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\案場\"/>
    </mc:Choice>
  </mc:AlternateContent>
  <xr:revisionPtr revIDLastSave="0" documentId="8_{48622E59-683F-41D3-90CF-F02B787A836F}" xr6:coauthVersionLast="47" xr6:coauthVersionMax="47" xr10:uidLastSave="{00000000-0000-0000-0000-000000000000}"/>
  <bookViews>
    <workbookView xWindow="-120" yWindow="-120" windowWidth="38640" windowHeight="21120" tabRatio="939" firstSheet="4" activeTab="7" xr2:uid="{00000000-000D-0000-FFFF-FFFF00000000}"/>
  </bookViews>
  <sheets>
    <sheet name="客戶資料" sheetId="32" state="hidden" r:id="rId1"/>
    <sheet name="廠商資料" sheetId="33" state="hidden" r:id="rId2"/>
    <sheet name="資料庫" sheetId="8" state="hidden" r:id="rId3"/>
    <sheet name="五金配件" sheetId="31" state="hidden" r:id="rId4"/>
    <sheet name="色號" sheetId="39" r:id="rId5"/>
    <sheet name="拆單用" sheetId="38" r:id="rId6"/>
    <sheet name="標記" sheetId="40" r:id="rId7"/>
    <sheet name="料單" sheetId="4" r:id="rId8"/>
    <sheet name="零件單" sheetId="44" r:id="rId9"/>
    <sheet name="流水號" sheetId="45" r:id="rId10"/>
    <sheet name="標籤列印版" sheetId="24" r:id="rId11"/>
    <sheet name="板材才數分析." sheetId="25" r:id="rId12"/>
    <sheet name="單價表" sheetId="48" r:id="rId13"/>
    <sheet name="計價清價 (2)" sheetId="46" r:id="rId14"/>
    <sheet name="叫料計算" sheetId="47" r:id="rId15"/>
    <sheet name="色號1" sheetId="49" r:id="rId16"/>
    <sheet name="色號2" sheetId="53" r:id="rId17"/>
    <sheet name="色號3" sheetId="52" r:id="rId18"/>
    <sheet name="色號4" sheetId="51" r:id="rId19"/>
    <sheet name="牌價表(對公司內部)" sheetId="26" state="hidden" r:id="rId20"/>
    <sheet name="對外賣價表(無連結)" sheetId="34" state="hidden" r:id="rId21"/>
    <sheet name="計價清價" sheetId="28" state="hidden" r:id="rId22"/>
    <sheet name="客戶對帳單" sheetId="27" state="hidden" r:id="rId23"/>
    <sheet name="報價單" sheetId="36" state="hidden" r:id="rId24"/>
    <sheet name="20230916成本分析" sheetId="37" state="hidden" r:id="rId25"/>
  </sheets>
  <externalReferences>
    <externalReference r:id="rId26"/>
    <externalReference r:id="rId27"/>
  </externalReferences>
  <definedNames>
    <definedName name="_xlnm._FilterDatabase" localSheetId="7" hidden="1">料單!$A$1:$C$5</definedName>
    <definedName name="_xlnm.Print_Area" localSheetId="7">料單!$A$1:$U$1563</definedName>
    <definedName name="_xlnm.Print_Titles" localSheetId="7">料單!$1:$3</definedName>
    <definedName name="內部">拆單用!$B$3:$B$39</definedName>
    <definedName name="內部五金">拆單用!$H$3:$H$7</definedName>
    <definedName name="外部">拆單用!$C$3:$C$58</definedName>
    <definedName name="外部五金">拆單用!$I$3:$I$80</definedName>
    <definedName name="外部資料_1" localSheetId="4" hidden="1">色號!$A$1:$C$1134</definedName>
    <definedName name="外部資料_1" localSheetId="5" hidden="1">拆單用!$A$1:$L$155</definedName>
    <definedName name="外部資料_1" localSheetId="12" hidden="1">單價表!$B$1:$D$794</definedName>
    <definedName name="外部資料_1" localSheetId="6" hidden="1">標記!$A$1:$D$42</definedName>
    <definedName name="衣廚五金">拆單用!$L$3:$L$27</definedName>
    <definedName name="床架_臥塌">拆單用!$G$3:$G$11</definedName>
    <definedName name="其它五金">拆單用!$K$3:$K$33</definedName>
    <definedName name="和旺">資料庫!$AJ$2:$AV$2</definedName>
    <definedName name="抽屜">拆單用!$D$3:$D$27</definedName>
    <definedName name="抽屜五金">拆單用!$J$3:$J$67</definedName>
    <definedName name="抽盤">拆單用!$F$3:$F$8</definedName>
    <definedName name="抽盤_不見軌道">拆單用!$F$3:$F$8</definedName>
    <definedName name="抽箱">拆單用!$E$3:$E$12</definedName>
    <definedName name="科定">資料庫!$AJ$3:$AV$3</definedName>
    <definedName name="桶身">拆單用!$A$3:$A$38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4" l="1"/>
  <c r="F14" i="4"/>
  <c r="I1154" i="4"/>
  <c r="H1154" i="4"/>
  <c r="G1154" i="4"/>
  <c r="I1153" i="4"/>
  <c r="H1153" i="4"/>
  <c r="G1153" i="4"/>
  <c r="I1152" i="4"/>
  <c r="H1152" i="4"/>
  <c r="G1152" i="4"/>
  <c r="I1151" i="4"/>
  <c r="H1151" i="4"/>
  <c r="G1151" i="4"/>
  <c r="I1150" i="4"/>
  <c r="H1150" i="4"/>
  <c r="G1150" i="4"/>
  <c r="I1149" i="4"/>
  <c r="G1149" i="4"/>
  <c r="I1148" i="4"/>
  <c r="H1148" i="4"/>
  <c r="G1148" i="4"/>
  <c r="F1148" i="4"/>
  <c r="I1147" i="4"/>
  <c r="H1147" i="4"/>
  <c r="G1147" i="4"/>
  <c r="F1147" i="4"/>
  <c r="I1146" i="4"/>
  <c r="H1146" i="4"/>
  <c r="G1146" i="4"/>
  <c r="F1146" i="4"/>
  <c r="I1145" i="4"/>
  <c r="H1145" i="4"/>
  <c r="G1145" i="4"/>
  <c r="F1145" i="4"/>
  <c r="I1144" i="4"/>
  <c r="H1144" i="4"/>
  <c r="G1144" i="4"/>
  <c r="F1144" i="4"/>
  <c r="F1150" i="4" s="1"/>
  <c r="I1115" i="4"/>
  <c r="H1115" i="4"/>
  <c r="G1115" i="4"/>
  <c r="I1114" i="4"/>
  <c r="H1114" i="4"/>
  <c r="G1114" i="4"/>
  <c r="I1113" i="4"/>
  <c r="H1113" i="4"/>
  <c r="G1113" i="4"/>
  <c r="I1112" i="4"/>
  <c r="H1112" i="4"/>
  <c r="G1112" i="4"/>
  <c r="I1111" i="4"/>
  <c r="H1111" i="4"/>
  <c r="G1111" i="4"/>
  <c r="I1110" i="4"/>
  <c r="G1110" i="4"/>
  <c r="I1109" i="4"/>
  <c r="H1109" i="4"/>
  <c r="G1109" i="4"/>
  <c r="F1109" i="4"/>
  <c r="I1108" i="4"/>
  <c r="H1108" i="4"/>
  <c r="G1108" i="4"/>
  <c r="F1108" i="4"/>
  <c r="I1107" i="4"/>
  <c r="H1107" i="4"/>
  <c r="G1107" i="4"/>
  <c r="F1107" i="4"/>
  <c r="I1106" i="4"/>
  <c r="H1106" i="4"/>
  <c r="G1106" i="4"/>
  <c r="F1106" i="4"/>
  <c r="I1105" i="4"/>
  <c r="H1105" i="4"/>
  <c r="G1105" i="4"/>
  <c r="F1105" i="4"/>
  <c r="F1110" i="4" s="1"/>
  <c r="I1076" i="4"/>
  <c r="H1076" i="4"/>
  <c r="G1076" i="4"/>
  <c r="I1075" i="4"/>
  <c r="H1075" i="4"/>
  <c r="G1075" i="4"/>
  <c r="I1074" i="4"/>
  <c r="H1074" i="4"/>
  <c r="G1074" i="4"/>
  <c r="I1073" i="4"/>
  <c r="H1073" i="4"/>
  <c r="G1073" i="4"/>
  <c r="I1072" i="4"/>
  <c r="H1072" i="4"/>
  <c r="G1072" i="4"/>
  <c r="I1071" i="4"/>
  <c r="G1071" i="4"/>
  <c r="F1071" i="4"/>
  <c r="I1070" i="4"/>
  <c r="H1070" i="4"/>
  <c r="G1070" i="4"/>
  <c r="F1070" i="4"/>
  <c r="I1069" i="4"/>
  <c r="H1069" i="4"/>
  <c r="G1069" i="4"/>
  <c r="F1069" i="4"/>
  <c r="I1068" i="4"/>
  <c r="H1068" i="4"/>
  <c r="G1068" i="4"/>
  <c r="F1068" i="4"/>
  <c r="I1067" i="4"/>
  <c r="H1067" i="4"/>
  <c r="G1067" i="4"/>
  <c r="F1067" i="4"/>
  <c r="I1066" i="4"/>
  <c r="H1066" i="4"/>
  <c r="G1066" i="4"/>
  <c r="F1066" i="4"/>
  <c r="F1072" i="4" s="1"/>
  <c r="I1037" i="4"/>
  <c r="H1037" i="4"/>
  <c r="G1037" i="4"/>
  <c r="I1036" i="4"/>
  <c r="H1036" i="4"/>
  <c r="G1036" i="4"/>
  <c r="I1035" i="4"/>
  <c r="H1035" i="4"/>
  <c r="G1035" i="4"/>
  <c r="I1034" i="4"/>
  <c r="H1034" i="4"/>
  <c r="G1034" i="4"/>
  <c r="I1033" i="4"/>
  <c r="H1033" i="4"/>
  <c r="G1033" i="4"/>
  <c r="I1032" i="4"/>
  <c r="G1032" i="4"/>
  <c r="I1031" i="4"/>
  <c r="H1031" i="4"/>
  <c r="G1031" i="4"/>
  <c r="F1031" i="4"/>
  <c r="I1030" i="4"/>
  <c r="H1030" i="4"/>
  <c r="G1030" i="4"/>
  <c r="F1030" i="4"/>
  <c r="I1029" i="4"/>
  <c r="H1029" i="4"/>
  <c r="G1029" i="4"/>
  <c r="F1029" i="4"/>
  <c r="I1028" i="4"/>
  <c r="H1028" i="4"/>
  <c r="G1028" i="4"/>
  <c r="F1028" i="4"/>
  <c r="I1027" i="4"/>
  <c r="H1027" i="4"/>
  <c r="G1027" i="4"/>
  <c r="F1027" i="4"/>
  <c r="F1033" i="4" s="1"/>
  <c r="I998" i="4"/>
  <c r="H998" i="4"/>
  <c r="G998" i="4"/>
  <c r="I997" i="4"/>
  <c r="H997" i="4"/>
  <c r="G997" i="4"/>
  <c r="I996" i="4"/>
  <c r="H996" i="4"/>
  <c r="G996" i="4"/>
  <c r="I995" i="4"/>
  <c r="H995" i="4"/>
  <c r="G995" i="4"/>
  <c r="I994" i="4"/>
  <c r="H994" i="4"/>
  <c r="G994" i="4"/>
  <c r="I993" i="4"/>
  <c r="G993" i="4"/>
  <c r="F993" i="4"/>
  <c r="I992" i="4"/>
  <c r="H992" i="4"/>
  <c r="G992" i="4"/>
  <c r="F992" i="4"/>
  <c r="I991" i="4"/>
  <c r="H991" i="4"/>
  <c r="G991" i="4"/>
  <c r="F991" i="4"/>
  <c r="I990" i="4"/>
  <c r="H990" i="4"/>
  <c r="G990" i="4"/>
  <c r="F990" i="4"/>
  <c r="I989" i="4"/>
  <c r="H989" i="4"/>
  <c r="G989" i="4"/>
  <c r="F989" i="4"/>
  <c r="I988" i="4"/>
  <c r="H988" i="4"/>
  <c r="G988" i="4"/>
  <c r="F988" i="4"/>
  <c r="F994" i="4" s="1"/>
  <c r="I959" i="4"/>
  <c r="H959" i="4"/>
  <c r="G959" i="4"/>
  <c r="I958" i="4"/>
  <c r="H958" i="4"/>
  <c r="G958" i="4"/>
  <c r="I957" i="4"/>
  <c r="H957" i="4"/>
  <c r="G957" i="4"/>
  <c r="I956" i="4"/>
  <c r="H956" i="4"/>
  <c r="G956" i="4"/>
  <c r="I955" i="4"/>
  <c r="H955" i="4"/>
  <c r="G955" i="4"/>
  <c r="I954" i="4"/>
  <c r="G954" i="4"/>
  <c r="I953" i="4"/>
  <c r="H953" i="4"/>
  <c r="G953" i="4"/>
  <c r="F953" i="4"/>
  <c r="I952" i="4"/>
  <c r="H952" i="4"/>
  <c r="G952" i="4"/>
  <c r="F952" i="4"/>
  <c r="I951" i="4"/>
  <c r="H951" i="4"/>
  <c r="G951" i="4"/>
  <c r="F951" i="4"/>
  <c r="I950" i="4"/>
  <c r="H950" i="4"/>
  <c r="G950" i="4"/>
  <c r="F950" i="4"/>
  <c r="I949" i="4"/>
  <c r="H949" i="4"/>
  <c r="G949" i="4"/>
  <c r="F949" i="4"/>
  <c r="F955" i="4" s="1"/>
  <c r="I920" i="4"/>
  <c r="H920" i="4"/>
  <c r="G920" i="4"/>
  <c r="I919" i="4"/>
  <c r="H919" i="4"/>
  <c r="G919" i="4"/>
  <c r="I918" i="4"/>
  <c r="H918" i="4"/>
  <c r="G918" i="4"/>
  <c r="I917" i="4"/>
  <c r="H917" i="4"/>
  <c r="G917" i="4"/>
  <c r="I916" i="4"/>
  <c r="H916" i="4"/>
  <c r="G916" i="4"/>
  <c r="I915" i="4"/>
  <c r="G915" i="4"/>
  <c r="I914" i="4"/>
  <c r="H914" i="4"/>
  <c r="G914" i="4"/>
  <c r="F914" i="4"/>
  <c r="I913" i="4"/>
  <c r="H913" i="4"/>
  <c r="G913" i="4"/>
  <c r="F913" i="4"/>
  <c r="I912" i="4"/>
  <c r="H912" i="4"/>
  <c r="G912" i="4"/>
  <c r="F912" i="4"/>
  <c r="I911" i="4"/>
  <c r="H911" i="4"/>
  <c r="G911" i="4"/>
  <c r="F911" i="4"/>
  <c r="I910" i="4"/>
  <c r="H910" i="4"/>
  <c r="G910" i="4"/>
  <c r="F910" i="4"/>
  <c r="F915" i="4" s="1"/>
  <c r="I881" i="4"/>
  <c r="H881" i="4"/>
  <c r="G881" i="4"/>
  <c r="I880" i="4"/>
  <c r="H880" i="4"/>
  <c r="G880" i="4"/>
  <c r="I879" i="4"/>
  <c r="H879" i="4"/>
  <c r="G879" i="4"/>
  <c r="I878" i="4"/>
  <c r="H878" i="4"/>
  <c r="G878" i="4"/>
  <c r="I877" i="4"/>
  <c r="H877" i="4"/>
  <c r="G877" i="4"/>
  <c r="I876" i="4"/>
  <c r="G876" i="4"/>
  <c r="F876" i="4"/>
  <c r="I875" i="4"/>
  <c r="H875" i="4"/>
  <c r="G875" i="4"/>
  <c r="F875" i="4"/>
  <c r="I874" i="4"/>
  <c r="H874" i="4"/>
  <c r="G874" i="4"/>
  <c r="F874" i="4"/>
  <c r="I873" i="4"/>
  <c r="H873" i="4"/>
  <c r="G873" i="4"/>
  <c r="F873" i="4"/>
  <c r="I872" i="4"/>
  <c r="H872" i="4"/>
  <c r="G872" i="4"/>
  <c r="F872" i="4"/>
  <c r="I871" i="4"/>
  <c r="H871" i="4"/>
  <c r="G871" i="4"/>
  <c r="F871" i="4"/>
  <c r="F877" i="4" s="1"/>
  <c r="I842" i="4"/>
  <c r="H842" i="4"/>
  <c r="G842" i="4"/>
  <c r="I841" i="4"/>
  <c r="H841" i="4"/>
  <c r="G841" i="4"/>
  <c r="I840" i="4"/>
  <c r="H840" i="4"/>
  <c r="G840" i="4"/>
  <c r="I839" i="4"/>
  <c r="H839" i="4"/>
  <c r="G839" i="4"/>
  <c r="I838" i="4"/>
  <c r="H838" i="4"/>
  <c r="G838" i="4"/>
  <c r="I837" i="4"/>
  <c r="G837" i="4"/>
  <c r="I836" i="4"/>
  <c r="H836" i="4"/>
  <c r="G836" i="4"/>
  <c r="F836" i="4"/>
  <c r="I835" i="4"/>
  <c r="H835" i="4"/>
  <c r="G835" i="4"/>
  <c r="F835" i="4"/>
  <c r="I834" i="4"/>
  <c r="H834" i="4"/>
  <c r="G834" i="4"/>
  <c r="F834" i="4"/>
  <c r="I833" i="4"/>
  <c r="H833" i="4"/>
  <c r="G833" i="4"/>
  <c r="F833" i="4"/>
  <c r="I832" i="4"/>
  <c r="H832" i="4"/>
  <c r="G832" i="4"/>
  <c r="F832" i="4"/>
  <c r="F837" i="4" s="1"/>
  <c r="I803" i="4"/>
  <c r="H803" i="4"/>
  <c r="G803" i="4"/>
  <c r="I802" i="4"/>
  <c r="H802" i="4"/>
  <c r="G802" i="4"/>
  <c r="I801" i="4"/>
  <c r="H801" i="4"/>
  <c r="G801" i="4"/>
  <c r="I800" i="4"/>
  <c r="H800" i="4"/>
  <c r="G800" i="4"/>
  <c r="I799" i="4"/>
  <c r="H799" i="4"/>
  <c r="G799" i="4"/>
  <c r="I798" i="4"/>
  <c r="G798" i="4"/>
  <c r="I797" i="4"/>
  <c r="H797" i="4"/>
  <c r="G797" i="4"/>
  <c r="F797" i="4"/>
  <c r="I796" i="4"/>
  <c r="H796" i="4"/>
  <c r="G796" i="4"/>
  <c r="F796" i="4"/>
  <c r="I795" i="4"/>
  <c r="H795" i="4"/>
  <c r="G795" i="4"/>
  <c r="F795" i="4"/>
  <c r="I794" i="4"/>
  <c r="H794" i="4"/>
  <c r="G794" i="4"/>
  <c r="F794" i="4"/>
  <c r="I793" i="4"/>
  <c r="H793" i="4"/>
  <c r="G793" i="4"/>
  <c r="F793" i="4"/>
  <c r="F799" i="4" s="1"/>
  <c r="I764" i="4"/>
  <c r="H764" i="4"/>
  <c r="G764" i="4"/>
  <c r="I763" i="4"/>
  <c r="H763" i="4"/>
  <c r="G763" i="4"/>
  <c r="I762" i="4"/>
  <c r="H762" i="4"/>
  <c r="G762" i="4"/>
  <c r="I761" i="4"/>
  <c r="H761" i="4"/>
  <c r="G761" i="4"/>
  <c r="I760" i="4"/>
  <c r="H760" i="4"/>
  <c r="G760" i="4"/>
  <c r="I759" i="4"/>
  <c r="G759" i="4"/>
  <c r="I758" i="4"/>
  <c r="H758" i="4"/>
  <c r="G758" i="4"/>
  <c r="F758" i="4"/>
  <c r="I757" i="4"/>
  <c r="H757" i="4"/>
  <c r="G757" i="4"/>
  <c r="F757" i="4"/>
  <c r="I756" i="4"/>
  <c r="H756" i="4"/>
  <c r="G756" i="4"/>
  <c r="F756" i="4"/>
  <c r="I755" i="4"/>
  <c r="H755" i="4"/>
  <c r="G755" i="4"/>
  <c r="F755" i="4"/>
  <c r="I754" i="4"/>
  <c r="H754" i="4"/>
  <c r="G754" i="4"/>
  <c r="F754" i="4"/>
  <c r="F760" i="4" s="1"/>
  <c r="I725" i="4"/>
  <c r="H725" i="4"/>
  <c r="G725" i="4"/>
  <c r="I724" i="4"/>
  <c r="H724" i="4"/>
  <c r="G724" i="4"/>
  <c r="I723" i="4"/>
  <c r="H723" i="4"/>
  <c r="G723" i="4"/>
  <c r="I722" i="4"/>
  <c r="H722" i="4"/>
  <c r="G722" i="4"/>
  <c r="I721" i="4"/>
  <c r="H721" i="4"/>
  <c r="G721" i="4"/>
  <c r="I720" i="4"/>
  <c r="G720" i="4"/>
  <c r="I719" i="4"/>
  <c r="H719" i="4"/>
  <c r="G719" i="4"/>
  <c r="F719" i="4"/>
  <c r="I718" i="4"/>
  <c r="H718" i="4"/>
  <c r="G718" i="4"/>
  <c r="F718" i="4"/>
  <c r="I717" i="4"/>
  <c r="H717" i="4"/>
  <c r="G717" i="4"/>
  <c r="F717" i="4"/>
  <c r="I716" i="4"/>
  <c r="H716" i="4"/>
  <c r="G716" i="4"/>
  <c r="F716" i="4"/>
  <c r="I715" i="4"/>
  <c r="H715" i="4"/>
  <c r="G715" i="4"/>
  <c r="F715" i="4"/>
  <c r="F721" i="4" s="1"/>
  <c r="I686" i="4"/>
  <c r="H686" i="4"/>
  <c r="G686" i="4"/>
  <c r="I685" i="4"/>
  <c r="H685" i="4"/>
  <c r="G685" i="4"/>
  <c r="I684" i="4"/>
  <c r="H684" i="4"/>
  <c r="G684" i="4"/>
  <c r="I683" i="4"/>
  <c r="H683" i="4"/>
  <c r="G683" i="4"/>
  <c r="I682" i="4"/>
  <c r="H682" i="4"/>
  <c r="G682" i="4"/>
  <c r="I681" i="4"/>
  <c r="G681" i="4"/>
  <c r="I680" i="4"/>
  <c r="H680" i="4"/>
  <c r="G680" i="4"/>
  <c r="F680" i="4"/>
  <c r="I679" i="4"/>
  <c r="H679" i="4"/>
  <c r="G679" i="4"/>
  <c r="F679" i="4"/>
  <c r="I678" i="4"/>
  <c r="H678" i="4"/>
  <c r="G678" i="4"/>
  <c r="F678" i="4"/>
  <c r="I677" i="4"/>
  <c r="H677" i="4"/>
  <c r="G677" i="4"/>
  <c r="F677" i="4"/>
  <c r="I676" i="4"/>
  <c r="H676" i="4"/>
  <c r="G676" i="4"/>
  <c r="F676" i="4"/>
  <c r="F682" i="4" s="1"/>
  <c r="I647" i="4"/>
  <c r="H647" i="4"/>
  <c r="G647" i="4"/>
  <c r="I646" i="4"/>
  <c r="H646" i="4"/>
  <c r="G646" i="4"/>
  <c r="I645" i="4"/>
  <c r="H645" i="4"/>
  <c r="G645" i="4"/>
  <c r="I644" i="4"/>
  <c r="H644" i="4"/>
  <c r="G644" i="4"/>
  <c r="I643" i="4"/>
  <c r="H643" i="4"/>
  <c r="G643" i="4"/>
  <c r="I642" i="4"/>
  <c r="G642" i="4"/>
  <c r="I641" i="4"/>
  <c r="H641" i="4"/>
  <c r="G641" i="4"/>
  <c r="F641" i="4"/>
  <c r="I640" i="4"/>
  <c r="H640" i="4"/>
  <c r="G640" i="4"/>
  <c r="F640" i="4"/>
  <c r="I639" i="4"/>
  <c r="H639" i="4"/>
  <c r="G639" i="4"/>
  <c r="F639" i="4"/>
  <c r="I638" i="4"/>
  <c r="H638" i="4"/>
  <c r="G638" i="4"/>
  <c r="F638" i="4"/>
  <c r="I637" i="4"/>
  <c r="H637" i="4"/>
  <c r="G637" i="4"/>
  <c r="F637" i="4"/>
  <c r="F643" i="4" s="1"/>
  <c r="I608" i="4"/>
  <c r="H608" i="4"/>
  <c r="G608" i="4"/>
  <c r="I607" i="4"/>
  <c r="H607" i="4"/>
  <c r="G607" i="4"/>
  <c r="I606" i="4"/>
  <c r="H606" i="4"/>
  <c r="G606" i="4"/>
  <c r="I605" i="4"/>
  <c r="H605" i="4"/>
  <c r="G605" i="4"/>
  <c r="I604" i="4"/>
  <c r="H604" i="4"/>
  <c r="G604" i="4"/>
  <c r="I603" i="4"/>
  <c r="G603" i="4"/>
  <c r="I602" i="4"/>
  <c r="H602" i="4"/>
  <c r="G602" i="4"/>
  <c r="F602" i="4"/>
  <c r="I601" i="4"/>
  <c r="H601" i="4"/>
  <c r="G601" i="4"/>
  <c r="F601" i="4"/>
  <c r="I600" i="4"/>
  <c r="H600" i="4"/>
  <c r="G600" i="4"/>
  <c r="F600" i="4"/>
  <c r="I599" i="4"/>
  <c r="H599" i="4"/>
  <c r="G599" i="4"/>
  <c r="F599" i="4"/>
  <c r="I598" i="4"/>
  <c r="H598" i="4"/>
  <c r="G598" i="4"/>
  <c r="F598" i="4"/>
  <c r="F603" i="4" s="1"/>
  <c r="I569" i="4"/>
  <c r="H569" i="4"/>
  <c r="G569" i="4"/>
  <c r="I568" i="4"/>
  <c r="H568" i="4"/>
  <c r="G568" i="4"/>
  <c r="I567" i="4"/>
  <c r="H567" i="4"/>
  <c r="G567" i="4"/>
  <c r="I566" i="4"/>
  <c r="H566" i="4"/>
  <c r="G566" i="4"/>
  <c r="I565" i="4"/>
  <c r="H565" i="4"/>
  <c r="G565" i="4"/>
  <c r="I564" i="4"/>
  <c r="G564" i="4"/>
  <c r="I563" i="4"/>
  <c r="H563" i="4"/>
  <c r="G563" i="4"/>
  <c r="F563" i="4"/>
  <c r="I562" i="4"/>
  <c r="H562" i="4"/>
  <c r="G562" i="4"/>
  <c r="F562" i="4"/>
  <c r="I561" i="4"/>
  <c r="H561" i="4"/>
  <c r="G561" i="4"/>
  <c r="F561" i="4"/>
  <c r="I560" i="4"/>
  <c r="H560" i="4"/>
  <c r="G560" i="4"/>
  <c r="F560" i="4"/>
  <c r="I559" i="4"/>
  <c r="H559" i="4"/>
  <c r="G559" i="4"/>
  <c r="F559" i="4"/>
  <c r="F565" i="4" s="1"/>
  <c r="I530" i="4"/>
  <c r="H530" i="4"/>
  <c r="G530" i="4"/>
  <c r="I529" i="4"/>
  <c r="H529" i="4"/>
  <c r="G529" i="4"/>
  <c r="I528" i="4"/>
  <c r="H528" i="4"/>
  <c r="G528" i="4"/>
  <c r="I527" i="4"/>
  <c r="H527" i="4"/>
  <c r="G527" i="4"/>
  <c r="I526" i="4"/>
  <c r="H526" i="4"/>
  <c r="G526" i="4"/>
  <c r="I525" i="4"/>
  <c r="G525" i="4"/>
  <c r="F525" i="4"/>
  <c r="I524" i="4"/>
  <c r="H524" i="4"/>
  <c r="G524" i="4"/>
  <c r="F524" i="4"/>
  <c r="I523" i="4"/>
  <c r="H523" i="4"/>
  <c r="G523" i="4"/>
  <c r="F523" i="4"/>
  <c r="I522" i="4"/>
  <c r="H522" i="4"/>
  <c r="G522" i="4"/>
  <c r="F522" i="4"/>
  <c r="I521" i="4"/>
  <c r="H521" i="4"/>
  <c r="G521" i="4"/>
  <c r="F521" i="4"/>
  <c r="I520" i="4"/>
  <c r="H520" i="4"/>
  <c r="G520" i="4"/>
  <c r="F520" i="4"/>
  <c r="F526" i="4" s="1"/>
  <c r="I491" i="4"/>
  <c r="H491" i="4"/>
  <c r="G491" i="4"/>
  <c r="I490" i="4"/>
  <c r="H490" i="4"/>
  <c r="G490" i="4"/>
  <c r="I489" i="4"/>
  <c r="H489" i="4"/>
  <c r="G489" i="4"/>
  <c r="I488" i="4"/>
  <c r="H488" i="4"/>
  <c r="G488" i="4"/>
  <c r="I487" i="4"/>
  <c r="H487" i="4"/>
  <c r="G487" i="4"/>
  <c r="I486" i="4"/>
  <c r="G486" i="4"/>
  <c r="I485" i="4"/>
  <c r="H485" i="4"/>
  <c r="G485" i="4"/>
  <c r="F485" i="4"/>
  <c r="I484" i="4"/>
  <c r="H484" i="4"/>
  <c r="G484" i="4"/>
  <c r="F484" i="4"/>
  <c r="I483" i="4"/>
  <c r="H483" i="4"/>
  <c r="G483" i="4"/>
  <c r="F483" i="4"/>
  <c r="I482" i="4"/>
  <c r="H482" i="4"/>
  <c r="G482" i="4"/>
  <c r="F482" i="4"/>
  <c r="I481" i="4"/>
  <c r="H481" i="4"/>
  <c r="G481" i="4"/>
  <c r="F481" i="4"/>
  <c r="F487" i="4" s="1"/>
  <c r="I452" i="4"/>
  <c r="H452" i="4"/>
  <c r="G452" i="4"/>
  <c r="I451" i="4"/>
  <c r="H451" i="4"/>
  <c r="G451" i="4"/>
  <c r="I450" i="4"/>
  <c r="H450" i="4"/>
  <c r="G450" i="4"/>
  <c r="I449" i="4"/>
  <c r="H449" i="4"/>
  <c r="G449" i="4"/>
  <c r="I448" i="4"/>
  <c r="H448" i="4"/>
  <c r="G448" i="4"/>
  <c r="I447" i="4"/>
  <c r="G447" i="4"/>
  <c r="I446" i="4"/>
  <c r="H446" i="4"/>
  <c r="G446" i="4"/>
  <c r="F446" i="4"/>
  <c r="I445" i="4"/>
  <c r="H445" i="4"/>
  <c r="G445" i="4"/>
  <c r="F445" i="4"/>
  <c r="I444" i="4"/>
  <c r="H444" i="4"/>
  <c r="G444" i="4"/>
  <c r="F444" i="4"/>
  <c r="I443" i="4"/>
  <c r="H443" i="4"/>
  <c r="G443" i="4"/>
  <c r="F443" i="4"/>
  <c r="I442" i="4"/>
  <c r="H442" i="4"/>
  <c r="G442" i="4"/>
  <c r="F442" i="4"/>
  <c r="F448" i="4" s="1"/>
  <c r="I413" i="4"/>
  <c r="H413" i="4"/>
  <c r="G413" i="4"/>
  <c r="I412" i="4"/>
  <c r="H412" i="4"/>
  <c r="G412" i="4"/>
  <c r="I411" i="4"/>
  <c r="H411" i="4"/>
  <c r="G411" i="4"/>
  <c r="I410" i="4"/>
  <c r="H410" i="4"/>
  <c r="G410" i="4"/>
  <c r="I409" i="4"/>
  <c r="H409" i="4"/>
  <c r="G409" i="4"/>
  <c r="I408" i="4"/>
  <c r="G408" i="4"/>
  <c r="I407" i="4"/>
  <c r="H407" i="4"/>
  <c r="G407" i="4"/>
  <c r="F407" i="4"/>
  <c r="I406" i="4"/>
  <c r="H406" i="4"/>
  <c r="G406" i="4"/>
  <c r="F406" i="4"/>
  <c r="I405" i="4"/>
  <c r="H405" i="4"/>
  <c r="G405" i="4"/>
  <c r="F405" i="4"/>
  <c r="I404" i="4"/>
  <c r="H404" i="4"/>
  <c r="G404" i="4"/>
  <c r="F404" i="4"/>
  <c r="I403" i="4"/>
  <c r="H403" i="4"/>
  <c r="G403" i="4"/>
  <c r="F403" i="4"/>
  <c r="F409" i="4" s="1"/>
  <c r="I374" i="4"/>
  <c r="H374" i="4"/>
  <c r="G374" i="4"/>
  <c r="I373" i="4"/>
  <c r="H373" i="4"/>
  <c r="G373" i="4"/>
  <c r="I372" i="4"/>
  <c r="H372" i="4"/>
  <c r="G372" i="4"/>
  <c r="I371" i="4"/>
  <c r="H371" i="4"/>
  <c r="G371" i="4"/>
  <c r="I370" i="4"/>
  <c r="H370" i="4"/>
  <c r="G370" i="4"/>
  <c r="I369" i="4"/>
  <c r="G369" i="4"/>
  <c r="I368" i="4"/>
  <c r="H368" i="4"/>
  <c r="G368" i="4"/>
  <c r="F368" i="4"/>
  <c r="I367" i="4"/>
  <c r="H367" i="4"/>
  <c r="G367" i="4"/>
  <c r="F367" i="4"/>
  <c r="I366" i="4"/>
  <c r="H366" i="4"/>
  <c r="G366" i="4"/>
  <c r="F366" i="4"/>
  <c r="I365" i="4"/>
  <c r="H365" i="4"/>
  <c r="G365" i="4"/>
  <c r="F365" i="4"/>
  <c r="I364" i="4"/>
  <c r="H364" i="4"/>
  <c r="G364" i="4"/>
  <c r="F364" i="4"/>
  <c r="F370" i="4" s="1"/>
  <c r="I335" i="4"/>
  <c r="H335" i="4"/>
  <c r="G335" i="4"/>
  <c r="I334" i="4"/>
  <c r="H334" i="4"/>
  <c r="G334" i="4"/>
  <c r="I333" i="4"/>
  <c r="H333" i="4"/>
  <c r="G333" i="4"/>
  <c r="I332" i="4"/>
  <c r="H332" i="4"/>
  <c r="G332" i="4"/>
  <c r="I331" i="4"/>
  <c r="H331" i="4"/>
  <c r="G331" i="4"/>
  <c r="I330" i="4"/>
  <c r="G330" i="4"/>
  <c r="I329" i="4"/>
  <c r="H329" i="4"/>
  <c r="G329" i="4"/>
  <c r="F329" i="4"/>
  <c r="I328" i="4"/>
  <c r="H328" i="4"/>
  <c r="G328" i="4"/>
  <c r="F328" i="4"/>
  <c r="I327" i="4"/>
  <c r="H327" i="4"/>
  <c r="G327" i="4"/>
  <c r="F327" i="4"/>
  <c r="I326" i="4"/>
  <c r="H326" i="4"/>
  <c r="G326" i="4"/>
  <c r="F326" i="4"/>
  <c r="I325" i="4"/>
  <c r="H325" i="4"/>
  <c r="G325" i="4"/>
  <c r="F325" i="4"/>
  <c r="F330" i="4" s="1"/>
  <c r="I296" i="4"/>
  <c r="H296" i="4"/>
  <c r="G296" i="4"/>
  <c r="I295" i="4"/>
  <c r="H295" i="4"/>
  <c r="G295" i="4"/>
  <c r="I294" i="4"/>
  <c r="H294" i="4"/>
  <c r="G294" i="4"/>
  <c r="I293" i="4"/>
  <c r="H293" i="4"/>
  <c r="G293" i="4"/>
  <c r="I292" i="4"/>
  <c r="H292" i="4"/>
  <c r="G292" i="4"/>
  <c r="I291" i="4"/>
  <c r="G291" i="4"/>
  <c r="I290" i="4"/>
  <c r="H290" i="4"/>
  <c r="G290" i="4"/>
  <c r="F290" i="4"/>
  <c r="I289" i="4"/>
  <c r="H289" i="4"/>
  <c r="G289" i="4"/>
  <c r="F289" i="4"/>
  <c r="I288" i="4"/>
  <c r="H288" i="4"/>
  <c r="G288" i="4"/>
  <c r="F288" i="4"/>
  <c r="I287" i="4"/>
  <c r="H287" i="4"/>
  <c r="G287" i="4"/>
  <c r="F287" i="4"/>
  <c r="I286" i="4"/>
  <c r="H286" i="4"/>
  <c r="G286" i="4"/>
  <c r="F286" i="4"/>
  <c r="F292" i="4" s="1"/>
  <c r="I257" i="4"/>
  <c r="H257" i="4"/>
  <c r="G257" i="4"/>
  <c r="I256" i="4"/>
  <c r="H256" i="4"/>
  <c r="G256" i="4"/>
  <c r="I255" i="4"/>
  <c r="H255" i="4"/>
  <c r="G255" i="4"/>
  <c r="I254" i="4"/>
  <c r="H254" i="4"/>
  <c r="G254" i="4"/>
  <c r="I253" i="4"/>
  <c r="H253" i="4"/>
  <c r="G253" i="4"/>
  <c r="I252" i="4"/>
  <c r="G252" i="4"/>
  <c r="F252" i="4"/>
  <c r="I251" i="4"/>
  <c r="H251" i="4"/>
  <c r="G251" i="4"/>
  <c r="F251" i="4"/>
  <c r="I250" i="4"/>
  <c r="H250" i="4"/>
  <c r="G250" i="4"/>
  <c r="F250" i="4"/>
  <c r="I249" i="4"/>
  <c r="H249" i="4"/>
  <c r="G249" i="4"/>
  <c r="F249" i="4"/>
  <c r="I248" i="4"/>
  <c r="H248" i="4"/>
  <c r="G248" i="4"/>
  <c r="F248" i="4"/>
  <c r="I247" i="4"/>
  <c r="H247" i="4"/>
  <c r="G247" i="4"/>
  <c r="F247" i="4"/>
  <c r="F253" i="4" s="1"/>
  <c r="I218" i="4"/>
  <c r="H218" i="4"/>
  <c r="G218" i="4"/>
  <c r="I217" i="4"/>
  <c r="H217" i="4"/>
  <c r="G217" i="4"/>
  <c r="I216" i="4"/>
  <c r="H216" i="4"/>
  <c r="G216" i="4"/>
  <c r="I215" i="4"/>
  <c r="H215" i="4"/>
  <c r="G215" i="4"/>
  <c r="I214" i="4"/>
  <c r="H214" i="4"/>
  <c r="G214" i="4"/>
  <c r="I213" i="4"/>
  <c r="G213" i="4"/>
  <c r="I212" i="4"/>
  <c r="H212" i="4"/>
  <c r="G212" i="4"/>
  <c r="F212" i="4"/>
  <c r="I211" i="4"/>
  <c r="H211" i="4"/>
  <c r="G211" i="4"/>
  <c r="F211" i="4"/>
  <c r="I210" i="4"/>
  <c r="H210" i="4"/>
  <c r="G210" i="4"/>
  <c r="F210" i="4"/>
  <c r="I209" i="4"/>
  <c r="H209" i="4"/>
  <c r="G209" i="4"/>
  <c r="F209" i="4"/>
  <c r="I208" i="4"/>
  <c r="H208" i="4"/>
  <c r="G208" i="4"/>
  <c r="F208" i="4"/>
  <c r="F214" i="4" s="1"/>
  <c r="I179" i="4"/>
  <c r="H179" i="4"/>
  <c r="G179" i="4"/>
  <c r="I178" i="4"/>
  <c r="H178" i="4"/>
  <c r="G178" i="4"/>
  <c r="I177" i="4"/>
  <c r="H177" i="4"/>
  <c r="G177" i="4"/>
  <c r="I176" i="4"/>
  <c r="H176" i="4"/>
  <c r="G176" i="4"/>
  <c r="I175" i="4"/>
  <c r="H175" i="4"/>
  <c r="G175" i="4"/>
  <c r="I174" i="4"/>
  <c r="G174" i="4"/>
  <c r="I173" i="4"/>
  <c r="H173" i="4"/>
  <c r="G173" i="4"/>
  <c r="F173" i="4"/>
  <c r="I172" i="4"/>
  <c r="H172" i="4"/>
  <c r="G172" i="4"/>
  <c r="F172" i="4"/>
  <c r="I171" i="4"/>
  <c r="H171" i="4"/>
  <c r="G171" i="4"/>
  <c r="F171" i="4"/>
  <c r="I170" i="4"/>
  <c r="H170" i="4"/>
  <c r="G170" i="4"/>
  <c r="F170" i="4"/>
  <c r="I169" i="4"/>
  <c r="H169" i="4"/>
  <c r="G169" i="4"/>
  <c r="F169" i="4"/>
  <c r="F174" i="4" s="1"/>
  <c r="I140" i="4"/>
  <c r="H140" i="4"/>
  <c r="G140" i="4"/>
  <c r="I139" i="4"/>
  <c r="H139" i="4"/>
  <c r="G139" i="4"/>
  <c r="I138" i="4"/>
  <c r="H138" i="4"/>
  <c r="G138" i="4"/>
  <c r="I137" i="4"/>
  <c r="H137" i="4"/>
  <c r="G137" i="4"/>
  <c r="I136" i="4"/>
  <c r="H136" i="4"/>
  <c r="G136" i="4"/>
  <c r="I135" i="4"/>
  <c r="G135" i="4"/>
  <c r="I134" i="4"/>
  <c r="H134" i="4"/>
  <c r="G134" i="4"/>
  <c r="F134" i="4"/>
  <c r="I133" i="4"/>
  <c r="H133" i="4"/>
  <c r="G133" i="4"/>
  <c r="F133" i="4"/>
  <c r="I132" i="4"/>
  <c r="H132" i="4"/>
  <c r="G132" i="4"/>
  <c r="F132" i="4"/>
  <c r="I131" i="4"/>
  <c r="H131" i="4"/>
  <c r="G131" i="4"/>
  <c r="F131" i="4"/>
  <c r="I130" i="4"/>
  <c r="H130" i="4"/>
  <c r="G130" i="4"/>
  <c r="F130" i="4"/>
  <c r="F135" i="4" s="1"/>
  <c r="I101" i="4"/>
  <c r="H101" i="4"/>
  <c r="G101" i="4"/>
  <c r="I100" i="4"/>
  <c r="H100" i="4"/>
  <c r="G100" i="4"/>
  <c r="I99" i="4"/>
  <c r="H99" i="4"/>
  <c r="G99" i="4"/>
  <c r="I98" i="4"/>
  <c r="H98" i="4"/>
  <c r="G98" i="4"/>
  <c r="I97" i="4"/>
  <c r="H97" i="4"/>
  <c r="G97" i="4"/>
  <c r="I96" i="4"/>
  <c r="G96" i="4"/>
  <c r="I95" i="4"/>
  <c r="H95" i="4"/>
  <c r="G95" i="4"/>
  <c r="F95" i="4"/>
  <c r="I94" i="4"/>
  <c r="H94" i="4"/>
  <c r="G94" i="4"/>
  <c r="F94" i="4"/>
  <c r="I93" i="4"/>
  <c r="H93" i="4"/>
  <c r="G93" i="4"/>
  <c r="F93" i="4"/>
  <c r="I92" i="4"/>
  <c r="H92" i="4"/>
  <c r="G92" i="4"/>
  <c r="F92" i="4"/>
  <c r="I91" i="4"/>
  <c r="H91" i="4"/>
  <c r="G91" i="4"/>
  <c r="F91" i="4"/>
  <c r="F97" i="4" s="1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G57" i="4"/>
  <c r="I56" i="4"/>
  <c r="H56" i="4"/>
  <c r="G56" i="4"/>
  <c r="F56" i="4"/>
  <c r="I55" i="4"/>
  <c r="H55" i="4"/>
  <c r="G55" i="4"/>
  <c r="F55" i="4"/>
  <c r="I54" i="4"/>
  <c r="H54" i="4"/>
  <c r="G54" i="4"/>
  <c r="F54" i="4"/>
  <c r="I53" i="4"/>
  <c r="H53" i="4"/>
  <c r="G53" i="4"/>
  <c r="F53" i="4"/>
  <c r="I52" i="4"/>
  <c r="H52" i="4"/>
  <c r="G52" i="4"/>
  <c r="F52" i="4"/>
  <c r="F57" i="4" s="1"/>
  <c r="H22" i="4"/>
  <c r="H21" i="4"/>
  <c r="H24" i="4"/>
  <c r="H23" i="4"/>
  <c r="F1149" i="4" l="1"/>
  <c r="F1111" i="4"/>
  <c r="F1032" i="4"/>
  <c r="F954" i="4"/>
  <c r="F916" i="4"/>
  <c r="F838" i="4"/>
  <c r="F798" i="4"/>
  <c r="F759" i="4"/>
  <c r="F720" i="4"/>
  <c r="F681" i="4"/>
  <c r="F642" i="4"/>
  <c r="F604" i="4"/>
  <c r="F564" i="4"/>
  <c r="F486" i="4"/>
  <c r="F447" i="4"/>
  <c r="F408" i="4"/>
  <c r="F369" i="4"/>
  <c r="F331" i="4"/>
  <c r="F291" i="4"/>
  <c r="F213" i="4"/>
  <c r="F175" i="4"/>
  <c r="F136" i="4"/>
  <c r="F96" i="4"/>
  <c r="F58" i="4"/>
  <c r="B8" i="46"/>
  <c r="B5" i="46"/>
  <c r="F5" i="46"/>
  <c r="R1528" i="46"/>
  <c r="R1529" i="46"/>
  <c r="R1530" i="46"/>
  <c r="R1531" i="46"/>
  <c r="R1532" i="46"/>
  <c r="R1533" i="46"/>
  <c r="R1534" i="46"/>
  <c r="R1535" i="46"/>
  <c r="R1536" i="46"/>
  <c r="R1537" i="46"/>
  <c r="R1538" i="46"/>
  <c r="R1539" i="46"/>
  <c r="R1540" i="46"/>
  <c r="R1541" i="46"/>
  <c r="R1542" i="46"/>
  <c r="R1543" i="46"/>
  <c r="R1544" i="46"/>
  <c r="R1545" i="46"/>
  <c r="R1546" i="46"/>
  <c r="R1547" i="46"/>
  <c r="R1548" i="46"/>
  <c r="R1549" i="46"/>
  <c r="R1550" i="46"/>
  <c r="R1551" i="46"/>
  <c r="R1552" i="46"/>
  <c r="R1553" i="46"/>
  <c r="R1554" i="46"/>
  <c r="R1555" i="46"/>
  <c r="R1556" i="46"/>
  <c r="R1557" i="46"/>
  <c r="R1485" i="46"/>
  <c r="R1486" i="46"/>
  <c r="R1487" i="46"/>
  <c r="R1488" i="46"/>
  <c r="R1489" i="46"/>
  <c r="R1490" i="46"/>
  <c r="R1491" i="46"/>
  <c r="R1492" i="46"/>
  <c r="R1493" i="46"/>
  <c r="R1494" i="46"/>
  <c r="R1495" i="46"/>
  <c r="R1496" i="46"/>
  <c r="R1497" i="46"/>
  <c r="R1498" i="46"/>
  <c r="R1499" i="46"/>
  <c r="R1500" i="46"/>
  <c r="R1501" i="46"/>
  <c r="R1502" i="46"/>
  <c r="R1503" i="46"/>
  <c r="R1504" i="46"/>
  <c r="R1505" i="46"/>
  <c r="R1506" i="46"/>
  <c r="R1507" i="46"/>
  <c r="R1508" i="46"/>
  <c r="R1509" i="46"/>
  <c r="R1510" i="46"/>
  <c r="R1511" i="46"/>
  <c r="R1512" i="46"/>
  <c r="R1513" i="46"/>
  <c r="R1514" i="46"/>
  <c r="R1515" i="46"/>
  <c r="R1442" i="46"/>
  <c r="R1443" i="46"/>
  <c r="R1444" i="46"/>
  <c r="R1445" i="46"/>
  <c r="R1446" i="46"/>
  <c r="R1447" i="46"/>
  <c r="R1448" i="46"/>
  <c r="R1449" i="46"/>
  <c r="R1450" i="46"/>
  <c r="R1451" i="46"/>
  <c r="R1452" i="46"/>
  <c r="R1453" i="46"/>
  <c r="R1454" i="46"/>
  <c r="R1455" i="46"/>
  <c r="R1456" i="46"/>
  <c r="R1457" i="46"/>
  <c r="R1458" i="46"/>
  <c r="R1459" i="46"/>
  <c r="R1460" i="46"/>
  <c r="R1461" i="46"/>
  <c r="R1462" i="46"/>
  <c r="R1463" i="46"/>
  <c r="R1464" i="46"/>
  <c r="R1465" i="46"/>
  <c r="R1466" i="46"/>
  <c r="R1467" i="46"/>
  <c r="R1468" i="46"/>
  <c r="R1469" i="46"/>
  <c r="R1470" i="46"/>
  <c r="R1471" i="46"/>
  <c r="R1399" i="46"/>
  <c r="R1400" i="46"/>
  <c r="R1401" i="46"/>
  <c r="R1402" i="46"/>
  <c r="R1403" i="46"/>
  <c r="R1404" i="46"/>
  <c r="R1405" i="46"/>
  <c r="R1406" i="46"/>
  <c r="R1407" i="46"/>
  <c r="R1408" i="46"/>
  <c r="R1409" i="46"/>
  <c r="R1410" i="46"/>
  <c r="R1411" i="46"/>
  <c r="R1412" i="46"/>
  <c r="R1413" i="46"/>
  <c r="R1414" i="46"/>
  <c r="R1415" i="46"/>
  <c r="R1416" i="46"/>
  <c r="R1417" i="46"/>
  <c r="R1418" i="46"/>
  <c r="R1419" i="46"/>
  <c r="R1420" i="46"/>
  <c r="R1421" i="46"/>
  <c r="R1422" i="46"/>
  <c r="R1423" i="46"/>
  <c r="R1424" i="46"/>
  <c r="R1425" i="46"/>
  <c r="R1426" i="46"/>
  <c r="R1427" i="46"/>
  <c r="R1428" i="46"/>
  <c r="R1356" i="46"/>
  <c r="R1357" i="46"/>
  <c r="R1358" i="46"/>
  <c r="R1359" i="46"/>
  <c r="R1360" i="46"/>
  <c r="R1361" i="46"/>
  <c r="R1362" i="46"/>
  <c r="R1363" i="46"/>
  <c r="R1364" i="46"/>
  <c r="R1365" i="46"/>
  <c r="R1366" i="46"/>
  <c r="R1367" i="46"/>
  <c r="R1368" i="46"/>
  <c r="R1369" i="46"/>
  <c r="R1370" i="46"/>
  <c r="R1371" i="46"/>
  <c r="R1372" i="46"/>
  <c r="R1373" i="46"/>
  <c r="R1374" i="46"/>
  <c r="R1375" i="46"/>
  <c r="R1376" i="46"/>
  <c r="R1377" i="46"/>
  <c r="R1378" i="46"/>
  <c r="R1379" i="46"/>
  <c r="R1380" i="46"/>
  <c r="R1381" i="46"/>
  <c r="R1382" i="46"/>
  <c r="R1383" i="46"/>
  <c r="R1384" i="46"/>
  <c r="R1385" i="46"/>
  <c r="R1313" i="46"/>
  <c r="R1314" i="46"/>
  <c r="R1315" i="46"/>
  <c r="R1316" i="46"/>
  <c r="R1317" i="46"/>
  <c r="R1318" i="46"/>
  <c r="R1319" i="46"/>
  <c r="R1320" i="46"/>
  <c r="R1321" i="46"/>
  <c r="R1322" i="46"/>
  <c r="R1323" i="46"/>
  <c r="R1324" i="46"/>
  <c r="R1325" i="46"/>
  <c r="R1326" i="46"/>
  <c r="R1327" i="46"/>
  <c r="R1328" i="46"/>
  <c r="R1329" i="46"/>
  <c r="R1330" i="46"/>
  <c r="R1331" i="46"/>
  <c r="R1332" i="46"/>
  <c r="R1333" i="46"/>
  <c r="R1334" i="46"/>
  <c r="R1335" i="46"/>
  <c r="R1336" i="46"/>
  <c r="R1337" i="46"/>
  <c r="R1338" i="46"/>
  <c r="R1339" i="46"/>
  <c r="R1340" i="46"/>
  <c r="R1341" i="46"/>
  <c r="R1342" i="46"/>
  <c r="R1343" i="46"/>
  <c r="R1270" i="46"/>
  <c r="R1271" i="46"/>
  <c r="R1272" i="46"/>
  <c r="R1273" i="46"/>
  <c r="R1274" i="46"/>
  <c r="R1275" i="46"/>
  <c r="R1276" i="46"/>
  <c r="R1277" i="46"/>
  <c r="R1278" i="46"/>
  <c r="R1279" i="46"/>
  <c r="R1280" i="46"/>
  <c r="R1281" i="46"/>
  <c r="R1282" i="46"/>
  <c r="R1283" i="46"/>
  <c r="R1284" i="46"/>
  <c r="R1285" i="46"/>
  <c r="R1286" i="46"/>
  <c r="R1287" i="46"/>
  <c r="R1288" i="46"/>
  <c r="R1289" i="46"/>
  <c r="R1290" i="46"/>
  <c r="R1291" i="46"/>
  <c r="R1292" i="46"/>
  <c r="R1293" i="46"/>
  <c r="R1294" i="46"/>
  <c r="R1295" i="46"/>
  <c r="R1296" i="46"/>
  <c r="R1297" i="46"/>
  <c r="R1298" i="46"/>
  <c r="R1299" i="46"/>
  <c r="R1227" i="46"/>
  <c r="R1228" i="46"/>
  <c r="R1229" i="46"/>
  <c r="R1230" i="46"/>
  <c r="R1231" i="46"/>
  <c r="R1232" i="46"/>
  <c r="R1233" i="46"/>
  <c r="R1234" i="46"/>
  <c r="R1235" i="46"/>
  <c r="R1236" i="46"/>
  <c r="R1237" i="46"/>
  <c r="R1238" i="46"/>
  <c r="R1239" i="46"/>
  <c r="R1240" i="46"/>
  <c r="R1241" i="46"/>
  <c r="R1242" i="46"/>
  <c r="R1243" i="46"/>
  <c r="R1244" i="46"/>
  <c r="R1245" i="46"/>
  <c r="R1246" i="46"/>
  <c r="R1247" i="46"/>
  <c r="R1248" i="46"/>
  <c r="R1249" i="46"/>
  <c r="R1250" i="46"/>
  <c r="R1251" i="46"/>
  <c r="R1252" i="46"/>
  <c r="R1253" i="46"/>
  <c r="R1254" i="46"/>
  <c r="R1255" i="46"/>
  <c r="R1256" i="46"/>
  <c r="R1184" i="46"/>
  <c r="R1185" i="46"/>
  <c r="R1186" i="46"/>
  <c r="R1187" i="46"/>
  <c r="R1188" i="46"/>
  <c r="R1189" i="46"/>
  <c r="R1190" i="46"/>
  <c r="R1191" i="46"/>
  <c r="R1192" i="46"/>
  <c r="R1193" i="46"/>
  <c r="R1194" i="46"/>
  <c r="R1195" i="46"/>
  <c r="R1196" i="46"/>
  <c r="R1197" i="46"/>
  <c r="R1198" i="46"/>
  <c r="R1199" i="46"/>
  <c r="R1200" i="46"/>
  <c r="R1201" i="46"/>
  <c r="R1202" i="46"/>
  <c r="R1203" i="46"/>
  <c r="R1204" i="46"/>
  <c r="R1205" i="46"/>
  <c r="R1206" i="46"/>
  <c r="R1207" i="46"/>
  <c r="R1208" i="46"/>
  <c r="R1209" i="46"/>
  <c r="R1210" i="46"/>
  <c r="R1211" i="46"/>
  <c r="R1212" i="46"/>
  <c r="R1213" i="46"/>
  <c r="R1141" i="46"/>
  <c r="R1142" i="46"/>
  <c r="R1143" i="46"/>
  <c r="R1144" i="46"/>
  <c r="R1145" i="46"/>
  <c r="R1146" i="46"/>
  <c r="R1147" i="46"/>
  <c r="R1148" i="46"/>
  <c r="R1149" i="46"/>
  <c r="R1150" i="46"/>
  <c r="R1151" i="46"/>
  <c r="R1152" i="46"/>
  <c r="R1153" i="46"/>
  <c r="R1154" i="46"/>
  <c r="R1155" i="46"/>
  <c r="R1156" i="46"/>
  <c r="R1157" i="46"/>
  <c r="R1158" i="46"/>
  <c r="R1159" i="46"/>
  <c r="R1160" i="46"/>
  <c r="R1161" i="46"/>
  <c r="R1162" i="46"/>
  <c r="R1163" i="46"/>
  <c r="R1164" i="46"/>
  <c r="R1165" i="46"/>
  <c r="R1166" i="46"/>
  <c r="R1167" i="46"/>
  <c r="R1168" i="46"/>
  <c r="R1169" i="46"/>
  <c r="R1170" i="46"/>
  <c r="R1098" i="46"/>
  <c r="R1099" i="46"/>
  <c r="R1100" i="46"/>
  <c r="R1101" i="46"/>
  <c r="R1102" i="46"/>
  <c r="R1103" i="46"/>
  <c r="R1104" i="46"/>
  <c r="R1105" i="46"/>
  <c r="R1106" i="46"/>
  <c r="R1107" i="46"/>
  <c r="R1108" i="46"/>
  <c r="R1109" i="46"/>
  <c r="R1110" i="46"/>
  <c r="R1111" i="46"/>
  <c r="R1112" i="46"/>
  <c r="R1113" i="46"/>
  <c r="R1114" i="46"/>
  <c r="R1115" i="46"/>
  <c r="R1116" i="46"/>
  <c r="R1117" i="46"/>
  <c r="R1118" i="46"/>
  <c r="R1119" i="46"/>
  <c r="R1120" i="46"/>
  <c r="R1121" i="46"/>
  <c r="R1122" i="46"/>
  <c r="R1123" i="46"/>
  <c r="R1124" i="46"/>
  <c r="R1125" i="46"/>
  <c r="R1126" i="46"/>
  <c r="R1127" i="46"/>
  <c r="R1055" i="46"/>
  <c r="R1056" i="46"/>
  <c r="R1057" i="46"/>
  <c r="R1058" i="46"/>
  <c r="R1059" i="46"/>
  <c r="R1060" i="46"/>
  <c r="R1061" i="46"/>
  <c r="R1062" i="46"/>
  <c r="R1063" i="46"/>
  <c r="R1064" i="46"/>
  <c r="R1065" i="46"/>
  <c r="R1066" i="46"/>
  <c r="R1067" i="46"/>
  <c r="R1068" i="46"/>
  <c r="R1069" i="46"/>
  <c r="R1070" i="46"/>
  <c r="R1071" i="46"/>
  <c r="R1072" i="46"/>
  <c r="R1073" i="46"/>
  <c r="R1074" i="46"/>
  <c r="R1075" i="46"/>
  <c r="R1076" i="46"/>
  <c r="R1077" i="46"/>
  <c r="R1078" i="46"/>
  <c r="R1079" i="46"/>
  <c r="R1080" i="46"/>
  <c r="R1081" i="46"/>
  <c r="R1082" i="46"/>
  <c r="R1083" i="46"/>
  <c r="R1084" i="46"/>
  <c r="R1014" i="46"/>
  <c r="R1015" i="46"/>
  <c r="R1016" i="46"/>
  <c r="R1017" i="46"/>
  <c r="R1018" i="46"/>
  <c r="R1019" i="46"/>
  <c r="R1020" i="46"/>
  <c r="R1021" i="46"/>
  <c r="R1022" i="46"/>
  <c r="R1023" i="46"/>
  <c r="R1024" i="46"/>
  <c r="R1025" i="46"/>
  <c r="R1026" i="46"/>
  <c r="R1027" i="46"/>
  <c r="R1028" i="46"/>
  <c r="R1029" i="46"/>
  <c r="R1030" i="46"/>
  <c r="R1031" i="46"/>
  <c r="R1032" i="46"/>
  <c r="R1033" i="46"/>
  <c r="R1034" i="46"/>
  <c r="R1035" i="46"/>
  <c r="R1036" i="46"/>
  <c r="R1037" i="46"/>
  <c r="R1038" i="46"/>
  <c r="R1039" i="46"/>
  <c r="R1040" i="46"/>
  <c r="R1041" i="46"/>
  <c r="R1042" i="46"/>
  <c r="R1043" i="46"/>
  <c r="R970" i="46"/>
  <c r="R971" i="46"/>
  <c r="R972" i="46"/>
  <c r="R973" i="46"/>
  <c r="R974" i="46"/>
  <c r="R975" i="46"/>
  <c r="R976" i="46"/>
  <c r="R977" i="46"/>
  <c r="R978" i="46"/>
  <c r="R979" i="46"/>
  <c r="R980" i="46"/>
  <c r="R981" i="46"/>
  <c r="R982" i="46"/>
  <c r="R983" i="46"/>
  <c r="R984" i="46"/>
  <c r="R985" i="46"/>
  <c r="R986" i="46"/>
  <c r="R987" i="46"/>
  <c r="R988" i="46"/>
  <c r="R989" i="46"/>
  <c r="R990" i="46"/>
  <c r="R991" i="46"/>
  <c r="R992" i="46"/>
  <c r="R993" i="46"/>
  <c r="R994" i="46"/>
  <c r="R995" i="46"/>
  <c r="R996" i="46"/>
  <c r="R997" i="46"/>
  <c r="R998" i="46"/>
  <c r="R999" i="46"/>
  <c r="R927" i="46"/>
  <c r="R928" i="46"/>
  <c r="R929" i="46"/>
  <c r="R930" i="46"/>
  <c r="R931" i="46"/>
  <c r="R932" i="46"/>
  <c r="R933" i="46"/>
  <c r="R934" i="46"/>
  <c r="R935" i="46"/>
  <c r="R936" i="46"/>
  <c r="R937" i="46"/>
  <c r="R938" i="46"/>
  <c r="R939" i="46"/>
  <c r="R940" i="46"/>
  <c r="R941" i="46"/>
  <c r="R942" i="46"/>
  <c r="R943" i="46"/>
  <c r="R944" i="46"/>
  <c r="R945" i="46"/>
  <c r="R946" i="46"/>
  <c r="R947" i="46"/>
  <c r="R948" i="46"/>
  <c r="R949" i="46"/>
  <c r="R950" i="46"/>
  <c r="R951" i="46"/>
  <c r="R952" i="46"/>
  <c r="R953" i="46"/>
  <c r="R954" i="46"/>
  <c r="R955" i="46"/>
  <c r="R956" i="46"/>
  <c r="R883" i="46"/>
  <c r="R884" i="46"/>
  <c r="R885" i="46"/>
  <c r="R886" i="46"/>
  <c r="R887" i="46"/>
  <c r="R888" i="46"/>
  <c r="R889" i="46"/>
  <c r="R890" i="46"/>
  <c r="R891" i="46"/>
  <c r="R892" i="46"/>
  <c r="R893" i="46"/>
  <c r="R894" i="46"/>
  <c r="R895" i="46"/>
  <c r="R896" i="46"/>
  <c r="R897" i="46"/>
  <c r="R898" i="46"/>
  <c r="R899" i="46"/>
  <c r="R900" i="46"/>
  <c r="R901" i="46"/>
  <c r="R902" i="46"/>
  <c r="R903" i="46"/>
  <c r="R904" i="46"/>
  <c r="R905" i="46"/>
  <c r="R906" i="46"/>
  <c r="R907" i="46"/>
  <c r="R908" i="46"/>
  <c r="R909" i="46"/>
  <c r="R910" i="46"/>
  <c r="R911" i="46"/>
  <c r="R912" i="46"/>
  <c r="R838" i="46"/>
  <c r="R839" i="46"/>
  <c r="R840" i="46"/>
  <c r="R841" i="46"/>
  <c r="R842" i="46"/>
  <c r="R843" i="46"/>
  <c r="R844" i="46"/>
  <c r="R845" i="46"/>
  <c r="R846" i="46"/>
  <c r="R847" i="46"/>
  <c r="R848" i="46"/>
  <c r="R849" i="46"/>
  <c r="R850" i="46"/>
  <c r="R851" i="46"/>
  <c r="R852" i="46"/>
  <c r="R853" i="46"/>
  <c r="R854" i="46"/>
  <c r="R855" i="46"/>
  <c r="R856" i="46"/>
  <c r="R857" i="46"/>
  <c r="R858" i="46"/>
  <c r="R859" i="46"/>
  <c r="R860" i="46"/>
  <c r="R861" i="46"/>
  <c r="R862" i="46"/>
  <c r="R863" i="46"/>
  <c r="R864" i="46"/>
  <c r="R865" i="46"/>
  <c r="R866" i="46"/>
  <c r="R867" i="46"/>
  <c r="R795" i="46"/>
  <c r="R796" i="46"/>
  <c r="R797" i="46"/>
  <c r="R798" i="46"/>
  <c r="R799" i="46"/>
  <c r="R800" i="46"/>
  <c r="R801" i="46"/>
  <c r="R802" i="46"/>
  <c r="R803" i="46"/>
  <c r="R804" i="46"/>
  <c r="R805" i="46"/>
  <c r="R806" i="46"/>
  <c r="R807" i="46"/>
  <c r="R808" i="46"/>
  <c r="R809" i="46"/>
  <c r="R810" i="46"/>
  <c r="R811" i="46"/>
  <c r="R812" i="46"/>
  <c r="R813" i="46"/>
  <c r="R814" i="46"/>
  <c r="R815" i="46"/>
  <c r="R816" i="46"/>
  <c r="R817" i="46"/>
  <c r="R818" i="46"/>
  <c r="R819" i="46"/>
  <c r="R820" i="46"/>
  <c r="R821" i="46"/>
  <c r="R822" i="46"/>
  <c r="R823" i="46"/>
  <c r="R824" i="46"/>
  <c r="R752" i="46"/>
  <c r="R753" i="46"/>
  <c r="R754" i="46"/>
  <c r="R755" i="46"/>
  <c r="R756" i="46"/>
  <c r="R757" i="46"/>
  <c r="R758" i="46"/>
  <c r="R759" i="46"/>
  <c r="R760" i="46"/>
  <c r="R761" i="46"/>
  <c r="R762" i="46"/>
  <c r="R763" i="46"/>
  <c r="R764" i="46"/>
  <c r="R765" i="46"/>
  <c r="R766" i="46"/>
  <c r="R767" i="46"/>
  <c r="R768" i="46"/>
  <c r="R769" i="46"/>
  <c r="R770" i="46"/>
  <c r="R771" i="46"/>
  <c r="R772" i="46"/>
  <c r="R773" i="46"/>
  <c r="R774" i="46"/>
  <c r="R775" i="46"/>
  <c r="R776" i="46"/>
  <c r="R777" i="46"/>
  <c r="R778" i="46"/>
  <c r="R779" i="46"/>
  <c r="R780" i="46"/>
  <c r="R781" i="46"/>
  <c r="R709" i="46"/>
  <c r="R710" i="46"/>
  <c r="R711" i="46"/>
  <c r="R712" i="46"/>
  <c r="R713" i="46"/>
  <c r="R714" i="46"/>
  <c r="R715" i="46"/>
  <c r="R716" i="46"/>
  <c r="R717" i="46"/>
  <c r="R718" i="46"/>
  <c r="R719" i="46"/>
  <c r="R720" i="46"/>
  <c r="R721" i="46"/>
  <c r="R722" i="46"/>
  <c r="R723" i="46"/>
  <c r="R724" i="46"/>
  <c r="R725" i="46"/>
  <c r="R726" i="46"/>
  <c r="R727" i="46"/>
  <c r="R728" i="46"/>
  <c r="R729" i="46"/>
  <c r="R730" i="46"/>
  <c r="R731" i="46"/>
  <c r="R732" i="46"/>
  <c r="R733" i="46"/>
  <c r="R734" i="46"/>
  <c r="R735" i="46"/>
  <c r="R736" i="46"/>
  <c r="R737" i="46"/>
  <c r="R738" i="46"/>
  <c r="R664" i="46"/>
  <c r="R665" i="46"/>
  <c r="R666" i="46"/>
  <c r="R667" i="46"/>
  <c r="R668" i="46"/>
  <c r="R669" i="46"/>
  <c r="R670" i="46"/>
  <c r="R671" i="46"/>
  <c r="R672" i="46"/>
  <c r="R673" i="46"/>
  <c r="R674" i="46"/>
  <c r="R675" i="46"/>
  <c r="R676" i="46"/>
  <c r="R677" i="46"/>
  <c r="R678" i="46"/>
  <c r="R679" i="46"/>
  <c r="R680" i="46"/>
  <c r="R681" i="46"/>
  <c r="R682" i="46"/>
  <c r="R683" i="46"/>
  <c r="R684" i="46"/>
  <c r="R685" i="46"/>
  <c r="R686" i="46"/>
  <c r="R687" i="46"/>
  <c r="R688" i="46"/>
  <c r="R689" i="46"/>
  <c r="R690" i="46"/>
  <c r="R691" i="46"/>
  <c r="R692" i="46"/>
  <c r="R693" i="46"/>
  <c r="R621" i="46"/>
  <c r="R622" i="46"/>
  <c r="R623" i="46"/>
  <c r="R624" i="46"/>
  <c r="R625" i="46"/>
  <c r="R626" i="46"/>
  <c r="R627" i="46"/>
  <c r="R628" i="46"/>
  <c r="R629" i="46"/>
  <c r="R630" i="46"/>
  <c r="R631" i="46"/>
  <c r="R632" i="46"/>
  <c r="R633" i="46"/>
  <c r="R634" i="46"/>
  <c r="R635" i="46"/>
  <c r="R636" i="46"/>
  <c r="R637" i="46"/>
  <c r="R638" i="46"/>
  <c r="R639" i="46"/>
  <c r="R640" i="46"/>
  <c r="R641" i="46"/>
  <c r="R642" i="46"/>
  <c r="R643" i="46"/>
  <c r="R644" i="46"/>
  <c r="R645" i="46"/>
  <c r="R646" i="46"/>
  <c r="R647" i="46"/>
  <c r="R648" i="46"/>
  <c r="R649" i="46"/>
  <c r="R650" i="46"/>
  <c r="R578" i="46"/>
  <c r="R579" i="46"/>
  <c r="R580" i="46"/>
  <c r="R581" i="46"/>
  <c r="R582" i="46"/>
  <c r="R583" i="46"/>
  <c r="R584" i="46"/>
  <c r="R585" i="46"/>
  <c r="R586" i="46"/>
  <c r="R587" i="46"/>
  <c r="R588" i="46"/>
  <c r="R589" i="46"/>
  <c r="R590" i="46"/>
  <c r="R591" i="46"/>
  <c r="R592" i="46"/>
  <c r="R593" i="46"/>
  <c r="R594" i="46"/>
  <c r="R595" i="46"/>
  <c r="R596" i="46"/>
  <c r="R597" i="46"/>
  <c r="R598" i="46"/>
  <c r="R599" i="46"/>
  <c r="R600" i="46"/>
  <c r="R601" i="46"/>
  <c r="R602" i="46"/>
  <c r="R603" i="46"/>
  <c r="R604" i="46"/>
  <c r="R605" i="46"/>
  <c r="R606" i="46"/>
  <c r="R607" i="46"/>
  <c r="R538" i="46"/>
  <c r="R539" i="46"/>
  <c r="R540" i="46"/>
  <c r="R541" i="46"/>
  <c r="R542" i="46"/>
  <c r="R543" i="46"/>
  <c r="R544" i="46"/>
  <c r="R545" i="46"/>
  <c r="R546" i="46"/>
  <c r="R547" i="46"/>
  <c r="R548" i="46"/>
  <c r="R549" i="46"/>
  <c r="R550" i="46"/>
  <c r="R551" i="46"/>
  <c r="R552" i="46"/>
  <c r="R553" i="46"/>
  <c r="R554" i="46"/>
  <c r="R555" i="46"/>
  <c r="R556" i="46"/>
  <c r="R557" i="46"/>
  <c r="R558" i="46"/>
  <c r="R559" i="46"/>
  <c r="R560" i="46"/>
  <c r="R561" i="46"/>
  <c r="R562" i="46"/>
  <c r="R563" i="46"/>
  <c r="R564" i="46"/>
  <c r="R565" i="46"/>
  <c r="R566" i="46"/>
  <c r="R567" i="46"/>
  <c r="R495" i="46"/>
  <c r="R496" i="46"/>
  <c r="R497" i="46"/>
  <c r="R498" i="46"/>
  <c r="R499" i="46"/>
  <c r="R500" i="46"/>
  <c r="R501" i="46"/>
  <c r="R502" i="46"/>
  <c r="R503" i="46"/>
  <c r="R504" i="46"/>
  <c r="R505" i="46"/>
  <c r="R506" i="46"/>
  <c r="R507" i="46"/>
  <c r="R508" i="46"/>
  <c r="R509" i="46"/>
  <c r="R510" i="46"/>
  <c r="R511" i="46"/>
  <c r="R512" i="46"/>
  <c r="R513" i="46"/>
  <c r="R514" i="46"/>
  <c r="R515" i="46"/>
  <c r="R516" i="46"/>
  <c r="R517" i="46"/>
  <c r="R518" i="46"/>
  <c r="R519" i="46"/>
  <c r="R520" i="46"/>
  <c r="R521" i="46"/>
  <c r="R522" i="46"/>
  <c r="R523" i="46"/>
  <c r="R524" i="46"/>
  <c r="R452" i="46"/>
  <c r="R453" i="46"/>
  <c r="R454" i="46"/>
  <c r="R455" i="46"/>
  <c r="R456" i="46"/>
  <c r="R457" i="46"/>
  <c r="R458" i="46"/>
  <c r="R459" i="46"/>
  <c r="R460" i="46"/>
  <c r="R461" i="46"/>
  <c r="R462" i="46"/>
  <c r="R463" i="46"/>
  <c r="R464" i="46"/>
  <c r="R465" i="46"/>
  <c r="R466" i="46"/>
  <c r="R467" i="46"/>
  <c r="R468" i="46"/>
  <c r="R469" i="46"/>
  <c r="R470" i="46"/>
  <c r="R471" i="46"/>
  <c r="R472" i="46"/>
  <c r="R473" i="46"/>
  <c r="R474" i="46"/>
  <c r="R475" i="46"/>
  <c r="R476" i="46"/>
  <c r="R477" i="46"/>
  <c r="R478" i="46"/>
  <c r="R479" i="46"/>
  <c r="R480" i="46"/>
  <c r="R481" i="46"/>
  <c r="R409" i="46"/>
  <c r="R410" i="46"/>
  <c r="R411" i="46"/>
  <c r="R412" i="46"/>
  <c r="R413" i="46"/>
  <c r="R414" i="46"/>
  <c r="R415" i="46"/>
  <c r="R416" i="46"/>
  <c r="R417" i="46"/>
  <c r="R418" i="46"/>
  <c r="R419" i="46"/>
  <c r="R420" i="46"/>
  <c r="R421" i="46"/>
  <c r="R422" i="46"/>
  <c r="R423" i="46"/>
  <c r="R424" i="46"/>
  <c r="R425" i="46"/>
  <c r="R426" i="46"/>
  <c r="R427" i="46"/>
  <c r="R428" i="46"/>
  <c r="R429" i="46"/>
  <c r="R430" i="46"/>
  <c r="R431" i="46"/>
  <c r="R432" i="46"/>
  <c r="R433" i="46"/>
  <c r="R434" i="46"/>
  <c r="R435" i="46"/>
  <c r="R436" i="46"/>
  <c r="R437" i="46"/>
  <c r="R438" i="46"/>
  <c r="R365" i="46"/>
  <c r="R366" i="46"/>
  <c r="R367" i="46"/>
  <c r="R368" i="46"/>
  <c r="R369" i="46"/>
  <c r="R370" i="46"/>
  <c r="R371" i="46"/>
  <c r="R372" i="46"/>
  <c r="R373" i="46"/>
  <c r="R374" i="46"/>
  <c r="R375" i="46"/>
  <c r="R376" i="46"/>
  <c r="R377" i="46"/>
  <c r="R378" i="46"/>
  <c r="R379" i="46"/>
  <c r="R380" i="46"/>
  <c r="R381" i="46"/>
  <c r="R382" i="46"/>
  <c r="R383" i="46"/>
  <c r="R384" i="46"/>
  <c r="R385" i="46"/>
  <c r="R386" i="46"/>
  <c r="R387" i="46"/>
  <c r="R388" i="46"/>
  <c r="R389" i="46"/>
  <c r="R390" i="46"/>
  <c r="R391" i="46"/>
  <c r="R392" i="46"/>
  <c r="R393" i="46"/>
  <c r="R394" i="46"/>
  <c r="R321" i="46"/>
  <c r="R322" i="46"/>
  <c r="R323" i="46"/>
  <c r="R324" i="46"/>
  <c r="R325" i="46"/>
  <c r="R326" i="46"/>
  <c r="R327" i="46"/>
  <c r="R328" i="46"/>
  <c r="R329" i="46"/>
  <c r="R330" i="46"/>
  <c r="R331" i="46"/>
  <c r="R332" i="46"/>
  <c r="R333" i="46"/>
  <c r="R334" i="46"/>
  <c r="R335" i="46"/>
  <c r="R336" i="46"/>
  <c r="R337" i="46"/>
  <c r="R338" i="46"/>
  <c r="R339" i="46"/>
  <c r="R340" i="46"/>
  <c r="R341" i="46"/>
  <c r="R342" i="46"/>
  <c r="R343" i="46"/>
  <c r="R344" i="46"/>
  <c r="R345" i="46"/>
  <c r="R346" i="46"/>
  <c r="R347" i="46"/>
  <c r="R348" i="46"/>
  <c r="R349" i="46"/>
  <c r="R350" i="46"/>
  <c r="R351" i="46"/>
  <c r="R276" i="46"/>
  <c r="R277" i="46"/>
  <c r="R278" i="46"/>
  <c r="R279" i="46"/>
  <c r="R280" i="46"/>
  <c r="R281" i="46"/>
  <c r="R282" i="46"/>
  <c r="R283" i="46"/>
  <c r="R284" i="46"/>
  <c r="R285" i="46"/>
  <c r="R286" i="46"/>
  <c r="R287" i="46"/>
  <c r="R288" i="46"/>
  <c r="R289" i="46"/>
  <c r="R290" i="46"/>
  <c r="R291" i="46"/>
  <c r="R292" i="46"/>
  <c r="R293" i="46"/>
  <c r="R294" i="46"/>
  <c r="R295" i="46"/>
  <c r="R296" i="46"/>
  <c r="R297" i="46"/>
  <c r="R298" i="46"/>
  <c r="R299" i="46"/>
  <c r="R300" i="46"/>
  <c r="R301" i="46"/>
  <c r="R302" i="46"/>
  <c r="R303" i="46"/>
  <c r="R304" i="46"/>
  <c r="R305" i="46"/>
  <c r="F20" i="4"/>
  <c r="H18" i="4"/>
  <c r="G27" i="4"/>
  <c r="G26" i="4"/>
  <c r="G25" i="4"/>
  <c r="G24" i="4"/>
  <c r="G23" i="4"/>
  <c r="G22" i="4"/>
  <c r="G21" i="4"/>
  <c r="H20" i="4"/>
  <c r="G20" i="4"/>
  <c r="G19" i="4"/>
  <c r="G18" i="4"/>
  <c r="F18" i="4"/>
  <c r="H17" i="4"/>
  <c r="G17" i="4"/>
  <c r="F17" i="4"/>
  <c r="H16" i="4"/>
  <c r="G16" i="4"/>
  <c r="F16" i="4"/>
  <c r="H15" i="4"/>
  <c r="G15" i="4"/>
  <c r="H14" i="4"/>
  <c r="G14" i="4"/>
  <c r="I27" i="4"/>
  <c r="G28" i="4"/>
  <c r="I28" i="4"/>
  <c r="I25" i="4"/>
  <c r="I26" i="4"/>
  <c r="I23" i="4"/>
  <c r="I22" i="4"/>
  <c r="I20" i="4"/>
  <c r="F19" i="4" l="1"/>
  <c r="Q1563" i="4"/>
  <c r="Q1562" i="4"/>
  <c r="Q1561" i="4"/>
  <c r="Q1560" i="4"/>
  <c r="Q1559" i="4"/>
  <c r="Q1558" i="4"/>
  <c r="Q1557" i="4"/>
  <c r="Q1556" i="4"/>
  <c r="Q1555" i="4"/>
  <c r="Q1554" i="4"/>
  <c r="Q1553" i="4"/>
  <c r="Q1552" i="4"/>
  <c r="Q1551" i="4"/>
  <c r="Q1550" i="4"/>
  <c r="Q1549" i="4"/>
  <c r="Q1548" i="4"/>
  <c r="Q1547" i="4"/>
  <c r="Q1546" i="4"/>
  <c r="Q1545" i="4"/>
  <c r="Q1544" i="4"/>
  <c r="Q1543" i="4"/>
  <c r="Q1542" i="4"/>
  <c r="Q1541" i="4"/>
  <c r="Q1540" i="4"/>
  <c r="Q1539" i="4"/>
  <c r="Q1538" i="4"/>
  <c r="Q1537" i="4"/>
  <c r="Q1536" i="4"/>
  <c r="Q1535" i="4"/>
  <c r="Q1534" i="4"/>
  <c r="Q1524" i="4"/>
  <c r="Q1523" i="4"/>
  <c r="Q1522" i="4"/>
  <c r="Q1521" i="4"/>
  <c r="Q1520" i="4"/>
  <c r="Q1519" i="4"/>
  <c r="Q1518" i="4"/>
  <c r="Q1517" i="4"/>
  <c r="Q1516" i="4"/>
  <c r="Q1515" i="4"/>
  <c r="Q1514" i="4"/>
  <c r="Q1513" i="4"/>
  <c r="Q1512" i="4"/>
  <c r="Q1511" i="4"/>
  <c r="Q1510" i="4"/>
  <c r="Q1509" i="4"/>
  <c r="Q1508" i="4"/>
  <c r="Q1507" i="4"/>
  <c r="Q1506" i="4"/>
  <c r="Q1505" i="4"/>
  <c r="Q1504" i="4"/>
  <c r="Q1503" i="4"/>
  <c r="Q1502" i="4"/>
  <c r="Q1501" i="4"/>
  <c r="Q1500" i="4"/>
  <c r="Q1499" i="4"/>
  <c r="Q1498" i="4"/>
  <c r="Q1497" i="4"/>
  <c r="Q1496" i="4"/>
  <c r="Q1495" i="4"/>
  <c r="Q1485" i="4"/>
  <c r="Q1484" i="4"/>
  <c r="Q1483" i="4"/>
  <c r="Q1482" i="4"/>
  <c r="Q1481" i="4"/>
  <c r="Q1480" i="4"/>
  <c r="Q1479" i="4"/>
  <c r="Q1478" i="4"/>
  <c r="Q1477" i="4"/>
  <c r="Q1476" i="4"/>
  <c r="Q1475" i="4"/>
  <c r="Q1474" i="4"/>
  <c r="Q1473" i="4"/>
  <c r="Q1472" i="4"/>
  <c r="Q1471" i="4"/>
  <c r="Q1470" i="4"/>
  <c r="Q1469" i="4"/>
  <c r="Q1468" i="4"/>
  <c r="Q1467" i="4"/>
  <c r="Q1466" i="4"/>
  <c r="Q1465" i="4"/>
  <c r="Q1464" i="4"/>
  <c r="Q1463" i="4"/>
  <c r="Q1462" i="4"/>
  <c r="Q1461" i="4"/>
  <c r="Q1460" i="4"/>
  <c r="Q1459" i="4"/>
  <c r="Q1458" i="4"/>
  <c r="Q1457" i="4"/>
  <c r="Q1456" i="4"/>
  <c r="Q1446" i="4"/>
  <c r="Q1445" i="4"/>
  <c r="Q1444" i="4"/>
  <c r="Q1443" i="4"/>
  <c r="Q1442" i="4"/>
  <c r="Q1441" i="4"/>
  <c r="Q1440" i="4"/>
  <c r="Q1439" i="4"/>
  <c r="Q1438" i="4"/>
  <c r="Q1437" i="4"/>
  <c r="Q1436" i="4"/>
  <c r="Q1435" i="4"/>
  <c r="Q1434" i="4"/>
  <c r="Q1433" i="4"/>
  <c r="Q1432" i="4"/>
  <c r="Q1431" i="4"/>
  <c r="Q1430" i="4"/>
  <c r="Q1429" i="4"/>
  <c r="Q1428" i="4"/>
  <c r="Q1427" i="4"/>
  <c r="Q1426" i="4"/>
  <c r="Q1425" i="4"/>
  <c r="Q1424" i="4"/>
  <c r="Q1423" i="4"/>
  <c r="Q1422" i="4"/>
  <c r="Q1421" i="4"/>
  <c r="Q1420" i="4"/>
  <c r="Q1419" i="4"/>
  <c r="Q1418" i="4"/>
  <c r="Q1417" i="4"/>
  <c r="Q1407" i="4"/>
  <c r="Q1406" i="4"/>
  <c r="Q1405" i="4"/>
  <c r="Q1404" i="4"/>
  <c r="Q1403" i="4"/>
  <c r="Q1402" i="4"/>
  <c r="Q1401" i="4"/>
  <c r="Q1400" i="4"/>
  <c r="Q1399" i="4"/>
  <c r="Q1398" i="4"/>
  <c r="Q1397" i="4"/>
  <c r="Q1396" i="4"/>
  <c r="Q1395" i="4"/>
  <c r="Q1394" i="4"/>
  <c r="Q1393" i="4"/>
  <c r="Q1392" i="4"/>
  <c r="Q1391" i="4"/>
  <c r="Q1390" i="4"/>
  <c r="Q1389" i="4"/>
  <c r="Q1388" i="4"/>
  <c r="Q1387" i="4"/>
  <c r="Q1386" i="4"/>
  <c r="Q1385" i="4"/>
  <c r="Q1384" i="4"/>
  <c r="Q1383" i="4"/>
  <c r="Q1382" i="4"/>
  <c r="Q1381" i="4"/>
  <c r="Q1380" i="4"/>
  <c r="Q1379" i="4"/>
  <c r="Q1378" i="4"/>
  <c r="Q1368" i="4"/>
  <c r="Q1367" i="4"/>
  <c r="Q1366" i="4"/>
  <c r="Q1365" i="4"/>
  <c r="Q1364" i="4"/>
  <c r="Q1363" i="4"/>
  <c r="Q1362" i="4"/>
  <c r="Q1361" i="4"/>
  <c r="Q1360" i="4"/>
  <c r="Q1359" i="4"/>
  <c r="Q1358" i="4"/>
  <c r="Q1357" i="4"/>
  <c r="Q1356" i="4"/>
  <c r="Q1355" i="4"/>
  <c r="Q1354" i="4"/>
  <c r="Q1353" i="4"/>
  <c r="Q1352" i="4"/>
  <c r="Q1351" i="4"/>
  <c r="Q1350" i="4"/>
  <c r="Q1349" i="4"/>
  <c r="Q1348" i="4"/>
  <c r="Q1347" i="4"/>
  <c r="Q1346" i="4"/>
  <c r="Q1345" i="4"/>
  <c r="Q1344" i="4"/>
  <c r="Q1343" i="4"/>
  <c r="Q1342" i="4"/>
  <c r="Q1341" i="4"/>
  <c r="Q1340" i="4"/>
  <c r="Q1339" i="4"/>
  <c r="Q1329" i="4"/>
  <c r="Q1328" i="4"/>
  <c r="Q1327" i="4"/>
  <c r="Q1326" i="4"/>
  <c r="Q1325" i="4"/>
  <c r="Q1324" i="4"/>
  <c r="Q1323" i="4"/>
  <c r="Q1322" i="4"/>
  <c r="Q1321" i="4"/>
  <c r="Q1320" i="4"/>
  <c r="Q1319" i="4"/>
  <c r="Q1318" i="4"/>
  <c r="Q1317" i="4"/>
  <c r="Q1316" i="4"/>
  <c r="Q1315" i="4"/>
  <c r="Q1314" i="4"/>
  <c r="Q1313" i="4"/>
  <c r="Q1312" i="4"/>
  <c r="Q1311" i="4"/>
  <c r="Q1310" i="4"/>
  <c r="Q1309" i="4"/>
  <c r="Q1308" i="4"/>
  <c r="Q1307" i="4"/>
  <c r="Q1306" i="4"/>
  <c r="Q1305" i="4"/>
  <c r="Q1304" i="4"/>
  <c r="Q1303" i="4"/>
  <c r="Q1302" i="4"/>
  <c r="Q1301" i="4"/>
  <c r="Q1300" i="4"/>
  <c r="Q1290" i="4"/>
  <c r="Q1289" i="4"/>
  <c r="Q1288" i="4"/>
  <c r="Q1287" i="4"/>
  <c r="Q1286" i="4"/>
  <c r="Q1285" i="4"/>
  <c r="Q1284" i="4"/>
  <c r="Q1283" i="4"/>
  <c r="Q1282" i="4"/>
  <c r="Q1281" i="4"/>
  <c r="Q1280" i="4"/>
  <c r="Q1279" i="4"/>
  <c r="Q1278" i="4"/>
  <c r="Q1277" i="4"/>
  <c r="Q1276" i="4"/>
  <c r="Q1275" i="4"/>
  <c r="Q1274" i="4"/>
  <c r="Q1273" i="4"/>
  <c r="Q1272" i="4"/>
  <c r="Q1271" i="4"/>
  <c r="Q1270" i="4"/>
  <c r="Q1269" i="4"/>
  <c r="Q1268" i="4"/>
  <c r="Q1267" i="4"/>
  <c r="Q1266" i="4"/>
  <c r="Q1265" i="4"/>
  <c r="Q1264" i="4"/>
  <c r="Q1263" i="4"/>
  <c r="Q1262" i="4"/>
  <c r="Q1261" i="4"/>
  <c r="Q1251" i="4"/>
  <c r="Q1250" i="4"/>
  <c r="Q1249" i="4"/>
  <c r="Q1248" i="4"/>
  <c r="Q1247" i="4"/>
  <c r="Q1246" i="4"/>
  <c r="Q1245" i="4"/>
  <c r="Q1244" i="4"/>
  <c r="Q1243" i="4"/>
  <c r="Q1242" i="4"/>
  <c r="Q1241" i="4"/>
  <c r="Q1240" i="4"/>
  <c r="Q1239" i="4"/>
  <c r="Q1238" i="4"/>
  <c r="Q1237" i="4"/>
  <c r="Q1236" i="4"/>
  <c r="Q1235" i="4"/>
  <c r="Q1234" i="4"/>
  <c r="Q1233" i="4"/>
  <c r="Q1232" i="4"/>
  <c r="Q1231" i="4"/>
  <c r="Q1230" i="4"/>
  <c r="Q1229" i="4"/>
  <c r="Q1228" i="4"/>
  <c r="Q1227" i="4"/>
  <c r="Q1226" i="4"/>
  <c r="Q1225" i="4"/>
  <c r="Q1224" i="4"/>
  <c r="Q1223" i="4"/>
  <c r="Q1222" i="4"/>
  <c r="Q1212" i="4"/>
  <c r="Q1211" i="4"/>
  <c r="Q1210" i="4"/>
  <c r="Q1209" i="4"/>
  <c r="Q1208" i="4"/>
  <c r="Q1207" i="4"/>
  <c r="Q1206" i="4"/>
  <c r="Q1205" i="4"/>
  <c r="Q1204" i="4"/>
  <c r="Q1203" i="4"/>
  <c r="Q1202" i="4"/>
  <c r="Q1201" i="4"/>
  <c r="Q1200" i="4"/>
  <c r="Q1199" i="4"/>
  <c r="Q1198" i="4"/>
  <c r="Q1197" i="4"/>
  <c r="Q1196" i="4"/>
  <c r="Q1195" i="4"/>
  <c r="Q1194" i="4"/>
  <c r="Q1193" i="4"/>
  <c r="Q1192" i="4"/>
  <c r="Q1191" i="4"/>
  <c r="Q1190" i="4"/>
  <c r="Q1189" i="4"/>
  <c r="Q1188" i="4"/>
  <c r="Q1187" i="4"/>
  <c r="Q1186" i="4"/>
  <c r="Q1185" i="4"/>
  <c r="Q1184" i="4"/>
  <c r="Q1183" i="4"/>
  <c r="Q1173" i="4"/>
  <c r="Q1172" i="4"/>
  <c r="Q1171" i="4"/>
  <c r="Q1170" i="4"/>
  <c r="Q1169" i="4"/>
  <c r="Q1168" i="4"/>
  <c r="Q1167" i="4"/>
  <c r="Q1166" i="4"/>
  <c r="Q1165" i="4"/>
  <c r="Q1164" i="4"/>
  <c r="Q1163" i="4"/>
  <c r="Q1162" i="4"/>
  <c r="Q1161" i="4"/>
  <c r="Q1160" i="4"/>
  <c r="Q1159" i="4"/>
  <c r="Q1158" i="4"/>
  <c r="Q1157" i="4"/>
  <c r="Q1156" i="4"/>
  <c r="Q1155" i="4"/>
  <c r="Q1154" i="4"/>
  <c r="Q1153" i="4"/>
  <c r="Q1152" i="4"/>
  <c r="Q1151" i="4"/>
  <c r="Q1150" i="4"/>
  <c r="Q1149" i="4"/>
  <c r="Q1148" i="4"/>
  <c r="Q1147" i="4"/>
  <c r="Q1146" i="4"/>
  <c r="Q1145" i="4"/>
  <c r="Q1144" i="4"/>
  <c r="Q1134" i="4"/>
  <c r="Q1133" i="4"/>
  <c r="Q1132" i="4"/>
  <c r="Q1131" i="4"/>
  <c r="Q1130" i="4"/>
  <c r="Q1129" i="4"/>
  <c r="Q1128" i="4"/>
  <c r="Q1127" i="4"/>
  <c r="Q1126" i="4"/>
  <c r="Q1125" i="4"/>
  <c r="Q1124" i="4"/>
  <c r="Q1123" i="4"/>
  <c r="Q1122" i="4"/>
  <c r="Q1121" i="4"/>
  <c r="Q1120" i="4"/>
  <c r="Q1119" i="4"/>
  <c r="Q1118" i="4"/>
  <c r="Q1117" i="4"/>
  <c r="Q1116" i="4"/>
  <c r="Q1115" i="4"/>
  <c r="Q1114" i="4"/>
  <c r="Q1113" i="4"/>
  <c r="Q1112" i="4"/>
  <c r="Q1111" i="4"/>
  <c r="Q1110" i="4"/>
  <c r="Q1109" i="4"/>
  <c r="Q1108" i="4"/>
  <c r="Q1107" i="4"/>
  <c r="Q1106" i="4"/>
  <c r="Q1105" i="4"/>
  <c r="Q1095" i="4"/>
  <c r="Q1094" i="4"/>
  <c r="Q1093" i="4"/>
  <c r="Q1092" i="4"/>
  <c r="Q1091" i="4"/>
  <c r="Q1090" i="4"/>
  <c r="Q1089" i="4"/>
  <c r="Q1088" i="4"/>
  <c r="Q1087" i="4"/>
  <c r="Q1086" i="4"/>
  <c r="Q1085" i="4"/>
  <c r="Q1084" i="4"/>
  <c r="Q1083" i="4"/>
  <c r="Q1082" i="4"/>
  <c r="Q1081" i="4"/>
  <c r="Q1080" i="4"/>
  <c r="Q1079" i="4"/>
  <c r="Q1078" i="4"/>
  <c r="Q1077" i="4"/>
  <c r="Q1076" i="4"/>
  <c r="Q1075" i="4"/>
  <c r="Q1074" i="4"/>
  <c r="Q1073" i="4"/>
  <c r="Q1072" i="4"/>
  <c r="Q1071" i="4"/>
  <c r="Q1070" i="4"/>
  <c r="Q1069" i="4"/>
  <c r="Q1068" i="4"/>
  <c r="Q1067" i="4"/>
  <c r="Q1066" i="4"/>
  <c r="Q1056" i="4"/>
  <c r="Q1055" i="4"/>
  <c r="Q1054" i="4"/>
  <c r="Q1053" i="4"/>
  <c r="Q1052" i="4"/>
  <c r="Q1051" i="4"/>
  <c r="Q1050" i="4"/>
  <c r="Q1049" i="4"/>
  <c r="Q1048" i="4"/>
  <c r="Q1047" i="4"/>
  <c r="Q1046" i="4"/>
  <c r="Q1045" i="4"/>
  <c r="Q1044" i="4"/>
  <c r="Q1043" i="4"/>
  <c r="Q1042" i="4"/>
  <c r="Q1041" i="4"/>
  <c r="Q1040" i="4"/>
  <c r="Q1039" i="4"/>
  <c r="Q1038" i="4"/>
  <c r="Q1037" i="4"/>
  <c r="Q1036" i="4"/>
  <c r="Q1035" i="4"/>
  <c r="Q1034" i="4"/>
  <c r="Q1033" i="4"/>
  <c r="Q1032" i="4"/>
  <c r="Q1031" i="4"/>
  <c r="Q1030" i="4"/>
  <c r="Q1029" i="4"/>
  <c r="Q1028" i="4"/>
  <c r="Q1027" i="4"/>
  <c r="Q1017" i="4"/>
  <c r="Q1016" i="4"/>
  <c r="Q1015" i="4"/>
  <c r="Q1014" i="4"/>
  <c r="Q1013" i="4"/>
  <c r="Q1012" i="4"/>
  <c r="Q1011" i="4"/>
  <c r="Q1010" i="4"/>
  <c r="Q1009" i="4"/>
  <c r="Q1008" i="4"/>
  <c r="Q100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0" i="4"/>
  <c r="Q59" i="4"/>
  <c r="Q58" i="4"/>
  <c r="Q57" i="4"/>
  <c r="Q56" i="4"/>
  <c r="Q55" i="4"/>
  <c r="Q54" i="4"/>
  <c r="Q53" i="4"/>
  <c r="Q52" i="4"/>
  <c r="Q14" i="4"/>
  <c r="Q15" i="4"/>
  <c r="Q16" i="4"/>
  <c r="Q17" i="4"/>
  <c r="Q18" i="4"/>
  <c r="Q19" i="4"/>
  <c r="Q20" i="4"/>
  <c r="Q21" i="4"/>
  <c r="Q22" i="4"/>
  <c r="Q23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R1563" i="4" l="1"/>
  <c r="R1562" i="4"/>
  <c r="R1561" i="4"/>
  <c r="R1560" i="4"/>
  <c r="R1559" i="4"/>
  <c r="R1558" i="4"/>
  <c r="R1557" i="4"/>
  <c r="R1556" i="4"/>
  <c r="R1555" i="4"/>
  <c r="R1554" i="4"/>
  <c r="R1553" i="4"/>
  <c r="R1552" i="4"/>
  <c r="R1551" i="4"/>
  <c r="R1550" i="4"/>
  <c r="R1549" i="4"/>
  <c r="R1548" i="4"/>
  <c r="R1547" i="4"/>
  <c r="R1546" i="4"/>
  <c r="R1545" i="4"/>
  <c r="R1544" i="4"/>
  <c r="R1543" i="4"/>
  <c r="R1542" i="4"/>
  <c r="R1541" i="4"/>
  <c r="R1540" i="4"/>
  <c r="R1539" i="4"/>
  <c r="R1538" i="4"/>
  <c r="R1537" i="4"/>
  <c r="R1536" i="4"/>
  <c r="R1535" i="4"/>
  <c r="R1534" i="4"/>
  <c r="R1524" i="4"/>
  <c r="R1523" i="4"/>
  <c r="R1522" i="4"/>
  <c r="R1521" i="4"/>
  <c r="R1520" i="4"/>
  <c r="R1519" i="4"/>
  <c r="R1518" i="4"/>
  <c r="R1517" i="4"/>
  <c r="R1516" i="4"/>
  <c r="R1515" i="4"/>
  <c r="R1514" i="4"/>
  <c r="R1513" i="4"/>
  <c r="R1512" i="4"/>
  <c r="R1511" i="4"/>
  <c r="R1510" i="4"/>
  <c r="R1509" i="4"/>
  <c r="R1508" i="4"/>
  <c r="R1507" i="4"/>
  <c r="R1506" i="4"/>
  <c r="R1505" i="4"/>
  <c r="R1504" i="4"/>
  <c r="R1503" i="4"/>
  <c r="R1502" i="4"/>
  <c r="R1501" i="4"/>
  <c r="R1500" i="4"/>
  <c r="R1499" i="4"/>
  <c r="R1498" i="4"/>
  <c r="R1497" i="4"/>
  <c r="R1496" i="4"/>
  <c r="R1495" i="4"/>
  <c r="R1485" i="4"/>
  <c r="R1484" i="4"/>
  <c r="R1483" i="4"/>
  <c r="R1482" i="4"/>
  <c r="R1481" i="4"/>
  <c r="R1480" i="4"/>
  <c r="R1479" i="4"/>
  <c r="R1478" i="4"/>
  <c r="R1477" i="4"/>
  <c r="R1476" i="4"/>
  <c r="R1475" i="4"/>
  <c r="R1474" i="4"/>
  <c r="R1473" i="4"/>
  <c r="R1472" i="4"/>
  <c r="R1471" i="4"/>
  <c r="R1470" i="4"/>
  <c r="R1469" i="4"/>
  <c r="R1468" i="4"/>
  <c r="R1467" i="4"/>
  <c r="R1466" i="4"/>
  <c r="R1465" i="4"/>
  <c r="R1464" i="4"/>
  <c r="R1463" i="4"/>
  <c r="R1462" i="4"/>
  <c r="R1461" i="4"/>
  <c r="R1460" i="4"/>
  <c r="R1459" i="4"/>
  <c r="R1458" i="4"/>
  <c r="R1457" i="4"/>
  <c r="R1456" i="4"/>
  <c r="R1446" i="4"/>
  <c r="R1445" i="4"/>
  <c r="R1444" i="4"/>
  <c r="R1443" i="4"/>
  <c r="R1442" i="4"/>
  <c r="R1441" i="4"/>
  <c r="R1440" i="4"/>
  <c r="R1439" i="4"/>
  <c r="R1438" i="4"/>
  <c r="R1437" i="4"/>
  <c r="R1436" i="4"/>
  <c r="R1435" i="4"/>
  <c r="R1434" i="4"/>
  <c r="R1433" i="4"/>
  <c r="R1432" i="4"/>
  <c r="R1431" i="4"/>
  <c r="R1430" i="4"/>
  <c r="R1429" i="4"/>
  <c r="R1428" i="4"/>
  <c r="R1427" i="4"/>
  <c r="R1426" i="4"/>
  <c r="R1425" i="4"/>
  <c r="R1424" i="4"/>
  <c r="R1423" i="4"/>
  <c r="R1422" i="4"/>
  <c r="R1421" i="4"/>
  <c r="R1420" i="4"/>
  <c r="R1419" i="4"/>
  <c r="R1418" i="4"/>
  <c r="R1417" i="4"/>
  <c r="R1407" i="4"/>
  <c r="R1406" i="4"/>
  <c r="R1405" i="4"/>
  <c r="R1404" i="4"/>
  <c r="R1403" i="4"/>
  <c r="R1402" i="4"/>
  <c r="R1401" i="4"/>
  <c r="R1400" i="4"/>
  <c r="R1399" i="4"/>
  <c r="R1398" i="4"/>
  <c r="R1397" i="4"/>
  <c r="R1396" i="4"/>
  <c r="R1395" i="4"/>
  <c r="R1394" i="4"/>
  <c r="R1393" i="4"/>
  <c r="R1392" i="4"/>
  <c r="R1391" i="4"/>
  <c r="R1390" i="4"/>
  <c r="R1389" i="4"/>
  <c r="R1388" i="4"/>
  <c r="R1387" i="4"/>
  <c r="R1386" i="4"/>
  <c r="R1385" i="4"/>
  <c r="R1384" i="4"/>
  <c r="R1383" i="4"/>
  <c r="R1382" i="4"/>
  <c r="R1381" i="4"/>
  <c r="R1380" i="4"/>
  <c r="R1379" i="4"/>
  <c r="R1378" i="4"/>
  <c r="R1368" i="4"/>
  <c r="R1367" i="4"/>
  <c r="R1366" i="4"/>
  <c r="R1365" i="4"/>
  <c r="R1364" i="4"/>
  <c r="R1363" i="4"/>
  <c r="R1362" i="4"/>
  <c r="R1361" i="4"/>
  <c r="R1360" i="4"/>
  <c r="R1359" i="4"/>
  <c r="R1358" i="4"/>
  <c r="R1357" i="4"/>
  <c r="R1356" i="4"/>
  <c r="R1355" i="4"/>
  <c r="R1354" i="4"/>
  <c r="R1353" i="4"/>
  <c r="R1352" i="4"/>
  <c r="R1351" i="4"/>
  <c r="R1350" i="4"/>
  <c r="R1349" i="4"/>
  <c r="R1348" i="4"/>
  <c r="R1347" i="4"/>
  <c r="R1346" i="4"/>
  <c r="R1345" i="4"/>
  <c r="R1344" i="4"/>
  <c r="R1343" i="4"/>
  <c r="R1342" i="4"/>
  <c r="R1341" i="4"/>
  <c r="R1340" i="4"/>
  <c r="R1339" i="4"/>
  <c r="R1329" i="4"/>
  <c r="R1328" i="4"/>
  <c r="R1327" i="4"/>
  <c r="R1326" i="4"/>
  <c r="R1325" i="4"/>
  <c r="R1324" i="4"/>
  <c r="R1323" i="4"/>
  <c r="R1322" i="4"/>
  <c r="R1321" i="4"/>
  <c r="R1320" i="4"/>
  <c r="R1319" i="4"/>
  <c r="R1318" i="4"/>
  <c r="R1317" i="4"/>
  <c r="R1316" i="4"/>
  <c r="R1315" i="4"/>
  <c r="R1314" i="4"/>
  <c r="R1313" i="4"/>
  <c r="R1312" i="4"/>
  <c r="R1311" i="4"/>
  <c r="R1310" i="4"/>
  <c r="R1309" i="4"/>
  <c r="R1308" i="4"/>
  <c r="R1307" i="4"/>
  <c r="R1306" i="4"/>
  <c r="R1305" i="4"/>
  <c r="R1304" i="4"/>
  <c r="R1303" i="4"/>
  <c r="R1302" i="4"/>
  <c r="R1301" i="4"/>
  <c r="R1300" i="4"/>
  <c r="R1290" i="4"/>
  <c r="R1289" i="4"/>
  <c r="R1288" i="4"/>
  <c r="R1287" i="4"/>
  <c r="R1286" i="4"/>
  <c r="R1285" i="4"/>
  <c r="R1284" i="4"/>
  <c r="R1283" i="4"/>
  <c r="R1282" i="4"/>
  <c r="R1281" i="4"/>
  <c r="R1280" i="4"/>
  <c r="R1279" i="4"/>
  <c r="R1278" i="4"/>
  <c r="R1277" i="4"/>
  <c r="R1276" i="4"/>
  <c r="R1275" i="4"/>
  <c r="R1274" i="4"/>
  <c r="R1273" i="4"/>
  <c r="R1272" i="4"/>
  <c r="R1271" i="4"/>
  <c r="R1270" i="4"/>
  <c r="R1269" i="4"/>
  <c r="R1268" i="4"/>
  <c r="R1267" i="4"/>
  <c r="R1266" i="4"/>
  <c r="R1265" i="4"/>
  <c r="R1264" i="4"/>
  <c r="R1263" i="4"/>
  <c r="R1262" i="4"/>
  <c r="R1261" i="4"/>
  <c r="R1251" i="4"/>
  <c r="R1250" i="4"/>
  <c r="R1249" i="4"/>
  <c r="R1248" i="4"/>
  <c r="R1247" i="4"/>
  <c r="R1246" i="4"/>
  <c r="R1245" i="4"/>
  <c r="R1244" i="4"/>
  <c r="R1243" i="4"/>
  <c r="R1242" i="4"/>
  <c r="R1241" i="4"/>
  <c r="R1240" i="4"/>
  <c r="R1239" i="4"/>
  <c r="R1238" i="4"/>
  <c r="R1237" i="4"/>
  <c r="R1236" i="4"/>
  <c r="R1235" i="4"/>
  <c r="R1234" i="4"/>
  <c r="R1233" i="4"/>
  <c r="R1232" i="4"/>
  <c r="R1231" i="4"/>
  <c r="R1230" i="4"/>
  <c r="R1229" i="4"/>
  <c r="R1228" i="4"/>
  <c r="R1227" i="4"/>
  <c r="R1226" i="4"/>
  <c r="R1225" i="4"/>
  <c r="R1224" i="4"/>
  <c r="R1223" i="4"/>
  <c r="R1222" i="4"/>
  <c r="R1212" i="4"/>
  <c r="R1211" i="4"/>
  <c r="R1210" i="4"/>
  <c r="R1209" i="4"/>
  <c r="R1208" i="4"/>
  <c r="R1207" i="4"/>
  <c r="R1206" i="4"/>
  <c r="R1205" i="4"/>
  <c r="R1204" i="4"/>
  <c r="R1203" i="4"/>
  <c r="R1202" i="4"/>
  <c r="R1201" i="4"/>
  <c r="R1200" i="4"/>
  <c r="R1199" i="4"/>
  <c r="R1198" i="4"/>
  <c r="R1197" i="4"/>
  <c r="R1196" i="4"/>
  <c r="R1195" i="4"/>
  <c r="R1194" i="4"/>
  <c r="R1193" i="4"/>
  <c r="R1192" i="4"/>
  <c r="R1191" i="4"/>
  <c r="R1190" i="4"/>
  <c r="R1189" i="4"/>
  <c r="R1188" i="4"/>
  <c r="R1187" i="4"/>
  <c r="R1186" i="4"/>
  <c r="R1185" i="4"/>
  <c r="R1184" i="4"/>
  <c r="R1183" i="4"/>
  <c r="R1173" i="4"/>
  <c r="R1172" i="4"/>
  <c r="R1171" i="4"/>
  <c r="R1170" i="4"/>
  <c r="R1169" i="4"/>
  <c r="R1168" i="4"/>
  <c r="R1167" i="4"/>
  <c r="R1166" i="4"/>
  <c r="R1165" i="4"/>
  <c r="R1164" i="4"/>
  <c r="R1163" i="4"/>
  <c r="R1162" i="4"/>
  <c r="R1161" i="4"/>
  <c r="R1160" i="4"/>
  <c r="R1159" i="4"/>
  <c r="R1158" i="4"/>
  <c r="R1157" i="4"/>
  <c r="R1156" i="4"/>
  <c r="R1155" i="4"/>
  <c r="R1154" i="4"/>
  <c r="R1153" i="4"/>
  <c r="R1152" i="4"/>
  <c r="R1151" i="4"/>
  <c r="R1150" i="4"/>
  <c r="R1149" i="4"/>
  <c r="R1148" i="4"/>
  <c r="R1147" i="4"/>
  <c r="R1146" i="4"/>
  <c r="R1145" i="4"/>
  <c r="R1144" i="4"/>
  <c r="R1134" i="4"/>
  <c r="R1133" i="4"/>
  <c r="R1132" i="4"/>
  <c r="R1131" i="4"/>
  <c r="R1130" i="4"/>
  <c r="R1129" i="4"/>
  <c r="R1128" i="4"/>
  <c r="R1127" i="4"/>
  <c r="R1126" i="4"/>
  <c r="R1125" i="4"/>
  <c r="R1124" i="4"/>
  <c r="R1123" i="4"/>
  <c r="R1122" i="4"/>
  <c r="R1121" i="4"/>
  <c r="R1120" i="4"/>
  <c r="R1119" i="4"/>
  <c r="R1118" i="4"/>
  <c r="R1117" i="4"/>
  <c r="R1116" i="4"/>
  <c r="R1115" i="4"/>
  <c r="R1114" i="4"/>
  <c r="R1113" i="4"/>
  <c r="R1112" i="4"/>
  <c r="R1111" i="4"/>
  <c r="R1110" i="4"/>
  <c r="R1109" i="4"/>
  <c r="R1108" i="4"/>
  <c r="R1107" i="4"/>
  <c r="R1106" i="4"/>
  <c r="R1105" i="4"/>
  <c r="R1095" i="4"/>
  <c r="R1094" i="4"/>
  <c r="R1093" i="4"/>
  <c r="R1092" i="4"/>
  <c r="R1091" i="4"/>
  <c r="R1090" i="4"/>
  <c r="R1089" i="4"/>
  <c r="R1088" i="4"/>
  <c r="R1087" i="4"/>
  <c r="R1086" i="4"/>
  <c r="R1085" i="4"/>
  <c r="R1084" i="4"/>
  <c r="R1083" i="4"/>
  <c r="R1082" i="4"/>
  <c r="R1081" i="4"/>
  <c r="R1080" i="4"/>
  <c r="R1079" i="4"/>
  <c r="R1078" i="4"/>
  <c r="R1077" i="4"/>
  <c r="R1076" i="4"/>
  <c r="R1075" i="4"/>
  <c r="R1074" i="4"/>
  <c r="R1073" i="4"/>
  <c r="R1072" i="4"/>
  <c r="R1071" i="4"/>
  <c r="R1070" i="4"/>
  <c r="R1069" i="4"/>
  <c r="R1068" i="4"/>
  <c r="R1067" i="4"/>
  <c r="R1066" i="4"/>
  <c r="R1056" i="4"/>
  <c r="R1055" i="4"/>
  <c r="R1054" i="4"/>
  <c r="R1053" i="4"/>
  <c r="R1052" i="4"/>
  <c r="R1051" i="4"/>
  <c r="R1050" i="4"/>
  <c r="R1049" i="4"/>
  <c r="R1048" i="4"/>
  <c r="R1047" i="4"/>
  <c r="R1046" i="4"/>
  <c r="R1045" i="4"/>
  <c r="R1044" i="4"/>
  <c r="R1043" i="4"/>
  <c r="R1042" i="4"/>
  <c r="R1041" i="4"/>
  <c r="R1040" i="4"/>
  <c r="R1039" i="4"/>
  <c r="R1038" i="4"/>
  <c r="R1037" i="4"/>
  <c r="R1036" i="4"/>
  <c r="R1035" i="4"/>
  <c r="R1034" i="4"/>
  <c r="R1033" i="4"/>
  <c r="R1032" i="4"/>
  <c r="R1031" i="4"/>
  <c r="R1030" i="4"/>
  <c r="R1029" i="4"/>
  <c r="R1028" i="4"/>
  <c r="R1027" i="4"/>
  <c r="R1017" i="4"/>
  <c r="R1016" i="4"/>
  <c r="R1015" i="4"/>
  <c r="R1014" i="4"/>
  <c r="R1013" i="4"/>
  <c r="R1012" i="4"/>
  <c r="R1011" i="4"/>
  <c r="R1010" i="4"/>
  <c r="R1009" i="4"/>
  <c r="R1008" i="4"/>
  <c r="R1007" i="4"/>
  <c r="R1006" i="4"/>
  <c r="R1005" i="4"/>
  <c r="R1004" i="4"/>
  <c r="R1003" i="4"/>
  <c r="R1002" i="4"/>
  <c r="R1001" i="4"/>
  <c r="R1000" i="4"/>
  <c r="R999" i="4"/>
  <c r="R998" i="4"/>
  <c r="R997" i="4"/>
  <c r="R996" i="4"/>
  <c r="R995" i="4"/>
  <c r="R994" i="4"/>
  <c r="R993" i="4"/>
  <c r="R992" i="4"/>
  <c r="R991" i="4"/>
  <c r="R990" i="4"/>
  <c r="R989" i="4"/>
  <c r="R988" i="4"/>
  <c r="R978" i="4"/>
  <c r="R977" i="4"/>
  <c r="R976" i="4"/>
  <c r="R975" i="4"/>
  <c r="R974" i="4"/>
  <c r="R973" i="4"/>
  <c r="R972" i="4"/>
  <c r="R971" i="4"/>
  <c r="R970" i="4"/>
  <c r="R969" i="4"/>
  <c r="R968" i="4"/>
  <c r="R967" i="4"/>
  <c r="R966" i="4"/>
  <c r="R965" i="4"/>
  <c r="R964" i="4"/>
  <c r="R963" i="4"/>
  <c r="R962" i="4"/>
  <c r="R961" i="4"/>
  <c r="R960" i="4"/>
  <c r="R959" i="4"/>
  <c r="R958" i="4"/>
  <c r="R957" i="4"/>
  <c r="R956" i="4"/>
  <c r="R955" i="4"/>
  <c r="R954" i="4"/>
  <c r="R953" i="4"/>
  <c r="R952" i="4"/>
  <c r="R951" i="4"/>
  <c r="R950" i="4"/>
  <c r="R949" i="4"/>
  <c r="R939" i="4"/>
  <c r="R938" i="4"/>
  <c r="R937" i="4"/>
  <c r="R936" i="4"/>
  <c r="R935" i="4"/>
  <c r="R934" i="4"/>
  <c r="R933" i="4"/>
  <c r="R932" i="4"/>
  <c r="R931" i="4"/>
  <c r="R930" i="4"/>
  <c r="R929" i="4"/>
  <c r="R928" i="4"/>
  <c r="R927" i="4"/>
  <c r="R926" i="4"/>
  <c r="R925" i="4"/>
  <c r="R924" i="4"/>
  <c r="R923" i="4"/>
  <c r="R922" i="4"/>
  <c r="R921" i="4"/>
  <c r="R920" i="4"/>
  <c r="R919" i="4"/>
  <c r="R918" i="4"/>
  <c r="R917" i="4"/>
  <c r="R916" i="4"/>
  <c r="R915" i="4"/>
  <c r="R914" i="4"/>
  <c r="R913" i="4"/>
  <c r="R912" i="4"/>
  <c r="R911" i="4"/>
  <c r="R910" i="4"/>
  <c r="R900" i="4"/>
  <c r="R899" i="4"/>
  <c r="R898" i="4"/>
  <c r="R897" i="4"/>
  <c r="R896" i="4"/>
  <c r="R895" i="4"/>
  <c r="R894" i="4"/>
  <c r="R893" i="4"/>
  <c r="R892" i="4"/>
  <c r="R891" i="4"/>
  <c r="R890" i="4"/>
  <c r="R889" i="4"/>
  <c r="R888" i="4"/>
  <c r="R887" i="4"/>
  <c r="R886" i="4"/>
  <c r="R885" i="4"/>
  <c r="R884" i="4"/>
  <c r="R883" i="4"/>
  <c r="R882" i="4"/>
  <c r="R881" i="4"/>
  <c r="R880" i="4"/>
  <c r="R879" i="4"/>
  <c r="R878" i="4"/>
  <c r="R877" i="4"/>
  <c r="R876" i="4"/>
  <c r="R875" i="4"/>
  <c r="R874" i="4"/>
  <c r="R873" i="4"/>
  <c r="R872" i="4"/>
  <c r="R871" i="4"/>
  <c r="R861" i="4"/>
  <c r="R860" i="4"/>
  <c r="R859" i="4"/>
  <c r="R858" i="4"/>
  <c r="R857" i="4"/>
  <c r="R856" i="4"/>
  <c r="R855" i="4"/>
  <c r="R854" i="4"/>
  <c r="R853" i="4"/>
  <c r="R852" i="4"/>
  <c r="R851" i="4"/>
  <c r="R850" i="4"/>
  <c r="R849" i="4"/>
  <c r="R848" i="4"/>
  <c r="R847" i="4"/>
  <c r="R846" i="4"/>
  <c r="R845" i="4"/>
  <c r="R844" i="4"/>
  <c r="R843" i="4"/>
  <c r="R842" i="4"/>
  <c r="R841" i="4"/>
  <c r="R840" i="4"/>
  <c r="R839" i="4"/>
  <c r="R838" i="4"/>
  <c r="R837" i="4"/>
  <c r="R836" i="4"/>
  <c r="R835" i="4"/>
  <c r="R834" i="4"/>
  <c r="R833" i="4"/>
  <c r="R832" i="4"/>
  <c r="R822" i="4"/>
  <c r="R821" i="4"/>
  <c r="R820" i="4"/>
  <c r="R819" i="4"/>
  <c r="R818" i="4"/>
  <c r="R817" i="4"/>
  <c r="R816" i="4"/>
  <c r="R815" i="4"/>
  <c r="R814" i="4"/>
  <c r="R813" i="4"/>
  <c r="R812" i="4"/>
  <c r="R811" i="4"/>
  <c r="R810" i="4"/>
  <c r="R809" i="4"/>
  <c r="R808" i="4"/>
  <c r="R807" i="4"/>
  <c r="R806" i="4"/>
  <c r="R805" i="4"/>
  <c r="R804" i="4"/>
  <c r="R803" i="4"/>
  <c r="R802" i="4"/>
  <c r="R801" i="4"/>
  <c r="R800" i="4"/>
  <c r="R799" i="4"/>
  <c r="R798" i="4"/>
  <c r="R797" i="4"/>
  <c r="R796" i="4"/>
  <c r="R795" i="4"/>
  <c r="R794" i="4"/>
  <c r="R793" i="4"/>
  <c r="R783" i="4"/>
  <c r="R782" i="4"/>
  <c r="R781" i="4"/>
  <c r="R780" i="4"/>
  <c r="R779" i="4"/>
  <c r="R778" i="4"/>
  <c r="R777" i="4"/>
  <c r="R776" i="4"/>
  <c r="R775" i="4"/>
  <c r="R774" i="4"/>
  <c r="R773" i="4"/>
  <c r="R772" i="4"/>
  <c r="R771" i="4"/>
  <c r="R770" i="4"/>
  <c r="R769" i="4"/>
  <c r="R768" i="4"/>
  <c r="R767" i="4"/>
  <c r="R766" i="4"/>
  <c r="R765" i="4"/>
  <c r="R764" i="4"/>
  <c r="R763" i="4"/>
  <c r="R762" i="4"/>
  <c r="R761" i="4"/>
  <c r="R760" i="4"/>
  <c r="R759" i="4"/>
  <c r="R758" i="4"/>
  <c r="R757" i="4"/>
  <c r="R756" i="4"/>
  <c r="R755" i="4"/>
  <c r="R754" i="4"/>
  <c r="R744" i="4"/>
  <c r="R743" i="4"/>
  <c r="R742" i="4"/>
  <c r="R741" i="4"/>
  <c r="R740" i="4"/>
  <c r="R739" i="4"/>
  <c r="R738" i="4"/>
  <c r="R737" i="4"/>
  <c r="R736" i="4"/>
  <c r="R735" i="4"/>
  <c r="R734" i="4"/>
  <c r="R733" i="4"/>
  <c r="R732" i="4"/>
  <c r="R731" i="4"/>
  <c r="R730" i="4"/>
  <c r="R729" i="4"/>
  <c r="R728" i="4"/>
  <c r="R727" i="4"/>
  <c r="R726" i="4"/>
  <c r="R725" i="4"/>
  <c r="R724" i="4"/>
  <c r="R723" i="4"/>
  <c r="R722" i="4"/>
  <c r="R721" i="4"/>
  <c r="R720" i="4"/>
  <c r="R719" i="4"/>
  <c r="R718" i="4"/>
  <c r="R717" i="4"/>
  <c r="R716" i="4"/>
  <c r="R715" i="4"/>
  <c r="R705" i="4"/>
  <c r="R704" i="4"/>
  <c r="R703" i="4"/>
  <c r="R702" i="4"/>
  <c r="R701" i="4"/>
  <c r="R700" i="4"/>
  <c r="R699" i="4"/>
  <c r="R698" i="4"/>
  <c r="R697" i="4"/>
  <c r="R696" i="4"/>
  <c r="R695" i="4"/>
  <c r="R694" i="4"/>
  <c r="R693" i="4"/>
  <c r="R692" i="4"/>
  <c r="R691" i="4"/>
  <c r="R690" i="4"/>
  <c r="R689" i="4"/>
  <c r="R688" i="4"/>
  <c r="R687" i="4"/>
  <c r="R686" i="4"/>
  <c r="R685" i="4"/>
  <c r="R684" i="4"/>
  <c r="R683" i="4"/>
  <c r="R682" i="4"/>
  <c r="R681" i="4"/>
  <c r="R680" i="4"/>
  <c r="R679" i="4"/>
  <c r="R678" i="4"/>
  <c r="R677" i="4"/>
  <c r="R676" i="4"/>
  <c r="R666" i="4"/>
  <c r="R665" i="4"/>
  <c r="R664" i="4"/>
  <c r="R663" i="4"/>
  <c r="R662" i="4"/>
  <c r="R661" i="4"/>
  <c r="R660" i="4"/>
  <c r="R659" i="4"/>
  <c r="R658" i="4"/>
  <c r="R657" i="4"/>
  <c r="R656" i="4"/>
  <c r="R655" i="4"/>
  <c r="R654" i="4"/>
  <c r="R653" i="4"/>
  <c r="R652" i="4"/>
  <c r="R651" i="4"/>
  <c r="R650" i="4"/>
  <c r="R649" i="4"/>
  <c r="R648" i="4"/>
  <c r="R647" i="4"/>
  <c r="R646" i="4"/>
  <c r="R645" i="4"/>
  <c r="R644" i="4"/>
  <c r="R643" i="4"/>
  <c r="R642" i="4"/>
  <c r="R641" i="4"/>
  <c r="R640" i="4"/>
  <c r="R639" i="4"/>
  <c r="R638" i="4"/>
  <c r="R637" i="4"/>
  <c r="R627" i="4"/>
  <c r="R626" i="4"/>
  <c r="R625" i="4"/>
  <c r="R624" i="4"/>
  <c r="R623" i="4"/>
  <c r="R622" i="4"/>
  <c r="R621" i="4"/>
  <c r="R620" i="4"/>
  <c r="R619" i="4"/>
  <c r="R618" i="4"/>
  <c r="R617" i="4"/>
  <c r="R616" i="4"/>
  <c r="R615" i="4"/>
  <c r="R614" i="4"/>
  <c r="R613" i="4"/>
  <c r="R612" i="4"/>
  <c r="R611" i="4"/>
  <c r="R610" i="4"/>
  <c r="R609" i="4"/>
  <c r="R608" i="4"/>
  <c r="R607" i="4"/>
  <c r="R606" i="4"/>
  <c r="R605" i="4"/>
  <c r="R604" i="4"/>
  <c r="R603" i="4"/>
  <c r="R602" i="4"/>
  <c r="R601" i="4"/>
  <c r="R600" i="4"/>
  <c r="R599" i="4"/>
  <c r="R598" i="4"/>
  <c r="R588" i="4"/>
  <c r="R587" i="4"/>
  <c r="R586" i="4"/>
  <c r="R585" i="4"/>
  <c r="R584" i="4"/>
  <c r="R583" i="4"/>
  <c r="R582" i="4"/>
  <c r="R581" i="4"/>
  <c r="R580" i="4"/>
  <c r="R579" i="4"/>
  <c r="R578" i="4"/>
  <c r="R577" i="4"/>
  <c r="R576" i="4"/>
  <c r="R575" i="4"/>
  <c r="R574" i="4"/>
  <c r="R573" i="4"/>
  <c r="R572" i="4"/>
  <c r="R571" i="4"/>
  <c r="R570" i="4"/>
  <c r="R569" i="4"/>
  <c r="R568" i="4"/>
  <c r="R567" i="4"/>
  <c r="R566" i="4"/>
  <c r="R565" i="4"/>
  <c r="R564" i="4"/>
  <c r="R563" i="4"/>
  <c r="R562" i="4"/>
  <c r="R561" i="4"/>
  <c r="R560" i="4"/>
  <c r="R559" i="4"/>
  <c r="R549" i="4"/>
  <c r="R548" i="4"/>
  <c r="R547" i="4"/>
  <c r="R546" i="4"/>
  <c r="R545" i="4"/>
  <c r="R544" i="4"/>
  <c r="R543" i="4"/>
  <c r="R542" i="4"/>
  <c r="R541" i="4"/>
  <c r="R540" i="4"/>
  <c r="R539" i="4"/>
  <c r="R538" i="4"/>
  <c r="R537" i="4"/>
  <c r="R536" i="4"/>
  <c r="R535" i="4"/>
  <c r="R534" i="4"/>
  <c r="R533" i="4"/>
  <c r="R532" i="4"/>
  <c r="R531" i="4"/>
  <c r="R530" i="4"/>
  <c r="R529" i="4"/>
  <c r="R528" i="4"/>
  <c r="R527" i="4"/>
  <c r="R526" i="4"/>
  <c r="R525" i="4"/>
  <c r="R524" i="4"/>
  <c r="R523" i="4"/>
  <c r="R522" i="4"/>
  <c r="R521" i="4"/>
  <c r="R520" i="4"/>
  <c r="R510" i="4"/>
  <c r="R509" i="4"/>
  <c r="R508" i="4"/>
  <c r="R507" i="4"/>
  <c r="R506" i="4"/>
  <c r="R505" i="4"/>
  <c r="R504" i="4"/>
  <c r="R503" i="4"/>
  <c r="R502" i="4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R486" i="4"/>
  <c r="R485" i="4"/>
  <c r="R484" i="4"/>
  <c r="R483" i="4"/>
  <c r="R482" i="4"/>
  <c r="R481" i="4"/>
  <c r="R471" i="4"/>
  <c r="R470" i="4"/>
  <c r="R469" i="4"/>
  <c r="R468" i="4"/>
  <c r="R467" i="4"/>
  <c r="R466" i="4"/>
  <c r="R465" i="4"/>
  <c r="R464" i="4"/>
  <c r="R463" i="4"/>
  <c r="R462" i="4"/>
  <c r="R461" i="4"/>
  <c r="R460" i="4"/>
  <c r="R459" i="4"/>
  <c r="R458" i="4"/>
  <c r="R457" i="4"/>
  <c r="R456" i="4"/>
  <c r="R455" i="4"/>
  <c r="R454" i="4"/>
  <c r="R453" i="4"/>
  <c r="R452" i="4"/>
  <c r="R451" i="4"/>
  <c r="R450" i="4"/>
  <c r="R449" i="4"/>
  <c r="R448" i="4"/>
  <c r="R447" i="4"/>
  <c r="R446" i="4"/>
  <c r="R445" i="4"/>
  <c r="R444" i="4"/>
  <c r="R443" i="4"/>
  <c r="R442" i="4"/>
  <c r="R432" i="4"/>
  <c r="R431" i="4"/>
  <c r="R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R416" i="4"/>
  <c r="R415" i="4"/>
  <c r="R414" i="4"/>
  <c r="R413" i="4"/>
  <c r="R412" i="4"/>
  <c r="R411" i="4"/>
  <c r="R410" i="4"/>
  <c r="R409" i="4"/>
  <c r="R408" i="4"/>
  <c r="R407" i="4"/>
  <c r="R406" i="4"/>
  <c r="R405" i="4"/>
  <c r="R404" i="4"/>
  <c r="R403" i="4"/>
  <c r="R393" i="4"/>
  <c r="R392" i="4"/>
  <c r="R391" i="4"/>
  <c r="R390" i="4"/>
  <c r="R389" i="4"/>
  <c r="R388" i="4"/>
  <c r="R387" i="4"/>
  <c r="R386" i="4"/>
  <c r="R385" i="4"/>
  <c r="R384" i="4"/>
  <c r="R383" i="4"/>
  <c r="R382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0" i="4"/>
  <c r="R59" i="4"/>
  <c r="R58" i="4"/>
  <c r="R57" i="4"/>
  <c r="R56" i="4"/>
  <c r="R55" i="4"/>
  <c r="R54" i="4"/>
  <c r="R53" i="4"/>
  <c r="R52" i="4"/>
  <c r="R15" i="4"/>
  <c r="R16" i="4"/>
  <c r="R17" i="4"/>
  <c r="R18" i="4"/>
  <c r="R19" i="4"/>
  <c r="R20" i="4"/>
  <c r="R21" i="4"/>
  <c r="R22" i="4"/>
  <c r="R23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1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6" i="4"/>
  <c r="G65" i="4"/>
  <c r="G64" i="4"/>
  <c r="G63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O1407" i="4"/>
  <c r="O1406" i="4"/>
  <c r="O1405" i="4"/>
  <c r="O1404" i="4"/>
  <c r="O1403" i="4"/>
  <c r="O1402" i="4"/>
  <c r="O1401" i="4"/>
  <c r="O1400" i="4"/>
  <c r="O1399" i="4"/>
  <c r="O1398" i="4"/>
  <c r="O1397" i="4"/>
  <c r="O1396" i="4"/>
  <c r="O1395" i="4"/>
  <c r="O1394" i="4"/>
  <c r="O1393" i="4"/>
  <c r="O1392" i="4"/>
  <c r="O1391" i="4"/>
  <c r="O1390" i="4"/>
  <c r="O1389" i="4"/>
  <c r="O1388" i="4"/>
  <c r="O1387" i="4"/>
  <c r="O1386" i="4"/>
  <c r="O1385" i="4"/>
  <c r="O1384" i="4"/>
  <c r="O1383" i="4"/>
  <c r="O1382" i="4"/>
  <c r="O1381" i="4"/>
  <c r="O1380" i="4"/>
  <c r="O1379" i="4"/>
  <c r="O1378" i="4"/>
  <c r="O1368" i="4"/>
  <c r="O1367" i="4"/>
  <c r="O1366" i="4"/>
  <c r="O1365" i="4"/>
  <c r="O1364" i="4"/>
  <c r="O1363" i="4"/>
  <c r="O1362" i="4"/>
  <c r="O1361" i="4"/>
  <c r="O1360" i="4"/>
  <c r="O1359" i="4"/>
  <c r="O1358" i="4"/>
  <c r="O1357" i="4"/>
  <c r="O1356" i="4"/>
  <c r="O1355" i="4"/>
  <c r="O1354" i="4"/>
  <c r="O1353" i="4"/>
  <c r="O1352" i="4"/>
  <c r="O1351" i="4"/>
  <c r="O1350" i="4"/>
  <c r="O1349" i="4"/>
  <c r="O1348" i="4"/>
  <c r="O1347" i="4"/>
  <c r="O1346" i="4"/>
  <c r="O1345" i="4"/>
  <c r="O1344" i="4"/>
  <c r="O1343" i="4"/>
  <c r="O1342" i="4"/>
  <c r="O1341" i="4"/>
  <c r="O1340" i="4"/>
  <c r="O1339" i="4"/>
  <c r="O1329" i="4"/>
  <c r="O1328" i="4"/>
  <c r="O1327" i="4"/>
  <c r="O1326" i="4"/>
  <c r="O1325" i="4"/>
  <c r="O1324" i="4"/>
  <c r="O1323" i="4"/>
  <c r="O1322" i="4"/>
  <c r="O1321" i="4"/>
  <c r="O1320" i="4"/>
  <c r="O1319" i="4"/>
  <c r="O1318" i="4"/>
  <c r="O1317" i="4"/>
  <c r="O1316" i="4"/>
  <c r="O1315" i="4"/>
  <c r="O1314" i="4"/>
  <c r="O1313" i="4"/>
  <c r="O1312" i="4"/>
  <c r="O1311" i="4"/>
  <c r="O1310" i="4"/>
  <c r="O1309" i="4"/>
  <c r="O1308" i="4"/>
  <c r="O1307" i="4"/>
  <c r="O1306" i="4"/>
  <c r="O1305" i="4"/>
  <c r="O1304" i="4"/>
  <c r="O1303" i="4"/>
  <c r="O1302" i="4"/>
  <c r="O1301" i="4"/>
  <c r="O1300" i="4"/>
  <c r="O1290" i="4"/>
  <c r="O1289" i="4"/>
  <c r="O1288" i="4"/>
  <c r="O1287" i="4"/>
  <c r="O1286" i="4"/>
  <c r="O1285" i="4"/>
  <c r="O1284" i="4"/>
  <c r="O1283" i="4"/>
  <c r="O1282" i="4"/>
  <c r="O1281" i="4"/>
  <c r="O1280" i="4"/>
  <c r="O1279" i="4"/>
  <c r="O1278" i="4"/>
  <c r="O1277" i="4"/>
  <c r="O1276" i="4"/>
  <c r="O1275" i="4"/>
  <c r="O1274" i="4"/>
  <c r="O1273" i="4"/>
  <c r="O1272" i="4"/>
  <c r="O1271" i="4"/>
  <c r="O1270" i="4"/>
  <c r="O1269" i="4"/>
  <c r="O1268" i="4"/>
  <c r="O1267" i="4"/>
  <c r="O1266" i="4"/>
  <c r="O1265" i="4"/>
  <c r="O1264" i="4"/>
  <c r="O1263" i="4"/>
  <c r="O1262" i="4"/>
  <c r="O1261" i="4"/>
  <c r="O1251" i="4"/>
  <c r="O1250" i="4"/>
  <c r="O1249" i="4"/>
  <c r="O1248" i="4"/>
  <c r="O1247" i="4"/>
  <c r="O1246" i="4"/>
  <c r="O1245" i="4"/>
  <c r="O1244" i="4"/>
  <c r="O1243" i="4"/>
  <c r="O1242" i="4"/>
  <c r="O1241" i="4"/>
  <c r="O1240" i="4"/>
  <c r="O1239" i="4"/>
  <c r="O1238" i="4"/>
  <c r="O1237" i="4"/>
  <c r="O1236" i="4"/>
  <c r="O1235" i="4"/>
  <c r="O1234" i="4"/>
  <c r="O1233" i="4"/>
  <c r="O1232" i="4"/>
  <c r="O1231" i="4"/>
  <c r="O1230" i="4"/>
  <c r="O1229" i="4"/>
  <c r="O1228" i="4"/>
  <c r="O1227" i="4"/>
  <c r="O1226" i="4"/>
  <c r="O1225" i="4"/>
  <c r="O1224" i="4"/>
  <c r="O1223" i="4"/>
  <c r="O1222" i="4"/>
  <c r="O1212" i="4"/>
  <c r="O1211" i="4"/>
  <c r="O1210" i="4"/>
  <c r="O1209" i="4"/>
  <c r="O1208" i="4"/>
  <c r="O1207" i="4"/>
  <c r="O1206" i="4"/>
  <c r="O1205" i="4"/>
  <c r="O1204" i="4"/>
  <c r="O1203" i="4"/>
  <c r="O1202" i="4"/>
  <c r="O1201" i="4"/>
  <c r="O1200" i="4"/>
  <c r="O1199" i="4"/>
  <c r="O1198" i="4"/>
  <c r="O1197" i="4"/>
  <c r="O1196" i="4"/>
  <c r="O1195" i="4"/>
  <c r="O1194" i="4"/>
  <c r="O1193" i="4"/>
  <c r="O1192" i="4"/>
  <c r="O1191" i="4"/>
  <c r="O1190" i="4"/>
  <c r="O1189" i="4"/>
  <c r="O1188" i="4"/>
  <c r="O1187" i="4"/>
  <c r="O1186" i="4"/>
  <c r="O1185" i="4"/>
  <c r="O1184" i="4"/>
  <c r="O1183" i="4"/>
  <c r="O1173" i="4"/>
  <c r="O1172" i="4"/>
  <c r="O1171" i="4"/>
  <c r="O1170" i="4"/>
  <c r="O1169" i="4"/>
  <c r="O1168" i="4"/>
  <c r="O1167" i="4"/>
  <c r="O1166" i="4"/>
  <c r="O1165" i="4"/>
  <c r="O1164" i="4"/>
  <c r="O1163" i="4"/>
  <c r="O1162" i="4"/>
  <c r="O1161" i="4"/>
  <c r="O1160" i="4"/>
  <c r="O1159" i="4"/>
  <c r="O1158" i="4"/>
  <c r="O1157" i="4"/>
  <c r="O1156" i="4"/>
  <c r="O1155" i="4"/>
  <c r="O1154" i="4"/>
  <c r="O1153" i="4"/>
  <c r="O1152" i="4"/>
  <c r="O1151" i="4"/>
  <c r="O1150" i="4"/>
  <c r="O1149" i="4"/>
  <c r="O1148" i="4"/>
  <c r="O1147" i="4"/>
  <c r="O1146" i="4"/>
  <c r="O1145" i="4"/>
  <c r="O1144" i="4"/>
  <c r="O1134" i="4"/>
  <c r="O1133" i="4"/>
  <c r="O1132" i="4"/>
  <c r="O1131" i="4"/>
  <c r="O1130" i="4"/>
  <c r="O1129" i="4"/>
  <c r="O1128" i="4"/>
  <c r="O1127" i="4"/>
  <c r="O1126" i="4"/>
  <c r="O1125" i="4"/>
  <c r="O1124" i="4"/>
  <c r="O1123" i="4"/>
  <c r="O1122" i="4"/>
  <c r="O1121" i="4"/>
  <c r="O1120" i="4"/>
  <c r="O1119" i="4"/>
  <c r="O1118" i="4"/>
  <c r="O1117" i="4"/>
  <c r="O1116" i="4"/>
  <c r="O1115" i="4"/>
  <c r="O1114" i="4"/>
  <c r="O1113" i="4"/>
  <c r="O1112" i="4"/>
  <c r="O1111" i="4"/>
  <c r="O1110" i="4"/>
  <c r="O1109" i="4"/>
  <c r="O1108" i="4"/>
  <c r="O1107" i="4"/>
  <c r="O1106" i="4"/>
  <c r="O1105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36" i="4"/>
  <c r="O37" i="4"/>
  <c r="O38" i="4"/>
  <c r="O39" i="4"/>
  <c r="O40" i="4"/>
  <c r="O41" i="4"/>
  <c r="O42" i="4"/>
  <c r="O43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H1385" i="4"/>
  <c r="I1384" i="4"/>
  <c r="H1384" i="4"/>
  <c r="I1383" i="4"/>
  <c r="F1383" i="4"/>
  <c r="I1382" i="4"/>
  <c r="H1382" i="4"/>
  <c r="F1382" i="4"/>
  <c r="I1381" i="4"/>
  <c r="H1381" i="4"/>
  <c r="F1381" i="4"/>
  <c r="I1380" i="4"/>
  <c r="H1380" i="4"/>
  <c r="F1380" i="4"/>
  <c r="I1379" i="4"/>
  <c r="H1379" i="4"/>
  <c r="F1379" i="4"/>
  <c r="I1378" i="4"/>
  <c r="H1378" i="4"/>
  <c r="F1378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H1346" i="4"/>
  <c r="I1345" i="4"/>
  <c r="H1345" i="4"/>
  <c r="I1344" i="4"/>
  <c r="F1344" i="4"/>
  <c r="I1343" i="4"/>
  <c r="H1343" i="4"/>
  <c r="F1343" i="4"/>
  <c r="I1342" i="4"/>
  <c r="H1342" i="4"/>
  <c r="F1342" i="4"/>
  <c r="I1341" i="4"/>
  <c r="H1341" i="4"/>
  <c r="F1341" i="4"/>
  <c r="I1340" i="4"/>
  <c r="H1340" i="4"/>
  <c r="F1340" i="4"/>
  <c r="I1339" i="4"/>
  <c r="H1339" i="4"/>
  <c r="F1339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H1307" i="4"/>
  <c r="I1306" i="4"/>
  <c r="H1306" i="4"/>
  <c r="I1305" i="4"/>
  <c r="F1305" i="4"/>
  <c r="I1304" i="4"/>
  <c r="H1304" i="4"/>
  <c r="F1304" i="4"/>
  <c r="I1303" i="4"/>
  <c r="H1303" i="4"/>
  <c r="F1303" i="4"/>
  <c r="I1302" i="4"/>
  <c r="H1302" i="4"/>
  <c r="F1302" i="4"/>
  <c r="I1301" i="4"/>
  <c r="H1301" i="4"/>
  <c r="F1301" i="4"/>
  <c r="I1300" i="4"/>
  <c r="H1300" i="4"/>
  <c r="F1300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H1268" i="4"/>
  <c r="I1267" i="4"/>
  <c r="H1267" i="4"/>
  <c r="I1266" i="4"/>
  <c r="F1266" i="4"/>
  <c r="I1265" i="4"/>
  <c r="H1265" i="4"/>
  <c r="F1265" i="4"/>
  <c r="I1264" i="4"/>
  <c r="H1264" i="4"/>
  <c r="F1264" i="4"/>
  <c r="I1263" i="4"/>
  <c r="H1263" i="4"/>
  <c r="F1263" i="4"/>
  <c r="I1262" i="4"/>
  <c r="H1262" i="4"/>
  <c r="F1262" i="4"/>
  <c r="I1261" i="4"/>
  <c r="H1261" i="4"/>
  <c r="F1261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H1229" i="4"/>
  <c r="I1228" i="4"/>
  <c r="H1228" i="4"/>
  <c r="I1227" i="4"/>
  <c r="I1226" i="4"/>
  <c r="H1226" i="4"/>
  <c r="F1226" i="4"/>
  <c r="I1225" i="4"/>
  <c r="H1225" i="4"/>
  <c r="F1225" i="4"/>
  <c r="I1224" i="4"/>
  <c r="H1224" i="4"/>
  <c r="F1224" i="4"/>
  <c r="I1223" i="4"/>
  <c r="H1223" i="4"/>
  <c r="F1223" i="4"/>
  <c r="I1222" i="4"/>
  <c r="H1222" i="4"/>
  <c r="F1222" i="4"/>
  <c r="F1227" i="4" s="1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H1190" i="4"/>
  <c r="I1189" i="4"/>
  <c r="H1189" i="4"/>
  <c r="I1188" i="4"/>
  <c r="F1188" i="4"/>
  <c r="I1187" i="4"/>
  <c r="H1187" i="4"/>
  <c r="F1187" i="4"/>
  <c r="I1186" i="4"/>
  <c r="H1186" i="4"/>
  <c r="F1186" i="4"/>
  <c r="I1185" i="4"/>
  <c r="H1185" i="4"/>
  <c r="F1185" i="4"/>
  <c r="I1184" i="4"/>
  <c r="H1184" i="4"/>
  <c r="F1184" i="4"/>
  <c r="I1183" i="4"/>
  <c r="H1183" i="4"/>
  <c r="F1183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A931" i="45"/>
  <c r="B931" i="45"/>
  <c r="C931" i="45"/>
  <c r="A928" i="45"/>
  <c r="B928" i="45"/>
  <c r="C928" i="45"/>
  <c r="A929" i="45"/>
  <c r="B929" i="45"/>
  <c r="C929" i="45"/>
  <c r="A930" i="45"/>
  <c r="B930" i="45"/>
  <c r="C930" i="45"/>
  <c r="A920" i="45"/>
  <c r="B920" i="45"/>
  <c r="C920" i="45"/>
  <c r="A921" i="45"/>
  <c r="B921" i="45"/>
  <c r="C921" i="45"/>
  <c r="A922" i="45"/>
  <c r="B922" i="45"/>
  <c r="C922" i="45"/>
  <c r="A923" i="45"/>
  <c r="B923" i="45"/>
  <c r="C923" i="45"/>
  <c r="A924" i="45"/>
  <c r="B924" i="45"/>
  <c r="C924" i="45"/>
  <c r="A925" i="45"/>
  <c r="B925" i="45"/>
  <c r="C925" i="45"/>
  <c r="A926" i="45"/>
  <c r="B926" i="45"/>
  <c r="C926" i="45"/>
  <c r="A927" i="45"/>
  <c r="B927" i="45"/>
  <c r="C927" i="45"/>
  <c r="A903" i="45"/>
  <c r="B903" i="45"/>
  <c r="C903" i="45"/>
  <c r="A904" i="45"/>
  <c r="B904" i="45"/>
  <c r="C904" i="45"/>
  <c r="A905" i="45"/>
  <c r="B905" i="45"/>
  <c r="C905" i="45"/>
  <c r="A906" i="45"/>
  <c r="B906" i="45"/>
  <c r="C906" i="45"/>
  <c r="A907" i="45"/>
  <c r="B907" i="45"/>
  <c r="C907" i="45"/>
  <c r="A908" i="45"/>
  <c r="B908" i="45"/>
  <c r="C908" i="45"/>
  <c r="A909" i="45"/>
  <c r="B909" i="45"/>
  <c r="C909" i="45"/>
  <c r="A910" i="45"/>
  <c r="B910" i="45"/>
  <c r="C910" i="45"/>
  <c r="A911" i="45"/>
  <c r="B911" i="45"/>
  <c r="C911" i="45"/>
  <c r="A912" i="45"/>
  <c r="B912" i="45"/>
  <c r="C912" i="45"/>
  <c r="A913" i="45"/>
  <c r="B913" i="45"/>
  <c r="C913" i="45"/>
  <c r="A914" i="45"/>
  <c r="B914" i="45"/>
  <c r="C914" i="45"/>
  <c r="A915" i="45"/>
  <c r="B915" i="45"/>
  <c r="C915" i="45"/>
  <c r="A916" i="45"/>
  <c r="B916" i="45"/>
  <c r="C916" i="45"/>
  <c r="A917" i="45"/>
  <c r="B917" i="45"/>
  <c r="C917" i="45"/>
  <c r="A918" i="45"/>
  <c r="B918" i="45"/>
  <c r="C918" i="45"/>
  <c r="A919" i="45"/>
  <c r="B919" i="45"/>
  <c r="C919" i="45"/>
  <c r="C902" i="45"/>
  <c r="B902" i="45"/>
  <c r="A902" i="45"/>
  <c r="A873" i="45"/>
  <c r="B873" i="45"/>
  <c r="C873" i="45"/>
  <c r="A874" i="45"/>
  <c r="B874" i="45"/>
  <c r="C874" i="45"/>
  <c r="A875" i="45"/>
  <c r="B875" i="45"/>
  <c r="C875" i="45"/>
  <c r="A876" i="45"/>
  <c r="B876" i="45"/>
  <c r="C876" i="45"/>
  <c r="A877" i="45"/>
  <c r="B877" i="45"/>
  <c r="C877" i="45"/>
  <c r="A878" i="45"/>
  <c r="B878" i="45"/>
  <c r="C878" i="45"/>
  <c r="A879" i="45"/>
  <c r="B879" i="45"/>
  <c r="C879" i="45"/>
  <c r="A880" i="45"/>
  <c r="B880" i="45"/>
  <c r="C880" i="45"/>
  <c r="A881" i="45"/>
  <c r="B881" i="45"/>
  <c r="C881" i="45"/>
  <c r="A882" i="45"/>
  <c r="B882" i="45"/>
  <c r="C882" i="45"/>
  <c r="A883" i="45"/>
  <c r="B883" i="45"/>
  <c r="C883" i="45"/>
  <c r="A884" i="45"/>
  <c r="B884" i="45"/>
  <c r="C884" i="45"/>
  <c r="A885" i="45"/>
  <c r="B885" i="45"/>
  <c r="C885" i="45"/>
  <c r="A886" i="45"/>
  <c r="B886" i="45"/>
  <c r="C886" i="45"/>
  <c r="A887" i="45"/>
  <c r="B887" i="45"/>
  <c r="C887" i="45"/>
  <c r="A888" i="45"/>
  <c r="B888" i="45"/>
  <c r="C888" i="45"/>
  <c r="A889" i="45"/>
  <c r="B889" i="45"/>
  <c r="C889" i="45"/>
  <c r="A890" i="45"/>
  <c r="B890" i="45"/>
  <c r="C890" i="45"/>
  <c r="A891" i="45"/>
  <c r="B891" i="45"/>
  <c r="C891" i="45"/>
  <c r="A892" i="45"/>
  <c r="B892" i="45"/>
  <c r="C892" i="45"/>
  <c r="A893" i="45"/>
  <c r="B893" i="45"/>
  <c r="C893" i="45"/>
  <c r="A894" i="45"/>
  <c r="B894" i="45"/>
  <c r="C894" i="45"/>
  <c r="A895" i="45"/>
  <c r="B895" i="45"/>
  <c r="C895" i="45"/>
  <c r="A896" i="45"/>
  <c r="B896" i="45"/>
  <c r="C896" i="45"/>
  <c r="A897" i="45"/>
  <c r="B897" i="45"/>
  <c r="C897" i="45"/>
  <c r="A898" i="45"/>
  <c r="B898" i="45"/>
  <c r="C898" i="45"/>
  <c r="A899" i="45"/>
  <c r="B899" i="45"/>
  <c r="C899" i="45"/>
  <c r="A900" i="45"/>
  <c r="B900" i="45"/>
  <c r="C900" i="45"/>
  <c r="A901" i="45"/>
  <c r="B901" i="45"/>
  <c r="C901" i="45"/>
  <c r="C872" i="45"/>
  <c r="B872" i="45"/>
  <c r="A872" i="45"/>
  <c r="A843" i="45"/>
  <c r="B843" i="45"/>
  <c r="C843" i="45"/>
  <c r="A844" i="45"/>
  <c r="B844" i="45"/>
  <c r="C844" i="45"/>
  <c r="A845" i="45"/>
  <c r="B845" i="45"/>
  <c r="C845" i="45"/>
  <c r="A846" i="45"/>
  <c r="B846" i="45"/>
  <c r="C846" i="45"/>
  <c r="A847" i="45"/>
  <c r="B847" i="45"/>
  <c r="C847" i="45"/>
  <c r="A848" i="45"/>
  <c r="B848" i="45"/>
  <c r="C848" i="45"/>
  <c r="A849" i="45"/>
  <c r="B849" i="45"/>
  <c r="C849" i="45"/>
  <c r="A850" i="45"/>
  <c r="B850" i="45"/>
  <c r="C850" i="45"/>
  <c r="A851" i="45"/>
  <c r="B851" i="45"/>
  <c r="C851" i="45"/>
  <c r="A852" i="45"/>
  <c r="B852" i="45"/>
  <c r="C852" i="45"/>
  <c r="A853" i="45"/>
  <c r="B853" i="45"/>
  <c r="C853" i="45"/>
  <c r="A854" i="45"/>
  <c r="B854" i="45"/>
  <c r="C854" i="45"/>
  <c r="A855" i="45"/>
  <c r="B855" i="45"/>
  <c r="C855" i="45"/>
  <c r="A856" i="45"/>
  <c r="B856" i="45"/>
  <c r="C856" i="45"/>
  <c r="A857" i="45"/>
  <c r="B857" i="45"/>
  <c r="C857" i="45"/>
  <c r="A858" i="45"/>
  <c r="B858" i="45"/>
  <c r="C858" i="45"/>
  <c r="A859" i="45"/>
  <c r="B859" i="45"/>
  <c r="C859" i="45"/>
  <c r="A860" i="45"/>
  <c r="B860" i="45"/>
  <c r="C860" i="45"/>
  <c r="A861" i="45"/>
  <c r="B861" i="45"/>
  <c r="C861" i="45"/>
  <c r="A862" i="45"/>
  <c r="B862" i="45"/>
  <c r="C862" i="45"/>
  <c r="A863" i="45"/>
  <c r="B863" i="45"/>
  <c r="C863" i="45"/>
  <c r="A864" i="45"/>
  <c r="B864" i="45"/>
  <c r="C864" i="45"/>
  <c r="A865" i="45"/>
  <c r="B865" i="45"/>
  <c r="C865" i="45"/>
  <c r="A866" i="45"/>
  <c r="B866" i="45"/>
  <c r="C866" i="45"/>
  <c r="A867" i="45"/>
  <c r="B867" i="45"/>
  <c r="C867" i="45"/>
  <c r="A868" i="45"/>
  <c r="B868" i="45"/>
  <c r="C868" i="45"/>
  <c r="A869" i="45"/>
  <c r="B869" i="45"/>
  <c r="C869" i="45"/>
  <c r="A870" i="45"/>
  <c r="B870" i="45"/>
  <c r="C870" i="45"/>
  <c r="A871" i="45"/>
  <c r="B871" i="45"/>
  <c r="C871" i="45"/>
  <c r="C842" i="45"/>
  <c r="B842" i="45"/>
  <c r="A842" i="45"/>
  <c r="A813" i="45"/>
  <c r="B813" i="45"/>
  <c r="C813" i="45"/>
  <c r="A814" i="45"/>
  <c r="B814" i="45"/>
  <c r="C814" i="45"/>
  <c r="A815" i="45"/>
  <c r="B815" i="45"/>
  <c r="C815" i="45"/>
  <c r="A816" i="45"/>
  <c r="B816" i="45"/>
  <c r="C816" i="45"/>
  <c r="A817" i="45"/>
  <c r="B817" i="45"/>
  <c r="C817" i="45"/>
  <c r="A818" i="45"/>
  <c r="B818" i="45"/>
  <c r="C818" i="45"/>
  <c r="A819" i="45"/>
  <c r="B819" i="45"/>
  <c r="C819" i="45"/>
  <c r="A820" i="45"/>
  <c r="B820" i="45"/>
  <c r="C820" i="45"/>
  <c r="A821" i="45"/>
  <c r="B821" i="45"/>
  <c r="C821" i="45"/>
  <c r="A822" i="45"/>
  <c r="B822" i="45"/>
  <c r="C822" i="45"/>
  <c r="A823" i="45"/>
  <c r="B823" i="45"/>
  <c r="C823" i="45"/>
  <c r="A824" i="45"/>
  <c r="B824" i="45"/>
  <c r="C824" i="45"/>
  <c r="A825" i="45"/>
  <c r="B825" i="45"/>
  <c r="C825" i="45"/>
  <c r="A826" i="45"/>
  <c r="B826" i="45"/>
  <c r="C826" i="45"/>
  <c r="A827" i="45"/>
  <c r="B827" i="45"/>
  <c r="C827" i="45"/>
  <c r="A828" i="45"/>
  <c r="B828" i="45"/>
  <c r="C828" i="45"/>
  <c r="A829" i="45"/>
  <c r="B829" i="45"/>
  <c r="C829" i="45"/>
  <c r="A830" i="45"/>
  <c r="B830" i="45"/>
  <c r="C830" i="45"/>
  <c r="A831" i="45"/>
  <c r="B831" i="45"/>
  <c r="C831" i="45"/>
  <c r="A832" i="45"/>
  <c r="B832" i="45"/>
  <c r="C832" i="45"/>
  <c r="A833" i="45"/>
  <c r="B833" i="45"/>
  <c r="C833" i="45"/>
  <c r="A834" i="45"/>
  <c r="B834" i="45"/>
  <c r="C834" i="45"/>
  <c r="A835" i="45"/>
  <c r="B835" i="45"/>
  <c r="C835" i="45"/>
  <c r="A836" i="45"/>
  <c r="B836" i="45"/>
  <c r="C836" i="45"/>
  <c r="A837" i="45"/>
  <c r="B837" i="45"/>
  <c r="C837" i="45"/>
  <c r="A838" i="45"/>
  <c r="B838" i="45"/>
  <c r="C838" i="45"/>
  <c r="A839" i="45"/>
  <c r="B839" i="45"/>
  <c r="C839" i="45"/>
  <c r="A840" i="45"/>
  <c r="B840" i="45"/>
  <c r="C840" i="45"/>
  <c r="A841" i="45"/>
  <c r="B841" i="45"/>
  <c r="C841" i="45"/>
  <c r="C812" i="45"/>
  <c r="B812" i="45"/>
  <c r="A812" i="45"/>
  <c r="A810" i="45"/>
  <c r="B810" i="45"/>
  <c r="C810" i="45"/>
  <c r="A811" i="45"/>
  <c r="B811" i="45"/>
  <c r="C811" i="45"/>
  <c r="A783" i="45"/>
  <c r="B783" i="45"/>
  <c r="C783" i="45"/>
  <c r="A784" i="45"/>
  <c r="B784" i="45"/>
  <c r="C784" i="45"/>
  <c r="A785" i="45"/>
  <c r="B785" i="45"/>
  <c r="C785" i="45"/>
  <c r="A786" i="45"/>
  <c r="B786" i="45"/>
  <c r="C786" i="45"/>
  <c r="A787" i="45"/>
  <c r="B787" i="45"/>
  <c r="C787" i="45"/>
  <c r="A788" i="45"/>
  <c r="B788" i="45"/>
  <c r="C788" i="45"/>
  <c r="A789" i="45"/>
  <c r="B789" i="45"/>
  <c r="C789" i="45"/>
  <c r="A790" i="45"/>
  <c r="B790" i="45"/>
  <c r="C790" i="45"/>
  <c r="A791" i="45"/>
  <c r="B791" i="45"/>
  <c r="C791" i="45"/>
  <c r="A792" i="45"/>
  <c r="B792" i="45"/>
  <c r="C792" i="45"/>
  <c r="A793" i="45"/>
  <c r="B793" i="45"/>
  <c r="C793" i="45"/>
  <c r="A794" i="45"/>
  <c r="B794" i="45"/>
  <c r="C794" i="45"/>
  <c r="A795" i="45"/>
  <c r="B795" i="45"/>
  <c r="C795" i="45"/>
  <c r="A796" i="45"/>
  <c r="B796" i="45"/>
  <c r="C796" i="45"/>
  <c r="A797" i="45"/>
  <c r="B797" i="45"/>
  <c r="C797" i="45"/>
  <c r="A798" i="45"/>
  <c r="B798" i="45"/>
  <c r="C798" i="45"/>
  <c r="A799" i="45"/>
  <c r="B799" i="45"/>
  <c r="C799" i="45"/>
  <c r="A800" i="45"/>
  <c r="B800" i="45"/>
  <c r="C800" i="45"/>
  <c r="A801" i="45"/>
  <c r="B801" i="45"/>
  <c r="C801" i="45"/>
  <c r="A802" i="45"/>
  <c r="B802" i="45"/>
  <c r="C802" i="45"/>
  <c r="A803" i="45"/>
  <c r="B803" i="45"/>
  <c r="C803" i="45"/>
  <c r="A804" i="45"/>
  <c r="B804" i="45"/>
  <c r="C804" i="45"/>
  <c r="A805" i="45"/>
  <c r="B805" i="45"/>
  <c r="C805" i="45"/>
  <c r="A806" i="45"/>
  <c r="B806" i="45"/>
  <c r="C806" i="45"/>
  <c r="A807" i="45"/>
  <c r="B807" i="45"/>
  <c r="C807" i="45"/>
  <c r="A808" i="45"/>
  <c r="B808" i="45"/>
  <c r="C808" i="45"/>
  <c r="A809" i="45"/>
  <c r="B809" i="45"/>
  <c r="C809" i="45"/>
  <c r="C782" i="45"/>
  <c r="B782" i="45"/>
  <c r="A782" i="45"/>
  <c r="A753" i="45"/>
  <c r="B753" i="45"/>
  <c r="C753" i="45"/>
  <c r="A754" i="45"/>
  <c r="B754" i="45"/>
  <c r="C754" i="45"/>
  <c r="A755" i="45"/>
  <c r="B755" i="45"/>
  <c r="C755" i="45"/>
  <c r="A756" i="45"/>
  <c r="B756" i="45"/>
  <c r="C756" i="45"/>
  <c r="A757" i="45"/>
  <c r="B757" i="45"/>
  <c r="C757" i="45"/>
  <c r="A758" i="45"/>
  <c r="B758" i="45"/>
  <c r="C758" i="45"/>
  <c r="A759" i="45"/>
  <c r="B759" i="45"/>
  <c r="C759" i="45"/>
  <c r="A760" i="45"/>
  <c r="B760" i="45"/>
  <c r="C760" i="45"/>
  <c r="A761" i="45"/>
  <c r="B761" i="45"/>
  <c r="C761" i="45"/>
  <c r="A762" i="45"/>
  <c r="B762" i="45"/>
  <c r="C762" i="45"/>
  <c r="A763" i="45"/>
  <c r="B763" i="45"/>
  <c r="C763" i="45"/>
  <c r="A764" i="45"/>
  <c r="B764" i="45"/>
  <c r="C764" i="45"/>
  <c r="A765" i="45"/>
  <c r="B765" i="45"/>
  <c r="C765" i="45"/>
  <c r="A766" i="45"/>
  <c r="B766" i="45"/>
  <c r="C766" i="45"/>
  <c r="A767" i="45"/>
  <c r="B767" i="45"/>
  <c r="C767" i="45"/>
  <c r="A768" i="45"/>
  <c r="B768" i="45"/>
  <c r="C768" i="45"/>
  <c r="A769" i="45"/>
  <c r="B769" i="45"/>
  <c r="C769" i="45"/>
  <c r="A770" i="45"/>
  <c r="B770" i="45"/>
  <c r="C770" i="45"/>
  <c r="A771" i="45"/>
  <c r="B771" i="45"/>
  <c r="C771" i="45"/>
  <c r="A772" i="45"/>
  <c r="B772" i="45"/>
  <c r="C772" i="45"/>
  <c r="A773" i="45"/>
  <c r="B773" i="45"/>
  <c r="C773" i="45"/>
  <c r="A774" i="45"/>
  <c r="B774" i="45"/>
  <c r="C774" i="45"/>
  <c r="A775" i="45"/>
  <c r="B775" i="45"/>
  <c r="C775" i="45"/>
  <c r="A776" i="45"/>
  <c r="B776" i="45"/>
  <c r="C776" i="45"/>
  <c r="A777" i="45"/>
  <c r="B777" i="45"/>
  <c r="C777" i="45"/>
  <c r="A778" i="45"/>
  <c r="B778" i="45"/>
  <c r="C778" i="45"/>
  <c r="A779" i="45"/>
  <c r="B779" i="45"/>
  <c r="C779" i="45"/>
  <c r="A780" i="45"/>
  <c r="B780" i="45"/>
  <c r="C780" i="45"/>
  <c r="A781" i="45"/>
  <c r="B781" i="45"/>
  <c r="C781" i="45"/>
  <c r="C752" i="45"/>
  <c r="B752" i="45"/>
  <c r="A752" i="45"/>
  <c r="A747" i="45"/>
  <c r="B747" i="45"/>
  <c r="C747" i="45"/>
  <c r="A748" i="45"/>
  <c r="B748" i="45"/>
  <c r="C748" i="45"/>
  <c r="A749" i="45"/>
  <c r="B749" i="45"/>
  <c r="C749" i="45"/>
  <c r="A750" i="45"/>
  <c r="B750" i="45"/>
  <c r="C750" i="45"/>
  <c r="A751" i="45"/>
  <c r="B751" i="45"/>
  <c r="C751" i="45"/>
  <c r="A723" i="45"/>
  <c r="B723" i="45"/>
  <c r="C723" i="45"/>
  <c r="A724" i="45"/>
  <c r="B724" i="45"/>
  <c r="C724" i="45"/>
  <c r="A725" i="45"/>
  <c r="B725" i="45"/>
  <c r="C725" i="45"/>
  <c r="A726" i="45"/>
  <c r="B726" i="45"/>
  <c r="C726" i="45"/>
  <c r="A727" i="45"/>
  <c r="B727" i="45"/>
  <c r="C727" i="45"/>
  <c r="A728" i="45"/>
  <c r="B728" i="45"/>
  <c r="C728" i="45"/>
  <c r="A729" i="45"/>
  <c r="B729" i="45"/>
  <c r="C729" i="45"/>
  <c r="A730" i="45"/>
  <c r="B730" i="45"/>
  <c r="C730" i="45"/>
  <c r="A731" i="45"/>
  <c r="B731" i="45"/>
  <c r="C731" i="45"/>
  <c r="A732" i="45"/>
  <c r="B732" i="45"/>
  <c r="C732" i="45"/>
  <c r="A733" i="45"/>
  <c r="B733" i="45"/>
  <c r="C733" i="45"/>
  <c r="A734" i="45"/>
  <c r="B734" i="45"/>
  <c r="C734" i="45"/>
  <c r="A735" i="45"/>
  <c r="B735" i="45"/>
  <c r="C735" i="45"/>
  <c r="A736" i="45"/>
  <c r="B736" i="45"/>
  <c r="C736" i="45"/>
  <c r="A737" i="45"/>
  <c r="B737" i="45"/>
  <c r="C737" i="45"/>
  <c r="A738" i="45"/>
  <c r="B738" i="45"/>
  <c r="C738" i="45"/>
  <c r="A739" i="45"/>
  <c r="B739" i="45"/>
  <c r="C739" i="45"/>
  <c r="A740" i="45"/>
  <c r="B740" i="45"/>
  <c r="C740" i="45"/>
  <c r="A741" i="45"/>
  <c r="B741" i="45"/>
  <c r="C741" i="45"/>
  <c r="A742" i="45"/>
  <c r="B742" i="45"/>
  <c r="C742" i="45"/>
  <c r="A743" i="45"/>
  <c r="B743" i="45"/>
  <c r="C743" i="45"/>
  <c r="A744" i="45"/>
  <c r="B744" i="45"/>
  <c r="C744" i="45"/>
  <c r="A745" i="45"/>
  <c r="B745" i="45"/>
  <c r="C745" i="45"/>
  <c r="A746" i="45"/>
  <c r="B746" i="45"/>
  <c r="C746" i="45"/>
  <c r="C722" i="45"/>
  <c r="B722" i="45"/>
  <c r="A722" i="45"/>
  <c r="A693" i="45"/>
  <c r="B693" i="45"/>
  <c r="C693" i="45"/>
  <c r="A694" i="45"/>
  <c r="B694" i="45"/>
  <c r="C694" i="45"/>
  <c r="A695" i="45"/>
  <c r="B695" i="45"/>
  <c r="C695" i="45"/>
  <c r="A696" i="45"/>
  <c r="B696" i="45"/>
  <c r="C696" i="45"/>
  <c r="A697" i="45"/>
  <c r="B697" i="45"/>
  <c r="C697" i="45"/>
  <c r="A698" i="45"/>
  <c r="B698" i="45"/>
  <c r="C698" i="45"/>
  <c r="A699" i="45"/>
  <c r="B699" i="45"/>
  <c r="C699" i="45"/>
  <c r="A700" i="45"/>
  <c r="B700" i="45"/>
  <c r="C700" i="45"/>
  <c r="A701" i="45"/>
  <c r="B701" i="45"/>
  <c r="C701" i="45"/>
  <c r="A702" i="45"/>
  <c r="B702" i="45"/>
  <c r="C702" i="45"/>
  <c r="A703" i="45"/>
  <c r="B703" i="45"/>
  <c r="C703" i="45"/>
  <c r="A704" i="45"/>
  <c r="B704" i="45"/>
  <c r="C704" i="45"/>
  <c r="A705" i="45"/>
  <c r="B705" i="45"/>
  <c r="C705" i="45"/>
  <c r="A706" i="45"/>
  <c r="B706" i="45"/>
  <c r="C706" i="45"/>
  <c r="A707" i="45"/>
  <c r="B707" i="45"/>
  <c r="C707" i="45"/>
  <c r="A708" i="45"/>
  <c r="B708" i="45"/>
  <c r="C708" i="45"/>
  <c r="A709" i="45"/>
  <c r="B709" i="45"/>
  <c r="C709" i="45"/>
  <c r="A710" i="45"/>
  <c r="B710" i="45"/>
  <c r="C710" i="45"/>
  <c r="A711" i="45"/>
  <c r="B711" i="45"/>
  <c r="C711" i="45"/>
  <c r="A712" i="45"/>
  <c r="B712" i="45"/>
  <c r="C712" i="45"/>
  <c r="A713" i="45"/>
  <c r="B713" i="45"/>
  <c r="C713" i="45"/>
  <c r="A714" i="45"/>
  <c r="B714" i="45"/>
  <c r="C714" i="45"/>
  <c r="A715" i="45"/>
  <c r="B715" i="45"/>
  <c r="C715" i="45"/>
  <c r="A716" i="45"/>
  <c r="B716" i="45"/>
  <c r="C716" i="45"/>
  <c r="A717" i="45"/>
  <c r="B717" i="45"/>
  <c r="C717" i="45"/>
  <c r="A718" i="45"/>
  <c r="B718" i="45"/>
  <c r="C718" i="45"/>
  <c r="A719" i="45"/>
  <c r="B719" i="45"/>
  <c r="C719" i="45"/>
  <c r="A720" i="45"/>
  <c r="B720" i="45"/>
  <c r="C720" i="45"/>
  <c r="A721" i="45"/>
  <c r="B721" i="45"/>
  <c r="C721" i="45"/>
  <c r="C692" i="45"/>
  <c r="B692" i="45"/>
  <c r="A692" i="45"/>
  <c r="A663" i="45"/>
  <c r="B663" i="45"/>
  <c r="C663" i="45"/>
  <c r="A664" i="45"/>
  <c r="B664" i="45"/>
  <c r="C664" i="45"/>
  <c r="A665" i="45"/>
  <c r="B665" i="45"/>
  <c r="C665" i="45"/>
  <c r="A666" i="45"/>
  <c r="B666" i="45"/>
  <c r="C666" i="45"/>
  <c r="A667" i="45"/>
  <c r="B667" i="45"/>
  <c r="C667" i="45"/>
  <c r="A668" i="45"/>
  <c r="B668" i="45"/>
  <c r="C668" i="45"/>
  <c r="A669" i="45"/>
  <c r="B669" i="45"/>
  <c r="C669" i="45"/>
  <c r="A670" i="45"/>
  <c r="B670" i="45"/>
  <c r="C670" i="45"/>
  <c r="A671" i="45"/>
  <c r="B671" i="45"/>
  <c r="C671" i="45"/>
  <c r="A672" i="45"/>
  <c r="B672" i="45"/>
  <c r="C672" i="45"/>
  <c r="A673" i="45"/>
  <c r="B673" i="45"/>
  <c r="C673" i="45"/>
  <c r="A674" i="45"/>
  <c r="B674" i="45"/>
  <c r="C674" i="45"/>
  <c r="A675" i="45"/>
  <c r="B675" i="45"/>
  <c r="C675" i="45"/>
  <c r="A676" i="45"/>
  <c r="B676" i="45"/>
  <c r="C676" i="45"/>
  <c r="A677" i="45"/>
  <c r="B677" i="45"/>
  <c r="C677" i="45"/>
  <c r="A678" i="45"/>
  <c r="B678" i="45"/>
  <c r="C678" i="45"/>
  <c r="A679" i="45"/>
  <c r="B679" i="45"/>
  <c r="C679" i="45"/>
  <c r="A680" i="45"/>
  <c r="B680" i="45"/>
  <c r="C680" i="45"/>
  <c r="A681" i="45"/>
  <c r="B681" i="45"/>
  <c r="C681" i="45"/>
  <c r="A682" i="45"/>
  <c r="B682" i="45"/>
  <c r="C682" i="45"/>
  <c r="A683" i="45"/>
  <c r="B683" i="45"/>
  <c r="C683" i="45"/>
  <c r="A684" i="45"/>
  <c r="B684" i="45"/>
  <c r="C684" i="45"/>
  <c r="A685" i="45"/>
  <c r="B685" i="45"/>
  <c r="C685" i="45"/>
  <c r="A686" i="45"/>
  <c r="B686" i="45"/>
  <c r="C686" i="45"/>
  <c r="A687" i="45"/>
  <c r="B687" i="45"/>
  <c r="C687" i="45"/>
  <c r="A688" i="45"/>
  <c r="B688" i="45"/>
  <c r="C688" i="45"/>
  <c r="A689" i="45"/>
  <c r="B689" i="45"/>
  <c r="C689" i="45"/>
  <c r="A690" i="45"/>
  <c r="B690" i="45"/>
  <c r="C690" i="45"/>
  <c r="A691" i="45"/>
  <c r="B691" i="45"/>
  <c r="C691" i="45"/>
  <c r="C662" i="45"/>
  <c r="B662" i="45"/>
  <c r="A662" i="45"/>
  <c r="A657" i="45"/>
  <c r="B657" i="45"/>
  <c r="C657" i="45"/>
  <c r="A658" i="45"/>
  <c r="B658" i="45"/>
  <c r="C658" i="45"/>
  <c r="A659" i="45"/>
  <c r="B659" i="45"/>
  <c r="C659" i="45"/>
  <c r="A660" i="45"/>
  <c r="B660" i="45"/>
  <c r="C660" i="45"/>
  <c r="A661" i="45"/>
  <c r="B661" i="45"/>
  <c r="C661" i="45"/>
  <c r="A633" i="45"/>
  <c r="B633" i="45"/>
  <c r="C633" i="45"/>
  <c r="A634" i="45"/>
  <c r="B634" i="45"/>
  <c r="C634" i="45"/>
  <c r="A635" i="45"/>
  <c r="B635" i="45"/>
  <c r="C635" i="45"/>
  <c r="A636" i="45"/>
  <c r="B636" i="45"/>
  <c r="C636" i="45"/>
  <c r="A637" i="45"/>
  <c r="B637" i="45"/>
  <c r="C637" i="45"/>
  <c r="A638" i="45"/>
  <c r="B638" i="45"/>
  <c r="C638" i="45"/>
  <c r="A639" i="45"/>
  <c r="B639" i="45"/>
  <c r="C639" i="45"/>
  <c r="A640" i="45"/>
  <c r="B640" i="45"/>
  <c r="C640" i="45"/>
  <c r="A641" i="45"/>
  <c r="B641" i="45"/>
  <c r="C641" i="45"/>
  <c r="A642" i="45"/>
  <c r="B642" i="45"/>
  <c r="C642" i="45"/>
  <c r="A643" i="45"/>
  <c r="B643" i="45"/>
  <c r="C643" i="45"/>
  <c r="A644" i="45"/>
  <c r="B644" i="45"/>
  <c r="C644" i="45"/>
  <c r="A645" i="45"/>
  <c r="B645" i="45"/>
  <c r="C645" i="45"/>
  <c r="A646" i="45"/>
  <c r="B646" i="45"/>
  <c r="C646" i="45"/>
  <c r="A647" i="45"/>
  <c r="B647" i="45"/>
  <c r="C647" i="45"/>
  <c r="A648" i="45"/>
  <c r="B648" i="45"/>
  <c r="C648" i="45"/>
  <c r="A649" i="45"/>
  <c r="B649" i="45"/>
  <c r="C649" i="45"/>
  <c r="A650" i="45"/>
  <c r="B650" i="45"/>
  <c r="C650" i="45"/>
  <c r="A651" i="45"/>
  <c r="B651" i="45"/>
  <c r="C651" i="45"/>
  <c r="A652" i="45"/>
  <c r="B652" i="45"/>
  <c r="C652" i="45"/>
  <c r="A653" i="45"/>
  <c r="B653" i="45"/>
  <c r="C653" i="45"/>
  <c r="A654" i="45"/>
  <c r="B654" i="45"/>
  <c r="C654" i="45"/>
  <c r="A655" i="45"/>
  <c r="B655" i="45"/>
  <c r="C655" i="45"/>
  <c r="A656" i="45"/>
  <c r="B656" i="45"/>
  <c r="C656" i="45"/>
  <c r="C632" i="45"/>
  <c r="B632" i="45"/>
  <c r="A632" i="45"/>
  <c r="A624" i="45"/>
  <c r="B624" i="45"/>
  <c r="C624" i="45"/>
  <c r="A625" i="45"/>
  <c r="B625" i="45"/>
  <c r="C625" i="45"/>
  <c r="A626" i="45"/>
  <c r="B626" i="45"/>
  <c r="C626" i="45"/>
  <c r="A627" i="45"/>
  <c r="B627" i="45"/>
  <c r="C627" i="45"/>
  <c r="A628" i="45"/>
  <c r="B628" i="45"/>
  <c r="C628" i="45"/>
  <c r="A629" i="45"/>
  <c r="B629" i="45"/>
  <c r="C629" i="45"/>
  <c r="A630" i="45"/>
  <c r="B630" i="45"/>
  <c r="C630" i="45"/>
  <c r="A631" i="45"/>
  <c r="B631" i="45"/>
  <c r="C631" i="45"/>
  <c r="A603" i="45"/>
  <c r="B603" i="45"/>
  <c r="C603" i="45"/>
  <c r="A604" i="45"/>
  <c r="B604" i="45"/>
  <c r="C604" i="45"/>
  <c r="A605" i="45"/>
  <c r="B605" i="45"/>
  <c r="C605" i="45"/>
  <c r="A606" i="45"/>
  <c r="B606" i="45"/>
  <c r="C606" i="45"/>
  <c r="A607" i="45"/>
  <c r="B607" i="45"/>
  <c r="C607" i="45"/>
  <c r="A608" i="45"/>
  <c r="B608" i="45"/>
  <c r="C608" i="45"/>
  <c r="A609" i="45"/>
  <c r="B609" i="45"/>
  <c r="C609" i="45"/>
  <c r="A610" i="45"/>
  <c r="B610" i="45"/>
  <c r="C610" i="45"/>
  <c r="A611" i="45"/>
  <c r="B611" i="45"/>
  <c r="C611" i="45"/>
  <c r="A612" i="45"/>
  <c r="B612" i="45"/>
  <c r="C612" i="45"/>
  <c r="A613" i="45"/>
  <c r="B613" i="45"/>
  <c r="C613" i="45"/>
  <c r="A614" i="45"/>
  <c r="B614" i="45"/>
  <c r="C614" i="45"/>
  <c r="A615" i="45"/>
  <c r="B615" i="45"/>
  <c r="C615" i="45"/>
  <c r="A616" i="45"/>
  <c r="B616" i="45"/>
  <c r="C616" i="45"/>
  <c r="A617" i="45"/>
  <c r="B617" i="45"/>
  <c r="C617" i="45"/>
  <c r="A618" i="45"/>
  <c r="B618" i="45"/>
  <c r="C618" i="45"/>
  <c r="A619" i="45"/>
  <c r="B619" i="45"/>
  <c r="C619" i="45"/>
  <c r="A620" i="45"/>
  <c r="B620" i="45"/>
  <c r="C620" i="45"/>
  <c r="A621" i="45"/>
  <c r="B621" i="45"/>
  <c r="C621" i="45"/>
  <c r="A622" i="45"/>
  <c r="B622" i="45"/>
  <c r="C622" i="45"/>
  <c r="A623" i="45"/>
  <c r="B623" i="45"/>
  <c r="C623" i="45"/>
  <c r="C602" i="45"/>
  <c r="B602" i="45"/>
  <c r="A602" i="45"/>
  <c r="A593" i="45"/>
  <c r="B593" i="45"/>
  <c r="C593" i="45"/>
  <c r="A594" i="45"/>
  <c r="B594" i="45"/>
  <c r="C594" i="45"/>
  <c r="A595" i="45"/>
  <c r="B595" i="45"/>
  <c r="C595" i="45"/>
  <c r="A596" i="45"/>
  <c r="B596" i="45"/>
  <c r="C596" i="45"/>
  <c r="A597" i="45"/>
  <c r="B597" i="45"/>
  <c r="C597" i="45"/>
  <c r="A598" i="45"/>
  <c r="B598" i="45"/>
  <c r="C598" i="45"/>
  <c r="A599" i="45"/>
  <c r="B599" i="45"/>
  <c r="C599" i="45"/>
  <c r="A600" i="45"/>
  <c r="B600" i="45"/>
  <c r="C600" i="45"/>
  <c r="A601" i="45"/>
  <c r="B601" i="45"/>
  <c r="C601" i="45"/>
  <c r="A573" i="45"/>
  <c r="B573" i="45"/>
  <c r="C573" i="45"/>
  <c r="A574" i="45"/>
  <c r="B574" i="45"/>
  <c r="C574" i="45"/>
  <c r="A575" i="45"/>
  <c r="B575" i="45"/>
  <c r="C575" i="45"/>
  <c r="A576" i="45"/>
  <c r="B576" i="45"/>
  <c r="C576" i="45"/>
  <c r="A577" i="45"/>
  <c r="B577" i="45"/>
  <c r="C577" i="45"/>
  <c r="A578" i="45"/>
  <c r="B578" i="45"/>
  <c r="C578" i="45"/>
  <c r="A579" i="45"/>
  <c r="B579" i="45"/>
  <c r="C579" i="45"/>
  <c r="A580" i="45"/>
  <c r="B580" i="45"/>
  <c r="C580" i="45"/>
  <c r="A581" i="45"/>
  <c r="B581" i="45"/>
  <c r="C581" i="45"/>
  <c r="A582" i="45"/>
  <c r="B582" i="45"/>
  <c r="C582" i="45"/>
  <c r="A583" i="45"/>
  <c r="B583" i="45"/>
  <c r="C583" i="45"/>
  <c r="A584" i="45"/>
  <c r="B584" i="45"/>
  <c r="C584" i="45"/>
  <c r="A585" i="45"/>
  <c r="B585" i="45"/>
  <c r="C585" i="45"/>
  <c r="A586" i="45"/>
  <c r="B586" i="45"/>
  <c r="C586" i="45"/>
  <c r="A587" i="45"/>
  <c r="B587" i="45"/>
  <c r="C587" i="45"/>
  <c r="A588" i="45"/>
  <c r="B588" i="45"/>
  <c r="C588" i="45"/>
  <c r="A589" i="45"/>
  <c r="B589" i="45"/>
  <c r="C589" i="45"/>
  <c r="A590" i="45"/>
  <c r="B590" i="45"/>
  <c r="C590" i="45"/>
  <c r="A591" i="45"/>
  <c r="B591" i="45"/>
  <c r="C591" i="45"/>
  <c r="A592" i="45"/>
  <c r="B592" i="45"/>
  <c r="C592" i="45"/>
  <c r="C572" i="45"/>
  <c r="B572" i="45"/>
  <c r="A572" i="45"/>
  <c r="A562" i="45"/>
  <c r="B562" i="45"/>
  <c r="C562" i="45"/>
  <c r="A563" i="45"/>
  <c r="B563" i="45"/>
  <c r="C563" i="45"/>
  <c r="A564" i="45"/>
  <c r="B564" i="45"/>
  <c r="C564" i="45"/>
  <c r="A565" i="45"/>
  <c r="B565" i="45"/>
  <c r="C565" i="45"/>
  <c r="A566" i="45"/>
  <c r="B566" i="45"/>
  <c r="C566" i="45"/>
  <c r="A567" i="45"/>
  <c r="B567" i="45"/>
  <c r="C567" i="45"/>
  <c r="A568" i="45"/>
  <c r="B568" i="45"/>
  <c r="C568" i="45"/>
  <c r="A569" i="45"/>
  <c r="B569" i="45"/>
  <c r="C569" i="45"/>
  <c r="A570" i="45"/>
  <c r="B570" i="45"/>
  <c r="C570" i="45"/>
  <c r="A571" i="45"/>
  <c r="B571" i="45"/>
  <c r="C571" i="45"/>
  <c r="A543" i="45"/>
  <c r="B543" i="45"/>
  <c r="C543" i="45"/>
  <c r="A544" i="45"/>
  <c r="B544" i="45"/>
  <c r="C544" i="45"/>
  <c r="A545" i="45"/>
  <c r="B545" i="45"/>
  <c r="C545" i="45"/>
  <c r="A546" i="45"/>
  <c r="B546" i="45"/>
  <c r="C546" i="45"/>
  <c r="A547" i="45"/>
  <c r="B547" i="45"/>
  <c r="C547" i="45"/>
  <c r="A548" i="45"/>
  <c r="B548" i="45"/>
  <c r="C548" i="45"/>
  <c r="A549" i="45"/>
  <c r="B549" i="45"/>
  <c r="C549" i="45"/>
  <c r="A550" i="45"/>
  <c r="B550" i="45"/>
  <c r="C550" i="45"/>
  <c r="A551" i="45"/>
  <c r="B551" i="45"/>
  <c r="C551" i="45"/>
  <c r="A552" i="45"/>
  <c r="B552" i="45"/>
  <c r="C552" i="45"/>
  <c r="A553" i="45"/>
  <c r="B553" i="45"/>
  <c r="C553" i="45"/>
  <c r="A554" i="45"/>
  <c r="B554" i="45"/>
  <c r="C554" i="45"/>
  <c r="A555" i="45"/>
  <c r="B555" i="45"/>
  <c r="C555" i="45"/>
  <c r="A556" i="45"/>
  <c r="B556" i="45"/>
  <c r="C556" i="45"/>
  <c r="A557" i="45"/>
  <c r="B557" i="45"/>
  <c r="C557" i="45"/>
  <c r="A558" i="45"/>
  <c r="B558" i="45"/>
  <c r="C558" i="45"/>
  <c r="A559" i="45"/>
  <c r="B559" i="45"/>
  <c r="C559" i="45"/>
  <c r="A560" i="45"/>
  <c r="B560" i="45"/>
  <c r="C560" i="45"/>
  <c r="A561" i="45"/>
  <c r="B561" i="45"/>
  <c r="C561" i="45"/>
  <c r="C542" i="45"/>
  <c r="B542" i="45"/>
  <c r="A542" i="45"/>
  <c r="A536" i="45"/>
  <c r="B536" i="45"/>
  <c r="C536" i="45"/>
  <c r="A537" i="45"/>
  <c r="B537" i="45"/>
  <c r="C537" i="45"/>
  <c r="A538" i="45"/>
  <c r="B538" i="45"/>
  <c r="C538" i="45"/>
  <c r="A539" i="45"/>
  <c r="B539" i="45"/>
  <c r="C539" i="45"/>
  <c r="A540" i="45"/>
  <c r="B540" i="45"/>
  <c r="C540" i="45"/>
  <c r="A541" i="45"/>
  <c r="B541" i="45"/>
  <c r="C541" i="45"/>
  <c r="A513" i="45"/>
  <c r="B513" i="45"/>
  <c r="C513" i="45"/>
  <c r="A514" i="45"/>
  <c r="B514" i="45"/>
  <c r="C514" i="45"/>
  <c r="A515" i="45"/>
  <c r="B515" i="45"/>
  <c r="C515" i="45"/>
  <c r="A516" i="45"/>
  <c r="B516" i="45"/>
  <c r="C516" i="45"/>
  <c r="A517" i="45"/>
  <c r="B517" i="45"/>
  <c r="C517" i="45"/>
  <c r="A518" i="45"/>
  <c r="B518" i="45"/>
  <c r="C518" i="45"/>
  <c r="A519" i="45"/>
  <c r="B519" i="45"/>
  <c r="C519" i="45"/>
  <c r="A520" i="45"/>
  <c r="B520" i="45"/>
  <c r="C520" i="45"/>
  <c r="A521" i="45"/>
  <c r="B521" i="45"/>
  <c r="C521" i="45"/>
  <c r="A522" i="45"/>
  <c r="B522" i="45"/>
  <c r="C522" i="45"/>
  <c r="A523" i="45"/>
  <c r="B523" i="45"/>
  <c r="C523" i="45"/>
  <c r="A524" i="45"/>
  <c r="B524" i="45"/>
  <c r="C524" i="45"/>
  <c r="A525" i="45"/>
  <c r="B525" i="45"/>
  <c r="C525" i="45"/>
  <c r="A526" i="45"/>
  <c r="B526" i="45"/>
  <c r="C526" i="45"/>
  <c r="A527" i="45"/>
  <c r="B527" i="45"/>
  <c r="C527" i="45"/>
  <c r="A528" i="45"/>
  <c r="B528" i="45"/>
  <c r="C528" i="45"/>
  <c r="A529" i="45"/>
  <c r="B529" i="45"/>
  <c r="C529" i="45"/>
  <c r="A530" i="45"/>
  <c r="B530" i="45"/>
  <c r="C530" i="45"/>
  <c r="A531" i="45"/>
  <c r="B531" i="45"/>
  <c r="C531" i="45"/>
  <c r="A532" i="45"/>
  <c r="B532" i="45"/>
  <c r="C532" i="45"/>
  <c r="A533" i="45"/>
  <c r="B533" i="45"/>
  <c r="C533" i="45"/>
  <c r="A534" i="45"/>
  <c r="B534" i="45"/>
  <c r="C534" i="45"/>
  <c r="A535" i="45"/>
  <c r="B535" i="45"/>
  <c r="C535" i="45"/>
  <c r="C512" i="45"/>
  <c r="B512" i="45"/>
  <c r="A512" i="45"/>
  <c r="A509" i="45"/>
  <c r="B509" i="45"/>
  <c r="C509" i="45"/>
  <c r="A510" i="45"/>
  <c r="B510" i="45"/>
  <c r="C510" i="45"/>
  <c r="A511" i="45"/>
  <c r="B511" i="45"/>
  <c r="C511" i="45"/>
  <c r="A483" i="45"/>
  <c r="B483" i="45"/>
  <c r="C483" i="45"/>
  <c r="A484" i="45"/>
  <c r="B484" i="45"/>
  <c r="C484" i="45"/>
  <c r="A485" i="45"/>
  <c r="B485" i="45"/>
  <c r="C485" i="45"/>
  <c r="A486" i="45"/>
  <c r="B486" i="45"/>
  <c r="C486" i="45"/>
  <c r="A487" i="45"/>
  <c r="B487" i="45"/>
  <c r="C487" i="45"/>
  <c r="A488" i="45"/>
  <c r="B488" i="45"/>
  <c r="C488" i="45"/>
  <c r="A489" i="45"/>
  <c r="B489" i="45"/>
  <c r="C489" i="45"/>
  <c r="A490" i="45"/>
  <c r="B490" i="45"/>
  <c r="C490" i="45"/>
  <c r="A491" i="45"/>
  <c r="B491" i="45"/>
  <c r="C491" i="45"/>
  <c r="A492" i="45"/>
  <c r="B492" i="45"/>
  <c r="C492" i="45"/>
  <c r="A493" i="45"/>
  <c r="B493" i="45"/>
  <c r="C493" i="45"/>
  <c r="A494" i="45"/>
  <c r="B494" i="45"/>
  <c r="C494" i="45"/>
  <c r="A495" i="45"/>
  <c r="B495" i="45"/>
  <c r="C495" i="45"/>
  <c r="A496" i="45"/>
  <c r="B496" i="45"/>
  <c r="C496" i="45"/>
  <c r="A497" i="45"/>
  <c r="B497" i="45"/>
  <c r="C497" i="45"/>
  <c r="A498" i="45"/>
  <c r="B498" i="45"/>
  <c r="C498" i="45"/>
  <c r="A499" i="45"/>
  <c r="B499" i="45"/>
  <c r="C499" i="45"/>
  <c r="A500" i="45"/>
  <c r="B500" i="45"/>
  <c r="C500" i="45"/>
  <c r="A501" i="45"/>
  <c r="B501" i="45"/>
  <c r="C501" i="45"/>
  <c r="A502" i="45"/>
  <c r="B502" i="45"/>
  <c r="C502" i="45"/>
  <c r="A503" i="45"/>
  <c r="B503" i="45"/>
  <c r="C503" i="45"/>
  <c r="A504" i="45"/>
  <c r="B504" i="45"/>
  <c r="C504" i="45"/>
  <c r="A505" i="45"/>
  <c r="B505" i="45"/>
  <c r="C505" i="45"/>
  <c r="A506" i="45"/>
  <c r="B506" i="45"/>
  <c r="C506" i="45"/>
  <c r="A507" i="45"/>
  <c r="B507" i="45"/>
  <c r="C507" i="45"/>
  <c r="A508" i="45"/>
  <c r="B508" i="45"/>
  <c r="C508" i="45"/>
  <c r="C482" i="45"/>
  <c r="B482" i="45"/>
  <c r="A482" i="45"/>
  <c r="A471" i="45"/>
  <c r="B471" i="45"/>
  <c r="C471" i="45"/>
  <c r="A472" i="45"/>
  <c r="B472" i="45"/>
  <c r="C472" i="45"/>
  <c r="A473" i="45"/>
  <c r="B473" i="45"/>
  <c r="C473" i="45"/>
  <c r="A474" i="45"/>
  <c r="B474" i="45"/>
  <c r="C474" i="45"/>
  <c r="A475" i="45"/>
  <c r="B475" i="45"/>
  <c r="C475" i="45"/>
  <c r="A476" i="45"/>
  <c r="B476" i="45"/>
  <c r="C476" i="45"/>
  <c r="A477" i="45"/>
  <c r="B477" i="45"/>
  <c r="C477" i="45"/>
  <c r="A478" i="45"/>
  <c r="B478" i="45"/>
  <c r="C478" i="45"/>
  <c r="A479" i="45"/>
  <c r="B479" i="45"/>
  <c r="C479" i="45"/>
  <c r="A480" i="45"/>
  <c r="B480" i="45"/>
  <c r="C480" i="45"/>
  <c r="A481" i="45"/>
  <c r="B481" i="45"/>
  <c r="C481" i="45"/>
  <c r="A453" i="45"/>
  <c r="B453" i="45"/>
  <c r="C453" i="45"/>
  <c r="A454" i="45"/>
  <c r="B454" i="45"/>
  <c r="C454" i="45"/>
  <c r="A455" i="45"/>
  <c r="B455" i="45"/>
  <c r="C455" i="45"/>
  <c r="A456" i="45"/>
  <c r="B456" i="45"/>
  <c r="C456" i="45"/>
  <c r="A457" i="45"/>
  <c r="B457" i="45"/>
  <c r="C457" i="45"/>
  <c r="A458" i="45"/>
  <c r="B458" i="45"/>
  <c r="C458" i="45"/>
  <c r="A459" i="45"/>
  <c r="B459" i="45"/>
  <c r="C459" i="45"/>
  <c r="A460" i="45"/>
  <c r="B460" i="45"/>
  <c r="C460" i="45"/>
  <c r="A461" i="45"/>
  <c r="B461" i="45"/>
  <c r="C461" i="45"/>
  <c r="A462" i="45"/>
  <c r="B462" i="45"/>
  <c r="C462" i="45"/>
  <c r="A463" i="45"/>
  <c r="B463" i="45"/>
  <c r="C463" i="45"/>
  <c r="A464" i="45"/>
  <c r="B464" i="45"/>
  <c r="C464" i="45"/>
  <c r="A465" i="45"/>
  <c r="B465" i="45"/>
  <c r="C465" i="45"/>
  <c r="A466" i="45"/>
  <c r="B466" i="45"/>
  <c r="C466" i="45"/>
  <c r="A467" i="45"/>
  <c r="B467" i="45"/>
  <c r="C467" i="45"/>
  <c r="A468" i="45"/>
  <c r="B468" i="45"/>
  <c r="C468" i="45"/>
  <c r="A469" i="45"/>
  <c r="B469" i="45"/>
  <c r="C469" i="45"/>
  <c r="A470" i="45"/>
  <c r="B470" i="45"/>
  <c r="C470" i="45"/>
  <c r="C452" i="45"/>
  <c r="B452" i="45"/>
  <c r="A452" i="45"/>
  <c r="A423" i="45"/>
  <c r="B423" i="45"/>
  <c r="C423" i="45"/>
  <c r="A424" i="45"/>
  <c r="B424" i="45"/>
  <c r="C424" i="45"/>
  <c r="A425" i="45"/>
  <c r="B425" i="45"/>
  <c r="C425" i="45"/>
  <c r="A426" i="45"/>
  <c r="B426" i="45"/>
  <c r="C426" i="45"/>
  <c r="A427" i="45"/>
  <c r="B427" i="45"/>
  <c r="C427" i="45"/>
  <c r="A428" i="45"/>
  <c r="B428" i="45"/>
  <c r="C428" i="45"/>
  <c r="A429" i="45"/>
  <c r="B429" i="45"/>
  <c r="C429" i="45"/>
  <c r="A430" i="45"/>
  <c r="B430" i="45"/>
  <c r="C430" i="45"/>
  <c r="A431" i="45"/>
  <c r="B431" i="45"/>
  <c r="C431" i="45"/>
  <c r="A432" i="45"/>
  <c r="B432" i="45"/>
  <c r="C432" i="45"/>
  <c r="A433" i="45"/>
  <c r="B433" i="45"/>
  <c r="C433" i="45"/>
  <c r="A434" i="45"/>
  <c r="B434" i="45"/>
  <c r="C434" i="45"/>
  <c r="A435" i="45"/>
  <c r="B435" i="45"/>
  <c r="C435" i="45"/>
  <c r="A436" i="45"/>
  <c r="B436" i="45"/>
  <c r="C436" i="45"/>
  <c r="A437" i="45"/>
  <c r="B437" i="45"/>
  <c r="C437" i="45"/>
  <c r="A438" i="45"/>
  <c r="B438" i="45"/>
  <c r="C438" i="45"/>
  <c r="A439" i="45"/>
  <c r="B439" i="45"/>
  <c r="C439" i="45"/>
  <c r="A440" i="45"/>
  <c r="B440" i="45"/>
  <c r="C440" i="45"/>
  <c r="A441" i="45"/>
  <c r="B441" i="45"/>
  <c r="C441" i="45"/>
  <c r="A442" i="45"/>
  <c r="B442" i="45"/>
  <c r="C442" i="45"/>
  <c r="A443" i="45"/>
  <c r="B443" i="45"/>
  <c r="C443" i="45"/>
  <c r="A444" i="45"/>
  <c r="B444" i="45"/>
  <c r="C444" i="45"/>
  <c r="A445" i="45"/>
  <c r="B445" i="45"/>
  <c r="C445" i="45"/>
  <c r="A446" i="45"/>
  <c r="B446" i="45"/>
  <c r="C446" i="45"/>
  <c r="A447" i="45"/>
  <c r="B447" i="45"/>
  <c r="C447" i="45"/>
  <c r="A448" i="45"/>
  <c r="B448" i="45"/>
  <c r="C448" i="45"/>
  <c r="A449" i="45"/>
  <c r="B449" i="45"/>
  <c r="C449" i="45"/>
  <c r="A450" i="45"/>
  <c r="B450" i="45"/>
  <c r="C450" i="45"/>
  <c r="A451" i="45"/>
  <c r="B451" i="45"/>
  <c r="C451" i="45"/>
  <c r="C422" i="45"/>
  <c r="B422" i="45"/>
  <c r="A422" i="45"/>
  <c r="A418" i="45"/>
  <c r="B418" i="45"/>
  <c r="C418" i="45"/>
  <c r="A419" i="45"/>
  <c r="B419" i="45"/>
  <c r="C419" i="45"/>
  <c r="A420" i="45"/>
  <c r="B420" i="45"/>
  <c r="C420" i="45"/>
  <c r="A421" i="45"/>
  <c r="B421" i="45"/>
  <c r="C421" i="45"/>
  <c r="A393" i="45"/>
  <c r="B393" i="45"/>
  <c r="C393" i="45"/>
  <c r="A394" i="45"/>
  <c r="B394" i="45"/>
  <c r="C394" i="45"/>
  <c r="A395" i="45"/>
  <c r="B395" i="45"/>
  <c r="C395" i="45"/>
  <c r="A396" i="45"/>
  <c r="B396" i="45"/>
  <c r="C396" i="45"/>
  <c r="A397" i="45"/>
  <c r="B397" i="45"/>
  <c r="C397" i="45"/>
  <c r="A398" i="45"/>
  <c r="B398" i="45"/>
  <c r="C398" i="45"/>
  <c r="A399" i="45"/>
  <c r="B399" i="45"/>
  <c r="C399" i="45"/>
  <c r="A400" i="45"/>
  <c r="B400" i="45"/>
  <c r="C400" i="45"/>
  <c r="A401" i="45"/>
  <c r="B401" i="45"/>
  <c r="C401" i="45"/>
  <c r="A402" i="45"/>
  <c r="B402" i="45"/>
  <c r="C402" i="45"/>
  <c r="A403" i="45"/>
  <c r="B403" i="45"/>
  <c r="C403" i="45"/>
  <c r="A404" i="45"/>
  <c r="B404" i="45"/>
  <c r="C404" i="45"/>
  <c r="A405" i="45"/>
  <c r="B405" i="45"/>
  <c r="C405" i="45"/>
  <c r="A406" i="45"/>
  <c r="B406" i="45"/>
  <c r="C406" i="45"/>
  <c r="A407" i="45"/>
  <c r="B407" i="45"/>
  <c r="C407" i="45"/>
  <c r="A408" i="45"/>
  <c r="B408" i="45"/>
  <c r="C408" i="45"/>
  <c r="A409" i="45"/>
  <c r="B409" i="45"/>
  <c r="C409" i="45"/>
  <c r="A410" i="45"/>
  <c r="B410" i="45"/>
  <c r="C410" i="45"/>
  <c r="A411" i="45"/>
  <c r="B411" i="45"/>
  <c r="C411" i="45"/>
  <c r="A412" i="45"/>
  <c r="B412" i="45"/>
  <c r="C412" i="45"/>
  <c r="A413" i="45"/>
  <c r="B413" i="45"/>
  <c r="C413" i="45"/>
  <c r="A414" i="45"/>
  <c r="B414" i="45"/>
  <c r="C414" i="45"/>
  <c r="A415" i="45"/>
  <c r="B415" i="45"/>
  <c r="C415" i="45"/>
  <c r="A416" i="45"/>
  <c r="B416" i="45"/>
  <c r="C416" i="45"/>
  <c r="A417" i="45"/>
  <c r="B417" i="45"/>
  <c r="C417" i="45"/>
  <c r="C392" i="45"/>
  <c r="B392" i="45"/>
  <c r="A392" i="45"/>
  <c r="A363" i="45"/>
  <c r="B363" i="45"/>
  <c r="C363" i="45"/>
  <c r="A364" i="45"/>
  <c r="B364" i="45"/>
  <c r="C364" i="45"/>
  <c r="A365" i="45"/>
  <c r="B365" i="45"/>
  <c r="C365" i="45"/>
  <c r="A366" i="45"/>
  <c r="B366" i="45"/>
  <c r="C366" i="45"/>
  <c r="A367" i="45"/>
  <c r="B367" i="45"/>
  <c r="C367" i="45"/>
  <c r="A368" i="45"/>
  <c r="B368" i="45"/>
  <c r="C368" i="45"/>
  <c r="A369" i="45"/>
  <c r="B369" i="45"/>
  <c r="C369" i="45"/>
  <c r="A370" i="45"/>
  <c r="B370" i="45"/>
  <c r="C370" i="45"/>
  <c r="A371" i="45"/>
  <c r="B371" i="45"/>
  <c r="C371" i="45"/>
  <c r="A372" i="45"/>
  <c r="B372" i="45"/>
  <c r="C372" i="45"/>
  <c r="A373" i="45"/>
  <c r="B373" i="45"/>
  <c r="C373" i="45"/>
  <c r="A374" i="45"/>
  <c r="B374" i="45"/>
  <c r="C374" i="45"/>
  <c r="A375" i="45"/>
  <c r="B375" i="45"/>
  <c r="C375" i="45"/>
  <c r="A376" i="45"/>
  <c r="B376" i="45"/>
  <c r="C376" i="45"/>
  <c r="A377" i="45"/>
  <c r="B377" i="45"/>
  <c r="C377" i="45"/>
  <c r="A378" i="45"/>
  <c r="B378" i="45"/>
  <c r="C378" i="45"/>
  <c r="A379" i="45"/>
  <c r="B379" i="45"/>
  <c r="C379" i="45"/>
  <c r="A380" i="45"/>
  <c r="B380" i="45"/>
  <c r="C380" i="45"/>
  <c r="A381" i="45"/>
  <c r="B381" i="45"/>
  <c r="C381" i="45"/>
  <c r="A382" i="45"/>
  <c r="B382" i="45"/>
  <c r="C382" i="45"/>
  <c r="A383" i="45"/>
  <c r="B383" i="45"/>
  <c r="C383" i="45"/>
  <c r="A384" i="45"/>
  <c r="B384" i="45"/>
  <c r="C384" i="45"/>
  <c r="A385" i="45"/>
  <c r="B385" i="45"/>
  <c r="C385" i="45"/>
  <c r="A386" i="45"/>
  <c r="B386" i="45"/>
  <c r="C386" i="45"/>
  <c r="A387" i="45"/>
  <c r="B387" i="45"/>
  <c r="C387" i="45"/>
  <c r="A388" i="45"/>
  <c r="B388" i="45"/>
  <c r="C388" i="45"/>
  <c r="A389" i="45"/>
  <c r="B389" i="45"/>
  <c r="C389" i="45"/>
  <c r="A390" i="45"/>
  <c r="B390" i="45"/>
  <c r="C390" i="45"/>
  <c r="A391" i="45"/>
  <c r="B391" i="45"/>
  <c r="C391" i="45"/>
  <c r="C362" i="45"/>
  <c r="B362" i="45"/>
  <c r="A362" i="45"/>
  <c r="A361" i="45"/>
  <c r="B361" i="45"/>
  <c r="C361" i="45"/>
  <c r="A357" i="45"/>
  <c r="B357" i="45"/>
  <c r="C357" i="45"/>
  <c r="A358" i="45"/>
  <c r="B358" i="45"/>
  <c r="C358" i="45"/>
  <c r="A359" i="45"/>
  <c r="B359" i="45"/>
  <c r="C359" i="45"/>
  <c r="A360" i="45"/>
  <c r="B360" i="45"/>
  <c r="C360" i="45"/>
  <c r="A333" i="45"/>
  <c r="B333" i="45"/>
  <c r="C333" i="45"/>
  <c r="A334" i="45"/>
  <c r="B334" i="45"/>
  <c r="C334" i="45"/>
  <c r="A335" i="45"/>
  <c r="B335" i="45"/>
  <c r="C335" i="45"/>
  <c r="A336" i="45"/>
  <c r="B336" i="45"/>
  <c r="C336" i="45"/>
  <c r="A337" i="45"/>
  <c r="B337" i="45"/>
  <c r="C337" i="45"/>
  <c r="A338" i="45"/>
  <c r="B338" i="45"/>
  <c r="C338" i="45"/>
  <c r="A339" i="45"/>
  <c r="B339" i="45"/>
  <c r="C339" i="45"/>
  <c r="A340" i="45"/>
  <c r="B340" i="45"/>
  <c r="C340" i="45"/>
  <c r="A341" i="45"/>
  <c r="B341" i="45"/>
  <c r="C341" i="45"/>
  <c r="A342" i="45"/>
  <c r="B342" i="45"/>
  <c r="C342" i="45"/>
  <c r="A343" i="45"/>
  <c r="B343" i="45"/>
  <c r="C343" i="45"/>
  <c r="A344" i="45"/>
  <c r="B344" i="45"/>
  <c r="C344" i="45"/>
  <c r="A345" i="45"/>
  <c r="B345" i="45"/>
  <c r="C345" i="45"/>
  <c r="A346" i="45"/>
  <c r="B346" i="45"/>
  <c r="C346" i="45"/>
  <c r="A347" i="45"/>
  <c r="B347" i="45"/>
  <c r="C347" i="45"/>
  <c r="A348" i="45"/>
  <c r="B348" i="45"/>
  <c r="C348" i="45"/>
  <c r="A349" i="45"/>
  <c r="B349" i="45"/>
  <c r="C349" i="45"/>
  <c r="A350" i="45"/>
  <c r="B350" i="45"/>
  <c r="C350" i="45"/>
  <c r="A351" i="45"/>
  <c r="B351" i="45"/>
  <c r="C351" i="45"/>
  <c r="A352" i="45"/>
  <c r="B352" i="45"/>
  <c r="C352" i="45"/>
  <c r="A353" i="45"/>
  <c r="B353" i="45"/>
  <c r="C353" i="45"/>
  <c r="A354" i="45"/>
  <c r="B354" i="45"/>
  <c r="C354" i="45"/>
  <c r="A355" i="45"/>
  <c r="B355" i="45"/>
  <c r="C355" i="45"/>
  <c r="A356" i="45"/>
  <c r="B356" i="45"/>
  <c r="C356" i="45"/>
  <c r="C332" i="45"/>
  <c r="B332" i="45"/>
  <c r="A332" i="45"/>
  <c r="A328" i="45"/>
  <c r="B328" i="45"/>
  <c r="C328" i="45"/>
  <c r="A329" i="45"/>
  <c r="B329" i="45"/>
  <c r="C329" i="45"/>
  <c r="A330" i="45"/>
  <c r="B330" i="45"/>
  <c r="C330" i="45"/>
  <c r="A331" i="45"/>
  <c r="B331" i="45"/>
  <c r="C331" i="45"/>
  <c r="A324" i="45"/>
  <c r="B324" i="45"/>
  <c r="C324" i="45"/>
  <c r="A325" i="45"/>
  <c r="B325" i="45"/>
  <c r="C325" i="45"/>
  <c r="A326" i="45"/>
  <c r="B326" i="45"/>
  <c r="C326" i="45"/>
  <c r="A327" i="45"/>
  <c r="B327" i="45"/>
  <c r="C327" i="45"/>
  <c r="A303" i="45"/>
  <c r="B303" i="45"/>
  <c r="C303" i="45"/>
  <c r="A304" i="45"/>
  <c r="B304" i="45"/>
  <c r="C304" i="45"/>
  <c r="A305" i="45"/>
  <c r="B305" i="45"/>
  <c r="C305" i="45"/>
  <c r="A306" i="45"/>
  <c r="B306" i="45"/>
  <c r="C306" i="45"/>
  <c r="A307" i="45"/>
  <c r="B307" i="45"/>
  <c r="C307" i="45"/>
  <c r="A308" i="45"/>
  <c r="B308" i="45"/>
  <c r="C308" i="45"/>
  <c r="A309" i="45"/>
  <c r="B309" i="45"/>
  <c r="C309" i="45"/>
  <c r="A310" i="45"/>
  <c r="B310" i="45"/>
  <c r="C310" i="45"/>
  <c r="A311" i="45"/>
  <c r="B311" i="45"/>
  <c r="C311" i="45"/>
  <c r="A312" i="45"/>
  <c r="B312" i="45"/>
  <c r="C312" i="45"/>
  <c r="A313" i="45"/>
  <c r="B313" i="45"/>
  <c r="C313" i="45"/>
  <c r="A314" i="45"/>
  <c r="B314" i="45"/>
  <c r="C314" i="45"/>
  <c r="A315" i="45"/>
  <c r="B315" i="45"/>
  <c r="C315" i="45"/>
  <c r="A316" i="45"/>
  <c r="B316" i="45"/>
  <c r="C316" i="45"/>
  <c r="A317" i="45"/>
  <c r="B317" i="45"/>
  <c r="C317" i="45"/>
  <c r="A318" i="45"/>
  <c r="B318" i="45"/>
  <c r="C318" i="45"/>
  <c r="A319" i="45"/>
  <c r="B319" i="45"/>
  <c r="C319" i="45"/>
  <c r="A320" i="45"/>
  <c r="B320" i="45"/>
  <c r="C320" i="45"/>
  <c r="A321" i="45"/>
  <c r="B321" i="45"/>
  <c r="C321" i="45"/>
  <c r="A322" i="45"/>
  <c r="B322" i="45"/>
  <c r="C322" i="45"/>
  <c r="A323" i="45"/>
  <c r="B323" i="45"/>
  <c r="C323" i="45"/>
  <c r="C302" i="45"/>
  <c r="B302" i="45"/>
  <c r="A302" i="45"/>
  <c r="A293" i="45"/>
  <c r="B293" i="45"/>
  <c r="C293" i="45"/>
  <c r="A294" i="45"/>
  <c r="B294" i="45"/>
  <c r="C294" i="45"/>
  <c r="A295" i="45"/>
  <c r="B295" i="45"/>
  <c r="C295" i="45"/>
  <c r="A296" i="45"/>
  <c r="B296" i="45"/>
  <c r="C296" i="45"/>
  <c r="A297" i="45"/>
  <c r="B297" i="45"/>
  <c r="C297" i="45"/>
  <c r="A298" i="45"/>
  <c r="B298" i="45"/>
  <c r="C298" i="45"/>
  <c r="A299" i="45"/>
  <c r="B299" i="45"/>
  <c r="C299" i="45"/>
  <c r="A300" i="45"/>
  <c r="B300" i="45"/>
  <c r="C300" i="45"/>
  <c r="A301" i="45"/>
  <c r="B301" i="45"/>
  <c r="C301" i="45"/>
  <c r="A273" i="45"/>
  <c r="B273" i="45"/>
  <c r="C273" i="45"/>
  <c r="A274" i="45"/>
  <c r="B274" i="45"/>
  <c r="C274" i="45"/>
  <c r="A275" i="45"/>
  <c r="B275" i="45"/>
  <c r="C275" i="45"/>
  <c r="A276" i="45"/>
  <c r="B276" i="45"/>
  <c r="C276" i="45"/>
  <c r="A277" i="45"/>
  <c r="B277" i="45"/>
  <c r="C277" i="45"/>
  <c r="A278" i="45"/>
  <c r="B278" i="45"/>
  <c r="C278" i="45"/>
  <c r="A279" i="45"/>
  <c r="B279" i="45"/>
  <c r="C279" i="45"/>
  <c r="A280" i="45"/>
  <c r="B280" i="45"/>
  <c r="C280" i="45"/>
  <c r="A281" i="45"/>
  <c r="B281" i="45"/>
  <c r="C281" i="45"/>
  <c r="A282" i="45"/>
  <c r="B282" i="45"/>
  <c r="C282" i="45"/>
  <c r="A283" i="45"/>
  <c r="B283" i="45"/>
  <c r="C283" i="45"/>
  <c r="A284" i="45"/>
  <c r="B284" i="45"/>
  <c r="C284" i="45"/>
  <c r="A285" i="45"/>
  <c r="B285" i="45"/>
  <c r="C285" i="45"/>
  <c r="A286" i="45"/>
  <c r="B286" i="45"/>
  <c r="C286" i="45"/>
  <c r="A287" i="45"/>
  <c r="B287" i="45"/>
  <c r="C287" i="45"/>
  <c r="A288" i="45"/>
  <c r="B288" i="45"/>
  <c r="C288" i="45"/>
  <c r="A289" i="45"/>
  <c r="B289" i="45"/>
  <c r="C289" i="45"/>
  <c r="A290" i="45"/>
  <c r="B290" i="45"/>
  <c r="C290" i="45"/>
  <c r="A291" i="45"/>
  <c r="B291" i="45"/>
  <c r="C291" i="45"/>
  <c r="A292" i="45"/>
  <c r="B292" i="45"/>
  <c r="C292" i="45"/>
  <c r="C272" i="45"/>
  <c r="B272" i="45"/>
  <c r="A272" i="45"/>
  <c r="A243" i="45"/>
  <c r="B243" i="45"/>
  <c r="C243" i="45"/>
  <c r="A244" i="45"/>
  <c r="B244" i="45"/>
  <c r="C244" i="45"/>
  <c r="A245" i="45"/>
  <c r="B245" i="45"/>
  <c r="C245" i="45"/>
  <c r="A246" i="45"/>
  <c r="B246" i="45"/>
  <c r="C246" i="45"/>
  <c r="A247" i="45"/>
  <c r="B247" i="45"/>
  <c r="C247" i="45"/>
  <c r="A248" i="45"/>
  <c r="B248" i="45"/>
  <c r="C248" i="45"/>
  <c r="A249" i="45"/>
  <c r="B249" i="45"/>
  <c r="C249" i="45"/>
  <c r="A250" i="45"/>
  <c r="B250" i="45"/>
  <c r="C250" i="45"/>
  <c r="A251" i="45"/>
  <c r="B251" i="45"/>
  <c r="C251" i="45"/>
  <c r="A252" i="45"/>
  <c r="B252" i="45"/>
  <c r="C252" i="45"/>
  <c r="A253" i="45"/>
  <c r="B253" i="45"/>
  <c r="C253" i="45"/>
  <c r="A254" i="45"/>
  <c r="B254" i="45"/>
  <c r="C254" i="45"/>
  <c r="A255" i="45"/>
  <c r="B255" i="45"/>
  <c r="C255" i="45"/>
  <c r="A256" i="45"/>
  <c r="B256" i="45"/>
  <c r="C256" i="45"/>
  <c r="A257" i="45"/>
  <c r="B257" i="45"/>
  <c r="C257" i="45"/>
  <c r="A258" i="45"/>
  <c r="B258" i="45"/>
  <c r="C258" i="45"/>
  <c r="A259" i="45"/>
  <c r="B259" i="45"/>
  <c r="C259" i="45"/>
  <c r="A260" i="45"/>
  <c r="B260" i="45"/>
  <c r="C260" i="45"/>
  <c r="A261" i="45"/>
  <c r="B261" i="45"/>
  <c r="C261" i="45"/>
  <c r="A262" i="45"/>
  <c r="B262" i="45"/>
  <c r="C262" i="45"/>
  <c r="A263" i="45"/>
  <c r="B263" i="45"/>
  <c r="C263" i="45"/>
  <c r="A264" i="45"/>
  <c r="B264" i="45"/>
  <c r="C264" i="45"/>
  <c r="A265" i="45"/>
  <c r="B265" i="45"/>
  <c r="C265" i="45"/>
  <c r="A266" i="45"/>
  <c r="B266" i="45"/>
  <c r="C266" i="45"/>
  <c r="A267" i="45"/>
  <c r="B267" i="45"/>
  <c r="C267" i="45"/>
  <c r="A268" i="45"/>
  <c r="B268" i="45"/>
  <c r="C268" i="45"/>
  <c r="A269" i="45"/>
  <c r="B269" i="45"/>
  <c r="C269" i="45"/>
  <c r="A270" i="45"/>
  <c r="B270" i="45"/>
  <c r="C270" i="45"/>
  <c r="A271" i="45"/>
  <c r="B271" i="45"/>
  <c r="C271" i="45"/>
  <c r="C242" i="45"/>
  <c r="B242" i="45"/>
  <c r="A242" i="45"/>
  <c r="A239" i="45"/>
  <c r="B239" i="45"/>
  <c r="C239" i="45"/>
  <c r="A240" i="45"/>
  <c r="B240" i="45"/>
  <c r="C240" i="45"/>
  <c r="A241" i="45"/>
  <c r="B241" i="45"/>
  <c r="C241" i="45"/>
  <c r="A229" i="45"/>
  <c r="B229" i="45"/>
  <c r="C229" i="45"/>
  <c r="A230" i="45"/>
  <c r="B230" i="45"/>
  <c r="C230" i="45"/>
  <c r="A231" i="45"/>
  <c r="B231" i="45"/>
  <c r="C231" i="45"/>
  <c r="A232" i="45"/>
  <c r="B232" i="45"/>
  <c r="C232" i="45"/>
  <c r="A233" i="45"/>
  <c r="B233" i="45"/>
  <c r="C233" i="45"/>
  <c r="A234" i="45"/>
  <c r="B234" i="45"/>
  <c r="C234" i="45"/>
  <c r="A235" i="45"/>
  <c r="B235" i="45"/>
  <c r="C235" i="45"/>
  <c r="A236" i="45"/>
  <c r="B236" i="45"/>
  <c r="C236" i="45"/>
  <c r="A237" i="45"/>
  <c r="B237" i="45"/>
  <c r="C237" i="45"/>
  <c r="A238" i="45"/>
  <c r="B238" i="45"/>
  <c r="C238" i="45"/>
  <c r="A213" i="45"/>
  <c r="B213" i="45"/>
  <c r="C213" i="45"/>
  <c r="A214" i="45"/>
  <c r="B214" i="45"/>
  <c r="C214" i="45"/>
  <c r="A215" i="45"/>
  <c r="B215" i="45"/>
  <c r="C215" i="45"/>
  <c r="A216" i="45"/>
  <c r="B216" i="45"/>
  <c r="C216" i="45"/>
  <c r="A217" i="45"/>
  <c r="B217" i="45"/>
  <c r="C217" i="45"/>
  <c r="A218" i="45"/>
  <c r="B218" i="45"/>
  <c r="C218" i="45"/>
  <c r="A219" i="45"/>
  <c r="B219" i="45"/>
  <c r="C219" i="45"/>
  <c r="A220" i="45"/>
  <c r="B220" i="45"/>
  <c r="C220" i="45"/>
  <c r="A221" i="45"/>
  <c r="B221" i="45"/>
  <c r="C221" i="45"/>
  <c r="A222" i="45"/>
  <c r="B222" i="45"/>
  <c r="C222" i="45"/>
  <c r="A223" i="45"/>
  <c r="B223" i="45"/>
  <c r="C223" i="45"/>
  <c r="A224" i="45"/>
  <c r="B224" i="45"/>
  <c r="C224" i="45"/>
  <c r="A225" i="45"/>
  <c r="B225" i="45"/>
  <c r="C225" i="45"/>
  <c r="A226" i="45"/>
  <c r="B226" i="45"/>
  <c r="C226" i="45"/>
  <c r="A227" i="45"/>
  <c r="B227" i="45"/>
  <c r="C227" i="45"/>
  <c r="A228" i="45"/>
  <c r="B228" i="45"/>
  <c r="C228" i="45"/>
  <c r="C212" i="45"/>
  <c r="B212" i="45"/>
  <c r="A212" i="45"/>
  <c r="A183" i="45"/>
  <c r="B183" i="45"/>
  <c r="C183" i="45"/>
  <c r="A184" i="45"/>
  <c r="B184" i="45"/>
  <c r="C184" i="45"/>
  <c r="A185" i="45"/>
  <c r="B185" i="45"/>
  <c r="C185" i="45"/>
  <c r="A186" i="45"/>
  <c r="B186" i="45"/>
  <c r="C186" i="45"/>
  <c r="A187" i="45"/>
  <c r="B187" i="45"/>
  <c r="C187" i="45"/>
  <c r="A188" i="45"/>
  <c r="B188" i="45"/>
  <c r="C188" i="45"/>
  <c r="A189" i="45"/>
  <c r="B189" i="45"/>
  <c r="C189" i="45"/>
  <c r="A190" i="45"/>
  <c r="B190" i="45"/>
  <c r="C190" i="45"/>
  <c r="A191" i="45"/>
  <c r="B191" i="45"/>
  <c r="C191" i="45"/>
  <c r="A192" i="45"/>
  <c r="B192" i="45"/>
  <c r="C192" i="45"/>
  <c r="A193" i="45"/>
  <c r="B193" i="45"/>
  <c r="C193" i="45"/>
  <c r="A194" i="45"/>
  <c r="B194" i="45"/>
  <c r="C194" i="45"/>
  <c r="A195" i="45"/>
  <c r="B195" i="45"/>
  <c r="C195" i="45"/>
  <c r="A196" i="45"/>
  <c r="B196" i="45"/>
  <c r="C196" i="45"/>
  <c r="A197" i="45"/>
  <c r="B197" i="45"/>
  <c r="C197" i="45"/>
  <c r="A198" i="45"/>
  <c r="B198" i="45"/>
  <c r="C198" i="45"/>
  <c r="A199" i="45"/>
  <c r="B199" i="45"/>
  <c r="C199" i="45"/>
  <c r="A200" i="45"/>
  <c r="B200" i="45"/>
  <c r="C200" i="45"/>
  <c r="A201" i="45"/>
  <c r="B201" i="45"/>
  <c r="C201" i="45"/>
  <c r="A202" i="45"/>
  <c r="B202" i="45"/>
  <c r="C202" i="45"/>
  <c r="A203" i="45"/>
  <c r="B203" i="45"/>
  <c r="C203" i="45"/>
  <c r="A204" i="45"/>
  <c r="B204" i="45"/>
  <c r="C204" i="45"/>
  <c r="A205" i="45"/>
  <c r="B205" i="45"/>
  <c r="C205" i="45"/>
  <c r="A206" i="45"/>
  <c r="B206" i="45"/>
  <c r="C206" i="45"/>
  <c r="A207" i="45"/>
  <c r="B207" i="45"/>
  <c r="C207" i="45"/>
  <c r="A208" i="45"/>
  <c r="B208" i="45"/>
  <c r="C208" i="45"/>
  <c r="A209" i="45"/>
  <c r="B209" i="45"/>
  <c r="C209" i="45"/>
  <c r="A210" i="45"/>
  <c r="B210" i="45"/>
  <c r="C210" i="45"/>
  <c r="A211" i="45"/>
  <c r="B211" i="45"/>
  <c r="C211" i="45"/>
  <c r="C182" i="45"/>
  <c r="B182" i="45"/>
  <c r="A182" i="45"/>
  <c r="C8" i="45"/>
  <c r="A174" i="45"/>
  <c r="B174" i="45"/>
  <c r="C174" i="45"/>
  <c r="A175" i="45"/>
  <c r="B175" i="45"/>
  <c r="C175" i="45"/>
  <c r="A176" i="45"/>
  <c r="B176" i="45"/>
  <c r="C176" i="45"/>
  <c r="A177" i="45"/>
  <c r="B177" i="45"/>
  <c r="C177" i="45"/>
  <c r="A178" i="45"/>
  <c r="B178" i="45"/>
  <c r="C178" i="45"/>
  <c r="A179" i="45"/>
  <c r="B179" i="45"/>
  <c r="C179" i="45"/>
  <c r="A180" i="45"/>
  <c r="B180" i="45"/>
  <c r="C180" i="45"/>
  <c r="A181" i="45"/>
  <c r="B181" i="45"/>
  <c r="C181" i="45"/>
  <c r="A153" i="45"/>
  <c r="B153" i="45"/>
  <c r="C153" i="45"/>
  <c r="A154" i="45"/>
  <c r="B154" i="45"/>
  <c r="C154" i="45"/>
  <c r="A155" i="45"/>
  <c r="B155" i="45"/>
  <c r="C155" i="45"/>
  <c r="A156" i="45"/>
  <c r="B156" i="45"/>
  <c r="C156" i="45"/>
  <c r="A157" i="45"/>
  <c r="B157" i="45"/>
  <c r="C157" i="45"/>
  <c r="A158" i="45"/>
  <c r="B158" i="45"/>
  <c r="C158" i="45"/>
  <c r="A159" i="45"/>
  <c r="B159" i="45"/>
  <c r="C159" i="45"/>
  <c r="A160" i="45"/>
  <c r="B160" i="45"/>
  <c r="C160" i="45"/>
  <c r="A161" i="45"/>
  <c r="B161" i="45"/>
  <c r="C161" i="45"/>
  <c r="A162" i="45"/>
  <c r="B162" i="45"/>
  <c r="C162" i="45"/>
  <c r="A163" i="45"/>
  <c r="B163" i="45"/>
  <c r="C163" i="45"/>
  <c r="A164" i="45"/>
  <c r="B164" i="45"/>
  <c r="C164" i="45"/>
  <c r="A165" i="45"/>
  <c r="B165" i="45"/>
  <c r="C165" i="45"/>
  <c r="A166" i="45"/>
  <c r="B166" i="45"/>
  <c r="C166" i="45"/>
  <c r="A167" i="45"/>
  <c r="B167" i="45"/>
  <c r="C167" i="45"/>
  <c r="A168" i="45"/>
  <c r="B168" i="45"/>
  <c r="C168" i="45"/>
  <c r="A169" i="45"/>
  <c r="B169" i="45"/>
  <c r="C169" i="45"/>
  <c r="A170" i="45"/>
  <c r="B170" i="45"/>
  <c r="C170" i="45"/>
  <c r="A171" i="45"/>
  <c r="B171" i="45"/>
  <c r="C171" i="45"/>
  <c r="A172" i="45"/>
  <c r="B172" i="45"/>
  <c r="C172" i="45"/>
  <c r="A173" i="45"/>
  <c r="B173" i="45"/>
  <c r="C173" i="45"/>
  <c r="C152" i="45"/>
  <c r="B152" i="45"/>
  <c r="A152" i="45"/>
  <c r="A148" i="45"/>
  <c r="B148" i="45"/>
  <c r="C148" i="45"/>
  <c r="A149" i="45"/>
  <c r="B149" i="45"/>
  <c r="C149" i="45"/>
  <c r="A150" i="45"/>
  <c r="B150" i="45"/>
  <c r="C150" i="45"/>
  <c r="A151" i="45"/>
  <c r="B151" i="45"/>
  <c r="C151" i="45"/>
  <c r="A135" i="45"/>
  <c r="B135" i="45"/>
  <c r="C135" i="45"/>
  <c r="A136" i="45"/>
  <c r="B136" i="45"/>
  <c r="C136" i="45"/>
  <c r="A137" i="45"/>
  <c r="B137" i="45"/>
  <c r="C137" i="45"/>
  <c r="A138" i="45"/>
  <c r="B138" i="45"/>
  <c r="C138" i="45"/>
  <c r="A139" i="45"/>
  <c r="B139" i="45"/>
  <c r="C139" i="45"/>
  <c r="A140" i="45"/>
  <c r="B140" i="45"/>
  <c r="C140" i="45"/>
  <c r="A141" i="45"/>
  <c r="B141" i="45"/>
  <c r="C141" i="45"/>
  <c r="A142" i="45"/>
  <c r="B142" i="45"/>
  <c r="C142" i="45"/>
  <c r="A143" i="45"/>
  <c r="B143" i="45"/>
  <c r="C143" i="45"/>
  <c r="A144" i="45"/>
  <c r="B144" i="45"/>
  <c r="C144" i="45"/>
  <c r="A145" i="45"/>
  <c r="B145" i="45"/>
  <c r="C145" i="45"/>
  <c r="A146" i="45"/>
  <c r="B146" i="45"/>
  <c r="C146" i="45"/>
  <c r="A147" i="45"/>
  <c r="B147" i="45"/>
  <c r="C147" i="45"/>
  <c r="A123" i="45"/>
  <c r="B123" i="45"/>
  <c r="C123" i="45"/>
  <c r="A124" i="45"/>
  <c r="B124" i="45"/>
  <c r="C124" i="45"/>
  <c r="A125" i="45"/>
  <c r="B125" i="45"/>
  <c r="C125" i="45"/>
  <c r="A126" i="45"/>
  <c r="B126" i="45"/>
  <c r="C126" i="45"/>
  <c r="A127" i="45"/>
  <c r="B127" i="45"/>
  <c r="C127" i="45"/>
  <c r="A128" i="45"/>
  <c r="B128" i="45"/>
  <c r="C128" i="45"/>
  <c r="A129" i="45"/>
  <c r="B129" i="45"/>
  <c r="C129" i="45"/>
  <c r="A130" i="45"/>
  <c r="B130" i="45"/>
  <c r="C130" i="45"/>
  <c r="A131" i="45"/>
  <c r="B131" i="45"/>
  <c r="C131" i="45"/>
  <c r="A132" i="45"/>
  <c r="B132" i="45"/>
  <c r="C132" i="45"/>
  <c r="A133" i="45"/>
  <c r="B133" i="45"/>
  <c r="C133" i="45"/>
  <c r="A134" i="45"/>
  <c r="B134" i="45"/>
  <c r="C134" i="45"/>
  <c r="C122" i="45"/>
  <c r="B122" i="45"/>
  <c r="A122" i="45"/>
  <c r="A113" i="45"/>
  <c r="B113" i="45"/>
  <c r="C113" i="45"/>
  <c r="A114" i="45"/>
  <c r="B114" i="45"/>
  <c r="C114" i="45"/>
  <c r="A115" i="45"/>
  <c r="B115" i="45"/>
  <c r="C115" i="45"/>
  <c r="A116" i="45"/>
  <c r="B116" i="45"/>
  <c r="C116" i="45"/>
  <c r="A117" i="45"/>
  <c r="B117" i="45"/>
  <c r="C117" i="45"/>
  <c r="A118" i="45"/>
  <c r="B118" i="45"/>
  <c r="C118" i="45"/>
  <c r="A119" i="45"/>
  <c r="B119" i="45"/>
  <c r="C119" i="45"/>
  <c r="A120" i="45"/>
  <c r="B120" i="45"/>
  <c r="C120" i="45"/>
  <c r="A121" i="45"/>
  <c r="B121" i="45"/>
  <c r="C121" i="45"/>
  <c r="A93" i="45"/>
  <c r="B93" i="45"/>
  <c r="C93" i="45"/>
  <c r="A94" i="45"/>
  <c r="B94" i="45"/>
  <c r="C94" i="45"/>
  <c r="A95" i="45"/>
  <c r="B95" i="45"/>
  <c r="C95" i="45"/>
  <c r="A96" i="45"/>
  <c r="B96" i="45"/>
  <c r="C96" i="45"/>
  <c r="A97" i="45"/>
  <c r="B97" i="45"/>
  <c r="C97" i="45"/>
  <c r="A98" i="45"/>
  <c r="B98" i="45"/>
  <c r="C98" i="45"/>
  <c r="A99" i="45"/>
  <c r="B99" i="45"/>
  <c r="C99" i="45"/>
  <c r="A100" i="45"/>
  <c r="B100" i="45"/>
  <c r="C100" i="45"/>
  <c r="A101" i="45"/>
  <c r="B101" i="45"/>
  <c r="C101" i="45"/>
  <c r="A102" i="45"/>
  <c r="B102" i="45"/>
  <c r="C102" i="45"/>
  <c r="A103" i="45"/>
  <c r="B103" i="45"/>
  <c r="C103" i="45"/>
  <c r="A104" i="45"/>
  <c r="B104" i="45"/>
  <c r="C104" i="45"/>
  <c r="A105" i="45"/>
  <c r="B105" i="45"/>
  <c r="C105" i="45"/>
  <c r="A106" i="45"/>
  <c r="B106" i="45"/>
  <c r="C106" i="45"/>
  <c r="A107" i="45"/>
  <c r="B107" i="45"/>
  <c r="C107" i="45"/>
  <c r="A108" i="45"/>
  <c r="B108" i="45"/>
  <c r="C108" i="45"/>
  <c r="A109" i="45"/>
  <c r="B109" i="45"/>
  <c r="C109" i="45"/>
  <c r="A110" i="45"/>
  <c r="B110" i="45"/>
  <c r="C110" i="45"/>
  <c r="A111" i="45"/>
  <c r="B111" i="45"/>
  <c r="C111" i="45"/>
  <c r="A112" i="45"/>
  <c r="B112" i="45"/>
  <c r="C112" i="45"/>
  <c r="C92" i="45"/>
  <c r="B92" i="45"/>
  <c r="A92" i="45"/>
  <c r="A89" i="45"/>
  <c r="B89" i="45"/>
  <c r="C89" i="45"/>
  <c r="A90" i="45"/>
  <c r="B90" i="45"/>
  <c r="C90" i="45"/>
  <c r="A91" i="45"/>
  <c r="B91" i="45"/>
  <c r="C91" i="45"/>
  <c r="A74" i="45"/>
  <c r="B74" i="45"/>
  <c r="C74" i="45"/>
  <c r="A75" i="45"/>
  <c r="B75" i="45"/>
  <c r="C75" i="45"/>
  <c r="A76" i="45"/>
  <c r="B76" i="45"/>
  <c r="C76" i="45"/>
  <c r="A77" i="45"/>
  <c r="B77" i="45"/>
  <c r="C77" i="45"/>
  <c r="A78" i="45"/>
  <c r="B78" i="45"/>
  <c r="C78" i="45"/>
  <c r="A79" i="45"/>
  <c r="B79" i="45"/>
  <c r="C79" i="45"/>
  <c r="A80" i="45"/>
  <c r="B80" i="45"/>
  <c r="C80" i="45"/>
  <c r="A81" i="45"/>
  <c r="B81" i="45"/>
  <c r="C81" i="45"/>
  <c r="A82" i="45"/>
  <c r="B82" i="45"/>
  <c r="C82" i="45"/>
  <c r="A83" i="45"/>
  <c r="B83" i="45"/>
  <c r="C83" i="45"/>
  <c r="A84" i="45"/>
  <c r="B84" i="45"/>
  <c r="C84" i="45"/>
  <c r="A85" i="45"/>
  <c r="B85" i="45"/>
  <c r="C85" i="45"/>
  <c r="A86" i="45"/>
  <c r="B86" i="45"/>
  <c r="C86" i="45"/>
  <c r="A87" i="45"/>
  <c r="B87" i="45"/>
  <c r="C87" i="45"/>
  <c r="A88" i="45"/>
  <c r="B88" i="45"/>
  <c r="C88" i="45"/>
  <c r="A63" i="45"/>
  <c r="B63" i="45"/>
  <c r="C63" i="45"/>
  <c r="A64" i="45"/>
  <c r="B64" i="45"/>
  <c r="C64" i="45"/>
  <c r="A65" i="45"/>
  <c r="B65" i="45"/>
  <c r="C65" i="45"/>
  <c r="A66" i="45"/>
  <c r="B66" i="45"/>
  <c r="C66" i="45"/>
  <c r="A67" i="45"/>
  <c r="B67" i="45"/>
  <c r="C67" i="45"/>
  <c r="A68" i="45"/>
  <c r="B68" i="45"/>
  <c r="C68" i="45"/>
  <c r="A69" i="45"/>
  <c r="B69" i="45"/>
  <c r="C69" i="45"/>
  <c r="A70" i="45"/>
  <c r="B70" i="45"/>
  <c r="C70" i="45"/>
  <c r="A71" i="45"/>
  <c r="B71" i="45"/>
  <c r="C71" i="45"/>
  <c r="A72" i="45"/>
  <c r="B72" i="45"/>
  <c r="C72" i="45"/>
  <c r="A73" i="45"/>
  <c r="B73" i="45"/>
  <c r="C73" i="45"/>
  <c r="C62" i="45"/>
  <c r="B62" i="45"/>
  <c r="A62" i="45"/>
  <c r="A33" i="45"/>
  <c r="B33" i="45"/>
  <c r="C33" i="45"/>
  <c r="A34" i="45"/>
  <c r="B34" i="45"/>
  <c r="C34" i="45"/>
  <c r="A35" i="45"/>
  <c r="B35" i="45"/>
  <c r="C35" i="45"/>
  <c r="A36" i="45"/>
  <c r="B36" i="45"/>
  <c r="C36" i="45"/>
  <c r="A37" i="45"/>
  <c r="B37" i="45"/>
  <c r="C37" i="45"/>
  <c r="A38" i="45"/>
  <c r="B38" i="45"/>
  <c r="C38" i="45"/>
  <c r="A39" i="45"/>
  <c r="B39" i="45"/>
  <c r="C39" i="45"/>
  <c r="A40" i="45"/>
  <c r="B40" i="45"/>
  <c r="C40" i="45"/>
  <c r="A41" i="45"/>
  <c r="B41" i="45"/>
  <c r="C41" i="45"/>
  <c r="A42" i="45"/>
  <c r="B42" i="45"/>
  <c r="C42" i="45"/>
  <c r="A43" i="45"/>
  <c r="B43" i="45"/>
  <c r="C43" i="45"/>
  <c r="A44" i="45"/>
  <c r="B44" i="45"/>
  <c r="C44" i="45"/>
  <c r="A45" i="45"/>
  <c r="B45" i="45"/>
  <c r="C45" i="45"/>
  <c r="A46" i="45"/>
  <c r="B46" i="45"/>
  <c r="C46" i="45"/>
  <c r="A47" i="45"/>
  <c r="B47" i="45"/>
  <c r="C47" i="45"/>
  <c r="A48" i="45"/>
  <c r="B48" i="45"/>
  <c r="C48" i="45"/>
  <c r="A49" i="45"/>
  <c r="B49" i="45"/>
  <c r="C49" i="45"/>
  <c r="A50" i="45"/>
  <c r="B50" i="45"/>
  <c r="C50" i="45"/>
  <c r="A51" i="45"/>
  <c r="B51" i="45"/>
  <c r="C51" i="45"/>
  <c r="A52" i="45"/>
  <c r="B52" i="45"/>
  <c r="C52" i="45"/>
  <c r="A53" i="45"/>
  <c r="B53" i="45"/>
  <c r="C53" i="45"/>
  <c r="A54" i="45"/>
  <c r="B54" i="45"/>
  <c r="C54" i="45"/>
  <c r="A55" i="45"/>
  <c r="B55" i="45"/>
  <c r="C55" i="45"/>
  <c r="A56" i="45"/>
  <c r="B56" i="45"/>
  <c r="C56" i="45"/>
  <c r="A57" i="45"/>
  <c r="B57" i="45"/>
  <c r="C57" i="45"/>
  <c r="A58" i="45"/>
  <c r="B58" i="45"/>
  <c r="C58" i="45"/>
  <c r="A59" i="45"/>
  <c r="B59" i="45"/>
  <c r="C59" i="45"/>
  <c r="A60" i="45"/>
  <c r="B60" i="45"/>
  <c r="C60" i="45"/>
  <c r="A61" i="45"/>
  <c r="B61" i="45"/>
  <c r="C61" i="45"/>
  <c r="C32" i="45"/>
  <c r="B32" i="45"/>
  <c r="A32" i="45"/>
  <c r="C2" i="45"/>
  <c r="C3" i="45"/>
  <c r="C4" i="45"/>
  <c r="C5" i="45"/>
  <c r="C6" i="45"/>
  <c r="C7" i="45"/>
  <c r="C9" i="45"/>
  <c r="C10" i="45"/>
  <c r="C11" i="45"/>
  <c r="C12" i="45"/>
  <c r="C13" i="45"/>
  <c r="C14" i="45"/>
  <c r="C15" i="45"/>
  <c r="C16" i="45"/>
  <c r="C17" i="45"/>
  <c r="C18" i="45"/>
  <c r="C19" i="45"/>
  <c r="C20" i="45"/>
  <c r="C21" i="45"/>
  <c r="C22" i="45"/>
  <c r="C23" i="45"/>
  <c r="C24" i="45"/>
  <c r="C25" i="45"/>
  <c r="C26" i="45"/>
  <c r="C27" i="45"/>
  <c r="C28" i="45"/>
  <c r="C29" i="45"/>
  <c r="C30" i="45"/>
  <c r="C31" i="45"/>
  <c r="B3" i="45"/>
  <c r="B4" i="45"/>
  <c r="B5" i="45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2" i="45"/>
  <c r="A22" i="45"/>
  <c r="A23" i="45"/>
  <c r="A24" i="45"/>
  <c r="A25" i="45"/>
  <c r="A26" i="45"/>
  <c r="A27" i="45"/>
  <c r="A28" i="45"/>
  <c r="A29" i="45"/>
  <c r="A30" i="45"/>
  <c r="A31" i="45"/>
  <c r="A3" i="45"/>
  <c r="A4" i="45"/>
  <c r="A5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" i="45"/>
  <c r="P904" i="45"/>
  <c r="P905" i="45"/>
  <c r="P906" i="45"/>
  <c r="P907" i="45"/>
  <c r="P908" i="45"/>
  <c r="P909" i="45"/>
  <c r="P910" i="45"/>
  <c r="P911" i="45"/>
  <c r="P912" i="45"/>
  <c r="P913" i="45"/>
  <c r="P914" i="45"/>
  <c r="P915" i="45"/>
  <c r="P916" i="45"/>
  <c r="P917" i="45"/>
  <c r="P918" i="45"/>
  <c r="P919" i="45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34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495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56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17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378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39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00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61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22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183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44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05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66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27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49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988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10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871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32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793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54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20" i="4"/>
  <c r="O1563" i="4"/>
  <c r="O1562" i="4"/>
  <c r="O1561" i="4"/>
  <c r="O1560" i="4"/>
  <c r="O1559" i="4"/>
  <c r="O1558" i="4"/>
  <c r="O1557" i="4"/>
  <c r="O1556" i="4"/>
  <c r="O1555" i="4"/>
  <c r="O1554" i="4"/>
  <c r="O1553" i="4"/>
  <c r="O1552" i="4"/>
  <c r="O1551" i="4"/>
  <c r="O1550" i="4"/>
  <c r="O1549" i="4"/>
  <c r="O1548" i="4"/>
  <c r="O1547" i="4"/>
  <c r="O1546" i="4"/>
  <c r="O1545" i="4"/>
  <c r="O1544" i="4"/>
  <c r="O1543" i="4"/>
  <c r="O1542" i="4"/>
  <c r="O1541" i="4"/>
  <c r="O1540" i="4"/>
  <c r="O1539" i="4"/>
  <c r="O1538" i="4"/>
  <c r="O1537" i="4"/>
  <c r="O1536" i="4"/>
  <c r="O1535" i="4"/>
  <c r="O1534" i="4"/>
  <c r="O1524" i="4"/>
  <c r="O1523" i="4"/>
  <c r="O1522" i="4"/>
  <c r="O1521" i="4"/>
  <c r="O1520" i="4"/>
  <c r="O1519" i="4"/>
  <c r="O1518" i="4"/>
  <c r="O1517" i="4"/>
  <c r="O1516" i="4"/>
  <c r="O1515" i="4"/>
  <c r="O1514" i="4"/>
  <c r="O1513" i="4"/>
  <c r="O1512" i="4"/>
  <c r="O1511" i="4"/>
  <c r="O1510" i="4"/>
  <c r="O1509" i="4"/>
  <c r="O1508" i="4"/>
  <c r="O1507" i="4"/>
  <c r="O1506" i="4"/>
  <c r="O1505" i="4"/>
  <c r="O1504" i="4"/>
  <c r="O1503" i="4"/>
  <c r="O1502" i="4"/>
  <c r="O1501" i="4"/>
  <c r="O1500" i="4"/>
  <c r="O1499" i="4"/>
  <c r="O1498" i="4"/>
  <c r="O1497" i="4"/>
  <c r="O1496" i="4"/>
  <c r="O1495" i="4"/>
  <c r="O1485" i="4"/>
  <c r="O1484" i="4"/>
  <c r="O1483" i="4"/>
  <c r="O1482" i="4"/>
  <c r="O1481" i="4"/>
  <c r="O1480" i="4"/>
  <c r="O1479" i="4"/>
  <c r="O1478" i="4"/>
  <c r="O1477" i="4"/>
  <c r="O1476" i="4"/>
  <c r="O1475" i="4"/>
  <c r="O1474" i="4"/>
  <c r="O1473" i="4"/>
  <c r="O1472" i="4"/>
  <c r="O1471" i="4"/>
  <c r="O1470" i="4"/>
  <c r="O1469" i="4"/>
  <c r="O1468" i="4"/>
  <c r="O1467" i="4"/>
  <c r="O1466" i="4"/>
  <c r="O1465" i="4"/>
  <c r="O1464" i="4"/>
  <c r="O1463" i="4"/>
  <c r="O1462" i="4"/>
  <c r="O1461" i="4"/>
  <c r="O1460" i="4"/>
  <c r="O1459" i="4"/>
  <c r="O1458" i="4"/>
  <c r="O1457" i="4"/>
  <c r="O1456" i="4"/>
  <c r="O1446" i="4"/>
  <c r="O1445" i="4"/>
  <c r="O1444" i="4"/>
  <c r="O1443" i="4"/>
  <c r="O1442" i="4"/>
  <c r="O1441" i="4"/>
  <c r="O1440" i="4"/>
  <c r="O1439" i="4"/>
  <c r="O1438" i="4"/>
  <c r="O1437" i="4"/>
  <c r="O1436" i="4"/>
  <c r="O1435" i="4"/>
  <c r="O1434" i="4"/>
  <c r="O1433" i="4"/>
  <c r="O1432" i="4"/>
  <c r="O1431" i="4"/>
  <c r="O1430" i="4"/>
  <c r="O1429" i="4"/>
  <c r="O1428" i="4"/>
  <c r="O1427" i="4"/>
  <c r="O1426" i="4"/>
  <c r="O1425" i="4"/>
  <c r="O1424" i="4"/>
  <c r="O1423" i="4"/>
  <c r="O1422" i="4"/>
  <c r="O1421" i="4"/>
  <c r="O1420" i="4"/>
  <c r="O1419" i="4"/>
  <c r="O1418" i="4"/>
  <c r="O1417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481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42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03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64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25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286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47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08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69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30" i="4"/>
  <c r="P91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52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35" i="4"/>
  <c r="P36" i="4"/>
  <c r="P37" i="4"/>
  <c r="P38" i="4"/>
  <c r="P39" i="4"/>
  <c r="P40" i="4"/>
  <c r="P41" i="4"/>
  <c r="P42" i="4"/>
  <c r="P43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14" i="4"/>
  <c r="AB3" i="24"/>
  <c r="AB4" i="24"/>
  <c r="AB5" i="24"/>
  <c r="AB6" i="24"/>
  <c r="AB7" i="24"/>
  <c r="AB8" i="24"/>
  <c r="AB9" i="24"/>
  <c r="AB10" i="24"/>
  <c r="AB1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29" i="24"/>
  <c r="AB30" i="24"/>
  <c r="AB31" i="24"/>
  <c r="AB32" i="24"/>
  <c r="AB33" i="24"/>
  <c r="AB34" i="24"/>
  <c r="AB35" i="24"/>
  <c r="AB36" i="24"/>
  <c r="AB37" i="24"/>
  <c r="AB38" i="24"/>
  <c r="AB39" i="24"/>
  <c r="AB40" i="24"/>
  <c r="AB41" i="24"/>
  <c r="AB42" i="24"/>
  <c r="AB43" i="24"/>
  <c r="AB44" i="24"/>
  <c r="AB45" i="24"/>
  <c r="AB46" i="24"/>
  <c r="AB47" i="24"/>
  <c r="AB48" i="24"/>
  <c r="AB49" i="24"/>
  <c r="AB50" i="24"/>
  <c r="AB51" i="24"/>
  <c r="AB52" i="24"/>
  <c r="AB53" i="24"/>
  <c r="AB54" i="24"/>
  <c r="AB55" i="24"/>
  <c r="AB56" i="24"/>
  <c r="AB57" i="24"/>
  <c r="AB58" i="24"/>
  <c r="AB59" i="24"/>
  <c r="AB60" i="24"/>
  <c r="AB61" i="24"/>
  <c r="AB62" i="24"/>
  <c r="AB63" i="24"/>
  <c r="AB64" i="24"/>
  <c r="AB65" i="24"/>
  <c r="AB66" i="24"/>
  <c r="AB67" i="24"/>
  <c r="AB68" i="24"/>
  <c r="AB69" i="24"/>
  <c r="AB70" i="24"/>
  <c r="AB71" i="24"/>
  <c r="AB72" i="24"/>
  <c r="AB73" i="24"/>
  <c r="AB74" i="24"/>
  <c r="AB75" i="24"/>
  <c r="AB76" i="24"/>
  <c r="AB77" i="24"/>
  <c r="AB78" i="24"/>
  <c r="AB79" i="24"/>
  <c r="AB80" i="24"/>
  <c r="AB81" i="24"/>
  <c r="AB82" i="24"/>
  <c r="AB83" i="24"/>
  <c r="AB84" i="24"/>
  <c r="AB85" i="24"/>
  <c r="AB86" i="24"/>
  <c r="AB87" i="24"/>
  <c r="AB88" i="24"/>
  <c r="AB89" i="24"/>
  <c r="AB90" i="24"/>
  <c r="AB91" i="24"/>
  <c r="AB92" i="24"/>
  <c r="AB93" i="24"/>
  <c r="AB94" i="24"/>
  <c r="AB95" i="24"/>
  <c r="AB96" i="24"/>
  <c r="AB97" i="24"/>
  <c r="AB98" i="24"/>
  <c r="AB99" i="24"/>
  <c r="AB100" i="24"/>
  <c r="AB101" i="24"/>
  <c r="AB102" i="24"/>
  <c r="AB103" i="24"/>
  <c r="AB104" i="24"/>
  <c r="AB105" i="24"/>
  <c r="AB106" i="24"/>
  <c r="AB107" i="24"/>
  <c r="AB108" i="24"/>
  <c r="AB109" i="24"/>
  <c r="AB110" i="24"/>
  <c r="AB111" i="24"/>
  <c r="AB112" i="24"/>
  <c r="AB113" i="24"/>
  <c r="AB114" i="24"/>
  <c r="AB115" i="24"/>
  <c r="AB116" i="24"/>
  <c r="AB117" i="24"/>
  <c r="AB118" i="24"/>
  <c r="AB119" i="24"/>
  <c r="AB120" i="24"/>
  <c r="AB121" i="24"/>
  <c r="AB122" i="24"/>
  <c r="AB123" i="24"/>
  <c r="AB124" i="24"/>
  <c r="AB125" i="24"/>
  <c r="AB126" i="24"/>
  <c r="AB127" i="24"/>
  <c r="AB128" i="24"/>
  <c r="AB129" i="24"/>
  <c r="AB130" i="24"/>
  <c r="AB131" i="24"/>
  <c r="AB132" i="24"/>
  <c r="AB133" i="24"/>
  <c r="AB134" i="24"/>
  <c r="AB135" i="24"/>
  <c r="AB136" i="24"/>
  <c r="AB137" i="24"/>
  <c r="AB138" i="24"/>
  <c r="AB139" i="24"/>
  <c r="AB140" i="24"/>
  <c r="AB141" i="24"/>
  <c r="AB142" i="24"/>
  <c r="AB143" i="24"/>
  <c r="AB144" i="24"/>
  <c r="AB145" i="24"/>
  <c r="AB146" i="24"/>
  <c r="AB147" i="24"/>
  <c r="AB148" i="24"/>
  <c r="AB149" i="24"/>
  <c r="AB150" i="24"/>
  <c r="AB151" i="24"/>
  <c r="AB152" i="24"/>
  <c r="AB153" i="24"/>
  <c r="AB154" i="24"/>
  <c r="AB155" i="24"/>
  <c r="AB156" i="24"/>
  <c r="AB157" i="24"/>
  <c r="AB158" i="24"/>
  <c r="AB159" i="24"/>
  <c r="AB160" i="24"/>
  <c r="AB161" i="24"/>
  <c r="AB162" i="24"/>
  <c r="AB163" i="24"/>
  <c r="AB164" i="24"/>
  <c r="AB165" i="24"/>
  <c r="AB166" i="24"/>
  <c r="AB167" i="24"/>
  <c r="AB168" i="24"/>
  <c r="AB169" i="24"/>
  <c r="AB170" i="24"/>
  <c r="AB171" i="24"/>
  <c r="AB172" i="24"/>
  <c r="AB173" i="24"/>
  <c r="AB174" i="24"/>
  <c r="AB175" i="24"/>
  <c r="AB176" i="24"/>
  <c r="AB177" i="24"/>
  <c r="AB178" i="24"/>
  <c r="AB179" i="24"/>
  <c r="AB180" i="24"/>
  <c r="AB181" i="24"/>
  <c r="AB182" i="24"/>
  <c r="AB183" i="24"/>
  <c r="AB184" i="24"/>
  <c r="AB185" i="24"/>
  <c r="AB186" i="24"/>
  <c r="AB187" i="24"/>
  <c r="AB188" i="24"/>
  <c r="AB189" i="24"/>
  <c r="AB190" i="24"/>
  <c r="AB191" i="24"/>
  <c r="AB192" i="24"/>
  <c r="AB193" i="24"/>
  <c r="AB194" i="24"/>
  <c r="AB195" i="24"/>
  <c r="AB196" i="24"/>
  <c r="AB197" i="24"/>
  <c r="AB198" i="24"/>
  <c r="AB199" i="24"/>
  <c r="AB200" i="24"/>
  <c r="AB201" i="24"/>
  <c r="AB202" i="24"/>
  <c r="AB203" i="24"/>
  <c r="AB204" i="24"/>
  <c r="AB205" i="24"/>
  <c r="AB206" i="24"/>
  <c r="AB207" i="24"/>
  <c r="AB208" i="24"/>
  <c r="AB209" i="24"/>
  <c r="AB210" i="24"/>
  <c r="AB211" i="24"/>
  <c r="AB212" i="24"/>
  <c r="AB213" i="24"/>
  <c r="AB214" i="24"/>
  <c r="AB215" i="24"/>
  <c r="AB216" i="24"/>
  <c r="AB217" i="24"/>
  <c r="AB218" i="24"/>
  <c r="AB219" i="24"/>
  <c r="AB220" i="24"/>
  <c r="AB221" i="24"/>
  <c r="AB222" i="24"/>
  <c r="AB223" i="24"/>
  <c r="AB224" i="24"/>
  <c r="AB225" i="24"/>
  <c r="AB226" i="24"/>
  <c r="AB227" i="24"/>
  <c r="AB228" i="24"/>
  <c r="AB229" i="24"/>
  <c r="AB230" i="24"/>
  <c r="AB231" i="24"/>
  <c r="AB232" i="24"/>
  <c r="AB233" i="24"/>
  <c r="AB234" i="24"/>
  <c r="AB235" i="24"/>
  <c r="AB236" i="24"/>
  <c r="AB237" i="24"/>
  <c r="AB238" i="24"/>
  <c r="AB239" i="24"/>
  <c r="AB240" i="24"/>
  <c r="AB241" i="24"/>
  <c r="AB242" i="24"/>
  <c r="AB243" i="24"/>
  <c r="AB244" i="24"/>
  <c r="AB245" i="24"/>
  <c r="AB246" i="24"/>
  <c r="AB247" i="24"/>
  <c r="AB248" i="24"/>
  <c r="AB249" i="24"/>
  <c r="AB250" i="24"/>
  <c r="AB251" i="24"/>
  <c r="AB252" i="24"/>
  <c r="AB253" i="24"/>
  <c r="AB254" i="24"/>
  <c r="AB255" i="24"/>
  <c r="AB256" i="24"/>
  <c r="AB257" i="24"/>
  <c r="AB258" i="24"/>
  <c r="AB259" i="24"/>
  <c r="AB260" i="24"/>
  <c r="AB261" i="24"/>
  <c r="AB262" i="24"/>
  <c r="AB263" i="24"/>
  <c r="AB264" i="24"/>
  <c r="AB265" i="24"/>
  <c r="AB266" i="24"/>
  <c r="AB267" i="24"/>
  <c r="AB268" i="24"/>
  <c r="AB269" i="24"/>
  <c r="AB270" i="24"/>
  <c r="AB271" i="24"/>
  <c r="AB272" i="24"/>
  <c r="AB273" i="24"/>
  <c r="AB274" i="24"/>
  <c r="AB275" i="24"/>
  <c r="AB276" i="24"/>
  <c r="AB277" i="24"/>
  <c r="AB278" i="24"/>
  <c r="AB279" i="24"/>
  <c r="AB280" i="24"/>
  <c r="AB281" i="24"/>
  <c r="AB282" i="24"/>
  <c r="AB283" i="24"/>
  <c r="AB284" i="24"/>
  <c r="AB285" i="24"/>
  <c r="AB286" i="24"/>
  <c r="AB287" i="24"/>
  <c r="AB288" i="24"/>
  <c r="AB289" i="24"/>
  <c r="AB290" i="24"/>
  <c r="AB291" i="24"/>
  <c r="AB292" i="24"/>
  <c r="AB293" i="24"/>
  <c r="AB294" i="24"/>
  <c r="AB295" i="24"/>
  <c r="AB296" i="24"/>
  <c r="AB297" i="24"/>
  <c r="AB298" i="24"/>
  <c r="AB299" i="24"/>
  <c r="AB300" i="24"/>
  <c r="AB301" i="24"/>
  <c r="AB302" i="24"/>
  <c r="AB303" i="24"/>
  <c r="AB304" i="24"/>
  <c r="AB305" i="24"/>
  <c r="AB306" i="24"/>
  <c r="AB307" i="24"/>
  <c r="AB308" i="24"/>
  <c r="AB309" i="24"/>
  <c r="AB310" i="24"/>
  <c r="AB311" i="24"/>
  <c r="AB312" i="24"/>
  <c r="AB313" i="24"/>
  <c r="AB314" i="24"/>
  <c r="AB315" i="24"/>
  <c r="AB316" i="24"/>
  <c r="AB317" i="24"/>
  <c r="AB318" i="24"/>
  <c r="AB319" i="24"/>
  <c r="AB320" i="24"/>
  <c r="AB321" i="24"/>
  <c r="AB322" i="24"/>
  <c r="AB323" i="24"/>
  <c r="AB324" i="24"/>
  <c r="AB325" i="24"/>
  <c r="AB326" i="24"/>
  <c r="AB327" i="24"/>
  <c r="AB328" i="24"/>
  <c r="AB329" i="24"/>
  <c r="AB330" i="24"/>
  <c r="AB331" i="24"/>
  <c r="AB332" i="24"/>
  <c r="AB333" i="24"/>
  <c r="AB334" i="24"/>
  <c r="AB335" i="24"/>
  <c r="AB336" i="24"/>
  <c r="AB337" i="24"/>
  <c r="AB338" i="24"/>
  <c r="AB339" i="24"/>
  <c r="AB340" i="24"/>
  <c r="AB341" i="24"/>
  <c r="AB342" i="24"/>
  <c r="AB343" i="24"/>
  <c r="AB344" i="24"/>
  <c r="AB345" i="24"/>
  <c r="AB346" i="24"/>
  <c r="AB347" i="24"/>
  <c r="AB348" i="24"/>
  <c r="AB349" i="24"/>
  <c r="AB350" i="24"/>
  <c r="AB351" i="24"/>
  <c r="AB352" i="24"/>
  <c r="AB353" i="24"/>
  <c r="AB354" i="24"/>
  <c r="AB355" i="24"/>
  <c r="AB356" i="24"/>
  <c r="AB357" i="24"/>
  <c r="AB358" i="24"/>
  <c r="AB359" i="24"/>
  <c r="AB360" i="24"/>
  <c r="AB361" i="24"/>
  <c r="AB362" i="24"/>
  <c r="AB363" i="24"/>
  <c r="AB364" i="24"/>
  <c r="AB365" i="24"/>
  <c r="AB366" i="24"/>
  <c r="AB367" i="24"/>
  <c r="AB368" i="24"/>
  <c r="AB369" i="24"/>
  <c r="AB370" i="24"/>
  <c r="AB371" i="24"/>
  <c r="AB372" i="24"/>
  <c r="AB373" i="24"/>
  <c r="AB374" i="24"/>
  <c r="AB375" i="24"/>
  <c r="AB376" i="24"/>
  <c r="AB377" i="24"/>
  <c r="AB378" i="24"/>
  <c r="AB379" i="24"/>
  <c r="AB380" i="24"/>
  <c r="AB381" i="24"/>
  <c r="AB382" i="24"/>
  <c r="AB383" i="24"/>
  <c r="AB384" i="24"/>
  <c r="AB385" i="24"/>
  <c r="AB386" i="24"/>
  <c r="AB387" i="24"/>
  <c r="AB388" i="24"/>
  <c r="AB389" i="24"/>
  <c r="AB390" i="24"/>
  <c r="AB391" i="24"/>
  <c r="AB392" i="24"/>
  <c r="AB393" i="24"/>
  <c r="AB394" i="24"/>
  <c r="AB395" i="24"/>
  <c r="AB396" i="24"/>
  <c r="AB397" i="24"/>
  <c r="AB398" i="24"/>
  <c r="AB399" i="24"/>
  <c r="AB400" i="24"/>
  <c r="AB401" i="24"/>
  <c r="AB402" i="24"/>
  <c r="AB403" i="24"/>
  <c r="AB404" i="24"/>
  <c r="AB405" i="24"/>
  <c r="AB406" i="24"/>
  <c r="AB407" i="24"/>
  <c r="AB408" i="24"/>
  <c r="AB409" i="24"/>
  <c r="AB410" i="24"/>
  <c r="AB411" i="24"/>
  <c r="AB412" i="24"/>
  <c r="AB413" i="24"/>
  <c r="AB414" i="24"/>
  <c r="AB415" i="24"/>
  <c r="AB416" i="24"/>
  <c r="AB417" i="24"/>
  <c r="AB418" i="24"/>
  <c r="AB419" i="24"/>
  <c r="AB420" i="24"/>
  <c r="AB421" i="24"/>
  <c r="AB422" i="24"/>
  <c r="AB423" i="24"/>
  <c r="AB424" i="24"/>
  <c r="AB425" i="24"/>
  <c r="AB426" i="24"/>
  <c r="AB427" i="24"/>
  <c r="AB428" i="24"/>
  <c r="AB429" i="24"/>
  <c r="AB430" i="24"/>
  <c r="AB431" i="24"/>
  <c r="AB432" i="24"/>
  <c r="AB433" i="24"/>
  <c r="AB434" i="24"/>
  <c r="AB435" i="24"/>
  <c r="AB436" i="24"/>
  <c r="AB437" i="24"/>
  <c r="AB438" i="24"/>
  <c r="AB439" i="24"/>
  <c r="AB440" i="24"/>
  <c r="AB441" i="24"/>
  <c r="AB442" i="24"/>
  <c r="AB443" i="24"/>
  <c r="AB444" i="24"/>
  <c r="AB445" i="24"/>
  <c r="AB446" i="24"/>
  <c r="AB447" i="24"/>
  <c r="AB448" i="24"/>
  <c r="AB449" i="24"/>
  <c r="AB450" i="24"/>
  <c r="AB451" i="24"/>
  <c r="AB452" i="24"/>
  <c r="AB453" i="24"/>
  <c r="AB454" i="24"/>
  <c r="AB455" i="24"/>
  <c r="AB456" i="24"/>
  <c r="AB457" i="24"/>
  <c r="AB458" i="24"/>
  <c r="AB459" i="24"/>
  <c r="AB460" i="24"/>
  <c r="AB461" i="24"/>
  <c r="AB462" i="24"/>
  <c r="AB463" i="24"/>
  <c r="AB464" i="24"/>
  <c r="AB465" i="24"/>
  <c r="AB466" i="24"/>
  <c r="AB467" i="24"/>
  <c r="AB468" i="24"/>
  <c r="AB469" i="24"/>
  <c r="AB470" i="24"/>
  <c r="AB471" i="24"/>
  <c r="AB472" i="24"/>
  <c r="AB473" i="24"/>
  <c r="AB474" i="24"/>
  <c r="AB475" i="24"/>
  <c r="AB476" i="24"/>
  <c r="AB477" i="24"/>
  <c r="AB478" i="24"/>
  <c r="AB479" i="24"/>
  <c r="AB480" i="24"/>
  <c r="AB481" i="24"/>
  <c r="AB482" i="24"/>
  <c r="AB483" i="24"/>
  <c r="AB484" i="24"/>
  <c r="AB485" i="24"/>
  <c r="AB486" i="24"/>
  <c r="AB487" i="24"/>
  <c r="AB488" i="24"/>
  <c r="AB489" i="24"/>
  <c r="AB490" i="24"/>
  <c r="AB491" i="24"/>
  <c r="AB492" i="24"/>
  <c r="AB493" i="24"/>
  <c r="AB494" i="24"/>
  <c r="AB495" i="24"/>
  <c r="AB496" i="24"/>
  <c r="AB497" i="24"/>
  <c r="AB498" i="24"/>
  <c r="AB499" i="24"/>
  <c r="AB500" i="24"/>
  <c r="AB501" i="24"/>
  <c r="AB502" i="24"/>
  <c r="AB503" i="24"/>
  <c r="AB504" i="24"/>
  <c r="AB505" i="24"/>
  <c r="AB506" i="24"/>
  <c r="AB507" i="24"/>
  <c r="AB508" i="24"/>
  <c r="AB509" i="24"/>
  <c r="AB510" i="24"/>
  <c r="AB511" i="24"/>
  <c r="AB512" i="24"/>
  <c r="AB513" i="24"/>
  <c r="AB514" i="24"/>
  <c r="AB515" i="24"/>
  <c r="AB516" i="24"/>
  <c r="AB517" i="24"/>
  <c r="AB518" i="24"/>
  <c r="AB519" i="24"/>
  <c r="AB520" i="24"/>
  <c r="AB521" i="24"/>
  <c r="AB522" i="24"/>
  <c r="AB523" i="24"/>
  <c r="AB524" i="24"/>
  <c r="AB525" i="24"/>
  <c r="AB526" i="24"/>
  <c r="AB527" i="24"/>
  <c r="AB528" i="24"/>
  <c r="AB529" i="24"/>
  <c r="AB530" i="24"/>
  <c r="AB531" i="24"/>
  <c r="AB532" i="24"/>
  <c r="AB533" i="24"/>
  <c r="AB534" i="24"/>
  <c r="AB535" i="24"/>
  <c r="AB536" i="24"/>
  <c r="AB537" i="24"/>
  <c r="AB538" i="24"/>
  <c r="AB539" i="24"/>
  <c r="AB540" i="24"/>
  <c r="AB541" i="24"/>
  <c r="AB542" i="24"/>
  <c r="AB543" i="24"/>
  <c r="AB544" i="24"/>
  <c r="AB545" i="24"/>
  <c r="AB546" i="24"/>
  <c r="AB547" i="24"/>
  <c r="AB548" i="24"/>
  <c r="AB549" i="24"/>
  <c r="AB550" i="24"/>
  <c r="AB551" i="24"/>
  <c r="AB552" i="24"/>
  <c r="AB553" i="24"/>
  <c r="AB554" i="24"/>
  <c r="AB555" i="24"/>
  <c r="AB556" i="24"/>
  <c r="AB557" i="24"/>
  <c r="AB558" i="24"/>
  <c r="AB559" i="24"/>
  <c r="AB560" i="24"/>
  <c r="AB561" i="24"/>
  <c r="AB562" i="24"/>
  <c r="AB563" i="24"/>
  <c r="AB564" i="24"/>
  <c r="AB565" i="24"/>
  <c r="AB566" i="24"/>
  <c r="AB567" i="24"/>
  <c r="AB568" i="24"/>
  <c r="AB569" i="24"/>
  <c r="AB570" i="24"/>
  <c r="AB571" i="24"/>
  <c r="AB572" i="24"/>
  <c r="AB573" i="24"/>
  <c r="AB574" i="24"/>
  <c r="AB575" i="24"/>
  <c r="AB576" i="24"/>
  <c r="AB577" i="24"/>
  <c r="AB578" i="24"/>
  <c r="AB579" i="24"/>
  <c r="AB580" i="24"/>
  <c r="AB581" i="24"/>
  <c r="AB582" i="24"/>
  <c r="AB583" i="24"/>
  <c r="AB584" i="24"/>
  <c r="AB585" i="24"/>
  <c r="AB586" i="24"/>
  <c r="AB587" i="24"/>
  <c r="AB588" i="24"/>
  <c r="AB589" i="24"/>
  <c r="AB590" i="24"/>
  <c r="AB591" i="24"/>
  <c r="AB592" i="24"/>
  <c r="AB593" i="24"/>
  <c r="AB594" i="24"/>
  <c r="AB595" i="24"/>
  <c r="AB596" i="24"/>
  <c r="AB597" i="24"/>
  <c r="AB598" i="24"/>
  <c r="AB599" i="24"/>
  <c r="AB600" i="24"/>
  <c r="AB601" i="24"/>
  <c r="AB602" i="24"/>
  <c r="AB603" i="24"/>
  <c r="AB604" i="24"/>
  <c r="AB605" i="24"/>
  <c r="AB606" i="24"/>
  <c r="AB607" i="24"/>
  <c r="AB608" i="24"/>
  <c r="AB609" i="24"/>
  <c r="AB610" i="24"/>
  <c r="AB611" i="24"/>
  <c r="AB612" i="24"/>
  <c r="AB613" i="24"/>
  <c r="AB614" i="24"/>
  <c r="AB615" i="24"/>
  <c r="AB616" i="24"/>
  <c r="AB617" i="24"/>
  <c r="AB618" i="24"/>
  <c r="AB619" i="24"/>
  <c r="AB620" i="24"/>
  <c r="AB621" i="24"/>
  <c r="AB622" i="24"/>
  <c r="AB623" i="24"/>
  <c r="AB624" i="24"/>
  <c r="AB625" i="24"/>
  <c r="AB626" i="24"/>
  <c r="AB627" i="24"/>
  <c r="AB628" i="24"/>
  <c r="AB629" i="24"/>
  <c r="AB630" i="24"/>
  <c r="AB631" i="24"/>
  <c r="AB632" i="24"/>
  <c r="AB633" i="24"/>
  <c r="AB634" i="24"/>
  <c r="AB635" i="24"/>
  <c r="AB636" i="24"/>
  <c r="AB637" i="24"/>
  <c r="AB638" i="24"/>
  <c r="AB639" i="24"/>
  <c r="AB640" i="24"/>
  <c r="AB641" i="24"/>
  <c r="AB642" i="24"/>
  <c r="AB643" i="24"/>
  <c r="AB644" i="24"/>
  <c r="AB645" i="24"/>
  <c r="AB646" i="24"/>
  <c r="AB647" i="24"/>
  <c r="AB648" i="24"/>
  <c r="AB649" i="24"/>
  <c r="AB650" i="24"/>
  <c r="AB651" i="24"/>
  <c r="AB652" i="24"/>
  <c r="AB653" i="24"/>
  <c r="AB654" i="24"/>
  <c r="AB655" i="24"/>
  <c r="AB656" i="24"/>
  <c r="AB657" i="24"/>
  <c r="AB658" i="24"/>
  <c r="AB659" i="24"/>
  <c r="AB660" i="24"/>
  <c r="AB661" i="24"/>
  <c r="AB662" i="24"/>
  <c r="AB663" i="24"/>
  <c r="AB664" i="24"/>
  <c r="AB665" i="24"/>
  <c r="AB666" i="24"/>
  <c r="AB667" i="24"/>
  <c r="AB668" i="24"/>
  <c r="AB669" i="24"/>
  <c r="AB670" i="24"/>
  <c r="AB671" i="24"/>
  <c r="AB672" i="24"/>
  <c r="AB673" i="24"/>
  <c r="AB674" i="24"/>
  <c r="AB675" i="24"/>
  <c r="AB676" i="24"/>
  <c r="AB677" i="24"/>
  <c r="AB678" i="24"/>
  <c r="AB679" i="24"/>
  <c r="AB680" i="24"/>
  <c r="AB681" i="24"/>
  <c r="AB682" i="24"/>
  <c r="AB683" i="24"/>
  <c r="AB684" i="24"/>
  <c r="AB685" i="24"/>
  <c r="AB686" i="24"/>
  <c r="AB687" i="24"/>
  <c r="AB688" i="24"/>
  <c r="AB689" i="24"/>
  <c r="AB690" i="24"/>
  <c r="AB691" i="24"/>
  <c r="AB692" i="24"/>
  <c r="AB693" i="24"/>
  <c r="AB694" i="24"/>
  <c r="AB695" i="24"/>
  <c r="AB696" i="24"/>
  <c r="AB697" i="24"/>
  <c r="AB698" i="24"/>
  <c r="AB699" i="24"/>
  <c r="AB700" i="24"/>
  <c r="AB701" i="24"/>
  <c r="AB702" i="24"/>
  <c r="AB703" i="24"/>
  <c r="AB704" i="24"/>
  <c r="AB705" i="24"/>
  <c r="AB706" i="24"/>
  <c r="AB707" i="24"/>
  <c r="AB708" i="24"/>
  <c r="AB709" i="24"/>
  <c r="AB710" i="24"/>
  <c r="AB711" i="24"/>
  <c r="AB712" i="24"/>
  <c r="AB713" i="24"/>
  <c r="AB714" i="24"/>
  <c r="AB715" i="24"/>
  <c r="AB716" i="24"/>
  <c r="AB717" i="24"/>
  <c r="AB718" i="24"/>
  <c r="AB719" i="24"/>
  <c r="AB720" i="24"/>
  <c r="AB721" i="24"/>
  <c r="AB722" i="24"/>
  <c r="AB723" i="24"/>
  <c r="AB724" i="24"/>
  <c r="AB725" i="24"/>
  <c r="AB726" i="24"/>
  <c r="AB727" i="24"/>
  <c r="AB728" i="24"/>
  <c r="AB729" i="24"/>
  <c r="AB730" i="24"/>
  <c r="AB731" i="24"/>
  <c r="AB732" i="24"/>
  <c r="AB733" i="24"/>
  <c r="AB734" i="24"/>
  <c r="AB735" i="24"/>
  <c r="AB736" i="24"/>
  <c r="AB737" i="24"/>
  <c r="AB738" i="24"/>
  <c r="AB739" i="24"/>
  <c r="AB740" i="24"/>
  <c r="AB741" i="24"/>
  <c r="AB742" i="24"/>
  <c r="AB743" i="24"/>
  <c r="AB744" i="24"/>
  <c r="AB745" i="24"/>
  <c r="AB746" i="24"/>
  <c r="AB747" i="24"/>
  <c r="AB748" i="24"/>
  <c r="AB749" i="24"/>
  <c r="AB750" i="24"/>
  <c r="AB751" i="24"/>
  <c r="AB752" i="24"/>
  <c r="AB753" i="24"/>
  <c r="AB754" i="24"/>
  <c r="AB755" i="24"/>
  <c r="AB756" i="24"/>
  <c r="AB757" i="24"/>
  <c r="AB758" i="24"/>
  <c r="AB759" i="24"/>
  <c r="AB760" i="24"/>
  <c r="AB761" i="24"/>
  <c r="AB762" i="24"/>
  <c r="AB763" i="24"/>
  <c r="AB764" i="24"/>
  <c r="AB765" i="24"/>
  <c r="AB766" i="24"/>
  <c r="AB767" i="24"/>
  <c r="AB768" i="24"/>
  <c r="AB769" i="24"/>
  <c r="AB770" i="24"/>
  <c r="AB771" i="24"/>
  <c r="AB772" i="24"/>
  <c r="AB773" i="24"/>
  <c r="AB774" i="24"/>
  <c r="AB775" i="24"/>
  <c r="AB776" i="24"/>
  <c r="AB777" i="24"/>
  <c r="AB778" i="24"/>
  <c r="AB779" i="24"/>
  <c r="AB780" i="24"/>
  <c r="AB781" i="24"/>
  <c r="AB782" i="24"/>
  <c r="AB783" i="24"/>
  <c r="AB784" i="24"/>
  <c r="AB785" i="24"/>
  <c r="AB786" i="24"/>
  <c r="AB787" i="24"/>
  <c r="AB788" i="24"/>
  <c r="AB789" i="24"/>
  <c r="AB790" i="24"/>
  <c r="AB791" i="24"/>
  <c r="AB792" i="24"/>
  <c r="AB793" i="24"/>
  <c r="AB794" i="24"/>
  <c r="AB795" i="24"/>
  <c r="AB796" i="24"/>
  <c r="AB797" i="24"/>
  <c r="AB798" i="24"/>
  <c r="AB799" i="24"/>
  <c r="AB800" i="24"/>
  <c r="AB801" i="24"/>
  <c r="AB802" i="24"/>
  <c r="AB803" i="24"/>
  <c r="AB804" i="24"/>
  <c r="AB805" i="24"/>
  <c r="AB806" i="24"/>
  <c r="AB807" i="24"/>
  <c r="AB808" i="24"/>
  <c r="AB809" i="24"/>
  <c r="AB810" i="24"/>
  <c r="AB811" i="24"/>
  <c r="AB812" i="24"/>
  <c r="AB813" i="24"/>
  <c r="AB814" i="24"/>
  <c r="AB815" i="24"/>
  <c r="AB816" i="24"/>
  <c r="AB817" i="24"/>
  <c r="AB818" i="24"/>
  <c r="AB819" i="24"/>
  <c r="AB820" i="24"/>
  <c r="AB821" i="24"/>
  <c r="AB822" i="24"/>
  <c r="AB823" i="24"/>
  <c r="AB824" i="24"/>
  <c r="AB825" i="24"/>
  <c r="AB826" i="24"/>
  <c r="AB827" i="24"/>
  <c r="AB828" i="24"/>
  <c r="AB829" i="24"/>
  <c r="AB830" i="24"/>
  <c r="AB831" i="24"/>
  <c r="AB832" i="24"/>
  <c r="AB833" i="24"/>
  <c r="AB834" i="24"/>
  <c r="AB835" i="24"/>
  <c r="AB836" i="24"/>
  <c r="AB837" i="24"/>
  <c r="AB838" i="24"/>
  <c r="AB839" i="24"/>
  <c r="AB840" i="24"/>
  <c r="AB841" i="24"/>
  <c r="AB842" i="24"/>
  <c r="AB843" i="24"/>
  <c r="AB844" i="24"/>
  <c r="AB845" i="24"/>
  <c r="AB846" i="24"/>
  <c r="AB847" i="24"/>
  <c r="AB848" i="24"/>
  <c r="AB849" i="24"/>
  <c r="AB850" i="24"/>
  <c r="AB851" i="24"/>
  <c r="AB852" i="24"/>
  <c r="AB853" i="24"/>
  <c r="AB854" i="24"/>
  <c r="AB855" i="24"/>
  <c r="AB856" i="24"/>
  <c r="AB857" i="24"/>
  <c r="AB858" i="24"/>
  <c r="AB859" i="24"/>
  <c r="AB860" i="24"/>
  <c r="AB861" i="24"/>
  <c r="AB862" i="24"/>
  <c r="AB863" i="24"/>
  <c r="AB864" i="24"/>
  <c r="AB865" i="24"/>
  <c r="AB866" i="24"/>
  <c r="AB867" i="24"/>
  <c r="AB868" i="24"/>
  <c r="AB869" i="24"/>
  <c r="AB870" i="24"/>
  <c r="AB871" i="24"/>
  <c r="AB872" i="24"/>
  <c r="AB873" i="24"/>
  <c r="AB874" i="24"/>
  <c r="AB875" i="24"/>
  <c r="AB876" i="24"/>
  <c r="AB877" i="24"/>
  <c r="AB878" i="24"/>
  <c r="AB879" i="24"/>
  <c r="AB880" i="24"/>
  <c r="AB881" i="24"/>
  <c r="AB882" i="24"/>
  <c r="AB883" i="24"/>
  <c r="AB884" i="24"/>
  <c r="AB885" i="24"/>
  <c r="AB886" i="24"/>
  <c r="AB887" i="24"/>
  <c r="AB888" i="24"/>
  <c r="AB889" i="24"/>
  <c r="AB890" i="24"/>
  <c r="AB891" i="24"/>
  <c r="AB892" i="24"/>
  <c r="AB893" i="24"/>
  <c r="AB894" i="24"/>
  <c r="AB895" i="24"/>
  <c r="AB896" i="24"/>
  <c r="AB897" i="24"/>
  <c r="AB898" i="24"/>
  <c r="AB899" i="24"/>
  <c r="AB900" i="24"/>
  <c r="AB901" i="24"/>
  <c r="AB902" i="24"/>
  <c r="AB903" i="24"/>
  <c r="AB904" i="24"/>
  <c r="AB905" i="24"/>
  <c r="AB906" i="24"/>
  <c r="AB907" i="24"/>
  <c r="AB908" i="24"/>
  <c r="AB909" i="24"/>
  <c r="AB910" i="24"/>
  <c r="AB911" i="24"/>
  <c r="AB912" i="24"/>
  <c r="AB913" i="24"/>
  <c r="AB914" i="24"/>
  <c r="AB915" i="24"/>
  <c r="AB916" i="24"/>
  <c r="AB917" i="24"/>
  <c r="AB918" i="24"/>
  <c r="AB919" i="24"/>
  <c r="AB920" i="24"/>
  <c r="AB921" i="24"/>
  <c r="AB922" i="24"/>
  <c r="AB923" i="24"/>
  <c r="AB924" i="24"/>
  <c r="AB925" i="24"/>
  <c r="AB926" i="24"/>
  <c r="AB927" i="24"/>
  <c r="AB928" i="24"/>
  <c r="AB929" i="24"/>
  <c r="AB930" i="24"/>
  <c r="AB931" i="24"/>
  <c r="AB932" i="24"/>
  <c r="AB933" i="24"/>
  <c r="AB934" i="24"/>
  <c r="AB935" i="24"/>
  <c r="AB936" i="24"/>
  <c r="AB937" i="24"/>
  <c r="AB938" i="24"/>
  <c r="AB939" i="24"/>
  <c r="AB940" i="24"/>
  <c r="AB941" i="24"/>
  <c r="AB942" i="24"/>
  <c r="AB943" i="24"/>
  <c r="AB944" i="24"/>
  <c r="AB945" i="24"/>
  <c r="AB946" i="24"/>
  <c r="AB947" i="24"/>
  <c r="AB948" i="24"/>
  <c r="AB949" i="24"/>
  <c r="AB950" i="24"/>
  <c r="AB951" i="24"/>
  <c r="AB952" i="24"/>
  <c r="AB953" i="24"/>
  <c r="AB954" i="24"/>
  <c r="AB955" i="24"/>
  <c r="AB956" i="24"/>
  <c r="AB957" i="24"/>
  <c r="AB958" i="24"/>
  <c r="AB959" i="24"/>
  <c r="AB960" i="24"/>
  <c r="AB961" i="24"/>
  <c r="AB962" i="24"/>
  <c r="AB963" i="24"/>
  <c r="AB964" i="24"/>
  <c r="AB965" i="24"/>
  <c r="AB966" i="24"/>
  <c r="AB967" i="24"/>
  <c r="AB968" i="24"/>
  <c r="AB969" i="24"/>
  <c r="AB970" i="24"/>
  <c r="AB971" i="24"/>
  <c r="AB972" i="24"/>
  <c r="AB973" i="24"/>
  <c r="AB974" i="24"/>
  <c r="AB975" i="24"/>
  <c r="AB976" i="24"/>
  <c r="AB977" i="24"/>
  <c r="AB978" i="24"/>
  <c r="AB979" i="24"/>
  <c r="AB980" i="24"/>
  <c r="AB981" i="24"/>
  <c r="AB982" i="24"/>
  <c r="AB983" i="24"/>
  <c r="AB984" i="24"/>
  <c r="AB985" i="24"/>
  <c r="AB986" i="24"/>
  <c r="AB987" i="24"/>
  <c r="AB988" i="24"/>
  <c r="AB989" i="24"/>
  <c r="AB990" i="24"/>
  <c r="AB991" i="24"/>
  <c r="AB992" i="24"/>
  <c r="AB993" i="24"/>
  <c r="AB994" i="24"/>
  <c r="AB995" i="24"/>
  <c r="AB996" i="24"/>
  <c r="AB997" i="24"/>
  <c r="AB998" i="24"/>
  <c r="AB999" i="24"/>
  <c r="AB1000" i="24"/>
  <c r="AB1001" i="24"/>
  <c r="AB1002" i="24"/>
  <c r="AB1003" i="24"/>
  <c r="AB1004" i="24"/>
  <c r="AB1005" i="24"/>
  <c r="AB1006" i="24"/>
  <c r="AB1007" i="24"/>
  <c r="AB1008" i="24"/>
  <c r="AB1009" i="24"/>
  <c r="AB1010" i="24"/>
  <c r="AB1011" i="24"/>
  <c r="AB1012" i="24"/>
  <c r="AB1013" i="24"/>
  <c r="AB1014" i="24"/>
  <c r="AB1015" i="24"/>
  <c r="AB1016" i="24"/>
  <c r="AB1017" i="24"/>
  <c r="AB1018" i="24"/>
  <c r="AB1019" i="24"/>
  <c r="AB1020" i="24"/>
  <c r="AB1021" i="24"/>
  <c r="AB1022" i="24"/>
  <c r="AB1023" i="24"/>
  <c r="AB1024" i="24"/>
  <c r="AB1025" i="24"/>
  <c r="AB1026" i="24"/>
  <c r="AB1027" i="24"/>
  <c r="AB1028" i="24"/>
  <c r="AB1029" i="24"/>
  <c r="AB1030" i="24"/>
  <c r="AB1031" i="24"/>
  <c r="AB1032" i="24"/>
  <c r="AB1033" i="24"/>
  <c r="AB1034" i="24"/>
  <c r="AB1035" i="24"/>
  <c r="AB1036" i="24"/>
  <c r="AB1037" i="24"/>
  <c r="AB1038" i="24"/>
  <c r="AB1039" i="24"/>
  <c r="AB1040" i="24"/>
  <c r="AB1041" i="24"/>
  <c r="AB1042" i="24"/>
  <c r="AB1043" i="24"/>
  <c r="AB1044" i="24"/>
  <c r="AB1045" i="24"/>
  <c r="AB1046" i="24"/>
  <c r="AB1047" i="24"/>
  <c r="AB1048" i="24"/>
  <c r="AB1049" i="24"/>
  <c r="AB1050" i="24"/>
  <c r="AB1051" i="24"/>
  <c r="AB1052" i="24"/>
  <c r="AB1053" i="24"/>
  <c r="AB1054" i="24"/>
  <c r="AB1055" i="24"/>
  <c r="AB1056" i="24"/>
  <c r="AB1057" i="24"/>
  <c r="AB1058" i="24"/>
  <c r="AB1059" i="24"/>
  <c r="AB1060" i="24"/>
  <c r="AB1061" i="24"/>
  <c r="AB1062" i="24"/>
  <c r="AB1063" i="24"/>
  <c r="AB1064" i="24"/>
  <c r="AB1065" i="24"/>
  <c r="AB1066" i="24"/>
  <c r="AB1067" i="24"/>
  <c r="AB1068" i="24"/>
  <c r="AB1069" i="24"/>
  <c r="AB1070" i="24"/>
  <c r="AB1071" i="24"/>
  <c r="AB1072" i="24"/>
  <c r="AB1073" i="24"/>
  <c r="AB1074" i="24"/>
  <c r="AB1075" i="24"/>
  <c r="AB1076" i="24"/>
  <c r="AB1077" i="24"/>
  <c r="AB1078" i="24"/>
  <c r="AB1079" i="24"/>
  <c r="AB1080" i="24"/>
  <c r="AB1081" i="24"/>
  <c r="AB1082" i="24"/>
  <c r="AB1083" i="24"/>
  <c r="AB1084" i="24"/>
  <c r="AB1085" i="24"/>
  <c r="AB1086" i="24"/>
  <c r="AB1087" i="24"/>
  <c r="AB1088" i="24"/>
  <c r="AB1089" i="24"/>
  <c r="AB1090" i="24"/>
  <c r="AB1091" i="24"/>
  <c r="AB1092" i="24"/>
  <c r="AB1093" i="24"/>
  <c r="AB1094" i="24"/>
  <c r="AB1095" i="24"/>
  <c r="AB1096" i="24"/>
  <c r="AB1097" i="24"/>
  <c r="AB1098" i="24"/>
  <c r="AB1099" i="24"/>
  <c r="AB1100" i="24"/>
  <c r="AB1101" i="24"/>
  <c r="AB1102" i="24"/>
  <c r="AB1103" i="24"/>
  <c r="AB1104" i="24"/>
  <c r="AB1105" i="24"/>
  <c r="AB1106" i="24"/>
  <c r="AB1107" i="24"/>
  <c r="AB1108" i="24"/>
  <c r="AB1109" i="24"/>
  <c r="AB1110" i="24"/>
  <c r="AB1111" i="24"/>
  <c r="AB1112" i="24"/>
  <c r="AB1113" i="24"/>
  <c r="AB1114" i="24"/>
  <c r="AB1115" i="24"/>
  <c r="AB1116" i="24"/>
  <c r="AB1117" i="24"/>
  <c r="AB1118" i="24"/>
  <c r="AB1119" i="24"/>
  <c r="AB1120" i="24"/>
  <c r="AB1121" i="24"/>
  <c r="AB1122" i="24"/>
  <c r="AB1123" i="24"/>
  <c r="AB1124" i="24"/>
  <c r="AB1125" i="24"/>
  <c r="AB1126" i="24"/>
  <c r="AB1127" i="24"/>
  <c r="AB1128" i="24"/>
  <c r="AB1129" i="24"/>
  <c r="AB1130" i="24"/>
  <c r="AB1131" i="24"/>
  <c r="AB1132" i="24"/>
  <c r="AB1133" i="24"/>
  <c r="AB1134" i="24"/>
  <c r="AB1135" i="24"/>
  <c r="AB1136" i="24"/>
  <c r="AB1137" i="24"/>
  <c r="AB1138" i="24"/>
  <c r="AB1139" i="24"/>
  <c r="AB1140" i="24"/>
  <c r="AB1141" i="24"/>
  <c r="AB1142" i="24"/>
  <c r="AB1143" i="24"/>
  <c r="AB1144" i="24"/>
  <c r="AB1145" i="24"/>
  <c r="AB1146" i="24"/>
  <c r="AB1147" i="24"/>
  <c r="AB1148" i="24"/>
  <c r="AB1149" i="24"/>
  <c r="AB1150" i="24"/>
  <c r="AB1151" i="24"/>
  <c r="AB1152" i="24"/>
  <c r="AB1153" i="24"/>
  <c r="AB1154" i="24"/>
  <c r="AB1155" i="24"/>
  <c r="AB1156" i="24"/>
  <c r="AB1157" i="24"/>
  <c r="AB1158" i="24"/>
  <c r="AB1159" i="24"/>
  <c r="AB1160" i="24"/>
  <c r="AB1161" i="24"/>
  <c r="AB1162" i="24"/>
  <c r="AB1163" i="24"/>
  <c r="AB1164" i="24"/>
  <c r="AB1165" i="24"/>
  <c r="AB1166" i="24"/>
  <c r="AB1167" i="24"/>
  <c r="AB1168" i="24"/>
  <c r="AB1169" i="24"/>
  <c r="AB1170" i="24"/>
  <c r="AB1171" i="24"/>
  <c r="AB1172" i="24"/>
  <c r="AB1173" i="24"/>
  <c r="AB1174" i="24"/>
  <c r="AB1175" i="24"/>
  <c r="AB1176" i="24"/>
  <c r="AB1177" i="24"/>
  <c r="AB1178" i="24"/>
  <c r="AB1179" i="24"/>
  <c r="AB1180" i="24"/>
  <c r="AB1181" i="24"/>
  <c r="AB1182" i="24"/>
  <c r="AB1183" i="24"/>
  <c r="AB1184" i="24"/>
  <c r="AB1185" i="24"/>
  <c r="AB1186" i="24"/>
  <c r="AB1187" i="24"/>
  <c r="AB1188" i="24"/>
  <c r="AB1189" i="24"/>
  <c r="AB1190" i="24"/>
  <c r="AB1191" i="24"/>
  <c r="AB1192" i="24"/>
  <c r="AB1193" i="24"/>
  <c r="AB1194" i="24"/>
  <c r="AB1195" i="24"/>
  <c r="AB1196" i="24"/>
  <c r="AB1197" i="24"/>
  <c r="AB1198" i="24"/>
  <c r="AB1199" i="24"/>
  <c r="AB1200" i="24"/>
  <c r="AB1201" i="24"/>
  <c r="AB1202" i="24"/>
  <c r="AB1203" i="24"/>
  <c r="AB1204" i="24"/>
  <c r="AB1205" i="24"/>
  <c r="AB1206" i="24"/>
  <c r="AB1207" i="24"/>
  <c r="AB1208" i="24"/>
  <c r="AB1209" i="24"/>
  <c r="AB1210" i="24"/>
  <c r="AB1211" i="24"/>
  <c r="AB1212" i="24"/>
  <c r="AB1213" i="24"/>
  <c r="AB1214" i="24"/>
  <c r="AB1215" i="24"/>
  <c r="AB1216" i="24"/>
  <c r="AB1217" i="24"/>
  <c r="AB1218" i="24"/>
  <c r="AB1219" i="24"/>
  <c r="AB1220" i="24"/>
  <c r="AB1221" i="24"/>
  <c r="AB1222" i="24"/>
  <c r="AB1223" i="24"/>
  <c r="AB1224" i="24"/>
  <c r="AB1225" i="24"/>
  <c r="AB1226" i="24"/>
  <c r="AB1227" i="24"/>
  <c r="AB1228" i="24"/>
  <c r="AB1229" i="24"/>
  <c r="AB1230" i="24"/>
  <c r="AB1231" i="24"/>
  <c r="AB1232" i="24"/>
  <c r="AB1233" i="24"/>
  <c r="AB1234" i="24"/>
  <c r="AB1235" i="24"/>
  <c r="AB1236" i="24"/>
  <c r="AB1237" i="24"/>
  <c r="AB1238" i="24"/>
  <c r="AB1239" i="24"/>
  <c r="AB1240" i="24"/>
  <c r="AB1241" i="24"/>
  <c r="AB1242" i="24"/>
  <c r="AB1243" i="24"/>
  <c r="AB1244" i="24"/>
  <c r="AB1245" i="24"/>
  <c r="AB1246" i="24"/>
  <c r="AB1247" i="24"/>
  <c r="AB1248" i="24"/>
  <c r="AB1249" i="24"/>
  <c r="AB1250" i="24"/>
  <c r="AB1251" i="24"/>
  <c r="AB1252" i="24"/>
  <c r="AB1253" i="24"/>
  <c r="AB1254" i="24"/>
  <c r="AB1255" i="24"/>
  <c r="AB1256" i="24"/>
  <c r="AB1257" i="24"/>
  <c r="AB1258" i="24"/>
  <c r="AB1259" i="24"/>
  <c r="AB1260" i="24"/>
  <c r="AB1261" i="24"/>
  <c r="AB1262" i="24"/>
  <c r="AB1263" i="24"/>
  <c r="AB1264" i="24"/>
  <c r="AB1265" i="24"/>
  <c r="AB1266" i="24"/>
  <c r="AB1267" i="24"/>
  <c r="AB1268" i="24"/>
  <c r="AB1269" i="24"/>
  <c r="AB1270" i="24"/>
  <c r="AB1271" i="24"/>
  <c r="AB1272" i="24"/>
  <c r="AB1273" i="24"/>
  <c r="AB1274" i="24"/>
  <c r="AB1275" i="24"/>
  <c r="AB1276" i="24"/>
  <c r="AB1277" i="24"/>
  <c r="AB1278" i="24"/>
  <c r="AB1279" i="24"/>
  <c r="AB1280" i="24"/>
  <c r="AB1281" i="24"/>
  <c r="AB1282" i="24"/>
  <c r="AB1283" i="24"/>
  <c r="AB1284" i="24"/>
  <c r="AB1285" i="24"/>
  <c r="AB1286" i="24"/>
  <c r="AB1287" i="24"/>
  <c r="AB1288" i="24"/>
  <c r="AB1289" i="24"/>
  <c r="AB1290" i="24"/>
  <c r="AB1291" i="24"/>
  <c r="AB1292" i="24"/>
  <c r="AB1293" i="24"/>
  <c r="AB1294" i="24"/>
  <c r="AB1295" i="24"/>
  <c r="AB1296" i="24"/>
  <c r="AB1297" i="24"/>
  <c r="AB1298" i="24"/>
  <c r="AB1299" i="24"/>
  <c r="AB1300" i="24"/>
  <c r="AB1301" i="24"/>
  <c r="AB1302" i="24"/>
  <c r="AB1303" i="24"/>
  <c r="AB1304" i="24"/>
  <c r="AB1305" i="24"/>
  <c r="AB1306" i="24"/>
  <c r="AB1307" i="24"/>
  <c r="AB1308" i="24"/>
  <c r="AB1309" i="24"/>
  <c r="AB1310" i="24"/>
  <c r="AB1311" i="24"/>
  <c r="AB1312" i="24"/>
  <c r="AB1313" i="24"/>
  <c r="AB1314" i="24"/>
  <c r="AB1315" i="24"/>
  <c r="AB1316" i="24"/>
  <c r="AB1317" i="24"/>
  <c r="AB1318" i="24"/>
  <c r="AB1319" i="24"/>
  <c r="AB1320" i="24"/>
  <c r="AB1321" i="24"/>
  <c r="AB1322" i="24"/>
  <c r="AB1323" i="24"/>
  <c r="AB1324" i="24"/>
  <c r="AB1325" i="24"/>
  <c r="AB1326" i="24"/>
  <c r="AB1327" i="24"/>
  <c r="AB1328" i="24"/>
  <c r="AB1329" i="24"/>
  <c r="AB1330" i="24"/>
  <c r="AB1331" i="24"/>
  <c r="AB1332" i="24"/>
  <c r="AB1333" i="24"/>
  <c r="AB1334" i="24"/>
  <c r="AB1335" i="24"/>
  <c r="AB1336" i="24"/>
  <c r="AB1337" i="24"/>
  <c r="AB1338" i="24"/>
  <c r="AB1339" i="24"/>
  <c r="AB1340" i="24"/>
  <c r="AB1341" i="24"/>
  <c r="AB1342" i="24"/>
  <c r="AB1343" i="24"/>
  <c r="AB1344" i="24"/>
  <c r="AB1345" i="24"/>
  <c r="AB1346" i="24"/>
  <c r="AB1347" i="24"/>
  <c r="AB1348" i="24"/>
  <c r="AB1349" i="24"/>
  <c r="AB1350" i="24"/>
  <c r="AB1351" i="24"/>
  <c r="AB1352" i="24"/>
  <c r="AB1353" i="24"/>
  <c r="AB1354" i="24"/>
  <c r="AB1355" i="24"/>
  <c r="AB1356" i="24"/>
  <c r="AB1357" i="24"/>
  <c r="AB1358" i="24"/>
  <c r="AB1359" i="24"/>
  <c r="AB1360" i="24"/>
  <c r="AB1361" i="24"/>
  <c r="AB1362" i="24"/>
  <c r="AB1363" i="24"/>
  <c r="AB1364" i="24"/>
  <c r="AB1365" i="24"/>
  <c r="AB1366" i="24"/>
  <c r="AB1367" i="24"/>
  <c r="AB1368" i="24"/>
  <c r="AB1369" i="24"/>
  <c r="AB1370" i="24"/>
  <c r="AB1371" i="24"/>
  <c r="AB1372" i="24"/>
  <c r="AB1373" i="24"/>
  <c r="AB1374" i="24"/>
  <c r="AB1375" i="24"/>
  <c r="AB1376" i="24"/>
  <c r="AB1377" i="24"/>
  <c r="AB1378" i="24"/>
  <c r="AB1379" i="24"/>
  <c r="AB1380" i="24"/>
  <c r="AB1381" i="24"/>
  <c r="AB1382" i="24"/>
  <c r="AB1383" i="24"/>
  <c r="AB1384" i="24"/>
  <c r="AB1385" i="24"/>
  <c r="AB1386" i="24"/>
  <c r="AB1387" i="24"/>
  <c r="AB1388" i="24"/>
  <c r="AB1389" i="24"/>
  <c r="AB1390" i="24"/>
  <c r="AB1391" i="24"/>
  <c r="AB1392" i="24"/>
  <c r="AB1393" i="24"/>
  <c r="AB1394" i="24"/>
  <c r="AB1395" i="24"/>
  <c r="AB1396" i="24"/>
  <c r="AB1397" i="24"/>
  <c r="AB1398" i="24"/>
  <c r="AB1399" i="24"/>
  <c r="AB1400" i="24"/>
  <c r="AB1401" i="24"/>
  <c r="AB1402" i="24"/>
  <c r="AB1403" i="24"/>
  <c r="AB1404" i="24"/>
  <c r="AB1405" i="24"/>
  <c r="AB1406" i="24"/>
  <c r="AB1407" i="24"/>
  <c r="AB1408" i="24"/>
  <c r="AB1409" i="24"/>
  <c r="AB1410" i="24"/>
  <c r="AB1411" i="24"/>
  <c r="AB1412" i="24"/>
  <c r="AB1413" i="24"/>
  <c r="AB1414" i="24"/>
  <c r="AB1415" i="24"/>
  <c r="AB1416" i="24"/>
  <c r="AB1417" i="24"/>
  <c r="AB1418" i="24"/>
  <c r="AB1419" i="24"/>
  <c r="AB1420" i="24"/>
  <c r="AB1421" i="24"/>
  <c r="AB1422" i="24"/>
  <c r="AB1423" i="24"/>
  <c r="AB1424" i="24"/>
  <c r="AB1425" i="24"/>
  <c r="AB1426" i="24"/>
  <c r="AB1427" i="24"/>
  <c r="AB1428" i="24"/>
  <c r="AB1429" i="24"/>
  <c r="AB1430" i="24"/>
  <c r="AB1431" i="24"/>
  <c r="AB1432" i="24"/>
  <c r="AB1433" i="24"/>
  <c r="AB1434" i="24"/>
  <c r="AB1435" i="24"/>
  <c r="AB1436" i="24"/>
  <c r="AB1437" i="24"/>
  <c r="AB1438" i="24"/>
  <c r="AB1439" i="24"/>
  <c r="AB1440" i="24"/>
  <c r="AB1441" i="24"/>
  <c r="AB1442" i="24"/>
  <c r="AB1443" i="24"/>
  <c r="AB1444" i="24"/>
  <c r="AB1445" i="24"/>
  <c r="AB1446" i="24"/>
  <c r="AB1447" i="24"/>
  <c r="AB1448" i="24"/>
  <c r="AB1449" i="24"/>
  <c r="AB1450" i="24"/>
  <c r="AB1451" i="24"/>
  <c r="AB1452" i="24"/>
  <c r="AB1453" i="24"/>
  <c r="AB1454" i="24"/>
  <c r="AB1455" i="24"/>
  <c r="AB1456" i="24"/>
  <c r="AB1457" i="24"/>
  <c r="AB1458" i="24"/>
  <c r="AB1459" i="24"/>
  <c r="AB1460" i="24"/>
  <c r="AB1461" i="24"/>
  <c r="AB1462" i="24"/>
  <c r="AB1463" i="24"/>
  <c r="AB1464" i="24"/>
  <c r="AB1465" i="24"/>
  <c r="AB1466" i="24"/>
  <c r="AB1467" i="24"/>
  <c r="AB1468" i="24"/>
  <c r="AB1469" i="24"/>
  <c r="AB1470" i="24"/>
  <c r="AB1471" i="24"/>
  <c r="AB1472" i="24"/>
  <c r="AB1473" i="24"/>
  <c r="AB1474" i="24"/>
  <c r="AB1475" i="24"/>
  <c r="AB1476" i="24"/>
  <c r="AB1477" i="24"/>
  <c r="AB1478" i="24"/>
  <c r="AB1479" i="24"/>
  <c r="AB1480" i="24"/>
  <c r="AB1481" i="24"/>
  <c r="AB1482" i="24"/>
  <c r="AB1483" i="24"/>
  <c r="AB1484" i="24"/>
  <c r="AB1485" i="24"/>
  <c r="AB1486" i="24"/>
  <c r="AB1487" i="24"/>
  <c r="AB1488" i="24"/>
  <c r="AB1489" i="24"/>
  <c r="AB1490" i="24"/>
  <c r="AB1491" i="24"/>
  <c r="AB1492" i="24"/>
  <c r="AB1493" i="24"/>
  <c r="AB1494" i="24"/>
  <c r="AB1495" i="24"/>
  <c r="AB1496" i="24"/>
  <c r="AB1497" i="24"/>
  <c r="AB1498" i="24"/>
  <c r="AB1499" i="24"/>
  <c r="AB1500" i="24"/>
  <c r="AB1501" i="24"/>
  <c r="AB2" i="24"/>
  <c r="I1212" i="4"/>
  <c r="I1211" i="4"/>
  <c r="I1210" i="4"/>
  <c r="I1209" i="4"/>
  <c r="I1208" i="4"/>
  <c r="I1207" i="4"/>
  <c r="I1173" i="4"/>
  <c r="I1172" i="4"/>
  <c r="I1171" i="4"/>
  <c r="I1170" i="4"/>
  <c r="I1169" i="4"/>
  <c r="I1168" i="4"/>
  <c r="I1134" i="4"/>
  <c r="I1133" i="4"/>
  <c r="I1132" i="4"/>
  <c r="I1131" i="4"/>
  <c r="I1130" i="4"/>
  <c r="I1129" i="4"/>
  <c r="I1095" i="4"/>
  <c r="I1094" i="4"/>
  <c r="I1093" i="4"/>
  <c r="I1092" i="4"/>
  <c r="I1091" i="4"/>
  <c r="I1090" i="4"/>
  <c r="I1056" i="4"/>
  <c r="I1055" i="4"/>
  <c r="I1054" i="4"/>
  <c r="I1053" i="4"/>
  <c r="I1052" i="4"/>
  <c r="I1051" i="4"/>
  <c r="I1017" i="4"/>
  <c r="I1016" i="4"/>
  <c r="I1015" i="4"/>
  <c r="I1014" i="4"/>
  <c r="I1013" i="4"/>
  <c r="I1012" i="4"/>
  <c r="I978" i="4"/>
  <c r="I977" i="4"/>
  <c r="I976" i="4"/>
  <c r="I975" i="4"/>
  <c r="I974" i="4"/>
  <c r="I973" i="4"/>
  <c r="I939" i="4"/>
  <c r="I938" i="4"/>
  <c r="I937" i="4"/>
  <c r="I936" i="4"/>
  <c r="I935" i="4"/>
  <c r="I934" i="4"/>
  <c r="I900" i="4"/>
  <c r="I899" i="4"/>
  <c r="I898" i="4"/>
  <c r="I897" i="4"/>
  <c r="I896" i="4"/>
  <c r="I895" i="4"/>
  <c r="I861" i="4"/>
  <c r="I860" i="4"/>
  <c r="I859" i="4"/>
  <c r="I858" i="4"/>
  <c r="I857" i="4"/>
  <c r="I856" i="4"/>
  <c r="I822" i="4"/>
  <c r="I821" i="4"/>
  <c r="I820" i="4"/>
  <c r="I819" i="4"/>
  <c r="I818" i="4"/>
  <c r="I817" i="4"/>
  <c r="I783" i="4"/>
  <c r="I782" i="4"/>
  <c r="I781" i="4"/>
  <c r="I780" i="4"/>
  <c r="I779" i="4"/>
  <c r="I778" i="4"/>
  <c r="I744" i="4"/>
  <c r="I743" i="4"/>
  <c r="I742" i="4"/>
  <c r="I741" i="4"/>
  <c r="I740" i="4"/>
  <c r="I739" i="4"/>
  <c r="I705" i="4"/>
  <c r="I704" i="4"/>
  <c r="I703" i="4"/>
  <c r="I702" i="4"/>
  <c r="I701" i="4"/>
  <c r="I700" i="4"/>
  <c r="I666" i="4"/>
  <c r="I665" i="4"/>
  <c r="I664" i="4"/>
  <c r="I663" i="4"/>
  <c r="I662" i="4"/>
  <c r="I661" i="4"/>
  <c r="I627" i="4"/>
  <c r="I626" i="4"/>
  <c r="I625" i="4"/>
  <c r="I624" i="4"/>
  <c r="I623" i="4"/>
  <c r="I622" i="4"/>
  <c r="I588" i="4"/>
  <c r="I587" i="4"/>
  <c r="I586" i="4"/>
  <c r="I585" i="4"/>
  <c r="I584" i="4"/>
  <c r="I583" i="4"/>
  <c r="I549" i="4"/>
  <c r="I548" i="4"/>
  <c r="I547" i="4"/>
  <c r="I546" i="4"/>
  <c r="I545" i="4"/>
  <c r="I544" i="4"/>
  <c r="I510" i="4"/>
  <c r="I509" i="4"/>
  <c r="I508" i="4"/>
  <c r="I507" i="4"/>
  <c r="I506" i="4"/>
  <c r="I505" i="4"/>
  <c r="I471" i="4"/>
  <c r="I470" i="4"/>
  <c r="I469" i="4"/>
  <c r="I468" i="4"/>
  <c r="I467" i="4"/>
  <c r="I466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15" i="4"/>
  <c r="I16" i="4"/>
  <c r="I17" i="4"/>
  <c r="I18" i="4"/>
  <c r="I19" i="4"/>
  <c r="I21" i="4"/>
  <c r="I24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14" i="4"/>
  <c r="K1040" i="51"/>
  <c r="K1039" i="51"/>
  <c r="K1038" i="51"/>
  <c r="K1037" i="51"/>
  <c r="K1036" i="51"/>
  <c r="K1035" i="51"/>
  <c r="K1034" i="51"/>
  <c r="K1033" i="51"/>
  <c r="K1032" i="51"/>
  <c r="K1031" i="51"/>
  <c r="K1030" i="51"/>
  <c r="K1029" i="51"/>
  <c r="K1028" i="51"/>
  <c r="K1027" i="51"/>
  <c r="K1026" i="51"/>
  <c r="K1025" i="51"/>
  <c r="K1024" i="51"/>
  <c r="K1023" i="51"/>
  <c r="K1022" i="51"/>
  <c r="K1021" i="51"/>
  <c r="K1020" i="51"/>
  <c r="K1019" i="51"/>
  <c r="K1018" i="51"/>
  <c r="K1017" i="51"/>
  <c r="K1016" i="51"/>
  <c r="K1015" i="51"/>
  <c r="K1014" i="51"/>
  <c r="K1013" i="51"/>
  <c r="K1012" i="51"/>
  <c r="K1011" i="51"/>
  <c r="K1010" i="51"/>
  <c r="K1009" i="51"/>
  <c r="K1008" i="51"/>
  <c r="K1007" i="51"/>
  <c r="K1006" i="51"/>
  <c r="K1005" i="51"/>
  <c r="K1004" i="51"/>
  <c r="K1003" i="51"/>
  <c r="K1002" i="51"/>
  <c r="K1001" i="51"/>
  <c r="K1000" i="51"/>
  <c r="K999" i="51"/>
  <c r="K998" i="51"/>
  <c r="K997" i="51"/>
  <c r="K996" i="51"/>
  <c r="K995" i="51"/>
  <c r="K994" i="51"/>
  <c r="K993" i="51"/>
  <c r="K992" i="51"/>
  <c r="K991" i="51"/>
  <c r="K990" i="51"/>
  <c r="K989" i="51"/>
  <c r="K988" i="51"/>
  <c r="K987" i="51"/>
  <c r="K986" i="51"/>
  <c r="K985" i="51"/>
  <c r="K984" i="51"/>
  <c r="K983" i="51"/>
  <c r="K982" i="51"/>
  <c r="K981" i="51"/>
  <c r="K980" i="51"/>
  <c r="K979" i="51"/>
  <c r="K978" i="51"/>
  <c r="K977" i="51"/>
  <c r="K976" i="51"/>
  <c r="K975" i="51"/>
  <c r="K974" i="51"/>
  <c r="K973" i="51"/>
  <c r="K972" i="51"/>
  <c r="K971" i="51"/>
  <c r="K970" i="51"/>
  <c r="K969" i="51"/>
  <c r="K968" i="51"/>
  <c r="K967" i="51"/>
  <c r="K966" i="51"/>
  <c r="K965" i="51"/>
  <c r="K964" i="51"/>
  <c r="K963" i="51"/>
  <c r="K962" i="51"/>
  <c r="K961" i="51"/>
  <c r="K960" i="51"/>
  <c r="K959" i="51"/>
  <c r="K958" i="51"/>
  <c r="K957" i="51"/>
  <c r="K956" i="51"/>
  <c r="K955" i="51"/>
  <c r="K954" i="51"/>
  <c r="K953" i="51"/>
  <c r="K952" i="51"/>
  <c r="K951" i="51"/>
  <c r="K950" i="51"/>
  <c r="K949" i="51"/>
  <c r="K948" i="51"/>
  <c r="K947" i="51"/>
  <c r="K946" i="51"/>
  <c r="K945" i="51"/>
  <c r="K944" i="51"/>
  <c r="K943" i="51"/>
  <c r="K942" i="51"/>
  <c r="K941" i="51"/>
  <c r="K940" i="51"/>
  <c r="K939" i="51"/>
  <c r="K938" i="51"/>
  <c r="K937" i="51"/>
  <c r="K936" i="51"/>
  <c r="K935" i="51"/>
  <c r="K934" i="51"/>
  <c r="K933" i="51"/>
  <c r="K932" i="51"/>
  <c r="K931" i="51"/>
  <c r="K930" i="51"/>
  <c r="K929" i="51"/>
  <c r="K928" i="51"/>
  <c r="K927" i="51"/>
  <c r="K926" i="51"/>
  <c r="K925" i="51"/>
  <c r="K924" i="51"/>
  <c r="K923" i="51"/>
  <c r="K922" i="51"/>
  <c r="K921" i="51"/>
  <c r="K920" i="51"/>
  <c r="K919" i="51"/>
  <c r="K918" i="51"/>
  <c r="K917" i="51"/>
  <c r="K916" i="51"/>
  <c r="K915" i="51"/>
  <c r="K914" i="51"/>
  <c r="K913" i="51"/>
  <c r="K912" i="51"/>
  <c r="K911" i="51"/>
  <c r="K910" i="51"/>
  <c r="K909" i="51"/>
  <c r="K908" i="51"/>
  <c r="K907" i="51"/>
  <c r="K906" i="51"/>
  <c r="K905" i="51"/>
  <c r="K904" i="51"/>
  <c r="K903" i="51"/>
  <c r="K902" i="51"/>
  <c r="K901" i="51"/>
  <c r="K900" i="51"/>
  <c r="K899" i="51"/>
  <c r="K898" i="51"/>
  <c r="K897" i="51"/>
  <c r="K896" i="51"/>
  <c r="K895" i="51"/>
  <c r="K894" i="51"/>
  <c r="K893" i="51"/>
  <c r="K892" i="51"/>
  <c r="K891" i="51"/>
  <c r="K890" i="51"/>
  <c r="K889" i="51"/>
  <c r="K888" i="51"/>
  <c r="K887" i="51"/>
  <c r="K886" i="51"/>
  <c r="K885" i="51"/>
  <c r="K884" i="51"/>
  <c r="K883" i="51"/>
  <c r="K882" i="51"/>
  <c r="K881" i="51"/>
  <c r="K880" i="51"/>
  <c r="K879" i="51"/>
  <c r="K878" i="51"/>
  <c r="K877" i="51"/>
  <c r="K876" i="51"/>
  <c r="K875" i="51"/>
  <c r="K874" i="51"/>
  <c r="K873" i="51"/>
  <c r="K872" i="51"/>
  <c r="K871" i="51"/>
  <c r="K870" i="51"/>
  <c r="K869" i="51"/>
  <c r="K868" i="51"/>
  <c r="K867" i="51"/>
  <c r="K866" i="51"/>
  <c r="K865" i="51"/>
  <c r="K864" i="51"/>
  <c r="K863" i="51"/>
  <c r="K862" i="51"/>
  <c r="K861" i="51"/>
  <c r="K860" i="51"/>
  <c r="K859" i="51"/>
  <c r="K858" i="51"/>
  <c r="K857" i="51"/>
  <c r="K856" i="51"/>
  <c r="K855" i="51"/>
  <c r="K854" i="51"/>
  <c r="K853" i="51"/>
  <c r="K852" i="51"/>
  <c r="K851" i="51"/>
  <c r="K850" i="51"/>
  <c r="K849" i="51"/>
  <c r="K848" i="51"/>
  <c r="K847" i="51"/>
  <c r="K846" i="51"/>
  <c r="K845" i="51"/>
  <c r="K844" i="51"/>
  <c r="K843" i="51"/>
  <c r="K842" i="51"/>
  <c r="K841" i="51"/>
  <c r="K840" i="51"/>
  <c r="K839" i="51"/>
  <c r="K838" i="51"/>
  <c r="K837" i="51"/>
  <c r="K836" i="51"/>
  <c r="K835" i="51"/>
  <c r="K834" i="51"/>
  <c r="K833" i="51"/>
  <c r="K832" i="51"/>
  <c r="K831" i="51"/>
  <c r="K830" i="51"/>
  <c r="K829" i="51"/>
  <c r="K828" i="51"/>
  <c r="K827" i="51"/>
  <c r="K826" i="51"/>
  <c r="K825" i="51"/>
  <c r="K824" i="51"/>
  <c r="K823" i="51"/>
  <c r="K822" i="51"/>
  <c r="K821" i="51"/>
  <c r="K820" i="51"/>
  <c r="K819" i="51"/>
  <c r="K818" i="51"/>
  <c r="K817" i="51"/>
  <c r="K816" i="51"/>
  <c r="K815" i="51"/>
  <c r="K814" i="51"/>
  <c r="K813" i="51"/>
  <c r="K812" i="51"/>
  <c r="K811" i="51"/>
  <c r="K810" i="51"/>
  <c r="K809" i="51"/>
  <c r="K808" i="51"/>
  <c r="K807" i="51"/>
  <c r="K806" i="51"/>
  <c r="K805" i="51"/>
  <c r="K804" i="51"/>
  <c r="K803" i="51"/>
  <c r="K802" i="51"/>
  <c r="K801" i="51"/>
  <c r="K800" i="51"/>
  <c r="K799" i="51"/>
  <c r="K798" i="51"/>
  <c r="K797" i="51"/>
  <c r="K796" i="51"/>
  <c r="K795" i="51"/>
  <c r="K794" i="51"/>
  <c r="K793" i="51"/>
  <c r="K792" i="51"/>
  <c r="K791" i="51"/>
  <c r="K790" i="51"/>
  <c r="K789" i="51"/>
  <c r="K788" i="51"/>
  <c r="K787" i="51"/>
  <c r="K786" i="51"/>
  <c r="K785" i="51"/>
  <c r="K784" i="51"/>
  <c r="K783" i="51"/>
  <c r="K782" i="51"/>
  <c r="K781" i="51"/>
  <c r="K780" i="51"/>
  <c r="K779" i="51"/>
  <c r="K778" i="51"/>
  <c r="K777" i="51"/>
  <c r="K776" i="51"/>
  <c r="K775" i="51"/>
  <c r="K774" i="51"/>
  <c r="K773" i="51"/>
  <c r="K772" i="51"/>
  <c r="K771" i="51"/>
  <c r="K770" i="51"/>
  <c r="K769" i="51"/>
  <c r="K768" i="51"/>
  <c r="K767" i="51"/>
  <c r="K766" i="51"/>
  <c r="K765" i="51"/>
  <c r="K764" i="51"/>
  <c r="K763" i="51"/>
  <c r="K762" i="51"/>
  <c r="K761" i="51"/>
  <c r="K760" i="51"/>
  <c r="K759" i="51"/>
  <c r="K758" i="51"/>
  <c r="K757" i="51"/>
  <c r="K756" i="51"/>
  <c r="K755" i="51"/>
  <c r="K754" i="51"/>
  <c r="K753" i="51"/>
  <c r="K752" i="51"/>
  <c r="K751" i="51"/>
  <c r="K750" i="51"/>
  <c r="K749" i="51"/>
  <c r="K748" i="51"/>
  <c r="K747" i="51"/>
  <c r="K746" i="51"/>
  <c r="K745" i="51"/>
  <c r="K744" i="51"/>
  <c r="K743" i="51"/>
  <c r="K742" i="51"/>
  <c r="K741" i="51"/>
  <c r="K740" i="51"/>
  <c r="K739" i="51"/>
  <c r="K738" i="51"/>
  <c r="K737" i="51"/>
  <c r="K736" i="51"/>
  <c r="K735" i="51"/>
  <c r="K734" i="51"/>
  <c r="K733" i="51"/>
  <c r="K732" i="51"/>
  <c r="K731" i="51"/>
  <c r="K730" i="51"/>
  <c r="K729" i="51"/>
  <c r="K728" i="51"/>
  <c r="K727" i="51"/>
  <c r="K726" i="51"/>
  <c r="K725" i="51"/>
  <c r="K724" i="51"/>
  <c r="K723" i="51"/>
  <c r="K722" i="51"/>
  <c r="K721" i="51"/>
  <c r="K720" i="51"/>
  <c r="K719" i="51"/>
  <c r="K718" i="51"/>
  <c r="K717" i="51"/>
  <c r="K716" i="51"/>
  <c r="K715" i="51"/>
  <c r="K714" i="51"/>
  <c r="K713" i="51"/>
  <c r="K712" i="51"/>
  <c r="K711" i="51"/>
  <c r="K710" i="51"/>
  <c r="K709" i="51"/>
  <c r="K708" i="51"/>
  <c r="K707" i="51"/>
  <c r="K706" i="51"/>
  <c r="K705" i="51"/>
  <c r="K704" i="51"/>
  <c r="K703" i="51"/>
  <c r="K702" i="51"/>
  <c r="K701" i="51"/>
  <c r="K700" i="51"/>
  <c r="K699" i="51"/>
  <c r="K698" i="51"/>
  <c r="K697" i="51"/>
  <c r="K696" i="51"/>
  <c r="K695" i="51"/>
  <c r="K694" i="51"/>
  <c r="K693" i="51"/>
  <c r="K692" i="51"/>
  <c r="K691" i="51"/>
  <c r="K690" i="51"/>
  <c r="K689" i="51"/>
  <c r="K688" i="51"/>
  <c r="K687" i="51"/>
  <c r="K686" i="51"/>
  <c r="K685" i="51"/>
  <c r="K684" i="51"/>
  <c r="K683" i="51"/>
  <c r="K682" i="51"/>
  <c r="K681" i="51"/>
  <c r="K680" i="51"/>
  <c r="K679" i="51"/>
  <c r="K678" i="51"/>
  <c r="K677" i="51"/>
  <c r="K676" i="51"/>
  <c r="K675" i="51"/>
  <c r="K674" i="51"/>
  <c r="K673" i="51"/>
  <c r="K672" i="51"/>
  <c r="K671" i="51"/>
  <c r="K670" i="51"/>
  <c r="K669" i="51"/>
  <c r="K668" i="51"/>
  <c r="K667" i="51"/>
  <c r="K666" i="51"/>
  <c r="K665" i="51"/>
  <c r="K664" i="51"/>
  <c r="K663" i="51"/>
  <c r="K662" i="51"/>
  <c r="K661" i="51"/>
  <c r="K660" i="51"/>
  <c r="K659" i="51"/>
  <c r="K658" i="51"/>
  <c r="K657" i="51"/>
  <c r="K656" i="51"/>
  <c r="K655" i="51"/>
  <c r="K654" i="51"/>
  <c r="K653" i="51"/>
  <c r="K652" i="51"/>
  <c r="K651" i="51"/>
  <c r="K650" i="51"/>
  <c r="K649" i="51"/>
  <c r="K648" i="51"/>
  <c r="K647" i="51"/>
  <c r="K646" i="51"/>
  <c r="K645" i="51"/>
  <c r="K644" i="51"/>
  <c r="K643" i="51"/>
  <c r="K642" i="51"/>
  <c r="K641" i="51"/>
  <c r="K640" i="51"/>
  <c r="K639" i="51"/>
  <c r="K638" i="51"/>
  <c r="K637" i="51"/>
  <c r="K636" i="51"/>
  <c r="K635" i="51"/>
  <c r="K634" i="51"/>
  <c r="K633" i="51"/>
  <c r="K632" i="51"/>
  <c r="K631" i="51"/>
  <c r="K630" i="51"/>
  <c r="K629" i="51"/>
  <c r="K628" i="51"/>
  <c r="K627" i="51"/>
  <c r="K626" i="51"/>
  <c r="K625" i="51"/>
  <c r="K624" i="51"/>
  <c r="K623" i="51"/>
  <c r="K622" i="51"/>
  <c r="K621" i="51"/>
  <c r="K620" i="51"/>
  <c r="K619" i="51"/>
  <c r="K618" i="51"/>
  <c r="K617" i="51"/>
  <c r="K616" i="51"/>
  <c r="K615" i="51"/>
  <c r="K614" i="51"/>
  <c r="K613" i="51"/>
  <c r="K612" i="51"/>
  <c r="K611" i="51"/>
  <c r="K610" i="51"/>
  <c r="K609" i="51"/>
  <c r="K608" i="51"/>
  <c r="K607" i="51"/>
  <c r="K606" i="51"/>
  <c r="K605" i="51"/>
  <c r="K604" i="51"/>
  <c r="K603" i="51"/>
  <c r="K602" i="51"/>
  <c r="K601" i="51"/>
  <c r="K600" i="51"/>
  <c r="K599" i="51"/>
  <c r="K598" i="51"/>
  <c r="K597" i="51"/>
  <c r="K596" i="51"/>
  <c r="K595" i="51"/>
  <c r="K594" i="51"/>
  <c r="K593" i="51"/>
  <c r="K592" i="51"/>
  <c r="K591" i="51"/>
  <c r="K590" i="51"/>
  <c r="K589" i="51"/>
  <c r="K588" i="51"/>
  <c r="K587" i="51"/>
  <c r="K586" i="51"/>
  <c r="K585" i="51"/>
  <c r="K584" i="51"/>
  <c r="K583" i="51"/>
  <c r="K582" i="51"/>
  <c r="K581" i="51"/>
  <c r="K580" i="51"/>
  <c r="K579" i="51"/>
  <c r="K578" i="51"/>
  <c r="K577" i="51"/>
  <c r="K576" i="51"/>
  <c r="K575" i="51"/>
  <c r="K574" i="51"/>
  <c r="K573" i="51"/>
  <c r="K572" i="51"/>
  <c r="K571" i="51"/>
  <c r="K570" i="51"/>
  <c r="K569" i="51"/>
  <c r="K568" i="51"/>
  <c r="K567" i="51"/>
  <c r="K566" i="51"/>
  <c r="K565" i="51"/>
  <c r="K564" i="51"/>
  <c r="K563" i="51"/>
  <c r="K562" i="51"/>
  <c r="K561" i="51"/>
  <c r="K560" i="51"/>
  <c r="K559" i="51"/>
  <c r="K558" i="51"/>
  <c r="K557" i="51"/>
  <c r="K556" i="51"/>
  <c r="K555" i="51"/>
  <c r="K554" i="51"/>
  <c r="K553" i="51"/>
  <c r="K552" i="51"/>
  <c r="K551" i="51"/>
  <c r="K550" i="51"/>
  <c r="K549" i="51"/>
  <c r="K548" i="51"/>
  <c r="K547" i="51"/>
  <c r="K546" i="51"/>
  <c r="K545" i="51"/>
  <c r="K544" i="51"/>
  <c r="K543" i="51"/>
  <c r="K542" i="51"/>
  <c r="K541" i="51"/>
  <c r="K540" i="51"/>
  <c r="K539" i="51"/>
  <c r="K538" i="51"/>
  <c r="K537" i="51"/>
  <c r="K536" i="51"/>
  <c r="K535" i="51"/>
  <c r="K534" i="51"/>
  <c r="K533" i="51"/>
  <c r="K532" i="51"/>
  <c r="K531" i="51"/>
  <c r="K530" i="51"/>
  <c r="K529" i="51"/>
  <c r="K528" i="51"/>
  <c r="K527" i="51"/>
  <c r="K526" i="51"/>
  <c r="K525" i="51"/>
  <c r="K524" i="51"/>
  <c r="K523" i="51"/>
  <c r="K522" i="51"/>
  <c r="K521" i="51"/>
  <c r="K520" i="51"/>
  <c r="K519" i="51"/>
  <c r="K518" i="51"/>
  <c r="K517" i="51"/>
  <c r="K516" i="51"/>
  <c r="K515" i="51"/>
  <c r="K514" i="51"/>
  <c r="K513" i="51"/>
  <c r="K512" i="51"/>
  <c r="K511" i="51"/>
  <c r="K510" i="51"/>
  <c r="K509" i="51"/>
  <c r="K508" i="51"/>
  <c r="K507" i="51"/>
  <c r="K506" i="51"/>
  <c r="K505" i="51"/>
  <c r="K504" i="51"/>
  <c r="K503" i="51"/>
  <c r="K502" i="51"/>
  <c r="K501" i="51"/>
  <c r="K500" i="51"/>
  <c r="K499" i="51"/>
  <c r="K498" i="51"/>
  <c r="K497" i="51"/>
  <c r="K496" i="51"/>
  <c r="K495" i="51"/>
  <c r="K494" i="51"/>
  <c r="K493" i="51"/>
  <c r="K492" i="51"/>
  <c r="K491" i="51"/>
  <c r="K490" i="51"/>
  <c r="K489" i="51"/>
  <c r="K488" i="51"/>
  <c r="K487" i="51"/>
  <c r="K486" i="51"/>
  <c r="K485" i="51"/>
  <c r="K484" i="51"/>
  <c r="K483" i="51"/>
  <c r="K482" i="51"/>
  <c r="K481" i="51"/>
  <c r="K480" i="51"/>
  <c r="K479" i="51"/>
  <c r="K478" i="51"/>
  <c r="K477" i="51"/>
  <c r="K476" i="51"/>
  <c r="K475" i="51"/>
  <c r="K474" i="51"/>
  <c r="K473" i="51"/>
  <c r="K472" i="51"/>
  <c r="K471" i="51"/>
  <c r="K470" i="51"/>
  <c r="K469" i="51"/>
  <c r="K468" i="51"/>
  <c r="K467" i="51"/>
  <c r="K466" i="51"/>
  <c r="K465" i="51"/>
  <c r="K464" i="51"/>
  <c r="K463" i="51"/>
  <c r="K462" i="51"/>
  <c r="K461" i="51"/>
  <c r="K460" i="51"/>
  <c r="K459" i="51"/>
  <c r="K458" i="51"/>
  <c r="K457" i="51"/>
  <c r="K456" i="51"/>
  <c r="K455" i="51"/>
  <c r="K454" i="51"/>
  <c r="K453" i="51"/>
  <c r="K452" i="51"/>
  <c r="K451" i="51"/>
  <c r="K450" i="51"/>
  <c r="K449" i="51"/>
  <c r="K448" i="51"/>
  <c r="K447" i="51"/>
  <c r="K446" i="51"/>
  <c r="K445" i="51"/>
  <c r="K444" i="51"/>
  <c r="K443" i="51"/>
  <c r="K442" i="51"/>
  <c r="K441" i="51"/>
  <c r="K440" i="51"/>
  <c r="K439" i="51"/>
  <c r="K438" i="51"/>
  <c r="K437" i="51"/>
  <c r="K436" i="51"/>
  <c r="K435" i="51"/>
  <c r="K434" i="51"/>
  <c r="K433" i="51"/>
  <c r="K432" i="51"/>
  <c r="K431" i="51"/>
  <c r="K430" i="51"/>
  <c r="K429" i="51"/>
  <c r="K428" i="51"/>
  <c r="K427" i="51"/>
  <c r="K426" i="51"/>
  <c r="K425" i="51"/>
  <c r="K424" i="51"/>
  <c r="K423" i="51"/>
  <c r="K422" i="51"/>
  <c r="K421" i="51"/>
  <c r="K420" i="51"/>
  <c r="K419" i="51"/>
  <c r="K418" i="51"/>
  <c r="K417" i="51"/>
  <c r="K416" i="51"/>
  <c r="K415" i="51"/>
  <c r="K414" i="51"/>
  <c r="K413" i="51"/>
  <c r="K412" i="51"/>
  <c r="K411" i="51"/>
  <c r="K410" i="51"/>
  <c r="K409" i="51"/>
  <c r="K408" i="51"/>
  <c r="K407" i="51"/>
  <c r="K406" i="51"/>
  <c r="K405" i="51"/>
  <c r="K404" i="51"/>
  <c r="K403" i="51"/>
  <c r="K402" i="51"/>
  <c r="K401" i="51"/>
  <c r="K400" i="51"/>
  <c r="K399" i="51"/>
  <c r="K398" i="51"/>
  <c r="K397" i="51"/>
  <c r="K396" i="51"/>
  <c r="K395" i="51"/>
  <c r="K394" i="51"/>
  <c r="K393" i="51"/>
  <c r="K392" i="51"/>
  <c r="K391" i="51"/>
  <c r="K390" i="51"/>
  <c r="K389" i="51"/>
  <c r="K388" i="51"/>
  <c r="K387" i="51"/>
  <c r="K386" i="51"/>
  <c r="K385" i="51"/>
  <c r="K384" i="51"/>
  <c r="K383" i="51"/>
  <c r="K382" i="51"/>
  <c r="K381" i="51"/>
  <c r="K380" i="51"/>
  <c r="K379" i="51"/>
  <c r="K378" i="51"/>
  <c r="K377" i="51"/>
  <c r="K376" i="51"/>
  <c r="K375" i="51"/>
  <c r="K374" i="51"/>
  <c r="K373" i="51"/>
  <c r="K372" i="51"/>
  <c r="K371" i="51"/>
  <c r="K370" i="51"/>
  <c r="K369" i="51"/>
  <c r="K368" i="51"/>
  <c r="K367" i="51"/>
  <c r="K366" i="51"/>
  <c r="K365" i="51"/>
  <c r="K364" i="51"/>
  <c r="K363" i="51"/>
  <c r="K362" i="51"/>
  <c r="K361" i="51"/>
  <c r="K360" i="51"/>
  <c r="K359" i="51"/>
  <c r="K358" i="51"/>
  <c r="K357" i="51"/>
  <c r="K356" i="51"/>
  <c r="K355" i="51"/>
  <c r="K354" i="51"/>
  <c r="K353" i="51"/>
  <c r="K352" i="51"/>
  <c r="K351" i="51"/>
  <c r="K350" i="51"/>
  <c r="K349" i="51"/>
  <c r="K348" i="51"/>
  <c r="K347" i="51"/>
  <c r="K346" i="51"/>
  <c r="K345" i="51"/>
  <c r="K344" i="51"/>
  <c r="K343" i="51"/>
  <c r="K342" i="51"/>
  <c r="K341" i="51"/>
  <c r="K340" i="51"/>
  <c r="K339" i="51"/>
  <c r="K338" i="51"/>
  <c r="K337" i="51"/>
  <c r="K336" i="51"/>
  <c r="K335" i="51"/>
  <c r="K334" i="51"/>
  <c r="K333" i="51"/>
  <c r="K332" i="51"/>
  <c r="K331" i="51"/>
  <c r="K330" i="51"/>
  <c r="K329" i="51"/>
  <c r="K328" i="51"/>
  <c r="K327" i="51"/>
  <c r="K326" i="51"/>
  <c r="K325" i="51"/>
  <c r="K324" i="51"/>
  <c r="K323" i="51"/>
  <c r="K322" i="51"/>
  <c r="K321" i="51"/>
  <c r="K320" i="51"/>
  <c r="K319" i="51"/>
  <c r="K318" i="51"/>
  <c r="K317" i="51"/>
  <c r="K316" i="51"/>
  <c r="K315" i="51"/>
  <c r="K314" i="51"/>
  <c r="K313" i="51"/>
  <c r="K312" i="51"/>
  <c r="K311" i="51"/>
  <c r="K310" i="51"/>
  <c r="K309" i="51"/>
  <c r="K308" i="51"/>
  <c r="K307" i="51"/>
  <c r="K306" i="51"/>
  <c r="K305" i="51"/>
  <c r="K304" i="51"/>
  <c r="K303" i="51"/>
  <c r="K302" i="51"/>
  <c r="K301" i="51"/>
  <c r="K300" i="51"/>
  <c r="K299" i="51"/>
  <c r="K298" i="51"/>
  <c r="K297" i="51"/>
  <c r="K296" i="51"/>
  <c r="K295" i="51"/>
  <c r="K294" i="51"/>
  <c r="K293" i="51"/>
  <c r="K292" i="51"/>
  <c r="K291" i="51"/>
  <c r="K290" i="51"/>
  <c r="K289" i="51"/>
  <c r="K288" i="51"/>
  <c r="K287" i="51"/>
  <c r="K286" i="51"/>
  <c r="K285" i="51"/>
  <c r="K284" i="51"/>
  <c r="K283" i="51"/>
  <c r="K282" i="51"/>
  <c r="K281" i="51"/>
  <c r="K280" i="51"/>
  <c r="K279" i="51"/>
  <c r="K278" i="51"/>
  <c r="K277" i="51"/>
  <c r="K276" i="51"/>
  <c r="K275" i="51"/>
  <c r="K274" i="51"/>
  <c r="K273" i="51"/>
  <c r="K272" i="51"/>
  <c r="K271" i="51"/>
  <c r="K270" i="51"/>
  <c r="K269" i="51"/>
  <c r="K268" i="51"/>
  <c r="K267" i="51"/>
  <c r="K266" i="51"/>
  <c r="K265" i="51"/>
  <c r="K264" i="51"/>
  <c r="K263" i="51"/>
  <c r="K262" i="51"/>
  <c r="K261" i="51"/>
  <c r="K260" i="51"/>
  <c r="K259" i="51"/>
  <c r="K258" i="51"/>
  <c r="K257" i="51"/>
  <c r="K256" i="51"/>
  <c r="K255" i="51"/>
  <c r="K254" i="51"/>
  <c r="K253" i="51"/>
  <c r="K252" i="51"/>
  <c r="K251" i="51"/>
  <c r="K250" i="51"/>
  <c r="K249" i="51"/>
  <c r="K248" i="51"/>
  <c r="K247" i="51"/>
  <c r="K246" i="51"/>
  <c r="K245" i="51"/>
  <c r="K244" i="51"/>
  <c r="K243" i="51"/>
  <c r="K242" i="51"/>
  <c r="K241" i="51"/>
  <c r="K240" i="51"/>
  <c r="K239" i="51"/>
  <c r="K238" i="51"/>
  <c r="K237" i="51"/>
  <c r="K236" i="51"/>
  <c r="K235" i="51"/>
  <c r="K234" i="51"/>
  <c r="K233" i="51"/>
  <c r="K232" i="51"/>
  <c r="K231" i="51"/>
  <c r="K230" i="51"/>
  <c r="K229" i="51"/>
  <c r="K228" i="51"/>
  <c r="K227" i="51"/>
  <c r="K226" i="51"/>
  <c r="K225" i="51"/>
  <c r="K224" i="51"/>
  <c r="K223" i="51"/>
  <c r="K222" i="51"/>
  <c r="K221" i="51"/>
  <c r="K220" i="51"/>
  <c r="K219" i="51"/>
  <c r="K218" i="51"/>
  <c r="K217" i="51"/>
  <c r="K216" i="51"/>
  <c r="K215" i="51"/>
  <c r="K214" i="51"/>
  <c r="K213" i="51"/>
  <c r="K212" i="51"/>
  <c r="K211" i="51"/>
  <c r="K210" i="51"/>
  <c r="K209" i="51"/>
  <c r="K208" i="51"/>
  <c r="K207" i="51"/>
  <c r="K206" i="51"/>
  <c r="K205" i="51"/>
  <c r="K204" i="51"/>
  <c r="K203" i="51"/>
  <c r="K202" i="51"/>
  <c r="K201" i="51"/>
  <c r="K200" i="51"/>
  <c r="K199" i="51"/>
  <c r="K198" i="51"/>
  <c r="K197" i="51"/>
  <c r="K196" i="51"/>
  <c r="K195" i="51"/>
  <c r="K194" i="51"/>
  <c r="K193" i="51"/>
  <c r="K192" i="51"/>
  <c r="K191" i="51"/>
  <c r="K190" i="51"/>
  <c r="K189" i="51"/>
  <c r="K188" i="51"/>
  <c r="K187" i="51"/>
  <c r="K186" i="51"/>
  <c r="K185" i="51"/>
  <c r="K184" i="51"/>
  <c r="K183" i="51"/>
  <c r="K182" i="51"/>
  <c r="K181" i="51"/>
  <c r="K180" i="51"/>
  <c r="K179" i="51"/>
  <c r="K178" i="51"/>
  <c r="K177" i="51"/>
  <c r="K176" i="51"/>
  <c r="K175" i="51"/>
  <c r="K174" i="51"/>
  <c r="K173" i="51"/>
  <c r="K172" i="51"/>
  <c r="K171" i="51"/>
  <c r="K170" i="51"/>
  <c r="K169" i="51"/>
  <c r="K168" i="51"/>
  <c r="K167" i="51"/>
  <c r="K166" i="51"/>
  <c r="K165" i="51"/>
  <c r="K164" i="51"/>
  <c r="K163" i="51"/>
  <c r="K162" i="51"/>
  <c r="K161" i="51"/>
  <c r="K160" i="51"/>
  <c r="K159" i="51"/>
  <c r="K158" i="51"/>
  <c r="K157" i="51"/>
  <c r="K156" i="51"/>
  <c r="K155" i="51"/>
  <c r="K154" i="51"/>
  <c r="K153" i="51"/>
  <c r="K152" i="51"/>
  <c r="K151" i="51"/>
  <c r="K150" i="51"/>
  <c r="K149" i="51"/>
  <c r="K148" i="51"/>
  <c r="K147" i="51"/>
  <c r="K146" i="51"/>
  <c r="K145" i="51"/>
  <c r="K144" i="51"/>
  <c r="K143" i="51"/>
  <c r="K142" i="51"/>
  <c r="K141" i="51"/>
  <c r="K140" i="51"/>
  <c r="K139" i="51"/>
  <c r="K138" i="51"/>
  <c r="K137" i="51"/>
  <c r="K136" i="51"/>
  <c r="K135" i="51"/>
  <c r="K134" i="51"/>
  <c r="K133" i="51"/>
  <c r="K132" i="51"/>
  <c r="K131" i="51"/>
  <c r="K130" i="51"/>
  <c r="K129" i="51"/>
  <c r="K128" i="51"/>
  <c r="K127" i="51"/>
  <c r="K126" i="51"/>
  <c r="K125" i="51"/>
  <c r="K124" i="51"/>
  <c r="K123" i="51"/>
  <c r="K122" i="51"/>
  <c r="K121" i="51"/>
  <c r="K120" i="51"/>
  <c r="K119" i="51"/>
  <c r="K118" i="51"/>
  <c r="K117" i="51"/>
  <c r="K116" i="51"/>
  <c r="K115" i="51"/>
  <c r="K114" i="51"/>
  <c r="K113" i="51"/>
  <c r="K112" i="51"/>
  <c r="K111" i="51"/>
  <c r="K110" i="51"/>
  <c r="K109" i="51"/>
  <c r="K108" i="51"/>
  <c r="K107" i="51"/>
  <c r="K106" i="51"/>
  <c r="K105" i="51"/>
  <c r="K104" i="51"/>
  <c r="K103" i="51"/>
  <c r="K102" i="51"/>
  <c r="K101" i="51"/>
  <c r="K100" i="51"/>
  <c r="K99" i="51"/>
  <c r="K98" i="51"/>
  <c r="K97" i="51"/>
  <c r="K96" i="51"/>
  <c r="K95" i="51"/>
  <c r="K94" i="51"/>
  <c r="K93" i="51"/>
  <c r="K92" i="51"/>
  <c r="K91" i="51"/>
  <c r="K90" i="51"/>
  <c r="K89" i="51"/>
  <c r="K88" i="51"/>
  <c r="K87" i="51"/>
  <c r="K86" i="51"/>
  <c r="K85" i="51"/>
  <c r="K84" i="51"/>
  <c r="K83" i="51"/>
  <c r="K82" i="51"/>
  <c r="K81" i="51"/>
  <c r="K80" i="51"/>
  <c r="K79" i="51"/>
  <c r="K78" i="51"/>
  <c r="K77" i="51"/>
  <c r="K76" i="51"/>
  <c r="K75" i="51"/>
  <c r="K74" i="51"/>
  <c r="K73" i="51"/>
  <c r="K72" i="51"/>
  <c r="K71" i="51"/>
  <c r="K70" i="51"/>
  <c r="K69" i="51"/>
  <c r="K68" i="51"/>
  <c r="K67" i="51"/>
  <c r="K66" i="51"/>
  <c r="K65" i="51"/>
  <c r="K64" i="51"/>
  <c r="K63" i="51"/>
  <c r="K62" i="51"/>
  <c r="K61" i="51"/>
  <c r="K60" i="51"/>
  <c r="K59" i="51"/>
  <c r="K58" i="51"/>
  <c r="K57" i="51"/>
  <c r="K56" i="51"/>
  <c r="K55" i="51"/>
  <c r="K54" i="51"/>
  <c r="K53" i="51"/>
  <c r="K52" i="51"/>
  <c r="K51" i="51"/>
  <c r="K50" i="51"/>
  <c r="K49" i="51"/>
  <c r="K48" i="51"/>
  <c r="K47" i="51"/>
  <c r="K46" i="51"/>
  <c r="K45" i="51"/>
  <c r="K44" i="51"/>
  <c r="K43" i="51"/>
  <c r="K42" i="51"/>
  <c r="K41" i="51"/>
  <c r="K40" i="51"/>
  <c r="K39" i="51"/>
  <c r="K38" i="51"/>
  <c r="K37" i="51"/>
  <c r="K36" i="51"/>
  <c r="K35" i="51"/>
  <c r="K34" i="51"/>
  <c r="K33" i="51"/>
  <c r="K32" i="51"/>
  <c r="K31" i="51"/>
  <c r="K30" i="51"/>
  <c r="K29" i="51"/>
  <c r="K28" i="51"/>
  <c r="K27" i="51"/>
  <c r="K26" i="51"/>
  <c r="K25" i="51"/>
  <c r="K24" i="51"/>
  <c r="K23" i="51"/>
  <c r="K22" i="51"/>
  <c r="K21" i="51"/>
  <c r="K20" i="51"/>
  <c r="K19" i="51"/>
  <c r="K18" i="51"/>
  <c r="K17" i="51"/>
  <c r="K16" i="51"/>
  <c r="K15" i="51"/>
  <c r="K14" i="51"/>
  <c r="K13" i="51"/>
  <c r="K12" i="51"/>
  <c r="K11" i="51"/>
  <c r="K10" i="51"/>
  <c r="K9" i="51"/>
  <c r="K8" i="51"/>
  <c r="K7" i="51"/>
  <c r="K6" i="51"/>
  <c r="K5" i="51"/>
  <c r="K4" i="51"/>
  <c r="K3" i="51"/>
  <c r="K2" i="51"/>
  <c r="K1040" i="52"/>
  <c r="K1039" i="52"/>
  <c r="K1038" i="52"/>
  <c r="K1037" i="52"/>
  <c r="K1036" i="52"/>
  <c r="K1035" i="52"/>
  <c r="K1034" i="52"/>
  <c r="K1033" i="52"/>
  <c r="K1032" i="52"/>
  <c r="K1031" i="52"/>
  <c r="K1030" i="52"/>
  <c r="K1029" i="52"/>
  <c r="K1028" i="52"/>
  <c r="K1027" i="52"/>
  <c r="K1026" i="52"/>
  <c r="K1025" i="52"/>
  <c r="K1024" i="52"/>
  <c r="K1023" i="52"/>
  <c r="K1022" i="52"/>
  <c r="K1021" i="52"/>
  <c r="K1020" i="52"/>
  <c r="K1019" i="52"/>
  <c r="K1018" i="52"/>
  <c r="K1017" i="52"/>
  <c r="K1016" i="52"/>
  <c r="K1015" i="52"/>
  <c r="K1014" i="52"/>
  <c r="K1013" i="52"/>
  <c r="K1012" i="52"/>
  <c r="K1011" i="52"/>
  <c r="K1010" i="52"/>
  <c r="K1009" i="52"/>
  <c r="K1008" i="52"/>
  <c r="K1007" i="52"/>
  <c r="K1006" i="52"/>
  <c r="K1005" i="52"/>
  <c r="K1004" i="52"/>
  <c r="K1003" i="52"/>
  <c r="K1002" i="52"/>
  <c r="K1001" i="52"/>
  <c r="K1000" i="52"/>
  <c r="K999" i="52"/>
  <c r="K998" i="52"/>
  <c r="K997" i="52"/>
  <c r="K996" i="52"/>
  <c r="K995" i="52"/>
  <c r="K994" i="52"/>
  <c r="K993" i="52"/>
  <c r="K992" i="52"/>
  <c r="K991" i="52"/>
  <c r="K990" i="52"/>
  <c r="K989" i="52"/>
  <c r="K988" i="52"/>
  <c r="K987" i="52"/>
  <c r="K986" i="52"/>
  <c r="K985" i="52"/>
  <c r="K984" i="52"/>
  <c r="K983" i="52"/>
  <c r="K982" i="52"/>
  <c r="K981" i="52"/>
  <c r="K980" i="52"/>
  <c r="K979" i="52"/>
  <c r="K978" i="52"/>
  <c r="K977" i="52"/>
  <c r="K976" i="52"/>
  <c r="K975" i="52"/>
  <c r="K974" i="52"/>
  <c r="K973" i="52"/>
  <c r="K972" i="52"/>
  <c r="K971" i="52"/>
  <c r="K970" i="52"/>
  <c r="K969" i="52"/>
  <c r="K968" i="52"/>
  <c r="K967" i="52"/>
  <c r="K966" i="52"/>
  <c r="K965" i="52"/>
  <c r="K964" i="52"/>
  <c r="K963" i="52"/>
  <c r="K962" i="52"/>
  <c r="K961" i="52"/>
  <c r="K960" i="52"/>
  <c r="K959" i="52"/>
  <c r="K958" i="52"/>
  <c r="K957" i="52"/>
  <c r="K956" i="52"/>
  <c r="K955" i="52"/>
  <c r="K954" i="52"/>
  <c r="K953" i="52"/>
  <c r="K952" i="52"/>
  <c r="K951" i="52"/>
  <c r="K950" i="52"/>
  <c r="K949" i="52"/>
  <c r="K948" i="52"/>
  <c r="K947" i="52"/>
  <c r="K946" i="52"/>
  <c r="K945" i="52"/>
  <c r="K944" i="52"/>
  <c r="K943" i="52"/>
  <c r="K942" i="52"/>
  <c r="K941" i="52"/>
  <c r="K940" i="52"/>
  <c r="K939" i="52"/>
  <c r="K938" i="52"/>
  <c r="K937" i="52"/>
  <c r="K936" i="52"/>
  <c r="K935" i="52"/>
  <c r="K934" i="52"/>
  <c r="K933" i="52"/>
  <c r="K932" i="52"/>
  <c r="K931" i="52"/>
  <c r="K930" i="52"/>
  <c r="K929" i="52"/>
  <c r="K928" i="52"/>
  <c r="K927" i="52"/>
  <c r="K926" i="52"/>
  <c r="K925" i="52"/>
  <c r="K924" i="52"/>
  <c r="K923" i="52"/>
  <c r="K922" i="52"/>
  <c r="K921" i="52"/>
  <c r="K920" i="52"/>
  <c r="K919" i="52"/>
  <c r="K918" i="52"/>
  <c r="K917" i="52"/>
  <c r="K916" i="52"/>
  <c r="K915" i="52"/>
  <c r="K914" i="52"/>
  <c r="K913" i="52"/>
  <c r="K912" i="52"/>
  <c r="K911" i="52"/>
  <c r="K910" i="52"/>
  <c r="K909" i="52"/>
  <c r="K908" i="52"/>
  <c r="K907" i="52"/>
  <c r="K906" i="52"/>
  <c r="K905" i="52"/>
  <c r="K904" i="52"/>
  <c r="K903" i="52"/>
  <c r="K902" i="52"/>
  <c r="K901" i="52"/>
  <c r="K900" i="52"/>
  <c r="K899" i="52"/>
  <c r="K898" i="52"/>
  <c r="K897" i="52"/>
  <c r="K896" i="52"/>
  <c r="K895" i="52"/>
  <c r="K894" i="52"/>
  <c r="K893" i="52"/>
  <c r="K892" i="52"/>
  <c r="K891" i="52"/>
  <c r="K890" i="52"/>
  <c r="K889" i="52"/>
  <c r="K888" i="52"/>
  <c r="K887" i="52"/>
  <c r="K886" i="52"/>
  <c r="K885" i="52"/>
  <c r="K884" i="52"/>
  <c r="K883" i="52"/>
  <c r="K882" i="52"/>
  <c r="K881" i="52"/>
  <c r="K880" i="52"/>
  <c r="K879" i="52"/>
  <c r="K878" i="52"/>
  <c r="K877" i="52"/>
  <c r="K876" i="52"/>
  <c r="K875" i="52"/>
  <c r="K874" i="52"/>
  <c r="K873" i="52"/>
  <c r="K872" i="52"/>
  <c r="K871" i="52"/>
  <c r="K870" i="52"/>
  <c r="K869" i="52"/>
  <c r="K868" i="52"/>
  <c r="K867" i="52"/>
  <c r="K866" i="52"/>
  <c r="K865" i="52"/>
  <c r="K864" i="52"/>
  <c r="K863" i="52"/>
  <c r="K862" i="52"/>
  <c r="K861" i="52"/>
  <c r="K860" i="52"/>
  <c r="K859" i="52"/>
  <c r="K858" i="52"/>
  <c r="K857" i="52"/>
  <c r="K856" i="52"/>
  <c r="K855" i="52"/>
  <c r="K854" i="52"/>
  <c r="K853" i="52"/>
  <c r="K852" i="52"/>
  <c r="K851" i="52"/>
  <c r="K850" i="52"/>
  <c r="K849" i="52"/>
  <c r="K848" i="52"/>
  <c r="K847" i="52"/>
  <c r="K846" i="52"/>
  <c r="K845" i="52"/>
  <c r="K844" i="52"/>
  <c r="K843" i="52"/>
  <c r="K842" i="52"/>
  <c r="K841" i="52"/>
  <c r="K840" i="52"/>
  <c r="K839" i="52"/>
  <c r="K838" i="52"/>
  <c r="K837" i="52"/>
  <c r="K836" i="52"/>
  <c r="K835" i="52"/>
  <c r="K834" i="52"/>
  <c r="K833" i="52"/>
  <c r="K832" i="52"/>
  <c r="K831" i="52"/>
  <c r="K830" i="52"/>
  <c r="K829" i="52"/>
  <c r="K828" i="52"/>
  <c r="K827" i="52"/>
  <c r="K826" i="52"/>
  <c r="K825" i="52"/>
  <c r="K824" i="52"/>
  <c r="K823" i="52"/>
  <c r="K822" i="52"/>
  <c r="K821" i="52"/>
  <c r="K820" i="52"/>
  <c r="K819" i="52"/>
  <c r="K818" i="52"/>
  <c r="K817" i="52"/>
  <c r="K816" i="52"/>
  <c r="K815" i="52"/>
  <c r="K814" i="52"/>
  <c r="K813" i="52"/>
  <c r="K812" i="52"/>
  <c r="K811" i="52"/>
  <c r="K810" i="52"/>
  <c r="K809" i="52"/>
  <c r="K808" i="52"/>
  <c r="K807" i="52"/>
  <c r="K806" i="52"/>
  <c r="K805" i="52"/>
  <c r="K804" i="52"/>
  <c r="K803" i="52"/>
  <c r="K802" i="52"/>
  <c r="K801" i="52"/>
  <c r="K800" i="52"/>
  <c r="K799" i="52"/>
  <c r="K798" i="52"/>
  <c r="K797" i="52"/>
  <c r="K796" i="52"/>
  <c r="K795" i="52"/>
  <c r="K794" i="52"/>
  <c r="K793" i="52"/>
  <c r="K792" i="52"/>
  <c r="K791" i="52"/>
  <c r="K790" i="52"/>
  <c r="K789" i="52"/>
  <c r="K788" i="52"/>
  <c r="K787" i="52"/>
  <c r="K786" i="52"/>
  <c r="K785" i="52"/>
  <c r="K784" i="52"/>
  <c r="K783" i="52"/>
  <c r="K782" i="52"/>
  <c r="K781" i="52"/>
  <c r="K780" i="52"/>
  <c r="K779" i="52"/>
  <c r="K778" i="52"/>
  <c r="K777" i="52"/>
  <c r="K776" i="52"/>
  <c r="K775" i="52"/>
  <c r="K774" i="52"/>
  <c r="K773" i="52"/>
  <c r="K772" i="52"/>
  <c r="K771" i="52"/>
  <c r="K770" i="52"/>
  <c r="K769" i="52"/>
  <c r="K768" i="52"/>
  <c r="K767" i="52"/>
  <c r="K766" i="52"/>
  <c r="K765" i="52"/>
  <c r="K764" i="52"/>
  <c r="K763" i="52"/>
  <c r="K762" i="52"/>
  <c r="K761" i="52"/>
  <c r="K760" i="52"/>
  <c r="K759" i="52"/>
  <c r="K758" i="52"/>
  <c r="K757" i="52"/>
  <c r="K756" i="52"/>
  <c r="K755" i="52"/>
  <c r="K754" i="52"/>
  <c r="K753" i="52"/>
  <c r="K752" i="52"/>
  <c r="K751" i="52"/>
  <c r="K750" i="52"/>
  <c r="K749" i="52"/>
  <c r="K748" i="52"/>
  <c r="K747" i="52"/>
  <c r="K746" i="52"/>
  <c r="K745" i="52"/>
  <c r="K744" i="52"/>
  <c r="K743" i="52"/>
  <c r="K742" i="52"/>
  <c r="K741" i="52"/>
  <c r="K740" i="52"/>
  <c r="K739" i="52"/>
  <c r="K738" i="52"/>
  <c r="K737" i="52"/>
  <c r="K736" i="52"/>
  <c r="K735" i="52"/>
  <c r="K734" i="52"/>
  <c r="K733" i="52"/>
  <c r="K732" i="52"/>
  <c r="K731" i="52"/>
  <c r="K730" i="52"/>
  <c r="K729" i="52"/>
  <c r="K728" i="52"/>
  <c r="K727" i="52"/>
  <c r="K726" i="52"/>
  <c r="K725" i="52"/>
  <c r="K724" i="52"/>
  <c r="K723" i="52"/>
  <c r="K722" i="52"/>
  <c r="K721" i="52"/>
  <c r="K720" i="52"/>
  <c r="K719" i="52"/>
  <c r="K718" i="52"/>
  <c r="K717" i="52"/>
  <c r="K716" i="52"/>
  <c r="K715" i="52"/>
  <c r="K714" i="52"/>
  <c r="K713" i="52"/>
  <c r="K712" i="52"/>
  <c r="K711" i="52"/>
  <c r="K710" i="52"/>
  <c r="K709" i="52"/>
  <c r="K708" i="52"/>
  <c r="K707" i="52"/>
  <c r="K706" i="52"/>
  <c r="K705" i="52"/>
  <c r="K704" i="52"/>
  <c r="K703" i="52"/>
  <c r="K702" i="52"/>
  <c r="K701" i="52"/>
  <c r="K700" i="52"/>
  <c r="K699" i="52"/>
  <c r="K698" i="52"/>
  <c r="K697" i="52"/>
  <c r="K696" i="52"/>
  <c r="K695" i="52"/>
  <c r="K694" i="52"/>
  <c r="K693" i="52"/>
  <c r="K692" i="52"/>
  <c r="K691" i="52"/>
  <c r="K690" i="52"/>
  <c r="K689" i="52"/>
  <c r="K688" i="52"/>
  <c r="K687" i="52"/>
  <c r="K686" i="52"/>
  <c r="K685" i="52"/>
  <c r="K684" i="52"/>
  <c r="K683" i="52"/>
  <c r="K682" i="52"/>
  <c r="K681" i="52"/>
  <c r="K680" i="52"/>
  <c r="K679" i="52"/>
  <c r="K678" i="52"/>
  <c r="K677" i="52"/>
  <c r="K676" i="52"/>
  <c r="K675" i="52"/>
  <c r="K674" i="52"/>
  <c r="K673" i="52"/>
  <c r="K672" i="52"/>
  <c r="K671" i="52"/>
  <c r="K670" i="52"/>
  <c r="K669" i="52"/>
  <c r="K668" i="52"/>
  <c r="K667" i="52"/>
  <c r="K666" i="52"/>
  <c r="K665" i="52"/>
  <c r="K664" i="52"/>
  <c r="K663" i="52"/>
  <c r="K662" i="52"/>
  <c r="K661" i="52"/>
  <c r="K660" i="52"/>
  <c r="K659" i="52"/>
  <c r="K658" i="52"/>
  <c r="K657" i="52"/>
  <c r="K656" i="52"/>
  <c r="K655" i="52"/>
  <c r="K654" i="52"/>
  <c r="K653" i="52"/>
  <c r="K652" i="52"/>
  <c r="K651" i="52"/>
  <c r="K650" i="52"/>
  <c r="K649" i="52"/>
  <c r="K648" i="52"/>
  <c r="K647" i="52"/>
  <c r="K646" i="52"/>
  <c r="K645" i="52"/>
  <c r="K644" i="52"/>
  <c r="K643" i="52"/>
  <c r="K642" i="52"/>
  <c r="K641" i="52"/>
  <c r="K640" i="52"/>
  <c r="K639" i="52"/>
  <c r="K638" i="52"/>
  <c r="K637" i="52"/>
  <c r="K636" i="52"/>
  <c r="K635" i="52"/>
  <c r="K634" i="52"/>
  <c r="K633" i="52"/>
  <c r="K632" i="52"/>
  <c r="K631" i="52"/>
  <c r="K630" i="52"/>
  <c r="K629" i="52"/>
  <c r="K628" i="52"/>
  <c r="K627" i="52"/>
  <c r="K626" i="52"/>
  <c r="K625" i="52"/>
  <c r="K624" i="52"/>
  <c r="K623" i="52"/>
  <c r="K622" i="52"/>
  <c r="K621" i="52"/>
  <c r="K620" i="52"/>
  <c r="K619" i="52"/>
  <c r="K618" i="52"/>
  <c r="K617" i="52"/>
  <c r="K616" i="52"/>
  <c r="K615" i="52"/>
  <c r="K614" i="52"/>
  <c r="K613" i="52"/>
  <c r="K612" i="52"/>
  <c r="K611" i="52"/>
  <c r="K610" i="52"/>
  <c r="K609" i="52"/>
  <c r="K608" i="52"/>
  <c r="K607" i="52"/>
  <c r="K606" i="52"/>
  <c r="K605" i="52"/>
  <c r="K604" i="52"/>
  <c r="K603" i="52"/>
  <c r="K602" i="52"/>
  <c r="K601" i="52"/>
  <c r="K600" i="52"/>
  <c r="K599" i="52"/>
  <c r="K598" i="52"/>
  <c r="K597" i="52"/>
  <c r="K596" i="52"/>
  <c r="K595" i="52"/>
  <c r="K594" i="52"/>
  <c r="K593" i="52"/>
  <c r="K592" i="52"/>
  <c r="K591" i="52"/>
  <c r="K590" i="52"/>
  <c r="K589" i="52"/>
  <c r="K588" i="52"/>
  <c r="K587" i="52"/>
  <c r="K586" i="52"/>
  <c r="K585" i="52"/>
  <c r="K584" i="52"/>
  <c r="K583" i="52"/>
  <c r="K582" i="52"/>
  <c r="K581" i="52"/>
  <c r="K580" i="52"/>
  <c r="K579" i="52"/>
  <c r="K578" i="52"/>
  <c r="K577" i="52"/>
  <c r="K576" i="52"/>
  <c r="K575" i="52"/>
  <c r="K574" i="52"/>
  <c r="K573" i="52"/>
  <c r="K572" i="52"/>
  <c r="K571" i="52"/>
  <c r="K570" i="52"/>
  <c r="K569" i="52"/>
  <c r="K568" i="52"/>
  <c r="K567" i="52"/>
  <c r="K566" i="52"/>
  <c r="K565" i="52"/>
  <c r="K564" i="52"/>
  <c r="K563" i="52"/>
  <c r="K562" i="52"/>
  <c r="K561" i="52"/>
  <c r="K560" i="52"/>
  <c r="K559" i="52"/>
  <c r="K558" i="52"/>
  <c r="K557" i="52"/>
  <c r="K556" i="52"/>
  <c r="K555" i="52"/>
  <c r="K554" i="52"/>
  <c r="K553" i="52"/>
  <c r="K552" i="52"/>
  <c r="K551" i="52"/>
  <c r="K550" i="52"/>
  <c r="K549" i="52"/>
  <c r="K548" i="52"/>
  <c r="K547" i="52"/>
  <c r="K546" i="52"/>
  <c r="K545" i="52"/>
  <c r="K544" i="52"/>
  <c r="K543" i="52"/>
  <c r="K542" i="52"/>
  <c r="K541" i="52"/>
  <c r="K540" i="52"/>
  <c r="K539" i="52"/>
  <c r="K538" i="52"/>
  <c r="K537" i="52"/>
  <c r="K536" i="52"/>
  <c r="K535" i="52"/>
  <c r="K534" i="52"/>
  <c r="K533" i="52"/>
  <c r="K532" i="52"/>
  <c r="K531" i="52"/>
  <c r="K530" i="52"/>
  <c r="K529" i="52"/>
  <c r="K528" i="52"/>
  <c r="K527" i="52"/>
  <c r="K526" i="52"/>
  <c r="K525" i="52"/>
  <c r="K524" i="52"/>
  <c r="K523" i="52"/>
  <c r="K522" i="52"/>
  <c r="K521" i="52"/>
  <c r="K520" i="52"/>
  <c r="K519" i="52"/>
  <c r="K518" i="52"/>
  <c r="K517" i="52"/>
  <c r="K516" i="52"/>
  <c r="K515" i="52"/>
  <c r="K514" i="52"/>
  <c r="K513" i="52"/>
  <c r="K512" i="52"/>
  <c r="K511" i="52"/>
  <c r="K510" i="52"/>
  <c r="K509" i="52"/>
  <c r="K508" i="52"/>
  <c r="K507" i="52"/>
  <c r="K506" i="52"/>
  <c r="K505" i="52"/>
  <c r="K504" i="52"/>
  <c r="K503" i="52"/>
  <c r="K502" i="52"/>
  <c r="K501" i="52"/>
  <c r="K500" i="52"/>
  <c r="K499" i="52"/>
  <c r="K498" i="52"/>
  <c r="K497" i="52"/>
  <c r="K496" i="52"/>
  <c r="K495" i="52"/>
  <c r="K494" i="52"/>
  <c r="K493" i="52"/>
  <c r="K492" i="52"/>
  <c r="K491" i="52"/>
  <c r="K490" i="52"/>
  <c r="K489" i="52"/>
  <c r="K488" i="52"/>
  <c r="K487" i="52"/>
  <c r="K486" i="52"/>
  <c r="K485" i="52"/>
  <c r="K484" i="52"/>
  <c r="K483" i="52"/>
  <c r="K482" i="52"/>
  <c r="K481" i="52"/>
  <c r="K480" i="52"/>
  <c r="K479" i="52"/>
  <c r="K478" i="52"/>
  <c r="K477" i="52"/>
  <c r="K476" i="52"/>
  <c r="K475" i="52"/>
  <c r="K474" i="52"/>
  <c r="K473" i="52"/>
  <c r="K472" i="52"/>
  <c r="K471" i="52"/>
  <c r="K470" i="52"/>
  <c r="K469" i="52"/>
  <c r="K468" i="52"/>
  <c r="K467" i="52"/>
  <c r="K466" i="52"/>
  <c r="K465" i="52"/>
  <c r="K464" i="52"/>
  <c r="K463" i="52"/>
  <c r="K462" i="52"/>
  <c r="K461" i="52"/>
  <c r="K460" i="52"/>
  <c r="K459" i="52"/>
  <c r="K458" i="52"/>
  <c r="K457" i="52"/>
  <c r="K456" i="52"/>
  <c r="K455" i="52"/>
  <c r="K454" i="52"/>
  <c r="K453" i="52"/>
  <c r="K452" i="52"/>
  <c r="K451" i="52"/>
  <c r="K450" i="52"/>
  <c r="K449" i="52"/>
  <c r="K448" i="52"/>
  <c r="K447" i="52"/>
  <c r="K446" i="52"/>
  <c r="K445" i="52"/>
  <c r="K444" i="52"/>
  <c r="K443" i="52"/>
  <c r="K442" i="52"/>
  <c r="K441" i="52"/>
  <c r="K440" i="52"/>
  <c r="K439" i="52"/>
  <c r="K438" i="52"/>
  <c r="K437" i="52"/>
  <c r="K436" i="52"/>
  <c r="K435" i="52"/>
  <c r="K434" i="52"/>
  <c r="K433" i="52"/>
  <c r="K432" i="52"/>
  <c r="K431" i="52"/>
  <c r="K430" i="52"/>
  <c r="K429" i="52"/>
  <c r="K428" i="52"/>
  <c r="K427" i="52"/>
  <c r="K426" i="52"/>
  <c r="K425" i="52"/>
  <c r="K424" i="52"/>
  <c r="K423" i="52"/>
  <c r="K422" i="52"/>
  <c r="K421" i="52"/>
  <c r="K420" i="52"/>
  <c r="K419" i="52"/>
  <c r="K418" i="52"/>
  <c r="K417" i="52"/>
  <c r="K416" i="52"/>
  <c r="K415" i="52"/>
  <c r="K414" i="52"/>
  <c r="K413" i="52"/>
  <c r="K412" i="52"/>
  <c r="K411" i="52"/>
  <c r="K410" i="52"/>
  <c r="K409" i="52"/>
  <c r="K408" i="52"/>
  <c r="K407" i="52"/>
  <c r="K406" i="52"/>
  <c r="K405" i="52"/>
  <c r="K404" i="52"/>
  <c r="K403" i="52"/>
  <c r="K402" i="52"/>
  <c r="K401" i="52"/>
  <c r="K400" i="52"/>
  <c r="K399" i="52"/>
  <c r="K398" i="52"/>
  <c r="K397" i="52"/>
  <c r="K396" i="52"/>
  <c r="K395" i="52"/>
  <c r="K394" i="52"/>
  <c r="K393" i="52"/>
  <c r="K392" i="52"/>
  <c r="K391" i="52"/>
  <c r="K390" i="52"/>
  <c r="K389" i="52"/>
  <c r="K388" i="52"/>
  <c r="K387" i="52"/>
  <c r="K386" i="52"/>
  <c r="K385" i="52"/>
  <c r="K384" i="52"/>
  <c r="K383" i="52"/>
  <c r="K382" i="52"/>
  <c r="K381" i="52"/>
  <c r="K380" i="52"/>
  <c r="K379" i="52"/>
  <c r="K378" i="52"/>
  <c r="K377" i="52"/>
  <c r="K376" i="52"/>
  <c r="K375" i="52"/>
  <c r="K374" i="52"/>
  <c r="K373" i="52"/>
  <c r="K372" i="52"/>
  <c r="K371" i="52"/>
  <c r="K370" i="52"/>
  <c r="K369" i="52"/>
  <c r="K368" i="52"/>
  <c r="K367" i="52"/>
  <c r="K366" i="52"/>
  <c r="K365" i="52"/>
  <c r="K364" i="52"/>
  <c r="K363" i="52"/>
  <c r="K362" i="52"/>
  <c r="K361" i="52"/>
  <c r="K360" i="52"/>
  <c r="K359" i="52"/>
  <c r="K358" i="52"/>
  <c r="K357" i="52"/>
  <c r="K356" i="52"/>
  <c r="K355" i="52"/>
  <c r="K354" i="52"/>
  <c r="K353" i="52"/>
  <c r="K352" i="52"/>
  <c r="K351" i="52"/>
  <c r="K350" i="52"/>
  <c r="K349" i="52"/>
  <c r="K348" i="52"/>
  <c r="K347" i="52"/>
  <c r="K346" i="52"/>
  <c r="K345" i="52"/>
  <c r="K344" i="52"/>
  <c r="K343" i="52"/>
  <c r="K342" i="52"/>
  <c r="K341" i="52"/>
  <c r="K340" i="52"/>
  <c r="K339" i="52"/>
  <c r="K338" i="52"/>
  <c r="K337" i="52"/>
  <c r="K336" i="52"/>
  <c r="K335" i="52"/>
  <c r="K334" i="52"/>
  <c r="K333" i="52"/>
  <c r="K332" i="52"/>
  <c r="K331" i="52"/>
  <c r="K330" i="52"/>
  <c r="K329" i="52"/>
  <c r="K328" i="52"/>
  <c r="K327" i="52"/>
  <c r="K326" i="52"/>
  <c r="K325" i="52"/>
  <c r="K324" i="52"/>
  <c r="K323" i="52"/>
  <c r="K322" i="52"/>
  <c r="K321" i="52"/>
  <c r="K320" i="52"/>
  <c r="K319" i="52"/>
  <c r="K318" i="52"/>
  <c r="K317" i="52"/>
  <c r="K316" i="52"/>
  <c r="K315" i="52"/>
  <c r="K314" i="52"/>
  <c r="K313" i="52"/>
  <c r="K312" i="52"/>
  <c r="K311" i="52"/>
  <c r="K310" i="52"/>
  <c r="K309" i="52"/>
  <c r="K308" i="52"/>
  <c r="K307" i="52"/>
  <c r="K306" i="52"/>
  <c r="K305" i="52"/>
  <c r="K304" i="52"/>
  <c r="K303" i="52"/>
  <c r="K302" i="52"/>
  <c r="K301" i="52"/>
  <c r="K300" i="52"/>
  <c r="K299" i="52"/>
  <c r="K298" i="52"/>
  <c r="K297" i="52"/>
  <c r="K296" i="52"/>
  <c r="K295" i="52"/>
  <c r="K294" i="52"/>
  <c r="K293" i="52"/>
  <c r="K292" i="52"/>
  <c r="K291" i="52"/>
  <c r="K290" i="52"/>
  <c r="K289" i="52"/>
  <c r="K288" i="52"/>
  <c r="K287" i="52"/>
  <c r="K286" i="52"/>
  <c r="K285" i="52"/>
  <c r="K284" i="52"/>
  <c r="K283" i="52"/>
  <c r="K282" i="52"/>
  <c r="K281" i="52"/>
  <c r="K280" i="52"/>
  <c r="K279" i="52"/>
  <c r="K278" i="52"/>
  <c r="K277" i="52"/>
  <c r="K276" i="52"/>
  <c r="K275" i="52"/>
  <c r="K274" i="52"/>
  <c r="K273" i="52"/>
  <c r="K272" i="52"/>
  <c r="K271" i="52"/>
  <c r="K270" i="52"/>
  <c r="K269" i="52"/>
  <c r="K268" i="52"/>
  <c r="K267" i="52"/>
  <c r="K266" i="52"/>
  <c r="K265" i="52"/>
  <c r="K264" i="52"/>
  <c r="K263" i="52"/>
  <c r="K262" i="52"/>
  <c r="K261" i="52"/>
  <c r="K260" i="52"/>
  <c r="K259" i="52"/>
  <c r="K258" i="52"/>
  <c r="K257" i="52"/>
  <c r="K256" i="52"/>
  <c r="K255" i="52"/>
  <c r="K254" i="52"/>
  <c r="K253" i="52"/>
  <c r="K252" i="52"/>
  <c r="K251" i="52"/>
  <c r="K250" i="52"/>
  <c r="K249" i="52"/>
  <c r="K248" i="52"/>
  <c r="K247" i="52"/>
  <c r="K246" i="52"/>
  <c r="K245" i="52"/>
  <c r="K244" i="52"/>
  <c r="K243" i="52"/>
  <c r="K242" i="52"/>
  <c r="K241" i="52"/>
  <c r="K240" i="52"/>
  <c r="K239" i="52"/>
  <c r="K238" i="52"/>
  <c r="K237" i="52"/>
  <c r="K236" i="52"/>
  <c r="K235" i="52"/>
  <c r="K234" i="52"/>
  <c r="K233" i="52"/>
  <c r="K232" i="52"/>
  <c r="K231" i="52"/>
  <c r="K230" i="52"/>
  <c r="K229" i="52"/>
  <c r="K228" i="52"/>
  <c r="K227" i="52"/>
  <c r="K226" i="52"/>
  <c r="K225" i="52"/>
  <c r="K224" i="52"/>
  <c r="K223" i="52"/>
  <c r="K222" i="52"/>
  <c r="K221" i="52"/>
  <c r="K220" i="52"/>
  <c r="K219" i="52"/>
  <c r="K218" i="52"/>
  <c r="K217" i="52"/>
  <c r="K216" i="52"/>
  <c r="K215" i="52"/>
  <c r="K214" i="52"/>
  <c r="K213" i="52"/>
  <c r="K212" i="52"/>
  <c r="K211" i="52"/>
  <c r="K210" i="52"/>
  <c r="K209" i="52"/>
  <c r="K208" i="52"/>
  <c r="K207" i="52"/>
  <c r="K206" i="52"/>
  <c r="K205" i="52"/>
  <c r="K204" i="52"/>
  <c r="K203" i="52"/>
  <c r="K202" i="52"/>
  <c r="K201" i="52"/>
  <c r="K200" i="52"/>
  <c r="K199" i="52"/>
  <c r="K198" i="52"/>
  <c r="K197" i="52"/>
  <c r="K196" i="52"/>
  <c r="K195" i="52"/>
  <c r="K194" i="52"/>
  <c r="K193" i="52"/>
  <c r="K192" i="52"/>
  <c r="K191" i="52"/>
  <c r="K190" i="52"/>
  <c r="K189" i="52"/>
  <c r="K188" i="52"/>
  <c r="K187" i="52"/>
  <c r="K186" i="52"/>
  <c r="K185" i="52"/>
  <c r="K184" i="52"/>
  <c r="K183" i="52"/>
  <c r="K182" i="52"/>
  <c r="K181" i="52"/>
  <c r="K180" i="52"/>
  <c r="K179" i="52"/>
  <c r="K178" i="52"/>
  <c r="K177" i="52"/>
  <c r="K176" i="52"/>
  <c r="K175" i="52"/>
  <c r="K174" i="52"/>
  <c r="K173" i="52"/>
  <c r="K172" i="52"/>
  <c r="K171" i="52"/>
  <c r="K170" i="52"/>
  <c r="K169" i="52"/>
  <c r="K168" i="52"/>
  <c r="K167" i="52"/>
  <c r="K166" i="52"/>
  <c r="K165" i="52"/>
  <c r="K164" i="52"/>
  <c r="K163" i="52"/>
  <c r="K162" i="52"/>
  <c r="K161" i="52"/>
  <c r="K160" i="52"/>
  <c r="K159" i="52"/>
  <c r="K158" i="52"/>
  <c r="K157" i="52"/>
  <c r="K156" i="52"/>
  <c r="K155" i="52"/>
  <c r="K154" i="52"/>
  <c r="K153" i="52"/>
  <c r="K152" i="52"/>
  <c r="K151" i="52"/>
  <c r="K150" i="52"/>
  <c r="K149" i="52"/>
  <c r="K148" i="52"/>
  <c r="K147" i="52"/>
  <c r="K146" i="52"/>
  <c r="K145" i="52"/>
  <c r="K144" i="52"/>
  <c r="K143" i="52"/>
  <c r="K142" i="52"/>
  <c r="K141" i="52"/>
  <c r="K140" i="52"/>
  <c r="K139" i="52"/>
  <c r="K138" i="52"/>
  <c r="K137" i="52"/>
  <c r="K136" i="52"/>
  <c r="K135" i="52"/>
  <c r="K134" i="52"/>
  <c r="K133" i="52"/>
  <c r="K132" i="52"/>
  <c r="K131" i="52"/>
  <c r="K130" i="52"/>
  <c r="K129" i="52"/>
  <c r="K128" i="52"/>
  <c r="K127" i="52"/>
  <c r="K126" i="52"/>
  <c r="K125" i="52"/>
  <c r="K124" i="52"/>
  <c r="K123" i="52"/>
  <c r="K122" i="52"/>
  <c r="K121" i="52"/>
  <c r="K120" i="52"/>
  <c r="K119" i="52"/>
  <c r="K118" i="52"/>
  <c r="K117" i="52"/>
  <c r="K116" i="52"/>
  <c r="K115" i="52"/>
  <c r="K114" i="52"/>
  <c r="K113" i="52"/>
  <c r="K112" i="52"/>
  <c r="K111" i="52"/>
  <c r="K110" i="52"/>
  <c r="K109" i="52"/>
  <c r="K108" i="52"/>
  <c r="K107" i="52"/>
  <c r="K106" i="52"/>
  <c r="K105" i="52"/>
  <c r="K104" i="52"/>
  <c r="K103" i="52"/>
  <c r="K102" i="52"/>
  <c r="K101" i="52"/>
  <c r="K100" i="52"/>
  <c r="K99" i="52"/>
  <c r="K98" i="52"/>
  <c r="K97" i="52"/>
  <c r="K96" i="52"/>
  <c r="K95" i="52"/>
  <c r="K94" i="52"/>
  <c r="K93" i="52"/>
  <c r="K92" i="52"/>
  <c r="K91" i="52"/>
  <c r="K90" i="52"/>
  <c r="K89" i="52"/>
  <c r="K88" i="52"/>
  <c r="K87" i="52"/>
  <c r="K86" i="52"/>
  <c r="K85" i="52"/>
  <c r="K84" i="52"/>
  <c r="K83" i="52"/>
  <c r="K82" i="52"/>
  <c r="K81" i="52"/>
  <c r="K80" i="52"/>
  <c r="K79" i="52"/>
  <c r="K78" i="52"/>
  <c r="K77" i="52"/>
  <c r="K76" i="52"/>
  <c r="K75" i="52"/>
  <c r="K74" i="52"/>
  <c r="K73" i="52"/>
  <c r="K72" i="52"/>
  <c r="K71" i="52"/>
  <c r="K70" i="52"/>
  <c r="K69" i="52"/>
  <c r="K68" i="52"/>
  <c r="K67" i="52"/>
  <c r="K66" i="52"/>
  <c r="K65" i="52"/>
  <c r="K64" i="52"/>
  <c r="K63" i="52"/>
  <c r="K62" i="52"/>
  <c r="K61" i="52"/>
  <c r="K60" i="52"/>
  <c r="K59" i="52"/>
  <c r="K58" i="52"/>
  <c r="K57" i="52"/>
  <c r="K56" i="52"/>
  <c r="K55" i="52"/>
  <c r="K54" i="52"/>
  <c r="K53" i="52"/>
  <c r="K52" i="52"/>
  <c r="K51" i="52"/>
  <c r="K50" i="52"/>
  <c r="K49" i="52"/>
  <c r="K48" i="52"/>
  <c r="K47" i="52"/>
  <c r="K46" i="52"/>
  <c r="K45" i="52"/>
  <c r="K44" i="52"/>
  <c r="K43" i="52"/>
  <c r="K42" i="52"/>
  <c r="K41" i="52"/>
  <c r="K40" i="52"/>
  <c r="K39" i="52"/>
  <c r="K38" i="52"/>
  <c r="K37" i="52"/>
  <c r="K36" i="52"/>
  <c r="K35" i="52"/>
  <c r="K34" i="52"/>
  <c r="K33" i="52"/>
  <c r="K32" i="52"/>
  <c r="K31" i="52"/>
  <c r="K30" i="52"/>
  <c r="K29" i="52"/>
  <c r="K28" i="52"/>
  <c r="K27" i="52"/>
  <c r="K26" i="52"/>
  <c r="K25" i="52"/>
  <c r="K24" i="52"/>
  <c r="K23" i="52"/>
  <c r="K22" i="52"/>
  <c r="K21" i="52"/>
  <c r="K20" i="52"/>
  <c r="K19" i="52"/>
  <c r="K18" i="52"/>
  <c r="K17" i="52"/>
  <c r="K16" i="52"/>
  <c r="K15" i="52"/>
  <c r="K14" i="52"/>
  <c r="K13" i="52"/>
  <c r="K12" i="52"/>
  <c r="K11" i="52"/>
  <c r="K10" i="52"/>
  <c r="K9" i="52"/>
  <c r="K8" i="52"/>
  <c r="K7" i="52"/>
  <c r="K6" i="52"/>
  <c r="K5" i="52"/>
  <c r="K4" i="52"/>
  <c r="K3" i="52"/>
  <c r="K2" i="52"/>
  <c r="K1040" i="53"/>
  <c r="K1039" i="53"/>
  <c r="K1038" i="53"/>
  <c r="K1037" i="53"/>
  <c r="K1036" i="53"/>
  <c r="K1035" i="53"/>
  <c r="K1034" i="53"/>
  <c r="K1033" i="53"/>
  <c r="K1032" i="53"/>
  <c r="K1031" i="53"/>
  <c r="K1030" i="53"/>
  <c r="K1029" i="53"/>
  <c r="K1028" i="53"/>
  <c r="K1027" i="53"/>
  <c r="K1026" i="53"/>
  <c r="K1025" i="53"/>
  <c r="K1024" i="53"/>
  <c r="K1023" i="53"/>
  <c r="K1022" i="53"/>
  <c r="K1021" i="53"/>
  <c r="K1020" i="53"/>
  <c r="K1019" i="53"/>
  <c r="K1018" i="53"/>
  <c r="K1017" i="53"/>
  <c r="K1016" i="53"/>
  <c r="K1015" i="53"/>
  <c r="K1014" i="53"/>
  <c r="K1013" i="53"/>
  <c r="K1012" i="53"/>
  <c r="K1011" i="53"/>
  <c r="K1010" i="53"/>
  <c r="K1009" i="53"/>
  <c r="K1008" i="53"/>
  <c r="K1007" i="53"/>
  <c r="K1006" i="53"/>
  <c r="K1005" i="53"/>
  <c r="K1004" i="53"/>
  <c r="K1003" i="53"/>
  <c r="K1002" i="53"/>
  <c r="K1001" i="53"/>
  <c r="K1000" i="53"/>
  <c r="K999" i="53"/>
  <c r="K998" i="53"/>
  <c r="K997" i="53"/>
  <c r="K996" i="53"/>
  <c r="K995" i="53"/>
  <c r="K994" i="53"/>
  <c r="K993" i="53"/>
  <c r="K992" i="53"/>
  <c r="K991" i="53"/>
  <c r="K990" i="53"/>
  <c r="K989" i="53"/>
  <c r="K988" i="53"/>
  <c r="K987" i="53"/>
  <c r="K986" i="53"/>
  <c r="K985" i="53"/>
  <c r="K984" i="53"/>
  <c r="K983" i="53"/>
  <c r="K982" i="53"/>
  <c r="K981" i="53"/>
  <c r="K980" i="53"/>
  <c r="K979" i="53"/>
  <c r="K978" i="53"/>
  <c r="K977" i="53"/>
  <c r="K976" i="53"/>
  <c r="K975" i="53"/>
  <c r="K974" i="53"/>
  <c r="K973" i="53"/>
  <c r="K972" i="53"/>
  <c r="K971" i="53"/>
  <c r="K970" i="53"/>
  <c r="K969" i="53"/>
  <c r="K968" i="53"/>
  <c r="K967" i="53"/>
  <c r="K966" i="53"/>
  <c r="K965" i="53"/>
  <c r="K964" i="53"/>
  <c r="K963" i="53"/>
  <c r="K962" i="53"/>
  <c r="K961" i="53"/>
  <c r="K960" i="53"/>
  <c r="K959" i="53"/>
  <c r="K958" i="53"/>
  <c r="K957" i="53"/>
  <c r="K956" i="53"/>
  <c r="K955" i="53"/>
  <c r="K954" i="53"/>
  <c r="K953" i="53"/>
  <c r="K952" i="53"/>
  <c r="K951" i="53"/>
  <c r="K950" i="53"/>
  <c r="K949" i="53"/>
  <c r="K948" i="53"/>
  <c r="K947" i="53"/>
  <c r="K946" i="53"/>
  <c r="K945" i="53"/>
  <c r="K944" i="53"/>
  <c r="K943" i="53"/>
  <c r="K942" i="53"/>
  <c r="K941" i="53"/>
  <c r="K940" i="53"/>
  <c r="K939" i="53"/>
  <c r="K938" i="53"/>
  <c r="K937" i="53"/>
  <c r="K936" i="53"/>
  <c r="K935" i="53"/>
  <c r="K934" i="53"/>
  <c r="K933" i="53"/>
  <c r="K932" i="53"/>
  <c r="K931" i="53"/>
  <c r="K930" i="53"/>
  <c r="K929" i="53"/>
  <c r="K928" i="53"/>
  <c r="K927" i="53"/>
  <c r="K926" i="53"/>
  <c r="K925" i="53"/>
  <c r="K924" i="53"/>
  <c r="K923" i="53"/>
  <c r="K922" i="53"/>
  <c r="K921" i="53"/>
  <c r="K920" i="53"/>
  <c r="K919" i="53"/>
  <c r="K918" i="53"/>
  <c r="K917" i="53"/>
  <c r="K916" i="53"/>
  <c r="K915" i="53"/>
  <c r="K914" i="53"/>
  <c r="K913" i="53"/>
  <c r="K912" i="53"/>
  <c r="K911" i="53"/>
  <c r="K910" i="53"/>
  <c r="K909" i="53"/>
  <c r="K908" i="53"/>
  <c r="K907" i="53"/>
  <c r="K906" i="53"/>
  <c r="K905" i="53"/>
  <c r="K904" i="53"/>
  <c r="K903" i="53"/>
  <c r="K902" i="53"/>
  <c r="K901" i="53"/>
  <c r="K900" i="53"/>
  <c r="K899" i="53"/>
  <c r="K898" i="53"/>
  <c r="K897" i="53"/>
  <c r="K896" i="53"/>
  <c r="K895" i="53"/>
  <c r="K894" i="53"/>
  <c r="K893" i="53"/>
  <c r="K892" i="53"/>
  <c r="K891" i="53"/>
  <c r="K890" i="53"/>
  <c r="K889" i="53"/>
  <c r="K888" i="53"/>
  <c r="K887" i="53"/>
  <c r="K886" i="53"/>
  <c r="K885" i="53"/>
  <c r="K884" i="53"/>
  <c r="K883" i="53"/>
  <c r="K882" i="53"/>
  <c r="K881" i="53"/>
  <c r="K880" i="53"/>
  <c r="K879" i="53"/>
  <c r="K878" i="53"/>
  <c r="K877" i="53"/>
  <c r="K876" i="53"/>
  <c r="K875" i="53"/>
  <c r="K874" i="53"/>
  <c r="K873" i="53"/>
  <c r="K872" i="53"/>
  <c r="K871" i="53"/>
  <c r="K870" i="53"/>
  <c r="K869" i="53"/>
  <c r="K868" i="53"/>
  <c r="K867" i="53"/>
  <c r="K866" i="53"/>
  <c r="K865" i="53"/>
  <c r="K864" i="53"/>
  <c r="K863" i="53"/>
  <c r="K862" i="53"/>
  <c r="K861" i="53"/>
  <c r="K860" i="53"/>
  <c r="K859" i="53"/>
  <c r="K858" i="53"/>
  <c r="K857" i="53"/>
  <c r="K856" i="53"/>
  <c r="K855" i="53"/>
  <c r="K854" i="53"/>
  <c r="K853" i="53"/>
  <c r="K852" i="53"/>
  <c r="K851" i="53"/>
  <c r="K850" i="53"/>
  <c r="K849" i="53"/>
  <c r="K848" i="53"/>
  <c r="K847" i="53"/>
  <c r="K846" i="53"/>
  <c r="K845" i="53"/>
  <c r="K844" i="53"/>
  <c r="K843" i="53"/>
  <c r="K842" i="53"/>
  <c r="K841" i="53"/>
  <c r="K840" i="53"/>
  <c r="K839" i="53"/>
  <c r="K838" i="53"/>
  <c r="K837" i="53"/>
  <c r="K836" i="53"/>
  <c r="K835" i="53"/>
  <c r="K834" i="53"/>
  <c r="K833" i="53"/>
  <c r="K832" i="53"/>
  <c r="K831" i="53"/>
  <c r="K830" i="53"/>
  <c r="K829" i="53"/>
  <c r="K828" i="53"/>
  <c r="K827" i="53"/>
  <c r="K826" i="53"/>
  <c r="K825" i="53"/>
  <c r="K824" i="53"/>
  <c r="K823" i="53"/>
  <c r="K822" i="53"/>
  <c r="K821" i="53"/>
  <c r="K820" i="53"/>
  <c r="K819" i="53"/>
  <c r="K818" i="53"/>
  <c r="K817" i="53"/>
  <c r="K816" i="53"/>
  <c r="K815" i="53"/>
  <c r="K814" i="53"/>
  <c r="K813" i="53"/>
  <c r="K812" i="53"/>
  <c r="K811" i="53"/>
  <c r="K810" i="53"/>
  <c r="K809" i="53"/>
  <c r="K808" i="53"/>
  <c r="K807" i="53"/>
  <c r="K806" i="53"/>
  <c r="K805" i="53"/>
  <c r="K804" i="53"/>
  <c r="K803" i="53"/>
  <c r="K802" i="53"/>
  <c r="K801" i="53"/>
  <c r="K800" i="53"/>
  <c r="K799" i="53"/>
  <c r="K798" i="53"/>
  <c r="K797" i="53"/>
  <c r="K796" i="53"/>
  <c r="K795" i="53"/>
  <c r="K794" i="53"/>
  <c r="K793" i="53"/>
  <c r="K792" i="53"/>
  <c r="K791" i="53"/>
  <c r="K790" i="53"/>
  <c r="K789" i="53"/>
  <c r="K788" i="53"/>
  <c r="K787" i="53"/>
  <c r="K786" i="53"/>
  <c r="K785" i="53"/>
  <c r="K784" i="53"/>
  <c r="K783" i="53"/>
  <c r="K782" i="53"/>
  <c r="K781" i="53"/>
  <c r="K780" i="53"/>
  <c r="K779" i="53"/>
  <c r="K778" i="53"/>
  <c r="K777" i="53"/>
  <c r="K776" i="53"/>
  <c r="K775" i="53"/>
  <c r="K774" i="53"/>
  <c r="K773" i="53"/>
  <c r="K772" i="53"/>
  <c r="K771" i="53"/>
  <c r="K770" i="53"/>
  <c r="K769" i="53"/>
  <c r="K768" i="53"/>
  <c r="K767" i="53"/>
  <c r="K766" i="53"/>
  <c r="K765" i="53"/>
  <c r="K764" i="53"/>
  <c r="K763" i="53"/>
  <c r="K762" i="53"/>
  <c r="K761" i="53"/>
  <c r="K760" i="53"/>
  <c r="K759" i="53"/>
  <c r="K758" i="53"/>
  <c r="K757" i="53"/>
  <c r="K756" i="53"/>
  <c r="K755" i="53"/>
  <c r="K754" i="53"/>
  <c r="K753" i="53"/>
  <c r="K752" i="53"/>
  <c r="K751" i="53"/>
  <c r="K750" i="53"/>
  <c r="K749" i="53"/>
  <c r="K748" i="53"/>
  <c r="K747" i="53"/>
  <c r="K746" i="53"/>
  <c r="K745" i="53"/>
  <c r="K744" i="53"/>
  <c r="K743" i="53"/>
  <c r="K742" i="53"/>
  <c r="K741" i="53"/>
  <c r="K740" i="53"/>
  <c r="K739" i="53"/>
  <c r="K738" i="53"/>
  <c r="K737" i="53"/>
  <c r="K736" i="53"/>
  <c r="K735" i="53"/>
  <c r="K734" i="53"/>
  <c r="K733" i="53"/>
  <c r="K732" i="53"/>
  <c r="K731" i="53"/>
  <c r="K730" i="53"/>
  <c r="K729" i="53"/>
  <c r="K728" i="53"/>
  <c r="K727" i="53"/>
  <c r="K726" i="53"/>
  <c r="K725" i="53"/>
  <c r="K724" i="53"/>
  <c r="K723" i="53"/>
  <c r="K722" i="53"/>
  <c r="K721" i="53"/>
  <c r="K720" i="53"/>
  <c r="K719" i="53"/>
  <c r="K718" i="53"/>
  <c r="K717" i="53"/>
  <c r="K716" i="53"/>
  <c r="K715" i="53"/>
  <c r="K714" i="53"/>
  <c r="K713" i="53"/>
  <c r="K712" i="53"/>
  <c r="K711" i="53"/>
  <c r="K710" i="53"/>
  <c r="K709" i="53"/>
  <c r="K708" i="53"/>
  <c r="K707" i="53"/>
  <c r="K706" i="53"/>
  <c r="K705" i="53"/>
  <c r="K704" i="53"/>
  <c r="K703" i="53"/>
  <c r="K702" i="53"/>
  <c r="K701" i="53"/>
  <c r="K700" i="53"/>
  <c r="K699" i="53"/>
  <c r="K698" i="53"/>
  <c r="K697" i="53"/>
  <c r="K696" i="53"/>
  <c r="K695" i="53"/>
  <c r="K694" i="53"/>
  <c r="K693" i="53"/>
  <c r="K692" i="53"/>
  <c r="K691" i="53"/>
  <c r="K690" i="53"/>
  <c r="K689" i="53"/>
  <c r="K688" i="53"/>
  <c r="K687" i="53"/>
  <c r="K686" i="53"/>
  <c r="K685" i="53"/>
  <c r="K684" i="53"/>
  <c r="K683" i="53"/>
  <c r="K682" i="53"/>
  <c r="K681" i="53"/>
  <c r="K680" i="53"/>
  <c r="K679" i="53"/>
  <c r="K678" i="53"/>
  <c r="K677" i="53"/>
  <c r="K676" i="53"/>
  <c r="K675" i="53"/>
  <c r="K674" i="53"/>
  <c r="K673" i="53"/>
  <c r="K672" i="53"/>
  <c r="K671" i="53"/>
  <c r="K670" i="53"/>
  <c r="K669" i="53"/>
  <c r="K668" i="53"/>
  <c r="K667" i="53"/>
  <c r="K666" i="53"/>
  <c r="K665" i="53"/>
  <c r="K664" i="53"/>
  <c r="K663" i="53"/>
  <c r="K662" i="53"/>
  <c r="K661" i="53"/>
  <c r="K660" i="53"/>
  <c r="K659" i="53"/>
  <c r="K658" i="53"/>
  <c r="K657" i="53"/>
  <c r="K656" i="53"/>
  <c r="K655" i="53"/>
  <c r="K654" i="53"/>
  <c r="K653" i="53"/>
  <c r="K652" i="53"/>
  <c r="K651" i="53"/>
  <c r="K650" i="53"/>
  <c r="K649" i="53"/>
  <c r="K648" i="53"/>
  <c r="K647" i="53"/>
  <c r="K646" i="53"/>
  <c r="K645" i="53"/>
  <c r="K644" i="53"/>
  <c r="K643" i="53"/>
  <c r="K642" i="53"/>
  <c r="K641" i="53"/>
  <c r="K640" i="53"/>
  <c r="K639" i="53"/>
  <c r="K638" i="53"/>
  <c r="K637" i="53"/>
  <c r="K636" i="53"/>
  <c r="K635" i="53"/>
  <c r="K634" i="53"/>
  <c r="K633" i="53"/>
  <c r="K632" i="53"/>
  <c r="K631" i="53"/>
  <c r="K630" i="53"/>
  <c r="K629" i="53"/>
  <c r="K628" i="53"/>
  <c r="K627" i="53"/>
  <c r="K626" i="53"/>
  <c r="K625" i="53"/>
  <c r="K624" i="53"/>
  <c r="K623" i="53"/>
  <c r="K622" i="53"/>
  <c r="K621" i="53"/>
  <c r="K620" i="53"/>
  <c r="K619" i="53"/>
  <c r="K618" i="53"/>
  <c r="K617" i="53"/>
  <c r="K616" i="53"/>
  <c r="K615" i="53"/>
  <c r="K614" i="53"/>
  <c r="K613" i="53"/>
  <c r="K612" i="53"/>
  <c r="K611" i="53"/>
  <c r="K610" i="53"/>
  <c r="K609" i="53"/>
  <c r="K608" i="53"/>
  <c r="K607" i="53"/>
  <c r="K606" i="53"/>
  <c r="K605" i="53"/>
  <c r="K604" i="53"/>
  <c r="K603" i="53"/>
  <c r="K602" i="53"/>
  <c r="K601" i="53"/>
  <c r="K600" i="53"/>
  <c r="K599" i="53"/>
  <c r="K598" i="53"/>
  <c r="K597" i="53"/>
  <c r="K596" i="53"/>
  <c r="K595" i="53"/>
  <c r="K594" i="53"/>
  <c r="K593" i="53"/>
  <c r="K592" i="53"/>
  <c r="K591" i="53"/>
  <c r="K590" i="53"/>
  <c r="K589" i="53"/>
  <c r="K588" i="53"/>
  <c r="K587" i="53"/>
  <c r="K586" i="53"/>
  <c r="K585" i="53"/>
  <c r="K584" i="53"/>
  <c r="K583" i="53"/>
  <c r="K582" i="53"/>
  <c r="K581" i="53"/>
  <c r="K580" i="53"/>
  <c r="K579" i="53"/>
  <c r="K578" i="53"/>
  <c r="K577" i="53"/>
  <c r="K576" i="53"/>
  <c r="K575" i="53"/>
  <c r="K574" i="53"/>
  <c r="K573" i="53"/>
  <c r="K572" i="53"/>
  <c r="K571" i="53"/>
  <c r="K570" i="53"/>
  <c r="K569" i="53"/>
  <c r="K568" i="53"/>
  <c r="K567" i="53"/>
  <c r="K566" i="53"/>
  <c r="K565" i="53"/>
  <c r="K564" i="53"/>
  <c r="K563" i="53"/>
  <c r="K562" i="53"/>
  <c r="K561" i="53"/>
  <c r="K560" i="53"/>
  <c r="K559" i="53"/>
  <c r="K558" i="53"/>
  <c r="K557" i="53"/>
  <c r="K556" i="53"/>
  <c r="K555" i="53"/>
  <c r="K554" i="53"/>
  <c r="K553" i="53"/>
  <c r="K552" i="53"/>
  <c r="K551" i="53"/>
  <c r="K550" i="53"/>
  <c r="K549" i="53"/>
  <c r="K548" i="53"/>
  <c r="K547" i="53"/>
  <c r="K546" i="53"/>
  <c r="K545" i="53"/>
  <c r="K544" i="53"/>
  <c r="K543" i="53"/>
  <c r="K542" i="53"/>
  <c r="K541" i="53"/>
  <c r="K540" i="53"/>
  <c r="K539" i="53"/>
  <c r="K538" i="53"/>
  <c r="K537" i="53"/>
  <c r="K536" i="53"/>
  <c r="K535" i="53"/>
  <c r="K534" i="53"/>
  <c r="K533" i="53"/>
  <c r="K532" i="53"/>
  <c r="K531" i="53"/>
  <c r="K530" i="53"/>
  <c r="K529" i="53"/>
  <c r="K528" i="53"/>
  <c r="K527" i="53"/>
  <c r="K526" i="53"/>
  <c r="K525" i="53"/>
  <c r="K524" i="53"/>
  <c r="K523" i="53"/>
  <c r="K522" i="53"/>
  <c r="K521" i="53"/>
  <c r="K520" i="53"/>
  <c r="K519" i="53"/>
  <c r="K518" i="53"/>
  <c r="K517" i="53"/>
  <c r="K516" i="53"/>
  <c r="K515" i="53"/>
  <c r="K514" i="53"/>
  <c r="K513" i="53"/>
  <c r="K512" i="53"/>
  <c r="K511" i="53"/>
  <c r="K510" i="53"/>
  <c r="K509" i="53"/>
  <c r="K508" i="53"/>
  <c r="K507" i="53"/>
  <c r="K506" i="53"/>
  <c r="K505" i="53"/>
  <c r="K504" i="53"/>
  <c r="K503" i="53"/>
  <c r="K502" i="53"/>
  <c r="K501" i="53"/>
  <c r="K500" i="53"/>
  <c r="K499" i="53"/>
  <c r="K498" i="53"/>
  <c r="K497" i="53"/>
  <c r="K496" i="53"/>
  <c r="K495" i="53"/>
  <c r="K494" i="53"/>
  <c r="K493" i="53"/>
  <c r="K492" i="53"/>
  <c r="K491" i="53"/>
  <c r="K490" i="53"/>
  <c r="K489" i="53"/>
  <c r="K488" i="53"/>
  <c r="K487" i="53"/>
  <c r="K486" i="53"/>
  <c r="K485" i="53"/>
  <c r="K484" i="53"/>
  <c r="K483" i="53"/>
  <c r="K482" i="53"/>
  <c r="K481" i="53"/>
  <c r="K480" i="53"/>
  <c r="K479" i="53"/>
  <c r="K478" i="53"/>
  <c r="K477" i="53"/>
  <c r="K476" i="53"/>
  <c r="K475" i="53"/>
  <c r="K474" i="53"/>
  <c r="K473" i="53"/>
  <c r="K472" i="53"/>
  <c r="K471" i="53"/>
  <c r="K470" i="53"/>
  <c r="K469" i="53"/>
  <c r="K468" i="53"/>
  <c r="K467" i="53"/>
  <c r="K466" i="53"/>
  <c r="K465" i="53"/>
  <c r="K464" i="53"/>
  <c r="K463" i="53"/>
  <c r="K462" i="53"/>
  <c r="K461" i="53"/>
  <c r="K460" i="53"/>
  <c r="K459" i="53"/>
  <c r="K458" i="53"/>
  <c r="K457" i="53"/>
  <c r="K456" i="53"/>
  <c r="K455" i="53"/>
  <c r="K454" i="53"/>
  <c r="K453" i="53"/>
  <c r="K452" i="53"/>
  <c r="K451" i="53"/>
  <c r="K450" i="53"/>
  <c r="K449" i="53"/>
  <c r="K448" i="53"/>
  <c r="K447" i="53"/>
  <c r="K446" i="53"/>
  <c r="K445" i="53"/>
  <c r="K444" i="53"/>
  <c r="K443" i="53"/>
  <c r="K442" i="53"/>
  <c r="K441" i="53"/>
  <c r="K440" i="53"/>
  <c r="K439" i="53"/>
  <c r="K438" i="53"/>
  <c r="K437" i="53"/>
  <c r="K436" i="53"/>
  <c r="K435" i="53"/>
  <c r="K434" i="53"/>
  <c r="K433" i="53"/>
  <c r="K432" i="53"/>
  <c r="K431" i="53"/>
  <c r="K430" i="53"/>
  <c r="K429" i="53"/>
  <c r="K428" i="53"/>
  <c r="K427" i="53"/>
  <c r="K426" i="53"/>
  <c r="K425" i="53"/>
  <c r="K424" i="53"/>
  <c r="K423" i="53"/>
  <c r="K422" i="53"/>
  <c r="K421" i="53"/>
  <c r="K420" i="53"/>
  <c r="K419" i="53"/>
  <c r="K418" i="53"/>
  <c r="K417" i="53"/>
  <c r="K416" i="53"/>
  <c r="K415" i="53"/>
  <c r="K414" i="53"/>
  <c r="K413" i="53"/>
  <c r="K412" i="53"/>
  <c r="K411" i="53"/>
  <c r="K410" i="53"/>
  <c r="K409" i="53"/>
  <c r="K408" i="53"/>
  <c r="K407" i="53"/>
  <c r="K406" i="53"/>
  <c r="K405" i="53"/>
  <c r="K404" i="53"/>
  <c r="K403" i="53"/>
  <c r="K402" i="53"/>
  <c r="K401" i="53"/>
  <c r="K400" i="53"/>
  <c r="K399" i="53"/>
  <c r="K398" i="53"/>
  <c r="K397" i="53"/>
  <c r="K396" i="53"/>
  <c r="K395" i="53"/>
  <c r="K394" i="53"/>
  <c r="K393" i="53"/>
  <c r="K392" i="53"/>
  <c r="K391" i="53"/>
  <c r="K390" i="53"/>
  <c r="K389" i="53"/>
  <c r="K388" i="53"/>
  <c r="K387" i="53"/>
  <c r="K386" i="53"/>
  <c r="K385" i="53"/>
  <c r="K384" i="53"/>
  <c r="K383" i="53"/>
  <c r="K382" i="53"/>
  <c r="K381" i="53"/>
  <c r="K380" i="53"/>
  <c r="K379" i="53"/>
  <c r="K378" i="53"/>
  <c r="K377" i="53"/>
  <c r="K376" i="53"/>
  <c r="K375" i="53"/>
  <c r="K374" i="53"/>
  <c r="K373" i="53"/>
  <c r="K372" i="53"/>
  <c r="K371" i="53"/>
  <c r="K370" i="53"/>
  <c r="K369" i="53"/>
  <c r="K368" i="53"/>
  <c r="K367" i="53"/>
  <c r="K366" i="53"/>
  <c r="K365" i="53"/>
  <c r="K364" i="53"/>
  <c r="K363" i="53"/>
  <c r="K362" i="53"/>
  <c r="K361" i="53"/>
  <c r="K360" i="53"/>
  <c r="K359" i="53"/>
  <c r="K358" i="53"/>
  <c r="K357" i="53"/>
  <c r="K356" i="53"/>
  <c r="K355" i="53"/>
  <c r="K354" i="53"/>
  <c r="K353" i="53"/>
  <c r="K352" i="53"/>
  <c r="K351" i="53"/>
  <c r="K350" i="53"/>
  <c r="K349" i="53"/>
  <c r="K348" i="53"/>
  <c r="K347" i="53"/>
  <c r="K346" i="53"/>
  <c r="K345" i="53"/>
  <c r="K344" i="53"/>
  <c r="K343" i="53"/>
  <c r="K342" i="53"/>
  <c r="K341" i="53"/>
  <c r="K340" i="53"/>
  <c r="K339" i="53"/>
  <c r="K338" i="53"/>
  <c r="K337" i="53"/>
  <c r="K336" i="53"/>
  <c r="K335" i="53"/>
  <c r="K334" i="53"/>
  <c r="K333" i="53"/>
  <c r="K332" i="53"/>
  <c r="K331" i="53"/>
  <c r="K330" i="53"/>
  <c r="K329" i="53"/>
  <c r="K328" i="53"/>
  <c r="K327" i="53"/>
  <c r="K326" i="53"/>
  <c r="K325" i="53"/>
  <c r="K324" i="53"/>
  <c r="K323" i="53"/>
  <c r="K322" i="53"/>
  <c r="K321" i="53"/>
  <c r="K320" i="53"/>
  <c r="K319" i="53"/>
  <c r="K318" i="53"/>
  <c r="K317" i="53"/>
  <c r="K316" i="53"/>
  <c r="K315" i="53"/>
  <c r="K314" i="53"/>
  <c r="K313" i="53"/>
  <c r="K312" i="53"/>
  <c r="K311" i="53"/>
  <c r="K310" i="53"/>
  <c r="K309" i="53"/>
  <c r="K308" i="53"/>
  <c r="K307" i="53"/>
  <c r="K306" i="53"/>
  <c r="K305" i="53"/>
  <c r="K304" i="53"/>
  <c r="K303" i="53"/>
  <c r="K302" i="53"/>
  <c r="K301" i="53"/>
  <c r="K300" i="53"/>
  <c r="K299" i="53"/>
  <c r="K298" i="53"/>
  <c r="K297" i="53"/>
  <c r="K296" i="53"/>
  <c r="K295" i="53"/>
  <c r="K294" i="53"/>
  <c r="K293" i="53"/>
  <c r="K292" i="53"/>
  <c r="K291" i="53"/>
  <c r="K290" i="53"/>
  <c r="K289" i="53"/>
  <c r="K288" i="53"/>
  <c r="K287" i="53"/>
  <c r="K286" i="53"/>
  <c r="K285" i="53"/>
  <c r="K284" i="53"/>
  <c r="K283" i="53"/>
  <c r="K282" i="53"/>
  <c r="K281" i="53"/>
  <c r="K280" i="53"/>
  <c r="K279" i="53"/>
  <c r="K278" i="53"/>
  <c r="K277" i="53"/>
  <c r="K276" i="53"/>
  <c r="K275" i="53"/>
  <c r="K274" i="53"/>
  <c r="K273" i="53"/>
  <c r="K272" i="53"/>
  <c r="K271" i="53"/>
  <c r="K270" i="53"/>
  <c r="K269" i="53"/>
  <c r="K268" i="53"/>
  <c r="K267" i="53"/>
  <c r="K266" i="53"/>
  <c r="K265" i="53"/>
  <c r="K264" i="53"/>
  <c r="K263" i="53"/>
  <c r="K262" i="53"/>
  <c r="K261" i="53"/>
  <c r="K260" i="53"/>
  <c r="K259" i="53"/>
  <c r="K258" i="53"/>
  <c r="K257" i="53"/>
  <c r="K256" i="53"/>
  <c r="K255" i="53"/>
  <c r="K254" i="53"/>
  <c r="K253" i="53"/>
  <c r="K252" i="53"/>
  <c r="K251" i="53"/>
  <c r="K250" i="53"/>
  <c r="K249" i="53"/>
  <c r="K248" i="53"/>
  <c r="K247" i="53"/>
  <c r="K246" i="53"/>
  <c r="K245" i="53"/>
  <c r="K244" i="53"/>
  <c r="K243" i="53"/>
  <c r="K242" i="53"/>
  <c r="K241" i="53"/>
  <c r="K240" i="53"/>
  <c r="K239" i="53"/>
  <c r="K238" i="53"/>
  <c r="K237" i="53"/>
  <c r="K236" i="53"/>
  <c r="K235" i="53"/>
  <c r="K234" i="53"/>
  <c r="K233" i="53"/>
  <c r="K232" i="53"/>
  <c r="K231" i="53"/>
  <c r="K230" i="53"/>
  <c r="K229" i="53"/>
  <c r="K228" i="53"/>
  <c r="K227" i="53"/>
  <c r="K226" i="53"/>
  <c r="K225" i="53"/>
  <c r="K224" i="53"/>
  <c r="K223" i="53"/>
  <c r="K222" i="53"/>
  <c r="K221" i="53"/>
  <c r="K220" i="53"/>
  <c r="K219" i="53"/>
  <c r="K218" i="53"/>
  <c r="K217" i="53"/>
  <c r="K216" i="53"/>
  <c r="K215" i="53"/>
  <c r="K214" i="53"/>
  <c r="K213" i="53"/>
  <c r="K212" i="53"/>
  <c r="K211" i="53"/>
  <c r="K210" i="53"/>
  <c r="K209" i="53"/>
  <c r="K208" i="53"/>
  <c r="K207" i="53"/>
  <c r="K206" i="53"/>
  <c r="K205" i="53"/>
  <c r="K204" i="53"/>
  <c r="K203" i="53"/>
  <c r="K202" i="53"/>
  <c r="K201" i="53"/>
  <c r="K200" i="53"/>
  <c r="K199" i="53"/>
  <c r="K198" i="53"/>
  <c r="K197" i="53"/>
  <c r="K196" i="53"/>
  <c r="K195" i="53"/>
  <c r="K194" i="53"/>
  <c r="K193" i="53"/>
  <c r="K192" i="53"/>
  <c r="K191" i="53"/>
  <c r="K190" i="53"/>
  <c r="K189" i="53"/>
  <c r="K188" i="53"/>
  <c r="K187" i="53"/>
  <c r="K186" i="53"/>
  <c r="K185" i="53"/>
  <c r="K184" i="53"/>
  <c r="K183" i="53"/>
  <c r="K182" i="53"/>
  <c r="K181" i="53"/>
  <c r="K180" i="53"/>
  <c r="K179" i="53"/>
  <c r="K178" i="53"/>
  <c r="K177" i="53"/>
  <c r="K176" i="53"/>
  <c r="K175" i="53"/>
  <c r="K174" i="53"/>
  <c r="K173" i="53"/>
  <c r="K172" i="53"/>
  <c r="K171" i="53"/>
  <c r="K170" i="53"/>
  <c r="K169" i="53"/>
  <c r="K168" i="53"/>
  <c r="K167" i="53"/>
  <c r="K166" i="53"/>
  <c r="K165" i="53"/>
  <c r="K164" i="53"/>
  <c r="K163" i="53"/>
  <c r="K162" i="53"/>
  <c r="K161" i="53"/>
  <c r="K160" i="53"/>
  <c r="K159" i="53"/>
  <c r="K158" i="53"/>
  <c r="K157" i="53"/>
  <c r="K156" i="53"/>
  <c r="K155" i="53"/>
  <c r="K154" i="53"/>
  <c r="K153" i="53"/>
  <c r="K152" i="53"/>
  <c r="K151" i="53"/>
  <c r="K150" i="53"/>
  <c r="K149" i="53"/>
  <c r="K148" i="53"/>
  <c r="K147" i="53"/>
  <c r="K146" i="53"/>
  <c r="K145" i="53"/>
  <c r="K144" i="53"/>
  <c r="K143" i="53"/>
  <c r="K142" i="53"/>
  <c r="K141" i="53"/>
  <c r="K140" i="53"/>
  <c r="K139" i="53"/>
  <c r="K138" i="53"/>
  <c r="K137" i="53"/>
  <c r="K136" i="53"/>
  <c r="K135" i="53"/>
  <c r="K134" i="53"/>
  <c r="K133" i="53"/>
  <c r="K132" i="53"/>
  <c r="K131" i="53"/>
  <c r="K130" i="53"/>
  <c r="K129" i="53"/>
  <c r="K128" i="53"/>
  <c r="K127" i="53"/>
  <c r="K126" i="53"/>
  <c r="K125" i="53"/>
  <c r="K124" i="53"/>
  <c r="K123" i="53"/>
  <c r="K122" i="53"/>
  <c r="K121" i="53"/>
  <c r="K120" i="53"/>
  <c r="K119" i="53"/>
  <c r="K118" i="53"/>
  <c r="K117" i="53"/>
  <c r="K116" i="53"/>
  <c r="K115" i="53"/>
  <c r="K114" i="53"/>
  <c r="K113" i="53"/>
  <c r="K112" i="53"/>
  <c r="K111" i="53"/>
  <c r="K110" i="53"/>
  <c r="K109" i="53"/>
  <c r="K108" i="53"/>
  <c r="K107" i="53"/>
  <c r="K106" i="53"/>
  <c r="K105" i="53"/>
  <c r="K104" i="53"/>
  <c r="K103" i="53"/>
  <c r="K102" i="53"/>
  <c r="K101" i="53"/>
  <c r="K100" i="53"/>
  <c r="K99" i="53"/>
  <c r="K98" i="53"/>
  <c r="K97" i="53"/>
  <c r="K96" i="53"/>
  <c r="K95" i="53"/>
  <c r="K94" i="53"/>
  <c r="K93" i="53"/>
  <c r="K92" i="53"/>
  <c r="K91" i="53"/>
  <c r="K90" i="53"/>
  <c r="K89" i="53"/>
  <c r="K88" i="53"/>
  <c r="K87" i="53"/>
  <c r="K86" i="53"/>
  <c r="K85" i="53"/>
  <c r="K84" i="53"/>
  <c r="K83" i="53"/>
  <c r="K82" i="53"/>
  <c r="K81" i="53"/>
  <c r="K80" i="53"/>
  <c r="K79" i="53"/>
  <c r="K78" i="53"/>
  <c r="K77" i="53"/>
  <c r="K76" i="53"/>
  <c r="K75" i="53"/>
  <c r="K74" i="53"/>
  <c r="K73" i="53"/>
  <c r="K72" i="53"/>
  <c r="K71" i="53"/>
  <c r="K70" i="53"/>
  <c r="K69" i="53"/>
  <c r="K68" i="53"/>
  <c r="K67" i="53"/>
  <c r="K66" i="53"/>
  <c r="K65" i="53"/>
  <c r="K64" i="53"/>
  <c r="K63" i="53"/>
  <c r="K62" i="53"/>
  <c r="K61" i="53"/>
  <c r="K60" i="53"/>
  <c r="K59" i="53"/>
  <c r="K58" i="53"/>
  <c r="K57" i="53"/>
  <c r="K56" i="53"/>
  <c r="K55" i="53"/>
  <c r="K54" i="53"/>
  <c r="K53" i="53"/>
  <c r="K52" i="53"/>
  <c r="K51" i="53"/>
  <c r="K50" i="53"/>
  <c r="K49" i="53"/>
  <c r="K48" i="53"/>
  <c r="K47" i="53"/>
  <c r="K46" i="53"/>
  <c r="K45" i="53"/>
  <c r="K44" i="53"/>
  <c r="K43" i="53"/>
  <c r="K42" i="53"/>
  <c r="K41" i="53"/>
  <c r="K40" i="53"/>
  <c r="K39" i="53"/>
  <c r="K38" i="53"/>
  <c r="K37" i="53"/>
  <c r="K36" i="53"/>
  <c r="K35" i="53"/>
  <c r="K34" i="53"/>
  <c r="K33" i="53"/>
  <c r="K32" i="53"/>
  <c r="K31" i="53"/>
  <c r="K30" i="53"/>
  <c r="K29" i="53"/>
  <c r="K28" i="53"/>
  <c r="K27" i="53"/>
  <c r="K26" i="53"/>
  <c r="K25" i="53"/>
  <c r="K24" i="53"/>
  <c r="K23" i="53"/>
  <c r="K22" i="53"/>
  <c r="K21" i="53"/>
  <c r="K20" i="53"/>
  <c r="K19" i="53"/>
  <c r="K18" i="53"/>
  <c r="K17" i="53"/>
  <c r="K16" i="53"/>
  <c r="K15" i="53"/>
  <c r="K14" i="53"/>
  <c r="K13" i="53"/>
  <c r="K12" i="53"/>
  <c r="K11" i="53"/>
  <c r="K10" i="53"/>
  <c r="K9" i="53"/>
  <c r="K8" i="53"/>
  <c r="K7" i="53"/>
  <c r="K6" i="53"/>
  <c r="K5" i="53"/>
  <c r="K4" i="53"/>
  <c r="K3" i="53"/>
  <c r="K2" i="53"/>
  <c r="K3" i="49"/>
  <c r="K4" i="49"/>
  <c r="K5" i="49"/>
  <c r="K6" i="49"/>
  <c r="K7" i="49"/>
  <c r="K8" i="49"/>
  <c r="K9" i="49"/>
  <c r="K10" i="49"/>
  <c r="K11" i="49"/>
  <c r="K12" i="49"/>
  <c r="K13" i="49"/>
  <c r="K14" i="49"/>
  <c r="K15" i="49"/>
  <c r="K16" i="49"/>
  <c r="K17" i="49"/>
  <c r="K18" i="49"/>
  <c r="K19" i="49"/>
  <c r="K20" i="49"/>
  <c r="K21" i="49"/>
  <c r="K22" i="49"/>
  <c r="K23" i="49"/>
  <c r="K24" i="49"/>
  <c r="K25" i="49"/>
  <c r="K26" i="49"/>
  <c r="K27" i="49"/>
  <c r="K28" i="49"/>
  <c r="K29" i="49"/>
  <c r="K30" i="49"/>
  <c r="K31" i="49"/>
  <c r="K32" i="49"/>
  <c r="K33" i="49"/>
  <c r="K34" i="49"/>
  <c r="K35" i="49"/>
  <c r="K36" i="49"/>
  <c r="K37" i="49"/>
  <c r="K38" i="49"/>
  <c r="K39" i="49"/>
  <c r="K40" i="49"/>
  <c r="K41" i="49"/>
  <c r="K42" i="49"/>
  <c r="K43" i="49"/>
  <c r="K44" i="49"/>
  <c r="K45" i="49"/>
  <c r="K46" i="49"/>
  <c r="K47" i="49"/>
  <c r="K48" i="49"/>
  <c r="K49" i="49"/>
  <c r="K50" i="49"/>
  <c r="K51" i="49"/>
  <c r="K52" i="49"/>
  <c r="K53" i="49"/>
  <c r="K54" i="49"/>
  <c r="K55" i="49"/>
  <c r="K56" i="49"/>
  <c r="K57" i="49"/>
  <c r="K58" i="49"/>
  <c r="K59" i="49"/>
  <c r="K60" i="49"/>
  <c r="K61" i="49"/>
  <c r="K62" i="49"/>
  <c r="K63" i="49"/>
  <c r="K64" i="49"/>
  <c r="K65" i="49"/>
  <c r="K66" i="49"/>
  <c r="K67" i="49"/>
  <c r="K68" i="49"/>
  <c r="K69" i="49"/>
  <c r="K70" i="49"/>
  <c r="K71" i="49"/>
  <c r="K72" i="49"/>
  <c r="K73" i="49"/>
  <c r="K74" i="49"/>
  <c r="K75" i="49"/>
  <c r="K76" i="49"/>
  <c r="K77" i="49"/>
  <c r="K78" i="49"/>
  <c r="K79" i="49"/>
  <c r="K80" i="49"/>
  <c r="K81" i="49"/>
  <c r="K82" i="49"/>
  <c r="K83" i="49"/>
  <c r="K84" i="49"/>
  <c r="K85" i="49"/>
  <c r="K86" i="49"/>
  <c r="K87" i="49"/>
  <c r="K88" i="49"/>
  <c r="K89" i="49"/>
  <c r="K90" i="49"/>
  <c r="K91" i="49"/>
  <c r="K92" i="49"/>
  <c r="K93" i="49"/>
  <c r="K94" i="49"/>
  <c r="K95" i="49"/>
  <c r="K96" i="49"/>
  <c r="K97" i="49"/>
  <c r="K98" i="49"/>
  <c r="K99" i="49"/>
  <c r="K100" i="49"/>
  <c r="K101" i="49"/>
  <c r="K102" i="49"/>
  <c r="K103" i="49"/>
  <c r="K104" i="49"/>
  <c r="K105" i="49"/>
  <c r="K106" i="49"/>
  <c r="K107" i="49"/>
  <c r="K108" i="49"/>
  <c r="K109" i="49"/>
  <c r="K110" i="49"/>
  <c r="K111" i="49"/>
  <c r="K112" i="49"/>
  <c r="K113" i="49"/>
  <c r="K114" i="49"/>
  <c r="K115" i="49"/>
  <c r="K116" i="49"/>
  <c r="K117" i="49"/>
  <c r="K118" i="49"/>
  <c r="K119" i="49"/>
  <c r="K120" i="49"/>
  <c r="K121" i="49"/>
  <c r="K122" i="49"/>
  <c r="K123" i="49"/>
  <c r="K124" i="49"/>
  <c r="K125" i="49"/>
  <c r="K126" i="49"/>
  <c r="K127" i="49"/>
  <c r="K128" i="49"/>
  <c r="K129" i="49"/>
  <c r="K130" i="49"/>
  <c r="K131" i="49"/>
  <c r="K132" i="49"/>
  <c r="K133" i="49"/>
  <c r="K134" i="49"/>
  <c r="K135" i="49"/>
  <c r="K136" i="49"/>
  <c r="K137" i="49"/>
  <c r="K138" i="49"/>
  <c r="K139" i="49"/>
  <c r="K140" i="49"/>
  <c r="K141" i="49"/>
  <c r="K142" i="49"/>
  <c r="K143" i="49"/>
  <c r="K144" i="49"/>
  <c r="K145" i="49"/>
  <c r="K146" i="49"/>
  <c r="K147" i="49"/>
  <c r="K148" i="49"/>
  <c r="K149" i="49"/>
  <c r="K150" i="49"/>
  <c r="K151" i="49"/>
  <c r="K152" i="49"/>
  <c r="K153" i="49"/>
  <c r="K154" i="49"/>
  <c r="K155" i="49"/>
  <c r="K156" i="49"/>
  <c r="K157" i="49"/>
  <c r="K158" i="49"/>
  <c r="K159" i="49"/>
  <c r="K160" i="49"/>
  <c r="K161" i="49"/>
  <c r="K162" i="49"/>
  <c r="K163" i="49"/>
  <c r="K164" i="49"/>
  <c r="K165" i="49"/>
  <c r="K166" i="49"/>
  <c r="K167" i="49"/>
  <c r="K168" i="49"/>
  <c r="K169" i="49"/>
  <c r="K170" i="49"/>
  <c r="K171" i="49"/>
  <c r="K172" i="49"/>
  <c r="K173" i="49"/>
  <c r="K174" i="49"/>
  <c r="K175" i="49"/>
  <c r="K176" i="49"/>
  <c r="K177" i="49"/>
  <c r="K178" i="49"/>
  <c r="K179" i="49"/>
  <c r="K180" i="49"/>
  <c r="K181" i="49"/>
  <c r="K182" i="49"/>
  <c r="K183" i="49"/>
  <c r="K184" i="49"/>
  <c r="K185" i="49"/>
  <c r="K186" i="49"/>
  <c r="K187" i="49"/>
  <c r="K188" i="49"/>
  <c r="K189" i="49"/>
  <c r="K190" i="49"/>
  <c r="K191" i="49"/>
  <c r="K192" i="49"/>
  <c r="K193" i="49"/>
  <c r="K194" i="49"/>
  <c r="K195" i="49"/>
  <c r="K196" i="49"/>
  <c r="K197" i="49"/>
  <c r="K198" i="49"/>
  <c r="K199" i="49"/>
  <c r="K200" i="49"/>
  <c r="K201" i="49"/>
  <c r="K202" i="49"/>
  <c r="K203" i="49"/>
  <c r="K204" i="49"/>
  <c r="K205" i="49"/>
  <c r="K206" i="49"/>
  <c r="K207" i="49"/>
  <c r="K208" i="49"/>
  <c r="K209" i="49"/>
  <c r="K210" i="49"/>
  <c r="K211" i="49"/>
  <c r="K212" i="49"/>
  <c r="K213" i="49"/>
  <c r="K214" i="49"/>
  <c r="K215" i="49"/>
  <c r="K216" i="49"/>
  <c r="K217" i="49"/>
  <c r="K218" i="49"/>
  <c r="K219" i="49"/>
  <c r="K220" i="49"/>
  <c r="K221" i="49"/>
  <c r="K222" i="49"/>
  <c r="K223" i="49"/>
  <c r="K224" i="49"/>
  <c r="K225" i="49"/>
  <c r="K226" i="49"/>
  <c r="K227" i="49"/>
  <c r="K228" i="49"/>
  <c r="K229" i="49"/>
  <c r="K230" i="49"/>
  <c r="K231" i="49"/>
  <c r="K232" i="49"/>
  <c r="K233" i="49"/>
  <c r="K234" i="49"/>
  <c r="K235" i="49"/>
  <c r="K236" i="49"/>
  <c r="K237" i="49"/>
  <c r="K238" i="49"/>
  <c r="K239" i="49"/>
  <c r="K240" i="49"/>
  <c r="K241" i="49"/>
  <c r="K242" i="49"/>
  <c r="K243" i="49"/>
  <c r="K244" i="49"/>
  <c r="K245" i="49"/>
  <c r="K246" i="49"/>
  <c r="K247" i="49"/>
  <c r="K248" i="49"/>
  <c r="K249" i="49"/>
  <c r="K250" i="49"/>
  <c r="K251" i="49"/>
  <c r="K252" i="49"/>
  <c r="K253" i="49"/>
  <c r="K254" i="49"/>
  <c r="K255" i="49"/>
  <c r="K256" i="49"/>
  <c r="K257" i="49"/>
  <c r="K258" i="49"/>
  <c r="K259" i="49"/>
  <c r="K260" i="49"/>
  <c r="K261" i="49"/>
  <c r="K262" i="49"/>
  <c r="K263" i="49"/>
  <c r="K264" i="49"/>
  <c r="K265" i="49"/>
  <c r="K266" i="49"/>
  <c r="K267" i="49"/>
  <c r="K268" i="49"/>
  <c r="K269" i="49"/>
  <c r="K270" i="49"/>
  <c r="K271" i="49"/>
  <c r="K272" i="49"/>
  <c r="K273" i="49"/>
  <c r="K274" i="49"/>
  <c r="K275" i="49"/>
  <c r="K276" i="49"/>
  <c r="K277" i="49"/>
  <c r="K278" i="49"/>
  <c r="K279" i="49"/>
  <c r="K280" i="49"/>
  <c r="K281" i="49"/>
  <c r="K282" i="49"/>
  <c r="K283" i="49"/>
  <c r="K284" i="49"/>
  <c r="K285" i="49"/>
  <c r="K286" i="49"/>
  <c r="K287" i="49"/>
  <c r="K288" i="49"/>
  <c r="K289" i="49"/>
  <c r="K290" i="49"/>
  <c r="K291" i="49"/>
  <c r="K292" i="49"/>
  <c r="K293" i="49"/>
  <c r="K294" i="49"/>
  <c r="K295" i="49"/>
  <c r="K296" i="49"/>
  <c r="K297" i="49"/>
  <c r="K298" i="49"/>
  <c r="K299" i="49"/>
  <c r="K300" i="49"/>
  <c r="K301" i="49"/>
  <c r="K302" i="49"/>
  <c r="K303" i="49"/>
  <c r="K304" i="49"/>
  <c r="K305" i="49"/>
  <c r="K306" i="49"/>
  <c r="K307" i="49"/>
  <c r="K308" i="49"/>
  <c r="K309" i="49"/>
  <c r="K310" i="49"/>
  <c r="K311" i="49"/>
  <c r="K312" i="49"/>
  <c r="K313" i="49"/>
  <c r="K314" i="49"/>
  <c r="K315" i="49"/>
  <c r="K316" i="49"/>
  <c r="K317" i="49"/>
  <c r="K318" i="49"/>
  <c r="K319" i="49"/>
  <c r="K320" i="49"/>
  <c r="K321" i="49"/>
  <c r="K322" i="49"/>
  <c r="K323" i="49"/>
  <c r="K324" i="49"/>
  <c r="K325" i="49"/>
  <c r="K326" i="49"/>
  <c r="K327" i="49"/>
  <c r="K328" i="49"/>
  <c r="K329" i="49"/>
  <c r="K330" i="49"/>
  <c r="K331" i="49"/>
  <c r="K332" i="49"/>
  <c r="K333" i="49"/>
  <c r="K334" i="49"/>
  <c r="K335" i="49"/>
  <c r="K336" i="49"/>
  <c r="K337" i="49"/>
  <c r="K338" i="49"/>
  <c r="K339" i="49"/>
  <c r="K340" i="49"/>
  <c r="K341" i="49"/>
  <c r="K342" i="49"/>
  <c r="K343" i="49"/>
  <c r="K344" i="49"/>
  <c r="K345" i="49"/>
  <c r="K346" i="49"/>
  <c r="K347" i="49"/>
  <c r="K348" i="49"/>
  <c r="K349" i="49"/>
  <c r="K350" i="49"/>
  <c r="K351" i="49"/>
  <c r="K352" i="49"/>
  <c r="K353" i="49"/>
  <c r="K354" i="49"/>
  <c r="K355" i="49"/>
  <c r="K356" i="49"/>
  <c r="K357" i="49"/>
  <c r="K358" i="49"/>
  <c r="K359" i="49"/>
  <c r="K360" i="49"/>
  <c r="K361" i="49"/>
  <c r="K362" i="49"/>
  <c r="K363" i="49"/>
  <c r="K364" i="49"/>
  <c r="K365" i="49"/>
  <c r="K366" i="49"/>
  <c r="K367" i="49"/>
  <c r="K368" i="49"/>
  <c r="K369" i="49"/>
  <c r="K370" i="49"/>
  <c r="K371" i="49"/>
  <c r="K372" i="49"/>
  <c r="K373" i="49"/>
  <c r="K374" i="49"/>
  <c r="K375" i="49"/>
  <c r="K376" i="49"/>
  <c r="K377" i="49"/>
  <c r="K378" i="49"/>
  <c r="K379" i="49"/>
  <c r="K380" i="49"/>
  <c r="K381" i="49"/>
  <c r="K382" i="49"/>
  <c r="K383" i="49"/>
  <c r="K384" i="49"/>
  <c r="K385" i="49"/>
  <c r="K386" i="49"/>
  <c r="K387" i="49"/>
  <c r="K388" i="49"/>
  <c r="K389" i="49"/>
  <c r="K390" i="49"/>
  <c r="K391" i="49"/>
  <c r="K392" i="49"/>
  <c r="K393" i="49"/>
  <c r="K394" i="49"/>
  <c r="K395" i="49"/>
  <c r="K396" i="49"/>
  <c r="K397" i="49"/>
  <c r="K398" i="49"/>
  <c r="K399" i="49"/>
  <c r="K400" i="49"/>
  <c r="K401" i="49"/>
  <c r="K402" i="49"/>
  <c r="K403" i="49"/>
  <c r="K404" i="49"/>
  <c r="K405" i="49"/>
  <c r="K406" i="49"/>
  <c r="K407" i="49"/>
  <c r="K408" i="49"/>
  <c r="K409" i="49"/>
  <c r="K410" i="49"/>
  <c r="K411" i="49"/>
  <c r="K412" i="49"/>
  <c r="K413" i="49"/>
  <c r="K414" i="49"/>
  <c r="K415" i="49"/>
  <c r="K416" i="49"/>
  <c r="K417" i="49"/>
  <c r="K418" i="49"/>
  <c r="K419" i="49"/>
  <c r="K420" i="49"/>
  <c r="K421" i="49"/>
  <c r="K422" i="49"/>
  <c r="K423" i="49"/>
  <c r="K424" i="49"/>
  <c r="K425" i="49"/>
  <c r="K426" i="49"/>
  <c r="K427" i="49"/>
  <c r="K428" i="49"/>
  <c r="K429" i="49"/>
  <c r="K430" i="49"/>
  <c r="K431" i="49"/>
  <c r="K432" i="49"/>
  <c r="K433" i="49"/>
  <c r="K434" i="49"/>
  <c r="K435" i="49"/>
  <c r="K436" i="49"/>
  <c r="K437" i="49"/>
  <c r="K438" i="49"/>
  <c r="K439" i="49"/>
  <c r="K440" i="49"/>
  <c r="K441" i="49"/>
  <c r="K442" i="49"/>
  <c r="K443" i="49"/>
  <c r="K444" i="49"/>
  <c r="K445" i="49"/>
  <c r="K446" i="49"/>
  <c r="K447" i="49"/>
  <c r="K448" i="49"/>
  <c r="K449" i="49"/>
  <c r="K450" i="49"/>
  <c r="K451" i="49"/>
  <c r="K452" i="49"/>
  <c r="K453" i="49"/>
  <c r="K454" i="49"/>
  <c r="K455" i="49"/>
  <c r="K456" i="49"/>
  <c r="K457" i="49"/>
  <c r="K458" i="49"/>
  <c r="K459" i="49"/>
  <c r="K460" i="49"/>
  <c r="K461" i="49"/>
  <c r="K462" i="49"/>
  <c r="K463" i="49"/>
  <c r="K464" i="49"/>
  <c r="K465" i="49"/>
  <c r="K466" i="49"/>
  <c r="K467" i="49"/>
  <c r="K468" i="49"/>
  <c r="K469" i="49"/>
  <c r="K470" i="49"/>
  <c r="K471" i="49"/>
  <c r="K472" i="49"/>
  <c r="K473" i="49"/>
  <c r="K474" i="49"/>
  <c r="K475" i="49"/>
  <c r="K476" i="49"/>
  <c r="K477" i="49"/>
  <c r="K478" i="49"/>
  <c r="K479" i="49"/>
  <c r="K480" i="49"/>
  <c r="K481" i="49"/>
  <c r="K482" i="49"/>
  <c r="K483" i="49"/>
  <c r="K484" i="49"/>
  <c r="K485" i="49"/>
  <c r="K486" i="49"/>
  <c r="K487" i="49"/>
  <c r="K488" i="49"/>
  <c r="K489" i="49"/>
  <c r="K490" i="49"/>
  <c r="K491" i="49"/>
  <c r="K492" i="49"/>
  <c r="K493" i="49"/>
  <c r="K494" i="49"/>
  <c r="K495" i="49"/>
  <c r="K496" i="49"/>
  <c r="K497" i="49"/>
  <c r="K498" i="49"/>
  <c r="K499" i="49"/>
  <c r="K500" i="49"/>
  <c r="K501" i="49"/>
  <c r="K502" i="49"/>
  <c r="K503" i="49"/>
  <c r="K504" i="49"/>
  <c r="K505" i="49"/>
  <c r="K506" i="49"/>
  <c r="K507" i="49"/>
  <c r="K508" i="49"/>
  <c r="K509" i="49"/>
  <c r="K510" i="49"/>
  <c r="K511" i="49"/>
  <c r="K512" i="49"/>
  <c r="K513" i="49"/>
  <c r="K514" i="49"/>
  <c r="K515" i="49"/>
  <c r="K516" i="49"/>
  <c r="K517" i="49"/>
  <c r="K518" i="49"/>
  <c r="K519" i="49"/>
  <c r="K520" i="49"/>
  <c r="K521" i="49"/>
  <c r="K522" i="49"/>
  <c r="K523" i="49"/>
  <c r="K524" i="49"/>
  <c r="K525" i="49"/>
  <c r="K526" i="49"/>
  <c r="K527" i="49"/>
  <c r="K528" i="49"/>
  <c r="K529" i="49"/>
  <c r="K530" i="49"/>
  <c r="K531" i="49"/>
  <c r="K532" i="49"/>
  <c r="K533" i="49"/>
  <c r="K534" i="49"/>
  <c r="K535" i="49"/>
  <c r="K536" i="49"/>
  <c r="K537" i="49"/>
  <c r="K538" i="49"/>
  <c r="K539" i="49"/>
  <c r="K540" i="49"/>
  <c r="K541" i="49"/>
  <c r="K542" i="49"/>
  <c r="K543" i="49"/>
  <c r="K544" i="49"/>
  <c r="K545" i="49"/>
  <c r="K546" i="49"/>
  <c r="K547" i="49"/>
  <c r="K548" i="49"/>
  <c r="K549" i="49"/>
  <c r="K550" i="49"/>
  <c r="K551" i="49"/>
  <c r="K552" i="49"/>
  <c r="K553" i="49"/>
  <c r="K554" i="49"/>
  <c r="K555" i="49"/>
  <c r="K556" i="49"/>
  <c r="K557" i="49"/>
  <c r="K558" i="49"/>
  <c r="K559" i="49"/>
  <c r="K560" i="49"/>
  <c r="K561" i="49"/>
  <c r="K562" i="49"/>
  <c r="K563" i="49"/>
  <c r="K564" i="49"/>
  <c r="K565" i="49"/>
  <c r="K566" i="49"/>
  <c r="K567" i="49"/>
  <c r="K568" i="49"/>
  <c r="K569" i="49"/>
  <c r="K570" i="49"/>
  <c r="K571" i="49"/>
  <c r="K572" i="49"/>
  <c r="K573" i="49"/>
  <c r="K574" i="49"/>
  <c r="K575" i="49"/>
  <c r="K576" i="49"/>
  <c r="K577" i="49"/>
  <c r="K578" i="49"/>
  <c r="K579" i="49"/>
  <c r="K580" i="49"/>
  <c r="K581" i="49"/>
  <c r="K582" i="49"/>
  <c r="K583" i="49"/>
  <c r="K584" i="49"/>
  <c r="K585" i="49"/>
  <c r="K586" i="49"/>
  <c r="K587" i="49"/>
  <c r="K588" i="49"/>
  <c r="K589" i="49"/>
  <c r="K590" i="49"/>
  <c r="K591" i="49"/>
  <c r="K592" i="49"/>
  <c r="K593" i="49"/>
  <c r="K594" i="49"/>
  <c r="K595" i="49"/>
  <c r="K596" i="49"/>
  <c r="K597" i="49"/>
  <c r="K598" i="49"/>
  <c r="K599" i="49"/>
  <c r="K600" i="49"/>
  <c r="K601" i="49"/>
  <c r="K602" i="49"/>
  <c r="K603" i="49"/>
  <c r="K604" i="49"/>
  <c r="K605" i="49"/>
  <c r="K606" i="49"/>
  <c r="K607" i="49"/>
  <c r="K608" i="49"/>
  <c r="K609" i="49"/>
  <c r="K610" i="49"/>
  <c r="K611" i="49"/>
  <c r="K612" i="49"/>
  <c r="K613" i="49"/>
  <c r="K614" i="49"/>
  <c r="K615" i="49"/>
  <c r="K616" i="49"/>
  <c r="K617" i="49"/>
  <c r="K618" i="49"/>
  <c r="K619" i="49"/>
  <c r="K620" i="49"/>
  <c r="K621" i="49"/>
  <c r="K622" i="49"/>
  <c r="K623" i="49"/>
  <c r="K624" i="49"/>
  <c r="K625" i="49"/>
  <c r="K626" i="49"/>
  <c r="K627" i="49"/>
  <c r="K628" i="49"/>
  <c r="K629" i="49"/>
  <c r="K630" i="49"/>
  <c r="K631" i="49"/>
  <c r="K632" i="49"/>
  <c r="K633" i="49"/>
  <c r="K634" i="49"/>
  <c r="K635" i="49"/>
  <c r="K636" i="49"/>
  <c r="K637" i="49"/>
  <c r="K638" i="49"/>
  <c r="K639" i="49"/>
  <c r="K640" i="49"/>
  <c r="K641" i="49"/>
  <c r="K642" i="49"/>
  <c r="K643" i="49"/>
  <c r="K644" i="49"/>
  <c r="K645" i="49"/>
  <c r="K646" i="49"/>
  <c r="K647" i="49"/>
  <c r="K648" i="49"/>
  <c r="K649" i="49"/>
  <c r="K650" i="49"/>
  <c r="K651" i="49"/>
  <c r="K652" i="49"/>
  <c r="K653" i="49"/>
  <c r="K654" i="49"/>
  <c r="K655" i="49"/>
  <c r="K656" i="49"/>
  <c r="K657" i="49"/>
  <c r="K658" i="49"/>
  <c r="K659" i="49"/>
  <c r="K660" i="49"/>
  <c r="K661" i="49"/>
  <c r="K662" i="49"/>
  <c r="K663" i="49"/>
  <c r="K664" i="49"/>
  <c r="K665" i="49"/>
  <c r="K666" i="49"/>
  <c r="K667" i="49"/>
  <c r="K668" i="49"/>
  <c r="K669" i="49"/>
  <c r="K670" i="49"/>
  <c r="K671" i="49"/>
  <c r="K672" i="49"/>
  <c r="K673" i="49"/>
  <c r="K674" i="49"/>
  <c r="K675" i="49"/>
  <c r="K676" i="49"/>
  <c r="K677" i="49"/>
  <c r="K678" i="49"/>
  <c r="K679" i="49"/>
  <c r="K680" i="49"/>
  <c r="K681" i="49"/>
  <c r="K682" i="49"/>
  <c r="K683" i="49"/>
  <c r="K684" i="49"/>
  <c r="K685" i="49"/>
  <c r="K686" i="49"/>
  <c r="K687" i="49"/>
  <c r="K688" i="49"/>
  <c r="K689" i="49"/>
  <c r="K690" i="49"/>
  <c r="K691" i="49"/>
  <c r="K692" i="49"/>
  <c r="K693" i="49"/>
  <c r="K694" i="49"/>
  <c r="K695" i="49"/>
  <c r="K696" i="49"/>
  <c r="K697" i="49"/>
  <c r="K698" i="49"/>
  <c r="K699" i="49"/>
  <c r="K700" i="49"/>
  <c r="K701" i="49"/>
  <c r="K702" i="49"/>
  <c r="K703" i="49"/>
  <c r="K704" i="49"/>
  <c r="K705" i="49"/>
  <c r="K706" i="49"/>
  <c r="K707" i="49"/>
  <c r="K708" i="49"/>
  <c r="K709" i="49"/>
  <c r="K710" i="49"/>
  <c r="K711" i="49"/>
  <c r="K712" i="49"/>
  <c r="K713" i="49"/>
  <c r="K714" i="49"/>
  <c r="K715" i="49"/>
  <c r="K716" i="49"/>
  <c r="K717" i="49"/>
  <c r="K718" i="49"/>
  <c r="K719" i="49"/>
  <c r="K720" i="49"/>
  <c r="K721" i="49"/>
  <c r="K722" i="49"/>
  <c r="K723" i="49"/>
  <c r="K724" i="49"/>
  <c r="K725" i="49"/>
  <c r="K726" i="49"/>
  <c r="K727" i="49"/>
  <c r="K728" i="49"/>
  <c r="K729" i="49"/>
  <c r="K730" i="49"/>
  <c r="K731" i="49"/>
  <c r="K732" i="49"/>
  <c r="K733" i="49"/>
  <c r="K734" i="49"/>
  <c r="K735" i="49"/>
  <c r="K736" i="49"/>
  <c r="K737" i="49"/>
  <c r="K738" i="49"/>
  <c r="K739" i="49"/>
  <c r="K740" i="49"/>
  <c r="K741" i="49"/>
  <c r="K742" i="49"/>
  <c r="K743" i="49"/>
  <c r="K744" i="49"/>
  <c r="K745" i="49"/>
  <c r="K746" i="49"/>
  <c r="K747" i="49"/>
  <c r="K748" i="49"/>
  <c r="K749" i="49"/>
  <c r="K750" i="49"/>
  <c r="K751" i="49"/>
  <c r="K752" i="49"/>
  <c r="K753" i="49"/>
  <c r="K754" i="49"/>
  <c r="K755" i="49"/>
  <c r="K756" i="49"/>
  <c r="K757" i="49"/>
  <c r="K758" i="49"/>
  <c r="K759" i="49"/>
  <c r="K760" i="49"/>
  <c r="K761" i="49"/>
  <c r="K762" i="49"/>
  <c r="K763" i="49"/>
  <c r="K764" i="49"/>
  <c r="K765" i="49"/>
  <c r="K766" i="49"/>
  <c r="K767" i="49"/>
  <c r="K768" i="49"/>
  <c r="K769" i="49"/>
  <c r="K770" i="49"/>
  <c r="K771" i="49"/>
  <c r="K772" i="49"/>
  <c r="K773" i="49"/>
  <c r="K774" i="49"/>
  <c r="K775" i="49"/>
  <c r="K776" i="49"/>
  <c r="K777" i="49"/>
  <c r="K778" i="49"/>
  <c r="K779" i="49"/>
  <c r="K780" i="49"/>
  <c r="K781" i="49"/>
  <c r="K782" i="49"/>
  <c r="K783" i="49"/>
  <c r="K784" i="49"/>
  <c r="K785" i="49"/>
  <c r="K786" i="49"/>
  <c r="K787" i="49"/>
  <c r="K788" i="49"/>
  <c r="K789" i="49"/>
  <c r="K790" i="49"/>
  <c r="K791" i="49"/>
  <c r="K792" i="49"/>
  <c r="K793" i="49"/>
  <c r="K794" i="49"/>
  <c r="K795" i="49"/>
  <c r="K796" i="49"/>
  <c r="K797" i="49"/>
  <c r="K798" i="49"/>
  <c r="K799" i="49"/>
  <c r="K800" i="49"/>
  <c r="K801" i="49"/>
  <c r="K802" i="49"/>
  <c r="K803" i="49"/>
  <c r="K804" i="49"/>
  <c r="K805" i="49"/>
  <c r="K806" i="49"/>
  <c r="K807" i="49"/>
  <c r="K808" i="49"/>
  <c r="K809" i="49"/>
  <c r="K810" i="49"/>
  <c r="K811" i="49"/>
  <c r="K812" i="49"/>
  <c r="K813" i="49"/>
  <c r="K814" i="49"/>
  <c r="K815" i="49"/>
  <c r="K816" i="49"/>
  <c r="K817" i="49"/>
  <c r="K818" i="49"/>
  <c r="K819" i="49"/>
  <c r="K820" i="49"/>
  <c r="K821" i="49"/>
  <c r="K822" i="49"/>
  <c r="K823" i="49"/>
  <c r="K824" i="49"/>
  <c r="K825" i="49"/>
  <c r="K826" i="49"/>
  <c r="K827" i="49"/>
  <c r="K828" i="49"/>
  <c r="K829" i="49"/>
  <c r="K830" i="49"/>
  <c r="K831" i="49"/>
  <c r="K832" i="49"/>
  <c r="K833" i="49"/>
  <c r="K834" i="49"/>
  <c r="K835" i="49"/>
  <c r="K836" i="49"/>
  <c r="K837" i="49"/>
  <c r="K838" i="49"/>
  <c r="K839" i="49"/>
  <c r="K840" i="49"/>
  <c r="K841" i="49"/>
  <c r="K842" i="49"/>
  <c r="K843" i="49"/>
  <c r="K844" i="49"/>
  <c r="K845" i="49"/>
  <c r="K846" i="49"/>
  <c r="K847" i="49"/>
  <c r="K848" i="49"/>
  <c r="K849" i="49"/>
  <c r="K850" i="49"/>
  <c r="K851" i="49"/>
  <c r="K852" i="49"/>
  <c r="K853" i="49"/>
  <c r="K854" i="49"/>
  <c r="K855" i="49"/>
  <c r="K856" i="49"/>
  <c r="K857" i="49"/>
  <c r="K858" i="49"/>
  <c r="K859" i="49"/>
  <c r="K860" i="49"/>
  <c r="K861" i="49"/>
  <c r="K862" i="49"/>
  <c r="K863" i="49"/>
  <c r="K864" i="49"/>
  <c r="K865" i="49"/>
  <c r="K866" i="49"/>
  <c r="K867" i="49"/>
  <c r="K868" i="49"/>
  <c r="K869" i="49"/>
  <c r="K870" i="49"/>
  <c r="K871" i="49"/>
  <c r="K872" i="49"/>
  <c r="K873" i="49"/>
  <c r="K874" i="49"/>
  <c r="K875" i="49"/>
  <c r="K876" i="49"/>
  <c r="K877" i="49"/>
  <c r="K878" i="49"/>
  <c r="K879" i="49"/>
  <c r="K880" i="49"/>
  <c r="K881" i="49"/>
  <c r="K882" i="49"/>
  <c r="K883" i="49"/>
  <c r="K884" i="49"/>
  <c r="K885" i="49"/>
  <c r="K886" i="49"/>
  <c r="K887" i="49"/>
  <c r="K888" i="49"/>
  <c r="K889" i="49"/>
  <c r="K890" i="49"/>
  <c r="K891" i="49"/>
  <c r="K892" i="49"/>
  <c r="K893" i="49"/>
  <c r="K894" i="49"/>
  <c r="K895" i="49"/>
  <c r="K896" i="49"/>
  <c r="K897" i="49"/>
  <c r="K898" i="49"/>
  <c r="K899" i="49"/>
  <c r="K900" i="49"/>
  <c r="K901" i="49"/>
  <c r="K902" i="49"/>
  <c r="K903" i="49"/>
  <c r="K904" i="49"/>
  <c r="K905" i="49"/>
  <c r="K906" i="49"/>
  <c r="K907" i="49"/>
  <c r="K908" i="49"/>
  <c r="K909" i="49"/>
  <c r="K910" i="49"/>
  <c r="K911" i="49"/>
  <c r="K912" i="49"/>
  <c r="K913" i="49"/>
  <c r="K914" i="49"/>
  <c r="K915" i="49"/>
  <c r="K916" i="49"/>
  <c r="K917" i="49"/>
  <c r="K918" i="49"/>
  <c r="K919" i="49"/>
  <c r="K920" i="49"/>
  <c r="K921" i="49"/>
  <c r="K922" i="49"/>
  <c r="K923" i="49"/>
  <c r="K924" i="49"/>
  <c r="K925" i="49"/>
  <c r="K926" i="49"/>
  <c r="K927" i="49"/>
  <c r="K928" i="49"/>
  <c r="K929" i="49"/>
  <c r="K930" i="49"/>
  <c r="K931" i="49"/>
  <c r="K932" i="49"/>
  <c r="K933" i="49"/>
  <c r="K934" i="49"/>
  <c r="K935" i="49"/>
  <c r="K936" i="49"/>
  <c r="K937" i="49"/>
  <c r="K938" i="49"/>
  <c r="K939" i="49"/>
  <c r="K940" i="49"/>
  <c r="K941" i="49"/>
  <c r="K942" i="49"/>
  <c r="K943" i="49"/>
  <c r="K944" i="49"/>
  <c r="K945" i="49"/>
  <c r="K946" i="49"/>
  <c r="K947" i="49"/>
  <c r="K948" i="49"/>
  <c r="K949" i="49"/>
  <c r="K950" i="49"/>
  <c r="K951" i="49"/>
  <c r="K952" i="49"/>
  <c r="K953" i="49"/>
  <c r="K954" i="49"/>
  <c r="K955" i="49"/>
  <c r="K956" i="49"/>
  <c r="K957" i="49"/>
  <c r="K958" i="49"/>
  <c r="K959" i="49"/>
  <c r="K960" i="49"/>
  <c r="K961" i="49"/>
  <c r="K962" i="49"/>
  <c r="K963" i="49"/>
  <c r="K964" i="49"/>
  <c r="K965" i="49"/>
  <c r="K966" i="49"/>
  <c r="K967" i="49"/>
  <c r="K968" i="49"/>
  <c r="K969" i="49"/>
  <c r="K970" i="49"/>
  <c r="K971" i="49"/>
  <c r="K972" i="49"/>
  <c r="K973" i="49"/>
  <c r="K974" i="49"/>
  <c r="K975" i="49"/>
  <c r="K976" i="49"/>
  <c r="K977" i="49"/>
  <c r="K978" i="49"/>
  <c r="K979" i="49"/>
  <c r="K980" i="49"/>
  <c r="K981" i="49"/>
  <c r="K982" i="49"/>
  <c r="K983" i="49"/>
  <c r="K984" i="49"/>
  <c r="K985" i="49"/>
  <c r="K986" i="49"/>
  <c r="K987" i="49"/>
  <c r="K988" i="49"/>
  <c r="K989" i="49"/>
  <c r="K990" i="49"/>
  <c r="K991" i="49"/>
  <c r="K992" i="49"/>
  <c r="K993" i="49"/>
  <c r="K994" i="49"/>
  <c r="K995" i="49"/>
  <c r="K996" i="49"/>
  <c r="K997" i="49"/>
  <c r="K998" i="49"/>
  <c r="K999" i="49"/>
  <c r="K1000" i="49"/>
  <c r="K1001" i="49"/>
  <c r="K1002" i="49"/>
  <c r="K1003" i="49"/>
  <c r="K1004" i="49"/>
  <c r="K1005" i="49"/>
  <c r="K1006" i="49"/>
  <c r="K1007" i="49"/>
  <c r="K1008" i="49"/>
  <c r="K1009" i="49"/>
  <c r="K1010" i="49"/>
  <c r="K1011" i="49"/>
  <c r="K1012" i="49"/>
  <c r="K1013" i="49"/>
  <c r="K1014" i="49"/>
  <c r="K1015" i="49"/>
  <c r="K1016" i="49"/>
  <c r="K1017" i="49"/>
  <c r="K1018" i="49"/>
  <c r="K1019" i="49"/>
  <c r="K1020" i="49"/>
  <c r="K1021" i="49"/>
  <c r="K1022" i="49"/>
  <c r="K1023" i="49"/>
  <c r="K1024" i="49"/>
  <c r="K1025" i="49"/>
  <c r="K1026" i="49"/>
  <c r="K1027" i="49"/>
  <c r="K1028" i="49"/>
  <c r="K1029" i="49"/>
  <c r="K1030" i="49"/>
  <c r="K1031" i="49"/>
  <c r="K1032" i="49"/>
  <c r="K1033" i="49"/>
  <c r="K1034" i="49"/>
  <c r="K1035" i="49"/>
  <c r="K1036" i="49"/>
  <c r="K1037" i="49"/>
  <c r="K1038" i="49"/>
  <c r="K1039" i="49"/>
  <c r="K1040" i="49"/>
  <c r="K2" i="49"/>
  <c r="AA3" i="24"/>
  <c r="AA4" i="24"/>
  <c r="AA5" i="24"/>
  <c r="AA6" i="24"/>
  <c r="AA7" i="24"/>
  <c r="AA8" i="24"/>
  <c r="AA9" i="24"/>
  <c r="AA10" i="24"/>
  <c r="AA11" i="24"/>
  <c r="AA12" i="24"/>
  <c r="AA13" i="24"/>
  <c r="AA14" i="24"/>
  <c r="AA15" i="24"/>
  <c r="AA16" i="24"/>
  <c r="AA17" i="24"/>
  <c r="AA18" i="24"/>
  <c r="AA19" i="24"/>
  <c r="AA20" i="24"/>
  <c r="AA21" i="24"/>
  <c r="AA22" i="24"/>
  <c r="AA23" i="24"/>
  <c r="AA24" i="24"/>
  <c r="AA25" i="24"/>
  <c r="AA26" i="24"/>
  <c r="AA27" i="24"/>
  <c r="AA28" i="24"/>
  <c r="AA29" i="24"/>
  <c r="AA30" i="24"/>
  <c r="AA31" i="24"/>
  <c r="AA32" i="24"/>
  <c r="AA33" i="24"/>
  <c r="AA34" i="24"/>
  <c r="AA35" i="24"/>
  <c r="AA36" i="24"/>
  <c r="AA37" i="24"/>
  <c r="AA38" i="24"/>
  <c r="AA39" i="24"/>
  <c r="AA40" i="24"/>
  <c r="AA41" i="24"/>
  <c r="AA42" i="24"/>
  <c r="AA43" i="24"/>
  <c r="AA44" i="24"/>
  <c r="AA45" i="24"/>
  <c r="AA46" i="24"/>
  <c r="AA47" i="24"/>
  <c r="AA48" i="24"/>
  <c r="AA49" i="24"/>
  <c r="AA50" i="24"/>
  <c r="AA51" i="24"/>
  <c r="AA52" i="24"/>
  <c r="AA53" i="24"/>
  <c r="AA54" i="24"/>
  <c r="AA55" i="24"/>
  <c r="AA56" i="24"/>
  <c r="AA57" i="24"/>
  <c r="AA58" i="24"/>
  <c r="AA59" i="24"/>
  <c r="AA60" i="24"/>
  <c r="AA61" i="24"/>
  <c r="AA62" i="24"/>
  <c r="AA63" i="24"/>
  <c r="AA64" i="24"/>
  <c r="AA65" i="24"/>
  <c r="AA66" i="24"/>
  <c r="AA67" i="24"/>
  <c r="AA68" i="24"/>
  <c r="AA69" i="24"/>
  <c r="AA70" i="24"/>
  <c r="AA71" i="24"/>
  <c r="AA72" i="24"/>
  <c r="AA73" i="24"/>
  <c r="AA74" i="24"/>
  <c r="AA75" i="24"/>
  <c r="AA76" i="24"/>
  <c r="AA77" i="24"/>
  <c r="AA78" i="24"/>
  <c r="AA79" i="24"/>
  <c r="AA80" i="24"/>
  <c r="AA81" i="24"/>
  <c r="AA82" i="24"/>
  <c r="AA83" i="24"/>
  <c r="AA84" i="24"/>
  <c r="AA85" i="24"/>
  <c r="AA86" i="24"/>
  <c r="AA87" i="24"/>
  <c r="AA88" i="24"/>
  <c r="AA89" i="24"/>
  <c r="AA90" i="24"/>
  <c r="AA91" i="24"/>
  <c r="AA92" i="24"/>
  <c r="AA93" i="24"/>
  <c r="AA94" i="24"/>
  <c r="AA95" i="24"/>
  <c r="AA96" i="24"/>
  <c r="AA97" i="24"/>
  <c r="AA98" i="24"/>
  <c r="AA99" i="24"/>
  <c r="AA100" i="24"/>
  <c r="AA101" i="24"/>
  <c r="AA102" i="24"/>
  <c r="AA103" i="24"/>
  <c r="AA104" i="24"/>
  <c r="AA105" i="24"/>
  <c r="AA106" i="24"/>
  <c r="AA107" i="24"/>
  <c r="AA108" i="24"/>
  <c r="AA109" i="24"/>
  <c r="AA110" i="24"/>
  <c r="AA111" i="24"/>
  <c r="AA112" i="24"/>
  <c r="AA113" i="24"/>
  <c r="AA114" i="24"/>
  <c r="AA115" i="24"/>
  <c r="AA116" i="24"/>
  <c r="AA117" i="24"/>
  <c r="AA118" i="24"/>
  <c r="AA119" i="24"/>
  <c r="AA120" i="24"/>
  <c r="AA121" i="24"/>
  <c r="AA122" i="24"/>
  <c r="AA123" i="24"/>
  <c r="AA124" i="24"/>
  <c r="AA125" i="24"/>
  <c r="AA126" i="24"/>
  <c r="AA127" i="24"/>
  <c r="AA128" i="24"/>
  <c r="AA129" i="24"/>
  <c r="AA130" i="24"/>
  <c r="AA131" i="24"/>
  <c r="AA132" i="24"/>
  <c r="AA133" i="24"/>
  <c r="AA134" i="24"/>
  <c r="AA135" i="24"/>
  <c r="AA136" i="24"/>
  <c r="AA137" i="24"/>
  <c r="AA138" i="24"/>
  <c r="AA139" i="24"/>
  <c r="AA140" i="24"/>
  <c r="AA141" i="24"/>
  <c r="AA142" i="24"/>
  <c r="AA143" i="24"/>
  <c r="AA144" i="24"/>
  <c r="AA145" i="24"/>
  <c r="AA146" i="24"/>
  <c r="AA147" i="24"/>
  <c r="AA148" i="24"/>
  <c r="AA149" i="24"/>
  <c r="AA150" i="24"/>
  <c r="AA151" i="24"/>
  <c r="AA152" i="24"/>
  <c r="AA153" i="24"/>
  <c r="AA154" i="24"/>
  <c r="AA155" i="24"/>
  <c r="AA156" i="24"/>
  <c r="AA157" i="24"/>
  <c r="AA158" i="24"/>
  <c r="AA159" i="24"/>
  <c r="AA160" i="24"/>
  <c r="AA161" i="24"/>
  <c r="AA162" i="24"/>
  <c r="AA163" i="24"/>
  <c r="AA164" i="24"/>
  <c r="AA165" i="24"/>
  <c r="AA166" i="24"/>
  <c r="AA167" i="24"/>
  <c r="AA168" i="24"/>
  <c r="AA169" i="24"/>
  <c r="AA170" i="24"/>
  <c r="AA171" i="24"/>
  <c r="AA172" i="24"/>
  <c r="AA173" i="24"/>
  <c r="AA174" i="24"/>
  <c r="AA175" i="24"/>
  <c r="AA176" i="24"/>
  <c r="AA177" i="24"/>
  <c r="AA178" i="24"/>
  <c r="AA179" i="24"/>
  <c r="AA180" i="24"/>
  <c r="AA181" i="24"/>
  <c r="AA182" i="24"/>
  <c r="AA183" i="24"/>
  <c r="AA184" i="24"/>
  <c r="AA185" i="24"/>
  <c r="AA186" i="24"/>
  <c r="AA187" i="24"/>
  <c r="AA188" i="24"/>
  <c r="AA189" i="24"/>
  <c r="AA190" i="24"/>
  <c r="AA191" i="24"/>
  <c r="AA192" i="24"/>
  <c r="AA193" i="24"/>
  <c r="AA194" i="24"/>
  <c r="AA195" i="24"/>
  <c r="AA196" i="24"/>
  <c r="AA197" i="24"/>
  <c r="AA198" i="24"/>
  <c r="AA199" i="24"/>
  <c r="AA200" i="24"/>
  <c r="AA201" i="24"/>
  <c r="AA202" i="24"/>
  <c r="AA203" i="24"/>
  <c r="AA204" i="24"/>
  <c r="AA205" i="24"/>
  <c r="AA206" i="24"/>
  <c r="AA207" i="24"/>
  <c r="AA208" i="24"/>
  <c r="AA209" i="24"/>
  <c r="AA210" i="24"/>
  <c r="AA211" i="24"/>
  <c r="AA212" i="24"/>
  <c r="AA213" i="24"/>
  <c r="AA214" i="24"/>
  <c r="AA215" i="24"/>
  <c r="AA216" i="24"/>
  <c r="AA217" i="24"/>
  <c r="AA218" i="24"/>
  <c r="AA219" i="24"/>
  <c r="AA220" i="24"/>
  <c r="AA221" i="24"/>
  <c r="AA222" i="24"/>
  <c r="AA223" i="24"/>
  <c r="AA224" i="24"/>
  <c r="AA225" i="24"/>
  <c r="AA226" i="24"/>
  <c r="AA227" i="24"/>
  <c r="AA228" i="24"/>
  <c r="AA229" i="24"/>
  <c r="AA230" i="24"/>
  <c r="AA231" i="24"/>
  <c r="AA232" i="24"/>
  <c r="AA233" i="24"/>
  <c r="AA234" i="24"/>
  <c r="AA235" i="24"/>
  <c r="AA236" i="24"/>
  <c r="AA237" i="24"/>
  <c r="AA238" i="24"/>
  <c r="AA239" i="24"/>
  <c r="AA240" i="24"/>
  <c r="AA241" i="24"/>
  <c r="AA242" i="24"/>
  <c r="AA243" i="24"/>
  <c r="AA244" i="24"/>
  <c r="AA245" i="24"/>
  <c r="AA246" i="24"/>
  <c r="AA247" i="24"/>
  <c r="AA248" i="24"/>
  <c r="AA249" i="24"/>
  <c r="AA250" i="24"/>
  <c r="AA251" i="24"/>
  <c r="AA252" i="24"/>
  <c r="AA253" i="24"/>
  <c r="AA254" i="24"/>
  <c r="AA255" i="24"/>
  <c r="AA256" i="24"/>
  <c r="AA257" i="24"/>
  <c r="AA258" i="24"/>
  <c r="AA259" i="24"/>
  <c r="AA260" i="24"/>
  <c r="AA261" i="24"/>
  <c r="AA262" i="24"/>
  <c r="AA263" i="24"/>
  <c r="AA264" i="24"/>
  <c r="AA265" i="24"/>
  <c r="AA266" i="24"/>
  <c r="AA267" i="24"/>
  <c r="AA268" i="24"/>
  <c r="AA269" i="24"/>
  <c r="AA270" i="24"/>
  <c r="AA271" i="24"/>
  <c r="AA272" i="24"/>
  <c r="AA273" i="24"/>
  <c r="AA274" i="24"/>
  <c r="AA275" i="24"/>
  <c r="AA276" i="24"/>
  <c r="AA277" i="24"/>
  <c r="AA278" i="24"/>
  <c r="AA279" i="24"/>
  <c r="AA280" i="24"/>
  <c r="AA281" i="24"/>
  <c r="AA282" i="24"/>
  <c r="AA283" i="24"/>
  <c r="AA284" i="24"/>
  <c r="AA285" i="24"/>
  <c r="AA286" i="24"/>
  <c r="AA287" i="24"/>
  <c r="AA288" i="24"/>
  <c r="AA289" i="24"/>
  <c r="AA290" i="24"/>
  <c r="AA291" i="24"/>
  <c r="AA292" i="24"/>
  <c r="AA293" i="24"/>
  <c r="AA294" i="24"/>
  <c r="AA295" i="24"/>
  <c r="AA296" i="24"/>
  <c r="AA297" i="24"/>
  <c r="AA298" i="24"/>
  <c r="AA299" i="24"/>
  <c r="AA300" i="24"/>
  <c r="AA301" i="24"/>
  <c r="AA302" i="24"/>
  <c r="AA303" i="24"/>
  <c r="AA304" i="24"/>
  <c r="AA305" i="24"/>
  <c r="AA306" i="24"/>
  <c r="AA307" i="24"/>
  <c r="AA308" i="24"/>
  <c r="AA309" i="24"/>
  <c r="AA310" i="24"/>
  <c r="AA311" i="24"/>
  <c r="AA312" i="24"/>
  <c r="AA313" i="24"/>
  <c r="AA314" i="24"/>
  <c r="AA315" i="24"/>
  <c r="AA316" i="24"/>
  <c r="AA317" i="24"/>
  <c r="AA318" i="24"/>
  <c r="AA319" i="24"/>
  <c r="AA320" i="24"/>
  <c r="AA321" i="24"/>
  <c r="AA322" i="24"/>
  <c r="AA323" i="24"/>
  <c r="AA324" i="24"/>
  <c r="AA325" i="24"/>
  <c r="AA326" i="24"/>
  <c r="AA327" i="24"/>
  <c r="AA328" i="24"/>
  <c r="AA329" i="24"/>
  <c r="AA330" i="24"/>
  <c r="AA331" i="24"/>
  <c r="AA332" i="24"/>
  <c r="AA333" i="24"/>
  <c r="AA334" i="24"/>
  <c r="AA335" i="24"/>
  <c r="AA336" i="24"/>
  <c r="AA337" i="24"/>
  <c r="AA338" i="24"/>
  <c r="AA339" i="24"/>
  <c r="AA340" i="24"/>
  <c r="AA341" i="24"/>
  <c r="AA342" i="24"/>
  <c r="AA343" i="24"/>
  <c r="AA344" i="24"/>
  <c r="AA345" i="24"/>
  <c r="AA346" i="24"/>
  <c r="AA347" i="24"/>
  <c r="AA348" i="24"/>
  <c r="AA349" i="24"/>
  <c r="AA350" i="24"/>
  <c r="AA351" i="24"/>
  <c r="AA352" i="24"/>
  <c r="AA353" i="24"/>
  <c r="AA354" i="24"/>
  <c r="AA355" i="24"/>
  <c r="AA356" i="24"/>
  <c r="AA357" i="24"/>
  <c r="AA358" i="24"/>
  <c r="AA359" i="24"/>
  <c r="AA360" i="24"/>
  <c r="AA361" i="24"/>
  <c r="AA362" i="24"/>
  <c r="AA363" i="24"/>
  <c r="AA364" i="24"/>
  <c r="AA365" i="24"/>
  <c r="AA366" i="24"/>
  <c r="AA367" i="24"/>
  <c r="AA368" i="24"/>
  <c r="AA369" i="24"/>
  <c r="AA370" i="24"/>
  <c r="AA371" i="24"/>
  <c r="AA372" i="24"/>
  <c r="AA373" i="24"/>
  <c r="AA374" i="24"/>
  <c r="AA375" i="24"/>
  <c r="AA376" i="24"/>
  <c r="AA377" i="24"/>
  <c r="AA378" i="24"/>
  <c r="AA379" i="24"/>
  <c r="AA380" i="24"/>
  <c r="AA381" i="24"/>
  <c r="AA382" i="24"/>
  <c r="AA383" i="24"/>
  <c r="AA384" i="24"/>
  <c r="AA385" i="24"/>
  <c r="AA386" i="24"/>
  <c r="AA387" i="24"/>
  <c r="AA388" i="24"/>
  <c r="AA389" i="24"/>
  <c r="AA390" i="24"/>
  <c r="AA391" i="24"/>
  <c r="AA392" i="24"/>
  <c r="AA393" i="24"/>
  <c r="AA394" i="24"/>
  <c r="AA395" i="24"/>
  <c r="AA396" i="24"/>
  <c r="AA397" i="24"/>
  <c r="AA398" i="24"/>
  <c r="AA399" i="24"/>
  <c r="AA400" i="24"/>
  <c r="AA401" i="24"/>
  <c r="AA402" i="24"/>
  <c r="AA403" i="24"/>
  <c r="AA404" i="24"/>
  <c r="AA405" i="24"/>
  <c r="AA406" i="24"/>
  <c r="AA407" i="24"/>
  <c r="AA408" i="24"/>
  <c r="AA409" i="24"/>
  <c r="AA410" i="24"/>
  <c r="AA411" i="24"/>
  <c r="AA412" i="24"/>
  <c r="AA413" i="24"/>
  <c r="AA414" i="24"/>
  <c r="AA415" i="24"/>
  <c r="AA416" i="24"/>
  <c r="AA417" i="24"/>
  <c r="AA418" i="24"/>
  <c r="AA419" i="24"/>
  <c r="AA420" i="24"/>
  <c r="AA421" i="24"/>
  <c r="AA422" i="24"/>
  <c r="AA423" i="24"/>
  <c r="AA424" i="24"/>
  <c r="AA425" i="24"/>
  <c r="AA426" i="24"/>
  <c r="AA427" i="24"/>
  <c r="AA428" i="24"/>
  <c r="AA429" i="24"/>
  <c r="AA430" i="24"/>
  <c r="AA431" i="24"/>
  <c r="AA432" i="24"/>
  <c r="AA433" i="24"/>
  <c r="AA434" i="24"/>
  <c r="AA435" i="24"/>
  <c r="AA436" i="24"/>
  <c r="AA437" i="24"/>
  <c r="AA438" i="24"/>
  <c r="AA439" i="24"/>
  <c r="AA440" i="24"/>
  <c r="AA441" i="24"/>
  <c r="AA442" i="24"/>
  <c r="AA443" i="24"/>
  <c r="AA444" i="24"/>
  <c r="AA445" i="24"/>
  <c r="AA446" i="24"/>
  <c r="AA447" i="24"/>
  <c r="AA448" i="24"/>
  <c r="AA449" i="24"/>
  <c r="AA450" i="24"/>
  <c r="AA451" i="24"/>
  <c r="AA452" i="24"/>
  <c r="AA453" i="24"/>
  <c r="AA454" i="24"/>
  <c r="AA455" i="24"/>
  <c r="AA456" i="24"/>
  <c r="AA457" i="24"/>
  <c r="AA458" i="24"/>
  <c r="AA459" i="24"/>
  <c r="AA460" i="24"/>
  <c r="AA461" i="24"/>
  <c r="AA462" i="24"/>
  <c r="AA463" i="24"/>
  <c r="AA464" i="24"/>
  <c r="AA465" i="24"/>
  <c r="AA466" i="24"/>
  <c r="AA467" i="24"/>
  <c r="AA468" i="24"/>
  <c r="AA469" i="24"/>
  <c r="AA470" i="24"/>
  <c r="AA471" i="24"/>
  <c r="AA472" i="24"/>
  <c r="AA473" i="24"/>
  <c r="AA474" i="24"/>
  <c r="AA475" i="24"/>
  <c r="AA476" i="24"/>
  <c r="AA477" i="24"/>
  <c r="AA478" i="24"/>
  <c r="AA479" i="24"/>
  <c r="AA480" i="24"/>
  <c r="AA481" i="24"/>
  <c r="AA482" i="24"/>
  <c r="AA483" i="24"/>
  <c r="AA484" i="24"/>
  <c r="AA485" i="24"/>
  <c r="AA486" i="24"/>
  <c r="AA487" i="24"/>
  <c r="AA488" i="24"/>
  <c r="AA489" i="24"/>
  <c r="AA490" i="24"/>
  <c r="AA491" i="24"/>
  <c r="AA492" i="24"/>
  <c r="AA493" i="24"/>
  <c r="AA494" i="24"/>
  <c r="AA495" i="24"/>
  <c r="AA496" i="24"/>
  <c r="AA497" i="24"/>
  <c r="AA498" i="24"/>
  <c r="AA499" i="24"/>
  <c r="AA500" i="24"/>
  <c r="AA501" i="24"/>
  <c r="AA502" i="24"/>
  <c r="AA503" i="24"/>
  <c r="AA504" i="24"/>
  <c r="AA505" i="24"/>
  <c r="AA506" i="24"/>
  <c r="AA507" i="24"/>
  <c r="AA508" i="24"/>
  <c r="AA509" i="24"/>
  <c r="AA510" i="24"/>
  <c r="AA511" i="24"/>
  <c r="AA512" i="24"/>
  <c r="AA513" i="24"/>
  <c r="AA514" i="24"/>
  <c r="AA515" i="24"/>
  <c r="AA516" i="24"/>
  <c r="AA517" i="24"/>
  <c r="AA518" i="24"/>
  <c r="AA519" i="24"/>
  <c r="AA520" i="24"/>
  <c r="AA521" i="24"/>
  <c r="AA522" i="24"/>
  <c r="AA523" i="24"/>
  <c r="AA524" i="24"/>
  <c r="AA525" i="24"/>
  <c r="AA526" i="24"/>
  <c r="AA527" i="24"/>
  <c r="AA528" i="24"/>
  <c r="AA529" i="24"/>
  <c r="AA530" i="24"/>
  <c r="AA531" i="24"/>
  <c r="AA532" i="24"/>
  <c r="AA533" i="24"/>
  <c r="AA534" i="24"/>
  <c r="AA535" i="24"/>
  <c r="AA536" i="24"/>
  <c r="AA537" i="24"/>
  <c r="AA538" i="24"/>
  <c r="AA539" i="24"/>
  <c r="AA540" i="24"/>
  <c r="AA541" i="24"/>
  <c r="AA542" i="24"/>
  <c r="AA543" i="24"/>
  <c r="AA544" i="24"/>
  <c r="AA545" i="24"/>
  <c r="AA546" i="24"/>
  <c r="AA547" i="24"/>
  <c r="AA548" i="24"/>
  <c r="AA549" i="24"/>
  <c r="AA550" i="24"/>
  <c r="AA551" i="24"/>
  <c r="AA552" i="24"/>
  <c r="AA553" i="24"/>
  <c r="AA554" i="24"/>
  <c r="AA555" i="24"/>
  <c r="AA556" i="24"/>
  <c r="AA557" i="24"/>
  <c r="AA558" i="24"/>
  <c r="AA559" i="24"/>
  <c r="AA560" i="24"/>
  <c r="AA561" i="24"/>
  <c r="AA562" i="24"/>
  <c r="AA563" i="24"/>
  <c r="AA564" i="24"/>
  <c r="AA565" i="24"/>
  <c r="AA566" i="24"/>
  <c r="AA567" i="24"/>
  <c r="AA568" i="24"/>
  <c r="AA569" i="24"/>
  <c r="AA570" i="24"/>
  <c r="AA571" i="24"/>
  <c r="AA572" i="24"/>
  <c r="AA573" i="24"/>
  <c r="AA574" i="24"/>
  <c r="AA575" i="24"/>
  <c r="AA576" i="24"/>
  <c r="AA577" i="24"/>
  <c r="AA578" i="24"/>
  <c r="AA579" i="24"/>
  <c r="AA580" i="24"/>
  <c r="AA581" i="24"/>
  <c r="AA582" i="24"/>
  <c r="AA583" i="24"/>
  <c r="AA584" i="24"/>
  <c r="AA585" i="24"/>
  <c r="AA586" i="24"/>
  <c r="AA587" i="24"/>
  <c r="AA588" i="24"/>
  <c r="AA589" i="24"/>
  <c r="AA590" i="24"/>
  <c r="AA591" i="24"/>
  <c r="AA592" i="24"/>
  <c r="AA593" i="24"/>
  <c r="AA594" i="24"/>
  <c r="AA595" i="24"/>
  <c r="AA596" i="24"/>
  <c r="AA597" i="24"/>
  <c r="AA598" i="24"/>
  <c r="AA599" i="24"/>
  <c r="AA600" i="24"/>
  <c r="AA601" i="24"/>
  <c r="AA602" i="24"/>
  <c r="AA603" i="24"/>
  <c r="AA604" i="24"/>
  <c r="AA605" i="24"/>
  <c r="AA606" i="24"/>
  <c r="AA607" i="24"/>
  <c r="AA608" i="24"/>
  <c r="AA609" i="24"/>
  <c r="AA610" i="24"/>
  <c r="AA611" i="24"/>
  <c r="AA612" i="24"/>
  <c r="AA613" i="24"/>
  <c r="AA614" i="24"/>
  <c r="AA615" i="24"/>
  <c r="AA616" i="24"/>
  <c r="AA617" i="24"/>
  <c r="AA618" i="24"/>
  <c r="AA619" i="24"/>
  <c r="AA620" i="24"/>
  <c r="AA621" i="24"/>
  <c r="AA622" i="24"/>
  <c r="AA623" i="24"/>
  <c r="AA624" i="24"/>
  <c r="AA625" i="24"/>
  <c r="AA626" i="24"/>
  <c r="AA627" i="24"/>
  <c r="AA628" i="24"/>
  <c r="AA629" i="24"/>
  <c r="AA630" i="24"/>
  <c r="AA631" i="24"/>
  <c r="AA632" i="24"/>
  <c r="AA633" i="24"/>
  <c r="AA634" i="24"/>
  <c r="AA635" i="24"/>
  <c r="AA636" i="24"/>
  <c r="AA637" i="24"/>
  <c r="AA638" i="24"/>
  <c r="AA639" i="24"/>
  <c r="AA640" i="24"/>
  <c r="AA641" i="24"/>
  <c r="AA642" i="24"/>
  <c r="AA643" i="24"/>
  <c r="AA644" i="24"/>
  <c r="AA645" i="24"/>
  <c r="AA646" i="24"/>
  <c r="AA647" i="24"/>
  <c r="AA648" i="24"/>
  <c r="AA649" i="24"/>
  <c r="AA650" i="24"/>
  <c r="AA651" i="24"/>
  <c r="AA652" i="24"/>
  <c r="AA653" i="24"/>
  <c r="AA654" i="24"/>
  <c r="AA655" i="24"/>
  <c r="AA656" i="24"/>
  <c r="AA657" i="24"/>
  <c r="AA658" i="24"/>
  <c r="AA659" i="24"/>
  <c r="AA660" i="24"/>
  <c r="AA661" i="24"/>
  <c r="AA662" i="24"/>
  <c r="AA663" i="24"/>
  <c r="AA664" i="24"/>
  <c r="AA665" i="24"/>
  <c r="AA666" i="24"/>
  <c r="AA667" i="24"/>
  <c r="AA668" i="24"/>
  <c r="AA669" i="24"/>
  <c r="AA670" i="24"/>
  <c r="AA671" i="24"/>
  <c r="AA672" i="24"/>
  <c r="AA673" i="24"/>
  <c r="AA674" i="24"/>
  <c r="AA675" i="24"/>
  <c r="AA676" i="24"/>
  <c r="AA677" i="24"/>
  <c r="AA678" i="24"/>
  <c r="AA679" i="24"/>
  <c r="AA680" i="24"/>
  <c r="AA681" i="24"/>
  <c r="AA682" i="24"/>
  <c r="AA683" i="24"/>
  <c r="AA684" i="24"/>
  <c r="AA685" i="24"/>
  <c r="AA686" i="24"/>
  <c r="AA687" i="24"/>
  <c r="AA688" i="24"/>
  <c r="AA689" i="24"/>
  <c r="AA690" i="24"/>
  <c r="AA691" i="24"/>
  <c r="AA692" i="24"/>
  <c r="AA693" i="24"/>
  <c r="AA694" i="24"/>
  <c r="AA695" i="24"/>
  <c r="AA696" i="24"/>
  <c r="AA697" i="24"/>
  <c r="AA698" i="24"/>
  <c r="AA699" i="24"/>
  <c r="AA700" i="24"/>
  <c r="AA701" i="24"/>
  <c r="AA702" i="24"/>
  <c r="AA703" i="24"/>
  <c r="AA704" i="24"/>
  <c r="AA705" i="24"/>
  <c r="AA706" i="24"/>
  <c r="AA707" i="24"/>
  <c r="AA708" i="24"/>
  <c r="AA709" i="24"/>
  <c r="AA710" i="24"/>
  <c r="AA711" i="24"/>
  <c r="AA712" i="24"/>
  <c r="AA713" i="24"/>
  <c r="AA714" i="24"/>
  <c r="AA715" i="24"/>
  <c r="AA716" i="24"/>
  <c r="AA717" i="24"/>
  <c r="AA718" i="24"/>
  <c r="AA719" i="24"/>
  <c r="AA720" i="24"/>
  <c r="AA721" i="24"/>
  <c r="AA722" i="24"/>
  <c r="AA723" i="24"/>
  <c r="AA724" i="24"/>
  <c r="AA725" i="24"/>
  <c r="AA726" i="24"/>
  <c r="AA727" i="24"/>
  <c r="AA728" i="24"/>
  <c r="AA729" i="24"/>
  <c r="AA730" i="24"/>
  <c r="AA731" i="24"/>
  <c r="AA732" i="24"/>
  <c r="AA733" i="24"/>
  <c r="AA734" i="24"/>
  <c r="AA735" i="24"/>
  <c r="AA736" i="24"/>
  <c r="AA737" i="24"/>
  <c r="AA738" i="24"/>
  <c r="AA739" i="24"/>
  <c r="AA740" i="24"/>
  <c r="AA741" i="24"/>
  <c r="AA742" i="24"/>
  <c r="AA743" i="24"/>
  <c r="AA744" i="24"/>
  <c r="AA745" i="24"/>
  <c r="AA746" i="24"/>
  <c r="AA747" i="24"/>
  <c r="AA748" i="24"/>
  <c r="AA749" i="24"/>
  <c r="AA750" i="24"/>
  <c r="AA751" i="24"/>
  <c r="AA752" i="24"/>
  <c r="AA753" i="24"/>
  <c r="AA754" i="24"/>
  <c r="AA755" i="24"/>
  <c r="AA756" i="24"/>
  <c r="AA757" i="24"/>
  <c r="AA758" i="24"/>
  <c r="AA759" i="24"/>
  <c r="AA760" i="24"/>
  <c r="AA761" i="24"/>
  <c r="AA762" i="24"/>
  <c r="AA763" i="24"/>
  <c r="AA764" i="24"/>
  <c r="AA765" i="24"/>
  <c r="AA766" i="24"/>
  <c r="AA767" i="24"/>
  <c r="AA768" i="24"/>
  <c r="AA769" i="24"/>
  <c r="AA770" i="24"/>
  <c r="AA771" i="24"/>
  <c r="AA772" i="24"/>
  <c r="AA773" i="24"/>
  <c r="AA774" i="24"/>
  <c r="AA775" i="24"/>
  <c r="AA776" i="24"/>
  <c r="AA777" i="24"/>
  <c r="AA778" i="24"/>
  <c r="AA779" i="24"/>
  <c r="AA780" i="24"/>
  <c r="AA781" i="24"/>
  <c r="AA782" i="24"/>
  <c r="AA783" i="24"/>
  <c r="AA784" i="24"/>
  <c r="AA785" i="24"/>
  <c r="AA786" i="24"/>
  <c r="AA787" i="24"/>
  <c r="AA788" i="24"/>
  <c r="AA789" i="24"/>
  <c r="AA790" i="24"/>
  <c r="AA791" i="24"/>
  <c r="AA792" i="24"/>
  <c r="AA793" i="24"/>
  <c r="AA794" i="24"/>
  <c r="AA795" i="24"/>
  <c r="AA796" i="24"/>
  <c r="AA797" i="24"/>
  <c r="AA798" i="24"/>
  <c r="AA799" i="24"/>
  <c r="AA800" i="24"/>
  <c r="AA801" i="24"/>
  <c r="AA802" i="24"/>
  <c r="AA803" i="24"/>
  <c r="AA804" i="24"/>
  <c r="AA805" i="24"/>
  <c r="AA806" i="24"/>
  <c r="AA807" i="24"/>
  <c r="AA808" i="24"/>
  <c r="AA809" i="24"/>
  <c r="AA810" i="24"/>
  <c r="AA811" i="24"/>
  <c r="AA812" i="24"/>
  <c r="AA813" i="24"/>
  <c r="AA814" i="24"/>
  <c r="AA815" i="24"/>
  <c r="AA816" i="24"/>
  <c r="AA817" i="24"/>
  <c r="AA818" i="24"/>
  <c r="AA819" i="24"/>
  <c r="AA820" i="24"/>
  <c r="AA821" i="24"/>
  <c r="AA822" i="24"/>
  <c r="AA823" i="24"/>
  <c r="AA824" i="24"/>
  <c r="AA825" i="24"/>
  <c r="AA826" i="24"/>
  <c r="AA827" i="24"/>
  <c r="AA828" i="24"/>
  <c r="AA829" i="24"/>
  <c r="AA830" i="24"/>
  <c r="AA831" i="24"/>
  <c r="AA832" i="24"/>
  <c r="AA833" i="24"/>
  <c r="AA834" i="24"/>
  <c r="AA835" i="24"/>
  <c r="AA836" i="24"/>
  <c r="AA837" i="24"/>
  <c r="AA838" i="24"/>
  <c r="AA839" i="24"/>
  <c r="AA840" i="24"/>
  <c r="AA841" i="24"/>
  <c r="AA842" i="24"/>
  <c r="AA843" i="24"/>
  <c r="AA844" i="24"/>
  <c r="AA845" i="24"/>
  <c r="AA846" i="24"/>
  <c r="AA847" i="24"/>
  <c r="AA848" i="24"/>
  <c r="AA849" i="24"/>
  <c r="AA850" i="24"/>
  <c r="AA851" i="24"/>
  <c r="AA852" i="24"/>
  <c r="AA853" i="24"/>
  <c r="AA854" i="24"/>
  <c r="AA855" i="24"/>
  <c r="AA856" i="24"/>
  <c r="AA857" i="24"/>
  <c r="AA858" i="24"/>
  <c r="AA859" i="24"/>
  <c r="AA860" i="24"/>
  <c r="AA861" i="24"/>
  <c r="AA862" i="24"/>
  <c r="AA863" i="24"/>
  <c r="AA864" i="24"/>
  <c r="AA865" i="24"/>
  <c r="AA866" i="24"/>
  <c r="AA867" i="24"/>
  <c r="AA868" i="24"/>
  <c r="AA869" i="24"/>
  <c r="AA870" i="24"/>
  <c r="AA871" i="24"/>
  <c r="AA872" i="24"/>
  <c r="AA873" i="24"/>
  <c r="AA874" i="24"/>
  <c r="AA875" i="24"/>
  <c r="AA876" i="24"/>
  <c r="AA877" i="24"/>
  <c r="AA878" i="24"/>
  <c r="AA879" i="24"/>
  <c r="AA880" i="24"/>
  <c r="AA881" i="24"/>
  <c r="AA882" i="24"/>
  <c r="AA883" i="24"/>
  <c r="AA884" i="24"/>
  <c r="AA885" i="24"/>
  <c r="AA886" i="24"/>
  <c r="AA887" i="24"/>
  <c r="AA888" i="24"/>
  <c r="AA889" i="24"/>
  <c r="AA890" i="24"/>
  <c r="AA891" i="24"/>
  <c r="AA892" i="24"/>
  <c r="AA893" i="24"/>
  <c r="AA894" i="24"/>
  <c r="AA895" i="24"/>
  <c r="AA896" i="24"/>
  <c r="AA897" i="24"/>
  <c r="AA898" i="24"/>
  <c r="AA899" i="24"/>
  <c r="AA900" i="24"/>
  <c r="AA901" i="24"/>
  <c r="AA902" i="24"/>
  <c r="AA903" i="24"/>
  <c r="AA904" i="24"/>
  <c r="AA905" i="24"/>
  <c r="AA906" i="24"/>
  <c r="AA907" i="24"/>
  <c r="AA908" i="24"/>
  <c r="AA909" i="24"/>
  <c r="AA910" i="24"/>
  <c r="AA911" i="24"/>
  <c r="AA912" i="24"/>
  <c r="AA913" i="24"/>
  <c r="AA914" i="24"/>
  <c r="AA915" i="24"/>
  <c r="AA916" i="24"/>
  <c r="AA917" i="24"/>
  <c r="AA918" i="24"/>
  <c r="AA919" i="24"/>
  <c r="AA920" i="24"/>
  <c r="AA921" i="24"/>
  <c r="AA922" i="24"/>
  <c r="AA923" i="24"/>
  <c r="AA924" i="24"/>
  <c r="AA925" i="24"/>
  <c r="AA926" i="24"/>
  <c r="AA927" i="24"/>
  <c r="AA928" i="24"/>
  <c r="AA929" i="24"/>
  <c r="AA930" i="24"/>
  <c r="AA931" i="24"/>
  <c r="AA932" i="24"/>
  <c r="AA933" i="24"/>
  <c r="AA934" i="24"/>
  <c r="AA935" i="24"/>
  <c r="AA936" i="24"/>
  <c r="AA937" i="24"/>
  <c r="AA938" i="24"/>
  <c r="AA939" i="24"/>
  <c r="AA940" i="24"/>
  <c r="AA941" i="24"/>
  <c r="AA942" i="24"/>
  <c r="AA943" i="24"/>
  <c r="AA944" i="24"/>
  <c r="AA945" i="24"/>
  <c r="AA946" i="24"/>
  <c r="AA947" i="24"/>
  <c r="AA948" i="24"/>
  <c r="AA949" i="24"/>
  <c r="AA950" i="24"/>
  <c r="AA951" i="24"/>
  <c r="AA952" i="24"/>
  <c r="AA953" i="24"/>
  <c r="AA954" i="24"/>
  <c r="AA955" i="24"/>
  <c r="AA956" i="24"/>
  <c r="AA957" i="24"/>
  <c r="AA958" i="24"/>
  <c r="AA959" i="24"/>
  <c r="AA960" i="24"/>
  <c r="AA961" i="24"/>
  <c r="AA962" i="24"/>
  <c r="AA963" i="24"/>
  <c r="AA964" i="24"/>
  <c r="AA965" i="24"/>
  <c r="AA966" i="24"/>
  <c r="AA967" i="24"/>
  <c r="AA968" i="24"/>
  <c r="AA969" i="24"/>
  <c r="AA970" i="24"/>
  <c r="AA971" i="24"/>
  <c r="AA972" i="24"/>
  <c r="AA973" i="24"/>
  <c r="AA974" i="24"/>
  <c r="AA975" i="24"/>
  <c r="AA976" i="24"/>
  <c r="AA977" i="24"/>
  <c r="AA978" i="24"/>
  <c r="AA979" i="24"/>
  <c r="AA980" i="24"/>
  <c r="AA981" i="24"/>
  <c r="AA982" i="24"/>
  <c r="AA983" i="24"/>
  <c r="AA984" i="24"/>
  <c r="AA985" i="24"/>
  <c r="AA986" i="24"/>
  <c r="AA987" i="24"/>
  <c r="AA988" i="24"/>
  <c r="AA989" i="24"/>
  <c r="AA990" i="24"/>
  <c r="AA991" i="24"/>
  <c r="AA992" i="24"/>
  <c r="AA993" i="24"/>
  <c r="AA994" i="24"/>
  <c r="AA995" i="24"/>
  <c r="AA996" i="24"/>
  <c r="AA997" i="24"/>
  <c r="AA998" i="24"/>
  <c r="AA999" i="24"/>
  <c r="AA1000" i="24"/>
  <c r="AA1001" i="24"/>
  <c r="AA1002" i="24"/>
  <c r="AA1003" i="24"/>
  <c r="AA1004" i="24"/>
  <c r="AA1005" i="24"/>
  <c r="AA1006" i="24"/>
  <c r="AA1007" i="24"/>
  <c r="AA1008" i="24"/>
  <c r="AA1009" i="24"/>
  <c r="AA1010" i="24"/>
  <c r="AA1011" i="24"/>
  <c r="AA1012" i="24"/>
  <c r="AA1013" i="24"/>
  <c r="AA1014" i="24"/>
  <c r="AA1015" i="24"/>
  <c r="AA1016" i="24"/>
  <c r="AA1017" i="24"/>
  <c r="AA1018" i="24"/>
  <c r="AA1019" i="24"/>
  <c r="AA1020" i="24"/>
  <c r="AA1021" i="24"/>
  <c r="AA1022" i="24"/>
  <c r="AA1023" i="24"/>
  <c r="AA1024" i="24"/>
  <c r="AA1025" i="24"/>
  <c r="AA1026" i="24"/>
  <c r="AA1027" i="24"/>
  <c r="AA1028" i="24"/>
  <c r="AA1029" i="24"/>
  <c r="AA1030" i="24"/>
  <c r="AA1031" i="24"/>
  <c r="AA1032" i="24"/>
  <c r="AA1033" i="24"/>
  <c r="AA1034" i="24"/>
  <c r="AA1035" i="24"/>
  <c r="AA1036" i="24"/>
  <c r="AA1037" i="24"/>
  <c r="AA1038" i="24"/>
  <c r="AA1039" i="24"/>
  <c r="AA1040" i="24"/>
  <c r="AA1041" i="24"/>
  <c r="AA1042" i="24"/>
  <c r="AA1043" i="24"/>
  <c r="AA1044" i="24"/>
  <c r="AA1045" i="24"/>
  <c r="AA1046" i="24"/>
  <c r="AA1047" i="24"/>
  <c r="AA1048" i="24"/>
  <c r="AA1049" i="24"/>
  <c r="AA1050" i="24"/>
  <c r="AA1051" i="24"/>
  <c r="AA1052" i="24"/>
  <c r="AA1053" i="24"/>
  <c r="AA1054" i="24"/>
  <c r="AA1055" i="24"/>
  <c r="AA1056" i="24"/>
  <c r="AA1057" i="24"/>
  <c r="AA1058" i="24"/>
  <c r="AA1059" i="24"/>
  <c r="AA1060" i="24"/>
  <c r="AA1061" i="24"/>
  <c r="AA1062" i="24"/>
  <c r="AA1063" i="24"/>
  <c r="AA1064" i="24"/>
  <c r="AA1065" i="24"/>
  <c r="AA1066" i="24"/>
  <c r="AA1067" i="24"/>
  <c r="AA1068" i="24"/>
  <c r="AA1069" i="24"/>
  <c r="AA1070" i="24"/>
  <c r="AA1071" i="24"/>
  <c r="AA1072" i="24"/>
  <c r="AA1073" i="24"/>
  <c r="AA1074" i="24"/>
  <c r="AA1075" i="24"/>
  <c r="AA1076" i="24"/>
  <c r="AA1077" i="24"/>
  <c r="AA1078" i="24"/>
  <c r="AA1079" i="24"/>
  <c r="AA1080" i="24"/>
  <c r="AA1081" i="24"/>
  <c r="AA1082" i="24"/>
  <c r="AA1083" i="24"/>
  <c r="AA1084" i="24"/>
  <c r="AA1085" i="24"/>
  <c r="AA1086" i="24"/>
  <c r="AA1087" i="24"/>
  <c r="AA1088" i="24"/>
  <c r="AA1089" i="24"/>
  <c r="AA1090" i="24"/>
  <c r="AA1091" i="24"/>
  <c r="AA1092" i="24"/>
  <c r="AA1093" i="24"/>
  <c r="AA1094" i="24"/>
  <c r="AA1095" i="24"/>
  <c r="AA1096" i="24"/>
  <c r="AA1097" i="24"/>
  <c r="AA1098" i="24"/>
  <c r="AA1099" i="24"/>
  <c r="AA1100" i="24"/>
  <c r="AA1101" i="24"/>
  <c r="AA1102" i="24"/>
  <c r="AA1103" i="24"/>
  <c r="AA1104" i="24"/>
  <c r="AA1105" i="24"/>
  <c r="AA1106" i="24"/>
  <c r="AA1107" i="24"/>
  <c r="AA1108" i="24"/>
  <c r="AA1109" i="24"/>
  <c r="AA1110" i="24"/>
  <c r="AA1111" i="24"/>
  <c r="AA1112" i="24"/>
  <c r="AA1113" i="24"/>
  <c r="AA1114" i="24"/>
  <c r="AA1115" i="24"/>
  <c r="AA1116" i="24"/>
  <c r="AA1117" i="24"/>
  <c r="AA1118" i="24"/>
  <c r="AA1119" i="24"/>
  <c r="AA1120" i="24"/>
  <c r="AA1121" i="24"/>
  <c r="AA1122" i="24"/>
  <c r="AA1123" i="24"/>
  <c r="AA1124" i="24"/>
  <c r="AA1125" i="24"/>
  <c r="AA1126" i="24"/>
  <c r="AA1127" i="24"/>
  <c r="AA1128" i="24"/>
  <c r="AA1129" i="24"/>
  <c r="AA1130" i="24"/>
  <c r="AA1131" i="24"/>
  <c r="AA1132" i="24"/>
  <c r="AA1133" i="24"/>
  <c r="AA1134" i="24"/>
  <c r="AA1135" i="24"/>
  <c r="AA1136" i="24"/>
  <c r="AA1137" i="24"/>
  <c r="AA1138" i="24"/>
  <c r="AA1139" i="24"/>
  <c r="AA1140" i="24"/>
  <c r="AA1141" i="24"/>
  <c r="AA1142" i="24"/>
  <c r="AA1143" i="24"/>
  <c r="AA1144" i="24"/>
  <c r="AA1145" i="24"/>
  <c r="AA1146" i="24"/>
  <c r="AA1147" i="24"/>
  <c r="AA1148" i="24"/>
  <c r="AA1149" i="24"/>
  <c r="AA1150" i="24"/>
  <c r="AA1151" i="24"/>
  <c r="AA1152" i="24"/>
  <c r="AA1153" i="24"/>
  <c r="AA1154" i="24"/>
  <c r="AA1155" i="24"/>
  <c r="AA1156" i="24"/>
  <c r="AA1157" i="24"/>
  <c r="AA1158" i="24"/>
  <c r="AA1159" i="24"/>
  <c r="AA1160" i="24"/>
  <c r="AA1161" i="24"/>
  <c r="AA1162" i="24"/>
  <c r="AA1163" i="24"/>
  <c r="AA1164" i="24"/>
  <c r="AA1165" i="24"/>
  <c r="AA1166" i="24"/>
  <c r="AA1167" i="24"/>
  <c r="AA1168" i="24"/>
  <c r="AA1169" i="24"/>
  <c r="AA1170" i="24"/>
  <c r="AA1171" i="24"/>
  <c r="AA1172" i="24"/>
  <c r="AA1173" i="24"/>
  <c r="AA1174" i="24"/>
  <c r="AA1175" i="24"/>
  <c r="AA1176" i="24"/>
  <c r="AA1177" i="24"/>
  <c r="AA1178" i="24"/>
  <c r="AA1179" i="24"/>
  <c r="AA1180" i="24"/>
  <c r="AA1181" i="24"/>
  <c r="AA1182" i="24"/>
  <c r="AA1183" i="24"/>
  <c r="AA1184" i="24"/>
  <c r="AA1185" i="24"/>
  <c r="AA1186" i="24"/>
  <c r="AA1187" i="24"/>
  <c r="AA1188" i="24"/>
  <c r="AA1189" i="24"/>
  <c r="AA1190" i="24"/>
  <c r="AA1191" i="24"/>
  <c r="AA1192" i="24"/>
  <c r="AA1193" i="24"/>
  <c r="AA1194" i="24"/>
  <c r="AA1195" i="24"/>
  <c r="AA1196" i="24"/>
  <c r="AA1197" i="24"/>
  <c r="AA1198" i="24"/>
  <c r="AA1199" i="24"/>
  <c r="AA1200" i="24"/>
  <c r="AA1201" i="24"/>
  <c r="AA1202" i="24"/>
  <c r="AA1203" i="24"/>
  <c r="AA1204" i="24"/>
  <c r="AA1205" i="24"/>
  <c r="AA1206" i="24"/>
  <c r="AA1207" i="24"/>
  <c r="AA1208" i="24"/>
  <c r="AA1209" i="24"/>
  <c r="AA1210" i="24"/>
  <c r="AA1211" i="24"/>
  <c r="AA1212" i="24"/>
  <c r="AA1213" i="24"/>
  <c r="AA1214" i="24"/>
  <c r="AA1215" i="24"/>
  <c r="AA1216" i="24"/>
  <c r="AA1217" i="24"/>
  <c r="AA1218" i="24"/>
  <c r="AA1219" i="24"/>
  <c r="AA1220" i="24"/>
  <c r="AA1221" i="24"/>
  <c r="AA1222" i="24"/>
  <c r="AA1223" i="24"/>
  <c r="AA1224" i="24"/>
  <c r="AA1225" i="24"/>
  <c r="AA1226" i="24"/>
  <c r="AA1227" i="24"/>
  <c r="AA1228" i="24"/>
  <c r="AA1229" i="24"/>
  <c r="AA1230" i="24"/>
  <c r="AA1231" i="24"/>
  <c r="AA1232" i="24"/>
  <c r="AA1233" i="24"/>
  <c r="AA1234" i="24"/>
  <c r="AA1235" i="24"/>
  <c r="AA1236" i="24"/>
  <c r="AA1237" i="24"/>
  <c r="AA1238" i="24"/>
  <c r="AA1239" i="24"/>
  <c r="AA1240" i="24"/>
  <c r="AA1241" i="24"/>
  <c r="AA1242" i="24"/>
  <c r="AA1243" i="24"/>
  <c r="AA1244" i="24"/>
  <c r="AA1245" i="24"/>
  <c r="AA1246" i="24"/>
  <c r="AA1247" i="24"/>
  <c r="AA1248" i="24"/>
  <c r="AA1249" i="24"/>
  <c r="AA1250" i="24"/>
  <c r="AA1251" i="24"/>
  <c r="AA1252" i="24"/>
  <c r="AA1253" i="24"/>
  <c r="AA1254" i="24"/>
  <c r="AA1255" i="24"/>
  <c r="AA1256" i="24"/>
  <c r="AA1257" i="24"/>
  <c r="AA1258" i="24"/>
  <c r="AA1259" i="24"/>
  <c r="AA1260" i="24"/>
  <c r="AA1261" i="24"/>
  <c r="AA1262" i="24"/>
  <c r="AA1263" i="24"/>
  <c r="AA1264" i="24"/>
  <c r="AA1265" i="24"/>
  <c r="AA1266" i="24"/>
  <c r="AA1267" i="24"/>
  <c r="AA1268" i="24"/>
  <c r="AA1269" i="24"/>
  <c r="AA1270" i="24"/>
  <c r="AA1271" i="24"/>
  <c r="AA1272" i="24"/>
  <c r="AA1273" i="24"/>
  <c r="AA1274" i="24"/>
  <c r="AA1275" i="24"/>
  <c r="AA1276" i="24"/>
  <c r="AA1277" i="24"/>
  <c r="AA1278" i="24"/>
  <c r="AA1279" i="24"/>
  <c r="AA1280" i="24"/>
  <c r="AA1281" i="24"/>
  <c r="AA1282" i="24"/>
  <c r="AA1283" i="24"/>
  <c r="AA1284" i="24"/>
  <c r="AA1285" i="24"/>
  <c r="AA1286" i="24"/>
  <c r="AA1287" i="24"/>
  <c r="AA1288" i="24"/>
  <c r="AA1289" i="24"/>
  <c r="AA1290" i="24"/>
  <c r="AA1291" i="24"/>
  <c r="AA1292" i="24"/>
  <c r="AA1293" i="24"/>
  <c r="AA1294" i="24"/>
  <c r="AA1295" i="24"/>
  <c r="AA1296" i="24"/>
  <c r="AA1297" i="24"/>
  <c r="AA1298" i="24"/>
  <c r="AA1299" i="24"/>
  <c r="AA1300" i="24"/>
  <c r="AA1301" i="24"/>
  <c r="AA1302" i="24"/>
  <c r="AA1303" i="24"/>
  <c r="AA1304" i="24"/>
  <c r="AA1305" i="24"/>
  <c r="AA1306" i="24"/>
  <c r="AA1307" i="24"/>
  <c r="AA1308" i="24"/>
  <c r="AA1309" i="24"/>
  <c r="AA1310" i="24"/>
  <c r="AA1311" i="24"/>
  <c r="AA1312" i="24"/>
  <c r="AA1313" i="24"/>
  <c r="AA1314" i="24"/>
  <c r="AA1315" i="24"/>
  <c r="AA1316" i="24"/>
  <c r="AA1317" i="24"/>
  <c r="AA1318" i="24"/>
  <c r="AA1319" i="24"/>
  <c r="AA1320" i="24"/>
  <c r="AA1321" i="24"/>
  <c r="AA1322" i="24"/>
  <c r="AA1323" i="24"/>
  <c r="AA1324" i="24"/>
  <c r="AA1325" i="24"/>
  <c r="AA1326" i="24"/>
  <c r="AA1327" i="24"/>
  <c r="AA1328" i="24"/>
  <c r="AA1329" i="24"/>
  <c r="AA1330" i="24"/>
  <c r="AA1331" i="24"/>
  <c r="AA1332" i="24"/>
  <c r="AA1333" i="24"/>
  <c r="AA1334" i="24"/>
  <c r="AA1335" i="24"/>
  <c r="AA1336" i="24"/>
  <c r="AA1337" i="24"/>
  <c r="AA1338" i="24"/>
  <c r="AA1339" i="24"/>
  <c r="AA1340" i="24"/>
  <c r="AA1341" i="24"/>
  <c r="AA1342" i="24"/>
  <c r="AA1343" i="24"/>
  <c r="AA1344" i="24"/>
  <c r="AA1345" i="24"/>
  <c r="AA1346" i="24"/>
  <c r="AA1347" i="24"/>
  <c r="AA1348" i="24"/>
  <c r="AA1349" i="24"/>
  <c r="AA1350" i="24"/>
  <c r="AA1351" i="24"/>
  <c r="AA1352" i="24"/>
  <c r="AA1353" i="24"/>
  <c r="AA1354" i="24"/>
  <c r="AA1355" i="24"/>
  <c r="AA1356" i="24"/>
  <c r="AA1357" i="24"/>
  <c r="AA1358" i="24"/>
  <c r="AA1359" i="24"/>
  <c r="AA1360" i="24"/>
  <c r="AA1361" i="24"/>
  <c r="AA1362" i="24"/>
  <c r="AA1363" i="24"/>
  <c r="AA1364" i="24"/>
  <c r="AA1365" i="24"/>
  <c r="AA1366" i="24"/>
  <c r="AA1367" i="24"/>
  <c r="AA1368" i="24"/>
  <c r="AA1369" i="24"/>
  <c r="AA1370" i="24"/>
  <c r="AA1371" i="24"/>
  <c r="AA1372" i="24"/>
  <c r="AA1373" i="24"/>
  <c r="AA1374" i="24"/>
  <c r="AA1375" i="24"/>
  <c r="AA1376" i="24"/>
  <c r="AA1377" i="24"/>
  <c r="AA1378" i="24"/>
  <c r="AA1379" i="24"/>
  <c r="AA1380" i="24"/>
  <c r="AA1381" i="24"/>
  <c r="AA1382" i="24"/>
  <c r="AA1383" i="24"/>
  <c r="AA1384" i="24"/>
  <c r="AA1385" i="24"/>
  <c r="AA1386" i="24"/>
  <c r="AA1387" i="24"/>
  <c r="AA1388" i="24"/>
  <c r="AA1389" i="24"/>
  <c r="AA1390" i="24"/>
  <c r="AA1391" i="24"/>
  <c r="AA1392" i="24"/>
  <c r="AA1393" i="24"/>
  <c r="AA1394" i="24"/>
  <c r="AA1395" i="24"/>
  <c r="AA1396" i="24"/>
  <c r="AA1397" i="24"/>
  <c r="AA1398" i="24"/>
  <c r="AA1399" i="24"/>
  <c r="AA1400" i="24"/>
  <c r="AA1401" i="24"/>
  <c r="AA1402" i="24"/>
  <c r="AA1403" i="24"/>
  <c r="AA1404" i="24"/>
  <c r="AA1405" i="24"/>
  <c r="AA1406" i="24"/>
  <c r="AA1407" i="24"/>
  <c r="AA1408" i="24"/>
  <c r="AA1409" i="24"/>
  <c r="AA1410" i="24"/>
  <c r="AA1411" i="24"/>
  <c r="AA1412" i="24"/>
  <c r="AA1413" i="24"/>
  <c r="AA1414" i="24"/>
  <c r="AA1415" i="24"/>
  <c r="AA1416" i="24"/>
  <c r="AA1417" i="24"/>
  <c r="AA1418" i="24"/>
  <c r="AA1419" i="24"/>
  <c r="AA1420" i="24"/>
  <c r="AA1421" i="24"/>
  <c r="AA1422" i="24"/>
  <c r="AA1423" i="24"/>
  <c r="AA1424" i="24"/>
  <c r="AA1425" i="24"/>
  <c r="AA1426" i="24"/>
  <c r="AA1427" i="24"/>
  <c r="AA1428" i="24"/>
  <c r="AA1429" i="24"/>
  <c r="AA1430" i="24"/>
  <c r="AA1431" i="24"/>
  <c r="AA1432" i="24"/>
  <c r="AA1433" i="24"/>
  <c r="AA1434" i="24"/>
  <c r="AA1435" i="24"/>
  <c r="AA1436" i="24"/>
  <c r="AA1437" i="24"/>
  <c r="AA1438" i="24"/>
  <c r="AA1439" i="24"/>
  <c r="AA1440" i="24"/>
  <c r="AA1441" i="24"/>
  <c r="AA1442" i="24"/>
  <c r="AA1443" i="24"/>
  <c r="AA1444" i="24"/>
  <c r="AA1445" i="24"/>
  <c r="AA1446" i="24"/>
  <c r="AA1447" i="24"/>
  <c r="AA1448" i="24"/>
  <c r="AA1449" i="24"/>
  <c r="AA1450" i="24"/>
  <c r="AA1451" i="24"/>
  <c r="AA1452" i="24"/>
  <c r="AA1453" i="24"/>
  <c r="AA1454" i="24"/>
  <c r="AA1455" i="24"/>
  <c r="AA1456" i="24"/>
  <c r="AA1457" i="24"/>
  <c r="AA1458" i="24"/>
  <c r="AA1459" i="24"/>
  <c r="AA1460" i="24"/>
  <c r="AA1461" i="24"/>
  <c r="AA1462" i="24"/>
  <c r="AA1463" i="24"/>
  <c r="AA1464" i="24"/>
  <c r="AA1465" i="24"/>
  <c r="AA1466" i="24"/>
  <c r="AA1467" i="24"/>
  <c r="AA1468" i="24"/>
  <c r="AA1469" i="24"/>
  <c r="AA1470" i="24"/>
  <c r="AA1471" i="24"/>
  <c r="AA1472" i="24"/>
  <c r="AA1473" i="24"/>
  <c r="AA1474" i="24"/>
  <c r="AA1475" i="24"/>
  <c r="AA1476" i="24"/>
  <c r="AA1477" i="24"/>
  <c r="AA1478" i="24"/>
  <c r="AA1479" i="24"/>
  <c r="AA1480" i="24"/>
  <c r="AA1481" i="24"/>
  <c r="AA1482" i="24"/>
  <c r="AA1483" i="24"/>
  <c r="AA1484" i="24"/>
  <c r="AA1485" i="24"/>
  <c r="AA1486" i="24"/>
  <c r="AA1487" i="24"/>
  <c r="AA1488" i="24"/>
  <c r="AA1489" i="24"/>
  <c r="AA1490" i="24"/>
  <c r="AA1491" i="24"/>
  <c r="AA1492" i="24"/>
  <c r="AA1493" i="24"/>
  <c r="AA1494" i="24"/>
  <c r="AA1495" i="24"/>
  <c r="AA1496" i="24"/>
  <c r="AA1497" i="24"/>
  <c r="AA1498" i="24"/>
  <c r="AA1499" i="24"/>
  <c r="AA1500" i="24"/>
  <c r="AA1501" i="24"/>
  <c r="AA2" i="24"/>
  <c r="C748" i="48"/>
  <c r="D745" i="48"/>
  <c r="B753" i="48"/>
  <c r="C753" i="48"/>
  <c r="D753" i="48"/>
  <c r="B754" i="48"/>
  <c r="C754" i="48"/>
  <c r="D754" i="48"/>
  <c r="B755" i="48"/>
  <c r="C755" i="48"/>
  <c r="D755" i="48"/>
  <c r="B756" i="48"/>
  <c r="C756" i="48"/>
  <c r="D756" i="48"/>
  <c r="B745" i="48"/>
  <c r="B746" i="48"/>
  <c r="B747" i="48"/>
  <c r="B748" i="48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15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676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37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598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59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07" i="4"/>
  <c r="I1406" i="4"/>
  <c r="I1405" i="4"/>
  <c r="I1404" i="4"/>
  <c r="I1403" i="4"/>
  <c r="I1402" i="4"/>
  <c r="I1368" i="4"/>
  <c r="I1367" i="4"/>
  <c r="I1366" i="4"/>
  <c r="I1365" i="4"/>
  <c r="I1364" i="4"/>
  <c r="I1363" i="4"/>
  <c r="I1329" i="4"/>
  <c r="I1328" i="4"/>
  <c r="I1327" i="4"/>
  <c r="I1326" i="4"/>
  <c r="I1325" i="4"/>
  <c r="I1324" i="4"/>
  <c r="I1290" i="4"/>
  <c r="I1289" i="4"/>
  <c r="I1288" i="4"/>
  <c r="I1287" i="4"/>
  <c r="I1286" i="4"/>
  <c r="I1285" i="4"/>
  <c r="I1251" i="4"/>
  <c r="I1250" i="4"/>
  <c r="I1249" i="4"/>
  <c r="I1248" i="4"/>
  <c r="I1247" i="4"/>
  <c r="I1246" i="4"/>
  <c r="Q82" i="4"/>
  <c r="P44" i="4"/>
  <c r="R82" i="4"/>
  <c r="D4" i="48"/>
  <c r="D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18" i="48"/>
  <c r="D19" i="48"/>
  <c r="D20" i="48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D45" i="48"/>
  <c r="D46" i="48"/>
  <c r="D47" i="48"/>
  <c r="D48" i="48"/>
  <c r="D49" i="48"/>
  <c r="D50" i="48"/>
  <c r="D51" i="48"/>
  <c r="D52" i="48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D69" i="48"/>
  <c r="D70" i="48"/>
  <c r="D71" i="48"/>
  <c r="D72" i="48"/>
  <c r="D73" i="48"/>
  <c r="D74" i="48"/>
  <c r="D75" i="48"/>
  <c r="D76" i="48"/>
  <c r="D77" i="48"/>
  <c r="D78" i="48"/>
  <c r="D79" i="48"/>
  <c r="D80" i="48"/>
  <c r="D81" i="48"/>
  <c r="D82" i="48"/>
  <c r="D83" i="48"/>
  <c r="D84" i="48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D101" i="48"/>
  <c r="D102" i="48"/>
  <c r="D103" i="48"/>
  <c r="D104" i="48"/>
  <c r="D105" i="48"/>
  <c r="D106" i="48"/>
  <c r="D107" i="48"/>
  <c r="D108" i="48"/>
  <c r="D109" i="48"/>
  <c r="D110" i="48"/>
  <c r="D111" i="48"/>
  <c r="D112" i="48"/>
  <c r="D113" i="48"/>
  <c r="D114" i="48"/>
  <c r="D115" i="48"/>
  <c r="D116" i="48"/>
  <c r="D117" i="48"/>
  <c r="D118" i="48"/>
  <c r="D119" i="48"/>
  <c r="D120" i="48"/>
  <c r="D121" i="48"/>
  <c r="D122" i="48"/>
  <c r="D123" i="48"/>
  <c r="D124" i="48"/>
  <c r="D125" i="48"/>
  <c r="D126" i="48"/>
  <c r="D127" i="48"/>
  <c r="D128" i="48"/>
  <c r="D129" i="48"/>
  <c r="D130" i="48"/>
  <c r="D131" i="48"/>
  <c r="D132" i="48"/>
  <c r="D133" i="48"/>
  <c r="D134" i="48"/>
  <c r="D135" i="48"/>
  <c r="D136" i="48"/>
  <c r="D137" i="48"/>
  <c r="D138" i="48"/>
  <c r="D139" i="48"/>
  <c r="D140" i="48"/>
  <c r="D141" i="48"/>
  <c r="D142" i="48"/>
  <c r="D143" i="48"/>
  <c r="D144" i="48"/>
  <c r="D145" i="48"/>
  <c r="D146" i="48"/>
  <c r="D147" i="48"/>
  <c r="D148" i="48"/>
  <c r="D149" i="48"/>
  <c r="D150" i="48"/>
  <c r="D151" i="48"/>
  <c r="D152" i="48"/>
  <c r="D153" i="48"/>
  <c r="D154" i="48"/>
  <c r="D155" i="48"/>
  <c r="D156" i="48"/>
  <c r="D157" i="48"/>
  <c r="D158" i="48"/>
  <c r="D159" i="48"/>
  <c r="D160" i="48"/>
  <c r="D161" i="48"/>
  <c r="D162" i="48"/>
  <c r="D163" i="48"/>
  <c r="D164" i="48"/>
  <c r="D165" i="48"/>
  <c r="D166" i="48"/>
  <c r="D167" i="48"/>
  <c r="D168" i="48"/>
  <c r="D169" i="48"/>
  <c r="D170" i="48"/>
  <c r="D171" i="48"/>
  <c r="D172" i="48"/>
  <c r="D173" i="48"/>
  <c r="D174" i="48"/>
  <c r="D175" i="48"/>
  <c r="D176" i="48"/>
  <c r="D177" i="48"/>
  <c r="D178" i="48"/>
  <c r="D179" i="48"/>
  <c r="D180" i="48"/>
  <c r="D181" i="48"/>
  <c r="D182" i="48"/>
  <c r="D183" i="48"/>
  <c r="D184" i="48"/>
  <c r="D185" i="48"/>
  <c r="D186" i="48"/>
  <c r="D187" i="48"/>
  <c r="D188" i="48"/>
  <c r="D189" i="48"/>
  <c r="D190" i="48"/>
  <c r="D191" i="48"/>
  <c r="D192" i="48"/>
  <c r="D193" i="48"/>
  <c r="D194" i="48"/>
  <c r="D195" i="48"/>
  <c r="D196" i="48"/>
  <c r="D197" i="48"/>
  <c r="D198" i="48"/>
  <c r="D199" i="48"/>
  <c r="D200" i="48"/>
  <c r="D201" i="48"/>
  <c r="D202" i="48"/>
  <c r="D203" i="48"/>
  <c r="D204" i="48"/>
  <c r="D205" i="48"/>
  <c r="D206" i="48"/>
  <c r="D207" i="48"/>
  <c r="D208" i="48"/>
  <c r="D209" i="48"/>
  <c r="D210" i="48"/>
  <c r="D211" i="48"/>
  <c r="D212" i="48"/>
  <c r="D213" i="48"/>
  <c r="D214" i="48"/>
  <c r="D215" i="48"/>
  <c r="D216" i="48"/>
  <c r="D217" i="48"/>
  <c r="D218" i="48"/>
  <c r="D219" i="48"/>
  <c r="D220" i="48"/>
  <c r="D221" i="48"/>
  <c r="D222" i="48"/>
  <c r="D223" i="48"/>
  <c r="D224" i="48"/>
  <c r="D225" i="48"/>
  <c r="D226" i="48"/>
  <c r="D227" i="48"/>
  <c r="D228" i="48"/>
  <c r="D229" i="48"/>
  <c r="D230" i="48"/>
  <c r="D231" i="48"/>
  <c r="D232" i="48"/>
  <c r="D233" i="48"/>
  <c r="D234" i="48"/>
  <c r="D235" i="48"/>
  <c r="D236" i="48"/>
  <c r="D237" i="48"/>
  <c r="D238" i="48"/>
  <c r="D239" i="48"/>
  <c r="D240" i="48"/>
  <c r="D241" i="48"/>
  <c r="D242" i="48"/>
  <c r="D243" i="48"/>
  <c r="D244" i="48"/>
  <c r="D245" i="48"/>
  <c r="D246" i="48"/>
  <c r="D247" i="48"/>
  <c r="D248" i="48"/>
  <c r="D249" i="48"/>
  <c r="D250" i="48"/>
  <c r="D251" i="48"/>
  <c r="D252" i="48"/>
  <c r="D253" i="48"/>
  <c r="D254" i="48"/>
  <c r="D255" i="48"/>
  <c r="D256" i="48"/>
  <c r="D257" i="48"/>
  <c r="D258" i="48"/>
  <c r="D259" i="48"/>
  <c r="D260" i="48"/>
  <c r="D261" i="48"/>
  <c r="D262" i="48"/>
  <c r="D263" i="48"/>
  <c r="D264" i="48"/>
  <c r="D265" i="48"/>
  <c r="D266" i="48"/>
  <c r="D267" i="48"/>
  <c r="D268" i="48"/>
  <c r="D269" i="48"/>
  <c r="D270" i="48"/>
  <c r="D271" i="48"/>
  <c r="D272" i="48"/>
  <c r="D273" i="48"/>
  <c r="D274" i="48"/>
  <c r="D275" i="48"/>
  <c r="D276" i="48"/>
  <c r="D277" i="48"/>
  <c r="D278" i="48"/>
  <c r="D279" i="48"/>
  <c r="D280" i="48"/>
  <c r="D281" i="48"/>
  <c r="D282" i="48"/>
  <c r="D283" i="48"/>
  <c r="D284" i="48"/>
  <c r="D285" i="48"/>
  <c r="D286" i="48"/>
  <c r="D287" i="48"/>
  <c r="D288" i="48"/>
  <c r="D289" i="48"/>
  <c r="D290" i="48"/>
  <c r="D291" i="48"/>
  <c r="D292" i="48"/>
  <c r="D293" i="48"/>
  <c r="D294" i="48"/>
  <c r="D295" i="48"/>
  <c r="D296" i="48"/>
  <c r="D297" i="48"/>
  <c r="D298" i="48"/>
  <c r="D299" i="48"/>
  <c r="D300" i="48"/>
  <c r="D301" i="48"/>
  <c r="D302" i="48"/>
  <c r="D303" i="48"/>
  <c r="D304" i="48"/>
  <c r="D305" i="48"/>
  <c r="D306" i="48"/>
  <c r="D307" i="48"/>
  <c r="D308" i="48"/>
  <c r="D309" i="48"/>
  <c r="D310" i="48"/>
  <c r="D311" i="48"/>
  <c r="D312" i="48"/>
  <c r="D313" i="48"/>
  <c r="D314" i="48"/>
  <c r="D315" i="48"/>
  <c r="D316" i="48"/>
  <c r="D317" i="48"/>
  <c r="D318" i="48"/>
  <c r="D319" i="48"/>
  <c r="D320" i="48"/>
  <c r="D321" i="48"/>
  <c r="D322" i="48"/>
  <c r="D323" i="48"/>
  <c r="D324" i="48"/>
  <c r="D325" i="48"/>
  <c r="D326" i="48"/>
  <c r="D327" i="48"/>
  <c r="D328" i="48"/>
  <c r="D329" i="48"/>
  <c r="D330" i="48"/>
  <c r="D331" i="48"/>
  <c r="D332" i="48"/>
  <c r="D333" i="48"/>
  <c r="D334" i="48"/>
  <c r="D335" i="48"/>
  <c r="D336" i="48"/>
  <c r="D337" i="48"/>
  <c r="D338" i="48"/>
  <c r="D339" i="48"/>
  <c r="D340" i="48"/>
  <c r="D341" i="48"/>
  <c r="D342" i="48"/>
  <c r="D343" i="48"/>
  <c r="D344" i="48"/>
  <c r="D345" i="48"/>
  <c r="D346" i="48"/>
  <c r="D347" i="48"/>
  <c r="D348" i="48"/>
  <c r="D349" i="48"/>
  <c r="D350" i="48"/>
  <c r="D351" i="48"/>
  <c r="D352" i="48"/>
  <c r="D353" i="48"/>
  <c r="D354" i="48"/>
  <c r="D355" i="48"/>
  <c r="D356" i="48"/>
  <c r="D357" i="48"/>
  <c r="D358" i="48"/>
  <c r="D359" i="48"/>
  <c r="D360" i="48"/>
  <c r="D361" i="48"/>
  <c r="D362" i="48"/>
  <c r="D363" i="48"/>
  <c r="D364" i="48"/>
  <c r="D365" i="48"/>
  <c r="D366" i="48"/>
  <c r="D367" i="48"/>
  <c r="D368" i="48"/>
  <c r="D369" i="48"/>
  <c r="D370" i="48"/>
  <c r="D371" i="48"/>
  <c r="D372" i="48"/>
  <c r="D373" i="48"/>
  <c r="D374" i="48"/>
  <c r="D375" i="48"/>
  <c r="D376" i="48"/>
  <c r="D377" i="48"/>
  <c r="D378" i="48"/>
  <c r="D379" i="48"/>
  <c r="D380" i="48"/>
  <c r="D381" i="48"/>
  <c r="D382" i="48"/>
  <c r="D383" i="48"/>
  <c r="D384" i="48"/>
  <c r="D385" i="48"/>
  <c r="D386" i="48"/>
  <c r="D387" i="48"/>
  <c r="D388" i="48"/>
  <c r="D389" i="48"/>
  <c r="D390" i="48"/>
  <c r="D391" i="48"/>
  <c r="D392" i="48"/>
  <c r="D393" i="48"/>
  <c r="D394" i="48"/>
  <c r="D395" i="48"/>
  <c r="D396" i="48"/>
  <c r="D397" i="48"/>
  <c r="D398" i="48"/>
  <c r="D399" i="48"/>
  <c r="D400" i="48"/>
  <c r="D401" i="48"/>
  <c r="D402" i="48"/>
  <c r="D403" i="48"/>
  <c r="D404" i="48"/>
  <c r="D405" i="48"/>
  <c r="D406" i="48"/>
  <c r="D407" i="48"/>
  <c r="D408" i="48"/>
  <c r="D409" i="48"/>
  <c r="D410" i="48"/>
  <c r="D411" i="48"/>
  <c r="D412" i="48"/>
  <c r="D413" i="48"/>
  <c r="D414" i="48"/>
  <c r="D415" i="48"/>
  <c r="D416" i="48"/>
  <c r="D417" i="48"/>
  <c r="D418" i="48"/>
  <c r="D419" i="48"/>
  <c r="D420" i="48"/>
  <c r="D421" i="48"/>
  <c r="D422" i="48"/>
  <c r="D423" i="48"/>
  <c r="D424" i="48"/>
  <c r="D425" i="48"/>
  <c r="D426" i="48"/>
  <c r="D427" i="48"/>
  <c r="D428" i="48"/>
  <c r="D429" i="48"/>
  <c r="D430" i="48"/>
  <c r="D431" i="48"/>
  <c r="D432" i="48"/>
  <c r="D433" i="48"/>
  <c r="D434" i="48"/>
  <c r="D435" i="48"/>
  <c r="D436" i="48"/>
  <c r="D437" i="48"/>
  <c r="D438" i="48"/>
  <c r="D439" i="48"/>
  <c r="D440" i="48"/>
  <c r="D441" i="48"/>
  <c r="D442" i="48"/>
  <c r="D443" i="48"/>
  <c r="D444" i="48"/>
  <c r="D445" i="48"/>
  <c r="D446" i="48"/>
  <c r="D447" i="48"/>
  <c r="D448" i="48"/>
  <c r="D449" i="48"/>
  <c r="D450" i="48"/>
  <c r="D451" i="48"/>
  <c r="D452" i="48"/>
  <c r="D453" i="48"/>
  <c r="D454" i="48"/>
  <c r="D455" i="48"/>
  <c r="D456" i="48"/>
  <c r="D457" i="48"/>
  <c r="D458" i="48"/>
  <c r="D459" i="48"/>
  <c r="D460" i="48"/>
  <c r="D461" i="48"/>
  <c r="D462" i="48"/>
  <c r="D463" i="48"/>
  <c r="D464" i="48"/>
  <c r="D465" i="48"/>
  <c r="D466" i="48"/>
  <c r="D467" i="48"/>
  <c r="D468" i="48"/>
  <c r="D469" i="48"/>
  <c r="D470" i="48"/>
  <c r="D471" i="48"/>
  <c r="D472" i="48"/>
  <c r="D473" i="48"/>
  <c r="D474" i="48"/>
  <c r="D475" i="48"/>
  <c r="D476" i="48"/>
  <c r="D477" i="48"/>
  <c r="D478" i="48"/>
  <c r="D479" i="48"/>
  <c r="D480" i="48"/>
  <c r="D481" i="48"/>
  <c r="D482" i="48"/>
  <c r="D483" i="48"/>
  <c r="D484" i="48"/>
  <c r="D485" i="48"/>
  <c r="D486" i="48"/>
  <c r="D487" i="48"/>
  <c r="D488" i="48"/>
  <c r="D489" i="48"/>
  <c r="D490" i="48"/>
  <c r="D491" i="48"/>
  <c r="D492" i="48"/>
  <c r="D493" i="48"/>
  <c r="D494" i="48"/>
  <c r="D495" i="48"/>
  <c r="D496" i="48"/>
  <c r="D497" i="48"/>
  <c r="D498" i="48"/>
  <c r="D499" i="48"/>
  <c r="D500" i="48"/>
  <c r="D501" i="48"/>
  <c r="D502" i="48"/>
  <c r="D503" i="48"/>
  <c r="D504" i="48"/>
  <c r="D505" i="48"/>
  <c r="D506" i="48"/>
  <c r="D507" i="48"/>
  <c r="D508" i="48"/>
  <c r="D509" i="48"/>
  <c r="D510" i="48"/>
  <c r="D511" i="48"/>
  <c r="D512" i="48"/>
  <c r="D513" i="48"/>
  <c r="D514" i="48"/>
  <c r="D515" i="48"/>
  <c r="D516" i="48"/>
  <c r="D517" i="48"/>
  <c r="D518" i="48"/>
  <c r="D519" i="48"/>
  <c r="D520" i="48"/>
  <c r="D521" i="48"/>
  <c r="D522" i="48"/>
  <c r="D523" i="48"/>
  <c r="D524" i="48"/>
  <c r="D525" i="48"/>
  <c r="D526" i="48"/>
  <c r="D527" i="48"/>
  <c r="D528" i="48"/>
  <c r="D529" i="48"/>
  <c r="D530" i="48"/>
  <c r="D531" i="48"/>
  <c r="D532" i="48"/>
  <c r="D533" i="48"/>
  <c r="D534" i="48"/>
  <c r="D535" i="48"/>
  <c r="D536" i="48"/>
  <c r="D537" i="48"/>
  <c r="D538" i="48"/>
  <c r="D539" i="48"/>
  <c r="D540" i="48"/>
  <c r="D541" i="48"/>
  <c r="D542" i="48"/>
  <c r="D543" i="48"/>
  <c r="D544" i="48"/>
  <c r="D545" i="48"/>
  <c r="D546" i="48"/>
  <c r="D547" i="48"/>
  <c r="D548" i="48"/>
  <c r="D549" i="48"/>
  <c r="D550" i="48"/>
  <c r="D551" i="48"/>
  <c r="D552" i="48"/>
  <c r="D553" i="48"/>
  <c r="D554" i="48"/>
  <c r="D555" i="48"/>
  <c r="D556" i="48"/>
  <c r="D557" i="48"/>
  <c r="D558" i="48"/>
  <c r="D559" i="48"/>
  <c r="D560" i="48"/>
  <c r="D561" i="48"/>
  <c r="D562" i="48"/>
  <c r="D563" i="48"/>
  <c r="D564" i="48"/>
  <c r="D565" i="48"/>
  <c r="D566" i="48"/>
  <c r="D567" i="48"/>
  <c r="D568" i="48"/>
  <c r="D569" i="48"/>
  <c r="D570" i="48"/>
  <c r="D571" i="48"/>
  <c r="D572" i="48"/>
  <c r="D573" i="48"/>
  <c r="D574" i="48"/>
  <c r="D575" i="48"/>
  <c r="D576" i="48"/>
  <c r="D577" i="48"/>
  <c r="D578" i="48"/>
  <c r="D579" i="48"/>
  <c r="D580" i="48"/>
  <c r="D581" i="48"/>
  <c r="D582" i="48"/>
  <c r="D583" i="48"/>
  <c r="D584" i="48"/>
  <c r="D585" i="48"/>
  <c r="D586" i="48"/>
  <c r="D587" i="48"/>
  <c r="D588" i="48"/>
  <c r="D589" i="48"/>
  <c r="D590" i="48"/>
  <c r="D591" i="48"/>
  <c r="D592" i="48"/>
  <c r="D593" i="48"/>
  <c r="D594" i="48"/>
  <c r="D595" i="48"/>
  <c r="D596" i="48"/>
  <c r="D597" i="48"/>
  <c r="D598" i="48"/>
  <c r="D599" i="48"/>
  <c r="D600" i="48"/>
  <c r="D601" i="48"/>
  <c r="D602" i="48"/>
  <c r="D603" i="48"/>
  <c r="D604" i="48"/>
  <c r="D605" i="48"/>
  <c r="D606" i="48"/>
  <c r="D607" i="48"/>
  <c r="D608" i="48"/>
  <c r="D609" i="48"/>
  <c r="D610" i="48"/>
  <c r="D611" i="48"/>
  <c r="D612" i="48"/>
  <c r="D613" i="48"/>
  <c r="D614" i="48"/>
  <c r="D615" i="48"/>
  <c r="D616" i="48"/>
  <c r="D617" i="48"/>
  <c r="D618" i="48"/>
  <c r="D619" i="48"/>
  <c r="D620" i="48"/>
  <c r="D621" i="48"/>
  <c r="D622" i="48"/>
  <c r="D623" i="48"/>
  <c r="D624" i="48"/>
  <c r="D625" i="48"/>
  <c r="D626" i="48"/>
  <c r="D627" i="48"/>
  <c r="D628" i="48"/>
  <c r="D629" i="48"/>
  <c r="D630" i="48"/>
  <c r="D631" i="48"/>
  <c r="D632" i="48"/>
  <c r="D633" i="48"/>
  <c r="D634" i="48"/>
  <c r="D635" i="48"/>
  <c r="D636" i="48"/>
  <c r="D637" i="48"/>
  <c r="D638" i="48"/>
  <c r="D639" i="48"/>
  <c r="D640" i="48"/>
  <c r="D641" i="48"/>
  <c r="D642" i="48"/>
  <c r="D643" i="48"/>
  <c r="D644" i="48"/>
  <c r="D645" i="48"/>
  <c r="D646" i="48"/>
  <c r="D647" i="48"/>
  <c r="D648" i="48"/>
  <c r="D649" i="48"/>
  <c r="D650" i="48"/>
  <c r="D651" i="48"/>
  <c r="D652" i="48"/>
  <c r="D653" i="48"/>
  <c r="D654" i="48"/>
  <c r="D655" i="48"/>
  <c r="D656" i="48"/>
  <c r="D657" i="48"/>
  <c r="D658" i="48"/>
  <c r="D659" i="48"/>
  <c r="D660" i="48"/>
  <c r="D661" i="48"/>
  <c r="D662" i="48"/>
  <c r="D663" i="48"/>
  <c r="D664" i="48"/>
  <c r="D665" i="48"/>
  <c r="D666" i="48"/>
  <c r="D667" i="48"/>
  <c r="D668" i="48"/>
  <c r="D669" i="48"/>
  <c r="D670" i="48"/>
  <c r="D671" i="48"/>
  <c r="D672" i="48"/>
  <c r="D673" i="48"/>
  <c r="D674" i="48"/>
  <c r="D675" i="48"/>
  <c r="D676" i="48"/>
  <c r="D677" i="48"/>
  <c r="D678" i="48"/>
  <c r="D679" i="48"/>
  <c r="D680" i="48"/>
  <c r="D681" i="48"/>
  <c r="D682" i="48"/>
  <c r="D683" i="48"/>
  <c r="D684" i="48"/>
  <c r="D685" i="48"/>
  <c r="D686" i="48"/>
  <c r="D687" i="48"/>
  <c r="D688" i="48"/>
  <c r="D689" i="48"/>
  <c r="D690" i="48"/>
  <c r="D691" i="48"/>
  <c r="D692" i="48"/>
  <c r="D693" i="48"/>
  <c r="D694" i="48"/>
  <c r="D695" i="48"/>
  <c r="D696" i="48"/>
  <c r="D697" i="48"/>
  <c r="D698" i="48"/>
  <c r="D699" i="48"/>
  <c r="D700" i="48"/>
  <c r="D701" i="48"/>
  <c r="D702" i="48"/>
  <c r="D703" i="48"/>
  <c r="D704" i="48"/>
  <c r="D705" i="48"/>
  <c r="D706" i="48"/>
  <c r="D707" i="48"/>
  <c r="D708" i="48"/>
  <c r="D709" i="48"/>
  <c r="D710" i="48"/>
  <c r="D711" i="48"/>
  <c r="D712" i="48"/>
  <c r="D713" i="48"/>
  <c r="D714" i="48"/>
  <c r="D715" i="48"/>
  <c r="D716" i="48"/>
  <c r="D717" i="48"/>
  <c r="D718" i="48"/>
  <c r="D719" i="48"/>
  <c r="D720" i="48"/>
  <c r="D721" i="48"/>
  <c r="D722" i="48"/>
  <c r="D723" i="48"/>
  <c r="D724" i="48"/>
  <c r="D725" i="48"/>
  <c r="D726" i="48"/>
  <c r="D727" i="48"/>
  <c r="D728" i="48"/>
  <c r="D729" i="48"/>
  <c r="D730" i="48"/>
  <c r="D731" i="48"/>
  <c r="D732" i="48"/>
  <c r="D733" i="48"/>
  <c r="D734" i="48"/>
  <c r="D735" i="48"/>
  <c r="D736" i="48"/>
  <c r="D737" i="48"/>
  <c r="D738" i="48"/>
  <c r="D739" i="48"/>
  <c r="D740" i="48"/>
  <c r="D741" i="48"/>
  <c r="D742" i="48"/>
  <c r="D743" i="48"/>
  <c r="D744" i="48"/>
  <c r="D749" i="48"/>
  <c r="D750" i="48"/>
  <c r="D751" i="48"/>
  <c r="D752" i="48"/>
  <c r="D757" i="48"/>
  <c r="D758" i="48"/>
  <c r="D759" i="48"/>
  <c r="D760" i="48"/>
  <c r="D761" i="48"/>
  <c r="D762" i="48"/>
  <c r="D763" i="48"/>
  <c r="D764" i="48"/>
  <c r="D765" i="48"/>
  <c r="D766" i="48"/>
  <c r="D767" i="48"/>
  <c r="D768" i="48"/>
  <c r="D769" i="48"/>
  <c r="D770" i="48"/>
  <c r="D771" i="48"/>
  <c r="D772" i="48"/>
  <c r="D773" i="48"/>
  <c r="D774" i="48"/>
  <c r="D775" i="48"/>
  <c r="D776" i="48"/>
  <c r="D777" i="48"/>
  <c r="D778" i="48"/>
  <c r="D779" i="48"/>
  <c r="D780" i="48"/>
  <c r="D781" i="48"/>
  <c r="D782" i="48"/>
  <c r="D783" i="48"/>
  <c r="D784" i="48"/>
  <c r="D785" i="48"/>
  <c r="D786" i="48"/>
  <c r="D787" i="48"/>
  <c r="D788" i="48"/>
  <c r="D789" i="48"/>
  <c r="D790" i="48"/>
  <c r="D791" i="48"/>
  <c r="D792" i="48"/>
  <c r="D793" i="48"/>
  <c r="D794" i="48"/>
  <c r="D3" i="48"/>
  <c r="B142" i="48"/>
  <c r="C142" i="48"/>
  <c r="B143" i="48"/>
  <c r="C143" i="48"/>
  <c r="B144" i="48"/>
  <c r="C144" i="48"/>
  <c r="B145" i="48"/>
  <c r="C145" i="48"/>
  <c r="B146" i="48"/>
  <c r="C146" i="48"/>
  <c r="D748" i="48" l="1"/>
  <c r="C747" i="48"/>
  <c r="C745" i="48"/>
  <c r="D746" i="48"/>
  <c r="C746" i="48"/>
  <c r="D747" i="48"/>
  <c r="H1" i="53"/>
  <c r="H1" i="52"/>
  <c r="H1" i="51"/>
  <c r="H1" i="49"/>
  <c r="H1" i="47"/>
  <c r="T1563" i="4" l="1"/>
  <c r="T1562" i="4"/>
  <c r="T1561" i="4"/>
  <c r="T1560" i="4"/>
  <c r="T1559" i="4"/>
  <c r="T1558" i="4"/>
  <c r="T1557" i="4"/>
  <c r="T1556" i="4"/>
  <c r="T1555" i="4"/>
  <c r="T1554" i="4"/>
  <c r="T1553" i="4"/>
  <c r="T1552" i="4"/>
  <c r="T1551" i="4"/>
  <c r="T1550" i="4"/>
  <c r="T1549" i="4"/>
  <c r="T1548" i="4"/>
  <c r="T1547" i="4"/>
  <c r="T1546" i="4"/>
  <c r="T1545" i="4"/>
  <c r="T1544" i="4"/>
  <c r="T1543" i="4"/>
  <c r="T1542" i="4"/>
  <c r="T1541" i="4"/>
  <c r="T1540" i="4"/>
  <c r="T1539" i="4"/>
  <c r="T1538" i="4"/>
  <c r="T1537" i="4"/>
  <c r="T1536" i="4"/>
  <c r="T1535" i="4"/>
  <c r="T1534" i="4"/>
  <c r="T1524" i="4"/>
  <c r="T1523" i="4"/>
  <c r="T1522" i="4"/>
  <c r="T1521" i="4"/>
  <c r="T1520" i="4"/>
  <c r="T1519" i="4"/>
  <c r="T1518" i="4"/>
  <c r="T1517" i="4"/>
  <c r="T1516" i="4"/>
  <c r="T1515" i="4"/>
  <c r="T1514" i="4"/>
  <c r="T1513" i="4"/>
  <c r="T1512" i="4"/>
  <c r="T1511" i="4"/>
  <c r="T1510" i="4"/>
  <c r="T1509" i="4"/>
  <c r="T1508" i="4"/>
  <c r="T1507" i="4"/>
  <c r="T1506" i="4"/>
  <c r="T1505" i="4"/>
  <c r="T1504" i="4"/>
  <c r="T1503" i="4"/>
  <c r="T1502" i="4"/>
  <c r="T1501" i="4"/>
  <c r="T1500" i="4"/>
  <c r="T1499" i="4"/>
  <c r="T1498" i="4"/>
  <c r="T1497" i="4"/>
  <c r="T1496" i="4"/>
  <c r="T1495" i="4"/>
  <c r="T1485" i="4"/>
  <c r="T1484" i="4"/>
  <c r="T1483" i="4"/>
  <c r="T1482" i="4"/>
  <c r="T1481" i="4"/>
  <c r="T1480" i="4"/>
  <c r="T1479" i="4"/>
  <c r="T1478" i="4"/>
  <c r="T1477" i="4"/>
  <c r="T1476" i="4"/>
  <c r="T1475" i="4"/>
  <c r="T1474" i="4"/>
  <c r="T1473" i="4"/>
  <c r="T1472" i="4"/>
  <c r="T1471" i="4"/>
  <c r="T1470" i="4"/>
  <c r="T1469" i="4"/>
  <c r="T1468" i="4"/>
  <c r="T1467" i="4"/>
  <c r="T1466" i="4"/>
  <c r="T1465" i="4"/>
  <c r="T1464" i="4"/>
  <c r="T1463" i="4"/>
  <c r="T1462" i="4"/>
  <c r="T1461" i="4"/>
  <c r="T1460" i="4"/>
  <c r="T1459" i="4"/>
  <c r="T1458" i="4"/>
  <c r="T1457" i="4"/>
  <c r="T1456" i="4"/>
  <c r="T1446" i="4"/>
  <c r="T1445" i="4"/>
  <c r="T1444" i="4"/>
  <c r="T1443" i="4"/>
  <c r="T1442" i="4"/>
  <c r="T1441" i="4"/>
  <c r="T1440" i="4"/>
  <c r="T1439" i="4"/>
  <c r="T1438" i="4"/>
  <c r="T1437" i="4"/>
  <c r="T1436" i="4"/>
  <c r="T1435" i="4"/>
  <c r="T1434" i="4"/>
  <c r="T1433" i="4"/>
  <c r="T1432" i="4"/>
  <c r="T1431" i="4"/>
  <c r="T1430" i="4"/>
  <c r="T1429" i="4"/>
  <c r="T1428" i="4"/>
  <c r="T1427" i="4"/>
  <c r="T1426" i="4"/>
  <c r="T1425" i="4"/>
  <c r="T1424" i="4"/>
  <c r="T1423" i="4"/>
  <c r="T1422" i="4"/>
  <c r="T1421" i="4"/>
  <c r="T1420" i="4"/>
  <c r="T1419" i="4"/>
  <c r="T1418" i="4"/>
  <c r="T1417" i="4"/>
  <c r="T1407" i="4"/>
  <c r="T1406" i="4"/>
  <c r="T1405" i="4"/>
  <c r="T1404" i="4"/>
  <c r="T1403" i="4"/>
  <c r="T1402" i="4"/>
  <c r="T1401" i="4"/>
  <c r="T1400" i="4"/>
  <c r="T1399" i="4"/>
  <c r="T1398" i="4"/>
  <c r="T1397" i="4"/>
  <c r="T1396" i="4"/>
  <c r="T1395" i="4"/>
  <c r="T1394" i="4"/>
  <c r="T1393" i="4"/>
  <c r="T1392" i="4"/>
  <c r="T1391" i="4"/>
  <c r="T1390" i="4"/>
  <c r="T1389" i="4"/>
  <c r="T1388" i="4"/>
  <c r="T1387" i="4"/>
  <c r="T1386" i="4"/>
  <c r="T1385" i="4"/>
  <c r="T1384" i="4"/>
  <c r="T1383" i="4"/>
  <c r="T1382" i="4"/>
  <c r="T1381" i="4"/>
  <c r="T1380" i="4"/>
  <c r="T1379" i="4"/>
  <c r="T1378" i="4"/>
  <c r="T1368" i="4"/>
  <c r="T1367" i="4"/>
  <c r="T1366" i="4"/>
  <c r="T1365" i="4"/>
  <c r="T1364" i="4"/>
  <c r="T1363" i="4"/>
  <c r="T1362" i="4"/>
  <c r="T1361" i="4"/>
  <c r="T1360" i="4"/>
  <c r="T1359" i="4"/>
  <c r="T1358" i="4"/>
  <c r="T1357" i="4"/>
  <c r="T1356" i="4"/>
  <c r="T1355" i="4"/>
  <c r="T1354" i="4"/>
  <c r="T1353" i="4"/>
  <c r="T1352" i="4"/>
  <c r="T1351" i="4"/>
  <c r="T1350" i="4"/>
  <c r="T1349" i="4"/>
  <c r="T1348" i="4"/>
  <c r="T1347" i="4"/>
  <c r="T1346" i="4"/>
  <c r="T1345" i="4"/>
  <c r="T1344" i="4"/>
  <c r="T1343" i="4"/>
  <c r="T1342" i="4"/>
  <c r="T1341" i="4"/>
  <c r="T1340" i="4"/>
  <c r="T1339" i="4"/>
  <c r="T1329" i="4"/>
  <c r="T1328" i="4"/>
  <c r="T1327" i="4"/>
  <c r="T1326" i="4"/>
  <c r="T1325" i="4"/>
  <c r="T1324" i="4"/>
  <c r="T1323" i="4"/>
  <c r="T1322" i="4"/>
  <c r="T1321" i="4"/>
  <c r="T1320" i="4"/>
  <c r="T1319" i="4"/>
  <c r="T1318" i="4"/>
  <c r="T1317" i="4"/>
  <c r="T1316" i="4"/>
  <c r="T1315" i="4"/>
  <c r="T1314" i="4"/>
  <c r="T1313" i="4"/>
  <c r="T1312" i="4"/>
  <c r="T1311" i="4"/>
  <c r="T1310" i="4"/>
  <c r="T1309" i="4"/>
  <c r="T1308" i="4"/>
  <c r="T1307" i="4"/>
  <c r="T1306" i="4"/>
  <c r="T1305" i="4"/>
  <c r="T1304" i="4"/>
  <c r="T1303" i="4"/>
  <c r="T1302" i="4"/>
  <c r="T1301" i="4"/>
  <c r="T1300" i="4"/>
  <c r="T1290" i="4"/>
  <c r="T1289" i="4"/>
  <c r="T1288" i="4"/>
  <c r="T1287" i="4"/>
  <c r="T1286" i="4"/>
  <c r="T1285" i="4"/>
  <c r="T1284" i="4"/>
  <c r="T1283" i="4"/>
  <c r="T1282" i="4"/>
  <c r="T1281" i="4"/>
  <c r="T1280" i="4"/>
  <c r="T1279" i="4"/>
  <c r="T1278" i="4"/>
  <c r="T1277" i="4"/>
  <c r="T1276" i="4"/>
  <c r="T1275" i="4"/>
  <c r="T1274" i="4"/>
  <c r="T1273" i="4"/>
  <c r="T1272" i="4"/>
  <c r="T1271" i="4"/>
  <c r="T1270" i="4"/>
  <c r="T1269" i="4"/>
  <c r="T1268" i="4"/>
  <c r="T1267" i="4"/>
  <c r="T1266" i="4"/>
  <c r="T1265" i="4"/>
  <c r="T1264" i="4"/>
  <c r="T1263" i="4"/>
  <c r="T1262" i="4"/>
  <c r="T1261" i="4"/>
  <c r="T1251" i="4"/>
  <c r="T1250" i="4"/>
  <c r="T1249" i="4"/>
  <c r="T1248" i="4"/>
  <c r="T1247" i="4"/>
  <c r="T1246" i="4"/>
  <c r="T1245" i="4"/>
  <c r="T1244" i="4"/>
  <c r="T1243" i="4"/>
  <c r="T1242" i="4"/>
  <c r="T1241" i="4"/>
  <c r="T1240" i="4"/>
  <c r="T1239" i="4"/>
  <c r="T1238" i="4"/>
  <c r="T1237" i="4"/>
  <c r="T1236" i="4"/>
  <c r="T1235" i="4"/>
  <c r="T1234" i="4"/>
  <c r="T1233" i="4"/>
  <c r="T1232" i="4"/>
  <c r="T1231" i="4"/>
  <c r="T1230" i="4"/>
  <c r="T1229" i="4"/>
  <c r="T1228" i="4"/>
  <c r="T1227" i="4"/>
  <c r="T1226" i="4"/>
  <c r="T1225" i="4"/>
  <c r="T1224" i="4"/>
  <c r="T1223" i="4"/>
  <c r="T1222" i="4"/>
  <c r="T1212" i="4"/>
  <c r="T1211" i="4"/>
  <c r="T1210" i="4"/>
  <c r="T1209" i="4"/>
  <c r="T1208" i="4"/>
  <c r="T1207" i="4"/>
  <c r="T1206" i="4"/>
  <c r="T1205" i="4"/>
  <c r="T1204" i="4"/>
  <c r="T1203" i="4"/>
  <c r="T1202" i="4"/>
  <c r="T1201" i="4"/>
  <c r="T1200" i="4"/>
  <c r="T1199" i="4"/>
  <c r="T1198" i="4"/>
  <c r="T1197" i="4"/>
  <c r="T1196" i="4"/>
  <c r="T1195" i="4"/>
  <c r="T1194" i="4"/>
  <c r="T1193" i="4"/>
  <c r="T1192" i="4"/>
  <c r="T1191" i="4"/>
  <c r="T1190" i="4"/>
  <c r="T1189" i="4"/>
  <c r="T1188" i="4"/>
  <c r="T1187" i="4"/>
  <c r="T1186" i="4"/>
  <c r="T1185" i="4"/>
  <c r="T1184" i="4"/>
  <c r="T1183" i="4"/>
  <c r="T1173" i="4"/>
  <c r="T1172" i="4"/>
  <c r="T1171" i="4"/>
  <c r="T1170" i="4"/>
  <c r="T1169" i="4"/>
  <c r="T1168" i="4"/>
  <c r="T1167" i="4"/>
  <c r="T1166" i="4"/>
  <c r="T1165" i="4"/>
  <c r="T1164" i="4"/>
  <c r="T1163" i="4"/>
  <c r="T1162" i="4"/>
  <c r="T1161" i="4"/>
  <c r="T1160" i="4"/>
  <c r="T1159" i="4"/>
  <c r="T1158" i="4"/>
  <c r="T1157" i="4"/>
  <c r="T1156" i="4"/>
  <c r="T1155" i="4"/>
  <c r="T1154" i="4"/>
  <c r="T1153" i="4"/>
  <c r="T1152" i="4"/>
  <c r="T1151" i="4"/>
  <c r="T1150" i="4"/>
  <c r="T1149" i="4"/>
  <c r="T1148" i="4"/>
  <c r="T1147" i="4"/>
  <c r="T1146" i="4"/>
  <c r="T1145" i="4"/>
  <c r="T1144" i="4"/>
  <c r="T1134" i="4"/>
  <c r="T1133" i="4"/>
  <c r="T1132" i="4"/>
  <c r="T1131" i="4"/>
  <c r="T1130" i="4"/>
  <c r="T1129" i="4"/>
  <c r="T1128" i="4"/>
  <c r="T1127" i="4"/>
  <c r="T1126" i="4"/>
  <c r="T1125" i="4"/>
  <c r="T1124" i="4"/>
  <c r="T1123" i="4"/>
  <c r="T1122" i="4"/>
  <c r="T1121" i="4"/>
  <c r="T1120" i="4"/>
  <c r="T1119" i="4"/>
  <c r="T1118" i="4"/>
  <c r="T1117" i="4"/>
  <c r="T1116" i="4"/>
  <c r="T1115" i="4"/>
  <c r="T1114" i="4"/>
  <c r="T1113" i="4"/>
  <c r="T1112" i="4"/>
  <c r="T1111" i="4"/>
  <c r="T1110" i="4"/>
  <c r="T1109" i="4"/>
  <c r="T1108" i="4"/>
  <c r="T1107" i="4"/>
  <c r="T1106" i="4"/>
  <c r="T1105" i="4"/>
  <c r="T1095" i="4"/>
  <c r="T1094" i="4"/>
  <c r="T1093" i="4"/>
  <c r="T1092" i="4"/>
  <c r="T1091" i="4"/>
  <c r="T1090" i="4"/>
  <c r="T1089" i="4"/>
  <c r="T1088" i="4"/>
  <c r="T1087" i="4"/>
  <c r="T1086" i="4"/>
  <c r="T1085" i="4"/>
  <c r="T1084" i="4"/>
  <c r="T1083" i="4"/>
  <c r="T1082" i="4"/>
  <c r="T1081" i="4"/>
  <c r="T1080" i="4"/>
  <c r="T1079" i="4"/>
  <c r="T1078" i="4"/>
  <c r="T1077" i="4"/>
  <c r="T1076" i="4"/>
  <c r="T1075" i="4"/>
  <c r="T1074" i="4"/>
  <c r="T1073" i="4"/>
  <c r="T1072" i="4"/>
  <c r="T1071" i="4"/>
  <c r="T1070" i="4"/>
  <c r="T1069" i="4"/>
  <c r="T1068" i="4"/>
  <c r="T1067" i="4"/>
  <c r="T1066" i="4"/>
  <c r="T1056" i="4"/>
  <c r="T1055" i="4"/>
  <c r="T1054" i="4"/>
  <c r="T1053" i="4"/>
  <c r="T1052" i="4"/>
  <c r="T1051" i="4"/>
  <c r="T1050" i="4"/>
  <c r="T1049" i="4"/>
  <c r="T1048" i="4"/>
  <c r="T1047" i="4"/>
  <c r="T1046" i="4"/>
  <c r="T1045" i="4"/>
  <c r="T1044" i="4"/>
  <c r="T1043" i="4"/>
  <c r="T1042" i="4"/>
  <c r="T1041" i="4"/>
  <c r="T1040" i="4"/>
  <c r="T1039" i="4"/>
  <c r="T1038" i="4"/>
  <c r="T1037" i="4"/>
  <c r="T1036" i="4"/>
  <c r="T1035" i="4"/>
  <c r="T1034" i="4"/>
  <c r="T1033" i="4"/>
  <c r="T1032" i="4"/>
  <c r="T1031" i="4"/>
  <c r="T1030" i="4"/>
  <c r="T1029" i="4"/>
  <c r="T1028" i="4"/>
  <c r="T1027" i="4"/>
  <c r="T1017" i="4"/>
  <c r="T1016" i="4"/>
  <c r="T1015" i="4"/>
  <c r="T1014" i="4"/>
  <c r="T1013" i="4"/>
  <c r="T1012" i="4"/>
  <c r="T1011" i="4"/>
  <c r="T1010" i="4"/>
  <c r="T1009" i="4"/>
  <c r="T1008" i="4"/>
  <c r="T1007" i="4"/>
  <c r="T1006" i="4"/>
  <c r="T1005" i="4"/>
  <c r="T1004" i="4"/>
  <c r="T1003" i="4"/>
  <c r="T1002" i="4"/>
  <c r="T1001" i="4"/>
  <c r="T1000" i="4"/>
  <c r="T999" i="4"/>
  <c r="T998" i="4"/>
  <c r="T997" i="4"/>
  <c r="T996" i="4"/>
  <c r="T995" i="4"/>
  <c r="T994" i="4"/>
  <c r="T993" i="4"/>
  <c r="T992" i="4"/>
  <c r="T991" i="4"/>
  <c r="T990" i="4"/>
  <c r="T989" i="4"/>
  <c r="T988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T939" i="4"/>
  <c r="T938" i="4"/>
  <c r="T937" i="4"/>
  <c r="T936" i="4"/>
  <c r="T935" i="4"/>
  <c r="T934" i="4"/>
  <c r="T933" i="4"/>
  <c r="T932" i="4"/>
  <c r="T931" i="4"/>
  <c r="T930" i="4"/>
  <c r="T929" i="4"/>
  <c r="T928" i="4"/>
  <c r="T927" i="4"/>
  <c r="T926" i="4"/>
  <c r="T925" i="4"/>
  <c r="T924" i="4"/>
  <c r="T923" i="4"/>
  <c r="T922" i="4"/>
  <c r="T921" i="4"/>
  <c r="T920" i="4"/>
  <c r="T919" i="4"/>
  <c r="T918" i="4"/>
  <c r="T917" i="4"/>
  <c r="T916" i="4"/>
  <c r="T915" i="4"/>
  <c r="T914" i="4"/>
  <c r="T913" i="4"/>
  <c r="T912" i="4"/>
  <c r="T911" i="4"/>
  <c r="T910" i="4"/>
  <c r="T900" i="4"/>
  <c r="T899" i="4"/>
  <c r="T898" i="4"/>
  <c r="T897" i="4"/>
  <c r="T896" i="4"/>
  <c r="T895" i="4"/>
  <c r="T894" i="4"/>
  <c r="T893" i="4"/>
  <c r="T892" i="4"/>
  <c r="T891" i="4"/>
  <c r="T890" i="4"/>
  <c r="T889" i="4"/>
  <c r="T888" i="4"/>
  <c r="T887" i="4"/>
  <c r="T886" i="4"/>
  <c r="T885" i="4"/>
  <c r="T884" i="4"/>
  <c r="T883" i="4"/>
  <c r="T882" i="4"/>
  <c r="T881" i="4"/>
  <c r="T880" i="4"/>
  <c r="T879" i="4"/>
  <c r="T878" i="4"/>
  <c r="T877" i="4"/>
  <c r="T876" i="4"/>
  <c r="T875" i="4"/>
  <c r="T874" i="4"/>
  <c r="T873" i="4"/>
  <c r="T872" i="4"/>
  <c r="T871" i="4"/>
  <c r="T861" i="4"/>
  <c r="T860" i="4"/>
  <c r="T859" i="4"/>
  <c r="T858" i="4"/>
  <c r="T857" i="4"/>
  <c r="T856" i="4"/>
  <c r="T855" i="4"/>
  <c r="T854" i="4"/>
  <c r="T853" i="4"/>
  <c r="T852" i="4"/>
  <c r="T851" i="4"/>
  <c r="T850" i="4"/>
  <c r="T849" i="4"/>
  <c r="T848" i="4"/>
  <c r="T847" i="4"/>
  <c r="T846" i="4"/>
  <c r="T845" i="4"/>
  <c r="T844" i="4"/>
  <c r="T843" i="4"/>
  <c r="T842" i="4"/>
  <c r="T841" i="4"/>
  <c r="T840" i="4"/>
  <c r="T839" i="4"/>
  <c r="T838" i="4"/>
  <c r="T837" i="4"/>
  <c r="T836" i="4"/>
  <c r="T835" i="4"/>
  <c r="T834" i="4"/>
  <c r="T833" i="4"/>
  <c r="T832" i="4"/>
  <c r="T822" i="4"/>
  <c r="T821" i="4"/>
  <c r="T820" i="4"/>
  <c r="T819" i="4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T801" i="4"/>
  <c r="T800" i="4"/>
  <c r="T799" i="4"/>
  <c r="T798" i="4"/>
  <c r="T797" i="4"/>
  <c r="T796" i="4"/>
  <c r="T795" i="4"/>
  <c r="T794" i="4"/>
  <c r="T793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14" i="4"/>
  <c r="T1758" i="4"/>
  <c r="T1757" i="4"/>
  <c r="T1756" i="4"/>
  <c r="T1755" i="4"/>
  <c r="T1754" i="4"/>
  <c r="T1753" i="4"/>
  <c r="T1752" i="4"/>
  <c r="T1751" i="4"/>
  <c r="T1750" i="4"/>
  <c r="T1749" i="4"/>
  <c r="T1748" i="4"/>
  <c r="T1747" i="4"/>
  <c r="T1746" i="4"/>
  <c r="T1745" i="4"/>
  <c r="T1744" i="4"/>
  <c r="T1743" i="4"/>
  <c r="T1742" i="4"/>
  <c r="T1741" i="4"/>
  <c r="T1740" i="4"/>
  <c r="T1739" i="4"/>
  <c r="T1738" i="4"/>
  <c r="T1737" i="4"/>
  <c r="T1736" i="4"/>
  <c r="T1735" i="4"/>
  <c r="T1734" i="4"/>
  <c r="T1733" i="4"/>
  <c r="T1732" i="4"/>
  <c r="T1731" i="4"/>
  <c r="T1730" i="4"/>
  <c r="T1729" i="4"/>
  <c r="T1719" i="4"/>
  <c r="T1718" i="4"/>
  <c r="T1717" i="4"/>
  <c r="T1716" i="4"/>
  <c r="T1715" i="4"/>
  <c r="T1714" i="4"/>
  <c r="T1713" i="4"/>
  <c r="T1712" i="4"/>
  <c r="T1711" i="4"/>
  <c r="T1710" i="4"/>
  <c r="T1709" i="4"/>
  <c r="T1708" i="4"/>
  <c r="T1707" i="4"/>
  <c r="T1706" i="4"/>
  <c r="T1705" i="4"/>
  <c r="T1704" i="4"/>
  <c r="T1703" i="4"/>
  <c r="T1702" i="4"/>
  <c r="T1701" i="4"/>
  <c r="T1700" i="4"/>
  <c r="T1699" i="4"/>
  <c r="T1698" i="4"/>
  <c r="T1697" i="4"/>
  <c r="T1696" i="4"/>
  <c r="T1695" i="4"/>
  <c r="T1694" i="4"/>
  <c r="T1693" i="4"/>
  <c r="T1692" i="4"/>
  <c r="T1691" i="4"/>
  <c r="T1690" i="4"/>
  <c r="T1680" i="4"/>
  <c r="T1679" i="4"/>
  <c r="T1678" i="4"/>
  <c r="T1677" i="4"/>
  <c r="T1676" i="4"/>
  <c r="T1675" i="4"/>
  <c r="T1674" i="4"/>
  <c r="T1673" i="4"/>
  <c r="T1672" i="4"/>
  <c r="T1671" i="4"/>
  <c r="T1670" i="4"/>
  <c r="T1669" i="4"/>
  <c r="T1668" i="4"/>
  <c r="T1667" i="4"/>
  <c r="T1666" i="4"/>
  <c r="T1665" i="4"/>
  <c r="T1664" i="4"/>
  <c r="T1663" i="4"/>
  <c r="T1662" i="4"/>
  <c r="T1661" i="4"/>
  <c r="T1660" i="4"/>
  <c r="T1659" i="4"/>
  <c r="T1658" i="4"/>
  <c r="T1657" i="4"/>
  <c r="T1656" i="4"/>
  <c r="T1655" i="4"/>
  <c r="T1654" i="4"/>
  <c r="T1653" i="4"/>
  <c r="T1652" i="4"/>
  <c r="T1651" i="4"/>
  <c r="T1641" i="4"/>
  <c r="T1640" i="4"/>
  <c r="T1639" i="4"/>
  <c r="T1638" i="4"/>
  <c r="T1637" i="4"/>
  <c r="T1636" i="4"/>
  <c r="T1635" i="4"/>
  <c r="T1634" i="4"/>
  <c r="T1633" i="4"/>
  <c r="T1632" i="4"/>
  <c r="T1631" i="4"/>
  <c r="T1630" i="4"/>
  <c r="T1629" i="4"/>
  <c r="T1628" i="4"/>
  <c r="T1627" i="4"/>
  <c r="T1626" i="4"/>
  <c r="T1625" i="4"/>
  <c r="T1624" i="4"/>
  <c r="T1623" i="4"/>
  <c r="T1622" i="4"/>
  <c r="T1621" i="4"/>
  <c r="T1620" i="4"/>
  <c r="T1619" i="4"/>
  <c r="T1618" i="4"/>
  <c r="T1617" i="4"/>
  <c r="T1616" i="4"/>
  <c r="T1615" i="4"/>
  <c r="T1614" i="4"/>
  <c r="T1613" i="4"/>
  <c r="T1612" i="4"/>
  <c r="T1602" i="4"/>
  <c r="T1601" i="4"/>
  <c r="T1600" i="4"/>
  <c r="T1599" i="4"/>
  <c r="T1598" i="4"/>
  <c r="T1597" i="4"/>
  <c r="T1596" i="4"/>
  <c r="T1595" i="4"/>
  <c r="T1594" i="4"/>
  <c r="T1593" i="4"/>
  <c r="T1592" i="4"/>
  <c r="T1591" i="4"/>
  <c r="T1590" i="4"/>
  <c r="T1589" i="4"/>
  <c r="T1588" i="4"/>
  <c r="T1587" i="4"/>
  <c r="T1586" i="4"/>
  <c r="T1585" i="4"/>
  <c r="T1584" i="4"/>
  <c r="T1583" i="4"/>
  <c r="T1582" i="4"/>
  <c r="T1581" i="4"/>
  <c r="T1580" i="4"/>
  <c r="T1579" i="4"/>
  <c r="T1578" i="4"/>
  <c r="T1577" i="4"/>
  <c r="T1576" i="4"/>
  <c r="T1575" i="4"/>
  <c r="T1574" i="4"/>
  <c r="T1573" i="4"/>
  <c r="K2" i="4"/>
  <c r="F4" i="46" s="1"/>
  <c r="R1174" i="4"/>
  <c r="R1135" i="4"/>
  <c r="R1096" i="4"/>
  <c r="R1057" i="4"/>
  <c r="R1058" i="4"/>
  <c r="R1059" i="4"/>
  <c r="R1060" i="4"/>
  <c r="R1061" i="4"/>
  <c r="R1062" i="4"/>
  <c r="R1018" i="4"/>
  <c r="R979" i="4"/>
  <c r="R940" i="4"/>
  <c r="R823" i="4"/>
  <c r="R784" i="4"/>
  <c r="R667" i="4"/>
  <c r="R589" i="4"/>
  <c r="R472" i="4"/>
  <c r="R394" i="4"/>
  <c r="R355" i="4"/>
  <c r="R316" i="4"/>
  <c r="R277" i="4"/>
  <c r="T9" i="4"/>
  <c r="B19" i="46" l="1"/>
  <c r="C19" i="46"/>
  <c r="L19" i="46" s="1"/>
  <c r="E19" i="46"/>
  <c r="G19" i="46"/>
  <c r="I19" i="46"/>
  <c r="J19" i="46"/>
  <c r="B20" i="46"/>
  <c r="C20" i="46"/>
  <c r="L20" i="46" s="1"/>
  <c r="E20" i="46"/>
  <c r="G20" i="46"/>
  <c r="I20" i="46"/>
  <c r="J20" i="46"/>
  <c r="B21" i="46"/>
  <c r="C21" i="46"/>
  <c r="L21" i="46" s="1"/>
  <c r="E21" i="46"/>
  <c r="G21" i="46"/>
  <c r="I21" i="46"/>
  <c r="J21" i="46"/>
  <c r="B22" i="46"/>
  <c r="C22" i="46"/>
  <c r="L22" i="46" s="1"/>
  <c r="E22" i="46"/>
  <c r="G22" i="46"/>
  <c r="I22" i="46"/>
  <c r="J22" i="46"/>
  <c r="B23" i="46"/>
  <c r="C23" i="46"/>
  <c r="L23" i="46" s="1"/>
  <c r="E23" i="46"/>
  <c r="G23" i="46"/>
  <c r="I23" i="46"/>
  <c r="J23" i="46"/>
  <c r="B24" i="46"/>
  <c r="C24" i="46"/>
  <c r="L24" i="46" s="1"/>
  <c r="E24" i="46"/>
  <c r="G24" i="46"/>
  <c r="I24" i="46"/>
  <c r="J24" i="46"/>
  <c r="B25" i="46"/>
  <c r="C25" i="46"/>
  <c r="L25" i="46" s="1"/>
  <c r="E25" i="46"/>
  <c r="G25" i="46"/>
  <c r="I25" i="46"/>
  <c r="J25" i="46"/>
  <c r="B26" i="46"/>
  <c r="C26" i="46"/>
  <c r="L26" i="46" s="1"/>
  <c r="E26" i="46"/>
  <c r="G26" i="46"/>
  <c r="I26" i="46"/>
  <c r="J26" i="46"/>
  <c r="B27" i="46"/>
  <c r="C27" i="46"/>
  <c r="L27" i="46" s="1"/>
  <c r="E27" i="46"/>
  <c r="G27" i="46"/>
  <c r="I27" i="46"/>
  <c r="J27" i="46"/>
  <c r="B28" i="46"/>
  <c r="C28" i="46"/>
  <c r="L28" i="46" s="1"/>
  <c r="E28" i="46"/>
  <c r="G28" i="46"/>
  <c r="I28" i="46"/>
  <c r="J28" i="46"/>
  <c r="B29" i="46"/>
  <c r="C29" i="46"/>
  <c r="E29" i="46"/>
  <c r="G29" i="46"/>
  <c r="I29" i="46"/>
  <c r="J29" i="46"/>
  <c r="B30" i="46"/>
  <c r="C30" i="46"/>
  <c r="L30" i="46" s="1"/>
  <c r="E30" i="46"/>
  <c r="G30" i="46"/>
  <c r="I30" i="46"/>
  <c r="J30" i="46"/>
  <c r="B31" i="46"/>
  <c r="C31" i="46"/>
  <c r="L31" i="46" s="1"/>
  <c r="E31" i="46"/>
  <c r="G31" i="46"/>
  <c r="I31" i="46"/>
  <c r="J31" i="46"/>
  <c r="B32" i="46"/>
  <c r="C32" i="46"/>
  <c r="L32" i="46" s="1"/>
  <c r="E32" i="46"/>
  <c r="G32" i="46"/>
  <c r="I32" i="46"/>
  <c r="J32" i="46"/>
  <c r="B33" i="46"/>
  <c r="C33" i="46"/>
  <c r="E33" i="46"/>
  <c r="G33" i="46"/>
  <c r="I33" i="46"/>
  <c r="J33" i="46"/>
  <c r="B34" i="46"/>
  <c r="C34" i="46"/>
  <c r="E34" i="46"/>
  <c r="G34" i="46"/>
  <c r="I34" i="46"/>
  <c r="J34" i="46"/>
  <c r="B35" i="46"/>
  <c r="C35" i="46"/>
  <c r="E35" i="46"/>
  <c r="G35" i="46"/>
  <c r="I35" i="46"/>
  <c r="J35" i="46"/>
  <c r="B36" i="46"/>
  <c r="C36" i="46"/>
  <c r="E36" i="46"/>
  <c r="G36" i="46"/>
  <c r="I36" i="46"/>
  <c r="J36" i="46"/>
  <c r="B37" i="46"/>
  <c r="C37" i="46"/>
  <c r="E37" i="46"/>
  <c r="G37" i="46"/>
  <c r="I37" i="46"/>
  <c r="J37" i="46"/>
  <c r="B38" i="46"/>
  <c r="C38" i="46"/>
  <c r="E38" i="46"/>
  <c r="G38" i="46"/>
  <c r="I38" i="46"/>
  <c r="J38" i="46"/>
  <c r="B39" i="46"/>
  <c r="C39" i="46"/>
  <c r="L39" i="46" s="1"/>
  <c r="E39" i="46"/>
  <c r="G39" i="46"/>
  <c r="I39" i="46"/>
  <c r="J39" i="46"/>
  <c r="B40" i="46"/>
  <c r="C40" i="46"/>
  <c r="E40" i="46"/>
  <c r="G40" i="46"/>
  <c r="I40" i="46"/>
  <c r="J40" i="46"/>
  <c r="B41" i="46"/>
  <c r="C41" i="46"/>
  <c r="E41" i="46"/>
  <c r="G41" i="46"/>
  <c r="I41" i="46"/>
  <c r="J41" i="46"/>
  <c r="B42" i="46"/>
  <c r="C42" i="46"/>
  <c r="E42" i="46"/>
  <c r="G42" i="46"/>
  <c r="I42" i="46"/>
  <c r="J42" i="46"/>
  <c r="B43" i="46"/>
  <c r="C43" i="46"/>
  <c r="E43" i="46"/>
  <c r="G43" i="46"/>
  <c r="I43" i="46"/>
  <c r="J43" i="46"/>
  <c r="B44" i="46"/>
  <c r="C44" i="46"/>
  <c r="E44" i="46"/>
  <c r="G44" i="46"/>
  <c r="I44" i="46"/>
  <c r="J44" i="46"/>
  <c r="B45" i="46"/>
  <c r="C45" i="46"/>
  <c r="E45" i="46"/>
  <c r="G45" i="46"/>
  <c r="I45" i="46"/>
  <c r="J45" i="46"/>
  <c r="B46" i="46"/>
  <c r="C46" i="46"/>
  <c r="E46" i="46"/>
  <c r="G46" i="46"/>
  <c r="I46" i="46"/>
  <c r="J46" i="46"/>
  <c r="B47" i="46"/>
  <c r="C47" i="46"/>
  <c r="E47" i="46"/>
  <c r="G47" i="46"/>
  <c r="I47" i="46"/>
  <c r="J47" i="46"/>
  <c r="C1" i="4"/>
  <c r="L36" i="46" l="1"/>
  <c r="L45" i="46"/>
  <c r="L41" i="46"/>
  <c r="L37" i="46"/>
  <c r="L33" i="46"/>
  <c r="L44" i="46"/>
  <c r="L38" i="46"/>
  <c r="L34" i="46"/>
  <c r="L47" i="46"/>
  <c r="L43" i="46"/>
  <c r="L46" i="46"/>
  <c r="L35" i="46"/>
  <c r="L40" i="46"/>
  <c r="L29" i="46"/>
  <c r="L42" i="46"/>
  <c r="B192" i="46"/>
  <c r="C192" i="46"/>
  <c r="E192" i="46"/>
  <c r="G192" i="46"/>
  <c r="I192" i="46"/>
  <c r="J192" i="46"/>
  <c r="B193" i="46"/>
  <c r="C193" i="46"/>
  <c r="E193" i="46"/>
  <c r="G193" i="46"/>
  <c r="I193" i="46"/>
  <c r="J193" i="46"/>
  <c r="B194" i="46"/>
  <c r="C194" i="46"/>
  <c r="E194" i="46"/>
  <c r="G194" i="46"/>
  <c r="I194" i="46"/>
  <c r="J194" i="46"/>
  <c r="B195" i="46"/>
  <c r="C195" i="46"/>
  <c r="E195" i="46"/>
  <c r="G195" i="46"/>
  <c r="I195" i="46"/>
  <c r="J195" i="46"/>
  <c r="B196" i="46"/>
  <c r="C196" i="46"/>
  <c r="E196" i="46"/>
  <c r="G196" i="46"/>
  <c r="I196" i="46"/>
  <c r="J196" i="46"/>
  <c r="B197" i="46"/>
  <c r="C197" i="46"/>
  <c r="E197" i="46"/>
  <c r="G197" i="46"/>
  <c r="I197" i="46"/>
  <c r="J197" i="46"/>
  <c r="B198" i="46"/>
  <c r="C198" i="46"/>
  <c r="E198" i="46"/>
  <c r="G198" i="46"/>
  <c r="I198" i="46"/>
  <c r="J198" i="46"/>
  <c r="B199" i="46"/>
  <c r="C199" i="46"/>
  <c r="E199" i="46"/>
  <c r="G199" i="46"/>
  <c r="I199" i="46"/>
  <c r="J199" i="46"/>
  <c r="B200" i="46"/>
  <c r="C200" i="46"/>
  <c r="E200" i="46"/>
  <c r="G200" i="46"/>
  <c r="I200" i="46"/>
  <c r="J200" i="46"/>
  <c r="B201" i="46"/>
  <c r="C201" i="46"/>
  <c r="E201" i="46"/>
  <c r="G201" i="46"/>
  <c r="I201" i="46"/>
  <c r="J201" i="46"/>
  <c r="B202" i="46"/>
  <c r="C202" i="46"/>
  <c r="E202" i="46"/>
  <c r="G202" i="46"/>
  <c r="I202" i="46"/>
  <c r="J202" i="46"/>
  <c r="B203" i="46"/>
  <c r="C203" i="46"/>
  <c r="E203" i="46"/>
  <c r="G203" i="46"/>
  <c r="I203" i="46"/>
  <c r="J203" i="46"/>
  <c r="B204" i="46"/>
  <c r="C204" i="46"/>
  <c r="E204" i="46"/>
  <c r="G204" i="46"/>
  <c r="I204" i="46"/>
  <c r="J204" i="46"/>
  <c r="B205" i="46"/>
  <c r="C205" i="46"/>
  <c r="E205" i="46"/>
  <c r="G205" i="46"/>
  <c r="I205" i="46"/>
  <c r="J205" i="46"/>
  <c r="B206" i="46"/>
  <c r="C206" i="46"/>
  <c r="E206" i="46"/>
  <c r="G206" i="46"/>
  <c r="I206" i="46"/>
  <c r="J206" i="46"/>
  <c r="B207" i="46"/>
  <c r="C207" i="46"/>
  <c r="E207" i="46"/>
  <c r="G207" i="46"/>
  <c r="I207" i="46"/>
  <c r="J207" i="46"/>
  <c r="B208" i="46"/>
  <c r="C208" i="46"/>
  <c r="E208" i="46"/>
  <c r="G208" i="46"/>
  <c r="I208" i="46"/>
  <c r="J208" i="46"/>
  <c r="B209" i="46"/>
  <c r="C209" i="46"/>
  <c r="E209" i="46"/>
  <c r="G209" i="46"/>
  <c r="I209" i="46"/>
  <c r="J209" i="46"/>
  <c r="B210" i="46"/>
  <c r="C210" i="46"/>
  <c r="E210" i="46"/>
  <c r="G210" i="46"/>
  <c r="I210" i="46"/>
  <c r="J210" i="46"/>
  <c r="B211" i="46"/>
  <c r="C211" i="46"/>
  <c r="E211" i="46"/>
  <c r="G211" i="46"/>
  <c r="I211" i="46"/>
  <c r="J211" i="46"/>
  <c r="B212" i="46"/>
  <c r="C212" i="46"/>
  <c r="E212" i="46"/>
  <c r="G212" i="46"/>
  <c r="I212" i="46"/>
  <c r="J212" i="46"/>
  <c r="B213" i="46"/>
  <c r="C213" i="46"/>
  <c r="E213" i="46"/>
  <c r="G213" i="46"/>
  <c r="I213" i="46"/>
  <c r="J213" i="46"/>
  <c r="B214" i="46"/>
  <c r="C214" i="46"/>
  <c r="E214" i="46"/>
  <c r="G214" i="46"/>
  <c r="I214" i="46"/>
  <c r="J214" i="46"/>
  <c r="B215" i="46"/>
  <c r="C215" i="46"/>
  <c r="E215" i="46"/>
  <c r="G215" i="46"/>
  <c r="I215" i="46"/>
  <c r="J215" i="46"/>
  <c r="B216" i="46"/>
  <c r="C216" i="46"/>
  <c r="E216" i="46"/>
  <c r="G216" i="46"/>
  <c r="I216" i="46"/>
  <c r="J216" i="46"/>
  <c r="B217" i="46"/>
  <c r="C217" i="46"/>
  <c r="E217" i="46"/>
  <c r="G217" i="46"/>
  <c r="I217" i="46"/>
  <c r="J217" i="46"/>
  <c r="B218" i="46"/>
  <c r="C218" i="46"/>
  <c r="E218" i="46"/>
  <c r="G218" i="46"/>
  <c r="I218" i="46"/>
  <c r="J218" i="46"/>
  <c r="B219" i="46"/>
  <c r="C219" i="46"/>
  <c r="E219" i="46"/>
  <c r="G219" i="46"/>
  <c r="I219" i="46"/>
  <c r="J219" i="46"/>
  <c r="G191" i="46"/>
  <c r="I191" i="46"/>
  <c r="J191" i="46"/>
  <c r="E191" i="46"/>
  <c r="C191" i="46"/>
  <c r="B191" i="46"/>
  <c r="Q234" i="46"/>
  <c r="R234" i="46"/>
  <c r="Q235" i="46"/>
  <c r="R235" i="46"/>
  <c r="Q236" i="46"/>
  <c r="R236" i="46"/>
  <c r="Q237" i="46"/>
  <c r="R237" i="46"/>
  <c r="Q238" i="46"/>
  <c r="R238" i="46"/>
  <c r="Q239" i="46"/>
  <c r="R239" i="46"/>
  <c r="Q240" i="46"/>
  <c r="R240" i="46"/>
  <c r="Q241" i="46"/>
  <c r="R241" i="46"/>
  <c r="Q242" i="46"/>
  <c r="R242" i="46"/>
  <c r="Q243" i="46"/>
  <c r="R243" i="46"/>
  <c r="Q244" i="46"/>
  <c r="R244" i="46"/>
  <c r="Q245" i="46"/>
  <c r="R245" i="46"/>
  <c r="Q246" i="46"/>
  <c r="R246" i="46"/>
  <c r="Q247" i="46"/>
  <c r="R247" i="46"/>
  <c r="Q248" i="46"/>
  <c r="R248" i="46"/>
  <c r="Q249" i="46"/>
  <c r="R249" i="46"/>
  <c r="Q250" i="46"/>
  <c r="R250" i="46"/>
  <c r="Q251" i="46"/>
  <c r="R251" i="46"/>
  <c r="Q252" i="46"/>
  <c r="R252" i="46"/>
  <c r="Q253" i="46"/>
  <c r="R253" i="46"/>
  <c r="Q254" i="46"/>
  <c r="R254" i="46"/>
  <c r="Q255" i="46"/>
  <c r="R255" i="46"/>
  <c r="Q256" i="46"/>
  <c r="R256" i="46"/>
  <c r="Q257" i="46"/>
  <c r="R257" i="46"/>
  <c r="Q258" i="46"/>
  <c r="R258" i="46"/>
  <c r="Q259" i="46"/>
  <c r="R259" i="46"/>
  <c r="Q260" i="46"/>
  <c r="R260" i="46"/>
  <c r="Q261" i="46"/>
  <c r="R261" i="46"/>
  <c r="Q262" i="46"/>
  <c r="R262" i="46"/>
  <c r="R233" i="46"/>
  <c r="R192" i="46"/>
  <c r="R193" i="46"/>
  <c r="R194" i="46"/>
  <c r="R195" i="46"/>
  <c r="R196" i="46"/>
  <c r="R197" i="46"/>
  <c r="R198" i="46"/>
  <c r="R199" i="46"/>
  <c r="R200" i="46"/>
  <c r="R201" i="46"/>
  <c r="R202" i="46"/>
  <c r="R203" i="46"/>
  <c r="R204" i="46"/>
  <c r="R205" i="46"/>
  <c r="R206" i="46"/>
  <c r="R207" i="46"/>
  <c r="R208" i="46"/>
  <c r="R209" i="46"/>
  <c r="R210" i="46"/>
  <c r="R211" i="46"/>
  <c r="R212" i="46"/>
  <c r="R213" i="46"/>
  <c r="R214" i="46"/>
  <c r="R215" i="46"/>
  <c r="R216" i="46"/>
  <c r="R217" i="46"/>
  <c r="R218" i="46"/>
  <c r="R219" i="46"/>
  <c r="R191" i="46"/>
  <c r="R148" i="46"/>
  <c r="R149" i="46"/>
  <c r="R150" i="46"/>
  <c r="R151" i="46"/>
  <c r="R152" i="46"/>
  <c r="R153" i="46"/>
  <c r="R154" i="46"/>
  <c r="R155" i="46"/>
  <c r="R156" i="46"/>
  <c r="R157" i="46"/>
  <c r="R158" i="46"/>
  <c r="R159" i="46"/>
  <c r="R160" i="46"/>
  <c r="R161" i="46"/>
  <c r="R162" i="46"/>
  <c r="R163" i="46"/>
  <c r="R164" i="46"/>
  <c r="R165" i="46"/>
  <c r="R166" i="46"/>
  <c r="R167" i="46"/>
  <c r="R168" i="46"/>
  <c r="R169" i="46"/>
  <c r="R170" i="46"/>
  <c r="R171" i="46"/>
  <c r="R172" i="46"/>
  <c r="R173" i="46"/>
  <c r="R174" i="46"/>
  <c r="R175" i="46"/>
  <c r="R176" i="46"/>
  <c r="R177" i="46"/>
  <c r="R178" i="46"/>
  <c r="R179" i="46"/>
  <c r="R180" i="46"/>
  <c r="R181" i="46"/>
  <c r="R182" i="46"/>
  <c r="R147" i="46"/>
  <c r="Q105" i="46"/>
  <c r="R105" i="46"/>
  <c r="Q106" i="46"/>
  <c r="R106" i="46"/>
  <c r="Q107" i="46"/>
  <c r="R107" i="46"/>
  <c r="Q108" i="46"/>
  <c r="R108" i="46"/>
  <c r="Q109" i="46"/>
  <c r="R109" i="46"/>
  <c r="Q110" i="46"/>
  <c r="R110" i="46"/>
  <c r="Q111" i="46"/>
  <c r="R111" i="46"/>
  <c r="Q112" i="46"/>
  <c r="R112" i="46"/>
  <c r="Q113" i="46"/>
  <c r="R113" i="46"/>
  <c r="Q114" i="46"/>
  <c r="R114" i="46"/>
  <c r="Q115" i="46"/>
  <c r="R115" i="46"/>
  <c r="Q116" i="46"/>
  <c r="R116" i="46"/>
  <c r="Q117" i="46"/>
  <c r="R117" i="46"/>
  <c r="Q118" i="46"/>
  <c r="R118" i="46"/>
  <c r="Q119" i="46"/>
  <c r="R119" i="46"/>
  <c r="Q120" i="46"/>
  <c r="R120" i="46"/>
  <c r="Q121" i="46"/>
  <c r="R121" i="46"/>
  <c r="Q122" i="46"/>
  <c r="R122" i="46"/>
  <c r="Q123" i="46"/>
  <c r="R123" i="46"/>
  <c r="Q124" i="46"/>
  <c r="R124" i="46"/>
  <c r="Q125" i="46"/>
  <c r="R125" i="46"/>
  <c r="Q126" i="46"/>
  <c r="R126" i="46"/>
  <c r="Q127" i="46"/>
  <c r="R127" i="46"/>
  <c r="Q128" i="46"/>
  <c r="R128" i="46"/>
  <c r="Q129" i="46"/>
  <c r="R129" i="46"/>
  <c r="Q130" i="46"/>
  <c r="R130" i="46"/>
  <c r="Q131" i="46"/>
  <c r="R131" i="46"/>
  <c r="Q132" i="46"/>
  <c r="R132" i="46"/>
  <c r="Q133" i="46"/>
  <c r="R133" i="46"/>
  <c r="R104" i="46"/>
  <c r="Q63" i="46"/>
  <c r="R63" i="46"/>
  <c r="Q64" i="46"/>
  <c r="R64" i="46"/>
  <c r="Q65" i="46"/>
  <c r="R65" i="46"/>
  <c r="Q66" i="46"/>
  <c r="R66" i="46"/>
  <c r="Q67" i="46"/>
  <c r="R67" i="46"/>
  <c r="Q68" i="46"/>
  <c r="R68" i="46"/>
  <c r="Q69" i="46"/>
  <c r="R69" i="46"/>
  <c r="Q70" i="46"/>
  <c r="R70" i="46"/>
  <c r="Q71" i="46"/>
  <c r="R71" i="46"/>
  <c r="Q72" i="46"/>
  <c r="R72" i="46"/>
  <c r="Q73" i="46"/>
  <c r="R73" i="46"/>
  <c r="Q74" i="46"/>
  <c r="R74" i="46"/>
  <c r="Q75" i="46"/>
  <c r="R75" i="46"/>
  <c r="Q76" i="46"/>
  <c r="R76" i="46"/>
  <c r="Q77" i="46"/>
  <c r="R77" i="46"/>
  <c r="Q78" i="46"/>
  <c r="R78" i="46"/>
  <c r="Q79" i="46"/>
  <c r="R79" i="46"/>
  <c r="Q80" i="46"/>
  <c r="R80" i="46"/>
  <c r="Q81" i="46"/>
  <c r="R81" i="46"/>
  <c r="Q82" i="46"/>
  <c r="R82" i="46"/>
  <c r="Q83" i="46"/>
  <c r="R83" i="46"/>
  <c r="Q84" i="46"/>
  <c r="R84" i="46"/>
  <c r="Q85" i="46"/>
  <c r="R85" i="46"/>
  <c r="Q86" i="46"/>
  <c r="R86" i="46"/>
  <c r="Q87" i="46"/>
  <c r="R87" i="46"/>
  <c r="Q88" i="46"/>
  <c r="R88" i="46"/>
  <c r="Q89" i="46"/>
  <c r="R89" i="46"/>
  <c r="Q90" i="46"/>
  <c r="R90" i="46"/>
  <c r="Q91" i="46"/>
  <c r="R62" i="46"/>
  <c r="Q19" i="46"/>
  <c r="R19" i="46"/>
  <c r="Q20" i="46"/>
  <c r="R20" i="46"/>
  <c r="Q21" i="46"/>
  <c r="R21" i="46"/>
  <c r="Q22" i="46"/>
  <c r="R22" i="46"/>
  <c r="Q23" i="46"/>
  <c r="R23" i="46"/>
  <c r="Q24" i="46"/>
  <c r="R24" i="46"/>
  <c r="Q25" i="46"/>
  <c r="R25" i="46"/>
  <c r="Q26" i="46"/>
  <c r="R26" i="46"/>
  <c r="Q27" i="46"/>
  <c r="R27" i="46"/>
  <c r="Q28" i="46"/>
  <c r="R28" i="46"/>
  <c r="Q29" i="46"/>
  <c r="R29" i="46"/>
  <c r="Q30" i="46"/>
  <c r="R30" i="46"/>
  <c r="Q31" i="46"/>
  <c r="R31" i="46"/>
  <c r="Q32" i="46"/>
  <c r="R32" i="46"/>
  <c r="Q33" i="46"/>
  <c r="R33" i="46"/>
  <c r="Q34" i="46"/>
  <c r="R34" i="46"/>
  <c r="Q35" i="46"/>
  <c r="R35" i="46"/>
  <c r="Q36" i="46"/>
  <c r="R36" i="46"/>
  <c r="Q37" i="46"/>
  <c r="R37" i="46"/>
  <c r="Q38" i="46"/>
  <c r="R38" i="46"/>
  <c r="Q39" i="46"/>
  <c r="R39" i="46"/>
  <c r="Q40" i="46"/>
  <c r="R40" i="46"/>
  <c r="Q41" i="46"/>
  <c r="R41" i="46"/>
  <c r="Q42" i="46"/>
  <c r="R42" i="46"/>
  <c r="Q43" i="46"/>
  <c r="R43" i="46"/>
  <c r="Q44" i="46"/>
  <c r="R44" i="46"/>
  <c r="Q45" i="46"/>
  <c r="R45" i="46"/>
  <c r="Q46" i="46"/>
  <c r="R46" i="46"/>
  <c r="Q47" i="46"/>
  <c r="R47" i="46"/>
  <c r="R18" i="46"/>
  <c r="Q18" i="46"/>
  <c r="P45" i="46"/>
  <c r="C14" i="48"/>
  <c r="C15" i="48"/>
  <c r="C16" i="48"/>
  <c r="C17" i="48"/>
  <c r="C18" i="48"/>
  <c r="C19" i="48"/>
  <c r="C20" i="48"/>
  <c r="C21" i="48"/>
  <c r="C22" i="48"/>
  <c r="C23" i="48"/>
  <c r="C24" i="48"/>
  <c r="C25" i="48"/>
  <c r="C26" i="48"/>
  <c r="C27" i="48"/>
  <c r="C28" i="48"/>
  <c r="C29" i="48"/>
  <c r="C30" i="48"/>
  <c r="C31" i="48"/>
  <c r="C32" i="48"/>
  <c r="C33" i="48"/>
  <c r="C34" i="48"/>
  <c r="C35" i="48"/>
  <c r="C36" i="48"/>
  <c r="C37" i="48"/>
  <c r="C38" i="48"/>
  <c r="C39" i="48"/>
  <c r="C40" i="48"/>
  <c r="C41" i="48"/>
  <c r="C42" i="48"/>
  <c r="C43" i="48"/>
  <c r="C44" i="48"/>
  <c r="C45" i="48"/>
  <c r="C46" i="48"/>
  <c r="C47" i="48"/>
  <c r="C48" i="48"/>
  <c r="C49" i="48"/>
  <c r="C50" i="48"/>
  <c r="C51" i="48"/>
  <c r="C52" i="48"/>
  <c r="C53" i="48"/>
  <c r="C54" i="48"/>
  <c r="C55" i="48"/>
  <c r="C56" i="48"/>
  <c r="C57" i="48"/>
  <c r="C58" i="48"/>
  <c r="C59" i="48"/>
  <c r="C60" i="48"/>
  <c r="C61" i="48"/>
  <c r="C62" i="48"/>
  <c r="C63" i="48"/>
  <c r="C64" i="48"/>
  <c r="C65" i="48"/>
  <c r="C66" i="48"/>
  <c r="C67" i="48"/>
  <c r="C68" i="48"/>
  <c r="C69" i="48"/>
  <c r="C70" i="48"/>
  <c r="C71" i="48"/>
  <c r="C72" i="48"/>
  <c r="C73" i="48"/>
  <c r="C74" i="48"/>
  <c r="C75" i="48"/>
  <c r="C76" i="48"/>
  <c r="C77" i="48"/>
  <c r="C78" i="48"/>
  <c r="C79" i="48"/>
  <c r="C80" i="48"/>
  <c r="C81" i="48"/>
  <c r="C82" i="48"/>
  <c r="C83" i="48"/>
  <c r="C84" i="48"/>
  <c r="C85" i="48"/>
  <c r="C86" i="48"/>
  <c r="C87" i="48"/>
  <c r="C88" i="48"/>
  <c r="C89" i="48"/>
  <c r="C90" i="48"/>
  <c r="C91" i="48"/>
  <c r="C92" i="48"/>
  <c r="C93" i="48"/>
  <c r="C94" i="48"/>
  <c r="C95" i="48"/>
  <c r="C96" i="48"/>
  <c r="C97" i="48"/>
  <c r="C98" i="48"/>
  <c r="C99" i="48"/>
  <c r="C100" i="48"/>
  <c r="C101" i="48"/>
  <c r="C102" i="48"/>
  <c r="C103" i="48"/>
  <c r="C104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7" i="48"/>
  <c r="C148" i="48"/>
  <c r="C149" i="48"/>
  <c r="C150" i="48"/>
  <c r="C151" i="48"/>
  <c r="C152" i="48"/>
  <c r="C153" i="48"/>
  <c r="C154" i="48"/>
  <c r="C155" i="48"/>
  <c r="C156" i="48"/>
  <c r="C157" i="48"/>
  <c r="C158" i="48"/>
  <c r="C159" i="48"/>
  <c r="C160" i="48"/>
  <c r="C161" i="48"/>
  <c r="C162" i="48"/>
  <c r="C163" i="48"/>
  <c r="C164" i="48"/>
  <c r="C165" i="48"/>
  <c r="C166" i="48"/>
  <c r="C167" i="48"/>
  <c r="C168" i="48"/>
  <c r="C169" i="48"/>
  <c r="C170" i="48"/>
  <c r="C171" i="48"/>
  <c r="C172" i="48"/>
  <c r="C173" i="48"/>
  <c r="C174" i="48"/>
  <c r="C175" i="48"/>
  <c r="C176" i="48"/>
  <c r="C177" i="48"/>
  <c r="C178" i="48"/>
  <c r="C179" i="48"/>
  <c r="C180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3" i="48"/>
  <c r="C194" i="48"/>
  <c r="C195" i="48"/>
  <c r="C196" i="48"/>
  <c r="C197" i="48"/>
  <c r="C198" i="48"/>
  <c r="C199" i="48"/>
  <c r="C200" i="48"/>
  <c r="C201" i="48"/>
  <c r="C202" i="48"/>
  <c r="C203" i="48"/>
  <c r="C204" i="48"/>
  <c r="C205" i="48"/>
  <c r="C206" i="48"/>
  <c r="C207" i="48"/>
  <c r="C208" i="48"/>
  <c r="C209" i="48"/>
  <c r="C210" i="48"/>
  <c r="C211" i="48"/>
  <c r="C212" i="48"/>
  <c r="C213" i="48"/>
  <c r="C214" i="48"/>
  <c r="C215" i="48"/>
  <c r="C216" i="48"/>
  <c r="C217" i="48"/>
  <c r="C218" i="48"/>
  <c r="C219" i="48"/>
  <c r="C220" i="48"/>
  <c r="C221" i="48"/>
  <c r="C222" i="48"/>
  <c r="C223" i="48"/>
  <c r="C224" i="48"/>
  <c r="C225" i="48"/>
  <c r="C226" i="48"/>
  <c r="C227" i="48"/>
  <c r="C228" i="48"/>
  <c r="C229" i="48"/>
  <c r="C230" i="48"/>
  <c r="C231" i="48"/>
  <c r="C232" i="48"/>
  <c r="C233" i="48"/>
  <c r="C234" i="48"/>
  <c r="C235" i="48"/>
  <c r="C236" i="48"/>
  <c r="C237" i="48"/>
  <c r="C238" i="48"/>
  <c r="C239" i="48"/>
  <c r="C240" i="48"/>
  <c r="C241" i="48"/>
  <c r="C242" i="48"/>
  <c r="C243" i="48"/>
  <c r="C244" i="48"/>
  <c r="C245" i="48"/>
  <c r="C246" i="48"/>
  <c r="C247" i="48"/>
  <c r="C248" i="48"/>
  <c r="C249" i="48"/>
  <c r="C250" i="48"/>
  <c r="C251" i="48"/>
  <c r="C252" i="48"/>
  <c r="C253" i="48"/>
  <c r="C254" i="48"/>
  <c r="C255" i="48"/>
  <c r="C256" i="48"/>
  <c r="C257" i="48"/>
  <c r="C258" i="48"/>
  <c r="C259" i="48"/>
  <c r="C260" i="48"/>
  <c r="C261" i="48"/>
  <c r="C262" i="48"/>
  <c r="C263" i="48"/>
  <c r="C264" i="48"/>
  <c r="C265" i="48"/>
  <c r="C266" i="48"/>
  <c r="C267" i="48"/>
  <c r="C268" i="48"/>
  <c r="C269" i="48"/>
  <c r="C270" i="48"/>
  <c r="C271" i="48"/>
  <c r="C272" i="48"/>
  <c r="C273" i="48"/>
  <c r="C274" i="48"/>
  <c r="C275" i="48"/>
  <c r="C276" i="48"/>
  <c r="C277" i="48"/>
  <c r="C278" i="48"/>
  <c r="C279" i="48"/>
  <c r="C280" i="48"/>
  <c r="C281" i="48"/>
  <c r="C282" i="48"/>
  <c r="C283" i="48"/>
  <c r="C284" i="48"/>
  <c r="C285" i="48"/>
  <c r="C286" i="48"/>
  <c r="C287" i="48"/>
  <c r="C288" i="48"/>
  <c r="C289" i="48"/>
  <c r="C290" i="48"/>
  <c r="C291" i="48"/>
  <c r="C292" i="48"/>
  <c r="C293" i="48"/>
  <c r="C294" i="48"/>
  <c r="C295" i="48"/>
  <c r="C296" i="48"/>
  <c r="C297" i="48"/>
  <c r="C298" i="48"/>
  <c r="C299" i="48"/>
  <c r="C300" i="48"/>
  <c r="C301" i="48"/>
  <c r="C302" i="48"/>
  <c r="C303" i="48"/>
  <c r="C304" i="48"/>
  <c r="C305" i="48"/>
  <c r="C306" i="48"/>
  <c r="C307" i="48"/>
  <c r="C308" i="48"/>
  <c r="C309" i="48"/>
  <c r="C310" i="48"/>
  <c r="C311" i="48"/>
  <c r="C312" i="48"/>
  <c r="C313" i="48"/>
  <c r="C314" i="48"/>
  <c r="C315" i="48"/>
  <c r="C316" i="48"/>
  <c r="C317" i="48"/>
  <c r="C318" i="48"/>
  <c r="C319" i="48"/>
  <c r="C320" i="48"/>
  <c r="C321" i="48"/>
  <c r="C322" i="48"/>
  <c r="C323" i="48"/>
  <c r="C324" i="48"/>
  <c r="C325" i="48"/>
  <c r="C326" i="48"/>
  <c r="C327" i="48"/>
  <c r="C328" i="48"/>
  <c r="C329" i="48"/>
  <c r="C330" i="48"/>
  <c r="C331" i="48"/>
  <c r="C332" i="48"/>
  <c r="C333" i="48"/>
  <c r="C334" i="48"/>
  <c r="C335" i="48"/>
  <c r="C336" i="48"/>
  <c r="C337" i="48"/>
  <c r="C338" i="48"/>
  <c r="C339" i="48"/>
  <c r="C340" i="48"/>
  <c r="C341" i="48"/>
  <c r="C342" i="48"/>
  <c r="C343" i="48"/>
  <c r="C344" i="48"/>
  <c r="C345" i="48"/>
  <c r="C346" i="48"/>
  <c r="C347" i="48"/>
  <c r="C348" i="48"/>
  <c r="C349" i="48"/>
  <c r="C350" i="48"/>
  <c r="C351" i="48"/>
  <c r="C352" i="48"/>
  <c r="C353" i="48"/>
  <c r="C354" i="48"/>
  <c r="C355" i="48"/>
  <c r="C356" i="48"/>
  <c r="C357" i="48"/>
  <c r="C358" i="48"/>
  <c r="C359" i="48"/>
  <c r="C360" i="48"/>
  <c r="C361" i="48"/>
  <c r="C362" i="48"/>
  <c r="C363" i="48"/>
  <c r="C364" i="48"/>
  <c r="C365" i="48"/>
  <c r="C366" i="48"/>
  <c r="C367" i="48"/>
  <c r="C368" i="48"/>
  <c r="C369" i="48"/>
  <c r="C370" i="48"/>
  <c r="C371" i="48"/>
  <c r="C372" i="48"/>
  <c r="C373" i="48"/>
  <c r="C374" i="48"/>
  <c r="C375" i="48"/>
  <c r="C376" i="48"/>
  <c r="C377" i="48"/>
  <c r="C378" i="48"/>
  <c r="C379" i="48"/>
  <c r="C380" i="48"/>
  <c r="C381" i="48"/>
  <c r="C382" i="48"/>
  <c r="C383" i="48"/>
  <c r="C384" i="48"/>
  <c r="C385" i="48"/>
  <c r="C386" i="48"/>
  <c r="C387" i="48"/>
  <c r="C388" i="48"/>
  <c r="C389" i="48"/>
  <c r="C390" i="48"/>
  <c r="C391" i="48"/>
  <c r="C392" i="48"/>
  <c r="C393" i="48"/>
  <c r="C394" i="48"/>
  <c r="C395" i="48"/>
  <c r="C396" i="48"/>
  <c r="C397" i="48"/>
  <c r="C398" i="48"/>
  <c r="C399" i="48"/>
  <c r="C400" i="48"/>
  <c r="C401" i="48"/>
  <c r="C402" i="48"/>
  <c r="C403" i="48"/>
  <c r="C404" i="48"/>
  <c r="C405" i="48"/>
  <c r="C406" i="48"/>
  <c r="C407" i="48"/>
  <c r="C408" i="48"/>
  <c r="C409" i="48"/>
  <c r="C410" i="48"/>
  <c r="C411" i="48"/>
  <c r="C412" i="48"/>
  <c r="C413" i="48"/>
  <c r="C414" i="48"/>
  <c r="C415" i="48"/>
  <c r="C416" i="48"/>
  <c r="C417" i="48"/>
  <c r="C418" i="48"/>
  <c r="C419" i="48"/>
  <c r="C420" i="48"/>
  <c r="C421" i="48"/>
  <c r="C422" i="48"/>
  <c r="C423" i="48"/>
  <c r="C424" i="48"/>
  <c r="C425" i="48"/>
  <c r="C426" i="48"/>
  <c r="C427" i="48"/>
  <c r="C428" i="48"/>
  <c r="C429" i="48"/>
  <c r="C430" i="48"/>
  <c r="C431" i="48"/>
  <c r="C432" i="48"/>
  <c r="C433" i="48"/>
  <c r="C434" i="48"/>
  <c r="C435" i="48"/>
  <c r="C436" i="48"/>
  <c r="C437" i="48"/>
  <c r="C438" i="48"/>
  <c r="C439" i="48"/>
  <c r="C440" i="48"/>
  <c r="C441" i="48"/>
  <c r="C442" i="48"/>
  <c r="C443" i="48"/>
  <c r="C444" i="48"/>
  <c r="C445" i="48"/>
  <c r="C446" i="48"/>
  <c r="C447" i="48"/>
  <c r="C448" i="48"/>
  <c r="C449" i="48"/>
  <c r="C450" i="48"/>
  <c r="C451" i="48"/>
  <c r="C452" i="48"/>
  <c r="C453" i="48"/>
  <c r="C454" i="48"/>
  <c r="C455" i="48"/>
  <c r="C456" i="48"/>
  <c r="C457" i="48"/>
  <c r="C458" i="48"/>
  <c r="C459" i="48"/>
  <c r="C460" i="48"/>
  <c r="C461" i="48"/>
  <c r="C462" i="48"/>
  <c r="C463" i="48"/>
  <c r="C464" i="48"/>
  <c r="C465" i="48"/>
  <c r="C466" i="48"/>
  <c r="C467" i="48"/>
  <c r="C468" i="48"/>
  <c r="C469" i="48"/>
  <c r="C470" i="48"/>
  <c r="C471" i="48"/>
  <c r="C472" i="48"/>
  <c r="C473" i="48"/>
  <c r="C474" i="48"/>
  <c r="C475" i="48"/>
  <c r="C476" i="48"/>
  <c r="C477" i="48"/>
  <c r="C478" i="48"/>
  <c r="C479" i="48"/>
  <c r="C480" i="48"/>
  <c r="C481" i="48"/>
  <c r="C482" i="48"/>
  <c r="C483" i="48"/>
  <c r="C484" i="48"/>
  <c r="C485" i="48"/>
  <c r="C486" i="48"/>
  <c r="C487" i="48"/>
  <c r="C488" i="48"/>
  <c r="C489" i="48"/>
  <c r="C490" i="48"/>
  <c r="C491" i="48"/>
  <c r="C492" i="48"/>
  <c r="C493" i="48"/>
  <c r="C494" i="48"/>
  <c r="C495" i="48"/>
  <c r="C496" i="48"/>
  <c r="C497" i="48"/>
  <c r="C498" i="48"/>
  <c r="C499" i="48"/>
  <c r="C500" i="48"/>
  <c r="C501" i="48"/>
  <c r="C502" i="48"/>
  <c r="C503" i="48"/>
  <c r="C504" i="48"/>
  <c r="C505" i="48"/>
  <c r="C506" i="48"/>
  <c r="C507" i="48"/>
  <c r="C508" i="48"/>
  <c r="C509" i="48"/>
  <c r="C510" i="48"/>
  <c r="C511" i="48"/>
  <c r="C512" i="48"/>
  <c r="C513" i="48"/>
  <c r="C514" i="48"/>
  <c r="C515" i="48"/>
  <c r="C516" i="48"/>
  <c r="C517" i="48"/>
  <c r="C518" i="48"/>
  <c r="C519" i="48"/>
  <c r="C520" i="48"/>
  <c r="C521" i="48"/>
  <c r="C522" i="48"/>
  <c r="C523" i="48"/>
  <c r="C524" i="48"/>
  <c r="C525" i="48"/>
  <c r="C526" i="48"/>
  <c r="C527" i="48"/>
  <c r="C528" i="48"/>
  <c r="C529" i="48"/>
  <c r="C530" i="48"/>
  <c r="C531" i="48"/>
  <c r="C532" i="48"/>
  <c r="C533" i="48"/>
  <c r="C534" i="48"/>
  <c r="C535" i="48"/>
  <c r="C536" i="48"/>
  <c r="C537" i="48"/>
  <c r="C538" i="48"/>
  <c r="C539" i="48"/>
  <c r="C540" i="48"/>
  <c r="C541" i="48"/>
  <c r="C542" i="48"/>
  <c r="C543" i="48"/>
  <c r="C544" i="48"/>
  <c r="C545" i="48"/>
  <c r="C546" i="48"/>
  <c r="C547" i="48"/>
  <c r="C548" i="48"/>
  <c r="C549" i="48"/>
  <c r="C550" i="48"/>
  <c r="C551" i="48"/>
  <c r="C552" i="48"/>
  <c r="C553" i="48"/>
  <c r="C554" i="48"/>
  <c r="C555" i="48"/>
  <c r="C556" i="48"/>
  <c r="C557" i="48"/>
  <c r="C558" i="48"/>
  <c r="C559" i="48"/>
  <c r="C560" i="48"/>
  <c r="C561" i="48"/>
  <c r="C562" i="48"/>
  <c r="C563" i="48"/>
  <c r="C564" i="48"/>
  <c r="C565" i="48"/>
  <c r="C566" i="48"/>
  <c r="C567" i="48"/>
  <c r="C568" i="48"/>
  <c r="C569" i="48"/>
  <c r="C570" i="48"/>
  <c r="C571" i="48"/>
  <c r="C572" i="48"/>
  <c r="C573" i="48"/>
  <c r="C574" i="48"/>
  <c r="C575" i="48"/>
  <c r="C576" i="48"/>
  <c r="C577" i="48"/>
  <c r="C578" i="48"/>
  <c r="C579" i="48"/>
  <c r="C580" i="48"/>
  <c r="C581" i="48"/>
  <c r="C582" i="48"/>
  <c r="C583" i="48"/>
  <c r="C584" i="48"/>
  <c r="C585" i="48"/>
  <c r="C586" i="48"/>
  <c r="C587" i="48"/>
  <c r="C588" i="48"/>
  <c r="C589" i="48"/>
  <c r="C590" i="48"/>
  <c r="C591" i="48"/>
  <c r="C592" i="48"/>
  <c r="C593" i="48"/>
  <c r="C594" i="48"/>
  <c r="C595" i="48"/>
  <c r="C596" i="48"/>
  <c r="C597" i="48"/>
  <c r="C598" i="48"/>
  <c r="C599" i="48"/>
  <c r="C600" i="48"/>
  <c r="C601" i="48"/>
  <c r="C602" i="48"/>
  <c r="C603" i="48"/>
  <c r="C604" i="48"/>
  <c r="C605" i="48"/>
  <c r="C606" i="48"/>
  <c r="C607" i="48"/>
  <c r="C608" i="48"/>
  <c r="C609" i="48"/>
  <c r="C610" i="48"/>
  <c r="C611" i="48"/>
  <c r="C612" i="48"/>
  <c r="C613" i="48"/>
  <c r="C614" i="48"/>
  <c r="C615" i="48"/>
  <c r="C616" i="48"/>
  <c r="C617" i="48"/>
  <c r="C618" i="48"/>
  <c r="C619" i="48"/>
  <c r="C620" i="48"/>
  <c r="C621" i="48"/>
  <c r="C622" i="48"/>
  <c r="C623" i="48"/>
  <c r="C624" i="48"/>
  <c r="C625" i="48"/>
  <c r="C626" i="48"/>
  <c r="C627" i="48"/>
  <c r="C628" i="48"/>
  <c r="C629" i="48"/>
  <c r="C630" i="48"/>
  <c r="C631" i="48"/>
  <c r="C632" i="48"/>
  <c r="C633" i="48"/>
  <c r="C634" i="48"/>
  <c r="C635" i="48"/>
  <c r="C636" i="48"/>
  <c r="C637" i="48"/>
  <c r="C638" i="48"/>
  <c r="C639" i="48"/>
  <c r="C640" i="48"/>
  <c r="C641" i="48"/>
  <c r="C642" i="48"/>
  <c r="C643" i="48"/>
  <c r="C644" i="48"/>
  <c r="C645" i="48"/>
  <c r="C646" i="48"/>
  <c r="C647" i="48"/>
  <c r="C648" i="48"/>
  <c r="C649" i="48"/>
  <c r="C650" i="48"/>
  <c r="C651" i="48"/>
  <c r="C652" i="48"/>
  <c r="C653" i="48"/>
  <c r="C654" i="48"/>
  <c r="C655" i="48"/>
  <c r="C656" i="48"/>
  <c r="C657" i="48"/>
  <c r="C658" i="48"/>
  <c r="C659" i="48"/>
  <c r="C660" i="48"/>
  <c r="C661" i="48"/>
  <c r="C662" i="48"/>
  <c r="C663" i="48"/>
  <c r="C664" i="48"/>
  <c r="C665" i="48"/>
  <c r="C666" i="48"/>
  <c r="C667" i="48"/>
  <c r="C668" i="48"/>
  <c r="C669" i="48"/>
  <c r="C670" i="48"/>
  <c r="C671" i="48"/>
  <c r="C672" i="48"/>
  <c r="C673" i="48"/>
  <c r="C674" i="48"/>
  <c r="C675" i="48"/>
  <c r="C676" i="48"/>
  <c r="C677" i="48"/>
  <c r="C678" i="48"/>
  <c r="C679" i="48"/>
  <c r="C680" i="48"/>
  <c r="C681" i="48"/>
  <c r="C682" i="48"/>
  <c r="C683" i="48"/>
  <c r="C684" i="48"/>
  <c r="C685" i="48"/>
  <c r="C686" i="48"/>
  <c r="C687" i="48"/>
  <c r="C688" i="48"/>
  <c r="C689" i="48"/>
  <c r="C690" i="48"/>
  <c r="C691" i="48"/>
  <c r="C692" i="48"/>
  <c r="C693" i="48"/>
  <c r="C694" i="48"/>
  <c r="C695" i="48"/>
  <c r="C696" i="48"/>
  <c r="C697" i="48"/>
  <c r="C698" i="48"/>
  <c r="C699" i="48"/>
  <c r="C700" i="48"/>
  <c r="C701" i="48"/>
  <c r="C702" i="48"/>
  <c r="C703" i="48"/>
  <c r="C704" i="48"/>
  <c r="C705" i="48"/>
  <c r="C706" i="48"/>
  <c r="C707" i="48"/>
  <c r="C708" i="48"/>
  <c r="C709" i="48"/>
  <c r="C710" i="48"/>
  <c r="C711" i="48"/>
  <c r="C712" i="48"/>
  <c r="C713" i="48"/>
  <c r="C714" i="48"/>
  <c r="C715" i="48"/>
  <c r="C716" i="48"/>
  <c r="C717" i="48"/>
  <c r="C718" i="48"/>
  <c r="C719" i="48"/>
  <c r="C720" i="48"/>
  <c r="C721" i="48"/>
  <c r="C722" i="48"/>
  <c r="C723" i="48"/>
  <c r="C724" i="48"/>
  <c r="C725" i="48"/>
  <c r="C726" i="48"/>
  <c r="C727" i="48"/>
  <c r="C728" i="48"/>
  <c r="C729" i="48"/>
  <c r="C730" i="48"/>
  <c r="C731" i="48"/>
  <c r="C732" i="48"/>
  <c r="C733" i="48"/>
  <c r="C734" i="48"/>
  <c r="C735" i="48"/>
  <c r="C736" i="48"/>
  <c r="C737" i="48"/>
  <c r="C738" i="48"/>
  <c r="C739" i="48"/>
  <c r="C740" i="48"/>
  <c r="C741" i="48"/>
  <c r="C742" i="48"/>
  <c r="C743" i="48"/>
  <c r="C744" i="48"/>
  <c r="C749" i="48"/>
  <c r="C750" i="48"/>
  <c r="C751" i="48"/>
  <c r="C752" i="48"/>
  <c r="C757" i="48"/>
  <c r="C758" i="48"/>
  <c r="C759" i="48"/>
  <c r="C760" i="48"/>
  <c r="C761" i="48"/>
  <c r="C762" i="48"/>
  <c r="C763" i="48"/>
  <c r="C764" i="48"/>
  <c r="C765" i="48"/>
  <c r="C766" i="48"/>
  <c r="C767" i="48"/>
  <c r="C768" i="48"/>
  <c r="C769" i="48"/>
  <c r="C770" i="48"/>
  <c r="C771" i="48"/>
  <c r="C772" i="48"/>
  <c r="C773" i="48"/>
  <c r="C774" i="48"/>
  <c r="C775" i="48"/>
  <c r="C776" i="48"/>
  <c r="C777" i="48"/>
  <c r="C778" i="48"/>
  <c r="C779" i="48"/>
  <c r="C780" i="48"/>
  <c r="C781" i="48"/>
  <c r="C782" i="48"/>
  <c r="C783" i="48"/>
  <c r="C784" i="48"/>
  <c r="C785" i="48"/>
  <c r="C786" i="48"/>
  <c r="C787" i="48"/>
  <c r="C788" i="48"/>
  <c r="C789" i="48"/>
  <c r="C790" i="48"/>
  <c r="C791" i="48"/>
  <c r="C792" i="48"/>
  <c r="C793" i="48"/>
  <c r="C794" i="48"/>
  <c r="C4" i="48"/>
  <c r="C5" i="48"/>
  <c r="C6" i="48"/>
  <c r="C7" i="48"/>
  <c r="C8" i="48"/>
  <c r="C9" i="48"/>
  <c r="C10" i="48"/>
  <c r="C11" i="48"/>
  <c r="C12" i="48"/>
  <c r="C13" i="48"/>
  <c r="C3" i="48"/>
  <c r="B3" i="48"/>
  <c r="B4" i="48"/>
  <c r="B5" i="48"/>
  <c r="B6" i="48"/>
  <c r="B7" i="48"/>
  <c r="B8" i="48"/>
  <c r="B1567" i="46"/>
  <c r="B1568" i="46"/>
  <c r="B1569" i="46"/>
  <c r="B1565" i="46"/>
  <c r="A1569" i="46"/>
  <c r="A1566" i="46"/>
  <c r="A1567" i="46"/>
  <c r="A1568" i="46"/>
  <c r="A1565" i="46"/>
  <c r="I18" i="46"/>
  <c r="C18" i="46"/>
  <c r="B611" i="48"/>
  <c r="B612" i="48"/>
  <c r="B613" i="48"/>
  <c r="B614" i="48"/>
  <c r="B615" i="48"/>
  <c r="B616" i="48"/>
  <c r="B617" i="48"/>
  <c r="B618" i="48"/>
  <c r="B619" i="48"/>
  <c r="B620" i="48"/>
  <c r="B621" i="48"/>
  <c r="B622" i="48"/>
  <c r="B623" i="48"/>
  <c r="B624" i="48"/>
  <c r="B625" i="48"/>
  <c r="B626" i="48"/>
  <c r="B627" i="48"/>
  <c r="B628" i="48"/>
  <c r="B629" i="48"/>
  <c r="B630" i="48"/>
  <c r="B631" i="48"/>
  <c r="B632" i="48"/>
  <c r="B633" i="48"/>
  <c r="B634" i="48"/>
  <c r="B635" i="48"/>
  <c r="B636" i="48"/>
  <c r="B637" i="48"/>
  <c r="B638" i="48"/>
  <c r="B639" i="48"/>
  <c r="B640" i="48"/>
  <c r="B641" i="48"/>
  <c r="B642" i="48"/>
  <c r="B643" i="48"/>
  <c r="B644" i="48"/>
  <c r="B645" i="48"/>
  <c r="B646" i="48"/>
  <c r="B647" i="48"/>
  <c r="B648" i="48"/>
  <c r="B649" i="48"/>
  <c r="B650" i="48"/>
  <c r="B651" i="48"/>
  <c r="B652" i="48"/>
  <c r="B653" i="48"/>
  <c r="B654" i="48"/>
  <c r="B655" i="48"/>
  <c r="B656" i="48"/>
  <c r="B657" i="48"/>
  <c r="B658" i="48"/>
  <c r="B659" i="48"/>
  <c r="B660" i="48"/>
  <c r="B661" i="48"/>
  <c r="B662" i="48"/>
  <c r="B663" i="48"/>
  <c r="B664" i="48"/>
  <c r="B665" i="48"/>
  <c r="B666" i="48"/>
  <c r="B667" i="48"/>
  <c r="B668" i="48"/>
  <c r="B669" i="48"/>
  <c r="B670" i="48"/>
  <c r="B671" i="48"/>
  <c r="B672" i="48"/>
  <c r="B673" i="48"/>
  <c r="B674" i="48"/>
  <c r="B675" i="48"/>
  <c r="B676" i="48"/>
  <c r="B677" i="48"/>
  <c r="B678" i="48"/>
  <c r="B679" i="48"/>
  <c r="B680" i="48"/>
  <c r="B681" i="48"/>
  <c r="B682" i="48"/>
  <c r="B683" i="48"/>
  <c r="B684" i="48"/>
  <c r="B685" i="48"/>
  <c r="B686" i="48"/>
  <c r="B687" i="48"/>
  <c r="B688" i="48"/>
  <c r="B689" i="48"/>
  <c r="B690" i="48"/>
  <c r="B691" i="48"/>
  <c r="B692" i="48"/>
  <c r="B693" i="48"/>
  <c r="B694" i="48"/>
  <c r="B695" i="48"/>
  <c r="B696" i="48"/>
  <c r="B697" i="48"/>
  <c r="B698" i="48"/>
  <c r="B699" i="48"/>
  <c r="B700" i="48"/>
  <c r="B701" i="48"/>
  <c r="B702" i="48"/>
  <c r="B703" i="48"/>
  <c r="B704" i="48"/>
  <c r="B705" i="48"/>
  <c r="B706" i="48"/>
  <c r="B707" i="48"/>
  <c r="B708" i="48"/>
  <c r="B709" i="48"/>
  <c r="B710" i="48"/>
  <c r="B711" i="48"/>
  <c r="B712" i="48"/>
  <c r="B713" i="48"/>
  <c r="B714" i="48"/>
  <c r="B715" i="48"/>
  <c r="B716" i="48"/>
  <c r="B717" i="48"/>
  <c r="B718" i="48"/>
  <c r="B719" i="48"/>
  <c r="B720" i="48"/>
  <c r="B721" i="48"/>
  <c r="B722" i="48"/>
  <c r="B723" i="48"/>
  <c r="B724" i="48"/>
  <c r="B725" i="48"/>
  <c r="B726" i="48"/>
  <c r="B727" i="48"/>
  <c r="B728" i="48"/>
  <c r="B729" i="48"/>
  <c r="B730" i="48"/>
  <c r="B731" i="48"/>
  <c r="B732" i="48"/>
  <c r="B733" i="48"/>
  <c r="B734" i="48"/>
  <c r="B735" i="48"/>
  <c r="B736" i="48"/>
  <c r="B737" i="48"/>
  <c r="B738" i="48"/>
  <c r="B739" i="48"/>
  <c r="B740" i="48"/>
  <c r="B741" i="48"/>
  <c r="B742" i="48"/>
  <c r="B743" i="48"/>
  <c r="B744" i="48"/>
  <c r="B749" i="48"/>
  <c r="B750" i="48"/>
  <c r="B751" i="48"/>
  <c r="B752" i="48"/>
  <c r="B757" i="48"/>
  <c r="B758" i="48"/>
  <c r="B759" i="48"/>
  <c r="B760" i="48"/>
  <c r="B761" i="48"/>
  <c r="B762" i="48"/>
  <c r="B763" i="48"/>
  <c r="B764" i="48"/>
  <c r="B765" i="48"/>
  <c r="B766" i="48"/>
  <c r="B767" i="48"/>
  <c r="B768" i="48"/>
  <c r="B769" i="48"/>
  <c r="B770" i="48"/>
  <c r="B771" i="48"/>
  <c r="B772" i="48"/>
  <c r="B773" i="48"/>
  <c r="B774" i="48"/>
  <c r="B775" i="48"/>
  <c r="B776" i="48"/>
  <c r="B777" i="48"/>
  <c r="B778" i="48"/>
  <c r="B779" i="48"/>
  <c r="B780" i="48"/>
  <c r="B781" i="48"/>
  <c r="B782" i="48"/>
  <c r="B783" i="48"/>
  <c r="B784" i="48"/>
  <c r="B785" i="48"/>
  <c r="B786" i="48"/>
  <c r="B787" i="48"/>
  <c r="B788" i="48"/>
  <c r="B789" i="48"/>
  <c r="B790" i="48"/>
  <c r="B791" i="48"/>
  <c r="B792" i="48"/>
  <c r="B793" i="48"/>
  <c r="B794" i="48"/>
  <c r="B208" i="48"/>
  <c r="B209" i="48"/>
  <c r="B210" i="48"/>
  <c r="B211" i="48"/>
  <c r="B212" i="48"/>
  <c r="B213" i="48"/>
  <c r="B214" i="48"/>
  <c r="B215" i="48"/>
  <c r="B216" i="48"/>
  <c r="B217" i="48"/>
  <c r="B218" i="48"/>
  <c r="B219" i="48"/>
  <c r="B220" i="48"/>
  <c r="B221" i="48"/>
  <c r="B222" i="48"/>
  <c r="B223" i="48"/>
  <c r="B224" i="48"/>
  <c r="B225" i="48"/>
  <c r="B226" i="48"/>
  <c r="B227" i="48"/>
  <c r="B228" i="48"/>
  <c r="B229" i="48"/>
  <c r="B230" i="48"/>
  <c r="B231" i="48"/>
  <c r="B232" i="48"/>
  <c r="B233" i="48"/>
  <c r="B234" i="48"/>
  <c r="B235" i="48"/>
  <c r="B236" i="48"/>
  <c r="B237" i="48"/>
  <c r="B238" i="48"/>
  <c r="B239" i="48"/>
  <c r="B240" i="48"/>
  <c r="B241" i="48"/>
  <c r="B242" i="48"/>
  <c r="B243" i="48"/>
  <c r="B244" i="48"/>
  <c r="B245" i="48"/>
  <c r="B246" i="48"/>
  <c r="B247" i="48"/>
  <c r="B248" i="48"/>
  <c r="B249" i="48"/>
  <c r="B250" i="48"/>
  <c r="B251" i="48"/>
  <c r="B252" i="48"/>
  <c r="B253" i="48"/>
  <c r="B254" i="48"/>
  <c r="B255" i="48"/>
  <c r="B256" i="48"/>
  <c r="B257" i="48"/>
  <c r="B258" i="48"/>
  <c r="B259" i="48"/>
  <c r="B260" i="48"/>
  <c r="B261" i="48"/>
  <c r="B262" i="48"/>
  <c r="B263" i="48"/>
  <c r="B264" i="48"/>
  <c r="B265" i="48"/>
  <c r="B266" i="48"/>
  <c r="B267" i="48"/>
  <c r="B268" i="48"/>
  <c r="B269" i="48"/>
  <c r="B270" i="48"/>
  <c r="B271" i="48"/>
  <c r="B272" i="48"/>
  <c r="B273" i="48"/>
  <c r="B274" i="48"/>
  <c r="B275" i="48"/>
  <c r="B276" i="48"/>
  <c r="B277" i="48"/>
  <c r="B278" i="48"/>
  <c r="B279" i="48"/>
  <c r="B280" i="48"/>
  <c r="B281" i="48"/>
  <c r="B282" i="48"/>
  <c r="B283" i="48"/>
  <c r="B284" i="48"/>
  <c r="B285" i="48"/>
  <c r="B286" i="48"/>
  <c r="B287" i="48"/>
  <c r="B288" i="48"/>
  <c r="B289" i="48"/>
  <c r="B290" i="48"/>
  <c r="B291" i="48"/>
  <c r="B292" i="48"/>
  <c r="B293" i="48"/>
  <c r="B294" i="48"/>
  <c r="B295" i="48"/>
  <c r="B296" i="48"/>
  <c r="B297" i="48"/>
  <c r="B298" i="48"/>
  <c r="B299" i="48"/>
  <c r="B300" i="48"/>
  <c r="B301" i="48"/>
  <c r="B302" i="48"/>
  <c r="B303" i="48"/>
  <c r="B304" i="48"/>
  <c r="B305" i="48"/>
  <c r="B306" i="48"/>
  <c r="B307" i="48"/>
  <c r="B308" i="48"/>
  <c r="B309" i="48"/>
  <c r="B310" i="48"/>
  <c r="B311" i="48"/>
  <c r="B312" i="48"/>
  <c r="B313" i="48"/>
  <c r="B314" i="48"/>
  <c r="B315" i="48"/>
  <c r="B316" i="48"/>
  <c r="B317" i="48"/>
  <c r="B318" i="48"/>
  <c r="B319" i="48"/>
  <c r="B320" i="48"/>
  <c r="B321" i="48"/>
  <c r="B322" i="48"/>
  <c r="B323" i="48"/>
  <c r="B324" i="48"/>
  <c r="B325" i="48"/>
  <c r="B326" i="48"/>
  <c r="B327" i="48"/>
  <c r="B328" i="48"/>
  <c r="B329" i="48"/>
  <c r="B330" i="48"/>
  <c r="B331" i="48"/>
  <c r="B332" i="48"/>
  <c r="B333" i="48"/>
  <c r="B334" i="48"/>
  <c r="B335" i="48"/>
  <c r="B336" i="48"/>
  <c r="B337" i="48"/>
  <c r="B338" i="48"/>
  <c r="B339" i="48"/>
  <c r="B340" i="48"/>
  <c r="B341" i="48"/>
  <c r="B342" i="48"/>
  <c r="B343" i="48"/>
  <c r="B344" i="48"/>
  <c r="B345" i="48"/>
  <c r="B346" i="48"/>
  <c r="B347" i="48"/>
  <c r="B348" i="48"/>
  <c r="B349" i="48"/>
  <c r="B350" i="48"/>
  <c r="B351" i="48"/>
  <c r="B352" i="48"/>
  <c r="B353" i="48"/>
  <c r="B354" i="48"/>
  <c r="B355" i="48"/>
  <c r="B356" i="48"/>
  <c r="B357" i="48"/>
  <c r="B358" i="48"/>
  <c r="B359" i="48"/>
  <c r="B360" i="48"/>
  <c r="B361" i="48"/>
  <c r="B362" i="48"/>
  <c r="B363" i="48"/>
  <c r="B364" i="48"/>
  <c r="B365" i="48"/>
  <c r="B366" i="48"/>
  <c r="B367" i="48"/>
  <c r="B368" i="48"/>
  <c r="B369" i="48"/>
  <c r="B370" i="48"/>
  <c r="B371" i="48"/>
  <c r="B372" i="48"/>
  <c r="B373" i="48"/>
  <c r="B374" i="48"/>
  <c r="B375" i="48"/>
  <c r="B376" i="48"/>
  <c r="B377" i="48"/>
  <c r="B378" i="48"/>
  <c r="B379" i="48"/>
  <c r="B380" i="48"/>
  <c r="B381" i="48"/>
  <c r="B382" i="48"/>
  <c r="B383" i="48"/>
  <c r="B384" i="48"/>
  <c r="B385" i="48"/>
  <c r="B386" i="48"/>
  <c r="B387" i="48"/>
  <c r="B388" i="48"/>
  <c r="B389" i="48"/>
  <c r="B390" i="48"/>
  <c r="B391" i="48"/>
  <c r="B392" i="48"/>
  <c r="B393" i="48"/>
  <c r="B394" i="48"/>
  <c r="B395" i="48"/>
  <c r="B396" i="48"/>
  <c r="B397" i="48"/>
  <c r="B398" i="48"/>
  <c r="B399" i="48"/>
  <c r="B400" i="48"/>
  <c r="B401" i="48"/>
  <c r="B402" i="48"/>
  <c r="B403" i="48"/>
  <c r="B404" i="48"/>
  <c r="B405" i="48"/>
  <c r="B406" i="48"/>
  <c r="B407" i="48"/>
  <c r="B408" i="48"/>
  <c r="B409" i="48"/>
  <c r="B410" i="48"/>
  <c r="B411" i="48"/>
  <c r="B412" i="48"/>
  <c r="B413" i="48"/>
  <c r="B414" i="48"/>
  <c r="B415" i="48"/>
  <c r="B416" i="48"/>
  <c r="B417" i="48"/>
  <c r="B418" i="48"/>
  <c r="B419" i="48"/>
  <c r="B420" i="48"/>
  <c r="B421" i="48"/>
  <c r="B422" i="48"/>
  <c r="B423" i="48"/>
  <c r="B424" i="48"/>
  <c r="B425" i="48"/>
  <c r="B426" i="48"/>
  <c r="B427" i="48"/>
  <c r="B428" i="48"/>
  <c r="B429" i="48"/>
  <c r="B430" i="48"/>
  <c r="B431" i="48"/>
  <c r="B432" i="48"/>
  <c r="B433" i="48"/>
  <c r="B434" i="48"/>
  <c r="B435" i="48"/>
  <c r="B436" i="48"/>
  <c r="B437" i="48"/>
  <c r="B438" i="48"/>
  <c r="B439" i="48"/>
  <c r="B440" i="48"/>
  <c r="B441" i="48"/>
  <c r="B442" i="48"/>
  <c r="B443" i="48"/>
  <c r="B444" i="48"/>
  <c r="B445" i="48"/>
  <c r="B446" i="48"/>
  <c r="B447" i="48"/>
  <c r="B448" i="48"/>
  <c r="B449" i="48"/>
  <c r="B450" i="48"/>
  <c r="B451" i="48"/>
  <c r="B452" i="48"/>
  <c r="B453" i="48"/>
  <c r="B454" i="48"/>
  <c r="B455" i="48"/>
  <c r="B456" i="48"/>
  <c r="B457" i="48"/>
  <c r="B458" i="48"/>
  <c r="B459" i="48"/>
  <c r="B460" i="48"/>
  <c r="B461" i="48"/>
  <c r="B462" i="48"/>
  <c r="B463" i="48"/>
  <c r="B464" i="48"/>
  <c r="B465" i="48"/>
  <c r="B466" i="48"/>
  <c r="B467" i="48"/>
  <c r="B468" i="48"/>
  <c r="B469" i="48"/>
  <c r="B470" i="48"/>
  <c r="B471" i="48"/>
  <c r="B472" i="48"/>
  <c r="B473" i="48"/>
  <c r="B474" i="48"/>
  <c r="B475" i="48"/>
  <c r="B476" i="48"/>
  <c r="B477" i="48"/>
  <c r="B478" i="48"/>
  <c r="B479" i="48"/>
  <c r="B480" i="48"/>
  <c r="B481" i="48"/>
  <c r="B482" i="48"/>
  <c r="B483" i="48"/>
  <c r="B484" i="48"/>
  <c r="B485" i="48"/>
  <c r="B486" i="48"/>
  <c r="B487" i="48"/>
  <c r="B488" i="48"/>
  <c r="B489" i="48"/>
  <c r="B490" i="48"/>
  <c r="B491" i="48"/>
  <c r="B492" i="48"/>
  <c r="B493" i="48"/>
  <c r="B494" i="48"/>
  <c r="B495" i="48"/>
  <c r="B496" i="48"/>
  <c r="B497" i="48"/>
  <c r="B498" i="48"/>
  <c r="B499" i="48"/>
  <c r="B500" i="48"/>
  <c r="B501" i="48"/>
  <c r="B502" i="48"/>
  <c r="B503" i="48"/>
  <c r="B504" i="48"/>
  <c r="B505" i="48"/>
  <c r="B506" i="48"/>
  <c r="B507" i="48"/>
  <c r="B508" i="48"/>
  <c r="B509" i="48"/>
  <c r="B510" i="48"/>
  <c r="B511" i="48"/>
  <c r="B512" i="48"/>
  <c r="B513" i="48"/>
  <c r="B514" i="48"/>
  <c r="B515" i="48"/>
  <c r="B516" i="48"/>
  <c r="B517" i="48"/>
  <c r="B518" i="48"/>
  <c r="B519" i="48"/>
  <c r="B520" i="48"/>
  <c r="B521" i="48"/>
  <c r="B522" i="48"/>
  <c r="B523" i="48"/>
  <c r="B524" i="48"/>
  <c r="B525" i="48"/>
  <c r="B526" i="48"/>
  <c r="B527" i="48"/>
  <c r="B528" i="48"/>
  <c r="B529" i="48"/>
  <c r="B530" i="48"/>
  <c r="B531" i="48"/>
  <c r="B532" i="48"/>
  <c r="B533" i="48"/>
  <c r="B534" i="48"/>
  <c r="B535" i="48"/>
  <c r="B536" i="48"/>
  <c r="B537" i="48"/>
  <c r="B538" i="48"/>
  <c r="B539" i="48"/>
  <c r="B540" i="48"/>
  <c r="B541" i="48"/>
  <c r="B542" i="48"/>
  <c r="B543" i="48"/>
  <c r="B544" i="48"/>
  <c r="B545" i="48"/>
  <c r="B546" i="48"/>
  <c r="B547" i="48"/>
  <c r="B548" i="48"/>
  <c r="B549" i="48"/>
  <c r="B550" i="48"/>
  <c r="B551" i="48"/>
  <c r="B552" i="48"/>
  <c r="B553" i="48"/>
  <c r="B554" i="48"/>
  <c r="B555" i="48"/>
  <c r="B556" i="48"/>
  <c r="B557" i="48"/>
  <c r="B558" i="48"/>
  <c r="B559" i="48"/>
  <c r="B560" i="48"/>
  <c r="B561" i="48"/>
  <c r="B562" i="48"/>
  <c r="B563" i="48"/>
  <c r="B564" i="48"/>
  <c r="B565" i="48"/>
  <c r="B566" i="48"/>
  <c r="B567" i="48"/>
  <c r="B568" i="48"/>
  <c r="B569" i="48"/>
  <c r="B570" i="48"/>
  <c r="B571" i="48"/>
  <c r="B572" i="48"/>
  <c r="B573" i="48"/>
  <c r="B574" i="48"/>
  <c r="B575" i="48"/>
  <c r="B576" i="48"/>
  <c r="B577" i="48"/>
  <c r="B578" i="48"/>
  <c r="B579" i="48"/>
  <c r="B580" i="48"/>
  <c r="B581" i="48"/>
  <c r="B582" i="48"/>
  <c r="B583" i="48"/>
  <c r="B584" i="48"/>
  <c r="B585" i="48"/>
  <c r="B586" i="48"/>
  <c r="B587" i="48"/>
  <c r="B588" i="48"/>
  <c r="B589" i="48"/>
  <c r="B590" i="48"/>
  <c r="B591" i="48"/>
  <c r="B592" i="48"/>
  <c r="B593" i="48"/>
  <c r="B594" i="48"/>
  <c r="B595" i="48"/>
  <c r="B596" i="48"/>
  <c r="B597" i="48"/>
  <c r="B598" i="48"/>
  <c r="B599" i="48"/>
  <c r="B600" i="48"/>
  <c r="B601" i="48"/>
  <c r="B602" i="48"/>
  <c r="B603" i="48"/>
  <c r="B604" i="48"/>
  <c r="B605" i="48"/>
  <c r="B606" i="48"/>
  <c r="B607" i="48"/>
  <c r="B608" i="48"/>
  <c r="B609" i="48"/>
  <c r="B610" i="48"/>
  <c r="D7" i="4" a="1"/>
  <c r="D7" i="4" s="1"/>
  <c r="B7" i="46"/>
  <c r="T1058" i="4"/>
  <c r="T1057" i="4"/>
  <c r="P44" i="46"/>
  <c r="P46" i="46"/>
  <c r="P47" i="46"/>
  <c r="P19" i="46"/>
  <c r="P20" i="46"/>
  <c r="P21" i="46"/>
  <c r="P22" i="46"/>
  <c r="P23" i="46"/>
  <c r="P24" i="46"/>
  <c r="P25" i="46"/>
  <c r="P26" i="46"/>
  <c r="P27" i="46"/>
  <c r="P28" i="46"/>
  <c r="P29" i="46"/>
  <c r="P30" i="46"/>
  <c r="P31" i="46"/>
  <c r="P32" i="46"/>
  <c r="P33" i="46"/>
  <c r="P34" i="46"/>
  <c r="P35" i="46"/>
  <c r="P36" i="46"/>
  <c r="P37" i="46"/>
  <c r="P38" i="46"/>
  <c r="P39" i="46"/>
  <c r="P40" i="46"/>
  <c r="P41" i="46"/>
  <c r="P42" i="46"/>
  <c r="P43" i="46"/>
  <c r="P18" i="46"/>
  <c r="H19" i="46" l="1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F38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32" i="46"/>
  <c r="F33" i="46"/>
  <c r="F34" i="46"/>
  <c r="F35" i="46"/>
  <c r="F36" i="46"/>
  <c r="F37" i="46"/>
  <c r="O19" i="46"/>
  <c r="O20" i="46"/>
  <c r="O21" i="46"/>
  <c r="O22" i="46"/>
  <c r="O23" i="46"/>
  <c r="O24" i="46"/>
  <c r="O25" i="46"/>
  <c r="O26" i="46"/>
  <c r="O27" i="46"/>
  <c r="O28" i="46"/>
  <c r="O29" i="46"/>
  <c r="B204" i="48"/>
  <c r="B205" i="48"/>
  <c r="B206" i="48"/>
  <c r="B207" i="48"/>
  <c r="B9" i="48"/>
  <c r="M26" i="46" s="1"/>
  <c r="B10" i="48"/>
  <c r="B11" i="48"/>
  <c r="B12" i="48"/>
  <c r="M212" i="46" s="1"/>
  <c r="B13" i="48"/>
  <c r="B14" i="48"/>
  <c r="B15" i="48"/>
  <c r="B16" i="48"/>
  <c r="B17" i="48"/>
  <c r="B18" i="48"/>
  <c r="B19" i="48"/>
  <c r="B20" i="48"/>
  <c r="B21" i="48"/>
  <c r="B22" i="48"/>
  <c r="B23" i="48"/>
  <c r="B24" i="48"/>
  <c r="B25" i="48"/>
  <c r="B26" i="48"/>
  <c r="B27" i="48"/>
  <c r="B28" i="48"/>
  <c r="B29" i="48"/>
  <c r="B30" i="48"/>
  <c r="B31" i="48"/>
  <c r="B32" i="48"/>
  <c r="B33" i="48"/>
  <c r="B34" i="48"/>
  <c r="B35" i="48"/>
  <c r="B36" i="48"/>
  <c r="B37" i="48"/>
  <c r="B38" i="48"/>
  <c r="B39" i="48"/>
  <c r="B40" i="48"/>
  <c r="B41" i="48"/>
  <c r="B42" i="48"/>
  <c r="B43" i="48"/>
  <c r="B44" i="48"/>
  <c r="B45" i="48"/>
  <c r="B46" i="48"/>
  <c r="B47" i="48"/>
  <c r="B48" i="48"/>
  <c r="B49" i="48"/>
  <c r="B50" i="48"/>
  <c r="B51" i="48"/>
  <c r="B52" i="48"/>
  <c r="B53" i="48"/>
  <c r="B54" i="48"/>
  <c r="B55" i="48"/>
  <c r="B56" i="48"/>
  <c r="B57" i="48"/>
  <c r="B58" i="48"/>
  <c r="B59" i="48"/>
  <c r="B60" i="48"/>
  <c r="B61" i="48"/>
  <c r="B62" i="48"/>
  <c r="B63" i="48"/>
  <c r="B64" i="48"/>
  <c r="B65" i="48"/>
  <c r="B66" i="48"/>
  <c r="B67" i="48"/>
  <c r="B68" i="48"/>
  <c r="B69" i="48"/>
  <c r="B70" i="48"/>
  <c r="B71" i="48"/>
  <c r="B72" i="48"/>
  <c r="B73" i="48"/>
  <c r="B74" i="48"/>
  <c r="B75" i="48"/>
  <c r="B76" i="48"/>
  <c r="B77" i="48"/>
  <c r="B78" i="48"/>
  <c r="B79" i="48"/>
  <c r="B80" i="48"/>
  <c r="B81" i="48"/>
  <c r="B82" i="48"/>
  <c r="B83" i="48"/>
  <c r="B84" i="48"/>
  <c r="B85" i="48"/>
  <c r="B86" i="48"/>
  <c r="B87" i="48"/>
  <c r="B88" i="48"/>
  <c r="B89" i="48"/>
  <c r="B90" i="48"/>
  <c r="B91" i="48"/>
  <c r="B92" i="48"/>
  <c r="B93" i="48"/>
  <c r="B94" i="48"/>
  <c r="B95" i="48"/>
  <c r="B96" i="48"/>
  <c r="B97" i="48"/>
  <c r="B98" i="48"/>
  <c r="B99" i="48"/>
  <c r="B100" i="48"/>
  <c r="B101" i="48"/>
  <c r="B102" i="48"/>
  <c r="B103" i="48"/>
  <c r="B104" i="48"/>
  <c r="B105" i="48"/>
  <c r="B106" i="48"/>
  <c r="B107" i="48"/>
  <c r="B108" i="48"/>
  <c r="B109" i="48"/>
  <c r="B110" i="48"/>
  <c r="B111" i="48"/>
  <c r="B112" i="48"/>
  <c r="B113" i="48"/>
  <c r="B114" i="48"/>
  <c r="B115" i="48"/>
  <c r="B116" i="48"/>
  <c r="B117" i="48"/>
  <c r="B118" i="48"/>
  <c r="B119" i="48"/>
  <c r="B120" i="48"/>
  <c r="B121" i="48"/>
  <c r="B122" i="48"/>
  <c r="B123" i="48"/>
  <c r="B124" i="48"/>
  <c r="B125" i="48"/>
  <c r="B126" i="48"/>
  <c r="B127" i="48"/>
  <c r="B128" i="48"/>
  <c r="B129" i="48"/>
  <c r="B130" i="48"/>
  <c r="B131" i="48"/>
  <c r="B132" i="48"/>
  <c r="B133" i="48"/>
  <c r="B134" i="48"/>
  <c r="B135" i="48"/>
  <c r="B136" i="48"/>
  <c r="B137" i="48"/>
  <c r="B138" i="48"/>
  <c r="B139" i="48"/>
  <c r="B140" i="48"/>
  <c r="B141" i="48"/>
  <c r="B147" i="48"/>
  <c r="B148" i="48"/>
  <c r="B149" i="48"/>
  <c r="B150" i="48"/>
  <c r="B151" i="48"/>
  <c r="B152" i="48"/>
  <c r="B153" i="48"/>
  <c r="B154" i="48"/>
  <c r="B155" i="48"/>
  <c r="B156" i="48"/>
  <c r="B157" i="48"/>
  <c r="B158" i="48"/>
  <c r="B159" i="48"/>
  <c r="B160" i="48"/>
  <c r="B161" i="48"/>
  <c r="B162" i="48"/>
  <c r="B163" i="48"/>
  <c r="B164" i="48"/>
  <c r="B165" i="48"/>
  <c r="B166" i="48"/>
  <c r="B167" i="48"/>
  <c r="B168" i="48"/>
  <c r="B169" i="48"/>
  <c r="B170" i="48"/>
  <c r="B171" i="48"/>
  <c r="B172" i="48"/>
  <c r="B173" i="48"/>
  <c r="B174" i="48"/>
  <c r="B175" i="48"/>
  <c r="B176" i="48"/>
  <c r="B177" i="48"/>
  <c r="B178" i="48"/>
  <c r="B179" i="48"/>
  <c r="B180" i="48"/>
  <c r="B181" i="48"/>
  <c r="B182" i="48"/>
  <c r="B183" i="48"/>
  <c r="B184" i="48"/>
  <c r="B185" i="48"/>
  <c r="B186" i="48"/>
  <c r="B187" i="48"/>
  <c r="B188" i="48"/>
  <c r="B189" i="48"/>
  <c r="B190" i="48"/>
  <c r="B191" i="48"/>
  <c r="B192" i="48"/>
  <c r="B193" i="48"/>
  <c r="B194" i="48"/>
  <c r="B195" i="48"/>
  <c r="B196" i="48"/>
  <c r="B197" i="48"/>
  <c r="B198" i="48"/>
  <c r="B199" i="48"/>
  <c r="B200" i="48"/>
  <c r="B201" i="48"/>
  <c r="B202" i="48"/>
  <c r="B203" i="48"/>
  <c r="I1758" i="4"/>
  <c r="G1758" i="4"/>
  <c r="I1757" i="4"/>
  <c r="G1757" i="4"/>
  <c r="I1756" i="4"/>
  <c r="G1756" i="4"/>
  <c r="I1755" i="4"/>
  <c r="G1755" i="4"/>
  <c r="I1754" i="4"/>
  <c r="G1754" i="4"/>
  <c r="I1753" i="4"/>
  <c r="G1753" i="4"/>
  <c r="I1752" i="4"/>
  <c r="G1752" i="4"/>
  <c r="I1751" i="4"/>
  <c r="G1751" i="4"/>
  <c r="I1750" i="4"/>
  <c r="G1750" i="4"/>
  <c r="I1749" i="4"/>
  <c r="G1749" i="4"/>
  <c r="I1748" i="4"/>
  <c r="G1748" i="4"/>
  <c r="I1747" i="4"/>
  <c r="G1747" i="4"/>
  <c r="I1746" i="4"/>
  <c r="G1746" i="4"/>
  <c r="I1745" i="4"/>
  <c r="G1745" i="4"/>
  <c r="I1744" i="4"/>
  <c r="G1744" i="4"/>
  <c r="I1743" i="4"/>
  <c r="G1743" i="4"/>
  <c r="I1742" i="4"/>
  <c r="G1742" i="4"/>
  <c r="I1741" i="4"/>
  <c r="G1741" i="4"/>
  <c r="I1740" i="4"/>
  <c r="G1740" i="4"/>
  <c r="I1739" i="4"/>
  <c r="G1739" i="4"/>
  <c r="I1738" i="4"/>
  <c r="G1738" i="4"/>
  <c r="I1737" i="4"/>
  <c r="G1737" i="4"/>
  <c r="I1736" i="4"/>
  <c r="G1736" i="4"/>
  <c r="I1735" i="4"/>
  <c r="G1735" i="4"/>
  <c r="I1734" i="4"/>
  <c r="G1734" i="4"/>
  <c r="I1733" i="4"/>
  <c r="G1733" i="4"/>
  <c r="I1732" i="4"/>
  <c r="G1732" i="4"/>
  <c r="I1731" i="4"/>
  <c r="G1731" i="4"/>
  <c r="I1730" i="4"/>
  <c r="G1730" i="4"/>
  <c r="I1729" i="4"/>
  <c r="G1729" i="4"/>
  <c r="I1719" i="4"/>
  <c r="G1719" i="4"/>
  <c r="I1718" i="4"/>
  <c r="G1718" i="4"/>
  <c r="I1717" i="4"/>
  <c r="G1717" i="4"/>
  <c r="I1716" i="4"/>
  <c r="G1716" i="4"/>
  <c r="I1715" i="4"/>
  <c r="G1715" i="4"/>
  <c r="I1714" i="4"/>
  <c r="G1714" i="4"/>
  <c r="I1713" i="4"/>
  <c r="G1713" i="4"/>
  <c r="I1712" i="4"/>
  <c r="G1712" i="4"/>
  <c r="I1711" i="4"/>
  <c r="G1711" i="4"/>
  <c r="I1710" i="4"/>
  <c r="G1710" i="4"/>
  <c r="I1709" i="4"/>
  <c r="G1709" i="4"/>
  <c r="I1708" i="4"/>
  <c r="G1708" i="4"/>
  <c r="I1707" i="4"/>
  <c r="G1707" i="4"/>
  <c r="I1706" i="4"/>
  <c r="G1706" i="4"/>
  <c r="I1705" i="4"/>
  <c r="G1705" i="4"/>
  <c r="I1704" i="4"/>
  <c r="G1704" i="4"/>
  <c r="I1703" i="4"/>
  <c r="G1703" i="4"/>
  <c r="I1702" i="4"/>
  <c r="G1702" i="4"/>
  <c r="I1701" i="4"/>
  <c r="G1701" i="4"/>
  <c r="I1700" i="4"/>
  <c r="G1700" i="4"/>
  <c r="I1699" i="4"/>
  <c r="G1699" i="4"/>
  <c r="I1698" i="4"/>
  <c r="G1698" i="4"/>
  <c r="I1697" i="4"/>
  <c r="G1697" i="4"/>
  <c r="I1696" i="4"/>
  <c r="G1696" i="4"/>
  <c r="I1695" i="4"/>
  <c r="G1695" i="4"/>
  <c r="I1694" i="4"/>
  <c r="G1694" i="4"/>
  <c r="I1693" i="4"/>
  <c r="G1693" i="4"/>
  <c r="I1692" i="4"/>
  <c r="G1692" i="4"/>
  <c r="I1691" i="4"/>
  <c r="G1691" i="4"/>
  <c r="I1690" i="4"/>
  <c r="G1690" i="4"/>
  <c r="I1680" i="4"/>
  <c r="G1680" i="4"/>
  <c r="I1679" i="4"/>
  <c r="G1679" i="4"/>
  <c r="I1678" i="4"/>
  <c r="G1678" i="4"/>
  <c r="I1677" i="4"/>
  <c r="G1677" i="4"/>
  <c r="I1676" i="4"/>
  <c r="G1676" i="4"/>
  <c r="I1675" i="4"/>
  <c r="G1675" i="4"/>
  <c r="I1674" i="4"/>
  <c r="G1674" i="4"/>
  <c r="I1673" i="4"/>
  <c r="G1673" i="4"/>
  <c r="I1672" i="4"/>
  <c r="G1672" i="4"/>
  <c r="I1671" i="4"/>
  <c r="G1671" i="4"/>
  <c r="I1670" i="4"/>
  <c r="G1670" i="4"/>
  <c r="I1669" i="4"/>
  <c r="G1669" i="4"/>
  <c r="I1668" i="4"/>
  <c r="G1668" i="4"/>
  <c r="I1667" i="4"/>
  <c r="G1667" i="4"/>
  <c r="I1666" i="4"/>
  <c r="G1666" i="4"/>
  <c r="I1665" i="4"/>
  <c r="G1665" i="4"/>
  <c r="I1664" i="4"/>
  <c r="G1664" i="4"/>
  <c r="I1663" i="4"/>
  <c r="G1663" i="4"/>
  <c r="I1662" i="4"/>
  <c r="G1662" i="4"/>
  <c r="I1661" i="4"/>
  <c r="G1661" i="4"/>
  <c r="I1660" i="4"/>
  <c r="G1660" i="4"/>
  <c r="I1659" i="4"/>
  <c r="G1659" i="4"/>
  <c r="I1658" i="4"/>
  <c r="G1658" i="4"/>
  <c r="I1657" i="4"/>
  <c r="G1657" i="4"/>
  <c r="I1656" i="4"/>
  <c r="G1656" i="4"/>
  <c r="I1655" i="4"/>
  <c r="G1655" i="4"/>
  <c r="I1654" i="4"/>
  <c r="G1654" i="4"/>
  <c r="I1653" i="4"/>
  <c r="G1653" i="4"/>
  <c r="I1652" i="4"/>
  <c r="G1652" i="4"/>
  <c r="I1651" i="4"/>
  <c r="G1651" i="4"/>
  <c r="I1641" i="4"/>
  <c r="G1641" i="4"/>
  <c r="I1640" i="4"/>
  <c r="G1640" i="4"/>
  <c r="I1639" i="4"/>
  <c r="G1639" i="4"/>
  <c r="I1638" i="4"/>
  <c r="G1638" i="4"/>
  <c r="I1637" i="4"/>
  <c r="G1637" i="4"/>
  <c r="I1636" i="4"/>
  <c r="G1636" i="4"/>
  <c r="I1635" i="4"/>
  <c r="G1635" i="4"/>
  <c r="I1634" i="4"/>
  <c r="G1634" i="4"/>
  <c r="I1633" i="4"/>
  <c r="G1633" i="4"/>
  <c r="I1632" i="4"/>
  <c r="G1632" i="4"/>
  <c r="I1631" i="4"/>
  <c r="G1631" i="4"/>
  <c r="I1630" i="4"/>
  <c r="G1630" i="4"/>
  <c r="I1629" i="4"/>
  <c r="G1629" i="4"/>
  <c r="I1628" i="4"/>
  <c r="G1628" i="4"/>
  <c r="I1627" i="4"/>
  <c r="G1627" i="4"/>
  <c r="I1626" i="4"/>
  <c r="G1626" i="4"/>
  <c r="I1625" i="4"/>
  <c r="G1625" i="4"/>
  <c r="I1624" i="4"/>
  <c r="G1624" i="4"/>
  <c r="I1623" i="4"/>
  <c r="G1623" i="4"/>
  <c r="I1622" i="4"/>
  <c r="G1622" i="4"/>
  <c r="I1621" i="4"/>
  <c r="G1621" i="4"/>
  <c r="I1620" i="4"/>
  <c r="G1620" i="4"/>
  <c r="I1619" i="4"/>
  <c r="G1619" i="4"/>
  <c r="I1618" i="4"/>
  <c r="G1618" i="4"/>
  <c r="I1617" i="4"/>
  <c r="G1617" i="4"/>
  <c r="I1616" i="4"/>
  <c r="G1616" i="4"/>
  <c r="I1615" i="4"/>
  <c r="G1615" i="4"/>
  <c r="I1614" i="4"/>
  <c r="G1614" i="4"/>
  <c r="I1613" i="4"/>
  <c r="G1613" i="4"/>
  <c r="I1612" i="4"/>
  <c r="G1612" i="4"/>
  <c r="I1602" i="4"/>
  <c r="G1602" i="4"/>
  <c r="I1601" i="4"/>
  <c r="G1601" i="4"/>
  <c r="I1600" i="4"/>
  <c r="G1600" i="4"/>
  <c r="I1599" i="4"/>
  <c r="G1599" i="4"/>
  <c r="I1598" i="4"/>
  <c r="G1598" i="4"/>
  <c r="I1597" i="4"/>
  <c r="G1597" i="4"/>
  <c r="I1596" i="4"/>
  <c r="G1596" i="4"/>
  <c r="I1595" i="4"/>
  <c r="G1595" i="4"/>
  <c r="I1594" i="4"/>
  <c r="G1594" i="4"/>
  <c r="I1593" i="4"/>
  <c r="G1593" i="4"/>
  <c r="I1592" i="4"/>
  <c r="G1592" i="4"/>
  <c r="I1591" i="4"/>
  <c r="G1591" i="4"/>
  <c r="I1590" i="4"/>
  <c r="G1590" i="4"/>
  <c r="I1589" i="4"/>
  <c r="G1589" i="4"/>
  <c r="I1588" i="4"/>
  <c r="G1588" i="4"/>
  <c r="I1587" i="4"/>
  <c r="G1587" i="4"/>
  <c r="I1586" i="4"/>
  <c r="G1586" i="4"/>
  <c r="I1585" i="4"/>
  <c r="G1585" i="4"/>
  <c r="I1584" i="4"/>
  <c r="G1584" i="4"/>
  <c r="I1583" i="4"/>
  <c r="G1583" i="4"/>
  <c r="I1582" i="4"/>
  <c r="G1582" i="4"/>
  <c r="I1581" i="4"/>
  <c r="G1581" i="4"/>
  <c r="I1580" i="4"/>
  <c r="G1580" i="4"/>
  <c r="I1579" i="4"/>
  <c r="G1579" i="4"/>
  <c r="I1578" i="4"/>
  <c r="G1578" i="4"/>
  <c r="I1577" i="4"/>
  <c r="G1577" i="4"/>
  <c r="I1576" i="4"/>
  <c r="G1576" i="4"/>
  <c r="I1575" i="4"/>
  <c r="G1575" i="4"/>
  <c r="I1574" i="4"/>
  <c r="G1574" i="4"/>
  <c r="I1573" i="4"/>
  <c r="G1573" i="4"/>
  <c r="H219" i="46"/>
  <c r="F219" i="46"/>
  <c r="H218" i="46"/>
  <c r="F218" i="46"/>
  <c r="H217" i="46"/>
  <c r="F217" i="46"/>
  <c r="H216" i="46"/>
  <c r="F216" i="46"/>
  <c r="H215" i="46"/>
  <c r="F215" i="46"/>
  <c r="H214" i="46"/>
  <c r="F214" i="46"/>
  <c r="H213" i="46"/>
  <c r="F213" i="46"/>
  <c r="H212" i="46"/>
  <c r="F212" i="46"/>
  <c r="H211" i="46"/>
  <c r="F211" i="46"/>
  <c r="H210" i="46"/>
  <c r="F210" i="46"/>
  <c r="H209" i="46"/>
  <c r="F209" i="46"/>
  <c r="H208" i="46"/>
  <c r="F208" i="46"/>
  <c r="H207" i="46"/>
  <c r="F207" i="46"/>
  <c r="H206" i="46"/>
  <c r="F206" i="46"/>
  <c r="H205" i="46"/>
  <c r="F205" i="46"/>
  <c r="H204" i="46"/>
  <c r="F204" i="46"/>
  <c r="H203" i="46"/>
  <c r="F203" i="46"/>
  <c r="H202" i="46"/>
  <c r="F202" i="46"/>
  <c r="H201" i="46"/>
  <c r="F201" i="46"/>
  <c r="H200" i="46"/>
  <c r="F200" i="46"/>
  <c r="H199" i="46"/>
  <c r="F199" i="46"/>
  <c r="H198" i="46"/>
  <c r="F198" i="46"/>
  <c r="H197" i="46"/>
  <c r="F197" i="46"/>
  <c r="H196" i="46"/>
  <c r="F196" i="46"/>
  <c r="H195" i="46"/>
  <c r="F195" i="46"/>
  <c r="H194" i="46"/>
  <c r="F194" i="46"/>
  <c r="H193" i="46"/>
  <c r="F193" i="46"/>
  <c r="H192" i="46"/>
  <c r="F192" i="46"/>
  <c r="H191" i="46"/>
  <c r="F191" i="46"/>
  <c r="F39" i="46"/>
  <c r="F40" i="46"/>
  <c r="F41" i="46"/>
  <c r="F42" i="46"/>
  <c r="F43" i="46"/>
  <c r="F44" i="46"/>
  <c r="F45" i="46"/>
  <c r="F46" i="46"/>
  <c r="F47" i="46"/>
  <c r="H39" i="46"/>
  <c r="H40" i="46"/>
  <c r="H41" i="46"/>
  <c r="H42" i="46"/>
  <c r="H43" i="46"/>
  <c r="H44" i="46"/>
  <c r="H45" i="46"/>
  <c r="H46" i="46"/>
  <c r="H47" i="46"/>
  <c r="D2" i="44"/>
  <c r="B3" i="44"/>
  <c r="R706" i="4"/>
  <c r="M911" i="4"/>
  <c r="N911" i="4" s="1"/>
  <c r="M912" i="4"/>
  <c r="N912" i="4" s="1"/>
  <c r="M913" i="4"/>
  <c r="N913" i="4" s="1"/>
  <c r="M914" i="4"/>
  <c r="N914" i="4" s="1"/>
  <c r="M915" i="4"/>
  <c r="N915" i="4" s="1"/>
  <c r="M916" i="4"/>
  <c r="N916" i="4" s="1"/>
  <c r="M917" i="4"/>
  <c r="N917" i="4" s="1"/>
  <c r="M918" i="4"/>
  <c r="N918" i="4" s="1"/>
  <c r="M919" i="4"/>
  <c r="N919" i="4" s="1"/>
  <c r="M920" i="4"/>
  <c r="N920" i="4" s="1"/>
  <c r="M921" i="4"/>
  <c r="N921" i="4" s="1"/>
  <c r="M922" i="4"/>
  <c r="N922" i="4" s="1"/>
  <c r="M923" i="4"/>
  <c r="N923" i="4" s="1"/>
  <c r="M924" i="4"/>
  <c r="N924" i="4" s="1"/>
  <c r="M925" i="4"/>
  <c r="N925" i="4" s="1"/>
  <c r="M926" i="4"/>
  <c r="N926" i="4" s="1"/>
  <c r="M927" i="4"/>
  <c r="N927" i="4" s="1"/>
  <c r="M928" i="4"/>
  <c r="N928" i="4" s="1"/>
  <c r="M929" i="4"/>
  <c r="N929" i="4" s="1"/>
  <c r="M930" i="4"/>
  <c r="N930" i="4" s="1"/>
  <c r="M931" i="4"/>
  <c r="N931" i="4" s="1"/>
  <c r="M932" i="4"/>
  <c r="N932" i="4" s="1"/>
  <c r="M933" i="4"/>
  <c r="N933" i="4" s="1"/>
  <c r="M934" i="4"/>
  <c r="N934" i="4" s="1"/>
  <c r="M935" i="4"/>
  <c r="N935" i="4" s="1"/>
  <c r="M936" i="4"/>
  <c r="N936" i="4" s="1"/>
  <c r="M937" i="4"/>
  <c r="N937" i="4" s="1"/>
  <c r="M938" i="4"/>
  <c r="N938" i="4" s="1"/>
  <c r="M939" i="4"/>
  <c r="N939" i="4" s="1"/>
  <c r="M872" i="4"/>
  <c r="N872" i="4" s="1"/>
  <c r="M873" i="4"/>
  <c r="N873" i="4" s="1"/>
  <c r="M874" i="4"/>
  <c r="N874" i="4" s="1"/>
  <c r="M875" i="4"/>
  <c r="N875" i="4" s="1"/>
  <c r="M876" i="4"/>
  <c r="N876" i="4" s="1"/>
  <c r="M877" i="4"/>
  <c r="N877" i="4" s="1"/>
  <c r="M878" i="4"/>
  <c r="N878" i="4" s="1"/>
  <c r="M879" i="4"/>
  <c r="N879" i="4" s="1"/>
  <c r="M880" i="4"/>
  <c r="N880" i="4" s="1"/>
  <c r="M881" i="4"/>
  <c r="N881" i="4" s="1"/>
  <c r="M882" i="4"/>
  <c r="N882" i="4" s="1"/>
  <c r="M883" i="4"/>
  <c r="N883" i="4" s="1"/>
  <c r="M884" i="4"/>
  <c r="N884" i="4" s="1"/>
  <c r="M885" i="4"/>
  <c r="N885" i="4" s="1"/>
  <c r="M886" i="4"/>
  <c r="N886" i="4" s="1"/>
  <c r="M887" i="4"/>
  <c r="N887" i="4" s="1"/>
  <c r="M888" i="4"/>
  <c r="N888" i="4" s="1"/>
  <c r="M889" i="4"/>
  <c r="N889" i="4" s="1"/>
  <c r="M890" i="4"/>
  <c r="N890" i="4" s="1"/>
  <c r="M891" i="4"/>
  <c r="N891" i="4" s="1"/>
  <c r="M892" i="4"/>
  <c r="N892" i="4" s="1"/>
  <c r="M893" i="4"/>
  <c r="N893" i="4" s="1"/>
  <c r="M894" i="4"/>
  <c r="N894" i="4" s="1"/>
  <c r="M895" i="4"/>
  <c r="N895" i="4" s="1"/>
  <c r="M896" i="4"/>
  <c r="N896" i="4" s="1"/>
  <c r="M897" i="4"/>
  <c r="N897" i="4" s="1"/>
  <c r="M898" i="4"/>
  <c r="N898" i="4" s="1"/>
  <c r="M899" i="4"/>
  <c r="N899" i="4" s="1"/>
  <c r="M900" i="4"/>
  <c r="N900" i="4" s="1"/>
  <c r="M833" i="4"/>
  <c r="N833" i="4" s="1"/>
  <c r="M834" i="4"/>
  <c r="N834" i="4" s="1"/>
  <c r="M835" i="4"/>
  <c r="N835" i="4" s="1"/>
  <c r="M836" i="4"/>
  <c r="N836" i="4" s="1"/>
  <c r="M837" i="4"/>
  <c r="N837" i="4" s="1"/>
  <c r="M838" i="4"/>
  <c r="N838" i="4" s="1"/>
  <c r="M839" i="4"/>
  <c r="N839" i="4" s="1"/>
  <c r="M840" i="4"/>
  <c r="N840" i="4" s="1"/>
  <c r="M841" i="4"/>
  <c r="N841" i="4" s="1"/>
  <c r="M842" i="4"/>
  <c r="N842" i="4" s="1"/>
  <c r="M843" i="4"/>
  <c r="N843" i="4" s="1"/>
  <c r="M844" i="4"/>
  <c r="N844" i="4" s="1"/>
  <c r="M845" i="4"/>
  <c r="N845" i="4" s="1"/>
  <c r="M846" i="4"/>
  <c r="N846" i="4" s="1"/>
  <c r="M847" i="4"/>
  <c r="N847" i="4" s="1"/>
  <c r="M848" i="4"/>
  <c r="N848" i="4" s="1"/>
  <c r="M849" i="4"/>
  <c r="N849" i="4" s="1"/>
  <c r="M850" i="4"/>
  <c r="N850" i="4" s="1"/>
  <c r="M851" i="4"/>
  <c r="N851" i="4" s="1"/>
  <c r="M852" i="4"/>
  <c r="N852" i="4" s="1"/>
  <c r="M853" i="4"/>
  <c r="N853" i="4" s="1"/>
  <c r="M854" i="4"/>
  <c r="N854" i="4" s="1"/>
  <c r="M855" i="4"/>
  <c r="N855" i="4" s="1"/>
  <c r="M856" i="4"/>
  <c r="N856" i="4" s="1"/>
  <c r="M857" i="4"/>
  <c r="N857" i="4" s="1"/>
  <c r="M858" i="4"/>
  <c r="N858" i="4" s="1"/>
  <c r="M859" i="4"/>
  <c r="N859" i="4" s="1"/>
  <c r="M860" i="4"/>
  <c r="N860" i="4" s="1"/>
  <c r="M861" i="4"/>
  <c r="N861" i="4" s="1"/>
  <c r="M794" i="4"/>
  <c r="N794" i="4" s="1"/>
  <c r="M795" i="4"/>
  <c r="N795" i="4" s="1"/>
  <c r="M796" i="4"/>
  <c r="N796" i="4" s="1"/>
  <c r="M797" i="4"/>
  <c r="N797" i="4" s="1"/>
  <c r="M798" i="4"/>
  <c r="N798" i="4" s="1"/>
  <c r="M799" i="4"/>
  <c r="N799" i="4" s="1"/>
  <c r="M800" i="4"/>
  <c r="N800" i="4" s="1"/>
  <c r="M801" i="4"/>
  <c r="N801" i="4" s="1"/>
  <c r="M802" i="4"/>
  <c r="N802" i="4" s="1"/>
  <c r="M803" i="4"/>
  <c r="N803" i="4" s="1"/>
  <c r="M804" i="4"/>
  <c r="N804" i="4" s="1"/>
  <c r="M805" i="4"/>
  <c r="N805" i="4" s="1"/>
  <c r="M806" i="4"/>
  <c r="N806" i="4" s="1"/>
  <c r="M807" i="4"/>
  <c r="N807" i="4" s="1"/>
  <c r="M808" i="4"/>
  <c r="N808" i="4" s="1"/>
  <c r="M809" i="4"/>
  <c r="N809" i="4" s="1"/>
  <c r="M810" i="4"/>
  <c r="N810" i="4" s="1"/>
  <c r="M811" i="4"/>
  <c r="N811" i="4" s="1"/>
  <c r="M812" i="4"/>
  <c r="N812" i="4" s="1"/>
  <c r="M813" i="4"/>
  <c r="N813" i="4" s="1"/>
  <c r="M814" i="4"/>
  <c r="N814" i="4" s="1"/>
  <c r="M815" i="4"/>
  <c r="N815" i="4" s="1"/>
  <c r="M816" i="4"/>
  <c r="N816" i="4" s="1"/>
  <c r="M817" i="4"/>
  <c r="N817" i="4" s="1"/>
  <c r="M818" i="4"/>
  <c r="N818" i="4" s="1"/>
  <c r="M819" i="4"/>
  <c r="N819" i="4" s="1"/>
  <c r="M820" i="4"/>
  <c r="N820" i="4" s="1"/>
  <c r="M821" i="4"/>
  <c r="N821" i="4" s="1"/>
  <c r="M822" i="4"/>
  <c r="N822" i="4" s="1"/>
  <c r="M755" i="4"/>
  <c r="N755" i="4" s="1"/>
  <c r="M756" i="4"/>
  <c r="N756" i="4" s="1"/>
  <c r="M757" i="4"/>
  <c r="N757" i="4" s="1"/>
  <c r="M758" i="4"/>
  <c r="N758" i="4" s="1"/>
  <c r="M759" i="4"/>
  <c r="N759" i="4" s="1"/>
  <c r="M760" i="4"/>
  <c r="N760" i="4" s="1"/>
  <c r="M761" i="4"/>
  <c r="N761" i="4" s="1"/>
  <c r="M762" i="4"/>
  <c r="N762" i="4" s="1"/>
  <c r="M763" i="4"/>
  <c r="N763" i="4" s="1"/>
  <c r="M764" i="4"/>
  <c r="N764" i="4" s="1"/>
  <c r="M765" i="4"/>
  <c r="N765" i="4" s="1"/>
  <c r="M766" i="4"/>
  <c r="N766" i="4" s="1"/>
  <c r="M767" i="4"/>
  <c r="N767" i="4" s="1"/>
  <c r="M768" i="4"/>
  <c r="N768" i="4" s="1"/>
  <c r="M769" i="4"/>
  <c r="N769" i="4" s="1"/>
  <c r="M770" i="4"/>
  <c r="N770" i="4" s="1"/>
  <c r="M771" i="4"/>
  <c r="N771" i="4" s="1"/>
  <c r="M772" i="4"/>
  <c r="N772" i="4" s="1"/>
  <c r="M773" i="4"/>
  <c r="N773" i="4" s="1"/>
  <c r="M774" i="4"/>
  <c r="N774" i="4" s="1"/>
  <c r="M775" i="4"/>
  <c r="N775" i="4" s="1"/>
  <c r="M776" i="4"/>
  <c r="N776" i="4" s="1"/>
  <c r="M777" i="4"/>
  <c r="N777" i="4" s="1"/>
  <c r="M778" i="4"/>
  <c r="N778" i="4" s="1"/>
  <c r="M779" i="4"/>
  <c r="N779" i="4" s="1"/>
  <c r="M780" i="4"/>
  <c r="N780" i="4" s="1"/>
  <c r="M781" i="4"/>
  <c r="N781" i="4" s="1"/>
  <c r="M782" i="4"/>
  <c r="N782" i="4" s="1"/>
  <c r="M783" i="4"/>
  <c r="N783" i="4" s="1"/>
  <c r="M716" i="4"/>
  <c r="N716" i="4" s="1"/>
  <c r="M717" i="4"/>
  <c r="N717" i="4" s="1"/>
  <c r="M718" i="4"/>
  <c r="N718" i="4" s="1"/>
  <c r="M719" i="4"/>
  <c r="N719" i="4" s="1"/>
  <c r="M720" i="4"/>
  <c r="N720" i="4" s="1"/>
  <c r="M721" i="4"/>
  <c r="N721" i="4" s="1"/>
  <c r="M722" i="4"/>
  <c r="N722" i="4" s="1"/>
  <c r="M723" i="4"/>
  <c r="N723" i="4" s="1"/>
  <c r="M724" i="4"/>
  <c r="N724" i="4" s="1"/>
  <c r="M725" i="4"/>
  <c r="N725" i="4" s="1"/>
  <c r="M726" i="4"/>
  <c r="N726" i="4" s="1"/>
  <c r="M727" i="4"/>
  <c r="N727" i="4" s="1"/>
  <c r="M728" i="4"/>
  <c r="N728" i="4" s="1"/>
  <c r="M729" i="4"/>
  <c r="N729" i="4" s="1"/>
  <c r="M730" i="4"/>
  <c r="N730" i="4" s="1"/>
  <c r="M731" i="4"/>
  <c r="N731" i="4" s="1"/>
  <c r="M732" i="4"/>
  <c r="N732" i="4" s="1"/>
  <c r="M733" i="4"/>
  <c r="N733" i="4" s="1"/>
  <c r="M734" i="4"/>
  <c r="N734" i="4" s="1"/>
  <c r="M735" i="4"/>
  <c r="N735" i="4" s="1"/>
  <c r="M736" i="4"/>
  <c r="N736" i="4" s="1"/>
  <c r="M737" i="4"/>
  <c r="N737" i="4" s="1"/>
  <c r="M738" i="4"/>
  <c r="N738" i="4" s="1"/>
  <c r="M739" i="4"/>
  <c r="N739" i="4" s="1"/>
  <c r="M740" i="4"/>
  <c r="N740" i="4" s="1"/>
  <c r="M741" i="4"/>
  <c r="N741" i="4" s="1"/>
  <c r="M742" i="4"/>
  <c r="N742" i="4" s="1"/>
  <c r="M743" i="4"/>
  <c r="N743" i="4" s="1"/>
  <c r="M744" i="4"/>
  <c r="N744" i="4" s="1"/>
  <c r="M677" i="4"/>
  <c r="N677" i="4" s="1"/>
  <c r="M678" i="4"/>
  <c r="N678" i="4" s="1"/>
  <c r="M679" i="4"/>
  <c r="N679" i="4" s="1"/>
  <c r="M680" i="4"/>
  <c r="N680" i="4" s="1"/>
  <c r="M681" i="4"/>
  <c r="N681" i="4" s="1"/>
  <c r="M682" i="4"/>
  <c r="N682" i="4" s="1"/>
  <c r="M683" i="4"/>
  <c r="N683" i="4" s="1"/>
  <c r="M684" i="4"/>
  <c r="N684" i="4" s="1"/>
  <c r="M685" i="4"/>
  <c r="N685" i="4" s="1"/>
  <c r="M686" i="4"/>
  <c r="N686" i="4" s="1"/>
  <c r="M687" i="4"/>
  <c r="N687" i="4" s="1"/>
  <c r="M688" i="4"/>
  <c r="N688" i="4" s="1"/>
  <c r="M689" i="4"/>
  <c r="N689" i="4" s="1"/>
  <c r="M690" i="4"/>
  <c r="N690" i="4" s="1"/>
  <c r="M691" i="4"/>
  <c r="N691" i="4" s="1"/>
  <c r="M692" i="4"/>
  <c r="N692" i="4" s="1"/>
  <c r="M693" i="4"/>
  <c r="N693" i="4" s="1"/>
  <c r="M694" i="4"/>
  <c r="N694" i="4" s="1"/>
  <c r="M695" i="4"/>
  <c r="N695" i="4" s="1"/>
  <c r="M696" i="4"/>
  <c r="N696" i="4" s="1"/>
  <c r="M697" i="4"/>
  <c r="N697" i="4" s="1"/>
  <c r="M698" i="4"/>
  <c r="N698" i="4" s="1"/>
  <c r="M699" i="4"/>
  <c r="N699" i="4" s="1"/>
  <c r="M700" i="4"/>
  <c r="N700" i="4" s="1"/>
  <c r="M701" i="4"/>
  <c r="N701" i="4" s="1"/>
  <c r="M702" i="4"/>
  <c r="N702" i="4" s="1"/>
  <c r="M703" i="4"/>
  <c r="N703" i="4" s="1"/>
  <c r="M704" i="4"/>
  <c r="N704" i="4" s="1"/>
  <c r="M705" i="4"/>
  <c r="N705" i="4" s="1"/>
  <c r="M638" i="4"/>
  <c r="N638" i="4" s="1"/>
  <c r="M639" i="4"/>
  <c r="N639" i="4" s="1"/>
  <c r="M640" i="4"/>
  <c r="N640" i="4" s="1"/>
  <c r="M641" i="4"/>
  <c r="N641" i="4" s="1"/>
  <c r="M642" i="4"/>
  <c r="N642" i="4" s="1"/>
  <c r="M643" i="4"/>
  <c r="N643" i="4" s="1"/>
  <c r="M644" i="4"/>
  <c r="N644" i="4" s="1"/>
  <c r="M645" i="4"/>
  <c r="N645" i="4" s="1"/>
  <c r="M646" i="4"/>
  <c r="N646" i="4" s="1"/>
  <c r="M647" i="4"/>
  <c r="N647" i="4" s="1"/>
  <c r="M648" i="4"/>
  <c r="N648" i="4" s="1"/>
  <c r="M649" i="4"/>
  <c r="N649" i="4" s="1"/>
  <c r="M650" i="4"/>
  <c r="N650" i="4" s="1"/>
  <c r="M651" i="4"/>
  <c r="N651" i="4" s="1"/>
  <c r="M652" i="4"/>
  <c r="N652" i="4" s="1"/>
  <c r="M653" i="4"/>
  <c r="N653" i="4" s="1"/>
  <c r="M654" i="4"/>
  <c r="N654" i="4" s="1"/>
  <c r="M655" i="4"/>
  <c r="N655" i="4" s="1"/>
  <c r="M656" i="4"/>
  <c r="N656" i="4" s="1"/>
  <c r="M657" i="4"/>
  <c r="N657" i="4" s="1"/>
  <c r="M658" i="4"/>
  <c r="N658" i="4" s="1"/>
  <c r="M659" i="4"/>
  <c r="N659" i="4" s="1"/>
  <c r="M660" i="4"/>
  <c r="N660" i="4" s="1"/>
  <c r="M661" i="4"/>
  <c r="N661" i="4" s="1"/>
  <c r="M662" i="4"/>
  <c r="N662" i="4" s="1"/>
  <c r="M663" i="4"/>
  <c r="N663" i="4" s="1"/>
  <c r="M664" i="4"/>
  <c r="N664" i="4" s="1"/>
  <c r="M665" i="4"/>
  <c r="N665" i="4" s="1"/>
  <c r="M666" i="4"/>
  <c r="N666" i="4" s="1"/>
  <c r="M599" i="4"/>
  <c r="N599" i="4" s="1"/>
  <c r="M600" i="4"/>
  <c r="N600" i="4" s="1"/>
  <c r="M601" i="4"/>
  <c r="N601" i="4" s="1"/>
  <c r="M602" i="4"/>
  <c r="N602" i="4" s="1"/>
  <c r="M603" i="4"/>
  <c r="N603" i="4" s="1"/>
  <c r="M604" i="4"/>
  <c r="N604" i="4" s="1"/>
  <c r="M605" i="4"/>
  <c r="N605" i="4" s="1"/>
  <c r="M606" i="4"/>
  <c r="N606" i="4" s="1"/>
  <c r="M607" i="4"/>
  <c r="N607" i="4" s="1"/>
  <c r="M608" i="4"/>
  <c r="N608" i="4" s="1"/>
  <c r="M609" i="4"/>
  <c r="N609" i="4" s="1"/>
  <c r="M610" i="4"/>
  <c r="N610" i="4" s="1"/>
  <c r="M611" i="4"/>
  <c r="N611" i="4" s="1"/>
  <c r="M612" i="4"/>
  <c r="N612" i="4" s="1"/>
  <c r="M613" i="4"/>
  <c r="N613" i="4" s="1"/>
  <c r="M614" i="4"/>
  <c r="N614" i="4" s="1"/>
  <c r="M615" i="4"/>
  <c r="N615" i="4" s="1"/>
  <c r="M616" i="4"/>
  <c r="N616" i="4" s="1"/>
  <c r="M617" i="4"/>
  <c r="N617" i="4" s="1"/>
  <c r="M618" i="4"/>
  <c r="N618" i="4" s="1"/>
  <c r="M619" i="4"/>
  <c r="N619" i="4" s="1"/>
  <c r="M620" i="4"/>
  <c r="N620" i="4" s="1"/>
  <c r="M621" i="4"/>
  <c r="N621" i="4" s="1"/>
  <c r="M622" i="4"/>
  <c r="N622" i="4" s="1"/>
  <c r="M623" i="4"/>
  <c r="N623" i="4" s="1"/>
  <c r="M624" i="4"/>
  <c r="N624" i="4" s="1"/>
  <c r="M625" i="4"/>
  <c r="N625" i="4" s="1"/>
  <c r="M626" i="4"/>
  <c r="N626" i="4" s="1"/>
  <c r="M627" i="4"/>
  <c r="N627" i="4" s="1"/>
  <c r="M560" i="4"/>
  <c r="N560" i="4" s="1"/>
  <c r="M561" i="4"/>
  <c r="N561" i="4" s="1"/>
  <c r="M562" i="4"/>
  <c r="N562" i="4" s="1"/>
  <c r="M563" i="4"/>
  <c r="N563" i="4" s="1"/>
  <c r="M564" i="4"/>
  <c r="N564" i="4" s="1"/>
  <c r="M565" i="4"/>
  <c r="N565" i="4" s="1"/>
  <c r="M566" i="4"/>
  <c r="N566" i="4" s="1"/>
  <c r="M567" i="4"/>
  <c r="N567" i="4" s="1"/>
  <c r="M568" i="4"/>
  <c r="N568" i="4" s="1"/>
  <c r="M569" i="4"/>
  <c r="N569" i="4" s="1"/>
  <c r="M570" i="4"/>
  <c r="N570" i="4" s="1"/>
  <c r="M571" i="4"/>
  <c r="N571" i="4" s="1"/>
  <c r="M572" i="4"/>
  <c r="N572" i="4" s="1"/>
  <c r="M573" i="4"/>
  <c r="N573" i="4" s="1"/>
  <c r="M574" i="4"/>
  <c r="N574" i="4" s="1"/>
  <c r="M575" i="4"/>
  <c r="N575" i="4" s="1"/>
  <c r="M576" i="4"/>
  <c r="N576" i="4" s="1"/>
  <c r="M577" i="4"/>
  <c r="N577" i="4" s="1"/>
  <c r="M578" i="4"/>
  <c r="N578" i="4" s="1"/>
  <c r="M579" i="4"/>
  <c r="N579" i="4" s="1"/>
  <c r="M580" i="4"/>
  <c r="N580" i="4" s="1"/>
  <c r="M581" i="4"/>
  <c r="N581" i="4" s="1"/>
  <c r="M582" i="4"/>
  <c r="N582" i="4" s="1"/>
  <c r="M583" i="4"/>
  <c r="N583" i="4" s="1"/>
  <c r="M584" i="4"/>
  <c r="N584" i="4" s="1"/>
  <c r="M585" i="4"/>
  <c r="N585" i="4" s="1"/>
  <c r="M586" i="4"/>
  <c r="N586" i="4" s="1"/>
  <c r="M587" i="4"/>
  <c r="N587" i="4" s="1"/>
  <c r="M588" i="4"/>
  <c r="N588" i="4" s="1"/>
  <c r="M521" i="4"/>
  <c r="N521" i="4" s="1"/>
  <c r="M522" i="4"/>
  <c r="N522" i="4" s="1"/>
  <c r="M523" i="4"/>
  <c r="N523" i="4" s="1"/>
  <c r="M524" i="4"/>
  <c r="N524" i="4" s="1"/>
  <c r="M525" i="4"/>
  <c r="N525" i="4" s="1"/>
  <c r="M526" i="4"/>
  <c r="N526" i="4" s="1"/>
  <c r="M527" i="4"/>
  <c r="N527" i="4" s="1"/>
  <c r="M528" i="4"/>
  <c r="N528" i="4" s="1"/>
  <c r="M529" i="4"/>
  <c r="N529" i="4" s="1"/>
  <c r="M530" i="4"/>
  <c r="N530" i="4" s="1"/>
  <c r="M531" i="4"/>
  <c r="N531" i="4" s="1"/>
  <c r="M532" i="4"/>
  <c r="N532" i="4" s="1"/>
  <c r="M533" i="4"/>
  <c r="N533" i="4" s="1"/>
  <c r="M534" i="4"/>
  <c r="N534" i="4" s="1"/>
  <c r="M535" i="4"/>
  <c r="N535" i="4" s="1"/>
  <c r="M536" i="4"/>
  <c r="N536" i="4" s="1"/>
  <c r="M537" i="4"/>
  <c r="N537" i="4" s="1"/>
  <c r="M538" i="4"/>
  <c r="N538" i="4" s="1"/>
  <c r="M539" i="4"/>
  <c r="N539" i="4" s="1"/>
  <c r="M540" i="4"/>
  <c r="N540" i="4" s="1"/>
  <c r="M541" i="4"/>
  <c r="N541" i="4" s="1"/>
  <c r="M542" i="4"/>
  <c r="N542" i="4" s="1"/>
  <c r="M543" i="4"/>
  <c r="N543" i="4" s="1"/>
  <c r="M544" i="4"/>
  <c r="N544" i="4" s="1"/>
  <c r="M545" i="4"/>
  <c r="N545" i="4" s="1"/>
  <c r="M546" i="4"/>
  <c r="N546" i="4" s="1"/>
  <c r="M547" i="4"/>
  <c r="N547" i="4" s="1"/>
  <c r="M548" i="4"/>
  <c r="N548" i="4" s="1"/>
  <c r="M549" i="4"/>
  <c r="N549" i="4" s="1"/>
  <c r="M482" i="4"/>
  <c r="N482" i="4" s="1"/>
  <c r="M483" i="4"/>
  <c r="N483" i="4" s="1"/>
  <c r="M484" i="4"/>
  <c r="N484" i="4" s="1"/>
  <c r="M485" i="4"/>
  <c r="N485" i="4" s="1"/>
  <c r="M486" i="4"/>
  <c r="N486" i="4" s="1"/>
  <c r="M487" i="4"/>
  <c r="N487" i="4" s="1"/>
  <c r="M488" i="4"/>
  <c r="N488" i="4" s="1"/>
  <c r="M489" i="4"/>
  <c r="N489" i="4" s="1"/>
  <c r="M490" i="4"/>
  <c r="N490" i="4" s="1"/>
  <c r="M491" i="4"/>
  <c r="N491" i="4" s="1"/>
  <c r="M492" i="4"/>
  <c r="N492" i="4" s="1"/>
  <c r="M493" i="4"/>
  <c r="N493" i="4" s="1"/>
  <c r="M494" i="4"/>
  <c r="N494" i="4" s="1"/>
  <c r="M495" i="4"/>
  <c r="N495" i="4" s="1"/>
  <c r="M496" i="4"/>
  <c r="N496" i="4" s="1"/>
  <c r="M497" i="4"/>
  <c r="N497" i="4" s="1"/>
  <c r="M498" i="4"/>
  <c r="N498" i="4" s="1"/>
  <c r="M499" i="4"/>
  <c r="N499" i="4" s="1"/>
  <c r="M500" i="4"/>
  <c r="N500" i="4" s="1"/>
  <c r="M501" i="4"/>
  <c r="N501" i="4" s="1"/>
  <c r="M502" i="4"/>
  <c r="N502" i="4" s="1"/>
  <c r="M503" i="4"/>
  <c r="N503" i="4" s="1"/>
  <c r="M504" i="4"/>
  <c r="N504" i="4" s="1"/>
  <c r="M505" i="4"/>
  <c r="N505" i="4" s="1"/>
  <c r="M506" i="4"/>
  <c r="N506" i="4" s="1"/>
  <c r="M507" i="4"/>
  <c r="N507" i="4" s="1"/>
  <c r="M508" i="4"/>
  <c r="N508" i="4" s="1"/>
  <c r="M509" i="4"/>
  <c r="N509" i="4" s="1"/>
  <c r="M510" i="4"/>
  <c r="N510" i="4" s="1"/>
  <c r="M443" i="4"/>
  <c r="N443" i="4" s="1"/>
  <c r="M444" i="4"/>
  <c r="N444" i="4" s="1"/>
  <c r="M445" i="4"/>
  <c r="N445" i="4" s="1"/>
  <c r="M446" i="4"/>
  <c r="N446" i="4" s="1"/>
  <c r="M447" i="4"/>
  <c r="N447" i="4" s="1"/>
  <c r="M448" i="4"/>
  <c r="N448" i="4" s="1"/>
  <c r="M449" i="4"/>
  <c r="N449" i="4" s="1"/>
  <c r="M450" i="4"/>
  <c r="N450" i="4" s="1"/>
  <c r="M451" i="4"/>
  <c r="N451" i="4" s="1"/>
  <c r="M452" i="4"/>
  <c r="N452" i="4" s="1"/>
  <c r="M453" i="4"/>
  <c r="N453" i="4" s="1"/>
  <c r="M454" i="4"/>
  <c r="N454" i="4" s="1"/>
  <c r="M455" i="4"/>
  <c r="N455" i="4" s="1"/>
  <c r="M456" i="4"/>
  <c r="N456" i="4" s="1"/>
  <c r="M457" i="4"/>
  <c r="N457" i="4" s="1"/>
  <c r="M458" i="4"/>
  <c r="N458" i="4" s="1"/>
  <c r="M459" i="4"/>
  <c r="N459" i="4" s="1"/>
  <c r="M460" i="4"/>
  <c r="N460" i="4" s="1"/>
  <c r="M461" i="4"/>
  <c r="N461" i="4" s="1"/>
  <c r="M462" i="4"/>
  <c r="N462" i="4" s="1"/>
  <c r="M463" i="4"/>
  <c r="N463" i="4" s="1"/>
  <c r="M464" i="4"/>
  <c r="N464" i="4" s="1"/>
  <c r="M465" i="4"/>
  <c r="N465" i="4" s="1"/>
  <c r="M466" i="4"/>
  <c r="N466" i="4" s="1"/>
  <c r="M467" i="4"/>
  <c r="N467" i="4" s="1"/>
  <c r="M468" i="4"/>
  <c r="N468" i="4" s="1"/>
  <c r="M469" i="4"/>
  <c r="N469" i="4" s="1"/>
  <c r="M470" i="4"/>
  <c r="N470" i="4" s="1"/>
  <c r="M471" i="4"/>
  <c r="N471" i="4" s="1"/>
  <c r="M472" i="4"/>
  <c r="N472" i="4" s="1"/>
  <c r="O472" i="4"/>
  <c r="M404" i="4"/>
  <c r="N404" i="4" s="1"/>
  <c r="M405" i="4"/>
  <c r="N405" i="4" s="1"/>
  <c r="M406" i="4"/>
  <c r="N406" i="4" s="1"/>
  <c r="M407" i="4"/>
  <c r="N407" i="4" s="1"/>
  <c r="M408" i="4"/>
  <c r="N408" i="4" s="1"/>
  <c r="M409" i="4"/>
  <c r="N409" i="4" s="1"/>
  <c r="M410" i="4"/>
  <c r="N410" i="4" s="1"/>
  <c r="M411" i="4"/>
  <c r="N411" i="4" s="1"/>
  <c r="M412" i="4"/>
  <c r="N412" i="4" s="1"/>
  <c r="M413" i="4"/>
  <c r="N413" i="4" s="1"/>
  <c r="M414" i="4"/>
  <c r="N414" i="4" s="1"/>
  <c r="M415" i="4"/>
  <c r="N415" i="4" s="1"/>
  <c r="M416" i="4"/>
  <c r="N416" i="4" s="1"/>
  <c r="M417" i="4"/>
  <c r="N417" i="4" s="1"/>
  <c r="M418" i="4"/>
  <c r="N418" i="4" s="1"/>
  <c r="M419" i="4"/>
  <c r="N419" i="4" s="1"/>
  <c r="M420" i="4"/>
  <c r="N420" i="4" s="1"/>
  <c r="M421" i="4"/>
  <c r="N421" i="4" s="1"/>
  <c r="M422" i="4"/>
  <c r="N422" i="4" s="1"/>
  <c r="M423" i="4"/>
  <c r="N423" i="4" s="1"/>
  <c r="M424" i="4"/>
  <c r="N424" i="4" s="1"/>
  <c r="M425" i="4"/>
  <c r="N425" i="4" s="1"/>
  <c r="M426" i="4"/>
  <c r="N426" i="4" s="1"/>
  <c r="M427" i="4"/>
  <c r="N427" i="4" s="1"/>
  <c r="M428" i="4"/>
  <c r="N428" i="4" s="1"/>
  <c r="M429" i="4"/>
  <c r="N429" i="4" s="1"/>
  <c r="M430" i="4"/>
  <c r="N430" i="4" s="1"/>
  <c r="M431" i="4"/>
  <c r="N431" i="4" s="1"/>
  <c r="M432" i="4"/>
  <c r="N432" i="4" s="1"/>
  <c r="M365" i="4"/>
  <c r="N365" i="4" s="1"/>
  <c r="M366" i="4"/>
  <c r="N366" i="4" s="1"/>
  <c r="M367" i="4"/>
  <c r="N367" i="4" s="1"/>
  <c r="M368" i="4"/>
  <c r="N368" i="4" s="1"/>
  <c r="M369" i="4"/>
  <c r="N369" i="4" s="1"/>
  <c r="M370" i="4"/>
  <c r="N370" i="4" s="1"/>
  <c r="M371" i="4"/>
  <c r="N371" i="4" s="1"/>
  <c r="M372" i="4"/>
  <c r="N372" i="4" s="1"/>
  <c r="M373" i="4"/>
  <c r="N373" i="4" s="1"/>
  <c r="M374" i="4"/>
  <c r="N374" i="4" s="1"/>
  <c r="M375" i="4"/>
  <c r="N375" i="4" s="1"/>
  <c r="M376" i="4"/>
  <c r="N376" i="4" s="1"/>
  <c r="M377" i="4"/>
  <c r="N377" i="4" s="1"/>
  <c r="M378" i="4"/>
  <c r="N378" i="4" s="1"/>
  <c r="M379" i="4"/>
  <c r="N379" i="4" s="1"/>
  <c r="M380" i="4"/>
  <c r="N380" i="4" s="1"/>
  <c r="M381" i="4"/>
  <c r="N381" i="4" s="1"/>
  <c r="M382" i="4"/>
  <c r="N382" i="4" s="1"/>
  <c r="M383" i="4"/>
  <c r="N383" i="4" s="1"/>
  <c r="M384" i="4"/>
  <c r="N384" i="4" s="1"/>
  <c r="M385" i="4"/>
  <c r="N385" i="4" s="1"/>
  <c r="M386" i="4"/>
  <c r="N386" i="4" s="1"/>
  <c r="M387" i="4"/>
  <c r="N387" i="4" s="1"/>
  <c r="M388" i="4"/>
  <c r="N388" i="4" s="1"/>
  <c r="M389" i="4"/>
  <c r="N389" i="4" s="1"/>
  <c r="M390" i="4"/>
  <c r="N390" i="4" s="1"/>
  <c r="M391" i="4"/>
  <c r="N391" i="4" s="1"/>
  <c r="M392" i="4"/>
  <c r="N392" i="4" s="1"/>
  <c r="M393" i="4"/>
  <c r="N393" i="4" s="1"/>
  <c r="M326" i="4"/>
  <c r="N326" i="4" s="1"/>
  <c r="M327" i="4"/>
  <c r="N327" i="4" s="1"/>
  <c r="M328" i="4"/>
  <c r="N328" i="4" s="1"/>
  <c r="M329" i="4"/>
  <c r="N329" i="4" s="1"/>
  <c r="M330" i="4"/>
  <c r="N330" i="4" s="1"/>
  <c r="M331" i="4"/>
  <c r="N331" i="4" s="1"/>
  <c r="M332" i="4"/>
  <c r="N332" i="4" s="1"/>
  <c r="M333" i="4"/>
  <c r="N333" i="4" s="1"/>
  <c r="M334" i="4"/>
  <c r="N334" i="4" s="1"/>
  <c r="M335" i="4"/>
  <c r="N335" i="4" s="1"/>
  <c r="M336" i="4"/>
  <c r="N336" i="4" s="1"/>
  <c r="M337" i="4"/>
  <c r="N337" i="4" s="1"/>
  <c r="M338" i="4"/>
  <c r="N338" i="4" s="1"/>
  <c r="M339" i="4"/>
  <c r="N339" i="4" s="1"/>
  <c r="M340" i="4"/>
  <c r="N340" i="4" s="1"/>
  <c r="M341" i="4"/>
  <c r="N341" i="4" s="1"/>
  <c r="M342" i="4"/>
  <c r="N342" i="4" s="1"/>
  <c r="M343" i="4"/>
  <c r="N343" i="4" s="1"/>
  <c r="M344" i="4"/>
  <c r="N344" i="4" s="1"/>
  <c r="M345" i="4"/>
  <c r="N345" i="4" s="1"/>
  <c r="M346" i="4"/>
  <c r="N346" i="4" s="1"/>
  <c r="M347" i="4"/>
  <c r="N347" i="4" s="1"/>
  <c r="M348" i="4"/>
  <c r="N348" i="4" s="1"/>
  <c r="M349" i="4"/>
  <c r="N349" i="4" s="1"/>
  <c r="M350" i="4"/>
  <c r="N350" i="4" s="1"/>
  <c r="M351" i="4"/>
  <c r="N351" i="4" s="1"/>
  <c r="M352" i="4"/>
  <c r="N352" i="4" s="1"/>
  <c r="M353" i="4"/>
  <c r="N353" i="4" s="1"/>
  <c r="M354" i="4"/>
  <c r="N354" i="4" s="1"/>
  <c r="M287" i="4"/>
  <c r="N287" i="4" s="1"/>
  <c r="M288" i="4"/>
  <c r="N288" i="4" s="1"/>
  <c r="M289" i="4"/>
  <c r="N289" i="4" s="1"/>
  <c r="M290" i="4"/>
  <c r="N290" i="4" s="1"/>
  <c r="M291" i="4"/>
  <c r="N291" i="4" s="1"/>
  <c r="M292" i="4"/>
  <c r="N292" i="4" s="1"/>
  <c r="M293" i="4"/>
  <c r="N293" i="4" s="1"/>
  <c r="M294" i="4"/>
  <c r="N294" i="4" s="1"/>
  <c r="M295" i="4"/>
  <c r="N295" i="4" s="1"/>
  <c r="M296" i="4"/>
  <c r="N296" i="4" s="1"/>
  <c r="M297" i="4"/>
  <c r="N297" i="4" s="1"/>
  <c r="M298" i="4"/>
  <c r="N298" i="4" s="1"/>
  <c r="M299" i="4"/>
  <c r="N299" i="4" s="1"/>
  <c r="M300" i="4"/>
  <c r="N300" i="4" s="1"/>
  <c r="M301" i="4"/>
  <c r="N301" i="4" s="1"/>
  <c r="M302" i="4"/>
  <c r="N302" i="4" s="1"/>
  <c r="M303" i="4"/>
  <c r="N303" i="4" s="1"/>
  <c r="M304" i="4"/>
  <c r="N304" i="4" s="1"/>
  <c r="M305" i="4"/>
  <c r="N305" i="4" s="1"/>
  <c r="M306" i="4"/>
  <c r="N306" i="4" s="1"/>
  <c r="M307" i="4"/>
  <c r="N307" i="4" s="1"/>
  <c r="M308" i="4"/>
  <c r="N308" i="4" s="1"/>
  <c r="M309" i="4"/>
  <c r="N309" i="4" s="1"/>
  <c r="M310" i="4"/>
  <c r="N310" i="4" s="1"/>
  <c r="M311" i="4"/>
  <c r="N311" i="4" s="1"/>
  <c r="M312" i="4"/>
  <c r="N312" i="4" s="1"/>
  <c r="M313" i="4"/>
  <c r="N313" i="4" s="1"/>
  <c r="M314" i="4"/>
  <c r="N314" i="4" s="1"/>
  <c r="M315" i="4"/>
  <c r="N315" i="4" s="1"/>
  <c r="M248" i="4"/>
  <c r="N248" i="4" s="1"/>
  <c r="M249" i="4"/>
  <c r="N249" i="4" s="1"/>
  <c r="M250" i="4"/>
  <c r="N250" i="4" s="1"/>
  <c r="M251" i="4"/>
  <c r="N251" i="4" s="1"/>
  <c r="M252" i="4"/>
  <c r="N252" i="4" s="1"/>
  <c r="M253" i="4"/>
  <c r="N253" i="4" s="1"/>
  <c r="M254" i="4"/>
  <c r="N254" i="4" s="1"/>
  <c r="M255" i="4"/>
  <c r="N255" i="4" s="1"/>
  <c r="M256" i="4"/>
  <c r="N256" i="4" s="1"/>
  <c r="M257" i="4"/>
  <c r="N257" i="4" s="1"/>
  <c r="M258" i="4"/>
  <c r="N258" i="4" s="1"/>
  <c r="M259" i="4"/>
  <c r="N259" i="4" s="1"/>
  <c r="M260" i="4"/>
  <c r="N260" i="4" s="1"/>
  <c r="M261" i="4"/>
  <c r="N261" i="4" s="1"/>
  <c r="M262" i="4"/>
  <c r="N262" i="4" s="1"/>
  <c r="M263" i="4"/>
  <c r="N263" i="4" s="1"/>
  <c r="M264" i="4"/>
  <c r="N264" i="4" s="1"/>
  <c r="M265" i="4"/>
  <c r="N265" i="4" s="1"/>
  <c r="M266" i="4"/>
  <c r="N266" i="4" s="1"/>
  <c r="M267" i="4"/>
  <c r="N267" i="4" s="1"/>
  <c r="M268" i="4"/>
  <c r="N268" i="4" s="1"/>
  <c r="M269" i="4"/>
  <c r="N269" i="4" s="1"/>
  <c r="M270" i="4"/>
  <c r="N270" i="4" s="1"/>
  <c r="M271" i="4"/>
  <c r="N271" i="4" s="1"/>
  <c r="M272" i="4"/>
  <c r="N272" i="4" s="1"/>
  <c r="M273" i="4"/>
  <c r="N273" i="4" s="1"/>
  <c r="M274" i="4"/>
  <c r="N274" i="4" s="1"/>
  <c r="M275" i="4"/>
  <c r="N275" i="4" s="1"/>
  <c r="M276" i="4"/>
  <c r="N276" i="4" s="1"/>
  <c r="M212" i="4"/>
  <c r="N212" i="4" s="1"/>
  <c r="M213" i="4"/>
  <c r="N213" i="4" s="1"/>
  <c r="M214" i="4"/>
  <c r="N214" i="4" s="1"/>
  <c r="M215" i="4"/>
  <c r="N215" i="4" s="1"/>
  <c r="M216" i="4"/>
  <c r="N216" i="4" s="1"/>
  <c r="M217" i="4"/>
  <c r="N217" i="4" s="1"/>
  <c r="M218" i="4"/>
  <c r="N218" i="4" s="1"/>
  <c r="M219" i="4"/>
  <c r="N219" i="4" s="1"/>
  <c r="M220" i="4"/>
  <c r="N220" i="4" s="1"/>
  <c r="M221" i="4"/>
  <c r="N221" i="4" s="1"/>
  <c r="M222" i="4"/>
  <c r="N222" i="4" s="1"/>
  <c r="M223" i="4"/>
  <c r="N223" i="4" s="1"/>
  <c r="M224" i="4"/>
  <c r="N224" i="4" s="1"/>
  <c r="M225" i="4"/>
  <c r="N225" i="4" s="1"/>
  <c r="M226" i="4"/>
  <c r="N226" i="4" s="1"/>
  <c r="M227" i="4"/>
  <c r="N227" i="4" s="1"/>
  <c r="M228" i="4"/>
  <c r="N228" i="4" s="1"/>
  <c r="M229" i="4"/>
  <c r="N229" i="4" s="1"/>
  <c r="M230" i="4"/>
  <c r="N230" i="4" s="1"/>
  <c r="M231" i="4"/>
  <c r="N231" i="4" s="1"/>
  <c r="M232" i="4"/>
  <c r="N232" i="4" s="1"/>
  <c r="M233" i="4"/>
  <c r="N233" i="4" s="1"/>
  <c r="M234" i="4"/>
  <c r="N234" i="4" s="1"/>
  <c r="M235" i="4"/>
  <c r="N235" i="4" s="1"/>
  <c r="M236" i="4"/>
  <c r="N236" i="4" s="1"/>
  <c r="M237" i="4"/>
  <c r="N237" i="4" s="1"/>
  <c r="M209" i="4"/>
  <c r="N209" i="4" s="1"/>
  <c r="M210" i="4"/>
  <c r="N210" i="4" s="1"/>
  <c r="M211" i="4"/>
  <c r="N211" i="4" s="1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N198" i="4" s="1"/>
  <c r="M170" i="4"/>
  <c r="M171" i="4"/>
  <c r="M172" i="4"/>
  <c r="M134" i="4"/>
  <c r="N134" i="4" s="1"/>
  <c r="M135" i="4"/>
  <c r="N135" i="4" s="1"/>
  <c r="M136" i="4"/>
  <c r="N136" i="4" s="1"/>
  <c r="M137" i="4"/>
  <c r="N137" i="4" s="1"/>
  <c r="M138" i="4"/>
  <c r="N138" i="4" s="1"/>
  <c r="M139" i="4"/>
  <c r="N139" i="4" s="1"/>
  <c r="M140" i="4"/>
  <c r="N140" i="4" s="1"/>
  <c r="M141" i="4"/>
  <c r="N141" i="4" s="1"/>
  <c r="M142" i="4"/>
  <c r="N142" i="4" s="1"/>
  <c r="M143" i="4"/>
  <c r="N143" i="4" s="1"/>
  <c r="M144" i="4"/>
  <c r="N144" i="4" s="1"/>
  <c r="M145" i="4"/>
  <c r="N145" i="4" s="1"/>
  <c r="M146" i="4"/>
  <c r="N146" i="4" s="1"/>
  <c r="M147" i="4"/>
  <c r="N147" i="4" s="1"/>
  <c r="M148" i="4"/>
  <c r="N148" i="4" s="1"/>
  <c r="M149" i="4"/>
  <c r="N149" i="4" s="1"/>
  <c r="M150" i="4"/>
  <c r="N150" i="4" s="1"/>
  <c r="M151" i="4"/>
  <c r="N151" i="4" s="1"/>
  <c r="M152" i="4"/>
  <c r="N152" i="4" s="1"/>
  <c r="M153" i="4"/>
  <c r="N153" i="4" s="1"/>
  <c r="M154" i="4"/>
  <c r="N154" i="4" s="1"/>
  <c r="M155" i="4"/>
  <c r="N155" i="4" s="1"/>
  <c r="M156" i="4"/>
  <c r="N156" i="4" s="1"/>
  <c r="M157" i="4"/>
  <c r="N157" i="4" s="1"/>
  <c r="M158" i="4"/>
  <c r="N158" i="4" s="1"/>
  <c r="M159" i="4"/>
  <c r="N159" i="4" s="1"/>
  <c r="M131" i="4"/>
  <c r="N131" i="4" s="1"/>
  <c r="M132" i="4"/>
  <c r="N132" i="4" s="1"/>
  <c r="M133" i="4"/>
  <c r="N133" i="4" s="1"/>
  <c r="M92" i="4"/>
  <c r="N92" i="4" s="1"/>
  <c r="M93" i="4"/>
  <c r="N93" i="4" s="1"/>
  <c r="M94" i="4"/>
  <c r="N94" i="4" s="1"/>
  <c r="M95" i="4"/>
  <c r="N95" i="4" s="1"/>
  <c r="M96" i="4"/>
  <c r="N96" i="4" s="1"/>
  <c r="M97" i="4"/>
  <c r="N97" i="4" s="1"/>
  <c r="M98" i="4"/>
  <c r="N98" i="4" s="1"/>
  <c r="M99" i="4"/>
  <c r="N99" i="4" s="1"/>
  <c r="M100" i="4"/>
  <c r="N100" i="4" s="1"/>
  <c r="M101" i="4"/>
  <c r="N101" i="4" s="1"/>
  <c r="M102" i="4"/>
  <c r="N102" i="4" s="1"/>
  <c r="M103" i="4"/>
  <c r="N103" i="4" s="1"/>
  <c r="M104" i="4"/>
  <c r="N104" i="4" s="1"/>
  <c r="M105" i="4"/>
  <c r="N105" i="4" s="1"/>
  <c r="M106" i="4"/>
  <c r="N106" i="4" s="1"/>
  <c r="M107" i="4"/>
  <c r="N107" i="4" s="1"/>
  <c r="M108" i="4"/>
  <c r="N108" i="4" s="1"/>
  <c r="M109" i="4"/>
  <c r="N109" i="4" s="1"/>
  <c r="M110" i="4"/>
  <c r="N110" i="4" s="1"/>
  <c r="M111" i="4"/>
  <c r="N111" i="4" s="1"/>
  <c r="M112" i="4"/>
  <c r="N112" i="4" s="1"/>
  <c r="M113" i="4"/>
  <c r="N113" i="4" s="1"/>
  <c r="M114" i="4"/>
  <c r="N114" i="4" s="1"/>
  <c r="M115" i="4"/>
  <c r="N115" i="4" s="1"/>
  <c r="M116" i="4"/>
  <c r="N116" i="4" s="1"/>
  <c r="M117" i="4"/>
  <c r="N117" i="4" s="1"/>
  <c r="M118" i="4"/>
  <c r="N118" i="4" s="1"/>
  <c r="M119" i="4"/>
  <c r="N119" i="4" s="1"/>
  <c r="M120" i="4"/>
  <c r="N120" i="4" s="1"/>
  <c r="M53" i="4"/>
  <c r="N53" i="4" s="1"/>
  <c r="M54" i="4"/>
  <c r="N54" i="4" s="1"/>
  <c r="M55" i="4"/>
  <c r="N55" i="4" s="1"/>
  <c r="M56" i="4"/>
  <c r="N56" i="4" s="1"/>
  <c r="M57" i="4"/>
  <c r="N57" i="4" s="1"/>
  <c r="M58" i="4"/>
  <c r="N58" i="4" s="1"/>
  <c r="M59" i="4"/>
  <c r="N59" i="4" s="1"/>
  <c r="M60" i="4"/>
  <c r="N60" i="4" s="1"/>
  <c r="M61" i="4"/>
  <c r="N61" i="4" s="1"/>
  <c r="M62" i="4"/>
  <c r="N62" i="4" s="1"/>
  <c r="M63" i="4"/>
  <c r="N63" i="4" s="1"/>
  <c r="M64" i="4"/>
  <c r="N64" i="4" s="1"/>
  <c r="M65" i="4"/>
  <c r="N65" i="4" s="1"/>
  <c r="M66" i="4"/>
  <c r="N66" i="4" s="1"/>
  <c r="M67" i="4"/>
  <c r="N67" i="4" s="1"/>
  <c r="M68" i="4"/>
  <c r="N68" i="4" s="1"/>
  <c r="M69" i="4"/>
  <c r="N69" i="4" s="1"/>
  <c r="M70" i="4"/>
  <c r="N70" i="4" s="1"/>
  <c r="M71" i="4"/>
  <c r="N71" i="4" s="1"/>
  <c r="M72" i="4"/>
  <c r="N72" i="4" s="1"/>
  <c r="M73" i="4"/>
  <c r="N73" i="4" s="1"/>
  <c r="M74" i="4"/>
  <c r="N74" i="4" s="1"/>
  <c r="M75" i="4"/>
  <c r="N75" i="4" s="1"/>
  <c r="M76" i="4"/>
  <c r="N76" i="4" s="1"/>
  <c r="M77" i="4"/>
  <c r="N77" i="4" s="1"/>
  <c r="M78" i="4"/>
  <c r="M79" i="4"/>
  <c r="N79" i="4" s="1"/>
  <c r="M80" i="4"/>
  <c r="N80" i="4" s="1"/>
  <c r="M81" i="4"/>
  <c r="N81" i="4" s="1"/>
  <c r="M82" i="4"/>
  <c r="N82" i="4" s="1"/>
  <c r="O82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B18" i="46"/>
  <c r="M214" i="46" l="1"/>
  <c r="M29" i="46"/>
  <c r="M40" i="46"/>
  <c r="M209" i="46"/>
  <c r="M1630" i="46"/>
  <c r="M1594" i="46"/>
  <c r="M1684" i="46"/>
  <c r="M1640" i="46"/>
  <c r="M1686" i="46"/>
  <c r="M1642" i="46"/>
  <c r="M1678" i="46"/>
  <c r="M1643" i="46"/>
  <c r="M1583" i="46"/>
  <c r="M1673" i="46"/>
  <c r="M1637" i="46"/>
  <c r="M44" i="46"/>
  <c r="M28" i="46"/>
  <c r="M216" i="46"/>
  <c r="M218" i="46"/>
  <c r="M23" i="46"/>
  <c r="M21" i="46"/>
  <c r="M213" i="46"/>
  <c r="M1638" i="46"/>
  <c r="M1615" i="46"/>
  <c r="M1571" i="46"/>
  <c r="M1661" i="46"/>
  <c r="M1573" i="46"/>
  <c r="M1663" i="46"/>
  <c r="M1574" i="46"/>
  <c r="M1664" i="46"/>
  <c r="M1591" i="46"/>
  <c r="M1681" i="46"/>
  <c r="M1658" i="46"/>
  <c r="M43" i="46"/>
  <c r="M35" i="46"/>
  <c r="M191" i="46"/>
  <c r="M199" i="46"/>
  <c r="M24" i="46"/>
  <c r="M30" i="46"/>
  <c r="M217" i="46"/>
  <c r="M1659" i="46"/>
  <c r="M1623" i="46"/>
  <c r="M1579" i="46"/>
  <c r="M1669" i="46"/>
  <c r="M1581" i="46"/>
  <c r="M1671" i="46"/>
  <c r="M1582" i="46"/>
  <c r="M1672" i="46"/>
  <c r="M1599" i="46"/>
  <c r="M1576" i="46"/>
  <c r="M1666" i="46"/>
  <c r="M39" i="46"/>
  <c r="M203" i="46"/>
  <c r="M195" i="46"/>
  <c r="M193" i="46"/>
  <c r="M192" i="46"/>
  <c r="M25" i="46"/>
  <c r="M36" i="46"/>
  <c r="M1577" i="46"/>
  <c r="M1667" i="46"/>
  <c r="M1631" i="46"/>
  <c r="M1587" i="46"/>
  <c r="M1677" i="46"/>
  <c r="M1589" i="46"/>
  <c r="M1679" i="46"/>
  <c r="M1590" i="46"/>
  <c r="M1680" i="46"/>
  <c r="M1620" i="46"/>
  <c r="M1584" i="46"/>
  <c r="M1674" i="46"/>
  <c r="M31" i="46"/>
  <c r="M207" i="46"/>
  <c r="M18" i="46"/>
  <c r="M198" i="46"/>
  <c r="M196" i="46"/>
  <c r="M19" i="46"/>
  <c r="M33" i="46"/>
  <c r="M1585" i="46"/>
  <c r="M1675" i="46"/>
  <c r="M1639" i="46"/>
  <c r="M1595" i="46"/>
  <c r="M1685" i="46"/>
  <c r="M1597" i="46"/>
  <c r="M1572" i="46"/>
  <c r="M1598" i="46"/>
  <c r="M1580" i="46"/>
  <c r="M1628" i="46"/>
  <c r="M1592" i="46"/>
  <c r="M1682" i="46"/>
  <c r="M32" i="46"/>
  <c r="M211" i="46"/>
  <c r="M200" i="46"/>
  <c r="M202" i="46"/>
  <c r="M197" i="46"/>
  <c r="M37" i="46"/>
  <c r="M47" i="46"/>
  <c r="M1593" i="46"/>
  <c r="M1683" i="46"/>
  <c r="M1660" i="46"/>
  <c r="M1616" i="46"/>
  <c r="M1588" i="46"/>
  <c r="M1618" i="46"/>
  <c r="M1596" i="46"/>
  <c r="M1619" i="46"/>
  <c r="M1625" i="46"/>
  <c r="M1636" i="46"/>
  <c r="M1600" i="46"/>
  <c r="M42" i="46"/>
  <c r="M27" i="46"/>
  <c r="M215" i="46"/>
  <c r="M204" i="46"/>
  <c r="M206" i="46"/>
  <c r="M201" i="46"/>
  <c r="M34" i="46"/>
  <c r="M46" i="46"/>
  <c r="M1614" i="46"/>
  <c r="M1578" i="46"/>
  <c r="M1668" i="46"/>
  <c r="M1624" i="46"/>
  <c r="M1617" i="46"/>
  <c r="M1626" i="46"/>
  <c r="M1633" i="46"/>
  <c r="M1627" i="46"/>
  <c r="M1670" i="46"/>
  <c r="M1657" i="46"/>
  <c r="M1621" i="46"/>
  <c r="M22" i="46"/>
  <c r="M41" i="46"/>
  <c r="M219" i="46"/>
  <c r="M208" i="46"/>
  <c r="M210" i="46"/>
  <c r="M194" i="46"/>
  <c r="M20" i="46"/>
  <c r="M205" i="46"/>
  <c r="M1622" i="46"/>
  <c r="M1586" i="46"/>
  <c r="M1676" i="46"/>
  <c r="M1632" i="46"/>
  <c r="M1641" i="46"/>
  <c r="M1634" i="46"/>
  <c r="M1662" i="46"/>
  <c r="M1635" i="46"/>
  <c r="M1575" i="46"/>
  <c r="M1665" i="46"/>
  <c r="M1629" i="46"/>
  <c r="M45" i="46"/>
  <c r="M38" i="46"/>
  <c r="N170" i="4"/>
  <c r="D192" i="46"/>
  <c r="N196" i="4"/>
  <c r="D218" i="46"/>
  <c r="N193" i="4"/>
  <c r="D215" i="46"/>
  <c r="N190" i="4"/>
  <c r="D212" i="46"/>
  <c r="N187" i="4"/>
  <c r="D209" i="46"/>
  <c r="N184" i="4"/>
  <c r="D206" i="46"/>
  <c r="N181" i="4"/>
  <c r="D203" i="46"/>
  <c r="N178" i="4"/>
  <c r="D200" i="46"/>
  <c r="N175" i="4"/>
  <c r="D197" i="46"/>
  <c r="N172" i="4"/>
  <c r="D194" i="46"/>
  <c r="N195" i="4"/>
  <c r="D217" i="46"/>
  <c r="N192" i="4"/>
  <c r="D214" i="46"/>
  <c r="N189" i="4"/>
  <c r="D211" i="46"/>
  <c r="N186" i="4"/>
  <c r="D208" i="46"/>
  <c r="N183" i="4"/>
  <c r="D205" i="46"/>
  <c r="N180" i="4"/>
  <c r="D202" i="46"/>
  <c r="N177" i="4"/>
  <c r="D199" i="46"/>
  <c r="N174" i="4"/>
  <c r="D196" i="46"/>
  <c r="N171" i="4"/>
  <c r="D193" i="46"/>
  <c r="N197" i="4"/>
  <c r="D219" i="46"/>
  <c r="N194" i="4"/>
  <c r="D216" i="46"/>
  <c r="N191" i="4"/>
  <c r="D213" i="46"/>
  <c r="N188" i="4"/>
  <c r="D210" i="46"/>
  <c r="N185" i="4"/>
  <c r="D207" i="46"/>
  <c r="N182" i="4"/>
  <c r="D204" i="46"/>
  <c r="N179" i="4"/>
  <c r="D201" i="46"/>
  <c r="N176" i="4"/>
  <c r="D198" i="46"/>
  <c r="N173" i="4"/>
  <c r="D195" i="46"/>
  <c r="N29" i="4"/>
  <c r="D33" i="46"/>
  <c r="N26" i="4"/>
  <c r="D30" i="46"/>
  <c r="N20" i="4"/>
  <c r="D24" i="46"/>
  <c r="N40" i="4"/>
  <c r="D44" i="46"/>
  <c r="N37" i="4"/>
  <c r="D41" i="46"/>
  <c r="N34" i="4"/>
  <c r="D38" i="46"/>
  <c r="N31" i="4"/>
  <c r="D35" i="46"/>
  <c r="N28" i="4"/>
  <c r="D32" i="46"/>
  <c r="N25" i="4"/>
  <c r="D29" i="46"/>
  <c r="N22" i="4"/>
  <c r="D26" i="46"/>
  <c r="N19" i="4"/>
  <c r="D23" i="46"/>
  <c r="N16" i="4"/>
  <c r="D20" i="46"/>
  <c r="N17" i="4"/>
  <c r="D21" i="46"/>
  <c r="N38" i="4"/>
  <c r="D42" i="46"/>
  <c r="N42" i="4"/>
  <c r="D46" i="46"/>
  <c r="N39" i="4"/>
  <c r="D43" i="46"/>
  <c r="N36" i="4"/>
  <c r="D40" i="46"/>
  <c r="N33" i="4"/>
  <c r="D37" i="46"/>
  <c r="N30" i="4"/>
  <c r="D34" i="46"/>
  <c r="N27" i="4"/>
  <c r="D31" i="46"/>
  <c r="N24" i="4"/>
  <c r="D28" i="46"/>
  <c r="N21" i="4"/>
  <c r="D25" i="46"/>
  <c r="N18" i="4"/>
  <c r="D22" i="46"/>
  <c r="N15" i="4"/>
  <c r="D19" i="46"/>
  <c r="N41" i="4"/>
  <c r="D45" i="46"/>
  <c r="N35" i="4"/>
  <c r="D39" i="46"/>
  <c r="N32" i="4"/>
  <c r="D36" i="46"/>
  <c r="N23" i="4"/>
  <c r="D27" i="46"/>
  <c r="N43" i="4"/>
  <c r="D47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I1" i="47"/>
  <c r="G1" i="47"/>
  <c r="F1" i="47"/>
  <c r="E1" i="47"/>
  <c r="D1" i="47"/>
  <c r="C1" i="47"/>
  <c r="B1" i="47"/>
  <c r="A1" i="47"/>
  <c r="G82" i="4"/>
  <c r="I82" i="4"/>
  <c r="Q706" i="4" l="1"/>
  <c r="O18" i="46" l="1"/>
  <c r="E413" i="46"/>
  <c r="E412" i="46"/>
  <c r="G411" i="46"/>
  <c r="E411" i="46"/>
  <c r="G410" i="46"/>
  <c r="M364" i="4"/>
  <c r="N364" i="4" s="1"/>
  <c r="E414" i="46"/>
  <c r="D373" i="46"/>
  <c r="G367" i="46"/>
  <c r="E367" i="46"/>
  <c r="G366" i="46"/>
  <c r="M325" i="4"/>
  <c r="E370" i="46"/>
  <c r="M286" i="4"/>
  <c r="N286" i="4" s="1"/>
  <c r="M247" i="4"/>
  <c r="N247" i="4" s="1"/>
  <c r="M208" i="4"/>
  <c r="N208" i="4" s="1"/>
  <c r="M169" i="4"/>
  <c r="M130" i="4"/>
  <c r="N130" i="4" s="1"/>
  <c r="M91" i="4"/>
  <c r="N91" i="4" s="1"/>
  <c r="M52" i="4"/>
  <c r="N52" i="4" s="1"/>
  <c r="O14" i="4"/>
  <c r="M14" i="4"/>
  <c r="N14" i="4" s="1"/>
  <c r="D375" i="46"/>
  <c r="D372" i="46"/>
  <c r="D369" i="46"/>
  <c r="O796" i="46"/>
  <c r="P796" i="46"/>
  <c r="Q796" i="46"/>
  <c r="O797" i="46"/>
  <c r="P797" i="46"/>
  <c r="Q797" i="46"/>
  <c r="O798" i="46"/>
  <c r="P798" i="46"/>
  <c r="Q798" i="46"/>
  <c r="O799" i="46"/>
  <c r="P799" i="46"/>
  <c r="Q799" i="46"/>
  <c r="O800" i="46"/>
  <c r="P800" i="46"/>
  <c r="Q800" i="46"/>
  <c r="O801" i="46"/>
  <c r="P801" i="46"/>
  <c r="Q801" i="46"/>
  <c r="O802" i="46"/>
  <c r="P802" i="46"/>
  <c r="Q802" i="46"/>
  <c r="O803" i="46"/>
  <c r="P803" i="46"/>
  <c r="Q803" i="46"/>
  <c r="O804" i="46"/>
  <c r="P804" i="46"/>
  <c r="Q804" i="46"/>
  <c r="O805" i="46"/>
  <c r="P805" i="46"/>
  <c r="Q805" i="46"/>
  <c r="O806" i="46"/>
  <c r="P806" i="46"/>
  <c r="Q806" i="46"/>
  <c r="O807" i="46"/>
  <c r="P807" i="46"/>
  <c r="Q807" i="46"/>
  <c r="O808" i="46"/>
  <c r="P808" i="46"/>
  <c r="Q808" i="46"/>
  <c r="O809" i="46"/>
  <c r="P809" i="46"/>
  <c r="Q809" i="46"/>
  <c r="O810" i="46"/>
  <c r="P810" i="46"/>
  <c r="Q810" i="46"/>
  <c r="O811" i="46"/>
  <c r="P811" i="46"/>
  <c r="Q811" i="46"/>
  <c r="O812" i="46"/>
  <c r="P812" i="46"/>
  <c r="Q812" i="46"/>
  <c r="O813" i="46"/>
  <c r="P813" i="46"/>
  <c r="Q813" i="46"/>
  <c r="O814" i="46"/>
  <c r="P814" i="46"/>
  <c r="Q814" i="46"/>
  <c r="O815" i="46"/>
  <c r="P815" i="46"/>
  <c r="Q815" i="46"/>
  <c r="O816" i="46"/>
  <c r="P816" i="46"/>
  <c r="Q816" i="46"/>
  <c r="O817" i="46"/>
  <c r="P817" i="46"/>
  <c r="Q817" i="46"/>
  <c r="O818" i="46"/>
  <c r="P818" i="46"/>
  <c r="Q818" i="46"/>
  <c r="O819" i="46"/>
  <c r="P819" i="46"/>
  <c r="Q819" i="46"/>
  <c r="O820" i="46"/>
  <c r="P820" i="46"/>
  <c r="Q820" i="46"/>
  <c r="O821" i="46"/>
  <c r="P821" i="46"/>
  <c r="Q821" i="46"/>
  <c r="O822" i="46"/>
  <c r="P822" i="46"/>
  <c r="Q822" i="46"/>
  <c r="O823" i="46"/>
  <c r="P823" i="46"/>
  <c r="Q823" i="46"/>
  <c r="O824" i="46"/>
  <c r="P824" i="46"/>
  <c r="Q824" i="46"/>
  <c r="P795" i="46"/>
  <c r="Q795" i="46"/>
  <c r="O795" i="46"/>
  <c r="O1529" i="46"/>
  <c r="P1529" i="46"/>
  <c r="Q1529" i="46"/>
  <c r="O1530" i="46"/>
  <c r="P1530" i="46"/>
  <c r="Q1530" i="46"/>
  <c r="O1531" i="46"/>
  <c r="P1531" i="46"/>
  <c r="Q1531" i="46"/>
  <c r="O1532" i="46"/>
  <c r="P1532" i="46"/>
  <c r="Q1532" i="46"/>
  <c r="O1533" i="46"/>
  <c r="P1533" i="46"/>
  <c r="Q1533" i="46"/>
  <c r="O1534" i="46"/>
  <c r="P1534" i="46"/>
  <c r="Q1534" i="46"/>
  <c r="O1535" i="46"/>
  <c r="P1535" i="46"/>
  <c r="Q1535" i="46"/>
  <c r="O1536" i="46"/>
  <c r="P1536" i="46"/>
  <c r="Q1536" i="46"/>
  <c r="O1537" i="46"/>
  <c r="P1537" i="46"/>
  <c r="Q1537" i="46"/>
  <c r="O1538" i="46"/>
  <c r="P1538" i="46"/>
  <c r="Q1538" i="46"/>
  <c r="O1539" i="46"/>
  <c r="P1539" i="46"/>
  <c r="Q1539" i="46"/>
  <c r="O1540" i="46"/>
  <c r="P1540" i="46"/>
  <c r="Q1540" i="46"/>
  <c r="O1541" i="46"/>
  <c r="P1541" i="46"/>
  <c r="Q1541" i="46"/>
  <c r="O1542" i="46"/>
  <c r="P1542" i="46"/>
  <c r="Q1542" i="46"/>
  <c r="O1543" i="46"/>
  <c r="P1543" i="46"/>
  <c r="Q1543" i="46"/>
  <c r="O1544" i="46"/>
  <c r="P1544" i="46"/>
  <c r="Q1544" i="46"/>
  <c r="O1545" i="46"/>
  <c r="P1545" i="46"/>
  <c r="Q1545" i="46"/>
  <c r="O1546" i="46"/>
  <c r="P1546" i="46"/>
  <c r="Q1546" i="46"/>
  <c r="O1547" i="46"/>
  <c r="P1547" i="46"/>
  <c r="Q1547" i="46"/>
  <c r="O1548" i="46"/>
  <c r="P1548" i="46"/>
  <c r="Q1548" i="46"/>
  <c r="O1549" i="46"/>
  <c r="P1549" i="46"/>
  <c r="Q1549" i="46"/>
  <c r="O1550" i="46"/>
  <c r="P1550" i="46"/>
  <c r="Q1550" i="46"/>
  <c r="O1551" i="46"/>
  <c r="P1551" i="46"/>
  <c r="Q1551" i="46"/>
  <c r="O1552" i="46"/>
  <c r="P1552" i="46"/>
  <c r="Q1552" i="46"/>
  <c r="O1553" i="46"/>
  <c r="P1553" i="46"/>
  <c r="Q1553" i="46"/>
  <c r="O1554" i="46"/>
  <c r="P1554" i="46"/>
  <c r="Q1554" i="46"/>
  <c r="O1555" i="46"/>
  <c r="P1555" i="46"/>
  <c r="Q1555" i="46"/>
  <c r="O1556" i="46"/>
  <c r="P1556" i="46"/>
  <c r="Q1556" i="46"/>
  <c r="O1557" i="46"/>
  <c r="P1557" i="46"/>
  <c r="Q1557" i="46"/>
  <c r="P1528" i="46"/>
  <c r="Q1528" i="46"/>
  <c r="O1528" i="46"/>
  <c r="B1557" i="46"/>
  <c r="C1557" i="46"/>
  <c r="M1557" i="46" s="1"/>
  <c r="E1557" i="46"/>
  <c r="F1557" i="46"/>
  <c r="G1557" i="46"/>
  <c r="H1557" i="46"/>
  <c r="I1557" i="46"/>
  <c r="J1557" i="46"/>
  <c r="A1558" i="46"/>
  <c r="B1558" i="46"/>
  <c r="C1558" i="46"/>
  <c r="D1558" i="46"/>
  <c r="E1558" i="46"/>
  <c r="F1558" i="46"/>
  <c r="G1558" i="46"/>
  <c r="H1558" i="46"/>
  <c r="I1558" i="46"/>
  <c r="J1558" i="46"/>
  <c r="B1529" i="46"/>
  <c r="C1529" i="46"/>
  <c r="M1529" i="46" s="1"/>
  <c r="E1529" i="46"/>
  <c r="F1529" i="46"/>
  <c r="G1529" i="46"/>
  <c r="H1529" i="46"/>
  <c r="I1529" i="46"/>
  <c r="J1529" i="46"/>
  <c r="B1530" i="46"/>
  <c r="C1530" i="46"/>
  <c r="M1530" i="46" s="1"/>
  <c r="E1530" i="46"/>
  <c r="F1530" i="46"/>
  <c r="G1530" i="46"/>
  <c r="H1530" i="46"/>
  <c r="I1530" i="46"/>
  <c r="J1530" i="46"/>
  <c r="B1531" i="46"/>
  <c r="C1531" i="46"/>
  <c r="M1531" i="46" s="1"/>
  <c r="E1531" i="46"/>
  <c r="F1531" i="46"/>
  <c r="G1531" i="46"/>
  <c r="H1531" i="46"/>
  <c r="I1531" i="46"/>
  <c r="J1531" i="46"/>
  <c r="B1532" i="46"/>
  <c r="C1532" i="46"/>
  <c r="M1532" i="46" s="1"/>
  <c r="E1532" i="46"/>
  <c r="F1532" i="46"/>
  <c r="G1532" i="46"/>
  <c r="H1532" i="46"/>
  <c r="I1532" i="46"/>
  <c r="J1532" i="46"/>
  <c r="B1533" i="46"/>
  <c r="C1533" i="46"/>
  <c r="M1533" i="46" s="1"/>
  <c r="E1533" i="46"/>
  <c r="F1533" i="46"/>
  <c r="G1533" i="46"/>
  <c r="H1533" i="46"/>
  <c r="I1533" i="46"/>
  <c r="J1533" i="46"/>
  <c r="B1534" i="46"/>
  <c r="C1534" i="46"/>
  <c r="M1534" i="46" s="1"/>
  <c r="E1534" i="46"/>
  <c r="F1534" i="46"/>
  <c r="G1534" i="46"/>
  <c r="H1534" i="46"/>
  <c r="I1534" i="46"/>
  <c r="J1534" i="46"/>
  <c r="B1535" i="46"/>
  <c r="C1535" i="46"/>
  <c r="M1535" i="46" s="1"/>
  <c r="E1535" i="46"/>
  <c r="F1535" i="46"/>
  <c r="G1535" i="46"/>
  <c r="H1535" i="46"/>
  <c r="I1535" i="46"/>
  <c r="J1535" i="46"/>
  <c r="B1536" i="46"/>
  <c r="C1536" i="46"/>
  <c r="M1536" i="46" s="1"/>
  <c r="E1536" i="46"/>
  <c r="F1536" i="46"/>
  <c r="G1536" i="46"/>
  <c r="H1536" i="46"/>
  <c r="I1536" i="46"/>
  <c r="J1536" i="46"/>
  <c r="B1537" i="46"/>
  <c r="C1537" i="46"/>
  <c r="M1537" i="46" s="1"/>
  <c r="E1537" i="46"/>
  <c r="F1537" i="46"/>
  <c r="G1537" i="46"/>
  <c r="H1537" i="46"/>
  <c r="I1537" i="46"/>
  <c r="J1537" i="46"/>
  <c r="B1538" i="46"/>
  <c r="C1538" i="46"/>
  <c r="M1538" i="46" s="1"/>
  <c r="D1538" i="46"/>
  <c r="E1538" i="46"/>
  <c r="F1538" i="46"/>
  <c r="G1538" i="46"/>
  <c r="H1538" i="46"/>
  <c r="I1538" i="46"/>
  <c r="J1538" i="46"/>
  <c r="B1539" i="46"/>
  <c r="C1539" i="46"/>
  <c r="D1539" i="46"/>
  <c r="E1539" i="46"/>
  <c r="F1539" i="46"/>
  <c r="G1539" i="46"/>
  <c r="H1539" i="46"/>
  <c r="I1539" i="46"/>
  <c r="J1539" i="46"/>
  <c r="B1540" i="46"/>
  <c r="C1540" i="46"/>
  <c r="D1540" i="46"/>
  <c r="E1540" i="46"/>
  <c r="F1540" i="46"/>
  <c r="G1540" i="46"/>
  <c r="H1540" i="46"/>
  <c r="I1540" i="46"/>
  <c r="J1540" i="46"/>
  <c r="B1541" i="46"/>
  <c r="C1541" i="46"/>
  <c r="D1541" i="46"/>
  <c r="E1541" i="46"/>
  <c r="F1541" i="46"/>
  <c r="G1541" i="46"/>
  <c r="H1541" i="46"/>
  <c r="I1541" i="46"/>
  <c r="J1541" i="46"/>
  <c r="B1542" i="46"/>
  <c r="C1542" i="46"/>
  <c r="D1542" i="46"/>
  <c r="E1542" i="46"/>
  <c r="F1542" i="46"/>
  <c r="G1542" i="46"/>
  <c r="H1542" i="46"/>
  <c r="I1542" i="46"/>
  <c r="J1542" i="46"/>
  <c r="B1543" i="46"/>
  <c r="C1543" i="46"/>
  <c r="D1543" i="46"/>
  <c r="E1543" i="46"/>
  <c r="F1543" i="46"/>
  <c r="G1543" i="46"/>
  <c r="H1543" i="46"/>
  <c r="I1543" i="46"/>
  <c r="J1543" i="46"/>
  <c r="B1544" i="46"/>
  <c r="C1544" i="46"/>
  <c r="D1544" i="46"/>
  <c r="E1544" i="46"/>
  <c r="F1544" i="46"/>
  <c r="G1544" i="46"/>
  <c r="H1544" i="46"/>
  <c r="I1544" i="46"/>
  <c r="J1544" i="46"/>
  <c r="B1545" i="46"/>
  <c r="C1545" i="46"/>
  <c r="D1545" i="46"/>
  <c r="E1545" i="46"/>
  <c r="F1545" i="46"/>
  <c r="G1545" i="46"/>
  <c r="H1545" i="46"/>
  <c r="I1545" i="46"/>
  <c r="J1545" i="46"/>
  <c r="B1546" i="46"/>
  <c r="C1546" i="46"/>
  <c r="M1546" i="46" s="1"/>
  <c r="D1546" i="46"/>
  <c r="E1546" i="46"/>
  <c r="F1546" i="46"/>
  <c r="G1546" i="46"/>
  <c r="H1546" i="46"/>
  <c r="I1546" i="46"/>
  <c r="J1546" i="46"/>
  <c r="B1547" i="46"/>
  <c r="C1547" i="46"/>
  <c r="E1547" i="46"/>
  <c r="F1547" i="46"/>
  <c r="G1547" i="46"/>
  <c r="H1547" i="46"/>
  <c r="I1547" i="46"/>
  <c r="J1547" i="46"/>
  <c r="B1548" i="46"/>
  <c r="C1548" i="46"/>
  <c r="E1548" i="46"/>
  <c r="F1548" i="46"/>
  <c r="G1548" i="46"/>
  <c r="H1548" i="46"/>
  <c r="I1548" i="46"/>
  <c r="J1548" i="46"/>
  <c r="B1549" i="46"/>
  <c r="C1549" i="46"/>
  <c r="E1549" i="46"/>
  <c r="F1549" i="46"/>
  <c r="G1549" i="46"/>
  <c r="H1549" i="46"/>
  <c r="I1549" i="46"/>
  <c r="J1549" i="46"/>
  <c r="B1550" i="46"/>
  <c r="C1550" i="46"/>
  <c r="E1550" i="46"/>
  <c r="F1550" i="46"/>
  <c r="G1550" i="46"/>
  <c r="H1550" i="46"/>
  <c r="I1550" i="46"/>
  <c r="J1550" i="46"/>
  <c r="B1551" i="46"/>
  <c r="C1551" i="46"/>
  <c r="E1551" i="46"/>
  <c r="F1551" i="46"/>
  <c r="G1551" i="46"/>
  <c r="H1551" i="46"/>
  <c r="I1551" i="46"/>
  <c r="J1551" i="46"/>
  <c r="B1552" i="46"/>
  <c r="C1552" i="46"/>
  <c r="E1552" i="46"/>
  <c r="F1552" i="46"/>
  <c r="G1552" i="46"/>
  <c r="H1552" i="46"/>
  <c r="I1552" i="46"/>
  <c r="J1552" i="46"/>
  <c r="B1553" i="46"/>
  <c r="C1553" i="46"/>
  <c r="E1553" i="46"/>
  <c r="F1553" i="46"/>
  <c r="G1553" i="46"/>
  <c r="H1553" i="46"/>
  <c r="I1553" i="46"/>
  <c r="J1553" i="46"/>
  <c r="B1554" i="46"/>
  <c r="C1554" i="46"/>
  <c r="E1554" i="46"/>
  <c r="F1554" i="46"/>
  <c r="G1554" i="46"/>
  <c r="H1554" i="46"/>
  <c r="I1554" i="46"/>
  <c r="J1554" i="46"/>
  <c r="B1555" i="46"/>
  <c r="C1555" i="46"/>
  <c r="E1555" i="46"/>
  <c r="F1555" i="46"/>
  <c r="G1555" i="46"/>
  <c r="H1555" i="46"/>
  <c r="I1555" i="46"/>
  <c r="J1555" i="46"/>
  <c r="B1556" i="46"/>
  <c r="C1556" i="46"/>
  <c r="E1556" i="46"/>
  <c r="F1556" i="46"/>
  <c r="G1556" i="46"/>
  <c r="H1556" i="46"/>
  <c r="I1556" i="46"/>
  <c r="J1556" i="46"/>
  <c r="F1528" i="46"/>
  <c r="G1528" i="46"/>
  <c r="H1528" i="46"/>
  <c r="I1528" i="46"/>
  <c r="J1528" i="46"/>
  <c r="E1528" i="46"/>
  <c r="C1528" i="46"/>
  <c r="B1528" i="46"/>
  <c r="O1486" i="46"/>
  <c r="P1486" i="46"/>
  <c r="Q1486" i="46"/>
  <c r="O1487" i="46"/>
  <c r="P1487" i="46"/>
  <c r="Q1487" i="46"/>
  <c r="O1488" i="46"/>
  <c r="P1488" i="46"/>
  <c r="Q1488" i="46"/>
  <c r="O1489" i="46"/>
  <c r="P1489" i="46"/>
  <c r="Q1489" i="46"/>
  <c r="O1490" i="46"/>
  <c r="P1490" i="46"/>
  <c r="Q1490" i="46"/>
  <c r="O1491" i="46"/>
  <c r="P1491" i="46"/>
  <c r="Q1491" i="46"/>
  <c r="O1492" i="46"/>
  <c r="P1492" i="46"/>
  <c r="Q1492" i="46"/>
  <c r="O1493" i="46"/>
  <c r="P1493" i="46"/>
  <c r="Q1493" i="46"/>
  <c r="O1494" i="46"/>
  <c r="P1494" i="46"/>
  <c r="Q1494" i="46"/>
  <c r="O1495" i="46"/>
  <c r="P1495" i="46"/>
  <c r="Q1495" i="46"/>
  <c r="O1496" i="46"/>
  <c r="P1496" i="46"/>
  <c r="Q1496" i="46"/>
  <c r="O1497" i="46"/>
  <c r="P1497" i="46"/>
  <c r="Q1497" i="46"/>
  <c r="O1498" i="46"/>
  <c r="P1498" i="46"/>
  <c r="Q1498" i="46"/>
  <c r="O1499" i="46"/>
  <c r="P1499" i="46"/>
  <c r="Q1499" i="46"/>
  <c r="O1500" i="46"/>
  <c r="P1500" i="46"/>
  <c r="Q1500" i="46"/>
  <c r="O1501" i="46"/>
  <c r="P1501" i="46"/>
  <c r="Q1501" i="46"/>
  <c r="O1502" i="46"/>
  <c r="P1502" i="46"/>
  <c r="Q1502" i="46"/>
  <c r="O1503" i="46"/>
  <c r="P1503" i="46"/>
  <c r="Q1503" i="46"/>
  <c r="O1504" i="46"/>
  <c r="P1504" i="46"/>
  <c r="Q1504" i="46"/>
  <c r="O1505" i="46"/>
  <c r="P1505" i="46"/>
  <c r="Q1505" i="46"/>
  <c r="O1506" i="46"/>
  <c r="P1506" i="46"/>
  <c r="Q1506" i="46"/>
  <c r="O1507" i="46"/>
  <c r="P1507" i="46"/>
  <c r="Q1507" i="46"/>
  <c r="O1508" i="46"/>
  <c r="P1508" i="46"/>
  <c r="Q1508" i="46"/>
  <c r="O1509" i="46"/>
  <c r="P1509" i="46"/>
  <c r="Q1509" i="46"/>
  <c r="O1510" i="46"/>
  <c r="P1510" i="46"/>
  <c r="Q1510" i="46"/>
  <c r="O1511" i="46"/>
  <c r="P1511" i="46"/>
  <c r="Q1511" i="46"/>
  <c r="O1512" i="46"/>
  <c r="P1512" i="46"/>
  <c r="Q1512" i="46"/>
  <c r="O1513" i="46"/>
  <c r="P1513" i="46"/>
  <c r="Q1513" i="46"/>
  <c r="O1514" i="46"/>
  <c r="P1514" i="46"/>
  <c r="Q1514" i="46"/>
  <c r="O1515" i="46"/>
  <c r="P1515" i="46"/>
  <c r="Q1515" i="46"/>
  <c r="P1485" i="46"/>
  <c r="Q1485" i="46"/>
  <c r="O1485" i="46"/>
  <c r="B1486" i="46"/>
  <c r="C1486" i="46"/>
  <c r="E1486" i="46"/>
  <c r="F1486" i="46"/>
  <c r="G1486" i="46"/>
  <c r="H1486" i="46"/>
  <c r="I1486" i="46"/>
  <c r="J1486" i="46"/>
  <c r="B1487" i="46"/>
  <c r="C1487" i="46"/>
  <c r="E1487" i="46"/>
  <c r="F1487" i="46"/>
  <c r="G1487" i="46"/>
  <c r="H1487" i="46"/>
  <c r="I1487" i="46"/>
  <c r="J1487" i="46"/>
  <c r="B1488" i="46"/>
  <c r="C1488" i="46"/>
  <c r="E1488" i="46"/>
  <c r="F1488" i="46"/>
  <c r="G1488" i="46"/>
  <c r="H1488" i="46"/>
  <c r="I1488" i="46"/>
  <c r="J1488" i="46"/>
  <c r="B1489" i="46"/>
  <c r="C1489" i="46"/>
  <c r="E1489" i="46"/>
  <c r="F1489" i="46"/>
  <c r="G1489" i="46"/>
  <c r="H1489" i="46"/>
  <c r="I1489" i="46"/>
  <c r="J1489" i="46"/>
  <c r="B1490" i="46"/>
  <c r="C1490" i="46"/>
  <c r="E1490" i="46"/>
  <c r="F1490" i="46"/>
  <c r="G1490" i="46"/>
  <c r="H1490" i="46"/>
  <c r="I1490" i="46"/>
  <c r="J1490" i="46"/>
  <c r="B1491" i="46"/>
  <c r="C1491" i="46"/>
  <c r="E1491" i="46"/>
  <c r="F1491" i="46"/>
  <c r="G1491" i="46"/>
  <c r="H1491" i="46"/>
  <c r="I1491" i="46"/>
  <c r="J1491" i="46"/>
  <c r="B1492" i="46"/>
  <c r="C1492" i="46"/>
  <c r="E1492" i="46"/>
  <c r="F1492" i="46"/>
  <c r="G1492" i="46"/>
  <c r="H1492" i="46"/>
  <c r="I1492" i="46"/>
  <c r="J1492" i="46"/>
  <c r="B1493" i="46"/>
  <c r="C1493" i="46"/>
  <c r="E1493" i="46"/>
  <c r="F1493" i="46"/>
  <c r="G1493" i="46"/>
  <c r="H1493" i="46"/>
  <c r="I1493" i="46"/>
  <c r="J1493" i="46"/>
  <c r="B1494" i="46"/>
  <c r="C1494" i="46"/>
  <c r="E1494" i="46"/>
  <c r="F1494" i="46"/>
  <c r="G1494" i="46"/>
  <c r="H1494" i="46"/>
  <c r="I1494" i="46"/>
  <c r="J1494" i="46"/>
  <c r="B1495" i="46"/>
  <c r="C1495" i="46"/>
  <c r="M1495" i="46" s="1"/>
  <c r="D1495" i="46"/>
  <c r="E1495" i="46"/>
  <c r="F1495" i="46"/>
  <c r="G1495" i="46"/>
  <c r="H1495" i="46"/>
  <c r="I1495" i="46"/>
  <c r="J1495" i="46"/>
  <c r="B1496" i="46"/>
  <c r="C1496" i="46"/>
  <c r="D1496" i="46"/>
  <c r="E1496" i="46"/>
  <c r="F1496" i="46"/>
  <c r="G1496" i="46"/>
  <c r="H1496" i="46"/>
  <c r="I1496" i="46"/>
  <c r="J1496" i="46"/>
  <c r="B1497" i="46"/>
  <c r="C1497" i="46"/>
  <c r="D1497" i="46"/>
  <c r="E1497" i="46"/>
  <c r="F1497" i="46"/>
  <c r="G1497" i="46"/>
  <c r="H1497" i="46"/>
  <c r="I1497" i="46"/>
  <c r="J1497" i="46"/>
  <c r="B1498" i="46"/>
  <c r="C1498" i="46"/>
  <c r="D1498" i="46"/>
  <c r="E1498" i="46"/>
  <c r="F1498" i="46"/>
  <c r="G1498" i="46"/>
  <c r="H1498" i="46"/>
  <c r="I1498" i="46"/>
  <c r="J1498" i="46"/>
  <c r="B1499" i="46"/>
  <c r="C1499" i="46"/>
  <c r="D1499" i="46"/>
  <c r="E1499" i="46"/>
  <c r="F1499" i="46"/>
  <c r="G1499" i="46"/>
  <c r="H1499" i="46"/>
  <c r="I1499" i="46"/>
  <c r="J1499" i="46"/>
  <c r="B1500" i="46"/>
  <c r="C1500" i="46"/>
  <c r="D1500" i="46"/>
  <c r="E1500" i="46"/>
  <c r="F1500" i="46"/>
  <c r="G1500" i="46"/>
  <c r="H1500" i="46"/>
  <c r="I1500" i="46"/>
  <c r="J1500" i="46"/>
  <c r="B1501" i="46"/>
  <c r="C1501" i="46"/>
  <c r="D1501" i="46"/>
  <c r="E1501" i="46"/>
  <c r="F1501" i="46"/>
  <c r="G1501" i="46"/>
  <c r="H1501" i="46"/>
  <c r="I1501" i="46"/>
  <c r="J1501" i="46"/>
  <c r="B1502" i="46"/>
  <c r="C1502" i="46"/>
  <c r="D1502" i="46"/>
  <c r="E1502" i="46"/>
  <c r="F1502" i="46"/>
  <c r="G1502" i="46"/>
  <c r="H1502" i="46"/>
  <c r="I1502" i="46"/>
  <c r="J1502" i="46"/>
  <c r="B1503" i="46"/>
  <c r="C1503" i="46"/>
  <c r="M1503" i="46" s="1"/>
  <c r="D1503" i="46"/>
  <c r="E1503" i="46"/>
  <c r="F1503" i="46"/>
  <c r="G1503" i="46"/>
  <c r="H1503" i="46"/>
  <c r="I1503" i="46"/>
  <c r="J1503" i="46"/>
  <c r="B1504" i="46"/>
  <c r="C1504" i="46"/>
  <c r="E1504" i="46"/>
  <c r="F1504" i="46"/>
  <c r="G1504" i="46"/>
  <c r="H1504" i="46"/>
  <c r="I1504" i="46"/>
  <c r="J1504" i="46"/>
  <c r="B1505" i="46"/>
  <c r="C1505" i="46"/>
  <c r="E1505" i="46"/>
  <c r="F1505" i="46"/>
  <c r="G1505" i="46"/>
  <c r="H1505" i="46"/>
  <c r="I1505" i="46"/>
  <c r="J1505" i="46"/>
  <c r="B1506" i="46"/>
  <c r="C1506" i="46"/>
  <c r="E1506" i="46"/>
  <c r="F1506" i="46"/>
  <c r="G1506" i="46"/>
  <c r="H1506" i="46"/>
  <c r="I1506" i="46"/>
  <c r="J1506" i="46"/>
  <c r="B1507" i="46"/>
  <c r="C1507" i="46"/>
  <c r="E1507" i="46"/>
  <c r="F1507" i="46"/>
  <c r="G1507" i="46"/>
  <c r="H1507" i="46"/>
  <c r="I1507" i="46"/>
  <c r="J1507" i="46"/>
  <c r="B1508" i="46"/>
  <c r="C1508" i="46"/>
  <c r="E1508" i="46"/>
  <c r="F1508" i="46"/>
  <c r="G1508" i="46"/>
  <c r="H1508" i="46"/>
  <c r="I1508" i="46"/>
  <c r="J1508" i="46"/>
  <c r="B1509" i="46"/>
  <c r="C1509" i="46"/>
  <c r="E1509" i="46"/>
  <c r="F1509" i="46"/>
  <c r="G1509" i="46"/>
  <c r="H1509" i="46"/>
  <c r="I1509" i="46"/>
  <c r="J1509" i="46"/>
  <c r="B1510" i="46"/>
  <c r="C1510" i="46"/>
  <c r="E1510" i="46"/>
  <c r="F1510" i="46"/>
  <c r="G1510" i="46"/>
  <c r="H1510" i="46"/>
  <c r="I1510" i="46"/>
  <c r="J1510" i="46"/>
  <c r="B1511" i="46"/>
  <c r="C1511" i="46"/>
  <c r="E1511" i="46"/>
  <c r="F1511" i="46"/>
  <c r="G1511" i="46"/>
  <c r="H1511" i="46"/>
  <c r="I1511" i="46"/>
  <c r="J1511" i="46"/>
  <c r="B1512" i="46"/>
  <c r="C1512" i="46"/>
  <c r="E1512" i="46"/>
  <c r="F1512" i="46"/>
  <c r="G1512" i="46"/>
  <c r="H1512" i="46"/>
  <c r="I1512" i="46"/>
  <c r="J1512" i="46"/>
  <c r="B1513" i="46"/>
  <c r="C1513" i="46"/>
  <c r="E1513" i="46"/>
  <c r="F1513" i="46"/>
  <c r="G1513" i="46"/>
  <c r="H1513" i="46"/>
  <c r="I1513" i="46"/>
  <c r="J1513" i="46"/>
  <c r="B1514" i="46"/>
  <c r="C1514" i="46"/>
  <c r="E1514" i="46"/>
  <c r="F1514" i="46"/>
  <c r="G1514" i="46"/>
  <c r="H1514" i="46"/>
  <c r="I1514" i="46"/>
  <c r="J1514" i="46"/>
  <c r="F1485" i="46"/>
  <c r="G1485" i="46"/>
  <c r="H1485" i="46"/>
  <c r="I1485" i="46"/>
  <c r="J1485" i="46"/>
  <c r="E1485" i="46"/>
  <c r="C1485" i="46"/>
  <c r="B1485" i="46"/>
  <c r="O1443" i="46"/>
  <c r="P1443" i="46"/>
  <c r="Q1443" i="46"/>
  <c r="O1444" i="46"/>
  <c r="P1444" i="46"/>
  <c r="Q1444" i="46"/>
  <c r="O1445" i="46"/>
  <c r="P1445" i="46"/>
  <c r="Q1445" i="46"/>
  <c r="O1446" i="46"/>
  <c r="P1446" i="46"/>
  <c r="Q1446" i="46"/>
  <c r="O1447" i="46"/>
  <c r="P1447" i="46"/>
  <c r="Q1447" i="46"/>
  <c r="O1448" i="46"/>
  <c r="P1448" i="46"/>
  <c r="Q1448" i="46"/>
  <c r="O1449" i="46"/>
  <c r="P1449" i="46"/>
  <c r="Q1449" i="46"/>
  <c r="O1450" i="46"/>
  <c r="P1450" i="46"/>
  <c r="Q1450" i="46"/>
  <c r="O1451" i="46"/>
  <c r="P1451" i="46"/>
  <c r="Q1451" i="46"/>
  <c r="O1452" i="46"/>
  <c r="P1452" i="46"/>
  <c r="Q1452" i="46"/>
  <c r="O1453" i="46"/>
  <c r="P1453" i="46"/>
  <c r="Q1453" i="46"/>
  <c r="O1454" i="46"/>
  <c r="P1454" i="46"/>
  <c r="Q1454" i="46"/>
  <c r="O1455" i="46"/>
  <c r="P1455" i="46"/>
  <c r="Q1455" i="46"/>
  <c r="O1456" i="46"/>
  <c r="P1456" i="46"/>
  <c r="Q1456" i="46"/>
  <c r="O1457" i="46"/>
  <c r="P1457" i="46"/>
  <c r="Q1457" i="46"/>
  <c r="O1458" i="46"/>
  <c r="P1458" i="46"/>
  <c r="Q1458" i="46"/>
  <c r="O1459" i="46"/>
  <c r="P1459" i="46"/>
  <c r="Q1459" i="46"/>
  <c r="O1460" i="46"/>
  <c r="P1460" i="46"/>
  <c r="Q1460" i="46"/>
  <c r="O1461" i="46"/>
  <c r="P1461" i="46"/>
  <c r="Q1461" i="46"/>
  <c r="O1462" i="46"/>
  <c r="P1462" i="46"/>
  <c r="Q1462" i="46"/>
  <c r="O1463" i="46"/>
  <c r="P1463" i="46"/>
  <c r="Q1463" i="46"/>
  <c r="O1464" i="46"/>
  <c r="P1464" i="46"/>
  <c r="Q1464" i="46"/>
  <c r="O1465" i="46"/>
  <c r="P1465" i="46"/>
  <c r="Q1465" i="46"/>
  <c r="O1466" i="46"/>
  <c r="P1466" i="46"/>
  <c r="Q1466" i="46"/>
  <c r="O1467" i="46"/>
  <c r="P1467" i="46"/>
  <c r="Q1467" i="46"/>
  <c r="O1468" i="46"/>
  <c r="P1468" i="46"/>
  <c r="Q1468" i="46"/>
  <c r="O1469" i="46"/>
  <c r="P1469" i="46"/>
  <c r="Q1469" i="46"/>
  <c r="O1470" i="46"/>
  <c r="P1470" i="46"/>
  <c r="Q1470" i="46"/>
  <c r="O1471" i="46"/>
  <c r="P1471" i="46"/>
  <c r="Q1471" i="46"/>
  <c r="P1442" i="46"/>
  <c r="Q1442" i="46"/>
  <c r="O1442" i="46"/>
  <c r="B1443" i="46"/>
  <c r="C1443" i="46"/>
  <c r="E1443" i="46"/>
  <c r="F1443" i="46"/>
  <c r="G1443" i="46"/>
  <c r="H1443" i="46"/>
  <c r="I1443" i="46"/>
  <c r="J1443" i="46"/>
  <c r="B1444" i="46"/>
  <c r="C1444" i="46"/>
  <c r="E1444" i="46"/>
  <c r="F1444" i="46"/>
  <c r="G1444" i="46"/>
  <c r="H1444" i="46"/>
  <c r="I1444" i="46"/>
  <c r="J1444" i="46"/>
  <c r="B1445" i="46"/>
  <c r="C1445" i="46"/>
  <c r="E1445" i="46"/>
  <c r="F1445" i="46"/>
  <c r="G1445" i="46"/>
  <c r="H1445" i="46"/>
  <c r="I1445" i="46"/>
  <c r="J1445" i="46"/>
  <c r="B1446" i="46"/>
  <c r="C1446" i="46"/>
  <c r="E1446" i="46"/>
  <c r="F1446" i="46"/>
  <c r="G1446" i="46"/>
  <c r="H1446" i="46"/>
  <c r="I1446" i="46"/>
  <c r="J1446" i="46"/>
  <c r="B1447" i="46"/>
  <c r="C1447" i="46"/>
  <c r="E1447" i="46"/>
  <c r="F1447" i="46"/>
  <c r="G1447" i="46"/>
  <c r="H1447" i="46"/>
  <c r="I1447" i="46"/>
  <c r="J1447" i="46"/>
  <c r="B1448" i="46"/>
  <c r="C1448" i="46"/>
  <c r="E1448" i="46"/>
  <c r="F1448" i="46"/>
  <c r="G1448" i="46"/>
  <c r="H1448" i="46"/>
  <c r="I1448" i="46"/>
  <c r="J1448" i="46"/>
  <c r="B1449" i="46"/>
  <c r="C1449" i="46"/>
  <c r="E1449" i="46"/>
  <c r="F1449" i="46"/>
  <c r="G1449" i="46"/>
  <c r="H1449" i="46"/>
  <c r="I1449" i="46"/>
  <c r="J1449" i="46"/>
  <c r="B1450" i="46"/>
  <c r="C1450" i="46"/>
  <c r="E1450" i="46"/>
  <c r="F1450" i="46"/>
  <c r="G1450" i="46"/>
  <c r="H1450" i="46"/>
  <c r="I1450" i="46"/>
  <c r="J1450" i="46"/>
  <c r="B1451" i="46"/>
  <c r="C1451" i="46"/>
  <c r="E1451" i="46"/>
  <c r="F1451" i="46"/>
  <c r="G1451" i="46"/>
  <c r="H1451" i="46"/>
  <c r="I1451" i="46"/>
  <c r="J1451" i="46"/>
  <c r="B1452" i="46"/>
  <c r="C1452" i="46"/>
  <c r="M1452" i="46" s="1"/>
  <c r="D1452" i="46"/>
  <c r="E1452" i="46"/>
  <c r="F1452" i="46"/>
  <c r="G1452" i="46"/>
  <c r="H1452" i="46"/>
  <c r="I1452" i="46"/>
  <c r="J1452" i="46"/>
  <c r="B1453" i="46"/>
  <c r="C1453" i="46"/>
  <c r="D1453" i="46"/>
  <c r="E1453" i="46"/>
  <c r="F1453" i="46"/>
  <c r="G1453" i="46"/>
  <c r="H1453" i="46"/>
  <c r="I1453" i="46"/>
  <c r="J1453" i="46"/>
  <c r="B1454" i="46"/>
  <c r="C1454" i="46"/>
  <c r="D1454" i="46"/>
  <c r="E1454" i="46"/>
  <c r="F1454" i="46"/>
  <c r="G1454" i="46"/>
  <c r="H1454" i="46"/>
  <c r="I1454" i="46"/>
  <c r="J1454" i="46"/>
  <c r="B1455" i="46"/>
  <c r="C1455" i="46"/>
  <c r="D1455" i="46"/>
  <c r="E1455" i="46"/>
  <c r="F1455" i="46"/>
  <c r="G1455" i="46"/>
  <c r="H1455" i="46"/>
  <c r="I1455" i="46"/>
  <c r="J1455" i="46"/>
  <c r="B1456" i="46"/>
  <c r="C1456" i="46"/>
  <c r="D1456" i="46"/>
  <c r="E1456" i="46"/>
  <c r="F1456" i="46"/>
  <c r="G1456" i="46"/>
  <c r="H1456" i="46"/>
  <c r="I1456" i="46"/>
  <c r="J1456" i="46"/>
  <c r="B1457" i="46"/>
  <c r="C1457" i="46"/>
  <c r="M1457" i="46" s="1"/>
  <c r="D1457" i="46"/>
  <c r="E1457" i="46"/>
  <c r="F1457" i="46"/>
  <c r="G1457" i="46"/>
  <c r="H1457" i="46"/>
  <c r="I1457" i="46"/>
  <c r="J1457" i="46"/>
  <c r="B1458" i="46"/>
  <c r="C1458" i="46"/>
  <c r="D1458" i="46"/>
  <c r="E1458" i="46"/>
  <c r="F1458" i="46"/>
  <c r="G1458" i="46"/>
  <c r="H1458" i="46"/>
  <c r="I1458" i="46"/>
  <c r="J1458" i="46"/>
  <c r="B1459" i="46"/>
  <c r="C1459" i="46"/>
  <c r="D1459" i="46"/>
  <c r="E1459" i="46"/>
  <c r="F1459" i="46"/>
  <c r="G1459" i="46"/>
  <c r="H1459" i="46"/>
  <c r="I1459" i="46"/>
  <c r="J1459" i="46"/>
  <c r="B1460" i="46"/>
  <c r="C1460" i="46"/>
  <c r="M1460" i="46" s="1"/>
  <c r="D1460" i="46"/>
  <c r="E1460" i="46"/>
  <c r="F1460" i="46"/>
  <c r="G1460" i="46"/>
  <c r="H1460" i="46"/>
  <c r="I1460" i="46"/>
  <c r="J1460" i="46"/>
  <c r="B1461" i="46"/>
  <c r="C1461" i="46"/>
  <c r="M1461" i="46" s="1"/>
  <c r="E1461" i="46"/>
  <c r="F1461" i="46"/>
  <c r="G1461" i="46"/>
  <c r="H1461" i="46"/>
  <c r="I1461" i="46"/>
  <c r="J1461" i="46"/>
  <c r="B1462" i="46"/>
  <c r="C1462" i="46"/>
  <c r="M1462" i="46" s="1"/>
  <c r="E1462" i="46"/>
  <c r="F1462" i="46"/>
  <c r="G1462" i="46"/>
  <c r="H1462" i="46"/>
  <c r="I1462" i="46"/>
  <c r="J1462" i="46"/>
  <c r="B1463" i="46"/>
  <c r="C1463" i="46"/>
  <c r="M1463" i="46" s="1"/>
  <c r="E1463" i="46"/>
  <c r="F1463" i="46"/>
  <c r="G1463" i="46"/>
  <c r="H1463" i="46"/>
  <c r="I1463" i="46"/>
  <c r="J1463" i="46"/>
  <c r="B1464" i="46"/>
  <c r="C1464" i="46"/>
  <c r="M1464" i="46" s="1"/>
  <c r="E1464" i="46"/>
  <c r="F1464" i="46"/>
  <c r="G1464" i="46"/>
  <c r="H1464" i="46"/>
  <c r="I1464" i="46"/>
  <c r="J1464" i="46"/>
  <c r="B1465" i="46"/>
  <c r="C1465" i="46"/>
  <c r="M1465" i="46" s="1"/>
  <c r="E1465" i="46"/>
  <c r="F1465" i="46"/>
  <c r="G1465" i="46"/>
  <c r="H1465" i="46"/>
  <c r="I1465" i="46"/>
  <c r="J1465" i="46"/>
  <c r="B1466" i="46"/>
  <c r="C1466" i="46"/>
  <c r="M1466" i="46" s="1"/>
  <c r="E1466" i="46"/>
  <c r="F1466" i="46"/>
  <c r="G1466" i="46"/>
  <c r="H1466" i="46"/>
  <c r="I1466" i="46"/>
  <c r="J1466" i="46"/>
  <c r="B1467" i="46"/>
  <c r="C1467" i="46"/>
  <c r="M1467" i="46" s="1"/>
  <c r="E1467" i="46"/>
  <c r="F1467" i="46"/>
  <c r="G1467" i="46"/>
  <c r="H1467" i="46"/>
  <c r="I1467" i="46"/>
  <c r="J1467" i="46"/>
  <c r="B1468" i="46"/>
  <c r="C1468" i="46"/>
  <c r="M1468" i="46" s="1"/>
  <c r="E1468" i="46"/>
  <c r="F1468" i="46"/>
  <c r="G1468" i="46"/>
  <c r="H1468" i="46"/>
  <c r="I1468" i="46"/>
  <c r="J1468" i="46"/>
  <c r="B1469" i="46"/>
  <c r="C1469" i="46"/>
  <c r="M1469" i="46" s="1"/>
  <c r="E1469" i="46"/>
  <c r="F1469" i="46"/>
  <c r="G1469" i="46"/>
  <c r="H1469" i="46"/>
  <c r="I1469" i="46"/>
  <c r="J1469" i="46"/>
  <c r="B1470" i="46"/>
  <c r="C1470" i="46"/>
  <c r="M1470" i="46" s="1"/>
  <c r="E1470" i="46"/>
  <c r="F1470" i="46"/>
  <c r="G1470" i="46"/>
  <c r="H1470" i="46"/>
  <c r="I1470" i="46"/>
  <c r="J1470" i="46"/>
  <c r="B1471" i="46"/>
  <c r="C1471" i="46"/>
  <c r="M1471" i="46" s="1"/>
  <c r="E1471" i="46"/>
  <c r="F1471" i="46"/>
  <c r="G1471" i="46"/>
  <c r="H1471" i="46"/>
  <c r="I1471" i="46"/>
  <c r="J1471" i="46"/>
  <c r="F1442" i="46"/>
  <c r="G1442" i="46"/>
  <c r="H1442" i="46"/>
  <c r="I1442" i="46"/>
  <c r="J1442" i="46"/>
  <c r="E1442" i="46"/>
  <c r="C1442" i="46"/>
  <c r="B1442" i="46"/>
  <c r="A1437" i="46"/>
  <c r="A1438" i="46"/>
  <c r="B1438" i="46"/>
  <c r="A1439" i="46"/>
  <c r="B1439" i="46"/>
  <c r="A1440" i="46"/>
  <c r="B1440" i="46"/>
  <c r="B1436" i="46"/>
  <c r="A1436" i="46"/>
  <c r="O1400" i="46"/>
  <c r="P1400" i="46"/>
  <c r="Q1400" i="46"/>
  <c r="O1401" i="46"/>
  <c r="P1401" i="46"/>
  <c r="Q1401" i="46"/>
  <c r="O1402" i="46"/>
  <c r="P1402" i="46"/>
  <c r="Q1402" i="46"/>
  <c r="O1403" i="46"/>
  <c r="P1403" i="46"/>
  <c r="Q1403" i="46"/>
  <c r="O1404" i="46"/>
  <c r="P1404" i="46"/>
  <c r="Q1404" i="46"/>
  <c r="O1405" i="46"/>
  <c r="P1405" i="46"/>
  <c r="Q1405" i="46"/>
  <c r="O1406" i="46"/>
  <c r="P1406" i="46"/>
  <c r="Q1406" i="46"/>
  <c r="O1407" i="46"/>
  <c r="P1407" i="46"/>
  <c r="Q1407" i="46"/>
  <c r="O1408" i="46"/>
  <c r="P1408" i="46"/>
  <c r="Q1408" i="46"/>
  <c r="O1409" i="46"/>
  <c r="P1409" i="46"/>
  <c r="Q1409" i="46"/>
  <c r="O1410" i="46"/>
  <c r="P1410" i="46"/>
  <c r="Q1410" i="46"/>
  <c r="O1411" i="46"/>
  <c r="P1411" i="46"/>
  <c r="Q1411" i="46"/>
  <c r="O1412" i="46"/>
  <c r="P1412" i="46"/>
  <c r="Q1412" i="46"/>
  <c r="O1413" i="46"/>
  <c r="P1413" i="46"/>
  <c r="Q1413" i="46"/>
  <c r="O1414" i="46"/>
  <c r="P1414" i="46"/>
  <c r="Q1414" i="46"/>
  <c r="O1415" i="46"/>
  <c r="P1415" i="46"/>
  <c r="Q1415" i="46"/>
  <c r="O1416" i="46"/>
  <c r="P1416" i="46"/>
  <c r="Q1416" i="46"/>
  <c r="O1417" i="46"/>
  <c r="P1417" i="46"/>
  <c r="Q1417" i="46"/>
  <c r="O1418" i="46"/>
  <c r="P1418" i="46"/>
  <c r="Q1418" i="46"/>
  <c r="O1419" i="46"/>
  <c r="P1419" i="46"/>
  <c r="Q1419" i="46"/>
  <c r="O1420" i="46"/>
  <c r="P1420" i="46"/>
  <c r="Q1420" i="46"/>
  <c r="O1421" i="46"/>
  <c r="P1421" i="46"/>
  <c r="Q1421" i="46"/>
  <c r="O1422" i="46"/>
  <c r="P1422" i="46"/>
  <c r="Q1422" i="46"/>
  <c r="O1423" i="46"/>
  <c r="P1423" i="46"/>
  <c r="Q1423" i="46"/>
  <c r="O1424" i="46"/>
  <c r="P1424" i="46"/>
  <c r="Q1424" i="46"/>
  <c r="O1425" i="46"/>
  <c r="P1425" i="46"/>
  <c r="Q1425" i="46"/>
  <c r="O1426" i="46"/>
  <c r="P1426" i="46"/>
  <c r="Q1426" i="46"/>
  <c r="O1427" i="46"/>
  <c r="P1427" i="46"/>
  <c r="Q1427" i="46"/>
  <c r="O1428" i="46"/>
  <c r="P1428" i="46"/>
  <c r="Q1428" i="46"/>
  <c r="P1399" i="46"/>
  <c r="Q1399" i="46"/>
  <c r="O1399" i="46"/>
  <c r="B1400" i="46"/>
  <c r="C1400" i="46"/>
  <c r="E1400" i="46"/>
  <c r="F1400" i="46"/>
  <c r="G1400" i="46"/>
  <c r="H1400" i="46"/>
  <c r="I1400" i="46"/>
  <c r="J1400" i="46"/>
  <c r="B1401" i="46"/>
  <c r="C1401" i="46"/>
  <c r="E1401" i="46"/>
  <c r="F1401" i="46"/>
  <c r="G1401" i="46"/>
  <c r="H1401" i="46"/>
  <c r="I1401" i="46"/>
  <c r="J1401" i="46"/>
  <c r="B1402" i="46"/>
  <c r="C1402" i="46"/>
  <c r="E1402" i="46"/>
  <c r="F1402" i="46"/>
  <c r="G1402" i="46"/>
  <c r="H1402" i="46"/>
  <c r="I1402" i="46"/>
  <c r="J1402" i="46"/>
  <c r="B1403" i="46"/>
  <c r="C1403" i="46"/>
  <c r="E1403" i="46"/>
  <c r="F1403" i="46"/>
  <c r="G1403" i="46"/>
  <c r="H1403" i="46"/>
  <c r="I1403" i="46"/>
  <c r="J1403" i="46"/>
  <c r="B1404" i="46"/>
  <c r="C1404" i="46"/>
  <c r="E1404" i="46"/>
  <c r="F1404" i="46"/>
  <c r="G1404" i="46"/>
  <c r="H1404" i="46"/>
  <c r="I1404" i="46"/>
  <c r="J1404" i="46"/>
  <c r="B1405" i="46"/>
  <c r="C1405" i="46"/>
  <c r="E1405" i="46"/>
  <c r="F1405" i="46"/>
  <c r="G1405" i="46"/>
  <c r="H1405" i="46"/>
  <c r="I1405" i="46"/>
  <c r="J1405" i="46"/>
  <c r="B1406" i="46"/>
  <c r="C1406" i="46"/>
  <c r="E1406" i="46"/>
  <c r="F1406" i="46"/>
  <c r="G1406" i="46"/>
  <c r="H1406" i="46"/>
  <c r="I1406" i="46"/>
  <c r="J1406" i="46"/>
  <c r="B1407" i="46"/>
  <c r="C1407" i="46"/>
  <c r="E1407" i="46"/>
  <c r="F1407" i="46"/>
  <c r="G1407" i="46"/>
  <c r="H1407" i="46"/>
  <c r="I1407" i="46"/>
  <c r="J1407" i="46"/>
  <c r="B1408" i="46"/>
  <c r="C1408" i="46"/>
  <c r="E1408" i="46"/>
  <c r="F1408" i="46"/>
  <c r="G1408" i="46"/>
  <c r="H1408" i="46"/>
  <c r="I1408" i="46"/>
  <c r="J1408" i="46"/>
  <c r="B1409" i="46"/>
  <c r="C1409" i="46"/>
  <c r="D1409" i="46"/>
  <c r="E1409" i="46"/>
  <c r="F1409" i="46"/>
  <c r="G1409" i="46"/>
  <c r="H1409" i="46"/>
  <c r="I1409" i="46"/>
  <c r="J1409" i="46"/>
  <c r="B1410" i="46"/>
  <c r="C1410" i="46"/>
  <c r="D1410" i="46"/>
  <c r="E1410" i="46"/>
  <c r="F1410" i="46"/>
  <c r="G1410" i="46"/>
  <c r="H1410" i="46"/>
  <c r="I1410" i="46"/>
  <c r="J1410" i="46"/>
  <c r="B1411" i="46"/>
  <c r="C1411" i="46"/>
  <c r="D1411" i="46"/>
  <c r="E1411" i="46"/>
  <c r="F1411" i="46"/>
  <c r="G1411" i="46"/>
  <c r="H1411" i="46"/>
  <c r="I1411" i="46"/>
  <c r="J1411" i="46"/>
  <c r="B1412" i="46"/>
  <c r="C1412" i="46"/>
  <c r="D1412" i="46"/>
  <c r="E1412" i="46"/>
  <c r="F1412" i="46"/>
  <c r="G1412" i="46"/>
  <c r="H1412" i="46"/>
  <c r="I1412" i="46"/>
  <c r="J1412" i="46"/>
  <c r="B1413" i="46"/>
  <c r="C1413" i="46"/>
  <c r="M1413" i="46" s="1"/>
  <c r="D1413" i="46"/>
  <c r="E1413" i="46"/>
  <c r="F1413" i="46"/>
  <c r="G1413" i="46"/>
  <c r="H1413" i="46"/>
  <c r="I1413" i="46"/>
  <c r="J1413" i="46"/>
  <c r="B1414" i="46"/>
  <c r="C1414" i="46"/>
  <c r="D1414" i="46"/>
  <c r="E1414" i="46"/>
  <c r="F1414" i="46"/>
  <c r="G1414" i="46"/>
  <c r="H1414" i="46"/>
  <c r="I1414" i="46"/>
  <c r="J1414" i="46"/>
  <c r="B1415" i="46"/>
  <c r="C1415" i="46"/>
  <c r="D1415" i="46"/>
  <c r="E1415" i="46"/>
  <c r="F1415" i="46"/>
  <c r="G1415" i="46"/>
  <c r="H1415" i="46"/>
  <c r="I1415" i="46"/>
  <c r="J1415" i="46"/>
  <c r="B1416" i="46"/>
  <c r="C1416" i="46"/>
  <c r="D1416" i="46"/>
  <c r="E1416" i="46"/>
  <c r="F1416" i="46"/>
  <c r="G1416" i="46"/>
  <c r="H1416" i="46"/>
  <c r="I1416" i="46"/>
  <c r="J1416" i="46"/>
  <c r="B1417" i="46"/>
  <c r="C1417" i="46"/>
  <c r="D1417" i="46"/>
  <c r="E1417" i="46"/>
  <c r="F1417" i="46"/>
  <c r="G1417" i="46"/>
  <c r="H1417" i="46"/>
  <c r="I1417" i="46"/>
  <c r="J1417" i="46"/>
  <c r="B1418" i="46"/>
  <c r="C1418" i="46"/>
  <c r="E1418" i="46"/>
  <c r="F1418" i="46"/>
  <c r="G1418" i="46"/>
  <c r="H1418" i="46"/>
  <c r="I1418" i="46"/>
  <c r="J1418" i="46"/>
  <c r="B1419" i="46"/>
  <c r="C1419" i="46"/>
  <c r="E1419" i="46"/>
  <c r="F1419" i="46"/>
  <c r="G1419" i="46"/>
  <c r="H1419" i="46"/>
  <c r="I1419" i="46"/>
  <c r="J1419" i="46"/>
  <c r="B1420" i="46"/>
  <c r="C1420" i="46"/>
  <c r="E1420" i="46"/>
  <c r="F1420" i="46"/>
  <c r="G1420" i="46"/>
  <c r="H1420" i="46"/>
  <c r="I1420" i="46"/>
  <c r="J1420" i="46"/>
  <c r="B1421" i="46"/>
  <c r="C1421" i="46"/>
  <c r="E1421" i="46"/>
  <c r="F1421" i="46"/>
  <c r="G1421" i="46"/>
  <c r="H1421" i="46"/>
  <c r="I1421" i="46"/>
  <c r="J1421" i="46"/>
  <c r="B1422" i="46"/>
  <c r="C1422" i="46"/>
  <c r="E1422" i="46"/>
  <c r="F1422" i="46"/>
  <c r="G1422" i="46"/>
  <c r="H1422" i="46"/>
  <c r="I1422" i="46"/>
  <c r="J1422" i="46"/>
  <c r="B1423" i="46"/>
  <c r="C1423" i="46"/>
  <c r="M1423" i="46" s="1"/>
  <c r="E1423" i="46"/>
  <c r="F1423" i="46"/>
  <c r="G1423" i="46"/>
  <c r="H1423" i="46"/>
  <c r="I1423" i="46"/>
  <c r="J1423" i="46"/>
  <c r="B1424" i="46"/>
  <c r="C1424" i="46"/>
  <c r="M1424" i="46" s="1"/>
  <c r="E1424" i="46"/>
  <c r="F1424" i="46"/>
  <c r="G1424" i="46"/>
  <c r="H1424" i="46"/>
  <c r="I1424" i="46"/>
  <c r="J1424" i="46"/>
  <c r="B1425" i="46"/>
  <c r="C1425" i="46"/>
  <c r="M1425" i="46" s="1"/>
  <c r="E1425" i="46"/>
  <c r="F1425" i="46"/>
  <c r="G1425" i="46"/>
  <c r="H1425" i="46"/>
  <c r="I1425" i="46"/>
  <c r="J1425" i="46"/>
  <c r="B1426" i="46"/>
  <c r="C1426" i="46"/>
  <c r="M1426" i="46" s="1"/>
  <c r="E1426" i="46"/>
  <c r="F1426" i="46"/>
  <c r="G1426" i="46"/>
  <c r="H1426" i="46"/>
  <c r="I1426" i="46"/>
  <c r="J1426" i="46"/>
  <c r="B1427" i="46"/>
  <c r="C1427" i="46"/>
  <c r="M1427" i="46" s="1"/>
  <c r="E1427" i="46"/>
  <c r="F1427" i="46"/>
  <c r="G1427" i="46"/>
  <c r="H1427" i="46"/>
  <c r="I1427" i="46"/>
  <c r="J1427" i="46"/>
  <c r="B1428" i="46"/>
  <c r="C1428" i="46"/>
  <c r="M1428" i="46" s="1"/>
  <c r="E1428" i="46"/>
  <c r="F1428" i="46"/>
  <c r="G1428" i="46"/>
  <c r="H1428" i="46"/>
  <c r="I1428" i="46"/>
  <c r="J1428" i="46"/>
  <c r="F1399" i="46"/>
  <c r="G1399" i="46"/>
  <c r="H1399" i="46"/>
  <c r="I1399" i="46"/>
  <c r="J1399" i="46"/>
  <c r="E1399" i="46"/>
  <c r="C1399" i="46"/>
  <c r="B1399" i="46"/>
  <c r="O1357" i="46"/>
  <c r="P1357" i="46"/>
  <c r="Q1357" i="46"/>
  <c r="O1358" i="46"/>
  <c r="P1358" i="46"/>
  <c r="Q1358" i="46"/>
  <c r="O1359" i="46"/>
  <c r="P1359" i="46"/>
  <c r="Q1359" i="46"/>
  <c r="O1360" i="46"/>
  <c r="P1360" i="46"/>
  <c r="Q1360" i="46"/>
  <c r="O1361" i="46"/>
  <c r="P1361" i="46"/>
  <c r="Q1361" i="46"/>
  <c r="O1362" i="46"/>
  <c r="P1362" i="46"/>
  <c r="Q1362" i="46"/>
  <c r="O1363" i="46"/>
  <c r="P1363" i="46"/>
  <c r="Q1363" i="46"/>
  <c r="O1364" i="46"/>
  <c r="P1364" i="46"/>
  <c r="Q1364" i="46"/>
  <c r="O1365" i="46"/>
  <c r="P1365" i="46"/>
  <c r="Q1365" i="46"/>
  <c r="O1366" i="46"/>
  <c r="P1366" i="46"/>
  <c r="Q1366" i="46"/>
  <c r="O1367" i="46"/>
  <c r="P1367" i="46"/>
  <c r="Q1367" i="46"/>
  <c r="O1368" i="46"/>
  <c r="P1368" i="46"/>
  <c r="Q1368" i="46"/>
  <c r="O1369" i="46"/>
  <c r="P1369" i="46"/>
  <c r="Q1369" i="46"/>
  <c r="O1370" i="46"/>
  <c r="P1370" i="46"/>
  <c r="Q1370" i="46"/>
  <c r="O1371" i="46"/>
  <c r="P1371" i="46"/>
  <c r="Q1371" i="46"/>
  <c r="O1372" i="46"/>
  <c r="P1372" i="46"/>
  <c r="Q1372" i="46"/>
  <c r="O1373" i="46"/>
  <c r="P1373" i="46"/>
  <c r="Q1373" i="46"/>
  <c r="O1374" i="46"/>
  <c r="P1374" i="46"/>
  <c r="Q1374" i="46"/>
  <c r="O1375" i="46"/>
  <c r="P1375" i="46"/>
  <c r="Q1375" i="46"/>
  <c r="O1376" i="46"/>
  <c r="P1376" i="46"/>
  <c r="Q1376" i="46"/>
  <c r="O1377" i="46"/>
  <c r="P1377" i="46"/>
  <c r="Q1377" i="46"/>
  <c r="O1378" i="46"/>
  <c r="P1378" i="46"/>
  <c r="Q1378" i="46"/>
  <c r="O1379" i="46"/>
  <c r="P1379" i="46"/>
  <c r="Q1379" i="46"/>
  <c r="O1380" i="46"/>
  <c r="P1380" i="46"/>
  <c r="Q1380" i="46"/>
  <c r="O1381" i="46"/>
  <c r="P1381" i="46"/>
  <c r="Q1381" i="46"/>
  <c r="O1382" i="46"/>
  <c r="P1382" i="46"/>
  <c r="Q1382" i="46"/>
  <c r="O1383" i="46"/>
  <c r="P1383" i="46"/>
  <c r="Q1383" i="46"/>
  <c r="O1384" i="46"/>
  <c r="P1384" i="46"/>
  <c r="Q1384" i="46"/>
  <c r="O1385" i="46"/>
  <c r="P1385" i="46"/>
  <c r="Q1385" i="46"/>
  <c r="P1356" i="46"/>
  <c r="Q1356" i="46"/>
  <c r="O1356" i="46"/>
  <c r="B1357" i="46"/>
  <c r="C1357" i="46"/>
  <c r="M1357" i="46" s="1"/>
  <c r="E1357" i="46"/>
  <c r="F1357" i="46"/>
  <c r="G1357" i="46"/>
  <c r="H1357" i="46"/>
  <c r="I1357" i="46"/>
  <c r="J1357" i="46"/>
  <c r="B1358" i="46"/>
  <c r="C1358" i="46"/>
  <c r="M1358" i="46" s="1"/>
  <c r="E1358" i="46"/>
  <c r="F1358" i="46"/>
  <c r="G1358" i="46"/>
  <c r="H1358" i="46"/>
  <c r="I1358" i="46"/>
  <c r="J1358" i="46"/>
  <c r="B1359" i="46"/>
  <c r="C1359" i="46"/>
  <c r="M1359" i="46" s="1"/>
  <c r="E1359" i="46"/>
  <c r="F1359" i="46"/>
  <c r="G1359" i="46"/>
  <c r="H1359" i="46"/>
  <c r="I1359" i="46"/>
  <c r="J1359" i="46"/>
  <c r="B1360" i="46"/>
  <c r="C1360" i="46"/>
  <c r="M1360" i="46" s="1"/>
  <c r="E1360" i="46"/>
  <c r="F1360" i="46"/>
  <c r="G1360" i="46"/>
  <c r="H1360" i="46"/>
  <c r="I1360" i="46"/>
  <c r="J1360" i="46"/>
  <c r="B1361" i="46"/>
  <c r="C1361" i="46"/>
  <c r="M1361" i="46" s="1"/>
  <c r="E1361" i="46"/>
  <c r="F1361" i="46"/>
  <c r="G1361" i="46"/>
  <c r="H1361" i="46"/>
  <c r="I1361" i="46"/>
  <c r="J1361" i="46"/>
  <c r="B1362" i="46"/>
  <c r="C1362" i="46"/>
  <c r="M1362" i="46" s="1"/>
  <c r="E1362" i="46"/>
  <c r="F1362" i="46"/>
  <c r="G1362" i="46"/>
  <c r="H1362" i="46"/>
  <c r="I1362" i="46"/>
  <c r="J1362" i="46"/>
  <c r="B1363" i="46"/>
  <c r="C1363" i="46"/>
  <c r="M1363" i="46" s="1"/>
  <c r="E1363" i="46"/>
  <c r="F1363" i="46"/>
  <c r="G1363" i="46"/>
  <c r="H1363" i="46"/>
  <c r="I1363" i="46"/>
  <c r="J1363" i="46"/>
  <c r="B1364" i="46"/>
  <c r="C1364" i="46"/>
  <c r="M1364" i="46" s="1"/>
  <c r="E1364" i="46"/>
  <c r="F1364" i="46"/>
  <c r="G1364" i="46"/>
  <c r="H1364" i="46"/>
  <c r="I1364" i="46"/>
  <c r="J1364" i="46"/>
  <c r="B1365" i="46"/>
  <c r="C1365" i="46"/>
  <c r="M1365" i="46" s="1"/>
  <c r="E1365" i="46"/>
  <c r="F1365" i="46"/>
  <c r="G1365" i="46"/>
  <c r="H1365" i="46"/>
  <c r="I1365" i="46"/>
  <c r="J1365" i="46"/>
  <c r="B1366" i="46"/>
  <c r="C1366" i="46"/>
  <c r="D1366" i="46"/>
  <c r="E1366" i="46"/>
  <c r="F1366" i="46"/>
  <c r="G1366" i="46"/>
  <c r="H1366" i="46"/>
  <c r="I1366" i="46"/>
  <c r="J1366" i="46"/>
  <c r="B1367" i="46"/>
  <c r="C1367" i="46"/>
  <c r="M1367" i="46" s="1"/>
  <c r="D1367" i="46"/>
  <c r="E1367" i="46"/>
  <c r="F1367" i="46"/>
  <c r="G1367" i="46"/>
  <c r="H1367" i="46"/>
  <c r="I1367" i="46"/>
  <c r="J1367" i="46"/>
  <c r="B1368" i="46"/>
  <c r="C1368" i="46"/>
  <c r="D1368" i="46"/>
  <c r="E1368" i="46"/>
  <c r="F1368" i="46"/>
  <c r="G1368" i="46"/>
  <c r="H1368" i="46"/>
  <c r="I1368" i="46"/>
  <c r="J1368" i="46"/>
  <c r="B1369" i="46"/>
  <c r="C1369" i="46"/>
  <c r="D1369" i="46"/>
  <c r="E1369" i="46"/>
  <c r="F1369" i="46"/>
  <c r="G1369" i="46"/>
  <c r="H1369" i="46"/>
  <c r="I1369" i="46"/>
  <c r="J1369" i="46"/>
  <c r="B1370" i="46"/>
  <c r="C1370" i="46"/>
  <c r="D1370" i="46"/>
  <c r="E1370" i="46"/>
  <c r="F1370" i="46"/>
  <c r="G1370" i="46"/>
  <c r="H1370" i="46"/>
  <c r="I1370" i="46"/>
  <c r="J1370" i="46"/>
  <c r="B1371" i="46"/>
  <c r="C1371" i="46"/>
  <c r="D1371" i="46"/>
  <c r="E1371" i="46"/>
  <c r="F1371" i="46"/>
  <c r="G1371" i="46"/>
  <c r="H1371" i="46"/>
  <c r="I1371" i="46"/>
  <c r="J1371" i="46"/>
  <c r="B1372" i="46"/>
  <c r="C1372" i="46"/>
  <c r="M1372" i="46" s="1"/>
  <c r="D1372" i="46"/>
  <c r="E1372" i="46"/>
  <c r="F1372" i="46"/>
  <c r="G1372" i="46"/>
  <c r="H1372" i="46"/>
  <c r="I1372" i="46"/>
  <c r="J1372" i="46"/>
  <c r="B1373" i="46"/>
  <c r="C1373" i="46"/>
  <c r="D1373" i="46"/>
  <c r="E1373" i="46"/>
  <c r="F1373" i="46"/>
  <c r="G1373" i="46"/>
  <c r="H1373" i="46"/>
  <c r="I1373" i="46"/>
  <c r="J1373" i="46"/>
  <c r="B1374" i="46"/>
  <c r="C1374" i="46"/>
  <c r="D1374" i="46"/>
  <c r="E1374" i="46"/>
  <c r="F1374" i="46"/>
  <c r="G1374" i="46"/>
  <c r="H1374" i="46"/>
  <c r="I1374" i="46"/>
  <c r="J1374" i="46"/>
  <c r="B1375" i="46"/>
  <c r="C1375" i="46"/>
  <c r="E1375" i="46"/>
  <c r="F1375" i="46"/>
  <c r="G1375" i="46"/>
  <c r="H1375" i="46"/>
  <c r="I1375" i="46"/>
  <c r="J1375" i="46"/>
  <c r="B1376" i="46"/>
  <c r="C1376" i="46"/>
  <c r="E1376" i="46"/>
  <c r="F1376" i="46"/>
  <c r="G1376" i="46"/>
  <c r="H1376" i="46"/>
  <c r="I1376" i="46"/>
  <c r="J1376" i="46"/>
  <c r="B1377" i="46"/>
  <c r="C1377" i="46"/>
  <c r="E1377" i="46"/>
  <c r="F1377" i="46"/>
  <c r="G1377" i="46"/>
  <c r="H1377" i="46"/>
  <c r="I1377" i="46"/>
  <c r="J1377" i="46"/>
  <c r="B1378" i="46"/>
  <c r="C1378" i="46"/>
  <c r="E1378" i="46"/>
  <c r="F1378" i="46"/>
  <c r="G1378" i="46"/>
  <c r="H1378" i="46"/>
  <c r="I1378" i="46"/>
  <c r="J1378" i="46"/>
  <c r="B1379" i="46"/>
  <c r="C1379" i="46"/>
  <c r="E1379" i="46"/>
  <c r="F1379" i="46"/>
  <c r="G1379" i="46"/>
  <c r="H1379" i="46"/>
  <c r="I1379" i="46"/>
  <c r="J1379" i="46"/>
  <c r="B1380" i="46"/>
  <c r="C1380" i="46"/>
  <c r="E1380" i="46"/>
  <c r="F1380" i="46"/>
  <c r="G1380" i="46"/>
  <c r="H1380" i="46"/>
  <c r="I1380" i="46"/>
  <c r="J1380" i="46"/>
  <c r="B1381" i="46"/>
  <c r="C1381" i="46"/>
  <c r="E1381" i="46"/>
  <c r="F1381" i="46"/>
  <c r="G1381" i="46"/>
  <c r="H1381" i="46"/>
  <c r="I1381" i="46"/>
  <c r="J1381" i="46"/>
  <c r="B1382" i="46"/>
  <c r="C1382" i="46"/>
  <c r="E1382" i="46"/>
  <c r="F1382" i="46"/>
  <c r="G1382" i="46"/>
  <c r="H1382" i="46"/>
  <c r="I1382" i="46"/>
  <c r="J1382" i="46"/>
  <c r="B1383" i="46"/>
  <c r="C1383" i="46"/>
  <c r="E1383" i="46"/>
  <c r="F1383" i="46"/>
  <c r="G1383" i="46"/>
  <c r="H1383" i="46"/>
  <c r="I1383" i="46"/>
  <c r="J1383" i="46"/>
  <c r="B1384" i="46"/>
  <c r="C1384" i="46"/>
  <c r="E1384" i="46"/>
  <c r="F1384" i="46"/>
  <c r="G1384" i="46"/>
  <c r="H1384" i="46"/>
  <c r="I1384" i="46"/>
  <c r="J1384" i="46"/>
  <c r="B1385" i="46"/>
  <c r="C1385" i="46"/>
  <c r="E1385" i="46"/>
  <c r="F1385" i="46"/>
  <c r="G1385" i="46"/>
  <c r="H1385" i="46"/>
  <c r="I1385" i="46"/>
  <c r="J1385" i="46"/>
  <c r="F1356" i="46"/>
  <c r="G1356" i="46"/>
  <c r="H1356" i="46"/>
  <c r="I1356" i="46"/>
  <c r="J1356" i="46"/>
  <c r="E1356" i="46"/>
  <c r="C1356" i="46"/>
  <c r="B1356" i="46"/>
  <c r="O1314" i="46"/>
  <c r="P1314" i="46"/>
  <c r="Q1314" i="46"/>
  <c r="O1315" i="46"/>
  <c r="P1315" i="46"/>
  <c r="Q1315" i="46"/>
  <c r="O1316" i="46"/>
  <c r="P1316" i="46"/>
  <c r="Q1316" i="46"/>
  <c r="O1317" i="46"/>
  <c r="P1317" i="46"/>
  <c r="Q1317" i="46"/>
  <c r="O1318" i="46"/>
  <c r="P1318" i="46"/>
  <c r="Q1318" i="46"/>
  <c r="O1319" i="46"/>
  <c r="P1319" i="46"/>
  <c r="Q1319" i="46"/>
  <c r="O1320" i="46"/>
  <c r="P1320" i="46"/>
  <c r="Q1320" i="46"/>
  <c r="O1321" i="46"/>
  <c r="P1321" i="46"/>
  <c r="Q1321" i="46"/>
  <c r="O1322" i="46"/>
  <c r="P1322" i="46"/>
  <c r="Q1322" i="46"/>
  <c r="O1323" i="46"/>
  <c r="P1323" i="46"/>
  <c r="Q1323" i="46"/>
  <c r="O1324" i="46"/>
  <c r="P1324" i="46"/>
  <c r="Q1324" i="46"/>
  <c r="O1325" i="46"/>
  <c r="P1325" i="46"/>
  <c r="Q1325" i="46"/>
  <c r="O1326" i="46"/>
  <c r="P1326" i="46"/>
  <c r="Q1326" i="46"/>
  <c r="O1327" i="46"/>
  <c r="P1327" i="46"/>
  <c r="Q1327" i="46"/>
  <c r="O1328" i="46"/>
  <c r="P1328" i="46"/>
  <c r="Q1328" i="46"/>
  <c r="O1329" i="46"/>
  <c r="P1329" i="46"/>
  <c r="Q1329" i="46"/>
  <c r="O1330" i="46"/>
  <c r="P1330" i="46"/>
  <c r="Q1330" i="46"/>
  <c r="O1331" i="46"/>
  <c r="P1331" i="46"/>
  <c r="Q1331" i="46"/>
  <c r="O1332" i="46"/>
  <c r="P1332" i="46"/>
  <c r="Q1332" i="46"/>
  <c r="O1333" i="46"/>
  <c r="P1333" i="46"/>
  <c r="Q1333" i="46"/>
  <c r="O1334" i="46"/>
  <c r="P1334" i="46"/>
  <c r="Q1334" i="46"/>
  <c r="O1335" i="46"/>
  <c r="P1335" i="46"/>
  <c r="Q1335" i="46"/>
  <c r="O1336" i="46"/>
  <c r="P1336" i="46"/>
  <c r="Q1336" i="46"/>
  <c r="O1337" i="46"/>
  <c r="P1337" i="46"/>
  <c r="Q1337" i="46"/>
  <c r="O1338" i="46"/>
  <c r="P1338" i="46"/>
  <c r="Q1338" i="46"/>
  <c r="O1339" i="46"/>
  <c r="P1339" i="46"/>
  <c r="Q1339" i="46"/>
  <c r="O1340" i="46"/>
  <c r="P1340" i="46"/>
  <c r="Q1340" i="46"/>
  <c r="O1341" i="46"/>
  <c r="P1341" i="46"/>
  <c r="Q1341" i="46"/>
  <c r="O1342" i="46"/>
  <c r="P1342" i="46"/>
  <c r="Q1342" i="46"/>
  <c r="O1343" i="46"/>
  <c r="P1343" i="46"/>
  <c r="Q1343" i="46"/>
  <c r="P1313" i="46"/>
  <c r="Q1313" i="46"/>
  <c r="O1313" i="46"/>
  <c r="B1314" i="46"/>
  <c r="C1314" i="46"/>
  <c r="E1314" i="46"/>
  <c r="F1314" i="46"/>
  <c r="G1314" i="46"/>
  <c r="H1314" i="46"/>
  <c r="I1314" i="46"/>
  <c r="J1314" i="46"/>
  <c r="B1315" i="46"/>
  <c r="C1315" i="46"/>
  <c r="E1315" i="46"/>
  <c r="F1315" i="46"/>
  <c r="G1315" i="46"/>
  <c r="H1315" i="46"/>
  <c r="I1315" i="46"/>
  <c r="J1315" i="46"/>
  <c r="B1316" i="46"/>
  <c r="C1316" i="46"/>
  <c r="E1316" i="46"/>
  <c r="F1316" i="46"/>
  <c r="G1316" i="46"/>
  <c r="H1316" i="46"/>
  <c r="I1316" i="46"/>
  <c r="J1316" i="46"/>
  <c r="B1317" i="46"/>
  <c r="C1317" i="46"/>
  <c r="E1317" i="46"/>
  <c r="F1317" i="46"/>
  <c r="G1317" i="46"/>
  <c r="H1317" i="46"/>
  <c r="I1317" i="46"/>
  <c r="J1317" i="46"/>
  <c r="B1318" i="46"/>
  <c r="C1318" i="46"/>
  <c r="E1318" i="46"/>
  <c r="F1318" i="46"/>
  <c r="G1318" i="46"/>
  <c r="H1318" i="46"/>
  <c r="I1318" i="46"/>
  <c r="J1318" i="46"/>
  <c r="B1319" i="46"/>
  <c r="C1319" i="46"/>
  <c r="E1319" i="46"/>
  <c r="F1319" i="46"/>
  <c r="G1319" i="46"/>
  <c r="H1319" i="46"/>
  <c r="I1319" i="46"/>
  <c r="J1319" i="46"/>
  <c r="B1320" i="46"/>
  <c r="C1320" i="46"/>
  <c r="E1320" i="46"/>
  <c r="F1320" i="46"/>
  <c r="G1320" i="46"/>
  <c r="H1320" i="46"/>
  <c r="I1320" i="46"/>
  <c r="J1320" i="46"/>
  <c r="B1321" i="46"/>
  <c r="C1321" i="46"/>
  <c r="E1321" i="46"/>
  <c r="F1321" i="46"/>
  <c r="G1321" i="46"/>
  <c r="H1321" i="46"/>
  <c r="I1321" i="46"/>
  <c r="J1321" i="46"/>
  <c r="B1322" i="46"/>
  <c r="C1322" i="46"/>
  <c r="E1322" i="46"/>
  <c r="F1322" i="46"/>
  <c r="G1322" i="46"/>
  <c r="H1322" i="46"/>
  <c r="I1322" i="46"/>
  <c r="J1322" i="46"/>
  <c r="B1323" i="46"/>
  <c r="C1323" i="46"/>
  <c r="M1323" i="46" s="1"/>
  <c r="D1323" i="46"/>
  <c r="E1323" i="46"/>
  <c r="F1323" i="46"/>
  <c r="G1323" i="46"/>
  <c r="H1323" i="46"/>
  <c r="I1323" i="46"/>
  <c r="J1323" i="46"/>
  <c r="B1324" i="46"/>
  <c r="C1324" i="46"/>
  <c r="D1324" i="46"/>
  <c r="E1324" i="46"/>
  <c r="F1324" i="46"/>
  <c r="G1324" i="46"/>
  <c r="H1324" i="46"/>
  <c r="I1324" i="46"/>
  <c r="J1324" i="46"/>
  <c r="B1325" i="46"/>
  <c r="C1325" i="46"/>
  <c r="D1325" i="46"/>
  <c r="E1325" i="46"/>
  <c r="F1325" i="46"/>
  <c r="G1325" i="46"/>
  <c r="H1325" i="46"/>
  <c r="I1325" i="46"/>
  <c r="J1325" i="46"/>
  <c r="B1326" i="46"/>
  <c r="C1326" i="46"/>
  <c r="M1326" i="46" s="1"/>
  <c r="D1326" i="46"/>
  <c r="E1326" i="46"/>
  <c r="F1326" i="46"/>
  <c r="G1326" i="46"/>
  <c r="H1326" i="46"/>
  <c r="I1326" i="46"/>
  <c r="J1326" i="46"/>
  <c r="B1327" i="46"/>
  <c r="C1327" i="46"/>
  <c r="D1327" i="46"/>
  <c r="E1327" i="46"/>
  <c r="F1327" i="46"/>
  <c r="G1327" i="46"/>
  <c r="H1327" i="46"/>
  <c r="I1327" i="46"/>
  <c r="J1327" i="46"/>
  <c r="B1328" i="46"/>
  <c r="C1328" i="46"/>
  <c r="D1328" i="46"/>
  <c r="E1328" i="46"/>
  <c r="F1328" i="46"/>
  <c r="G1328" i="46"/>
  <c r="H1328" i="46"/>
  <c r="I1328" i="46"/>
  <c r="J1328" i="46"/>
  <c r="B1329" i="46"/>
  <c r="C1329" i="46"/>
  <c r="D1329" i="46"/>
  <c r="E1329" i="46"/>
  <c r="F1329" i="46"/>
  <c r="G1329" i="46"/>
  <c r="H1329" i="46"/>
  <c r="I1329" i="46"/>
  <c r="J1329" i="46"/>
  <c r="B1330" i="46"/>
  <c r="C1330" i="46"/>
  <c r="D1330" i="46"/>
  <c r="E1330" i="46"/>
  <c r="F1330" i="46"/>
  <c r="G1330" i="46"/>
  <c r="H1330" i="46"/>
  <c r="I1330" i="46"/>
  <c r="J1330" i="46"/>
  <c r="B1331" i="46"/>
  <c r="C1331" i="46"/>
  <c r="M1331" i="46" s="1"/>
  <c r="D1331" i="46"/>
  <c r="E1331" i="46"/>
  <c r="F1331" i="46"/>
  <c r="G1331" i="46"/>
  <c r="H1331" i="46"/>
  <c r="I1331" i="46"/>
  <c r="J1331" i="46"/>
  <c r="B1332" i="46"/>
  <c r="C1332" i="46"/>
  <c r="E1332" i="46"/>
  <c r="F1332" i="46"/>
  <c r="G1332" i="46"/>
  <c r="H1332" i="46"/>
  <c r="I1332" i="46"/>
  <c r="J1332" i="46"/>
  <c r="B1333" i="46"/>
  <c r="C1333" i="46"/>
  <c r="E1333" i="46"/>
  <c r="F1333" i="46"/>
  <c r="G1333" i="46"/>
  <c r="H1333" i="46"/>
  <c r="I1333" i="46"/>
  <c r="J1333" i="46"/>
  <c r="B1334" i="46"/>
  <c r="C1334" i="46"/>
  <c r="E1334" i="46"/>
  <c r="F1334" i="46"/>
  <c r="G1334" i="46"/>
  <c r="H1334" i="46"/>
  <c r="I1334" i="46"/>
  <c r="J1334" i="46"/>
  <c r="B1335" i="46"/>
  <c r="C1335" i="46"/>
  <c r="E1335" i="46"/>
  <c r="F1335" i="46"/>
  <c r="G1335" i="46"/>
  <c r="H1335" i="46"/>
  <c r="I1335" i="46"/>
  <c r="J1335" i="46"/>
  <c r="B1336" i="46"/>
  <c r="C1336" i="46"/>
  <c r="E1336" i="46"/>
  <c r="F1336" i="46"/>
  <c r="G1336" i="46"/>
  <c r="H1336" i="46"/>
  <c r="I1336" i="46"/>
  <c r="J1336" i="46"/>
  <c r="B1337" i="46"/>
  <c r="C1337" i="46"/>
  <c r="E1337" i="46"/>
  <c r="F1337" i="46"/>
  <c r="G1337" i="46"/>
  <c r="H1337" i="46"/>
  <c r="I1337" i="46"/>
  <c r="J1337" i="46"/>
  <c r="B1338" i="46"/>
  <c r="C1338" i="46"/>
  <c r="E1338" i="46"/>
  <c r="F1338" i="46"/>
  <c r="G1338" i="46"/>
  <c r="H1338" i="46"/>
  <c r="I1338" i="46"/>
  <c r="J1338" i="46"/>
  <c r="B1339" i="46"/>
  <c r="C1339" i="46"/>
  <c r="E1339" i="46"/>
  <c r="F1339" i="46"/>
  <c r="G1339" i="46"/>
  <c r="H1339" i="46"/>
  <c r="I1339" i="46"/>
  <c r="J1339" i="46"/>
  <c r="B1340" i="46"/>
  <c r="C1340" i="46"/>
  <c r="E1340" i="46"/>
  <c r="F1340" i="46"/>
  <c r="G1340" i="46"/>
  <c r="H1340" i="46"/>
  <c r="I1340" i="46"/>
  <c r="J1340" i="46"/>
  <c r="B1341" i="46"/>
  <c r="C1341" i="46"/>
  <c r="E1341" i="46"/>
  <c r="F1341" i="46"/>
  <c r="G1341" i="46"/>
  <c r="H1341" i="46"/>
  <c r="I1341" i="46"/>
  <c r="J1341" i="46"/>
  <c r="B1342" i="46"/>
  <c r="C1342" i="46"/>
  <c r="E1342" i="46"/>
  <c r="F1342" i="46"/>
  <c r="G1342" i="46"/>
  <c r="H1342" i="46"/>
  <c r="I1342" i="46"/>
  <c r="J1342" i="46"/>
  <c r="B1343" i="46"/>
  <c r="C1343" i="46"/>
  <c r="D1343" i="46"/>
  <c r="E1343" i="46"/>
  <c r="F1343" i="46"/>
  <c r="G1343" i="46"/>
  <c r="H1343" i="46"/>
  <c r="I1343" i="46"/>
  <c r="J1343" i="46"/>
  <c r="F1313" i="46"/>
  <c r="G1313" i="46"/>
  <c r="H1313" i="46"/>
  <c r="I1313" i="46"/>
  <c r="J1313" i="46"/>
  <c r="E1313" i="46"/>
  <c r="C1313" i="46"/>
  <c r="B1313" i="46"/>
  <c r="O1271" i="46"/>
  <c r="P1271" i="46"/>
  <c r="Q1271" i="46"/>
  <c r="O1272" i="46"/>
  <c r="P1272" i="46"/>
  <c r="Q1272" i="46"/>
  <c r="O1273" i="46"/>
  <c r="P1273" i="46"/>
  <c r="Q1273" i="46"/>
  <c r="O1274" i="46"/>
  <c r="P1274" i="46"/>
  <c r="Q1274" i="46"/>
  <c r="O1275" i="46"/>
  <c r="P1275" i="46"/>
  <c r="Q1275" i="46"/>
  <c r="O1276" i="46"/>
  <c r="P1276" i="46"/>
  <c r="Q1276" i="46"/>
  <c r="O1277" i="46"/>
  <c r="P1277" i="46"/>
  <c r="Q1277" i="46"/>
  <c r="O1278" i="46"/>
  <c r="P1278" i="46"/>
  <c r="Q1278" i="46"/>
  <c r="O1279" i="46"/>
  <c r="P1279" i="46"/>
  <c r="Q1279" i="46"/>
  <c r="O1280" i="46"/>
  <c r="P1280" i="46"/>
  <c r="Q1280" i="46"/>
  <c r="O1281" i="46"/>
  <c r="P1281" i="46"/>
  <c r="Q1281" i="46"/>
  <c r="O1282" i="46"/>
  <c r="P1282" i="46"/>
  <c r="Q1282" i="46"/>
  <c r="O1283" i="46"/>
  <c r="P1283" i="46"/>
  <c r="Q1283" i="46"/>
  <c r="O1284" i="46"/>
  <c r="P1284" i="46"/>
  <c r="Q1284" i="46"/>
  <c r="O1285" i="46"/>
  <c r="P1285" i="46"/>
  <c r="Q1285" i="46"/>
  <c r="O1286" i="46"/>
  <c r="P1286" i="46"/>
  <c r="Q1286" i="46"/>
  <c r="O1287" i="46"/>
  <c r="P1287" i="46"/>
  <c r="Q1287" i="46"/>
  <c r="O1288" i="46"/>
  <c r="P1288" i="46"/>
  <c r="Q1288" i="46"/>
  <c r="O1289" i="46"/>
  <c r="P1289" i="46"/>
  <c r="Q1289" i="46"/>
  <c r="O1290" i="46"/>
  <c r="P1290" i="46"/>
  <c r="Q1290" i="46"/>
  <c r="O1291" i="46"/>
  <c r="P1291" i="46"/>
  <c r="Q1291" i="46"/>
  <c r="O1292" i="46"/>
  <c r="P1292" i="46"/>
  <c r="Q1292" i="46"/>
  <c r="O1293" i="46"/>
  <c r="P1293" i="46"/>
  <c r="Q1293" i="46"/>
  <c r="O1294" i="46"/>
  <c r="P1294" i="46"/>
  <c r="Q1294" i="46"/>
  <c r="O1295" i="46"/>
  <c r="P1295" i="46"/>
  <c r="Q1295" i="46"/>
  <c r="O1296" i="46"/>
  <c r="P1296" i="46"/>
  <c r="Q1296" i="46"/>
  <c r="O1297" i="46"/>
  <c r="P1297" i="46"/>
  <c r="Q1297" i="46"/>
  <c r="O1298" i="46"/>
  <c r="P1298" i="46"/>
  <c r="Q1298" i="46"/>
  <c r="O1299" i="46"/>
  <c r="P1299" i="46"/>
  <c r="Q1299" i="46"/>
  <c r="P1270" i="46"/>
  <c r="Q1270" i="46"/>
  <c r="O1270" i="46"/>
  <c r="B1271" i="46"/>
  <c r="C1271" i="46"/>
  <c r="M1271" i="46" s="1"/>
  <c r="E1271" i="46"/>
  <c r="F1271" i="46"/>
  <c r="G1271" i="46"/>
  <c r="H1271" i="46"/>
  <c r="I1271" i="46"/>
  <c r="J1271" i="46"/>
  <c r="B1272" i="46"/>
  <c r="C1272" i="46"/>
  <c r="E1272" i="46"/>
  <c r="F1272" i="46"/>
  <c r="G1272" i="46"/>
  <c r="H1272" i="46"/>
  <c r="I1272" i="46"/>
  <c r="J1272" i="46"/>
  <c r="B1273" i="46"/>
  <c r="C1273" i="46"/>
  <c r="E1273" i="46"/>
  <c r="F1273" i="46"/>
  <c r="G1273" i="46"/>
  <c r="H1273" i="46"/>
  <c r="I1273" i="46"/>
  <c r="J1273" i="46"/>
  <c r="B1274" i="46"/>
  <c r="C1274" i="46"/>
  <c r="M1274" i="46" s="1"/>
  <c r="E1274" i="46"/>
  <c r="F1274" i="46"/>
  <c r="G1274" i="46"/>
  <c r="H1274" i="46"/>
  <c r="I1274" i="46"/>
  <c r="J1274" i="46"/>
  <c r="B1275" i="46"/>
  <c r="C1275" i="46"/>
  <c r="E1275" i="46"/>
  <c r="F1275" i="46"/>
  <c r="G1275" i="46"/>
  <c r="H1275" i="46"/>
  <c r="I1275" i="46"/>
  <c r="J1275" i="46"/>
  <c r="B1276" i="46"/>
  <c r="C1276" i="46"/>
  <c r="M1276" i="46" s="1"/>
  <c r="E1276" i="46"/>
  <c r="F1276" i="46"/>
  <c r="G1276" i="46"/>
  <c r="H1276" i="46"/>
  <c r="I1276" i="46"/>
  <c r="J1276" i="46"/>
  <c r="B1277" i="46"/>
  <c r="C1277" i="46"/>
  <c r="E1277" i="46"/>
  <c r="F1277" i="46"/>
  <c r="G1277" i="46"/>
  <c r="H1277" i="46"/>
  <c r="I1277" i="46"/>
  <c r="J1277" i="46"/>
  <c r="B1278" i="46"/>
  <c r="C1278" i="46"/>
  <c r="E1278" i="46"/>
  <c r="F1278" i="46"/>
  <c r="G1278" i="46"/>
  <c r="H1278" i="46"/>
  <c r="I1278" i="46"/>
  <c r="J1278" i="46"/>
  <c r="B1279" i="46"/>
  <c r="C1279" i="46"/>
  <c r="M1279" i="46" s="1"/>
  <c r="E1279" i="46"/>
  <c r="F1279" i="46"/>
  <c r="G1279" i="46"/>
  <c r="H1279" i="46"/>
  <c r="I1279" i="46"/>
  <c r="J1279" i="46"/>
  <c r="B1280" i="46"/>
  <c r="C1280" i="46"/>
  <c r="D1280" i="46"/>
  <c r="E1280" i="46"/>
  <c r="F1280" i="46"/>
  <c r="G1280" i="46"/>
  <c r="H1280" i="46"/>
  <c r="I1280" i="46"/>
  <c r="J1280" i="46"/>
  <c r="B1281" i="46"/>
  <c r="C1281" i="46"/>
  <c r="D1281" i="46"/>
  <c r="E1281" i="46"/>
  <c r="F1281" i="46"/>
  <c r="G1281" i="46"/>
  <c r="H1281" i="46"/>
  <c r="I1281" i="46"/>
  <c r="J1281" i="46"/>
  <c r="B1282" i="46"/>
  <c r="C1282" i="46"/>
  <c r="D1282" i="46"/>
  <c r="E1282" i="46"/>
  <c r="F1282" i="46"/>
  <c r="G1282" i="46"/>
  <c r="H1282" i="46"/>
  <c r="I1282" i="46"/>
  <c r="J1282" i="46"/>
  <c r="B1283" i="46"/>
  <c r="C1283" i="46"/>
  <c r="D1283" i="46"/>
  <c r="E1283" i="46"/>
  <c r="F1283" i="46"/>
  <c r="G1283" i="46"/>
  <c r="H1283" i="46"/>
  <c r="I1283" i="46"/>
  <c r="J1283" i="46"/>
  <c r="B1284" i="46"/>
  <c r="C1284" i="46"/>
  <c r="M1284" i="46" s="1"/>
  <c r="D1284" i="46"/>
  <c r="E1284" i="46"/>
  <c r="F1284" i="46"/>
  <c r="G1284" i="46"/>
  <c r="H1284" i="46"/>
  <c r="I1284" i="46"/>
  <c r="J1284" i="46"/>
  <c r="B1285" i="46"/>
  <c r="C1285" i="46"/>
  <c r="D1285" i="46"/>
  <c r="E1285" i="46"/>
  <c r="F1285" i="46"/>
  <c r="G1285" i="46"/>
  <c r="H1285" i="46"/>
  <c r="I1285" i="46"/>
  <c r="J1285" i="46"/>
  <c r="B1286" i="46"/>
  <c r="C1286" i="46"/>
  <c r="D1286" i="46"/>
  <c r="E1286" i="46"/>
  <c r="F1286" i="46"/>
  <c r="G1286" i="46"/>
  <c r="H1286" i="46"/>
  <c r="I1286" i="46"/>
  <c r="J1286" i="46"/>
  <c r="B1287" i="46"/>
  <c r="C1287" i="46"/>
  <c r="M1287" i="46" s="1"/>
  <c r="D1287" i="46"/>
  <c r="E1287" i="46"/>
  <c r="F1287" i="46"/>
  <c r="G1287" i="46"/>
  <c r="H1287" i="46"/>
  <c r="I1287" i="46"/>
  <c r="J1287" i="46"/>
  <c r="B1288" i="46"/>
  <c r="C1288" i="46"/>
  <c r="M1288" i="46" s="1"/>
  <c r="D1288" i="46"/>
  <c r="E1288" i="46"/>
  <c r="F1288" i="46"/>
  <c r="G1288" i="46"/>
  <c r="H1288" i="46"/>
  <c r="I1288" i="46"/>
  <c r="J1288" i="46"/>
  <c r="B1289" i="46"/>
  <c r="C1289" i="46"/>
  <c r="E1289" i="46"/>
  <c r="F1289" i="46"/>
  <c r="G1289" i="46"/>
  <c r="H1289" i="46"/>
  <c r="I1289" i="46"/>
  <c r="J1289" i="46"/>
  <c r="B1290" i="46"/>
  <c r="C1290" i="46"/>
  <c r="E1290" i="46"/>
  <c r="F1290" i="46"/>
  <c r="G1290" i="46"/>
  <c r="H1290" i="46"/>
  <c r="I1290" i="46"/>
  <c r="J1290" i="46"/>
  <c r="B1291" i="46"/>
  <c r="C1291" i="46"/>
  <c r="E1291" i="46"/>
  <c r="F1291" i="46"/>
  <c r="G1291" i="46"/>
  <c r="H1291" i="46"/>
  <c r="I1291" i="46"/>
  <c r="J1291" i="46"/>
  <c r="B1292" i="46"/>
  <c r="C1292" i="46"/>
  <c r="E1292" i="46"/>
  <c r="F1292" i="46"/>
  <c r="G1292" i="46"/>
  <c r="H1292" i="46"/>
  <c r="I1292" i="46"/>
  <c r="J1292" i="46"/>
  <c r="B1293" i="46"/>
  <c r="C1293" i="46"/>
  <c r="E1293" i="46"/>
  <c r="F1293" i="46"/>
  <c r="G1293" i="46"/>
  <c r="H1293" i="46"/>
  <c r="I1293" i="46"/>
  <c r="J1293" i="46"/>
  <c r="B1294" i="46"/>
  <c r="C1294" i="46"/>
  <c r="E1294" i="46"/>
  <c r="F1294" i="46"/>
  <c r="G1294" i="46"/>
  <c r="H1294" i="46"/>
  <c r="I1294" i="46"/>
  <c r="J1294" i="46"/>
  <c r="B1295" i="46"/>
  <c r="C1295" i="46"/>
  <c r="E1295" i="46"/>
  <c r="F1295" i="46"/>
  <c r="G1295" i="46"/>
  <c r="H1295" i="46"/>
  <c r="I1295" i="46"/>
  <c r="J1295" i="46"/>
  <c r="B1296" i="46"/>
  <c r="C1296" i="46"/>
  <c r="E1296" i="46"/>
  <c r="F1296" i="46"/>
  <c r="G1296" i="46"/>
  <c r="H1296" i="46"/>
  <c r="I1296" i="46"/>
  <c r="J1296" i="46"/>
  <c r="B1297" i="46"/>
  <c r="C1297" i="46"/>
  <c r="E1297" i="46"/>
  <c r="F1297" i="46"/>
  <c r="G1297" i="46"/>
  <c r="H1297" i="46"/>
  <c r="I1297" i="46"/>
  <c r="J1297" i="46"/>
  <c r="B1298" i="46"/>
  <c r="C1298" i="46"/>
  <c r="E1298" i="46"/>
  <c r="F1298" i="46"/>
  <c r="G1298" i="46"/>
  <c r="H1298" i="46"/>
  <c r="I1298" i="46"/>
  <c r="J1298" i="46"/>
  <c r="B1299" i="46"/>
  <c r="C1299" i="46"/>
  <c r="E1299" i="46"/>
  <c r="F1299" i="46"/>
  <c r="G1299" i="46"/>
  <c r="H1299" i="46"/>
  <c r="I1299" i="46"/>
  <c r="J1299" i="46"/>
  <c r="F1270" i="46"/>
  <c r="G1270" i="46"/>
  <c r="H1270" i="46"/>
  <c r="I1270" i="46"/>
  <c r="J1270" i="46"/>
  <c r="E1270" i="46"/>
  <c r="C1270" i="46"/>
  <c r="B1270" i="46"/>
  <c r="O1228" i="46"/>
  <c r="P1228" i="46"/>
  <c r="Q1228" i="46"/>
  <c r="O1229" i="46"/>
  <c r="P1229" i="46"/>
  <c r="Q1229" i="46"/>
  <c r="O1230" i="46"/>
  <c r="P1230" i="46"/>
  <c r="Q1230" i="46"/>
  <c r="O1231" i="46"/>
  <c r="P1231" i="46"/>
  <c r="Q1231" i="46"/>
  <c r="O1232" i="46"/>
  <c r="P1232" i="46"/>
  <c r="Q1232" i="46"/>
  <c r="O1233" i="46"/>
  <c r="P1233" i="46"/>
  <c r="Q1233" i="46"/>
  <c r="O1234" i="46"/>
  <c r="P1234" i="46"/>
  <c r="Q1234" i="46"/>
  <c r="O1235" i="46"/>
  <c r="P1235" i="46"/>
  <c r="Q1235" i="46"/>
  <c r="O1236" i="46"/>
  <c r="P1236" i="46"/>
  <c r="Q1236" i="46"/>
  <c r="O1237" i="46"/>
  <c r="P1237" i="46"/>
  <c r="Q1237" i="46"/>
  <c r="O1238" i="46"/>
  <c r="P1238" i="46"/>
  <c r="Q1238" i="46"/>
  <c r="O1239" i="46"/>
  <c r="P1239" i="46"/>
  <c r="Q1239" i="46"/>
  <c r="O1240" i="46"/>
  <c r="P1240" i="46"/>
  <c r="Q1240" i="46"/>
  <c r="O1241" i="46"/>
  <c r="P1241" i="46"/>
  <c r="Q1241" i="46"/>
  <c r="O1242" i="46"/>
  <c r="P1242" i="46"/>
  <c r="Q1242" i="46"/>
  <c r="O1243" i="46"/>
  <c r="P1243" i="46"/>
  <c r="Q1243" i="46"/>
  <c r="O1244" i="46"/>
  <c r="P1244" i="46"/>
  <c r="Q1244" i="46"/>
  <c r="O1245" i="46"/>
  <c r="P1245" i="46"/>
  <c r="Q1245" i="46"/>
  <c r="O1246" i="46"/>
  <c r="P1246" i="46"/>
  <c r="Q1246" i="46"/>
  <c r="O1247" i="46"/>
  <c r="P1247" i="46"/>
  <c r="Q1247" i="46"/>
  <c r="O1248" i="46"/>
  <c r="P1248" i="46"/>
  <c r="Q1248" i="46"/>
  <c r="O1249" i="46"/>
  <c r="P1249" i="46"/>
  <c r="Q1249" i="46"/>
  <c r="O1250" i="46"/>
  <c r="P1250" i="46"/>
  <c r="Q1250" i="46"/>
  <c r="O1251" i="46"/>
  <c r="P1251" i="46"/>
  <c r="Q1251" i="46"/>
  <c r="O1252" i="46"/>
  <c r="P1252" i="46"/>
  <c r="Q1252" i="46"/>
  <c r="O1253" i="46"/>
  <c r="P1253" i="46"/>
  <c r="Q1253" i="46"/>
  <c r="O1254" i="46"/>
  <c r="P1254" i="46"/>
  <c r="Q1254" i="46"/>
  <c r="O1255" i="46"/>
  <c r="P1255" i="46"/>
  <c r="Q1255" i="46"/>
  <c r="O1256" i="46"/>
  <c r="P1256" i="46"/>
  <c r="Q1256" i="46"/>
  <c r="P1227" i="46"/>
  <c r="Q1227" i="46"/>
  <c r="O1227" i="46"/>
  <c r="B1228" i="46"/>
  <c r="C1228" i="46"/>
  <c r="E1228" i="46"/>
  <c r="F1228" i="46"/>
  <c r="G1228" i="46"/>
  <c r="H1228" i="46"/>
  <c r="I1228" i="46"/>
  <c r="J1228" i="46"/>
  <c r="B1229" i="46"/>
  <c r="C1229" i="46"/>
  <c r="E1229" i="46"/>
  <c r="F1229" i="46"/>
  <c r="G1229" i="46"/>
  <c r="H1229" i="46"/>
  <c r="I1229" i="46"/>
  <c r="J1229" i="46"/>
  <c r="B1230" i="46"/>
  <c r="C1230" i="46"/>
  <c r="E1230" i="46"/>
  <c r="F1230" i="46"/>
  <c r="G1230" i="46"/>
  <c r="H1230" i="46"/>
  <c r="I1230" i="46"/>
  <c r="J1230" i="46"/>
  <c r="B1231" i="46"/>
  <c r="C1231" i="46"/>
  <c r="E1231" i="46"/>
  <c r="F1231" i="46"/>
  <c r="G1231" i="46"/>
  <c r="H1231" i="46"/>
  <c r="I1231" i="46"/>
  <c r="J1231" i="46"/>
  <c r="B1232" i="46"/>
  <c r="C1232" i="46"/>
  <c r="E1232" i="46"/>
  <c r="F1232" i="46"/>
  <c r="G1232" i="46"/>
  <c r="H1232" i="46"/>
  <c r="I1232" i="46"/>
  <c r="J1232" i="46"/>
  <c r="B1233" i="46"/>
  <c r="C1233" i="46"/>
  <c r="E1233" i="46"/>
  <c r="F1233" i="46"/>
  <c r="G1233" i="46"/>
  <c r="H1233" i="46"/>
  <c r="I1233" i="46"/>
  <c r="J1233" i="46"/>
  <c r="B1234" i="46"/>
  <c r="C1234" i="46"/>
  <c r="E1234" i="46"/>
  <c r="F1234" i="46"/>
  <c r="G1234" i="46"/>
  <c r="H1234" i="46"/>
  <c r="I1234" i="46"/>
  <c r="J1234" i="46"/>
  <c r="B1235" i="46"/>
  <c r="C1235" i="46"/>
  <c r="E1235" i="46"/>
  <c r="F1235" i="46"/>
  <c r="G1235" i="46"/>
  <c r="H1235" i="46"/>
  <c r="I1235" i="46"/>
  <c r="J1235" i="46"/>
  <c r="B1236" i="46"/>
  <c r="C1236" i="46"/>
  <c r="E1236" i="46"/>
  <c r="F1236" i="46"/>
  <c r="G1236" i="46"/>
  <c r="H1236" i="46"/>
  <c r="I1236" i="46"/>
  <c r="J1236" i="46"/>
  <c r="B1237" i="46"/>
  <c r="C1237" i="46"/>
  <c r="D1237" i="46"/>
  <c r="E1237" i="46"/>
  <c r="F1237" i="46"/>
  <c r="G1237" i="46"/>
  <c r="H1237" i="46"/>
  <c r="I1237" i="46"/>
  <c r="J1237" i="46"/>
  <c r="B1238" i="46"/>
  <c r="C1238" i="46"/>
  <c r="D1238" i="46"/>
  <c r="E1238" i="46"/>
  <c r="F1238" i="46"/>
  <c r="G1238" i="46"/>
  <c r="H1238" i="46"/>
  <c r="I1238" i="46"/>
  <c r="J1238" i="46"/>
  <c r="B1239" i="46"/>
  <c r="C1239" i="46"/>
  <c r="D1239" i="46"/>
  <c r="E1239" i="46"/>
  <c r="F1239" i="46"/>
  <c r="G1239" i="46"/>
  <c r="H1239" i="46"/>
  <c r="I1239" i="46"/>
  <c r="J1239" i="46"/>
  <c r="B1240" i="46"/>
  <c r="C1240" i="46"/>
  <c r="D1240" i="46"/>
  <c r="E1240" i="46"/>
  <c r="F1240" i="46"/>
  <c r="G1240" i="46"/>
  <c r="H1240" i="46"/>
  <c r="I1240" i="46"/>
  <c r="J1240" i="46"/>
  <c r="B1241" i="46"/>
  <c r="C1241" i="46"/>
  <c r="M1241" i="46" s="1"/>
  <c r="D1241" i="46"/>
  <c r="E1241" i="46"/>
  <c r="F1241" i="46"/>
  <c r="G1241" i="46"/>
  <c r="H1241" i="46"/>
  <c r="I1241" i="46"/>
  <c r="J1241" i="46"/>
  <c r="B1242" i="46"/>
  <c r="C1242" i="46"/>
  <c r="M1242" i="46" s="1"/>
  <c r="D1242" i="46"/>
  <c r="E1242" i="46"/>
  <c r="F1242" i="46"/>
  <c r="G1242" i="46"/>
  <c r="H1242" i="46"/>
  <c r="I1242" i="46"/>
  <c r="J1242" i="46"/>
  <c r="B1243" i="46"/>
  <c r="C1243" i="46"/>
  <c r="D1243" i="46"/>
  <c r="E1243" i="46"/>
  <c r="F1243" i="46"/>
  <c r="G1243" i="46"/>
  <c r="H1243" i="46"/>
  <c r="I1243" i="46"/>
  <c r="J1243" i="46"/>
  <c r="B1244" i="46"/>
  <c r="C1244" i="46"/>
  <c r="D1244" i="46"/>
  <c r="E1244" i="46"/>
  <c r="F1244" i="46"/>
  <c r="G1244" i="46"/>
  <c r="H1244" i="46"/>
  <c r="I1244" i="46"/>
  <c r="J1244" i="46"/>
  <c r="B1245" i="46"/>
  <c r="C1245" i="46"/>
  <c r="D1245" i="46"/>
  <c r="E1245" i="46"/>
  <c r="F1245" i="46"/>
  <c r="G1245" i="46"/>
  <c r="H1245" i="46"/>
  <c r="I1245" i="46"/>
  <c r="J1245" i="46"/>
  <c r="B1246" i="46"/>
  <c r="C1246" i="46"/>
  <c r="E1246" i="46"/>
  <c r="F1246" i="46"/>
  <c r="G1246" i="46"/>
  <c r="H1246" i="46"/>
  <c r="I1246" i="46"/>
  <c r="J1246" i="46"/>
  <c r="B1247" i="46"/>
  <c r="C1247" i="46"/>
  <c r="E1247" i="46"/>
  <c r="F1247" i="46"/>
  <c r="G1247" i="46"/>
  <c r="H1247" i="46"/>
  <c r="I1247" i="46"/>
  <c r="J1247" i="46"/>
  <c r="B1248" i="46"/>
  <c r="C1248" i="46"/>
  <c r="E1248" i="46"/>
  <c r="F1248" i="46"/>
  <c r="G1248" i="46"/>
  <c r="H1248" i="46"/>
  <c r="I1248" i="46"/>
  <c r="J1248" i="46"/>
  <c r="B1249" i="46"/>
  <c r="C1249" i="46"/>
  <c r="E1249" i="46"/>
  <c r="F1249" i="46"/>
  <c r="G1249" i="46"/>
  <c r="H1249" i="46"/>
  <c r="I1249" i="46"/>
  <c r="J1249" i="46"/>
  <c r="B1250" i="46"/>
  <c r="C1250" i="46"/>
  <c r="E1250" i="46"/>
  <c r="F1250" i="46"/>
  <c r="G1250" i="46"/>
  <c r="H1250" i="46"/>
  <c r="I1250" i="46"/>
  <c r="J1250" i="46"/>
  <c r="B1251" i="46"/>
  <c r="C1251" i="46"/>
  <c r="M1251" i="46" s="1"/>
  <c r="E1251" i="46"/>
  <c r="F1251" i="46"/>
  <c r="G1251" i="46"/>
  <c r="H1251" i="46"/>
  <c r="I1251" i="46"/>
  <c r="J1251" i="46"/>
  <c r="B1252" i="46"/>
  <c r="C1252" i="46"/>
  <c r="M1252" i="46" s="1"/>
  <c r="E1252" i="46"/>
  <c r="F1252" i="46"/>
  <c r="G1252" i="46"/>
  <c r="H1252" i="46"/>
  <c r="I1252" i="46"/>
  <c r="J1252" i="46"/>
  <c r="B1253" i="46"/>
  <c r="C1253" i="46"/>
  <c r="M1253" i="46" s="1"/>
  <c r="E1253" i="46"/>
  <c r="F1253" i="46"/>
  <c r="G1253" i="46"/>
  <c r="H1253" i="46"/>
  <c r="I1253" i="46"/>
  <c r="J1253" i="46"/>
  <c r="B1254" i="46"/>
  <c r="C1254" i="46"/>
  <c r="M1254" i="46" s="1"/>
  <c r="E1254" i="46"/>
  <c r="F1254" i="46"/>
  <c r="G1254" i="46"/>
  <c r="H1254" i="46"/>
  <c r="I1254" i="46"/>
  <c r="J1254" i="46"/>
  <c r="B1255" i="46"/>
  <c r="C1255" i="46"/>
  <c r="M1255" i="46" s="1"/>
  <c r="E1255" i="46"/>
  <c r="F1255" i="46"/>
  <c r="G1255" i="46"/>
  <c r="H1255" i="46"/>
  <c r="I1255" i="46"/>
  <c r="J1255" i="46"/>
  <c r="B1256" i="46"/>
  <c r="C1256" i="46"/>
  <c r="M1256" i="46" s="1"/>
  <c r="E1256" i="46"/>
  <c r="F1256" i="46"/>
  <c r="G1256" i="46"/>
  <c r="H1256" i="46"/>
  <c r="I1256" i="46"/>
  <c r="J1256" i="46"/>
  <c r="F1227" i="46"/>
  <c r="G1227" i="46"/>
  <c r="H1227" i="46"/>
  <c r="I1227" i="46"/>
  <c r="J1227" i="46"/>
  <c r="E1227" i="46"/>
  <c r="C1227" i="46"/>
  <c r="B1227" i="46"/>
  <c r="O1185" i="46"/>
  <c r="P1185" i="46"/>
  <c r="Q1185" i="46"/>
  <c r="O1186" i="46"/>
  <c r="P1186" i="46"/>
  <c r="Q1186" i="46"/>
  <c r="O1187" i="46"/>
  <c r="P1187" i="46"/>
  <c r="Q1187" i="46"/>
  <c r="O1188" i="46"/>
  <c r="P1188" i="46"/>
  <c r="Q1188" i="46"/>
  <c r="O1189" i="46"/>
  <c r="P1189" i="46"/>
  <c r="Q1189" i="46"/>
  <c r="O1190" i="46"/>
  <c r="P1190" i="46"/>
  <c r="Q1190" i="46"/>
  <c r="O1191" i="46"/>
  <c r="P1191" i="46"/>
  <c r="Q1191" i="46"/>
  <c r="O1192" i="46"/>
  <c r="P1192" i="46"/>
  <c r="Q1192" i="46"/>
  <c r="O1193" i="46"/>
  <c r="P1193" i="46"/>
  <c r="Q1193" i="46"/>
  <c r="O1194" i="46"/>
  <c r="P1194" i="46"/>
  <c r="Q1194" i="46"/>
  <c r="O1195" i="46"/>
  <c r="P1195" i="46"/>
  <c r="Q1195" i="46"/>
  <c r="O1196" i="46"/>
  <c r="P1196" i="46"/>
  <c r="Q1196" i="46"/>
  <c r="O1197" i="46"/>
  <c r="P1197" i="46"/>
  <c r="Q1197" i="46"/>
  <c r="O1198" i="46"/>
  <c r="P1198" i="46"/>
  <c r="Q1198" i="46"/>
  <c r="O1199" i="46"/>
  <c r="P1199" i="46"/>
  <c r="Q1199" i="46"/>
  <c r="O1200" i="46"/>
  <c r="P1200" i="46"/>
  <c r="Q1200" i="46"/>
  <c r="O1201" i="46"/>
  <c r="P1201" i="46"/>
  <c r="Q1201" i="46"/>
  <c r="O1202" i="46"/>
  <c r="P1202" i="46"/>
  <c r="Q1202" i="46"/>
  <c r="O1203" i="46"/>
  <c r="P1203" i="46"/>
  <c r="Q1203" i="46"/>
  <c r="O1204" i="46"/>
  <c r="P1204" i="46"/>
  <c r="Q1204" i="46"/>
  <c r="O1205" i="46"/>
  <c r="P1205" i="46"/>
  <c r="Q1205" i="46"/>
  <c r="O1206" i="46"/>
  <c r="P1206" i="46"/>
  <c r="Q1206" i="46"/>
  <c r="O1207" i="46"/>
  <c r="P1207" i="46"/>
  <c r="Q1207" i="46"/>
  <c r="O1208" i="46"/>
  <c r="P1208" i="46"/>
  <c r="Q1208" i="46"/>
  <c r="O1209" i="46"/>
  <c r="P1209" i="46"/>
  <c r="Q1209" i="46"/>
  <c r="O1210" i="46"/>
  <c r="P1210" i="46"/>
  <c r="Q1210" i="46"/>
  <c r="O1211" i="46"/>
  <c r="P1211" i="46"/>
  <c r="Q1211" i="46"/>
  <c r="O1212" i="46"/>
  <c r="P1212" i="46"/>
  <c r="Q1212" i="46"/>
  <c r="O1213" i="46"/>
  <c r="P1213" i="46"/>
  <c r="Q1213" i="46"/>
  <c r="P1184" i="46"/>
  <c r="Q1184" i="46"/>
  <c r="O1184" i="46"/>
  <c r="B1185" i="46"/>
  <c r="C1185" i="46"/>
  <c r="E1185" i="46"/>
  <c r="F1185" i="46"/>
  <c r="G1185" i="46"/>
  <c r="H1185" i="46"/>
  <c r="I1185" i="46"/>
  <c r="J1185" i="46"/>
  <c r="B1186" i="46"/>
  <c r="C1186" i="46"/>
  <c r="E1186" i="46"/>
  <c r="F1186" i="46"/>
  <c r="G1186" i="46"/>
  <c r="H1186" i="46"/>
  <c r="I1186" i="46"/>
  <c r="J1186" i="46"/>
  <c r="B1187" i="46"/>
  <c r="C1187" i="46"/>
  <c r="M1187" i="46" s="1"/>
  <c r="E1187" i="46"/>
  <c r="F1187" i="46"/>
  <c r="G1187" i="46"/>
  <c r="H1187" i="46"/>
  <c r="I1187" i="46"/>
  <c r="J1187" i="46"/>
  <c r="B1188" i="46"/>
  <c r="C1188" i="46"/>
  <c r="M1188" i="46" s="1"/>
  <c r="E1188" i="46"/>
  <c r="F1188" i="46"/>
  <c r="G1188" i="46"/>
  <c r="H1188" i="46"/>
  <c r="I1188" i="46"/>
  <c r="J1188" i="46"/>
  <c r="B1189" i="46"/>
  <c r="C1189" i="46"/>
  <c r="E1189" i="46"/>
  <c r="F1189" i="46"/>
  <c r="G1189" i="46"/>
  <c r="H1189" i="46"/>
  <c r="I1189" i="46"/>
  <c r="J1189" i="46"/>
  <c r="B1190" i="46"/>
  <c r="C1190" i="46"/>
  <c r="E1190" i="46"/>
  <c r="F1190" i="46"/>
  <c r="G1190" i="46"/>
  <c r="H1190" i="46"/>
  <c r="I1190" i="46"/>
  <c r="J1190" i="46"/>
  <c r="B1191" i="46"/>
  <c r="C1191" i="46"/>
  <c r="E1191" i="46"/>
  <c r="F1191" i="46"/>
  <c r="G1191" i="46"/>
  <c r="H1191" i="46"/>
  <c r="I1191" i="46"/>
  <c r="J1191" i="46"/>
  <c r="B1192" i="46"/>
  <c r="C1192" i="46"/>
  <c r="M1192" i="46" s="1"/>
  <c r="E1192" i="46"/>
  <c r="F1192" i="46"/>
  <c r="G1192" i="46"/>
  <c r="H1192" i="46"/>
  <c r="I1192" i="46"/>
  <c r="J1192" i="46"/>
  <c r="B1193" i="46"/>
  <c r="C1193" i="46"/>
  <c r="M1193" i="46" s="1"/>
  <c r="E1193" i="46"/>
  <c r="F1193" i="46"/>
  <c r="G1193" i="46"/>
  <c r="H1193" i="46"/>
  <c r="I1193" i="46"/>
  <c r="J1193" i="46"/>
  <c r="B1194" i="46"/>
  <c r="C1194" i="46"/>
  <c r="D1194" i="46"/>
  <c r="E1194" i="46"/>
  <c r="F1194" i="46"/>
  <c r="G1194" i="46"/>
  <c r="H1194" i="46"/>
  <c r="I1194" i="46"/>
  <c r="J1194" i="46"/>
  <c r="B1195" i="46"/>
  <c r="C1195" i="46"/>
  <c r="M1195" i="46" s="1"/>
  <c r="D1195" i="46"/>
  <c r="E1195" i="46"/>
  <c r="F1195" i="46"/>
  <c r="G1195" i="46"/>
  <c r="H1195" i="46"/>
  <c r="I1195" i="46"/>
  <c r="J1195" i="46"/>
  <c r="B1196" i="46"/>
  <c r="C1196" i="46"/>
  <c r="D1196" i="46"/>
  <c r="E1196" i="46"/>
  <c r="F1196" i="46"/>
  <c r="G1196" i="46"/>
  <c r="H1196" i="46"/>
  <c r="I1196" i="46"/>
  <c r="J1196" i="46"/>
  <c r="B1197" i="46"/>
  <c r="C1197" i="46"/>
  <c r="D1197" i="46"/>
  <c r="E1197" i="46"/>
  <c r="F1197" i="46"/>
  <c r="G1197" i="46"/>
  <c r="H1197" i="46"/>
  <c r="I1197" i="46"/>
  <c r="J1197" i="46"/>
  <c r="B1198" i="46"/>
  <c r="C1198" i="46"/>
  <c r="D1198" i="46"/>
  <c r="E1198" i="46"/>
  <c r="F1198" i="46"/>
  <c r="G1198" i="46"/>
  <c r="H1198" i="46"/>
  <c r="I1198" i="46"/>
  <c r="J1198" i="46"/>
  <c r="B1199" i="46"/>
  <c r="C1199" i="46"/>
  <c r="M1199" i="46" s="1"/>
  <c r="D1199" i="46"/>
  <c r="E1199" i="46"/>
  <c r="F1199" i="46"/>
  <c r="G1199" i="46"/>
  <c r="H1199" i="46"/>
  <c r="I1199" i="46"/>
  <c r="J1199" i="46"/>
  <c r="B1200" i="46"/>
  <c r="C1200" i="46"/>
  <c r="D1200" i="46"/>
  <c r="E1200" i="46"/>
  <c r="F1200" i="46"/>
  <c r="G1200" i="46"/>
  <c r="H1200" i="46"/>
  <c r="I1200" i="46"/>
  <c r="J1200" i="46"/>
  <c r="B1201" i="46"/>
  <c r="C1201" i="46"/>
  <c r="D1201" i="46"/>
  <c r="E1201" i="46"/>
  <c r="F1201" i="46"/>
  <c r="G1201" i="46"/>
  <c r="H1201" i="46"/>
  <c r="I1201" i="46"/>
  <c r="J1201" i="46"/>
  <c r="B1202" i="46"/>
  <c r="C1202" i="46"/>
  <c r="D1202" i="46"/>
  <c r="E1202" i="46"/>
  <c r="F1202" i="46"/>
  <c r="G1202" i="46"/>
  <c r="H1202" i="46"/>
  <c r="I1202" i="46"/>
  <c r="J1202" i="46"/>
  <c r="B1203" i="46"/>
  <c r="C1203" i="46"/>
  <c r="E1203" i="46"/>
  <c r="F1203" i="46"/>
  <c r="G1203" i="46"/>
  <c r="H1203" i="46"/>
  <c r="I1203" i="46"/>
  <c r="J1203" i="46"/>
  <c r="B1204" i="46"/>
  <c r="C1204" i="46"/>
  <c r="E1204" i="46"/>
  <c r="F1204" i="46"/>
  <c r="G1204" i="46"/>
  <c r="H1204" i="46"/>
  <c r="I1204" i="46"/>
  <c r="J1204" i="46"/>
  <c r="B1205" i="46"/>
  <c r="C1205" i="46"/>
  <c r="E1205" i="46"/>
  <c r="F1205" i="46"/>
  <c r="G1205" i="46"/>
  <c r="H1205" i="46"/>
  <c r="I1205" i="46"/>
  <c r="J1205" i="46"/>
  <c r="B1206" i="46"/>
  <c r="C1206" i="46"/>
  <c r="E1206" i="46"/>
  <c r="F1206" i="46"/>
  <c r="G1206" i="46"/>
  <c r="H1206" i="46"/>
  <c r="I1206" i="46"/>
  <c r="J1206" i="46"/>
  <c r="B1207" i="46"/>
  <c r="C1207" i="46"/>
  <c r="E1207" i="46"/>
  <c r="F1207" i="46"/>
  <c r="G1207" i="46"/>
  <c r="H1207" i="46"/>
  <c r="I1207" i="46"/>
  <c r="J1207" i="46"/>
  <c r="B1208" i="46"/>
  <c r="C1208" i="46"/>
  <c r="E1208" i="46"/>
  <c r="F1208" i="46"/>
  <c r="G1208" i="46"/>
  <c r="H1208" i="46"/>
  <c r="I1208" i="46"/>
  <c r="J1208" i="46"/>
  <c r="B1209" i="46"/>
  <c r="C1209" i="46"/>
  <c r="E1209" i="46"/>
  <c r="F1209" i="46"/>
  <c r="G1209" i="46"/>
  <c r="H1209" i="46"/>
  <c r="I1209" i="46"/>
  <c r="J1209" i="46"/>
  <c r="B1210" i="46"/>
  <c r="C1210" i="46"/>
  <c r="E1210" i="46"/>
  <c r="F1210" i="46"/>
  <c r="G1210" i="46"/>
  <c r="H1210" i="46"/>
  <c r="I1210" i="46"/>
  <c r="J1210" i="46"/>
  <c r="B1211" i="46"/>
  <c r="C1211" i="46"/>
  <c r="E1211" i="46"/>
  <c r="F1211" i="46"/>
  <c r="G1211" i="46"/>
  <c r="H1211" i="46"/>
  <c r="I1211" i="46"/>
  <c r="J1211" i="46"/>
  <c r="B1212" i="46"/>
  <c r="C1212" i="46"/>
  <c r="E1212" i="46"/>
  <c r="F1212" i="46"/>
  <c r="G1212" i="46"/>
  <c r="H1212" i="46"/>
  <c r="I1212" i="46"/>
  <c r="J1212" i="46"/>
  <c r="B1213" i="46"/>
  <c r="C1213" i="46"/>
  <c r="E1213" i="46"/>
  <c r="F1213" i="46"/>
  <c r="G1213" i="46"/>
  <c r="H1213" i="46"/>
  <c r="I1213" i="46"/>
  <c r="J1213" i="46"/>
  <c r="F1184" i="46"/>
  <c r="G1184" i="46"/>
  <c r="H1184" i="46"/>
  <c r="I1184" i="46"/>
  <c r="J1184" i="46"/>
  <c r="E1184" i="46"/>
  <c r="C1184" i="46"/>
  <c r="M1184" i="46" s="1"/>
  <c r="B1184" i="46"/>
  <c r="O1142" i="46"/>
  <c r="P1142" i="46"/>
  <c r="Q1142" i="46"/>
  <c r="O1143" i="46"/>
  <c r="P1143" i="46"/>
  <c r="Q1143" i="46"/>
  <c r="O1144" i="46"/>
  <c r="P1144" i="46"/>
  <c r="Q1144" i="46"/>
  <c r="O1145" i="46"/>
  <c r="P1145" i="46"/>
  <c r="Q1145" i="46"/>
  <c r="O1146" i="46"/>
  <c r="P1146" i="46"/>
  <c r="Q1146" i="46"/>
  <c r="O1147" i="46"/>
  <c r="P1147" i="46"/>
  <c r="Q1147" i="46"/>
  <c r="O1148" i="46"/>
  <c r="P1148" i="46"/>
  <c r="Q1148" i="46"/>
  <c r="O1149" i="46"/>
  <c r="P1149" i="46"/>
  <c r="Q1149" i="46"/>
  <c r="O1150" i="46"/>
  <c r="P1150" i="46"/>
  <c r="Q1150" i="46"/>
  <c r="O1151" i="46"/>
  <c r="P1151" i="46"/>
  <c r="Q1151" i="46"/>
  <c r="O1152" i="46"/>
  <c r="P1152" i="46"/>
  <c r="Q1152" i="46"/>
  <c r="O1153" i="46"/>
  <c r="P1153" i="46"/>
  <c r="Q1153" i="46"/>
  <c r="O1154" i="46"/>
  <c r="P1154" i="46"/>
  <c r="Q1154" i="46"/>
  <c r="O1155" i="46"/>
  <c r="P1155" i="46"/>
  <c r="Q1155" i="46"/>
  <c r="O1156" i="46"/>
  <c r="P1156" i="46"/>
  <c r="Q1156" i="46"/>
  <c r="O1157" i="46"/>
  <c r="P1157" i="46"/>
  <c r="Q1157" i="46"/>
  <c r="O1158" i="46"/>
  <c r="P1158" i="46"/>
  <c r="Q1158" i="46"/>
  <c r="O1159" i="46"/>
  <c r="P1159" i="46"/>
  <c r="Q1159" i="46"/>
  <c r="O1160" i="46"/>
  <c r="P1160" i="46"/>
  <c r="Q1160" i="46"/>
  <c r="O1161" i="46"/>
  <c r="P1161" i="46"/>
  <c r="Q1161" i="46"/>
  <c r="O1162" i="46"/>
  <c r="P1162" i="46"/>
  <c r="Q1162" i="46"/>
  <c r="O1163" i="46"/>
  <c r="P1163" i="46"/>
  <c r="Q1163" i="46"/>
  <c r="O1164" i="46"/>
  <c r="P1164" i="46"/>
  <c r="Q1164" i="46"/>
  <c r="O1165" i="46"/>
  <c r="P1165" i="46"/>
  <c r="Q1165" i="46"/>
  <c r="O1166" i="46"/>
  <c r="P1166" i="46"/>
  <c r="Q1166" i="46"/>
  <c r="O1167" i="46"/>
  <c r="P1167" i="46"/>
  <c r="Q1167" i="46"/>
  <c r="O1168" i="46"/>
  <c r="P1168" i="46"/>
  <c r="Q1168" i="46"/>
  <c r="O1169" i="46"/>
  <c r="P1169" i="46"/>
  <c r="Q1169" i="46"/>
  <c r="O1170" i="46"/>
  <c r="P1170" i="46"/>
  <c r="Q1170" i="46"/>
  <c r="P1141" i="46"/>
  <c r="Q1141" i="46"/>
  <c r="O1141" i="46"/>
  <c r="B1142" i="46"/>
  <c r="C1142" i="46"/>
  <c r="E1142" i="46"/>
  <c r="F1142" i="46"/>
  <c r="G1142" i="46"/>
  <c r="H1142" i="46"/>
  <c r="I1142" i="46"/>
  <c r="J1142" i="46"/>
  <c r="B1143" i="46"/>
  <c r="C1143" i="46"/>
  <c r="E1143" i="46"/>
  <c r="F1143" i="46"/>
  <c r="G1143" i="46"/>
  <c r="H1143" i="46"/>
  <c r="I1143" i="46"/>
  <c r="J1143" i="46"/>
  <c r="B1144" i="46"/>
  <c r="C1144" i="46"/>
  <c r="E1144" i="46"/>
  <c r="F1144" i="46"/>
  <c r="G1144" i="46"/>
  <c r="H1144" i="46"/>
  <c r="I1144" i="46"/>
  <c r="J1144" i="46"/>
  <c r="B1145" i="46"/>
  <c r="C1145" i="46"/>
  <c r="E1145" i="46"/>
  <c r="F1145" i="46"/>
  <c r="G1145" i="46"/>
  <c r="H1145" i="46"/>
  <c r="I1145" i="46"/>
  <c r="J1145" i="46"/>
  <c r="B1146" i="46"/>
  <c r="C1146" i="46"/>
  <c r="E1146" i="46"/>
  <c r="F1146" i="46"/>
  <c r="G1146" i="46"/>
  <c r="H1146" i="46"/>
  <c r="I1146" i="46"/>
  <c r="J1146" i="46"/>
  <c r="B1147" i="46"/>
  <c r="C1147" i="46"/>
  <c r="E1147" i="46"/>
  <c r="F1147" i="46"/>
  <c r="G1147" i="46"/>
  <c r="H1147" i="46"/>
  <c r="I1147" i="46"/>
  <c r="J1147" i="46"/>
  <c r="B1148" i="46"/>
  <c r="C1148" i="46"/>
  <c r="E1148" i="46"/>
  <c r="F1148" i="46"/>
  <c r="G1148" i="46"/>
  <c r="H1148" i="46"/>
  <c r="I1148" i="46"/>
  <c r="J1148" i="46"/>
  <c r="B1149" i="46"/>
  <c r="C1149" i="46"/>
  <c r="E1149" i="46"/>
  <c r="F1149" i="46"/>
  <c r="G1149" i="46"/>
  <c r="H1149" i="46"/>
  <c r="I1149" i="46"/>
  <c r="J1149" i="46"/>
  <c r="B1150" i="46"/>
  <c r="C1150" i="46"/>
  <c r="E1150" i="46"/>
  <c r="F1150" i="46"/>
  <c r="G1150" i="46"/>
  <c r="H1150" i="46"/>
  <c r="I1150" i="46"/>
  <c r="J1150" i="46"/>
  <c r="B1151" i="46"/>
  <c r="C1151" i="46"/>
  <c r="D1151" i="46"/>
  <c r="E1151" i="46"/>
  <c r="F1151" i="46"/>
  <c r="G1151" i="46"/>
  <c r="H1151" i="46"/>
  <c r="I1151" i="46"/>
  <c r="J1151" i="46"/>
  <c r="B1152" i="46"/>
  <c r="C1152" i="46"/>
  <c r="D1152" i="46"/>
  <c r="E1152" i="46"/>
  <c r="F1152" i="46"/>
  <c r="G1152" i="46"/>
  <c r="H1152" i="46"/>
  <c r="I1152" i="46"/>
  <c r="J1152" i="46"/>
  <c r="B1153" i="46"/>
  <c r="C1153" i="46"/>
  <c r="D1153" i="46"/>
  <c r="E1153" i="46"/>
  <c r="F1153" i="46"/>
  <c r="G1153" i="46"/>
  <c r="H1153" i="46"/>
  <c r="I1153" i="46"/>
  <c r="J1153" i="46"/>
  <c r="B1154" i="46"/>
  <c r="C1154" i="46"/>
  <c r="D1154" i="46"/>
  <c r="E1154" i="46"/>
  <c r="F1154" i="46"/>
  <c r="G1154" i="46"/>
  <c r="H1154" i="46"/>
  <c r="I1154" i="46"/>
  <c r="J1154" i="46"/>
  <c r="B1155" i="46"/>
  <c r="C1155" i="46"/>
  <c r="D1155" i="46"/>
  <c r="E1155" i="46"/>
  <c r="F1155" i="46"/>
  <c r="G1155" i="46"/>
  <c r="H1155" i="46"/>
  <c r="I1155" i="46"/>
  <c r="J1155" i="46"/>
  <c r="B1156" i="46"/>
  <c r="C1156" i="46"/>
  <c r="D1156" i="46"/>
  <c r="E1156" i="46"/>
  <c r="F1156" i="46"/>
  <c r="G1156" i="46"/>
  <c r="H1156" i="46"/>
  <c r="I1156" i="46"/>
  <c r="J1156" i="46"/>
  <c r="B1157" i="46"/>
  <c r="C1157" i="46"/>
  <c r="D1157" i="46"/>
  <c r="E1157" i="46"/>
  <c r="F1157" i="46"/>
  <c r="G1157" i="46"/>
  <c r="H1157" i="46"/>
  <c r="I1157" i="46"/>
  <c r="J1157" i="46"/>
  <c r="B1158" i="46"/>
  <c r="C1158" i="46"/>
  <c r="D1158" i="46"/>
  <c r="E1158" i="46"/>
  <c r="F1158" i="46"/>
  <c r="G1158" i="46"/>
  <c r="H1158" i="46"/>
  <c r="I1158" i="46"/>
  <c r="J1158" i="46"/>
  <c r="B1159" i="46"/>
  <c r="C1159" i="46"/>
  <c r="D1159" i="46"/>
  <c r="E1159" i="46"/>
  <c r="F1159" i="46"/>
  <c r="G1159" i="46"/>
  <c r="H1159" i="46"/>
  <c r="I1159" i="46"/>
  <c r="J1159" i="46"/>
  <c r="B1160" i="46"/>
  <c r="C1160" i="46"/>
  <c r="E1160" i="46"/>
  <c r="F1160" i="46"/>
  <c r="G1160" i="46"/>
  <c r="H1160" i="46"/>
  <c r="I1160" i="46"/>
  <c r="J1160" i="46"/>
  <c r="B1161" i="46"/>
  <c r="C1161" i="46"/>
  <c r="E1161" i="46"/>
  <c r="F1161" i="46"/>
  <c r="G1161" i="46"/>
  <c r="H1161" i="46"/>
  <c r="I1161" i="46"/>
  <c r="J1161" i="46"/>
  <c r="B1162" i="46"/>
  <c r="C1162" i="46"/>
  <c r="E1162" i="46"/>
  <c r="F1162" i="46"/>
  <c r="G1162" i="46"/>
  <c r="H1162" i="46"/>
  <c r="I1162" i="46"/>
  <c r="J1162" i="46"/>
  <c r="B1163" i="46"/>
  <c r="C1163" i="46"/>
  <c r="E1163" i="46"/>
  <c r="F1163" i="46"/>
  <c r="G1163" i="46"/>
  <c r="H1163" i="46"/>
  <c r="I1163" i="46"/>
  <c r="J1163" i="46"/>
  <c r="B1164" i="46"/>
  <c r="C1164" i="46"/>
  <c r="E1164" i="46"/>
  <c r="F1164" i="46"/>
  <c r="G1164" i="46"/>
  <c r="H1164" i="46"/>
  <c r="I1164" i="46"/>
  <c r="J1164" i="46"/>
  <c r="B1165" i="46"/>
  <c r="C1165" i="46"/>
  <c r="E1165" i="46"/>
  <c r="F1165" i="46"/>
  <c r="G1165" i="46"/>
  <c r="H1165" i="46"/>
  <c r="I1165" i="46"/>
  <c r="J1165" i="46"/>
  <c r="B1166" i="46"/>
  <c r="C1166" i="46"/>
  <c r="E1166" i="46"/>
  <c r="F1166" i="46"/>
  <c r="G1166" i="46"/>
  <c r="H1166" i="46"/>
  <c r="I1166" i="46"/>
  <c r="J1166" i="46"/>
  <c r="B1167" i="46"/>
  <c r="C1167" i="46"/>
  <c r="E1167" i="46"/>
  <c r="F1167" i="46"/>
  <c r="G1167" i="46"/>
  <c r="H1167" i="46"/>
  <c r="I1167" i="46"/>
  <c r="J1167" i="46"/>
  <c r="B1168" i="46"/>
  <c r="C1168" i="46"/>
  <c r="E1168" i="46"/>
  <c r="F1168" i="46"/>
  <c r="G1168" i="46"/>
  <c r="H1168" i="46"/>
  <c r="I1168" i="46"/>
  <c r="J1168" i="46"/>
  <c r="B1169" i="46"/>
  <c r="C1169" i="46"/>
  <c r="E1169" i="46"/>
  <c r="F1169" i="46"/>
  <c r="G1169" i="46"/>
  <c r="H1169" i="46"/>
  <c r="I1169" i="46"/>
  <c r="J1169" i="46"/>
  <c r="B1170" i="46"/>
  <c r="C1170" i="46"/>
  <c r="E1170" i="46"/>
  <c r="F1170" i="46"/>
  <c r="G1170" i="46"/>
  <c r="H1170" i="46"/>
  <c r="I1170" i="46"/>
  <c r="J1170" i="46"/>
  <c r="F1141" i="46"/>
  <c r="G1141" i="46"/>
  <c r="H1141" i="46"/>
  <c r="I1141" i="46"/>
  <c r="J1141" i="46"/>
  <c r="E1141" i="46"/>
  <c r="C1141" i="46"/>
  <c r="B1141" i="46"/>
  <c r="O1099" i="46"/>
  <c r="P1099" i="46"/>
  <c r="Q1099" i="46"/>
  <c r="O1100" i="46"/>
  <c r="P1100" i="46"/>
  <c r="Q1100" i="46"/>
  <c r="O1101" i="46"/>
  <c r="P1101" i="46"/>
  <c r="Q1101" i="46"/>
  <c r="O1102" i="46"/>
  <c r="P1102" i="46"/>
  <c r="Q1102" i="46"/>
  <c r="O1103" i="46"/>
  <c r="P1103" i="46"/>
  <c r="Q1103" i="46"/>
  <c r="O1104" i="46"/>
  <c r="P1104" i="46"/>
  <c r="Q1104" i="46"/>
  <c r="O1105" i="46"/>
  <c r="P1105" i="46"/>
  <c r="Q1105" i="46"/>
  <c r="O1106" i="46"/>
  <c r="P1106" i="46"/>
  <c r="Q1106" i="46"/>
  <c r="O1107" i="46"/>
  <c r="P1107" i="46"/>
  <c r="Q1107" i="46"/>
  <c r="O1108" i="46"/>
  <c r="P1108" i="46"/>
  <c r="Q1108" i="46"/>
  <c r="O1109" i="46"/>
  <c r="P1109" i="46"/>
  <c r="Q1109" i="46"/>
  <c r="O1110" i="46"/>
  <c r="P1110" i="46"/>
  <c r="Q1110" i="46"/>
  <c r="O1111" i="46"/>
  <c r="P1111" i="46"/>
  <c r="Q1111" i="46"/>
  <c r="O1112" i="46"/>
  <c r="P1112" i="46"/>
  <c r="Q1112" i="46"/>
  <c r="O1113" i="46"/>
  <c r="P1113" i="46"/>
  <c r="Q1113" i="46"/>
  <c r="O1114" i="46"/>
  <c r="P1114" i="46"/>
  <c r="Q1114" i="46"/>
  <c r="O1115" i="46"/>
  <c r="P1115" i="46"/>
  <c r="Q1115" i="46"/>
  <c r="O1116" i="46"/>
  <c r="P1116" i="46"/>
  <c r="Q1116" i="46"/>
  <c r="O1117" i="46"/>
  <c r="P1117" i="46"/>
  <c r="Q1117" i="46"/>
  <c r="O1118" i="46"/>
  <c r="P1118" i="46"/>
  <c r="Q1118" i="46"/>
  <c r="O1119" i="46"/>
  <c r="P1119" i="46"/>
  <c r="Q1119" i="46"/>
  <c r="O1120" i="46"/>
  <c r="P1120" i="46"/>
  <c r="Q1120" i="46"/>
  <c r="O1121" i="46"/>
  <c r="P1121" i="46"/>
  <c r="Q1121" i="46"/>
  <c r="O1122" i="46"/>
  <c r="P1122" i="46"/>
  <c r="Q1122" i="46"/>
  <c r="O1123" i="46"/>
  <c r="P1123" i="46"/>
  <c r="Q1123" i="46"/>
  <c r="O1124" i="46"/>
  <c r="P1124" i="46"/>
  <c r="Q1124" i="46"/>
  <c r="O1125" i="46"/>
  <c r="P1125" i="46"/>
  <c r="Q1125" i="46"/>
  <c r="O1126" i="46"/>
  <c r="P1126" i="46"/>
  <c r="Q1126" i="46"/>
  <c r="O1127" i="46"/>
  <c r="P1127" i="46"/>
  <c r="Q1127" i="46"/>
  <c r="P1098" i="46"/>
  <c r="Q1098" i="46"/>
  <c r="O1098" i="46"/>
  <c r="B1099" i="46"/>
  <c r="C1099" i="46"/>
  <c r="E1099" i="46"/>
  <c r="F1099" i="46"/>
  <c r="G1099" i="46"/>
  <c r="H1099" i="46"/>
  <c r="I1099" i="46"/>
  <c r="J1099" i="46"/>
  <c r="B1100" i="46"/>
  <c r="C1100" i="46"/>
  <c r="E1100" i="46"/>
  <c r="F1100" i="46"/>
  <c r="G1100" i="46"/>
  <c r="H1100" i="46"/>
  <c r="I1100" i="46"/>
  <c r="J1100" i="46"/>
  <c r="B1101" i="46"/>
  <c r="C1101" i="46"/>
  <c r="E1101" i="46"/>
  <c r="F1101" i="46"/>
  <c r="G1101" i="46"/>
  <c r="H1101" i="46"/>
  <c r="I1101" i="46"/>
  <c r="J1101" i="46"/>
  <c r="B1102" i="46"/>
  <c r="C1102" i="46"/>
  <c r="E1102" i="46"/>
  <c r="F1102" i="46"/>
  <c r="G1102" i="46"/>
  <c r="H1102" i="46"/>
  <c r="I1102" i="46"/>
  <c r="J1102" i="46"/>
  <c r="B1103" i="46"/>
  <c r="C1103" i="46"/>
  <c r="E1103" i="46"/>
  <c r="F1103" i="46"/>
  <c r="G1103" i="46"/>
  <c r="H1103" i="46"/>
  <c r="I1103" i="46"/>
  <c r="J1103" i="46"/>
  <c r="B1104" i="46"/>
  <c r="C1104" i="46"/>
  <c r="E1104" i="46"/>
  <c r="F1104" i="46"/>
  <c r="G1104" i="46"/>
  <c r="H1104" i="46"/>
  <c r="I1104" i="46"/>
  <c r="J1104" i="46"/>
  <c r="B1105" i="46"/>
  <c r="C1105" i="46"/>
  <c r="E1105" i="46"/>
  <c r="F1105" i="46"/>
  <c r="G1105" i="46"/>
  <c r="H1105" i="46"/>
  <c r="I1105" i="46"/>
  <c r="J1105" i="46"/>
  <c r="B1106" i="46"/>
  <c r="C1106" i="46"/>
  <c r="E1106" i="46"/>
  <c r="F1106" i="46"/>
  <c r="G1106" i="46"/>
  <c r="H1106" i="46"/>
  <c r="I1106" i="46"/>
  <c r="J1106" i="46"/>
  <c r="B1107" i="46"/>
  <c r="C1107" i="46"/>
  <c r="E1107" i="46"/>
  <c r="F1107" i="46"/>
  <c r="G1107" i="46"/>
  <c r="H1107" i="46"/>
  <c r="I1107" i="46"/>
  <c r="J1107" i="46"/>
  <c r="B1108" i="46"/>
  <c r="C1108" i="46"/>
  <c r="D1108" i="46"/>
  <c r="E1108" i="46"/>
  <c r="F1108" i="46"/>
  <c r="G1108" i="46"/>
  <c r="H1108" i="46"/>
  <c r="I1108" i="46"/>
  <c r="J1108" i="46"/>
  <c r="B1109" i="46"/>
  <c r="C1109" i="46"/>
  <c r="D1109" i="46"/>
  <c r="E1109" i="46"/>
  <c r="F1109" i="46"/>
  <c r="G1109" i="46"/>
  <c r="H1109" i="46"/>
  <c r="I1109" i="46"/>
  <c r="J1109" i="46"/>
  <c r="B1110" i="46"/>
  <c r="C1110" i="46"/>
  <c r="D1110" i="46"/>
  <c r="E1110" i="46"/>
  <c r="F1110" i="46"/>
  <c r="G1110" i="46"/>
  <c r="H1110" i="46"/>
  <c r="I1110" i="46"/>
  <c r="J1110" i="46"/>
  <c r="B1111" i="46"/>
  <c r="C1111" i="46"/>
  <c r="M1111" i="46" s="1"/>
  <c r="D1111" i="46"/>
  <c r="E1111" i="46"/>
  <c r="F1111" i="46"/>
  <c r="G1111" i="46"/>
  <c r="H1111" i="46"/>
  <c r="I1111" i="46"/>
  <c r="J1111" i="46"/>
  <c r="B1112" i="46"/>
  <c r="C1112" i="46"/>
  <c r="D1112" i="46"/>
  <c r="E1112" i="46"/>
  <c r="F1112" i="46"/>
  <c r="G1112" i="46"/>
  <c r="H1112" i="46"/>
  <c r="I1112" i="46"/>
  <c r="J1112" i="46"/>
  <c r="B1113" i="46"/>
  <c r="C1113" i="46"/>
  <c r="D1113" i="46"/>
  <c r="E1113" i="46"/>
  <c r="F1113" i="46"/>
  <c r="G1113" i="46"/>
  <c r="H1113" i="46"/>
  <c r="I1113" i="46"/>
  <c r="J1113" i="46"/>
  <c r="B1114" i="46"/>
  <c r="C1114" i="46"/>
  <c r="D1114" i="46"/>
  <c r="E1114" i="46"/>
  <c r="F1114" i="46"/>
  <c r="G1114" i="46"/>
  <c r="H1114" i="46"/>
  <c r="I1114" i="46"/>
  <c r="J1114" i="46"/>
  <c r="B1115" i="46"/>
  <c r="C1115" i="46"/>
  <c r="D1115" i="46"/>
  <c r="E1115" i="46"/>
  <c r="F1115" i="46"/>
  <c r="G1115" i="46"/>
  <c r="H1115" i="46"/>
  <c r="I1115" i="46"/>
  <c r="J1115" i="46"/>
  <c r="B1116" i="46"/>
  <c r="C1116" i="46"/>
  <c r="M1116" i="46" s="1"/>
  <c r="D1116" i="46"/>
  <c r="E1116" i="46"/>
  <c r="F1116" i="46"/>
  <c r="G1116" i="46"/>
  <c r="H1116" i="46"/>
  <c r="I1116" i="46"/>
  <c r="J1116" i="46"/>
  <c r="B1117" i="46"/>
  <c r="C1117" i="46"/>
  <c r="E1117" i="46"/>
  <c r="F1117" i="46"/>
  <c r="G1117" i="46"/>
  <c r="H1117" i="46"/>
  <c r="I1117" i="46"/>
  <c r="J1117" i="46"/>
  <c r="B1118" i="46"/>
  <c r="C1118" i="46"/>
  <c r="E1118" i="46"/>
  <c r="F1118" i="46"/>
  <c r="G1118" i="46"/>
  <c r="H1118" i="46"/>
  <c r="I1118" i="46"/>
  <c r="J1118" i="46"/>
  <c r="B1119" i="46"/>
  <c r="C1119" i="46"/>
  <c r="E1119" i="46"/>
  <c r="F1119" i="46"/>
  <c r="G1119" i="46"/>
  <c r="H1119" i="46"/>
  <c r="I1119" i="46"/>
  <c r="J1119" i="46"/>
  <c r="B1120" i="46"/>
  <c r="C1120" i="46"/>
  <c r="E1120" i="46"/>
  <c r="F1120" i="46"/>
  <c r="G1120" i="46"/>
  <c r="H1120" i="46"/>
  <c r="I1120" i="46"/>
  <c r="J1120" i="46"/>
  <c r="B1121" i="46"/>
  <c r="C1121" i="46"/>
  <c r="E1121" i="46"/>
  <c r="F1121" i="46"/>
  <c r="G1121" i="46"/>
  <c r="H1121" i="46"/>
  <c r="I1121" i="46"/>
  <c r="J1121" i="46"/>
  <c r="B1122" i="46"/>
  <c r="C1122" i="46"/>
  <c r="E1122" i="46"/>
  <c r="F1122" i="46"/>
  <c r="G1122" i="46"/>
  <c r="H1122" i="46"/>
  <c r="I1122" i="46"/>
  <c r="J1122" i="46"/>
  <c r="B1123" i="46"/>
  <c r="C1123" i="46"/>
  <c r="E1123" i="46"/>
  <c r="F1123" i="46"/>
  <c r="G1123" i="46"/>
  <c r="H1123" i="46"/>
  <c r="I1123" i="46"/>
  <c r="J1123" i="46"/>
  <c r="B1124" i="46"/>
  <c r="C1124" i="46"/>
  <c r="E1124" i="46"/>
  <c r="F1124" i="46"/>
  <c r="G1124" i="46"/>
  <c r="H1124" i="46"/>
  <c r="I1124" i="46"/>
  <c r="J1124" i="46"/>
  <c r="B1125" i="46"/>
  <c r="C1125" i="46"/>
  <c r="E1125" i="46"/>
  <c r="F1125" i="46"/>
  <c r="G1125" i="46"/>
  <c r="H1125" i="46"/>
  <c r="I1125" i="46"/>
  <c r="J1125" i="46"/>
  <c r="B1126" i="46"/>
  <c r="C1126" i="46"/>
  <c r="E1126" i="46"/>
  <c r="F1126" i="46"/>
  <c r="G1126" i="46"/>
  <c r="H1126" i="46"/>
  <c r="I1126" i="46"/>
  <c r="J1126" i="46"/>
  <c r="B1127" i="46"/>
  <c r="C1127" i="46"/>
  <c r="E1127" i="46"/>
  <c r="F1127" i="46"/>
  <c r="G1127" i="46"/>
  <c r="H1127" i="46"/>
  <c r="I1127" i="46"/>
  <c r="J1127" i="46"/>
  <c r="F1098" i="46"/>
  <c r="G1098" i="46"/>
  <c r="H1098" i="46"/>
  <c r="I1098" i="46"/>
  <c r="J1098" i="46"/>
  <c r="E1098" i="46"/>
  <c r="C1098" i="46"/>
  <c r="B1098" i="46"/>
  <c r="O1056" i="46"/>
  <c r="P1056" i="46"/>
  <c r="Q1056" i="46"/>
  <c r="O1057" i="46"/>
  <c r="P1057" i="46"/>
  <c r="Q1057" i="46"/>
  <c r="O1058" i="46"/>
  <c r="P1058" i="46"/>
  <c r="Q1058" i="46"/>
  <c r="O1059" i="46"/>
  <c r="P1059" i="46"/>
  <c r="Q1059" i="46"/>
  <c r="O1060" i="46"/>
  <c r="P1060" i="46"/>
  <c r="Q1060" i="46"/>
  <c r="O1061" i="46"/>
  <c r="P1061" i="46"/>
  <c r="Q1061" i="46"/>
  <c r="O1062" i="46"/>
  <c r="P1062" i="46"/>
  <c r="Q1062" i="46"/>
  <c r="O1063" i="46"/>
  <c r="P1063" i="46"/>
  <c r="Q1063" i="46"/>
  <c r="O1064" i="46"/>
  <c r="P1064" i="46"/>
  <c r="Q1064" i="46"/>
  <c r="O1065" i="46"/>
  <c r="P1065" i="46"/>
  <c r="Q1065" i="46"/>
  <c r="O1066" i="46"/>
  <c r="P1066" i="46"/>
  <c r="Q1066" i="46"/>
  <c r="O1067" i="46"/>
  <c r="P1067" i="46"/>
  <c r="Q1067" i="46"/>
  <c r="O1068" i="46"/>
  <c r="P1068" i="46"/>
  <c r="Q1068" i="46"/>
  <c r="O1069" i="46"/>
  <c r="P1069" i="46"/>
  <c r="Q1069" i="46"/>
  <c r="O1070" i="46"/>
  <c r="P1070" i="46"/>
  <c r="Q1070" i="46"/>
  <c r="O1071" i="46"/>
  <c r="P1071" i="46"/>
  <c r="Q1071" i="46"/>
  <c r="O1072" i="46"/>
  <c r="P1072" i="46"/>
  <c r="Q1072" i="46"/>
  <c r="O1073" i="46"/>
  <c r="P1073" i="46"/>
  <c r="Q1073" i="46"/>
  <c r="O1074" i="46"/>
  <c r="P1074" i="46"/>
  <c r="Q1074" i="46"/>
  <c r="O1075" i="46"/>
  <c r="P1075" i="46"/>
  <c r="Q1075" i="46"/>
  <c r="O1076" i="46"/>
  <c r="P1076" i="46"/>
  <c r="Q1076" i="46"/>
  <c r="O1077" i="46"/>
  <c r="P1077" i="46"/>
  <c r="Q1077" i="46"/>
  <c r="O1078" i="46"/>
  <c r="P1078" i="46"/>
  <c r="Q1078" i="46"/>
  <c r="O1079" i="46"/>
  <c r="P1079" i="46"/>
  <c r="Q1079" i="46"/>
  <c r="O1080" i="46"/>
  <c r="P1080" i="46"/>
  <c r="Q1080" i="46"/>
  <c r="O1081" i="46"/>
  <c r="P1081" i="46"/>
  <c r="Q1081" i="46"/>
  <c r="O1082" i="46"/>
  <c r="P1082" i="46"/>
  <c r="Q1082" i="46"/>
  <c r="O1083" i="46"/>
  <c r="P1083" i="46"/>
  <c r="Q1083" i="46"/>
  <c r="O1084" i="46"/>
  <c r="P1084" i="46"/>
  <c r="Q1084" i="46"/>
  <c r="P1055" i="46"/>
  <c r="Q1055" i="46"/>
  <c r="O1055" i="46"/>
  <c r="B1056" i="46"/>
  <c r="C1056" i="46"/>
  <c r="E1056" i="46"/>
  <c r="F1056" i="46"/>
  <c r="G1056" i="46"/>
  <c r="H1056" i="46"/>
  <c r="I1056" i="46"/>
  <c r="J1056" i="46"/>
  <c r="B1057" i="46"/>
  <c r="C1057" i="46"/>
  <c r="E1057" i="46"/>
  <c r="F1057" i="46"/>
  <c r="G1057" i="46"/>
  <c r="H1057" i="46"/>
  <c r="I1057" i="46"/>
  <c r="J1057" i="46"/>
  <c r="B1058" i="46"/>
  <c r="C1058" i="46"/>
  <c r="E1058" i="46"/>
  <c r="F1058" i="46"/>
  <c r="G1058" i="46"/>
  <c r="H1058" i="46"/>
  <c r="I1058" i="46"/>
  <c r="J1058" i="46"/>
  <c r="B1059" i="46"/>
  <c r="C1059" i="46"/>
  <c r="E1059" i="46"/>
  <c r="F1059" i="46"/>
  <c r="G1059" i="46"/>
  <c r="H1059" i="46"/>
  <c r="I1059" i="46"/>
  <c r="J1059" i="46"/>
  <c r="B1060" i="46"/>
  <c r="C1060" i="46"/>
  <c r="E1060" i="46"/>
  <c r="F1060" i="46"/>
  <c r="G1060" i="46"/>
  <c r="H1060" i="46"/>
  <c r="I1060" i="46"/>
  <c r="J1060" i="46"/>
  <c r="B1061" i="46"/>
  <c r="C1061" i="46"/>
  <c r="E1061" i="46"/>
  <c r="F1061" i="46"/>
  <c r="G1061" i="46"/>
  <c r="H1061" i="46"/>
  <c r="I1061" i="46"/>
  <c r="J1061" i="46"/>
  <c r="B1062" i="46"/>
  <c r="C1062" i="46"/>
  <c r="E1062" i="46"/>
  <c r="F1062" i="46"/>
  <c r="G1062" i="46"/>
  <c r="H1062" i="46"/>
  <c r="I1062" i="46"/>
  <c r="J1062" i="46"/>
  <c r="B1063" i="46"/>
  <c r="C1063" i="46"/>
  <c r="E1063" i="46"/>
  <c r="F1063" i="46"/>
  <c r="G1063" i="46"/>
  <c r="H1063" i="46"/>
  <c r="I1063" i="46"/>
  <c r="J1063" i="46"/>
  <c r="B1064" i="46"/>
  <c r="C1064" i="46"/>
  <c r="E1064" i="46"/>
  <c r="F1064" i="46"/>
  <c r="G1064" i="46"/>
  <c r="H1064" i="46"/>
  <c r="I1064" i="46"/>
  <c r="J1064" i="46"/>
  <c r="B1065" i="46"/>
  <c r="C1065" i="46"/>
  <c r="D1065" i="46"/>
  <c r="E1065" i="46"/>
  <c r="F1065" i="46"/>
  <c r="G1065" i="46"/>
  <c r="H1065" i="46"/>
  <c r="I1065" i="46"/>
  <c r="J1065" i="46"/>
  <c r="B1066" i="46"/>
  <c r="C1066" i="46"/>
  <c r="D1066" i="46"/>
  <c r="E1066" i="46"/>
  <c r="F1066" i="46"/>
  <c r="G1066" i="46"/>
  <c r="H1066" i="46"/>
  <c r="I1066" i="46"/>
  <c r="J1066" i="46"/>
  <c r="B1067" i="46"/>
  <c r="C1067" i="46"/>
  <c r="D1067" i="46"/>
  <c r="E1067" i="46"/>
  <c r="F1067" i="46"/>
  <c r="G1067" i="46"/>
  <c r="H1067" i="46"/>
  <c r="I1067" i="46"/>
  <c r="J1067" i="46"/>
  <c r="B1068" i="46"/>
  <c r="C1068" i="46"/>
  <c r="D1068" i="46"/>
  <c r="E1068" i="46"/>
  <c r="F1068" i="46"/>
  <c r="G1068" i="46"/>
  <c r="H1068" i="46"/>
  <c r="I1068" i="46"/>
  <c r="J1068" i="46"/>
  <c r="B1069" i="46"/>
  <c r="C1069" i="46"/>
  <c r="D1069" i="46"/>
  <c r="E1069" i="46"/>
  <c r="F1069" i="46"/>
  <c r="G1069" i="46"/>
  <c r="H1069" i="46"/>
  <c r="I1069" i="46"/>
  <c r="J1069" i="46"/>
  <c r="B1070" i="46"/>
  <c r="C1070" i="46"/>
  <c r="M1070" i="46" s="1"/>
  <c r="D1070" i="46"/>
  <c r="E1070" i="46"/>
  <c r="F1070" i="46"/>
  <c r="G1070" i="46"/>
  <c r="H1070" i="46"/>
  <c r="I1070" i="46"/>
  <c r="J1070" i="46"/>
  <c r="B1071" i="46"/>
  <c r="C1071" i="46"/>
  <c r="D1071" i="46"/>
  <c r="E1071" i="46"/>
  <c r="F1071" i="46"/>
  <c r="G1071" i="46"/>
  <c r="H1071" i="46"/>
  <c r="I1071" i="46"/>
  <c r="J1071" i="46"/>
  <c r="B1072" i="46"/>
  <c r="C1072" i="46"/>
  <c r="D1072" i="46"/>
  <c r="E1072" i="46"/>
  <c r="F1072" i="46"/>
  <c r="G1072" i="46"/>
  <c r="H1072" i="46"/>
  <c r="I1072" i="46"/>
  <c r="J1072" i="46"/>
  <c r="B1073" i="46"/>
  <c r="C1073" i="46"/>
  <c r="M1073" i="46" s="1"/>
  <c r="D1073" i="46"/>
  <c r="E1073" i="46"/>
  <c r="F1073" i="46"/>
  <c r="G1073" i="46"/>
  <c r="H1073" i="46"/>
  <c r="I1073" i="46"/>
  <c r="J1073" i="46"/>
  <c r="B1074" i="46"/>
  <c r="C1074" i="46"/>
  <c r="M1074" i="46" s="1"/>
  <c r="E1074" i="46"/>
  <c r="F1074" i="46"/>
  <c r="G1074" i="46"/>
  <c r="H1074" i="46"/>
  <c r="I1074" i="46"/>
  <c r="J1074" i="46"/>
  <c r="B1075" i="46"/>
  <c r="C1075" i="46"/>
  <c r="M1075" i="46" s="1"/>
  <c r="E1075" i="46"/>
  <c r="F1075" i="46"/>
  <c r="G1075" i="46"/>
  <c r="H1075" i="46"/>
  <c r="I1075" i="46"/>
  <c r="J1075" i="46"/>
  <c r="B1076" i="46"/>
  <c r="C1076" i="46"/>
  <c r="M1076" i="46" s="1"/>
  <c r="E1076" i="46"/>
  <c r="F1076" i="46"/>
  <c r="G1076" i="46"/>
  <c r="H1076" i="46"/>
  <c r="I1076" i="46"/>
  <c r="J1076" i="46"/>
  <c r="B1077" i="46"/>
  <c r="C1077" i="46"/>
  <c r="M1077" i="46" s="1"/>
  <c r="E1077" i="46"/>
  <c r="F1077" i="46"/>
  <c r="G1077" i="46"/>
  <c r="H1077" i="46"/>
  <c r="I1077" i="46"/>
  <c r="J1077" i="46"/>
  <c r="B1078" i="46"/>
  <c r="C1078" i="46"/>
  <c r="M1078" i="46" s="1"/>
  <c r="E1078" i="46"/>
  <c r="F1078" i="46"/>
  <c r="G1078" i="46"/>
  <c r="H1078" i="46"/>
  <c r="I1078" i="46"/>
  <c r="J1078" i="46"/>
  <c r="B1079" i="46"/>
  <c r="C1079" i="46"/>
  <c r="M1079" i="46" s="1"/>
  <c r="E1079" i="46"/>
  <c r="F1079" i="46"/>
  <c r="G1079" i="46"/>
  <c r="H1079" i="46"/>
  <c r="I1079" i="46"/>
  <c r="J1079" i="46"/>
  <c r="B1080" i="46"/>
  <c r="C1080" i="46"/>
  <c r="M1080" i="46" s="1"/>
  <c r="E1080" i="46"/>
  <c r="F1080" i="46"/>
  <c r="G1080" i="46"/>
  <c r="H1080" i="46"/>
  <c r="I1080" i="46"/>
  <c r="J1080" i="46"/>
  <c r="B1081" i="46"/>
  <c r="C1081" i="46"/>
  <c r="M1081" i="46" s="1"/>
  <c r="E1081" i="46"/>
  <c r="F1081" i="46"/>
  <c r="G1081" i="46"/>
  <c r="H1081" i="46"/>
  <c r="I1081" i="46"/>
  <c r="J1081" i="46"/>
  <c r="B1082" i="46"/>
  <c r="C1082" i="46"/>
  <c r="M1082" i="46" s="1"/>
  <c r="E1082" i="46"/>
  <c r="F1082" i="46"/>
  <c r="G1082" i="46"/>
  <c r="H1082" i="46"/>
  <c r="I1082" i="46"/>
  <c r="J1082" i="46"/>
  <c r="B1083" i="46"/>
  <c r="C1083" i="46"/>
  <c r="M1083" i="46" s="1"/>
  <c r="E1083" i="46"/>
  <c r="F1083" i="46"/>
  <c r="G1083" i="46"/>
  <c r="H1083" i="46"/>
  <c r="I1083" i="46"/>
  <c r="J1083" i="46"/>
  <c r="B1084" i="46"/>
  <c r="C1084" i="46"/>
  <c r="M1084" i="46" s="1"/>
  <c r="E1084" i="46"/>
  <c r="F1084" i="46"/>
  <c r="G1084" i="46"/>
  <c r="H1084" i="46"/>
  <c r="I1084" i="46"/>
  <c r="J1084" i="46"/>
  <c r="F1055" i="46"/>
  <c r="G1055" i="46"/>
  <c r="H1055" i="46"/>
  <c r="I1055" i="46"/>
  <c r="J1055" i="46"/>
  <c r="E1055" i="46"/>
  <c r="C1055" i="46"/>
  <c r="B1055" i="46"/>
  <c r="O1015" i="46"/>
  <c r="P1015" i="46"/>
  <c r="Q1015" i="46"/>
  <c r="O1016" i="46"/>
  <c r="P1016" i="46"/>
  <c r="Q1016" i="46"/>
  <c r="O1017" i="46"/>
  <c r="P1017" i="46"/>
  <c r="Q1017" i="46"/>
  <c r="O1018" i="46"/>
  <c r="P1018" i="46"/>
  <c r="Q1018" i="46"/>
  <c r="O1019" i="46"/>
  <c r="P1019" i="46"/>
  <c r="Q1019" i="46"/>
  <c r="O1020" i="46"/>
  <c r="P1020" i="46"/>
  <c r="Q1020" i="46"/>
  <c r="O1021" i="46"/>
  <c r="P1021" i="46"/>
  <c r="Q1021" i="46"/>
  <c r="O1022" i="46"/>
  <c r="P1022" i="46"/>
  <c r="Q1022" i="46"/>
  <c r="O1023" i="46"/>
  <c r="P1023" i="46"/>
  <c r="Q1023" i="46"/>
  <c r="O1024" i="46"/>
  <c r="P1024" i="46"/>
  <c r="Q1024" i="46"/>
  <c r="O1025" i="46"/>
  <c r="P1025" i="46"/>
  <c r="Q1025" i="46"/>
  <c r="O1026" i="46"/>
  <c r="P1026" i="46"/>
  <c r="Q1026" i="46"/>
  <c r="O1027" i="46"/>
  <c r="P1027" i="46"/>
  <c r="Q1027" i="46"/>
  <c r="O1028" i="46"/>
  <c r="P1028" i="46"/>
  <c r="Q1028" i="46"/>
  <c r="O1029" i="46"/>
  <c r="P1029" i="46"/>
  <c r="Q1029" i="46"/>
  <c r="O1030" i="46"/>
  <c r="P1030" i="46"/>
  <c r="Q1030" i="46"/>
  <c r="O1031" i="46"/>
  <c r="P1031" i="46"/>
  <c r="Q1031" i="46"/>
  <c r="O1032" i="46"/>
  <c r="P1032" i="46"/>
  <c r="Q1032" i="46"/>
  <c r="O1033" i="46"/>
  <c r="P1033" i="46"/>
  <c r="Q1033" i="46"/>
  <c r="O1034" i="46"/>
  <c r="P1034" i="46"/>
  <c r="Q1034" i="46"/>
  <c r="O1035" i="46"/>
  <c r="P1035" i="46"/>
  <c r="Q1035" i="46"/>
  <c r="O1036" i="46"/>
  <c r="P1036" i="46"/>
  <c r="Q1036" i="46"/>
  <c r="O1037" i="46"/>
  <c r="P1037" i="46"/>
  <c r="Q1037" i="46"/>
  <c r="O1038" i="46"/>
  <c r="P1038" i="46"/>
  <c r="Q1038" i="46"/>
  <c r="O1039" i="46"/>
  <c r="P1039" i="46"/>
  <c r="Q1039" i="46"/>
  <c r="O1040" i="46"/>
  <c r="P1040" i="46"/>
  <c r="Q1040" i="46"/>
  <c r="O1041" i="46"/>
  <c r="P1041" i="46"/>
  <c r="Q1041" i="46"/>
  <c r="O1042" i="46"/>
  <c r="P1042" i="46"/>
  <c r="Q1042" i="46"/>
  <c r="O1043" i="46"/>
  <c r="P1043" i="46"/>
  <c r="Q1043" i="46"/>
  <c r="P1014" i="46"/>
  <c r="Q1014" i="46"/>
  <c r="O1014" i="46"/>
  <c r="B1015" i="46"/>
  <c r="C1015" i="46"/>
  <c r="E1015" i="46"/>
  <c r="F1015" i="46"/>
  <c r="G1015" i="46"/>
  <c r="H1015" i="46"/>
  <c r="I1015" i="46"/>
  <c r="J1015" i="46"/>
  <c r="B1016" i="46"/>
  <c r="C1016" i="46"/>
  <c r="E1016" i="46"/>
  <c r="F1016" i="46"/>
  <c r="G1016" i="46"/>
  <c r="H1016" i="46"/>
  <c r="I1016" i="46"/>
  <c r="J1016" i="46"/>
  <c r="B1017" i="46"/>
  <c r="C1017" i="46"/>
  <c r="E1017" i="46"/>
  <c r="F1017" i="46"/>
  <c r="G1017" i="46"/>
  <c r="H1017" i="46"/>
  <c r="I1017" i="46"/>
  <c r="J1017" i="46"/>
  <c r="B1018" i="46"/>
  <c r="C1018" i="46"/>
  <c r="E1018" i="46"/>
  <c r="F1018" i="46"/>
  <c r="G1018" i="46"/>
  <c r="H1018" i="46"/>
  <c r="I1018" i="46"/>
  <c r="J1018" i="46"/>
  <c r="B1019" i="46"/>
  <c r="C1019" i="46"/>
  <c r="E1019" i="46"/>
  <c r="F1019" i="46"/>
  <c r="G1019" i="46"/>
  <c r="H1019" i="46"/>
  <c r="I1019" i="46"/>
  <c r="J1019" i="46"/>
  <c r="B1020" i="46"/>
  <c r="C1020" i="46"/>
  <c r="E1020" i="46"/>
  <c r="F1020" i="46"/>
  <c r="G1020" i="46"/>
  <c r="H1020" i="46"/>
  <c r="I1020" i="46"/>
  <c r="J1020" i="46"/>
  <c r="B1021" i="46"/>
  <c r="C1021" i="46"/>
  <c r="E1021" i="46"/>
  <c r="F1021" i="46"/>
  <c r="G1021" i="46"/>
  <c r="H1021" i="46"/>
  <c r="I1021" i="46"/>
  <c r="J1021" i="46"/>
  <c r="B1022" i="46"/>
  <c r="C1022" i="46"/>
  <c r="E1022" i="46"/>
  <c r="F1022" i="46"/>
  <c r="G1022" i="46"/>
  <c r="H1022" i="46"/>
  <c r="I1022" i="46"/>
  <c r="J1022" i="46"/>
  <c r="B1023" i="46"/>
  <c r="C1023" i="46"/>
  <c r="E1023" i="46"/>
  <c r="F1023" i="46"/>
  <c r="G1023" i="46"/>
  <c r="H1023" i="46"/>
  <c r="I1023" i="46"/>
  <c r="J1023" i="46"/>
  <c r="B1024" i="46"/>
  <c r="C1024" i="46"/>
  <c r="D1024" i="46"/>
  <c r="E1024" i="46"/>
  <c r="F1024" i="46"/>
  <c r="G1024" i="46"/>
  <c r="H1024" i="46"/>
  <c r="I1024" i="46"/>
  <c r="J1024" i="46"/>
  <c r="B1025" i="46"/>
  <c r="C1025" i="46"/>
  <c r="D1025" i="46"/>
  <c r="E1025" i="46"/>
  <c r="F1025" i="46"/>
  <c r="G1025" i="46"/>
  <c r="H1025" i="46"/>
  <c r="I1025" i="46"/>
  <c r="J1025" i="46"/>
  <c r="B1026" i="46"/>
  <c r="C1026" i="46"/>
  <c r="M1026" i="46" s="1"/>
  <c r="D1026" i="46"/>
  <c r="E1026" i="46"/>
  <c r="F1026" i="46"/>
  <c r="G1026" i="46"/>
  <c r="H1026" i="46"/>
  <c r="I1026" i="46"/>
  <c r="J1026" i="46"/>
  <c r="B1027" i="46"/>
  <c r="C1027" i="46"/>
  <c r="D1027" i="46"/>
  <c r="E1027" i="46"/>
  <c r="F1027" i="46"/>
  <c r="G1027" i="46"/>
  <c r="H1027" i="46"/>
  <c r="I1027" i="46"/>
  <c r="J1027" i="46"/>
  <c r="B1028" i="46"/>
  <c r="C1028" i="46"/>
  <c r="D1028" i="46"/>
  <c r="E1028" i="46"/>
  <c r="F1028" i="46"/>
  <c r="G1028" i="46"/>
  <c r="H1028" i="46"/>
  <c r="I1028" i="46"/>
  <c r="J1028" i="46"/>
  <c r="B1029" i="46"/>
  <c r="C1029" i="46"/>
  <c r="D1029" i="46"/>
  <c r="E1029" i="46"/>
  <c r="F1029" i="46"/>
  <c r="G1029" i="46"/>
  <c r="H1029" i="46"/>
  <c r="I1029" i="46"/>
  <c r="J1029" i="46"/>
  <c r="B1030" i="46"/>
  <c r="C1030" i="46"/>
  <c r="M1030" i="46" s="1"/>
  <c r="D1030" i="46"/>
  <c r="E1030" i="46"/>
  <c r="F1030" i="46"/>
  <c r="G1030" i="46"/>
  <c r="H1030" i="46"/>
  <c r="I1030" i="46"/>
  <c r="J1030" i="46"/>
  <c r="B1031" i="46"/>
  <c r="C1031" i="46"/>
  <c r="D1031" i="46"/>
  <c r="E1031" i="46"/>
  <c r="F1031" i="46"/>
  <c r="G1031" i="46"/>
  <c r="H1031" i="46"/>
  <c r="I1031" i="46"/>
  <c r="J1031" i="46"/>
  <c r="B1032" i="46"/>
  <c r="C1032" i="46"/>
  <c r="D1032" i="46"/>
  <c r="E1032" i="46"/>
  <c r="F1032" i="46"/>
  <c r="G1032" i="46"/>
  <c r="H1032" i="46"/>
  <c r="I1032" i="46"/>
  <c r="J1032" i="46"/>
  <c r="B1033" i="46"/>
  <c r="C1033" i="46"/>
  <c r="E1033" i="46"/>
  <c r="F1033" i="46"/>
  <c r="G1033" i="46"/>
  <c r="H1033" i="46"/>
  <c r="I1033" i="46"/>
  <c r="J1033" i="46"/>
  <c r="B1034" i="46"/>
  <c r="C1034" i="46"/>
  <c r="E1034" i="46"/>
  <c r="F1034" i="46"/>
  <c r="G1034" i="46"/>
  <c r="H1034" i="46"/>
  <c r="I1034" i="46"/>
  <c r="J1034" i="46"/>
  <c r="B1035" i="46"/>
  <c r="C1035" i="46"/>
  <c r="E1035" i="46"/>
  <c r="F1035" i="46"/>
  <c r="G1035" i="46"/>
  <c r="H1035" i="46"/>
  <c r="I1035" i="46"/>
  <c r="J1035" i="46"/>
  <c r="B1036" i="46"/>
  <c r="C1036" i="46"/>
  <c r="E1036" i="46"/>
  <c r="F1036" i="46"/>
  <c r="G1036" i="46"/>
  <c r="H1036" i="46"/>
  <c r="I1036" i="46"/>
  <c r="J1036" i="46"/>
  <c r="B1037" i="46"/>
  <c r="C1037" i="46"/>
  <c r="E1037" i="46"/>
  <c r="F1037" i="46"/>
  <c r="G1037" i="46"/>
  <c r="H1037" i="46"/>
  <c r="I1037" i="46"/>
  <c r="J1037" i="46"/>
  <c r="B1038" i="46"/>
  <c r="C1038" i="46"/>
  <c r="E1038" i="46"/>
  <c r="F1038" i="46"/>
  <c r="G1038" i="46"/>
  <c r="H1038" i="46"/>
  <c r="I1038" i="46"/>
  <c r="J1038" i="46"/>
  <c r="B1039" i="46"/>
  <c r="C1039" i="46"/>
  <c r="E1039" i="46"/>
  <c r="F1039" i="46"/>
  <c r="G1039" i="46"/>
  <c r="H1039" i="46"/>
  <c r="I1039" i="46"/>
  <c r="J1039" i="46"/>
  <c r="B1040" i="46"/>
  <c r="C1040" i="46"/>
  <c r="E1040" i="46"/>
  <c r="F1040" i="46"/>
  <c r="G1040" i="46"/>
  <c r="H1040" i="46"/>
  <c r="I1040" i="46"/>
  <c r="J1040" i="46"/>
  <c r="B1041" i="46"/>
  <c r="C1041" i="46"/>
  <c r="E1041" i="46"/>
  <c r="F1041" i="46"/>
  <c r="G1041" i="46"/>
  <c r="H1041" i="46"/>
  <c r="I1041" i="46"/>
  <c r="J1041" i="46"/>
  <c r="B1042" i="46"/>
  <c r="C1042" i="46"/>
  <c r="E1042" i="46"/>
  <c r="F1042" i="46"/>
  <c r="G1042" i="46"/>
  <c r="H1042" i="46"/>
  <c r="I1042" i="46"/>
  <c r="J1042" i="46"/>
  <c r="B1043" i="46"/>
  <c r="C1043" i="46"/>
  <c r="E1043" i="46"/>
  <c r="F1043" i="46"/>
  <c r="G1043" i="46"/>
  <c r="H1043" i="46"/>
  <c r="I1043" i="46"/>
  <c r="J1043" i="46"/>
  <c r="F1014" i="46"/>
  <c r="G1014" i="46"/>
  <c r="H1014" i="46"/>
  <c r="I1014" i="46"/>
  <c r="J1014" i="46"/>
  <c r="E1014" i="46"/>
  <c r="C1014" i="46"/>
  <c r="M1014" i="46" s="1"/>
  <c r="B1014" i="46"/>
  <c r="O971" i="46"/>
  <c r="P971" i="46"/>
  <c r="Q971" i="46"/>
  <c r="O972" i="46"/>
  <c r="P972" i="46"/>
  <c r="Q972" i="46"/>
  <c r="O973" i="46"/>
  <c r="P973" i="46"/>
  <c r="Q973" i="46"/>
  <c r="O974" i="46"/>
  <c r="P974" i="46"/>
  <c r="Q974" i="46"/>
  <c r="O975" i="46"/>
  <c r="P975" i="46"/>
  <c r="Q975" i="46"/>
  <c r="O976" i="46"/>
  <c r="P976" i="46"/>
  <c r="Q976" i="46"/>
  <c r="O977" i="46"/>
  <c r="P977" i="46"/>
  <c r="Q977" i="46"/>
  <c r="O978" i="46"/>
  <c r="P978" i="46"/>
  <c r="Q978" i="46"/>
  <c r="O979" i="46"/>
  <c r="P979" i="46"/>
  <c r="Q979" i="46"/>
  <c r="O980" i="46"/>
  <c r="P980" i="46"/>
  <c r="Q980" i="46"/>
  <c r="O981" i="46"/>
  <c r="P981" i="46"/>
  <c r="Q981" i="46"/>
  <c r="O982" i="46"/>
  <c r="P982" i="46"/>
  <c r="Q982" i="46"/>
  <c r="O983" i="46"/>
  <c r="P983" i="46"/>
  <c r="Q983" i="46"/>
  <c r="O984" i="46"/>
  <c r="P984" i="46"/>
  <c r="Q984" i="46"/>
  <c r="O985" i="46"/>
  <c r="P985" i="46"/>
  <c r="Q985" i="46"/>
  <c r="O986" i="46"/>
  <c r="P986" i="46"/>
  <c r="Q986" i="46"/>
  <c r="O987" i="46"/>
  <c r="P987" i="46"/>
  <c r="Q987" i="46"/>
  <c r="O988" i="46"/>
  <c r="P988" i="46"/>
  <c r="Q988" i="46"/>
  <c r="O989" i="46"/>
  <c r="P989" i="46"/>
  <c r="Q989" i="46"/>
  <c r="O990" i="46"/>
  <c r="P990" i="46"/>
  <c r="Q990" i="46"/>
  <c r="O991" i="46"/>
  <c r="P991" i="46"/>
  <c r="Q991" i="46"/>
  <c r="O992" i="46"/>
  <c r="P992" i="46"/>
  <c r="Q992" i="46"/>
  <c r="O993" i="46"/>
  <c r="P993" i="46"/>
  <c r="Q993" i="46"/>
  <c r="O994" i="46"/>
  <c r="P994" i="46"/>
  <c r="Q994" i="46"/>
  <c r="O995" i="46"/>
  <c r="P995" i="46"/>
  <c r="Q995" i="46"/>
  <c r="O996" i="46"/>
  <c r="P996" i="46"/>
  <c r="Q996" i="46"/>
  <c r="O997" i="46"/>
  <c r="P997" i="46"/>
  <c r="Q997" i="46"/>
  <c r="O998" i="46"/>
  <c r="P998" i="46"/>
  <c r="Q998" i="46"/>
  <c r="O999" i="46"/>
  <c r="P999" i="46"/>
  <c r="Q999" i="46"/>
  <c r="O1000" i="46"/>
  <c r="P1000" i="46"/>
  <c r="Q1000" i="46"/>
  <c r="P970" i="46"/>
  <c r="Q970" i="46"/>
  <c r="O970" i="46"/>
  <c r="B971" i="46"/>
  <c r="C971" i="46"/>
  <c r="E971" i="46"/>
  <c r="F971" i="46"/>
  <c r="G971" i="46"/>
  <c r="H971" i="46"/>
  <c r="I971" i="46"/>
  <c r="J971" i="46"/>
  <c r="B972" i="46"/>
  <c r="C972" i="46"/>
  <c r="M972" i="46" s="1"/>
  <c r="E972" i="46"/>
  <c r="F972" i="46"/>
  <c r="G972" i="46"/>
  <c r="H972" i="46"/>
  <c r="I972" i="46"/>
  <c r="J972" i="46"/>
  <c r="B973" i="46"/>
  <c r="C973" i="46"/>
  <c r="M973" i="46" s="1"/>
  <c r="E973" i="46"/>
  <c r="F973" i="46"/>
  <c r="G973" i="46"/>
  <c r="H973" i="46"/>
  <c r="I973" i="46"/>
  <c r="J973" i="46"/>
  <c r="B974" i="46"/>
  <c r="C974" i="46"/>
  <c r="M974" i="46" s="1"/>
  <c r="E974" i="46"/>
  <c r="F974" i="46"/>
  <c r="G974" i="46"/>
  <c r="H974" i="46"/>
  <c r="I974" i="46"/>
  <c r="J974" i="46"/>
  <c r="B975" i="46"/>
  <c r="C975" i="46"/>
  <c r="E975" i="46"/>
  <c r="F975" i="46"/>
  <c r="G975" i="46"/>
  <c r="H975" i="46"/>
  <c r="I975" i="46"/>
  <c r="J975" i="46"/>
  <c r="B976" i="46"/>
  <c r="C976" i="46"/>
  <c r="E976" i="46"/>
  <c r="F976" i="46"/>
  <c r="G976" i="46"/>
  <c r="H976" i="46"/>
  <c r="I976" i="46"/>
  <c r="J976" i="46"/>
  <c r="B977" i="46"/>
  <c r="C977" i="46"/>
  <c r="M977" i="46" s="1"/>
  <c r="E977" i="46"/>
  <c r="F977" i="46"/>
  <c r="G977" i="46"/>
  <c r="H977" i="46"/>
  <c r="I977" i="46"/>
  <c r="J977" i="46"/>
  <c r="B978" i="46"/>
  <c r="C978" i="46"/>
  <c r="M978" i="46" s="1"/>
  <c r="E978" i="46"/>
  <c r="F978" i="46"/>
  <c r="G978" i="46"/>
  <c r="H978" i="46"/>
  <c r="I978" i="46"/>
  <c r="J978" i="46"/>
  <c r="B979" i="46"/>
  <c r="C979" i="46"/>
  <c r="M979" i="46" s="1"/>
  <c r="E979" i="46"/>
  <c r="F979" i="46"/>
  <c r="G979" i="46"/>
  <c r="H979" i="46"/>
  <c r="I979" i="46"/>
  <c r="J979" i="46"/>
  <c r="B980" i="46"/>
  <c r="C980" i="46"/>
  <c r="D980" i="46"/>
  <c r="E980" i="46"/>
  <c r="F980" i="46"/>
  <c r="G980" i="46"/>
  <c r="H980" i="46"/>
  <c r="I980" i="46"/>
  <c r="J980" i="46"/>
  <c r="B981" i="46"/>
  <c r="C981" i="46"/>
  <c r="D981" i="46"/>
  <c r="E981" i="46"/>
  <c r="F981" i="46"/>
  <c r="G981" i="46"/>
  <c r="H981" i="46"/>
  <c r="I981" i="46"/>
  <c r="J981" i="46"/>
  <c r="B982" i="46"/>
  <c r="C982" i="46"/>
  <c r="D982" i="46"/>
  <c r="E982" i="46"/>
  <c r="F982" i="46"/>
  <c r="G982" i="46"/>
  <c r="H982" i="46"/>
  <c r="I982" i="46"/>
  <c r="J982" i="46"/>
  <c r="B983" i="46"/>
  <c r="C983" i="46"/>
  <c r="D983" i="46"/>
  <c r="E983" i="46"/>
  <c r="F983" i="46"/>
  <c r="G983" i="46"/>
  <c r="H983" i="46"/>
  <c r="I983" i="46"/>
  <c r="J983" i="46"/>
  <c r="B984" i="46"/>
  <c r="C984" i="46"/>
  <c r="M984" i="46" s="1"/>
  <c r="D984" i="46"/>
  <c r="E984" i="46"/>
  <c r="F984" i="46"/>
  <c r="G984" i="46"/>
  <c r="H984" i="46"/>
  <c r="I984" i="46"/>
  <c r="J984" i="46"/>
  <c r="B985" i="46"/>
  <c r="C985" i="46"/>
  <c r="D985" i="46"/>
  <c r="E985" i="46"/>
  <c r="F985" i="46"/>
  <c r="G985" i="46"/>
  <c r="H985" i="46"/>
  <c r="I985" i="46"/>
  <c r="J985" i="46"/>
  <c r="B986" i="46"/>
  <c r="C986" i="46"/>
  <c r="D986" i="46"/>
  <c r="E986" i="46"/>
  <c r="F986" i="46"/>
  <c r="G986" i="46"/>
  <c r="H986" i="46"/>
  <c r="I986" i="46"/>
  <c r="J986" i="46"/>
  <c r="B987" i="46"/>
  <c r="C987" i="46"/>
  <c r="M987" i="46" s="1"/>
  <c r="D987" i="46"/>
  <c r="E987" i="46"/>
  <c r="F987" i="46"/>
  <c r="G987" i="46"/>
  <c r="H987" i="46"/>
  <c r="I987" i="46"/>
  <c r="J987" i="46"/>
  <c r="B988" i="46"/>
  <c r="C988" i="46"/>
  <c r="M988" i="46" s="1"/>
  <c r="D988" i="46"/>
  <c r="E988" i="46"/>
  <c r="F988" i="46"/>
  <c r="G988" i="46"/>
  <c r="H988" i="46"/>
  <c r="I988" i="46"/>
  <c r="J988" i="46"/>
  <c r="B989" i="46"/>
  <c r="C989" i="46"/>
  <c r="E989" i="46"/>
  <c r="F989" i="46"/>
  <c r="G989" i="46"/>
  <c r="H989" i="46"/>
  <c r="I989" i="46"/>
  <c r="J989" i="46"/>
  <c r="B990" i="46"/>
  <c r="C990" i="46"/>
  <c r="E990" i="46"/>
  <c r="F990" i="46"/>
  <c r="G990" i="46"/>
  <c r="H990" i="46"/>
  <c r="I990" i="46"/>
  <c r="J990" i="46"/>
  <c r="B991" i="46"/>
  <c r="C991" i="46"/>
  <c r="E991" i="46"/>
  <c r="F991" i="46"/>
  <c r="G991" i="46"/>
  <c r="H991" i="46"/>
  <c r="I991" i="46"/>
  <c r="J991" i="46"/>
  <c r="B992" i="46"/>
  <c r="C992" i="46"/>
  <c r="E992" i="46"/>
  <c r="F992" i="46"/>
  <c r="G992" i="46"/>
  <c r="H992" i="46"/>
  <c r="I992" i="46"/>
  <c r="J992" i="46"/>
  <c r="B993" i="46"/>
  <c r="C993" i="46"/>
  <c r="E993" i="46"/>
  <c r="F993" i="46"/>
  <c r="G993" i="46"/>
  <c r="H993" i="46"/>
  <c r="I993" i="46"/>
  <c r="J993" i="46"/>
  <c r="B994" i="46"/>
  <c r="C994" i="46"/>
  <c r="E994" i="46"/>
  <c r="F994" i="46"/>
  <c r="G994" i="46"/>
  <c r="H994" i="46"/>
  <c r="I994" i="46"/>
  <c r="J994" i="46"/>
  <c r="B995" i="46"/>
  <c r="C995" i="46"/>
  <c r="E995" i="46"/>
  <c r="F995" i="46"/>
  <c r="G995" i="46"/>
  <c r="H995" i="46"/>
  <c r="I995" i="46"/>
  <c r="J995" i="46"/>
  <c r="B996" i="46"/>
  <c r="C996" i="46"/>
  <c r="E996" i="46"/>
  <c r="F996" i="46"/>
  <c r="G996" i="46"/>
  <c r="H996" i="46"/>
  <c r="I996" i="46"/>
  <c r="J996" i="46"/>
  <c r="B997" i="46"/>
  <c r="C997" i="46"/>
  <c r="E997" i="46"/>
  <c r="F997" i="46"/>
  <c r="G997" i="46"/>
  <c r="H997" i="46"/>
  <c r="I997" i="46"/>
  <c r="J997" i="46"/>
  <c r="B998" i="46"/>
  <c r="C998" i="46"/>
  <c r="E998" i="46"/>
  <c r="F998" i="46"/>
  <c r="G998" i="46"/>
  <c r="H998" i="46"/>
  <c r="I998" i="46"/>
  <c r="J998" i="46"/>
  <c r="B999" i="46"/>
  <c r="C999" i="46"/>
  <c r="E999" i="46"/>
  <c r="F999" i="46"/>
  <c r="G999" i="46"/>
  <c r="H999" i="46"/>
  <c r="I999" i="46"/>
  <c r="J999" i="46"/>
  <c r="F970" i="46"/>
  <c r="G970" i="46"/>
  <c r="H970" i="46"/>
  <c r="I970" i="46"/>
  <c r="J970" i="46"/>
  <c r="E970" i="46"/>
  <c r="C970" i="46"/>
  <c r="B970" i="46"/>
  <c r="O928" i="46"/>
  <c r="P928" i="46"/>
  <c r="Q928" i="46"/>
  <c r="O929" i="46"/>
  <c r="P929" i="46"/>
  <c r="Q929" i="46"/>
  <c r="O930" i="46"/>
  <c r="P930" i="46"/>
  <c r="Q930" i="46"/>
  <c r="O931" i="46"/>
  <c r="P931" i="46"/>
  <c r="Q931" i="46"/>
  <c r="O932" i="46"/>
  <c r="P932" i="46"/>
  <c r="Q932" i="46"/>
  <c r="O933" i="46"/>
  <c r="P933" i="46"/>
  <c r="Q933" i="46"/>
  <c r="O934" i="46"/>
  <c r="P934" i="46"/>
  <c r="Q934" i="46"/>
  <c r="O935" i="46"/>
  <c r="P935" i="46"/>
  <c r="Q935" i="46"/>
  <c r="O936" i="46"/>
  <c r="P936" i="46"/>
  <c r="Q936" i="46"/>
  <c r="O937" i="46"/>
  <c r="P937" i="46"/>
  <c r="Q937" i="46"/>
  <c r="O938" i="46"/>
  <c r="P938" i="46"/>
  <c r="Q938" i="46"/>
  <c r="O939" i="46"/>
  <c r="P939" i="46"/>
  <c r="Q939" i="46"/>
  <c r="O940" i="46"/>
  <c r="P940" i="46"/>
  <c r="Q940" i="46"/>
  <c r="O941" i="46"/>
  <c r="P941" i="46"/>
  <c r="Q941" i="46"/>
  <c r="O942" i="46"/>
  <c r="P942" i="46"/>
  <c r="Q942" i="46"/>
  <c r="O943" i="46"/>
  <c r="P943" i="46"/>
  <c r="Q943" i="46"/>
  <c r="O944" i="46"/>
  <c r="P944" i="46"/>
  <c r="Q944" i="46"/>
  <c r="O945" i="46"/>
  <c r="P945" i="46"/>
  <c r="Q945" i="46"/>
  <c r="O946" i="46"/>
  <c r="P946" i="46"/>
  <c r="Q946" i="46"/>
  <c r="O947" i="46"/>
  <c r="P947" i="46"/>
  <c r="Q947" i="46"/>
  <c r="O948" i="46"/>
  <c r="P948" i="46"/>
  <c r="Q948" i="46"/>
  <c r="O949" i="46"/>
  <c r="P949" i="46"/>
  <c r="Q949" i="46"/>
  <c r="O950" i="46"/>
  <c r="P950" i="46"/>
  <c r="Q950" i="46"/>
  <c r="O951" i="46"/>
  <c r="P951" i="46"/>
  <c r="Q951" i="46"/>
  <c r="O952" i="46"/>
  <c r="P952" i="46"/>
  <c r="Q952" i="46"/>
  <c r="O953" i="46"/>
  <c r="P953" i="46"/>
  <c r="Q953" i="46"/>
  <c r="O954" i="46"/>
  <c r="P954" i="46"/>
  <c r="Q954" i="46"/>
  <c r="O955" i="46"/>
  <c r="P955" i="46"/>
  <c r="Q955" i="46"/>
  <c r="O956" i="46"/>
  <c r="P956" i="46"/>
  <c r="Q956" i="46"/>
  <c r="P927" i="46"/>
  <c r="Q927" i="46"/>
  <c r="O927" i="46"/>
  <c r="B928" i="46"/>
  <c r="C928" i="46"/>
  <c r="E928" i="46"/>
  <c r="F928" i="46"/>
  <c r="G928" i="46"/>
  <c r="H928" i="46"/>
  <c r="I928" i="46"/>
  <c r="J928" i="46"/>
  <c r="B929" i="46"/>
  <c r="C929" i="46"/>
  <c r="E929" i="46"/>
  <c r="F929" i="46"/>
  <c r="G929" i="46"/>
  <c r="H929" i="46"/>
  <c r="I929" i="46"/>
  <c r="J929" i="46"/>
  <c r="B930" i="46"/>
  <c r="C930" i="46"/>
  <c r="E930" i="46"/>
  <c r="F930" i="46"/>
  <c r="G930" i="46"/>
  <c r="H930" i="46"/>
  <c r="I930" i="46"/>
  <c r="J930" i="46"/>
  <c r="B931" i="46"/>
  <c r="C931" i="46"/>
  <c r="E931" i="46"/>
  <c r="F931" i="46"/>
  <c r="G931" i="46"/>
  <c r="H931" i="46"/>
  <c r="I931" i="46"/>
  <c r="J931" i="46"/>
  <c r="B932" i="46"/>
  <c r="C932" i="46"/>
  <c r="E932" i="46"/>
  <c r="F932" i="46"/>
  <c r="G932" i="46"/>
  <c r="H932" i="46"/>
  <c r="I932" i="46"/>
  <c r="J932" i="46"/>
  <c r="B933" i="46"/>
  <c r="C933" i="46"/>
  <c r="E933" i="46"/>
  <c r="F933" i="46"/>
  <c r="G933" i="46"/>
  <c r="H933" i="46"/>
  <c r="I933" i="46"/>
  <c r="J933" i="46"/>
  <c r="B934" i="46"/>
  <c r="C934" i="46"/>
  <c r="E934" i="46"/>
  <c r="F934" i="46"/>
  <c r="G934" i="46"/>
  <c r="H934" i="46"/>
  <c r="I934" i="46"/>
  <c r="J934" i="46"/>
  <c r="B935" i="46"/>
  <c r="C935" i="46"/>
  <c r="E935" i="46"/>
  <c r="F935" i="46"/>
  <c r="G935" i="46"/>
  <c r="H935" i="46"/>
  <c r="I935" i="46"/>
  <c r="J935" i="46"/>
  <c r="B936" i="46"/>
  <c r="C936" i="46"/>
  <c r="E936" i="46"/>
  <c r="F936" i="46"/>
  <c r="G936" i="46"/>
  <c r="H936" i="46"/>
  <c r="I936" i="46"/>
  <c r="J936" i="46"/>
  <c r="B937" i="46"/>
  <c r="C937" i="46"/>
  <c r="D937" i="46"/>
  <c r="E937" i="46"/>
  <c r="F937" i="46"/>
  <c r="G937" i="46"/>
  <c r="H937" i="46"/>
  <c r="I937" i="46"/>
  <c r="J937" i="46"/>
  <c r="B938" i="46"/>
  <c r="C938" i="46"/>
  <c r="D938" i="46"/>
  <c r="E938" i="46"/>
  <c r="F938" i="46"/>
  <c r="G938" i="46"/>
  <c r="H938" i="46"/>
  <c r="I938" i="46"/>
  <c r="J938" i="46"/>
  <c r="B939" i="46"/>
  <c r="C939" i="46"/>
  <c r="D939" i="46"/>
  <c r="E939" i="46"/>
  <c r="F939" i="46"/>
  <c r="G939" i="46"/>
  <c r="H939" i="46"/>
  <c r="I939" i="46"/>
  <c r="J939" i="46"/>
  <c r="B940" i="46"/>
  <c r="C940" i="46"/>
  <c r="D940" i="46"/>
  <c r="E940" i="46"/>
  <c r="F940" i="46"/>
  <c r="G940" i="46"/>
  <c r="H940" i="46"/>
  <c r="I940" i="46"/>
  <c r="J940" i="46"/>
  <c r="B941" i="46"/>
  <c r="C941" i="46"/>
  <c r="M941" i="46" s="1"/>
  <c r="D941" i="46"/>
  <c r="E941" i="46"/>
  <c r="F941" i="46"/>
  <c r="G941" i="46"/>
  <c r="H941" i="46"/>
  <c r="I941" i="46"/>
  <c r="J941" i="46"/>
  <c r="B942" i="46"/>
  <c r="C942" i="46"/>
  <c r="D942" i="46"/>
  <c r="E942" i="46"/>
  <c r="F942" i="46"/>
  <c r="G942" i="46"/>
  <c r="H942" i="46"/>
  <c r="I942" i="46"/>
  <c r="J942" i="46"/>
  <c r="B943" i="46"/>
  <c r="C943" i="46"/>
  <c r="D943" i="46"/>
  <c r="E943" i="46"/>
  <c r="F943" i="46"/>
  <c r="G943" i="46"/>
  <c r="H943" i="46"/>
  <c r="I943" i="46"/>
  <c r="J943" i="46"/>
  <c r="B944" i="46"/>
  <c r="C944" i="46"/>
  <c r="D944" i="46"/>
  <c r="E944" i="46"/>
  <c r="F944" i="46"/>
  <c r="G944" i="46"/>
  <c r="H944" i="46"/>
  <c r="I944" i="46"/>
  <c r="J944" i="46"/>
  <c r="B945" i="46"/>
  <c r="C945" i="46"/>
  <c r="D945" i="46"/>
  <c r="E945" i="46"/>
  <c r="F945" i="46"/>
  <c r="G945" i="46"/>
  <c r="H945" i="46"/>
  <c r="I945" i="46"/>
  <c r="J945" i="46"/>
  <c r="B946" i="46"/>
  <c r="C946" i="46"/>
  <c r="E946" i="46"/>
  <c r="F946" i="46"/>
  <c r="G946" i="46"/>
  <c r="H946" i="46"/>
  <c r="I946" i="46"/>
  <c r="J946" i="46"/>
  <c r="B947" i="46"/>
  <c r="C947" i="46"/>
  <c r="E947" i="46"/>
  <c r="F947" i="46"/>
  <c r="G947" i="46"/>
  <c r="H947" i="46"/>
  <c r="I947" i="46"/>
  <c r="J947" i="46"/>
  <c r="B948" i="46"/>
  <c r="C948" i="46"/>
  <c r="E948" i="46"/>
  <c r="F948" i="46"/>
  <c r="G948" i="46"/>
  <c r="H948" i="46"/>
  <c r="I948" i="46"/>
  <c r="J948" i="46"/>
  <c r="B949" i="46"/>
  <c r="C949" i="46"/>
  <c r="E949" i="46"/>
  <c r="F949" i="46"/>
  <c r="G949" i="46"/>
  <c r="H949" i="46"/>
  <c r="I949" i="46"/>
  <c r="J949" i="46"/>
  <c r="B950" i="46"/>
  <c r="C950" i="46"/>
  <c r="E950" i="46"/>
  <c r="F950" i="46"/>
  <c r="G950" i="46"/>
  <c r="H950" i="46"/>
  <c r="I950" i="46"/>
  <c r="J950" i="46"/>
  <c r="B951" i="46"/>
  <c r="C951" i="46"/>
  <c r="M951" i="46" s="1"/>
  <c r="E951" i="46"/>
  <c r="F951" i="46"/>
  <c r="G951" i="46"/>
  <c r="H951" i="46"/>
  <c r="I951" i="46"/>
  <c r="J951" i="46"/>
  <c r="B952" i="46"/>
  <c r="C952" i="46"/>
  <c r="M952" i="46" s="1"/>
  <c r="E952" i="46"/>
  <c r="F952" i="46"/>
  <c r="G952" i="46"/>
  <c r="H952" i="46"/>
  <c r="I952" i="46"/>
  <c r="J952" i="46"/>
  <c r="B953" i="46"/>
  <c r="C953" i="46"/>
  <c r="M953" i="46" s="1"/>
  <c r="E953" i="46"/>
  <c r="F953" i="46"/>
  <c r="G953" i="46"/>
  <c r="H953" i="46"/>
  <c r="I953" i="46"/>
  <c r="J953" i="46"/>
  <c r="B954" i="46"/>
  <c r="C954" i="46"/>
  <c r="M954" i="46" s="1"/>
  <c r="E954" i="46"/>
  <c r="F954" i="46"/>
  <c r="G954" i="46"/>
  <c r="H954" i="46"/>
  <c r="I954" i="46"/>
  <c r="J954" i="46"/>
  <c r="B955" i="46"/>
  <c r="C955" i="46"/>
  <c r="M955" i="46" s="1"/>
  <c r="E955" i="46"/>
  <c r="F955" i="46"/>
  <c r="G955" i="46"/>
  <c r="H955" i="46"/>
  <c r="I955" i="46"/>
  <c r="J955" i="46"/>
  <c r="B956" i="46"/>
  <c r="C956" i="46"/>
  <c r="M956" i="46" s="1"/>
  <c r="E956" i="46"/>
  <c r="F956" i="46"/>
  <c r="G956" i="46"/>
  <c r="H956" i="46"/>
  <c r="I956" i="46"/>
  <c r="J956" i="46"/>
  <c r="F927" i="46"/>
  <c r="G927" i="46"/>
  <c r="H927" i="46"/>
  <c r="I927" i="46"/>
  <c r="J927" i="46"/>
  <c r="E927" i="46"/>
  <c r="C927" i="46"/>
  <c r="B927" i="46"/>
  <c r="O884" i="46"/>
  <c r="P884" i="46"/>
  <c r="Q884" i="46"/>
  <c r="O885" i="46"/>
  <c r="P885" i="46"/>
  <c r="Q885" i="46"/>
  <c r="O886" i="46"/>
  <c r="P886" i="46"/>
  <c r="Q886" i="46"/>
  <c r="O887" i="46"/>
  <c r="P887" i="46"/>
  <c r="Q887" i="46"/>
  <c r="O888" i="46"/>
  <c r="P888" i="46"/>
  <c r="Q888" i="46"/>
  <c r="O889" i="46"/>
  <c r="P889" i="46"/>
  <c r="Q889" i="46"/>
  <c r="O890" i="46"/>
  <c r="P890" i="46"/>
  <c r="Q890" i="46"/>
  <c r="O891" i="46"/>
  <c r="P891" i="46"/>
  <c r="Q891" i="46"/>
  <c r="O892" i="46"/>
  <c r="P892" i="46"/>
  <c r="Q892" i="46"/>
  <c r="O893" i="46"/>
  <c r="P893" i="46"/>
  <c r="Q893" i="46"/>
  <c r="O894" i="46"/>
  <c r="P894" i="46"/>
  <c r="Q894" i="46"/>
  <c r="O895" i="46"/>
  <c r="P895" i="46"/>
  <c r="Q895" i="46"/>
  <c r="O896" i="46"/>
  <c r="P896" i="46"/>
  <c r="Q896" i="46"/>
  <c r="O897" i="46"/>
  <c r="P897" i="46"/>
  <c r="Q897" i="46"/>
  <c r="O898" i="46"/>
  <c r="P898" i="46"/>
  <c r="Q898" i="46"/>
  <c r="O899" i="46"/>
  <c r="P899" i="46"/>
  <c r="Q899" i="46"/>
  <c r="O900" i="46"/>
  <c r="P900" i="46"/>
  <c r="Q900" i="46"/>
  <c r="O901" i="46"/>
  <c r="P901" i="46"/>
  <c r="Q901" i="46"/>
  <c r="O902" i="46"/>
  <c r="P902" i="46"/>
  <c r="Q902" i="46"/>
  <c r="O903" i="46"/>
  <c r="P903" i="46"/>
  <c r="Q903" i="46"/>
  <c r="O904" i="46"/>
  <c r="P904" i="46"/>
  <c r="Q904" i="46"/>
  <c r="O905" i="46"/>
  <c r="P905" i="46"/>
  <c r="Q905" i="46"/>
  <c r="O906" i="46"/>
  <c r="P906" i="46"/>
  <c r="Q906" i="46"/>
  <c r="O907" i="46"/>
  <c r="P907" i="46"/>
  <c r="Q907" i="46"/>
  <c r="O908" i="46"/>
  <c r="P908" i="46"/>
  <c r="Q908" i="46"/>
  <c r="O909" i="46"/>
  <c r="P909" i="46"/>
  <c r="Q909" i="46"/>
  <c r="O910" i="46"/>
  <c r="P910" i="46"/>
  <c r="Q910" i="46"/>
  <c r="O911" i="46"/>
  <c r="P911" i="46"/>
  <c r="Q911" i="46"/>
  <c r="O912" i="46"/>
  <c r="P912" i="46"/>
  <c r="Q912" i="46"/>
  <c r="P883" i="46"/>
  <c r="Q883" i="46"/>
  <c r="O883" i="46"/>
  <c r="B884" i="46"/>
  <c r="C884" i="46"/>
  <c r="M884" i="46" s="1"/>
  <c r="E884" i="46"/>
  <c r="F884" i="46"/>
  <c r="G884" i="46"/>
  <c r="H884" i="46"/>
  <c r="I884" i="46"/>
  <c r="J884" i="46"/>
  <c r="B885" i="46"/>
  <c r="C885" i="46"/>
  <c r="M885" i="46" s="1"/>
  <c r="E885" i="46"/>
  <c r="F885" i="46"/>
  <c r="G885" i="46"/>
  <c r="H885" i="46"/>
  <c r="I885" i="46"/>
  <c r="J885" i="46"/>
  <c r="B886" i="46"/>
  <c r="C886" i="46"/>
  <c r="M886" i="46" s="1"/>
  <c r="E886" i="46"/>
  <c r="F886" i="46"/>
  <c r="G886" i="46"/>
  <c r="H886" i="46"/>
  <c r="I886" i="46"/>
  <c r="J886" i="46"/>
  <c r="B887" i="46"/>
  <c r="C887" i="46"/>
  <c r="E887" i="46"/>
  <c r="F887" i="46"/>
  <c r="G887" i="46"/>
  <c r="H887" i="46"/>
  <c r="I887" i="46"/>
  <c r="J887" i="46"/>
  <c r="B888" i="46"/>
  <c r="C888" i="46"/>
  <c r="E888" i="46"/>
  <c r="F888" i="46"/>
  <c r="G888" i="46"/>
  <c r="H888" i="46"/>
  <c r="I888" i="46"/>
  <c r="J888" i="46"/>
  <c r="B889" i="46"/>
  <c r="C889" i="46"/>
  <c r="M889" i="46" s="1"/>
  <c r="E889" i="46"/>
  <c r="F889" i="46"/>
  <c r="G889" i="46"/>
  <c r="H889" i="46"/>
  <c r="I889" i="46"/>
  <c r="J889" i="46"/>
  <c r="B890" i="46"/>
  <c r="C890" i="46"/>
  <c r="M890" i="46" s="1"/>
  <c r="E890" i="46"/>
  <c r="F890" i="46"/>
  <c r="G890" i="46"/>
  <c r="H890" i="46"/>
  <c r="I890" i="46"/>
  <c r="J890" i="46"/>
  <c r="B891" i="46"/>
  <c r="C891" i="46"/>
  <c r="M891" i="46" s="1"/>
  <c r="E891" i="46"/>
  <c r="F891" i="46"/>
  <c r="G891" i="46"/>
  <c r="H891" i="46"/>
  <c r="I891" i="46"/>
  <c r="J891" i="46"/>
  <c r="B892" i="46"/>
  <c r="C892" i="46"/>
  <c r="E892" i="46"/>
  <c r="F892" i="46"/>
  <c r="G892" i="46"/>
  <c r="H892" i="46"/>
  <c r="I892" i="46"/>
  <c r="J892" i="46"/>
  <c r="B893" i="46"/>
  <c r="C893" i="46"/>
  <c r="D893" i="46"/>
  <c r="E893" i="46"/>
  <c r="F893" i="46"/>
  <c r="G893" i="46"/>
  <c r="H893" i="46"/>
  <c r="I893" i="46"/>
  <c r="J893" i="46"/>
  <c r="B894" i="46"/>
  <c r="C894" i="46"/>
  <c r="M894" i="46" s="1"/>
  <c r="D894" i="46"/>
  <c r="E894" i="46"/>
  <c r="F894" i="46"/>
  <c r="G894" i="46"/>
  <c r="H894" i="46"/>
  <c r="I894" i="46"/>
  <c r="J894" i="46"/>
  <c r="B895" i="46"/>
  <c r="C895" i="46"/>
  <c r="D895" i="46"/>
  <c r="E895" i="46"/>
  <c r="F895" i="46"/>
  <c r="G895" i="46"/>
  <c r="H895" i="46"/>
  <c r="I895" i="46"/>
  <c r="J895" i="46"/>
  <c r="B896" i="46"/>
  <c r="C896" i="46"/>
  <c r="D896" i="46"/>
  <c r="E896" i="46"/>
  <c r="F896" i="46"/>
  <c r="G896" i="46"/>
  <c r="H896" i="46"/>
  <c r="I896" i="46"/>
  <c r="J896" i="46"/>
  <c r="B897" i="46"/>
  <c r="C897" i="46"/>
  <c r="D897" i="46"/>
  <c r="E897" i="46"/>
  <c r="F897" i="46"/>
  <c r="G897" i="46"/>
  <c r="H897" i="46"/>
  <c r="I897" i="46"/>
  <c r="J897" i="46"/>
  <c r="B898" i="46"/>
  <c r="C898" i="46"/>
  <c r="D898" i="46"/>
  <c r="E898" i="46"/>
  <c r="F898" i="46"/>
  <c r="G898" i="46"/>
  <c r="H898" i="46"/>
  <c r="I898" i="46"/>
  <c r="J898" i="46"/>
  <c r="B899" i="46"/>
  <c r="C899" i="46"/>
  <c r="D899" i="46"/>
  <c r="E899" i="46"/>
  <c r="F899" i="46"/>
  <c r="G899" i="46"/>
  <c r="H899" i="46"/>
  <c r="I899" i="46"/>
  <c r="J899" i="46"/>
  <c r="B900" i="46"/>
  <c r="C900" i="46"/>
  <c r="D900" i="46"/>
  <c r="E900" i="46"/>
  <c r="F900" i="46"/>
  <c r="G900" i="46"/>
  <c r="H900" i="46"/>
  <c r="I900" i="46"/>
  <c r="J900" i="46"/>
  <c r="B901" i="46"/>
  <c r="C901" i="46"/>
  <c r="D901" i="46"/>
  <c r="E901" i="46"/>
  <c r="F901" i="46"/>
  <c r="G901" i="46"/>
  <c r="H901" i="46"/>
  <c r="I901" i="46"/>
  <c r="J901" i="46"/>
  <c r="B902" i="46"/>
  <c r="C902" i="46"/>
  <c r="E902" i="46"/>
  <c r="F902" i="46"/>
  <c r="G902" i="46"/>
  <c r="H902" i="46"/>
  <c r="I902" i="46"/>
  <c r="J902" i="46"/>
  <c r="B903" i="46"/>
  <c r="C903" i="46"/>
  <c r="E903" i="46"/>
  <c r="F903" i="46"/>
  <c r="G903" i="46"/>
  <c r="H903" i="46"/>
  <c r="I903" i="46"/>
  <c r="J903" i="46"/>
  <c r="B904" i="46"/>
  <c r="C904" i="46"/>
  <c r="E904" i="46"/>
  <c r="F904" i="46"/>
  <c r="G904" i="46"/>
  <c r="H904" i="46"/>
  <c r="I904" i="46"/>
  <c r="J904" i="46"/>
  <c r="B905" i="46"/>
  <c r="C905" i="46"/>
  <c r="E905" i="46"/>
  <c r="F905" i="46"/>
  <c r="G905" i="46"/>
  <c r="H905" i="46"/>
  <c r="I905" i="46"/>
  <c r="J905" i="46"/>
  <c r="B906" i="46"/>
  <c r="C906" i="46"/>
  <c r="E906" i="46"/>
  <c r="F906" i="46"/>
  <c r="G906" i="46"/>
  <c r="H906" i="46"/>
  <c r="I906" i="46"/>
  <c r="J906" i="46"/>
  <c r="B907" i="46"/>
  <c r="C907" i="46"/>
  <c r="E907" i="46"/>
  <c r="F907" i="46"/>
  <c r="G907" i="46"/>
  <c r="H907" i="46"/>
  <c r="I907" i="46"/>
  <c r="J907" i="46"/>
  <c r="B908" i="46"/>
  <c r="C908" i="46"/>
  <c r="E908" i="46"/>
  <c r="F908" i="46"/>
  <c r="G908" i="46"/>
  <c r="H908" i="46"/>
  <c r="I908" i="46"/>
  <c r="J908" i="46"/>
  <c r="B909" i="46"/>
  <c r="C909" i="46"/>
  <c r="E909" i="46"/>
  <c r="F909" i="46"/>
  <c r="G909" i="46"/>
  <c r="H909" i="46"/>
  <c r="I909" i="46"/>
  <c r="J909" i="46"/>
  <c r="B910" i="46"/>
  <c r="C910" i="46"/>
  <c r="E910" i="46"/>
  <c r="F910" i="46"/>
  <c r="G910" i="46"/>
  <c r="H910" i="46"/>
  <c r="I910" i="46"/>
  <c r="J910" i="46"/>
  <c r="B911" i="46"/>
  <c r="C911" i="46"/>
  <c r="E911" i="46"/>
  <c r="F911" i="46"/>
  <c r="G911" i="46"/>
  <c r="H911" i="46"/>
  <c r="I911" i="46"/>
  <c r="J911" i="46"/>
  <c r="B912" i="46"/>
  <c r="C912" i="46"/>
  <c r="E912" i="46"/>
  <c r="F912" i="46"/>
  <c r="G912" i="46"/>
  <c r="H912" i="46"/>
  <c r="I912" i="46"/>
  <c r="J912" i="46"/>
  <c r="F883" i="46"/>
  <c r="G883" i="46"/>
  <c r="H883" i="46"/>
  <c r="I883" i="46"/>
  <c r="J883" i="46"/>
  <c r="E883" i="46"/>
  <c r="C883" i="46"/>
  <c r="B883" i="46"/>
  <c r="O868" i="46"/>
  <c r="P868" i="46"/>
  <c r="Q868" i="46"/>
  <c r="O839" i="46"/>
  <c r="P839" i="46"/>
  <c r="Q839" i="46"/>
  <c r="O840" i="46"/>
  <c r="P840" i="46"/>
  <c r="Q840" i="46"/>
  <c r="O841" i="46"/>
  <c r="P841" i="46"/>
  <c r="Q841" i="46"/>
  <c r="O842" i="46"/>
  <c r="P842" i="46"/>
  <c r="Q842" i="46"/>
  <c r="O843" i="46"/>
  <c r="P843" i="46"/>
  <c r="Q843" i="46"/>
  <c r="O844" i="46"/>
  <c r="P844" i="46"/>
  <c r="Q844" i="46"/>
  <c r="O845" i="46"/>
  <c r="P845" i="46"/>
  <c r="Q845" i="46"/>
  <c r="O846" i="46"/>
  <c r="P846" i="46"/>
  <c r="Q846" i="46"/>
  <c r="O847" i="46"/>
  <c r="P847" i="46"/>
  <c r="Q847" i="46"/>
  <c r="O848" i="46"/>
  <c r="P848" i="46"/>
  <c r="Q848" i="46"/>
  <c r="O849" i="46"/>
  <c r="P849" i="46"/>
  <c r="Q849" i="46"/>
  <c r="O850" i="46"/>
  <c r="P850" i="46"/>
  <c r="Q850" i="46"/>
  <c r="O851" i="46"/>
  <c r="P851" i="46"/>
  <c r="Q851" i="46"/>
  <c r="O852" i="46"/>
  <c r="P852" i="46"/>
  <c r="Q852" i="46"/>
  <c r="O853" i="46"/>
  <c r="P853" i="46"/>
  <c r="Q853" i="46"/>
  <c r="O854" i="46"/>
  <c r="P854" i="46"/>
  <c r="Q854" i="46"/>
  <c r="O855" i="46"/>
  <c r="P855" i="46"/>
  <c r="Q855" i="46"/>
  <c r="O856" i="46"/>
  <c r="P856" i="46"/>
  <c r="Q856" i="46"/>
  <c r="O857" i="46"/>
  <c r="P857" i="46"/>
  <c r="Q857" i="46"/>
  <c r="O858" i="46"/>
  <c r="P858" i="46"/>
  <c r="Q858" i="46"/>
  <c r="O859" i="46"/>
  <c r="P859" i="46"/>
  <c r="Q859" i="46"/>
  <c r="O860" i="46"/>
  <c r="P860" i="46"/>
  <c r="Q860" i="46"/>
  <c r="O861" i="46"/>
  <c r="P861" i="46"/>
  <c r="Q861" i="46"/>
  <c r="O862" i="46"/>
  <c r="P862" i="46"/>
  <c r="Q862" i="46"/>
  <c r="O863" i="46"/>
  <c r="P863" i="46"/>
  <c r="Q863" i="46"/>
  <c r="O864" i="46"/>
  <c r="P864" i="46"/>
  <c r="Q864" i="46"/>
  <c r="O865" i="46"/>
  <c r="P865" i="46"/>
  <c r="Q865" i="46"/>
  <c r="O866" i="46"/>
  <c r="P866" i="46"/>
  <c r="Q866" i="46"/>
  <c r="O867" i="46"/>
  <c r="P867" i="46"/>
  <c r="Q867" i="46"/>
  <c r="P838" i="46"/>
  <c r="Q838" i="46"/>
  <c r="O838" i="46"/>
  <c r="B839" i="46"/>
  <c r="C839" i="46"/>
  <c r="E839" i="46"/>
  <c r="F839" i="46"/>
  <c r="G839" i="46"/>
  <c r="H839" i="46"/>
  <c r="I839" i="46"/>
  <c r="J839" i="46"/>
  <c r="B840" i="46"/>
  <c r="C840" i="46"/>
  <c r="E840" i="46"/>
  <c r="F840" i="46"/>
  <c r="G840" i="46"/>
  <c r="H840" i="46"/>
  <c r="I840" i="46"/>
  <c r="J840" i="46"/>
  <c r="B841" i="46"/>
  <c r="C841" i="46"/>
  <c r="E841" i="46"/>
  <c r="F841" i="46"/>
  <c r="G841" i="46"/>
  <c r="H841" i="46"/>
  <c r="I841" i="46"/>
  <c r="J841" i="46"/>
  <c r="B842" i="46"/>
  <c r="C842" i="46"/>
  <c r="E842" i="46"/>
  <c r="F842" i="46"/>
  <c r="G842" i="46"/>
  <c r="H842" i="46"/>
  <c r="I842" i="46"/>
  <c r="J842" i="46"/>
  <c r="B843" i="46"/>
  <c r="C843" i="46"/>
  <c r="E843" i="46"/>
  <c r="F843" i="46"/>
  <c r="G843" i="46"/>
  <c r="H843" i="46"/>
  <c r="I843" i="46"/>
  <c r="J843" i="46"/>
  <c r="B844" i="46"/>
  <c r="C844" i="46"/>
  <c r="E844" i="46"/>
  <c r="F844" i="46"/>
  <c r="G844" i="46"/>
  <c r="H844" i="46"/>
  <c r="I844" i="46"/>
  <c r="J844" i="46"/>
  <c r="B845" i="46"/>
  <c r="C845" i="46"/>
  <c r="E845" i="46"/>
  <c r="F845" i="46"/>
  <c r="G845" i="46"/>
  <c r="H845" i="46"/>
  <c r="I845" i="46"/>
  <c r="J845" i="46"/>
  <c r="B846" i="46"/>
  <c r="C846" i="46"/>
  <c r="E846" i="46"/>
  <c r="F846" i="46"/>
  <c r="G846" i="46"/>
  <c r="H846" i="46"/>
  <c r="I846" i="46"/>
  <c r="J846" i="46"/>
  <c r="B847" i="46"/>
  <c r="C847" i="46"/>
  <c r="E847" i="46"/>
  <c r="F847" i="46"/>
  <c r="G847" i="46"/>
  <c r="H847" i="46"/>
  <c r="I847" i="46"/>
  <c r="J847" i="46"/>
  <c r="B848" i="46"/>
  <c r="C848" i="46"/>
  <c r="D848" i="46"/>
  <c r="E848" i="46"/>
  <c r="F848" i="46"/>
  <c r="G848" i="46"/>
  <c r="H848" i="46"/>
  <c r="I848" i="46"/>
  <c r="J848" i="46"/>
  <c r="B849" i="46"/>
  <c r="C849" i="46"/>
  <c r="D849" i="46"/>
  <c r="E849" i="46"/>
  <c r="F849" i="46"/>
  <c r="G849" i="46"/>
  <c r="H849" i="46"/>
  <c r="I849" i="46"/>
  <c r="J849" i="46"/>
  <c r="B850" i="46"/>
  <c r="C850" i="46"/>
  <c r="D850" i="46"/>
  <c r="E850" i="46"/>
  <c r="F850" i="46"/>
  <c r="G850" i="46"/>
  <c r="H850" i="46"/>
  <c r="I850" i="46"/>
  <c r="J850" i="46"/>
  <c r="B851" i="46"/>
  <c r="C851" i="46"/>
  <c r="M851" i="46" s="1"/>
  <c r="D851" i="46"/>
  <c r="E851" i="46"/>
  <c r="F851" i="46"/>
  <c r="G851" i="46"/>
  <c r="H851" i="46"/>
  <c r="I851" i="46"/>
  <c r="J851" i="46"/>
  <c r="B852" i="46"/>
  <c r="C852" i="46"/>
  <c r="D852" i="46"/>
  <c r="E852" i="46"/>
  <c r="F852" i="46"/>
  <c r="G852" i="46"/>
  <c r="H852" i="46"/>
  <c r="I852" i="46"/>
  <c r="J852" i="46"/>
  <c r="B853" i="46"/>
  <c r="C853" i="46"/>
  <c r="D853" i="46"/>
  <c r="E853" i="46"/>
  <c r="F853" i="46"/>
  <c r="G853" i="46"/>
  <c r="H853" i="46"/>
  <c r="I853" i="46"/>
  <c r="J853" i="46"/>
  <c r="B854" i="46"/>
  <c r="C854" i="46"/>
  <c r="D854" i="46"/>
  <c r="E854" i="46"/>
  <c r="F854" i="46"/>
  <c r="G854" i="46"/>
  <c r="H854" i="46"/>
  <c r="I854" i="46"/>
  <c r="J854" i="46"/>
  <c r="B855" i="46"/>
  <c r="C855" i="46"/>
  <c r="D855" i="46"/>
  <c r="E855" i="46"/>
  <c r="F855" i="46"/>
  <c r="G855" i="46"/>
  <c r="H855" i="46"/>
  <c r="I855" i="46"/>
  <c r="J855" i="46"/>
  <c r="B856" i="46"/>
  <c r="C856" i="46"/>
  <c r="M856" i="46" s="1"/>
  <c r="D856" i="46"/>
  <c r="E856" i="46"/>
  <c r="F856" i="46"/>
  <c r="G856" i="46"/>
  <c r="H856" i="46"/>
  <c r="I856" i="46"/>
  <c r="J856" i="46"/>
  <c r="B857" i="46"/>
  <c r="C857" i="46"/>
  <c r="E857" i="46"/>
  <c r="F857" i="46"/>
  <c r="G857" i="46"/>
  <c r="H857" i="46"/>
  <c r="I857" i="46"/>
  <c r="J857" i="46"/>
  <c r="B858" i="46"/>
  <c r="C858" i="46"/>
  <c r="E858" i="46"/>
  <c r="F858" i="46"/>
  <c r="G858" i="46"/>
  <c r="H858" i="46"/>
  <c r="I858" i="46"/>
  <c r="J858" i="46"/>
  <c r="B859" i="46"/>
  <c r="C859" i="46"/>
  <c r="E859" i="46"/>
  <c r="F859" i="46"/>
  <c r="G859" i="46"/>
  <c r="H859" i="46"/>
  <c r="I859" i="46"/>
  <c r="J859" i="46"/>
  <c r="B860" i="46"/>
  <c r="C860" i="46"/>
  <c r="E860" i="46"/>
  <c r="F860" i="46"/>
  <c r="G860" i="46"/>
  <c r="H860" i="46"/>
  <c r="I860" i="46"/>
  <c r="J860" i="46"/>
  <c r="B861" i="46"/>
  <c r="C861" i="46"/>
  <c r="E861" i="46"/>
  <c r="F861" i="46"/>
  <c r="G861" i="46"/>
  <c r="H861" i="46"/>
  <c r="I861" i="46"/>
  <c r="J861" i="46"/>
  <c r="B862" i="46"/>
  <c r="C862" i="46"/>
  <c r="E862" i="46"/>
  <c r="F862" i="46"/>
  <c r="G862" i="46"/>
  <c r="H862" i="46"/>
  <c r="I862" i="46"/>
  <c r="J862" i="46"/>
  <c r="B863" i="46"/>
  <c r="C863" i="46"/>
  <c r="E863" i="46"/>
  <c r="F863" i="46"/>
  <c r="G863" i="46"/>
  <c r="H863" i="46"/>
  <c r="I863" i="46"/>
  <c r="J863" i="46"/>
  <c r="B864" i="46"/>
  <c r="C864" i="46"/>
  <c r="E864" i="46"/>
  <c r="F864" i="46"/>
  <c r="G864" i="46"/>
  <c r="H864" i="46"/>
  <c r="I864" i="46"/>
  <c r="J864" i="46"/>
  <c r="B865" i="46"/>
  <c r="C865" i="46"/>
  <c r="E865" i="46"/>
  <c r="F865" i="46"/>
  <c r="G865" i="46"/>
  <c r="H865" i="46"/>
  <c r="I865" i="46"/>
  <c r="J865" i="46"/>
  <c r="B866" i="46"/>
  <c r="C866" i="46"/>
  <c r="E866" i="46"/>
  <c r="F866" i="46"/>
  <c r="G866" i="46"/>
  <c r="H866" i="46"/>
  <c r="I866" i="46"/>
  <c r="J866" i="46"/>
  <c r="B867" i="46"/>
  <c r="C867" i="46"/>
  <c r="E867" i="46"/>
  <c r="F867" i="46"/>
  <c r="G867" i="46"/>
  <c r="H867" i="46"/>
  <c r="I867" i="46"/>
  <c r="J867" i="46"/>
  <c r="F838" i="46"/>
  <c r="G838" i="46"/>
  <c r="H838" i="46"/>
  <c r="I838" i="46"/>
  <c r="M838" i="46" s="1"/>
  <c r="J838" i="46"/>
  <c r="E838" i="46"/>
  <c r="C838" i="46"/>
  <c r="B838" i="46"/>
  <c r="B796" i="46"/>
  <c r="C796" i="46"/>
  <c r="E796" i="46"/>
  <c r="F796" i="46"/>
  <c r="G796" i="46"/>
  <c r="H796" i="46"/>
  <c r="I796" i="46"/>
  <c r="M796" i="46" s="1"/>
  <c r="J796" i="46"/>
  <c r="B797" i="46"/>
  <c r="C797" i="46"/>
  <c r="E797" i="46"/>
  <c r="F797" i="46"/>
  <c r="G797" i="46"/>
  <c r="H797" i="46"/>
  <c r="I797" i="46"/>
  <c r="M797" i="46" s="1"/>
  <c r="J797" i="46"/>
  <c r="B798" i="46"/>
  <c r="C798" i="46"/>
  <c r="E798" i="46"/>
  <c r="F798" i="46"/>
  <c r="G798" i="46"/>
  <c r="H798" i="46"/>
  <c r="I798" i="46"/>
  <c r="M798" i="46" s="1"/>
  <c r="J798" i="46"/>
  <c r="B799" i="46"/>
  <c r="C799" i="46"/>
  <c r="E799" i="46"/>
  <c r="F799" i="46"/>
  <c r="G799" i="46"/>
  <c r="H799" i="46"/>
  <c r="I799" i="46"/>
  <c r="M799" i="46" s="1"/>
  <c r="J799" i="46"/>
  <c r="B800" i="46"/>
  <c r="C800" i="46"/>
  <c r="E800" i="46"/>
  <c r="F800" i="46"/>
  <c r="G800" i="46"/>
  <c r="H800" i="46"/>
  <c r="I800" i="46"/>
  <c r="M800" i="46" s="1"/>
  <c r="J800" i="46"/>
  <c r="B801" i="46"/>
  <c r="C801" i="46"/>
  <c r="E801" i="46"/>
  <c r="F801" i="46"/>
  <c r="G801" i="46"/>
  <c r="H801" i="46"/>
  <c r="I801" i="46"/>
  <c r="J801" i="46"/>
  <c r="B802" i="46"/>
  <c r="C802" i="46"/>
  <c r="E802" i="46"/>
  <c r="F802" i="46"/>
  <c r="G802" i="46"/>
  <c r="H802" i="46"/>
  <c r="I802" i="46"/>
  <c r="J802" i="46"/>
  <c r="B803" i="46"/>
  <c r="C803" i="46"/>
  <c r="E803" i="46"/>
  <c r="F803" i="46"/>
  <c r="G803" i="46"/>
  <c r="H803" i="46"/>
  <c r="I803" i="46"/>
  <c r="J803" i="46"/>
  <c r="B804" i="46"/>
  <c r="C804" i="46"/>
  <c r="E804" i="46"/>
  <c r="F804" i="46"/>
  <c r="G804" i="46"/>
  <c r="H804" i="46"/>
  <c r="I804" i="46"/>
  <c r="J804" i="46"/>
  <c r="B805" i="46"/>
  <c r="C805" i="46"/>
  <c r="D805" i="46"/>
  <c r="E805" i="46"/>
  <c r="F805" i="46"/>
  <c r="G805" i="46"/>
  <c r="H805" i="46"/>
  <c r="I805" i="46"/>
  <c r="J805" i="46"/>
  <c r="B806" i="46"/>
  <c r="C806" i="46"/>
  <c r="D806" i="46"/>
  <c r="E806" i="46"/>
  <c r="F806" i="46"/>
  <c r="G806" i="46"/>
  <c r="H806" i="46"/>
  <c r="I806" i="46"/>
  <c r="J806" i="46"/>
  <c r="B807" i="46"/>
  <c r="C807" i="46"/>
  <c r="M807" i="46" s="1"/>
  <c r="D807" i="46"/>
  <c r="E807" i="46"/>
  <c r="F807" i="46"/>
  <c r="G807" i="46"/>
  <c r="H807" i="46"/>
  <c r="I807" i="46"/>
  <c r="J807" i="46"/>
  <c r="B808" i="46"/>
  <c r="C808" i="46"/>
  <c r="D808" i="46"/>
  <c r="E808" i="46"/>
  <c r="F808" i="46"/>
  <c r="G808" i="46"/>
  <c r="H808" i="46"/>
  <c r="I808" i="46"/>
  <c r="J808" i="46"/>
  <c r="B809" i="46"/>
  <c r="C809" i="46"/>
  <c r="D809" i="46"/>
  <c r="E809" i="46"/>
  <c r="F809" i="46"/>
  <c r="G809" i="46"/>
  <c r="H809" i="46"/>
  <c r="I809" i="46"/>
  <c r="J809" i="46"/>
  <c r="B810" i="46"/>
  <c r="C810" i="46"/>
  <c r="D810" i="46"/>
  <c r="E810" i="46"/>
  <c r="F810" i="46"/>
  <c r="G810" i="46"/>
  <c r="H810" i="46"/>
  <c r="I810" i="46"/>
  <c r="J810" i="46"/>
  <c r="B811" i="46"/>
  <c r="C811" i="46"/>
  <c r="D811" i="46"/>
  <c r="E811" i="46"/>
  <c r="F811" i="46"/>
  <c r="G811" i="46"/>
  <c r="H811" i="46"/>
  <c r="I811" i="46"/>
  <c r="J811" i="46"/>
  <c r="B812" i="46"/>
  <c r="C812" i="46"/>
  <c r="D812" i="46"/>
  <c r="E812" i="46"/>
  <c r="F812" i="46"/>
  <c r="G812" i="46"/>
  <c r="H812" i="46"/>
  <c r="I812" i="46"/>
  <c r="J812" i="46"/>
  <c r="B813" i="46"/>
  <c r="C813" i="46"/>
  <c r="D813" i="46"/>
  <c r="E813" i="46"/>
  <c r="F813" i="46"/>
  <c r="G813" i="46"/>
  <c r="H813" i="46"/>
  <c r="I813" i="46"/>
  <c r="J813" i="46"/>
  <c r="B814" i="46"/>
  <c r="C814" i="46"/>
  <c r="E814" i="46"/>
  <c r="F814" i="46"/>
  <c r="G814" i="46"/>
  <c r="H814" i="46"/>
  <c r="I814" i="46"/>
  <c r="J814" i="46"/>
  <c r="B815" i="46"/>
  <c r="C815" i="46"/>
  <c r="M815" i="46" s="1"/>
  <c r="E815" i="46"/>
  <c r="F815" i="46"/>
  <c r="G815" i="46"/>
  <c r="H815" i="46"/>
  <c r="I815" i="46"/>
  <c r="J815" i="46"/>
  <c r="B816" i="46"/>
  <c r="C816" i="46"/>
  <c r="M816" i="46" s="1"/>
  <c r="E816" i="46"/>
  <c r="F816" i="46"/>
  <c r="G816" i="46"/>
  <c r="H816" i="46"/>
  <c r="I816" i="46"/>
  <c r="J816" i="46"/>
  <c r="B817" i="46"/>
  <c r="C817" i="46"/>
  <c r="M817" i="46" s="1"/>
  <c r="E817" i="46"/>
  <c r="F817" i="46"/>
  <c r="G817" i="46"/>
  <c r="H817" i="46"/>
  <c r="I817" i="46"/>
  <c r="J817" i="46"/>
  <c r="B818" i="46"/>
  <c r="C818" i="46"/>
  <c r="M818" i="46" s="1"/>
  <c r="E818" i="46"/>
  <c r="F818" i="46"/>
  <c r="G818" i="46"/>
  <c r="H818" i="46"/>
  <c r="I818" i="46"/>
  <c r="J818" i="46"/>
  <c r="B819" i="46"/>
  <c r="C819" i="46"/>
  <c r="M819" i="46" s="1"/>
  <c r="E819" i="46"/>
  <c r="F819" i="46"/>
  <c r="G819" i="46"/>
  <c r="H819" i="46"/>
  <c r="I819" i="46"/>
  <c r="J819" i="46"/>
  <c r="B820" i="46"/>
  <c r="C820" i="46"/>
  <c r="M820" i="46" s="1"/>
  <c r="E820" i="46"/>
  <c r="F820" i="46"/>
  <c r="G820" i="46"/>
  <c r="H820" i="46"/>
  <c r="I820" i="46"/>
  <c r="J820" i="46"/>
  <c r="B821" i="46"/>
  <c r="C821" i="46"/>
  <c r="M821" i="46" s="1"/>
  <c r="E821" i="46"/>
  <c r="F821" i="46"/>
  <c r="G821" i="46"/>
  <c r="H821" i="46"/>
  <c r="I821" i="46"/>
  <c r="J821" i="46"/>
  <c r="B822" i="46"/>
  <c r="C822" i="46"/>
  <c r="M822" i="46" s="1"/>
  <c r="E822" i="46"/>
  <c r="F822" i="46"/>
  <c r="G822" i="46"/>
  <c r="H822" i="46"/>
  <c r="I822" i="46"/>
  <c r="J822" i="46"/>
  <c r="B823" i="46"/>
  <c r="C823" i="46"/>
  <c r="M823" i="46" s="1"/>
  <c r="E823" i="46"/>
  <c r="F823" i="46"/>
  <c r="G823" i="46"/>
  <c r="H823" i="46"/>
  <c r="I823" i="46"/>
  <c r="J823" i="46"/>
  <c r="B824" i="46"/>
  <c r="C824" i="46"/>
  <c r="M824" i="46" s="1"/>
  <c r="E824" i="46"/>
  <c r="F824" i="46"/>
  <c r="G824" i="46"/>
  <c r="H824" i="46"/>
  <c r="I824" i="46"/>
  <c r="J824" i="46"/>
  <c r="F795" i="46"/>
  <c r="G795" i="46"/>
  <c r="H795" i="46"/>
  <c r="I795" i="46"/>
  <c r="M795" i="46" s="1"/>
  <c r="J795" i="46"/>
  <c r="E795" i="46"/>
  <c r="C795" i="46"/>
  <c r="B795" i="46"/>
  <c r="O753" i="46"/>
  <c r="P753" i="46"/>
  <c r="Q753" i="46"/>
  <c r="O754" i="46"/>
  <c r="P754" i="46"/>
  <c r="Q754" i="46"/>
  <c r="O755" i="46"/>
  <c r="P755" i="46"/>
  <c r="Q755" i="46"/>
  <c r="O756" i="46"/>
  <c r="P756" i="46"/>
  <c r="Q756" i="46"/>
  <c r="O757" i="46"/>
  <c r="P757" i="46"/>
  <c r="Q757" i="46"/>
  <c r="O758" i="46"/>
  <c r="P758" i="46"/>
  <c r="Q758" i="46"/>
  <c r="O759" i="46"/>
  <c r="P759" i="46"/>
  <c r="Q759" i="46"/>
  <c r="O760" i="46"/>
  <c r="P760" i="46"/>
  <c r="Q760" i="46"/>
  <c r="O761" i="46"/>
  <c r="P761" i="46"/>
  <c r="Q761" i="46"/>
  <c r="O762" i="46"/>
  <c r="P762" i="46"/>
  <c r="Q762" i="46"/>
  <c r="O763" i="46"/>
  <c r="P763" i="46"/>
  <c r="Q763" i="46"/>
  <c r="O764" i="46"/>
  <c r="P764" i="46"/>
  <c r="Q764" i="46"/>
  <c r="O765" i="46"/>
  <c r="P765" i="46"/>
  <c r="Q765" i="46"/>
  <c r="O766" i="46"/>
  <c r="P766" i="46"/>
  <c r="Q766" i="46"/>
  <c r="O767" i="46"/>
  <c r="P767" i="46"/>
  <c r="Q767" i="46"/>
  <c r="O768" i="46"/>
  <c r="P768" i="46"/>
  <c r="Q768" i="46"/>
  <c r="O769" i="46"/>
  <c r="P769" i="46"/>
  <c r="Q769" i="46"/>
  <c r="O770" i="46"/>
  <c r="P770" i="46"/>
  <c r="Q770" i="46"/>
  <c r="O771" i="46"/>
  <c r="P771" i="46"/>
  <c r="Q771" i="46"/>
  <c r="O772" i="46"/>
  <c r="P772" i="46"/>
  <c r="Q772" i="46"/>
  <c r="O773" i="46"/>
  <c r="P773" i="46"/>
  <c r="Q773" i="46"/>
  <c r="O774" i="46"/>
  <c r="P774" i="46"/>
  <c r="Q774" i="46"/>
  <c r="O775" i="46"/>
  <c r="P775" i="46"/>
  <c r="Q775" i="46"/>
  <c r="O776" i="46"/>
  <c r="P776" i="46"/>
  <c r="Q776" i="46"/>
  <c r="O777" i="46"/>
  <c r="P777" i="46"/>
  <c r="Q777" i="46"/>
  <c r="O778" i="46"/>
  <c r="P778" i="46"/>
  <c r="Q778" i="46"/>
  <c r="O779" i="46"/>
  <c r="P779" i="46"/>
  <c r="Q779" i="46"/>
  <c r="O780" i="46"/>
  <c r="P780" i="46"/>
  <c r="Q780" i="46"/>
  <c r="O781" i="46"/>
  <c r="P781" i="46"/>
  <c r="Q781" i="46"/>
  <c r="P752" i="46"/>
  <c r="Q752" i="46"/>
  <c r="O752" i="46"/>
  <c r="B753" i="46"/>
  <c r="C753" i="46"/>
  <c r="E753" i="46"/>
  <c r="F753" i="46"/>
  <c r="G753" i="46"/>
  <c r="H753" i="46"/>
  <c r="I753" i="46"/>
  <c r="J753" i="46"/>
  <c r="B754" i="46"/>
  <c r="C754" i="46"/>
  <c r="E754" i="46"/>
  <c r="F754" i="46"/>
  <c r="G754" i="46"/>
  <c r="H754" i="46"/>
  <c r="I754" i="46"/>
  <c r="J754" i="46"/>
  <c r="B755" i="46"/>
  <c r="C755" i="46"/>
  <c r="E755" i="46"/>
  <c r="F755" i="46"/>
  <c r="G755" i="46"/>
  <c r="H755" i="46"/>
  <c r="I755" i="46"/>
  <c r="J755" i="46"/>
  <c r="B756" i="46"/>
  <c r="C756" i="46"/>
  <c r="E756" i="46"/>
  <c r="F756" i="46"/>
  <c r="G756" i="46"/>
  <c r="H756" i="46"/>
  <c r="I756" i="46"/>
  <c r="J756" i="46"/>
  <c r="B757" i="46"/>
  <c r="C757" i="46"/>
  <c r="E757" i="46"/>
  <c r="F757" i="46"/>
  <c r="G757" i="46"/>
  <c r="H757" i="46"/>
  <c r="I757" i="46"/>
  <c r="J757" i="46"/>
  <c r="B758" i="46"/>
  <c r="C758" i="46"/>
  <c r="M758" i="46" s="1"/>
  <c r="E758" i="46"/>
  <c r="F758" i="46"/>
  <c r="G758" i="46"/>
  <c r="H758" i="46"/>
  <c r="I758" i="46"/>
  <c r="J758" i="46"/>
  <c r="B759" i="46"/>
  <c r="C759" i="46"/>
  <c r="E759" i="46"/>
  <c r="F759" i="46"/>
  <c r="G759" i="46"/>
  <c r="H759" i="46"/>
  <c r="I759" i="46"/>
  <c r="J759" i="46"/>
  <c r="B760" i="46"/>
  <c r="C760" i="46"/>
  <c r="M760" i="46" s="1"/>
  <c r="E760" i="46"/>
  <c r="F760" i="46"/>
  <c r="G760" i="46"/>
  <c r="H760" i="46"/>
  <c r="I760" i="46"/>
  <c r="J760" i="46"/>
  <c r="B761" i="46"/>
  <c r="C761" i="46"/>
  <c r="M761" i="46" s="1"/>
  <c r="E761" i="46"/>
  <c r="F761" i="46"/>
  <c r="G761" i="46"/>
  <c r="H761" i="46"/>
  <c r="I761" i="46"/>
  <c r="J761" i="46"/>
  <c r="B762" i="46"/>
  <c r="C762" i="46"/>
  <c r="D762" i="46"/>
  <c r="E762" i="46"/>
  <c r="F762" i="46"/>
  <c r="G762" i="46"/>
  <c r="H762" i="46"/>
  <c r="I762" i="46"/>
  <c r="J762" i="46"/>
  <c r="B763" i="46"/>
  <c r="C763" i="46"/>
  <c r="D763" i="46"/>
  <c r="E763" i="46"/>
  <c r="F763" i="46"/>
  <c r="G763" i="46"/>
  <c r="H763" i="46"/>
  <c r="I763" i="46"/>
  <c r="J763" i="46"/>
  <c r="B764" i="46"/>
  <c r="C764" i="46"/>
  <c r="D764" i="46"/>
  <c r="E764" i="46"/>
  <c r="F764" i="46"/>
  <c r="G764" i="46"/>
  <c r="H764" i="46"/>
  <c r="I764" i="46"/>
  <c r="J764" i="46"/>
  <c r="B765" i="46"/>
  <c r="C765" i="46"/>
  <c r="D765" i="46"/>
  <c r="E765" i="46"/>
  <c r="F765" i="46"/>
  <c r="G765" i="46"/>
  <c r="H765" i="46"/>
  <c r="I765" i="46"/>
  <c r="J765" i="46"/>
  <c r="B766" i="46"/>
  <c r="C766" i="46"/>
  <c r="M766" i="46" s="1"/>
  <c r="D766" i="46"/>
  <c r="E766" i="46"/>
  <c r="F766" i="46"/>
  <c r="G766" i="46"/>
  <c r="H766" i="46"/>
  <c r="I766" i="46"/>
  <c r="J766" i="46"/>
  <c r="B767" i="46"/>
  <c r="C767" i="46"/>
  <c r="D767" i="46"/>
  <c r="E767" i="46"/>
  <c r="F767" i="46"/>
  <c r="G767" i="46"/>
  <c r="H767" i="46"/>
  <c r="I767" i="46"/>
  <c r="J767" i="46"/>
  <c r="B768" i="46"/>
  <c r="C768" i="46"/>
  <c r="D768" i="46"/>
  <c r="E768" i="46"/>
  <c r="F768" i="46"/>
  <c r="G768" i="46"/>
  <c r="H768" i="46"/>
  <c r="I768" i="46"/>
  <c r="J768" i="46"/>
  <c r="B769" i="46"/>
  <c r="C769" i="46"/>
  <c r="M769" i="46" s="1"/>
  <c r="D769" i="46"/>
  <c r="E769" i="46"/>
  <c r="F769" i="46"/>
  <c r="G769" i="46"/>
  <c r="H769" i="46"/>
  <c r="I769" i="46"/>
  <c r="J769" i="46"/>
  <c r="B770" i="46"/>
  <c r="C770" i="46"/>
  <c r="D770" i="46"/>
  <c r="E770" i="46"/>
  <c r="F770" i="46"/>
  <c r="G770" i="46"/>
  <c r="H770" i="46"/>
  <c r="I770" i="46"/>
  <c r="J770" i="46"/>
  <c r="B771" i="46"/>
  <c r="C771" i="46"/>
  <c r="E771" i="46"/>
  <c r="F771" i="46"/>
  <c r="G771" i="46"/>
  <c r="H771" i="46"/>
  <c r="I771" i="46"/>
  <c r="J771" i="46"/>
  <c r="B772" i="46"/>
  <c r="C772" i="46"/>
  <c r="E772" i="46"/>
  <c r="F772" i="46"/>
  <c r="G772" i="46"/>
  <c r="H772" i="46"/>
  <c r="I772" i="46"/>
  <c r="J772" i="46"/>
  <c r="B773" i="46"/>
  <c r="C773" i="46"/>
  <c r="E773" i="46"/>
  <c r="F773" i="46"/>
  <c r="G773" i="46"/>
  <c r="H773" i="46"/>
  <c r="I773" i="46"/>
  <c r="J773" i="46"/>
  <c r="B774" i="46"/>
  <c r="C774" i="46"/>
  <c r="E774" i="46"/>
  <c r="F774" i="46"/>
  <c r="G774" i="46"/>
  <c r="H774" i="46"/>
  <c r="I774" i="46"/>
  <c r="J774" i="46"/>
  <c r="B775" i="46"/>
  <c r="C775" i="46"/>
  <c r="E775" i="46"/>
  <c r="F775" i="46"/>
  <c r="G775" i="46"/>
  <c r="H775" i="46"/>
  <c r="I775" i="46"/>
  <c r="J775" i="46"/>
  <c r="B776" i="46"/>
  <c r="C776" i="46"/>
  <c r="E776" i="46"/>
  <c r="F776" i="46"/>
  <c r="G776" i="46"/>
  <c r="H776" i="46"/>
  <c r="I776" i="46"/>
  <c r="J776" i="46"/>
  <c r="B777" i="46"/>
  <c r="C777" i="46"/>
  <c r="E777" i="46"/>
  <c r="F777" i="46"/>
  <c r="G777" i="46"/>
  <c r="H777" i="46"/>
  <c r="I777" i="46"/>
  <c r="J777" i="46"/>
  <c r="B778" i="46"/>
  <c r="C778" i="46"/>
  <c r="E778" i="46"/>
  <c r="F778" i="46"/>
  <c r="G778" i="46"/>
  <c r="H778" i="46"/>
  <c r="I778" i="46"/>
  <c r="J778" i="46"/>
  <c r="B779" i="46"/>
  <c r="C779" i="46"/>
  <c r="E779" i="46"/>
  <c r="F779" i="46"/>
  <c r="G779" i="46"/>
  <c r="H779" i="46"/>
  <c r="I779" i="46"/>
  <c r="J779" i="46"/>
  <c r="B780" i="46"/>
  <c r="C780" i="46"/>
  <c r="E780" i="46"/>
  <c r="F780" i="46"/>
  <c r="G780" i="46"/>
  <c r="H780" i="46"/>
  <c r="I780" i="46"/>
  <c r="J780" i="46"/>
  <c r="B781" i="46"/>
  <c r="C781" i="46"/>
  <c r="E781" i="46"/>
  <c r="F781" i="46"/>
  <c r="G781" i="46"/>
  <c r="H781" i="46"/>
  <c r="I781" i="46"/>
  <c r="J781" i="46"/>
  <c r="F752" i="46"/>
  <c r="G752" i="46"/>
  <c r="H752" i="46"/>
  <c r="I752" i="46"/>
  <c r="J752" i="46"/>
  <c r="E752" i="46"/>
  <c r="C752" i="46"/>
  <c r="B752" i="46"/>
  <c r="O710" i="46"/>
  <c r="P710" i="46"/>
  <c r="Q710" i="46"/>
  <c r="O711" i="46"/>
  <c r="P711" i="46"/>
  <c r="Q711" i="46"/>
  <c r="O712" i="46"/>
  <c r="P712" i="46"/>
  <c r="Q712" i="46"/>
  <c r="O713" i="46"/>
  <c r="P713" i="46"/>
  <c r="Q713" i="46"/>
  <c r="O714" i="46"/>
  <c r="P714" i="46"/>
  <c r="Q714" i="46"/>
  <c r="O715" i="46"/>
  <c r="P715" i="46"/>
  <c r="Q715" i="46"/>
  <c r="O716" i="46"/>
  <c r="P716" i="46"/>
  <c r="Q716" i="46"/>
  <c r="O717" i="46"/>
  <c r="P717" i="46"/>
  <c r="Q717" i="46"/>
  <c r="O718" i="46"/>
  <c r="P718" i="46"/>
  <c r="Q718" i="46"/>
  <c r="O719" i="46"/>
  <c r="P719" i="46"/>
  <c r="Q719" i="46"/>
  <c r="O720" i="46"/>
  <c r="P720" i="46"/>
  <c r="Q720" i="46"/>
  <c r="O721" i="46"/>
  <c r="P721" i="46"/>
  <c r="Q721" i="46"/>
  <c r="O722" i="46"/>
  <c r="P722" i="46"/>
  <c r="Q722" i="46"/>
  <c r="O723" i="46"/>
  <c r="P723" i="46"/>
  <c r="Q723" i="46"/>
  <c r="O724" i="46"/>
  <c r="P724" i="46"/>
  <c r="Q724" i="46"/>
  <c r="O725" i="46"/>
  <c r="P725" i="46"/>
  <c r="Q725" i="46"/>
  <c r="O726" i="46"/>
  <c r="P726" i="46"/>
  <c r="Q726" i="46"/>
  <c r="O727" i="46"/>
  <c r="P727" i="46"/>
  <c r="Q727" i="46"/>
  <c r="O728" i="46"/>
  <c r="P728" i="46"/>
  <c r="Q728" i="46"/>
  <c r="O729" i="46"/>
  <c r="P729" i="46"/>
  <c r="Q729" i="46"/>
  <c r="O730" i="46"/>
  <c r="P730" i="46"/>
  <c r="Q730" i="46"/>
  <c r="O731" i="46"/>
  <c r="P731" i="46"/>
  <c r="Q731" i="46"/>
  <c r="O732" i="46"/>
  <c r="P732" i="46"/>
  <c r="Q732" i="46"/>
  <c r="O733" i="46"/>
  <c r="P733" i="46"/>
  <c r="Q733" i="46"/>
  <c r="O734" i="46"/>
  <c r="P734" i="46"/>
  <c r="Q734" i="46"/>
  <c r="O735" i="46"/>
  <c r="P735" i="46"/>
  <c r="Q735" i="46"/>
  <c r="O736" i="46"/>
  <c r="P736" i="46"/>
  <c r="Q736" i="46"/>
  <c r="O737" i="46"/>
  <c r="P737" i="46"/>
  <c r="Q737" i="46"/>
  <c r="O738" i="46"/>
  <c r="P738" i="46"/>
  <c r="Q738" i="46"/>
  <c r="P709" i="46"/>
  <c r="Q709" i="46"/>
  <c r="O709" i="46"/>
  <c r="P664" i="46"/>
  <c r="Q664" i="46"/>
  <c r="P665" i="46"/>
  <c r="Q665" i="46"/>
  <c r="P666" i="46"/>
  <c r="Q666" i="46"/>
  <c r="P667" i="46"/>
  <c r="Q667" i="46"/>
  <c r="P668" i="46"/>
  <c r="Q668" i="46"/>
  <c r="P669" i="46"/>
  <c r="Q669" i="46"/>
  <c r="P670" i="46"/>
  <c r="Q670" i="46"/>
  <c r="P671" i="46"/>
  <c r="Q671" i="46"/>
  <c r="P672" i="46"/>
  <c r="Q672" i="46"/>
  <c r="P673" i="46"/>
  <c r="Q673" i="46"/>
  <c r="P674" i="46"/>
  <c r="Q674" i="46"/>
  <c r="P675" i="46"/>
  <c r="Q675" i="46"/>
  <c r="P676" i="46"/>
  <c r="Q676" i="46"/>
  <c r="P677" i="46"/>
  <c r="Q677" i="46"/>
  <c r="P678" i="46"/>
  <c r="Q678" i="46"/>
  <c r="P679" i="46"/>
  <c r="Q679" i="46"/>
  <c r="P680" i="46"/>
  <c r="Q680" i="46"/>
  <c r="P681" i="46"/>
  <c r="Q681" i="46"/>
  <c r="P682" i="46"/>
  <c r="Q682" i="46"/>
  <c r="P683" i="46"/>
  <c r="Q683" i="46"/>
  <c r="P684" i="46"/>
  <c r="Q684" i="46"/>
  <c r="P685" i="46"/>
  <c r="Q685" i="46"/>
  <c r="P686" i="46"/>
  <c r="Q686" i="46"/>
  <c r="P687" i="46"/>
  <c r="Q687" i="46"/>
  <c r="P688" i="46"/>
  <c r="Q688" i="46"/>
  <c r="P689" i="46"/>
  <c r="Q689" i="46"/>
  <c r="P690" i="46"/>
  <c r="Q690" i="46"/>
  <c r="P691" i="46"/>
  <c r="Q691" i="46"/>
  <c r="P692" i="46"/>
  <c r="Q692" i="46"/>
  <c r="P693" i="46"/>
  <c r="Q693" i="46"/>
  <c r="P694" i="46"/>
  <c r="Q694" i="46"/>
  <c r="O665" i="46"/>
  <c r="O666" i="46"/>
  <c r="O667" i="46"/>
  <c r="O668" i="46"/>
  <c r="O669" i="46"/>
  <c r="O670" i="46"/>
  <c r="O671" i="46"/>
  <c r="O672" i="46"/>
  <c r="O673" i="46"/>
  <c r="O674" i="46"/>
  <c r="O675" i="46"/>
  <c r="O676" i="46"/>
  <c r="O677" i="46"/>
  <c r="O678" i="46"/>
  <c r="O679" i="46"/>
  <c r="O680" i="46"/>
  <c r="O681" i="46"/>
  <c r="O682" i="46"/>
  <c r="O683" i="46"/>
  <c r="O684" i="46"/>
  <c r="O685" i="46"/>
  <c r="O686" i="46"/>
  <c r="O687" i="46"/>
  <c r="O688" i="46"/>
  <c r="O689" i="46"/>
  <c r="O690" i="46"/>
  <c r="O691" i="46"/>
  <c r="O692" i="46"/>
  <c r="O693" i="46"/>
  <c r="O694" i="46"/>
  <c r="O664" i="46"/>
  <c r="B710" i="46"/>
  <c r="C710" i="46"/>
  <c r="E710" i="46"/>
  <c r="F710" i="46"/>
  <c r="G710" i="46"/>
  <c r="H710" i="46"/>
  <c r="I710" i="46"/>
  <c r="J710" i="46"/>
  <c r="B711" i="46"/>
  <c r="C711" i="46"/>
  <c r="E711" i="46"/>
  <c r="F711" i="46"/>
  <c r="G711" i="46"/>
  <c r="H711" i="46"/>
  <c r="I711" i="46"/>
  <c r="J711" i="46"/>
  <c r="B712" i="46"/>
  <c r="C712" i="46"/>
  <c r="E712" i="46"/>
  <c r="F712" i="46"/>
  <c r="G712" i="46"/>
  <c r="H712" i="46"/>
  <c r="I712" i="46"/>
  <c r="J712" i="46"/>
  <c r="B713" i="46"/>
  <c r="C713" i="46"/>
  <c r="E713" i="46"/>
  <c r="F713" i="46"/>
  <c r="G713" i="46"/>
  <c r="H713" i="46"/>
  <c r="I713" i="46"/>
  <c r="J713" i="46"/>
  <c r="B714" i="46"/>
  <c r="C714" i="46"/>
  <c r="E714" i="46"/>
  <c r="F714" i="46"/>
  <c r="G714" i="46"/>
  <c r="H714" i="46"/>
  <c r="I714" i="46"/>
  <c r="J714" i="46"/>
  <c r="B715" i="46"/>
  <c r="C715" i="46"/>
  <c r="M715" i="46" s="1"/>
  <c r="E715" i="46"/>
  <c r="F715" i="46"/>
  <c r="G715" i="46"/>
  <c r="H715" i="46"/>
  <c r="I715" i="46"/>
  <c r="J715" i="46"/>
  <c r="B716" i="46"/>
  <c r="C716" i="46"/>
  <c r="M716" i="46" s="1"/>
  <c r="E716" i="46"/>
  <c r="F716" i="46"/>
  <c r="G716" i="46"/>
  <c r="H716" i="46"/>
  <c r="I716" i="46"/>
  <c r="J716" i="46"/>
  <c r="B717" i="46"/>
  <c r="C717" i="46"/>
  <c r="M717" i="46" s="1"/>
  <c r="E717" i="46"/>
  <c r="F717" i="46"/>
  <c r="G717" i="46"/>
  <c r="H717" i="46"/>
  <c r="I717" i="46"/>
  <c r="J717" i="46"/>
  <c r="B718" i="46"/>
  <c r="C718" i="46"/>
  <c r="M718" i="46" s="1"/>
  <c r="E718" i="46"/>
  <c r="F718" i="46"/>
  <c r="G718" i="46"/>
  <c r="H718" i="46"/>
  <c r="I718" i="46"/>
  <c r="J718" i="46"/>
  <c r="B719" i="46"/>
  <c r="C719" i="46"/>
  <c r="D719" i="46"/>
  <c r="E719" i="46"/>
  <c r="F719" i="46"/>
  <c r="G719" i="46"/>
  <c r="H719" i="46"/>
  <c r="I719" i="46"/>
  <c r="J719" i="46"/>
  <c r="B720" i="46"/>
  <c r="C720" i="46"/>
  <c r="D720" i="46"/>
  <c r="E720" i="46"/>
  <c r="F720" i="46"/>
  <c r="G720" i="46"/>
  <c r="H720" i="46"/>
  <c r="I720" i="46"/>
  <c r="J720" i="46"/>
  <c r="B721" i="46"/>
  <c r="C721" i="46"/>
  <c r="D721" i="46"/>
  <c r="E721" i="46"/>
  <c r="F721" i="46"/>
  <c r="G721" i="46"/>
  <c r="H721" i="46"/>
  <c r="I721" i="46"/>
  <c r="J721" i="46"/>
  <c r="B722" i="46"/>
  <c r="C722" i="46"/>
  <c r="D722" i="46"/>
  <c r="E722" i="46"/>
  <c r="F722" i="46"/>
  <c r="G722" i="46"/>
  <c r="H722" i="46"/>
  <c r="I722" i="46"/>
  <c r="J722" i="46"/>
  <c r="B723" i="46"/>
  <c r="C723" i="46"/>
  <c r="M723" i="46" s="1"/>
  <c r="D723" i="46"/>
  <c r="E723" i="46"/>
  <c r="F723" i="46"/>
  <c r="G723" i="46"/>
  <c r="H723" i="46"/>
  <c r="I723" i="46"/>
  <c r="J723" i="46"/>
  <c r="B724" i="46"/>
  <c r="C724" i="46"/>
  <c r="D724" i="46"/>
  <c r="E724" i="46"/>
  <c r="F724" i="46"/>
  <c r="G724" i="46"/>
  <c r="H724" i="46"/>
  <c r="I724" i="46"/>
  <c r="J724" i="46"/>
  <c r="B725" i="46"/>
  <c r="C725" i="46"/>
  <c r="D725" i="46"/>
  <c r="E725" i="46"/>
  <c r="F725" i="46"/>
  <c r="G725" i="46"/>
  <c r="H725" i="46"/>
  <c r="I725" i="46"/>
  <c r="J725" i="46"/>
  <c r="B726" i="46"/>
  <c r="C726" i="46"/>
  <c r="M726" i="46" s="1"/>
  <c r="D726" i="46"/>
  <c r="E726" i="46"/>
  <c r="F726" i="46"/>
  <c r="G726" i="46"/>
  <c r="H726" i="46"/>
  <c r="I726" i="46"/>
  <c r="J726" i="46"/>
  <c r="B727" i="46"/>
  <c r="C727" i="46"/>
  <c r="D727" i="46"/>
  <c r="E727" i="46"/>
  <c r="F727" i="46"/>
  <c r="G727" i="46"/>
  <c r="H727" i="46"/>
  <c r="I727" i="46"/>
  <c r="J727" i="46"/>
  <c r="B728" i="46"/>
  <c r="C728" i="46"/>
  <c r="E728" i="46"/>
  <c r="F728" i="46"/>
  <c r="G728" i="46"/>
  <c r="H728" i="46"/>
  <c r="I728" i="46"/>
  <c r="J728" i="46"/>
  <c r="B729" i="46"/>
  <c r="C729" i="46"/>
  <c r="E729" i="46"/>
  <c r="F729" i="46"/>
  <c r="G729" i="46"/>
  <c r="H729" i="46"/>
  <c r="I729" i="46"/>
  <c r="J729" i="46"/>
  <c r="B730" i="46"/>
  <c r="C730" i="46"/>
  <c r="E730" i="46"/>
  <c r="F730" i="46"/>
  <c r="G730" i="46"/>
  <c r="H730" i="46"/>
  <c r="I730" i="46"/>
  <c r="J730" i="46"/>
  <c r="B731" i="46"/>
  <c r="C731" i="46"/>
  <c r="E731" i="46"/>
  <c r="F731" i="46"/>
  <c r="G731" i="46"/>
  <c r="H731" i="46"/>
  <c r="I731" i="46"/>
  <c r="J731" i="46"/>
  <c r="B732" i="46"/>
  <c r="C732" i="46"/>
  <c r="E732" i="46"/>
  <c r="F732" i="46"/>
  <c r="G732" i="46"/>
  <c r="H732" i="46"/>
  <c r="I732" i="46"/>
  <c r="J732" i="46"/>
  <c r="B733" i="46"/>
  <c r="C733" i="46"/>
  <c r="E733" i="46"/>
  <c r="F733" i="46"/>
  <c r="G733" i="46"/>
  <c r="H733" i="46"/>
  <c r="I733" i="46"/>
  <c r="J733" i="46"/>
  <c r="B734" i="46"/>
  <c r="C734" i="46"/>
  <c r="E734" i="46"/>
  <c r="F734" i="46"/>
  <c r="G734" i="46"/>
  <c r="H734" i="46"/>
  <c r="I734" i="46"/>
  <c r="J734" i="46"/>
  <c r="B735" i="46"/>
  <c r="C735" i="46"/>
  <c r="E735" i="46"/>
  <c r="F735" i="46"/>
  <c r="G735" i="46"/>
  <c r="H735" i="46"/>
  <c r="I735" i="46"/>
  <c r="J735" i="46"/>
  <c r="B736" i="46"/>
  <c r="C736" i="46"/>
  <c r="E736" i="46"/>
  <c r="F736" i="46"/>
  <c r="G736" i="46"/>
  <c r="H736" i="46"/>
  <c r="I736" i="46"/>
  <c r="J736" i="46"/>
  <c r="B737" i="46"/>
  <c r="C737" i="46"/>
  <c r="E737" i="46"/>
  <c r="F737" i="46"/>
  <c r="G737" i="46"/>
  <c r="H737" i="46"/>
  <c r="I737" i="46"/>
  <c r="J737" i="46"/>
  <c r="B738" i="46"/>
  <c r="C738" i="46"/>
  <c r="E738" i="46"/>
  <c r="F738" i="46"/>
  <c r="G738" i="46"/>
  <c r="H738" i="46"/>
  <c r="I738" i="46"/>
  <c r="J738" i="46"/>
  <c r="F709" i="46"/>
  <c r="G709" i="46"/>
  <c r="H709" i="46"/>
  <c r="I709" i="46"/>
  <c r="J709" i="46"/>
  <c r="E709" i="46"/>
  <c r="C709" i="46"/>
  <c r="B709" i="46"/>
  <c r="B665" i="46"/>
  <c r="C665" i="46"/>
  <c r="E665" i="46"/>
  <c r="F665" i="46"/>
  <c r="G665" i="46"/>
  <c r="H665" i="46"/>
  <c r="I665" i="46"/>
  <c r="M665" i="46" s="1"/>
  <c r="J665" i="46"/>
  <c r="B666" i="46"/>
  <c r="C666" i="46"/>
  <c r="E666" i="46"/>
  <c r="F666" i="46"/>
  <c r="G666" i="46"/>
  <c r="H666" i="46"/>
  <c r="I666" i="46"/>
  <c r="M666" i="46" s="1"/>
  <c r="J666" i="46"/>
  <c r="B667" i="46"/>
  <c r="C667" i="46"/>
  <c r="E667" i="46"/>
  <c r="F667" i="46"/>
  <c r="G667" i="46"/>
  <c r="H667" i="46"/>
  <c r="I667" i="46"/>
  <c r="M667" i="46" s="1"/>
  <c r="J667" i="46"/>
  <c r="B668" i="46"/>
  <c r="C668" i="46"/>
  <c r="E668" i="46"/>
  <c r="F668" i="46"/>
  <c r="G668" i="46"/>
  <c r="H668" i="46"/>
  <c r="I668" i="46"/>
  <c r="M668" i="46" s="1"/>
  <c r="J668" i="46"/>
  <c r="B669" i="46"/>
  <c r="C669" i="46"/>
  <c r="E669" i="46"/>
  <c r="F669" i="46"/>
  <c r="G669" i="46"/>
  <c r="H669" i="46"/>
  <c r="I669" i="46"/>
  <c r="M669" i="46" s="1"/>
  <c r="J669" i="46"/>
  <c r="B670" i="46"/>
  <c r="C670" i="46"/>
  <c r="E670" i="46"/>
  <c r="F670" i="46"/>
  <c r="G670" i="46"/>
  <c r="H670" i="46"/>
  <c r="I670" i="46"/>
  <c r="J670" i="46"/>
  <c r="B671" i="46"/>
  <c r="C671" i="46"/>
  <c r="E671" i="46"/>
  <c r="F671" i="46"/>
  <c r="G671" i="46"/>
  <c r="H671" i="46"/>
  <c r="I671" i="46"/>
  <c r="J671" i="46"/>
  <c r="B672" i="46"/>
  <c r="C672" i="46"/>
  <c r="E672" i="46"/>
  <c r="F672" i="46"/>
  <c r="G672" i="46"/>
  <c r="H672" i="46"/>
  <c r="I672" i="46"/>
  <c r="J672" i="46"/>
  <c r="B673" i="46"/>
  <c r="C673" i="46"/>
  <c r="E673" i="46"/>
  <c r="F673" i="46"/>
  <c r="G673" i="46"/>
  <c r="H673" i="46"/>
  <c r="I673" i="46"/>
  <c r="J673" i="46"/>
  <c r="B674" i="46"/>
  <c r="C674" i="46"/>
  <c r="D674" i="46"/>
  <c r="E674" i="46"/>
  <c r="F674" i="46"/>
  <c r="G674" i="46"/>
  <c r="H674" i="46"/>
  <c r="I674" i="46"/>
  <c r="J674" i="46"/>
  <c r="B675" i="46"/>
  <c r="C675" i="46"/>
  <c r="D675" i="46"/>
  <c r="E675" i="46"/>
  <c r="F675" i="46"/>
  <c r="G675" i="46"/>
  <c r="H675" i="46"/>
  <c r="I675" i="46"/>
  <c r="J675" i="46"/>
  <c r="B676" i="46"/>
  <c r="C676" i="46"/>
  <c r="D676" i="46"/>
  <c r="E676" i="46"/>
  <c r="F676" i="46"/>
  <c r="G676" i="46"/>
  <c r="H676" i="46"/>
  <c r="I676" i="46"/>
  <c r="J676" i="46"/>
  <c r="B677" i="46"/>
  <c r="C677" i="46"/>
  <c r="M677" i="46" s="1"/>
  <c r="D677" i="46"/>
  <c r="E677" i="46"/>
  <c r="F677" i="46"/>
  <c r="G677" i="46"/>
  <c r="H677" i="46"/>
  <c r="I677" i="46"/>
  <c r="J677" i="46"/>
  <c r="B678" i="46"/>
  <c r="C678" i="46"/>
  <c r="D678" i="46"/>
  <c r="E678" i="46"/>
  <c r="F678" i="46"/>
  <c r="G678" i="46"/>
  <c r="H678" i="46"/>
  <c r="I678" i="46"/>
  <c r="J678" i="46"/>
  <c r="B679" i="46"/>
  <c r="C679" i="46"/>
  <c r="D679" i="46"/>
  <c r="E679" i="46"/>
  <c r="F679" i="46"/>
  <c r="G679" i="46"/>
  <c r="H679" i="46"/>
  <c r="I679" i="46"/>
  <c r="J679" i="46"/>
  <c r="B680" i="46"/>
  <c r="C680" i="46"/>
  <c r="M680" i="46" s="1"/>
  <c r="D680" i="46"/>
  <c r="E680" i="46"/>
  <c r="F680" i="46"/>
  <c r="G680" i="46"/>
  <c r="H680" i="46"/>
  <c r="I680" i="46"/>
  <c r="J680" i="46"/>
  <c r="B681" i="46"/>
  <c r="C681" i="46"/>
  <c r="D681" i="46"/>
  <c r="E681" i="46"/>
  <c r="F681" i="46"/>
  <c r="G681" i="46"/>
  <c r="H681" i="46"/>
  <c r="I681" i="46"/>
  <c r="J681" i="46"/>
  <c r="B682" i="46"/>
  <c r="C682" i="46"/>
  <c r="D682" i="46"/>
  <c r="E682" i="46"/>
  <c r="F682" i="46"/>
  <c r="G682" i="46"/>
  <c r="H682" i="46"/>
  <c r="I682" i="46"/>
  <c r="J682" i="46"/>
  <c r="B683" i="46"/>
  <c r="C683" i="46"/>
  <c r="E683" i="46"/>
  <c r="F683" i="46"/>
  <c r="G683" i="46"/>
  <c r="H683" i="46"/>
  <c r="I683" i="46"/>
  <c r="J683" i="46"/>
  <c r="B684" i="46"/>
  <c r="C684" i="46"/>
  <c r="E684" i="46"/>
  <c r="F684" i="46"/>
  <c r="G684" i="46"/>
  <c r="H684" i="46"/>
  <c r="I684" i="46"/>
  <c r="J684" i="46"/>
  <c r="B685" i="46"/>
  <c r="C685" i="46"/>
  <c r="E685" i="46"/>
  <c r="F685" i="46"/>
  <c r="G685" i="46"/>
  <c r="H685" i="46"/>
  <c r="I685" i="46"/>
  <c r="J685" i="46"/>
  <c r="B686" i="46"/>
  <c r="C686" i="46"/>
  <c r="E686" i="46"/>
  <c r="F686" i="46"/>
  <c r="G686" i="46"/>
  <c r="H686" i="46"/>
  <c r="I686" i="46"/>
  <c r="J686" i="46"/>
  <c r="B687" i="46"/>
  <c r="C687" i="46"/>
  <c r="E687" i="46"/>
  <c r="F687" i="46"/>
  <c r="G687" i="46"/>
  <c r="H687" i="46"/>
  <c r="I687" i="46"/>
  <c r="J687" i="46"/>
  <c r="B688" i="46"/>
  <c r="C688" i="46"/>
  <c r="E688" i="46"/>
  <c r="F688" i="46"/>
  <c r="G688" i="46"/>
  <c r="H688" i="46"/>
  <c r="I688" i="46"/>
  <c r="J688" i="46"/>
  <c r="B689" i="46"/>
  <c r="C689" i="46"/>
  <c r="E689" i="46"/>
  <c r="F689" i="46"/>
  <c r="G689" i="46"/>
  <c r="H689" i="46"/>
  <c r="I689" i="46"/>
  <c r="J689" i="46"/>
  <c r="B690" i="46"/>
  <c r="C690" i="46"/>
  <c r="E690" i="46"/>
  <c r="F690" i="46"/>
  <c r="G690" i="46"/>
  <c r="H690" i="46"/>
  <c r="I690" i="46"/>
  <c r="J690" i="46"/>
  <c r="B691" i="46"/>
  <c r="C691" i="46"/>
  <c r="E691" i="46"/>
  <c r="F691" i="46"/>
  <c r="G691" i="46"/>
  <c r="H691" i="46"/>
  <c r="I691" i="46"/>
  <c r="J691" i="46"/>
  <c r="B692" i="46"/>
  <c r="C692" i="46"/>
  <c r="E692" i="46"/>
  <c r="F692" i="46"/>
  <c r="G692" i="46"/>
  <c r="H692" i="46"/>
  <c r="I692" i="46"/>
  <c r="J692" i="46"/>
  <c r="B693" i="46"/>
  <c r="C693" i="46"/>
  <c r="E693" i="46"/>
  <c r="F693" i="46"/>
  <c r="G693" i="46"/>
  <c r="H693" i="46"/>
  <c r="I693" i="46"/>
  <c r="J693" i="46"/>
  <c r="F664" i="46"/>
  <c r="G664" i="46"/>
  <c r="H664" i="46"/>
  <c r="I664" i="46"/>
  <c r="M664" i="46" s="1"/>
  <c r="J664" i="46"/>
  <c r="E664" i="46"/>
  <c r="C664" i="46"/>
  <c r="B664" i="46"/>
  <c r="P621" i="46"/>
  <c r="Q621" i="46"/>
  <c r="P622" i="46"/>
  <c r="Q622" i="46"/>
  <c r="P623" i="46"/>
  <c r="Q623" i="46"/>
  <c r="P624" i="46"/>
  <c r="Q624" i="46"/>
  <c r="P625" i="46"/>
  <c r="Q625" i="46"/>
  <c r="P626" i="46"/>
  <c r="Q626" i="46"/>
  <c r="P627" i="46"/>
  <c r="Q627" i="46"/>
  <c r="P628" i="46"/>
  <c r="Q628" i="46"/>
  <c r="P629" i="46"/>
  <c r="Q629" i="46"/>
  <c r="P630" i="46"/>
  <c r="Q630" i="46"/>
  <c r="P631" i="46"/>
  <c r="Q631" i="46"/>
  <c r="P632" i="46"/>
  <c r="Q632" i="46"/>
  <c r="P633" i="46"/>
  <c r="Q633" i="46"/>
  <c r="P634" i="46"/>
  <c r="Q634" i="46"/>
  <c r="P635" i="46"/>
  <c r="Q635" i="46"/>
  <c r="P636" i="46"/>
  <c r="Q636" i="46"/>
  <c r="P637" i="46"/>
  <c r="Q637" i="46"/>
  <c r="P638" i="46"/>
  <c r="Q638" i="46"/>
  <c r="P639" i="46"/>
  <c r="Q639" i="46"/>
  <c r="P640" i="46"/>
  <c r="Q640" i="46"/>
  <c r="P641" i="46"/>
  <c r="Q641" i="46"/>
  <c r="P642" i="46"/>
  <c r="Q642" i="46"/>
  <c r="P643" i="46"/>
  <c r="Q643" i="46"/>
  <c r="P644" i="46"/>
  <c r="Q644" i="46"/>
  <c r="P645" i="46"/>
  <c r="Q645" i="46"/>
  <c r="P646" i="46"/>
  <c r="Q646" i="46"/>
  <c r="P647" i="46"/>
  <c r="Q647" i="46"/>
  <c r="P648" i="46"/>
  <c r="Q648" i="46"/>
  <c r="P649" i="46"/>
  <c r="Q649" i="46"/>
  <c r="P650" i="46"/>
  <c r="Q650" i="46"/>
  <c r="O622" i="46"/>
  <c r="O623" i="46"/>
  <c r="O624" i="46"/>
  <c r="O625" i="46"/>
  <c r="O626" i="46"/>
  <c r="O627" i="46"/>
  <c r="O628" i="46"/>
  <c r="O629" i="46"/>
  <c r="O630" i="46"/>
  <c r="O631" i="46"/>
  <c r="O632" i="46"/>
  <c r="O633" i="46"/>
  <c r="O634" i="46"/>
  <c r="O635" i="46"/>
  <c r="O636" i="46"/>
  <c r="O637" i="46"/>
  <c r="O638" i="46"/>
  <c r="O639" i="46"/>
  <c r="O640" i="46"/>
  <c r="O641" i="46"/>
  <c r="O642" i="46"/>
  <c r="O643" i="46"/>
  <c r="O644" i="46"/>
  <c r="O645" i="46"/>
  <c r="O646" i="46"/>
  <c r="O647" i="46"/>
  <c r="O648" i="46"/>
  <c r="O649" i="46"/>
  <c r="O650" i="46"/>
  <c r="O621" i="46"/>
  <c r="P578" i="46"/>
  <c r="Q578" i="46"/>
  <c r="P579" i="46"/>
  <c r="Q579" i="46"/>
  <c r="P580" i="46"/>
  <c r="Q580" i="46"/>
  <c r="P581" i="46"/>
  <c r="Q581" i="46"/>
  <c r="P582" i="46"/>
  <c r="Q582" i="46"/>
  <c r="P583" i="46"/>
  <c r="Q583" i="46"/>
  <c r="P584" i="46"/>
  <c r="Q584" i="46"/>
  <c r="P585" i="46"/>
  <c r="Q585" i="46"/>
  <c r="P586" i="46"/>
  <c r="Q586" i="46"/>
  <c r="P587" i="46"/>
  <c r="Q587" i="46"/>
  <c r="P588" i="46"/>
  <c r="Q588" i="46"/>
  <c r="P589" i="46"/>
  <c r="Q589" i="46"/>
  <c r="P590" i="46"/>
  <c r="Q590" i="46"/>
  <c r="P591" i="46"/>
  <c r="Q591" i="46"/>
  <c r="P592" i="46"/>
  <c r="Q592" i="46"/>
  <c r="P593" i="46"/>
  <c r="Q593" i="46"/>
  <c r="P594" i="46"/>
  <c r="Q594" i="46"/>
  <c r="P595" i="46"/>
  <c r="Q595" i="46"/>
  <c r="P596" i="46"/>
  <c r="Q596" i="46"/>
  <c r="P597" i="46"/>
  <c r="Q597" i="46"/>
  <c r="P598" i="46"/>
  <c r="Q598" i="46"/>
  <c r="P599" i="46"/>
  <c r="Q599" i="46"/>
  <c r="P600" i="46"/>
  <c r="Q600" i="46"/>
  <c r="P601" i="46"/>
  <c r="Q601" i="46"/>
  <c r="P602" i="46"/>
  <c r="Q602" i="46"/>
  <c r="P603" i="46"/>
  <c r="Q603" i="46"/>
  <c r="P604" i="46"/>
  <c r="Q604" i="46"/>
  <c r="P605" i="46"/>
  <c r="Q605" i="46"/>
  <c r="P606" i="46"/>
  <c r="Q606" i="46"/>
  <c r="P607" i="46"/>
  <c r="Q607" i="46"/>
  <c r="O579" i="46"/>
  <c r="O580" i="46"/>
  <c r="O581" i="46"/>
  <c r="O582" i="46"/>
  <c r="O583" i="46"/>
  <c r="O584" i="46"/>
  <c r="O585" i="46"/>
  <c r="O586" i="46"/>
  <c r="O587" i="46"/>
  <c r="O588" i="46"/>
  <c r="O589" i="46"/>
  <c r="O590" i="46"/>
  <c r="O591" i="46"/>
  <c r="O592" i="46"/>
  <c r="O593" i="46"/>
  <c r="O594" i="46"/>
  <c r="O595" i="46"/>
  <c r="O596" i="46"/>
  <c r="O597" i="46"/>
  <c r="O598" i="46"/>
  <c r="O599" i="46"/>
  <c r="O600" i="46"/>
  <c r="O601" i="46"/>
  <c r="O602" i="46"/>
  <c r="O603" i="46"/>
  <c r="O604" i="46"/>
  <c r="O605" i="46"/>
  <c r="O606" i="46"/>
  <c r="O607" i="46"/>
  <c r="O578" i="46"/>
  <c r="P538" i="46"/>
  <c r="Q538" i="46"/>
  <c r="P539" i="46"/>
  <c r="Q539" i="46"/>
  <c r="P540" i="46"/>
  <c r="Q540" i="46"/>
  <c r="P541" i="46"/>
  <c r="Q541" i="46"/>
  <c r="P542" i="46"/>
  <c r="Q542" i="46"/>
  <c r="P543" i="46"/>
  <c r="Q543" i="46"/>
  <c r="P544" i="46"/>
  <c r="Q544" i="46"/>
  <c r="P545" i="46"/>
  <c r="Q545" i="46"/>
  <c r="P546" i="46"/>
  <c r="Q546" i="46"/>
  <c r="P547" i="46"/>
  <c r="Q547" i="46"/>
  <c r="P548" i="46"/>
  <c r="Q548" i="46"/>
  <c r="P549" i="46"/>
  <c r="Q549" i="46"/>
  <c r="P550" i="46"/>
  <c r="Q550" i="46"/>
  <c r="P551" i="46"/>
  <c r="Q551" i="46"/>
  <c r="P552" i="46"/>
  <c r="Q552" i="46"/>
  <c r="P553" i="46"/>
  <c r="Q553" i="46"/>
  <c r="P554" i="46"/>
  <c r="Q554" i="46"/>
  <c r="P555" i="46"/>
  <c r="Q555" i="46"/>
  <c r="P556" i="46"/>
  <c r="Q556" i="46"/>
  <c r="P557" i="46"/>
  <c r="Q557" i="46"/>
  <c r="P558" i="46"/>
  <c r="Q558" i="46"/>
  <c r="P559" i="46"/>
  <c r="Q559" i="46"/>
  <c r="P560" i="46"/>
  <c r="Q560" i="46"/>
  <c r="P561" i="46"/>
  <c r="Q561" i="46"/>
  <c r="P562" i="46"/>
  <c r="Q562" i="46"/>
  <c r="P563" i="46"/>
  <c r="Q563" i="46"/>
  <c r="P564" i="46"/>
  <c r="Q564" i="46"/>
  <c r="P565" i="46"/>
  <c r="Q565" i="46"/>
  <c r="P566" i="46"/>
  <c r="Q566" i="46"/>
  <c r="P567" i="46"/>
  <c r="Q567" i="46"/>
  <c r="O539" i="46"/>
  <c r="O540" i="46"/>
  <c r="O541" i="46"/>
  <c r="O542" i="46"/>
  <c r="O543" i="46"/>
  <c r="O544" i="46"/>
  <c r="O545" i="46"/>
  <c r="O546" i="46"/>
  <c r="O547" i="46"/>
  <c r="O548" i="46"/>
  <c r="O549" i="46"/>
  <c r="O550" i="46"/>
  <c r="O551" i="46"/>
  <c r="O552" i="46"/>
  <c r="O553" i="46"/>
  <c r="O554" i="46"/>
  <c r="O555" i="46"/>
  <c r="O556" i="46"/>
  <c r="O557" i="46"/>
  <c r="O558" i="46"/>
  <c r="O559" i="46"/>
  <c r="O560" i="46"/>
  <c r="O561" i="46"/>
  <c r="O562" i="46"/>
  <c r="O563" i="46"/>
  <c r="O564" i="46"/>
  <c r="O565" i="46"/>
  <c r="O566" i="46"/>
  <c r="O567" i="46"/>
  <c r="O538" i="46"/>
  <c r="P495" i="46"/>
  <c r="Q495" i="46"/>
  <c r="P496" i="46"/>
  <c r="Q496" i="46"/>
  <c r="P497" i="46"/>
  <c r="Q497" i="46"/>
  <c r="P498" i="46"/>
  <c r="Q498" i="46"/>
  <c r="P499" i="46"/>
  <c r="Q499" i="46"/>
  <c r="P500" i="46"/>
  <c r="Q500" i="46"/>
  <c r="P501" i="46"/>
  <c r="Q501" i="46"/>
  <c r="P502" i="46"/>
  <c r="Q502" i="46"/>
  <c r="P503" i="46"/>
  <c r="Q503" i="46"/>
  <c r="P504" i="46"/>
  <c r="Q504" i="46"/>
  <c r="P505" i="46"/>
  <c r="Q505" i="46"/>
  <c r="P506" i="46"/>
  <c r="Q506" i="46"/>
  <c r="P507" i="46"/>
  <c r="Q507" i="46"/>
  <c r="P508" i="46"/>
  <c r="Q508" i="46"/>
  <c r="P509" i="46"/>
  <c r="Q509" i="46"/>
  <c r="P510" i="46"/>
  <c r="Q510" i="46"/>
  <c r="P511" i="46"/>
  <c r="Q511" i="46"/>
  <c r="P512" i="46"/>
  <c r="Q512" i="46"/>
  <c r="P513" i="46"/>
  <c r="Q513" i="46"/>
  <c r="P514" i="46"/>
  <c r="Q514" i="46"/>
  <c r="P515" i="46"/>
  <c r="Q515" i="46"/>
  <c r="P516" i="46"/>
  <c r="Q516" i="46"/>
  <c r="P517" i="46"/>
  <c r="Q517" i="46"/>
  <c r="P518" i="46"/>
  <c r="Q518" i="46"/>
  <c r="P519" i="46"/>
  <c r="Q519" i="46"/>
  <c r="P520" i="46"/>
  <c r="Q520" i="46"/>
  <c r="P521" i="46"/>
  <c r="Q521" i="46"/>
  <c r="P522" i="46"/>
  <c r="Q522" i="46"/>
  <c r="P523" i="46"/>
  <c r="Q523" i="46"/>
  <c r="P524" i="46"/>
  <c r="Q524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521" i="46"/>
  <c r="O522" i="46"/>
  <c r="O523" i="46"/>
  <c r="O524" i="46"/>
  <c r="O495" i="46"/>
  <c r="O453" i="46"/>
  <c r="P453" i="46"/>
  <c r="Q453" i="46"/>
  <c r="O454" i="46"/>
  <c r="P454" i="46"/>
  <c r="Q454" i="46"/>
  <c r="O455" i="46"/>
  <c r="P455" i="46"/>
  <c r="Q455" i="46"/>
  <c r="O456" i="46"/>
  <c r="P456" i="46"/>
  <c r="Q456" i="46"/>
  <c r="O457" i="46"/>
  <c r="P457" i="46"/>
  <c r="Q457" i="46"/>
  <c r="O458" i="46"/>
  <c r="P458" i="46"/>
  <c r="Q458" i="46"/>
  <c r="O459" i="46"/>
  <c r="P459" i="46"/>
  <c r="Q459" i="46"/>
  <c r="O460" i="46"/>
  <c r="P460" i="46"/>
  <c r="Q460" i="46"/>
  <c r="O461" i="46"/>
  <c r="P461" i="46"/>
  <c r="Q461" i="46"/>
  <c r="O462" i="46"/>
  <c r="P462" i="46"/>
  <c r="Q462" i="46"/>
  <c r="O463" i="46"/>
  <c r="P463" i="46"/>
  <c r="Q463" i="46"/>
  <c r="O464" i="46"/>
  <c r="P464" i="46"/>
  <c r="Q464" i="46"/>
  <c r="O465" i="46"/>
  <c r="P465" i="46"/>
  <c r="Q465" i="46"/>
  <c r="O466" i="46"/>
  <c r="P466" i="46"/>
  <c r="Q466" i="46"/>
  <c r="O467" i="46"/>
  <c r="P467" i="46"/>
  <c r="Q467" i="46"/>
  <c r="O468" i="46"/>
  <c r="P468" i="46"/>
  <c r="Q468" i="46"/>
  <c r="O469" i="46"/>
  <c r="P469" i="46"/>
  <c r="Q469" i="46"/>
  <c r="O470" i="46"/>
  <c r="P470" i="46"/>
  <c r="Q470" i="46"/>
  <c r="O471" i="46"/>
  <c r="P471" i="46"/>
  <c r="Q471" i="46"/>
  <c r="O472" i="46"/>
  <c r="P472" i="46"/>
  <c r="Q472" i="46"/>
  <c r="O473" i="46"/>
  <c r="P473" i="46"/>
  <c r="Q473" i="46"/>
  <c r="O474" i="46"/>
  <c r="P474" i="46"/>
  <c r="Q474" i="46"/>
  <c r="O475" i="46"/>
  <c r="P475" i="46"/>
  <c r="Q475" i="46"/>
  <c r="O476" i="46"/>
  <c r="P476" i="46"/>
  <c r="Q476" i="46"/>
  <c r="O477" i="46"/>
  <c r="P477" i="46"/>
  <c r="Q477" i="46"/>
  <c r="O478" i="46"/>
  <c r="P478" i="46"/>
  <c r="Q478" i="46"/>
  <c r="O479" i="46"/>
  <c r="P479" i="46"/>
  <c r="Q479" i="46"/>
  <c r="O480" i="46"/>
  <c r="P480" i="46"/>
  <c r="Q480" i="46"/>
  <c r="O481" i="46"/>
  <c r="P481" i="46"/>
  <c r="Q481" i="46"/>
  <c r="P452" i="46"/>
  <c r="Q452" i="46"/>
  <c r="O452" i="46"/>
  <c r="O410" i="46"/>
  <c r="P410" i="46"/>
  <c r="Q410" i="46"/>
  <c r="O411" i="46"/>
  <c r="P411" i="46"/>
  <c r="Q411" i="46"/>
  <c r="O412" i="46"/>
  <c r="P412" i="46"/>
  <c r="Q412" i="46"/>
  <c r="O413" i="46"/>
  <c r="P413" i="46"/>
  <c r="Q413" i="46"/>
  <c r="O414" i="46"/>
  <c r="P414" i="46"/>
  <c r="Q414" i="46"/>
  <c r="O415" i="46"/>
  <c r="P415" i="46"/>
  <c r="Q415" i="46"/>
  <c r="O416" i="46"/>
  <c r="P416" i="46"/>
  <c r="Q416" i="46"/>
  <c r="O417" i="46"/>
  <c r="P417" i="46"/>
  <c r="Q417" i="46"/>
  <c r="O418" i="46"/>
  <c r="P418" i="46"/>
  <c r="Q418" i="46"/>
  <c r="O419" i="46"/>
  <c r="P419" i="46"/>
  <c r="Q419" i="46"/>
  <c r="O420" i="46"/>
  <c r="P420" i="46"/>
  <c r="Q420" i="46"/>
  <c r="O421" i="46"/>
  <c r="P421" i="46"/>
  <c r="Q421" i="46"/>
  <c r="O422" i="46"/>
  <c r="P422" i="46"/>
  <c r="Q422" i="46"/>
  <c r="O423" i="46"/>
  <c r="P423" i="46"/>
  <c r="Q423" i="46"/>
  <c r="O424" i="46"/>
  <c r="P424" i="46"/>
  <c r="Q424" i="46"/>
  <c r="O425" i="46"/>
  <c r="P425" i="46"/>
  <c r="Q425" i="46"/>
  <c r="O426" i="46"/>
  <c r="P426" i="46"/>
  <c r="Q426" i="46"/>
  <c r="O427" i="46"/>
  <c r="P427" i="46"/>
  <c r="Q427" i="46"/>
  <c r="O428" i="46"/>
  <c r="P428" i="46"/>
  <c r="Q428" i="46"/>
  <c r="O429" i="46"/>
  <c r="P429" i="46"/>
  <c r="Q429" i="46"/>
  <c r="O430" i="46"/>
  <c r="P430" i="46"/>
  <c r="Q430" i="46"/>
  <c r="O431" i="46"/>
  <c r="P431" i="46"/>
  <c r="Q431" i="46"/>
  <c r="O432" i="46"/>
  <c r="P432" i="46"/>
  <c r="Q432" i="46"/>
  <c r="O433" i="46"/>
  <c r="P433" i="46"/>
  <c r="Q433" i="46"/>
  <c r="O434" i="46"/>
  <c r="P434" i="46"/>
  <c r="Q434" i="46"/>
  <c r="O435" i="46"/>
  <c r="P435" i="46"/>
  <c r="Q435" i="46"/>
  <c r="O436" i="46"/>
  <c r="P436" i="46"/>
  <c r="Q436" i="46"/>
  <c r="O437" i="46"/>
  <c r="P437" i="46"/>
  <c r="Q437" i="46"/>
  <c r="O438" i="46"/>
  <c r="P438" i="46"/>
  <c r="Q438" i="46"/>
  <c r="P409" i="46"/>
  <c r="Q409" i="46"/>
  <c r="O409" i="46"/>
  <c r="O366" i="46"/>
  <c r="P366" i="46"/>
  <c r="Q366" i="46"/>
  <c r="O367" i="46"/>
  <c r="P367" i="46"/>
  <c r="Q367" i="46"/>
  <c r="O368" i="46"/>
  <c r="P368" i="46"/>
  <c r="Q368" i="46"/>
  <c r="O369" i="46"/>
  <c r="P369" i="46"/>
  <c r="Q369" i="46"/>
  <c r="O370" i="46"/>
  <c r="P370" i="46"/>
  <c r="Q370" i="46"/>
  <c r="O371" i="46"/>
  <c r="P371" i="46"/>
  <c r="Q371" i="46"/>
  <c r="O372" i="46"/>
  <c r="P372" i="46"/>
  <c r="Q372" i="46"/>
  <c r="O373" i="46"/>
  <c r="P373" i="46"/>
  <c r="Q373" i="46"/>
  <c r="O374" i="46"/>
  <c r="P374" i="46"/>
  <c r="Q374" i="46"/>
  <c r="O375" i="46"/>
  <c r="P375" i="46"/>
  <c r="Q375" i="46"/>
  <c r="O376" i="46"/>
  <c r="P376" i="46"/>
  <c r="Q376" i="46"/>
  <c r="O377" i="46"/>
  <c r="P377" i="46"/>
  <c r="Q377" i="46"/>
  <c r="O378" i="46"/>
  <c r="P378" i="46"/>
  <c r="Q378" i="46"/>
  <c r="O379" i="46"/>
  <c r="P379" i="46"/>
  <c r="Q379" i="46"/>
  <c r="O380" i="46"/>
  <c r="P380" i="46"/>
  <c r="Q380" i="46"/>
  <c r="O381" i="46"/>
  <c r="P381" i="46"/>
  <c r="Q381" i="46"/>
  <c r="O382" i="46"/>
  <c r="P382" i="46"/>
  <c r="Q382" i="46"/>
  <c r="O383" i="46"/>
  <c r="P383" i="46"/>
  <c r="Q383" i="46"/>
  <c r="O384" i="46"/>
  <c r="P384" i="46"/>
  <c r="Q384" i="46"/>
  <c r="O385" i="46"/>
  <c r="P385" i="46"/>
  <c r="Q385" i="46"/>
  <c r="O386" i="46"/>
  <c r="P386" i="46"/>
  <c r="Q386" i="46"/>
  <c r="O387" i="46"/>
  <c r="P387" i="46"/>
  <c r="Q387" i="46"/>
  <c r="O388" i="46"/>
  <c r="P388" i="46"/>
  <c r="Q388" i="46"/>
  <c r="O389" i="46"/>
  <c r="P389" i="46"/>
  <c r="Q389" i="46"/>
  <c r="O390" i="46"/>
  <c r="P390" i="46"/>
  <c r="Q390" i="46"/>
  <c r="O391" i="46"/>
  <c r="P391" i="46"/>
  <c r="Q391" i="46"/>
  <c r="O392" i="46"/>
  <c r="P392" i="46"/>
  <c r="Q392" i="46"/>
  <c r="O393" i="46"/>
  <c r="P393" i="46"/>
  <c r="Q393" i="46"/>
  <c r="O394" i="46"/>
  <c r="P394" i="46"/>
  <c r="Q394" i="46"/>
  <c r="O395" i="46"/>
  <c r="P395" i="46"/>
  <c r="Q395" i="46"/>
  <c r="P365" i="46"/>
  <c r="Q365" i="46"/>
  <c r="O365" i="46"/>
  <c r="O322" i="46"/>
  <c r="P322" i="46"/>
  <c r="Q322" i="46"/>
  <c r="O323" i="46"/>
  <c r="P323" i="46"/>
  <c r="Q323" i="46"/>
  <c r="O324" i="46"/>
  <c r="P324" i="46"/>
  <c r="Q324" i="46"/>
  <c r="O325" i="46"/>
  <c r="P325" i="46"/>
  <c r="Q325" i="46"/>
  <c r="O326" i="46"/>
  <c r="P326" i="46"/>
  <c r="Q326" i="46"/>
  <c r="O327" i="46"/>
  <c r="P327" i="46"/>
  <c r="Q327" i="46"/>
  <c r="O328" i="46"/>
  <c r="P328" i="46"/>
  <c r="Q328" i="46"/>
  <c r="O329" i="46"/>
  <c r="P329" i="46"/>
  <c r="Q329" i="46"/>
  <c r="O330" i="46"/>
  <c r="P330" i="46"/>
  <c r="Q330" i="46"/>
  <c r="O331" i="46"/>
  <c r="P331" i="46"/>
  <c r="Q331" i="46"/>
  <c r="O332" i="46"/>
  <c r="P332" i="46"/>
  <c r="Q332" i="46"/>
  <c r="O333" i="46"/>
  <c r="P333" i="46"/>
  <c r="Q333" i="46"/>
  <c r="O334" i="46"/>
  <c r="P334" i="46"/>
  <c r="Q334" i="46"/>
  <c r="O335" i="46"/>
  <c r="P335" i="46"/>
  <c r="Q335" i="46"/>
  <c r="O336" i="46"/>
  <c r="P336" i="46"/>
  <c r="Q336" i="46"/>
  <c r="O337" i="46"/>
  <c r="P337" i="46"/>
  <c r="Q337" i="46"/>
  <c r="O338" i="46"/>
  <c r="P338" i="46"/>
  <c r="Q338" i="46"/>
  <c r="O339" i="46"/>
  <c r="P339" i="46"/>
  <c r="Q339" i="46"/>
  <c r="O340" i="46"/>
  <c r="P340" i="46"/>
  <c r="Q340" i="46"/>
  <c r="O341" i="46"/>
  <c r="P341" i="46"/>
  <c r="Q341" i="46"/>
  <c r="O342" i="46"/>
  <c r="P342" i="46"/>
  <c r="Q342" i="46"/>
  <c r="O343" i="46"/>
  <c r="P343" i="46"/>
  <c r="Q343" i="46"/>
  <c r="O344" i="46"/>
  <c r="P344" i="46"/>
  <c r="Q344" i="46"/>
  <c r="O345" i="46"/>
  <c r="P345" i="46"/>
  <c r="Q345" i="46"/>
  <c r="O346" i="46"/>
  <c r="P346" i="46"/>
  <c r="Q346" i="46"/>
  <c r="O347" i="46"/>
  <c r="P347" i="46"/>
  <c r="Q347" i="46"/>
  <c r="O348" i="46"/>
  <c r="P348" i="46"/>
  <c r="Q348" i="46"/>
  <c r="O349" i="46"/>
  <c r="P349" i="46"/>
  <c r="Q349" i="46"/>
  <c r="O350" i="46"/>
  <c r="P350" i="46"/>
  <c r="Q350" i="46"/>
  <c r="O351" i="46"/>
  <c r="P351" i="46"/>
  <c r="Q351" i="46"/>
  <c r="P321" i="46"/>
  <c r="Q321" i="46"/>
  <c r="O321" i="46"/>
  <c r="O277" i="46"/>
  <c r="P277" i="46"/>
  <c r="Q277" i="46"/>
  <c r="O278" i="46"/>
  <c r="P278" i="46"/>
  <c r="Q278" i="46"/>
  <c r="O279" i="46"/>
  <c r="P279" i="46"/>
  <c r="Q279" i="46"/>
  <c r="O280" i="46"/>
  <c r="P280" i="46"/>
  <c r="Q280" i="46"/>
  <c r="O281" i="46"/>
  <c r="P281" i="46"/>
  <c r="Q281" i="46"/>
  <c r="O282" i="46"/>
  <c r="P282" i="46"/>
  <c r="Q282" i="46"/>
  <c r="O283" i="46"/>
  <c r="P283" i="46"/>
  <c r="Q283" i="46"/>
  <c r="O284" i="46"/>
  <c r="P284" i="46"/>
  <c r="Q284" i="46"/>
  <c r="O285" i="46"/>
  <c r="P285" i="46"/>
  <c r="Q285" i="46"/>
  <c r="O286" i="46"/>
  <c r="P286" i="46"/>
  <c r="Q286" i="46"/>
  <c r="O287" i="46"/>
  <c r="P287" i="46"/>
  <c r="Q287" i="46"/>
  <c r="O288" i="46"/>
  <c r="P288" i="46"/>
  <c r="Q288" i="46"/>
  <c r="O289" i="46"/>
  <c r="P289" i="46"/>
  <c r="Q289" i="46"/>
  <c r="O290" i="46"/>
  <c r="P290" i="46"/>
  <c r="Q290" i="46"/>
  <c r="O291" i="46"/>
  <c r="P291" i="46"/>
  <c r="Q291" i="46"/>
  <c r="O292" i="46"/>
  <c r="P292" i="46"/>
  <c r="Q292" i="46"/>
  <c r="O293" i="46"/>
  <c r="P293" i="46"/>
  <c r="Q293" i="46"/>
  <c r="O294" i="46"/>
  <c r="P294" i="46"/>
  <c r="Q294" i="46"/>
  <c r="O295" i="46"/>
  <c r="P295" i="46"/>
  <c r="Q295" i="46"/>
  <c r="O296" i="46"/>
  <c r="P296" i="46"/>
  <c r="Q296" i="46"/>
  <c r="O297" i="46"/>
  <c r="P297" i="46"/>
  <c r="Q297" i="46"/>
  <c r="O298" i="46"/>
  <c r="P298" i="46"/>
  <c r="Q298" i="46"/>
  <c r="O299" i="46"/>
  <c r="P299" i="46"/>
  <c r="Q299" i="46"/>
  <c r="O300" i="46"/>
  <c r="P300" i="46"/>
  <c r="Q300" i="46"/>
  <c r="O301" i="46"/>
  <c r="P301" i="46"/>
  <c r="Q301" i="46"/>
  <c r="O302" i="46"/>
  <c r="P302" i="46"/>
  <c r="Q302" i="46"/>
  <c r="O303" i="46"/>
  <c r="P303" i="46"/>
  <c r="Q303" i="46"/>
  <c r="O304" i="46"/>
  <c r="P304" i="46"/>
  <c r="Q304" i="46"/>
  <c r="O305" i="46"/>
  <c r="P305" i="46"/>
  <c r="Q305" i="46"/>
  <c r="O306" i="46"/>
  <c r="P306" i="46"/>
  <c r="Q306" i="46"/>
  <c r="P276" i="46"/>
  <c r="Q276" i="46"/>
  <c r="O276" i="46"/>
  <c r="O234" i="46"/>
  <c r="P234" i="46"/>
  <c r="O235" i="46"/>
  <c r="P235" i="46"/>
  <c r="O236" i="46"/>
  <c r="P236" i="46"/>
  <c r="O237" i="46"/>
  <c r="P237" i="46"/>
  <c r="O238" i="46"/>
  <c r="P238" i="46"/>
  <c r="O239" i="46"/>
  <c r="P239" i="46"/>
  <c r="O240" i="46"/>
  <c r="P240" i="46"/>
  <c r="O241" i="46"/>
  <c r="P241" i="46"/>
  <c r="O242" i="46"/>
  <c r="P242" i="46"/>
  <c r="O243" i="46"/>
  <c r="P243" i="46"/>
  <c r="O244" i="46"/>
  <c r="P244" i="46"/>
  <c r="O245" i="46"/>
  <c r="P245" i="46"/>
  <c r="O246" i="46"/>
  <c r="P246" i="46"/>
  <c r="O247" i="46"/>
  <c r="P247" i="46"/>
  <c r="O248" i="46"/>
  <c r="P248" i="46"/>
  <c r="O249" i="46"/>
  <c r="P249" i="46"/>
  <c r="O250" i="46"/>
  <c r="P250" i="46"/>
  <c r="O251" i="46"/>
  <c r="P251" i="46"/>
  <c r="O252" i="46"/>
  <c r="P252" i="46"/>
  <c r="O253" i="46"/>
  <c r="P253" i="46"/>
  <c r="O254" i="46"/>
  <c r="P254" i="46"/>
  <c r="O255" i="46"/>
  <c r="P255" i="46"/>
  <c r="O256" i="46"/>
  <c r="P256" i="46"/>
  <c r="O257" i="46"/>
  <c r="P257" i="46"/>
  <c r="O258" i="46"/>
  <c r="P258" i="46"/>
  <c r="O259" i="46"/>
  <c r="P259" i="46"/>
  <c r="O260" i="46"/>
  <c r="P260" i="46"/>
  <c r="O261" i="46"/>
  <c r="P261" i="46"/>
  <c r="O262" i="46"/>
  <c r="P262" i="46"/>
  <c r="P233" i="46"/>
  <c r="Q233" i="46"/>
  <c r="O233" i="46"/>
  <c r="P191" i="46"/>
  <c r="Q191" i="46"/>
  <c r="P192" i="46"/>
  <c r="Q192" i="46"/>
  <c r="P193" i="46"/>
  <c r="Q193" i="46"/>
  <c r="P194" i="46"/>
  <c r="Q194" i="46"/>
  <c r="P195" i="46"/>
  <c r="Q195" i="46"/>
  <c r="P196" i="46"/>
  <c r="Q196" i="46"/>
  <c r="P197" i="46"/>
  <c r="Q197" i="46"/>
  <c r="P198" i="46"/>
  <c r="Q198" i="46"/>
  <c r="P199" i="46"/>
  <c r="Q199" i="46"/>
  <c r="P200" i="46"/>
  <c r="Q200" i="46"/>
  <c r="P201" i="46"/>
  <c r="Q201" i="46"/>
  <c r="P202" i="46"/>
  <c r="Q202" i="46"/>
  <c r="P203" i="46"/>
  <c r="Q203" i="46"/>
  <c r="P204" i="46"/>
  <c r="Q204" i="46"/>
  <c r="P205" i="46"/>
  <c r="Q205" i="46"/>
  <c r="P206" i="46"/>
  <c r="Q206" i="46"/>
  <c r="P207" i="46"/>
  <c r="Q207" i="46"/>
  <c r="P208" i="46"/>
  <c r="Q208" i="46"/>
  <c r="P209" i="46"/>
  <c r="Q209" i="46"/>
  <c r="P210" i="46"/>
  <c r="Q210" i="46"/>
  <c r="P211" i="46"/>
  <c r="Q211" i="46"/>
  <c r="P212" i="46"/>
  <c r="Q212" i="46"/>
  <c r="P213" i="46"/>
  <c r="Q213" i="46"/>
  <c r="P214" i="46"/>
  <c r="Q214" i="46"/>
  <c r="P215" i="46"/>
  <c r="Q215" i="46"/>
  <c r="P216" i="46"/>
  <c r="Q216" i="46"/>
  <c r="P217" i="46"/>
  <c r="Q217" i="46"/>
  <c r="P218" i="46"/>
  <c r="Q218" i="46"/>
  <c r="P219" i="46"/>
  <c r="Q219" i="46"/>
  <c r="P220" i="46"/>
  <c r="Q220" i="46"/>
  <c r="O192" i="46"/>
  <c r="O193" i="46"/>
  <c r="O194" i="46"/>
  <c r="O195" i="46"/>
  <c r="O196" i="46"/>
  <c r="O197" i="46"/>
  <c r="O198" i="46"/>
  <c r="O199" i="46"/>
  <c r="O200" i="46"/>
  <c r="O201" i="46"/>
  <c r="O202" i="46"/>
  <c r="O203" i="46"/>
  <c r="O204" i="46"/>
  <c r="O205" i="46"/>
  <c r="O206" i="46"/>
  <c r="O207" i="46"/>
  <c r="O208" i="46"/>
  <c r="O209" i="46"/>
  <c r="O210" i="46"/>
  <c r="O211" i="46"/>
  <c r="O212" i="46"/>
  <c r="O213" i="46"/>
  <c r="O214" i="46"/>
  <c r="O215" i="46"/>
  <c r="O216" i="46"/>
  <c r="O217" i="46"/>
  <c r="O218" i="46"/>
  <c r="O219" i="46"/>
  <c r="O220" i="46"/>
  <c r="O191" i="46"/>
  <c r="O148" i="46"/>
  <c r="P148" i="46"/>
  <c r="Q148" i="46"/>
  <c r="O149" i="46"/>
  <c r="P149" i="46"/>
  <c r="Q149" i="46"/>
  <c r="O150" i="46"/>
  <c r="P150" i="46"/>
  <c r="Q150" i="46"/>
  <c r="O151" i="46"/>
  <c r="P151" i="46"/>
  <c r="Q151" i="46"/>
  <c r="O152" i="46"/>
  <c r="P152" i="46"/>
  <c r="Q152" i="46"/>
  <c r="O153" i="46"/>
  <c r="P153" i="46"/>
  <c r="Q153" i="46"/>
  <c r="O154" i="46"/>
  <c r="P154" i="46"/>
  <c r="Q154" i="46"/>
  <c r="O155" i="46"/>
  <c r="P155" i="46"/>
  <c r="Q155" i="46"/>
  <c r="O156" i="46"/>
  <c r="P156" i="46"/>
  <c r="Q156" i="46"/>
  <c r="O157" i="46"/>
  <c r="P157" i="46"/>
  <c r="Q157" i="46"/>
  <c r="O158" i="46"/>
  <c r="P158" i="46"/>
  <c r="Q158" i="46"/>
  <c r="O159" i="46"/>
  <c r="P159" i="46"/>
  <c r="Q159" i="46"/>
  <c r="O160" i="46"/>
  <c r="P160" i="46"/>
  <c r="Q160" i="46"/>
  <c r="O161" i="46"/>
  <c r="P161" i="46"/>
  <c r="Q161" i="46"/>
  <c r="O162" i="46"/>
  <c r="P162" i="46"/>
  <c r="Q162" i="46"/>
  <c r="O163" i="46"/>
  <c r="P163" i="46"/>
  <c r="Q163" i="46"/>
  <c r="O164" i="46"/>
  <c r="P164" i="46"/>
  <c r="Q164" i="46"/>
  <c r="O165" i="46"/>
  <c r="P165" i="46"/>
  <c r="Q165" i="46"/>
  <c r="O166" i="46"/>
  <c r="P166" i="46"/>
  <c r="Q166" i="46"/>
  <c r="O167" i="46"/>
  <c r="P167" i="46"/>
  <c r="Q167" i="46"/>
  <c r="O168" i="46"/>
  <c r="P168" i="46"/>
  <c r="Q168" i="46"/>
  <c r="O169" i="46"/>
  <c r="P169" i="46"/>
  <c r="Q169" i="46"/>
  <c r="O170" i="46"/>
  <c r="P170" i="46"/>
  <c r="Q170" i="46"/>
  <c r="O171" i="46"/>
  <c r="P171" i="46"/>
  <c r="Q171" i="46"/>
  <c r="O172" i="46"/>
  <c r="P172" i="46"/>
  <c r="Q172" i="46"/>
  <c r="O173" i="46"/>
  <c r="P173" i="46"/>
  <c r="Q173" i="46"/>
  <c r="O174" i="46"/>
  <c r="P174" i="46"/>
  <c r="Q174" i="46"/>
  <c r="O175" i="46"/>
  <c r="P175" i="46"/>
  <c r="Q175" i="46"/>
  <c r="O176" i="46"/>
  <c r="P176" i="46"/>
  <c r="Q176" i="46"/>
  <c r="O177" i="46"/>
  <c r="P177" i="46"/>
  <c r="Q177" i="46"/>
  <c r="P147" i="46"/>
  <c r="Q147" i="46"/>
  <c r="O147" i="46"/>
  <c r="O105" i="46"/>
  <c r="P105" i="46"/>
  <c r="O106" i="46"/>
  <c r="P106" i="46"/>
  <c r="O107" i="46"/>
  <c r="P107" i="46"/>
  <c r="O108" i="46"/>
  <c r="P108" i="46"/>
  <c r="O109" i="46"/>
  <c r="P109" i="46"/>
  <c r="O110" i="46"/>
  <c r="P110" i="46"/>
  <c r="O111" i="46"/>
  <c r="P111" i="46"/>
  <c r="O112" i="46"/>
  <c r="P112" i="46"/>
  <c r="O113" i="46"/>
  <c r="P113" i="46"/>
  <c r="O114" i="46"/>
  <c r="P114" i="46"/>
  <c r="O115" i="46"/>
  <c r="P115" i="46"/>
  <c r="O116" i="46"/>
  <c r="P116" i="46"/>
  <c r="O117" i="46"/>
  <c r="P117" i="46"/>
  <c r="O118" i="46"/>
  <c r="P118" i="46"/>
  <c r="O119" i="46"/>
  <c r="P119" i="46"/>
  <c r="O120" i="46"/>
  <c r="P120" i="46"/>
  <c r="O121" i="46"/>
  <c r="P121" i="46"/>
  <c r="O122" i="46"/>
  <c r="P122" i="46"/>
  <c r="O123" i="46"/>
  <c r="P123" i="46"/>
  <c r="O124" i="46"/>
  <c r="P124" i="46"/>
  <c r="O125" i="46"/>
  <c r="P125" i="46"/>
  <c r="O126" i="46"/>
  <c r="P126" i="46"/>
  <c r="O127" i="46"/>
  <c r="P127" i="46"/>
  <c r="O128" i="46"/>
  <c r="P128" i="46"/>
  <c r="O129" i="46"/>
  <c r="P129" i="46"/>
  <c r="O130" i="46"/>
  <c r="P130" i="46"/>
  <c r="O131" i="46"/>
  <c r="P131" i="46"/>
  <c r="O132" i="46"/>
  <c r="P132" i="46"/>
  <c r="O133" i="46"/>
  <c r="P133" i="46"/>
  <c r="P104" i="46"/>
  <c r="Q104" i="46"/>
  <c r="O104" i="46"/>
  <c r="O63" i="46"/>
  <c r="P63" i="46"/>
  <c r="O64" i="46"/>
  <c r="P64" i="46"/>
  <c r="O65" i="46"/>
  <c r="P65" i="46"/>
  <c r="O66" i="46"/>
  <c r="P66" i="46"/>
  <c r="O67" i="46"/>
  <c r="P67" i="46"/>
  <c r="O68" i="46"/>
  <c r="P68" i="46"/>
  <c r="O69" i="46"/>
  <c r="P69" i="46"/>
  <c r="O70" i="46"/>
  <c r="P70" i="46"/>
  <c r="O71" i="46"/>
  <c r="P71" i="46"/>
  <c r="O72" i="46"/>
  <c r="P72" i="46"/>
  <c r="O73" i="46"/>
  <c r="P73" i="46"/>
  <c r="O74" i="46"/>
  <c r="P74" i="46"/>
  <c r="O75" i="46"/>
  <c r="P75" i="46"/>
  <c r="O76" i="46"/>
  <c r="P76" i="46"/>
  <c r="O77" i="46"/>
  <c r="P77" i="46"/>
  <c r="O78" i="46"/>
  <c r="P78" i="46"/>
  <c r="O79" i="46"/>
  <c r="P79" i="46"/>
  <c r="O80" i="46"/>
  <c r="P80" i="46"/>
  <c r="O81" i="46"/>
  <c r="P81" i="46"/>
  <c r="O82" i="46"/>
  <c r="P82" i="46"/>
  <c r="O83" i="46"/>
  <c r="P83" i="46"/>
  <c r="O84" i="46"/>
  <c r="P84" i="46"/>
  <c r="O85" i="46"/>
  <c r="P85" i="46"/>
  <c r="O86" i="46"/>
  <c r="P86" i="46"/>
  <c r="O87" i="46"/>
  <c r="P87" i="46"/>
  <c r="O88" i="46"/>
  <c r="P88" i="46"/>
  <c r="O89" i="46"/>
  <c r="P89" i="46"/>
  <c r="O90" i="46"/>
  <c r="P90" i="46"/>
  <c r="O91" i="46"/>
  <c r="P91" i="46"/>
  <c r="P62" i="46"/>
  <c r="Q62" i="46"/>
  <c r="O62" i="46"/>
  <c r="B622" i="46"/>
  <c r="C622" i="46"/>
  <c r="E622" i="46"/>
  <c r="F622" i="46"/>
  <c r="G622" i="46"/>
  <c r="H622" i="46"/>
  <c r="I622" i="46"/>
  <c r="M622" i="46" s="1"/>
  <c r="J622" i="46"/>
  <c r="B623" i="46"/>
  <c r="C623" i="46"/>
  <c r="E623" i="46"/>
  <c r="F623" i="46"/>
  <c r="G623" i="46"/>
  <c r="H623" i="46"/>
  <c r="I623" i="46"/>
  <c r="M623" i="46" s="1"/>
  <c r="J623" i="46"/>
  <c r="B624" i="46"/>
  <c r="C624" i="46"/>
  <c r="E624" i="46"/>
  <c r="F624" i="46"/>
  <c r="G624" i="46"/>
  <c r="H624" i="46"/>
  <c r="I624" i="46"/>
  <c r="M624" i="46" s="1"/>
  <c r="J624" i="46"/>
  <c r="B625" i="46"/>
  <c r="C625" i="46"/>
  <c r="E625" i="46"/>
  <c r="F625" i="46"/>
  <c r="G625" i="46"/>
  <c r="H625" i="46"/>
  <c r="I625" i="46"/>
  <c r="M625" i="46" s="1"/>
  <c r="J625" i="46"/>
  <c r="B626" i="46"/>
  <c r="C626" i="46"/>
  <c r="E626" i="46"/>
  <c r="F626" i="46"/>
  <c r="G626" i="46"/>
  <c r="H626" i="46"/>
  <c r="I626" i="46"/>
  <c r="M626" i="46" s="1"/>
  <c r="J626" i="46"/>
  <c r="B627" i="46"/>
  <c r="C627" i="46"/>
  <c r="E627" i="46"/>
  <c r="F627" i="46"/>
  <c r="G627" i="46"/>
  <c r="H627" i="46"/>
  <c r="I627" i="46"/>
  <c r="J627" i="46"/>
  <c r="B628" i="46"/>
  <c r="C628" i="46"/>
  <c r="E628" i="46"/>
  <c r="F628" i="46"/>
  <c r="G628" i="46"/>
  <c r="H628" i="46"/>
  <c r="I628" i="46"/>
  <c r="J628" i="46"/>
  <c r="B629" i="46"/>
  <c r="C629" i="46"/>
  <c r="E629" i="46"/>
  <c r="F629" i="46"/>
  <c r="G629" i="46"/>
  <c r="H629" i="46"/>
  <c r="I629" i="46"/>
  <c r="J629" i="46"/>
  <c r="B630" i="46"/>
  <c r="C630" i="46"/>
  <c r="E630" i="46"/>
  <c r="F630" i="46"/>
  <c r="G630" i="46"/>
  <c r="H630" i="46"/>
  <c r="I630" i="46"/>
  <c r="J630" i="46"/>
  <c r="B631" i="46"/>
  <c r="C631" i="46"/>
  <c r="D631" i="46"/>
  <c r="E631" i="46"/>
  <c r="F631" i="46"/>
  <c r="G631" i="46"/>
  <c r="H631" i="46"/>
  <c r="I631" i="46"/>
  <c r="J631" i="46"/>
  <c r="B632" i="46"/>
  <c r="C632" i="46"/>
  <c r="D632" i="46"/>
  <c r="E632" i="46"/>
  <c r="F632" i="46"/>
  <c r="G632" i="46"/>
  <c r="H632" i="46"/>
  <c r="I632" i="46"/>
  <c r="J632" i="46"/>
  <c r="B633" i="46"/>
  <c r="C633" i="46"/>
  <c r="D633" i="46"/>
  <c r="E633" i="46"/>
  <c r="F633" i="46"/>
  <c r="G633" i="46"/>
  <c r="H633" i="46"/>
  <c r="I633" i="46"/>
  <c r="J633" i="46"/>
  <c r="B634" i="46"/>
  <c r="C634" i="46"/>
  <c r="D634" i="46"/>
  <c r="E634" i="46"/>
  <c r="F634" i="46"/>
  <c r="G634" i="46"/>
  <c r="H634" i="46"/>
  <c r="I634" i="46"/>
  <c r="J634" i="46"/>
  <c r="B635" i="46"/>
  <c r="C635" i="46"/>
  <c r="M635" i="46" s="1"/>
  <c r="D635" i="46"/>
  <c r="E635" i="46"/>
  <c r="F635" i="46"/>
  <c r="G635" i="46"/>
  <c r="H635" i="46"/>
  <c r="I635" i="46"/>
  <c r="J635" i="46"/>
  <c r="B636" i="46"/>
  <c r="C636" i="46"/>
  <c r="M636" i="46" s="1"/>
  <c r="D636" i="46"/>
  <c r="E636" i="46"/>
  <c r="F636" i="46"/>
  <c r="G636" i="46"/>
  <c r="H636" i="46"/>
  <c r="I636" i="46"/>
  <c r="J636" i="46"/>
  <c r="B637" i="46"/>
  <c r="C637" i="46"/>
  <c r="D637" i="46"/>
  <c r="E637" i="46"/>
  <c r="F637" i="46"/>
  <c r="G637" i="46"/>
  <c r="H637" i="46"/>
  <c r="I637" i="46"/>
  <c r="J637" i="46"/>
  <c r="B638" i="46"/>
  <c r="C638" i="46"/>
  <c r="D638" i="46"/>
  <c r="E638" i="46"/>
  <c r="F638" i="46"/>
  <c r="G638" i="46"/>
  <c r="H638" i="46"/>
  <c r="I638" i="46"/>
  <c r="J638" i="46"/>
  <c r="B639" i="46"/>
  <c r="C639" i="46"/>
  <c r="D639" i="46"/>
  <c r="E639" i="46"/>
  <c r="F639" i="46"/>
  <c r="G639" i="46"/>
  <c r="H639" i="46"/>
  <c r="I639" i="46"/>
  <c r="J639" i="46"/>
  <c r="B640" i="46"/>
  <c r="C640" i="46"/>
  <c r="E640" i="46"/>
  <c r="F640" i="46"/>
  <c r="G640" i="46"/>
  <c r="H640" i="46"/>
  <c r="I640" i="46"/>
  <c r="J640" i="46"/>
  <c r="B641" i="46"/>
  <c r="C641" i="46"/>
  <c r="E641" i="46"/>
  <c r="F641" i="46"/>
  <c r="G641" i="46"/>
  <c r="H641" i="46"/>
  <c r="I641" i="46"/>
  <c r="J641" i="46"/>
  <c r="B642" i="46"/>
  <c r="C642" i="46"/>
  <c r="E642" i="46"/>
  <c r="F642" i="46"/>
  <c r="G642" i="46"/>
  <c r="H642" i="46"/>
  <c r="I642" i="46"/>
  <c r="J642" i="46"/>
  <c r="B643" i="46"/>
  <c r="C643" i="46"/>
  <c r="E643" i="46"/>
  <c r="F643" i="46"/>
  <c r="G643" i="46"/>
  <c r="H643" i="46"/>
  <c r="I643" i="46"/>
  <c r="J643" i="46"/>
  <c r="B644" i="46"/>
  <c r="C644" i="46"/>
  <c r="E644" i="46"/>
  <c r="F644" i="46"/>
  <c r="G644" i="46"/>
  <c r="H644" i="46"/>
  <c r="I644" i="46"/>
  <c r="J644" i="46"/>
  <c r="B645" i="46"/>
  <c r="C645" i="46"/>
  <c r="M645" i="46" s="1"/>
  <c r="E645" i="46"/>
  <c r="F645" i="46"/>
  <c r="G645" i="46"/>
  <c r="H645" i="46"/>
  <c r="I645" i="46"/>
  <c r="J645" i="46"/>
  <c r="B646" i="46"/>
  <c r="C646" i="46"/>
  <c r="M646" i="46" s="1"/>
  <c r="E646" i="46"/>
  <c r="F646" i="46"/>
  <c r="G646" i="46"/>
  <c r="H646" i="46"/>
  <c r="I646" i="46"/>
  <c r="J646" i="46"/>
  <c r="B647" i="46"/>
  <c r="C647" i="46"/>
  <c r="M647" i="46" s="1"/>
  <c r="E647" i="46"/>
  <c r="F647" i="46"/>
  <c r="G647" i="46"/>
  <c r="H647" i="46"/>
  <c r="I647" i="46"/>
  <c r="J647" i="46"/>
  <c r="B648" i="46"/>
  <c r="C648" i="46"/>
  <c r="M648" i="46" s="1"/>
  <c r="E648" i="46"/>
  <c r="F648" i="46"/>
  <c r="G648" i="46"/>
  <c r="H648" i="46"/>
  <c r="I648" i="46"/>
  <c r="J648" i="46"/>
  <c r="B649" i="46"/>
  <c r="C649" i="46"/>
  <c r="M649" i="46" s="1"/>
  <c r="E649" i="46"/>
  <c r="F649" i="46"/>
  <c r="G649" i="46"/>
  <c r="H649" i="46"/>
  <c r="I649" i="46"/>
  <c r="J649" i="46"/>
  <c r="B650" i="46"/>
  <c r="C650" i="46"/>
  <c r="M650" i="46" s="1"/>
  <c r="E650" i="46"/>
  <c r="F650" i="46"/>
  <c r="G650" i="46"/>
  <c r="H650" i="46"/>
  <c r="I650" i="46"/>
  <c r="J650" i="46"/>
  <c r="F621" i="46"/>
  <c r="G621" i="46"/>
  <c r="H621" i="46"/>
  <c r="I621" i="46"/>
  <c r="M621" i="46" s="1"/>
  <c r="J621" i="46"/>
  <c r="E621" i="46"/>
  <c r="C621" i="46"/>
  <c r="B621" i="46"/>
  <c r="B579" i="46"/>
  <c r="C579" i="46"/>
  <c r="E579" i="46"/>
  <c r="F579" i="46"/>
  <c r="G579" i="46"/>
  <c r="H579" i="46"/>
  <c r="I579" i="46"/>
  <c r="J579" i="46"/>
  <c r="B580" i="46"/>
  <c r="C580" i="46"/>
  <c r="E580" i="46"/>
  <c r="F580" i="46"/>
  <c r="G580" i="46"/>
  <c r="H580" i="46"/>
  <c r="I580" i="46"/>
  <c r="J580" i="46"/>
  <c r="B581" i="46"/>
  <c r="C581" i="46"/>
  <c r="E581" i="46"/>
  <c r="F581" i="46"/>
  <c r="G581" i="46"/>
  <c r="H581" i="46"/>
  <c r="I581" i="46"/>
  <c r="J581" i="46"/>
  <c r="B582" i="46"/>
  <c r="C582" i="46"/>
  <c r="E582" i="46"/>
  <c r="F582" i="46"/>
  <c r="G582" i="46"/>
  <c r="H582" i="46"/>
  <c r="I582" i="46"/>
  <c r="J582" i="46"/>
  <c r="B583" i="46"/>
  <c r="C583" i="46"/>
  <c r="E583" i="46"/>
  <c r="F583" i="46"/>
  <c r="G583" i="46"/>
  <c r="H583" i="46"/>
  <c r="I583" i="46"/>
  <c r="J583" i="46"/>
  <c r="B584" i="46"/>
  <c r="C584" i="46"/>
  <c r="E584" i="46"/>
  <c r="F584" i="46"/>
  <c r="G584" i="46"/>
  <c r="H584" i="46"/>
  <c r="I584" i="46"/>
  <c r="J584" i="46"/>
  <c r="B585" i="46"/>
  <c r="C585" i="46"/>
  <c r="E585" i="46"/>
  <c r="F585" i="46"/>
  <c r="G585" i="46"/>
  <c r="H585" i="46"/>
  <c r="I585" i="46"/>
  <c r="J585" i="46"/>
  <c r="B586" i="46"/>
  <c r="C586" i="46"/>
  <c r="E586" i="46"/>
  <c r="F586" i="46"/>
  <c r="G586" i="46"/>
  <c r="H586" i="46"/>
  <c r="I586" i="46"/>
  <c r="J586" i="46"/>
  <c r="B587" i="46"/>
  <c r="C587" i="46"/>
  <c r="E587" i="46"/>
  <c r="F587" i="46"/>
  <c r="G587" i="46"/>
  <c r="H587" i="46"/>
  <c r="I587" i="46"/>
  <c r="J587" i="46"/>
  <c r="B588" i="46"/>
  <c r="C588" i="46"/>
  <c r="M588" i="46" s="1"/>
  <c r="D588" i="46"/>
  <c r="E588" i="46"/>
  <c r="F588" i="46"/>
  <c r="G588" i="46"/>
  <c r="H588" i="46"/>
  <c r="I588" i="46"/>
  <c r="J588" i="46"/>
  <c r="B589" i="46"/>
  <c r="C589" i="46"/>
  <c r="D589" i="46"/>
  <c r="E589" i="46"/>
  <c r="F589" i="46"/>
  <c r="G589" i="46"/>
  <c r="H589" i="46"/>
  <c r="I589" i="46"/>
  <c r="J589" i="46"/>
  <c r="B590" i="46"/>
  <c r="C590" i="46"/>
  <c r="D590" i="46"/>
  <c r="E590" i="46"/>
  <c r="F590" i="46"/>
  <c r="G590" i="46"/>
  <c r="H590" i="46"/>
  <c r="I590" i="46"/>
  <c r="J590" i="46"/>
  <c r="B591" i="46"/>
  <c r="C591" i="46"/>
  <c r="M591" i="46" s="1"/>
  <c r="D591" i="46"/>
  <c r="E591" i="46"/>
  <c r="F591" i="46"/>
  <c r="G591" i="46"/>
  <c r="H591" i="46"/>
  <c r="I591" i="46"/>
  <c r="J591" i="46"/>
  <c r="B592" i="46"/>
  <c r="C592" i="46"/>
  <c r="M592" i="46" s="1"/>
  <c r="D592" i="46"/>
  <c r="E592" i="46"/>
  <c r="F592" i="46"/>
  <c r="G592" i="46"/>
  <c r="H592" i="46"/>
  <c r="I592" i="46"/>
  <c r="J592" i="46"/>
  <c r="B593" i="46"/>
  <c r="C593" i="46"/>
  <c r="D593" i="46"/>
  <c r="E593" i="46"/>
  <c r="F593" i="46"/>
  <c r="G593" i="46"/>
  <c r="H593" i="46"/>
  <c r="I593" i="46"/>
  <c r="J593" i="46"/>
  <c r="B594" i="46"/>
  <c r="C594" i="46"/>
  <c r="D594" i="46"/>
  <c r="E594" i="46"/>
  <c r="F594" i="46"/>
  <c r="G594" i="46"/>
  <c r="H594" i="46"/>
  <c r="I594" i="46"/>
  <c r="J594" i="46"/>
  <c r="B595" i="46"/>
  <c r="C595" i="46"/>
  <c r="D595" i="46"/>
  <c r="E595" i="46"/>
  <c r="F595" i="46"/>
  <c r="G595" i="46"/>
  <c r="H595" i="46"/>
  <c r="I595" i="46"/>
  <c r="J595" i="46"/>
  <c r="B596" i="46"/>
  <c r="C596" i="46"/>
  <c r="M596" i="46" s="1"/>
  <c r="D596" i="46"/>
  <c r="E596" i="46"/>
  <c r="F596" i="46"/>
  <c r="G596" i="46"/>
  <c r="H596" i="46"/>
  <c r="I596" i="46"/>
  <c r="J596" i="46"/>
  <c r="B597" i="46"/>
  <c r="C597" i="46"/>
  <c r="E597" i="46"/>
  <c r="F597" i="46"/>
  <c r="G597" i="46"/>
  <c r="H597" i="46"/>
  <c r="I597" i="46"/>
  <c r="J597" i="46"/>
  <c r="B598" i="46"/>
  <c r="C598" i="46"/>
  <c r="E598" i="46"/>
  <c r="F598" i="46"/>
  <c r="G598" i="46"/>
  <c r="H598" i="46"/>
  <c r="I598" i="46"/>
  <c r="J598" i="46"/>
  <c r="B599" i="46"/>
  <c r="C599" i="46"/>
  <c r="E599" i="46"/>
  <c r="F599" i="46"/>
  <c r="G599" i="46"/>
  <c r="H599" i="46"/>
  <c r="I599" i="46"/>
  <c r="J599" i="46"/>
  <c r="B600" i="46"/>
  <c r="C600" i="46"/>
  <c r="E600" i="46"/>
  <c r="F600" i="46"/>
  <c r="G600" i="46"/>
  <c r="H600" i="46"/>
  <c r="I600" i="46"/>
  <c r="J600" i="46"/>
  <c r="B601" i="46"/>
  <c r="C601" i="46"/>
  <c r="E601" i="46"/>
  <c r="F601" i="46"/>
  <c r="G601" i="46"/>
  <c r="H601" i="46"/>
  <c r="I601" i="46"/>
  <c r="J601" i="46"/>
  <c r="B602" i="46"/>
  <c r="C602" i="46"/>
  <c r="E602" i="46"/>
  <c r="F602" i="46"/>
  <c r="G602" i="46"/>
  <c r="H602" i="46"/>
  <c r="I602" i="46"/>
  <c r="J602" i="46"/>
  <c r="B603" i="46"/>
  <c r="C603" i="46"/>
  <c r="E603" i="46"/>
  <c r="F603" i="46"/>
  <c r="G603" i="46"/>
  <c r="H603" i="46"/>
  <c r="I603" i="46"/>
  <c r="J603" i="46"/>
  <c r="B604" i="46"/>
  <c r="C604" i="46"/>
  <c r="E604" i="46"/>
  <c r="F604" i="46"/>
  <c r="G604" i="46"/>
  <c r="H604" i="46"/>
  <c r="I604" i="46"/>
  <c r="J604" i="46"/>
  <c r="B605" i="46"/>
  <c r="C605" i="46"/>
  <c r="E605" i="46"/>
  <c r="F605" i="46"/>
  <c r="G605" i="46"/>
  <c r="H605" i="46"/>
  <c r="I605" i="46"/>
  <c r="J605" i="46"/>
  <c r="B606" i="46"/>
  <c r="C606" i="46"/>
  <c r="E606" i="46"/>
  <c r="F606" i="46"/>
  <c r="G606" i="46"/>
  <c r="H606" i="46"/>
  <c r="I606" i="46"/>
  <c r="J606" i="46"/>
  <c r="B607" i="46"/>
  <c r="C607" i="46"/>
  <c r="E607" i="46"/>
  <c r="F607" i="46"/>
  <c r="G607" i="46"/>
  <c r="H607" i="46"/>
  <c r="I607" i="46"/>
  <c r="J607" i="46"/>
  <c r="F578" i="46"/>
  <c r="G578" i="46"/>
  <c r="H578" i="46"/>
  <c r="I578" i="46"/>
  <c r="J578" i="46"/>
  <c r="E578" i="46"/>
  <c r="C578" i="46"/>
  <c r="B578" i="46"/>
  <c r="B539" i="46"/>
  <c r="C539" i="46"/>
  <c r="E539" i="46"/>
  <c r="F539" i="46"/>
  <c r="G539" i="46"/>
  <c r="H539" i="46"/>
  <c r="I539" i="46"/>
  <c r="J539" i="46"/>
  <c r="B540" i="46"/>
  <c r="C540" i="46"/>
  <c r="E540" i="46"/>
  <c r="F540" i="46"/>
  <c r="G540" i="46"/>
  <c r="H540" i="46"/>
  <c r="I540" i="46"/>
  <c r="J540" i="46"/>
  <c r="B541" i="46"/>
  <c r="C541" i="46"/>
  <c r="E541" i="46"/>
  <c r="F541" i="46"/>
  <c r="G541" i="46"/>
  <c r="H541" i="46"/>
  <c r="I541" i="46"/>
  <c r="J541" i="46"/>
  <c r="B542" i="46"/>
  <c r="C542" i="46"/>
  <c r="E542" i="46"/>
  <c r="F542" i="46"/>
  <c r="G542" i="46"/>
  <c r="H542" i="46"/>
  <c r="I542" i="46"/>
  <c r="M542" i="46" s="1"/>
  <c r="J542" i="46"/>
  <c r="B543" i="46"/>
  <c r="C543" i="46"/>
  <c r="E543" i="46"/>
  <c r="F543" i="46"/>
  <c r="G543" i="46"/>
  <c r="H543" i="46"/>
  <c r="I543" i="46"/>
  <c r="M543" i="46" s="1"/>
  <c r="J543" i="46"/>
  <c r="B544" i="46"/>
  <c r="C544" i="46"/>
  <c r="E544" i="46"/>
  <c r="F544" i="46"/>
  <c r="G544" i="46"/>
  <c r="H544" i="46"/>
  <c r="I544" i="46"/>
  <c r="J544" i="46"/>
  <c r="B545" i="46"/>
  <c r="C545" i="46"/>
  <c r="E545" i="46"/>
  <c r="F545" i="46"/>
  <c r="G545" i="46"/>
  <c r="H545" i="46"/>
  <c r="I545" i="46"/>
  <c r="J545" i="46"/>
  <c r="B546" i="46"/>
  <c r="C546" i="46"/>
  <c r="E546" i="46"/>
  <c r="F546" i="46"/>
  <c r="G546" i="46"/>
  <c r="H546" i="46"/>
  <c r="I546" i="46"/>
  <c r="J546" i="46"/>
  <c r="B547" i="46"/>
  <c r="C547" i="46"/>
  <c r="E547" i="46"/>
  <c r="F547" i="46"/>
  <c r="G547" i="46"/>
  <c r="H547" i="46"/>
  <c r="I547" i="46"/>
  <c r="J547" i="46"/>
  <c r="B548" i="46"/>
  <c r="C548" i="46"/>
  <c r="D548" i="46"/>
  <c r="E548" i="46"/>
  <c r="F548" i="46"/>
  <c r="G548" i="46"/>
  <c r="H548" i="46"/>
  <c r="I548" i="46"/>
  <c r="J548" i="46"/>
  <c r="B549" i="46"/>
  <c r="C549" i="46"/>
  <c r="D549" i="46"/>
  <c r="E549" i="46"/>
  <c r="F549" i="46"/>
  <c r="G549" i="46"/>
  <c r="H549" i="46"/>
  <c r="I549" i="46"/>
  <c r="J549" i="46"/>
  <c r="B550" i="46"/>
  <c r="C550" i="46"/>
  <c r="M550" i="46" s="1"/>
  <c r="D550" i="46"/>
  <c r="E550" i="46"/>
  <c r="F550" i="46"/>
  <c r="G550" i="46"/>
  <c r="H550" i="46"/>
  <c r="I550" i="46"/>
  <c r="J550" i="46"/>
  <c r="B551" i="46"/>
  <c r="C551" i="46"/>
  <c r="M551" i="46" s="1"/>
  <c r="D551" i="46"/>
  <c r="E551" i="46"/>
  <c r="F551" i="46"/>
  <c r="G551" i="46"/>
  <c r="H551" i="46"/>
  <c r="I551" i="46"/>
  <c r="J551" i="46"/>
  <c r="B552" i="46"/>
  <c r="C552" i="46"/>
  <c r="D552" i="46"/>
  <c r="E552" i="46"/>
  <c r="F552" i="46"/>
  <c r="G552" i="46"/>
  <c r="H552" i="46"/>
  <c r="I552" i="46"/>
  <c r="J552" i="46"/>
  <c r="B553" i="46"/>
  <c r="C553" i="46"/>
  <c r="D553" i="46"/>
  <c r="E553" i="46"/>
  <c r="F553" i="46"/>
  <c r="G553" i="46"/>
  <c r="H553" i="46"/>
  <c r="I553" i="46"/>
  <c r="J553" i="46"/>
  <c r="B554" i="46"/>
  <c r="C554" i="46"/>
  <c r="D554" i="46"/>
  <c r="E554" i="46"/>
  <c r="F554" i="46"/>
  <c r="G554" i="46"/>
  <c r="H554" i="46"/>
  <c r="I554" i="46"/>
  <c r="J554" i="46"/>
  <c r="B555" i="46"/>
  <c r="C555" i="46"/>
  <c r="D555" i="46"/>
  <c r="E555" i="46"/>
  <c r="F555" i="46"/>
  <c r="G555" i="46"/>
  <c r="H555" i="46"/>
  <c r="I555" i="46"/>
  <c r="J555" i="46"/>
  <c r="B556" i="46"/>
  <c r="C556" i="46"/>
  <c r="D556" i="46"/>
  <c r="E556" i="46"/>
  <c r="F556" i="46"/>
  <c r="G556" i="46"/>
  <c r="H556" i="46"/>
  <c r="I556" i="46"/>
  <c r="J556" i="46"/>
  <c r="B557" i="46"/>
  <c r="C557" i="46"/>
  <c r="E557" i="46"/>
  <c r="F557" i="46"/>
  <c r="G557" i="46"/>
  <c r="H557" i="46"/>
  <c r="I557" i="46"/>
  <c r="J557" i="46"/>
  <c r="B558" i="46"/>
  <c r="C558" i="46"/>
  <c r="E558" i="46"/>
  <c r="F558" i="46"/>
  <c r="G558" i="46"/>
  <c r="H558" i="46"/>
  <c r="I558" i="46"/>
  <c r="J558" i="46"/>
  <c r="B559" i="46"/>
  <c r="C559" i="46"/>
  <c r="E559" i="46"/>
  <c r="F559" i="46"/>
  <c r="G559" i="46"/>
  <c r="H559" i="46"/>
  <c r="I559" i="46"/>
  <c r="J559" i="46"/>
  <c r="B560" i="46"/>
  <c r="C560" i="46"/>
  <c r="E560" i="46"/>
  <c r="F560" i="46"/>
  <c r="G560" i="46"/>
  <c r="H560" i="46"/>
  <c r="I560" i="46"/>
  <c r="J560" i="46"/>
  <c r="B561" i="46"/>
  <c r="C561" i="46"/>
  <c r="E561" i="46"/>
  <c r="F561" i="46"/>
  <c r="G561" i="46"/>
  <c r="H561" i="46"/>
  <c r="I561" i="46"/>
  <c r="J561" i="46"/>
  <c r="B562" i="46"/>
  <c r="C562" i="46"/>
  <c r="M562" i="46" s="1"/>
  <c r="E562" i="46"/>
  <c r="F562" i="46"/>
  <c r="G562" i="46"/>
  <c r="H562" i="46"/>
  <c r="I562" i="46"/>
  <c r="J562" i="46"/>
  <c r="B563" i="46"/>
  <c r="C563" i="46"/>
  <c r="M563" i="46" s="1"/>
  <c r="E563" i="46"/>
  <c r="F563" i="46"/>
  <c r="G563" i="46"/>
  <c r="H563" i="46"/>
  <c r="I563" i="46"/>
  <c r="J563" i="46"/>
  <c r="B564" i="46"/>
  <c r="C564" i="46"/>
  <c r="M564" i="46" s="1"/>
  <c r="E564" i="46"/>
  <c r="F564" i="46"/>
  <c r="G564" i="46"/>
  <c r="H564" i="46"/>
  <c r="I564" i="46"/>
  <c r="J564" i="46"/>
  <c r="B565" i="46"/>
  <c r="C565" i="46"/>
  <c r="M565" i="46" s="1"/>
  <c r="E565" i="46"/>
  <c r="F565" i="46"/>
  <c r="G565" i="46"/>
  <c r="H565" i="46"/>
  <c r="I565" i="46"/>
  <c r="J565" i="46"/>
  <c r="B566" i="46"/>
  <c r="C566" i="46"/>
  <c r="M566" i="46" s="1"/>
  <c r="E566" i="46"/>
  <c r="F566" i="46"/>
  <c r="G566" i="46"/>
  <c r="H566" i="46"/>
  <c r="I566" i="46"/>
  <c r="J566" i="46"/>
  <c r="B567" i="46"/>
  <c r="C567" i="46"/>
  <c r="M567" i="46" s="1"/>
  <c r="E567" i="46"/>
  <c r="F567" i="46"/>
  <c r="G567" i="46"/>
  <c r="H567" i="46"/>
  <c r="I567" i="46"/>
  <c r="J567" i="46"/>
  <c r="F538" i="46"/>
  <c r="G538" i="46"/>
  <c r="H538" i="46"/>
  <c r="I538" i="46"/>
  <c r="M538" i="46" s="1"/>
  <c r="J538" i="46"/>
  <c r="E538" i="46"/>
  <c r="C538" i="46"/>
  <c r="B538" i="46"/>
  <c r="B453" i="46"/>
  <c r="C453" i="46"/>
  <c r="E453" i="46"/>
  <c r="F453" i="46"/>
  <c r="G453" i="46"/>
  <c r="H453" i="46"/>
  <c r="I453" i="46"/>
  <c r="J453" i="46"/>
  <c r="B454" i="46"/>
  <c r="C454" i="46"/>
  <c r="E454" i="46"/>
  <c r="F454" i="46"/>
  <c r="G454" i="46"/>
  <c r="H454" i="46"/>
  <c r="I454" i="46"/>
  <c r="J454" i="46"/>
  <c r="B455" i="46"/>
  <c r="C455" i="46"/>
  <c r="E455" i="46"/>
  <c r="F455" i="46"/>
  <c r="G455" i="46"/>
  <c r="H455" i="46"/>
  <c r="I455" i="46"/>
  <c r="J455" i="46"/>
  <c r="B456" i="46"/>
  <c r="C456" i="46"/>
  <c r="E456" i="46"/>
  <c r="F456" i="46"/>
  <c r="G456" i="46"/>
  <c r="H456" i="46"/>
  <c r="I456" i="46"/>
  <c r="J456" i="46"/>
  <c r="B457" i="46"/>
  <c r="C457" i="46"/>
  <c r="E457" i="46"/>
  <c r="F457" i="46"/>
  <c r="G457" i="46"/>
  <c r="H457" i="46"/>
  <c r="I457" i="46"/>
  <c r="J457" i="46"/>
  <c r="B458" i="46"/>
  <c r="C458" i="46"/>
  <c r="E458" i="46"/>
  <c r="F458" i="46"/>
  <c r="G458" i="46"/>
  <c r="H458" i="46"/>
  <c r="I458" i="46"/>
  <c r="J458" i="46"/>
  <c r="B459" i="46"/>
  <c r="C459" i="46"/>
  <c r="E459" i="46"/>
  <c r="F459" i="46"/>
  <c r="G459" i="46"/>
  <c r="H459" i="46"/>
  <c r="I459" i="46"/>
  <c r="J459" i="46"/>
  <c r="B460" i="46"/>
  <c r="C460" i="46"/>
  <c r="M460" i="46" s="1"/>
  <c r="E460" i="46"/>
  <c r="F460" i="46"/>
  <c r="G460" i="46"/>
  <c r="H460" i="46"/>
  <c r="I460" i="46"/>
  <c r="J460" i="46"/>
  <c r="B461" i="46"/>
  <c r="C461" i="46"/>
  <c r="E461" i="46"/>
  <c r="F461" i="46"/>
  <c r="G461" i="46"/>
  <c r="H461" i="46"/>
  <c r="I461" i="46"/>
  <c r="J461" i="46"/>
  <c r="B462" i="46"/>
  <c r="C462" i="46"/>
  <c r="D462" i="46"/>
  <c r="E462" i="46"/>
  <c r="F462" i="46"/>
  <c r="G462" i="46"/>
  <c r="H462" i="46"/>
  <c r="I462" i="46"/>
  <c r="J462" i="46"/>
  <c r="B463" i="46"/>
  <c r="C463" i="46"/>
  <c r="M463" i="46" s="1"/>
  <c r="D463" i="46"/>
  <c r="E463" i="46"/>
  <c r="F463" i="46"/>
  <c r="G463" i="46"/>
  <c r="H463" i="46"/>
  <c r="I463" i="46"/>
  <c r="J463" i="46"/>
  <c r="B464" i="46"/>
  <c r="C464" i="46"/>
  <c r="D464" i="46"/>
  <c r="E464" i="46"/>
  <c r="F464" i="46"/>
  <c r="G464" i="46"/>
  <c r="H464" i="46"/>
  <c r="I464" i="46"/>
  <c r="J464" i="46"/>
  <c r="B465" i="46"/>
  <c r="C465" i="46"/>
  <c r="D465" i="46"/>
  <c r="E465" i="46"/>
  <c r="F465" i="46"/>
  <c r="G465" i="46"/>
  <c r="H465" i="46"/>
  <c r="I465" i="46"/>
  <c r="J465" i="46"/>
  <c r="B466" i="46"/>
  <c r="C466" i="46"/>
  <c r="D466" i="46"/>
  <c r="E466" i="46"/>
  <c r="F466" i="46"/>
  <c r="G466" i="46"/>
  <c r="H466" i="46"/>
  <c r="I466" i="46"/>
  <c r="J466" i="46"/>
  <c r="B467" i="46"/>
  <c r="C467" i="46"/>
  <c r="M467" i="46" s="1"/>
  <c r="D467" i="46"/>
  <c r="E467" i="46"/>
  <c r="F467" i="46"/>
  <c r="G467" i="46"/>
  <c r="H467" i="46"/>
  <c r="I467" i="46"/>
  <c r="J467" i="46"/>
  <c r="B468" i="46"/>
  <c r="C468" i="46"/>
  <c r="M468" i="46" s="1"/>
  <c r="D468" i="46"/>
  <c r="E468" i="46"/>
  <c r="F468" i="46"/>
  <c r="G468" i="46"/>
  <c r="H468" i="46"/>
  <c r="I468" i="46"/>
  <c r="J468" i="46"/>
  <c r="B469" i="46"/>
  <c r="C469" i="46"/>
  <c r="D469" i="46"/>
  <c r="E469" i="46"/>
  <c r="F469" i="46"/>
  <c r="G469" i="46"/>
  <c r="H469" i="46"/>
  <c r="I469" i="46"/>
  <c r="J469" i="46"/>
  <c r="B470" i="46"/>
  <c r="C470" i="46"/>
  <c r="D470" i="46"/>
  <c r="E470" i="46"/>
  <c r="F470" i="46"/>
  <c r="G470" i="46"/>
  <c r="H470" i="46"/>
  <c r="I470" i="46"/>
  <c r="J470" i="46"/>
  <c r="B471" i="46"/>
  <c r="C471" i="46"/>
  <c r="E471" i="46"/>
  <c r="F471" i="46"/>
  <c r="G471" i="46"/>
  <c r="H471" i="46"/>
  <c r="I471" i="46"/>
  <c r="J471" i="46"/>
  <c r="B472" i="46"/>
  <c r="C472" i="46"/>
  <c r="E472" i="46"/>
  <c r="F472" i="46"/>
  <c r="G472" i="46"/>
  <c r="H472" i="46"/>
  <c r="I472" i="46"/>
  <c r="J472" i="46"/>
  <c r="B473" i="46"/>
  <c r="C473" i="46"/>
  <c r="E473" i="46"/>
  <c r="F473" i="46"/>
  <c r="G473" i="46"/>
  <c r="H473" i="46"/>
  <c r="I473" i="46"/>
  <c r="J473" i="46"/>
  <c r="B474" i="46"/>
  <c r="C474" i="46"/>
  <c r="E474" i="46"/>
  <c r="F474" i="46"/>
  <c r="G474" i="46"/>
  <c r="H474" i="46"/>
  <c r="I474" i="46"/>
  <c r="J474" i="46"/>
  <c r="B475" i="46"/>
  <c r="C475" i="46"/>
  <c r="E475" i="46"/>
  <c r="F475" i="46"/>
  <c r="G475" i="46"/>
  <c r="H475" i="46"/>
  <c r="I475" i="46"/>
  <c r="J475" i="46"/>
  <c r="B476" i="46"/>
  <c r="C476" i="46"/>
  <c r="E476" i="46"/>
  <c r="F476" i="46"/>
  <c r="G476" i="46"/>
  <c r="H476" i="46"/>
  <c r="I476" i="46"/>
  <c r="J476" i="46"/>
  <c r="B477" i="46"/>
  <c r="C477" i="46"/>
  <c r="E477" i="46"/>
  <c r="F477" i="46"/>
  <c r="G477" i="46"/>
  <c r="H477" i="46"/>
  <c r="I477" i="46"/>
  <c r="J477" i="46"/>
  <c r="B478" i="46"/>
  <c r="C478" i="46"/>
  <c r="E478" i="46"/>
  <c r="F478" i="46"/>
  <c r="G478" i="46"/>
  <c r="H478" i="46"/>
  <c r="I478" i="46"/>
  <c r="J478" i="46"/>
  <c r="B479" i="46"/>
  <c r="C479" i="46"/>
  <c r="E479" i="46"/>
  <c r="F479" i="46"/>
  <c r="G479" i="46"/>
  <c r="H479" i="46"/>
  <c r="I479" i="46"/>
  <c r="J479" i="46"/>
  <c r="B480" i="46"/>
  <c r="C480" i="46"/>
  <c r="E480" i="46"/>
  <c r="F480" i="46"/>
  <c r="G480" i="46"/>
  <c r="H480" i="46"/>
  <c r="I480" i="46"/>
  <c r="J480" i="46"/>
  <c r="B481" i="46"/>
  <c r="C481" i="46"/>
  <c r="E481" i="46"/>
  <c r="F481" i="46"/>
  <c r="G481" i="46"/>
  <c r="H481" i="46"/>
  <c r="I481" i="46"/>
  <c r="J481" i="46"/>
  <c r="F452" i="46"/>
  <c r="G452" i="46"/>
  <c r="H452" i="46"/>
  <c r="I452" i="46"/>
  <c r="J452" i="46"/>
  <c r="E452" i="46"/>
  <c r="C452" i="46"/>
  <c r="B452" i="46"/>
  <c r="B410" i="46"/>
  <c r="C410" i="46"/>
  <c r="E410" i="46"/>
  <c r="F410" i="46"/>
  <c r="H410" i="46"/>
  <c r="I410" i="46"/>
  <c r="J410" i="46"/>
  <c r="B411" i="46"/>
  <c r="C411" i="46"/>
  <c r="F411" i="46"/>
  <c r="H411" i="46"/>
  <c r="I411" i="46"/>
  <c r="J411" i="46"/>
  <c r="B412" i="46"/>
  <c r="C412" i="46"/>
  <c r="F412" i="46"/>
  <c r="G412" i="46"/>
  <c r="H412" i="46"/>
  <c r="I412" i="46"/>
  <c r="J412" i="46"/>
  <c r="B413" i="46"/>
  <c r="C413" i="46"/>
  <c r="F413" i="46"/>
  <c r="G413" i="46"/>
  <c r="H413" i="46"/>
  <c r="I413" i="46"/>
  <c r="M413" i="46" s="1"/>
  <c r="J413" i="46"/>
  <c r="B414" i="46"/>
  <c r="C414" i="46"/>
  <c r="F414" i="46"/>
  <c r="G414" i="46"/>
  <c r="H414" i="46"/>
  <c r="I414" i="46"/>
  <c r="M414" i="46" s="1"/>
  <c r="J414" i="46"/>
  <c r="B415" i="46"/>
  <c r="C415" i="46"/>
  <c r="E415" i="46"/>
  <c r="F415" i="46"/>
  <c r="G415" i="46"/>
  <c r="H415" i="46"/>
  <c r="I415" i="46"/>
  <c r="J415" i="46"/>
  <c r="B416" i="46"/>
  <c r="C416" i="46"/>
  <c r="E416" i="46"/>
  <c r="F416" i="46"/>
  <c r="G416" i="46"/>
  <c r="H416" i="46"/>
  <c r="I416" i="46"/>
  <c r="J416" i="46"/>
  <c r="B417" i="46"/>
  <c r="C417" i="46"/>
  <c r="E417" i="46"/>
  <c r="F417" i="46"/>
  <c r="G417" i="46"/>
  <c r="H417" i="46"/>
  <c r="I417" i="46"/>
  <c r="J417" i="46"/>
  <c r="B418" i="46"/>
  <c r="C418" i="46"/>
  <c r="E418" i="46"/>
  <c r="F418" i="46"/>
  <c r="G418" i="46"/>
  <c r="H418" i="46"/>
  <c r="I418" i="46"/>
  <c r="J418" i="46"/>
  <c r="B419" i="46"/>
  <c r="C419" i="46"/>
  <c r="D419" i="46"/>
  <c r="E419" i="46"/>
  <c r="F419" i="46"/>
  <c r="G419" i="46"/>
  <c r="H419" i="46"/>
  <c r="I419" i="46"/>
  <c r="J419" i="46"/>
  <c r="B420" i="46"/>
  <c r="C420" i="46"/>
  <c r="D420" i="46"/>
  <c r="E420" i="46"/>
  <c r="F420" i="46"/>
  <c r="G420" i="46"/>
  <c r="H420" i="46"/>
  <c r="I420" i="46"/>
  <c r="J420" i="46"/>
  <c r="B421" i="46"/>
  <c r="C421" i="46"/>
  <c r="M421" i="46" s="1"/>
  <c r="D421" i="46"/>
  <c r="E421" i="46"/>
  <c r="F421" i="46"/>
  <c r="G421" i="46"/>
  <c r="H421" i="46"/>
  <c r="I421" i="46"/>
  <c r="J421" i="46"/>
  <c r="B422" i="46"/>
  <c r="C422" i="46"/>
  <c r="M422" i="46" s="1"/>
  <c r="D422" i="46"/>
  <c r="E422" i="46"/>
  <c r="F422" i="46"/>
  <c r="G422" i="46"/>
  <c r="H422" i="46"/>
  <c r="I422" i="46"/>
  <c r="J422" i="46"/>
  <c r="B423" i="46"/>
  <c r="C423" i="46"/>
  <c r="D423" i="46"/>
  <c r="E423" i="46"/>
  <c r="F423" i="46"/>
  <c r="G423" i="46"/>
  <c r="H423" i="46"/>
  <c r="I423" i="46"/>
  <c r="J423" i="46"/>
  <c r="B424" i="46"/>
  <c r="C424" i="46"/>
  <c r="D424" i="46"/>
  <c r="E424" i="46"/>
  <c r="F424" i="46"/>
  <c r="G424" i="46"/>
  <c r="H424" i="46"/>
  <c r="I424" i="46"/>
  <c r="J424" i="46"/>
  <c r="B425" i="46"/>
  <c r="C425" i="46"/>
  <c r="M425" i="46" s="1"/>
  <c r="D425" i="46"/>
  <c r="E425" i="46"/>
  <c r="F425" i="46"/>
  <c r="G425" i="46"/>
  <c r="H425" i="46"/>
  <c r="I425" i="46"/>
  <c r="J425" i="46"/>
  <c r="B426" i="46"/>
  <c r="C426" i="46"/>
  <c r="D426" i="46"/>
  <c r="E426" i="46"/>
  <c r="F426" i="46"/>
  <c r="G426" i="46"/>
  <c r="H426" i="46"/>
  <c r="I426" i="46"/>
  <c r="J426" i="46"/>
  <c r="B427" i="46"/>
  <c r="C427" i="46"/>
  <c r="D427" i="46"/>
  <c r="E427" i="46"/>
  <c r="F427" i="46"/>
  <c r="G427" i="46"/>
  <c r="H427" i="46"/>
  <c r="I427" i="46"/>
  <c r="J427" i="46"/>
  <c r="B428" i="46"/>
  <c r="C428" i="46"/>
  <c r="E428" i="46"/>
  <c r="F428" i="46"/>
  <c r="G428" i="46"/>
  <c r="H428" i="46"/>
  <c r="I428" i="46"/>
  <c r="J428" i="46"/>
  <c r="B429" i="46"/>
  <c r="C429" i="46"/>
  <c r="E429" i="46"/>
  <c r="F429" i="46"/>
  <c r="G429" i="46"/>
  <c r="H429" i="46"/>
  <c r="I429" i="46"/>
  <c r="J429" i="46"/>
  <c r="B430" i="46"/>
  <c r="C430" i="46"/>
  <c r="E430" i="46"/>
  <c r="F430" i="46"/>
  <c r="G430" i="46"/>
  <c r="H430" i="46"/>
  <c r="I430" i="46"/>
  <c r="J430" i="46"/>
  <c r="B431" i="46"/>
  <c r="C431" i="46"/>
  <c r="E431" i="46"/>
  <c r="F431" i="46"/>
  <c r="G431" i="46"/>
  <c r="H431" i="46"/>
  <c r="I431" i="46"/>
  <c r="J431" i="46"/>
  <c r="B432" i="46"/>
  <c r="C432" i="46"/>
  <c r="E432" i="46"/>
  <c r="F432" i="46"/>
  <c r="G432" i="46"/>
  <c r="H432" i="46"/>
  <c r="I432" i="46"/>
  <c r="J432" i="46"/>
  <c r="B433" i="46"/>
  <c r="C433" i="46"/>
  <c r="E433" i="46"/>
  <c r="F433" i="46"/>
  <c r="G433" i="46"/>
  <c r="H433" i="46"/>
  <c r="I433" i="46"/>
  <c r="J433" i="46"/>
  <c r="B434" i="46"/>
  <c r="C434" i="46"/>
  <c r="E434" i="46"/>
  <c r="F434" i="46"/>
  <c r="G434" i="46"/>
  <c r="H434" i="46"/>
  <c r="I434" i="46"/>
  <c r="J434" i="46"/>
  <c r="B435" i="46"/>
  <c r="C435" i="46"/>
  <c r="E435" i="46"/>
  <c r="F435" i="46"/>
  <c r="G435" i="46"/>
  <c r="H435" i="46"/>
  <c r="I435" i="46"/>
  <c r="J435" i="46"/>
  <c r="B436" i="46"/>
  <c r="C436" i="46"/>
  <c r="E436" i="46"/>
  <c r="F436" i="46"/>
  <c r="G436" i="46"/>
  <c r="H436" i="46"/>
  <c r="I436" i="46"/>
  <c r="J436" i="46"/>
  <c r="B437" i="46"/>
  <c r="C437" i="46"/>
  <c r="E437" i="46"/>
  <c r="F437" i="46"/>
  <c r="G437" i="46"/>
  <c r="H437" i="46"/>
  <c r="I437" i="46"/>
  <c r="J437" i="46"/>
  <c r="B438" i="46"/>
  <c r="C438" i="46"/>
  <c r="E438" i="46"/>
  <c r="F438" i="46"/>
  <c r="G438" i="46"/>
  <c r="H438" i="46"/>
  <c r="I438" i="46"/>
  <c r="J438" i="46"/>
  <c r="F409" i="46"/>
  <c r="G409" i="46"/>
  <c r="H409" i="46"/>
  <c r="I409" i="46"/>
  <c r="J409" i="46"/>
  <c r="E409" i="46"/>
  <c r="C409" i="46"/>
  <c r="B409" i="46"/>
  <c r="B366" i="46"/>
  <c r="C366" i="46"/>
  <c r="E366" i="46"/>
  <c r="F366" i="46"/>
  <c r="H366" i="46"/>
  <c r="I366" i="46"/>
  <c r="M366" i="46" s="1"/>
  <c r="J366" i="46"/>
  <c r="B367" i="46"/>
  <c r="C367" i="46"/>
  <c r="F367" i="46"/>
  <c r="H367" i="46"/>
  <c r="I367" i="46"/>
  <c r="J367" i="46"/>
  <c r="B368" i="46"/>
  <c r="C368" i="46"/>
  <c r="E368" i="46"/>
  <c r="F368" i="46"/>
  <c r="G368" i="46"/>
  <c r="H368" i="46"/>
  <c r="I368" i="46"/>
  <c r="J368" i="46"/>
  <c r="B369" i="46"/>
  <c r="C369" i="46"/>
  <c r="E369" i="46"/>
  <c r="F369" i="46"/>
  <c r="G369" i="46"/>
  <c r="H369" i="46"/>
  <c r="I369" i="46"/>
  <c r="J369" i="46"/>
  <c r="B370" i="46"/>
  <c r="C370" i="46"/>
  <c r="F370" i="46"/>
  <c r="G370" i="46"/>
  <c r="H370" i="46"/>
  <c r="I370" i="46"/>
  <c r="J370" i="46"/>
  <c r="B371" i="46"/>
  <c r="C371" i="46"/>
  <c r="E371" i="46"/>
  <c r="F371" i="46"/>
  <c r="G371" i="46"/>
  <c r="H371" i="46"/>
  <c r="I371" i="46"/>
  <c r="J371" i="46"/>
  <c r="B372" i="46"/>
  <c r="C372" i="46"/>
  <c r="M372" i="46" s="1"/>
  <c r="E372" i="46"/>
  <c r="F372" i="46"/>
  <c r="G372" i="46"/>
  <c r="H372" i="46"/>
  <c r="I372" i="46"/>
  <c r="J372" i="46"/>
  <c r="B373" i="46"/>
  <c r="C373" i="46"/>
  <c r="E373" i="46"/>
  <c r="F373" i="46"/>
  <c r="G373" i="46"/>
  <c r="H373" i="46"/>
  <c r="I373" i="46"/>
  <c r="J373" i="46"/>
  <c r="B374" i="46"/>
  <c r="C374" i="46"/>
  <c r="E374" i="46"/>
  <c r="F374" i="46"/>
  <c r="G374" i="46"/>
  <c r="H374" i="46"/>
  <c r="I374" i="46"/>
  <c r="J374" i="46"/>
  <c r="B375" i="46"/>
  <c r="C375" i="46"/>
  <c r="E375" i="46"/>
  <c r="F375" i="46"/>
  <c r="G375" i="46"/>
  <c r="H375" i="46"/>
  <c r="I375" i="46"/>
  <c r="J375" i="46"/>
  <c r="B376" i="46"/>
  <c r="C376" i="46"/>
  <c r="D376" i="46"/>
  <c r="E376" i="46"/>
  <c r="F376" i="46"/>
  <c r="G376" i="46"/>
  <c r="H376" i="46"/>
  <c r="I376" i="46"/>
  <c r="J376" i="46"/>
  <c r="B377" i="46"/>
  <c r="C377" i="46"/>
  <c r="M377" i="46" s="1"/>
  <c r="D377" i="46"/>
  <c r="E377" i="46"/>
  <c r="F377" i="46"/>
  <c r="G377" i="46"/>
  <c r="H377" i="46"/>
  <c r="I377" i="46"/>
  <c r="J377" i="46"/>
  <c r="B378" i="46"/>
  <c r="C378" i="46"/>
  <c r="D378" i="46"/>
  <c r="E378" i="46"/>
  <c r="F378" i="46"/>
  <c r="G378" i="46"/>
  <c r="H378" i="46"/>
  <c r="I378" i="46"/>
  <c r="J378" i="46"/>
  <c r="B379" i="46"/>
  <c r="C379" i="46"/>
  <c r="D379" i="46"/>
  <c r="E379" i="46"/>
  <c r="F379" i="46"/>
  <c r="G379" i="46"/>
  <c r="H379" i="46"/>
  <c r="I379" i="46"/>
  <c r="J379" i="46"/>
  <c r="B380" i="46"/>
  <c r="C380" i="46"/>
  <c r="D380" i="46"/>
  <c r="E380" i="46"/>
  <c r="F380" i="46"/>
  <c r="G380" i="46"/>
  <c r="H380" i="46"/>
  <c r="I380" i="46"/>
  <c r="J380" i="46"/>
  <c r="B381" i="46"/>
  <c r="C381" i="46"/>
  <c r="M381" i="46" s="1"/>
  <c r="D381" i="46"/>
  <c r="E381" i="46"/>
  <c r="F381" i="46"/>
  <c r="G381" i="46"/>
  <c r="H381" i="46"/>
  <c r="I381" i="46"/>
  <c r="J381" i="46"/>
  <c r="B382" i="46"/>
  <c r="C382" i="46"/>
  <c r="M382" i="46" s="1"/>
  <c r="D382" i="46"/>
  <c r="E382" i="46"/>
  <c r="F382" i="46"/>
  <c r="G382" i="46"/>
  <c r="H382" i="46"/>
  <c r="I382" i="46"/>
  <c r="J382" i="46"/>
  <c r="B383" i="46"/>
  <c r="C383" i="46"/>
  <c r="D383" i="46"/>
  <c r="E383" i="46"/>
  <c r="F383" i="46"/>
  <c r="G383" i="46"/>
  <c r="H383" i="46"/>
  <c r="I383" i="46"/>
  <c r="J383" i="46"/>
  <c r="B384" i="46"/>
  <c r="C384" i="46"/>
  <c r="M384" i="46" s="1"/>
  <c r="E384" i="46"/>
  <c r="F384" i="46"/>
  <c r="G384" i="46"/>
  <c r="H384" i="46"/>
  <c r="I384" i="46"/>
  <c r="J384" i="46"/>
  <c r="B385" i="46"/>
  <c r="C385" i="46"/>
  <c r="M385" i="46" s="1"/>
  <c r="E385" i="46"/>
  <c r="F385" i="46"/>
  <c r="G385" i="46"/>
  <c r="H385" i="46"/>
  <c r="I385" i="46"/>
  <c r="J385" i="46"/>
  <c r="B386" i="46"/>
  <c r="C386" i="46"/>
  <c r="M386" i="46" s="1"/>
  <c r="E386" i="46"/>
  <c r="F386" i="46"/>
  <c r="G386" i="46"/>
  <c r="H386" i="46"/>
  <c r="I386" i="46"/>
  <c r="J386" i="46"/>
  <c r="B387" i="46"/>
  <c r="C387" i="46"/>
  <c r="M387" i="46" s="1"/>
  <c r="E387" i="46"/>
  <c r="F387" i="46"/>
  <c r="G387" i="46"/>
  <c r="H387" i="46"/>
  <c r="I387" i="46"/>
  <c r="J387" i="46"/>
  <c r="B388" i="46"/>
  <c r="C388" i="46"/>
  <c r="M388" i="46" s="1"/>
  <c r="E388" i="46"/>
  <c r="F388" i="46"/>
  <c r="G388" i="46"/>
  <c r="H388" i="46"/>
  <c r="I388" i="46"/>
  <c r="J388" i="46"/>
  <c r="B389" i="46"/>
  <c r="C389" i="46"/>
  <c r="M389" i="46" s="1"/>
  <c r="E389" i="46"/>
  <c r="F389" i="46"/>
  <c r="G389" i="46"/>
  <c r="H389" i="46"/>
  <c r="I389" i="46"/>
  <c r="J389" i="46"/>
  <c r="B390" i="46"/>
  <c r="C390" i="46"/>
  <c r="M390" i="46" s="1"/>
  <c r="E390" i="46"/>
  <c r="F390" i="46"/>
  <c r="G390" i="46"/>
  <c r="H390" i="46"/>
  <c r="I390" i="46"/>
  <c r="J390" i="46"/>
  <c r="B391" i="46"/>
  <c r="C391" i="46"/>
  <c r="M391" i="46" s="1"/>
  <c r="E391" i="46"/>
  <c r="F391" i="46"/>
  <c r="G391" i="46"/>
  <c r="H391" i="46"/>
  <c r="I391" i="46"/>
  <c r="J391" i="46"/>
  <c r="B392" i="46"/>
  <c r="C392" i="46"/>
  <c r="M392" i="46" s="1"/>
  <c r="E392" i="46"/>
  <c r="F392" i="46"/>
  <c r="G392" i="46"/>
  <c r="H392" i="46"/>
  <c r="I392" i="46"/>
  <c r="J392" i="46"/>
  <c r="B393" i="46"/>
  <c r="C393" i="46"/>
  <c r="M393" i="46" s="1"/>
  <c r="E393" i="46"/>
  <c r="F393" i="46"/>
  <c r="G393" i="46"/>
  <c r="H393" i="46"/>
  <c r="I393" i="46"/>
  <c r="J393" i="46"/>
  <c r="B394" i="46"/>
  <c r="C394" i="46"/>
  <c r="M394" i="46" s="1"/>
  <c r="E394" i="46"/>
  <c r="F394" i="46"/>
  <c r="G394" i="46"/>
  <c r="H394" i="46"/>
  <c r="I394" i="46"/>
  <c r="J394" i="46"/>
  <c r="F365" i="46"/>
  <c r="G365" i="46"/>
  <c r="H365" i="46"/>
  <c r="I365" i="46"/>
  <c r="J365" i="46"/>
  <c r="E365" i="46"/>
  <c r="C365" i="46"/>
  <c r="B365" i="46"/>
  <c r="N1749" i="4"/>
  <c r="M1749" i="4"/>
  <c r="N1748" i="4"/>
  <c r="M1748" i="4"/>
  <c r="O1738" i="4"/>
  <c r="M1738" i="4"/>
  <c r="N1738" i="4" s="1"/>
  <c r="O1737" i="4"/>
  <c r="M1737" i="4"/>
  <c r="N1737" i="4" s="1"/>
  <c r="O1736" i="4"/>
  <c r="M1736" i="4"/>
  <c r="N1736" i="4" s="1"/>
  <c r="O1735" i="4"/>
  <c r="M1735" i="4"/>
  <c r="N1735" i="4" s="1"/>
  <c r="O1734" i="4"/>
  <c r="M1734" i="4"/>
  <c r="N1734" i="4" s="1"/>
  <c r="M1733" i="4"/>
  <c r="N1733" i="4" s="1"/>
  <c r="O1732" i="4"/>
  <c r="M1732" i="4"/>
  <c r="N1732" i="4" s="1"/>
  <c r="O1731" i="4"/>
  <c r="M1731" i="4"/>
  <c r="N1731" i="4" s="1"/>
  <c r="O1730" i="4"/>
  <c r="M1730" i="4"/>
  <c r="N1730" i="4" s="1"/>
  <c r="O1729" i="4"/>
  <c r="M1729" i="4"/>
  <c r="N1729" i="4" s="1"/>
  <c r="N1710" i="4"/>
  <c r="M1710" i="4"/>
  <c r="N1709" i="4"/>
  <c r="M1709" i="4"/>
  <c r="O1699" i="4"/>
  <c r="M1699" i="4"/>
  <c r="N1699" i="4" s="1"/>
  <c r="O1698" i="4"/>
  <c r="M1698" i="4"/>
  <c r="N1698" i="4" s="1"/>
  <c r="O1697" i="4"/>
  <c r="M1697" i="4"/>
  <c r="N1697" i="4" s="1"/>
  <c r="O1696" i="4"/>
  <c r="M1696" i="4"/>
  <c r="N1696" i="4" s="1"/>
  <c r="O1695" i="4"/>
  <c r="M1695" i="4"/>
  <c r="N1695" i="4" s="1"/>
  <c r="M1694" i="4"/>
  <c r="N1694" i="4" s="1"/>
  <c r="O1693" i="4"/>
  <c r="M1693" i="4"/>
  <c r="N1693" i="4" s="1"/>
  <c r="O1692" i="4"/>
  <c r="M1692" i="4"/>
  <c r="N1692" i="4" s="1"/>
  <c r="O1691" i="4"/>
  <c r="M1691" i="4"/>
  <c r="N1691" i="4" s="1"/>
  <c r="O1690" i="4"/>
  <c r="M1690" i="4"/>
  <c r="N1690" i="4" s="1"/>
  <c r="N1671" i="4"/>
  <c r="M1671" i="4"/>
  <c r="N1670" i="4"/>
  <c r="M1670" i="4"/>
  <c r="O1660" i="4"/>
  <c r="M1660" i="4"/>
  <c r="N1660" i="4" s="1"/>
  <c r="O1659" i="4"/>
  <c r="M1659" i="4"/>
  <c r="N1659" i="4" s="1"/>
  <c r="O1658" i="4"/>
  <c r="M1658" i="4"/>
  <c r="N1658" i="4" s="1"/>
  <c r="O1657" i="4"/>
  <c r="M1657" i="4"/>
  <c r="N1657" i="4" s="1"/>
  <c r="O1656" i="4"/>
  <c r="M1656" i="4"/>
  <c r="N1656" i="4" s="1"/>
  <c r="M1655" i="4"/>
  <c r="N1655" i="4" s="1"/>
  <c r="O1654" i="4"/>
  <c r="M1654" i="4"/>
  <c r="N1654" i="4" s="1"/>
  <c r="O1653" i="4"/>
  <c r="M1653" i="4"/>
  <c r="N1653" i="4" s="1"/>
  <c r="O1652" i="4"/>
  <c r="M1652" i="4"/>
  <c r="N1652" i="4" s="1"/>
  <c r="O1651" i="4"/>
  <c r="M1651" i="4"/>
  <c r="N1651" i="4" s="1"/>
  <c r="N1632" i="4"/>
  <c r="M1632" i="4"/>
  <c r="N1631" i="4"/>
  <c r="M1631" i="4"/>
  <c r="O1621" i="4"/>
  <c r="M1621" i="4"/>
  <c r="N1621" i="4" s="1"/>
  <c r="O1620" i="4"/>
  <c r="M1620" i="4"/>
  <c r="N1620" i="4" s="1"/>
  <c r="O1619" i="4"/>
  <c r="M1619" i="4"/>
  <c r="N1619" i="4" s="1"/>
  <c r="O1618" i="4"/>
  <c r="M1618" i="4"/>
  <c r="N1618" i="4" s="1"/>
  <c r="O1617" i="4"/>
  <c r="M1617" i="4"/>
  <c r="N1617" i="4" s="1"/>
  <c r="M1616" i="4"/>
  <c r="N1616" i="4" s="1"/>
  <c r="O1615" i="4"/>
  <c r="M1615" i="4"/>
  <c r="N1615" i="4" s="1"/>
  <c r="O1614" i="4"/>
  <c r="M1614" i="4"/>
  <c r="N1614" i="4" s="1"/>
  <c r="O1613" i="4"/>
  <c r="M1613" i="4"/>
  <c r="N1613" i="4" s="1"/>
  <c r="O1612" i="4"/>
  <c r="M1612" i="4"/>
  <c r="N1612" i="4" s="1"/>
  <c r="N1593" i="4"/>
  <c r="M1593" i="4"/>
  <c r="N1592" i="4"/>
  <c r="M1592" i="4"/>
  <c r="O1582" i="4"/>
  <c r="M1582" i="4"/>
  <c r="N1582" i="4" s="1"/>
  <c r="O1581" i="4"/>
  <c r="M1581" i="4"/>
  <c r="N1581" i="4" s="1"/>
  <c r="O1580" i="4"/>
  <c r="M1580" i="4"/>
  <c r="N1580" i="4" s="1"/>
  <c r="O1579" i="4"/>
  <c r="M1579" i="4"/>
  <c r="N1579" i="4" s="1"/>
  <c r="O1578" i="4"/>
  <c r="M1578" i="4"/>
  <c r="N1578" i="4" s="1"/>
  <c r="M1577" i="4"/>
  <c r="N1577" i="4" s="1"/>
  <c r="O1576" i="4"/>
  <c r="M1576" i="4"/>
  <c r="N1576" i="4" s="1"/>
  <c r="O1575" i="4"/>
  <c r="M1575" i="4"/>
  <c r="N1575" i="4" s="1"/>
  <c r="O1574" i="4"/>
  <c r="M1574" i="4"/>
  <c r="N1574" i="4" s="1"/>
  <c r="O1573" i="4"/>
  <c r="M1573" i="4"/>
  <c r="N1573" i="4" s="1"/>
  <c r="N1554" i="4"/>
  <c r="M1554" i="4"/>
  <c r="N1553" i="4"/>
  <c r="M1553" i="4"/>
  <c r="M1543" i="4"/>
  <c r="N1543" i="4" s="1"/>
  <c r="M1542" i="4"/>
  <c r="N1542" i="4" s="1"/>
  <c r="M1541" i="4"/>
  <c r="N1541" i="4" s="1"/>
  <c r="M1540" i="4"/>
  <c r="N1540" i="4" s="1"/>
  <c r="M1539" i="4"/>
  <c r="N1539" i="4" s="1"/>
  <c r="M1538" i="4"/>
  <c r="N1538" i="4" s="1"/>
  <c r="M1537" i="4"/>
  <c r="N1537" i="4" s="1"/>
  <c r="M1536" i="4"/>
  <c r="N1536" i="4" s="1"/>
  <c r="M1535" i="4"/>
  <c r="N1535" i="4" s="1"/>
  <c r="M1534" i="4"/>
  <c r="N1534" i="4" s="1"/>
  <c r="N1515" i="4"/>
  <c r="M1515" i="4"/>
  <c r="N1514" i="4"/>
  <c r="M1514" i="4"/>
  <c r="M1504" i="4"/>
  <c r="N1504" i="4" s="1"/>
  <c r="M1503" i="4"/>
  <c r="N1503" i="4" s="1"/>
  <c r="M1502" i="4"/>
  <c r="N1502" i="4" s="1"/>
  <c r="M1501" i="4"/>
  <c r="N1501" i="4" s="1"/>
  <c r="M1500" i="4"/>
  <c r="N1500" i="4" s="1"/>
  <c r="M1499" i="4"/>
  <c r="N1499" i="4" s="1"/>
  <c r="M1498" i="4"/>
  <c r="N1498" i="4" s="1"/>
  <c r="M1497" i="4"/>
  <c r="N1497" i="4" s="1"/>
  <c r="M1496" i="4"/>
  <c r="N1496" i="4" s="1"/>
  <c r="M1495" i="4"/>
  <c r="N1495" i="4" s="1"/>
  <c r="N1476" i="4"/>
  <c r="M1476" i="4"/>
  <c r="N1475" i="4"/>
  <c r="M1475" i="4"/>
  <c r="M1465" i="4"/>
  <c r="N1465" i="4" s="1"/>
  <c r="M1464" i="4"/>
  <c r="N1464" i="4" s="1"/>
  <c r="M1463" i="4"/>
  <c r="N1463" i="4" s="1"/>
  <c r="M1462" i="4"/>
  <c r="N1462" i="4" s="1"/>
  <c r="M1461" i="4"/>
  <c r="N1461" i="4" s="1"/>
  <c r="M1460" i="4"/>
  <c r="N1460" i="4" s="1"/>
  <c r="M1459" i="4"/>
  <c r="N1459" i="4" s="1"/>
  <c r="M1458" i="4"/>
  <c r="N1458" i="4" s="1"/>
  <c r="M1457" i="4"/>
  <c r="N1457" i="4" s="1"/>
  <c r="M1456" i="4"/>
  <c r="N1456" i="4" s="1"/>
  <c r="N1437" i="4"/>
  <c r="M1437" i="4"/>
  <c r="N1436" i="4"/>
  <c r="M1436" i="4"/>
  <c r="M1426" i="4"/>
  <c r="N1426" i="4" s="1"/>
  <c r="M1425" i="4"/>
  <c r="N1425" i="4" s="1"/>
  <c r="M1424" i="4"/>
  <c r="N1424" i="4" s="1"/>
  <c r="M1423" i="4"/>
  <c r="N1423" i="4" s="1"/>
  <c r="M1422" i="4"/>
  <c r="N1422" i="4" s="1"/>
  <c r="M1421" i="4"/>
  <c r="N1421" i="4" s="1"/>
  <c r="M1420" i="4"/>
  <c r="N1420" i="4" s="1"/>
  <c r="M1419" i="4"/>
  <c r="N1419" i="4" s="1"/>
  <c r="M1418" i="4"/>
  <c r="N1418" i="4" s="1"/>
  <c r="M1417" i="4"/>
  <c r="N1417" i="4" s="1"/>
  <c r="N1398" i="4"/>
  <c r="M1398" i="4"/>
  <c r="D1548" i="46" s="1"/>
  <c r="N1397" i="4"/>
  <c r="M1397" i="4"/>
  <c r="D1547" i="46" s="1"/>
  <c r="M1387" i="4"/>
  <c r="M1386" i="4"/>
  <c r="M1385" i="4"/>
  <c r="M1384" i="4"/>
  <c r="M1383" i="4"/>
  <c r="M1382" i="4"/>
  <c r="M1381" i="4"/>
  <c r="M1380" i="4"/>
  <c r="M1379" i="4"/>
  <c r="M1378" i="4"/>
  <c r="N1359" i="4"/>
  <c r="M1359" i="4"/>
  <c r="D1505" i="46" s="1"/>
  <c r="N1358" i="4"/>
  <c r="M1358" i="4"/>
  <c r="D1504" i="46" s="1"/>
  <c r="M1348" i="4"/>
  <c r="M1347" i="4"/>
  <c r="M1346" i="4"/>
  <c r="M1345" i="4"/>
  <c r="M1344" i="4"/>
  <c r="M1343" i="4"/>
  <c r="M1342" i="4"/>
  <c r="M1341" i="4"/>
  <c r="M1340" i="4"/>
  <c r="M1339" i="4"/>
  <c r="D1485" i="46" s="1"/>
  <c r="N1320" i="4"/>
  <c r="M1320" i="4"/>
  <c r="D1462" i="46" s="1"/>
  <c r="N1319" i="4"/>
  <c r="M1319" i="4"/>
  <c r="D1461" i="46" s="1"/>
  <c r="M1309" i="4"/>
  <c r="M1308" i="4"/>
  <c r="M1307" i="4"/>
  <c r="D1449" i="46" s="1"/>
  <c r="M1306" i="4"/>
  <c r="M1305" i="4"/>
  <c r="D1447" i="46" s="1"/>
  <c r="M1304" i="4"/>
  <c r="M1303" i="4"/>
  <c r="D1445" i="46" s="1"/>
  <c r="M1302" i="4"/>
  <c r="M1301" i="4"/>
  <c r="D1443" i="46" s="1"/>
  <c r="M1300" i="4"/>
  <c r="N1281" i="4"/>
  <c r="M1281" i="4"/>
  <c r="D1419" i="46" s="1"/>
  <c r="N1280" i="4"/>
  <c r="M1280" i="4"/>
  <c r="D1418" i="46" s="1"/>
  <c r="M1270" i="4"/>
  <c r="M1269" i="4"/>
  <c r="M1268" i="4"/>
  <c r="M1267" i="4"/>
  <c r="M1266" i="4"/>
  <c r="M1265" i="4"/>
  <c r="D1403" i="46" s="1"/>
  <c r="M1264" i="4"/>
  <c r="M1263" i="4"/>
  <c r="M1262" i="4"/>
  <c r="M1261" i="4"/>
  <c r="N1242" i="4"/>
  <c r="M1242" i="4"/>
  <c r="D1376" i="46" s="1"/>
  <c r="N1241" i="4"/>
  <c r="M1241" i="4"/>
  <c r="D1375" i="46" s="1"/>
  <c r="M1231" i="4"/>
  <c r="M1230" i="4"/>
  <c r="M1229" i="4"/>
  <c r="M1228" i="4"/>
  <c r="M1227" i="4"/>
  <c r="M1226" i="4"/>
  <c r="M1225" i="4"/>
  <c r="M1224" i="4"/>
  <c r="M1223" i="4"/>
  <c r="M1222" i="4"/>
  <c r="D1356" i="46" s="1"/>
  <c r="N1203" i="4"/>
  <c r="M1203" i="4"/>
  <c r="D1333" i="46" s="1"/>
  <c r="N1202" i="4"/>
  <c r="M1202" i="4"/>
  <c r="D1332" i="46" s="1"/>
  <c r="M1192" i="4"/>
  <c r="M1191" i="4"/>
  <c r="M1190" i="4"/>
  <c r="M1189" i="4"/>
  <c r="M1188" i="4"/>
  <c r="M1187" i="4"/>
  <c r="D1317" i="46" s="1"/>
  <c r="M1186" i="4"/>
  <c r="M1185" i="4"/>
  <c r="M1184" i="4"/>
  <c r="M1183" i="4"/>
  <c r="N1164" i="4"/>
  <c r="M1164" i="4"/>
  <c r="D1290" i="46" s="1"/>
  <c r="N1163" i="4"/>
  <c r="M1163" i="4"/>
  <c r="D1289" i="46" s="1"/>
  <c r="M1153" i="4"/>
  <c r="M1152" i="4"/>
  <c r="M1151" i="4"/>
  <c r="M1150" i="4"/>
  <c r="M1149" i="4"/>
  <c r="M1148" i="4"/>
  <c r="M1147" i="4"/>
  <c r="M1146" i="4"/>
  <c r="M1145" i="4"/>
  <c r="M1144" i="4"/>
  <c r="N1125" i="4"/>
  <c r="M1125" i="4"/>
  <c r="D1247" i="46" s="1"/>
  <c r="N1124" i="4"/>
  <c r="M1124" i="4"/>
  <c r="D1246" i="46" s="1"/>
  <c r="M1114" i="4"/>
  <c r="M1113" i="4"/>
  <c r="M1112" i="4"/>
  <c r="M1111" i="4"/>
  <c r="M1110" i="4"/>
  <c r="D1232" i="46" s="1"/>
  <c r="M1109" i="4"/>
  <c r="M1108" i="4"/>
  <c r="D1230" i="46" s="1"/>
  <c r="M1107" i="4"/>
  <c r="M1106" i="4"/>
  <c r="M1105" i="4"/>
  <c r="N1086" i="4"/>
  <c r="M1086" i="4"/>
  <c r="D1204" i="46" s="1"/>
  <c r="N1085" i="4"/>
  <c r="M1085" i="4"/>
  <c r="D1203" i="46" s="1"/>
  <c r="M1075" i="4"/>
  <c r="M1074" i="4"/>
  <c r="M1073" i="4"/>
  <c r="M1072" i="4"/>
  <c r="D1190" i="46" s="1"/>
  <c r="M1071" i="4"/>
  <c r="D1189" i="46" s="1"/>
  <c r="M1070" i="4"/>
  <c r="M1069" i="4"/>
  <c r="D1187" i="46" s="1"/>
  <c r="M1068" i="4"/>
  <c r="D1186" i="46" s="1"/>
  <c r="M1067" i="4"/>
  <c r="M1066" i="4"/>
  <c r="N1047" i="4"/>
  <c r="M1047" i="4"/>
  <c r="D1161" i="46" s="1"/>
  <c r="N1046" i="4"/>
  <c r="M1046" i="4"/>
  <c r="D1160" i="46" s="1"/>
  <c r="M1036" i="4"/>
  <c r="M1035" i="4"/>
  <c r="M1034" i="4"/>
  <c r="M1033" i="4"/>
  <c r="M1032" i="4"/>
  <c r="M1031" i="4"/>
  <c r="D1145" i="46" s="1"/>
  <c r="M1030" i="4"/>
  <c r="M1029" i="4"/>
  <c r="M1028" i="4"/>
  <c r="M1027" i="4"/>
  <c r="N1008" i="4"/>
  <c r="M1008" i="4"/>
  <c r="D1118" i="46" s="1"/>
  <c r="N1007" i="4"/>
  <c r="M1007" i="4"/>
  <c r="D1117" i="46" s="1"/>
  <c r="M997" i="4"/>
  <c r="M996" i="4"/>
  <c r="M995" i="4"/>
  <c r="M994" i="4"/>
  <c r="M993" i="4"/>
  <c r="M992" i="4"/>
  <c r="D1102" i="46" s="1"/>
  <c r="M991" i="4"/>
  <c r="M990" i="4"/>
  <c r="M989" i="4"/>
  <c r="M988" i="4"/>
  <c r="N969" i="4"/>
  <c r="M969" i="4"/>
  <c r="D1075" i="46" s="1"/>
  <c r="N968" i="4"/>
  <c r="M968" i="4"/>
  <c r="D1074" i="46" s="1"/>
  <c r="M958" i="4"/>
  <c r="M957" i="4"/>
  <c r="M956" i="4"/>
  <c r="M955" i="4"/>
  <c r="M954" i="4"/>
  <c r="M953" i="4"/>
  <c r="D1059" i="46" s="1"/>
  <c r="M952" i="4"/>
  <c r="M951" i="4"/>
  <c r="M950" i="4"/>
  <c r="M949" i="4"/>
  <c r="D1034" i="46"/>
  <c r="D1033" i="46"/>
  <c r="D1018" i="46"/>
  <c r="M910" i="4"/>
  <c r="D990" i="46"/>
  <c r="D989" i="46"/>
  <c r="D974" i="46"/>
  <c r="M871" i="4"/>
  <c r="D970" i="46" s="1"/>
  <c r="D947" i="46"/>
  <c r="D946" i="46"/>
  <c r="D931" i="46"/>
  <c r="M832" i="4"/>
  <c r="D904" i="46"/>
  <c r="D903" i="46"/>
  <c r="D902" i="46"/>
  <c r="D887" i="46"/>
  <c r="M793" i="4"/>
  <c r="D883" i="46" s="1"/>
  <c r="D859" i="46"/>
  <c r="D858" i="46"/>
  <c r="D857" i="46"/>
  <c r="D847" i="46"/>
  <c r="M754" i="4"/>
  <c r="D838" i="46" s="1"/>
  <c r="D816" i="46"/>
  <c r="D815" i="46"/>
  <c r="D814" i="46"/>
  <c r="D804" i="46"/>
  <c r="M715" i="4"/>
  <c r="D795" i="46" s="1"/>
  <c r="D773" i="46"/>
  <c r="D772" i="46"/>
  <c r="D771" i="46"/>
  <c r="D761" i="46"/>
  <c r="M676" i="4"/>
  <c r="D752" i="46" s="1"/>
  <c r="D730" i="46"/>
  <c r="D729" i="46"/>
  <c r="D728" i="46"/>
  <c r="D718" i="46"/>
  <c r="M637" i="4"/>
  <c r="D709" i="46" s="1"/>
  <c r="D685" i="46"/>
  <c r="D684" i="46"/>
  <c r="D683" i="46"/>
  <c r="D673" i="46"/>
  <c r="D671" i="46"/>
  <c r="M598" i="4"/>
  <c r="D642" i="46"/>
  <c r="D641" i="46"/>
  <c r="D640" i="46"/>
  <c r="D625" i="46"/>
  <c r="M559" i="4"/>
  <c r="D621" i="46" s="1"/>
  <c r="D599" i="46"/>
  <c r="D598" i="46"/>
  <c r="D597" i="46"/>
  <c r="D587" i="46"/>
  <c r="M520" i="4"/>
  <c r="D559" i="46"/>
  <c r="D558" i="46"/>
  <c r="D557" i="46"/>
  <c r="D547" i="46"/>
  <c r="M481" i="4"/>
  <c r="D538" i="46" s="1"/>
  <c r="M442" i="4"/>
  <c r="N442" i="4" s="1"/>
  <c r="D460" i="46"/>
  <c r="D459" i="46"/>
  <c r="D456" i="46"/>
  <c r="M403" i="4"/>
  <c r="D452" i="46" s="1"/>
  <c r="D416" i="46"/>
  <c r="D413" i="46"/>
  <c r="D366" i="46"/>
  <c r="B276" i="46"/>
  <c r="M1278" i="46" l="1"/>
  <c r="M1273" i="46"/>
  <c r="M1280" i="46"/>
  <c r="M1277" i="46"/>
  <c r="M1272" i="46"/>
  <c r="M1275" i="46"/>
  <c r="M1190" i="46"/>
  <c r="M1185" i="46"/>
  <c r="M1189" i="46"/>
  <c r="M1191" i="46"/>
  <c r="M1186" i="46"/>
  <c r="M1108" i="46"/>
  <c r="M976" i="46"/>
  <c r="M980" i="46"/>
  <c r="M975" i="46"/>
  <c r="M892" i="46"/>
  <c r="M887" i="46"/>
  <c r="M888" i="46"/>
  <c r="M848" i="46"/>
  <c r="M759" i="46"/>
  <c r="M459" i="46"/>
  <c r="M461" i="46"/>
  <c r="M458" i="46"/>
  <c r="M374" i="46"/>
  <c r="M373" i="46"/>
  <c r="M375" i="46"/>
  <c r="M578" i="46"/>
  <c r="M541" i="46"/>
  <c r="M540" i="46"/>
  <c r="M539" i="46"/>
  <c r="M409" i="46"/>
  <c r="M365" i="46"/>
  <c r="M369" i="46"/>
  <c r="M368" i="46"/>
  <c r="M367" i="46"/>
  <c r="M1528" i="46"/>
  <c r="M1544" i="46"/>
  <c r="M1494" i="46"/>
  <c r="M1493" i="46"/>
  <c r="M1492" i="46"/>
  <c r="M1491" i="46"/>
  <c r="M1490" i="46"/>
  <c r="M1489" i="46"/>
  <c r="M1488" i="46"/>
  <c r="M1487" i="46"/>
  <c r="M1486" i="46"/>
  <c r="M1414" i="46"/>
  <c r="M1422" i="46"/>
  <c r="M1421" i="46"/>
  <c r="M1420" i="46"/>
  <c r="M1419" i="46"/>
  <c r="M1418" i="46"/>
  <c r="M1410" i="46"/>
  <c r="M1417" i="46"/>
  <c r="M1409" i="46"/>
  <c r="M1356" i="46"/>
  <c r="M1371" i="46"/>
  <c r="M1322" i="46"/>
  <c r="M1321" i="46"/>
  <c r="M1320" i="46"/>
  <c r="M1319" i="46"/>
  <c r="M1318" i="46"/>
  <c r="M1317" i="46"/>
  <c r="M1316" i="46"/>
  <c r="M1315" i="46"/>
  <c r="M1314" i="46"/>
  <c r="M1330" i="46"/>
  <c r="M1270" i="46"/>
  <c r="M1283" i="46"/>
  <c r="M1250" i="46"/>
  <c r="M1249" i="46"/>
  <c r="M1248" i="46"/>
  <c r="M1247" i="46"/>
  <c r="M1246" i="46"/>
  <c r="M1238" i="46"/>
  <c r="M1245" i="46"/>
  <c r="M1237" i="46"/>
  <c r="M1200" i="46"/>
  <c r="M1157" i="46"/>
  <c r="M1154" i="46"/>
  <c r="M1153" i="46"/>
  <c r="M1107" i="46"/>
  <c r="M1106" i="46"/>
  <c r="M1105" i="46"/>
  <c r="M1104" i="46"/>
  <c r="M1103" i="46"/>
  <c r="M1102" i="46"/>
  <c r="M1101" i="46"/>
  <c r="M1100" i="46"/>
  <c r="M1099" i="46"/>
  <c r="M1115" i="46"/>
  <c r="M1065" i="46"/>
  <c r="M1069" i="46"/>
  <c r="M1029" i="46"/>
  <c r="M1025" i="46"/>
  <c r="M971" i="46"/>
  <c r="M970" i="46"/>
  <c r="M983" i="46"/>
  <c r="M942" i="46"/>
  <c r="M950" i="46"/>
  <c r="M949" i="46"/>
  <c r="M948" i="46"/>
  <c r="M947" i="46"/>
  <c r="M946" i="46"/>
  <c r="M938" i="46"/>
  <c r="M945" i="46"/>
  <c r="M937" i="46"/>
  <c r="M883" i="46"/>
  <c r="M899" i="46"/>
  <c r="M898" i="46"/>
  <c r="M847" i="46"/>
  <c r="M846" i="46"/>
  <c r="M845" i="46"/>
  <c r="M844" i="46"/>
  <c r="M855" i="46"/>
  <c r="M814" i="46"/>
  <c r="M812" i="46"/>
  <c r="M811" i="46"/>
  <c r="M765" i="46"/>
  <c r="M722" i="46"/>
  <c r="M676" i="46"/>
  <c r="M644" i="46"/>
  <c r="M643" i="46"/>
  <c r="M642" i="46"/>
  <c r="M641" i="46"/>
  <c r="M640" i="46"/>
  <c r="M632" i="46"/>
  <c r="M639" i="46"/>
  <c r="M631" i="46"/>
  <c r="M587" i="46"/>
  <c r="M586" i="46"/>
  <c r="M585" i="46"/>
  <c r="M584" i="46"/>
  <c r="M595" i="46"/>
  <c r="M561" i="46"/>
  <c r="M560" i="46"/>
  <c r="M559" i="46"/>
  <c r="M558" i="46"/>
  <c r="M557" i="46"/>
  <c r="M555" i="46"/>
  <c r="M554" i="46"/>
  <c r="M371" i="46"/>
  <c r="M1485" i="46"/>
  <c r="M370" i="46"/>
  <c r="M438" i="46"/>
  <c r="M436" i="46"/>
  <c r="M434" i="46"/>
  <c r="M432" i="46"/>
  <c r="M430" i="46"/>
  <c r="M428" i="46"/>
  <c r="M379" i="46"/>
  <c r="M427" i="46"/>
  <c r="M419" i="46"/>
  <c r="M418" i="46"/>
  <c r="M417" i="46"/>
  <c r="M416" i="46"/>
  <c r="M415" i="46"/>
  <c r="M411" i="46"/>
  <c r="M452" i="46"/>
  <c r="M465" i="46"/>
  <c r="M552" i="46"/>
  <c r="M593" i="46"/>
  <c r="M583" i="46"/>
  <c r="M582" i="46"/>
  <c r="M581" i="46"/>
  <c r="M580" i="46"/>
  <c r="M579" i="46"/>
  <c r="M637" i="46"/>
  <c r="M682" i="46"/>
  <c r="M674" i="46"/>
  <c r="M673" i="46"/>
  <c r="M464" i="46"/>
  <c r="M681" i="46"/>
  <c r="M727" i="46"/>
  <c r="M719" i="46"/>
  <c r="M770" i="46"/>
  <c r="M762" i="46"/>
  <c r="M808" i="46"/>
  <c r="M852" i="46"/>
  <c r="M895" i="46"/>
  <c r="M378" i="46"/>
  <c r="M426" i="46"/>
  <c r="M412" i="46"/>
  <c r="M481" i="46"/>
  <c r="M480" i="46"/>
  <c r="M479" i="46"/>
  <c r="M478" i="46"/>
  <c r="M477" i="46"/>
  <c r="M476" i="46"/>
  <c r="M475" i="46"/>
  <c r="M474" i="46"/>
  <c r="M473" i="46"/>
  <c r="M472" i="46"/>
  <c r="M471" i="46"/>
  <c r="M424" i="46"/>
  <c r="M462" i="46"/>
  <c r="M549" i="46"/>
  <c r="M590" i="46"/>
  <c r="M634" i="46"/>
  <c r="M679" i="46"/>
  <c r="M725" i="46"/>
  <c r="M768" i="46"/>
  <c r="M806" i="46"/>
  <c r="M850" i="46"/>
  <c r="M901" i="46"/>
  <c r="M893" i="46"/>
  <c r="M940" i="46"/>
  <c r="M376" i="46"/>
  <c r="M470" i="46"/>
  <c r="M383" i="46"/>
  <c r="M423" i="46"/>
  <c r="M469" i="46"/>
  <c r="M556" i="46"/>
  <c r="M548" i="46"/>
  <c r="M547" i="46"/>
  <c r="M546" i="46"/>
  <c r="M545" i="46"/>
  <c r="M544" i="46"/>
  <c r="M607" i="46"/>
  <c r="M606" i="46"/>
  <c r="M605" i="46"/>
  <c r="M604" i="46"/>
  <c r="M603" i="46"/>
  <c r="M602" i="46"/>
  <c r="M601" i="46"/>
  <c r="M600" i="46"/>
  <c r="M599" i="46"/>
  <c r="M598" i="46"/>
  <c r="M597" i="46"/>
  <c r="M589" i="46"/>
  <c r="M633" i="46"/>
  <c r="M678" i="46"/>
  <c r="M410" i="46"/>
  <c r="M457" i="46"/>
  <c r="M456" i="46"/>
  <c r="M455" i="46"/>
  <c r="M454" i="46"/>
  <c r="M453" i="46"/>
  <c r="M630" i="46"/>
  <c r="M629" i="46"/>
  <c r="M628" i="46"/>
  <c r="M627" i="46"/>
  <c r="M709" i="46"/>
  <c r="M752" i="46"/>
  <c r="M380" i="46"/>
  <c r="M437" i="46"/>
  <c r="M435" i="46"/>
  <c r="M433" i="46"/>
  <c r="M431" i="46"/>
  <c r="M429" i="46"/>
  <c r="M420" i="46"/>
  <c r="M466" i="46"/>
  <c r="M553" i="46"/>
  <c r="M594" i="46"/>
  <c r="M638" i="46"/>
  <c r="M693" i="46"/>
  <c r="M692" i="46"/>
  <c r="M691" i="46"/>
  <c r="M690" i="46"/>
  <c r="M689" i="46"/>
  <c r="M688" i="46"/>
  <c r="M687" i="46"/>
  <c r="M686" i="46"/>
  <c r="M685" i="46"/>
  <c r="M684" i="46"/>
  <c r="M683" i="46"/>
  <c r="M675" i="46"/>
  <c r="M721" i="46"/>
  <c r="M764" i="46"/>
  <c r="M672" i="46"/>
  <c r="M671" i="46"/>
  <c r="M670" i="46"/>
  <c r="M738" i="46"/>
  <c r="M737" i="46"/>
  <c r="M736" i="46"/>
  <c r="M735" i="46"/>
  <c r="M734" i="46"/>
  <c r="M733" i="46"/>
  <c r="M732" i="46"/>
  <c r="M731" i="46"/>
  <c r="M730" i="46"/>
  <c r="M729" i="46"/>
  <c r="M728" i="46"/>
  <c r="M720" i="46"/>
  <c r="M781" i="46"/>
  <c r="M780" i="46"/>
  <c r="M779" i="46"/>
  <c r="M778" i="46"/>
  <c r="M777" i="46"/>
  <c r="M776" i="46"/>
  <c r="M775" i="46"/>
  <c r="M774" i="46"/>
  <c r="M773" i="46"/>
  <c r="M772" i="46"/>
  <c r="M771" i="46"/>
  <c r="M763" i="46"/>
  <c r="M809" i="46"/>
  <c r="M853" i="46"/>
  <c r="M843" i="46"/>
  <c r="M842" i="46"/>
  <c r="M841" i="46"/>
  <c r="M840" i="46"/>
  <c r="M839" i="46"/>
  <c r="M896" i="46"/>
  <c r="M927" i="46"/>
  <c r="M943" i="46"/>
  <c r="M999" i="46"/>
  <c r="M998" i="46"/>
  <c r="M997" i="46"/>
  <c r="M996" i="46"/>
  <c r="M995" i="46"/>
  <c r="M994" i="46"/>
  <c r="M993" i="46"/>
  <c r="M992" i="46"/>
  <c r="M991" i="46"/>
  <c r="M990" i="46"/>
  <c r="M989" i="46"/>
  <c r="M981" i="46"/>
  <c r="M1031" i="46"/>
  <c r="M1067" i="46"/>
  <c r="M1113" i="46"/>
  <c r="M1159" i="46"/>
  <c r="M1151" i="46"/>
  <c r="M1150" i="46"/>
  <c r="M1149" i="46"/>
  <c r="M1148" i="46"/>
  <c r="M1147" i="46"/>
  <c r="M1146" i="46"/>
  <c r="M1145" i="46"/>
  <c r="M1144" i="46"/>
  <c r="M1143" i="46"/>
  <c r="M1142" i="46"/>
  <c r="M1197" i="46"/>
  <c r="M1227" i="46"/>
  <c r="M1243" i="46"/>
  <c r="M1299" i="46"/>
  <c r="M1298" i="46"/>
  <c r="M1297" i="46"/>
  <c r="M1296" i="46"/>
  <c r="M1295" i="46"/>
  <c r="M1294" i="46"/>
  <c r="M1293" i="46"/>
  <c r="M1292" i="46"/>
  <c r="M1291" i="46"/>
  <c r="M1290" i="46"/>
  <c r="M1289" i="46"/>
  <c r="M1281" i="46"/>
  <c r="M1328" i="46"/>
  <c r="M1369" i="46"/>
  <c r="M1399" i="46"/>
  <c r="M1415" i="46"/>
  <c r="M1454" i="46"/>
  <c r="M1500" i="46"/>
  <c r="M1541" i="46"/>
  <c r="M1066" i="46"/>
  <c r="M1112" i="46"/>
  <c r="M1158" i="46"/>
  <c r="M1196" i="46"/>
  <c r="M1327" i="46"/>
  <c r="M1368" i="46"/>
  <c r="M1453" i="46"/>
  <c r="M1499" i="46"/>
  <c r="M1540" i="46"/>
  <c r="M912" i="46"/>
  <c r="M911" i="46"/>
  <c r="M910" i="46"/>
  <c r="M909" i="46"/>
  <c r="M908" i="46"/>
  <c r="M907" i="46"/>
  <c r="M906" i="46"/>
  <c r="M905" i="46"/>
  <c r="M904" i="46"/>
  <c r="M903" i="46"/>
  <c r="M902" i="46"/>
  <c r="M1064" i="46"/>
  <c r="M1063" i="46"/>
  <c r="M1062" i="46"/>
  <c r="M1061" i="46"/>
  <c r="M1060" i="46"/>
  <c r="M1059" i="46"/>
  <c r="M1058" i="46"/>
  <c r="M1057" i="46"/>
  <c r="M1056" i="46"/>
  <c r="M1141" i="46"/>
  <c r="M1213" i="46"/>
  <c r="M1212" i="46"/>
  <c r="M1211" i="46"/>
  <c r="M1210" i="46"/>
  <c r="M1209" i="46"/>
  <c r="M1208" i="46"/>
  <c r="M1207" i="46"/>
  <c r="M1206" i="46"/>
  <c r="M1205" i="46"/>
  <c r="M1204" i="46"/>
  <c r="M1203" i="46"/>
  <c r="M1385" i="46"/>
  <c r="M1384" i="46"/>
  <c r="M1383" i="46"/>
  <c r="M1382" i="46"/>
  <c r="M1381" i="46"/>
  <c r="M1380" i="46"/>
  <c r="M1379" i="46"/>
  <c r="M1378" i="46"/>
  <c r="M1377" i="46"/>
  <c r="M1376" i="46"/>
  <c r="M1375" i="46"/>
  <c r="M1451" i="46"/>
  <c r="M1450" i="46"/>
  <c r="M1449" i="46"/>
  <c r="M1448" i="46"/>
  <c r="M1447" i="46"/>
  <c r="M1446" i="46"/>
  <c r="M1445" i="46"/>
  <c r="M1444" i="46"/>
  <c r="M1443" i="46"/>
  <c r="M1498" i="46"/>
  <c r="M1556" i="46"/>
  <c r="M1555" i="46"/>
  <c r="M1554" i="46"/>
  <c r="M1553" i="46"/>
  <c r="M1552" i="46"/>
  <c r="M1551" i="46"/>
  <c r="M1550" i="46"/>
  <c r="M1549" i="46"/>
  <c r="M1548" i="46"/>
  <c r="M1547" i="46"/>
  <c r="M1539" i="46"/>
  <c r="M986" i="46"/>
  <c r="M1028" i="46"/>
  <c r="M1072" i="46"/>
  <c r="M1110" i="46"/>
  <c r="M1156" i="46"/>
  <c r="M1202" i="46"/>
  <c r="M1194" i="46"/>
  <c r="M1240" i="46"/>
  <c r="M1286" i="46"/>
  <c r="M1325" i="46"/>
  <c r="M1374" i="46"/>
  <c r="M1366" i="46"/>
  <c r="M1412" i="46"/>
  <c r="M1459" i="46"/>
  <c r="M1497" i="46"/>
  <c r="M724" i="46"/>
  <c r="M714" i="46"/>
  <c r="M713" i="46"/>
  <c r="M712" i="46"/>
  <c r="M711" i="46"/>
  <c r="M710" i="46"/>
  <c r="M767" i="46"/>
  <c r="M757" i="46"/>
  <c r="M756" i="46"/>
  <c r="M755" i="46"/>
  <c r="M754" i="46"/>
  <c r="M753" i="46"/>
  <c r="M813" i="46"/>
  <c r="M805" i="46"/>
  <c r="M804" i="46"/>
  <c r="M803" i="46"/>
  <c r="M802" i="46"/>
  <c r="M801" i="46"/>
  <c r="M867" i="46"/>
  <c r="M866" i="46"/>
  <c r="M865" i="46"/>
  <c r="M864" i="46"/>
  <c r="M863" i="46"/>
  <c r="M862" i="46"/>
  <c r="M861" i="46"/>
  <c r="M860" i="46"/>
  <c r="M859" i="46"/>
  <c r="M858" i="46"/>
  <c r="M857" i="46"/>
  <c r="M849" i="46"/>
  <c r="M900" i="46"/>
  <c r="M939" i="46"/>
  <c r="M985" i="46"/>
  <c r="M1027" i="46"/>
  <c r="M1055" i="46"/>
  <c r="M1071" i="46"/>
  <c r="M1127" i="46"/>
  <c r="M1126" i="46"/>
  <c r="M1125" i="46"/>
  <c r="M1124" i="46"/>
  <c r="M1123" i="46"/>
  <c r="M1122" i="46"/>
  <c r="M1121" i="46"/>
  <c r="M1120" i="46"/>
  <c r="M1119" i="46"/>
  <c r="M1118" i="46"/>
  <c r="M1117" i="46"/>
  <c r="M1109" i="46"/>
  <c r="M1155" i="46"/>
  <c r="M1201" i="46"/>
  <c r="M1239" i="46"/>
  <c r="M1285" i="46"/>
  <c r="M1342" i="46"/>
  <c r="M1341" i="46"/>
  <c r="M1340" i="46"/>
  <c r="M1339" i="46"/>
  <c r="M1338" i="46"/>
  <c r="M1337" i="46"/>
  <c r="M1336" i="46"/>
  <c r="M1335" i="46"/>
  <c r="M1334" i="46"/>
  <c r="M1333" i="46"/>
  <c r="M1332" i="46"/>
  <c r="M1324" i="46"/>
  <c r="M1373" i="46"/>
  <c r="M1411" i="46"/>
  <c r="M1442" i="46"/>
  <c r="M1458" i="46"/>
  <c r="M1514" i="46"/>
  <c r="M1513" i="46"/>
  <c r="M1512" i="46"/>
  <c r="M1511" i="46"/>
  <c r="M1510" i="46"/>
  <c r="M1509" i="46"/>
  <c r="M1508" i="46"/>
  <c r="M1507" i="46"/>
  <c r="M1506" i="46"/>
  <c r="M1505" i="46"/>
  <c r="M1504" i="46"/>
  <c r="M1496" i="46"/>
  <c r="M1545" i="46"/>
  <c r="M936" i="46"/>
  <c r="M935" i="46"/>
  <c r="M934" i="46"/>
  <c r="M933" i="46"/>
  <c r="M932" i="46"/>
  <c r="M931" i="46"/>
  <c r="M930" i="46"/>
  <c r="M929" i="46"/>
  <c r="M928" i="46"/>
  <c r="M1043" i="46"/>
  <c r="M1042" i="46"/>
  <c r="M1041" i="46"/>
  <c r="M1040" i="46"/>
  <c r="M1039" i="46"/>
  <c r="M1038" i="46"/>
  <c r="M1037" i="46"/>
  <c r="M1036" i="46"/>
  <c r="M1035" i="46"/>
  <c r="M1034" i="46"/>
  <c r="M1033" i="46"/>
  <c r="M1236" i="46"/>
  <c r="M1235" i="46"/>
  <c r="M1234" i="46"/>
  <c r="M1233" i="46"/>
  <c r="M1232" i="46"/>
  <c r="M1231" i="46"/>
  <c r="M1230" i="46"/>
  <c r="M1229" i="46"/>
  <c r="M1228" i="46"/>
  <c r="M1313" i="46"/>
  <c r="M1408" i="46"/>
  <c r="M1407" i="46"/>
  <c r="M1406" i="46"/>
  <c r="M1405" i="46"/>
  <c r="M1404" i="46"/>
  <c r="M1403" i="46"/>
  <c r="M1402" i="46"/>
  <c r="M1401" i="46"/>
  <c r="M1400" i="46"/>
  <c r="M1456" i="46"/>
  <c r="M1502" i="46"/>
  <c r="M1543" i="46"/>
  <c r="M810" i="46"/>
  <c r="M854" i="46"/>
  <c r="M897" i="46"/>
  <c r="M944" i="46"/>
  <c r="M982" i="46"/>
  <c r="M1032" i="46"/>
  <c r="M1024" i="46"/>
  <c r="M1023" i="46"/>
  <c r="M1022" i="46"/>
  <c r="M1021" i="46"/>
  <c r="M1020" i="46"/>
  <c r="M1019" i="46"/>
  <c r="M1018" i="46"/>
  <c r="M1017" i="46"/>
  <c r="M1016" i="46"/>
  <c r="M1015" i="46"/>
  <c r="M1068" i="46"/>
  <c r="M1098" i="46"/>
  <c r="M1114" i="46"/>
  <c r="M1170" i="46"/>
  <c r="M1169" i="46"/>
  <c r="M1168" i="46"/>
  <c r="M1167" i="46"/>
  <c r="M1166" i="46"/>
  <c r="M1165" i="46"/>
  <c r="M1164" i="46"/>
  <c r="M1163" i="46"/>
  <c r="M1162" i="46"/>
  <c r="M1161" i="46"/>
  <c r="M1160" i="46"/>
  <c r="M1152" i="46"/>
  <c r="M1198" i="46"/>
  <c r="M1244" i="46"/>
  <c r="M1282" i="46"/>
  <c r="M1329" i="46"/>
  <c r="M1370" i="46"/>
  <c r="M1416" i="46"/>
  <c r="M1455" i="46"/>
  <c r="M1501" i="46"/>
  <c r="M1542" i="46"/>
  <c r="N325" i="4"/>
  <c r="D365" i="46"/>
  <c r="N169" i="4"/>
  <c r="D191" i="46"/>
  <c r="N1305" i="4"/>
  <c r="N953" i="4"/>
  <c r="N1069" i="4"/>
  <c r="N1110" i="4"/>
  <c r="N403" i="4"/>
  <c r="N1108" i="4"/>
  <c r="N1187" i="4"/>
  <c r="N637" i="4"/>
  <c r="N754" i="4"/>
  <c r="N1265" i="4"/>
  <c r="N1307" i="4"/>
  <c r="N481" i="4"/>
  <c r="N676" i="4"/>
  <c r="N871" i="4"/>
  <c r="D586" i="46"/>
  <c r="D630" i="46"/>
  <c r="D713" i="46"/>
  <c r="D758" i="46"/>
  <c r="D843" i="46"/>
  <c r="D886" i="46"/>
  <c r="N832" i="4"/>
  <c r="D927" i="46"/>
  <c r="D935" i="46"/>
  <c r="N1074" i="4"/>
  <c r="D1192" i="46"/>
  <c r="N1268" i="4"/>
  <c r="D1406" i="46"/>
  <c r="D374" i="46"/>
  <c r="D412" i="46"/>
  <c r="D458" i="46"/>
  <c r="D539" i="46"/>
  <c r="D580" i="46"/>
  <c r="D582" i="46"/>
  <c r="D714" i="46"/>
  <c r="D753" i="46"/>
  <c r="D1015" i="46"/>
  <c r="D1017" i="46"/>
  <c r="N954" i="4"/>
  <c r="D1060" i="46"/>
  <c r="N990" i="4"/>
  <c r="D1100" i="46"/>
  <c r="N1145" i="4"/>
  <c r="D1271" i="46"/>
  <c r="D669" i="46"/>
  <c r="D800" i="46"/>
  <c r="D841" i="46"/>
  <c r="D1021" i="46"/>
  <c r="N950" i="4"/>
  <c r="D1056" i="46"/>
  <c r="N952" i="4"/>
  <c r="D1058" i="46"/>
  <c r="N993" i="4"/>
  <c r="D1103" i="46"/>
  <c r="N997" i="4"/>
  <c r="D1107" i="46"/>
  <c r="N1027" i="4"/>
  <c r="D1141" i="46"/>
  <c r="N1029" i="4"/>
  <c r="D1143" i="46"/>
  <c r="N1035" i="4"/>
  <c r="D1149" i="46"/>
  <c r="N1109" i="4"/>
  <c r="D1231" i="46"/>
  <c r="N1113" i="4"/>
  <c r="D1235" i="46"/>
  <c r="N1344" i="4"/>
  <c r="D1490" i="46"/>
  <c r="N1348" i="4"/>
  <c r="D1494" i="46"/>
  <c r="N1378" i="4"/>
  <c r="D1528" i="46"/>
  <c r="N1380" i="4"/>
  <c r="D1530" i="46"/>
  <c r="N1382" i="4"/>
  <c r="D1532" i="46"/>
  <c r="D367" i="46"/>
  <c r="D409" i="46"/>
  <c r="D411" i="46"/>
  <c r="D454" i="46"/>
  <c r="D540" i="46"/>
  <c r="D542" i="46"/>
  <c r="D579" i="46"/>
  <c r="D581" i="46"/>
  <c r="D670" i="46"/>
  <c r="D716" i="46"/>
  <c r="D754" i="46"/>
  <c r="D756" i="46"/>
  <c r="D801" i="46"/>
  <c r="D975" i="46"/>
  <c r="D979" i="46"/>
  <c r="N910" i="4"/>
  <c r="D1014" i="46"/>
  <c r="D1016" i="46"/>
  <c r="D1022" i="46"/>
  <c r="N956" i="4"/>
  <c r="D1062" i="46"/>
  <c r="N989" i="4"/>
  <c r="D1099" i="46"/>
  <c r="N991" i="4"/>
  <c r="D1101" i="46"/>
  <c r="N994" i="4"/>
  <c r="D1104" i="46"/>
  <c r="N1032" i="4"/>
  <c r="D1146" i="46"/>
  <c r="N1036" i="4"/>
  <c r="D1150" i="46"/>
  <c r="N1066" i="4"/>
  <c r="D1184" i="46"/>
  <c r="N1114" i="4"/>
  <c r="D1236" i="46"/>
  <c r="N1144" i="4"/>
  <c r="D1270" i="46"/>
  <c r="N1146" i="4"/>
  <c r="D1272" i="46"/>
  <c r="N1148" i="4"/>
  <c r="D1274" i="46"/>
  <c r="N1223" i="4"/>
  <c r="D1357" i="46"/>
  <c r="N1225" i="4"/>
  <c r="D1359" i="46"/>
  <c r="N1302" i="4"/>
  <c r="D1444" i="46"/>
  <c r="N1345" i="4"/>
  <c r="D1491" i="46"/>
  <c r="D370" i="46"/>
  <c r="D414" i="46"/>
  <c r="D457" i="46"/>
  <c r="D717" i="46"/>
  <c r="D802" i="46"/>
  <c r="D840" i="46"/>
  <c r="D842" i="46"/>
  <c r="D971" i="46"/>
  <c r="D973" i="46"/>
  <c r="D976" i="46"/>
  <c r="D1019" i="46"/>
  <c r="D1023" i="46"/>
  <c r="N949" i="4"/>
  <c r="D1055" i="46"/>
  <c r="N951" i="4"/>
  <c r="D1057" i="46"/>
  <c r="N957" i="4"/>
  <c r="D1063" i="46"/>
  <c r="N995" i="4"/>
  <c r="D1105" i="46"/>
  <c r="N1028" i="4"/>
  <c r="D1142" i="46"/>
  <c r="N1030" i="4"/>
  <c r="D1144" i="46"/>
  <c r="N1033" i="4"/>
  <c r="D1147" i="46"/>
  <c r="N1070" i="4"/>
  <c r="D1188" i="46"/>
  <c r="N1111" i="4"/>
  <c r="D1233" i="46"/>
  <c r="N1308" i="4"/>
  <c r="D1450" i="46"/>
  <c r="N1346" i="4"/>
  <c r="D1492" i="46"/>
  <c r="N1379" i="4"/>
  <c r="D1529" i="46"/>
  <c r="N1381" i="4"/>
  <c r="D1531" i="46"/>
  <c r="D711" i="46"/>
  <c r="D889" i="46"/>
  <c r="D929" i="46"/>
  <c r="N1150" i="4"/>
  <c r="D1276" i="46"/>
  <c r="N1192" i="4"/>
  <c r="D1322" i="46"/>
  <c r="N1385" i="4"/>
  <c r="D1535" i="46"/>
  <c r="D368" i="46"/>
  <c r="D415" i="46"/>
  <c r="D455" i="46"/>
  <c r="D803" i="46"/>
  <c r="D977" i="46"/>
  <c r="N1034" i="4"/>
  <c r="D1148" i="46"/>
  <c r="N1071" i="4"/>
  <c r="N1222" i="4"/>
  <c r="N1224" i="4"/>
  <c r="D1358" i="46"/>
  <c r="N1226" i="4"/>
  <c r="D1360" i="46"/>
  <c r="N1301" i="4"/>
  <c r="N1309" i="4"/>
  <c r="D1451" i="46"/>
  <c r="N1347" i="4"/>
  <c r="D1493" i="46"/>
  <c r="D545" i="46"/>
  <c r="D583" i="46"/>
  <c r="D622" i="46"/>
  <c r="D624" i="46"/>
  <c r="D627" i="46"/>
  <c r="N598" i="4"/>
  <c r="D664" i="46"/>
  <c r="D666" i="46"/>
  <c r="D668" i="46"/>
  <c r="D672" i="46"/>
  <c r="D759" i="46"/>
  <c r="N715" i="4"/>
  <c r="D797" i="46"/>
  <c r="D799" i="46"/>
  <c r="D844" i="46"/>
  <c r="D890" i="46"/>
  <c r="D932" i="46"/>
  <c r="D936" i="46"/>
  <c r="N992" i="4"/>
  <c r="N1075" i="4"/>
  <c r="D1193" i="46"/>
  <c r="N1105" i="4"/>
  <c r="D1227" i="46"/>
  <c r="N1107" i="4"/>
  <c r="D1229" i="46"/>
  <c r="N1151" i="4"/>
  <c r="D1277" i="46"/>
  <c r="N1184" i="4"/>
  <c r="D1314" i="46"/>
  <c r="N1186" i="4"/>
  <c r="D1316" i="46"/>
  <c r="N1189" i="4"/>
  <c r="D1319" i="46"/>
  <c r="N1227" i="4"/>
  <c r="D1361" i="46"/>
  <c r="N1231" i="4"/>
  <c r="D1365" i="46"/>
  <c r="N1261" i="4"/>
  <c r="D1399" i="46"/>
  <c r="N1263" i="4"/>
  <c r="D1401" i="46"/>
  <c r="N1269" i="4"/>
  <c r="D1407" i="46"/>
  <c r="N1303" i="4"/>
  <c r="N1306" i="4"/>
  <c r="D1448" i="46"/>
  <c r="N1339" i="4"/>
  <c r="N1341" i="4"/>
  <c r="D1487" i="46"/>
  <c r="N1343" i="4"/>
  <c r="D1489" i="46"/>
  <c r="N1386" i="4"/>
  <c r="D1536" i="46"/>
  <c r="D546" i="46"/>
  <c r="D584" i="46"/>
  <c r="D628" i="46"/>
  <c r="D710" i="46"/>
  <c r="D712" i="46"/>
  <c r="D760" i="46"/>
  <c r="D845" i="46"/>
  <c r="N793" i="4"/>
  <c r="D885" i="46"/>
  <c r="D891" i="46"/>
  <c r="D928" i="46"/>
  <c r="D930" i="46"/>
  <c r="D933" i="46"/>
  <c r="N1031" i="4"/>
  <c r="N1072" i="4"/>
  <c r="N1152" i="4"/>
  <c r="D1278" i="46"/>
  <c r="N1190" i="4"/>
  <c r="D1320" i="46"/>
  <c r="N1228" i="4"/>
  <c r="D1362" i="46"/>
  <c r="N1266" i="4"/>
  <c r="D1404" i="46"/>
  <c r="N1270" i="4"/>
  <c r="D1408" i="46"/>
  <c r="N1300" i="4"/>
  <c r="D1442" i="46"/>
  <c r="N1383" i="4"/>
  <c r="D1533" i="46"/>
  <c r="N1387" i="4"/>
  <c r="D1537" i="46"/>
  <c r="D418" i="46"/>
  <c r="D544" i="46"/>
  <c r="D626" i="46"/>
  <c r="D884" i="46"/>
  <c r="N1188" i="4"/>
  <c r="D1318" i="46"/>
  <c r="N1230" i="4"/>
  <c r="D1364" i="46"/>
  <c r="D371" i="46"/>
  <c r="D410" i="46"/>
  <c r="D453" i="46"/>
  <c r="D461" i="46"/>
  <c r="D541" i="46"/>
  <c r="N520" i="4"/>
  <c r="D578" i="46"/>
  <c r="D755" i="46"/>
  <c r="D1020" i="46"/>
  <c r="N958" i="4"/>
  <c r="D1064" i="46"/>
  <c r="N988" i="4"/>
  <c r="D1098" i="46"/>
  <c r="N996" i="4"/>
  <c r="D1106" i="46"/>
  <c r="N1067" i="4"/>
  <c r="D1185" i="46"/>
  <c r="N1112" i="4"/>
  <c r="D1234" i="46"/>
  <c r="N1147" i="4"/>
  <c r="D1273" i="46"/>
  <c r="D715" i="46"/>
  <c r="D839" i="46"/>
  <c r="D972" i="46"/>
  <c r="D978" i="46"/>
  <c r="N955" i="4"/>
  <c r="D1061" i="46"/>
  <c r="D417" i="46"/>
  <c r="D543" i="46"/>
  <c r="D585" i="46"/>
  <c r="N559" i="4"/>
  <c r="D623" i="46"/>
  <c r="D629" i="46"/>
  <c r="D665" i="46"/>
  <c r="D667" i="46"/>
  <c r="D757" i="46"/>
  <c r="D796" i="46"/>
  <c r="D798" i="46"/>
  <c r="D846" i="46"/>
  <c r="D888" i="46"/>
  <c r="D892" i="46"/>
  <c r="D934" i="46"/>
  <c r="N1068" i="4"/>
  <c r="N1073" i="4"/>
  <c r="D1191" i="46"/>
  <c r="N1106" i="4"/>
  <c r="D1228" i="46"/>
  <c r="N1149" i="4"/>
  <c r="D1275" i="46"/>
  <c r="N1153" i="4"/>
  <c r="D1279" i="46"/>
  <c r="N1183" i="4"/>
  <c r="D1313" i="46"/>
  <c r="N1185" i="4"/>
  <c r="D1315" i="46"/>
  <c r="N1191" i="4"/>
  <c r="D1321" i="46"/>
  <c r="N1229" i="4"/>
  <c r="D1363" i="46"/>
  <c r="N1262" i="4"/>
  <c r="D1400" i="46"/>
  <c r="N1264" i="4"/>
  <c r="D1402" i="46"/>
  <c r="N1267" i="4"/>
  <c r="D1405" i="46"/>
  <c r="N1304" i="4"/>
  <c r="D1446" i="46"/>
  <c r="N1340" i="4"/>
  <c r="D1486" i="46"/>
  <c r="N1342" i="4"/>
  <c r="D1488" i="46"/>
  <c r="N1384" i="4"/>
  <c r="D1534" i="46"/>
  <c r="P992" i="24"/>
  <c r="P993" i="24"/>
  <c r="P994" i="24"/>
  <c r="P995" i="24"/>
  <c r="P996" i="24"/>
  <c r="P997" i="24"/>
  <c r="P998" i="24"/>
  <c r="P999" i="24"/>
  <c r="P1000" i="24"/>
  <c r="P1001" i="24"/>
  <c r="P1002" i="24"/>
  <c r="P1003" i="24"/>
  <c r="P1004" i="24"/>
  <c r="P1005" i="24"/>
  <c r="P1006" i="24"/>
  <c r="P1007" i="24"/>
  <c r="P1008" i="24"/>
  <c r="P1009" i="24"/>
  <c r="P1010" i="24"/>
  <c r="P1011" i="24"/>
  <c r="P1012" i="24"/>
  <c r="P1013" i="24"/>
  <c r="P1014" i="24"/>
  <c r="P1015" i="24"/>
  <c r="P1016" i="24"/>
  <c r="P1017" i="24"/>
  <c r="P1018" i="24"/>
  <c r="P1019" i="24"/>
  <c r="P1020" i="24"/>
  <c r="P1021" i="24"/>
  <c r="P1022" i="24"/>
  <c r="P1023" i="24"/>
  <c r="P1024" i="24"/>
  <c r="P1025" i="24"/>
  <c r="P1026" i="24"/>
  <c r="P1027" i="24"/>
  <c r="P1028" i="24"/>
  <c r="P1029" i="24"/>
  <c r="P1030" i="24"/>
  <c r="P1031" i="24"/>
  <c r="P1032" i="24"/>
  <c r="P1033" i="24"/>
  <c r="P1034" i="24"/>
  <c r="P1035" i="24"/>
  <c r="P1036" i="24"/>
  <c r="P1037" i="24"/>
  <c r="P1038" i="24"/>
  <c r="P1039" i="24"/>
  <c r="P1040" i="24"/>
  <c r="P1041" i="24"/>
  <c r="P1042" i="24"/>
  <c r="P1043" i="24"/>
  <c r="P1044" i="24"/>
  <c r="P1045" i="24"/>
  <c r="P1046" i="24"/>
  <c r="P1047" i="24"/>
  <c r="P1048" i="24"/>
  <c r="P1049" i="24"/>
  <c r="P1050" i="24"/>
  <c r="P1051" i="24"/>
  <c r="P1052" i="24"/>
  <c r="P1053" i="24"/>
  <c r="P1054" i="24"/>
  <c r="P1055" i="24"/>
  <c r="P1056" i="24"/>
  <c r="P1057" i="24"/>
  <c r="P1058" i="24"/>
  <c r="P1059" i="24"/>
  <c r="P1060" i="24"/>
  <c r="P1061" i="24"/>
  <c r="P1062" i="24"/>
  <c r="P1063" i="24"/>
  <c r="P1064" i="24"/>
  <c r="P1065" i="24"/>
  <c r="P1066" i="24"/>
  <c r="P1067" i="24"/>
  <c r="P1068" i="24"/>
  <c r="P1069" i="24"/>
  <c r="P1070" i="24"/>
  <c r="P1071" i="24"/>
  <c r="P1072" i="24"/>
  <c r="P1073" i="24"/>
  <c r="P1074" i="24"/>
  <c r="P1075" i="24"/>
  <c r="P1076" i="24"/>
  <c r="P1077" i="24"/>
  <c r="P1078" i="24"/>
  <c r="P1079" i="24"/>
  <c r="P1080" i="24"/>
  <c r="P1081" i="24"/>
  <c r="P1082" i="24"/>
  <c r="P1083" i="24"/>
  <c r="P1084" i="24"/>
  <c r="P1085" i="24"/>
  <c r="P1086" i="24"/>
  <c r="P1087" i="24"/>
  <c r="P1088" i="24"/>
  <c r="P1089" i="24"/>
  <c r="P1090" i="24"/>
  <c r="P1091" i="24"/>
  <c r="P1092" i="24"/>
  <c r="P1093" i="24"/>
  <c r="P1094" i="24"/>
  <c r="P1095" i="24"/>
  <c r="P1096" i="24"/>
  <c r="P1097" i="24"/>
  <c r="P1098" i="24"/>
  <c r="P1099" i="24"/>
  <c r="P1100" i="24"/>
  <c r="P1101" i="24"/>
  <c r="P1102" i="24"/>
  <c r="P1103" i="24"/>
  <c r="P1104" i="24"/>
  <c r="P1105" i="24"/>
  <c r="P1106" i="24"/>
  <c r="P1107" i="24"/>
  <c r="P1108" i="24"/>
  <c r="P1109" i="24"/>
  <c r="P1110" i="24"/>
  <c r="P1111" i="24"/>
  <c r="P1112" i="24"/>
  <c r="P1113" i="24"/>
  <c r="P1114" i="24"/>
  <c r="P1115" i="24"/>
  <c r="P1116" i="24"/>
  <c r="P1117" i="24"/>
  <c r="P1118" i="24"/>
  <c r="P1119" i="24"/>
  <c r="P1120" i="24"/>
  <c r="P1121" i="24"/>
  <c r="P1122" i="24"/>
  <c r="P1123" i="24"/>
  <c r="P1124" i="24"/>
  <c r="P1125" i="24"/>
  <c r="P1126" i="24"/>
  <c r="P1127" i="24"/>
  <c r="P1128" i="24"/>
  <c r="P1129" i="24"/>
  <c r="P1130" i="24"/>
  <c r="P1131" i="24"/>
  <c r="P1132" i="24"/>
  <c r="P1133" i="24"/>
  <c r="P1134" i="24"/>
  <c r="P1135" i="24"/>
  <c r="P1136" i="24"/>
  <c r="P1137" i="24"/>
  <c r="P1138" i="24"/>
  <c r="P1139" i="24"/>
  <c r="P1140" i="24"/>
  <c r="P1141" i="24"/>
  <c r="P1142" i="24"/>
  <c r="P1143" i="24"/>
  <c r="P1144" i="24"/>
  <c r="P1145" i="24"/>
  <c r="P1146" i="24"/>
  <c r="P1147" i="24"/>
  <c r="P1148" i="24"/>
  <c r="P1149" i="24"/>
  <c r="P1150" i="24"/>
  <c r="P1151" i="24"/>
  <c r="P1152" i="24"/>
  <c r="P1153" i="24"/>
  <c r="P1154" i="24"/>
  <c r="P1155" i="24"/>
  <c r="P1156" i="24"/>
  <c r="P1157" i="24"/>
  <c r="P1158" i="24"/>
  <c r="P1159" i="24"/>
  <c r="P1160" i="24"/>
  <c r="P1161" i="24"/>
  <c r="P1162" i="24"/>
  <c r="P1163" i="24"/>
  <c r="P1164" i="24"/>
  <c r="P1165" i="24"/>
  <c r="P1166" i="24"/>
  <c r="P1167" i="24"/>
  <c r="P1168" i="24"/>
  <c r="P1169" i="24"/>
  <c r="P1170" i="24"/>
  <c r="P1171" i="24"/>
  <c r="P1172" i="24"/>
  <c r="P1173" i="24"/>
  <c r="P1174" i="24"/>
  <c r="P1175" i="24"/>
  <c r="P1176" i="24"/>
  <c r="P1177" i="24"/>
  <c r="P1178" i="24"/>
  <c r="P1179" i="24"/>
  <c r="P1180" i="24"/>
  <c r="P1181" i="24"/>
  <c r="P1182" i="24"/>
  <c r="P1183" i="24"/>
  <c r="P1184" i="24"/>
  <c r="P1185" i="24"/>
  <c r="P1186" i="24"/>
  <c r="P1187" i="24"/>
  <c r="P1188" i="24"/>
  <c r="P1189" i="24"/>
  <c r="P1190" i="24"/>
  <c r="P1191" i="24"/>
  <c r="P1192" i="24"/>
  <c r="P1193" i="24"/>
  <c r="P1194" i="24"/>
  <c r="P1195" i="24"/>
  <c r="P1196" i="24"/>
  <c r="P1197" i="24"/>
  <c r="P1198" i="24"/>
  <c r="P1199" i="24"/>
  <c r="P1200" i="24"/>
  <c r="P1201" i="24"/>
  <c r="P1202" i="24"/>
  <c r="P1203" i="24"/>
  <c r="P1204" i="24"/>
  <c r="P1205" i="24"/>
  <c r="P1206" i="24"/>
  <c r="P1207" i="24"/>
  <c r="P1208" i="24"/>
  <c r="P1209" i="24"/>
  <c r="P1210" i="24"/>
  <c r="P1211" i="24"/>
  <c r="P1212" i="24"/>
  <c r="P1213" i="24"/>
  <c r="P1214" i="24"/>
  <c r="P1215" i="24"/>
  <c r="P1216" i="24"/>
  <c r="P1217" i="24"/>
  <c r="P1218" i="24"/>
  <c r="P1219" i="24"/>
  <c r="P1220" i="24"/>
  <c r="P1221" i="24"/>
  <c r="P1222" i="24"/>
  <c r="P1223" i="24"/>
  <c r="P1224" i="24"/>
  <c r="P1225" i="24"/>
  <c r="P1226" i="24"/>
  <c r="P1227" i="24"/>
  <c r="P1228" i="24"/>
  <c r="P1229" i="24"/>
  <c r="P1230" i="24"/>
  <c r="P1231" i="24"/>
  <c r="P1232" i="24"/>
  <c r="P1233" i="24"/>
  <c r="P1234" i="24"/>
  <c r="P1235" i="24"/>
  <c r="P1236" i="24"/>
  <c r="P1237" i="24"/>
  <c r="P1238" i="24"/>
  <c r="P1239" i="24"/>
  <c r="P1240" i="24"/>
  <c r="P1241" i="24"/>
  <c r="P1242" i="24"/>
  <c r="P1243" i="24"/>
  <c r="P1244" i="24"/>
  <c r="P1245" i="24"/>
  <c r="P1246" i="24"/>
  <c r="P1247" i="24"/>
  <c r="P1248" i="24"/>
  <c r="P1249" i="24"/>
  <c r="P1250" i="24"/>
  <c r="P1251" i="24"/>
  <c r="P1252" i="24"/>
  <c r="P1253" i="24"/>
  <c r="P1254" i="24"/>
  <c r="P1255" i="24"/>
  <c r="P1256" i="24"/>
  <c r="P1257" i="24"/>
  <c r="P1258" i="24"/>
  <c r="P1259" i="24"/>
  <c r="P1260" i="24"/>
  <c r="P1261" i="24"/>
  <c r="P1262" i="24"/>
  <c r="P1263" i="24"/>
  <c r="P1264" i="24"/>
  <c r="P1265" i="24"/>
  <c r="P1266" i="24"/>
  <c r="P1267" i="24"/>
  <c r="P1268" i="24"/>
  <c r="P1269" i="24"/>
  <c r="P1270" i="24"/>
  <c r="P1271" i="24"/>
  <c r="P1272" i="24"/>
  <c r="P1273" i="24"/>
  <c r="P1274" i="24"/>
  <c r="P1275" i="24"/>
  <c r="P1276" i="24"/>
  <c r="P1277" i="24"/>
  <c r="P1278" i="24"/>
  <c r="P1279" i="24"/>
  <c r="P1280" i="24"/>
  <c r="P1281" i="24"/>
  <c r="P1282" i="24"/>
  <c r="P1283" i="24"/>
  <c r="P1284" i="24"/>
  <c r="P1285" i="24"/>
  <c r="P1286" i="24"/>
  <c r="P1287" i="24"/>
  <c r="P1288" i="24"/>
  <c r="P1289" i="24"/>
  <c r="P1290" i="24"/>
  <c r="P1291" i="24"/>
  <c r="P1292" i="24"/>
  <c r="P1293" i="24"/>
  <c r="P1294" i="24"/>
  <c r="P1295" i="24"/>
  <c r="P1296" i="24"/>
  <c r="P1297" i="24"/>
  <c r="P1298" i="24"/>
  <c r="P1299" i="24"/>
  <c r="P1300" i="24"/>
  <c r="P1301" i="24"/>
  <c r="P1302" i="24"/>
  <c r="P1303" i="24"/>
  <c r="P1304" i="24"/>
  <c r="P1305" i="24"/>
  <c r="P1306" i="24"/>
  <c r="P1307" i="24"/>
  <c r="P1308" i="24"/>
  <c r="P1309" i="24"/>
  <c r="P1310" i="24"/>
  <c r="P1311" i="24"/>
  <c r="P1312" i="24"/>
  <c r="P1313" i="24"/>
  <c r="P1314" i="24"/>
  <c r="P1315" i="24"/>
  <c r="P1316" i="24"/>
  <c r="P1317" i="24"/>
  <c r="P1318" i="24"/>
  <c r="P1319" i="24"/>
  <c r="P1320" i="24"/>
  <c r="P1321" i="24"/>
  <c r="P1322" i="24"/>
  <c r="P1323" i="24"/>
  <c r="P1324" i="24"/>
  <c r="P1325" i="24"/>
  <c r="P1326" i="24"/>
  <c r="P1327" i="24"/>
  <c r="P1328" i="24"/>
  <c r="P1329" i="24"/>
  <c r="P1330" i="24"/>
  <c r="P1331" i="24"/>
  <c r="P1332" i="24"/>
  <c r="P1333" i="24"/>
  <c r="P1334" i="24"/>
  <c r="P1335" i="24"/>
  <c r="P1336" i="24"/>
  <c r="P1337" i="24"/>
  <c r="P1338" i="24"/>
  <c r="P1339" i="24"/>
  <c r="P1340" i="24"/>
  <c r="P1341" i="24"/>
  <c r="P1342" i="24"/>
  <c r="P1343" i="24"/>
  <c r="P1344" i="24"/>
  <c r="P1345" i="24"/>
  <c r="P1346" i="24"/>
  <c r="P1347" i="24"/>
  <c r="P1348" i="24"/>
  <c r="P1349" i="24"/>
  <c r="P1350" i="24"/>
  <c r="P1351" i="24"/>
  <c r="P1352" i="24"/>
  <c r="P1353" i="24"/>
  <c r="P1354" i="24"/>
  <c r="P1355" i="24"/>
  <c r="P1356" i="24"/>
  <c r="P1357" i="24"/>
  <c r="P1358" i="24"/>
  <c r="P1359" i="24"/>
  <c r="P1360" i="24"/>
  <c r="P1361" i="24"/>
  <c r="P1362" i="24"/>
  <c r="P1363" i="24"/>
  <c r="P1364" i="24"/>
  <c r="P1365" i="24"/>
  <c r="P1366" i="24"/>
  <c r="P1367" i="24"/>
  <c r="P1368" i="24"/>
  <c r="P1369" i="24"/>
  <c r="P1370" i="24"/>
  <c r="P1371" i="24"/>
  <c r="P1372" i="24"/>
  <c r="P1373" i="24"/>
  <c r="P1374" i="24"/>
  <c r="P1375" i="24"/>
  <c r="P1376" i="24"/>
  <c r="P1377" i="24"/>
  <c r="P1378" i="24"/>
  <c r="P1379" i="24"/>
  <c r="P1380" i="24"/>
  <c r="P1381" i="24"/>
  <c r="P1382" i="24"/>
  <c r="P1383" i="24"/>
  <c r="P1384" i="24"/>
  <c r="P1385" i="24"/>
  <c r="P1386" i="24"/>
  <c r="P1387" i="24"/>
  <c r="P1388" i="24"/>
  <c r="P1389" i="24"/>
  <c r="P1390" i="24"/>
  <c r="P1391" i="24"/>
  <c r="P1392" i="24"/>
  <c r="P1393" i="24"/>
  <c r="P1394" i="24"/>
  <c r="P1395" i="24"/>
  <c r="P1396" i="24"/>
  <c r="P1397" i="24"/>
  <c r="P1398" i="24"/>
  <c r="P1399" i="24"/>
  <c r="P1400" i="24"/>
  <c r="P1401" i="24"/>
  <c r="P1402" i="24"/>
  <c r="P1403" i="24"/>
  <c r="P1404" i="24"/>
  <c r="P1405" i="24"/>
  <c r="P1406" i="24"/>
  <c r="P1407" i="24"/>
  <c r="P1408" i="24"/>
  <c r="P1409" i="24"/>
  <c r="P1410" i="24"/>
  <c r="P1411" i="24"/>
  <c r="P1412" i="24"/>
  <c r="P1413" i="24"/>
  <c r="P1414" i="24"/>
  <c r="P1415" i="24"/>
  <c r="P1416" i="24"/>
  <c r="P1417" i="24"/>
  <c r="P1418" i="24"/>
  <c r="P1419" i="24"/>
  <c r="P1420" i="24"/>
  <c r="P1421" i="24"/>
  <c r="P1422" i="24"/>
  <c r="P1423" i="24"/>
  <c r="P1424" i="24"/>
  <c r="P1425" i="24"/>
  <c r="P1426" i="24"/>
  <c r="P1427" i="24"/>
  <c r="P1428" i="24"/>
  <c r="P1429" i="24"/>
  <c r="P1430" i="24"/>
  <c r="P1431" i="24"/>
  <c r="P1432" i="24"/>
  <c r="P1433" i="24"/>
  <c r="P1434" i="24"/>
  <c r="P1435" i="24"/>
  <c r="P1436" i="24"/>
  <c r="P1437" i="24"/>
  <c r="P1438" i="24"/>
  <c r="P1439" i="24"/>
  <c r="P1440" i="24"/>
  <c r="P1441" i="24"/>
  <c r="P1442" i="24"/>
  <c r="P1443" i="24"/>
  <c r="P1444" i="24"/>
  <c r="P1445" i="24"/>
  <c r="P1446" i="24"/>
  <c r="P1447" i="24"/>
  <c r="P1448" i="24"/>
  <c r="P1449" i="24"/>
  <c r="P1450" i="24"/>
  <c r="P1451" i="24"/>
  <c r="P1452" i="24"/>
  <c r="P1453" i="24"/>
  <c r="P1454" i="24"/>
  <c r="P1455" i="24"/>
  <c r="P1456" i="24"/>
  <c r="P1457" i="24"/>
  <c r="P1458" i="24"/>
  <c r="P1459" i="24"/>
  <c r="P1460" i="24"/>
  <c r="P1461" i="24"/>
  <c r="P1462" i="24"/>
  <c r="P1463" i="24"/>
  <c r="P1464" i="24"/>
  <c r="P1465" i="24"/>
  <c r="P1466" i="24"/>
  <c r="P1467" i="24"/>
  <c r="P1468" i="24"/>
  <c r="P1469" i="24"/>
  <c r="P1470" i="24"/>
  <c r="P1471" i="24"/>
  <c r="P1472" i="24"/>
  <c r="P1473" i="24"/>
  <c r="P1474" i="24"/>
  <c r="P1475" i="24"/>
  <c r="P1476" i="24"/>
  <c r="P1477" i="24"/>
  <c r="P1478" i="24"/>
  <c r="P1479" i="24"/>
  <c r="P1480" i="24"/>
  <c r="P1481" i="24"/>
  <c r="P1482" i="24"/>
  <c r="P1483" i="24"/>
  <c r="P1484" i="24"/>
  <c r="P1485" i="24"/>
  <c r="P1486" i="24"/>
  <c r="P1487" i="24"/>
  <c r="P1488" i="24"/>
  <c r="P1489" i="24"/>
  <c r="P1490" i="24"/>
  <c r="P1491" i="24"/>
  <c r="P1492" i="24"/>
  <c r="P1493" i="24"/>
  <c r="P1494" i="24"/>
  <c r="P1495" i="24"/>
  <c r="P1496" i="24"/>
  <c r="P1497" i="24"/>
  <c r="P1498" i="24"/>
  <c r="P1499" i="24"/>
  <c r="P1500" i="24"/>
  <c r="P1501" i="24"/>
  <c r="M121" i="4" l="1"/>
  <c r="N121" i="4" s="1"/>
  <c r="M122" i="4"/>
  <c r="N122" i="4" s="1"/>
  <c r="L46" i="4" l="1"/>
  <c r="N307" i="46" l="1"/>
  <c r="N308" i="46"/>
  <c r="N309" i="46"/>
  <c r="N310" i="46"/>
  <c r="N311" i="46"/>
  <c r="N312" i="46"/>
  <c r="N263" i="46"/>
  <c r="N264" i="46"/>
  <c r="N265" i="46"/>
  <c r="N266" i="46"/>
  <c r="N267" i="46"/>
  <c r="N268" i="46"/>
  <c r="N1095" i="4"/>
  <c r="M1095" i="4"/>
  <c r="D1213" i="46" s="1"/>
  <c r="N1094" i="4"/>
  <c r="M1094" i="4"/>
  <c r="D1212" i="46" s="1"/>
  <c r="N1093" i="4"/>
  <c r="M1093" i="4"/>
  <c r="D1211" i="46" s="1"/>
  <c r="N1092" i="4"/>
  <c r="M1092" i="4"/>
  <c r="D1210" i="46" s="1"/>
  <c r="N1091" i="4"/>
  <c r="M1091" i="4"/>
  <c r="D1209" i="46" s="1"/>
  <c r="N1090" i="4"/>
  <c r="M1090" i="4"/>
  <c r="D1208" i="46" s="1"/>
  <c r="N1089" i="4"/>
  <c r="M1089" i="4"/>
  <c r="D1207" i="46" s="1"/>
  <c r="N1088" i="4"/>
  <c r="M1088" i="4"/>
  <c r="D1206" i="46" s="1"/>
  <c r="N1087" i="4"/>
  <c r="M1087" i="4"/>
  <c r="D1205" i="46" s="1"/>
  <c r="N1056" i="4"/>
  <c r="M1056" i="4"/>
  <c r="D1170" i="46" s="1"/>
  <c r="N1055" i="4"/>
  <c r="M1055" i="4"/>
  <c r="D1169" i="46" s="1"/>
  <c r="N1054" i="4"/>
  <c r="M1054" i="4"/>
  <c r="D1168" i="46" s="1"/>
  <c r="N1053" i="4"/>
  <c r="M1053" i="4"/>
  <c r="D1167" i="46" s="1"/>
  <c r="N1052" i="4"/>
  <c r="M1052" i="4"/>
  <c r="D1166" i="46" s="1"/>
  <c r="N1051" i="4"/>
  <c r="M1051" i="4"/>
  <c r="D1165" i="46" s="1"/>
  <c r="N1050" i="4"/>
  <c r="M1050" i="4"/>
  <c r="D1164" i="46" s="1"/>
  <c r="N1049" i="4"/>
  <c r="M1049" i="4"/>
  <c r="D1163" i="46" s="1"/>
  <c r="N1048" i="4"/>
  <c r="M1048" i="4"/>
  <c r="D1162" i="46" s="1"/>
  <c r="N1017" i="4"/>
  <c r="M1017" i="4"/>
  <c r="D1127" i="46" s="1"/>
  <c r="N1016" i="4"/>
  <c r="M1016" i="4"/>
  <c r="D1126" i="46" s="1"/>
  <c r="N1015" i="4"/>
  <c r="M1015" i="4"/>
  <c r="D1125" i="46" s="1"/>
  <c r="N1014" i="4"/>
  <c r="M1014" i="4"/>
  <c r="D1124" i="46" s="1"/>
  <c r="N1013" i="4"/>
  <c r="M1013" i="4"/>
  <c r="D1123" i="46" s="1"/>
  <c r="N1012" i="4"/>
  <c r="M1012" i="4"/>
  <c r="D1122" i="46" s="1"/>
  <c r="N1011" i="4"/>
  <c r="M1011" i="4"/>
  <c r="D1121" i="46" s="1"/>
  <c r="N1010" i="4"/>
  <c r="M1010" i="4"/>
  <c r="D1120" i="46" s="1"/>
  <c r="N1009" i="4"/>
  <c r="M1009" i="4"/>
  <c r="D1119" i="46" s="1"/>
  <c r="N978" i="4"/>
  <c r="M978" i="4"/>
  <c r="D1084" i="46" s="1"/>
  <c r="N977" i="4"/>
  <c r="M977" i="4"/>
  <c r="D1083" i="46" s="1"/>
  <c r="N976" i="4"/>
  <c r="M976" i="4"/>
  <c r="D1082" i="46" s="1"/>
  <c r="N975" i="4"/>
  <c r="M975" i="4"/>
  <c r="D1081" i="46" s="1"/>
  <c r="N974" i="4"/>
  <c r="M974" i="4"/>
  <c r="D1080" i="46" s="1"/>
  <c r="N973" i="4"/>
  <c r="M973" i="4"/>
  <c r="D1079" i="46" s="1"/>
  <c r="N972" i="4"/>
  <c r="M972" i="4"/>
  <c r="D1078" i="46" s="1"/>
  <c r="N971" i="4"/>
  <c r="M971" i="4"/>
  <c r="D1077" i="46" s="1"/>
  <c r="N970" i="4"/>
  <c r="M970" i="4"/>
  <c r="D1076" i="46" s="1"/>
  <c r="D1043" i="46"/>
  <c r="D1042" i="46"/>
  <c r="D1041" i="46"/>
  <c r="D1040" i="46"/>
  <c r="D1039" i="46"/>
  <c r="D1038" i="46"/>
  <c r="D1037" i="46"/>
  <c r="D1036" i="46"/>
  <c r="D1035" i="46"/>
  <c r="D999" i="46"/>
  <c r="D998" i="46"/>
  <c r="D997" i="46"/>
  <c r="D996" i="46"/>
  <c r="D995" i="46"/>
  <c r="D994" i="46"/>
  <c r="D993" i="46"/>
  <c r="D992" i="46"/>
  <c r="D991" i="46"/>
  <c r="D956" i="46"/>
  <c r="D955" i="46"/>
  <c r="D954" i="46"/>
  <c r="D953" i="46"/>
  <c r="D952" i="46"/>
  <c r="D951" i="46"/>
  <c r="D950" i="46"/>
  <c r="D949" i="46"/>
  <c r="D948" i="46"/>
  <c r="D912" i="46"/>
  <c r="D911" i="46"/>
  <c r="D910" i="46"/>
  <c r="D909" i="46"/>
  <c r="D908" i="46"/>
  <c r="D907" i="46"/>
  <c r="D906" i="46"/>
  <c r="D905" i="46"/>
  <c r="D867" i="46"/>
  <c r="D866" i="46"/>
  <c r="D865" i="46"/>
  <c r="D864" i="46"/>
  <c r="D863" i="46"/>
  <c r="D862" i="46"/>
  <c r="D861" i="46"/>
  <c r="D860" i="46"/>
  <c r="D824" i="46"/>
  <c r="D823" i="46"/>
  <c r="D822" i="46"/>
  <c r="D821" i="46"/>
  <c r="D820" i="46"/>
  <c r="D819" i="46"/>
  <c r="D818" i="46"/>
  <c r="D817" i="46"/>
  <c r="D781" i="46"/>
  <c r="D780" i="46"/>
  <c r="D779" i="46"/>
  <c r="D778" i="46"/>
  <c r="D777" i="46"/>
  <c r="D776" i="46"/>
  <c r="D775" i="46"/>
  <c r="D774" i="46"/>
  <c r="D738" i="46"/>
  <c r="D737" i="46"/>
  <c r="D736" i="46"/>
  <c r="D735" i="46"/>
  <c r="D734" i="46"/>
  <c r="D733" i="46"/>
  <c r="D732" i="46"/>
  <c r="D731" i="46"/>
  <c r="D693" i="46"/>
  <c r="D692" i="46"/>
  <c r="D691" i="46"/>
  <c r="D690" i="46"/>
  <c r="D689" i="46"/>
  <c r="D688" i="46"/>
  <c r="D687" i="46"/>
  <c r="D686" i="46"/>
  <c r="D650" i="46"/>
  <c r="D649" i="46"/>
  <c r="D648" i="46"/>
  <c r="D647" i="46"/>
  <c r="D646" i="46"/>
  <c r="D645" i="46"/>
  <c r="D644" i="46"/>
  <c r="D643" i="46"/>
  <c r="D607" i="46"/>
  <c r="D606" i="46"/>
  <c r="D605" i="46"/>
  <c r="D604" i="46"/>
  <c r="D603" i="46"/>
  <c r="D602" i="46"/>
  <c r="D601" i="46"/>
  <c r="D600" i="46"/>
  <c r="D567" i="46"/>
  <c r="D566" i="46"/>
  <c r="D565" i="46"/>
  <c r="D564" i="46"/>
  <c r="D563" i="46"/>
  <c r="D562" i="46"/>
  <c r="D561" i="46"/>
  <c r="D560" i="46"/>
  <c r="L514" i="4"/>
  <c r="G518" i="46" l="1"/>
  <c r="G520" i="46"/>
  <c r="E512" i="46"/>
  <c r="E513" i="46"/>
  <c r="E518" i="46"/>
  <c r="G511" i="46"/>
  <c r="G506" i="46"/>
  <c r="E506" i="46"/>
  <c r="E503" i="46"/>
  <c r="G501" i="46"/>
  <c r="G499" i="46"/>
  <c r="E499" i="46"/>
  <c r="E495" i="46"/>
  <c r="B496" i="46"/>
  <c r="C496" i="46"/>
  <c r="E496" i="46"/>
  <c r="F496" i="46"/>
  <c r="G496" i="46"/>
  <c r="H496" i="46"/>
  <c r="I496" i="46"/>
  <c r="J496" i="46"/>
  <c r="B497" i="46"/>
  <c r="C497" i="46"/>
  <c r="E497" i="46"/>
  <c r="F497" i="46"/>
  <c r="G497" i="46"/>
  <c r="H497" i="46"/>
  <c r="I497" i="46"/>
  <c r="J497" i="46"/>
  <c r="B498" i="46"/>
  <c r="C498" i="46"/>
  <c r="E498" i="46"/>
  <c r="F498" i="46"/>
  <c r="G498" i="46"/>
  <c r="H498" i="46"/>
  <c r="I498" i="46"/>
  <c r="J498" i="46"/>
  <c r="B499" i="46"/>
  <c r="C499" i="46"/>
  <c r="F499" i="46"/>
  <c r="H499" i="46"/>
  <c r="I499" i="46"/>
  <c r="J499" i="46"/>
  <c r="B500" i="46"/>
  <c r="C500" i="46"/>
  <c r="E500" i="46"/>
  <c r="F500" i="46"/>
  <c r="G500" i="46"/>
  <c r="H500" i="46"/>
  <c r="I500" i="46"/>
  <c r="J500" i="46"/>
  <c r="B501" i="46"/>
  <c r="C501" i="46"/>
  <c r="E501" i="46"/>
  <c r="F501" i="46"/>
  <c r="H501" i="46"/>
  <c r="I501" i="46"/>
  <c r="J501" i="46"/>
  <c r="B502" i="46"/>
  <c r="C502" i="46"/>
  <c r="E502" i="46"/>
  <c r="F502" i="46"/>
  <c r="G502" i="46"/>
  <c r="H502" i="46"/>
  <c r="I502" i="46"/>
  <c r="J502" i="46"/>
  <c r="B503" i="46"/>
  <c r="C503" i="46"/>
  <c r="F503" i="46"/>
  <c r="G503" i="46"/>
  <c r="H503" i="46"/>
  <c r="I503" i="46"/>
  <c r="J503" i="46"/>
  <c r="B504" i="46"/>
  <c r="C504" i="46"/>
  <c r="E504" i="46"/>
  <c r="F504" i="46"/>
  <c r="G504" i="46"/>
  <c r="H504" i="46"/>
  <c r="I504" i="46"/>
  <c r="J504" i="46"/>
  <c r="B505" i="46"/>
  <c r="C505" i="46"/>
  <c r="E505" i="46"/>
  <c r="F505" i="46"/>
  <c r="G505" i="46"/>
  <c r="H505" i="46"/>
  <c r="I505" i="46"/>
  <c r="J505" i="46"/>
  <c r="B506" i="46"/>
  <c r="C506" i="46"/>
  <c r="M506" i="46" s="1"/>
  <c r="F506" i="46"/>
  <c r="H506" i="46"/>
  <c r="I506" i="46"/>
  <c r="J506" i="46"/>
  <c r="B507" i="46"/>
  <c r="C507" i="46"/>
  <c r="E507" i="46"/>
  <c r="F507" i="46"/>
  <c r="G507" i="46"/>
  <c r="H507" i="46"/>
  <c r="I507" i="46"/>
  <c r="J507" i="46"/>
  <c r="B508" i="46"/>
  <c r="C508" i="46"/>
  <c r="E508" i="46"/>
  <c r="F508" i="46"/>
  <c r="G508" i="46"/>
  <c r="H508" i="46"/>
  <c r="I508" i="46"/>
  <c r="J508" i="46"/>
  <c r="B509" i="46"/>
  <c r="C509" i="46"/>
  <c r="E509" i="46"/>
  <c r="F509" i="46"/>
  <c r="G509" i="46"/>
  <c r="H509" i="46"/>
  <c r="I509" i="46"/>
  <c r="J509" i="46"/>
  <c r="B510" i="46"/>
  <c r="C510" i="46"/>
  <c r="M510" i="46" s="1"/>
  <c r="E510" i="46"/>
  <c r="F510" i="46"/>
  <c r="G510" i="46"/>
  <c r="H510" i="46"/>
  <c r="I510" i="46"/>
  <c r="J510" i="46"/>
  <c r="B511" i="46"/>
  <c r="C511" i="46"/>
  <c r="M511" i="46" s="1"/>
  <c r="E511" i="46"/>
  <c r="F511" i="46"/>
  <c r="H511" i="46"/>
  <c r="I511" i="46"/>
  <c r="J511" i="46"/>
  <c r="B512" i="46"/>
  <c r="C512" i="46"/>
  <c r="F512" i="46"/>
  <c r="G512" i="46"/>
  <c r="H512" i="46"/>
  <c r="I512" i="46"/>
  <c r="J512" i="46"/>
  <c r="B513" i="46"/>
  <c r="C513" i="46"/>
  <c r="F513" i="46"/>
  <c r="G513" i="46"/>
  <c r="H513" i="46"/>
  <c r="I513" i="46"/>
  <c r="J513" i="46"/>
  <c r="B514" i="46"/>
  <c r="C514" i="46"/>
  <c r="E514" i="46"/>
  <c r="F514" i="46"/>
  <c r="G514" i="46"/>
  <c r="H514" i="46"/>
  <c r="I514" i="46"/>
  <c r="J514" i="46"/>
  <c r="B515" i="46"/>
  <c r="C515" i="46"/>
  <c r="E515" i="46"/>
  <c r="F515" i="46"/>
  <c r="G515" i="46"/>
  <c r="H515" i="46"/>
  <c r="I515" i="46"/>
  <c r="J515" i="46"/>
  <c r="B516" i="46"/>
  <c r="C516" i="46"/>
  <c r="E516" i="46"/>
  <c r="F516" i="46"/>
  <c r="G516" i="46"/>
  <c r="H516" i="46"/>
  <c r="I516" i="46"/>
  <c r="J516" i="46"/>
  <c r="B517" i="46"/>
  <c r="C517" i="46"/>
  <c r="E517" i="46"/>
  <c r="F517" i="46"/>
  <c r="G517" i="46"/>
  <c r="H517" i="46"/>
  <c r="I517" i="46"/>
  <c r="J517" i="46"/>
  <c r="B518" i="46"/>
  <c r="C518" i="46"/>
  <c r="F518" i="46"/>
  <c r="H518" i="46"/>
  <c r="I518" i="46"/>
  <c r="J518" i="46"/>
  <c r="B519" i="46"/>
  <c r="C519" i="46"/>
  <c r="E519" i="46"/>
  <c r="F519" i="46"/>
  <c r="G519" i="46"/>
  <c r="H519" i="46"/>
  <c r="I519" i="46"/>
  <c r="J519" i="46"/>
  <c r="B520" i="46"/>
  <c r="C520" i="46"/>
  <c r="M520" i="46" s="1"/>
  <c r="E520" i="46"/>
  <c r="F520" i="46"/>
  <c r="H520" i="46"/>
  <c r="I520" i="46"/>
  <c r="J520" i="46"/>
  <c r="B521" i="46"/>
  <c r="C521" i="46"/>
  <c r="M521" i="46" s="1"/>
  <c r="E521" i="46"/>
  <c r="F521" i="46"/>
  <c r="G521" i="46"/>
  <c r="H521" i="46"/>
  <c r="I521" i="46"/>
  <c r="J521" i="46"/>
  <c r="B522" i="46"/>
  <c r="C522" i="46"/>
  <c r="M522" i="46" s="1"/>
  <c r="E522" i="46"/>
  <c r="F522" i="46"/>
  <c r="G522" i="46"/>
  <c r="H522" i="46"/>
  <c r="I522" i="46"/>
  <c r="J522" i="46"/>
  <c r="B523" i="46"/>
  <c r="C523" i="46"/>
  <c r="M523" i="46" s="1"/>
  <c r="E523" i="46"/>
  <c r="F523" i="46"/>
  <c r="G523" i="46"/>
  <c r="H523" i="46"/>
  <c r="I523" i="46"/>
  <c r="J523" i="46"/>
  <c r="B524" i="46"/>
  <c r="C524" i="46"/>
  <c r="M524" i="46" s="1"/>
  <c r="E524" i="46"/>
  <c r="F524" i="46"/>
  <c r="G524" i="46"/>
  <c r="H524" i="46"/>
  <c r="I524" i="46"/>
  <c r="J524" i="46"/>
  <c r="F495" i="46"/>
  <c r="G495" i="46"/>
  <c r="H495" i="46"/>
  <c r="I495" i="46"/>
  <c r="J495" i="46"/>
  <c r="C495" i="46"/>
  <c r="B495" i="46"/>
  <c r="L962" i="46"/>
  <c r="L961" i="46"/>
  <c r="L960" i="46"/>
  <c r="L959" i="46"/>
  <c r="L958" i="46"/>
  <c r="L957" i="46"/>
  <c r="A956" i="46"/>
  <c r="L812" i="46"/>
  <c r="L813" i="46"/>
  <c r="L814" i="46"/>
  <c r="L815" i="46"/>
  <c r="L816" i="46"/>
  <c r="L817" i="46"/>
  <c r="L818" i="46"/>
  <c r="L819" i="46"/>
  <c r="L820" i="46"/>
  <c r="L821" i="46"/>
  <c r="L822" i="46"/>
  <c r="L823" i="46"/>
  <c r="L830" i="46"/>
  <c r="J830" i="46"/>
  <c r="I830" i="46"/>
  <c r="H830" i="46"/>
  <c r="G830" i="46"/>
  <c r="F830" i="46"/>
  <c r="E830" i="46"/>
  <c r="D830" i="46"/>
  <c r="L829" i="46"/>
  <c r="J829" i="46"/>
  <c r="I829" i="46"/>
  <c r="H829" i="46"/>
  <c r="G829" i="46"/>
  <c r="F829" i="46"/>
  <c r="E829" i="46"/>
  <c r="D829" i="46"/>
  <c r="L828" i="46"/>
  <c r="J828" i="46"/>
  <c r="I828" i="46"/>
  <c r="H828" i="46"/>
  <c r="G828" i="46"/>
  <c r="F828" i="46"/>
  <c r="E828" i="46"/>
  <c r="D828" i="46"/>
  <c r="L827" i="46"/>
  <c r="J827" i="46"/>
  <c r="I827" i="46"/>
  <c r="H827" i="46"/>
  <c r="G827" i="46"/>
  <c r="F827" i="46"/>
  <c r="E827" i="46"/>
  <c r="D827" i="46"/>
  <c r="L826" i="46"/>
  <c r="J826" i="46"/>
  <c r="I826" i="46"/>
  <c r="H826" i="46"/>
  <c r="G826" i="46"/>
  <c r="F826" i="46"/>
  <c r="E826" i="46"/>
  <c r="D826" i="46"/>
  <c r="L825" i="46"/>
  <c r="J825" i="46"/>
  <c r="I825" i="46"/>
  <c r="H825" i="46"/>
  <c r="G825" i="46"/>
  <c r="F825" i="46"/>
  <c r="E825" i="46"/>
  <c r="D825" i="46"/>
  <c r="A824" i="46"/>
  <c r="L785" i="46"/>
  <c r="J785" i="46"/>
  <c r="I785" i="46"/>
  <c r="H785" i="46"/>
  <c r="G785" i="46"/>
  <c r="F785" i="46"/>
  <c r="E785" i="46"/>
  <c r="D785" i="46"/>
  <c r="L784" i="46"/>
  <c r="J784" i="46"/>
  <c r="I784" i="46"/>
  <c r="H784" i="46"/>
  <c r="G784" i="46"/>
  <c r="F784" i="46"/>
  <c r="E784" i="46"/>
  <c r="D784" i="46"/>
  <c r="L783" i="46"/>
  <c r="J783" i="46"/>
  <c r="I783" i="46"/>
  <c r="H783" i="46"/>
  <c r="G783" i="46"/>
  <c r="F783" i="46"/>
  <c r="E783" i="46"/>
  <c r="D783" i="46"/>
  <c r="L782" i="46"/>
  <c r="J782" i="46"/>
  <c r="I782" i="46"/>
  <c r="H782" i="46"/>
  <c r="G782" i="46"/>
  <c r="F782" i="46"/>
  <c r="E782" i="46"/>
  <c r="D782" i="46"/>
  <c r="A781" i="46"/>
  <c r="L744" i="46"/>
  <c r="J744" i="46"/>
  <c r="I744" i="46"/>
  <c r="H744" i="46"/>
  <c r="G744" i="46"/>
  <c r="F744" i="46"/>
  <c r="E744" i="46"/>
  <c r="D744" i="46"/>
  <c r="L743" i="46"/>
  <c r="J743" i="46"/>
  <c r="I743" i="46"/>
  <c r="H743" i="46"/>
  <c r="G743" i="46"/>
  <c r="F743" i="46"/>
  <c r="E743" i="46"/>
  <c r="D743" i="46"/>
  <c r="L742" i="46"/>
  <c r="J742" i="46"/>
  <c r="I742" i="46"/>
  <c r="H742" i="46"/>
  <c r="G742" i="46"/>
  <c r="F742" i="46"/>
  <c r="E742" i="46"/>
  <c r="D742" i="46"/>
  <c r="L741" i="46"/>
  <c r="J741" i="46"/>
  <c r="I741" i="46"/>
  <c r="H741" i="46"/>
  <c r="G741" i="46"/>
  <c r="F741" i="46"/>
  <c r="E741" i="46"/>
  <c r="D741" i="46"/>
  <c r="L740" i="46"/>
  <c r="J740" i="46"/>
  <c r="I740" i="46"/>
  <c r="H740" i="46"/>
  <c r="G740" i="46"/>
  <c r="F740" i="46"/>
  <c r="E740" i="46"/>
  <c r="D740" i="46"/>
  <c r="L739" i="46"/>
  <c r="J739" i="46"/>
  <c r="I739" i="46"/>
  <c r="H739" i="46"/>
  <c r="G739" i="46"/>
  <c r="F739" i="46"/>
  <c r="E739" i="46"/>
  <c r="D739" i="46"/>
  <c r="A738" i="46"/>
  <c r="L699" i="46"/>
  <c r="J699" i="46"/>
  <c r="I699" i="46"/>
  <c r="H699" i="46"/>
  <c r="G699" i="46"/>
  <c r="F699" i="46"/>
  <c r="E699" i="46"/>
  <c r="D699" i="46"/>
  <c r="L698" i="46"/>
  <c r="J698" i="46"/>
  <c r="I698" i="46"/>
  <c r="H698" i="46"/>
  <c r="G698" i="46"/>
  <c r="F698" i="46"/>
  <c r="E698" i="46"/>
  <c r="D698" i="46"/>
  <c r="L697" i="46"/>
  <c r="J697" i="46"/>
  <c r="I697" i="46"/>
  <c r="H697" i="46"/>
  <c r="G697" i="46"/>
  <c r="F697" i="46"/>
  <c r="E697" i="46"/>
  <c r="D697" i="46"/>
  <c r="L696" i="46"/>
  <c r="J696" i="46"/>
  <c r="I696" i="46"/>
  <c r="H696" i="46"/>
  <c r="G696" i="46"/>
  <c r="F696" i="46"/>
  <c r="E696" i="46"/>
  <c r="D696" i="46"/>
  <c r="L695" i="46"/>
  <c r="J695" i="46"/>
  <c r="I695" i="46"/>
  <c r="H695" i="46"/>
  <c r="G695" i="46"/>
  <c r="F695" i="46"/>
  <c r="E695" i="46"/>
  <c r="D695" i="46"/>
  <c r="L694" i="46"/>
  <c r="J694" i="46"/>
  <c r="I694" i="46"/>
  <c r="H694" i="46"/>
  <c r="G694" i="46"/>
  <c r="F694" i="46"/>
  <c r="E694" i="46"/>
  <c r="D694" i="46"/>
  <c r="A693" i="46"/>
  <c r="N651" i="46"/>
  <c r="N652" i="46"/>
  <c r="N653" i="46"/>
  <c r="N654" i="46"/>
  <c r="N655" i="46"/>
  <c r="N656" i="46"/>
  <c r="L656" i="46"/>
  <c r="J656" i="46"/>
  <c r="I656" i="46"/>
  <c r="H656" i="46"/>
  <c r="G656" i="46"/>
  <c r="F656" i="46"/>
  <c r="E656" i="46"/>
  <c r="D656" i="46"/>
  <c r="L655" i="46"/>
  <c r="J655" i="46"/>
  <c r="I655" i="46"/>
  <c r="H655" i="46"/>
  <c r="G655" i="46"/>
  <c r="F655" i="46"/>
  <c r="E655" i="46"/>
  <c r="D655" i="46"/>
  <c r="L654" i="46"/>
  <c r="J654" i="46"/>
  <c r="I654" i="46"/>
  <c r="H654" i="46"/>
  <c r="G654" i="46"/>
  <c r="F654" i="46"/>
  <c r="E654" i="46"/>
  <c r="D654" i="46"/>
  <c r="L653" i="46"/>
  <c r="J653" i="46"/>
  <c r="I653" i="46"/>
  <c r="H653" i="46"/>
  <c r="G653" i="46"/>
  <c r="F653" i="46"/>
  <c r="E653" i="46"/>
  <c r="D653" i="46"/>
  <c r="L652" i="46"/>
  <c r="J652" i="46"/>
  <c r="I652" i="46"/>
  <c r="H652" i="46"/>
  <c r="G652" i="46"/>
  <c r="F652" i="46"/>
  <c r="E652" i="46"/>
  <c r="D652" i="46"/>
  <c r="L651" i="46"/>
  <c r="J651" i="46"/>
  <c r="I651" i="46"/>
  <c r="H651" i="46"/>
  <c r="G651" i="46"/>
  <c r="F651" i="46"/>
  <c r="E651" i="46"/>
  <c r="D651" i="46"/>
  <c r="A650" i="46"/>
  <c r="A911" i="46"/>
  <c r="A912" i="46"/>
  <c r="L916" i="46"/>
  <c r="I916" i="46"/>
  <c r="H916" i="46"/>
  <c r="G916" i="46"/>
  <c r="F916" i="46"/>
  <c r="E916" i="46"/>
  <c r="D916" i="46"/>
  <c r="L915" i="46"/>
  <c r="I915" i="46"/>
  <c r="H915" i="46"/>
  <c r="G915" i="46"/>
  <c r="F915" i="46"/>
  <c r="E915" i="46"/>
  <c r="D915" i="46"/>
  <c r="L914" i="46"/>
  <c r="I914" i="46"/>
  <c r="H914" i="46"/>
  <c r="G914" i="46"/>
  <c r="F914" i="46"/>
  <c r="E914" i="46"/>
  <c r="D914" i="46"/>
  <c r="L913" i="46"/>
  <c r="J913" i="46"/>
  <c r="I913" i="46"/>
  <c r="H913" i="46"/>
  <c r="G913" i="46"/>
  <c r="F913" i="46"/>
  <c r="E913" i="46"/>
  <c r="D913" i="46"/>
  <c r="D917" i="46"/>
  <c r="E917" i="46"/>
  <c r="F917" i="46"/>
  <c r="G917" i="46"/>
  <c r="H917" i="46"/>
  <c r="I917" i="46"/>
  <c r="L917" i="46"/>
  <c r="M504" i="46" l="1"/>
  <c r="M505" i="46"/>
  <c r="M503" i="46"/>
  <c r="M509" i="46"/>
  <c r="M508" i="46"/>
  <c r="M507" i="46"/>
  <c r="M512" i="46"/>
  <c r="M513" i="46"/>
  <c r="M518" i="46"/>
  <c r="M517" i="46"/>
  <c r="M516" i="46"/>
  <c r="M515" i="46"/>
  <c r="M514" i="46"/>
  <c r="M501" i="46"/>
  <c r="M495" i="46"/>
  <c r="M519" i="46"/>
  <c r="M502" i="46"/>
  <c r="M498" i="46"/>
  <c r="M497" i="46"/>
  <c r="M496" i="46"/>
  <c r="M500" i="46"/>
  <c r="M499" i="46"/>
  <c r="A524" i="46"/>
  <c r="L530" i="46"/>
  <c r="J529" i="46"/>
  <c r="I529" i="46"/>
  <c r="H529" i="46"/>
  <c r="G529" i="46"/>
  <c r="F529" i="46"/>
  <c r="E529" i="46"/>
  <c r="D529" i="46"/>
  <c r="J528" i="46"/>
  <c r="I528" i="46"/>
  <c r="H528" i="46"/>
  <c r="G528" i="46"/>
  <c r="F528" i="46"/>
  <c r="E528" i="46"/>
  <c r="D528" i="46"/>
  <c r="J527" i="46"/>
  <c r="I527" i="46"/>
  <c r="H527" i="46"/>
  <c r="G527" i="46"/>
  <c r="F527" i="46"/>
  <c r="E527" i="46"/>
  <c r="D527" i="46"/>
  <c r="J526" i="46"/>
  <c r="I526" i="46"/>
  <c r="H526" i="46"/>
  <c r="G526" i="46"/>
  <c r="F526" i="46"/>
  <c r="E526" i="46"/>
  <c r="D526" i="46"/>
  <c r="J525" i="46"/>
  <c r="I525" i="46"/>
  <c r="H525" i="46"/>
  <c r="G525" i="46"/>
  <c r="F525" i="46"/>
  <c r="E525" i="46"/>
  <c r="D525" i="46"/>
  <c r="L487" i="46"/>
  <c r="J486" i="46"/>
  <c r="I486" i="46"/>
  <c r="H486" i="46"/>
  <c r="G486" i="46"/>
  <c r="F486" i="46"/>
  <c r="E486" i="46"/>
  <c r="D486" i="46"/>
  <c r="J485" i="46"/>
  <c r="I485" i="46"/>
  <c r="H485" i="46"/>
  <c r="G485" i="46"/>
  <c r="F485" i="46"/>
  <c r="E485" i="46"/>
  <c r="D485" i="46"/>
  <c r="J484" i="46"/>
  <c r="I484" i="46"/>
  <c r="H484" i="46"/>
  <c r="G484" i="46"/>
  <c r="F484" i="46"/>
  <c r="E484" i="46"/>
  <c r="D484" i="46"/>
  <c r="J483" i="46"/>
  <c r="I483" i="46"/>
  <c r="H483" i="46"/>
  <c r="G483" i="46"/>
  <c r="F483" i="46"/>
  <c r="E483" i="46"/>
  <c r="D483" i="46"/>
  <c r="J482" i="46"/>
  <c r="I482" i="46"/>
  <c r="H482" i="46"/>
  <c r="G482" i="46"/>
  <c r="F482" i="46"/>
  <c r="E482" i="46"/>
  <c r="D482" i="46"/>
  <c r="A480" i="46"/>
  <c r="A481" i="46"/>
  <c r="L444" i="46"/>
  <c r="J443" i="46"/>
  <c r="I443" i="46"/>
  <c r="H443" i="46"/>
  <c r="G443" i="46"/>
  <c r="F443" i="46"/>
  <c r="E443" i="46"/>
  <c r="D443" i="46"/>
  <c r="J442" i="46"/>
  <c r="I442" i="46"/>
  <c r="H442" i="46"/>
  <c r="G442" i="46"/>
  <c r="F442" i="46"/>
  <c r="E442" i="46"/>
  <c r="D442" i="46"/>
  <c r="J441" i="46"/>
  <c r="I441" i="46"/>
  <c r="H441" i="46"/>
  <c r="G441" i="46"/>
  <c r="F441" i="46"/>
  <c r="E441" i="46"/>
  <c r="D441" i="46"/>
  <c r="J440" i="46"/>
  <c r="I440" i="46"/>
  <c r="H440" i="46"/>
  <c r="G440" i="46"/>
  <c r="F440" i="46"/>
  <c r="E440" i="46"/>
  <c r="D440" i="46"/>
  <c r="J439" i="46"/>
  <c r="I439" i="46"/>
  <c r="H439" i="46"/>
  <c r="G439" i="46"/>
  <c r="F439" i="46"/>
  <c r="E439" i="46"/>
  <c r="D439" i="46"/>
  <c r="C322" i="46"/>
  <c r="C323" i="46"/>
  <c r="C324" i="46"/>
  <c r="C325" i="46"/>
  <c r="C326" i="46"/>
  <c r="C327" i="46"/>
  <c r="C328" i="46"/>
  <c r="C329" i="46"/>
  <c r="C330" i="46"/>
  <c r="C331" i="46"/>
  <c r="C332" i="46"/>
  <c r="C333" i="46"/>
  <c r="C334" i="46"/>
  <c r="C335" i="46"/>
  <c r="C336" i="46"/>
  <c r="C337" i="46"/>
  <c r="C338" i="46"/>
  <c r="C339" i="46"/>
  <c r="C340" i="46"/>
  <c r="C341" i="46"/>
  <c r="C342" i="46"/>
  <c r="C343" i="46"/>
  <c r="C344" i="46"/>
  <c r="C345" i="46"/>
  <c r="C346" i="46"/>
  <c r="C347" i="46"/>
  <c r="C348" i="46"/>
  <c r="C349" i="46"/>
  <c r="C350" i="46"/>
  <c r="C321" i="46"/>
  <c r="C277" i="46"/>
  <c r="C278" i="46"/>
  <c r="C279" i="46"/>
  <c r="C280" i="46"/>
  <c r="C281" i="46"/>
  <c r="C282" i="46"/>
  <c r="C283" i="46"/>
  <c r="C284" i="46"/>
  <c r="C285" i="46"/>
  <c r="C286" i="46"/>
  <c r="C287" i="46"/>
  <c r="C288" i="46"/>
  <c r="C289" i="46"/>
  <c r="C290" i="46"/>
  <c r="C291" i="46"/>
  <c r="C292" i="46"/>
  <c r="C293" i="46"/>
  <c r="C294" i="46"/>
  <c r="C295" i="46"/>
  <c r="C296" i="46"/>
  <c r="C297" i="46"/>
  <c r="C298" i="46"/>
  <c r="C299" i="46"/>
  <c r="C300" i="46"/>
  <c r="C301" i="46"/>
  <c r="C302" i="46"/>
  <c r="C303" i="46"/>
  <c r="C304" i="46"/>
  <c r="C305" i="46"/>
  <c r="C276" i="46"/>
  <c r="C234" i="46"/>
  <c r="C235" i="46"/>
  <c r="C236" i="46"/>
  <c r="C237" i="46"/>
  <c r="C238" i="46"/>
  <c r="C239" i="46"/>
  <c r="C240" i="46"/>
  <c r="C241" i="46"/>
  <c r="C242" i="46"/>
  <c r="C243" i="46"/>
  <c r="C244" i="46"/>
  <c r="C245" i="46"/>
  <c r="C246" i="46"/>
  <c r="C247" i="46"/>
  <c r="C248" i="46"/>
  <c r="C249" i="46"/>
  <c r="C250" i="46"/>
  <c r="C251" i="46"/>
  <c r="C252" i="46"/>
  <c r="C253" i="46"/>
  <c r="C254" i="46"/>
  <c r="C255" i="46"/>
  <c r="C256" i="46"/>
  <c r="C257" i="46"/>
  <c r="C258" i="46"/>
  <c r="C259" i="46"/>
  <c r="C260" i="46"/>
  <c r="C261" i="46"/>
  <c r="C262" i="46"/>
  <c r="C233" i="46"/>
  <c r="C168" i="46"/>
  <c r="C169" i="46"/>
  <c r="C170" i="46"/>
  <c r="C171" i="46"/>
  <c r="C172" i="46"/>
  <c r="C173" i="46"/>
  <c r="C174" i="46"/>
  <c r="C175" i="46"/>
  <c r="C176" i="46"/>
  <c r="C148" i="46"/>
  <c r="C149" i="46"/>
  <c r="C150" i="46"/>
  <c r="C151" i="46"/>
  <c r="C152" i="46"/>
  <c r="C153" i="46"/>
  <c r="C154" i="46"/>
  <c r="C155" i="46"/>
  <c r="C156" i="46"/>
  <c r="C157" i="46"/>
  <c r="C158" i="46"/>
  <c r="C159" i="46"/>
  <c r="C160" i="46"/>
  <c r="C161" i="46"/>
  <c r="C162" i="46"/>
  <c r="C163" i="46"/>
  <c r="C164" i="46"/>
  <c r="C165" i="46"/>
  <c r="C166" i="46"/>
  <c r="C167" i="46"/>
  <c r="C147" i="46"/>
  <c r="L400" i="46"/>
  <c r="J399" i="46"/>
  <c r="I399" i="46"/>
  <c r="H399" i="46"/>
  <c r="G399" i="46"/>
  <c r="F399" i="46"/>
  <c r="E399" i="46"/>
  <c r="D399" i="46"/>
  <c r="J398" i="46"/>
  <c r="I398" i="46"/>
  <c r="H398" i="46"/>
  <c r="G398" i="46"/>
  <c r="F398" i="46"/>
  <c r="E398" i="46"/>
  <c r="D398" i="46"/>
  <c r="J397" i="46"/>
  <c r="I397" i="46"/>
  <c r="H397" i="46"/>
  <c r="G397" i="46"/>
  <c r="F397" i="46"/>
  <c r="E397" i="46"/>
  <c r="D397" i="46"/>
  <c r="J396" i="46"/>
  <c r="I396" i="46"/>
  <c r="H396" i="46"/>
  <c r="G396" i="46"/>
  <c r="F396" i="46"/>
  <c r="E396" i="46"/>
  <c r="D396" i="46"/>
  <c r="J395" i="46"/>
  <c r="I395" i="46"/>
  <c r="H395" i="46"/>
  <c r="G395" i="46"/>
  <c r="F395" i="46"/>
  <c r="E395" i="46"/>
  <c r="D395" i="46"/>
  <c r="A393" i="46"/>
  <c r="A394" i="46"/>
  <c r="L392" i="46"/>
  <c r="L357" i="46"/>
  <c r="J356" i="46"/>
  <c r="I356" i="46"/>
  <c r="H356" i="46"/>
  <c r="G356" i="46"/>
  <c r="F356" i="46"/>
  <c r="E356" i="46"/>
  <c r="D356" i="46"/>
  <c r="J355" i="46"/>
  <c r="I355" i="46"/>
  <c r="H355" i="46"/>
  <c r="G355" i="46"/>
  <c r="F355" i="46"/>
  <c r="E355" i="46"/>
  <c r="D355" i="46"/>
  <c r="J354" i="46"/>
  <c r="I354" i="46"/>
  <c r="H354" i="46"/>
  <c r="G354" i="46"/>
  <c r="F354" i="46"/>
  <c r="E354" i="46"/>
  <c r="D354" i="46"/>
  <c r="J353" i="46"/>
  <c r="I353" i="46"/>
  <c r="H353" i="46"/>
  <c r="G353" i="46"/>
  <c r="F353" i="46"/>
  <c r="E353" i="46"/>
  <c r="D353" i="46"/>
  <c r="J352" i="46"/>
  <c r="I352" i="46"/>
  <c r="H352" i="46"/>
  <c r="G352" i="46"/>
  <c r="F352" i="46"/>
  <c r="E352" i="46"/>
  <c r="D352" i="46"/>
  <c r="L312" i="46"/>
  <c r="J311" i="46"/>
  <c r="I311" i="46"/>
  <c r="H311" i="46"/>
  <c r="G311" i="46"/>
  <c r="F311" i="46"/>
  <c r="E311" i="46"/>
  <c r="D311" i="46"/>
  <c r="J310" i="46"/>
  <c r="I310" i="46"/>
  <c r="H310" i="46"/>
  <c r="G310" i="46"/>
  <c r="F310" i="46"/>
  <c r="E310" i="46"/>
  <c r="D310" i="46"/>
  <c r="J309" i="46"/>
  <c r="I309" i="46"/>
  <c r="H309" i="46"/>
  <c r="G309" i="46"/>
  <c r="F309" i="46"/>
  <c r="E309" i="46"/>
  <c r="D309" i="46"/>
  <c r="J308" i="46"/>
  <c r="I308" i="46"/>
  <c r="H308" i="46"/>
  <c r="G308" i="46"/>
  <c r="F308" i="46"/>
  <c r="E308" i="46"/>
  <c r="D308" i="46"/>
  <c r="J307" i="46"/>
  <c r="I307" i="46"/>
  <c r="H307" i="46"/>
  <c r="G307" i="46"/>
  <c r="F307" i="46"/>
  <c r="E307" i="46"/>
  <c r="D307" i="46"/>
  <c r="L268" i="46"/>
  <c r="J267" i="46"/>
  <c r="I267" i="46"/>
  <c r="H267" i="46"/>
  <c r="G267" i="46"/>
  <c r="F267" i="46"/>
  <c r="E267" i="46"/>
  <c r="D267" i="46"/>
  <c r="J266" i="46"/>
  <c r="I266" i="46"/>
  <c r="H266" i="46"/>
  <c r="G266" i="46"/>
  <c r="F266" i="46"/>
  <c r="E266" i="46"/>
  <c r="D266" i="46"/>
  <c r="J265" i="46"/>
  <c r="I265" i="46"/>
  <c r="H265" i="46"/>
  <c r="G265" i="46"/>
  <c r="F265" i="46"/>
  <c r="E265" i="46"/>
  <c r="D265" i="46"/>
  <c r="J264" i="46"/>
  <c r="I264" i="46"/>
  <c r="H264" i="46"/>
  <c r="G264" i="46"/>
  <c r="F264" i="46"/>
  <c r="E264" i="46"/>
  <c r="D264" i="46"/>
  <c r="J263" i="46"/>
  <c r="I263" i="46"/>
  <c r="H263" i="46"/>
  <c r="G263" i="46"/>
  <c r="F263" i="46"/>
  <c r="E263" i="46"/>
  <c r="D263" i="46"/>
  <c r="L225" i="46"/>
  <c r="J224" i="46"/>
  <c r="I224" i="46"/>
  <c r="H224" i="46"/>
  <c r="G224" i="46"/>
  <c r="F224" i="46"/>
  <c r="E224" i="46"/>
  <c r="D224" i="46"/>
  <c r="J223" i="46"/>
  <c r="I223" i="46"/>
  <c r="H223" i="46"/>
  <c r="G223" i="46"/>
  <c r="F223" i="46"/>
  <c r="E223" i="46"/>
  <c r="D223" i="46"/>
  <c r="J222" i="46"/>
  <c r="I222" i="46"/>
  <c r="H222" i="46"/>
  <c r="G222" i="46"/>
  <c r="F222" i="46"/>
  <c r="E222" i="46"/>
  <c r="D222" i="46"/>
  <c r="J221" i="46"/>
  <c r="I221" i="46"/>
  <c r="H221" i="46"/>
  <c r="G221" i="46"/>
  <c r="F221" i="46"/>
  <c r="E221" i="46"/>
  <c r="D221" i="46"/>
  <c r="J220" i="46"/>
  <c r="I220" i="46"/>
  <c r="M220" i="46" s="1"/>
  <c r="H220" i="46"/>
  <c r="G220" i="46"/>
  <c r="F220" i="46"/>
  <c r="E220" i="46"/>
  <c r="D220" i="46"/>
  <c r="L182" i="46"/>
  <c r="J181" i="46"/>
  <c r="I181" i="46"/>
  <c r="H181" i="46"/>
  <c r="G181" i="46"/>
  <c r="F181" i="46"/>
  <c r="E181" i="46"/>
  <c r="D181" i="46"/>
  <c r="J180" i="46"/>
  <c r="I180" i="46"/>
  <c r="H180" i="46"/>
  <c r="G180" i="46"/>
  <c r="F180" i="46"/>
  <c r="E180" i="46"/>
  <c r="D180" i="46"/>
  <c r="J179" i="46"/>
  <c r="I179" i="46"/>
  <c r="H179" i="46"/>
  <c r="G179" i="46"/>
  <c r="F179" i="46"/>
  <c r="E179" i="46"/>
  <c r="D179" i="46"/>
  <c r="J178" i="46"/>
  <c r="I178" i="46"/>
  <c r="H178" i="46"/>
  <c r="G178" i="46"/>
  <c r="F178" i="46"/>
  <c r="E178" i="46"/>
  <c r="D178" i="46"/>
  <c r="J177" i="46"/>
  <c r="I177" i="46"/>
  <c r="H177" i="46"/>
  <c r="G177" i="46"/>
  <c r="F177" i="46"/>
  <c r="E177" i="46"/>
  <c r="D177" i="46"/>
  <c r="L139" i="46"/>
  <c r="J138" i="46"/>
  <c r="I138" i="46"/>
  <c r="H138" i="46"/>
  <c r="G138" i="46"/>
  <c r="F138" i="46"/>
  <c r="E138" i="46"/>
  <c r="D138" i="46"/>
  <c r="J137" i="46"/>
  <c r="I137" i="46"/>
  <c r="H137" i="46"/>
  <c r="G137" i="46"/>
  <c r="F137" i="46"/>
  <c r="E137" i="46"/>
  <c r="D137" i="46"/>
  <c r="J136" i="46"/>
  <c r="I136" i="46"/>
  <c r="H136" i="46"/>
  <c r="G136" i="46"/>
  <c r="F136" i="46"/>
  <c r="E136" i="46"/>
  <c r="D136" i="46"/>
  <c r="J135" i="46"/>
  <c r="I135" i="46"/>
  <c r="H135" i="46"/>
  <c r="G135" i="46"/>
  <c r="F135" i="46"/>
  <c r="E135" i="46"/>
  <c r="D135" i="46"/>
  <c r="J134" i="46"/>
  <c r="I134" i="46"/>
  <c r="H134" i="46"/>
  <c r="G134" i="46"/>
  <c r="F134" i="46"/>
  <c r="E134" i="46"/>
  <c r="D134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04" i="46"/>
  <c r="C86" i="46"/>
  <c r="C87" i="46"/>
  <c r="C88" i="46"/>
  <c r="C89" i="46"/>
  <c r="C90" i="46"/>
  <c r="C63" i="46"/>
  <c r="C64" i="46"/>
  <c r="C65" i="46"/>
  <c r="C66" i="46"/>
  <c r="C67" i="46"/>
  <c r="C68" i="46"/>
  <c r="C69" i="46"/>
  <c r="C70" i="46"/>
  <c r="C71" i="46"/>
  <c r="C72" i="46"/>
  <c r="C73" i="46"/>
  <c r="C74" i="46"/>
  <c r="C75" i="46"/>
  <c r="C76" i="46"/>
  <c r="C77" i="46"/>
  <c r="C78" i="46"/>
  <c r="C79" i="46"/>
  <c r="C80" i="46"/>
  <c r="C81" i="46"/>
  <c r="C82" i="46"/>
  <c r="C83" i="46"/>
  <c r="C84" i="46"/>
  <c r="C85" i="46"/>
  <c r="C62" i="46"/>
  <c r="L96" i="46"/>
  <c r="J95" i="46"/>
  <c r="I95" i="46"/>
  <c r="H95" i="46"/>
  <c r="G95" i="46"/>
  <c r="F95" i="46"/>
  <c r="E95" i="46"/>
  <c r="D95" i="46"/>
  <c r="J94" i="46"/>
  <c r="I94" i="46"/>
  <c r="H94" i="46"/>
  <c r="G94" i="46"/>
  <c r="F94" i="46"/>
  <c r="E94" i="46"/>
  <c r="D94" i="46"/>
  <c r="J93" i="46"/>
  <c r="I93" i="46"/>
  <c r="H93" i="46"/>
  <c r="G93" i="46"/>
  <c r="F93" i="46"/>
  <c r="E93" i="46"/>
  <c r="D93" i="46"/>
  <c r="J92" i="46"/>
  <c r="I92" i="46"/>
  <c r="H92" i="46"/>
  <c r="G92" i="46"/>
  <c r="F92" i="46"/>
  <c r="E92" i="46"/>
  <c r="D92" i="46"/>
  <c r="J91" i="46"/>
  <c r="I91" i="46"/>
  <c r="M91" i="46" s="1"/>
  <c r="H91" i="46"/>
  <c r="G91" i="46"/>
  <c r="F91" i="46"/>
  <c r="E91" i="46"/>
  <c r="D91" i="46"/>
  <c r="D52" i="46"/>
  <c r="E52" i="46"/>
  <c r="F52" i="46"/>
  <c r="G52" i="46"/>
  <c r="H52" i="46"/>
  <c r="I52" i="46"/>
  <c r="J52" i="46"/>
  <c r="A1523" i="46" l="1"/>
  <c r="A1524" i="46"/>
  <c r="B1524" i="46"/>
  <c r="A1525" i="46"/>
  <c r="B1525" i="46"/>
  <c r="A1526" i="46"/>
  <c r="B1526" i="46"/>
  <c r="B1522" i="46"/>
  <c r="A1522" i="46"/>
  <c r="A1480" i="46"/>
  <c r="A1481" i="46"/>
  <c r="B1481" i="46"/>
  <c r="A1482" i="46"/>
  <c r="B1482" i="46"/>
  <c r="A1483" i="46"/>
  <c r="B1483" i="46"/>
  <c r="B1479" i="46"/>
  <c r="A1479" i="46"/>
  <c r="L1442" i="46"/>
  <c r="L1443" i="46"/>
  <c r="L1444" i="46"/>
  <c r="L1445" i="46"/>
  <c r="L1446" i="46"/>
  <c r="L1447" i="46"/>
  <c r="L1448" i="46"/>
  <c r="L1449" i="46"/>
  <c r="L1450" i="46"/>
  <c r="L1451" i="46"/>
  <c r="L1452" i="46"/>
  <c r="L1453" i="46"/>
  <c r="L1454" i="46"/>
  <c r="L1455" i="46"/>
  <c r="L1456" i="46"/>
  <c r="L1457" i="46"/>
  <c r="L1458" i="46"/>
  <c r="L1472" i="46"/>
  <c r="L1473" i="46"/>
  <c r="L1474" i="46"/>
  <c r="L1475" i="46"/>
  <c r="L1476" i="46"/>
  <c r="L1477" i="46"/>
  <c r="L1485" i="46"/>
  <c r="L1486" i="46"/>
  <c r="L1487" i="46"/>
  <c r="L1488" i="46"/>
  <c r="L1489" i="46"/>
  <c r="L1490" i="46"/>
  <c r="L1491" i="46"/>
  <c r="L1492" i="46"/>
  <c r="L1493" i="46"/>
  <c r="L1494" i="46"/>
  <c r="L1495" i="46"/>
  <c r="L1496" i="46"/>
  <c r="L1497" i="46"/>
  <c r="L1498" i="46"/>
  <c r="L1499" i="46"/>
  <c r="L1500" i="46"/>
  <c r="L1501" i="46"/>
  <c r="L1515" i="46"/>
  <c r="L1516" i="46"/>
  <c r="L1517" i="46"/>
  <c r="L1518" i="46"/>
  <c r="L1519" i="46"/>
  <c r="L1520" i="46"/>
  <c r="L1558" i="46"/>
  <c r="L1559" i="46"/>
  <c r="L1560" i="46"/>
  <c r="L1561" i="46"/>
  <c r="L1562" i="46"/>
  <c r="L1563" i="46"/>
  <c r="Q1570" i="46"/>
  <c r="N1571" i="46"/>
  <c r="N1572" i="46"/>
  <c r="N1573" i="46"/>
  <c r="N1574" i="46"/>
  <c r="N1575" i="46"/>
  <c r="N1576" i="46"/>
  <c r="N1577" i="46"/>
  <c r="N1578" i="46"/>
  <c r="N1579" i="46"/>
  <c r="N1580" i="46"/>
  <c r="N1581" i="46"/>
  <c r="N1582" i="46"/>
  <c r="N1583" i="46"/>
  <c r="N1584" i="46"/>
  <c r="N1585" i="46"/>
  <c r="N1586" i="46"/>
  <c r="N1587" i="46"/>
  <c r="L1601" i="46"/>
  <c r="L1602" i="46"/>
  <c r="L1603" i="46"/>
  <c r="L1604" i="46"/>
  <c r="L1605" i="46"/>
  <c r="L1606" i="46"/>
  <c r="K1607" i="46"/>
  <c r="Q1613" i="46"/>
  <c r="K1650" i="46"/>
  <c r="Q1656" i="46"/>
  <c r="L1687" i="46"/>
  <c r="L1688" i="46"/>
  <c r="L1689" i="46"/>
  <c r="L1690" i="46"/>
  <c r="L1691" i="46"/>
  <c r="L1692" i="46"/>
  <c r="K1693" i="46"/>
  <c r="Q1699" i="46"/>
  <c r="L1730" i="46"/>
  <c r="L1731" i="46"/>
  <c r="L1732" i="46"/>
  <c r="L1733" i="46"/>
  <c r="L1734" i="46"/>
  <c r="L1735" i="46"/>
  <c r="K1736" i="46"/>
  <c r="Q1742" i="46"/>
  <c r="N1743" i="46"/>
  <c r="N1744" i="46"/>
  <c r="N1745" i="46"/>
  <c r="N1746" i="46"/>
  <c r="N1747" i="46"/>
  <c r="N1748" i="46"/>
  <c r="N1749" i="46"/>
  <c r="N1750" i="46"/>
  <c r="N1751" i="46"/>
  <c r="N1752" i="46"/>
  <c r="N1753" i="46"/>
  <c r="N1754" i="46"/>
  <c r="N1755" i="46"/>
  <c r="N1756" i="46"/>
  <c r="N1757" i="46"/>
  <c r="N1758" i="46"/>
  <c r="N1759" i="46"/>
  <c r="L1773" i="46"/>
  <c r="L1774" i="46"/>
  <c r="L1775" i="46"/>
  <c r="L1776" i="46"/>
  <c r="L1777" i="46"/>
  <c r="L1778" i="46"/>
  <c r="A1781" i="46"/>
  <c r="B1781" i="46"/>
  <c r="A1782" i="46"/>
  <c r="B1782" i="46"/>
  <c r="A1783" i="46"/>
  <c r="B1783" i="46"/>
  <c r="A1784" i="46"/>
  <c r="Q1785" i="46"/>
  <c r="L1816" i="46"/>
  <c r="L1817" i="46"/>
  <c r="L1818" i="46"/>
  <c r="L1819" i="46"/>
  <c r="L1820" i="46"/>
  <c r="L1821" i="46"/>
  <c r="K1822" i="46"/>
  <c r="A1823" i="46"/>
  <c r="A1824" i="46"/>
  <c r="B1824" i="46"/>
  <c r="A1825" i="46"/>
  <c r="B1825" i="46"/>
  <c r="A1826" i="46"/>
  <c r="B1826" i="46"/>
  <c r="A1827" i="46"/>
  <c r="B1827" i="46"/>
  <c r="Q1828" i="46"/>
  <c r="N1829" i="46"/>
  <c r="N1830" i="46"/>
  <c r="N1831" i="46"/>
  <c r="N1832" i="46"/>
  <c r="N1833" i="46"/>
  <c r="N1834" i="46"/>
  <c r="N1835" i="46"/>
  <c r="N1836" i="46"/>
  <c r="N1837" i="46"/>
  <c r="N1838" i="46"/>
  <c r="N1839" i="46"/>
  <c r="N1840" i="46"/>
  <c r="N1841" i="46"/>
  <c r="N1842" i="46"/>
  <c r="N1843" i="46"/>
  <c r="N1844" i="46"/>
  <c r="N1845" i="46"/>
  <c r="L1859" i="46"/>
  <c r="L1860" i="46"/>
  <c r="L1861" i="46"/>
  <c r="L1862" i="46"/>
  <c r="L1863" i="46"/>
  <c r="L1864" i="46"/>
  <c r="K1865" i="46"/>
  <c r="A1866" i="46"/>
  <c r="B1866" i="46"/>
  <c r="A1867" i="46"/>
  <c r="B1867" i="46"/>
  <c r="Q1871" i="46"/>
  <c r="L1902" i="46"/>
  <c r="L1903" i="46"/>
  <c r="L1904" i="46"/>
  <c r="L1905" i="46"/>
  <c r="L1906" i="46"/>
  <c r="L1907" i="46"/>
  <c r="K1908" i="46"/>
  <c r="Q1914" i="46"/>
  <c r="N1915" i="46"/>
  <c r="N1916" i="46"/>
  <c r="N1917" i="46"/>
  <c r="N1918" i="46"/>
  <c r="N1919" i="46"/>
  <c r="N1920" i="46"/>
  <c r="N1921" i="46"/>
  <c r="N1922" i="46"/>
  <c r="N1923" i="46"/>
  <c r="N1924" i="46"/>
  <c r="N1925" i="46"/>
  <c r="N1926" i="46"/>
  <c r="N1927" i="46"/>
  <c r="N1928" i="46"/>
  <c r="N1929" i="46"/>
  <c r="N1930" i="46"/>
  <c r="N1931" i="46"/>
  <c r="L1945" i="46"/>
  <c r="L1946" i="46"/>
  <c r="L1947" i="46"/>
  <c r="L1948" i="46"/>
  <c r="L1949" i="46"/>
  <c r="L1950" i="46"/>
  <c r="K1951" i="46"/>
  <c r="Q1957" i="46"/>
  <c r="L1988" i="46"/>
  <c r="L1989" i="46"/>
  <c r="L1990" i="46"/>
  <c r="L1991" i="46"/>
  <c r="L1992" i="46"/>
  <c r="L1993" i="46"/>
  <c r="K1994" i="46"/>
  <c r="Q2000" i="46"/>
  <c r="N2001" i="46"/>
  <c r="N2002" i="46"/>
  <c r="N2003" i="46"/>
  <c r="N2004" i="46"/>
  <c r="N2005" i="46"/>
  <c r="N2006" i="46"/>
  <c r="N2007" i="46"/>
  <c r="N2008" i="46"/>
  <c r="N2009" i="46"/>
  <c r="N2010" i="46"/>
  <c r="N2011" i="46"/>
  <c r="N2012" i="46"/>
  <c r="N2013" i="46"/>
  <c r="N2014" i="46"/>
  <c r="N2015" i="46"/>
  <c r="N2016" i="46"/>
  <c r="N2017" i="46"/>
  <c r="L2031" i="46"/>
  <c r="L2032" i="46"/>
  <c r="L2033" i="46"/>
  <c r="L2034" i="46"/>
  <c r="L2035" i="46"/>
  <c r="L2036" i="46"/>
  <c r="K2037" i="46"/>
  <c r="Q2043" i="46"/>
  <c r="L2074" i="46"/>
  <c r="L2075" i="46"/>
  <c r="L2076" i="46"/>
  <c r="L2077" i="46"/>
  <c r="L2078" i="46"/>
  <c r="L2079" i="46"/>
  <c r="K2080" i="46"/>
  <c r="Q2086" i="46"/>
  <c r="L2117" i="46"/>
  <c r="L2118" i="46"/>
  <c r="L2119" i="46"/>
  <c r="L2120" i="46"/>
  <c r="L2121" i="46"/>
  <c r="L2122" i="46"/>
  <c r="A2124" i="46"/>
  <c r="B2124" i="46"/>
  <c r="A2125" i="46"/>
  <c r="B2125" i="46"/>
  <c r="A2126" i="46"/>
  <c r="B2126" i="46"/>
  <c r="A2127" i="46"/>
  <c r="B2127" i="46"/>
  <c r="A2128" i="46"/>
  <c r="B2128" i="46"/>
  <c r="Q2129" i="46"/>
  <c r="N2130" i="46"/>
  <c r="N2131" i="46"/>
  <c r="N2132" i="46"/>
  <c r="N2133" i="46"/>
  <c r="N2134" i="46"/>
  <c r="N2135" i="46"/>
  <c r="N2136" i="46"/>
  <c r="N2137" i="46"/>
  <c r="N2138" i="46"/>
  <c r="N2139" i="46"/>
  <c r="N2140" i="46"/>
  <c r="N2141" i="46"/>
  <c r="N2142" i="46"/>
  <c r="N2143" i="46"/>
  <c r="N2144" i="46"/>
  <c r="N2145" i="46"/>
  <c r="N2146" i="46"/>
  <c r="L2160" i="46"/>
  <c r="L2161" i="46"/>
  <c r="L2162" i="46"/>
  <c r="L2163" i="46"/>
  <c r="L2164" i="46"/>
  <c r="L2165" i="46"/>
  <c r="K2166" i="46"/>
  <c r="A2167" i="46"/>
  <c r="B2167" i="46"/>
  <c r="A2168" i="46"/>
  <c r="B2168" i="46"/>
  <c r="A2169" i="46"/>
  <c r="B2169" i="46"/>
  <c r="A2170" i="46"/>
  <c r="B2170" i="46"/>
  <c r="A2171" i="46"/>
  <c r="B2171" i="46"/>
  <c r="Q2172" i="46"/>
  <c r="N2173" i="46"/>
  <c r="N2174" i="46"/>
  <c r="N2175" i="46"/>
  <c r="N2176" i="46"/>
  <c r="N2177" i="46"/>
  <c r="N2178" i="46"/>
  <c r="N2179" i="46"/>
  <c r="N2180" i="46"/>
  <c r="N2181" i="46"/>
  <c r="N2182" i="46"/>
  <c r="N2183" i="46"/>
  <c r="N2184" i="46"/>
  <c r="N2185" i="46"/>
  <c r="N2186" i="46"/>
  <c r="N2187" i="46"/>
  <c r="N2188" i="46"/>
  <c r="N2189" i="46"/>
  <c r="L2203" i="46"/>
  <c r="L2204" i="46"/>
  <c r="L2205" i="46"/>
  <c r="L2206" i="46"/>
  <c r="L2207" i="46"/>
  <c r="L2208" i="46"/>
  <c r="K2209" i="46"/>
  <c r="A2210" i="46"/>
  <c r="B2210" i="46"/>
  <c r="A2211" i="46"/>
  <c r="B2211" i="46"/>
  <c r="A2212" i="46"/>
  <c r="B2212" i="46"/>
  <c r="A2213" i="46"/>
  <c r="B2213" i="46"/>
  <c r="A2214" i="46"/>
  <c r="B2214" i="46"/>
  <c r="Q2215" i="46"/>
  <c r="N2216" i="46"/>
  <c r="N2217" i="46"/>
  <c r="N2218" i="46"/>
  <c r="N2219" i="46"/>
  <c r="N2220" i="46"/>
  <c r="N2221" i="46"/>
  <c r="N2222" i="46"/>
  <c r="N2223" i="46"/>
  <c r="N2224" i="46"/>
  <c r="N2225" i="46"/>
  <c r="N2226" i="46"/>
  <c r="N2227" i="46"/>
  <c r="N2228" i="46"/>
  <c r="N2229" i="46"/>
  <c r="N2230" i="46"/>
  <c r="N2231" i="46"/>
  <c r="N2232" i="46"/>
  <c r="L2246" i="46"/>
  <c r="L2247" i="46"/>
  <c r="L2248" i="46"/>
  <c r="L2249" i="46"/>
  <c r="L2250" i="46"/>
  <c r="L2251" i="46"/>
  <c r="A2253" i="46"/>
  <c r="B2253" i="46"/>
  <c r="A2254" i="46"/>
  <c r="B2254" i="46"/>
  <c r="A2255" i="46"/>
  <c r="B2255" i="46"/>
  <c r="A2256" i="46"/>
  <c r="B2256" i="46"/>
  <c r="A2257" i="46"/>
  <c r="B2257" i="46"/>
  <c r="Q2258" i="46"/>
  <c r="K2295" i="46"/>
  <c r="N2260" i="46"/>
  <c r="N2261" i="46"/>
  <c r="N2262" i="46"/>
  <c r="N2263" i="46"/>
  <c r="N2264" i="46"/>
  <c r="N2265" i="46"/>
  <c r="N2266" i="46"/>
  <c r="N2267" i="46"/>
  <c r="N2268" i="46"/>
  <c r="N2269" i="46"/>
  <c r="N2270" i="46"/>
  <c r="N2271" i="46"/>
  <c r="N2272" i="46"/>
  <c r="N2273" i="46"/>
  <c r="N2274" i="46"/>
  <c r="N2275" i="46"/>
  <c r="L2289" i="46"/>
  <c r="L2290" i="46"/>
  <c r="L2291" i="46"/>
  <c r="L2292" i="46"/>
  <c r="L2293" i="46"/>
  <c r="L2294" i="46"/>
  <c r="A2296" i="46"/>
  <c r="B2296" i="46"/>
  <c r="A2297" i="46"/>
  <c r="B2297" i="46"/>
  <c r="A2298" i="46"/>
  <c r="B2298" i="46"/>
  <c r="A2299" i="46"/>
  <c r="B2299" i="46"/>
  <c r="A2300" i="46"/>
  <c r="B2300" i="46"/>
  <c r="Q2301" i="46"/>
  <c r="N2302" i="46"/>
  <c r="N2303" i="46"/>
  <c r="N2304" i="46"/>
  <c r="N2305" i="46"/>
  <c r="N2306" i="46"/>
  <c r="N2307" i="46"/>
  <c r="N2308" i="46"/>
  <c r="N2309" i="46"/>
  <c r="N2310" i="46"/>
  <c r="N2311" i="46"/>
  <c r="N2312" i="46"/>
  <c r="N2313" i="46"/>
  <c r="N2314" i="46"/>
  <c r="N2315" i="46"/>
  <c r="N2316" i="46"/>
  <c r="N2317" i="46"/>
  <c r="N2318" i="46"/>
  <c r="L2332" i="46"/>
  <c r="L2333" i="46"/>
  <c r="L2334" i="46"/>
  <c r="L2335" i="46"/>
  <c r="L2336" i="46"/>
  <c r="L2337" i="46"/>
  <c r="K2338" i="46"/>
  <c r="L1434" i="46"/>
  <c r="L1433" i="46"/>
  <c r="L1432" i="46"/>
  <c r="L1431" i="46"/>
  <c r="L1430" i="46"/>
  <c r="L1429" i="46"/>
  <c r="A1426" i="46"/>
  <c r="A1427" i="46"/>
  <c r="A1428" i="46"/>
  <c r="A1416" i="46"/>
  <c r="A1417" i="46"/>
  <c r="A1418" i="46"/>
  <c r="A1419" i="46"/>
  <c r="A1420" i="46"/>
  <c r="A1421" i="46"/>
  <c r="A1422" i="46"/>
  <c r="A1423" i="46"/>
  <c r="A1424" i="46"/>
  <c r="A1425" i="46"/>
  <c r="A1394" i="46"/>
  <c r="A1395" i="46"/>
  <c r="B1395" i="46"/>
  <c r="A1396" i="46"/>
  <c r="B1396" i="46"/>
  <c r="A1397" i="46"/>
  <c r="B1397" i="46"/>
  <c r="B1393" i="46"/>
  <c r="A1393" i="46"/>
  <c r="L1391" i="46"/>
  <c r="L1390" i="46"/>
  <c r="L1389" i="46"/>
  <c r="L1388" i="46"/>
  <c r="L1387" i="46"/>
  <c r="L1386" i="46"/>
  <c r="A1373" i="46"/>
  <c r="A1374" i="46"/>
  <c r="A1375" i="46"/>
  <c r="A1376" i="46"/>
  <c r="A1377" i="46"/>
  <c r="A1378" i="46"/>
  <c r="A1379" i="46"/>
  <c r="A1380" i="46"/>
  <c r="A1381" i="46"/>
  <c r="A1382" i="46"/>
  <c r="A1383" i="46"/>
  <c r="A1384" i="46"/>
  <c r="A1385" i="46"/>
  <c r="A1351" i="46"/>
  <c r="A1352" i="46"/>
  <c r="B1352" i="46"/>
  <c r="A1353" i="46"/>
  <c r="B1353" i="46"/>
  <c r="A1354" i="46"/>
  <c r="B1354" i="46"/>
  <c r="B1350" i="46"/>
  <c r="A1350" i="46"/>
  <c r="L1348" i="46"/>
  <c r="L1347" i="46"/>
  <c r="L1346" i="46"/>
  <c r="L1345" i="46"/>
  <c r="L1344" i="46"/>
  <c r="L1343" i="46"/>
  <c r="A1330" i="46"/>
  <c r="A1331" i="46"/>
  <c r="A1332" i="46"/>
  <c r="A1333" i="46"/>
  <c r="A1334" i="46"/>
  <c r="A1335" i="46"/>
  <c r="A1336" i="46"/>
  <c r="A1337" i="46"/>
  <c r="A1338" i="46"/>
  <c r="A1339" i="46"/>
  <c r="A1340" i="46"/>
  <c r="A1341" i="46"/>
  <c r="A1342" i="46"/>
  <c r="A1308" i="46"/>
  <c r="A1309" i="46"/>
  <c r="B1309" i="46"/>
  <c r="A1310" i="46"/>
  <c r="B1310" i="46"/>
  <c r="A1311" i="46"/>
  <c r="B1311" i="46"/>
  <c r="B1307" i="46"/>
  <c r="A1307" i="46"/>
  <c r="L1305" i="46"/>
  <c r="L1304" i="46"/>
  <c r="L1303" i="46"/>
  <c r="L1302" i="46"/>
  <c r="L1301" i="46"/>
  <c r="L1300" i="46"/>
  <c r="A1287" i="46"/>
  <c r="A1288" i="46"/>
  <c r="A1289" i="46"/>
  <c r="A1290" i="46"/>
  <c r="A1291" i="46"/>
  <c r="A1292" i="46"/>
  <c r="A1293" i="46"/>
  <c r="A1294" i="46"/>
  <c r="A1295" i="46"/>
  <c r="A1296" i="46"/>
  <c r="A1297" i="46"/>
  <c r="A1298" i="46"/>
  <c r="A1299" i="46"/>
  <c r="A1265" i="46"/>
  <c r="A1266" i="46"/>
  <c r="B1266" i="46"/>
  <c r="A1267" i="46"/>
  <c r="B1267" i="46"/>
  <c r="A1268" i="46"/>
  <c r="B1268" i="46"/>
  <c r="B1264" i="46"/>
  <c r="A1264" i="46"/>
  <c r="L1262" i="46"/>
  <c r="L1261" i="46"/>
  <c r="L1260" i="46"/>
  <c r="L1259" i="46"/>
  <c r="L1258" i="46"/>
  <c r="L1257" i="46"/>
  <c r="A1244" i="46"/>
  <c r="A1245" i="46"/>
  <c r="A1246" i="46"/>
  <c r="A1247" i="46"/>
  <c r="A1248" i="46"/>
  <c r="A1249" i="46"/>
  <c r="A1250" i="46"/>
  <c r="A1251" i="46"/>
  <c r="A1252" i="46"/>
  <c r="A1253" i="46"/>
  <c r="A1254" i="46"/>
  <c r="A1255" i="46"/>
  <c r="A1256" i="46"/>
  <c r="A1222" i="46"/>
  <c r="A1223" i="46"/>
  <c r="B1223" i="46"/>
  <c r="A1224" i="46"/>
  <c r="B1224" i="46"/>
  <c r="A1225" i="46"/>
  <c r="B1225" i="46"/>
  <c r="B1221" i="46"/>
  <c r="A1221" i="46"/>
  <c r="L1219" i="46"/>
  <c r="L1218" i="46"/>
  <c r="L1217" i="46"/>
  <c r="L1216" i="46"/>
  <c r="L1215" i="46"/>
  <c r="L1214" i="46"/>
  <c r="A1213" i="46"/>
  <c r="A1210" i="46"/>
  <c r="A1211" i="46"/>
  <c r="A1212" i="46"/>
  <c r="A1201" i="46"/>
  <c r="A1202" i="46"/>
  <c r="A1203" i="46"/>
  <c r="A1204" i="46"/>
  <c r="A1205" i="46"/>
  <c r="A1206" i="46"/>
  <c r="A1207" i="46"/>
  <c r="A1208" i="46"/>
  <c r="A1209" i="46"/>
  <c r="A1179" i="46"/>
  <c r="A1180" i="46"/>
  <c r="B1180" i="46"/>
  <c r="A1181" i="46"/>
  <c r="B1181" i="46"/>
  <c r="A1182" i="46"/>
  <c r="B1182" i="46"/>
  <c r="B1178" i="46"/>
  <c r="A1178" i="46"/>
  <c r="A1136" i="46"/>
  <c r="A1137" i="46"/>
  <c r="B1137" i="46"/>
  <c r="A1138" i="46"/>
  <c r="B1138" i="46"/>
  <c r="A1139" i="46"/>
  <c r="B1139" i="46"/>
  <c r="B1135" i="46"/>
  <c r="A1135" i="46"/>
  <c r="L1176" i="46"/>
  <c r="L1175" i="46"/>
  <c r="L1174" i="46"/>
  <c r="L1173" i="46"/>
  <c r="L1172" i="46"/>
  <c r="L1171" i="46"/>
  <c r="A1158" i="46"/>
  <c r="A1159" i="46"/>
  <c r="A1160" i="46"/>
  <c r="A1161" i="46"/>
  <c r="A1162" i="46"/>
  <c r="A1163" i="46"/>
  <c r="A1164" i="46"/>
  <c r="A1165" i="46"/>
  <c r="A1166" i="46"/>
  <c r="A1167" i="46"/>
  <c r="A1168" i="46"/>
  <c r="A1169" i="46"/>
  <c r="A1170" i="46"/>
  <c r="L1133" i="46"/>
  <c r="L1132" i="46"/>
  <c r="L1131" i="46"/>
  <c r="L1130" i="46"/>
  <c r="L1129" i="46"/>
  <c r="L1128" i="46"/>
  <c r="A1115" i="46"/>
  <c r="A1116" i="46"/>
  <c r="A1117" i="46"/>
  <c r="A1118" i="46"/>
  <c r="A1119" i="46"/>
  <c r="A1120" i="46"/>
  <c r="A1121" i="46"/>
  <c r="A1122" i="46"/>
  <c r="A1123" i="46"/>
  <c r="A1124" i="46"/>
  <c r="A1125" i="46"/>
  <c r="A1126" i="46"/>
  <c r="A1127" i="46"/>
  <c r="L1090" i="46"/>
  <c r="L1089" i="46"/>
  <c r="L1088" i="46"/>
  <c r="L1087" i="46"/>
  <c r="L1086" i="46"/>
  <c r="L1085" i="46"/>
  <c r="A1083" i="46"/>
  <c r="A1084" i="46"/>
  <c r="A1080" i="46"/>
  <c r="A1081" i="46"/>
  <c r="A1082" i="46"/>
  <c r="A1072" i="46"/>
  <c r="A1073" i="46"/>
  <c r="A1074" i="46"/>
  <c r="A1075" i="46"/>
  <c r="A1076" i="46"/>
  <c r="A1077" i="46"/>
  <c r="A1078" i="46"/>
  <c r="A1079" i="46"/>
  <c r="A1093" i="46"/>
  <c r="A1094" i="46"/>
  <c r="B1094" i="46"/>
  <c r="A1095" i="46"/>
  <c r="B1095" i="46"/>
  <c r="A1096" i="46"/>
  <c r="B1096" i="46"/>
  <c r="B1092" i="46"/>
  <c r="A1092" i="46"/>
  <c r="A1050" i="46"/>
  <c r="A1051" i="46"/>
  <c r="B1051" i="46"/>
  <c r="A1052" i="46"/>
  <c r="B1052" i="46"/>
  <c r="A1053" i="46"/>
  <c r="B1053" i="46"/>
  <c r="B1049" i="46"/>
  <c r="A1049" i="46"/>
  <c r="A1014" i="46"/>
  <c r="L1014" i="46"/>
  <c r="A1009" i="46"/>
  <c r="A1010" i="46"/>
  <c r="B1010" i="46"/>
  <c r="A1011" i="46"/>
  <c r="B1011" i="46"/>
  <c r="A1012" i="46"/>
  <c r="B1012" i="46"/>
  <c r="B1008" i="46"/>
  <c r="A1008" i="46"/>
  <c r="A965" i="46"/>
  <c r="A966" i="46"/>
  <c r="B966" i="46"/>
  <c r="A967" i="46"/>
  <c r="B967" i="46"/>
  <c r="A968" i="46"/>
  <c r="B968" i="46"/>
  <c r="B964" i="46"/>
  <c r="A964" i="46"/>
  <c r="A922" i="46"/>
  <c r="A923" i="46"/>
  <c r="B923" i="46"/>
  <c r="A924" i="46"/>
  <c r="B924" i="46"/>
  <c r="A925" i="46"/>
  <c r="B925" i="46"/>
  <c r="B921" i="46"/>
  <c r="A921" i="46"/>
  <c r="A878" i="46"/>
  <c r="A879" i="46"/>
  <c r="B879" i="46"/>
  <c r="A880" i="46"/>
  <c r="B880" i="46"/>
  <c r="A881" i="46"/>
  <c r="B881" i="46"/>
  <c r="B877" i="46"/>
  <c r="A877" i="46"/>
  <c r="A833" i="46"/>
  <c r="A834" i="46"/>
  <c r="B834" i="46"/>
  <c r="A835" i="46"/>
  <c r="B835" i="46"/>
  <c r="A836" i="46"/>
  <c r="B836" i="46"/>
  <c r="B832" i="46"/>
  <c r="A832" i="46"/>
  <c r="A790" i="46"/>
  <c r="A791" i="46"/>
  <c r="B791" i="46"/>
  <c r="A792" i="46"/>
  <c r="B792" i="46"/>
  <c r="A793" i="46"/>
  <c r="B793" i="46"/>
  <c r="B789" i="46"/>
  <c r="A789" i="46"/>
  <c r="A747" i="46"/>
  <c r="A748" i="46"/>
  <c r="B748" i="46"/>
  <c r="A749" i="46"/>
  <c r="B749" i="46"/>
  <c r="A750" i="46"/>
  <c r="B750" i="46"/>
  <c r="B746" i="46"/>
  <c r="A746" i="46"/>
  <c r="A704" i="46"/>
  <c r="A705" i="46"/>
  <c r="B705" i="46"/>
  <c r="A706" i="46"/>
  <c r="B706" i="46"/>
  <c r="A707" i="46"/>
  <c r="B707" i="46"/>
  <c r="B703" i="46"/>
  <c r="A703" i="46"/>
  <c r="B660" i="46"/>
  <c r="B661" i="46"/>
  <c r="B662" i="46"/>
  <c r="B658" i="46"/>
  <c r="A659" i="46"/>
  <c r="A660" i="46"/>
  <c r="A661" i="46"/>
  <c r="A662" i="46"/>
  <c r="A658" i="46"/>
  <c r="B617" i="46"/>
  <c r="B618" i="46"/>
  <c r="B619" i="46"/>
  <c r="B615" i="46"/>
  <c r="A616" i="46"/>
  <c r="A617" i="46"/>
  <c r="A618" i="46"/>
  <c r="A619" i="46"/>
  <c r="A615" i="46"/>
  <c r="A573" i="46"/>
  <c r="A574" i="46"/>
  <c r="B574" i="46"/>
  <c r="A575" i="46"/>
  <c r="B575" i="46"/>
  <c r="A576" i="46"/>
  <c r="B576" i="46"/>
  <c r="B572" i="46"/>
  <c r="A572" i="46"/>
  <c r="A533" i="46"/>
  <c r="A534" i="46"/>
  <c r="B534" i="46"/>
  <c r="A535" i="46"/>
  <c r="B535" i="46"/>
  <c r="A536" i="46"/>
  <c r="B536" i="46"/>
  <c r="B532" i="46"/>
  <c r="A532" i="46"/>
  <c r="A490" i="46"/>
  <c r="A491" i="46"/>
  <c r="B491" i="46"/>
  <c r="A492" i="46"/>
  <c r="B492" i="46"/>
  <c r="A493" i="46"/>
  <c r="B493" i="46"/>
  <c r="B489" i="46"/>
  <c r="A489" i="46"/>
  <c r="A447" i="46"/>
  <c r="A448" i="46"/>
  <c r="B448" i="46"/>
  <c r="A449" i="46"/>
  <c r="B449" i="46"/>
  <c r="A450" i="46"/>
  <c r="B450" i="46"/>
  <c r="B446" i="46"/>
  <c r="A446" i="46"/>
  <c r="A404" i="46"/>
  <c r="A405" i="46"/>
  <c r="B405" i="46"/>
  <c r="A406" i="46"/>
  <c r="B406" i="46"/>
  <c r="A407" i="46"/>
  <c r="B407" i="46"/>
  <c r="B403" i="46"/>
  <c r="A403" i="46"/>
  <c r="A360" i="46"/>
  <c r="A361" i="46"/>
  <c r="B361" i="46"/>
  <c r="A362" i="46"/>
  <c r="B362" i="46"/>
  <c r="A363" i="46"/>
  <c r="B363" i="46"/>
  <c r="B359" i="46"/>
  <c r="A359" i="46"/>
  <c r="A316" i="46"/>
  <c r="A317" i="46"/>
  <c r="B317" i="46"/>
  <c r="A318" i="46"/>
  <c r="B318" i="46"/>
  <c r="A319" i="46"/>
  <c r="B319" i="46"/>
  <c r="B315" i="46"/>
  <c r="A315" i="46"/>
  <c r="B272" i="46"/>
  <c r="B273" i="46"/>
  <c r="B274" i="46"/>
  <c r="B270" i="46"/>
  <c r="A271" i="46"/>
  <c r="A272" i="46"/>
  <c r="A273" i="46"/>
  <c r="A274" i="46"/>
  <c r="A270" i="46"/>
  <c r="B229" i="46"/>
  <c r="B230" i="46"/>
  <c r="B231" i="46"/>
  <c r="B227" i="46"/>
  <c r="A228" i="46"/>
  <c r="A229" i="46"/>
  <c r="A230" i="46"/>
  <c r="A231" i="46"/>
  <c r="A227" i="46"/>
  <c r="B187" i="46"/>
  <c r="B188" i="46"/>
  <c r="B189" i="46"/>
  <c r="B185" i="46"/>
  <c r="A186" i="46"/>
  <c r="A187" i="46"/>
  <c r="A188" i="46"/>
  <c r="A189" i="46"/>
  <c r="A185" i="46"/>
  <c r="B143" i="46"/>
  <c r="B144" i="46"/>
  <c r="B145" i="46"/>
  <c r="B141" i="46"/>
  <c r="A142" i="46"/>
  <c r="A143" i="46"/>
  <c r="A144" i="46"/>
  <c r="A145" i="46"/>
  <c r="A141" i="46"/>
  <c r="A18" i="46"/>
  <c r="E18" i="46"/>
  <c r="F18" i="46"/>
  <c r="G18" i="46"/>
  <c r="H18" i="46"/>
  <c r="J18" i="46"/>
  <c r="L18" i="46"/>
  <c r="B100" i="46"/>
  <c r="B101" i="46"/>
  <c r="B102" i="46"/>
  <c r="B98" i="46"/>
  <c r="A102" i="46"/>
  <c r="A99" i="46"/>
  <c r="A100" i="46"/>
  <c r="A101" i="46"/>
  <c r="A98" i="46"/>
  <c r="B58" i="46"/>
  <c r="B59" i="46"/>
  <c r="B60" i="46"/>
  <c r="B56" i="46"/>
  <c r="A57" i="46"/>
  <c r="A58" i="46"/>
  <c r="A59" i="46"/>
  <c r="A60" i="46"/>
  <c r="A56" i="46"/>
  <c r="B13" i="46"/>
  <c r="B14" i="46"/>
  <c r="B15" i="46"/>
  <c r="B16" i="46"/>
  <c r="B12" i="46"/>
  <c r="A13" i="46"/>
  <c r="A14" i="46"/>
  <c r="A15" i="46"/>
  <c r="A16" i="46"/>
  <c r="A12" i="46"/>
  <c r="D18" i="46"/>
  <c r="O2037" i="46" l="1"/>
  <c r="O2123" i="46"/>
  <c r="O2252" i="46"/>
  <c r="O2080" i="46"/>
  <c r="O1994" i="46"/>
  <c r="O1779" i="46"/>
  <c r="O1693" i="46"/>
  <c r="O2166" i="46"/>
  <c r="O1564" i="46"/>
  <c r="O1736" i="46"/>
  <c r="O2338" i="46"/>
  <c r="O2209" i="46"/>
  <c r="O1951" i="46"/>
  <c r="O1908" i="46"/>
  <c r="O1822" i="46"/>
  <c r="O1650" i="46"/>
  <c r="O1865" i="46"/>
  <c r="O1607" i="46"/>
  <c r="N2259" i="46"/>
  <c r="O2295" i="46" s="1"/>
  <c r="K2123" i="46"/>
  <c r="K1779" i="46"/>
  <c r="K2252" i="46"/>
  <c r="B330" i="46"/>
  <c r="E330" i="46"/>
  <c r="F330" i="46"/>
  <c r="G330" i="46"/>
  <c r="H330" i="46"/>
  <c r="I330" i="46"/>
  <c r="M330" i="46" s="1"/>
  <c r="J330" i="46"/>
  <c r="B331" i="46"/>
  <c r="E331" i="46"/>
  <c r="F331" i="46"/>
  <c r="G331" i="46"/>
  <c r="H331" i="46"/>
  <c r="I331" i="46"/>
  <c r="M331" i="46" s="1"/>
  <c r="J331" i="46"/>
  <c r="B332" i="46"/>
  <c r="E332" i="46"/>
  <c r="F332" i="46"/>
  <c r="G332" i="46"/>
  <c r="H332" i="46"/>
  <c r="I332" i="46"/>
  <c r="M332" i="46" s="1"/>
  <c r="J332" i="46"/>
  <c r="B333" i="46"/>
  <c r="E333" i="46"/>
  <c r="F333" i="46"/>
  <c r="G333" i="46"/>
  <c r="H333" i="46"/>
  <c r="I333" i="46"/>
  <c r="M333" i="46" s="1"/>
  <c r="J333" i="46"/>
  <c r="B334" i="46"/>
  <c r="E334" i="46"/>
  <c r="F334" i="46"/>
  <c r="G334" i="46"/>
  <c r="H334" i="46"/>
  <c r="I334" i="46"/>
  <c r="M334" i="46" s="1"/>
  <c r="J334" i="46"/>
  <c r="B335" i="46"/>
  <c r="E335" i="46"/>
  <c r="F335" i="46"/>
  <c r="G335" i="46"/>
  <c r="H335" i="46"/>
  <c r="I335" i="46"/>
  <c r="M335" i="46" s="1"/>
  <c r="J335" i="46"/>
  <c r="B336" i="46"/>
  <c r="E336" i="46"/>
  <c r="F336" i="46"/>
  <c r="G336" i="46"/>
  <c r="H336" i="46"/>
  <c r="I336" i="46"/>
  <c r="M336" i="46" s="1"/>
  <c r="J336" i="46"/>
  <c r="B337" i="46"/>
  <c r="E337" i="46"/>
  <c r="F337" i="46"/>
  <c r="G337" i="46"/>
  <c r="H337" i="46"/>
  <c r="I337" i="46"/>
  <c r="M337" i="46" s="1"/>
  <c r="J337" i="46"/>
  <c r="B338" i="46"/>
  <c r="E338" i="46"/>
  <c r="F338" i="46"/>
  <c r="G338" i="46"/>
  <c r="H338" i="46"/>
  <c r="I338" i="46"/>
  <c r="M338" i="46" s="1"/>
  <c r="J338" i="46"/>
  <c r="B339" i="46"/>
  <c r="E339" i="46"/>
  <c r="F339" i="46"/>
  <c r="G339" i="46"/>
  <c r="H339" i="46"/>
  <c r="I339" i="46"/>
  <c r="M339" i="46" s="1"/>
  <c r="J339" i="46"/>
  <c r="B340" i="46"/>
  <c r="E340" i="46"/>
  <c r="F340" i="46"/>
  <c r="G340" i="46"/>
  <c r="H340" i="46"/>
  <c r="I340" i="46"/>
  <c r="M340" i="46" s="1"/>
  <c r="J340" i="46"/>
  <c r="B341" i="46"/>
  <c r="E341" i="46"/>
  <c r="F341" i="46"/>
  <c r="G341" i="46"/>
  <c r="H341" i="46"/>
  <c r="I341" i="46"/>
  <c r="M341" i="46" s="1"/>
  <c r="J341" i="46"/>
  <c r="B342" i="46"/>
  <c r="E342" i="46"/>
  <c r="F342" i="46"/>
  <c r="G342" i="46"/>
  <c r="H342" i="46"/>
  <c r="I342" i="46"/>
  <c r="M342" i="46" s="1"/>
  <c r="J342" i="46"/>
  <c r="B343" i="46"/>
  <c r="E343" i="46"/>
  <c r="F343" i="46"/>
  <c r="G343" i="46"/>
  <c r="H343" i="46"/>
  <c r="I343" i="46"/>
  <c r="M343" i="46" s="1"/>
  <c r="J343" i="46"/>
  <c r="B344" i="46"/>
  <c r="E344" i="46"/>
  <c r="F344" i="46"/>
  <c r="G344" i="46"/>
  <c r="H344" i="46"/>
  <c r="I344" i="46"/>
  <c r="M344" i="46" s="1"/>
  <c r="J344" i="46"/>
  <c r="B345" i="46"/>
  <c r="E345" i="46"/>
  <c r="F345" i="46"/>
  <c r="G345" i="46"/>
  <c r="H345" i="46"/>
  <c r="I345" i="46"/>
  <c r="M345" i="46" s="1"/>
  <c r="J345" i="46"/>
  <c r="B346" i="46"/>
  <c r="E346" i="46"/>
  <c r="F346" i="46"/>
  <c r="G346" i="46"/>
  <c r="H346" i="46"/>
  <c r="I346" i="46"/>
  <c r="M346" i="46" s="1"/>
  <c r="J346" i="46"/>
  <c r="B347" i="46"/>
  <c r="E347" i="46"/>
  <c r="F347" i="46"/>
  <c r="G347" i="46"/>
  <c r="H347" i="46"/>
  <c r="I347" i="46"/>
  <c r="M347" i="46" s="1"/>
  <c r="J347" i="46"/>
  <c r="B348" i="46"/>
  <c r="E348" i="46"/>
  <c r="F348" i="46"/>
  <c r="G348" i="46"/>
  <c r="H348" i="46"/>
  <c r="I348" i="46"/>
  <c r="M348" i="46" s="1"/>
  <c r="J348" i="46"/>
  <c r="B349" i="46"/>
  <c r="E349" i="46"/>
  <c r="F349" i="46"/>
  <c r="G349" i="46"/>
  <c r="H349" i="46"/>
  <c r="I349" i="46"/>
  <c r="M349" i="46" s="1"/>
  <c r="J349" i="46"/>
  <c r="B350" i="46"/>
  <c r="E350" i="46"/>
  <c r="F350" i="46"/>
  <c r="G350" i="46"/>
  <c r="H350" i="46"/>
  <c r="I350" i="46"/>
  <c r="M350" i="46" s="1"/>
  <c r="J350" i="46"/>
  <c r="A340" i="46"/>
  <c r="A341" i="46"/>
  <c r="A342" i="46"/>
  <c r="A343" i="46"/>
  <c r="A344" i="46"/>
  <c r="A345" i="46"/>
  <c r="A346" i="46"/>
  <c r="A347" i="46"/>
  <c r="A348" i="46"/>
  <c r="A349" i="46"/>
  <c r="A350" i="46"/>
  <c r="B322" i="46"/>
  <c r="E322" i="46"/>
  <c r="F322" i="46"/>
  <c r="G322" i="46"/>
  <c r="H322" i="46"/>
  <c r="I322" i="46"/>
  <c r="M322" i="46" s="1"/>
  <c r="J322" i="46"/>
  <c r="B323" i="46"/>
  <c r="E323" i="46"/>
  <c r="F323" i="46"/>
  <c r="G323" i="46"/>
  <c r="H323" i="46"/>
  <c r="I323" i="46"/>
  <c r="M323" i="46" s="1"/>
  <c r="J323" i="46"/>
  <c r="B324" i="46"/>
  <c r="E324" i="46"/>
  <c r="F324" i="46"/>
  <c r="G324" i="46"/>
  <c r="H324" i="46"/>
  <c r="I324" i="46"/>
  <c r="M324" i="46" s="1"/>
  <c r="J324" i="46"/>
  <c r="B325" i="46"/>
  <c r="E325" i="46"/>
  <c r="F325" i="46"/>
  <c r="G325" i="46"/>
  <c r="H325" i="46"/>
  <c r="I325" i="46"/>
  <c r="M325" i="46" s="1"/>
  <c r="J325" i="46"/>
  <c r="B326" i="46"/>
  <c r="E326" i="46"/>
  <c r="F326" i="46"/>
  <c r="G326" i="46"/>
  <c r="H326" i="46"/>
  <c r="I326" i="46"/>
  <c r="M326" i="46" s="1"/>
  <c r="J326" i="46"/>
  <c r="B327" i="46"/>
  <c r="E327" i="46"/>
  <c r="F327" i="46"/>
  <c r="G327" i="46"/>
  <c r="H327" i="46"/>
  <c r="I327" i="46"/>
  <c r="M327" i="46" s="1"/>
  <c r="J327" i="46"/>
  <c r="B328" i="46"/>
  <c r="E328" i="46"/>
  <c r="F328" i="46"/>
  <c r="G328" i="46"/>
  <c r="H328" i="46"/>
  <c r="I328" i="46"/>
  <c r="M328" i="46" s="1"/>
  <c r="J328" i="46"/>
  <c r="B329" i="46"/>
  <c r="E329" i="46"/>
  <c r="F329" i="46"/>
  <c r="G329" i="46"/>
  <c r="H329" i="46"/>
  <c r="I329" i="46"/>
  <c r="M329" i="46" s="1"/>
  <c r="J329" i="46"/>
  <c r="F321" i="46"/>
  <c r="G321" i="46"/>
  <c r="H321" i="46"/>
  <c r="I321" i="46"/>
  <c r="M321" i="46" s="1"/>
  <c r="J321" i="46"/>
  <c r="E321" i="46"/>
  <c r="B321" i="46"/>
  <c r="B277" i="46"/>
  <c r="E277" i="46"/>
  <c r="F277" i="46"/>
  <c r="G277" i="46"/>
  <c r="H277" i="46"/>
  <c r="I277" i="46"/>
  <c r="M277" i="46" s="1"/>
  <c r="J277" i="46"/>
  <c r="B278" i="46"/>
  <c r="E278" i="46"/>
  <c r="F278" i="46"/>
  <c r="G278" i="46"/>
  <c r="H278" i="46"/>
  <c r="I278" i="46"/>
  <c r="M278" i="46" s="1"/>
  <c r="J278" i="46"/>
  <c r="B279" i="46"/>
  <c r="E279" i="46"/>
  <c r="F279" i="46"/>
  <c r="G279" i="46"/>
  <c r="H279" i="46"/>
  <c r="I279" i="46"/>
  <c r="M279" i="46" s="1"/>
  <c r="J279" i="46"/>
  <c r="B280" i="46"/>
  <c r="E280" i="46"/>
  <c r="F280" i="46"/>
  <c r="G280" i="46"/>
  <c r="H280" i="46"/>
  <c r="I280" i="46"/>
  <c r="M280" i="46" s="1"/>
  <c r="J280" i="46"/>
  <c r="B281" i="46"/>
  <c r="E281" i="46"/>
  <c r="F281" i="46"/>
  <c r="G281" i="46"/>
  <c r="H281" i="46"/>
  <c r="I281" i="46"/>
  <c r="M281" i="46" s="1"/>
  <c r="J281" i="46"/>
  <c r="B282" i="46"/>
  <c r="E282" i="46"/>
  <c r="F282" i="46"/>
  <c r="G282" i="46"/>
  <c r="H282" i="46"/>
  <c r="I282" i="46"/>
  <c r="M282" i="46" s="1"/>
  <c r="J282" i="46"/>
  <c r="B283" i="46"/>
  <c r="E283" i="46"/>
  <c r="F283" i="46"/>
  <c r="G283" i="46"/>
  <c r="H283" i="46"/>
  <c r="I283" i="46"/>
  <c r="M283" i="46" s="1"/>
  <c r="J283" i="46"/>
  <c r="B284" i="46"/>
  <c r="E284" i="46"/>
  <c r="F284" i="46"/>
  <c r="G284" i="46"/>
  <c r="H284" i="46"/>
  <c r="I284" i="46"/>
  <c r="M284" i="46" s="1"/>
  <c r="J284" i="46"/>
  <c r="B285" i="46"/>
  <c r="E285" i="46"/>
  <c r="F285" i="46"/>
  <c r="G285" i="46"/>
  <c r="H285" i="46"/>
  <c r="I285" i="46"/>
  <c r="M285" i="46" s="1"/>
  <c r="J285" i="46"/>
  <c r="B286" i="46"/>
  <c r="E286" i="46"/>
  <c r="F286" i="46"/>
  <c r="G286" i="46"/>
  <c r="H286" i="46"/>
  <c r="I286" i="46"/>
  <c r="M286" i="46" s="1"/>
  <c r="J286" i="46"/>
  <c r="B287" i="46"/>
  <c r="E287" i="46"/>
  <c r="F287" i="46"/>
  <c r="G287" i="46"/>
  <c r="H287" i="46"/>
  <c r="I287" i="46"/>
  <c r="M287" i="46" s="1"/>
  <c r="J287" i="46"/>
  <c r="B288" i="46"/>
  <c r="E288" i="46"/>
  <c r="F288" i="46"/>
  <c r="G288" i="46"/>
  <c r="H288" i="46"/>
  <c r="I288" i="46"/>
  <c r="M288" i="46" s="1"/>
  <c r="J288" i="46"/>
  <c r="B289" i="46"/>
  <c r="E289" i="46"/>
  <c r="F289" i="46"/>
  <c r="G289" i="46"/>
  <c r="H289" i="46"/>
  <c r="I289" i="46"/>
  <c r="M289" i="46" s="1"/>
  <c r="J289" i="46"/>
  <c r="B290" i="46"/>
  <c r="E290" i="46"/>
  <c r="F290" i="46"/>
  <c r="G290" i="46"/>
  <c r="H290" i="46"/>
  <c r="I290" i="46"/>
  <c r="M290" i="46" s="1"/>
  <c r="J290" i="46"/>
  <c r="B291" i="46"/>
  <c r="E291" i="46"/>
  <c r="F291" i="46"/>
  <c r="G291" i="46"/>
  <c r="H291" i="46"/>
  <c r="I291" i="46"/>
  <c r="M291" i="46" s="1"/>
  <c r="J291" i="46"/>
  <c r="B292" i="46"/>
  <c r="E292" i="46"/>
  <c r="F292" i="46"/>
  <c r="G292" i="46"/>
  <c r="H292" i="46"/>
  <c r="I292" i="46"/>
  <c r="M292" i="46" s="1"/>
  <c r="J292" i="46"/>
  <c r="B293" i="46"/>
  <c r="E293" i="46"/>
  <c r="F293" i="46"/>
  <c r="G293" i="46"/>
  <c r="H293" i="46"/>
  <c r="I293" i="46"/>
  <c r="M293" i="46" s="1"/>
  <c r="J293" i="46"/>
  <c r="B294" i="46"/>
  <c r="E294" i="46"/>
  <c r="F294" i="46"/>
  <c r="G294" i="46"/>
  <c r="H294" i="46"/>
  <c r="I294" i="46"/>
  <c r="M294" i="46" s="1"/>
  <c r="J294" i="46"/>
  <c r="B295" i="46"/>
  <c r="E295" i="46"/>
  <c r="F295" i="46"/>
  <c r="G295" i="46"/>
  <c r="H295" i="46"/>
  <c r="I295" i="46"/>
  <c r="M295" i="46" s="1"/>
  <c r="J295" i="46"/>
  <c r="B296" i="46"/>
  <c r="E296" i="46"/>
  <c r="F296" i="46"/>
  <c r="G296" i="46"/>
  <c r="H296" i="46"/>
  <c r="I296" i="46"/>
  <c r="M296" i="46" s="1"/>
  <c r="J296" i="46"/>
  <c r="B297" i="46"/>
  <c r="E297" i="46"/>
  <c r="F297" i="46"/>
  <c r="G297" i="46"/>
  <c r="H297" i="46"/>
  <c r="I297" i="46"/>
  <c r="M297" i="46" s="1"/>
  <c r="J297" i="46"/>
  <c r="B298" i="46"/>
  <c r="E298" i="46"/>
  <c r="F298" i="46"/>
  <c r="G298" i="46"/>
  <c r="H298" i="46"/>
  <c r="I298" i="46"/>
  <c r="M298" i="46" s="1"/>
  <c r="J298" i="46"/>
  <c r="B299" i="46"/>
  <c r="E299" i="46"/>
  <c r="F299" i="46"/>
  <c r="G299" i="46"/>
  <c r="H299" i="46"/>
  <c r="I299" i="46"/>
  <c r="M299" i="46" s="1"/>
  <c r="J299" i="46"/>
  <c r="B300" i="46"/>
  <c r="E300" i="46"/>
  <c r="F300" i="46"/>
  <c r="G300" i="46"/>
  <c r="H300" i="46"/>
  <c r="I300" i="46"/>
  <c r="M300" i="46" s="1"/>
  <c r="J300" i="46"/>
  <c r="B301" i="46"/>
  <c r="E301" i="46"/>
  <c r="F301" i="46"/>
  <c r="G301" i="46"/>
  <c r="H301" i="46"/>
  <c r="I301" i="46"/>
  <c r="M301" i="46" s="1"/>
  <c r="J301" i="46"/>
  <c r="B302" i="46"/>
  <c r="E302" i="46"/>
  <c r="F302" i="46"/>
  <c r="G302" i="46"/>
  <c r="H302" i="46"/>
  <c r="I302" i="46"/>
  <c r="M302" i="46" s="1"/>
  <c r="J302" i="46"/>
  <c r="B303" i="46"/>
  <c r="E303" i="46"/>
  <c r="F303" i="46"/>
  <c r="G303" i="46"/>
  <c r="H303" i="46"/>
  <c r="I303" i="46"/>
  <c r="M303" i="46" s="1"/>
  <c r="J303" i="46"/>
  <c r="B304" i="46"/>
  <c r="E304" i="46"/>
  <c r="F304" i="46"/>
  <c r="G304" i="46"/>
  <c r="H304" i="46"/>
  <c r="I304" i="46"/>
  <c r="M304" i="46" s="1"/>
  <c r="J304" i="46"/>
  <c r="B305" i="46"/>
  <c r="E305" i="46"/>
  <c r="F305" i="46"/>
  <c r="G305" i="46"/>
  <c r="H305" i="46"/>
  <c r="I305" i="46"/>
  <c r="M305" i="46" s="1"/>
  <c r="J305" i="46"/>
  <c r="J276" i="46"/>
  <c r="F276" i="46"/>
  <c r="G276" i="46"/>
  <c r="H276" i="46"/>
  <c r="I276" i="46"/>
  <c r="M276" i="46" s="1"/>
  <c r="E276" i="46"/>
  <c r="A291" i="46"/>
  <c r="A292" i="46"/>
  <c r="A293" i="46"/>
  <c r="A294" i="46"/>
  <c r="A295" i="46"/>
  <c r="A296" i="46"/>
  <c r="A297" i="46"/>
  <c r="A298" i="46"/>
  <c r="A299" i="46"/>
  <c r="A300" i="46"/>
  <c r="A301" i="46"/>
  <c r="A302" i="46"/>
  <c r="A303" i="46"/>
  <c r="A304" i="46"/>
  <c r="A305" i="46"/>
  <c r="O311" i="46"/>
  <c r="O310" i="46"/>
  <c r="O309" i="46"/>
  <c r="O308" i="46"/>
  <c r="O307" i="46"/>
  <c r="B250" i="46"/>
  <c r="E250" i="46"/>
  <c r="F250" i="46"/>
  <c r="G250" i="46"/>
  <c r="H250" i="46"/>
  <c r="I250" i="46"/>
  <c r="M250" i="46" s="1"/>
  <c r="J250" i="46"/>
  <c r="B251" i="46"/>
  <c r="E251" i="46"/>
  <c r="F251" i="46"/>
  <c r="G251" i="46"/>
  <c r="H251" i="46"/>
  <c r="I251" i="46"/>
  <c r="M251" i="46" s="1"/>
  <c r="J251" i="46"/>
  <c r="B252" i="46"/>
  <c r="E252" i="46"/>
  <c r="F252" i="46"/>
  <c r="G252" i="46"/>
  <c r="H252" i="46"/>
  <c r="I252" i="46"/>
  <c r="M252" i="46" s="1"/>
  <c r="J252" i="46"/>
  <c r="B253" i="46"/>
  <c r="E253" i="46"/>
  <c r="F253" i="46"/>
  <c r="G253" i="46"/>
  <c r="H253" i="46"/>
  <c r="I253" i="46"/>
  <c r="M253" i="46" s="1"/>
  <c r="J253" i="46"/>
  <c r="B254" i="46"/>
  <c r="E254" i="46"/>
  <c r="F254" i="46"/>
  <c r="G254" i="46"/>
  <c r="H254" i="46"/>
  <c r="I254" i="46"/>
  <c r="M254" i="46" s="1"/>
  <c r="J254" i="46"/>
  <c r="B255" i="46"/>
  <c r="E255" i="46"/>
  <c r="F255" i="46"/>
  <c r="G255" i="46"/>
  <c r="H255" i="46"/>
  <c r="I255" i="46"/>
  <c r="M255" i="46" s="1"/>
  <c r="J255" i="46"/>
  <c r="B256" i="46"/>
  <c r="E256" i="46"/>
  <c r="F256" i="46"/>
  <c r="G256" i="46"/>
  <c r="H256" i="46"/>
  <c r="I256" i="46"/>
  <c r="M256" i="46" s="1"/>
  <c r="J256" i="46"/>
  <c r="B257" i="46"/>
  <c r="E257" i="46"/>
  <c r="F257" i="46"/>
  <c r="G257" i="46"/>
  <c r="H257" i="46"/>
  <c r="I257" i="46"/>
  <c r="M257" i="46" s="1"/>
  <c r="J257" i="46"/>
  <c r="B258" i="46"/>
  <c r="E258" i="46"/>
  <c r="F258" i="46"/>
  <c r="G258" i="46"/>
  <c r="H258" i="46"/>
  <c r="I258" i="46"/>
  <c r="M258" i="46" s="1"/>
  <c r="J258" i="46"/>
  <c r="B259" i="46"/>
  <c r="E259" i="46"/>
  <c r="F259" i="46"/>
  <c r="G259" i="46"/>
  <c r="H259" i="46"/>
  <c r="I259" i="46"/>
  <c r="M259" i="46" s="1"/>
  <c r="J259" i="46"/>
  <c r="B260" i="46"/>
  <c r="E260" i="46"/>
  <c r="F260" i="46"/>
  <c r="G260" i="46"/>
  <c r="H260" i="46"/>
  <c r="I260" i="46"/>
  <c r="M260" i="46" s="1"/>
  <c r="J260" i="46"/>
  <c r="B261" i="46"/>
  <c r="E261" i="46"/>
  <c r="F261" i="46"/>
  <c r="G261" i="46"/>
  <c r="H261" i="46"/>
  <c r="I261" i="46"/>
  <c r="M261" i="46" s="1"/>
  <c r="J261" i="46"/>
  <c r="B262" i="46"/>
  <c r="E262" i="46"/>
  <c r="F262" i="46"/>
  <c r="G262" i="46"/>
  <c r="H262" i="46"/>
  <c r="I262" i="46"/>
  <c r="M262" i="46" s="1"/>
  <c r="J262" i="46"/>
  <c r="A251" i="46"/>
  <c r="A252" i="46"/>
  <c r="A253" i="46"/>
  <c r="A254" i="46"/>
  <c r="A255" i="46"/>
  <c r="A256" i="46"/>
  <c r="A257" i="46"/>
  <c r="A258" i="46"/>
  <c r="A259" i="46"/>
  <c r="A260" i="46"/>
  <c r="A261" i="46"/>
  <c r="A262" i="46"/>
  <c r="B234" i="46"/>
  <c r="E234" i="46"/>
  <c r="F234" i="46"/>
  <c r="G234" i="46"/>
  <c r="H234" i="46"/>
  <c r="I234" i="46"/>
  <c r="M234" i="46" s="1"/>
  <c r="J234" i="46"/>
  <c r="B235" i="46"/>
  <c r="E235" i="46"/>
  <c r="F235" i="46"/>
  <c r="G235" i="46"/>
  <c r="H235" i="46"/>
  <c r="I235" i="46"/>
  <c r="M235" i="46" s="1"/>
  <c r="J235" i="46"/>
  <c r="B236" i="46"/>
  <c r="E236" i="46"/>
  <c r="F236" i="46"/>
  <c r="G236" i="46"/>
  <c r="H236" i="46"/>
  <c r="I236" i="46"/>
  <c r="M236" i="46" s="1"/>
  <c r="J236" i="46"/>
  <c r="B237" i="46"/>
  <c r="E237" i="46"/>
  <c r="F237" i="46"/>
  <c r="G237" i="46"/>
  <c r="H237" i="46"/>
  <c r="I237" i="46"/>
  <c r="M237" i="46" s="1"/>
  <c r="J237" i="46"/>
  <c r="B238" i="46"/>
  <c r="E238" i="46"/>
  <c r="F238" i="46"/>
  <c r="G238" i="46"/>
  <c r="H238" i="46"/>
  <c r="I238" i="46"/>
  <c r="M238" i="46" s="1"/>
  <c r="J238" i="46"/>
  <c r="B239" i="46"/>
  <c r="E239" i="46"/>
  <c r="F239" i="46"/>
  <c r="G239" i="46"/>
  <c r="H239" i="46"/>
  <c r="I239" i="46"/>
  <c r="M239" i="46" s="1"/>
  <c r="J239" i="46"/>
  <c r="B240" i="46"/>
  <c r="E240" i="46"/>
  <c r="F240" i="46"/>
  <c r="G240" i="46"/>
  <c r="H240" i="46"/>
  <c r="I240" i="46"/>
  <c r="M240" i="46" s="1"/>
  <c r="J240" i="46"/>
  <c r="B241" i="46"/>
  <c r="E241" i="46"/>
  <c r="F241" i="46"/>
  <c r="G241" i="46"/>
  <c r="H241" i="46"/>
  <c r="I241" i="46"/>
  <c r="M241" i="46" s="1"/>
  <c r="J241" i="46"/>
  <c r="B242" i="46"/>
  <c r="E242" i="46"/>
  <c r="F242" i="46"/>
  <c r="G242" i="46"/>
  <c r="H242" i="46"/>
  <c r="I242" i="46"/>
  <c r="M242" i="46" s="1"/>
  <c r="J242" i="46"/>
  <c r="B243" i="46"/>
  <c r="E243" i="46"/>
  <c r="F243" i="46"/>
  <c r="G243" i="46"/>
  <c r="H243" i="46"/>
  <c r="I243" i="46"/>
  <c r="M243" i="46" s="1"/>
  <c r="J243" i="46"/>
  <c r="B244" i="46"/>
  <c r="E244" i="46"/>
  <c r="F244" i="46"/>
  <c r="G244" i="46"/>
  <c r="H244" i="46"/>
  <c r="I244" i="46"/>
  <c r="M244" i="46" s="1"/>
  <c r="J244" i="46"/>
  <c r="B245" i="46"/>
  <c r="E245" i="46"/>
  <c r="F245" i="46"/>
  <c r="G245" i="46"/>
  <c r="H245" i="46"/>
  <c r="I245" i="46"/>
  <c r="M245" i="46" s="1"/>
  <c r="J245" i="46"/>
  <c r="B246" i="46"/>
  <c r="E246" i="46"/>
  <c r="F246" i="46"/>
  <c r="G246" i="46"/>
  <c r="H246" i="46"/>
  <c r="I246" i="46"/>
  <c r="M246" i="46" s="1"/>
  <c r="J246" i="46"/>
  <c r="B247" i="46"/>
  <c r="E247" i="46"/>
  <c r="F247" i="46"/>
  <c r="G247" i="46"/>
  <c r="H247" i="46"/>
  <c r="I247" i="46"/>
  <c r="M247" i="46" s="1"/>
  <c r="J247" i="46"/>
  <c r="B248" i="46"/>
  <c r="E248" i="46"/>
  <c r="F248" i="46"/>
  <c r="G248" i="46"/>
  <c r="H248" i="46"/>
  <c r="I248" i="46"/>
  <c r="M248" i="46" s="1"/>
  <c r="J248" i="46"/>
  <c r="B249" i="46"/>
  <c r="E249" i="46"/>
  <c r="F249" i="46"/>
  <c r="G249" i="46"/>
  <c r="H249" i="46"/>
  <c r="I249" i="46"/>
  <c r="M249" i="46" s="1"/>
  <c r="J249" i="46"/>
  <c r="F233" i="46"/>
  <c r="G233" i="46"/>
  <c r="H233" i="46"/>
  <c r="I233" i="46"/>
  <c r="M233" i="46" s="1"/>
  <c r="J233" i="46"/>
  <c r="E233" i="46"/>
  <c r="B233" i="46"/>
  <c r="B148" i="46"/>
  <c r="E148" i="46"/>
  <c r="F148" i="46"/>
  <c r="G148" i="46"/>
  <c r="H148" i="46"/>
  <c r="I148" i="46"/>
  <c r="M148" i="46" s="1"/>
  <c r="J148" i="46"/>
  <c r="B149" i="46"/>
  <c r="E149" i="46"/>
  <c r="F149" i="46"/>
  <c r="G149" i="46"/>
  <c r="H149" i="46"/>
  <c r="I149" i="46"/>
  <c r="M149" i="46" s="1"/>
  <c r="J149" i="46"/>
  <c r="B150" i="46"/>
  <c r="E150" i="46"/>
  <c r="F150" i="46"/>
  <c r="G150" i="46"/>
  <c r="H150" i="46"/>
  <c r="I150" i="46"/>
  <c r="M150" i="46" s="1"/>
  <c r="J150" i="46"/>
  <c r="B151" i="46"/>
  <c r="E151" i="46"/>
  <c r="F151" i="46"/>
  <c r="G151" i="46"/>
  <c r="H151" i="46"/>
  <c r="I151" i="46"/>
  <c r="M151" i="46" s="1"/>
  <c r="J151" i="46"/>
  <c r="B152" i="46"/>
  <c r="E152" i="46"/>
  <c r="F152" i="46"/>
  <c r="G152" i="46"/>
  <c r="H152" i="46"/>
  <c r="I152" i="46"/>
  <c r="M152" i="46" s="1"/>
  <c r="J152" i="46"/>
  <c r="B153" i="46"/>
  <c r="E153" i="46"/>
  <c r="F153" i="46"/>
  <c r="G153" i="46"/>
  <c r="H153" i="46"/>
  <c r="I153" i="46"/>
  <c r="M153" i="46" s="1"/>
  <c r="J153" i="46"/>
  <c r="B154" i="46"/>
  <c r="E154" i="46"/>
  <c r="F154" i="46"/>
  <c r="G154" i="46"/>
  <c r="H154" i="46"/>
  <c r="I154" i="46"/>
  <c r="M154" i="46" s="1"/>
  <c r="J154" i="46"/>
  <c r="B155" i="46"/>
  <c r="E155" i="46"/>
  <c r="F155" i="46"/>
  <c r="G155" i="46"/>
  <c r="H155" i="46"/>
  <c r="I155" i="46"/>
  <c r="M155" i="46" s="1"/>
  <c r="J155" i="46"/>
  <c r="B156" i="46"/>
  <c r="E156" i="46"/>
  <c r="F156" i="46"/>
  <c r="G156" i="46"/>
  <c r="H156" i="46"/>
  <c r="I156" i="46"/>
  <c r="M156" i="46" s="1"/>
  <c r="J156" i="46"/>
  <c r="B157" i="46"/>
  <c r="E157" i="46"/>
  <c r="F157" i="46"/>
  <c r="G157" i="46"/>
  <c r="H157" i="46"/>
  <c r="I157" i="46"/>
  <c r="M157" i="46" s="1"/>
  <c r="J157" i="46"/>
  <c r="B158" i="46"/>
  <c r="E158" i="46"/>
  <c r="F158" i="46"/>
  <c r="G158" i="46"/>
  <c r="H158" i="46"/>
  <c r="I158" i="46"/>
  <c r="M158" i="46" s="1"/>
  <c r="J158" i="46"/>
  <c r="B159" i="46"/>
  <c r="E159" i="46"/>
  <c r="F159" i="46"/>
  <c r="G159" i="46"/>
  <c r="H159" i="46"/>
  <c r="I159" i="46"/>
  <c r="M159" i="46" s="1"/>
  <c r="J159" i="46"/>
  <c r="B160" i="46"/>
  <c r="E160" i="46"/>
  <c r="F160" i="46"/>
  <c r="G160" i="46"/>
  <c r="H160" i="46"/>
  <c r="I160" i="46"/>
  <c r="M160" i="46" s="1"/>
  <c r="J160" i="46"/>
  <c r="B161" i="46"/>
  <c r="E161" i="46"/>
  <c r="F161" i="46"/>
  <c r="G161" i="46"/>
  <c r="H161" i="46"/>
  <c r="I161" i="46"/>
  <c r="M161" i="46" s="1"/>
  <c r="J161" i="46"/>
  <c r="B162" i="46"/>
  <c r="E162" i="46"/>
  <c r="F162" i="46"/>
  <c r="G162" i="46"/>
  <c r="H162" i="46"/>
  <c r="I162" i="46"/>
  <c r="M162" i="46" s="1"/>
  <c r="J162" i="46"/>
  <c r="B163" i="46"/>
  <c r="E163" i="46"/>
  <c r="F163" i="46"/>
  <c r="G163" i="46"/>
  <c r="H163" i="46"/>
  <c r="I163" i="46"/>
  <c r="M163" i="46" s="1"/>
  <c r="J163" i="46"/>
  <c r="B164" i="46"/>
  <c r="E164" i="46"/>
  <c r="F164" i="46"/>
  <c r="G164" i="46"/>
  <c r="H164" i="46"/>
  <c r="I164" i="46"/>
  <c r="M164" i="46" s="1"/>
  <c r="J164" i="46"/>
  <c r="B165" i="46"/>
  <c r="E165" i="46"/>
  <c r="F165" i="46"/>
  <c r="G165" i="46"/>
  <c r="H165" i="46"/>
  <c r="I165" i="46"/>
  <c r="M165" i="46" s="1"/>
  <c r="J165" i="46"/>
  <c r="B166" i="46"/>
  <c r="E166" i="46"/>
  <c r="F166" i="46"/>
  <c r="G166" i="46"/>
  <c r="H166" i="46"/>
  <c r="I166" i="46"/>
  <c r="M166" i="46" s="1"/>
  <c r="J166" i="46"/>
  <c r="B167" i="46"/>
  <c r="E167" i="46"/>
  <c r="F167" i="46"/>
  <c r="G167" i="46"/>
  <c r="H167" i="46"/>
  <c r="I167" i="46"/>
  <c r="M167" i="46" s="1"/>
  <c r="J167" i="46"/>
  <c r="B168" i="46"/>
  <c r="E168" i="46"/>
  <c r="F168" i="46"/>
  <c r="G168" i="46"/>
  <c r="H168" i="46"/>
  <c r="I168" i="46"/>
  <c r="M168" i="46" s="1"/>
  <c r="J168" i="46"/>
  <c r="B169" i="46"/>
  <c r="E169" i="46"/>
  <c r="F169" i="46"/>
  <c r="G169" i="46"/>
  <c r="H169" i="46"/>
  <c r="I169" i="46"/>
  <c r="M169" i="46" s="1"/>
  <c r="J169" i="46"/>
  <c r="B170" i="46"/>
  <c r="E170" i="46"/>
  <c r="F170" i="46"/>
  <c r="G170" i="46"/>
  <c r="H170" i="46"/>
  <c r="I170" i="46"/>
  <c r="M170" i="46" s="1"/>
  <c r="J170" i="46"/>
  <c r="B171" i="46"/>
  <c r="E171" i="46"/>
  <c r="F171" i="46"/>
  <c r="G171" i="46"/>
  <c r="H171" i="46"/>
  <c r="I171" i="46"/>
  <c r="M171" i="46" s="1"/>
  <c r="J171" i="46"/>
  <c r="B172" i="46"/>
  <c r="E172" i="46"/>
  <c r="F172" i="46"/>
  <c r="G172" i="46"/>
  <c r="H172" i="46"/>
  <c r="I172" i="46"/>
  <c r="M172" i="46" s="1"/>
  <c r="J172" i="46"/>
  <c r="B173" i="46"/>
  <c r="E173" i="46"/>
  <c r="F173" i="46"/>
  <c r="G173" i="46"/>
  <c r="H173" i="46"/>
  <c r="I173" i="46"/>
  <c r="M173" i="46" s="1"/>
  <c r="J173" i="46"/>
  <c r="B174" i="46"/>
  <c r="E174" i="46"/>
  <c r="F174" i="46"/>
  <c r="G174" i="46"/>
  <c r="H174" i="46"/>
  <c r="I174" i="46"/>
  <c r="M174" i="46" s="1"/>
  <c r="J174" i="46"/>
  <c r="B175" i="46"/>
  <c r="E175" i="46"/>
  <c r="F175" i="46"/>
  <c r="G175" i="46"/>
  <c r="H175" i="46"/>
  <c r="I175" i="46"/>
  <c r="M175" i="46" s="1"/>
  <c r="J175" i="46"/>
  <c r="E176" i="46"/>
  <c r="F176" i="46"/>
  <c r="G176" i="46"/>
  <c r="H176" i="46"/>
  <c r="I176" i="46"/>
  <c r="M176" i="46" s="1"/>
  <c r="J176" i="46"/>
  <c r="J147" i="46"/>
  <c r="F147" i="46"/>
  <c r="G147" i="46"/>
  <c r="H147" i="46"/>
  <c r="I147" i="46"/>
  <c r="M147" i="46" s="1"/>
  <c r="E147" i="46"/>
  <c r="B147" i="46"/>
  <c r="B111" i="46"/>
  <c r="E111" i="46"/>
  <c r="F111" i="46"/>
  <c r="G111" i="46"/>
  <c r="H111" i="46"/>
  <c r="I111" i="46"/>
  <c r="M111" i="46" s="1"/>
  <c r="J111" i="46"/>
  <c r="B112" i="46"/>
  <c r="E112" i="46"/>
  <c r="F112" i="46"/>
  <c r="G112" i="46"/>
  <c r="H112" i="46"/>
  <c r="I112" i="46"/>
  <c r="M112" i="46" s="1"/>
  <c r="J112" i="46"/>
  <c r="B113" i="46"/>
  <c r="E113" i="46"/>
  <c r="F113" i="46"/>
  <c r="G113" i="46"/>
  <c r="H113" i="46"/>
  <c r="I113" i="46"/>
  <c r="M113" i="46" s="1"/>
  <c r="J113" i="46"/>
  <c r="B114" i="46"/>
  <c r="E114" i="46"/>
  <c r="F114" i="46"/>
  <c r="G114" i="46"/>
  <c r="H114" i="46"/>
  <c r="I114" i="46"/>
  <c r="M114" i="46" s="1"/>
  <c r="J114" i="46"/>
  <c r="B115" i="46"/>
  <c r="E115" i="46"/>
  <c r="F115" i="46"/>
  <c r="G115" i="46"/>
  <c r="H115" i="46"/>
  <c r="I115" i="46"/>
  <c r="M115" i="46" s="1"/>
  <c r="J115" i="46"/>
  <c r="B116" i="46"/>
  <c r="E116" i="46"/>
  <c r="F116" i="46"/>
  <c r="G116" i="46"/>
  <c r="H116" i="46"/>
  <c r="I116" i="46"/>
  <c r="M116" i="46" s="1"/>
  <c r="J116" i="46"/>
  <c r="B117" i="46"/>
  <c r="E117" i="46"/>
  <c r="F117" i="46"/>
  <c r="G117" i="46"/>
  <c r="H117" i="46"/>
  <c r="I117" i="46"/>
  <c r="M117" i="46" s="1"/>
  <c r="J117" i="46"/>
  <c r="B118" i="46"/>
  <c r="E118" i="46"/>
  <c r="F118" i="46"/>
  <c r="G118" i="46"/>
  <c r="H118" i="46"/>
  <c r="I118" i="46"/>
  <c r="M118" i="46" s="1"/>
  <c r="J118" i="46"/>
  <c r="B119" i="46"/>
  <c r="E119" i="46"/>
  <c r="F119" i="46"/>
  <c r="G119" i="46"/>
  <c r="H119" i="46"/>
  <c r="I119" i="46"/>
  <c r="M119" i="46" s="1"/>
  <c r="J119" i="46"/>
  <c r="B120" i="46"/>
  <c r="E120" i="46"/>
  <c r="F120" i="46"/>
  <c r="G120" i="46"/>
  <c r="H120" i="46"/>
  <c r="I120" i="46"/>
  <c r="M120" i="46" s="1"/>
  <c r="J120" i="46"/>
  <c r="B121" i="46"/>
  <c r="E121" i="46"/>
  <c r="F121" i="46"/>
  <c r="G121" i="46"/>
  <c r="H121" i="46"/>
  <c r="I121" i="46"/>
  <c r="M121" i="46" s="1"/>
  <c r="J121" i="46"/>
  <c r="B122" i="46"/>
  <c r="E122" i="46"/>
  <c r="F122" i="46"/>
  <c r="G122" i="46"/>
  <c r="H122" i="46"/>
  <c r="I122" i="46"/>
  <c r="M122" i="46" s="1"/>
  <c r="J122" i="46"/>
  <c r="B123" i="46"/>
  <c r="E123" i="46"/>
  <c r="F123" i="46"/>
  <c r="G123" i="46"/>
  <c r="H123" i="46"/>
  <c r="I123" i="46"/>
  <c r="M123" i="46" s="1"/>
  <c r="J123" i="46"/>
  <c r="B124" i="46"/>
  <c r="E124" i="46"/>
  <c r="F124" i="46"/>
  <c r="G124" i="46"/>
  <c r="H124" i="46"/>
  <c r="I124" i="46"/>
  <c r="M124" i="46" s="1"/>
  <c r="J124" i="46"/>
  <c r="B125" i="46"/>
  <c r="E125" i="46"/>
  <c r="F125" i="46"/>
  <c r="G125" i="46"/>
  <c r="H125" i="46"/>
  <c r="I125" i="46"/>
  <c r="M125" i="46" s="1"/>
  <c r="J125" i="46"/>
  <c r="B126" i="46"/>
  <c r="E126" i="46"/>
  <c r="F126" i="46"/>
  <c r="G126" i="46"/>
  <c r="H126" i="46"/>
  <c r="I126" i="46"/>
  <c r="M126" i="46" s="1"/>
  <c r="J126" i="46"/>
  <c r="B127" i="46"/>
  <c r="E127" i="46"/>
  <c r="F127" i="46"/>
  <c r="G127" i="46"/>
  <c r="H127" i="46"/>
  <c r="I127" i="46"/>
  <c r="M127" i="46" s="1"/>
  <c r="J127" i="46"/>
  <c r="B128" i="46"/>
  <c r="E128" i="46"/>
  <c r="F128" i="46"/>
  <c r="G128" i="46"/>
  <c r="H128" i="46"/>
  <c r="I128" i="46"/>
  <c r="M128" i="46" s="1"/>
  <c r="J128" i="46"/>
  <c r="B129" i="46"/>
  <c r="E129" i="46"/>
  <c r="F129" i="46"/>
  <c r="G129" i="46"/>
  <c r="H129" i="46"/>
  <c r="I129" i="46"/>
  <c r="M129" i="46" s="1"/>
  <c r="J129" i="46"/>
  <c r="B130" i="46"/>
  <c r="E130" i="46"/>
  <c r="F130" i="46"/>
  <c r="G130" i="46"/>
  <c r="H130" i="46"/>
  <c r="I130" i="46"/>
  <c r="M130" i="46" s="1"/>
  <c r="J130" i="46"/>
  <c r="B131" i="46"/>
  <c r="E131" i="46"/>
  <c r="F131" i="46"/>
  <c r="G131" i="46"/>
  <c r="H131" i="46"/>
  <c r="I131" i="46"/>
  <c r="M131" i="46" s="1"/>
  <c r="J131" i="46"/>
  <c r="B132" i="46"/>
  <c r="E132" i="46"/>
  <c r="F132" i="46"/>
  <c r="G132" i="46"/>
  <c r="H132" i="46"/>
  <c r="I132" i="46"/>
  <c r="M132" i="46" s="1"/>
  <c r="J132" i="46"/>
  <c r="B133" i="46"/>
  <c r="E133" i="46"/>
  <c r="F133" i="46"/>
  <c r="G133" i="46"/>
  <c r="H133" i="46"/>
  <c r="I133" i="46"/>
  <c r="M133" i="46" s="1"/>
  <c r="J133" i="46"/>
  <c r="B105" i="46"/>
  <c r="B106" i="46"/>
  <c r="B107" i="46"/>
  <c r="B108" i="46"/>
  <c r="B109" i="46"/>
  <c r="B110" i="46"/>
  <c r="E105" i="46"/>
  <c r="F105" i="46"/>
  <c r="G105" i="46"/>
  <c r="H105" i="46"/>
  <c r="I105" i="46"/>
  <c r="M105" i="46" s="1"/>
  <c r="J105" i="46"/>
  <c r="E106" i="46"/>
  <c r="F106" i="46"/>
  <c r="G106" i="46"/>
  <c r="H106" i="46"/>
  <c r="I106" i="46"/>
  <c r="M106" i="46" s="1"/>
  <c r="J106" i="46"/>
  <c r="E107" i="46"/>
  <c r="F107" i="46"/>
  <c r="G107" i="46"/>
  <c r="H107" i="46"/>
  <c r="I107" i="46"/>
  <c r="M107" i="46" s="1"/>
  <c r="J107" i="46"/>
  <c r="E108" i="46"/>
  <c r="F108" i="46"/>
  <c r="G108" i="46"/>
  <c r="H108" i="46"/>
  <c r="I108" i="46"/>
  <c r="M108" i="46" s="1"/>
  <c r="J108" i="46"/>
  <c r="E109" i="46"/>
  <c r="F109" i="46"/>
  <c r="G109" i="46"/>
  <c r="H109" i="46"/>
  <c r="I109" i="46"/>
  <c r="M109" i="46" s="1"/>
  <c r="J109" i="46"/>
  <c r="E110" i="46"/>
  <c r="F110" i="46"/>
  <c r="G110" i="46"/>
  <c r="H110" i="46"/>
  <c r="I110" i="46"/>
  <c r="M110" i="46" s="1"/>
  <c r="J110" i="46"/>
  <c r="F104" i="46"/>
  <c r="G104" i="46"/>
  <c r="H104" i="46"/>
  <c r="I104" i="46"/>
  <c r="M104" i="46" s="1"/>
  <c r="J104" i="46"/>
  <c r="B104" i="46"/>
  <c r="E104" i="46"/>
  <c r="B63" i="46"/>
  <c r="E63" i="46"/>
  <c r="F63" i="46"/>
  <c r="G63" i="46"/>
  <c r="H63" i="46"/>
  <c r="I63" i="46"/>
  <c r="M63" i="46" s="1"/>
  <c r="J63" i="46"/>
  <c r="B64" i="46"/>
  <c r="E64" i="46"/>
  <c r="F64" i="46"/>
  <c r="G64" i="46"/>
  <c r="H64" i="46"/>
  <c r="I64" i="46"/>
  <c r="M64" i="46" s="1"/>
  <c r="J64" i="46"/>
  <c r="B65" i="46"/>
  <c r="E65" i="46"/>
  <c r="F65" i="46"/>
  <c r="G65" i="46"/>
  <c r="H65" i="46"/>
  <c r="I65" i="46"/>
  <c r="M65" i="46" s="1"/>
  <c r="J65" i="46"/>
  <c r="B66" i="46"/>
  <c r="E66" i="46"/>
  <c r="F66" i="46"/>
  <c r="G66" i="46"/>
  <c r="H66" i="46"/>
  <c r="I66" i="46"/>
  <c r="M66" i="46" s="1"/>
  <c r="J66" i="46"/>
  <c r="B67" i="46"/>
  <c r="E67" i="46"/>
  <c r="F67" i="46"/>
  <c r="G67" i="46"/>
  <c r="H67" i="46"/>
  <c r="I67" i="46"/>
  <c r="M67" i="46" s="1"/>
  <c r="J67" i="46"/>
  <c r="B68" i="46"/>
  <c r="E68" i="46"/>
  <c r="F68" i="46"/>
  <c r="G68" i="46"/>
  <c r="H68" i="46"/>
  <c r="I68" i="46"/>
  <c r="M68" i="46" s="1"/>
  <c r="J68" i="46"/>
  <c r="B69" i="46"/>
  <c r="E69" i="46"/>
  <c r="F69" i="46"/>
  <c r="G69" i="46"/>
  <c r="H69" i="46"/>
  <c r="I69" i="46"/>
  <c r="M69" i="46" s="1"/>
  <c r="J69" i="46"/>
  <c r="B70" i="46"/>
  <c r="E70" i="46"/>
  <c r="F70" i="46"/>
  <c r="G70" i="46"/>
  <c r="H70" i="46"/>
  <c r="I70" i="46"/>
  <c r="M70" i="46" s="1"/>
  <c r="J70" i="46"/>
  <c r="B71" i="46"/>
  <c r="E71" i="46"/>
  <c r="F71" i="46"/>
  <c r="G71" i="46"/>
  <c r="H71" i="46"/>
  <c r="I71" i="46"/>
  <c r="M71" i="46" s="1"/>
  <c r="J71" i="46"/>
  <c r="B72" i="46"/>
  <c r="E72" i="46"/>
  <c r="F72" i="46"/>
  <c r="G72" i="46"/>
  <c r="H72" i="46"/>
  <c r="I72" i="46"/>
  <c r="M72" i="46" s="1"/>
  <c r="J72" i="46"/>
  <c r="B73" i="46"/>
  <c r="E73" i="46"/>
  <c r="F73" i="46"/>
  <c r="G73" i="46"/>
  <c r="H73" i="46"/>
  <c r="I73" i="46"/>
  <c r="M73" i="46" s="1"/>
  <c r="J73" i="46"/>
  <c r="B74" i="46"/>
  <c r="E74" i="46"/>
  <c r="F74" i="46"/>
  <c r="G74" i="46"/>
  <c r="H74" i="46"/>
  <c r="I74" i="46"/>
  <c r="M74" i="46" s="1"/>
  <c r="J74" i="46"/>
  <c r="B75" i="46"/>
  <c r="E75" i="46"/>
  <c r="F75" i="46"/>
  <c r="G75" i="46"/>
  <c r="H75" i="46"/>
  <c r="I75" i="46"/>
  <c r="M75" i="46" s="1"/>
  <c r="J75" i="46"/>
  <c r="B76" i="46"/>
  <c r="E76" i="46"/>
  <c r="F76" i="46"/>
  <c r="G76" i="46"/>
  <c r="H76" i="46"/>
  <c r="I76" i="46"/>
  <c r="M76" i="46" s="1"/>
  <c r="J76" i="46"/>
  <c r="B77" i="46"/>
  <c r="E77" i="46"/>
  <c r="F77" i="46"/>
  <c r="G77" i="46"/>
  <c r="H77" i="46"/>
  <c r="I77" i="46"/>
  <c r="M77" i="46" s="1"/>
  <c r="J77" i="46"/>
  <c r="B78" i="46"/>
  <c r="E78" i="46"/>
  <c r="F78" i="46"/>
  <c r="G78" i="46"/>
  <c r="H78" i="46"/>
  <c r="I78" i="46"/>
  <c r="M78" i="46" s="1"/>
  <c r="J78" i="46"/>
  <c r="B79" i="46"/>
  <c r="E79" i="46"/>
  <c r="F79" i="46"/>
  <c r="G79" i="46"/>
  <c r="H79" i="46"/>
  <c r="I79" i="46"/>
  <c r="M79" i="46" s="1"/>
  <c r="J79" i="46"/>
  <c r="B80" i="46"/>
  <c r="E80" i="46"/>
  <c r="F80" i="46"/>
  <c r="G80" i="46"/>
  <c r="H80" i="46"/>
  <c r="I80" i="46"/>
  <c r="M80" i="46" s="1"/>
  <c r="J80" i="46"/>
  <c r="B81" i="46"/>
  <c r="E81" i="46"/>
  <c r="F81" i="46"/>
  <c r="G81" i="46"/>
  <c r="H81" i="46"/>
  <c r="I81" i="46"/>
  <c r="M81" i="46" s="1"/>
  <c r="J81" i="46"/>
  <c r="B82" i="46"/>
  <c r="E82" i="46"/>
  <c r="F82" i="46"/>
  <c r="G82" i="46"/>
  <c r="H82" i="46"/>
  <c r="I82" i="46"/>
  <c r="M82" i="46" s="1"/>
  <c r="J82" i="46"/>
  <c r="B83" i="46"/>
  <c r="E83" i="46"/>
  <c r="F83" i="46"/>
  <c r="G83" i="46"/>
  <c r="H83" i="46"/>
  <c r="I83" i="46"/>
  <c r="M83" i="46" s="1"/>
  <c r="J83" i="46"/>
  <c r="B84" i="46"/>
  <c r="E84" i="46"/>
  <c r="F84" i="46"/>
  <c r="G84" i="46"/>
  <c r="H84" i="46"/>
  <c r="I84" i="46"/>
  <c r="M84" i="46" s="1"/>
  <c r="J84" i="46"/>
  <c r="B85" i="46"/>
  <c r="E85" i="46"/>
  <c r="F85" i="46"/>
  <c r="G85" i="46"/>
  <c r="H85" i="46"/>
  <c r="I85" i="46"/>
  <c r="M85" i="46" s="1"/>
  <c r="J85" i="46"/>
  <c r="B86" i="46"/>
  <c r="E86" i="46"/>
  <c r="F86" i="46"/>
  <c r="G86" i="46"/>
  <c r="H86" i="46"/>
  <c r="I86" i="46"/>
  <c r="M86" i="46" s="1"/>
  <c r="J86" i="46"/>
  <c r="B87" i="46"/>
  <c r="E87" i="46"/>
  <c r="F87" i="46"/>
  <c r="G87" i="46"/>
  <c r="H87" i="46"/>
  <c r="I87" i="46"/>
  <c r="M87" i="46" s="1"/>
  <c r="J87" i="46"/>
  <c r="B88" i="46"/>
  <c r="E88" i="46"/>
  <c r="F88" i="46"/>
  <c r="G88" i="46"/>
  <c r="H88" i="46"/>
  <c r="I88" i="46"/>
  <c r="M88" i="46" s="1"/>
  <c r="J88" i="46"/>
  <c r="B89" i="46"/>
  <c r="E89" i="46"/>
  <c r="F89" i="46"/>
  <c r="G89" i="46"/>
  <c r="H89" i="46"/>
  <c r="I89" i="46"/>
  <c r="M89" i="46" s="1"/>
  <c r="J89" i="46"/>
  <c r="E90" i="46"/>
  <c r="F90" i="46"/>
  <c r="G90" i="46"/>
  <c r="H90" i="46"/>
  <c r="I90" i="46"/>
  <c r="M90" i="46" s="1"/>
  <c r="J90" i="46"/>
  <c r="F62" i="46"/>
  <c r="G62" i="46"/>
  <c r="H62" i="46"/>
  <c r="I62" i="46"/>
  <c r="M62" i="46" s="1"/>
  <c r="J62" i="46"/>
  <c r="E62" i="46"/>
  <c r="B62" i="46"/>
  <c r="A214" i="46"/>
  <c r="A215" i="46"/>
  <c r="A216" i="46"/>
  <c r="A217" i="46"/>
  <c r="A218" i="46"/>
  <c r="A219" i="46"/>
  <c r="A175" i="46"/>
  <c r="A176" i="46"/>
  <c r="A122" i="46"/>
  <c r="A123" i="46"/>
  <c r="A124" i="46"/>
  <c r="A125" i="46"/>
  <c r="A126" i="46"/>
  <c r="A127" i="46"/>
  <c r="A128" i="46"/>
  <c r="A129" i="46"/>
  <c r="A130" i="46"/>
  <c r="A131" i="46"/>
  <c r="A132" i="46"/>
  <c r="A133" i="46"/>
  <c r="A90" i="46"/>
  <c r="A41" i="46"/>
  <c r="A42" i="46"/>
  <c r="A43" i="46"/>
  <c r="A44" i="46"/>
  <c r="A45" i="46"/>
  <c r="A46" i="46"/>
  <c r="A47" i="46"/>
  <c r="D48" i="46"/>
  <c r="E48" i="46"/>
  <c r="F48" i="46"/>
  <c r="G48" i="46"/>
  <c r="H48" i="46"/>
  <c r="I48" i="46"/>
  <c r="J48" i="46"/>
  <c r="N48" i="46"/>
  <c r="B4" i="46"/>
  <c r="B6" i="46"/>
  <c r="L55" i="46"/>
  <c r="A19" i="46"/>
  <c r="A20" i="46"/>
  <c r="A21" i="46"/>
  <c r="A22" i="46"/>
  <c r="A23" i="46"/>
  <c r="A24" i="46"/>
  <c r="A25" i="46"/>
  <c r="A26" i="46"/>
  <c r="A27" i="46"/>
  <c r="A28" i="46"/>
  <c r="A29" i="46"/>
  <c r="A30" i="46"/>
  <c r="A31" i="46"/>
  <c r="A32" i="46"/>
  <c r="A33" i="46"/>
  <c r="A34" i="46"/>
  <c r="A35" i="46"/>
  <c r="A36" i="46"/>
  <c r="A37" i="46"/>
  <c r="A38" i="46"/>
  <c r="A39" i="46"/>
  <c r="A40" i="46"/>
  <c r="D49" i="46"/>
  <c r="E49" i="46"/>
  <c r="F49" i="46"/>
  <c r="G49" i="46"/>
  <c r="H49" i="46"/>
  <c r="I49" i="46"/>
  <c r="J49" i="46"/>
  <c r="N49" i="46"/>
  <c r="D50" i="46"/>
  <c r="E50" i="46"/>
  <c r="F50" i="46"/>
  <c r="G50" i="46"/>
  <c r="H50" i="46"/>
  <c r="I50" i="46"/>
  <c r="J50" i="46"/>
  <c r="N50" i="46"/>
  <c r="D51" i="46"/>
  <c r="E51" i="46"/>
  <c r="F51" i="46"/>
  <c r="G51" i="46"/>
  <c r="H51" i="46"/>
  <c r="I51" i="46"/>
  <c r="J51" i="46"/>
  <c r="N51" i="46"/>
  <c r="N52" i="46"/>
  <c r="D53" i="46"/>
  <c r="O53" i="46" s="1"/>
  <c r="E53" i="46"/>
  <c r="F53" i="46"/>
  <c r="G53" i="46"/>
  <c r="H53" i="46"/>
  <c r="I53" i="46"/>
  <c r="J53" i="46"/>
  <c r="L53" i="46"/>
  <c r="N53" i="46"/>
  <c r="A62" i="46"/>
  <c r="A63" i="46"/>
  <c r="L63" i="46"/>
  <c r="A64" i="46"/>
  <c r="L64" i="46"/>
  <c r="A65" i="46"/>
  <c r="A66" i="46"/>
  <c r="A67" i="46"/>
  <c r="A68" i="46"/>
  <c r="A69" i="46"/>
  <c r="A70" i="46"/>
  <c r="A71" i="46"/>
  <c r="A72" i="46"/>
  <c r="A73" i="46"/>
  <c r="A74" i="46"/>
  <c r="A75" i="46"/>
  <c r="A76" i="46"/>
  <c r="A77" i="46"/>
  <c r="A78" i="46"/>
  <c r="A79" i="46"/>
  <c r="A80" i="46"/>
  <c r="A81" i="46"/>
  <c r="A82" i="46"/>
  <c r="L82" i="46"/>
  <c r="A83" i="46"/>
  <c r="L83" i="46"/>
  <c r="A84" i="46"/>
  <c r="L84" i="46"/>
  <c r="A85" i="46"/>
  <c r="A86" i="46"/>
  <c r="A87" i="46"/>
  <c r="A88" i="46"/>
  <c r="A89" i="46"/>
  <c r="N91" i="46"/>
  <c r="N92" i="46"/>
  <c r="N93" i="46"/>
  <c r="N94" i="46"/>
  <c r="N95" i="46"/>
  <c r="N96" i="46"/>
  <c r="A104" i="46"/>
  <c r="L104" i="46"/>
  <c r="L140" i="46" s="1"/>
  <c r="A105" i="46"/>
  <c r="L105" i="46"/>
  <c r="A106" i="46"/>
  <c r="L106" i="46"/>
  <c r="A107" i="46"/>
  <c r="A108" i="46"/>
  <c r="A109" i="46"/>
  <c r="A110" i="46"/>
  <c r="A111" i="46"/>
  <c r="A112" i="46"/>
  <c r="A113" i="46"/>
  <c r="A114" i="46"/>
  <c r="A115" i="46"/>
  <c r="A116" i="46"/>
  <c r="A117" i="46"/>
  <c r="A118" i="46"/>
  <c r="A119" i="46"/>
  <c r="A120" i="46"/>
  <c r="A121" i="46"/>
  <c r="L131" i="46"/>
  <c r="L132" i="46"/>
  <c r="L133" i="46"/>
  <c r="O134" i="46"/>
  <c r="N134" i="46"/>
  <c r="O135" i="46"/>
  <c r="N135" i="46"/>
  <c r="O136" i="46"/>
  <c r="N136" i="46"/>
  <c r="O137" i="46"/>
  <c r="O138" i="46"/>
  <c r="O139" i="46"/>
  <c r="A147" i="46"/>
  <c r="L147" i="46"/>
  <c r="L184" i="46" s="1"/>
  <c r="A148" i="46"/>
  <c r="L148" i="46"/>
  <c r="A149" i="46"/>
  <c r="L149" i="46"/>
  <c r="A150" i="46"/>
  <c r="L150" i="46"/>
  <c r="A151" i="46"/>
  <c r="L151" i="46"/>
  <c r="A152" i="46"/>
  <c r="A153" i="46"/>
  <c r="A154" i="46"/>
  <c r="A155" i="46"/>
  <c r="A156" i="46"/>
  <c r="A157" i="46"/>
  <c r="A158" i="46"/>
  <c r="A159" i="46"/>
  <c r="A160" i="46"/>
  <c r="A161" i="46"/>
  <c r="A162" i="46"/>
  <c r="A163" i="46"/>
  <c r="A164" i="46"/>
  <c r="A165" i="46"/>
  <c r="A166" i="46"/>
  <c r="A167" i="46"/>
  <c r="A168" i="46"/>
  <c r="A169" i="46"/>
  <c r="A170" i="46"/>
  <c r="A171" i="46"/>
  <c r="A172" i="46"/>
  <c r="A173" i="46"/>
  <c r="A174" i="46"/>
  <c r="N177" i="46"/>
  <c r="O178" i="46"/>
  <c r="N178" i="46"/>
  <c r="N179" i="46"/>
  <c r="N180" i="46"/>
  <c r="N181" i="46"/>
  <c r="N182" i="46"/>
  <c r="A191" i="46"/>
  <c r="L226" i="46"/>
  <c r="A192" i="46"/>
  <c r="A193" i="46"/>
  <c r="A194" i="46"/>
  <c r="A195" i="46"/>
  <c r="A196" i="46"/>
  <c r="A197" i="46"/>
  <c r="A198" i="46"/>
  <c r="A199" i="46"/>
  <c r="A200" i="46"/>
  <c r="A201" i="46"/>
  <c r="A202" i="46"/>
  <c r="A203" i="46"/>
  <c r="A204" i="46"/>
  <c r="A205" i="46"/>
  <c r="A206" i="46"/>
  <c r="A207" i="46"/>
  <c r="A208" i="46"/>
  <c r="A209" i="46"/>
  <c r="A210" i="46"/>
  <c r="A211" i="46"/>
  <c r="A212" i="46"/>
  <c r="A213" i="46"/>
  <c r="N220" i="46"/>
  <c r="N221" i="46"/>
  <c r="N222" i="46"/>
  <c r="N223" i="46"/>
  <c r="N224" i="46"/>
  <c r="O225" i="46"/>
  <c r="N225" i="46"/>
  <c r="A233" i="46"/>
  <c r="L233" i="46"/>
  <c r="L269" i="46" s="1"/>
  <c r="A234" i="46"/>
  <c r="L234" i="46"/>
  <c r="A235" i="46"/>
  <c r="L235" i="46"/>
  <c r="A236" i="46"/>
  <c r="A237" i="46"/>
  <c r="A238" i="46"/>
  <c r="A239" i="46"/>
  <c r="A240" i="46"/>
  <c r="A241" i="46"/>
  <c r="A242" i="46"/>
  <c r="A243" i="46"/>
  <c r="A244" i="46"/>
  <c r="L244" i="46"/>
  <c r="A245" i="46"/>
  <c r="L245" i="46"/>
  <c r="A246" i="46"/>
  <c r="L246" i="46"/>
  <c r="A247" i="46"/>
  <c r="L247" i="46"/>
  <c r="A248" i="46"/>
  <c r="L248" i="46"/>
  <c r="A249" i="46"/>
  <c r="L249" i="46"/>
  <c r="A250" i="46"/>
  <c r="A276" i="46"/>
  <c r="L276" i="46"/>
  <c r="L314" i="46" s="1"/>
  <c r="A277" i="46"/>
  <c r="L277" i="46"/>
  <c r="A278" i="46"/>
  <c r="L278" i="46"/>
  <c r="A279" i="46"/>
  <c r="A280" i="46"/>
  <c r="A281" i="46"/>
  <c r="A282" i="46"/>
  <c r="A283" i="46"/>
  <c r="A284" i="46"/>
  <c r="A285" i="46"/>
  <c r="A286" i="46"/>
  <c r="A287" i="46"/>
  <c r="A288" i="46"/>
  <c r="A289" i="46"/>
  <c r="A290" i="46"/>
  <c r="L290" i="46"/>
  <c r="L304" i="46"/>
  <c r="L305" i="46"/>
  <c r="B306" i="46"/>
  <c r="D306" i="46"/>
  <c r="E306" i="46"/>
  <c r="F306" i="46"/>
  <c r="G306" i="46"/>
  <c r="H306" i="46"/>
  <c r="I306" i="46"/>
  <c r="M306" i="46" s="1"/>
  <c r="J306" i="46"/>
  <c r="K306" i="46"/>
  <c r="L306" i="46"/>
  <c r="A321" i="46"/>
  <c r="L321" i="46"/>
  <c r="L358" i="46" s="1"/>
  <c r="A322" i="46"/>
  <c r="L322" i="46"/>
  <c r="A323" i="46"/>
  <c r="A324" i="46"/>
  <c r="A325" i="46"/>
  <c r="A326" i="46"/>
  <c r="A327" i="46"/>
  <c r="A328" i="46"/>
  <c r="A329" i="46"/>
  <c r="A330" i="46"/>
  <c r="A331" i="46"/>
  <c r="A332" i="46"/>
  <c r="A333" i="46"/>
  <c r="A334" i="46"/>
  <c r="A335" i="46"/>
  <c r="A336" i="46"/>
  <c r="A337" i="46"/>
  <c r="L337" i="46"/>
  <c r="A338" i="46"/>
  <c r="L338" i="46"/>
  <c r="A339" i="46"/>
  <c r="L339" i="46"/>
  <c r="N351" i="46"/>
  <c r="O352" i="46"/>
  <c r="N352" i="46"/>
  <c r="O353" i="46"/>
  <c r="N353" i="46"/>
  <c r="O354" i="46"/>
  <c r="O355" i="46"/>
  <c r="O356" i="46"/>
  <c r="A365" i="46"/>
  <c r="L365" i="46"/>
  <c r="L402" i="46" s="1"/>
  <c r="A366" i="46"/>
  <c r="L366" i="46"/>
  <c r="A367" i="46"/>
  <c r="L367" i="46"/>
  <c r="A368" i="46"/>
  <c r="A369" i="46"/>
  <c r="A370" i="46"/>
  <c r="A371" i="46"/>
  <c r="A372" i="46"/>
  <c r="A373" i="46"/>
  <c r="A374" i="46"/>
  <c r="A375" i="46"/>
  <c r="A376" i="46"/>
  <c r="A377" i="46"/>
  <c r="A378" i="46"/>
  <c r="A379" i="46"/>
  <c r="A380" i="46"/>
  <c r="A381" i="46"/>
  <c r="A382" i="46"/>
  <c r="A383" i="46"/>
  <c r="A384" i="46"/>
  <c r="A385" i="46"/>
  <c r="A386" i="46"/>
  <c r="L386" i="46"/>
  <c r="A387" i="46"/>
  <c r="A388" i="46"/>
  <c r="A389" i="46"/>
  <c r="A390" i="46"/>
  <c r="A391" i="46"/>
  <c r="A392" i="46"/>
  <c r="O399" i="46"/>
  <c r="N399" i="46"/>
  <c r="O400" i="46"/>
  <c r="N400" i="46"/>
  <c r="A409" i="46"/>
  <c r="L409" i="46"/>
  <c r="L445" i="46" s="1"/>
  <c r="A410" i="46"/>
  <c r="L410" i="46"/>
  <c r="A411" i="46"/>
  <c r="L411" i="46"/>
  <c r="A412" i="46"/>
  <c r="L412" i="46"/>
  <c r="A413" i="46"/>
  <c r="A414" i="46"/>
  <c r="A415" i="46"/>
  <c r="A416" i="46"/>
  <c r="A417" i="46"/>
  <c r="A418" i="46"/>
  <c r="A419" i="46"/>
  <c r="A420" i="46"/>
  <c r="A421" i="46"/>
  <c r="A422" i="46"/>
  <c r="A423" i="46"/>
  <c r="A424" i="46"/>
  <c r="A425" i="46"/>
  <c r="A426" i="46"/>
  <c r="A427" i="46"/>
  <c r="A428" i="46"/>
  <c r="A429" i="46"/>
  <c r="A430" i="46"/>
  <c r="A431" i="46"/>
  <c r="L431" i="46"/>
  <c r="A432" i="46"/>
  <c r="A433" i="46"/>
  <c r="A434" i="46"/>
  <c r="A435" i="46"/>
  <c r="A436" i="46"/>
  <c r="A437" i="46"/>
  <c r="A438" i="46"/>
  <c r="L438" i="46"/>
  <c r="A452" i="46"/>
  <c r="L452" i="46"/>
  <c r="L488" i="46" s="1"/>
  <c r="A453" i="46"/>
  <c r="L453" i="46"/>
  <c r="A454" i="46"/>
  <c r="A455" i="46"/>
  <c r="A456" i="46"/>
  <c r="A457" i="46"/>
  <c r="A458" i="46"/>
  <c r="A459" i="46"/>
  <c r="A460" i="46"/>
  <c r="L460" i="46"/>
  <c r="A461" i="46"/>
  <c r="L461" i="46"/>
  <c r="A462" i="46"/>
  <c r="L462" i="46"/>
  <c r="A463" i="46"/>
  <c r="L463" i="46"/>
  <c r="A464" i="46"/>
  <c r="L464" i="46"/>
  <c r="A465" i="46"/>
  <c r="L465" i="46"/>
  <c r="A466" i="46"/>
  <c r="L466" i="46"/>
  <c r="A467" i="46"/>
  <c r="L467" i="46"/>
  <c r="A468" i="46"/>
  <c r="L468" i="46"/>
  <c r="A469" i="46"/>
  <c r="A470" i="46"/>
  <c r="A471" i="46"/>
  <c r="A472" i="46"/>
  <c r="L472" i="46"/>
  <c r="A473" i="46"/>
  <c r="L473" i="46"/>
  <c r="A474" i="46"/>
  <c r="L474" i="46"/>
  <c r="A475" i="46"/>
  <c r="L475" i="46"/>
  <c r="A476" i="46"/>
  <c r="L476" i="46"/>
  <c r="A477" i="46"/>
  <c r="L477" i="46"/>
  <c r="A478" i="46"/>
  <c r="A479" i="46"/>
  <c r="A495" i="46"/>
  <c r="L495" i="46"/>
  <c r="L531" i="46" s="1"/>
  <c r="A496" i="46"/>
  <c r="L496" i="46"/>
  <c r="A497" i="46"/>
  <c r="L497" i="46"/>
  <c r="A498" i="46"/>
  <c r="L498" i="46"/>
  <c r="A499" i="46"/>
  <c r="A500" i="46"/>
  <c r="A501" i="46"/>
  <c r="A502" i="46"/>
  <c r="A503" i="46"/>
  <c r="A504" i="46"/>
  <c r="A505" i="46"/>
  <c r="A506" i="46"/>
  <c r="A507" i="46"/>
  <c r="L507" i="46"/>
  <c r="A508" i="46"/>
  <c r="L508" i="46"/>
  <c r="A509" i="46"/>
  <c r="L509" i="46"/>
  <c r="A510" i="46"/>
  <c r="L510" i="46"/>
  <c r="A511" i="46"/>
  <c r="L511" i="46"/>
  <c r="A512" i="46"/>
  <c r="L512" i="46"/>
  <c r="A513" i="46"/>
  <c r="L513" i="46"/>
  <c r="A514" i="46"/>
  <c r="L514" i="46"/>
  <c r="A515" i="46"/>
  <c r="L515" i="46"/>
  <c r="A516" i="46"/>
  <c r="L516" i="46"/>
  <c r="A517" i="46"/>
  <c r="L517" i="46"/>
  <c r="A518" i="46"/>
  <c r="L518" i="46"/>
  <c r="A519" i="46"/>
  <c r="L519" i="46"/>
  <c r="A520" i="46"/>
  <c r="L520" i="46"/>
  <c r="A521" i="46"/>
  <c r="L521" i="46"/>
  <c r="A522" i="46"/>
  <c r="L522" i="46"/>
  <c r="A523" i="46"/>
  <c r="L523" i="46"/>
  <c r="A538" i="46"/>
  <c r="L538" i="46"/>
  <c r="L571" i="46" s="1"/>
  <c r="A539" i="46"/>
  <c r="L539" i="46"/>
  <c r="A540" i="46"/>
  <c r="L540" i="46"/>
  <c r="A541" i="46"/>
  <c r="L541" i="46"/>
  <c r="A542" i="46"/>
  <c r="L542" i="46"/>
  <c r="A543" i="46"/>
  <c r="L543" i="46"/>
  <c r="A544" i="46"/>
  <c r="L544" i="46"/>
  <c r="A545" i="46"/>
  <c r="L545" i="46"/>
  <c r="A546" i="46"/>
  <c r="L546" i="46"/>
  <c r="A547" i="46"/>
  <c r="L547" i="46"/>
  <c r="A548" i="46"/>
  <c r="L548" i="46"/>
  <c r="A549" i="46"/>
  <c r="L549" i="46"/>
  <c r="A550" i="46"/>
  <c r="L550" i="46"/>
  <c r="A551" i="46"/>
  <c r="L551" i="46"/>
  <c r="A552" i="46"/>
  <c r="L552" i="46"/>
  <c r="A553" i="46"/>
  <c r="L553" i="46"/>
  <c r="A554" i="46"/>
  <c r="L554" i="46"/>
  <c r="A555" i="46"/>
  <c r="L555" i="46"/>
  <c r="A556" i="46"/>
  <c r="L556" i="46"/>
  <c r="A557" i="46"/>
  <c r="L557" i="46"/>
  <c r="A558" i="46"/>
  <c r="L558" i="46"/>
  <c r="A559" i="46"/>
  <c r="L559" i="46"/>
  <c r="A560" i="46"/>
  <c r="L560" i="46"/>
  <c r="A561" i="46"/>
  <c r="L561" i="46"/>
  <c r="A562" i="46"/>
  <c r="L562" i="46"/>
  <c r="A563" i="46"/>
  <c r="L563" i="46"/>
  <c r="A564" i="46"/>
  <c r="L564" i="46"/>
  <c r="A565" i="46"/>
  <c r="L565" i="46"/>
  <c r="A566" i="46"/>
  <c r="L566" i="46"/>
  <c r="A567" i="46"/>
  <c r="L567" i="46"/>
  <c r="L568" i="46"/>
  <c r="N568" i="46"/>
  <c r="L569" i="46"/>
  <c r="N569" i="46"/>
  <c r="L570" i="46"/>
  <c r="N570" i="46"/>
  <c r="A578" i="46"/>
  <c r="L578" i="46"/>
  <c r="L614" i="46" s="1"/>
  <c r="A579" i="46"/>
  <c r="L579" i="46"/>
  <c r="A580" i="46"/>
  <c r="L580" i="46"/>
  <c r="A581" i="46"/>
  <c r="L581" i="46"/>
  <c r="A582" i="46"/>
  <c r="L582" i="46"/>
  <c r="A583" i="46"/>
  <c r="L583" i="46"/>
  <c r="A584" i="46"/>
  <c r="L584" i="46"/>
  <c r="A585" i="46"/>
  <c r="L585" i="46"/>
  <c r="A586" i="46"/>
  <c r="L586" i="46"/>
  <c r="A587" i="46"/>
  <c r="L587" i="46"/>
  <c r="A588" i="46"/>
  <c r="L588" i="46"/>
  <c r="A589" i="46"/>
  <c r="L589" i="46"/>
  <c r="A590" i="46"/>
  <c r="L590" i="46"/>
  <c r="A591" i="46"/>
  <c r="L591" i="46"/>
  <c r="A592" i="46"/>
  <c r="L592" i="46"/>
  <c r="A593" i="46"/>
  <c r="L593" i="46"/>
  <c r="A594" i="46"/>
  <c r="L594" i="46"/>
  <c r="A595" i="46"/>
  <c r="L595" i="46"/>
  <c r="A596" i="46"/>
  <c r="L596" i="46"/>
  <c r="A597" i="46"/>
  <c r="L597" i="46"/>
  <c r="A598" i="46"/>
  <c r="L598" i="46"/>
  <c r="A599" i="46"/>
  <c r="L599" i="46"/>
  <c r="A600" i="46"/>
  <c r="L600" i="46"/>
  <c r="A601" i="46"/>
  <c r="L601" i="46"/>
  <c r="A602" i="46"/>
  <c r="L602" i="46"/>
  <c r="A603" i="46"/>
  <c r="L603" i="46"/>
  <c r="A604" i="46"/>
  <c r="L604" i="46"/>
  <c r="A605" i="46"/>
  <c r="L605" i="46"/>
  <c r="A606" i="46"/>
  <c r="L606" i="46"/>
  <c r="A607" i="46"/>
  <c r="L607" i="46"/>
  <c r="L608" i="46"/>
  <c r="N608" i="46"/>
  <c r="L609" i="46"/>
  <c r="N609" i="46"/>
  <c r="L610" i="46"/>
  <c r="N610" i="46"/>
  <c r="L611" i="46"/>
  <c r="N611" i="46"/>
  <c r="L612" i="46"/>
  <c r="N612" i="46"/>
  <c r="L613" i="46"/>
  <c r="N613" i="46"/>
  <c r="A621" i="46"/>
  <c r="L621" i="46"/>
  <c r="L657" i="46" s="1"/>
  <c r="A622" i="46"/>
  <c r="L622" i="46"/>
  <c r="A623" i="46"/>
  <c r="L623" i="46"/>
  <c r="A624" i="46"/>
  <c r="L624" i="46"/>
  <c r="A625" i="46"/>
  <c r="L625" i="46"/>
  <c r="A626" i="46"/>
  <c r="L626" i="46"/>
  <c r="A627" i="46"/>
  <c r="L627" i="46"/>
  <c r="A628" i="46"/>
  <c r="L628" i="46"/>
  <c r="A629" i="46"/>
  <c r="L629" i="46"/>
  <c r="A630" i="46"/>
  <c r="L630" i="46"/>
  <c r="A631" i="46"/>
  <c r="L631" i="46"/>
  <c r="A632" i="46"/>
  <c r="L632" i="46"/>
  <c r="A633" i="46"/>
  <c r="L633" i="46"/>
  <c r="A634" i="46"/>
  <c r="L634" i="46"/>
  <c r="A635" i="46"/>
  <c r="L635" i="46"/>
  <c r="A636" i="46"/>
  <c r="L636" i="46"/>
  <c r="A637" i="46"/>
  <c r="L637" i="46"/>
  <c r="A638" i="46"/>
  <c r="L638" i="46"/>
  <c r="A639" i="46"/>
  <c r="L639" i="46"/>
  <c r="A640" i="46"/>
  <c r="L640" i="46"/>
  <c r="A641" i="46"/>
  <c r="A642" i="46"/>
  <c r="A643" i="46"/>
  <c r="A644" i="46"/>
  <c r="A645" i="46"/>
  <c r="A646" i="46"/>
  <c r="A647" i="46"/>
  <c r="L647" i="46"/>
  <c r="A648" i="46"/>
  <c r="L648" i="46"/>
  <c r="A649" i="46"/>
  <c r="L649" i="46"/>
  <c r="A664" i="46"/>
  <c r="L664" i="46"/>
  <c r="L702" i="46" s="1"/>
  <c r="A665" i="46"/>
  <c r="L665" i="46"/>
  <c r="A666" i="46"/>
  <c r="L666" i="46"/>
  <c r="A667" i="46"/>
  <c r="L667" i="46"/>
  <c r="A668" i="46"/>
  <c r="L668" i="46"/>
  <c r="A669" i="46"/>
  <c r="L669" i="46"/>
  <c r="A670" i="46"/>
  <c r="L670" i="46"/>
  <c r="A671" i="46"/>
  <c r="L671" i="46"/>
  <c r="A672" i="46"/>
  <c r="L672" i="46"/>
  <c r="A673" i="46"/>
  <c r="L673" i="46"/>
  <c r="A674" i="46"/>
  <c r="L674" i="46"/>
  <c r="A675" i="46"/>
  <c r="L675" i="46"/>
  <c r="A676" i="46"/>
  <c r="L676" i="46"/>
  <c r="A677" i="46"/>
  <c r="L677" i="46"/>
  <c r="A678" i="46"/>
  <c r="L678" i="46"/>
  <c r="A679" i="46"/>
  <c r="L679" i="46"/>
  <c r="A680" i="46"/>
  <c r="L680" i="46"/>
  <c r="A681" i="46"/>
  <c r="L681" i="46"/>
  <c r="A682" i="46"/>
  <c r="A683" i="46"/>
  <c r="A684" i="46"/>
  <c r="A685" i="46"/>
  <c r="A686" i="46"/>
  <c r="A687" i="46"/>
  <c r="A688" i="46"/>
  <c r="L688" i="46"/>
  <c r="A689" i="46"/>
  <c r="L689" i="46"/>
  <c r="A690" i="46"/>
  <c r="L690" i="46"/>
  <c r="A691" i="46"/>
  <c r="L691" i="46"/>
  <c r="A692" i="46"/>
  <c r="L692" i="46"/>
  <c r="O699" i="46"/>
  <c r="N699" i="46"/>
  <c r="A709" i="46"/>
  <c r="L709" i="46"/>
  <c r="L745" i="46" s="1"/>
  <c r="A710" i="46"/>
  <c r="L710" i="46"/>
  <c r="A711" i="46"/>
  <c r="L711" i="46"/>
  <c r="A712" i="46"/>
  <c r="L712" i="46"/>
  <c r="A713" i="46"/>
  <c r="L713" i="46"/>
  <c r="A714" i="46"/>
  <c r="L714" i="46"/>
  <c r="A715" i="46"/>
  <c r="L715" i="46"/>
  <c r="A716" i="46"/>
  <c r="L716" i="46"/>
  <c r="A717" i="46"/>
  <c r="L717" i="46"/>
  <c r="A718" i="46"/>
  <c r="L718" i="46"/>
  <c r="A719" i="46"/>
  <c r="L719" i="46"/>
  <c r="A720" i="46"/>
  <c r="L720" i="46"/>
  <c r="A721" i="46"/>
  <c r="L721" i="46"/>
  <c r="A722" i="46"/>
  <c r="L722" i="46"/>
  <c r="A723" i="46"/>
  <c r="L723" i="46"/>
  <c r="A724" i="46"/>
  <c r="L724" i="46"/>
  <c r="A725" i="46"/>
  <c r="L725" i="46"/>
  <c r="A726" i="46"/>
  <c r="A727" i="46"/>
  <c r="A728" i="46"/>
  <c r="A729" i="46"/>
  <c r="A730" i="46"/>
  <c r="A731" i="46"/>
  <c r="L731" i="46"/>
  <c r="A732" i="46"/>
  <c r="L732" i="46"/>
  <c r="A733" i="46"/>
  <c r="L733" i="46"/>
  <c r="A734" i="46"/>
  <c r="L734" i="46"/>
  <c r="A735" i="46"/>
  <c r="L735" i="46"/>
  <c r="A736" i="46"/>
  <c r="L736" i="46"/>
  <c r="A737" i="46"/>
  <c r="L737" i="46"/>
  <c r="A752" i="46"/>
  <c r="L752" i="46"/>
  <c r="L788" i="46" s="1"/>
  <c r="A753" i="46"/>
  <c r="L753" i="46"/>
  <c r="A754" i="46"/>
  <c r="L754" i="46"/>
  <c r="A755" i="46"/>
  <c r="L755" i="46"/>
  <c r="A756" i="46"/>
  <c r="L756" i="46"/>
  <c r="A757" i="46"/>
  <c r="L757" i="46"/>
  <c r="A758" i="46"/>
  <c r="L758" i="46"/>
  <c r="A759" i="46"/>
  <c r="L759" i="46"/>
  <c r="A760" i="46"/>
  <c r="L760" i="46"/>
  <c r="A761" i="46"/>
  <c r="L761" i="46"/>
  <c r="A762" i="46"/>
  <c r="L762" i="46"/>
  <c r="A763" i="46"/>
  <c r="L763" i="46"/>
  <c r="A764" i="46"/>
  <c r="L764" i="46"/>
  <c r="A765" i="46"/>
  <c r="L765" i="46"/>
  <c r="A766" i="46"/>
  <c r="L766" i="46"/>
  <c r="A767" i="46"/>
  <c r="L767" i="46"/>
  <c r="A768" i="46"/>
  <c r="L768" i="46"/>
  <c r="A769" i="46"/>
  <c r="L769" i="46"/>
  <c r="A770" i="46"/>
  <c r="L770" i="46"/>
  <c r="A771" i="46"/>
  <c r="L771" i="46"/>
  <c r="A772" i="46"/>
  <c r="L772" i="46"/>
  <c r="A773" i="46"/>
  <c r="L773" i="46"/>
  <c r="A774" i="46"/>
  <c r="L774" i="46"/>
  <c r="A775" i="46"/>
  <c r="L775" i="46"/>
  <c r="A776" i="46"/>
  <c r="L776" i="46"/>
  <c r="A777" i="46"/>
  <c r="L777" i="46"/>
  <c r="A778" i="46"/>
  <c r="A779" i="46"/>
  <c r="A780" i="46"/>
  <c r="O787" i="46"/>
  <c r="N787" i="46"/>
  <c r="A795" i="46"/>
  <c r="L795" i="46"/>
  <c r="L831" i="46" s="1"/>
  <c r="A796" i="46"/>
  <c r="L796" i="46"/>
  <c r="A797" i="46"/>
  <c r="L797" i="46"/>
  <c r="A798" i="46"/>
  <c r="L798" i="46"/>
  <c r="A799" i="46"/>
  <c r="L799" i="46"/>
  <c r="A800" i="46"/>
  <c r="L800" i="46"/>
  <c r="A801" i="46"/>
  <c r="L801" i="46"/>
  <c r="A802" i="46"/>
  <c r="L802" i="46"/>
  <c r="A803" i="46"/>
  <c r="L803" i="46"/>
  <c r="A804" i="46"/>
  <c r="L804" i="46"/>
  <c r="A805" i="46"/>
  <c r="L805" i="46"/>
  <c r="A806" i="46"/>
  <c r="L806" i="46"/>
  <c r="A807" i="46"/>
  <c r="L807" i="46"/>
  <c r="A808" i="46"/>
  <c r="L808" i="46"/>
  <c r="A809" i="46"/>
  <c r="L809" i="46"/>
  <c r="A810" i="46"/>
  <c r="L810" i="46"/>
  <c r="A811" i="46"/>
  <c r="L811" i="46"/>
  <c r="A812" i="46"/>
  <c r="A813" i="46"/>
  <c r="A814" i="46"/>
  <c r="A815" i="46"/>
  <c r="A816" i="46"/>
  <c r="A817" i="46"/>
  <c r="A818" i="46"/>
  <c r="A819" i="46"/>
  <c r="A820" i="46"/>
  <c r="A821" i="46"/>
  <c r="A822" i="46"/>
  <c r="A823" i="46"/>
  <c r="A838" i="46"/>
  <c r="L838" i="46"/>
  <c r="L876" i="46" s="1"/>
  <c r="A839" i="46"/>
  <c r="L839" i="46"/>
  <c r="A840" i="46"/>
  <c r="L840" i="46"/>
  <c r="A841" i="46"/>
  <c r="L841" i="46"/>
  <c r="A842" i="46"/>
  <c r="L842" i="46"/>
  <c r="A843" i="46"/>
  <c r="L843" i="46"/>
  <c r="A844" i="46"/>
  <c r="L844" i="46"/>
  <c r="A845" i="46"/>
  <c r="L845" i="46"/>
  <c r="A846" i="46"/>
  <c r="L846" i="46"/>
  <c r="A847" i="46"/>
  <c r="L847" i="46"/>
  <c r="A848" i="46"/>
  <c r="L848" i="46"/>
  <c r="A849" i="46"/>
  <c r="L849" i="46"/>
  <c r="A850" i="46"/>
  <c r="L850" i="46"/>
  <c r="A851" i="46"/>
  <c r="L851" i="46"/>
  <c r="A852" i="46"/>
  <c r="L852" i="46"/>
  <c r="A853" i="46"/>
  <c r="L853" i="46"/>
  <c r="A854" i="46"/>
  <c r="L854" i="46"/>
  <c r="A855" i="46"/>
  <c r="L855" i="46"/>
  <c r="A856" i="46"/>
  <c r="L856" i="46"/>
  <c r="A857" i="46"/>
  <c r="L857" i="46"/>
  <c r="A858" i="46"/>
  <c r="L858" i="46"/>
  <c r="A859" i="46"/>
  <c r="L859" i="46"/>
  <c r="A860" i="46"/>
  <c r="L860" i="46"/>
  <c r="A861" i="46"/>
  <c r="L861" i="46"/>
  <c r="A862" i="46"/>
  <c r="L862" i="46"/>
  <c r="A863" i="46"/>
  <c r="L863" i="46"/>
  <c r="A864" i="46"/>
  <c r="L864" i="46"/>
  <c r="A865" i="46"/>
  <c r="L865" i="46"/>
  <c r="A866" i="46"/>
  <c r="L866" i="46"/>
  <c r="A867" i="46"/>
  <c r="L867" i="46"/>
  <c r="N868" i="46"/>
  <c r="L869" i="46"/>
  <c r="N869" i="46"/>
  <c r="L870" i="46"/>
  <c r="N870" i="46"/>
  <c r="L871" i="46"/>
  <c r="N871" i="46"/>
  <c r="L872" i="46"/>
  <c r="N872" i="46"/>
  <c r="L873" i="46"/>
  <c r="N873" i="46"/>
  <c r="L874" i="46"/>
  <c r="N874" i="46"/>
  <c r="A883" i="46"/>
  <c r="L883" i="46"/>
  <c r="L920" i="46" s="1"/>
  <c r="A884" i="46"/>
  <c r="L884" i="46"/>
  <c r="A885" i="46"/>
  <c r="L885" i="46"/>
  <c r="A886" i="46"/>
  <c r="L886" i="46"/>
  <c r="A887" i="46"/>
  <c r="L887" i="46"/>
  <c r="A888" i="46"/>
  <c r="L888" i="46"/>
  <c r="A889" i="46"/>
  <c r="L889" i="46"/>
  <c r="A890" i="46"/>
  <c r="L890" i="46"/>
  <c r="A891" i="46"/>
  <c r="L891" i="46"/>
  <c r="A892" i="46"/>
  <c r="L892" i="46"/>
  <c r="A893" i="46"/>
  <c r="L893" i="46"/>
  <c r="A894" i="46"/>
  <c r="L894" i="46"/>
  <c r="A895" i="46"/>
  <c r="L895" i="46"/>
  <c r="A896" i="46"/>
  <c r="L896" i="46"/>
  <c r="A897" i="46"/>
  <c r="L897" i="46"/>
  <c r="A898" i="46"/>
  <c r="L898" i="46"/>
  <c r="A899" i="46"/>
  <c r="L899" i="46"/>
  <c r="A900" i="46"/>
  <c r="A901" i="46"/>
  <c r="A902" i="46"/>
  <c r="A903" i="46"/>
  <c r="A904" i="46"/>
  <c r="A905" i="46"/>
  <c r="A906" i="46"/>
  <c r="A907" i="46"/>
  <c r="A908" i="46"/>
  <c r="A909" i="46"/>
  <c r="A910" i="46"/>
  <c r="N917" i="46"/>
  <c r="D918" i="46"/>
  <c r="E918" i="46"/>
  <c r="F918" i="46"/>
  <c r="G918" i="46"/>
  <c r="H918" i="46"/>
  <c r="I918" i="46"/>
  <c r="L918" i="46"/>
  <c r="N918" i="46"/>
  <c r="B919" i="46"/>
  <c r="D919" i="46"/>
  <c r="O919" i="46" s="1"/>
  <c r="E919" i="46"/>
  <c r="F919" i="46"/>
  <c r="G919" i="46"/>
  <c r="H919" i="46"/>
  <c r="I919" i="46"/>
  <c r="J919" i="46"/>
  <c r="K919" i="46" s="1"/>
  <c r="L919" i="46"/>
  <c r="M919" i="46"/>
  <c r="A927" i="46"/>
  <c r="L927" i="46"/>
  <c r="L963" i="46" s="1"/>
  <c r="A928" i="46"/>
  <c r="L928" i="46"/>
  <c r="A929" i="46"/>
  <c r="L929" i="46"/>
  <c r="A930" i="46"/>
  <c r="L930" i="46"/>
  <c r="A931" i="46"/>
  <c r="L931" i="46"/>
  <c r="A932" i="46"/>
  <c r="L932" i="46"/>
  <c r="A933" i="46"/>
  <c r="L933" i="46"/>
  <c r="A934" i="46"/>
  <c r="L934" i="46"/>
  <c r="A935" i="46"/>
  <c r="L935" i="46"/>
  <c r="A936" i="46"/>
  <c r="L936" i="46"/>
  <c r="A937" i="46"/>
  <c r="L937" i="46"/>
  <c r="A938" i="46"/>
  <c r="L938" i="46"/>
  <c r="A939" i="46"/>
  <c r="L939" i="46"/>
  <c r="A940" i="46"/>
  <c r="L940" i="46"/>
  <c r="A941" i="46"/>
  <c r="L941" i="46"/>
  <c r="A942" i="46"/>
  <c r="L942" i="46"/>
  <c r="A943" i="46"/>
  <c r="L943" i="46"/>
  <c r="A944" i="46"/>
  <c r="A945" i="46"/>
  <c r="L945" i="46"/>
  <c r="A946" i="46"/>
  <c r="L946" i="46"/>
  <c r="A947" i="46"/>
  <c r="L947" i="46"/>
  <c r="A948" i="46"/>
  <c r="L948" i="46"/>
  <c r="A949" i="46"/>
  <c r="L949" i="46"/>
  <c r="A950" i="46"/>
  <c r="L950" i="46"/>
  <c r="A951" i="46"/>
  <c r="A952" i="46"/>
  <c r="A953" i="46"/>
  <c r="A954" i="46"/>
  <c r="A955" i="46"/>
  <c r="A970" i="46"/>
  <c r="L970" i="46"/>
  <c r="L1007" i="46" s="1"/>
  <c r="A971" i="46"/>
  <c r="L971" i="46"/>
  <c r="A972" i="46"/>
  <c r="L972" i="46"/>
  <c r="A973" i="46"/>
  <c r="L973" i="46"/>
  <c r="A974" i="46"/>
  <c r="L974" i="46"/>
  <c r="A975" i="46"/>
  <c r="L975" i="46"/>
  <c r="A976" i="46"/>
  <c r="L976" i="46"/>
  <c r="A977" i="46"/>
  <c r="L977" i="46"/>
  <c r="A978" i="46"/>
  <c r="L978" i="46"/>
  <c r="A979" i="46"/>
  <c r="L979" i="46"/>
  <c r="A980" i="46"/>
  <c r="L980" i="46"/>
  <c r="A981" i="46"/>
  <c r="L981" i="46"/>
  <c r="A982" i="46"/>
  <c r="L982" i="46"/>
  <c r="A983" i="46"/>
  <c r="L983" i="46"/>
  <c r="A984" i="46"/>
  <c r="L984" i="46"/>
  <c r="A985" i="46"/>
  <c r="L985" i="46"/>
  <c r="A986" i="46"/>
  <c r="L986" i="46"/>
  <c r="A987" i="46"/>
  <c r="A988" i="46"/>
  <c r="A989" i="46"/>
  <c r="A990" i="46"/>
  <c r="A991" i="46"/>
  <c r="A992" i="46"/>
  <c r="A993" i="46"/>
  <c r="A994" i="46"/>
  <c r="A995" i="46"/>
  <c r="A996" i="46"/>
  <c r="A997" i="46"/>
  <c r="A998" i="46"/>
  <c r="A999" i="46"/>
  <c r="L999" i="46"/>
  <c r="L1000" i="46"/>
  <c r="N1000" i="46"/>
  <c r="L1001" i="46"/>
  <c r="N1001" i="46"/>
  <c r="L1002" i="46"/>
  <c r="N1002" i="46"/>
  <c r="L1003" i="46"/>
  <c r="N1003" i="46"/>
  <c r="O1003" i="46"/>
  <c r="L1004" i="46"/>
  <c r="N1004" i="46"/>
  <c r="N1005" i="46"/>
  <c r="L1048" i="46"/>
  <c r="A1015" i="46"/>
  <c r="L1015" i="46"/>
  <c r="A1016" i="46"/>
  <c r="L1016" i="46"/>
  <c r="A1017" i="46"/>
  <c r="L1017" i="46"/>
  <c r="A1018" i="46"/>
  <c r="L1018" i="46"/>
  <c r="A1019" i="46"/>
  <c r="L1019" i="46"/>
  <c r="A1020" i="46"/>
  <c r="L1020" i="46"/>
  <c r="A1021" i="46"/>
  <c r="L1021" i="46"/>
  <c r="A1022" i="46"/>
  <c r="L1022" i="46"/>
  <c r="A1023" i="46"/>
  <c r="L1023" i="46"/>
  <c r="A1024" i="46"/>
  <c r="L1024" i="46"/>
  <c r="A1025" i="46"/>
  <c r="L1025" i="46"/>
  <c r="A1026" i="46"/>
  <c r="L1026" i="46"/>
  <c r="A1027" i="46"/>
  <c r="L1027" i="46"/>
  <c r="A1028" i="46"/>
  <c r="L1028" i="46"/>
  <c r="A1029" i="46"/>
  <c r="L1029" i="46"/>
  <c r="A1030" i="46"/>
  <c r="L1030" i="46"/>
  <c r="A1031" i="46"/>
  <c r="A1032" i="46"/>
  <c r="A1033" i="46"/>
  <c r="A1034" i="46"/>
  <c r="A1035" i="46"/>
  <c r="A1036" i="46"/>
  <c r="A1037" i="46"/>
  <c r="A1038" i="46"/>
  <c r="A1039" i="46"/>
  <c r="A1040" i="46"/>
  <c r="A1041" i="46"/>
  <c r="L1041" i="46"/>
  <c r="A1042" i="46"/>
  <c r="L1042" i="46"/>
  <c r="A1043" i="46"/>
  <c r="L1043" i="46"/>
  <c r="L1044" i="46"/>
  <c r="N1044" i="46"/>
  <c r="L1045" i="46"/>
  <c r="N1045" i="46"/>
  <c r="L1046" i="46"/>
  <c r="N1046" i="46"/>
  <c r="A1055" i="46"/>
  <c r="L1055" i="46"/>
  <c r="L1091" i="46" s="1"/>
  <c r="A1056" i="46"/>
  <c r="L1056" i="46"/>
  <c r="A1057" i="46"/>
  <c r="L1057" i="46"/>
  <c r="A1058" i="46"/>
  <c r="L1058" i="46"/>
  <c r="A1059" i="46"/>
  <c r="L1059" i="46"/>
  <c r="A1060" i="46"/>
  <c r="L1060" i="46"/>
  <c r="A1061" i="46"/>
  <c r="L1061" i="46"/>
  <c r="A1062" i="46"/>
  <c r="L1062" i="46"/>
  <c r="A1063" i="46"/>
  <c r="L1063" i="46"/>
  <c r="A1064" i="46"/>
  <c r="L1064" i="46"/>
  <c r="A1065" i="46"/>
  <c r="L1065" i="46"/>
  <c r="A1066" i="46"/>
  <c r="L1066" i="46"/>
  <c r="A1067" i="46"/>
  <c r="L1067" i="46"/>
  <c r="A1068" i="46"/>
  <c r="L1068" i="46"/>
  <c r="A1069" i="46"/>
  <c r="L1069" i="46"/>
  <c r="A1070" i="46"/>
  <c r="L1070" i="46"/>
  <c r="A1071" i="46"/>
  <c r="L1071" i="46"/>
  <c r="L1084" i="46"/>
  <c r="A1098" i="46"/>
  <c r="L1098" i="46"/>
  <c r="L1134" i="46" s="1"/>
  <c r="A1099" i="46"/>
  <c r="L1099" i="46"/>
  <c r="A1100" i="46"/>
  <c r="L1100" i="46"/>
  <c r="A1101" i="46"/>
  <c r="L1101" i="46"/>
  <c r="A1102" i="46"/>
  <c r="L1102" i="46"/>
  <c r="A1103" i="46"/>
  <c r="L1103" i="46"/>
  <c r="A1104" i="46"/>
  <c r="L1104" i="46"/>
  <c r="A1105" i="46"/>
  <c r="L1105" i="46"/>
  <c r="A1106" i="46"/>
  <c r="L1106" i="46"/>
  <c r="A1107" i="46"/>
  <c r="L1107" i="46"/>
  <c r="A1108" i="46"/>
  <c r="L1108" i="46"/>
  <c r="A1109" i="46"/>
  <c r="L1109" i="46"/>
  <c r="A1110" i="46"/>
  <c r="L1110" i="46"/>
  <c r="A1111" i="46"/>
  <c r="L1111" i="46"/>
  <c r="A1112" i="46"/>
  <c r="L1112" i="46"/>
  <c r="A1113" i="46"/>
  <c r="L1113" i="46"/>
  <c r="A1114" i="46"/>
  <c r="L1114" i="46"/>
  <c r="A1141" i="46"/>
  <c r="L1141" i="46"/>
  <c r="L1177" i="46" s="1"/>
  <c r="A1142" i="46"/>
  <c r="L1142" i="46"/>
  <c r="A1143" i="46"/>
  <c r="L1143" i="46"/>
  <c r="A1144" i="46"/>
  <c r="L1144" i="46"/>
  <c r="A1145" i="46"/>
  <c r="L1145" i="46"/>
  <c r="A1146" i="46"/>
  <c r="L1146" i="46"/>
  <c r="A1147" i="46"/>
  <c r="L1147" i="46"/>
  <c r="A1148" i="46"/>
  <c r="L1148" i="46"/>
  <c r="A1149" i="46"/>
  <c r="L1149" i="46"/>
  <c r="A1150" i="46"/>
  <c r="L1150" i="46"/>
  <c r="A1151" i="46"/>
  <c r="L1151" i="46"/>
  <c r="A1152" i="46"/>
  <c r="L1152" i="46"/>
  <c r="A1153" i="46"/>
  <c r="L1153" i="46"/>
  <c r="A1154" i="46"/>
  <c r="L1154" i="46"/>
  <c r="A1155" i="46"/>
  <c r="L1155" i="46"/>
  <c r="A1156" i="46"/>
  <c r="L1156" i="46"/>
  <c r="A1157" i="46"/>
  <c r="L1157" i="46"/>
  <c r="A1184" i="46"/>
  <c r="L1184" i="46"/>
  <c r="L1220" i="46" s="1"/>
  <c r="A1185" i="46"/>
  <c r="L1185" i="46"/>
  <c r="A1186" i="46"/>
  <c r="L1186" i="46"/>
  <c r="A1187" i="46"/>
  <c r="L1187" i="46"/>
  <c r="A1188" i="46"/>
  <c r="L1188" i="46"/>
  <c r="A1189" i="46"/>
  <c r="L1189" i="46"/>
  <c r="A1190" i="46"/>
  <c r="L1190" i="46"/>
  <c r="A1191" i="46"/>
  <c r="L1191" i="46"/>
  <c r="A1192" i="46"/>
  <c r="L1192" i="46"/>
  <c r="A1193" i="46"/>
  <c r="L1193" i="46"/>
  <c r="A1194" i="46"/>
  <c r="L1194" i="46"/>
  <c r="A1195" i="46"/>
  <c r="L1195" i="46"/>
  <c r="A1196" i="46"/>
  <c r="L1196" i="46"/>
  <c r="A1197" i="46"/>
  <c r="L1197" i="46"/>
  <c r="A1198" i="46"/>
  <c r="L1198" i="46"/>
  <c r="A1199" i="46"/>
  <c r="L1199" i="46"/>
  <c r="A1200" i="46"/>
  <c r="L1200" i="46"/>
  <c r="A1227" i="46"/>
  <c r="L1227" i="46"/>
  <c r="L1263" i="46" s="1"/>
  <c r="A1228" i="46"/>
  <c r="L1228" i="46"/>
  <c r="A1229" i="46"/>
  <c r="L1229" i="46"/>
  <c r="A1230" i="46"/>
  <c r="L1230" i="46"/>
  <c r="A1231" i="46"/>
  <c r="L1231" i="46"/>
  <c r="A1232" i="46"/>
  <c r="L1232" i="46"/>
  <c r="A1233" i="46"/>
  <c r="L1233" i="46"/>
  <c r="A1234" i="46"/>
  <c r="L1234" i="46"/>
  <c r="A1235" i="46"/>
  <c r="L1235" i="46"/>
  <c r="A1236" i="46"/>
  <c r="L1236" i="46"/>
  <c r="A1237" i="46"/>
  <c r="L1237" i="46"/>
  <c r="A1238" i="46"/>
  <c r="L1238" i="46"/>
  <c r="A1239" i="46"/>
  <c r="L1239" i="46"/>
  <c r="A1240" i="46"/>
  <c r="L1240" i="46"/>
  <c r="A1241" i="46"/>
  <c r="L1241" i="46"/>
  <c r="A1242" i="46"/>
  <c r="L1242" i="46"/>
  <c r="A1243" i="46"/>
  <c r="L1243" i="46"/>
  <c r="A1270" i="46"/>
  <c r="L1270" i="46"/>
  <c r="L1306" i="46" s="1"/>
  <c r="A1271" i="46"/>
  <c r="L1271" i="46"/>
  <c r="A1272" i="46"/>
  <c r="L1272" i="46"/>
  <c r="A1273" i="46"/>
  <c r="L1273" i="46"/>
  <c r="A1274" i="46"/>
  <c r="L1274" i="46"/>
  <c r="A1275" i="46"/>
  <c r="L1275" i="46"/>
  <c r="A1276" i="46"/>
  <c r="L1276" i="46"/>
  <c r="A1277" i="46"/>
  <c r="L1277" i="46"/>
  <c r="A1278" i="46"/>
  <c r="L1278" i="46"/>
  <c r="A1279" i="46"/>
  <c r="L1279" i="46"/>
  <c r="A1280" i="46"/>
  <c r="L1280" i="46"/>
  <c r="A1281" i="46"/>
  <c r="L1281" i="46"/>
  <c r="A1282" i="46"/>
  <c r="L1282" i="46"/>
  <c r="A1283" i="46"/>
  <c r="L1283" i="46"/>
  <c r="A1284" i="46"/>
  <c r="L1284" i="46"/>
  <c r="A1285" i="46"/>
  <c r="L1285" i="46"/>
  <c r="A1286" i="46"/>
  <c r="L1286" i="46"/>
  <c r="A1313" i="46"/>
  <c r="L1313" i="46"/>
  <c r="A1314" i="46"/>
  <c r="L1314" i="46"/>
  <c r="A1315" i="46"/>
  <c r="L1315" i="46"/>
  <c r="A1316" i="46"/>
  <c r="L1316" i="46"/>
  <c r="A1317" i="46"/>
  <c r="L1317" i="46"/>
  <c r="A1318" i="46"/>
  <c r="L1318" i="46"/>
  <c r="A1319" i="46"/>
  <c r="L1319" i="46"/>
  <c r="A1320" i="46"/>
  <c r="L1320" i="46"/>
  <c r="A1321" i="46"/>
  <c r="L1321" i="46"/>
  <c r="A1322" i="46"/>
  <c r="L1322" i="46"/>
  <c r="A1323" i="46"/>
  <c r="L1323" i="46"/>
  <c r="A1324" i="46"/>
  <c r="L1324" i="46"/>
  <c r="A1325" i="46"/>
  <c r="L1325" i="46"/>
  <c r="A1326" i="46"/>
  <c r="L1326" i="46"/>
  <c r="A1327" i="46"/>
  <c r="L1327" i="46"/>
  <c r="A1328" i="46"/>
  <c r="L1328" i="46"/>
  <c r="A1329" i="46"/>
  <c r="L1329" i="46"/>
  <c r="A1356" i="46"/>
  <c r="L1356" i="46"/>
  <c r="A1357" i="46"/>
  <c r="L1357" i="46"/>
  <c r="A1358" i="46"/>
  <c r="L1358" i="46"/>
  <c r="A1359" i="46"/>
  <c r="L1359" i="46"/>
  <c r="A1360" i="46"/>
  <c r="L1360" i="46"/>
  <c r="A1361" i="46"/>
  <c r="L1361" i="46"/>
  <c r="A1362" i="46"/>
  <c r="L1362" i="46"/>
  <c r="A1363" i="46"/>
  <c r="L1363" i="46"/>
  <c r="A1364" i="46"/>
  <c r="L1364" i="46"/>
  <c r="A1365" i="46"/>
  <c r="L1365" i="46"/>
  <c r="A1366" i="46"/>
  <c r="L1366" i="46"/>
  <c r="A1367" i="46"/>
  <c r="L1367" i="46"/>
  <c r="A1368" i="46"/>
  <c r="L1368" i="46"/>
  <c r="A1369" i="46"/>
  <c r="L1369" i="46"/>
  <c r="A1370" i="46"/>
  <c r="L1370" i="46"/>
  <c r="A1371" i="46"/>
  <c r="L1371" i="46"/>
  <c r="A1372" i="46"/>
  <c r="L1372" i="46"/>
  <c r="A1399" i="46"/>
  <c r="L1399" i="46"/>
  <c r="A1400" i="46"/>
  <c r="L1400" i="46"/>
  <c r="A1401" i="46"/>
  <c r="L1401" i="46"/>
  <c r="A1402" i="46"/>
  <c r="L1402" i="46"/>
  <c r="A1403" i="46"/>
  <c r="L1403" i="46"/>
  <c r="A1404" i="46"/>
  <c r="L1404" i="46"/>
  <c r="A1405" i="46"/>
  <c r="L1405" i="46"/>
  <c r="A1406" i="46"/>
  <c r="L1406" i="46"/>
  <c r="A1407" i="46"/>
  <c r="L1407" i="46"/>
  <c r="A1408" i="46"/>
  <c r="L1408" i="46"/>
  <c r="A1409" i="46"/>
  <c r="L1409" i="46"/>
  <c r="A1410" i="46"/>
  <c r="L1410" i="46"/>
  <c r="A1411" i="46"/>
  <c r="L1411" i="46"/>
  <c r="A1412" i="46"/>
  <c r="L1412" i="46"/>
  <c r="A1413" i="46"/>
  <c r="L1413" i="46"/>
  <c r="A1414" i="46"/>
  <c r="L1414" i="46"/>
  <c r="A1415" i="46"/>
  <c r="L1415" i="46"/>
  <c r="N306" i="46" l="1"/>
  <c r="N139" i="46"/>
  <c r="N137" i="46"/>
  <c r="N355" i="46"/>
  <c r="N1305" i="46"/>
  <c r="N356" i="46"/>
  <c r="N354" i="46"/>
  <c r="N919" i="46"/>
  <c r="N138" i="46"/>
  <c r="U52" i="4" l="1"/>
  <c r="U53" i="4"/>
  <c r="U54" i="4"/>
  <c r="U55" i="4"/>
  <c r="U56" i="4"/>
  <c r="U57" i="4"/>
  <c r="U58" i="4"/>
  <c r="U59" i="4"/>
  <c r="U60" i="4"/>
  <c r="U61" i="4"/>
  <c r="U91" i="4"/>
  <c r="U92" i="4"/>
  <c r="U93" i="4"/>
  <c r="U94" i="4"/>
  <c r="U95" i="4"/>
  <c r="U96" i="4"/>
  <c r="U97" i="4"/>
  <c r="U98" i="4"/>
  <c r="U99" i="4"/>
  <c r="U100" i="4"/>
  <c r="U130" i="4"/>
  <c r="U131" i="4"/>
  <c r="U132" i="4"/>
  <c r="U133" i="4"/>
  <c r="U134" i="4"/>
  <c r="U135" i="4"/>
  <c r="U136" i="4"/>
  <c r="U137" i="4"/>
  <c r="U138" i="4"/>
  <c r="U139" i="4"/>
  <c r="U169" i="4"/>
  <c r="U170" i="4"/>
  <c r="U171" i="4"/>
  <c r="U172" i="4"/>
  <c r="U173" i="4"/>
  <c r="U174" i="4"/>
  <c r="U175" i="4"/>
  <c r="U176" i="4"/>
  <c r="U177" i="4"/>
  <c r="U178" i="4"/>
  <c r="U208" i="4"/>
  <c r="U209" i="4"/>
  <c r="U210" i="4"/>
  <c r="U211" i="4"/>
  <c r="U212" i="4"/>
  <c r="U213" i="4"/>
  <c r="U214" i="4"/>
  <c r="U215" i="4"/>
  <c r="U216" i="4"/>
  <c r="U217" i="4"/>
  <c r="U247" i="4"/>
  <c r="U248" i="4"/>
  <c r="U249" i="4"/>
  <c r="U250" i="4"/>
  <c r="U251" i="4"/>
  <c r="U252" i="4"/>
  <c r="U253" i="4"/>
  <c r="U254" i="4"/>
  <c r="U255" i="4"/>
  <c r="U256" i="4"/>
  <c r="U286" i="4"/>
  <c r="U287" i="4"/>
  <c r="U288" i="4"/>
  <c r="U289" i="4"/>
  <c r="U290" i="4"/>
  <c r="U291" i="4"/>
  <c r="U292" i="4"/>
  <c r="U293" i="4"/>
  <c r="U294" i="4"/>
  <c r="U295" i="4"/>
  <c r="U325" i="4"/>
  <c r="U326" i="4"/>
  <c r="U327" i="4"/>
  <c r="U328" i="4"/>
  <c r="U329" i="4"/>
  <c r="U330" i="4"/>
  <c r="U331" i="4"/>
  <c r="U332" i="4"/>
  <c r="U333" i="4"/>
  <c r="U334" i="4"/>
  <c r="U364" i="4"/>
  <c r="U365" i="4"/>
  <c r="U366" i="4"/>
  <c r="U367" i="4"/>
  <c r="U368" i="4"/>
  <c r="U369" i="4"/>
  <c r="U370" i="4"/>
  <c r="U371" i="4"/>
  <c r="U372" i="4"/>
  <c r="U373" i="4"/>
  <c r="U403" i="4"/>
  <c r="U404" i="4"/>
  <c r="U405" i="4"/>
  <c r="U406" i="4"/>
  <c r="U407" i="4"/>
  <c r="U408" i="4"/>
  <c r="U409" i="4"/>
  <c r="U410" i="4"/>
  <c r="U411" i="4"/>
  <c r="U412" i="4"/>
  <c r="U442" i="4"/>
  <c r="U443" i="4"/>
  <c r="U444" i="4"/>
  <c r="U445" i="4"/>
  <c r="U446" i="4"/>
  <c r="U447" i="4"/>
  <c r="U448" i="4"/>
  <c r="U449" i="4"/>
  <c r="U450" i="4"/>
  <c r="U451" i="4"/>
  <c r="U481" i="4"/>
  <c r="U482" i="4"/>
  <c r="U483" i="4"/>
  <c r="U484" i="4"/>
  <c r="U485" i="4"/>
  <c r="U486" i="4"/>
  <c r="U487" i="4"/>
  <c r="U488" i="4"/>
  <c r="U489" i="4"/>
  <c r="U490" i="4"/>
  <c r="U520" i="4"/>
  <c r="U521" i="4"/>
  <c r="U522" i="4"/>
  <c r="U523" i="4"/>
  <c r="U524" i="4"/>
  <c r="U525" i="4"/>
  <c r="U526" i="4"/>
  <c r="U527" i="4"/>
  <c r="U528" i="4"/>
  <c r="U529" i="4"/>
  <c r="U559" i="4"/>
  <c r="U560" i="4"/>
  <c r="U561" i="4"/>
  <c r="U562" i="4"/>
  <c r="U563" i="4"/>
  <c r="U564" i="4"/>
  <c r="U565" i="4"/>
  <c r="U566" i="4"/>
  <c r="U567" i="4"/>
  <c r="U568" i="4"/>
  <c r="U598" i="4"/>
  <c r="U599" i="4"/>
  <c r="U600" i="4"/>
  <c r="U601" i="4"/>
  <c r="U602" i="4"/>
  <c r="U603" i="4"/>
  <c r="U604" i="4"/>
  <c r="U605" i="4"/>
  <c r="U606" i="4"/>
  <c r="U607" i="4"/>
  <c r="U637" i="4"/>
  <c r="U638" i="4"/>
  <c r="U639" i="4"/>
  <c r="U640" i="4"/>
  <c r="U641" i="4"/>
  <c r="U642" i="4"/>
  <c r="U643" i="4"/>
  <c r="U644" i="4"/>
  <c r="U645" i="4"/>
  <c r="U646" i="4"/>
  <c r="U676" i="4"/>
  <c r="U677" i="4"/>
  <c r="U678" i="4"/>
  <c r="U679" i="4"/>
  <c r="U680" i="4"/>
  <c r="U681" i="4"/>
  <c r="U682" i="4"/>
  <c r="U683" i="4"/>
  <c r="U684" i="4"/>
  <c r="U685" i="4"/>
  <c r="U715" i="4"/>
  <c r="U716" i="4"/>
  <c r="U717" i="4"/>
  <c r="U718" i="4"/>
  <c r="U719" i="4"/>
  <c r="U720" i="4"/>
  <c r="U721" i="4"/>
  <c r="U722" i="4"/>
  <c r="U723" i="4"/>
  <c r="U724" i="4"/>
  <c r="U754" i="4"/>
  <c r="U755" i="4"/>
  <c r="U756" i="4"/>
  <c r="U757" i="4"/>
  <c r="U758" i="4"/>
  <c r="U759" i="4"/>
  <c r="U760" i="4"/>
  <c r="U761" i="4"/>
  <c r="U762" i="4"/>
  <c r="U763" i="4"/>
  <c r="U793" i="4"/>
  <c r="U794" i="4"/>
  <c r="U795" i="4"/>
  <c r="U796" i="4"/>
  <c r="U797" i="4"/>
  <c r="U798" i="4"/>
  <c r="U799" i="4"/>
  <c r="U800" i="4"/>
  <c r="U801" i="4"/>
  <c r="U802" i="4"/>
  <c r="U832" i="4"/>
  <c r="U833" i="4"/>
  <c r="U834" i="4"/>
  <c r="U835" i="4"/>
  <c r="U836" i="4"/>
  <c r="U837" i="4"/>
  <c r="U838" i="4"/>
  <c r="U839" i="4"/>
  <c r="U840" i="4"/>
  <c r="U841" i="4"/>
  <c r="U871" i="4"/>
  <c r="U872" i="4"/>
  <c r="U873" i="4"/>
  <c r="U874" i="4"/>
  <c r="U875" i="4"/>
  <c r="U876" i="4"/>
  <c r="U877" i="4"/>
  <c r="U878" i="4"/>
  <c r="U879" i="4"/>
  <c r="U880" i="4"/>
  <c r="U910" i="4"/>
  <c r="U911" i="4"/>
  <c r="U912" i="4"/>
  <c r="U913" i="4"/>
  <c r="U914" i="4"/>
  <c r="U915" i="4"/>
  <c r="U916" i="4"/>
  <c r="U917" i="4"/>
  <c r="U918" i="4"/>
  <c r="U919" i="4"/>
  <c r="U949" i="4"/>
  <c r="U950" i="4"/>
  <c r="U951" i="4"/>
  <c r="U952" i="4"/>
  <c r="U953" i="4"/>
  <c r="U954" i="4"/>
  <c r="U955" i="4"/>
  <c r="U956" i="4"/>
  <c r="U957" i="4"/>
  <c r="U958" i="4"/>
  <c r="U988" i="4"/>
  <c r="U989" i="4"/>
  <c r="U990" i="4"/>
  <c r="U991" i="4"/>
  <c r="U992" i="4"/>
  <c r="U993" i="4"/>
  <c r="U994" i="4"/>
  <c r="U995" i="4"/>
  <c r="U996" i="4"/>
  <c r="U997" i="4"/>
  <c r="U1027" i="4"/>
  <c r="U1028" i="4"/>
  <c r="U1029" i="4"/>
  <c r="U1030" i="4"/>
  <c r="U1031" i="4"/>
  <c r="U1032" i="4"/>
  <c r="U1033" i="4"/>
  <c r="U1034" i="4"/>
  <c r="U1035" i="4"/>
  <c r="U1036" i="4"/>
  <c r="U1066" i="4"/>
  <c r="U1067" i="4"/>
  <c r="U1068" i="4"/>
  <c r="U1069" i="4"/>
  <c r="U1070" i="4"/>
  <c r="U1071" i="4"/>
  <c r="U1072" i="4"/>
  <c r="U1073" i="4"/>
  <c r="U1074" i="4"/>
  <c r="U1075" i="4"/>
  <c r="U1105" i="4"/>
  <c r="U1106" i="4"/>
  <c r="U1107" i="4"/>
  <c r="U1108" i="4"/>
  <c r="U1109" i="4"/>
  <c r="U1110" i="4"/>
  <c r="U1111" i="4"/>
  <c r="U1112" i="4"/>
  <c r="U1113" i="4"/>
  <c r="U1114" i="4"/>
  <c r="U1144" i="4"/>
  <c r="U1145" i="4"/>
  <c r="U1146" i="4"/>
  <c r="U1147" i="4"/>
  <c r="U1148" i="4"/>
  <c r="U1149" i="4"/>
  <c r="U1150" i="4"/>
  <c r="U1151" i="4"/>
  <c r="U1152" i="4"/>
  <c r="U1153" i="4"/>
  <c r="U1183" i="4"/>
  <c r="U1184" i="4"/>
  <c r="U1185" i="4"/>
  <c r="U1186" i="4"/>
  <c r="U1187" i="4"/>
  <c r="U1188" i="4"/>
  <c r="U1189" i="4"/>
  <c r="U1190" i="4"/>
  <c r="U1191" i="4"/>
  <c r="U1192" i="4"/>
  <c r="U1222" i="4"/>
  <c r="U1223" i="4"/>
  <c r="U1224" i="4"/>
  <c r="U1225" i="4"/>
  <c r="U1226" i="4"/>
  <c r="U1227" i="4"/>
  <c r="U1228" i="4"/>
  <c r="U1229" i="4"/>
  <c r="U1230" i="4"/>
  <c r="U1231" i="4"/>
  <c r="U1261" i="4"/>
  <c r="U1262" i="4"/>
  <c r="U1263" i="4"/>
  <c r="U1264" i="4"/>
  <c r="U1265" i="4"/>
  <c r="U1266" i="4"/>
  <c r="U1267" i="4"/>
  <c r="U1268" i="4"/>
  <c r="U1269" i="4"/>
  <c r="U1270" i="4"/>
  <c r="U1300" i="4"/>
  <c r="U1301" i="4"/>
  <c r="U1302" i="4"/>
  <c r="U1303" i="4"/>
  <c r="U1304" i="4"/>
  <c r="U1305" i="4"/>
  <c r="U1306" i="4"/>
  <c r="U1307" i="4"/>
  <c r="U1308" i="4"/>
  <c r="U1309" i="4"/>
  <c r="U1339" i="4"/>
  <c r="U1340" i="4"/>
  <c r="U1341" i="4"/>
  <c r="U1342" i="4"/>
  <c r="U1343" i="4"/>
  <c r="U1344" i="4"/>
  <c r="U1345" i="4"/>
  <c r="U1346" i="4"/>
  <c r="U1347" i="4"/>
  <c r="U1348" i="4"/>
  <c r="U1378" i="4"/>
  <c r="U1379" i="4"/>
  <c r="U1380" i="4"/>
  <c r="U1381" i="4"/>
  <c r="U1382" i="4"/>
  <c r="U1383" i="4"/>
  <c r="U1384" i="4"/>
  <c r="U1385" i="4"/>
  <c r="U1386" i="4"/>
  <c r="U1387" i="4"/>
  <c r="U1417" i="4"/>
  <c r="U1418" i="4"/>
  <c r="U1419" i="4"/>
  <c r="U1420" i="4"/>
  <c r="U1421" i="4"/>
  <c r="U1422" i="4"/>
  <c r="U1423" i="4"/>
  <c r="U1424" i="4"/>
  <c r="U1425" i="4"/>
  <c r="U1426" i="4"/>
  <c r="U1456" i="4"/>
  <c r="U1457" i="4"/>
  <c r="U1458" i="4"/>
  <c r="U1459" i="4"/>
  <c r="U1460" i="4"/>
  <c r="U1461" i="4"/>
  <c r="U1462" i="4"/>
  <c r="U1463" i="4"/>
  <c r="U1464" i="4"/>
  <c r="U1465" i="4"/>
  <c r="U1495" i="4"/>
  <c r="U1496" i="4"/>
  <c r="U1497" i="4"/>
  <c r="U1498" i="4"/>
  <c r="U1499" i="4"/>
  <c r="U1500" i="4"/>
  <c r="U1501" i="4"/>
  <c r="U1502" i="4"/>
  <c r="U1503" i="4"/>
  <c r="U1504" i="4"/>
  <c r="U1534" i="4"/>
  <c r="U1535" i="4"/>
  <c r="U1536" i="4"/>
  <c r="U1537" i="4"/>
  <c r="U1538" i="4"/>
  <c r="U1539" i="4"/>
  <c r="U1540" i="4"/>
  <c r="U1541" i="4"/>
  <c r="U1542" i="4"/>
  <c r="U1543" i="4"/>
  <c r="U1573" i="4"/>
  <c r="U1574" i="4"/>
  <c r="U1575" i="4"/>
  <c r="U1576" i="4"/>
  <c r="U1577" i="4"/>
  <c r="U1578" i="4"/>
  <c r="U1579" i="4"/>
  <c r="U1580" i="4"/>
  <c r="U1581" i="4"/>
  <c r="U1582" i="4"/>
  <c r="U1612" i="4"/>
  <c r="U1613" i="4"/>
  <c r="U1614" i="4"/>
  <c r="U1615" i="4"/>
  <c r="U1616" i="4"/>
  <c r="U1617" i="4"/>
  <c r="U1618" i="4"/>
  <c r="U1619" i="4"/>
  <c r="U1620" i="4"/>
  <c r="U1621" i="4"/>
  <c r="U1651" i="4"/>
  <c r="U1652" i="4"/>
  <c r="U1653" i="4"/>
  <c r="U1654" i="4"/>
  <c r="U1655" i="4"/>
  <c r="U1656" i="4"/>
  <c r="U1657" i="4"/>
  <c r="U1658" i="4"/>
  <c r="U1659" i="4"/>
  <c r="U1660" i="4"/>
  <c r="U1690" i="4"/>
  <c r="U1691" i="4"/>
  <c r="U1692" i="4"/>
  <c r="U1693" i="4"/>
  <c r="U1694" i="4"/>
  <c r="U1695" i="4"/>
  <c r="U1696" i="4"/>
  <c r="U1697" i="4"/>
  <c r="U1698" i="4"/>
  <c r="U1699" i="4"/>
  <c r="U1729" i="4"/>
  <c r="U1730" i="4"/>
  <c r="U1731" i="4"/>
  <c r="U1732" i="4"/>
  <c r="U1733" i="4"/>
  <c r="U1734" i="4"/>
  <c r="U1735" i="4"/>
  <c r="U1736" i="4"/>
  <c r="U1737" i="4"/>
  <c r="U1738" i="4"/>
  <c r="D318" i="4" a="1"/>
  <c r="D630" i="4" a="1"/>
  <c r="D942" i="4" a="1"/>
  <c r="D1254" i="4" a="1"/>
  <c r="D1566" i="4" a="1"/>
  <c r="D45" i="4" a="1"/>
  <c r="D357" i="4" a="1"/>
  <c r="D669" i="4" a="1"/>
  <c r="D981" i="4" a="1"/>
  <c r="D1293" i="4" a="1"/>
  <c r="D1605" i="4" a="1"/>
  <c r="D84" i="4" a="1"/>
  <c r="D396" i="4" a="1"/>
  <c r="D708" i="4" a="1"/>
  <c r="D1020" i="4" a="1"/>
  <c r="D1332" i="4" a="1"/>
  <c r="D1644" i="4" a="1"/>
  <c r="D123" i="4" a="1"/>
  <c r="D435" i="4" a="1"/>
  <c r="D747" i="4" a="1"/>
  <c r="D1059" i="4" a="1"/>
  <c r="D1371" i="4" a="1"/>
  <c r="D1683" i="4" a="1"/>
  <c r="D162" i="4" a="1"/>
  <c r="D474" i="4" a="1"/>
  <c r="D786" i="4" a="1"/>
  <c r="D1098" i="4" a="1"/>
  <c r="D1410" i="4" a="1"/>
  <c r="D1722" i="4" a="1"/>
  <c r="D201" i="4" a="1"/>
  <c r="D513" i="4" a="1"/>
  <c r="D825" i="4" a="1"/>
  <c r="D1137" i="4" a="1"/>
  <c r="D1449" i="4" a="1"/>
  <c r="D240" i="4" a="1"/>
  <c r="D552" i="4" a="1"/>
  <c r="D864" i="4" a="1"/>
  <c r="D1176" i="4" a="1"/>
  <c r="D1488" i="4" a="1"/>
  <c r="D279" i="4" a="1"/>
  <c r="D591" i="4" a="1"/>
  <c r="D903" i="4" a="1"/>
  <c r="D1215" i="4" a="1"/>
  <c r="D1527" i="4" a="1"/>
  <c r="D1527" i="4" l="1"/>
  <c r="D1215" i="4"/>
  <c r="D903" i="4"/>
  <c r="D591" i="4"/>
  <c r="D279" i="4"/>
  <c r="D1488" i="4"/>
  <c r="D1176" i="4"/>
  <c r="D864" i="4"/>
  <c r="D552" i="4"/>
  <c r="D240" i="4"/>
  <c r="D1449" i="4"/>
  <c r="D1137" i="4"/>
  <c r="D825" i="4"/>
  <c r="D513" i="4"/>
  <c r="D201" i="4"/>
  <c r="D1722" i="4"/>
  <c r="D1410" i="4"/>
  <c r="D1098" i="4"/>
  <c r="D786" i="4"/>
  <c r="D474" i="4"/>
  <c r="D162" i="4"/>
  <c r="D1683" i="4"/>
  <c r="D1371" i="4"/>
  <c r="D1059" i="4"/>
  <c r="D747" i="4"/>
  <c r="D435" i="4"/>
  <c r="D123" i="4"/>
  <c r="D1644" i="4"/>
  <c r="D1332" i="4"/>
  <c r="D1020" i="4"/>
  <c r="D708" i="4"/>
  <c r="D396" i="4"/>
  <c r="D84" i="4"/>
  <c r="D1605" i="4"/>
  <c r="D1293" i="4"/>
  <c r="D981" i="4"/>
  <c r="D669" i="4"/>
  <c r="D357" i="4"/>
  <c r="D45" i="4"/>
  <c r="D1566" i="4"/>
  <c r="D1254" i="4"/>
  <c r="D942" i="4"/>
  <c r="D630" i="4"/>
  <c r="D318" i="4"/>
  <c r="C46" i="4"/>
  <c r="A1498" i="24"/>
  <c r="C1498" i="24"/>
  <c r="A1499" i="24"/>
  <c r="C1499" i="24"/>
  <c r="A1500" i="24"/>
  <c r="C1500" i="24"/>
  <c r="A1501" i="24"/>
  <c r="C1501" i="24"/>
  <c r="A1490" i="24"/>
  <c r="C1490" i="24"/>
  <c r="A1491" i="24"/>
  <c r="C1491" i="24"/>
  <c r="A1492" i="24"/>
  <c r="C1492" i="24"/>
  <c r="A1493" i="24"/>
  <c r="C1493" i="24"/>
  <c r="A1494" i="24"/>
  <c r="C1494" i="24"/>
  <c r="A1495" i="24"/>
  <c r="C1495" i="24"/>
  <c r="A1496" i="24"/>
  <c r="C1496" i="24"/>
  <c r="A1497" i="24"/>
  <c r="C1497" i="24"/>
  <c r="A1481" i="24"/>
  <c r="C1481" i="24"/>
  <c r="A1482" i="24"/>
  <c r="C1482" i="24"/>
  <c r="A1483" i="24"/>
  <c r="C1483" i="24"/>
  <c r="A1484" i="24"/>
  <c r="C1484" i="24"/>
  <c r="A1485" i="24"/>
  <c r="C1485" i="24"/>
  <c r="A1486" i="24"/>
  <c r="C1486" i="24"/>
  <c r="A1487" i="24"/>
  <c r="C1487" i="24"/>
  <c r="A1488" i="24"/>
  <c r="C1488" i="24"/>
  <c r="A1489" i="24"/>
  <c r="C1489" i="24"/>
  <c r="A1473" i="24"/>
  <c r="C1473" i="24"/>
  <c r="A1474" i="24"/>
  <c r="C1474" i="24"/>
  <c r="A1475" i="24"/>
  <c r="C1475" i="24"/>
  <c r="A1476" i="24"/>
  <c r="C1476" i="24"/>
  <c r="A1477" i="24"/>
  <c r="C1477" i="24"/>
  <c r="A1478" i="24"/>
  <c r="C1478" i="24"/>
  <c r="A1479" i="24"/>
  <c r="C1479" i="24"/>
  <c r="A1480" i="24"/>
  <c r="C1480" i="24"/>
  <c r="A1459" i="24"/>
  <c r="C1459" i="24"/>
  <c r="A1460" i="24"/>
  <c r="C1460" i="24"/>
  <c r="A1461" i="24"/>
  <c r="C1461" i="24"/>
  <c r="A1462" i="24"/>
  <c r="C1462" i="24"/>
  <c r="A1463" i="24"/>
  <c r="C1463" i="24"/>
  <c r="A1464" i="24"/>
  <c r="C1464" i="24"/>
  <c r="A1465" i="24"/>
  <c r="C1465" i="24"/>
  <c r="A1466" i="24"/>
  <c r="C1466" i="24"/>
  <c r="A1467" i="24"/>
  <c r="C1467" i="24"/>
  <c r="A1468" i="24"/>
  <c r="C1468" i="24"/>
  <c r="A1469" i="24"/>
  <c r="C1469" i="24"/>
  <c r="A1470" i="24"/>
  <c r="C1470" i="24"/>
  <c r="A1471" i="24"/>
  <c r="C1471" i="24"/>
  <c r="A1472" i="24"/>
  <c r="C1472" i="24"/>
  <c r="A1347" i="24"/>
  <c r="C1347" i="24"/>
  <c r="A1348" i="24"/>
  <c r="C1348" i="24"/>
  <c r="A1349" i="24"/>
  <c r="C1349" i="24"/>
  <c r="A1350" i="24"/>
  <c r="C1350" i="24"/>
  <c r="A1351" i="24"/>
  <c r="C1351" i="24"/>
  <c r="A1352" i="24"/>
  <c r="C1352" i="24"/>
  <c r="A1353" i="24"/>
  <c r="C1353" i="24"/>
  <c r="A1354" i="24"/>
  <c r="C1354" i="24"/>
  <c r="A1355" i="24"/>
  <c r="C1355" i="24"/>
  <c r="A1356" i="24"/>
  <c r="C1356" i="24"/>
  <c r="A1357" i="24"/>
  <c r="C1357" i="24"/>
  <c r="A1358" i="24"/>
  <c r="C1358" i="24"/>
  <c r="A1359" i="24"/>
  <c r="C1359" i="24"/>
  <c r="A1360" i="24"/>
  <c r="C1360" i="24"/>
  <c r="A1361" i="24"/>
  <c r="C1361" i="24"/>
  <c r="A1362" i="24"/>
  <c r="C1362" i="24"/>
  <c r="A1363" i="24"/>
  <c r="C1363" i="24"/>
  <c r="A1364" i="24"/>
  <c r="C1364" i="24"/>
  <c r="A1365" i="24"/>
  <c r="C1365" i="24"/>
  <c r="A1366" i="24"/>
  <c r="C1366" i="24"/>
  <c r="A1367" i="24"/>
  <c r="C1367" i="24"/>
  <c r="A1368" i="24"/>
  <c r="C1368" i="24"/>
  <c r="A1369" i="24"/>
  <c r="C1369" i="24"/>
  <c r="A1370" i="24"/>
  <c r="C1370" i="24"/>
  <c r="A1371" i="24"/>
  <c r="C1371" i="24"/>
  <c r="A1372" i="24"/>
  <c r="C1372" i="24"/>
  <c r="A1373" i="24"/>
  <c r="C1373" i="24"/>
  <c r="A1374" i="24"/>
  <c r="C1374" i="24"/>
  <c r="A1375" i="24"/>
  <c r="C1375" i="24"/>
  <c r="A1376" i="24"/>
  <c r="C1376" i="24"/>
  <c r="A1377" i="24"/>
  <c r="C1377" i="24"/>
  <c r="A1378" i="24"/>
  <c r="C1378" i="24"/>
  <c r="A1379" i="24"/>
  <c r="C1379" i="24"/>
  <c r="A1380" i="24"/>
  <c r="C1380" i="24"/>
  <c r="A1381" i="24"/>
  <c r="C1381" i="24"/>
  <c r="A1382" i="24"/>
  <c r="C1382" i="24"/>
  <c r="A1383" i="24"/>
  <c r="C1383" i="24"/>
  <c r="A1384" i="24"/>
  <c r="C1384" i="24"/>
  <c r="A1385" i="24"/>
  <c r="C1385" i="24"/>
  <c r="A1386" i="24"/>
  <c r="C1386" i="24"/>
  <c r="A1387" i="24"/>
  <c r="C1387" i="24"/>
  <c r="A1388" i="24"/>
  <c r="C1388" i="24"/>
  <c r="A1389" i="24"/>
  <c r="C1389" i="24"/>
  <c r="A1390" i="24"/>
  <c r="C1390" i="24"/>
  <c r="A1391" i="24"/>
  <c r="C1391" i="24"/>
  <c r="A1392" i="24"/>
  <c r="C1392" i="24"/>
  <c r="A1393" i="24"/>
  <c r="C1393" i="24"/>
  <c r="A1394" i="24"/>
  <c r="C1394" i="24"/>
  <c r="A1395" i="24"/>
  <c r="C1395" i="24"/>
  <c r="A1396" i="24"/>
  <c r="C1396" i="24"/>
  <c r="A1397" i="24"/>
  <c r="C1397" i="24"/>
  <c r="A1398" i="24"/>
  <c r="C1398" i="24"/>
  <c r="A1399" i="24"/>
  <c r="C1399" i="24"/>
  <c r="A1400" i="24"/>
  <c r="C1400" i="24"/>
  <c r="A1401" i="24"/>
  <c r="C1401" i="24"/>
  <c r="A1402" i="24"/>
  <c r="C1402" i="24"/>
  <c r="A1403" i="24"/>
  <c r="C1403" i="24"/>
  <c r="A1404" i="24"/>
  <c r="C1404" i="24"/>
  <c r="A1405" i="24"/>
  <c r="C1405" i="24"/>
  <c r="A1406" i="24"/>
  <c r="C1406" i="24"/>
  <c r="A1407" i="24"/>
  <c r="C1407" i="24"/>
  <c r="A1408" i="24"/>
  <c r="C1408" i="24"/>
  <c r="A1409" i="24"/>
  <c r="C1409" i="24"/>
  <c r="A1410" i="24"/>
  <c r="C1410" i="24"/>
  <c r="A1411" i="24"/>
  <c r="C1411" i="24"/>
  <c r="A1412" i="24"/>
  <c r="C1412" i="24"/>
  <c r="A1413" i="24"/>
  <c r="C1413" i="24"/>
  <c r="A1414" i="24"/>
  <c r="C1414" i="24"/>
  <c r="A1415" i="24"/>
  <c r="C1415" i="24"/>
  <c r="A1416" i="24"/>
  <c r="C1416" i="24"/>
  <c r="A1417" i="24"/>
  <c r="C1417" i="24"/>
  <c r="A1418" i="24"/>
  <c r="C1418" i="24"/>
  <c r="A1419" i="24"/>
  <c r="C1419" i="24"/>
  <c r="A1420" i="24"/>
  <c r="C1420" i="24"/>
  <c r="A1421" i="24"/>
  <c r="C1421" i="24"/>
  <c r="A1422" i="24"/>
  <c r="C1422" i="24"/>
  <c r="A1423" i="24"/>
  <c r="C1423" i="24"/>
  <c r="A1424" i="24"/>
  <c r="C1424" i="24"/>
  <c r="A1425" i="24"/>
  <c r="C1425" i="24"/>
  <c r="A1426" i="24"/>
  <c r="C1426" i="24"/>
  <c r="A1427" i="24"/>
  <c r="C1427" i="24"/>
  <c r="A1428" i="24"/>
  <c r="C1428" i="24"/>
  <c r="A1429" i="24"/>
  <c r="C1429" i="24"/>
  <c r="A1430" i="24"/>
  <c r="C1430" i="24"/>
  <c r="A1431" i="24"/>
  <c r="C1431" i="24"/>
  <c r="A1432" i="24"/>
  <c r="C1432" i="24"/>
  <c r="A1433" i="24"/>
  <c r="C1433" i="24"/>
  <c r="A1434" i="24"/>
  <c r="C1434" i="24"/>
  <c r="A1435" i="24"/>
  <c r="C1435" i="24"/>
  <c r="A1436" i="24"/>
  <c r="C1436" i="24"/>
  <c r="A1437" i="24"/>
  <c r="C1437" i="24"/>
  <c r="A1438" i="24"/>
  <c r="C1438" i="24"/>
  <c r="A1439" i="24"/>
  <c r="C1439" i="24"/>
  <c r="A1440" i="24"/>
  <c r="C1440" i="24"/>
  <c r="A1441" i="24"/>
  <c r="C1441" i="24"/>
  <c r="A1442" i="24"/>
  <c r="C1442" i="24"/>
  <c r="A1443" i="24"/>
  <c r="C1443" i="24"/>
  <c r="A1444" i="24"/>
  <c r="C1444" i="24"/>
  <c r="A1445" i="24"/>
  <c r="C1445" i="24"/>
  <c r="A1446" i="24"/>
  <c r="C1446" i="24"/>
  <c r="A1447" i="24"/>
  <c r="C1447" i="24"/>
  <c r="A1448" i="24"/>
  <c r="C1448" i="24"/>
  <c r="A1449" i="24"/>
  <c r="C1449" i="24"/>
  <c r="A1450" i="24"/>
  <c r="C1450" i="24"/>
  <c r="A1451" i="24"/>
  <c r="C1451" i="24"/>
  <c r="A1452" i="24"/>
  <c r="C1452" i="24"/>
  <c r="A1453" i="24"/>
  <c r="C1453" i="24"/>
  <c r="A1454" i="24"/>
  <c r="C1454" i="24"/>
  <c r="A1455" i="24"/>
  <c r="C1455" i="24"/>
  <c r="A1456" i="24"/>
  <c r="C1456" i="24"/>
  <c r="A1457" i="24"/>
  <c r="C1457" i="24"/>
  <c r="A1458" i="24"/>
  <c r="C1458" i="24"/>
  <c r="A1272" i="24"/>
  <c r="C1272" i="24"/>
  <c r="A1273" i="24"/>
  <c r="C1273" i="24"/>
  <c r="A1274" i="24"/>
  <c r="C1274" i="24"/>
  <c r="A1275" i="24"/>
  <c r="C1275" i="24"/>
  <c r="A1276" i="24"/>
  <c r="C1276" i="24"/>
  <c r="A1277" i="24"/>
  <c r="C1277" i="24"/>
  <c r="A1278" i="24"/>
  <c r="C1278" i="24"/>
  <c r="A1279" i="24"/>
  <c r="C1279" i="24"/>
  <c r="A1280" i="24"/>
  <c r="C1280" i="24"/>
  <c r="A1281" i="24"/>
  <c r="C1281" i="24"/>
  <c r="A1282" i="24"/>
  <c r="C1282" i="24"/>
  <c r="A1283" i="24"/>
  <c r="C1283" i="24"/>
  <c r="A1284" i="24"/>
  <c r="C1284" i="24"/>
  <c r="A1285" i="24"/>
  <c r="C1285" i="24"/>
  <c r="A1286" i="24"/>
  <c r="C1286" i="24"/>
  <c r="A1287" i="24"/>
  <c r="C1287" i="24"/>
  <c r="A1288" i="24"/>
  <c r="C1288" i="24"/>
  <c r="A1289" i="24"/>
  <c r="C1289" i="24"/>
  <c r="A1290" i="24"/>
  <c r="C1290" i="24"/>
  <c r="A1291" i="24"/>
  <c r="C1291" i="24"/>
  <c r="A1292" i="24"/>
  <c r="C1292" i="24"/>
  <c r="A1293" i="24"/>
  <c r="C1293" i="24"/>
  <c r="A1294" i="24"/>
  <c r="C1294" i="24"/>
  <c r="A1295" i="24"/>
  <c r="C1295" i="24"/>
  <c r="A1296" i="24"/>
  <c r="C1296" i="24"/>
  <c r="A1297" i="24"/>
  <c r="C1297" i="24"/>
  <c r="A1298" i="24"/>
  <c r="C1298" i="24"/>
  <c r="A1299" i="24"/>
  <c r="C1299" i="24"/>
  <c r="A1300" i="24"/>
  <c r="C1300" i="24"/>
  <c r="A1301" i="24"/>
  <c r="C1301" i="24"/>
  <c r="A1302" i="24"/>
  <c r="C1302" i="24"/>
  <c r="A1303" i="24"/>
  <c r="C1303" i="24"/>
  <c r="A1304" i="24"/>
  <c r="C1304" i="24"/>
  <c r="A1305" i="24"/>
  <c r="C1305" i="24"/>
  <c r="A1306" i="24"/>
  <c r="C1306" i="24"/>
  <c r="A1307" i="24"/>
  <c r="C1307" i="24"/>
  <c r="A1308" i="24"/>
  <c r="C1308" i="24"/>
  <c r="A1309" i="24"/>
  <c r="C1309" i="24"/>
  <c r="A1310" i="24"/>
  <c r="C1310" i="24"/>
  <c r="A1311" i="24"/>
  <c r="C1311" i="24"/>
  <c r="A1312" i="24"/>
  <c r="C1312" i="24"/>
  <c r="A1313" i="24"/>
  <c r="C1313" i="24"/>
  <c r="A1314" i="24"/>
  <c r="C1314" i="24"/>
  <c r="A1315" i="24"/>
  <c r="C1315" i="24"/>
  <c r="A1316" i="24"/>
  <c r="C1316" i="24"/>
  <c r="A1317" i="24"/>
  <c r="C1317" i="24"/>
  <c r="A1318" i="24"/>
  <c r="C1318" i="24"/>
  <c r="A1319" i="24"/>
  <c r="C1319" i="24"/>
  <c r="A1320" i="24"/>
  <c r="C1320" i="24"/>
  <c r="A1321" i="24"/>
  <c r="C1321" i="24"/>
  <c r="A1322" i="24"/>
  <c r="C1322" i="24"/>
  <c r="A1323" i="24"/>
  <c r="C1323" i="24"/>
  <c r="A1324" i="24"/>
  <c r="C1324" i="24"/>
  <c r="A1325" i="24"/>
  <c r="C1325" i="24"/>
  <c r="A1326" i="24"/>
  <c r="C1326" i="24"/>
  <c r="A1327" i="24"/>
  <c r="C1327" i="24"/>
  <c r="A1328" i="24"/>
  <c r="C1328" i="24"/>
  <c r="A1329" i="24"/>
  <c r="C1329" i="24"/>
  <c r="A1330" i="24"/>
  <c r="C1330" i="24"/>
  <c r="A1331" i="24"/>
  <c r="C1331" i="24"/>
  <c r="A1332" i="24"/>
  <c r="C1332" i="24"/>
  <c r="A1333" i="24"/>
  <c r="C1333" i="24"/>
  <c r="A1334" i="24"/>
  <c r="C1334" i="24"/>
  <c r="A1335" i="24"/>
  <c r="C1335" i="24"/>
  <c r="A1336" i="24"/>
  <c r="C1336" i="24"/>
  <c r="A1337" i="24"/>
  <c r="C1337" i="24"/>
  <c r="A1338" i="24"/>
  <c r="C1338" i="24"/>
  <c r="A1339" i="24"/>
  <c r="C1339" i="24"/>
  <c r="A1340" i="24"/>
  <c r="C1340" i="24"/>
  <c r="A1341" i="24"/>
  <c r="C1341" i="24"/>
  <c r="A1342" i="24"/>
  <c r="C1342" i="24"/>
  <c r="A1343" i="24"/>
  <c r="C1343" i="24"/>
  <c r="A1344" i="24"/>
  <c r="C1344" i="24"/>
  <c r="A1345" i="24"/>
  <c r="C1345" i="24"/>
  <c r="A1346" i="24"/>
  <c r="C1346" i="24"/>
  <c r="A1261" i="24"/>
  <c r="C1261" i="24"/>
  <c r="A1262" i="24"/>
  <c r="C1262" i="24"/>
  <c r="A1263" i="24"/>
  <c r="C1263" i="24"/>
  <c r="A1264" i="24"/>
  <c r="C1264" i="24"/>
  <c r="A1265" i="24"/>
  <c r="C1265" i="24"/>
  <c r="A1266" i="24"/>
  <c r="C1266" i="24"/>
  <c r="A1267" i="24"/>
  <c r="C1267" i="24"/>
  <c r="A1268" i="24"/>
  <c r="C1268" i="24"/>
  <c r="A1269" i="24"/>
  <c r="C1269" i="24"/>
  <c r="A1270" i="24"/>
  <c r="C1270" i="24"/>
  <c r="A1271" i="24"/>
  <c r="C1271" i="24"/>
  <c r="A1244" i="24"/>
  <c r="C1244" i="24"/>
  <c r="A1245" i="24"/>
  <c r="C1245" i="24"/>
  <c r="A1246" i="24"/>
  <c r="C1246" i="24"/>
  <c r="A1247" i="24"/>
  <c r="C1247" i="24"/>
  <c r="A1248" i="24"/>
  <c r="C1248" i="24"/>
  <c r="A1249" i="24"/>
  <c r="C1249" i="24"/>
  <c r="A1250" i="24"/>
  <c r="C1250" i="24"/>
  <c r="A1251" i="24"/>
  <c r="C1251" i="24"/>
  <c r="A1252" i="24"/>
  <c r="C1252" i="24"/>
  <c r="A1253" i="24"/>
  <c r="C1253" i="24"/>
  <c r="A1254" i="24"/>
  <c r="C1254" i="24"/>
  <c r="A1255" i="24"/>
  <c r="C1255" i="24"/>
  <c r="A1256" i="24"/>
  <c r="C1256" i="24"/>
  <c r="A1257" i="24"/>
  <c r="C1257" i="24"/>
  <c r="A1258" i="24"/>
  <c r="C1258" i="24"/>
  <c r="A1259" i="24"/>
  <c r="C1259" i="24"/>
  <c r="A1260" i="24"/>
  <c r="C1260" i="24"/>
  <c r="A1227" i="24"/>
  <c r="C1227" i="24"/>
  <c r="A1228" i="24"/>
  <c r="C1228" i="24"/>
  <c r="A1229" i="24"/>
  <c r="C1229" i="24"/>
  <c r="A1230" i="24"/>
  <c r="C1230" i="24"/>
  <c r="A1231" i="24"/>
  <c r="C1231" i="24"/>
  <c r="A1232" i="24"/>
  <c r="C1232" i="24"/>
  <c r="A1233" i="24"/>
  <c r="C1233" i="24"/>
  <c r="A1234" i="24"/>
  <c r="C1234" i="24"/>
  <c r="A1235" i="24"/>
  <c r="C1235" i="24"/>
  <c r="A1236" i="24"/>
  <c r="C1236" i="24"/>
  <c r="A1237" i="24"/>
  <c r="C1237" i="24"/>
  <c r="A1238" i="24"/>
  <c r="C1238" i="24"/>
  <c r="A1239" i="24"/>
  <c r="C1239" i="24"/>
  <c r="A1240" i="24"/>
  <c r="C1240" i="24"/>
  <c r="A1241" i="24"/>
  <c r="C1241" i="24"/>
  <c r="A1242" i="24"/>
  <c r="C1242" i="24"/>
  <c r="A1243" i="24"/>
  <c r="C1243" i="24"/>
  <c r="A1210" i="24"/>
  <c r="C1210" i="24"/>
  <c r="A1211" i="24"/>
  <c r="C1211" i="24"/>
  <c r="A1212" i="24"/>
  <c r="C1212" i="24"/>
  <c r="A1213" i="24"/>
  <c r="C1213" i="24"/>
  <c r="A1214" i="24"/>
  <c r="C1214" i="24"/>
  <c r="A1215" i="24"/>
  <c r="C1215" i="24"/>
  <c r="A1216" i="24"/>
  <c r="C1216" i="24"/>
  <c r="A1217" i="24"/>
  <c r="C1217" i="24"/>
  <c r="A1218" i="24"/>
  <c r="C1218" i="24"/>
  <c r="A1219" i="24"/>
  <c r="C1219" i="24"/>
  <c r="A1220" i="24"/>
  <c r="C1220" i="24"/>
  <c r="A1221" i="24"/>
  <c r="C1221" i="24"/>
  <c r="A1222" i="24"/>
  <c r="C1222" i="24"/>
  <c r="A1223" i="24"/>
  <c r="C1223" i="24"/>
  <c r="A1224" i="24"/>
  <c r="C1224" i="24"/>
  <c r="A1225" i="24"/>
  <c r="C1225" i="24"/>
  <c r="A1226" i="24"/>
  <c r="C1226" i="24"/>
  <c r="A1202" i="24"/>
  <c r="C1202" i="24"/>
  <c r="A1203" i="24"/>
  <c r="C1203" i="24"/>
  <c r="A1204" i="24"/>
  <c r="C1204" i="24"/>
  <c r="A1205" i="24"/>
  <c r="C1205" i="24"/>
  <c r="A1206" i="24"/>
  <c r="C1206" i="24"/>
  <c r="A1207" i="24"/>
  <c r="C1207" i="24"/>
  <c r="A1208" i="24"/>
  <c r="C1208" i="24"/>
  <c r="A1209" i="24"/>
  <c r="C1209" i="24"/>
  <c r="C1500" i="25"/>
  <c r="E1500" i="24" s="1"/>
  <c r="R1500" i="25"/>
  <c r="C1501" i="25"/>
  <c r="E1501" i="24" s="1"/>
  <c r="R1501" i="25"/>
  <c r="C1488" i="25"/>
  <c r="E1488" i="24" s="1"/>
  <c r="R1488" i="25"/>
  <c r="C1489" i="25"/>
  <c r="E1489" i="24" s="1"/>
  <c r="R1489" i="25"/>
  <c r="C1490" i="25"/>
  <c r="E1490" i="24" s="1"/>
  <c r="R1490" i="25"/>
  <c r="C1491" i="25"/>
  <c r="E1491" i="24" s="1"/>
  <c r="R1491" i="25"/>
  <c r="C1492" i="25"/>
  <c r="E1492" i="24" s="1"/>
  <c r="R1492" i="25"/>
  <c r="C1493" i="25"/>
  <c r="E1493" i="24" s="1"/>
  <c r="R1493" i="25"/>
  <c r="C1494" i="25"/>
  <c r="E1494" i="24" s="1"/>
  <c r="R1494" i="25"/>
  <c r="C1495" i="25"/>
  <c r="E1495" i="24" s="1"/>
  <c r="R1495" i="25"/>
  <c r="C1496" i="25"/>
  <c r="E1496" i="24" s="1"/>
  <c r="R1496" i="25"/>
  <c r="C1497" i="25"/>
  <c r="E1497" i="24" s="1"/>
  <c r="R1497" i="25"/>
  <c r="C1498" i="25"/>
  <c r="E1498" i="24" s="1"/>
  <c r="R1498" i="25"/>
  <c r="C1499" i="25"/>
  <c r="E1499" i="24" s="1"/>
  <c r="R1499" i="25"/>
  <c r="C1473" i="25"/>
  <c r="E1473" i="24" s="1"/>
  <c r="R1473" i="25"/>
  <c r="C1474" i="25"/>
  <c r="E1474" i="24" s="1"/>
  <c r="R1474" i="25"/>
  <c r="C1475" i="25"/>
  <c r="E1475" i="24" s="1"/>
  <c r="R1475" i="25"/>
  <c r="C1476" i="25"/>
  <c r="E1476" i="24" s="1"/>
  <c r="R1476" i="25"/>
  <c r="C1477" i="25"/>
  <c r="E1477" i="24" s="1"/>
  <c r="R1477" i="25"/>
  <c r="C1478" i="25"/>
  <c r="E1478" i="24" s="1"/>
  <c r="R1478" i="25"/>
  <c r="C1479" i="25"/>
  <c r="E1479" i="24" s="1"/>
  <c r="R1479" i="25"/>
  <c r="C1480" i="25"/>
  <c r="E1480" i="24" s="1"/>
  <c r="R1480" i="25"/>
  <c r="C1481" i="25"/>
  <c r="E1481" i="24" s="1"/>
  <c r="R1481" i="25"/>
  <c r="C1482" i="25"/>
  <c r="E1482" i="24" s="1"/>
  <c r="R1482" i="25"/>
  <c r="C1483" i="25"/>
  <c r="E1483" i="24" s="1"/>
  <c r="R1483" i="25"/>
  <c r="C1484" i="25"/>
  <c r="E1484" i="24" s="1"/>
  <c r="R1484" i="25"/>
  <c r="C1485" i="25"/>
  <c r="E1485" i="24" s="1"/>
  <c r="R1485" i="25"/>
  <c r="C1486" i="25"/>
  <c r="E1486" i="24" s="1"/>
  <c r="R1486" i="25"/>
  <c r="C1487" i="25"/>
  <c r="E1487" i="24" s="1"/>
  <c r="R1487" i="25"/>
  <c r="C1472" i="25"/>
  <c r="E1472" i="24" s="1"/>
  <c r="R1472" i="25"/>
  <c r="C1470" i="25"/>
  <c r="E1470" i="24" s="1"/>
  <c r="R1470" i="25"/>
  <c r="C1471" i="25"/>
  <c r="E1471" i="24" s="1"/>
  <c r="R1471" i="25"/>
  <c r="C1462" i="25"/>
  <c r="E1462" i="24" s="1"/>
  <c r="R1462" i="25"/>
  <c r="C1463" i="25"/>
  <c r="E1463" i="24" s="1"/>
  <c r="R1463" i="25"/>
  <c r="C1464" i="25"/>
  <c r="E1464" i="24" s="1"/>
  <c r="R1464" i="25"/>
  <c r="C1465" i="25"/>
  <c r="E1465" i="24" s="1"/>
  <c r="R1465" i="25"/>
  <c r="C1466" i="25"/>
  <c r="E1466" i="24" s="1"/>
  <c r="R1466" i="25"/>
  <c r="C1467" i="25"/>
  <c r="E1467" i="24" s="1"/>
  <c r="R1467" i="25"/>
  <c r="C1468" i="25"/>
  <c r="E1468" i="24" s="1"/>
  <c r="R1468" i="25"/>
  <c r="C1469" i="25"/>
  <c r="E1469" i="24" s="1"/>
  <c r="R1469" i="25"/>
  <c r="C1443" i="25"/>
  <c r="E1443" i="24" s="1"/>
  <c r="R1443" i="25"/>
  <c r="C1444" i="25"/>
  <c r="E1444" i="24" s="1"/>
  <c r="R1444" i="25"/>
  <c r="C1445" i="25"/>
  <c r="E1445" i="24" s="1"/>
  <c r="R1445" i="25"/>
  <c r="C1446" i="25"/>
  <c r="E1446" i="24" s="1"/>
  <c r="R1446" i="25"/>
  <c r="C1447" i="25"/>
  <c r="E1447" i="24" s="1"/>
  <c r="R1447" i="25"/>
  <c r="C1448" i="25"/>
  <c r="E1448" i="24" s="1"/>
  <c r="R1448" i="25"/>
  <c r="C1449" i="25"/>
  <c r="E1449" i="24" s="1"/>
  <c r="R1449" i="25"/>
  <c r="C1450" i="25"/>
  <c r="E1450" i="24" s="1"/>
  <c r="R1450" i="25"/>
  <c r="C1451" i="25"/>
  <c r="E1451" i="24" s="1"/>
  <c r="R1451" i="25"/>
  <c r="C1452" i="25"/>
  <c r="E1452" i="24" s="1"/>
  <c r="R1452" i="25"/>
  <c r="C1453" i="25"/>
  <c r="E1453" i="24" s="1"/>
  <c r="R1453" i="25"/>
  <c r="C1454" i="25"/>
  <c r="E1454" i="24" s="1"/>
  <c r="R1454" i="25"/>
  <c r="C1455" i="25"/>
  <c r="E1455" i="24" s="1"/>
  <c r="R1455" i="25"/>
  <c r="C1456" i="25"/>
  <c r="E1456" i="24" s="1"/>
  <c r="R1456" i="25"/>
  <c r="C1457" i="25"/>
  <c r="E1457" i="24" s="1"/>
  <c r="R1457" i="25"/>
  <c r="C1458" i="25"/>
  <c r="E1458" i="24" s="1"/>
  <c r="R1458" i="25"/>
  <c r="C1459" i="25"/>
  <c r="E1459" i="24" s="1"/>
  <c r="R1459" i="25"/>
  <c r="C1460" i="25"/>
  <c r="E1460" i="24" s="1"/>
  <c r="R1460" i="25"/>
  <c r="C1461" i="25"/>
  <c r="E1461" i="24" s="1"/>
  <c r="R1461" i="25"/>
  <c r="C1442" i="25"/>
  <c r="E1442" i="24" s="1"/>
  <c r="R1442" i="25"/>
  <c r="C1441" i="25"/>
  <c r="E1441" i="24" s="1"/>
  <c r="R1441" i="25"/>
  <c r="C1429" i="25"/>
  <c r="E1429" i="24" s="1"/>
  <c r="R1429" i="25"/>
  <c r="C1430" i="25"/>
  <c r="E1430" i="24" s="1"/>
  <c r="R1430" i="25"/>
  <c r="C1431" i="25"/>
  <c r="E1431" i="24" s="1"/>
  <c r="R1431" i="25"/>
  <c r="C1432" i="25"/>
  <c r="E1432" i="24" s="1"/>
  <c r="R1432" i="25"/>
  <c r="C1433" i="25"/>
  <c r="E1433" i="24" s="1"/>
  <c r="R1433" i="25"/>
  <c r="C1434" i="25"/>
  <c r="E1434" i="24" s="1"/>
  <c r="R1434" i="25"/>
  <c r="C1435" i="25"/>
  <c r="E1435" i="24" s="1"/>
  <c r="R1435" i="25"/>
  <c r="C1436" i="25"/>
  <c r="E1436" i="24" s="1"/>
  <c r="R1436" i="25"/>
  <c r="C1437" i="25"/>
  <c r="E1437" i="24" s="1"/>
  <c r="R1437" i="25"/>
  <c r="C1438" i="25"/>
  <c r="E1438" i="24" s="1"/>
  <c r="R1438" i="25"/>
  <c r="C1439" i="25"/>
  <c r="E1439" i="24" s="1"/>
  <c r="R1439" i="25"/>
  <c r="C1440" i="25"/>
  <c r="E1440" i="24" s="1"/>
  <c r="R1440" i="25"/>
  <c r="C1413" i="25"/>
  <c r="E1413" i="24" s="1"/>
  <c r="R1413" i="25"/>
  <c r="C1414" i="25"/>
  <c r="E1414" i="24" s="1"/>
  <c r="R1414" i="25"/>
  <c r="C1415" i="25"/>
  <c r="E1415" i="24" s="1"/>
  <c r="R1415" i="25"/>
  <c r="C1416" i="25"/>
  <c r="E1416" i="24" s="1"/>
  <c r="R1416" i="25"/>
  <c r="C1417" i="25"/>
  <c r="E1417" i="24" s="1"/>
  <c r="R1417" i="25"/>
  <c r="C1418" i="25"/>
  <c r="E1418" i="24" s="1"/>
  <c r="R1418" i="25"/>
  <c r="C1419" i="25"/>
  <c r="E1419" i="24" s="1"/>
  <c r="R1419" i="25"/>
  <c r="C1420" i="25"/>
  <c r="E1420" i="24" s="1"/>
  <c r="R1420" i="25"/>
  <c r="C1421" i="25"/>
  <c r="E1421" i="24" s="1"/>
  <c r="R1421" i="25"/>
  <c r="C1422" i="25"/>
  <c r="E1422" i="24" s="1"/>
  <c r="R1422" i="25"/>
  <c r="C1423" i="25"/>
  <c r="E1423" i="24" s="1"/>
  <c r="R1423" i="25"/>
  <c r="C1424" i="25"/>
  <c r="E1424" i="24" s="1"/>
  <c r="R1424" i="25"/>
  <c r="C1425" i="25"/>
  <c r="E1425" i="24" s="1"/>
  <c r="R1425" i="25"/>
  <c r="C1426" i="25"/>
  <c r="E1426" i="24" s="1"/>
  <c r="R1426" i="25"/>
  <c r="C1427" i="25"/>
  <c r="E1427" i="24" s="1"/>
  <c r="R1427" i="25"/>
  <c r="C1428" i="25"/>
  <c r="E1428" i="24" s="1"/>
  <c r="R1428" i="25"/>
  <c r="C1412" i="25"/>
  <c r="E1412" i="24" s="1"/>
  <c r="R1412" i="25"/>
  <c r="C1411" i="25"/>
  <c r="E1411" i="24" s="1"/>
  <c r="R1411" i="25"/>
  <c r="C1410" i="25"/>
  <c r="E1410" i="24" s="1"/>
  <c r="R1410" i="25"/>
  <c r="C1406" i="25"/>
  <c r="E1406" i="24" s="1"/>
  <c r="R1406" i="25"/>
  <c r="C1407" i="25"/>
  <c r="E1407" i="24" s="1"/>
  <c r="R1407" i="25"/>
  <c r="C1408" i="25"/>
  <c r="E1408" i="24" s="1"/>
  <c r="R1408" i="25"/>
  <c r="C1409" i="25"/>
  <c r="E1409" i="24" s="1"/>
  <c r="R1409" i="25"/>
  <c r="C1399" i="25"/>
  <c r="E1399" i="24" s="1"/>
  <c r="R1399" i="25"/>
  <c r="C1400" i="25"/>
  <c r="E1400" i="24" s="1"/>
  <c r="R1400" i="25"/>
  <c r="C1401" i="25"/>
  <c r="E1401" i="24" s="1"/>
  <c r="R1401" i="25"/>
  <c r="C1402" i="25"/>
  <c r="E1402" i="24" s="1"/>
  <c r="R1402" i="25"/>
  <c r="C1403" i="25"/>
  <c r="E1403" i="24" s="1"/>
  <c r="R1403" i="25"/>
  <c r="C1404" i="25"/>
  <c r="E1404" i="24" s="1"/>
  <c r="R1404" i="25"/>
  <c r="C1405" i="25"/>
  <c r="E1405" i="24" s="1"/>
  <c r="R1405" i="25"/>
  <c r="C1383" i="25"/>
  <c r="E1383" i="24" s="1"/>
  <c r="R1383" i="25"/>
  <c r="C1384" i="25"/>
  <c r="E1384" i="24" s="1"/>
  <c r="R1384" i="25"/>
  <c r="C1385" i="25"/>
  <c r="E1385" i="24" s="1"/>
  <c r="R1385" i="25"/>
  <c r="C1386" i="25"/>
  <c r="E1386" i="24" s="1"/>
  <c r="R1386" i="25"/>
  <c r="C1387" i="25"/>
  <c r="E1387" i="24" s="1"/>
  <c r="R1387" i="25"/>
  <c r="C1388" i="25"/>
  <c r="E1388" i="24" s="1"/>
  <c r="R1388" i="25"/>
  <c r="C1389" i="25"/>
  <c r="E1389" i="24" s="1"/>
  <c r="R1389" i="25"/>
  <c r="C1390" i="25"/>
  <c r="E1390" i="24" s="1"/>
  <c r="R1390" i="25"/>
  <c r="C1391" i="25"/>
  <c r="E1391" i="24" s="1"/>
  <c r="R1391" i="25"/>
  <c r="C1392" i="25"/>
  <c r="E1392" i="24" s="1"/>
  <c r="R1392" i="25"/>
  <c r="C1393" i="25"/>
  <c r="E1393" i="24" s="1"/>
  <c r="R1393" i="25"/>
  <c r="C1394" i="25"/>
  <c r="E1394" i="24" s="1"/>
  <c r="R1394" i="25"/>
  <c r="C1395" i="25"/>
  <c r="E1395" i="24" s="1"/>
  <c r="R1395" i="25"/>
  <c r="C1396" i="25"/>
  <c r="E1396" i="24" s="1"/>
  <c r="R1396" i="25"/>
  <c r="C1397" i="25"/>
  <c r="E1397" i="24" s="1"/>
  <c r="R1397" i="25"/>
  <c r="C1398" i="25"/>
  <c r="E1398" i="24" s="1"/>
  <c r="R1398" i="25"/>
  <c r="C1382" i="25"/>
  <c r="E1382" i="24" s="1"/>
  <c r="R1382" i="25"/>
  <c r="C1376" i="25"/>
  <c r="E1376" i="24" s="1"/>
  <c r="R1376" i="25"/>
  <c r="C1377" i="25"/>
  <c r="E1377" i="24" s="1"/>
  <c r="R1377" i="25"/>
  <c r="C1378" i="25"/>
  <c r="E1378" i="24" s="1"/>
  <c r="R1378" i="25"/>
  <c r="C1379" i="25"/>
  <c r="E1379" i="24" s="1"/>
  <c r="R1379" i="25"/>
  <c r="C1380" i="25"/>
  <c r="E1380" i="24" s="1"/>
  <c r="R1380" i="25"/>
  <c r="C1381" i="25"/>
  <c r="E1381" i="24" s="1"/>
  <c r="R1381" i="25"/>
  <c r="C1366" i="25"/>
  <c r="E1366" i="24" s="1"/>
  <c r="R1366" i="25"/>
  <c r="C1367" i="25"/>
  <c r="E1367" i="24" s="1"/>
  <c r="R1367" i="25"/>
  <c r="C1368" i="25"/>
  <c r="E1368" i="24" s="1"/>
  <c r="R1368" i="25"/>
  <c r="C1369" i="25"/>
  <c r="E1369" i="24" s="1"/>
  <c r="R1369" i="25"/>
  <c r="C1370" i="25"/>
  <c r="E1370" i="24" s="1"/>
  <c r="R1370" i="25"/>
  <c r="C1371" i="25"/>
  <c r="E1371" i="24" s="1"/>
  <c r="R1371" i="25"/>
  <c r="C1372" i="25"/>
  <c r="E1372" i="24" s="1"/>
  <c r="R1372" i="25"/>
  <c r="C1373" i="25"/>
  <c r="E1373" i="24" s="1"/>
  <c r="R1373" i="25"/>
  <c r="C1374" i="25"/>
  <c r="E1374" i="24" s="1"/>
  <c r="R1374" i="25"/>
  <c r="C1375" i="25"/>
  <c r="E1375" i="24" s="1"/>
  <c r="R1375" i="25"/>
  <c r="C1353" i="25"/>
  <c r="E1353" i="24" s="1"/>
  <c r="R1353" i="25"/>
  <c r="C1354" i="25"/>
  <c r="E1354" i="24" s="1"/>
  <c r="R1354" i="25"/>
  <c r="C1355" i="25"/>
  <c r="E1355" i="24" s="1"/>
  <c r="R1355" i="25"/>
  <c r="C1356" i="25"/>
  <c r="E1356" i="24" s="1"/>
  <c r="R1356" i="25"/>
  <c r="C1357" i="25"/>
  <c r="E1357" i="24" s="1"/>
  <c r="R1357" i="25"/>
  <c r="C1358" i="25"/>
  <c r="E1358" i="24" s="1"/>
  <c r="R1358" i="25"/>
  <c r="C1359" i="25"/>
  <c r="E1359" i="24" s="1"/>
  <c r="R1359" i="25"/>
  <c r="C1360" i="25"/>
  <c r="E1360" i="24" s="1"/>
  <c r="R1360" i="25"/>
  <c r="C1361" i="25"/>
  <c r="E1361" i="24" s="1"/>
  <c r="R1361" i="25"/>
  <c r="C1362" i="25"/>
  <c r="E1362" i="24" s="1"/>
  <c r="R1362" i="25"/>
  <c r="C1363" i="25"/>
  <c r="E1363" i="24" s="1"/>
  <c r="R1363" i="25"/>
  <c r="C1364" i="25"/>
  <c r="E1364" i="24" s="1"/>
  <c r="R1364" i="25"/>
  <c r="C1365" i="25"/>
  <c r="E1365" i="24" s="1"/>
  <c r="R1365" i="25"/>
  <c r="C1352" i="25"/>
  <c r="E1352" i="24" s="1"/>
  <c r="R1352" i="25"/>
  <c r="C1349" i="25"/>
  <c r="E1349" i="24" s="1"/>
  <c r="R1349" i="25"/>
  <c r="C1350" i="25"/>
  <c r="E1350" i="24" s="1"/>
  <c r="R1350" i="25"/>
  <c r="C1351" i="25"/>
  <c r="E1351" i="24" s="1"/>
  <c r="R1351" i="25"/>
  <c r="C1340" i="25"/>
  <c r="E1340" i="24" s="1"/>
  <c r="R1340" i="25"/>
  <c r="C1341" i="25"/>
  <c r="E1341" i="24" s="1"/>
  <c r="R1341" i="25"/>
  <c r="C1342" i="25"/>
  <c r="E1342" i="24" s="1"/>
  <c r="R1342" i="25"/>
  <c r="C1343" i="25"/>
  <c r="E1343" i="24" s="1"/>
  <c r="R1343" i="25"/>
  <c r="C1344" i="25"/>
  <c r="E1344" i="24" s="1"/>
  <c r="R1344" i="25"/>
  <c r="C1345" i="25"/>
  <c r="E1345" i="24" s="1"/>
  <c r="R1345" i="25"/>
  <c r="C1346" i="25"/>
  <c r="E1346" i="24" s="1"/>
  <c r="R1346" i="25"/>
  <c r="C1347" i="25"/>
  <c r="E1347" i="24" s="1"/>
  <c r="R1347" i="25"/>
  <c r="C1348" i="25"/>
  <c r="E1348" i="24" s="1"/>
  <c r="R1348" i="25"/>
  <c r="C1323" i="25"/>
  <c r="E1323" i="24" s="1"/>
  <c r="R1323" i="25"/>
  <c r="C1324" i="25"/>
  <c r="E1324" i="24" s="1"/>
  <c r="R1324" i="25"/>
  <c r="C1325" i="25"/>
  <c r="E1325" i="24" s="1"/>
  <c r="R1325" i="25"/>
  <c r="C1326" i="25"/>
  <c r="E1326" i="24" s="1"/>
  <c r="R1326" i="25"/>
  <c r="C1327" i="25"/>
  <c r="E1327" i="24" s="1"/>
  <c r="R1327" i="25"/>
  <c r="C1328" i="25"/>
  <c r="E1328" i="24" s="1"/>
  <c r="R1328" i="25"/>
  <c r="C1329" i="25"/>
  <c r="E1329" i="24" s="1"/>
  <c r="R1329" i="25"/>
  <c r="C1330" i="25"/>
  <c r="E1330" i="24" s="1"/>
  <c r="R1330" i="25"/>
  <c r="C1331" i="25"/>
  <c r="E1331" i="24" s="1"/>
  <c r="R1331" i="25"/>
  <c r="C1332" i="25"/>
  <c r="E1332" i="24" s="1"/>
  <c r="R1332" i="25"/>
  <c r="C1333" i="25"/>
  <c r="E1333" i="24" s="1"/>
  <c r="R1333" i="25"/>
  <c r="C1334" i="25"/>
  <c r="E1334" i="24" s="1"/>
  <c r="R1334" i="25"/>
  <c r="C1335" i="25"/>
  <c r="E1335" i="24" s="1"/>
  <c r="R1335" i="25"/>
  <c r="C1336" i="25"/>
  <c r="E1336" i="24" s="1"/>
  <c r="R1336" i="25"/>
  <c r="C1337" i="25"/>
  <c r="E1337" i="24" s="1"/>
  <c r="R1337" i="25"/>
  <c r="C1338" i="25"/>
  <c r="E1338" i="24" s="1"/>
  <c r="R1338" i="25"/>
  <c r="C1339" i="25"/>
  <c r="E1339" i="24" s="1"/>
  <c r="R1339" i="25"/>
  <c r="C1322" i="25"/>
  <c r="E1322" i="24" s="1"/>
  <c r="R1322" i="25"/>
  <c r="C1318" i="25"/>
  <c r="E1318" i="24" s="1"/>
  <c r="R1318" i="25"/>
  <c r="C1319" i="25"/>
  <c r="E1319" i="24" s="1"/>
  <c r="R1319" i="25"/>
  <c r="C1320" i="25"/>
  <c r="E1320" i="24" s="1"/>
  <c r="R1320" i="25"/>
  <c r="C1321" i="25"/>
  <c r="E1321" i="24" s="1"/>
  <c r="R1321" i="25"/>
  <c r="C1316" i="25"/>
  <c r="E1316" i="24" s="1"/>
  <c r="R1316" i="25"/>
  <c r="C1317" i="25"/>
  <c r="E1317" i="24" s="1"/>
  <c r="R1317" i="25"/>
  <c r="C1312" i="25"/>
  <c r="E1312" i="24" s="1"/>
  <c r="R1312" i="25"/>
  <c r="C1313" i="25"/>
  <c r="E1313" i="24" s="1"/>
  <c r="R1313" i="25"/>
  <c r="C1314" i="25"/>
  <c r="E1314" i="24" s="1"/>
  <c r="R1314" i="25"/>
  <c r="C1315" i="25"/>
  <c r="E1315" i="24" s="1"/>
  <c r="R1315" i="25"/>
  <c r="C1293" i="25"/>
  <c r="E1293" i="24" s="1"/>
  <c r="R1293" i="25"/>
  <c r="C1294" i="25"/>
  <c r="E1294" i="24" s="1"/>
  <c r="R1294" i="25"/>
  <c r="C1295" i="25"/>
  <c r="E1295" i="24" s="1"/>
  <c r="R1295" i="25"/>
  <c r="C1296" i="25"/>
  <c r="E1296" i="24" s="1"/>
  <c r="R1296" i="25"/>
  <c r="C1297" i="25"/>
  <c r="E1297" i="24" s="1"/>
  <c r="R1297" i="25"/>
  <c r="C1298" i="25"/>
  <c r="E1298" i="24" s="1"/>
  <c r="R1298" i="25"/>
  <c r="C1299" i="25"/>
  <c r="E1299" i="24" s="1"/>
  <c r="R1299" i="25"/>
  <c r="C1300" i="25"/>
  <c r="E1300" i="24" s="1"/>
  <c r="R1300" i="25"/>
  <c r="C1301" i="25"/>
  <c r="E1301" i="24" s="1"/>
  <c r="R1301" i="25"/>
  <c r="C1302" i="25"/>
  <c r="E1302" i="24" s="1"/>
  <c r="R1302" i="25"/>
  <c r="C1303" i="25"/>
  <c r="E1303" i="24" s="1"/>
  <c r="R1303" i="25"/>
  <c r="C1304" i="25"/>
  <c r="E1304" i="24" s="1"/>
  <c r="R1304" i="25"/>
  <c r="C1305" i="25"/>
  <c r="E1305" i="24" s="1"/>
  <c r="R1305" i="25"/>
  <c r="C1306" i="25"/>
  <c r="E1306" i="24" s="1"/>
  <c r="R1306" i="25"/>
  <c r="C1307" i="25"/>
  <c r="E1307" i="24" s="1"/>
  <c r="R1307" i="25"/>
  <c r="C1308" i="25"/>
  <c r="E1308" i="24" s="1"/>
  <c r="R1308" i="25"/>
  <c r="C1309" i="25"/>
  <c r="E1309" i="24" s="1"/>
  <c r="R1309" i="25"/>
  <c r="C1310" i="25"/>
  <c r="E1310" i="24" s="1"/>
  <c r="R1310" i="25"/>
  <c r="C1311" i="25"/>
  <c r="E1311" i="24" s="1"/>
  <c r="R1311" i="25"/>
  <c r="C1292" i="25"/>
  <c r="E1292" i="24" s="1"/>
  <c r="R1292" i="25"/>
  <c r="C1288" i="25"/>
  <c r="E1288" i="24" s="1"/>
  <c r="R1288" i="25"/>
  <c r="C1289" i="25"/>
  <c r="E1289" i="24" s="1"/>
  <c r="R1289" i="25"/>
  <c r="C1290" i="25"/>
  <c r="E1290" i="24" s="1"/>
  <c r="R1290" i="25"/>
  <c r="C1291" i="25"/>
  <c r="E1291" i="24" s="1"/>
  <c r="R1291" i="25"/>
  <c r="C1263" i="25"/>
  <c r="E1263" i="24" s="1"/>
  <c r="R1263" i="25"/>
  <c r="C1264" i="25"/>
  <c r="E1264" i="24" s="1"/>
  <c r="R1264" i="25"/>
  <c r="C1265" i="25"/>
  <c r="E1265" i="24" s="1"/>
  <c r="R1265" i="25"/>
  <c r="C1266" i="25"/>
  <c r="E1266" i="24" s="1"/>
  <c r="R1266" i="25"/>
  <c r="C1267" i="25"/>
  <c r="E1267" i="24" s="1"/>
  <c r="R1267" i="25"/>
  <c r="C1268" i="25"/>
  <c r="E1268" i="24" s="1"/>
  <c r="R1268" i="25"/>
  <c r="C1269" i="25"/>
  <c r="E1269" i="24" s="1"/>
  <c r="R1269" i="25"/>
  <c r="C1270" i="25"/>
  <c r="E1270" i="24" s="1"/>
  <c r="R1270" i="25"/>
  <c r="C1271" i="25"/>
  <c r="E1271" i="24" s="1"/>
  <c r="R1271" i="25"/>
  <c r="C1272" i="25"/>
  <c r="E1272" i="24" s="1"/>
  <c r="R1272" i="25"/>
  <c r="C1273" i="25"/>
  <c r="E1273" i="24" s="1"/>
  <c r="R1273" i="25"/>
  <c r="C1274" i="25"/>
  <c r="E1274" i="24" s="1"/>
  <c r="R1274" i="25"/>
  <c r="C1275" i="25"/>
  <c r="E1275" i="24" s="1"/>
  <c r="R1275" i="25"/>
  <c r="C1276" i="25"/>
  <c r="E1276" i="24" s="1"/>
  <c r="R1276" i="25"/>
  <c r="C1277" i="25"/>
  <c r="E1277" i="24" s="1"/>
  <c r="R1277" i="25"/>
  <c r="C1278" i="25"/>
  <c r="E1278" i="24" s="1"/>
  <c r="R1278" i="25"/>
  <c r="C1279" i="25"/>
  <c r="E1279" i="24" s="1"/>
  <c r="R1279" i="25"/>
  <c r="C1280" i="25"/>
  <c r="E1280" i="24" s="1"/>
  <c r="R1280" i="25"/>
  <c r="C1281" i="25"/>
  <c r="E1281" i="24" s="1"/>
  <c r="R1281" i="25"/>
  <c r="C1282" i="25"/>
  <c r="E1282" i="24" s="1"/>
  <c r="R1282" i="25"/>
  <c r="C1283" i="25"/>
  <c r="E1283" i="24" s="1"/>
  <c r="R1283" i="25"/>
  <c r="C1284" i="25"/>
  <c r="E1284" i="24" s="1"/>
  <c r="R1284" i="25"/>
  <c r="C1285" i="25"/>
  <c r="E1285" i="24" s="1"/>
  <c r="R1285" i="25"/>
  <c r="C1286" i="25"/>
  <c r="E1286" i="24" s="1"/>
  <c r="R1286" i="25"/>
  <c r="C1287" i="25"/>
  <c r="E1287" i="24" s="1"/>
  <c r="R1287" i="25"/>
  <c r="C1262" i="25"/>
  <c r="E1262" i="24" s="1"/>
  <c r="R1262" i="25"/>
  <c r="C1233" i="25"/>
  <c r="E1233" i="24" s="1"/>
  <c r="R1233" i="25"/>
  <c r="C1234" i="25"/>
  <c r="E1234" i="24" s="1"/>
  <c r="R1234" i="25"/>
  <c r="C1235" i="25"/>
  <c r="E1235" i="24" s="1"/>
  <c r="R1235" i="25"/>
  <c r="C1236" i="25"/>
  <c r="E1236" i="24" s="1"/>
  <c r="R1236" i="25"/>
  <c r="C1237" i="25"/>
  <c r="E1237" i="24" s="1"/>
  <c r="R1237" i="25"/>
  <c r="C1238" i="25"/>
  <c r="E1238" i="24" s="1"/>
  <c r="R1238" i="25"/>
  <c r="C1239" i="25"/>
  <c r="E1239" i="24" s="1"/>
  <c r="R1239" i="25"/>
  <c r="C1240" i="25"/>
  <c r="E1240" i="24" s="1"/>
  <c r="R1240" i="25"/>
  <c r="C1241" i="25"/>
  <c r="E1241" i="24" s="1"/>
  <c r="R1241" i="25"/>
  <c r="C1242" i="25"/>
  <c r="E1242" i="24" s="1"/>
  <c r="R1242" i="25"/>
  <c r="C1243" i="25"/>
  <c r="E1243" i="24" s="1"/>
  <c r="R1243" i="25"/>
  <c r="C1244" i="25"/>
  <c r="E1244" i="24" s="1"/>
  <c r="R1244" i="25"/>
  <c r="C1245" i="25"/>
  <c r="E1245" i="24" s="1"/>
  <c r="R1245" i="25"/>
  <c r="C1246" i="25"/>
  <c r="E1246" i="24" s="1"/>
  <c r="R1246" i="25"/>
  <c r="C1247" i="25"/>
  <c r="E1247" i="24" s="1"/>
  <c r="R1247" i="25"/>
  <c r="C1248" i="25"/>
  <c r="E1248" i="24" s="1"/>
  <c r="R1248" i="25"/>
  <c r="C1249" i="25"/>
  <c r="E1249" i="24" s="1"/>
  <c r="R1249" i="25"/>
  <c r="C1250" i="25"/>
  <c r="E1250" i="24" s="1"/>
  <c r="R1250" i="25"/>
  <c r="C1251" i="25"/>
  <c r="E1251" i="24" s="1"/>
  <c r="R1251" i="25"/>
  <c r="C1252" i="25"/>
  <c r="E1252" i="24" s="1"/>
  <c r="R1252" i="25"/>
  <c r="C1253" i="25"/>
  <c r="E1253" i="24" s="1"/>
  <c r="R1253" i="25"/>
  <c r="C1254" i="25"/>
  <c r="E1254" i="24" s="1"/>
  <c r="R1254" i="25"/>
  <c r="C1255" i="25"/>
  <c r="E1255" i="24" s="1"/>
  <c r="R1255" i="25"/>
  <c r="C1256" i="25"/>
  <c r="E1256" i="24" s="1"/>
  <c r="R1256" i="25"/>
  <c r="C1257" i="25"/>
  <c r="E1257" i="24" s="1"/>
  <c r="R1257" i="25"/>
  <c r="C1258" i="25"/>
  <c r="E1258" i="24" s="1"/>
  <c r="R1258" i="25"/>
  <c r="C1259" i="25"/>
  <c r="E1259" i="24" s="1"/>
  <c r="R1259" i="25"/>
  <c r="C1260" i="25"/>
  <c r="E1260" i="24" s="1"/>
  <c r="R1260" i="25"/>
  <c r="C1261" i="25"/>
  <c r="E1261" i="24" s="1"/>
  <c r="R1261" i="25"/>
  <c r="C1232" i="25"/>
  <c r="E1232" i="24" s="1"/>
  <c r="R1232" i="25"/>
  <c r="C1230" i="25"/>
  <c r="E1230" i="24" s="1"/>
  <c r="R1230" i="25"/>
  <c r="C1231" i="25"/>
  <c r="E1231" i="24" s="1"/>
  <c r="R1231" i="25"/>
  <c r="C1203" i="25"/>
  <c r="E1203" i="24" s="1"/>
  <c r="R1203" i="25"/>
  <c r="C1204" i="25"/>
  <c r="E1204" i="24" s="1"/>
  <c r="R1204" i="25"/>
  <c r="C1205" i="25"/>
  <c r="E1205" i="24" s="1"/>
  <c r="R1205" i="25"/>
  <c r="C1206" i="25"/>
  <c r="E1206" i="24" s="1"/>
  <c r="R1206" i="25"/>
  <c r="C1207" i="25"/>
  <c r="E1207" i="24" s="1"/>
  <c r="R1207" i="25"/>
  <c r="C1208" i="25"/>
  <c r="E1208" i="24" s="1"/>
  <c r="R1208" i="25"/>
  <c r="C1209" i="25"/>
  <c r="E1209" i="24" s="1"/>
  <c r="R1209" i="25"/>
  <c r="C1210" i="25"/>
  <c r="E1210" i="24" s="1"/>
  <c r="R1210" i="25"/>
  <c r="C1211" i="25"/>
  <c r="E1211" i="24" s="1"/>
  <c r="R1211" i="25"/>
  <c r="C1212" i="25"/>
  <c r="E1212" i="24" s="1"/>
  <c r="R1212" i="25"/>
  <c r="C1213" i="25"/>
  <c r="E1213" i="24" s="1"/>
  <c r="R1213" i="25"/>
  <c r="C1214" i="25"/>
  <c r="E1214" i="24" s="1"/>
  <c r="R1214" i="25"/>
  <c r="C1215" i="25"/>
  <c r="E1215" i="24" s="1"/>
  <c r="R1215" i="25"/>
  <c r="C1216" i="25"/>
  <c r="E1216" i="24" s="1"/>
  <c r="R1216" i="25"/>
  <c r="C1217" i="25"/>
  <c r="E1217" i="24" s="1"/>
  <c r="R1217" i="25"/>
  <c r="C1218" i="25"/>
  <c r="E1218" i="24" s="1"/>
  <c r="R1218" i="25"/>
  <c r="C1219" i="25"/>
  <c r="E1219" i="24" s="1"/>
  <c r="R1219" i="25"/>
  <c r="C1220" i="25"/>
  <c r="E1220" i="24" s="1"/>
  <c r="R1220" i="25"/>
  <c r="C1221" i="25"/>
  <c r="E1221" i="24" s="1"/>
  <c r="R1221" i="25"/>
  <c r="C1222" i="25"/>
  <c r="E1222" i="24" s="1"/>
  <c r="R1222" i="25"/>
  <c r="C1223" i="25"/>
  <c r="E1223" i="24" s="1"/>
  <c r="R1223" i="25"/>
  <c r="C1224" i="25"/>
  <c r="E1224" i="24" s="1"/>
  <c r="R1224" i="25"/>
  <c r="C1225" i="25"/>
  <c r="E1225" i="24" s="1"/>
  <c r="R1225" i="25"/>
  <c r="C1226" i="25"/>
  <c r="E1226" i="24" s="1"/>
  <c r="R1226" i="25"/>
  <c r="C1227" i="25"/>
  <c r="E1227" i="24" s="1"/>
  <c r="R1227" i="25"/>
  <c r="C1228" i="25"/>
  <c r="E1228" i="24" s="1"/>
  <c r="R1228" i="25"/>
  <c r="C1229" i="25"/>
  <c r="E1229" i="24" s="1"/>
  <c r="R1229" i="25"/>
  <c r="C1202" i="25"/>
  <c r="E1202" i="24" s="1"/>
  <c r="R1202" i="25"/>
  <c r="A2085" i="46"/>
  <c r="A2084" i="46"/>
  <c r="A2083" i="46"/>
  <c r="A2082" i="46"/>
  <c r="A2081" i="46"/>
  <c r="A2042" i="46"/>
  <c r="A2041" i="46"/>
  <c r="A2040" i="46"/>
  <c r="A2039" i="46"/>
  <c r="A2038" i="46"/>
  <c r="A1999" i="46"/>
  <c r="A1998" i="46"/>
  <c r="A1997" i="46"/>
  <c r="A1996" i="46"/>
  <c r="A1995" i="46"/>
  <c r="A1956" i="46"/>
  <c r="A1955" i="46"/>
  <c r="A1954" i="46"/>
  <c r="A1953" i="46"/>
  <c r="A1952" i="46"/>
  <c r="A1913" i="46"/>
  <c r="A1912" i="46"/>
  <c r="A1911" i="46"/>
  <c r="A1910" i="46"/>
  <c r="A1909" i="46"/>
  <c r="U1758" i="4"/>
  <c r="N1758" i="4"/>
  <c r="M1758" i="4"/>
  <c r="A1758" i="4"/>
  <c r="U1757" i="4"/>
  <c r="N1757" i="4"/>
  <c r="M1757" i="4"/>
  <c r="A1757" i="4"/>
  <c r="U1756" i="4"/>
  <c r="N1756" i="4"/>
  <c r="M1756" i="4"/>
  <c r="A1756" i="4"/>
  <c r="U1755" i="4"/>
  <c r="N1755" i="4"/>
  <c r="M1755" i="4"/>
  <c r="A1755" i="4"/>
  <c r="U1754" i="4"/>
  <c r="N1754" i="4"/>
  <c r="M1754" i="4"/>
  <c r="A1754" i="4"/>
  <c r="U1753" i="4"/>
  <c r="N1753" i="4"/>
  <c r="M1753" i="4"/>
  <c r="A1753" i="4"/>
  <c r="U1752" i="4"/>
  <c r="N1752" i="4"/>
  <c r="M1752" i="4"/>
  <c r="A1752" i="4"/>
  <c r="U1751" i="4"/>
  <c r="N1751" i="4"/>
  <c r="M1751" i="4"/>
  <c r="A1751" i="4"/>
  <c r="U1750" i="4"/>
  <c r="N1750" i="4"/>
  <c r="M1750" i="4"/>
  <c r="A1750" i="4"/>
  <c r="U1749" i="4"/>
  <c r="A1749" i="4"/>
  <c r="U1748" i="4"/>
  <c r="A1748" i="4"/>
  <c r="U1747" i="4"/>
  <c r="A1747" i="4"/>
  <c r="U1746" i="4"/>
  <c r="A1746" i="4"/>
  <c r="U1745" i="4"/>
  <c r="A1745" i="4"/>
  <c r="U1744" i="4"/>
  <c r="A1744" i="4"/>
  <c r="U1743" i="4"/>
  <c r="A1743" i="4"/>
  <c r="U1742" i="4"/>
  <c r="A1742" i="4"/>
  <c r="U1741" i="4"/>
  <c r="A1741" i="4"/>
  <c r="U1740" i="4"/>
  <c r="A1740" i="4"/>
  <c r="U1739" i="4"/>
  <c r="A1739" i="4"/>
  <c r="A1738" i="4"/>
  <c r="A1737" i="4"/>
  <c r="A1736" i="4"/>
  <c r="A1735" i="4"/>
  <c r="A1734" i="4"/>
  <c r="A1733" i="4"/>
  <c r="A1732" i="4"/>
  <c r="A1731" i="4"/>
  <c r="A1870" i="46" s="1"/>
  <c r="A1730" i="4"/>
  <c r="A1869" i="46" s="1"/>
  <c r="A1729" i="4"/>
  <c r="A1868" i="46" s="1"/>
  <c r="L1724" i="4"/>
  <c r="L1723" i="4"/>
  <c r="U1719" i="4"/>
  <c r="N1719" i="4"/>
  <c r="M1719" i="4"/>
  <c r="A1719" i="4"/>
  <c r="U1718" i="4"/>
  <c r="N1718" i="4"/>
  <c r="M1718" i="4"/>
  <c r="A1718" i="4"/>
  <c r="U1717" i="4"/>
  <c r="N1717" i="4"/>
  <c r="M1717" i="4"/>
  <c r="A1717" i="4"/>
  <c r="U1716" i="4"/>
  <c r="N1716" i="4"/>
  <c r="M1716" i="4"/>
  <c r="A1716" i="4"/>
  <c r="U1715" i="4"/>
  <c r="N1715" i="4"/>
  <c r="M1715" i="4"/>
  <c r="A1715" i="4"/>
  <c r="U1714" i="4"/>
  <c r="N1714" i="4"/>
  <c r="M1714" i="4"/>
  <c r="A1714" i="4"/>
  <c r="U1713" i="4"/>
  <c r="N1713" i="4"/>
  <c r="M1713" i="4"/>
  <c r="A1713" i="4"/>
  <c r="U1712" i="4"/>
  <c r="N1712" i="4"/>
  <c r="M1712" i="4"/>
  <c r="A1712" i="4"/>
  <c r="U1711" i="4"/>
  <c r="N1711" i="4"/>
  <c r="M1711" i="4"/>
  <c r="A1711" i="4"/>
  <c r="U1710" i="4"/>
  <c r="A1710" i="4"/>
  <c r="U1709" i="4"/>
  <c r="A1709" i="4"/>
  <c r="U1708" i="4"/>
  <c r="A1708" i="4"/>
  <c r="U1707" i="4"/>
  <c r="A1707" i="4"/>
  <c r="U1706" i="4"/>
  <c r="A1706" i="4"/>
  <c r="U1705" i="4"/>
  <c r="A1705" i="4"/>
  <c r="U1704" i="4"/>
  <c r="A1704" i="4"/>
  <c r="U1703" i="4"/>
  <c r="A1703" i="4"/>
  <c r="U1702" i="4"/>
  <c r="A1702" i="4"/>
  <c r="U1701" i="4"/>
  <c r="A1701" i="4"/>
  <c r="U1700" i="4"/>
  <c r="A1700" i="4"/>
  <c r="A1699" i="4"/>
  <c r="A1698" i="4"/>
  <c r="A1697" i="4"/>
  <c r="A1696" i="4"/>
  <c r="A1695" i="4"/>
  <c r="A1694" i="4"/>
  <c r="A1693" i="4"/>
  <c r="A1692" i="4"/>
  <c r="A1691" i="4"/>
  <c r="A1690" i="4"/>
  <c r="L1685" i="4"/>
  <c r="L1684" i="4"/>
  <c r="U1680" i="4"/>
  <c r="N1680" i="4"/>
  <c r="M1680" i="4"/>
  <c r="A1680" i="4"/>
  <c r="U1679" i="4"/>
  <c r="N1679" i="4"/>
  <c r="M1679" i="4"/>
  <c r="A1679" i="4"/>
  <c r="U1678" i="4"/>
  <c r="N1678" i="4"/>
  <c r="M1678" i="4"/>
  <c r="A1678" i="4"/>
  <c r="U1677" i="4"/>
  <c r="N1677" i="4"/>
  <c r="M1677" i="4"/>
  <c r="A1677" i="4"/>
  <c r="U1676" i="4"/>
  <c r="N1676" i="4"/>
  <c r="M1676" i="4"/>
  <c r="A1676" i="4"/>
  <c r="U1675" i="4"/>
  <c r="N1675" i="4"/>
  <c r="M1675" i="4"/>
  <c r="A1675" i="4"/>
  <c r="U1674" i="4"/>
  <c r="N1674" i="4"/>
  <c r="M1674" i="4"/>
  <c r="A1674" i="4"/>
  <c r="U1673" i="4"/>
  <c r="N1673" i="4"/>
  <c r="M1673" i="4"/>
  <c r="A1673" i="4"/>
  <c r="U1672" i="4"/>
  <c r="N1672" i="4"/>
  <c r="M1672" i="4"/>
  <c r="A1672" i="4"/>
  <c r="U1671" i="4"/>
  <c r="A1671" i="4"/>
  <c r="U1670" i="4"/>
  <c r="A1670" i="4"/>
  <c r="U1669" i="4"/>
  <c r="A1669" i="4"/>
  <c r="U1668" i="4"/>
  <c r="A1668" i="4"/>
  <c r="U1667" i="4"/>
  <c r="A1667" i="4"/>
  <c r="U1666" i="4"/>
  <c r="A1666" i="4"/>
  <c r="U1665" i="4"/>
  <c r="A1665" i="4"/>
  <c r="U1664" i="4"/>
  <c r="A1664" i="4"/>
  <c r="U1663" i="4"/>
  <c r="A1663" i="4"/>
  <c r="U1662" i="4"/>
  <c r="A1662" i="4"/>
  <c r="U1661" i="4"/>
  <c r="A1661" i="4"/>
  <c r="A1660" i="4"/>
  <c r="A1659" i="4"/>
  <c r="A1658" i="4"/>
  <c r="A1657" i="4"/>
  <c r="A1656" i="4"/>
  <c r="A1655" i="4"/>
  <c r="A1654" i="4"/>
  <c r="A1653" i="4"/>
  <c r="A1652" i="4"/>
  <c r="A1651" i="4"/>
  <c r="L1646" i="4"/>
  <c r="L1645" i="4"/>
  <c r="U1641" i="4"/>
  <c r="N1641" i="4"/>
  <c r="M1641" i="4"/>
  <c r="A1641" i="4"/>
  <c r="A1780" i="46" s="1"/>
  <c r="U1640" i="4"/>
  <c r="N1640" i="4"/>
  <c r="M1640" i="4"/>
  <c r="A1640" i="4"/>
  <c r="U1639" i="4"/>
  <c r="N1639" i="4"/>
  <c r="M1639" i="4"/>
  <c r="A1639" i="4"/>
  <c r="U1638" i="4"/>
  <c r="N1638" i="4"/>
  <c r="M1638" i="4"/>
  <c r="A1638" i="4"/>
  <c r="U1637" i="4"/>
  <c r="N1637" i="4"/>
  <c r="M1637" i="4"/>
  <c r="A1637" i="4"/>
  <c r="U1636" i="4"/>
  <c r="N1636" i="4"/>
  <c r="M1636" i="4"/>
  <c r="A1636" i="4"/>
  <c r="U1635" i="4"/>
  <c r="N1635" i="4"/>
  <c r="M1635" i="4"/>
  <c r="A1635" i="4"/>
  <c r="U1634" i="4"/>
  <c r="N1634" i="4"/>
  <c r="M1634" i="4"/>
  <c r="A1634" i="4"/>
  <c r="U1633" i="4"/>
  <c r="N1633" i="4"/>
  <c r="M1633" i="4"/>
  <c r="A1633" i="4"/>
  <c r="U1632" i="4"/>
  <c r="A1632" i="4"/>
  <c r="U1631" i="4"/>
  <c r="A1631" i="4"/>
  <c r="U1630" i="4"/>
  <c r="A1630" i="4"/>
  <c r="U1629" i="4"/>
  <c r="A1629" i="4"/>
  <c r="U1628" i="4"/>
  <c r="A1628" i="4"/>
  <c r="U1627" i="4"/>
  <c r="A1627" i="4"/>
  <c r="U1626" i="4"/>
  <c r="A1626" i="4"/>
  <c r="U1625" i="4"/>
  <c r="A1625" i="4"/>
  <c r="U1624" i="4"/>
  <c r="A1624" i="4"/>
  <c r="U1623" i="4"/>
  <c r="A1623" i="4"/>
  <c r="U1622" i="4"/>
  <c r="A1622" i="4"/>
  <c r="A1621" i="4"/>
  <c r="A1620" i="4"/>
  <c r="A1619" i="4"/>
  <c r="A1618" i="4"/>
  <c r="A1617" i="4"/>
  <c r="A1616" i="4"/>
  <c r="A1615" i="4"/>
  <c r="A1614" i="4"/>
  <c r="A1613" i="4"/>
  <c r="A1612" i="4"/>
  <c r="L1607" i="4"/>
  <c r="L1606" i="4"/>
  <c r="U1602" i="4"/>
  <c r="N1602" i="4"/>
  <c r="M1602" i="4"/>
  <c r="A1602" i="4"/>
  <c r="A1741" i="46" s="1"/>
  <c r="U1601" i="4"/>
  <c r="N1601" i="4"/>
  <c r="M1601" i="4"/>
  <c r="A1601" i="4"/>
  <c r="A1740" i="46" s="1"/>
  <c r="U1600" i="4"/>
  <c r="N1600" i="4"/>
  <c r="M1600" i="4"/>
  <c r="A1600" i="4"/>
  <c r="A1739" i="46" s="1"/>
  <c r="U1599" i="4"/>
  <c r="N1599" i="4"/>
  <c r="M1599" i="4"/>
  <c r="A1599" i="4"/>
  <c r="A1738" i="46" s="1"/>
  <c r="U1598" i="4"/>
  <c r="N1598" i="4"/>
  <c r="M1598" i="4"/>
  <c r="A1598" i="4"/>
  <c r="A1737" i="46" s="1"/>
  <c r="U1597" i="4"/>
  <c r="N1597" i="4"/>
  <c r="M1597" i="4"/>
  <c r="A1597" i="4"/>
  <c r="U1596" i="4"/>
  <c r="N1596" i="4"/>
  <c r="M1596" i="4"/>
  <c r="A1596" i="4"/>
  <c r="U1595" i="4"/>
  <c r="N1595" i="4"/>
  <c r="M1595" i="4"/>
  <c r="A1595" i="4"/>
  <c r="U1594" i="4"/>
  <c r="N1594" i="4"/>
  <c r="M1594" i="4"/>
  <c r="A1594" i="4"/>
  <c r="U1593" i="4"/>
  <c r="A1593" i="4"/>
  <c r="U1592" i="4"/>
  <c r="A1592" i="4"/>
  <c r="U1591" i="4"/>
  <c r="A1591" i="4"/>
  <c r="U1590" i="4"/>
  <c r="A1590" i="4"/>
  <c r="U1589" i="4"/>
  <c r="A1589" i="4"/>
  <c r="U1588" i="4"/>
  <c r="A1588" i="4"/>
  <c r="U1587" i="4"/>
  <c r="A1587" i="4"/>
  <c r="U1586" i="4"/>
  <c r="A1586" i="4"/>
  <c r="U1585" i="4"/>
  <c r="A1585" i="4"/>
  <c r="U1584" i="4"/>
  <c r="A1584" i="4"/>
  <c r="U1583" i="4"/>
  <c r="A1583" i="4"/>
  <c r="A1582" i="4"/>
  <c r="A1581" i="4"/>
  <c r="A1580" i="4"/>
  <c r="A1579" i="4"/>
  <c r="A1578" i="4"/>
  <c r="A1577" i="4"/>
  <c r="A1576" i="4"/>
  <c r="A1575" i="4"/>
  <c r="A1574" i="4"/>
  <c r="A1573" i="4"/>
  <c r="L1568" i="4"/>
  <c r="L1567" i="4"/>
  <c r="M3" i="45"/>
  <c r="M4" i="45"/>
  <c r="M5" i="45"/>
  <c r="M6" i="45"/>
  <c r="M7" i="45"/>
  <c r="M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39" i="45"/>
  <c r="M40" i="45"/>
  <c r="M41" i="45"/>
  <c r="M42" i="45"/>
  <c r="M43" i="45"/>
  <c r="M44" i="45"/>
  <c r="M45" i="45"/>
  <c r="M46" i="45"/>
  <c r="M47" i="45"/>
  <c r="M48" i="45"/>
  <c r="M49" i="45"/>
  <c r="M50" i="45"/>
  <c r="M51" i="45"/>
  <c r="M52" i="45"/>
  <c r="M53" i="45"/>
  <c r="M54" i="45"/>
  <c r="M55" i="45"/>
  <c r="M56" i="45"/>
  <c r="M57" i="45"/>
  <c r="M58" i="45"/>
  <c r="M59" i="45"/>
  <c r="M60" i="45"/>
  <c r="M61" i="45"/>
  <c r="M62" i="45"/>
  <c r="M63" i="45"/>
  <c r="M64" i="45"/>
  <c r="M65" i="45"/>
  <c r="M66" i="45"/>
  <c r="M67" i="45"/>
  <c r="M68" i="45"/>
  <c r="M69" i="45"/>
  <c r="M70" i="45"/>
  <c r="M71" i="45"/>
  <c r="M72" i="45"/>
  <c r="M73" i="45"/>
  <c r="M74" i="45"/>
  <c r="M75" i="45"/>
  <c r="M76" i="45"/>
  <c r="M77" i="45"/>
  <c r="M78" i="45"/>
  <c r="M79" i="45"/>
  <c r="M80" i="45"/>
  <c r="M81" i="45"/>
  <c r="M82" i="45"/>
  <c r="M83" i="45"/>
  <c r="M84" i="45"/>
  <c r="M85" i="45"/>
  <c r="M86" i="45"/>
  <c r="M87" i="45"/>
  <c r="M88" i="45"/>
  <c r="M89" i="45"/>
  <c r="M90" i="45"/>
  <c r="M91" i="45"/>
  <c r="M92" i="45"/>
  <c r="M93" i="45"/>
  <c r="M94" i="45"/>
  <c r="M95" i="45"/>
  <c r="M96" i="45"/>
  <c r="M97" i="45"/>
  <c r="M98" i="45"/>
  <c r="M99" i="45"/>
  <c r="M100" i="45"/>
  <c r="M101" i="45"/>
  <c r="M102" i="45"/>
  <c r="M103" i="45"/>
  <c r="M104" i="45"/>
  <c r="M105" i="45"/>
  <c r="M106" i="45"/>
  <c r="M107" i="45"/>
  <c r="M108" i="45"/>
  <c r="M109" i="45"/>
  <c r="M110" i="45"/>
  <c r="M111" i="45"/>
  <c r="M112" i="45"/>
  <c r="M113" i="45"/>
  <c r="M114" i="45"/>
  <c r="M115" i="45"/>
  <c r="M116" i="45"/>
  <c r="M117" i="45"/>
  <c r="M118" i="45"/>
  <c r="M119" i="45"/>
  <c r="M120" i="45"/>
  <c r="M121" i="45"/>
  <c r="M122" i="45"/>
  <c r="M123" i="45"/>
  <c r="M124" i="45"/>
  <c r="M125" i="45"/>
  <c r="M126" i="45"/>
  <c r="M127" i="45"/>
  <c r="M128" i="45"/>
  <c r="M129" i="45"/>
  <c r="M130" i="45"/>
  <c r="M131" i="45"/>
  <c r="M132" i="45"/>
  <c r="M133" i="45"/>
  <c r="M134" i="45"/>
  <c r="M135" i="45"/>
  <c r="M136" i="45"/>
  <c r="M137" i="45"/>
  <c r="M138" i="45"/>
  <c r="M139" i="45"/>
  <c r="M140" i="45"/>
  <c r="M141" i="45"/>
  <c r="M142" i="45"/>
  <c r="M143" i="45"/>
  <c r="M144" i="45"/>
  <c r="M145" i="45"/>
  <c r="M146" i="45"/>
  <c r="M147" i="45"/>
  <c r="M148" i="45"/>
  <c r="M149" i="45"/>
  <c r="M150" i="45"/>
  <c r="M151" i="45"/>
  <c r="M152" i="45"/>
  <c r="M153" i="45"/>
  <c r="M154" i="45"/>
  <c r="M155" i="45"/>
  <c r="M156" i="45"/>
  <c r="M157" i="45"/>
  <c r="M158" i="45"/>
  <c r="M159" i="45"/>
  <c r="M160" i="45"/>
  <c r="M161" i="45"/>
  <c r="M162" i="45"/>
  <c r="M163" i="45"/>
  <c r="M164" i="45"/>
  <c r="M165" i="45"/>
  <c r="M166" i="45"/>
  <c r="M167" i="45"/>
  <c r="M168" i="45"/>
  <c r="M169" i="45"/>
  <c r="M170" i="45"/>
  <c r="M171" i="45"/>
  <c r="M172" i="45"/>
  <c r="M173" i="45"/>
  <c r="M174" i="45"/>
  <c r="M175" i="45"/>
  <c r="M176" i="45"/>
  <c r="M177" i="45"/>
  <c r="M178" i="45"/>
  <c r="M179" i="45"/>
  <c r="M180" i="45"/>
  <c r="M181" i="45"/>
  <c r="M182" i="45"/>
  <c r="M183" i="45"/>
  <c r="M184" i="45"/>
  <c r="M185" i="45"/>
  <c r="M186" i="45"/>
  <c r="M187" i="45"/>
  <c r="M188" i="45"/>
  <c r="M189" i="45"/>
  <c r="M190" i="45"/>
  <c r="M191" i="45"/>
  <c r="M192" i="45"/>
  <c r="M193" i="45"/>
  <c r="M194" i="45"/>
  <c r="M195" i="45"/>
  <c r="M196" i="45"/>
  <c r="M197" i="45"/>
  <c r="M198" i="45"/>
  <c r="M199" i="45"/>
  <c r="M200" i="45"/>
  <c r="M201" i="45"/>
  <c r="M202" i="45"/>
  <c r="M203" i="45"/>
  <c r="M204" i="45"/>
  <c r="M205" i="45"/>
  <c r="M206" i="45"/>
  <c r="M207" i="45"/>
  <c r="M208" i="45"/>
  <c r="M209" i="45"/>
  <c r="M210" i="45"/>
  <c r="M211" i="45"/>
  <c r="M212" i="45"/>
  <c r="M213" i="45"/>
  <c r="M214" i="45"/>
  <c r="M215" i="45"/>
  <c r="M216" i="45"/>
  <c r="M217" i="45"/>
  <c r="M218" i="45"/>
  <c r="M219" i="45"/>
  <c r="M220" i="45"/>
  <c r="M221" i="45"/>
  <c r="M222" i="45"/>
  <c r="M223" i="45"/>
  <c r="M224" i="45"/>
  <c r="M225" i="45"/>
  <c r="M226" i="45"/>
  <c r="M227" i="45"/>
  <c r="M228" i="45"/>
  <c r="M229" i="45"/>
  <c r="M230" i="45"/>
  <c r="M231" i="45"/>
  <c r="M232" i="45"/>
  <c r="M233" i="45"/>
  <c r="M234" i="45"/>
  <c r="M235" i="45"/>
  <c r="M236" i="45"/>
  <c r="M237" i="45"/>
  <c r="M238" i="45"/>
  <c r="M239" i="45"/>
  <c r="M240" i="45"/>
  <c r="M241" i="45"/>
  <c r="M242" i="45"/>
  <c r="M243" i="45"/>
  <c r="M244" i="45"/>
  <c r="M245" i="45"/>
  <c r="M246" i="45"/>
  <c r="M247" i="45"/>
  <c r="M248" i="45"/>
  <c r="M249" i="45"/>
  <c r="M250" i="45"/>
  <c r="M251" i="45"/>
  <c r="M252" i="45"/>
  <c r="M253" i="45"/>
  <c r="M254" i="45"/>
  <c r="M255" i="45"/>
  <c r="M256" i="45"/>
  <c r="M257" i="45"/>
  <c r="M258" i="45"/>
  <c r="M259" i="45"/>
  <c r="M260" i="45"/>
  <c r="M261" i="45"/>
  <c r="M262" i="45"/>
  <c r="M263" i="45"/>
  <c r="M264" i="45"/>
  <c r="M265" i="45"/>
  <c r="M266" i="45"/>
  <c r="M267" i="45"/>
  <c r="M268" i="45"/>
  <c r="M269" i="45"/>
  <c r="M270" i="45"/>
  <c r="M271" i="45"/>
  <c r="M272" i="45"/>
  <c r="M273" i="45"/>
  <c r="M274" i="45"/>
  <c r="M275" i="45"/>
  <c r="M276" i="45"/>
  <c r="M277" i="45"/>
  <c r="M278" i="45"/>
  <c r="M279" i="45"/>
  <c r="M280" i="45"/>
  <c r="M281" i="45"/>
  <c r="M282" i="45"/>
  <c r="M283" i="45"/>
  <c r="M284" i="45"/>
  <c r="M285" i="45"/>
  <c r="M286" i="45"/>
  <c r="M287" i="45"/>
  <c r="M288" i="45"/>
  <c r="M289" i="45"/>
  <c r="M290" i="45"/>
  <c r="M291" i="45"/>
  <c r="M292" i="45"/>
  <c r="M293" i="45"/>
  <c r="M294" i="45"/>
  <c r="M295" i="45"/>
  <c r="M296" i="45"/>
  <c r="M297" i="45"/>
  <c r="M298" i="45"/>
  <c r="M299" i="45"/>
  <c r="M300" i="45"/>
  <c r="M301" i="45"/>
  <c r="M302" i="45"/>
  <c r="M303" i="45"/>
  <c r="M304" i="45"/>
  <c r="M305" i="45"/>
  <c r="M306" i="45"/>
  <c r="M307" i="45"/>
  <c r="M308" i="45"/>
  <c r="M309" i="45"/>
  <c r="M310" i="45"/>
  <c r="M311" i="45"/>
  <c r="M312" i="45"/>
  <c r="M313" i="45"/>
  <c r="M314" i="45"/>
  <c r="M315" i="45"/>
  <c r="M316" i="45"/>
  <c r="M317" i="45"/>
  <c r="M318" i="45"/>
  <c r="M319" i="45"/>
  <c r="M320" i="45"/>
  <c r="M321" i="45"/>
  <c r="M322" i="45"/>
  <c r="M323" i="45"/>
  <c r="M324" i="45"/>
  <c r="M325" i="45"/>
  <c r="M326" i="45"/>
  <c r="M327" i="45"/>
  <c r="M328" i="45"/>
  <c r="M329" i="45"/>
  <c r="M330" i="45"/>
  <c r="M331" i="45"/>
  <c r="M332" i="45"/>
  <c r="M333" i="45"/>
  <c r="M334" i="45"/>
  <c r="M335" i="45"/>
  <c r="M336" i="45"/>
  <c r="M337" i="45"/>
  <c r="M338" i="45"/>
  <c r="M339" i="45"/>
  <c r="M340" i="45"/>
  <c r="M341" i="45"/>
  <c r="M342" i="45"/>
  <c r="M343" i="45"/>
  <c r="M344" i="45"/>
  <c r="M345" i="45"/>
  <c r="M346" i="45"/>
  <c r="M347" i="45"/>
  <c r="M348" i="45"/>
  <c r="M349" i="45"/>
  <c r="M350" i="45"/>
  <c r="M351" i="45"/>
  <c r="M352" i="45"/>
  <c r="M353" i="45"/>
  <c r="M354" i="45"/>
  <c r="M355" i="45"/>
  <c r="M356" i="45"/>
  <c r="M357" i="45"/>
  <c r="M358" i="45"/>
  <c r="M359" i="45"/>
  <c r="M360" i="45"/>
  <c r="M361" i="45"/>
  <c r="M362" i="45"/>
  <c r="M363" i="45"/>
  <c r="M364" i="45"/>
  <c r="M365" i="45"/>
  <c r="M366" i="45"/>
  <c r="M367" i="45"/>
  <c r="M368" i="45"/>
  <c r="M369" i="45"/>
  <c r="M370" i="45"/>
  <c r="M371" i="45"/>
  <c r="M372" i="45"/>
  <c r="M373" i="45"/>
  <c r="M374" i="45"/>
  <c r="M375" i="45"/>
  <c r="M376" i="45"/>
  <c r="M377" i="45"/>
  <c r="M378" i="45"/>
  <c r="M379" i="45"/>
  <c r="M380" i="45"/>
  <c r="M381" i="45"/>
  <c r="M382" i="45"/>
  <c r="M383" i="45"/>
  <c r="M384" i="45"/>
  <c r="M385" i="45"/>
  <c r="M386" i="45"/>
  <c r="M387" i="45"/>
  <c r="M388" i="45"/>
  <c r="M389" i="45"/>
  <c r="M390" i="45"/>
  <c r="M391" i="45"/>
  <c r="M392" i="45"/>
  <c r="M393" i="45"/>
  <c r="M394" i="45"/>
  <c r="M395" i="45"/>
  <c r="M396" i="45"/>
  <c r="M397" i="45"/>
  <c r="M398" i="45"/>
  <c r="M399" i="45"/>
  <c r="M400" i="45"/>
  <c r="M401" i="45"/>
  <c r="M402" i="45"/>
  <c r="M403" i="45"/>
  <c r="M404" i="45"/>
  <c r="M405" i="45"/>
  <c r="M406" i="45"/>
  <c r="M407" i="45"/>
  <c r="M408" i="45"/>
  <c r="M409" i="45"/>
  <c r="M410" i="45"/>
  <c r="M411" i="45"/>
  <c r="M412" i="45"/>
  <c r="M413" i="45"/>
  <c r="M414" i="45"/>
  <c r="M415" i="45"/>
  <c r="M416" i="45"/>
  <c r="M417" i="45"/>
  <c r="M418" i="45"/>
  <c r="M419" i="45"/>
  <c r="M420" i="45"/>
  <c r="M421" i="45"/>
  <c r="M422" i="45"/>
  <c r="M423" i="45"/>
  <c r="M424" i="45"/>
  <c r="M425" i="45"/>
  <c r="M426" i="45"/>
  <c r="M427" i="45"/>
  <c r="M428" i="45"/>
  <c r="M429" i="45"/>
  <c r="M430" i="45"/>
  <c r="M431" i="45"/>
  <c r="M432" i="45"/>
  <c r="M433" i="45"/>
  <c r="M434" i="45"/>
  <c r="M435" i="45"/>
  <c r="M436" i="45"/>
  <c r="M437" i="45"/>
  <c r="M438" i="45"/>
  <c r="M439" i="45"/>
  <c r="M440" i="45"/>
  <c r="M441" i="45"/>
  <c r="M442" i="45"/>
  <c r="M443" i="45"/>
  <c r="M444" i="45"/>
  <c r="M445" i="45"/>
  <c r="M446" i="45"/>
  <c r="M447" i="45"/>
  <c r="M448" i="45"/>
  <c r="M449" i="45"/>
  <c r="M450" i="45"/>
  <c r="M451" i="45"/>
  <c r="M452" i="45"/>
  <c r="M453" i="45"/>
  <c r="M454" i="45"/>
  <c r="M455" i="45"/>
  <c r="M456" i="45"/>
  <c r="M457" i="45"/>
  <c r="M458" i="45"/>
  <c r="M459" i="45"/>
  <c r="M460" i="45"/>
  <c r="M461" i="45"/>
  <c r="M462" i="45"/>
  <c r="M463" i="45"/>
  <c r="M464" i="45"/>
  <c r="M465" i="45"/>
  <c r="M466" i="45"/>
  <c r="M467" i="45"/>
  <c r="M468" i="45"/>
  <c r="M469" i="45"/>
  <c r="M470" i="45"/>
  <c r="M471" i="45"/>
  <c r="M472" i="45"/>
  <c r="M473" i="45"/>
  <c r="M474" i="45"/>
  <c r="M475" i="45"/>
  <c r="M476" i="45"/>
  <c r="M477" i="45"/>
  <c r="M478" i="45"/>
  <c r="M479" i="45"/>
  <c r="M480" i="45"/>
  <c r="M481" i="45"/>
  <c r="M482" i="45"/>
  <c r="M483" i="45"/>
  <c r="M484" i="45"/>
  <c r="M485" i="45"/>
  <c r="M486" i="45"/>
  <c r="M487" i="45"/>
  <c r="M488" i="45"/>
  <c r="M489" i="45"/>
  <c r="M490" i="45"/>
  <c r="M491" i="45"/>
  <c r="M492" i="45"/>
  <c r="M493" i="45"/>
  <c r="M494" i="45"/>
  <c r="M495" i="45"/>
  <c r="M496" i="45"/>
  <c r="M497" i="45"/>
  <c r="M498" i="45"/>
  <c r="M499" i="45"/>
  <c r="M500" i="45"/>
  <c r="M501" i="45"/>
  <c r="M502" i="45"/>
  <c r="M503" i="45"/>
  <c r="M504" i="45"/>
  <c r="M505" i="45"/>
  <c r="M506" i="45"/>
  <c r="M507" i="45"/>
  <c r="M508" i="45"/>
  <c r="M509" i="45"/>
  <c r="M510" i="45"/>
  <c r="M511" i="45"/>
  <c r="M512" i="45"/>
  <c r="M513" i="45"/>
  <c r="M514" i="45"/>
  <c r="M515" i="45"/>
  <c r="M516" i="45"/>
  <c r="M517" i="45"/>
  <c r="M518" i="45"/>
  <c r="M519" i="45"/>
  <c r="M520" i="45"/>
  <c r="M521" i="45"/>
  <c r="M522" i="45"/>
  <c r="M523" i="45"/>
  <c r="M524" i="45"/>
  <c r="M525" i="45"/>
  <c r="M526" i="45"/>
  <c r="M527" i="45"/>
  <c r="M528" i="45"/>
  <c r="M529" i="45"/>
  <c r="M530" i="45"/>
  <c r="M531" i="45"/>
  <c r="M532" i="45"/>
  <c r="M533" i="45"/>
  <c r="M534" i="45"/>
  <c r="M535" i="45"/>
  <c r="M536" i="45"/>
  <c r="M537" i="45"/>
  <c r="M538" i="45"/>
  <c r="M539" i="45"/>
  <c r="M540" i="45"/>
  <c r="M541" i="45"/>
  <c r="M542" i="45"/>
  <c r="M543" i="45"/>
  <c r="M544" i="45"/>
  <c r="M545" i="45"/>
  <c r="M546" i="45"/>
  <c r="M547" i="45"/>
  <c r="M548" i="45"/>
  <c r="M549" i="45"/>
  <c r="M550" i="45"/>
  <c r="M551" i="45"/>
  <c r="M552" i="45"/>
  <c r="M553" i="45"/>
  <c r="M554" i="45"/>
  <c r="M555" i="45"/>
  <c r="M556" i="45"/>
  <c r="M557" i="45"/>
  <c r="M558" i="45"/>
  <c r="M559" i="45"/>
  <c r="M560" i="45"/>
  <c r="M561" i="45"/>
  <c r="M562" i="45"/>
  <c r="M563" i="45"/>
  <c r="M564" i="45"/>
  <c r="M565" i="45"/>
  <c r="M566" i="45"/>
  <c r="M567" i="45"/>
  <c r="M568" i="45"/>
  <c r="M569" i="45"/>
  <c r="M570" i="45"/>
  <c r="M571" i="45"/>
  <c r="M572" i="45"/>
  <c r="M573" i="45"/>
  <c r="M574" i="45"/>
  <c r="M575" i="45"/>
  <c r="M576" i="45"/>
  <c r="M577" i="45"/>
  <c r="M578" i="45"/>
  <c r="M579" i="45"/>
  <c r="M580" i="45"/>
  <c r="M581" i="45"/>
  <c r="M582" i="45"/>
  <c r="M583" i="45"/>
  <c r="M584" i="45"/>
  <c r="M585" i="45"/>
  <c r="M586" i="45"/>
  <c r="M587" i="45"/>
  <c r="M588" i="45"/>
  <c r="M589" i="45"/>
  <c r="M590" i="45"/>
  <c r="M591" i="45"/>
  <c r="M592" i="45"/>
  <c r="M593" i="45"/>
  <c r="M594" i="45"/>
  <c r="M595" i="45"/>
  <c r="M596" i="45"/>
  <c r="M597" i="45"/>
  <c r="M598" i="45"/>
  <c r="M599" i="45"/>
  <c r="M600" i="45"/>
  <c r="M601" i="45"/>
  <c r="M602" i="45"/>
  <c r="M603" i="45"/>
  <c r="M604" i="45"/>
  <c r="M605" i="45"/>
  <c r="M606" i="45"/>
  <c r="M607" i="45"/>
  <c r="M608" i="45"/>
  <c r="M609" i="45"/>
  <c r="M610" i="45"/>
  <c r="M611" i="45"/>
  <c r="M612" i="45"/>
  <c r="M613" i="45"/>
  <c r="M614" i="45"/>
  <c r="M615" i="45"/>
  <c r="M616" i="45"/>
  <c r="M617" i="45"/>
  <c r="M618" i="45"/>
  <c r="M619" i="45"/>
  <c r="M620" i="45"/>
  <c r="M621" i="45"/>
  <c r="M622" i="45"/>
  <c r="M623" i="45"/>
  <c r="M624" i="45"/>
  <c r="M625" i="45"/>
  <c r="M626" i="45"/>
  <c r="M627" i="45"/>
  <c r="M628" i="45"/>
  <c r="M629" i="45"/>
  <c r="M630" i="45"/>
  <c r="M631" i="45"/>
  <c r="M632" i="45"/>
  <c r="M633" i="45"/>
  <c r="M634" i="45"/>
  <c r="M635" i="45"/>
  <c r="M636" i="45"/>
  <c r="M637" i="45"/>
  <c r="M638" i="45"/>
  <c r="M639" i="45"/>
  <c r="M640" i="45"/>
  <c r="M641" i="45"/>
  <c r="M642" i="45"/>
  <c r="M643" i="45"/>
  <c r="M644" i="45"/>
  <c r="M645" i="45"/>
  <c r="M646" i="45"/>
  <c r="M647" i="45"/>
  <c r="M648" i="45"/>
  <c r="M649" i="45"/>
  <c r="M650" i="45"/>
  <c r="M651" i="45"/>
  <c r="M652" i="45"/>
  <c r="M653" i="45"/>
  <c r="M654" i="45"/>
  <c r="M655" i="45"/>
  <c r="M656" i="45"/>
  <c r="M657" i="45"/>
  <c r="M658" i="45"/>
  <c r="M659" i="45"/>
  <c r="M660" i="45"/>
  <c r="M661" i="45"/>
  <c r="M662" i="45"/>
  <c r="M663" i="45"/>
  <c r="M664" i="45"/>
  <c r="M665" i="45"/>
  <c r="M666" i="45"/>
  <c r="M667" i="45"/>
  <c r="M668" i="45"/>
  <c r="M669" i="45"/>
  <c r="M670" i="45"/>
  <c r="M671" i="45"/>
  <c r="M672" i="45"/>
  <c r="M673" i="45"/>
  <c r="M674" i="45"/>
  <c r="M675" i="45"/>
  <c r="M676" i="45"/>
  <c r="M677" i="45"/>
  <c r="M678" i="45"/>
  <c r="M679" i="45"/>
  <c r="M680" i="45"/>
  <c r="M681" i="45"/>
  <c r="M682" i="45"/>
  <c r="M683" i="45"/>
  <c r="M684" i="45"/>
  <c r="M685" i="45"/>
  <c r="M686" i="45"/>
  <c r="M687" i="45"/>
  <c r="M688" i="45"/>
  <c r="M689" i="45"/>
  <c r="M690" i="45"/>
  <c r="M691" i="45"/>
  <c r="M692" i="45"/>
  <c r="M693" i="45"/>
  <c r="M694" i="45"/>
  <c r="M695" i="45"/>
  <c r="M696" i="45"/>
  <c r="M697" i="45"/>
  <c r="M698" i="45"/>
  <c r="M699" i="45"/>
  <c r="M700" i="45"/>
  <c r="M701" i="45"/>
  <c r="M702" i="45"/>
  <c r="M703" i="45"/>
  <c r="M704" i="45"/>
  <c r="M705" i="45"/>
  <c r="M706" i="45"/>
  <c r="M707" i="45"/>
  <c r="M708" i="45"/>
  <c r="M709" i="45"/>
  <c r="M710" i="45"/>
  <c r="M711" i="45"/>
  <c r="M712" i="45"/>
  <c r="M713" i="45"/>
  <c r="M714" i="45"/>
  <c r="M715" i="45"/>
  <c r="M716" i="45"/>
  <c r="M717" i="45"/>
  <c r="M718" i="45"/>
  <c r="M719" i="45"/>
  <c r="M720" i="45"/>
  <c r="M721" i="45"/>
  <c r="M722" i="45"/>
  <c r="M723" i="45"/>
  <c r="M724" i="45"/>
  <c r="M725" i="45"/>
  <c r="M726" i="45"/>
  <c r="M727" i="45"/>
  <c r="M728" i="45"/>
  <c r="M729" i="45"/>
  <c r="M730" i="45"/>
  <c r="M731" i="45"/>
  <c r="M732" i="45"/>
  <c r="M733" i="45"/>
  <c r="M734" i="45"/>
  <c r="M735" i="45"/>
  <c r="M736" i="45"/>
  <c r="M737" i="45"/>
  <c r="M738" i="45"/>
  <c r="M739" i="45"/>
  <c r="M740" i="45"/>
  <c r="M741" i="45"/>
  <c r="M742" i="45"/>
  <c r="M743" i="45"/>
  <c r="M744" i="45"/>
  <c r="M745" i="45"/>
  <c r="M746" i="45"/>
  <c r="M747" i="45"/>
  <c r="M748" i="45"/>
  <c r="M749" i="45"/>
  <c r="M750" i="45"/>
  <c r="M751" i="45"/>
  <c r="M752" i="45"/>
  <c r="M753" i="45"/>
  <c r="M754" i="45"/>
  <c r="M755" i="45"/>
  <c r="M756" i="45"/>
  <c r="M757" i="45"/>
  <c r="M758" i="45"/>
  <c r="M759" i="45"/>
  <c r="M760" i="45"/>
  <c r="M761" i="45"/>
  <c r="M762" i="45"/>
  <c r="M763" i="45"/>
  <c r="M764" i="45"/>
  <c r="M765" i="45"/>
  <c r="M766" i="45"/>
  <c r="M767" i="45"/>
  <c r="M768" i="45"/>
  <c r="M769" i="45"/>
  <c r="M770" i="45"/>
  <c r="M771" i="45"/>
  <c r="M772" i="45"/>
  <c r="M773" i="45"/>
  <c r="M774" i="45"/>
  <c r="M775" i="45"/>
  <c r="M776" i="45"/>
  <c r="M777" i="45"/>
  <c r="M778" i="45"/>
  <c r="M779" i="45"/>
  <c r="M780" i="45"/>
  <c r="M781" i="45"/>
  <c r="M782" i="45"/>
  <c r="M783" i="45"/>
  <c r="M784" i="45"/>
  <c r="M785" i="45"/>
  <c r="M786" i="45"/>
  <c r="M787" i="45"/>
  <c r="M788" i="45"/>
  <c r="M789" i="45"/>
  <c r="M790" i="45"/>
  <c r="M791" i="45"/>
  <c r="M792" i="45"/>
  <c r="M793" i="45"/>
  <c r="M794" i="45"/>
  <c r="M795" i="45"/>
  <c r="M796" i="45"/>
  <c r="M797" i="45"/>
  <c r="M798" i="45"/>
  <c r="M799" i="45"/>
  <c r="M800" i="45"/>
  <c r="M801" i="45"/>
  <c r="M802" i="45"/>
  <c r="M803" i="45"/>
  <c r="M804" i="45"/>
  <c r="M805" i="45"/>
  <c r="M806" i="45"/>
  <c r="M807" i="45"/>
  <c r="M808" i="45"/>
  <c r="M809" i="45"/>
  <c r="M810" i="45"/>
  <c r="M811" i="45"/>
  <c r="M812" i="45"/>
  <c r="M813" i="45"/>
  <c r="M814" i="45"/>
  <c r="M815" i="45"/>
  <c r="M816" i="45"/>
  <c r="M817" i="45"/>
  <c r="M818" i="45"/>
  <c r="M819" i="45"/>
  <c r="M820" i="45"/>
  <c r="M821" i="45"/>
  <c r="M822" i="45"/>
  <c r="M823" i="45"/>
  <c r="M824" i="45"/>
  <c r="M825" i="45"/>
  <c r="M826" i="45"/>
  <c r="M827" i="45"/>
  <c r="M828" i="45"/>
  <c r="M829" i="45"/>
  <c r="M830" i="45"/>
  <c r="M831" i="45"/>
  <c r="M832" i="45"/>
  <c r="M833" i="45"/>
  <c r="M834" i="45"/>
  <c r="M835" i="45"/>
  <c r="M836" i="45"/>
  <c r="M837" i="45"/>
  <c r="M838" i="45"/>
  <c r="M839" i="45"/>
  <c r="M840" i="45"/>
  <c r="M841" i="45"/>
  <c r="M842" i="45"/>
  <c r="M843" i="45"/>
  <c r="M844" i="45"/>
  <c r="M845" i="45"/>
  <c r="M846" i="45"/>
  <c r="M847" i="45"/>
  <c r="M848" i="45"/>
  <c r="M849" i="45"/>
  <c r="M850" i="45"/>
  <c r="M851" i="45"/>
  <c r="M852" i="45"/>
  <c r="M853" i="45"/>
  <c r="M854" i="45"/>
  <c r="M855" i="45"/>
  <c r="M856" i="45"/>
  <c r="M857" i="45"/>
  <c r="M858" i="45"/>
  <c r="M859" i="45"/>
  <c r="M860" i="45"/>
  <c r="M861" i="45"/>
  <c r="M862" i="45"/>
  <c r="M863" i="45"/>
  <c r="M864" i="45"/>
  <c r="M865" i="45"/>
  <c r="M866" i="45"/>
  <c r="M867" i="45"/>
  <c r="M868" i="45"/>
  <c r="M869" i="45"/>
  <c r="M870" i="45"/>
  <c r="M871" i="45"/>
  <c r="M872" i="45"/>
  <c r="M873" i="45"/>
  <c r="M874" i="45"/>
  <c r="M875" i="45"/>
  <c r="M876" i="45"/>
  <c r="M877" i="45"/>
  <c r="M878" i="45"/>
  <c r="M879" i="45"/>
  <c r="M880" i="45"/>
  <c r="M881" i="45"/>
  <c r="M882" i="45"/>
  <c r="M883" i="45"/>
  <c r="M884" i="45"/>
  <c r="M885" i="45"/>
  <c r="M886" i="45"/>
  <c r="M887" i="45"/>
  <c r="M888" i="45"/>
  <c r="M889" i="45"/>
  <c r="M890" i="45"/>
  <c r="M891" i="45"/>
  <c r="M892" i="45"/>
  <c r="M893" i="45"/>
  <c r="M894" i="45"/>
  <c r="M895" i="45"/>
  <c r="M896" i="45"/>
  <c r="M897" i="45"/>
  <c r="M898" i="45"/>
  <c r="M899" i="45"/>
  <c r="M900" i="45"/>
  <c r="M901" i="45"/>
  <c r="M902" i="45"/>
  <c r="M903" i="45"/>
  <c r="M2" i="45"/>
  <c r="J3" i="45"/>
  <c r="J4" i="45"/>
  <c r="J5" i="45"/>
  <c r="J6" i="45"/>
  <c r="J7" i="45"/>
  <c r="J8" i="45"/>
  <c r="J9" i="45"/>
  <c r="J10" i="45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24" i="45"/>
  <c r="J25" i="45"/>
  <c r="J26" i="45"/>
  <c r="J27" i="45"/>
  <c r="J28" i="45"/>
  <c r="J29" i="45"/>
  <c r="J30" i="45"/>
  <c r="J31" i="45"/>
  <c r="J32" i="45"/>
  <c r="J33" i="45"/>
  <c r="J34" i="45"/>
  <c r="J35" i="45"/>
  <c r="J36" i="45"/>
  <c r="J37" i="45"/>
  <c r="J38" i="45"/>
  <c r="J39" i="45"/>
  <c r="J40" i="45"/>
  <c r="J41" i="45"/>
  <c r="J42" i="45"/>
  <c r="J43" i="45"/>
  <c r="J44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8" i="45"/>
  <c r="J59" i="45"/>
  <c r="J60" i="45"/>
  <c r="J61" i="45"/>
  <c r="J62" i="45"/>
  <c r="J63" i="45"/>
  <c r="J64" i="45"/>
  <c r="J65" i="45"/>
  <c r="J66" i="45"/>
  <c r="J67" i="45"/>
  <c r="J68" i="45"/>
  <c r="J69" i="45"/>
  <c r="J70" i="45"/>
  <c r="J71" i="45"/>
  <c r="J72" i="45"/>
  <c r="J73" i="45"/>
  <c r="J74" i="45"/>
  <c r="J75" i="45"/>
  <c r="J76" i="45"/>
  <c r="J77" i="45"/>
  <c r="J78" i="45"/>
  <c r="J79" i="45"/>
  <c r="J80" i="45"/>
  <c r="J81" i="45"/>
  <c r="J82" i="45"/>
  <c r="J83" i="45"/>
  <c r="J84" i="45"/>
  <c r="J85" i="45"/>
  <c r="J86" i="45"/>
  <c r="J87" i="45"/>
  <c r="J88" i="45"/>
  <c r="J89" i="45"/>
  <c r="J90" i="45"/>
  <c r="J91" i="45"/>
  <c r="J92" i="45"/>
  <c r="J93" i="45"/>
  <c r="J94" i="45"/>
  <c r="J95" i="45"/>
  <c r="J96" i="45"/>
  <c r="J97" i="45"/>
  <c r="J98" i="45"/>
  <c r="J99" i="45"/>
  <c r="J100" i="45"/>
  <c r="J101" i="45"/>
  <c r="J102" i="45"/>
  <c r="J103" i="45"/>
  <c r="J104" i="45"/>
  <c r="J105" i="45"/>
  <c r="J106" i="45"/>
  <c r="J107" i="45"/>
  <c r="J108" i="45"/>
  <c r="J109" i="45"/>
  <c r="J110" i="45"/>
  <c r="J111" i="45"/>
  <c r="J112" i="45"/>
  <c r="J113" i="45"/>
  <c r="J114" i="45"/>
  <c r="J115" i="45"/>
  <c r="J116" i="45"/>
  <c r="J117" i="45"/>
  <c r="J118" i="45"/>
  <c r="J119" i="45"/>
  <c r="J120" i="45"/>
  <c r="J121" i="45"/>
  <c r="J122" i="45"/>
  <c r="J123" i="45"/>
  <c r="J124" i="45"/>
  <c r="J125" i="45"/>
  <c r="J126" i="45"/>
  <c r="J127" i="45"/>
  <c r="J128" i="45"/>
  <c r="J129" i="45"/>
  <c r="J130" i="45"/>
  <c r="J131" i="45"/>
  <c r="J132" i="45"/>
  <c r="J133" i="45"/>
  <c r="J134" i="45"/>
  <c r="J135" i="45"/>
  <c r="J136" i="45"/>
  <c r="J137" i="45"/>
  <c r="J138" i="45"/>
  <c r="J139" i="45"/>
  <c r="J140" i="45"/>
  <c r="J141" i="45"/>
  <c r="J142" i="45"/>
  <c r="J143" i="45"/>
  <c r="J144" i="45"/>
  <c r="J145" i="45"/>
  <c r="J146" i="45"/>
  <c r="J147" i="45"/>
  <c r="J148" i="45"/>
  <c r="J149" i="45"/>
  <c r="J150" i="45"/>
  <c r="J151" i="45"/>
  <c r="J152" i="45"/>
  <c r="J153" i="45"/>
  <c r="J154" i="45"/>
  <c r="J155" i="45"/>
  <c r="J156" i="45"/>
  <c r="J157" i="45"/>
  <c r="J158" i="45"/>
  <c r="J159" i="45"/>
  <c r="J160" i="45"/>
  <c r="J161" i="45"/>
  <c r="J162" i="45"/>
  <c r="J163" i="45"/>
  <c r="J164" i="45"/>
  <c r="J165" i="45"/>
  <c r="J166" i="45"/>
  <c r="J167" i="45"/>
  <c r="J168" i="45"/>
  <c r="J169" i="45"/>
  <c r="J170" i="45"/>
  <c r="J171" i="45"/>
  <c r="J172" i="45"/>
  <c r="J173" i="45"/>
  <c r="J174" i="45"/>
  <c r="J175" i="45"/>
  <c r="J176" i="45"/>
  <c r="J177" i="45"/>
  <c r="J178" i="45"/>
  <c r="J179" i="45"/>
  <c r="J180" i="45"/>
  <c r="J181" i="45"/>
  <c r="J182" i="45"/>
  <c r="J183" i="45"/>
  <c r="J184" i="45"/>
  <c r="J185" i="45"/>
  <c r="J186" i="45"/>
  <c r="J187" i="45"/>
  <c r="J188" i="45"/>
  <c r="J189" i="45"/>
  <c r="J190" i="45"/>
  <c r="J191" i="45"/>
  <c r="J192" i="45"/>
  <c r="J193" i="45"/>
  <c r="J194" i="45"/>
  <c r="J195" i="45"/>
  <c r="J196" i="45"/>
  <c r="J197" i="45"/>
  <c r="J198" i="45"/>
  <c r="J199" i="45"/>
  <c r="J200" i="45"/>
  <c r="J201" i="45"/>
  <c r="J202" i="45"/>
  <c r="J203" i="45"/>
  <c r="J204" i="45"/>
  <c r="J205" i="45"/>
  <c r="J206" i="45"/>
  <c r="J207" i="45"/>
  <c r="J208" i="45"/>
  <c r="J209" i="45"/>
  <c r="J210" i="45"/>
  <c r="J211" i="45"/>
  <c r="J212" i="45"/>
  <c r="J213" i="45"/>
  <c r="J214" i="45"/>
  <c r="J215" i="45"/>
  <c r="J216" i="45"/>
  <c r="J217" i="45"/>
  <c r="J218" i="45"/>
  <c r="J219" i="45"/>
  <c r="J220" i="45"/>
  <c r="J221" i="45"/>
  <c r="J222" i="45"/>
  <c r="J223" i="45"/>
  <c r="J224" i="45"/>
  <c r="J225" i="45"/>
  <c r="J226" i="45"/>
  <c r="J227" i="45"/>
  <c r="J228" i="45"/>
  <c r="J229" i="45"/>
  <c r="J230" i="45"/>
  <c r="J231" i="45"/>
  <c r="J232" i="45"/>
  <c r="J233" i="45"/>
  <c r="J234" i="45"/>
  <c r="J235" i="45"/>
  <c r="J236" i="45"/>
  <c r="J237" i="45"/>
  <c r="J238" i="45"/>
  <c r="J239" i="45"/>
  <c r="J240" i="45"/>
  <c r="J241" i="45"/>
  <c r="J242" i="45"/>
  <c r="J243" i="45"/>
  <c r="J244" i="45"/>
  <c r="J245" i="45"/>
  <c r="J246" i="45"/>
  <c r="J247" i="45"/>
  <c r="J248" i="45"/>
  <c r="J249" i="45"/>
  <c r="J250" i="45"/>
  <c r="J251" i="45"/>
  <c r="J252" i="45"/>
  <c r="J253" i="45"/>
  <c r="J254" i="45"/>
  <c r="J255" i="45"/>
  <c r="J256" i="45"/>
  <c r="J257" i="45"/>
  <c r="J258" i="45"/>
  <c r="J259" i="45"/>
  <c r="J260" i="45"/>
  <c r="J261" i="45"/>
  <c r="J262" i="45"/>
  <c r="J263" i="45"/>
  <c r="J264" i="45"/>
  <c r="J265" i="45"/>
  <c r="J266" i="45"/>
  <c r="J267" i="45"/>
  <c r="J268" i="45"/>
  <c r="J269" i="45"/>
  <c r="J270" i="45"/>
  <c r="J271" i="45"/>
  <c r="J272" i="45"/>
  <c r="J273" i="45"/>
  <c r="J274" i="45"/>
  <c r="J275" i="45"/>
  <c r="J276" i="45"/>
  <c r="J277" i="45"/>
  <c r="J278" i="45"/>
  <c r="J279" i="45"/>
  <c r="J280" i="45"/>
  <c r="J281" i="45"/>
  <c r="J282" i="45"/>
  <c r="J283" i="45"/>
  <c r="J284" i="45"/>
  <c r="J285" i="45"/>
  <c r="J286" i="45"/>
  <c r="J287" i="45"/>
  <c r="J288" i="45"/>
  <c r="J289" i="45"/>
  <c r="J290" i="45"/>
  <c r="J291" i="45"/>
  <c r="J292" i="45"/>
  <c r="J293" i="45"/>
  <c r="J294" i="45"/>
  <c r="J295" i="45"/>
  <c r="J296" i="45"/>
  <c r="J297" i="45"/>
  <c r="J298" i="45"/>
  <c r="J299" i="45"/>
  <c r="J300" i="45"/>
  <c r="J301" i="45"/>
  <c r="J302" i="45"/>
  <c r="J303" i="45"/>
  <c r="J304" i="45"/>
  <c r="J305" i="45"/>
  <c r="J306" i="45"/>
  <c r="J307" i="45"/>
  <c r="J308" i="45"/>
  <c r="J309" i="45"/>
  <c r="J310" i="45"/>
  <c r="J311" i="45"/>
  <c r="J312" i="45"/>
  <c r="J313" i="45"/>
  <c r="J314" i="45"/>
  <c r="J315" i="45"/>
  <c r="J316" i="45"/>
  <c r="J317" i="45"/>
  <c r="J318" i="45"/>
  <c r="J319" i="45"/>
  <c r="J320" i="45"/>
  <c r="J321" i="45"/>
  <c r="J322" i="45"/>
  <c r="J323" i="45"/>
  <c r="J324" i="45"/>
  <c r="J325" i="45"/>
  <c r="J326" i="45"/>
  <c r="J327" i="45"/>
  <c r="J328" i="45"/>
  <c r="J329" i="45"/>
  <c r="J330" i="45"/>
  <c r="J331" i="45"/>
  <c r="J332" i="45"/>
  <c r="J333" i="45"/>
  <c r="J334" i="45"/>
  <c r="J335" i="45"/>
  <c r="J336" i="45"/>
  <c r="J337" i="45"/>
  <c r="J338" i="45"/>
  <c r="J339" i="45"/>
  <c r="J340" i="45"/>
  <c r="J341" i="45"/>
  <c r="J342" i="45"/>
  <c r="J343" i="45"/>
  <c r="J344" i="45"/>
  <c r="J345" i="45"/>
  <c r="J346" i="45"/>
  <c r="J347" i="45"/>
  <c r="J348" i="45"/>
  <c r="J349" i="45"/>
  <c r="J350" i="45"/>
  <c r="J351" i="45"/>
  <c r="J352" i="45"/>
  <c r="J353" i="45"/>
  <c r="J354" i="45"/>
  <c r="J355" i="45"/>
  <c r="J356" i="45"/>
  <c r="J357" i="45"/>
  <c r="J358" i="45"/>
  <c r="J359" i="45"/>
  <c r="J360" i="45"/>
  <c r="J361" i="45"/>
  <c r="J362" i="45"/>
  <c r="J363" i="45"/>
  <c r="J364" i="45"/>
  <c r="J365" i="45"/>
  <c r="J366" i="45"/>
  <c r="J367" i="45"/>
  <c r="J368" i="45"/>
  <c r="J369" i="45"/>
  <c r="J370" i="45"/>
  <c r="J371" i="45"/>
  <c r="J372" i="45"/>
  <c r="J373" i="45"/>
  <c r="J374" i="45"/>
  <c r="J375" i="45"/>
  <c r="J376" i="45"/>
  <c r="J377" i="45"/>
  <c r="J378" i="45"/>
  <c r="J379" i="45"/>
  <c r="J380" i="45"/>
  <c r="J381" i="45"/>
  <c r="J382" i="45"/>
  <c r="J383" i="45"/>
  <c r="J384" i="45"/>
  <c r="J385" i="45"/>
  <c r="J386" i="45"/>
  <c r="J387" i="45"/>
  <c r="J388" i="45"/>
  <c r="J389" i="45"/>
  <c r="J390" i="45"/>
  <c r="J391" i="45"/>
  <c r="J392" i="45"/>
  <c r="J393" i="45"/>
  <c r="J394" i="45"/>
  <c r="J395" i="45"/>
  <c r="J396" i="45"/>
  <c r="J397" i="45"/>
  <c r="J398" i="45"/>
  <c r="J399" i="45"/>
  <c r="J400" i="45"/>
  <c r="J401" i="45"/>
  <c r="J402" i="45"/>
  <c r="J403" i="45"/>
  <c r="J404" i="45"/>
  <c r="J405" i="45"/>
  <c r="J406" i="45"/>
  <c r="J407" i="45"/>
  <c r="J408" i="45"/>
  <c r="J409" i="45"/>
  <c r="J410" i="45"/>
  <c r="J411" i="45"/>
  <c r="J412" i="45"/>
  <c r="J413" i="45"/>
  <c r="J414" i="45"/>
  <c r="J415" i="45"/>
  <c r="J416" i="45"/>
  <c r="J417" i="45"/>
  <c r="J418" i="45"/>
  <c r="J419" i="45"/>
  <c r="J420" i="45"/>
  <c r="J421" i="45"/>
  <c r="J422" i="45"/>
  <c r="J423" i="45"/>
  <c r="J424" i="45"/>
  <c r="J425" i="45"/>
  <c r="J426" i="45"/>
  <c r="J427" i="45"/>
  <c r="J428" i="45"/>
  <c r="J429" i="45"/>
  <c r="J430" i="45"/>
  <c r="J431" i="45"/>
  <c r="J432" i="45"/>
  <c r="J433" i="45"/>
  <c r="J434" i="45"/>
  <c r="J435" i="45"/>
  <c r="J436" i="45"/>
  <c r="J437" i="45"/>
  <c r="J438" i="45"/>
  <c r="J439" i="45"/>
  <c r="J440" i="45"/>
  <c r="J441" i="45"/>
  <c r="J442" i="45"/>
  <c r="J443" i="45"/>
  <c r="J444" i="45"/>
  <c r="J445" i="45"/>
  <c r="J446" i="45"/>
  <c r="J447" i="45"/>
  <c r="J448" i="45"/>
  <c r="J449" i="45"/>
  <c r="J450" i="45"/>
  <c r="J451" i="45"/>
  <c r="J452" i="45"/>
  <c r="J453" i="45"/>
  <c r="J454" i="45"/>
  <c r="J455" i="45"/>
  <c r="J456" i="45"/>
  <c r="J457" i="45"/>
  <c r="J458" i="45"/>
  <c r="J459" i="45"/>
  <c r="J460" i="45"/>
  <c r="J461" i="45"/>
  <c r="J462" i="45"/>
  <c r="J463" i="45"/>
  <c r="J464" i="45"/>
  <c r="J465" i="45"/>
  <c r="J466" i="45"/>
  <c r="J467" i="45"/>
  <c r="J468" i="45"/>
  <c r="J469" i="45"/>
  <c r="J470" i="45"/>
  <c r="J471" i="45"/>
  <c r="J472" i="45"/>
  <c r="J473" i="45"/>
  <c r="J474" i="45"/>
  <c r="J475" i="45"/>
  <c r="J476" i="45"/>
  <c r="J477" i="45"/>
  <c r="J478" i="45"/>
  <c r="J479" i="45"/>
  <c r="J480" i="45"/>
  <c r="J481" i="45"/>
  <c r="J482" i="45"/>
  <c r="J483" i="45"/>
  <c r="J484" i="45"/>
  <c r="J485" i="45"/>
  <c r="J486" i="45"/>
  <c r="J487" i="45"/>
  <c r="J488" i="45"/>
  <c r="J489" i="45"/>
  <c r="J490" i="45"/>
  <c r="J491" i="45"/>
  <c r="J492" i="45"/>
  <c r="J493" i="45"/>
  <c r="J494" i="45"/>
  <c r="J495" i="45"/>
  <c r="J496" i="45"/>
  <c r="J497" i="45"/>
  <c r="J498" i="45"/>
  <c r="J499" i="45"/>
  <c r="J500" i="45"/>
  <c r="J501" i="45"/>
  <c r="J502" i="45"/>
  <c r="J503" i="45"/>
  <c r="J504" i="45"/>
  <c r="J505" i="45"/>
  <c r="J506" i="45"/>
  <c r="J507" i="45"/>
  <c r="J508" i="45"/>
  <c r="J509" i="45"/>
  <c r="J510" i="45"/>
  <c r="J511" i="45"/>
  <c r="J512" i="45"/>
  <c r="J513" i="45"/>
  <c r="J514" i="45"/>
  <c r="J515" i="45"/>
  <c r="J516" i="45"/>
  <c r="J517" i="45"/>
  <c r="J518" i="45"/>
  <c r="J519" i="45"/>
  <c r="J520" i="45"/>
  <c r="J521" i="45"/>
  <c r="J522" i="45"/>
  <c r="J523" i="45"/>
  <c r="J524" i="45"/>
  <c r="J525" i="45"/>
  <c r="J526" i="45"/>
  <c r="J527" i="45"/>
  <c r="J528" i="45"/>
  <c r="J529" i="45"/>
  <c r="J530" i="45"/>
  <c r="J531" i="45"/>
  <c r="J532" i="45"/>
  <c r="J533" i="45"/>
  <c r="J534" i="45"/>
  <c r="J535" i="45"/>
  <c r="J536" i="45"/>
  <c r="J537" i="45"/>
  <c r="J538" i="45"/>
  <c r="J539" i="45"/>
  <c r="J540" i="45"/>
  <c r="J541" i="45"/>
  <c r="J542" i="45"/>
  <c r="J543" i="45"/>
  <c r="J544" i="45"/>
  <c r="J545" i="45"/>
  <c r="J546" i="45"/>
  <c r="J547" i="45"/>
  <c r="J548" i="45"/>
  <c r="J549" i="45"/>
  <c r="J550" i="45"/>
  <c r="J551" i="45"/>
  <c r="J552" i="45"/>
  <c r="J553" i="45"/>
  <c r="J554" i="45"/>
  <c r="J555" i="45"/>
  <c r="J556" i="45"/>
  <c r="J557" i="45"/>
  <c r="J558" i="45"/>
  <c r="J559" i="45"/>
  <c r="J560" i="45"/>
  <c r="J561" i="45"/>
  <c r="J562" i="45"/>
  <c r="J563" i="45"/>
  <c r="J564" i="45"/>
  <c r="J565" i="45"/>
  <c r="J566" i="45"/>
  <c r="J567" i="45"/>
  <c r="J568" i="45"/>
  <c r="J569" i="45"/>
  <c r="J570" i="45"/>
  <c r="J571" i="45"/>
  <c r="J572" i="45"/>
  <c r="J573" i="45"/>
  <c r="J574" i="45"/>
  <c r="J575" i="45"/>
  <c r="J576" i="45"/>
  <c r="J577" i="45"/>
  <c r="J578" i="45"/>
  <c r="J579" i="45"/>
  <c r="J580" i="45"/>
  <c r="J581" i="45"/>
  <c r="J582" i="45"/>
  <c r="J583" i="45"/>
  <c r="J584" i="45"/>
  <c r="J585" i="45"/>
  <c r="J586" i="45"/>
  <c r="J587" i="45"/>
  <c r="J588" i="45"/>
  <c r="J589" i="45"/>
  <c r="J590" i="45"/>
  <c r="J591" i="45"/>
  <c r="J592" i="45"/>
  <c r="J593" i="45"/>
  <c r="J594" i="45"/>
  <c r="J595" i="45"/>
  <c r="J596" i="45"/>
  <c r="J597" i="45"/>
  <c r="J598" i="45"/>
  <c r="J599" i="45"/>
  <c r="J600" i="45"/>
  <c r="J601" i="45"/>
  <c r="J602" i="45"/>
  <c r="J603" i="45"/>
  <c r="J604" i="45"/>
  <c r="J605" i="45"/>
  <c r="J606" i="45"/>
  <c r="J607" i="45"/>
  <c r="J608" i="45"/>
  <c r="J609" i="45"/>
  <c r="J610" i="45"/>
  <c r="J611" i="45"/>
  <c r="J612" i="45"/>
  <c r="J613" i="45"/>
  <c r="J614" i="45"/>
  <c r="J615" i="45"/>
  <c r="J616" i="45"/>
  <c r="J617" i="45"/>
  <c r="J618" i="45"/>
  <c r="J619" i="45"/>
  <c r="J620" i="45"/>
  <c r="J621" i="45"/>
  <c r="J622" i="45"/>
  <c r="J623" i="45"/>
  <c r="J624" i="45"/>
  <c r="J625" i="45"/>
  <c r="J626" i="45"/>
  <c r="J627" i="45"/>
  <c r="J628" i="45"/>
  <c r="J629" i="45"/>
  <c r="J630" i="45"/>
  <c r="J631" i="45"/>
  <c r="J632" i="45"/>
  <c r="J633" i="45"/>
  <c r="J634" i="45"/>
  <c r="J635" i="45"/>
  <c r="J636" i="45"/>
  <c r="J637" i="45"/>
  <c r="J638" i="45"/>
  <c r="J639" i="45"/>
  <c r="J640" i="45"/>
  <c r="J641" i="45"/>
  <c r="J642" i="45"/>
  <c r="J643" i="45"/>
  <c r="J644" i="45"/>
  <c r="J645" i="45"/>
  <c r="J646" i="45"/>
  <c r="J647" i="45"/>
  <c r="J648" i="45"/>
  <c r="J649" i="45"/>
  <c r="J650" i="45"/>
  <c r="J651" i="45"/>
  <c r="J652" i="45"/>
  <c r="J653" i="45"/>
  <c r="J654" i="45"/>
  <c r="J655" i="45"/>
  <c r="J656" i="45"/>
  <c r="J657" i="45"/>
  <c r="J658" i="45"/>
  <c r="J659" i="45"/>
  <c r="J660" i="45"/>
  <c r="J661" i="45"/>
  <c r="J662" i="45"/>
  <c r="J663" i="45"/>
  <c r="J664" i="45"/>
  <c r="J665" i="45"/>
  <c r="J666" i="45"/>
  <c r="J667" i="45"/>
  <c r="J668" i="45"/>
  <c r="J669" i="45"/>
  <c r="J670" i="45"/>
  <c r="J671" i="45"/>
  <c r="J672" i="45"/>
  <c r="J673" i="45"/>
  <c r="J674" i="45"/>
  <c r="J675" i="45"/>
  <c r="J676" i="45"/>
  <c r="J677" i="45"/>
  <c r="J678" i="45"/>
  <c r="J679" i="45"/>
  <c r="J680" i="45"/>
  <c r="J681" i="45"/>
  <c r="J682" i="45"/>
  <c r="J683" i="45"/>
  <c r="J684" i="45"/>
  <c r="J685" i="45"/>
  <c r="J686" i="45"/>
  <c r="J687" i="45"/>
  <c r="J688" i="45"/>
  <c r="J689" i="45"/>
  <c r="J690" i="45"/>
  <c r="J691" i="45"/>
  <c r="J692" i="45"/>
  <c r="J693" i="45"/>
  <c r="J694" i="45"/>
  <c r="J695" i="45"/>
  <c r="J696" i="45"/>
  <c r="J697" i="45"/>
  <c r="J698" i="45"/>
  <c r="J699" i="45"/>
  <c r="J700" i="45"/>
  <c r="J701" i="45"/>
  <c r="J702" i="45"/>
  <c r="J703" i="45"/>
  <c r="J704" i="45"/>
  <c r="J705" i="45"/>
  <c r="J706" i="45"/>
  <c r="J707" i="45"/>
  <c r="K93" i="45" s="1"/>
  <c r="J708" i="45"/>
  <c r="J709" i="45"/>
  <c r="J710" i="45"/>
  <c r="J711" i="45"/>
  <c r="J712" i="45"/>
  <c r="J713" i="45"/>
  <c r="J714" i="45"/>
  <c r="J715" i="45"/>
  <c r="J716" i="45"/>
  <c r="J717" i="45"/>
  <c r="J718" i="45"/>
  <c r="J719" i="45"/>
  <c r="J720" i="45"/>
  <c r="J721" i="45"/>
  <c r="J722" i="45"/>
  <c r="J723" i="45"/>
  <c r="J724" i="45"/>
  <c r="J725" i="45"/>
  <c r="J726" i="45"/>
  <c r="J727" i="45"/>
  <c r="J728" i="45"/>
  <c r="J729" i="45"/>
  <c r="J730" i="45"/>
  <c r="J731" i="45"/>
  <c r="J732" i="45"/>
  <c r="J733" i="45"/>
  <c r="J734" i="45"/>
  <c r="J735" i="45"/>
  <c r="J736" i="45"/>
  <c r="J737" i="45"/>
  <c r="J738" i="45"/>
  <c r="J739" i="45"/>
  <c r="J740" i="45"/>
  <c r="J741" i="45"/>
  <c r="J742" i="45"/>
  <c r="J743" i="45"/>
  <c r="J744" i="45"/>
  <c r="J745" i="45"/>
  <c r="J746" i="45"/>
  <c r="J747" i="45"/>
  <c r="K57" i="45" s="1"/>
  <c r="J748" i="45"/>
  <c r="J749" i="45"/>
  <c r="J750" i="45"/>
  <c r="J751" i="45"/>
  <c r="J752" i="45"/>
  <c r="J753" i="45"/>
  <c r="J754" i="45"/>
  <c r="J755" i="45"/>
  <c r="K381" i="45" s="1"/>
  <c r="J756" i="45"/>
  <c r="J757" i="45"/>
  <c r="J758" i="45"/>
  <c r="J759" i="45"/>
  <c r="J760" i="45"/>
  <c r="J761" i="45"/>
  <c r="J762" i="45"/>
  <c r="J763" i="45"/>
  <c r="J764" i="45"/>
  <c r="J765" i="45"/>
  <c r="J766" i="45"/>
  <c r="J767" i="45"/>
  <c r="J768" i="45"/>
  <c r="J769" i="45"/>
  <c r="J770" i="45"/>
  <c r="J771" i="45"/>
  <c r="J772" i="45"/>
  <c r="J773" i="45"/>
  <c r="J774" i="45"/>
  <c r="J775" i="45"/>
  <c r="J776" i="45"/>
  <c r="J777" i="45"/>
  <c r="J778" i="45"/>
  <c r="J779" i="45"/>
  <c r="J780" i="45"/>
  <c r="J781" i="45"/>
  <c r="J782" i="45"/>
  <c r="J783" i="45"/>
  <c r="J784" i="45"/>
  <c r="J785" i="45"/>
  <c r="J786" i="45"/>
  <c r="J787" i="45"/>
  <c r="J788" i="45"/>
  <c r="J789" i="45"/>
  <c r="J790" i="45"/>
  <c r="J791" i="45"/>
  <c r="J792" i="45"/>
  <c r="J793" i="45"/>
  <c r="J794" i="45"/>
  <c r="J795" i="45"/>
  <c r="J796" i="45"/>
  <c r="J797" i="45"/>
  <c r="J798" i="45"/>
  <c r="J799" i="45"/>
  <c r="J800" i="45"/>
  <c r="J801" i="45"/>
  <c r="J802" i="45"/>
  <c r="J803" i="45"/>
  <c r="K273" i="45" s="1"/>
  <c r="J804" i="45"/>
  <c r="J805" i="45"/>
  <c r="J806" i="45"/>
  <c r="J807" i="45"/>
  <c r="J808" i="45"/>
  <c r="J809" i="45"/>
  <c r="J810" i="45"/>
  <c r="J811" i="45"/>
  <c r="K558" i="45" s="1"/>
  <c r="J812" i="45"/>
  <c r="J813" i="45"/>
  <c r="J814" i="45"/>
  <c r="J815" i="45"/>
  <c r="J816" i="45"/>
  <c r="J817" i="45"/>
  <c r="J818" i="45"/>
  <c r="J819" i="45"/>
  <c r="J820" i="45"/>
  <c r="J821" i="45"/>
  <c r="J822" i="45"/>
  <c r="J823" i="45"/>
  <c r="J824" i="45"/>
  <c r="J825" i="45"/>
  <c r="J826" i="45"/>
  <c r="J827" i="45"/>
  <c r="J828" i="45"/>
  <c r="J829" i="45"/>
  <c r="J830" i="45"/>
  <c r="J831" i="45"/>
  <c r="J832" i="45"/>
  <c r="J833" i="45"/>
  <c r="J834" i="45"/>
  <c r="J835" i="45"/>
  <c r="J836" i="45"/>
  <c r="J837" i="45"/>
  <c r="J838" i="45"/>
  <c r="J839" i="45"/>
  <c r="J840" i="45"/>
  <c r="J841" i="45"/>
  <c r="J842" i="45"/>
  <c r="J843" i="45"/>
  <c r="J844" i="45"/>
  <c r="J845" i="45"/>
  <c r="J846" i="45"/>
  <c r="J847" i="45"/>
  <c r="J848" i="45"/>
  <c r="J849" i="45"/>
  <c r="J850" i="45"/>
  <c r="J851" i="45"/>
  <c r="K522" i="45" s="1"/>
  <c r="J852" i="45"/>
  <c r="J853" i="45"/>
  <c r="J854" i="45"/>
  <c r="J855" i="45"/>
  <c r="J856" i="45"/>
  <c r="J857" i="45"/>
  <c r="J858" i="45"/>
  <c r="J859" i="45"/>
  <c r="K588" i="45" s="1"/>
  <c r="J860" i="45"/>
  <c r="J861" i="45"/>
  <c r="J862" i="45"/>
  <c r="J863" i="45"/>
  <c r="J864" i="45"/>
  <c r="J865" i="45"/>
  <c r="J866" i="45"/>
  <c r="J867" i="45"/>
  <c r="K165" i="45" s="1"/>
  <c r="J868" i="45"/>
  <c r="J869" i="45"/>
  <c r="J870" i="45"/>
  <c r="J871" i="45"/>
  <c r="J872" i="45"/>
  <c r="J873" i="45"/>
  <c r="J874" i="45"/>
  <c r="J875" i="45"/>
  <c r="J876" i="45"/>
  <c r="J877" i="45"/>
  <c r="J878" i="45"/>
  <c r="J879" i="45"/>
  <c r="J880" i="45"/>
  <c r="J881" i="45"/>
  <c r="J882" i="45"/>
  <c r="J883" i="45"/>
  <c r="J884" i="45"/>
  <c r="J885" i="45"/>
  <c r="J886" i="45"/>
  <c r="J887" i="45"/>
  <c r="J888" i="45"/>
  <c r="J889" i="45"/>
  <c r="J890" i="45"/>
  <c r="J891" i="45"/>
  <c r="J892" i="45"/>
  <c r="J893" i="45"/>
  <c r="J894" i="45"/>
  <c r="J895" i="45"/>
  <c r="J896" i="45"/>
  <c r="J897" i="45"/>
  <c r="J898" i="45"/>
  <c r="J899" i="45"/>
  <c r="J900" i="45"/>
  <c r="J901" i="45"/>
  <c r="J902" i="45"/>
  <c r="J903" i="45"/>
  <c r="J2" i="45"/>
  <c r="N110" i="45"/>
  <c r="N134" i="45"/>
  <c r="N248" i="45"/>
  <c r="N271" i="45"/>
  <c r="N379" i="45"/>
  <c r="N401" i="45"/>
  <c r="N509" i="45"/>
  <c r="N529" i="45"/>
  <c r="N603" i="45"/>
  <c r="N618" i="45"/>
  <c r="N690" i="45"/>
  <c r="N704" i="45"/>
  <c r="N765" i="45"/>
  <c r="N777" i="45"/>
  <c r="N826" i="45"/>
  <c r="N836" i="45"/>
  <c r="N880" i="45"/>
  <c r="N890" i="45"/>
  <c r="K11" i="45"/>
  <c r="K237" i="45"/>
  <c r="K309" i="45"/>
  <c r="K453" i="45"/>
  <c r="K510" i="45"/>
  <c r="K528" i="45"/>
  <c r="K552" i="45"/>
  <c r="K564" i="45"/>
  <c r="K570" i="45"/>
  <c r="K576" i="45"/>
  <c r="K582" i="45"/>
  <c r="K600" i="45"/>
  <c r="K612" i="45"/>
  <c r="K618" i="45"/>
  <c r="K624" i="45"/>
  <c r="K630" i="45"/>
  <c r="K636" i="45"/>
  <c r="K642" i="45"/>
  <c r="K648" i="45"/>
  <c r="K654" i="45"/>
  <c r="K660" i="45"/>
  <c r="K666" i="45"/>
  <c r="K672" i="45"/>
  <c r="K678" i="45"/>
  <c r="K684" i="45"/>
  <c r="K690" i="45"/>
  <c r="K696" i="45"/>
  <c r="K702" i="45"/>
  <c r="K708" i="45"/>
  <c r="K714" i="45"/>
  <c r="K720" i="45"/>
  <c r="K726" i="45"/>
  <c r="K732" i="45"/>
  <c r="K738" i="45"/>
  <c r="K744" i="45"/>
  <c r="K750" i="45"/>
  <c r="K756" i="45"/>
  <c r="K762" i="45"/>
  <c r="K768" i="45"/>
  <c r="K774" i="45"/>
  <c r="K780" i="45"/>
  <c r="K786" i="45"/>
  <c r="K792" i="45"/>
  <c r="K798" i="45"/>
  <c r="K804" i="45"/>
  <c r="K810" i="45"/>
  <c r="K816" i="45"/>
  <c r="K822" i="45"/>
  <c r="K828" i="45"/>
  <c r="K834" i="45"/>
  <c r="K840" i="45"/>
  <c r="K846" i="45"/>
  <c r="K852" i="45"/>
  <c r="K858" i="45"/>
  <c r="K864" i="45"/>
  <c r="K870" i="45"/>
  <c r="K876" i="45"/>
  <c r="K882" i="45"/>
  <c r="K888" i="45"/>
  <c r="K894" i="45"/>
  <c r="K900" i="45"/>
  <c r="B3" i="46"/>
  <c r="D2" i="45"/>
  <c r="D3" i="45" s="1"/>
  <c r="D4" i="45" s="1"/>
  <c r="D5" i="45" s="1"/>
  <c r="D6" i="45" s="1"/>
  <c r="D7" i="45" s="1"/>
  <c r="D8" i="45" s="1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D39" i="45" s="1"/>
  <c r="D40" i="45" s="1"/>
  <c r="D41" i="45" s="1"/>
  <c r="D42" i="45" s="1"/>
  <c r="D43" i="45" s="1"/>
  <c r="D44" i="45" s="1"/>
  <c r="D45" i="45" s="1"/>
  <c r="D46" i="45" s="1"/>
  <c r="D47" i="45" s="1"/>
  <c r="D48" i="45" s="1"/>
  <c r="D49" i="45" s="1"/>
  <c r="D50" i="45" s="1"/>
  <c r="D51" i="45" s="1"/>
  <c r="D52" i="45" s="1"/>
  <c r="D53" i="45" s="1"/>
  <c r="D54" i="45" s="1"/>
  <c r="D55" i="45" s="1"/>
  <c r="D56" i="45" s="1"/>
  <c r="D57" i="45" s="1"/>
  <c r="D58" i="45" s="1"/>
  <c r="D59" i="45" s="1"/>
  <c r="D60" i="45" s="1"/>
  <c r="D61" i="45" s="1"/>
  <c r="D62" i="45" s="1"/>
  <c r="D63" i="45" s="1"/>
  <c r="D64" i="45" s="1"/>
  <c r="D65" i="45" s="1"/>
  <c r="D66" i="45" s="1"/>
  <c r="D67" i="45" s="1"/>
  <c r="D68" i="45" s="1"/>
  <c r="D69" i="45" s="1"/>
  <c r="D70" i="45" s="1"/>
  <c r="D71" i="45" s="1"/>
  <c r="D72" i="45" s="1"/>
  <c r="D73" i="45" s="1"/>
  <c r="D74" i="45" s="1"/>
  <c r="D75" i="45" s="1"/>
  <c r="D76" i="45" s="1"/>
  <c r="D77" i="45" s="1"/>
  <c r="D78" i="45" s="1"/>
  <c r="D79" i="45" s="1"/>
  <c r="D80" i="45" s="1"/>
  <c r="D81" i="45" s="1"/>
  <c r="D82" i="45" s="1"/>
  <c r="D83" i="45" s="1"/>
  <c r="D84" i="45" s="1"/>
  <c r="D85" i="45" s="1"/>
  <c r="D86" i="45" s="1"/>
  <c r="D87" i="45" s="1"/>
  <c r="D88" i="45" s="1"/>
  <c r="D89" i="45" s="1"/>
  <c r="D90" i="45" s="1"/>
  <c r="D91" i="45" s="1"/>
  <c r="D92" i="45" s="1"/>
  <c r="D93" i="45" s="1"/>
  <c r="D94" i="45" s="1"/>
  <c r="D95" i="45" s="1"/>
  <c r="D96" i="45" s="1"/>
  <c r="D97" i="45" s="1"/>
  <c r="D98" i="45" s="1"/>
  <c r="D99" i="45" s="1"/>
  <c r="D100" i="45" s="1"/>
  <c r="D101" i="45" s="1"/>
  <c r="D102" i="45" s="1"/>
  <c r="D103" i="45" s="1"/>
  <c r="D104" i="45" s="1"/>
  <c r="D105" i="45" s="1"/>
  <c r="D106" i="45" s="1"/>
  <c r="D107" i="45" s="1"/>
  <c r="D108" i="45" s="1"/>
  <c r="D109" i="45" s="1"/>
  <c r="D110" i="45" s="1"/>
  <c r="D111" i="45" s="1"/>
  <c r="D112" i="45" s="1"/>
  <c r="D113" i="45" s="1"/>
  <c r="D114" i="45" s="1"/>
  <c r="D115" i="45" s="1"/>
  <c r="D116" i="45" s="1"/>
  <c r="D117" i="45" s="1"/>
  <c r="D118" i="45" s="1"/>
  <c r="D119" i="45" s="1"/>
  <c r="D120" i="45" s="1"/>
  <c r="D121" i="45" s="1"/>
  <c r="D122" i="45" s="1"/>
  <c r="D123" i="45" s="1"/>
  <c r="D124" i="45" s="1"/>
  <c r="D125" i="45" s="1"/>
  <c r="D126" i="45" s="1"/>
  <c r="D127" i="45" s="1"/>
  <c r="D128" i="45" s="1"/>
  <c r="D129" i="45" s="1"/>
  <c r="D130" i="45" s="1"/>
  <c r="D131" i="45" s="1"/>
  <c r="D132" i="45" s="1"/>
  <c r="D133" i="45" s="1"/>
  <c r="D134" i="45" s="1"/>
  <c r="D135" i="45" s="1"/>
  <c r="D136" i="45" s="1"/>
  <c r="D137" i="45" s="1"/>
  <c r="D138" i="45" s="1"/>
  <c r="D139" i="45" s="1"/>
  <c r="D140" i="45" s="1"/>
  <c r="D141" i="45" s="1"/>
  <c r="D142" i="45" s="1"/>
  <c r="D143" i="45" s="1"/>
  <c r="D144" i="45" s="1"/>
  <c r="D145" i="45" s="1"/>
  <c r="D146" i="45" s="1"/>
  <c r="D147" i="45" s="1"/>
  <c r="D148" i="45" s="1"/>
  <c r="D149" i="45" s="1"/>
  <c r="D150" i="45" s="1"/>
  <c r="D151" i="45" s="1"/>
  <c r="D152" i="45" s="1"/>
  <c r="D153" i="45" s="1"/>
  <c r="D154" i="45" s="1"/>
  <c r="D155" i="45" s="1"/>
  <c r="D156" i="45" s="1"/>
  <c r="D157" i="45" s="1"/>
  <c r="D158" i="45" s="1"/>
  <c r="D159" i="45" s="1"/>
  <c r="D160" i="45" s="1"/>
  <c r="D161" i="45" s="1"/>
  <c r="D162" i="45" s="1"/>
  <c r="D163" i="45" s="1"/>
  <c r="D164" i="45" s="1"/>
  <c r="D165" i="45" s="1"/>
  <c r="D166" i="45" s="1"/>
  <c r="D167" i="45" s="1"/>
  <c r="D168" i="45" s="1"/>
  <c r="D169" i="45" s="1"/>
  <c r="D170" i="45" s="1"/>
  <c r="D171" i="45" s="1"/>
  <c r="D172" i="45" s="1"/>
  <c r="D173" i="45" s="1"/>
  <c r="D174" i="45" s="1"/>
  <c r="D175" i="45" s="1"/>
  <c r="D176" i="45" s="1"/>
  <c r="D177" i="45" s="1"/>
  <c r="D178" i="45" s="1"/>
  <c r="D179" i="45" s="1"/>
  <c r="D180" i="45" s="1"/>
  <c r="D181" i="45" s="1"/>
  <c r="D182" i="45" s="1"/>
  <c r="D183" i="45" s="1"/>
  <c r="D184" i="45" s="1"/>
  <c r="D185" i="45" s="1"/>
  <c r="D186" i="45" s="1"/>
  <c r="D187" i="45" s="1"/>
  <c r="D188" i="45" s="1"/>
  <c r="D189" i="45" s="1"/>
  <c r="D190" i="45" s="1"/>
  <c r="D191" i="45" s="1"/>
  <c r="D192" i="45" s="1"/>
  <c r="D193" i="45" s="1"/>
  <c r="D194" i="45" s="1"/>
  <c r="D195" i="45" s="1"/>
  <c r="D196" i="45" s="1"/>
  <c r="D197" i="45" s="1"/>
  <c r="D198" i="45" s="1"/>
  <c r="D199" i="45" s="1"/>
  <c r="D200" i="45" s="1"/>
  <c r="D201" i="45" s="1"/>
  <c r="D202" i="45" s="1"/>
  <c r="D203" i="45" s="1"/>
  <c r="D204" i="45" s="1"/>
  <c r="D205" i="45" s="1"/>
  <c r="D206" i="45" s="1"/>
  <c r="D207" i="45" s="1"/>
  <c r="D208" i="45" s="1"/>
  <c r="D209" i="45" s="1"/>
  <c r="D210" i="45" s="1"/>
  <c r="D211" i="45" s="1"/>
  <c r="D212" i="45" s="1"/>
  <c r="D213" i="45" s="1"/>
  <c r="D214" i="45" s="1"/>
  <c r="D215" i="45" s="1"/>
  <c r="D216" i="45" s="1"/>
  <c r="D217" i="45" s="1"/>
  <c r="D218" i="45" s="1"/>
  <c r="D219" i="45" s="1"/>
  <c r="D220" i="45" s="1"/>
  <c r="D221" i="45" s="1"/>
  <c r="D222" i="45" s="1"/>
  <c r="D223" i="45" s="1"/>
  <c r="D224" i="45" s="1"/>
  <c r="D225" i="45" s="1"/>
  <c r="D226" i="45" s="1"/>
  <c r="D227" i="45" s="1"/>
  <c r="D228" i="45" s="1"/>
  <c r="D229" i="45" s="1"/>
  <c r="D230" i="45" s="1"/>
  <c r="D231" i="45" s="1"/>
  <c r="D232" i="45" s="1"/>
  <c r="D233" i="45" s="1"/>
  <c r="D234" i="45" s="1"/>
  <c r="D235" i="45" s="1"/>
  <c r="D236" i="45" s="1"/>
  <c r="D237" i="45" s="1"/>
  <c r="D238" i="45" s="1"/>
  <c r="D239" i="45" s="1"/>
  <c r="D240" i="45" s="1"/>
  <c r="D241" i="45" s="1"/>
  <c r="D242" i="45" s="1"/>
  <c r="D243" i="45" s="1"/>
  <c r="D244" i="45" s="1"/>
  <c r="D245" i="45" s="1"/>
  <c r="D246" i="45" s="1"/>
  <c r="D247" i="45" s="1"/>
  <c r="D248" i="45" s="1"/>
  <c r="D249" i="45" s="1"/>
  <c r="D250" i="45" s="1"/>
  <c r="D251" i="45" s="1"/>
  <c r="D252" i="45" s="1"/>
  <c r="D253" i="45" s="1"/>
  <c r="D254" i="45" s="1"/>
  <c r="D255" i="45" s="1"/>
  <c r="D256" i="45" s="1"/>
  <c r="D257" i="45" s="1"/>
  <c r="D258" i="45" s="1"/>
  <c r="D259" i="45" s="1"/>
  <c r="D260" i="45" s="1"/>
  <c r="D261" i="45" s="1"/>
  <c r="D262" i="45" s="1"/>
  <c r="D263" i="45" s="1"/>
  <c r="D264" i="45" s="1"/>
  <c r="D265" i="45" s="1"/>
  <c r="D266" i="45" s="1"/>
  <c r="D267" i="45" s="1"/>
  <c r="D268" i="45" s="1"/>
  <c r="D269" i="45" s="1"/>
  <c r="D270" i="45" s="1"/>
  <c r="D271" i="45" s="1"/>
  <c r="D272" i="45" s="1"/>
  <c r="D273" i="45" s="1"/>
  <c r="D274" i="45" s="1"/>
  <c r="D275" i="45" s="1"/>
  <c r="D276" i="45" s="1"/>
  <c r="D277" i="45" s="1"/>
  <c r="D278" i="45" s="1"/>
  <c r="D279" i="45" s="1"/>
  <c r="D280" i="45" s="1"/>
  <c r="D281" i="45" s="1"/>
  <c r="D282" i="45" s="1"/>
  <c r="D283" i="45" s="1"/>
  <c r="D284" i="45" s="1"/>
  <c r="D285" i="45" s="1"/>
  <c r="D286" i="45" s="1"/>
  <c r="D287" i="45" s="1"/>
  <c r="D288" i="45" s="1"/>
  <c r="D289" i="45" s="1"/>
  <c r="D290" i="45" s="1"/>
  <c r="D291" i="45" s="1"/>
  <c r="D292" i="45" s="1"/>
  <c r="D293" i="45" s="1"/>
  <c r="D294" i="45" s="1"/>
  <c r="D295" i="45" s="1"/>
  <c r="D296" i="45" s="1"/>
  <c r="D297" i="45" s="1"/>
  <c r="D298" i="45" s="1"/>
  <c r="D299" i="45" s="1"/>
  <c r="D300" i="45" s="1"/>
  <c r="D301" i="45" s="1"/>
  <c r="D302" i="45" s="1"/>
  <c r="D303" i="45" s="1"/>
  <c r="D304" i="45" s="1"/>
  <c r="D305" i="45" s="1"/>
  <c r="D306" i="45" s="1"/>
  <c r="D307" i="45" s="1"/>
  <c r="D308" i="45" s="1"/>
  <c r="D309" i="45" s="1"/>
  <c r="D310" i="45" s="1"/>
  <c r="D311" i="45" s="1"/>
  <c r="D312" i="45" s="1"/>
  <c r="D313" i="45" s="1"/>
  <c r="D314" i="45" s="1"/>
  <c r="D315" i="45" s="1"/>
  <c r="D316" i="45" s="1"/>
  <c r="D317" i="45" s="1"/>
  <c r="D318" i="45" s="1"/>
  <c r="D319" i="45" s="1"/>
  <c r="D320" i="45" s="1"/>
  <c r="D321" i="45" s="1"/>
  <c r="D322" i="45" s="1"/>
  <c r="D323" i="45" s="1"/>
  <c r="D324" i="45" s="1"/>
  <c r="D325" i="45" s="1"/>
  <c r="D326" i="45" s="1"/>
  <c r="D327" i="45" s="1"/>
  <c r="D328" i="45" s="1"/>
  <c r="D329" i="45" s="1"/>
  <c r="D330" i="45" s="1"/>
  <c r="D331" i="45" s="1"/>
  <c r="D332" i="45" s="1"/>
  <c r="D333" i="45" s="1"/>
  <c r="D334" i="45" s="1"/>
  <c r="D335" i="45" s="1"/>
  <c r="D336" i="45" s="1"/>
  <c r="D337" i="45" s="1"/>
  <c r="D338" i="45" s="1"/>
  <c r="D339" i="45" s="1"/>
  <c r="D340" i="45" s="1"/>
  <c r="D341" i="45" s="1"/>
  <c r="D342" i="45" s="1"/>
  <c r="D343" i="45" s="1"/>
  <c r="D344" i="45" s="1"/>
  <c r="D345" i="45" s="1"/>
  <c r="D346" i="45" s="1"/>
  <c r="D347" i="45" s="1"/>
  <c r="D348" i="45" s="1"/>
  <c r="D349" i="45" s="1"/>
  <c r="D350" i="45" s="1"/>
  <c r="D351" i="45" s="1"/>
  <c r="D352" i="45" s="1"/>
  <c r="D353" i="45" s="1"/>
  <c r="D354" i="45" s="1"/>
  <c r="D355" i="45" s="1"/>
  <c r="D356" i="45" s="1"/>
  <c r="D357" i="45" s="1"/>
  <c r="D358" i="45" s="1"/>
  <c r="D359" i="45" s="1"/>
  <c r="D360" i="45" s="1"/>
  <c r="D361" i="45" s="1"/>
  <c r="D362" i="45" s="1"/>
  <c r="D363" i="45" s="1"/>
  <c r="D364" i="45" s="1"/>
  <c r="D365" i="45" s="1"/>
  <c r="D366" i="45" s="1"/>
  <c r="D367" i="45" s="1"/>
  <c r="D368" i="45" s="1"/>
  <c r="D369" i="45" s="1"/>
  <c r="D370" i="45" s="1"/>
  <c r="D371" i="45" s="1"/>
  <c r="D372" i="45" s="1"/>
  <c r="D373" i="45" s="1"/>
  <c r="D374" i="45" s="1"/>
  <c r="D375" i="45" s="1"/>
  <c r="D376" i="45" s="1"/>
  <c r="D377" i="45" s="1"/>
  <c r="D378" i="45" s="1"/>
  <c r="D379" i="45" s="1"/>
  <c r="D380" i="45" s="1"/>
  <c r="D381" i="45" s="1"/>
  <c r="D382" i="45" s="1"/>
  <c r="D383" i="45" s="1"/>
  <c r="D384" i="45" s="1"/>
  <c r="D385" i="45" s="1"/>
  <c r="D386" i="45" s="1"/>
  <c r="D387" i="45" s="1"/>
  <c r="D388" i="45" s="1"/>
  <c r="D389" i="45" s="1"/>
  <c r="D390" i="45" s="1"/>
  <c r="D391" i="45" s="1"/>
  <c r="D392" i="45" s="1"/>
  <c r="D393" i="45" s="1"/>
  <c r="D394" i="45" s="1"/>
  <c r="D395" i="45" s="1"/>
  <c r="D396" i="45" s="1"/>
  <c r="D397" i="45" s="1"/>
  <c r="D398" i="45" s="1"/>
  <c r="D399" i="45" s="1"/>
  <c r="D400" i="45" s="1"/>
  <c r="D401" i="45" s="1"/>
  <c r="D402" i="45" s="1"/>
  <c r="D403" i="45" s="1"/>
  <c r="D404" i="45" s="1"/>
  <c r="D405" i="45" s="1"/>
  <c r="D406" i="45" s="1"/>
  <c r="D407" i="45" s="1"/>
  <c r="D408" i="45" s="1"/>
  <c r="D409" i="45" s="1"/>
  <c r="D410" i="45" s="1"/>
  <c r="D411" i="45" s="1"/>
  <c r="D412" i="45" s="1"/>
  <c r="D413" i="45" s="1"/>
  <c r="D414" i="45" s="1"/>
  <c r="D415" i="45" s="1"/>
  <c r="D416" i="45" s="1"/>
  <c r="D417" i="45" s="1"/>
  <c r="D418" i="45" s="1"/>
  <c r="D419" i="45" s="1"/>
  <c r="D420" i="45" s="1"/>
  <c r="D421" i="45" s="1"/>
  <c r="D422" i="45" s="1"/>
  <c r="D423" i="45" s="1"/>
  <c r="D424" i="45" s="1"/>
  <c r="D425" i="45" s="1"/>
  <c r="D426" i="45" s="1"/>
  <c r="D427" i="45" s="1"/>
  <c r="D428" i="45" s="1"/>
  <c r="D429" i="45" s="1"/>
  <c r="D430" i="45" s="1"/>
  <c r="D431" i="45" s="1"/>
  <c r="D432" i="45" s="1"/>
  <c r="D433" i="45" s="1"/>
  <c r="D434" i="45" s="1"/>
  <c r="D435" i="45" s="1"/>
  <c r="D436" i="45" s="1"/>
  <c r="D437" i="45" s="1"/>
  <c r="D438" i="45" s="1"/>
  <c r="D439" i="45" s="1"/>
  <c r="D440" i="45" s="1"/>
  <c r="D441" i="45" s="1"/>
  <c r="D442" i="45" s="1"/>
  <c r="D443" i="45" s="1"/>
  <c r="D444" i="45" s="1"/>
  <c r="D445" i="45" s="1"/>
  <c r="D446" i="45" s="1"/>
  <c r="D447" i="45" s="1"/>
  <c r="D448" i="45" s="1"/>
  <c r="D449" i="45" s="1"/>
  <c r="D450" i="45" s="1"/>
  <c r="D451" i="45" s="1"/>
  <c r="D452" i="45" s="1"/>
  <c r="D453" i="45" s="1"/>
  <c r="D454" i="45" s="1"/>
  <c r="D455" i="45" s="1"/>
  <c r="D456" i="45" s="1"/>
  <c r="D457" i="45" s="1"/>
  <c r="D458" i="45" s="1"/>
  <c r="D459" i="45" s="1"/>
  <c r="D460" i="45" s="1"/>
  <c r="D461" i="45" s="1"/>
  <c r="D462" i="45" s="1"/>
  <c r="D463" i="45" s="1"/>
  <c r="D464" i="45" s="1"/>
  <c r="D465" i="45" s="1"/>
  <c r="D466" i="45" s="1"/>
  <c r="D467" i="45" s="1"/>
  <c r="D468" i="45" s="1"/>
  <c r="D469" i="45" s="1"/>
  <c r="D470" i="45" s="1"/>
  <c r="D471" i="45" s="1"/>
  <c r="D472" i="45" s="1"/>
  <c r="D473" i="45" s="1"/>
  <c r="D474" i="45" s="1"/>
  <c r="D475" i="45" s="1"/>
  <c r="D476" i="45" s="1"/>
  <c r="D477" i="45" s="1"/>
  <c r="D478" i="45" s="1"/>
  <c r="D479" i="45" s="1"/>
  <c r="D480" i="45" s="1"/>
  <c r="D481" i="45" s="1"/>
  <c r="D482" i="45" s="1"/>
  <c r="D483" i="45" s="1"/>
  <c r="D484" i="45" s="1"/>
  <c r="D485" i="45" s="1"/>
  <c r="D486" i="45" s="1"/>
  <c r="D487" i="45" s="1"/>
  <c r="D488" i="45" s="1"/>
  <c r="D489" i="45" s="1"/>
  <c r="D490" i="45" s="1"/>
  <c r="D491" i="45" s="1"/>
  <c r="D492" i="45" s="1"/>
  <c r="D493" i="45" s="1"/>
  <c r="D494" i="45" s="1"/>
  <c r="D495" i="45" s="1"/>
  <c r="D496" i="45" s="1"/>
  <c r="D497" i="45" s="1"/>
  <c r="D498" i="45" s="1"/>
  <c r="D499" i="45" s="1"/>
  <c r="D500" i="45" s="1"/>
  <c r="D501" i="45" s="1"/>
  <c r="D502" i="45" s="1"/>
  <c r="D503" i="45" s="1"/>
  <c r="D504" i="45" s="1"/>
  <c r="D505" i="45" s="1"/>
  <c r="D506" i="45" s="1"/>
  <c r="D507" i="45" s="1"/>
  <c r="D508" i="45" s="1"/>
  <c r="D509" i="45" s="1"/>
  <c r="D510" i="45" s="1"/>
  <c r="D511" i="45" s="1"/>
  <c r="D512" i="45" s="1"/>
  <c r="K606" i="45" l="1"/>
  <c r="K489" i="45"/>
  <c r="K201" i="45"/>
  <c r="K594" i="45"/>
  <c r="K546" i="45"/>
  <c r="K417" i="45"/>
  <c r="K129" i="45"/>
  <c r="K540" i="45"/>
  <c r="K534" i="45"/>
  <c r="K345" i="45"/>
  <c r="B57" i="46"/>
  <c r="C85" i="4"/>
  <c r="N32" i="45"/>
  <c r="N898" i="45"/>
  <c r="N844" i="45"/>
  <c r="N789" i="45"/>
  <c r="N717" i="45"/>
  <c r="N632" i="45"/>
  <c r="N546" i="45"/>
  <c r="N421" i="45"/>
  <c r="N293" i="45"/>
  <c r="N162" i="45"/>
  <c r="N4" i="45"/>
  <c r="N26" i="45"/>
  <c r="N872" i="45"/>
  <c r="N818" i="45"/>
  <c r="N753" i="45"/>
  <c r="N675" i="45"/>
  <c r="N589" i="45"/>
  <c r="N487" i="45"/>
  <c r="N356" i="45"/>
  <c r="N228" i="45"/>
  <c r="N83" i="45"/>
  <c r="N862" i="45"/>
  <c r="N808" i="45"/>
  <c r="N741" i="45"/>
  <c r="N661" i="45"/>
  <c r="N575" i="45"/>
  <c r="N464" i="45"/>
  <c r="N336" i="45"/>
  <c r="N205" i="45"/>
  <c r="N59" i="45"/>
  <c r="N854" i="45"/>
  <c r="N800" i="45"/>
  <c r="N729" i="45"/>
  <c r="N647" i="45"/>
  <c r="N560" i="45"/>
  <c r="N444" i="45"/>
  <c r="N313" i="45"/>
  <c r="N185" i="45"/>
  <c r="N2" i="45"/>
  <c r="B1499" i="24"/>
  <c r="B1492" i="24"/>
  <c r="B1481" i="24"/>
  <c r="B1498" i="24"/>
  <c r="B1500" i="24"/>
  <c r="B1497" i="24"/>
  <c r="B1501" i="24"/>
  <c r="B1491" i="24"/>
  <c r="B1496" i="24"/>
  <c r="B1490" i="24"/>
  <c r="B1495" i="24"/>
  <c r="B1480" i="24"/>
  <c r="B1460" i="24"/>
  <c r="B1461" i="24"/>
  <c r="B1493" i="24"/>
  <c r="B1482" i="24"/>
  <c r="B1483" i="24"/>
  <c r="B1484" i="24"/>
  <c r="B1485" i="24"/>
  <c r="B1486" i="24"/>
  <c r="B1487" i="24"/>
  <c r="B1488" i="24"/>
  <c r="B1489" i="24"/>
  <c r="B1473" i="24"/>
  <c r="B1478" i="24"/>
  <c r="B1466" i="24"/>
  <c r="B1472" i="24"/>
  <c r="B1467" i="24"/>
  <c r="B1347" i="24"/>
  <c r="B1494" i="24"/>
  <c r="B1462" i="24"/>
  <c r="B1468" i="24"/>
  <c r="B1465" i="24"/>
  <c r="B1471" i="24"/>
  <c r="B1348" i="24"/>
  <c r="B1350" i="24"/>
  <c r="B1476" i="24"/>
  <c r="B1459" i="24"/>
  <c r="B1469" i="24"/>
  <c r="B1358" i="24"/>
  <c r="B1360" i="24"/>
  <c r="B1362" i="24"/>
  <c r="B1364" i="24"/>
  <c r="B1366" i="24"/>
  <c r="B1372" i="24"/>
  <c r="B1375" i="24"/>
  <c r="B1474" i="24"/>
  <c r="B1479" i="24"/>
  <c r="B1463" i="24"/>
  <c r="B1349" i="24"/>
  <c r="B1355" i="24"/>
  <c r="B1357" i="24"/>
  <c r="B1477" i="24"/>
  <c r="B1351" i="24"/>
  <c r="B1353" i="24"/>
  <c r="B1368" i="24"/>
  <c r="B1464" i="24"/>
  <c r="B1354" i="24"/>
  <c r="B1369" i="24"/>
  <c r="B1380" i="24"/>
  <c r="B1382" i="24"/>
  <c r="B1383" i="24"/>
  <c r="B1385" i="24"/>
  <c r="B1356" i="24"/>
  <c r="B1374" i="24"/>
  <c r="B1377" i="24"/>
  <c r="B1378" i="24"/>
  <c r="B1352" i="24"/>
  <c r="B1376" i="24"/>
  <c r="B1361" i="24"/>
  <c r="B1370" i="24"/>
  <c r="B1373" i="24"/>
  <c r="B1371" i="24"/>
  <c r="B1391" i="24"/>
  <c r="B1393" i="24"/>
  <c r="B1407" i="24"/>
  <c r="B1409" i="24"/>
  <c r="B1411" i="24"/>
  <c r="B1419" i="24"/>
  <c r="B1420" i="24"/>
  <c r="B1431" i="24"/>
  <c r="B1432" i="24"/>
  <c r="B1363" i="24"/>
  <c r="B1379" i="24"/>
  <c r="B1390" i="24"/>
  <c r="B1404" i="24"/>
  <c r="B1406" i="24"/>
  <c r="B1408" i="24"/>
  <c r="B1418" i="24"/>
  <c r="B1429" i="24"/>
  <c r="B1430" i="24"/>
  <c r="B1359" i="24"/>
  <c r="B1367" i="24"/>
  <c r="B1386" i="24"/>
  <c r="B1388" i="24"/>
  <c r="B1395" i="24"/>
  <c r="B1397" i="24"/>
  <c r="B1399" i="24"/>
  <c r="B1413" i="24"/>
  <c r="B1415" i="24"/>
  <c r="B1423" i="24"/>
  <c r="B1424" i="24"/>
  <c r="B1435" i="24"/>
  <c r="B1365" i="24"/>
  <c r="B1381" i="24"/>
  <c r="B1402" i="24"/>
  <c r="B1405" i="24"/>
  <c r="B1414" i="24"/>
  <c r="B1416" i="24"/>
  <c r="B1417" i="24"/>
  <c r="B1437" i="24"/>
  <c r="B1438" i="24"/>
  <c r="B1445" i="24"/>
  <c r="B1448" i="24"/>
  <c r="B1450" i="24"/>
  <c r="B1455" i="24"/>
  <c r="B1281" i="24"/>
  <c r="B1394" i="24"/>
  <c r="B1410" i="24"/>
  <c r="B1425" i="24"/>
  <c r="B1428" i="24"/>
  <c r="B1434" i="24"/>
  <c r="B1436" i="24"/>
  <c r="B1447" i="24"/>
  <c r="B1451" i="24"/>
  <c r="B1458" i="24"/>
  <c r="B1279" i="24"/>
  <c r="B1280" i="24"/>
  <c r="B1475" i="24"/>
  <c r="B1387" i="24"/>
  <c r="B1392" i="24"/>
  <c r="B1400" i="24"/>
  <c r="B1403" i="24"/>
  <c r="B1412" i="24"/>
  <c r="B1422" i="24"/>
  <c r="B1441" i="24"/>
  <c r="B1442" i="24"/>
  <c r="B1449" i="24"/>
  <c r="B1273" i="24"/>
  <c r="B1274" i="24"/>
  <c r="B1389" i="24"/>
  <c r="B1426" i="24"/>
  <c r="B1427" i="24"/>
  <c r="B1443" i="24"/>
  <c r="B1444" i="24"/>
  <c r="B1454" i="24"/>
  <c r="B1457" i="24"/>
  <c r="B1277" i="24"/>
  <c r="B1285" i="24"/>
  <c r="B1286" i="24"/>
  <c r="B1297" i="24"/>
  <c r="B1298" i="24"/>
  <c r="B1309" i="24"/>
  <c r="B1310" i="24"/>
  <c r="B1421" i="24"/>
  <c r="B1446" i="24"/>
  <c r="B1272" i="24"/>
  <c r="B1283" i="24"/>
  <c r="B1284" i="24"/>
  <c r="B1295" i="24"/>
  <c r="B1296" i="24"/>
  <c r="B1302" i="24"/>
  <c r="B1311" i="24"/>
  <c r="B1401" i="24"/>
  <c r="B1453" i="24"/>
  <c r="B1456" i="24"/>
  <c r="B1276" i="24"/>
  <c r="B1282" i="24"/>
  <c r="B1293" i="24"/>
  <c r="B1294" i="24"/>
  <c r="B1303" i="24"/>
  <c r="B1304" i="24"/>
  <c r="B1312" i="24"/>
  <c r="B1313" i="24"/>
  <c r="B1384" i="24"/>
  <c r="B1396" i="24"/>
  <c r="B1398" i="24"/>
  <c r="B1440" i="24"/>
  <c r="B1291" i="24"/>
  <c r="B1292" i="24"/>
  <c r="B1305" i="24"/>
  <c r="B1433" i="24"/>
  <c r="B1452" i="24"/>
  <c r="B1287" i="24"/>
  <c r="B1288" i="24"/>
  <c r="B1299" i="24"/>
  <c r="B1300" i="24"/>
  <c r="B1301" i="24"/>
  <c r="B1308" i="24"/>
  <c r="B1322" i="24"/>
  <c r="B1325" i="24"/>
  <c r="B1328" i="24"/>
  <c r="B1331" i="24"/>
  <c r="B1315" i="24"/>
  <c r="B1317" i="24"/>
  <c r="B1319" i="24"/>
  <c r="B1321" i="24"/>
  <c r="B1323" i="24"/>
  <c r="B1324" i="24"/>
  <c r="B1326" i="24"/>
  <c r="B1327" i="24"/>
  <c r="B1329" i="24"/>
  <c r="B1330" i="24"/>
  <c r="B1332" i="24"/>
  <c r="B1333" i="24"/>
  <c r="B1343" i="24"/>
  <c r="B1344" i="24"/>
  <c r="B1245" i="24"/>
  <c r="B1246" i="24"/>
  <c r="B1247" i="24"/>
  <c r="B1248" i="24"/>
  <c r="B1249" i="24"/>
  <c r="B1250" i="24"/>
  <c r="B1251" i="24"/>
  <c r="B1439" i="24"/>
  <c r="B1290" i="24"/>
  <c r="B1335" i="24"/>
  <c r="B1336" i="24"/>
  <c r="B1262" i="24"/>
  <c r="B1263" i="24"/>
  <c r="B1264" i="24"/>
  <c r="B1265" i="24"/>
  <c r="B1266" i="24"/>
  <c r="B1267" i="24"/>
  <c r="B1268" i="24"/>
  <c r="B1269" i="24"/>
  <c r="B1270" i="24"/>
  <c r="B1271" i="24"/>
  <c r="B1244" i="24"/>
  <c r="B1275" i="24"/>
  <c r="B1314" i="24"/>
  <c r="B1337" i="24"/>
  <c r="B1306" i="24"/>
  <c r="B1334" i="24"/>
  <c r="B1338" i="24"/>
  <c r="B1254" i="24"/>
  <c r="B1230" i="24"/>
  <c r="B1236" i="24"/>
  <c r="B1242" i="24"/>
  <c r="B1214" i="24"/>
  <c r="B1220" i="24"/>
  <c r="B1320" i="24"/>
  <c r="B1341" i="24"/>
  <c r="B1345" i="24"/>
  <c r="B1346" i="24"/>
  <c r="B1253" i="24"/>
  <c r="B1229" i="24"/>
  <c r="B1235" i="24"/>
  <c r="B1241" i="24"/>
  <c r="B1213" i="24"/>
  <c r="B1219" i="24"/>
  <c r="B1225" i="24"/>
  <c r="B1204" i="24"/>
  <c r="B1207" i="24"/>
  <c r="B1318" i="24"/>
  <c r="B1252" i="24"/>
  <c r="B1234" i="24"/>
  <c r="B1240" i="24"/>
  <c r="B1212" i="24"/>
  <c r="B1218" i="24"/>
  <c r="B1224" i="24"/>
  <c r="B1342" i="24"/>
  <c r="B1261" i="24"/>
  <c r="B1231" i="24"/>
  <c r="B1237" i="24"/>
  <c r="B1243" i="24"/>
  <c r="B1215" i="24"/>
  <c r="B1221" i="24"/>
  <c r="B1202" i="24"/>
  <c r="B1205" i="24"/>
  <c r="B1208" i="24"/>
  <c r="B1289" i="24"/>
  <c r="B1307" i="24"/>
  <c r="B1256" i="24"/>
  <c r="B1228" i="24"/>
  <c r="B1206" i="24"/>
  <c r="B1316" i="24"/>
  <c r="B1257" i="24"/>
  <c r="B1258" i="24"/>
  <c r="B1209" i="24"/>
  <c r="B1278" i="24"/>
  <c r="B1339" i="24"/>
  <c r="B1255" i="24"/>
  <c r="B1227" i="24"/>
  <c r="B1233" i="24"/>
  <c r="B1239" i="24"/>
  <c r="B1211" i="24"/>
  <c r="B1217" i="24"/>
  <c r="B1223" i="24"/>
  <c r="B1259" i="24"/>
  <c r="B1232" i="24"/>
  <c r="B1210" i="24"/>
  <c r="B1222" i="24"/>
  <c r="B1203" i="24"/>
  <c r="B1470" i="24"/>
  <c r="B1260" i="24"/>
  <c r="B1238" i="24"/>
  <c r="B1216" i="24"/>
  <c r="B1340" i="24"/>
  <c r="B1226" i="24"/>
  <c r="N889" i="45"/>
  <c r="N861" i="45"/>
  <c r="N835" i="45"/>
  <c r="N817" i="45"/>
  <c r="N788" i="45"/>
  <c r="N752" i="45"/>
  <c r="N716" i="45"/>
  <c r="N689" i="45"/>
  <c r="N645" i="45"/>
  <c r="N602" i="45"/>
  <c r="N559" i="45"/>
  <c r="N506" i="45"/>
  <c r="N443" i="45"/>
  <c r="N398" i="45"/>
  <c r="N355" i="45"/>
  <c r="N290" i="45"/>
  <c r="N227" i="45"/>
  <c r="N160" i="45"/>
  <c r="N109" i="45"/>
  <c r="N55" i="45"/>
  <c r="N886" i="45"/>
  <c r="N868" i="45"/>
  <c r="N842" i="45"/>
  <c r="N814" i="45"/>
  <c r="N787" i="45"/>
  <c r="N751" i="45"/>
  <c r="N715" i="45"/>
  <c r="N687" i="45"/>
  <c r="N644" i="45"/>
  <c r="N615" i="45"/>
  <c r="N572" i="45"/>
  <c r="N527" i="45"/>
  <c r="N462" i="45"/>
  <c r="N397" i="45"/>
  <c r="N331" i="45"/>
  <c r="N266" i="45"/>
  <c r="N203" i="45"/>
  <c r="N132" i="45"/>
  <c r="N80" i="45"/>
  <c r="N6" i="45"/>
  <c r="N13" i="45"/>
  <c r="N20" i="45"/>
  <c r="N28" i="45"/>
  <c r="N35" i="45"/>
  <c r="N42" i="45"/>
  <c r="N49" i="45"/>
  <c r="N56" i="45"/>
  <c r="N64" i="45"/>
  <c r="N71" i="45"/>
  <c r="N78" i="45"/>
  <c r="N85" i="45"/>
  <c r="N92" i="45"/>
  <c r="N100" i="45"/>
  <c r="N107" i="45"/>
  <c r="N114" i="45"/>
  <c r="N121" i="45"/>
  <c r="N128" i="45"/>
  <c r="N136" i="45"/>
  <c r="N143" i="45"/>
  <c r="N150" i="45"/>
  <c r="N157" i="45"/>
  <c r="N164" i="45"/>
  <c r="N171" i="45"/>
  <c r="N177" i="45"/>
  <c r="N183" i="45"/>
  <c r="N189" i="45"/>
  <c r="N195" i="45"/>
  <c r="N201" i="45"/>
  <c r="N207" i="45"/>
  <c r="N213" i="45"/>
  <c r="N219" i="45"/>
  <c r="N225" i="45"/>
  <c r="N231" i="45"/>
  <c r="N237" i="45"/>
  <c r="N243" i="45"/>
  <c r="N249" i="45"/>
  <c r="N255" i="45"/>
  <c r="N261" i="45"/>
  <c r="N267" i="45"/>
  <c r="N273" i="45"/>
  <c r="N279" i="45"/>
  <c r="N285" i="45"/>
  <c r="N291" i="45"/>
  <c r="N297" i="45"/>
  <c r="N303" i="45"/>
  <c r="N309" i="45"/>
  <c r="N315" i="45"/>
  <c r="N321" i="45"/>
  <c r="N327" i="45"/>
  <c r="N333" i="45"/>
  <c r="N339" i="45"/>
  <c r="N345" i="45"/>
  <c r="N351" i="45"/>
  <c r="N357" i="45"/>
  <c r="N363" i="45"/>
  <c r="N369" i="45"/>
  <c r="N375" i="45"/>
  <c r="N381" i="45"/>
  <c r="N387" i="45"/>
  <c r="N393" i="45"/>
  <c r="N399" i="45"/>
  <c r="N405" i="45"/>
  <c r="N411" i="45"/>
  <c r="N417" i="45"/>
  <c r="N423" i="45"/>
  <c r="N429" i="45"/>
  <c r="N435" i="45"/>
  <c r="N441" i="45"/>
  <c r="N447" i="45"/>
  <c r="N453" i="45"/>
  <c r="N459" i="45"/>
  <c r="N465" i="45"/>
  <c r="N471" i="45"/>
  <c r="N477" i="45"/>
  <c r="N483" i="45"/>
  <c r="N489" i="45"/>
  <c r="N495" i="45"/>
  <c r="N501" i="45"/>
  <c r="N507" i="45"/>
  <c r="N513" i="45"/>
  <c r="N519" i="45"/>
  <c r="N525" i="45"/>
  <c r="N531" i="45"/>
  <c r="N7" i="45"/>
  <c r="N14" i="45"/>
  <c r="N22" i="45"/>
  <c r="N29" i="45"/>
  <c r="N36" i="45"/>
  <c r="N43" i="45"/>
  <c r="N50" i="45"/>
  <c r="N58" i="45"/>
  <c r="N65" i="45"/>
  <c r="N72" i="45"/>
  <c r="N79" i="45"/>
  <c r="N86" i="45"/>
  <c r="N94" i="45"/>
  <c r="N101" i="45"/>
  <c r="N108" i="45"/>
  <c r="N115" i="45"/>
  <c r="N122" i="45"/>
  <c r="N130" i="45"/>
  <c r="N137" i="45"/>
  <c r="N144" i="45"/>
  <c r="N151" i="45"/>
  <c r="N158" i="45"/>
  <c r="N166" i="45"/>
  <c r="N172" i="45"/>
  <c r="N178" i="45"/>
  <c r="N184" i="45"/>
  <c r="N190" i="45"/>
  <c r="N196" i="45"/>
  <c r="N202" i="45"/>
  <c r="N208" i="45"/>
  <c r="N214" i="45"/>
  <c r="N220" i="45"/>
  <c r="N226" i="45"/>
  <c r="N232" i="45"/>
  <c r="N238" i="45"/>
  <c r="N244" i="45"/>
  <c r="N250" i="45"/>
  <c r="N256" i="45"/>
  <c r="N262" i="45"/>
  <c r="N268" i="45"/>
  <c r="N274" i="45"/>
  <c r="N280" i="45"/>
  <c r="N286" i="45"/>
  <c r="N292" i="45"/>
  <c r="N298" i="45"/>
  <c r="N304" i="45"/>
  <c r="N310" i="45"/>
  <c r="N316" i="45"/>
  <c r="N322" i="45"/>
  <c r="N328" i="45"/>
  <c r="N334" i="45"/>
  <c r="N340" i="45"/>
  <c r="N346" i="45"/>
  <c r="N352" i="45"/>
  <c r="N358" i="45"/>
  <c r="N364" i="45"/>
  <c r="N370" i="45"/>
  <c r="N376" i="45"/>
  <c r="N382" i="45"/>
  <c r="N388" i="45"/>
  <c r="N394" i="45"/>
  <c r="N400" i="45"/>
  <c r="N406" i="45"/>
  <c r="N412" i="45"/>
  <c r="N418" i="45"/>
  <c r="N424" i="45"/>
  <c r="N430" i="45"/>
  <c r="N436" i="45"/>
  <c r="N442" i="45"/>
  <c r="N448" i="45"/>
  <c r="N454" i="45"/>
  <c r="N460" i="45"/>
  <c r="N466" i="45"/>
  <c r="N472" i="45"/>
  <c r="N478" i="45"/>
  <c r="N484" i="45"/>
  <c r="N490" i="45"/>
  <c r="N496" i="45"/>
  <c r="N502" i="45"/>
  <c r="N508" i="45"/>
  <c r="N514" i="45"/>
  <c r="N520" i="45"/>
  <c r="N526" i="45"/>
  <c r="N532" i="45"/>
  <c r="N8" i="45"/>
  <c r="N10" i="45"/>
  <c r="N19" i="45"/>
  <c r="N31" i="45"/>
  <c r="N41" i="45"/>
  <c r="N53" i="45"/>
  <c r="N62" i="45"/>
  <c r="N74" i="45"/>
  <c r="N84" i="45"/>
  <c r="N96" i="45"/>
  <c r="N106" i="45"/>
  <c r="N118" i="45"/>
  <c r="N127" i="45"/>
  <c r="N139" i="45"/>
  <c r="N149" i="45"/>
  <c r="N161" i="45"/>
  <c r="N170" i="45"/>
  <c r="N180" i="45"/>
  <c r="N188" i="45"/>
  <c r="N198" i="45"/>
  <c r="N206" i="45"/>
  <c r="N216" i="45"/>
  <c r="N224" i="45"/>
  <c r="N234" i="45"/>
  <c r="N242" i="45"/>
  <c r="N252" i="45"/>
  <c r="N260" i="45"/>
  <c r="N270" i="45"/>
  <c r="N278" i="45"/>
  <c r="N288" i="45"/>
  <c r="N296" i="45"/>
  <c r="N306" i="45"/>
  <c r="N314" i="45"/>
  <c r="N324" i="45"/>
  <c r="N332" i="45"/>
  <c r="N342" i="45"/>
  <c r="N350" i="45"/>
  <c r="N360" i="45"/>
  <c r="N368" i="45"/>
  <c r="N378" i="45"/>
  <c r="N386" i="45"/>
  <c r="N396" i="45"/>
  <c r="N404" i="45"/>
  <c r="N414" i="45"/>
  <c r="N422" i="45"/>
  <c r="N432" i="45"/>
  <c r="N440" i="45"/>
  <c r="N450" i="45"/>
  <c r="N458" i="45"/>
  <c r="N468" i="45"/>
  <c r="N476" i="45"/>
  <c r="N486" i="45"/>
  <c r="N494" i="45"/>
  <c r="N504" i="45"/>
  <c r="N512" i="45"/>
  <c r="N522" i="45"/>
  <c r="N530" i="45"/>
  <c r="N538" i="45"/>
  <c r="N544" i="45"/>
  <c r="N550" i="45"/>
  <c r="N556" i="45"/>
  <c r="N562" i="45"/>
  <c r="N568" i="45"/>
  <c r="N574" i="45"/>
  <c r="N580" i="45"/>
  <c r="N586" i="45"/>
  <c r="N592" i="45"/>
  <c r="N598" i="45"/>
  <c r="N604" i="45"/>
  <c r="N610" i="45"/>
  <c r="N616" i="45"/>
  <c r="N622" i="45"/>
  <c r="N628" i="45"/>
  <c r="N634" i="45"/>
  <c r="N640" i="45"/>
  <c r="N646" i="45"/>
  <c r="N652" i="45"/>
  <c r="N658" i="45"/>
  <c r="N664" i="45"/>
  <c r="N670" i="45"/>
  <c r="N676" i="45"/>
  <c r="N682" i="45"/>
  <c r="N688" i="45"/>
  <c r="N694" i="45"/>
  <c r="N700" i="45"/>
  <c r="N706" i="45"/>
  <c r="N5" i="45"/>
  <c r="N23" i="45"/>
  <c r="N34" i="45"/>
  <c r="N47" i="45"/>
  <c r="N60" i="45"/>
  <c r="N73" i="45"/>
  <c r="N88" i="45"/>
  <c r="N98" i="45"/>
  <c r="N112" i="45"/>
  <c r="N125" i="45"/>
  <c r="N138" i="45"/>
  <c r="N152" i="45"/>
  <c r="N163" i="45"/>
  <c r="N175" i="45"/>
  <c r="N186" i="45"/>
  <c r="N197" i="45"/>
  <c r="N209" i="45"/>
  <c r="N218" i="45"/>
  <c r="N229" i="45"/>
  <c r="N240" i="45"/>
  <c r="N251" i="45"/>
  <c r="N263" i="45"/>
  <c r="N272" i="45"/>
  <c r="N283" i="45"/>
  <c r="N294" i="45"/>
  <c r="N305" i="45"/>
  <c r="N317" i="45"/>
  <c r="N326" i="45"/>
  <c r="N337" i="45"/>
  <c r="N348" i="45"/>
  <c r="N359" i="45"/>
  <c r="N371" i="45"/>
  <c r="N380" i="45"/>
  <c r="N391" i="45"/>
  <c r="N402" i="45"/>
  <c r="N413" i="45"/>
  <c r="N425" i="45"/>
  <c r="N434" i="45"/>
  <c r="N445" i="45"/>
  <c r="N456" i="45"/>
  <c r="N467" i="45"/>
  <c r="N479" i="45"/>
  <c r="N488" i="45"/>
  <c r="N499" i="45"/>
  <c r="N510" i="45"/>
  <c r="N521" i="45"/>
  <c r="N533" i="45"/>
  <c r="N540" i="45"/>
  <c r="N547" i="45"/>
  <c r="N554" i="45"/>
  <c r="N561" i="45"/>
  <c r="N569" i="45"/>
  <c r="N576" i="45"/>
  <c r="N583" i="45"/>
  <c r="N590" i="45"/>
  <c r="N597" i="45"/>
  <c r="N605" i="45"/>
  <c r="N612" i="45"/>
  <c r="N619" i="45"/>
  <c r="N626" i="45"/>
  <c r="N633" i="45"/>
  <c r="N641" i="45"/>
  <c r="N648" i="45"/>
  <c r="N655" i="45"/>
  <c r="N662" i="45"/>
  <c r="N669" i="45"/>
  <c r="N677" i="45"/>
  <c r="N684" i="45"/>
  <c r="N691" i="45"/>
  <c r="N698" i="45"/>
  <c r="N705" i="45"/>
  <c r="N712" i="45"/>
  <c r="N718" i="45"/>
  <c r="N724" i="45"/>
  <c r="N730" i="45"/>
  <c r="N736" i="45"/>
  <c r="N742" i="45"/>
  <c r="N748" i="45"/>
  <c r="N754" i="45"/>
  <c r="N760" i="45"/>
  <c r="N766" i="45"/>
  <c r="N772" i="45"/>
  <c r="N778" i="45"/>
  <c r="N784" i="45"/>
  <c r="N790" i="45"/>
  <c r="N11" i="45"/>
  <c r="N24" i="45"/>
  <c r="N37" i="45"/>
  <c r="N48" i="45"/>
  <c r="N61" i="45"/>
  <c r="N76" i="45"/>
  <c r="N89" i="45"/>
  <c r="N102" i="45"/>
  <c r="N113" i="45"/>
  <c r="N126" i="45"/>
  <c r="N140" i="45"/>
  <c r="N154" i="45"/>
  <c r="N167" i="45"/>
  <c r="N176" i="45"/>
  <c r="N187" i="45"/>
  <c r="N199" i="45"/>
  <c r="N210" i="45"/>
  <c r="N221" i="45"/>
  <c r="N230" i="45"/>
  <c r="N241" i="45"/>
  <c r="N253" i="45"/>
  <c r="N264" i="45"/>
  <c r="N275" i="45"/>
  <c r="N284" i="45"/>
  <c r="N295" i="45"/>
  <c r="N307" i="45"/>
  <c r="N318" i="45"/>
  <c r="N329" i="45"/>
  <c r="N338" i="45"/>
  <c r="N349" i="45"/>
  <c r="N361" i="45"/>
  <c r="N372" i="45"/>
  <c r="N383" i="45"/>
  <c r="N392" i="45"/>
  <c r="N403" i="45"/>
  <c r="N415" i="45"/>
  <c r="N426" i="45"/>
  <c r="N437" i="45"/>
  <c r="N446" i="45"/>
  <c r="N457" i="45"/>
  <c r="N469" i="45"/>
  <c r="N480" i="45"/>
  <c r="N491" i="45"/>
  <c r="N500" i="45"/>
  <c r="N511" i="45"/>
  <c r="N523" i="45"/>
  <c r="N534" i="45"/>
  <c r="N541" i="45"/>
  <c r="N548" i="45"/>
  <c r="N555" i="45"/>
  <c r="N563" i="45"/>
  <c r="N570" i="45"/>
  <c r="N577" i="45"/>
  <c r="N584" i="45"/>
  <c r="N591" i="45"/>
  <c r="N599" i="45"/>
  <c r="N606" i="45"/>
  <c r="N613" i="45"/>
  <c r="N620" i="45"/>
  <c r="N627" i="45"/>
  <c r="N635" i="45"/>
  <c r="N642" i="45"/>
  <c r="N649" i="45"/>
  <c r="N656" i="45"/>
  <c r="N663" i="45"/>
  <c r="N671" i="45"/>
  <c r="N678" i="45"/>
  <c r="N685" i="45"/>
  <c r="N692" i="45"/>
  <c r="N699" i="45"/>
  <c r="N707" i="45"/>
  <c r="N713" i="45"/>
  <c r="N719" i="45"/>
  <c r="N725" i="45"/>
  <c r="N731" i="45"/>
  <c r="N737" i="45"/>
  <c r="N743" i="45"/>
  <c r="N749" i="45"/>
  <c r="N755" i="45"/>
  <c r="N761" i="45"/>
  <c r="N767" i="45"/>
  <c r="N773" i="45"/>
  <c r="N779" i="45"/>
  <c r="N785" i="45"/>
  <c r="N791" i="45"/>
  <c r="N797" i="45"/>
  <c r="N803" i="45"/>
  <c r="N809" i="45"/>
  <c r="N815" i="45"/>
  <c r="N821" i="45"/>
  <c r="N827" i="45"/>
  <c r="N833" i="45"/>
  <c r="N839" i="45"/>
  <c r="N845" i="45"/>
  <c r="N851" i="45"/>
  <c r="N857" i="45"/>
  <c r="N863" i="45"/>
  <c r="N869" i="45"/>
  <c r="N875" i="45"/>
  <c r="N881" i="45"/>
  <c r="N887" i="45"/>
  <c r="N893" i="45"/>
  <c r="N899" i="45"/>
  <c r="N12" i="45"/>
  <c r="N25" i="45"/>
  <c r="N38" i="45"/>
  <c r="N52" i="45"/>
  <c r="N66" i="45"/>
  <c r="N77" i="45"/>
  <c r="N90" i="45"/>
  <c r="N103" i="45"/>
  <c r="N116" i="45"/>
  <c r="N131" i="45"/>
  <c r="N142" i="45"/>
  <c r="N155" i="45"/>
  <c r="N168" i="45"/>
  <c r="N179" i="45"/>
  <c r="N191" i="45"/>
  <c r="N200" i="45"/>
  <c r="N211" i="45"/>
  <c r="N222" i="45"/>
  <c r="N233" i="45"/>
  <c r="N245" i="45"/>
  <c r="N254" i="45"/>
  <c r="N265" i="45"/>
  <c r="N276" i="45"/>
  <c r="N287" i="45"/>
  <c r="N299" i="45"/>
  <c r="N308" i="45"/>
  <c r="N319" i="45"/>
  <c r="N330" i="45"/>
  <c r="N341" i="45"/>
  <c r="N353" i="45"/>
  <c r="N362" i="45"/>
  <c r="N373" i="45"/>
  <c r="N384" i="45"/>
  <c r="N395" i="45"/>
  <c r="N407" i="45"/>
  <c r="N416" i="45"/>
  <c r="N427" i="45"/>
  <c r="N438" i="45"/>
  <c r="N449" i="45"/>
  <c r="N461" i="45"/>
  <c r="N470" i="45"/>
  <c r="N481" i="45"/>
  <c r="N492" i="45"/>
  <c r="N503" i="45"/>
  <c r="N515" i="45"/>
  <c r="N524" i="45"/>
  <c r="N535" i="45"/>
  <c r="N542" i="45"/>
  <c r="N549" i="45"/>
  <c r="N557" i="45"/>
  <c r="N564" i="45"/>
  <c r="N571" i="45"/>
  <c r="N578" i="45"/>
  <c r="N585" i="45"/>
  <c r="N593" i="45"/>
  <c r="N600" i="45"/>
  <c r="N607" i="45"/>
  <c r="N614" i="45"/>
  <c r="N621" i="45"/>
  <c r="N629" i="45"/>
  <c r="N636" i="45"/>
  <c r="N643" i="45"/>
  <c r="N650" i="45"/>
  <c r="N657" i="45"/>
  <c r="N665" i="45"/>
  <c r="N672" i="45"/>
  <c r="N679" i="45"/>
  <c r="N686" i="45"/>
  <c r="N693" i="45"/>
  <c r="N701" i="45"/>
  <c r="N708" i="45"/>
  <c r="N714" i="45"/>
  <c r="N720" i="45"/>
  <c r="N726" i="45"/>
  <c r="N732" i="45"/>
  <c r="N738" i="45"/>
  <c r="N744" i="45"/>
  <c r="N750" i="45"/>
  <c r="N756" i="45"/>
  <c r="N762" i="45"/>
  <c r="N768" i="45"/>
  <c r="N774" i="45"/>
  <c r="N780" i="45"/>
  <c r="N786" i="45"/>
  <c r="N792" i="45"/>
  <c r="N798" i="45"/>
  <c r="N804" i="45"/>
  <c r="N810" i="45"/>
  <c r="N816" i="45"/>
  <c r="N822" i="45"/>
  <c r="N828" i="45"/>
  <c r="N834" i="45"/>
  <c r="N840" i="45"/>
  <c r="N846" i="45"/>
  <c r="N852" i="45"/>
  <c r="N858" i="45"/>
  <c r="N864" i="45"/>
  <c r="N870" i="45"/>
  <c r="N876" i="45"/>
  <c r="N882" i="45"/>
  <c r="N888" i="45"/>
  <c r="N894" i="45"/>
  <c r="N900" i="45"/>
  <c r="N903" i="45"/>
  <c r="N895" i="45"/>
  <c r="N885" i="45"/>
  <c r="N877" i="45"/>
  <c r="N867" i="45"/>
  <c r="N859" i="45"/>
  <c r="N849" i="45"/>
  <c r="N841" i="45"/>
  <c r="N831" i="45"/>
  <c r="N823" i="45"/>
  <c r="N813" i="45"/>
  <c r="N805" i="45"/>
  <c r="N795" i="45"/>
  <c r="N783" i="45"/>
  <c r="N771" i="45"/>
  <c r="N759" i="45"/>
  <c r="N747" i="45"/>
  <c r="N735" i="45"/>
  <c r="N723" i="45"/>
  <c r="N711" i="45"/>
  <c r="N697" i="45"/>
  <c r="N683" i="45"/>
  <c r="N668" i="45"/>
  <c r="N654" i="45"/>
  <c r="N639" i="45"/>
  <c r="N625" i="45"/>
  <c r="N611" i="45"/>
  <c r="N596" i="45"/>
  <c r="N582" i="45"/>
  <c r="N567" i="45"/>
  <c r="N553" i="45"/>
  <c r="N539" i="45"/>
  <c r="N518" i="45"/>
  <c r="N498" i="45"/>
  <c r="N475" i="45"/>
  <c r="N455" i="45"/>
  <c r="N433" i="45"/>
  <c r="N410" i="45"/>
  <c r="N390" i="45"/>
  <c r="N367" i="45"/>
  <c r="N347" i="45"/>
  <c r="N325" i="45"/>
  <c r="N302" i="45"/>
  <c r="N282" i="45"/>
  <c r="N259" i="45"/>
  <c r="N239" i="45"/>
  <c r="N217" i="45"/>
  <c r="N194" i="45"/>
  <c r="N174" i="45"/>
  <c r="N148" i="45"/>
  <c r="N124" i="45"/>
  <c r="N97" i="45"/>
  <c r="N70" i="45"/>
  <c r="N46" i="45"/>
  <c r="N18" i="45"/>
  <c r="N879" i="45"/>
  <c r="N853" i="45"/>
  <c r="N825" i="45"/>
  <c r="N799" i="45"/>
  <c r="N764" i="45"/>
  <c r="N728" i="45"/>
  <c r="N674" i="45"/>
  <c r="N631" i="45"/>
  <c r="N588" i="45"/>
  <c r="N545" i="45"/>
  <c r="N485" i="45"/>
  <c r="N420" i="45"/>
  <c r="N312" i="45"/>
  <c r="N247" i="45"/>
  <c r="N182" i="45"/>
  <c r="N82" i="45"/>
  <c r="N30" i="45"/>
  <c r="N878" i="45"/>
  <c r="N850" i="45"/>
  <c r="N824" i="45"/>
  <c r="N796" i="45"/>
  <c r="N763" i="45"/>
  <c r="N727" i="45"/>
  <c r="N673" i="45"/>
  <c r="N630" i="45"/>
  <c r="N587" i="45"/>
  <c r="N543" i="45"/>
  <c r="N482" i="45"/>
  <c r="N419" i="45"/>
  <c r="N354" i="45"/>
  <c r="N289" i="45"/>
  <c r="N223" i="45"/>
  <c r="N156" i="45"/>
  <c r="N54" i="45"/>
  <c r="N902" i="45"/>
  <c r="N892" i="45"/>
  <c r="N884" i="45"/>
  <c r="N874" i="45"/>
  <c r="N866" i="45"/>
  <c r="N856" i="45"/>
  <c r="N848" i="45"/>
  <c r="N838" i="45"/>
  <c r="N830" i="45"/>
  <c r="N820" i="45"/>
  <c r="N812" i="45"/>
  <c r="N802" i="45"/>
  <c r="N794" i="45"/>
  <c r="N782" i="45"/>
  <c r="N770" i="45"/>
  <c r="N758" i="45"/>
  <c r="N746" i="45"/>
  <c r="N734" i="45"/>
  <c r="N722" i="45"/>
  <c r="N710" i="45"/>
  <c r="N696" i="45"/>
  <c r="N681" i="45"/>
  <c r="N667" i="45"/>
  <c r="N653" i="45"/>
  <c r="N638" i="45"/>
  <c r="N624" i="45"/>
  <c r="N609" i="45"/>
  <c r="N595" i="45"/>
  <c r="N581" i="45"/>
  <c r="N566" i="45"/>
  <c r="N552" i="45"/>
  <c r="N537" i="45"/>
  <c r="N517" i="45"/>
  <c r="N497" i="45"/>
  <c r="N474" i="45"/>
  <c r="N452" i="45"/>
  <c r="N431" i="45"/>
  <c r="N409" i="45"/>
  <c r="N389" i="45"/>
  <c r="N366" i="45"/>
  <c r="N344" i="45"/>
  <c r="N323" i="45"/>
  <c r="N301" i="45"/>
  <c r="N281" i="45"/>
  <c r="N258" i="45"/>
  <c r="N236" i="45"/>
  <c r="N215" i="45"/>
  <c r="N193" i="45"/>
  <c r="N173" i="45"/>
  <c r="N146" i="45"/>
  <c r="N120" i="45"/>
  <c r="N95" i="45"/>
  <c r="N68" i="45"/>
  <c r="N44" i="45"/>
  <c r="N17" i="45"/>
  <c r="N897" i="45"/>
  <c r="N871" i="45"/>
  <c r="N843" i="45"/>
  <c r="N807" i="45"/>
  <c r="N776" i="45"/>
  <c r="N740" i="45"/>
  <c r="N703" i="45"/>
  <c r="N660" i="45"/>
  <c r="N617" i="45"/>
  <c r="N573" i="45"/>
  <c r="N528" i="45"/>
  <c r="N463" i="45"/>
  <c r="N377" i="45"/>
  <c r="N335" i="45"/>
  <c r="N269" i="45"/>
  <c r="N204" i="45"/>
  <c r="N133" i="45"/>
  <c r="N896" i="45"/>
  <c r="N860" i="45"/>
  <c r="N832" i="45"/>
  <c r="N806" i="45"/>
  <c r="N775" i="45"/>
  <c r="N739" i="45"/>
  <c r="N702" i="45"/>
  <c r="N659" i="45"/>
  <c r="N601" i="45"/>
  <c r="N558" i="45"/>
  <c r="N505" i="45"/>
  <c r="N439" i="45"/>
  <c r="N374" i="45"/>
  <c r="N311" i="45"/>
  <c r="N246" i="45"/>
  <c r="N181" i="45"/>
  <c r="N104" i="45"/>
  <c r="N901" i="45"/>
  <c r="N891" i="45"/>
  <c r="N883" i="45"/>
  <c r="N873" i="45"/>
  <c r="N865" i="45"/>
  <c r="N855" i="45"/>
  <c r="N847" i="45"/>
  <c r="N837" i="45"/>
  <c r="N829" i="45"/>
  <c r="N819" i="45"/>
  <c r="N811" i="45"/>
  <c r="N801" i="45"/>
  <c r="N793" i="45"/>
  <c r="N781" i="45"/>
  <c r="N769" i="45"/>
  <c r="N757" i="45"/>
  <c r="N745" i="45"/>
  <c r="N733" i="45"/>
  <c r="N721" i="45"/>
  <c r="N709" i="45"/>
  <c r="N695" i="45"/>
  <c r="N680" i="45"/>
  <c r="N666" i="45"/>
  <c r="N651" i="45"/>
  <c r="N637" i="45"/>
  <c r="N623" i="45"/>
  <c r="N608" i="45"/>
  <c r="N594" i="45"/>
  <c r="N579" i="45"/>
  <c r="N565" i="45"/>
  <c r="N551" i="45"/>
  <c r="N536" i="45"/>
  <c r="N516" i="45"/>
  <c r="N493" i="45"/>
  <c r="N473" i="45"/>
  <c r="N451" i="45"/>
  <c r="N428" i="45"/>
  <c r="N408" i="45"/>
  <c r="N385" i="45"/>
  <c r="N365" i="45"/>
  <c r="N343" i="45"/>
  <c r="N320" i="45"/>
  <c r="N300" i="45"/>
  <c r="N277" i="45"/>
  <c r="N257" i="45"/>
  <c r="N235" i="45"/>
  <c r="N212" i="45"/>
  <c r="N192" i="45"/>
  <c r="N169" i="45"/>
  <c r="N145" i="45"/>
  <c r="N119" i="45"/>
  <c r="N91" i="45"/>
  <c r="N67" i="45"/>
  <c r="N40" i="45"/>
  <c r="N16" i="45"/>
  <c r="N3" i="45"/>
  <c r="N165" i="45"/>
  <c r="N159" i="45"/>
  <c r="N153" i="45"/>
  <c r="N147" i="45"/>
  <c r="N141" i="45"/>
  <c r="N135" i="45"/>
  <c r="N129" i="45"/>
  <c r="N123" i="45"/>
  <c r="N117" i="45"/>
  <c r="N111" i="45"/>
  <c r="N105" i="45"/>
  <c r="N99" i="45"/>
  <c r="N93" i="45"/>
  <c r="N87" i="45"/>
  <c r="N81" i="45"/>
  <c r="N75" i="45"/>
  <c r="N69" i="45"/>
  <c r="N63" i="45"/>
  <c r="N57" i="45"/>
  <c r="N51" i="45"/>
  <c r="N45" i="45"/>
  <c r="N39" i="45"/>
  <c r="N33" i="45"/>
  <c r="N27" i="45"/>
  <c r="N21" i="45"/>
  <c r="N15" i="45"/>
  <c r="N9" i="45"/>
  <c r="K4" i="45"/>
  <c r="K12" i="45"/>
  <c r="K22" i="45"/>
  <c r="K29" i="45"/>
  <c r="K36" i="45"/>
  <c r="K43" i="45"/>
  <c r="K51" i="45"/>
  <c r="K58" i="45"/>
  <c r="K64" i="45"/>
  <c r="K70" i="45"/>
  <c r="K76" i="45"/>
  <c r="K82" i="45"/>
  <c r="K88" i="45"/>
  <c r="K94" i="45"/>
  <c r="K100" i="45"/>
  <c r="K106" i="45"/>
  <c r="K112" i="45"/>
  <c r="K118" i="45"/>
  <c r="K124" i="45"/>
  <c r="K130" i="45"/>
  <c r="K136" i="45"/>
  <c r="K142" i="45"/>
  <c r="K148" i="45"/>
  <c r="K154" i="45"/>
  <c r="K160" i="45"/>
  <c r="K166" i="45"/>
  <c r="K172" i="45"/>
  <c r="K178" i="45"/>
  <c r="K184" i="45"/>
  <c r="K190" i="45"/>
  <c r="K196" i="45"/>
  <c r="K202" i="45"/>
  <c r="K208" i="45"/>
  <c r="K214" i="45"/>
  <c r="K220" i="45"/>
  <c r="K226" i="45"/>
  <c r="K232" i="45"/>
  <c r="K238" i="45"/>
  <c r="K244" i="45"/>
  <c r="K250" i="45"/>
  <c r="K256" i="45"/>
  <c r="K262" i="45"/>
  <c r="K268" i="45"/>
  <c r="K274" i="45"/>
  <c r="K280" i="45"/>
  <c r="K286" i="45"/>
  <c r="K292" i="45"/>
  <c r="K298" i="45"/>
  <c r="K304" i="45"/>
  <c r="K310" i="45"/>
  <c r="K316" i="45"/>
  <c r="K322" i="45"/>
  <c r="K328" i="45"/>
  <c r="K334" i="45"/>
  <c r="K340" i="45"/>
  <c r="K346" i="45"/>
  <c r="K352" i="45"/>
  <c r="K358" i="45"/>
  <c r="K364" i="45"/>
  <c r="K370" i="45"/>
  <c r="K376" i="45"/>
  <c r="K382" i="45"/>
  <c r="K388" i="45"/>
  <c r="K394" i="45"/>
  <c r="K400" i="45"/>
  <c r="K406" i="45"/>
  <c r="K412" i="45"/>
  <c r="K418" i="45"/>
  <c r="K424" i="45"/>
  <c r="K430" i="45"/>
  <c r="K436" i="45"/>
  <c r="K442" i="45"/>
  <c r="K448" i="45"/>
  <c r="K454" i="45"/>
  <c r="K460" i="45"/>
  <c r="K466" i="45"/>
  <c r="K472" i="45"/>
  <c r="K478" i="45"/>
  <c r="K484" i="45"/>
  <c r="K490" i="45"/>
  <c r="K496" i="45"/>
  <c r="K502" i="45"/>
  <c r="K508" i="45"/>
  <c r="K514" i="45"/>
  <c r="K520" i="45"/>
  <c r="K5" i="45"/>
  <c r="K15" i="45"/>
  <c r="K23" i="45"/>
  <c r="K30" i="45"/>
  <c r="K37" i="45"/>
  <c r="K45" i="45"/>
  <c r="K52" i="45"/>
  <c r="K59" i="45"/>
  <c r="K65" i="45"/>
  <c r="K71" i="45"/>
  <c r="K77" i="45"/>
  <c r="K83" i="45"/>
  <c r="K89" i="45"/>
  <c r="K95" i="45"/>
  <c r="K101" i="45"/>
  <c r="K107" i="45"/>
  <c r="K113" i="45"/>
  <c r="K119" i="45"/>
  <c r="K125" i="45"/>
  <c r="K131" i="45"/>
  <c r="K137" i="45"/>
  <c r="K143" i="45"/>
  <c r="K149" i="45"/>
  <c r="K155" i="45"/>
  <c r="K161" i="45"/>
  <c r="K167" i="45"/>
  <c r="K173" i="45"/>
  <c r="K179" i="45"/>
  <c r="K185" i="45"/>
  <c r="K191" i="45"/>
  <c r="K197" i="45"/>
  <c r="K203" i="45"/>
  <c r="K209" i="45"/>
  <c r="K215" i="45"/>
  <c r="K221" i="45"/>
  <c r="K227" i="45"/>
  <c r="K233" i="45"/>
  <c r="K239" i="45"/>
  <c r="K245" i="45"/>
  <c r="K251" i="45"/>
  <c r="K257" i="45"/>
  <c r="K263" i="45"/>
  <c r="K269" i="45"/>
  <c r="K275" i="45"/>
  <c r="K281" i="45"/>
  <c r="K287" i="45"/>
  <c r="K293" i="45"/>
  <c r="K299" i="45"/>
  <c r="K305" i="45"/>
  <c r="K311" i="45"/>
  <c r="K317" i="45"/>
  <c r="K323" i="45"/>
  <c r="K329" i="45"/>
  <c r="K335" i="45"/>
  <c r="K341" i="45"/>
  <c r="K347" i="45"/>
  <c r="K353" i="45"/>
  <c r="K359" i="45"/>
  <c r="K365" i="45"/>
  <c r="K371" i="45"/>
  <c r="K377" i="45"/>
  <c r="K383" i="45"/>
  <c r="K389" i="45"/>
  <c r="K395" i="45"/>
  <c r="K401" i="45"/>
  <c r="K407" i="45"/>
  <c r="K413" i="45"/>
  <c r="K419" i="45"/>
  <c r="K425" i="45"/>
  <c r="K431" i="45"/>
  <c r="K437" i="45"/>
  <c r="K443" i="45"/>
  <c r="K449" i="45"/>
  <c r="K455" i="45"/>
  <c r="K461" i="45"/>
  <c r="K467" i="45"/>
  <c r="K473" i="45"/>
  <c r="K479" i="45"/>
  <c r="K485" i="45"/>
  <c r="K491" i="45"/>
  <c r="K497" i="45"/>
  <c r="K503" i="45"/>
  <c r="K509" i="45"/>
  <c r="K515" i="45"/>
  <c r="K2" i="45"/>
  <c r="K6" i="45"/>
  <c r="K16" i="45"/>
  <c r="K24" i="45"/>
  <c r="K31" i="45"/>
  <c r="K39" i="45"/>
  <c r="K46" i="45"/>
  <c r="K53" i="45"/>
  <c r="K60" i="45"/>
  <c r="K66" i="45"/>
  <c r="K72" i="45"/>
  <c r="K78" i="45"/>
  <c r="K84" i="45"/>
  <c r="K90" i="45"/>
  <c r="K96" i="45"/>
  <c r="K102" i="45"/>
  <c r="K108" i="45"/>
  <c r="K114" i="45"/>
  <c r="K120" i="45"/>
  <c r="K126" i="45"/>
  <c r="K132" i="45"/>
  <c r="K138" i="45"/>
  <c r="K144" i="45"/>
  <c r="K150" i="45"/>
  <c r="K156" i="45"/>
  <c r="K162" i="45"/>
  <c r="K168" i="45"/>
  <c r="K174" i="45"/>
  <c r="K180" i="45"/>
  <c r="K186" i="45"/>
  <c r="K192" i="45"/>
  <c r="K198" i="45"/>
  <c r="K204" i="45"/>
  <c r="K210" i="45"/>
  <c r="K216" i="45"/>
  <c r="K222" i="45"/>
  <c r="K228" i="45"/>
  <c r="K234" i="45"/>
  <c r="K240" i="45"/>
  <c r="K246" i="45"/>
  <c r="K252" i="45"/>
  <c r="K258" i="45"/>
  <c r="K264" i="45"/>
  <c r="K270" i="45"/>
  <c r="K276" i="45"/>
  <c r="K282" i="45"/>
  <c r="K288" i="45"/>
  <c r="K294" i="45"/>
  <c r="K300" i="45"/>
  <c r="K306" i="45"/>
  <c r="K312" i="45"/>
  <c r="K318" i="45"/>
  <c r="K324" i="45"/>
  <c r="K330" i="45"/>
  <c r="K336" i="45"/>
  <c r="K342" i="45"/>
  <c r="K348" i="45"/>
  <c r="K354" i="45"/>
  <c r="K360" i="45"/>
  <c r="K366" i="45"/>
  <c r="K372" i="45"/>
  <c r="K378" i="45"/>
  <c r="K384" i="45"/>
  <c r="K390" i="45"/>
  <c r="K396" i="45"/>
  <c r="K402" i="45"/>
  <c r="K408" i="45"/>
  <c r="K414" i="45"/>
  <c r="K420" i="45"/>
  <c r="K426" i="45"/>
  <c r="K432" i="45"/>
  <c r="K438" i="45"/>
  <c r="K444" i="45"/>
  <c r="K450" i="45"/>
  <c r="K456" i="45"/>
  <c r="K462" i="45"/>
  <c r="K468" i="45"/>
  <c r="K474" i="45"/>
  <c r="K480" i="45"/>
  <c r="K486" i="45"/>
  <c r="K492" i="45"/>
  <c r="K9" i="45"/>
  <c r="K17" i="45"/>
  <c r="K25" i="45"/>
  <c r="K33" i="45"/>
  <c r="K40" i="45"/>
  <c r="K47" i="45"/>
  <c r="K54" i="45"/>
  <c r="K61" i="45"/>
  <c r="K67" i="45"/>
  <c r="K73" i="45"/>
  <c r="K79" i="45"/>
  <c r="K85" i="45"/>
  <c r="K91" i="45"/>
  <c r="K97" i="45"/>
  <c r="K103" i="45"/>
  <c r="K109" i="45"/>
  <c r="K115" i="45"/>
  <c r="K121" i="45"/>
  <c r="K127" i="45"/>
  <c r="K133" i="45"/>
  <c r="K139" i="45"/>
  <c r="K145" i="45"/>
  <c r="K151" i="45"/>
  <c r="K157" i="45"/>
  <c r="K163" i="45"/>
  <c r="K169" i="45"/>
  <c r="K175" i="45"/>
  <c r="K181" i="45"/>
  <c r="K187" i="45"/>
  <c r="K193" i="45"/>
  <c r="K199" i="45"/>
  <c r="K205" i="45"/>
  <c r="K211" i="45"/>
  <c r="K217" i="45"/>
  <c r="K223" i="45"/>
  <c r="K229" i="45"/>
  <c r="K235" i="45"/>
  <c r="K241" i="45"/>
  <c r="K247" i="45"/>
  <c r="K253" i="45"/>
  <c r="K259" i="45"/>
  <c r="K265" i="45"/>
  <c r="K271" i="45"/>
  <c r="K277" i="45"/>
  <c r="K283" i="45"/>
  <c r="K289" i="45"/>
  <c r="K295" i="45"/>
  <c r="K301" i="45"/>
  <c r="K307" i="45"/>
  <c r="K313" i="45"/>
  <c r="K319" i="45"/>
  <c r="K325" i="45"/>
  <c r="K331" i="45"/>
  <c r="K337" i="45"/>
  <c r="K343" i="45"/>
  <c r="K349" i="45"/>
  <c r="K355" i="45"/>
  <c r="K361" i="45"/>
  <c r="K367" i="45"/>
  <c r="K373" i="45"/>
  <c r="K379" i="45"/>
  <c r="K385" i="45"/>
  <c r="K391" i="45"/>
  <c r="K397" i="45"/>
  <c r="K403" i="45"/>
  <c r="K409" i="45"/>
  <c r="K415" i="45"/>
  <c r="K421" i="45"/>
  <c r="K427" i="45"/>
  <c r="K433" i="45"/>
  <c r="K439" i="45"/>
  <c r="K445" i="45"/>
  <c r="K451" i="45"/>
  <c r="K457" i="45"/>
  <c r="K463" i="45"/>
  <c r="K469" i="45"/>
  <c r="K475" i="45"/>
  <c r="K481" i="45"/>
  <c r="K487" i="45"/>
  <c r="K493" i="45"/>
  <c r="K499" i="45"/>
  <c r="K505" i="45"/>
  <c r="K511" i="45"/>
  <c r="K10" i="45"/>
  <c r="K18" i="45"/>
  <c r="K27" i="45"/>
  <c r="K34" i="45"/>
  <c r="K41" i="45"/>
  <c r="K48" i="45"/>
  <c r="K55" i="45"/>
  <c r="K62" i="45"/>
  <c r="K68" i="45"/>
  <c r="K74" i="45"/>
  <c r="K80" i="45"/>
  <c r="K86" i="45"/>
  <c r="K92" i="45"/>
  <c r="K98" i="45"/>
  <c r="K104" i="45"/>
  <c r="K110" i="45"/>
  <c r="K116" i="45"/>
  <c r="K122" i="45"/>
  <c r="K128" i="45"/>
  <c r="K134" i="45"/>
  <c r="K140" i="45"/>
  <c r="K146" i="45"/>
  <c r="K152" i="45"/>
  <c r="K158" i="45"/>
  <c r="K164" i="45"/>
  <c r="K170" i="45"/>
  <c r="K176" i="45"/>
  <c r="K182" i="45"/>
  <c r="K188" i="45"/>
  <c r="K194" i="45"/>
  <c r="K200" i="45"/>
  <c r="K206" i="45"/>
  <c r="K212" i="45"/>
  <c r="K218" i="45"/>
  <c r="K224" i="45"/>
  <c r="K230" i="45"/>
  <c r="K236" i="45"/>
  <c r="K242" i="45"/>
  <c r="K248" i="45"/>
  <c r="K254" i="45"/>
  <c r="K260" i="45"/>
  <c r="K266" i="45"/>
  <c r="K272" i="45"/>
  <c r="K278" i="45"/>
  <c r="K284" i="45"/>
  <c r="K290" i="45"/>
  <c r="K296" i="45"/>
  <c r="K302" i="45"/>
  <c r="K308" i="45"/>
  <c r="K314" i="45"/>
  <c r="K320" i="45"/>
  <c r="K326" i="45"/>
  <c r="K332" i="45"/>
  <c r="K338" i="45"/>
  <c r="K344" i="45"/>
  <c r="K350" i="45"/>
  <c r="K356" i="45"/>
  <c r="K362" i="45"/>
  <c r="K368" i="45"/>
  <c r="K374" i="45"/>
  <c r="K380" i="45"/>
  <c r="K386" i="45"/>
  <c r="K392" i="45"/>
  <c r="K398" i="45"/>
  <c r="K404" i="45"/>
  <c r="K410" i="45"/>
  <c r="K416" i="45"/>
  <c r="K422" i="45"/>
  <c r="K428" i="45"/>
  <c r="K434" i="45"/>
  <c r="K440" i="45"/>
  <c r="K446" i="45"/>
  <c r="K452" i="45"/>
  <c r="K458" i="45"/>
  <c r="K464" i="45"/>
  <c r="K470" i="45"/>
  <c r="K476" i="45"/>
  <c r="K482" i="45"/>
  <c r="K488" i="45"/>
  <c r="K494" i="45"/>
  <c r="K500" i="45"/>
  <c r="K506" i="45"/>
  <c r="K512" i="45"/>
  <c r="K518" i="45"/>
  <c r="K899" i="45"/>
  <c r="K893" i="45"/>
  <c r="K887" i="45"/>
  <c r="K881" i="45"/>
  <c r="K875" i="45"/>
  <c r="K869" i="45"/>
  <c r="K863" i="45"/>
  <c r="K857" i="45"/>
  <c r="K851" i="45"/>
  <c r="K845" i="45"/>
  <c r="K839" i="45"/>
  <c r="K833" i="45"/>
  <c r="K827" i="45"/>
  <c r="K821" i="45"/>
  <c r="K815" i="45"/>
  <c r="K809" i="45"/>
  <c r="K803" i="45"/>
  <c r="K797" i="45"/>
  <c r="K791" i="45"/>
  <c r="K785" i="45"/>
  <c r="K779" i="45"/>
  <c r="K773" i="45"/>
  <c r="K767" i="45"/>
  <c r="K761" i="45"/>
  <c r="K755" i="45"/>
  <c r="K749" i="45"/>
  <c r="K743" i="45"/>
  <c r="K737" i="45"/>
  <c r="K731" i="45"/>
  <c r="K725" i="45"/>
  <c r="K719" i="45"/>
  <c r="K713" i="45"/>
  <c r="K707" i="45"/>
  <c r="K701" i="45"/>
  <c r="K695" i="45"/>
  <c r="K689" i="45"/>
  <c r="K683" i="45"/>
  <c r="K677" i="45"/>
  <c r="K671" i="45"/>
  <c r="K665" i="45"/>
  <c r="K659" i="45"/>
  <c r="K653" i="45"/>
  <c r="K647" i="45"/>
  <c r="K641" i="45"/>
  <c r="K635" i="45"/>
  <c r="K629" i="45"/>
  <c r="K623" i="45"/>
  <c r="K617" i="45"/>
  <c r="K611" i="45"/>
  <c r="K605" i="45"/>
  <c r="K599" i="45"/>
  <c r="K593" i="45"/>
  <c r="K587" i="45"/>
  <c r="K581" i="45"/>
  <c r="K575" i="45"/>
  <c r="K569" i="45"/>
  <c r="K563" i="45"/>
  <c r="K557" i="45"/>
  <c r="K551" i="45"/>
  <c r="K545" i="45"/>
  <c r="K539" i="45"/>
  <c r="K533" i="45"/>
  <c r="K527" i="45"/>
  <c r="K521" i="45"/>
  <c r="K507" i="45"/>
  <c r="K483" i="45"/>
  <c r="K447" i="45"/>
  <c r="K411" i="45"/>
  <c r="K375" i="45"/>
  <c r="K339" i="45"/>
  <c r="K303" i="45"/>
  <c r="K267" i="45"/>
  <c r="K231" i="45"/>
  <c r="K195" i="45"/>
  <c r="K159" i="45"/>
  <c r="K123" i="45"/>
  <c r="K87" i="45"/>
  <c r="K49" i="45"/>
  <c r="K3" i="45"/>
  <c r="K898" i="45"/>
  <c r="K892" i="45"/>
  <c r="K886" i="45"/>
  <c r="K880" i="45"/>
  <c r="K874" i="45"/>
  <c r="K868" i="45"/>
  <c r="K862" i="45"/>
  <c r="K856" i="45"/>
  <c r="K850" i="45"/>
  <c r="K844" i="45"/>
  <c r="K838" i="45"/>
  <c r="K832" i="45"/>
  <c r="K826" i="45"/>
  <c r="K820" i="45"/>
  <c r="K814" i="45"/>
  <c r="K808" i="45"/>
  <c r="K802" i="45"/>
  <c r="K796" i="45"/>
  <c r="K790" i="45"/>
  <c r="K784" i="45"/>
  <c r="K778" i="45"/>
  <c r="K772" i="45"/>
  <c r="K766" i="45"/>
  <c r="K760" i="45"/>
  <c r="K754" i="45"/>
  <c r="K748" i="45"/>
  <c r="K742" i="45"/>
  <c r="K736" i="45"/>
  <c r="K730" i="45"/>
  <c r="K724" i="45"/>
  <c r="K718" i="45"/>
  <c r="K712" i="45"/>
  <c r="K706" i="45"/>
  <c r="K700" i="45"/>
  <c r="K694" i="45"/>
  <c r="K688" i="45"/>
  <c r="K682" i="45"/>
  <c r="K676" i="45"/>
  <c r="K670" i="45"/>
  <c r="K664" i="45"/>
  <c r="K658" i="45"/>
  <c r="K652" i="45"/>
  <c r="K646" i="45"/>
  <c r="K640" i="45"/>
  <c r="K634" i="45"/>
  <c r="K628" i="45"/>
  <c r="K622" i="45"/>
  <c r="K616" i="45"/>
  <c r="K610" i="45"/>
  <c r="K604" i="45"/>
  <c r="K598" i="45"/>
  <c r="K592" i="45"/>
  <c r="K586" i="45"/>
  <c r="K580" i="45"/>
  <c r="K574" i="45"/>
  <c r="K568" i="45"/>
  <c r="K562" i="45"/>
  <c r="K556" i="45"/>
  <c r="K550" i="45"/>
  <c r="K544" i="45"/>
  <c r="K538" i="45"/>
  <c r="K532" i="45"/>
  <c r="K526" i="45"/>
  <c r="K519" i="45"/>
  <c r="K504" i="45"/>
  <c r="K477" i="45"/>
  <c r="K441" i="45"/>
  <c r="K405" i="45"/>
  <c r="K369" i="45"/>
  <c r="K333" i="45"/>
  <c r="K297" i="45"/>
  <c r="K261" i="45"/>
  <c r="K225" i="45"/>
  <c r="K189" i="45"/>
  <c r="K153" i="45"/>
  <c r="K117" i="45"/>
  <c r="K81" i="45"/>
  <c r="K42" i="45"/>
  <c r="K903" i="45"/>
  <c r="K897" i="45"/>
  <c r="K891" i="45"/>
  <c r="K885" i="45"/>
  <c r="K879" i="45"/>
  <c r="K873" i="45"/>
  <c r="K867" i="45"/>
  <c r="K861" i="45"/>
  <c r="K855" i="45"/>
  <c r="K849" i="45"/>
  <c r="K843" i="45"/>
  <c r="K837" i="45"/>
  <c r="K831" i="45"/>
  <c r="K825" i="45"/>
  <c r="K819" i="45"/>
  <c r="K813" i="45"/>
  <c r="K807" i="45"/>
  <c r="K801" i="45"/>
  <c r="K795" i="45"/>
  <c r="K789" i="45"/>
  <c r="K783" i="45"/>
  <c r="K777" i="45"/>
  <c r="K771" i="45"/>
  <c r="K765" i="45"/>
  <c r="K759" i="45"/>
  <c r="K753" i="45"/>
  <c r="K747" i="45"/>
  <c r="K741" i="45"/>
  <c r="K735" i="45"/>
  <c r="K729" i="45"/>
  <c r="K723" i="45"/>
  <c r="K717" i="45"/>
  <c r="K711" i="45"/>
  <c r="K705" i="45"/>
  <c r="K699" i="45"/>
  <c r="K693" i="45"/>
  <c r="K687" i="45"/>
  <c r="K681" i="45"/>
  <c r="K675" i="45"/>
  <c r="K669" i="45"/>
  <c r="K663" i="45"/>
  <c r="K657" i="45"/>
  <c r="K651" i="45"/>
  <c r="K645" i="45"/>
  <c r="K639" i="45"/>
  <c r="K633" i="45"/>
  <c r="K627" i="45"/>
  <c r="K621" i="45"/>
  <c r="K615" i="45"/>
  <c r="K609" i="45"/>
  <c r="K603" i="45"/>
  <c r="K597" i="45"/>
  <c r="K591" i="45"/>
  <c r="K585" i="45"/>
  <c r="K579" i="45"/>
  <c r="K573" i="45"/>
  <c r="K567" i="45"/>
  <c r="K561" i="45"/>
  <c r="K555" i="45"/>
  <c r="K549" i="45"/>
  <c r="K543" i="45"/>
  <c r="K537" i="45"/>
  <c r="K531" i="45"/>
  <c r="K525" i="45"/>
  <c r="K517" i="45"/>
  <c r="K501" i="45"/>
  <c r="K471" i="45"/>
  <c r="K435" i="45"/>
  <c r="K399" i="45"/>
  <c r="K363" i="45"/>
  <c r="K327" i="45"/>
  <c r="K291" i="45"/>
  <c r="K255" i="45"/>
  <c r="K219" i="45"/>
  <c r="K183" i="45"/>
  <c r="K147" i="45"/>
  <c r="K111" i="45"/>
  <c r="K75" i="45"/>
  <c r="K35" i="45"/>
  <c r="K902" i="45"/>
  <c r="K896" i="45"/>
  <c r="K890" i="45"/>
  <c r="K884" i="45"/>
  <c r="K878" i="45"/>
  <c r="K872" i="45"/>
  <c r="K866" i="45"/>
  <c r="K860" i="45"/>
  <c r="K854" i="45"/>
  <c r="K848" i="45"/>
  <c r="K842" i="45"/>
  <c r="K836" i="45"/>
  <c r="K830" i="45"/>
  <c r="K824" i="45"/>
  <c r="K818" i="45"/>
  <c r="K812" i="45"/>
  <c r="K806" i="45"/>
  <c r="K800" i="45"/>
  <c r="K794" i="45"/>
  <c r="K788" i="45"/>
  <c r="K782" i="45"/>
  <c r="K776" i="45"/>
  <c r="K770" i="45"/>
  <c r="K764" i="45"/>
  <c r="K758" i="45"/>
  <c r="K752" i="45"/>
  <c r="K746" i="45"/>
  <c r="K740" i="45"/>
  <c r="K734" i="45"/>
  <c r="K728" i="45"/>
  <c r="K722" i="45"/>
  <c r="K716" i="45"/>
  <c r="K710" i="45"/>
  <c r="K704" i="45"/>
  <c r="K698" i="45"/>
  <c r="K692" i="45"/>
  <c r="K686" i="45"/>
  <c r="K680" i="45"/>
  <c r="K674" i="45"/>
  <c r="K668" i="45"/>
  <c r="K662" i="45"/>
  <c r="K656" i="45"/>
  <c r="K650" i="45"/>
  <c r="K644" i="45"/>
  <c r="K638" i="45"/>
  <c r="K632" i="45"/>
  <c r="K626" i="45"/>
  <c r="K620" i="45"/>
  <c r="K614" i="45"/>
  <c r="K608" i="45"/>
  <c r="K602" i="45"/>
  <c r="K596" i="45"/>
  <c r="K590" i="45"/>
  <c r="K584" i="45"/>
  <c r="K578" i="45"/>
  <c r="K572" i="45"/>
  <c r="K566" i="45"/>
  <c r="K560" i="45"/>
  <c r="K554" i="45"/>
  <c r="K548" i="45"/>
  <c r="K542" i="45"/>
  <c r="K536" i="45"/>
  <c r="K530" i="45"/>
  <c r="K524" i="45"/>
  <c r="K516" i="45"/>
  <c r="K498" i="45"/>
  <c r="K465" i="45"/>
  <c r="K429" i="45"/>
  <c r="K393" i="45"/>
  <c r="K357" i="45"/>
  <c r="K321" i="45"/>
  <c r="K285" i="45"/>
  <c r="K249" i="45"/>
  <c r="K213" i="45"/>
  <c r="K177" i="45"/>
  <c r="K141" i="45"/>
  <c r="K105" i="45"/>
  <c r="K69" i="45"/>
  <c r="K28" i="45"/>
  <c r="K901" i="45"/>
  <c r="K895" i="45"/>
  <c r="K889" i="45"/>
  <c r="K883" i="45"/>
  <c r="K877" i="45"/>
  <c r="K871" i="45"/>
  <c r="K865" i="45"/>
  <c r="K859" i="45"/>
  <c r="K853" i="45"/>
  <c r="K847" i="45"/>
  <c r="K841" i="45"/>
  <c r="K835" i="45"/>
  <c r="K829" i="45"/>
  <c r="K823" i="45"/>
  <c r="K817" i="45"/>
  <c r="K811" i="45"/>
  <c r="K805" i="45"/>
  <c r="K799" i="45"/>
  <c r="K793" i="45"/>
  <c r="K787" i="45"/>
  <c r="K781" i="45"/>
  <c r="K775" i="45"/>
  <c r="K769" i="45"/>
  <c r="K763" i="45"/>
  <c r="K757" i="45"/>
  <c r="K751" i="45"/>
  <c r="K745" i="45"/>
  <c r="K739" i="45"/>
  <c r="K733" i="45"/>
  <c r="K727" i="45"/>
  <c r="K721" i="45"/>
  <c r="K715" i="45"/>
  <c r="K709" i="45"/>
  <c r="K703" i="45"/>
  <c r="K697" i="45"/>
  <c r="K691" i="45"/>
  <c r="K685" i="45"/>
  <c r="K679" i="45"/>
  <c r="K673" i="45"/>
  <c r="K667" i="45"/>
  <c r="K661" i="45"/>
  <c r="K655" i="45"/>
  <c r="K649" i="45"/>
  <c r="K643" i="45"/>
  <c r="K637" i="45"/>
  <c r="K631" i="45"/>
  <c r="K625" i="45"/>
  <c r="K619" i="45"/>
  <c r="K613" i="45"/>
  <c r="K607" i="45"/>
  <c r="K601" i="45"/>
  <c r="K595" i="45"/>
  <c r="K589" i="45"/>
  <c r="K583" i="45"/>
  <c r="K577" i="45"/>
  <c r="K571" i="45"/>
  <c r="K565" i="45"/>
  <c r="K559" i="45"/>
  <c r="K553" i="45"/>
  <c r="K547" i="45"/>
  <c r="K541" i="45"/>
  <c r="K535" i="45"/>
  <c r="K529" i="45"/>
  <c r="K523" i="45"/>
  <c r="K513" i="45"/>
  <c r="K495" i="45"/>
  <c r="K459" i="45"/>
  <c r="K423" i="45"/>
  <c r="K387" i="45"/>
  <c r="K351" i="45"/>
  <c r="K315" i="45"/>
  <c r="K279" i="45"/>
  <c r="K243" i="45"/>
  <c r="K207" i="45"/>
  <c r="K171" i="45"/>
  <c r="K135" i="45"/>
  <c r="K99" i="45"/>
  <c r="K63" i="45"/>
  <c r="K21" i="45"/>
  <c r="K7" i="45"/>
  <c r="K56" i="45"/>
  <c r="K50" i="45"/>
  <c r="K44" i="45"/>
  <c r="K38" i="45"/>
  <c r="K32" i="45"/>
  <c r="K26" i="45"/>
  <c r="K20" i="45"/>
  <c r="K14" i="45"/>
  <c r="K8" i="45"/>
  <c r="K19" i="45"/>
  <c r="K13" i="45"/>
  <c r="D513" i="45"/>
  <c r="D514" i="45" s="1"/>
  <c r="D515" i="45" s="1"/>
  <c r="D516" i="45" s="1"/>
  <c r="D517" i="45" l="1"/>
  <c r="D518" i="45" l="1"/>
  <c r="E2" i="45" s="1" a="1"/>
  <c r="E2" i="45" s="1"/>
  <c r="P2" i="45" s="1"/>
  <c r="E8" i="45" a="1"/>
  <c r="E8" i="45" s="1"/>
  <c r="P8" i="45" s="1"/>
  <c r="F8" i="45" a="1"/>
  <c r="F8" i="45" s="1"/>
  <c r="F2" i="45" l="1" a="1"/>
  <c r="F2" i="45" s="1"/>
  <c r="F4" i="45" a="1"/>
  <c r="F4" i="45" s="1"/>
  <c r="F7" i="45" a="1"/>
  <c r="F7" i="45" s="1"/>
  <c r="F6" i="45" a="1"/>
  <c r="F6" i="45" s="1"/>
  <c r="E3" i="45" a="1"/>
  <c r="E3" i="45" s="1"/>
  <c r="P3" i="45" s="1"/>
  <c r="E4" i="45" a="1"/>
  <c r="E4" i="45" s="1"/>
  <c r="P4" i="45" s="1"/>
  <c r="F5" i="45" a="1"/>
  <c r="F5" i="45" s="1"/>
  <c r="E6" i="45" a="1"/>
  <c r="E6" i="45" s="1"/>
  <c r="P6" i="45" s="1"/>
  <c r="F3" i="45" a="1"/>
  <c r="F3" i="45" s="1"/>
  <c r="E5" i="45" a="1"/>
  <c r="E5" i="45" s="1"/>
  <c r="P5" i="45" s="1"/>
  <c r="E7" i="45" a="1"/>
  <c r="E7" i="45" s="1"/>
  <c r="P7" i="45" s="1"/>
  <c r="F636" i="45" a="1"/>
  <c r="F636" i="45" s="1"/>
  <c r="F579" i="45" a="1"/>
  <c r="F579" i="45" s="1"/>
  <c r="E557" i="45" a="1"/>
  <c r="E557" i="45" s="1"/>
  <c r="P557" i="45" s="1"/>
  <c r="E535" i="45" a="1"/>
  <c r="E535" i="45" s="1"/>
  <c r="P535" i="45" s="1"/>
  <c r="F512" i="45" a="1"/>
  <c r="F512" i="45" s="1"/>
  <c r="E486" i="45" a="1"/>
  <c r="E486" i="45" s="1"/>
  <c r="P486" i="45" s="1"/>
  <c r="E468" i="45" a="1"/>
  <c r="E468" i="45" s="1"/>
  <c r="P468" i="45" s="1"/>
  <c r="E450" i="45" a="1"/>
  <c r="E450" i="45" s="1"/>
  <c r="P450" i="45" s="1"/>
  <c r="E432" i="45" a="1"/>
  <c r="E432" i="45" s="1"/>
  <c r="P432" i="45" s="1"/>
  <c r="E414" i="45" a="1"/>
  <c r="E414" i="45" s="1"/>
  <c r="P414" i="45" s="1"/>
  <c r="E396" i="45" a="1"/>
  <c r="E396" i="45" s="1"/>
  <c r="P396" i="45" s="1"/>
  <c r="E378" i="45" a="1"/>
  <c r="E378" i="45" s="1"/>
  <c r="P378" i="45" s="1"/>
  <c r="E360" i="45" a="1"/>
  <c r="E360" i="45" s="1"/>
  <c r="P360" i="45" s="1"/>
  <c r="F707" i="45" a="1"/>
  <c r="F707" i="45" s="1"/>
  <c r="E559" i="45" a="1"/>
  <c r="E559" i="45" s="1"/>
  <c r="P559" i="45" s="1"/>
  <c r="F540" i="45" a="1"/>
  <c r="F540" i="45" s="1"/>
  <c r="F518" i="45" a="1"/>
  <c r="F518" i="45" s="1"/>
  <c r="E481" i="45" a="1"/>
  <c r="E481" i="45" s="1"/>
  <c r="P481" i="45" s="1"/>
  <c r="E463" i="45" a="1"/>
  <c r="E463" i="45" s="1"/>
  <c r="P463" i="45" s="1"/>
  <c r="E445" i="45" a="1"/>
  <c r="E445" i="45" s="1"/>
  <c r="P445" i="45" s="1"/>
  <c r="E427" i="45" a="1"/>
  <c r="E427" i="45" s="1"/>
  <c r="P427" i="45" s="1"/>
  <c r="E409" i="45" a="1"/>
  <c r="E409" i="45" s="1"/>
  <c r="P409" i="45" s="1"/>
  <c r="E391" i="45" a="1"/>
  <c r="E391" i="45" s="1"/>
  <c r="P391" i="45" s="1"/>
  <c r="E373" i="45" a="1"/>
  <c r="E373" i="45" s="1"/>
  <c r="P373" i="45" s="1"/>
  <c r="E355" i="45" a="1"/>
  <c r="E355" i="45" s="1"/>
  <c r="P355" i="45" s="1"/>
  <c r="E703" i="45" a="1"/>
  <c r="E703" i="45" s="1"/>
  <c r="P703" i="45" s="1"/>
  <c r="F615" i="45" a="1"/>
  <c r="F615" i="45" s="1"/>
  <c r="E573" i="45" a="1"/>
  <c r="E573" i="45" s="1"/>
  <c r="P573" i="45" s="1"/>
  <c r="F550" i="45" a="1"/>
  <c r="F550" i="45" s="1"/>
  <c r="E529" i="45" a="1"/>
  <c r="E529" i="45" s="1"/>
  <c r="P529" i="45" s="1"/>
  <c r="F494" i="45" a="1"/>
  <c r="F494" i="45" s="1"/>
  <c r="E476" i="45" a="1"/>
  <c r="E476" i="45" s="1"/>
  <c r="P476" i="45" s="1"/>
  <c r="E458" i="45" a="1"/>
  <c r="E458" i="45" s="1"/>
  <c r="P458" i="45" s="1"/>
  <c r="E440" i="45" a="1"/>
  <c r="E440" i="45" s="1"/>
  <c r="P440" i="45" s="1"/>
  <c r="E422" i="45" a="1"/>
  <c r="E422" i="45" s="1"/>
  <c r="P422" i="45" s="1"/>
  <c r="E404" i="45" a="1"/>
  <c r="E404" i="45" s="1"/>
  <c r="P404" i="45" s="1"/>
  <c r="E386" i="45" a="1"/>
  <c r="E386" i="45" s="1"/>
  <c r="P386" i="45" s="1"/>
  <c r="E368" i="45" a="1"/>
  <c r="E368" i="45" s="1"/>
  <c r="P368" i="45" s="1"/>
  <c r="E350" i="45" a="1"/>
  <c r="E350" i="45" s="1"/>
  <c r="P350" i="45" s="1"/>
  <c r="F657" i="45" a="1"/>
  <c r="F657" i="45" s="1"/>
  <c r="F603" i="45" a="1"/>
  <c r="F603" i="45" s="1"/>
  <c r="F566" i="45" a="1"/>
  <c r="F566" i="45" s="1"/>
  <c r="E544" i="45" a="1"/>
  <c r="E544" i="45" s="1"/>
  <c r="P544" i="45" s="1"/>
  <c r="F525" i="45" a="1"/>
  <c r="F525" i="45" s="1"/>
  <c r="E498" i="45" a="1"/>
  <c r="E498" i="45" s="1"/>
  <c r="P498" i="45" s="1"/>
  <c r="F495" i="45" a="1"/>
  <c r="F495" i="45" s="1"/>
  <c r="E473" i="45" a="1"/>
  <c r="E473" i="45" s="1"/>
  <c r="P473" i="45" s="1"/>
  <c r="E455" i="45" a="1"/>
  <c r="E455" i="45" s="1"/>
  <c r="P455" i="45" s="1"/>
  <c r="E437" i="45" a="1"/>
  <c r="E437" i="45" s="1"/>
  <c r="P437" i="45" s="1"/>
  <c r="E710" i="45" a="1"/>
  <c r="E710" i="45" s="1"/>
  <c r="P710" i="45" s="1"/>
  <c r="F627" i="45" a="1"/>
  <c r="F627" i="45" s="1"/>
  <c r="E575" i="45" a="1"/>
  <c r="E575" i="45" s="1"/>
  <c r="P575" i="45" s="1"/>
  <c r="F551" i="45" a="1"/>
  <c r="F551" i="45" s="1"/>
  <c r="F532" i="45" a="1"/>
  <c r="F532" i="45" s="1"/>
  <c r="E510" i="45" a="1"/>
  <c r="E510" i="45" s="1"/>
  <c r="P510" i="45" s="1"/>
  <c r="F482" i="45" a="1"/>
  <c r="F482" i="45" s="1"/>
  <c r="F464" i="45" a="1"/>
  <c r="F464" i="45" s="1"/>
  <c r="F446" i="45" a="1"/>
  <c r="F446" i="45" s="1"/>
  <c r="F428" i="45" a="1"/>
  <c r="F428" i="45" s="1"/>
  <c r="F410" i="45" a="1"/>
  <c r="F410" i="45" s="1"/>
  <c r="F392" i="45" a="1"/>
  <c r="F392" i="45" s="1"/>
  <c r="F374" i="45" a="1"/>
  <c r="F374" i="45" s="1"/>
  <c r="F356" i="45" a="1"/>
  <c r="F356" i="45" s="1"/>
  <c r="F582" i="45" a="1"/>
  <c r="F582" i="45" s="1"/>
  <c r="F556" i="45" a="1"/>
  <c r="F556" i="45" s="1"/>
  <c r="F537" i="45" a="1"/>
  <c r="F537" i="45" s="1"/>
  <c r="F516" i="45" a="1"/>
  <c r="F516" i="45" s="1"/>
  <c r="F477" i="45" a="1"/>
  <c r="F477" i="45" s="1"/>
  <c r="F459" i="45" a="1"/>
  <c r="F459" i="45" s="1"/>
  <c r="F441" i="45" a="1"/>
  <c r="F441" i="45" s="1"/>
  <c r="F423" i="45" a="1"/>
  <c r="F423" i="45" s="1"/>
  <c r="F405" i="45" a="1"/>
  <c r="F405" i="45" s="1"/>
  <c r="F387" i="45" a="1"/>
  <c r="F387" i="45" s="1"/>
  <c r="F369" i="45" a="1"/>
  <c r="F369" i="45" s="1"/>
  <c r="F351" i="45" a="1"/>
  <c r="F351" i="45" s="1"/>
  <c r="F660" i="45" a="1"/>
  <c r="F660" i="45" s="1"/>
  <c r="F606" i="45" a="1"/>
  <c r="F606" i="45" s="1"/>
  <c r="F568" i="45" a="1"/>
  <c r="F568" i="45" s="1"/>
  <c r="E548" i="45" a="1"/>
  <c r="E548" i="45" s="1"/>
  <c r="P548" i="45" s="1"/>
  <c r="E526" i="45" a="1"/>
  <c r="E526" i="45" s="1"/>
  <c r="P526" i="45" s="1"/>
  <c r="F492" i="45" a="1"/>
  <c r="F492" i="45" s="1"/>
  <c r="F472" i="45" a="1"/>
  <c r="F472" i="45" s="1"/>
  <c r="F454" i="45" a="1"/>
  <c r="F454" i="45" s="1"/>
  <c r="F436" i="45" a="1"/>
  <c r="F436" i="45" s="1"/>
  <c r="F418" i="45" a="1"/>
  <c r="F418" i="45" s="1"/>
  <c r="F400" i="45" a="1"/>
  <c r="F400" i="45" s="1"/>
  <c r="F382" i="45" a="1"/>
  <c r="F382" i="45" s="1"/>
  <c r="F364" i="45" a="1"/>
  <c r="F364" i="45" s="1"/>
  <c r="F346" i="45" a="1"/>
  <c r="F346" i="45" s="1"/>
  <c r="E488" i="45" a="1"/>
  <c r="E488" i="45" s="1"/>
  <c r="P488" i="45" s="1"/>
  <c r="F469" i="45" a="1"/>
  <c r="F469" i="45" s="1"/>
  <c r="F451" i="45" a="1"/>
  <c r="F451" i="45" s="1"/>
  <c r="F433" i="45" a="1"/>
  <c r="F433" i="45" s="1"/>
  <c r="E690" i="45" a="1"/>
  <c r="E690" i="45" s="1"/>
  <c r="P690" i="45" s="1"/>
  <c r="F618" i="45" a="1"/>
  <c r="F618" i="45" s="1"/>
  <c r="F570" i="45" a="1"/>
  <c r="F570" i="45" s="1"/>
  <c r="F548" i="45" a="1"/>
  <c r="F548" i="45" s="1"/>
  <c r="E530" i="45" a="1"/>
  <c r="E530" i="45" s="1"/>
  <c r="P530" i="45" s="1"/>
  <c r="E508" i="45" a="1"/>
  <c r="E508" i="45" s="1"/>
  <c r="P508" i="45" s="1"/>
  <c r="E480" i="45" a="1"/>
  <c r="E480" i="45" s="1"/>
  <c r="P480" i="45" s="1"/>
  <c r="E462" i="45" a="1"/>
  <c r="E462" i="45" s="1"/>
  <c r="P462" i="45" s="1"/>
  <c r="E444" i="45" a="1"/>
  <c r="E444" i="45" s="1"/>
  <c r="P444" i="45" s="1"/>
  <c r="E426" i="45" a="1"/>
  <c r="E426" i="45" s="1"/>
  <c r="P426" i="45" s="1"/>
  <c r="E408" i="45" a="1"/>
  <c r="E408" i="45" s="1"/>
  <c r="P408" i="45" s="1"/>
  <c r="E390" i="45" a="1"/>
  <c r="E390" i="45" s="1"/>
  <c r="P390" i="45" s="1"/>
  <c r="E372" i="45" a="1"/>
  <c r="E372" i="45" s="1"/>
  <c r="P372" i="45" s="1"/>
  <c r="E354" i="45" a="1"/>
  <c r="E354" i="45" s="1"/>
  <c r="P354" i="45" s="1"/>
  <c r="E578" i="45" a="1"/>
  <c r="E578" i="45" s="1"/>
  <c r="P578" i="45" s="1"/>
  <c r="E554" i="45" a="1"/>
  <c r="E554" i="45" s="1"/>
  <c r="P554" i="45" s="1"/>
  <c r="E532" i="45" a="1"/>
  <c r="E532" i="45" s="1"/>
  <c r="P532" i="45" s="1"/>
  <c r="F514" i="45" a="1"/>
  <c r="F514" i="45" s="1"/>
  <c r="E475" i="45" a="1"/>
  <c r="E475" i="45" s="1"/>
  <c r="P475" i="45" s="1"/>
  <c r="E457" i="45" a="1"/>
  <c r="E457" i="45" s="1"/>
  <c r="P457" i="45" s="1"/>
  <c r="E439" i="45" a="1"/>
  <c r="E439" i="45" s="1"/>
  <c r="P439" i="45" s="1"/>
  <c r="E421" i="45" a="1"/>
  <c r="E421" i="45" s="1"/>
  <c r="P421" i="45" s="1"/>
  <c r="E403" i="45" a="1"/>
  <c r="E403" i="45" s="1"/>
  <c r="P403" i="45" s="1"/>
  <c r="E385" i="45" a="1"/>
  <c r="E385" i="45" s="1"/>
  <c r="P385" i="45" s="1"/>
  <c r="E367" i="45" a="1"/>
  <c r="E367" i="45" s="1"/>
  <c r="P367" i="45" s="1"/>
  <c r="E349" i="45" a="1"/>
  <c r="E349" i="45" s="1"/>
  <c r="P349" i="45" s="1"/>
  <c r="F651" i="45" a="1"/>
  <c r="F651" i="45" s="1"/>
  <c r="F597" i="45" a="1"/>
  <c r="F597" i="45" s="1"/>
  <c r="E564" i="45" a="1"/>
  <c r="E564" i="45" s="1"/>
  <c r="P564" i="45" s="1"/>
  <c r="F542" i="45" a="1"/>
  <c r="F542" i="45" s="1"/>
  <c r="F523" i="45" a="1"/>
  <c r="F523" i="45" s="1"/>
  <c r="E487" i="45" a="1"/>
  <c r="E487" i="45" s="1"/>
  <c r="P487" i="45" s="1"/>
  <c r="E470" i="45" a="1"/>
  <c r="E470" i="45" s="1"/>
  <c r="P470" i="45" s="1"/>
  <c r="E452" i="45" a="1"/>
  <c r="E452" i="45" s="1"/>
  <c r="P452" i="45" s="1"/>
  <c r="E434" i="45" a="1"/>
  <c r="E434" i="45" s="1"/>
  <c r="P434" i="45" s="1"/>
  <c r="E416" i="45" a="1"/>
  <c r="E416" i="45" s="1"/>
  <c r="P416" i="45" s="1"/>
  <c r="E398" i="45" a="1"/>
  <c r="E398" i="45" s="1"/>
  <c r="P398" i="45" s="1"/>
  <c r="E380" i="45" a="1"/>
  <c r="E380" i="45" s="1"/>
  <c r="P380" i="45" s="1"/>
  <c r="E362" i="45" a="1"/>
  <c r="E362" i="45" s="1"/>
  <c r="P362" i="45" s="1"/>
  <c r="E344" i="45" a="1"/>
  <c r="E344" i="45" s="1"/>
  <c r="P344" i="45" s="1"/>
  <c r="F562" i="45" a="1"/>
  <c r="F562" i="45" s="1"/>
  <c r="F535" i="45" a="1"/>
  <c r="F535" i="45" s="1"/>
  <c r="E505" i="45" a="1"/>
  <c r="E505" i="45" s="1"/>
  <c r="P505" i="45" s="1"/>
  <c r="F709" i="45" a="1"/>
  <c r="F709" i="45" s="1"/>
  <c r="F666" i="45" a="1"/>
  <c r="F666" i="45" s="1"/>
  <c r="E648" i="45" a="1"/>
  <c r="E648" i="45" s="1"/>
  <c r="P648" i="45" s="1"/>
  <c r="E630" i="45" a="1"/>
  <c r="E630" i="45" s="1"/>
  <c r="P630" i="45" s="1"/>
  <c r="E612" i="45" a="1"/>
  <c r="E612" i="45" s="1"/>
  <c r="P612" i="45" s="1"/>
  <c r="E594" i="45" a="1"/>
  <c r="E594" i="45" s="1"/>
  <c r="P594" i="45" s="1"/>
  <c r="E694" i="45" a="1"/>
  <c r="E694" i="45" s="1"/>
  <c r="P694" i="45" s="1"/>
  <c r="F549" i="45" a="1"/>
  <c r="F549" i="45" s="1"/>
  <c r="F527" i="45" a="1"/>
  <c r="F527" i="45" s="1"/>
  <c r="F508" i="45" a="1"/>
  <c r="F508" i="45" s="1"/>
  <c r="E485" i="45" a="1"/>
  <c r="E485" i="45" s="1"/>
  <c r="P485" i="45" s="1"/>
  <c r="E467" i="45" a="1"/>
  <c r="E467" i="45" s="1"/>
  <c r="P467" i="45" s="1"/>
  <c r="E449" i="45" a="1"/>
  <c r="E449" i="45" s="1"/>
  <c r="P449" i="45" s="1"/>
  <c r="E431" i="45" a="1"/>
  <c r="E431" i="45" s="1"/>
  <c r="P431" i="45" s="1"/>
  <c r="F663" i="45" a="1"/>
  <c r="F663" i="45" s="1"/>
  <c r="F609" i="45" a="1"/>
  <c r="F609" i="45" s="1"/>
  <c r="E566" i="45" a="1"/>
  <c r="E566" i="45" s="1"/>
  <c r="P566" i="45" s="1"/>
  <c r="E546" i="45" a="1"/>
  <c r="E546" i="45" s="1"/>
  <c r="P546" i="45" s="1"/>
  <c r="F524" i="45" a="1"/>
  <c r="F524" i="45" s="1"/>
  <c r="E506" i="45" a="1"/>
  <c r="E506" i="45" s="1"/>
  <c r="P506" i="45" s="1"/>
  <c r="F476" i="45" a="1"/>
  <c r="F476" i="45" s="1"/>
  <c r="F458" i="45" a="1"/>
  <c r="F458" i="45" s="1"/>
  <c r="F440" i="45" a="1"/>
  <c r="F440" i="45" s="1"/>
  <c r="F422" i="45" a="1"/>
  <c r="F422" i="45" s="1"/>
  <c r="F404" i="45" a="1"/>
  <c r="F404" i="45" s="1"/>
  <c r="F386" i="45" a="1"/>
  <c r="F386" i="45" s="1"/>
  <c r="F368" i="45" a="1"/>
  <c r="F368" i="45" s="1"/>
  <c r="F350" i="45" a="1"/>
  <c r="F350" i="45" s="1"/>
  <c r="F573" i="45" a="1"/>
  <c r="F573" i="45" s="1"/>
  <c r="E551" i="45" a="1"/>
  <c r="E551" i="45" s="1"/>
  <c r="P551" i="45" s="1"/>
  <c r="F529" i="45" a="1"/>
  <c r="F529" i="45" s="1"/>
  <c r="E512" i="45" a="1"/>
  <c r="E512" i="45" s="1"/>
  <c r="P512" i="45" s="1"/>
  <c r="E541" i="45" a="1"/>
  <c r="E541" i="45" s="1"/>
  <c r="P541" i="45" s="1"/>
  <c r="F522" i="45" a="1"/>
  <c r="F522" i="45" s="1"/>
  <c r="E502" i="45" a="1"/>
  <c r="E502" i="45" s="1"/>
  <c r="P502" i="45" s="1"/>
  <c r="E479" i="45" a="1"/>
  <c r="E479" i="45" s="1"/>
  <c r="P479" i="45" s="1"/>
  <c r="E461" i="45" a="1"/>
  <c r="E461" i="45" s="1"/>
  <c r="P461" i="45" s="1"/>
  <c r="E443" i="45" a="1"/>
  <c r="E443" i="45" s="1"/>
  <c r="P443" i="45" s="1"/>
  <c r="E425" i="45" a="1"/>
  <c r="E425" i="45" s="1"/>
  <c r="P425" i="45" s="1"/>
  <c r="F645" i="45" a="1"/>
  <c r="F645" i="45" s="1"/>
  <c r="F591" i="45" a="1"/>
  <c r="F591" i="45" s="1"/>
  <c r="F559" i="45" a="1"/>
  <c r="F559" i="45" s="1"/>
  <c r="E538" i="45" a="1"/>
  <c r="E538" i="45" s="1"/>
  <c r="P538" i="45" s="1"/>
  <c r="E519" i="45" a="1"/>
  <c r="E519" i="45" s="1"/>
  <c r="P519" i="45" s="1"/>
  <c r="F489" i="45" a="1"/>
  <c r="F489" i="45" s="1"/>
  <c r="F470" i="45" a="1"/>
  <c r="F470" i="45" s="1"/>
  <c r="F452" i="45" a="1"/>
  <c r="F452" i="45" s="1"/>
  <c r="F434" i="45" a="1"/>
  <c r="F434" i="45" s="1"/>
  <c r="F416" i="45" a="1"/>
  <c r="F416" i="45" s="1"/>
  <c r="F398" i="45" a="1"/>
  <c r="F398" i="45" s="1"/>
  <c r="F380" i="45" a="1"/>
  <c r="F380" i="45" s="1"/>
  <c r="F362" i="45" a="1"/>
  <c r="F362" i="45" s="1"/>
  <c r="E728" i="45" a="1"/>
  <c r="E728" i="45" s="1"/>
  <c r="P728" i="45" s="1"/>
  <c r="F564" i="45" a="1"/>
  <c r="F564" i="45" s="1"/>
  <c r="E543" i="45" a="1"/>
  <c r="E543" i="45" s="1"/>
  <c r="P543" i="45" s="1"/>
  <c r="E524" i="45" a="1"/>
  <c r="E524" i="45" s="1"/>
  <c r="P524" i="45" s="1"/>
  <c r="F483" i="45" a="1"/>
  <c r="F483" i="45" s="1"/>
  <c r="F465" i="45" a="1"/>
  <c r="F465" i="45" s="1"/>
  <c r="F447" i="45" a="1"/>
  <c r="F447" i="45" s="1"/>
  <c r="F429" i="45" a="1"/>
  <c r="F429" i="45" s="1"/>
  <c r="F411" i="45" a="1"/>
  <c r="F411" i="45" s="1"/>
  <c r="F393" i="45" a="1"/>
  <c r="F393" i="45" s="1"/>
  <c r="F375" i="45" a="1"/>
  <c r="F375" i="45" s="1"/>
  <c r="F357" i="45" a="1"/>
  <c r="F357" i="45" s="1"/>
  <c r="F723" i="45" a="1"/>
  <c r="F723" i="45" s="1"/>
  <c r="F624" i="45" a="1"/>
  <c r="F624" i="45" s="1"/>
  <c r="F577" i="45" a="1"/>
  <c r="F577" i="45" s="1"/>
  <c r="E553" i="45" a="1"/>
  <c r="E553" i="45" s="1"/>
  <c r="P553" i="45" s="1"/>
  <c r="F534" i="45" a="1"/>
  <c r="F534" i="45" s="1"/>
  <c r="F507" i="45" a="1"/>
  <c r="F507" i="45" s="1"/>
  <c r="F478" i="45" a="1"/>
  <c r="F478" i="45" s="1"/>
  <c r="F460" i="45" a="1"/>
  <c r="F460" i="45" s="1"/>
  <c r="F442" i="45" a="1"/>
  <c r="F442" i="45" s="1"/>
  <c r="F424" i="45" a="1"/>
  <c r="F424" i="45" s="1"/>
  <c r="F406" i="45" a="1"/>
  <c r="F406" i="45" s="1"/>
  <c r="F388" i="45" a="1"/>
  <c r="F388" i="45" s="1"/>
  <c r="F370" i="45" a="1"/>
  <c r="F370" i="45" s="1"/>
  <c r="F352" i="45" a="1"/>
  <c r="F352" i="45" s="1"/>
  <c r="F810" i="45" a="1"/>
  <c r="F810" i="45" s="1"/>
  <c r="F701" i="45" a="1"/>
  <c r="F701" i="45" s="1"/>
  <c r="F805" i="45" a="1"/>
  <c r="F805" i="45" s="1"/>
  <c r="F658" i="45" a="1"/>
  <c r="F658" i="45" s="1"/>
  <c r="F718" i="45" a="1"/>
  <c r="F718" i="45" s="1"/>
  <c r="E663" i="45" a="1"/>
  <c r="E663" i="45" s="1"/>
  <c r="P663" i="45" s="1"/>
  <c r="F546" i="45" a="1"/>
  <c r="F546" i="45" s="1"/>
  <c r="F445" i="45" a="1"/>
  <c r="F445" i="45" s="1"/>
  <c r="F521" i="45" a="1"/>
  <c r="F521" i="45" s="1"/>
  <c r="E402" i="45" a="1"/>
  <c r="E402" i="45" s="1"/>
  <c r="P402" i="45" s="1"/>
  <c r="E527" i="45" a="1"/>
  <c r="E527" i="45" s="1"/>
  <c r="P527" i="45" s="1"/>
  <c r="F435" i="45" a="1"/>
  <c r="F435" i="45" s="1"/>
  <c r="F381" i="45" a="1"/>
  <c r="F381" i="45" s="1"/>
  <c r="F642" i="45" a="1"/>
  <c r="F642" i="45" s="1"/>
  <c r="F539" i="45" a="1"/>
  <c r="F539" i="45" s="1"/>
  <c r="F466" i="45" a="1"/>
  <c r="F466" i="45" s="1"/>
  <c r="F412" i="45" a="1"/>
  <c r="F412" i="45" s="1"/>
  <c r="F358" i="45" a="1"/>
  <c r="F358" i="45" s="1"/>
  <c r="F639" i="45" a="1"/>
  <c r="F639" i="45" s="1"/>
  <c r="E580" i="45" a="1"/>
  <c r="E580" i="45" s="1"/>
  <c r="P580" i="45" s="1"/>
  <c r="F552" i="45" a="1"/>
  <c r="F552" i="45" s="1"/>
  <c r="E528" i="45" a="1"/>
  <c r="E528" i="45" s="1"/>
  <c r="P528" i="45" s="1"/>
  <c r="E490" i="45" a="1"/>
  <c r="E490" i="45" s="1"/>
  <c r="P490" i="45" s="1"/>
  <c r="E472" i="45" a="1"/>
  <c r="E472" i="45" s="1"/>
  <c r="P472" i="45" s="1"/>
  <c r="E454" i="45" a="1"/>
  <c r="E454" i="45" s="1"/>
  <c r="P454" i="45" s="1"/>
  <c r="E436" i="45" a="1"/>
  <c r="E436" i="45" s="1"/>
  <c r="P436" i="45" s="1"/>
  <c r="E418" i="45" a="1"/>
  <c r="E418" i="45" s="1"/>
  <c r="P418" i="45" s="1"/>
  <c r="E400" i="45" a="1"/>
  <c r="E400" i="45" s="1"/>
  <c r="P400" i="45" s="1"/>
  <c r="E382" i="45" a="1"/>
  <c r="E382" i="45" s="1"/>
  <c r="P382" i="45" s="1"/>
  <c r="E364" i="45" a="1"/>
  <c r="E364" i="45" s="1"/>
  <c r="P364" i="45" s="1"/>
  <c r="E346" i="45" a="1"/>
  <c r="E346" i="45" s="1"/>
  <c r="P346" i="45" s="1"/>
  <c r="F467" i="45" a="1"/>
  <c r="F467" i="45" s="1"/>
  <c r="F395" i="45" a="1"/>
  <c r="F395" i="45" s="1"/>
  <c r="E343" i="45" a="1"/>
  <c r="E343" i="45" s="1"/>
  <c r="P343" i="45" s="1"/>
  <c r="E325" i="45" a="1"/>
  <c r="E325" i="45" s="1"/>
  <c r="P325" i="45" s="1"/>
  <c r="E307" i="45" a="1"/>
  <c r="E307" i="45" s="1"/>
  <c r="P307" i="45" s="1"/>
  <c r="E289" i="45" a="1"/>
  <c r="E289" i="45" s="1"/>
  <c r="P289" i="45" s="1"/>
  <c r="E271" i="45" a="1"/>
  <c r="E271" i="45" s="1"/>
  <c r="P271" i="45" s="1"/>
  <c r="E253" i="45" a="1"/>
  <c r="E253" i="45" s="1"/>
  <c r="P253" i="45" s="1"/>
  <c r="E235" i="45" a="1"/>
  <c r="E235" i="45" s="1"/>
  <c r="P235" i="45" s="1"/>
  <c r="E217" i="45" a="1"/>
  <c r="E217" i="45" s="1"/>
  <c r="P217" i="45" s="1"/>
  <c r="E199" i="45" a="1"/>
  <c r="E199" i="45" s="1"/>
  <c r="P199" i="45" s="1"/>
  <c r="E545" i="45" a="1"/>
  <c r="E545" i="45" s="1"/>
  <c r="P545" i="45" s="1"/>
  <c r="E459" i="45" a="1"/>
  <c r="E459" i="45" s="1"/>
  <c r="P459" i="45" s="1"/>
  <c r="E377" i="45" a="1"/>
  <c r="E377" i="45" s="1"/>
  <c r="P377" i="45" s="1"/>
  <c r="F334" i="45" a="1"/>
  <c r="F334" i="45" s="1"/>
  <c r="F316" i="45" a="1"/>
  <c r="F316" i="45" s="1"/>
  <c r="F298" i="45" a="1"/>
  <c r="F298" i="45" s="1"/>
  <c r="F280" i="45" a="1"/>
  <c r="F280" i="45" s="1"/>
  <c r="F262" i="45" a="1"/>
  <c r="F262" i="45" s="1"/>
  <c r="F244" i="45" a="1"/>
  <c r="F244" i="45" s="1"/>
  <c r="F226" i="45" a="1"/>
  <c r="F226" i="45" s="1"/>
  <c r="F208" i="45" a="1"/>
  <c r="F208" i="45" s="1"/>
  <c r="F190" i="45" a="1"/>
  <c r="F190" i="45" s="1"/>
  <c r="F172" i="45" a="1"/>
  <c r="F172" i="45" s="1"/>
  <c r="F154" i="45" a="1"/>
  <c r="F154" i="45" s="1"/>
  <c r="F136" i="45" a="1"/>
  <c r="F136" i="45" s="1"/>
  <c r="F118" i="45" a="1"/>
  <c r="F118" i="45" s="1"/>
  <c r="F100" i="45" a="1"/>
  <c r="F100" i="45" s="1"/>
  <c r="F82" i="45" a="1"/>
  <c r="F82" i="45" s="1"/>
  <c r="F64" i="45" a="1"/>
  <c r="F64" i="45" s="1"/>
  <c r="F46" i="45" a="1"/>
  <c r="F46" i="45" s="1"/>
  <c r="F28" i="45" a="1"/>
  <c r="F28" i="45" s="1"/>
  <c r="F10" i="45" a="1"/>
  <c r="F10" i="45" s="1"/>
  <c r="F558" i="45" a="1"/>
  <c r="F558" i="45" s="1"/>
  <c r="E429" i="45" a="1"/>
  <c r="E429" i="45" s="1"/>
  <c r="P429" i="45" s="1"/>
  <c r="F383" i="45" a="1"/>
  <c r="F383" i="45" s="1"/>
  <c r="F341" i="45" a="1"/>
  <c r="F341" i="45" s="1"/>
  <c r="E568" i="45" a="1"/>
  <c r="E568" i="45" s="1"/>
  <c r="P568" i="45" s="1"/>
  <c r="F461" i="45" a="1"/>
  <c r="F461" i="45" s="1"/>
  <c r="E389" i="45" a="1"/>
  <c r="E389" i="45" s="1"/>
  <c r="P389" i="45" s="1"/>
  <c r="E342" i="45" a="1"/>
  <c r="E342" i="45" s="1"/>
  <c r="P342" i="45" s="1"/>
  <c r="E324" i="45" a="1"/>
  <c r="E324" i="45" s="1"/>
  <c r="P324" i="45" s="1"/>
  <c r="E306" i="45" a="1"/>
  <c r="E306" i="45" s="1"/>
  <c r="P306" i="45" s="1"/>
  <c r="E288" i="45" a="1"/>
  <c r="E288" i="45" s="1"/>
  <c r="P288" i="45" s="1"/>
  <c r="E270" i="45" a="1"/>
  <c r="E270" i="45" s="1"/>
  <c r="P270" i="45" s="1"/>
  <c r="E252" i="45" a="1"/>
  <c r="E252" i="45" s="1"/>
  <c r="P252" i="45" s="1"/>
  <c r="E234" i="45" a="1"/>
  <c r="E234" i="45" s="1"/>
  <c r="P234" i="45" s="1"/>
  <c r="E216" i="45" a="1"/>
  <c r="E216" i="45" s="1"/>
  <c r="P216" i="45" s="1"/>
  <c r="E198" i="45" a="1"/>
  <c r="E198" i="45" s="1"/>
  <c r="P198" i="45" s="1"/>
  <c r="E180" i="45" a="1"/>
  <c r="E180" i="45" s="1"/>
  <c r="P180" i="45" s="1"/>
  <c r="E162" i="45" a="1"/>
  <c r="E162" i="45" s="1"/>
  <c r="P162" i="45" s="1"/>
  <c r="E144" i="45" a="1"/>
  <c r="E144" i="45" s="1"/>
  <c r="P144" i="45" s="1"/>
  <c r="E126" i="45" a="1"/>
  <c r="E126" i="45" s="1"/>
  <c r="P126" i="45" s="1"/>
  <c r="E108" i="45" a="1"/>
  <c r="E108" i="45" s="1"/>
  <c r="P108" i="45" s="1"/>
  <c r="E90" i="45" a="1"/>
  <c r="E90" i="45" s="1"/>
  <c r="P90" i="45" s="1"/>
  <c r="E72" i="45" a="1"/>
  <c r="E72" i="45" s="1"/>
  <c r="P72" i="45" s="1"/>
  <c r="E54" i="45" a="1"/>
  <c r="E54" i="45" s="1"/>
  <c r="P54" i="45" s="1"/>
  <c r="E36" i="45" a="1"/>
  <c r="E36" i="45" s="1"/>
  <c r="P36" i="45" s="1"/>
  <c r="E18" i="45" a="1"/>
  <c r="E18" i="45" s="1"/>
  <c r="P18" i="45" s="1"/>
  <c r="F555" i="45" a="1"/>
  <c r="F555" i="45" s="1"/>
  <c r="F336" i="45" a="1"/>
  <c r="F336" i="45" s="1"/>
  <c r="E292" i="45" a="1"/>
  <c r="E292" i="45" s="1"/>
  <c r="P292" i="45" s="1"/>
  <c r="E256" i="45" a="1"/>
  <c r="E256" i="45" s="1"/>
  <c r="P256" i="45" s="1"/>
  <c r="E220" i="45" a="1"/>
  <c r="E220" i="45" s="1"/>
  <c r="P220" i="45" s="1"/>
  <c r="E183" i="45" a="1"/>
  <c r="E183" i="45" s="1"/>
  <c r="P183" i="45" s="1"/>
  <c r="F161" i="45" a="1"/>
  <c r="F161" i="45" s="1"/>
  <c r="E129" i="45" a="1"/>
  <c r="E129" i="45" s="1"/>
  <c r="P129" i="45" s="1"/>
  <c r="F107" i="45" a="1"/>
  <c r="F107" i="45" s="1"/>
  <c r="E75" i="45" a="1"/>
  <c r="E75" i="45" s="1"/>
  <c r="P75" i="45" s="1"/>
  <c r="F53" i="45" a="1"/>
  <c r="F53" i="45" s="1"/>
  <c r="E21" i="45" a="1"/>
  <c r="E21" i="45" s="1"/>
  <c r="P21" i="45" s="1"/>
  <c r="F455" i="45" a="1"/>
  <c r="F455" i="45" s="1"/>
  <c r="F325" i="45" a="1"/>
  <c r="F325" i="45" s="1"/>
  <c r="F289" i="45" a="1"/>
  <c r="F289" i="45" s="1"/>
  <c r="F253" i="45" a="1"/>
  <c r="F253" i="45" s="1"/>
  <c r="F217" i="45" a="1"/>
  <c r="F217" i="45" s="1"/>
  <c r="F186" i="45" a="1"/>
  <c r="F186" i="45" s="1"/>
  <c r="F159" i="45" a="1"/>
  <c r="F159" i="45" s="1"/>
  <c r="F132" i="45" a="1"/>
  <c r="F132" i="45" s="1"/>
  <c r="F105" i="45" a="1"/>
  <c r="F105" i="45" s="1"/>
  <c r="F78" i="45" a="1"/>
  <c r="F78" i="45" s="1"/>
  <c r="F51" i="45" a="1"/>
  <c r="F51" i="45" s="1"/>
  <c r="F24" i="45" a="1"/>
  <c r="F24" i="45" s="1"/>
  <c r="E209" i="45" a="1"/>
  <c r="E209" i="45" s="1"/>
  <c r="P209" i="45" s="1"/>
  <c r="E81" i="45" a="1"/>
  <c r="E81" i="45" s="1"/>
  <c r="P81" i="45" s="1"/>
  <c r="E471" i="45" a="1"/>
  <c r="E471" i="45" s="1"/>
  <c r="P471" i="45" s="1"/>
  <c r="E328" i="45" a="1"/>
  <c r="E328" i="45" s="1"/>
  <c r="P328" i="45" s="1"/>
  <c r="E291" i="45" a="1"/>
  <c r="E291" i="45" s="1"/>
  <c r="P291" i="45" s="1"/>
  <c r="E255" i="45" a="1"/>
  <c r="E255" i="45" s="1"/>
  <c r="P255" i="45" s="1"/>
  <c r="E219" i="45" a="1"/>
  <c r="E219" i="45" s="1"/>
  <c r="P219" i="45" s="1"/>
  <c r="E177" i="45" a="1"/>
  <c r="E177" i="45" s="1"/>
  <c r="P177" i="45" s="1"/>
  <c r="F155" i="45" a="1"/>
  <c r="F155" i="45" s="1"/>
  <c r="E123" i="45" a="1"/>
  <c r="E123" i="45" s="1"/>
  <c r="P123" i="45" s="1"/>
  <c r="F101" i="45" a="1"/>
  <c r="F101" i="45" s="1"/>
  <c r="E69" i="45" a="1"/>
  <c r="E69" i="45" s="1"/>
  <c r="P69" i="45" s="1"/>
  <c r="E760" i="45" a="1"/>
  <c r="E760" i="45" s="1"/>
  <c r="P760" i="45" s="1"/>
  <c r="F683" i="45" a="1"/>
  <c r="F683" i="45" s="1"/>
  <c r="E662" i="45" a="1"/>
  <c r="E662" i="45" s="1"/>
  <c r="P662" i="45" s="1"/>
  <c r="F640" i="45" a="1"/>
  <c r="F640" i="45" s="1"/>
  <c r="E668" i="45" a="1"/>
  <c r="E668" i="45" s="1"/>
  <c r="P668" i="45" s="1"/>
  <c r="E645" i="45" a="1"/>
  <c r="E645" i="45" s="1"/>
  <c r="P645" i="45" s="1"/>
  <c r="E525" i="45" a="1"/>
  <c r="E525" i="45" s="1"/>
  <c r="P525" i="45" s="1"/>
  <c r="F427" i="45" a="1"/>
  <c r="F427" i="45" s="1"/>
  <c r="E493" i="45" a="1"/>
  <c r="E493" i="45" s="1"/>
  <c r="P493" i="45" s="1"/>
  <c r="E384" i="45" a="1"/>
  <c r="E384" i="45" s="1"/>
  <c r="P384" i="45" s="1"/>
  <c r="E499" i="45" a="1"/>
  <c r="E499" i="45" s="1"/>
  <c r="P499" i="45" s="1"/>
  <c r="E433" i="45" a="1"/>
  <c r="E433" i="45" s="1"/>
  <c r="P433" i="45" s="1"/>
  <c r="E379" i="45" a="1"/>
  <c r="E379" i="45" s="1"/>
  <c r="P379" i="45" s="1"/>
  <c r="F633" i="45" a="1"/>
  <c r="F633" i="45" s="1"/>
  <c r="E537" i="45" a="1"/>
  <c r="E537" i="45" s="1"/>
  <c r="P537" i="45" s="1"/>
  <c r="E464" i="45" a="1"/>
  <c r="E464" i="45" s="1"/>
  <c r="P464" i="45" s="1"/>
  <c r="E410" i="45" a="1"/>
  <c r="E410" i="45" s="1"/>
  <c r="P410" i="45" s="1"/>
  <c r="E356" i="45" a="1"/>
  <c r="E356" i="45" s="1"/>
  <c r="P356" i="45" s="1"/>
  <c r="F630" i="45" a="1"/>
  <c r="F630" i="45" s="1"/>
  <c r="F575" i="45" a="1"/>
  <c r="F575" i="45" s="1"/>
  <c r="E547" i="45" a="1"/>
  <c r="E547" i="45" s="1"/>
  <c r="P547" i="45" s="1"/>
  <c r="E520" i="45" a="1"/>
  <c r="E520" i="45" s="1"/>
  <c r="P520" i="45" s="1"/>
  <c r="F486" i="45" a="1"/>
  <c r="F486" i="45" s="1"/>
  <c r="F468" i="45" a="1"/>
  <c r="F468" i="45" s="1"/>
  <c r="F450" i="45" a="1"/>
  <c r="F450" i="45" s="1"/>
  <c r="F432" i="45" a="1"/>
  <c r="F432" i="45" s="1"/>
  <c r="F414" i="45" a="1"/>
  <c r="F414" i="45" s="1"/>
  <c r="F396" i="45" a="1"/>
  <c r="F396" i="45" s="1"/>
  <c r="F378" i="45" a="1"/>
  <c r="F378" i="45" s="1"/>
  <c r="F360" i="45" a="1"/>
  <c r="F360" i="45" s="1"/>
  <c r="E756" i="45" a="1"/>
  <c r="E756" i="45" s="1"/>
  <c r="P756" i="45" s="1"/>
  <c r="E453" i="45" a="1"/>
  <c r="E453" i="45" s="1"/>
  <c r="P453" i="45" s="1"/>
  <c r="E381" i="45" a="1"/>
  <c r="E381" i="45" s="1"/>
  <c r="P381" i="45" s="1"/>
  <c r="F339" i="45" a="1"/>
  <c r="F339" i="45" s="1"/>
  <c r="F321" i="45" a="1"/>
  <c r="F321" i="45" s="1"/>
  <c r="F303" i="45" a="1"/>
  <c r="F303" i="45" s="1"/>
  <c r="F285" i="45" a="1"/>
  <c r="F285" i="45" s="1"/>
  <c r="F267" i="45" a="1"/>
  <c r="F267" i="45" s="1"/>
  <c r="F249" i="45" a="1"/>
  <c r="F249" i="45" s="1"/>
  <c r="F231" i="45" a="1"/>
  <c r="F231" i="45" s="1"/>
  <c r="F213" i="45" a="1"/>
  <c r="F213" i="45" s="1"/>
  <c r="F195" i="45" a="1"/>
  <c r="F195" i="45" s="1"/>
  <c r="F528" i="45" a="1"/>
  <c r="F528" i="45" s="1"/>
  <c r="F437" i="45" a="1"/>
  <c r="F437" i="45" s="1"/>
  <c r="F373" i="45" a="1"/>
  <c r="F373" i="45" s="1"/>
  <c r="E332" i="45" a="1"/>
  <c r="E332" i="45" s="1"/>
  <c r="P332" i="45" s="1"/>
  <c r="E314" i="45" a="1"/>
  <c r="E314" i="45" s="1"/>
  <c r="P314" i="45" s="1"/>
  <c r="E296" i="45" a="1"/>
  <c r="E296" i="45" s="1"/>
  <c r="P296" i="45" s="1"/>
  <c r="E278" i="45" a="1"/>
  <c r="E278" i="45" s="1"/>
  <c r="P278" i="45" s="1"/>
  <c r="E260" i="45" a="1"/>
  <c r="E260" i="45" s="1"/>
  <c r="P260" i="45" s="1"/>
  <c r="E242" i="45" a="1"/>
  <c r="E242" i="45" s="1"/>
  <c r="P242" i="45" s="1"/>
  <c r="E224" i="45" a="1"/>
  <c r="E224" i="45" s="1"/>
  <c r="P224" i="45" s="1"/>
  <c r="E206" i="45" a="1"/>
  <c r="E206" i="45" s="1"/>
  <c r="P206" i="45" s="1"/>
  <c r="E188" i="45" a="1"/>
  <c r="E188" i="45" s="1"/>
  <c r="P188" i="45" s="1"/>
  <c r="E170" i="45" a="1"/>
  <c r="E170" i="45" s="1"/>
  <c r="P170" i="45" s="1"/>
  <c r="E152" i="45" a="1"/>
  <c r="E152" i="45" s="1"/>
  <c r="P152" i="45" s="1"/>
  <c r="E134" i="45" a="1"/>
  <c r="E134" i="45" s="1"/>
  <c r="P134" i="45" s="1"/>
  <c r="E116" i="45" a="1"/>
  <c r="E116" i="45" s="1"/>
  <c r="P116" i="45" s="1"/>
  <c r="E98" i="45" a="1"/>
  <c r="E98" i="45" s="1"/>
  <c r="P98" i="45" s="1"/>
  <c r="E80" i="45" a="1"/>
  <c r="E80" i="45" s="1"/>
  <c r="P80" i="45" s="1"/>
  <c r="E62" i="45" a="1"/>
  <c r="E62" i="45" s="1"/>
  <c r="P62" i="45" s="1"/>
  <c r="E44" i="45" a="1"/>
  <c r="E44" i="45" s="1"/>
  <c r="P44" i="45" s="1"/>
  <c r="E26" i="45" a="1"/>
  <c r="E26" i="45" s="1"/>
  <c r="P26" i="45" s="1"/>
  <c r="F736" i="45" a="1"/>
  <c r="F736" i="45" s="1"/>
  <c r="F629" i="45" a="1"/>
  <c r="F629" i="45" s="1"/>
  <c r="E626" i="45" a="1"/>
  <c r="E626" i="45" s="1"/>
  <c r="P626" i="45" s="1"/>
  <c r="F622" i="45" a="1"/>
  <c r="F622" i="45" s="1"/>
  <c r="E558" i="45" a="1"/>
  <c r="E558" i="45" s="1"/>
  <c r="P558" i="45" s="1"/>
  <c r="E627" i="45" a="1"/>
  <c r="E627" i="45" s="1"/>
  <c r="P627" i="45" s="1"/>
  <c r="F654" i="45" a="1"/>
  <c r="F654" i="45" s="1"/>
  <c r="E474" i="45" a="1"/>
  <c r="E474" i="45" s="1"/>
  <c r="P474" i="45" s="1"/>
  <c r="E366" i="45" a="1"/>
  <c r="E366" i="45" s="1"/>
  <c r="P366" i="45" s="1"/>
  <c r="F471" i="45" a="1"/>
  <c r="F471" i="45" s="1"/>
  <c r="F417" i="45" a="1"/>
  <c r="F417" i="45" s="1"/>
  <c r="F363" i="45" a="1"/>
  <c r="F363" i="45" s="1"/>
  <c r="F588" i="45" a="1"/>
  <c r="F588" i="45" s="1"/>
  <c r="E521" i="45" a="1"/>
  <c r="E521" i="45" s="1"/>
  <c r="P521" i="45" s="1"/>
  <c r="F448" i="45" a="1"/>
  <c r="F448" i="45" s="1"/>
  <c r="F394" i="45" a="1"/>
  <c r="F394" i="45" s="1"/>
  <c r="F738" i="45" a="1"/>
  <c r="F738" i="45" s="1"/>
  <c r="F621" i="45" a="1"/>
  <c r="F621" i="45" s="1"/>
  <c r="E571" i="45" a="1"/>
  <c r="E571" i="45" s="1"/>
  <c r="P571" i="45" s="1"/>
  <c r="F541" i="45" a="1"/>
  <c r="F541" i="45" s="1"/>
  <c r="E511" i="45" a="1"/>
  <c r="E511" i="45" s="1"/>
  <c r="P511" i="45" s="1"/>
  <c r="E484" i="45" a="1"/>
  <c r="E484" i="45" s="1"/>
  <c r="P484" i="45" s="1"/>
  <c r="E466" i="45" a="1"/>
  <c r="E466" i="45" s="1"/>
  <c r="P466" i="45" s="1"/>
  <c r="E448" i="45" a="1"/>
  <c r="E448" i="45" s="1"/>
  <c r="P448" i="45" s="1"/>
  <c r="E430" i="45" a="1"/>
  <c r="E430" i="45" s="1"/>
  <c r="P430" i="45" s="1"/>
  <c r="E412" i="45" a="1"/>
  <c r="E412" i="45" s="1"/>
  <c r="P412" i="45" s="1"/>
  <c r="E394" i="45" a="1"/>
  <c r="E394" i="45" s="1"/>
  <c r="P394" i="45" s="1"/>
  <c r="E376" i="45" a="1"/>
  <c r="E376" i="45" s="1"/>
  <c r="P376" i="45" s="1"/>
  <c r="E358" i="45" a="1"/>
  <c r="E358" i="45" s="1"/>
  <c r="P358" i="45" s="1"/>
  <c r="F563" i="45" a="1"/>
  <c r="F563" i="45" s="1"/>
  <c r="F431" i="45" a="1"/>
  <c r="F431" i="45" s="1"/>
  <c r="F377" i="45" a="1"/>
  <c r="F377" i="45" s="1"/>
  <c r="E337" i="45" a="1"/>
  <c r="E337" i="45" s="1"/>
  <c r="P337" i="45" s="1"/>
  <c r="E319" i="45" a="1"/>
  <c r="E319" i="45" s="1"/>
  <c r="P319" i="45" s="1"/>
  <c r="E301" i="45" a="1"/>
  <c r="E301" i="45" s="1"/>
  <c r="P301" i="45" s="1"/>
  <c r="E283" i="45" a="1"/>
  <c r="E283" i="45" s="1"/>
  <c r="P283" i="45" s="1"/>
  <c r="E265" i="45" a="1"/>
  <c r="E265" i="45" s="1"/>
  <c r="P265" i="45" s="1"/>
  <c r="E247" i="45" a="1"/>
  <c r="E247" i="45" s="1"/>
  <c r="P247" i="45" s="1"/>
  <c r="E229" i="45" a="1"/>
  <c r="E229" i="45" s="1"/>
  <c r="P229" i="45" s="1"/>
  <c r="E211" i="45" a="1"/>
  <c r="E211" i="45" s="1"/>
  <c r="P211" i="45" s="1"/>
  <c r="E193" i="45" a="1"/>
  <c r="E193" i="45" s="1"/>
  <c r="P193" i="45" s="1"/>
  <c r="F513" i="45" a="1"/>
  <c r="F513" i="45" s="1"/>
  <c r="E413" i="45" a="1"/>
  <c r="E413" i="45" s="1"/>
  <c r="P413" i="45" s="1"/>
  <c r="E359" i="45" a="1"/>
  <c r="E359" i="45" s="1"/>
  <c r="P359" i="45" s="1"/>
  <c r="F328" i="45" a="1"/>
  <c r="F328" i="45" s="1"/>
  <c r="F310" i="45" a="1"/>
  <c r="F310" i="45" s="1"/>
  <c r="F292" i="45" a="1"/>
  <c r="F292" i="45" s="1"/>
  <c r="F274" i="45" a="1"/>
  <c r="F274" i="45" s="1"/>
  <c r="F256" i="45" a="1"/>
  <c r="F256" i="45" s="1"/>
  <c r="F238" i="45" a="1"/>
  <c r="F238" i="45" s="1"/>
  <c r="F220" i="45" a="1"/>
  <c r="F220" i="45" s="1"/>
  <c r="F202" i="45" a="1"/>
  <c r="F202" i="45" s="1"/>
  <c r="F184" i="45" a="1"/>
  <c r="F184" i="45" s="1"/>
  <c r="F166" i="45" a="1"/>
  <c r="F166" i="45" s="1"/>
  <c r="F148" i="45" a="1"/>
  <c r="F148" i="45" s="1"/>
  <c r="F130" i="45" a="1"/>
  <c r="F130" i="45" s="1"/>
  <c r="F112" i="45" a="1"/>
  <c r="F112" i="45" s="1"/>
  <c r="F94" i="45" a="1"/>
  <c r="F94" i="45" s="1"/>
  <c r="F76" i="45" a="1"/>
  <c r="F76" i="45" s="1"/>
  <c r="F58" i="45" a="1"/>
  <c r="F58" i="45" s="1"/>
  <c r="F40" i="45" a="1"/>
  <c r="F40" i="45" s="1"/>
  <c r="F22" i="45" a="1"/>
  <c r="F22" i="45" s="1"/>
  <c r="F498" i="45" a="1"/>
  <c r="F498" i="45" s="1"/>
  <c r="F419" i="45" a="1"/>
  <c r="F419" i="45" s="1"/>
  <c r="F365" i="45" a="1"/>
  <c r="F365" i="45" s="1"/>
  <c r="F335" i="45" a="1"/>
  <c r="F335" i="45" s="1"/>
  <c r="E534" i="45" a="1"/>
  <c r="E534" i="45" s="1"/>
  <c r="P534" i="45" s="1"/>
  <c r="F425" i="45" a="1"/>
  <c r="F425" i="45" s="1"/>
  <c r="E371" i="45" a="1"/>
  <c r="E371" i="45" s="1"/>
  <c r="P371" i="45" s="1"/>
  <c r="E336" i="45" a="1"/>
  <c r="E336" i="45" s="1"/>
  <c r="P336" i="45" s="1"/>
  <c r="E318" i="45" a="1"/>
  <c r="E318" i="45" s="1"/>
  <c r="P318" i="45" s="1"/>
  <c r="E300" i="45" a="1"/>
  <c r="E300" i="45" s="1"/>
  <c r="P300" i="45" s="1"/>
  <c r="F889" i="45" a="1"/>
  <c r="F889" i="45" s="1"/>
  <c r="F878" i="45" a="1"/>
  <c r="F878" i="45" s="1"/>
  <c r="F593" i="45" a="1"/>
  <c r="F593" i="45" s="1"/>
  <c r="E590" i="45" a="1"/>
  <c r="E590" i="45" s="1"/>
  <c r="P590" i="45" s="1"/>
  <c r="F604" i="45" a="1"/>
  <c r="F604" i="45" s="1"/>
  <c r="E531" i="45" a="1"/>
  <c r="E531" i="45" s="1"/>
  <c r="P531" i="45" s="1"/>
  <c r="E609" i="45" a="1"/>
  <c r="E609" i="45" s="1"/>
  <c r="P609" i="45" s="1"/>
  <c r="E504" i="45" a="1"/>
  <c r="E504" i="45" s="1"/>
  <c r="P504" i="45" s="1"/>
  <c r="F600" i="45" a="1"/>
  <c r="F600" i="45" s="1"/>
  <c r="E456" i="45" a="1"/>
  <c r="E456" i="45" s="1"/>
  <c r="P456" i="45" s="1"/>
  <c r="E348" i="45" a="1"/>
  <c r="E348" i="45" s="1"/>
  <c r="P348" i="45" s="1"/>
  <c r="E469" i="45" a="1"/>
  <c r="E469" i="45" s="1"/>
  <c r="P469" i="45" s="1"/>
  <c r="E415" i="45" a="1"/>
  <c r="E415" i="45" s="1"/>
  <c r="P415" i="45" s="1"/>
  <c r="E361" i="45" a="1"/>
  <c r="E361" i="45" s="1"/>
  <c r="P361" i="45" s="1"/>
  <c r="E582" i="45" a="1"/>
  <c r="E582" i="45" s="1"/>
  <c r="P582" i="45" s="1"/>
  <c r="E516" i="45" a="1"/>
  <c r="E516" i="45" s="1"/>
  <c r="P516" i="45" s="1"/>
  <c r="E446" i="45" a="1"/>
  <c r="E446" i="45" s="1"/>
  <c r="P446" i="45" s="1"/>
  <c r="E392" i="45" a="1"/>
  <c r="E392" i="45" s="1"/>
  <c r="P392" i="45" s="1"/>
  <c r="F716" i="45" a="1"/>
  <c r="F716" i="45" s="1"/>
  <c r="F612" i="45" a="1"/>
  <c r="F612" i="45" s="1"/>
  <c r="F560" i="45" a="1"/>
  <c r="F560" i="45" s="1"/>
  <c r="E539" i="45" a="1"/>
  <c r="E539" i="45" s="1"/>
  <c r="P539" i="45" s="1"/>
  <c r="F506" i="45" a="1"/>
  <c r="F506" i="45" s="1"/>
  <c r="F480" i="45" a="1"/>
  <c r="F480" i="45" s="1"/>
  <c r="F462" i="45" a="1"/>
  <c r="F462" i="45" s="1"/>
  <c r="F444" i="45" a="1"/>
  <c r="F444" i="45" s="1"/>
  <c r="F426" i="45" a="1"/>
  <c r="F426" i="45" s="1"/>
  <c r="F408" i="45" a="1"/>
  <c r="F408" i="45" s="1"/>
  <c r="F390" i="45" a="1"/>
  <c r="F390" i="45" s="1"/>
  <c r="F372" i="45" a="1"/>
  <c r="F372" i="45" s="1"/>
  <c r="F354" i="45" a="1"/>
  <c r="F354" i="45" s="1"/>
  <c r="F547" i="45" a="1"/>
  <c r="F547" i="45" s="1"/>
  <c r="E417" i="45" a="1"/>
  <c r="E417" i="45" s="1"/>
  <c r="P417" i="45" s="1"/>
  <c r="E363" i="45" a="1"/>
  <c r="E363" i="45" s="1"/>
  <c r="P363" i="45" s="1"/>
  <c r="F333" i="45" a="1"/>
  <c r="F333" i="45" s="1"/>
  <c r="F315" i="45" a="1"/>
  <c r="F315" i="45" s="1"/>
  <c r="F297" i="45" a="1"/>
  <c r="F297" i="45" s="1"/>
  <c r="F279" i="45" a="1"/>
  <c r="F279" i="45" s="1"/>
  <c r="F261" i="45" a="1"/>
  <c r="F261" i="45" s="1"/>
  <c r="F243" i="45" a="1"/>
  <c r="F243" i="45" s="1"/>
  <c r="F225" i="45" a="1"/>
  <c r="F225" i="45" s="1"/>
  <c r="F207" i="45" a="1"/>
  <c r="F207" i="45" s="1"/>
  <c r="F189" i="45" a="1"/>
  <c r="F189" i="45" s="1"/>
  <c r="F500" i="45" a="1"/>
  <c r="F500" i="45" s="1"/>
  <c r="F409" i="45" a="1"/>
  <c r="F409" i="45" s="1"/>
  <c r="F355" i="45" a="1"/>
  <c r="F355" i="45" s="1"/>
  <c r="E326" i="45" a="1"/>
  <c r="E326" i="45" s="1"/>
  <c r="P326" i="45" s="1"/>
  <c r="E308" i="45" a="1"/>
  <c r="E308" i="45" s="1"/>
  <c r="P308" i="45" s="1"/>
  <c r="E290" i="45" a="1"/>
  <c r="E290" i="45" s="1"/>
  <c r="P290" i="45" s="1"/>
  <c r="E272" i="45" a="1"/>
  <c r="E272" i="45" s="1"/>
  <c r="P272" i="45" s="1"/>
  <c r="E254" i="45" a="1"/>
  <c r="E254" i="45" s="1"/>
  <c r="P254" i="45" s="1"/>
  <c r="E236" i="45" a="1"/>
  <c r="E236" i="45" s="1"/>
  <c r="P236" i="45" s="1"/>
  <c r="E218" i="45" a="1"/>
  <c r="E218" i="45" s="1"/>
  <c r="P218" i="45" s="1"/>
  <c r="E200" i="45" a="1"/>
  <c r="E200" i="45" s="1"/>
  <c r="P200" i="45" s="1"/>
  <c r="E182" i="45" a="1"/>
  <c r="E182" i="45" s="1"/>
  <c r="P182" i="45" s="1"/>
  <c r="E164" i="45" a="1"/>
  <c r="E164" i="45" s="1"/>
  <c r="P164" i="45" s="1"/>
  <c r="E146" i="45" a="1"/>
  <c r="E146" i="45" s="1"/>
  <c r="P146" i="45" s="1"/>
  <c r="E128" i="45" a="1"/>
  <c r="E128" i="45" s="1"/>
  <c r="P128" i="45" s="1"/>
  <c r="E110" i="45" a="1"/>
  <c r="E110" i="45" s="1"/>
  <c r="P110" i="45" s="1"/>
  <c r="E92" i="45" a="1"/>
  <c r="E92" i="45" s="1"/>
  <c r="P92" i="45" s="1"/>
  <c r="E74" i="45" a="1"/>
  <c r="E74" i="45" s="1"/>
  <c r="P74" i="45" s="1"/>
  <c r="E56" i="45" a="1"/>
  <c r="E56" i="45" s="1"/>
  <c r="P56" i="45" s="1"/>
  <c r="E38" i="45" a="1"/>
  <c r="E38" i="45" s="1"/>
  <c r="P38" i="45" s="1"/>
  <c r="E20" i="45" a="1"/>
  <c r="E20" i="45" s="1"/>
  <c r="P20" i="45" s="1"/>
  <c r="F479" i="45" a="1"/>
  <c r="F479" i="45" s="1"/>
  <c r="E405" i="45" a="1"/>
  <c r="E405" i="45" s="1"/>
  <c r="P405" i="45" s="1"/>
  <c r="E351" i="45" a="1"/>
  <c r="E351" i="45" s="1"/>
  <c r="P351" i="45" s="1"/>
  <c r="E333" i="45" a="1"/>
  <c r="E333" i="45" s="1"/>
  <c r="P333" i="45" s="1"/>
  <c r="E518" i="45" a="1"/>
  <c r="E518" i="45" s="1"/>
  <c r="P518" i="45" s="1"/>
  <c r="F421" i="45" a="1"/>
  <c r="F421" i="45" s="1"/>
  <c r="F367" i="45" a="1"/>
  <c r="F367" i="45" s="1"/>
  <c r="F332" i="45" a="1"/>
  <c r="F332" i="45" s="1"/>
  <c r="F314" i="45" a="1"/>
  <c r="F314" i="45" s="1"/>
  <c r="F296" i="45" a="1"/>
  <c r="F296" i="45" s="1"/>
  <c r="F278" i="45" a="1"/>
  <c r="F278" i="45" s="1"/>
  <c r="F260" i="45" a="1"/>
  <c r="F260" i="45" s="1"/>
  <c r="F242" i="45" a="1"/>
  <c r="F242" i="45" s="1"/>
  <c r="F224" i="45" a="1"/>
  <c r="F224" i="45" s="1"/>
  <c r="F206" i="45" a="1"/>
  <c r="F206" i="45" s="1"/>
  <c r="F188" i="45" a="1"/>
  <c r="F188" i="45" s="1"/>
  <c r="F170" i="45" a="1"/>
  <c r="F170" i="45" s="1"/>
  <c r="F152" i="45" a="1"/>
  <c r="F152" i="45" s="1"/>
  <c r="F134" i="45" a="1"/>
  <c r="F134" i="45" s="1"/>
  <c r="F116" i="45" a="1"/>
  <c r="F116" i="45" s="1"/>
  <c r="F98" i="45" a="1"/>
  <c r="F98" i="45" s="1"/>
  <c r="F809" i="45" a="1"/>
  <c r="F809" i="45" s="1"/>
  <c r="F685" i="45" a="1"/>
  <c r="F685" i="45" s="1"/>
  <c r="E686" i="45" a="1"/>
  <c r="E686" i="45" s="1"/>
  <c r="P686" i="45" s="1"/>
  <c r="F705" i="45" a="1"/>
  <c r="F705" i="45" s="1"/>
  <c r="E572" i="45" a="1"/>
  <c r="E572" i="45" s="1"/>
  <c r="P572" i="45" s="1"/>
  <c r="E696" i="45" a="1"/>
  <c r="E696" i="45" s="1"/>
  <c r="P696" i="45" s="1"/>
  <c r="E585" i="45" a="1"/>
  <c r="E585" i="45" s="1"/>
  <c r="P585" i="45" s="1"/>
  <c r="F463" i="45" a="1"/>
  <c r="F463" i="45" s="1"/>
  <c r="F543" i="45" a="1"/>
  <c r="F543" i="45" s="1"/>
  <c r="E420" i="45" a="1"/>
  <c r="E420" i="45" s="1"/>
  <c r="P420" i="45" s="1"/>
  <c r="F545" i="45" a="1"/>
  <c r="F545" i="45" s="1"/>
  <c r="E451" i="45" a="1"/>
  <c r="E451" i="45" s="1"/>
  <c r="P451" i="45" s="1"/>
  <c r="E397" i="45" a="1"/>
  <c r="E397" i="45" s="1"/>
  <c r="P397" i="45" s="1"/>
  <c r="F769" i="45" a="1"/>
  <c r="F769" i="45" s="1"/>
  <c r="E556" i="45" a="1"/>
  <c r="E556" i="45" s="1"/>
  <c r="P556" i="45" s="1"/>
  <c r="E482" i="45" a="1"/>
  <c r="E482" i="45" s="1"/>
  <c r="P482" i="45" s="1"/>
  <c r="E428" i="45" a="1"/>
  <c r="E428" i="45" s="1"/>
  <c r="P428" i="45" s="1"/>
  <c r="E374" i="45" a="1"/>
  <c r="E374" i="45" s="1"/>
  <c r="P374" i="45" s="1"/>
  <c r="F648" i="45" a="1"/>
  <c r="F648" i="45" s="1"/>
  <c r="F585" i="45" a="1"/>
  <c r="F585" i="45" s="1"/>
  <c r="E555" i="45" a="1"/>
  <c r="E555" i="45" s="1"/>
  <c r="P555" i="45" s="1"/>
  <c r="F530" i="45" a="1"/>
  <c r="F530" i="45" s="1"/>
  <c r="F502" i="45" a="1"/>
  <c r="F502" i="45" s="1"/>
  <c r="F474" i="45" a="1"/>
  <c r="F474" i="45" s="1"/>
  <c r="F456" i="45" a="1"/>
  <c r="F456" i="45" s="1"/>
  <c r="F438" i="45" a="1"/>
  <c r="F438" i="45" s="1"/>
  <c r="F420" i="45" a="1"/>
  <c r="F420" i="45" s="1"/>
  <c r="F402" i="45" a="1"/>
  <c r="F402" i="45" s="1"/>
  <c r="F384" i="45" a="1"/>
  <c r="F384" i="45" s="1"/>
  <c r="F366" i="45" a="1"/>
  <c r="F366" i="45" s="1"/>
  <c r="F348" i="45" a="1"/>
  <c r="F348" i="45" s="1"/>
  <c r="F490" i="45" a="1"/>
  <c r="F490" i="45" s="1"/>
  <c r="E399" i="45" a="1"/>
  <c r="E399" i="45" s="1"/>
  <c r="P399" i="45" s="1"/>
  <c r="E345" i="45" a="1"/>
  <c r="E345" i="45" s="1"/>
  <c r="P345" i="45" s="1"/>
  <c r="F327" i="45" a="1"/>
  <c r="F327" i="45" s="1"/>
  <c r="F309" i="45" a="1"/>
  <c r="F309" i="45" s="1"/>
  <c r="F291" i="45" a="1"/>
  <c r="F291" i="45" s="1"/>
  <c r="F273" i="45" a="1"/>
  <c r="F273" i="45" s="1"/>
  <c r="F255" i="45" a="1"/>
  <c r="F255" i="45" s="1"/>
  <c r="F237" i="45" a="1"/>
  <c r="F237" i="45" s="1"/>
  <c r="F219" i="45" a="1"/>
  <c r="F219" i="45" s="1"/>
  <c r="F201" i="45" a="1"/>
  <c r="F201" i="45" s="1"/>
  <c r="E561" i="45" a="1"/>
  <c r="E561" i="45" s="1"/>
  <c r="P561" i="45" s="1"/>
  <c r="F473" i="45" a="1"/>
  <c r="F473" i="45" s="1"/>
  <c r="F391" i="45" a="1"/>
  <c r="F391" i="45" s="1"/>
  <c r="E338" i="45" a="1"/>
  <c r="E338" i="45" s="1"/>
  <c r="P338" i="45" s="1"/>
  <c r="E320" i="45" a="1"/>
  <c r="E320" i="45" s="1"/>
  <c r="P320" i="45" s="1"/>
  <c r="E302" i="45" a="1"/>
  <c r="E302" i="45" s="1"/>
  <c r="P302" i="45" s="1"/>
  <c r="E284" i="45" a="1"/>
  <c r="E284" i="45" s="1"/>
  <c r="P284" i="45" s="1"/>
  <c r="E266" i="45" a="1"/>
  <c r="E266" i="45" s="1"/>
  <c r="P266" i="45" s="1"/>
  <c r="E248" i="45" a="1"/>
  <c r="E248" i="45" s="1"/>
  <c r="P248" i="45" s="1"/>
  <c r="E230" i="45" a="1"/>
  <c r="E230" i="45" s="1"/>
  <c r="P230" i="45" s="1"/>
  <c r="E212" i="45" a="1"/>
  <c r="E212" i="45" s="1"/>
  <c r="P212" i="45" s="1"/>
  <c r="E194" i="45" a="1"/>
  <c r="E194" i="45" s="1"/>
  <c r="P194" i="45" s="1"/>
  <c r="E176" i="45" a="1"/>
  <c r="E176" i="45" s="1"/>
  <c r="P176" i="45" s="1"/>
  <c r="E158" i="45" a="1"/>
  <c r="E158" i="45" s="1"/>
  <c r="P158" i="45" s="1"/>
  <c r="E140" i="45" a="1"/>
  <c r="E140" i="45" s="1"/>
  <c r="P140" i="45" s="1"/>
  <c r="E122" i="45" a="1"/>
  <c r="E122" i="45" s="1"/>
  <c r="P122" i="45" s="1"/>
  <c r="E104" i="45" a="1"/>
  <c r="E104" i="45" s="1"/>
  <c r="P104" i="45" s="1"/>
  <c r="E86" i="45" a="1"/>
  <c r="E86" i="45" s="1"/>
  <c r="P86" i="45" s="1"/>
  <c r="E68" i="45" a="1"/>
  <c r="E68" i="45" s="1"/>
  <c r="P68" i="45" s="1"/>
  <c r="E50" i="45" a="1"/>
  <c r="E50" i="45" s="1"/>
  <c r="P50" i="45" s="1"/>
  <c r="E32" i="45" a="1"/>
  <c r="E32" i="45" s="1"/>
  <c r="P32" i="45" s="1"/>
  <c r="E14" i="45" a="1"/>
  <c r="E14" i="45" s="1"/>
  <c r="P14" i="45" s="1"/>
  <c r="F581" i="45" a="1"/>
  <c r="F581" i="45" s="1"/>
  <c r="F443" i="45" a="1"/>
  <c r="F443" i="45" s="1"/>
  <c r="E387" i="45" a="1"/>
  <c r="E387" i="45" s="1"/>
  <c r="P387" i="45" s="1"/>
  <c r="F344" i="45" a="1"/>
  <c r="F344" i="45" s="1"/>
  <c r="E327" i="45" a="1"/>
  <c r="E327" i="45" s="1"/>
  <c r="P327" i="45" s="1"/>
  <c r="E483" i="45" a="1"/>
  <c r="E483" i="45" s="1"/>
  <c r="P483" i="45" s="1"/>
  <c r="F403" i="45" a="1"/>
  <c r="F403" i="45" s="1"/>
  <c r="F349" i="45" a="1"/>
  <c r="F349" i="45" s="1"/>
  <c r="F326" i="45" a="1"/>
  <c r="F326" i="45" s="1"/>
  <c r="F308" i="45" a="1"/>
  <c r="F308" i="45" s="1"/>
  <c r="F290" i="45" a="1"/>
  <c r="F290" i="45" s="1"/>
  <c r="F272" i="45" a="1"/>
  <c r="F272" i="45" s="1"/>
  <c r="F254" i="45" a="1"/>
  <c r="F254" i="45" s="1"/>
  <c r="F236" i="45" a="1"/>
  <c r="F236" i="45" s="1"/>
  <c r="F218" i="45" a="1"/>
  <c r="F218" i="45" s="1"/>
  <c r="F200" i="45" a="1"/>
  <c r="F200" i="45" s="1"/>
  <c r="F182" i="45" a="1"/>
  <c r="F182" i="45" s="1"/>
  <c r="F164" i="45" a="1"/>
  <c r="F164" i="45" s="1"/>
  <c r="F146" i="45" a="1"/>
  <c r="F146" i="45" s="1"/>
  <c r="F128" i="45" a="1"/>
  <c r="F128" i="45" s="1"/>
  <c r="F110" i="45" a="1"/>
  <c r="F110" i="45" s="1"/>
  <c r="F92" i="45" a="1"/>
  <c r="F92" i="45" s="1"/>
  <c r="F74" i="45" a="1"/>
  <c r="F74" i="45" s="1"/>
  <c r="F56" i="45" a="1"/>
  <c r="F56" i="45" s="1"/>
  <c r="F38" i="45" a="1"/>
  <c r="F38" i="45" s="1"/>
  <c r="F20" i="45" a="1"/>
  <c r="F20" i="45" s="1"/>
  <c r="E340" i="45" a="1"/>
  <c r="E340" i="45" s="1"/>
  <c r="P340" i="45" s="1"/>
  <c r="F294" i="45" a="1"/>
  <c r="F294" i="45" s="1"/>
  <c r="F258" i="45" a="1"/>
  <c r="F258" i="45" s="1"/>
  <c r="F222" i="45" a="1"/>
  <c r="F222" i="45" s="1"/>
  <c r="E185" i="45" a="1"/>
  <c r="E185" i="45" s="1"/>
  <c r="P185" i="45" s="1"/>
  <c r="F163" i="45" a="1"/>
  <c r="F163" i="45" s="1"/>
  <c r="E131" i="45" a="1"/>
  <c r="E131" i="45" s="1"/>
  <c r="P131" i="45" s="1"/>
  <c r="F109" i="45" a="1"/>
  <c r="F109" i="45" s="1"/>
  <c r="E77" i="45" a="1"/>
  <c r="E77" i="45" s="1"/>
  <c r="P77" i="45" s="1"/>
  <c r="F55" i="45" a="1"/>
  <c r="F55" i="45" s="1"/>
  <c r="E23" i="45" a="1"/>
  <c r="E23" i="45" s="1"/>
  <c r="P23" i="45" s="1"/>
  <c r="E477" i="45" a="1"/>
  <c r="E477" i="45" s="1"/>
  <c r="P477" i="45" s="1"/>
  <c r="E329" i="45" a="1"/>
  <c r="E329" i="45" s="1"/>
  <c r="P329" i="45" s="1"/>
  <c r="E299" i="45" a="1"/>
  <c r="E299" i="45" s="1"/>
  <c r="P299" i="45" s="1"/>
  <c r="E263" i="45" a="1"/>
  <c r="E263" i="45" s="1"/>
  <c r="P263" i="45" s="1"/>
  <c r="E227" i="45" a="1"/>
  <c r="E227" i="45" s="1"/>
  <c r="P227" i="45" s="1"/>
  <c r="E191" i="45" a="1"/>
  <c r="E191" i="45" s="1"/>
  <c r="P191" i="45" s="1"/>
  <c r="E163" i="45" a="1"/>
  <c r="E163" i="45" s="1"/>
  <c r="P163" i="45" s="1"/>
  <c r="E136" i="45" a="1"/>
  <c r="E136" i="45" s="1"/>
  <c r="P136" i="45" s="1"/>
  <c r="E109" i="45" a="1"/>
  <c r="E109" i="45" s="1"/>
  <c r="P109" i="45" s="1"/>
  <c r="E82" i="45" a="1"/>
  <c r="E82" i="45" s="1"/>
  <c r="P82" i="45" s="1"/>
  <c r="E55" i="45" a="1"/>
  <c r="E55" i="45" s="1"/>
  <c r="P55" i="45" s="1"/>
  <c r="E28" i="45" a="1"/>
  <c r="E28" i="45" s="1"/>
  <c r="P28" i="45" s="1"/>
  <c r="E221" i="45" a="1"/>
  <c r="E221" i="45" s="1"/>
  <c r="P221" i="45" s="1"/>
  <c r="E101" i="45" a="1"/>
  <c r="E101" i="45" s="1"/>
  <c r="P101" i="45" s="1"/>
  <c r="F496" i="45" a="1"/>
  <c r="F496" i="45" s="1"/>
  <c r="F852" i="45" a="1"/>
  <c r="F852" i="45" s="1"/>
  <c r="E562" i="45" a="1"/>
  <c r="E562" i="45" s="1"/>
  <c r="P562" i="45" s="1"/>
  <c r="F561" i="45" a="1"/>
  <c r="F561" i="45" s="1"/>
  <c r="F557" i="45" a="1"/>
  <c r="F557" i="45" s="1"/>
  <c r="E424" i="45" a="1"/>
  <c r="E424" i="45" s="1"/>
  <c r="P424" i="45" s="1"/>
  <c r="F413" i="45" a="1"/>
  <c r="F413" i="45" s="1"/>
  <c r="E259" i="45" a="1"/>
  <c r="E259" i="45" s="1"/>
  <c r="P259" i="45" s="1"/>
  <c r="E395" i="45" a="1"/>
  <c r="E395" i="45" s="1"/>
  <c r="P395" i="45" s="1"/>
  <c r="F250" i="45" a="1"/>
  <c r="F250" i="45" s="1"/>
  <c r="F142" i="45" a="1"/>
  <c r="F142" i="45" s="1"/>
  <c r="F34" i="45" a="1"/>
  <c r="F34" i="45" s="1"/>
  <c r="E465" i="45" a="1"/>
  <c r="E465" i="45" s="1"/>
  <c r="P465" i="45" s="1"/>
  <c r="F329" i="45" a="1"/>
  <c r="F329" i="45" s="1"/>
  <c r="E353" i="45" a="1"/>
  <c r="E353" i="45" s="1"/>
  <c r="P353" i="45" s="1"/>
  <c r="E294" i="45" a="1"/>
  <c r="E294" i="45" s="1"/>
  <c r="P294" i="45" s="1"/>
  <c r="E258" i="45" a="1"/>
  <c r="E258" i="45" s="1"/>
  <c r="P258" i="45" s="1"/>
  <c r="E222" i="45" a="1"/>
  <c r="E222" i="45" s="1"/>
  <c r="P222" i="45" s="1"/>
  <c r="E186" i="45" a="1"/>
  <c r="E186" i="45" s="1"/>
  <c r="P186" i="45" s="1"/>
  <c r="E150" i="45" a="1"/>
  <c r="E150" i="45" s="1"/>
  <c r="P150" i="45" s="1"/>
  <c r="E114" i="45" a="1"/>
  <c r="E114" i="45" s="1"/>
  <c r="P114" i="45" s="1"/>
  <c r="F80" i="45" a="1"/>
  <c r="F80" i="45" s="1"/>
  <c r="F50" i="45" a="1"/>
  <c r="F50" i="45" s="1"/>
  <c r="F26" i="45" a="1"/>
  <c r="F26" i="45" s="1"/>
  <c r="E316" i="45" a="1"/>
  <c r="E316" i="45" s="1"/>
  <c r="P316" i="45" s="1"/>
  <c r="E268" i="45" a="1"/>
  <c r="E268" i="45" s="1"/>
  <c r="P268" i="45" s="1"/>
  <c r="E208" i="45" a="1"/>
  <c r="E208" i="45" s="1"/>
  <c r="P208" i="45" s="1"/>
  <c r="E165" i="45" a="1"/>
  <c r="E165" i="45" s="1"/>
  <c r="P165" i="45" s="1"/>
  <c r="F125" i="45" a="1"/>
  <c r="F125" i="45" s="1"/>
  <c r="F89" i="45" a="1"/>
  <c r="F89" i="45" s="1"/>
  <c r="E39" i="45" a="1"/>
  <c r="E39" i="45" s="1"/>
  <c r="P39" i="45" s="1"/>
  <c r="F313" i="45" a="1"/>
  <c r="F313" i="45" s="1"/>
  <c r="F265" i="45" a="1"/>
  <c r="F265" i="45" s="1"/>
  <c r="F205" i="45" a="1"/>
  <c r="F205" i="45" s="1"/>
  <c r="F168" i="45" a="1"/>
  <c r="F168" i="45" s="1"/>
  <c r="F123" i="45" a="1"/>
  <c r="F123" i="45" s="1"/>
  <c r="F87" i="45" a="1"/>
  <c r="F87" i="45" s="1"/>
  <c r="F42" i="45" a="1"/>
  <c r="F42" i="45" s="1"/>
  <c r="E269" i="45" a="1"/>
  <c r="E269" i="45" s="1"/>
  <c r="P269" i="45" s="1"/>
  <c r="F41" i="45" a="1"/>
  <c r="F41" i="45" s="1"/>
  <c r="F361" i="45" a="1"/>
  <c r="F361" i="45" s="1"/>
  <c r="F293" i="45" a="1"/>
  <c r="F293" i="45" s="1"/>
  <c r="F245" i="45" a="1"/>
  <c r="F245" i="45" s="1"/>
  <c r="E207" i="45" a="1"/>
  <c r="E207" i="45" s="1"/>
  <c r="P207" i="45" s="1"/>
  <c r="E161" i="45" a="1"/>
  <c r="E161" i="45" s="1"/>
  <c r="P161" i="45" s="1"/>
  <c r="F137" i="45" a="1"/>
  <c r="F137" i="45" s="1"/>
  <c r="F103" i="45" a="1"/>
  <c r="F103" i="45" s="1"/>
  <c r="F67" i="45" a="1"/>
  <c r="F67" i="45" s="1"/>
  <c r="E35" i="45" a="1"/>
  <c r="E35" i="45" s="1"/>
  <c r="P35" i="45" s="1"/>
  <c r="F13" i="45" a="1"/>
  <c r="F13" i="45" s="1"/>
  <c r="F211" i="45" a="1"/>
  <c r="F211" i="45" s="1"/>
  <c r="E117" i="45" a="1"/>
  <c r="E117" i="45" s="1"/>
  <c r="P117" i="45" s="1"/>
  <c r="F331" i="45" a="1"/>
  <c r="F331" i="45" s="1"/>
  <c r="E298" i="45" a="1"/>
  <c r="E298" i="45" s="1"/>
  <c r="P298" i="45" s="1"/>
  <c r="E262" i="45" a="1"/>
  <c r="E262" i="45" s="1"/>
  <c r="P262" i="45" s="1"/>
  <c r="E226" i="45" a="1"/>
  <c r="E226" i="45" s="1"/>
  <c r="P226" i="45" s="1"/>
  <c r="E184" i="45" a="1"/>
  <c r="E184" i="45" s="1"/>
  <c r="P184" i="45" s="1"/>
  <c r="E157" i="45" a="1"/>
  <c r="E157" i="45" s="1"/>
  <c r="P157" i="45" s="1"/>
  <c r="E130" i="45" a="1"/>
  <c r="E130" i="45" s="1"/>
  <c r="P130" i="45" s="1"/>
  <c r="E103" i="45" a="1"/>
  <c r="E103" i="45" s="1"/>
  <c r="P103" i="45" s="1"/>
  <c r="E76" i="45" a="1"/>
  <c r="E76" i="45" s="1"/>
  <c r="P76" i="45" s="1"/>
  <c r="E49" i="45" a="1"/>
  <c r="E49" i="45" s="1"/>
  <c r="P49" i="45" s="1"/>
  <c r="E22" i="45" a="1"/>
  <c r="E22" i="45" s="1"/>
  <c r="P22" i="45" s="1"/>
  <c r="E401" i="45" a="1"/>
  <c r="E401" i="45" s="1"/>
  <c r="P401" i="45" s="1"/>
  <c r="E317" i="45" a="1"/>
  <c r="E317" i="45" s="1"/>
  <c r="P317" i="45" s="1"/>
  <c r="E281" i="45" a="1"/>
  <c r="E281" i="45" s="1"/>
  <c r="P281" i="45" s="1"/>
  <c r="E155" i="45" a="1"/>
  <c r="E155" i="45" s="1"/>
  <c r="P155" i="45" s="1"/>
  <c r="E45" i="45" a="1"/>
  <c r="E45" i="45" s="1"/>
  <c r="P45" i="45" s="1"/>
  <c r="E411" i="45" a="1"/>
  <c r="E411" i="45" s="1"/>
  <c r="P411" i="45" s="1"/>
  <c r="E321" i="45" a="1"/>
  <c r="E321" i="45" s="1"/>
  <c r="P321" i="45" s="1"/>
  <c r="E285" i="45" a="1"/>
  <c r="E285" i="45" s="1"/>
  <c r="P285" i="45" s="1"/>
  <c r="E249" i="45" a="1"/>
  <c r="E249" i="45" s="1"/>
  <c r="P249" i="45" s="1"/>
  <c r="E213" i="45" a="1"/>
  <c r="E213" i="45" s="1"/>
  <c r="P213" i="45" s="1"/>
  <c r="F183" i="45" a="1"/>
  <c r="F183" i="45" s="1"/>
  <c r="F156" i="45" a="1"/>
  <c r="F156" i="45" s="1"/>
  <c r="F129" i="45" a="1"/>
  <c r="F129" i="45" s="1"/>
  <c r="F102" i="45" a="1"/>
  <c r="F102" i="45" s="1"/>
  <c r="F75" i="45" a="1"/>
  <c r="F75" i="45" s="1"/>
  <c r="F48" i="45" a="1"/>
  <c r="F48" i="45" s="1"/>
  <c r="F21" i="45" a="1"/>
  <c r="F21" i="45" s="1"/>
  <c r="F259" i="45" a="1"/>
  <c r="F259" i="45" s="1"/>
  <c r="F131" i="45" a="1"/>
  <c r="F131" i="45" s="1"/>
  <c r="E27" i="45" a="1"/>
  <c r="E27" i="45" s="1"/>
  <c r="P27" i="45" s="1"/>
  <c r="E322" i="45" a="1"/>
  <c r="E322" i="45" s="1"/>
  <c r="P322" i="45" s="1"/>
  <c r="E121" i="45" a="1"/>
  <c r="E121" i="45" s="1"/>
  <c r="P121" i="45" s="1"/>
  <c r="E40" i="45" a="1"/>
  <c r="E40" i="45" s="1"/>
  <c r="P40" i="45" s="1"/>
  <c r="E305" i="45" a="1"/>
  <c r="E305" i="45" s="1"/>
  <c r="P305" i="45" s="1"/>
  <c r="E237" i="45" a="1"/>
  <c r="E237" i="45" s="1"/>
  <c r="P237" i="45" s="1"/>
  <c r="F147" i="45" a="1"/>
  <c r="F147" i="45" s="1"/>
  <c r="F66" i="45" a="1"/>
  <c r="F66" i="45" s="1"/>
  <c r="F223" i="45" a="1"/>
  <c r="F223" i="45" s="1"/>
  <c r="F376" i="45" a="1"/>
  <c r="F376" i="45" s="1"/>
  <c r="E276" i="45" a="1"/>
  <c r="E276" i="45" s="1"/>
  <c r="P276" i="45" s="1"/>
  <c r="E132" i="45" a="1"/>
  <c r="E132" i="45" s="1"/>
  <c r="P132" i="45" s="1"/>
  <c r="E42" i="45" a="1"/>
  <c r="E42" i="45" s="1"/>
  <c r="P42" i="45" s="1"/>
  <c r="F282" i="45" a="1"/>
  <c r="F282" i="45" s="1"/>
  <c r="F145" i="45" a="1"/>
  <c r="F145" i="45" s="1"/>
  <c r="F353" i="45" a="1"/>
  <c r="F353" i="45" s="1"/>
  <c r="E145" i="45" a="1"/>
  <c r="E145" i="45" s="1"/>
  <c r="P145" i="45" s="1"/>
  <c r="E135" i="45" a="1"/>
  <c r="E135" i="45" s="1"/>
  <c r="P135" i="45" s="1"/>
  <c r="E231" i="45" a="1"/>
  <c r="E231" i="45" s="1"/>
  <c r="P231" i="45" s="1"/>
  <c r="F119" i="45" a="1"/>
  <c r="F119" i="45" s="1"/>
  <c r="E523" i="45" a="1"/>
  <c r="E523" i="45" s="1"/>
  <c r="P523" i="45" s="1"/>
  <c r="F312" i="45" a="1"/>
  <c r="F312" i="45" s="1"/>
  <c r="F171" i="45" a="1"/>
  <c r="F171" i="45" s="1"/>
  <c r="F63" i="45" a="1"/>
  <c r="F63" i="45" s="1"/>
  <c r="F295" i="45" a="1"/>
  <c r="F295" i="45" s="1"/>
  <c r="F572" i="45" a="1"/>
  <c r="F572" i="45" s="1"/>
  <c r="F227" i="45" a="1"/>
  <c r="F227" i="45" s="1"/>
  <c r="E115" i="45" a="1"/>
  <c r="E115" i="45" s="1"/>
  <c r="P115" i="45" s="1"/>
  <c r="F122" i="45" a="1"/>
  <c r="F122" i="45" s="1"/>
  <c r="E280" i="45" a="1"/>
  <c r="E280" i="45" s="1"/>
  <c r="P280" i="45" s="1"/>
  <c r="E93" i="45" a="1"/>
  <c r="E93" i="45" s="1"/>
  <c r="P93" i="45" s="1"/>
  <c r="F229" i="45" a="1"/>
  <c r="F229" i="45" s="1"/>
  <c r="F15" i="45" a="1"/>
  <c r="F15" i="45" s="1"/>
  <c r="F221" i="45" a="1"/>
  <c r="F221" i="45" s="1"/>
  <c r="F83" i="45" a="1"/>
  <c r="F83" i="45" s="1"/>
  <c r="F43" i="45" a="1"/>
  <c r="F43" i="45" s="1"/>
  <c r="F192" i="45" a="1"/>
  <c r="F192" i="45" s="1"/>
  <c r="E85" i="45" a="1"/>
  <c r="E85" i="45" s="1"/>
  <c r="P85" i="45" s="1"/>
  <c r="F330" i="45" a="1"/>
  <c r="F330" i="45" s="1"/>
  <c r="F520" i="45" a="1"/>
  <c r="F520" i="45" s="1"/>
  <c r="E225" i="45" a="1"/>
  <c r="E225" i="45" s="1"/>
  <c r="P225" i="45" s="1"/>
  <c r="F111" i="45" a="1"/>
  <c r="F111" i="45" s="1"/>
  <c r="E171" i="45" a="1"/>
  <c r="E171" i="45" s="1"/>
  <c r="P171" i="45" s="1"/>
  <c r="F481" i="45" a="1"/>
  <c r="F481" i="45" s="1"/>
  <c r="F531" i="45" a="1"/>
  <c r="F531" i="45" s="1"/>
  <c r="F52" i="45" a="1"/>
  <c r="F52" i="45" s="1"/>
  <c r="F302" i="45" a="1"/>
  <c r="F302" i="45" s="1"/>
  <c r="E156" i="45" a="1"/>
  <c r="E156" i="45" s="1"/>
  <c r="P156" i="45" s="1"/>
  <c r="F91" i="45" a="1"/>
  <c r="F91" i="45" s="1"/>
  <c r="E215" i="45" a="1"/>
  <c r="E215" i="45" s="1"/>
  <c r="P215" i="45" s="1"/>
  <c r="E46" i="45" a="1"/>
  <c r="E46" i="45" s="1"/>
  <c r="P46" i="45" s="1"/>
  <c r="F257" i="45" a="1"/>
  <c r="F257" i="45" s="1"/>
  <c r="F139" i="45" a="1"/>
  <c r="F139" i="45" s="1"/>
  <c r="F235" i="45" a="1"/>
  <c r="F235" i="45" s="1"/>
  <c r="F300" i="45" a="1"/>
  <c r="F300" i="45" s="1"/>
  <c r="F162" i="45" a="1"/>
  <c r="F162" i="45" s="1"/>
  <c r="F27" i="45" a="1"/>
  <c r="F27" i="45" s="1"/>
  <c r="F169" i="45" a="1"/>
  <c r="F169" i="45" s="1"/>
  <c r="F251" i="45" a="1"/>
  <c r="F251" i="45" s="1"/>
  <c r="E106" i="45" a="1"/>
  <c r="E106" i="45" s="1"/>
  <c r="P106" i="45" s="1"/>
  <c r="F151" i="45" a="1"/>
  <c r="F151" i="45" s="1"/>
  <c r="F586" i="45" a="1"/>
  <c r="F586" i="45" s="1"/>
  <c r="E438" i="45" a="1"/>
  <c r="E438" i="45" s="1"/>
  <c r="P438" i="45" s="1"/>
  <c r="F484" i="45" a="1"/>
  <c r="F484" i="45" s="1"/>
  <c r="F533" i="45" a="1"/>
  <c r="F533" i="45" s="1"/>
  <c r="E406" i="45" a="1"/>
  <c r="E406" i="45" s="1"/>
  <c r="P406" i="45" s="1"/>
  <c r="F359" i="45" a="1"/>
  <c r="F359" i="45" s="1"/>
  <c r="E241" i="45" a="1"/>
  <c r="E241" i="45" s="1"/>
  <c r="P241" i="45" s="1"/>
  <c r="F340" i="45" a="1"/>
  <c r="F340" i="45" s="1"/>
  <c r="F232" i="45" a="1"/>
  <c r="F232" i="45" s="1"/>
  <c r="F124" i="45" a="1"/>
  <c r="F124" i="45" s="1"/>
  <c r="F16" i="45" a="1"/>
  <c r="F16" i="45" s="1"/>
  <c r="E423" i="45" a="1"/>
  <c r="E423" i="45" s="1"/>
  <c r="P423" i="45" s="1"/>
  <c r="E550" i="45" a="1"/>
  <c r="E550" i="45" s="1"/>
  <c r="P550" i="45" s="1"/>
  <c r="F338" i="45" a="1"/>
  <c r="F338" i="45" s="1"/>
  <c r="F284" i="45" a="1"/>
  <c r="F284" i="45" s="1"/>
  <c r="F248" i="45" a="1"/>
  <c r="F248" i="45" s="1"/>
  <c r="F212" i="45" a="1"/>
  <c r="F212" i="45" s="1"/>
  <c r="F176" i="45" a="1"/>
  <c r="F176" i="45" s="1"/>
  <c r="F140" i="45" a="1"/>
  <c r="F140" i="45" s="1"/>
  <c r="F104" i="45" a="1"/>
  <c r="F104" i="45" s="1"/>
  <c r="E78" i="45" a="1"/>
  <c r="E78" i="45" s="1"/>
  <c r="P78" i="45" s="1"/>
  <c r="E48" i="45" a="1"/>
  <c r="E48" i="45" s="1"/>
  <c r="P48" i="45" s="1"/>
  <c r="E24" i="45" a="1"/>
  <c r="E24" i="45" s="1"/>
  <c r="P24" i="45" s="1"/>
  <c r="E435" i="45" a="1"/>
  <c r="E435" i="45" s="1"/>
  <c r="P435" i="45" s="1"/>
  <c r="F306" i="45" a="1"/>
  <c r="F306" i="45" s="1"/>
  <c r="F246" i="45" a="1"/>
  <c r="F246" i="45" s="1"/>
  <c r="F198" i="45" a="1"/>
  <c r="F198" i="45" s="1"/>
  <c r="E149" i="45" a="1"/>
  <c r="E149" i="45" s="1"/>
  <c r="P149" i="45" s="1"/>
  <c r="E113" i="45" a="1"/>
  <c r="E113" i="45" s="1"/>
  <c r="P113" i="45" s="1"/>
  <c r="F73" i="45" a="1"/>
  <c r="F73" i="45" s="1"/>
  <c r="F37" i="45" a="1"/>
  <c r="F37" i="45" s="1"/>
  <c r="F407" i="45" a="1"/>
  <c r="F407" i="45" s="1"/>
  <c r="E311" i="45" a="1"/>
  <c r="E311" i="45" s="1"/>
  <c r="P311" i="45" s="1"/>
  <c r="E251" i="45" a="1"/>
  <c r="E251" i="45" s="1"/>
  <c r="P251" i="45" s="1"/>
  <c r="E203" i="45" a="1"/>
  <c r="E203" i="45" s="1"/>
  <c r="P203" i="45" s="1"/>
  <c r="E154" i="45" a="1"/>
  <c r="E154" i="45" s="1"/>
  <c r="P154" i="45" s="1"/>
  <c r="E118" i="45" a="1"/>
  <c r="E118" i="45" s="1"/>
  <c r="P118" i="45" s="1"/>
  <c r="E73" i="45" a="1"/>
  <c r="E73" i="45" s="1"/>
  <c r="P73" i="45" s="1"/>
  <c r="E37" i="45" a="1"/>
  <c r="E37" i="45" s="1"/>
  <c r="P37" i="45" s="1"/>
  <c r="E173" i="45" a="1"/>
  <c r="E173" i="45" s="1"/>
  <c r="P173" i="45" s="1"/>
  <c r="F25" i="45" a="1"/>
  <c r="F25" i="45" s="1"/>
  <c r="F342" i="45" a="1"/>
  <c r="F342" i="45" s="1"/>
  <c r="F281" i="45" a="1"/>
  <c r="F281" i="45" s="1"/>
  <c r="E243" i="45" a="1"/>
  <c r="E243" i="45" s="1"/>
  <c r="P243" i="45" s="1"/>
  <c r="F197" i="45" a="1"/>
  <c r="F197" i="45" s="1"/>
  <c r="E159" i="45" a="1"/>
  <c r="E159" i="45" s="1"/>
  <c r="P159" i="45" s="1"/>
  <c r="E125" i="45" a="1"/>
  <c r="E125" i="45" s="1"/>
  <c r="P125" i="45" s="1"/>
  <c r="E89" i="45" a="1"/>
  <c r="E89" i="45" s="1"/>
  <c r="P89" i="45" s="1"/>
  <c r="F65" i="45" a="1"/>
  <c r="F65" i="45" s="1"/>
  <c r="E33" i="45" a="1"/>
  <c r="E33" i="45" s="1"/>
  <c r="P33" i="45" s="1"/>
  <c r="F11" i="45" a="1"/>
  <c r="F11" i="45" s="1"/>
  <c r="F199" i="45" a="1"/>
  <c r="F199" i="45" s="1"/>
  <c r="F95" i="45" a="1"/>
  <c r="F95" i="45" s="1"/>
  <c r="F536" i="45" a="1"/>
  <c r="F536" i="45" s="1"/>
  <c r="F324" i="45" a="1"/>
  <c r="F324" i="45" s="1"/>
  <c r="F288" i="45" a="1"/>
  <c r="F288" i="45" s="1"/>
  <c r="F252" i="45" a="1"/>
  <c r="F252" i="45" s="1"/>
  <c r="F216" i="45" a="1"/>
  <c r="F216" i="45" s="1"/>
  <c r="F180" i="45" a="1"/>
  <c r="F180" i="45" s="1"/>
  <c r="F153" i="45" a="1"/>
  <c r="F153" i="45" s="1"/>
  <c r="F126" i="45" a="1"/>
  <c r="F126" i="45" s="1"/>
  <c r="F99" i="45" a="1"/>
  <c r="F99" i="45" s="1"/>
  <c r="F72" i="45" a="1"/>
  <c r="F72" i="45" s="1"/>
  <c r="F45" i="45" a="1"/>
  <c r="F45" i="45" s="1"/>
  <c r="F18" i="45" a="1"/>
  <c r="F18" i="45" s="1"/>
  <c r="F379" i="45" a="1"/>
  <c r="F379" i="45" s="1"/>
  <c r="F307" i="45" a="1"/>
  <c r="F307" i="45" s="1"/>
  <c r="F271" i="45" a="1"/>
  <c r="F271" i="45" s="1"/>
  <c r="E137" i="45" a="1"/>
  <c r="E137" i="45" s="1"/>
  <c r="P137" i="45" s="1"/>
  <c r="E29" i="45" a="1"/>
  <c r="E29" i="45" s="1"/>
  <c r="P29" i="45" s="1"/>
  <c r="F389" i="45" a="1"/>
  <c r="F389" i="45" s="1"/>
  <c r="F311" i="45" a="1"/>
  <c r="F311" i="45" s="1"/>
  <c r="F275" i="45" a="1"/>
  <c r="F275" i="45" s="1"/>
  <c r="F239" i="45" a="1"/>
  <c r="F239" i="45" s="1"/>
  <c r="F203" i="45" a="1"/>
  <c r="F203" i="45" s="1"/>
  <c r="E178" i="45" a="1"/>
  <c r="E178" i="45" s="1"/>
  <c r="P178" i="45" s="1"/>
  <c r="E151" i="45" a="1"/>
  <c r="E151" i="45" s="1"/>
  <c r="P151" i="45" s="1"/>
  <c r="E124" i="45" a="1"/>
  <c r="E124" i="45" s="1"/>
  <c r="P124" i="45" s="1"/>
  <c r="E97" i="45" a="1"/>
  <c r="E97" i="45" s="1"/>
  <c r="P97" i="45" s="1"/>
  <c r="E70" i="45" a="1"/>
  <c r="E70" i="45" s="1"/>
  <c r="P70" i="45" s="1"/>
  <c r="E43" i="45" a="1"/>
  <c r="E43" i="45" s="1"/>
  <c r="P43" i="45" s="1"/>
  <c r="E16" i="45" a="1"/>
  <c r="E16" i="45" s="1"/>
  <c r="P16" i="45" s="1"/>
  <c r="E233" i="45" a="1"/>
  <c r="E233" i="45" s="1"/>
  <c r="P233" i="45" s="1"/>
  <c r="E119" i="45" a="1"/>
  <c r="E119" i="45" s="1"/>
  <c r="P119" i="45" s="1"/>
  <c r="E11" i="45" a="1"/>
  <c r="E11" i="45" s="1"/>
  <c r="P11" i="45" s="1"/>
  <c r="F33" i="45" a="1"/>
  <c r="F33" i="45" s="1"/>
  <c r="E279" i="45" a="1"/>
  <c r="E279" i="45" s="1"/>
  <c r="P279" i="45" s="1"/>
  <c r="E195" i="45" a="1"/>
  <c r="E195" i="45" s="1"/>
  <c r="P195" i="45" s="1"/>
  <c r="F121" i="45" a="1"/>
  <c r="F121" i="45" s="1"/>
  <c r="E53" i="45" a="1"/>
  <c r="E53" i="45" s="1"/>
  <c r="P53" i="45" s="1"/>
  <c r="E214" i="45" a="1"/>
  <c r="E214" i="45" s="1"/>
  <c r="P214" i="45" s="1"/>
  <c r="E83" i="45" a="1"/>
  <c r="E83" i="45" s="1"/>
  <c r="P83" i="45" s="1"/>
  <c r="E286" i="45" a="1"/>
  <c r="E286" i="45" s="1"/>
  <c r="P286" i="45" s="1"/>
  <c r="F204" i="45" a="1"/>
  <c r="F204" i="45" s="1"/>
  <c r="E148" i="45" a="1"/>
  <c r="E148" i="45" s="1"/>
  <c r="P148" i="45" s="1"/>
  <c r="E67" i="45" a="1"/>
  <c r="E67" i="45" s="1"/>
  <c r="P67" i="45" s="1"/>
  <c r="E347" i="45" a="1"/>
  <c r="E347" i="45" s="1"/>
  <c r="P347" i="45" s="1"/>
  <c r="E257" i="45" a="1"/>
  <c r="E257" i="45" s="1"/>
  <c r="P257" i="45" s="1"/>
  <c r="E357" i="45" a="1"/>
  <c r="E357" i="45" s="1"/>
  <c r="P357" i="45" s="1"/>
  <c r="E273" i="45" a="1"/>
  <c r="E273" i="45" s="1"/>
  <c r="P273" i="45" s="1"/>
  <c r="F174" i="45" a="1"/>
  <c r="F174" i="45" s="1"/>
  <c r="F120" i="45" a="1"/>
  <c r="F120" i="45" s="1"/>
  <c r="F39" i="45" a="1"/>
  <c r="F39" i="45" s="1"/>
  <c r="F97" i="45" a="1"/>
  <c r="F97" i="45" s="1"/>
  <c r="E478" i="45" a="1"/>
  <c r="E478" i="45" s="1"/>
  <c r="P478" i="45" s="1"/>
  <c r="E369" i="45" a="1"/>
  <c r="E369" i="45" s="1"/>
  <c r="P369" i="45" s="1"/>
  <c r="E168" i="45" a="1"/>
  <c r="E168" i="45" s="1"/>
  <c r="P168" i="45" s="1"/>
  <c r="E12" i="45" a="1"/>
  <c r="E12" i="45" s="1"/>
  <c r="P12" i="45" s="1"/>
  <c r="F181" i="45" a="1"/>
  <c r="F181" i="45" s="1"/>
  <c r="F19" i="45" a="1"/>
  <c r="F19" i="45" s="1"/>
  <c r="E181" i="45" a="1"/>
  <c r="E181" i="45" s="1"/>
  <c r="P181" i="45" s="1"/>
  <c r="E64" i="45" a="1"/>
  <c r="E64" i="45" s="1"/>
  <c r="P64" i="45" s="1"/>
  <c r="E315" i="45" a="1"/>
  <c r="E315" i="45" s="1"/>
  <c r="P315" i="45" s="1"/>
  <c r="E143" i="45" a="1"/>
  <c r="E143" i="45" s="1"/>
  <c r="P143" i="45" s="1"/>
  <c r="E51" i="45" a="1"/>
  <c r="E51" i="45" s="1"/>
  <c r="P51" i="45" s="1"/>
  <c r="F167" i="45" a="1"/>
  <c r="F167" i="45" s="1"/>
  <c r="F276" i="45" a="1"/>
  <c r="F276" i="45" s="1"/>
  <c r="F144" i="45" a="1"/>
  <c r="F144" i="45" s="1"/>
  <c r="F36" i="45" a="1"/>
  <c r="F36" i="45" s="1"/>
  <c r="E245" i="45" a="1"/>
  <c r="E245" i="45" s="1"/>
  <c r="P245" i="45" s="1"/>
  <c r="F299" i="45" a="1"/>
  <c r="F299" i="45" s="1"/>
  <c r="E169" i="45" a="1"/>
  <c r="E169" i="45" s="1"/>
  <c r="P169" i="45" s="1"/>
  <c r="E88" i="45" a="1"/>
  <c r="E88" i="45" s="1"/>
  <c r="P88" i="45" s="1"/>
  <c r="F185" i="45" a="1"/>
  <c r="F185" i="45" s="1"/>
  <c r="F230" i="45" a="1"/>
  <c r="F230" i="45" s="1"/>
  <c r="F143" i="45" a="1"/>
  <c r="F143" i="45" s="1"/>
  <c r="F277" i="45" a="1"/>
  <c r="F277" i="45" s="1"/>
  <c r="F60" i="45" a="1"/>
  <c r="F60" i="45" s="1"/>
  <c r="F305" i="45" a="1"/>
  <c r="F305" i="45" s="1"/>
  <c r="E107" i="45" a="1"/>
  <c r="E107" i="45" s="1"/>
  <c r="P107" i="45" s="1"/>
  <c r="F247" i="45" a="1"/>
  <c r="F247" i="45" s="1"/>
  <c r="E274" i="45" a="1"/>
  <c r="E274" i="45" s="1"/>
  <c r="P274" i="45" s="1"/>
  <c r="E112" i="45" a="1"/>
  <c r="E112" i="45" s="1"/>
  <c r="P112" i="45" s="1"/>
  <c r="F84" i="45" a="1"/>
  <c r="F84" i="45" s="1"/>
  <c r="F345" i="45" a="1"/>
  <c r="F345" i="45" s="1"/>
  <c r="E277" i="45" a="1"/>
  <c r="E277" i="45" s="1"/>
  <c r="P277" i="45" s="1"/>
  <c r="E542" i="45" a="1"/>
  <c r="E542" i="45" s="1"/>
  <c r="P542" i="45" s="1"/>
  <c r="E264" i="45" a="1"/>
  <c r="E264" i="45" s="1"/>
  <c r="P264" i="45" s="1"/>
  <c r="E120" i="45" a="1"/>
  <c r="E120" i="45" s="1"/>
  <c r="P120" i="45" s="1"/>
  <c r="F270" i="45" a="1"/>
  <c r="F270" i="45" s="1"/>
  <c r="F127" i="45" a="1"/>
  <c r="F127" i="45" s="1"/>
  <c r="E275" i="45" a="1"/>
  <c r="E275" i="45" s="1"/>
  <c r="P275" i="45" s="1"/>
  <c r="E127" i="45" a="1"/>
  <c r="E127" i="45" s="1"/>
  <c r="P127" i="45" s="1"/>
  <c r="E65" i="45" a="1"/>
  <c r="E65" i="45" s="1"/>
  <c r="P65" i="45" s="1"/>
  <c r="F209" i="45" a="1"/>
  <c r="F209" i="45" s="1"/>
  <c r="E71" i="45" a="1"/>
  <c r="E71" i="45" s="1"/>
  <c r="P71" i="45" s="1"/>
  <c r="F133" i="45" a="1"/>
  <c r="F133" i="45" s="1"/>
  <c r="F264" i="45" a="1"/>
  <c r="F264" i="45" s="1"/>
  <c r="F108" i="45" a="1"/>
  <c r="F108" i="45" s="1"/>
  <c r="F319" i="45" a="1"/>
  <c r="F319" i="45" s="1"/>
  <c r="F323" i="45" a="1"/>
  <c r="F323" i="45" s="1"/>
  <c r="E187" i="45" a="1"/>
  <c r="E187" i="45" s="1"/>
  <c r="P187" i="45" s="1"/>
  <c r="E52" i="45" a="1"/>
  <c r="E52" i="45" s="1"/>
  <c r="P52" i="45" s="1"/>
  <c r="F501" i="45" a="1"/>
  <c r="F501" i="45" s="1"/>
  <c r="E569" i="45" a="1"/>
  <c r="E569" i="45" s="1"/>
  <c r="P569" i="45" s="1"/>
  <c r="F430" i="45" a="1"/>
  <c r="F430" i="45" s="1"/>
  <c r="F504" i="45" a="1"/>
  <c r="F504" i="45" s="1"/>
  <c r="E388" i="45" a="1"/>
  <c r="E388" i="45" s="1"/>
  <c r="P388" i="45" s="1"/>
  <c r="E331" i="45" a="1"/>
  <c r="E331" i="45" s="1"/>
  <c r="P331" i="45" s="1"/>
  <c r="E223" i="45" a="1"/>
  <c r="E223" i="45" s="1"/>
  <c r="P223" i="45" s="1"/>
  <c r="F322" i="45" a="1"/>
  <c r="F322" i="45" s="1"/>
  <c r="F214" i="45" a="1"/>
  <c r="F214" i="45" s="1"/>
  <c r="F106" i="45" a="1"/>
  <c r="F106" i="45" s="1"/>
  <c r="F401" i="45" a="1"/>
  <c r="F401" i="45" s="1"/>
  <c r="E492" i="45" a="1"/>
  <c r="E492" i="45" s="1"/>
  <c r="P492" i="45" s="1"/>
  <c r="E330" i="45" a="1"/>
  <c r="E330" i="45" s="1"/>
  <c r="P330" i="45" s="1"/>
  <c r="E282" i="45" a="1"/>
  <c r="E282" i="45" s="1"/>
  <c r="P282" i="45" s="1"/>
  <c r="E246" i="45" a="1"/>
  <c r="E246" i="45" s="1"/>
  <c r="P246" i="45" s="1"/>
  <c r="E210" i="45" a="1"/>
  <c r="E210" i="45" s="1"/>
  <c r="P210" i="45" s="1"/>
  <c r="E174" i="45" a="1"/>
  <c r="E174" i="45" s="1"/>
  <c r="P174" i="45" s="1"/>
  <c r="E138" i="45" a="1"/>
  <c r="E138" i="45" s="1"/>
  <c r="P138" i="45" s="1"/>
  <c r="E102" i="45" a="1"/>
  <c r="E102" i="45" s="1"/>
  <c r="P102" i="45" s="1"/>
  <c r="F68" i="45" a="1"/>
  <c r="F68" i="45" s="1"/>
  <c r="F44" i="45" a="1"/>
  <c r="F44" i="45" s="1"/>
  <c r="F14" i="45" a="1"/>
  <c r="F14" i="45" s="1"/>
  <c r="E419" i="45" a="1"/>
  <c r="E419" i="45" s="1"/>
  <c r="P419" i="45" s="1"/>
  <c r="E304" i="45" a="1"/>
  <c r="E304" i="45" s="1"/>
  <c r="P304" i="45" s="1"/>
  <c r="E244" i="45" a="1"/>
  <c r="E244" i="45" s="1"/>
  <c r="P244" i="45" s="1"/>
  <c r="E196" i="45" a="1"/>
  <c r="E196" i="45" s="1"/>
  <c r="P196" i="45" s="1"/>
  <c r="E147" i="45" a="1"/>
  <c r="E147" i="45" s="1"/>
  <c r="P147" i="45" s="1"/>
  <c r="E111" i="45" a="1"/>
  <c r="E111" i="45" s="1"/>
  <c r="P111" i="45" s="1"/>
  <c r="F71" i="45" a="1"/>
  <c r="F71" i="45" s="1"/>
  <c r="F35" i="45" a="1"/>
  <c r="F35" i="45" s="1"/>
  <c r="E375" i="45" a="1"/>
  <c r="E375" i="45" s="1"/>
  <c r="P375" i="45" s="1"/>
  <c r="F301" i="45" a="1"/>
  <c r="F301" i="45" s="1"/>
  <c r="F241" i="45" a="1"/>
  <c r="F241" i="45" s="1"/>
  <c r="F193" i="45" a="1"/>
  <c r="F193" i="45" s="1"/>
  <c r="F150" i="45" a="1"/>
  <c r="F150" i="45" s="1"/>
  <c r="F114" i="45" a="1"/>
  <c r="F114" i="45" s="1"/>
  <c r="F69" i="45" a="1"/>
  <c r="F69" i="45" s="1"/>
  <c r="F149" i="45" a="1"/>
  <c r="F149" i="45" s="1"/>
  <c r="E9" i="45" a="1"/>
  <c r="E9" i="45" s="1"/>
  <c r="P9" i="45" s="1"/>
  <c r="F317" i="45" a="1"/>
  <c r="F317" i="45" s="1"/>
  <c r="F233" i="45" a="1"/>
  <c r="F233" i="45" s="1"/>
  <c r="F157" i="45" a="1"/>
  <c r="F157" i="45" s="1"/>
  <c r="E87" i="45" a="1"/>
  <c r="E87" i="45" s="1"/>
  <c r="P87" i="45" s="1"/>
  <c r="F31" i="45" a="1"/>
  <c r="F31" i="45" s="1"/>
  <c r="F187" i="45" a="1"/>
  <c r="F187" i="45" s="1"/>
  <c r="E494" i="45" a="1"/>
  <c r="E494" i="45" s="1"/>
  <c r="P494" i="45" s="1"/>
  <c r="E250" i="45" a="1"/>
  <c r="E250" i="45" s="1"/>
  <c r="P250" i="45" s="1"/>
  <c r="E175" i="45" a="1"/>
  <c r="E175" i="45" s="1"/>
  <c r="P175" i="45" s="1"/>
  <c r="E94" i="45" a="1"/>
  <c r="E94" i="45" s="1"/>
  <c r="P94" i="45" s="1"/>
  <c r="E13" i="45" a="1"/>
  <c r="E13" i="45" s="1"/>
  <c r="P13" i="45" s="1"/>
  <c r="F113" i="45" a="1"/>
  <c r="F113" i="45" s="1"/>
  <c r="E309" i="45" a="1"/>
  <c r="E309" i="45" s="1"/>
  <c r="P309" i="45" s="1"/>
  <c r="E201" i="45" a="1"/>
  <c r="E201" i="45" s="1"/>
  <c r="P201" i="45" s="1"/>
  <c r="F93" i="45" a="1"/>
  <c r="F93" i="45" s="1"/>
  <c r="F12" i="45" a="1"/>
  <c r="F12" i="45" s="1"/>
  <c r="E591" i="45" a="1"/>
  <c r="E591" i="45" s="1"/>
  <c r="P591" i="45" s="1"/>
  <c r="F196" i="45" a="1"/>
  <c r="F196" i="45" s="1"/>
  <c r="E447" i="45" a="1"/>
  <c r="E447" i="45" s="1"/>
  <c r="P447" i="45" s="1"/>
  <c r="E240" i="45" a="1"/>
  <c r="E240" i="45" s="1"/>
  <c r="P240" i="45" s="1"/>
  <c r="E96" i="45" a="1"/>
  <c r="E96" i="45" s="1"/>
  <c r="P96" i="45" s="1"/>
  <c r="F397" i="45" a="1"/>
  <c r="F397" i="45" s="1"/>
  <c r="E95" i="45" a="1"/>
  <c r="E95" i="45" s="1"/>
  <c r="P95" i="45" s="1"/>
  <c r="E239" i="45" a="1"/>
  <c r="E239" i="45" s="1"/>
  <c r="P239" i="45" s="1"/>
  <c r="E19" i="45" a="1"/>
  <c r="E19" i="45" s="1"/>
  <c r="P19" i="45" s="1"/>
  <c r="F269" i="45" a="1"/>
  <c r="F269" i="45" s="1"/>
  <c r="F85" i="45" a="1"/>
  <c r="F85" i="45" s="1"/>
  <c r="E63" i="45" a="1"/>
  <c r="E63" i="45" s="1"/>
  <c r="P63" i="45" s="1"/>
  <c r="F240" i="45" a="1"/>
  <c r="F240" i="45" s="1"/>
  <c r="F90" i="45" a="1"/>
  <c r="F90" i="45" s="1"/>
  <c r="E334" i="45" a="1"/>
  <c r="E334" i="45" s="1"/>
  <c r="P334" i="45" s="1"/>
  <c r="E341" i="45" a="1"/>
  <c r="E341" i="45" s="1"/>
  <c r="P341" i="45" s="1"/>
  <c r="F191" i="45" a="1"/>
  <c r="F191" i="45" s="1"/>
  <c r="E61" i="45" a="1"/>
  <c r="E61" i="45" s="1"/>
  <c r="P61" i="45" s="1"/>
  <c r="F266" i="45" a="1"/>
  <c r="F266" i="45" s="1"/>
  <c r="E365" i="45" a="1"/>
  <c r="E365" i="45" s="1"/>
  <c r="P365" i="45" s="1"/>
  <c r="F17" i="45" a="1"/>
  <c r="F17" i="45" s="1"/>
  <c r="F96" i="45" a="1"/>
  <c r="F96" i="45" s="1"/>
  <c r="E267" i="45" a="1"/>
  <c r="E267" i="45" s="1"/>
  <c r="P267" i="45" s="1"/>
  <c r="E17" i="45" a="1"/>
  <c r="E17" i="45" s="1"/>
  <c r="P17" i="45" s="1"/>
  <c r="E310" i="45" a="1"/>
  <c r="E310" i="45" s="1"/>
  <c r="P310" i="45" s="1"/>
  <c r="E139" i="45" a="1"/>
  <c r="E139" i="45" s="1"/>
  <c r="P139" i="45" s="1"/>
  <c r="E293" i="45" a="1"/>
  <c r="E293" i="45" s="1"/>
  <c r="P293" i="45" s="1"/>
  <c r="E297" i="45" a="1"/>
  <c r="E297" i="45" s="1"/>
  <c r="P297" i="45" s="1"/>
  <c r="F138" i="45" a="1"/>
  <c r="F138" i="45" s="1"/>
  <c r="F268" i="45" a="1"/>
  <c r="F268" i="45" s="1"/>
  <c r="E30" i="45" a="1"/>
  <c r="E30" i="45" s="1"/>
  <c r="P30" i="45" s="1"/>
  <c r="E323" i="45" a="1"/>
  <c r="E323" i="45" s="1"/>
  <c r="P323" i="45" s="1"/>
  <c r="E91" i="45" a="1"/>
  <c r="E91" i="45" s="1"/>
  <c r="P91" i="45" s="1"/>
  <c r="E383" i="45" a="1"/>
  <c r="E383" i="45" s="1"/>
  <c r="P383" i="45" s="1"/>
  <c r="E105" i="45" a="1"/>
  <c r="E105" i="45" s="1"/>
  <c r="P105" i="45" s="1"/>
  <c r="F23" i="45" a="1"/>
  <c r="F23" i="45" s="1"/>
  <c r="E190" i="45" a="1"/>
  <c r="E190" i="45" s="1"/>
  <c r="P190" i="45" s="1"/>
  <c r="F54" i="45" a="1"/>
  <c r="F54" i="45" s="1"/>
  <c r="E441" i="45" a="1"/>
  <c r="E441" i="45" s="1"/>
  <c r="P441" i="45" s="1"/>
  <c r="E160" i="45" a="1"/>
  <c r="E160" i="45" s="1"/>
  <c r="P160" i="45" s="1"/>
  <c r="E25" i="45" a="1"/>
  <c r="E25" i="45" s="1"/>
  <c r="P25" i="45" s="1"/>
  <c r="F813" i="45" a="1"/>
  <c r="F813" i="45" s="1"/>
  <c r="F453" i="45" a="1"/>
  <c r="F453" i="45" s="1"/>
  <c r="E370" i="45" a="1"/>
  <c r="E370" i="45" s="1"/>
  <c r="P370" i="45" s="1"/>
  <c r="E313" i="45" a="1"/>
  <c r="E313" i="45" s="1"/>
  <c r="P313" i="45" s="1"/>
  <c r="E205" i="45" a="1"/>
  <c r="E205" i="45" s="1"/>
  <c r="P205" i="45" s="1"/>
  <c r="F304" i="45" a="1"/>
  <c r="F304" i="45" s="1"/>
  <c r="F88" i="45" a="1"/>
  <c r="F88" i="45" s="1"/>
  <c r="F320" i="45" a="1"/>
  <c r="F320" i="45" s="1"/>
  <c r="E204" i="45" a="1"/>
  <c r="E204" i="45" s="1"/>
  <c r="P204" i="45" s="1"/>
  <c r="E66" i="45" a="1"/>
  <c r="E66" i="45" s="1"/>
  <c r="P66" i="45" s="1"/>
  <c r="F234" i="45" a="1"/>
  <c r="F234" i="45" s="1"/>
  <c r="E59" i="45" a="1"/>
  <c r="E59" i="45" s="1"/>
  <c r="P59" i="45" s="1"/>
  <c r="E287" i="45" a="1"/>
  <c r="E287" i="45" s="1"/>
  <c r="P287" i="45" s="1"/>
  <c r="E100" i="45" a="1"/>
  <c r="E100" i="45" s="1"/>
  <c r="P100" i="45" s="1"/>
  <c r="F449" i="45" a="1"/>
  <c r="F449" i="45" s="1"/>
  <c r="E179" i="45" a="1"/>
  <c r="E179" i="45" s="1"/>
  <c r="P179" i="45" s="1"/>
  <c r="F29" i="45" a="1"/>
  <c r="F29" i="45" s="1"/>
  <c r="E393" i="45" a="1"/>
  <c r="E393" i="45" s="1"/>
  <c r="P393" i="45" s="1"/>
  <c r="E202" i="45" a="1"/>
  <c r="E202" i="45" s="1"/>
  <c r="P202" i="45" s="1"/>
  <c r="F117" i="45" a="1"/>
  <c r="F117" i="45" s="1"/>
  <c r="F9" i="45" a="1"/>
  <c r="F9" i="45" s="1"/>
  <c r="E99" i="45" a="1"/>
  <c r="E99" i="45" s="1"/>
  <c r="P99" i="45" s="1"/>
  <c r="F263" i="45" a="1"/>
  <c r="F263" i="45" s="1"/>
  <c r="E142" i="45" a="1"/>
  <c r="E142" i="45" s="1"/>
  <c r="P142" i="45" s="1"/>
  <c r="E34" i="45" a="1"/>
  <c r="E34" i="45" s="1"/>
  <c r="P34" i="45" s="1"/>
  <c r="F77" i="45" a="1"/>
  <c r="F77" i="45" s="1"/>
  <c r="F158" i="45" a="1"/>
  <c r="F158" i="45" s="1"/>
  <c r="E232" i="45" a="1"/>
  <c r="E232" i="45" s="1"/>
  <c r="P232" i="45" s="1"/>
  <c r="E57" i="45" a="1"/>
  <c r="E57" i="45" s="1"/>
  <c r="P57" i="45" s="1"/>
  <c r="F177" i="45" a="1"/>
  <c r="F177" i="45" s="1"/>
  <c r="F115" i="45" a="1"/>
  <c r="F115" i="45" s="1"/>
  <c r="F175" i="45" a="1"/>
  <c r="F175" i="45" s="1"/>
  <c r="F49" i="45" a="1"/>
  <c r="F49" i="45" s="1"/>
  <c r="F371" i="45" a="1"/>
  <c r="F371" i="45" s="1"/>
  <c r="E166" i="45" a="1"/>
  <c r="E166" i="45" s="1"/>
  <c r="P166" i="45" s="1"/>
  <c r="E31" i="45" a="1"/>
  <c r="E31" i="45" s="1"/>
  <c r="P31" i="45" s="1"/>
  <c r="F79" i="45" a="1"/>
  <c r="F79" i="45" s="1"/>
  <c r="E261" i="45" a="1"/>
  <c r="E261" i="45" s="1"/>
  <c r="P261" i="45" s="1"/>
  <c r="F165" i="45" a="1"/>
  <c r="F165" i="45" s="1"/>
  <c r="F30" i="45" a="1"/>
  <c r="F30" i="45" s="1"/>
  <c r="F722" i="45" a="1"/>
  <c r="F722" i="45" s="1"/>
  <c r="E442" i="45" a="1"/>
  <c r="E442" i="45" s="1"/>
  <c r="P442" i="45" s="1"/>
  <c r="F160" i="45" a="1"/>
  <c r="F160" i="45" s="1"/>
  <c r="F385" i="45" a="1"/>
  <c r="F385" i="45" s="1"/>
  <c r="E192" i="45" a="1"/>
  <c r="E192" i="45" s="1"/>
  <c r="P192" i="45" s="1"/>
  <c r="E60" i="45" a="1"/>
  <c r="E60" i="45" s="1"/>
  <c r="P60" i="45" s="1"/>
  <c r="F210" i="45" a="1"/>
  <c r="F210" i="45" s="1"/>
  <c r="F47" i="45" a="1"/>
  <c r="F47" i="45" s="1"/>
  <c r="F228" i="45" a="1"/>
  <c r="F228" i="45" s="1"/>
  <c r="F81" i="45" a="1"/>
  <c r="F81" i="45" s="1"/>
  <c r="F283" i="45" a="1"/>
  <c r="F283" i="45" s="1"/>
  <c r="F287" i="45" a="1"/>
  <c r="F287" i="45" s="1"/>
  <c r="E133" i="45" a="1"/>
  <c r="E133" i="45" s="1"/>
  <c r="P133" i="45" s="1"/>
  <c r="F485" i="45" a="1"/>
  <c r="F485" i="45" s="1"/>
  <c r="F830" i="45" a="1"/>
  <c r="F830" i="45" s="1"/>
  <c r="F399" i="45" a="1"/>
  <c r="F399" i="45" s="1"/>
  <c r="F696" i="45" a="1"/>
  <c r="F696" i="45" s="1"/>
  <c r="E460" i="45" a="1"/>
  <c r="E460" i="45" s="1"/>
  <c r="P460" i="45" s="1"/>
  <c r="E352" i="45" a="1"/>
  <c r="E352" i="45" s="1"/>
  <c r="P352" i="45" s="1"/>
  <c r="E295" i="45" a="1"/>
  <c r="E295" i="45" s="1"/>
  <c r="P295" i="45" s="1"/>
  <c r="E721" i="45" a="1"/>
  <c r="E721" i="45" s="1"/>
  <c r="P721" i="45" s="1"/>
  <c r="F286" i="45" a="1"/>
  <c r="F286" i="45" s="1"/>
  <c r="F178" i="45" a="1"/>
  <c r="F178" i="45" s="1"/>
  <c r="F70" i="45" a="1"/>
  <c r="F70" i="45" s="1"/>
  <c r="E701" i="45" a="1"/>
  <c r="E701" i="45" s="1"/>
  <c r="P701" i="45" s="1"/>
  <c r="F347" i="45" a="1"/>
  <c r="F347" i="45" s="1"/>
  <c r="E407" i="45" a="1"/>
  <c r="E407" i="45" s="1"/>
  <c r="P407" i="45" s="1"/>
  <c r="E312" i="45" a="1"/>
  <c r="E312" i="45" s="1"/>
  <c r="P312" i="45" s="1"/>
  <c r="F194" i="45" a="1"/>
  <c r="F194" i="45" s="1"/>
  <c r="F86" i="45" a="1"/>
  <c r="F86" i="45" s="1"/>
  <c r="F62" i="45" a="1"/>
  <c r="F62" i="45" s="1"/>
  <c r="F32" i="45" a="1"/>
  <c r="F32" i="45" s="1"/>
  <c r="F179" i="45" a="1"/>
  <c r="F179" i="45" s="1"/>
  <c r="F343" i="45" a="1"/>
  <c r="F343" i="45" s="1"/>
  <c r="F141" i="45" a="1"/>
  <c r="F141" i="45" s="1"/>
  <c r="F415" i="45" a="1"/>
  <c r="F415" i="45" s="1"/>
  <c r="E141" i="45" a="1"/>
  <c r="E141" i="45" s="1"/>
  <c r="P141" i="45" s="1"/>
  <c r="E153" i="45" a="1"/>
  <c r="E153" i="45" s="1"/>
  <c r="P153" i="45" s="1"/>
  <c r="E238" i="45" a="1"/>
  <c r="E238" i="45" s="1"/>
  <c r="P238" i="45" s="1"/>
  <c r="E58" i="45" a="1"/>
  <c r="E58" i="45" s="1"/>
  <c r="P58" i="45" s="1"/>
  <c r="E197" i="45" a="1"/>
  <c r="E197" i="45" s="1"/>
  <c r="P197" i="45" s="1"/>
  <c r="F337" i="45" a="1"/>
  <c r="F337" i="45" s="1"/>
  <c r="E189" i="45" a="1"/>
  <c r="E189" i="45" s="1"/>
  <c r="P189" i="45" s="1"/>
  <c r="F57" i="45" a="1"/>
  <c r="F57" i="45" s="1"/>
  <c r="F59" i="45" a="1"/>
  <c r="F59" i="45" s="1"/>
  <c r="F594" i="45" a="1"/>
  <c r="F594" i="45" s="1"/>
  <c r="F488" i="45" a="1"/>
  <c r="F488" i="45" s="1"/>
  <c r="E339" i="45" a="1"/>
  <c r="E339" i="45" s="1"/>
  <c r="P339" i="45" s="1"/>
  <c r="E228" i="45" a="1"/>
  <c r="E228" i="45" s="1"/>
  <c r="P228" i="45" s="1"/>
  <c r="E84" i="45" a="1"/>
  <c r="E84" i="45" s="1"/>
  <c r="P84" i="45" s="1"/>
  <c r="F318" i="45" a="1"/>
  <c r="F318" i="45" s="1"/>
  <c r="E167" i="45" a="1"/>
  <c r="E167" i="45" s="1"/>
  <c r="P167" i="45" s="1"/>
  <c r="E41" i="45" a="1"/>
  <c r="E41" i="45" s="1"/>
  <c r="P41" i="45" s="1"/>
  <c r="E172" i="45" a="1"/>
  <c r="E172" i="45" s="1"/>
  <c r="P172" i="45" s="1"/>
  <c r="E10" i="45" a="1"/>
  <c r="E10" i="45" s="1"/>
  <c r="P10" i="45" s="1"/>
  <c r="E303" i="45" a="1"/>
  <c r="E303" i="45" s="1"/>
  <c r="P303" i="45" s="1"/>
  <c r="F173" i="45" a="1"/>
  <c r="F173" i="45" s="1"/>
  <c r="E15" i="45" a="1"/>
  <c r="E15" i="45" s="1"/>
  <c r="P15" i="45" s="1"/>
  <c r="E335" i="45" a="1"/>
  <c r="E335" i="45" s="1"/>
  <c r="P335" i="45" s="1"/>
  <c r="F135" i="45" a="1"/>
  <c r="F135" i="45" s="1"/>
  <c r="E577" i="45" a="1"/>
  <c r="E577" i="45" s="1"/>
  <c r="P577" i="45" s="1"/>
  <c r="F61" i="45" a="1"/>
  <c r="F61" i="45" s="1"/>
  <c r="F215" i="45" a="1"/>
  <c r="F215" i="45" s="1"/>
  <c r="E79" i="45" a="1"/>
  <c r="E79" i="45" s="1"/>
  <c r="P79" i="45" s="1"/>
  <c r="E47" i="45" a="1"/>
  <c r="E47" i="45" s="1"/>
  <c r="P47" i="45" s="1"/>
  <c r="E890" i="45" a="1"/>
  <c r="E890" i="45" s="1"/>
  <c r="P890" i="45" s="1"/>
  <c r="E660" i="45" a="1"/>
  <c r="E660" i="45" s="1"/>
  <c r="P660" i="45" s="1"/>
  <c r="E705" i="45" a="1"/>
  <c r="E705" i="45" s="1"/>
  <c r="P705" i="45" s="1"/>
  <c r="F655" i="45" a="1"/>
  <c r="F655" i="45" s="1"/>
  <c r="F734" i="45" a="1"/>
  <c r="F734" i="45" s="1"/>
  <c r="E687" i="45" a="1"/>
  <c r="E687" i="45" s="1"/>
  <c r="P687" i="45" s="1"/>
  <c r="F792" i="45" a="1"/>
  <c r="F792" i="45" s="1"/>
  <c r="E574" i="45" a="1"/>
  <c r="E574" i="45" s="1"/>
  <c r="P574" i="45" s="1"/>
  <c r="E712" i="45" a="1"/>
  <c r="E712" i="45" s="1"/>
  <c r="P712" i="45" s="1"/>
  <c r="F695" i="45" a="1"/>
  <c r="F695" i="45" s="1"/>
  <c r="F706" i="45" a="1"/>
  <c r="F706" i="45" s="1"/>
  <c r="F827" i="45" a="1"/>
  <c r="F827" i="45" s="1"/>
  <c r="E880" i="45" a="1"/>
  <c r="E880" i="45" s="1"/>
  <c r="P880" i="45" s="1"/>
  <c r="E876" i="45" a="1"/>
  <c r="E876" i="45" s="1"/>
  <c r="P876" i="45" s="1"/>
  <c r="E877" i="45" a="1"/>
  <c r="E877" i="45" s="1"/>
  <c r="P877" i="45" s="1"/>
  <c r="E866" i="45" a="1"/>
  <c r="E866" i="45" s="1"/>
  <c r="P866" i="45" s="1"/>
  <c r="F832" i="45" a="1"/>
  <c r="F832" i="45" s="1"/>
  <c r="F821" i="45" a="1"/>
  <c r="F821" i="45" s="1"/>
  <c r="E792" i="45" a="1"/>
  <c r="E792" i="45" s="1"/>
  <c r="P792" i="45" s="1"/>
  <c r="F753" i="45" a="1"/>
  <c r="F753" i="45" s="1"/>
  <c r="F859" i="45" a="1"/>
  <c r="F859" i="45" s="1"/>
  <c r="E497" i="45" a="1"/>
  <c r="E497" i="45" s="1"/>
  <c r="P497" i="45" s="1"/>
  <c r="F662" i="45" a="1"/>
  <c r="F662" i="45" s="1"/>
  <c r="F608" i="45" a="1"/>
  <c r="F608" i="45" s="1"/>
  <c r="F704" i="45" a="1"/>
  <c r="F704" i="45" s="1"/>
  <c r="E647" i="45" a="1"/>
  <c r="E647" i="45" s="1"/>
  <c r="P647" i="45" s="1"/>
  <c r="F884" i="45" a="1"/>
  <c r="F884" i="45" s="1"/>
  <c r="F786" i="45" a="1"/>
  <c r="F786" i="45" s="1"/>
  <c r="F782" i="45" a="1"/>
  <c r="F782" i="45" s="1"/>
  <c r="F783" i="45" a="1"/>
  <c r="F783" i="45" s="1"/>
  <c r="E865" i="45" a="1"/>
  <c r="E865" i="45" s="1"/>
  <c r="P865" i="45" s="1"/>
  <c r="E854" i="45" a="1"/>
  <c r="E854" i="45" s="1"/>
  <c r="P854" i="45" s="1"/>
  <c r="F824" i="45" a="1"/>
  <c r="F824" i="45" s="1"/>
  <c r="F776" i="45" a="1"/>
  <c r="F776" i="45" s="1"/>
  <c r="E672" i="45" a="1"/>
  <c r="E672" i="45" s="1"/>
  <c r="P672" i="45" s="1"/>
  <c r="F511" i="45" a="1"/>
  <c r="F511" i="45" s="1"/>
  <c r="E670" i="45" a="1"/>
  <c r="E670" i="45" s="1"/>
  <c r="P670" i="45" s="1"/>
  <c r="E616" i="45" a="1"/>
  <c r="E616" i="45" s="1"/>
  <c r="P616" i="45" s="1"/>
  <c r="E716" i="45" a="1"/>
  <c r="E716" i="45" s="1"/>
  <c r="P716" i="45" s="1"/>
  <c r="F838" i="45" a="1"/>
  <c r="F838" i="45" s="1"/>
  <c r="E833" i="45" a="1"/>
  <c r="E833" i="45" s="1"/>
  <c r="P833" i="45" s="1"/>
  <c r="F835" i="45" a="1"/>
  <c r="F835" i="45" s="1"/>
  <c r="F779" i="45" a="1"/>
  <c r="F779" i="45" s="1"/>
  <c r="E755" i="45" a="1"/>
  <c r="E755" i="45" s="1"/>
  <c r="P755" i="45" s="1"/>
  <c r="F761" i="45" a="1"/>
  <c r="F761" i="45" s="1"/>
  <c r="E881" i="45" a="1"/>
  <c r="E881" i="45" s="1"/>
  <c r="P881" i="45" s="1"/>
  <c r="F715" i="45" a="1"/>
  <c r="F715" i="45" s="1"/>
  <c r="F719" i="45" a="1"/>
  <c r="F719" i="45" s="1"/>
  <c r="F712" i="45" a="1"/>
  <c r="F712" i="45" s="1"/>
  <c r="F641" i="45" a="1"/>
  <c r="F641" i="45" s="1"/>
  <c r="F587" i="45" a="1"/>
  <c r="F587" i="45" s="1"/>
  <c r="F497" i="45" a="1"/>
  <c r="F497" i="45" s="1"/>
  <c r="E605" i="45" a="1"/>
  <c r="E605" i="45" s="1"/>
  <c r="P605" i="45" s="1"/>
  <c r="E871" i="45" a="1"/>
  <c r="E871" i="45" s="1"/>
  <c r="P871" i="45" s="1"/>
  <c r="E867" i="45" a="1"/>
  <c r="E867" i="45" s="1"/>
  <c r="P867" i="45" s="1"/>
  <c r="E868" i="45" a="1"/>
  <c r="E868" i="45" s="1"/>
  <c r="P868" i="45" s="1"/>
  <c r="E848" i="45" a="1"/>
  <c r="E848" i="45" s="1"/>
  <c r="P848" i="45" s="1"/>
  <c r="F814" i="45" a="1"/>
  <c r="F814" i="45" s="1"/>
  <c r="F803" i="45" a="1"/>
  <c r="F803" i="45" s="1"/>
  <c r="F774" i="45" a="1"/>
  <c r="F774" i="45" s="1"/>
  <c r="E743" i="45" a="1"/>
  <c r="E743" i="45" s="1"/>
  <c r="P743" i="45" s="1"/>
  <c r="E774" i="45" a="1"/>
  <c r="E774" i="45" s="1"/>
  <c r="P774" i="45" s="1"/>
  <c r="F487" i="45" a="1"/>
  <c r="F487" i="45" s="1"/>
  <c r="E658" i="45" a="1"/>
  <c r="E658" i="45" s="1"/>
  <c r="P658" i="45" s="1"/>
  <c r="F888" i="45" a="1"/>
  <c r="F888" i="45" s="1"/>
  <c r="F829" i="45" a="1"/>
  <c r="F829" i="45" s="1"/>
  <c r="E824" i="45" a="1"/>
  <c r="E824" i="45" s="1"/>
  <c r="P824" i="45" s="1"/>
  <c r="F826" i="45" a="1"/>
  <c r="F826" i="45" s="1"/>
  <c r="E771" i="45" a="1"/>
  <c r="E771" i="45" s="1"/>
  <c r="P771" i="45" s="1"/>
  <c r="E744" i="45" a="1"/>
  <c r="E744" i="45" s="1"/>
  <c r="P744" i="45" s="1"/>
  <c r="F754" i="45" a="1"/>
  <c r="F754" i="45" s="1"/>
  <c r="E863" i="45" a="1"/>
  <c r="E863" i="45" s="1"/>
  <c r="P863" i="45" s="1"/>
  <c r="E702" i="45" a="1"/>
  <c r="E702" i="45" s="1"/>
  <c r="P702" i="45" s="1"/>
  <c r="E713" i="45" a="1"/>
  <c r="E713" i="45" s="1"/>
  <c r="P713" i="45" s="1"/>
  <c r="E699" i="45" a="1"/>
  <c r="E699" i="45" s="1"/>
  <c r="P699" i="45" s="1"/>
  <c r="E637" i="45" a="1"/>
  <c r="E637" i="45" s="1"/>
  <c r="P637" i="45" s="1"/>
  <c r="E583" i="45" a="1"/>
  <c r="E583" i="45" s="1"/>
  <c r="P583" i="45" s="1"/>
  <c r="E489" i="45" a="1"/>
  <c r="E489" i="45" s="1"/>
  <c r="P489" i="45" s="1"/>
  <c r="E596" i="45" a="1"/>
  <c r="E596" i="45" s="1"/>
  <c r="P596" i="45" s="1"/>
  <c r="E633" i="45" a="1"/>
  <c r="E633" i="45" s="1"/>
  <c r="P633" i="45" s="1"/>
  <c r="E567" i="45" a="1"/>
  <c r="E567" i="45" s="1"/>
  <c r="P567" i="45" s="1"/>
  <c r="F628" i="45" a="1"/>
  <c r="F628" i="45" s="1"/>
  <c r="E638" i="45" a="1"/>
  <c r="E638" i="45" s="1"/>
  <c r="P638" i="45" s="1"/>
  <c r="F647" i="45" a="1"/>
  <c r="F647" i="45" s="1"/>
  <c r="E773" i="45" a="1"/>
  <c r="E773" i="45" s="1"/>
  <c r="P773" i="45" s="1"/>
  <c r="E536" i="45" a="1"/>
  <c r="E536" i="45" s="1"/>
  <c r="P536" i="45" s="1"/>
  <c r="E654" i="45" a="1"/>
  <c r="E654" i="45" s="1"/>
  <c r="P654" i="45" s="1"/>
  <c r="F681" i="45" a="1"/>
  <c r="F681" i="45" s="1"/>
  <c r="F649" i="45" a="1"/>
  <c r="F649" i="45" s="1"/>
  <c r="E688" i="45" a="1"/>
  <c r="E688" i="45" s="1"/>
  <c r="P688" i="45" s="1"/>
  <c r="F877" i="45" a="1"/>
  <c r="F877" i="45" s="1"/>
  <c r="E837" i="45" a="1"/>
  <c r="E837" i="45" s="1"/>
  <c r="P837" i="45" s="1"/>
  <c r="F457" i="45" a="1"/>
  <c r="F457" i="45" s="1"/>
  <c r="E874" i="45" a="1"/>
  <c r="E874" i="45" s="1"/>
  <c r="P874" i="45" s="1"/>
  <c r="F767" i="45" a="1"/>
  <c r="F767" i="45" s="1"/>
  <c r="E581" i="45" a="1"/>
  <c r="E581" i="45" s="1"/>
  <c r="P581" i="45" s="1"/>
  <c r="F732" i="45" a="1"/>
  <c r="F732" i="45" s="1"/>
  <c r="E709" i="45" a="1"/>
  <c r="E709" i="45" s="1"/>
  <c r="P709" i="45" s="1"/>
  <c r="F762" i="45" a="1"/>
  <c r="F762" i="45" s="1"/>
  <c r="F777" i="45" a="1"/>
  <c r="F777" i="45" s="1"/>
  <c r="F893" i="45" a="1"/>
  <c r="F893" i="45" s="1"/>
  <c r="E896" i="45" a="1"/>
  <c r="E896" i="45" s="1"/>
  <c r="P896" i="45" s="1"/>
  <c r="E900" i="45" a="1"/>
  <c r="E900" i="45" s="1"/>
  <c r="P900" i="45" s="1"/>
  <c r="E898" i="45" a="1"/>
  <c r="E898" i="45" s="1"/>
  <c r="P898" i="45" s="1"/>
  <c r="F846" i="45" a="1"/>
  <c r="F846" i="45" s="1"/>
  <c r="F702" i="45" a="1"/>
  <c r="F702" i="45" s="1"/>
  <c r="E621" i="45" a="1"/>
  <c r="E621" i="45" s="1"/>
  <c r="P621" i="45" s="1"/>
  <c r="F611" i="45" a="1"/>
  <c r="F611" i="45" s="1"/>
  <c r="E901" i="45" a="1"/>
  <c r="E901" i="45" s="1"/>
  <c r="P901" i="45" s="1"/>
  <c r="E620" i="45" a="1"/>
  <c r="E620" i="45" s="1"/>
  <c r="P620" i="45" s="1"/>
  <c r="E804" i="45" a="1"/>
  <c r="E804" i="45" s="1"/>
  <c r="P804" i="45" s="1"/>
  <c r="E816" i="45" a="1"/>
  <c r="E816" i="45" s="1"/>
  <c r="P816" i="45" s="1"/>
  <c r="F731" i="45" a="1"/>
  <c r="F731" i="45" s="1"/>
  <c r="F819" i="45" a="1"/>
  <c r="F819" i="45" s="1"/>
  <c r="F848" i="45" a="1"/>
  <c r="F848" i="45" s="1"/>
  <c r="E634" i="45" a="1"/>
  <c r="E634" i="45" s="1"/>
  <c r="P634" i="45" s="1"/>
  <c r="F871" i="45" a="1"/>
  <c r="F871" i="45" s="1"/>
  <c r="E785" i="45" a="1"/>
  <c r="E785" i="45" s="1"/>
  <c r="P785" i="45" s="1"/>
  <c r="F605" i="45" a="1"/>
  <c r="F605" i="45" s="1"/>
  <c r="E799" i="45" a="1"/>
  <c r="E799" i="45" s="1"/>
  <c r="P799" i="45" s="1"/>
  <c r="E846" i="45" a="1"/>
  <c r="E846" i="45" s="1"/>
  <c r="P846" i="45" s="1"/>
  <c r="E622" i="45" a="1"/>
  <c r="E622" i="45" s="1"/>
  <c r="P622" i="45" s="1"/>
  <c r="F833" i="45" a="1"/>
  <c r="F833" i="45" s="1"/>
  <c r="E747" i="45" a="1"/>
  <c r="E747" i="45" s="1"/>
  <c r="P747" i="45" s="1"/>
  <c r="E632" i="45" a="1"/>
  <c r="E632" i="45" s="1"/>
  <c r="P632" i="45" s="1"/>
  <c r="F751" i="45" a="1"/>
  <c r="F751" i="45" s="1"/>
  <c r="F613" i="45" a="1"/>
  <c r="F613" i="45" s="1"/>
  <c r="E730" i="45" a="1"/>
  <c r="E730" i="45" s="1"/>
  <c r="P730" i="45" s="1"/>
  <c r="F727" i="45" a="1"/>
  <c r="F727" i="45" s="1"/>
  <c r="E903" i="45" a="1"/>
  <c r="E903" i="45" s="1"/>
  <c r="P903" i="45" s="1"/>
  <c r="E563" i="45" a="1"/>
  <c r="E563" i="45" s="1"/>
  <c r="P563" i="45" s="1"/>
  <c r="F684" i="45" a="1"/>
  <c r="F684" i="45" s="1"/>
  <c r="F569" i="45" a="1"/>
  <c r="F569" i="45" s="1"/>
  <c r="F698" i="45" a="1"/>
  <c r="F698" i="45" s="1"/>
  <c r="E513" i="45" a="1"/>
  <c r="E513" i="45" s="1"/>
  <c r="P513" i="45" s="1"/>
  <c r="F676" i="45" a="1"/>
  <c r="F676" i="45" s="1"/>
  <c r="F791" i="45" a="1"/>
  <c r="F791" i="45" s="1"/>
  <c r="F589" i="45" a="1"/>
  <c r="F589" i="45" s="1"/>
  <c r="F565" i="45" a="1"/>
  <c r="F565" i="45" s="1"/>
  <c r="E725" i="45" a="1"/>
  <c r="E725" i="45" s="1"/>
  <c r="P725" i="45" s="1"/>
  <c r="F866" i="45" a="1"/>
  <c r="F866" i="45" s="1"/>
  <c r="F831" i="45" a="1"/>
  <c r="F831" i="45" s="1"/>
  <c r="E862" i="45" a="1"/>
  <c r="E862" i="45" s="1"/>
  <c r="P862" i="45" s="1"/>
  <c r="E858" i="45" a="1"/>
  <c r="E858" i="45" s="1"/>
  <c r="P858" i="45" s="1"/>
  <c r="E859" i="45" a="1"/>
  <c r="E859" i="45" s="1"/>
  <c r="P859" i="45" s="1"/>
  <c r="E830" i="45" a="1"/>
  <c r="E830" i="45" s="1"/>
  <c r="P830" i="45" s="1"/>
  <c r="F796" i="45" a="1"/>
  <c r="F796" i="45" s="1"/>
  <c r="F785" i="45" a="1"/>
  <c r="F785" i="45" s="1"/>
  <c r="E761" i="45" a="1"/>
  <c r="E761" i="45" s="1"/>
  <c r="P761" i="45" s="1"/>
  <c r="F798" i="45" a="1"/>
  <c r="F798" i="45" s="1"/>
  <c r="E740" i="45" a="1"/>
  <c r="E740" i="45" s="1"/>
  <c r="P740" i="45" s="1"/>
  <c r="F834" i="45" a="1"/>
  <c r="F834" i="45" s="1"/>
  <c r="F653" i="45" a="1"/>
  <c r="F653" i="45" s="1"/>
  <c r="F599" i="45" a="1"/>
  <c r="F599" i="45" s="1"/>
  <c r="F689" i="45" a="1"/>
  <c r="F689" i="45" s="1"/>
  <c r="E629" i="45" a="1"/>
  <c r="E629" i="45" s="1"/>
  <c r="P629" i="45" s="1"/>
  <c r="F876" i="45" a="1"/>
  <c r="F876" i="45" s="1"/>
  <c r="F872" i="45" a="1"/>
  <c r="F872" i="45" s="1"/>
  <c r="F873" i="45" a="1"/>
  <c r="F873" i="45" s="1"/>
  <c r="E855" i="45" a="1"/>
  <c r="E855" i="45" s="1"/>
  <c r="P855" i="45" s="1"/>
  <c r="E829" i="45" a="1"/>
  <c r="E829" i="45" s="1"/>
  <c r="P829" i="45" s="1"/>
  <c r="E818" i="45" a="1"/>
  <c r="E818" i="45" s="1"/>
  <c r="P818" i="45" s="1"/>
  <c r="F788" i="45" a="1"/>
  <c r="F788" i="45" s="1"/>
  <c r="E749" i="45" a="1"/>
  <c r="E749" i="45" s="1"/>
  <c r="P749" i="45" s="1"/>
  <c r="E838" i="45" a="1"/>
  <c r="E838" i="45" s="1"/>
  <c r="P838" i="45" s="1"/>
  <c r="F493" i="45" a="1"/>
  <c r="F493" i="45" s="1"/>
  <c r="E661" i="45" a="1"/>
  <c r="E661" i="45" s="1"/>
  <c r="P661" i="45" s="1"/>
  <c r="E607" i="45" a="1"/>
  <c r="E607" i="45" s="1"/>
  <c r="P607" i="45" s="1"/>
  <c r="E894" i="45" a="1"/>
  <c r="E894" i="45" s="1"/>
  <c r="P894" i="45" s="1"/>
  <c r="F820" i="45" a="1"/>
  <c r="F820" i="45" s="1"/>
  <c r="E815" i="45" a="1"/>
  <c r="E815" i="45" s="1"/>
  <c r="P815" i="45" s="1"/>
  <c r="F817" i="45" a="1"/>
  <c r="F817" i="45" s="1"/>
  <c r="F764" i="45" a="1"/>
  <c r="F764" i="45" s="1"/>
  <c r="F739" i="45" a="1"/>
  <c r="F739" i="45" s="1"/>
  <c r="E748" i="45" a="1"/>
  <c r="E748" i="45" s="1"/>
  <c r="P748" i="45" s="1"/>
  <c r="E845" i="45" a="1"/>
  <c r="E845" i="45" s="1"/>
  <c r="P845" i="45" s="1"/>
  <c r="E691" i="45" a="1"/>
  <c r="E691" i="45" s="1"/>
  <c r="P691" i="45" s="1"/>
  <c r="E706" i="45" a="1"/>
  <c r="E706" i="45" s="1"/>
  <c r="P706" i="45" s="1"/>
  <c r="F688" i="45" a="1"/>
  <c r="F688" i="45" s="1"/>
  <c r="F632" i="45" a="1"/>
  <c r="F632" i="45" s="1"/>
  <c r="F780" i="45" a="1"/>
  <c r="F780" i="45" s="1"/>
  <c r="E754" i="45" a="1"/>
  <c r="E754" i="45" s="1"/>
  <c r="P754" i="45" s="1"/>
  <c r="E587" i="45" a="1"/>
  <c r="E587" i="45" s="1"/>
  <c r="P587" i="45" s="1"/>
  <c r="E853" i="45" a="1"/>
  <c r="E853" i="45" s="1"/>
  <c r="P853" i="45" s="1"/>
  <c r="E849" i="45" a="1"/>
  <c r="E849" i="45" s="1"/>
  <c r="P849" i="45" s="1"/>
  <c r="E850" i="45" a="1"/>
  <c r="E850" i="45" s="1"/>
  <c r="P850" i="45" s="1"/>
  <c r="E812" i="45" a="1"/>
  <c r="E812" i="45" s="1"/>
  <c r="P812" i="45" s="1"/>
  <c r="F778" i="45" a="1"/>
  <c r="F778" i="45" s="1"/>
  <c r="F772" i="45" a="1"/>
  <c r="F772" i="45" s="1"/>
  <c r="F747" i="45" a="1"/>
  <c r="F747" i="45" s="1"/>
  <c r="E737" i="45" a="1"/>
  <c r="E737" i="45" s="1"/>
  <c r="P737" i="45" s="1"/>
  <c r="E731" i="45" a="1"/>
  <c r="E731" i="45" s="1"/>
  <c r="P731" i="45" s="1"/>
  <c r="E745" i="45" a="1"/>
  <c r="E745" i="45" s="1"/>
  <c r="P745" i="45" s="1"/>
  <c r="E649" i="45" a="1"/>
  <c r="E649" i="45" s="1"/>
  <c r="P649" i="45" s="1"/>
  <c r="E888" i="45" a="1"/>
  <c r="E888" i="45" s="1"/>
  <c r="P888" i="45" s="1"/>
  <c r="F811" i="45" a="1"/>
  <c r="F811" i="45" s="1"/>
  <c r="E806" i="45" a="1"/>
  <c r="E806" i="45" s="1"/>
  <c r="P806" i="45" s="1"/>
  <c r="F808" i="45" a="1"/>
  <c r="F808" i="45" s="1"/>
  <c r="F757" i="45" a="1"/>
  <c r="F757" i="45" s="1"/>
  <c r="E735" i="45" a="1"/>
  <c r="E735" i="45" s="1"/>
  <c r="P735" i="45" s="1"/>
  <c r="E875" i="45" a="1"/>
  <c r="E875" i="45" s="1"/>
  <c r="P875" i="45" s="1"/>
  <c r="E827" i="45" a="1"/>
  <c r="E827" i="45" s="1"/>
  <c r="P827" i="45" s="1"/>
  <c r="E684" i="45" a="1"/>
  <c r="E684" i="45" s="1"/>
  <c r="P684" i="45" s="1"/>
  <c r="F699" i="45" a="1"/>
  <c r="F699" i="45" s="1"/>
  <c r="E682" i="45" a="1"/>
  <c r="E682" i="45" s="1"/>
  <c r="P682" i="45" s="1"/>
  <c r="E628" i="45" a="1"/>
  <c r="E628" i="45" s="1"/>
  <c r="P628" i="45" s="1"/>
  <c r="F741" i="45" a="1"/>
  <c r="F741" i="45" s="1"/>
  <c r="E714" i="45" a="1"/>
  <c r="E714" i="45" s="1"/>
  <c r="P714" i="45" s="1"/>
  <c r="E533" i="45" a="1"/>
  <c r="E533" i="45" s="1"/>
  <c r="P533" i="45" s="1"/>
  <c r="E651" i="45" a="1"/>
  <c r="E651" i="45" s="1"/>
  <c r="P651" i="45" s="1"/>
  <c r="E677" i="45" a="1"/>
  <c r="E677" i="45" s="1"/>
  <c r="P677" i="45" s="1"/>
  <c r="F646" i="45" a="1"/>
  <c r="F646" i="45" s="1"/>
  <c r="F678" i="45" a="1"/>
  <c r="F678" i="45" s="1"/>
  <c r="F730" i="45" a="1"/>
  <c r="F730" i="45" s="1"/>
  <c r="E801" i="45" a="1"/>
  <c r="E801" i="45" s="1"/>
  <c r="P801" i="45" s="1"/>
  <c r="F554" i="45" a="1"/>
  <c r="F554" i="45" s="1"/>
  <c r="F675" i="45" a="1"/>
  <c r="F675" i="45" s="1"/>
  <c r="E565" i="45" a="1"/>
  <c r="E565" i="45" s="1"/>
  <c r="P565" i="45" s="1"/>
  <c r="F686" i="45" a="1"/>
  <c r="F686" i="45" s="1"/>
  <c r="E501" i="45" a="1"/>
  <c r="E501" i="45" s="1"/>
  <c r="P501" i="45" s="1"/>
  <c r="F760" i="45" a="1"/>
  <c r="F760" i="45" s="1"/>
  <c r="F864" i="45" a="1"/>
  <c r="F864" i="45" s="1"/>
  <c r="F475" i="45" a="1"/>
  <c r="F475" i="45" s="1"/>
  <c r="E603" i="45" a="1"/>
  <c r="E603" i="45" s="1"/>
  <c r="P603" i="45" s="1"/>
  <c r="E522" i="45" a="1"/>
  <c r="E522" i="45" s="1"/>
  <c r="P522" i="45" s="1"/>
  <c r="F598" i="45" a="1"/>
  <c r="F598" i="45" s="1"/>
  <c r="E579" i="45" a="1"/>
  <c r="E579" i="45" s="1"/>
  <c r="P579" i="45" s="1"/>
  <c r="F584" i="45" a="1"/>
  <c r="F584" i="45" s="1"/>
  <c r="F806" i="45" a="1"/>
  <c r="F806" i="45" s="1"/>
  <c r="F882" i="45" a="1"/>
  <c r="F882" i="45" s="1"/>
  <c r="E897" i="45" a="1"/>
  <c r="E897" i="45" s="1"/>
  <c r="P897" i="45" s="1"/>
  <c r="F898" i="45" a="1"/>
  <c r="F898" i="45" s="1"/>
  <c r="E899" i="45" a="1"/>
  <c r="E899" i="45" s="1"/>
  <c r="P899" i="45" s="1"/>
  <c r="F903" i="45" a="1"/>
  <c r="F903" i="45" s="1"/>
  <c r="F737" i="45" a="1"/>
  <c r="F737" i="45" s="1"/>
  <c r="F725" i="45" a="1"/>
  <c r="F725" i="45" s="1"/>
  <c r="E500" i="45" a="1"/>
  <c r="E500" i="45" s="1"/>
  <c r="P500" i="45" s="1"/>
  <c r="E617" i="45" a="1"/>
  <c r="E617" i="45" s="1"/>
  <c r="P617" i="45" s="1"/>
  <c r="E893" i="45" a="1"/>
  <c r="E893" i="45" s="1"/>
  <c r="P893" i="45" s="1"/>
  <c r="F553" i="45" a="1"/>
  <c r="F553" i="45" s="1"/>
  <c r="F755" i="45" a="1"/>
  <c r="F755" i="45" s="1"/>
  <c r="E697" i="45" a="1"/>
  <c r="E697" i="45" s="1"/>
  <c r="P697" i="45" s="1"/>
  <c r="F700" i="45" a="1"/>
  <c r="F700" i="45" s="1"/>
  <c r="F766" i="45" a="1"/>
  <c r="F766" i="45" s="1"/>
  <c r="E693" i="45" a="1"/>
  <c r="E693" i="45" s="1"/>
  <c r="P693" i="45" s="1"/>
  <c r="E802" i="45" a="1"/>
  <c r="E802" i="45" s="1"/>
  <c r="P802" i="45" s="1"/>
  <c r="F851" i="45" a="1"/>
  <c r="F851" i="45" s="1"/>
  <c r="F744" i="45" a="1"/>
  <c r="F744" i="45" s="1"/>
  <c r="E700" i="45" a="1"/>
  <c r="E700" i="45" s="1"/>
  <c r="P700" i="45" s="1"/>
  <c r="E795" i="45" a="1"/>
  <c r="E795" i="45" s="1"/>
  <c r="P795" i="45" s="1"/>
  <c r="E798" i="45" a="1"/>
  <c r="E798" i="45" s="1"/>
  <c r="P798" i="45" s="1"/>
  <c r="F865" i="45" a="1"/>
  <c r="F865" i="45" s="1"/>
  <c r="F807" i="45" a="1"/>
  <c r="F807" i="45" s="1"/>
  <c r="E856" i="45" a="1"/>
  <c r="E856" i="45" s="1"/>
  <c r="P856" i="45" s="1"/>
  <c r="E597" i="45" a="1"/>
  <c r="E597" i="45" s="1"/>
  <c r="P597" i="45" s="1"/>
  <c r="F743" i="45" a="1"/>
  <c r="F743" i="45" s="1"/>
  <c r="E608" i="45" a="1"/>
  <c r="E608" i="45" s="1"/>
  <c r="P608" i="45" s="1"/>
  <c r="E657" i="45" a="1"/>
  <c r="E657" i="45" s="1"/>
  <c r="P657" i="45" s="1"/>
  <c r="E503" i="45" a="1"/>
  <c r="E503" i="45" s="1"/>
  <c r="P503" i="45" s="1"/>
  <c r="E892" i="45" a="1"/>
  <c r="E892" i="45" s="1"/>
  <c r="P892" i="45" s="1"/>
  <c r="E588" i="45" a="1"/>
  <c r="E588" i="45" s="1"/>
  <c r="P588" i="45" s="1"/>
  <c r="E496" i="45" a="1"/>
  <c r="E496" i="45" s="1"/>
  <c r="P496" i="45" s="1"/>
  <c r="F583" i="45" a="1"/>
  <c r="F583" i="45" s="1"/>
  <c r="F787" i="45" a="1"/>
  <c r="F787" i="45" s="1"/>
  <c r="F711" i="45" a="1"/>
  <c r="F711" i="45" s="1"/>
  <c r="F794" i="45" a="1"/>
  <c r="F794" i="45" s="1"/>
  <c r="F795" i="45" a="1"/>
  <c r="F795" i="45" s="1"/>
  <c r="F607" i="45" a="1"/>
  <c r="F607" i="45" s="1"/>
  <c r="E599" i="45" a="1"/>
  <c r="E599" i="45" s="1"/>
  <c r="P599" i="45" s="1"/>
  <c r="E595" i="45" a="1"/>
  <c r="E595" i="45" s="1"/>
  <c r="P595" i="45" s="1"/>
  <c r="E757" i="45" a="1"/>
  <c r="E757" i="45" s="1"/>
  <c r="P757" i="45" s="1"/>
  <c r="E844" i="45" a="1"/>
  <c r="E844" i="45" s="1"/>
  <c r="P844" i="45" s="1"/>
  <c r="E840" i="45" a="1"/>
  <c r="E840" i="45" s="1"/>
  <c r="P840" i="45" s="1"/>
  <c r="E841" i="45" a="1"/>
  <c r="E841" i="45" s="1"/>
  <c r="P841" i="45" s="1"/>
  <c r="E794" i="45" a="1"/>
  <c r="E794" i="45" s="1"/>
  <c r="P794" i="45" s="1"/>
  <c r="E764" i="45" a="1"/>
  <c r="E764" i="45" s="1"/>
  <c r="P764" i="45" s="1"/>
  <c r="E766" i="45" a="1"/>
  <c r="E766" i="45" s="1"/>
  <c r="P766" i="45" s="1"/>
  <c r="F740" i="45" a="1"/>
  <c r="F740" i="45" s="1"/>
  <c r="F724" i="45" a="1"/>
  <c r="F724" i="45" s="1"/>
  <c r="E724" i="45" a="1"/>
  <c r="E724" i="45" s="1"/>
  <c r="P724" i="45" s="1"/>
  <c r="F721" i="45" a="1"/>
  <c r="F721" i="45" s="1"/>
  <c r="F644" i="45" a="1"/>
  <c r="F644" i="45" s="1"/>
  <c r="F590" i="45" a="1"/>
  <c r="F590" i="45" s="1"/>
  <c r="F503" i="45" a="1"/>
  <c r="F503" i="45" s="1"/>
  <c r="E611" i="45" a="1"/>
  <c r="E611" i="45" s="1"/>
  <c r="P611" i="45" s="1"/>
  <c r="F858" i="45" a="1"/>
  <c r="F858" i="45" s="1"/>
  <c r="F854" i="45" a="1"/>
  <c r="F854" i="45" s="1"/>
  <c r="F855" i="45" a="1"/>
  <c r="F855" i="45" s="1"/>
  <c r="E819" i="45" a="1"/>
  <c r="E819" i="45" s="1"/>
  <c r="P819" i="45" s="1"/>
  <c r="E793" i="45" a="1"/>
  <c r="E793" i="45" s="1"/>
  <c r="P793" i="45" s="1"/>
  <c r="E782" i="45" a="1"/>
  <c r="E782" i="45" s="1"/>
  <c r="P782" i="45" s="1"/>
  <c r="F756" i="45" a="1"/>
  <c r="F756" i="45" s="1"/>
  <c r="E763" i="45" a="1"/>
  <c r="E763" i="45" s="1"/>
  <c r="P763" i="45" s="1"/>
  <c r="E736" i="45" a="1"/>
  <c r="E736" i="45" s="1"/>
  <c r="P736" i="45" s="1"/>
  <c r="E772" i="45" a="1"/>
  <c r="E772" i="45" s="1"/>
  <c r="P772" i="45" s="1"/>
  <c r="E652" i="45" a="1"/>
  <c r="E652" i="45" s="1"/>
  <c r="P652" i="45" s="1"/>
  <c r="E598" i="45" a="1"/>
  <c r="E598" i="45" s="1"/>
  <c r="P598" i="45" s="1"/>
  <c r="F883" i="45" a="1"/>
  <c r="F883" i="45" s="1"/>
  <c r="F802" i="45" a="1"/>
  <c r="F802" i="45" s="1"/>
  <c r="E797" i="45" a="1"/>
  <c r="E797" i="45" s="1"/>
  <c r="P797" i="45" s="1"/>
  <c r="F799" i="45" a="1"/>
  <c r="F799" i="45" s="1"/>
  <c r="E751" i="45" a="1"/>
  <c r="E751" i="45" s="1"/>
  <c r="P751" i="45" s="1"/>
  <c r="E879" i="45" a="1"/>
  <c r="E879" i="45" s="1"/>
  <c r="P879" i="45" s="1"/>
  <c r="E857" i="45" a="1"/>
  <c r="E857" i="45" s="1"/>
  <c r="P857" i="45" s="1"/>
  <c r="E809" i="45" a="1"/>
  <c r="E809" i="45" s="1"/>
  <c r="P809" i="45" s="1"/>
  <c r="F679" i="45" a="1"/>
  <c r="F679" i="45" s="1"/>
  <c r="F692" i="45" a="1"/>
  <c r="F692" i="45" s="1"/>
  <c r="F677" i="45" a="1"/>
  <c r="F677" i="45" s="1"/>
  <c r="F623" i="45" a="1"/>
  <c r="F623" i="45" s="1"/>
  <c r="E727" i="45" a="1"/>
  <c r="E727" i="45" s="1"/>
  <c r="P727" i="45" s="1"/>
  <c r="E683" i="45" a="1"/>
  <c r="E683" i="45" s="1"/>
  <c r="P683" i="45" s="1"/>
  <c r="F891" i="45" a="1"/>
  <c r="F891" i="45" s="1"/>
  <c r="E835" i="45" a="1"/>
  <c r="E835" i="45" s="1"/>
  <c r="P835" i="45" s="1"/>
  <c r="E831" i="45" a="1"/>
  <c r="E831" i="45" s="1"/>
  <c r="P831" i="45" s="1"/>
  <c r="E832" i="45" a="1"/>
  <c r="E832" i="45" s="1"/>
  <c r="P832" i="45" s="1"/>
  <c r="E776" i="45" a="1"/>
  <c r="E776" i="45" s="1"/>
  <c r="P776" i="45" s="1"/>
  <c r="F750" i="45" a="1"/>
  <c r="F750" i="45" s="1"/>
  <c r="E759" i="45" a="1"/>
  <c r="E759" i="45" s="1"/>
  <c r="P759" i="45" s="1"/>
  <c r="E870" i="45" a="1"/>
  <c r="E870" i="45" s="1"/>
  <c r="P870" i="45" s="1"/>
  <c r="E711" i="45" a="1"/>
  <c r="E711" i="45" s="1"/>
  <c r="P711" i="45" s="1"/>
  <c r="F717" i="45" a="1"/>
  <c r="F717" i="45" s="1"/>
  <c r="E708" i="45" a="1"/>
  <c r="E708" i="45" s="1"/>
  <c r="P708" i="45" s="1"/>
  <c r="E640" i="45" a="1"/>
  <c r="E640" i="45" s="1"/>
  <c r="P640" i="45" s="1"/>
  <c r="F887" i="45" a="1"/>
  <c r="F887" i="45" s="1"/>
  <c r="F793" i="45" a="1"/>
  <c r="F793" i="45" s="1"/>
  <c r="E788" i="45" a="1"/>
  <c r="E788" i="45" s="1"/>
  <c r="P788" i="45" s="1"/>
  <c r="F790" i="45" a="1"/>
  <c r="F790" i="45" s="1"/>
  <c r="F879" i="45" a="1"/>
  <c r="F879" i="45" s="1"/>
  <c r="E861" i="45" a="1"/>
  <c r="E861" i="45" s="1"/>
  <c r="P861" i="45" s="1"/>
  <c r="E839" i="45" a="1"/>
  <c r="E839" i="45" s="1"/>
  <c r="P839" i="45" s="1"/>
  <c r="E791" i="45" a="1"/>
  <c r="E791" i="45" s="1"/>
  <c r="P791" i="45" s="1"/>
  <c r="E675" i="45" a="1"/>
  <c r="E675" i="45" s="1"/>
  <c r="P675" i="45" s="1"/>
  <c r="F517" i="45" a="1"/>
  <c r="F517" i="45" s="1"/>
  <c r="E673" i="45" a="1"/>
  <c r="E673" i="45" s="1"/>
  <c r="P673" i="45" s="1"/>
  <c r="E619" i="45" a="1"/>
  <c r="E619" i="45" s="1"/>
  <c r="P619" i="45" s="1"/>
  <c r="F720" i="45" a="1"/>
  <c r="F720" i="45" s="1"/>
  <c r="F669" i="45" a="1"/>
  <c r="F669" i="45" s="1"/>
  <c r="E552" i="45" a="1"/>
  <c r="E552" i="45" s="1"/>
  <c r="P552" i="45" s="1"/>
  <c r="E671" i="45" a="1"/>
  <c r="E671" i="45" s="1"/>
  <c r="P671" i="45" s="1"/>
  <c r="E784" i="45" a="1"/>
  <c r="E784" i="45" s="1"/>
  <c r="P784" i="45" s="1"/>
  <c r="F664" i="45" a="1"/>
  <c r="F664" i="45" s="1"/>
  <c r="E495" i="45" a="1"/>
  <c r="E495" i="45" s="1"/>
  <c r="P495" i="45" s="1"/>
  <c r="F735" i="45" a="1"/>
  <c r="F735" i="45" s="1"/>
  <c r="F578" i="45" a="1"/>
  <c r="F578" i="45" s="1"/>
  <c r="F863" i="45" a="1"/>
  <c r="F863" i="45" s="1"/>
  <c r="E549" i="45" a="1"/>
  <c r="E549" i="45" s="1"/>
  <c r="P549" i="45" s="1"/>
  <c r="E836" i="45" a="1"/>
  <c r="E836" i="45" s="1"/>
  <c r="P836" i="45" s="1"/>
  <c r="E872" i="45" a="1"/>
  <c r="E872" i="45" s="1"/>
  <c r="P872" i="45" s="1"/>
  <c r="E805" i="45" a="1"/>
  <c r="E805" i="45" s="1"/>
  <c r="P805" i="45" s="1"/>
  <c r="F682" i="45" a="1"/>
  <c r="F682" i="45" s="1"/>
  <c r="F885" i="45" a="1"/>
  <c r="F885" i="45" s="1"/>
  <c r="F816" i="45" a="1"/>
  <c r="F816" i="45" s="1"/>
  <c r="F748" i="45" a="1"/>
  <c r="F748" i="45" s="1"/>
  <c r="E676" i="45" a="1"/>
  <c r="E676" i="45" s="1"/>
  <c r="P676" i="45" s="1"/>
  <c r="E789" i="45" a="1"/>
  <c r="E789" i="45" s="1"/>
  <c r="P789" i="45" s="1"/>
  <c r="E601" i="45" a="1"/>
  <c r="E601" i="45" s="1"/>
  <c r="P601" i="45" s="1"/>
  <c r="F592" i="45" a="1"/>
  <c r="F592" i="45" s="1"/>
  <c r="F544" i="45" a="1"/>
  <c r="F544" i="45" s="1"/>
  <c r="F538" i="45" a="1"/>
  <c r="F538" i="45" s="1"/>
  <c r="E873" i="45" a="1"/>
  <c r="E873" i="45" s="1"/>
  <c r="P873" i="45" s="1"/>
  <c r="E606" i="45" a="1"/>
  <c r="E606" i="45" s="1"/>
  <c r="P606" i="45" s="1"/>
  <c r="F526" i="45" a="1"/>
  <c r="F526" i="45" s="1"/>
  <c r="F601" i="45" a="1"/>
  <c r="F601" i="45" s="1"/>
  <c r="E584" i="45" a="1"/>
  <c r="E584" i="45" s="1"/>
  <c r="P584" i="45" s="1"/>
  <c r="E586" i="45" a="1"/>
  <c r="E586" i="45" s="1"/>
  <c r="P586" i="45" s="1"/>
  <c r="F842" i="45" a="1"/>
  <c r="F842" i="45" s="1"/>
  <c r="E889" i="45" a="1"/>
  <c r="E889" i="45" s="1"/>
  <c r="P889" i="45" s="1"/>
  <c r="F625" i="45" a="1"/>
  <c r="F625" i="45" s="1"/>
  <c r="E635" i="45" a="1"/>
  <c r="E635" i="45" s="1"/>
  <c r="P635" i="45" s="1"/>
  <c r="F638" i="45" a="1"/>
  <c r="F638" i="45" s="1"/>
  <c r="E746" i="45" a="1"/>
  <c r="E746" i="45" s="1"/>
  <c r="P746" i="45" s="1"/>
  <c r="E887" i="45" a="1"/>
  <c r="E887" i="45" s="1"/>
  <c r="P887" i="45" s="1"/>
  <c r="E826" i="45" a="1"/>
  <c r="E826" i="45" s="1"/>
  <c r="P826" i="45" s="1"/>
  <c r="E822" i="45" a="1"/>
  <c r="E822" i="45" s="1"/>
  <c r="P822" i="45" s="1"/>
  <c r="E823" i="45" a="1"/>
  <c r="E823" i="45" s="1"/>
  <c r="P823" i="45" s="1"/>
  <c r="E769" i="45" a="1"/>
  <c r="E769" i="45" s="1"/>
  <c r="P769" i="45" s="1"/>
  <c r="F742" i="45" a="1"/>
  <c r="F742" i="45" s="1"/>
  <c r="F752" i="45" a="1"/>
  <c r="F752" i="45" s="1"/>
  <c r="E852" i="45" a="1"/>
  <c r="E852" i="45" s="1"/>
  <c r="P852" i="45" s="1"/>
  <c r="F697" i="45" a="1"/>
  <c r="F697" i="45" s="1"/>
  <c r="F710" i="45" a="1"/>
  <c r="F710" i="45" s="1"/>
  <c r="F694" i="45" a="1"/>
  <c r="F694" i="45" s="1"/>
  <c r="F635" i="45" a="1"/>
  <c r="F635" i="45" s="1"/>
  <c r="F823" i="45" a="1"/>
  <c r="F823" i="45" s="1"/>
  <c r="F870" i="45" a="1"/>
  <c r="F870" i="45" s="1"/>
  <c r="E593" i="45" a="1"/>
  <c r="E593" i="45" s="1"/>
  <c r="P593" i="45" s="1"/>
  <c r="F840" i="45" a="1"/>
  <c r="F840" i="45" s="1"/>
  <c r="F836" i="45" a="1"/>
  <c r="F836" i="45" s="1"/>
  <c r="F837" i="45" a="1"/>
  <c r="F837" i="45" s="1"/>
  <c r="E783" i="45" a="1"/>
  <c r="E783" i="45" s="1"/>
  <c r="P783" i="45" s="1"/>
  <c r="F759" i="45" a="1"/>
  <c r="F759" i="45" s="1"/>
  <c r="F763" i="45" a="1"/>
  <c r="F763" i="45" s="1"/>
  <c r="E739" i="45" a="1"/>
  <c r="E739" i="45" s="1"/>
  <c r="P739" i="45" s="1"/>
  <c r="E720" i="45" a="1"/>
  <c r="E720" i="45" s="1"/>
  <c r="P720" i="45" s="1"/>
  <c r="E722" i="45" a="1"/>
  <c r="E722" i="45" s="1"/>
  <c r="P722" i="45" s="1"/>
  <c r="E717" i="45" a="1"/>
  <c r="E717" i="45" s="1"/>
  <c r="P717" i="45" s="1"/>
  <c r="E643" i="45" a="1"/>
  <c r="E643" i="45" s="1"/>
  <c r="P643" i="45" s="1"/>
  <c r="E589" i="45" a="1"/>
  <c r="E589" i="45" s="1"/>
  <c r="P589" i="45" s="1"/>
  <c r="E883" i="45" a="1"/>
  <c r="E883" i="45" s="1"/>
  <c r="P883" i="45" s="1"/>
  <c r="F784" i="45" a="1"/>
  <c r="F784" i="45" s="1"/>
  <c r="E779" i="45" a="1"/>
  <c r="E779" i="45" s="1"/>
  <c r="P779" i="45" s="1"/>
  <c r="F781" i="45" a="1"/>
  <c r="F781" i="45" s="1"/>
  <c r="F861" i="45" a="1"/>
  <c r="F861" i="45" s="1"/>
  <c r="E843" i="45" a="1"/>
  <c r="E843" i="45" s="1"/>
  <c r="P843" i="45" s="1"/>
  <c r="E821" i="45" a="1"/>
  <c r="E821" i="45" s="1"/>
  <c r="P821" i="45" s="1"/>
  <c r="F771" i="45" a="1"/>
  <c r="F771" i="45" s="1"/>
  <c r="F670" i="45" a="1"/>
  <c r="F670" i="45" s="1"/>
  <c r="E509" i="45" a="1"/>
  <c r="E509" i="45" s="1"/>
  <c r="P509" i="45" s="1"/>
  <c r="F668" i="45" a="1"/>
  <c r="F668" i="45" s="1"/>
  <c r="F614" i="45" a="1"/>
  <c r="F614" i="45" s="1"/>
  <c r="F713" i="45" a="1"/>
  <c r="F713" i="45" s="1"/>
  <c r="E659" i="45" a="1"/>
  <c r="E659" i="45" s="1"/>
  <c r="P659" i="45" s="1"/>
  <c r="E891" i="45" a="1"/>
  <c r="E891" i="45" s="1"/>
  <c r="P891" i="45" s="1"/>
  <c r="E817" i="45" a="1"/>
  <c r="E817" i="45" s="1"/>
  <c r="P817" i="45" s="1"/>
  <c r="E813" i="45" a="1"/>
  <c r="E813" i="45" s="1"/>
  <c r="P813" i="45" s="1"/>
  <c r="E814" i="45" a="1"/>
  <c r="E814" i="45" s="1"/>
  <c r="P814" i="45" s="1"/>
  <c r="E762" i="45" a="1"/>
  <c r="E762" i="45" s="1"/>
  <c r="P762" i="45" s="1"/>
  <c r="E738" i="45" a="1"/>
  <c r="E738" i="45" s="1"/>
  <c r="P738" i="45" s="1"/>
  <c r="F745" i="45" a="1"/>
  <c r="F745" i="45" s="1"/>
  <c r="E834" i="45" a="1"/>
  <c r="E834" i="45" s="1"/>
  <c r="P834" i="45" s="1"/>
  <c r="F687" i="45" a="1"/>
  <c r="F687" i="45" s="1"/>
  <c r="E704" i="45" a="1"/>
  <c r="E704" i="45" s="1"/>
  <c r="P704" i="45" s="1"/>
  <c r="E685" i="45" a="1"/>
  <c r="E685" i="45" s="1"/>
  <c r="P685" i="45" s="1"/>
  <c r="E631" i="45" a="1"/>
  <c r="E631" i="45" s="1"/>
  <c r="P631" i="45" s="1"/>
  <c r="E882" i="45" a="1"/>
  <c r="E882" i="45" s="1"/>
  <c r="P882" i="45" s="1"/>
  <c r="E878" i="45" a="1"/>
  <c r="E878" i="45" s="1"/>
  <c r="P878" i="45" s="1"/>
  <c r="F880" i="45" a="1"/>
  <c r="F880" i="45" s="1"/>
  <c r="F869" i="45" a="1"/>
  <c r="F869" i="45" s="1"/>
  <c r="F843" i="45" a="1"/>
  <c r="F843" i="45" s="1"/>
  <c r="E825" i="45" a="1"/>
  <c r="E825" i="45" s="1"/>
  <c r="P825" i="45" s="1"/>
  <c r="E803" i="45" a="1"/>
  <c r="E803" i="45" s="1"/>
  <c r="P803" i="45" s="1"/>
  <c r="E758" i="45" a="1"/>
  <c r="E758" i="45" s="1"/>
  <c r="P758" i="45" s="1"/>
  <c r="E666" i="45" a="1"/>
  <c r="E666" i="45" s="1"/>
  <c r="P666" i="45" s="1"/>
  <c r="F499" i="45" a="1"/>
  <c r="F499" i="45" s="1"/>
  <c r="E664" i="45" a="1"/>
  <c r="E664" i="45" s="1"/>
  <c r="P664" i="45" s="1"/>
  <c r="E610" i="45" a="1"/>
  <c r="E610" i="45" s="1"/>
  <c r="P610" i="45" s="1"/>
  <c r="E707" i="45" a="1"/>
  <c r="E707" i="45" s="1"/>
  <c r="P707" i="45" s="1"/>
  <c r="E650" i="45" a="1"/>
  <c r="E650" i="45" s="1"/>
  <c r="P650" i="45" s="1"/>
  <c r="F714" i="45" a="1"/>
  <c r="F714" i="45" s="1"/>
  <c r="E723" i="45" a="1"/>
  <c r="E723" i="45" s="1"/>
  <c r="P723" i="45" s="1"/>
  <c r="F576" i="45" a="1"/>
  <c r="F576" i="45" s="1"/>
  <c r="E719" i="45" a="1"/>
  <c r="E719" i="45" s="1"/>
  <c r="P719" i="45" s="1"/>
  <c r="E698" i="45" a="1"/>
  <c r="E698" i="45" s="1"/>
  <c r="P698" i="45" s="1"/>
  <c r="E734" i="45" a="1"/>
  <c r="E734" i="45" s="1"/>
  <c r="P734" i="45" s="1"/>
  <c r="F845" i="45" a="1"/>
  <c r="F845" i="45" s="1"/>
  <c r="E600" i="45" a="1"/>
  <c r="E600" i="45" s="1"/>
  <c r="P600" i="45" s="1"/>
  <c r="E514" i="45" a="1"/>
  <c r="E514" i="45" s="1"/>
  <c r="P514" i="45" s="1"/>
  <c r="F595" i="45" a="1"/>
  <c r="F595" i="45" s="1"/>
  <c r="F574" i="45" a="1"/>
  <c r="F574" i="45" s="1"/>
  <c r="E765" i="45" a="1"/>
  <c r="E765" i="45" s="1"/>
  <c r="P765" i="45" s="1"/>
  <c r="E770" i="45" a="1"/>
  <c r="E770" i="45" s="1"/>
  <c r="P770" i="45" s="1"/>
  <c r="F867" i="45" a="1"/>
  <c r="F867" i="45" s="1"/>
  <c r="F519" i="45" a="1"/>
  <c r="F519" i="45" s="1"/>
  <c r="E639" i="45" a="1"/>
  <c r="E639" i="45" s="1"/>
  <c r="P639" i="45" s="1"/>
  <c r="E576" i="45" a="1"/>
  <c r="E576" i="45" s="1"/>
  <c r="P576" i="45" s="1"/>
  <c r="F634" i="45" a="1"/>
  <c r="F634" i="45" s="1"/>
  <c r="E653" i="45" a="1"/>
  <c r="E653" i="45" s="1"/>
  <c r="P653" i="45" s="1"/>
  <c r="F665" i="45" a="1"/>
  <c r="F665" i="45" s="1"/>
  <c r="E847" i="45" a="1"/>
  <c r="E847" i="45" s="1"/>
  <c r="P847" i="45" s="1"/>
  <c r="F897" i="45" a="1"/>
  <c r="F897" i="45" s="1"/>
  <c r="E895" i="45" a="1"/>
  <c r="E895" i="45" s="1"/>
  <c r="P895" i="45" s="1"/>
  <c r="F900" i="45" a="1"/>
  <c r="F900" i="45" s="1"/>
  <c r="E624" i="45" a="1"/>
  <c r="E624" i="45" s="1"/>
  <c r="P624" i="45" s="1"/>
  <c r="F619" i="45" a="1"/>
  <c r="F619" i="45" s="1"/>
  <c r="F672" i="45" a="1"/>
  <c r="F672" i="45" s="1"/>
  <c r="F643" i="45" a="1"/>
  <c r="F643" i="45" s="1"/>
  <c r="E674" i="45" a="1"/>
  <c r="E674" i="45" s="1"/>
  <c r="P674" i="45" s="1"/>
  <c r="F703" i="45" a="1"/>
  <c r="F703" i="45" s="1"/>
  <c r="F773" i="45" a="1"/>
  <c r="F773" i="45" s="1"/>
  <c r="E808" i="45" a="1"/>
  <c r="E808" i="45" s="1"/>
  <c r="P808" i="45" s="1"/>
  <c r="E864" i="45" a="1"/>
  <c r="E864" i="45" s="1"/>
  <c r="P864" i="45" s="1"/>
  <c r="F626" i="45" a="1"/>
  <c r="F626" i="45" s="1"/>
  <c r="F818" i="45" a="1"/>
  <c r="F818" i="45" s="1"/>
  <c r="E750" i="45" a="1"/>
  <c r="E750" i="45" s="1"/>
  <c r="P750" i="45" s="1"/>
  <c r="F690" i="45" a="1"/>
  <c r="F690" i="45" s="1"/>
  <c r="E869" i="45" a="1"/>
  <c r="E869" i="45" s="1"/>
  <c r="P869" i="45" s="1"/>
  <c r="E807" i="45" a="1"/>
  <c r="E807" i="45" s="1"/>
  <c r="P807" i="45" s="1"/>
  <c r="F659" i="45" a="1"/>
  <c r="F659" i="45" s="1"/>
  <c r="F890" i="45" a="1"/>
  <c r="F890" i="45" s="1"/>
  <c r="F875" i="45" a="1"/>
  <c r="F875" i="45" s="1"/>
  <c r="E689" i="45" a="1"/>
  <c r="E689" i="45" s="1"/>
  <c r="P689" i="45" s="1"/>
  <c r="F862" i="45" a="1"/>
  <c r="F862" i="45" s="1"/>
  <c r="E820" i="45" a="1"/>
  <c r="E820" i="45" s="1"/>
  <c r="P820" i="45" s="1"/>
  <c r="F693" i="45" a="1"/>
  <c r="F693" i="45" s="1"/>
  <c r="E570" i="45" a="1"/>
  <c r="E570" i="45" s="1"/>
  <c r="P570" i="45" s="1"/>
  <c r="E618" i="45" a="1"/>
  <c r="E618" i="45" s="1"/>
  <c r="P618" i="45" s="1"/>
  <c r="E800" i="45" a="1"/>
  <c r="E800" i="45" s="1"/>
  <c r="P800" i="45" s="1"/>
  <c r="F652" i="45" a="1"/>
  <c r="F652" i="45" s="1"/>
  <c r="F894" i="45" a="1"/>
  <c r="F894" i="45" s="1"/>
  <c r="E642" i="45" a="1"/>
  <c r="E642" i="45" s="1"/>
  <c r="P642" i="45" s="1"/>
  <c r="F580" i="45" a="1"/>
  <c r="F580" i="45" s="1"/>
  <c r="F637" i="45" a="1"/>
  <c r="F637" i="45" s="1"/>
  <c r="E656" i="45" a="1"/>
  <c r="E656" i="45" s="1"/>
  <c r="P656" i="45" s="1"/>
  <c r="F674" i="45" a="1"/>
  <c r="F674" i="45" s="1"/>
  <c r="F746" i="45" a="1"/>
  <c r="F746" i="45" s="1"/>
  <c r="E732" i="45" a="1"/>
  <c r="E732" i="45" s="1"/>
  <c r="P732" i="45" s="1"/>
  <c r="F661" i="45" a="1"/>
  <c r="F661" i="45" s="1"/>
  <c r="F491" i="45" a="1"/>
  <c r="F491" i="45" s="1"/>
  <c r="E715" i="45" a="1"/>
  <c r="E715" i="45" s="1"/>
  <c r="P715" i="45" s="1"/>
  <c r="F828" i="45" a="1"/>
  <c r="F828" i="45" s="1"/>
  <c r="E886" i="45" a="1"/>
  <c r="E886" i="45" s="1"/>
  <c r="P886" i="45" s="1"/>
  <c r="E790" i="45" a="1"/>
  <c r="E790" i="45" s="1"/>
  <c r="P790" i="45" s="1"/>
  <c r="E786" i="45" a="1"/>
  <c r="E786" i="45" s="1"/>
  <c r="P786" i="45" s="1"/>
  <c r="E787" i="45" a="1"/>
  <c r="E787" i="45" s="1"/>
  <c r="P787" i="45" s="1"/>
  <c r="F868" i="45" a="1"/>
  <c r="F868" i="45" s="1"/>
  <c r="F857" i="45" a="1"/>
  <c r="F857" i="45" s="1"/>
  <c r="E828" i="45" a="1"/>
  <c r="E828" i="45" s="1"/>
  <c r="P828" i="45" s="1"/>
  <c r="E780" i="45" a="1"/>
  <c r="E780" i="45" s="1"/>
  <c r="P780" i="45" s="1"/>
  <c r="F673" i="45" a="1"/>
  <c r="F673" i="45" s="1"/>
  <c r="E515" i="45" a="1"/>
  <c r="E515" i="45" s="1"/>
  <c r="P515" i="45" s="1"/>
  <c r="F671" i="45" a="1"/>
  <c r="F671" i="45" s="1"/>
  <c r="F617" i="45" a="1"/>
  <c r="F617" i="45" s="1"/>
  <c r="E718" i="45" a="1"/>
  <c r="E718" i="45" s="1"/>
  <c r="P718" i="45" s="1"/>
  <c r="E665" i="45" a="1"/>
  <c r="E665" i="45" s="1"/>
  <c r="P665" i="45" s="1"/>
  <c r="E885" i="45" a="1"/>
  <c r="E885" i="45" s="1"/>
  <c r="P885" i="45" s="1"/>
  <c r="F804" i="45" a="1"/>
  <c r="F804" i="45" s="1"/>
  <c r="F800" i="45" a="1"/>
  <c r="F800" i="45" s="1"/>
  <c r="F801" i="45" a="1"/>
  <c r="F801" i="45" s="1"/>
  <c r="E753" i="45" a="1"/>
  <c r="E753" i="45" s="1"/>
  <c r="P753" i="45" s="1"/>
  <c r="E884" i="45" a="1"/>
  <c r="E884" i="45" s="1"/>
  <c r="P884" i="45" s="1"/>
  <c r="F860" i="45" a="1"/>
  <c r="F860" i="45" s="1"/>
  <c r="F812" i="45" a="1"/>
  <c r="F812" i="45" s="1"/>
  <c r="E681" i="45" a="1"/>
  <c r="E681" i="45" s="1"/>
  <c r="P681" i="45" s="1"/>
  <c r="E695" i="45" a="1"/>
  <c r="E695" i="45" s="1"/>
  <c r="P695" i="45" s="1"/>
  <c r="E679" i="45" a="1"/>
  <c r="E679" i="45" s="1"/>
  <c r="P679" i="45" s="1"/>
  <c r="E625" i="45" a="1"/>
  <c r="E625" i="45" s="1"/>
  <c r="P625" i="45" s="1"/>
  <c r="F729" i="45" a="1"/>
  <c r="F729" i="45" s="1"/>
  <c r="F856" i="45" a="1"/>
  <c r="F856" i="45" s="1"/>
  <c r="E851" i="45" a="1"/>
  <c r="E851" i="45" s="1"/>
  <c r="P851" i="45" s="1"/>
  <c r="F853" i="45" a="1"/>
  <c r="F853" i="45" s="1"/>
  <c r="F815" i="45" a="1"/>
  <c r="F815" i="45" s="1"/>
  <c r="F789" i="45" a="1"/>
  <c r="F789" i="45" s="1"/>
  <c r="E775" i="45" a="1"/>
  <c r="E775" i="45" s="1"/>
  <c r="P775" i="45" s="1"/>
  <c r="E752" i="45" a="1"/>
  <c r="E752" i="45" s="1"/>
  <c r="P752" i="45" s="1"/>
  <c r="F749" i="45" a="1"/>
  <c r="F749" i="45" s="1"/>
  <c r="E733" i="45" a="1"/>
  <c r="E733" i="45" s="1"/>
  <c r="P733" i="45" s="1"/>
  <c r="F758" i="45" a="1"/>
  <c r="F758" i="45" s="1"/>
  <c r="F650" i="45" a="1"/>
  <c r="F650" i="45" s="1"/>
  <c r="F596" i="45" a="1"/>
  <c r="F596" i="45" s="1"/>
  <c r="F515" i="45" a="1"/>
  <c r="F515" i="45" s="1"/>
  <c r="E623" i="45" a="1"/>
  <c r="E623" i="45" s="1"/>
  <c r="P623" i="45" s="1"/>
  <c r="F881" i="45" a="1"/>
  <c r="F881" i="45" s="1"/>
  <c r="E781" i="45" a="1"/>
  <c r="E781" i="45" s="1"/>
  <c r="P781" i="45" s="1"/>
  <c r="E777" i="45" a="1"/>
  <c r="E777" i="45" s="1"/>
  <c r="P777" i="45" s="1"/>
  <c r="E778" i="45" a="1"/>
  <c r="E778" i="45" s="1"/>
  <c r="P778" i="45" s="1"/>
  <c r="F850" i="45" a="1"/>
  <c r="F850" i="45" s="1"/>
  <c r="F839" i="45" a="1"/>
  <c r="F839" i="45" s="1"/>
  <c r="E810" i="45" a="1"/>
  <c r="E810" i="45" s="1"/>
  <c r="P810" i="45" s="1"/>
  <c r="E767" i="45" a="1"/>
  <c r="E767" i="45" s="1"/>
  <c r="P767" i="45" s="1"/>
  <c r="E669" i="45" a="1"/>
  <c r="E669" i="45" s="1"/>
  <c r="P669" i="45" s="1"/>
  <c r="F505" i="45" a="1"/>
  <c r="F505" i="45" s="1"/>
  <c r="E667" i="45" a="1"/>
  <c r="E667" i="45" s="1"/>
  <c r="P667" i="45" s="1"/>
  <c r="E613" i="45" a="1"/>
  <c r="E613" i="45" s="1"/>
  <c r="P613" i="45" s="1"/>
  <c r="F847" i="45" a="1"/>
  <c r="F847" i="45" s="1"/>
  <c r="E842" i="45" a="1"/>
  <c r="E842" i="45" s="1"/>
  <c r="P842" i="45" s="1"/>
  <c r="F844" i="45" a="1"/>
  <c r="F844" i="45" s="1"/>
  <c r="F797" i="45" a="1"/>
  <c r="F797" i="45" s="1"/>
  <c r="F768" i="45" a="1"/>
  <c r="F768" i="45" s="1"/>
  <c r="E768" i="45" a="1"/>
  <c r="E768" i="45" s="1"/>
  <c r="P768" i="45" s="1"/>
  <c r="E742" i="45" a="1"/>
  <c r="E742" i="45" s="1"/>
  <c r="P742" i="45" s="1"/>
  <c r="E729" i="45" a="1"/>
  <c r="E729" i="45" s="1"/>
  <c r="P729" i="45" s="1"/>
  <c r="F726" i="45" a="1"/>
  <c r="F726" i="45" s="1"/>
  <c r="E726" i="45" a="1"/>
  <c r="E726" i="45" s="1"/>
  <c r="P726" i="45" s="1"/>
  <c r="E646" i="45" a="1"/>
  <c r="E646" i="45" s="1"/>
  <c r="P646" i="45" s="1"/>
  <c r="E592" i="45" a="1"/>
  <c r="E592" i="45" s="1"/>
  <c r="P592" i="45" s="1"/>
  <c r="E507" i="45" a="1"/>
  <c r="E507" i="45" s="1"/>
  <c r="P507" i="45" s="1"/>
  <c r="E614" i="45" a="1"/>
  <c r="E614" i="45" s="1"/>
  <c r="P614" i="45" s="1"/>
  <c r="E615" i="45" a="1"/>
  <c r="E615" i="45" s="1"/>
  <c r="P615" i="45" s="1"/>
  <c r="E540" i="45" a="1"/>
  <c r="E540" i="45" s="1"/>
  <c r="P540" i="45" s="1"/>
  <c r="F610" i="45" a="1"/>
  <c r="F610" i="45" s="1"/>
  <c r="E602" i="45" a="1"/>
  <c r="E602" i="45" s="1"/>
  <c r="P602" i="45" s="1"/>
  <c r="F602" i="45" a="1"/>
  <c r="F602" i="45" s="1"/>
  <c r="F770" i="45" a="1"/>
  <c r="F770" i="45" s="1"/>
  <c r="E517" i="45" a="1"/>
  <c r="E517" i="45" s="1"/>
  <c r="P517" i="45" s="1"/>
  <c r="E636" i="45" a="1"/>
  <c r="E636" i="45" s="1"/>
  <c r="P636" i="45" s="1"/>
  <c r="F571" i="45" a="1"/>
  <c r="F571" i="45" s="1"/>
  <c r="F631" i="45" a="1"/>
  <c r="F631" i="45" s="1"/>
  <c r="E644" i="45" a="1"/>
  <c r="E644" i="45" s="1"/>
  <c r="P644" i="45" s="1"/>
  <c r="F656" i="45" a="1"/>
  <c r="F656" i="45" s="1"/>
  <c r="E811" i="45" a="1"/>
  <c r="E811" i="45" s="1"/>
  <c r="P811" i="45" s="1"/>
  <c r="F439" i="45" a="1"/>
  <c r="F439" i="45" s="1"/>
  <c r="E560" i="45" a="1"/>
  <c r="E560" i="45" s="1"/>
  <c r="P560" i="45" s="1"/>
  <c r="E680" i="45" a="1"/>
  <c r="E680" i="45" s="1"/>
  <c r="P680" i="45" s="1"/>
  <c r="F567" i="45" a="1"/>
  <c r="F567" i="45" s="1"/>
  <c r="E692" i="45" a="1"/>
  <c r="E692" i="45" s="1"/>
  <c r="P692" i="45" s="1"/>
  <c r="F509" i="45" a="1"/>
  <c r="F509" i="45" s="1"/>
  <c r="F667" i="45" a="1"/>
  <c r="F667" i="45" s="1"/>
  <c r="F775" i="45" a="1"/>
  <c r="F775" i="45" s="1"/>
  <c r="F895" i="45" a="1"/>
  <c r="F895" i="45" s="1"/>
  <c r="F896" i="45" a="1"/>
  <c r="F896" i="45" s="1"/>
  <c r="F902" i="45" a="1"/>
  <c r="F902" i="45" s="1"/>
  <c r="E902" i="45" a="1"/>
  <c r="E902" i="45" s="1"/>
  <c r="P902" i="45" s="1"/>
  <c r="F728" i="45" a="1"/>
  <c r="F728" i="45" s="1"/>
  <c r="F841" i="45" a="1"/>
  <c r="F841" i="45" s="1"/>
  <c r="F616" i="45" a="1"/>
  <c r="F616" i="45" s="1"/>
  <c r="F892" i="45" a="1"/>
  <c r="F892" i="45" s="1"/>
  <c r="F901" i="45" a="1"/>
  <c r="F901" i="45" s="1"/>
  <c r="F620" i="45" a="1"/>
  <c r="F620" i="45" s="1"/>
  <c r="F886" i="45" a="1"/>
  <c r="F886" i="45" s="1"/>
  <c r="F733" i="45" a="1"/>
  <c r="F733" i="45" s="1"/>
  <c r="F680" i="45" a="1"/>
  <c r="F680" i="45" s="1"/>
  <c r="F822" i="45" a="1"/>
  <c r="F822" i="45" s="1"/>
  <c r="E741" i="45" a="1"/>
  <c r="E741" i="45" s="1"/>
  <c r="P741" i="45" s="1"/>
  <c r="F708" i="45" a="1"/>
  <c r="F708" i="45" s="1"/>
  <c r="F874" i="45" a="1"/>
  <c r="F874" i="45" s="1"/>
  <c r="F825" i="45" a="1"/>
  <c r="F825" i="45" s="1"/>
  <c r="E491" i="45" a="1"/>
  <c r="E491" i="45" s="1"/>
  <c r="P491" i="45" s="1"/>
  <c r="E641" i="45" a="1"/>
  <c r="E641" i="45" s="1"/>
  <c r="P641" i="45" s="1"/>
  <c r="E796" i="45" a="1"/>
  <c r="E796" i="45" s="1"/>
  <c r="P796" i="45" s="1"/>
  <c r="E678" i="45" a="1"/>
  <c r="E678" i="45" s="1"/>
  <c r="P678" i="45" s="1"/>
  <c r="E860" i="45" a="1"/>
  <c r="E860" i="45" s="1"/>
  <c r="P860" i="45" s="1"/>
  <c r="F765" i="45" a="1"/>
  <c r="F765" i="45" s="1"/>
  <c r="E655" i="45" a="1"/>
  <c r="E655" i="45" s="1"/>
  <c r="P655" i="45" s="1"/>
  <c r="F510" i="45" a="1"/>
  <c r="F510" i="45" s="1"/>
  <c r="F849" i="45" a="1"/>
  <c r="F849" i="45" s="1"/>
  <c r="E604" i="45" a="1"/>
  <c r="E604" i="45" s="1"/>
  <c r="P604" i="45" s="1"/>
  <c r="F691" i="45" a="1"/>
  <c r="F691" i="45" s="1"/>
  <c r="F899" i="45" a="1"/>
  <c r="F899" i="45" s="1"/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382" i="24"/>
  <c r="A383" i="24"/>
  <c r="A384" i="24"/>
  <c r="A385" i="24"/>
  <c r="A386" i="24"/>
  <c r="A387" i="24"/>
  <c r="A388" i="24"/>
  <c r="A389" i="24"/>
  <c r="A390" i="24"/>
  <c r="A391" i="24"/>
  <c r="A392" i="24"/>
  <c r="A393" i="24"/>
  <c r="A394" i="24"/>
  <c r="A395" i="24"/>
  <c r="A396" i="24"/>
  <c r="A397" i="24"/>
  <c r="A398" i="24"/>
  <c r="A399" i="24"/>
  <c r="A400" i="24"/>
  <c r="A401" i="24"/>
  <c r="A402" i="24"/>
  <c r="A403" i="24"/>
  <c r="A404" i="24"/>
  <c r="A405" i="24"/>
  <c r="A406" i="24"/>
  <c r="A407" i="24"/>
  <c r="A408" i="24"/>
  <c r="A409" i="24"/>
  <c r="A410" i="24"/>
  <c r="A411" i="24"/>
  <c r="A412" i="24"/>
  <c r="A413" i="24"/>
  <c r="A414" i="24"/>
  <c r="A415" i="24"/>
  <c r="A416" i="24"/>
  <c r="A417" i="24"/>
  <c r="A418" i="24"/>
  <c r="A419" i="24"/>
  <c r="A420" i="24"/>
  <c r="A421" i="24"/>
  <c r="A422" i="24"/>
  <c r="A423" i="24"/>
  <c r="A424" i="24"/>
  <c r="A425" i="24"/>
  <c r="A426" i="24"/>
  <c r="A427" i="24"/>
  <c r="A428" i="24"/>
  <c r="A429" i="24"/>
  <c r="A430" i="24"/>
  <c r="A431" i="24"/>
  <c r="A432" i="24"/>
  <c r="A433" i="24"/>
  <c r="A434" i="24"/>
  <c r="A435" i="24"/>
  <c r="A436" i="24"/>
  <c r="A437" i="24"/>
  <c r="A438" i="24"/>
  <c r="A439" i="24"/>
  <c r="A440" i="24"/>
  <c r="A441" i="24"/>
  <c r="A442" i="24"/>
  <c r="A443" i="24"/>
  <c r="A444" i="24"/>
  <c r="A445" i="24"/>
  <c r="A446" i="24"/>
  <c r="A447" i="24"/>
  <c r="A448" i="24"/>
  <c r="A449" i="24"/>
  <c r="A450" i="24"/>
  <c r="A451" i="24"/>
  <c r="A452" i="24"/>
  <c r="A453" i="24"/>
  <c r="A454" i="24"/>
  <c r="A455" i="24"/>
  <c r="A456" i="24"/>
  <c r="A457" i="24"/>
  <c r="A458" i="24"/>
  <c r="A459" i="24"/>
  <c r="A460" i="24"/>
  <c r="A461" i="24"/>
  <c r="A462" i="24"/>
  <c r="A463" i="24"/>
  <c r="A464" i="24"/>
  <c r="A465" i="24"/>
  <c r="A466" i="24"/>
  <c r="A467" i="24"/>
  <c r="A468" i="24"/>
  <c r="A469" i="24"/>
  <c r="A470" i="24"/>
  <c r="A471" i="24"/>
  <c r="A472" i="24"/>
  <c r="A473" i="24"/>
  <c r="A474" i="24"/>
  <c r="A475" i="24"/>
  <c r="A476" i="24"/>
  <c r="A477" i="24"/>
  <c r="A478" i="24"/>
  <c r="A479" i="24"/>
  <c r="A480" i="24"/>
  <c r="A481" i="24"/>
  <c r="A482" i="24"/>
  <c r="A483" i="24"/>
  <c r="A484" i="24"/>
  <c r="A485" i="24"/>
  <c r="A486" i="24"/>
  <c r="A487" i="24"/>
  <c r="A488" i="24"/>
  <c r="A489" i="24"/>
  <c r="A490" i="24"/>
  <c r="A491" i="24"/>
  <c r="A492" i="24"/>
  <c r="A493" i="24"/>
  <c r="A494" i="24"/>
  <c r="A495" i="24"/>
  <c r="A496" i="24"/>
  <c r="A497" i="24"/>
  <c r="A498" i="24"/>
  <c r="A499" i="24"/>
  <c r="A500" i="24"/>
  <c r="A501" i="24"/>
  <c r="A502" i="24"/>
  <c r="A503" i="24"/>
  <c r="A504" i="24"/>
  <c r="A505" i="24"/>
  <c r="A506" i="24"/>
  <c r="A507" i="24"/>
  <c r="A508" i="24"/>
  <c r="A509" i="24"/>
  <c r="A510" i="24"/>
  <c r="A511" i="24"/>
  <c r="A512" i="24"/>
  <c r="A513" i="24"/>
  <c r="A514" i="24"/>
  <c r="A515" i="24"/>
  <c r="A516" i="24"/>
  <c r="A517" i="24"/>
  <c r="A518" i="24"/>
  <c r="A519" i="24"/>
  <c r="A520" i="24"/>
  <c r="A521" i="24"/>
  <c r="A522" i="24"/>
  <c r="A523" i="24"/>
  <c r="A524" i="24"/>
  <c r="A525" i="24"/>
  <c r="A526" i="24"/>
  <c r="A527" i="24"/>
  <c r="A528" i="24"/>
  <c r="A529" i="24"/>
  <c r="A530" i="24"/>
  <c r="A531" i="24"/>
  <c r="A532" i="24"/>
  <c r="A533" i="24"/>
  <c r="A534" i="24"/>
  <c r="A535" i="24"/>
  <c r="A536" i="24"/>
  <c r="A537" i="24"/>
  <c r="A538" i="24"/>
  <c r="A539" i="24"/>
  <c r="A540" i="24"/>
  <c r="A541" i="24"/>
  <c r="A542" i="24"/>
  <c r="A543" i="24"/>
  <c r="A544" i="24"/>
  <c r="A545" i="24"/>
  <c r="A546" i="24"/>
  <c r="A547" i="24"/>
  <c r="A548" i="24"/>
  <c r="A549" i="24"/>
  <c r="A550" i="24"/>
  <c r="A551" i="24"/>
  <c r="A552" i="24"/>
  <c r="A553" i="24"/>
  <c r="A554" i="24"/>
  <c r="A555" i="24"/>
  <c r="A556" i="24"/>
  <c r="A557" i="24"/>
  <c r="A558" i="24"/>
  <c r="A559" i="24"/>
  <c r="A560" i="24"/>
  <c r="A561" i="24"/>
  <c r="A562" i="24"/>
  <c r="A563" i="24"/>
  <c r="A564" i="24"/>
  <c r="A565" i="24"/>
  <c r="A566" i="24"/>
  <c r="A567" i="24"/>
  <c r="A568" i="24"/>
  <c r="A569" i="24"/>
  <c r="A570" i="24"/>
  <c r="A571" i="24"/>
  <c r="A572" i="24"/>
  <c r="A573" i="24"/>
  <c r="A574" i="24"/>
  <c r="A575" i="24"/>
  <c r="A576" i="24"/>
  <c r="A577" i="24"/>
  <c r="A578" i="24"/>
  <c r="A579" i="24"/>
  <c r="A580" i="24"/>
  <c r="A581" i="24"/>
  <c r="A582" i="24"/>
  <c r="A583" i="24"/>
  <c r="A584" i="24"/>
  <c r="A585" i="24"/>
  <c r="A586" i="24"/>
  <c r="A587" i="24"/>
  <c r="A588" i="24"/>
  <c r="A589" i="24"/>
  <c r="A590" i="24"/>
  <c r="A591" i="24"/>
  <c r="A592" i="24"/>
  <c r="A593" i="24"/>
  <c r="A594" i="24"/>
  <c r="A595" i="24"/>
  <c r="A596" i="24"/>
  <c r="A597" i="24"/>
  <c r="A598" i="24"/>
  <c r="A599" i="24"/>
  <c r="A600" i="24"/>
  <c r="A601" i="24"/>
  <c r="A602" i="24"/>
  <c r="A603" i="24"/>
  <c r="A604" i="24"/>
  <c r="A605" i="24"/>
  <c r="A606" i="24"/>
  <c r="A607" i="24"/>
  <c r="A608" i="24"/>
  <c r="A609" i="24"/>
  <c r="A610" i="24"/>
  <c r="A611" i="24"/>
  <c r="A612" i="24"/>
  <c r="A613" i="24"/>
  <c r="A614" i="24"/>
  <c r="A615" i="24"/>
  <c r="A616" i="24"/>
  <c r="A617" i="24"/>
  <c r="A618" i="24"/>
  <c r="A619" i="24"/>
  <c r="A620" i="24"/>
  <c r="A621" i="24"/>
  <c r="A622" i="24"/>
  <c r="A623" i="24"/>
  <c r="A624" i="24"/>
  <c r="A625" i="24"/>
  <c r="A626" i="24"/>
  <c r="A627" i="24"/>
  <c r="A628" i="24"/>
  <c r="A629" i="24"/>
  <c r="A630" i="24"/>
  <c r="A631" i="24"/>
  <c r="A632" i="24"/>
  <c r="A633" i="24"/>
  <c r="A634" i="24"/>
  <c r="A635" i="24"/>
  <c r="A636" i="24"/>
  <c r="A637" i="24"/>
  <c r="A638" i="24"/>
  <c r="A639" i="24"/>
  <c r="A640" i="24"/>
  <c r="A641" i="24"/>
  <c r="A642" i="24"/>
  <c r="A643" i="24"/>
  <c r="A644" i="24"/>
  <c r="A645" i="24"/>
  <c r="A646" i="24"/>
  <c r="A647" i="24"/>
  <c r="A648" i="24"/>
  <c r="A649" i="24"/>
  <c r="A650" i="24"/>
  <c r="A651" i="24"/>
  <c r="A652" i="24"/>
  <c r="A653" i="24"/>
  <c r="A654" i="24"/>
  <c r="A655" i="24"/>
  <c r="A656" i="24"/>
  <c r="A657" i="24"/>
  <c r="A658" i="24"/>
  <c r="A659" i="24"/>
  <c r="A660" i="24"/>
  <c r="A661" i="24"/>
  <c r="A662" i="24"/>
  <c r="A663" i="24"/>
  <c r="A664" i="24"/>
  <c r="A665" i="24"/>
  <c r="A666" i="24"/>
  <c r="A667" i="24"/>
  <c r="A668" i="24"/>
  <c r="A669" i="24"/>
  <c r="A670" i="24"/>
  <c r="A671" i="24"/>
  <c r="A672" i="24"/>
  <c r="A673" i="24"/>
  <c r="A674" i="24"/>
  <c r="A675" i="24"/>
  <c r="A676" i="24"/>
  <c r="A677" i="24"/>
  <c r="A678" i="24"/>
  <c r="A679" i="24"/>
  <c r="A680" i="24"/>
  <c r="A681" i="24"/>
  <c r="A682" i="24"/>
  <c r="A683" i="24"/>
  <c r="A684" i="24"/>
  <c r="A685" i="24"/>
  <c r="A686" i="24"/>
  <c r="A687" i="24"/>
  <c r="A688" i="24"/>
  <c r="A689" i="24"/>
  <c r="A690" i="24"/>
  <c r="A691" i="24"/>
  <c r="A692" i="24"/>
  <c r="A693" i="24"/>
  <c r="A694" i="24"/>
  <c r="A695" i="24"/>
  <c r="A696" i="24"/>
  <c r="A697" i="24"/>
  <c r="A698" i="24"/>
  <c r="A699" i="24"/>
  <c r="A700" i="24"/>
  <c r="A701" i="24"/>
  <c r="A702" i="24"/>
  <c r="A703" i="24"/>
  <c r="A704" i="24"/>
  <c r="A705" i="24"/>
  <c r="A706" i="24"/>
  <c r="A707" i="24"/>
  <c r="A708" i="24"/>
  <c r="A709" i="24"/>
  <c r="A710" i="24"/>
  <c r="A711" i="24"/>
  <c r="A712" i="24"/>
  <c r="A713" i="24"/>
  <c r="A714" i="24"/>
  <c r="A715" i="24"/>
  <c r="A716" i="24"/>
  <c r="A717" i="24"/>
  <c r="A718" i="24"/>
  <c r="A719" i="24"/>
  <c r="A720" i="24"/>
  <c r="A721" i="24"/>
  <c r="A722" i="24"/>
  <c r="A723" i="24"/>
  <c r="A724" i="24"/>
  <c r="A725" i="24"/>
  <c r="A726" i="24"/>
  <c r="A727" i="24"/>
  <c r="A728" i="24"/>
  <c r="A729" i="24"/>
  <c r="A730" i="24"/>
  <c r="A731" i="24"/>
  <c r="A732" i="24"/>
  <c r="A733" i="24"/>
  <c r="A734" i="24"/>
  <c r="A735" i="24"/>
  <c r="A736" i="24"/>
  <c r="A737" i="24"/>
  <c r="A738" i="24"/>
  <c r="A739" i="24"/>
  <c r="A740" i="24"/>
  <c r="A741" i="24"/>
  <c r="A742" i="24"/>
  <c r="A743" i="24"/>
  <c r="A744" i="24"/>
  <c r="A745" i="24"/>
  <c r="A746" i="24"/>
  <c r="A747" i="24"/>
  <c r="A748" i="24"/>
  <c r="A749" i="24"/>
  <c r="A750" i="24"/>
  <c r="A751" i="24"/>
  <c r="A752" i="24"/>
  <c r="A753" i="24"/>
  <c r="A754" i="24"/>
  <c r="A755" i="24"/>
  <c r="A756" i="24"/>
  <c r="A757" i="24"/>
  <c r="A758" i="24"/>
  <c r="A759" i="24"/>
  <c r="A760" i="24"/>
  <c r="A761" i="24"/>
  <c r="A762" i="24"/>
  <c r="A763" i="24"/>
  <c r="A764" i="24"/>
  <c r="A765" i="24"/>
  <c r="A766" i="24"/>
  <c r="A767" i="24"/>
  <c r="A768" i="24"/>
  <c r="A769" i="24"/>
  <c r="A770" i="24"/>
  <c r="A771" i="24"/>
  <c r="A772" i="24"/>
  <c r="A773" i="24"/>
  <c r="A774" i="24"/>
  <c r="A775" i="24"/>
  <c r="A776" i="24"/>
  <c r="A777" i="24"/>
  <c r="A778" i="24"/>
  <c r="A779" i="24"/>
  <c r="A780" i="24"/>
  <c r="A781" i="24"/>
  <c r="A782" i="24"/>
  <c r="A783" i="24"/>
  <c r="A784" i="24"/>
  <c r="A785" i="24"/>
  <c r="A786" i="24"/>
  <c r="A787" i="24"/>
  <c r="A788" i="24"/>
  <c r="A789" i="24"/>
  <c r="A790" i="24"/>
  <c r="A791" i="24"/>
  <c r="A792" i="24"/>
  <c r="A793" i="24"/>
  <c r="A794" i="24"/>
  <c r="A795" i="24"/>
  <c r="A796" i="24"/>
  <c r="A797" i="24"/>
  <c r="A798" i="24"/>
  <c r="A799" i="24"/>
  <c r="A800" i="24"/>
  <c r="A801" i="24"/>
  <c r="A802" i="24"/>
  <c r="A803" i="24"/>
  <c r="A804" i="24"/>
  <c r="A805" i="24"/>
  <c r="A806" i="24"/>
  <c r="A807" i="24"/>
  <c r="A808" i="24"/>
  <c r="A809" i="24"/>
  <c r="A810" i="24"/>
  <c r="A811" i="24"/>
  <c r="A812" i="24"/>
  <c r="A813" i="24"/>
  <c r="A814" i="24"/>
  <c r="A815" i="24"/>
  <c r="A816" i="24"/>
  <c r="A817" i="24"/>
  <c r="A818" i="24"/>
  <c r="A819" i="24"/>
  <c r="A820" i="24"/>
  <c r="A821" i="24"/>
  <c r="A822" i="24"/>
  <c r="A823" i="24"/>
  <c r="A824" i="24"/>
  <c r="A825" i="24"/>
  <c r="A826" i="24"/>
  <c r="A827" i="24"/>
  <c r="A828" i="24"/>
  <c r="A829" i="24"/>
  <c r="A830" i="24"/>
  <c r="A831" i="24"/>
  <c r="A832" i="24"/>
  <c r="A833" i="24"/>
  <c r="A834" i="24"/>
  <c r="A835" i="24"/>
  <c r="A836" i="24"/>
  <c r="A837" i="24"/>
  <c r="A838" i="24"/>
  <c r="A839" i="24"/>
  <c r="A840" i="24"/>
  <c r="A841" i="24"/>
  <c r="A842" i="24"/>
  <c r="A843" i="24"/>
  <c r="A844" i="24"/>
  <c r="A845" i="24"/>
  <c r="A846" i="24"/>
  <c r="A847" i="24"/>
  <c r="A848" i="24"/>
  <c r="A849" i="24"/>
  <c r="A850" i="24"/>
  <c r="A851" i="24"/>
  <c r="A852" i="24"/>
  <c r="A853" i="24"/>
  <c r="A854" i="24"/>
  <c r="A855" i="24"/>
  <c r="A856" i="24"/>
  <c r="A857" i="24"/>
  <c r="A858" i="24"/>
  <c r="A859" i="24"/>
  <c r="A860" i="24"/>
  <c r="A861" i="24"/>
  <c r="A862" i="24"/>
  <c r="A863" i="24"/>
  <c r="A864" i="24"/>
  <c r="A865" i="24"/>
  <c r="A866" i="24"/>
  <c r="A867" i="24"/>
  <c r="A868" i="24"/>
  <c r="A869" i="24"/>
  <c r="A870" i="24"/>
  <c r="A871" i="24"/>
  <c r="A872" i="24"/>
  <c r="A873" i="24"/>
  <c r="A874" i="24"/>
  <c r="A875" i="24"/>
  <c r="A876" i="24"/>
  <c r="A877" i="24"/>
  <c r="A878" i="24"/>
  <c r="A879" i="24"/>
  <c r="A880" i="24"/>
  <c r="A881" i="24"/>
  <c r="A882" i="24"/>
  <c r="A883" i="24"/>
  <c r="A884" i="24"/>
  <c r="A885" i="24"/>
  <c r="A886" i="24"/>
  <c r="A887" i="24"/>
  <c r="A888" i="24"/>
  <c r="A889" i="24"/>
  <c r="A890" i="24"/>
  <c r="A891" i="24"/>
  <c r="A892" i="24"/>
  <c r="A893" i="24"/>
  <c r="A894" i="24"/>
  <c r="A895" i="24"/>
  <c r="A896" i="24"/>
  <c r="A897" i="24"/>
  <c r="A898" i="24"/>
  <c r="A899" i="24"/>
  <c r="A900" i="24"/>
  <c r="A901" i="24"/>
  <c r="A902" i="24"/>
  <c r="A903" i="24"/>
  <c r="A904" i="24"/>
  <c r="A905" i="24"/>
  <c r="A906" i="24"/>
  <c r="A907" i="24"/>
  <c r="A908" i="24"/>
  <c r="A909" i="24"/>
  <c r="A910" i="24"/>
  <c r="A911" i="24"/>
  <c r="A912" i="24"/>
  <c r="A913" i="24"/>
  <c r="A914" i="24"/>
  <c r="A915" i="24"/>
  <c r="A916" i="24"/>
  <c r="A917" i="24"/>
  <c r="A918" i="24"/>
  <c r="A919" i="24"/>
  <c r="A920" i="24"/>
  <c r="A921" i="24"/>
  <c r="A922" i="24"/>
  <c r="A923" i="24"/>
  <c r="A924" i="24"/>
  <c r="A925" i="24"/>
  <c r="A926" i="24"/>
  <c r="A927" i="24"/>
  <c r="A928" i="24"/>
  <c r="A929" i="24"/>
  <c r="A930" i="24"/>
  <c r="A931" i="24"/>
  <c r="A932" i="24"/>
  <c r="A933" i="24"/>
  <c r="A934" i="24"/>
  <c r="A935" i="24"/>
  <c r="A936" i="24"/>
  <c r="A937" i="24"/>
  <c r="A938" i="24"/>
  <c r="A939" i="24"/>
  <c r="A940" i="24"/>
  <c r="A941" i="24"/>
  <c r="A942" i="24"/>
  <c r="A943" i="24"/>
  <c r="A944" i="24"/>
  <c r="A945" i="24"/>
  <c r="A946" i="24"/>
  <c r="A947" i="24"/>
  <c r="A948" i="24"/>
  <c r="A949" i="24"/>
  <c r="A950" i="24"/>
  <c r="A951" i="24"/>
  <c r="A952" i="24"/>
  <c r="A953" i="24"/>
  <c r="A954" i="24"/>
  <c r="A955" i="24"/>
  <c r="A956" i="24"/>
  <c r="A957" i="24"/>
  <c r="A958" i="24"/>
  <c r="A959" i="24"/>
  <c r="A960" i="24"/>
  <c r="A961" i="24"/>
  <c r="A962" i="24"/>
  <c r="A963" i="24"/>
  <c r="A964" i="24"/>
  <c r="A965" i="24"/>
  <c r="A966" i="24"/>
  <c r="A967" i="24"/>
  <c r="A968" i="24"/>
  <c r="A969" i="24"/>
  <c r="A970" i="24"/>
  <c r="A971" i="24"/>
  <c r="A972" i="24"/>
  <c r="A973" i="24"/>
  <c r="A974" i="24"/>
  <c r="A975" i="24"/>
  <c r="A976" i="24"/>
  <c r="A977" i="24"/>
  <c r="A978" i="24"/>
  <c r="A979" i="24"/>
  <c r="A980" i="24"/>
  <c r="A981" i="24"/>
  <c r="A982" i="24"/>
  <c r="A983" i="24"/>
  <c r="A984" i="24"/>
  <c r="A985" i="24"/>
  <c r="A986" i="24"/>
  <c r="A987" i="24"/>
  <c r="A988" i="24"/>
  <c r="A989" i="24"/>
  <c r="A990" i="24"/>
  <c r="A991" i="24"/>
  <c r="A992" i="24"/>
  <c r="A993" i="24"/>
  <c r="A994" i="24"/>
  <c r="A995" i="24"/>
  <c r="A996" i="24"/>
  <c r="A997" i="24"/>
  <c r="A998" i="24"/>
  <c r="A999" i="24"/>
  <c r="A1000" i="24"/>
  <c r="A1001" i="24"/>
  <c r="A1002" i="24"/>
  <c r="A1003" i="24"/>
  <c r="A1004" i="24"/>
  <c r="A1005" i="24"/>
  <c r="A1006" i="24"/>
  <c r="A1007" i="24"/>
  <c r="A1008" i="24"/>
  <c r="A1009" i="24"/>
  <c r="A1010" i="24"/>
  <c r="A1011" i="24"/>
  <c r="A1012" i="24"/>
  <c r="A1013" i="24"/>
  <c r="A1014" i="24"/>
  <c r="A1015" i="24"/>
  <c r="A1016" i="24"/>
  <c r="A1017" i="24"/>
  <c r="A1018" i="24"/>
  <c r="A1019" i="24"/>
  <c r="A1020" i="24"/>
  <c r="A1021" i="24"/>
  <c r="A1022" i="24"/>
  <c r="A1023" i="24"/>
  <c r="A1024" i="24"/>
  <c r="A1025" i="24"/>
  <c r="A1026" i="24"/>
  <c r="A1027" i="24"/>
  <c r="A1028" i="24"/>
  <c r="A1029" i="24"/>
  <c r="A1030" i="24"/>
  <c r="A1031" i="24"/>
  <c r="A1032" i="24"/>
  <c r="A1033" i="24"/>
  <c r="A1034" i="24"/>
  <c r="A1035" i="24"/>
  <c r="A1036" i="24"/>
  <c r="A1037" i="24"/>
  <c r="A1038" i="24"/>
  <c r="A1039" i="24"/>
  <c r="A1040" i="24"/>
  <c r="A1041" i="24"/>
  <c r="A1042" i="24"/>
  <c r="A1043" i="24"/>
  <c r="A1044" i="24"/>
  <c r="A1045" i="24"/>
  <c r="A1046" i="24"/>
  <c r="A1047" i="24"/>
  <c r="A1048" i="24"/>
  <c r="A1049" i="24"/>
  <c r="A1050" i="24"/>
  <c r="A1051" i="24"/>
  <c r="A1052" i="24"/>
  <c r="A1053" i="24"/>
  <c r="A1054" i="24"/>
  <c r="A1055" i="24"/>
  <c r="A1056" i="24"/>
  <c r="A1057" i="24"/>
  <c r="A1058" i="24"/>
  <c r="A1059" i="24"/>
  <c r="A1060" i="24"/>
  <c r="A1061" i="24"/>
  <c r="A1062" i="24"/>
  <c r="A1063" i="24"/>
  <c r="A1064" i="24"/>
  <c r="A1065" i="24"/>
  <c r="A1066" i="24"/>
  <c r="A1067" i="24"/>
  <c r="A1068" i="24"/>
  <c r="A1069" i="24"/>
  <c r="A1070" i="24"/>
  <c r="A1071" i="24"/>
  <c r="A1072" i="24"/>
  <c r="A1073" i="24"/>
  <c r="A1074" i="24"/>
  <c r="A1075" i="24"/>
  <c r="A1076" i="24"/>
  <c r="A1077" i="24"/>
  <c r="A1078" i="24"/>
  <c r="A1079" i="24"/>
  <c r="A1080" i="24"/>
  <c r="A1081" i="24"/>
  <c r="A1082" i="24"/>
  <c r="A1083" i="24"/>
  <c r="A1084" i="24"/>
  <c r="A1085" i="24"/>
  <c r="A1086" i="24"/>
  <c r="A1087" i="24"/>
  <c r="A1088" i="24"/>
  <c r="A1089" i="24"/>
  <c r="A1090" i="24"/>
  <c r="A1091" i="24"/>
  <c r="A1092" i="24"/>
  <c r="A1093" i="24"/>
  <c r="A1094" i="24"/>
  <c r="A1095" i="24"/>
  <c r="A1096" i="24"/>
  <c r="A1097" i="24"/>
  <c r="A1098" i="24"/>
  <c r="A1099" i="24"/>
  <c r="A1100" i="24"/>
  <c r="A1101" i="24"/>
  <c r="A1102" i="24"/>
  <c r="A1103" i="24"/>
  <c r="A1104" i="24"/>
  <c r="A1105" i="24"/>
  <c r="A1106" i="24"/>
  <c r="A1107" i="24"/>
  <c r="A1108" i="24"/>
  <c r="A1109" i="24"/>
  <c r="A1110" i="24"/>
  <c r="A1111" i="24"/>
  <c r="A1112" i="24"/>
  <c r="A1113" i="24"/>
  <c r="A1114" i="24"/>
  <c r="A1115" i="24"/>
  <c r="A1116" i="24"/>
  <c r="A1117" i="24"/>
  <c r="A1118" i="24"/>
  <c r="A1119" i="24"/>
  <c r="A1120" i="24"/>
  <c r="A1121" i="24"/>
  <c r="A1122" i="24"/>
  <c r="A1123" i="24"/>
  <c r="A1124" i="24"/>
  <c r="A1125" i="24"/>
  <c r="A1126" i="24"/>
  <c r="A1127" i="24"/>
  <c r="A1128" i="24"/>
  <c r="A1129" i="24"/>
  <c r="A1130" i="24"/>
  <c r="A1131" i="24"/>
  <c r="A1132" i="24"/>
  <c r="A1133" i="24"/>
  <c r="A1134" i="24"/>
  <c r="A1135" i="24"/>
  <c r="A1136" i="24"/>
  <c r="A1137" i="24"/>
  <c r="A1138" i="24"/>
  <c r="A1139" i="24"/>
  <c r="A1140" i="24"/>
  <c r="A1141" i="24"/>
  <c r="A1142" i="24"/>
  <c r="A1143" i="24"/>
  <c r="A1144" i="24"/>
  <c r="A1145" i="24"/>
  <c r="A1146" i="24"/>
  <c r="A1147" i="24"/>
  <c r="A1148" i="24"/>
  <c r="A1149" i="24"/>
  <c r="A1150" i="24"/>
  <c r="A1151" i="24"/>
  <c r="A1152" i="24"/>
  <c r="A1153" i="24"/>
  <c r="A1154" i="24"/>
  <c r="A1155" i="24"/>
  <c r="A1156" i="24"/>
  <c r="A1157" i="24"/>
  <c r="A1158" i="24"/>
  <c r="A1159" i="24"/>
  <c r="A1160" i="24"/>
  <c r="A1161" i="24"/>
  <c r="A1162" i="24"/>
  <c r="A1163" i="24"/>
  <c r="A1164" i="24"/>
  <c r="A1165" i="24"/>
  <c r="A1166" i="24"/>
  <c r="A1167" i="24"/>
  <c r="A1168" i="24"/>
  <c r="A1169" i="24"/>
  <c r="A1170" i="24"/>
  <c r="A1171" i="24"/>
  <c r="A1172" i="24"/>
  <c r="A1173" i="24"/>
  <c r="A1174" i="24"/>
  <c r="A1175" i="24"/>
  <c r="A1176" i="24"/>
  <c r="A1177" i="24"/>
  <c r="A1178" i="24"/>
  <c r="A1179" i="24"/>
  <c r="A1180" i="24"/>
  <c r="A1181" i="24"/>
  <c r="A1182" i="24"/>
  <c r="A1183" i="24"/>
  <c r="A1184" i="24"/>
  <c r="A1185" i="24"/>
  <c r="A1186" i="24"/>
  <c r="A1187" i="24"/>
  <c r="A1188" i="24"/>
  <c r="A1189" i="24"/>
  <c r="A1190" i="24"/>
  <c r="A1191" i="24"/>
  <c r="A1192" i="24"/>
  <c r="A1193" i="24"/>
  <c r="A1194" i="24"/>
  <c r="A1195" i="24"/>
  <c r="A1196" i="24"/>
  <c r="A1197" i="24"/>
  <c r="A1198" i="24"/>
  <c r="A1199" i="24"/>
  <c r="A1200" i="24"/>
  <c r="A1201" i="24"/>
  <c r="A2" i="24"/>
  <c r="C92" i="25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62" i="25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4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36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3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0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86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3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27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14" i="4"/>
  <c r="D872" i="24" l="1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1327" i="28"/>
  <c r="M1327" i="28"/>
  <c r="L1328" i="28"/>
  <c r="M1328" i="28"/>
  <c r="L1329" i="28"/>
  <c r="M1329" i="28"/>
  <c r="L1301" i="28"/>
  <c r="M1301" i="28"/>
  <c r="L1302" i="28"/>
  <c r="M1302" i="28"/>
  <c r="L1303" i="28"/>
  <c r="M1303" i="28"/>
  <c r="L1304" i="28"/>
  <c r="M1304" i="28"/>
  <c r="L1305" i="28"/>
  <c r="M1305" i="28"/>
  <c r="L1306" i="28"/>
  <c r="M1306" i="28"/>
  <c r="L1307" i="28"/>
  <c r="M1307" i="28"/>
  <c r="L1308" i="28"/>
  <c r="M1308" i="28"/>
  <c r="L1309" i="28"/>
  <c r="M1309" i="28"/>
  <c r="L1310" i="28"/>
  <c r="M1310" i="28"/>
  <c r="L1311" i="28"/>
  <c r="M1311" i="28"/>
  <c r="L1312" i="28"/>
  <c r="M1312" i="28"/>
  <c r="L1313" i="28"/>
  <c r="M1313" i="28"/>
  <c r="L1314" i="28"/>
  <c r="M1314" i="28"/>
  <c r="L1315" i="28"/>
  <c r="M1315" i="28"/>
  <c r="L1316" i="28"/>
  <c r="M1316" i="28"/>
  <c r="L1317" i="28"/>
  <c r="M1317" i="28"/>
  <c r="L1318" i="28"/>
  <c r="M1318" i="28"/>
  <c r="L1319" i="28"/>
  <c r="M1319" i="28"/>
  <c r="L1320" i="28"/>
  <c r="M1320" i="28"/>
  <c r="L1321" i="28"/>
  <c r="M1321" i="28"/>
  <c r="L1322" i="28"/>
  <c r="M1322" i="28"/>
  <c r="L1323" i="28"/>
  <c r="M1323" i="28"/>
  <c r="L1324" i="28"/>
  <c r="M1324" i="28"/>
  <c r="L1325" i="28"/>
  <c r="M1325" i="28"/>
  <c r="L1326" i="28"/>
  <c r="M1326" i="28"/>
  <c r="L1300" i="28"/>
  <c r="L1268" i="28"/>
  <c r="M1268" i="28"/>
  <c r="L1269" i="28"/>
  <c r="M1269" i="28"/>
  <c r="L1270" i="28"/>
  <c r="M1270" i="28"/>
  <c r="L1271" i="28"/>
  <c r="M1271" i="28"/>
  <c r="L1272" i="28"/>
  <c r="M1272" i="28"/>
  <c r="L1273" i="28"/>
  <c r="M1273" i="28"/>
  <c r="L1274" i="28"/>
  <c r="M1274" i="28"/>
  <c r="L1275" i="28"/>
  <c r="M1275" i="28"/>
  <c r="L1276" i="28"/>
  <c r="M1276" i="28"/>
  <c r="L1277" i="28"/>
  <c r="M1277" i="28"/>
  <c r="L1278" i="28"/>
  <c r="M1278" i="28"/>
  <c r="L1279" i="28"/>
  <c r="M1279" i="28"/>
  <c r="L1280" i="28"/>
  <c r="M1280" i="28"/>
  <c r="L1281" i="28"/>
  <c r="M1281" i="28"/>
  <c r="L1282" i="28"/>
  <c r="M1282" i="28"/>
  <c r="L1283" i="28"/>
  <c r="M1283" i="28"/>
  <c r="L1284" i="28"/>
  <c r="M1284" i="28"/>
  <c r="L1285" i="28"/>
  <c r="M1285" i="28"/>
  <c r="L1286" i="28"/>
  <c r="M1286" i="28"/>
  <c r="L1287" i="28"/>
  <c r="M1287" i="28"/>
  <c r="L1288" i="28"/>
  <c r="M1288" i="28"/>
  <c r="L1289" i="28"/>
  <c r="M1289" i="28"/>
  <c r="L1290" i="28"/>
  <c r="M1290" i="28"/>
  <c r="L1291" i="28"/>
  <c r="M1291" i="28"/>
  <c r="L1292" i="28"/>
  <c r="M1292" i="28"/>
  <c r="L1293" i="28"/>
  <c r="M1293" i="28"/>
  <c r="L1294" i="28"/>
  <c r="M1294" i="28"/>
  <c r="L1295" i="28"/>
  <c r="M1295" i="28"/>
  <c r="L1296" i="28"/>
  <c r="M1296" i="28"/>
  <c r="L1267" i="28"/>
  <c r="L1235" i="28"/>
  <c r="M1235" i="28"/>
  <c r="L1236" i="28"/>
  <c r="M1236" i="28"/>
  <c r="L1237" i="28"/>
  <c r="M1237" i="28"/>
  <c r="L1238" i="28"/>
  <c r="M1238" i="28"/>
  <c r="L1239" i="28"/>
  <c r="M1239" i="28"/>
  <c r="L1240" i="28"/>
  <c r="M1240" i="28"/>
  <c r="L1241" i="28"/>
  <c r="M1241" i="28"/>
  <c r="L1242" i="28"/>
  <c r="M1242" i="28"/>
  <c r="L1243" i="28"/>
  <c r="M1243" i="28"/>
  <c r="L1244" i="28"/>
  <c r="M1244" i="28"/>
  <c r="L1245" i="28"/>
  <c r="M1245" i="28"/>
  <c r="L1246" i="28"/>
  <c r="M1246" i="28"/>
  <c r="L1247" i="28"/>
  <c r="M1247" i="28"/>
  <c r="L1248" i="28"/>
  <c r="M1248" i="28"/>
  <c r="L1249" i="28"/>
  <c r="M1249" i="28"/>
  <c r="L1250" i="28"/>
  <c r="M1250" i="28"/>
  <c r="L1251" i="28"/>
  <c r="M1251" i="28"/>
  <c r="L1252" i="28"/>
  <c r="M1252" i="28"/>
  <c r="L1253" i="28"/>
  <c r="M1253" i="28"/>
  <c r="L1254" i="28"/>
  <c r="M1254" i="28"/>
  <c r="L1255" i="28"/>
  <c r="M1255" i="28"/>
  <c r="L1256" i="28"/>
  <c r="M1256" i="28"/>
  <c r="L1257" i="28"/>
  <c r="M1257" i="28"/>
  <c r="L1258" i="28"/>
  <c r="M1258" i="28"/>
  <c r="L1259" i="28"/>
  <c r="M1259" i="28"/>
  <c r="L1260" i="28"/>
  <c r="M1260" i="28"/>
  <c r="L1261" i="28"/>
  <c r="M1261" i="28"/>
  <c r="L1262" i="28"/>
  <c r="M1262" i="28"/>
  <c r="L1263" i="28"/>
  <c r="M1263" i="28"/>
  <c r="L1234" i="28"/>
  <c r="L1202" i="28"/>
  <c r="M1202" i="28"/>
  <c r="L1203" i="28"/>
  <c r="M1203" i="28"/>
  <c r="L1204" i="28"/>
  <c r="M1204" i="28"/>
  <c r="L1205" i="28"/>
  <c r="M1205" i="28"/>
  <c r="L1206" i="28"/>
  <c r="M1206" i="28"/>
  <c r="L1207" i="28"/>
  <c r="M1207" i="28"/>
  <c r="L1208" i="28"/>
  <c r="M1208" i="28"/>
  <c r="L1209" i="28"/>
  <c r="M1209" i="28"/>
  <c r="L1210" i="28"/>
  <c r="M1210" i="28"/>
  <c r="L1211" i="28"/>
  <c r="M1211" i="28"/>
  <c r="L1212" i="28"/>
  <c r="M1212" i="28"/>
  <c r="L1213" i="28"/>
  <c r="M1213" i="28"/>
  <c r="L1214" i="28"/>
  <c r="M1214" i="28"/>
  <c r="L1215" i="28"/>
  <c r="M1215" i="28"/>
  <c r="L1216" i="28"/>
  <c r="M1216" i="28"/>
  <c r="L1217" i="28"/>
  <c r="M1217" i="28"/>
  <c r="L1218" i="28"/>
  <c r="M1218" i="28"/>
  <c r="L1219" i="28"/>
  <c r="M1219" i="28"/>
  <c r="L1220" i="28"/>
  <c r="M1220" i="28"/>
  <c r="L1221" i="28"/>
  <c r="M1221" i="28"/>
  <c r="L1222" i="28"/>
  <c r="M1222" i="28"/>
  <c r="L1223" i="28"/>
  <c r="M1223" i="28"/>
  <c r="L1224" i="28"/>
  <c r="M1224" i="28"/>
  <c r="L1225" i="28"/>
  <c r="M1225" i="28"/>
  <c r="L1226" i="28"/>
  <c r="M1226" i="28"/>
  <c r="L1227" i="28"/>
  <c r="M1227" i="28"/>
  <c r="L1228" i="28"/>
  <c r="M1228" i="28"/>
  <c r="L1229" i="28"/>
  <c r="M1229" i="28"/>
  <c r="L1230" i="28"/>
  <c r="M1230" i="28"/>
  <c r="M1201" i="28"/>
  <c r="L1201" i="28"/>
  <c r="L1169" i="28"/>
  <c r="M1169" i="28"/>
  <c r="L1170" i="28"/>
  <c r="M1170" i="28"/>
  <c r="L1171" i="28"/>
  <c r="M1171" i="28"/>
  <c r="L1172" i="28"/>
  <c r="M1172" i="28"/>
  <c r="L1173" i="28"/>
  <c r="M1173" i="28"/>
  <c r="L1174" i="28"/>
  <c r="M1174" i="28"/>
  <c r="L1175" i="28"/>
  <c r="M1175" i="28"/>
  <c r="L1176" i="28"/>
  <c r="M1176" i="28"/>
  <c r="L1177" i="28"/>
  <c r="M1177" i="28"/>
  <c r="L1178" i="28"/>
  <c r="M1178" i="28"/>
  <c r="L1179" i="28"/>
  <c r="M1179" i="28"/>
  <c r="L1180" i="28"/>
  <c r="M1180" i="28"/>
  <c r="L1181" i="28"/>
  <c r="M1181" i="28"/>
  <c r="L1182" i="28"/>
  <c r="M1182" i="28"/>
  <c r="L1183" i="28"/>
  <c r="M1183" i="28"/>
  <c r="L1184" i="28"/>
  <c r="M1184" i="28"/>
  <c r="L1185" i="28"/>
  <c r="M1185" i="28"/>
  <c r="L1186" i="28"/>
  <c r="M1186" i="28"/>
  <c r="L1187" i="28"/>
  <c r="M1187" i="28"/>
  <c r="L1188" i="28"/>
  <c r="M1188" i="28"/>
  <c r="L1189" i="28"/>
  <c r="M1189" i="28"/>
  <c r="L1190" i="28"/>
  <c r="M1190" i="28"/>
  <c r="L1191" i="28"/>
  <c r="M1191" i="28"/>
  <c r="L1192" i="28"/>
  <c r="M1192" i="28"/>
  <c r="L1193" i="28"/>
  <c r="M1193" i="28"/>
  <c r="L1194" i="28"/>
  <c r="M1194" i="28"/>
  <c r="L1195" i="28"/>
  <c r="M1195" i="28"/>
  <c r="L1196" i="28"/>
  <c r="M1196" i="28"/>
  <c r="L1197" i="28"/>
  <c r="M1197" i="28"/>
  <c r="L1168" i="28"/>
  <c r="L1136" i="28"/>
  <c r="M1136" i="28"/>
  <c r="L1137" i="28"/>
  <c r="M1137" i="28"/>
  <c r="L1138" i="28"/>
  <c r="M1138" i="28"/>
  <c r="L1139" i="28"/>
  <c r="M1139" i="28"/>
  <c r="L1140" i="28"/>
  <c r="M1140" i="28"/>
  <c r="L1141" i="28"/>
  <c r="M1141" i="28"/>
  <c r="L1142" i="28"/>
  <c r="M1142" i="28"/>
  <c r="L1143" i="28"/>
  <c r="M1143" i="28"/>
  <c r="L1144" i="28"/>
  <c r="M1144" i="28"/>
  <c r="L1145" i="28"/>
  <c r="M1145" i="28"/>
  <c r="L1146" i="28"/>
  <c r="M1146" i="28"/>
  <c r="L1147" i="28"/>
  <c r="M1147" i="28"/>
  <c r="L1148" i="28"/>
  <c r="M1148" i="28"/>
  <c r="L1149" i="28"/>
  <c r="M1149" i="28"/>
  <c r="L1150" i="28"/>
  <c r="M1150" i="28"/>
  <c r="L1151" i="28"/>
  <c r="M1151" i="28"/>
  <c r="L1152" i="28"/>
  <c r="M1152" i="28"/>
  <c r="L1153" i="28"/>
  <c r="M1153" i="28"/>
  <c r="L1154" i="28"/>
  <c r="M1154" i="28"/>
  <c r="L1155" i="28"/>
  <c r="M1155" i="28"/>
  <c r="L1156" i="28"/>
  <c r="M1156" i="28"/>
  <c r="L1157" i="28"/>
  <c r="M1157" i="28"/>
  <c r="L1158" i="28"/>
  <c r="M1158" i="28"/>
  <c r="L1159" i="28"/>
  <c r="M1159" i="28"/>
  <c r="L1160" i="28"/>
  <c r="M1160" i="28"/>
  <c r="L1161" i="28"/>
  <c r="M1161" i="28"/>
  <c r="L1162" i="28"/>
  <c r="M1162" i="28"/>
  <c r="L1163" i="28"/>
  <c r="M1163" i="28"/>
  <c r="L1164" i="28"/>
  <c r="M1164" i="28"/>
  <c r="L1135" i="28"/>
  <c r="L1103" i="28"/>
  <c r="L1104" i="28"/>
  <c r="L1105" i="28"/>
  <c r="L1106" i="28"/>
  <c r="L1107" i="28"/>
  <c r="L1108" i="28"/>
  <c r="L1109" i="28"/>
  <c r="L1110" i="28"/>
  <c r="L1111" i="28"/>
  <c r="L1112" i="28"/>
  <c r="L1113" i="28"/>
  <c r="L1114" i="28"/>
  <c r="L1115" i="28"/>
  <c r="L1116" i="28"/>
  <c r="L1117" i="28"/>
  <c r="L1118" i="28"/>
  <c r="L1119" i="28"/>
  <c r="L1120" i="28"/>
  <c r="L1121" i="28"/>
  <c r="L1122" i="28"/>
  <c r="L1123" i="28"/>
  <c r="L1124" i="28"/>
  <c r="L1125" i="28"/>
  <c r="L1126" i="28"/>
  <c r="L1127" i="28"/>
  <c r="L1128" i="28"/>
  <c r="L1129" i="28"/>
  <c r="L1130" i="28"/>
  <c r="L1131" i="28"/>
  <c r="L1102" i="28"/>
  <c r="L1086" i="28"/>
  <c r="L1087" i="28"/>
  <c r="L1088" i="28"/>
  <c r="L1089" i="28"/>
  <c r="L1090" i="28"/>
  <c r="L1091" i="28"/>
  <c r="L1092" i="28"/>
  <c r="L1093" i="28"/>
  <c r="L1094" i="28"/>
  <c r="L1095" i="28"/>
  <c r="L1096" i="28"/>
  <c r="L1097" i="28"/>
  <c r="L1098" i="28"/>
  <c r="L96" i="28"/>
  <c r="L97" i="28"/>
  <c r="L98" i="28"/>
  <c r="L99" i="28"/>
  <c r="L100" i="28"/>
  <c r="L101" i="28"/>
  <c r="L102" i="28"/>
  <c r="L103" i="28"/>
  <c r="L104" i="28"/>
  <c r="L105" i="28"/>
  <c r="L106" i="28"/>
  <c r="L107" i="28"/>
  <c r="L108" i="28"/>
  <c r="L1053" i="28"/>
  <c r="L1054" i="28"/>
  <c r="L1055" i="28"/>
  <c r="L1056" i="28"/>
  <c r="L1057" i="28"/>
  <c r="L1058" i="28"/>
  <c r="L1059" i="28"/>
  <c r="L1060" i="28"/>
  <c r="L1061" i="28"/>
  <c r="L1062" i="28"/>
  <c r="L1063" i="28"/>
  <c r="L1064" i="28"/>
  <c r="L1065" i="28"/>
  <c r="L1020" i="28"/>
  <c r="L1021" i="28"/>
  <c r="L1022" i="28"/>
  <c r="L1023" i="28"/>
  <c r="L1024" i="28"/>
  <c r="L1025" i="28"/>
  <c r="L1026" i="28"/>
  <c r="L1027" i="28"/>
  <c r="L1028" i="28"/>
  <c r="L1029" i="28"/>
  <c r="L1030" i="28"/>
  <c r="L1031" i="28"/>
  <c r="L1032" i="28"/>
  <c r="L987" i="28"/>
  <c r="L988" i="28"/>
  <c r="L989" i="28"/>
  <c r="L990" i="28"/>
  <c r="L991" i="28"/>
  <c r="L992" i="28"/>
  <c r="L993" i="28"/>
  <c r="L994" i="28"/>
  <c r="L995" i="28"/>
  <c r="L996" i="28"/>
  <c r="L997" i="28"/>
  <c r="L998" i="28"/>
  <c r="L999" i="28"/>
  <c r="L954" i="28"/>
  <c r="L955" i="28"/>
  <c r="L956" i="28"/>
  <c r="L957" i="28"/>
  <c r="L958" i="28"/>
  <c r="L959" i="28"/>
  <c r="L960" i="28"/>
  <c r="L961" i="28"/>
  <c r="L962" i="28"/>
  <c r="L963" i="28"/>
  <c r="L964" i="28"/>
  <c r="L965" i="28"/>
  <c r="L966" i="28"/>
  <c r="L921" i="28"/>
  <c r="L922" i="28"/>
  <c r="L923" i="28"/>
  <c r="L924" i="28"/>
  <c r="L925" i="28"/>
  <c r="L926" i="28"/>
  <c r="L927" i="28"/>
  <c r="L928" i="28"/>
  <c r="L929" i="28"/>
  <c r="L930" i="28"/>
  <c r="L931" i="28"/>
  <c r="L932" i="28"/>
  <c r="L933" i="28"/>
  <c r="L888" i="28"/>
  <c r="L889" i="28"/>
  <c r="L890" i="28"/>
  <c r="L891" i="28"/>
  <c r="L892" i="28"/>
  <c r="L893" i="28"/>
  <c r="L894" i="28"/>
  <c r="L895" i="28"/>
  <c r="L896" i="28"/>
  <c r="L897" i="28"/>
  <c r="L898" i="28"/>
  <c r="L899" i="28"/>
  <c r="L900" i="28"/>
  <c r="L855" i="28"/>
  <c r="L856" i="28"/>
  <c r="L857" i="28"/>
  <c r="L858" i="28"/>
  <c r="L859" i="28"/>
  <c r="L860" i="28"/>
  <c r="L861" i="28"/>
  <c r="L862" i="28"/>
  <c r="L863" i="28"/>
  <c r="L864" i="28"/>
  <c r="L865" i="28"/>
  <c r="L866" i="28"/>
  <c r="L867" i="28"/>
  <c r="L822" i="28"/>
  <c r="L823" i="28"/>
  <c r="L824" i="28"/>
  <c r="L825" i="28"/>
  <c r="L826" i="28"/>
  <c r="L827" i="28"/>
  <c r="L828" i="28"/>
  <c r="L829" i="28"/>
  <c r="L830" i="28"/>
  <c r="L831" i="28"/>
  <c r="L832" i="28"/>
  <c r="L833" i="28"/>
  <c r="L834" i="28"/>
  <c r="L789" i="28"/>
  <c r="L790" i="28"/>
  <c r="L791" i="28"/>
  <c r="L792" i="28"/>
  <c r="L793" i="28"/>
  <c r="L794" i="28"/>
  <c r="L795" i="28"/>
  <c r="L796" i="28"/>
  <c r="L797" i="28"/>
  <c r="L798" i="28"/>
  <c r="L799" i="28"/>
  <c r="L800" i="28"/>
  <c r="L801" i="28"/>
  <c r="L756" i="28"/>
  <c r="L757" i="28"/>
  <c r="L758" i="28"/>
  <c r="L759" i="28"/>
  <c r="L760" i="28"/>
  <c r="L761" i="28"/>
  <c r="L762" i="28"/>
  <c r="L763" i="28"/>
  <c r="L764" i="28"/>
  <c r="L765" i="28"/>
  <c r="L766" i="28"/>
  <c r="L767" i="28"/>
  <c r="L768" i="28"/>
  <c r="L723" i="28"/>
  <c r="L724" i="28"/>
  <c r="L725" i="28"/>
  <c r="L726" i="28"/>
  <c r="L727" i="28"/>
  <c r="L728" i="28"/>
  <c r="L729" i="28"/>
  <c r="L730" i="28"/>
  <c r="L731" i="28"/>
  <c r="L732" i="28"/>
  <c r="L733" i="28"/>
  <c r="L734" i="28"/>
  <c r="L735" i="28"/>
  <c r="L690" i="28"/>
  <c r="L691" i="28"/>
  <c r="L692" i="28"/>
  <c r="L693" i="28"/>
  <c r="L694" i="28"/>
  <c r="L695" i="28"/>
  <c r="L696" i="28"/>
  <c r="L697" i="28"/>
  <c r="L698" i="28"/>
  <c r="L699" i="28"/>
  <c r="L700" i="28"/>
  <c r="L701" i="28"/>
  <c r="L702" i="28"/>
  <c r="L657" i="28"/>
  <c r="L658" i="28"/>
  <c r="L659" i="28"/>
  <c r="L660" i="28"/>
  <c r="L661" i="28"/>
  <c r="L662" i="28"/>
  <c r="L663" i="28"/>
  <c r="L664" i="28"/>
  <c r="L665" i="28"/>
  <c r="L666" i="28"/>
  <c r="L667" i="28"/>
  <c r="L668" i="28"/>
  <c r="L669" i="28"/>
  <c r="L624" i="28"/>
  <c r="L625" i="28"/>
  <c r="L626" i="28"/>
  <c r="L627" i="28"/>
  <c r="L628" i="28"/>
  <c r="L629" i="28"/>
  <c r="L630" i="28"/>
  <c r="L631" i="28"/>
  <c r="L632" i="28"/>
  <c r="L633" i="28"/>
  <c r="L634" i="28"/>
  <c r="L635" i="28"/>
  <c r="L636" i="28"/>
  <c r="L591" i="28"/>
  <c r="L592" i="28"/>
  <c r="L593" i="28"/>
  <c r="L594" i="28"/>
  <c r="L595" i="28"/>
  <c r="L596" i="28"/>
  <c r="L597" i="28"/>
  <c r="L598" i="28"/>
  <c r="L599" i="28"/>
  <c r="L600" i="28"/>
  <c r="L601" i="28"/>
  <c r="L602" i="28"/>
  <c r="L603" i="28"/>
  <c r="L558" i="28"/>
  <c r="L559" i="28"/>
  <c r="L560" i="28"/>
  <c r="L561" i="28"/>
  <c r="L562" i="28"/>
  <c r="L563" i="28"/>
  <c r="L564" i="28"/>
  <c r="L565" i="28"/>
  <c r="L566" i="28"/>
  <c r="L567" i="28"/>
  <c r="L568" i="28"/>
  <c r="L569" i="28"/>
  <c r="L570" i="28"/>
  <c r="L525" i="28"/>
  <c r="L526" i="28"/>
  <c r="L527" i="28"/>
  <c r="L528" i="28"/>
  <c r="L529" i="28"/>
  <c r="L530" i="28"/>
  <c r="L531" i="28"/>
  <c r="L532" i="28"/>
  <c r="L533" i="28"/>
  <c r="L534" i="28"/>
  <c r="L535" i="28"/>
  <c r="L536" i="28"/>
  <c r="L537" i="28"/>
  <c r="L492" i="28"/>
  <c r="L493" i="28"/>
  <c r="L494" i="28"/>
  <c r="L495" i="28"/>
  <c r="L496" i="28"/>
  <c r="L497" i="28"/>
  <c r="L498" i="28"/>
  <c r="L499" i="28"/>
  <c r="L500" i="28"/>
  <c r="L501" i="28"/>
  <c r="L502" i="28"/>
  <c r="L503" i="28"/>
  <c r="L504" i="28"/>
  <c r="L459" i="28"/>
  <c r="L460" i="28"/>
  <c r="L461" i="28"/>
  <c r="L462" i="28"/>
  <c r="L463" i="28"/>
  <c r="L464" i="28"/>
  <c r="L465" i="28"/>
  <c r="L466" i="28"/>
  <c r="L467" i="28"/>
  <c r="L468" i="28"/>
  <c r="L469" i="28"/>
  <c r="L470" i="28"/>
  <c r="L471" i="28"/>
  <c r="L426" i="28"/>
  <c r="L427" i="28"/>
  <c r="L428" i="28"/>
  <c r="L429" i="28"/>
  <c r="L430" i="28"/>
  <c r="L431" i="28"/>
  <c r="L432" i="28"/>
  <c r="L433" i="28"/>
  <c r="L434" i="28"/>
  <c r="L435" i="28"/>
  <c r="L436" i="28"/>
  <c r="L437" i="28"/>
  <c r="L438" i="28"/>
  <c r="L393" i="28"/>
  <c r="L394" i="28"/>
  <c r="L395" i="28"/>
  <c r="L396" i="28"/>
  <c r="L397" i="28"/>
  <c r="L398" i="28"/>
  <c r="L399" i="28"/>
  <c r="L400" i="28"/>
  <c r="L401" i="28"/>
  <c r="L402" i="28"/>
  <c r="L403" i="28"/>
  <c r="L404" i="28"/>
  <c r="L405" i="28"/>
  <c r="L360" i="28"/>
  <c r="L361" i="28"/>
  <c r="L362" i="28"/>
  <c r="L363" i="28"/>
  <c r="L364" i="28"/>
  <c r="L365" i="28"/>
  <c r="L366" i="28"/>
  <c r="L367" i="28"/>
  <c r="L368" i="28"/>
  <c r="L369" i="28"/>
  <c r="L370" i="28"/>
  <c r="L371" i="28"/>
  <c r="L372" i="28"/>
  <c r="L327" i="28"/>
  <c r="L328" i="28"/>
  <c r="L329" i="28"/>
  <c r="L330" i="28"/>
  <c r="L331" i="28"/>
  <c r="L332" i="28"/>
  <c r="L333" i="28"/>
  <c r="L334" i="28"/>
  <c r="L335" i="28"/>
  <c r="L336" i="28"/>
  <c r="L337" i="28"/>
  <c r="L338" i="28"/>
  <c r="L339" i="28"/>
  <c r="L294" i="28"/>
  <c r="L295" i="28"/>
  <c r="L296" i="28"/>
  <c r="L297" i="28"/>
  <c r="L298" i="28"/>
  <c r="L299" i="28"/>
  <c r="L300" i="28"/>
  <c r="L301" i="28"/>
  <c r="L302" i="28"/>
  <c r="L303" i="28"/>
  <c r="L304" i="28"/>
  <c r="L305" i="28"/>
  <c r="L306" i="28"/>
  <c r="L261" i="28"/>
  <c r="L262" i="28"/>
  <c r="L263" i="28"/>
  <c r="L264" i="28"/>
  <c r="L265" i="28"/>
  <c r="L266" i="28"/>
  <c r="L267" i="28"/>
  <c r="L268" i="28"/>
  <c r="L269" i="28"/>
  <c r="L270" i="28"/>
  <c r="L271" i="28"/>
  <c r="L272" i="28"/>
  <c r="L273" i="28"/>
  <c r="L228" i="28"/>
  <c r="L229" i="28"/>
  <c r="L230" i="28"/>
  <c r="L231" i="28"/>
  <c r="L232" i="28"/>
  <c r="L233" i="28"/>
  <c r="L234" i="28"/>
  <c r="L235" i="28"/>
  <c r="L236" i="28"/>
  <c r="L237" i="28"/>
  <c r="L238" i="28"/>
  <c r="L239" i="28"/>
  <c r="L240" i="28"/>
  <c r="L195" i="28"/>
  <c r="L196" i="28"/>
  <c r="L197" i="28"/>
  <c r="L198" i="28"/>
  <c r="L199" i="28"/>
  <c r="L200" i="28"/>
  <c r="L201" i="28"/>
  <c r="L202" i="28"/>
  <c r="L203" i="28"/>
  <c r="L204" i="28"/>
  <c r="L205" i="28"/>
  <c r="L206" i="28"/>
  <c r="L207" i="28"/>
  <c r="L162" i="28"/>
  <c r="L163" i="28"/>
  <c r="L164" i="28"/>
  <c r="L165" i="28"/>
  <c r="L166" i="28"/>
  <c r="L167" i="28"/>
  <c r="L168" i="28"/>
  <c r="L169" i="28"/>
  <c r="L170" i="28"/>
  <c r="L171" i="28"/>
  <c r="L172" i="28"/>
  <c r="L173" i="28"/>
  <c r="L174" i="28"/>
  <c r="L129" i="28"/>
  <c r="L130" i="28"/>
  <c r="L131" i="28"/>
  <c r="L132" i="28"/>
  <c r="L133" i="28"/>
  <c r="L134" i="28"/>
  <c r="L135" i="28"/>
  <c r="L136" i="28"/>
  <c r="L137" i="28"/>
  <c r="L138" i="28"/>
  <c r="L139" i="28"/>
  <c r="L140" i="28"/>
  <c r="L141" i="28"/>
  <c r="L70" i="28"/>
  <c r="L71" i="28"/>
  <c r="L72" i="28"/>
  <c r="L73" i="28"/>
  <c r="L74" i="28"/>
  <c r="A1559" i="4"/>
  <c r="A1698" i="46" s="1"/>
  <c r="A1560" i="4"/>
  <c r="A1561" i="4"/>
  <c r="A1562" i="4"/>
  <c r="A1563" i="4"/>
  <c r="A1520" i="4"/>
  <c r="A1521" i="4"/>
  <c r="A1522" i="4"/>
  <c r="A1523" i="4"/>
  <c r="A1524" i="4"/>
  <c r="A1481" i="4"/>
  <c r="A1482" i="4"/>
  <c r="A1483" i="4"/>
  <c r="A1484" i="4"/>
  <c r="A1485" i="4"/>
  <c r="A1442" i="4"/>
  <c r="A1443" i="4"/>
  <c r="A1444" i="4"/>
  <c r="A1445" i="4"/>
  <c r="A1446" i="4"/>
  <c r="A1403" i="4"/>
  <c r="A1404" i="4"/>
  <c r="A1405" i="4"/>
  <c r="A1406" i="4"/>
  <c r="A1407" i="4"/>
  <c r="A1364" i="4"/>
  <c r="A1365" i="4"/>
  <c r="A1366" i="4"/>
  <c r="A1367" i="4"/>
  <c r="A1368" i="4"/>
  <c r="A1325" i="4"/>
  <c r="A1326" i="4"/>
  <c r="A1327" i="4"/>
  <c r="A1328" i="4"/>
  <c r="A1329" i="4"/>
  <c r="A1286" i="4"/>
  <c r="A1287" i="4"/>
  <c r="A1288" i="4"/>
  <c r="A1289" i="4"/>
  <c r="A1290" i="4"/>
  <c r="A1247" i="4"/>
  <c r="A1248" i="4"/>
  <c r="A1249" i="4"/>
  <c r="A1250" i="4"/>
  <c r="A1251" i="4"/>
  <c r="A1208" i="4"/>
  <c r="A1209" i="4"/>
  <c r="A1210" i="4"/>
  <c r="A1211" i="4"/>
  <c r="A1212" i="4"/>
  <c r="A1169" i="4"/>
  <c r="A1170" i="4"/>
  <c r="A1171" i="4"/>
  <c r="A1172" i="4"/>
  <c r="A1173" i="4"/>
  <c r="A1130" i="4"/>
  <c r="A1131" i="4"/>
  <c r="A1132" i="4"/>
  <c r="A1133" i="4"/>
  <c r="A1134" i="4"/>
  <c r="A1091" i="4"/>
  <c r="A1092" i="4"/>
  <c r="A1093" i="4"/>
  <c r="A1094" i="4"/>
  <c r="A1095" i="4"/>
  <c r="A1052" i="4"/>
  <c r="A1053" i="4"/>
  <c r="A1054" i="4"/>
  <c r="A1055" i="4"/>
  <c r="A1056" i="4"/>
  <c r="A1013" i="4"/>
  <c r="A1014" i="4"/>
  <c r="A1015" i="4"/>
  <c r="A1016" i="4"/>
  <c r="A1017" i="4"/>
  <c r="A974" i="4"/>
  <c r="A975" i="4"/>
  <c r="A976" i="4"/>
  <c r="A977" i="4"/>
  <c r="A978" i="4"/>
  <c r="A935" i="4"/>
  <c r="A936" i="4"/>
  <c r="A937" i="4"/>
  <c r="A938" i="4"/>
  <c r="A939" i="4"/>
  <c r="A896" i="4"/>
  <c r="A897" i="4"/>
  <c r="A898" i="4"/>
  <c r="A899" i="4"/>
  <c r="A900" i="4"/>
  <c r="A857" i="4"/>
  <c r="A858" i="4"/>
  <c r="A859" i="4"/>
  <c r="A860" i="4"/>
  <c r="A861" i="4"/>
  <c r="A818" i="4"/>
  <c r="A819" i="4"/>
  <c r="A820" i="4"/>
  <c r="A821" i="4"/>
  <c r="A822" i="4"/>
  <c r="A740" i="4"/>
  <c r="A741" i="4"/>
  <c r="A742" i="4"/>
  <c r="A743" i="4"/>
  <c r="A744" i="4"/>
  <c r="A701" i="4"/>
  <c r="A702" i="4"/>
  <c r="A703" i="4"/>
  <c r="A704" i="4"/>
  <c r="A705" i="4"/>
  <c r="A662" i="4"/>
  <c r="A663" i="4"/>
  <c r="A664" i="4"/>
  <c r="A665" i="4"/>
  <c r="A666" i="4"/>
  <c r="A584" i="4"/>
  <c r="A585" i="4"/>
  <c r="A586" i="4"/>
  <c r="A587" i="4"/>
  <c r="A588" i="4"/>
  <c r="A545" i="4"/>
  <c r="A546" i="4"/>
  <c r="A547" i="4"/>
  <c r="A548" i="4"/>
  <c r="A549" i="4"/>
  <c r="A506" i="4"/>
  <c r="A507" i="4"/>
  <c r="A508" i="4"/>
  <c r="A509" i="4"/>
  <c r="A510" i="4"/>
  <c r="A467" i="4"/>
  <c r="A468" i="4"/>
  <c r="A469" i="4"/>
  <c r="A470" i="4"/>
  <c r="A471" i="4"/>
  <c r="A428" i="4"/>
  <c r="A429" i="4"/>
  <c r="A430" i="4"/>
  <c r="A431" i="4"/>
  <c r="A432" i="4"/>
  <c r="A389" i="4"/>
  <c r="A390" i="4"/>
  <c r="A391" i="4"/>
  <c r="A392" i="4"/>
  <c r="A393" i="4"/>
  <c r="A311" i="4"/>
  <c r="A312" i="4"/>
  <c r="A313" i="4"/>
  <c r="A314" i="4"/>
  <c r="A315" i="4"/>
  <c r="A233" i="4"/>
  <c r="A234" i="4"/>
  <c r="A235" i="4"/>
  <c r="A236" i="4"/>
  <c r="A237" i="4"/>
  <c r="A155" i="4"/>
  <c r="A156" i="4"/>
  <c r="A157" i="4"/>
  <c r="A158" i="4"/>
  <c r="A159" i="4"/>
  <c r="A77" i="4"/>
  <c r="A78" i="4"/>
  <c r="A79" i="4"/>
  <c r="A80" i="4"/>
  <c r="A81" i="4"/>
  <c r="B3" i="28" l="1"/>
  <c r="B6" i="24"/>
  <c r="B1050" i="24"/>
  <c r="B1200" i="24"/>
  <c r="B1192" i="24"/>
  <c r="B1182" i="24"/>
  <c r="B1174" i="24"/>
  <c r="B1164" i="24"/>
  <c r="B1156" i="24"/>
  <c r="B1146" i="24"/>
  <c r="B1138" i="24"/>
  <c r="B1128" i="24"/>
  <c r="B1120" i="24"/>
  <c r="B1110" i="24"/>
  <c r="B1102" i="24"/>
  <c r="B1092" i="24"/>
  <c r="B1084" i="24"/>
  <c r="B1074" i="24"/>
  <c r="B1066" i="24"/>
  <c r="B1056" i="24"/>
  <c r="B1048" i="24"/>
  <c r="B1038" i="24"/>
  <c r="B1030" i="24"/>
  <c r="B1020" i="24"/>
  <c r="B1012" i="24"/>
  <c r="B1002" i="24"/>
  <c r="B994" i="24"/>
  <c r="B984" i="24"/>
  <c r="B976" i="24"/>
  <c r="B966" i="24"/>
  <c r="B958" i="24"/>
  <c r="B948" i="24"/>
  <c r="B940" i="24"/>
  <c r="B930" i="24"/>
  <c r="B922" i="24"/>
  <c r="B912" i="24"/>
  <c r="B904" i="24"/>
  <c r="B894" i="24"/>
  <c r="B886" i="24"/>
  <c r="B876" i="24"/>
  <c r="B868" i="24"/>
  <c r="B858" i="24"/>
  <c r="B850" i="24"/>
  <c r="B840" i="24"/>
  <c r="B830" i="24"/>
  <c r="B818" i="24"/>
  <c r="B806" i="24"/>
  <c r="B794" i="24"/>
  <c r="B782" i="24"/>
  <c r="B770" i="24"/>
  <c r="B758" i="24"/>
  <c r="B746" i="24"/>
  <c r="B734" i="24"/>
  <c r="B722" i="24"/>
  <c r="B710" i="24"/>
  <c r="B698" i="24"/>
  <c r="B686" i="24"/>
  <c r="B672" i="24"/>
  <c r="B658" i="24"/>
  <c r="B643" i="24"/>
  <c r="B629" i="24"/>
  <c r="B615" i="24"/>
  <c r="B600" i="24"/>
  <c r="B583" i="24"/>
  <c r="B565" i="24"/>
  <c r="B547" i="24"/>
  <c r="B529" i="24"/>
  <c r="B510" i="24"/>
  <c r="B483" i="24"/>
  <c r="B456" i="24"/>
  <c r="B429" i="24"/>
  <c r="B402" i="24"/>
  <c r="B375" i="24"/>
  <c r="B348" i="24"/>
  <c r="B321" i="24"/>
  <c r="B294" i="24"/>
  <c r="B267" i="24"/>
  <c r="B240" i="24"/>
  <c r="B213" i="24"/>
  <c r="B186" i="24"/>
  <c r="B159" i="24"/>
  <c r="B132" i="24"/>
  <c r="B105" i="24"/>
  <c r="B78" i="24"/>
  <c r="B51" i="24"/>
  <c r="B24" i="24"/>
  <c r="B1199" i="24"/>
  <c r="B1190" i="24"/>
  <c r="B1181" i="24"/>
  <c r="B1172" i="24"/>
  <c r="B1163" i="24"/>
  <c r="B1154" i="24"/>
  <c r="B1145" i="24"/>
  <c r="B1136" i="24"/>
  <c r="B1127" i="24"/>
  <c r="B1118" i="24"/>
  <c r="B1109" i="24"/>
  <c r="B1100" i="24"/>
  <c r="B1091" i="24"/>
  <c r="B1082" i="24"/>
  <c r="B1073" i="24"/>
  <c r="B1064" i="24"/>
  <c r="B1055" i="24"/>
  <c r="B1046" i="24"/>
  <c r="B1037" i="24"/>
  <c r="B1028" i="24"/>
  <c r="B1019" i="24"/>
  <c r="B1010" i="24"/>
  <c r="B1001" i="24"/>
  <c r="B992" i="24"/>
  <c r="B983" i="24"/>
  <c r="B974" i="24"/>
  <c r="B965" i="24"/>
  <c r="B956" i="24"/>
  <c r="B947" i="24"/>
  <c r="B938" i="24"/>
  <c r="B929" i="24"/>
  <c r="B920" i="24"/>
  <c r="B911" i="24"/>
  <c r="B902" i="24"/>
  <c r="B893" i="24"/>
  <c r="B884" i="24"/>
  <c r="B875" i="24"/>
  <c r="B866" i="24"/>
  <c r="B857" i="24"/>
  <c r="B848" i="24"/>
  <c r="B839" i="24"/>
  <c r="B828" i="24"/>
  <c r="B816" i="24"/>
  <c r="B804" i="24"/>
  <c r="B792" i="24"/>
  <c r="B780" i="24"/>
  <c r="B768" i="24"/>
  <c r="B756" i="24"/>
  <c r="B744" i="24"/>
  <c r="B732" i="24"/>
  <c r="B720" i="24"/>
  <c r="B708" i="24"/>
  <c r="B696" i="24"/>
  <c r="B684" i="24"/>
  <c r="B670" i="24"/>
  <c r="B655" i="24"/>
  <c r="B641" i="24"/>
  <c r="B627" i="24"/>
  <c r="B612" i="24"/>
  <c r="B598" i="24"/>
  <c r="B581" i="24"/>
  <c r="B563" i="24"/>
  <c r="B545" i="24"/>
  <c r="B527" i="24"/>
  <c r="B507" i="24"/>
  <c r="B480" i="24"/>
  <c r="B453" i="24"/>
  <c r="B426" i="24"/>
  <c r="B399" i="24"/>
  <c r="B372" i="24"/>
  <c r="B345" i="24"/>
  <c r="B318" i="24"/>
  <c r="B291" i="24"/>
  <c r="B264" i="24"/>
  <c r="B237" i="24"/>
  <c r="B210" i="24"/>
  <c r="B183" i="24"/>
  <c r="B156" i="24"/>
  <c r="B129" i="24"/>
  <c r="B102" i="24"/>
  <c r="B75" i="24"/>
  <c r="B48" i="24"/>
  <c r="B21" i="24"/>
  <c r="B1198" i="24"/>
  <c r="B1188" i="24"/>
  <c r="B1180" i="24"/>
  <c r="B1170" i="24"/>
  <c r="B1162" i="24"/>
  <c r="B1152" i="24"/>
  <c r="B1144" i="24"/>
  <c r="B1134" i="24"/>
  <c r="B1126" i="24"/>
  <c r="B1116" i="24"/>
  <c r="B1108" i="24"/>
  <c r="B1098" i="24"/>
  <c r="B1090" i="24"/>
  <c r="B1080" i="24"/>
  <c r="B1072" i="24"/>
  <c r="B1062" i="24"/>
  <c r="B1054" i="24"/>
  <c r="B1044" i="24"/>
  <c r="B1036" i="24"/>
  <c r="B1026" i="24"/>
  <c r="B1018" i="24"/>
  <c r="B1008" i="24"/>
  <c r="B1000" i="24"/>
  <c r="B990" i="24"/>
  <c r="B982" i="24"/>
  <c r="B972" i="24"/>
  <c r="B964" i="24"/>
  <c r="B954" i="24"/>
  <c r="B946" i="24"/>
  <c r="B936" i="24"/>
  <c r="B928" i="24"/>
  <c r="B918" i="24"/>
  <c r="B910" i="24"/>
  <c r="B900" i="24"/>
  <c r="B892" i="24"/>
  <c r="B882" i="24"/>
  <c r="B874" i="24"/>
  <c r="B864" i="24"/>
  <c r="B856" i="24"/>
  <c r="B846" i="24"/>
  <c r="B838" i="24"/>
  <c r="B827" i="24"/>
  <c r="B815" i="24"/>
  <c r="B803" i="24"/>
  <c r="B791" i="24"/>
  <c r="B779" i="24"/>
  <c r="B767" i="24"/>
  <c r="B755" i="24"/>
  <c r="B743" i="24"/>
  <c r="B731" i="24"/>
  <c r="B719" i="24"/>
  <c r="B707" i="24"/>
  <c r="B695" i="24"/>
  <c r="B683" i="24"/>
  <c r="B669" i="24"/>
  <c r="B654" i="24"/>
  <c r="B640" i="24"/>
  <c r="B625" i="24"/>
  <c r="B611" i="24"/>
  <c r="B597" i="24"/>
  <c r="B579" i="24"/>
  <c r="B561" i="24"/>
  <c r="B543" i="24"/>
  <c r="B525" i="24"/>
  <c r="B504" i="24"/>
  <c r="B477" i="24"/>
  <c r="B450" i="24"/>
  <c r="B423" i="24"/>
  <c r="B396" i="24"/>
  <c r="B369" i="24"/>
  <c r="B342" i="24"/>
  <c r="B315" i="24"/>
  <c r="B288" i="24"/>
  <c r="B261" i="24"/>
  <c r="B234" i="24"/>
  <c r="B207" i="24"/>
  <c r="B180" i="24"/>
  <c r="B153" i="24"/>
  <c r="B126" i="24"/>
  <c r="B99" i="24"/>
  <c r="B72" i="24"/>
  <c r="B45" i="24"/>
  <c r="B18" i="24"/>
  <c r="B1196" i="24"/>
  <c r="B1187" i="24"/>
  <c r="B1178" i="24"/>
  <c r="B1169" i="24"/>
  <c r="B1160" i="24"/>
  <c r="B1151" i="24"/>
  <c r="B1142" i="24"/>
  <c r="B1133" i="24"/>
  <c r="B1124" i="24"/>
  <c r="B1115" i="24"/>
  <c r="B1106" i="24"/>
  <c r="B1097" i="24"/>
  <c r="B1088" i="24"/>
  <c r="B1079" i="24"/>
  <c r="B1070" i="24"/>
  <c r="B1061" i="24"/>
  <c r="B1052" i="24"/>
  <c r="B1043" i="24"/>
  <c r="B1034" i="24"/>
  <c r="B1025" i="24"/>
  <c r="B1016" i="24"/>
  <c r="B1007" i="24"/>
  <c r="B998" i="24"/>
  <c r="B989" i="24"/>
  <c r="B980" i="24"/>
  <c r="B971" i="24"/>
  <c r="B962" i="24"/>
  <c r="B953" i="24"/>
  <c r="B944" i="24"/>
  <c r="B935" i="24"/>
  <c r="B926" i="24"/>
  <c r="B917" i="24"/>
  <c r="B908" i="24"/>
  <c r="B899" i="24"/>
  <c r="B890" i="24"/>
  <c r="B881" i="24"/>
  <c r="B872" i="24"/>
  <c r="B863" i="24"/>
  <c r="B854" i="24"/>
  <c r="B845" i="24"/>
  <c r="B836" i="24"/>
  <c r="B824" i="24"/>
  <c r="B812" i="24"/>
  <c r="B800" i="24"/>
  <c r="B788" i="24"/>
  <c r="B776" i="24"/>
  <c r="B764" i="24"/>
  <c r="B752" i="24"/>
  <c r="B740" i="24"/>
  <c r="B728" i="24"/>
  <c r="B716" i="24"/>
  <c r="B704" i="24"/>
  <c r="B692" i="24"/>
  <c r="B679" i="24"/>
  <c r="B665" i="24"/>
  <c r="B651" i="24"/>
  <c r="B636" i="24"/>
  <c r="B622" i="24"/>
  <c r="B607" i="24"/>
  <c r="B593" i="24"/>
  <c r="B575" i="24"/>
  <c r="B557" i="24"/>
  <c r="B539" i="24"/>
  <c r="B521" i="24"/>
  <c r="B498" i="24"/>
  <c r="B471" i="24"/>
  <c r="B444" i="24"/>
  <c r="B417" i="24"/>
  <c r="B390" i="24"/>
  <c r="B363" i="24"/>
  <c r="B336" i="24"/>
  <c r="B309" i="24"/>
  <c r="B282" i="24"/>
  <c r="B255" i="24"/>
  <c r="B228" i="24"/>
  <c r="B201" i="24"/>
  <c r="B174" i="24"/>
  <c r="B147" i="24"/>
  <c r="B120" i="24"/>
  <c r="B93" i="24"/>
  <c r="B66" i="24"/>
  <c r="B39" i="24"/>
  <c r="B12" i="24"/>
  <c r="B1194" i="24"/>
  <c r="B1186" i="24"/>
  <c r="B1176" i="24"/>
  <c r="B1168" i="24"/>
  <c r="B1158" i="24"/>
  <c r="B1150" i="24"/>
  <c r="B1140" i="24"/>
  <c r="B1132" i="24"/>
  <c r="B1122" i="24"/>
  <c r="B1114" i="24"/>
  <c r="B1104" i="24"/>
  <c r="B1096" i="24"/>
  <c r="B1086" i="24"/>
  <c r="B1078" i="24"/>
  <c r="B1068" i="24"/>
  <c r="B1060" i="24"/>
  <c r="B1042" i="24"/>
  <c r="B1032" i="24"/>
  <c r="B1024" i="24"/>
  <c r="B1014" i="24"/>
  <c r="B1006" i="24"/>
  <c r="B996" i="24"/>
  <c r="B988" i="24"/>
  <c r="B978" i="24"/>
  <c r="B970" i="24"/>
  <c r="B960" i="24"/>
  <c r="B952" i="24"/>
  <c r="B942" i="24"/>
  <c r="B934" i="24"/>
  <c r="B924" i="24"/>
  <c r="B916" i="24"/>
  <c r="B906" i="24"/>
  <c r="B898" i="24"/>
  <c r="B888" i="24"/>
  <c r="B880" i="24"/>
  <c r="B870" i="24"/>
  <c r="B862" i="24"/>
  <c r="B852" i="24"/>
  <c r="B844" i="24"/>
  <c r="B834" i="24"/>
  <c r="B822" i="24"/>
  <c r="B810" i="24"/>
  <c r="B798" i="24"/>
  <c r="B786" i="24"/>
  <c r="B774" i="24"/>
  <c r="B762" i="24"/>
  <c r="B750" i="24"/>
  <c r="B738" i="24"/>
  <c r="B726" i="24"/>
  <c r="B714" i="24"/>
  <c r="B702" i="24"/>
  <c r="B690" i="24"/>
  <c r="B677" i="24"/>
  <c r="B663" i="24"/>
  <c r="B648" i="24"/>
  <c r="B634" i="24"/>
  <c r="B619" i="24"/>
  <c r="B605" i="24"/>
  <c r="B589" i="24"/>
  <c r="B571" i="24"/>
  <c r="B553" i="24"/>
  <c r="B535" i="24"/>
  <c r="B517" i="24"/>
  <c r="B492" i="24"/>
  <c r="B465" i="24"/>
  <c r="B438" i="24"/>
  <c r="B411" i="24"/>
  <c r="B384" i="24"/>
  <c r="B357" i="24"/>
  <c r="B330" i="24"/>
  <c r="B303" i="24"/>
  <c r="B276" i="24"/>
  <c r="B249" i="24"/>
  <c r="B222" i="24"/>
  <c r="B195" i="24"/>
  <c r="B168" i="24"/>
  <c r="B141" i="24"/>
  <c r="B114" i="24"/>
  <c r="B87" i="24"/>
  <c r="B60" i="24"/>
  <c r="B33" i="24"/>
  <c r="B2" i="24"/>
  <c r="B4" i="24"/>
  <c r="B10" i="24"/>
  <c r="B16" i="24"/>
  <c r="B22" i="24"/>
  <c r="B28" i="24"/>
  <c r="B34" i="24"/>
  <c r="B40" i="24"/>
  <c r="B46" i="24"/>
  <c r="B52" i="24"/>
  <c r="B58" i="24"/>
  <c r="B64" i="24"/>
  <c r="B70" i="24"/>
  <c r="B76" i="24"/>
  <c r="B82" i="24"/>
  <c r="B88" i="24"/>
  <c r="B94" i="24"/>
  <c r="B100" i="24"/>
  <c r="B106" i="24"/>
  <c r="B112" i="24"/>
  <c r="B118" i="24"/>
  <c r="B124" i="24"/>
  <c r="B130" i="24"/>
  <c r="B136" i="24"/>
  <c r="B142" i="24"/>
  <c r="B148" i="24"/>
  <c r="B154" i="24"/>
  <c r="B160" i="24"/>
  <c r="B166" i="24"/>
  <c r="B172" i="24"/>
  <c r="B178" i="24"/>
  <c r="B184" i="24"/>
  <c r="B190" i="24"/>
  <c r="B196" i="24"/>
  <c r="B202" i="24"/>
  <c r="B208" i="24"/>
  <c r="B214" i="24"/>
  <c r="B220" i="24"/>
  <c r="B226" i="24"/>
  <c r="B232" i="24"/>
  <c r="B238" i="24"/>
  <c r="B244" i="24"/>
  <c r="B250" i="24"/>
  <c r="B256" i="24"/>
  <c r="B262" i="24"/>
  <c r="B268" i="24"/>
  <c r="B274" i="24"/>
  <c r="B280" i="24"/>
  <c r="B286" i="24"/>
  <c r="B292" i="24"/>
  <c r="B298" i="24"/>
  <c r="B304" i="24"/>
  <c r="B310" i="24"/>
  <c r="B316" i="24"/>
  <c r="B322" i="24"/>
  <c r="B328" i="24"/>
  <c r="B334" i="24"/>
  <c r="B340" i="24"/>
  <c r="B346" i="24"/>
  <c r="B352" i="24"/>
  <c r="B358" i="24"/>
  <c r="B364" i="24"/>
  <c r="B370" i="24"/>
  <c r="B376" i="24"/>
  <c r="B382" i="24"/>
  <c r="B388" i="24"/>
  <c r="B394" i="24"/>
  <c r="B400" i="24"/>
  <c r="B406" i="24"/>
  <c r="B412" i="24"/>
  <c r="B418" i="24"/>
  <c r="B424" i="24"/>
  <c r="B430" i="24"/>
  <c r="B436" i="24"/>
  <c r="B442" i="24"/>
  <c r="B448" i="24"/>
  <c r="B454" i="24"/>
  <c r="B460" i="24"/>
  <c r="B466" i="24"/>
  <c r="B472" i="24"/>
  <c r="B478" i="24"/>
  <c r="B484" i="24"/>
  <c r="B490" i="24"/>
  <c r="B496" i="24"/>
  <c r="B502" i="24"/>
  <c r="B508" i="24"/>
  <c r="B8" i="24"/>
  <c r="B14" i="24"/>
  <c r="B20" i="24"/>
  <c r="B26" i="24"/>
  <c r="B32" i="24"/>
  <c r="B38" i="24"/>
  <c r="B44" i="24"/>
  <c r="B50" i="24"/>
  <c r="B56" i="24"/>
  <c r="B62" i="24"/>
  <c r="B68" i="24"/>
  <c r="B74" i="24"/>
  <c r="B80" i="24"/>
  <c r="B86" i="24"/>
  <c r="B92" i="24"/>
  <c r="B98" i="24"/>
  <c r="B104" i="24"/>
  <c r="B110" i="24"/>
  <c r="B116" i="24"/>
  <c r="B122" i="24"/>
  <c r="B128" i="24"/>
  <c r="B134" i="24"/>
  <c r="B140" i="24"/>
  <c r="B146" i="24"/>
  <c r="B152" i="24"/>
  <c r="B158" i="24"/>
  <c r="B164" i="24"/>
  <c r="B170" i="24"/>
  <c r="B176" i="24"/>
  <c r="B182" i="24"/>
  <c r="B188" i="24"/>
  <c r="B194" i="24"/>
  <c r="B200" i="24"/>
  <c r="B206" i="24"/>
  <c r="B212" i="24"/>
  <c r="B218" i="24"/>
  <c r="B224" i="24"/>
  <c r="B230" i="24"/>
  <c r="B236" i="24"/>
  <c r="B242" i="24"/>
  <c r="B248" i="24"/>
  <c r="B254" i="24"/>
  <c r="B260" i="24"/>
  <c r="B266" i="24"/>
  <c r="B272" i="24"/>
  <c r="B278" i="24"/>
  <c r="B284" i="24"/>
  <c r="B290" i="24"/>
  <c r="B296" i="24"/>
  <c r="B302" i="24"/>
  <c r="B308" i="24"/>
  <c r="B314" i="24"/>
  <c r="B320" i="24"/>
  <c r="B326" i="24"/>
  <c r="B332" i="24"/>
  <c r="B338" i="24"/>
  <c r="B344" i="24"/>
  <c r="B350" i="24"/>
  <c r="B356" i="24"/>
  <c r="B362" i="24"/>
  <c r="B368" i="24"/>
  <c r="B374" i="24"/>
  <c r="B380" i="24"/>
  <c r="B386" i="24"/>
  <c r="B392" i="24"/>
  <c r="B398" i="24"/>
  <c r="B404" i="24"/>
  <c r="B410" i="24"/>
  <c r="B416" i="24"/>
  <c r="B422" i="24"/>
  <c r="B428" i="24"/>
  <c r="B434" i="24"/>
  <c r="B440" i="24"/>
  <c r="B446" i="24"/>
  <c r="B452" i="24"/>
  <c r="B458" i="24"/>
  <c r="B464" i="24"/>
  <c r="B470" i="24"/>
  <c r="B476" i="24"/>
  <c r="B482" i="24"/>
  <c r="B488" i="24"/>
  <c r="B494" i="24"/>
  <c r="B500" i="24"/>
  <c r="B506" i="24"/>
  <c r="B512" i="24"/>
  <c r="B7" i="24"/>
  <c r="B17" i="24"/>
  <c r="B25" i="24"/>
  <c r="B35" i="24"/>
  <c r="B43" i="24"/>
  <c r="B53" i="24"/>
  <c r="B61" i="24"/>
  <c r="B71" i="24"/>
  <c r="B79" i="24"/>
  <c r="B89" i="24"/>
  <c r="B97" i="24"/>
  <c r="B107" i="24"/>
  <c r="B115" i="24"/>
  <c r="B125" i="24"/>
  <c r="B133" i="24"/>
  <c r="B143" i="24"/>
  <c r="B151" i="24"/>
  <c r="B161" i="24"/>
  <c r="B169" i="24"/>
  <c r="B179" i="24"/>
  <c r="B187" i="24"/>
  <c r="B197" i="24"/>
  <c r="B205" i="24"/>
  <c r="B215" i="24"/>
  <c r="B223" i="24"/>
  <c r="B233" i="24"/>
  <c r="B241" i="24"/>
  <c r="B251" i="24"/>
  <c r="B259" i="24"/>
  <c r="B269" i="24"/>
  <c r="B277" i="24"/>
  <c r="B287" i="24"/>
  <c r="B295" i="24"/>
  <c r="B305" i="24"/>
  <c r="B313" i="24"/>
  <c r="B323" i="24"/>
  <c r="B331" i="24"/>
  <c r="B341" i="24"/>
  <c r="B349" i="24"/>
  <c r="B359" i="24"/>
  <c r="B367" i="24"/>
  <c r="B377" i="24"/>
  <c r="B385" i="24"/>
  <c r="B395" i="24"/>
  <c r="B403" i="24"/>
  <c r="B413" i="24"/>
  <c r="B421" i="24"/>
  <c r="B431" i="24"/>
  <c r="B439" i="24"/>
  <c r="B449" i="24"/>
  <c r="B457" i="24"/>
  <c r="B467" i="24"/>
  <c r="B475" i="24"/>
  <c r="B485" i="24"/>
  <c r="B493" i="24"/>
  <c r="B503" i="24"/>
  <c r="B511" i="24"/>
  <c r="B518" i="24"/>
  <c r="B524" i="24"/>
  <c r="B530" i="24"/>
  <c r="B536" i="24"/>
  <c r="B542" i="24"/>
  <c r="B548" i="24"/>
  <c r="B554" i="24"/>
  <c r="B560" i="24"/>
  <c r="B566" i="24"/>
  <c r="B572" i="24"/>
  <c r="B578" i="24"/>
  <c r="B584" i="24"/>
  <c r="B590" i="24"/>
  <c r="B596" i="24"/>
  <c r="B602" i="24"/>
  <c r="B608" i="24"/>
  <c r="B614" i="24"/>
  <c r="B620" i="24"/>
  <c r="B626" i="24"/>
  <c r="B632" i="24"/>
  <c r="B638" i="24"/>
  <c r="B644" i="24"/>
  <c r="B650" i="24"/>
  <c r="B656" i="24"/>
  <c r="B662" i="24"/>
  <c r="B668" i="24"/>
  <c r="B674" i="24"/>
  <c r="B680" i="24"/>
  <c r="B11" i="24"/>
  <c r="B19" i="24"/>
  <c r="B29" i="24"/>
  <c r="B37" i="24"/>
  <c r="B47" i="24"/>
  <c r="B55" i="24"/>
  <c r="B65" i="24"/>
  <c r="B73" i="24"/>
  <c r="B83" i="24"/>
  <c r="B91" i="24"/>
  <c r="B101" i="24"/>
  <c r="B109" i="24"/>
  <c r="B119" i="24"/>
  <c r="B127" i="24"/>
  <c r="B137" i="24"/>
  <c r="B145" i="24"/>
  <c r="B155" i="24"/>
  <c r="B163" i="24"/>
  <c r="B173" i="24"/>
  <c r="B181" i="24"/>
  <c r="B191" i="24"/>
  <c r="B199" i="24"/>
  <c r="B209" i="24"/>
  <c r="B217" i="24"/>
  <c r="B227" i="24"/>
  <c r="B235" i="24"/>
  <c r="B245" i="24"/>
  <c r="B253" i="24"/>
  <c r="B263" i="24"/>
  <c r="B271" i="24"/>
  <c r="B281" i="24"/>
  <c r="B289" i="24"/>
  <c r="B299" i="24"/>
  <c r="B307" i="24"/>
  <c r="B317" i="24"/>
  <c r="B325" i="24"/>
  <c r="B335" i="24"/>
  <c r="B343" i="24"/>
  <c r="B353" i="24"/>
  <c r="B361" i="24"/>
  <c r="B371" i="24"/>
  <c r="B379" i="24"/>
  <c r="B389" i="24"/>
  <c r="B397" i="24"/>
  <c r="B407" i="24"/>
  <c r="B415" i="24"/>
  <c r="B425" i="24"/>
  <c r="B433" i="24"/>
  <c r="B443" i="24"/>
  <c r="B451" i="24"/>
  <c r="B461" i="24"/>
  <c r="B469" i="24"/>
  <c r="B479" i="24"/>
  <c r="B487" i="24"/>
  <c r="B497" i="24"/>
  <c r="B505" i="24"/>
  <c r="B514" i="24"/>
  <c r="B520" i="24"/>
  <c r="B526" i="24"/>
  <c r="B532" i="24"/>
  <c r="B538" i="24"/>
  <c r="B544" i="24"/>
  <c r="B550" i="24"/>
  <c r="B556" i="24"/>
  <c r="B562" i="24"/>
  <c r="B568" i="24"/>
  <c r="B574" i="24"/>
  <c r="B580" i="24"/>
  <c r="B586" i="24"/>
  <c r="B592" i="24"/>
  <c r="B3" i="24"/>
  <c r="B15" i="24"/>
  <c r="B30" i="24"/>
  <c r="B42" i="24"/>
  <c r="B57" i="24"/>
  <c r="B69" i="24"/>
  <c r="B84" i="24"/>
  <c r="B96" i="24"/>
  <c r="B111" i="24"/>
  <c r="B123" i="24"/>
  <c r="B138" i="24"/>
  <c r="B150" i="24"/>
  <c r="B165" i="24"/>
  <c r="B177" i="24"/>
  <c r="B192" i="24"/>
  <c r="B204" i="24"/>
  <c r="B219" i="24"/>
  <c r="B231" i="24"/>
  <c r="B246" i="24"/>
  <c r="B258" i="24"/>
  <c r="B273" i="24"/>
  <c r="B285" i="24"/>
  <c r="B300" i="24"/>
  <c r="B312" i="24"/>
  <c r="B327" i="24"/>
  <c r="B339" i="24"/>
  <c r="B354" i="24"/>
  <c r="B366" i="24"/>
  <c r="B381" i="24"/>
  <c r="B393" i="24"/>
  <c r="B408" i="24"/>
  <c r="B420" i="24"/>
  <c r="B435" i="24"/>
  <c r="B447" i="24"/>
  <c r="B462" i="24"/>
  <c r="B474" i="24"/>
  <c r="B489" i="24"/>
  <c r="B501" i="24"/>
  <c r="B515" i="24"/>
  <c r="B523" i="24"/>
  <c r="B533" i="24"/>
  <c r="B541" i="24"/>
  <c r="B551" i="24"/>
  <c r="B559" i="24"/>
  <c r="B569" i="24"/>
  <c r="B577" i="24"/>
  <c r="B587" i="24"/>
  <c r="B595" i="24"/>
  <c r="B603" i="24"/>
  <c r="B610" i="24"/>
  <c r="B617" i="24"/>
  <c r="B624" i="24"/>
  <c r="B631" i="24"/>
  <c r="B639" i="24"/>
  <c r="B646" i="24"/>
  <c r="B653" i="24"/>
  <c r="B660" i="24"/>
  <c r="B667" i="24"/>
  <c r="B675" i="24"/>
  <c r="B682" i="24"/>
  <c r="B688" i="24"/>
  <c r="B694" i="24"/>
  <c r="B700" i="24"/>
  <c r="B706" i="24"/>
  <c r="B712" i="24"/>
  <c r="B718" i="24"/>
  <c r="B724" i="24"/>
  <c r="B730" i="24"/>
  <c r="B736" i="24"/>
  <c r="B742" i="24"/>
  <c r="B748" i="24"/>
  <c r="B754" i="24"/>
  <c r="B760" i="24"/>
  <c r="B766" i="24"/>
  <c r="B772" i="24"/>
  <c r="B778" i="24"/>
  <c r="B784" i="24"/>
  <c r="B790" i="24"/>
  <c r="B796" i="24"/>
  <c r="B802" i="24"/>
  <c r="B808" i="24"/>
  <c r="B814" i="24"/>
  <c r="B820" i="24"/>
  <c r="B826" i="24"/>
  <c r="B832" i="24"/>
  <c r="B9" i="24"/>
  <c r="B23" i="24"/>
  <c r="B36" i="24"/>
  <c r="B49" i="24"/>
  <c r="B63" i="24"/>
  <c r="B77" i="24"/>
  <c r="B90" i="24"/>
  <c r="B103" i="24"/>
  <c r="B117" i="24"/>
  <c r="B131" i="24"/>
  <c r="B144" i="24"/>
  <c r="B157" i="24"/>
  <c r="B171" i="24"/>
  <c r="B185" i="24"/>
  <c r="B198" i="24"/>
  <c r="B211" i="24"/>
  <c r="B225" i="24"/>
  <c r="B239" i="24"/>
  <c r="B252" i="24"/>
  <c r="B265" i="24"/>
  <c r="B279" i="24"/>
  <c r="B293" i="24"/>
  <c r="B306" i="24"/>
  <c r="B319" i="24"/>
  <c r="B333" i="24"/>
  <c r="B347" i="24"/>
  <c r="B360" i="24"/>
  <c r="B373" i="24"/>
  <c r="B387" i="24"/>
  <c r="B401" i="24"/>
  <c r="B414" i="24"/>
  <c r="B427" i="24"/>
  <c r="B441" i="24"/>
  <c r="B455" i="24"/>
  <c r="B468" i="24"/>
  <c r="B481" i="24"/>
  <c r="B495" i="24"/>
  <c r="B509" i="24"/>
  <c r="B519" i="24"/>
  <c r="B528" i="24"/>
  <c r="B537" i="24"/>
  <c r="B546" i="24"/>
  <c r="B555" i="24"/>
  <c r="B564" i="24"/>
  <c r="B573" i="24"/>
  <c r="B582" i="24"/>
  <c r="B591" i="24"/>
  <c r="B599" i="24"/>
  <c r="B606" i="24"/>
  <c r="B613" i="24"/>
  <c r="B621" i="24"/>
  <c r="B628" i="24"/>
  <c r="B635" i="24"/>
  <c r="B642" i="24"/>
  <c r="B649" i="24"/>
  <c r="B657" i="24"/>
  <c r="B664" i="24"/>
  <c r="B671" i="24"/>
  <c r="B678" i="24"/>
  <c r="B685" i="24"/>
  <c r="B691" i="24"/>
  <c r="B697" i="24"/>
  <c r="B703" i="24"/>
  <c r="B709" i="24"/>
  <c r="B715" i="24"/>
  <c r="B721" i="24"/>
  <c r="B727" i="24"/>
  <c r="B733" i="24"/>
  <c r="B739" i="24"/>
  <c r="B745" i="24"/>
  <c r="B751" i="24"/>
  <c r="B757" i="24"/>
  <c r="B763" i="24"/>
  <c r="B769" i="24"/>
  <c r="B775" i="24"/>
  <c r="B781" i="24"/>
  <c r="B787" i="24"/>
  <c r="B793" i="24"/>
  <c r="B799" i="24"/>
  <c r="B805" i="24"/>
  <c r="B811" i="24"/>
  <c r="B817" i="24"/>
  <c r="B823" i="24"/>
  <c r="B829" i="24"/>
  <c r="B835" i="24"/>
  <c r="B841" i="24"/>
  <c r="B847" i="24"/>
  <c r="B853" i="24"/>
  <c r="B859" i="24"/>
  <c r="B865" i="24"/>
  <c r="B871" i="24"/>
  <c r="B877" i="24"/>
  <c r="B883" i="24"/>
  <c r="B889" i="24"/>
  <c r="B895" i="24"/>
  <c r="B901" i="24"/>
  <c r="B907" i="24"/>
  <c r="B913" i="24"/>
  <c r="B919" i="24"/>
  <c r="B925" i="24"/>
  <c r="B931" i="24"/>
  <c r="B937" i="24"/>
  <c r="B943" i="24"/>
  <c r="B949" i="24"/>
  <c r="B955" i="24"/>
  <c r="B961" i="24"/>
  <c r="B967" i="24"/>
  <c r="B973" i="24"/>
  <c r="B979" i="24"/>
  <c r="B985" i="24"/>
  <c r="B991" i="24"/>
  <c r="B997" i="24"/>
  <c r="B1003" i="24"/>
  <c r="B1009" i="24"/>
  <c r="B1015" i="24"/>
  <c r="B1021" i="24"/>
  <c r="B1027" i="24"/>
  <c r="B1033" i="24"/>
  <c r="B1039" i="24"/>
  <c r="B1045" i="24"/>
  <c r="B1051" i="24"/>
  <c r="B1057" i="24"/>
  <c r="B1063" i="24"/>
  <c r="B1069" i="24"/>
  <c r="B1075" i="24"/>
  <c r="B1081" i="24"/>
  <c r="B1087" i="24"/>
  <c r="B1093" i="24"/>
  <c r="B1099" i="24"/>
  <c r="B1105" i="24"/>
  <c r="B1111" i="24"/>
  <c r="B1117" i="24"/>
  <c r="B1123" i="24"/>
  <c r="B1129" i="24"/>
  <c r="B1135" i="24"/>
  <c r="B1141" i="24"/>
  <c r="B1147" i="24"/>
  <c r="B1153" i="24"/>
  <c r="B1159" i="24"/>
  <c r="B1165" i="24"/>
  <c r="B1171" i="24"/>
  <c r="B1177" i="24"/>
  <c r="B1183" i="24"/>
  <c r="B1189" i="24"/>
  <c r="B1195" i="24"/>
  <c r="B1201" i="24"/>
  <c r="B13" i="24"/>
  <c r="B27" i="24"/>
  <c r="B41" i="24"/>
  <c r="B54" i="24"/>
  <c r="B67" i="24"/>
  <c r="B81" i="24"/>
  <c r="B95" i="24"/>
  <c r="B108" i="24"/>
  <c r="B121" i="24"/>
  <c r="B135" i="24"/>
  <c r="B149" i="24"/>
  <c r="B162" i="24"/>
  <c r="B175" i="24"/>
  <c r="B189" i="24"/>
  <c r="B203" i="24"/>
  <c r="B216" i="24"/>
  <c r="B229" i="24"/>
  <c r="B243" i="24"/>
  <c r="B257" i="24"/>
  <c r="B270" i="24"/>
  <c r="B283" i="24"/>
  <c r="B297" i="24"/>
  <c r="B311" i="24"/>
  <c r="B324" i="24"/>
  <c r="B337" i="24"/>
  <c r="B351" i="24"/>
  <c r="B365" i="24"/>
  <c r="B378" i="24"/>
  <c r="B391" i="24"/>
  <c r="B405" i="24"/>
  <c r="B419" i="24"/>
  <c r="B432" i="24"/>
  <c r="B445" i="24"/>
  <c r="B459" i="24"/>
  <c r="B473" i="24"/>
  <c r="B486" i="24"/>
  <c r="B499" i="24"/>
  <c r="B513" i="24"/>
  <c r="B522" i="24"/>
  <c r="B531" i="24"/>
  <c r="B540" i="24"/>
  <c r="B549" i="24"/>
  <c r="B558" i="24"/>
  <c r="B567" i="24"/>
  <c r="B576" i="24"/>
  <c r="B585" i="24"/>
  <c r="B594" i="24"/>
  <c r="B601" i="24"/>
  <c r="B609" i="24"/>
  <c r="B616" i="24"/>
  <c r="B623" i="24"/>
  <c r="B630" i="24"/>
  <c r="B637" i="24"/>
  <c r="B645" i="24"/>
  <c r="B652" i="24"/>
  <c r="B659" i="24"/>
  <c r="B666" i="24"/>
  <c r="B673" i="24"/>
  <c r="B681" i="24"/>
  <c r="B687" i="24"/>
  <c r="B693" i="24"/>
  <c r="B699" i="24"/>
  <c r="B705" i="24"/>
  <c r="B711" i="24"/>
  <c r="B717" i="24"/>
  <c r="B723" i="24"/>
  <c r="B729" i="24"/>
  <c r="B735" i="24"/>
  <c r="B741" i="24"/>
  <c r="B747" i="24"/>
  <c r="B753" i="24"/>
  <c r="B759" i="24"/>
  <c r="B765" i="24"/>
  <c r="B771" i="24"/>
  <c r="B777" i="24"/>
  <c r="B783" i="24"/>
  <c r="B789" i="24"/>
  <c r="B795" i="24"/>
  <c r="B801" i="24"/>
  <c r="B807" i="24"/>
  <c r="B813" i="24"/>
  <c r="B819" i="24"/>
  <c r="B825" i="24"/>
  <c r="B831" i="24"/>
  <c r="B837" i="24"/>
  <c r="B843" i="24"/>
  <c r="B849" i="24"/>
  <c r="B855" i="24"/>
  <c r="B861" i="24"/>
  <c r="B867" i="24"/>
  <c r="B873" i="24"/>
  <c r="B879" i="24"/>
  <c r="B885" i="24"/>
  <c r="B891" i="24"/>
  <c r="B897" i="24"/>
  <c r="B903" i="24"/>
  <c r="B909" i="24"/>
  <c r="B915" i="24"/>
  <c r="B921" i="24"/>
  <c r="B927" i="24"/>
  <c r="B933" i="24"/>
  <c r="B939" i="24"/>
  <c r="B945" i="24"/>
  <c r="B951" i="24"/>
  <c r="B957" i="24"/>
  <c r="B963" i="24"/>
  <c r="B969" i="24"/>
  <c r="B975" i="24"/>
  <c r="B981" i="24"/>
  <c r="B987" i="24"/>
  <c r="B993" i="24"/>
  <c r="B999" i="24"/>
  <c r="B1005" i="24"/>
  <c r="B1011" i="24"/>
  <c r="B1017" i="24"/>
  <c r="B1023" i="24"/>
  <c r="B1029" i="24"/>
  <c r="B1035" i="24"/>
  <c r="B1041" i="24"/>
  <c r="B1047" i="24"/>
  <c r="B1053" i="24"/>
  <c r="B1059" i="24"/>
  <c r="B1065" i="24"/>
  <c r="B1071" i="24"/>
  <c r="B1077" i="24"/>
  <c r="B1083" i="24"/>
  <c r="B1089" i="24"/>
  <c r="B1095" i="24"/>
  <c r="B1101" i="24"/>
  <c r="B1107" i="24"/>
  <c r="B1113" i="24"/>
  <c r="B1119" i="24"/>
  <c r="B1125" i="24"/>
  <c r="B1131" i="24"/>
  <c r="B1137" i="24"/>
  <c r="B1143" i="24"/>
  <c r="B1149" i="24"/>
  <c r="B1155" i="24"/>
  <c r="B1161" i="24"/>
  <c r="B1167" i="24"/>
  <c r="B1173" i="24"/>
  <c r="B1179" i="24"/>
  <c r="B1185" i="24"/>
  <c r="B1191" i="24"/>
  <c r="B1197" i="24"/>
  <c r="B1193" i="24"/>
  <c r="B1184" i="24"/>
  <c r="B1175" i="24"/>
  <c r="B1166" i="24"/>
  <c r="B1157" i="24"/>
  <c r="B1148" i="24"/>
  <c r="B1139" i="24"/>
  <c r="B1130" i="24"/>
  <c r="B1121" i="24"/>
  <c r="B1112" i="24"/>
  <c r="B1103" i="24"/>
  <c r="B1094" i="24"/>
  <c r="B1085" i="24"/>
  <c r="B1076" i="24"/>
  <c r="B1067" i="24"/>
  <c r="B1058" i="24"/>
  <c r="B1049" i="24"/>
  <c r="B1040" i="24"/>
  <c r="B1031" i="24"/>
  <c r="B1022" i="24"/>
  <c r="B1013" i="24"/>
  <c r="B1004" i="24"/>
  <c r="B995" i="24"/>
  <c r="B986" i="24"/>
  <c r="B977" i="24"/>
  <c r="B968" i="24"/>
  <c r="B959" i="24"/>
  <c r="B950" i="24"/>
  <c r="B941" i="24"/>
  <c r="B932" i="24"/>
  <c r="B923" i="24"/>
  <c r="B914" i="24"/>
  <c r="B905" i="24"/>
  <c r="B896" i="24"/>
  <c r="B887" i="24"/>
  <c r="B878" i="24"/>
  <c r="B869" i="24"/>
  <c r="B860" i="24"/>
  <c r="B851" i="24"/>
  <c r="B842" i="24"/>
  <c r="B833" i="24"/>
  <c r="B821" i="24"/>
  <c r="B809" i="24"/>
  <c r="B797" i="24"/>
  <c r="B785" i="24"/>
  <c r="B773" i="24"/>
  <c r="B761" i="24"/>
  <c r="B749" i="24"/>
  <c r="B737" i="24"/>
  <c r="B725" i="24"/>
  <c r="B713" i="24"/>
  <c r="B701" i="24"/>
  <c r="B689" i="24"/>
  <c r="B676" i="24"/>
  <c r="B661" i="24"/>
  <c r="B647" i="24"/>
  <c r="B633" i="24"/>
  <c r="B618" i="24"/>
  <c r="B604" i="24"/>
  <c r="B588" i="24"/>
  <c r="B570" i="24"/>
  <c r="B552" i="24"/>
  <c r="B534" i="24"/>
  <c r="B516" i="24"/>
  <c r="B491" i="24"/>
  <c r="B463" i="24"/>
  <c r="B437" i="24"/>
  <c r="B409" i="24"/>
  <c r="B383" i="24"/>
  <c r="B355" i="24"/>
  <c r="B329" i="24"/>
  <c r="B301" i="24"/>
  <c r="B275" i="24"/>
  <c r="B247" i="24"/>
  <c r="B221" i="24"/>
  <c r="B193" i="24"/>
  <c r="B167" i="24"/>
  <c r="B139" i="24"/>
  <c r="B113" i="24"/>
  <c r="B85" i="24"/>
  <c r="B59" i="24"/>
  <c r="B31" i="24"/>
  <c r="B5" i="24"/>
  <c r="L1528" i="4" l="1"/>
  <c r="L1489" i="4"/>
  <c r="L1450" i="4"/>
  <c r="L1411" i="4"/>
  <c r="L1372" i="4"/>
  <c r="L1333" i="4"/>
  <c r="L1294" i="4"/>
  <c r="L1255" i="4"/>
  <c r="L1216" i="4"/>
  <c r="L1138" i="4"/>
  <c r="L1099" i="4"/>
  <c r="L1060" i="4"/>
  <c r="L1021" i="4"/>
  <c r="L982" i="4"/>
  <c r="L943" i="4"/>
  <c r="L904" i="4"/>
  <c r="L865" i="4"/>
  <c r="L826" i="4"/>
  <c r="L787" i="4"/>
  <c r="L748" i="4"/>
  <c r="L709" i="4"/>
  <c r="L670" i="4"/>
  <c r="L631" i="4"/>
  <c r="L592" i="4"/>
  <c r="L553" i="4"/>
  <c r="L475" i="4"/>
  <c r="L436" i="4"/>
  <c r="L397" i="4"/>
  <c r="L358" i="4"/>
  <c r="L319" i="4"/>
  <c r="L280" i="4"/>
  <c r="L241" i="4"/>
  <c r="L202" i="4"/>
  <c r="L163" i="4"/>
  <c r="L124" i="4"/>
  <c r="L85" i="4"/>
  <c r="A779" i="4"/>
  <c r="A780" i="4"/>
  <c r="A781" i="4"/>
  <c r="A782" i="4"/>
  <c r="A783" i="4"/>
  <c r="A623" i="4" l="1"/>
  <c r="A624" i="4"/>
  <c r="A625" i="4"/>
  <c r="A626" i="4"/>
  <c r="A627" i="4"/>
  <c r="A275" i="4" l="1"/>
  <c r="A276" i="4"/>
  <c r="A272" i="4"/>
  <c r="A273" i="4"/>
  <c r="A274" i="4"/>
  <c r="A194" i="4"/>
  <c r="A195" i="4"/>
  <c r="A196" i="4"/>
  <c r="A197" i="4"/>
  <c r="A198" i="4"/>
  <c r="A116" i="4"/>
  <c r="A117" i="4"/>
  <c r="A118" i="4"/>
  <c r="A119" i="4"/>
  <c r="A120" i="4"/>
  <c r="C1007" i="24" l="1"/>
  <c r="C1008" i="24"/>
  <c r="C1009" i="24"/>
  <c r="C1010" i="24"/>
  <c r="C1011" i="24"/>
  <c r="C1012" i="24"/>
  <c r="C1013" i="24"/>
  <c r="C1014" i="24"/>
  <c r="C1015" i="24"/>
  <c r="C1016" i="24"/>
  <c r="C1017" i="24"/>
  <c r="C1018" i="24"/>
  <c r="C1019" i="24"/>
  <c r="C1020" i="24"/>
  <c r="C1021" i="24"/>
  <c r="C1022" i="24"/>
  <c r="C1023" i="24"/>
  <c r="C1024" i="24"/>
  <c r="C1025" i="24"/>
  <c r="C1026" i="24"/>
  <c r="C1027" i="24"/>
  <c r="C1028" i="24"/>
  <c r="C1029" i="24"/>
  <c r="C1030" i="24"/>
  <c r="C1031" i="24"/>
  <c r="C1032" i="24"/>
  <c r="C1033" i="24"/>
  <c r="C1034" i="24"/>
  <c r="C1035" i="24"/>
  <c r="C1036" i="24"/>
  <c r="C1037" i="24"/>
  <c r="C1038" i="24"/>
  <c r="C1039" i="24"/>
  <c r="C1040" i="24"/>
  <c r="C1041" i="24"/>
  <c r="C1042" i="24"/>
  <c r="C1043" i="24"/>
  <c r="C1044" i="24"/>
  <c r="C1045" i="24"/>
  <c r="C1046" i="24"/>
  <c r="C1047" i="24"/>
  <c r="C1048" i="24"/>
  <c r="C1049" i="24"/>
  <c r="C1050" i="24"/>
  <c r="C1051" i="24"/>
  <c r="C1052" i="24"/>
  <c r="C1053" i="24"/>
  <c r="C1054" i="24"/>
  <c r="C1055" i="24"/>
  <c r="C1056" i="24"/>
  <c r="C1057" i="24"/>
  <c r="C1058" i="24"/>
  <c r="C1059" i="24"/>
  <c r="C1060" i="24"/>
  <c r="C1061" i="24"/>
  <c r="C1062" i="24"/>
  <c r="C1063" i="24"/>
  <c r="C1064" i="24"/>
  <c r="C1065" i="24"/>
  <c r="C1066" i="24"/>
  <c r="C1067" i="24"/>
  <c r="C1068" i="24"/>
  <c r="C1069" i="24"/>
  <c r="C1070" i="24"/>
  <c r="C1071" i="24"/>
  <c r="C1072" i="24"/>
  <c r="C1073" i="24"/>
  <c r="C1074" i="24"/>
  <c r="C1075" i="24"/>
  <c r="C1076" i="24"/>
  <c r="C1077" i="24"/>
  <c r="C1078" i="24"/>
  <c r="C1079" i="24"/>
  <c r="C1080" i="24"/>
  <c r="C1081" i="24"/>
  <c r="C1082" i="24"/>
  <c r="C1083" i="24"/>
  <c r="C1084" i="24"/>
  <c r="C1085" i="24"/>
  <c r="C1086" i="24"/>
  <c r="C1087" i="24"/>
  <c r="C1088" i="24"/>
  <c r="C1089" i="24"/>
  <c r="C1090" i="24"/>
  <c r="C1091" i="24"/>
  <c r="C1092" i="24"/>
  <c r="C1093" i="24"/>
  <c r="C1094" i="24"/>
  <c r="C1095" i="24"/>
  <c r="C1096" i="24"/>
  <c r="C1097" i="24"/>
  <c r="C1098" i="24"/>
  <c r="C1099" i="24"/>
  <c r="C1100" i="24"/>
  <c r="C1101" i="24"/>
  <c r="C1102" i="24"/>
  <c r="C1103" i="24"/>
  <c r="C1104" i="24"/>
  <c r="C1105" i="24"/>
  <c r="C1106" i="24"/>
  <c r="C1107" i="24"/>
  <c r="C1108" i="24"/>
  <c r="C1109" i="24"/>
  <c r="C1110" i="24"/>
  <c r="C1111" i="24"/>
  <c r="C1112" i="24"/>
  <c r="C1113" i="24"/>
  <c r="C1114" i="24"/>
  <c r="C1115" i="24"/>
  <c r="C1116" i="24"/>
  <c r="C1117" i="24"/>
  <c r="C1118" i="24"/>
  <c r="C1119" i="24"/>
  <c r="C1120" i="24"/>
  <c r="C1121" i="24"/>
  <c r="C1122" i="24"/>
  <c r="C1123" i="24"/>
  <c r="C1124" i="24"/>
  <c r="C1125" i="24"/>
  <c r="C1126" i="24"/>
  <c r="C1127" i="24"/>
  <c r="C1128" i="24"/>
  <c r="C1129" i="24"/>
  <c r="C1130" i="24"/>
  <c r="C1131" i="24"/>
  <c r="C1132" i="24"/>
  <c r="C1133" i="24"/>
  <c r="C1134" i="24"/>
  <c r="C1135" i="24"/>
  <c r="C1136" i="24"/>
  <c r="C1137" i="24"/>
  <c r="C1138" i="24"/>
  <c r="C1139" i="24"/>
  <c r="C1140" i="24"/>
  <c r="C1141" i="24"/>
  <c r="C1142" i="24"/>
  <c r="C1143" i="24"/>
  <c r="C1144" i="24"/>
  <c r="C1145" i="24"/>
  <c r="C1146" i="24"/>
  <c r="C1147" i="24"/>
  <c r="C1148" i="24"/>
  <c r="C1149" i="24"/>
  <c r="C1150" i="24"/>
  <c r="C1151" i="24"/>
  <c r="C1152" i="24"/>
  <c r="C1153" i="24"/>
  <c r="C1154" i="24"/>
  <c r="C1155" i="24"/>
  <c r="C1156" i="24"/>
  <c r="C1157" i="24"/>
  <c r="C1158" i="24"/>
  <c r="C1159" i="24"/>
  <c r="C1160" i="24"/>
  <c r="C1161" i="24"/>
  <c r="C1162" i="24"/>
  <c r="C1163" i="24"/>
  <c r="C1164" i="24"/>
  <c r="C1165" i="24"/>
  <c r="C1166" i="24"/>
  <c r="C1167" i="24"/>
  <c r="C1168" i="24"/>
  <c r="C1169" i="24"/>
  <c r="C1170" i="24"/>
  <c r="C1171" i="24"/>
  <c r="C1172" i="24"/>
  <c r="C1173" i="24"/>
  <c r="C1174" i="24"/>
  <c r="C1175" i="24"/>
  <c r="C1176" i="24"/>
  <c r="C1177" i="24"/>
  <c r="C1178" i="24"/>
  <c r="C1179" i="24"/>
  <c r="C1180" i="24"/>
  <c r="C1181" i="24"/>
  <c r="C1182" i="24"/>
  <c r="C1183" i="24"/>
  <c r="C1184" i="24"/>
  <c r="C1185" i="24"/>
  <c r="C1186" i="24"/>
  <c r="C1187" i="24"/>
  <c r="C1188" i="24"/>
  <c r="C1189" i="24"/>
  <c r="C1190" i="24"/>
  <c r="C1191" i="24"/>
  <c r="C1192" i="24"/>
  <c r="C1193" i="24"/>
  <c r="C1194" i="24"/>
  <c r="C1195" i="24"/>
  <c r="C1196" i="24"/>
  <c r="C1197" i="24"/>
  <c r="C1198" i="24"/>
  <c r="C1199" i="24"/>
  <c r="C1200" i="24"/>
  <c r="C1201" i="24"/>
  <c r="C8" i="24"/>
  <c r="A39" i="4"/>
  <c r="A40" i="4"/>
  <c r="A41" i="4"/>
  <c r="A42" i="4"/>
  <c r="A43" i="4"/>
  <c r="C1082" i="25" l="1"/>
  <c r="E1082" i="24" s="1"/>
  <c r="R994" i="25"/>
  <c r="M1104" i="28" s="1"/>
  <c r="R995" i="25"/>
  <c r="M1105" i="28" s="1"/>
  <c r="R996" i="25"/>
  <c r="M1106" i="28" s="1"/>
  <c r="R997" i="25"/>
  <c r="M1107" i="28" s="1"/>
  <c r="R998" i="25"/>
  <c r="M1108" i="28" s="1"/>
  <c r="R999" i="25"/>
  <c r="M1109" i="28" s="1"/>
  <c r="R1000" i="25"/>
  <c r="M1110" i="28" s="1"/>
  <c r="R1001" i="25"/>
  <c r="M1111" i="28" s="1"/>
  <c r="R1002" i="25"/>
  <c r="M1112" i="28" s="1"/>
  <c r="R1003" i="25"/>
  <c r="M1113" i="28" s="1"/>
  <c r="R1004" i="25"/>
  <c r="M1114" i="28" s="1"/>
  <c r="R1005" i="25"/>
  <c r="M1115" i="28" s="1"/>
  <c r="R1006" i="25"/>
  <c r="M1116" i="28" s="1"/>
  <c r="R1007" i="25"/>
  <c r="M1117" i="28" s="1"/>
  <c r="R1008" i="25"/>
  <c r="M1118" i="28" s="1"/>
  <c r="R1009" i="25"/>
  <c r="M1119" i="28" s="1"/>
  <c r="R1010" i="25"/>
  <c r="M1120" i="28" s="1"/>
  <c r="R1011" i="25"/>
  <c r="M1121" i="28" s="1"/>
  <c r="R1012" i="25"/>
  <c r="M1122" i="28" s="1"/>
  <c r="R1013" i="25"/>
  <c r="M1123" i="28" s="1"/>
  <c r="R1014" i="25"/>
  <c r="M1124" i="28" s="1"/>
  <c r="R1015" i="25"/>
  <c r="M1125" i="28" s="1"/>
  <c r="R1016" i="25"/>
  <c r="M1126" i="28" s="1"/>
  <c r="R1017" i="25"/>
  <c r="M1127" i="28" s="1"/>
  <c r="R1018" i="25"/>
  <c r="M1128" i="28" s="1"/>
  <c r="R1019" i="25"/>
  <c r="M1129" i="28" s="1"/>
  <c r="R1020" i="25"/>
  <c r="M1130" i="28" s="1"/>
  <c r="A14" i="4" l="1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C25" i="24"/>
  <c r="C26" i="24"/>
  <c r="C27" i="24"/>
  <c r="C28" i="24"/>
  <c r="C29" i="24"/>
  <c r="C30" i="24"/>
  <c r="C31" i="24"/>
  <c r="C32" i="24"/>
  <c r="N1563" i="4"/>
  <c r="M1563" i="4"/>
  <c r="N1562" i="4"/>
  <c r="M1562" i="4"/>
  <c r="N1561" i="4"/>
  <c r="M1561" i="4"/>
  <c r="N1560" i="4"/>
  <c r="M1560" i="4"/>
  <c r="N1559" i="4"/>
  <c r="M1559" i="4"/>
  <c r="N1558" i="4"/>
  <c r="M1558" i="4"/>
  <c r="N1557" i="4"/>
  <c r="M1557" i="4"/>
  <c r="N1556" i="4"/>
  <c r="M1556" i="4"/>
  <c r="N1555" i="4"/>
  <c r="M1555" i="4"/>
  <c r="N1524" i="4"/>
  <c r="M1524" i="4"/>
  <c r="N1523" i="4"/>
  <c r="M1523" i="4"/>
  <c r="N1522" i="4"/>
  <c r="M1522" i="4"/>
  <c r="N1521" i="4"/>
  <c r="M1521" i="4"/>
  <c r="N1520" i="4"/>
  <c r="M1520" i="4"/>
  <c r="N1519" i="4"/>
  <c r="M1519" i="4"/>
  <c r="N1518" i="4"/>
  <c r="M1518" i="4"/>
  <c r="N1517" i="4"/>
  <c r="M1517" i="4"/>
  <c r="N1516" i="4"/>
  <c r="M1516" i="4"/>
  <c r="N1485" i="4"/>
  <c r="M1485" i="4"/>
  <c r="N1484" i="4"/>
  <c r="M1484" i="4"/>
  <c r="N1483" i="4"/>
  <c r="M1483" i="4"/>
  <c r="N1482" i="4"/>
  <c r="M1482" i="4"/>
  <c r="N1481" i="4"/>
  <c r="M1481" i="4"/>
  <c r="N1480" i="4"/>
  <c r="M1480" i="4"/>
  <c r="N1479" i="4"/>
  <c r="M1479" i="4"/>
  <c r="N1478" i="4"/>
  <c r="M1478" i="4"/>
  <c r="N1477" i="4"/>
  <c r="M1477" i="4"/>
  <c r="N1446" i="4"/>
  <c r="M1446" i="4"/>
  <c r="N1445" i="4"/>
  <c r="M1445" i="4"/>
  <c r="N1444" i="4"/>
  <c r="M1444" i="4"/>
  <c r="N1443" i="4"/>
  <c r="M1443" i="4"/>
  <c r="N1442" i="4"/>
  <c r="M1442" i="4"/>
  <c r="N1441" i="4"/>
  <c r="M1441" i="4"/>
  <c r="N1440" i="4"/>
  <c r="M1440" i="4"/>
  <c r="N1439" i="4"/>
  <c r="M1439" i="4"/>
  <c r="N1438" i="4"/>
  <c r="M1438" i="4"/>
  <c r="N1407" i="4"/>
  <c r="M1407" i="4"/>
  <c r="D1557" i="46" s="1"/>
  <c r="N1406" i="4"/>
  <c r="M1406" i="4"/>
  <c r="D1556" i="46" s="1"/>
  <c r="N1405" i="4"/>
  <c r="M1405" i="4"/>
  <c r="D1555" i="46" s="1"/>
  <c r="N1404" i="4"/>
  <c r="M1404" i="4"/>
  <c r="D1554" i="46" s="1"/>
  <c r="N1403" i="4"/>
  <c r="M1403" i="4"/>
  <c r="D1553" i="46" s="1"/>
  <c r="N1402" i="4"/>
  <c r="M1402" i="4"/>
  <c r="D1552" i="46" s="1"/>
  <c r="N1401" i="4"/>
  <c r="M1401" i="4"/>
  <c r="D1551" i="46" s="1"/>
  <c r="N1400" i="4"/>
  <c r="M1400" i="4"/>
  <c r="D1550" i="46" s="1"/>
  <c r="N1399" i="4"/>
  <c r="M1399" i="4"/>
  <c r="D1549" i="46" s="1"/>
  <c r="N1368" i="4"/>
  <c r="M1368" i="4"/>
  <c r="D1514" i="46" s="1"/>
  <c r="N1367" i="4"/>
  <c r="M1367" i="4"/>
  <c r="D1513" i="46" s="1"/>
  <c r="N1366" i="4"/>
  <c r="M1366" i="4"/>
  <c r="D1512" i="46" s="1"/>
  <c r="N1365" i="4"/>
  <c r="M1365" i="4"/>
  <c r="D1511" i="46" s="1"/>
  <c r="N1364" i="4"/>
  <c r="M1364" i="4"/>
  <c r="D1510" i="46" s="1"/>
  <c r="N1363" i="4"/>
  <c r="M1363" i="4"/>
  <c r="D1509" i="46" s="1"/>
  <c r="N1362" i="4"/>
  <c r="M1362" i="4"/>
  <c r="D1508" i="46" s="1"/>
  <c r="N1361" i="4"/>
  <c r="M1361" i="4"/>
  <c r="D1507" i="46" s="1"/>
  <c r="N1360" i="4"/>
  <c r="M1360" i="4"/>
  <c r="D1506" i="46" s="1"/>
  <c r="N1329" i="4"/>
  <c r="M1329" i="4"/>
  <c r="D1471" i="46" s="1"/>
  <c r="N1328" i="4"/>
  <c r="M1328" i="4"/>
  <c r="D1470" i="46" s="1"/>
  <c r="N1327" i="4"/>
  <c r="M1327" i="4"/>
  <c r="D1469" i="46" s="1"/>
  <c r="N1326" i="4"/>
  <c r="M1326" i="4"/>
  <c r="D1468" i="46" s="1"/>
  <c r="N1325" i="4"/>
  <c r="M1325" i="4"/>
  <c r="D1467" i="46" s="1"/>
  <c r="N1324" i="4"/>
  <c r="M1324" i="4"/>
  <c r="D1466" i="46" s="1"/>
  <c r="N1323" i="4"/>
  <c r="M1323" i="4"/>
  <c r="D1465" i="46" s="1"/>
  <c r="N1322" i="4"/>
  <c r="M1322" i="4"/>
  <c r="D1464" i="46" s="1"/>
  <c r="N1321" i="4"/>
  <c r="M1321" i="4"/>
  <c r="D1463" i="46" s="1"/>
  <c r="N1290" i="4"/>
  <c r="M1290" i="4"/>
  <c r="D1428" i="46" s="1"/>
  <c r="N1289" i="4"/>
  <c r="M1289" i="4"/>
  <c r="D1427" i="46" s="1"/>
  <c r="N1288" i="4"/>
  <c r="M1288" i="4"/>
  <c r="D1426" i="46" s="1"/>
  <c r="N1287" i="4"/>
  <c r="M1287" i="4"/>
  <c r="D1425" i="46" s="1"/>
  <c r="N1286" i="4"/>
  <c r="M1286" i="4"/>
  <c r="D1424" i="46" s="1"/>
  <c r="N1285" i="4"/>
  <c r="M1285" i="4"/>
  <c r="D1423" i="46" s="1"/>
  <c r="N1284" i="4"/>
  <c r="M1284" i="4"/>
  <c r="D1422" i="46" s="1"/>
  <c r="N1283" i="4"/>
  <c r="M1283" i="4"/>
  <c r="D1421" i="46" s="1"/>
  <c r="N1282" i="4"/>
  <c r="M1282" i="4"/>
  <c r="D1420" i="46" s="1"/>
  <c r="N1251" i="4"/>
  <c r="M1251" i="4"/>
  <c r="D1385" i="46" s="1"/>
  <c r="N1250" i="4"/>
  <c r="M1250" i="4"/>
  <c r="D1384" i="46" s="1"/>
  <c r="N1249" i="4"/>
  <c r="M1249" i="4"/>
  <c r="D1383" i="46" s="1"/>
  <c r="N1248" i="4"/>
  <c r="M1248" i="4"/>
  <c r="D1382" i="46" s="1"/>
  <c r="N1247" i="4"/>
  <c r="M1247" i="4"/>
  <c r="D1381" i="46" s="1"/>
  <c r="N1246" i="4"/>
  <c r="M1246" i="4"/>
  <c r="D1380" i="46" s="1"/>
  <c r="N1245" i="4"/>
  <c r="M1245" i="4"/>
  <c r="D1379" i="46" s="1"/>
  <c r="N1244" i="4"/>
  <c r="M1244" i="4"/>
  <c r="D1378" i="46" s="1"/>
  <c r="N1243" i="4"/>
  <c r="M1243" i="4"/>
  <c r="D1377" i="46" s="1"/>
  <c r="N1212" i="4"/>
  <c r="M1212" i="4"/>
  <c r="D1342" i="46" s="1"/>
  <c r="N1211" i="4"/>
  <c r="M1211" i="4"/>
  <c r="D1341" i="46" s="1"/>
  <c r="N1210" i="4"/>
  <c r="M1210" i="4"/>
  <c r="D1340" i="46" s="1"/>
  <c r="N1209" i="4"/>
  <c r="M1209" i="4"/>
  <c r="D1339" i="46" s="1"/>
  <c r="N1208" i="4"/>
  <c r="M1208" i="4"/>
  <c r="D1338" i="46" s="1"/>
  <c r="N1207" i="4"/>
  <c r="M1207" i="4"/>
  <c r="D1337" i="46" s="1"/>
  <c r="N1206" i="4"/>
  <c r="M1206" i="4"/>
  <c r="D1336" i="46" s="1"/>
  <c r="N1205" i="4"/>
  <c r="M1205" i="4"/>
  <c r="D1335" i="46" s="1"/>
  <c r="N1204" i="4"/>
  <c r="M1204" i="4"/>
  <c r="D1334" i="46" s="1"/>
  <c r="N1173" i="4"/>
  <c r="M1173" i="4"/>
  <c r="D1299" i="46" s="1"/>
  <c r="N1172" i="4"/>
  <c r="M1172" i="4"/>
  <c r="D1298" i="46" s="1"/>
  <c r="N1171" i="4"/>
  <c r="M1171" i="4"/>
  <c r="D1297" i="46" s="1"/>
  <c r="N1170" i="4"/>
  <c r="M1170" i="4"/>
  <c r="D1296" i="46" s="1"/>
  <c r="N1169" i="4"/>
  <c r="M1169" i="4"/>
  <c r="D1295" i="46" s="1"/>
  <c r="N1168" i="4"/>
  <c r="M1168" i="4"/>
  <c r="D1294" i="46" s="1"/>
  <c r="N1167" i="4"/>
  <c r="M1167" i="4"/>
  <c r="D1293" i="46" s="1"/>
  <c r="N1166" i="4"/>
  <c r="M1166" i="4"/>
  <c r="D1292" i="46" s="1"/>
  <c r="N1165" i="4"/>
  <c r="M1165" i="4"/>
  <c r="D1291" i="46" s="1"/>
  <c r="N1134" i="4"/>
  <c r="M1134" i="4"/>
  <c r="D1256" i="46" s="1"/>
  <c r="N1133" i="4"/>
  <c r="M1133" i="4"/>
  <c r="D1255" i="46" s="1"/>
  <c r="N1132" i="4"/>
  <c r="M1132" i="4"/>
  <c r="D1254" i="46" s="1"/>
  <c r="N1131" i="4"/>
  <c r="M1131" i="4"/>
  <c r="D1253" i="46" s="1"/>
  <c r="N1130" i="4"/>
  <c r="M1130" i="4"/>
  <c r="D1252" i="46" s="1"/>
  <c r="N1129" i="4"/>
  <c r="M1129" i="4"/>
  <c r="D1251" i="46" s="1"/>
  <c r="N1128" i="4"/>
  <c r="M1128" i="4"/>
  <c r="D1250" i="46" s="1"/>
  <c r="N1127" i="4"/>
  <c r="M1127" i="4"/>
  <c r="D1249" i="46" s="1"/>
  <c r="N1126" i="4"/>
  <c r="M1126" i="4"/>
  <c r="D1248" i="46" s="1"/>
  <c r="D524" i="46"/>
  <c r="D523" i="46"/>
  <c r="D522" i="46"/>
  <c r="D521" i="46"/>
  <c r="D520" i="46"/>
  <c r="D519" i="46"/>
  <c r="D518" i="46"/>
  <c r="D517" i="46"/>
  <c r="D516" i="46"/>
  <c r="D515" i="46"/>
  <c r="D514" i="46"/>
  <c r="D513" i="46"/>
  <c r="D512" i="46"/>
  <c r="D511" i="46"/>
  <c r="D510" i="46"/>
  <c r="D509" i="46"/>
  <c r="D508" i="46"/>
  <c r="D507" i="46"/>
  <c r="D506" i="46"/>
  <c r="D505" i="46"/>
  <c r="D504" i="46"/>
  <c r="D503" i="46"/>
  <c r="D502" i="46"/>
  <c r="D501" i="46"/>
  <c r="D500" i="46"/>
  <c r="D499" i="46"/>
  <c r="D498" i="46"/>
  <c r="D497" i="46"/>
  <c r="D496" i="46"/>
  <c r="D495" i="46"/>
  <c r="D481" i="46"/>
  <c r="D480" i="46"/>
  <c r="D479" i="46"/>
  <c r="D478" i="46"/>
  <c r="D477" i="46"/>
  <c r="D476" i="46"/>
  <c r="D475" i="46"/>
  <c r="D474" i="46"/>
  <c r="D473" i="46"/>
  <c r="D472" i="46"/>
  <c r="D471" i="46"/>
  <c r="D438" i="46"/>
  <c r="D437" i="46"/>
  <c r="D436" i="46"/>
  <c r="D435" i="46"/>
  <c r="D434" i="46"/>
  <c r="D433" i="46"/>
  <c r="D432" i="46"/>
  <c r="D431" i="46"/>
  <c r="D430" i="46"/>
  <c r="D429" i="46"/>
  <c r="D428" i="46"/>
  <c r="D394" i="46"/>
  <c r="D393" i="46"/>
  <c r="D392" i="46"/>
  <c r="D391" i="46"/>
  <c r="D390" i="46"/>
  <c r="D389" i="46"/>
  <c r="D388" i="46"/>
  <c r="D387" i="46"/>
  <c r="D386" i="46"/>
  <c r="D385" i="46"/>
  <c r="D384" i="46"/>
  <c r="D350" i="46"/>
  <c r="D349" i="46"/>
  <c r="D348" i="46"/>
  <c r="D347" i="46"/>
  <c r="D346" i="46"/>
  <c r="D345" i="46"/>
  <c r="D344" i="46"/>
  <c r="D343" i="46"/>
  <c r="D342" i="46"/>
  <c r="D341" i="46"/>
  <c r="D340" i="46"/>
  <c r="D339" i="46"/>
  <c r="D338" i="46"/>
  <c r="D337" i="46"/>
  <c r="D336" i="46"/>
  <c r="D335" i="46"/>
  <c r="D334" i="46"/>
  <c r="D333" i="46"/>
  <c r="D332" i="46"/>
  <c r="D331" i="46"/>
  <c r="D330" i="46"/>
  <c r="D329" i="46"/>
  <c r="D328" i="46"/>
  <c r="D327" i="46"/>
  <c r="D326" i="46"/>
  <c r="D325" i="46"/>
  <c r="D324" i="46"/>
  <c r="D323" i="46"/>
  <c r="D322" i="46"/>
  <c r="D321" i="46"/>
  <c r="D305" i="46"/>
  <c r="D304" i="46"/>
  <c r="D303" i="46"/>
  <c r="D302" i="46"/>
  <c r="D301" i="46"/>
  <c r="D300" i="46"/>
  <c r="D299" i="46"/>
  <c r="D298" i="46"/>
  <c r="D297" i="46"/>
  <c r="D296" i="46"/>
  <c r="D295" i="46"/>
  <c r="D294" i="46"/>
  <c r="D293" i="46"/>
  <c r="D292" i="46"/>
  <c r="D291" i="46"/>
  <c r="D290" i="46"/>
  <c r="D289" i="46"/>
  <c r="D288" i="46"/>
  <c r="D287" i="46"/>
  <c r="D286" i="46"/>
  <c r="D285" i="46"/>
  <c r="D284" i="46"/>
  <c r="D283" i="46"/>
  <c r="D282" i="46"/>
  <c r="D281" i="46"/>
  <c r="D280" i="46"/>
  <c r="D279" i="46"/>
  <c r="D278" i="46"/>
  <c r="D277" i="46"/>
  <c r="D276" i="46"/>
  <c r="D262" i="46"/>
  <c r="D261" i="46"/>
  <c r="D260" i="46"/>
  <c r="D259" i="46"/>
  <c r="D258" i="46"/>
  <c r="D257" i="46"/>
  <c r="D256" i="46"/>
  <c r="D255" i="46"/>
  <c r="D254" i="46"/>
  <c r="D253" i="46"/>
  <c r="D252" i="46"/>
  <c r="D251" i="46"/>
  <c r="D250" i="46"/>
  <c r="D249" i="46"/>
  <c r="D248" i="46"/>
  <c r="D247" i="46"/>
  <c r="D246" i="46"/>
  <c r="D245" i="46"/>
  <c r="D244" i="46"/>
  <c r="D243" i="46"/>
  <c r="D242" i="46"/>
  <c r="D241" i="46"/>
  <c r="D240" i="46"/>
  <c r="D239" i="46"/>
  <c r="D238" i="46"/>
  <c r="D237" i="46"/>
  <c r="D236" i="46"/>
  <c r="D235" i="46"/>
  <c r="D234" i="46"/>
  <c r="D233" i="46"/>
  <c r="D176" i="46"/>
  <c r="D175" i="46"/>
  <c r="D174" i="46"/>
  <c r="D173" i="46"/>
  <c r="D172" i="46"/>
  <c r="D171" i="46"/>
  <c r="D170" i="46"/>
  <c r="D169" i="46"/>
  <c r="D168" i="46"/>
  <c r="D167" i="46"/>
  <c r="D166" i="46"/>
  <c r="D165" i="46"/>
  <c r="D164" i="46"/>
  <c r="D163" i="46"/>
  <c r="D162" i="46"/>
  <c r="D161" i="46"/>
  <c r="D160" i="46"/>
  <c r="D159" i="46"/>
  <c r="D158" i="46"/>
  <c r="D157" i="46"/>
  <c r="D156" i="46"/>
  <c r="D155" i="46"/>
  <c r="D154" i="46"/>
  <c r="D153" i="46"/>
  <c r="D152" i="46"/>
  <c r="D151" i="46"/>
  <c r="D150" i="46"/>
  <c r="D149" i="46"/>
  <c r="D148" i="46"/>
  <c r="D147" i="46"/>
  <c r="D133" i="46"/>
  <c r="D132" i="46"/>
  <c r="D131" i="46"/>
  <c r="D130" i="46"/>
  <c r="D129" i="46"/>
  <c r="D128" i="46"/>
  <c r="D127" i="46"/>
  <c r="D126" i="46"/>
  <c r="D125" i="46"/>
  <c r="D124" i="46"/>
  <c r="D123" i="46"/>
  <c r="D122" i="46"/>
  <c r="D121" i="46"/>
  <c r="D120" i="46"/>
  <c r="D119" i="46"/>
  <c r="D118" i="46"/>
  <c r="D117" i="46"/>
  <c r="D116" i="46"/>
  <c r="D115" i="46"/>
  <c r="D114" i="46"/>
  <c r="D113" i="46"/>
  <c r="D112" i="46"/>
  <c r="D111" i="46"/>
  <c r="D110" i="46"/>
  <c r="D109" i="46"/>
  <c r="D108" i="46"/>
  <c r="D107" i="46"/>
  <c r="D106" i="46"/>
  <c r="D105" i="46"/>
  <c r="D104" i="46"/>
  <c r="D90" i="46"/>
  <c r="D89" i="46"/>
  <c r="D88" i="46"/>
  <c r="D87" i="46"/>
  <c r="D86" i="46"/>
  <c r="D85" i="46"/>
  <c r="D84" i="46"/>
  <c r="D83" i="46"/>
  <c r="D82" i="46"/>
  <c r="D81" i="46"/>
  <c r="D80" i="46"/>
  <c r="D79" i="46"/>
  <c r="D78" i="46"/>
  <c r="D77" i="46"/>
  <c r="D76" i="46"/>
  <c r="D75" i="46"/>
  <c r="D74" i="46"/>
  <c r="D73" i="46"/>
  <c r="D72" i="46"/>
  <c r="D71" i="46"/>
  <c r="D70" i="46"/>
  <c r="D69" i="46"/>
  <c r="D68" i="46"/>
  <c r="D67" i="46"/>
  <c r="D66" i="46"/>
  <c r="D65" i="46"/>
  <c r="D64" i="46"/>
  <c r="D63" i="46"/>
  <c r="L8" i="4"/>
  <c r="L1177" i="4"/>
  <c r="F32" i="36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C4" i="4" l="1"/>
  <c r="L97" i="46"/>
  <c r="D62" i="46"/>
  <c r="R1021" i="25"/>
  <c r="M1131" i="28" s="1"/>
  <c r="E116" i="24"/>
  <c r="E117" i="24"/>
  <c r="E118" i="24"/>
  <c r="E119" i="24"/>
  <c r="E120" i="24"/>
  <c r="E12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C122" i="25"/>
  <c r="C152" i="25"/>
  <c r="C182" i="25"/>
  <c r="C212" i="25"/>
  <c r="C242" i="25"/>
  <c r="C272" i="25"/>
  <c r="C302" i="25"/>
  <c r="C332" i="25"/>
  <c r="C362" i="25"/>
  <c r="C392" i="25"/>
  <c r="C422" i="25"/>
  <c r="C452" i="25"/>
  <c r="C482" i="25"/>
  <c r="C512" i="25"/>
  <c r="C542" i="25"/>
  <c r="C572" i="25"/>
  <c r="C602" i="25"/>
  <c r="C632" i="25"/>
  <c r="C662" i="25"/>
  <c r="C692" i="25"/>
  <c r="C722" i="25"/>
  <c r="C752" i="25"/>
  <c r="C782" i="25"/>
  <c r="C812" i="25"/>
  <c r="C842" i="25"/>
  <c r="C872" i="25"/>
  <c r="C902" i="25"/>
  <c r="C932" i="25"/>
  <c r="C962" i="25"/>
  <c r="C32" i="25"/>
  <c r="M7" i="37"/>
  <c r="P7" i="37" s="1"/>
  <c r="T7" i="37"/>
  <c r="M8" i="37"/>
  <c r="N8" i="37"/>
  <c r="N9" i="37" s="1"/>
  <c r="N10" i="37" s="1"/>
  <c r="N11" i="37" s="1"/>
  <c r="N12" i="37" s="1"/>
  <c r="O8" i="37"/>
  <c r="O9" i="37" s="1"/>
  <c r="O10" i="37" s="1"/>
  <c r="O11" i="37" s="1"/>
  <c r="O12" i="37" s="1"/>
  <c r="O13" i="37" s="1"/>
  <c r="R8" i="37"/>
  <c r="K9" i="37"/>
  <c r="M9" i="37" s="1"/>
  <c r="T9" i="37"/>
  <c r="K10" i="37"/>
  <c r="M10" i="37" s="1"/>
  <c r="T10" i="37"/>
  <c r="K11" i="37"/>
  <c r="M11" i="37"/>
  <c r="T11" i="37"/>
  <c r="M12" i="37"/>
  <c r="T12" i="37"/>
  <c r="M13" i="37"/>
  <c r="K14" i="37"/>
  <c r="M14" i="37" s="1"/>
  <c r="T14" i="37"/>
  <c r="K15" i="37"/>
  <c r="M15" i="37" s="1"/>
  <c r="T15" i="37"/>
  <c r="K16" i="37"/>
  <c r="M16" i="37"/>
  <c r="T16" i="37"/>
  <c r="L17" i="37"/>
  <c r="M17" i="37" s="1"/>
  <c r="T17" i="37"/>
  <c r="L18" i="37"/>
  <c r="M18" i="37" s="1"/>
  <c r="V18" i="37"/>
  <c r="V19" i="37" s="1"/>
  <c r="K19" i="37"/>
  <c r="L19" i="37" s="1"/>
  <c r="M19" i="37" s="1"/>
  <c r="T19" i="37"/>
  <c r="K20" i="37"/>
  <c r="L20" i="37" s="1"/>
  <c r="M20" i="37" s="1"/>
  <c r="T20" i="37"/>
  <c r="K21" i="37"/>
  <c r="L21" i="37"/>
  <c r="M21" i="37" s="1"/>
  <c r="T21" i="37"/>
  <c r="L22" i="37"/>
  <c r="M22" i="37"/>
  <c r="T22" i="37"/>
  <c r="L23" i="37"/>
  <c r="M23" i="37" s="1"/>
  <c r="V23" i="37"/>
  <c r="K24" i="37"/>
  <c r="L24" i="37" s="1"/>
  <c r="M24" i="37" s="1"/>
  <c r="T24" i="37"/>
  <c r="K25" i="37"/>
  <c r="L25" i="37"/>
  <c r="M25" i="37" s="1"/>
  <c r="T25" i="37"/>
  <c r="K26" i="37"/>
  <c r="L26" i="37"/>
  <c r="M26" i="37" s="1"/>
  <c r="T26" i="37"/>
  <c r="L27" i="37"/>
  <c r="M27" i="37" s="1"/>
  <c r="T27" i="37"/>
  <c r="L28" i="37"/>
  <c r="M28" i="37" s="1"/>
  <c r="V28" i="37"/>
  <c r="K29" i="37"/>
  <c r="L29" i="37" s="1"/>
  <c r="M29" i="37" s="1"/>
  <c r="T29" i="37"/>
  <c r="V29" i="37"/>
  <c r="V30" i="37" s="1"/>
  <c r="V31" i="37" s="1"/>
  <c r="K30" i="37"/>
  <c r="L30" i="37"/>
  <c r="M30" i="37" s="1"/>
  <c r="T30" i="37"/>
  <c r="K31" i="37"/>
  <c r="L31" i="37" s="1"/>
  <c r="M31" i="37" s="1"/>
  <c r="T31" i="37"/>
  <c r="L32" i="37"/>
  <c r="M32" i="37" s="1"/>
  <c r="T32" i="37"/>
  <c r="L33" i="37"/>
  <c r="M33" i="37" s="1"/>
  <c r="V33" i="37"/>
  <c r="K34" i="37"/>
  <c r="L34" i="37" s="1"/>
  <c r="M34" i="37" s="1"/>
  <c r="T34" i="37"/>
  <c r="V34" i="37"/>
  <c r="V35" i="37" s="1"/>
  <c r="K35" i="37"/>
  <c r="L35" i="37" s="1"/>
  <c r="M35" i="37" s="1"/>
  <c r="T35" i="37"/>
  <c r="K36" i="37"/>
  <c r="L36" i="37" s="1"/>
  <c r="M36" i="37" s="1"/>
  <c r="T36" i="37"/>
  <c r="M37" i="37"/>
  <c r="T37" i="37"/>
  <c r="M38" i="37"/>
  <c r="S38" i="37"/>
  <c r="T38" i="37" s="1"/>
  <c r="V38" i="37"/>
  <c r="V39" i="37" s="1"/>
  <c r="K39" i="37"/>
  <c r="M39" i="37" s="1"/>
  <c r="T39" i="37"/>
  <c r="K40" i="37"/>
  <c r="M40" i="37" s="1"/>
  <c r="T40" i="37"/>
  <c r="K41" i="37"/>
  <c r="M41" i="37"/>
  <c r="T41" i="37"/>
  <c r="M42" i="37"/>
  <c r="T42" i="37"/>
  <c r="M43" i="37"/>
  <c r="S43" i="37"/>
  <c r="T43" i="37" s="1"/>
  <c r="M44" i="37"/>
  <c r="T44" i="37"/>
  <c r="M45" i="37"/>
  <c r="M46" i="37" s="1"/>
  <c r="T45" i="37"/>
  <c r="R46" i="37"/>
  <c r="V46" i="37"/>
  <c r="D58" i="37"/>
  <c r="D59" i="37"/>
  <c r="E59" i="37"/>
  <c r="F59" i="37"/>
  <c r="G59" i="37"/>
  <c r="D79" i="37"/>
  <c r="E79" i="37"/>
  <c r="F79" i="37"/>
  <c r="G79" i="37"/>
  <c r="D97" i="37"/>
  <c r="E97" i="37"/>
  <c r="F97" i="37"/>
  <c r="G97" i="37"/>
  <c r="P8" i="37" l="1"/>
  <c r="C933" i="25"/>
  <c r="E932" i="24"/>
  <c r="C753" i="25"/>
  <c r="E752" i="24"/>
  <c r="C573" i="25"/>
  <c r="E572" i="24"/>
  <c r="C393" i="25"/>
  <c r="E392" i="24"/>
  <c r="C213" i="25"/>
  <c r="E212" i="24"/>
  <c r="C903" i="25"/>
  <c r="E902" i="24"/>
  <c r="C723" i="25"/>
  <c r="E722" i="24"/>
  <c r="C543" i="25"/>
  <c r="E542" i="24"/>
  <c r="C363" i="25"/>
  <c r="E362" i="24"/>
  <c r="C183" i="25"/>
  <c r="E182" i="24"/>
  <c r="C873" i="25"/>
  <c r="E872" i="24"/>
  <c r="C693" i="25"/>
  <c r="E692" i="24"/>
  <c r="C513" i="25"/>
  <c r="E512" i="24"/>
  <c r="C333" i="25"/>
  <c r="E332" i="24"/>
  <c r="C153" i="25"/>
  <c r="E152" i="24"/>
  <c r="C63" i="25"/>
  <c r="E62" i="24"/>
  <c r="C843" i="25"/>
  <c r="E842" i="24"/>
  <c r="C663" i="25"/>
  <c r="E662" i="24"/>
  <c r="C483" i="25"/>
  <c r="E482" i="24"/>
  <c r="C303" i="25"/>
  <c r="E302" i="24"/>
  <c r="C123" i="25"/>
  <c r="E122" i="24"/>
  <c r="C33" i="25"/>
  <c r="E33" i="24" s="1"/>
  <c r="E32" i="24"/>
  <c r="C813" i="25"/>
  <c r="E812" i="24"/>
  <c r="C633" i="25"/>
  <c r="E632" i="24"/>
  <c r="C453" i="25"/>
  <c r="E452" i="24"/>
  <c r="C273" i="25"/>
  <c r="E272" i="24"/>
  <c r="C963" i="25"/>
  <c r="E962" i="24"/>
  <c r="C783" i="25"/>
  <c r="E782" i="24"/>
  <c r="C603" i="25"/>
  <c r="E602" i="24"/>
  <c r="C423" i="25"/>
  <c r="E422" i="24"/>
  <c r="C243" i="25"/>
  <c r="E242" i="24"/>
  <c r="Q7" i="37"/>
  <c r="U7" i="37" s="1"/>
  <c r="X7" i="37" s="1"/>
  <c r="V40" i="37"/>
  <c r="V20" i="37"/>
  <c r="P11" i="37"/>
  <c r="V36" i="37"/>
  <c r="P12" i="37"/>
  <c r="N13" i="37"/>
  <c r="N14" i="37" s="1"/>
  <c r="N15" i="37" s="1"/>
  <c r="N16" i="37" s="1"/>
  <c r="N17" i="37" s="1"/>
  <c r="N18" i="37" s="1"/>
  <c r="N19" i="37" s="1"/>
  <c r="T46" i="37"/>
  <c r="P10" i="37"/>
  <c r="Q10" i="37"/>
  <c r="U10" i="37" s="1"/>
  <c r="X10" i="37" s="1"/>
  <c r="W7" i="37"/>
  <c r="Y7" i="37"/>
  <c r="W104" i="37" s="1"/>
  <c r="Y104" i="37" s="1"/>
  <c r="Z104" i="37" s="1"/>
  <c r="V24" i="37"/>
  <c r="Q13" i="37"/>
  <c r="U13" i="37" s="1"/>
  <c r="X13" i="37" s="1"/>
  <c r="O14" i="37"/>
  <c r="O15" i="37" s="1"/>
  <c r="O16" i="37" s="1"/>
  <c r="Q12" i="37"/>
  <c r="U12" i="37" s="1"/>
  <c r="X12" i="37" s="1"/>
  <c r="P9" i="37"/>
  <c r="Q9" i="37"/>
  <c r="U9" i="37" s="1"/>
  <c r="X9" i="37" s="1"/>
  <c r="Q11" i="37"/>
  <c r="U11" i="37" s="1"/>
  <c r="X11" i="37" s="1"/>
  <c r="Q8" i="37"/>
  <c r="U8" i="37" s="1"/>
  <c r="X8" i="37" s="1"/>
  <c r="P17" i="37" l="1"/>
  <c r="C34" i="25"/>
  <c r="C35" i="25" s="1"/>
  <c r="C424" i="25"/>
  <c r="E423" i="24"/>
  <c r="C964" i="25"/>
  <c r="E963" i="24"/>
  <c r="C634" i="25"/>
  <c r="E633" i="24"/>
  <c r="C124" i="25"/>
  <c r="E123" i="24"/>
  <c r="C664" i="25"/>
  <c r="E663" i="24"/>
  <c r="C154" i="25"/>
  <c r="E153" i="24"/>
  <c r="C694" i="25"/>
  <c r="E693" i="24"/>
  <c r="C364" i="25"/>
  <c r="E363" i="24"/>
  <c r="C904" i="25"/>
  <c r="E903" i="24"/>
  <c r="C574" i="25"/>
  <c r="E573" i="24"/>
  <c r="C604" i="25"/>
  <c r="E603" i="24"/>
  <c r="C274" i="25"/>
  <c r="E273" i="24"/>
  <c r="C814" i="25"/>
  <c r="E813" i="24"/>
  <c r="C304" i="25"/>
  <c r="E303" i="24"/>
  <c r="C844" i="25"/>
  <c r="E843" i="24"/>
  <c r="C334" i="25"/>
  <c r="E333" i="24"/>
  <c r="C874" i="25"/>
  <c r="E873" i="24"/>
  <c r="C544" i="25"/>
  <c r="E543" i="24"/>
  <c r="C214" i="25"/>
  <c r="E213" i="24"/>
  <c r="C754" i="25"/>
  <c r="E753" i="24"/>
  <c r="C244" i="25"/>
  <c r="E243" i="24"/>
  <c r="C784" i="25"/>
  <c r="E783" i="24"/>
  <c r="C454" i="25"/>
  <c r="E453" i="24"/>
  <c r="C484" i="25"/>
  <c r="E483" i="24"/>
  <c r="C64" i="25"/>
  <c r="E63" i="24"/>
  <c r="C514" i="25"/>
  <c r="E513" i="24"/>
  <c r="C184" i="25"/>
  <c r="E183" i="24"/>
  <c r="C724" i="25"/>
  <c r="E723" i="24"/>
  <c r="C394" i="25"/>
  <c r="E393" i="24"/>
  <c r="C934" i="25"/>
  <c r="E933" i="24"/>
  <c r="P13" i="37"/>
  <c r="Q14" i="37"/>
  <c r="U14" i="37" s="1"/>
  <c r="X14" i="37" s="1"/>
  <c r="Y14" i="37" s="1"/>
  <c r="P15" i="37"/>
  <c r="P14" i="37"/>
  <c r="P18" i="37"/>
  <c r="W11" i="37"/>
  <c r="Y11" i="37"/>
  <c r="Y8" i="37"/>
  <c r="I57" i="37" s="1"/>
  <c r="W8" i="37"/>
  <c r="AA68" i="37"/>
  <c r="AC68" i="37" s="1"/>
  <c r="AD68" i="37" s="1"/>
  <c r="S86" i="37"/>
  <c r="U86" i="37" s="1"/>
  <c r="V86" i="37" s="1"/>
  <c r="C104" i="37"/>
  <c r="E104" i="37" s="1"/>
  <c r="F104" i="37" s="1"/>
  <c r="K68" i="37"/>
  <c r="M68" i="37" s="1"/>
  <c r="N68" i="37" s="1"/>
  <c r="C86" i="37"/>
  <c r="E86" i="37" s="1"/>
  <c r="F86" i="37" s="1"/>
  <c r="S68" i="37"/>
  <c r="U68" i="37" s="1"/>
  <c r="V68" i="37" s="1"/>
  <c r="G86" i="37"/>
  <c r="I86" i="37" s="1"/>
  <c r="J86" i="37" s="1"/>
  <c r="G104" i="37"/>
  <c r="I104" i="37" s="1"/>
  <c r="J104" i="37" s="1"/>
  <c r="S104" i="37"/>
  <c r="U104" i="37" s="1"/>
  <c r="V104" i="37" s="1"/>
  <c r="W68" i="37"/>
  <c r="Y68" i="37" s="1"/>
  <c r="Z68" i="37" s="1"/>
  <c r="W86" i="37"/>
  <c r="Y86" i="37" s="1"/>
  <c r="Z86" i="37" s="1"/>
  <c r="AE104" i="37"/>
  <c r="AG104" i="37" s="1"/>
  <c r="AH104" i="37" s="1"/>
  <c r="K86" i="37"/>
  <c r="M86" i="37" s="1"/>
  <c r="N86" i="37" s="1"/>
  <c r="K104" i="37"/>
  <c r="M104" i="37" s="1"/>
  <c r="N104" i="37" s="1"/>
  <c r="AA86" i="37"/>
  <c r="AC86" i="37" s="1"/>
  <c r="AD86" i="37" s="1"/>
  <c r="O86" i="37"/>
  <c r="Q86" i="37" s="1"/>
  <c r="R86" i="37" s="1"/>
  <c r="I59" i="37"/>
  <c r="O68" i="37"/>
  <c r="Q68" i="37" s="1"/>
  <c r="R68" i="37" s="1"/>
  <c r="AE86" i="37"/>
  <c r="AG86" i="37" s="1"/>
  <c r="AH86" i="37" s="1"/>
  <c r="O104" i="37"/>
  <c r="Q104" i="37" s="1"/>
  <c r="R104" i="37" s="1"/>
  <c r="C68" i="37"/>
  <c r="E68" i="37" s="1"/>
  <c r="F68" i="37" s="1"/>
  <c r="AE68" i="37"/>
  <c r="AG68" i="37" s="1"/>
  <c r="AH68" i="37" s="1"/>
  <c r="AA104" i="37"/>
  <c r="AC104" i="37" s="1"/>
  <c r="AD104" i="37" s="1"/>
  <c r="P19" i="37"/>
  <c r="N20" i="37"/>
  <c r="G68" i="37"/>
  <c r="I68" i="37" s="1"/>
  <c r="J68" i="37" s="1"/>
  <c r="V41" i="37"/>
  <c r="Q16" i="37"/>
  <c r="U16" i="37" s="1"/>
  <c r="X16" i="37" s="1"/>
  <c r="O17" i="37"/>
  <c r="Q15" i="37"/>
  <c r="U15" i="37" s="1"/>
  <c r="X15" i="37" s="1"/>
  <c r="W13" i="37"/>
  <c r="Y13" i="37"/>
  <c r="W9" i="37"/>
  <c r="Y9" i="37"/>
  <c r="W12" i="37"/>
  <c r="Y12" i="37"/>
  <c r="P16" i="37"/>
  <c r="V21" i="37"/>
  <c r="V25" i="37"/>
  <c r="W10" i="37"/>
  <c r="Y10" i="37"/>
  <c r="W14" i="37" l="1"/>
  <c r="E34" i="24"/>
  <c r="C395" i="25"/>
  <c r="E394" i="24"/>
  <c r="C515" i="25"/>
  <c r="E514" i="24"/>
  <c r="C455" i="25"/>
  <c r="E454" i="24"/>
  <c r="C755" i="25"/>
  <c r="E754" i="24"/>
  <c r="C875" i="25"/>
  <c r="E874" i="24"/>
  <c r="C305" i="25"/>
  <c r="E304" i="24"/>
  <c r="C605" i="25"/>
  <c r="E604" i="24"/>
  <c r="C365" i="25"/>
  <c r="E364" i="24"/>
  <c r="C665" i="25"/>
  <c r="E664" i="24"/>
  <c r="C965" i="25"/>
  <c r="E964" i="24"/>
  <c r="C725" i="25"/>
  <c r="E724" i="24"/>
  <c r="C65" i="25"/>
  <c r="E64" i="24"/>
  <c r="C785" i="25"/>
  <c r="E784" i="24"/>
  <c r="C215" i="25"/>
  <c r="E214" i="24"/>
  <c r="C335" i="25"/>
  <c r="E334" i="24"/>
  <c r="C815" i="25"/>
  <c r="E814" i="24"/>
  <c r="C575" i="25"/>
  <c r="E574" i="24"/>
  <c r="C695" i="25"/>
  <c r="E694" i="24"/>
  <c r="C125" i="25"/>
  <c r="E124" i="24"/>
  <c r="C425" i="25"/>
  <c r="E424" i="24"/>
  <c r="C935" i="25"/>
  <c r="E934" i="24"/>
  <c r="C185" i="25"/>
  <c r="E184" i="24"/>
  <c r="C485" i="25"/>
  <c r="E484" i="24"/>
  <c r="C245" i="25"/>
  <c r="E244" i="24"/>
  <c r="C545" i="25"/>
  <c r="E544" i="24"/>
  <c r="C845" i="25"/>
  <c r="E844" i="24"/>
  <c r="C275" i="25"/>
  <c r="E274" i="24"/>
  <c r="C905" i="25"/>
  <c r="E904" i="24"/>
  <c r="C155" i="25"/>
  <c r="E154" i="24"/>
  <c r="C635" i="25"/>
  <c r="E634" i="24"/>
  <c r="C36" i="25"/>
  <c r="E35" i="24"/>
  <c r="V26" i="37"/>
  <c r="W15" i="37"/>
  <c r="Y15" i="37"/>
  <c r="N21" i="37"/>
  <c r="P20" i="37"/>
  <c r="O18" i="37"/>
  <c r="Q17" i="37"/>
  <c r="U17" i="37" s="1"/>
  <c r="X17" i="37" s="1"/>
  <c r="AA69" i="37"/>
  <c r="AC69" i="37" s="1"/>
  <c r="AD69" i="37" s="1"/>
  <c r="S87" i="37"/>
  <c r="U87" i="37" s="1"/>
  <c r="V87" i="37" s="1"/>
  <c r="K69" i="37"/>
  <c r="M69" i="37" s="1"/>
  <c r="N69" i="37" s="1"/>
  <c r="C87" i="37"/>
  <c r="E87" i="37" s="1"/>
  <c r="F87" i="37" s="1"/>
  <c r="O69" i="37"/>
  <c r="Q69" i="37" s="1"/>
  <c r="R69" i="37" s="1"/>
  <c r="G105" i="37"/>
  <c r="I105" i="37" s="1"/>
  <c r="J105" i="37" s="1"/>
  <c r="C69" i="37"/>
  <c r="E69" i="37" s="1"/>
  <c r="F69" i="37" s="1"/>
  <c r="AE69" i="37"/>
  <c r="AG69" i="37" s="1"/>
  <c r="AH69" i="37" s="1"/>
  <c r="S105" i="37"/>
  <c r="U105" i="37" s="1"/>
  <c r="V105" i="37" s="1"/>
  <c r="S69" i="37"/>
  <c r="U69" i="37" s="1"/>
  <c r="V69" i="37" s="1"/>
  <c r="AE105" i="37"/>
  <c r="AG105" i="37" s="1"/>
  <c r="AH105" i="37" s="1"/>
  <c r="G87" i="37"/>
  <c r="I87" i="37" s="1"/>
  <c r="J87" i="37" s="1"/>
  <c r="K105" i="37"/>
  <c r="M105" i="37" s="1"/>
  <c r="N105" i="37" s="1"/>
  <c r="W69" i="37"/>
  <c r="Y69" i="37" s="1"/>
  <c r="Z69" i="37" s="1"/>
  <c r="K87" i="37"/>
  <c r="M87" i="37" s="1"/>
  <c r="N87" i="37" s="1"/>
  <c r="C105" i="37"/>
  <c r="E105" i="37" s="1"/>
  <c r="F105" i="37" s="1"/>
  <c r="AA87" i="37"/>
  <c r="AC87" i="37" s="1"/>
  <c r="AD87" i="37" s="1"/>
  <c r="O105" i="37"/>
  <c r="Q105" i="37" s="1"/>
  <c r="R105" i="37" s="1"/>
  <c r="AA105" i="37"/>
  <c r="AC105" i="37" s="1"/>
  <c r="AD105" i="37" s="1"/>
  <c r="AE87" i="37"/>
  <c r="AG87" i="37" s="1"/>
  <c r="AH87" i="37" s="1"/>
  <c r="G69" i="37"/>
  <c r="I69" i="37" s="1"/>
  <c r="J69" i="37" s="1"/>
  <c r="O87" i="37"/>
  <c r="Q87" i="37" s="1"/>
  <c r="R87" i="37" s="1"/>
  <c r="W105" i="37"/>
  <c r="Y105" i="37" s="1"/>
  <c r="Z105" i="37" s="1"/>
  <c r="W87" i="37"/>
  <c r="Y87" i="37" s="1"/>
  <c r="Z87" i="37" s="1"/>
  <c r="W16" i="37"/>
  <c r="Y16" i="37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6" i="28"/>
  <c r="L67" i="28"/>
  <c r="L68" i="28"/>
  <c r="L69" i="28"/>
  <c r="L75" i="28"/>
  <c r="C992" i="25"/>
  <c r="E992" i="24" s="1"/>
  <c r="R992" i="25"/>
  <c r="M1102" i="28" s="1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103" i="24"/>
  <c r="C104" i="24"/>
  <c r="C105" i="24"/>
  <c r="C106" i="24"/>
  <c r="C107" i="24"/>
  <c r="C108" i="24"/>
  <c r="C109" i="24"/>
  <c r="C110" i="24"/>
  <c r="C111" i="24"/>
  <c r="C112" i="24"/>
  <c r="C113" i="24"/>
  <c r="C114" i="24"/>
  <c r="C115" i="24"/>
  <c r="C116" i="24"/>
  <c r="C117" i="24"/>
  <c r="C118" i="24"/>
  <c r="C119" i="24"/>
  <c r="C120" i="24"/>
  <c r="C121" i="24"/>
  <c r="C122" i="24"/>
  <c r="C123" i="24"/>
  <c r="C124" i="24"/>
  <c r="C125" i="24"/>
  <c r="C126" i="24"/>
  <c r="C127" i="24"/>
  <c r="C128" i="24"/>
  <c r="C129" i="24"/>
  <c r="C130" i="24"/>
  <c r="C131" i="24"/>
  <c r="C132" i="24"/>
  <c r="C133" i="24"/>
  <c r="C134" i="24"/>
  <c r="C135" i="24"/>
  <c r="C136" i="24"/>
  <c r="C137" i="24"/>
  <c r="C138" i="24"/>
  <c r="C139" i="24"/>
  <c r="C140" i="24"/>
  <c r="C141" i="24"/>
  <c r="C142" i="24"/>
  <c r="C143" i="24"/>
  <c r="C144" i="24"/>
  <c r="C145" i="24"/>
  <c r="C146" i="24"/>
  <c r="C147" i="24"/>
  <c r="C148" i="24"/>
  <c r="C149" i="24"/>
  <c r="C150" i="24"/>
  <c r="C151" i="24"/>
  <c r="C152" i="24"/>
  <c r="C153" i="24"/>
  <c r="C154" i="24"/>
  <c r="C155" i="24"/>
  <c r="C156" i="24"/>
  <c r="C157" i="24"/>
  <c r="C158" i="24"/>
  <c r="C159" i="24"/>
  <c r="C160" i="24"/>
  <c r="C161" i="24"/>
  <c r="C162" i="24"/>
  <c r="C163" i="24"/>
  <c r="C164" i="24"/>
  <c r="C165" i="24"/>
  <c r="C166" i="24"/>
  <c r="C167" i="24"/>
  <c r="C168" i="24"/>
  <c r="C169" i="24"/>
  <c r="C170" i="24"/>
  <c r="C171" i="24"/>
  <c r="C172" i="24"/>
  <c r="C173" i="24"/>
  <c r="C174" i="24"/>
  <c r="C175" i="24"/>
  <c r="C176" i="24"/>
  <c r="C177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214" i="24"/>
  <c r="C215" i="24"/>
  <c r="C216" i="24"/>
  <c r="C217" i="24"/>
  <c r="C218" i="24"/>
  <c r="C219" i="24"/>
  <c r="C220" i="24"/>
  <c r="C221" i="24"/>
  <c r="C222" i="24"/>
  <c r="C223" i="24"/>
  <c r="C224" i="24"/>
  <c r="C225" i="24"/>
  <c r="C226" i="24"/>
  <c r="C227" i="24"/>
  <c r="C228" i="24"/>
  <c r="C229" i="24"/>
  <c r="C230" i="24"/>
  <c r="C231" i="24"/>
  <c r="C232" i="24"/>
  <c r="C233" i="24"/>
  <c r="C234" i="24"/>
  <c r="C235" i="24"/>
  <c r="C236" i="24"/>
  <c r="C237" i="24"/>
  <c r="C238" i="24"/>
  <c r="C239" i="24"/>
  <c r="C240" i="24"/>
  <c r="C241" i="24"/>
  <c r="C242" i="24"/>
  <c r="C243" i="24"/>
  <c r="C244" i="24"/>
  <c r="C245" i="24"/>
  <c r="C246" i="24"/>
  <c r="C247" i="24"/>
  <c r="C248" i="24"/>
  <c r="C249" i="24"/>
  <c r="C250" i="24"/>
  <c r="C251" i="24"/>
  <c r="C252" i="24"/>
  <c r="C253" i="24"/>
  <c r="C254" i="24"/>
  <c r="C255" i="24"/>
  <c r="C256" i="24"/>
  <c r="C257" i="24"/>
  <c r="C258" i="24"/>
  <c r="C259" i="24"/>
  <c r="C260" i="24"/>
  <c r="C261" i="24"/>
  <c r="C262" i="24"/>
  <c r="C263" i="24"/>
  <c r="C264" i="24"/>
  <c r="C265" i="24"/>
  <c r="C266" i="24"/>
  <c r="C267" i="24"/>
  <c r="C268" i="24"/>
  <c r="C269" i="24"/>
  <c r="C270" i="24"/>
  <c r="C271" i="24"/>
  <c r="C272" i="24"/>
  <c r="C273" i="24"/>
  <c r="C274" i="24"/>
  <c r="C275" i="24"/>
  <c r="C276" i="24"/>
  <c r="C277" i="24"/>
  <c r="C278" i="24"/>
  <c r="C279" i="24"/>
  <c r="C280" i="24"/>
  <c r="C281" i="24"/>
  <c r="C282" i="24"/>
  <c r="C283" i="24"/>
  <c r="C284" i="24"/>
  <c r="C285" i="24"/>
  <c r="C286" i="24"/>
  <c r="C287" i="24"/>
  <c r="C288" i="24"/>
  <c r="C289" i="24"/>
  <c r="C290" i="24"/>
  <c r="C291" i="24"/>
  <c r="C292" i="24"/>
  <c r="C293" i="24"/>
  <c r="C294" i="24"/>
  <c r="C295" i="24"/>
  <c r="C296" i="24"/>
  <c r="C297" i="24"/>
  <c r="C298" i="24"/>
  <c r="C299" i="24"/>
  <c r="C300" i="24"/>
  <c r="C301" i="24"/>
  <c r="C302" i="24"/>
  <c r="C303" i="24"/>
  <c r="C304" i="24"/>
  <c r="C305" i="24"/>
  <c r="C306" i="24"/>
  <c r="C307" i="24"/>
  <c r="C308" i="24"/>
  <c r="C309" i="24"/>
  <c r="C310" i="24"/>
  <c r="C311" i="24"/>
  <c r="C312" i="24"/>
  <c r="C313" i="24"/>
  <c r="C314" i="24"/>
  <c r="C315" i="24"/>
  <c r="C316" i="24"/>
  <c r="C317" i="24"/>
  <c r="C318" i="24"/>
  <c r="C319" i="24"/>
  <c r="C320" i="24"/>
  <c r="C321" i="24"/>
  <c r="C322" i="24"/>
  <c r="C323" i="24"/>
  <c r="C324" i="24"/>
  <c r="C325" i="24"/>
  <c r="C326" i="24"/>
  <c r="C327" i="24"/>
  <c r="C328" i="24"/>
  <c r="C329" i="24"/>
  <c r="C330" i="24"/>
  <c r="C331" i="24"/>
  <c r="C332" i="24"/>
  <c r="C333" i="24"/>
  <c r="C334" i="24"/>
  <c r="C335" i="24"/>
  <c r="C336" i="24"/>
  <c r="C337" i="24"/>
  <c r="C338" i="24"/>
  <c r="C339" i="24"/>
  <c r="C340" i="24"/>
  <c r="C341" i="24"/>
  <c r="C342" i="24"/>
  <c r="C343" i="24"/>
  <c r="C344" i="24"/>
  <c r="C345" i="24"/>
  <c r="C346" i="24"/>
  <c r="C347" i="24"/>
  <c r="C348" i="24"/>
  <c r="C349" i="24"/>
  <c r="C350" i="24"/>
  <c r="C351" i="24"/>
  <c r="C352" i="24"/>
  <c r="C353" i="24"/>
  <c r="C354" i="24"/>
  <c r="C355" i="24"/>
  <c r="C356" i="24"/>
  <c r="C357" i="24"/>
  <c r="C358" i="24"/>
  <c r="C359" i="24"/>
  <c r="C360" i="24"/>
  <c r="C361" i="24"/>
  <c r="C362" i="24"/>
  <c r="C363" i="24"/>
  <c r="C364" i="24"/>
  <c r="C365" i="24"/>
  <c r="C366" i="24"/>
  <c r="C367" i="24"/>
  <c r="C368" i="24"/>
  <c r="C369" i="24"/>
  <c r="C370" i="24"/>
  <c r="C371" i="24"/>
  <c r="C372" i="24"/>
  <c r="C373" i="24"/>
  <c r="C374" i="24"/>
  <c r="C375" i="24"/>
  <c r="C376" i="24"/>
  <c r="C377" i="24"/>
  <c r="C378" i="24"/>
  <c r="C379" i="24"/>
  <c r="C380" i="24"/>
  <c r="C381" i="24"/>
  <c r="C382" i="24"/>
  <c r="C383" i="24"/>
  <c r="C384" i="24"/>
  <c r="C385" i="24"/>
  <c r="C386" i="24"/>
  <c r="C387" i="24"/>
  <c r="C388" i="24"/>
  <c r="C389" i="24"/>
  <c r="C390" i="24"/>
  <c r="C391" i="24"/>
  <c r="C392" i="24"/>
  <c r="C393" i="24"/>
  <c r="C394" i="24"/>
  <c r="C395" i="24"/>
  <c r="C396" i="24"/>
  <c r="C397" i="24"/>
  <c r="C398" i="24"/>
  <c r="C399" i="24"/>
  <c r="C400" i="24"/>
  <c r="C401" i="24"/>
  <c r="C402" i="24"/>
  <c r="C403" i="24"/>
  <c r="C404" i="24"/>
  <c r="C405" i="24"/>
  <c r="C406" i="24"/>
  <c r="C407" i="24"/>
  <c r="C408" i="24"/>
  <c r="C409" i="24"/>
  <c r="C410" i="24"/>
  <c r="C411" i="24"/>
  <c r="C412" i="24"/>
  <c r="C413" i="24"/>
  <c r="C414" i="24"/>
  <c r="C415" i="24"/>
  <c r="C416" i="24"/>
  <c r="C417" i="24"/>
  <c r="C418" i="24"/>
  <c r="C419" i="24"/>
  <c r="C420" i="24"/>
  <c r="C421" i="24"/>
  <c r="C422" i="24"/>
  <c r="C423" i="24"/>
  <c r="C424" i="24"/>
  <c r="C425" i="24"/>
  <c r="C426" i="24"/>
  <c r="C427" i="24"/>
  <c r="C428" i="24"/>
  <c r="C429" i="24"/>
  <c r="C430" i="24"/>
  <c r="C431" i="24"/>
  <c r="C432" i="24"/>
  <c r="C433" i="24"/>
  <c r="C434" i="24"/>
  <c r="C435" i="24"/>
  <c r="C436" i="24"/>
  <c r="C437" i="24"/>
  <c r="C438" i="24"/>
  <c r="C439" i="24"/>
  <c r="C440" i="24"/>
  <c r="C441" i="24"/>
  <c r="C442" i="24"/>
  <c r="C443" i="24"/>
  <c r="C444" i="24"/>
  <c r="C445" i="24"/>
  <c r="C446" i="24"/>
  <c r="C447" i="24"/>
  <c r="C448" i="24"/>
  <c r="C449" i="24"/>
  <c r="C450" i="24"/>
  <c r="C451" i="24"/>
  <c r="C452" i="24"/>
  <c r="C453" i="24"/>
  <c r="C454" i="24"/>
  <c r="C455" i="24"/>
  <c r="C456" i="24"/>
  <c r="C457" i="24"/>
  <c r="C458" i="24"/>
  <c r="C459" i="24"/>
  <c r="C460" i="24"/>
  <c r="C461" i="24"/>
  <c r="C462" i="24"/>
  <c r="C463" i="24"/>
  <c r="C464" i="24"/>
  <c r="C465" i="24"/>
  <c r="C466" i="24"/>
  <c r="C467" i="24"/>
  <c r="C468" i="24"/>
  <c r="C469" i="24"/>
  <c r="C470" i="24"/>
  <c r="C471" i="24"/>
  <c r="C472" i="24"/>
  <c r="C473" i="24"/>
  <c r="C474" i="24"/>
  <c r="C475" i="24"/>
  <c r="C476" i="24"/>
  <c r="C477" i="24"/>
  <c r="C478" i="24"/>
  <c r="C479" i="24"/>
  <c r="C480" i="24"/>
  <c r="C481" i="24"/>
  <c r="C482" i="24"/>
  <c r="C483" i="24"/>
  <c r="C484" i="24"/>
  <c r="C485" i="24"/>
  <c r="C486" i="24"/>
  <c r="C487" i="24"/>
  <c r="C488" i="24"/>
  <c r="C489" i="24"/>
  <c r="C490" i="24"/>
  <c r="C491" i="24"/>
  <c r="C492" i="24"/>
  <c r="C493" i="24"/>
  <c r="C494" i="24"/>
  <c r="C495" i="24"/>
  <c r="C496" i="24"/>
  <c r="C497" i="24"/>
  <c r="C498" i="24"/>
  <c r="C499" i="24"/>
  <c r="C500" i="24"/>
  <c r="C501" i="24"/>
  <c r="C502" i="24"/>
  <c r="C503" i="24"/>
  <c r="C504" i="24"/>
  <c r="C505" i="24"/>
  <c r="C506" i="24"/>
  <c r="C507" i="24"/>
  <c r="C508" i="24"/>
  <c r="C509" i="24"/>
  <c r="C510" i="24"/>
  <c r="C511" i="24"/>
  <c r="C512" i="24"/>
  <c r="C513" i="24"/>
  <c r="C514" i="24"/>
  <c r="C515" i="24"/>
  <c r="C516" i="24"/>
  <c r="C517" i="24"/>
  <c r="C518" i="24"/>
  <c r="C519" i="24"/>
  <c r="C520" i="24"/>
  <c r="C521" i="24"/>
  <c r="C522" i="24"/>
  <c r="C523" i="24"/>
  <c r="C524" i="24"/>
  <c r="C525" i="24"/>
  <c r="C526" i="24"/>
  <c r="C527" i="24"/>
  <c r="C528" i="24"/>
  <c r="C529" i="24"/>
  <c r="C530" i="24"/>
  <c r="C531" i="24"/>
  <c r="C532" i="24"/>
  <c r="C533" i="24"/>
  <c r="C534" i="24"/>
  <c r="C535" i="24"/>
  <c r="C536" i="24"/>
  <c r="C537" i="24"/>
  <c r="C538" i="24"/>
  <c r="C539" i="24"/>
  <c r="C540" i="24"/>
  <c r="C541" i="24"/>
  <c r="C542" i="24"/>
  <c r="C543" i="24"/>
  <c r="C544" i="24"/>
  <c r="C545" i="24"/>
  <c r="C546" i="24"/>
  <c r="C547" i="24"/>
  <c r="C548" i="24"/>
  <c r="C549" i="24"/>
  <c r="C550" i="24"/>
  <c r="C551" i="24"/>
  <c r="C552" i="24"/>
  <c r="C553" i="24"/>
  <c r="C554" i="24"/>
  <c r="C555" i="24"/>
  <c r="C556" i="24"/>
  <c r="C557" i="24"/>
  <c r="C558" i="24"/>
  <c r="C559" i="24"/>
  <c r="C560" i="24"/>
  <c r="C561" i="24"/>
  <c r="C562" i="24"/>
  <c r="C563" i="24"/>
  <c r="C564" i="24"/>
  <c r="C565" i="24"/>
  <c r="C566" i="24"/>
  <c r="C567" i="24"/>
  <c r="C568" i="24"/>
  <c r="C569" i="24"/>
  <c r="C570" i="24"/>
  <c r="C571" i="24"/>
  <c r="C572" i="24"/>
  <c r="C573" i="24"/>
  <c r="C574" i="24"/>
  <c r="C575" i="24"/>
  <c r="C576" i="24"/>
  <c r="C577" i="24"/>
  <c r="C578" i="24"/>
  <c r="C579" i="24"/>
  <c r="C580" i="24"/>
  <c r="C581" i="24"/>
  <c r="C582" i="24"/>
  <c r="C583" i="24"/>
  <c r="C584" i="24"/>
  <c r="C585" i="24"/>
  <c r="C586" i="24"/>
  <c r="C587" i="24"/>
  <c r="C588" i="24"/>
  <c r="C589" i="24"/>
  <c r="C590" i="24"/>
  <c r="C591" i="24"/>
  <c r="C592" i="24"/>
  <c r="C593" i="24"/>
  <c r="C594" i="24"/>
  <c r="C595" i="24"/>
  <c r="C596" i="24"/>
  <c r="C597" i="24"/>
  <c r="C598" i="24"/>
  <c r="C599" i="24"/>
  <c r="C600" i="24"/>
  <c r="C601" i="24"/>
  <c r="C602" i="24"/>
  <c r="C603" i="24"/>
  <c r="C604" i="24"/>
  <c r="C605" i="24"/>
  <c r="C606" i="24"/>
  <c r="C607" i="24"/>
  <c r="C608" i="24"/>
  <c r="C609" i="24"/>
  <c r="C610" i="24"/>
  <c r="C611" i="24"/>
  <c r="C612" i="24"/>
  <c r="C613" i="24"/>
  <c r="C614" i="24"/>
  <c r="C615" i="24"/>
  <c r="C616" i="24"/>
  <c r="C617" i="24"/>
  <c r="C618" i="24"/>
  <c r="C619" i="24"/>
  <c r="C620" i="24"/>
  <c r="C621" i="24"/>
  <c r="C622" i="24"/>
  <c r="C623" i="24"/>
  <c r="C624" i="24"/>
  <c r="C625" i="24"/>
  <c r="C626" i="24"/>
  <c r="C627" i="24"/>
  <c r="C628" i="24"/>
  <c r="C629" i="24"/>
  <c r="C630" i="24"/>
  <c r="C631" i="24"/>
  <c r="C632" i="24"/>
  <c r="C633" i="24"/>
  <c r="C634" i="24"/>
  <c r="C635" i="24"/>
  <c r="C636" i="24"/>
  <c r="C637" i="24"/>
  <c r="C638" i="24"/>
  <c r="C639" i="24"/>
  <c r="C640" i="24"/>
  <c r="C641" i="24"/>
  <c r="C642" i="24"/>
  <c r="C643" i="24"/>
  <c r="C644" i="24"/>
  <c r="C645" i="24"/>
  <c r="C646" i="24"/>
  <c r="C647" i="24"/>
  <c r="C648" i="24"/>
  <c r="C649" i="24"/>
  <c r="C650" i="24"/>
  <c r="C651" i="24"/>
  <c r="C652" i="24"/>
  <c r="C653" i="24"/>
  <c r="C654" i="24"/>
  <c r="C655" i="24"/>
  <c r="C656" i="24"/>
  <c r="C657" i="24"/>
  <c r="C658" i="24"/>
  <c r="C659" i="24"/>
  <c r="C660" i="24"/>
  <c r="C661" i="24"/>
  <c r="C662" i="24"/>
  <c r="C663" i="24"/>
  <c r="C664" i="24"/>
  <c r="C665" i="24"/>
  <c r="C666" i="24"/>
  <c r="C667" i="24"/>
  <c r="C668" i="24"/>
  <c r="C669" i="24"/>
  <c r="C670" i="24"/>
  <c r="C671" i="24"/>
  <c r="C672" i="24"/>
  <c r="C673" i="24"/>
  <c r="C674" i="24"/>
  <c r="C675" i="24"/>
  <c r="C676" i="24"/>
  <c r="C677" i="24"/>
  <c r="C678" i="24"/>
  <c r="C679" i="24"/>
  <c r="C680" i="24"/>
  <c r="C681" i="24"/>
  <c r="C682" i="24"/>
  <c r="C683" i="24"/>
  <c r="C684" i="24"/>
  <c r="C685" i="24"/>
  <c r="C686" i="24"/>
  <c r="C687" i="24"/>
  <c r="C688" i="24"/>
  <c r="C689" i="24"/>
  <c r="C690" i="24"/>
  <c r="C691" i="24"/>
  <c r="C692" i="24"/>
  <c r="C693" i="24"/>
  <c r="C694" i="24"/>
  <c r="C695" i="24"/>
  <c r="C696" i="24"/>
  <c r="C697" i="24"/>
  <c r="C698" i="24"/>
  <c r="C699" i="24"/>
  <c r="C700" i="24"/>
  <c r="C701" i="24"/>
  <c r="C702" i="24"/>
  <c r="C703" i="24"/>
  <c r="C704" i="24"/>
  <c r="C705" i="24"/>
  <c r="C706" i="24"/>
  <c r="C707" i="24"/>
  <c r="C708" i="24"/>
  <c r="C709" i="24"/>
  <c r="C710" i="24"/>
  <c r="C711" i="24"/>
  <c r="C712" i="24"/>
  <c r="C713" i="24"/>
  <c r="C714" i="24"/>
  <c r="C715" i="24"/>
  <c r="C716" i="24"/>
  <c r="C717" i="24"/>
  <c r="C718" i="24"/>
  <c r="C719" i="24"/>
  <c r="C720" i="24"/>
  <c r="C721" i="24"/>
  <c r="C722" i="24"/>
  <c r="C723" i="24"/>
  <c r="C724" i="24"/>
  <c r="C725" i="24"/>
  <c r="C726" i="24"/>
  <c r="C727" i="24"/>
  <c r="C728" i="24"/>
  <c r="C729" i="24"/>
  <c r="C730" i="24"/>
  <c r="C731" i="24"/>
  <c r="C732" i="24"/>
  <c r="C733" i="24"/>
  <c r="C734" i="24"/>
  <c r="C735" i="24"/>
  <c r="C736" i="24"/>
  <c r="C737" i="24"/>
  <c r="C738" i="24"/>
  <c r="C739" i="24"/>
  <c r="C740" i="24"/>
  <c r="C741" i="24"/>
  <c r="C742" i="24"/>
  <c r="C743" i="24"/>
  <c r="C744" i="24"/>
  <c r="C745" i="24"/>
  <c r="C746" i="24"/>
  <c r="C747" i="24"/>
  <c r="C748" i="24"/>
  <c r="C749" i="24"/>
  <c r="C750" i="24"/>
  <c r="C751" i="24"/>
  <c r="C752" i="24"/>
  <c r="C753" i="24"/>
  <c r="C754" i="24"/>
  <c r="C755" i="24"/>
  <c r="C756" i="24"/>
  <c r="C757" i="24"/>
  <c r="C758" i="24"/>
  <c r="C759" i="24"/>
  <c r="C760" i="24"/>
  <c r="C761" i="24"/>
  <c r="C762" i="24"/>
  <c r="C763" i="24"/>
  <c r="C764" i="24"/>
  <c r="C765" i="24"/>
  <c r="C766" i="24"/>
  <c r="C767" i="24"/>
  <c r="C768" i="24"/>
  <c r="C769" i="24"/>
  <c r="C770" i="24"/>
  <c r="C771" i="24"/>
  <c r="C772" i="24"/>
  <c r="C773" i="24"/>
  <c r="C774" i="24"/>
  <c r="C775" i="24"/>
  <c r="C776" i="24"/>
  <c r="C777" i="24"/>
  <c r="C778" i="24"/>
  <c r="C779" i="24"/>
  <c r="C780" i="24"/>
  <c r="C781" i="24"/>
  <c r="C782" i="24"/>
  <c r="C783" i="24"/>
  <c r="C784" i="24"/>
  <c r="C785" i="24"/>
  <c r="C786" i="24"/>
  <c r="C787" i="24"/>
  <c r="C788" i="24"/>
  <c r="C789" i="24"/>
  <c r="C790" i="24"/>
  <c r="C791" i="24"/>
  <c r="C792" i="24"/>
  <c r="C793" i="24"/>
  <c r="C794" i="24"/>
  <c r="C795" i="24"/>
  <c r="C796" i="24"/>
  <c r="C797" i="24"/>
  <c r="C798" i="24"/>
  <c r="C799" i="24"/>
  <c r="C800" i="24"/>
  <c r="C801" i="24"/>
  <c r="C802" i="24"/>
  <c r="C803" i="24"/>
  <c r="C804" i="24"/>
  <c r="C805" i="24"/>
  <c r="C806" i="24"/>
  <c r="C807" i="24"/>
  <c r="C808" i="24"/>
  <c r="C809" i="24"/>
  <c r="C810" i="24"/>
  <c r="C811" i="24"/>
  <c r="C812" i="24"/>
  <c r="C813" i="24"/>
  <c r="C814" i="24"/>
  <c r="C815" i="24"/>
  <c r="C816" i="24"/>
  <c r="C817" i="24"/>
  <c r="C818" i="24"/>
  <c r="C819" i="24"/>
  <c r="C820" i="24"/>
  <c r="C821" i="24"/>
  <c r="C822" i="24"/>
  <c r="C823" i="24"/>
  <c r="C824" i="24"/>
  <c r="C825" i="24"/>
  <c r="C826" i="24"/>
  <c r="C827" i="24"/>
  <c r="C828" i="24"/>
  <c r="C829" i="24"/>
  <c r="C830" i="24"/>
  <c r="C831" i="24"/>
  <c r="C832" i="24"/>
  <c r="C833" i="24"/>
  <c r="C834" i="24"/>
  <c r="C835" i="24"/>
  <c r="C836" i="24"/>
  <c r="C837" i="24"/>
  <c r="C838" i="24"/>
  <c r="C839" i="24"/>
  <c r="C840" i="24"/>
  <c r="C841" i="24"/>
  <c r="C842" i="24"/>
  <c r="C843" i="24"/>
  <c r="C844" i="24"/>
  <c r="C845" i="24"/>
  <c r="C846" i="24"/>
  <c r="C847" i="24"/>
  <c r="C848" i="24"/>
  <c r="C849" i="24"/>
  <c r="C850" i="24"/>
  <c r="C851" i="24"/>
  <c r="C852" i="24"/>
  <c r="C853" i="24"/>
  <c r="C854" i="24"/>
  <c r="C855" i="24"/>
  <c r="C856" i="24"/>
  <c r="C857" i="24"/>
  <c r="C858" i="24"/>
  <c r="C859" i="24"/>
  <c r="C860" i="24"/>
  <c r="C861" i="24"/>
  <c r="C862" i="24"/>
  <c r="C863" i="24"/>
  <c r="C864" i="24"/>
  <c r="C865" i="24"/>
  <c r="C866" i="24"/>
  <c r="C867" i="24"/>
  <c r="C868" i="24"/>
  <c r="C869" i="24"/>
  <c r="C870" i="24"/>
  <c r="C871" i="24"/>
  <c r="C872" i="24"/>
  <c r="C873" i="24"/>
  <c r="C874" i="24"/>
  <c r="C875" i="24"/>
  <c r="C876" i="24"/>
  <c r="C877" i="24"/>
  <c r="C878" i="24"/>
  <c r="C879" i="24"/>
  <c r="C880" i="24"/>
  <c r="C881" i="24"/>
  <c r="C882" i="24"/>
  <c r="C883" i="24"/>
  <c r="C884" i="24"/>
  <c r="C885" i="24"/>
  <c r="C886" i="24"/>
  <c r="C887" i="24"/>
  <c r="C888" i="24"/>
  <c r="C889" i="24"/>
  <c r="C890" i="24"/>
  <c r="C891" i="24"/>
  <c r="C892" i="24"/>
  <c r="C893" i="24"/>
  <c r="C894" i="24"/>
  <c r="C895" i="24"/>
  <c r="C896" i="24"/>
  <c r="C897" i="24"/>
  <c r="C898" i="24"/>
  <c r="C899" i="24"/>
  <c r="C900" i="24"/>
  <c r="C901" i="24"/>
  <c r="C902" i="24"/>
  <c r="C903" i="24"/>
  <c r="C904" i="24"/>
  <c r="C905" i="24"/>
  <c r="C906" i="24"/>
  <c r="C907" i="24"/>
  <c r="C908" i="24"/>
  <c r="C909" i="24"/>
  <c r="C910" i="24"/>
  <c r="C911" i="24"/>
  <c r="C912" i="24"/>
  <c r="C913" i="24"/>
  <c r="C914" i="24"/>
  <c r="C915" i="24"/>
  <c r="C916" i="24"/>
  <c r="C917" i="24"/>
  <c r="C918" i="24"/>
  <c r="C919" i="24"/>
  <c r="C920" i="24"/>
  <c r="C921" i="24"/>
  <c r="C922" i="24"/>
  <c r="C923" i="24"/>
  <c r="C924" i="24"/>
  <c r="C925" i="24"/>
  <c r="C926" i="24"/>
  <c r="C927" i="24"/>
  <c r="C928" i="24"/>
  <c r="C929" i="24"/>
  <c r="C930" i="24"/>
  <c r="C931" i="24"/>
  <c r="C932" i="24"/>
  <c r="C933" i="24"/>
  <c r="C934" i="24"/>
  <c r="C935" i="24"/>
  <c r="C936" i="24"/>
  <c r="C937" i="24"/>
  <c r="C938" i="24"/>
  <c r="C939" i="24"/>
  <c r="C940" i="24"/>
  <c r="C941" i="24"/>
  <c r="C942" i="24"/>
  <c r="C943" i="24"/>
  <c r="C944" i="24"/>
  <c r="C945" i="24"/>
  <c r="C946" i="24"/>
  <c r="C947" i="24"/>
  <c r="C948" i="24"/>
  <c r="C949" i="24"/>
  <c r="C950" i="24"/>
  <c r="C951" i="24"/>
  <c r="C952" i="24"/>
  <c r="C953" i="24"/>
  <c r="C954" i="24"/>
  <c r="C955" i="24"/>
  <c r="C956" i="24"/>
  <c r="C957" i="24"/>
  <c r="C958" i="24"/>
  <c r="C959" i="24"/>
  <c r="C960" i="24"/>
  <c r="C961" i="24"/>
  <c r="C962" i="24"/>
  <c r="C963" i="24"/>
  <c r="C964" i="24"/>
  <c r="C965" i="24"/>
  <c r="C966" i="24"/>
  <c r="C967" i="24"/>
  <c r="C968" i="24"/>
  <c r="C969" i="24"/>
  <c r="C970" i="24"/>
  <c r="C971" i="24"/>
  <c r="C972" i="24"/>
  <c r="C973" i="24"/>
  <c r="C974" i="24"/>
  <c r="C975" i="24"/>
  <c r="C976" i="24"/>
  <c r="C977" i="24"/>
  <c r="C978" i="24"/>
  <c r="C979" i="24"/>
  <c r="C980" i="24"/>
  <c r="C981" i="24"/>
  <c r="C982" i="24"/>
  <c r="C983" i="24"/>
  <c r="C984" i="24"/>
  <c r="C985" i="24"/>
  <c r="C986" i="24"/>
  <c r="C987" i="24"/>
  <c r="C988" i="24"/>
  <c r="C989" i="24"/>
  <c r="C990" i="24"/>
  <c r="C991" i="24"/>
  <c r="C992" i="24"/>
  <c r="C993" i="24"/>
  <c r="C994" i="24"/>
  <c r="C995" i="24"/>
  <c r="C996" i="24"/>
  <c r="C997" i="24"/>
  <c r="C998" i="24"/>
  <c r="C999" i="24"/>
  <c r="C1000" i="24"/>
  <c r="C1001" i="24"/>
  <c r="C1002" i="24"/>
  <c r="C1003" i="24"/>
  <c r="C1004" i="24"/>
  <c r="C1005" i="24"/>
  <c r="C1006" i="24"/>
  <c r="C73" i="24"/>
  <c r="C74" i="24"/>
  <c r="C75" i="24"/>
  <c r="C76" i="24"/>
  <c r="C77" i="24"/>
  <c r="C78" i="24"/>
  <c r="C79" i="24"/>
  <c r="C20" i="24"/>
  <c r="C21" i="24"/>
  <c r="C22" i="24"/>
  <c r="C23" i="24"/>
  <c r="C24" i="24"/>
  <c r="C1172" i="25"/>
  <c r="E1172" i="24" s="1"/>
  <c r="R1172" i="25"/>
  <c r="M1300" i="28" s="1"/>
  <c r="C1142" i="25"/>
  <c r="E1142" i="24" s="1"/>
  <c r="R1142" i="25"/>
  <c r="M1267" i="28" s="1"/>
  <c r="C1112" i="25"/>
  <c r="E1112" i="24" s="1"/>
  <c r="R1112" i="25"/>
  <c r="M1234" i="28" s="1"/>
  <c r="C1052" i="25"/>
  <c r="E1052" i="24" s="1"/>
  <c r="R1052" i="25"/>
  <c r="M1168" i="28" s="1"/>
  <c r="C1022" i="25"/>
  <c r="E1022" i="24" s="1"/>
  <c r="R1022" i="25"/>
  <c r="M1135" i="28" s="1"/>
  <c r="R993" i="25"/>
  <c r="M1103" i="28" s="1"/>
  <c r="C636" i="25" l="1"/>
  <c r="E635" i="24"/>
  <c r="C276" i="25"/>
  <c r="E275" i="24"/>
  <c r="C246" i="25"/>
  <c r="E245" i="24"/>
  <c r="C936" i="25"/>
  <c r="E935" i="24"/>
  <c r="C696" i="25"/>
  <c r="E695" i="24"/>
  <c r="C336" i="25"/>
  <c r="E335" i="24"/>
  <c r="C66" i="25"/>
  <c r="E65" i="24"/>
  <c r="C666" i="25"/>
  <c r="E665" i="24"/>
  <c r="C306" i="25"/>
  <c r="E305" i="24"/>
  <c r="C456" i="25"/>
  <c r="E455" i="24"/>
  <c r="C156" i="25"/>
  <c r="E155" i="24"/>
  <c r="C846" i="25"/>
  <c r="E845" i="24"/>
  <c r="C486" i="25"/>
  <c r="E485" i="24"/>
  <c r="C426" i="25"/>
  <c r="E425" i="24"/>
  <c r="C576" i="25"/>
  <c r="E575" i="24"/>
  <c r="C216" i="25"/>
  <c r="E215" i="24"/>
  <c r="C726" i="25"/>
  <c r="E725" i="24"/>
  <c r="C366" i="25"/>
  <c r="E365" i="24"/>
  <c r="C876" i="25"/>
  <c r="E875" i="24"/>
  <c r="C516" i="25"/>
  <c r="E515" i="24"/>
  <c r="C37" i="25"/>
  <c r="E36" i="24"/>
  <c r="C906" i="25"/>
  <c r="E905" i="24"/>
  <c r="C546" i="25"/>
  <c r="E545" i="24"/>
  <c r="C186" i="25"/>
  <c r="E185" i="24"/>
  <c r="C126" i="25"/>
  <c r="E125" i="24"/>
  <c r="C816" i="25"/>
  <c r="E815" i="24"/>
  <c r="C786" i="25"/>
  <c r="E785" i="24"/>
  <c r="C966" i="25"/>
  <c r="E965" i="24"/>
  <c r="C606" i="25"/>
  <c r="E605" i="24"/>
  <c r="C756" i="25"/>
  <c r="E755" i="24"/>
  <c r="C396" i="25"/>
  <c r="E395" i="24"/>
  <c r="N22" i="37"/>
  <c r="P21" i="37"/>
  <c r="Y17" i="37"/>
  <c r="W17" i="37"/>
  <c r="O19" i="37"/>
  <c r="Q18" i="37"/>
  <c r="U18" i="37" s="1"/>
  <c r="X18" i="37" s="1"/>
  <c r="C993" i="25"/>
  <c r="E993" i="24" s="1"/>
  <c r="C1113" i="25"/>
  <c r="E1113" i="24" s="1"/>
  <c r="C1143" i="25"/>
  <c r="E1143" i="24" s="1"/>
  <c r="C1023" i="25"/>
  <c r="E1023" i="24" s="1"/>
  <c r="C1053" i="25"/>
  <c r="E1053" i="24" s="1"/>
  <c r="C1173" i="25"/>
  <c r="E1173" i="24" s="1"/>
  <c r="C757" i="25" l="1"/>
  <c r="E756" i="24"/>
  <c r="C787" i="25"/>
  <c r="E786" i="24"/>
  <c r="C187" i="25"/>
  <c r="E186" i="24"/>
  <c r="C38" i="25"/>
  <c r="E37" i="24"/>
  <c r="C367" i="25"/>
  <c r="E366" i="24"/>
  <c r="C577" i="25"/>
  <c r="E576" i="24"/>
  <c r="C847" i="25"/>
  <c r="E846" i="24"/>
  <c r="C307" i="25"/>
  <c r="E306" i="24"/>
  <c r="C337" i="25"/>
  <c r="E336" i="24"/>
  <c r="C247" i="25"/>
  <c r="E246" i="24"/>
  <c r="C607" i="25"/>
  <c r="E606" i="24"/>
  <c r="C817" i="25"/>
  <c r="E816" i="24"/>
  <c r="C547" i="25"/>
  <c r="E546" i="24"/>
  <c r="C517" i="25"/>
  <c r="E516" i="24"/>
  <c r="C727" i="25"/>
  <c r="E726" i="24"/>
  <c r="C427" i="25"/>
  <c r="E426" i="24"/>
  <c r="C157" i="25"/>
  <c r="E156" i="24"/>
  <c r="C667" i="25"/>
  <c r="E666" i="24"/>
  <c r="C697" i="25"/>
  <c r="E696" i="24"/>
  <c r="C277" i="25"/>
  <c r="E276" i="24"/>
  <c r="C397" i="25"/>
  <c r="E396" i="24"/>
  <c r="C967" i="25"/>
  <c r="E966" i="24"/>
  <c r="C127" i="25"/>
  <c r="E126" i="24"/>
  <c r="C907" i="25"/>
  <c r="E906" i="24"/>
  <c r="C877" i="25"/>
  <c r="E876" i="24"/>
  <c r="C217" i="25"/>
  <c r="E216" i="24"/>
  <c r="C487" i="25"/>
  <c r="E486" i="24"/>
  <c r="C457" i="25"/>
  <c r="E456" i="24"/>
  <c r="C67" i="25"/>
  <c r="E66" i="24"/>
  <c r="C937" i="25"/>
  <c r="E936" i="24"/>
  <c r="C637" i="25"/>
  <c r="E636" i="24"/>
  <c r="Y18" i="37"/>
  <c r="W18" i="37"/>
  <c r="O20" i="37"/>
  <c r="Q19" i="37"/>
  <c r="U19" i="37" s="1"/>
  <c r="X19" i="37" s="1"/>
  <c r="AA70" i="37"/>
  <c r="AC70" i="37" s="1"/>
  <c r="AD70" i="37" s="1"/>
  <c r="S88" i="37"/>
  <c r="U88" i="37" s="1"/>
  <c r="V88" i="37" s="1"/>
  <c r="K70" i="37"/>
  <c r="M70" i="37" s="1"/>
  <c r="N70" i="37" s="1"/>
  <c r="C88" i="37"/>
  <c r="E88" i="37" s="1"/>
  <c r="F88" i="37" s="1"/>
  <c r="AA88" i="37"/>
  <c r="AC88" i="37" s="1"/>
  <c r="AD88" i="37" s="1"/>
  <c r="G106" i="37"/>
  <c r="I106" i="37" s="1"/>
  <c r="J106" i="37" s="1"/>
  <c r="O88" i="37"/>
  <c r="Q88" i="37" s="1"/>
  <c r="R88" i="37" s="1"/>
  <c r="S106" i="37"/>
  <c r="U106" i="37" s="1"/>
  <c r="V106" i="37" s="1"/>
  <c r="O70" i="37"/>
  <c r="Q70" i="37" s="1"/>
  <c r="R70" i="37" s="1"/>
  <c r="AE88" i="37"/>
  <c r="AG88" i="37" s="1"/>
  <c r="AH88" i="37" s="1"/>
  <c r="AE106" i="37"/>
  <c r="AG106" i="37" s="1"/>
  <c r="AH106" i="37" s="1"/>
  <c r="C70" i="37"/>
  <c r="E70" i="37" s="1"/>
  <c r="F70" i="37" s="1"/>
  <c r="AE70" i="37"/>
  <c r="AG70" i="37" s="1"/>
  <c r="AH70" i="37" s="1"/>
  <c r="K106" i="37"/>
  <c r="M106" i="37" s="1"/>
  <c r="N106" i="37" s="1"/>
  <c r="S70" i="37"/>
  <c r="U70" i="37" s="1"/>
  <c r="V70" i="37" s="1"/>
  <c r="G88" i="37"/>
  <c r="I88" i="37" s="1"/>
  <c r="J88" i="37" s="1"/>
  <c r="C106" i="37"/>
  <c r="E106" i="37" s="1"/>
  <c r="F106" i="37" s="1"/>
  <c r="W70" i="37"/>
  <c r="Y70" i="37" s="1"/>
  <c r="Z70" i="37" s="1"/>
  <c r="W88" i="37"/>
  <c r="Y88" i="37" s="1"/>
  <c r="Z88" i="37" s="1"/>
  <c r="O106" i="37"/>
  <c r="Q106" i="37" s="1"/>
  <c r="R106" i="37" s="1"/>
  <c r="K88" i="37"/>
  <c r="M88" i="37" s="1"/>
  <c r="N88" i="37" s="1"/>
  <c r="AA106" i="37"/>
  <c r="AC106" i="37" s="1"/>
  <c r="AD106" i="37" s="1"/>
  <c r="W106" i="37"/>
  <c r="Y106" i="37" s="1"/>
  <c r="Z106" i="37" s="1"/>
  <c r="G70" i="37"/>
  <c r="I70" i="37" s="1"/>
  <c r="J70" i="37" s="1"/>
  <c r="N23" i="37"/>
  <c r="P22" i="37"/>
  <c r="C994" i="25"/>
  <c r="E994" i="24" s="1"/>
  <c r="C1174" i="25"/>
  <c r="E1174" i="24" s="1"/>
  <c r="C1024" i="25"/>
  <c r="E1024" i="24" s="1"/>
  <c r="C1114" i="25"/>
  <c r="E1114" i="24" s="1"/>
  <c r="C1144" i="25"/>
  <c r="E1144" i="24" s="1"/>
  <c r="C1054" i="25"/>
  <c r="E1054" i="24" s="1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694" i="46" s="1"/>
  <c r="A1556" i="4"/>
  <c r="A1695" i="46" s="1"/>
  <c r="A1557" i="4"/>
  <c r="A1696" i="46" s="1"/>
  <c r="A1558" i="4"/>
  <c r="A1697" i="46" s="1"/>
  <c r="A1534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651" i="46" s="1"/>
  <c r="A1513" i="4"/>
  <c r="A1652" i="46" s="1"/>
  <c r="A1514" i="4"/>
  <c r="A1653" i="46" s="1"/>
  <c r="A1515" i="4"/>
  <c r="A1654" i="46" s="1"/>
  <c r="A1516" i="4"/>
  <c r="A1655" i="46" s="1"/>
  <c r="A1517" i="4"/>
  <c r="A1518" i="4"/>
  <c r="A1519" i="4"/>
  <c r="A1495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608" i="46" s="1"/>
  <c r="A1470" i="4"/>
  <c r="A1609" i="46" s="1"/>
  <c r="A1471" i="4"/>
  <c r="A1610" i="46" s="1"/>
  <c r="A1472" i="4"/>
  <c r="A1611" i="46" s="1"/>
  <c r="A1473" i="4"/>
  <c r="A1612" i="46" s="1"/>
  <c r="A1474" i="4"/>
  <c r="A1475" i="4"/>
  <c r="A1476" i="4"/>
  <c r="A1477" i="4"/>
  <c r="A1478" i="4"/>
  <c r="A1479" i="4"/>
  <c r="A1480" i="4"/>
  <c r="A1456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17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378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39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00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61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22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183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44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05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66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27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988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49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10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71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32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793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54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15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676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37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598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59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20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481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42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03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64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286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47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08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69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30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91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52" i="4"/>
  <c r="AG44" i="8"/>
  <c r="AG43" i="8"/>
  <c r="AG42" i="8"/>
  <c r="C938" i="25" l="1"/>
  <c r="E937" i="24"/>
  <c r="C488" i="25"/>
  <c r="E487" i="24"/>
  <c r="C908" i="25"/>
  <c r="E907" i="24"/>
  <c r="C398" i="25"/>
  <c r="E397" i="24"/>
  <c r="C668" i="25"/>
  <c r="E667" i="24"/>
  <c r="C728" i="25"/>
  <c r="E727" i="24"/>
  <c r="C818" i="25"/>
  <c r="E817" i="24"/>
  <c r="C338" i="25"/>
  <c r="E337" i="24"/>
  <c r="C578" i="25"/>
  <c r="E577" i="24"/>
  <c r="C188" i="25"/>
  <c r="E187" i="24"/>
  <c r="C68" i="25"/>
  <c r="E67" i="24"/>
  <c r="C218" i="25"/>
  <c r="E217" i="24"/>
  <c r="C128" i="25"/>
  <c r="E127" i="24"/>
  <c r="C278" i="25"/>
  <c r="E277" i="24"/>
  <c r="C158" i="25"/>
  <c r="E157" i="24"/>
  <c r="C518" i="25"/>
  <c r="E517" i="24"/>
  <c r="C608" i="25"/>
  <c r="E607" i="24"/>
  <c r="C308" i="25"/>
  <c r="E307" i="24"/>
  <c r="C368" i="25"/>
  <c r="E367" i="24"/>
  <c r="C788" i="25"/>
  <c r="E787" i="24"/>
  <c r="C638" i="25"/>
  <c r="E637" i="24"/>
  <c r="C458" i="25"/>
  <c r="E457" i="24"/>
  <c r="C878" i="25"/>
  <c r="E877" i="24"/>
  <c r="C968" i="25"/>
  <c r="E967" i="24"/>
  <c r="C698" i="25"/>
  <c r="E697" i="24"/>
  <c r="C428" i="25"/>
  <c r="E427" i="24"/>
  <c r="C548" i="25"/>
  <c r="E547" i="24"/>
  <c r="C248" i="25"/>
  <c r="E247" i="24"/>
  <c r="C848" i="25"/>
  <c r="E847" i="24"/>
  <c r="C39" i="25"/>
  <c r="E38" i="24"/>
  <c r="C758" i="25"/>
  <c r="E757" i="24"/>
  <c r="N24" i="37"/>
  <c r="P23" i="37"/>
  <c r="Y19" i="37"/>
  <c r="W19" i="37"/>
  <c r="O21" i="37"/>
  <c r="Q20" i="37"/>
  <c r="U20" i="37" s="1"/>
  <c r="X20" i="37" s="1"/>
  <c r="C995" i="25"/>
  <c r="E995" i="24" s="1"/>
  <c r="C1055" i="25"/>
  <c r="E1055" i="24" s="1"/>
  <c r="C1145" i="25"/>
  <c r="E1145" i="24" s="1"/>
  <c r="C1115" i="25"/>
  <c r="E1115" i="24" s="1"/>
  <c r="C1025" i="25"/>
  <c r="E1025" i="24" s="1"/>
  <c r="C1175" i="25"/>
  <c r="E1175" i="24" s="1"/>
  <c r="L971" i="28"/>
  <c r="L972" i="28"/>
  <c r="L973" i="28"/>
  <c r="L974" i="28"/>
  <c r="L975" i="28"/>
  <c r="L976" i="28"/>
  <c r="L977" i="28"/>
  <c r="L978" i="28"/>
  <c r="L979" i="28"/>
  <c r="L980" i="28"/>
  <c r="L981" i="28"/>
  <c r="L982" i="28"/>
  <c r="L983" i="28"/>
  <c r="L984" i="28"/>
  <c r="L985" i="28"/>
  <c r="L986" i="28"/>
  <c r="L1003" i="28"/>
  <c r="L1004" i="28"/>
  <c r="L1005" i="28"/>
  <c r="L1006" i="28"/>
  <c r="L1007" i="28"/>
  <c r="L1008" i="28"/>
  <c r="L1009" i="28"/>
  <c r="L1010" i="28"/>
  <c r="L1011" i="28"/>
  <c r="L1012" i="28"/>
  <c r="L1013" i="28"/>
  <c r="L1014" i="28"/>
  <c r="L1015" i="28"/>
  <c r="L1016" i="28"/>
  <c r="L1017" i="28"/>
  <c r="L1018" i="28"/>
  <c r="L1019" i="28"/>
  <c r="L1036" i="28"/>
  <c r="L1037" i="28"/>
  <c r="L1038" i="28"/>
  <c r="L1039" i="28"/>
  <c r="L1040" i="28"/>
  <c r="L1041" i="28"/>
  <c r="L1042" i="28"/>
  <c r="L1043" i="28"/>
  <c r="L1044" i="28"/>
  <c r="L1045" i="28"/>
  <c r="L1046" i="28"/>
  <c r="L1047" i="28"/>
  <c r="L1048" i="28"/>
  <c r="L1049" i="28"/>
  <c r="L1050" i="28"/>
  <c r="L1051" i="28"/>
  <c r="L1052" i="28"/>
  <c r="L1069" i="28"/>
  <c r="L1070" i="28"/>
  <c r="L1071" i="28"/>
  <c r="L1072" i="28"/>
  <c r="L1073" i="28"/>
  <c r="L1074" i="28"/>
  <c r="L1075" i="28"/>
  <c r="L1076" i="28"/>
  <c r="L1077" i="28"/>
  <c r="L1078" i="28"/>
  <c r="L1079" i="28"/>
  <c r="L1080" i="28"/>
  <c r="L1081" i="28"/>
  <c r="L1082" i="28"/>
  <c r="L1083" i="28"/>
  <c r="L1084" i="28"/>
  <c r="L1085" i="28"/>
  <c r="L968" i="28"/>
  <c r="L969" i="28"/>
  <c r="L970" i="28"/>
  <c r="L1000" i="28" s="1"/>
  <c r="C40" i="25" l="1"/>
  <c r="E39" i="24"/>
  <c r="C549" i="25"/>
  <c r="E548" i="24"/>
  <c r="C969" i="25"/>
  <c r="E968" i="24"/>
  <c r="C639" i="25"/>
  <c r="E638" i="24"/>
  <c r="C309" i="25"/>
  <c r="E308" i="24"/>
  <c r="C159" i="25"/>
  <c r="E158" i="24"/>
  <c r="C219" i="25"/>
  <c r="E218" i="24"/>
  <c r="C579" i="25"/>
  <c r="E578" i="24"/>
  <c r="C729" i="25"/>
  <c r="E728" i="24"/>
  <c r="C909" i="25"/>
  <c r="E908" i="24"/>
  <c r="C849" i="25"/>
  <c r="E848" i="24"/>
  <c r="C429" i="25"/>
  <c r="E428" i="24"/>
  <c r="C879" i="25"/>
  <c r="E878" i="24"/>
  <c r="C789" i="25"/>
  <c r="E788" i="24"/>
  <c r="C609" i="25"/>
  <c r="E608" i="24"/>
  <c r="C279" i="25"/>
  <c r="E278" i="24"/>
  <c r="C69" i="25"/>
  <c r="E68" i="24"/>
  <c r="C339" i="25"/>
  <c r="E338" i="24"/>
  <c r="C669" i="25"/>
  <c r="E668" i="24"/>
  <c r="C489" i="25"/>
  <c r="E488" i="24"/>
  <c r="C759" i="25"/>
  <c r="E758" i="24"/>
  <c r="C249" i="25"/>
  <c r="E248" i="24"/>
  <c r="C699" i="25"/>
  <c r="E698" i="24"/>
  <c r="C459" i="25"/>
  <c r="E458" i="24"/>
  <c r="C369" i="25"/>
  <c r="E368" i="24"/>
  <c r="C519" i="25"/>
  <c r="E518" i="24"/>
  <c r="C129" i="25"/>
  <c r="E128" i="24"/>
  <c r="C189" i="25"/>
  <c r="E188" i="24"/>
  <c r="C819" i="25"/>
  <c r="E818" i="24"/>
  <c r="C399" i="25"/>
  <c r="E398" i="24"/>
  <c r="C939" i="25"/>
  <c r="E938" i="24"/>
  <c r="Y20" i="37"/>
  <c r="W20" i="37"/>
  <c r="O22" i="37"/>
  <c r="Q21" i="37"/>
  <c r="U21" i="37" s="1"/>
  <c r="X21" i="37" s="1"/>
  <c r="N25" i="37"/>
  <c r="P24" i="37"/>
  <c r="C996" i="25"/>
  <c r="E996" i="24" s="1"/>
  <c r="C1026" i="25"/>
  <c r="E1026" i="24" s="1"/>
  <c r="C1146" i="25"/>
  <c r="E1146" i="24" s="1"/>
  <c r="C1176" i="25"/>
  <c r="E1176" i="24" s="1"/>
  <c r="C1116" i="25"/>
  <c r="E1116" i="24" s="1"/>
  <c r="C1056" i="25"/>
  <c r="E1056" i="24" s="1"/>
  <c r="C400" i="25" l="1"/>
  <c r="E399" i="24"/>
  <c r="C130" i="25"/>
  <c r="E129" i="24"/>
  <c r="C460" i="25"/>
  <c r="E459" i="24"/>
  <c r="C760" i="25"/>
  <c r="E759" i="24"/>
  <c r="C340" i="25"/>
  <c r="E339" i="24"/>
  <c r="C610" i="25"/>
  <c r="E609" i="24"/>
  <c r="C430" i="25"/>
  <c r="E429" i="24"/>
  <c r="C730" i="25"/>
  <c r="E729" i="24"/>
  <c r="C160" i="25"/>
  <c r="E159" i="24"/>
  <c r="C970" i="25"/>
  <c r="E969" i="24"/>
  <c r="C820" i="25"/>
  <c r="E819" i="24"/>
  <c r="C520" i="25"/>
  <c r="E519" i="24"/>
  <c r="C700" i="25"/>
  <c r="E699" i="24"/>
  <c r="C490" i="25"/>
  <c r="E489" i="24"/>
  <c r="C70" i="25"/>
  <c r="E69" i="24"/>
  <c r="C790" i="25"/>
  <c r="E789" i="24"/>
  <c r="C850" i="25"/>
  <c r="E849" i="24"/>
  <c r="C580" i="25"/>
  <c r="E579" i="24"/>
  <c r="C310" i="25"/>
  <c r="E309" i="24"/>
  <c r="C550" i="25"/>
  <c r="E549" i="24"/>
  <c r="C940" i="25"/>
  <c r="E939" i="24"/>
  <c r="C190" i="25"/>
  <c r="E189" i="24"/>
  <c r="C370" i="25"/>
  <c r="E369" i="24"/>
  <c r="C250" i="25"/>
  <c r="E249" i="24"/>
  <c r="C670" i="25"/>
  <c r="E669" i="24"/>
  <c r="C280" i="25"/>
  <c r="E279" i="24"/>
  <c r="C880" i="25"/>
  <c r="E879" i="24"/>
  <c r="C910" i="25"/>
  <c r="E909" i="24"/>
  <c r="C220" i="25"/>
  <c r="E219" i="24"/>
  <c r="C640" i="25"/>
  <c r="E639" i="24"/>
  <c r="C41" i="25"/>
  <c r="E40" i="24"/>
  <c r="N26" i="37"/>
  <c r="P25" i="37"/>
  <c r="Y21" i="37"/>
  <c r="W21" i="37"/>
  <c r="O23" i="37"/>
  <c r="Q22" i="37"/>
  <c r="U22" i="37" s="1"/>
  <c r="X22" i="37" s="1"/>
  <c r="C997" i="25"/>
  <c r="E997" i="24" s="1"/>
  <c r="C1147" i="25"/>
  <c r="E1147" i="24" s="1"/>
  <c r="C1057" i="25"/>
  <c r="E1057" i="24" s="1"/>
  <c r="C1177" i="25"/>
  <c r="E1177" i="24" s="1"/>
  <c r="C1027" i="25"/>
  <c r="E1027" i="24" s="1"/>
  <c r="C1117" i="25"/>
  <c r="E1117" i="24" s="1"/>
  <c r="C641" i="25" l="1"/>
  <c r="E640" i="24"/>
  <c r="C881" i="25"/>
  <c r="E880" i="24"/>
  <c r="C251" i="25"/>
  <c r="E250" i="24"/>
  <c r="C941" i="25"/>
  <c r="E940" i="24"/>
  <c r="C581" i="25"/>
  <c r="E580" i="24"/>
  <c r="C71" i="25"/>
  <c r="E70" i="24"/>
  <c r="C521" i="25"/>
  <c r="E520" i="24"/>
  <c r="C161" i="25"/>
  <c r="E160" i="24"/>
  <c r="C611" i="25"/>
  <c r="E610" i="24"/>
  <c r="C461" i="25"/>
  <c r="E460" i="24"/>
  <c r="C221" i="25"/>
  <c r="E220" i="24"/>
  <c r="C281" i="25"/>
  <c r="E280" i="24"/>
  <c r="C371" i="25"/>
  <c r="E370" i="24"/>
  <c r="C551" i="25"/>
  <c r="E550" i="24"/>
  <c r="C851" i="25"/>
  <c r="E850" i="24"/>
  <c r="C491" i="25"/>
  <c r="E490" i="24"/>
  <c r="C821" i="25"/>
  <c r="E820" i="24"/>
  <c r="C731" i="25"/>
  <c r="E730" i="24"/>
  <c r="C341" i="25"/>
  <c r="E340" i="24"/>
  <c r="C131" i="25"/>
  <c r="E130" i="24"/>
  <c r="C42" i="25"/>
  <c r="E41" i="24"/>
  <c r="C911" i="25"/>
  <c r="E910" i="24"/>
  <c r="C671" i="25"/>
  <c r="E670" i="24"/>
  <c r="C191" i="25"/>
  <c r="E190" i="24"/>
  <c r="C311" i="25"/>
  <c r="E310" i="24"/>
  <c r="C791" i="25"/>
  <c r="E790" i="24"/>
  <c r="C701" i="25"/>
  <c r="E700" i="24"/>
  <c r="C971" i="25"/>
  <c r="E970" i="24"/>
  <c r="C431" i="25"/>
  <c r="E430" i="24"/>
  <c r="C761" i="25"/>
  <c r="E760" i="24"/>
  <c r="C401" i="25"/>
  <c r="E400" i="24"/>
  <c r="W22" i="37"/>
  <c r="Y22" i="37"/>
  <c r="O24" i="37"/>
  <c r="Q23" i="37"/>
  <c r="U23" i="37" s="1"/>
  <c r="X23" i="37" s="1"/>
  <c r="N27" i="37"/>
  <c r="P26" i="37"/>
  <c r="C998" i="25"/>
  <c r="E998" i="24" s="1"/>
  <c r="C1028" i="25"/>
  <c r="E1028" i="24" s="1"/>
  <c r="C1058" i="25"/>
  <c r="E1058" i="24" s="1"/>
  <c r="C1118" i="25"/>
  <c r="E1118" i="24" s="1"/>
  <c r="C1178" i="25"/>
  <c r="E1178" i="24" s="1"/>
  <c r="C1148" i="25"/>
  <c r="E1148" i="24" s="1"/>
  <c r="N1252" i="4"/>
  <c r="N1213" i="4"/>
  <c r="N1174" i="4"/>
  <c r="N1135" i="4"/>
  <c r="C762" i="25" l="1"/>
  <c r="E761" i="24"/>
  <c r="C702" i="25"/>
  <c r="E701" i="24"/>
  <c r="C192" i="25"/>
  <c r="E191" i="24"/>
  <c r="C43" i="25"/>
  <c r="E42" i="24"/>
  <c r="C732" i="25"/>
  <c r="E731" i="24"/>
  <c r="C852" i="25"/>
  <c r="E851" i="24"/>
  <c r="C282" i="25"/>
  <c r="E281" i="24"/>
  <c r="C612" i="25"/>
  <c r="E611" i="24"/>
  <c r="C72" i="25"/>
  <c r="E71" i="24"/>
  <c r="C252" i="25"/>
  <c r="E251" i="24"/>
  <c r="C432" i="25"/>
  <c r="E431" i="24"/>
  <c r="C792" i="25"/>
  <c r="E791" i="24"/>
  <c r="C672" i="25"/>
  <c r="E671" i="24"/>
  <c r="C132" i="25"/>
  <c r="E131" i="24"/>
  <c r="C822" i="25"/>
  <c r="E821" i="24"/>
  <c r="C552" i="25"/>
  <c r="E551" i="24"/>
  <c r="C222" i="25"/>
  <c r="E221" i="24"/>
  <c r="C162" i="25"/>
  <c r="E161" i="24"/>
  <c r="C582" i="25"/>
  <c r="E581" i="24"/>
  <c r="C882" i="25"/>
  <c r="E881" i="24"/>
  <c r="C402" i="25"/>
  <c r="E401" i="24"/>
  <c r="C972" i="25"/>
  <c r="E971" i="24"/>
  <c r="C312" i="25"/>
  <c r="E311" i="24"/>
  <c r="C912" i="25"/>
  <c r="E911" i="24"/>
  <c r="C342" i="25"/>
  <c r="E341" i="24"/>
  <c r="C492" i="25"/>
  <c r="E491" i="24"/>
  <c r="C372" i="25"/>
  <c r="E371" i="24"/>
  <c r="C462" i="25"/>
  <c r="E461" i="24"/>
  <c r="C522" i="25"/>
  <c r="E521" i="24"/>
  <c r="C942" i="25"/>
  <c r="E941" i="24"/>
  <c r="C642" i="25"/>
  <c r="E641" i="24"/>
  <c r="O25" i="37"/>
  <c r="Q24" i="37"/>
  <c r="U24" i="37" s="1"/>
  <c r="X24" i="37" s="1"/>
  <c r="AA71" i="37"/>
  <c r="AC71" i="37" s="1"/>
  <c r="AD71" i="37" s="1"/>
  <c r="S89" i="37"/>
  <c r="U89" i="37" s="1"/>
  <c r="V89" i="37" s="1"/>
  <c r="K71" i="37"/>
  <c r="M71" i="37" s="1"/>
  <c r="N71" i="37" s="1"/>
  <c r="C89" i="37"/>
  <c r="E89" i="37" s="1"/>
  <c r="F89" i="37" s="1"/>
  <c r="W71" i="37"/>
  <c r="Y71" i="37" s="1"/>
  <c r="Z71" i="37" s="1"/>
  <c r="G107" i="37"/>
  <c r="I107" i="37" s="1"/>
  <c r="J107" i="37" s="1"/>
  <c r="K89" i="37"/>
  <c r="M89" i="37" s="1"/>
  <c r="N89" i="37" s="1"/>
  <c r="S107" i="37"/>
  <c r="U107" i="37" s="1"/>
  <c r="V107" i="37" s="1"/>
  <c r="AA89" i="37"/>
  <c r="AC89" i="37" s="1"/>
  <c r="AD89" i="37" s="1"/>
  <c r="AE107" i="37"/>
  <c r="AG107" i="37" s="1"/>
  <c r="AH107" i="37" s="1"/>
  <c r="K107" i="37"/>
  <c r="M107" i="37" s="1"/>
  <c r="N107" i="37" s="1"/>
  <c r="O71" i="37"/>
  <c r="Q71" i="37" s="1"/>
  <c r="R71" i="37" s="1"/>
  <c r="C71" i="37"/>
  <c r="E71" i="37" s="1"/>
  <c r="F71" i="37" s="1"/>
  <c r="AE71" i="37"/>
  <c r="AG71" i="37" s="1"/>
  <c r="AH71" i="37" s="1"/>
  <c r="C107" i="37"/>
  <c r="E107" i="37" s="1"/>
  <c r="F107" i="37" s="1"/>
  <c r="S71" i="37"/>
  <c r="U71" i="37" s="1"/>
  <c r="V71" i="37" s="1"/>
  <c r="O107" i="37"/>
  <c r="Q107" i="37" s="1"/>
  <c r="R107" i="37" s="1"/>
  <c r="G89" i="37"/>
  <c r="I89" i="37" s="1"/>
  <c r="J89" i="37" s="1"/>
  <c r="AA107" i="37"/>
  <c r="AC107" i="37" s="1"/>
  <c r="AD107" i="37" s="1"/>
  <c r="O89" i="37"/>
  <c r="Q89" i="37" s="1"/>
  <c r="R89" i="37" s="1"/>
  <c r="W107" i="37"/>
  <c r="Y107" i="37" s="1"/>
  <c r="Z107" i="37" s="1"/>
  <c r="AE89" i="37"/>
  <c r="AG89" i="37" s="1"/>
  <c r="AH89" i="37" s="1"/>
  <c r="W89" i="37"/>
  <c r="Y89" i="37" s="1"/>
  <c r="Z89" i="37" s="1"/>
  <c r="G71" i="37"/>
  <c r="I71" i="37" s="1"/>
  <c r="J71" i="37" s="1"/>
  <c r="N28" i="37"/>
  <c r="P27" i="37"/>
  <c r="Y23" i="37"/>
  <c r="W23" i="37"/>
  <c r="C999" i="25"/>
  <c r="E999" i="24" s="1"/>
  <c r="C1059" i="25"/>
  <c r="E1059" i="24" s="1"/>
  <c r="C1149" i="25"/>
  <c r="E1149" i="24" s="1"/>
  <c r="C1029" i="25"/>
  <c r="E1029" i="24" s="1"/>
  <c r="C1179" i="25"/>
  <c r="E1179" i="24" s="1"/>
  <c r="C1119" i="25"/>
  <c r="E1119" i="24" s="1"/>
  <c r="N45" i="28"/>
  <c r="N46" i="28"/>
  <c r="L47" i="28"/>
  <c r="L76" i="28" s="1"/>
  <c r="L79" i="28"/>
  <c r="L109" i="28" s="1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112" i="28"/>
  <c r="L142" i="28" s="1"/>
  <c r="L113" i="28"/>
  <c r="L114" i="28"/>
  <c r="L115" i="28"/>
  <c r="L116" i="28"/>
  <c r="L117" i="28"/>
  <c r="L118" i="28"/>
  <c r="L119" i="28"/>
  <c r="L120" i="28"/>
  <c r="L121" i="28"/>
  <c r="L122" i="28"/>
  <c r="L123" i="28"/>
  <c r="L124" i="28"/>
  <c r="L125" i="28"/>
  <c r="L126" i="28"/>
  <c r="L127" i="28"/>
  <c r="L128" i="28"/>
  <c r="L145" i="28"/>
  <c r="L146" i="28"/>
  <c r="L175" i="28" s="1"/>
  <c r="L147" i="28"/>
  <c r="L148" i="28"/>
  <c r="L149" i="28"/>
  <c r="L150" i="28"/>
  <c r="L151" i="28"/>
  <c r="L152" i="28"/>
  <c r="L153" i="28"/>
  <c r="L154" i="28"/>
  <c r="L155" i="28"/>
  <c r="L156" i="28"/>
  <c r="L157" i="28"/>
  <c r="L158" i="28"/>
  <c r="L159" i="28"/>
  <c r="L160" i="28"/>
  <c r="L161" i="28"/>
  <c r="L178" i="28"/>
  <c r="L208" i="28" s="1"/>
  <c r="L179" i="28"/>
  <c r="L180" i="28"/>
  <c r="L181" i="28"/>
  <c r="L182" i="28"/>
  <c r="L183" i="28"/>
  <c r="L184" i="28"/>
  <c r="L185" i="28"/>
  <c r="L186" i="28"/>
  <c r="L187" i="28"/>
  <c r="L188" i="28"/>
  <c r="L189" i="28"/>
  <c r="L190" i="28"/>
  <c r="L191" i="28"/>
  <c r="L192" i="28"/>
  <c r="L193" i="28"/>
  <c r="L194" i="28"/>
  <c r="L211" i="28"/>
  <c r="L241" i="28" s="1"/>
  <c r="L212" i="28"/>
  <c r="L213" i="28"/>
  <c r="L214" i="28"/>
  <c r="L215" i="28"/>
  <c r="L216" i="28"/>
  <c r="L217" i="28"/>
  <c r="L218" i="28"/>
  <c r="L219" i="28"/>
  <c r="L220" i="28"/>
  <c r="L221" i="28"/>
  <c r="L222" i="28"/>
  <c r="L223" i="28"/>
  <c r="L224" i="28"/>
  <c r="L225" i="28"/>
  <c r="L226" i="28"/>
  <c r="L227" i="28"/>
  <c r="L244" i="28"/>
  <c r="L274" i="28" s="1"/>
  <c r="L245" i="28"/>
  <c r="L246" i="28"/>
  <c r="L247" i="28"/>
  <c r="L248" i="28"/>
  <c r="L249" i="28"/>
  <c r="L250" i="28"/>
  <c r="L251" i="28"/>
  <c r="L252" i="28"/>
  <c r="L253" i="28"/>
  <c r="L254" i="28"/>
  <c r="L255" i="28"/>
  <c r="L256" i="28"/>
  <c r="L257" i="28"/>
  <c r="L258" i="28"/>
  <c r="L259" i="28"/>
  <c r="L260" i="28"/>
  <c r="L277" i="28"/>
  <c r="L307" i="28" s="1"/>
  <c r="L278" i="28"/>
  <c r="L279" i="28"/>
  <c r="L280" i="28"/>
  <c r="L281" i="28"/>
  <c r="L282" i="28"/>
  <c r="L283" i="28"/>
  <c r="L284" i="28"/>
  <c r="L285" i="28"/>
  <c r="L286" i="28"/>
  <c r="L287" i="28"/>
  <c r="L288" i="28"/>
  <c r="L289" i="28"/>
  <c r="L290" i="28"/>
  <c r="L291" i="28"/>
  <c r="L292" i="28"/>
  <c r="L293" i="28"/>
  <c r="L310" i="28"/>
  <c r="L340" i="28" s="1"/>
  <c r="L311" i="28"/>
  <c r="L312" i="28"/>
  <c r="L313" i="28"/>
  <c r="L314" i="28"/>
  <c r="L315" i="28"/>
  <c r="L316" i="28"/>
  <c r="L317" i="28"/>
  <c r="L318" i="28"/>
  <c r="L319" i="28"/>
  <c r="L320" i="28"/>
  <c r="L321" i="28"/>
  <c r="L322" i="28"/>
  <c r="L323" i="28"/>
  <c r="L324" i="28"/>
  <c r="L325" i="28"/>
  <c r="L326" i="28"/>
  <c r="L343" i="28"/>
  <c r="L373" i="28" s="1"/>
  <c r="L344" i="28"/>
  <c r="L345" i="28"/>
  <c r="L346" i="28"/>
  <c r="L347" i="28"/>
  <c r="L348" i="28"/>
  <c r="L349" i="28"/>
  <c r="L350" i="28"/>
  <c r="L351" i="28"/>
  <c r="L352" i="28"/>
  <c r="L353" i="28"/>
  <c r="L354" i="28"/>
  <c r="L355" i="28"/>
  <c r="L356" i="28"/>
  <c r="L357" i="28"/>
  <c r="L358" i="28"/>
  <c r="L359" i="28"/>
  <c r="L376" i="28"/>
  <c r="L406" i="28" s="1"/>
  <c r="L377" i="28"/>
  <c r="L378" i="28"/>
  <c r="L379" i="28"/>
  <c r="L380" i="28"/>
  <c r="L381" i="28"/>
  <c r="L382" i="28"/>
  <c r="L383" i="28"/>
  <c r="L384" i="28"/>
  <c r="L385" i="28"/>
  <c r="L386" i="28"/>
  <c r="L387" i="28"/>
  <c r="L388" i="28"/>
  <c r="L389" i="28"/>
  <c r="L390" i="28"/>
  <c r="L391" i="28"/>
  <c r="L392" i="28"/>
  <c r="L409" i="28"/>
  <c r="L439" i="28" s="1"/>
  <c r="L410" i="28"/>
  <c r="L411" i="28"/>
  <c r="L412" i="28"/>
  <c r="L413" i="28"/>
  <c r="L414" i="28"/>
  <c r="L415" i="28"/>
  <c r="L416" i="28"/>
  <c r="L417" i="28"/>
  <c r="L418" i="28"/>
  <c r="L419" i="28"/>
  <c r="L420" i="28"/>
  <c r="L421" i="28"/>
  <c r="L422" i="28"/>
  <c r="L423" i="28"/>
  <c r="L424" i="28"/>
  <c r="L425" i="28"/>
  <c r="L442" i="28"/>
  <c r="L472" i="28" s="1"/>
  <c r="L443" i="28"/>
  <c r="L444" i="28"/>
  <c r="L445" i="28"/>
  <c r="L446" i="28"/>
  <c r="L447" i="28"/>
  <c r="L448" i="28"/>
  <c r="L449" i="28"/>
  <c r="L450" i="28"/>
  <c r="L451" i="28"/>
  <c r="L452" i="28"/>
  <c r="L453" i="28"/>
  <c r="L454" i="28"/>
  <c r="L455" i="28"/>
  <c r="L456" i="28"/>
  <c r="L457" i="28"/>
  <c r="L458" i="28"/>
  <c r="L475" i="28"/>
  <c r="L505" i="28" s="1"/>
  <c r="L476" i="28"/>
  <c r="L477" i="28"/>
  <c r="L478" i="28"/>
  <c r="L479" i="28"/>
  <c r="L480" i="28"/>
  <c r="L481" i="28"/>
  <c r="L482" i="28"/>
  <c r="L483" i="28"/>
  <c r="L484" i="28"/>
  <c r="L485" i="28"/>
  <c r="L486" i="28"/>
  <c r="L487" i="28"/>
  <c r="L488" i="28"/>
  <c r="L489" i="28"/>
  <c r="L490" i="28"/>
  <c r="L491" i="28"/>
  <c r="L508" i="28"/>
  <c r="L538" i="28" s="1"/>
  <c r="L509" i="28"/>
  <c r="L510" i="28"/>
  <c r="L511" i="28"/>
  <c r="L512" i="28"/>
  <c r="L513" i="28"/>
  <c r="L514" i="28"/>
  <c r="L515" i="28"/>
  <c r="L516" i="28"/>
  <c r="L517" i="28"/>
  <c r="L518" i="28"/>
  <c r="L519" i="28"/>
  <c r="L520" i="28"/>
  <c r="L521" i="28"/>
  <c r="L522" i="28"/>
  <c r="L523" i="28"/>
  <c r="L524" i="28"/>
  <c r="L541" i="28"/>
  <c r="L571" i="28" s="1"/>
  <c r="L542" i="28"/>
  <c r="L543" i="28"/>
  <c r="L544" i="28"/>
  <c r="L545" i="28"/>
  <c r="L546" i="28"/>
  <c r="L547" i="28"/>
  <c r="L548" i="28"/>
  <c r="L549" i="28"/>
  <c r="L550" i="28"/>
  <c r="L551" i="28"/>
  <c r="L552" i="28"/>
  <c r="L553" i="28"/>
  <c r="L554" i="28"/>
  <c r="L555" i="28"/>
  <c r="L556" i="28"/>
  <c r="L557" i="28"/>
  <c r="L574" i="28"/>
  <c r="L604" i="28" s="1"/>
  <c r="L575" i="28"/>
  <c r="L576" i="28"/>
  <c r="L577" i="28"/>
  <c r="L578" i="28"/>
  <c r="L579" i="28"/>
  <c r="L580" i="28"/>
  <c r="L581" i="28"/>
  <c r="L582" i="28"/>
  <c r="L583" i="28"/>
  <c r="L584" i="28"/>
  <c r="L585" i="28"/>
  <c r="L586" i="28"/>
  <c r="L587" i="28"/>
  <c r="L588" i="28"/>
  <c r="L589" i="28"/>
  <c r="L590" i="28"/>
  <c r="L607" i="28"/>
  <c r="L637" i="28" s="1"/>
  <c r="L608" i="28"/>
  <c r="L609" i="28"/>
  <c r="L610" i="28"/>
  <c r="L611" i="28"/>
  <c r="L612" i="28"/>
  <c r="L613" i="28"/>
  <c r="L614" i="28"/>
  <c r="L615" i="28"/>
  <c r="L616" i="28"/>
  <c r="L617" i="28"/>
  <c r="L618" i="28"/>
  <c r="L619" i="28"/>
  <c r="L620" i="28"/>
  <c r="L621" i="28"/>
  <c r="L622" i="28"/>
  <c r="L623" i="28"/>
  <c r="L640" i="28"/>
  <c r="L670" i="28" s="1"/>
  <c r="L641" i="28"/>
  <c r="L642" i="28"/>
  <c r="L643" i="28"/>
  <c r="L644" i="28"/>
  <c r="L645" i="28"/>
  <c r="L646" i="28"/>
  <c r="L647" i="28"/>
  <c r="L648" i="28"/>
  <c r="L649" i="28"/>
  <c r="L650" i="28"/>
  <c r="L651" i="28"/>
  <c r="L652" i="28"/>
  <c r="L653" i="28"/>
  <c r="L654" i="28"/>
  <c r="L655" i="28"/>
  <c r="L656" i="28"/>
  <c r="L673" i="28"/>
  <c r="L703" i="28" s="1"/>
  <c r="L674" i="28"/>
  <c r="L675" i="28"/>
  <c r="L676" i="28"/>
  <c r="L677" i="28"/>
  <c r="L678" i="28"/>
  <c r="L679" i="28"/>
  <c r="L680" i="28"/>
  <c r="L681" i="28"/>
  <c r="L682" i="28"/>
  <c r="L683" i="28"/>
  <c r="L684" i="28"/>
  <c r="L685" i="28"/>
  <c r="L686" i="28"/>
  <c r="L687" i="28"/>
  <c r="L688" i="28"/>
  <c r="L689" i="28"/>
  <c r="L706" i="28"/>
  <c r="L736" i="28" s="1"/>
  <c r="L707" i="28"/>
  <c r="L708" i="28"/>
  <c r="L709" i="28"/>
  <c r="L710" i="28"/>
  <c r="L711" i="28"/>
  <c r="L712" i="28"/>
  <c r="L713" i="28"/>
  <c r="L714" i="28"/>
  <c r="L715" i="28"/>
  <c r="L716" i="28"/>
  <c r="L717" i="28"/>
  <c r="L718" i="28"/>
  <c r="L719" i="28"/>
  <c r="L720" i="28"/>
  <c r="L721" i="28"/>
  <c r="L722" i="28"/>
  <c r="L739" i="28"/>
  <c r="L769" i="28" s="1"/>
  <c r="L740" i="28"/>
  <c r="L741" i="28"/>
  <c r="L742" i="28"/>
  <c r="L743" i="28"/>
  <c r="L744" i="28"/>
  <c r="L745" i="28"/>
  <c r="L746" i="28"/>
  <c r="L747" i="28"/>
  <c r="L748" i="28"/>
  <c r="L749" i="28"/>
  <c r="L750" i="28"/>
  <c r="L751" i="28"/>
  <c r="L752" i="28"/>
  <c r="L753" i="28"/>
  <c r="L754" i="28"/>
  <c r="L755" i="28"/>
  <c r="L772" i="28"/>
  <c r="L802" i="28" s="1"/>
  <c r="L773" i="28"/>
  <c r="L774" i="28"/>
  <c r="L775" i="28"/>
  <c r="L776" i="28"/>
  <c r="L777" i="28"/>
  <c r="L778" i="28"/>
  <c r="L779" i="28"/>
  <c r="L780" i="28"/>
  <c r="L781" i="28"/>
  <c r="L782" i="28"/>
  <c r="L783" i="28"/>
  <c r="L784" i="28"/>
  <c r="L785" i="28"/>
  <c r="L786" i="28"/>
  <c r="L787" i="28"/>
  <c r="L788" i="28"/>
  <c r="L805" i="28"/>
  <c r="L835" i="28" s="1"/>
  <c r="L806" i="28"/>
  <c r="L807" i="28"/>
  <c r="L808" i="28"/>
  <c r="L809" i="28"/>
  <c r="L810" i="28"/>
  <c r="L811" i="28"/>
  <c r="L812" i="28"/>
  <c r="L813" i="28"/>
  <c r="L814" i="28"/>
  <c r="L815" i="28"/>
  <c r="L816" i="28"/>
  <c r="L817" i="28"/>
  <c r="L818" i="28"/>
  <c r="L819" i="28"/>
  <c r="L820" i="28"/>
  <c r="L821" i="28"/>
  <c r="L838" i="28"/>
  <c r="L868" i="28" s="1"/>
  <c r="L839" i="28"/>
  <c r="L840" i="28"/>
  <c r="L841" i="28"/>
  <c r="L842" i="28"/>
  <c r="L843" i="28"/>
  <c r="L844" i="28"/>
  <c r="L845" i="28"/>
  <c r="L846" i="28"/>
  <c r="L847" i="28"/>
  <c r="L848" i="28"/>
  <c r="L849" i="28"/>
  <c r="L850" i="28"/>
  <c r="L851" i="28"/>
  <c r="L852" i="28"/>
  <c r="L853" i="28"/>
  <c r="L854" i="28"/>
  <c r="L871" i="28"/>
  <c r="L901" i="28" s="1"/>
  <c r="L872" i="28"/>
  <c r="L873" i="28"/>
  <c r="L874" i="28"/>
  <c r="L875" i="28"/>
  <c r="L876" i="28"/>
  <c r="L877" i="28"/>
  <c r="L878" i="28"/>
  <c r="L879" i="28"/>
  <c r="L880" i="28"/>
  <c r="L881" i="28"/>
  <c r="L882" i="28"/>
  <c r="L883" i="28"/>
  <c r="L884" i="28"/>
  <c r="L885" i="28"/>
  <c r="L886" i="28"/>
  <c r="L887" i="28"/>
  <c r="L904" i="28"/>
  <c r="L934" i="28" s="1"/>
  <c r="L905" i="28"/>
  <c r="L906" i="28"/>
  <c r="L907" i="28"/>
  <c r="L908" i="28"/>
  <c r="L909" i="28"/>
  <c r="L910" i="28"/>
  <c r="L911" i="28"/>
  <c r="L912" i="28"/>
  <c r="L913" i="28"/>
  <c r="L914" i="28"/>
  <c r="L915" i="28"/>
  <c r="L916" i="28"/>
  <c r="L917" i="28"/>
  <c r="L918" i="28"/>
  <c r="L919" i="28"/>
  <c r="L920" i="28"/>
  <c r="L937" i="28"/>
  <c r="L967" i="28" s="1"/>
  <c r="L938" i="28"/>
  <c r="L939" i="28"/>
  <c r="L940" i="28"/>
  <c r="L941" i="28"/>
  <c r="L942" i="28"/>
  <c r="L943" i="28"/>
  <c r="L944" i="28"/>
  <c r="L945" i="28"/>
  <c r="L946" i="28"/>
  <c r="L947" i="28"/>
  <c r="L948" i="28"/>
  <c r="L949" i="28"/>
  <c r="L950" i="28"/>
  <c r="L951" i="28"/>
  <c r="L952" i="28"/>
  <c r="L953" i="28"/>
  <c r="L1133" i="28"/>
  <c r="L25" i="28"/>
  <c r="L26" i="28"/>
  <c r="L27" i="28"/>
  <c r="L28" i="28"/>
  <c r="L29" i="28"/>
  <c r="L30" i="28"/>
  <c r="C943" i="25" l="1"/>
  <c r="E942" i="24"/>
  <c r="C373" i="25"/>
  <c r="E372" i="24"/>
  <c r="C913" i="25"/>
  <c r="E912" i="24"/>
  <c r="C403" i="25"/>
  <c r="E402" i="24"/>
  <c r="C163" i="25"/>
  <c r="E162" i="24"/>
  <c r="C823" i="25"/>
  <c r="E822" i="24"/>
  <c r="C793" i="25"/>
  <c r="E792" i="24"/>
  <c r="C73" i="25"/>
  <c r="E72" i="24"/>
  <c r="C853" i="25"/>
  <c r="E852" i="24"/>
  <c r="C193" i="25"/>
  <c r="E192" i="24"/>
  <c r="C523" i="25"/>
  <c r="E522" i="24"/>
  <c r="C493" i="25"/>
  <c r="E492" i="24"/>
  <c r="C313" i="25"/>
  <c r="E312" i="24"/>
  <c r="C883" i="25"/>
  <c r="E882" i="24"/>
  <c r="C223" i="25"/>
  <c r="E222" i="24"/>
  <c r="C133" i="25"/>
  <c r="E132" i="24"/>
  <c r="C433" i="25"/>
  <c r="E432" i="24"/>
  <c r="C613" i="25"/>
  <c r="E612" i="24"/>
  <c r="C733" i="25"/>
  <c r="E732" i="24"/>
  <c r="C703" i="25"/>
  <c r="E702" i="24"/>
  <c r="C643" i="25"/>
  <c r="E642" i="24"/>
  <c r="C463" i="25"/>
  <c r="E462" i="24"/>
  <c r="C343" i="25"/>
  <c r="E342" i="24"/>
  <c r="C973" i="25"/>
  <c r="E972" i="24"/>
  <c r="C583" i="25"/>
  <c r="E582" i="24"/>
  <c r="C553" i="25"/>
  <c r="E552" i="24"/>
  <c r="C673" i="25"/>
  <c r="E672" i="24"/>
  <c r="C253" i="25"/>
  <c r="E252" i="24"/>
  <c r="C283" i="25"/>
  <c r="E282" i="24"/>
  <c r="C44" i="25"/>
  <c r="E43" i="24"/>
  <c r="C763" i="25"/>
  <c r="E762" i="24"/>
  <c r="O26" i="37"/>
  <c r="Q25" i="37"/>
  <c r="U25" i="37" s="1"/>
  <c r="X25" i="37" s="1"/>
  <c r="N29" i="37"/>
  <c r="P28" i="37"/>
  <c r="Y24" i="37"/>
  <c r="W24" i="37"/>
  <c r="C1000" i="25"/>
  <c r="E1000" i="24" s="1"/>
  <c r="C1030" i="25"/>
  <c r="E1030" i="24" s="1"/>
  <c r="C1150" i="25"/>
  <c r="E1150" i="24" s="1"/>
  <c r="C1120" i="25"/>
  <c r="E1120" i="24" s="1"/>
  <c r="C1180" i="25"/>
  <c r="E1180" i="24" s="1"/>
  <c r="C1060" i="25"/>
  <c r="E1060" i="24" s="1"/>
  <c r="C764" i="25" l="1"/>
  <c r="E763" i="24"/>
  <c r="C584" i="25"/>
  <c r="E583" i="24"/>
  <c r="C734" i="25"/>
  <c r="E733" i="24"/>
  <c r="C134" i="25"/>
  <c r="E133" i="24"/>
  <c r="C314" i="25"/>
  <c r="E313" i="24"/>
  <c r="C194" i="25"/>
  <c r="E193" i="24"/>
  <c r="C794" i="25"/>
  <c r="E793" i="24"/>
  <c r="C404" i="25"/>
  <c r="E403" i="24"/>
  <c r="C944" i="25"/>
  <c r="E943" i="24"/>
  <c r="C464" i="25"/>
  <c r="E463" i="24"/>
  <c r="C674" i="25"/>
  <c r="E673" i="24"/>
  <c r="C644" i="25"/>
  <c r="E643" i="24"/>
  <c r="C224" i="25"/>
  <c r="E223" i="24"/>
  <c r="C494" i="25"/>
  <c r="E493" i="24"/>
  <c r="C854" i="25"/>
  <c r="E853" i="24"/>
  <c r="C914" i="25"/>
  <c r="E913" i="24"/>
  <c r="C254" i="25"/>
  <c r="E253" i="24"/>
  <c r="C45" i="25"/>
  <c r="E44" i="24"/>
  <c r="C974" i="25"/>
  <c r="E973" i="24"/>
  <c r="C614" i="25"/>
  <c r="E613" i="24"/>
  <c r="C824" i="25"/>
  <c r="E823" i="24"/>
  <c r="C284" i="25"/>
  <c r="E283" i="24"/>
  <c r="C554" i="25"/>
  <c r="E553" i="24"/>
  <c r="C344" i="25"/>
  <c r="E343" i="24"/>
  <c r="C704" i="25"/>
  <c r="E703" i="24"/>
  <c r="C434" i="25"/>
  <c r="E433" i="24"/>
  <c r="C884" i="25"/>
  <c r="E883" i="24"/>
  <c r="C524" i="25"/>
  <c r="E523" i="24"/>
  <c r="C74" i="25"/>
  <c r="E73" i="24"/>
  <c r="C164" i="25"/>
  <c r="E163" i="24"/>
  <c r="C374" i="25"/>
  <c r="E373" i="24"/>
  <c r="N30" i="37"/>
  <c r="P29" i="37"/>
  <c r="Y25" i="37"/>
  <c r="W25" i="37"/>
  <c r="O27" i="37"/>
  <c r="Q26" i="37"/>
  <c r="U26" i="37" s="1"/>
  <c r="X26" i="37" s="1"/>
  <c r="C1001" i="25"/>
  <c r="E1001" i="24" s="1"/>
  <c r="C1061" i="25"/>
  <c r="E1061" i="24" s="1"/>
  <c r="C1121" i="25"/>
  <c r="E1121" i="24" s="1"/>
  <c r="C1151" i="25"/>
  <c r="E1151" i="24" s="1"/>
  <c r="C1031" i="25"/>
  <c r="E1031" i="24" s="1"/>
  <c r="C1181" i="25"/>
  <c r="E1181" i="24" s="1"/>
  <c r="C885" i="25" l="1"/>
  <c r="E884" i="24"/>
  <c r="C46" i="25"/>
  <c r="E45" i="24"/>
  <c r="C195" i="25"/>
  <c r="E194" i="24"/>
  <c r="C165" i="25"/>
  <c r="E164" i="24"/>
  <c r="C345" i="25"/>
  <c r="E344" i="24"/>
  <c r="C825" i="25"/>
  <c r="E824" i="24"/>
  <c r="C855" i="25"/>
  <c r="E854" i="24"/>
  <c r="C645" i="25"/>
  <c r="E644" i="24"/>
  <c r="C945" i="25"/>
  <c r="E944" i="24"/>
  <c r="C735" i="25"/>
  <c r="E734" i="24"/>
  <c r="C75" i="25"/>
  <c r="E74" i="24"/>
  <c r="C435" i="25"/>
  <c r="E434" i="24"/>
  <c r="C555" i="25"/>
  <c r="E554" i="24"/>
  <c r="C615" i="25"/>
  <c r="E614" i="24"/>
  <c r="C255" i="25"/>
  <c r="E254" i="24"/>
  <c r="C495" i="25"/>
  <c r="E494" i="24"/>
  <c r="C675" i="25"/>
  <c r="E674" i="24"/>
  <c r="C405" i="25"/>
  <c r="E404" i="24"/>
  <c r="C315" i="25"/>
  <c r="E314" i="24"/>
  <c r="C585" i="25"/>
  <c r="E584" i="24"/>
  <c r="C375" i="25"/>
  <c r="E374" i="24"/>
  <c r="C525" i="25"/>
  <c r="E524" i="24"/>
  <c r="C705" i="25"/>
  <c r="E704" i="24"/>
  <c r="C285" i="25"/>
  <c r="E284" i="24"/>
  <c r="C975" i="25"/>
  <c r="E974" i="24"/>
  <c r="C915" i="25"/>
  <c r="E914" i="24"/>
  <c r="C225" i="25"/>
  <c r="E224" i="24"/>
  <c r="C465" i="25"/>
  <c r="E464" i="24"/>
  <c r="C795" i="25"/>
  <c r="E794" i="24"/>
  <c r="C135" i="25"/>
  <c r="E134" i="24"/>
  <c r="C765" i="25"/>
  <c r="E764" i="24"/>
  <c r="N31" i="37"/>
  <c r="P30" i="37"/>
  <c r="Y26" i="37"/>
  <c r="W26" i="37"/>
  <c r="O28" i="37"/>
  <c r="Q27" i="37"/>
  <c r="U27" i="37" s="1"/>
  <c r="X27" i="37" s="1"/>
  <c r="C1002" i="25"/>
  <c r="E1002" i="24" s="1"/>
  <c r="C1182" i="25"/>
  <c r="E1182" i="24" s="1"/>
  <c r="C1032" i="25"/>
  <c r="E1032" i="24" s="1"/>
  <c r="C1152" i="25"/>
  <c r="E1152" i="24" s="1"/>
  <c r="C1083" i="25"/>
  <c r="E1083" i="24" s="1"/>
  <c r="C1122" i="25"/>
  <c r="E1122" i="24" s="1"/>
  <c r="C1062" i="25"/>
  <c r="E1062" i="24" s="1"/>
  <c r="P30" i="32"/>
  <c r="P31" i="32"/>
  <c r="P32" i="32"/>
  <c r="P33" i="32"/>
  <c r="P34" i="32"/>
  <c r="P35" i="32"/>
  <c r="P36" i="32"/>
  <c r="P37" i="32"/>
  <c r="P38" i="32"/>
  <c r="P39" i="32"/>
  <c r="P40" i="32"/>
  <c r="P41" i="32"/>
  <c r="P42" i="32"/>
  <c r="P43" i="32"/>
  <c r="B24" i="34"/>
  <c r="B26" i="34" s="1"/>
  <c r="B14" i="34"/>
  <c r="B16" i="34" s="1"/>
  <c r="B18" i="34" s="1"/>
  <c r="B8" i="34"/>
  <c r="B10" i="34" s="1"/>
  <c r="B7" i="34"/>
  <c r="B9" i="34" s="1"/>
  <c r="F25" i="26"/>
  <c r="F28" i="26"/>
  <c r="F31" i="26"/>
  <c r="F34" i="26"/>
  <c r="F35" i="26"/>
  <c r="F3" i="26"/>
  <c r="C226" i="25" l="1"/>
  <c r="E225" i="24"/>
  <c r="C376" i="25"/>
  <c r="E375" i="24"/>
  <c r="C256" i="25"/>
  <c r="E255" i="24"/>
  <c r="C946" i="25"/>
  <c r="E945" i="24"/>
  <c r="C826" i="25"/>
  <c r="E825" i="24"/>
  <c r="C136" i="25"/>
  <c r="E135" i="24"/>
  <c r="C286" i="25"/>
  <c r="E285" i="24"/>
  <c r="C406" i="25"/>
  <c r="E405" i="24"/>
  <c r="C436" i="25"/>
  <c r="E435" i="24"/>
  <c r="C196" i="25"/>
  <c r="E195" i="24"/>
  <c r="C796" i="25"/>
  <c r="E795" i="24"/>
  <c r="C916" i="25"/>
  <c r="E915" i="24"/>
  <c r="C706" i="25"/>
  <c r="E705" i="24"/>
  <c r="C586" i="25"/>
  <c r="E585" i="24"/>
  <c r="C676" i="25"/>
  <c r="E675" i="24"/>
  <c r="C616" i="25"/>
  <c r="E615" i="24"/>
  <c r="C76" i="25"/>
  <c r="E75" i="24"/>
  <c r="C646" i="25"/>
  <c r="E645" i="24"/>
  <c r="C346" i="25"/>
  <c r="E345" i="24"/>
  <c r="C47" i="25"/>
  <c r="E46" i="24"/>
  <c r="C766" i="25"/>
  <c r="E765" i="24"/>
  <c r="C466" i="25"/>
  <c r="E465" i="24"/>
  <c r="C976" i="25"/>
  <c r="E975" i="24"/>
  <c r="C526" i="25"/>
  <c r="E525" i="24"/>
  <c r="C316" i="25"/>
  <c r="E315" i="24"/>
  <c r="C496" i="25"/>
  <c r="E495" i="24"/>
  <c r="C556" i="25"/>
  <c r="E555" i="24"/>
  <c r="C736" i="25"/>
  <c r="E735" i="24"/>
  <c r="C856" i="25"/>
  <c r="E855" i="24"/>
  <c r="C166" i="25"/>
  <c r="E165" i="24"/>
  <c r="C886" i="25"/>
  <c r="E885" i="24"/>
  <c r="N32" i="37"/>
  <c r="P31" i="37"/>
  <c r="Y27" i="37"/>
  <c r="W27" i="37"/>
  <c r="O29" i="37"/>
  <c r="Q28" i="37"/>
  <c r="U28" i="37" s="1"/>
  <c r="X28" i="37" s="1"/>
  <c r="C1003" i="25"/>
  <c r="E1003" i="24" s="1"/>
  <c r="C1063" i="25"/>
  <c r="E1063" i="24" s="1"/>
  <c r="C1084" i="25"/>
  <c r="E1084" i="24" s="1"/>
  <c r="C1153" i="25"/>
  <c r="E1153" i="24" s="1"/>
  <c r="C1183" i="25"/>
  <c r="E1183" i="24" s="1"/>
  <c r="C1123" i="25"/>
  <c r="E1123" i="24" s="1"/>
  <c r="C1033" i="25"/>
  <c r="E1033" i="24" s="1"/>
  <c r="P17" i="32"/>
  <c r="P18" i="32"/>
  <c r="P19" i="32"/>
  <c r="P25" i="32"/>
  <c r="P26" i="32"/>
  <c r="P27" i="32"/>
  <c r="P28" i="32"/>
  <c r="P29" i="32"/>
  <c r="C887" i="25" l="1"/>
  <c r="E886" i="24"/>
  <c r="C617" i="25"/>
  <c r="E616" i="24"/>
  <c r="C227" i="25"/>
  <c r="E226" i="24"/>
  <c r="C317" i="25"/>
  <c r="E316" i="24"/>
  <c r="C257" i="25"/>
  <c r="E256" i="24"/>
  <c r="C737" i="25"/>
  <c r="E736" i="24"/>
  <c r="C467" i="25"/>
  <c r="E466" i="24"/>
  <c r="C347" i="25"/>
  <c r="E346" i="24"/>
  <c r="C707" i="25"/>
  <c r="E706" i="24"/>
  <c r="C197" i="25"/>
  <c r="E196" i="24"/>
  <c r="C287" i="25"/>
  <c r="E286" i="24"/>
  <c r="C947" i="25"/>
  <c r="E946" i="24"/>
  <c r="C167" i="25"/>
  <c r="E166" i="24"/>
  <c r="C557" i="25"/>
  <c r="E556" i="24"/>
  <c r="C527" i="25"/>
  <c r="E526" i="24"/>
  <c r="C767" i="25"/>
  <c r="E766" i="24"/>
  <c r="C647" i="25"/>
  <c r="E646" i="24"/>
  <c r="C677" i="25"/>
  <c r="E676" i="24"/>
  <c r="C917" i="25"/>
  <c r="E916" i="24"/>
  <c r="C437" i="25"/>
  <c r="E436" i="24"/>
  <c r="C137" i="25"/>
  <c r="E136" i="24"/>
  <c r="C857" i="25"/>
  <c r="E856" i="24"/>
  <c r="C497" i="25"/>
  <c r="E496" i="24"/>
  <c r="C977" i="25"/>
  <c r="E976" i="24"/>
  <c r="C48" i="25"/>
  <c r="E47" i="24"/>
  <c r="C77" i="25"/>
  <c r="E76" i="24"/>
  <c r="C587" i="25"/>
  <c r="E586" i="24"/>
  <c r="C797" i="25"/>
  <c r="E796" i="24"/>
  <c r="C407" i="25"/>
  <c r="E406" i="24"/>
  <c r="C827" i="25"/>
  <c r="E826" i="24"/>
  <c r="C377" i="25"/>
  <c r="E376" i="24"/>
  <c r="O30" i="37"/>
  <c r="Q29" i="37"/>
  <c r="U29" i="37" s="1"/>
  <c r="X29" i="37" s="1"/>
  <c r="W28" i="37"/>
  <c r="Y28" i="37"/>
  <c r="AA72" i="37"/>
  <c r="AC72" i="37" s="1"/>
  <c r="AD72" i="37" s="1"/>
  <c r="S90" i="37"/>
  <c r="U90" i="37" s="1"/>
  <c r="V90" i="37" s="1"/>
  <c r="K72" i="37"/>
  <c r="M72" i="37" s="1"/>
  <c r="N72" i="37" s="1"/>
  <c r="C90" i="37"/>
  <c r="E90" i="37" s="1"/>
  <c r="F90" i="37" s="1"/>
  <c r="S72" i="37"/>
  <c r="U72" i="37" s="1"/>
  <c r="V72" i="37" s="1"/>
  <c r="G108" i="37"/>
  <c r="I108" i="37" s="1"/>
  <c r="J108" i="37" s="1"/>
  <c r="G72" i="37"/>
  <c r="I72" i="37" s="1"/>
  <c r="J72" i="37" s="1"/>
  <c r="G90" i="37"/>
  <c r="I90" i="37" s="1"/>
  <c r="J90" i="37" s="1"/>
  <c r="S108" i="37"/>
  <c r="U108" i="37" s="1"/>
  <c r="V108" i="37" s="1"/>
  <c r="W72" i="37"/>
  <c r="Y72" i="37" s="1"/>
  <c r="Z72" i="37" s="1"/>
  <c r="W90" i="37"/>
  <c r="Y90" i="37" s="1"/>
  <c r="Z90" i="37" s="1"/>
  <c r="AE108" i="37"/>
  <c r="AG108" i="37" s="1"/>
  <c r="AH108" i="37" s="1"/>
  <c r="K90" i="37"/>
  <c r="M90" i="37" s="1"/>
  <c r="N90" i="37" s="1"/>
  <c r="K108" i="37"/>
  <c r="M108" i="37" s="1"/>
  <c r="N108" i="37" s="1"/>
  <c r="AA90" i="37"/>
  <c r="AC90" i="37" s="1"/>
  <c r="AD90" i="37" s="1"/>
  <c r="O90" i="37"/>
  <c r="Q90" i="37" s="1"/>
  <c r="R90" i="37" s="1"/>
  <c r="C108" i="37"/>
  <c r="E108" i="37" s="1"/>
  <c r="F108" i="37" s="1"/>
  <c r="O72" i="37"/>
  <c r="Q72" i="37" s="1"/>
  <c r="R72" i="37" s="1"/>
  <c r="AE90" i="37"/>
  <c r="AG90" i="37" s="1"/>
  <c r="AH90" i="37" s="1"/>
  <c r="O108" i="37"/>
  <c r="Q108" i="37" s="1"/>
  <c r="R108" i="37" s="1"/>
  <c r="C72" i="37"/>
  <c r="E72" i="37" s="1"/>
  <c r="F72" i="37" s="1"/>
  <c r="AE72" i="37"/>
  <c r="AG72" i="37" s="1"/>
  <c r="AH72" i="37" s="1"/>
  <c r="AA108" i="37"/>
  <c r="AC108" i="37" s="1"/>
  <c r="AD108" i="37" s="1"/>
  <c r="W108" i="37"/>
  <c r="Y108" i="37" s="1"/>
  <c r="Z108" i="37" s="1"/>
  <c r="N33" i="37"/>
  <c r="P32" i="37"/>
  <c r="C1004" i="25"/>
  <c r="E1004" i="24" s="1"/>
  <c r="C1124" i="25"/>
  <c r="E1124" i="24" s="1"/>
  <c r="C1154" i="25"/>
  <c r="E1154" i="24" s="1"/>
  <c r="C1085" i="25"/>
  <c r="E1085" i="24" s="1"/>
  <c r="C1034" i="25"/>
  <c r="E1034" i="24" s="1"/>
  <c r="C1184" i="25"/>
  <c r="E1184" i="24" s="1"/>
  <c r="C1064" i="25"/>
  <c r="E1064" i="24" s="1"/>
  <c r="O35" i="26"/>
  <c r="M35" i="26"/>
  <c r="N35" i="26" s="1"/>
  <c r="K35" i="26"/>
  <c r="O34" i="26"/>
  <c r="M34" i="26"/>
  <c r="N34" i="26" s="1"/>
  <c r="K34" i="26"/>
  <c r="O33" i="26"/>
  <c r="M33" i="26"/>
  <c r="N33" i="26" s="1"/>
  <c r="K33" i="26"/>
  <c r="O32" i="26"/>
  <c r="M32" i="26"/>
  <c r="N32" i="26" s="1"/>
  <c r="K32" i="26"/>
  <c r="O31" i="26"/>
  <c r="M31" i="26"/>
  <c r="N31" i="26" s="1"/>
  <c r="K31" i="26"/>
  <c r="O30" i="26"/>
  <c r="M30" i="26"/>
  <c r="N30" i="26" s="1"/>
  <c r="K30" i="26"/>
  <c r="O29" i="26"/>
  <c r="M29" i="26"/>
  <c r="N29" i="26" s="1"/>
  <c r="K29" i="26"/>
  <c r="O28" i="26"/>
  <c r="M28" i="26"/>
  <c r="N28" i="26" s="1"/>
  <c r="K28" i="26"/>
  <c r="O27" i="26"/>
  <c r="M27" i="26"/>
  <c r="N27" i="26" s="1"/>
  <c r="K27" i="26"/>
  <c r="O26" i="26"/>
  <c r="M26" i="26"/>
  <c r="N26" i="26" s="1"/>
  <c r="K26" i="26"/>
  <c r="O25" i="26"/>
  <c r="M25" i="26"/>
  <c r="N25" i="26" s="1"/>
  <c r="K25" i="26"/>
  <c r="O24" i="26"/>
  <c r="M24" i="26"/>
  <c r="N24" i="26" s="1"/>
  <c r="K24" i="26"/>
  <c r="O23" i="26"/>
  <c r="M23" i="26"/>
  <c r="N23" i="26" s="1"/>
  <c r="K23" i="26"/>
  <c r="C23" i="26"/>
  <c r="C25" i="26" s="1"/>
  <c r="O22" i="26"/>
  <c r="M22" i="26"/>
  <c r="N22" i="26" s="1"/>
  <c r="K22" i="26"/>
  <c r="O21" i="26"/>
  <c r="M21" i="26"/>
  <c r="N21" i="26" s="1"/>
  <c r="K21" i="26"/>
  <c r="O20" i="26"/>
  <c r="M20" i="26"/>
  <c r="N20" i="26" s="1"/>
  <c r="K20" i="26"/>
  <c r="O19" i="26"/>
  <c r="M19" i="26"/>
  <c r="N19" i="26" s="1"/>
  <c r="K19" i="26"/>
  <c r="O18" i="26"/>
  <c r="M18" i="26"/>
  <c r="N18" i="26" s="1"/>
  <c r="K18" i="26"/>
  <c r="O17" i="26"/>
  <c r="M17" i="26"/>
  <c r="N17" i="26" s="1"/>
  <c r="K17" i="26"/>
  <c r="O16" i="26"/>
  <c r="M16" i="26"/>
  <c r="N16" i="26" s="1"/>
  <c r="K16" i="26"/>
  <c r="O15" i="26"/>
  <c r="M15" i="26"/>
  <c r="N15" i="26" s="1"/>
  <c r="K15" i="26"/>
  <c r="O14" i="26"/>
  <c r="M14" i="26"/>
  <c r="N14" i="26" s="1"/>
  <c r="K14" i="26"/>
  <c r="O13" i="26"/>
  <c r="M13" i="26"/>
  <c r="N13" i="26" s="1"/>
  <c r="K13" i="26"/>
  <c r="C13" i="26"/>
  <c r="C15" i="26" s="1"/>
  <c r="C17" i="26" s="1"/>
  <c r="O12" i="26"/>
  <c r="M12" i="26"/>
  <c r="N12" i="26" s="1"/>
  <c r="K12" i="26"/>
  <c r="O11" i="26"/>
  <c r="M11" i="26"/>
  <c r="N11" i="26" s="1"/>
  <c r="K11" i="26"/>
  <c r="O10" i="26"/>
  <c r="M10" i="26"/>
  <c r="N10" i="26" s="1"/>
  <c r="K10" i="26"/>
  <c r="O9" i="26"/>
  <c r="M9" i="26"/>
  <c r="N9" i="26" s="1"/>
  <c r="K9" i="26"/>
  <c r="O8" i="26"/>
  <c r="M8" i="26"/>
  <c r="N8" i="26" s="1"/>
  <c r="K8" i="26"/>
  <c r="O7" i="26"/>
  <c r="M7" i="26"/>
  <c r="N7" i="26" s="1"/>
  <c r="K7" i="26"/>
  <c r="C7" i="26"/>
  <c r="C9" i="26" s="1"/>
  <c r="O6" i="26"/>
  <c r="M6" i="26"/>
  <c r="N6" i="26" s="1"/>
  <c r="K6" i="26"/>
  <c r="C6" i="26"/>
  <c r="C8" i="26" s="1"/>
  <c r="O5" i="26"/>
  <c r="M5" i="26"/>
  <c r="N5" i="26" s="1"/>
  <c r="K5" i="26"/>
  <c r="O4" i="26"/>
  <c r="M4" i="26"/>
  <c r="N4" i="26" s="1"/>
  <c r="K4" i="26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O3" i="26"/>
  <c r="M3" i="26"/>
  <c r="N3" i="26" s="1"/>
  <c r="K3" i="26"/>
  <c r="C948" i="25" l="1"/>
  <c r="E947" i="24"/>
  <c r="C588" i="25"/>
  <c r="E587" i="24"/>
  <c r="C978" i="25"/>
  <c r="E977" i="24"/>
  <c r="C138" i="25"/>
  <c r="E137" i="24"/>
  <c r="C678" i="25"/>
  <c r="E677" i="24"/>
  <c r="C528" i="25"/>
  <c r="E527" i="24"/>
  <c r="C738" i="25"/>
  <c r="E737" i="24"/>
  <c r="C408" i="25"/>
  <c r="E407" i="24"/>
  <c r="C78" i="25"/>
  <c r="E77" i="24"/>
  <c r="C498" i="25"/>
  <c r="E497" i="24"/>
  <c r="C438" i="25"/>
  <c r="E437" i="24"/>
  <c r="C648" i="25"/>
  <c r="E647" i="24"/>
  <c r="C558" i="25"/>
  <c r="E557" i="24"/>
  <c r="C288" i="25"/>
  <c r="E287" i="24"/>
  <c r="C348" i="25"/>
  <c r="E347" i="24"/>
  <c r="C258" i="25"/>
  <c r="E257" i="24"/>
  <c r="C618" i="25"/>
  <c r="E617" i="24"/>
  <c r="C828" i="25"/>
  <c r="E827" i="24"/>
  <c r="C228" i="25"/>
  <c r="E227" i="24"/>
  <c r="C708" i="25"/>
  <c r="E707" i="24"/>
  <c r="C378" i="25"/>
  <c r="E377" i="24"/>
  <c r="C798" i="25"/>
  <c r="E797" i="24"/>
  <c r="C49" i="25"/>
  <c r="E48" i="24"/>
  <c r="C858" i="25"/>
  <c r="E857" i="24"/>
  <c r="C918" i="25"/>
  <c r="E917" i="24"/>
  <c r="C768" i="25"/>
  <c r="E767" i="24"/>
  <c r="C168" i="25"/>
  <c r="E167" i="24"/>
  <c r="C198" i="25"/>
  <c r="E197" i="24"/>
  <c r="C468" i="25"/>
  <c r="E467" i="24"/>
  <c r="C318" i="25"/>
  <c r="E317" i="24"/>
  <c r="C888" i="25"/>
  <c r="E887" i="24"/>
  <c r="O31" i="37"/>
  <c r="Q30" i="37"/>
  <c r="U30" i="37" s="1"/>
  <c r="X30" i="37" s="1"/>
  <c r="N34" i="37"/>
  <c r="P33" i="37"/>
  <c r="Y29" i="37"/>
  <c r="W29" i="37"/>
  <c r="C1005" i="25"/>
  <c r="E1005" i="24" s="1"/>
  <c r="C1086" i="25"/>
  <c r="E1086" i="24" s="1"/>
  <c r="C1065" i="25"/>
  <c r="E1065" i="24" s="1"/>
  <c r="C1035" i="25"/>
  <c r="E1035" i="24" s="1"/>
  <c r="C1155" i="25"/>
  <c r="E1155" i="24" s="1"/>
  <c r="C1185" i="25"/>
  <c r="E1185" i="24" s="1"/>
  <c r="C1125" i="25"/>
  <c r="E1125" i="24" s="1"/>
  <c r="L19" i="26"/>
  <c r="E20" i="34" s="1"/>
  <c r="D20" i="34"/>
  <c r="L29" i="26"/>
  <c r="E30" i="34" s="1"/>
  <c r="D30" i="34"/>
  <c r="L16" i="26"/>
  <c r="E17" i="34" s="1"/>
  <c r="D17" i="34"/>
  <c r="L33" i="26"/>
  <c r="E34" i="34" s="1"/>
  <c r="D34" i="34"/>
  <c r="L26" i="26"/>
  <c r="E27" i="34" s="1"/>
  <c r="D27" i="34"/>
  <c r="L22" i="26"/>
  <c r="E23" i="34" s="1"/>
  <c r="D23" i="34"/>
  <c r="L4" i="26"/>
  <c r="E5" i="34" s="1"/>
  <c r="D5" i="34"/>
  <c r="L23" i="26"/>
  <c r="E24" i="34" s="1"/>
  <c r="D24" i="34"/>
  <c r="L30" i="26"/>
  <c r="E31" i="34" s="1"/>
  <c r="D31" i="34"/>
  <c r="L34" i="26"/>
  <c r="E35" i="34" s="1"/>
  <c r="D35" i="34"/>
  <c r="L25" i="26"/>
  <c r="E26" i="34" s="1"/>
  <c r="D26" i="34"/>
  <c r="L20" i="26"/>
  <c r="E21" i="34" s="1"/>
  <c r="D21" i="34"/>
  <c r="L17" i="26"/>
  <c r="E18" i="34" s="1"/>
  <c r="D18" i="34"/>
  <c r="L7" i="26"/>
  <c r="E8" i="34" s="1"/>
  <c r="D8" i="34"/>
  <c r="L5" i="26"/>
  <c r="E6" i="34" s="1"/>
  <c r="D6" i="34"/>
  <c r="L14" i="26"/>
  <c r="E15" i="34" s="1"/>
  <c r="D15" i="34"/>
  <c r="L11" i="26"/>
  <c r="E12" i="34" s="1"/>
  <c r="D12" i="34"/>
  <c r="L8" i="26"/>
  <c r="E9" i="34" s="1"/>
  <c r="D9" i="34"/>
  <c r="D28" i="34"/>
  <c r="L13" i="26"/>
  <c r="E14" i="34" s="1"/>
  <c r="D14" i="34"/>
  <c r="L35" i="26"/>
  <c r="E36" i="34" s="1"/>
  <c r="D36" i="34"/>
  <c r="L31" i="26"/>
  <c r="E32" i="34" s="1"/>
  <c r="D32" i="34"/>
  <c r="L21" i="26"/>
  <c r="E22" i="34" s="1"/>
  <c r="D22" i="34"/>
  <c r="L18" i="26"/>
  <c r="E19" i="34" s="1"/>
  <c r="D19" i="34"/>
  <c r="L24" i="26"/>
  <c r="E25" i="34" s="1"/>
  <c r="D25" i="34"/>
  <c r="L3" i="26"/>
  <c r="E4" i="34" s="1"/>
  <c r="D4" i="34"/>
  <c r="L12" i="26"/>
  <c r="E13" i="34" s="1"/>
  <c r="D13" i="34"/>
  <c r="L15" i="26"/>
  <c r="E16" i="34" s="1"/>
  <c r="D16" i="34"/>
  <c r="L28" i="26"/>
  <c r="E29" i="34" s="1"/>
  <c r="D29" i="34"/>
  <c r="L10" i="26"/>
  <c r="E11" i="34" s="1"/>
  <c r="D11" i="34"/>
  <c r="L6" i="26"/>
  <c r="E7" i="34" s="1"/>
  <c r="D7" i="34"/>
  <c r="L9" i="26"/>
  <c r="E10" i="34" s="1"/>
  <c r="D10" i="34"/>
  <c r="D33" i="34"/>
  <c r="L32" i="26"/>
  <c r="E33" i="34" s="1"/>
  <c r="L27" i="26"/>
  <c r="E28" i="34" s="1"/>
  <c r="P56" i="32"/>
  <c r="P55" i="32"/>
  <c r="P54" i="32"/>
  <c r="P53" i="32"/>
  <c r="P52" i="32"/>
  <c r="P51" i="32"/>
  <c r="P50" i="32"/>
  <c r="P49" i="32"/>
  <c r="P48" i="32"/>
  <c r="P47" i="32"/>
  <c r="P46" i="32"/>
  <c r="P45" i="32"/>
  <c r="P24" i="32"/>
  <c r="P23" i="32"/>
  <c r="K23" i="32"/>
  <c r="K24" i="32" s="1"/>
  <c r="K25" i="32" s="1"/>
  <c r="K26" i="32" s="1"/>
  <c r="K27" i="32" s="1"/>
  <c r="K28" i="32" s="1"/>
  <c r="K29" i="32" s="1"/>
  <c r="K30" i="32" s="1"/>
  <c r="P22" i="32"/>
  <c r="P16" i="32"/>
  <c r="P15" i="32"/>
  <c r="P14" i="32"/>
  <c r="P13" i="32"/>
  <c r="P12" i="32"/>
  <c r="P11" i="32"/>
  <c r="P10" i="32"/>
  <c r="P9" i="32"/>
  <c r="K10" i="32"/>
  <c r="K11" i="32" s="1"/>
  <c r="K12" i="32" s="1"/>
  <c r="K13" i="32" s="1"/>
  <c r="P8" i="32"/>
  <c r="C319" i="25" l="1"/>
  <c r="E318" i="24"/>
  <c r="C169" i="25"/>
  <c r="E168" i="24"/>
  <c r="C859" i="25"/>
  <c r="E858" i="24"/>
  <c r="C379" i="25"/>
  <c r="E378" i="24"/>
  <c r="C829" i="25"/>
  <c r="E828" i="24"/>
  <c r="C349" i="25"/>
  <c r="E348" i="24"/>
  <c r="C649" i="25"/>
  <c r="E648" i="24"/>
  <c r="C79" i="25"/>
  <c r="E78" i="24"/>
  <c r="C529" i="25"/>
  <c r="E528" i="24"/>
  <c r="C979" i="25"/>
  <c r="E978" i="24"/>
  <c r="C469" i="25"/>
  <c r="E468" i="24"/>
  <c r="C769" i="25"/>
  <c r="E768" i="24"/>
  <c r="C50" i="25"/>
  <c r="E49" i="24"/>
  <c r="C709" i="25"/>
  <c r="E708" i="24"/>
  <c r="C619" i="25"/>
  <c r="E618" i="24"/>
  <c r="C289" i="25"/>
  <c r="E288" i="24"/>
  <c r="C439" i="25"/>
  <c r="E438" i="24"/>
  <c r="C409" i="25"/>
  <c r="E408" i="24"/>
  <c r="C679" i="25"/>
  <c r="E678" i="24"/>
  <c r="C589" i="25"/>
  <c r="E588" i="24"/>
  <c r="C889" i="25"/>
  <c r="E888" i="24"/>
  <c r="C199" i="25"/>
  <c r="E198" i="24"/>
  <c r="C919" i="25"/>
  <c r="E918" i="24"/>
  <c r="C799" i="25"/>
  <c r="E798" i="24"/>
  <c r="C229" i="25"/>
  <c r="E228" i="24"/>
  <c r="C259" i="25"/>
  <c r="E258" i="24"/>
  <c r="C559" i="25"/>
  <c r="E558" i="24"/>
  <c r="C499" i="25"/>
  <c r="E498" i="24"/>
  <c r="C739" i="25"/>
  <c r="E738" i="24"/>
  <c r="C139" i="25"/>
  <c r="E138" i="24"/>
  <c r="C949" i="25"/>
  <c r="E948" i="24"/>
  <c r="Y30" i="37"/>
  <c r="W30" i="37"/>
  <c r="O32" i="37"/>
  <c r="Q31" i="37"/>
  <c r="U31" i="37" s="1"/>
  <c r="X31" i="37" s="1"/>
  <c r="N35" i="37"/>
  <c r="P34" i="37"/>
  <c r="C1006" i="25"/>
  <c r="E1006" i="24" s="1"/>
  <c r="C1087" i="25"/>
  <c r="E1087" i="24" s="1"/>
  <c r="C1126" i="25"/>
  <c r="E1126" i="24" s="1"/>
  <c r="C1156" i="25"/>
  <c r="E1156" i="24" s="1"/>
  <c r="C1066" i="25"/>
  <c r="E1066" i="24" s="1"/>
  <c r="C1186" i="25"/>
  <c r="E1186" i="24" s="1"/>
  <c r="C1036" i="25"/>
  <c r="E1036" i="24" s="1"/>
  <c r="AJ39" i="8"/>
  <c r="AJ38" i="8"/>
  <c r="AJ37" i="8"/>
  <c r="AJ36" i="8"/>
  <c r="AJ35" i="8"/>
  <c r="AJ34" i="8"/>
  <c r="AJ33" i="8"/>
  <c r="AJ32" i="8"/>
  <c r="AJ31" i="8"/>
  <c r="AJ30" i="8"/>
  <c r="AJ29" i="8"/>
  <c r="AJ28" i="8"/>
  <c r="AJ27" i="8"/>
  <c r="AJ26" i="8"/>
  <c r="AJ25" i="8"/>
  <c r="AJ24" i="8"/>
  <c r="AJ23" i="8"/>
  <c r="AJ22" i="8"/>
  <c r="AJ21" i="8"/>
  <c r="AJ20" i="8"/>
  <c r="AJ19" i="8"/>
  <c r="J5" i="8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C440" i="25" l="1"/>
  <c r="E439" i="24"/>
  <c r="C950" i="25"/>
  <c r="E949" i="24"/>
  <c r="C500" i="25"/>
  <c r="E499" i="24"/>
  <c r="C230" i="25"/>
  <c r="E229" i="24"/>
  <c r="C200" i="25"/>
  <c r="E199" i="24"/>
  <c r="C680" i="25"/>
  <c r="E679" i="24"/>
  <c r="C290" i="25"/>
  <c r="E289" i="24"/>
  <c r="C51" i="25"/>
  <c r="E50" i="24"/>
  <c r="C980" i="25"/>
  <c r="E979" i="24"/>
  <c r="C650" i="25"/>
  <c r="E649" i="24"/>
  <c r="C380" i="25"/>
  <c r="E379" i="24"/>
  <c r="C320" i="25"/>
  <c r="E319" i="24"/>
  <c r="C740" i="25"/>
  <c r="E739" i="24"/>
  <c r="C260" i="25"/>
  <c r="E259" i="24"/>
  <c r="C920" i="25"/>
  <c r="E919" i="24"/>
  <c r="C590" i="25"/>
  <c r="E589" i="24"/>
  <c r="C710" i="25"/>
  <c r="E709" i="24"/>
  <c r="C470" i="25"/>
  <c r="E469" i="24"/>
  <c r="C80" i="25"/>
  <c r="E79" i="24"/>
  <c r="C830" i="25"/>
  <c r="E829" i="24"/>
  <c r="C170" i="25"/>
  <c r="E169" i="24"/>
  <c r="C140" i="25"/>
  <c r="E139" i="24"/>
  <c r="C560" i="25"/>
  <c r="E559" i="24"/>
  <c r="C800" i="25"/>
  <c r="E799" i="24"/>
  <c r="C890" i="25"/>
  <c r="E889" i="24"/>
  <c r="C410" i="25"/>
  <c r="E409" i="24"/>
  <c r="C620" i="25"/>
  <c r="E619" i="24"/>
  <c r="C770" i="25"/>
  <c r="E769" i="24"/>
  <c r="C530" i="25"/>
  <c r="E529" i="24"/>
  <c r="C350" i="25"/>
  <c r="E349" i="24"/>
  <c r="C860" i="25"/>
  <c r="E859" i="24"/>
  <c r="N36" i="37"/>
  <c r="P35" i="37"/>
  <c r="Y31" i="37"/>
  <c r="W31" i="37"/>
  <c r="O33" i="37"/>
  <c r="Q32" i="37"/>
  <c r="U32" i="37" s="1"/>
  <c r="X32" i="37" s="1"/>
  <c r="C1007" i="25"/>
  <c r="E1007" i="24" s="1"/>
  <c r="C1037" i="25"/>
  <c r="E1037" i="24" s="1"/>
  <c r="C1187" i="25"/>
  <c r="E1187" i="24" s="1"/>
  <c r="C1157" i="25"/>
  <c r="E1157" i="24" s="1"/>
  <c r="C1127" i="25"/>
  <c r="E1127" i="24" s="1"/>
  <c r="C1088" i="25"/>
  <c r="E1088" i="24" s="1"/>
  <c r="C1067" i="25"/>
  <c r="E1067" i="24" s="1"/>
  <c r="M1133" i="28"/>
  <c r="E10" i="27"/>
  <c r="C10" i="27"/>
  <c r="B10" i="27"/>
  <c r="C531" i="25" l="1"/>
  <c r="E530" i="24"/>
  <c r="C411" i="25"/>
  <c r="E410" i="24"/>
  <c r="C561" i="25"/>
  <c r="E560" i="24"/>
  <c r="C711" i="25"/>
  <c r="E710" i="24"/>
  <c r="C261" i="25"/>
  <c r="E260" i="24"/>
  <c r="C381" i="25"/>
  <c r="E380" i="24"/>
  <c r="C52" i="25"/>
  <c r="E51" i="24"/>
  <c r="C201" i="25"/>
  <c r="E200" i="24"/>
  <c r="C951" i="25"/>
  <c r="E950" i="24"/>
  <c r="C861" i="25"/>
  <c r="E860" i="24"/>
  <c r="C771" i="25"/>
  <c r="E770" i="24"/>
  <c r="C891" i="25"/>
  <c r="E890" i="24"/>
  <c r="C141" i="25"/>
  <c r="E140" i="24"/>
  <c r="C81" i="25"/>
  <c r="E80" i="24"/>
  <c r="C591" i="25"/>
  <c r="E590" i="24"/>
  <c r="C741" i="25"/>
  <c r="E740" i="24"/>
  <c r="C651" i="25"/>
  <c r="E650" i="24"/>
  <c r="C291" i="25"/>
  <c r="E290" i="24"/>
  <c r="C231" i="25"/>
  <c r="E230" i="24"/>
  <c r="C441" i="25"/>
  <c r="E440" i="24"/>
  <c r="C351" i="25"/>
  <c r="E350" i="24"/>
  <c r="C621" i="25"/>
  <c r="E620" i="24"/>
  <c r="C801" i="25"/>
  <c r="E800" i="24"/>
  <c r="C171" i="25"/>
  <c r="E170" i="24"/>
  <c r="C471" i="25"/>
  <c r="E470" i="24"/>
  <c r="C921" i="25"/>
  <c r="E920" i="24"/>
  <c r="C321" i="25"/>
  <c r="E320" i="24"/>
  <c r="C981" i="25"/>
  <c r="E980" i="24"/>
  <c r="C681" i="25"/>
  <c r="E680" i="24"/>
  <c r="C501" i="25"/>
  <c r="E500" i="24"/>
  <c r="C831" i="25"/>
  <c r="E830" i="24"/>
  <c r="N37" i="37"/>
  <c r="P36" i="37"/>
  <c r="Y32" i="37"/>
  <c r="W32" i="37"/>
  <c r="O34" i="37"/>
  <c r="Q33" i="37"/>
  <c r="U33" i="37" s="1"/>
  <c r="X33" i="37" s="1"/>
  <c r="C1008" i="25"/>
  <c r="E1008" i="24" s="1"/>
  <c r="C1188" i="25"/>
  <c r="E1188" i="24" s="1"/>
  <c r="C1068" i="25"/>
  <c r="E1068" i="24" s="1"/>
  <c r="C1089" i="25"/>
  <c r="E1089" i="24" s="1"/>
  <c r="C1158" i="25"/>
  <c r="E1158" i="24" s="1"/>
  <c r="C1128" i="25"/>
  <c r="E1128" i="24" s="1"/>
  <c r="C1038" i="25"/>
  <c r="E1038" i="24" s="1"/>
  <c r="B5" i="28"/>
  <c r="L14" i="28"/>
  <c r="L15" i="28"/>
  <c r="L16" i="28"/>
  <c r="C922" i="25" l="1"/>
  <c r="E921" i="24"/>
  <c r="C652" i="25"/>
  <c r="E651" i="24"/>
  <c r="C262" i="25"/>
  <c r="E261" i="24"/>
  <c r="C832" i="25"/>
  <c r="E831" i="24"/>
  <c r="C982" i="25"/>
  <c r="E981" i="24"/>
  <c r="C472" i="25"/>
  <c r="E471" i="24"/>
  <c r="C622" i="25"/>
  <c r="E621" i="24"/>
  <c r="C232" i="25"/>
  <c r="E231" i="24"/>
  <c r="C742" i="25"/>
  <c r="E741" i="24"/>
  <c r="C142" i="25"/>
  <c r="E141" i="24"/>
  <c r="C862" i="25"/>
  <c r="E861" i="24"/>
  <c r="C53" i="25"/>
  <c r="E52" i="24"/>
  <c r="C712" i="25"/>
  <c r="E711" i="24"/>
  <c r="C532" i="25"/>
  <c r="E531" i="24"/>
  <c r="C682" i="25"/>
  <c r="E681" i="24"/>
  <c r="C802" i="25"/>
  <c r="E801" i="24"/>
  <c r="C442" i="25"/>
  <c r="E441" i="24"/>
  <c r="C82" i="25"/>
  <c r="E81" i="24"/>
  <c r="C202" i="25"/>
  <c r="E201" i="24"/>
  <c r="C412" i="25"/>
  <c r="E411" i="24"/>
  <c r="C502" i="25"/>
  <c r="E501" i="24"/>
  <c r="C322" i="25"/>
  <c r="E321" i="24"/>
  <c r="C172" i="25"/>
  <c r="E171" i="24"/>
  <c r="C352" i="25"/>
  <c r="E351" i="24"/>
  <c r="C292" i="25"/>
  <c r="E291" i="24"/>
  <c r="C592" i="25"/>
  <c r="E591" i="24"/>
  <c r="C892" i="25"/>
  <c r="E891" i="24"/>
  <c r="C952" i="25"/>
  <c r="E951" i="24"/>
  <c r="C382" i="25"/>
  <c r="E381" i="24"/>
  <c r="C562" i="25"/>
  <c r="E561" i="24"/>
  <c r="C772" i="25"/>
  <c r="E771" i="24"/>
  <c r="P37" i="37"/>
  <c r="N38" i="37"/>
  <c r="Y33" i="37"/>
  <c r="AA74" i="37" s="1"/>
  <c r="W33" i="37"/>
  <c r="O35" i="37"/>
  <c r="Q34" i="37"/>
  <c r="U34" i="37" s="1"/>
  <c r="X34" i="37" s="1"/>
  <c r="S91" i="37"/>
  <c r="U91" i="37" s="1"/>
  <c r="V91" i="37" s="1"/>
  <c r="K73" i="37"/>
  <c r="M73" i="37" s="1"/>
  <c r="N73" i="37" s="1"/>
  <c r="C91" i="37"/>
  <c r="E91" i="37" s="1"/>
  <c r="F91" i="37" s="1"/>
  <c r="O73" i="37"/>
  <c r="Q73" i="37" s="1"/>
  <c r="R73" i="37" s="1"/>
  <c r="W74" i="37"/>
  <c r="G109" i="37"/>
  <c r="I109" i="37" s="1"/>
  <c r="J109" i="37" s="1"/>
  <c r="C73" i="37"/>
  <c r="E73" i="37" s="1"/>
  <c r="F73" i="37" s="1"/>
  <c r="AE73" i="37"/>
  <c r="AG73" i="37" s="1"/>
  <c r="AH73" i="37" s="1"/>
  <c r="S109" i="37"/>
  <c r="U109" i="37" s="1"/>
  <c r="V109" i="37" s="1"/>
  <c r="S73" i="37"/>
  <c r="U73" i="37" s="1"/>
  <c r="V73" i="37" s="1"/>
  <c r="AE109" i="37"/>
  <c r="AG109" i="37" s="1"/>
  <c r="AH109" i="37" s="1"/>
  <c r="G91" i="37"/>
  <c r="I91" i="37" s="1"/>
  <c r="J91" i="37" s="1"/>
  <c r="K109" i="37"/>
  <c r="M109" i="37" s="1"/>
  <c r="N109" i="37" s="1"/>
  <c r="G74" i="37"/>
  <c r="K91" i="37"/>
  <c r="M91" i="37" s="1"/>
  <c r="N91" i="37" s="1"/>
  <c r="C109" i="37"/>
  <c r="E109" i="37" s="1"/>
  <c r="F109" i="37" s="1"/>
  <c r="AA91" i="37"/>
  <c r="AC91" i="37" s="1"/>
  <c r="AD91" i="37" s="1"/>
  <c r="O109" i="37"/>
  <c r="Q109" i="37" s="1"/>
  <c r="R109" i="37" s="1"/>
  <c r="AA109" i="37"/>
  <c r="AC109" i="37" s="1"/>
  <c r="AD109" i="37" s="1"/>
  <c r="W109" i="37"/>
  <c r="Y109" i="37" s="1"/>
  <c r="Z109" i="37" s="1"/>
  <c r="O91" i="37"/>
  <c r="Q91" i="37" s="1"/>
  <c r="R91" i="37" s="1"/>
  <c r="AE91" i="37"/>
  <c r="AG91" i="37" s="1"/>
  <c r="AH91" i="37" s="1"/>
  <c r="W91" i="37"/>
  <c r="Y91" i="37" s="1"/>
  <c r="Z91" i="37" s="1"/>
  <c r="C1009" i="25"/>
  <c r="E1009" i="24" s="1"/>
  <c r="C1039" i="25"/>
  <c r="E1039" i="24" s="1"/>
  <c r="C1159" i="25"/>
  <c r="E1159" i="24" s="1"/>
  <c r="C1069" i="25"/>
  <c r="E1069" i="24" s="1"/>
  <c r="C1189" i="25"/>
  <c r="E1189" i="24" s="1"/>
  <c r="C1129" i="25"/>
  <c r="E1129" i="24" s="1"/>
  <c r="C1090" i="25"/>
  <c r="E1090" i="24" s="1"/>
  <c r="B6" i="28"/>
  <c r="E7" i="27"/>
  <c r="B4" i="28"/>
  <c r="B7" i="27" s="1"/>
  <c r="C773" i="25" l="1"/>
  <c r="E772" i="24"/>
  <c r="C953" i="25"/>
  <c r="E952" i="24"/>
  <c r="C293" i="25"/>
  <c r="E292" i="24"/>
  <c r="C323" i="25"/>
  <c r="E322" i="24"/>
  <c r="C203" i="25"/>
  <c r="E202" i="24"/>
  <c r="C803" i="25"/>
  <c r="E802" i="24"/>
  <c r="C713" i="25"/>
  <c r="E712" i="24"/>
  <c r="C143" i="25"/>
  <c r="E142" i="24"/>
  <c r="C623" i="25"/>
  <c r="E622" i="24"/>
  <c r="C833" i="25"/>
  <c r="E832" i="24"/>
  <c r="C923" i="25"/>
  <c r="E922" i="24"/>
  <c r="C353" i="25"/>
  <c r="E352" i="24"/>
  <c r="C473" i="25"/>
  <c r="E472" i="24"/>
  <c r="C563" i="25"/>
  <c r="E562" i="24"/>
  <c r="C893" i="25"/>
  <c r="E892" i="24"/>
  <c r="C503" i="25"/>
  <c r="E502" i="24"/>
  <c r="C83" i="25"/>
  <c r="E82" i="24"/>
  <c r="C683" i="25"/>
  <c r="E682" i="24"/>
  <c r="C54" i="25"/>
  <c r="E53" i="24"/>
  <c r="C743" i="25"/>
  <c r="E742" i="24"/>
  <c r="C263" i="25"/>
  <c r="E262" i="24"/>
  <c r="C383" i="25"/>
  <c r="E382" i="24"/>
  <c r="C593" i="25"/>
  <c r="E592" i="24"/>
  <c r="C173" i="25"/>
  <c r="E172" i="24"/>
  <c r="C413" i="25"/>
  <c r="E412" i="24"/>
  <c r="C443" i="25"/>
  <c r="E442" i="24"/>
  <c r="C533" i="25"/>
  <c r="E532" i="24"/>
  <c r="C863" i="25"/>
  <c r="E862" i="24"/>
  <c r="C233" i="25"/>
  <c r="E232" i="24"/>
  <c r="C983" i="25"/>
  <c r="E982" i="24"/>
  <c r="C653" i="25"/>
  <c r="E652" i="24"/>
  <c r="O36" i="37"/>
  <c r="Q35" i="37"/>
  <c r="U35" i="37" s="1"/>
  <c r="X35" i="37" s="1"/>
  <c r="Y34" i="37"/>
  <c r="W34" i="37"/>
  <c r="N39" i="37"/>
  <c r="P38" i="37"/>
  <c r="C1010" i="25"/>
  <c r="E1010" i="24" s="1"/>
  <c r="C1091" i="25"/>
  <c r="E1091" i="24" s="1"/>
  <c r="C1130" i="25"/>
  <c r="E1130" i="24" s="1"/>
  <c r="C1070" i="25"/>
  <c r="E1070" i="24" s="1"/>
  <c r="C1190" i="25"/>
  <c r="E1190" i="24" s="1"/>
  <c r="C1160" i="25"/>
  <c r="E1160" i="24" s="1"/>
  <c r="C1040" i="25"/>
  <c r="E1040" i="24" s="1"/>
  <c r="H8" i="27"/>
  <c r="H7" i="27"/>
  <c r="L17" i="28"/>
  <c r="L18" i="28"/>
  <c r="L19" i="28"/>
  <c r="L20" i="28"/>
  <c r="L21" i="28"/>
  <c r="L22" i="28"/>
  <c r="L23" i="28"/>
  <c r="L24" i="28"/>
  <c r="C654" i="25" l="1"/>
  <c r="E653" i="24"/>
  <c r="C864" i="25"/>
  <c r="E863" i="24"/>
  <c r="C414" i="25"/>
  <c r="E413" i="24"/>
  <c r="C384" i="25"/>
  <c r="E383" i="24"/>
  <c r="C55" i="25"/>
  <c r="E54" i="24"/>
  <c r="C504" i="25"/>
  <c r="E503" i="24"/>
  <c r="C474" i="25"/>
  <c r="E473" i="24"/>
  <c r="C834" i="25"/>
  <c r="E833" i="24"/>
  <c r="C714" i="25"/>
  <c r="E713" i="24"/>
  <c r="C324" i="25"/>
  <c r="E323" i="24"/>
  <c r="C774" i="25"/>
  <c r="E773" i="24"/>
  <c r="C984" i="25"/>
  <c r="E983" i="24"/>
  <c r="C534" i="25"/>
  <c r="E533" i="24"/>
  <c r="C174" i="25"/>
  <c r="E173" i="24"/>
  <c r="C264" i="25"/>
  <c r="E263" i="24"/>
  <c r="C684" i="25"/>
  <c r="E683" i="24"/>
  <c r="C894" i="25"/>
  <c r="E893" i="24"/>
  <c r="C354" i="25"/>
  <c r="E353" i="24"/>
  <c r="C624" i="25"/>
  <c r="E623" i="24"/>
  <c r="C804" i="25"/>
  <c r="E803" i="24"/>
  <c r="C294" i="25"/>
  <c r="E293" i="24"/>
  <c r="C234" i="25"/>
  <c r="E233" i="24"/>
  <c r="C444" i="25"/>
  <c r="E443" i="24"/>
  <c r="C594" i="25"/>
  <c r="E593" i="24"/>
  <c r="C744" i="25"/>
  <c r="E743" i="24"/>
  <c r="C84" i="25"/>
  <c r="E83" i="24"/>
  <c r="C564" i="25"/>
  <c r="E563" i="24"/>
  <c r="C924" i="25"/>
  <c r="E923" i="24"/>
  <c r="C144" i="25"/>
  <c r="E143" i="24"/>
  <c r="C204" i="25"/>
  <c r="E203" i="24"/>
  <c r="C954" i="25"/>
  <c r="E953" i="24"/>
  <c r="O37" i="37"/>
  <c r="Q36" i="37"/>
  <c r="U36" i="37" s="1"/>
  <c r="X36" i="37" s="1"/>
  <c r="N40" i="37"/>
  <c r="P39" i="37"/>
  <c r="Y35" i="37"/>
  <c r="W35" i="37"/>
  <c r="C1011" i="25"/>
  <c r="E1011" i="24" s="1"/>
  <c r="C1161" i="25"/>
  <c r="E1161" i="24" s="1"/>
  <c r="C1071" i="25"/>
  <c r="E1071" i="24" s="1"/>
  <c r="C1092" i="25"/>
  <c r="E1092" i="24" s="1"/>
  <c r="C1041" i="25"/>
  <c r="E1041" i="24" s="1"/>
  <c r="C1191" i="25"/>
  <c r="E1191" i="24" s="1"/>
  <c r="C1131" i="25"/>
  <c r="E1131" i="24" s="1"/>
  <c r="C925" i="25" l="1"/>
  <c r="E924" i="24"/>
  <c r="C745" i="25"/>
  <c r="E744" i="24"/>
  <c r="C235" i="25"/>
  <c r="E234" i="24"/>
  <c r="C685" i="25"/>
  <c r="E684" i="24"/>
  <c r="C535" i="25"/>
  <c r="E534" i="24"/>
  <c r="C325" i="25"/>
  <c r="E324" i="24"/>
  <c r="C475" i="25"/>
  <c r="E474" i="24"/>
  <c r="C385" i="25"/>
  <c r="E384" i="24"/>
  <c r="C655" i="25"/>
  <c r="E654" i="24"/>
  <c r="C955" i="25"/>
  <c r="E954" i="24"/>
  <c r="C625" i="25"/>
  <c r="E624" i="24"/>
  <c r="C205" i="25"/>
  <c r="E204" i="24"/>
  <c r="C565" i="25"/>
  <c r="E564" i="24"/>
  <c r="C595" i="25"/>
  <c r="E594" i="24"/>
  <c r="C295" i="25"/>
  <c r="E294" i="24"/>
  <c r="C355" i="25"/>
  <c r="E354" i="24"/>
  <c r="C265" i="25"/>
  <c r="E264" i="24"/>
  <c r="C985" i="25"/>
  <c r="E984" i="24"/>
  <c r="C715" i="25"/>
  <c r="E714" i="24"/>
  <c r="C505" i="25"/>
  <c r="E504" i="24"/>
  <c r="C415" i="25"/>
  <c r="E414" i="24"/>
  <c r="C145" i="25"/>
  <c r="E144" i="24"/>
  <c r="C85" i="25"/>
  <c r="E84" i="24"/>
  <c r="C445" i="25"/>
  <c r="E444" i="24"/>
  <c r="C805" i="25"/>
  <c r="E804" i="24"/>
  <c r="C895" i="25"/>
  <c r="E894" i="24"/>
  <c r="C175" i="25"/>
  <c r="E174" i="24"/>
  <c r="C775" i="25"/>
  <c r="E774" i="24"/>
  <c r="C835" i="25"/>
  <c r="E834" i="24"/>
  <c r="C56" i="25"/>
  <c r="E55" i="24"/>
  <c r="C865" i="25"/>
  <c r="E864" i="24"/>
  <c r="Y36" i="37"/>
  <c r="W36" i="37"/>
  <c r="Q37" i="37"/>
  <c r="U37" i="37" s="1"/>
  <c r="X37" i="37" s="1"/>
  <c r="O38" i="37"/>
  <c r="N41" i="37"/>
  <c r="P40" i="37"/>
  <c r="C1012" i="25"/>
  <c r="E1012" i="24" s="1"/>
  <c r="C1192" i="25"/>
  <c r="E1192" i="24" s="1"/>
  <c r="C1162" i="25"/>
  <c r="E1162" i="24" s="1"/>
  <c r="C1042" i="25"/>
  <c r="E1042" i="24" s="1"/>
  <c r="C1093" i="25"/>
  <c r="E1093" i="24" s="1"/>
  <c r="C1132" i="25"/>
  <c r="E1132" i="24" s="1"/>
  <c r="C1072" i="25"/>
  <c r="E1072" i="24" s="1"/>
  <c r="C13" i="24"/>
  <c r="C14" i="24"/>
  <c r="C15" i="24"/>
  <c r="C16" i="24"/>
  <c r="C17" i="24"/>
  <c r="C18" i="24"/>
  <c r="C19" i="24"/>
  <c r="C3" i="24"/>
  <c r="C4" i="24"/>
  <c r="C5" i="24"/>
  <c r="C6" i="24"/>
  <c r="C7" i="24"/>
  <c r="C9" i="24"/>
  <c r="C10" i="24"/>
  <c r="C11" i="24"/>
  <c r="C1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2" i="24"/>
  <c r="C686" i="25" l="1"/>
  <c r="E685" i="24"/>
  <c r="C806" i="25"/>
  <c r="E805" i="24"/>
  <c r="C566" i="25"/>
  <c r="E565" i="24"/>
  <c r="C926" i="25"/>
  <c r="E925" i="24"/>
  <c r="C57" i="25"/>
  <c r="E56" i="24"/>
  <c r="C446" i="25"/>
  <c r="E445" i="24"/>
  <c r="C416" i="25"/>
  <c r="E415" i="24"/>
  <c r="C296" i="25"/>
  <c r="E295" i="24"/>
  <c r="C206" i="25"/>
  <c r="E205" i="24"/>
  <c r="C656" i="25"/>
  <c r="E655" i="24"/>
  <c r="C866" i="25"/>
  <c r="E865" i="24"/>
  <c r="C146" i="25"/>
  <c r="E145" i="24"/>
  <c r="C356" i="25"/>
  <c r="E355" i="24"/>
  <c r="C476" i="25"/>
  <c r="E475" i="24"/>
  <c r="C326" i="25"/>
  <c r="E325" i="24"/>
  <c r="C836" i="25"/>
  <c r="E835" i="24"/>
  <c r="C896" i="25"/>
  <c r="E895" i="24"/>
  <c r="C86" i="25"/>
  <c r="E85" i="24"/>
  <c r="C506" i="25"/>
  <c r="E505" i="24"/>
  <c r="C266" i="25"/>
  <c r="E265" i="24"/>
  <c r="C596" i="25"/>
  <c r="E595" i="24"/>
  <c r="C626" i="25"/>
  <c r="E625" i="24"/>
  <c r="C386" i="25"/>
  <c r="E385" i="24"/>
  <c r="C536" i="25"/>
  <c r="E535" i="24"/>
  <c r="C746" i="25"/>
  <c r="E745" i="24"/>
  <c r="C776" i="25"/>
  <c r="E775" i="24"/>
  <c r="C716" i="25"/>
  <c r="E715" i="24"/>
  <c r="C956" i="25"/>
  <c r="E955" i="24"/>
  <c r="C176" i="25"/>
  <c r="E175" i="24"/>
  <c r="C986" i="25"/>
  <c r="E985" i="24"/>
  <c r="C236" i="25"/>
  <c r="E235" i="24"/>
  <c r="O39" i="37"/>
  <c r="Q38" i="37"/>
  <c r="U38" i="37" s="1"/>
  <c r="X38" i="37" s="1"/>
  <c r="N42" i="37"/>
  <c r="P41" i="37"/>
  <c r="Y37" i="37"/>
  <c r="W37" i="37"/>
  <c r="C1013" i="25"/>
  <c r="E1013" i="24" s="1"/>
  <c r="C1043" i="25"/>
  <c r="E1043" i="24" s="1"/>
  <c r="C1163" i="25"/>
  <c r="E1163" i="24" s="1"/>
  <c r="C1073" i="25"/>
  <c r="E1073" i="24" s="1"/>
  <c r="C1133" i="25"/>
  <c r="E1133" i="24" s="1"/>
  <c r="C1094" i="25"/>
  <c r="E1094" i="24" s="1"/>
  <c r="C1193" i="25"/>
  <c r="E1193" i="24" s="1"/>
  <c r="C237" i="25" l="1"/>
  <c r="E236" i="24"/>
  <c r="C957" i="25"/>
  <c r="E956" i="24"/>
  <c r="C507" i="25"/>
  <c r="E506" i="24"/>
  <c r="C837" i="25"/>
  <c r="E836" i="24"/>
  <c r="C357" i="25"/>
  <c r="E356" i="24"/>
  <c r="C657" i="25"/>
  <c r="E656" i="24"/>
  <c r="C417" i="25"/>
  <c r="E416" i="24"/>
  <c r="C687" i="25"/>
  <c r="E686" i="24"/>
  <c r="C627" i="25"/>
  <c r="E626" i="24"/>
  <c r="C927" i="25"/>
  <c r="E926" i="24"/>
  <c r="C717" i="25"/>
  <c r="E716" i="24"/>
  <c r="C597" i="25"/>
  <c r="E596" i="24"/>
  <c r="C327" i="25"/>
  <c r="E326" i="24"/>
  <c r="C147" i="25"/>
  <c r="E146" i="24"/>
  <c r="C207" i="25"/>
  <c r="E206" i="24"/>
  <c r="C447" i="25"/>
  <c r="E446" i="24"/>
  <c r="C177" i="25"/>
  <c r="E176" i="24"/>
  <c r="C777" i="25"/>
  <c r="E776" i="24"/>
  <c r="C387" i="25"/>
  <c r="E386" i="24"/>
  <c r="C267" i="25"/>
  <c r="E266" i="24"/>
  <c r="C897" i="25"/>
  <c r="E896" i="24"/>
  <c r="C477" i="25"/>
  <c r="E476" i="24"/>
  <c r="C867" i="25"/>
  <c r="E866" i="24"/>
  <c r="C297" i="25"/>
  <c r="E296" i="24"/>
  <c r="C58" i="25"/>
  <c r="E57" i="24"/>
  <c r="C807" i="25"/>
  <c r="E806" i="24"/>
  <c r="C747" i="25"/>
  <c r="E746" i="24"/>
  <c r="C987" i="25"/>
  <c r="E986" i="24"/>
  <c r="C537" i="25"/>
  <c r="E536" i="24"/>
  <c r="C87" i="25"/>
  <c r="E86" i="24"/>
  <c r="C567" i="25"/>
  <c r="E566" i="24"/>
  <c r="O40" i="37"/>
  <c r="Q39" i="37"/>
  <c r="U39" i="37" s="1"/>
  <c r="X39" i="37" s="1"/>
  <c r="AA73" i="37"/>
  <c r="AC73" i="37" s="1"/>
  <c r="AD73" i="37" s="1"/>
  <c r="S74" i="37"/>
  <c r="AE74" i="37"/>
  <c r="C74" i="37"/>
  <c r="E74" i="37" s="1"/>
  <c r="F74" i="37" s="1"/>
  <c r="W73" i="37"/>
  <c r="Y73" i="37" s="1"/>
  <c r="Z73" i="37" s="1"/>
  <c r="K74" i="37"/>
  <c r="O74" i="37"/>
  <c r="G73" i="37"/>
  <c r="I73" i="37" s="1"/>
  <c r="J73" i="37" s="1"/>
  <c r="N43" i="37"/>
  <c r="P42" i="37"/>
  <c r="Y38" i="37"/>
  <c r="W38" i="37"/>
  <c r="C1014" i="25"/>
  <c r="E1014" i="24" s="1"/>
  <c r="C1194" i="25"/>
  <c r="E1194" i="24" s="1"/>
  <c r="C1095" i="25"/>
  <c r="E1095" i="24" s="1"/>
  <c r="C1074" i="25"/>
  <c r="E1074" i="24" s="1"/>
  <c r="C1044" i="25"/>
  <c r="E1044" i="24" s="1"/>
  <c r="C1134" i="25"/>
  <c r="E1134" i="24" s="1"/>
  <c r="C1164" i="25"/>
  <c r="E1164" i="24" s="1"/>
  <c r="C508" i="25" l="1"/>
  <c r="E507" i="24"/>
  <c r="C88" i="25"/>
  <c r="E87" i="24"/>
  <c r="C748" i="25"/>
  <c r="E747" i="24"/>
  <c r="C898" i="25"/>
  <c r="E897" i="24"/>
  <c r="C778" i="25"/>
  <c r="E777" i="24"/>
  <c r="C208" i="25"/>
  <c r="E207" i="24"/>
  <c r="C658" i="25"/>
  <c r="E657" i="24"/>
  <c r="C538" i="25"/>
  <c r="E537" i="24"/>
  <c r="C808" i="25"/>
  <c r="E807" i="24"/>
  <c r="C868" i="25"/>
  <c r="E867" i="24"/>
  <c r="C268" i="25"/>
  <c r="E267" i="24"/>
  <c r="C178" i="25"/>
  <c r="E177" i="24"/>
  <c r="C148" i="25"/>
  <c r="E147" i="24"/>
  <c r="C718" i="25"/>
  <c r="E717" i="24"/>
  <c r="C688" i="25"/>
  <c r="E687" i="24"/>
  <c r="C358" i="25"/>
  <c r="E357" i="24"/>
  <c r="C958" i="25"/>
  <c r="E957" i="24"/>
  <c r="C598" i="25"/>
  <c r="E597" i="24"/>
  <c r="C298" i="25"/>
  <c r="E297" i="24"/>
  <c r="C628" i="25"/>
  <c r="E627" i="24"/>
  <c r="C568" i="25"/>
  <c r="E567" i="24"/>
  <c r="C988" i="25"/>
  <c r="E987" i="24"/>
  <c r="C59" i="25"/>
  <c r="E58" i="24"/>
  <c r="C478" i="25"/>
  <c r="E477" i="24"/>
  <c r="C388" i="25"/>
  <c r="E387" i="24"/>
  <c r="C448" i="25"/>
  <c r="E447" i="24"/>
  <c r="C328" i="25"/>
  <c r="E327" i="24"/>
  <c r="C928" i="25"/>
  <c r="E927" i="24"/>
  <c r="C418" i="25"/>
  <c r="E417" i="24"/>
  <c r="C838" i="25"/>
  <c r="E837" i="24"/>
  <c r="C238" i="25"/>
  <c r="E237" i="24"/>
  <c r="Y39" i="37"/>
  <c r="W39" i="37"/>
  <c r="N44" i="37"/>
  <c r="P43" i="37"/>
  <c r="O41" i="37"/>
  <c r="Q40" i="37"/>
  <c r="U40" i="37" s="1"/>
  <c r="X40" i="37" s="1"/>
  <c r="C1015" i="25"/>
  <c r="C1165" i="25"/>
  <c r="E1165" i="24" s="1"/>
  <c r="C1075" i="25"/>
  <c r="E1075" i="24" s="1"/>
  <c r="C1195" i="25"/>
  <c r="E1195" i="24" s="1"/>
  <c r="C1135" i="25"/>
  <c r="E1135" i="24" s="1"/>
  <c r="C1045" i="25"/>
  <c r="E1045" i="24" s="1"/>
  <c r="C1096" i="25"/>
  <c r="E1096" i="24" s="1"/>
  <c r="K1166" i="28"/>
  <c r="C329" i="25" l="1"/>
  <c r="E328" i="24"/>
  <c r="C569" i="25"/>
  <c r="E568" i="24"/>
  <c r="C599" i="25"/>
  <c r="E598" i="24"/>
  <c r="C179" i="25"/>
  <c r="E178" i="24"/>
  <c r="C809" i="25"/>
  <c r="E808" i="24"/>
  <c r="C749" i="25"/>
  <c r="E748" i="24"/>
  <c r="C1016" i="25"/>
  <c r="E1015" i="24"/>
  <c r="C419" i="25"/>
  <c r="E418" i="24"/>
  <c r="C449" i="25"/>
  <c r="E448" i="24"/>
  <c r="C60" i="25"/>
  <c r="E59" i="24"/>
  <c r="C629" i="25"/>
  <c r="E628" i="24"/>
  <c r="C959" i="25"/>
  <c r="E958" i="24"/>
  <c r="C719" i="25"/>
  <c r="E718" i="24"/>
  <c r="C269" i="25"/>
  <c r="E268" i="24"/>
  <c r="C539" i="25"/>
  <c r="E538" i="24"/>
  <c r="C779" i="25"/>
  <c r="E778" i="24"/>
  <c r="C89" i="25"/>
  <c r="E88" i="24"/>
  <c r="C839" i="25"/>
  <c r="E838" i="24"/>
  <c r="C479" i="25"/>
  <c r="E478" i="24"/>
  <c r="C689" i="25"/>
  <c r="E688" i="24"/>
  <c r="C209" i="25"/>
  <c r="E208" i="24"/>
  <c r="C239" i="25"/>
  <c r="E238" i="24"/>
  <c r="C929" i="25"/>
  <c r="E928" i="24"/>
  <c r="C389" i="25"/>
  <c r="E388" i="24"/>
  <c r="C989" i="25"/>
  <c r="E988" i="24"/>
  <c r="C299" i="25"/>
  <c r="E298" i="24"/>
  <c r="C359" i="25"/>
  <c r="E358" i="24"/>
  <c r="C149" i="25"/>
  <c r="E148" i="24"/>
  <c r="C869" i="25"/>
  <c r="E868" i="24"/>
  <c r="C659" i="25"/>
  <c r="E658" i="24"/>
  <c r="C899" i="25"/>
  <c r="E898" i="24"/>
  <c r="C509" i="25"/>
  <c r="E508" i="24"/>
  <c r="C1196" i="25"/>
  <c r="C1076" i="25"/>
  <c r="C1097" i="25"/>
  <c r="C1046" i="25"/>
  <c r="C1136" i="25"/>
  <c r="C1166" i="25"/>
  <c r="Y40" i="37"/>
  <c r="W40" i="37"/>
  <c r="O42" i="37"/>
  <c r="Q41" i="37"/>
  <c r="U41" i="37" s="1"/>
  <c r="X41" i="37" s="1"/>
  <c r="N45" i="37"/>
  <c r="P44" i="37"/>
  <c r="N355" i="4"/>
  <c r="N1096" i="4"/>
  <c r="N1057" i="4"/>
  <c r="N1018" i="4"/>
  <c r="N979" i="4"/>
  <c r="N940" i="4"/>
  <c r="N823" i="4"/>
  <c r="N784" i="4"/>
  <c r="N706" i="4"/>
  <c r="N667" i="4"/>
  <c r="N589" i="4"/>
  <c r="N394" i="4"/>
  <c r="N316" i="4"/>
  <c r="N277" i="4"/>
  <c r="L44" i="28"/>
  <c r="C2" i="25"/>
  <c r="E2" i="24" s="1"/>
  <c r="A325" i="4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C1098" i="25" l="1"/>
  <c r="E1097" i="24"/>
  <c r="C900" i="25"/>
  <c r="E899" i="24"/>
  <c r="C150" i="25"/>
  <c r="E149" i="24"/>
  <c r="C990" i="25"/>
  <c r="E989" i="24"/>
  <c r="C240" i="25"/>
  <c r="E239" i="24"/>
  <c r="C480" i="25"/>
  <c r="E479" i="24"/>
  <c r="C780" i="25"/>
  <c r="E779" i="24"/>
  <c r="C720" i="25"/>
  <c r="E719" i="24"/>
  <c r="C61" i="25"/>
  <c r="E61" i="24" s="1"/>
  <c r="E60" i="24"/>
  <c r="C1017" i="25"/>
  <c r="E1016" i="24"/>
  <c r="C180" i="25"/>
  <c r="E179" i="24"/>
  <c r="C330" i="25"/>
  <c r="E329" i="24"/>
  <c r="C1077" i="25"/>
  <c r="E1076" i="24"/>
  <c r="C660" i="25"/>
  <c r="E659" i="24"/>
  <c r="C390" i="25"/>
  <c r="E389" i="24"/>
  <c r="C210" i="25"/>
  <c r="E209" i="24"/>
  <c r="C540" i="25"/>
  <c r="E539" i="24"/>
  <c r="C960" i="25"/>
  <c r="E959" i="24"/>
  <c r="C750" i="25"/>
  <c r="E749" i="24"/>
  <c r="C1167" i="25"/>
  <c r="E1166" i="24"/>
  <c r="C450" i="25"/>
  <c r="E449" i="24"/>
  <c r="C1137" i="25"/>
  <c r="E1136" i="24"/>
  <c r="C510" i="25"/>
  <c r="E509" i="24"/>
  <c r="C870" i="25"/>
  <c r="E869" i="24"/>
  <c r="C300" i="25"/>
  <c r="E299" i="24"/>
  <c r="C930" i="25"/>
  <c r="E929" i="24"/>
  <c r="C690" i="25"/>
  <c r="E689" i="24"/>
  <c r="C90" i="25"/>
  <c r="E89" i="24"/>
  <c r="C270" i="25"/>
  <c r="E269" i="24"/>
  <c r="C630" i="25"/>
  <c r="E629" i="24"/>
  <c r="C420" i="25"/>
  <c r="E419" i="24"/>
  <c r="C810" i="25"/>
  <c r="E809" i="24"/>
  <c r="C570" i="25"/>
  <c r="E569" i="24"/>
  <c r="C1197" i="25"/>
  <c r="E1196" i="24"/>
  <c r="C360" i="25"/>
  <c r="E359" i="24"/>
  <c r="C840" i="25"/>
  <c r="E839" i="24"/>
  <c r="C600" i="25"/>
  <c r="E599" i="24"/>
  <c r="C1047" i="25"/>
  <c r="E1046" i="24"/>
  <c r="B32" i="25"/>
  <c r="D32" i="24" s="1"/>
  <c r="N46" i="37"/>
  <c r="P45" i="37"/>
  <c r="P46" i="37" s="1"/>
  <c r="Y41" i="37"/>
  <c r="W41" i="37"/>
  <c r="Q42" i="37"/>
  <c r="U42" i="37" s="1"/>
  <c r="X42" i="37" s="1"/>
  <c r="O43" i="37"/>
  <c r="C3" i="25"/>
  <c r="E3" i="24" s="1"/>
  <c r="A13" i="28"/>
  <c r="C52" i="4"/>
  <c r="C53" i="4" s="1"/>
  <c r="B99" i="46"/>
  <c r="C841" i="25" l="1"/>
  <c r="E841" i="24" s="1"/>
  <c r="E840" i="24"/>
  <c r="C631" i="25"/>
  <c r="E631" i="24" s="1"/>
  <c r="E630" i="24"/>
  <c r="C871" i="25"/>
  <c r="E871" i="24" s="1"/>
  <c r="E870" i="24"/>
  <c r="C451" i="25"/>
  <c r="E451" i="24" s="1"/>
  <c r="E450" i="24"/>
  <c r="C391" i="25"/>
  <c r="E391" i="24" s="1"/>
  <c r="E390" i="24"/>
  <c r="C331" i="25"/>
  <c r="E331" i="24" s="1"/>
  <c r="E330" i="24"/>
  <c r="C691" i="25"/>
  <c r="E691" i="24" s="1"/>
  <c r="E690" i="24"/>
  <c r="C571" i="25"/>
  <c r="E571" i="24" s="1"/>
  <c r="E570" i="24"/>
  <c r="C961" i="25"/>
  <c r="E961" i="24" s="1"/>
  <c r="E960" i="24"/>
  <c r="C481" i="25"/>
  <c r="E481" i="24" s="1"/>
  <c r="E480" i="24"/>
  <c r="C151" i="25"/>
  <c r="E151" i="24" s="1"/>
  <c r="E150" i="24"/>
  <c r="C1048" i="25"/>
  <c r="E1047" i="24"/>
  <c r="C361" i="25"/>
  <c r="E361" i="24" s="1"/>
  <c r="E360" i="24"/>
  <c r="C811" i="25"/>
  <c r="E811" i="24" s="1"/>
  <c r="E810" i="24"/>
  <c r="C271" i="25"/>
  <c r="E271" i="24" s="1"/>
  <c r="E270" i="24"/>
  <c r="C931" i="25"/>
  <c r="E931" i="24" s="1"/>
  <c r="E930" i="24"/>
  <c r="C511" i="25"/>
  <c r="E511" i="24" s="1"/>
  <c r="E510" i="24"/>
  <c r="C1168" i="25"/>
  <c r="E1167" i="24"/>
  <c r="C541" i="25"/>
  <c r="E541" i="24" s="1"/>
  <c r="E540" i="24"/>
  <c r="C661" i="25"/>
  <c r="E661" i="24" s="1"/>
  <c r="E660" i="24"/>
  <c r="C181" i="25"/>
  <c r="E181" i="24" s="1"/>
  <c r="E180" i="24"/>
  <c r="C721" i="25"/>
  <c r="E721" i="24" s="1"/>
  <c r="E720" i="24"/>
  <c r="C241" i="25"/>
  <c r="E241" i="24" s="1"/>
  <c r="E240" i="24"/>
  <c r="C901" i="25"/>
  <c r="E901" i="24" s="1"/>
  <c r="E900" i="24"/>
  <c r="C601" i="25"/>
  <c r="E601" i="24" s="1"/>
  <c r="E600" i="24"/>
  <c r="C1198" i="25"/>
  <c r="E1197" i="24"/>
  <c r="C421" i="25"/>
  <c r="E421" i="24" s="1"/>
  <c r="E420" i="24"/>
  <c r="C91" i="25"/>
  <c r="E91" i="24" s="1"/>
  <c r="E90" i="24"/>
  <c r="C301" i="25"/>
  <c r="E301" i="24" s="1"/>
  <c r="E300" i="24"/>
  <c r="C1138" i="25"/>
  <c r="E1137" i="24"/>
  <c r="C751" i="25"/>
  <c r="E751" i="24" s="1"/>
  <c r="E750" i="24"/>
  <c r="C211" i="25"/>
  <c r="E211" i="24" s="1"/>
  <c r="E210" i="24"/>
  <c r="C1078" i="25"/>
  <c r="E1077" i="24"/>
  <c r="C1018" i="25"/>
  <c r="E1017" i="24"/>
  <c r="C781" i="25"/>
  <c r="E781" i="24" s="1"/>
  <c r="E780" i="24"/>
  <c r="C991" i="25"/>
  <c r="E991" i="24" s="1"/>
  <c r="E990" i="24"/>
  <c r="C1099" i="25"/>
  <c r="E1098" i="24"/>
  <c r="O44" i="37"/>
  <c r="Q43" i="37"/>
  <c r="U43" i="37" s="1"/>
  <c r="X43" i="37" s="1"/>
  <c r="W42" i="37"/>
  <c r="Y42" i="37"/>
  <c r="D32" i="25"/>
  <c r="A32" i="47" s="1"/>
  <c r="C91" i="4"/>
  <c r="D62" i="25" s="1"/>
  <c r="A62" i="47" s="1"/>
  <c r="C124" i="4"/>
  <c r="B142" i="46" s="1"/>
  <c r="C4" i="25"/>
  <c r="E4" i="24" s="1"/>
  <c r="B62" i="25"/>
  <c r="D62" i="24" s="1"/>
  <c r="C54" i="4"/>
  <c r="D34" i="25" s="1"/>
  <c r="A34" i="47" s="1"/>
  <c r="D33" i="25"/>
  <c r="A33" i="47" s="1"/>
  <c r="C1169" i="25" l="1"/>
  <c r="E1168" i="24"/>
  <c r="C1139" i="25"/>
  <c r="E1138" i="24"/>
  <c r="F33" i="24"/>
  <c r="F62" i="24"/>
  <c r="C1079" i="25"/>
  <c r="E1078" i="24"/>
  <c r="F34" i="24"/>
  <c r="F32" i="24"/>
  <c r="C1199" i="25"/>
  <c r="E1198" i="24"/>
  <c r="C1049" i="25"/>
  <c r="E1048" i="24"/>
  <c r="C1100" i="25"/>
  <c r="E1099" i="24"/>
  <c r="C1019" i="25"/>
  <c r="E1018" i="24"/>
  <c r="B92" i="25"/>
  <c r="A47" i="28"/>
  <c r="C92" i="4"/>
  <c r="A79" i="28"/>
  <c r="O45" i="37"/>
  <c r="Q44" i="37"/>
  <c r="U44" i="37" s="1"/>
  <c r="X44" i="37" s="1"/>
  <c r="W43" i="37"/>
  <c r="Y43" i="37"/>
  <c r="C5" i="25"/>
  <c r="E5" i="24" s="1"/>
  <c r="A48" i="28"/>
  <c r="B78" i="28"/>
  <c r="C130" i="4"/>
  <c r="C163" i="4"/>
  <c r="B186" i="46" s="1"/>
  <c r="C55" i="4"/>
  <c r="D35" i="25" s="1"/>
  <c r="A35" i="47" s="1"/>
  <c r="C1101" i="25" l="1"/>
  <c r="E1100" i="24"/>
  <c r="C1140" i="25"/>
  <c r="E1139" i="24"/>
  <c r="C1200" i="25"/>
  <c r="E1199" i="24"/>
  <c r="C1020" i="25"/>
  <c r="E1019" i="24"/>
  <c r="F35" i="24"/>
  <c r="B111" i="28"/>
  <c r="D92" i="24"/>
  <c r="C1050" i="25"/>
  <c r="E1049" i="24"/>
  <c r="C1080" i="25"/>
  <c r="E1079" i="24"/>
  <c r="C1170" i="25"/>
  <c r="E1169" i="24"/>
  <c r="C169" i="4"/>
  <c r="D122" i="25" s="1"/>
  <c r="A122" i="47" s="1"/>
  <c r="C131" i="4"/>
  <c r="D93" i="25" s="1"/>
  <c r="A93" i="47" s="1"/>
  <c r="D92" i="25"/>
  <c r="A92" i="47" s="1"/>
  <c r="D63" i="25"/>
  <c r="A63" i="47" s="1"/>
  <c r="C93" i="4"/>
  <c r="D64" i="25" s="1"/>
  <c r="A64" i="47" s="1"/>
  <c r="Y44" i="37"/>
  <c r="W44" i="37"/>
  <c r="Q45" i="37"/>
  <c r="O46" i="37"/>
  <c r="C6" i="25"/>
  <c r="E6" i="24" s="1"/>
  <c r="A49" i="28"/>
  <c r="C202" i="4"/>
  <c r="B228" i="46" s="1"/>
  <c r="B122" i="25"/>
  <c r="D122" i="24" s="1"/>
  <c r="C56" i="4"/>
  <c r="D36" i="25" s="1"/>
  <c r="A36" i="47" s="1"/>
  <c r="C170" i="4" l="1"/>
  <c r="D123" i="25" s="1"/>
  <c r="A123" i="47" s="1"/>
  <c r="C1141" i="25"/>
  <c r="E1141" i="24" s="1"/>
  <c r="E1140" i="24"/>
  <c r="F36" i="24"/>
  <c r="C1081" i="25"/>
  <c r="E1081" i="24" s="1"/>
  <c r="E1080" i="24"/>
  <c r="F93" i="24"/>
  <c r="F122" i="24"/>
  <c r="C1051" i="25"/>
  <c r="E1051" i="24" s="1"/>
  <c r="E1050" i="24"/>
  <c r="C1021" i="25"/>
  <c r="E1021" i="24" s="1"/>
  <c r="E1020" i="24"/>
  <c r="C1102" i="25"/>
  <c r="E1101" i="24"/>
  <c r="F92" i="24"/>
  <c r="F64" i="24"/>
  <c r="F63" i="24"/>
  <c r="C1171" i="25"/>
  <c r="E1171" i="24" s="1"/>
  <c r="E1170" i="24"/>
  <c r="C1201" i="25"/>
  <c r="E1201" i="24" s="1"/>
  <c r="E1200" i="24"/>
  <c r="C208" i="4"/>
  <c r="D152" i="25" s="1"/>
  <c r="A152" i="47" s="1"/>
  <c r="C132" i="4"/>
  <c r="D94" i="25" s="1"/>
  <c r="A94" i="47" s="1"/>
  <c r="C94" i="4"/>
  <c r="D65" i="25" s="1"/>
  <c r="A65" i="47" s="1"/>
  <c r="A80" i="28"/>
  <c r="Q46" i="37"/>
  <c r="U45" i="37"/>
  <c r="C7" i="25"/>
  <c r="E7" i="24" s="1"/>
  <c r="A113" i="28"/>
  <c r="A50" i="28"/>
  <c r="A112" i="28"/>
  <c r="A145" i="28"/>
  <c r="B152" i="25"/>
  <c r="D152" i="24" s="1"/>
  <c r="C241" i="4"/>
  <c r="B271" i="46" s="1"/>
  <c r="C57" i="4"/>
  <c r="F123" i="24" l="1"/>
  <c r="D37" i="25"/>
  <c r="A37" i="47" s="1"/>
  <c r="C171" i="4"/>
  <c r="D124" i="25" s="1"/>
  <c r="A124" i="47" s="1"/>
  <c r="C1103" i="25"/>
  <c r="E1102" i="24"/>
  <c r="F94" i="24"/>
  <c r="F65" i="24"/>
  <c r="F152" i="24"/>
  <c r="C280" i="4"/>
  <c r="C209" i="4"/>
  <c r="D153" i="25" s="1"/>
  <c r="A153" i="47" s="1"/>
  <c r="C133" i="4"/>
  <c r="D95" i="25" s="1"/>
  <c r="A95" i="47" s="1"/>
  <c r="A114" i="28"/>
  <c r="C95" i="4"/>
  <c r="D66" i="25" s="1"/>
  <c r="A66" i="47" s="1"/>
  <c r="A81" i="28"/>
  <c r="X45" i="37"/>
  <c r="U46" i="37"/>
  <c r="C8" i="25"/>
  <c r="E8" i="24" s="1"/>
  <c r="A178" i="28"/>
  <c r="A146" i="28"/>
  <c r="C247" i="4"/>
  <c r="B182" i="25"/>
  <c r="D182" i="24" s="1"/>
  <c r="C58" i="4"/>
  <c r="D38" i="25" s="1"/>
  <c r="A38" i="47" s="1"/>
  <c r="C172" i="4"/>
  <c r="D125" i="25" s="1"/>
  <c r="A125" i="47" s="1"/>
  <c r="F124" i="24" l="1"/>
  <c r="F37" i="24"/>
  <c r="C319" i="4"/>
  <c r="B360" i="46" s="1"/>
  <c r="B316" i="46"/>
  <c r="A51" i="28"/>
  <c r="C134" i="4"/>
  <c r="D96" i="25" s="1"/>
  <c r="A96" i="47" s="1"/>
  <c r="F38" i="24"/>
  <c r="F153" i="24"/>
  <c r="F95" i="24"/>
  <c r="C1104" i="25"/>
  <c r="E1103" i="24"/>
  <c r="F125" i="24"/>
  <c r="F66" i="24"/>
  <c r="C210" i="4"/>
  <c r="D154" i="25" s="1"/>
  <c r="A154" i="47" s="1"/>
  <c r="B212" i="25"/>
  <c r="D212" i="24" s="1"/>
  <c r="C286" i="4"/>
  <c r="D212" i="25" s="1"/>
  <c r="A212" i="47" s="1"/>
  <c r="A147" i="28"/>
  <c r="A115" i="28"/>
  <c r="D182" i="25"/>
  <c r="A182" i="47" s="1"/>
  <c r="C96" i="4"/>
  <c r="D67" i="25" s="1"/>
  <c r="A67" i="47" s="1"/>
  <c r="A82" i="28"/>
  <c r="W45" i="37"/>
  <c r="W46" i="37" s="1"/>
  <c r="Y45" i="37"/>
  <c r="Y46" i="37" s="1"/>
  <c r="X46" i="37"/>
  <c r="C9" i="25"/>
  <c r="E9" i="24" s="1"/>
  <c r="A52" i="28"/>
  <c r="A179" i="28"/>
  <c r="C248" i="4"/>
  <c r="C173" i="4"/>
  <c r="D126" i="25" s="1"/>
  <c r="A126" i="47" s="1"/>
  <c r="C59" i="4"/>
  <c r="D39" i="25" s="1"/>
  <c r="A39" i="47" s="1"/>
  <c r="F96" i="24" l="1"/>
  <c r="B242" i="25"/>
  <c r="D242" i="24" s="1"/>
  <c r="C325" i="4"/>
  <c r="D242" i="25" s="1"/>
  <c r="A242" i="47" s="1"/>
  <c r="C358" i="4"/>
  <c r="B404" i="46" s="1"/>
  <c r="C135" i="4"/>
  <c r="D97" i="25" s="1"/>
  <c r="A97" i="47" s="1"/>
  <c r="C287" i="4"/>
  <c r="D213" i="25" s="1"/>
  <c r="A213" i="47" s="1"/>
  <c r="F126" i="24"/>
  <c r="C1105" i="25"/>
  <c r="E1104" i="24"/>
  <c r="F67" i="24"/>
  <c r="F154" i="24"/>
  <c r="F212" i="24"/>
  <c r="F39" i="24"/>
  <c r="A180" i="28"/>
  <c r="C211" i="4"/>
  <c r="D155" i="25" s="1"/>
  <c r="A155" i="47" s="1"/>
  <c r="A211" i="28"/>
  <c r="F182" i="24"/>
  <c r="A116" i="28"/>
  <c r="C249" i="4"/>
  <c r="D184" i="25" s="1"/>
  <c r="A184" i="47" s="1"/>
  <c r="D183" i="25"/>
  <c r="A183" i="47" s="1"/>
  <c r="A148" i="28"/>
  <c r="C97" i="4"/>
  <c r="D68" i="25" s="1"/>
  <c r="A68" i="47" s="1"/>
  <c r="A83" i="28"/>
  <c r="C10" i="25"/>
  <c r="E10" i="24" s="1"/>
  <c r="A244" i="28"/>
  <c r="A53" i="28"/>
  <c r="C136" i="4"/>
  <c r="D98" i="25" s="1"/>
  <c r="A98" i="47" s="1"/>
  <c r="C60" i="4"/>
  <c r="C326" i="4"/>
  <c r="D243" i="25" s="1"/>
  <c r="A243" i="47" s="1"/>
  <c r="C397" i="4"/>
  <c r="B447" i="46" s="1"/>
  <c r="B272" i="25"/>
  <c r="D272" i="24" s="1"/>
  <c r="C174" i="4"/>
  <c r="D127" i="25" s="1"/>
  <c r="A127" i="47" s="1"/>
  <c r="C14" i="4"/>
  <c r="B2" i="25"/>
  <c r="D2" i="24" s="1"/>
  <c r="B63" i="25"/>
  <c r="D63" i="24" s="1"/>
  <c r="B33" i="25"/>
  <c r="D33" i="24" s="1"/>
  <c r="C364" i="4" l="1"/>
  <c r="D272" i="25" s="1"/>
  <c r="A272" i="47" s="1"/>
  <c r="F213" i="24"/>
  <c r="A117" i="28"/>
  <c r="F242" i="24"/>
  <c r="D40" i="25"/>
  <c r="A40" i="47" s="1"/>
  <c r="C288" i="4"/>
  <c r="D214" i="25" s="1"/>
  <c r="A214" i="47" s="1"/>
  <c r="F97" i="24"/>
  <c r="C15" i="4"/>
  <c r="C1106" i="25"/>
  <c r="E1105" i="24"/>
  <c r="F68" i="24"/>
  <c r="F184" i="24"/>
  <c r="F243" i="24"/>
  <c r="F127" i="24"/>
  <c r="F272" i="24"/>
  <c r="F98" i="24"/>
  <c r="F155" i="24"/>
  <c r="F183" i="24"/>
  <c r="C212" i="4"/>
  <c r="D156" i="25" s="1"/>
  <c r="A156" i="47" s="1"/>
  <c r="A149" i="28"/>
  <c r="A181" i="28"/>
  <c r="A213" i="28"/>
  <c r="C250" i="4"/>
  <c r="C98" i="4"/>
  <c r="D69" i="25" s="1"/>
  <c r="A69" i="47" s="1"/>
  <c r="A84" i="28"/>
  <c r="B34" i="25"/>
  <c r="D34" i="24" s="1"/>
  <c r="C11" i="25"/>
  <c r="E11" i="24" s="1"/>
  <c r="B64" i="25"/>
  <c r="D64" i="24" s="1"/>
  <c r="A245" i="28"/>
  <c r="A212" i="28"/>
  <c r="A54" i="28"/>
  <c r="A277" i="28"/>
  <c r="C365" i="4"/>
  <c r="D273" i="25" s="1"/>
  <c r="A273" i="47" s="1"/>
  <c r="C436" i="4"/>
  <c r="B490" i="46" s="1"/>
  <c r="B302" i="25"/>
  <c r="D302" i="24" s="1"/>
  <c r="C403" i="4"/>
  <c r="D302" i="25" s="1"/>
  <c r="A302" i="47" s="1"/>
  <c r="C61" i="4"/>
  <c r="C327" i="4"/>
  <c r="D244" i="25" s="1"/>
  <c r="A244" i="47" s="1"/>
  <c r="C175" i="4"/>
  <c r="D128" i="25" s="1"/>
  <c r="A128" i="47" s="1"/>
  <c r="C137" i="4"/>
  <c r="D99" i="25" s="1"/>
  <c r="A99" i="47" s="1"/>
  <c r="B243" i="25"/>
  <c r="D243" i="24" s="1"/>
  <c r="B273" i="25"/>
  <c r="D273" i="24" s="1"/>
  <c r="B153" i="25"/>
  <c r="D153" i="24" s="1"/>
  <c r="B3" i="25"/>
  <c r="D3" i="24" s="1"/>
  <c r="B93" i="25"/>
  <c r="D93" i="24" s="1"/>
  <c r="B213" i="25"/>
  <c r="D213" i="24" s="1"/>
  <c r="B123" i="25"/>
  <c r="D123" i="24" s="1"/>
  <c r="B183" i="25"/>
  <c r="D183" i="24" s="1"/>
  <c r="D2" i="25"/>
  <c r="A2" i="47" s="1"/>
  <c r="C289" i="4" l="1"/>
  <c r="D215" i="25" s="1"/>
  <c r="A215" i="47" s="1"/>
  <c r="E2" i="25"/>
  <c r="B2" i="47" s="1"/>
  <c r="N2" i="25"/>
  <c r="P2" i="24" s="1"/>
  <c r="C16" i="4"/>
  <c r="F214" i="24"/>
  <c r="F40" i="24"/>
  <c r="A246" i="28"/>
  <c r="D3" i="25"/>
  <c r="A3" i="47" s="1"/>
  <c r="D41" i="25"/>
  <c r="A41" i="47" s="1"/>
  <c r="F244" i="24"/>
  <c r="F215" i="24"/>
  <c r="F156" i="24"/>
  <c r="F302" i="24"/>
  <c r="F273" i="24"/>
  <c r="F69" i="24"/>
  <c r="C1107" i="25"/>
  <c r="E1106" i="24"/>
  <c r="F2" i="24"/>
  <c r="H2" i="25"/>
  <c r="M2" i="25"/>
  <c r="G2" i="47" s="1"/>
  <c r="K2" i="25"/>
  <c r="F2" i="47" s="1"/>
  <c r="J2" i="25"/>
  <c r="E2" i="47" s="1"/>
  <c r="L2" i="25"/>
  <c r="I2" i="25"/>
  <c r="F2" i="25"/>
  <c r="G2" i="25"/>
  <c r="F99" i="24"/>
  <c r="F3" i="25"/>
  <c r="C3" i="47" s="1"/>
  <c r="J3" i="25"/>
  <c r="E3" i="47" s="1"/>
  <c r="F128" i="24"/>
  <c r="C213" i="4"/>
  <c r="D157" i="25" s="1"/>
  <c r="A157" i="47" s="1"/>
  <c r="C251" i="4"/>
  <c r="D186" i="25" s="1"/>
  <c r="A186" i="47" s="1"/>
  <c r="D185" i="25"/>
  <c r="A185" i="47" s="1"/>
  <c r="A150" i="28"/>
  <c r="A182" i="28"/>
  <c r="A118" i="28"/>
  <c r="A119" i="28"/>
  <c r="C99" i="4"/>
  <c r="D70" i="25" s="1"/>
  <c r="A70" i="47" s="1"/>
  <c r="A85" i="28"/>
  <c r="B94" i="25"/>
  <c r="D94" i="24" s="1"/>
  <c r="B4" i="25"/>
  <c r="D4" i="24" s="1"/>
  <c r="B184" i="25"/>
  <c r="D184" i="24" s="1"/>
  <c r="C12" i="25"/>
  <c r="E12" i="24" s="1"/>
  <c r="B124" i="25"/>
  <c r="D124" i="24" s="1"/>
  <c r="B154" i="25"/>
  <c r="D154" i="24" s="1"/>
  <c r="B65" i="25"/>
  <c r="D65" i="24" s="1"/>
  <c r="B35" i="25"/>
  <c r="D35" i="24" s="1"/>
  <c r="B244" i="25"/>
  <c r="D244" i="24" s="1"/>
  <c r="A15" i="28"/>
  <c r="A310" i="28"/>
  <c r="B214" i="25"/>
  <c r="D214" i="24" s="1"/>
  <c r="B274" i="25"/>
  <c r="D274" i="24" s="1"/>
  <c r="A278" i="28"/>
  <c r="B303" i="25"/>
  <c r="D303" i="24" s="1"/>
  <c r="A14" i="28"/>
  <c r="C475" i="4"/>
  <c r="B533" i="46" s="1"/>
  <c r="C442" i="4"/>
  <c r="D332" i="25" s="1"/>
  <c r="A332" i="47" s="1"/>
  <c r="B332" i="25"/>
  <c r="D332" i="24" s="1"/>
  <c r="C138" i="4"/>
  <c r="D100" i="25" s="1"/>
  <c r="A100" i="47" s="1"/>
  <c r="C176" i="4"/>
  <c r="D129" i="25" s="1"/>
  <c r="A129" i="47" s="1"/>
  <c r="A151" i="28"/>
  <c r="C290" i="4"/>
  <c r="D216" i="25" s="1"/>
  <c r="A216" i="47" s="1"/>
  <c r="C328" i="4"/>
  <c r="D245" i="25" s="1"/>
  <c r="A245" i="47" s="1"/>
  <c r="C17" i="4"/>
  <c r="D4" i="25"/>
  <c r="A4" i="47" s="1"/>
  <c r="C62" i="4"/>
  <c r="C404" i="4"/>
  <c r="D303" i="25" s="1"/>
  <c r="A303" i="47" s="1"/>
  <c r="C366" i="4"/>
  <c r="D274" i="25" s="1"/>
  <c r="A274" i="47" s="1"/>
  <c r="N2" i="24" l="1"/>
  <c r="H2" i="47"/>
  <c r="A55" i="28"/>
  <c r="J2" i="24"/>
  <c r="D2" i="47"/>
  <c r="H2" i="24"/>
  <c r="C2" i="47"/>
  <c r="E4" i="25"/>
  <c r="B4" i="47" s="1"/>
  <c r="N4" i="25"/>
  <c r="P4" i="24" s="1"/>
  <c r="F41" i="24"/>
  <c r="E3" i="25"/>
  <c r="N3" i="25"/>
  <c r="P3" i="24" s="1"/>
  <c r="H3" i="25"/>
  <c r="L3" i="25"/>
  <c r="G3" i="25"/>
  <c r="F15" i="28" s="1"/>
  <c r="F3" i="24"/>
  <c r="Q3" i="24" s="1"/>
  <c r="K3" i="25"/>
  <c r="M3" i="25"/>
  <c r="I3" i="25"/>
  <c r="H15" i="28" s="1"/>
  <c r="T2" i="24"/>
  <c r="S2" i="24"/>
  <c r="Q2" i="24"/>
  <c r="R2" i="24"/>
  <c r="V2" i="24"/>
  <c r="U2" i="24"/>
  <c r="D42" i="25"/>
  <c r="A42" i="47" s="1"/>
  <c r="K2" i="24"/>
  <c r="H14" i="28"/>
  <c r="F245" i="24"/>
  <c r="F332" i="24"/>
  <c r="H3" i="24"/>
  <c r="E15" i="28"/>
  <c r="F274" i="24"/>
  <c r="F216" i="24"/>
  <c r="L2" i="24"/>
  <c r="I14" i="28"/>
  <c r="F303" i="24"/>
  <c r="M2" i="24"/>
  <c r="J14" i="28"/>
  <c r="G2" i="24"/>
  <c r="B14" i="28"/>
  <c r="F185" i="24"/>
  <c r="F129" i="24"/>
  <c r="F70" i="24"/>
  <c r="F186" i="24"/>
  <c r="I2" i="24"/>
  <c r="X2" i="24" s="1"/>
  <c r="F14" i="28"/>
  <c r="O2" i="24"/>
  <c r="R2" i="25"/>
  <c r="M14" i="28" s="1"/>
  <c r="D14" i="28"/>
  <c r="O14" i="28" s="1"/>
  <c r="F4" i="24"/>
  <c r="H4" i="25"/>
  <c r="D4" i="47" s="1"/>
  <c r="J4" i="25"/>
  <c r="E4" i="47" s="1"/>
  <c r="G4" i="25"/>
  <c r="I4" i="25"/>
  <c r="K4" i="25"/>
  <c r="F4" i="47" s="1"/>
  <c r="M4" i="25"/>
  <c r="G4" i="47" s="1"/>
  <c r="F4" i="25"/>
  <c r="C4" i="47" s="1"/>
  <c r="L4" i="25"/>
  <c r="F100" i="24"/>
  <c r="F157" i="24"/>
  <c r="L3" i="24"/>
  <c r="I15" i="28"/>
  <c r="E14" i="28"/>
  <c r="O2" i="25"/>
  <c r="I2" i="47" s="1"/>
  <c r="G14" i="28"/>
  <c r="C1108" i="25"/>
  <c r="E1107" i="24"/>
  <c r="C252" i="4"/>
  <c r="D187" i="25" s="1"/>
  <c r="A187" i="47" s="1"/>
  <c r="C214" i="4"/>
  <c r="D158" i="25" s="1"/>
  <c r="A158" i="47" s="1"/>
  <c r="A214" i="28"/>
  <c r="A215" i="28"/>
  <c r="A279" i="28"/>
  <c r="A183" i="28"/>
  <c r="A247" i="28"/>
  <c r="A280" i="28"/>
  <c r="C100" i="4"/>
  <c r="D71" i="25" s="1"/>
  <c r="A71" i="47" s="1"/>
  <c r="A86" i="28"/>
  <c r="B66" i="25"/>
  <c r="D66" i="24" s="1"/>
  <c r="B125" i="25"/>
  <c r="D125" i="24" s="1"/>
  <c r="B185" i="25"/>
  <c r="D185" i="24" s="1"/>
  <c r="B36" i="25"/>
  <c r="D36" i="24" s="1"/>
  <c r="B155" i="25"/>
  <c r="D155" i="24" s="1"/>
  <c r="C13" i="25"/>
  <c r="E13" i="24" s="1"/>
  <c r="B5" i="25"/>
  <c r="D5" i="24" s="1"/>
  <c r="B95" i="25"/>
  <c r="D95" i="24" s="1"/>
  <c r="A311" i="28"/>
  <c r="B304" i="25"/>
  <c r="D304" i="24" s="1"/>
  <c r="B275" i="25"/>
  <c r="D275" i="24" s="1"/>
  <c r="A16" i="28"/>
  <c r="B215" i="25"/>
  <c r="D215" i="24" s="1"/>
  <c r="B245" i="25"/>
  <c r="D245" i="24" s="1"/>
  <c r="A343" i="28"/>
  <c r="C63" i="4"/>
  <c r="C139" i="4"/>
  <c r="D101" i="25" s="1"/>
  <c r="A101" i="47" s="1"/>
  <c r="C329" i="4"/>
  <c r="D246" i="25" s="1"/>
  <c r="A246" i="47" s="1"/>
  <c r="C18" i="4"/>
  <c r="D5" i="25"/>
  <c r="A5" i="47" s="1"/>
  <c r="C291" i="4"/>
  <c r="D217" i="25" s="1"/>
  <c r="A217" i="47" s="1"/>
  <c r="C367" i="4"/>
  <c r="D275" i="25" s="1"/>
  <c r="A275" i="47" s="1"/>
  <c r="A312" i="28"/>
  <c r="B333" i="25"/>
  <c r="D333" i="24" s="1"/>
  <c r="C177" i="4"/>
  <c r="D130" i="25" s="1"/>
  <c r="A130" i="47" s="1"/>
  <c r="C443" i="4"/>
  <c r="D333" i="25" s="1"/>
  <c r="A333" i="47" s="1"/>
  <c r="C405" i="4"/>
  <c r="D304" i="25" s="1"/>
  <c r="A304" i="47" s="1"/>
  <c r="B362" i="25"/>
  <c r="D362" i="24" s="1"/>
  <c r="C481" i="4"/>
  <c r="D362" i="25" s="1"/>
  <c r="A362" i="47" s="1"/>
  <c r="C514" i="4"/>
  <c r="B573" i="46" s="1"/>
  <c r="N3" i="24" l="1"/>
  <c r="H3" i="47"/>
  <c r="N4" i="24"/>
  <c r="H4" i="47"/>
  <c r="M3" i="24"/>
  <c r="F3" i="47"/>
  <c r="B15" i="28"/>
  <c r="B3" i="47"/>
  <c r="O3" i="24"/>
  <c r="G3" i="47"/>
  <c r="G15" i="28"/>
  <c r="D3" i="47"/>
  <c r="G3" i="24"/>
  <c r="J15" i="28"/>
  <c r="I3" i="24"/>
  <c r="X3" i="24" s="1"/>
  <c r="V3" i="24"/>
  <c r="F42" i="24"/>
  <c r="R3" i="24"/>
  <c r="S3" i="24"/>
  <c r="E5" i="25"/>
  <c r="B5" i="47" s="1"/>
  <c r="N5" i="25"/>
  <c r="P5" i="24" s="1"/>
  <c r="R3" i="25"/>
  <c r="M15" i="28" s="1"/>
  <c r="K3" i="24"/>
  <c r="Y3" i="24" s="1"/>
  <c r="O3" i="25"/>
  <c r="K19" i="46" s="1"/>
  <c r="K18" i="46"/>
  <c r="N18" i="46" s="1"/>
  <c r="T3" i="24"/>
  <c r="J3" i="24"/>
  <c r="D15" i="28"/>
  <c r="O15" i="28" s="1"/>
  <c r="U3" i="24"/>
  <c r="T4" i="24"/>
  <c r="S4" i="24"/>
  <c r="Q4" i="24"/>
  <c r="V4" i="24"/>
  <c r="R4" i="24"/>
  <c r="U4" i="24"/>
  <c r="A56" i="28"/>
  <c r="D43" i="25"/>
  <c r="A43" i="47" s="1"/>
  <c r="Z2" i="24"/>
  <c r="Y2" i="24"/>
  <c r="F5" i="24"/>
  <c r="G5" i="25"/>
  <c r="M5" i="25"/>
  <c r="G5" i="47" s="1"/>
  <c r="K5" i="25"/>
  <c r="F5" i="47" s="1"/>
  <c r="J5" i="25"/>
  <c r="E5" i="47" s="1"/>
  <c r="F5" i="25"/>
  <c r="C5" i="47" s="1"/>
  <c r="I5" i="25"/>
  <c r="H5" i="25"/>
  <c r="D5" i="47" s="1"/>
  <c r="L5" i="25"/>
  <c r="F71" i="24"/>
  <c r="K14" i="28"/>
  <c r="S2" i="25"/>
  <c r="I4" i="24"/>
  <c r="X4" i="24" s="1"/>
  <c r="F16" i="28"/>
  <c r="W2" i="24"/>
  <c r="F304" i="24"/>
  <c r="F333" i="24"/>
  <c r="F130" i="24"/>
  <c r="F158" i="24"/>
  <c r="C1109" i="25"/>
  <c r="E1108" i="24"/>
  <c r="H4" i="24"/>
  <c r="E16" i="28"/>
  <c r="O4" i="25"/>
  <c r="L4" i="24"/>
  <c r="I16" i="28"/>
  <c r="F246" i="24"/>
  <c r="F187" i="24"/>
  <c r="R4" i="25"/>
  <c r="M16" i="28" s="1"/>
  <c r="O4" i="24"/>
  <c r="D16" i="28"/>
  <c r="O16" i="28" s="1"/>
  <c r="J4" i="24"/>
  <c r="G16" i="28"/>
  <c r="K4" i="24"/>
  <c r="H16" i="28"/>
  <c r="M4" i="24"/>
  <c r="J16" i="28"/>
  <c r="F217" i="24"/>
  <c r="F362" i="24"/>
  <c r="F101" i="24"/>
  <c r="F275" i="24"/>
  <c r="G4" i="24"/>
  <c r="B16" i="28"/>
  <c r="A216" i="28"/>
  <c r="C215" i="4"/>
  <c r="D159" i="25" s="1"/>
  <c r="A159" i="47" s="1"/>
  <c r="C253" i="4"/>
  <c r="D188" i="25" s="1"/>
  <c r="A188" i="47" s="1"/>
  <c r="A152" i="28"/>
  <c r="A248" i="28"/>
  <c r="A120" i="28"/>
  <c r="A184" i="28"/>
  <c r="A153" i="28"/>
  <c r="C101" i="4"/>
  <c r="D72" i="25" s="1"/>
  <c r="A72" i="47" s="1"/>
  <c r="A87" i="28"/>
  <c r="C14" i="25"/>
  <c r="E14" i="24" s="1"/>
  <c r="B186" i="25"/>
  <c r="D186" i="24" s="1"/>
  <c r="B67" i="25"/>
  <c r="D67" i="24" s="1"/>
  <c r="B96" i="25"/>
  <c r="D96" i="24" s="1"/>
  <c r="B6" i="25"/>
  <c r="D6" i="24" s="1"/>
  <c r="B156" i="25"/>
  <c r="D156" i="24" s="1"/>
  <c r="B37" i="25"/>
  <c r="D37" i="24" s="1"/>
  <c r="B126" i="25"/>
  <c r="D126" i="24" s="1"/>
  <c r="A344" i="28"/>
  <c r="B334" i="25"/>
  <c r="D334" i="24" s="1"/>
  <c r="B246" i="25"/>
  <c r="D246" i="24" s="1"/>
  <c r="B305" i="25"/>
  <c r="D305" i="24" s="1"/>
  <c r="A376" i="28"/>
  <c r="B216" i="25"/>
  <c r="D216" i="24" s="1"/>
  <c r="B276" i="25"/>
  <c r="D276" i="24" s="1"/>
  <c r="A17" i="28"/>
  <c r="C368" i="4"/>
  <c r="D276" i="25" s="1"/>
  <c r="A276" i="47" s="1"/>
  <c r="A313" i="28"/>
  <c r="C520" i="4"/>
  <c r="D392" i="25" s="1"/>
  <c r="A392" i="47" s="1"/>
  <c r="B392" i="25"/>
  <c r="D392" i="24" s="1"/>
  <c r="C553" i="4"/>
  <c r="B616" i="46" s="1"/>
  <c r="C178" i="4"/>
  <c r="D131" i="25" s="1"/>
  <c r="A131" i="47" s="1"/>
  <c r="C292" i="4"/>
  <c r="D218" i="25" s="1"/>
  <c r="A218" i="47" s="1"/>
  <c r="A249" i="28"/>
  <c r="C140" i="4"/>
  <c r="D102" i="25" s="1"/>
  <c r="A102" i="47" s="1"/>
  <c r="A121" i="28"/>
  <c r="C482" i="4"/>
  <c r="D363" i="25" s="1"/>
  <c r="A363" i="47" s="1"/>
  <c r="C444" i="4"/>
  <c r="D334" i="25" s="1"/>
  <c r="A334" i="47" s="1"/>
  <c r="B363" i="25"/>
  <c r="D363" i="24" s="1"/>
  <c r="C19" i="4"/>
  <c r="D6" i="25"/>
  <c r="A6" i="47" s="1"/>
  <c r="C406" i="4"/>
  <c r="D305" i="25" s="1"/>
  <c r="A305" i="47" s="1"/>
  <c r="A345" i="28"/>
  <c r="C330" i="4"/>
  <c r="D247" i="25" s="1"/>
  <c r="A247" i="47" s="1"/>
  <c r="C64" i="4"/>
  <c r="N5" i="24" l="1"/>
  <c r="H5" i="47"/>
  <c r="I4" i="47"/>
  <c r="K20" i="46"/>
  <c r="N20" i="46" s="1"/>
  <c r="N19" i="46"/>
  <c r="I3" i="47"/>
  <c r="Z3" i="24"/>
  <c r="W3" i="24"/>
  <c r="E6" i="25"/>
  <c r="B6" i="47" s="1"/>
  <c r="N6" i="25"/>
  <c r="P6" i="24" s="1"/>
  <c r="F43" i="24"/>
  <c r="K15" i="28"/>
  <c r="N15" i="28" s="1"/>
  <c r="S3" i="25"/>
  <c r="A57" i="28"/>
  <c r="T5" i="24"/>
  <c r="S5" i="24"/>
  <c r="R5" i="24"/>
  <c r="Q5" i="24"/>
  <c r="V5" i="24"/>
  <c r="U5" i="24"/>
  <c r="D44" i="25"/>
  <c r="A44" i="47" s="1"/>
  <c r="C254" i="4"/>
  <c r="D189" i="25" s="1"/>
  <c r="A189" i="47" s="1"/>
  <c r="A217" i="28"/>
  <c r="F102" i="24"/>
  <c r="F72" i="24"/>
  <c r="W4" i="24"/>
  <c r="O5" i="24"/>
  <c r="R5" i="25"/>
  <c r="M17" i="28" s="1"/>
  <c r="D17" i="28"/>
  <c r="O17" i="28" s="1"/>
  <c r="F392" i="24"/>
  <c r="F159" i="24"/>
  <c r="F247" i="24"/>
  <c r="K16" i="28"/>
  <c r="N16" i="28" s="1"/>
  <c r="S4" i="25"/>
  <c r="J5" i="24"/>
  <c r="G17" i="28"/>
  <c r="G5" i="24"/>
  <c r="B17" i="28"/>
  <c r="F276" i="24"/>
  <c r="Z4" i="24"/>
  <c r="Y4" i="24"/>
  <c r="K5" i="24"/>
  <c r="H17" i="28"/>
  <c r="I5" i="24"/>
  <c r="X5" i="24" s="1"/>
  <c r="F17" i="28"/>
  <c r="F188" i="24"/>
  <c r="C1110" i="25"/>
  <c r="E1109" i="24"/>
  <c r="H5" i="24"/>
  <c r="O5" i="25"/>
  <c r="E17" i="28"/>
  <c r="M5" i="24"/>
  <c r="J17" i="28"/>
  <c r="F218" i="24"/>
  <c r="F305" i="24"/>
  <c r="F334" i="24"/>
  <c r="F131" i="24"/>
  <c r="F6" i="24"/>
  <c r="G6" i="25"/>
  <c r="M6" i="25"/>
  <c r="G6" i="47" s="1"/>
  <c r="F6" i="25"/>
  <c r="C6" i="47" s="1"/>
  <c r="J6" i="25"/>
  <c r="E6" i="47" s="1"/>
  <c r="K6" i="25"/>
  <c r="F6" i="47" s="1"/>
  <c r="L6" i="25"/>
  <c r="I6" i="25"/>
  <c r="H6" i="25"/>
  <c r="D6" i="47" s="1"/>
  <c r="F363" i="24"/>
  <c r="N14" i="28"/>
  <c r="L5" i="24"/>
  <c r="I17" i="28"/>
  <c r="C216" i="4"/>
  <c r="D160" i="25" s="1"/>
  <c r="A160" i="47" s="1"/>
  <c r="A281" i="28"/>
  <c r="A185" i="28"/>
  <c r="A314" i="28"/>
  <c r="C102" i="4"/>
  <c r="D73" i="25" s="1"/>
  <c r="A73" i="47" s="1"/>
  <c r="A88" i="28"/>
  <c r="B127" i="25"/>
  <c r="D127" i="24" s="1"/>
  <c r="B38" i="25"/>
  <c r="D38" i="24" s="1"/>
  <c r="B7" i="25"/>
  <c r="D7" i="24" s="1"/>
  <c r="B68" i="25"/>
  <c r="D68" i="24" s="1"/>
  <c r="C15" i="25"/>
  <c r="E15" i="24" s="1"/>
  <c r="B157" i="25"/>
  <c r="D157" i="24" s="1"/>
  <c r="B97" i="25"/>
  <c r="D97" i="24" s="1"/>
  <c r="B187" i="25"/>
  <c r="D187" i="24" s="1"/>
  <c r="A409" i="28"/>
  <c r="B364" i="25"/>
  <c r="D364" i="24" s="1"/>
  <c r="B306" i="25"/>
  <c r="D306" i="24" s="1"/>
  <c r="B335" i="25"/>
  <c r="D335" i="24" s="1"/>
  <c r="A58" i="28"/>
  <c r="A377" i="28"/>
  <c r="B277" i="25"/>
  <c r="D277" i="24" s="1"/>
  <c r="B217" i="25"/>
  <c r="D217" i="24" s="1"/>
  <c r="B247" i="25"/>
  <c r="D247" i="24" s="1"/>
  <c r="A18" i="28"/>
  <c r="C65" i="4"/>
  <c r="D45" i="25" s="1"/>
  <c r="A45" i="47" s="1"/>
  <c r="C179" i="4"/>
  <c r="D132" i="25" s="1"/>
  <c r="A132" i="47" s="1"/>
  <c r="A154" i="28"/>
  <c r="B422" i="25"/>
  <c r="D422" i="24" s="1"/>
  <c r="C592" i="4"/>
  <c r="B659" i="46" s="1"/>
  <c r="C559" i="4"/>
  <c r="D422" i="25" s="1"/>
  <c r="A422" i="47" s="1"/>
  <c r="C331" i="4"/>
  <c r="D248" i="25" s="1"/>
  <c r="A248" i="47" s="1"/>
  <c r="C20" i="4"/>
  <c r="D7" i="25"/>
  <c r="A7" i="47" s="1"/>
  <c r="C483" i="4"/>
  <c r="D364" i="25" s="1"/>
  <c r="A364" i="47" s="1"/>
  <c r="C445" i="4"/>
  <c r="D335" i="25" s="1"/>
  <c r="A335" i="47" s="1"/>
  <c r="A378" i="28"/>
  <c r="C521" i="4"/>
  <c r="D393" i="25" s="1"/>
  <c r="A393" i="47" s="1"/>
  <c r="C369" i="4"/>
  <c r="D277" i="25" s="1"/>
  <c r="A277" i="47" s="1"/>
  <c r="C407" i="4"/>
  <c r="D306" i="25" s="1"/>
  <c r="A306" i="47" s="1"/>
  <c r="A346" i="28"/>
  <c r="C255" i="4"/>
  <c r="D190" i="25" s="1"/>
  <c r="A190" i="47" s="1"/>
  <c r="C141" i="4"/>
  <c r="D103" i="25" s="1"/>
  <c r="A103" i="47" s="1"/>
  <c r="A122" i="28"/>
  <c r="C293" i="4"/>
  <c r="D219" i="25" s="1"/>
  <c r="A219" i="47" s="1"/>
  <c r="A250" i="28"/>
  <c r="N6" i="24" l="1"/>
  <c r="H6" i="47"/>
  <c r="I5" i="47"/>
  <c r="K21" i="46"/>
  <c r="N21" i="46" s="1"/>
  <c r="E7" i="25"/>
  <c r="B7" i="47" s="1"/>
  <c r="N7" i="25"/>
  <c r="P7" i="24" s="1"/>
  <c r="F189" i="24"/>
  <c r="F44" i="24"/>
  <c r="T6" i="24"/>
  <c r="S6" i="24"/>
  <c r="R6" i="24"/>
  <c r="Q6" i="24"/>
  <c r="V6" i="24"/>
  <c r="U6" i="24"/>
  <c r="K17" i="28"/>
  <c r="N17" i="28" s="1"/>
  <c r="S5" i="25"/>
  <c r="F306" i="24"/>
  <c r="F7" i="24"/>
  <c r="G7" i="25"/>
  <c r="I7" i="25"/>
  <c r="F7" i="25"/>
  <c r="C7" i="47" s="1"/>
  <c r="M7" i="25"/>
  <c r="G7" i="47" s="1"/>
  <c r="J7" i="25"/>
  <c r="E7" i="47" s="1"/>
  <c r="K7" i="25"/>
  <c r="F7" i="47" s="1"/>
  <c r="L7" i="25"/>
  <c r="H7" i="25"/>
  <c r="D7" i="47" s="1"/>
  <c r="J6" i="24"/>
  <c r="G18" i="28"/>
  <c r="H6" i="24"/>
  <c r="O6" i="25"/>
  <c r="E18" i="28"/>
  <c r="W5" i="24"/>
  <c r="F219" i="24"/>
  <c r="K6" i="24"/>
  <c r="H18" i="28"/>
  <c r="G6" i="24"/>
  <c r="B18" i="28"/>
  <c r="I6" i="24"/>
  <c r="X6" i="24" s="1"/>
  <c r="F18" i="28"/>
  <c r="C1111" i="25"/>
  <c r="E1111" i="24" s="1"/>
  <c r="E1110" i="24"/>
  <c r="Y5" i="24"/>
  <c r="Z5" i="24"/>
  <c r="F277" i="24"/>
  <c r="F248" i="24"/>
  <c r="F45" i="24"/>
  <c r="F103" i="24"/>
  <c r="F422" i="24"/>
  <c r="F160" i="24"/>
  <c r="F132" i="24"/>
  <c r="O6" i="24"/>
  <c r="R6" i="25"/>
  <c r="M18" i="28" s="1"/>
  <c r="D18" i="28"/>
  <c r="O18" i="28" s="1"/>
  <c r="M6" i="24"/>
  <c r="J18" i="28"/>
  <c r="F393" i="24"/>
  <c r="F190" i="24"/>
  <c r="F335" i="24"/>
  <c r="F73" i="24"/>
  <c r="F364" i="24"/>
  <c r="L6" i="24"/>
  <c r="I18" i="28"/>
  <c r="C217" i="4"/>
  <c r="D161" i="25" s="1"/>
  <c r="A161" i="47" s="1"/>
  <c r="A218" i="28"/>
  <c r="A186" i="28"/>
  <c r="A282" i="28"/>
  <c r="A89" i="28"/>
  <c r="C103" i="4"/>
  <c r="D74" i="25" s="1"/>
  <c r="A74" i="47" s="1"/>
  <c r="B98" i="25"/>
  <c r="D98" i="24" s="1"/>
  <c r="C16" i="25"/>
  <c r="E16" i="24" s="1"/>
  <c r="B69" i="25"/>
  <c r="D69" i="24" s="1"/>
  <c r="B39" i="25"/>
  <c r="D39" i="24" s="1"/>
  <c r="B188" i="25"/>
  <c r="D188" i="24" s="1"/>
  <c r="B158" i="25"/>
  <c r="D158" i="24" s="1"/>
  <c r="B8" i="25"/>
  <c r="D8" i="24" s="1"/>
  <c r="B128" i="25"/>
  <c r="D128" i="24" s="1"/>
  <c r="B248" i="25"/>
  <c r="D248" i="24" s="1"/>
  <c r="B218" i="25"/>
  <c r="D218" i="24" s="1"/>
  <c r="B307" i="25"/>
  <c r="D307" i="24" s="1"/>
  <c r="B365" i="25"/>
  <c r="D365" i="24" s="1"/>
  <c r="A59" i="28"/>
  <c r="B278" i="25"/>
  <c r="D278" i="24" s="1"/>
  <c r="B336" i="25"/>
  <c r="D336" i="24" s="1"/>
  <c r="A442" i="28"/>
  <c r="A410" i="28"/>
  <c r="A19" i="28"/>
  <c r="C446" i="4"/>
  <c r="D336" i="25" s="1"/>
  <c r="A336" i="47" s="1"/>
  <c r="C560" i="4"/>
  <c r="D423" i="25" s="1"/>
  <c r="A423" i="47" s="1"/>
  <c r="C408" i="4"/>
  <c r="D307" i="25" s="1"/>
  <c r="A307" i="47" s="1"/>
  <c r="C484" i="4"/>
  <c r="D365" i="25" s="1"/>
  <c r="A365" i="47" s="1"/>
  <c r="C598" i="4"/>
  <c r="D452" i="25" s="1"/>
  <c r="A452" i="47" s="1"/>
  <c r="B452" i="25"/>
  <c r="D452" i="24" s="1"/>
  <c r="C631" i="4"/>
  <c r="B704" i="46" s="1"/>
  <c r="C370" i="4"/>
  <c r="D278" i="25" s="1"/>
  <c r="A278" i="47" s="1"/>
  <c r="C21" i="4"/>
  <c r="D8" i="25"/>
  <c r="A8" i="47" s="1"/>
  <c r="C256" i="4"/>
  <c r="D191" i="25" s="1"/>
  <c r="A191" i="47" s="1"/>
  <c r="A219" i="28"/>
  <c r="C180" i="4"/>
  <c r="D133" i="25" s="1"/>
  <c r="A133" i="47" s="1"/>
  <c r="C294" i="4"/>
  <c r="D220" i="25" s="1"/>
  <c r="A220" i="47" s="1"/>
  <c r="C142" i="4"/>
  <c r="D104" i="25" s="1"/>
  <c r="A104" i="47" s="1"/>
  <c r="A123" i="28"/>
  <c r="C522" i="4"/>
  <c r="D394" i="25" s="1"/>
  <c r="A394" i="47" s="1"/>
  <c r="C332" i="4"/>
  <c r="D249" i="25" s="1"/>
  <c r="A249" i="47" s="1"/>
  <c r="C66" i="4"/>
  <c r="D46" i="25" s="1"/>
  <c r="A46" i="47" s="1"/>
  <c r="N7" i="24" l="1"/>
  <c r="H7" i="47"/>
  <c r="I6" i="47"/>
  <c r="K22" i="46"/>
  <c r="N22" i="46" s="1"/>
  <c r="E8" i="25"/>
  <c r="B8" i="47" s="1"/>
  <c r="N8" i="25"/>
  <c r="P8" i="24" s="1"/>
  <c r="T7" i="24"/>
  <c r="S7" i="24"/>
  <c r="R7" i="24"/>
  <c r="Q7" i="24"/>
  <c r="V7" i="24"/>
  <c r="U7" i="24"/>
  <c r="C218" i="4"/>
  <c r="D162" i="25" s="1"/>
  <c r="A162" i="47" s="1"/>
  <c r="M7" i="24"/>
  <c r="J19" i="28"/>
  <c r="F220" i="24"/>
  <c r="I7" i="24"/>
  <c r="X7" i="24" s="1"/>
  <c r="F19" i="28"/>
  <c r="F249" i="24"/>
  <c r="W6" i="24"/>
  <c r="S6" i="25"/>
  <c r="K18" i="28"/>
  <c r="N18" i="28" s="1"/>
  <c r="L7" i="24"/>
  <c r="I19" i="28"/>
  <c r="F423" i="24"/>
  <c r="F394" i="24"/>
  <c r="F191" i="24"/>
  <c r="F452" i="24"/>
  <c r="F336" i="24"/>
  <c r="D19" i="28"/>
  <c r="O19" i="28" s="1"/>
  <c r="R7" i="25"/>
  <c r="M19" i="28" s="1"/>
  <c r="O7" i="24"/>
  <c r="F278" i="24"/>
  <c r="F46" i="24"/>
  <c r="F307" i="24"/>
  <c r="F365" i="24"/>
  <c r="F74" i="24"/>
  <c r="F161" i="24"/>
  <c r="J7" i="24"/>
  <c r="G19" i="28"/>
  <c r="H7" i="24"/>
  <c r="O7" i="25"/>
  <c r="E19" i="28"/>
  <c r="G7" i="24"/>
  <c r="B19" i="28"/>
  <c r="F133" i="24"/>
  <c r="F8" i="24"/>
  <c r="I8" i="25"/>
  <c r="K8" i="25"/>
  <c r="F8" i="47" s="1"/>
  <c r="M8" i="25"/>
  <c r="G8" i="47" s="1"/>
  <c r="G8" i="25"/>
  <c r="J8" i="25"/>
  <c r="E8" i="47" s="1"/>
  <c r="H8" i="25"/>
  <c r="D8" i="47" s="1"/>
  <c r="L8" i="25"/>
  <c r="F8" i="25"/>
  <c r="C8" i="47" s="1"/>
  <c r="F104" i="24"/>
  <c r="A187" i="28"/>
  <c r="Z6" i="24"/>
  <c r="Y6" i="24"/>
  <c r="K7" i="24"/>
  <c r="H19" i="28"/>
  <c r="A347" i="28"/>
  <c r="A283" i="28"/>
  <c r="A251" i="28"/>
  <c r="A155" i="28"/>
  <c r="A315" i="28"/>
  <c r="A411" i="28"/>
  <c r="A156" i="28"/>
  <c r="A379" i="28"/>
  <c r="C104" i="4"/>
  <c r="D75" i="25" s="1"/>
  <c r="A75" i="47" s="1"/>
  <c r="A90" i="28"/>
  <c r="B129" i="25"/>
  <c r="D129" i="24" s="1"/>
  <c r="B159" i="25"/>
  <c r="D159" i="24" s="1"/>
  <c r="B70" i="25"/>
  <c r="D70" i="24" s="1"/>
  <c r="B9" i="25"/>
  <c r="D9" i="24" s="1"/>
  <c r="B189" i="25"/>
  <c r="D189" i="24" s="1"/>
  <c r="B40" i="25"/>
  <c r="D40" i="24" s="1"/>
  <c r="C17" i="25"/>
  <c r="E17" i="24" s="1"/>
  <c r="B99" i="25"/>
  <c r="D99" i="24" s="1"/>
  <c r="A443" i="28"/>
  <c r="A60" i="28"/>
  <c r="A475" i="28"/>
  <c r="B337" i="25"/>
  <c r="D337" i="24" s="1"/>
  <c r="B366" i="25"/>
  <c r="D366" i="24" s="1"/>
  <c r="B219" i="25"/>
  <c r="D219" i="24" s="1"/>
  <c r="B279" i="25"/>
  <c r="D279" i="24" s="1"/>
  <c r="B308" i="25"/>
  <c r="D308" i="24" s="1"/>
  <c r="B249" i="25"/>
  <c r="D249" i="24" s="1"/>
  <c r="A20" i="28"/>
  <c r="C637" i="4"/>
  <c r="D482" i="25" s="1"/>
  <c r="A482" i="47" s="1"/>
  <c r="B482" i="25"/>
  <c r="D482" i="24" s="1"/>
  <c r="C670" i="4"/>
  <c r="B747" i="46" s="1"/>
  <c r="C409" i="4"/>
  <c r="D308" i="25" s="1"/>
  <c r="A308" i="47" s="1"/>
  <c r="A348" i="28"/>
  <c r="C599" i="4"/>
  <c r="D453" i="25" s="1"/>
  <c r="A453" i="47" s="1"/>
  <c r="C181" i="4"/>
  <c r="D134" i="25" s="1"/>
  <c r="A134" i="47" s="1"/>
  <c r="C523" i="4"/>
  <c r="D395" i="25" s="1"/>
  <c r="A395" i="47" s="1"/>
  <c r="A444" i="28"/>
  <c r="C257" i="4"/>
  <c r="D192" i="25" s="1"/>
  <c r="A192" i="47" s="1"/>
  <c r="A220" i="28"/>
  <c r="C67" i="4"/>
  <c r="C143" i="4"/>
  <c r="D105" i="25" s="1"/>
  <c r="A105" i="47" s="1"/>
  <c r="A124" i="28"/>
  <c r="C22" i="4"/>
  <c r="D9" i="25"/>
  <c r="A9" i="47" s="1"/>
  <c r="C485" i="4"/>
  <c r="D366" i="25" s="1"/>
  <c r="A366" i="47" s="1"/>
  <c r="A412" i="28"/>
  <c r="C561" i="4"/>
  <c r="D424" i="25" s="1"/>
  <c r="A424" i="47" s="1"/>
  <c r="C333" i="4"/>
  <c r="D250" i="25" s="1"/>
  <c r="A250" i="47" s="1"/>
  <c r="C295" i="4"/>
  <c r="D221" i="25" s="1"/>
  <c r="A221" i="47" s="1"/>
  <c r="A252" i="28"/>
  <c r="C371" i="4"/>
  <c r="D279" i="25" s="1"/>
  <c r="A279" i="47" s="1"/>
  <c r="A188" i="28"/>
  <c r="C447" i="4"/>
  <c r="D337" i="25" s="1"/>
  <c r="A337" i="47" s="1"/>
  <c r="A380" i="28"/>
  <c r="N8" i="24" l="1"/>
  <c r="H8" i="47"/>
  <c r="I7" i="47"/>
  <c r="K23" i="46"/>
  <c r="N23" i="46" s="1"/>
  <c r="E9" i="25"/>
  <c r="B9" i="47" s="1"/>
  <c r="N9" i="25"/>
  <c r="P9" i="24" s="1"/>
  <c r="F162" i="24"/>
  <c r="C219" i="4"/>
  <c r="D163" i="25" s="1"/>
  <c r="A163" i="47" s="1"/>
  <c r="T8" i="24"/>
  <c r="S8" i="24"/>
  <c r="R8" i="24"/>
  <c r="Q8" i="24"/>
  <c r="V8" i="24"/>
  <c r="U8" i="24"/>
  <c r="D47" i="25"/>
  <c r="A47" i="47" s="1"/>
  <c r="F105" i="24"/>
  <c r="Y7" i="24"/>
  <c r="Z7" i="24"/>
  <c r="G8" i="24"/>
  <c r="B20" i="28"/>
  <c r="F337" i="24"/>
  <c r="F250" i="24"/>
  <c r="F395" i="24"/>
  <c r="H8" i="24"/>
  <c r="E20" i="28"/>
  <c r="O8" i="25"/>
  <c r="M8" i="24"/>
  <c r="J20" i="28"/>
  <c r="S7" i="25"/>
  <c r="K19" i="28"/>
  <c r="N19" i="28" s="1"/>
  <c r="J8" i="24"/>
  <c r="G20" i="28"/>
  <c r="K8" i="24"/>
  <c r="H20" i="28"/>
  <c r="W7" i="24"/>
  <c r="F279" i="24"/>
  <c r="F75" i="24"/>
  <c r="L8" i="24"/>
  <c r="I20" i="28"/>
  <c r="F424" i="24"/>
  <c r="F482" i="24"/>
  <c r="F453" i="24"/>
  <c r="F192" i="24"/>
  <c r="I8" i="24"/>
  <c r="X8" i="24" s="1"/>
  <c r="F20" i="28"/>
  <c r="F134" i="24"/>
  <c r="F366" i="24"/>
  <c r="F9" i="24"/>
  <c r="K9" i="25"/>
  <c r="F9" i="47" s="1"/>
  <c r="L9" i="25"/>
  <c r="H9" i="25"/>
  <c r="D9" i="47" s="1"/>
  <c r="G9" i="25"/>
  <c r="M9" i="25"/>
  <c r="G9" i="47" s="1"/>
  <c r="F9" i="25"/>
  <c r="C9" i="47" s="1"/>
  <c r="I9" i="25"/>
  <c r="J9" i="25"/>
  <c r="E9" i="47" s="1"/>
  <c r="F308" i="24"/>
  <c r="F221" i="24"/>
  <c r="D20" i="28"/>
  <c r="O20" i="28" s="1"/>
  <c r="O8" i="24"/>
  <c r="R8" i="25"/>
  <c r="M20" i="28" s="1"/>
  <c r="A284" i="28"/>
  <c r="A316" i="28"/>
  <c r="C105" i="4"/>
  <c r="D76" i="25" s="1"/>
  <c r="A76" i="47" s="1"/>
  <c r="A91" i="28"/>
  <c r="B100" i="25"/>
  <c r="D100" i="24" s="1"/>
  <c r="B130" i="25"/>
  <c r="D130" i="24" s="1"/>
  <c r="C18" i="25"/>
  <c r="E18" i="24" s="1"/>
  <c r="B190" i="25"/>
  <c r="D190" i="24" s="1"/>
  <c r="B10" i="25"/>
  <c r="D10" i="24" s="1"/>
  <c r="B160" i="25"/>
  <c r="D160" i="24" s="1"/>
  <c r="B41" i="25"/>
  <c r="D41" i="24" s="1"/>
  <c r="B71" i="25"/>
  <c r="D71" i="24" s="1"/>
  <c r="B280" i="25"/>
  <c r="D280" i="24" s="1"/>
  <c r="B338" i="25"/>
  <c r="D338" i="24" s="1"/>
  <c r="A508" i="28"/>
  <c r="B220" i="25"/>
  <c r="D220" i="24" s="1"/>
  <c r="B250" i="25"/>
  <c r="D250" i="24" s="1"/>
  <c r="B309" i="25"/>
  <c r="D309" i="24" s="1"/>
  <c r="B367" i="25"/>
  <c r="D367" i="24" s="1"/>
  <c r="A476" i="28"/>
  <c r="A21" i="28"/>
  <c r="C709" i="4"/>
  <c r="B790" i="46" s="1"/>
  <c r="C676" i="4"/>
  <c r="D512" i="25" s="1"/>
  <c r="A512" i="47" s="1"/>
  <c r="B512" i="25"/>
  <c r="D512" i="24" s="1"/>
  <c r="C258" i="4"/>
  <c r="D193" i="25" s="1"/>
  <c r="A193" i="47" s="1"/>
  <c r="A221" i="28"/>
  <c r="C448" i="4"/>
  <c r="D338" i="25" s="1"/>
  <c r="A338" i="47" s="1"/>
  <c r="C334" i="4"/>
  <c r="D251" i="25" s="1"/>
  <c r="A251" i="47" s="1"/>
  <c r="A285" i="28"/>
  <c r="C23" i="4"/>
  <c r="D10" i="25"/>
  <c r="A10" i="47" s="1"/>
  <c r="C524" i="4"/>
  <c r="D396" i="25" s="1"/>
  <c r="A396" i="47" s="1"/>
  <c r="C410" i="4"/>
  <c r="D309" i="25" s="1"/>
  <c r="A309" i="47" s="1"/>
  <c r="C562" i="4"/>
  <c r="D425" i="25" s="1"/>
  <c r="A425" i="47" s="1"/>
  <c r="C144" i="4"/>
  <c r="D106" i="25" s="1"/>
  <c r="A106" i="47" s="1"/>
  <c r="A125" i="28"/>
  <c r="C182" i="4"/>
  <c r="D135" i="25" s="1"/>
  <c r="A135" i="47" s="1"/>
  <c r="A157" i="28"/>
  <c r="C296" i="4"/>
  <c r="D222" i="25" s="1"/>
  <c r="A222" i="47" s="1"/>
  <c r="C638" i="4"/>
  <c r="D483" i="25" s="1"/>
  <c r="A483" i="47" s="1"/>
  <c r="C600" i="4"/>
  <c r="D454" i="25" s="1"/>
  <c r="A454" i="47" s="1"/>
  <c r="C372" i="4"/>
  <c r="D280" i="25" s="1"/>
  <c r="A280" i="47" s="1"/>
  <c r="A317" i="28"/>
  <c r="C486" i="4"/>
  <c r="D367" i="25" s="1"/>
  <c r="A367" i="47" s="1"/>
  <c r="A413" i="28"/>
  <c r="C68" i="4"/>
  <c r="D48" i="25" s="1"/>
  <c r="A48" i="47" s="1"/>
  <c r="N9" i="24" l="1"/>
  <c r="H9" i="47"/>
  <c r="I8" i="47"/>
  <c r="K24" i="46"/>
  <c r="N24" i="46" s="1"/>
  <c r="E10" i="25"/>
  <c r="B10" i="47" s="1"/>
  <c r="N10" i="25"/>
  <c r="P10" i="24" s="1"/>
  <c r="F163" i="24"/>
  <c r="F47" i="24"/>
  <c r="C220" i="4"/>
  <c r="D164" i="25" s="1"/>
  <c r="A164" i="47" s="1"/>
  <c r="T9" i="24"/>
  <c r="S9" i="24"/>
  <c r="R9" i="24"/>
  <c r="Q9" i="24"/>
  <c r="V9" i="24"/>
  <c r="U9" i="24"/>
  <c r="A61" i="28"/>
  <c r="F338" i="24"/>
  <c r="F280" i="24"/>
  <c r="F10" i="24"/>
  <c r="I10" i="25"/>
  <c r="H10" i="25"/>
  <c r="D10" i="47" s="1"/>
  <c r="M10" i="25"/>
  <c r="G10" i="47" s="1"/>
  <c r="J10" i="25"/>
  <c r="E10" i="47" s="1"/>
  <c r="G10" i="25"/>
  <c r="K10" i="25"/>
  <c r="F10" i="47" s="1"/>
  <c r="L10" i="25"/>
  <c r="F10" i="25"/>
  <c r="C10" i="47" s="1"/>
  <c r="F454" i="24"/>
  <c r="F106" i="24"/>
  <c r="I9" i="24"/>
  <c r="X9" i="24" s="1"/>
  <c r="F21" i="28"/>
  <c r="L9" i="24"/>
  <c r="I21" i="28"/>
  <c r="J9" i="24"/>
  <c r="G21" i="28"/>
  <c r="S8" i="25"/>
  <c r="K20" i="28"/>
  <c r="N20" i="28" s="1"/>
  <c r="F222" i="24"/>
  <c r="F251" i="24"/>
  <c r="K9" i="24"/>
  <c r="H21" i="28"/>
  <c r="F483" i="24"/>
  <c r="H9" i="24"/>
  <c r="E21" i="28"/>
  <c r="O9" i="25"/>
  <c r="M9" i="24"/>
  <c r="J21" i="28"/>
  <c r="Z8" i="24"/>
  <c r="Y8" i="24"/>
  <c r="F48" i="24"/>
  <c r="F425" i="24"/>
  <c r="F512" i="24"/>
  <c r="F135" i="24"/>
  <c r="F396" i="24"/>
  <c r="F76" i="24"/>
  <c r="O9" i="24"/>
  <c r="R9" i="25"/>
  <c r="M21" i="28" s="1"/>
  <c r="D21" i="28"/>
  <c r="O21" i="28" s="1"/>
  <c r="F367" i="24"/>
  <c r="F309" i="24"/>
  <c r="F193" i="24"/>
  <c r="G9" i="24"/>
  <c r="B21" i="28"/>
  <c r="W8" i="24"/>
  <c r="A189" i="28"/>
  <c r="A381" i="28"/>
  <c r="A349" i="28"/>
  <c r="A253" i="28"/>
  <c r="A477" i="28"/>
  <c r="A445" i="28"/>
  <c r="C106" i="4"/>
  <c r="D77" i="25" s="1"/>
  <c r="A77" i="47" s="1"/>
  <c r="A92" i="28"/>
  <c r="B42" i="25"/>
  <c r="D42" i="24" s="1"/>
  <c r="C19" i="25"/>
  <c r="E19" i="24" s="1"/>
  <c r="B72" i="25"/>
  <c r="D72" i="24" s="1"/>
  <c r="B161" i="25"/>
  <c r="D161" i="24" s="1"/>
  <c r="B191" i="25"/>
  <c r="D191" i="24" s="1"/>
  <c r="B131" i="25"/>
  <c r="D131" i="24" s="1"/>
  <c r="B101" i="25"/>
  <c r="D101" i="24" s="1"/>
  <c r="B11" i="25"/>
  <c r="D11" i="24" s="1"/>
  <c r="A509" i="28"/>
  <c r="B251" i="25"/>
  <c r="D251" i="24" s="1"/>
  <c r="A541" i="28"/>
  <c r="B368" i="25"/>
  <c r="D368" i="24" s="1"/>
  <c r="B310" i="25"/>
  <c r="D310" i="24" s="1"/>
  <c r="B339" i="25"/>
  <c r="D339" i="24" s="1"/>
  <c r="B281" i="25"/>
  <c r="D281" i="24" s="1"/>
  <c r="A62" i="28"/>
  <c r="B221" i="25"/>
  <c r="D221" i="24" s="1"/>
  <c r="A22" i="28"/>
  <c r="C449" i="4"/>
  <c r="D339" i="25" s="1"/>
  <c r="A339" i="47" s="1"/>
  <c r="A382" i="28"/>
  <c r="C601" i="4"/>
  <c r="D455" i="25" s="1"/>
  <c r="A455" i="47" s="1"/>
  <c r="C145" i="4"/>
  <c r="D107" i="25" s="1"/>
  <c r="A107" i="47" s="1"/>
  <c r="C525" i="4"/>
  <c r="D397" i="25" s="1"/>
  <c r="A397" i="47" s="1"/>
  <c r="C259" i="4"/>
  <c r="D194" i="25" s="1"/>
  <c r="A194" i="47" s="1"/>
  <c r="A222" i="28"/>
  <c r="C69" i="4"/>
  <c r="C639" i="4"/>
  <c r="D484" i="25" s="1"/>
  <c r="A484" i="47" s="1"/>
  <c r="C563" i="4"/>
  <c r="D426" i="25" s="1"/>
  <c r="A426" i="47" s="1"/>
  <c r="A478" i="28"/>
  <c r="C24" i="4"/>
  <c r="D11" i="25"/>
  <c r="A11" i="47" s="1"/>
  <c r="C677" i="4"/>
  <c r="D513" i="25" s="1"/>
  <c r="A513" i="47" s="1"/>
  <c r="C373" i="4"/>
  <c r="D281" i="25" s="1"/>
  <c r="A281" i="47" s="1"/>
  <c r="C715" i="4"/>
  <c r="D542" i="25" s="1"/>
  <c r="A542" i="47" s="1"/>
  <c r="C748" i="4"/>
  <c r="B833" i="46" s="1"/>
  <c r="B542" i="25"/>
  <c r="D542" i="24" s="1"/>
  <c r="C183" i="4"/>
  <c r="D136" i="25" s="1"/>
  <c r="A136" i="47" s="1"/>
  <c r="C487" i="4"/>
  <c r="D368" i="25" s="1"/>
  <c r="A368" i="47" s="1"/>
  <c r="C297" i="4"/>
  <c r="D223" i="25" s="1"/>
  <c r="A223" i="47" s="1"/>
  <c r="A254" i="28"/>
  <c r="C221" i="4"/>
  <c r="D165" i="25" s="1"/>
  <c r="A165" i="47" s="1"/>
  <c r="C335" i="4"/>
  <c r="D252" i="25" s="1"/>
  <c r="A252" i="47" s="1"/>
  <c r="C411" i="4"/>
  <c r="D310" i="25" s="1"/>
  <c r="A310" i="47" s="1"/>
  <c r="A350" i="28"/>
  <c r="N10" i="24" l="1"/>
  <c r="H10" i="47"/>
  <c r="I9" i="47"/>
  <c r="K25" i="46"/>
  <c r="N25" i="46" s="1"/>
  <c r="E11" i="25"/>
  <c r="B11" i="47" s="1"/>
  <c r="N11" i="25"/>
  <c r="P11" i="24" s="1"/>
  <c r="F164" i="24"/>
  <c r="T10" i="24"/>
  <c r="R10" i="24"/>
  <c r="S10" i="24"/>
  <c r="Q10" i="24"/>
  <c r="V10" i="24"/>
  <c r="U10" i="24"/>
  <c r="D49" i="25"/>
  <c r="A49" i="47" s="1"/>
  <c r="F310" i="24"/>
  <c r="F368" i="24"/>
  <c r="F513" i="24"/>
  <c r="S9" i="25"/>
  <c r="K21" i="28"/>
  <c r="N21" i="28" s="1"/>
  <c r="L10" i="24"/>
  <c r="I22" i="28"/>
  <c r="F339" i="24"/>
  <c r="W9" i="24"/>
  <c r="D22" i="28"/>
  <c r="O22" i="28" s="1"/>
  <c r="R10" i="25"/>
  <c r="M22" i="28" s="1"/>
  <c r="O10" i="24"/>
  <c r="F252" i="24"/>
  <c r="F194" i="24"/>
  <c r="H10" i="24"/>
  <c r="O10" i="25"/>
  <c r="E22" i="28"/>
  <c r="J10" i="24"/>
  <c r="G22" i="28"/>
  <c r="F11" i="24"/>
  <c r="M11" i="25"/>
  <c r="G11" i="47" s="1"/>
  <c r="J11" i="25"/>
  <c r="E11" i="47" s="1"/>
  <c r="L11" i="25"/>
  <c r="H11" i="25"/>
  <c r="D11" i="47" s="1"/>
  <c r="G11" i="25"/>
  <c r="K11" i="25"/>
  <c r="F11" i="47" s="1"/>
  <c r="I11" i="25"/>
  <c r="F11" i="25"/>
  <c r="C11" i="47" s="1"/>
  <c r="F77" i="24"/>
  <c r="G10" i="24"/>
  <c r="B22" i="28"/>
  <c r="F136" i="24"/>
  <c r="F397" i="24"/>
  <c r="F542" i="24"/>
  <c r="F426" i="24"/>
  <c r="F107" i="24"/>
  <c r="M10" i="24"/>
  <c r="J22" i="28"/>
  <c r="K10" i="24"/>
  <c r="H22" i="28"/>
  <c r="F165" i="24"/>
  <c r="F223" i="24"/>
  <c r="F281" i="24"/>
  <c r="F484" i="24"/>
  <c r="F455" i="24"/>
  <c r="Y9" i="24"/>
  <c r="Z9" i="24"/>
  <c r="I10" i="24"/>
  <c r="X10" i="24" s="1"/>
  <c r="F22" i="28"/>
  <c r="A446" i="28"/>
  <c r="A126" i="28"/>
  <c r="A510" i="28"/>
  <c r="A286" i="28"/>
  <c r="A414" i="28"/>
  <c r="A318" i="28"/>
  <c r="A190" i="28"/>
  <c r="A158" i="28"/>
  <c r="A93" i="28"/>
  <c r="C107" i="4"/>
  <c r="D78" i="25" s="1"/>
  <c r="A78" i="47" s="1"/>
  <c r="B102" i="25"/>
  <c r="D102" i="24" s="1"/>
  <c r="B132" i="25"/>
  <c r="D132" i="24" s="1"/>
  <c r="B73" i="25"/>
  <c r="D73" i="24" s="1"/>
  <c r="B12" i="25"/>
  <c r="D12" i="24" s="1"/>
  <c r="B192" i="25"/>
  <c r="D192" i="24" s="1"/>
  <c r="B162" i="25"/>
  <c r="D162" i="24" s="1"/>
  <c r="C20" i="25"/>
  <c r="E20" i="24" s="1"/>
  <c r="B43" i="25"/>
  <c r="D43" i="24" s="1"/>
  <c r="A542" i="28"/>
  <c r="B340" i="25"/>
  <c r="D340" i="24" s="1"/>
  <c r="B311" i="25"/>
  <c r="D311" i="24" s="1"/>
  <c r="A574" i="28"/>
  <c r="B222" i="25"/>
  <c r="D222" i="24" s="1"/>
  <c r="B282" i="25"/>
  <c r="D282" i="24" s="1"/>
  <c r="B369" i="25"/>
  <c r="D369" i="24" s="1"/>
  <c r="B252" i="25"/>
  <c r="D252" i="24" s="1"/>
  <c r="C70" i="4"/>
  <c r="D50" i="25" s="1"/>
  <c r="A50" i="47" s="1"/>
  <c r="A23" i="28"/>
  <c r="C488" i="4"/>
  <c r="D369" i="25" s="1"/>
  <c r="A369" i="47" s="1"/>
  <c r="C678" i="4"/>
  <c r="D514" i="25" s="1"/>
  <c r="A514" i="47" s="1"/>
  <c r="C526" i="4"/>
  <c r="D398" i="25" s="1"/>
  <c r="A398" i="47" s="1"/>
  <c r="A447" i="28"/>
  <c r="C184" i="4"/>
  <c r="D137" i="25" s="1"/>
  <c r="A137" i="47" s="1"/>
  <c r="C25" i="4"/>
  <c r="D12" i="25"/>
  <c r="A12" i="47" s="1"/>
  <c r="C146" i="4"/>
  <c r="D108" i="25" s="1"/>
  <c r="A108" i="47" s="1"/>
  <c r="C336" i="4"/>
  <c r="D253" i="25" s="1"/>
  <c r="A253" i="47" s="1"/>
  <c r="C222" i="4"/>
  <c r="D166" i="25" s="1"/>
  <c r="A166" i="47" s="1"/>
  <c r="C787" i="4"/>
  <c r="B878" i="46" s="1"/>
  <c r="B572" i="25"/>
  <c r="D572" i="24" s="1"/>
  <c r="C754" i="4"/>
  <c r="D572" i="25" s="1"/>
  <c r="A572" i="47" s="1"/>
  <c r="C716" i="4"/>
  <c r="D543" i="25" s="1"/>
  <c r="A543" i="47" s="1"/>
  <c r="C564" i="4"/>
  <c r="D427" i="25" s="1"/>
  <c r="A427" i="47" s="1"/>
  <c r="A479" i="28"/>
  <c r="C602" i="4"/>
  <c r="D456" i="25" s="1"/>
  <c r="A456" i="47" s="1"/>
  <c r="A511" i="28"/>
  <c r="C412" i="4"/>
  <c r="D311" i="25" s="1"/>
  <c r="A311" i="47" s="1"/>
  <c r="C298" i="4"/>
  <c r="D224" i="25" s="1"/>
  <c r="A224" i="47" s="1"/>
  <c r="A255" i="28"/>
  <c r="C374" i="4"/>
  <c r="D282" i="25" s="1"/>
  <c r="A282" i="47" s="1"/>
  <c r="A319" i="28"/>
  <c r="C640" i="4"/>
  <c r="D485" i="25" s="1"/>
  <c r="A485" i="47" s="1"/>
  <c r="A543" i="28"/>
  <c r="C260" i="4"/>
  <c r="D195" i="25" s="1"/>
  <c r="A195" i="47" s="1"/>
  <c r="A223" i="28"/>
  <c r="C450" i="4"/>
  <c r="D340" i="25" s="1"/>
  <c r="A340" i="47" s="1"/>
  <c r="N11" i="24" l="1"/>
  <c r="H11" i="47"/>
  <c r="I10" i="47"/>
  <c r="K26" i="46"/>
  <c r="N26" i="46" s="1"/>
  <c r="E12" i="25"/>
  <c r="B12" i="47" s="1"/>
  <c r="N12" i="25"/>
  <c r="P12" i="24" s="1"/>
  <c r="A63" i="28"/>
  <c r="T11" i="24"/>
  <c r="R11" i="24"/>
  <c r="S11" i="24"/>
  <c r="Q11" i="24"/>
  <c r="V11" i="24"/>
  <c r="U11" i="24"/>
  <c r="F49" i="24"/>
  <c r="F195" i="24"/>
  <c r="F224" i="24"/>
  <c r="F543" i="24"/>
  <c r="F108" i="24"/>
  <c r="F514" i="24"/>
  <c r="J11" i="24"/>
  <c r="G23" i="28"/>
  <c r="F572" i="24"/>
  <c r="Y10" i="24"/>
  <c r="Z10" i="24"/>
  <c r="F485" i="24"/>
  <c r="K11" i="24"/>
  <c r="H23" i="28"/>
  <c r="L11" i="24"/>
  <c r="I23" i="28"/>
  <c r="H11" i="24"/>
  <c r="E23" i="28"/>
  <c r="O11" i="25"/>
  <c r="F456" i="24"/>
  <c r="F50" i="24"/>
  <c r="F78" i="24"/>
  <c r="M11" i="24"/>
  <c r="J23" i="28"/>
  <c r="D23" i="28"/>
  <c r="O23" i="28" s="1"/>
  <c r="O11" i="24"/>
  <c r="R11" i="25"/>
  <c r="M23" i="28" s="1"/>
  <c r="K22" i="28"/>
  <c r="N22" i="28" s="1"/>
  <c r="S10" i="25"/>
  <c r="F137" i="24"/>
  <c r="F340" i="24"/>
  <c r="F282" i="24"/>
  <c r="F166" i="24"/>
  <c r="G11" i="24"/>
  <c r="B23" i="28"/>
  <c r="F311" i="24"/>
  <c r="F12" i="24"/>
  <c r="K12" i="25"/>
  <c r="F12" i="47" s="1"/>
  <c r="H12" i="25"/>
  <c r="D12" i="47" s="1"/>
  <c r="J12" i="25"/>
  <c r="E12" i="47" s="1"/>
  <c r="G12" i="25"/>
  <c r="M12" i="25"/>
  <c r="G12" i="47" s="1"/>
  <c r="F12" i="25"/>
  <c r="C12" i="47" s="1"/>
  <c r="I12" i="25"/>
  <c r="L12" i="25"/>
  <c r="F369" i="24"/>
  <c r="F427" i="24"/>
  <c r="F253" i="24"/>
  <c r="F398" i="24"/>
  <c r="W10" i="24"/>
  <c r="I11" i="24"/>
  <c r="X11" i="24" s="1"/>
  <c r="F23" i="28"/>
  <c r="A191" i="28"/>
  <c r="A351" i="28"/>
  <c r="A127" i="28"/>
  <c r="A159" i="28"/>
  <c r="A287" i="28"/>
  <c r="A415" i="28"/>
  <c r="A383" i="28"/>
  <c r="C108" i="4"/>
  <c r="D79" i="25" s="1"/>
  <c r="A79" i="47" s="1"/>
  <c r="A94" i="28"/>
  <c r="C21" i="25"/>
  <c r="E21" i="24" s="1"/>
  <c r="B163" i="25"/>
  <c r="D163" i="24" s="1"/>
  <c r="B74" i="25"/>
  <c r="D74" i="24" s="1"/>
  <c r="B133" i="25"/>
  <c r="D133" i="24" s="1"/>
  <c r="B13" i="25"/>
  <c r="D13" i="24" s="1"/>
  <c r="B44" i="25"/>
  <c r="D44" i="24" s="1"/>
  <c r="B193" i="25"/>
  <c r="D193" i="24" s="1"/>
  <c r="B103" i="25"/>
  <c r="D103" i="24" s="1"/>
  <c r="A575" i="28"/>
  <c r="B370" i="25"/>
  <c r="D370" i="24" s="1"/>
  <c r="B283" i="25"/>
  <c r="D283" i="24" s="1"/>
  <c r="B223" i="25"/>
  <c r="D223" i="24" s="1"/>
  <c r="B312" i="25"/>
  <c r="D312" i="24" s="1"/>
  <c r="A607" i="28"/>
  <c r="B253" i="25"/>
  <c r="D253" i="24" s="1"/>
  <c r="B341" i="25"/>
  <c r="D341" i="24" s="1"/>
  <c r="C71" i="4"/>
  <c r="A24" i="28"/>
  <c r="C299" i="4"/>
  <c r="D225" i="25" s="1"/>
  <c r="A225" i="47" s="1"/>
  <c r="C261" i="4"/>
  <c r="D196" i="25" s="1"/>
  <c r="A196" i="47" s="1"/>
  <c r="A224" i="28"/>
  <c r="C413" i="4"/>
  <c r="D312" i="25" s="1"/>
  <c r="A312" i="47" s="1"/>
  <c r="A352" i="28"/>
  <c r="C755" i="4"/>
  <c r="D573" i="25" s="1"/>
  <c r="A573" i="47" s="1"/>
  <c r="C527" i="4"/>
  <c r="D399" i="25" s="1"/>
  <c r="A399" i="47" s="1"/>
  <c r="C641" i="4"/>
  <c r="D486" i="25" s="1"/>
  <c r="A486" i="47" s="1"/>
  <c r="A544" i="28"/>
  <c r="C603" i="4"/>
  <c r="D457" i="25" s="1"/>
  <c r="A457" i="47" s="1"/>
  <c r="C793" i="4"/>
  <c r="D602" i="25" s="1"/>
  <c r="A602" i="47" s="1"/>
  <c r="B602" i="25"/>
  <c r="D602" i="24" s="1"/>
  <c r="C826" i="4"/>
  <c r="B922" i="46" s="1"/>
  <c r="C147" i="4"/>
  <c r="D109" i="25" s="1"/>
  <c r="A109" i="47" s="1"/>
  <c r="C679" i="4"/>
  <c r="D515" i="25" s="1"/>
  <c r="A515" i="47" s="1"/>
  <c r="C717" i="4"/>
  <c r="D544" i="25" s="1"/>
  <c r="A544" i="47" s="1"/>
  <c r="C185" i="4"/>
  <c r="D138" i="25" s="1"/>
  <c r="A138" i="47" s="1"/>
  <c r="C375" i="4"/>
  <c r="D283" i="25" s="1"/>
  <c r="A283" i="47" s="1"/>
  <c r="A320" i="28"/>
  <c r="C565" i="4"/>
  <c r="D428" i="25" s="1"/>
  <c r="A428" i="47" s="1"/>
  <c r="C451" i="4"/>
  <c r="D341" i="25" s="1"/>
  <c r="A341" i="47" s="1"/>
  <c r="C337" i="4"/>
  <c r="D254" i="25" s="1"/>
  <c r="A254" i="47" s="1"/>
  <c r="C223" i="4"/>
  <c r="D167" i="25" s="1"/>
  <c r="A167" i="47" s="1"/>
  <c r="A192" i="28"/>
  <c r="C26" i="4"/>
  <c r="D13" i="25"/>
  <c r="A13" i="47" s="1"/>
  <c r="C489" i="4"/>
  <c r="D370" i="25" s="1"/>
  <c r="A370" i="47" s="1"/>
  <c r="A416" i="28"/>
  <c r="N12" i="24" l="1"/>
  <c r="H12" i="47"/>
  <c r="I11" i="47"/>
  <c r="K27" i="46"/>
  <c r="N27" i="46" s="1"/>
  <c r="E13" i="25"/>
  <c r="B13" i="47" s="1"/>
  <c r="N13" i="25"/>
  <c r="P13" i="24" s="1"/>
  <c r="T12" i="24"/>
  <c r="S12" i="24"/>
  <c r="R12" i="24"/>
  <c r="Q12" i="24"/>
  <c r="V12" i="24"/>
  <c r="U12" i="24"/>
  <c r="D51" i="25"/>
  <c r="A51" i="47" s="1"/>
  <c r="F573" i="24"/>
  <c r="F13" i="24"/>
  <c r="F13" i="25"/>
  <c r="C13" i="47" s="1"/>
  <c r="J13" i="25"/>
  <c r="E13" i="47" s="1"/>
  <c r="H13" i="25"/>
  <c r="D13" i="47" s="1"/>
  <c r="G13" i="25"/>
  <c r="L13" i="25"/>
  <c r="M13" i="25"/>
  <c r="G13" i="47" s="1"/>
  <c r="I13" i="25"/>
  <c r="K13" i="25"/>
  <c r="F13" i="47" s="1"/>
  <c r="F428" i="24"/>
  <c r="F486" i="24"/>
  <c r="F196" i="24"/>
  <c r="I12" i="24"/>
  <c r="X12" i="24" s="1"/>
  <c r="F24" i="28"/>
  <c r="F225" i="24"/>
  <c r="L12" i="24"/>
  <c r="I24" i="28"/>
  <c r="J12" i="24"/>
  <c r="G24" i="28"/>
  <c r="F167" i="24"/>
  <c r="F138" i="24"/>
  <c r="F602" i="24"/>
  <c r="F51" i="24"/>
  <c r="K12" i="24"/>
  <c r="H24" i="28"/>
  <c r="M12" i="24"/>
  <c r="J24" i="28"/>
  <c r="Y11" i="24"/>
  <c r="Z11" i="24"/>
  <c r="F399" i="24"/>
  <c r="W11" i="24"/>
  <c r="G12" i="24"/>
  <c r="B24" i="28"/>
  <c r="F254" i="24"/>
  <c r="F544" i="24"/>
  <c r="F457" i="24"/>
  <c r="F312" i="24"/>
  <c r="H12" i="24"/>
  <c r="O12" i="25"/>
  <c r="E24" i="28"/>
  <c r="K23" i="28"/>
  <c r="N23" i="28" s="1"/>
  <c r="S11" i="25"/>
  <c r="F283" i="24"/>
  <c r="F370" i="24"/>
  <c r="F341" i="24"/>
  <c r="F515" i="24"/>
  <c r="O12" i="24"/>
  <c r="R12" i="25"/>
  <c r="M24" i="28" s="1"/>
  <c r="D24" i="28"/>
  <c r="O24" i="28" s="1"/>
  <c r="F109" i="24"/>
  <c r="A129" i="28"/>
  <c r="F79" i="24"/>
  <c r="A96" i="28"/>
  <c r="A128" i="28"/>
  <c r="A448" i="28"/>
  <c r="A384" i="28"/>
  <c r="A256" i="28"/>
  <c r="A480" i="28"/>
  <c r="A288" i="28"/>
  <c r="A576" i="28"/>
  <c r="A160" i="28"/>
  <c r="A512" i="28"/>
  <c r="A95" i="28"/>
  <c r="C109" i="4"/>
  <c r="D80" i="25" s="1"/>
  <c r="A80" i="47" s="1"/>
  <c r="B194" i="25"/>
  <c r="D194" i="24" s="1"/>
  <c r="B45" i="25"/>
  <c r="D45" i="24" s="1"/>
  <c r="B134" i="25"/>
  <c r="D134" i="24" s="1"/>
  <c r="B164" i="25"/>
  <c r="D164" i="24" s="1"/>
  <c r="B14" i="25"/>
  <c r="D14" i="24" s="1"/>
  <c r="B104" i="25"/>
  <c r="D104" i="24" s="1"/>
  <c r="B75" i="25"/>
  <c r="D75" i="24" s="1"/>
  <c r="C22" i="25"/>
  <c r="E22" i="24" s="1"/>
  <c r="A64" i="28"/>
  <c r="B224" i="25"/>
  <c r="D224" i="24" s="1"/>
  <c r="A640" i="28"/>
  <c r="B254" i="25"/>
  <c r="D254" i="24" s="1"/>
  <c r="B284" i="25"/>
  <c r="D284" i="24" s="1"/>
  <c r="B371" i="25"/>
  <c r="D371" i="24" s="1"/>
  <c r="B342" i="25"/>
  <c r="D342" i="24" s="1"/>
  <c r="B313" i="25"/>
  <c r="D313" i="24" s="1"/>
  <c r="A25" i="28"/>
  <c r="A608" i="28"/>
  <c r="C72" i="4"/>
  <c r="C148" i="4"/>
  <c r="D110" i="25" s="1"/>
  <c r="A110" i="47" s="1"/>
  <c r="C224" i="4"/>
  <c r="D168" i="25" s="1"/>
  <c r="A168" i="47" s="1"/>
  <c r="A193" i="28"/>
  <c r="C376" i="4"/>
  <c r="D284" i="25" s="1"/>
  <c r="A284" i="47" s="1"/>
  <c r="C566" i="4"/>
  <c r="D429" i="25" s="1"/>
  <c r="A429" i="47" s="1"/>
  <c r="C832" i="4"/>
  <c r="D632" i="25" s="1"/>
  <c r="A632" i="47" s="1"/>
  <c r="B632" i="25"/>
  <c r="D632" i="24" s="1"/>
  <c r="C865" i="4"/>
  <c r="B965" i="46" s="1"/>
  <c r="C528" i="4"/>
  <c r="D400" i="25" s="1"/>
  <c r="A400" i="47" s="1"/>
  <c r="A449" i="28"/>
  <c r="C414" i="4"/>
  <c r="D313" i="25" s="1"/>
  <c r="A313" i="47" s="1"/>
  <c r="A353" i="28"/>
  <c r="C27" i="4"/>
  <c r="D14" i="25"/>
  <c r="A14" i="47" s="1"/>
  <c r="C642" i="4"/>
  <c r="D487" i="25" s="1"/>
  <c r="A487" i="47" s="1"/>
  <c r="A545" i="28"/>
  <c r="C338" i="4"/>
  <c r="D255" i="25" s="1"/>
  <c r="A255" i="47" s="1"/>
  <c r="C186" i="4"/>
  <c r="D139" i="25" s="1"/>
  <c r="A139" i="47" s="1"/>
  <c r="C680" i="4"/>
  <c r="D516" i="25" s="1"/>
  <c r="A516" i="47" s="1"/>
  <c r="C794" i="4"/>
  <c r="D603" i="25" s="1"/>
  <c r="A603" i="47" s="1"/>
  <c r="C262" i="4"/>
  <c r="D197" i="25" s="1"/>
  <c r="A197" i="47" s="1"/>
  <c r="A225" i="28"/>
  <c r="C490" i="4"/>
  <c r="D371" i="25" s="1"/>
  <c r="A371" i="47" s="1"/>
  <c r="C452" i="4"/>
  <c r="D342" i="25" s="1"/>
  <c r="A342" i="47" s="1"/>
  <c r="C718" i="4"/>
  <c r="D545" i="25" s="1"/>
  <c r="A545" i="47" s="1"/>
  <c r="C604" i="4"/>
  <c r="D458" i="25" s="1"/>
  <c r="A458" i="47" s="1"/>
  <c r="A513" i="28"/>
  <c r="C756" i="4"/>
  <c r="D574" i="25" s="1"/>
  <c r="A574" i="47" s="1"/>
  <c r="C300" i="4"/>
  <c r="D226" i="25" s="1"/>
  <c r="A226" i="47" s="1"/>
  <c r="N13" i="24" l="1"/>
  <c r="H13" i="47"/>
  <c r="I12" i="47"/>
  <c r="K28" i="46"/>
  <c r="N28" i="46" s="1"/>
  <c r="E14" i="25"/>
  <c r="B14" i="47" s="1"/>
  <c r="N14" i="25"/>
  <c r="P14" i="24" s="1"/>
  <c r="T13" i="24"/>
  <c r="R13" i="24"/>
  <c r="S13" i="24"/>
  <c r="Q13" i="24"/>
  <c r="V13" i="24"/>
  <c r="U13" i="24"/>
  <c r="D52" i="25"/>
  <c r="A52" i="47" s="1"/>
  <c r="F197" i="24"/>
  <c r="F458" i="24"/>
  <c r="F168" i="24"/>
  <c r="F226" i="24"/>
  <c r="F371" i="24"/>
  <c r="F255" i="24"/>
  <c r="F313" i="24"/>
  <c r="F429" i="24"/>
  <c r="F574" i="24"/>
  <c r="F284" i="24"/>
  <c r="K24" i="28"/>
  <c r="N24" i="28" s="1"/>
  <c r="S12" i="25"/>
  <c r="F400" i="24"/>
  <c r="Y12" i="24"/>
  <c r="Z12" i="24"/>
  <c r="W12" i="24"/>
  <c r="M13" i="24"/>
  <c r="J25" i="28"/>
  <c r="J13" i="24"/>
  <c r="G25" i="28"/>
  <c r="F14" i="24"/>
  <c r="K14" i="25"/>
  <c r="F14" i="47" s="1"/>
  <c r="G14" i="25"/>
  <c r="H14" i="25"/>
  <c r="D14" i="47" s="1"/>
  <c r="M14" i="25"/>
  <c r="G14" i="47" s="1"/>
  <c r="I14" i="25"/>
  <c r="L14" i="25"/>
  <c r="F14" i="25"/>
  <c r="C14" i="47" s="1"/>
  <c r="J14" i="25"/>
  <c r="E14" i="47" s="1"/>
  <c r="K13" i="24"/>
  <c r="H25" i="28"/>
  <c r="L13" i="24"/>
  <c r="I25" i="28"/>
  <c r="F487" i="24"/>
  <c r="F603" i="24"/>
  <c r="F545" i="24"/>
  <c r="F516" i="24"/>
  <c r="F342" i="24"/>
  <c r="F632" i="24"/>
  <c r="G13" i="24"/>
  <c r="B25" i="28"/>
  <c r="H13" i="24"/>
  <c r="E25" i="28"/>
  <c r="O13" i="25"/>
  <c r="I13" i="24"/>
  <c r="X13" i="24" s="1"/>
  <c r="F25" i="28"/>
  <c r="D25" i="28"/>
  <c r="O25" i="28" s="1"/>
  <c r="R13" i="25"/>
  <c r="M25" i="28" s="1"/>
  <c r="O13" i="24"/>
  <c r="F110" i="24"/>
  <c r="A130" i="28"/>
  <c r="F139" i="24"/>
  <c r="A162" i="28"/>
  <c r="F80" i="24"/>
  <c r="A97" i="28"/>
  <c r="A257" i="28"/>
  <c r="A385" i="28"/>
  <c r="A417" i="28"/>
  <c r="A321" i="28"/>
  <c r="A609" i="28"/>
  <c r="A481" i="28"/>
  <c r="A577" i="28"/>
  <c r="A289" i="28"/>
  <c r="A161" i="28"/>
  <c r="C110" i="4"/>
  <c r="D81" i="25" s="1"/>
  <c r="A81" i="47" s="1"/>
  <c r="B105" i="25"/>
  <c r="D105" i="24" s="1"/>
  <c r="B165" i="25"/>
  <c r="D165" i="24" s="1"/>
  <c r="B135" i="25"/>
  <c r="D135" i="24" s="1"/>
  <c r="B195" i="25"/>
  <c r="D195" i="24" s="1"/>
  <c r="B15" i="25"/>
  <c r="D15" i="24" s="1"/>
  <c r="C23" i="25"/>
  <c r="E23" i="24" s="1"/>
  <c r="B76" i="25"/>
  <c r="D76" i="24" s="1"/>
  <c r="B46" i="25"/>
  <c r="D46" i="24" s="1"/>
  <c r="A65" i="28"/>
  <c r="B314" i="25"/>
  <c r="D314" i="24" s="1"/>
  <c r="B343" i="25"/>
  <c r="D343" i="24" s="1"/>
  <c r="B285" i="25"/>
  <c r="D285" i="24" s="1"/>
  <c r="B255" i="25"/>
  <c r="D255" i="24" s="1"/>
  <c r="B225" i="25"/>
  <c r="D225" i="24" s="1"/>
  <c r="A26" i="28"/>
  <c r="A641" i="28"/>
  <c r="A673" i="28"/>
  <c r="B372" i="25"/>
  <c r="D372" i="24" s="1"/>
  <c r="C149" i="4"/>
  <c r="D111" i="25" s="1"/>
  <c r="A111" i="47" s="1"/>
  <c r="C73" i="4"/>
  <c r="C187" i="4"/>
  <c r="D140" i="25" s="1"/>
  <c r="A140" i="47" s="1"/>
  <c r="C757" i="4"/>
  <c r="D575" i="25" s="1"/>
  <c r="A575" i="47" s="1"/>
  <c r="A642" i="28"/>
  <c r="C491" i="4"/>
  <c r="D372" i="25" s="1"/>
  <c r="A372" i="47" s="1"/>
  <c r="C643" i="4"/>
  <c r="D488" i="25" s="1"/>
  <c r="A488" i="47" s="1"/>
  <c r="C833" i="4"/>
  <c r="D633" i="25" s="1"/>
  <c r="A633" i="47" s="1"/>
  <c r="C681" i="4"/>
  <c r="D517" i="25" s="1"/>
  <c r="A517" i="47" s="1"/>
  <c r="C605" i="4"/>
  <c r="D459" i="25" s="1"/>
  <c r="A459" i="47" s="1"/>
  <c r="A514" i="28"/>
  <c r="C263" i="4"/>
  <c r="D198" i="25" s="1"/>
  <c r="A198" i="47" s="1"/>
  <c r="C28" i="4"/>
  <c r="D15" i="25"/>
  <c r="A15" i="47" s="1"/>
  <c r="C567" i="4"/>
  <c r="D430" i="25" s="1"/>
  <c r="A430" i="47" s="1"/>
  <c r="C719" i="4"/>
  <c r="D546" i="25" s="1"/>
  <c r="A546" i="47" s="1"/>
  <c r="C795" i="4"/>
  <c r="D604" i="25" s="1"/>
  <c r="A604" i="47" s="1"/>
  <c r="C415" i="4"/>
  <c r="D314" i="25" s="1"/>
  <c r="A314" i="47" s="1"/>
  <c r="A354" i="28"/>
  <c r="C377" i="4"/>
  <c r="D285" i="25" s="1"/>
  <c r="A285" i="47" s="1"/>
  <c r="C301" i="4"/>
  <c r="D227" i="25" s="1"/>
  <c r="A227" i="47" s="1"/>
  <c r="A258" i="28"/>
  <c r="C453" i="4"/>
  <c r="D343" i="25" s="1"/>
  <c r="A343" i="47" s="1"/>
  <c r="C339" i="4"/>
  <c r="D256" i="25" s="1"/>
  <c r="A256" i="47" s="1"/>
  <c r="C529" i="4"/>
  <c r="D401" i="25" s="1"/>
  <c r="A401" i="47" s="1"/>
  <c r="A450" i="28"/>
  <c r="C871" i="4"/>
  <c r="D662" i="25" s="1"/>
  <c r="A662" i="47" s="1"/>
  <c r="B662" i="25"/>
  <c r="D662" i="24" s="1"/>
  <c r="C904" i="4"/>
  <c r="B1009" i="46" s="1"/>
  <c r="C225" i="4"/>
  <c r="D169" i="25" s="1"/>
  <c r="A169" i="47" s="1"/>
  <c r="A194" i="28"/>
  <c r="N14" i="24" l="1"/>
  <c r="H14" i="47"/>
  <c r="I13" i="47"/>
  <c r="K29" i="46"/>
  <c r="N29" i="46" s="1"/>
  <c r="E15" i="25"/>
  <c r="B15" i="47" s="1"/>
  <c r="N15" i="25"/>
  <c r="P15" i="24" s="1"/>
  <c r="F52" i="24"/>
  <c r="T14" i="24"/>
  <c r="S14" i="24"/>
  <c r="R14" i="24"/>
  <c r="V14" i="24"/>
  <c r="Q14" i="24"/>
  <c r="U14" i="24"/>
  <c r="D53" i="25"/>
  <c r="A53" i="47" s="1"/>
  <c r="F546" i="24"/>
  <c r="F575" i="24"/>
  <c r="F401" i="24"/>
  <c r="F488" i="24"/>
  <c r="W13" i="24"/>
  <c r="H14" i="24"/>
  <c r="O14" i="25"/>
  <c r="E26" i="28"/>
  <c r="M14" i="24"/>
  <c r="J26" i="28"/>
  <c r="F256" i="24"/>
  <c r="F198" i="24"/>
  <c r="F314" i="24"/>
  <c r="F372" i="24"/>
  <c r="F343" i="24"/>
  <c r="F604" i="24"/>
  <c r="K14" i="24"/>
  <c r="H26" i="28"/>
  <c r="F459" i="24"/>
  <c r="Z13" i="24"/>
  <c r="Y13" i="24"/>
  <c r="F662" i="24"/>
  <c r="F227" i="24"/>
  <c r="F430" i="24"/>
  <c r="F517" i="24"/>
  <c r="K25" i="28"/>
  <c r="N25" i="28" s="1"/>
  <c r="S13" i="25"/>
  <c r="L14" i="24"/>
  <c r="I26" i="28"/>
  <c r="J14" i="24"/>
  <c r="G26" i="28"/>
  <c r="O14" i="24"/>
  <c r="R14" i="25"/>
  <c r="M26" i="28" s="1"/>
  <c r="D26" i="28"/>
  <c r="O26" i="28" s="1"/>
  <c r="F285" i="24"/>
  <c r="F15" i="24"/>
  <c r="F15" i="25"/>
  <c r="C15" i="47" s="1"/>
  <c r="I15" i="25"/>
  <c r="L15" i="25"/>
  <c r="H15" i="25"/>
  <c r="D15" i="47" s="1"/>
  <c r="G15" i="25"/>
  <c r="M15" i="25"/>
  <c r="G15" i="47" s="1"/>
  <c r="J15" i="25"/>
  <c r="E15" i="47" s="1"/>
  <c r="K15" i="25"/>
  <c r="F15" i="47" s="1"/>
  <c r="F633" i="24"/>
  <c r="G14" i="24"/>
  <c r="B26" i="28"/>
  <c r="I14" i="24"/>
  <c r="X14" i="24" s="1"/>
  <c r="F26" i="28"/>
  <c r="F111" i="24"/>
  <c r="A131" i="28"/>
  <c r="F81" i="24"/>
  <c r="A98" i="28"/>
  <c r="F169" i="24"/>
  <c r="A195" i="28"/>
  <c r="F140" i="24"/>
  <c r="A163" i="28"/>
  <c r="A290" i="28"/>
  <c r="A482" i="28"/>
  <c r="A322" i="28"/>
  <c r="A226" i="28"/>
  <c r="A610" i="28"/>
  <c r="A418" i="28"/>
  <c r="A546" i="28"/>
  <c r="A386" i="28"/>
  <c r="A578" i="28"/>
  <c r="C111" i="4"/>
  <c r="D82" i="25" s="1"/>
  <c r="A82" i="47" s="1"/>
  <c r="B47" i="25"/>
  <c r="D47" i="24" s="1"/>
  <c r="C24" i="25"/>
  <c r="E24" i="24" s="1"/>
  <c r="B196" i="25"/>
  <c r="D196" i="24" s="1"/>
  <c r="B166" i="25"/>
  <c r="D166" i="24" s="1"/>
  <c r="B16" i="25"/>
  <c r="D16" i="24" s="1"/>
  <c r="B77" i="25"/>
  <c r="D77" i="24" s="1"/>
  <c r="B136" i="25"/>
  <c r="D136" i="24" s="1"/>
  <c r="B106" i="25"/>
  <c r="D106" i="24" s="1"/>
  <c r="A66" i="28"/>
  <c r="A27" i="28"/>
  <c r="A706" i="28"/>
  <c r="B226" i="25"/>
  <c r="D226" i="24" s="1"/>
  <c r="B344" i="25"/>
  <c r="D344" i="24" s="1"/>
  <c r="A674" i="28"/>
  <c r="B373" i="25"/>
  <c r="D373" i="24" s="1"/>
  <c r="B256" i="25"/>
  <c r="D256" i="24" s="1"/>
  <c r="B286" i="25"/>
  <c r="D286" i="24" s="1"/>
  <c r="B315" i="25"/>
  <c r="D315" i="24" s="1"/>
  <c r="C188" i="4"/>
  <c r="D141" i="25" s="1"/>
  <c r="A141" i="47" s="1"/>
  <c r="C74" i="4"/>
  <c r="C150" i="4"/>
  <c r="D112" i="25" s="1"/>
  <c r="A112" i="47" s="1"/>
  <c r="C226" i="4"/>
  <c r="D170" i="25" s="1"/>
  <c r="A170" i="47" s="1"/>
  <c r="C872" i="4"/>
  <c r="D663" i="25" s="1"/>
  <c r="A663" i="47" s="1"/>
  <c r="C302" i="4"/>
  <c r="D228" i="25" s="1"/>
  <c r="A228" i="47" s="1"/>
  <c r="A259" i="28"/>
  <c r="C720" i="4"/>
  <c r="D547" i="25" s="1"/>
  <c r="A547" i="47" s="1"/>
  <c r="C264" i="4"/>
  <c r="D199" i="25" s="1"/>
  <c r="A199" i="47" s="1"/>
  <c r="C834" i="4"/>
  <c r="D634" i="25" s="1"/>
  <c r="A634" i="47" s="1"/>
  <c r="C530" i="4"/>
  <c r="D402" i="25" s="1"/>
  <c r="A402" i="47" s="1"/>
  <c r="A451" i="28"/>
  <c r="C378" i="4"/>
  <c r="D286" i="25" s="1"/>
  <c r="A286" i="47" s="1"/>
  <c r="A323" i="28"/>
  <c r="C568" i="4"/>
  <c r="D431" i="25" s="1"/>
  <c r="A431" i="47" s="1"/>
  <c r="A483" i="28"/>
  <c r="C606" i="4"/>
  <c r="D460" i="25" s="1"/>
  <c r="A460" i="47" s="1"/>
  <c r="A515" i="28"/>
  <c r="C644" i="4"/>
  <c r="D489" i="25" s="1"/>
  <c r="A489" i="47" s="1"/>
  <c r="A547" i="28"/>
  <c r="C340" i="4"/>
  <c r="D257" i="25" s="1"/>
  <c r="A257" i="47" s="1"/>
  <c r="A291" i="28"/>
  <c r="C416" i="4"/>
  <c r="D315" i="25" s="1"/>
  <c r="A315" i="47" s="1"/>
  <c r="C29" i="4"/>
  <c r="D16" i="25"/>
  <c r="A16" i="47" s="1"/>
  <c r="C682" i="4"/>
  <c r="D518" i="25" s="1"/>
  <c r="A518" i="47" s="1"/>
  <c r="A579" i="28"/>
  <c r="C492" i="4"/>
  <c r="D373" i="25" s="1"/>
  <c r="A373" i="47" s="1"/>
  <c r="B692" i="25"/>
  <c r="D692" i="24" s="1"/>
  <c r="C910" i="4"/>
  <c r="D692" i="25" s="1"/>
  <c r="A692" i="47" s="1"/>
  <c r="C943" i="4"/>
  <c r="B1050" i="46" s="1"/>
  <c r="C454" i="4"/>
  <c r="D344" i="25" s="1"/>
  <c r="A344" i="47" s="1"/>
  <c r="A387" i="28"/>
  <c r="C796" i="4"/>
  <c r="D605" i="25" s="1"/>
  <c r="A605" i="47" s="1"/>
  <c r="C758" i="4"/>
  <c r="D576" i="25" s="1"/>
  <c r="A576" i="47" s="1"/>
  <c r="A643" i="28"/>
  <c r="A2" i="25"/>
  <c r="A3" i="25" s="1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N15" i="24" l="1"/>
  <c r="H15" i="47"/>
  <c r="I14" i="47"/>
  <c r="K30" i="46"/>
  <c r="N30" i="46" s="1"/>
  <c r="F53" i="24"/>
  <c r="E16" i="25"/>
  <c r="B16" i="47" s="1"/>
  <c r="N16" i="25"/>
  <c r="P16" i="24" s="1"/>
  <c r="T15" i="24"/>
  <c r="S15" i="24"/>
  <c r="R15" i="24"/>
  <c r="Q15" i="24"/>
  <c r="V15" i="24"/>
  <c r="U15" i="24"/>
  <c r="D54" i="25"/>
  <c r="A54" i="47" s="1"/>
  <c r="O15" i="24"/>
  <c r="R15" i="25"/>
  <c r="M27" i="28" s="1"/>
  <c r="D27" i="28"/>
  <c r="O27" i="28" s="1"/>
  <c r="K26" i="28"/>
  <c r="N26" i="28" s="1"/>
  <c r="S14" i="25"/>
  <c r="Y14" i="24"/>
  <c r="Z14" i="24"/>
  <c r="F257" i="24"/>
  <c r="F431" i="24"/>
  <c r="W14" i="24"/>
  <c r="G15" i="24"/>
  <c r="B27" i="28"/>
  <c r="F344" i="24"/>
  <c r="F518" i="24"/>
  <c r="F547" i="24"/>
  <c r="I15" i="24"/>
  <c r="X15" i="24" s="1"/>
  <c r="F27" i="28"/>
  <c r="J15" i="24"/>
  <c r="G27" i="28"/>
  <c r="F16" i="24"/>
  <c r="J16" i="25"/>
  <c r="E16" i="47" s="1"/>
  <c r="G16" i="25"/>
  <c r="H16" i="25"/>
  <c r="D16" i="47" s="1"/>
  <c r="I16" i="25"/>
  <c r="F16" i="25"/>
  <c r="C16" i="47" s="1"/>
  <c r="L16" i="25"/>
  <c r="K16" i="25"/>
  <c r="F16" i="47" s="1"/>
  <c r="M16" i="25"/>
  <c r="G16" i="47" s="1"/>
  <c r="F489" i="24"/>
  <c r="F286" i="24"/>
  <c r="F692" i="24"/>
  <c r="F228" i="24"/>
  <c r="M15" i="24"/>
  <c r="J27" i="28"/>
  <c r="F605" i="24"/>
  <c r="F373" i="24"/>
  <c r="F634" i="24"/>
  <c r="H15" i="24"/>
  <c r="O15" i="25"/>
  <c r="E27" i="28"/>
  <c r="F576" i="24"/>
  <c r="F315" i="24"/>
  <c r="F460" i="24"/>
  <c r="F402" i="24"/>
  <c r="F663" i="24"/>
  <c r="L15" i="24"/>
  <c r="I27" i="28"/>
  <c r="K15" i="24"/>
  <c r="H27" i="28"/>
  <c r="F82" i="24"/>
  <c r="A99" i="28"/>
  <c r="F170" i="24"/>
  <c r="A196" i="28"/>
  <c r="F199" i="24"/>
  <c r="A228" i="28"/>
  <c r="F112" i="24"/>
  <c r="A132" i="28"/>
  <c r="F141" i="24"/>
  <c r="A164" i="28"/>
  <c r="A227" i="28"/>
  <c r="A419" i="28"/>
  <c r="A355" i="28"/>
  <c r="A611" i="28"/>
  <c r="A675" i="28"/>
  <c r="C112" i="4"/>
  <c r="D83" i="25" s="1"/>
  <c r="A83" i="47" s="1"/>
  <c r="A32" i="25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B107" i="25"/>
  <c r="D107" i="24" s="1"/>
  <c r="B78" i="25"/>
  <c r="D78" i="24" s="1"/>
  <c r="B197" i="25"/>
  <c r="D197" i="24" s="1"/>
  <c r="B17" i="25"/>
  <c r="D17" i="24" s="1"/>
  <c r="B137" i="25"/>
  <c r="D137" i="24" s="1"/>
  <c r="B167" i="25"/>
  <c r="D167" i="24" s="1"/>
  <c r="C25" i="25"/>
  <c r="E25" i="24" s="1"/>
  <c r="B48" i="25"/>
  <c r="D48" i="24" s="1"/>
  <c r="A67" i="28"/>
  <c r="A28" i="28"/>
  <c r="A707" i="28"/>
  <c r="A739" i="28"/>
  <c r="B287" i="25"/>
  <c r="D287" i="24" s="1"/>
  <c r="B227" i="25"/>
  <c r="D227" i="24" s="1"/>
  <c r="B316" i="25"/>
  <c r="D316" i="24" s="1"/>
  <c r="B257" i="25"/>
  <c r="D257" i="24" s="1"/>
  <c r="B374" i="25"/>
  <c r="D374" i="24" s="1"/>
  <c r="B345" i="25"/>
  <c r="D345" i="24" s="1"/>
  <c r="C75" i="4"/>
  <c r="D55" i="25" s="1"/>
  <c r="A55" i="47" s="1"/>
  <c r="C227" i="4"/>
  <c r="D171" i="25" s="1"/>
  <c r="A171" i="47" s="1"/>
  <c r="C151" i="4"/>
  <c r="D113" i="25" s="1"/>
  <c r="A113" i="47" s="1"/>
  <c r="C189" i="4"/>
  <c r="D142" i="25" s="1"/>
  <c r="A142" i="47" s="1"/>
  <c r="C265" i="4"/>
  <c r="D200" i="25" s="1"/>
  <c r="A200" i="47" s="1"/>
  <c r="C417" i="4"/>
  <c r="D316" i="25" s="1"/>
  <c r="A316" i="47" s="1"/>
  <c r="C569" i="4"/>
  <c r="D432" i="25" s="1"/>
  <c r="A432" i="47" s="1"/>
  <c r="A484" i="28"/>
  <c r="C797" i="4"/>
  <c r="D606" i="25" s="1"/>
  <c r="A606" i="47" s="1"/>
  <c r="C493" i="4"/>
  <c r="D374" i="25" s="1"/>
  <c r="A374" i="47" s="1"/>
  <c r="A420" i="28"/>
  <c r="C341" i="4"/>
  <c r="D258" i="25" s="1"/>
  <c r="A258" i="47" s="1"/>
  <c r="A292" i="28"/>
  <c r="C379" i="4"/>
  <c r="D287" i="25" s="1"/>
  <c r="A287" i="47" s="1"/>
  <c r="C721" i="4"/>
  <c r="D548" i="25" s="1"/>
  <c r="A548" i="47" s="1"/>
  <c r="A612" i="28"/>
  <c r="C455" i="4"/>
  <c r="D345" i="25" s="1"/>
  <c r="A345" i="47" s="1"/>
  <c r="A388" i="28"/>
  <c r="B722" i="25"/>
  <c r="D722" i="24" s="1"/>
  <c r="C982" i="4"/>
  <c r="B1093" i="46" s="1"/>
  <c r="C949" i="4"/>
  <c r="D722" i="25" s="1"/>
  <c r="A722" i="47" s="1"/>
  <c r="C683" i="4"/>
  <c r="D519" i="25" s="1"/>
  <c r="A519" i="47" s="1"/>
  <c r="A580" i="28"/>
  <c r="C645" i="4"/>
  <c r="D490" i="25" s="1"/>
  <c r="A490" i="47" s="1"/>
  <c r="A548" i="28"/>
  <c r="C531" i="4"/>
  <c r="D403" i="25" s="1"/>
  <c r="A403" i="47" s="1"/>
  <c r="A452" i="28"/>
  <c r="C303" i="4"/>
  <c r="D229" i="25" s="1"/>
  <c r="A229" i="47" s="1"/>
  <c r="A260" i="28"/>
  <c r="C759" i="4"/>
  <c r="D577" i="25" s="1"/>
  <c r="A577" i="47" s="1"/>
  <c r="A644" i="28"/>
  <c r="C911" i="4"/>
  <c r="D693" i="25" s="1"/>
  <c r="A693" i="47" s="1"/>
  <c r="C30" i="4"/>
  <c r="D17" i="25"/>
  <c r="A17" i="47" s="1"/>
  <c r="C607" i="4"/>
  <c r="D461" i="25" s="1"/>
  <c r="A461" i="47" s="1"/>
  <c r="A516" i="28"/>
  <c r="C835" i="4"/>
  <c r="D635" i="25" s="1"/>
  <c r="A635" i="47" s="1"/>
  <c r="A708" i="28"/>
  <c r="C873" i="4"/>
  <c r="D664" i="25" s="1"/>
  <c r="A664" i="47" s="1"/>
  <c r="N16" i="24" l="1"/>
  <c r="H16" i="47"/>
  <c r="I15" i="47"/>
  <c r="K31" i="46"/>
  <c r="N31" i="46" s="1"/>
  <c r="F54" i="24"/>
  <c r="E17" i="25"/>
  <c r="B17" i="47" s="1"/>
  <c r="N17" i="25"/>
  <c r="P17" i="24" s="1"/>
  <c r="T16" i="24"/>
  <c r="R16" i="24"/>
  <c r="S16" i="24"/>
  <c r="Q16" i="24"/>
  <c r="V16" i="24"/>
  <c r="U16" i="24"/>
  <c r="F490" i="24"/>
  <c r="F461" i="24"/>
  <c r="F345" i="24"/>
  <c r="G16" i="24"/>
  <c r="B28" i="28"/>
  <c r="L16" i="24"/>
  <c r="I28" i="28"/>
  <c r="F17" i="24"/>
  <c r="M17" i="25"/>
  <c r="G17" i="47" s="1"/>
  <c r="I17" i="25"/>
  <c r="J17" i="25"/>
  <c r="E17" i="47" s="1"/>
  <c r="G17" i="25"/>
  <c r="L17" i="25"/>
  <c r="K17" i="25"/>
  <c r="F17" i="47" s="1"/>
  <c r="F17" i="25"/>
  <c r="C17" i="47" s="1"/>
  <c r="H17" i="25"/>
  <c r="D17" i="47" s="1"/>
  <c r="F519" i="24"/>
  <c r="F374" i="24"/>
  <c r="I16" i="24"/>
  <c r="X16" i="24" s="1"/>
  <c r="F28" i="28"/>
  <c r="F664" i="24"/>
  <c r="F722" i="24"/>
  <c r="F548" i="24"/>
  <c r="F606" i="24"/>
  <c r="K27" i="28"/>
  <c r="N27" i="28" s="1"/>
  <c r="S15" i="25"/>
  <c r="H16" i="24"/>
  <c r="E28" i="28"/>
  <c r="O16" i="25"/>
  <c r="F577" i="24"/>
  <c r="M16" i="24"/>
  <c r="J28" i="28"/>
  <c r="F693" i="24"/>
  <c r="F403" i="24"/>
  <c r="F287" i="24"/>
  <c r="K16" i="24"/>
  <c r="H28" i="28"/>
  <c r="F258" i="24"/>
  <c r="F316" i="24"/>
  <c r="Z15" i="24"/>
  <c r="Y15" i="24"/>
  <c r="F635" i="24"/>
  <c r="F432" i="24"/>
  <c r="F55" i="24"/>
  <c r="D28" i="28"/>
  <c r="O28" i="28" s="1"/>
  <c r="R16" i="25"/>
  <c r="M28" i="28" s="1"/>
  <c r="O16" i="24"/>
  <c r="J16" i="24"/>
  <c r="G28" i="28"/>
  <c r="W15" i="24"/>
  <c r="F200" i="24"/>
  <c r="A229" i="28"/>
  <c r="F83" i="24"/>
  <c r="A100" i="28"/>
  <c r="F229" i="24"/>
  <c r="A261" i="28"/>
  <c r="F142" i="24"/>
  <c r="A165" i="28"/>
  <c r="F113" i="24"/>
  <c r="A133" i="28"/>
  <c r="F171" i="24"/>
  <c r="A197" i="28"/>
  <c r="A356" i="28"/>
  <c r="A324" i="28"/>
  <c r="A676" i="28"/>
  <c r="A61" i="25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56" i="25"/>
  <c r="A57" i="25" s="1"/>
  <c r="A58" i="25" s="1"/>
  <c r="A59" i="25" s="1"/>
  <c r="A60" i="25" s="1"/>
  <c r="C113" i="4"/>
  <c r="D84" i="25" s="1"/>
  <c r="A84" i="47" s="1"/>
  <c r="C26" i="25"/>
  <c r="E26" i="24" s="1"/>
  <c r="B79" i="25"/>
  <c r="D79" i="24" s="1"/>
  <c r="B18" i="25"/>
  <c r="D18" i="24" s="1"/>
  <c r="B49" i="25"/>
  <c r="D49" i="24" s="1"/>
  <c r="B168" i="25"/>
  <c r="D168" i="24" s="1"/>
  <c r="B138" i="25"/>
  <c r="D138" i="24" s="1"/>
  <c r="B198" i="25"/>
  <c r="D198" i="24" s="1"/>
  <c r="B108" i="25"/>
  <c r="D108" i="24" s="1"/>
  <c r="A68" i="28"/>
  <c r="A29" i="28"/>
  <c r="B375" i="25"/>
  <c r="D375" i="24" s="1"/>
  <c r="B317" i="25"/>
  <c r="D317" i="24" s="1"/>
  <c r="B228" i="25"/>
  <c r="D228" i="24" s="1"/>
  <c r="A740" i="28"/>
  <c r="A772" i="28"/>
  <c r="B346" i="25"/>
  <c r="D346" i="24" s="1"/>
  <c r="B258" i="25"/>
  <c r="D258" i="24" s="1"/>
  <c r="B288" i="25"/>
  <c r="D288" i="24" s="1"/>
  <c r="C190" i="4"/>
  <c r="D143" i="25" s="1"/>
  <c r="A143" i="47" s="1"/>
  <c r="C228" i="4"/>
  <c r="D172" i="25" s="1"/>
  <c r="A172" i="47" s="1"/>
  <c r="C266" i="4"/>
  <c r="D201" i="25" s="1"/>
  <c r="A201" i="47" s="1"/>
  <c r="C152" i="4"/>
  <c r="D114" i="25" s="1"/>
  <c r="A114" i="47" s="1"/>
  <c r="C76" i="4"/>
  <c r="D56" i="25" s="1"/>
  <c r="A56" i="47" s="1"/>
  <c r="C304" i="4"/>
  <c r="D230" i="25" s="1"/>
  <c r="A230" i="47" s="1"/>
  <c r="C646" i="4"/>
  <c r="D491" i="25" s="1"/>
  <c r="A491" i="47" s="1"/>
  <c r="C722" i="4"/>
  <c r="D549" i="25" s="1"/>
  <c r="A549" i="47" s="1"/>
  <c r="A613" i="28"/>
  <c r="C798" i="4"/>
  <c r="D607" i="25" s="1"/>
  <c r="A607" i="47" s="1"/>
  <c r="A677" i="28"/>
  <c r="C836" i="4"/>
  <c r="D636" i="25" s="1"/>
  <c r="A636" i="47" s="1"/>
  <c r="A709" i="28"/>
  <c r="C684" i="4"/>
  <c r="D520" i="25" s="1"/>
  <c r="A520" i="47" s="1"/>
  <c r="A581" i="28"/>
  <c r="C760" i="4"/>
  <c r="D578" i="25" s="1"/>
  <c r="A578" i="47" s="1"/>
  <c r="A645" i="28"/>
  <c r="C608" i="4"/>
  <c r="D462" i="25" s="1"/>
  <c r="A462" i="47" s="1"/>
  <c r="A517" i="28"/>
  <c r="C950" i="4"/>
  <c r="D723" i="25" s="1"/>
  <c r="A723" i="47" s="1"/>
  <c r="C380" i="4"/>
  <c r="D288" i="25" s="1"/>
  <c r="A288" i="47" s="1"/>
  <c r="C570" i="4"/>
  <c r="D433" i="25" s="1"/>
  <c r="A433" i="47" s="1"/>
  <c r="A485" i="28"/>
  <c r="C31" i="4"/>
  <c r="D18" i="25"/>
  <c r="A18" i="47" s="1"/>
  <c r="C988" i="4"/>
  <c r="D752" i="25" s="1"/>
  <c r="A752" i="47" s="1"/>
  <c r="C1021" i="4"/>
  <c r="B1136" i="46" s="1"/>
  <c r="B752" i="25"/>
  <c r="D752" i="24" s="1"/>
  <c r="C912" i="4"/>
  <c r="D694" i="25" s="1"/>
  <c r="A694" i="47" s="1"/>
  <c r="C342" i="4"/>
  <c r="D259" i="25" s="1"/>
  <c r="A259" i="47" s="1"/>
  <c r="A293" i="28"/>
  <c r="C418" i="4"/>
  <c r="D317" i="25" s="1"/>
  <c r="A317" i="47" s="1"/>
  <c r="A357" i="28"/>
  <c r="C874" i="4"/>
  <c r="D665" i="25" s="1"/>
  <c r="A665" i="47" s="1"/>
  <c r="C532" i="4"/>
  <c r="D404" i="25" s="1"/>
  <c r="A404" i="47" s="1"/>
  <c r="C456" i="4"/>
  <c r="D346" i="25" s="1"/>
  <c r="A346" i="47" s="1"/>
  <c r="C494" i="4"/>
  <c r="D375" i="25" s="1"/>
  <c r="A375" i="47" s="1"/>
  <c r="A421" i="28"/>
  <c r="N17" i="24" l="1"/>
  <c r="H17" i="47"/>
  <c r="I16" i="47"/>
  <c r="K32" i="46"/>
  <c r="N32" i="46" s="1"/>
  <c r="E18" i="25"/>
  <c r="B18" i="47" s="1"/>
  <c r="N18" i="25"/>
  <c r="P18" i="24" s="1"/>
  <c r="T17" i="24"/>
  <c r="S17" i="24"/>
  <c r="R17" i="24"/>
  <c r="Q17" i="24"/>
  <c r="V17" i="24"/>
  <c r="U17" i="24"/>
  <c r="K28" i="28"/>
  <c r="N28" i="28" s="1"/>
  <c r="S16" i="25"/>
  <c r="I17" i="24"/>
  <c r="X17" i="24" s="1"/>
  <c r="F29" i="28"/>
  <c r="F317" i="24"/>
  <c r="F752" i="24"/>
  <c r="F723" i="24"/>
  <c r="F520" i="24"/>
  <c r="F549" i="24"/>
  <c r="J17" i="24"/>
  <c r="G29" i="28"/>
  <c r="L17" i="24"/>
  <c r="I29" i="28"/>
  <c r="F491" i="24"/>
  <c r="Y16" i="24"/>
  <c r="Z16" i="24"/>
  <c r="H17" i="24"/>
  <c r="O17" i="25"/>
  <c r="E29" i="28"/>
  <c r="K17" i="24"/>
  <c r="H29" i="28"/>
  <c r="F665" i="24"/>
  <c r="F288" i="24"/>
  <c r="F375" i="24"/>
  <c r="F462" i="24"/>
  <c r="G17" i="24"/>
  <c r="B29" i="28"/>
  <c r="O17" i="24"/>
  <c r="D29" i="28"/>
  <c r="O29" i="28" s="1"/>
  <c r="R17" i="25"/>
  <c r="M29" i="28" s="1"/>
  <c r="F433" i="24"/>
  <c r="F578" i="24"/>
  <c r="F607" i="24"/>
  <c r="F18" i="24"/>
  <c r="M18" i="25"/>
  <c r="G18" i="47" s="1"/>
  <c r="H18" i="25"/>
  <c r="D18" i="47" s="1"/>
  <c r="J18" i="25"/>
  <c r="E18" i="47" s="1"/>
  <c r="G18" i="25"/>
  <c r="F18" i="25"/>
  <c r="C18" i="47" s="1"/>
  <c r="L18" i="25"/>
  <c r="K18" i="25"/>
  <c r="F18" i="47" s="1"/>
  <c r="I18" i="25"/>
  <c r="F346" i="24"/>
  <c r="F636" i="24"/>
  <c r="F404" i="24"/>
  <c r="F694" i="24"/>
  <c r="W16" i="24"/>
  <c r="M17" i="24"/>
  <c r="J29" i="28"/>
  <c r="D19" i="25"/>
  <c r="F259" i="24"/>
  <c r="A294" i="28"/>
  <c r="F230" i="24"/>
  <c r="A262" i="28"/>
  <c r="F84" i="24"/>
  <c r="A101" i="28"/>
  <c r="F56" i="24"/>
  <c r="A70" i="28"/>
  <c r="F114" i="24"/>
  <c r="A134" i="28"/>
  <c r="F201" i="24"/>
  <c r="A230" i="28"/>
  <c r="F172" i="24"/>
  <c r="A198" i="28"/>
  <c r="F143" i="24"/>
  <c r="A166" i="28"/>
  <c r="A453" i="28"/>
  <c r="A741" i="28"/>
  <c r="A549" i="28"/>
  <c r="A389" i="28"/>
  <c r="A325" i="28"/>
  <c r="A91" i="25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86" i="25"/>
  <c r="A87" i="25" s="1"/>
  <c r="A88" i="25" s="1"/>
  <c r="A89" i="25" s="1"/>
  <c r="A90" i="25" s="1"/>
  <c r="C27" i="25"/>
  <c r="E27" i="24" s="1"/>
  <c r="C114" i="4"/>
  <c r="D85" i="25" s="1"/>
  <c r="A85" i="47" s="1"/>
  <c r="C77" i="4"/>
  <c r="B139" i="25"/>
  <c r="D139" i="24" s="1"/>
  <c r="B50" i="25"/>
  <c r="D50" i="24" s="1"/>
  <c r="B80" i="25"/>
  <c r="D80" i="24" s="1"/>
  <c r="B19" i="25"/>
  <c r="D19" i="24" s="1"/>
  <c r="B109" i="25"/>
  <c r="D109" i="24" s="1"/>
  <c r="B199" i="25"/>
  <c r="D199" i="24" s="1"/>
  <c r="B169" i="25"/>
  <c r="D169" i="24" s="1"/>
  <c r="A69" i="28"/>
  <c r="A773" i="28"/>
  <c r="A805" i="28"/>
  <c r="A30" i="28"/>
  <c r="B289" i="25"/>
  <c r="D289" i="24" s="1"/>
  <c r="B347" i="25"/>
  <c r="D347" i="24" s="1"/>
  <c r="B229" i="25"/>
  <c r="D229" i="24" s="1"/>
  <c r="B318" i="25"/>
  <c r="D318" i="24" s="1"/>
  <c r="B259" i="25"/>
  <c r="D259" i="24" s="1"/>
  <c r="B376" i="25"/>
  <c r="D376" i="24" s="1"/>
  <c r="C305" i="4"/>
  <c r="D231" i="25" s="1"/>
  <c r="A231" i="47" s="1"/>
  <c r="C229" i="4"/>
  <c r="D173" i="25" s="1"/>
  <c r="A173" i="47" s="1"/>
  <c r="C153" i="4"/>
  <c r="D115" i="25" s="1"/>
  <c r="A115" i="47" s="1"/>
  <c r="C267" i="4"/>
  <c r="D202" i="25" s="1"/>
  <c r="A202" i="47" s="1"/>
  <c r="C191" i="4"/>
  <c r="D144" i="25" s="1"/>
  <c r="A144" i="47" s="1"/>
  <c r="C343" i="4"/>
  <c r="D260" i="25" s="1"/>
  <c r="A260" i="47" s="1"/>
  <c r="C32" i="4"/>
  <c r="C609" i="4"/>
  <c r="D463" i="25" s="1"/>
  <c r="A463" i="47" s="1"/>
  <c r="A518" i="28"/>
  <c r="C837" i="4"/>
  <c r="D637" i="25" s="1"/>
  <c r="A637" i="47" s="1"/>
  <c r="A710" i="28"/>
  <c r="C457" i="4"/>
  <c r="D347" i="25" s="1"/>
  <c r="A347" i="47" s="1"/>
  <c r="C799" i="4"/>
  <c r="D608" i="25" s="1"/>
  <c r="A608" i="47" s="1"/>
  <c r="A678" i="28"/>
  <c r="C533" i="4"/>
  <c r="D405" i="25" s="1"/>
  <c r="A405" i="47" s="1"/>
  <c r="A454" i="28"/>
  <c r="C913" i="4"/>
  <c r="D695" i="25" s="1"/>
  <c r="A695" i="47" s="1"/>
  <c r="A774" i="28"/>
  <c r="C495" i="4"/>
  <c r="D376" i="25" s="1"/>
  <c r="A376" i="47" s="1"/>
  <c r="C571" i="4"/>
  <c r="D434" i="25" s="1"/>
  <c r="A434" i="47" s="1"/>
  <c r="A486" i="28"/>
  <c r="C761" i="4"/>
  <c r="D579" i="25" s="1"/>
  <c r="A579" i="47" s="1"/>
  <c r="C381" i="4"/>
  <c r="D289" i="25" s="1"/>
  <c r="A289" i="47" s="1"/>
  <c r="C685" i="4"/>
  <c r="D521" i="25" s="1"/>
  <c r="A521" i="47" s="1"/>
  <c r="A582" i="28"/>
  <c r="C723" i="4"/>
  <c r="D550" i="25" s="1"/>
  <c r="A550" i="47" s="1"/>
  <c r="A614" i="28"/>
  <c r="C419" i="4"/>
  <c r="D318" i="25" s="1"/>
  <c r="A318" i="47" s="1"/>
  <c r="A358" i="28"/>
  <c r="C875" i="4"/>
  <c r="D666" i="25" s="1"/>
  <c r="A666" i="47" s="1"/>
  <c r="C1027" i="4"/>
  <c r="D782" i="25" s="1"/>
  <c r="A782" i="47" s="1"/>
  <c r="C1060" i="4"/>
  <c r="B1179" i="46" s="1"/>
  <c r="B782" i="25"/>
  <c r="D782" i="24" s="1"/>
  <c r="C951" i="4"/>
  <c r="D724" i="25" s="1"/>
  <c r="A724" i="47" s="1"/>
  <c r="C989" i="4"/>
  <c r="D753" i="25" s="1"/>
  <c r="A753" i="47" s="1"/>
  <c r="C647" i="4"/>
  <c r="D492" i="25" s="1"/>
  <c r="A492" i="47" s="1"/>
  <c r="N18" i="24" l="1"/>
  <c r="H18" i="47"/>
  <c r="I17" i="47"/>
  <c r="K33" i="46"/>
  <c r="N33" i="46" s="1"/>
  <c r="N19" i="25"/>
  <c r="P19" i="24" s="1"/>
  <c r="A19" i="47"/>
  <c r="T18" i="24"/>
  <c r="S18" i="24"/>
  <c r="R18" i="24"/>
  <c r="Q18" i="24"/>
  <c r="V18" i="24"/>
  <c r="U18" i="24"/>
  <c r="D57" i="25"/>
  <c r="A57" i="47" s="1"/>
  <c r="A31" i="28"/>
  <c r="E19" i="25"/>
  <c r="B19" i="47" s="1"/>
  <c r="F550" i="24"/>
  <c r="F376" i="24"/>
  <c r="F608" i="24"/>
  <c r="F492" i="24"/>
  <c r="F666" i="24"/>
  <c r="F521" i="24"/>
  <c r="F347" i="24"/>
  <c r="H18" i="24"/>
  <c r="E30" i="28"/>
  <c r="O18" i="25"/>
  <c r="F695" i="24"/>
  <c r="F724" i="24"/>
  <c r="F318" i="24"/>
  <c r="F579" i="24"/>
  <c r="F637" i="24"/>
  <c r="K18" i="24"/>
  <c r="H30" i="28"/>
  <c r="L18" i="24"/>
  <c r="I30" i="28"/>
  <c r="F753" i="24"/>
  <c r="I18" i="24"/>
  <c r="X18" i="24" s="1"/>
  <c r="F30" i="28"/>
  <c r="F405" i="24"/>
  <c r="G18" i="24"/>
  <c r="B30" i="28"/>
  <c r="F434" i="24"/>
  <c r="F463" i="24"/>
  <c r="F19" i="24"/>
  <c r="I19" i="25"/>
  <c r="M19" i="25"/>
  <c r="G19" i="47" s="1"/>
  <c r="J19" i="25"/>
  <c r="E19" i="47" s="1"/>
  <c r="L19" i="25"/>
  <c r="H19" i="25"/>
  <c r="D19" i="47" s="1"/>
  <c r="G19" i="25"/>
  <c r="F19" i="25"/>
  <c r="C19" i="47" s="1"/>
  <c r="K19" i="25"/>
  <c r="F19" i="47" s="1"/>
  <c r="M18" i="24"/>
  <c r="J30" i="28"/>
  <c r="O18" i="24"/>
  <c r="R18" i="25"/>
  <c r="M30" i="28" s="1"/>
  <c r="D30" i="28"/>
  <c r="O30" i="28" s="1"/>
  <c r="J18" i="24"/>
  <c r="G30" i="28"/>
  <c r="Z17" i="24"/>
  <c r="Y17" i="24"/>
  <c r="W17" i="24"/>
  <c r="F782" i="24"/>
  <c r="K29" i="28"/>
  <c r="N29" i="28" s="1"/>
  <c r="S17" i="25"/>
  <c r="F202" i="24"/>
  <c r="A231" i="28"/>
  <c r="F115" i="24"/>
  <c r="A135" i="28"/>
  <c r="F173" i="24"/>
  <c r="A199" i="28"/>
  <c r="F231" i="24"/>
  <c r="A263" i="28"/>
  <c r="F260" i="24"/>
  <c r="A295" i="28"/>
  <c r="F289" i="24"/>
  <c r="A327" i="28"/>
  <c r="F144" i="24"/>
  <c r="A167" i="28"/>
  <c r="F85" i="24"/>
  <c r="A102" i="28"/>
  <c r="C28" i="25"/>
  <c r="E28" i="24" s="1"/>
  <c r="A390" i="28"/>
  <c r="A550" i="28"/>
  <c r="A646" i="28"/>
  <c r="A326" i="28"/>
  <c r="A422" i="28"/>
  <c r="A742" i="28"/>
  <c r="C78" i="4"/>
  <c r="D58" i="25" s="1"/>
  <c r="A58" i="47" s="1"/>
  <c r="A121" i="25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16" i="25"/>
  <c r="A117" i="25" s="1"/>
  <c r="A118" i="25" s="1"/>
  <c r="A119" i="25" s="1"/>
  <c r="A120" i="25" s="1"/>
  <c r="C115" i="4"/>
  <c r="D86" i="25" s="1"/>
  <c r="A86" i="47" s="1"/>
  <c r="B20" i="25"/>
  <c r="D20" i="24" s="1"/>
  <c r="B200" i="25"/>
  <c r="D200" i="24" s="1"/>
  <c r="B51" i="25"/>
  <c r="D51" i="24" s="1"/>
  <c r="B170" i="25"/>
  <c r="D170" i="24" s="1"/>
  <c r="B110" i="25"/>
  <c r="D110" i="24" s="1"/>
  <c r="B81" i="25"/>
  <c r="D81" i="24" s="1"/>
  <c r="B140" i="25"/>
  <c r="D140" i="24" s="1"/>
  <c r="B230" i="25"/>
  <c r="D230" i="24" s="1"/>
  <c r="B290" i="25"/>
  <c r="D290" i="24" s="1"/>
  <c r="A838" i="28"/>
  <c r="A806" i="28"/>
  <c r="B377" i="25"/>
  <c r="D377" i="24" s="1"/>
  <c r="B260" i="25"/>
  <c r="D260" i="24" s="1"/>
  <c r="B319" i="25"/>
  <c r="D319" i="24" s="1"/>
  <c r="B348" i="25"/>
  <c r="D348" i="24" s="1"/>
  <c r="C344" i="4"/>
  <c r="D261" i="25" s="1"/>
  <c r="A261" i="47" s="1"/>
  <c r="C192" i="4"/>
  <c r="D145" i="25" s="1"/>
  <c r="A145" i="47" s="1"/>
  <c r="C154" i="4"/>
  <c r="D116" i="25" s="1"/>
  <c r="A116" i="47" s="1"/>
  <c r="C33" i="4"/>
  <c r="D20" i="25"/>
  <c r="A20" i="47" s="1"/>
  <c r="C268" i="4"/>
  <c r="D203" i="25" s="1"/>
  <c r="A203" i="47" s="1"/>
  <c r="C230" i="4"/>
  <c r="D174" i="25" s="1"/>
  <c r="A174" i="47" s="1"/>
  <c r="C306" i="4"/>
  <c r="D232" i="25" s="1"/>
  <c r="A232" i="47" s="1"/>
  <c r="C382" i="4"/>
  <c r="D290" i="25" s="1"/>
  <c r="A290" i="47" s="1"/>
  <c r="C1028" i="4"/>
  <c r="D783" i="25" s="1"/>
  <c r="A783" i="47" s="1"/>
  <c r="C724" i="4"/>
  <c r="D551" i="25" s="1"/>
  <c r="A551" i="47" s="1"/>
  <c r="C572" i="4"/>
  <c r="D435" i="25" s="1"/>
  <c r="A435" i="47" s="1"/>
  <c r="A487" i="28"/>
  <c r="C800" i="4"/>
  <c r="D609" i="25" s="1"/>
  <c r="A609" i="47" s="1"/>
  <c r="A679" i="28"/>
  <c r="C686" i="4"/>
  <c r="D522" i="25" s="1"/>
  <c r="A522" i="47" s="1"/>
  <c r="C496" i="4"/>
  <c r="D377" i="25" s="1"/>
  <c r="A377" i="47" s="1"/>
  <c r="C458" i="4"/>
  <c r="D348" i="25" s="1"/>
  <c r="A348" i="47" s="1"/>
  <c r="C876" i="4"/>
  <c r="D667" i="25" s="1"/>
  <c r="A667" i="47" s="1"/>
  <c r="A743" i="28"/>
  <c r="C990" i="4"/>
  <c r="D754" i="25" s="1"/>
  <c r="A754" i="47" s="1"/>
  <c r="C914" i="4"/>
  <c r="D696" i="25" s="1"/>
  <c r="A696" i="47" s="1"/>
  <c r="A775" i="28"/>
  <c r="C838" i="4"/>
  <c r="D638" i="25" s="1"/>
  <c r="A638" i="47" s="1"/>
  <c r="C648" i="4"/>
  <c r="D493" i="25" s="1"/>
  <c r="A493" i="47" s="1"/>
  <c r="A551" i="28"/>
  <c r="C952" i="4"/>
  <c r="D725" i="25" s="1"/>
  <c r="A725" i="47" s="1"/>
  <c r="C1099" i="4"/>
  <c r="B1222" i="46" s="1"/>
  <c r="B812" i="25"/>
  <c r="D812" i="24" s="1"/>
  <c r="C1066" i="4"/>
  <c r="D812" i="25" s="1"/>
  <c r="A812" i="47" s="1"/>
  <c r="C420" i="4"/>
  <c r="D319" i="25" s="1"/>
  <c r="A319" i="47" s="1"/>
  <c r="A359" i="28"/>
  <c r="C762" i="4"/>
  <c r="D580" i="25" s="1"/>
  <c r="A580" i="47" s="1"/>
  <c r="A647" i="28"/>
  <c r="C534" i="4"/>
  <c r="D406" i="25" s="1"/>
  <c r="A406" i="47" s="1"/>
  <c r="C610" i="4"/>
  <c r="D464" i="25" s="1"/>
  <c r="A464" i="47" s="1"/>
  <c r="B393" i="25"/>
  <c r="D393" i="24" s="1"/>
  <c r="N19" i="24" l="1"/>
  <c r="H19" i="47"/>
  <c r="I18" i="47"/>
  <c r="K34" i="46"/>
  <c r="N34" i="46" s="1"/>
  <c r="F57" i="24"/>
  <c r="E20" i="25"/>
  <c r="B20" i="47" s="1"/>
  <c r="N20" i="25"/>
  <c r="P20" i="24" s="1"/>
  <c r="A71" i="28"/>
  <c r="T19" i="24"/>
  <c r="R19" i="24"/>
  <c r="S19" i="24"/>
  <c r="Q19" i="24"/>
  <c r="V19" i="24"/>
  <c r="U19" i="24"/>
  <c r="F725" i="24"/>
  <c r="F609" i="24"/>
  <c r="Y18" i="24"/>
  <c r="Z18" i="24"/>
  <c r="I19" i="24"/>
  <c r="X19" i="24" s="1"/>
  <c r="F31" i="28"/>
  <c r="F580" i="24"/>
  <c r="M19" i="24"/>
  <c r="J31" i="28"/>
  <c r="I31" i="28"/>
  <c r="L19" i="24"/>
  <c r="F696" i="24"/>
  <c r="F522" i="24"/>
  <c r="F783" i="24"/>
  <c r="W18" i="24"/>
  <c r="G31" i="28"/>
  <c r="J19" i="24"/>
  <c r="F464" i="24"/>
  <c r="F812" i="24"/>
  <c r="F638" i="24"/>
  <c r="F348" i="24"/>
  <c r="F435" i="24"/>
  <c r="H19" i="24"/>
  <c r="E31" i="28"/>
  <c r="O19" i="25"/>
  <c r="O19" i="24"/>
  <c r="D31" i="28"/>
  <c r="O31" i="28" s="1"/>
  <c r="R19" i="25"/>
  <c r="M31" i="28" s="1"/>
  <c r="F754" i="24"/>
  <c r="F493" i="24"/>
  <c r="F667" i="24"/>
  <c r="F406" i="24"/>
  <c r="F377" i="24"/>
  <c r="F551" i="24"/>
  <c r="F20" i="24"/>
  <c r="I20" i="25"/>
  <c r="K20" i="25"/>
  <c r="F20" i="47" s="1"/>
  <c r="H20" i="25"/>
  <c r="D20" i="47" s="1"/>
  <c r="J20" i="25"/>
  <c r="E20" i="47" s="1"/>
  <c r="F20" i="25"/>
  <c r="C20" i="47" s="1"/>
  <c r="G20" i="25"/>
  <c r="M20" i="25"/>
  <c r="G20" i="47" s="1"/>
  <c r="L20" i="25"/>
  <c r="G19" i="24"/>
  <c r="B31" i="28"/>
  <c r="K19" i="24"/>
  <c r="H31" i="28"/>
  <c r="K30" i="28"/>
  <c r="N30" i="28" s="1"/>
  <c r="S18" i="25"/>
  <c r="F290" i="24"/>
  <c r="A328" i="28"/>
  <c r="F116" i="24"/>
  <c r="A136" i="28"/>
  <c r="F86" i="24"/>
  <c r="A103" i="28"/>
  <c r="F232" i="24"/>
  <c r="A264" i="28"/>
  <c r="F145" i="24"/>
  <c r="A168" i="28"/>
  <c r="F319" i="24"/>
  <c r="A360" i="28"/>
  <c r="F174" i="24"/>
  <c r="A200" i="28"/>
  <c r="F261" i="24"/>
  <c r="A296" i="28"/>
  <c r="F203" i="24"/>
  <c r="A232" i="28"/>
  <c r="F58" i="24"/>
  <c r="A72" i="28"/>
  <c r="C1138" i="4"/>
  <c r="A807" i="28"/>
  <c r="A391" i="28"/>
  <c r="C29" i="25"/>
  <c r="E29" i="24" s="1"/>
  <c r="A455" i="28"/>
  <c r="A615" i="28"/>
  <c r="A519" i="28"/>
  <c r="A423" i="28"/>
  <c r="A711" i="28"/>
  <c r="A583" i="28"/>
  <c r="C79" i="4"/>
  <c r="A151" i="25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46" i="25"/>
  <c r="A147" i="25" s="1"/>
  <c r="A148" i="25" s="1"/>
  <c r="A149" i="25" s="1"/>
  <c r="A150" i="25" s="1"/>
  <c r="C116" i="4"/>
  <c r="D87" i="25" s="1"/>
  <c r="A87" i="47" s="1"/>
  <c r="C155" i="4"/>
  <c r="D117" i="25" s="1"/>
  <c r="A117" i="47" s="1"/>
  <c r="A32" i="28"/>
  <c r="B82" i="25"/>
  <c r="D82" i="24" s="1"/>
  <c r="B111" i="25"/>
  <c r="D111" i="24" s="1"/>
  <c r="B141" i="25"/>
  <c r="D141" i="24" s="1"/>
  <c r="B171" i="25"/>
  <c r="D171" i="24" s="1"/>
  <c r="B52" i="25"/>
  <c r="D52" i="24" s="1"/>
  <c r="B201" i="25"/>
  <c r="D201" i="24" s="1"/>
  <c r="B21" i="25"/>
  <c r="D21" i="24" s="1"/>
  <c r="B394" i="25"/>
  <c r="D394" i="24" s="1"/>
  <c r="A839" i="28"/>
  <c r="A871" i="28"/>
  <c r="B349" i="25"/>
  <c r="D349" i="24" s="1"/>
  <c r="B320" i="25"/>
  <c r="D320" i="24" s="1"/>
  <c r="B261" i="25"/>
  <c r="D261" i="24" s="1"/>
  <c r="B378" i="25"/>
  <c r="D378" i="24" s="1"/>
  <c r="B291" i="25"/>
  <c r="D291" i="24" s="1"/>
  <c r="B231" i="25"/>
  <c r="D231" i="24" s="1"/>
  <c r="C231" i="4"/>
  <c r="D175" i="25" s="1"/>
  <c r="A175" i="47" s="1"/>
  <c r="C34" i="4"/>
  <c r="D21" i="25"/>
  <c r="A21" i="47" s="1"/>
  <c r="C193" i="4"/>
  <c r="D146" i="25" s="1"/>
  <c r="A146" i="47" s="1"/>
  <c r="C383" i="4"/>
  <c r="D291" i="25" s="1"/>
  <c r="A291" i="47" s="1"/>
  <c r="C307" i="4"/>
  <c r="D233" i="25" s="1"/>
  <c r="A233" i="47" s="1"/>
  <c r="C269" i="4"/>
  <c r="D204" i="25" s="1"/>
  <c r="A204" i="47" s="1"/>
  <c r="C345" i="4"/>
  <c r="D262" i="25" s="1"/>
  <c r="A262" i="47" s="1"/>
  <c r="C421" i="4"/>
  <c r="D320" i="25" s="1"/>
  <c r="A320" i="47" s="1"/>
  <c r="C915" i="4"/>
  <c r="D697" i="25" s="1"/>
  <c r="A697" i="47" s="1"/>
  <c r="C573" i="4"/>
  <c r="D436" i="25" s="1"/>
  <c r="A436" i="47" s="1"/>
  <c r="A488" i="28"/>
  <c r="C459" i="4"/>
  <c r="D349" i="25" s="1"/>
  <c r="A349" i="47" s="1"/>
  <c r="A392" i="28"/>
  <c r="C497" i="4"/>
  <c r="D378" i="25" s="1"/>
  <c r="A378" i="47" s="1"/>
  <c r="A424" i="28"/>
  <c r="C1105" i="4"/>
  <c r="D842" i="25" s="1"/>
  <c r="A842" i="47" s="1"/>
  <c r="B842" i="25"/>
  <c r="D842" i="24" s="1"/>
  <c r="C535" i="4"/>
  <c r="D407" i="25" s="1"/>
  <c r="A407" i="47" s="1"/>
  <c r="A456" i="28"/>
  <c r="C953" i="4"/>
  <c r="D726" i="25" s="1"/>
  <c r="A726" i="47" s="1"/>
  <c r="A808" i="28"/>
  <c r="C725" i="4"/>
  <c r="D552" i="25" s="1"/>
  <c r="A552" i="47" s="1"/>
  <c r="A616" i="28"/>
  <c r="C763" i="4"/>
  <c r="D581" i="25" s="1"/>
  <c r="A581" i="47" s="1"/>
  <c r="C649" i="4"/>
  <c r="D494" i="25" s="1"/>
  <c r="A494" i="47" s="1"/>
  <c r="C991" i="4"/>
  <c r="D755" i="25" s="1"/>
  <c r="A755" i="47" s="1"/>
  <c r="A840" i="28"/>
  <c r="C687" i="4"/>
  <c r="D523" i="25" s="1"/>
  <c r="A523" i="47" s="1"/>
  <c r="C1029" i="4"/>
  <c r="D784" i="25" s="1"/>
  <c r="A784" i="47" s="1"/>
  <c r="C611" i="4"/>
  <c r="D465" i="25" s="1"/>
  <c r="A465" i="47" s="1"/>
  <c r="C1067" i="4"/>
  <c r="D813" i="25" s="1"/>
  <c r="A813" i="47" s="1"/>
  <c r="C839" i="4"/>
  <c r="D639" i="25" s="1"/>
  <c r="A639" i="47" s="1"/>
  <c r="C877" i="4"/>
  <c r="D668" i="25" s="1"/>
  <c r="A668" i="47" s="1"/>
  <c r="A744" i="28"/>
  <c r="C801" i="4"/>
  <c r="D610" i="25" s="1"/>
  <c r="A610" i="47" s="1"/>
  <c r="A680" i="28"/>
  <c r="N20" i="24" l="1"/>
  <c r="H20" i="47"/>
  <c r="I19" i="47"/>
  <c r="K35" i="46"/>
  <c r="N35" i="46" s="1"/>
  <c r="E21" i="25"/>
  <c r="B21" i="47" s="1"/>
  <c r="N21" i="25"/>
  <c r="P21" i="24" s="1"/>
  <c r="C1144" i="4"/>
  <c r="D872" i="25" s="1"/>
  <c r="A872" i="47" s="1"/>
  <c r="B1265" i="46"/>
  <c r="T20" i="24"/>
  <c r="S20" i="24"/>
  <c r="R20" i="24"/>
  <c r="Q20" i="24"/>
  <c r="V20" i="24"/>
  <c r="U20" i="24"/>
  <c r="D59" i="25"/>
  <c r="A59" i="47" s="1"/>
  <c r="O20" i="24"/>
  <c r="D32" i="28"/>
  <c r="O32" i="28" s="1"/>
  <c r="R20" i="25"/>
  <c r="M32" i="28" s="1"/>
  <c r="B32" i="28"/>
  <c r="G20" i="24"/>
  <c r="I20" i="24"/>
  <c r="X20" i="24" s="1"/>
  <c r="F32" i="28"/>
  <c r="Z19" i="24"/>
  <c r="Y19" i="24"/>
  <c r="F639" i="24"/>
  <c r="F494" i="24"/>
  <c r="W19" i="24"/>
  <c r="F465" i="24"/>
  <c r="F581" i="24"/>
  <c r="F407" i="24"/>
  <c r="H20" i="24"/>
  <c r="E32" i="28"/>
  <c r="O20" i="25"/>
  <c r="F610" i="24"/>
  <c r="F784" i="24"/>
  <c r="L20" i="24"/>
  <c r="I32" i="28"/>
  <c r="K31" i="28"/>
  <c r="N31" i="28" s="1"/>
  <c r="S19" i="25"/>
  <c r="F813" i="24"/>
  <c r="H32" i="28"/>
  <c r="K20" i="24"/>
  <c r="F552" i="24"/>
  <c r="J20" i="24"/>
  <c r="G32" i="28"/>
  <c r="F755" i="24"/>
  <c r="F726" i="24"/>
  <c r="F378" i="24"/>
  <c r="F21" i="24"/>
  <c r="G21" i="25"/>
  <c r="F21" i="25"/>
  <c r="C21" i="47" s="1"/>
  <c r="I21" i="25"/>
  <c r="K21" i="25"/>
  <c r="F21" i="47" s="1"/>
  <c r="L21" i="25"/>
  <c r="H21" i="25"/>
  <c r="D21" i="47" s="1"/>
  <c r="J21" i="25"/>
  <c r="E21" i="47" s="1"/>
  <c r="M21" i="25"/>
  <c r="G21" i="47" s="1"/>
  <c r="F523" i="24"/>
  <c r="F842" i="24"/>
  <c r="F436" i="24"/>
  <c r="F668" i="24"/>
  <c r="F697" i="24"/>
  <c r="M20" i="24"/>
  <c r="J32" i="28"/>
  <c r="F262" i="24"/>
  <c r="A297" i="28"/>
  <c r="F349" i="24"/>
  <c r="A393" i="28"/>
  <c r="F204" i="24"/>
  <c r="A233" i="28"/>
  <c r="F175" i="24"/>
  <c r="A201" i="28"/>
  <c r="F117" i="24"/>
  <c r="A137" i="28"/>
  <c r="F233" i="24"/>
  <c r="A265" i="28"/>
  <c r="F87" i="24"/>
  <c r="A104" i="28"/>
  <c r="F291" i="24"/>
  <c r="A329" i="28"/>
  <c r="F146" i="24"/>
  <c r="A169" i="28"/>
  <c r="F320" i="24"/>
  <c r="A361" i="28"/>
  <c r="A73" i="28"/>
  <c r="C1177" i="4"/>
  <c r="B1308" i="46" s="1"/>
  <c r="A712" i="28"/>
  <c r="A520" i="28"/>
  <c r="A776" i="28"/>
  <c r="A552" i="28"/>
  <c r="A584" i="28"/>
  <c r="A648" i="28"/>
  <c r="C30" i="25"/>
  <c r="E30" i="24" s="1"/>
  <c r="A809" i="28"/>
  <c r="C156" i="4"/>
  <c r="D118" i="25" s="1"/>
  <c r="A118" i="47" s="1"/>
  <c r="A841" i="28"/>
  <c r="C117" i="4"/>
  <c r="D88" i="25" s="1"/>
  <c r="A88" i="47" s="1"/>
  <c r="C80" i="4"/>
  <c r="A181" i="25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176" i="25"/>
  <c r="A177" i="25" s="1"/>
  <c r="A178" i="25" s="1"/>
  <c r="A179" i="25" s="1"/>
  <c r="A180" i="25" s="1"/>
  <c r="C194" i="4"/>
  <c r="D147" i="25" s="1"/>
  <c r="A147" i="47" s="1"/>
  <c r="A33" i="28"/>
  <c r="B22" i="25"/>
  <c r="D22" i="24" s="1"/>
  <c r="B53" i="25"/>
  <c r="D53" i="24" s="1"/>
  <c r="B112" i="25"/>
  <c r="D112" i="24" s="1"/>
  <c r="B202" i="25"/>
  <c r="D202" i="24" s="1"/>
  <c r="B172" i="25"/>
  <c r="D172" i="24" s="1"/>
  <c r="B142" i="25"/>
  <c r="D142" i="24" s="1"/>
  <c r="B83" i="25"/>
  <c r="D83" i="24" s="1"/>
  <c r="B292" i="25"/>
  <c r="D292" i="24" s="1"/>
  <c r="A904" i="28"/>
  <c r="A872" i="28"/>
  <c r="B232" i="25"/>
  <c r="D232" i="24" s="1"/>
  <c r="B262" i="25"/>
  <c r="D262" i="24" s="1"/>
  <c r="B350" i="25"/>
  <c r="D350" i="24" s="1"/>
  <c r="B379" i="25"/>
  <c r="D379" i="24" s="1"/>
  <c r="B321" i="25"/>
  <c r="D321" i="24" s="1"/>
  <c r="B395" i="25"/>
  <c r="D395" i="24" s="1"/>
  <c r="C422" i="4"/>
  <c r="D321" i="25" s="1"/>
  <c r="A321" i="47" s="1"/>
  <c r="C346" i="4"/>
  <c r="D263" i="25" s="1"/>
  <c r="A263" i="47" s="1"/>
  <c r="C270" i="4"/>
  <c r="D205" i="25" s="1"/>
  <c r="A205" i="47" s="1"/>
  <c r="C384" i="4"/>
  <c r="D292" i="25" s="1"/>
  <c r="A292" i="47" s="1"/>
  <c r="C35" i="4"/>
  <c r="D22" i="25"/>
  <c r="A22" i="47" s="1"/>
  <c r="C308" i="4"/>
  <c r="D234" i="25" s="1"/>
  <c r="A234" i="47" s="1"/>
  <c r="C232" i="4"/>
  <c r="D176" i="25" s="1"/>
  <c r="A176" i="47" s="1"/>
  <c r="C460" i="4"/>
  <c r="D350" i="25" s="1"/>
  <c r="A350" i="47" s="1"/>
  <c r="C802" i="4"/>
  <c r="D611" i="25" s="1"/>
  <c r="A611" i="47" s="1"/>
  <c r="A681" i="28"/>
  <c r="C688" i="4"/>
  <c r="D524" i="25" s="1"/>
  <c r="A524" i="47" s="1"/>
  <c r="C726" i="4"/>
  <c r="D553" i="25" s="1"/>
  <c r="A553" i="47" s="1"/>
  <c r="C498" i="4"/>
  <c r="D379" i="25" s="1"/>
  <c r="A379" i="47" s="1"/>
  <c r="A425" i="28"/>
  <c r="C954" i="4"/>
  <c r="D727" i="25" s="1"/>
  <c r="A727" i="47" s="1"/>
  <c r="C992" i="4"/>
  <c r="D756" i="25" s="1"/>
  <c r="A756" i="47" s="1"/>
  <c r="C840" i="4"/>
  <c r="D640" i="25" s="1"/>
  <c r="A640" i="47" s="1"/>
  <c r="A713" i="28"/>
  <c r="C612" i="4"/>
  <c r="D466" i="25" s="1"/>
  <c r="A466" i="47" s="1"/>
  <c r="A521" i="28"/>
  <c r="C650" i="4"/>
  <c r="D495" i="25" s="1"/>
  <c r="A495" i="47" s="1"/>
  <c r="A553" i="28"/>
  <c r="C536" i="4"/>
  <c r="D408" i="25" s="1"/>
  <c r="A408" i="47" s="1"/>
  <c r="C574" i="4"/>
  <c r="D437" i="25" s="1"/>
  <c r="A437" i="47" s="1"/>
  <c r="C878" i="4"/>
  <c r="D669" i="25" s="1"/>
  <c r="A669" i="47" s="1"/>
  <c r="A745" i="28"/>
  <c r="C1068" i="4"/>
  <c r="D814" i="25" s="1"/>
  <c r="A814" i="47" s="1"/>
  <c r="C1030" i="4"/>
  <c r="D785" i="25" s="1"/>
  <c r="A785" i="47" s="1"/>
  <c r="A873" i="28"/>
  <c r="C764" i="4"/>
  <c r="D582" i="25" s="1"/>
  <c r="A582" i="47" s="1"/>
  <c r="A649" i="28"/>
  <c r="C1106" i="4"/>
  <c r="D843" i="25" s="1"/>
  <c r="A843" i="47" s="1"/>
  <c r="C916" i="4"/>
  <c r="D698" i="25" s="1"/>
  <c r="A698" i="47" s="1"/>
  <c r="A777" i="28"/>
  <c r="N21" i="24" l="1"/>
  <c r="H21" i="47"/>
  <c r="I20" i="47"/>
  <c r="K36" i="46"/>
  <c r="N36" i="46" s="1"/>
  <c r="F59" i="24"/>
  <c r="F872" i="24"/>
  <c r="E22" i="25"/>
  <c r="B22" i="47" s="1"/>
  <c r="N22" i="25"/>
  <c r="P22" i="24" s="1"/>
  <c r="C1145" i="4"/>
  <c r="D873" i="25" s="1"/>
  <c r="A873" i="47" s="1"/>
  <c r="B902" i="25"/>
  <c r="D902" i="24" s="1"/>
  <c r="T21" i="24"/>
  <c r="S21" i="24"/>
  <c r="R21" i="24"/>
  <c r="Q21" i="24"/>
  <c r="V21" i="24"/>
  <c r="U21" i="24"/>
  <c r="D60" i="25"/>
  <c r="A60" i="47" s="1"/>
  <c r="F466" i="24"/>
  <c r="F640" i="24"/>
  <c r="F785" i="24"/>
  <c r="F756" i="24"/>
  <c r="F698" i="24"/>
  <c r="F814" i="24"/>
  <c r="F495" i="24"/>
  <c r="F727" i="24"/>
  <c r="F611" i="24"/>
  <c r="F22" i="24"/>
  <c r="F22" i="25"/>
  <c r="C22" i="47" s="1"/>
  <c r="K22" i="25"/>
  <c r="F22" i="47" s="1"/>
  <c r="H22" i="25"/>
  <c r="D22" i="47" s="1"/>
  <c r="I22" i="25"/>
  <c r="G22" i="25"/>
  <c r="J22" i="25"/>
  <c r="E22" i="47" s="1"/>
  <c r="M22" i="25"/>
  <c r="G22" i="47" s="1"/>
  <c r="L22" i="25"/>
  <c r="F843" i="24"/>
  <c r="R21" i="25"/>
  <c r="M33" i="28" s="1"/>
  <c r="O21" i="24"/>
  <c r="D33" i="28"/>
  <c r="O33" i="28" s="1"/>
  <c r="W20" i="24"/>
  <c r="K21" i="24"/>
  <c r="H33" i="28"/>
  <c r="Y20" i="24"/>
  <c r="Z20" i="24"/>
  <c r="F582" i="24"/>
  <c r="F437" i="24"/>
  <c r="F553" i="24"/>
  <c r="L21" i="24"/>
  <c r="I33" i="28"/>
  <c r="E33" i="28"/>
  <c r="O21" i="25"/>
  <c r="H21" i="24"/>
  <c r="M21" i="24"/>
  <c r="J33" i="28"/>
  <c r="G21" i="24"/>
  <c r="B33" i="28"/>
  <c r="F33" i="28"/>
  <c r="I21" i="24"/>
  <c r="X21" i="24" s="1"/>
  <c r="K32" i="28"/>
  <c r="N32" i="28" s="1"/>
  <c r="S20" i="25"/>
  <c r="F669" i="24"/>
  <c r="F408" i="24"/>
  <c r="F524" i="24"/>
  <c r="G33" i="28"/>
  <c r="J21" i="24"/>
  <c r="C1216" i="4"/>
  <c r="C1183" i="4"/>
  <c r="D902" i="25" s="1"/>
  <c r="A902" i="47" s="1"/>
  <c r="F292" i="24"/>
  <c r="A330" i="28"/>
  <c r="F350" i="24"/>
  <c r="A394" i="28"/>
  <c r="F205" i="24"/>
  <c r="A234" i="28"/>
  <c r="F88" i="24"/>
  <c r="A105" i="28"/>
  <c r="F176" i="24"/>
  <c r="A202" i="28"/>
  <c r="F263" i="24"/>
  <c r="A298" i="28"/>
  <c r="F234" i="24"/>
  <c r="A266" i="28"/>
  <c r="F321" i="24"/>
  <c r="A362" i="28"/>
  <c r="F147" i="24"/>
  <c r="A170" i="28"/>
  <c r="F118" i="24"/>
  <c r="A138" i="28"/>
  <c r="F379" i="24"/>
  <c r="A426" i="28"/>
  <c r="A489" i="28"/>
  <c r="C31" i="25"/>
  <c r="E31" i="24" s="1"/>
  <c r="A457" i="28"/>
  <c r="A617" i="28"/>
  <c r="A585" i="28"/>
  <c r="C118" i="4"/>
  <c r="D89" i="25" s="1"/>
  <c r="A89" i="47" s="1"/>
  <c r="C157" i="4"/>
  <c r="D119" i="25" s="1"/>
  <c r="A119" i="47" s="1"/>
  <c r="C195" i="4"/>
  <c r="D148" i="25" s="1"/>
  <c r="A148" i="47" s="1"/>
  <c r="C81" i="4"/>
  <c r="D61" i="25" s="1"/>
  <c r="A61" i="47" s="1"/>
  <c r="A211" i="25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06" i="25"/>
  <c r="A207" i="25" s="1"/>
  <c r="A208" i="25" s="1"/>
  <c r="A209" i="25" s="1"/>
  <c r="A210" i="25" s="1"/>
  <c r="C233" i="4"/>
  <c r="D177" i="25" s="1"/>
  <c r="A177" i="47" s="1"/>
  <c r="A34" i="28"/>
  <c r="B143" i="25"/>
  <c r="D143" i="24" s="1"/>
  <c r="B23" i="25"/>
  <c r="D23" i="24" s="1"/>
  <c r="B203" i="25"/>
  <c r="D203" i="24" s="1"/>
  <c r="B173" i="25"/>
  <c r="D173" i="24" s="1"/>
  <c r="B113" i="25"/>
  <c r="D113" i="24" s="1"/>
  <c r="B54" i="25"/>
  <c r="D54" i="24" s="1"/>
  <c r="B84" i="25"/>
  <c r="D84" i="24" s="1"/>
  <c r="A937" i="28"/>
  <c r="B322" i="25"/>
  <c r="D322" i="24" s="1"/>
  <c r="B263" i="25"/>
  <c r="D263" i="24" s="1"/>
  <c r="B233" i="25"/>
  <c r="D233" i="24" s="1"/>
  <c r="A905" i="28"/>
  <c r="B396" i="25"/>
  <c r="D396" i="24" s="1"/>
  <c r="B380" i="25"/>
  <c r="D380" i="24" s="1"/>
  <c r="B351" i="25"/>
  <c r="D351" i="24" s="1"/>
  <c r="B293" i="25"/>
  <c r="D293" i="24" s="1"/>
  <c r="C461" i="4"/>
  <c r="D351" i="25" s="1"/>
  <c r="A351" i="47" s="1"/>
  <c r="C309" i="4"/>
  <c r="D235" i="25" s="1"/>
  <c r="A235" i="47" s="1"/>
  <c r="C385" i="4"/>
  <c r="D293" i="25" s="1"/>
  <c r="A293" i="47" s="1"/>
  <c r="C347" i="4"/>
  <c r="D264" i="25" s="1"/>
  <c r="A264" i="47" s="1"/>
  <c r="C36" i="4"/>
  <c r="D23" i="25"/>
  <c r="A23" i="47" s="1"/>
  <c r="C271" i="4"/>
  <c r="D206" i="25" s="1"/>
  <c r="A206" i="47" s="1"/>
  <c r="C423" i="4"/>
  <c r="D322" i="25" s="1"/>
  <c r="A322" i="47" s="1"/>
  <c r="C499" i="4"/>
  <c r="D380" i="25" s="1"/>
  <c r="A380" i="47" s="1"/>
  <c r="A970" i="28"/>
  <c r="B932" i="25"/>
  <c r="D932" i="24" s="1"/>
  <c r="C575" i="4"/>
  <c r="D438" i="25" s="1"/>
  <c r="A438" i="47" s="1"/>
  <c r="C841" i="4"/>
  <c r="D641" i="25" s="1"/>
  <c r="A641" i="47" s="1"/>
  <c r="A714" i="28"/>
  <c r="C727" i="4"/>
  <c r="D554" i="25" s="1"/>
  <c r="A554" i="47" s="1"/>
  <c r="C1031" i="4"/>
  <c r="D786" i="25" s="1"/>
  <c r="A786" i="47" s="1"/>
  <c r="A874" i="28"/>
  <c r="C993" i="4"/>
  <c r="D757" i="25" s="1"/>
  <c r="A757" i="47" s="1"/>
  <c r="A842" i="28"/>
  <c r="C765" i="4"/>
  <c r="D583" i="25" s="1"/>
  <c r="A583" i="47" s="1"/>
  <c r="A650" i="28"/>
  <c r="C537" i="4"/>
  <c r="D409" i="25" s="1"/>
  <c r="A409" i="47" s="1"/>
  <c r="C689" i="4"/>
  <c r="D525" i="25" s="1"/>
  <c r="A525" i="47" s="1"/>
  <c r="C917" i="4"/>
  <c r="D699" i="25" s="1"/>
  <c r="A699" i="47" s="1"/>
  <c r="A778" i="28"/>
  <c r="C1069" i="4"/>
  <c r="D815" i="25" s="1"/>
  <c r="A815" i="47" s="1"/>
  <c r="A906" i="28"/>
  <c r="C651" i="4"/>
  <c r="D496" i="25" s="1"/>
  <c r="A496" i="47" s="1"/>
  <c r="C955" i="4"/>
  <c r="D728" i="25" s="1"/>
  <c r="A728" i="47" s="1"/>
  <c r="C1107" i="4"/>
  <c r="D844" i="25" s="1"/>
  <c r="A844" i="47" s="1"/>
  <c r="C879" i="4"/>
  <c r="D670" i="25" s="1"/>
  <c r="A670" i="47" s="1"/>
  <c r="A746" i="28"/>
  <c r="C613" i="4"/>
  <c r="D467" i="25" s="1"/>
  <c r="A467" i="47" s="1"/>
  <c r="A522" i="28"/>
  <c r="C803" i="4"/>
  <c r="D612" i="25" s="1"/>
  <c r="A612" i="47" s="1"/>
  <c r="N22" i="24" l="1"/>
  <c r="H22" i="47"/>
  <c r="I21" i="47"/>
  <c r="K37" i="46"/>
  <c r="N37" i="46" s="1"/>
  <c r="F873" i="24"/>
  <c r="E23" i="25"/>
  <c r="B23" i="47" s="1"/>
  <c r="N23" i="25"/>
  <c r="P23" i="24" s="1"/>
  <c r="C1146" i="4"/>
  <c r="D874" i="25" s="1"/>
  <c r="A874" i="47" s="1"/>
  <c r="F60" i="24"/>
  <c r="C1255" i="4"/>
  <c r="B1394" i="46" s="1"/>
  <c r="B1351" i="46"/>
  <c r="T22" i="24"/>
  <c r="S22" i="24"/>
  <c r="R22" i="24"/>
  <c r="Q22" i="24"/>
  <c r="V22" i="24"/>
  <c r="U22" i="24"/>
  <c r="A74" i="28"/>
  <c r="R22" i="25"/>
  <c r="M34" i="28" s="1"/>
  <c r="D34" i="28"/>
  <c r="O34" i="28" s="1"/>
  <c r="O22" i="24"/>
  <c r="J34" i="28"/>
  <c r="M22" i="24"/>
  <c r="Y21" i="24"/>
  <c r="Z21" i="24"/>
  <c r="L22" i="24"/>
  <c r="I34" i="28"/>
  <c r="H22" i="24"/>
  <c r="E34" i="28"/>
  <c r="O22" i="25"/>
  <c r="F815" i="24"/>
  <c r="F34" i="28"/>
  <c r="I22" i="24"/>
  <c r="X22" i="24" s="1"/>
  <c r="F554" i="24"/>
  <c r="F583" i="24"/>
  <c r="F670" i="24"/>
  <c r="F641" i="24"/>
  <c r="F844" i="24"/>
  <c r="F699" i="24"/>
  <c r="F757" i="24"/>
  <c r="F438" i="24"/>
  <c r="G22" i="24"/>
  <c r="B34" i="28"/>
  <c r="K22" i="24"/>
  <c r="H34" i="28"/>
  <c r="F467" i="24"/>
  <c r="F61" i="24"/>
  <c r="F612" i="24"/>
  <c r="F728" i="24"/>
  <c r="F525" i="24"/>
  <c r="F902" i="24"/>
  <c r="F496" i="24"/>
  <c r="F786" i="24"/>
  <c r="F23" i="24"/>
  <c r="G23" i="25"/>
  <c r="F23" i="25"/>
  <c r="C23" i="47" s="1"/>
  <c r="M23" i="25"/>
  <c r="G23" i="47" s="1"/>
  <c r="J23" i="25"/>
  <c r="E23" i="47" s="1"/>
  <c r="I23" i="25"/>
  <c r="L23" i="25"/>
  <c r="K23" i="25"/>
  <c r="F23" i="47" s="1"/>
  <c r="H23" i="25"/>
  <c r="D23" i="47" s="1"/>
  <c r="W21" i="24"/>
  <c r="K33" i="28"/>
  <c r="N33" i="28" s="1"/>
  <c r="S21" i="25"/>
  <c r="J22" i="24"/>
  <c r="G34" i="28"/>
  <c r="C1184" i="4"/>
  <c r="D903" i="25" s="1"/>
  <c r="A903" i="47" s="1"/>
  <c r="C1222" i="4"/>
  <c r="D932" i="25" s="1"/>
  <c r="A932" i="47" s="1"/>
  <c r="F264" i="24"/>
  <c r="A299" i="28"/>
  <c r="F148" i="24"/>
  <c r="A171" i="28"/>
  <c r="F293" i="24"/>
  <c r="A331" i="28"/>
  <c r="F409" i="24"/>
  <c r="A459" i="28"/>
  <c r="F322" i="24"/>
  <c r="A363" i="28"/>
  <c r="F235" i="24"/>
  <c r="A267" i="28"/>
  <c r="F119" i="24"/>
  <c r="A139" i="28"/>
  <c r="F206" i="24"/>
  <c r="A235" i="28"/>
  <c r="F351" i="24"/>
  <c r="A395" i="28"/>
  <c r="F177" i="24"/>
  <c r="A203" i="28"/>
  <c r="F89" i="24"/>
  <c r="A106" i="28"/>
  <c r="F380" i="24"/>
  <c r="A427" i="28"/>
  <c r="C1294" i="4"/>
  <c r="A810" i="28"/>
  <c r="A618" i="28"/>
  <c r="A554" i="28"/>
  <c r="A586" i="28"/>
  <c r="A458" i="28"/>
  <c r="A490" i="28"/>
  <c r="A682" i="28"/>
  <c r="C272" i="4"/>
  <c r="D207" i="25" s="1"/>
  <c r="A207" i="47" s="1"/>
  <c r="C119" i="4"/>
  <c r="D90" i="25" s="1"/>
  <c r="A90" i="47" s="1"/>
  <c r="C234" i="4"/>
  <c r="D178" i="25" s="1"/>
  <c r="A178" i="47" s="1"/>
  <c r="A75" i="28"/>
  <c r="C196" i="4"/>
  <c r="D149" i="25" s="1"/>
  <c r="A149" i="47" s="1"/>
  <c r="C158" i="4"/>
  <c r="D120" i="25" s="1"/>
  <c r="A120" i="47" s="1"/>
  <c r="A241" i="25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36" i="25"/>
  <c r="A237" i="25" s="1"/>
  <c r="A238" i="25" s="1"/>
  <c r="A239" i="25" s="1"/>
  <c r="A240" i="25" s="1"/>
  <c r="A35" i="28"/>
  <c r="B85" i="25"/>
  <c r="B114" i="25"/>
  <c r="D114" i="24" s="1"/>
  <c r="B204" i="25"/>
  <c r="D204" i="24" s="1"/>
  <c r="B55" i="25"/>
  <c r="B174" i="25"/>
  <c r="D174" i="24" s="1"/>
  <c r="B24" i="25"/>
  <c r="D24" i="24" s="1"/>
  <c r="B144" i="25"/>
  <c r="D144" i="24" s="1"/>
  <c r="B294" i="25"/>
  <c r="D294" i="24" s="1"/>
  <c r="B381" i="25"/>
  <c r="D381" i="24" s="1"/>
  <c r="B323" i="25"/>
  <c r="D323" i="24" s="1"/>
  <c r="A938" i="28"/>
  <c r="B352" i="25"/>
  <c r="D352" i="24" s="1"/>
  <c r="B397" i="25"/>
  <c r="D397" i="24" s="1"/>
  <c r="B234" i="25"/>
  <c r="D234" i="24" s="1"/>
  <c r="B264" i="25"/>
  <c r="D264" i="24" s="1"/>
  <c r="C500" i="4"/>
  <c r="D381" i="25" s="1"/>
  <c r="A381" i="47" s="1"/>
  <c r="C424" i="4"/>
  <c r="D323" i="25" s="1"/>
  <c r="A323" i="47" s="1"/>
  <c r="C37" i="4"/>
  <c r="D24" i="25"/>
  <c r="A24" i="47" s="1"/>
  <c r="C386" i="4"/>
  <c r="D294" i="25" s="1"/>
  <c r="A294" i="47" s="1"/>
  <c r="C348" i="4"/>
  <c r="D265" i="25" s="1"/>
  <c r="A265" i="47" s="1"/>
  <c r="C310" i="4"/>
  <c r="D236" i="25" s="1"/>
  <c r="A236" i="47" s="1"/>
  <c r="C462" i="4"/>
  <c r="D352" i="25" s="1"/>
  <c r="A352" i="47" s="1"/>
  <c r="C538" i="4"/>
  <c r="D410" i="25" s="1"/>
  <c r="A410" i="47" s="1"/>
  <c r="A1003" i="28"/>
  <c r="A971" i="28"/>
  <c r="C1261" i="4"/>
  <c r="D962" i="25" s="1"/>
  <c r="A962" i="47" s="1"/>
  <c r="B962" i="25"/>
  <c r="D962" i="24" s="1"/>
  <c r="C956" i="4"/>
  <c r="D729" i="25" s="1"/>
  <c r="A729" i="47" s="1"/>
  <c r="C728" i="4"/>
  <c r="D555" i="25" s="1"/>
  <c r="A555" i="47" s="1"/>
  <c r="A619" i="28"/>
  <c r="C1032" i="4"/>
  <c r="D787" i="25" s="1"/>
  <c r="A787" i="47" s="1"/>
  <c r="A875" i="28"/>
  <c r="C614" i="4"/>
  <c r="D468" i="25" s="1"/>
  <c r="A468" i="47" s="1"/>
  <c r="C804" i="4"/>
  <c r="D613" i="25" s="1"/>
  <c r="A613" i="47" s="1"/>
  <c r="A683" i="28"/>
  <c r="C880" i="4"/>
  <c r="D671" i="25" s="1"/>
  <c r="A671" i="47" s="1"/>
  <c r="C1070" i="4"/>
  <c r="D816" i="25" s="1"/>
  <c r="A816" i="47" s="1"/>
  <c r="C766" i="4"/>
  <c r="D584" i="25" s="1"/>
  <c r="A584" i="47" s="1"/>
  <c r="A651" i="28"/>
  <c r="C842" i="4"/>
  <c r="D642" i="25" s="1"/>
  <c r="A642" i="47" s="1"/>
  <c r="A715" i="28"/>
  <c r="C690" i="4"/>
  <c r="D526" i="25" s="1"/>
  <c r="A526" i="47" s="1"/>
  <c r="C652" i="4"/>
  <c r="D497" i="25" s="1"/>
  <c r="A497" i="47" s="1"/>
  <c r="A555" i="28"/>
  <c r="C1108" i="4"/>
  <c r="D845" i="25" s="1"/>
  <c r="A845" i="47" s="1"/>
  <c r="A939" i="28"/>
  <c r="C918" i="4"/>
  <c r="D700" i="25" s="1"/>
  <c r="A700" i="47" s="1"/>
  <c r="A779" i="28"/>
  <c r="C994" i="4"/>
  <c r="D758" i="25" s="1"/>
  <c r="A758" i="47" s="1"/>
  <c r="A843" i="28"/>
  <c r="C576" i="4"/>
  <c r="D439" i="25" s="1"/>
  <c r="A439" i="47" s="1"/>
  <c r="N23" i="24" l="1"/>
  <c r="H23" i="47"/>
  <c r="F874" i="24"/>
  <c r="C1147" i="4"/>
  <c r="D875" i="25" s="1"/>
  <c r="A875" i="47" s="1"/>
  <c r="I22" i="47"/>
  <c r="K38" i="46"/>
  <c r="N38" i="46" s="1"/>
  <c r="C1333" i="4"/>
  <c r="B1480" i="46" s="1"/>
  <c r="B1437" i="46"/>
  <c r="E24" i="25"/>
  <c r="B24" i="47" s="1"/>
  <c r="N24" i="25"/>
  <c r="P24" i="24" s="1"/>
  <c r="T23" i="24"/>
  <c r="S23" i="24"/>
  <c r="R23" i="24"/>
  <c r="Q23" i="24"/>
  <c r="V23" i="24"/>
  <c r="U23" i="24"/>
  <c r="C1185" i="4"/>
  <c r="D904" i="25" s="1"/>
  <c r="A904" i="47" s="1"/>
  <c r="C1300" i="4"/>
  <c r="A1442" i="46" s="1"/>
  <c r="C1223" i="4"/>
  <c r="D933" i="25" s="1"/>
  <c r="A933" i="47" s="1"/>
  <c r="F700" i="24"/>
  <c r="I23" i="24"/>
  <c r="X23" i="24" s="1"/>
  <c r="F35" i="28"/>
  <c r="F584" i="24"/>
  <c r="F497" i="24"/>
  <c r="B86" i="25"/>
  <c r="D85" i="24"/>
  <c r="F932" i="24"/>
  <c r="B35" i="28"/>
  <c r="G23" i="24"/>
  <c r="R23" i="25"/>
  <c r="M35" i="28" s="1"/>
  <c r="O23" i="24"/>
  <c r="D35" i="28"/>
  <c r="O35" i="28" s="1"/>
  <c r="F526" i="24"/>
  <c r="F671" i="24"/>
  <c r="J23" i="24"/>
  <c r="G35" i="28"/>
  <c r="E35" i="28"/>
  <c r="O23" i="25"/>
  <c r="H23" i="24"/>
  <c r="F903" i="24"/>
  <c r="F642" i="24"/>
  <c r="F845" i="24"/>
  <c r="F468" i="24"/>
  <c r="F875" i="24"/>
  <c r="F24" i="24"/>
  <c r="M24" i="25"/>
  <c r="G24" i="47" s="1"/>
  <c r="F24" i="25"/>
  <c r="C24" i="47" s="1"/>
  <c r="K24" i="25"/>
  <c r="F24" i="47" s="1"/>
  <c r="H24" i="25"/>
  <c r="D24" i="47" s="1"/>
  <c r="J24" i="25"/>
  <c r="E24" i="47" s="1"/>
  <c r="G24" i="25"/>
  <c r="I24" i="25"/>
  <c r="L24" i="25"/>
  <c r="K23" i="24"/>
  <c r="H35" i="28"/>
  <c r="K34" i="28"/>
  <c r="N34" i="28" s="1"/>
  <c r="S22" i="25"/>
  <c r="F555" i="24"/>
  <c r="F613" i="24"/>
  <c r="F729" i="24"/>
  <c r="B56" i="25"/>
  <c r="D55" i="24"/>
  <c r="Y22" i="24"/>
  <c r="Z22" i="24"/>
  <c r="M23" i="24"/>
  <c r="J35" i="28"/>
  <c r="L23" i="24"/>
  <c r="I35" i="28"/>
  <c r="F758" i="24"/>
  <c r="F816" i="24"/>
  <c r="F787" i="24"/>
  <c r="F962" i="24"/>
  <c r="W22" i="24"/>
  <c r="F352" i="24"/>
  <c r="A396" i="28"/>
  <c r="F323" i="24"/>
  <c r="A364" i="28"/>
  <c r="F236" i="24"/>
  <c r="A268" i="28"/>
  <c r="F381" i="24"/>
  <c r="A428" i="28"/>
  <c r="F178" i="24"/>
  <c r="A204" i="28"/>
  <c r="F265" i="24"/>
  <c r="A300" i="28"/>
  <c r="F90" i="24"/>
  <c r="A107" i="28"/>
  <c r="F294" i="24"/>
  <c r="A332" i="28"/>
  <c r="F207" i="24"/>
  <c r="A236" i="28"/>
  <c r="F120" i="24"/>
  <c r="A140" i="28"/>
  <c r="F439" i="24"/>
  <c r="A492" i="28"/>
  <c r="F410" i="24"/>
  <c r="A460" i="28"/>
  <c r="F149" i="24"/>
  <c r="A172" i="28"/>
  <c r="B992" i="25"/>
  <c r="D992" i="24" s="1"/>
  <c r="A907" i="28"/>
  <c r="A523" i="28"/>
  <c r="A811" i="28"/>
  <c r="A587" i="28"/>
  <c r="A491" i="28"/>
  <c r="A747" i="28"/>
  <c r="C311" i="4"/>
  <c r="D237" i="25" s="1"/>
  <c r="A237" i="47" s="1"/>
  <c r="C159" i="4"/>
  <c r="D121" i="25" s="1"/>
  <c r="A121" i="47" s="1"/>
  <c r="C273" i="4"/>
  <c r="D208" i="25" s="1"/>
  <c r="A208" i="47" s="1"/>
  <c r="A524" i="28"/>
  <c r="A844" i="28"/>
  <c r="A652" i="28"/>
  <c r="C197" i="4"/>
  <c r="D150" i="25" s="1"/>
  <c r="A150" i="47" s="1"/>
  <c r="C235" i="4"/>
  <c r="D179" i="25" s="1"/>
  <c r="A179" i="47" s="1"/>
  <c r="C120" i="4"/>
  <c r="A780" i="28"/>
  <c r="A271" i="25"/>
  <c r="A272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6" i="25" s="1"/>
  <c r="A287" i="25" s="1"/>
  <c r="A288" i="25" s="1"/>
  <c r="A289" i="25" s="1"/>
  <c r="A290" i="25" s="1"/>
  <c r="A291" i="25" s="1"/>
  <c r="A292" i="25" s="1"/>
  <c r="A293" i="25" s="1"/>
  <c r="A294" i="25" s="1"/>
  <c r="A295" i="25" s="1"/>
  <c r="A266" i="25"/>
  <c r="A267" i="25" s="1"/>
  <c r="A268" i="25" s="1"/>
  <c r="A269" i="25" s="1"/>
  <c r="A270" i="25" s="1"/>
  <c r="A36" i="28"/>
  <c r="B25" i="25"/>
  <c r="D25" i="24" s="1"/>
  <c r="B61" i="25"/>
  <c r="D61" i="24" s="1"/>
  <c r="B115" i="25"/>
  <c r="B145" i="25"/>
  <c r="B175" i="25"/>
  <c r="B205" i="25"/>
  <c r="B91" i="25"/>
  <c r="D91" i="24" s="1"/>
  <c r="B235" i="25"/>
  <c r="D235" i="24" s="1"/>
  <c r="B324" i="25"/>
  <c r="D324" i="24" s="1"/>
  <c r="B382" i="25"/>
  <c r="D382" i="24" s="1"/>
  <c r="B265" i="25"/>
  <c r="D265" i="24" s="1"/>
  <c r="B398" i="25"/>
  <c r="D398" i="24" s="1"/>
  <c r="B353" i="25"/>
  <c r="D353" i="24" s="1"/>
  <c r="B295" i="25"/>
  <c r="D295" i="24" s="1"/>
  <c r="C38" i="4"/>
  <c r="D25" i="25"/>
  <c r="A25" i="47" s="1"/>
  <c r="C501" i="4"/>
  <c r="D382" i="25" s="1"/>
  <c r="A382" i="47" s="1"/>
  <c r="C539" i="4"/>
  <c r="D411" i="25" s="1"/>
  <c r="A411" i="47" s="1"/>
  <c r="C463" i="4"/>
  <c r="D353" i="25" s="1"/>
  <c r="A353" i="47" s="1"/>
  <c r="C349" i="4"/>
  <c r="D266" i="25" s="1"/>
  <c r="A266" i="47" s="1"/>
  <c r="C387" i="4"/>
  <c r="D295" i="25" s="1"/>
  <c r="A295" i="47" s="1"/>
  <c r="C425" i="4"/>
  <c r="D324" i="25" s="1"/>
  <c r="A324" i="47" s="1"/>
  <c r="C1339" i="4"/>
  <c r="A1485" i="46" s="1"/>
  <c r="B1022" i="25"/>
  <c r="D1022" i="24" s="1"/>
  <c r="C1372" i="4"/>
  <c r="B1523" i="46" s="1"/>
  <c r="C577" i="4"/>
  <c r="D440" i="25" s="1"/>
  <c r="A440" i="47" s="1"/>
  <c r="C1148" i="4"/>
  <c r="D876" i="25" s="1"/>
  <c r="A876" i="47" s="1"/>
  <c r="A1004" i="28"/>
  <c r="C1262" i="4"/>
  <c r="D963" i="25" s="1"/>
  <c r="A963" i="47" s="1"/>
  <c r="A1036" i="28"/>
  <c r="A972" i="28"/>
  <c r="C767" i="4"/>
  <c r="D585" i="25" s="1"/>
  <c r="A585" i="47" s="1"/>
  <c r="C653" i="4"/>
  <c r="D498" i="25" s="1"/>
  <c r="A498" i="47" s="1"/>
  <c r="A556" i="28"/>
  <c r="C1033" i="4"/>
  <c r="D788" i="25" s="1"/>
  <c r="A788" i="47" s="1"/>
  <c r="A876" i="28"/>
  <c r="C615" i="4"/>
  <c r="D469" i="25" s="1"/>
  <c r="A469" i="47" s="1"/>
  <c r="C691" i="4"/>
  <c r="D527" i="25" s="1"/>
  <c r="A527" i="47" s="1"/>
  <c r="A588" i="28"/>
  <c r="C881" i="4"/>
  <c r="D672" i="25" s="1"/>
  <c r="A672" i="47" s="1"/>
  <c r="C729" i="4"/>
  <c r="D556" i="25" s="1"/>
  <c r="A556" i="47" s="1"/>
  <c r="A620" i="28"/>
  <c r="C1109" i="4"/>
  <c r="D846" i="25" s="1"/>
  <c r="A846" i="47" s="1"/>
  <c r="C1071" i="4"/>
  <c r="D817" i="25" s="1"/>
  <c r="A817" i="47" s="1"/>
  <c r="A908" i="28"/>
  <c r="C995" i="4"/>
  <c r="D759" i="25" s="1"/>
  <c r="A759" i="47" s="1"/>
  <c r="C919" i="4"/>
  <c r="D701" i="25" s="1"/>
  <c r="A701" i="47" s="1"/>
  <c r="C843" i="4"/>
  <c r="D643" i="25" s="1"/>
  <c r="A643" i="47" s="1"/>
  <c r="C805" i="4"/>
  <c r="D614" i="25" s="1"/>
  <c r="A614" i="47" s="1"/>
  <c r="A684" i="28"/>
  <c r="C957" i="4"/>
  <c r="D730" i="25" s="1"/>
  <c r="A730" i="47" s="1"/>
  <c r="N24" i="24" l="1"/>
  <c r="H24" i="47"/>
  <c r="I23" i="47"/>
  <c r="K39" i="46"/>
  <c r="N39" i="46" s="1"/>
  <c r="E25" i="25"/>
  <c r="B25" i="47" s="1"/>
  <c r="N25" i="25"/>
  <c r="P25" i="24" s="1"/>
  <c r="F904" i="24"/>
  <c r="F933" i="24"/>
  <c r="B993" i="25"/>
  <c r="D993" i="24" s="1"/>
  <c r="D992" i="25"/>
  <c r="A1102" i="28" s="1"/>
  <c r="T24" i="24"/>
  <c r="S24" i="24"/>
  <c r="Q24" i="24"/>
  <c r="R24" i="24"/>
  <c r="V24" i="24"/>
  <c r="U24" i="24"/>
  <c r="D91" i="25"/>
  <c r="A91" i="47" s="1"/>
  <c r="C1301" i="4"/>
  <c r="A1443" i="46" s="1"/>
  <c r="C1186" i="4"/>
  <c r="D905" i="25" s="1"/>
  <c r="A905" i="47" s="1"/>
  <c r="F992" i="24"/>
  <c r="C1224" i="4"/>
  <c r="D934" i="25" s="1"/>
  <c r="A934" i="47" s="1"/>
  <c r="F556" i="24"/>
  <c r="B116" i="25"/>
  <c r="D115" i="24"/>
  <c r="I24" i="24"/>
  <c r="X24" i="24" s="1"/>
  <c r="F36" i="28"/>
  <c r="F759" i="24"/>
  <c r="F672" i="24"/>
  <c r="I36" i="28"/>
  <c r="L24" i="24"/>
  <c r="F817" i="24"/>
  <c r="F527" i="24"/>
  <c r="F585" i="24"/>
  <c r="B206" i="25"/>
  <c r="D205" i="24"/>
  <c r="B36" i="28"/>
  <c r="G24" i="24"/>
  <c r="M24" i="24"/>
  <c r="J36" i="28"/>
  <c r="K35" i="28"/>
  <c r="N35" i="28" s="1"/>
  <c r="S23" i="25"/>
  <c r="W23" i="24"/>
  <c r="F498" i="24"/>
  <c r="H24" i="24"/>
  <c r="O24" i="25"/>
  <c r="E36" i="28"/>
  <c r="B87" i="25"/>
  <c r="D86" i="24"/>
  <c r="F788" i="24"/>
  <c r="F730" i="24"/>
  <c r="F963" i="24"/>
  <c r="J24" i="24"/>
  <c r="G36" i="28"/>
  <c r="F614" i="24"/>
  <c r="F846" i="24"/>
  <c r="F876" i="24"/>
  <c r="F25" i="24"/>
  <c r="J25" i="25"/>
  <c r="E25" i="47" s="1"/>
  <c r="F25" i="25"/>
  <c r="C25" i="47" s="1"/>
  <c r="I25" i="25"/>
  <c r="H25" i="25"/>
  <c r="D25" i="47" s="1"/>
  <c r="G25" i="25"/>
  <c r="L25" i="25"/>
  <c r="K25" i="25"/>
  <c r="F25" i="47" s="1"/>
  <c r="M25" i="25"/>
  <c r="G25" i="47" s="1"/>
  <c r="B176" i="25"/>
  <c r="D175" i="24"/>
  <c r="F643" i="24"/>
  <c r="B146" i="25"/>
  <c r="D145" i="24"/>
  <c r="B57" i="25"/>
  <c r="D56" i="24"/>
  <c r="Y23" i="24"/>
  <c r="Z23" i="24"/>
  <c r="H36" i="28"/>
  <c r="K24" i="24"/>
  <c r="O24" i="24"/>
  <c r="D36" i="28"/>
  <c r="O36" i="28" s="1"/>
  <c r="R24" i="25"/>
  <c r="M36" i="28" s="1"/>
  <c r="F701" i="24"/>
  <c r="F324" i="24"/>
  <c r="A365" i="28"/>
  <c r="F382" i="24"/>
  <c r="A429" i="28"/>
  <c r="F150" i="24"/>
  <c r="A173" i="28"/>
  <c r="F237" i="24"/>
  <c r="A269" i="28"/>
  <c r="F295" i="24"/>
  <c r="A333" i="28"/>
  <c r="F440" i="24"/>
  <c r="A493" i="28"/>
  <c r="F266" i="24"/>
  <c r="A301" i="28"/>
  <c r="F353" i="24"/>
  <c r="A397" i="28"/>
  <c r="F208" i="24"/>
  <c r="A237" i="28"/>
  <c r="F469" i="24"/>
  <c r="A525" i="28"/>
  <c r="F411" i="24"/>
  <c r="A461" i="28"/>
  <c r="F179" i="24"/>
  <c r="A205" i="28"/>
  <c r="F121" i="24"/>
  <c r="A141" i="28"/>
  <c r="A716" i="28"/>
  <c r="A748" i="28"/>
  <c r="A940" i="28"/>
  <c r="A812" i="28"/>
  <c r="C350" i="4"/>
  <c r="D267" i="25" s="1"/>
  <c r="A267" i="47" s="1"/>
  <c r="C236" i="4"/>
  <c r="D180" i="25" s="1"/>
  <c r="A180" i="47" s="1"/>
  <c r="C198" i="4"/>
  <c r="D151" i="25" s="1"/>
  <c r="A151" i="47" s="1"/>
  <c r="C312" i="4"/>
  <c r="D238" i="25" s="1"/>
  <c r="A238" i="47" s="1"/>
  <c r="C274" i="4"/>
  <c r="D209" i="25" s="1"/>
  <c r="A209" i="47" s="1"/>
  <c r="B296" i="25"/>
  <c r="A301" i="25"/>
  <c r="A302" i="25" s="1"/>
  <c r="A303" i="25" s="1"/>
  <c r="A304" i="25" s="1"/>
  <c r="A305" i="25" s="1"/>
  <c r="A306" i="25" s="1"/>
  <c r="A307" i="25" s="1"/>
  <c r="A308" i="25" s="1"/>
  <c r="A309" i="25" s="1"/>
  <c r="A310" i="25" s="1"/>
  <c r="A311" i="25" s="1"/>
  <c r="A312" i="25" s="1"/>
  <c r="A313" i="25" s="1"/>
  <c r="A314" i="25" s="1"/>
  <c r="A315" i="25" s="1"/>
  <c r="A316" i="25" s="1"/>
  <c r="A317" i="25" s="1"/>
  <c r="A318" i="25" s="1"/>
  <c r="A319" i="25" s="1"/>
  <c r="A320" i="25" s="1"/>
  <c r="A321" i="25" s="1"/>
  <c r="A322" i="25" s="1"/>
  <c r="A323" i="25" s="1"/>
  <c r="A324" i="25" s="1"/>
  <c r="A325" i="25" s="1"/>
  <c r="A296" i="25"/>
  <c r="A297" i="25" s="1"/>
  <c r="A298" i="25" s="1"/>
  <c r="A299" i="25" s="1"/>
  <c r="A300" i="25" s="1"/>
  <c r="B266" i="25"/>
  <c r="B236" i="25"/>
  <c r="D26" i="25"/>
  <c r="A26" i="47" s="1"/>
  <c r="C39" i="4"/>
  <c r="A37" i="28"/>
  <c r="B211" i="25"/>
  <c r="D211" i="24" s="1"/>
  <c r="B151" i="25"/>
  <c r="D151" i="24" s="1"/>
  <c r="B994" i="25"/>
  <c r="D994" i="24" s="1"/>
  <c r="B181" i="25"/>
  <c r="D181" i="24" s="1"/>
  <c r="B121" i="25"/>
  <c r="D121" i="24" s="1"/>
  <c r="B26" i="25"/>
  <c r="D26" i="24" s="1"/>
  <c r="B354" i="25"/>
  <c r="D354" i="24" s="1"/>
  <c r="B271" i="25"/>
  <c r="D271" i="24" s="1"/>
  <c r="B325" i="25"/>
  <c r="D325" i="24" s="1"/>
  <c r="B241" i="25"/>
  <c r="D241" i="24" s="1"/>
  <c r="B1023" i="25"/>
  <c r="D1023" i="24" s="1"/>
  <c r="B301" i="25"/>
  <c r="D301" i="24" s="1"/>
  <c r="B399" i="25"/>
  <c r="D399" i="24" s="1"/>
  <c r="B383" i="25"/>
  <c r="D383" i="24" s="1"/>
  <c r="C1340" i="4"/>
  <c r="A1486" i="46" s="1"/>
  <c r="D1022" i="25"/>
  <c r="C388" i="4"/>
  <c r="D296" i="25" s="1"/>
  <c r="A296" i="47" s="1"/>
  <c r="C464" i="4"/>
  <c r="D354" i="25" s="1"/>
  <c r="A354" i="47" s="1"/>
  <c r="C578" i="4"/>
  <c r="D441" i="25" s="1"/>
  <c r="A441" i="47" s="1"/>
  <c r="B1052" i="25"/>
  <c r="D1052" i="24" s="1"/>
  <c r="C1378" i="4"/>
  <c r="A1528" i="46" s="1"/>
  <c r="C1411" i="4"/>
  <c r="B1566" i="46" s="1"/>
  <c r="C426" i="4"/>
  <c r="D325" i="25" s="1"/>
  <c r="A325" i="47" s="1"/>
  <c r="C540" i="4"/>
  <c r="D412" i="25" s="1"/>
  <c r="A412" i="47" s="1"/>
  <c r="C502" i="4"/>
  <c r="D383" i="25" s="1"/>
  <c r="A383" i="47" s="1"/>
  <c r="C616" i="4"/>
  <c r="D470" i="25" s="1"/>
  <c r="A470" i="47" s="1"/>
  <c r="A1069" i="28"/>
  <c r="C1263" i="4"/>
  <c r="D964" i="25" s="1"/>
  <c r="A964" i="47" s="1"/>
  <c r="A1005" i="28"/>
  <c r="A1037" i="28"/>
  <c r="A973" i="28"/>
  <c r="C1225" i="4"/>
  <c r="D935" i="25" s="1"/>
  <c r="A935" i="47" s="1"/>
  <c r="C1149" i="4"/>
  <c r="D877" i="25" s="1"/>
  <c r="A877" i="47" s="1"/>
  <c r="C1034" i="4"/>
  <c r="D789" i="25" s="1"/>
  <c r="A789" i="47" s="1"/>
  <c r="C1110" i="4"/>
  <c r="D847" i="25" s="1"/>
  <c r="A847" i="47" s="1"/>
  <c r="C996" i="4"/>
  <c r="D760" i="25" s="1"/>
  <c r="A760" i="47" s="1"/>
  <c r="A845" i="28"/>
  <c r="C882" i="4"/>
  <c r="D673" i="25" s="1"/>
  <c r="A673" i="47" s="1"/>
  <c r="A749" i="28"/>
  <c r="C654" i="4"/>
  <c r="D499" i="25" s="1"/>
  <c r="A499" i="47" s="1"/>
  <c r="A557" i="28"/>
  <c r="C844" i="4"/>
  <c r="D644" i="25" s="1"/>
  <c r="A644" i="47" s="1"/>
  <c r="A717" i="28"/>
  <c r="C920" i="4"/>
  <c r="D702" i="25" s="1"/>
  <c r="A702" i="47" s="1"/>
  <c r="A781" i="28"/>
  <c r="C730" i="4"/>
  <c r="D557" i="25" s="1"/>
  <c r="A557" i="47" s="1"/>
  <c r="A621" i="28"/>
  <c r="C958" i="4"/>
  <c r="D731" i="25" s="1"/>
  <c r="A731" i="47" s="1"/>
  <c r="A813" i="28"/>
  <c r="C806" i="4"/>
  <c r="D615" i="25" s="1"/>
  <c r="A615" i="47" s="1"/>
  <c r="A685" i="28"/>
  <c r="C1072" i="4"/>
  <c r="D818" i="25" s="1"/>
  <c r="A818" i="47" s="1"/>
  <c r="A909" i="28"/>
  <c r="C692" i="4"/>
  <c r="D528" i="25" s="1"/>
  <c r="A528" i="47" s="1"/>
  <c r="A589" i="28"/>
  <c r="C768" i="4"/>
  <c r="D586" i="25" s="1"/>
  <c r="A586" i="47" s="1"/>
  <c r="N25" i="24" l="1"/>
  <c r="H25" i="47"/>
  <c r="I24" i="47"/>
  <c r="K40" i="46"/>
  <c r="N40" i="46" s="1"/>
  <c r="O55" i="46" s="1"/>
  <c r="F934" i="24"/>
  <c r="F905" i="24"/>
  <c r="E26" i="25"/>
  <c r="B26" i="47" s="1"/>
  <c r="N26" i="25"/>
  <c r="P26" i="24" s="1"/>
  <c r="F91" i="24"/>
  <c r="A108" i="28"/>
  <c r="C1302" i="4"/>
  <c r="T25" i="24"/>
  <c r="S25" i="24"/>
  <c r="R25" i="24"/>
  <c r="Q25" i="24"/>
  <c r="V25" i="24"/>
  <c r="U25" i="24"/>
  <c r="D993" i="25"/>
  <c r="F993" i="24" s="1"/>
  <c r="C1187" i="4"/>
  <c r="D906" i="25" s="1"/>
  <c r="A906" i="47" s="1"/>
  <c r="I25" i="24"/>
  <c r="X25" i="24" s="1"/>
  <c r="F37" i="28"/>
  <c r="J37" i="28"/>
  <c r="M25" i="24"/>
  <c r="F528" i="24"/>
  <c r="F731" i="24"/>
  <c r="F644" i="24"/>
  <c r="F760" i="24"/>
  <c r="B237" i="25"/>
  <c r="D236" i="24"/>
  <c r="Y24" i="24"/>
  <c r="Z24" i="24"/>
  <c r="L25" i="24"/>
  <c r="I37" i="28"/>
  <c r="K36" i="28"/>
  <c r="N36" i="28" s="1"/>
  <c r="S24" i="25"/>
  <c r="F818" i="24"/>
  <c r="F557" i="24"/>
  <c r="F789" i="24"/>
  <c r="G25" i="24"/>
  <c r="B37" i="28"/>
  <c r="B88" i="25"/>
  <c r="D87" i="24"/>
  <c r="J25" i="24"/>
  <c r="G37" i="28"/>
  <c r="F877" i="24"/>
  <c r="F964" i="24"/>
  <c r="B58" i="25"/>
  <c r="D57" i="24"/>
  <c r="B177" i="25"/>
  <c r="D176" i="24"/>
  <c r="F586" i="24"/>
  <c r="F615" i="24"/>
  <c r="F702" i="24"/>
  <c r="F673" i="24"/>
  <c r="F935" i="24"/>
  <c r="B297" i="25"/>
  <c r="D296" i="24"/>
  <c r="B147" i="25"/>
  <c r="D146" i="24"/>
  <c r="R25" i="25"/>
  <c r="M37" i="28" s="1"/>
  <c r="D37" i="28"/>
  <c r="O37" i="28" s="1"/>
  <c r="O25" i="24"/>
  <c r="K25" i="24"/>
  <c r="H37" i="28"/>
  <c r="W24" i="24"/>
  <c r="B117" i="25"/>
  <c r="D116" i="24"/>
  <c r="F847" i="24"/>
  <c r="B267" i="25"/>
  <c r="D266" i="24"/>
  <c r="F26" i="24"/>
  <c r="L26" i="25"/>
  <c r="H26" i="25"/>
  <c r="D26" i="47" s="1"/>
  <c r="M26" i="25"/>
  <c r="G26" i="47" s="1"/>
  <c r="K26" i="25"/>
  <c r="F26" i="47" s="1"/>
  <c r="F26" i="25"/>
  <c r="C26" i="47" s="1"/>
  <c r="I26" i="25"/>
  <c r="J26" i="25"/>
  <c r="E26" i="47" s="1"/>
  <c r="G26" i="25"/>
  <c r="H25" i="24"/>
  <c r="E37" i="28"/>
  <c r="O25" i="25"/>
  <c r="K41" i="46" s="1"/>
  <c r="B207" i="25"/>
  <c r="D206" i="24"/>
  <c r="F383" i="24"/>
  <c r="A430" i="28"/>
  <c r="F441" i="24"/>
  <c r="A494" i="28"/>
  <c r="F238" i="24"/>
  <c r="A270" i="28"/>
  <c r="F412" i="24"/>
  <c r="A462" i="28"/>
  <c r="A1103" i="28"/>
  <c r="F151" i="24"/>
  <c r="A174" i="28"/>
  <c r="F325" i="24"/>
  <c r="A366" i="28"/>
  <c r="F180" i="24"/>
  <c r="A206" i="28"/>
  <c r="F499" i="24"/>
  <c r="A558" i="28"/>
  <c r="F354" i="24"/>
  <c r="A398" i="28"/>
  <c r="F267" i="24"/>
  <c r="A302" i="28"/>
  <c r="F296" i="24"/>
  <c r="A334" i="28"/>
  <c r="F470" i="24"/>
  <c r="A526" i="28"/>
  <c r="F1022" i="24"/>
  <c r="A1135" i="28"/>
  <c r="F209" i="24"/>
  <c r="A238" i="28"/>
  <c r="B1082" i="25"/>
  <c r="D1082" i="24" s="1"/>
  <c r="A653" i="28"/>
  <c r="A877" i="28"/>
  <c r="B27" i="25"/>
  <c r="D27" i="24" s="1"/>
  <c r="A941" i="28"/>
  <c r="C275" i="4"/>
  <c r="D210" i="25" s="1"/>
  <c r="A210" i="47" s="1"/>
  <c r="C237" i="4"/>
  <c r="D181" i="25" s="1"/>
  <c r="A181" i="47" s="1"/>
  <c r="C40" i="4"/>
  <c r="D27" i="25"/>
  <c r="A27" i="47" s="1"/>
  <c r="C351" i="4"/>
  <c r="D268" i="25" s="1"/>
  <c r="A268" i="47" s="1"/>
  <c r="C389" i="4"/>
  <c r="D297" i="25" s="1"/>
  <c r="A297" i="47" s="1"/>
  <c r="C313" i="4"/>
  <c r="D239" i="25" s="1"/>
  <c r="A239" i="47" s="1"/>
  <c r="B326" i="25"/>
  <c r="A331" i="25"/>
  <c r="A332" i="25" s="1"/>
  <c r="A333" i="25" s="1"/>
  <c r="A334" i="25" s="1"/>
  <c r="A335" i="25" s="1"/>
  <c r="A336" i="25" s="1"/>
  <c r="A337" i="25" s="1"/>
  <c r="A338" i="25" s="1"/>
  <c r="A339" i="25" s="1"/>
  <c r="A340" i="25" s="1"/>
  <c r="A341" i="25" s="1"/>
  <c r="A342" i="25" s="1"/>
  <c r="A343" i="25" s="1"/>
  <c r="A344" i="25" s="1"/>
  <c r="A345" i="25" s="1"/>
  <c r="A346" i="25" s="1"/>
  <c r="A347" i="25" s="1"/>
  <c r="A348" i="25" s="1"/>
  <c r="A349" i="25" s="1"/>
  <c r="A350" i="25" s="1"/>
  <c r="A351" i="25" s="1"/>
  <c r="A352" i="25" s="1"/>
  <c r="A353" i="25" s="1"/>
  <c r="A354" i="25" s="1"/>
  <c r="A355" i="25" s="1"/>
  <c r="A326" i="25"/>
  <c r="A327" i="25" s="1"/>
  <c r="A328" i="25" s="1"/>
  <c r="A329" i="25" s="1"/>
  <c r="A330" i="25" s="1"/>
  <c r="A38" i="28"/>
  <c r="B995" i="25"/>
  <c r="D995" i="24" s="1"/>
  <c r="B384" i="25"/>
  <c r="D384" i="24" s="1"/>
  <c r="B355" i="25"/>
  <c r="D355" i="24" s="1"/>
  <c r="B1053" i="25"/>
  <c r="D1053" i="24" s="1"/>
  <c r="B400" i="25"/>
  <c r="D400" i="24" s="1"/>
  <c r="B1024" i="25"/>
  <c r="D1024" i="24" s="1"/>
  <c r="B331" i="25"/>
  <c r="D331" i="24" s="1"/>
  <c r="C541" i="4"/>
  <c r="D413" i="25" s="1"/>
  <c r="A413" i="47" s="1"/>
  <c r="C427" i="4"/>
  <c r="D326" i="25" s="1"/>
  <c r="A326" i="47" s="1"/>
  <c r="C1417" i="4"/>
  <c r="C1450" i="4"/>
  <c r="C579" i="4"/>
  <c r="D442" i="25" s="1"/>
  <c r="A442" i="47" s="1"/>
  <c r="C1303" i="4"/>
  <c r="C617" i="4"/>
  <c r="D471" i="25" s="1"/>
  <c r="A471" i="47" s="1"/>
  <c r="C503" i="4"/>
  <c r="D384" i="25" s="1"/>
  <c r="A384" i="47" s="1"/>
  <c r="C1379" i="4"/>
  <c r="A1529" i="46" s="1"/>
  <c r="D1052" i="25"/>
  <c r="C465" i="4"/>
  <c r="D355" i="25" s="1"/>
  <c r="A355" i="47" s="1"/>
  <c r="C1341" i="4"/>
  <c r="D1023" i="25"/>
  <c r="C655" i="4"/>
  <c r="D500" i="25" s="1"/>
  <c r="A500" i="47" s="1"/>
  <c r="A974" i="28"/>
  <c r="A1070" i="28"/>
  <c r="C1150" i="4"/>
  <c r="D878" i="25" s="1"/>
  <c r="A878" i="47" s="1"/>
  <c r="C1264" i="4"/>
  <c r="D965" i="25" s="1"/>
  <c r="A965" i="47" s="1"/>
  <c r="A1038" i="28"/>
  <c r="A1006" i="28"/>
  <c r="C1226" i="4"/>
  <c r="D936" i="25" s="1"/>
  <c r="A936" i="47" s="1"/>
  <c r="C693" i="4"/>
  <c r="D529" i="25" s="1"/>
  <c r="A529" i="47" s="1"/>
  <c r="C921" i="4"/>
  <c r="D703" i="25" s="1"/>
  <c r="A703" i="47" s="1"/>
  <c r="A782" i="28"/>
  <c r="C997" i="4"/>
  <c r="D761" i="25" s="1"/>
  <c r="A761" i="47" s="1"/>
  <c r="C731" i="4"/>
  <c r="D558" i="25" s="1"/>
  <c r="A558" i="47" s="1"/>
  <c r="A622" i="28"/>
  <c r="C883" i="4"/>
  <c r="D674" i="25" s="1"/>
  <c r="A674" i="47" s="1"/>
  <c r="C1111" i="4"/>
  <c r="D848" i="25" s="1"/>
  <c r="A848" i="47" s="1"/>
  <c r="C807" i="4"/>
  <c r="D616" i="25" s="1"/>
  <c r="A616" i="47" s="1"/>
  <c r="A686" i="28"/>
  <c r="C1073" i="4"/>
  <c r="D819" i="25" s="1"/>
  <c r="A819" i="47" s="1"/>
  <c r="C845" i="4"/>
  <c r="D645" i="25" s="1"/>
  <c r="A645" i="47" s="1"/>
  <c r="A718" i="28"/>
  <c r="C769" i="4"/>
  <c r="D587" i="25" s="1"/>
  <c r="A587" i="47" s="1"/>
  <c r="A654" i="28"/>
  <c r="C959" i="4"/>
  <c r="D732" i="25" s="1"/>
  <c r="A732" i="47" s="1"/>
  <c r="A814" i="28"/>
  <c r="C1035" i="4"/>
  <c r="D790" i="25" s="1"/>
  <c r="A790" i="47" s="1"/>
  <c r="A878" i="28"/>
  <c r="N26" i="24" l="1"/>
  <c r="H26" i="47"/>
  <c r="D994" i="25"/>
  <c r="A1444" i="46"/>
  <c r="D995" i="25"/>
  <c r="A1445" i="46"/>
  <c r="D1024" i="25"/>
  <c r="F1024" i="24" s="1"/>
  <c r="A1487" i="46"/>
  <c r="I25" i="47"/>
  <c r="E27" i="25"/>
  <c r="B27" i="47" s="1"/>
  <c r="N27" i="25"/>
  <c r="P27" i="24" s="1"/>
  <c r="F906" i="24"/>
  <c r="D1082" i="25"/>
  <c r="A1201" i="28" s="1"/>
  <c r="T26" i="24"/>
  <c r="S26" i="24"/>
  <c r="R26" i="24"/>
  <c r="Q26" i="24"/>
  <c r="V26" i="24"/>
  <c r="U26" i="24"/>
  <c r="C1188" i="4"/>
  <c r="D907" i="25" s="1"/>
  <c r="A907" i="47" s="1"/>
  <c r="F587" i="24"/>
  <c r="F848" i="24"/>
  <c r="F703" i="24"/>
  <c r="F761" i="24"/>
  <c r="F616" i="24"/>
  <c r="K37" i="28"/>
  <c r="N37" i="28" s="1"/>
  <c r="S25" i="25"/>
  <c r="G26" i="24"/>
  <c r="B38" i="28"/>
  <c r="F674" i="24"/>
  <c r="F878" i="24"/>
  <c r="M26" i="24"/>
  <c r="J38" i="28"/>
  <c r="B268" i="25"/>
  <c r="D267" i="24"/>
  <c r="B178" i="25"/>
  <c r="D177" i="24"/>
  <c r="B89" i="25"/>
  <c r="D88" i="24"/>
  <c r="B238" i="25"/>
  <c r="D237" i="24"/>
  <c r="F965" i="24"/>
  <c r="H26" i="24"/>
  <c r="E38" i="28"/>
  <c r="O26" i="25"/>
  <c r="K42" i="46" s="1"/>
  <c r="F790" i="24"/>
  <c r="F645" i="24"/>
  <c r="F27" i="24"/>
  <c r="L27" i="25"/>
  <c r="H27" i="25"/>
  <c r="D27" i="47" s="1"/>
  <c r="I27" i="25"/>
  <c r="F27" i="25"/>
  <c r="C27" i="47" s="1"/>
  <c r="K27" i="25"/>
  <c r="F27" i="47" s="1"/>
  <c r="M27" i="25"/>
  <c r="G27" i="47" s="1"/>
  <c r="J27" i="25"/>
  <c r="E27" i="47" s="1"/>
  <c r="G27" i="25"/>
  <c r="F38" i="28"/>
  <c r="I26" i="24"/>
  <c r="X26" i="24" s="1"/>
  <c r="R26" i="25"/>
  <c r="M38" i="28" s="1"/>
  <c r="D38" i="28"/>
  <c r="O38" i="28" s="1"/>
  <c r="O26" i="24"/>
  <c r="B59" i="25"/>
  <c r="D58" i="24"/>
  <c r="W25" i="24"/>
  <c r="F819" i="24"/>
  <c r="F558" i="24"/>
  <c r="F936" i="24"/>
  <c r="L26" i="24"/>
  <c r="I38" i="28"/>
  <c r="J26" i="24"/>
  <c r="G38" i="28"/>
  <c r="B118" i="25"/>
  <c r="D117" i="24"/>
  <c r="Y25" i="24"/>
  <c r="Z25" i="24"/>
  <c r="B208" i="25"/>
  <c r="D207" i="24"/>
  <c r="B298" i="25"/>
  <c r="D297" i="24"/>
  <c r="F732" i="24"/>
  <c r="B327" i="25"/>
  <c r="D326" i="24"/>
  <c r="K26" i="24"/>
  <c r="H38" i="28"/>
  <c r="B148" i="25"/>
  <c r="D147" i="24"/>
  <c r="F529" i="24"/>
  <c r="A591" i="28"/>
  <c r="F355" i="24"/>
  <c r="A399" i="28"/>
  <c r="F442" i="24"/>
  <c r="A495" i="28"/>
  <c r="F268" i="24"/>
  <c r="A303" i="28"/>
  <c r="F1052" i="24"/>
  <c r="A1168" i="28"/>
  <c r="F500" i="24"/>
  <c r="A559" i="28"/>
  <c r="F384" i="24"/>
  <c r="A431" i="28"/>
  <c r="F326" i="24"/>
  <c r="A367" i="28"/>
  <c r="F181" i="24"/>
  <c r="A207" i="28"/>
  <c r="F1023" i="24"/>
  <c r="A1136" i="28"/>
  <c r="F471" i="24"/>
  <c r="A527" i="28"/>
  <c r="F413" i="24"/>
  <c r="A463" i="28"/>
  <c r="F239" i="24"/>
  <c r="A271" i="28"/>
  <c r="F210" i="24"/>
  <c r="A239" i="28"/>
  <c r="F995" i="24"/>
  <c r="A1105" i="28"/>
  <c r="F297" i="24"/>
  <c r="A335" i="28"/>
  <c r="A910" i="28"/>
  <c r="A590" i="28"/>
  <c r="A39" i="28"/>
  <c r="B28" i="25"/>
  <c r="D28" i="24" s="1"/>
  <c r="A942" i="28"/>
  <c r="A750" i="28"/>
  <c r="A846" i="28"/>
  <c r="C314" i="4"/>
  <c r="D240" i="25" s="1"/>
  <c r="A240" i="47" s="1"/>
  <c r="C390" i="4"/>
  <c r="D298" i="25" s="1"/>
  <c r="A298" i="47" s="1"/>
  <c r="C41" i="4"/>
  <c r="D28" i="25"/>
  <c r="A28" i="47" s="1"/>
  <c r="C352" i="4"/>
  <c r="D269" i="25" s="1"/>
  <c r="A269" i="47" s="1"/>
  <c r="C428" i="4"/>
  <c r="D327" i="25" s="1"/>
  <c r="A327" i="47" s="1"/>
  <c r="A655" i="28"/>
  <c r="C276" i="4"/>
  <c r="A361" i="25"/>
  <c r="A362" i="25" s="1"/>
  <c r="A363" i="25" s="1"/>
  <c r="A364" i="25" s="1"/>
  <c r="A365" i="25" s="1"/>
  <c r="A366" i="25" s="1"/>
  <c r="A367" i="25" s="1"/>
  <c r="A368" i="25" s="1"/>
  <c r="A369" i="25" s="1"/>
  <c r="A370" i="25" s="1"/>
  <c r="A371" i="25" s="1"/>
  <c r="A372" i="25" s="1"/>
  <c r="A373" i="25" s="1"/>
  <c r="A374" i="25" s="1"/>
  <c r="A375" i="25" s="1"/>
  <c r="A376" i="25" s="1"/>
  <c r="A377" i="25" s="1"/>
  <c r="A378" i="25" s="1"/>
  <c r="A379" i="25" s="1"/>
  <c r="A380" i="25" s="1"/>
  <c r="A381" i="25" s="1"/>
  <c r="A382" i="25" s="1"/>
  <c r="A383" i="25" s="1"/>
  <c r="A384" i="25" s="1"/>
  <c r="A385" i="25" s="1"/>
  <c r="A356" i="25"/>
  <c r="A357" i="25" s="1"/>
  <c r="A358" i="25" s="1"/>
  <c r="A359" i="25" s="1"/>
  <c r="A360" i="25" s="1"/>
  <c r="B356" i="25"/>
  <c r="B996" i="25"/>
  <c r="D996" i="24" s="1"/>
  <c r="B401" i="25"/>
  <c r="D401" i="24" s="1"/>
  <c r="B1054" i="25"/>
  <c r="D1054" i="24" s="1"/>
  <c r="B1025" i="25"/>
  <c r="D1025" i="24" s="1"/>
  <c r="B361" i="25"/>
  <c r="D361" i="24" s="1"/>
  <c r="B385" i="25"/>
  <c r="D385" i="24" s="1"/>
  <c r="C466" i="4"/>
  <c r="D356" i="25" s="1"/>
  <c r="A356" i="47" s="1"/>
  <c r="C504" i="4"/>
  <c r="D385" i="25" s="1"/>
  <c r="A385" i="47" s="1"/>
  <c r="C580" i="4"/>
  <c r="D443" i="25" s="1"/>
  <c r="A443" i="47" s="1"/>
  <c r="C1456" i="4"/>
  <c r="B1112" i="25"/>
  <c r="D1112" i="24" s="1"/>
  <c r="C1489" i="4"/>
  <c r="C1342" i="4"/>
  <c r="C1304" i="4"/>
  <c r="C656" i="4"/>
  <c r="D501" i="25" s="1"/>
  <c r="A501" i="47" s="1"/>
  <c r="C1380" i="4"/>
  <c r="D1053" i="25"/>
  <c r="C618" i="4"/>
  <c r="D472" i="25" s="1"/>
  <c r="A472" i="47" s="1"/>
  <c r="C1418" i="4"/>
  <c r="C542" i="4"/>
  <c r="D414" i="25" s="1"/>
  <c r="A414" i="47" s="1"/>
  <c r="C694" i="4"/>
  <c r="D530" i="25" s="1"/>
  <c r="A530" i="47" s="1"/>
  <c r="A975" i="28"/>
  <c r="A1007" i="28"/>
  <c r="C1151" i="4"/>
  <c r="D879" i="25" s="1"/>
  <c r="A879" i="47" s="1"/>
  <c r="A1039" i="28"/>
  <c r="A1071" i="28"/>
  <c r="C1227" i="4"/>
  <c r="D937" i="25" s="1"/>
  <c r="A937" i="47" s="1"/>
  <c r="C1265" i="4"/>
  <c r="D966" i="25" s="1"/>
  <c r="A966" i="47" s="1"/>
  <c r="C846" i="4"/>
  <c r="D646" i="25" s="1"/>
  <c r="A646" i="47" s="1"/>
  <c r="A719" i="28"/>
  <c r="C884" i="4"/>
  <c r="D675" i="25" s="1"/>
  <c r="A675" i="47" s="1"/>
  <c r="A751" i="28"/>
  <c r="C1036" i="4"/>
  <c r="D791" i="25" s="1"/>
  <c r="A791" i="47" s="1"/>
  <c r="C808" i="4"/>
  <c r="D617" i="25" s="1"/>
  <c r="A617" i="47" s="1"/>
  <c r="C998" i="4"/>
  <c r="D762" i="25" s="1"/>
  <c r="A762" i="47" s="1"/>
  <c r="C770" i="4"/>
  <c r="D588" i="25" s="1"/>
  <c r="A588" i="47" s="1"/>
  <c r="C1112" i="4"/>
  <c r="D849" i="25" s="1"/>
  <c r="A849" i="47" s="1"/>
  <c r="A943" i="28"/>
  <c r="C922" i="4"/>
  <c r="D704" i="25" s="1"/>
  <c r="A704" i="47" s="1"/>
  <c r="A783" i="28"/>
  <c r="C1074" i="4"/>
  <c r="D820" i="25" s="1"/>
  <c r="A820" i="47" s="1"/>
  <c r="C732" i="4"/>
  <c r="D559" i="25" s="1"/>
  <c r="A559" i="47" s="1"/>
  <c r="C960" i="4"/>
  <c r="D733" i="25" s="1"/>
  <c r="A733" i="47" s="1"/>
  <c r="A815" i="28"/>
  <c r="N27" i="24" l="1"/>
  <c r="H27" i="47"/>
  <c r="A1137" i="28"/>
  <c r="D996" i="25"/>
  <c r="A1446" i="46"/>
  <c r="D1025" i="25"/>
  <c r="A1488" i="46"/>
  <c r="D1054" i="25"/>
  <c r="A1530" i="46"/>
  <c r="F994" i="24"/>
  <c r="A1104" i="28"/>
  <c r="I26" i="47"/>
  <c r="F907" i="24"/>
  <c r="E28" i="25"/>
  <c r="B28" i="47" s="1"/>
  <c r="N28" i="25"/>
  <c r="P28" i="24" s="1"/>
  <c r="F1082" i="24"/>
  <c r="D1083" i="25"/>
  <c r="F1083" i="24" s="1"/>
  <c r="C1189" i="4"/>
  <c r="D908" i="25" s="1"/>
  <c r="A908" i="47" s="1"/>
  <c r="T27" i="24"/>
  <c r="S27" i="24"/>
  <c r="R27" i="24"/>
  <c r="V27" i="24"/>
  <c r="Q27" i="24"/>
  <c r="U27" i="24"/>
  <c r="D211" i="25"/>
  <c r="A211" i="47" s="1"/>
  <c r="F820" i="24"/>
  <c r="F646" i="24"/>
  <c r="B357" i="25"/>
  <c r="D356" i="24"/>
  <c r="W26" i="24"/>
  <c r="F617" i="24"/>
  <c r="F966" i="24"/>
  <c r="F28" i="24"/>
  <c r="J28" i="25"/>
  <c r="E28" i="47" s="1"/>
  <c r="G28" i="25"/>
  <c r="F28" i="25"/>
  <c r="C28" i="47" s="1"/>
  <c r="I28" i="25"/>
  <c r="H28" i="25"/>
  <c r="D28" i="47" s="1"/>
  <c r="M28" i="25"/>
  <c r="G28" i="47" s="1"/>
  <c r="L28" i="25"/>
  <c r="K28" i="25"/>
  <c r="F28" i="47" s="1"/>
  <c r="R27" i="25"/>
  <c r="M39" i="28" s="1"/>
  <c r="D39" i="28"/>
  <c r="O39" i="28" s="1"/>
  <c r="O27" i="24"/>
  <c r="B90" i="25"/>
  <c r="D90" i="24" s="1"/>
  <c r="D89" i="24"/>
  <c r="F704" i="24"/>
  <c r="F791" i="24"/>
  <c r="F937" i="24"/>
  <c r="J39" i="28"/>
  <c r="M27" i="24"/>
  <c r="K38" i="28"/>
  <c r="N38" i="28" s="1"/>
  <c r="S26" i="25"/>
  <c r="B149" i="25"/>
  <c r="D148" i="24"/>
  <c r="B119" i="25"/>
  <c r="D118" i="24"/>
  <c r="H27" i="24"/>
  <c r="E39" i="28"/>
  <c r="O27" i="25"/>
  <c r="K43" i="46" s="1"/>
  <c r="B60" i="25"/>
  <c r="D60" i="24" s="1"/>
  <c r="D59" i="24"/>
  <c r="F733" i="24"/>
  <c r="F849" i="24"/>
  <c r="F675" i="24"/>
  <c r="B328" i="25"/>
  <c r="D327" i="24"/>
  <c r="B209" i="25"/>
  <c r="D208" i="24"/>
  <c r="F39" i="28"/>
  <c r="I27" i="24"/>
  <c r="X27" i="24" s="1"/>
  <c r="H39" i="28"/>
  <c r="K27" i="24"/>
  <c r="B269" i="25"/>
  <c r="D268" i="24"/>
  <c r="F762" i="24"/>
  <c r="B299" i="25"/>
  <c r="D298" i="24"/>
  <c r="I39" i="28"/>
  <c r="L27" i="24"/>
  <c r="F588" i="24"/>
  <c r="F879" i="24"/>
  <c r="Z26" i="24"/>
  <c r="Y26" i="24"/>
  <c r="B39" i="28"/>
  <c r="G27" i="24"/>
  <c r="J27" i="24"/>
  <c r="G39" i="28"/>
  <c r="B239" i="25"/>
  <c r="D238" i="24"/>
  <c r="B179" i="25"/>
  <c r="D178" i="24"/>
  <c r="F559" i="24"/>
  <c r="A624" i="28"/>
  <c r="A1202" i="28"/>
  <c r="F1025" i="24"/>
  <c r="A1138" i="28"/>
  <c r="F472" i="24"/>
  <c r="A528" i="28"/>
  <c r="F269" i="24"/>
  <c r="A304" i="28"/>
  <c r="F1053" i="24"/>
  <c r="A1169" i="28"/>
  <c r="F1054" i="24"/>
  <c r="A1170" i="28"/>
  <c r="F530" i="24"/>
  <c r="A592" i="28"/>
  <c r="F501" i="24"/>
  <c r="A560" i="28"/>
  <c r="F443" i="24"/>
  <c r="A496" i="28"/>
  <c r="F298" i="24"/>
  <c r="A336" i="28"/>
  <c r="F414" i="24"/>
  <c r="A464" i="28"/>
  <c r="F996" i="24"/>
  <c r="A1106" i="28"/>
  <c r="F385" i="24"/>
  <c r="A432" i="28"/>
  <c r="F240" i="24"/>
  <c r="A272" i="28"/>
  <c r="F356" i="24"/>
  <c r="A400" i="28"/>
  <c r="F327" i="24"/>
  <c r="A368" i="28"/>
  <c r="A623" i="28"/>
  <c r="A911" i="28"/>
  <c r="A847" i="28"/>
  <c r="B29" i="25"/>
  <c r="D29" i="24" s="1"/>
  <c r="A40" i="28"/>
  <c r="A687" i="28"/>
  <c r="A879" i="28"/>
  <c r="A720" i="28"/>
  <c r="C42" i="4"/>
  <c r="D29" i="25"/>
  <c r="A29" i="47" s="1"/>
  <c r="C391" i="4"/>
  <c r="D299" i="25" s="1"/>
  <c r="A299" i="47" s="1"/>
  <c r="A880" i="28"/>
  <c r="C353" i="4"/>
  <c r="D270" i="25" s="1"/>
  <c r="A270" i="47" s="1"/>
  <c r="C429" i="4"/>
  <c r="D328" i="25" s="1"/>
  <c r="A328" i="47" s="1"/>
  <c r="C467" i="4"/>
  <c r="D357" i="25" s="1"/>
  <c r="A357" i="47" s="1"/>
  <c r="C315" i="4"/>
  <c r="D241" i="25" s="1"/>
  <c r="A241" i="47" s="1"/>
  <c r="B386" i="25"/>
  <c r="A391" i="25"/>
  <c r="A392" i="25" s="1"/>
  <c r="A393" i="25" s="1"/>
  <c r="A394" i="25" s="1"/>
  <c r="A395" i="25" s="1"/>
  <c r="A396" i="25" s="1"/>
  <c r="A397" i="25" s="1"/>
  <c r="A398" i="25" s="1"/>
  <c r="A399" i="25" s="1"/>
  <c r="A400" i="25" s="1"/>
  <c r="A401" i="25" s="1"/>
  <c r="A402" i="25" s="1"/>
  <c r="A403" i="25" s="1"/>
  <c r="A404" i="25" s="1"/>
  <c r="A405" i="25" s="1"/>
  <c r="A406" i="25" s="1"/>
  <c r="A407" i="25" s="1"/>
  <c r="A408" i="25" s="1"/>
  <c r="A409" i="25" s="1"/>
  <c r="A410" i="25" s="1"/>
  <c r="A411" i="25" s="1"/>
  <c r="A412" i="25" s="1"/>
  <c r="A413" i="25" s="1"/>
  <c r="A414" i="25" s="1"/>
  <c r="A415" i="25" s="1"/>
  <c r="A386" i="25"/>
  <c r="A387" i="25" s="1"/>
  <c r="A388" i="25" s="1"/>
  <c r="A389" i="25" s="1"/>
  <c r="A390" i="25" s="1"/>
  <c r="B997" i="25"/>
  <c r="D997" i="24" s="1"/>
  <c r="B1113" i="25"/>
  <c r="D1113" i="24" s="1"/>
  <c r="B391" i="25"/>
  <c r="D391" i="24" s="1"/>
  <c r="B1026" i="25"/>
  <c r="D1026" i="24" s="1"/>
  <c r="B1055" i="25"/>
  <c r="D1055" i="24" s="1"/>
  <c r="B402" i="25"/>
  <c r="D402" i="24" s="1"/>
  <c r="C1457" i="4"/>
  <c r="D1112" i="25"/>
  <c r="C505" i="4"/>
  <c r="D386" i="25" s="1"/>
  <c r="A386" i="47" s="1"/>
  <c r="C619" i="4"/>
  <c r="D473" i="25" s="1"/>
  <c r="A473" i="47" s="1"/>
  <c r="C1343" i="4"/>
  <c r="C1419" i="4"/>
  <c r="C1381" i="4"/>
  <c r="C1305" i="4"/>
  <c r="C543" i="4"/>
  <c r="D415" i="25" s="1"/>
  <c r="A415" i="47" s="1"/>
  <c r="C657" i="4"/>
  <c r="D502" i="25" s="1"/>
  <c r="A502" i="47" s="1"/>
  <c r="C695" i="4"/>
  <c r="D531" i="25" s="1"/>
  <c r="A531" i="47" s="1"/>
  <c r="C1495" i="4"/>
  <c r="B1142" i="25"/>
  <c r="D1142" i="24" s="1"/>
  <c r="C1528" i="4"/>
  <c r="C1567" i="4" s="1"/>
  <c r="C581" i="4"/>
  <c r="D444" i="25" s="1"/>
  <c r="A444" i="47" s="1"/>
  <c r="C733" i="4"/>
  <c r="D560" i="25" s="1"/>
  <c r="A560" i="47" s="1"/>
  <c r="A1008" i="28"/>
  <c r="C1190" i="4"/>
  <c r="D909" i="25" s="1"/>
  <c r="A909" i="47" s="1"/>
  <c r="A1072" i="28"/>
  <c r="C1266" i="4"/>
  <c r="D967" i="25" s="1"/>
  <c r="A967" i="47" s="1"/>
  <c r="A1040" i="28"/>
  <c r="A976" i="28"/>
  <c r="C1228" i="4"/>
  <c r="D938" i="25" s="1"/>
  <c r="A938" i="47" s="1"/>
  <c r="C1152" i="4"/>
  <c r="D880" i="25" s="1"/>
  <c r="A880" i="47" s="1"/>
  <c r="C1037" i="4"/>
  <c r="D792" i="25" s="1"/>
  <c r="A792" i="47" s="1"/>
  <c r="C923" i="4"/>
  <c r="D705" i="25" s="1"/>
  <c r="A705" i="47" s="1"/>
  <c r="A784" i="28"/>
  <c r="C885" i="4"/>
  <c r="D676" i="25" s="1"/>
  <c r="A676" i="47" s="1"/>
  <c r="C809" i="4"/>
  <c r="D618" i="25" s="1"/>
  <c r="A618" i="47" s="1"/>
  <c r="A688" i="28"/>
  <c r="C1113" i="4"/>
  <c r="D850" i="25" s="1"/>
  <c r="A850" i="47" s="1"/>
  <c r="A944" i="28"/>
  <c r="C961" i="4"/>
  <c r="D734" i="25" s="1"/>
  <c r="A734" i="47" s="1"/>
  <c r="C771" i="4"/>
  <c r="D589" i="25" s="1"/>
  <c r="A589" i="47" s="1"/>
  <c r="C1075" i="4"/>
  <c r="D821" i="25" s="1"/>
  <c r="A821" i="47" s="1"/>
  <c r="A912" i="28"/>
  <c r="C999" i="4"/>
  <c r="D763" i="25" s="1"/>
  <c r="A763" i="47" s="1"/>
  <c r="C847" i="4"/>
  <c r="D647" i="25" s="1"/>
  <c r="A647" i="47" s="1"/>
  <c r="N28" i="24" l="1"/>
  <c r="H28" i="47"/>
  <c r="D997" i="25"/>
  <c r="A1447" i="46"/>
  <c r="D1055" i="25"/>
  <c r="A1531" i="46"/>
  <c r="D1026" i="25"/>
  <c r="A1489" i="46"/>
  <c r="I27" i="47"/>
  <c r="F908" i="24"/>
  <c r="E29" i="25"/>
  <c r="B29" i="47" s="1"/>
  <c r="N29" i="25"/>
  <c r="P29" i="24" s="1"/>
  <c r="F211" i="24"/>
  <c r="A240" i="28"/>
  <c r="D1084" i="25"/>
  <c r="F1084" i="24" s="1"/>
  <c r="T28" i="24"/>
  <c r="S28" i="24"/>
  <c r="R28" i="24"/>
  <c r="Q28" i="24"/>
  <c r="V28" i="24"/>
  <c r="U28" i="24"/>
  <c r="B1203" i="25"/>
  <c r="D1203" i="24" s="1"/>
  <c r="B1212" i="25"/>
  <c r="D1212" i="24" s="1"/>
  <c r="B1213" i="25"/>
  <c r="D1213" i="24" s="1"/>
  <c r="B1218" i="25"/>
  <c r="D1218" i="24" s="1"/>
  <c r="B1219" i="25"/>
  <c r="D1219" i="24" s="1"/>
  <c r="B1223" i="25"/>
  <c r="D1223" i="24" s="1"/>
  <c r="B1229" i="25"/>
  <c r="D1229" i="24" s="1"/>
  <c r="B1202" i="25"/>
  <c r="D1202" i="24" s="1"/>
  <c r="B1206" i="25"/>
  <c r="D1206" i="24" s="1"/>
  <c r="B1207" i="25"/>
  <c r="D1207" i="24" s="1"/>
  <c r="B1211" i="25"/>
  <c r="D1211" i="24" s="1"/>
  <c r="B1217" i="25"/>
  <c r="D1217" i="24" s="1"/>
  <c r="B1205" i="25"/>
  <c r="D1205" i="24" s="1"/>
  <c r="B1227" i="25"/>
  <c r="D1227" i="24" s="1"/>
  <c r="B1228" i="25"/>
  <c r="D1228" i="24" s="1"/>
  <c r="B1209" i="25"/>
  <c r="D1209" i="24" s="1"/>
  <c r="B1210" i="25"/>
  <c r="D1210" i="24" s="1"/>
  <c r="B1215" i="25"/>
  <c r="D1215" i="24" s="1"/>
  <c r="B1216" i="25"/>
  <c r="D1216" i="24" s="1"/>
  <c r="B1221" i="25"/>
  <c r="D1221" i="24" s="1"/>
  <c r="B1222" i="25"/>
  <c r="D1222" i="24" s="1"/>
  <c r="B1226" i="25"/>
  <c r="D1226" i="24" s="1"/>
  <c r="B1231" i="25"/>
  <c r="D1231" i="24" s="1"/>
  <c r="B1224" i="25"/>
  <c r="D1224" i="24" s="1"/>
  <c r="B1225" i="25"/>
  <c r="D1225" i="24" s="1"/>
  <c r="B1204" i="25"/>
  <c r="D1204" i="24" s="1"/>
  <c r="B1220" i="25"/>
  <c r="D1220" i="24" s="1"/>
  <c r="B1230" i="25"/>
  <c r="D1230" i="24" s="1"/>
  <c r="B1214" i="25"/>
  <c r="D1214" i="24" s="1"/>
  <c r="C1606" i="4"/>
  <c r="B1208" i="25"/>
  <c r="D1208" i="24" s="1"/>
  <c r="C1573" i="4"/>
  <c r="F676" i="24"/>
  <c r="B387" i="25"/>
  <c r="D386" i="24"/>
  <c r="B270" i="25"/>
  <c r="D270" i="24" s="1"/>
  <c r="D269" i="24"/>
  <c r="O28" i="24"/>
  <c r="R28" i="25"/>
  <c r="M40" i="28" s="1"/>
  <c r="D40" i="28"/>
  <c r="O40" i="28" s="1"/>
  <c r="L28" i="24"/>
  <c r="I40" i="28"/>
  <c r="F29" i="24"/>
  <c r="K29" i="25"/>
  <c r="F29" i="47" s="1"/>
  <c r="G29" i="25"/>
  <c r="M29" i="25"/>
  <c r="G29" i="47" s="1"/>
  <c r="I29" i="25"/>
  <c r="H29" i="25"/>
  <c r="D29" i="47" s="1"/>
  <c r="J29" i="25"/>
  <c r="E29" i="47" s="1"/>
  <c r="F29" i="25"/>
  <c r="C29" i="47" s="1"/>
  <c r="L29" i="25"/>
  <c r="F734" i="24"/>
  <c r="Z27" i="24"/>
  <c r="Y27" i="24"/>
  <c r="K39" i="28"/>
  <c r="N39" i="28" s="1"/>
  <c r="S27" i="25"/>
  <c r="F967" i="24"/>
  <c r="B180" i="25"/>
  <c r="D180" i="24" s="1"/>
  <c r="D179" i="24"/>
  <c r="B300" i="25"/>
  <c r="D300" i="24" s="1"/>
  <c r="D299" i="24"/>
  <c r="B329" i="25"/>
  <c r="D328" i="24"/>
  <c r="B120" i="25"/>
  <c r="D120" i="24" s="1"/>
  <c r="D119" i="24"/>
  <c r="B40" i="28"/>
  <c r="G28" i="24"/>
  <c r="B358" i="25"/>
  <c r="D357" i="24"/>
  <c r="G40" i="28"/>
  <c r="J28" i="24"/>
  <c r="F647" i="24"/>
  <c r="F705" i="24"/>
  <c r="F763" i="24"/>
  <c r="F850" i="24"/>
  <c r="F792" i="24"/>
  <c r="W27" i="24"/>
  <c r="K28" i="24"/>
  <c r="H40" i="28"/>
  <c r="B210" i="25"/>
  <c r="D210" i="24" s="1"/>
  <c r="D209" i="24"/>
  <c r="B150" i="25"/>
  <c r="D150" i="24" s="1"/>
  <c r="D149" i="24"/>
  <c r="M28" i="24"/>
  <c r="J40" i="28"/>
  <c r="H28" i="24"/>
  <c r="O28" i="25"/>
  <c r="K44" i="46" s="1"/>
  <c r="E40" i="28"/>
  <c r="F880" i="24"/>
  <c r="F909" i="24"/>
  <c r="B240" i="25"/>
  <c r="D240" i="24" s="1"/>
  <c r="D239" i="24"/>
  <c r="F821" i="24"/>
  <c r="F618" i="24"/>
  <c r="F938" i="24"/>
  <c r="F40" i="28"/>
  <c r="I28" i="24"/>
  <c r="X28" i="24" s="1"/>
  <c r="F531" i="24"/>
  <c r="A593" i="28"/>
  <c r="F1026" i="24"/>
  <c r="A1139" i="28"/>
  <c r="F589" i="24"/>
  <c r="A657" i="28"/>
  <c r="F560" i="24"/>
  <c r="A625" i="28"/>
  <c r="F502" i="24"/>
  <c r="A561" i="28"/>
  <c r="F473" i="24"/>
  <c r="A529" i="28"/>
  <c r="F299" i="24"/>
  <c r="A337" i="28"/>
  <c r="F415" i="24"/>
  <c r="A465" i="28"/>
  <c r="F386" i="24"/>
  <c r="A433" i="28"/>
  <c r="F241" i="24"/>
  <c r="A273" i="28"/>
  <c r="F444" i="24"/>
  <c r="A497" i="28"/>
  <c r="F997" i="24"/>
  <c r="A1107" i="28"/>
  <c r="F1112" i="24"/>
  <c r="A1234" i="28"/>
  <c r="F357" i="24"/>
  <c r="A401" i="28"/>
  <c r="F1055" i="24"/>
  <c r="A1171" i="28"/>
  <c r="F328" i="24"/>
  <c r="A369" i="28"/>
  <c r="A1203" i="28"/>
  <c r="F270" i="24"/>
  <c r="A305" i="28"/>
  <c r="A816" i="28"/>
  <c r="A41" i="28"/>
  <c r="B30" i="25"/>
  <c r="D30" i="24" s="1"/>
  <c r="A848" i="28"/>
  <c r="A752" i="28"/>
  <c r="A656" i="28"/>
  <c r="C468" i="4"/>
  <c r="D358" i="25" s="1"/>
  <c r="A358" i="47" s="1"/>
  <c r="C43" i="4"/>
  <c r="D30" i="25"/>
  <c r="A30" i="47" s="1"/>
  <c r="C392" i="4"/>
  <c r="D300" i="25" s="1"/>
  <c r="A300" i="47" s="1"/>
  <c r="C506" i="4"/>
  <c r="D387" i="25" s="1"/>
  <c r="A387" i="47" s="1"/>
  <c r="C354" i="4"/>
  <c r="C430" i="4"/>
  <c r="D329" i="25" s="1"/>
  <c r="A329" i="47" s="1"/>
  <c r="A421" i="25"/>
  <c r="A422" i="25" s="1"/>
  <c r="A423" i="25" s="1"/>
  <c r="A424" i="25" s="1"/>
  <c r="A425" i="25" s="1"/>
  <c r="A426" i="25" s="1"/>
  <c r="A427" i="25" s="1"/>
  <c r="A428" i="25" s="1"/>
  <c r="A429" i="25" s="1"/>
  <c r="A430" i="25" s="1"/>
  <c r="A431" i="25" s="1"/>
  <c r="A432" i="25" s="1"/>
  <c r="A433" i="25" s="1"/>
  <c r="A434" i="25" s="1"/>
  <c r="A435" i="25" s="1"/>
  <c r="A436" i="25" s="1"/>
  <c r="A437" i="25" s="1"/>
  <c r="A438" i="25" s="1"/>
  <c r="A439" i="25" s="1"/>
  <c r="A440" i="25" s="1"/>
  <c r="A441" i="25" s="1"/>
  <c r="A442" i="25" s="1"/>
  <c r="A443" i="25" s="1"/>
  <c r="A444" i="25" s="1"/>
  <c r="A445" i="25" s="1"/>
  <c r="A416" i="25"/>
  <c r="A417" i="25" s="1"/>
  <c r="A418" i="25" s="1"/>
  <c r="A419" i="25" s="1"/>
  <c r="A420" i="25" s="1"/>
  <c r="B998" i="25"/>
  <c r="D998" i="24" s="1"/>
  <c r="B403" i="25"/>
  <c r="D403" i="24" s="1"/>
  <c r="B1143" i="25"/>
  <c r="D1143" i="24" s="1"/>
  <c r="B1056" i="25"/>
  <c r="D1056" i="24" s="1"/>
  <c r="B1027" i="25"/>
  <c r="D1027" i="24" s="1"/>
  <c r="B1114" i="25"/>
  <c r="D1114" i="24" s="1"/>
  <c r="C734" i="4"/>
  <c r="D561" i="25" s="1"/>
  <c r="A561" i="47" s="1"/>
  <c r="C1534" i="4"/>
  <c r="B1172" i="25"/>
  <c r="D1172" i="24" s="1"/>
  <c r="C696" i="4"/>
  <c r="D532" i="25" s="1"/>
  <c r="A532" i="47" s="1"/>
  <c r="C544" i="4"/>
  <c r="D416" i="25" s="1"/>
  <c r="A416" i="47" s="1"/>
  <c r="C1382" i="4"/>
  <c r="C1344" i="4"/>
  <c r="C582" i="4"/>
  <c r="D445" i="25" s="1"/>
  <c r="A445" i="47" s="1"/>
  <c r="C1496" i="4"/>
  <c r="D1142" i="25"/>
  <c r="C658" i="4"/>
  <c r="D503" i="25" s="1"/>
  <c r="A503" i="47" s="1"/>
  <c r="C1306" i="4"/>
  <c r="C1420" i="4"/>
  <c r="C620" i="4"/>
  <c r="D474" i="25" s="1"/>
  <c r="A474" i="47" s="1"/>
  <c r="C1458" i="4"/>
  <c r="D1114" i="25" s="1"/>
  <c r="D1113" i="25"/>
  <c r="C772" i="4"/>
  <c r="D590" i="25" s="1"/>
  <c r="A590" i="47" s="1"/>
  <c r="A977" i="28"/>
  <c r="A1009" i="28"/>
  <c r="C1153" i="4"/>
  <c r="D881" i="25" s="1"/>
  <c r="A881" i="47" s="1"/>
  <c r="C1191" i="4"/>
  <c r="D910" i="25" s="1"/>
  <c r="A910" i="47" s="1"/>
  <c r="A1041" i="28"/>
  <c r="A1073" i="28"/>
  <c r="C1229" i="4"/>
  <c r="D939" i="25" s="1"/>
  <c r="A939" i="47" s="1"/>
  <c r="C1267" i="4"/>
  <c r="D968" i="25" s="1"/>
  <c r="A968" i="47" s="1"/>
  <c r="C924" i="4"/>
  <c r="D706" i="25" s="1"/>
  <c r="A706" i="47" s="1"/>
  <c r="C810" i="4"/>
  <c r="D619" i="25" s="1"/>
  <c r="A619" i="47" s="1"/>
  <c r="A689" i="28"/>
  <c r="C1076" i="4"/>
  <c r="D822" i="25" s="1"/>
  <c r="A822" i="47" s="1"/>
  <c r="A913" i="28"/>
  <c r="C886" i="4"/>
  <c r="D677" i="25" s="1"/>
  <c r="A677" i="47" s="1"/>
  <c r="C848" i="4"/>
  <c r="D648" i="25" s="1"/>
  <c r="A648" i="47" s="1"/>
  <c r="A721" i="28"/>
  <c r="C962" i="4"/>
  <c r="D735" i="25" s="1"/>
  <c r="A735" i="47" s="1"/>
  <c r="C1000" i="4"/>
  <c r="D764" i="25" s="1"/>
  <c r="A764" i="47" s="1"/>
  <c r="C1114" i="4"/>
  <c r="D851" i="25" s="1"/>
  <c r="A851" i="47" s="1"/>
  <c r="A945" i="28"/>
  <c r="C1038" i="4"/>
  <c r="D793" i="25" s="1"/>
  <c r="A793" i="47" s="1"/>
  <c r="N29" i="24" l="1"/>
  <c r="H29" i="47"/>
  <c r="D1027" i="25"/>
  <c r="A1490" i="46"/>
  <c r="D1056" i="25"/>
  <c r="A1532" i="46"/>
  <c r="D998" i="25"/>
  <c r="A1448" i="46"/>
  <c r="I28" i="47"/>
  <c r="E30" i="25"/>
  <c r="B30" i="47" s="1"/>
  <c r="N30" i="25"/>
  <c r="P30" i="24" s="1"/>
  <c r="N268" i="25"/>
  <c r="P268" i="24" s="1"/>
  <c r="N239" i="25"/>
  <c r="P239" i="24" s="1"/>
  <c r="N240" i="25"/>
  <c r="P240" i="24" s="1"/>
  <c r="N270" i="25"/>
  <c r="P270" i="24" s="1"/>
  <c r="N209" i="25"/>
  <c r="P209" i="24" s="1"/>
  <c r="N181" i="25"/>
  <c r="P181" i="24" s="1"/>
  <c r="N211" i="25"/>
  <c r="P211" i="24" s="1"/>
  <c r="N238" i="25"/>
  <c r="P238" i="24" s="1"/>
  <c r="N298" i="25"/>
  <c r="P298" i="24" s="1"/>
  <c r="N267" i="25"/>
  <c r="P267" i="24" s="1"/>
  <c r="N297" i="25"/>
  <c r="P297" i="24" s="1"/>
  <c r="N241" i="25"/>
  <c r="P241" i="24" s="1"/>
  <c r="N91" i="25"/>
  <c r="P91" i="24" s="1"/>
  <c r="N299" i="25"/>
  <c r="P299" i="24" s="1"/>
  <c r="N210" i="25"/>
  <c r="P210" i="24" s="1"/>
  <c r="N300" i="25"/>
  <c r="P300" i="24" s="1"/>
  <c r="N269" i="25"/>
  <c r="P269" i="24" s="1"/>
  <c r="D1085" i="25"/>
  <c r="T241" i="24"/>
  <c r="S241" i="24"/>
  <c r="R241" i="24"/>
  <c r="Q241" i="24"/>
  <c r="V241" i="24"/>
  <c r="U241" i="24"/>
  <c r="Q267" i="24"/>
  <c r="T208" i="24"/>
  <c r="U297" i="24"/>
  <c r="S210" i="24"/>
  <c r="U179" i="24"/>
  <c r="S150" i="24"/>
  <c r="R239" i="24"/>
  <c r="T150" i="24"/>
  <c r="V211" i="24"/>
  <c r="R269" i="24"/>
  <c r="Q121" i="24"/>
  <c r="S266" i="24"/>
  <c r="V121" i="24"/>
  <c r="Q239" i="24"/>
  <c r="U210" i="24"/>
  <c r="Q150" i="24"/>
  <c r="V208" i="24"/>
  <c r="T298" i="24"/>
  <c r="V180" i="24"/>
  <c r="U91" i="24"/>
  <c r="V181" i="24"/>
  <c r="T91" i="24"/>
  <c r="V209" i="24"/>
  <c r="U209" i="24"/>
  <c r="S91" i="24"/>
  <c r="Q240" i="24"/>
  <c r="S208" i="24"/>
  <c r="R150" i="24"/>
  <c r="R208" i="24"/>
  <c r="Q268" i="24"/>
  <c r="T299" i="24"/>
  <c r="S299" i="24"/>
  <c r="R299" i="24"/>
  <c r="Q299" i="24"/>
  <c r="V299" i="24"/>
  <c r="U299" i="24"/>
  <c r="R238" i="24"/>
  <c r="S239" i="24"/>
  <c r="T209" i="24"/>
  <c r="Q181" i="24"/>
  <c r="Q211" i="24"/>
  <c r="S269" i="24"/>
  <c r="S238" i="24"/>
  <c r="Q295" i="24"/>
  <c r="U239" i="24"/>
  <c r="V297" i="24"/>
  <c r="V295" i="24"/>
  <c r="U240" i="24"/>
  <c r="R240" i="24"/>
  <c r="R180" i="24"/>
  <c r="T270" i="24"/>
  <c r="S270" i="24"/>
  <c r="R270" i="24"/>
  <c r="Q270" i="24"/>
  <c r="V270" i="24"/>
  <c r="U270" i="24"/>
  <c r="T29" i="24"/>
  <c r="S29" i="24"/>
  <c r="R29" i="24"/>
  <c r="Q29" i="24"/>
  <c r="V29" i="24"/>
  <c r="U29" i="24"/>
  <c r="U237" i="24"/>
  <c r="S297" i="24"/>
  <c r="V268" i="24"/>
  <c r="T180" i="24"/>
  <c r="U211" i="24"/>
  <c r="R211" i="24"/>
  <c r="T269" i="24"/>
  <c r="T151" i="24"/>
  <c r="S180" i="24"/>
  <c r="V298" i="24"/>
  <c r="S296" i="24"/>
  <c r="V210" i="24"/>
  <c r="U121" i="24"/>
  <c r="T295" i="24"/>
  <c r="Q266" i="24"/>
  <c r="V238" i="24"/>
  <c r="S240" i="24"/>
  <c r="R296" i="24"/>
  <c r="Q209" i="24"/>
  <c r="V296" i="24"/>
  <c r="S268" i="24"/>
  <c r="Q151" i="24"/>
  <c r="Q238" i="24"/>
  <c r="S211" i="24"/>
  <c r="R181" i="24"/>
  <c r="Q179" i="24"/>
  <c r="U298" i="24"/>
  <c r="Q298" i="24"/>
  <c r="S151" i="24"/>
  <c r="V91" i="24"/>
  <c r="T296" i="24"/>
  <c r="U295" i="24"/>
  <c r="V239" i="24"/>
  <c r="T237" i="24"/>
  <c r="V179" i="24"/>
  <c r="T179" i="24"/>
  <c r="U180" i="24"/>
  <c r="S209" i="24"/>
  <c r="T240" i="24"/>
  <c r="T181" i="24"/>
  <c r="R121" i="24"/>
  <c r="T210" i="24"/>
  <c r="R151" i="24"/>
  <c r="R179" i="24"/>
  <c r="S181" i="24"/>
  <c r="U268" i="24"/>
  <c r="U150" i="24"/>
  <c r="S267" i="24"/>
  <c r="T267" i="24"/>
  <c r="T211" i="24"/>
  <c r="V269" i="24"/>
  <c r="U208" i="24"/>
  <c r="V150" i="24"/>
  <c r="Q297" i="24"/>
  <c r="U181" i="24"/>
  <c r="S237" i="24"/>
  <c r="U266" i="24"/>
  <c r="Q91" i="24"/>
  <c r="R298" i="24"/>
  <c r="V151" i="24"/>
  <c r="S179" i="24"/>
  <c r="T268" i="24"/>
  <c r="Q237" i="24"/>
  <c r="V237" i="24"/>
  <c r="U267" i="24"/>
  <c r="R268" i="24"/>
  <c r="T266" i="24"/>
  <c r="R267" i="24"/>
  <c r="R91" i="24"/>
  <c r="T297" i="24"/>
  <c r="S121" i="24"/>
  <c r="T239" i="24"/>
  <c r="U151" i="24"/>
  <c r="Q208" i="24"/>
  <c r="U238" i="24"/>
  <c r="R297" i="24"/>
  <c r="T238" i="24"/>
  <c r="S295" i="24"/>
  <c r="R210" i="24"/>
  <c r="R209" i="24"/>
  <c r="U269" i="24"/>
  <c r="Q269" i="24"/>
  <c r="Q210" i="24"/>
  <c r="V267" i="24"/>
  <c r="Q296" i="24"/>
  <c r="S298" i="24"/>
  <c r="R295" i="24"/>
  <c r="U296" i="24"/>
  <c r="R237" i="24"/>
  <c r="V240" i="24"/>
  <c r="T121" i="24"/>
  <c r="Q180" i="24"/>
  <c r="R266" i="24"/>
  <c r="V266" i="24"/>
  <c r="D271" i="25"/>
  <c r="J271" i="25" s="1"/>
  <c r="E271" i="47" s="1"/>
  <c r="B1233" i="25"/>
  <c r="D1233" i="24" s="1"/>
  <c r="B1235" i="25"/>
  <c r="D1235" i="24" s="1"/>
  <c r="B1239" i="25"/>
  <c r="D1239" i="24" s="1"/>
  <c r="B1240" i="25"/>
  <c r="D1240" i="24" s="1"/>
  <c r="B1251" i="25"/>
  <c r="D1251" i="24" s="1"/>
  <c r="B1252" i="25"/>
  <c r="D1252" i="24" s="1"/>
  <c r="B1254" i="25"/>
  <c r="D1254" i="24" s="1"/>
  <c r="B1255" i="25"/>
  <c r="D1255" i="24" s="1"/>
  <c r="B1257" i="25"/>
  <c r="D1257" i="24" s="1"/>
  <c r="B1258" i="25"/>
  <c r="D1258" i="24" s="1"/>
  <c r="B1260" i="25"/>
  <c r="D1260" i="24" s="1"/>
  <c r="B1261" i="25"/>
  <c r="D1261" i="24" s="1"/>
  <c r="B1238" i="25"/>
  <c r="D1238" i="24" s="1"/>
  <c r="B1242" i="25"/>
  <c r="D1242" i="24" s="1"/>
  <c r="B1243" i="25"/>
  <c r="D1243" i="24" s="1"/>
  <c r="B1248" i="25"/>
  <c r="D1248" i="24" s="1"/>
  <c r="B1249" i="25"/>
  <c r="D1249" i="24" s="1"/>
  <c r="B1253" i="25"/>
  <c r="D1253" i="24" s="1"/>
  <c r="B1256" i="25"/>
  <c r="D1256" i="24" s="1"/>
  <c r="B1259" i="25"/>
  <c r="D1259" i="24" s="1"/>
  <c r="B1234" i="25"/>
  <c r="D1234" i="24" s="1"/>
  <c r="B1245" i="25"/>
  <c r="D1245" i="24" s="1"/>
  <c r="B1237" i="25"/>
  <c r="D1237" i="24" s="1"/>
  <c r="B1241" i="25"/>
  <c r="D1241" i="24" s="1"/>
  <c r="B1244" i="25"/>
  <c r="D1244" i="24" s="1"/>
  <c r="B1247" i="25"/>
  <c r="D1247" i="24" s="1"/>
  <c r="B1250" i="25"/>
  <c r="D1250" i="24" s="1"/>
  <c r="B1246" i="25"/>
  <c r="D1246" i="24" s="1"/>
  <c r="C1612" i="4"/>
  <c r="B1232" i="25"/>
  <c r="D1232" i="24" s="1"/>
  <c r="B1236" i="25"/>
  <c r="D1236" i="24" s="1"/>
  <c r="C1645" i="4"/>
  <c r="B1784" i="46" s="1"/>
  <c r="D1202" i="25"/>
  <c r="C1574" i="4"/>
  <c r="K270" i="25"/>
  <c r="M299" i="25"/>
  <c r="G241" i="25"/>
  <c r="E298" i="25"/>
  <c r="B298" i="47" s="1"/>
  <c r="M237" i="25"/>
  <c r="G237" i="47" s="1"/>
  <c r="K150" i="25"/>
  <c r="F150" i="47" s="1"/>
  <c r="G209" i="25"/>
  <c r="K91" i="25"/>
  <c r="F91" i="47" s="1"/>
  <c r="L121" i="25"/>
  <c r="H121" i="47" s="1"/>
  <c r="F180" i="25"/>
  <c r="C180" i="47" s="1"/>
  <c r="M209" i="25"/>
  <c r="G209" i="47" s="1"/>
  <c r="M207" i="25"/>
  <c r="G207" i="47" s="1"/>
  <c r="L211" i="25"/>
  <c r="H211" i="47" s="1"/>
  <c r="G181" i="25"/>
  <c r="J237" i="25"/>
  <c r="E237" i="47" s="1"/>
  <c r="F211" i="25"/>
  <c r="C211" i="47" s="1"/>
  <c r="E299" i="25"/>
  <c r="H237" i="25"/>
  <c r="D237" i="47" s="1"/>
  <c r="H209" i="25"/>
  <c r="D209" i="47" s="1"/>
  <c r="J297" i="25"/>
  <c r="E297" i="47" s="1"/>
  <c r="F237" i="25"/>
  <c r="C237" i="47" s="1"/>
  <c r="F267" i="25"/>
  <c r="C267" i="47" s="1"/>
  <c r="K237" i="25"/>
  <c r="F237" i="47" s="1"/>
  <c r="F91" i="25"/>
  <c r="C91" i="47" s="1"/>
  <c r="J151" i="25"/>
  <c r="E151" i="47" s="1"/>
  <c r="L237" i="25"/>
  <c r="H237" i="47" s="1"/>
  <c r="G268" i="25"/>
  <c r="H240" i="25"/>
  <c r="D240" i="47" s="1"/>
  <c r="F207" i="25"/>
  <c r="C207" i="47" s="1"/>
  <c r="G239" i="25"/>
  <c r="G237" i="25"/>
  <c r="F208" i="25"/>
  <c r="C208" i="47" s="1"/>
  <c r="G208" i="25"/>
  <c r="I237" i="25"/>
  <c r="I211" i="25"/>
  <c r="I270" i="25"/>
  <c r="H305" i="28" s="1"/>
  <c r="J299" i="25"/>
  <c r="M241" i="25"/>
  <c r="I297" i="25"/>
  <c r="K297" i="25"/>
  <c r="F297" i="47" s="1"/>
  <c r="I296" i="25"/>
  <c r="H211" i="25"/>
  <c r="D211" i="47" s="1"/>
  <c r="M269" i="25"/>
  <c r="G269" i="47" s="1"/>
  <c r="M121" i="25"/>
  <c r="G121" i="47" s="1"/>
  <c r="F179" i="25"/>
  <c r="C179" i="47" s="1"/>
  <c r="F296" i="25"/>
  <c r="C296" i="47" s="1"/>
  <c r="H238" i="25"/>
  <c r="D238" i="47" s="1"/>
  <c r="M298" i="25"/>
  <c r="G298" i="47" s="1"/>
  <c r="F181" i="25"/>
  <c r="C181" i="47" s="1"/>
  <c r="H295" i="25"/>
  <c r="D295" i="47" s="1"/>
  <c r="H297" i="25"/>
  <c r="D297" i="47" s="1"/>
  <c r="G266" i="25"/>
  <c r="M266" i="25"/>
  <c r="G266" i="47" s="1"/>
  <c r="I240" i="25"/>
  <c r="K268" i="25"/>
  <c r="F268" i="47" s="1"/>
  <c r="M267" i="25"/>
  <c r="G267" i="47" s="1"/>
  <c r="J238" i="25"/>
  <c r="E238" i="47" s="1"/>
  <c r="E151" i="25"/>
  <c r="B151" i="47" s="1"/>
  <c r="M150" i="25"/>
  <c r="G150" i="47" s="1"/>
  <c r="G151" i="25"/>
  <c r="F209" i="25"/>
  <c r="C209" i="47" s="1"/>
  <c r="I268" i="25"/>
  <c r="H296" i="25"/>
  <c r="D296" i="47" s="1"/>
  <c r="E238" i="25"/>
  <c r="B238" i="47" s="1"/>
  <c r="L180" i="25"/>
  <c r="H180" i="47" s="1"/>
  <c r="I150" i="25"/>
  <c r="K239" i="25"/>
  <c r="F239" i="47" s="1"/>
  <c r="F151" i="25"/>
  <c r="C151" i="47" s="1"/>
  <c r="L240" i="25"/>
  <c r="H240" i="47" s="1"/>
  <c r="L268" i="25"/>
  <c r="H268" i="47" s="1"/>
  <c r="L150" i="25"/>
  <c r="H150" i="47" s="1"/>
  <c r="K238" i="25"/>
  <c r="F238" i="47" s="1"/>
  <c r="J296" i="25"/>
  <c r="E296" i="47" s="1"/>
  <c r="K179" i="25"/>
  <c r="F179" i="47" s="1"/>
  <c r="G150" i="25"/>
  <c r="J211" i="25"/>
  <c r="E211" i="47" s="1"/>
  <c r="H269" i="25"/>
  <c r="D269" i="47" s="1"/>
  <c r="M211" i="25"/>
  <c r="G211" i="47" s="1"/>
  <c r="I298" i="25"/>
  <c r="F240" i="25"/>
  <c r="C240" i="47" s="1"/>
  <c r="J269" i="25"/>
  <c r="E269" i="47" s="1"/>
  <c r="M270" i="25"/>
  <c r="F299" i="25"/>
  <c r="H241" i="25"/>
  <c r="E268" i="25"/>
  <c r="B268" i="47" s="1"/>
  <c r="L236" i="25"/>
  <c r="H236" i="47" s="1"/>
  <c r="J179" i="25"/>
  <c r="E179" i="47" s="1"/>
  <c r="G298" i="25"/>
  <c r="I269" i="25"/>
  <c r="L239" i="25"/>
  <c r="H239" i="47" s="1"/>
  <c r="E209" i="25"/>
  <c r="B209" i="47" s="1"/>
  <c r="L238" i="25"/>
  <c r="H238" i="47" s="1"/>
  <c r="K298" i="25"/>
  <c r="F298" i="47" s="1"/>
  <c r="G269" i="25"/>
  <c r="M91" i="25"/>
  <c r="G91" i="47" s="1"/>
  <c r="L209" i="25"/>
  <c r="H209" i="47" s="1"/>
  <c r="M239" i="25"/>
  <c r="G239" i="47" s="1"/>
  <c r="E267" i="25"/>
  <c r="B267" i="47" s="1"/>
  <c r="E210" i="25"/>
  <c r="B210" i="47" s="1"/>
  <c r="F150" i="25"/>
  <c r="C150" i="47" s="1"/>
  <c r="M179" i="25"/>
  <c r="G179" i="47" s="1"/>
  <c r="I209" i="25"/>
  <c r="G295" i="25"/>
  <c r="M180" i="25"/>
  <c r="G180" i="47" s="1"/>
  <c r="K266" i="25"/>
  <c r="F266" i="47" s="1"/>
  <c r="L296" i="25"/>
  <c r="H296" i="47" s="1"/>
  <c r="G296" i="25"/>
  <c r="H210" i="25"/>
  <c r="D210" i="47" s="1"/>
  <c r="H208" i="25"/>
  <c r="D208" i="47" s="1"/>
  <c r="I294" i="25"/>
  <c r="J210" i="25"/>
  <c r="E210" i="47" s="1"/>
  <c r="G297" i="25"/>
  <c r="E269" i="25"/>
  <c r="B269" i="47" s="1"/>
  <c r="H181" i="25"/>
  <c r="D181" i="47" s="1"/>
  <c r="L267" i="25"/>
  <c r="H267" i="47" s="1"/>
  <c r="I151" i="25"/>
  <c r="H298" i="25"/>
  <c r="D298" i="47" s="1"/>
  <c r="E271" i="25"/>
  <c r="B271" i="47" s="1"/>
  <c r="L270" i="25"/>
  <c r="H270" i="47" s="1"/>
  <c r="H270" i="25"/>
  <c r="G299" i="25"/>
  <c r="K299" i="25"/>
  <c r="F241" i="25"/>
  <c r="F239" i="25"/>
  <c r="C239" i="47" s="1"/>
  <c r="H239" i="25"/>
  <c r="D239" i="47" s="1"/>
  <c r="L295" i="25"/>
  <c r="H295" i="47" s="1"/>
  <c r="J267" i="25"/>
  <c r="E267" i="47" s="1"/>
  <c r="J208" i="25"/>
  <c r="E208" i="47" s="1"/>
  <c r="I121" i="25"/>
  <c r="E296" i="25"/>
  <c r="B296" i="47" s="1"/>
  <c r="L266" i="25"/>
  <c r="H266" i="47" s="1"/>
  <c r="K269" i="25"/>
  <c r="F269" i="47" s="1"/>
  <c r="E241" i="25"/>
  <c r="I238" i="25"/>
  <c r="J268" i="25"/>
  <c r="E268" i="47" s="1"/>
  <c r="G211" i="25"/>
  <c r="L179" i="25"/>
  <c r="H179" i="47" s="1"/>
  <c r="J209" i="25"/>
  <c r="E209" i="47" s="1"/>
  <c r="F238" i="25"/>
  <c r="C238" i="47" s="1"/>
  <c r="L151" i="25"/>
  <c r="H151" i="47" s="1"/>
  <c r="K121" i="25"/>
  <c r="F121" i="47" s="1"/>
  <c r="H266" i="25"/>
  <c r="D266" i="47" s="1"/>
  <c r="G238" i="25"/>
  <c r="J295" i="25"/>
  <c r="E295" i="47" s="1"/>
  <c r="L181" i="25"/>
  <c r="H181" i="47" s="1"/>
  <c r="K211" i="25"/>
  <c r="F211" i="47" s="1"/>
  <c r="E211" i="25"/>
  <c r="B211" i="47" s="1"/>
  <c r="F265" i="25"/>
  <c r="C265" i="47" s="1"/>
  <c r="L210" i="25"/>
  <c r="H210" i="47" s="1"/>
  <c r="H267" i="25"/>
  <c r="D267" i="47" s="1"/>
  <c r="K151" i="25"/>
  <c r="F151" i="47" s="1"/>
  <c r="M238" i="25"/>
  <c r="G238" i="47" s="1"/>
  <c r="M151" i="25"/>
  <c r="G151" i="47" s="1"/>
  <c r="K209" i="25"/>
  <c r="F209" i="47" s="1"/>
  <c r="J91" i="25"/>
  <c r="E91" i="47" s="1"/>
  <c r="L269" i="25"/>
  <c r="H269" i="47" s="1"/>
  <c r="G270" i="25"/>
  <c r="J270" i="25"/>
  <c r="I299" i="25"/>
  <c r="K299" i="24" s="1"/>
  <c r="L299" i="25"/>
  <c r="H299" i="47" s="1"/>
  <c r="I241" i="25"/>
  <c r="K241" i="24" s="1"/>
  <c r="L241" i="25"/>
  <c r="H241" i="47" s="1"/>
  <c r="J266" i="25"/>
  <c r="E266" i="47" s="1"/>
  <c r="K178" i="25"/>
  <c r="F178" i="47" s="1"/>
  <c r="K295" i="25"/>
  <c r="F295" i="47" s="1"/>
  <c r="E180" i="25"/>
  <c r="B180" i="47" s="1"/>
  <c r="H268" i="25"/>
  <c r="D268" i="47" s="1"/>
  <c r="K267" i="25"/>
  <c r="F267" i="47" s="1"/>
  <c r="J180" i="25"/>
  <c r="E180" i="47" s="1"/>
  <c r="J240" i="25"/>
  <c r="E240" i="47" s="1"/>
  <c r="M181" i="25"/>
  <c r="G181" i="47" s="1"/>
  <c r="L297" i="25"/>
  <c r="H297" i="47" s="1"/>
  <c r="G179" i="25"/>
  <c r="H180" i="25"/>
  <c r="D180" i="47" s="1"/>
  <c r="I239" i="25"/>
  <c r="L91" i="25"/>
  <c r="M268" i="25"/>
  <c r="G268" i="47" s="1"/>
  <c r="M240" i="25"/>
  <c r="G240" i="47" s="1"/>
  <c r="J181" i="25"/>
  <c r="E181" i="47" s="1"/>
  <c r="I181" i="25"/>
  <c r="K296" i="25"/>
  <c r="F296" i="47" s="1"/>
  <c r="E240" i="25"/>
  <c r="B240" i="47" s="1"/>
  <c r="E181" i="25"/>
  <c r="B181" i="47" s="1"/>
  <c r="M210" i="25"/>
  <c r="G210" i="47" s="1"/>
  <c r="I91" i="25"/>
  <c r="F298" i="25"/>
  <c r="C298" i="47" s="1"/>
  <c r="M296" i="25"/>
  <c r="G296" i="47" s="1"/>
  <c r="E297" i="25"/>
  <c r="B297" i="47" s="1"/>
  <c r="H149" i="25"/>
  <c r="D149" i="47" s="1"/>
  <c r="I179" i="25"/>
  <c r="E239" i="25"/>
  <c r="B239" i="47" s="1"/>
  <c r="G267" i="25"/>
  <c r="I267" i="25"/>
  <c r="F295" i="25"/>
  <c r="C295" i="47" s="1"/>
  <c r="G91" i="25"/>
  <c r="L298" i="25"/>
  <c r="H298" i="47" s="1"/>
  <c r="G180" i="25"/>
  <c r="J120" i="25"/>
  <c r="E120" i="47" s="1"/>
  <c r="K240" i="25"/>
  <c r="F240" i="47" s="1"/>
  <c r="E300" i="25"/>
  <c r="B300" i="47" s="1"/>
  <c r="F270" i="25"/>
  <c r="C270" i="47" s="1"/>
  <c r="H299" i="25"/>
  <c r="D299" i="47" s="1"/>
  <c r="J241" i="25"/>
  <c r="K241" i="25"/>
  <c r="K210" i="25"/>
  <c r="F210" i="47" s="1"/>
  <c r="M297" i="25"/>
  <c r="G297" i="47" s="1"/>
  <c r="F297" i="25"/>
  <c r="C297" i="47" s="1"/>
  <c r="K180" i="25"/>
  <c r="F180" i="47" s="1"/>
  <c r="I295" i="25"/>
  <c r="I180" i="25"/>
  <c r="J121" i="25"/>
  <c r="E121" i="47" s="1"/>
  <c r="H121" i="25"/>
  <c r="D121" i="47" s="1"/>
  <c r="J150" i="25"/>
  <c r="E150" i="47" s="1"/>
  <c r="F210" i="25"/>
  <c r="C210" i="47" s="1"/>
  <c r="I208" i="25"/>
  <c r="H91" i="25"/>
  <c r="D91" i="47" s="1"/>
  <c r="F268" i="25"/>
  <c r="C268" i="47" s="1"/>
  <c r="H150" i="25"/>
  <c r="D150" i="47" s="1"/>
  <c r="K181" i="25"/>
  <c r="F181" i="47" s="1"/>
  <c r="L208" i="25"/>
  <c r="H208" i="47" s="1"/>
  <c r="J265" i="25"/>
  <c r="E265" i="47" s="1"/>
  <c r="F121" i="25"/>
  <c r="C121" i="47" s="1"/>
  <c r="H179" i="25"/>
  <c r="D179" i="47" s="1"/>
  <c r="G210" i="25"/>
  <c r="M295" i="25"/>
  <c r="G295" i="47" s="1"/>
  <c r="J298" i="25"/>
  <c r="E298" i="47" s="1"/>
  <c r="F269" i="25"/>
  <c r="C269" i="47" s="1"/>
  <c r="J239" i="25"/>
  <c r="E239" i="47" s="1"/>
  <c r="K208" i="25"/>
  <c r="F208" i="47" s="1"/>
  <c r="F266" i="25"/>
  <c r="C266" i="47" s="1"/>
  <c r="I210" i="25"/>
  <c r="H151" i="25"/>
  <c r="D151" i="47" s="1"/>
  <c r="M208" i="25"/>
  <c r="G208" i="47" s="1"/>
  <c r="L90" i="25"/>
  <c r="I266" i="25"/>
  <c r="G121" i="25"/>
  <c r="G240" i="25"/>
  <c r="E270" i="25"/>
  <c r="F793" i="24"/>
  <c r="F851" i="24"/>
  <c r="F764" i="24"/>
  <c r="F735" i="24"/>
  <c r="F648" i="24"/>
  <c r="F677" i="24"/>
  <c r="F822" i="24"/>
  <c r="F706" i="24"/>
  <c r="F968" i="24"/>
  <c r="F939" i="24"/>
  <c r="F910" i="24"/>
  <c r="F881" i="24"/>
  <c r="I300" i="25"/>
  <c r="L300" i="25"/>
  <c r="H300" i="47" s="1"/>
  <c r="M300" i="25"/>
  <c r="G300" i="47" s="1"/>
  <c r="K300" i="25"/>
  <c r="F300" i="47" s="1"/>
  <c r="H300" i="25"/>
  <c r="D300" i="47" s="1"/>
  <c r="J300" i="25"/>
  <c r="E300" i="47" s="1"/>
  <c r="G300" i="25"/>
  <c r="F300" i="25"/>
  <c r="C300" i="47" s="1"/>
  <c r="F30" i="24"/>
  <c r="G30" i="25"/>
  <c r="M30" i="25"/>
  <c r="G30" i="47" s="1"/>
  <c r="J30" i="25"/>
  <c r="E30" i="47" s="1"/>
  <c r="K30" i="25"/>
  <c r="F30" i="47" s="1"/>
  <c r="F30" i="25"/>
  <c r="C30" i="47" s="1"/>
  <c r="L30" i="25"/>
  <c r="H30" i="25"/>
  <c r="D30" i="47" s="1"/>
  <c r="I30" i="25"/>
  <c r="W28" i="24"/>
  <c r="K40" i="28"/>
  <c r="N40" i="28" s="1"/>
  <c r="S28" i="25"/>
  <c r="Z28" i="24"/>
  <c r="Y28" i="24"/>
  <c r="B359" i="25"/>
  <c r="D358" i="24"/>
  <c r="B330" i="25"/>
  <c r="D330" i="24" s="1"/>
  <c r="D329" i="24"/>
  <c r="B41" i="28"/>
  <c r="G29" i="24"/>
  <c r="E41" i="28"/>
  <c r="H29" i="24"/>
  <c r="O29" i="25"/>
  <c r="K45" i="46" s="1"/>
  <c r="L29" i="24"/>
  <c r="I41" i="28"/>
  <c r="J29" i="24"/>
  <c r="G41" i="28"/>
  <c r="K29" i="24"/>
  <c r="H41" i="28"/>
  <c r="O29" i="24"/>
  <c r="D41" i="28"/>
  <c r="O41" i="28" s="1"/>
  <c r="R29" i="25"/>
  <c r="M41" i="28" s="1"/>
  <c r="I29" i="24"/>
  <c r="X29" i="24" s="1"/>
  <c r="F41" i="28"/>
  <c r="M29" i="24"/>
  <c r="J41" i="28"/>
  <c r="B388" i="25"/>
  <c r="D387" i="24"/>
  <c r="D31" i="25"/>
  <c r="F474" i="24"/>
  <c r="A530" i="28"/>
  <c r="F445" i="24"/>
  <c r="A498" i="28"/>
  <c r="F387" i="24"/>
  <c r="A434" i="28"/>
  <c r="F1085" i="24"/>
  <c r="A1204" i="28"/>
  <c r="F1027" i="24"/>
  <c r="A1140" i="28"/>
  <c r="F561" i="24"/>
  <c r="A626" i="28"/>
  <c r="F300" i="24"/>
  <c r="A338" i="28"/>
  <c r="F1114" i="24"/>
  <c r="A1236" i="28"/>
  <c r="F998" i="24"/>
  <c r="A1108" i="28"/>
  <c r="F1056" i="24"/>
  <c r="A1172" i="28"/>
  <c r="F590" i="24"/>
  <c r="A658" i="28"/>
  <c r="F503" i="24"/>
  <c r="A562" i="28"/>
  <c r="F416" i="24"/>
  <c r="A466" i="28"/>
  <c r="F619" i="24"/>
  <c r="A690" i="28"/>
  <c r="F1113" i="24"/>
  <c r="A1235" i="28"/>
  <c r="F1142" i="24"/>
  <c r="A1267" i="28"/>
  <c r="F532" i="24"/>
  <c r="A594" i="28"/>
  <c r="F329" i="24"/>
  <c r="A370" i="28"/>
  <c r="F358" i="24"/>
  <c r="A402" i="28"/>
  <c r="A849" i="28"/>
  <c r="A753" i="28"/>
  <c r="A42" i="28"/>
  <c r="B31" i="25"/>
  <c r="D31" i="24" s="1"/>
  <c r="A881" i="28"/>
  <c r="A817" i="28"/>
  <c r="A785" i="28"/>
  <c r="A818" i="28"/>
  <c r="C545" i="4"/>
  <c r="D417" i="25" s="1"/>
  <c r="A417" i="47" s="1"/>
  <c r="C507" i="4"/>
  <c r="D388" i="25" s="1"/>
  <c r="A388" i="47" s="1"/>
  <c r="C469" i="4"/>
  <c r="D359" i="25" s="1"/>
  <c r="A359" i="47" s="1"/>
  <c r="C431" i="4"/>
  <c r="D330" i="25" s="1"/>
  <c r="C393" i="4"/>
  <c r="H328" i="25" s="1"/>
  <c r="D328" i="47" s="1"/>
  <c r="A451" i="25"/>
  <c r="A452" i="25" s="1"/>
  <c r="A453" i="25" s="1"/>
  <c r="A454" i="25" s="1"/>
  <c r="A455" i="25" s="1"/>
  <c r="A456" i="25" s="1"/>
  <c r="A457" i="25" s="1"/>
  <c r="A458" i="25" s="1"/>
  <c r="A459" i="25" s="1"/>
  <c r="A460" i="25" s="1"/>
  <c r="A461" i="25" s="1"/>
  <c r="A462" i="25" s="1"/>
  <c r="A463" i="25" s="1"/>
  <c r="A464" i="25" s="1"/>
  <c r="A465" i="25" s="1"/>
  <c r="A466" i="25" s="1"/>
  <c r="A467" i="25" s="1"/>
  <c r="A468" i="25" s="1"/>
  <c r="A469" i="25" s="1"/>
  <c r="A470" i="25" s="1"/>
  <c r="A471" i="25" s="1"/>
  <c r="A472" i="25" s="1"/>
  <c r="A473" i="25" s="1"/>
  <c r="A474" i="25" s="1"/>
  <c r="A475" i="25" s="1"/>
  <c r="A446" i="25"/>
  <c r="A447" i="25" s="1"/>
  <c r="A448" i="25" s="1"/>
  <c r="A449" i="25" s="1"/>
  <c r="A450" i="25" s="1"/>
  <c r="B999" i="25"/>
  <c r="D999" i="24" s="1"/>
  <c r="B1173" i="25"/>
  <c r="D1173" i="24" s="1"/>
  <c r="B1115" i="25"/>
  <c r="D1115" i="24" s="1"/>
  <c r="B1057" i="25"/>
  <c r="D1057" i="24" s="1"/>
  <c r="B1144" i="25"/>
  <c r="D1144" i="24" s="1"/>
  <c r="B1028" i="25"/>
  <c r="D1028" i="24" s="1"/>
  <c r="B404" i="25"/>
  <c r="D404" i="24" s="1"/>
  <c r="C773" i="4"/>
  <c r="D591" i="25" s="1"/>
  <c r="A591" i="47" s="1"/>
  <c r="C1459" i="4"/>
  <c r="D1115" i="25" s="1"/>
  <c r="C1421" i="4"/>
  <c r="C659" i="4"/>
  <c r="D504" i="25" s="1"/>
  <c r="A504" i="47" s="1"/>
  <c r="C583" i="4"/>
  <c r="D446" i="25" s="1"/>
  <c r="A446" i="47" s="1"/>
  <c r="C1345" i="4"/>
  <c r="C1535" i="4"/>
  <c r="D1172" i="25"/>
  <c r="C621" i="4"/>
  <c r="D475" i="25" s="1"/>
  <c r="A475" i="47" s="1"/>
  <c r="C1307" i="4"/>
  <c r="C1497" i="4"/>
  <c r="D1144" i="25" s="1"/>
  <c r="D1143" i="25"/>
  <c r="C1383" i="4"/>
  <c r="C697" i="4"/>
  <c r="D533" i="25" s="1"/>
  <c r="A533" i="47" s="1"/>
  <c r="C735" i="4"/>
  <c r="D562" i="25" s="1"/>
  <c r="A562" i="47" s="1"/>
  <c r="C811" i="4"/>
  <c r="D620" i="25" s="1"/>
  <c r="A620" i="47" s="1"/>
  <c r="A978" i="28"/>
  <c r="C1154" i="4"/>
  <c r="D882" i="25" s="1"/>
  <c r="A882" i="47" s="1"/>
  <c r="C1268" i="4"/>
  <c r="D969" i="25" s="1"/>
  <c r="A969" i="47" s="1"/>
  <c r="A1042" i="28"/>
  <c r="A1010" i="28"/>
  <c r="A1074" i="28"/>
  <c r="C1230" i="4"/>
  <c r="D940" i="25" s="1"/>
  <c r="A940" i="47" s="1"/>
  <c r="C1192" i="4"/>
  <c r="D911" i="25" s="1"/>
  <c r="A911" i="47" s="1"/>
  <c r="C1115" i="4"/>
  <c r="D852" i="25" s="1"/>
  <c r="A852" i="47" s="1"/>
  <c r="C1001" i="4"/>
  <c r="D765" i="25" s="1"/>
  <c r="A765" i="47" s="1"/>
  <c r="A850" i="28"/>
  <c r="C887" i="4"/>
  <c r="D678" i="25" s="1"/>
  <c r="A678" i="47" s="1"/>
  <c r="A754" i="28"/>
  <c r="C1077" i="4"/>
  <c r="D823" i="25" s="1"/>
  <c r="A823" i="47" s="1"/>
  <c r="C963" i="4"/>
  <c r="D736" i="25" s="1"/>
  <c r="A736" i="47" s="1"/>
  <c r="C1039" i="4"/>
  <c r="D794" i="25" s="1"/>
  <c r="A794" i="47" s="1"/>
  <c r="A882" i="28"/>
  <c r="C849" i="4"/>
  <c r="D649" i="25" s="1"/>
  <c r="A649" i="47" s="1"/>
  <c r="C925" i="4"/>
  <c r="D707" i="25" s="1"/>
  <c r="A707" i="47" s="1"/>
  <c r="A786" i="28"/>
  <c r="M271" i="25" l="1"/>
  <c r="G271" i="47" s="1"/>
  <c r="N30" i="24"/>
  <c r="H30" i="47"/>
  <c r="N90" i="24"/>
  <c r="H90" i="47"/>
  <c r="N91" i="24"/>
  <c r="H91" i="47"/>
  <c r="N270" i="24"/>
  <c r="N299" i="24"/>
  <c r="N209" i="24"/>
  <c r="N150" i="24"/>
  <c r="N295" i="24"/>
  <c r="N236" i="24"/>
  <c r="N268" i="24"/>
  <c r="N300" i="24"/>
  <c r="N210" i="24"/>
  <c r="N240" i="24"/>
  <c r="N211" i="24"/>
  <c r="N298" i="24"/>
  <c r="N297" i="24"/>
  <c r="N269" i="24"/>
  <c r="N151" i="24"/>
  <c r="N238" i="24"/>
  <c r="N208" i="24"/>
  <c r="N266" i="24"/>
  <c r="N267" i="24"/>
  <c r="N241" i="24"/>
  <c r="N296" i="24"/>
  <c r="N239" i="24"/>
  <c r="N237" i="24"/>
  <c r="N181" i="24"/>
  <c r="N179" i="24"/>
  <c r="N180" i="24"/>
  <c r="N121" i="24"/>
  <c r="G271" i="25"/>
  <c r="I271" i="24" s="1"/>
  <c r="X271" i="24" s="1"/>
  <c r="I271" i="25"/>
  <c r="K271" i="24" s="1"/>
  <c r="F271" i="24"/>
  <c r="H271" i="25"/>
  <c r="D271" i="47" s="1"/>
  <c r="K271" i="25"/>
  <c r="F271" i="47" s="1"/>
  <c r="A306" i="28"/>
  <c r="L271" i="25"/>
  <c r="H271" i="47" s="1"/>
  <c r="F271" i="25"/>
  <c r="C271" i="47" s="1"/>
  <c r="D1028" i="25"/>
  <c r="A1491" i="46"/>
  <c r="D1057" i="25"/>
  <c r="A1533" i="46"/>
  <c r="D999" i="25"/>
  <c r="A1449" i="46"/>
  <c r="N31" i="25"/>
  <c r="P31" i="24" s="1"/>
  <c r="A31" i="47"/>
  <c r="N330" i="25"/>
  <c r="P330" i="24" s="1"/>
  <c r="A330" i="47"/>
  <c r="N271" i="25"/>
  <c r="P271" i="24" s="1"/>
  <c r="A271" i="47"/>
  <c r="G241" i="24"/>
  <c r="B241" i="47"/>
  <c r="I337" i="28"/>
  <c r="E299" i="47"/>
  <c r="I29" i="47"/>
  <c r="M299" i="24"/>
  <c r="F299" i="47"/>
  <c r="D305" i="28"/>
  <c r="O305" i="28" s="1"/>
  <c r="G270" i="47"/>
  <c r="D337" i="28"/>
  <c r="O337" i="28" s="1"/>
  <c r="G299" i="47"/>
  <c r="J273" i="28"/>
  <c r="F241" i="47"/>
  <c r="G299" i="24"/>
  <c r="B299" i="47"/>
  <c r="J305" i="28"/>
  <c r="F270" i="47"/>
  <c r="J241" i="24"/>
  <c r="D241" i="47"/>
  <c r="I273" i="28"/>
  <c r="E241" i="47"/>
  <c r="J270" i="24"/>
  <c r="D270" i="47"/>
  <c r="H241" i="24"/>
  <c r="C241" i="47"/>
  <c r="H299" i="24"/>
  <c r="C299" i="47"/>
  <c r="G270" i="24"/>
  <c r="B270" i="47"/>
  <c r="L270" i="24"/>
  <c r="E270" i="47"/>
  <c r="D273" i="28"/>
  <c r="O273" i="28" s="1"/>
  <c r="G241" i="47"/>
  <c r="N329" i="25"/>
  <c r="P329" i="24" s="1"/>
  <c r="N328" i="25"/>
  <c r="P328" i="24" s="1"/>
  <c r="N327" i="25"/>
  <c r="P327" i="24" s="1"/>
  <c r="D1086" i="25"/>
  <c r="U325" i="24"/>
  <c r="T324" i="24"/>
  <c r="T325" i="24"/>
  <c r="R326" i="24"/>
  <c r="T326" i="24"/>
  <c r="S327" i="24"/>
  <c r="U326" i="24"/>
  <c r="V328" i="24"/>
  <c r="T271" i="24"/>
  <c r="S271" i="24"/>
  <c r="R271" i="24"/>
  <c r="Q271" i="24"/>
  <c r="V271" i="24"/>
  <c r="U271" i="24"/>
  <c r="V325" i="24"/>
  <c r="U328" i="24"/>
  <c r="Q328" i="24"/>
  <c r="Q327" i="24"/>
  <c r="R328" i="24"/>
  <c r="T300" i="24"/>
  <c r="S300" i="24"/>
  <c r="R300" i="24"/>
  <c r="Q300" i="24"/>
  <c r="V300" i="24"/>
  <c r="U300" i="24"/>
  <c r="T30" i="24"/>
  <c r="S30" i="24"/>
  <c r="R30" i="24"/>
  <c r="Q30" i="24"/>
  <c r="V30" i="24"/>
  <c r="U30" i="24"/>
  <c r="R327" i="24"/>
  <c r="V327" i="24"/>
  <c r="T327" i="24"/>
  <c r="S326" i="24"/>
  <c r="R325" i="24"/>
  <c r="S328" i="24"/>
  <c r="U327" i="24"/>
  <c r="Q325" i="24"/>
  <c r="S325" i="24"/>
  <c r="T328" i="24"/>
  <c r="T329" i="24"/>
  <c r="S329" i="24"/>
  <c r="Q329" i="24"/>
  <c r="R329" i="24"/>
  <c r="V329" i="24"/>
  <c r="U329" i="24"/>
  <c r="Q326" i="24"/>
  <c r="V326" i="24"/>
  <c r="R324" i="24"/>
  <c r="D1232" i="25"/>
  <c r="C1613" i="4"/>
  <c r="C1575" i="4"/>
  <c r="D1203" i="25"/>
  <c r="F1202" i="24"/>
  <c r="B1264" i="25"/>
  <c r="D1264" i="24" s="1"/>
  <c r="B1272" i="25"/>
  <c r="D1272" i="24" s="1"/>
  <c r="B1273" i="25"/>
  <c r="D1273" i="24" s="1"/>
  <c r="B1281" i="25"/>
  <c r="D1281" i="24" s="1"/>
  <c r="B1282" i="25"/>
  <c r="D1282" i="24" s="1"/>
  <c r="B1271" i="25"/>
  <c r="D1271" i="24" s="1"/>
  <c r="B1280" i="25"/>
  <c r="D1280" i="24" s="1"/>
  <c r="B1266" i="25"/>
  <c r="D1266" i="24" s="1"/>
  <c r="B1267" i="25"/>
  <c r="D1267" i="24" s="1"/>
  <c r="B1275" i="25"/>
  <c r="D1275" i="24" s="1"/>
  <c r="B1276" i="25"/>
  <c r="D1276" i="24" s="1"/>
  <c r="B1284" i="25"/>
  <c r="D1284" i="24" s="1"/>
  <c r="B1285" i="25"/>
  <c r="D1285" i="24" s="1"/>
  <c r="B1277" i="25"/>
  <c r="D1277" i="24" s="1"/>
  <c r="B1287" i="25"/>
  <c r="D1287" i="24" s="1"/>
  <c r="B1265" i="25"/>
  <c r="D1265" i="24" s="1"/>
  <c r="B1269" i="25"/>
  <c r="D1269" i="24" s="1"/>
  <c r="B1286" i="25"/>
  <c r="D1286" i="24" s="1"/>
  <c r="B1262" i="25"/>
  <c r="D1262" i="24" s="1"/>
  <c r="B1291" i="25"/>
  <c r="D1291" i="24" s="1"/>
  <c r="B1263" i="25"/>
  <c r="D1263" i="24" s="1"/>
  <c r="B1270" i="25"/>
  <c r="D1270" i="24" s="1"/>
  <c r="B1274" i="25"/>
  <c r="D1274" i="24" s="1"/>
  <c r="B1288" i="25"/>
  <c r="D1288" i="24" s="1"/>
  <c r="B1289" i="25"/>
  <c r="D1289" i="24" s="1"/>
  <c r="B1290" i="25"/>
  <c r="D1290" i="24" s="1"/>
  <c r="B1279" i="25"/>
  <c r="D1279" i="24" s="1"/>
  <c r="B1283" i="25"/>
  <c r="D1283" i="24" s="1"/>
  <c r="C1684" i="4"/>
  <c r="B1823" i="46" s="1"/>
  <c r="C1651" i="4"/>
  <c r="B1278" i="25"/>
  <c r="D1278" i="24" s="1"/>
  <c r="B1268" i="25"/>
  <c r="D1268" i="24" s="1"/>
  <c r="F305" i="28"/>
  <c r="I299" i="24"/>
  <c r="I241" i="24"/>
  <c r="X241" i="24" s="1"/>
  <c r="M270" i="24"/>
  <c r="G273" i="28"/>
  <c r="J337" i="28"/>
  <c r="E337" i="28"/>
  <c r="K270" i="24"/>
  <c r="Y270" i="24" s="1"/>
  <c r="B273" i="28"/>
  <c r="O270" i="25"/>
  <c r="I270" i="47" s="1"/>
  <c r="E273" i="28"/>
  <c r="I270" i="24"/>
  <c r="H270" i="24"/>
  <c r="E305" i="28"/>
  <c r="O299" i="25"/>
  <c r="I299" i="47" s="1"/>
  <c r="G337" i="28"/>
  <c r="O241" i="24"/>
  <c r="L299" i="24"/>
  <c r="J299" i="24"/>
  <c r="R241" i="25"/>
  <c r="M273" i="28" s="1"/>
  <c r="R299" i="25"/>
  <c r="M337" i="28" s="1"/>
  <c r="O299" i="24"/>
  <c r="F273" i="28"/>
  <c r="B337" i="28"/>
  <c r="H337" i="28"/>
  <c r="I305" i="28"/>
  <c r="E330" i="25"/>
  <c r="B330" i="47" s="1"/>
  <c r="G305" i="28"/>
  <c r="O241" i="25"/>
  <c r="I241" i="47" s="1"/>
  <c r="H273" i="28"/>
  <c r="R270" i="25"/>
  <c r="M305" i="28" s="1"/>
  <c r="O270" i="24"/>
  <c r="M241" i="24"/>
  <c r="B305" i="28"/>
  <c r="F337" i="28"/>
  <c r="L241" i="24"/>
  <c r="M329" i="25"/>
  <c r="G369" i="28"/>
  <c r="J328" i="24"/>
  <c r="K266" i="24"/>
  <c r="H301" i="28"/>
  <c r="H269" i="24"/>
  <c r="E304" i="28"/>
  <c r="O269" i="25"/>
  <c r="L329" i="25"/>
  <c r="H329" i="47" s="1"/>
  <c r="I240" i="24"/>
  <c r="X240" i="24" s="1"/>
  <c r="F272" i="28"/>
  <c r="D237" i="28"/>
  <c r="O237" i="28" s="1"/>
  <c r="O208" i="24"/>
  <c r="R208" i="25"/>
  <c r="M237" i="28" s="1"/>
  <c r="H239" i="28"/>
  <c r="K210" i="24"/>
  <c r="J179" i="24"/>
  <c r="G205" i="28"/>
  <c r="J207" i="28"/>
  <c r="M181" i="24"/>
  <c r="J150" i="24"/>
  <c r="G173" i="28"/>
  <c r="K208" i="24"/>
  <c r="H237" i="28"/>
  <c r="L121" i="24"/>
  <c r="I141" i="28"/>
  <c r="J206" i="28"/>
  <c r="M180" i="24"/>
  <c r="G328" i="25"/>
  <c r="J272" i="28"/>
  <c r="M240" i="24"/>
  <c r="H302" i="28"/>
  <c r="K267" i="24"/>
  <c r="M296" i="24"/>
  <c r="J334" i="28"/>
  <c r="J327" i="25"/>
  <c r="E327" i="47" s="1"/>
  <c r="D207" i="28"/>
  <c r="O207" i="28" s="1"/>
  <c r="O181" i="24"/>
  <c r="R181" i="25"/>
  <c r="M207" i="28" s="1"/>
  <c r="L180" i="24"/>
  <c r="I206" i="28"/>
  <c r="M295" i="24"/>
  <c r="J333" i="28"/>
  <c r="M178" i="24"/>
  <c r="J204" i="28"/>
  <c r="F328" i="25"/>
  <c r="C328" i="47" s="1"/>
  <c r="I108" i="28"/>
  <c r="L91" i="24"/>
  <c r="M151" i="24"/>
  <c r="J174" i="28"/>
  <c r="I238" i="24"/>
  <c r="X238" i="24" s="1"/>
  <c r="F270" i="28"/>
  <c r="G327" i="25"/>
  <c r="E329" i="25"/>
  <c r="K294" i="24"/>
  <c r="H332" i="28"/>
  <c r="J210" i="24"/>
  <c r="G239" i="28"/>
  <c r="G210" i="24"/>
  <c r="B239" i="28"/>
  <c r="J336" i="28"/>
  <c r="M298" i="24"/>
  <c r="I327" i="25"/>
  <c r="K326" i="25"/>
  <c r="F326" i="47" s="1"/>
  <c r="I151" i="24"/>
  <c r="X151" i="24" s="1"/>
  <c r="F174" i="28"/>
  <c r="E334" i="28"/>
  <c r="H296" i="24"/>
  <c r="O296" i="25"/>
  <c r="R269" i="25"/>
  <c r="M304" i="28" s="1"/>
  <c r="D304" i="28"/>
  <c r="O304" i="28" s="1"/>
  <c r="O269" i="24"/>
  <c r="M297" i="24"/>
  <c r="J335" i="28"/>
  <c r="H208" i="24"/>
  <c r="E237" i="28"/>
  <c r="O208" i="25"/>
  <c r="J269" i="28"/>
  <c r="M237" i="24"/>
  <c r="H326" i="25"/>
  <c r="D326" i="47" s="1"/>
  <c r="L237" i="24"/>
  <c r="I269" i="28"/>
  <c r="F238" i="28"/>
  <c r="I209" i="24"/>
  <c r="X209" i="24" s="1"/>
  <c r="D269" i="28"/>
  <c r="O269" i="28" s="1"/>
  <c r="O237" i="24"/>
  <c r="R237" i="25"/>
  <c r="M269" i="28" s="1"/>
  <c r="K329" i="25"/>
  <c r="H329" i="25"/>
  <c r="D329" i="47" s="1"/>
  <c r="F325" i="25"/>
  <c r="C325" i="47" s="1"/>
  <c r="J237" i="28"/>
  <c r="M208" i="24"/>
  <c r="L298" i="24"/>
  <c r="I336" i="28"/>
  <c r="I210" i="24"/>
  <c r="X210" i="24" s="1"/>
  <c r="F239" i="28"/>
  <c r="H210" i="24"/>
  <c r="E239" i="28"/>
  <c r="O210" i="25"/>
  <c r="I173" i="28"/>
  <c r="L150" i="24"/>
  <c r="K180" i="24"/>
  <c r="H206" i="28"/>
  <c r="M325" i="25"/>
  <c r="G325" i="47" s="1"/>
  <c r="I267" i="24"/>
  <c r="X267" i="24" s="1"/>
  <c r="F302" i="28"/>
  <c r="K179" i="24"/>
  <c r="H205" i="28"/>
  <c r="G181" i="24"/>
  <c r="B207" i="28"/>
  <c r="G206" i="28"/>
  <c r="J180" i="24"/>
  <c r="M209" i="24"/>
  <c r="J238" i="28"/>
  <c r="R151" i="25"/>
  <c r="M174" i="28" s="1"/>
  <c r="D174" i="28"/>
  <c r="O174" i="28" s="1"/>
  <c r="O151" i="24"/>
  <c r="H265" i="24"/>
  <c r="E300" i="28"/>
  <c r="F240" i="28"/>
  <c r="I211" i="24"/>
  <c r="X211" i="24" s="1"/>
  <c r="L268" i="24"/>
  <c r="I303" i="28"/>
  <c r="H270" i="28"/>
  <c r="K238" i="24"/>
  <c r="F327" i="25"/>
  <c r="C327" i="47" s="1"/>
  <c r="I237" i="28"/>
  <c r="L208" i="24"/>
  <c r="G271" i="28"/>
  <c r="J239" i="24"/>
  <c r="E271" i="28"/>
  <c r="H239" i="24"/>
  <c r="O239" i="25"/>
  <c r="H174" i="28"/>
  <c r="K151" i="24"/>
  <c r="J181" i="24"/>
  <c r="G207" i="28"/>
  <c r="G237" i="28"/>
  <c r="J208" i="24"/>
  <c r="I296" i="24"/>
  <c r="X296" i="24" s="1"/>
  <c r="F334" i="28"/>
  <c r="R91" i="25"/>
  <c r="M108" i="28" s="1"/>
  <c r="D108" i="28"/>
  <c r="O108" i="28" s="1"/>
  <c r="O91" i="24"/>
  <c r="B238" i="28"/>
  <c r="G209" i="24"/>
  <c r="I298" i="24"/>
  <c r="X298" i="24" s="1"/>
  <c r="F336" i="28"/>
  <c r="I205" i="28"/>
  <c r="L179" i="24"/>
  <c r="L327" i="25"/>
  <c r="H327" i="47" s="1"/>
  <c r="L211" i="24"/>
  <c r="I240" i="28"/>
  <c r="I150" i="24"/>
  <c r="X150" i="24" s="1"/>
  <c r="F173" i="28"/>
  <c r="J270" i="28"/>
  <c r="M238" i="24"/>
  <c r="M239" i="24"/>
  <c r="J271" i="28"/>
  <c r="D301" i="28"/>
  <c r="O301" i="28" s="1"/>
  <c r="R266" i="25"/>
  <c r="M301" i="28" s="1"/>
  <c r="O266" i="24"/>
  <c r="D141" i="28"/>
  <c r="O141" i="28" s="1"/>
  <c r="R121" i="25"/>
  <c r="M141" i="28" s="1"/>
  <c r="O121" i="24"/>
  <c r="F326" i="25"/>
  <c r="C326" i="47" s="1"/>
  <c r="E302" i="28"/>
  <c r="O267" i="25"/>
  <c r="H267" i="24"/>
  <c r="I329" i="25"/>
  <c r="H370" i="28" s="1"/>
  <c r="F329" i="25"/>
  <c r="E301" i="28"/>
  <c r="O266" i="25"/>
  <c r="H266" i="24"/>
  <c r="E141" i="28"/>
  <c r="H121" i="24"/>
  <c r="O121" i="25"/>
  <c r="H333" i="28"/>
  <c r="K295" i="24"/>
  <c r="R297" i="25"/>
  <c r="M335" i="28" s="1"/>
  <c r="O297" i="24"/>
  <c r="D335" i="28"/>
  <c r="O335" i="28" s="1"/>
  <c r="G297" i="24"/>
  <c r="B335" i="28"/>
  <c r="R210" i="25"/>
  <c r="M239" i="28" s="1"/>
  <c r="O210" i="24"/>
  <c r="D239" i="28"/>
  <c r="O239" i="28" s="1"/>
  <c r="K181" i="24"/>
  <c r="H207" i="28"/>
  <c r="R240" i="25"/>
  <c r="M272" i="28" s="1"/>
  <c r="D272" i="28"/>
  <c r="O272" i="28" s="1"/>
  <c r="O240" i="24"/>
  <c r="E328" i="25"/>
  <c r="B328" i="47" s="1"/>
  <c r="J302" i="28"/>
  <c r="M267" i="24"/>
  <c r="I301" i="28"/>
  <c r="L266" i="24"/>
  <c r="R238" i="25"/>
  <c r="M270" i="28" s="1"/>
  <c r="O238" i="24"/>
  <c r="D270" i="28"/>
  <c r="O270" i="28" s="1"/>
  <c r="J267" i="24"/>
  <c r="G302" i="28"/>
  <c r="O238" i="25"/>
  <c r="H238" i="24"/>
  <c r="E270" i="28"/>
  <c r="M269" i="24"/>
  <c r="J304" i="28"/>
  <c r="I302" i="28"/>
  <c r="L267" i="24"/>
  <c r="G336" i="28"/>
  <c r="J298" i="24"/>
  <c r="L210" i="24"/>
  <c r="I239" i="28"/>
  <c r="D206" i="28"/>
  <c r="O206" i="28" s="1"/>
  <c r="R180" i="25"/>
  <c r="M206" i="28" s="1"/>
  <c r="O180" i="24"/>
  <c r="O179" i="24"/>
  <c r="R179" i="25"/>
  <c r="M205" i="28" s="1"/>
  <c r="D205" i="28"/>
  <c r="O205" i="28" s="1"/>
  <c r="I304" i="28"/>
  <c r="L269" i="24"/>
  <c r="H336" i="28"/>
  <c r="K298" i="24"/>
  <c r="J269" i="24"/>
  <c r="G304" i="28"/>
  <c r="M179" i="24"/>
  <c r="J205" i="28"/>
  <c r="I334" i="28"/>
  <c r="L296" i="24"/>
  <c r="G238" i="24"/>
  <c r="B270" i="28"/>
  <c r="K268" i="24"/>
  <c r="H303" i="28"/>
  <c r="D302" i="28"/>
  <c r="O302" i="28" s="1"/>
  <c r="O267" i="24"/>
  <c r="R267" i="25"/>
  <c r="M302" i="28" s="1"/>
  <c r="J238" i="24"/>
  <c r="G270" i="28"/>
  <c r="G240" i="28"/>
  <c r="J211" i="24"/>
  <c r="K296" i="24"/>
  <c r="H334" i="28"/>
  <c r="I268" i="24"/>
  <c r="X268" i="24" s="1"/>
  <c r="F303" i="28"/>
  <c r="J209" i="24"/>
  <c r="G238" i="28"/>
  <c r="I181" i="24"/>
  <c r="X181" i="24" s="1"/>
  <c r="F207" i="28"/>
  <c r="R207" i="25"/>
  <c r="M236" i="28" s="1"/>
  <c r="D236" i="28"/>
  <c r="O236" i="28" s="1"/>
  <c r="O207" i="24"/>
  <c r="M150" i="24"/>
  <c r="J173" i="28"/>
  <c r="L326" i="25"/>
  <c r="H326" i="47" s="1"/>
  <c r="J329" i="25"/>
  <c r="I121" i="24"/>
  <c r="X121" i="24" s="1"/>
  <c r="F141" i="28"/>
  <c r="J151" i="24"/>
  <c r="G174" i="28"/>
  <c r="O268" i="25"/>
  <c r="H268" i="24"/>
  <c r="E303" i="28"/>
  <c r="K325" i="25"/>
  <c r="F325" i="47" s="1"/>
  <c r="I91" i="24"/>
  <c r="X91" i="24" s="1"/>
  <c r="F108" i="28"/>
  <c r="H295" i="24"/>
  <c r="E333" i="28"/>
  <c r="O295" i="25"/>
  <c r="G239" i="24"/>
  <c r="B271" i="28"/>
  <c r="I179" i="24"/>
  <c r="X179" i="24" s="1"/>
  <c r="F205" i="28"/>
  <c r="J268" i="24"/>
  <c r="G303" i="28"/>
  <c r="J326" i="25"/>
  <c r="E326" i="47" s="1"/>
  <c r="G211" i="24"/>
  <c r="B240" i="28"/>
  <c r="G301" i="28"/>
  <c r="J266" i="24"/>
  <c r="M121" i="24"/>
  <c r="J141" i="28"/>
  <c r="H141" i="28"/>
  <c r="K121" i="24"/>
  <c r="I326" i="25"/>
  <c r="H325" i="25"/>
  <c r="D325" i="47" s="1"/>
  <c r="J301" i="28"/>
  <c r="M266" i="24"/>
  <c r="I295" i="24"/>
  <c r="X295" i="24" s="1"/>
  <c r="F333" i="28"/>
  <c r="R211" i="25"/>
  <c r="M240" i="28" s="1"/>
  <c r="D240" i="28"/>
  <c r="O240" i="28" s="1"/>
  <c r="O211" i="24"/>
  <c r="O150" i="24"/>
  <c r="D173" i="28"/>
  <c r="O173" i="28" s="1"/>
  <c r="R150" i="25"/>
  <c r="M173" i="28" s="1"/>
  <c r="O298" i="24"/>
  <c r="D336" i="28"/>
  <c r="O336" i="28" s="1"/>
  <c r="R298" i="25"/>
  <c r="M336" i="28" s="1"/>
  <c r="J325" i="25"/>
  <c r="E325" i="47" s="1"/>
  <c r="H240" i="28"/>
  <c r="K211" i="24"/>
  <c r="K237" i="24"/>
  <c r="H269" i="28"/>
  <c r="I237" i="24"/>
  <c r="X237" i="24" s="1"/>
  <c r="F269" i="28"/>
  <c r="I239" i="24"/>
  <c r="X239" i="24" s="1"/>
  <c r="F271" i="28"/>
  <c r="G272" i="28"/>
  <c r="J240" i="24"/>
  <c r="I174" i="28"/>
  <c r="L151" i="24"/>
  <c r="H91" i="24"/>
  <c r="E108" i="28"/>
  <c r="O91" i="25"/>
  <c r="H327" i="25"/>
  <c r="D327" i="47" s="1"/>
  <c r="I335" i="28"/>
  <c r="L297" i="24"/>
  <c r="M91" i="24"/>
  <c r="J108" i="28"/>
  <c r="B336" i="28"/>
  <c r="G298" i="24"/>
  <c r="D301" i="25"/>
  <c r="A301" i="47" s="1"/>
  <c r="G329" i="25"/>
  <c r="L239" i="24"/>
  <c r="I271" i="28"/>
  <c r="K327" i="25"/>
  <c r="F327" i="47" s="1"/>
  <c r="R295" i="25"/>
  <c r="M333" i="28" s="1"/>
  <c r="O295" i="24"/>
  <c r="D333" i="28"/>
  <c r="O333" i="28" s="1"/>
  <c r="E335" i="28"/>
  <c r="O297" i="25"/>
  <c r="H297" i="24"/>
  <c r="M210" i="24"/>
  <c r="J239" i="28"/>
  <c r="M327" i="25"/>
  <c r="G327" i="47" s="1"/>
  <c r="E326" i="25"/>
  <c r="B326" i="47" s="1"/>
  <c r="I180" i="24"/>
  <c r="X180" i="24" s="1"/>
  <c r="F206" i="28"/>
  <c r="D334" i="28"/>
  <c r="O334" i="28" s="1"/>
  <c r="O296" i="24"/>
  <c r="R296" i="25"/>
  <c r="M334" i="28" s="1"/>
  <c r="B272" i="28"/>
  <c r="G240" i="24"/>
  <c r="L181" i="24"/>
  <c r="I207" i="28"/>
  <c r="H271" i="28"/>
  <c r="K239" i="24"/>
  <c r="L240" i="24"/>
  <c r="I272" i="28"/>
  <c r="M326" i="25"/>
  <c r="G326" i="47" s="1"/>
  <c r="I238" i="28"/>
  <c r="L209" i="24"/>
  <c r="K328" i="25"/>
  <c r="F328" i="47" s="1"/>
  <c r="G269" i="24"/>
  <c r="B304" i="28"/>
  <c r="I297" i="24"/>
  <c r="X297" i="24" s="1"/>
  <c r="F335" i="28"/>
  <c r="O150" i="25"/>
  <c r="K219" i="46" s="1"/>
  <c r="H150" i="24"/>
  <c r="E173" i="28"/>
  <c r="B302" i="28"/>
  <c r="G267" i="24"/>
  <c r="F304" i="28"/>
  <c r="I269" i="24"/>
  <c r="X269" i="24" s="1"/>
  <c r="L328" i="25"/>
  <c r="H328" i="47" s="1"/>
  <c r="H240" i="24"/>
  <c r="E272" i="28"/>
  <c r="O240" i="25"/>
  <c r="O151" i="25"/>
  <c r="E174" i="28"/>
  <c r="H151" i="24"/>
  <c r="K150" i="24"/>
  <c r="H173" i="28"/>
  <c r="E238" i="28"/>
  <c r="O209" i="25"/>
  <c r="H209" i="24"/>
  <c r="G151" i="24"/>
  <c r="B174" i="28"/>
  <c r="I325" i="25"/>
  <c r="J297" i="24"/>
  <c r="G335" i="28"/>
  <c r="H181" i="24"/>
  <c r="E207" i="28"/>
  <c r="O181" i="25"/>
  <c r="H179" i="24"/>
  <c r="E205" i="28"/>
  <c r="O179" i="25"/>
  <c r="H335" i="28"/>
  <c r="K297" i="24"/>
  <c r="I328" i="25"/>
  <c r="I208" i="24"/>
  <c r="X208" i="24" s="1"/>
  <c r="F237" i="28"/>
  <c r="E236" i="28"/>
  <c r="H207" i="24"/>
  <c r="G326" i="25"/>
  <c r="J237" i="24"/>
  <c r="G269" i="28"/>
  <c r="R209" i="25"/>
  <c r="M238" i="28" s="1"/>
  <c r="D238" i="28"/>
  <c r="O238" i="28" s="1"/>
  <c r="O209" i="24"/>
  <c r="I300" i="28"/>
  <c r="L265" i="24"/>
  <c r="J91" i="24"/>
  <c r="G108" i="28"/>
  <c r="J121" i="24"/>
  <c r="G141" i="28"/>
  <c r="I140" i="28"/>
  <c r="L120" i="24"/>
  <c r="J149" i="24"/>
  <c r="G172" i="28"/>
  <c r="H298" i="24"/>
  <c r="E336" i="28"/>
  <c r="O298" i="25"/>
  <c r="H108" i="28"/>
  <c r="K91" i="24"/>
  <c r="R268" i="25"/>
  <c r="M303" i="28" s="1"/>
  <c r="D303" i="28"/>
  <c r="O303" i="28" s="1"/>
  <c r="O268" i="24"/>
  <c r="B206" i="28"/>
  <c r="G180" i="24"/>
  <c r="E327" i="25"/>
  <c r="B327" i="47" s="1"/>
  <c r="J328" i="25"/>
  <c r="E328" i="47" s="1"/>
  <c r="M211" i="24"/>
  <c r="J240" i="28"/>
  <c r="L295" i="24"/>
  <c r="I333" i="28"/>
  <c r="G325" i="25"/>
  <c r="B334" i="28"/>
  <c r="G296" i="24"/>
  <c r="L325" i="25"/>
  <c r="H325" i="47" s="1"/>
  <c r="M328" i="25"/>
  <c r="G328" i="47" s="1"/>
  <c r="K209" i="24"/>
  <c r="H238" i="28"/>
  <c r="R239" i="25"/>
  <c r="M271" i="28" s="1"/>
  <c r="O239" i="24"/>
  <c r="D271" i="28"/>
  <c r="O271" i="28" s="1"/>
  <c r="K269" i="24"/>
  <c r="H304" i="28"/>
  <c r="B303" i="28"/>
  <c r="G268" i="24"/>
  <c r="J296" i="24"/>
  <c r="G334" i="28"/>
  <c r="I270" i="28"/>
  <c r="L238" i="24"/>
  <c r="J303" i="28"/>
  <c r="M268" i="24"/>
  <c r="H272" i="28"/>
  <c r="K240" i="24"/>
  <c r="I266" i="24"/>
  <c r="X266" i="24" s="1"/>
  <c r="F301" i="28"/>
  <c r="J295" i="24"/>
  <c r="G333" i="28"/>
  <c r="E269" i="28"/>
  <c r="H237" i="24"/>
  <c r="O237" i="25"/>
  <c r="E240" i="28"/>
  <c r="O211" i="25"/>
  <c r="H211" i="24"/>
  <c r="H180" i="24"/>
  <c r="E206" i="28"/>
  <c r="O180" i="25"/>
  <c r="A43" i="28"/>
  <c r="E31" i="25"/>
  <c r="B31" i="47" s="1"/>
  <c r="F707" i="24"/>
  <c r="F794" i="24"/>
  <c r="F736" i="24"/>
  <c r="F823" i="24"/>
  <c r="F678" i="24"/>
  <c r="F765" i="24"/>
  <c r="F852" i="24"/>
  <c r="F911" i="24"/>
  <c r="F940" i="24"/>
  <c r="F969" i="24"/>
  <c r="F882" i="24"/>
  <c r="J330" i="25"/>
  <c r="E330" i="47" s="1"/>
  <c r="F330" i="25"/>
  <c r="C330" i="47" s="1"/>
  <c r="G330" i="25"/>
  <c r="H330" i="25"/>
  <c r="D330" i="47" s="1"/>
  <c r="K330" i="25"/>
  <c r="F330" i="47" s="1"/>
  <c r="I330" i="25"/>
  <c r="L330" i="25"/>
  <c r="H330" i="47" s="1"/>
  <c r="M330" i="25"/>
  <c r="G330" i="47" s="1"/>
  <c r="F31" i="24"/>
  <c r="G31" i="25"/>
  <c r="K31" i="25"/>
  <c r="F31" i="47" s="1"/>
  <c r="F31" i="25"/>
  <c r="C31" i="47" s="1"/>
  <c r="H31" i="25"/>
  <c r="D31" i="47" s="1"/>
  <c r="I31" i="25"/>
  <c r="M31" i="25"/>
  <c r="G31" i="47" s="1"/>
  <c r="J31" i="25"/>
  <c r="E31" i="47" s="1"/>
  <c r="L31" i="25"/>
  <c r="Z241" i="24"/>
  <c r="Y241" i="24"/>
  <c r="B389" i="25"/>
  <c r="D388" i="24"/>
  <c r="Z299" i="24"/>
  <c r="Y299" i="24"/>
  <c r="W29" i="24"/>
  <c r="Y29" i="24"/>
  <c r="Z29" i="24"/>
  <c r="K41" i="28"/>
  <c r="N41" i="28" s="1"/>
  <c r="S29" i="25"/>
  <c r="B360" i="25"/>
  <c r="D360" i="24" s="1"/>
  <c r="D359" i="24"/>
  <c r="G30" i="24"/>
  <c r="B42" i="28"/>
  <c r="H42" i="28"/>
  <c r="K30" i="24"/>
  <c r="J30" i="24"/>
  <c r="G42" i="28"/>
  <c r="O30" i="25"/>
  <c r="K46" i="46" s="1"/>
  <c r="E42" i="28"/>
  <c r="H30" i="24"/>
  <c r="J42" i="28"/>
  <c r="M30" i="24"/>
  <c r="I42" i="28"/>
  <c r="L30" i="24"/>
  <c r="D42" i="28"/>
  <c r="O42" i="28" s="1"/>
  <c r="O30" i="24"/>
  <c r="R30" i="25"/>
  <c r="M42" i="28" s="1"/>
  <c r="I30" i="24"/>
  <c r="X30" i="24" s="1"/>
  <c r="F42" i="28"/>
  <c r="H300" i="24"/>
  <c r="E338" i="28"/>
  <c r="O300" i="25"/>
  <c r="I300" i="24"/>
  <c r="X300" i="24" s="1"/>
  <c r="F338" i="28"/>
  <c r="I338" i="28"/>
  <c r="L300" i="24"/>
  <c r="J300" i="24"/>
  <c r="G338" i="28"/>
  <c r="J338" i="28"/>
  <c r="M300" i="24"/>
  <c r="B338" i="28"/>
  <c r="G300" i="24"/>
  <c r="R300" i="25"/>
  <c r="M338" i="28" s="1"/>
  <c r="D338" i="28"/>
  <c r="O338" i="28" s="1"/>
  <c r="O300" i="24"/>
  <c r="K300" i="24"/>
  <c r="H338" i="28"/>
  <c r="I306" i="28"/>
  <c r="L271" i="24"/>
  <c r="B306" i="28"/>
  <c r="G271" i="24"/>
  <c r="F475" i="24"/>
  <c r="A531" i="28"/>
  <c r="F1086" i="24"/>
  <c r="A1205" i="28"/>
  <c r="F562" i="24"/>
  <c r="A627" i="28"/>
  <c r="F533" i="24"/>
  <c r="A595" i="28"/>
  <c r="F1172" i="24"/>
  <c r="A1300" i="28"/>
  <c r="F1115" i="24"/>
  <c r="A1237" i="28"/>
  <c r="F330" i="24"/>
  <c r="A371" i="28"/>
  <c r="F1057" i="24"/>
  <c r="A1173" i="28"/>
  <c r="F591" i="24"/>
  <c r="A659" i="28"/>
  <c r="F359" i="24"/>
  <c r="A403" i="28"/>
  <c r="F1143" i="24"/>
  <c r="A1268" i="28"/>
  <c r="F1028" i="24"/>
  <c r="A1141" i="28"/>
  <c r="F388" i="24"/>
  <c r="A435" i="28"/>
  <c r="F1144" i="24"/>
  <c r="A1269" i="28"/>
  <c r="F446" i="24"/>
  <c r="A499" i="28"/>
  <c r="F417" i="24"/>
  <c r="A467" i="28"/>
  <c r="F649" i="24"/>
  <c r="A723" i="28"/>
  <c r="F620" i="24"/>
  <c r="A691" i="28"/>
  <c r="F999" i="24"/>
  <c r="A1109" i="28"/>
  <c r="F504" i="24"/>
  <c r="A563" i="28"/>
  <c r="A946" i="28"/>
  <c r="A722" i="28"/>
  <c r="A914" i="28"/>
  <c r="C508" i="4"/>
  <c r="D389" i="25" s="1"/>
  <c r="A389" i="47" s="1"/>
  <c r="C432" i="4"/>
  <c r="Q354" i="24" s="1"/>
  <c r="C546" i="4"/>
  <c r="D418" i="25" s="1"/>
  <c r="A418" i="47" s="1"/>
  <c r="A819" i="28"/>
  <c r="C584" i="4"/>
  <c r="D447" i="25" s="1"/>
  <c r="A447" i="47" s="1"/>
  <c r="C470" i="4"/>
  <c r="D360" i="25" s="1"/>
  <c r="A481" i="25"/>
  <c r="A482" i="25" s="1"/>
  <c r="A483" i="25" s="1"/>
  <c r="A484" i="25" s="1"/>
  <c r="A485" i="25" s="1"/>
  <c r="A486" i="25" s="1"/>
  <c r="A487" i="25" s="1"/>
  <c r="A488" i="25" s="1"/>
  <c r="A489" i="25" s="1"/>
  <c r="A490" i="25" s="1"/>
  <c r="A491" i="25" s="1"/>
  <c r="A492" i="25" s="1"/>
  <c r="A493" i="25" s="1"/>
  <c r="A494" i="25" s="1"/>
  <c r="A495" i="25" s="1"/>
  <c r="A496" i="25" s="1"/>
  <c r="A497" i="25" s="1"/>
  <c r="A498" i="25" s="1"/>
  <c r="A499" i="25" s="1"/>
  <c r="A500" i="25" s="1"/>
  <c r="A501" i="25" s="1"/>
  <c r="A502" i="25" s="1"/>
  <c r="A503" i="25" s="1"/>
  <c r="A504" i="25" s="1"/>
  <c r="A505" i="25" s="1"/>
  <c r="A476" i="25"/>
  <c r="A477" i="25" s="1"/>
  <c r="A478" i="25" s="1"/>
  <c r="A479" i="25" s="1"/>
  <c r="A480" i="25" s="1"/>
  <c r="B1000" i="25"/>
  <c r="D1000" i="24" s="1"/>
  <c r="B405" i="25"/>
  <c r="D405" i="24" s="1"/>
  <c r="B1145" i="25"/>
  <c r="D1145" i="24" s="1"/>
  <c r="B1116" i="25"/>
  <c r="D1116" i="24" s="1"/>
  <c r="B1029" i="25"/>
  <c r="D1029" i="24" s="1"/>
  <c r="B1058" i="25"/>
  <c r="D1058" i="24" s="1"/>
  <c r="B1174" i="25"/>
  <c r="D1174" i="24" s="1"/>
  <c r="C812" i="4"/>
  <c r="D621" i="25" s="1"/>
  <c r="A621" i="47" s="1"/>
  <c r="C1308" i="4"/>
  <c r="C1536" i="4"/>
  <c r="D1174" i="25" s="1"/>
  <c r="D1173" i="25"/>
  <c r="C1346" i="4"/>
  <c r="C660" i="4"/>
  <c r="D505" i="25" s="1"/>
  <c r="A505" i="47" s="1"/>
  <c r="C1460" i="4"/>
  <c r="D1116" i="25" s="1"/>
  <c r="C1384" i="4"/>
  <c r="C850" i="4"/>
  <c r="D650" i="25" s="1"/>
  <c r="A650" i="47" s="1"/>
  <c r="C736" i="4"/>
  <c r="D563" i="25" s="1"/>
  <c r="A563" i="47" s="1"/>
  <c r="C698" i="4"/>
  <c r="D534" i="25" s="1"/>
  <c r="A534" i="47" s="1"/>
  <c r="C1498" i="4"/>
  <c r="D1145" i="25" s="1"/>
  <c r="C622" i="4"/>
  <c r="D476" i="25" s="1"/>
  <c r="A476" i="47" s="1"/>
  <c r="C1422" i="4"/>
  <c r="C774" i="4"/>
  <c r="D592" i="25" s="1"/>
  <c r="A592" i="47" s="1"/>
  <c r="A1075" i="28"/>
  <c r="C1269" i="4"/>
  <c r="D970" i="25" s="1"/>
  <c r="A970" i="47" s="1"/>
  <c r="A979" i="28"/>
  <c r="A1011" i="28"/>
  <c r="C1193" i="4"/>
  <c r="D912" i="25" s="1"/>
  <c r="A912" i="47" s="1"/>
  <c r="C1155" i="4"/>
  <c r="D883" i="25" s="1"/>
  <c r="A883" i="47" s="1"/>
  <c r="A1043" i="28"/>
  <c r="C1231" i="4"/>
  <c r="D941" i="25" s="1"/>
  <c r="A941" i="47" s="1"/>
  <c r="C926" i="4"/>
  <c r="D708" i="25" s="1"/>
  <c r="A708" i="47" s="1"/>
  <c r="A787" i="28"/>
  <c r="C888" i="4"/>
  <c r="D679" i="25" s="1"/>
  <c r="A679" i="47" s="1"/>
  <c r="A755" i="28"/>
  <c r="C1040" i="4"/>
  <c r="D795" i="25" s="1"/>
  <c r="A795" i="47" s="1"/>
  <c r="A883" i="28"/>
  <c r="C1078" i="4"/>
  <c r="D824" i="25" s="1"/>
  <c r="A824" i="47" s="1"/>
  <c r="A915" i="28"/>
  <c r="C1002" i="4"/>
  <c r="D766" i="25" s="1"/>
  <c r="A766" i="47" s="1"/>
  <c r="C964" i="4"/>
  <c r="D737" i="25" s="1"/>
  <c r="A737" i="47" s="1"/>
  <c r="C1116" i="4"/>
  <c r="D853" i="25" s="1"/>
  <c r="A853" i="47" s="1"/>
  <c r="W299" i="24" l="1"/>
  <c r="X299" i="24"/>
  <c r="W270" i="24"/>
  <c r="X270" i="24"/>
  <c r="O271" i="24"/>
  <c r="D306" i="28"/>
  <c r="O306" i="28" s="1"/>
  <c r="R271" i="25"/>
  <c r="M306" i="28" s="1"/>
  <c r="F306" i="28"/>
  <c r="J271" i="24"/>
  <c r="N31" i="24"/>
  <c r="H31" i="47"/>
  <c r="N325" i="24"/>
  <c r="N326" i="24"/>
  <c r="N328" i="24"/>
  <c r="N271" i="24"/>
  <c r="N330" i="24"/>
  <c r="N329" i="24"/>
  <c r="N327" i="24"/>
  <c r="H306" i="28"/>
  <c r="G306" i="28"/>
  <c r="J306" i="28"/>
  <c r="M271" i="24"/>
  <c r="E306" i="28"/>
  <c r="O271" i="25"/>
  <c r="K394" i="46" s="1"/>
  <c r="H271" i="24"/>
  <c r="D1000" i="25"/>
  <c r="A1450" i="46"/>
  <c r="D1058" i="25"/>
  <c r="A1534" i="46"/>
  <c r="D1029" i="25"/>
  <c r="A1142" i="28" s="1"/>
  <c r="A1492" i="46"/>
  <c r="N360" i="25"/>
  <c r="P360" i="24" s="1"/>
  <c r="A360" i="47"/>
  <c r="K346" i="46"/>
  <c r="N346" i="46" s="1"/>
  <c r="I237" i="47"/>
  <c r="K303" i="46"/>
  <c r="N303" i="46" s="1"/>
  <c r="I209" i="47"/>
  <c r="L329" i="24"/>
  <c r="E329" i="47"/>
  <c r="K261" i="46"/>
  <c r="N261" i="46" s="1"/>
  <c r="I180" i="47"/>
  <c r="K435" i="46"/>
  <c r="N435" i="46" s="1"/>
  <c r="I298" i="47"/>
  <c r="K389" i="46"/>
  <c r="N389" i="46" s="1"/>
  <c r="I266" i="47"/>
  <c r="K348" i="46"/>
  <c r="N348" i="46" s="1"/>
  <c r="I239" i="47"/>
  <c r="K302" i="46"/>
  <c r="N302" i="46" s="1"/>
  <c r="I208" i="47"/>
  <c r="K433" i="46"/>
  <c r="N433" i="46" s="1"/>
  <c r="I296" i="47"/>
  <c r="I150" i="47"/>
  <c r="G329" i="24"/>
  <c r="B329" i="47"/>
  <c r="K432" i="46"/>
  <c r="N432" i="46" s="1"/>
  <c r="I295" i="47"/>
  <c r="K391" i="46"/>
  <c r="N391" i="46" s="1"/>
  <c r="I268" i="47"/>
  <c r="K260" i="46"/>
  <c r="N260" i="46" s="1"/>
  <c r="I179" i="47"/>
  <c r="K347" i="46"/>
  <c r="N347" i="46" s="1"/>
  <c r="I238" i="47"/>
  <c r="E370" i="28"/>
  <c r="C329" i="47"/>
  <c r="K304" i="46"/>
  <c r="N304" i="46" s="1"/>
  <c r="I210" i="47"/>
  <c r="K434" i="46"/>
  <c r="N434" i="46" s="1"/>
  <c r="I297" i="47"/>
  <c r="K133" i="46"/>
  <c r="N133" i="46" s="1"/>
  <c r="I91" i="47"/>
  <c r="K437" i="46"/>
  <c r="N437" i="46" s="1"/>
  <c r="I300" i="47"/>
  <c r="K305" i="46"/>
  <c r="N305" i="46" s="1"/>
  <c r="I211" i="47"/>
  <c r="I151" i="47"/>
  <c r="K176" i="46"/>
  <c r="I121" i="47"/>
  <c r="D370" i="28"/>
  <c r="O370" i="28" s="1"/>
  <c r="G329" i="47"/>
  <c r="I30" i="47"/>
  <c r="K262" i="46"/>
  <c r="N262" i="46" s="1"/>
  <c r="I181" i="47"/>
  <c r="K349" i="46"/>
  <c r="N349" i="46" s="1"/>
  <c r="I240" i="47"/>
  <c r="K390" i="46"/>
  <c r="N390" i="46" s="1"/>
  <c r="I267" i="47"/>
  <c r="J370" i="28"/>
  <c r="F329" i="47"/>
  <c r="K392" i="46"/>
  <c r="N392" i="46" s="1"/>
  <c r="I269" i="47"/>
  <c r="K305" i="28"/>
  <c r="N305" i="28" s="1"/>
  <c r="K393" i="46"/>
  <c r="K337" i="28"/>
  <c r="N337" i="28" s="1"/>
  <c r="K436" i="46"/>
  <c r="N436" i="46" s="1"/>
  <c r="N357" i="25"/>
  <c r="P357" i="24" s="1"/>
  <c r="N359" i="25"/>
  <c r="P359" i="24" s="1"/>
  <c r="N358" i="25"/>
  <c r="P358" i="24" s="1"/>
  <c r="E301" i="25"/>
  <c r="N301" i="25"/>
  <c r="P301" i="24" s="1"/>
  <c r="D1087" i="25"/>
  <c r="K273" i="28"/>
  <c r="N273" i="28" s="1"/>
  <c r="K350" i="46"/>
  <c r="N350" i="46" s="1"/>
  <c r="F301" i="25"/>
  <c r="R354" i="24"/>
  <c r="T359" i="24"/>
  <c r="S359" i="24"/>
  <c r="Q359" i="24"/>
  <c r="R359" i="24"/>
  <c r="V359" i="24"/>
  <c r="U359" i="24"/>
  <c r="T330" i="24"/>
  <c r="S330" i="24"/>
  <c r="R330" i="24"/>
  <c r="Q330" i="24"/>
  <c r="V330" i="24"/>
  <c r="U330" i="24"/>
  <c r="T355" i="24"/>
  <c r="U356" i="24"/>
  <c r="S356" i="24"/>
  <c r="R355" i="24"/>
  <c r="V357" i="24"/>
  <c r="U358" i="24"/>
  <c r="Q358" i="24"/>
  <c r="Q357" i="24"/>
  <c r="V356" i="24"/>
  <c r="Q356" i="24"/>
  <c r="V355" i="24"/>
  <c r="R357" i="24"/>
  <c r="R358" i="24"/>
  <c r="U357" i="24"/>
  <c r="R356" i="24"/>
  <c r="S358" i="24"/>
  <c r="T357" i="24"/>
  <c r="S357" i="24"/>
  <c r="T358" i="24"/>
  <c r="U355" i="24"/>
  <c r="T31" i="24"/>
  <c r="S31" i="24"/>
  <c r="Q31" i="24"/>
  <c r="R31" i="24"/>
  <c r="V31" i="24"/>
  <c r="U31" i="24"/>
  <c r="S355" i="24"/>
  <c r="T356" i="24"/>
  <c r="Q355" i="24"/>
  <c r="V358" i="24"/>
  <c r="W241" i="24"/>
  <c r="F1203" i="24"/>
  <c r="C1576" i="4"/>
  <c r="D1204" i="25"/>
  <c r="D1262" i="25"/>
  <c r="C1652" i="4"/>
  <c r="C1614" i="4"/>
  <c r="D1233" i="25"/>
  <c r="B1317" i="25"/>
  <c r="D1317" i="24" s="1"/>
  <c r="B1312" i="25"/>
  <c r="D1312" i="24" s="1"/>
  <c r="B1297" i="25"/>
  <c r="D1297" i="24" s="1"/>
  <c r="B1298" i="25"/>
  <c r="D1298" i="24" s="1"/>
  <c r="B1307" i="25"/>
  <c r="D1307" i="24" s="1"/>
  <c r="B1318" i="25"/>
  <c r="D1318" i="24" s="1"/>
  <c r="B1320" i="25"/>
  <c r="D1320" i="24" s="1"/>
  <c r="B1315" i="25"/>
  <c r="D1315" i="24" s="1"/>
  <c r="B1305" i="25"/>
  <c r="D1305" i="24" s="1"/>
  <c r="B1306" i="25"/>
  <c r="D1306" i="24" s="1"/>
  <c r="B1293" i="25"/>
  <c r="D1293" i="24" s="1"/>
  <c r="B1301" i="25"/>
  <c r="D1301" i="24" s="1"/>
  <c r="B1310" i="25"/>
  <c r="D1310" i="24" s="1"/>
  <c r="B1304" i="25"/>
  <c r="D1304" i="24" s="1"/>
  <c r="B1321" i="25"/>
  <c r="D1321" i="24" s="1"/>
  <c r="B1294" i="25"/>
  <c r="D1294" i="24" s="1"/>
  <c r="B1300" i="25"/>
  <c r="D1300" i="24" s="1"/>
  <c r="B1313" i="25"/>
  <c r="D1313" i="24" s="1"/>
  <c r="B1296" i="25"/>
  <c r="D1296" i="24" s="1"/>
  <c r="B1311" i="25"/>
  <c r="D1311" i="24" s="1"/>
  <c r="B1319" i="25"/>
  <c r="D1319" i="24" s="1"/>
  <c r="B1316" i="25"/>
  <c r="D1316" i="24" s="1"/>
  <c r="B1314" i="25"/>
  <c r="D1314" i="24" s="1"/>
  <c r="B1295" i="25"/>
  <c r="D1295" i="24" s="1"/>
  <c r="B1308" i="25"/>
  <c r="D1308" i="24" s="1"/>
  <c r="B1299" i="25"/>
  <c r="D1299" i="24" s="1"/>
  <c r="B1303" i="25"/>
  <c r="D1303" i="24" s="1"/>
  <c r="B1309" i="25"/>
  <c r="D1309" i="24" s="1"/>
  <c r="C1723" i="4"/>
  <c r="C1690" i="4"/>
  <c r="B1302" i="25"/>
  <c r="D1302" i="24" s="1"/>
  <c r="B1292" i="25"/>
  <c r="D1292" i="24" s="1"/>
  <c r="F1232" i="24"/>
  <c r="F370" i="28"/>
  <c r="I301" i="25"/>
  <c r="K301" i="24" s="1"/>
  <c r="F301" i="24"/>
  <c r="Z270" i="24"/>
  <c r="B370" i="28"/>
  <c r="S241" i="25"/>
  <c r="S270" i="25"/>
  <c r="S299" i="25"/>
  <c r="K329" i="24"/>
  <c r="Z329" i="24" s="1"/>
  <c r="I370" i="28"/>
  <c r="H329" i="24"/>
  <c r="R329" i="25"/>
  <c r="M370" i="28" s="1"/>
  <c r="O329" i="24"/>
  <c r="M329" i="24"/>
  <c r="I329" i="24"/>
  <c r="A339" i="28"/>
  <c r="L301" i="25"/>
  <c r="H301" i="47" s="1"/>
  <c r="G301" i="25"/>
  <c r="M301" i="25"/>
  <c r="K301" i="25"/>
  <c r="F301" i="47" s="1"/>
  <c r="O329" i="25"/>
  <c r="J301" i="25"/>
  <c r="H301" i="25"/>
  <c r="G355" i="25"/>
  <c r="S295" i="25"/>
  <c r="K333" i="28"/>
  <c r="N333" i="28" s="1"/>
  <c r="Y295" i="24"/>
  <c r="Z295" i="24"/>
  <c r="W150" i="24"/>
  <c r="W238" i="24"/>
  <c r="Z267" i="24"/>
  <c r="Y267" i="24"/>
  <c r="Z208" i="24"/>
  <c r="Y208" i="24"/>
  <c r="D366" i="28"/>
  <c r="O366" i="28" s="1"/>
  <c r="R325" i="25"/>
  <c r="M366" i="28" s="1"/>
  <c r="O325" i="24"/>
  <c r="M359" i="25"/>
  <c r="K359" i="25"/>
  <c r="E357" i="25"/>
  <c r="B357" i="47" s="1"/>
  <c r="R328" i="25"/>
  <c r="M369" i="28" s="1"/>
  <c r="D369" i="28"/>
  <c r="O369" i="28" s="1"/>
  <c r="O328" i="24"/>
  <c r="W208" i="24"/>
  <c r="K328" i="24"/>
  <c r="H369" i="28"/>
  <c r="K207" i="28"/>
  <c r="N207" i="28" s="1"/>
  <c r="S181" i="25"/>
  <c r="K272" i="28"/>
  <c r="N272" i="28" s="1"/>
  <c r="S240" i="25"/>
  <c r="W269" i="24"/>
  <c r="J368" i="28"/>
  <c r="M327" i="24"/>
  <c r="K108" i="28"/>
  <c r="N108" i="28" s="1"/>
  <c r="S91" i="25"/>
  <c r="L325" i="24"/>
  <c r="I366" i="28"/>
  <c r="M325" i="24"/>
  <c r="J366" i="28"/>
  <c r="J357" i="25"/>
  <c r="E357" i="47" s="1"/>
  <c r="Y268" i="24"/>
  <c r="Z268" i="24"/>
  <c r="F357" i="25"/>
  <c r="C357" i="47" s="1"/>
  <c r="G358" i="25"/>
  <c r="K357" i="25"/>
  <c r="F357" i="47" s="1"/>
  <c r="M356" i="25"/>
  <c r="G356" i="47" s="1"/>
  <c r="W298" i="24"/>
  <c r="J358" i="25"/>
  <c r="E358" i="47" s="1"/>
  <c r="J326" i="24"/>
  <c r="G367" i="28"/>
  <c r="S208" i="25"/>
  <c r="K237" i="28"/>
  <c r="N237" i="28" s="1"/>
  <c r="F355" i="25"/>
  <c r="C355" i="47" s="1"/>
  <c r="W151" i="24"/>
  <c r="F368" i="28"/>
  <c r="I327" i="24"/>
  <c r="X327" i="24" s="1"/>
  <c r="I368" i="28"/>
  <c r="L327" i="24"/>
  <c r="F369" i="28"/>
  <c r="I328" i="24"/>
  <c r="X328" i="24" s="1"/>
  <c r="L358" i="25"/>
  <c r="H358" i="47" s="1"/>
  <c r="H355" i="25"/>
  <c r="D355" i="47" s="1"/>
  <c r="Y181" i="24"/>
  <c r="Z181" i="24"/>
  <c r="W209" i="24"/>
  <c r="K334" i="28"/>
  <c r="N334" i="28" s="1"/>
  <c r="S296" i="25"/>
  <c r="E360" i="25"/>
  <c r="B360" i="47" s="1"/>
  <c r="J329" i="24"/>
  <c r="L359" i="25"/>
  <c r="H359" i="47" s="1"/>
  <c r="H359" i="25"/>
  <c r="S180" i="25"/>
  <c r="K206" i="28"/>
  <c r="N206" i="28" s="1"/>
  <c r="I356" i="25"/>
  <c r="Z209" i="24"/>
  <c r="Y209" i="24"/>
  <c r="I355" i="25"/>
  <c r="K325" i="24"/>
  <c r="H366" i="28"/>
  <c r="K174" i="28"/>
  <c r="N174" i="28" s="1"/>
  <c r="S151" i="25"/>
  <c r="L355" i="25"/>
  <c r="H355" i="47" s="1"/>
  <c r="W239" i="24"/>
  <c r="Y211" i="24"/>
  <c r="Z211" i="24"/>
  <c r="K326" i="24"/>
  <c r="H367" i="28"/>
  <c r="I367" i="28"/>
  <c r="L326" i="24"/>
  <c r="K303" i="28"/>
  <c r="N303" i="28" s="1"/>
  <c r="S268" i="25"/>
  <c r="W181" i="24"/>
  <c r="W268" i="24"/>
  <c r="K356" i="25"/>
  <c r="F356" i="47" s="1"/>
  <c r="L357" i="25"/>
  <c r="H357" i="47" s="1"/>
  <c r="J355" i="25"/>
  <c r="E355" i="47" s="1"/>
  <c r="K141" i="28"/>
  <c r="N141" i="28" s="1"/>
  <c r="S121" i="25"/>
  <c r="G357" i="25"/>
  <c r="Y151" i="24"/>
  <c r="Z151" i="24"/>
  <c r="L356" i="25"/>
  <c r="H356" i="47" s="1"/>
  <c r="Y179" i="24"/>
  <c r="Z179" i="24"/>
  <c r="W267" i="24"/>
  <c r="S210" i="25"/>
  <c r="K239" i="28"/>
  <c r="N239" i="28" s="1"/>
  <c r="Y297" i="24"/>
  <c r="Z297" i="24"/>
  <c r="K205" i="28"/>
  <c r="N205" i="28" s="1"/>
  <c r="S179" i="25"/>
  <c r="G356" i="25"/>
  <c r="H358" i="25"/>
  <c r="D358" i="47" s="1"/>
  <c r="K302" i="28"/>
  <c r="N302" i="28" s="1"/>
  <c r="S267" i="25"/>
  <c r="G370" i="28"/>
  <c r="F359" i="25"/>
  <c r="K269" i="28"/>
  <c r="N269" i="28" s="1"/>
  <c r="S237" i="25"/>
  <c r="W266" i="24"/>
  <c r="Y269" i="24"/>
  <c r="Z269" i="24"/>
  <c r="F366" i="28"/>
  <c r="I325" i="24"/>
  <c r="X325" i="24" s="1"/>
  <c r="L328" i="24"/>
  <c r="I369" i="28"/>
  <c r="Z91" i="24"/>
  <c r="Y91" i="24"/>
  <c r="F367" i="28"/>
  <c r="I326" i="24"/>
  <c r="X326" i="24" s="1"/>
  <c r="M328" i="24"/>
  <c r="J369" i="28"/>
  <c r="K355" i="25"/>
  <c r="F355" i="47" s="1"/>
  <c r="W180" i="24"/>
  <c r="D368" i="28"/>
  <c r="O368" i="28" s="1"/>
  <c r="O327" i="24"/>
  <c r="R327" i="25"/>
  <c r="M368" i="28" s="1"/>
  <c r="G366" i="28"/>
  <c r="J325" i="24"/>
  <c r="H357" i="25"/>
  <c r="D357" i="47" s="1"/>
  <c r="W179" i="24"/>
  <c r="Y296" i="24"/>
  <c r="Z296" i="24"/>
  <c r="Z298" i="24"/>
  <c r="Y298" i="24"/>
  <c r="G328" i="24"/>
  <c r="B369" i="28"/>
  <c r="M355" i="25"/>
  <c r="G355" i="47" s="1"/>
  <c r="W296" i="24"/>
  <c r="W210" i="24"/>
  <c r="F358" i="25"/>
  <c r="C358" i="47" s="1"/>
  <c r="M326" i="24"/>
  <c r="J367" i="28"/>
  <c r="K327" i="24"/>
  <c r="H368" i="28"/>
  <c r="Z210" i="24"/>
  <c r="Y210" i="24"/>
  <c r="W240" i="24"/>
  <c r="S269" i="25"/>
  <c r="K304" i="28"/>
  <c r="N304" i="28" s="1"/>
  <c r="I359" i="25"/>
  <c r="H403" i="28" s="1"/>
  <c r="H356" i="25"/>
  <c r="D356" i="47" s="1"/>
  <c r="G327" i="24"/>
  <c r="B368" i="28"/>
  <c r="S209" i="25"/>
  <c r="K238" i="28"/>
  <c r="N238" i="28" s="1"/>
  <c r="Y150" i="24"/>
  <c r="Z150" i="24"/>
  <c r="W297" i="24"/>
  <c r="R326" i="25"/>
  <c r="M367" i="28" s="1"/>
  <c r="O326" i="24"/>
  <c r="D367" i="28"/>
  <c r="O367" i="28" s="1"/>
  <c r="Y239" i="24"/>
  <c r="Z239" i="24"/>
  <c r="E356" i="25"/>
  <c r="B356" i="47" s="1"/>
  <c r="S297" i="25"/>
  <c r="K335" i="28"/>
  <c r="N335" i="28" s="1"/>
  <c r="K358" i="25"/>
  <c r="F358" i="47" s="1"/>
  <c r="W237" i="24"/>
  <c r="F356" i="25"/>
  <c r="C356" i="47" s="1"/>
  <c r="Y121" i="24"/>
  <c r="Z121" i="24"/>
  <c r="W91" i="24"/>
  <c r="W121" i="24"/>
  <c r="I358" i="25"/>
  <c r="K301" i="28"/>
  <c r="N301" i="28" s="1"/>
  <c r="S266" i="25"/>
  <c r="H326" i="24"/>
  <c r="E367" i="28"/>
  <c r="O326" i="25"/>
  <c r="M357" i="25"/>
  <c r="G357" i="47" s="1"/>
  <c r="S239" i="25"/>
  <c r="K271" i="28"/>
  <c r="N271" i="28" s="1"/>
  <c r="H325" i="24"/>
  <c r="E366" i="28"/>
  <c r="O325" i="25"/>
  <c r="I357" i="25"/>
  <c r="M358" i="25"/>
  <c r="G358" i="47" s="1"/>
  <c r="G359" i="25"/>
  <c r="S150" i="25"/>
  <c r="K173" i="28"/>
  <c r="N173" i="28" s="1"/>
  <c r="Z237" i="24"/>
  <c r="Y237" i="24"/>
  <c r="W295" i="24"/>
  <c r="Z238" i="24"/>
  <c r="Y238" i="24"/>
  <c r="Y294" i="24"/>
  <c r="Z294" i="24"/>
  <c r="J359" i="25"/>
  <c r="K240" i="28"/>
  <c r="N240" i="28" s="1"/>
  <c r="S211" i="25"/>
  <c r="Y240" i="24"/>
  <c r="Z240" i="24"/>
  <c r="E358" i="25"/>
  <c r="B358" i="47" s="1"/>
  <c r="K336" i="28"/>
  <c r="N336" i="28" s="1"/>
  <c r="S298" i="25"/>
  <c r="B367" i="28"/>
  <c r="G326" i="24"/>
  <c r="J327" i="24"/>
  <c r="G368" i="28"/>
  <c r="K270" i="28"/>
  <c r="N270" i="28" s="1"/>
  <c r="S238" i="25"/>
  <c r="J356" i="25"/>
  <c r="E356" i="47" s="1"/>
  <c r="H327" i="24"/>
  <c r="O327" i="25"/>
  <c r="E368" i="28"/>
  <c r="W211" i="24"/>
  <c r="Y180" i="24"/>
  <c r="Z180" i="24"/>
  <c r="E369" i="28"/>
  <c r="O328" i="25"/>
  <c r="H328" i="24"/>
  <c r="E359" i="25"/>
  <c r="Z266" i="24"/>
  <c r="Y266" i="24"/>
  <c r="F853" i="24"/>
  <c r="F737" i="24"/>
  <c r="F766" i="24"/>
  <c r="F824" i="24"/>
  <c r="F795" i="24"/>
  <c r="F708" i="24"/>
  <c r="F941" i="24"/>
  <c r="F883" i="24"/>
  <c r="F912" i="24"/>
  <c r="F970" i="24"/>
  <c r="J360" i="25"/>
  <c r="E360" i="47" s="1"/>
  <c r="G360" i="25"/>
  <c r="H360" i="25"/>
  <c r="D360" i="47" s="1"/>
  <c r="L360" i="25"/>
  <c r="H360" i="47" s="1"/>
  <c r="I360" i="25"/>
  <c r="F360" i="25"/>
  <c r="C360" i="47" s="1"/>
  <c r="K360" i="25"/>
  <c r="F360" i="47" s="1"/>
  <c r="M360" i="25"/>
  <c r="G360" i="47" s="1"/>
  <c r="Y271" i="24"/>
  <c r="Z271" i="24"/>
  <c r="W271" i="24"/>
  <c r="Z300" i="24"/>
  <c r="Y300" i="24"/>
  <c r="W300" i="24"/>
  <c r="S300" i="25"/>
  <c r="K338" i="28"/>
  <c r="N338" i="28" s="1"/>
  <c r="W30" i="24"/>
  <c r="K42" i="28"/>
  <c r="S30" i="25"/>
  <c r="Z30" i="24"/>
  <c r="Y30" i="24"/>
  <c r="B390" i="25"/>
  <c r="D390" i="24" s="1"/>
  <c r="D389" i="24"/>
  <c r="L31" i="24"/>
  <c r="I43" i="28"/>
  <c r="D43" i="28"/>
  <c r="O43" i="28" s="1"/>
  <c r="R31" i="25"/>
  <c r="M43" i="28" s="1"/>
  <c r="O31" i="24"/>
  <c r="B43" i="28"/>
  <c r="G31" i="24"/>
  <c r="H43" i="28"/>
  <c r="K31" i="24"/>
  <c r="J31" i="24"/>
  <c r="G43" i="28"/>
  <c r="H31" i="24"/>
  <c r="E43" i="28"/>
  <c r="O31" i="25"/>
  <c r="K47" i="46" s="1"/>
  <c r="M31" i="24"/>
  <c r="J43" i="28"/>
  <c r="I31" i="24"/>
  <c r="X31" i="24" s="1"/>
  <c r="F43" i="28"/>
  <c r="R330" i="25"/>
  <c r="M371" i="28" s="1"/>
  <c r="D371" i="28"/>
  <c r="O371" i="28" s="1"/>
  <c r="O330" i="24"/>
  <c r="K330" i="24"/>
  <c r="H371" i="28"/>
  <c r="B371" i="28"/>
  <c r="G330" i="24"/>
  <c r="J371" i="28"/>
  <c r="M330" i="24"/>
  <c r="J330" i="24"/>
  <c r="G371" i="28"/>
  <c r="I330" i="24"/>
  <c r="X330" i="24" s="1"/>
  <c r="F371" i="28"/>
  <c r="O330" i="25"/>
  <c r="H330" i="24"/>
  <c r="E371" i="28"/>
  <c r="L330" i="24"/>
  <c r="I371" i="28"/>
  <c r="D331" i="25"/>
  <c r="F1145" i="24"/>
  <c r="A1270" i="28"/>
  <c r="F505" i="24"/>
  <c r="A564" i="28"/>
  <c r="F418" i="24"/>
  <c r="A468" i="28"/>
  <c r="F534" i="24"/>
  <c r="A596" i="28"/>
  <c r="F1029" i="24"/>
  <c r="F563" i="24"/>
  <c r="A628" i="28"/>
  <c r="F1173" i="24"/>
  <c r="A1301" i="28"/>
  <c r="F389" i="24"/>
  <c r="A436" i="28"/>
  <c r="F592" i="24"/>
  <c r="A660" i="28"/>
  <c r="F650" i="24"/>
  <c r="A724" i="28"/>
  <c r="F1174" i="24"/>
  <c r="A1302" i="28"/>
  <c r="F360" i="24"/>
  <c r="A404" i="28"/>
  <c r="F1087" i="24"/>
  <c r="A1206" i="28"/>
  <c r="F1058" i="24"/>
  <c r="A1174" i="28"/>
  <c r="F1000" i="24"/>
  <c r="A1110" i="28"/>
  <c r="F447" i="24"/>
  <c r="A500" i="28"/>
  <c r="F679" i="24"/>
  <c r="A756" i="28"/>
  <c r="F476" i="24"/>
  <c r="A532" i="28"/>
  <c r="F1116" i="24"/>
  <c r="A1238" i="28"/>
  <c r="F621" i="24"/>
  <c r="A692" i="28"/>
  <c r="A947" i="28"/>
  <c r="A851" i="28"/>
  <c r="C623" i="4"/>
  <c r="D477" i="25" s="1"/>
  <c r="A477" i="47" s="1"/>
  <c r="A916" i="28"/>
  <c r="C547" i="4"/>
  <c r="D419" i="25" s="1"/>
  <c r="A419" i="47" s="1"/>
  <c r="C509" i="4"/>
  <c r="D390" i="25" s="1"/>
  <c r="A948" i="28"/>
  <c r="C471" i="4"/>
  <c r="T386" i="24" s="1"/>
  <c r="C585" i="4"/>
  <c r="D448" i="25" s="1"/>
  <c r="A448" i="47" s="1"/>
  <c r="A511" i="25"/>
  <c r="A512" i="25" s="1"/>
  <c r="A513" i="25" s="1"/>
  <c r="A514" i="25" s="1"/>
  <c r="A515" i="25" s="1"/>
  <c r="A516" i="25" s="1"/>
  <c r="A517" i="25" s="1"/>
  <c r="A518" i="25" s="1"/>
  <c r="A519" i="25" s="1"/>
  <c r="A520" i="25" s="1"/>
  <c r="A521" i="25" s="1"/>
  <c r="A522" i="25" s="1"/>
  <c r="A523" i="25" s="1"/>
  <c r="A524" i="25" s="1"/>
  <c r="A525" i="25" s="1"/>
  <c r="A526" i="25" s="1"/>
  <c r="A527" i="25" s="1"/>
  <c r="A528" i="25" s="1"/>
  <c r="A529" i="25" s="1"/>
  <c r="A530" i="25" s="1"/>
  <c r="A531" i="25" s="1"/>
  <c r="A532" i="25" s="1"/>
  <c r="A533" i="25" s="1"/>
  <c r="A534" i="25" s="1"/>
  <c r="A535" i="25" s="1"/>
  <c r="A506" i="25"/>
  <c r="A507" i="25" s="1"/>
  <c r="A508" i="25" s="1"/>
  <c r="A509" i="25" s="1"/>
  <c r="A510" i="25" s="1"/>
  <c r="B1001" i="25"/>
  <c r="D1001" i="24" s="1"/>
  <c r="B1175" i="25"/>
  <c r="D1175" i="24" s="1"/>
  <c r="B1146" i="25"/>
  <c r="D1146" i="24" s="1"/>
  <c r="B1059" i="25"/>
  <c r="D1059" i="24" s="1"/>
  <c r="B1030" i="25"/>
  <c r="D1030" i="24" s="1"/>
  <c r="B1117" i="25"/>
  <c r="D1117" i="24" s="1"/>
  <c r="B406" i="25"/>
  <c r="D406" i="24" s="1"/>
  <c r="C1423" i="4"/>
  <c r="C699" i="4"/>
  <c r="D535" i="25" s="1"/>
  <c r="A535" i="47" s="1"/>
  <c r="C851" i="4"/>
  <c r="D651" i="25" s="1"/>
  <c r="A651" i="47" s="1"/>
  <c r="C1461" i="4"/>
  <c r="D1117" i="25" s="1"/>
  <c r="C1347" i="4"/>
  <c r="C1309" i="4"/>
  <c r="C775" i="4"/>
  <c r="D593" i="25" s="1"/>
  <c r="A593" i="47" s="1"/>
  <c r="C1499" i="4"/>
  <c r="D1146" i="25" s="1"/>
  <c r="C737" i="4"/>
  <c r="D564" i="25" s="1"/>
  <c r="A564" i="47" s="1"/>
  <c r="C1385" i="4"/>
  <c r="C661" i="4"/>
  <c r="D506" i="25" s="1"/>
  <c r="A506" i="47" s="1"/>
  <c r="C1537" i="4"/>
  <c r="D1175" i="25" s="1"/>
  <c r="C813" i="4"/>
  <c r="D622" i="25" s="1"/>
  <c r="A622" i="47" s="1"/>
  <c r="C889" i="4"/>
  <c r="D680" i="25" s="1"/>
  <c r="A680" i="47" s="1"/>
  <c r="A980" i="28"/>
  <c r="C1156" i="4"/>
  <c r="D884" i="25" s="1"/>
  <c r="A884" i="47" s="1"/>
  <c r="A1044" i="28"/>
  <c r="A1012" i="28"/>
  <c r="A1076" i="28"/>
  <c r="C1232" i="4"/>
  <c r="D942" i="25" s="1"/>
  <c r="A942" i="47" s="1"/>
  <c r="C1194" i="4"/>
  <c r="D913" i="25" s="1"/>
  <c r="A913" i="47" s="1"/>
  <c r="C1270" i="4"/>
  <c r="D971" i="25" s="1"/>
  <c r="A971" i="47" s="1"/>
  <c r="C1079" i="4"/>
  <c r="D825" i="25" s="1"/>
  <c r="A825" i="47" s="1"/>
  <c r="C1041" i="4"/>
  <c r="D796" i="25" s="1"/>
  <c r="A796" i="47" s="1"/>
  <c r="A884" i="28"/>
  <c r="C1117" i="4"/>
  <c r="D854" i="25" s="1"/>
  <c r="A854" i="47" s="1"/>
  <c r="C965" i="4"/>
  <c r="D738" i="25" s="1"/>
  <c r="A738" i="47" s="1"/>
  <c r="A820" i="28"/>
  <c r="C1003" i="4"/>
  <c r="D767" i="25" s="1"/>
  <c r="A767" i="47" s="1"/>
  <c r="C927" i="4"/>
  <c r="D709" i="25" s="1"/>
  <c r="A709" i="47" s="1"/>
  <c r="A788" i="28"/>
  <c r="W329" i="24" l="1"/>
  <c r="X329" i="24"/>
  <c r="N357" i="24"/>
  <c r="N355" i="24"/>
  <c r="N360" i="24"/>
  <c r="N356" i="24"/>
  <c r="N358" i="24"/>
  <c r="N359" i="24"/>
  <c r="N301" i="24"/>
  <c r="S271" i="25"/>
  <c r="I271" i="47"/>
  <c r="K306" i="28"/>
  <c r="N306" i="28" s="1"/>
  <c r="D1030" i="25"/>
  <c r="A1493" i="46"/>
  <c r="D1059" i="25"/>
  <c r="A1535" i="46"/>
  <c r="D1001" i="25"/>
  <c r="A1451" i="46"/>
  <c r="N331" i="25"/>
  <c r="P331" i="24" s="1"/>
  <c r="A331" i="47"/>
  <c r="N390" i="25"/>
  <c r="P390" i="24" s="1"/>
  <c r="A390" i="47"/>
  <c r="K476" i="46"/>
  <c r="N476" i="46" s="1"/>
  <c r="I326" i="47"/>
  <c r="G339" i="28"/>
  <c r="D301" i="47"/>
  <c r="K475" i="46"/>
  <c r="N475" i="46" s="1"/>
  <c r="I325" i="47"/>
  <c r="K479" i="46"/>
  <c r="I329" i="47"/>
  <c r="G301" i="24"/>
  <c r="B301" i="47"/>
  <c r="H359" i="24"/>
  <c r="C359" i="47"/>
  <c r="K480" i="46"/>
  <c r="I330" i="47"/>
  <c r="K477" i="46"/>
  <c r="N477" i="46" s="1"/>
  <c r="I327" i="47"/>
  <c r="L359" i="24"/>
  <c r="E359" i="47"/>
  <c r="R301" i="25"/>
  <c r="M339" i="28" s="1"/>
  <c r="G301" i="47"/>
  <c r="B403" i="28"/>
  <c r="B359" i="47"/>
  <c r="I31" i="47"/>
  <c r="K478" i="46"/>
  <c r="N478" i="46" s="1"/>
  <c r="I328" i="47"/>
  <c r="J359" i="24"/>
  <c r="D359" i="47"/>
  <c r="H301" i="24"/>
  <c r="C301" i="47"/>
  <c r="M359" i="24"/>
  <c r="F359" i="47"/>
  <c r="I339" i="28"/>
  <c r="E301" i="47"/>
  <c r="D403" i="28"/>
  <c r="O403" i="28" s="1"/>
  <c r="G359" i="47"/>
  <c r="B339" i="28"/>
  <c r="N389" i="25"/>
  <c r="P389" i="24" s="1"/>
  <c r="N387" i="25"/>
  <c r="P387" i="24" s="1"/>
  <c r="N388" i="25"/>
  <c r="P388" i="24" s="1"/>
  <c r="D1088" i="25"/>
  <c r="E339" i="28"/>
  <c r="U384" i="24"/>
  <c r="S386" i="24"/>
  <c r="U387" i="24"/>
  <c r="Q386" i="24"/>
  <c r="Q385" i="24"/>
  <c r="R388" i="24"/>
  <c r="V387" i="24"/>
  <c r="R386" i="24"/>
  <c r="Q387" i="24"/>
  <c r="U386" i="24"/>
  <c r="T385" i="24"/>
  <c r="T387" i="24"/>
  <c r="V385" i="24"/>
  <c r="S388" i="24"/>
  <c r="T360" i="24"/>
  <c r="S360" i="24"/>
  <c r="Q360" i="24"/>
  <c r="R360" i="24"/>
  <c r="V360" i="24"/>
  <c r="U360" i="24"/>
  <c r="S387" i="24"/>
  <c r="V386" i="24"/>
  <c r="U385" i="24"/>
  <c r="T388" i="24"/>
  <c r="T389" i="24"/>
  <c r="S389" i="24"/>
  <c r="R389" i="24"/>
  <c r="Q389" i="24"/>
  <c r="V389" i="24"/>
  <c r="U389" i="24"/>
  <c r="T301" i="24"/>
  <c r="R301" i="24"/>
  <c r="S301" i="24"/>
  <c r="Q301" i="24"/>
  <c r="V301" i="24"/>
  <c r="U301" i="24"/>
  <c r="V388" i="24"/>
  <c r="R385" i="24"/>
  <c r="R387" i="24"/>
  <c r="S385" i="24"/>
  <c r="U388" i="24"/>
  <c r="Q388" i="24"/>
  <c r="C1653" i="4"/>
  <c r="D1263" i="25"/>
  <c r="F1262" i="24"/>
  <c r="D1292" i="25"/>
  <c r="C1691" i="4"/>
  <c r="F1233" i="24"/>
  <c r="F1204" i="24"/>
  <c r="B1349" i="25"/>
  <c r="D1349" i="24" s="1"/>
  <c r="B1345" i="25"/>
  <c r="D1345" i="24" s="1"/>
  <c r="B1325" i="25"/>
  <c r="D1325" i="24" s="1"/>
  <c r="B1332" i="25"/>
  <c r="D1332" i="24" s="1"/>
  <c r="B1338" i="25"/>
  <c r="D1338" i="24" s="1"/>
  <c r="B1341" i="25"/>
  <c r="D1341" i="24" s="1"/>
  <c r="B1347" i="25"/>
  <c r="D1347" i="24" s="1"/>
  <c r="B1331" i="25"/>
  <c r="D1331" i="24" s="1"/>
  <c r="B1337" i="25"/>
  <c r="D1337" i="24" s="1"/>
  <c r="B1344" i="25"/>
  <c r="D1344" i="24" s="1"/>
  <c r="B1334" i="25"/>
  <c r="D1334" i="24" s="1"/>
  <c r="B1346" i="25"/>
  <c r="D1346" i="24" s="1"/>
  <c r="B1326" i="25"/>
  <c r="D1326" i="24" s="1"/>
  <c r="B1327" i="25"/>
  <c r="D1327" i="24" s="1"/>
  <c r="B1342" i="25"/>
  <c r="D1342" i="24" s="1"/>
  <c r="B1339" i="25"/>
  <c r="D1339" i="24" s="1"/>
  <c r="B1322" i="25"/>
  <c r="D1322" i="24" s="1"/>
  <c r="B1329" i="25"/>
  <c r="D1329" i="24" s="1"/>
  <c r="B1330" i="25"/>
  <c r="D1330" i="24" s="1"/>
  <c r="B1340" i="25"/>
  <c r="D1340" i="24" s="1"/>
  <c r="B1323" i="25"/>
  <c r="D1323" i="24" s="1"/>
  <c r="B1324" i="25"/>
  <c r="D1324" i="24" s="1"/>
  <c r="B1351" i="25"/>
  <c r="D1351" i="24" s="1"/>
  <c r="B1348" i="25"/>
  <c r="D1348" i="24" s="1"/>
  <c r="B1328" i="25"/>
  <c r="D1328" i="24" s="1"/>
  <c r="B1333" i="25"/>
  <c r="D1333" i="24" s="1"/>
  <c r="B1350" i="25"/>
  <c r="D1350" i="24" s="1"/>
  <c r="B1343" i="25"/>
  <c r="D1343" i="24" s="1"/>
  <c r="B1335" i="25"/>
  <c r="D1335" i="24" s="1"/>
  <c r="B1336" i="25"/>
  <c r="D1336" i="24" s="1"/>
  <c r="C1729" i="4"/>
  <c r="B1868" i="46" s="1"/>
  <c r="C1615" i="4"/>
  <c r="D1234" i="25"/>
  <c r="C1577" i="4"/>
  <c r="D1205" i="25"/>
  <c r="I359" i="24"/>
  <c r="I301" i="24"/>
  <c r="X301" i="24" s="1"/>
  <c r="H339" i="28"/>
  <c r="O359" i="24"/>
  <c r="L301" i="24"/>
  <c r="R359" i="25"/>
  <c r="M403" i="28" s="1"/>
  <c r="F339" i="28"/>
  <c r="J301" i="24"/>
  <c r="Y329" i="24"/>
  <c r="E385" i="25"/>
  <c r="O301" i="25"/>
  <c r="I301" i="47" s="1"/>
  <c r="J339" i="28"/>
  <c r="M301" i="24"/>
  <c r="S329" i="25"/>
  <c r="K359" i="24"/>
  <c r="Z359" i="24" s="1"/>
  <c r="K370" i="28"/>
  <c r="N370" i="28" s="1"/>
  <c r="I403" i="28"/>
  <c r="F403" i="28"/>
  <c r="D339" i="28"/>
  <c r="O339" i="28" s="1"/>
  <c r="O301" i="24"/>
  <c r="G359" i="24"/>
  <c r="K389" i="25"/>
  <c r="F386" i="25"/>
  <c r="L384" i="25"/>
  <c r="H384" i="47" s="1"/>
  <c r="J389" i="25"/>
  <c r="J387" i="25"/>
  <c r="H386" i="25"/>
  <c r="J386" i="25"/>
  <c r="E390" i="25"/>
  <c r="B390" i="47" s="1"/>
  <c r="G401" i="28"/>
  <c r="J357" i="24"/>
  <c r="L357" i="24"/>
  <c r="I401" i="28"/>
  <c r="Z328" i="24"/>
  <c r="Y328" i="24"/>
  <c r="G403" i="28"/>
  <c r="O359" i="25"/>
  <c r="I359" i="47" s="1"/>
  <c r="I389" i="25"/>
  <c r="K389" i="24" s="1"/>
  <c r="F389" i="25"/>
  <c r="G386" i="25"/>
  <c r="L386" i="25"/>
  <c r="H386" i="47" s="1"/>
  <c r="K357" i="24"/>
  <c r="H401" i="28"/>
  <c r="Y327" i="24"/>
  <c r="Z327" i="24"/>
  <c r="O358" i="25"/>
  <c r="E402" i="28"/>
  <c r="H358" i="24"/>
  <c r="M386" i="25"/>
  <c r="G386" i="47" s="1"/>
  <c r="H387" i="25"/>
  <c r="D387" i="47" s="1"/>
  <c r="I388" i="25"/>
  <c r="F400" i="28"/>
  <c r="I356" i="24"/>
  <c r="X356" i="24" s="1"/>
  <c r="F401" i="28"/>
  <c r="I357" i="24"/>
  <c r="X357" i="24" s="1"/>
  <c r="F385" i="25"/>
  <c r="C385" i="47" s="1"/>
  <c r="J355" i="24"/>
  <c r="G399" i="28"/>
  <c r="E386" i="25"/>
  <c r="B386" i="47" s="1"/>
  <c r="I402" i="28"/>
  <c r="L358" i="24"/>
  <c r="E403" i="28"/>
  <c r="M389" i="25"/>
  <c r="I387" i="25"/>
  <c r="I386" i="25"/>
  <c r="I385" i="25"/>
  <c r="L385" i="25"/>
  <c r="H385" i="47" s="1"/>
  <c r="F387" i="25"/>
  <c r="C387" i="47" s="1"/>
  <c r="G400" i="28"/>
  <c r="J356" i="24"/>
  <c r="E387" i="25"/>
  <c r="B387" i="47" s="1"/>
  <c r="W326" i="24"/>
  <c r="G387" i="25"/>
  <c r="G388" i="25"/>
  <c r="F388" i="25"/>
  <c r="C388" i="47" s="1"/>
  <c r="R358" i="25"/>
  <c r="M402" i="28" s="1"/>
  <c r="D402" i="28"/>
  <c r="O402" i="28" s="1"/>
  <c r="O358" i="24"/>
  <c r="K366" i="28"/>
  <c r="N366" i="28" s="1"/>
  <c r="S325" i="25"/>
  <c r="Z325" i="24"/>
  <c r="Y325" i="24"/>
  <c r="J403" i="28"/>
  <c r="L389" i="25"/>
  <c r="H389" i="47" s="1"/>
  <c r="M388" i="25"/>
  <c r="G388" i="47" s="1"/>
  <c r="M387" i="25"/>
  <c r="G387" i="47" s="1"/>
  <c r="E389" i="25"/>
  <c r="K386" i="25"/>
  <c r="F386" i="47" s="1"/>
  <c r="I399" i="28"/>
  <c r="L355" i="24"/>
  <c r="M356" i="24"/>
  <c r="J400" i="28"/>
  <c r="H399" i="28"/>
  <c r="K355" i="24"/>
  <c r="K356" i="24"/>
  <c r="H400" i="28"/>
  <c r="G385" i="25"/>
  <c r="W327" i="24"/>
  <c r="H355" i="24"/>
  <c r="O355" i="25"/>
  <c r="E399" i="28"/>
  <c r="M357" i="24"/>
  <c r="J401" i="28"/>
  <c r="J388" i="25"/>
  <c r="E388" i="47" s="1"/>
  <c r="K369" i="28"/>
  <c r="N369" i="28" s="1"/>
  <c r="S328" i="25"/>
  <c r="K368" i="28"/>
  <c r="N368" i="28" s="1"/>
  <c r="S327" i="25"/>
  <c r="W325" i="24"/>
  <c r="W328" i="24"/>
  <c r="H389" i="25"/>
  <c r="K385" i="25"/>
  <c r="F385" i="47" s="1"/>
  <c r="M385" i="25"/>
  <c r="G385" i="47" s="1"/>
  <c r="B402" i="28"/>
  <c r="G358" i="24"/>
  <c r="L388" i="25"/>
  <c r="H388" i="47" s="1"/>
  <c r="E388" i="25"/>
  <c r="B388" i="47" s="1"/>
  <c r="O357" i="24"/>
  <c r="R357" i="25"/>
  <c r="M401" i="28" s="1"/>
  <c r="D401" i="28"/>
  <c r="O401" i="28" s="1"/>
  <c r="S326" i="25"/>
  <c r="K367" i="28"/>
  <c r="N367" i="28" s="1"/>
  <c r="H356" i="24"/>
  <c r="O356" i="25"/>
  <c r="E400" i="28"/>
  <c r="M358" i="24"/>
  <c r="J402" i="28"/>
  <c r="G356" i="24"/>
  <c r="B400" i="28"/>
  <c r="R355" i="25"/>
  <c r="M399" i="28" s="1"/>
  <c r="D399" i="28"/>
  <c r="O399" i="28" s="1"/>
  <c r="O355" i="24"/>
  <c r="G402" i="28"/>
  <c r="J358" i="24"/>
  <c r="K387" i="25"/>
  <c r="F387" i="47" s="1"/>
  <c r="H388" i="25"/>
  <c r="D388" i="47" s="1"/>
  <c r="G389" i="25"/>
  <c r="I400" i="28"/>
  <c r="L356" i="24"/>
  <c r="H402" i="28"/>
  <c r="K358" i="24"/>
  <c r="H385" i="25"/>
  <c r="D385" i="47" s="1"/>
  <c r="K388" i="25"/>
  <c r="F388" i="47" s="1"/>
  <c r="L387" i="25"/>
  <c r="H387" i="47" s="1"/>
  <c r="J399" i="28"/>
  <c r="M355" i="24"/>
  <c r="Z326" i="24"/>
  <c r="Y326" i="24"/>
  <c r="J385" i="25"/>
  <c r="E385" i="47" s="1"/>
  <c r="D400" i="28"/>
  <c r="O400" i="28" s="1"/>
  <c r="R356" i="25"/>
  <c r="M400" i="28" s="1"/>
  <c r="O356" i="24"/>
  <c r="I358" i="24"/>
  <c r="X358" i="24" s="1"/>
  <c r="F402" i="28"/>
  <c r="O357" i="25"/>
  <c r="H357" i="24"/>
  <c r="E401" i="28"/>
  <c r="G357" i="24"/>
  <c r="B401" i="28"/>
  <c r="F399" i="28"/>
  <c r="I355" i="24"/>
  <c r="X355" i="24" s="1"/>
  <c r="A372" i="28"/>
  <c r="E331" i="25"/>
  <c r="B331" i="47" s="1"/>
  <c r="F331" i="24"/>
  <c r="F767" i="24"/>
  <c r="F738" i="24"/>
  <c r="F854" i="24"/>
  <c r="F796" i="24"/>
  <c r="F825" i="24"/>
  <c r="F971" i="24"/>
  <c r="F913" i="24"/>
  <c r="F942" i="24"/>
  <c r="F884" i="24"/>
  <c r="J390" i="25"/>
  <c r="E390" i="47" s="1"/>
  <c r="F390" i="25"/>
  <c r="C390" i="47" s="1"/>
  <c r="G390" i="25"/>
  <c r="K390" i="25"/>
  <c r="F390" i="47" s="1"/>
  <c r="I390" i="25"/>
  <c r="H390" i="25"/>
  <c r="D390" i="47" s="1"/>
  <c r="M390" i="25"/>
  <c r="G390" i="47" s="1"/>
  <c r="L390" i="25"/>
  <c r="H390" i="47" s="1"/>
  <c r="L331" i="25"/>
  <c r="H331" i="47" s="1"/>
  <c r="M331" i="25"/>
  <c r="G331" i="47" s="1"/>
  <c r="G331" i="25"/>
  <c r="I331" i="25"/>
  <c r="K331" i="25"/>
  <c r="F331" i="47" s="1"/>
  <c r="H331" i="25"/>
  <c r="D331" i="47" s="1"/>
  <c r="J331" i="25"/>
  <c r="E331" i="47" s="1"/>
  <c r="F331" i="25"/>
  <c r="C331" i="47" s="1"/>
  <c r="Y301" i="24"/>
  <c r="Z301" i="24"/>
  <c r="S330" i="25"/>
  <c r="K371" i="28"/>
  <c r="N371" i="28" s="1"/>
  <c r="W330" i="24"/>
  <c r="Z330" i="24"/>
  <c r="Y330" i="24"/>
  <c r="W31" i="24"/>
  <c r="K43" i="28"/>
  <c r="N43" i="28" s="1"/>
  <c r="S31" i="25"/>
  <c r="P31" i="25"/>
  <c r="Z31" i="24"/>
  <c r="Y31" i="24"/>
  <c r="N42" i="28"/>
  <c r="O44" i="28" s="1"/>
  <c r="K44" i="28"/>
  <c r="B404" i="28"/>
  <c r="G360" i="24"/>
  <c r="O360" i="24"/>
  <c r="D404" i="28"/>
  <c r="O404" i="28" s="1"/>
  <c r="R360" i="25"/>
  <c r="M404" i="28" s="1"/>
  <c r="M360" i="24"/>
  <c r="J404" i="28"/>
  <c r="O360" i="25"/>
  <c r="E404" i="28"/>
  <c r="H360" i="24"/>
  <c r="H404" i="28"/>
  <c r="K360" i="24"/>
  <c r="J360" i="24"/>
  <c r="G404" i="28"/>
  <c r="F404" i="28"/>
  <c r="I360" i="24"/>
  <c r="X360" i="24" s="1"/>
  <c r="I404" i="28"/>
  <c r="L360" i="24"/>
  <c r="D361" i="25"/>
  <c r="F709" i="24"/>
  <c r="A789" i="28"/>
  <c r="F1175" i="24"/>
  <c r="A1303" i="28"/>
  <c r="F1001" i="24"/>
  <c r="A1111" i="28"/>
  <c r="F390" i="24"/>
  <c r="A437" i="28"/>
  <c r="F1030" i="24"/>
  <c r="A1143" i="28"/>
  <c r="F419" i="24"/>
  <c r="A469" i="28"/>
  <c r="F506" i="24"/>
  <c r="A565" i="28"/>
  <c r="F1059" i="24"/>
  <c r="A1175" i="28"/>
  <c r="F1117" i="24"/>
  <c r="A1239" i="28"/>
  <c r="F651" i="24"/>
  <c r="A725" i="28"/>
  <c r="F448" i="24"/>
  <c r="A501" i="28"/>
  <c r="F477" i="24"/>
  <c r="A533" i="28"/>
  <c r="F680" i="24"/>
  <c r="A757" i="28"/>
  <c r="F1146" i="24"/>
  <c r="A1271" i="28"/>
  <c r="F535" i="24"/>
  <c r="A597" i="28"/>
  <c r="F564" i="24"/>
  <c r="A629" i="28"/>
  <c r="F622" i="24"/>
  <c r="A693" i="28"/>
  <c r="F593" i="24"/>
  <c r="A661" i="28"/>
  <c r="F1088" i="24"/>
  <c r="A1207" i="28"/>
  <c r="A852" i="28"/>
  <c r="C548" i="4"/>
  <c r="D420" i="25" s="1"/>
  <c r="C662" i="4"/>
  <c r="D507" i="25" s="1"/>
  <c r="A507" i="47" s="1"/>
  <c r="C586" i="4"/>
  <c r="D449" i="25" s="1"/>
  <c r="A449" i="47" s="1"/>
  <c r="C624" i="4"/>
  <c r="D478" i="25" s="1"/>
  <c r="A478" i="47" s="1"/>
  <c r="A917" i="28"/>
  <c r="C510" i="4"/>
  <c r="U415" i="24" s="1"/>
  <c r="A541" i="25"/>
  <c r="A542" i="25" s="1"/>
  <c r="A543" i="25" s="1"/>
  <c r="A544" i="25" s="1"/>
  <c r="A545" i="25" s="1"/>
  <c r="A546" i="25" s="1"/>
  <c r="A547" i="25" s="1"/>
  <c r="A548" i="25" s="1"/>
  <c r="A549" i="25" s="1"/>
  <c r="A550" i="25" s="1"/>
  <c r="A551" i="25" s="1"/>
  <c r="A552" i="25" s="1"/>
  <c r="A553" i="25" s="1"/>
  <c r="A554" i="25" s="1"/>
  <c r="A555" i="25" s="1"/>
  <c r="A556" i="25" s="1"/>
  <c r="A557" i="25" s="1"/>
  <c r="A558" i="25" s="1"/>
  <c r="A559" i="25" s="1"/>
  <c r="A560" i="25" s="1"/>
  <c r="A561" i="25" s="1"/>
  <c r="A562" i="25" s="1"/>
  <c r="A563" i="25" s="1"/>
  <c r="A564" i="25" s="1"/>
  <c r="A565" i="25" s="1"/>
  <c r="A571" i="25" s="1"/>
  <c r="A572" i="25" s="1"/>
  <c r="A573" i="25" s="1"/>
  <c r="A574" i="25" s="1"/>
  <c r="A575" i="25" s="1"/>
  <c r="A576" i="25" s="1"/>
  <c r="A577" i="25" s="1"/>
  <c r="A578" i="25" s="1"/>
  <c r="A579" i="25" s="1"/>
  <c r="A580" i="25" s="1"/>
  <c r="A581" i="25" s="1"/>
  <c r="A582" i="25" s="1"/>
  <c r="A583" i="25" s="1"/>
  <c r="A584" i="25" s="1"/>
  <c r="A585" i="25" s="1"/>
  <c r="A586" i="25" s="1"/>
  <c r="A587" i="25" s="1"/>
  <c r="A588" i="25" s="1"/>
  <c r="A589" i="25" s="1"/>
  <c r="A590" i="25" s="1"/>
  <c r="A591" i="25" s="1"/>
  <c r="A592" i="25" s="1"/>
  <c r="A593" i="25" s="1"/>
  <c r="A594" i="25" s="1"/>
  <c r="A595" i="25" s="1"/>
  <c r="A536" i="25"/>
  <c r="A537" i="25" s="1"/>
  <c r="A538" i="25" s="1"/>
  <c r="A539" i="25" s="1"/>
  <c r="A540" i="25" s="1"/>
  <c r="B1002" i="25"/>
  <c r="D1002" i="24" s="1"/>
  <c r="B407" i="25"/>
  <c r="D407" i="24" s="1"/>
  <c r="B1118" i="25"/>
  <c r="D1118" i="24" s="1"/>
  <c r="B1060" i="25"/>
  <c r="D1060" i="24" s="1"/>
  <c r="B1147" i="25"/>
  <c r="D1147" i="24" s="1"/>
  <c r="B1031" i="25"/>
  <c r="D1031" i="24" s="1"/>
  <c r="B1176" i="25"/>
  <c r="D1176" i="24" s="1"/>
  <c r="C890" i="4"/>
  <c r="D681" i="25" s="1"/>
  <c r="A681" i="47" s="1"/>
  <c r="C814" i="4"/>
  <c r="D623" i="25" s="1"/>
  <c r="A623" i="47" s="1"/>
  <c r="C738" i="4"/>
  <c r="D565" i="25" s="1"/>
  <c r="A565" i="47" s="1"/>
  <c r="C776" i="4"/>
  <c r="D594" i="25" s="1"/>
  <c r="A594" i="47" s="1"/>
  <c r="C1348" i="4"/>
  <c r="C852" i="4"/>
  <c r="D652" i="25" s="1"/>
  <c r="A652" i="47" s="1"/>
  <c r="C1538" i="4"/>
  <c r="D1176" i="25" s="1"/>
  <c r="C1386" i="4"/>
  <c r="C1500" i="4"/>
  <c r="D1147" i="25" s="1"/>
  <c r="C1310" i="4"/>
  <c r="C1462" i="4"/>
  <c r="D1118" i="25" s="1"/>
  <c r="C700" i="4"/>
  <c r="D536" i="25" s="1"/>
  <c r="A536" i="47" s="1"/>
  <c r="C1424" i="4"/>
  <c r="C928" i="4"/>
  <c r="D710" i="25" s="1"/>
  <c r="A710" i="47" s="1"/>
  <c r="A1045" i="28"/>
  <c r="A1077" i="28"/>
  <c r="A981" i="28"/>
  <c r="C1271" i="4"/>
  <c r="D972" i="25" s="1"/>
  <c r="A972" i="47" s="1"/>
  <c r="C1157" i="4"/>
  <c r="D885" i="25" s="1"/>
  <c r="A885" i="47" s="1"/>
  <c r="C1233" i="4"/>
  <c r="D943" i="25" s="1"/>
  <c r="A943" i="47" s="1"/>
  <c r="A1013" i="28"/>
  <c r="C1195" i="4"/>
  <c r="D914" i="25" s="1"/>
  <c r="A914" i="47" s="1"/>
  <c r="C1042" i="4"/>
  <c r="D797" i="25" s="1"/>
  <c r="A797" i="47" s="1"/>
  <c r="A885" i="28"/>
  <c r="C966" i="4"/>
  <c r="D739" i="25" s="1"/>
  <c r="A739" i="47" s="1"/>
  <c r="A821" i="28"/>
  <c r="C1118" i="4"/>
  <c r="D855" i="25" s="1"/>
  <c r="A855" i="47" s="1"/>
  <c r="C1004" i="4"/>
  <c r="D768" i="25" s="1"/>
  <c r="A768" i="47" s="1"/>
  <c r="A853" i="28"/>
  <c r="C1080" i="4"/>
  <c r="D826" i="25" s="1"/>
  <c r="A826" i="47" s="1"/>
  <c r="W359" i="24" l="1"/>
  <c r="X359" i="24"/>
  <c r="N389" i="24"/>
  <c r="N387" i="24"/>
  <c r="N385" i="24"/>
  <c r="N331" i="24"/>
  <c r="N390" i="24"/>
  <c r="N386" i="24"/>
  <c r="N388" i="24"/>
  <c r="N384" i="24"/>
  <c r="K55" i="46"/>
  <c r="D1002" i="25"/>
  <c r="A1452" i="46"/>
  <c r="D1060" i="25"/>
  <c r="A1536" i="46"/>
  <c r="D1031" i="25"/>
  <c r="A1494" i="46"/>
  <c r="N417" i="25"/>
  <c r="P417" i="24" s="1"/>
  <c r="N420" i="25"/>
  <c r="P420" i="24" s="1"/>
  <c r="A420" i="47"/>
  <c r="N361" i="25"/>
  <c r="P361" i="24" s="1"/>
  <c r="A361" i="47"/>
  <c r="G389" i="24"/>
  <c r="B389" i="47"/>
  <c r="K520" i="46"/>
  <c r="N520" i="46" s="1"/>
  <c r="I357" i="47"/>
  <c r="D436" i="28"/>
  <c r="O436" i="28" s="1"/>
  <c r="G389" i="47"/>
  <c r="E436" i="28"/>
  <c r="C389" i="47"/>
  <c r="E433" i="28"/>
  <c r="C386" i="47"/>
  <c r="K518" i="46"/>
  <c r="N518" i="46" s="1"/>
  <c r="I355" i="47"/>
  <c r="M389" i="24"/>
  <c r="F389" i="47"/>
  <c r="L386" i="24"/>
  <c r="E386" i="47"/>
  <c r="K519" i="46"/>
  <c r="N519" i="46" s="1"/>
  <c r="I356" i="47"/>
  <c r="K521" i="46"/>
  <c r="N521" i="46" s="1"/>
  <c r="I358" i="47"/>
  <c r="K523" i="46"/>
  <c r="N523" i="46" s="1"/>
  <c r="I360" i="47"/>
  <c r="G436" i="28"/>
  <c r="D389" i="47"/>
  <c r="J386" i="24"/>
  <c r="D386" i="47"/>
  <c r="L387" i="24"/>
  <c r="E387" i="47"/>
  <c r="B432" i="28"/>
  <c r="B385" i="47"/>
  <c r="I436" i="28"/>
  <c r="E389" i="47"/>
  <c r="K403" i="28"/>
  <c r="N403" i="28" s="1"/>
  <c r="K522" i="46"/>
  <c r="N522" i="46" s="1"/>
  <c r="K339" i="28"/>
  <c r="N339" i="28" s="1"/>
  <c r="K438" i="46"/>
  <c r="N438" i="46" s="1"/>
  <c r="N419" i="25"/>
  <c r="P419" i="24" s="1"/>
  <c r="N418" i="25"/>
  <c r="P418" i="24" s="1"/>
  <c r="D1089" i="25"/>
  <c r="A1208" i="28" s="1"/>
  <c r="T331" i="24"/>
  <c r="S331" i="24"/>
  <c r="R331" i="24"/>
  <c r="Q331" i="24"/>
  <c r="V331" i="24"/>
  <c r="U331" i="24"/>
  <c r="R415" i="24"/>
  <c r="S417" i="24"/>
  <c r="T419" i="24"/>
  <c r="R419" i="24"/>
  <c r="S419" i="24"/>
  <c r="Q419" i="24"/>
  <c r="V419" i="24"/>
  <c r="U419" i="24"/>
  <c r="T417" i="24"/>
  <c r="S416" i="24"/>
  <c r="U416" i="24"/>
  <c r="V418" i="24"/>
  <c r="Q417" i="24"/>
  <c r="S415" i="24"/>
  <c r="T390" i="24"/>
  <c r="S390" i="24"/>
  <c r="R390" i="24"/>
  <c r="V390" i="24"/>
  <c r="Q390" i="24"/>
  <c r="U390" i="24"/>
  <c r="U418" i="24"/>
  <c r="Q418" i="24"/>
  <c r="U417" i="24"/>
  <c r="V416" i="24"/>
  <c r="T416" i="24"/>
  <c r="R418" i="24"/>
  <c r="V415" i="24"/>
  <c r="T415" i="24"/>
  <c r="S418" i="24"/>
  <c r="R417" i="24"/>
  <c r="Q416" i="24"/>
  <c r="V417" i="24"/>
  <c r="R416" i="24"/>
  <c r="T418" i="24"/>
  <c r="Q415" i="24"/>
  <c r="Q414" i="24"/>
  <c r="F1234" i="24"/>
  <c r="C1616" i="4"/>
  <c r="D1235" i="25"/>
  <c r="C1692" i="4"/>
  <c r="D1293" i="25"/>
  <c r="B1369" i="25"/>
  <c r="D1369" i="24" s="1"/>
  <c r="B1371" i="25"/>
  <c r="D1371" i="24" s="1"/>
  <c r="B1373" i="25"/>
  <c r="D1373" i="24" s="1"/>
  <c r="B1355" i="25"/>
  <c r="D1355" i="24" s="1"/>
  <c r="B1360" i="25"/>
  <c r="D1360" i="24" s="1"/>
  <c r="B1361" i="25"/>
  <c r="D1361" i="24" s="1"/>
  <c r="B1365" i="25"/>
  <c r="D1365" i="24" s="1"/>
  <c r="B1381" i="25"/>
  <c r="D1381" i="24" s="1"/>
  <c r="B1366" i="25"/>
  <c r="D1366" i="24" s="1"/>
  <c r="B1368" i="25"/>
  <c r="D1368" i="24" s="1"/>
  <c r="B1370" i="25"/>
  <c r="D1370" i="24" s="1"/>
  <c r="B1379" i="25"/>
  <c r="D1379" i="24" s="1"/>
  <c r="B1380" i="25"/>
  <c r="D1380" i="24" s="1"/>
  <c r="B1367" i="25"/>
  <c r="D1367" i="24" s="1"/>
  <c r="B1359" i="25"/>
  <c r="D1359" i="24" s="1"/>
  <c r="B1363" i="25"/>
  <c r="D1363" i="24" s="1"/>
  <c r="B1364" i="25"/>
  <c r="D1364" i="24" s="1"/>
  <c r="B1372" i="25"/>
  <c r="D1372" i="24" s="1"/>
  <c r="B1353" i="25"/>
  <c r="D1353" i="24" s="1"/>
  <c r="B1356" i="25"/>
  <c r="D1356" i="24" s="1"/>
  <c r="B1352" i="25"/>
  <c r="D1352" i="24" s="1"/>
  <c r="B1374" i="25"/>
  <c r="D1374" i="24" s="1"/>
  <c r="B1378" i="25"/>
  <c r="D1378" i="24" s="1"/>
  <c r="B1358" i="25"/>
  <c r="D1358" i="24" s="1"/>
  <c r="B1376" i="25"/>
  <c r="D1376" i="24" s="1"/>
  <c r="B1377" i="25"/>
  <c r="D1377" i="24" s="1"/>
  <c r="B1375" i="25"/>
  <c r="D1375" i="24" s="1"/>
  <c r="B1362" i="25"/>
  <c r="D1362" i="24" s="1"/>
  <c r="B1354" i="25"/>
  <c r="D1354" i="24" s="1"/>
  <c r="B1357" i="25"/>
  <c r="D1357" i="24" s="1"/>
  <c r="F1292" i="24"/>
  <c r="D1322" i="25"/>
  <c r="C1730" i="4"/>
  <c r="B1869" i="46" s="1"/>
  <c r="F1263" i="24"/>
  <c r="F1205" i="24"/>
  <c r="C1654" i="4"/>
  <c r="D1264" i="25"/>
  <c r="C1578" i="4"/>
  <c r="D1206" i="25"/>
  <c r="I389" i="24"/>
  <c r="W301" i="24"/>
  <c r="S359" i="25"/>
  <c r="J436" i="28"/>
  <c r="S301" i="25"/>
  <c r="H436" i="28"/>
  <c r="O389" i="24"/>
  <c r="G385" i="24"/>
  <c r="L389" i="24"/>
  <c r="Y359" i="24"/>
  <c r="K417" i="25"/>
  <c r="B436" i="28"/>
  <c r="I433" i="28"/>
  <c r="F436" i="28"/>
  <c r="I434" i="28"/>
  <c r="O386" i="25"/>
  <c r="I386" i="47" s="1"/>
  <c r="G433" i="28"/>
  <c r="M419" i="25"/>
  <c r="H386" i="24"/>
  <c r="K414" i="25"/>
  <c r="E420" i="25"/>
  <c r="B420" i="47" s="1"/>
  <c r="M415" i="25"/>
  <c r="G432" i="28"/>
  <c r="J385" i="24"/>
  <c r="M387" i="24"/>
  <c r="J434" i="28"/>
  <c r="F432" i="28"/>
  <c r="I385" i="24"/>
  <c r="X385" i="24" s="1"/>
  <c r="R385" i="25"/>
  <c r="M432" i="28" s="1"/>
  <c r="D432" i="28"/>
  <c r="O432" i="28" s="1"/>
  <c r="O385" i="24"/>
  <c r="K402" i="28"/>
  <c r="N402" i="28" s="1"/>
  <c r="S358" i="25"/>
  <c r="E418" i="25"/>
  <c r="B418" i="47" s="1"/>
  <c r="F418" i="25"/>
  <c r="C418" i="47" s="1"/>
  <c r="L416" i="25"/>
  <c r="H416" i="47" s="1"/>
  <c r="J414" i="25"/>
  <c r="E414" i="47" s="1"/>
  <c r="H414" i="25"/>
  <c r="D414" i="47" s="1"/>
  <c r="F415" i="25"/>
  <c r="C415" i="47" s="1"/>
  <c r="F414" i="25"/>
  <c r="C414" i="47" s="1"/>
  <c r="F417" i="25"/>
  <c r="C417" i="47" s="1"/>
  <c r="K415" i="25"/>
  <c r="F415" i="47" s="1"/>
  <c r="O389" i="25"/>
  <c r="I389" i="47" s="1"/>
  <c r="J419" i="25"/>
  <c r="W355" i="24"/>
  <c r="W358" i="24"/>
  <c r="M417" i="25"/>
  <c r="G417" i="47" s="1"/>
  <c r="J388" i="24"/>
  <c r="G435" i="28"/>
  <c r="G388" i="24"/>
  <c r="B435" i="28"/>
  <c r="S355" i="25"/>
  <c r="K399" i="28"/>
  <c r="N399" i="28" s="1"/>
  <c r="I416" i="25"/>
  <c r="J417" i="25"/>
  <c r="E417" i="47" s="1"/>
  <c r="E434" i="28"/>
  <c r="H387" i="24"/>
  <c r="O387" i="25"/>
  <c r="H415" i="25"/>
  <c r="D415" i="47" s="1"/>
  <c r="H433" i="28"/>
  <c r="K386" i="24"/>
  <c r="G417" i="25"/>
  <c r="K416" i="25"/>
  <c r="F416" i="47" s="1"/>
  <c r="G416" i="25"/>
  <c r="I386" i="24"/>
  <c r="X386" i="24" s="1"/>
  <c r="F433" i="28"/>
  <c r="I387" i="24"/>
  <c r="X387" i="24" s="1"/>
  <c r="F434" i="28"/>
  <c r="J387" i="24"/>
  <c r="G434" i="28"/>
  <c r="H389" i="24"/>
  <c r="J389" i="24"/>
  <c r="F419" i="25"/>
  <c r="C419" i="47" s="1"/>
  <c r="I417" i="25"/>
  <c r="K401" i="28"/>
  <c r="N401" i="28" s="1"/>
  <c r="S357" i="25"/>
  <c r="L385" i="24"/>
  <c r="I432" i="28"/>
  <c r="Z358" i="24"/>
  <c r="Y358" i="24"/>
  <c r="H417" i="25"/>
  <c r="D417" i="47" s="1"/>
  <c r="H418" i="25"/>
  <c r="D418" i="47" s="1"/>
  <c r="E419" i="25"/>
  <c r="G387" i="24"/>
  <c r="B434" i="28"/>
  <c r="K385" i="24"/>
  <c r="H432" i="28"/>
  <c r="H419" i="25"/>
  <c r="K419" i="25"/>
  <c r="E417" i="25"/>
  <c r="B417" i="47" s="1"/>
  <c r="J416" i="25"/>
  <c r="E416" i="47" s="1"/>
  <c r="Y356" i="24"/>
  <c r="Z356" i="24"/>
  <c r="M386" i="24"/>
  <c r="J433" i="28"/>
  <c r="D434" i="28"/>
  <c r="O434" i="28" s="1"/>
  <c r="R387" i="25"/>
  <c r="M434" i="28" s="1"/>
  <c r="O387" i="24"/>
  <c r="I415" i="25"/>
  <c r="M418" i="25"/>
  <c r="G418" i="47" s="1"/>
  <c r="H388" i="24"/>
  <c r="O388" i="25"/>
  <c r="E435" i="28"/>
  <c r="H434" i="28"/>
  <c r="K387" i="24"/>
  <c r="F416" i="25"/>
  <c r="C416" i="47" s="1"/>
  <c r="H385" i="24"/>
  <c r="E432" i="28"/>
  <c r="O385" i="25"/>
  <c r="D433" i="28"/>
  <c r="O433" i="28" s="1"/>
  <c r="O386" i="24"/>
  <c r="R386" i="25"/>
  <c r="M433" i="28" s="1"/>
  <c r="R389" i="25"/>
  <c r="M436" i="28" s="1"/>
  <c r="G419" i="25"/>
  <c r="I419" i="25"/>
  <c r="H469" i="28" s="1"/>
  <c r="G418" i="25"/>
  <c r="J415" i="25"/>
  <c r="E415" i="47" s="1"/>
  <c r="J432" i="28"/>
  <c r="M385" i="24"/>
  <c r="Z355" i="24"/>
  <c r="Y355" i="24"/>
  <c r="I388" i="24"/>
  <c r="X388" i="24" s="1"/>
  <c r="F435" i="28"/>
  <c r="E416" i="25"/>
  <c r="B416" i="47" s="1"/>
  <c r="J418" i="25"/>
  <c r="E418" i="47" s="1"/>
  <c r="Z357" i="24"/>
  <c r="Y357" i="24"/>
  <c r="L419" i="25"/>
  <c r="H419" i="47" s="1"/>
  <c r="M388" i="24"/>
  <c r="J435" i="28"/>
  <c r="S356" i="25"/>
  <c r="K400" i="28"/>
  <c r="N400" i="28" s="1"/>
  <c r="L418" i="25"/>
  <c r="H418" i="47" s="1"/>
  <c r="L388" i="24"/>
  <c r="I435" i="28"/>
  <c r="R388" i="25"/>
  <c r="M435" i="28" s="1"/>
  <c r="O388" i="24"/>
  <c r="D435" i="28"/>
  <c r="O435" i="28" s="1"/>
  <c r="H416" i="25"/>
  <c r="D416" i="47" s="1"/>
  <c r="L417" i="25"/>
  <c r="H417" i="47" s="1"/>
  <c r="M416" i="25"/>
  <c r="G416" i="47" s="1"/>
  <c r="K418" i="25"/>
  <c r="F418" i="47" s="1"/>
  <c r="B433" i="28"/>
  <c r="G386" i="24"/>
  <c r="G415" i="25"/>
  <c r="W357" i="24"/>
  <c r="W356" i="24"/>
  <c r="K388" i="24"/>
  <c r="H435" i="28"/>
  <c r="L415" i="25"/>
  <c r="H415" i="47" s="1"/>
  <c r="I418" i="25"/>
  <c r="A405" i="28"/>
  <c r="E361" i="25"/>
  <c r="B361" i="47" s="1"/>
  <c r="F826" i="24"/>
  <c r="F768" i="24"/>
  <c r="F855" i="24"/>
  <c r="F797" i="24"/>
  <c r="F914" i="24"/>
  <c r="F943" i="24"/>
  <c r="F885" i="24"/>
  <c r="F972" i="24"/>
  <c r="M420" i="25"/>
  <c r="G420" i="47" s="1"/>
  <c r="L420" i="25"/>
  <c r="H420" i="47" s="1"/>
  <c r="J420" i="25"/>
  <c r="E420" i="47" s="1"/>
  <c r="H420" i="25"/>
  <c r="D420" i="47" s="1"/>
  <c r="K420" i="25"/>
  <c r="F420" i="47" s="1"/>
  <c r="I420" i="25"/>
  <c r="F420" i="25"/>
  <c r="C420" i="47" s="1"/>
  <c r="G420" i="25"/>
  <c r="F361" i="24"/>
  <c r="L361" i="25"/>
  <c r="H361" i="47" s="1"/>
  <c r="K361" i="25"/>
  <c r="F361" i="47" s="1"/>
  <c r="H361" i="25"/>
  <c r="D361" i="47" s="1"/>
  <c r="F361" i="25"/>
  <c r="C361" i="47" s="1"/>
  <c r="I361" i="25"/>
  <c r="G361" i="25"/>
  <c r="J361" i="25"/>
  <c r="E361" i="47" s="1"/>
  <c r="M361" i="25"/>
  <c r="G361" i="47" s="1"/>
  <c r="W360" i="24"/>
  <c r="Y360" i="24"/>
  <c r="Z360" i="24"/>
  <c r="K404" i="28"/>
  <c r="N404" i="28" s="1"/>
  <c r="S360" i="25"/>
  <c r="Z389" i="24"/>
  <c r="Y389" i="24"/>
  <c r="L9" i="4"/>
  <c r="E372" i="28"/>
  <c r="O331" i="25"/>
  <c r="H331" i="24"/>
  <c r="L331" i="24"/>
  <c r="I372" i="28"/>
  <c r="J331" i="24"/>
  <c r="G372" i="28"/>
  <c r="M331" i="24"/>
  <c r="J372" i="28"/>
  <c r="K331" i="24"/>
  <c r="H372" i="28"/>
  <c r="F372" i="28"/>
  <c r="I331" i="24"/>
  <c r="X331" i="24" s="1"/>
  <c r="O331" i="24"/>
  <c r="D372" i="28"/>
  <c r="O372" i="28" s="1"/>
  <c r="R331" i="25"/>
  <c r="M372" i="28" s="1"/>
  <c r="G331" i="24"/>
  <c r="B372" i="28"/>
  <c r="D437" i="28"/>
  <c r="O437" i="28" s="1"/>
  <c r="R390" i="25"/>
  <c r="M437" i="28" s="1"/>
  <c r="O390" i="24"/>
  <c r="J390" i="24"/>
  <c r="G437" i="28"/>
  <c r="H437" i="28"/>
  <c r="K390" i="24"/>
  <c r="J437" i="28"/>
  <c r="M390" i="24"/>
  <c r="I390" i="24"/>
  <c r="X390" i="24" s="1"/>
  <c r="F437" i="28"/>
  <c r="O390" i="25"/>
  <c r="H390" i="24"/>
  <c r="E437" i="28"/>
  <c r="B437" i="28"/>
  <c r="G390" i="24"/>
  <c r="L390" i="24"/>
  <c r="I437" i="28"/>
  <c r="D391" i="25"/>
  <c r="A391" i="47" s="1"/>
  <c r="F1002" i="24"/>
  <c r="A1112" i="28"/>
  <c r="F594" i="24"/>
  <c r="A662" i="28"/>
  <c r="F420" i="24"/>
  <c r="A470" i="28"/>
  <c r="F1147" i="24"/>
  <c r="A1272" i="28"/>
  <c r="F565" i="24"/>
  <c r="A630" i="28"/>
  <c r="F1060" i="24"/>
  <c r="A1176" i="28"/>
  <c r="F623" i="24"/>
  <c r="A694" i="28"/>
  <c r="F710" i="24"/>
  <c r="A790" i="28"/>
  <c r="F739" i="24"/>
  <c r="A822" i="28"/>
  <c r="F1089" i="24"/>
  <c r="F1176" i="24"/>
  <c r="A1304" i="28"/>
  <c r="F681" i="24"/>
  <c r="A758" i="28"/>
  <c r="F478" i="24"/>
  <c r="A534" i="28"/>
  <c r="F536" i="24"/>
  <c r="A598" i="28"/>
  <c r="F652" i="24"/>
  <c r="A726" i="28"/>
  <c r="F449" i="24"/>
  <c r="A502" i="28"/>
  <c r="F1118" i="24"/>
  <c r="A1240" i="28"/>
  <c r="F1031" i="24"/>
  <c r="A1144" i="28"/>
  <c r="F507" i="24"/>
  <c r="A566" i="28"/>
  <c r="A949" i="28"/>
  <c r="C625" i="4"/>
  <c r="D479" i="25" s="1"/>
  <c r="A479" i="47" s="1"/>
  <c r="C701" i="4"/>
  <c r="D537" i="25" s="1"/>
  <c r="A537" i="47" s="1"/>
  <c r="C587" i="4"/>
  <c r="D450" i="25" s="1"/>
  <c r="C663" i="4"/>
  <c r="D508" i="25" s="1"/>
  <c r="A508" i="47" s="1"/>
  <c r="C549" i="4"/>
  <c r="N449" i="25" s="1"/>
  <c r="P449" i="24" s="1"/>
  <c r="A601" i="25"/>
  <c r="A602" i="25" s="1"/>
  <c r="A603" i="25" s="1"/>
  <c r="A604" i="25" s="1"/>
  <c r="A605" i="25" s="1"/>
  <c r="A606" i="25" s="1"/>
  <c r="A607" i="25" s="1"/>
  <c r="A608" i="25" s="1"/>
  <c r="A609" i="25" s="1"/>
  <c r="A610" i="25" s="1"/>
  <c r="A611" i="25" s="1"/>
  <c r="A612" i="25" s="1"/>
  <c r="A613" i="25" s="1"/>
  <c r="A614" i="25" s="1"/>
  <c r="A615" i="25" s="1"/>
  <c r="A616" i="25" s="1"/>
  <c r="A617" i="25" s="1"/>
  <c r="A618" i="25" s="1"/>
  <c r="A619" i="25" s="1"/>
  <c r="A620" i="25" s="1"/>
  <c r="A621" i="25" s="1"/>
  <c r="A622" i="25" s="1"/>
  <c r="A623" i="25" s="1"/>
  <c r="A624" i="25" s="1"/>
  <c r="A625" i="25" s="1"/>
  <c r="A631" i="25" s="1"/>
  <c r="A632" i="25" s="1"/>
  <c r="A633" i="25" s="1"/>
  <c r="A634" i="25" s="1"/>
  <c r="A635" i="25" s="1"/>
  <c r="A636" i="25" s="1"/>
  <c r="A637" i="25" s="1"/>
  <c r="A638" i="25" s="1"/>
  <c r="A639" i="25" s="1"/>
  <c r="A640" i="25" s="1"/>
  <c r="A641" i="25" s="1"/>
  <c r="A642" i="25" s="1"/>
  <c r="A643" i="25" s="1"/>
  <c r="A644" i="25" s="1"/>
  <c r="A645" i="25" s="1"/>
  <c r="A646" i="25" s="1"/>
  <c r="A647" i="25" s="1"/>
  <c r="A648" i="25" s="1"/>
  <c r="A649" i="25" s="1"/>
  <c r="A650" i="25" s="1"/>
  <c r="A651" i="25" s="1"/>
  <c r="A652" i="25" s="1"/>
  <c r="A653" i="25" s="1"/>
  <c r="A654" i="25" s="1"/>
  <c r="A655" i="25" s="1"/>
  <c r="A596" i="25"/>
  <c r="A597" i="25" s="1"/>
  <c r="A598" i="25" s="1"/>
  <c r="A599" i="25" s="1"/>
  <c r="A600" i="25" s="1"/>
  <c r="A566" i="25"/>
  <c r="A567" i="25" s="1"/>
  <c r="A568" i="25" s="1"/>
  <c r="A569" i="25" s="1"/>
  <c r="A570" i="25" s="1"/>
  <c r="B1003" i="25"/>
  <c r="D1003" i="24" s="1"/>
  <c r="B1177" i="25"/>
  <c r="D1177" i="24" s="1"/>
  <c r="B1148" i="25"/>
  <c r="D1148" i="24" s="1"/>
  <c r="B1119" i="25"/>
  <c r="D1119" i="24" s="1"/>
  <c r="B1032" i="25"/>
  <c r="D1032" i="24" s="1"/>
  <c r="B1061" i="25"/>
  <c r="D1061" i="24" s="1"/>
  <c r="B408" i="25"/>
  <c r="D408" i="24" s="1"/>
  <c r="C1425" i="4"/>
  <c r="C1463" i="4"/>
  <c r="D1119" i="25" s="1"/>
  <c r="C1501" i="4"/>
  <c r="D1148" i="25" s="1"/>
  <c r="C1539" i="4"/>
  <c r="D1177" i="25" s="1"/>
  <c r="C1349" i="4"/>
  <c r="C739" i="4"/>
  <c r="D566" i="25" s="1"/>
  <c r="A566" i="47" s="1"/>
  <c r="C815" i="4"/>
  <c r="D624" i="25" s="1"/>
  <c r="A624" i="47" s="1"/>
  <c r="C929" i="4"/>
  <c r="D711" i="25" s="1"/>
  <c r="A711" i="47" s="1"/>
  <c r="C1311" i="4"/>
  <c r="C1387" i="4"/>
  <c r="C853" i="4"/>
  <c r="D653" i="25" s="1"/>
  <c r="A653" i="47" s="1"/>
  <c r="C777" i="4"/>
  <c r="D595" i="25" s="1"/>
  <c r="A595" i="47" s="1"/>
  <c r="C891" i="4"/>
  <c r="D682" i="25" s="1"/>
  <c r="A682" i="47" s="1"/>
  <c r="C967" i="4"/>
  <c r="D740" i="25" s="1"/>
  <c r="A740" i="47" s="1"/>
  <c r="A1046" i="28"/>
  <c r="C1234" i="4"/>
  <c r="D944" i="25" s="1"/>
  <c r="A944" i="47" s="1"/>
  <c r="A1014" i="28"/>
  <c r="A982" i="28"/>
  <c r="C1196" i="4"/>
  <c r="D915" i="25" s="1"/>
  <c r="A915" i="47" s="1"/>
  <c r="C1158" i="4"/>
  <c r="D886" i="25" s="1"/>
  <c r="A886" i="47" s="1"/>
  <c r="A1078" i="28"/>
  <c r="C1272" i="4"/>
  <c r="D973" i="25" s="1"/>
  <c r="A973" i="47" s="1"/>
  <c r="C1005" i="4"/>
  <c r="D769" i="25" s="1"/>
  <c r="A769" i="47" s="1"/>
  <c r="C1119" i="4"/>
  <c r="D856" i="25" s="1"/>
  <c r="A856" i="47" s="1"/>
  <c r="A950" i="28"/>
  <c r="C1081" i="4"/>
  <c r="D827" i="25" s="1"/>
  <c r="A827" i="47" s="1"/>
  <c r="C1043" i="4"/>
  <c r="D798" i="25" s="1"/>
  <c r="A798" i="47" s="1"/>
  <c r="W389" i="24" l="1"/>
  <c r="X389" i="24"/>
  <c r="N361" i="24"/>
  <c r="N420" i="24"/>
  <c r="N417" i="24"/>
  <c r="N418" i="24"/>
  <c r="N416" i="24"/>
  <c r="N415" i="24"/>
  <c r="N419" i="24"/>
  <c r="D1032" i="25"/>
  <c r="F1032" i="24" s="1"/>
  <c r="A1495" i="46"/>
  <c r="D1061" i="25"/>
  <c r="F1061" i="24" s="1"/>
  <c r="A1537" i="46"/>
  <c r="D1003" i="25"/>
  <c r="A1453" i="46"/>
  <c r="N450" i="25"/>
  <c r="P450" i="24" s="1"/>
  <c r="A450" i="47"/>
  <c r="K563" i="46"/>
  <c r="N563" i="46" s="1"/>
  <c r="I387" i="47"/>
  <c r="J464" i="28"/>
  <c r="F414" i="47"/>
  <c r="M419" i="24"/>
  <c r="F419" i="47"/>
  <c r="K561" i="46"/>
  <c r="N561" i="46" s="1"/>
  <c r="I385" i="47"/>
  <c r="I469" i="28"/>
  <c r="E419" i="47"/>
  <c r="M417" i="24"/>
  <c r="F417" i="47"/>
  <c r="G469" i="28"/>
  <c r="D419" i="47"/>
  <c r="R419" i="25"/>
  <c r="M469" i="28" s="1"/>
  <c r="G419" i="47"/>
  <c r="K564" i="46"/>
  <c r="N564" i="46" s="1"/>
  <c r="I388" i="47"/>
  <c r="R415" i="25"/>
  <c r="M465" i="28" s="1"/>
  <c r="G415" i="47"/>
  <c r="K566" i="46"/>
  <c r="N566" i="46" s="1"/>
  <c r="I390" i="47"/>
  <c r="B469" i="28"/>
  <c r="B419" i="47"/>
  <c r="K481" i="46"/>
  <c r="I331" i="47"/>
  <c r="K436" i="28"/>
  <c r="N436" i="28" s="1"/>
  <c r="K565" i="46"/>
  <c r="N565" i="46" s="1"/>
  <c r="K433" i="28"/>
  <c r="N433" i="28" s="1"/>
  <c r="K562" i="46"/>
  <c r="N562" i="46" s="1"/>
  <c r="N448" i="25"/>
  <c r="P448" i="24" s="1"/>
  <c r="N447" i="25"/>
  <c r="P447" i="24" s="1"/>
  <c r="E391" i="25"/>
  <c r="B391" i="47" s="1"/>
  <c r="N391" i="25"/>
  <c r="P391" i="24" s="1"/>
  <c r="D1090" i="25"/>
  <c r="A1209" i="28" s="1"/>
  <c r="S447" i="24"/>
  <c r="R446" i="24"/>
  <c r="T444" i="24"/>
  <c r="S446" i="24"/>
  <c r="Q444" i="24"/>
  <c r="T446" i="24"/>
  <c r="S445" i="24"/>
  <c r="R445" i="24"/>
  <c r="S448" i="24"/>
  <c r="T361" i="24"/>
  <c r="S361" i="24"/>
  <c r="R361" i="24"/>
  <c r="Q361" i="24"/>
  <c r="V361" i="24"/>
  <c r="U361" i="24"/>
  <c r="T445" i="24"/>
  <c r="T448" i="24"/>
  <c r="T420" i="24"/>
  <c r="S420" i="24"/>
  <c r="Q420" i="24"/>
  <c r="R420" i="24"/>
  <c r="V420" i="24"/>
  <c r="U420" i="24"/>
  <c r="G449" i="25"/>
  <c r="F502" i="28" s="1"/>
  <c r="V446" i="24"/>
  <c r="T449" i="24"/>
  <c r="S449" i="24"/>
  <c r="Q449" i="24"/>
  <c r="R449" i="24"/>
  <c r="V449" i="24"/>
  <c r="U449" i="24"/>
  <c r="T447" i="24"/>
  <c r="U445" i="24"/>
  <c r="R447" i="24"/>
  <c r="V447" i="24"/>
  <c r="Q446" i="24"/>
  <c r="Q447" i="24"/>
  <c r="U446" i="24"/>
  <c r="V448" i="24"/>
  <c r="U447" i="24"/>
  <c r="Q445" i="24"/>
  <c r="V445" i="24"/>
  <c r="U448" i="24"/>
  <c r="Q448" i="24"/>
  <c r="R448" i="24"/>
  <c r="F1206" i="24"/>
  <c r="C1655" i="4"/>
  <c r="D1265" i="25"/>
  <c r="F1322" i="24"/>
  <c r="F1293" i="24"/>
  <c r="D1352" i="25"/>
  <c r="B1383" i="25"/>
  <c r="D1383" i="24" s="1"/>
  <c r="B1385" i="25"/>
  <c r="D1385" i="24" s="1"/>
  <c r="B1394" i="25"/>
  <c r="D1394" i="24" s="1"/>
  <c r="B1409" i="25"/>
  <c r="D1409" i="24" s="1"/>
  <c r="B1399" i="25"/>
  <c r="D1399" i="24" s="1"/>
  <c r="B1402" i="25"/>
  <c r="D1402" i="24" s="1"/>
  <c r="B1405" i="25"/>
  <c r="D1405" i="24" s="1"/>
  <c r="B1384" i="25"/>
  <c r="D1384" i="24" s="1"/>
  <c r="B1392" i="25"/>
  <c r="D1392" i="24" s="1"/>
  <c r="B1393" i="25"/>
  <c r="D1393" i="24" s="1"/>
  <c r="B1406" i="25"/>
  <c r="D1406" i="24" s="1"/>
  <c r="B1408" i="25"/>
  <c r="D1408" i="24" s="1"/>
  <c r="B1401" i="25"/>
  <c r="D1401" i="24" s="1"/>
  <c r="B1404" i="25"/>
  <c r="D1404" i="24" s="1"/>
  <c r="B1391" i="25"/>
  <c r="D1391" i="24" s="1"/>
  <c r="B1410" i="25"/>
  <c r="D1410" i="24" s="1"/>
  <c r="B1400" i="25"/>
  <c r="D1400" i="24" s="1"/>
  <c r="B1403" i="25"/>
  <c r="D1403" i="24" s="1"/>
  <c r="B1386" i="25"/>
  <c r="D1386" i="24" s="1"/>
  <c r="B1387" i="25"/>
  <c r="D1387" i="24" s="1"/>
  <c r="B1395" i="25"/>
  <c r="D1395" i="24" s="1"/>
  <c r="B1396" i="25"/>
  <c r="D1396" i="24" s="1"/>
  <c r="B1397" i="25"/>
  <c r="D1397" i="24" s="1"/>
  <c r="B1411" i="25"/>
  <c r="D1411" i="24" s="1"/>
  <c r="B1388" i="25"/>
  <c r="D1388" i="24" s="1"/>
  <c r="B1398" i="25"/>
  <c r="D1398" i="24" s="1"/>
  <c r="B1382" i="25"/>
  <c r="D1382" i="24" s="1"/>
  <c r="B1407" i="25"/>
  <c r="D1407" i="24" s="1"/>
  <c r="B1390" i="25"/>
  <c r="D1390" i="24" s="1"/>
  <c r="B1389" i="25"/>
  <c r="D1389" i="24" s="1"/>
  <c r="C1579" i="4"/>
  <c r="D1207" i="25"/>
  <c r="F1235" i="24"/>
  <c r="C1693" i="4"/>
  <c r="D1294" i="25"/>
  <c r="F1264" i="24"/>
  <c r="C1731" i="4"/>
  <c r="B1870" i="46" s="1"/>
  <c r="D1323" i="25"/>
  <c r="C1617" i="4"/>
  <c r="D1236" i="25"/>
  <c r="F469" i="28"/>
  <c r="J467" i="28"/>
  <c r="L419" i="24"/>
  <c r="J419" i="24"/>
  <c r="O419" i="24"/>
  <c r="D469" i="28"/>
  <c r="O469" i="28" s="1"/>
  <c r="D465" i="28"/>
  <c r="O465" i="28" s="1"/>
  <c r="J469" i="28"/>
  <c r="O415" i="24"/>
  <c r="K419" i="24"/>
  <c r="Z419" i="24" s="1"/>
  <c r="I419" i="24"/>
  <c r="O419" i="25"/>
  <c r="I419" i="47" s="1"/>
  <c r="E450" i="25"/>
  <c r="B450" i="47" s="1"/>
  <c r="S389" i="25"/>
  <c r="M414" i="24"/>
  <c r="G419" i="24"/>
  <c r="E469" i="28"/>
  <c r="H419" i="24"/>
  <c r="H447" i="25"/>
  <c r="D447" i="47" s="1"/>
  <c r="H465" i="28"/>
  <c r="K415" i="24"/>
  <c r="G446" i="25"/>
  <c r="M448" i="25"/>
  <c r="G448" i="47" s="1"/>
  <c r="M416" i="24"/>
  <c r="J466" i="28"/>
  <c r="Y386" i="24"/>
  <c r="Z386" i="24"/>
  <c r="J415" i="24"/>
  <c r="G465" i="28"/>
  <c r="H466" i="28"/>
  <c r="K416" i="24"/>
  <c r="E467" i="28"/>
  <c r="H417" i="24"/>
  <c r="O417" i="25"/>
  <c r="O418" i="25"/>
  <c r="H418" i="24"/>
  <c r="E468" i="28"/>
  <c r="L449" i="25"/>
  <c r="H449" i="47" s="1"/>
  <c r="J449" i="25"/>
  <c r="H468" i="28"/>
  <c r="K418" i="24"/>
  <c r="I415" i="24"/>
  <c r="X415" i="24" s="1"/>
  <c r="F465" i="28"/>
  <c r="M418" i="24"/>
  <c r="J468" i="28"/>
  <c r="O416" i="24"/>
  <c r="D466" i="28"/>
  <c r="O466" i="28" s="1"/>
  <c r="R416" i="25"/>
  <c r="M466" i="28" s="1"/>
  <c r="G445" i="25"/>
  <c r="L418" i="24"/>
  <c r="I468" i="28"/>
  <c r="W388" i="24"/>
  <c r="F468" i="28"/>
  <c r="I418" i="24"/>
  <c r="X418" i="24" s="1"/>
  <c r="O416" i="25"/>
  <c r="E466" i="28"/>
  <c r="H416" i="24"/>
  <c r="S388" i="25"/>
  <c r="K435" i="28"/>
  <c r="N435" i="28" s="1"/>
  <c r="D468" i="28"/>
  <c r="O468" i="28" s="1"/>
  <c r="R418" i="25"/>
  <c r="M468" i="28" s="1"/>
  <c r="O418" i="24"/>
  <c r="L416" i="24"/>
  <c r="I466" i="28"/>
  <c r="K447" i="25"/>
  <c r="F447" i="47" s="1"/>
  <c r="K417" i="24"/>
  <c r="H467" i="28"/>
  <c r="F448" i="25"/>
  <c r="C448" i="47" s="1"/>
  <c r="L448" i="25"/>
  <c r="H448" i="47" s="1"/>
  <c r="F444" i="25"/>
  <c r="C444" i="47" s="1"/>
  <c r="J448" i="25"/>
  <c r="E448" i="47" s="1"/>
  <c r="K449" i="25"/>
  <c r="F391" i="24"/>
  <c r="H449" i="25"/>
  <c r="F449" i="25"/>
  <c r="C449" i="47" s="1"/>
  <c r="F445" i="25"/>
  <c r="C445" i="47" s="1"/>
  <c r="I445" i="25"/>
  <c r="E449" i="25"/>
  <c r="I448" i="25"/>
  <c r="K432" i="28"/>
  <c r="N432" i="28" s="1"/>
  <c r="S385" i="25"/>
  <c r="L447" i="25"/>
  <c r="H447" i="47" s="1"/>
  <c r="I447" i="25"/>
  <c r="F447" i="25"/>
  <c r="C447" i="47" s="1"/>
  <c r="E447" i="25"/>
  <c r="B447" i="47" s="1"/>
  <c r="W387" i="24"/>
  <c r="W386" i="24"/>
  <c r="S387" i="25"/>
  <c r="K434" i="28"/>
  <c r="N434" i="28" s="1"/>
  <c r="G447" i="25"/>
  <c r="H448" i="25"/>
  <c r="D448" i="47" s="1"/>
  <c r="L414" i="24"/>
  <c r="I464" i="28"/>
  <c r="G418" i="24"/>
  <c r="B468" i="28"/>
  <c r="B466" i="28"/>
  <c r="G416" i="24"/>
  <c r="J447" i="25"/>
  <c r="E447" i="47" s="1"/>
  <c r="B467" i="28"/>
  <c r="G417" i="24"/>
  <c r="G468" i="28"/>
  <c r="J418" i="24"/>
  <c r="K446" i="25"/>
  <c r="F446" i="47" s="1"/>
  <c r="E448" i="25"/>
  <c r="B448" i="47" s="1"/>
  <c r="F466" i="28"/>
  <c r="I416" i="24"/>
  <c r="X416" i="24" s="1"/>
  <c r="J465" i="28"/>
  <c r="M415" i="24"/>
  <c r="H414" i="24"/>
  <c r="E464" i="28"/>
  <c r="O414" i="25"/>
  <c r="M447" i="25"/>
  <c r="G447" i="47" s="1"/>
  <c r="I446" i="25"/>
  <c r="W385" i="24"/>
  <c r="K448" i="25"/>
  <c r="F448" i="47" s="1"/>
  <c r="G448" i="25"/>
  <c r="Y385" i="24"/>
  <c r="Z385" i="24"/>
  <c r="J417" i="24"/>
  <c r="G467" i="28"/>
  <c r="F446" i="25"/>
  <c r="C446" i="47" s="1"/>
  <c r="J445" i="25"/>
  <c r="E445" i="47" s="1"/>
  <c r="I467" i="28"/>
  <c r="L417" i="24"/>
  <c r="D467" i="28"/>
  <c r="O467" i="28" s="1"/>
  <c r="R417" i="25"/>
  <c r="M467" i="28" s="1"/>
  <c r="O417" i="24"/>
  <c r="H444" i="25"/>
  <c r="D444" i="47" s="1"/>
  <c r="O415" i="25"/>
  <c r="H415" i="24"/>
  <c r="E465" i="28"/>
  <c r="G464" i="28"/>
  <c r="J414" i="24"/>
  <c r="J446" i="25"/>
  <c r="E446" i="47" s="1"/>
  <c r="S386" i="25"/>
  <c r="G466" i="28"/>
  <c r="J416" i="24"/>
  <c r="I449" i="25"/>
  <c r="K449" i="24" s="1"/>
  <c r="Z388" i="24"/>
  <c r="Y388" i="24"/>
  <c r="M446" i="25"/>
  <c r="G446" i="47" s="1"/>
  <c r="L446" i="25"/>
  <c r="H446" i="47" s="1"/>
  <c r="M449" i="25"/>
  <c r="H446" i="25"/>
  <c r="D446" i="47" s="1"/>
  <c r="H445" i="25"/>
  <c r="D445" i="47" s="1"/>
  <c r="I465" i="28"/>
  <c r="L415" i="24"/>
  <c r="Y387" i="24"/>
  <c r="Z387" i="24"/>
  <c r="M444" i="25"/>
  <c r="G444" i="47" s="1"/>
  <c r="L445" i="25"/>
  <c r="H445" i="47" s="1"/>
  <c r="F467" i="28"/>
  <c r="I417" i="24"/>
  <c r="X417" i="24" s="1"/>
  <c r="M445" i="25"/>
  <c r="G445" i="47" s="1"/>
  <c r="K445" i="25"/>
  <c r="F445" i="47" s="1"/>
  <c r="E446" i="25"/>
  <c r="B446" i="47" s="1"/>
  <c r="A438" i="28"/>
  <c r="F798" i="24"/>
  <c r="F827" i="24"/>
  <c r="F856" i="24"/>
  <c r="F973" i="24"/>
  <c r="F886" i="24"/>
  <c r="F915" i="24"/>
  <c r="F944" i="24"/>
  <c r="F450" i="25"/>
  <c r="C450" i="47" s="1"/>
  <c r="L450" i="25"/>
  <c r="H450" i="47" s="1"/>
  <c r="J450" i="25"/>
  <c r="E450" i="47" s="1"/>
  <c r="K450" i="25"/>
  <c r="F450" i="47" s="1"/>
  <c r="I450" i="25"/>
  <c r="M450" i="25"/>
  <c r="G450" i="47" s="1"/>
  <c r="H450" i="25"/>
  <c r="D450" i="47" s="1"/>
  <c r="G450" i="25"/>
  <c r="L391" i="25"/>
  <c r="H391" i="47" s="1"/>
  <c r="M391" i="25"/>
  <c r="G391" i="47" s="1"/>
  <c r="K391" i="25"/>
  <c r="F391" i="47" s="1"/>
  <c r="F391" i="25"/>
  <c r="C391" i="47" s="1"/>
  <c r="I391" i="25"/>
  <c r="G391" i="25"/>
  <c r="H391" i="25"/>
  <c r="D391" i="47" s="1"/>
  <c r="J391" i="25"/>
  <c r="E391" i="47" s="1"/>
  <c r="K437" i="28"/>
  <c r="N437" i="28" s="1"/>
  <c r="S390" i="25"/>
  <c r="W390" i="24"/>
  <c r="Z390" i="24"/>
  <c r="Y390" i="24"/>
  <c r="W331" i="24"/>
  <c r="Z331" i="24"/>
  <c r="Y331" i="24"/>
  <c r="K372" i="28"/>
  <c r="S331" i="25"/>
  <c r="R361" i="25"/>
  <c r="M405" i="28" s="1"/>
  <c r="D405" i="28"/>
  <c r="O405" i="28" s="1"/>
  <c r="O361" i="24"/>
  <c r="I405" i="28"/>
  <c r="L361" i="24"/>
  <c r="G361" i="24"/>
  <c r="B405" i="28"/>
  <c r="F405" i="28"/>
  <c r="I361" i="24"/>
  <c r="X361" i="24" s="1"/>
  <c r="H405" i="28"/>
  <c r="K361" i="24"/>
  <c r="H361" i="24"/>
  <c r="O361" i="25"/>
  <c r="E405" i="28"/>
  <c r="J361" i="24"/>
  <c r="G405" i="28"/>
  <c r="M361" i="24"/>
  <c r="J405" i="28"/>
  <c r="F470" i="28"/>
  <c r="I420" i="24"/>
  <c r="X420" i="24" s="1"/>
  <c r="H420" i="24"/>
  <c r="E470" i="28"/>
  <c r="O420" i="25"/>
  <c r="H470" i="28"/>
  <c r="K420" i="24"/>
  <c r="G420" i="24"/>
  <c r="B470" i="28"/>
  <c r="J470" i="28"/>
  <c r="M420" i="24"/>
  <c r="G470" i="28"/>
  <c r="J420" i="24"/>
  <c r="L420" i="24"/>
  <c r="I470" i="28"/>
  <c r="D470" i="28"/>
  <c r="O470" i="28" s="1"/>
  <c r="R420" i="25"/>
  <c r="M470" i="28" s="1"/>
  <c r="O420" i="24"/>
  <c r="D421" i="25"/>
  <c r="F1177" i="24"/>
  <c r="A1305" i="28"/>
  <c r="F479" i="24"/>
  <c r="A535" i="28"/>
  <c r="F1148" i="24"/>
  <c r="A1273" i="28"/>
  <c r="F740" i="24"/>
  <c r="A823" i="28"/>
  <c r="F711" i="24"/>
  <c r="A791" i="28"/>
  <c r="F1119" i="24"/>
  <c r="A1241" i="28"/>
  <c r="F682" i="24"/>
  <c r="A759" i="28"/>
  <c r="F624" i="24"/>
  <c r="A695" i="28"/>
  <c r="F508" i="24"/>
  <c r="A567" i="28"/>
  <c r="F1003" i="24"/>
  <c r="A1113" i="28"/>
  <c r="F595" i="24"/>
  <c r="A663" i="28"/>
  <c r="F566" i="24"/>
  <c r="A631" i="28"/>
  <c r="F450" i="24"/>
  <c r="A503" i="28"/>
  <c r="F769" i="24"/>
  <c r="A855" i="28"/>
  <c r="F653" i="24"/>
  <c r="A727" i="28"/>
  <c r="F537" i="24"/>
  <c r="A599" i="28"/>
  <c r="A918" i="28"/>
  <c r="A886" i="28"/>
  <c r="A854" i="28"/>
  <c r="C664" i="4"/>
  <c r="D509" i="25" s="1"/>
  <c r="A509" i="47" s="1"/>
  <c r="C740" i="4"/>
  <c r="D567" i="25" s="1"/>
  <c r="A567" i="47" s="1"/>
  <c r="C588" i="4"/>
  <c r="T477" i="24" s="1"/>
  <c r="C702" i="4"/>
  <c r="D538" i="25" s="1"/>
  <c r="A538" i="47" s="1"/>
  <c r="C626" i="4"/>
  <c r="D480" i="25" s="1"/>
  <c r="A480" i="47" s="1"/>
  <c r="A661" i="25"/>
  <c r="A662" i="25" s="1"/>
  <c r="A663" i="25" s="1"/>
  <c r="A664" i="25" s="1"/>
  <c r="A665" i="25" s="1"/>
  <c r="A666" i="25" s="1"/>
  <c r="A667" i="25" s="1"/>
  <c r="A668" i="25" s="1"/>
  <c r="A669" i="25" s="1"/>
  <c r="A670" i="25" s="1"/>
  <c r="A671" i="25" s="1"/>
  <c r="A672" i="25" s="1"/>
  <c r="A673" i="25" s="1"/>
  <c r="A674" i="25" s="1"/>
  <c r="A675" i="25" s="1"/>
  <c r="A676" i="25" s="1"/>
  <c r="A677" i="25" s="1"/>
  <c r="A678" i="25" s="1"/>
  <c r="A679" i="25" s="1"/>
  <c r="A680" i="25" s="1"/>
  <c r="A681" i="25" s="1"/>
  <c r="A682" i="25" s="1"/>
  <c r="A683" i="25" s="1"/>
  <c r="A684" i="25" s="1"/>
  <c r="A685" i="25" s="1"/>
  <c r="A656" i="25"/>
  <c r="A657" i="25" s="1"/>
  <c r="A658" i="25" s="1"/>
  <c r="A659" i="25" s="1"/>
  <c r="A660" i="25" s="1"/>
  <c r="A626" i="25"/>
  <c r="A627" i="25" s="1"/>
  <c r="A628" i="25" s="1"/>
  <c r="A629" i="25" s="1"/>
  <c r="A630" i="25" s="1"/>
  <c r="B1004" i="25"/>
  <c r="D1004" i="24" s="1"/>
  <c r="B409" i="25"/>
  <c r="D409" i="24" s="1"/>
  <c r="B1149" i="25"/>
  <c r="D1149" i="24" s="1"/>
  <c r="B1062" i="25"/>
  <c r="D1062" i="24" s="1"/>
  <c r="B1033" i="25"/>
  <c r="D1033" i="24" s="1"/>
  <c r="B1120" i="25"/>
  <c r="D1120" i="24" s="1"/>
  <c r="B1178" i="25"/>
  <c r="D1178" i="24" s="1"/>
  <c r="C968" i="4"/>
  <c r="D741" i="25" s="1"/>
  <c r="A741" i="47" s="1"/>
  <c r="C892" i="4"/>
  <c r="D683" i="25" s="1"/>
  <c r="A683" i="47" s="1"/>
  <c r="C854" i="4"/>
  <c r="D654" i="25" s="1"/>
  <c r="A654" i="47" s="1"/>
  <c r="C1312" i="4"/>
  <c r="C930" i="4"/>
  <c r="D712" i="25" s="1"/>
  <c r="A712" i="47" s="1"/>
  <c r="C1540" i="4"/>
  <c r="D1178" i="25" s="1"/>
  <c r="C1464" i="4"/>
  <c r="D1120" i="25" s="1"/>
  <c r="C778" i="4"/>
  <c r="D596" i="25" s="1"/>
  <c r="A596" i="47" s="1"/>
  <c r="C1388" i="4"/>
  <c r="C816" i="4"/>
  <c r="D625" i="25" s="1"/>
  <c r="A625" i="47" s="1"/>
  <c r="C1350" i="4"/>
  <c r="C1502" i="4"/>
  <c r="D1149" i="25" s="1"/>
  <c r="C1426" i="4"/>
  <c r="C1006" i="4"/>
  <c r="D770" i="25" s="1"/>
  <c r="A770" i="47" s="1"/>
  <c r="A983" i="28"/>
  <c r="C1159" i="4"/>
  <c r="D887" i="25" s="1"/>
  <c r="A887" i="47" s="1"/>
  <c r="A1079" i="28"/>
  <c r="A1015" i="28"/>
  <c r="A1047" i="28"/>
  <c r="C1273" i="4"/>
  <c r="D974" i="25" s="1"/>
  <c r="A974" i="47" s="1"/>
  <c r="C1197" i="4"/>
  <c r="D916" i="25" s="1"/>
  <c r="A916" i="47" s="1"/>
  <c r="C1235" i="4"/>
  <c r="D945" i="25" s="1"/>
  <c r="A945" i="47" s="1"/>
  <c r="C1082" i="4"/>
  <c r="D828" i="25" s="1"/>
  <c r="A828" i="47" s="1"/>
  <c r="A919" i="28"/>
  <c r="C1044" i="4"/>
  <c r="D799" i="25" s="1"/>
  <c r="A799" i="47" s="1"/>
  <c r="A887" i="28"/>
  <c r="C1120" i="4"/>
  <c r="D857" i="25" s="1"/>
  <c r="A857" i="47" s="1"/>
  <c r="A951" i="28"/>
  <c r="W419" i="24" l="1"/>
  <c r="X419" i="24"/>
  <c r="A1145" i="28"/>
  <c r="N447" i="24"/>
  <c r="N450" i="24"/>
  <c r="N446" i="24"/>
  <c r="N391" i="24"/>
  <c r="N448" i="24"/>
  <c r="N449" i="24"/>
  <c r="N445" i="24"/>
  <c r="F1090" i="24"/>
  <c r="A1177" i="28"/>
  <c r="D1033" i="25"/>
  <c r="A1496" i="46"/>
  <c r="D1062" i="25"/>
  <c r="A1178" i="28" s="1"/>
  <c r="A1538" i="46"/>
  <c r="D1004" i="25"/>
  <c r="A1114" i="28" s="1"/>
  <c r="A1454" i="46"/>
  <c r="N421" i="25"/>
  <c r="P421" i="24" s="1"/>
  <c r="A421" i="47"/>
  <c r="K601" i="46"/>
  <c r="N601" i="46" s="1"/>
  <c r="I415" i="47"/>
  <c r="K524" i="46"/>
  <c r="I361" i="47"/>
  <c r="K606" i="46"/>
  <c r="N606" i="46" s="1"/>
  <c r="I420" i="47"/>
  <c r="R449" i="25"/>
  <c r="M502" i="28" s="1"/>
  <c r="G449" i="47"/>
  <c r="J449" i="24"/>
  <c r="D449" i="47"/>
  <c r="K604" i="46"/>
  <c r="N604" i="46" s="1"/>
  <c r="I418" i="47"/>
  <c r="K600" i="46"/>
  <c r="N600" i="46" s="1"/>
  <c r="I414" i="47"/>
  <c r="K603" i="46"/>
  <c r="N603" i="46" s="1"/>
  <c r="I417" i="47"/>
  <c r="M449" i="24"/>
  <c r="F449" i="47"/>
  <c r="K602" i="46"/>
  <c r="N602" i="46" s="1"/>
  <c r="I416" i="47"/>
  <c r="B502" i="28"/>
  <c r="B449" i="47"/>
  <c r="I502" i="28"/>
  <c r="E449" i="47"/>
  <c r="S419" i="25"/>
  <c r="K605" i="46"/>
  <c r="N605" i="46" s="1"/>
  <c r="N479" i="25"/>
  <c r="P479" i="24" s="1"/>
  <c r="N477" i="25"/>
  <c r="P477" i="24" s="1"/>
  <c r="N480" i="25"/>
  <c r="P480" i="24" s="1"/>
  <c r="N478" i="25"/>
  <c r="P478" i="24" s="1"/>
  <c r="D1091" i="25"/>
  <c r="F1091" i="24" s="1"/>
  <c r="I449" i="24"/>
  <c r="V473" i="24"/>
  <c r="R475" i="24"/>
  <c r="R478" i="24"/>
  <c r="R476" i="24"/>
  <c r="T475" i="24"/>
  <c r="U478" i="24"/>
  <c r="Q478" i="24"/>
  <c r="U477" i="24"/>
  <c r="U475" i="24"/>
  <c r="V475" i="24"/>
  <c r="R477" i="24"/>
  <c r="Q476" i="24"/>
  <c r="S478" i="24"/>
  <c r="S475" i="24"/>
  <c r="V477" i="24"/>
  <c r="Q475" i="24"/>
  <c r="S476" i="24"/>
  <c r="T476" i="24"/>
  <c r="V476" i="24"/>
  <c r="T478" i="24"/>
  <c r="U476" i="24"/>
  <c r="T450" i="24"/>
  <c r="S450" i="24"/>
  <c r="R450" i="24"/>
  <c r="Q450" i="24"/>
  <c r="V450" i="24"/>
  <c r="U450" i="24"/>
  <c r="T479" i="24"/>
  <c r="S479" i="24"/>
  <c r="Q479" i="24"/>
  <c r="R479" i="24"/>
  <c r="V479" i="24"/>
  <c r="U479" i="24"/>
  <c r="T391" i="24"/>
  <c r="S391" i="24"/>
  <c r="Q391" i="24"/>
  <c r="R391" i="24"/>
  <c r="V391" i="24"/>
  <c r="U391" i="24"/>
  <c r="S477" i="24"/>
  <c r="V478" i="24"/>
  <c r="Q477" i="24"/>
  <c r="Q474" i="24"/>
  <c r="F1323" i="24"/>
  <c r="C1694" i="4"/>
  <c r="D1295" i="25"/>
  <c r="B1909" i="46"/>
  <c r="D1353" i="25"/>
  <c r="F1352" i="24"/>
  <c r="C1732" i="4"/>
  <c r="D1324" i="25"/>
  <c r="F1207" i="24"/>
  <c r="F1236" i="24"/>
  <c r="C1580" i="4"/>
  <c r="D1208" i="25"/>
  <c r="B1437" i="25"/>
  <c r="D1437" i="24" s="1"/>
  <c r="B1416" i="25"/>
  <c r="D1416" i="24" s="1"/>
  <c r="B1428" i="25"/>
  <c r="D1428" i="24" s="1"/>
  <c r="B1441" i="25"/>
  <c r="D1441" i="24" s="1"/>
  <c r="B1432" i="25"/>
  <c r="D1432" i="24" s="1"/>
  <c r="B1433" i="25"/>
  <c r="D1433" i="24" s="1"/>
  <c r="B1415" i="25"/>
  <c r="D1415" i="24" s="1"/>
  <c r="B1417" i="25"/>
  <c r="D1417" i="24" s="1"/>
  <c r="B1427" i="25"/>
  <c r="D1427" i="24" s="1"/>
  <c r="B1412" i="25"/>
  <c r="D1412" i="24" s="1"/>
  <c r="B1440" i="25"/>
  <c r="D1440" i="24" s="1"/>
  <c r="B1413" i="25"/>
  <c r="D1413" i="24" s="1"/>
  <c r="B1422" i="25"/>
  <c r="D1422" i="24" s="1"/>
  <c r="B1423" i="25"/>
  <c r="D1423" i="24" s="1"/>
  <c r="B1430" i="25"/>
  <c r="D1430" i="24" s="1"/>
  <c r="B1438" i="25"/>
  <c r="D1438" i="24" s="1"/>
  <c r="B1439" i="25"/>
  <c r="D1439" i="24" s="1"/>
  <c r="B1418" i="25"/>
  <c r="D1418" i="24" s="1"/>
  <c r="B1420" i="25"/>
  <c r="D1420" i="24" s="1"/>
  <c r="B1424" i="25"/>
  <c r="D1424" i="24" s="1"/>
  <c r="B1429" i="25"/>
  <c r="D1429" i="24" s="1"/>
  <c r="B1414" i="25"/>
  <c r="D1414" i="24" s="1"/>
  <c r="B1426" i="25"/>
  <c r="D1426" i="24" s="1"/>
  <c r="B1434" i="25"/>
  <c r="D1434" i="24" s="1"/>
  <c r="B1436" i="25"/>
  <c r="D1436" i="24" s="1"/>
  <c r="B1419" i="25"/>
  <c r="D1419" i="24" s="1"/>
  <c r="B1431" i="25"/>
  <c r="D1431" i="24" s="1"/>
  <c r="B1421" i="25"/>
  <c r="D1421" i="24" s="1"/>
  <c r="B1425" i="25"/>
  <c r="D1425" i="24" s="1"/>
  <c r="B1435" i="25"/>
  <c r="D1435" i="24" s="1"/>
  <c r="F1265" i="24"/>
  <c r="C1618" i="4"/>
  <c r="D1237" i="25"/>
  <c r="F1294" i="24"/>
  <c r="D1382" i="25"/>
  <c r="C1656" i="4"/>
  <c r="D1266" i="25"/>
  <c r="E480" i="25"/>
  <c r="B480" i="47" s="1"/>
  <c r="Y419" i="24"/>
  <c r="K469" i="28"/>
  <c r="N469" i="28" s="1"/>
  <c r="J502" i="28"/>
  <c r="O449" i="25"/>
  <c r="I449" i="47" s="1"/>
  <c r="L449" i="24"/>
  <c r="G502" i="28"/>
  <c r="H449" i="24"/>
  <c r="E502" i="28"/>
  <c r="H502" i="28"/>
  <c r="O449" i="24"/>
  <c r="G449" i="24"/>
  <c r="D502" i="28"/>
  <c r="O502" i="28" s="1"/>
  <c r="F479" i="25"/>
  <c r="L479" i="25"/>
  <c r="H479" i="47" s="1"/>
  <c r="L478" i="25"/>
  <c r="H478" i="47" s="1"/>
  <c r="L446" i="24"/>
  <c r="I499" i="28"/>
  <c r="L445" i="24"/>
  <c r="I498" i="28"/>
  <c r="H446" i="24"/>
  <c r="O446" i="25"/>
  <c r="E499" i="28"/>
  <c r="J478" i="25"/>
  <c r="E478" i="47" s="1"/>
  <c r="E477" i="25"/>
  <c r="B477" i="47" s="1"/>
  <c r="E478" i="25"/>
  <c r="B478" i="47" s="1"/>
  <c r="H445" i="24"/>
  <c r="O445" i="25"/>
  <c r="E498" i="28"/>
  <c r="W418" i="24"/>
  <c r="I478" i="25"/>
  <c r="M475" i="25"/>
  <c r="G475" i="47" s="1"/>
  <c r="J479" i="25"/>
  <c r="G497" i="28"/>
  <c r="J444" i="24"/>
  <c r="H477" i="25"/>
  <c r="D477" i="47" s="1"/>
  <c r="M448" i="24"/>
  <c r="J501" i="28"/>
  <c r="W416" i="24"/>
  <c r="H501" i="28"/>
  <c r="K448" i="24"/>
  <c r="E479" i="25"/>
  <c r="Z417" i="24"/>
  <c r="Y417" i="24"/>
  <c r="I445" i="24"/>
  <c r="X445" i="24" s="1"/>
  <c r="F498" i="28"/>
  <c r="K468" i="28"/>
  <c r="N468" i="28" s="1"/>
  <c r="S418" i="25"/>
  <c r="I446" i="24"/>
  <c r="X446" i="24" s="1"/>
  <c r="F499" i="28"/>
  <c r="Z415" i="24"/>
  <c r="Y415" i="24"/>
  <c r="G500" i="28"/>
  <c r="J447" i="24"/>
  <c r="K479" i="25"/>
  <c r="G475" i="25"/>
  <c r="B499" i="28"/>
  <c r="G446" i="24"/>
  <c r="J445" i="24"/>
  <c r="G498" i="28"/>
  <c r="J446" i="24"/>
  <c r="G499" i="28"/>
  <c r="O446" i="24"/>
  <c r="R446" i="25"/>
  <c r="M499" i="28" s="1"/>
  <c r="D499" i="28"/>
  <c r="O499" i="28" s="1"/>
  <c r="K465" i="28"/>
  <c r="N465" i="28" s="1"/>
  <c r="S415" i="25"/>
  <c r="K446" i="24"/>
  <c r="H499" i="28"/>
  <c r="H474" i="25"/>
  <c r="D474" i="47" s="1"/>
  <c r="K464" i="28"/>
  <c r="I477" i="25"/>
  <c r="L447" i="24"/>
  <c r="I500" i="28"/>
  <c r="B500" i="28"/>
  <c r="G447" i="24"/>
  <c r="F478" i="25"/>
  <c r="C478" i="47" s="1"/>
  <c r="G477" i="25"/>
  <c r="M447" i="24"/>
  <c r="J500" i="28"/>
  <c r="L477" i="25"/>
  <c r="H477" i="47" s="1"/>
  <c r="L476" i="25"/>
  <c r="H476" i="47" s="1"/>
  <c r="R448" i="25"/>
  <c r="M501" i="28" s="1"/>
  <c r="D501" i="28"/>
  <c r="O501" i="28" s="1"/>
  <c r="O448" i="24"/>
  <c r="K477" i="25"/>
  <c r="F477" i="47" s="1"/>
  <c r="M478" i="25"/>
  <c r="G478" i="47" s="1"/>
  <c r="G478" i="25"/>
  <c r="H479" i="25"/>
  <c r="M445" i="24"/>
  <c r="J498" i="28"/>
  <c r="F477" i="25"/>
  <c r="C477" i="47" s="1"/>
  <c r="R445" i="25"/>
  <c r="M498" i="28" s="1"/>
  <c r="O445" i="24"/>
  <c r="D498" i="28"/>
  <c r="O498" i="28" s="1"/>
  <c r="R444" i="25"/>
  <c r="M497" i="28" s="1"/>
  <c r="O444" i="24"/>
  <c r="D497" i="28"/>
  <c r="O497" i="28" s="1"/>
  <c r="M476" i="25"/>
  <c r="G476" i="47" s="1"/>
  <c r="G476" i="25"/>
  <c r="F475" i="25"/>
  <c r="C475" i="47" s="1"/>
  <c r="F501" i="28"/>
  <c r="I448" i="24"/>
  <c r="X448" i="24" s="1"/>
  <c r="F476" i="25"/>
  <c r="C476" i="47" s="1"/>
  <c r="J448" i="24"/>
  <c r="G501" i="28"/>
  <c r="F500" i="28"/>
  <c r="I447" i="24"/>
  <c r="X447" i="24" s="1"/>
  <c r="J475" i="25"/>
  <c r="E475" i="47" s="1"/>
  <c r="K475" i="25"/>
  <c r="F475" i="47" s="1"/>
  <c r="H444" i="24"/>
  <c r="E497" i="28"/>
  <c r="Y418" i="24"/>
  <c r="Z418" i="24"/>
  <c r="K478" i="25"/>
  <c r="F478" i="47" s="1"/>
  <c r="I479" i="25"/>
  <c r="H535" i="28" s="1"/>
  <c r="M477" i="25"/>
  <c r="G477" i="47" s="1"/>
  <c r="H475" i="25"/>
  <c r="D475" i="47" s="1"/>
  <c r="J477" i="25"/>
  <c r="E477" i="47" s="1"/>
  <c r="J499" i="28"/>
  <c r="M446" i="24"/>
  <c r="I475" i="25"/>
  <c r="O447" i="25"/>
  <c r="E500" i="28"/>
  <c r="H447" i="24"/>
  <c r="K447" i="24"/>
  <c r="H500" i="28"/>
  <c r="L448" i="24"/>
  <c r="I501" i="28"/>
  <c r="S416" i="25"/>
  <c r="K466" i="28"/>
  <c r="N466" i="28" s="1"/>
  <c r="K467" i="28"/>
  <c r="N467" i="28" s="1"/>
  <c r="S417" i="25"/>
  <c r="G479" i="25"/>
  <c r="M479" i="25"/>
  <c r="I476" i="25"/>
  <c r="W417" i="24"/>
  <c r="L475" i="25"/>
  <c r="H475" i="47" s="1"/>
  <c r="H478" i="25"/>
  <c r="D478" i="47" s="1"/>
  <c r="R447" i="25"/>
  <c r="M500" i="28" s="1"/>
  <c r="O447" i="24"/>
  <c r="D500" i="28"/>
  <c r="O500" i="28" s="1"/>
  <c r="G448" i="24"/>
  <c r="B501" i="28"/>
  <c r="H476" i="25"/>
  <c r="D476" i="47" s="1"/>
  <c r="K476" i="25"/>
  <c r="F476" i="47" s="1"/>
  <c r="K445" i="24"/>
  <c r="H498" i="28"/>
  <c r="H448" i="24"/>
  <c r="E501" i="28"/>
  <c r="O448" i="25"/>
  <c r="J476" i="25"/>
  <c r="E476" i="47" s="1"/>
  <c r="W415" i="24"/>
  <c r="E476" i="25"/>
  <c r="B476" i="47" s="1"/>
  <c r="Z416" i="24"/>
  <c r="Y416" i="24"/>
  <c r="F421" i="24"/>
  <c r="E421" i="25"/>
  <c r="B421" i="47" s="1"/>
  <c r="A471" i="28"/>
  <c r="F857" i="24"/>
  <c r="F828" i="24"/>
  <c r="F945" i="24"/>
  <c r="F916" i="24"/>
  <c r="F974" i="24"/>
  <c r="F887" i="24"/>
  <c r="K480" i="25"/>
  <c r="F480" i="47" s="1"/>
  <c r="G480" i="25"/>
  <c r="M480" i="25"/>
  <c r="G480" i="47" s="1"/>
  <c r="J480" i="25"/>
  <c r="E480" i="47" s="1"/>
  <c r="H480" i="25"/>
  <c r="D480" i="47" s="1"/>
  <c r="F480" i="25"/>
  <c r="C480" i="47" s="1"/>
  <c r="L480" i="25"/>
  <c r="H480" i="47" s="1"/>
  <c r="I480" i="25"/>
  <c r="J421" i="25"/>
  <c r="E421" i="47" s="1"/>
  <c r="K421" i="25"/>
  <c r="F421" i="47" s="1"/>
  <c r="H421" i="25"/>
  <c r="D421" i="47" s="1"/>
  <c r="L421" i="25"/>
  <c r="H421" i="47" s="1"/>
  <c r="F421" i="25"/>
  <c r="C421" i="47" s="1"/>
  <c r="M421" i="25"/>
  <c r="G421" i="47" s="1"/>
  <c r="G421" i="25"/>
  <c r="I421" i="25"/>
  <c r="Y449" i="24"/>
  <c r="Z449" i="24"/>
  <c r="Y420" i="24"/>
  <c r="Z420" i="24"/>
  <c r="K470" i="28"/>
  <c r="N470" i="28" s="1"/>
  <c r="S420" i="25"/>
  <c r="W420" i="24"/>
  <c r="K405" i="28"/>
  <c r="S361" i="25"/>
  <c r="Z361" i="24"/>
  <c r="Y361" i="24"/>
  <c r="W361" i="24"/>
  <c r="N372" i="28"/>
  <c r="I438" i="28"/>
  <c r="L391" i="24"/>
  <c r="J391" i="24"/>
  <c r="G438" i="28"/>
  <c r="F438" i="28"/>
  <c r="I391" i="24"/>
  <c r="X391" i="24" s="1"/>
  <c r="K391" i="24"/>
  <c r="H438" i="28"/>
  <c r="H391" i="24"/>
  <c r="O391" i="25"/>
  <c r="E438" i="28"/>
  <c r="M391" i="24"/>
  <c r="J438" i="28"/>
  <c r="O391" i="24"/>
  <c r="D438" i="28"/>
  <c r="O438" i="28" s="1"/>
  <c r="R391" i="25"/>
  <c r="M438" i="28" s="1"/>
  <c r="G391" i="24"/>
  <c r="B438" i="28"/>
  <c r="I450" i="24"/>
  <c r="X450" i="24" s="1"/>
  <c r="F503" i="28"/>
  <c r="J450" i="24"/>
  <c r="G503" i="28"/>
  <c r="G450" i="24"/>
  <c r="B503" i="28"/>
  <c r="D503" i="28"/>
  <c r="O503" i="28" s="1"/>
  <c r="O450" i="24"/>
  <c r="R450" i="25"/>
  <c r="M503" i="28" s="1"/>
  <c r="K450" i="24"/>
  <c r="H503" i="28"/>
  <c r="M450" i="24"/>
  <c r="J503" i="28"/>
  <c r="I503" i="28"/>
  <c r="L450" i="24"/>
  <c r="E503" i="28"/>
  <c r="H450" i="24"/>
  <c r="O450" i="25"/>
  <c r="D451" i="25"/>
  <c r="A451" i="47" s="1"/>
  <c r="F770" i="24"/>
  <c r="A856" i="28"/>
  <c r="F596" i="24"/>
  <c r="A664" i="28"/>
  <c r="F683" i="24"/>
  <c r="A760" i="28"/>
  <c r="F480" i="24"/>
  <c r="A536" i="28"/>
  <c r="F1062" i="24"/>
  <c r="F799" i="24"/>
  <c r="A888" i="28"/>
  <c r="A1210" i="28"/>
  <c r="F1120" i="24"/>
  <c r="A1242" i="28"/>
  <c r="F741" i="24"/>
  <c r="A824" i="28"/>
  <c r="F538" i="24"/>
  <c r="A600" i="28"/>
  <c r="F1149" i="24"/>
  <c r="A1274" i="28"/>
  <c r="F1178" i="24"/>
  <c r="A1306" i="28"/>
  <c r="F1033" i="24"/>
  <c r="A1146" i="28"/>
  <c r="F712" i="24"/>
  <c r="A792" i="28"/>
  <c r="F567" i="24"/>
  <c r="A632" i="28"/>
  <c r="F625" i="24"/>
  <c r="A696" i="28"/>
  <c r="F1004" i="24"/>
  <c r="F509" i="24"/>
  <c r="A568" i="28"/>
  <c r="F654" i="24"/>
  <c r="A728" i="28"/>
  <c r="C779" i="4"/>
  <c r="D597" i="25" s="1"/>
  <c r="A597" i="47" s="1"/>
  <c r="C627" i="4"/>
  <c r="N506" i="25" s="1"/>
  <c r="P506" i="24" s="1"/>
  <c r="C741" i="4"/>
  <c r="D568" i="25" s="1"/>
  <c r="A568" i="47" s="1"/>
  <c r="A920" i="28"/>
  <c r="C703" i="4"/>
  <c r="D539" i="25" s="1"/>
  <c r="A539" i="47" s="1"/>
  <c r="C665" i="4"/>
  <c r="D510" i="25" s="1"/>
  <c r="A691" i="25"/>
  <c r="A692" i="25" s="1"/>
  <c r="A693" i="25" s="1"/>
  <c r="A694" i="25" s="1"/>
  <c r="A695" i="25" s="1"/>
  <c r="A696" i="25" s="1"/>
  <c r="A697" i="25" s="1"/>
  <c r="A698" i="25" s="1"/>
  <c r="A699" i="25" s="1"/>
  <c r="A700" i="25" s="1"/>
  <c r="A701" i="25" s="1"/>
  <c r="A702" i="25" s="1"/>
  <c r="A703" i="25" s="1"/>
  <c r="A704" i="25" s="1"/>
  <c r="A705" i="25" s="1"/>
  <c r="A706" i="25" s="1"/>
  <c r="A707" i="25" s="1"/>
  <c r="A708" i="25" s="1"/>
  <c r="A709" i="25" s="1"/>
  <c r="A710" i="25" s="1"/>
  <c r="A711" i="25" s="1"/>
  <c r="A712" i="25" s="1"/>
  <c r="A713" i="25" s="1"/>
  <c r="A714" i="25" s="1"/>
  <c r="A715" i="25" s="1"/>
  <c r="A721" i="25" s="1"/>
  <c r="A722" i="25" s="1"/>
  <c r="A723" i="25" s="1"/>
  <c r="A724" i="25" s="1"/>
  <c r="A725" i="25" s="1"/>
  <c r="A726" i="25" s="1"/>
  <c r="A727" i="25" s="1"/>
  <c r="A728" i="25" s="1"/>
  <c r="A729" i="25" s="1"/>
  <c r="A730" i="25" s="1"/>
  <c r="A731" i="25" s="1"/>
  <c r="A732" i="25" s="1"/>
  <c r="A733" i="25" s="1"/>
  <c r="A734" i="25" s="1"/>
  <c r="A735" i="25" s="1"/>
  <c r="A736" i="25" s="1"/>
  <c r="A737" i="25" s="1"/>
  <c r="A738" i="25" s="1"/>
  <c r="A739" i="25" s="1"/>
  <c r="A740" i="25" s="1"/>
  <c r="A741" i="25" s="1"/>
  <c r="A742" i="25" s="1"/>
  <c r="A743" i="25" s="1"/>
  <c r="A744" i="25" s="1"/>
  <c r="A745" i="25" s="1"/>
  <c r="A686" i="25"/>
  <c r="A687" i="25" s="1"/>
  <c r="A688" i="25" s="1"/>
  <c r="A689" i="25" s="1"/>
  <c r="A690" i="25" s="1"/>
  <c r="B1005" i="25"/>
  <c r="D1005" i="24" s="1"/>
  <c r="B1179" i="25"/>
  <c r="D1179" i="24" s="1"/>
  <c r="B1121" i="25"/>
  <c r="D1121" i="24" s="1"/>
  <c r="B1063" i="25"/>
  <c r="D1063" i="24" s="1"/>
  <c r="B1150" i="25"/>
  <c r="D1150" i="24" s="1"/>
  <c r="B1034" i="25"/>
  <c r="D1034" i="24" s="1"/>
  <c r="B1083" i="25"/>
  <c r="D1083" i="24" s="1"/>
  <c r="B410" i="25"/>
  <c r="D410" i="24" s="1"/>
  <c r="C1007" i="4"/>
  <c r="D771" i="25" s="1"/>
  <c r="A771" i="47" s="1"/>
  <c r="C1427" i="4"/>
  <c r="C1351" i="4"/>
  <c r="C1389" i="4"/>
  <c r="C1465" i="4"/>
  <c r="D1121" i="25" s="1"/>
  <c r="C1313" i="4"/>
  <c r="C893" i="4"/>
  <c r="D684" i="25" s="1"/>
  <c r="A684" i="47" s="1"/>
  <c r="C1503" i="4"/>
  <c r="D1150" i="25" s="1"/>
  <c r="C817" i="4"/>
  <c r="D626" i="25" s="1"/>
  <c r="A626" i="47" s="1"/>
  <c r="C1541" i="4"/>
  <c r="D1179" i="25" s="1"/>
  <c r="C931" i="4"/>
  <c r="D713" i="25" s="1"/>
  <c r="A713" i="47" s="1"/>
  <c r="C855" i="4"/>
  <c r="D655" i="25" s="1"/>
  <c r="A655" i="47" s="1"/>
  <c r="C969" i="4"/>
  <c r="D742" i="25" s="1"/>
  <c r="A742" i="47" s="1"/>
  <c r="C1045" i="4"/>
  <c r="D800" i="25" s="1"/>
  <c r="A800" i="47" s="1"/>
  <c r="A1080" i="28"/>
  <c r="C1274" i="4"/>
  <c r="D975" i="25" s="1"/>
  <c r="A975" i="47" s="1"/>
  <c r="A1048" i="28"/>
  <c r="A984" i="28"/>
  <c r="C1236" i="4"/>
  <c r="D946" i="25" s="1"/>
  <c r="A946" i="47" s="1"/>
  <c r="C1160" i="4"/>
  <c r="D888" i="25" s="1"/>
  <c r="A888" i="47" s="1"/>
  <c r="A1016" i="28"/>
  <c r="C1198" i="4"/>
  <c r="D917" i="25" s="1"/>
  <c r="A917" i="47" s="1"/>
  <c r="C1121" i="4"/>
  <c r="D858" i="25" s="1"/>
  <c r="A858" i="47" s="1"/>
  <c r="A952" i="28"/>
  <c r="C1083" i="4"/>
  <c r="D829" i="25" s="1"/>
  <c r="A829" i="47" s="1"/>
  <c r="B423" i="25"/>
  <c r="D423" i="24" s="1"/>
  <c r="W449" i="24" l="1"/>
  <c r="X449" i="24"/>
  <c r="N480" i="24"/>
  <c r="N478" i="24"/>
  <c r="N479" i="24"/>
  <c r="N477" i="24"/>
  <c r="N421" i="24"/>
  <c r="N475" i="24"/>
  <c r="N476" i="24"/>
  <c r="D1034" i="25"/>
  <c r="A1147" i="28" s="1"/>
  <c r="A1497" i="46"/>
  <c r="D1063" i="25"/>
  <c r="A1539" i="46"/>
  <c r="D1005" i="25"/>
  <c r="A1455" i="46"/>
  <c r="N510" i="25"/>
  <c r="P510" i="24" s="1"/>
  <c r="A510" i="47"/>
  <c r="K567" i="46"/>
  <c r="N567" i="46" s="1"/>
  <c r="I391" i="47"/>
  <c r="K645" i="46"/>
  <c r="N645" i="46" s="1"/>
  <c r="I446" i="47"/>
  <c r="H479" i="24"/>
  <c r="C479" i="47"/>
  <c r="K646" i="46"/>
  <c r="N646" i="46" s="1"/>
  <c r="I447" i="47"/>
  <c r="G479" i="24"/>
  <c r="B479" i="47"/>
  <c r="K649" i="46"/>
  <c r="N649" i="46" s="1"/>
  <c r="I450" i="47"/>
  <c r="K644" i="46"/>
  <c r="N644" i="46" s="1"/>
  <c r="I445" i="47"/>
  <c r="J479" i="24"/>
  <c r="D479" i="47"/>
  <c r="K647" i="46"/>
  <c r="N647" i="46" s="1"/>
  <c r="I448" i="47"/>
  <c r="L479" i="24"/>
  <c r="E479" i="47"/>
  <c r="D535" i="28"/>
  <c r="O535" i="28" s="1"/>
  <c r="G479" i="47"/>
  <c r="J535" i="28"/>
  <c r="F479" i="47"/>
  <c r="K502" i="28"/>
  <c r="N502" i="28" s="1"/>
  <c r="K648" i="46"/>
  <c r="N648" i="46" s="1"/>
  <c r="N509" i="25"/>
  <c r="P509" i="24" s="1"/>
  <c r="E451" i="25"/>
  <c r="B451" i="47" s="1"/>
  <c r="N451" i="25"/>
  <c r="P451" i="24" s="1"/>
  <c r="N507" i="25"/>
  <c r="P507" i="24" s="1"/>
  <c r="N508" i="25"/>
  <c r="P508" i="24" s="1"/>
  <c r="D1092" i="25"/>
  <c r="F1092" i="24" s="1"/>
  <c r="S506" i="24"/>
  <c r="S508" i="24"/>
  <c r="T480" i="24"/>
  <c r="S480" i="24"/>
  <c r="R480" i="24"/>
  <c r="V480" i="24"/>
  <c r="Q480" i="24"/>
  <c r="U480" i="24"/>
  <c r="T505" i="24"/>
  <c r="U506" i="24"/>
  <c r="T508" i="24"/>
  <c r="U507" i="24"/>
  <c r="T421" i="24"/>
  <c r="S421" i="24"/>
  <c r="Q421" i="24"/>
  <c r="R421" i="24"/>
  <c r="V421" i="24"/>
  <c r="U421" i="24"/>
  <c r="R505" i="24"/>
  <c r="V507" i="24"/>
  <c r="U505" i="24"/>
  <c r="T509" i="24"/>
  <c r="S509" i="24"/>
  <c r="R509" i="24"/>
  <c r="Q509" i="24"/>
  <c r="V509" i="24"/>
  <c r="U509" i="24"/>
  <c r="V505" i="24"/>
  <c r="Q506" i="24"/>
  <c r="S507" i="24"/>
  <c r="S505" i="24"/>
  <c r="V508" i="24"/>
  <c r="T506" i="24"/>
  <c r="Q507" i="24"/>
  <c r="U508" i="24"/>
  <c r="R508" i="24"/>
  <c r="Q505" i="24"/>
  <c r="V506" i="24"/>
  <c r="T507" i="24"/>
  <c r="R507" i="24"/>
  <c r="R506" i="24"/>
  <c r="Q508" i="24"/>
  <c r="C1581" i="4"/>
  <c r="D1209" i="25"/>
  <c r="C1733" i="4"/>
  <c r="D1325" i="25"/>
  <c r="F1295" i="24"/>
  <c r="F1266" i="24"/>
  <c r="F1237" i="24"/>
  <c r="D1412" i="25"/>
  <c r="C1695" i="4"/>
  <c r="D1296" i="25"/>
  <c r="C1657" i="4"/>
  <c r="D1267" i="25"/>
  <c r="C1619" i="4"/>
  <c r="D1238" i="25"/>
  <c r="B1464" i="25"/>
  <c r="D1464" i="24" s="1"/>
  <c r="B1467" i="25"/>
  <c r="D1467" i="24" s="1"/>
  <c r="B1446" i="25"/>
  <c r="D1446" i="24" s="1"/>
  <c r="B1455" i="25"/>
  <c r="D1455" i="24" s="1"/>
  <c r="B1443" i="25"/>
  <c r="D1443" i="24" s="1"/>
  <c r="B1445" i="25"/>
  <c r="D1445" i="24" s="1"/>
  <c r="B1447" i="25"/>
  <c r="D1447" i="24" s="1"/>
  <c r="B1454" i="25"/>
  <c r="D1454" i="24" s="1"/>
  <c r="B1456" i="25"/>
  <c r="D1456" i="24" s="1"/>
  <c r="B1444" i="25"/>
  <c r="D1444" i="24" s="1"/>
  <c r="B1452" i="25"/>
  <c r="D1452" i="24" s="1"/>
  <c r="B1461" i="25"/>
  <c r="D1461" i="24" s="1"/>
  <c r="B1471" i="25"/>
  <c r="D1471" i="24" s="1"/>
  <c r="B1462" i="25"/>
  <c r="D1462" i="24" s="1"/>
  <c r="B1463" i="25"/>
  <c r="D1463" i="24" s="1"/>
  <c r="B1465" i="25"/>
  <c r="D1465" i="24" s="1"/>
  <c r="B1466" i="25"/>
  <c r="D1466" i="24" s="1"/>
  <c r="B1468" i="25"/>
  <c r="D1468" i="24" s="1"/>
  <c r="B1469" i="25"/>
  <c r="D1469" i="24" s="1"/>
  <c r="B1448" i="25"/>
  <c r="D1448" i="24" s="1"/>
  <c r="B1450" i="25"/>
  <c r="D1450" i="24" s="1"/>
  <c r="B1457" i="25"/>
  <c r="D1457" i="24" s="1"/>
  <c r="B1459" i="25"/>
  <c r="D1459" i="24" s="1"/>
  <c r="B1470" i="25"/>
  <c r="D1470" i="24" s="1"/>
  <c r="B1442" i="25"/>
  <c r="D1442" i="24" s="1"/>
  <c r="B1451" i="25"/>
  <c r="D1451" i="24" s="1"/>
  <c r="B1453" i="25"/>
  <c r="D1453" i="24" s="1"/>
  <c r="B1458" i="25"/>
  <c r="D1458" i="24" s="1"/>
  <c r="B1449" i="25"/>
  <c r="D1449" i="24" s="1"/>
  <c r="B1460" i="25"/>
  <c r="D1460" i="24" s="1"/>
  <c r="F1353" i="24"/>
  <c r="D1383" i="25"/>
  <c r="B1910" i="46"/>
  <c r="D1354" i="25"/>
  <c r="F1382" i="24"/>
  <c r="F1208" i="24"/>
  <c r="F1324" i="24"/>
  <c r="F535" i="28"/>
  <c r="I535" i="28"/>
  <c r="S449" i="25"/>
  <c r="E510" i="25"/>
  <c r="B510" i="47" s="1"/>
  <c r="B535" i="28"/>
  <c r="K479" i="24"/>
  <c r="Z479" i="24" s="1"/>
  <c r="R479" i="25"/>
  <c r="M535" i="28" s="1"/>
  <c r="M479" i="24"/>
  <c r="G535" i="28"/>
  <c r="O479" i="25"/>
  <c r="I479" i="47" s="1"/>
  <c r="E535" i="28"/>
  <c r="I479" i="24"/>
  <c r="O479" i="24"/>
  <c r="G509" i="25"/>
  <c r="J506" i="25"/>
  <c r="E506" i="47" s="1"/>
  <c r="B532" i="28"/>
  <c r="G476" i="24"/>
  <c r="S448" i="25"/>
  <c r="K501" i="28"/>
  <c r="N501" i="28" s="1"/>
  <c r="J476" i="24"/>
  <c r="G532" i="28"/>
  <c r="L508" i="25"/>
  <c r="H508" i="47" s="1"/>
  <c r="K500" i="28"/>
  <c r="N500" i="28" s="1"/>
  <c r="S447" i="25"/>
  <c r="J531" i="28"/>
  <c r="M475" i="24"/>
  <c r="W448" i="24"/>
  <c r="H475" i="24"/>
  <c r="E531" i="28"/>
  <c r="O475" i="25"/>
  <c r="E508" i="25"/>
  <c r="B508" i="47" s="1"/>
  <c r="F507" i="25"/>
  <c r="C507" i="47" s="1"/>
  <c r="E534" i="28"/>
  <c r="H478" i="24"/>
  <c r="O478" i="25"/>
  <c r="W445" i="24"/>
  <c r="K478" i="24"/>
  <c r="H534" i="28"/>
  <c r="L504" i="25"/>
  <c r="H504" i="47" s="1"/>
  <c r="L478" i="24"/>
  <c r="I534" i="28"/>
  <c r="G508" i="25"/>
  <c r="L509" i="25"/>
  <c r="H509" i="47" s="1"/>
  <c r="M509" i="25"/>
  <c r="J478" i="24"/>
  <c r="G534" i="28"/>
  <c r="J508" i="25"/>
  <c r="E508" i="47" s="1"/>
  <c r="Z447" i="24"/>
  <c r="Y447" i="24"/>
  <c r="E509" i="25"/>
  <c r="L507" i="25"/>
  <c r="H507" i="47" s="1"/>
  <c r="I506" i="25"/>
  <c r="F532" i="28"/>
  <c r="I476" i="24"/>
  <c r="X476" i="24" s="1"/>
  <c r="K506" i="25"/>
  <c r="F506" i="47" s="1"/>
  <c r="H533" i="28"/>
  <c r="K477" i="24"/>
  <c r="G530" i="28"/>
  <c r="J474" i="24"/>
  <c r="Z446" i="24"/>
  <c r="Y446" i="24"/>
  <c r="M504" i="25"/>
  <c r="G504" i="47" s="1"/>
  <c r="H507" i="25"/>
  <c r="D507" i="47" s="1"/>
  <c r="F531" i="28"/>
  <c r="I475" i="24"/>
  <c r="X475" i="24" s="1"/>
  <c r="W446" i="24"/>
  <c r="E506" i="25"/>
  <c r="B506" i="47" s="1"/>
  <c r="G533" i="28"/>
  <c r="J477" i="24"/>
  <c r="M506" i="25"/>
  <c r="G506" i="47" s="1"/>
  <c r="H509" i="25"/>
  <c r="I509" i="25"/>
  <c r="H568" i="28" s="1"/>
  <c r="Y445" i="24"/>
  <c r="Z445" i="24"/>
  <c r="H532" i="28"/>
  <c r="K476" i="24"/>
  <c r="J475" i="24"/>
  <c r="G531" i="28"/>
  <c r="F506" i="25"/>
  <c r="C506" i="47" s="1"/>
  <c r="R476" i="25"/>
  <c r="M532" i="28" s="1"/>
  <c r="D532" i="28"/>
  <c r="O532" i="28" s="1"/>
  <c r="O476" i="24"/>
  <c r="H477" i="24"/>
  <c r="E533" i="28"/>
  <c r="O477" i="25"/>
  <c r="J533" i="28"/>
  <c r="M477" i="24"/>
  <c r="L505" i="25"/>
  <c r="H505" i="47" s="1"/>
  <c r="H505" i="25"/>
  <c r="D505" i="47" s="1"/>
  <c r="F508" i="25"/>
  <c r="C508" i="47" s="1"/>
  <c r="R475" i="25"/>
  <c r="M531" i="28" s="1"/>
  <c r="D531" i="28"/>
  <c r="O531" i="28" s="1"/>
  <c r="O475" i="24"/>
  <c r="H506" i="25"/>
  <c r="D506" i="47" s="1"/>
  <c r="J509" i="25"/>
  <c r="G506" i="25"/>
  <c r="I531" i="28"/>
  <c r="L475" i="24"/>
  <c r="F533" i="28"/>
  <c r="I477" i="24"/>
  <c r="X477" i="24" s="1"/>
  <c r="L506" i="25"/>
  <c r="H506" i="47" s="1"/>
  <c r="Z448" i="24"/>
  <c r="Y448" i="24"/>
  <c r="I505" i="25"/>
  <c r="K498" i="28"/>
  <c r="N498" i="28" s="1"/>
  <c r="S445" i="25"/>
  <c r="B534" i="28"/>
  <c r="G478" i="24"/>
  <c r="K509" i="25"/>
  <c r="I532" i="28"/>
  <c r="L476" i="24"/>
  <c r="M476" i="24"/>
  <c r="J532" i="28"/>
  <c r="I507" i="25"/>
  <c r="K475" i="24"/>
  <c r="H531" i="28"/>
  <c r="F505" i="25"/>
  <c r="C505" i="47" s="1"/>
  <c r="L477" i="24"/>
  <c r="I533" i="28"/>
  <c r="O477" i="24"/>
  <c r="D533" i="28"/>
  <c r="O533" i="28" s="1"/>
  <c r="R477" i="25"/>
  <c r="M533" i="28" s="1"/>
  <c r="M508" i="25"/>
  <c r="G508" i="47" s="1"/>
  <c r="I508" i="25"/>
  <c r="G507" i="25"/>
  <c r="E507" i="25"/>
  <c r="B507" i="47" s="1"/>
  <c r="J505" i="25"/>
  <c r="E505" i="47" s="1"/>
  <c r="J507" i="25"/>
  <c r="E507" i="47" s="1"/>
  <c r="M507" i="25"/>
  <c r="G507" i="47" s="1"/>
  <c r="G505" i="25"/>
  <c r="G477" i="24"/>
  <c r="B533" i="28"/>
  <c r="K499" i="28"/>
  <c r="N499" i="28" s="1"/>
  <c r="S446" i="25"/>
  <c r="F509" i="25"/>
  <c r="K507" i="25"/>
  <c r="F507" i="47" s="1"/>
  <c r="J534" i="28"/>
  <c r="M478" i="24"/>
  <c r="W447" i="24"/>
  <c r="H476" i="24"/>
  <c r="E532" i="28"/>
  <c r="O476" i="25"/>
  <c r="I478" i="24"/>
  <c r="X478" i="24" s="1"/>
  <c r="F534" i="28"/>
  <c r="D534" i="28"/>
  <c r="O534" i="28" s="1"/>
  <c r="R478" i="25"/>
  <c r="M534" i="28" s="1"/>
  <c r="O478" i="24"/>
  <c r="K505" i="25"/>
  <c r="F505" i="47" s="1"/>
  <c r="M505" i="25"/>
  <c r="G505" i="47" s="1"/>
  <c r="K508" i="25"/>
  <c r="F508" i="47" s="1"/>
  <c r="H508" i="25"/>
  <c r="D508" i="47" s="1"/>
  <c r="F858" i="24"/>
  <c r="F917" i="24"/>
  <c r="F888" i="24"/>
  <c r="F946" i="24"/>
  <c r="F975" i="24"/>
  <c r="M510" i="25"/>
  <c r="G510" i="47" s="1"/>
  <c r="F510" i="25"/>
  <c r="C510" i="47" s="1"/>
  <c r="L510" i="25"/>
  <c r="H510" i="47" s="1"/>
  <c r="G510" i="25"/>
  <c r="K510" i="25"/>
  <c r="F510" i="47" s="1"/>
  <c r="J510" i="25"/>
  <c r="E510" i="47" s="1"/>
  <c r="I510" i="25"/>
  <c r="H510" i="25"/>
  <c r="D510" i="47" s="1"/>
  <c r="F451" i="24"/>
  <c r="H451" i="25"/>
  <c r="D451" i="47" s="1"/>
  <c r="F451" i="25"/>
  <c r="C451" i="47" s="1"/>
  <c r="G451" i="25"/>
  <c r="I451" i="25"/>
  <c r="L451" i="25"/>
  <c r="H451" i="47" s="1"/>
  <c r="J451" i="25"/>
  <c r="E451" i="47" s="1"/>
  <c r="K451" i="25"/>
  <c r="F451" i="47" s="1"/>
  <c r="M451" i="25"/>
  <c r="G451" i="47" s="1"/>
  <c r="S450" i="25"/>
  <c r="K503" i="28"/>
  <c r="N503" i="28" s="1"/>
  <c r="Z450" i="24"/>
  <c r="Y450" i="24"/>
  <c r="W450" i="24"/>
  <c r="K438" i="28"/>
  <c r="S391" i="25"/>
  <c r="Y391" i="24"/>
  <c r="Z391" i="24"/>
  <c r="W391" i="24"/>
  <c r="N405" i="28"/>
  <c r="H471" i="28"/>
  <c r="K421" i="24"/>
  <c r="F471" i="28"/>
  <c r="I421" i="24"/>
  <c r="X421" i="24" s="1"/>
  <c r="G421" i="24"/>
  <c r="B471" i="28"/>
  <c r="D471" i="28"/>
  <c r="O471" i="28" s="1"/>
  <c r="O421" i="24"/>
  <c r="R421" i="25"/>
  <c r="M471" i="28" s="1"/>
  <c r="H421" i="24"/>
  <c r="E471" i="28"/>
  <c r="O421" i="25"/>
  <c r="G471" i="28"/>
  <c r="J421" i="24"/>
  <c r="M421" i="24"/>
  <c r="J471" i="28"/>
  <c r="I471" i="28"/>
  <c r="L421" i="24"/>
  <c r="H536" i="28"/>
  <c r="K480" i="24"/>
  <c r="E536" i="28"/>
  <c r="O480" i="25"/>
  <c r="H480" i="24"/>
  <c r="G536" i="28"/>
  <c r="J480" i="24"/>
  <c r="L480" i="24"/>
  <c r="I536" i="28"/>
  <c r="D536" i="28"/>
  <c r="O536" i="28" s="1"/>
  <c r="O480" i="24"/>
  <c r="R480" i="25"/>
  <c r="M536" i="28" s="1"/>
  <c r="I480" i="24"/>
  <c r="X480" i="24" s="1"/>
  <c r="F536" i="28"/>
  <c r="M480" i="24"/>
  <c r="J536" i="28"/>
  <c r="B536" i="28"/>
  <c r="G480" i="24"/>
  <c r="A504" i="28"/>
  <c r="D481" i="25"/>
  <c r="A481" i="47" s="1"/>
  <c r="F1179" i="24"/>
  <c r="A1307" i="28"/>
  <c r="F1063" i="24"/>
  <c r="A1179" i="28"/>
  <c r="F626" i="24"/>
  <c r="A697" i="28"/>
  <c r="F1034" i="24"/>
  <c r="F597" i="24"/>
  <c r="A665" i="28"/>
  <c r="F800" i="24"/>
  <c r="A889" i="28"/>
  <c r="F1150" i="24"/>
  <c r="A1275" i="28"/>
  <c r="A1211" i="28"/>
  <c r="F510" i="24"/>
  <c r="A569" i="28"/>
  <c r="F742" i="24"/>
  <c r="A825" i="28"/>
  <c r="F684" i="24"/>
  <c r="A761" i="28"/>
  <c r="F771" i="24"/>
  <c r="A857" i="28"/>
  <c r="F539" i="24"/>
  <c r="A601" i="28"/>
  <c r="F1005" i="24"/>
  <c r="A1115" i="28"/>
  <c r="F829" i="24"/>
  <c r="A921" i="28"/>
  <c r="F655" i="24"/>
  <c r="A729" i="28"/>
  <c r="F713" i="24"/>
  <c r="A793" i="28"/>
  <c r="F1121" i="24"/>
  <c r="A1243" i="28"/>
  <c r="F568" i="24"/>
  <c r="A633" i="28"/>
  <c r="C704" i="4"/>
  <c r="D540" i="25" s="1"/>
  <c r="C780" i="4"/>
  <c r="D598" i="25" s="1"/>
  <c r="A598" i="47" s="1"/>
  <c r="C818" i="4"/>
  <c r="D627" i="25" s="1"/>
  <c r="A627" i="47" s="1"/>
  <c r="C742" i="4"/>
  <c r="D569" i="25" s="1"/>
  <c r="A569" i="47" s="1"/>
  <c r="C666" i="4"/>
  <c r="N537" i="25" s="1"/>
  <c r="P537" i="24" s="1"/>
  <c r="A751" i="25"/>
  <c r="A752" i="25" s="1"/>
  <c r="A753" i="25" s="1"/>
  <c r="A754" i="25" s="1"/>
  <c r="A755" i="25" s="1"/>
  <c r="A756" i="25" s="1"/>
  <c r="A757" i="25" s="1"/>
  <c r="A758" i="25" s="1"/>
  <c r="A759" i="25" s="1"/>
  <c r="A760" i="25" s="1"/>
  <c r="A761" i="25" s="1"/>
  <c r="A762" i="25" s="1"/>
  <c r="A763" i="25" s="1"/>
  <c r="A764" i="25" s="1"/>
  <c r="A765" i="25" s="1"/>
  <c r="A766" i="25" s="1"/>
  <c r="A767" i="25" s="1"/>
  <c r="A768" i="25" s="1"/>
  <c r="A769" i="25" s="1"/>
  <c r="A770" i="25" s="1"/>
  <c r="A771" i="25" s="1"/>
  <c r="A772" i="25" s="1"/>
  <c r="A773" i="25" s="1"/>
  <c r="A774" i="25" s="1"/>
  <c r="A775" i="25" s="1"/>
  <c r="A781" i="25" s="1"/>
  <c r="A782" i="25" s="1"/>
  <c r="A783" i="25" s="1"/>
  <c r="A784" i="25" s="1"/>
  <c r="A785" i="25" s="1"/>
  <c r="A786" i="25" s="1"/>
  <c r="A787" i="25" s="1"/>
  <c r="A788" i="25" s="1"/>
  <c r="A789" i="25" s="1"/>
  <c r="A790" i="25" s="1"/>
  <c r="A791" i="25" s="1"/>
  <c r="A792" i="25" s="1"/>
  <c r="A793" i="25" s="1"/>
  <c r="A794" i="25" s="1"/>
  <c r="A795" i="25" s="1"/>
  <c r="A796" i="25" s="1"/>
  <c r="A797" i="25" s="1"/>
  <c r="A798" i="25" s="1"/>
  <c r="A799" i="25" s="1"/>
  <c r="A800" i="25" s="1"/>
  <c r="A801" i="25" s="1"/>
  <c r="A802" i="25" s="1"/>
  <c r="A803" i="25" s="1"/>
  <c r="A804" i="25" s="1"/>
  <c r="A805" i="25" s="1"/>
  <c r="A746" i="25"/>
  <c r="A747" i="25" s="1"/>
  <c r="A748" i="25" s="1"/>
  <c r="A749" i="25" s="1"/>
  <c r="A750" i="25" s="1"/>
  <c r="A716" i="25"/>
  <c r="A717" i="25" s="1"/>
  <c r="A718" i="25" s="1"/>
  <c r="A719" i="25" s="1"/>
  <c r="A720" i="25" s="1"/>
  <c r="B1006" i="25"/>
  <c r="D1006" i="24" s="1"/>
  <c r="B424" i="25"/>
  <c r="D424" i="24" s="1"/>
  <c r="B1084" i="25"/>
  <c r="D1084" i="24" s="1"/>
  <c r="B1151" i="25"/>
  <c r="D1151" i="24" s="1"/>
  <c r="B1122" i="25"/>
  <c r="D1122" i="24" s="1"/>
  <c r="B411" i="25"/>
  <c r="D411" i="24" s="1"/>
  <c r="B1035" i="25"/>
  <c r="D1035" i="24" s="1"/>
  <c r="B1064" i="25"/>
  <c r="D1064" i="24" s="1"/>
  <c r="B1180" i="25"/>
  <c r="D1180" i="24" s="1"/>
  <c r="C970" i="4"/>
  <c r="D743" i="25" s="1"/>
  <c r="A743" i="47" s="1"/>
  <c r="C1046" i="4"/>
  <c r="D801" i="25" s="1"/>
  <c r="A801" i="47" s="1"/>
  <c r="C932" i="4"/>
  <c r="D714" i="25" s="1"/>
  <c r="A714" i="47" s="1"/>
  <c r="C1504" i="4"/>
  <c r="D1151" i="25" s="1"/>
  <c r="C1314" i="4"/>
  <c r="C1390" i="4"/>
  <c r="C1428" i="4"/>
  <c r="C856" i="4"/>
  <c r="D656" i="25" s="1"/>
  <c r="A656" i="47" s="1"/>
  <c r="C1542" i="4"/>
  <c r="D1180" i="25" s="1"/>
  <c r="C894" i="4"/>
  <c r="D685" i="25" s="1"/>
  <c r="A685" i="47" s="1"/>
  <c r="C1466" i="4"/>
  <c r="D1122" i="25" s="1"/>
  <c r="C1352" i="4"/>
  <c r="C1008" i="4"/>
  <c r="D772" i="25" s="1"/>
  <c r="A772" i="47" s="1"/>
  <c r="C1084" i="4"/>
  <c r="D830" i="25" s="1"/>
  <c r="A830" i="47" s="1"/>
  <c r="A985" i="28"/>
  <c r="C1161" i="4"/>
  <c r="D889" i="25" s="1"/>
  <c r="A889" i="47" s="1"/>
  <c r="A1017" i="28"/>
  <c r="A1049" i="28"/>
  <c r="A1081" i="28"/>
  <c r="C1199" i="4"/>
  <c r="D918" i="25" s="1"/>
  <c r="A918" i="47" s="1"/>
  <c r="C1237" i="4"/>
  <c r="D947" i="25" s="1"/>
  <c r="A947" i="47" s="1"/>
  <c r="C1275" i="4"/>
  <c r="D976" i="25" s="1"/>
  <c r="A976" i="47" s="1"/>
  <c r="C1122" i="4"/>
  <c r="D859" i="25" s="1"/>
  <c r="A859" i="47" s="1"/>
  <c r="A953" i="28"/>
  <c r="W479" i="24" l="1"/>
  <c r="X479" i="24"/>
  <c r="N451" i="24"/>
  <c r="N510" i="24"/>
  <c r="N505" i="24"/>
  <c r="N504" i="24"/>
  <c r="N506" i="24"/>
  <c r="N508" i="24"/>
  <c r="N507" i="24"/>
  <c r="N509" i="24"/>
  <c r="D1064" i="25"/>
  <c r="A1540" i="46"/>
  <c r="D1006" i="25"/>
  <c r="A1456" i="46"/>
  <c r="N536" i="25"/>
  <c r="P536" i="24" s="1"/>
  <c r="D1035" i="25"/>
  <c r="A1498" i="46"/>
  <c r="N540" i="25"/>
  <c r="P540" i="24" s="1"/>
  <c r="A540" i="47"/>
  <c r="K690" i="46"/>
  <c r="N690" i="46" s="1"/>
  <c r="I478" i="47"/>
  <c r="K687" i="46"/>
  <c r="N687" i="46" s="1"/>
  <c r="I475" i="47"/>
  <c r="K692" i="46"/>
  <c r="N692" i="46" s="1"/>
  <c r="I480" i="47"/>
  <c r="G509" i="24"/>
  <c r="B509" i="47"/>
  <c r="K607" i="46"/>
  <c r="N607" i="46" s="1"/>
  <c r="I421" i="47"/>
  <c r="K688" i="46"/>
  <c r="N688" i="46" s="1"/>
  <c r="I476" i="47"/>
  <c r="H509" i="24"/>
  <c r="C509" i="47"/>
  <c r="I568" i="28"/>
  <c r="E509" i="47"/>
  <c r="J509" i="24"/>
  <c r="D509" i="47"/>
  <c r="M509" i="24"/>
  <c r="F509" i="47"/>
  <c r="K689" i="46"/>
  <c r="N689" i="46" s="1"/>
  <c r="I477" i="47"/>
  <c r="O509" i="24"/>
  <c r="G509" i="47"/>
  <c r="K535" i="28"/>
  <c r="N535" i="28" s="1"/>
  <c r="K691" i="46"/>
  <c r="N691" i="46" s="1"/>
  <c r="N539" i="25"/>
  <c r="P539" i="24" s="1"/>
  <c r="E481" i="25"/>
  <c r="B481" i="47" s="1"/>
  <c r="N481" i="25"/>
  <c r="P481" i="24" s="1"/>
  <c r="N538" i="25"/>
  <c r="P538" i="24" s="1"/>
  <c r="D1093" i="25"/>
  <c r="F1093" i="24" s="1"/>
  <c r="Q537" i="24"/>
  <c r="S537" i="24"/>
  <c r="U538" i="24"/>
  <c r="Q538" i="24"/>
  <c r="T510" i="24"/>
  <c r="S510" i="24"/>
  <c r="R510" i="24"/>
  <c r="Q510" i="24"/>
  <c r="V510" i="24"/>
  <c r="U510" i="24"/>
  <c r="U537" i="24"/>
  <c r="V536" i="24"/>
  <c r="T536" i="24"/>
  <c r="R538" i="24"/>
  <c r="T539" i="24"/>
  <c r="S539" i="24"/>
  <c r="R539" i="24"/>
  <c r="Q539" i="24"/>
  <c r="V539" i="24"/>
  <c r="U539" i="24"/>
  <c r="Q535" i="24"/>
  <c r="V535" i="24"/>
  <c r="Q536" i="24"/>
  <c r="S538" i="24"/>
  <c r="S535" i="24"/>
  <c r="T538" i="24"/>
  <c r="R537" i="24"/>
  <c r="R536" i="24"/>
  <c r="S536" i="24"/>
  <c r="V538" i="24"/>
  <c r="T535" i="24"/>
  <c r="S451" i="24"/>
  <c r="T451" i="24"/>
  <c r="R451" i="24"/>
  <c r="Q451" i="24"/>
  <c r="V451" i="24"/>
  <c r="U451" i="24"/>
  <c r="U536" i="24"/>
  <c r="V537" i="24"/>
  <c r="T537" i="24"/>
  <c r="U535" i="24"/>
  <c r="F1296" i="24"/>
  <c r="D1413" i="25"/>
  <c r="C1734" i="4"/>
  <c r="D1326" i="25"/>
  <c r="F1354" i="24"/>
  <c r="D1384" i="25"/>
  <c r="D1442" i="25"/>
  <c r="F1238" i="24"/>
  <c r="F1383" i="24"/>
  <c r="F1412" i="24"/>
  <c r="B1911" i="46"/>
  <c r="D1355" i="25"/>
  <c r="B1500" i="25"/>
  <c r="D1500" i="24" s="1"/>
  <c r="B1493" i="25"/>
  <c r="D1493" i="24" s="1"/>
  <c r="B1501" i="25"/>
  <c r="D1501" i="24" s="1"/>
  <c r="B1489" i="25"/>
  <c r="D1489" i="24" s="1"/>
  <c r="B1490" i="25"/>
  <c r="D1490" i="24" s="1"/>
  <c r="B1494" i="25"/>
  <c r="D1494" i="24" s="1"/>
  <c r="B1496" i="25"/>
  <c r="D1496" i="24" s="1"/>
  <c r="B1477" i="25"/>
  <c r="D1477" i="24" s="1"/>
  <c r="B1478" i="25"/>
  <c r="D1478" i="24" s="1"/>
  <c r="B1479" i="25"/>
  <c r="D1479" i="24" s="1"/>
  <c r="B1472" i="25"/>
  <c r="D1472" i="24" s="1"/>
  <c r="B1488" i="25"/>
  <c r="D1488" i="24" s="1"/>
  <c r="B1492" i="25"/>
  <c r="D1492" i="24" s="1"/>
  <c r="B1499" i="25"/>
  <c r="D1499" i="24" s="1"/>
  <c r="B1473" i="25"/>
  <c r="D1473" i="24" s="1"/>
  <c r="B1487" i="25"/>
  <c r="D1487" i="24" s="1"/>
  <c r="B1495" i="25"/>
  <c r="D1495" i="24" s="1"/>
  <c r="B1497" i="25"/>
  <c r="D1497" i="24" s="1"/>
  <c r="B1474" i="25"/>
  <c r="D1474" i="24" s="1"/>
  <c r="B1475" i="25"/>
  <c r="D1475" i="24" s="1"/>
  <c r="B1476" i="25"/>
  <c r="D1476" i="24" s="1"/>
  <c r="B1483" i="25"/>
  <c r="D1483" i="24" s="1"/>
  <c r="B1484" i="25"/>
  <c r="D1484" i="24" s="1"/>
  <c r="B1485" i="25"/>
  <c r="D1485" i="24" s="1"/>
  <c r="B1491" i="25"/>
  <c r="D1491" i="24" s="1"/>
  <c r="B1481" i="25"/>
  <c r="D1481" i="24" s="1"/>
  <c r="B1480" i="25"/>
  <c r="D1480" i="24" s="1"/>
  <c r="B1482" i="25"/>
  <c r="D1482" i="24" s="1"/>
  <c r="B1498" i="25"/>
  <c r="D1498" i="24" s="1"/>
  <c r="B1486" i="25"/>
  <c r="D1486" i="24" s="1"/>
  <c r="C1620" i="4"/>
  <c r="D1239" i="25"/>
  <c r="F1209" i="24"/>
  <c r="F1267" i="24"/>
  <c r="C1582" i="4"/>
  <c r="D1210" i="25"/>
  <c r="C1696" i="4"/>
  <c r="D1297" i="25"/>
  <c r="C1658" i="4"/>
  <c r="D1268" i="25"/>
  <c r="F1325" i="24"/>
  <c r="I509" i="24"/>
  <c r="Y479" i="24"/>
  <c r="R509" i="25"/>
  <c r="M568" i="28" s="1"/>
  <c r="B568" i="28"/>
  <c r="K509" i="24"/>
  <c r="Z509" i="24" s="1"/>
  <c r="S479" i="25"/>
  <c r="D568" i="28"/>
  <c r="O568" i="28" s="1"/>
  <c r="O509" i="25"/>
  <c r="I509" i="47" s="1"/>
  <c r="E568" i="28"/>
  <c r="G568" i="28"/>
  <c r="J568" i="28"/>
  <c r="L509" i="24"/>
  <c r="F568" i="28"/>
  <c r="I539" i="25"/>
  <c r="H601" i="28" s="1"/>
  <c r="M508" i="24"/>
  <c r="J567" i="28"/>
  <c r="I564" i="28"/>
  <c r="L505" i="24"/>
  <c r="F566" i="28"/>
  <c r="I507" i="24"/>
  <c r="X507" i="24" s="1"/>
  <c r="O505" i="25"/>
  <c r="H505" i="24"/>
  <c r="E564" i="28"/>
  <c r="J535" i="25"/>
  <c r="E535" i="47" s="1"/>
  <c r="Z476" i="24"/>
  <c r="Y476" i="24"/>
  <c r="K538" i="25"/>
  <c r="F538" i="47" s="1"/>
  <c r="D563" i="28"/>
  <c r="O563" i="28" s="1"/>
  <c r="R504" i="25"/>
  <c r="M563" i="28" s="1"/>
  <c r="O504" i="24"/>
  <c r="I535" i="25"/>
  <c r="F567" i="28"/>
  <c r="I508" i="24"/>
  <c r="X508" i="24" s="1"/>
  <c r="E540" i="25"/>
  <c r="B540" i="47" s="1"/>
  <c r="H539" i="25"/>
  <c r="G539" i="25"/>
  <c r="O505" i="24"/>
  <c r="D564" i="28"/>
  <c r="O564" i="28" s="1"/>
  <c r="R505" i="25"/>
  <c r="M564" i="28" s="1"/>
  <c r="W478" i="24"/>
  <c r="L535" i="25"/>
  <c r="H535" i="47" s="1"/>
  <c r="M507" i="24"/>
  <c r="J566" i="28"/>
  <c r="O507" i="24"/>
  <c r="R507" i="25"/>
  <c r="M566" i="28" s="1"/>
  <c r="D566" i="28"/>
  <c r="O566" i="28" s="1"/>
  <c r="H567" i="28"/>
  <c r="K508" i="24"/>
  <c r="H566" i="28"/>
  <c r="K507" i="24"/>
  <c r="H537" i="25"/>
  <c r="D537" i="47" s="1"/>
  <c r="E538" i="25"/>
  <c r="B538" i="47" s="1"/>
  <c r="J506" i="24"/>
  <c r="G565" i="28"/>
  <c r="F536" i="25"/>
  <c r="C536" i="47" s="1"/>
  <c r="Z477" i="24"/>
  <c r="Y477" i="24"/>
  <c r="I538" i="25"/>
  <c r="S478" i="25"/>
  <c r="K534" i="28"/>
  <c r="N534" i="28" s="1"/>
  <c r="K531" i="28"/>
  <c r="N531" i="28" s="1"/>
  <c r="S475" i="25"/>
  <c r="E537" i="25"/>
  <c r="B537" i="47" s="1"/>
  <c r="L506" i="24"/>
  <c r="I565" i="28"/>
  <c r="M539" i="25"/>
  <c r="J539" i="25"/>
  <c r="I506" i="24"/>
  <c r="X506" i="24" s="1"/>
  <c r="F565" i="28"/>
  <c r="O508" i="25"/>
  <c r="H508" i="24"/>
  <c r="E567" i="28"/>
  <c r="I536" i="25"/>
  <c r="S477" i="25"/>
  <c r="K533" i="28"/>
  <c r="N533" i="28" s="1"/>
  <c r="H506" i="24"/>
  <c r="O506" i="25"/>
  <c r="E565" i="28"/>
  <c r="O506" i="24"/>
  <c r="D565" i="28"/>
  <c r="O565" i="28" s="1"/>
  <c r="R506" i="25"/>
  <c r="M565" i="28" s="1"/>
  <c r="K506" i="24"/>
  <c r="H565" i="28"/>
  <c r="H535" i="25"/>
  <c r="D535" i="47" s="1"/>
  <c r="K535" i="25"/>
  <c r="F535" i="47" s="1"/>
  <c r="H507" i="24"/>
  <c r="O507" i="25"/>
  <c r="E566" i="28"/>
  <c r="E539" i="25"/>
  <c r="F539" i="25"/>
  <c r="I537" i="25"/>
  <c r="M537" i="25"/>
  <c r="G537" i="47" s="1"/>
  <c r="F538" i="25"/>
  <c r="C538" i="47" s="1"/>
  <c r="I505" i="24"/>
  <c r="X505" i="24" s="1"/>
  <c r="F564" i="28"/>
  <c r="G507" i="24"/>
  <c r="B566" i="28"/>
  <c r="M535" i="25"/>
  <c r="G535" i="47" s="1"/>
  <c r="K537" i="25"/>
  <c r="F537" i="47" s="1"/>
  <c r="W475" i="24"/>
  <c r="L539" i="25"/>
  <c r="H539" i="47" s="1"/>
  <c r="M505" i="24"/>
  <c r="J564" i="28"/>
  <c r="G538" i="25"/>
  <c r="L507" i="24"/>
  <c r="I566" i="28"/>
  <c r="F537" i="25"/>
  <c r="C537" i="47" s="1"/>
  <c r="R508" i="25"/>
  <c r="M567" i="28" s="1"/>
  <c r="D567" i="28"/>
  <c r="O567" i="28" s="1"/>
  <c r="O508" i="24"/>
  <c r="Z475" i="24"/>
  <c r="Y475" i="24"/>
  <c r="J538" i="25"/>
  <c r="E538" i="47" s="1"/>
  <c r="H564" i="28"/>
  <c r="K505" i="24"/>
  <c r="W477" i="24"/>
  <c r="H536" i="25"/>
  <c r="D536" i="47" s="1"/>
  <c r="L536" i="25"/>
  <c r="H536" i="47" s="1"/>
  <c r="L538" i="25"/>
  <c r="H538" i="47" s="1"/>
  <c r="M536" i="25"/>
  <c r="G536" i="47" s="1"/>
  <c r="L537" i="25"/>
  <c r="H537" i="47" s="1"/>
  <c r="J507" i="24"/>
  <c r="G566" i="28"/>
  <c r="W476" i="24"/>
  <c r="Y478" i="24"/>
  <c r="Z478" i="24"/>
  <c r="J537" i="25"/>
  <c r="E537" i="47" s="1"/>
  <c r="G508" i="24"/>
  <c r="B567" i="28"/>
  <c r="M538" i="25"/>
  <c r="G538" i="47" s="1"/>
  <c r="K539" i="25"/>
  <c r="G567" i="28"/>
  <c r="J508" i="24"/>
  <c r="E536" i="25"/>
  <c r="B536" i="47" s="1"/>
  <c r="K532" i="28"/>
  <c r="N532" i="28" s="1"/>
  <c r="S476" i="25"/>
  <c r="J536" i="25"/>
  <c r="E536" i="47" s="1"/>
  <c r="K536" i="25"/>
  <c r="F536" i="47" s="1"/>
  <c r="G564" i="28"/>
  <c r="J505" i="24"/>
  <c r="G537" i="25"/>
  <c r="F534" i="25"/>
  <c r="C534" i="47" s="1"/>
  <c r="G506" i="24"/>
  <c r="B565" i="28"/>
  <c r="G536" i="25"/>
  <c r="J565" i="28"/>
  <c r="M506" i="24"/>
  <c r="L508" i="24"/>
  <c r="I567" i="28"/>
  <c r="F535" i="25"/>
  <c r="C535" i="47" s="1"/>
  <c r="G535" i="25"/>
  <c r="H538" i="25"/>
  <c r="D538" i="47" s="1"/>
  <c r="F976" i="24"/>
  <c r="F947" i="24"/>
  <c r="F918" i="24"/>
  <c r="K540" i="25"/>
  <c r="F540" i="47" s="1"/>
  <c r="H540" i="25"/>
  <c r="D540" i="47" s="1"/>
  <c r="L540" i="25"/>
  <c r="H540" i="47" s="1"/>
  <c r="M540" i="25"/>
  <c r="G540" i="47" s="1"/>
  <c r="F540" i="25"/>
  <c r="C540" i="47" s="1"/>
  <c r="G540" i="25"/>
  <c r="I540" i="25"/>
  <c r="J540" i="25"/>
  <c r="E540" i="47" s="1"/>
  <c r="F481" i="24"/>
  <c r="J481" i="25"/>
  <c r="E481" i="47" s="1"/>
  <c r="H481" i="25"/>
  <c r="D481" i="47" s="1"/>
  <c r="L481" i="25"/>
  <c r="H481" i="47" s="1"/>
  <c r="I481" i="25"/>
  <c r="F481" i="25"/>
  <c r="C481" i="47" s="1"/>
  <c r="M481" i="25"/>
  <c r="G481" i="47" s="1"/>
  <c r="G481" i="25"/>
  <c r="K481" i="25"/>
  <c r="F481" i="47" s="1"/>
  <c r="W480" i="24"/>
  <c r="K536" i="28"/>
  <c r="N536" i="28" s="1"/>
  <c r="S480" i="25"/>
  <c r="Y480" i="24"/>
  <c r="Z480" i="24"/>
  <c r="K471" i="28"/>
  <c r="S421" i="25"/>
  <c r="W421" i="24"/>
  <c r="Y421" i="24"/>
  <c r="Z421" i="24"/>
  <c r="N438" i="28"/>
  <c r="D504" i="28"/>
  <c r="O504" i="28" s="1"/>
  <c r="R451" i="25"/>
  <c r="M504" i="28" s="1"/>
  <c r="O451" i="24"/>
  <c r="O451" i="25"/>
  <c r="M451" i="24"/>
  <c r="J504" i="28"/>
  <c r="G451" i="24"/>
  <c r="B504" i="28"/>
  <c r="I504" i="28"/>
  <c r="L451" i="24"/>
  <c r="K451" i="24"/>
  <c r="H504" i="28"/>
  <c r="I451" i="24"/>
  <c r="X451" i="24" s="1"/>
  <c r="F504" i="28"/>
  <c r="H451" i="24"/>
  <c r="E504" i="28"/>
  <c r="J451" i="24"/>
  <c r="G504" i="28"/>
  <c r="J510" i="24"/>
  <c r="G569" i="28"/>
  <c r="H569" i="28"/>
  <c r="K510" i="24"/>
  <c r="G510" i="24"/>
  <c r="B569" i="28"/>
  <c r="I569" i="28"/>
  <c r="L510" i="24"/>
  <c r="J569" i="28"/>
  <c r="M510" i="24"/>
  <c r="I510" i="24"/>
  <c r="X510" i="24" s="1"/>
  <c r="F569" i="28"/>
  <c r="O510" i="25"/>
  <c r="H510" i="24"/>
  <c r="E569" i="28"/>
  <c r="R510" i="25"/>
  <c r="M569" i="28" s="1"/>
  <c r="D569" i="28"/>
  <c r="O569" i="28" s="1"/>
  <c r="O510" i="24"/>
  <c r="D511" i="25"/>
  <c r="A537" i="28"/>
  <c r="F714" i="24"/>
  <c r="A794" i="28"/>
  <c r="F598" i="24"/>
  <c r="A666" i="28"/>
  <c r="F540" i="24"/>
  <c r="A602" i="28"/>
  <c r="F656" i="24"/>
  <c r="A730" i="28"/>
  <c r="A1212" i="28"/>
  <c r="F743" i="24"/>
  <c r="A826" i="28"/>
  <c r="F830" i="24"/>
  <c r="A922" i="28"/>
  <c r="F772" i="24"/>
  <c r="A858" i="28"/>
  <c r="F1035" i="24"/>
  <c r="A1148" i="28"/>
  <c r="F1064" i="24"/>
  <c r="A1180" i="28"/>
  <c r="F1180" i="24"/>
  <c r="A1308" i="28"/>
  <c r="F801" i="24"/>
  <c r="A890" i="28"/>
  <c r="F859" i="24"/>
  <c r="A954" i="28"/>
  <c r="F1122" i="24"/>
  <c r="A1244" i="28"/>
  <c r="F1006" i="24"/>
  <c r="A1116" i="28"/>
  <c r="F569" i="24"/>
  <c r="A634" i="28"/>
  <c r="F889" i="24"/>
  <c r="A987" i="28"/>
  <c r="F685" i="24"/>
  <c r="A762" i="28"/>
  <c r="F1151" i="24"/>
  <c r="A1276" i="28"/>
  <c r="F627" i="24"/>
  <c r="A698" i="28"/>
  <c r="C857" i="4"/>
  <c r="D657" i="25" s="1"/>
  <c r="A657" i="47" s="1"/>
  <c r="C743" i="4"/>
  <c r="D570" i="25" s="1"/>
  <c r="A570" i="47" s="1"/>
  <c r="C781" i="4"/>
  <c r="D599" i="25" s="1"/>
  <c r="A599" i="47" s="1"/>
  <c r="C819" i="4"/>
  <c r="D628" i="25" s="1"/>
  <c r="A628" i="47" s="1"/>
  <c r="C705" i="4"/>
  <c r="A811" i="25"/>
  <c r="A812" i="25" s="1"/>
  <c r="A813" i="25" s="1"/>
  <c r="A814" i="25" s="1"/>
  <c r="A815" i="25" s="1"/>
  <c r="A816" i="25" s="1"/>
  <c r="A817" i="25" s="1"/>
  <c r="A818" i="25" s="1"/>
  <c r="A819" i="25" s="1"/>
  <c r="A820" i="25" s="1"/>
  <c r="A821" i="25" s="1"/>
  <c r="A822" i="25" s="1"/>
  <c r="A823" i="25" s="1"/>
  <c r="A824" i="25" s="1"/>
  <c r="A825" i="25" s="1"/>
  <c r="A826" i="25" s="1"/>
  <c r="A827" i="25" s="1"/>
  <c r="A828" i="25" s="1"/>
  <c r="A829" i="25" s="1"/>
  <c r="A830" i="25" s="1"/>
  <c r="A831" i="25" s="1"/>
  <c r="A832" i="25" s="1"/>
  <c r="A833" i="25" s="1"/>
  <c r="A834" i="25" s="1"/>
  <c r="A835" i="25" s="1"/>
  <c r="A806" i="25"/>
  <c r="A807" i="25" s="1"/>
  <c r="A808" i="25" s="1"/>
  <c r="A809" i="25" s="1"/>
  <c r="A810" i="25" s="1"/>
  <c r="A776" i="25"/>
  <c r="A777" i="25" s="1"/>
  <c r="A778" i="25" s="1"/>
  <c r="A779" i="25" s="1"/>
  <c r="A780" i="25" s="1"/>
  <c r="B1007" i="25"/>
  <c r="D1007" i="24" s="1"/>
  <c r="B1181" i="25"/>
  <c r="D1181" i="24" s="1"/>
  <c r="B412" i="25"/>
  <c r="D412" i="24" s="1"/>
  <c r="B1152" i="25"/>
  <c r="D1152" i="24" s="1"/>
  <c r="B1085" i="25"/>
  <c r="D1085" i="24" s="1"/>
  <c r="B1065" i="25"/>
  <c r="D1065" i="24" s="1"/>
  <c r="B1036" i="25"/>
  <c r="D1036" i="24" s="1"/>
  <c r="B1123" i="25"/>
  <c r="D1123" i="24" s="1"/>
  <c r="B425" i="25"/>
  <c r="D425" i="24" s="1"/>
  <c r="C1009" i="4"/>
  <c r="D773" i="25" s="1"/>
  <c r="A773" i="47" s="1"/>
  <c r="C1467" i="4"/>
  <c r="D1123" i="25" s="1"/>
  <c r="C1391" i="4"/>
  <c r="C1505" i="4"/>
  <c r="D1152" i="25" s="1"/>
  <c r="C1047" i="4"/>
  <c r="D802" i="25" s="1"/>
  <c r="A802" i="47" s="1"/>
  <c r="C1085" i="4"/>
  <c r="D831" i="25" s="1"/>
  <c r="A831" i="47" s="1"/>
  <c r="C1353" i="4"/>
  <c r="C895" i="4"/>
  <c r="D686" i="25" s="1"/>
  <c r="A686" i="47" s="1"/>
  <c r="C1543" i="4"/>
  <c r="D1181" i="25" s="1"/>
  <c r="C1429" i="4"/>
  <c r="C1315" i="4"/>
  <c r="C933" i="4"/>
  <c r="D715" i="25" s="1"/>
  <c r="A715" i="47" s="1"/>
  <c r="C971" i="4"/>
  <c r="D744" i="25" s="1"/>
  <c r="A744" i="47" s="1"/>
  <c r="C1162" i="4"/>
  <c r="D890" i="25" s="1"/>
  <c r="A890" i="47" s="1"/>
  <c r="C1123" i="4"/>
  <c r="D860" i="25" s="1"/>
  <c r="A860" i="47" s="1"/>
  <c r="A1018" i="28"/>
  <c r="A986" i="28"/>
  <c r="C1200" i="4"/>
  <c r="D919" i="25" s="1"/>
  <c r="A919" i="47" s="1"/>
  <c r="A1082" i="28"/>
  <c r="C1276" i="4"/>
  <c r="D977" i="25" s="1"/>
  <c r="A977" i="47" s="1"/>
  <c r="A1050" i="28"/>
  <c r="C1238" i="4"/>
  <c r="D948" i="25" s="1"/>
  <c r="A948" i="47" s="1"/>
  <c r="W509" i="24" l="1"/>
  <c r="X509" i="24"/>
  <c r="N540" i="24"/>
  <c r="N536" i="24"/>
  <c r="N481" i="24"/>
  <c r="N539" i="24"/>
  <c r="N537" i="24"/>
  <c r="N538" i="24"/>
  <c r="N535" i="24"/>
  <c r="D1007" i="25"/>
  <c r="A1457" i="46"/>
  <c r="D1065" i="25"/>
  <c r="A1541" i="46"/>
  <c r="D1036" i="25"/>
  <c r="A1499" i="46"/>
  <c r="N511" i="25"/>
  <c r="P511" i="24" s="1"/>
  <c r="A511" i="47"/>
  <c r="K737" i="46"/>
  <c r="N737" i="46" s="1"/>
  <c r="I510" i="47"/>
  <c r="L539" i="24"/>
  <c r="E539" i="47"/>
  <c r="K732" i="46"/>
  <c r="N732" i="46" s="1"/>
  <c r="I505" i="47"/>
  <c r="G539" i="24"/>
  <c r="B539" i="47"/>
  <c r="H539" i="24"/>
  <c r="C539" i="47"/>
  <c r="D601" i="28"/>
  <c r="O601" i="28" s="1"/>
  <c r="G539" i="47"/>
  <c r="G601" i="28"/>
  <c r="D539" i="47"/>
  <c r="K650" i="46"/>
  <c r="N650" i="46" s="1"/>
  <c r="I451" i="47"/>
  <c r="K734" i="46"/>
  <c r="N734" i="46" s="1"/>
  <c r="I507" i="47"/>
  <c r="M539" i="24"/>
  <c r="F539" i="47"/>
  <c r="K735" i="46"/>
  <c r="N735" i="46" s="1"/>
  <c r="I508" i="47"/>
  <c r="K733" i="46"/>
  <c r="N733" i="46" s="1"/>
  <c r="I506" i="47"/>
  <c r="K568" i="28"/>
  <c r="N568" i="28" s="1"/>
  <c r="K736" i="46"/>
  <c r="N736" i="46" s="1"/>
  <c r="N568" i="25"/>
  <c r="P568" i="24" s="1"/>
  <c r="N570" i="25"/>
  <c r="P570" i="24" s="1"/>
  <c r="N569" i="25"/>
  <c r="P569" i="24" s="1"/>
  <c r="N567" i="25"/>
  <c r="P567" i="24" s="1"/>
  <c r="D1094" i="25"/>
  <c r="F1094" i="24" s="1"/>
  <c r="T569" i="24"/>
  <c r="S569" i="24"/>
  <c r="R569" i="24"/>
  <c r="Q569" i="24"/>
  <c r="V569" i="24"/>
  <c r="U569" i="24"/>
  <c r="R566" i="24"/>
  <c r="V566" i="24"/>
  <c r="U565" i="24"/>
  <c r="S566" i="24"/>
  <c r="V565" i="24"/>
  <c r="T540" i="24"/>
  <c r="S540" i="24"/>
  <c r="R540" i="24"/>
  <c r="Q540" i="24"/>
  <c r="V540" i="24"/>
  <c r="U540" i="24"/>
  <c r="V568" i="24"/>
  <c r="U566" i="24"/>
  <c r="R567" i="24"/>
  <c r="T565" i="24"/>
  <c r="U568" i="24"/>
  <c r="R568" i="24"/>
  <c r="U567" i="24"/>
  <c r="Q568" i="24"/>
  <c r="Q565" i="24"/>
  <c r="Q567" i="24"/>
  <c r="T481" i="24"/>
  <c r="S481" i="24"/>
  <c r="R481" i="24"/>
  <c r="Q481" i="24"/>
  <c r="V481" i="24"/>
  <c r="U481" i="24"/>
  <c r="S565" i="24"/>
  <c r="T567" i="24"/>
  <c r="S567" i="24"/>
  <c r="T566" i="24"/>
  <c r="T568" i="24"/>
  <c r="Q566" i="24"/>
  <c r="V567" i="24"/>
  <c r="S568" i="24"/>
  <c r="R565" i="24"/>
  <c r="D1472" i="25"/>
  <c r="F1297" i="24"/>
  <c r="C1583" i="4"/>
  <c r="D1211" i="25"/>
  <c r="D1443" i="25"/>
  <c r="C1735" i="4"/>
  <c r="D1327" i="25"/>
  <c r="C1697" i="4"/>
  <c r="D1298" i="25"/>
  <c r="F1268" i="24"/>
  <c r="F1239" i="24"/>
  <c r="B1912" i="46"/>
  <c r="D1356" i="25"/>
  <c r="F1384" i="24"/>
  <c r="C1659" i="4"/>
  <c r="D1269" i="25"/>
  <c r="C1621" i="4"/>
  <c r="D1240" i="25"/>
  <c r="D1385" i="25"/>
  <c r="F1413" i="24"/>
  <c r="F1355" i="24"/>
  <c r="F1210" i="24"/>
  <c r="F1442" i="24"/>
  <c r="F1326" i="24"/>
  <c r="D1414" i="25"/>
  <c r="F601" i="28"/>
  <c r="Y509" i="24"/>
  <c r="K539" i="24"/>
  <c r="Y539" i="24" s="1"/>
  <c r="S509" i="25"/>
  <c r="B601" i="28"/>
  <c r="R539" i="25"/>
  <c r="M601" i="28" s="1"/>
  <c r="I601" i="28"/>
  <c r="I539" i="24"/>
  <c r="E601" i="28"/>
  <c r="J601" i="28"/>
  <c r="J539" i="24"/>
  <c r="O539" i="25"/>
  <c r="I539" i="47" s="1"/>
  <c r="O539" i="24"/>
  <c r="H569" i="25"/>
  <c r="H565" i="25"/>
  <c r="D565" i="47" s="1"/>
  <c r="L536" i="24"/>
  <c r="I598" i="28"/>
  <c r="F568" i="25"/>
  <c r="C568" i="47" s="1"/>
  <c r="J536" i="24"/>
  <c r="G598" i="28"/>
  <c r="Y505" i="24"/>
  <c r="Z505" i="24"/>
  <c r="F565" i="25"/>
  <c r="C565" i="47" s="1"/>
  <c r="I568" i="25"/>
  <c r="B600" i="28"/>
  <c r="G538" i="24"/>
  <c r="Z507" i="24"/>
  <c r="Y507" i="24"/>
  <c r="G569" i="25"/>
  <c r="J569" i="25"/>
  <c r="F597" i="28"/>
  <c r="I535" i="24"/>
  <c r="X535" i="24" s="1"/>
  <c r="J568" i="25"/>
  <c r="E568" i="47" s="1"/>
  <c r="J599" i="28"/>
  <c r="M537" i="24"/>
  <c r="K567" i="28"/>
  <c r="N567" i="28" s="1"/>
  <c r="S508" i="25"/>
  <c r="J566" i="25"/>
  <c r="E566" i="47" s="1"/>
  <c r="H536" i="24"/>
  <c r="O536" i="25"/>
  <c r="E598" i="28"/>
  <c r="Y508" i="24"/>
  <c r="Z508" i="24"/>
  <c r="W508" i="24"/>
  <c r="J600" i="28"/>
  <c r="M538" i="24"/>
  <c r="W507" i="24"/>
  <c r="E570" i="25"/>
  <c r="B570" i="47" s="1"/>
  <c r="L569" i="25"/>
  <c r="H569" i="47" s="1"/>
  <c r="F569" i="25"/>
  <c r="E596" i="28"/>
  <c r="H534" i="24"/>
  <c r="M565" i="25"/>
  <c r="G565" i="47" s="1"/>
  <c r="H567" i="25"/>
  <c r="D567" i="47" s="1"/>
  <c r="J567" i="25"/>
  <c r="E567" i="47" s="1"/>
  <c r="M567" i="25"/>
  <c r="G567" i="47" s="1"/>
  <c r="L565" i="25"/>
  <c r="H565" i="47" s="1"/>
  <c r="I600" i="28"/>
  <c r="L538" i="24"/>
  <c r="L566" i="25"/>
  <c r="H566" i="47" s="1"/>
  <c r="K566" i="25"/>
  <c r="F566" i="47" s="1"/>
  <c r="J597" i="28"/>
  <c r="M535" i="24"/>
  <c r="W506" i="24"/>
  <c r="B599" i="28"/>
  <c r="G537" i="24"/>
  <c r="I565" i="25"/>
  <c r="G568" i="25"/>
  <c r="I569" i="25"/>
  <c r="K569" i="24" s="1"/>
  <c r="E567" i="25"/>
  <c r="B567" i="47" s="1"/>
  <c r="J598" i="28"/>
  <c r="M536" i="24"/>
  <c r="R535" i="25"/>
  <c r="M597" i="28" s="1"/>
  <c r="O535" i="24"/>
  <c r="D597" i="28"/>
  <c r="O597" i="28" s="1"/>
  <c r="M568" i="25"/>
  <c r="G568" i="47" s="1"/>
  <c r="Y506" i="24"/>
  <c r="Z506" i="24"/>
  <c r="S506" i="25"/>
  <c r="K565" i="28"/>
  <c r="N565" i="28" s="1"/>
  <c r="K536" i="24"/>
  <c r="H598" i="28"/>
  <c r="K565" i="25"/>
  <c r="F565" i="47" s="1"/>
  <c r="G565" i="25"/>
  <c r="K567" i="25"/>
  <c r="F567" i="47" s="1"/>
  <c r="L567" i="25"/>
  <c r="H567" i="47" s="1"/>
  <c r="M569" i="25"/>
  <c r="J538" i="24"/>
  <c r="G600" i="28"/>
  <c r="J565" i="25"/>
  <c r="E565" i="47" s="1"/>
  <c r="O538" i="24"/>
  <c r="D600" i="28"/>
  <c r="O600" i="28" s="1"/>
  <c r="R538" i="25"/>
  <c r="M600" i="28" s="1"/>
  <c r="I599" i="28"/>
  <c r="L537" i="24"/>
  <c r="D598" i="28"/>
  <c r="O598" i="28" s="1"/>
  <c r="R536" i="25"/>
  <c r="M598" i="28" s="1"/>
  <c r="O536" i="24"/>
  <c r="E599" i="28"/>
  <c r="O537" i="25"/>
  <c r="H537" i="24"/>
  <c r="F566" i="25"/>
  <c r="C566" i="47" s="1"/>
  <c r="E569" i="25"/>
  <c r="W505" i="24"/>
  <c r="H538" i="24"/>
  <c r="O538" i="25"/>
  <c r="E600" i="28"/>
  <c r="H599" i="28"/>
  <c r="K537" i="24"/>
  <c r="F567" i="25"/>
  <c r="C567" i="47" s="1"/>
  <c r="J537" i="24"/>
  <c r="G599" i="28"/>
  <c r="G567" i="25"/>
  <c r="M566" i="25"/>
  <c r="G566" i="47" s="1"/>
  <c r="K535" i="24"/>
  <c r="H597" i="28"/>
  <c r="I597" i="28"/>
  <c r="L535" i="24"/>
  <c r="H568" i="25"/>
  <c r="D568" i="47" s="1"/>
  <c r="K569" i="25"/>
  <c r="H535" i="24"/>
  <c r="O535" i="25"/>
  <c r="E597" i="28"/>
  <c r="I536" i="24"/>
  <c r="X536" i="24" s="1"/>
  <c r="F598" i="28"/>
  <c r="E568" i="25"/>
  <c r="B568" i="47" s="1"/>
  <c r="I537" i="24"/>
  <c r="X537" i="24" s="1"/>
  <c r="F599" i="28"/>
  <c r="G566" i="25"/>
  <c r="G536" i="24"/>
  <c r="B598" i="28"/>
  <c r="I566" i="25"/>
  <c r="I538" i="24"/>
  <c r="X538" i="24" s="1"/>
  <c r="F600" i="28"/>
  <c r="K568" i="25"/>
  <c r="F568" i="47" s="1"/>
  <c r="O537" i="24"/>
  <c r="R537" i="25"/>
  <c r="M599" i="28" s="1"/>
  <c r="D599" i="28"/>
  <c r="O599" i="28" s="1"/>
  <c r="K566" i="28"/>
  <c r="N566" i="28" s="1"/>
  <c r="S507" i="25"/>
  <c r="I567" i="25"/>
  <c r="J535" i="24"/>
  <c r="G597" i="28"/>
  <c r="E566" i="25"/>
  <c r="B566" i="47" s="1"/>
  <c r="H600" i="28"/>
  <c r="K538" i="24"/>
  <c r="H566" i="25"/>
  <c r="D566" i="47" s="1"/>
  <c r="S505" i="25"/>
  <c r="K564" i="28"/>
  <c r="N564" i="28" s="1"/>
  <c r="L568" i="25"/>
  <c r="H568" i="47" s="1"/>
  <c r="A570" i="28"/>
  <c r="E511" i="25"/>
  <c r="B511" i="47" s="1"/>
  <c r="F948" i="24"/>
  <c r="F977" i="24"/>
  <c r="I570" i="25"/>
  <c r="M570" i="25"/>
  <c r="G570" i="47" s="1"/>
  <c r="G570" i="25"/>
  <c r="K570" i="25"/>
  <c r="F570" i="47" s="1"/>
  <c r="H570" i="25"/>
  <c r="D570" i="47" s="1"/>
  <c r="L570" i="25"/>
  <c r="H570" i="47" s="1"/>
  <c r="J570" i="25"/>
  <c r="E570" i="47" s="1"/>
  <c r="F570" i="25"/>
  <c r="C570" i="47" s="1"/>
  <c r="F511" i="24"/>
  <c r="J511" i="25"/>
  <c r="E511" i="47" s="1"/>
  <c r="I511" i="25"/>
  <c r="K511" i="25"/>
  <c r="F511" i="47" s="1"/>
  <c r="M511" i="25"/>
  <c r="G511" i="47" s="1"/>
  <c r="G511" i="25"/>
  <c r="H511" i="25"/>
  <c r="D511" i="47" s="1"/>
  <c r="L511" i="25"/>
  <c r="H511" i="47" s="1"/>
  <c r="F511" i="25"/>
  <c r="C511" i="47" s="1"/>
  <c r="S510" i="25"/>
  <c r="K569" i="28"/>
  <c r="N569" i="28" s="1"/>
  <c r="W510" i="24"/>
  <c r="Y510" i="24"/>
  <c r="Z510" i="24"/>
  <c r="W451" i="24"/>
  <c r="Z451" i="24"/>
  <c r="Y451" i="24"/>
  <c r="K504" i="28"/>
  <c r="S451" i="25"/>
  <c r="N471" i="28"/>
  <c r="M481" i="24"/>
  <c r="J537" i="28"/>
  <c r="I481" i="24"/>
  <c r="X481" i="24" s="1"/>
  <c r="F537" i="28"/>
  <c r="D537" i="28"/>
  <c r="O537" i="28" s="1"/>
  <c r="O481" i="24"/>
  <c r="R481" i="25"/>
  <c r="M537" i="28" s="1"/>
  <c r="G481" i="24"/>
  <c r="B537" i="28"/>
  <c r="E537" i="28"/>
  <c r="H481" i="24"/>
  <c r="O481" i="25"/>
  <c r="H537" i="28"/>
  <c r="K481" i="24"/>
  <c r="J481" i="24"/>
  <c r="G537" i="28"/>
  <c r="I537" i="28"/>
  <c r="L481" i="24"/>
  <c r="I602" i="28"/>
  <c r="L540" i="24"/>
  <c r="K540" i="24"/>
  <c r="H602" i="28"/>
  <c r="F602" i="28"/>
  <c r="I540" i="24"/>
  <c r="X540" i="24" s="1"/>
  <c r="H540" i="24"/>
  <c r="E602" i="28"/>
  <c r="O540" i="25"/>
  <c r="B602" i="28"/>
  <c r="G540" i="24"/>
  <c r="R540" i="25"/>
  <c r="M602" i="28" s="1"/>
  <c r="O540" i="24"/>
  <c r="D602" i="28"/>
  <c r="O602" i="28" s="1"/>
  <c r="J540" i="24"/>
  <c r="G602" i="28"/>
  <c r="M540" i="24"/>
  <c r="J602" i="28"/>
  <c r="D541" i="25"/>
  <c r="A541" i="47" s="1"/>
  <c r="F715" i="24"/>
  <c r="A795" i="28"/>
  <c r="F890" i="24"/>
  <c r="A988" i="28"/>
  <c r="F744" i="24"/>
  <c r="A827" i="28"/>
  <c r="F1036" i="24"/>
  <c r="A1149" i="28"/>
  <c r="F773" i="24"/>
  <c r="A859" i="28"/>
  <c r="F831" i="24"/>
  <c r="A923" i="28"/>
  <c r="F1007" i="24"/>
  <c r="A1117" i="28"/>
  <c r="F802" i="24"/>
  <c r="A891" i="28"/>
  <c r="F628" i="24"/>
  <c r="A699" i="28"/>
  <c r="F1152" i="24"/>
  <c r="A1277" i="28"/>
  <c r="F599" i="24"/>
  <c r="A667" i="28"/>
  <c r="F919" i="24"/>
  <c r="A1020" i="28"/>
  <c r="F860" i="24"/>
  <c r="A955" i="28"/>
  <c r="F1181" i="24"/>
  <c r="A1309" i="28"/>
  <c r="F1065" i="24"/>
  <c r="A1181" i="28"/>
  <c r="F570" i="24"/>
  <c r="A635" i="28"/>
  <c r="F686" i="24"/>
  <c r="A763" i="28"/>
  <c r="F1123" i="24"/>
  <c r="A1245" i="28"/>
  <c r="F657" i="24"/>
  <c r="A731" i="28"/>
  <c r="C782" i="4"/>
  <c r="D600" i="25" s="1"/>
  <c r="A600" i="47" s="1"/>
  <c r="C858" i="4"/>
  <c r="D658" i="25" s="1"/>
  <c r="A658" i="47" s="1"/>
  <c r="C744" i="4"/>
  <c r="N597" i="25" s="1"/>
  <c r="P597" i="24" s="1"/>
  <c r="C896" i="4"/>
  <c r="D687" i="25" s="1"/>
  <c r="A687" i="47" s="1"/>
  <c r="C820" i="4"/>
  <c r="D629" i="25" s="1"/>
  <c r="A629" i="47" s="1"/>
  <c r="A841" i="25"/>
  <c r="A842" i="25" s="1"/>
  <c r="A843" i="25" s="1"/>
  <c r="A844" i="25" s="1"/>
  <c r="A845" i="25" s="1"/>
  <c r="A846" i="25" s="1"/>
  <c r="A847" i="25" s="1"/>
  <c r="A848" i="25" s="1"/>
  <c r="A849" i="25" s="1"/>
  <c r="A850" i="25" s="1"/>
  <c r="A851" i="25" s="1"/>
  <c r="A852" i="25" s="1"/>
  <c r="A853" i="25" s="1"/>
  <c r="A854" i="25" s="1"/>
  <c r="A855" i="25" s="1"/>
  <c r="A856" i="25" s="1"/>
  <c r="A857" i="25" s="1"/>
  <c r="A858" i="25" s="1"/>
  <c r="A859" i="25" s="1"/>
  <c r="A860" i="25" s="1"/>
  <c r="A861" i="25" s="1"/>
  <c r="A862" i="25" s="1"/>
  <c r="A863" i="25" s="1"/>
  <c r="A864" i="25" s="1"/>
  <c r="A865" i="25" s="1"/>
  <c r="A871" i="25" s="1"/>
  <c r="A872" i="25" s="1"/>
  <c r="A873" i="25" s="1"/>
  <c r="A874" i="25" s="1"/>
  <c r="A875" i="25" s="1"/>
  <c r="A876" i="25" s="1"/>
  <c r="A877" i="25" s="1"/>
  <c r="A878" i="25" s="1"/>
  <c r="A879" i="25" s="1"/>
  <c r="A880" i="25" s="1"/>
  <c r="A881" i="25" s="1"/>
  <c r="A882" i="25" s="1"/>
  <c r="A883" i="25" s="1"/>
  <c r="A884" i="25" s="1"/>
  <c r="A885" i="25" s="1"/>
  <c r="A886" i="25" s="1"/>
  <c r="A887" i="25" s="1"/>
  <c r="A888" i="25" s="1"/>
  <c r="A889" i="25" s="1"/>
  <c r="A890" i="25" s="1"/>
  <c r="A891" i="25" s="1"/>
  <c r="A892" i="25" s="1"/>
  <c r="A893" i="25" s="1"/>
  <c r="A894" i="25" s="1"/>
  <c r="A895" i="25" s="1"/>
  <c r="A836" i="25"/>
  <c r="A837" i="25" s="1"/>
  <c r="A838" i="25" s="1"/>
  <c r="A839" i="25" s="1"/>
  <c r="A840" i="25" s="1"/>
  <c r="B1008" i="25"/>
  <c r="D1008" i="24" s="1"/>
  <c r="B1037" i="25"/>
  <c r="D1037" i="24" s="1"/>
  <c r="B1153" i="25"/>
  <c r="D1153" i="24" s="1"/>
  <c r="B426" i="25"/>
  <c r="D426" i="24" s="1"/>
  <c r="B1124" i="25"/>
  <c r="D1124" i="24" s="1"/>
  <c r="B1066" i="25"/>
  <c r="D1066" i="24" s="1"/>
  <c r="B1086" i="25"/>
  <c r="D1086" i="24" s="1"/>
  <c r="B413" i="25"/>
  <c r="D413" i="24" s="1"/>
  <c r="B1182" i="25"/>
  <c r="D1182" i="24" s="1"/>
  <c r="C1163" i="4"/>
  <c r="D891" i="25" s="1"/>
  <c r="A891" i="47" s="1"/>
  <c r="C972" i="4"/>
  <c r="D745" i="25" s="1"/>
  <c r="A745" i="47" s="1"/>
  <c r="C1316" i="4"/>
  <c r="C1544" i="4"/>
  <c r="D1182" i="25" s="1"/>
  <c r="C1354" i="4"/>
  <c r="C1048" i="4"/>
  <c r="D803" i="25" s="1"/>
  <c r="A803" i="47" s="1"/>
  <c r="C1392" i="4"/>
  <c r="C1468" i="4"/>
  <c r="D1124" i="25" s="1"/>
  <c r="C1124" i="4"/>
  <c r="D861" i="25" s="1"/>
  <c r="A861" i="47" s="1"/>
  <c r="C934" i="4"/>
  <c r="D716" i="25" s="1"/>
  <c r="A716" i="47" s="1"/>
  <c r="C1430" i="4"/>
  <c r="C1086" i="4"/>
  <c r="D832" i="25" s="1"/>
  <c r="A832" i="47" s="1"/>
  <c r="C1506" i="4"/>
  <c r="D1153" i="25" s="1"/>
  <c r="C1010" i="4"/>
  <c r="D774" i="25" s="1"/>
  <c r="A774" i="47" s="1"/>
  <c r="C1201" i="4"/>
  <c r="D920" i="25" s="1"/>
  <c r="A920" i="47" s="1"/>
  <c r="A1083" i="28"/>
  <c r="A1019" i="28"/>
  <c r="C1277" i="4"/>
  <c r="D978" i="25" s="1"/>
  <c r="A978" i="47" s="1"/>
  <c r="A1051" i="28"/>
  <c r="C1239" i="4"/>
  <c r="D949" i="25" s="1"/>
  <c r="A949" i="47" s="1"/>
  <c r="W539" i="24" l="1"/>
  <c r="X539" i="24"/>
  <c r="N511" i="24"/>
  <c r="N566" i="24"/>
  <c r="N570" i="24"/>
  <c r="N565" i="24"/>
  <c r="N569" i="24"/>
  <c r="N568" i="24"/>
  <c r="N567" i="24"/>
  <c r="A1213" i="28"/>
  <c r="D1066" i="25"/>
  <c r="A1542" i="46"/>
  <c r="D1037" i="25"/>
  <c r="A1500" i="46"/>
  <c r="D1008" i="25"/>
  <c r="A1458" i="46"/>
  <c r="K693" i="46"/>
  <c r="I481" i="47"/>
  <c r="K776" i="46"/>
  <c r="N776" i="46" s="1"/>
  <c r="I536" i="47"/>
  <c r="K777" i="46"/>
  <c r="N777" i="46" s="1"/>
  <c r="I537" i="47"/>
  <c r="K775" i="46"/>
  <c r="N775" i="46" s="1"/>
  <c r="I535" i="47"/>
  <c r="K778" i="46"/>
  <c r="N778" i="46" s="1"/>
  <c r="I538" i="47"/>
  <c r="G634" i="28"/>
  <c r="D569" i="47"/>
  <c r="M569" i="24"/>
  <c r="F569" i="47"/>
  <c r="E634" i="28"/>
  <c r="C569" i="47"/>
  <c r="K780" i="46"/>
  <c r="N780" i="46" s="1"/>
  <c r="I540" i="47"/>
  <c r="I634" i="28"/>
  <c r="E569" i="47"/>
  <c r="B634" i="28"/>
  <c r="B569" i="47"/>
  <c r="O569" i="24"/>
  <c r="G569" i="47"/>
  <c r="K601" i="28"/>
  <c r="N601" i="28" s="1"/>
  <c r="K779" i="46"/>
  <c r="N779" i="46" s="1"/>
  <c r="N598" i="25"/>
  <c r="P598" i="24" s="1"/>
  <c r="N599" i="25"/>
  <c r="P599" i="24" s="1"/>
  <c r="N600" i="25"/>
  <c r="P600" i="24" s="1"/>
  <c r="F541" i="24"/>
  <c r="U541" i="24" s="1"/>
  <c r="N541" i="25"/>
  <c r="P541" i="24" s="1"/>
  <c r="D1095" i="25"/>
  <c r="T570" i="24"/>
  <c r="S570" i="24"/>
  <c r="Q570" i="24"/>
  <c r="R570" i="24"/>
  <c r="V570" i="24"/>
  <c r="U570" i="24"/>
  <c r="V595" i="24"/>
  <c r="S596" i="24"/>
  <c r="R597" i="24"/>
  <c r="U596" i="24"/>
  <c r="V596" i="24"/>
  <c r="V598" i="24"/>
  <c r="S595" i="24"/>
  <c r="R596" i="24"/>
  <c r="Q597" i="24"/>
  <c r="U598" i="24"/>
  <c r="Q598" i="24"/>
  <c r="T597" i="24"/>
  <c r="S597" i="24"/>
  <c r="T599" i="24"/>
  <c r="S599" i="24"/>
  <c r="Q599" i="24"/>
  <c r="R599" i="24"/>
  <c r="V599" i="24"/>
  <c r="U599" i="24"/>
  <c r="T511" i="24"/>
  <c r="S511" i="24"/>
  <c r="R511" i="24"/>
  <c r="Q511" i="24"/>
  <c r="V511" i="24"/>
  <c r="U511" i="24"/>
  <c r="U597" i="24"/>
  <c r="T595" i="24"/>
  <c r="V597" i="24"/>
  <c r="R598" i="24"/>
  <c r="Q595" i="24"/>
  <c r="T596" i="24"/>
  <c r="U595" i="24"/>
  <c r="S598" i="24"/>
  <c r="T541" i="24"/>
  <c r="S541" i="24"/>
  <c r="V541" i="24"/>
  <c r="Q541" i="24"/>
  <c r="T598" i="24"/>
  <c r="Q596" i="24"/>
  <c r="R595" i="24"/>
  <c r="C1622" i="4"/>
  <c r="D1241" i="25"/>
  <c r="C1660" i="4"/>
  <c r="D1270" i="25"/>
  <c r="F1443" i="24"/>
  <c r="F1472" i="24"/>
  <c r="F1414" i="24"/>
  <c r="F1327" i="24"/>
  <c r="D1444" i="25"/>
  <c r="D1415" i="25"/>
  <c r="F1385" i="24"/>
  <c r="F1356" i="24"/>
  <c r="F1298" i="24"/>
  <c r="C1736" i="4"/>
  <c r="D1328" i="25"/>
  <c r="D1386" i="25"/>
  <c r="B1913" i="46"/>
  <c r="D1357" i="25"/>
  <c r="C1698" i="4"/>
  <c r="D1299" i="25"/>
  <c r="F1211" i="24"/>
  <c r="F1240" i="24"/>
  <c r="F1269" i="24"/>
  <c r="C1584" i="4"/>
  <c r="D1212" i="25"/>
  <c r="D1473" i="25"/>
  <c r="I569" i="24"/>
  <c r="X569" i="24" s="1"/>
  <c r="F634" i="28"/>
  <c r="Z539" i="24"/>
  <c r="G569" i="24"/>
  <c r="D634" i="28"/>
  <c r="O634" i="28" s="1"/>
  <c r="R569" i="25"/>
  <c r="M634" i="28" s="1"/>
  <c r="S539" i="25"/>
  <c r="J569" i="24"/>
  <c r="O569" i="25"/>
  <c r="I569" i="47" s="1"/>
  <c r="J634" i="28"/>
  <c r="H569" i="24"/>
  <c r="H634" i="28"/>
  <c r="S535" i="25"/>
  <c r="K597" i="28"/>
  <c r="N597" i="28" s="1"/>
  <c r="J632" i="28"/>
  <c r="M567" i="24"/>
  <c r="F596" i="25"/>
  <c r="C596" i="47" s="1"/>
  <c r="F595" i="25"/>
  <c r="C595" i="47" s="1"/>
  <c r="L569" i="24"/>
  <c r="M599" i="25"/>
  <c r="I597" i="25"/>
  <c r="G595" i="25"/>
  <c r="M595" i="25"/>
  <c r="G595" i="47" s="1"/>
  <c r="F630" i="28"/>
  <c r="I565" i="24"/>
  <c r="X565" i="24" s="1"/>
  <c r="E598" i="25"/>
  <c r="B598" i="47" s="1"/>
  <c r="K565" i="24"/>
  <c r="H630" i="28"/>
  <c r="L597" i="25"/>
  <c r="H597" i="47" s="1"/>
  <c r="K598" i="28"/>
  <c r="N598" i="28" s="1"/>
  <c r="S536" i="25"/>
  <c r="E599" i="25"/>
  <c r="I595" i="25"/>
  <c r="K599" i="25"/>
  <c r="W538" i="24"/>
  <c r="R566" i="25"/>
  <c r="M631" i="28" s="1"/>
  <c r="D631" i="28"/>
  <c r="O631" i="28" s="1"/>
  <c r="O566" i="24"/>
  <c r="Y536" i="24"/>
  <c r="Z536" i="24"/>
  <c r="G594" i="25"/>
  <c r="I599" i="25"/>
  <c r="H667" i="28" s="1"/>
  <c r="I566" i="24"/>
  <c r="X566" i="24" s="1"/>
  <c r="F631" i="28"/>
  <c r="W536" i="24"/>
  <c r="K598" i="25"/>
  <c r="F598" i="47" s="1"/>
  <c r="H567" i="24"/>
  <c r="E632" i="28"/>
  <c r="O567" i="25"/>
  <c r="K600" i="28"/>
  <c r="N600" i="28" s="1"/>
  <c r="S538" i="25"/>
  <c r="E631" i="28"/>
  <c r="O566" i="25"/>
  <c r="H566" i="24"/>
  <c r="L565" i="24"/>
  <c r="I630" i="28"/>
  <c r="R568" i="25"/>
  <c r="M633" i="28" s="1"/>
  <c r="O568" i="24"/>
  <c r="D633" i="28"/>
  <c r="O633" i="28" s="1"/>
  <c r="M566" i="24"/>
  <c r="J631" i="28"/>
  <c r="R565" i="25"/>
  <c r="M630" i="28" s="1"/>
  <c r="D630" i="28"/>
  <c r="O630" i="28" s="1"/>
  <c r="O565" i="24"/>
  <c r="H595" i="25"/>
  <c r="D595" i="47" s="1"/>
  <c r="K596" i="25"/>
  <c r="F596" i="47" s="1"/>
  <c r="E630" i="28"/>
  <c r="O565" i="25"/>
  <c r="H565" i="24"/>
  <c r="I598" i="25"/>
  <c r="G566" i="24"/>
  <c r="B631" i="28"/>
  <c r="H631" i="28"/>
  <c r="K566" i="24"/>
  <c r="J597" i="25"/>
  <c r="E597" i="47" s="1"/>
  <c r="J630" i="28"/>
  <c r="M565" i="24"/>
  <c r="H596" i="25"/>
  <c r="D596" i="47" s="1"/>
  <c r="I632" i="28"/>
  <c r="L567" i="24"/>
  <c r="M597" i="25"/>
  <c r="G597" i="47" s="1"/>
  <c r="E600" i="25"/>
  <c r="B600" i="47" s="1"/>
  <c r="L599" i="25"/>
  <c r="H599" i="47" s="1"/>
  <c r="G631" i="28"/>
  <c r="J566" i="24"/>
  <c r="Y538" i="24"/>
  <c r="Z538" i="24"/>
  <c r="K595" i="25"/>
  <c r="F595" i="47" s="1"/>
  <c r="W537" i="24"/>
  <c r="Z535" i="24"/>
  <c r="Y535" i="24"/>
  <c r="I567" i="24"/>
  <c r="X567" i="24" s="1"/>
  <c r="F632" i="28"/>
  <c r="Y537" i="24"/>
  <c r="Z537" i="24"/>
  <c r="L595" i="25"/>
  <c r="H595" i="47" s="1"/>
  <c r="I596" i="25"/>
  <c r="L568" i="24"/>
  <c r="I633" i="28"/>
  <c r="W535" i="24"/>
  <c r="J565" i="24"/>
  <c r="G630" i="28"/>
  <c r="K597" i="25"/>
  <c r="F597" i="47" s="1"/>
  <c r="M598" i="25"/>
  <c r="G598" i="47" s="1"/>
  <c r="L566" i="24"/>
  <c r="I631" i="28"/>
  <c r="F597" i="25"/>
  <c r="C597" i="47" s="1"/>
  <c r="H599" i="25"/>
  <c r="D599" i="47" s="1"/>
  <c r="G599" i="25"/>
  <c r="J568" i="24"/>
  <c r="G633" i="28"/>
  <c r="S537" i="25"/>
  <c r="K599" i="28"/>
  <c r="N599" i="28" s="1"/>
  <c r="F598" i="25"/>
  <c r="C598" i="47" s="1"/>
  <c r="G596" i="25"/>
  <c r="B632" i="28"/>
  <c r="G567" i="24"/>
  <c r="L598" i="25"/>
  <c r="H598" i="47" s="1"/>
  <c r="J596" i="25"/>
  <c r="E596" i="47" s="1"/>
  <c r="O567" i="24"/>
  <c r="D632" i="28"/>
  <c r="O632" i="28" s="1"/>
  <c r="R567" i="25"/>
  <c r="M632" i="28" s="1"/>
  <c r="G632" i="28"/>
  <c r="J567" i="24"/>
  <c r="J598" i="25"/>
  <c r="E598" i="47" s="1"/>
  <c r="I568" i="24"/>
  <c r="X568" i="24" s="1"/>
  <c r="F633" i="28"/>
  <c r="F599" i="25"/>
  <c r="J599" i="25"/>
  <c r="H632" i="28"/>
  <c r="K567" i="24"/>
  <c r="M596" i="25"/>
  <c r="G596" i="47" s="1"/>
  <c r="J633" i="28"/>
  <c r="M568" i="24"/>
  <c r="L596" i="25"/>
  <c r="H596" i="47" s="1"/>
  <c r="G568" i="24"/>
  <c r="B633" i="28"/>
  <c r="H598" i="25"/>
  <c r="D598" i="47" s="1"/>
  <c r="E597" i="25"/>
  <c r="B597" i="47" s="1"/>
  <c r="G598" i="25"/>
  <c r="H597" i="25"/>
  <c r="D597" i="47" s="1"/>
  <c r="E596" i="25"/>
  <c r="B596" i="47" s="1"/>
  <c r="G597" i="25"/>
  <c r="J595" i="25"/>
  <c r="E595" i="47" s="1"/>
  <c r="H633" i="28"/>
  <c r="K568" i="24"/>
  <c r="O568" i="25"/>
  <c r="E633" i="28"/>
  <c r="H568" i="24"/>
  <c r="A603" i="28"/>
  <c r="E541" i="25"/>
  <c r="B541" i="47" s="1"/>
  <c r="F978" i="24"/>
  <c r="K600" i="25"/>
  <c r="F600" i="47" s="1"/>
  <c r="J600" i="25"/>
  <c r="E600" i="47" s="1"/>
  <c r="H600" i="25"/>
  <c r="D600" i="47" s="1"/>
  <c r="G600" i="25"/>
  <c r="F600" i="25"/>
  <c r="C600" i="47" s="1"/>
  <c r="I600" i="25"/>
  <c r="L600" i="25"/>
  <c r="H600" i="47" s="1"/>
  <c r="M600" i="25"/>
  <c r="G600" i="47" s="1"/>
  <c r="F541" i="25"/>
  <c r="C541" i="47" s="1"/>
  <c r="H541" i="25"/>
  <c r="D541" i="47" s="1"/>
  <c r="I541" i="25"/>
  <c r="K541" i="25"/>
  <c r="F541" i="47" s="1"/>
  <c r="M541" i="25"/>
  <c r="G541" i="47" s="1"/>
  <c r="G541" i="25"/>
  <c r="J541" i="25"/>
  <c r="E541" i="47" s="1"/>
  <c r="L541" i="25"/>
  <c r="H541" i="47" s="1"/>
  <c r="Z569" i="24"/>
  <c r="Y569" i="24"/>
  <c r="S540" i="25"/>
  <c r="K602" i="28"/>
  <c r="N602" i="28" s="1"/>
  <c r="W540" i="24"/>
  <c r="Z540" i="24"/>
  <c r="Y540" i="24"/>
  <c r="Z481" i="24"/>
  <c r="Y481" i="24"/>
  <c r="K537" i="28"/>
  <c r="S481" i="25"/>
  <c r="W481" i="24"/>
  <c r="N504" i="28"/>
  <c r="O511" i="25"/>
  <c r="H511" i="24"/>
  <c r="E570" i="28"/>
  <c r="G570" i="28"/>
  <c r="J511" i="24"/>
  <c r="F570" i="28"/>
  <c r="I511" i="24"/>
  <c r="X511" i="24" s="1"/>
  <c r="D570" i="28"/>
  <c r="O570" i="28" s="1"/>
  <c r="O511" i="24"/>
  <c r="R511" i="25"/>
  <c r="M570" i="28" s="1"/>
  <c r="B570" i="28"/>
  <c r="G511" i="24"/>
  <c r="M511" i="24"/>
  <c r="J570" i="28"/>
  <c r="H570" i="28"/>
  <c r="K511" i="24"/>
  <c r="I570" i="28"/>
  <c r="L511" i="24"/>
  <c r="H570" i="24"/>
  <c r="E635" i="28"/>
  <c r="O570" i="25"/>
  <c r="L570" i="24"/>
  <c r="I635" i="28"/>
  <c r="G570" i="24"/>
  <c r="B635" i="28"/>
  <c r="G635" i="28"/>
  <c r="J570" i="24"/>
  <c r="M570" i="24"/>
  <c r="J635" i="28"/>
  <c r="I570" i="24"/>
  <c r="X570" i="24" s="1"/>
  <c r="F635" i="28"/>
  <c r="R570" i="25"/>
  <c r="M635" i="28" s="1"/>
  <c r="D635" i="28"/>
  <c r="O635" i="28" s="1"/>
  <c r="O570" i="24"/>
  <c r="H635" i="28"/>
  <c r="K570" i="24"/>
  <c r="D571" i="25"/>
  <c r="A571" i="47" s="1"/>
  <c r="F1124" i="24"/>
  <c r="A1246" i="28"/>
  <c r="F745" i="24"/>
  <c r="A828" i="28"/>
  <c r="F949" i="24"/>
  <c r="A1053" i="28"/>
  <c r="F1153" i="24"/>
  <c r="A1278" i="28"/>
  <c r="F1066" i="24"/>
  <c r="A1182" i="28"/>
  <c r="F891" i="24"/>
  <c r="A989" i="28"/>
  <c r="F629" i="24"/>
  <c r="A700" i="28"/>
  <c r="F687" i="24"/>
  <c r="A764" i="28"/>
  <c r="F832" i="24"/>
  <c r="A924" i="28"/>
  <c r="F1095" i="24"/>
  <c r="A1214" i="28"/>
  <c r="F1037" i="24"/>
  <c r="A1150" i="28"/>
  <c r="F803" i="24"/>
  <c r="A892" i="28"/>
  <c r="F716" i="24"/>
  <c r="A796" i="28"/>
  <c r="F1182" i="24"/>
  <c r="A1310" i="28"/>
  <c r="F658" i="24"/>
  <c r="A732" i="28"/>
  <c r="F774" i="24"/>
  <c r="A860" i="28"/>
  <c r="F920" i="24"/>
  <c r="A1021" i="28"/>
  <c r="F861" i="24"/>
  <c r="A956" i="28"/>
  <c r="F1008" i="24"/>
  <c r="A1118" i="28"/>
  <c r="F600" i="24"/>
  <c r="A668" i="28"/>
  <c r="C935" i="4"/>
  <c r="D717" i="25" s="1"/>
  <c r="A717" i="47" s="1"/>
  <c r="C897" i="4"/>
  <c r="D688" i="25" s="1"/>
  <c r="A688" i="47" s="1"/>
  <c r="C821" i="4"/>
  <c r="D630" i="25" s="1"/>
  <c r="C859" i="4"/>
  <c r="D659" i="25" s="1"/>
  <c r="A659" i="47" s="1"/>
  <c r="C783" i="4"/>
  <c r="A901" i="25"/>
  <c r="A902" i="25" s="1"/>
  <c r="A903" i="25" s="1"/>
  <c r="A904" i="25" s="1"/>
  <c r="A905" i="25" s="1"/>
  <c r="A906" i="25" s="1"/>
  <c r="A907" i="25" s="1"/>
  <c r="A908" i="25" s="1"/>
  <c r="A909" i="25" s="1"/>
  <c r="A910" i="25" s="1"/>
  <c r="A911" i="25" s="1"/>
  <c r="A912" i="25" s="1"/>
  <c r="A913" i="25" s="1"/>
  <c r="A914" i="25" s="1"/>
  <c r="A915" i="25" s="1"/>
  <c r="A916" i="25" s="1"/>
  <c r="A917" i="25" s="1"/>
  <c r="A918" i="25" s="1"/>
  <c r="A919" i="25" s="1"/>
  <c r="A920" i="25" s="1"/>
  <c r="A921" i="25" s="1"/>
  <c r="A922" i="25" s="1"/>
  <c r="A923" i="25" s="1"/>
  <c r="A924" i="25" s="1"/>
  <c r="A925" i="25" s="1"/>
  <c r="A896" i="25"/>
  <c r="A897" i="25" s="1"/>
  <c r="A898" i="25" s="1"/>
  <c r="A899" i="25" s="1"/>
  <c r="A900" i="25" s="1"/>
  <c r="A866" i="25"/>
  <c r="A867" i="25" s="1"/>
  <c r="A868" i="25" s="1"/>
  <c r="A869" i="25" s="1"/>
  <c r="A870" i="25" s="1"/>
  <c r="B1009" i="25"/>
  <c r="D1009" i="24" s="1"/>
  <c r="B414" i="25"/>
  <c r="D414" i="24" s="1"/>
  <c r="B1067" i="25"/>
  <c r="D1067" i="24" s="1"/>
  <c r="B427" i="25"/>
  <c r="D427" i="24" s="1"/>
  <c r="B1154" i="25"/>
  <c r="D1154" i="24" s="1"/>
  <c r="B1038" i="25"/>
  <c r="D1038" i="24" s="1"/>
  <c r="B1183" i="25"/>
  <c r="D1183" i="24" s="1"/>
  <c r="B1087" i="25"/>
  <c r="D1087" i="24" s="1"/>
  <c r="B1125" i="25"/>
  <c r="D1125" i="24" s="1"/>
  <c r="C1507" i="4"/>
  <c r="D1154" i="25" s="1"/>
  <c r="C1469" i="4"/>
  <c r="C1049" i="4"/>
  <c r="D804" i="25" s="1"/>
  <c r="A804" i="47" s="1"/>
  <c r="C1545" i="4"/>
  <c r="D1183" i="25" s="1"/>
  <c r="C973" i="4"/>
  <c r="D746" i="25" s="1"/>
  <c r="A746" i="47" s="1"/>
  <c r="C1202" i="4"/>
  <c r="D921" i="25" s="1"/>
  <c r="A921" i="47" s="1"/>
  <c r="C1240" i="4"/>
  <c r="D950" i="25" s="1"/>
  <c r="A950" i="47" s="1"/>
  <c r="C1011" i="4"/>
  <c r="D775" i="25" s="1"/>
  <c r="A775" i="47" s="1"/>
  <c r="C1087" i="4"/>
  <c r="D833" i="25" s="1"/>
  <c r="A833" i="47" s="1"/>
  <c r="C1431" i="4"/>
  <c r="C1125" i="4"/>
  <c r="D862" i="25" s="1"/>
  <c r="A862" i="47" s="1"/>
  <c r="C1393" i="4"/>
  <c r="C1355" i="4"/>
  <c r="C1317" i="4"/>
  <c r="C1164" i="4"/>
  <c r="D892" i="25" s="1"/>
  <c r="A892" i="47" s="1"/>
  <c r="A1084" i="28"/>
  <c r="A1052" i="28"/>
  <c r="C1278" i="4"/>
  <c r="D979" i="25" s="1"/>
  <c r="A979" i="47" s="1"/>
  <c r="N541" i="24" l="1"/>
  <c r="N596" i="24"/>
  <c r="N595" i="24"/>
  <c r="N598" i="24"/>
  <c r="N599" i="24"/>
  <c r="N597" i="24"/>
  <c r="N600" i="24"/>
  <c r="D1067" i="25"/>
  <c r="A1543" i="46"/>
  <c r="D1038" i="25"/>
  <c r="A1501" i="46"/>
  <c r="D1009" i="25"/>
  <c r="A1459" i="46"/>
  <c r="N630" i="25"/>
  <c r="P630" i="24" s="1"/>
  <c r="A630" i="47"/>
  <c r="J667" i="28"/>
  <c r="F599" i="47"/>
  <c r="K823" i="46"/>
  <c r="N823" i="46" s="1"/>
  <c r="I570" i="47"/>
  <c r="B667" i="28"/>
  <c r="B599" i="47"/>
  <c r="K821" i="46"/>
  <c r="N821" i="46" s="1"/>
  <c r="I568" i="47"/>
  <c r="K819" i="46"/>
  <c r="N819" i="46" s="1"/>
  <c r="I566" i="47"/>
  <c r="K738" i="46"/>
  <c r="I511" i="47"/>
  <c r="K818" i="46"/>
  <c r="N818" i="46" s="1"/>
  <c r="I565" i="47"/>
  <c r="I667" i="28"/>
  <c r="E599" i="47"/>
  <c r="H599" i="24"/>
  <c r="C599" i="47"/>
  <c r="O599" i="24"/>
  <c r="G599" i="47"/>
  <c r="K820" i="46"/>
  <c r="N820" i="46" s="1"/>
  <c r="I567" i="47"/>
  <c r="K634" i="28"/>
  <c r="N634" i="28" s="1"/>
  <c r="K822" i="46"/>
  <c r="N822" i="46" s="1"/>
  <c r="N629" i="25"/>
  <c r="P629" i="24" s="1"/>
  <c r="R541" i="24"/>
  <c r="N628" i="25"/>
  <c r="P628" i="24" s="1"/>
  <c r="F571" i="24"/>
  <c r="T571" i="24" s="1"/>
  <c r="N571" i="25"/>
  <c r="P571" i="24" s="1"/>
  <c r="N627" i="25"/>
  <c r="P627" i="24" s="1"/>
  <c r="D1096" i="25"/>
  <c r="F1096" i="24" s="1"/>
  <c r="D1125" i="25"/>
  <c r="B1608" i="46"/>
  <c r="V571" i="24"/>
  <c r="U571" i="24"/>
  <c r="V627" i="24"/>
  <c r="R626" i="24"/>
  <c r="Q625" i="24"/>
  <c r="U626" i="24"/>
  <c r="U625" i="24"/>
  <c r="T625" i="24"/>
  <c r="T627" i="24"/>
  <c r="V628" i="24"/>
  <c r="T600" i="24"/>
  <c r="S600" i="24"/>
  <c r="R600" i="24"/>
  <c r="Q600" i="24"/>
  <c r="V600" i="24"/>
  <c r="U600" i="24"/>
  <c r="R625" i="24"/>
  <c r="R627" i="24"/>
  <c r="S626" i="24"/>
  <c r="U628" i="24"/>
  <c r="Q628" i="24"/>
  <c r="S625" i="24"/>
  <c r="T626" i="24"/>
  <c r="S628" i="24"/>
  <c r="Q626" i="24"/>
  <c r="S627" i="24"/>
  <c r="Q627" i="24"/>
  <c r="R628" i="24"/>
  <c r="V625" i="24"/>
  <c r="V626" i="24"/>
  <c r="U627" i="24"/>
  <c r="T628" i="24"/>
  <c r="T629" i="24"/>
  <c r="S629" i="24"/>
  <c r="R629" i="24"/>
  <c r="Q629" i="24"/>
  <c r="V629" i="24"/>
  <c r="U629" i="24"/>
  <c r="W569" i="24"/>
  <c r="C1737" i="4"/>
  <c r="D1329" i="25"/>
  <c r="D1474" i="25"/>
  <c r="F1299" i="24"/>
  <c r="B1952" i="46"/>
  <c r="D1387" i="25"/>
  <c r="F1328" i="24"/>
  <c r="F1241" i="24"/>
  <c r="F1415" i="24"/>
  <c r="F1270" i="24"/>
  <c r="C1623" i="4"/>
  <c r="D1242" i="25"/>
  <c r="D1416" i="25"/>
  <c r="C1661" i="4"/>
  <c r="D1271" i="25"/>
  <c r="F1357" i="24"/>
  <c r="F1212" i="24"/>
  <c r="D1358" i="25"/>
  <c r="F1444" i="24"/>
  <c r="C1699" i="4"/>
  <c r="D1300" i="25"/>
  <c r="F1473" i="24"/>
  <c r="C1585" i="4"/>
  <c r="D1213" i="25"/>
  <c r="F1386" i="24"/>
  <c r="D1445" i="25"/>
  <c r="I599" i="24"/>
  <c r="S569" i="25"/>
  <c r="G599" i="24"/>
  <c r="M599" i="24"/>
  <c r="M629" i="25"/>
  <c r="K599" i="24"/>
  <c r="Z599" i="24" s="1"/>
  <c r="F667" i="28"/>
  <c r="D667" i="28"/>
  <c r="O667" i="28" s="1"/>
  <c r="R599" i="25"/>
  <c r="M667" i="28" s="1"/>
  <c r="E667" i="28"/>
  <c r="L599" i="24"/>
  <c r="O599" i="25"/>
  <c r="I599" i="47" s="1"/>
  <c r="J599" i="24"/>
  <c r="G667" i="28"/>
  <c r="E630" i="25"/>
  <c r="B630" i="47" s="1"/>
  <c r="F666" i="28"/>
  <c r="I598" i="24"/>
  <c r="X598" i="24" s="1"/>
  <c r="Z567" i="24"/>
  <c r="Y567" i="24"/>
  <c r="I664" i="28"/>
  <c r="L596" i="24"/>
  <c r="I596" i="24"/>
  <c r="X596" i="24" s="1"/>
  <c r="F664" i="28"/>
  <c r="G625" i="25"/>
  <c r="E626" i="25"/>
  <c r="B626" i="47" s="1"/>
  <c r="M595" i="24"/>
  <c r="J663" i="28"/>
  <c r="D665" i="28"/>
  <c r="O665" i="28" s="1"/>
  <c r="R597" i="25"/>
  <c r="M665" i="28" s="1"/>
  <c r="O597" i="24"/>
  <c r="Z566" i="24"/>
  <c r="Y566" i="24"/>
  <c r="W566" i="24"/>
  <c r="K626" i="25"/>
  <c r="F626" i="47" s="1"/>
  <c r="L628" i="25"/>
  <c r="H628" i="47" s="1"/>
  <c r="F627" i="25"/>
  <c r="C627" i="47" s="1"/>
  <c r="K625" i="25"/>
  <c r="F625" i="47" s="1"/>
  <c r="M628" i="25"/>
  <c r="G628" i="47" s="1"/>
  <c r="H595" i="24"/>
  <c r="E663" i="28"/>
  <c r="O595" i="25"/>
  <c r="G629" i="25"/>
  <c r="B664" i="28"/>
  <c r="G596" i="24"/>
  <c r="G597" i="24"/>
  <c r="B665" i="28"/>
  <c r="E629" i="25"/>
  <c r="I627" i="25"/>
  <c r="H666" i="28"/>
  <c r="K598" i="24"/>
  <c r="K627" i="25"/>
  <c r="F627" i="47" s="1"/>
  <c r="F626" i="25"/>
  <c r="C626" i="47" s="1"/>
  <c r="L627" i="25"/>
  <c r="H627" i="47" s="1"/>
  <c r="Y565" i="24"/>
  <c r="Z565" i="24"/>
  <c r="J625" i="25"/>
  <c r="E625" i="47" s="1"/>
  <c r="I628" i="25"/>
  <c r="H629" i="25"/>
  <c r="S568" i="25"/>
  <c r="K633" i="28"/>
  <c r="N633" i="28" s="1"/>
  <c r="Z568" i="24"/>
  <c r="Y568" i="24"/>
  <c r="G665" i="28"/>
  <c r="J597" i="24"/>
  <c r="H628" i="25"/>
  <c r="D628" i="47" s="1"/>
  <c r="E627" i="25"/>
  <c r="B627" i="47" s="1"/>
  <c r="M627" i="25"/>
  <c r="G627" i="47" s="1"/>
  <c r="K596" i="24"/>
  <c r="H664" i="28"/>
  <c r="K628" i="25"/>
  <c r="F628" i="47" s="1"/>
  <c r="J596" i="24"/>
  <c r="G664" i="28"/>
  <c r="K631" i="28"/>
  <c r="N631" i="28" s="1"/>
  <c r="S566" i="25"/>
  <c r="S567" i="25"/>
  <c r="K632" i="28"/>
  <c r="N632" i="28" s="1"/>
  <c r="B666" i="28"/>
  <c r="G598" i="24"/>
  <c r="J627" i="25"/>
  <c r="E627" i="47" s="1"/>
  <c r="F663" i="28"/>
  <c r="I595" i="24"/>
  <c r="X595" i="24" s="1"/>
  <c r="J628" i="25"/>
  <c r="E628" i="47" s="1"/>
  <c r="L629" i="25"/>
  <c r="H629" i="47" s="1"/>
  <c r="J598" i="24"/>
  <c r="G666" i="28"/>
  <c r="D664" i="28"/>
  <c r="O664" i="28" s="1"/>
  <c r="R596" i="25"/>
  <c r="M664" i="28" s="1"/>
  <c r="O596" i="24"/>
  <c r="H625" i="25"/>
  <c r="D625" i="47" s="1"/>
  <c r="G628" i="25"/>
  <c r="H597" i="24"/>
  <c r="O597" i="25"/>
  <c r="E665" i="28"/>
  <c r="D666" i="28"/>
  <c r="O666" i="28" s="1"/>
  <c r="O598" i="24"/>
  <c r="R598" i="25"/>
  <c r="M666" i="28" s="1"/>
  <c r="M597" i="24"/>
  <c r="J665" i="28"/>
  <c r="H627" i="25"/>
  <c r="D627" i="47" s="1"/>
  <c r="W567" i="24"/>
  <c r="J664" i="28"/>
  <c r="M596" i="24"/>
  <c r="F625" i="25"/>
  <c r="C625" i="47" s="1"/>
  <c r="M626" i="25"/>
  <c r="G626" i="47" s="1"/>
  <c r="M598" i="24"/>
  <c r="J666" i="28"/>
  <c r="I626" i="25"/>
  <c r="J629" i="25"/>
  <c r="K629" i="25"/>
  <c r="L595" i="24"/>
  <c r="I663" i="28"/>
  <c r="F628" i="25"/>
  <c r="C628" i="47" s="1"/>
  <c r="L598" i="24"/>
  <c r="I666" i="28"/>
  <c r="E666" i="28"/>
  <c r="H598" i="24"/>
  <c r="O598" i="25"/>
  <c r="L626" i="25"/>
  <c r="H626" i="47" s="1"/>
  <c r="G626" i="25"/>
  <c r="W565" i="24"/>
  <c r="D663" i="28"/>
  <c r="O663" i="28" s="1"/>
  <c r="R595" i="25"/>
  <c r="M663" i="28" s="1"/>
  <c r="O595" i="24"/>
  <c r="H665" i="28"/>
  <c r="K597" i="24"/>
  <c r="F629" i="25"/>
  <c r="I629" i="25"/>
  <c r="K629" i="24" s="1"/>
  <c r="I625" i="25"/>
  <c r="F665" i="28"/>
  <c r="I597" i="24"/>
  <c r="X597" i="24" s="1"/>
  <c r="E628" i="25"/>
  <c r="B628" i="47" s="1"/>
  <c r="W568" i="24"/>
  <c r="G627" i="25"/>
  <c r="J626" i="25"/>
  <c r="E626" i="47" s="1"/>
  <c r="I665" i="28"/>
  <c r="L597" i="24"/>
  <c r="S565" i="25"/>
  <c r="K630" i="28"/>
  <c r="N630" i="28" s="1"/>
  <c r="G663" i="28"/>
  <c r="J595" i="24"/>
  <c r="H626" i="25"/>
  <c r="D626" i="47" s="1"/>
  <c r="F662" i="28"/>
  <c r="I594" i="24"/>
  <c r="X594" i="24" s="1"/>
  <c r="H663" i="28"/>
  <c r="K595" i="24"/>
  <c r="L625" i="25"/>
  <c r="H625" i="47" s="1"/>
  <c r="M625" i="25"/>
  <c r="G625" i="47" s="1"/>
  <c r="H596" i="24"/>
  <c r="E664" i="28"/>
  <c r="O596" i="25"/>
  <c r="A636" i="28"/>
  <c r="E571" i="25"/>
  <c r="B571" i="47" s="1"/>
  <c r="F630" i="25"/>
  <c r="C630" i="47" s="1"/>
  <c r="L630" i="25"/>
  <c r="H630" i="47" s="1"/>
  <c r="H630" i="25"/>
  <c r="D630" i="47" s="1"/>
  <c r="K630" i="25"/>
  <c r="F630" i="47" s="1"/>
  <c r="I630" i="25"/>
  <c r="G630" i="25"/>
  <c r="J630" i="25"/>
  <c r="E630" i="47" s="1"/>
  <c r="M630" i="25"/>
  <c r="G630" i="47" s="1"/>
  <c r="I571" i="25"/>
  <c r="K571" i="25"/>
  <c r="F571" i="47" s="1"/>
  <c r="M571" i="25"/>
  <c r="G571" i="47" s="1"/>
  <c r="J571" i="25"/>
  <c r="E571" i="47" s="1"/>
  <c r="F571" i="25"/>
  <c r="C571" i="47" s="1"/>
  <c r="G571" i="25"/>
  <c r="H571" i="25"/>
  <c r="D571" i="47" s="1"/>
  <c r="L571" i="25"/>
  <c r="H571" i="47" s="1"/>
  <c r="Y570" i="24"/>
  <c r="Z570" i="24"/>
  <c r="W570" i="24"/>
  <c r="S570" i="25"/>
  <c r="K635" i="28"/>
  <c r="N635" i="28" s="1"/>
  <c r="Y511" i="24"/>
  <c r="Z511" i="24"/>
  <c r="W511" i="24"/>
  <c r="K570" i="28"/>
  <c r="S511" i="25"/>
  <c r="N537" i="28"/>
  <c r="I603" i="28"/>
  <c r="L541" i="24"/>
  <c r="I541" i="24"/>
  <c r="X541" i="24" s="1"/>
  <c r="F603" i="28"/>
  <c r="R541" i="25"/>
  <c r="M603" i="28" s="1"/>
  <c r="O541" i="24"/>
  <c r="D603" i="28"/>
  <c r="O603" i="28" s="1"/>
  <c r="J603" i="28"/>
  <c r="M541" i="24"/>
  <c r="H603" i="28"/>
  <c r="K541" i="24"/>
  <c r="B603" i="28"/>
  <c r="G541" i="24"/>
  <c r="J541" i="24"/>
  <c r="G603" i="28"/>
  <c r="E603" i="28"/>
  <c r="H541" i="24"/>
  <c r="O541" i="25"/>
  <c r="R600" i="25"/>
  <c r="M668" i="28" s="1"/>
  <c r="O600" i="24"/>
  <c r="D668" i="28"/>
  <c r="O668" i="28" s="1"/>
  <c r="B668" i="28"/>
  <c r="G600" i="24"/>
  <c r="H668" i="28"/>
  <c r="K600" i="24"/>
  <c r="E668" i="28"/>
  <c r="O600" i="25"/>
  <c r="H600" i="24"/>
  <c r="I600" i="24"/>
  <c r="X600" i="24" s="1"/>
  <c r="F668" i="28"/>
  <c r="J600" i="24"/>
  <c r="G668" i="28"/>
  <c r="I668" i="28"/>
  <c r="L600" i="24"/>
  <c r="M600" i="24"/>
  <c r="J668" i="28"/>
  <c r="D601" i="25"/>
  <c r="F950" i="24"/>
  <c r="A1054" i="28"/>
  <c r="F1154" i="24"/>
  <c r="A1279" i="28"/>
  <c r="F1038" i="24"/>
  <c r="A1151" i="28"/>
  <c r="F979" i="24"/>
  <c r="A1086" i="28"/>
  <c r="F1067" i="24"/>
  <c r="A1183" i="28"/>
  <c r="F921" i="24"/>
  <c r="A1022" i="28"/>
  <c r="F862" i="24"/>
  <c r="A957" i="28"/>
  <c r="F746" i="24"/>
  <c r="A829" i="28"/>
  <c r="F659" i="24"/>
  <c r="A733" i="28"/>
  <c r="F1183" i="24"/>
  <c r="A1311" i="28"/>
  <c r="F630" i="24"/>
  <c r="A701" i="28"/>
  <c r="F1009" i="24"/>
  <c r="A1119" i="28"/>
  <c r="F892" i="24"/>
  <c r="A990" i="28"/>
  <c r="F833" i="24"/>
  <c r="A925" i="28"/>
  <c r="F804" i="24"/>
  <c r="A893" i="28"/>
  <c r="F688" i="24"/>
  <c r="A765" i="28"/>
  <c r="F775" i="24"/>
  <c r="A861" i="28"/>
  <c r="F1125" i="24"/>
  <c r="A1247" i="28"/>
  <c r="F717" i="24"/>
  <c r="A797" i="28"/>
  <c r="C974" i="4"/>
  <c r="D747" i="25" s="1"/>
  <c r="A747" i="47" s="1"/>
  <c r="C860" i="4"/>
  <c r="D660" i="25" s="1"/>
  <c r="C898" i="4"/>
  <c r="D689" i="25" s="1"/>
  <c r="A689" i="47" s="1"/>
  <c r="C936" i="4"/>
  <c r="D718" i="25" s="1"/>
  <c r="A718" i="47" s="1"/>
  <c r="C822" i="4"/>
  <c r="A931" i="25"/>
  <c r="A932" i="25" s="1"/>
  <c r="A933" i="25" s="1"/>
  <c r="A934" i="25" s="1"/>
  <c r="A935" i="25" s="1"/>
  <c r="A936" i="25" s="1"/>
  <c r="A937" i="25" s="1"/>
  <c r="A938" i="25" s="1"/>
  <c r="A939" i="25" s="1"/>
  <c r="A940" i="25" s="1"/>
  <c r="A941" i="25" s="1"/>
  <c r="A942" i="25" s="1"/>
  <c r="A943" i="25" s="1"/>
  <c r="A944" i="25" s="1"/>
  <c r="A945" i="25" s="1"/>
  <c r="A946" i="25" s="1"/>
  <c r="A947" i="25" s="1"/>
  <c r="A948" i="25" s="1"/>
  <c r="A949" i="25" s="1"/>
  <c r="A950" i="25" s="1"/>
  <c r="A951" i="25" s="1"/>
  <c r="A952" i="25" s="1"/>
  <c r="A953" i="25" s="1"/>
  <c r="A954" i="25" s="1"/>
  <c r="A955" i="25" s="1"/>
  <c r="A926" i="25"/>
  <c r="A927" i="25" s="1"/>
  <c r="A928" i="25" s="1"/>
  <c r="A929" i="25" s="1"/>
  <c r="A930" i="25" s="1"/>
  <c r="B1010" i="25"/>
  <c r="D1010" i="24" s="1"/>
  <c r="B1126" i="25"/>
  <c r="D1126" i="24" s="1"/>
  <c r="B1184" i="25"/>
  <c r="D1184" i="24" s="1"/>
  <c r="B1155" i="25"/>
  <c r="D1155" i="24" s="1"/>
  <c r="B1068" i="25"/>
  <c r="D1068" i="24" s="1"/>
  <c r="B1088" i="25"/>
  <c r="D1088" i="24" s="1"/>
  <c r="B1039" i="25"/>
  <c r="D1039" i="24" s="1"/>
  <c r="B428" i="25"/>
  <c r="D428" i="24" s="1"/>
  <c r="B415" i="25"/>
  <c r="D415" i="24" s="1"/>
  <c r="C1241" i="4"/>
  <c r="D951" i="25" s="1"/>
  <c r="A951" i="47" s="1"/>
  <c r="C1165" i="4"/>
  <c r="D893" i="25" s="1"/>
  <c r="A893" i="47" s="1"/>
  <c r="C1356" i="4"/>
  <c r="C1126" i="4"/>
  <c r="D863" i="25" s="1"/>
  <c r="A863" i="47" s="1"/>
  <c r="C1088" i="4"/>
  <c r="D834" i="25" s="1"/>
  <c r="A834" i="47" s="1"/>
  <c r="C1050" i="4"/>
  <c r="D805" i="25" s="1"/>
  <c r="A805" i="47" s="1"/>
  <c r="C1279" i="4"/>
  <c r="D980" i="25" s="1"/>
  <c r="A980" i="47" s="1"/>
  <c r="C1318" i="4"/>
  <c r="C1394" i="4"/>
  <c r="C1432" i="4"/>
  <c r="C1012" i="4"/>
  <c r="D776" i="25" s="1"/>
  <c r="A776" i="47" s="1"/>
  <c r="C1203" i="4"/>
  <c r="D922" i="25" s="1"/>
  <c r="A922" i="47" s="1"/>
  <c r="C1546" i="4"/>
  <c r="D1184" i="25" s="1"/>
  <c r="C1470" i="4"/>
  <c r="C1508" i="4"/>
  <c r="D1155" i="25" s="1"/>
  <c r="A1085" i="28"/>
  <c r="W599" i="24" l="1"/>
  <c r="X599" i="24"/>
  <c r="Q571" i="24"/>
  <c r="R571" i="24"/>
  <c r="S571" i="24"/>
  <c r="N627" i="24"/>
  <c r="N571" i="24"/>
  <c r="N629" i="24"/>
  <c r="N628" i="24"/>
  <c r="N630" i="24"/>
  <c r="N625" i="24"/>
  <c r="N626" i="24"/>
  <c r="A1215" i="28"/>
  <c r="D1068" i="25"/>
  <c r="A1544" i="46"/>
  <c r="D1010" i="25"/>
  <c r="A1460" i="46"/>
  <c r="D1039" i="25"/>
  <c r="A1502" i="46"/>
  <c r="N660" i="25"/>
  <c r="P660" i="24" s="1"/>
  <c r="A660" i="47"/>
  <c r="N601" i="25"/>
  <c r="P601" i="24" s="1"/>
  <c r="A601" i="47"/>
  <c r="E700" i="28"/>
  <c r="C629" i="47"/>
  <c r="L629" i="24"/>
  <c r="E629" i="47"/>
  <c r="K863" i="46"/>
  <c r="N863" i="46" s="1"/>
  <c r="I597" i="47"/>
  <c r="R629" i="25"/>
  <c r="M700" i="28" s="1"/>
  <c r="G629" i="47"/>
  <c r="K866" i="46"/>
  <c r="N866" i="46" s="1"/>
  <c r="I600" i="47"/>
  <c r="G700" i="28"/>
  <c r="D629" i="47"/>
  <c r="K861" i="46"/>
  <c r="N861" i="46" s="1"/>
  <c r="I595" i="47"/>
  <c r="B700" i="28"/>
  <c r="B629" i="47"/>
  <c r="K781" i="46"/>
  <c r="I541" i="47"/>
  <c r="K862" i="46"/>
  <c r="N862" i="46" s="1"/>
  <c r="I596" i="47"/>
  <c r="K864" i="46"/>
  <c r="N864" i="46" s="1"/>
  <c r="I598" i="47"/>
  <c r="J700" i="28"/>
  <c r="F629" i="47"/>
  <c r="K667" i="28"/>
  <c r="N667" i="28" s="1"/>
  <c r="K865" i="46"/>
  <c r="N865" i="46" s="1"/>
  <c r="N657" i="25"/>
  <c r="P657" i="24" s="1"/>
  <c r="N659" i="25"/>
  <c r="P659" i="24" s="1"/>
  <c r="N658" i="25"/>
  <c r="P658" i="24" s="1"/>
  <c r="D1126" i="25"/>
  <c r="B1609" i="46"/>
  <c r="D1097" i="25"/>
  <c r="S656" i="24"/>
  <c r="R657" i="24"/>
  <c r="V657" i="24"/>
  <c r="S658" i="24"/>
  <c r="T630" i="24"/>
  <c r="S630" i="24"/>
  <c r="Q630" i="24"/>
  <c r="R630" i="24"/>
  <c r="V630" i="24"/>
  <c r="U630" i="24"/>
  <c r="T658" i="24"/>
  <c r="S657" i="24"/>
  <c r="U656" i="24"/>
  <c r="U657" i="24"/>
  <c r="T656" i="24"/>
  <c r="Q658" i="24"/>
  <c r="Q657" i="24"/>
  <c r="V655" i="24"/>
  <c r="T655" i="24"/>
  <c r="Q655" i="24"/>
  <c r="T657" i="24"/>
  <c r="U658" i="24"/>
  <c r="V658" i="24"/>
  <c r="V656" i="24"/>
  <c r="Q656" i="24"/>
  <c r="T659" i="24"/>
  <c r="S659" i="24"/>
  <c r="R659" i="24"/>
  <c r="Q659" i="24"/>
  <c r="V659" i="24"/>
  <c r="U659" i="24"/>
  <c r="S655" i="24"/>
  <c r="R655" i="24"/>
  <c r="R658" i="24"/>
  <c r="U655" i="24"/>
  <c r="R656" i="24"/>
  <c r="C1662" i="4"/>
  <c r="D1272" i="25"/>
  <c r="F1271" i="24"/>
  <c r="D1417" i="25"/>
  <c r="D1475" i="25"/>
  <c r="F1445" i="24"/>
  <c r="F1213" i="24"/>
  <c r="F1242" i="24"/>
  <c r="D1446" i="25"/>
  <c r="C1586" i="4"/>
  <c r="D1214" i="25"/>
  <c r="C1624" i="4"/>
  <c r="D1243" i="25"/>
  <c r="F1300" i="24"/>
  <c r="F1358" i="24"/>
  <c r="F1387" i="24"/>
  <c r="F1329" i="24"/>
  <c r="C1700" i="4"/>
  <c r="D1301" i="25"/>
  <c r="D1359" i="25"/>
  <c r="F1416" i="24"/>
  <c r="B1953" i="46"/>
  <c r="D1388" i="25"/>
  <c r="F1474" i="24"/>
  <c r="C1738" i="4"/>
  <c r="D1330" i="25"/>
  <c r="O629" i="24"/>
  <c r="F700" i="28"/>
  <c r="D700" i="28"/>
  <c r="O700" i="28" s="1"/>
  <c r="G629" i="24"/>
  <c r="H629" i="24"/>
  <c r="J629" i="24"/>
  <c r="Y599" i="24"/>
  <c r="S599" i="25"/>
  <c r="O629" i="25"/>
  <c r="I629" i="47" s="1"/>
  <c r="I629" i="24"/>
  <c r="X629" i="24" s="1"/>
  <c r="M629" i="24"/>
  <c r="H700" i="28"/>
  <c r="E660" i="25"/>
  <c r="B660" i="47" s="1"/>
  <c r="I700" i="28"/>
  <c r="K659" i="25"/>
  <c r="Z595" i="24"/>
  <c r="Y595" i="24"/>
  <c r="J655" i="25"/>
  <c r="E655" i="47" s="1"/>
  <c r="F658" i="25"/>
  <c r="C658" i="47" s="1"/>
  <c r="E657" i="25"/>
  <c r="B657" i="47" s="1"/>
  <c r="E699" i="28"/>
  <c r="O628" i="25"/>
  <c r="H628" i="24"/>
  <c r="K657" i="25"/>
  <c r="F657" i="47" s="1"/>
  <c r="J628" i="24"/>
  <c r="G699" i="28"/>
  <c r="K627" i="24"/>
  <c r="H698" i="28"/>
  <c r="J697" i="28"/>
  <c r="M626" i="24"/>
  <c r="G626" i="24"/>
  <c r="B697" i="28"/>
  <c r="I659" i="25"/>
  <c r="H733" i="28" s="1"/>
  <c r="W594" i="24"/>
  <c r="G656" i="25"/>
  <c r="W597" i="24"/>
  <c r="L658" i="25"/>
  <c r="H658" i="47" s="1"/>
  <c r="H697" i="28"/>
  <c r="K626" i="24"/>
  <c r="K655" i="25"/>
  <c r="F655" i="47" s="1"/>
  <c r="L655" i="25"/>
  <c r="H655" i="47" s="1"/>
  <c r="I628" i="24"/>
  <c r="X628" i="24" s="1"/>
  <c r="F699" i="28"/>
  <c r="J699" i="28"/>
  <c r="M628" i="24"/>
  <c r="O627" i="24"/>
  <c r="R627" i="25"/>
  <c r="M698" i="28" s="1"/>
  <c r="D698" i="28"/>
  <c r="O698" i="28" s="1"/>
  <c r="E656" i="25"/>
  <c r="B656" i="47" s="1"/>
  <c r="G627" i="24"/>
  <c r="B698" i="28"/>
  <c r="E659" i="25"/>
  <c r="K628" i="24"/>
  <c r="H699" i="28"/>
  <c r="M627" i="24"/>
  <c r="J698" i="28"/>
  <c r="R628" i="25"/>
  <c r="M699" i="28" s="1"/>
  <c r="O628" i="24"/>
  <c r="D699" i="28"/>
  <c r="O699" i="28" s="1"/>
  <c r="I657" i="25"/>
  <c r="H655" i="25"/>
  <c r="D655" i="47" s="1"/>
  <c r="H659" i="25"/>
  <c r="G659" i="25"/>
  <c r="G697" i="28"/>
  <c r="J626" i="24"/>
  <c r="M657" i="25"/>
  <c r="G657" i="47" s="1"/>
  <c r="Y597" i="24"/>
  <c r="Z597" i="24"/>
  <c r="J657" i="25"/>
  <c r="E657" i="47" s="1"/>
  <c r="S598" i="25"/>
  <c r="K666" i="28"/>
  <c r="N666" i="28" s="1"/>
  <c r="H657" i="25"/>
  <c r="D657" i="47" s="1"/>
  <c r="L656" i="25"/>
  <c r="H656" i="47" s="1"/>
  <c r="R626" i="25"/>
  <c r="M697" i="28" s="1"/>
  <c r="O626" i="24"/>
  <c r="D697" i="28"/>
  <c r="O697" i="28" s="1"/>
  <c r="O625" i="25"/>
  <c r="E696" i="28"/>
  <c r="H625" i="24"/>
  <c r="J625" i="24"/>
  <c r="G696" i="28"/>
  <c r="L628" i="24"/>
  <c r="I699" i="28"/>
  <c r="W595" i="24"/>
  <c r="I696" i="28"/>
  <c r="L625" i="24"/>
  <c r="Z598" i="24"/>
  <c r="Y598" i="24"/>
  <c r="K658" i="25"/>
  <c r="F658" i="47" s="1"/>
  <c r="J696" i="28"/>
  <c r="M625" i="24"/>
  <c r="W596" i="24"/>
  <c r="F656" i="25"/>
  <c r="C656" i="47" s="1"/>
  <c r="M659" i="25"/>
  <c r="J659" i="25"/>
  <c r="K664" i="28"/>
  <c r="N664" i="28" s="1"/>
  <c r="S596" i="25"/>
  <c r="R625" i="25"/>
  <c r="M696" i="28" s="1"/>
  <c r="O625" i="24"/>
  <c r="D696" i="28"/>
  <c r="O696" i="28" s="1"/>
  <c r="E658" i="25"/>
  <c r="B658" i="47" s="1"/>
  <c r="K625" i="24"/>
  <c r="H696" i="28"/>
  <c r="I656" i="25"/>
  <c r="G698" i="28"/>
  <c r="J627" i="24"/>
  <c r="G657" i="25"/>
  <c r="I658" i="25"/>
  <c r="M656" i="25"/>
  <c r="G656" i="47" s="1"/>
  <c r="J658" i="25"/>
  <c r="E658" i="47" s="1"/>
  <c r="S595" i="25"/>
  <c r="K663" i="28"/>
  <c r="N663" i="28" s="1"/>
  <c r="G655" i="25"/>
  <c r="O627" i="25"/>
  <c r="E698" i="28"/>
  <c r="H627" i="24"/>
  <c r="D631" i="25"/>
  <c r="A631" i="47" s="1"/>
  <c r="G658" i="25"/>
  <c r="M658" i="25"/>
  <c r="G658" i="47" s="1"/>
  <c r="L659" i="25"/>
  <c r="H659" i="47" s="1"/>
  <c r="H656" i="25"/>
  <c r="D656" i="47" s="1"/>
  <c r="L626" i="24"/>
  <c r="I697" i="28"/>
  <c r="B699" i="28"/>
  <c r="G628" i="24"/>
  <c r="F655" i="25"/>
  <c r="C655" i="47" s="1"/>
  <c r="F697" i="28"/>
  <c r="I626" i="24"/>
  <c r="X626" i="24" s="1"/>
  <c r="M655" i="25"/>
  <c r="G655" i="47" s="1"/>
  <c r="K665" i="28"/>
  <c r="N665" i="28" s="1"/>
  <c r="S597" i="25"/>
  <c r="H658" i="25"/>
  <c r="D658" i="47" s="1"/>
  <c r="L627" i="24"/>
  <c r="I698" i="28"/>
  <c r="H626" i="24"/>
  <c r="O626" i="25"/>
  <c r="E697" i="28"/>
  <c r="K656" i="25"/>
  <c r="F656" i="47" s="1"/>
  <c r="F657" i="25"/>
  <c r="C657" i="47" s="1"/>
  <c r="I625" i="24"/>
  <c r="X625" i="24" s="1"/>
  <c r="F696" i="28"/>
  <c r="W598" i="24"/>
  <c r="F659" i="25"/>
  <c r="I627" i="24"/>
  <c r="X627" i="24" s="1"/>
  <c r="F698" i="28"/>
  <c r="L657" i="25"/>
  <c r="H657" i="47" s="1"/>
  <c r="I655" i="25"/>
  <c r="J656" i="25"/>
  <c r="E656" i="47" s="1"/>
  <c r="Z596" i="24"/>
  <c r="Y596" i="24"/>
  <c r="A669" i="28"/>
  <c r="E601" i="25"/>
  <c r="B601" i="47" s="1"/>
  <c r="K660" i="25"/>
  <c r="F660" i="47" s="1"/>
  <c r="G660" i="25"/>
  <c r="J660" i="25"/>
  <c r="E660" i="47" s="1"/>
  <c r="M660" i="25"/>
  <c r="G660" i="47" s="1"/>
  <c r="H660" i="25"/>
  <c r="D660" i="47" s="1"/>
  <c r="F660" i="25"/>
  <c r="C660" i="47" s="1"/>
  <c r="I660" i="25"/>
  <c r="L660" i="25"/>
  <c r="H660" i="47" s="1"/>
  <c r="F601" i="24"/>
  <c r="F601" i="25"/>
  <c r="C601" i="47" s="1"/>
  <c r="H601" i="25"/>
  <c r="D601" i="47" s="1"/>
  <c r="K601" i="25"/>
  <c r="F601" i="47" s="1"/>
  <c r="I601" i="25"/>
  <c r="J601" i="25"/>
  <c r="E601" i="47" s="1"/>
  <c r="G601" i="25"/>
  <c r="M601" i="25"/>
  <c r="G601" i="47" s="1"/>
  <c r="L601" i="25"/>
  <c r="H601" i="47" s="1"/>
  <c r="Z629" i="24"/>
  <c r="Y629" i="24"/>
  <c r="W600" i="24"/>
  <c r="K668" i="28"/>
  <c r="N668" i="28" s="1"/>
  <c r="S600" i="25"/>
  <c r="Z600" i="24"/>
  <c r="Y600" i="24"/>
  <c r="K603" i="28"/>
  <c r="S541" i="25"/>
  <c r="Z541" i="24"/>
  <c r="Y541" i="24"/>
  <c r="W541" i="24"/>
  <c r="N570" i="28"/>
  <c r="G636" i="28"/>
  <c r="J571" i="24"/>
  <c r="F636" i="28"/>
  <c r="I571" i="24"/>
  <c r="X571" i="24" s="1"/>
  <c r="E636" i="28"/>
  <c r="H571" i="24"/>
  <c r="O571" i="25"/>
  <c r="G571" i="24"/>
  <c r="B636" i="28"/>
  <c r="L571" i="24"/>
  <c r="I636" i="28"/>
  <c r="D636" i="28"/>
  <c r="O636" i="28" s="1"/>
  <c r="R571" i="25"/>
  <c r="M636" i="28" s="1"/>
  <c r="O571" i="24"/>
  <c r="J636" i="28"/>
  <c r="M571" i="24"/>
  <c r="H636" i="28"/>
  <c r="K571" i="24"/>
  <c r="G630" i="24"/>
  <c r="B701" i="28"/>
  <c r="R630" i="25"/>
  <c r="M701" i="28" s="1"/>
  <c r="D701" i="28"/>
  <c r="O701" i="28" s="1"/>
  <c r="O630" i="24"/>
  <c r="I701" i="28"/>
  <c r="L630" i="24"/>
  <c r="F701" i="28"/>
  <c r="I630" i="24"/>
  <c r="X630" i="24" s="1"/>
  <c r="H701" i="28"/>
  <c r="K630" i="24"/>
  <c r="M630" i="24"/>
  <c r="J701" i="28"/>
  <c r="G701" i="28"/>
  <c r="J630" i="24"/>
  <c r="O630" i="25"/>
  <c r="E701" i="28"/>
  <c r="H630" i="24"/>
  <c r="F1010" i="24"/>
  <c r="A1120" i="28"/>
  <c r="F893" i="24"/>
  <c r="A991" i="28"/>
  <c r="F1184" i="24"/>
  <c r="A1312" i="28"/>
  <c r="F980" i="24"/>
  <c r="A1087" i="28"/>
  <c r="F951" i="24"/>
  <c r="A1055" i="28"/>
  <c r="F1126" i="24"/>
  <c r="A1248" i="28"/>
  <c r="F922" i="24"/>
  <c r="A1023" i="28"/>
  <c r="F805" i="24"/>
  <c r="A894" i="28"/>
  <c r="F718" i="24"/>
  <c r="A798" i="28"/>
  <c r="F776" i="24"/>
  <c r="A862" i="28"/>
  <c r="F834" i="24"/>
  <c r="A926" i="28"/>
  <c r="F689" i="24"/>
  <c r="A766" i="28"/>
  <c r="F1097" i="24"/>
  <c r="A1216" i="28"/>
  <c r="F863" i="24"/>
  <c r="A958" i="28"/>
  <c r="F660" i="24"/>
  <c r="A734" i="28"/>
  <c r="F1155" i="24"/>
  <c r="A1280" i="28"/>
  <c r="F1068" i="24"/>
  <c r="A1184" i="28"/>
  <c r="F1039" i="24"/>
  <c r="A1152" i="28"/>
  <c r="F747" i="24"/>
  <c r="A830" i="28"/>
  <c r="C937" i="4"/>
  <c r="D719" i="25" s="1"/>
  <c r="A719" i="47" s="1"/>
  <c r="C861" i="4"/>
  <c r="S688" i="24" s="1"/>
  <c r="C975" i="4"/>
  <c r="D748" i="25" s="1"/>
  <c r="A748" i="47" s="1"/>
  <c r="C1013" i="4"/>
  <c r="D777" i="25" s="1"/>
  <c r="A777" i="47" s="1"/>
  <c r="C899" i="4"/>
  <c r="D690" i="25" s="1"/>
  <c r="A961" i="25"/>
  <c r="A962" i="25" s="1"/>
  <c r="A963" i="25" s="1"/>
  <c r="A964" i="25" s="1"/>
  <c r="A965" i="25" s="1"/>
  <c r="A966" i="25" s="1"/>
  <c r="A967" i="25" s="1"/>
  <c r="A968" i="25" s="1"/>
  <c r="A969" i="25" s="1"/>
  <c r="A970" i="25" s="1"/>
  <c r="A971" i="25" s="1"/>
  <c r="A972" i="25" s="1"/>
  <c r="A973" i="25" s="1"/>
  <c r="A974" i="25" s="1"/>
  <c r="A975" i="25" s="1"/>
  <c r="A976" i="25" s="1"/>
  <c r="A977" i="25" s="1"/>
  <c r="A978" i="25" s="1"/>
  <c r="A979" i="25" s="1"/>
  <c r="A980" i="25" s="1"/>
  <c r="A981" i="25" s="1"/>
  <c r="A982" i="25" s="1"/>
  <c r="A983" i="25" s="1"/>
  <c r="A984" i="25" s="1"/>
  <c r="A985" i="25" s="1"/>
  <c r="A956" i="25"/>
  <c r="A957" i="25" s="1"/>
  <c r="A958" i="25" s="1"/>
  <c r="A959" i="25" s="1"/>
  <c r="A960" i="25" s="1"/>
  <c r="B416" i="25"/>
  <c r="B1011" i="25"/>
  <c r="D1011" i="24" s="1"/>
  <c r="B429" i="25"/>
  <c r="D429" i="24" s="1"/>
  <c r="B1089" i="25"/>
  <c r="D1089" i="24" s="1"/>
  <c r="B1156" i="25"/>
  <c r="D1156" i="24" s="1"/>
  <c r="B1127" i="25"/>
  <c r="D1127" i="24" s="1"/>
  <c r="B421" i="25"/>
  <c r="D421" i="24" s="1"/>
  <c r="B1040" i="25"/>
  <c r="D1040" i="24" s="1"/>
  <c r="B1069" i="25"/>
  <c r="D1069" i="24" s="1"/>
  <c r="B1185" i="25"/>
  <c r="D1185" i="24" s="1"/>
  <c r="C1280" i="4"/>
  <c r="D981" i="25" s="1"/>
  <c r="A981" i="47" s="1"/>
  <c r="C1509" i="4"/>
  <c r="D1156" i="25" s="1"/>
  <c r="C1547" i="4"/>
  <c r="D1185" i="25" s="1"/>
  <c r="C1395" i="4"/>
  <c r="C1127" i="4"/>
  <c r="D864" i="25" s="1"/>
  <c r="A864" i="47" s="1"/>
  <c r="C1166" i="4"/>
  <c r="D894" i="25" s="1"/>
  <c r="A894" i="47" s="1"/>
  <c r="C1242" i="4"/>
  <c r="D952" i="25" s="1"/>
  <c r="A952" i="47" s="1"/>
  <c r="C1471" i="4"/>
  <c r="C1204" i="4"/>
  <c r="D923" i="25" s="1"/>
  <c r="A923" i="47" s="1"/>
  <c r="C1433" i="4"/>
  <c r="C1319" i="4"/>
  <c r="C1051" i="4"/>
  <c r="D806" i="25" s="1"/>
  <c r="A806" i="47" s="1"/>
  <c r="C1089" i="4"/>
  <c r="D835" i="25" s="1"/>
  <c r="A835" i="47" s="1"/>
  <c r="C1357" i="4"/>
  <c r="N657" i="24" l="1"/>
  <c r="N658" i="24"/>
  <c r="N601" i="24"/>
  <c r="N660" i="24"/>
  <c r="N659" i="24"/>
  <c r="N656" i="24"/>
  <c r="N655" i="24"/>
  <c r="D1040" i="25"/>
  <c r="A1503" i="46"/>
  <c r="D1011" i="25"/>
  <c r="A1461" i="46"/>
  <c r="D1069" i="25"/>
  <c r="A1545" i="46"/>
  <c r="N690" i="25"/>
  <c r="P690" i="24" s="1"/>
  <c r="A690" i="47"/>
  <c r="K908" i="46"/>
  <c r="N908" i="46" s="1"/>
  <c r="I627" i="47"/>
  <c r="K824" i="46"/>
  <c r="I571" i="47"/>
  <c r="E733" i="28"/>
  <c r="C659" i="47"/>
  <c r="K907" i="46"/>
  <c r="N907" i="46" s="1"/>
  <c r="I626" i="47"/>
  <c r="I733" i="28"/>
  <c r="E659" i="47"/>
  <c r="O659" i="24"/>
  <c r="G659" i="47"/>
  <c r="G733" i="28"/>
  <c r="D659" i="47"/>
  <c r="K911" i="46"/>
  <c r="I630" i="47"/>
  <c r="K906" i="46"/>
  <c r="N906" i="46" s="1"/>
  <c r="I625" i="47"/>
  <c r="J733" i="28"/>
  <c r="F659" i="47"/>
  <c r="B733" i="28"/>
  <c r="B659" i="47"/>
  <c r="K909" i="46"/>
  <c r="N909" i="46" s="1"/>
  <c r="I628" i="47"/>
  <c r="K700" i="28"/>
  <c r="N700" i="28" s="1"/>
  <c r="K910" i="46"/>
  <c r="N910" i="46" s="1"/>
  <c r="N688" i="25"/>
  <c r="P688" i="24" s="1"/>
  <c r="E631" i="25"/>
  <c r="N631" i="25"/>
  <c r="P631" i="24" s="1"/>
  <c r="N689" i="25"/>
  <c r="P689" i="24" s="1"/>
  <c r="D1127" i="25"/>
  <c r="F1127" i="24" s="1"/>
  <c r="B1610" i="46"/>
  <c r="D1098" i="25"/>
  <c r="T660" i="24"/>
  <c r="S660" i="24"/>
  <c r="R660" i="24"/>
  <c r="Q660" i="24"/>
  <c r="V660" i="24"/>
  <c r="U660" i="24"/>
  <c r="T689" i="24"/>
  <c r="S689" i="24"/>
  <c r="R689" i="24"/>
  <c r="Q689" i="24"/>
  <c r="V689" i="24"/>
  <c r="U689" i="24"/>
  <c r="Q687" i="24"/>
  <c r="T685" i="24"/>
  <c r="V687" i="24"/>
  <c r="V688" i="24"/>
  <c r="T687" i="24"/>
  <c r="U685" i="24"/>
  <c r="V686" i="24"/>
  <c r="U688" i="24"/>
  <c r="Q688" i="24"/>
  <c r="Q685" i="24"/>
  <c r="R688" i="24"/>
  <c r="R687" i="24"/>
  <c r="R685" i="24"/>
  <c r="R686" i="24"/>
  <c r="S686" i="24"/>
  <c r="U686" i="24"/>
  <c r="U687" i="24"/>
  <c r="Q686" i="24"/>
  <c r="T686" i="24"/>
  <c r="T688" i="24"/>
  <c r="T601" i="24"/>
  <c r="S601" i="24"/>
  <c r="R601" i="24"/>
  <c r="Q601" i="24"/>
  <c r="V601" i="24"/>
  <c r="U601" i="24"/>
  <c r="V685" i="24"/>
  <c r="S687" i="24"/>
  <c r="S685" i="24"/>
  <c r="F1388" i="24"/>
  <c r="F1359" i="24"/>
  <c r="F1301" i="24"/>
  <c r="C1625" i="4"/>
  <c r="D1244" i="25"/>
  <c r="F1446" i="24"/>
  <c r="D1418" i="25"/>
  <c r="F1330" i="24"/>
  <c r="B1954" i="46"/>
  <c r="D1389" i="25"/>
  <c r="D1360" i="25"/>
  <c r="C1701" i="4"/>
  <c r="D1302" i="25"/>
  <c r="D1447" i="25"/>
  <c r="C1739" i="4"/>
  <c r="D1331" i="25"/>
  <c r="F1214" i="24"/>
  <c r="C1587" i="4"/>
  <c r="D1215" i="25"/>
  <c r="F1475" i="24"/>
  <c r="F1272" i="24"/>
  <c r="F1243" i="24"/>
  <c r="D1476" i="25"/>
  <c r="F1417" i="24"/>
  <c r="C1663" i="4"/>
  <c r="D1273" i="25"/>
  <c r="F733" i="28"/>
  <c r="L631" i="25"/>
  <c r="H631" i="47" s="1"/>
  <c r="H631" i="25"/>
  <c r="W629" i="24"/>
  <c r="K631" i="25"/>
  <c r="A702" i="28"/>
  <c r="S629" i="25"/>
  <c r="M631" i="25"/>
  <c r="F631" i="24"/>
  <c r="R659" i="25"/>
  <c r="M733" i="28" s="1"/>
  <c r="D661" i="25"/>
  <c r="A661" i="47" s="1"/>
  <c r="F631" i="25"/>
  <c r="J631" i="25"/>
  <c r="I631" i="25"/>
  <c r="H702" i="28" s="1"/>
  <c r="I659" i="24"/>
  <c r="X659" i="24" s="1"/>
  <c r="K659" i="24"/>
  <c r="Z659" i="24" s="1"/>
  <c r="G631" i="25"/>
  <c r="G659" i="24"/>
  <c r="H659" i="24"/>
  <c r="D733" i="28"/>
  <c r="O733" i="28" s="1"/>
  <c r="J659" i="24"/>
  <c r="O659" i="25"/>
  <c r="I659" i="47" s="1"/>
  <c r="L659" i="24"/>
  <c r="M659" i="24"/>
  <c r="M689" i="25"/>
  <c r="K655" i="24"/>
  <c r="H729" i="28"/>
  <c r="W627" i="24"/>
  <c r="G732" i="28"/>
  <c r="J658" i="24"/>
  <c r="R658" i="25"/>
  <c r="M732" i="28" s="1"/>
  <c r="O658" i="24"/>
  <c r="D732" i="28"/>
  <c r="O732" i="28" s="1"/>
  <c r="S627" i="25"/>
  <c r="K698" i="28"/>
  <c r="N698" i="28" s="1"/>
  <c r="R656" i="25"/>
  <c r="M730" i="28" s="1"/>
  <c r="D730" i="28"/>
  <c r="O730" i="28" s="1"/>
  <c r="O656" i="24"/>
  <c r="H732" i="28"/>
  <c r="K658" i="24"/>
  <c r="M686" i="25"/>
  <c r="G686" i="47" s="1"/>
  <c r="J686" i="25"/>
  <c r="E686" i="47" s="1"/>
  <c r="K686" i="25"/>
  <c r="F686" i="47" s="1"/>
  <c r="G731" i="28"/>
  <c r="J657" i="24"/>
  <c r="M685" i="25"/>
  <c r="G685" i="47" s="1"/>
  <c r="Z628" i="24"/>
  <c r="Y628" i="24"/>
  <c r="J729" i="28"/>
  <c r="M655" i="24"/>
  <c r="L686" i="25"/>
  <c r="H686" i="47" s="1"/>
  <c r="G657" i="24"/>
  <c r="B731" i="28"/>
  <c r="E690" i="25"/>
  <c r="B690" i="47" s="1"/>
  <c r="F689" i="25"/>
  <c r="K685" i="25"/>
  <c r="F685" i="47" s="1"/>
  <c r="H657" i="24"/>
  <c r="O657" i="25"/>
  <c r="E731" i="28"/>
  <c r="H655" i="24"/>
  <c r="E729" i="28"/>
  <c r="O655" i="25"/>
  <c r="J688" i="25"/>
  <c r="E688" i="47" s="1"/>
  <c r="L658" i="24"/>
  <c r="I732" i="28"/>
  <c r="E730" i="28"/>
  <c r="O656" i="25"/>
  <c r="H656" i="24"/>
  <c r="J732" i="28"/>
  <c r="M658" i="24"/>
  <c r="J687" i="25"/>
  <c r="E687" i="47" s="1"/>
  <c r="I731" i="28"/>
  <c r="L657" i="24"/>
  <c r="F730" i="28"/>
  <c r="I656" i="24"/>
  <c r="X656" i="24" s="1"/>
  <c r="E689" i="25"/>
  <c r="I689" i="25"/>
  <c r="K689" i="24" s="1"/>
  <c r="H687" i="25"/>
  <c r="D687" i="47" s="1"/>
  <c r="W625" i="24"/>
  <c r="L688" i="25"/>
  <c r="H688" i="47" s="1"/>
  <c r="F729" i="28"/>
  <c r="I655" i="24"/>
  <c r="X655" i="24" s="1"/>
  <c r="I686" i="25"/>
  <c r="G658" i="24"/>
  <c r="B732" i="28"/>
  <c r="I688" i="25"/>
  <c r="M687" i="25"/>
  <c r="G687" i="47" s="1"/>
  <c r="K696" i="28"/>
  <c r="N696" i="28" s="1"/>
  <c r="S625" i="25"/>
  <c r="E688" i="25"/>
  <c r="B688" i="47" s="1"/>
  <c r="M657" i="24"/>
  <c r="J731" i="28"/>
  <c r="E732" i="28"/>
  <c r="O658" i="25"/>
  <c r="H658" i="24"/>
  <c r="H689" i="25"/>
  <c r="K689" i="25"/>
  <c r="L656" i="24"/>
  <c r="I730" i="28"/>
  <c r="L685" i="25"/>
  <c r="H685" i="47" s="1"/>
  <c r="K697" i="28"/>
  <c r="N697" i="28" s="1"/>
  <c r="S626" i="25"/>
  <c r="G730" i="28"/>
  <c r="J656" i="24"/>
  <c r="G687" i="25"/>
  <c r="F688" i="25"/>
  <c r="C688" i="47" s="1"/>
  <c r="F687" i="25"/>
  <c r="C687" i="47" s="1"/>
  <c r="G656" i="24"/>
  <c r="B730" i="28"/>
  <c r="Y626" i="24"/>
  <c r="Z626" i="24"/>
  <c r="I687" i="25"/>
  <c r="G689" i="25"/>
  <c r="L689" i="25"/>
  <c r="H689" i="47" s="1"/>
  <c r="E686" i="25"/>
  <c r="B686" i="47" s="1"/>
  <c r="H688" i="25"/>
  <c r="D688" i="47" s="1"/>
  <c r="H686" i="25"/>
  <c r="D686" i="47" s="1"/>
  <c r="F732" i="28"/>
  <c r="I658" i="24"/>
  <c r="X658" i="24" s="1"/>
  <c r="F731" i="28"/>
  <c r="I657" i="24"/>
  <c r="X657" i="24" s="1"/>
  <c r="H730" i="28"/>
  <c r="K656" i="24"/>
  <c r="Z625" i="24"/>
  <c r="Y625" i="24"/>
  <c r="G686" i="25"/>
  <c r="D731" i="28"/>
  <c r="O731" i="28" s="1"/>
  <c r="R657" i="25"/>
  <c r="M731" i="28" s="1"/>
  <c r="O657" i="24"/>
  <c r="W628" i="24"/>
  <c r="L655" i="24"/>
  <c r="I729" i="28"/>
  <c r="G688" i="25"/>
  <c r="J689" i="25"/>
  <c r="I685" i="25"/>
  <c r="M688" i="25"/>
  <c r="G688" i="47" s="1"/>
  <c r="M656" i="24"/>
  <c r="J730" i="28"/>
  <c r="R655" i="25"/>
  <c r="M729" i="28" s="1"/>
  <c r="O655" i="24"/>
  <c r="D729" i="28"/>
  <c r="O729" i="28" s="1"/>
  <c r="W626" i="24"/>
  <c r="L687" i="25"/>
  <c r="H687" i="47" s="1"/>
  <c r="F686" i="25"/>
  <c r="C686" i="47" s="1"/>
  <c r="J685" i="25"/>
  <c r="E685" i="47" s="1"/>
  <c r="K688" i="25"/>
  <c r="F688" i="47" s="1"/>
  <c r="G729" i="28"/>
  <c r="J655" i="24"/>
  <c r="H731" i="28"/>
  <c r="K657" i="24"/>
  <c r="K687" i="25"/>
  <c r="F687" i="47" s="1"/>
  <c r="E687" i="25"/>
  <c r="B687" i="47" s="1"/>
  <c r="H685" i="25"/>
  <c r="D685" i="47" s="1"/>
  <c r="Z627" i="24"/>
  <c r="Y627" i="24"/>
  <c r="S628" i="25"/>
  <c r="K699" i="28"/>
  <c r="N699" i="28" s="1"/>
  <c r="G685" i="25"/>
  <c r="B417" i="25"/>
  <c r="D416" i="24"/>
  <c r="M690" i="25"/>
  <c r="G690" i="47" s="1"/>
  <c r="F690" i="25"/>
  <c r="C690" i="47" s="1"/>
  <c r="L690" i="25"/>
  <c r="H690" i="47" s="1"/>
  <c r="G690" i="25"/>
  <c r="J690" i="25"/>
  <c r="E690" i="47" s="1"/>
  <c r="K690" i="25"/>
  <c r="F690" i="47" s="1"/>
  <c r="H690" i="25"/>
  <c r="D690" i="47" s="1"/>
  <c r="I690" i="25"/>
  <c r="K701" i="28"/>
  <c r="N701" i="28" s="1"/>
  <c r="S630" i="25"/>
  <c r="Y630" i="24"/>
  <c r="Z630" i="24"/>
  <c r="W630" i="24"/>
  <c r="Y571" i="24"/>
  <c r="Z571" i="24"/>
  <c r="K636" i="28"/>
  <c r="S571" i="25"/>
  <c r="W571" i="24"/>
  <c r="N603" i="28"/>
  <c r="D669" i="28"/>
  <c r="O669" i="28" s="1"/>
  <c r="O601" i="24"/>
  <c r="R601" i="25"/>
  <c r="M669" i="28" s="1"/>
  <c r="F669" i="28"/>
  <c r="I601" i="24"/>
  <c r="X601" i="24" s="1"/>
  <c r="G601" i="24"/>
  <c r="B669" i="28"/>
  <c r="L601" i="24"/>
  <c r="I669" i="28"/>
  <c r="K601" i="24"/>
  <c r="H669" i="28"/>
  <c r="M601" i="24"/>
  <c r="J669" i="28"/>
  <c r="G669" i="28"/>
  <c r="J601" i="24"/>
  <c r="O601" i="25"/>
  <c r="H601" i="24"/>
  <c r="E669" i="28"/>
  <c r="K660" i="24"/>
  <c r="H734" i="28"/>
  <c r="G660" i="24"/>
  <c r="B734" i="28"/>
  <c r="O660" i="25"/>
  <c r="H660" i="24"/>
  <c r="E734" i="28"/>
  <c r="G734" i="28"/>
  <c r="J660" i="24"/>
  <c r="R660" i="25"/>
  <c r="M734" i="28" s="1"/>
  <c r="D734" i="28"/>
  <c r="O734" i="28" s="1"/>
  <c r="O660" i="24"/>
  <c r="L660" i="24"/>
  <c r="I734" i="28"/>
  <c r="I660" i="24"/>
  <c r="X660" i="24" s="1"/>
  <c r="F734" i="28"/>
  <c r="J734" i="28"/>
  <c r="M660" i="24"/>
  <c r="F952" i="24"/>
  <c r="A1056" i="28"/>
  <c r="F923" i="24"/>
  <c r="A1024" i="28"/>
  <c r="F1185" i="24"/>
  <c r="A1313" i="28"/>
  <c r="F1040" i="24"/>
  <c r="A1153" i="28"/>
  <c r="A1249" i="28"/>
  <c r="F1156" i="24"/>
  <c r="A1281" i="28"/>
  <c r="F719" i="24"/>
  <c r="A799" i="28"/>
  <c r="F835" i="24"/>
  <c r="A927" i="28"/>
  <c r="F981" i="24"/>
  <c r="A1088" i="28"/>
  <c r="F894" i="24"/>
  <c r="A992" i="28"/>
  <c r="F690" i="24"/>
  <c r="A767" i="28"/>
  <c r="F806" i="24"/>
  <c r="A895" i="28"/>
  <c r="F1011" i="24"/>
  <c r="A1121" i="28"/>
  <c r="F864" i="24"/>
  <c r="A959" i="28"/>
  <c r="F777" i="24"/>
  <c r="A863" i="28"/>
  <c r="F1098" i="24"/>
  <c r="A1217" i="28"/>
  <c r="F1069" i="24"/>
  <c r="A1185" i="28"/>
  <c r="F748" i="24"/>
  <c r="A831" i="28"/>
  <c r="C1052" i="4"/>
  <c r="D807" i="25" s="1"/>
  <c r="A807" i="47" s="1"/>
  <c r="C900" i="4"/>
  <c r="C1014" i="4"/>
  <c r="D778" i="25" s="1"/>
  <c r="A778" i="47" s="1"/>
  <c r="C976" i="4"/>
  <c r="D749" i="25" s="1"/>
  <c r="A749" i="47" s="1"/>
  <c r="C938" i="4"/>
  <c r="D720" i="25" s="1"/>
  <c r="A991" i="25"/>
  <c r="A986" i="25"/>
  <c r="A987" i="25" s="1"/>
  <c r="A988" i="25" s="1"/>
  <c r="A989" i="25" s="1"/>
  <c r="A990" i="25" s="1"/>
  <c r="B1012" i="25"/>
  <c r="D1012" i="24" s="1"/>
  <c r="B1186" i="25"/>
  <c r="D1186" i="24" s="1"/>
  <c r="B1157" i="25"/>
  <c r="D1157" i="24" s="1"/>
  <c r="B1090" i="25"/>
  <c r="D1090" i="24" s="1"/>
  <c r="B1070" i="25"/>
  <c r="D1070" i="24" s="1"/>
  <c r="B1041" i="25"/>
  <c r="D1041" i="24" s="1"/>
  <c r="B1128" i="25"/>
  <c r="D1128" i="24" s="1"/>
  <c r="B430" i="25"/>
  <c r="D430" i="24" s="1"/>
  <c r="C1090" i="4"/>
  <c r="D836" i="25" s="1"/>
  <c r="A836" i="47" s="1"/>
  <c r="C1320" i="4"/>
  <c r="C1205" i="4"/>
  <c r="D924" i="25" s="1"/>
  <c r="A924" i="47" s="1"/>
  <c r="C1243" i="4"/>
  <c r="D953" i="25" s="1"/>
  <c r="A953" i="47" s="1"/>
  <c r="C1128" i="4"/>
  <c r="D865" i="25" s="1"/>
  <c r="A865" i="47" s="1"/>
  <c r="C1510" i="4"/>
  <c r="D1157" i="25" s="1"/>
  <c r="C1281" i="4"/>
  <c r="D982" i="25" s="1"/>
  <c r="A982" i="47" s="1"/>
  <c r="C1358" i="4"/>
  <c r="C1434" i="4"/>
  <c r="C1472" i="4"/>
  <c r="C1167" i="4"/>
  <c r="D895" i="25" s="1"/>
  <c r="A895" i="47" s="1"/>
  <c r="C1396" i="4"/>
  <c r="C1548" i="4"/>
  <c r="D1186" i="25" s="1"/>
  <c r="N687" i="24" l="1"/>
  <c r="N685" i="24"/>
  <c r="N689" i="24"/>
  <c r="N686" i="24"/>
  <c r="N688" i="24"/>
  <c r="N631" i="24"/>
  <c r="N690" i="24"/>
  <c r="D1012" i="25"/>
  <c r="A1462" i="46"/>
  <c r="D1041" i="25"/>
  <c r="A1504" i="46"/>
  <c r="D1070" i="25"/>
  <c r="A1546" i="46"/>
  <c r="N720" i="25"/>
  <c r="P720" i="24" s="1"/>
  <c r="A720" i="47"/>
  <c r="L689" i="24"/>
  <c r="E689" i="47"/>
  <c r="K955" i="46"/>
  <c r="I660" i="47"/>
  <c r="K953" i="46"/>
  <c r="I658" i="47"/>
  <c r="E766" i="28"/>
  <c r="C689" i="47"/>
  <c r="R631" i="25"/>
  <c r="M702" i="28" s="1"/>
  <c r="G631" i="47"/>
  <c r="K950" i="46"/>
  <c r="N950" i="46" s="1"/>
  <c r="I655" i="47"/>
  <c r="G689" i="24"/>
  <c r="B689" i="47"/>
  <c r="L631" i="24"/>
  <c r="E631" i="47"/>
  <c r="J702" i="28"/>
  <c r="F631" i="47"/>
  <c r="K951" i="46"/>
  <c r="I656" i="47"/>
  <c r="E702" i="28"/>
  <c r="C631" i="47"/>
  <c r="G631" i="24"/>
  <c r="B631" i="47"/>
  <c r="M689" i="24"/>
  <c r="F689" i="47"/>
  <c r="K952" i="46"/>
  <c r="I657" i="47"/>
  <c r="G702" i="28"/>
  <c r="D631" i="47"/>
  <c r="J689" i="24"/>
  <c r="D689" i="47"/>
  <c r="K867" i="46"/>
  <c r="N867" i="46" s="1"/>
  <c r="I601" i="47"/>
  <c r="D766" i="28"/>
  <c r="O766" i="28" s="1"/>
  <c r="G689" i="47"/>
  <c r="B702" i="28"/>
  <c r="K733" i="28"/>
  <c r="N733" i="28" s="1"/>
  <c r="K954" i="46"/>
  <c r="N717" i="25"/>
  <c r="P717" i="24" s="1"/>
  <c r="N718" i="25"/>
  <c r="P718" i="24" s="1"/>
  <c r="E661" i="25"/>
  <c r="N661" i="25"/>
  <c r="P661" i="24" s="1"/>
  <c r="N719" i="25"/>
  <c r="P719" i="24" s="1"/>
  <c r="D1128" i="25"/>
  <c r="B1611" i="46"/>
  <c r="D1099" i="25"/>
  <c r="F1099" i="24" s="1"/>
  <c r="V717" i="24"/>
  <c r="U716" i="24"/>
  <c r="T717" i="24"/>
  <c r="Q717" i="24"/>
  <c r="R717" i="24"/>
  <c r="R715" i="24"/>
  <c r="Q715" i="24"/>
  <c r="R716" i="24"/>
  <c r="V715" i="24"/>
  <c r="S717" i="24"/>
  <c r="V718" i="24"/>
  <c r="U717" i="24"/>
  <c r="V716" i="24"/>
  <c r="U715" i="24"/>
  <c r="U718" i="24"/>
  <c r="Q718" i="24"/>
  <c r="T719" i="24"/>
  <c r="S719" i="24"/>
  <c r="Q719" i="24"/>
  <c r="R719" i="24"/>
  <c r="V719" i="24"/>
  <c r="U719" i="24"/>
  <c r="T715" i="24"/>
  <c r="T716" i="24"/>
  <c r="R718" i="24"/>
  <c r="T690" i="24"/>
  <c r="S690" i="24"/>
  <c r="V690" i="24"/>
  <c r="R690" i="24"/>
  <c r="Q690" i="24"/>
  <c r="U690" i="24"/>
  <c r="T631" i="24"/>
  <c r="R631" i="24"/>
  <c r="S631" i="24"/>
  <c r="Q631" i="24"/>
  <c r="V631" i="24"/>
  <c r="U631" i="24"/>
  <c r="Q716" i="24"/>
  <c r="S715" i="24"/>
  <c r="S718" i="24"/>
  <c r="T714" i="24"/>
  <c r="S716" i="24"/>
  <c r="T718" i="24"/>
  <c r="C1702" i="4"/>
  <c r="D1303" i="25"/>
  <c r="C1740" i="4"/>
  <c r="D1332" i="25"/>
  <c r="F1302" i="24"/>
  <c r="F1389" i="24"/>
  <c r="F1476" i="24"/>
  <c r="F1215" i="24"/>
  <c r="F1360" i="24"/>
  <c r="B1955" i="46"/>
  <c r="D1390" i="25"/>
  <c r="D1477" i="25"/>
  <c r="C1588" i="4"/>
  <c r="D1216" i="25"/>
  <c r="D1361" i="25"/>
  <c r="F1244" i="24"/>
  <c r="F1273" i="24"/>
  <c r="F1447" i="24"/>
  <c r="F1418" i="24"/>
  <c r="C1626" i="4"/>
  <c r="D1245" i="25"/>
  <c r="C1664" i="4"/>
  <c r="D1274" i="25"/>
  <c r="F1331" i="24"/>
  <c r="D1448" i="25"/>
  <c r="D1419" i="25"/>
  <c r="F766" i="28"/>
  <c r="F702" i="28"/>
  <c r="J631" i="24"/>
  <c r="M631" i="24"/>
  <c r="K661" i="25"/>
  <c r="L661" i="25"/>
  <c r="H661" i="47" s="1"/>
  <c r="F661" i="25"/>
  <c r="A735" i="28"/>
  <c r="J661" i="25"/>
  <c r="F661" i="24"/>
  <c r="H661" i="25"/>
  <c r="D661" i="47" s="1"/>
  <c r="G661" i="25"/>
  <c r="I661" i="25"/>
  <c r="H735" i="28" s="1"/>
  <c r="M661" i="25"/>
  <c r="Y659" i="24"/>
  <c r="I631" i="24"/>
  <c r="X631" i="24" s="1"/>
  <c r="D702" i="28"/>
  <c r="O702" i="28" s="1"/>
  <c r="O631" i="24"/>
  <c r="I702" i="28"/>
  <c r="K631" i="24"/>
  <c r="Y631" i="24" s="1"/>
  <c r="I766" i="28"/>
  <c r="B766" i="28"/>
  <c r="W659" i="24"/>
  <c r="H631" i="24"/>
  <c r="O631" i="25"/>
  <c r="I631" i="47" s="1"/>
  <c r="I689" i="24"/>
  <c r="S659" i="25"/>
  <c r="R689" i="25"/>
  <c r="M766" i="28" s="1"/>
  <c r="O689" i="24"/>
  <c r="G766" i="28"/>
  <c r="J766" i="28"/>
  <c r="H766" i="28"/>
  <c r="H689" i="24"/>
  <c r="O689" i="25"/>
  <c r="H719" i="25"/>
  <c r="G715" i="25"/>
  <c r="K685" i="24"/>
  <c r="H762" i="28"/>
  <c r="I718" i="25"/>
  <c r="F765" i="28"/>
  <c r="I688" i="24"/>
  <c r="X688" i="24" s="1"/>
  <c r="F763" i="28"/>
  <c r="I686" i="24"/>
  <c r="X686" i="24" s="1"/>
  <c r="M717" i="25"/>
  <c r="G717" i="47" s="1"/>
  <c r="K687" i="24"/>
  <c r="H764" i="28"/>
  <c r="H717" i="25"/>
  <c r="D717" i="47" s="1"/>
  <c r="H716" i="25"/>
  <c r="D716" i="47" s="1"/>
  <c r="K718" i="25"/>
  <c r="F718" i="47" s="1"/>
  <c r="F716" i="25"/>
  <c r="C716" i="47" s="1"/>
  <c r="I765" i="28"/>
  <c r="L688" i="24"/>
  <c r="K731" i="28"/>
  <c r="N731" i="28" s="1"/>
  <c r="S657" i="25"/>
  <c r="O685" i="24"/>
  <c r="R685" i="25"/>
  <c r="M762" i="28" s="1"/>
  <c r="D762" i="28"/>
  <c r="O762" i="28" s="1"/>
  <c r="F717" i="25"/>
  <c r="C717" i="47" s="1"/>
  <c r="G718" i="25"/>
  <c r="L719" i="25"/>
  <c r="H719" i="47" s="1"/>
  <c r="M687" i="24"/>
  <c r="J764" i="28"/>
  <c r="M688" i="24"/>
  <c r="J765" i="28"/>
  <c r="L685" i="24"/>
  <c r="I762" i="28"/>
  <c r="E716" i="25"/>
  <c r="B716" i="47" s="1"/>
  <c r="O688" i="25"/>
  <c r="H688" i="24"/>
  <c r="E765" i="28"/>
  <c r="E717" i="25"/>
  <c r="B717" i="47" s="1"/>
  <c r="K688" i="24"/>
  <c r="H765" i="28"/>
  <c r="G716" i="25"/>
  <c r="G764" i="28"/>
  <c r="J687" i="24"/>
  <c r="I717" i="25"/>
  <c r="J762" i="28"/>
  <c r="M685" i="24"/>
  <c r="H715" i="25"/>
  <c r="D715" i="47" s="1"/>
  <c r="L686" i="24"/>
  <c r="I763" i="28"/>
  <c r="Z655" i="24"/>
  <c r="Y655" i="24"/>
  <c r="I719" i="25"/>
  <c r="H799" i="28" s="1"/>
  <c r="M719" i="25"/>
  <c r="Z657" i="24"/>
  <c r="Y657" i="24"/>
  <c r="K716" i="25"/>
  <c r="F716" i="47" s="1"/>
  <c r="L715" i="25"/>
  <c r="H715" i="47" s="1"/>
  <c r="W657" i="24"/>
  <c r="W658" i="24"/>
  <c r="B763" i="28"/>
  <c r="G686" i="24"/>
  <c r="M715" i="25"/>
  <c r="G715" i="47" s="1"/>
  <c r="J718" i="25"/>
  <c r="E718" i="47" s="1"/>
  <c r="Y658" i="24"/>
  <c r="Z658" i="24"/>
  <c r="K715" i="25"/>
  <c r="F715" i="47" s="1"/>
  <c r="E720" i="25"/>
  <c r="B720" i="47" s="1"/>
  <c r="J719" i="25"/>
  <c r="G719" i="25"/>
  <c r="F762" i="28"/>
  <c r="I685" i="24"/>
  <c r="X685" i="24" s="1"/>
  <c r="G687" i="24"/>
  <c r="B764" i="28"/>
  <c r="D765" i="28"/>
  <c r="O765" i="28" s="1"/>
  <c r="R688" i="25"/>
  <c r="M765" i="28" s="1"/>
  <c r="O688" i="24"/>
  <c r="E719" i="25"/>
  <c r="E764" i="28"/>
  <c r="H687" i="24"/>
  <c r="O687" i="25"/>
  <c r="G717" i="25"/>
  <c r="I687" i="24"/>
  <c r="X687" i="24" s="1"/>
  <c r="F764" i="28"/>
  <c r="M716" i="25"/>
  <c r="G716" i="47" s="1"/>
  <c r="S658" i="25"/>
  <c r="K732" i="28"/>
  <c r="N732" i="28" s="1"/>
  <c r="F715" i="25"/>
  <c r="C715" i="47" s="1"/>
  <c r="L716" i="25"/>
  <c r="H716" i="47" s="1"/>
  <c r="W656" i="24"/>
  <c r="S655" i="25"/>
  <c r="K729" i="28"/>
  <c r="N729" i="28" s="1"/>
  <c r="F718" i="25"/>
  <c r="C718" i="47" s="1"/>
  <c r="K719" i="25"/>
  <c r="L717" i="25"/>
  <c r="H717" i="47" s="1"/>
  <c r="E718" i="25"/>
  <c r="B718" i="47" s="1"/>
  <c r="Z656" i="24"/>
  <c r="Y656" i="24"/>
  <c r="J716" i="25"/>
  <c r="E716" i="47" s="1"/>
  <c r="W655" i="24"/>
  <c r="I716" i="25"/>
  <c r="I764" i="28"/>
  <c r="L687" i="24"/>
  <c r="J763" i="28"/>
  <c r="M686" i="24"/>
  <c r="F719" i="25"/>
  <c r="G762" i="28"/>
  <c r="J685" i="24"/>
  <c r="I715" i="25"/>
  <c r="H686" i="24"/>
  <c r="E763" i="28"/>
  <c r="O686" i="25"/>
  <c r="H718" i="25"/>
  <c r="D718" i="47" s="1"/>
  <c r="J686" i="24"/>
  <c r="G763" i="28"/>
  <c r="J688" i="24"/>
  <c r="G765" i="28"/>
  <c r="L718" i="25"/>
  <c r="H718" i="47" s="1"/>
  <c r="B765" i="28"/>
  <c r="G688" i="24"/>
  <c r="D764" i="28"/>
  <c r="O764" i="28" s="1"/>
  <c r="R687" i="25"/>
  <c r="M764" i="28" s="1"/>
  <c r="O687" i="24"/>
  <c r="H763" i="28"/>
  <c r="K686" i="24"/>
  <c r="S656" i="25"/>
  <c r="K730" i="28"/>
  <c r="N730" i="28" s="1"/>
  <c r="J715" i="25"/>
  <c r="E715" i="47" s="1"/>
  <c r="K717" i="25"/>
  <c r="F717" i="47" s="1"/>
  <c r="J717" i="25"/>
  <c r="E717" i="47" s="1"/>
  <c r="R686" i="25"/>
  <c r="M763" i="28" s="1"/>
  <c r="O686" i="24"/>
  <c r="D763" i="28"/>
  <c r="O763" i="28" s="1"/>
  <c r="M718" i="25"/>
  <c r="G718" i="47" s="1"/>
  <c r="A992" i="25"/>
  <c r="A993" i="25" s="1"/>
  <c r="A994" i="25" s="1"/>
  <c r="A995" i="25" s="1"/>
  <c r="A996" i="25" s="1"/>
  <c r="A997" i="25" s="1"/>
  <c r="A998" i="25" s="1"/>
  <c r="A999" i="25" s="1"/>
  <c r="A1000" i="25" s="1"/>
  <c r="A1001" i="25" s="1"/>
  <c r="A1002" i="25" s="1"/>
  <c r="A1003" i="25" s="1"/>
  <c r="A1004" i="25" s="1"/>
  <c r="A1005" i="25" s="1"/>
  <c r="A1006" i="25" s="1"/>
  <c r="A1007" i="25" s="1"/>
  <c r="A1008" i="25" s="1"/>
  <c r="A1009" i="25" s="1"/>
  <c r="A1010" i="25" s="1"/>
  <c r="A1011" i="25" s="1"/>
  <c r="A1012" i="25" s="1"/>
  <c r="A1013" i="25" s="1"/>
  <c r="A1014" i="25" s="1"/>
  <c r="A1015" i="25" s="1"/>
  <c r="A1016" i="25" s="1"/>
  <c r="A1017" i="25" s="1"/>
  <c r="A1018" i="25" s="1"/>
  <c r="A1019" i="25" s="1"/>
  <c r="A1020" i="25" s="1"/>
  <c r="A1021" i="25" s="1"/>
  <c r="A1022" i="25" s="1"/>
  <c r="A1023" i="25" s="1"/>
  <c r="A1024" i="25" s="1"/>
  <c r="A1025" i="25" s="1"/>
  <c r="A1026" i="25" s="1"/>
  <c r="A1027" i="25" s="1"/>
  <c r="A1028" i="25" s="1"/>
  <c r="A1029" i="25" s="1"/>
  <c r="A1030" i="25" s="1"/>
  <c r="A1031" i="25" s="1"/>
  <c r="A1032" i="25" s="1"/>
  <c r="A1033" i="25" s="1"/>
  <c r="A1034" i="25" s="1"/>
  <c r="A1035" i="25" s="1"/>
  <c r="A1036" i="25" s="1"/>
  <c r="A1037" i="25" s="1"/>
  <c r="A1038" i="25" s="1"/>
  <c r="A1039" i="25" s="1"/>
  <c r="A1040" i="25" s="1"/>
  <c r="A1041" i="25" s="1"/>
  <c r="A1042" i="25" s="1"/>
  <c r="A1043" i="25" s="1"/>
  <c r="A1044" i="25" s="1"/>
  <c r="A1045" i="25" s="1"/>
  <c r="J720" i="25"/>
  <c r="E720" i="47" s="1"/>
  <c r="M720" i="25"/>
  <c r="G720" i="47" s="1"/>
  <c r="F720" i="25"/>
  <c r="C720" i="47" s="1"/>
  <c r="I720" i="25"/>
  <c r="G720" i="25"/>
  <c r="K720" i="25"/>
  <c r="F720" i="47" s="1"/>
  <c r="H720" i="25"/>
  <c r="D720" i="47" s="1"/>
  <c r="L720" i="25"/>
  <c r="H720" i="47" s="1"/>
  <c r="Y689" i="24"/>
  <c r="Z689" i="24"/>
  <c r="W660" i="24"/>
  <c r="K734" i="28"/>
  <c r="N734" i="28" s="1"/>
  <c r="S660" i="25"/>
  <c r="Y660" i="24"/>
  <c r="Z660" i="24"/>
  <c r="K669" i="28"/>
  <c r="S601" i="25"/>
  <c r="Y601" i="24"/>
  <c r="Z601" i="24"/>
  <c r="W601" i="24"/>
  <c r="N636" i="28"/>
  <c r="G690" i="24"/>
  <c r="B767" i="28"/>
  <c r="H767" i="28"/>
  <c r="K690" i="24"/>
  <c r="J690" i="24"/>
  <c r="G767" i="28"/>
  <c r="J767" i="28"/>
  <c r="M690" i="24"/>
  <c r="L690" i="24"/>
  <c r="I767" i="28"/>
  <c r="I690" i="24"/>
  <c r="X690" i="24" s="1"/>
  <c r="F767" i="28"/>
  <c r="H690" i="24"/>
  <c r="E767" i="28"/>
  <c r="O690" i="25"/>
  <c r="D767" i="28"/>
  <c r="O767" i="28" s="1"/>
  <c r="R690" i="25"/>
  <c r="M767" i="28" s="1"/>
  <c r="O690" i="24"/>
  <c r="B418" i="25"/>
  <c r="D417" i="24"/>
  <c r="D691" i="25"/>
  <c r="F1070" i="24"/>
  <c r="A1186" i="28"/>
  <c r="F1157" i="24"/>
  <c r="A1282" i="28"/>
  <c r="F778" i="24"/>
  <c r="A864" i="28"/>
  <c r="F749" i="24"/>
  <c r="A832" i="28"/>
  <c r="F895" i="24"/>
  <c r="A993" i="28"/>
  <c r="F865" i="24"/>
  <c r="A960" i="28"/>
  <c r="F982" i="24"/>
  <c r="A1089" i="28"/>
  <c r="F1128" i="24"/>
  <c r="A1250" i="28"/>
  <c r="F807" i="24"/>
  <c r="A896" i="28"/>
  <c r="F1186" i="24"/>
  <c r="A1314" i="28"/>
  <c r="F953" i="24"/>
  <c r="A1057" i="28"/>
  <c r="F924" i="24"/>
  <c r="A1025" i="28"/>
  <c r="F836" i="24"/>
  <c r="A928" i="28"/>
  <c r="F1041" i="24"/>
  <c r="A1154" i="28"/>
  <c r="F1012" i="24"/>
  <c r="A1122" i="28"/>
  <c r="F720" i="24"/>
  <c r="A800" i="28"/>
  <c r="C939" i="4"/>
  <c r="C1091" i="4"/>
  <c r="D837" i="25" s="1"/>
  <c r="A837" i="47" s="1"/>
  <c r="C1053" i="4"/>
  <c r="D808" i="25" s="1"/>
  <c r="A808" i="47" s="1"/>
  <c r="C977" i="4"/>
  <c r="D750" i="25" s="1"/>
  <c r="A750" i="47" s="1"/>
  <c r="C1015" i="4"/>
  <c r="D779" i="25" s="1"/>
  <c r="A779" i="47" s="1"/>
  <c r="B1013" i="25"/>
  <c r="D1013" i="24" s="1"/>
  <c r="B431" i="25"/>
  <c r="D431" i="24" s="1"/>
  <c r="B1129" i="25"/>
  <c r="D1129" i="24" s="1"/>
  <c r="B1071" i="25"/>
  <c r="D1071" i="24" s="1"/>
  <c r="B1091" i="25"/>
  <c r="D1091" i="24" s="1"/>
  <c r="B1042" i="25"/>
  <c r="D1042" i="24" s="1"/>
  <c r="B1158" i="25"/>
  <c r="D1158" i="24" s="1"/>
  <c r="B1187" i="25"/>
  <c r="D1187" i="24" s="1"/>
  <c r="C1549" i="4"/>
  <c r="D1187" i="25" s="1"/>
  <c r="C1168" i="4"/>
  <c r="D896" i="25" s="1"/>
  <c r="A896" i="47" s="1"/>
  <c r="C1435" i="4"/>
  <c r="C1359" i="4"/>
  <c r="C1511" i="4"/>
  <c r="D1158" i="25" s="1"/>
  <c r="C1244" i="4"/>
  <c r="D954" i="25" s="1"/>
  <c r="A954" i="47" s="1"/>
  <c r="C1321" i="4"/>
  <c r="C1397" i="4"/>
  <c r="C1473" i="4"/>
  <c r="C1282" i="4"/>
  <c r="D983" i="25" s="1"/>
  <c r="A983" i="47" s="1"/>
  <c r="C1129" i="4"/>
  <c r="D866" i="25" s="1"/>
  <c r="A866" i="47" s="1"/>
  <c r="C1206" i="4"/>
  <c r="D925" i="25" s="1"/>
  <c r="A925" i="47" s="1"/>
  <c r="W689" i="24" l="1"/>
  <c r="X689" i="24"/>
  <c r="N661" i="24"/>
  <c r="N719" i="24"/>
  <c r="N720" i="24"/>
  <c r="N716" i="24"/>
  <c r="N718" i="24"/>
  <c r="N717" i="24"/>
  <c r="N715" i="24"/>
  <c r="A1218" i="28"/>
  <c r="D1071" i="25"/>
  <c r="A1547" i="46"/>
  <c r="D1013" i="25"/>
  <c r="A1463" i="46"/>
  <c r="D1042" i="25"/>
  <c r="A1505" i="46"/>
  <c r="N691" i="25"/>
  <c r="P691" i="24" s="1"/>
  <c r="A691" i="47"/>
  <c r="G719" i="24"/>
  <c r="B719" i="47"/>
  <c r="K995" i="46"/>
  <c r="N995" i="46" s="1"/>
  <c r="I687" i="47"/>
  <c r="L719" i="24"/>
  <c r="E719" i="47"/>
  <c r="E735" i="28"/>
  <c r="C661" i="47"/>
  <c r="J719" i="24"/>
  <c r="D719" i="47"/>
  <c r="R719" i="25"/>
  <c r="M799" i="28" s="1"/>
  <c r="G719" i="47"/>
  <c r="D735" i="28"/>
  <c r="O735" i="28" s="1"/>
  <c r="G661" i="47"/>
  <c r="H719" i="24"/>
  <c r="C719" i="47"/>
  <c r="J735" i="28"/>
  <c r="F661" i="47"/>
  <c r="K994" i="46"/>
  <c r="N994" i="46" s="1"/>
  <c r="I686" i="47"/>
  <c r="K996" i="46"/>
  <c r="N996" i="46" s="1"/>
  <c r="I688" i="47"/>
  <c r="B735" i="28"/>
  <c r="B661" i="47"/>
  <c r="K997" i="46"/>
  <c r="N997" i="46" s="1"/>
  <c r="I689" i="47"/>
  <c r="K998" i="46"/>
  <c r="N998" i="46" s="1"/>
  <c r="I690" i="47"/>
  <c r="M719" i="24"/>
  <c r="F719" i="47"/>
  <c r="L661" i="24"/>
  <c r="E661" i="47"/>
  <c r="K702" i="28"/>
  <c r="N702" i="28" s="1"/>
  <c r="K912" i="46"/>
  <c r="G661" i="24"/>
  <c r="N750" i="25"/>
  <c r="P750" i="24" s="1"/>
  <c r="N748" i="25"/>
  <c r="P748" i="24" s="1"/>
  <c r="N747" i="25"/>
  <c r="P747" i="24" s="1"/>
  <c r="N749" i="25"/>
  <c r="P749" i="24" s="1"/>
  <c r="D1129" i="25"/>
  <c r="B1612" i="46"/>
  <c r="D1100" i="25"/>
  <c r="T749" i="24"/>
  <c r="S749" i="24"/>
  <c r="R749" i="24"/>
  <c r="Q749" i="24"/>
  <c r="V749" i="24"/>
  <c r="U749" i="24"/>
  <c r="S745" i="24"/>
  <c r="T745" i="24"/>
  <c r="Q745" i="24"/>
  <c r="V748" i="24"/>
  <c r="U746" i="24"/>
  <c r="U748" i="24"/>
  <c r="Q748" i="24"/>
  <c r="S746" i="24"/>
  <c r="V745" i="24"/>
  <c r="S747" i="24"/>
  <c r="V744" i="24"/>
  <c r="Q747" i="24"/>
  <c r="R748" i="24"/>
  <c r="V747" i="24"/>
  <c r="T720" i="24"/>
  <c r="S720" i="24"/>
  <c r="V720" i="24"/>
  <c r="R720" i="24"/>
  <c r="Q720" i="24"/>
  <c r="U720" i="24"/>
  <c r="V746" i="24"/>
  <c r="U747" i="24"/>
  <c r="S748" i="24"/>
  <c r="T661" i="24"/>
  <c r="S661" i="24"/>
  <c r="R661" i="24"/>
  <c r="V661" i="24"/>
  <c r="Q661" i="24"/>
  <c r="U661" i="24"/>
  <c r="T747" i="24"/>
  <c r="Q746" i="24"/>
  <c r="T746" i="24"/>
  <c r="R747" i="24"/>
  <c r="T748" i="24"/>
  <c r="U745" i="24"/>
  <c r="R746" i="24"/>
  <c r="R745" i="24"/>
  <c r="D1420" i="25"/>
  <c r="C1627" i="4"/>
  <c r="D1246" i="25"/>
  <c r="B1956" i="46"/>
  <c r="D1391" i="25"/>
  <c r="F1477" i="24"/>
  <c r="F1303" i="24"/>
  <c r="F1274" i="24"/>
  <c r="D1478" i="25"/>
  <c r="F1332" i="24"/>
  <c r="C1703" i="4"/>
  <c r="D1304" i="25"/>
  <c r="C1741" i="4"/>
  <c r="D1333" i="25"/>
  <c r="C1665" i="4"/>
  <c r="D1275" i="25"/>
  <c r="F1448" i="24"/>
  <c r="F1361" i="24"/>
  <c r="F1216" i="24"/>
  <c r="F1419" i="24"/>
  <c r="D1449" i="25"/>
  <c r="F1245" i="24"/>
  <c r="D1362" i="25"/>
  <c r="C1589" i="4"/>
  <c r="D1217" i="25"/>
  <c r="F1390" i="24"/>
  <c r="I719" i="24"/>
  <c r="I661" i="24"/>
  <c r="M661" i="24"/>
  <c r="F735" i="28"/>
  <c r="R661" i="25"/>
  <c r="M735" i="28" s="1"/>
  <c r="O661" i="24"/>
  <c r="I735" i="28"/>
  <c r="K661" i="24"/>
  <c r="Z661" i="24" s="1"/>
  <c r="H661" i="24"/>
  <c r="O661" i="25"/>
  <c r="I661" i="47" s="1"/>
  <c r="G735" i="28"/>
  <c r="J661" i="24"/>
  <c r="W631" i="24"/>
  <c r="Z631" i="24"/>
  <c r="S631" i="25"/>
  <c r="S689" i="25"/>
  <c r="K766" i="28"/>
  <c r="N766" i="28" s="1"/>
  <c r="M749" i="25"/>
  <c r="G799" i="28"/>
  <c r="O719" i="24"/>
  <c r="I799" i="28"/>
  <c r="F799" i="28"/>
  <c r="E799" i="28"/>
  <c r="K719" i="24"/>
  <c r="Y719" i="24" s="1"/>
  <c r="D799" i="28"/>
  <c r="O799" i="28" s="1"/>
  <c r="O719" i="25"/>
  <c r="I719" i="47" s="1"/>
  <c r="B799" i="28"/>
  <c r="J799" i="28"/>
  <c r="E750" i="25"/>
  <c r="B750" i="47" s="1"/>
  <c r="K749" i="25"/>
  <c r="G749" i="25"/>
  <c r="J797" i="28"/>
  <c r="M717" i="24"/>
  <c r="G745" i="25"/>
  <c r="E748" i="25"/>
  <c r="B748" i="47" s="1"/>
  <c r="L716" i="24"/>
  <c r="I796" i="28"/>
  <c r="E749" i="25"/>
  <c r="M745" i="25"/>
  <c r="G745" i="47" s="1"/>
  <c r="W687" i="24"/>
  <c r="R715" i="25"/>
  <c r="M795" i="28" s="1"/>
  <c r="D795" i="28"/>
  <c r="O795" i="28" s="1"/>
  <c r="O715" i="24"/>
  <c r="K717" i="24"/>
  <c r="H797" i="28"/>
  <c r="G717" i="24"/>
  <c r="B797" i="28"/>
  <c r="G716" i="24"/>
  <c r="B796" i="28"/>
  <c r="M748" i="25"/>
  <c r="G748" i="47" s="1"/>
  <c r="H746" i="25"/>
  <c r="D746" i="47" s="1"/>
  <c r="I715" i="24"/>
  <c r="X715" i="24" s="1"/>
  <c r="F795" i="28"/>
  <c r="H748" i="25"/>
  <c r="D748" i="47" s="1"/>
  <c r="I749" i="25"/>
  <c r="H832" i="28" s="1"/>
  <c r="Z686" i="24"/>
  <c r="Y686" i="24"/>
  <c r="S686" i="25"/>
  <c r="K763" i="28"/>
  <c r="N763" i="28" s="1"/>
  <c r="E746" i="25"/>
  <c r="B746" i="47" s="1"/>
  <c r="B798" i="28"/>
  <c r="G718" i="24"/>
  <c r="G748" i="25"/>
  <c r="G747" i="25"/>
  <c r="G746" i="25"/>
  <c r="I716" i="24"/>
  <c r="X716" i="24" s="1"/>
  <c r="F796" i="28"/>
  <c r="K765" i="28"/>
  <c r="N765" i="28" s="1"/>
  <c r="S688" i="25"/>
  <c r="F749" i="25"/>
  <c r="J718" i="24"/>
  <c r="G798" i="28"/>
  <c r="E798" i="28"/>
  <c r="O718" i="25"/>
  <c r="H718" i="24"/>
  <c r="R716" i="25"/>
  <c r="M796" i="28" s="1"/>
  <c r="O716" i="24"/>
  <c r="D796" i="28"/>
  <c r="O796" i="28" s="1"/>
  <c r="F797" i="28"/>
  <c r="I717" i="24"/>
  <c r="X717" i="24" s="1"/>
  <c r="W685" i="24"/>
  <c r="M747" i="25"/>
  <c r="G747" i="47" s="1"/>
  <c r="M716" i="24"/>
  <c r="J796" i="28"/>
  <c r="K746" i="25"/>
  <c r="F746" i="47" s="1"/>
  <c r="J746" i="25"/>
  <c r="E746" i="47" s="1"/>
  <c r="J798" i="28"/>
  <c r="M718" i="24"/>
  <c r="J716" i="24"/>
  <c r="G796" i="28"/>
  <c r="K718" i="24"/>
  <c r="H798" i="28"/>
  <c r="Y685" i="24"/>
  <c r="Z685" i="24"/>
  <c r="J749" i="25"/>
  <c r="L745" i="25"/>
  <c r="H745" i="47" s="1"/>
  <c r="K716" i="24"/>
  <c r="H796" i="28"/>
  <c r="I747" i="25"/>
  <c r="F747" i="25"/>
  <c r="C747" i="47" s="1"/>
  <c r="J745" i="25"/>
  <c r="E745" i="47" s="1"/>
  <c r="J747" i="25"/>
  <c r="E747" i="47" s="1"/>
  <c r="M746" i="25"/>
  <c r="G746" i="47" s="1"/>
  <c r="L747" i="25"/>
  <c r="H747" i="47" s="1"/>
  <c r="K745" i="25"/>
  <c r="F745" i="47" s="1"/>
  <c r="J748" i="25"/>
  <c r="E748" i="47" s="1"/>
  <c r="H745" i="25"/>
  <c r="D745" i="47" s="1"/>
  <c r="E747" i="25"/>
  <c r="B747" i="47" s="1"/>
  <c r="G797" i="28"/>
  <c r="J717" i="24"/>
  <c r="Z687" i="24"/>
  <c r="Y687" i="24"/>
  <c r="R717" i="25"/>
  <c r="M797" i="28" s="1"/>
  <c r="D797" i="28"/>
  <c r="O797" i="28" s="1"/>
  <c r="O717" i="24"/>
  <c r="I797" i="28"/>
  <c r="L717" i="24"/>
  <c r="K747" i="25"/>
  <c r="F747" i="47" s="1"/>
  <c r="L715" i="24"/>
  <c r="I795" i="28"/>
  <c r="I745" i="25"/>
  <c r="L748" i="25"/>
  <c r="H748" i="47" s="1"/>
  <c r="E795" i="28"/>
  <c r="H715" i="24"/>
  <c r="O715" i="25"/>
  <c r="F746" i="25"/>
  <c r="C746" i="47" s="1"/>
  <c r="I798" i="28"/>
  <c r="L718" i="24"/>
  <c r="J715" i="24"/>
  <c r="G795" i="28"/>
  <c r="Z688" i="24"/>
  <c r="Y688" i="24"/>
  <c r="I746" i="25"/>
  <c r="H716" i="24"/>
  <c r="O716" i="25"/>
  <c r="E796" i="28"/>
  <c r="W686" i="24"/>
  <c r="H749" i="25"/>
  <c r="L749" i="25"/>
  <c r="H749" i="47" s="1"/>
  <c r="D798" i="28"/>
  <c r="O798" i="28" s="1"/>
  <c r="R718" i="25"/>
  <c r="M798" i="28" s="1"/>
  <c r="O718" i="24"/>
  <c r="H795" i="28"/>
  <c r="K715" i="24"/>
  <c r="F748" i="25"/>
  <c r="C748" i="47" s="1"/>
  <c r="H747" i="25"/>
  <c r="D747" i="47" s="1"/>
  <c r="K764" i="28"/>
  <c r="N764" i="28" s="1"/>
  <c r="S687" i="25"/>
  <c r="M715" i="24"/>
  <c r="J795" i="28"/>
  <c r="L746" i="25"/>
  <c r="H746" i="47" s="1"/>
  <c r="I748" i="25"/>
  <c r="I718" i="24"/>
  <c r="X718" i="24" s="1"/>
  <c r="F798" i="28"/>
  <c r="H717" i="24"/>
  <c r="E797" i="28"/>
  <c r="O717" i="25"/>
  <c r="F745" i="25"/>
  <c r="C745" i="47" s="1"/>
  <c r="W688" i="24"/>
  <c r="K748" i="25"/>
  <c r="F748" i="47" s="1"/>
  <c r="F691" i="24"/>
  <c r="E691" i="25"/>
  <c r="B691" i="47" s="1"/>
  <c r="A768" i="28"/>
  <c r="I750" i="25"/>
  <c r="H750" i="25"/>
  <c r="D750" i="47" s="1"/>
  <c r="J750" i="25"/>
  <c r="E750" i="47" s="1"/>
  <c r="L750" i="25"/>
  <c r="H750" i="47" s="1"/>
  <c r="K750" i="25"/>
  <c r="F750" i="47" s="1"/>
  <c r="F750" i="25"/>
  <c r="C750" i="47" s="1"/>
  <c r="M750" i="25"/>
  <c r="G750" i="47" s="1"/>
  <c r="G750" i="25"/>
  <c r="J691" i="25"/>
  <c r="E691" i="47" s="1"/>
  <c r="I691" i="25"/>
  <c r="K691" i="25"/>
  <c r="F691" i="47" s="1"/>
  <c r="M691" i="25"/>
  <c r="G691" i="47" s="1"/>
  <c r="G691" i="25"/>
  <c r="H691" i="25"/>
  <c r="D691" i="47" s="1"/>
  <c r="L691" i="25"/>
  <c r="H691" i="47" s="1"/>
  <c r="F691" i="25"/>
  <c r="C691" i="47" s="1"/>
  <c r="B419" i="25"/>
  <c r="D418" i="24"/>
  <c r="K767" i="28"/>
  <c r="N767" i="28" s="1"/>
  <c r="S690" i="25"/>
  <c r="W690" i="24"/>
  <c r="Z690" i="24"/>
  <c r="Y690" i="24"/>
  <c r="N669" i="28"/>
  <c r="J720" i="24"/>
  <c r="G800" i="28"/>
  <c r="G720" i="24"/>
  <c r="B800" i="28"/>
  <c r="J800" i="28"/>
  <c r="M720" i="24"/>
  <c r="F800" i="28"/>
  <c r="I720" i="24"/>
  <c r="X720" i="24" s="1"/>
  <c r="K720" i="24"/>
  <c r="H800" i="28"/>
  <c r="E800" i="28"/>
  <c r="H720" i="24"/>
  <c r="O720" i="25"/>
  <c r="R720" i="25"/>
  <c r="M800" i="28" s="1"/>
  <c r="O720" i="24"/>
  <c r="D800" i="28"/>
  <c r="O800" i="28" s="1"/>
  <c r="I800" i="28"/>
  <c r="L720" i="24"/>
  <c r="D721" i="25"/>
  <c r="F1100" i="24"/>
  <c r="A1219" i="28"/>
  <c r="F983" i="24"/>
  <c r="A1090" i="28"/>
  <c r="F1042" i="24"/>
  <c r="A1155" i="28"/>
  <c r="F779" i="24"/>
  <c r="A865" i="28"/>
  <c r="F750" i="24"/>
  <c r="A833" i="28"/>
  <c r="F896" i="24"/>
  <c r="A994" i="28"/>
  <c r="F1129" i="24"/>
  <c r="A1251" i="28"/>
  <c r="F1071" i="24"/>
  <c r="A1187" i="28"/>
  <c r="F1013" i="24"/>
  <c r="A1123" i="28"/>
  <c r="F1187" i="24"/>
  <c r="A1315" i="28"/>
  <c r="F808" i="24"/>
  <c r="A897" i="28"/>
  <c r="F925" i="24"/>
  <c r="A1026" i="28"/>
  <c r="F954" i="24"/>
  <c r="A1058" i="28"/>
  <c r="F837" i="24"/>
  <c r="A929" i="28"/>
  <c r="F866" i="24"/>
  <c r="A961" i="28"/>
  <c r="F1158" i="24"/>
  <c r="A1283" i="28"/>
  <c r="A1046" i="25"/>
  <c r="A1047" i="25" s="1"/>
  <c r="A1048" i="25" s="1"/>
  <c r="A1049" i="25" s="1"/>
  <c r="A1050" i="25" s="1"/>
  <c r="A1051" i="25" s="1"/>
  <c r="A1052" i="25" s="1"/>
  <c r="A1053" i="25" s="1"/>
  <c r="A1054" i="25" s="1"/>
  <c r="A1055" i="25" s="1"/>
  <c r="A1056" i="25" s="1"/>
  <c r="A1057" i="25" s="1"/>
  <c r="A1058" i="25" s="1"/>
  <c r="A1059" i="25" s="1"/>
  <c r="A1060" i="25" s="1"/>
  <c r="A1061" i="25" s="1"/>
  <c r="A1062" i="25" s="1"/>
  <c r="A1063" i="25" s="1"/>
  <c r="A1064" i="25" s="1"/>
  <c r="A1065" i="25" s="1"/>
  <c r="A1066" i="25" s="1"/>
  <c r="A1067" i="25" s="1"/>
  <c r="A1068" i="25" s="1"/>
  <c r="A1069" i="25" s="1"/>
  <c r="A1070" i="25" s="1"/>
  <c r="A1071" i="25" s="1"/>
  <c r="A1072" i="25" s="1"/>
  <c r="A1073" i="25" s="1"/>
  <c r="A1074" i="25" s="1"/>
  <c r="A1075" i="25" s="1"/>
  <c r="C978" i="4"/>
  <c r="S776" i="24" s="1"/>
  <c r="C1169" i="4"/>
  <c r="D897" i="25" s="1"/>
  <c r="A897" i="47" s="1"/>
  <c r="C1092" i="4"/>
  <c r="D838" i="25" s="1"/>
  <c r="A838" i="47" s="1"/>
  <c r="C1054" i="4"/>
  <c r="D809" i="25" s="1"/>
  <c r="A809" i="47" s="1"/>
  <c r="C1016" i="4"/>
  <c r="D780" i="25" s="1"/>
  <c r="C1130" i="4"/>
  <c r="D867" i="25" s="1"/>
  <c r="A867" i="47" s="1"/>
  <c r="B1014" i="25"/>
  <c r="D1014" i="24" s="1"/>
  <c r="B1159" i="25"/>
  <c r="D1159" i="24" s="1"/>
  <c r="B1043" i="25"/>
  <c r="D1043" i="24" s="1"/>
  <c r="B1092" i="25"/>
  <c r="D1092" i="24" s="1"/>
  <c r="B1130" i="25"/>
  <c r="D1130" i="24" s="1"/>
  <c r="B1188" i="25"/>
  <c r="D1188" i="24" s="1"/>
  <c r="B1072" i="25"/>
  <c r="D1072" i="24" s="1"/>
  <c r="B432" i="25"/>
  <c r="D432" i="24" s="1"/>
  <c r="C1245" i="4"/>
  <c r="D955" i="25" s="1"/>
  <c r="A955" i="47" s="1"/>
  <c r="C1360" i="4"/>
  <c r="C1283" i="4"/>
  <c r="D984" i="25" s="1"/>
  <c r="A984" i="47" s="1"/>
  <c r="C1207" i="4"/>
  <c r="D926" i="25" s="1"/>
  <c r="A926" i="47" s="1"/>
  <c r="C1398" i="4"/>
  <c r="C1474" i="4"/>
  <c r="D1130" i="25" s="1"/>
  <c r="C1322" i="4"/>
  <c r="C1512" i="4"/>
  <c r="C1436" i="4"/>
  <c r="C1550" i="4"/>
  <c r="D1188" i="25" s="1"/>
  <c r="W661" i="24" l="1"/>
  <c r="X661" i="24"/>
  <c r="W719" i="24"/>
  <c r="X719" i="24"/>
  <c r="N691" i="24"/>
  <c r="N749" i="24"/>
  <c r="N748" i="24"/>
  <c r="N750" i="24"/>
  <c r="N746" i="24"/>
  <c r="N747" i="24"/>
  <c r="N745" i="24"/>
  <c r="D1043" i="25"/>
  <c r="A1506" i="46"/>
  <c r="D1014" i="25"/>
  <c r="A1464" i="46"/>
  <c r="D1072" i="25"/>
  <c r="A1548" i="46"/>
  <c r="N780" i="25"/>
  <c r="P780" i="24" s="1"/>
  <c r="A780" i="47"/>
  <c r="N721" i="25"/>
  <c r="P721" i="24" s="1"/>
  <c r="A721" i="47"/>
  <c r="I832" i="28"/>
  <c r="E749" i="47"/>
  <c r="K1042" i="46"/>
  <c r="N1042" i="46" s="1"/>
  <c r="I720" i="47"/>
  <c r="K1040" i="46"/>
  <c r="N1040" i="46" s="1"/>
  <c r="I718" i="47"/>
  <c r="R749" i="25"/>
  <c r="M832" i="28" s="1"/>
  <c r="G749" i="47"/>
  <c r="K1039" i="46"/>
  <c r="N1039" i="46" s="1"/>
  <c r="I717" i="47"/>
  <c r="K1037" i="46"/>
  <c r="N1037" i="46" s="1"/>
  <c r="I715" i="47"/>
  <c r="H749" i="24"/>
  <c r="C749" i="47"/>
  <c r="K1038" i="46"/>
  <c r="N1038" i="46" s="1"/>
  <c r="I716" i="47"/>
  <c r="G749" i="24"/>
  <c r="B749" i="47"/>
  <c r="J832" i="28"/>
  <c r="F749" i="47"/>
  <c r="G832" i="28"/>
  <c r="D749" i="47"/>
  <c r="S719" i="25"/>
  <c r="K1041" i="46"/>
  <c r="N1041" i="46" s="1"/>
  <c r="K735" i="28"/>
  <c r="N735" i="28" s="1"/>
  <c r="K956" i="46"/>
  <c r="N778" i="25"/>
  <c r="P778" i="24" s="1"/>
  <c r="N779" i="25"/>
  <c r="P779" i="24" s="1"/>
  <c r="N777" i="25"/>
  <c r="P777" i="24" s="1"/>
  <c r="D1159" i="25"/>
  <c r="B1651" i="46"/>
  <c r="D1101" i="25"/>
  <c r="S778" i="24"/>
  <c r="S777" i="24"/>
  <c r="T750" i="24"/>
  <c r="S750" i="24"/>
  <c r="Q750" i="24"/>
  <c r="R750" i="24"/>
  <c r="V750" i="24"/>
  <c r="U750" i="24"/>
  <c r="R775" i="24"/>
  <c r="R778" i="24"/>
  <c r="T691" i="24"/>
  <c r="S691" i="24"/>
  <c r="R691" i="24"/>
  <c r="Q691" i="24"/>
  <c r="V691" i="24"/>
  <c r="U691" i="24"/>
  <c r="V775" i="24"/>
  <c r="Q777" i="24"/>
  <c r="V776" i="24"/>
  <c r="R777" i="24"/>
  <c r="T775" i="24"/>
  <c r="Q776" i="24"/>
  <c r="T778" i="24"/>
  <c r="T777" i="24"/>
  <c r="T779" i="24"/>
  <c r="S779" i="24"/>
  <c r="R779" i="24"/>
  <c r="V779" i="24"/>
  <c r="Q779" i="24"/>
  <c r="U779" i="24"/>
  <c r="U777" i="24"/>
  <c r="V777" i="24"/>
  <c r="R776" i="24"/>
  <c r="U775" i="24"/>
  <c r="R774" i="24"/>
  <c r="V778" i="24"/>
  <c r="S775" i="24"/>
  <c r="Q775" i="24"/>
  <c r="U776" i="24"/>
  <c r="U778" i="24"/>
  <c r="Q778" i="24"/>
  <c r="F1420" i="24"/>
  <c r="D1363" i="25"/>
  <c r="D1450" i="25"/>
  <c r="D1392" i="25"/>
  <c r="F1333" i="24"/>
  <c r="C1704" i="4"/>
  <c r="D1305" i="25"/>
  <c r="B1995" i="46"/>
  <c r="D1421" i="25"/>
  <c r="C1742" i="4"/>
  <c r="D1334" i="25"/>
  <c r="F1478" i="24"/>
  <c r="F1304" i="24"/>
  <c r="F1217" i="24"/>
  <c r="F1275" i="24"/>
  <c r="D1479" i="25"/>
  <c r="F1246" i="24"/>
  <c r="C1590" i="4"/>
  <c r="D1218" i="25"/>
  <c r="F1362" i="24"/>
  <c r="F1449" i="24"/>
  <c r="C1666" i="4"/>
  <c r="D1276" i="25"/>
  <c r="F1391" i="24"/>
  <c r="C1628" i="4"/>
  <c r="D1247" i="25"/>
  <c r="I749" i="24"/>
  <c r="X749" i="24" s="1"/>
  <c r="S661" i="25"/>
  <c r="K799" i="28"/>
  <c r="N799" i="28" s="1"/>
  <c r="Y661" i="24"/>
  <c r="O749" i="24"/>
  <c r="D832" i="28"/>
  <c r="O832" i="28" s="1"/>
  <c r="Z719" i="24"/>
  <c r="F832" i="28"/>
  <c r="L749" i="24"/>
  <c r="K749" i="24"/>
  <c r="Y749" i="24" s="1"/>
  <c r="E832" i="28"/>
  <c r="B832" i="28"/>
  <c r="O749" i="25"/>
  <c r="I749" i="47" s="1"/>
  <c r="J749" i="24"/>
  <c r="M749" i="24"/>
  <c r="I779" i="25"/>
  <c r="K779" i="24" s="1"/>
  <c r="J831" i="28"/>
  <c r="M748" i="24"/>
  <c r="H831" i="28"/>
  <c r="K748" i="24"/>
  <c r="Y715" i="24"/>
  <c r="Z715" i="24"/>
  <c r="M778" i="25"/>
  <c r="G778" i="47" s="1"/>
  <c r="E829" i="28"/>
  <c r="O746" i="25"/>
  <c r="H746" i="24"/>
  <c r="M776" i="25"/>
  <c r="G776" i="47" s="1"/>
  <c r="K745" i="24"/>
  <c r="H828" i="28"/>
  <c r="G747" i="24"/>
  <c r="B830" i="28"/>
  <c r="I831" i="28"/>
  <c r="L748" i="24"/>
  <c r="J776" i="25"/>
  <c r="E776" i="47" s="1"/>
  <c r="F831" i="28"/>
  <c r="I748" i="24"/>
  <c r="X748" i="24" s="1"/>
  <c r="F778" i="25"/>
  <c r="C778" i="47" s="1"/>
  <c r="J748" i="24"/>
  <c r="G831" i="28"/>
  <c r="W715" i="24"/>
  <c r="G829" i="28"/>
  <c r="J746" i="24"/>
  <c r="R748" i="25"/>
  <c r="M831" i="28" s="1"/>
  <c r="O748" i="24"/>
  <c r="D831" i="28"/>
  <c r="O831" i="28" s="1"/>
  <c r="Y717" i="24"/>
  <c r="Z717" i="24"/>
  <c r="J779" i="25"/>
  <c r="K797" i="28"/>
  <c r="N797" i="28" s="1"/>
  <c r="S717" i="25"/>
  <c r="L777" i="25"/>
  <c r="H777" i="47" s="1"/>
  <c r="E778" i="25"/>
  <c r="B778" i="47" s="1"/>
  <c r="I777" i="25"/>
  <c r="M745" i="24"/>
  <c r="J828" i="28"/>
  <c r="O746" i="24"/>
  <c r="R746" i="25"/>
  <c r="M829" i="28" s="1"/>
  <c r="D829" i="28"/>
  <c r="O829" i="28" s="1"/>
  <c r="L745" i="24"/>
  <c r="I828" i="28"/>
  <c r="H830" i="28"/>
  <c r="K747" i="24"/>
  <c r="I775" i="25"/>
  <c r="W717" i="24"/>
  <c r="F829" i="28"/>
  <c r="I746" i="24"/>
  <c r="X746" i="24" s="1"/>
  <c r="L775" i="25"/>
  <c r="H775" i="47" s="1"/>
  <c r="F828" i="28"/>
  <c r="I745" i="24"/>
  <c r="X745" i="24" s="1"/>
  <c r="G778" i="25"/>
  <c r="F779" i="25"/>
  <c r="J747" i="24"/>
  <c r="G830" i="28"/>
  <c r="H748" i="24"/>
  <c r="O748" i="25"/>
  <c r="E831" i="28"/>
  <c r="G777" i="25"/>
  <c r="K746" i="24"/>
  <c r="H829" i="28"/>
  <c r="K795" i="28"/>
  <c r="N795" i="28" s="1"/>
  <c r="S715" i="25"/>
  <c r="L747" i="24"/>
  <c r="I830" i="28"/>
  <c r="E830" i="28"/>
  <c r="H747" i="24"/>
  <c r="O747" i="25"/>
  <c r="K778" i="25"/>
  <c r="F778" i="47" s="1"/>
  <c r="G775" i="25"/>
  <c r="J829" i="28"/>
  <c r="M746" i="24"/>
  <c r="K798" i="28"/>
  <c r="N798" i="28" s="1"/>
  <c r="S718" i="25"/>
  <c r="K776" i="25"/>
  <c r="F776" i="47" s="1"/>
  <c r="M775" i="25"/>
  <c r="G775" i="47" s="1"/>
  <c r="B831" i="28"/>
  <c r="G748" i="24"/>
  <c r="G779" i="25"/>
  <c r="H745" i="24"/>
  <c r="E828" i="28"/>
  <c r="O745" i="25"/>
  <c r="F775" i="25"/>
  <c r="C775" i="47" s="1"/>
  <c r="S716" i="25"/>
  <c r="K796" i="28"/>
  <c r="N796" i="28" s="1"/>
  <c r="G828" i="28"/>
  <c r="J745" i="24"/>
  <c r="H777" i="25"/>
  <c r="D777" i="47" s="1"/>
  <c r="Y716" i="24"/>
  <c r="Z716" i="24"/>
  <c r="F776" i="25"/>
  <c r="C776" i="47" s="1"/>
  <c r="H778" i="25"/>
  <c r="D778" i="47" s="1"/>
  <c r="L746" i="24"/>
  <c r="I829" i="28"/>
  <c r="E776" i="25"/>
  <c r="B776" i="47" s="1"/>
  <c r="L778" i="25"/>
  <c r="H778" i="47" s="1"/>
  <c r="I776" i="25"/>
  <c r="W716" i="24"/>
  <c r="I747" i="24"/>
  <c r="X747" i="24" s="1"/>
  <c r="F830" i="28"/>
  <c r="E779" i="25"/>
  <c r="H775" i="25"/>
  <c r="D775" i="47" s="1"/>
  <c r="I778" i="25"/>
  <c r="J778" i="25"/>
  <c r="E778" i="47" s="1"/>
  <c r="E780" i="25"/>
  <c r="B780" i="47" s="1"/>
  <c r="H779" i="25"/>
  <c r="D779" i="47" s="1"/>
  <c r="L779" i="25"/>
  <c r="H779" i="47" s="1"/>
  <c r="H776" i="25"/>
  <c r="D776" i="47" s="1"/>
  <c r="G776" i="25"/>
  <c r="J777" i="25"/>
  <c r="E777" i="47" s="1"/>
  <c r="J775" i="25"/>
  <c r="E775" i="47" s="1"/>
  <c r="J830" i="28"/>
  <c r="M747" i="24"/>
  <c r="Z718" i="24"/>
  <c r="Y718" i="24"/>
  <c r="F777" i="25"/>
  <c r="C777" i="47" s="1"/>
  <c r="M777" i="25"/>
  <c r="G777" i="47" s="1"/>
  <c r="K777" i="25"/>
  <c r="F777" i="47" s="1"/>
  <c r="K779" i="25"/>
  <c r="M779" i="25"/>
  <c r="W718" i="24"/>
  <c r="L776" i="25"/>
  <c r="H776" i="47" s="1"/>
  <c r="R747" i="25"/>
  <c r="M830" i="28" s="1"/>
  <c r="O747" i="24"/>
  <c r="D830" i="28"/>
  <c r="O830" i="28" s="1"/>
  <c r="K775" i="25"/>
  <c r="F775" i="47" s="1"/>
  <c r="E777" i="25"/>
  <c r="B777" i="47" s="1"/>
  <c r="F774" i="25"/>
  <c r="C774" i="47" s="1"/>
  <c r="G774" i="25"/>
  <c r="G746" i="24"/>
  <c r="B829" i="28"/>
  <c r="R745" i="25"/>
  <c r="M828" i="28" s="1"/>
  <c r="D828" i="28"/>
  <c r="O828" i="28" s="1"/>
  <c r="O745" i="24"/>
  <c r="A801" i="28"/>
  <c r="E721" i="25"/>
  <c r="B721" i="47" s="1"/>
  <c r="I780" i="25"/>
  <c r="F780" i="25"/>
  <c r="C780" i="47" s="1"/>
  <c r="G780" i="25"/>
  <c r="M780" i="25"/>
  <c r="G780" i="47" s="1"/>
  <c r="L780" i="25"/>
  <c r="H780" i="47" s="1"/>
  <c r="H780" i="25"/>
  <c r="D780" i="47" s="1"/>
  <c r="J780" i="25"/>
  <c r="E780" i="47" s="1"/>
  <c r="K780" i="25"/>
  <c r="F780" i="47" s="1"/>
  <c r="F721" i="24"/>
  <c r="G721" i="25"/>
  <c r="H721" i="25"/>
  <c r="D721" i="47" s="1"/>
  <c r="I721" i="25"/>
  <c r="K721" i="25"/>
  <c r="F721" i="47" s="1"/>
  <c r="J721" i="25"/>
  <c r="E721" i="47" s="1"/>
  <c r="L721" i="25"/>
  <c r="H721" i="47" s="1"/>
  <c r="M721" i="25"/>
  <c r="G721" i="47" s="1"/>
  <c r="F721" i="25"/>
  <c r="C721" i="47" s="1"/>
  <c r="S720" i="25"/>
  <c r="K800" i="28"/>
  <c r="N800" i="28" s="1"/>
  <c r="Y720" i="24"/>
  <c r="Z720" i="24"/>
  <c r="W720" i="24"/>
  <c r="B420" i="25"/>
  <c r="D420" i="24" s="1"/>
  <c r="D419" i="24"/>
  <c r="E768" i="28"/>
  <c r="H691" i="24"/>
  <c r="O691" i="25"/>
  <c r="G691" i="24"/>
  <c r="B768" i="28"/>
  <c r="J691" i="24"/>
  <c r="G768" i="28"/>
  <c r="F768" i="28"/>
  <c r="I691" i="24"/>
  <c r="X691" i="24" s="1"/>
  <c r="O691" i="24"/>
  <c r="D768" i="28"/>
  <c r="O768" i="28" s="1"/>
  <c r="R691" i="25"/>
  <c r="M768" i="28" s="1"/>
  <c r="J768" i="28"/>
  <c r="M691" i="24"/>
  <c r="H768" i="28"/>
  <c r="K691" i="24"/>
  <c r="L691" i="24"/>
  <c r="I768" i="28"/>
  <c r="I750" i="24"/>
  <c r="X750" i="24" s="1"/>
  <c r="F833" i="28"/>
  <c r="R750" i="25"/>
  <c r="M833" i="28" s="1"/>
  <c r="D833" i="28"/>
  <c r="O833" i="28" s="1"/>
  <c r="O750" i="24"/>
  <c r="H750" i="24"/>
  <c r="E833" i="28"/>
  <c r="O750" i="25"/>
  <c r="G750" i="24"/>
  <c r="B833" i="28"/>
  <c r="M750" i="24"/>
  <c r="J833" i="28"/>
  <c r="L750" i="24"/>
  <c r="I833" i="28"/>
  <c r="G833" i="28"/>
  <c r="J750" i="24"/>
  <c r="K750" i="24"/>
  <c r="H833" i="28"/>
  <c r="D751" i="25"/>
  <c r="F1072" i="24"/>
  <c r="A1188" i="28"/>
  <c r="F867" i="24"/>
  <c r="A962" i="28"/>
  <c r="F1188" i="24"/>
  <c r="A1316" i="28"/>
  <c r="F1101" i="24"/>
  <c r="A1220" i="28"/>
  <c r="F984" i="24"/>
  <c r="A1091" i="28"/>
  <c r="F780" i="24"/>
  <c r="A866" i="28"/>
  <c r="F926" i="24"/>
  <c r="A1027" i="28"/>
  <c r="F1159" i="24"/>
  <c r="A1284" i="28"/>
  <c r="F1043" i="24"/>
  <c r="A1156" i="28"/>
  <c r="F809" i="24"/>
  <c r="A898" i="28"/>
  <c r="F1014" i="24"/>
  <c r="A1124" i="28"/>
  <c r="F955" i="24"/>
  <c r="A1059" i="28"/>
  <c r="F838" i="24"/>
  <c r="A930" i="28"/>
  <c r="F1130" i="24"/>
  <c r="A1252" i="28"/>
  <c r="F897" i="24"/>
  <c r="A995" i="28"/>
  <c r="C1017" i="4"/>
  <c r="S807" i="24" s="1"/>
  <c r="A1076" i="25"/>
  <c r="A1077" i="25" s="1"/>
  <c r="A1078" i="25" s="1"/>
  <c r="A1079" i="25" s="1"/>
  <c r="A1080" i="25" s="1"/>
  <c r="A1081" i="25" s="1"/>
  <c r="A1082" i="25" s="1"/>
  <c r="A1083" i="25" s="1"/>
  <c r="A1084" i="25" s="1"/>
  <c r="A1085" i="25" s="1"/>
  <c r="A1086" i="25" s="1"/>
  <c r="A1087" i="25" s="1"/>
  <c r="A1088" i="25" s="1"/>
  <c r="A1089" i="25" s="1"/>
  <c r="A1090" i="25" s="1"/>
  <c r="A1091" i="25" s="1"/>
  <c r="A1092" i="25" s="1"/>
  <c r="A1093" i="25" s="1"/>
  <c r="A1094" i="25" s="1"/>
  <c r="A1095" i="25" s="1"/>
  <c r="A1096" i="25" s="1"/>
  <c r="A1097" i="25" s="1"/>
  <c r="A1098" i="25" s="1"/>
  <c r="A1099" i="25" s="1"/>
  <c r="A1100" i="25" s="1"/>
  <c r="A1101" i="25" s="1"/>
  <c r="A1102" i="25" s="1"/>
  <c r="A1103" i="25" s="1"/>
  <c r="A1104" i="25" s="1"/>
  <c r="A1105" i="25" s="1"/>
  <c r="A1106" i="25" s="1"/>
  <c r="A1107" i="25" s="1"/>
  <c r="A1108" i="25" s="1"/>
  <c r="A1109" i="25" s="1"/>
  <c r="A1110" i="25" s="1"/>
  <c r="A1111" i="25" s="1"/>
  <c r="A1112" i="25" s="1"/>
  <c r="A1113" i="25" s="1"/>
  <c r="A1114" i="25" s="1"/>
  <c r="A1115" i="25" s="1"/>
  <c r="A1116" i="25" s="1"/>
  <c r="A1117" i="25" s="1"/>
  <c r="A1118" i="25" s="1"/>
  <c r="A1119" i="25" s="1"/>
  <c r="A1120" i="25" s="1"/>
  <c r="A1121" i="25" s="1"/>
  <c r="A1122" i="25" s="1"/>
  <c r="A1123" i="25" s="1"/>
  <c r="A1124" i="25" s="1"/>
  <c r="A1125" i="25" s="1"/>
  <c r="A1126" i="25" s="1"/>
  <c r="A1127" i="25" s="1"/>
  <c r="A1128" i="25" s="1"/>
  <c r="A1129" i="25" s="1"/>
  <c r="A1130" i="25" s="1"/>
  <c r="A1131" i="25" s="1"/>
  <c r="A1132" i="25" s="1"/>
  <c r="A1133" i="25" s="1"/>
  <c r="A1134" i="25" s="1"/>
  <c r="A1135" i="25" s="1"/>
  <c r="A1136" i="25" s="1"/>
  <c r="A1137" i="25" s="1"/>
  <c r="A1138" i="25" s="1"/>
  <c r="A1139" i="25" s="1"/>
  <c r="A1140" i="25" s="1"/>
  <c r="A1141" i="25" s="1"/>
  <c r="A1142" i="25" s="1"/>
  <c r="A1143" i="25" s="1"/>
  <c r="A1144" i="25" s="1"/>
  <c r="A1145" i="25" s="1"/>
  <c r="A1146" i="25" s="1"/>
  <c r="A1147" i="25" s="1"/>
  <c r="A1148" i="25" s="1"/>
  <c r="A1149" i="25" s="1"/>
  <c r="A1150" i="25" s="1"/>
  <c r="A1151" i="25" s="1"/>
  <c r="A1152" i="25" s="1"/>
  <c r="A1153" i="25" s="1"/>
  <c r="A1154" i="25" s="1"/>
  <c r="A1155" i="25" s="1"/>
  <c r="A1156" i="25" s="1"/>
  <c r="A1157" i="25" s="1"/>
  <c r="A1158" i="25" s="1"/>
  <c r="A1159" i="25" s="1"/>
  <c r="A1160" i="25" s="1"/>
  <c r="A1161" i="25" s="1"/>
  <c r="A1162" i="25" s="1"/>
  <c r="A1163" i="25" s="1"/>
  <c r="A1164" i="25" s="1"/>
  <c r="A1165" i="25" s="1"/>
  <c r="A1166" i="25" s="1"/>
  <c r="A1167" i="25" s="1"/>
  <c r="A1168" i="25" s="1"/>
  <c r="A1169" i="25" s="1"/>
  <c r="A1170" i="25" s="1"/>
  <c r="A1171" i="25" s="1"/>
  <c r="A1172" i="25" s="1"/>
  <c r="A1173" i="25" s="1"/>
  <c r="A1174" i="25" s="1"/>
  <c r="A1175" i="25" s="1"/>
  <c r="A1176" i="25" s="1"/>
  <c r="A1177" i="25" s="1"/>
  <c r="A1178" i="25" s="1"/>
  <c r="A1179" i="25" s="1"/>
  <c r="A1180" i="25" s="1"/>
  <c r="A1181" i="25" s="1"/>
  <c r="A1182" i="25" s="1"/>
  <c r="A1183" i="25" s="1"/>
  <c r="A1184" i="25" s="1"/>
  <c r="A1185" i="25" s="1"/>
  <c r="A1186" i="25" s="1"/>
  <c r="A1187" i="25" s="1"/>
  <c r="A1188" i="25" s="1"/>
  <c r="A1189" i="25" s="1"/>
  <c r="A1190" i="25" s="1"/>
  <c r="A1191" i="25" s="1"/>
  <c r="A1192" i="25" s="1"/>
  <c r="A1193" i="25" s="1"/>
  <c r="A1194" i="25" s="1"/>
  <c r="A1195" i="25" s="1"/>
  <c r="A1196" i="25" s="1"/>
  <c r="A1197" i="25" s="1"/>
  <c r="A1198" i="25" s="1"/>
  <c r="A1199" i="25" s="1"/>
  <c r="A1200" i="25" s="1"/>
  <c r="A1201" i="25" s="1"/>
  <c r="A1202" i="25" s="1"/>
  <c r="A1203" i="25" s="1"/>
  <c r="A1204" i="25" s="1"/>
  <c r="A1205" i="25" s="1"/>
  <c r="A1206" i="25" s="1"/>
  <c r="A1207" i="25" s="1"/>
  <c r="A1208" i="25" s="1"/>
  <c r="A1209" i="25" s="1"/>
  <c r="A1210" i="25" s="1"/>
  <c r="A1211" i="25" s="1"/>
  <c r="A1212" i="25" s="1"/>
  <c r="A1213" i="25" s="1"/>
  <c r="A1214" i="25" s="1"/>
  <c r="A1215" i="25" s="1"/>
  <c r="A1216" i="25" s="1"/>
  <c r="A1217" i="25" s="1"/>
  <c r="A1218" i="25" s="1"/>
  <c r="A1219" i="25" s="1"/>
  <c r="A1220" i="25" s="1"/>
  <c r="A1221" i="25" s="1"/>
  <c r="A1222" i="25" s="1"/>
  <c r="A1223" i="25" s="1"/>
  <c r="A1224" i="25" s="1"/>
  <c r="A1225" i="25" s="1"/>
  <c r="A1226" i="25" s="1"/>
  <c r="A1227" i="25" s="1"/>
  <c r="A1228" i="25" s="1"/>
  <c r="A1229" i="25" s="1"/>
  <c r="A1230" i="25" s="1"/>
  <c r="A1231" i="25" s="1"/>
  <c r="A1232" i="25" s="1"/>
  <c r="A1233" i="25" s="1"/>
  <c r="A1234" i="25" s="1"/>
  <c r="A1235" i="25" s="1"/>
  <c r="A1236" i="25" s="1"/>
  <c r="A1237" i="25" s="1"/>
  <c r="A1238" i="25" s="1"/>
  <c r="A1239" i="25" s="1"/>
  <c r="A1240" i="25" s="1"/>
  <c r="A1241" i="25" s="1"/>
  <c r="A1242" i="25" s="1"/>
  <c r="A1243" i="25" s="1"/>
  <c r="A1244" i="25" s="1"/>
  <c r="A1245" i="25" s="1"/>
  <c r="A1246" i="25" s="1"/>
  <c r="A1247" i="25" s="1"/>
  <c r="A1248" i="25" s="1"/>
  <c r="A1249" i="25" s="1"/>
  <c r="A1250" i="25" s="1"/>
  <c r="A1251" i="25" s="1"/>
  <c r="A1252" i="25" s="1"/>
  <c r="A1253" i="25" s="1"/>
  <c r="A1254" i="25" s="1"/>
  <c r="A1255" i="25" s="1"/>
  <c r="A1256" i="25" s="1"/>
  <c r="A1257" i="25" s="1"/>
  <c r="A1258" i="25" s="1"/>
  <c r="A1259" i="25" s="1"/>
  <c r="A1260" i="25" s="1"/>
  <c r="A1261" i="25" s="1"/>
  <c r="A1262" i="25" s="1"/>
  <c r="A1263" i="25" s="1"/>
  <c r="A1264" i="25" s="1"/>
  <c r="A1265" i="25" s="1"/>
  <c r="A1266" i="25" s="1"/>
  <c r="A1267" i="25" s="1"/>
  <c r="A1268" i="25" s="1"/>
  <c r="A1269" i="25" s="1"/>
  <c r="A1270" i="25" s="1"/>
  <c r="A1271" i="25" s="1"/>
  <c r="A1272" i="25" s="1"/>
  <c r="A1273" i="25" s="1"/>
  <c r="A1274" i="25" s="1"/>
  <c r="A1275" i="25" s="1"/>
  <c r="A1276" i="25" s="1"/>
  <c r="A1277" i="25" s="1"/>
  <c r="A1278" i="25" s="1"/>
  <c r="A1279" i="25" s="1"/>
  <c r="A1280" i="25" s="1"/>
  <c r="A1281" i="25" s="1"/>
  <c r="A1282" i="25" s="1"/>
  <c r="A1283" i="25" s="1"/>
  <c r="A1284" i="25" s="1"/>
  <c r="A1285" i="25" s="1"/>
  <c r="A1286" i="25" s="1"/>
  <c r="A1287" i="25" s="1"/>
  <c r="A1288" i="25" s="1"/>
  <c r="A1289" i="25" s="1"/>
  <c r="A1290" i="25" s="1"/>
  <c r="A1291" i="25" s="1"/>
  <c r="A1292" i="25" s="1"/>
  <c r="A1293" i="25" s="1"/>
  <c r="A1294" i="25" s="1"/>
  <c r="A1295" i="25" s="1"/>
  <c r="A1296" i="25" s="1"/>
  <c r="A1297" i="25" s="1"/>
  <c r="A1298" i="25" s="1"/>
  <c r="A1299" i="25" s="1"/>
  <c r="A1300" i="25" s="1"/>
  <c r="A1301" i="25" s="1"/>
  <c r="A1302" i="25" s="1"/>
  <c r="A1303" i="25" s="1"/>
  <c r="A1304" i="25" s="1"/>
  <c r="A1305" i="25" s="1"/>
  <c r="A1306" i="25" s="1"/>
  <c r="A1307" i="25" s="1"/>
  <c r="A1308" i="25" s="1"/>
  <c r="A1309" i="25" s="1"/>
  <c r="A1310" i="25" s="1"/>
  <c r="A1311" i="25" s="1"/>
  <c r="A1312" i="25" s="1"/>
  <c r="A1313" i="25" s="1"/>
  <c r="A1314" i="25" s="1"/>
  <c r="A1315" i="25" s="1"/>
  <c r="A1316" i="25" s="1"/>
  <c r="A1317" i="25" s="1"/>
  <c r="A1318" i="25" s="1"/>
  <c r="A1319" i="25" s="1"/>
  <c r="A1320" i="25" s="1"/>
  <c r="A1321" i="25" s="1"/>
  <c r="A1322" i="25" s="1"/>
  <c r="A1323" i="25" s="1"/>
  <c r="A1324" i="25" s="1"/>
  <c r="A1325" i="25" s="1"/>
  <c r="A1326" i="25" s="1"/>
  <c r="A1327" i="25" s="1"/>
  <c r="A1328" i="25" s="1"/>
  <c r="A1329" i="25" s="1"/>
  <c r="A1330" i="25" s="1"/>
  <c r="A1331" i="25" s="1"/>
  <c r="A1332" i="25" s="1"/>
  <c r="A1333" i="25" s="1"/>
  <c r="A1334" i="25" s="1"/>
  <c r="A1335" i="25" s="1"/>
  <c r="A1336" i="25" s="1"/>
  <c r="A1337" i="25" s="1"/>
  <c r="A1338" i="25" s="1"/>
  <c r="A1339" i="25" s="1"/>
  <c r="A1340" i="25" s="1"/>
  <c r="A1341" i="25" s="1"/>
  <c r="A1342" i="25" s="1"/>
  <c r="A1343" i="25" s="1"/>
  <c r="A1344" i="25" s="1"/>
  <c r="A1345" i="25" s="1"/>
  <c r="A1346" i="25" s="1"/>
  <c r="A1347" i="25" s="1"/>
  <c r="A1348" i="25" s="1"/>
  <c r="A1349" i="25" s="1"/>
  <c r="A1350" i="25" s="1"/>
  <c r="A1351" i="25" s="1"/>
  <c r="A1352" i="25" s="1"/>
  <c r="A1353" i="25" s="1"/>
  <c r="A1354" i="25" s="1"/>
  <c r="A1355" i="25" s="1"/>
  <c r="A1356" i="25" s="1"/>
  <c r="A1357" i="25" s="1"/>
  <c r="A1358" i="25" s="1"/>
  <c r="A1359" i="25" s="1"/>
  <c r="A1360" i="25" s="1"/>
  <c r="A1361" i="25" s="1"/>
  <c r="A1362" i="25" s="1"/>
  <c r="A1363" i="25" s="1"/>
  <c r="A1364" i="25" s="1"/>
  <c r="A1365" i="25" s="1"/>
  <c r="A1366" i="25" s="1"/>
  <c r="A1367" i="25" s="1"/>
  <c r="A1368" i="25" s="1"/>
  <c r="A1369" i="25" s="1"/>
  <c r="A1370" i="25" s="1"/>
  <c r="A1371" i="25" s="1"/>
  <c r="A1372" i="25" s="1"/>
  <c r="A1373" i="25" s="1"/>
  <c r="A1374" i="25" s="1"/>
  <c r="A1375" i="25" s="1"/>
  <c r="A1376" i="25" s="1"/>
  <c r="A1377" i="25" s="1"/>
  <c r="A1378" i="25" s="1"/>
  <c r="A1379" i="25" s="1"/>
  <c r="A1380" i="25" s="1"/>
  <c r="A1381" i="25" s="1"/>
  <c r="A1382" i="25" s="1"/>
  <c r="A1383" i="25" s="1"/>
  <c r="A1384" i="25" s="1"/>
  <c r="A1385" i="25" s="1"/>
  <c r="A1386" i="25" s="1"/>
  <c r="A1387" i="25" s="1"/>
  <c r="A1388" i="25" s="1"/>
  <c r="A1389" i="25" s="1"/>
  <c r="A1390" i="25" s="1"/>
  <c r="A1391" i="25" s="1"/>
  <c r="A1392" i="25" s="1"/>
  <c r="A1393" i="25" s="1"/>
  <c r="A1394" i="25" s="1"/>
  <c r="A1395" i="25" s="1"/>
  <c r="A1396" i="25" s="1"/>
  <c r="A1397" i="25" s="1"/>
  <c r="A1398" i="25" s="1"/>
  <c r="A1399" i="25" s="1"/>
  <c r="A1400" i="25" s="1"/>
  <c r="A1401" i="25" s="1"/>
  <c r="A1402" i="25" s="1"/>
  <c r="A1403" i="25" s="1"/>
  <c r="A1404" i="25" s="1"/>
  <c r="A1405" i="25" s="1"/>
  <c r="A1406" i="25" s="1"/>
  <c r="A1407" i="25" s="1"/>
  <c r="A1408" i="25" s="1"/>
  <c r="A1409" i="25" s="1"/>
  <c r="A1410" i="25" s="1"/>
  <c r="A1411" i="25" s="1"/>
  <c r="A1412" i="25" s="1"/>
  <c r="A1413" i="25" s="1"/>
  <c r="A1414" i="25" s="1"/>
  <c r="A1415" i="25" s="1"/>
  <c r="A1416" i="25" s="1"/>
  <c r="A1417" i="25" s="1"/>
  <c r="A1418" i="25" s="1"/>
  <c r="A1419" i="25" s="1"/>
  <c r="A1420" i="25" s="1"/>
  <c r="A1421" i="25" s="1"/>
  <c r="A1422" i="25" s="1"/>
  <c r="A1423" i="25" s="1"/>
  <c r="A1424" i="25" s="1"/>
  <c r="A1425" i="25" s="1"/>
  <c r="A1426" i="25" s="1"/>
  <c r="A1427" i="25" s="1"/>
  <c r="A1428" i="25" s="1"/>
  <c r="A1429" i="25" s="1"/>
  <c r="A1430" i="25" s="1"/>
  <c r="A1431" i="25" s="1"/>
  <c r="A1432" i="25" s="1"/>
  <c r="A1433" i="25" s="1"/>
  <c r="A1434" i="25" s="1"/>
  <c r="A1435" i="25" s="1"/>
  <c r="A1436" i="25" s="1"/>
  <c r="A1437" i="25" s="1"/>
  <c r="A1438" i="25" s="1"/>
  <c r="A1439" i="25" s="1"/>
  <c r="A1440" i="25" s="1"/>
  <c r="A1441" i="25" s="1"/>
  <c r="A1442" i="25" s="1"/>
  <c r="A1443" i="25" s="1"/>
  <c r="A1444" i="25" s="1"/>
  <c r="A1445" i="25" s="1"/>
  <c r="A1446" i="25" s="1"/>
  <c r="A1447" i="25" s="1"/>
  <c r="A1448" i="25" s="1"/>
  <c r="A1449" i="25" s="1"/>
  <c r="A1450" i="25" s="1"/>
  <c r="A1451" i="25" s="1"/>
  <c r="A1452" i="25" s="1"/>
  <c r="A1453" i="25" s="1"/>
  <c r="A1454" i="25" s="1"/>
  <c r="A1455" i="25" s="1"/>
  <c r="A1456" i="25" s="1"/>
  <c r="A1457" i="25" s="1"/>
  <c r="A1458" i="25" s="1"/>
  <c r="A1459" i="25" s="1"/>
  <c r="A1460" i="25" s="1"/>
  <c r="A1461" i="25" s="1"/>
  <c r="A1462" i="25" s="1"/>
  <c r="A1463" i="25" s="1"/>
  <c r="A1464" i="25" s="1"/>
  <c r="A1465" i="25" s="1"/>
  <c r="A1466" i="25" s="1"/>
  <c r="A1467" i="25" s="1"/>
  <c r="A1468" i="25" s="1"/>
  <c r="A1469" i="25" s="1"/>
  <c r="A1470" i="25" s="1"/>
  <c r="A1471" i="25" s="1"/>
  <c r="A1472" i="25" s="1"/>
  <c r="A1473" i="25" s="1"/>
  <c r="A1474" i="25" s="1"/>
  <c r="A1475" i="25" s="1"/>
  <c r="A1476" i="25" s="1"/>
  <c r="A1477" i="25" s="1"/>
  <c r="A1478" i="25" s="1"/>
  <c r="A1479" i="25" s="1"/>
  <c r="A1480" i="25" s="1"/>
  <c r="A1481" i="25" s="1"/>
  <c r="A1482" i="25" s="1"/>
  <c r="A1483" i="25" s="1"/>
  <c r="A1484" i="25" s="1"/>
  <c r="A1485" i="25" s="1"/>
  <c r="A1486" i="25" s="1"/>
  <c r="A1487" i="25" s="1"/>
  <c r="A1488" i="25" s="1"/>
  <c r="A1489" i="25" s="1"/>
  <c r="A1490" i="25" s="1"/>
  <c r="A1491" i="25" s="1"/>
  <c r="A1492" i="25" s="1"/>
  <c r="A1493" i="25" s="1"/>
  <c r="A1494" i="25" s="1"/>
  <c r="A1495" i="25" s="1"/>
  <c r="A1496" i="25" s="1"/>
  <c r="A1497" i="25" s="1"/>
  <c r="A1498" i="25" s="1"/>
  <c r="A1499" i="25" s="1"/>
  <c r="A1500" i="25" s="1"/>
  <c r="A1501" i="25" s="1"/>
  <c r="C1131" i="4"/>
  <c r="D868" i="25" s="1"/>
  <c r="A868" i="47" s="1"/>
  <c r="C1055" i="4"/>
  <c r="D810" i="25" s="1"/>
  <c r="C1170" i="4"/>
  <c r="D898" i="25" s="1"/>
  <c r="A898" i="47" s="1"/>
  <c r="C1093" i="4"/>
  <c r="D839" i="25" s="1"/>
  <c r="A839" i="47" s="1"/>
  <c r="C1208" i="4"/>
  <c r="D927" i="25" s="1"/>
  <c r="A927" i="47" s="1"/>
  <c r="B1015" i="25"/>
  <c r="B1073" i="25"/>
  <c r="D1073" i="24" s="1"/>
  <c r="B1131" i="25"/>
  <c r="D1131" i="24" s="1"/>
  <c r="B1044" i="25"/>
  <c r="D1044" i="24" s="1"/>
  <c r="B433" i="25"/>
  <c r="D433" i="24" s="1"/>
  <c r="B1189" i="25"/>
  <c r="D1189" i="24" s="1"/>
  <c r="B1093" i="25"/>
  <c r="D1093" i="24" s="1"/>
  <c r="B1160" i="25"/>
  <c r="D1160" i="24" s="1"/>
  <c r="C1551" i="4"/>
  <c r="D1189" i="25" s="1"/>
  <c r="C1513" i="4"/>
  <c r="C1475" i="4"/>
  <c r="D1131" i="25" s="1"/>
  <c r="C1399" i="4"/>
  <c r="C1284" i="4"/>
  <c r="D985" i="25" s="1"/>
  <c r="A985" i="47" s="1"/>
  <c r="C1361" i="4"/>
  <c r="C1437" i="4"/>
  <c r="C1323" i="4"/>
  <c r="C1246" i="4"/>
  <c r="D956" i="25" s="1"/>
  <c r="A956" i="47" s="1"/>
  <c r="B453" i="25"/>
  <c r="D453" i="24" s="1"/>
  <c r="N780" i="24" l="1"/>
  <c r="N776" i="24"/>
  <c r="N779" i="24"/>
  <c r="N721" i="24"/>
  <c r="N775" i="24"/>
  <c r="N778" i="24"/>
  <c r="N777" i="24"/>
  <c r="D1073" i="25"/>
  <c r="A1549" i="46"/>
  <c r="D1015" i="25"/>
  <c r="A1465" i="46"/>
  <c r="D1044" i="25"/>
  <c r="A1507" i="46"/>
  <c r="N751" i="25"/>
  <c r="P751" i="24" s="1"/>
  <c r="A751" i="47"/>
  <c r="N810" i="25"/>
  <c r="P810" i="24" s="1"/>
  <c r="A810" i="47"/>
  <c r="K1078" i="46"/>
  <c r="I745" i="47"/>
  <c r="D865" i="28"/>
  <c r="O865" i="28" s="1"/>
  <c r="G779" i="47"/>
  <c r="K1081" i="46"/>
  <c r="I748" i="47"/>
  <c r="J865" i="28"/>
  <c r="F779" i="47"/>
  <c r="K1083" i="46"/>
  <c r="I750" i="47"/>
  <c r="K999" i="46"/>
  <c r="N999" i="46" s="1"/>
  <c r="I691" i="47"/>
  <c r="G779" i="24"/>
  <c r="B779" i="47"/>
  <c r="H779" i="24"/>
  <c r="C779" i="47"/>
  <c r="L779" i="24"/>
  <c r="E779" i="47"/>
  <c r="K1079" i="46"/>
  <c r="I746" i="47"/>
  <c r="K1080" i="46"/>
  <c r="I747" i="47"/>
  <c r="K832" i="28"/>
  <c r="N832" i="28" s="1"/>
  <c r="K1082" i="46"/>
  <c r="N807" i="25"/>
  <c r="P807" i="24" s="1"/>
  <c r="N809" i="25"/>
  <c r="P809" i="24" s="1"/>
  <c r="N808" i="25"/>
  <c r="P808" i="24" s="1"/>
  <c r="D1102" i="25"/>
  <c r="D1160" i="25"/>
  <c r="F1160" i="24" s="1"/>
  <c r="B1652" i="46"/>
  <c r="V807" i="24"/>
  <c r="V804" i="24"/>
  <c r="R808" i="24"/>
  <c r="R805" i="24"/>
  <c r="T780" i="24"/>
  <c r="S780" i="24"/>
  <c r="Q780" i="24"/>
  <c r="V780" i="24"/>
  <c r="R780" i="24"/>
  <c r="U780" i="24"/>
  <c r="S805" i="24"/>
  <c r="U808" i="24"/>
  <c r="Q808" i="24"/>
  <c r="R806" i="24"/>
  <c r="U806" i="24"/>
  <c r="R807" i="24"/>
  <c r="S808" i="24"/>
  <c r="T807" i="24"/>
  <c r="T808" i="24"/>
  <c r="U805" i="24"/>
  <c r="T806" i="24"/>
  <c r="S806" i="24"/>
  <c r="T805" i="24"/>
  <c r="Q806" i="24"/>
  <c r="U807" i="24"/>
  <c r="Q805" i="24"/>
  <c r="T809" i="24"/>
  <c r="S809" i="24"/>
  <c r="R809" i="24"/>
  <c r="Q809" i="24"/>
  <c r="V809" i="24"/>
  <c r="U809" i="24"/>
  <c r="T721" i="24"/>
  <c r="S721" i="24"/>
  <c r="R721" i="24"/>
  <c r="Q721" i="24"/>
  <c r="V721" i="24"/>
  <c r="U721" i="24"/>
  <c r="V806" i="24"/>
  <c r="Q807" i="24"/>
  <c r="V805" i="24"/>
  <c r="V808" i="24"/>
  <c r="B1996" i="46"/>
  <c r="D1422" i="25"/>
  <c r="C1705" i="4"/>
  <c r="D1306" i="25"/>
  <c r="F1363" i="24"/>
  <c r="C1629" i="4"/>
  <c r="D1248" i="25"/>
  <c r="F1218" i="24"/>
  <c r="F1392" i="24"/>
  <c r="D1364" i="25"/>
  <c r="F1247" i="24"/>
  <c r="C1591" i="4"/>
  <c r="D1219" i="25"/>
  <c r="D1393" i="25"/>
  <c r="F1450" i="24"/>
  <c r="F1276" i="24"/>
  <c r="F1479" i="24"/>
  <c r="F1334" i="24"/>
  <c r="D1451" i="25"/>
  <c r="C1667" i="4"/>
  <c r="D1277" i="25"/>
  <c r="D1480" i="25"/>
  <c r="C1743" i="4"/>
  <c r="D1335" i="25"/>
  <c r="F1421" i="24"/>
  <c r="F1305" i="24"/>
  <c r="W749" i="24"/>
  <c r="F865" i="28"/>
  <c r="H865" i="28"/>
  <c r="Z749" i="24"/>
  <c r="B865" i="28"/>
  <c r="G809" i="25"/>
  <c r="I865" i="28"/>
  <c r="S749" i="25"/>
  <c r="E865" i="28"/>
  <c r="O779" i="25"/>
  <c r="I779" i="47" s="1"/>
  <c r="M779" i="24"/>
  <c r="G865" i="28"/>
  <c r="O779" i="24"/>
  <c r="I779" i="24"/>
  <c r="X779" i="24" s="1"/>
  <c r="J779" i="24"/>
  <c r="R779" i="25"/>
  <c r="M865" i="28" s="1"/>
  <c r="F809" i="25"/>
  <c r="E810" i="25"/>
  <c r="B810" i="47" s="1"/>
  <c r="K809" i="25"/>
  <c r="M808" i="25"/>
  <c r="G808" i="47" s="1"/>
  <c r="D863" i="28"/>
  <c r="O863" i="28" s="1"/>
  <c r="O777" i="24"/>
  <c r="R777" i="25"/>
  <c r="M863" i="28" s="1"/>
  <c r="K806" i="25"/>
  <c r="F806" i="47" s="1"/>
  <c r="K831" i="28"/>
  <c r="N831" i="28" s="1"/>
  <c r="S748" i="25"/>
  <c r="F806" i="25"/>
  <c r="C806" i="47" s="1"/>
  <c r="G808" i="25"/>
  <c r="I862" i="28"/>
  <c r="L776" i="24"/>
  <c r="H809" i="25"/>
  <c r="M777" i="24"/>
  <c r="J863" i="28"/>
  <c r="I863" i="28"/>
  <c r="L777" i="24"/>
  <c r="G862" i="28"/>
  <c r="J776" i="24"/>
  <c r="W747" i="24"/>
  <c r="G806" i="25"/>
  <c r="K830" i="28"/>
  <c r="N830" i="28" s="1"/>
  <c r="S747" i="25"/>
  <c r="M807" i="25"/>
  <c r="G807" i="47" s="1"/>
  <c r="G805" i="25"/>
  <c r="J809" i="25"/>
  <c r="I774" i="24"/>
  <c r="X774" i="24" s="1"/>
  <c r="F860" i="28"/>
  <c r="B863" i="28"/>
  <c r="G777" i="24"/>
  <c r="L807" i="25"/>
  <c r="H807" i="47" s="1"/>
  <c r="H806" i="25"/>
  <c r="D806" i="47" s="1"/>
  <c r="K807" i="25"/>
  <c r="F807" i="47" s="1"/>
  <c r="G861" i="28"/>
  <c r="J775" i="24"/>
  <c r="B862" i="28"/>
  <c r="G776" i="24"/>
  <c r="I806" i="25"/>
  <c r="H775" i="24"/>
  <c r="E861" i="28"/>
  <c r="O775" i="25"/>
  <c r="M776" i="24"/>
  <c r="J862" i="28"/>
  <c r="J806" i="25"/>
  <c r="E806" i="47" s="1"/>
  <c r="F805" i="25"/>
  <c r="C805" i="47" s="1"/>
  <c r="Y746" i="24"/>
  <c r="Z746" i="24"/>
  <c r="F864" i="28"/>
  <c r="I778" i="24"/>
  <c r="X778" i="24" s="1"/>
  <c r="E806" i="25"/>
  <c r="B806" i="47" s="1"/>
  <c r="Z747" i="24"/>
  <c r="Y747" i="24"/>
  <c r="H807" i="25"/>
  <c r="D807" i="47" s="1"/>
  <c r="I805" i="25"/>
  <c r="I808" i="25"/>
  <c r="W748" i="24"/>
  <c r="I809" i="25"/>
  <c r="H898" i="28" s="1"/>
  <c r="E807" i="25"/>
  <c r="B807" i="47" s="1"/>
  <c r="E860" i="28"/>
  <c r="H774" i="24"/>
  <c r="I807" i="25"/>
  <c r="M775" i="24"/>
  <c r="J861" i="28"/>
  <c r="M805" i="25"/>
  <c r="G805" i="47" s="1"/>
  <c r="E809" i="25"/>
  <c r="H777" i="24"/>
  <c r="O777" i="25"/>
  <c r="E863" i="28"/>
  <c r="J807" i="25"/>
  <c r="E807" i="47" s="1"/>
  <c r="I776" i="24"/>
  <c r="X776" i="24" s="1"/>
  <c r="F862" i="28"/>
  <c r="I864" i="28"/>
  <c r="L778" i="24"/>
  <c r="G807" i="25"/>
  <c r="D861" i="28"/>
  <c r="O861" i="28" s="1"/>
  <c r="R775" i="25"/>
  <c r="M861" i="28" s="1"/>
  <c r="O775" i="24"/>
  <c r="F807" i="25"/>
  <c r="C807" i="47" s="1"/>
  <c r="J864" i="28"/>
  <c r="M778" i="24"/>
  <c r="J805" i="25"/>
  <c r="E805" i="47" s="1"/>
  <c r="J808" i="25"/>
  <c r="E808" i="47" s="1"/>
  <c r="W745" i="24"/>
  <c r="L806" i="25"/>
  <c r="H806" i="47" s="1"/>
  <c r="F808" i="25"/>
  <c r="C808" i="47" s="1"/>
  <c r="D862" i="28"/>
  <c r="O862" i="28" s="1"/>
  <c r="R776" i="25"/>
  <c r="M862" i="28" s="1"/>
  <c r="O776" i="24"/>
  <c r="Y748" i="24"/>
  <c r="Z748" i="24"/>
  <c r="H805" i="25"/>
  <c r="D805" i="47" s="1"/>
  <c r="L775" i="24"/>
  <c r="I861" i="28"/>
  <c r="H808" i="25"/>
  <c r="D808" i="47" s="1"/>
  <c r="K778" i="24"/>
  <c r="H864" i="28"/>
  <c r="O776" i="25"/>
  <c r="H776" i="24"/>
  <c r="E862" i="28"/>
  <c r="G863" i="28"/>
  <c r="J777" i="24"/>
  <c r="K828" i="28"/>
  <c r="N828" i="28" s="1"/>
  <c r="S745" i="25"/>
  <c r="M806" i="25"/>
  <c r="G806" i="47" s="1"/>
  <c r="E808" i="25"/>
  <c r="B808" i="47" s="1"/>
  <c r="F861" i="28"/>
  <c r="I775" i="24"/>
  <c r="X775" i="24" s="1"/>
  <c r="F863" i="28"/>
  <c r="I777" i="24"/>
  <c r="X777" i="24" s="1"/>
  <c r="L805" i="25"/>
  <c r="H805" i="47" s="1"/>
  <c r="E864" i="28"/>
  <c r="O778" i="25"/>
  <c r="H778" i="24"/>
  <c r="L809" i="25"/>
  <c r="H809" i="47" s="1"/>
  <c r="M809" i="25"/>
  <c r="K808" i="25"/>
  <c r="F808" i="47" s="1"/>
  <c r="H862" i="28"/>
  <c r="K776" i="24"/>
  <c r="J778" i="24"/>
  <c r="G864" i="28"/>
  <c r="K805" i="25"/>
  <c r="F805" i="47" s="1"/>
  <c r="W746" i="24"/>
  <c r="K775" i="24"/>
  <c r="H861" i="28"/>
  <c r="K777" i="24"/>
  <c r="H863" i="28"/>
  <c r="G778" i="24"/>
  <c r="B864" i="28"/>
  <c r="L808" i="25"/>
  <c r="H808" i="47" s="1"/>
  <c r="Z745" i="24"/>
  <c r="Y745" i="24"/>
  <c r="S746" i="25"/>
  <c r="K829" i="28"/>
  <c r="N829" i="28" s="1"/>
  <c r="R778" i="25"/>
  <c r="M864" i="28" s="1"/>
  <c r="D864" i="28"/>
  <c r="O864" i="28" s="1"/>
  <c r="O778" i="24"/>
  <c r="A834" i="28"/>
  <c r="E751" i="25"/>
  <c r="B751" i="47" s="1"/>
  <c r="B1016" i="25"/>
  <c r="D1015" i="24"/>
  <c r="I810" i="25"/>
  <c r="G810" i="25"/>
  <c r="K810" i="25"/>
  <c r="F810" i="47" s="1"/>
  <c r="F810" i="25"/>
  <c r="C810" i="47" s="1"/>
  <c r="L810" i="25"/>
  <c r="H810" i="47" s="1"/>
  <c r="J810" i="25"/>
  <c r="E810" i="47" s="1"/>
  <c r="M810" i="25"/>
  <c r="G810" i="47" s="1"/>
  <c r="H810" i="25"/>
  <c r="D810" i="47" s="1"/>
  <c r="F751" i="24"/>
  <c r="G751" i="25"/>
  <c r="M751" i="25"/>
  <c r="G751" i="47" s="1"/>
  <c r="L751" i="25"/>
  <c r="H751" i="47" s="1"/>
  <c r="K751" i="25"/>
  <c r="F751" i="47" s="1"/>
  <c r="I751" i="25"/>
  <c r="H751" i="25"/>
  <c r="D751" i="47" s="1"/>
  <c r="J751" i="25"/>
  <c r="E751" i="47" s="1"/>
  <c r="F751" i="25"/>
  <c r="C751" i="47" s="1"/>
  <c r="Y779" i="24"/>
  <c r="Z779" i="24"/>
  <c r="Y750" i="24"/>
  <c r="Z750" i="24"/>
  <c r="K833" i="28"/>
  <c r="N833" i="28" s="1"/>
  <c r="S750" i="25"/>
  <c r="W750" i="24"/>
  <c r="Y691" i="24"/>
  <c r="Z691" i="24"/>
  <c r="W691" i="24"/>
  <c r="K768" i="28"/>
  <c r="S691" i="25"/>
  <c r="H721" i="24"/>
  <c r="E801" i="28"/>
  <c r="O721" i="25"/>
  <c r="R721" i="25"/>
  <c r="M801" i="28" s="1"/>
  <c r="D801" i="28"/>
  <c r="O801" i="28" s="1"/>
  <c r="O721" i="24"/>
  <c r="L721" i="24"/>
  <c r="I801" i="28"/>
  <c r="J801" i="28"/>
  <c r="M721" i="24"/>
  <c r="H801" i="28"/>
  <c r="K721" i="24"/>
  <c r="G801" i="28"/>
  <c r="J721" i="24"/>
  <c r="G721" i="24"/>
  <c r="B801" i="28"/>
  <c r="F801" i="28"/>
  <c r="I721" i="24"/>
  <c r="X721" i="24" s="1"/>
  <c r="M780" i="24"/>
  <c r="J866" i="28"/>
  <c r="G780" i="24"/>
  <c r="B866" i="28"/>
  <c r="L780" i="24"/>
  <c r="I866" i="28"/>
  <c r="J780" i="24"/>
  <c r="G866" i="28"/>
  <c r="D866" i="28"/>
  <c r="O866" i="28" s="1"/>
  <c r="R780" i="25"/>
  <c r="M866" i="28" s="1"/>
  <c r="O780" i="24"/>
  <c r="I780" i="24"/>
  <c r="X780" i="24" s="1"/>
  <c r="F866" i="28"/>
  <c r="E866" i="28"/>
  <c r="O780" i="25"/>
  <c r="H780" i="24"/>
  <c r="K780" i="24"/>
  <c r="H866" i="28"/>
  <c r="D781" i="25"/>
  <c r="A781" i="47" s="1"/>
  <c r="F1102" i="24"/>
  <c r="A1221" i="28"/>
  <c r="F1189" i="24"/>
  <c r="A1317" i="28"/>
  <c r="F810" i="24"/>
  <c r="A899" i="28"/>
  <c r="F868" i="24"/>
  <c r="A963" i="28"/>
  <c r="F985" i="24"/>
  <c r="A1092" i="28"/>
  <c r="F1073" i="24"/>
  <c r="A1189" i="28"/>
  <c r="F1044" i="24"/>
  <c r="A1157" i="28"/>
  <c r="F927" i="24"/>
  <c r="A1028" i="28"/>
  <c r="F1131" i="24"/>
  <c r="A1253" i="28"/>
  <c r="F839" i="24"/>
  <c r="A931" i="28"/>
  <c r="F956" i="24"/>
  <c r="A1060" i="28"/>
  <c r="F1015" i="24"/>
  <c r="A1125" i="28"/>
  <c r="F898" i="24"/>
  <c r="A996" i="28"/>
  <c r="C1132" i="4"/>
  <c r="D869" i="25" s="1"/>
  <c r="A869" i="47" s="1"/>
  <c r="C1209" i="4"/>
  <c r="D928" i="25" s="1"/>
  <c r="A928" i="47" s="1"/>
  <c r="C1247" i="4"/>
  <c r="D957" i="25" s="1"/>
  <c r="A957" i="47" s="1"/>
  <c r="C1171" i="4"/>
  <c r="D899" i="25" s="1"/>
  <c r="A899" i="47" s="1"/>
  <c r="C1094" i="4"/>
  <c r="D840" i="25" s="1"/>
  <c r="C1056" i="4"/>
  <c r="Q837" i="24" s="1"/>
  <c r="B1094" i="25"/>
  <c r="D1094" i="24" s="1"/>
  <c r="B1045" i="25"/>
  <c r="D1045" i="24" s="1"/>
  <c r="B454" i="25"/>
  <c r="D454" i="24" s="1"/>
  <c r="B1161" i="25"/>
  <c r="D1161" i="24" s="1"/>
  <c r="B1190" i="25"/>
  <c r="D1190" i="24" s="1"/>
  <c r="B434" i="25"/>
  <c r="D434" i="24" s="1"/>
  <c r="B1132" i="25"/>
  <c r="D1132" i="24" s="1"/>
  <c r="B1074" i="25"/>
  <c r="D1074" i="24" s="1"/>
  <c r="C1362" i="4"/>
  <c r="C1324" i="4"/>
  <c r="C1285" i="4"/>
  <c r="D986" i="25" s="1"/>
  <c r="A986" i="47" s="1"/>
  <c r="C1476" i="4"/>
  <c r="D1132" i="25" s="1"/>
  <c r="C1552" i="4"/>
  <c r="D1190" i="25" s="1"/>
  <c r="C1438" i="4"/>
  <c r="C1400" i="4"/>
  <c r="C1514" i="4"/>
  <c r="B483" i="25"/>
  <c r="D483" i="24" s="1"/>
  <c r="A1285" i="28" l="1"/>
  <c r="N805" i="24"/>
  <c r="N807" i="24"/>
  <c r="N806" i="24"/>
  <c r="N751" i="24"/>
  <c r="N810" i="24"/>
  <c r="N808" i="24"/>
  <c r="N809" i="24"/>
  <c r="D1045" i="25"/>
  <c r="A1508" i="46"/>
  <c r="D1074" i="25"/>
  <c r="A1550" i="46"/>
  <c r="D1016" i="25"/>
  <c r="A1466" i="46"/>
  <c r="N840" i="25"/>
  <c r="P840" i="24" s="1"/>
  <c r="A840" i="47"/>
  <c r="K1043" i="46"/>
  <c r="N1043" i="46" s="1"/>
  <c r="I721" i="47"/>
  <c r="K1126" i="46"/>
  <c r="I780" i="47"/>
  <c r="E898" i="28"/>
  <c r="C809" i="47"/>
  <c r="O809" i="24"/>
  <c r="G809" i="47"/>
  <c r="K1123" i="46"/>
  <c r="I777" i="47"/>
  <c r="J809" i="24"/>
  <c r="D809" i="47"/>
  <c r="K1122" i="46"/>
  <c r="I776" i="47"/>
  <c r="K1124" i="46"/>
  <c r="I778" i="47"/>
  <c r="B898" i="28"/>
  <c r="B809" i="47"/>
  <c r="I898" i="28"/>
  <c r="E809" i="47"/>
  <c r="K1121" i="46"/>
  <c r="I775" i="47"/>
  <c r="J898" i="28"/>
  <c r="F809" i="47"/>
  <c r="K865" i="28"/>
  <c r="N865" i="28" s="1"/>
  <c r="K1125" i="46"/>
  <c r="N837" i="25"/>
  <c r="P837" i="24" s="1"/>
  <c r="E781" i="25"/>
  <c r="B781" i="47" s="1"/>
  <c r="N781" i="25"/>
  <c r="P781" i="24" s="1"/>
  <c r="N839" i="25"/>
  <c r="P839" i="24" s="1"/>
  <c r="N838" i="25"/>
  <c r="P838" i="24" s="1"/>
  <c r="D1103" i="25"/>
  <c r="A1222" i="28" s="1"/>
  <c r="D1161" i="25"/>
  <c r="B1653" i="46"/>
  <c r="V834" i="24"/>
  <c r="R837" i="24"/>
  <c r="U838" i="24"/>
  <c r="Q838" i="24"/>
  <c r="T839" i="24"/>
  <c r="R839" i="24"/>
  <c r="S839" i="24"/>
  <c r="V839" i="24"/>
  <c r="Q839" i="24"/>
  <c r="U839" i="24"/>
  <c r="T751" i="24"/>
  <c r="S751" i="24"/>
  <c r="R751" i="24"/>
  <c r="V751" i="24"/>
  <c r="Q751" i="24"/>
  <c r="U751" i="24"/>
  <c r="U837" i="24"/>
  <c r="S836" i="24"/>
  <c r="R838" i="24"/>
  <c r="R836" i="24"/>
  <c r="V835" i="24"/>
  <c r="S838" i="24"/>
  <c r="R835" i="24"/>
  <c r="T838" i="24"/>
  <c r="Q836" i="24"/>
  <c r="U836" i="24"/>
  <c r="T836" i="24"/>
  <c r="T837" i="24"/>
  <c r="V837" i="24"/>
  <c r="S837" i="24"/>
  <c r="U835" i="24"/>
  <c r="T810" i="24"/>
  <c r="Q810" i="24"/>
  <c r="S810" i="24"/>
  <c r="R810" i="24"/>
  <c r="V810" i="24"/>
  <c r="U810" i="24"/>
  <c r="S835" i="24"/>
  <c r="V836" i="24"/>
  <c r="T835" i="24"/>
  <c r="Q835" i="24"/>
  <c r="V838" i="24"/>
  <c r="F1451" i="24"/>
  <c r="D811" i="25"/>
  <c r="A811" i="47" s="1"/>
  <c r="D1394" i="25"/>
  <c r="C1706" i="4"/>
  <c r="D1307" i="25"/>
  <c r="C1744" i="4"/>
  <c r="D1336" i="25"/>
  <c r="D1452" i="25"/>
  <c r="F1364" i="24"/>
  <c r="C1630" i="4"/>
  <c r="D1249" i="25"/>
  <c r="B1997" i="46"/>
  <c r="D1423" i="25"/>
  <c r="F1422" i="24"/>
  <c r="F1480" i="24"/>
  <c r="F1277" i="24"/>
  <c r="D1365" i="25"/>
  <c r="F1248" i="24"/>
  <c r="D1481" i="25"/>
  <c r="C1668" i="4"/>
  <c r="D1278" i="25"/>
  <c r="F1219" i="24"/>
  <c r="F1335" i="24"/>
  <c r="F1393" i="24"/>
  <c r="C1592" i="4"/>
  <c r="D1220" i="25"/>
  <c r="F1306" i="24"/>
  <c r="I809" i="24"/>
  <c r="F781" i="24"/>
  <c r="F898" i="28"/>
  <c r="M809" i="24"/>
  <c r="S779" i="25"/>
  <c r="K809" i="24"/>
  <c r="Y809" i="24" s="1"/>
  <c r="W779" i="24"/>
  <c r="H809" i="24"/>
  <c r="L809" i="24"/>
  <c r="G809" i="24"/>
  <c r="R809" i="25"/>
  <c r="M898" i="28" s="1"/>
  <c r="D898" i="28"/>
  <c r="O898" i="28" s="1"/>
  <c r="O809" i="25"/>
  <c r="I809" i="47" s="1"/>
  <c r="G898" i="28"/>
  <c r="M839" i="25"/>
  <c r="K839" i="25"/>
  <c r="M808" i="24"/>
  <c r="J897" i="28"/>
  <c r="G808" i="24"/>
  <c r="B897" i="28"/>
  <c r="L808" i="24"/>
  <c r="I897" i="28"/>
  <c r="I838" i="25"/>
  <c r="H805" i="24"/>
  <c r="O805" i="25"/>
  <c r="E894" i="28"/>
  <c r="K806" i="24"/>
  <c r="H895" i="28"/>
  <c r="J806" i="24"/>
  <c r="G895" i="28"/>
  <c r="M838" i="25"/>
  <c r="G838" i="47" s="1"/>
  <c r="I837" i="25"/>
  <c r="M835" i="25"/>
  <c r="G835" i="47" s="1"/>
  <c r="J838" i="25"/>
  <c r="E838" i="47" s="1"/>
  <c r="L839" i="25"/>
  <c r="H839" i="47" s="1"/>
  <c r="E840" i="25"/>
  <c r="B840" i="47" s="1"/>
  <c r="H839" i="25"/>
  <c r="M836" i="25"/>
  <c r="G836" i="47" s="1"/>
  <c r="J894" i="28"/>
  <c r="M805" i="24"/>
  <c r="M837" i="25"/>
  <c r="G837" i="47" s="1"/>
  <c r="R806" i="25"/>
  <c r="M895" i="28" s="1"/>
  <c r="O806" i="24"/>
  <c r="D895" i="28"/>
  <c r="O895" i="28" s="1"/>
  <c r="W776" i="24"/>
  <c r="K863" i="28"/>
  <c r="N863" i="28" s="1"/>
  <c r="S777" i="25"/>
  <c r="B896" i="28"/>
  <c r="G807" i="24"/>
  <c r="F838" i="25"/>
  <c r="C838" i="47" s="1"/>
  <c r="W778" i="24"/>
  <c r="L806" i="24"/>
  <c r="I895" i="28"/>
  <c r="F837" i="25"/>
  <c r="C837" i="47" s="1"/>
  <c r="W774" i="24"/>
  <c r="I805" i="24"/>
  <c r="X805" i="24" s="1"/>
  <c r="F894" i="28"/>
  <c r="J835" i="25"/>
  <c r="E835" i="47" s="1"/>
  <c r="J836" i="25"/>
  <c r="E836" i="47" s="1"/>
  <c r="H806" i="24"/>
  <c r="E895" i="28"/>
  <c r="O806" i="25"/>
  <c r="J895" i="28"/>
  <c r="M806" i="24"/>
  <c r="D897" i="28"/>
  <c r="O897" i="28" s="1"/>
  <c r="R808" i="25"/>
  <c r="M897" i="28" s="1"/>
  <c r="O808" i="24"/>
  <c r="J839" i="25"/>
  <c r="Z776" i="24"/>
  <c r="Y776" i="24"/>
  <c r="K837" i="25"/>
  <c r="F837" i="47" s="1"/>
  <c r="Y778" i="24"/>
  <c r="Z778" i="24"/>
  <c r="L836" i="25"/>
  <c r="H836" i="47" s="1"/>
  <c r="G836" i="25"/>
  <c r="I807" i="24"/>
  <c r="X807" i="24" s="1"/>
  <c r="F896" i="28"/>
  <c r="L835" i="25"/>
  <c r="H835" i="47" s="1"/>
  <c r="I835" i="25"/>
  <c r="S775" i="25"/>
  <c r="K861" i="28"/>
  <c r="N861" i="28" s="1"/>
  <c r="G838" i="25"/>
  <c r="H836" i="25"/>
  <c r="D836" i="47" s="1"/>
  <c r="I836" i="25"/>
  <c r="I808" i="24"/>
  <c r="X808" i="24" s="1"/>
  <c r="F897" i="28"/>
  <c r="E838" i="25"/>
  <c r="B838" i="47" s="1"/>
  <c r="I839" i="25"/>
  <c r="K839" i="24" s="1"/>
  <c r="H835" i="25"/>
  <c r="D835" i="47" s="1"/>
  <c r="J837" i="25"/>
  <c r="E837" i="47" s="1"/>
  <c r="W775" i="24"/>
  <c r="G894" i="28"/>
  <c r="J805" i="24"/>
  <c r="O808" i="25"/>
  <c r="H808" i="24"/>
  <c r="E897" i="28"/>
  <c r="H807" i="24"/>
  <c r="E896" i="28"/>
  <c r="O807" i="25"/>
  <c r="G837" i="25"/>
  <c r="R805" i="25"/>
  <c r="M894" i="28" s="1"/>
  <c r="D894" i="28"/>
  <c r="O894" i="28" s="1"/>
  <c r="O805" i="24"/>
  <c r="H896" i="28"/>
  <c r="K807" i="24"/>
  <c r="L838" i="25"/>
  <c r="H838" i="47" s="1"/>
  <c r="F895" i="28"/>
  <c r="I806" i="24"/>
  <c r="X806" i="24" s="1"/>
  <c r="L837" i="25"/>
  <c r="H837" i="47" s="1"/>
  <c r="F835" i="25"/>
  <c r="C835" i="47" s="1"/>
  <c r="Z775" i="24"/>
  <c r="Y775" i="24"/>
  <c r="K835" i="25"/>
  <c r="F835" i="47" s="1"/>
  <c r="K864" i="28"/>
  <c r="N864" i="28" s="1"/>
  <c r="S778" i="25"/>
  <c r="W777" i="24"/>
  <c r="J808" i="24"/>
  <c r="G897" i="28"/>
  <c r="E837" i="25"/>
  <c r="B837" i="47" s="1"/>
  <c r="K836" i="25"/>
  <c r="F836" i="47" s="1"/>
  <c r="K805" i="24"/>
  <c r="H894" i="28"/>
  <c r="M807" i="24"/>
  <c r="J896" i="28"/>
  <c r="R807" i="25"/>
  <c r="M896" i="28" s="1"/>
  <c r="O807" i="24"/>
  <c r="D896" i="28"/>
  <c r="O896" i="28" s="1"/>
  <c r="G835" i="25"/>
  <c r="E839" i="25"/>
  <c r="E836" i="25"/>
  <c r="B836" i="47" s="1"/>
  <c r="H837" i="25"/>
  <c r="D837" i="47" s="1"/>
  <c r="F839" i="25"/>
  <c r="G839" i="25"/>
  <c r="F836" i="25"/>
  <c r="C836" i="47" s="1"/>
  <c r="Z777" i="24"/>
  <c r="Y777" i="24"/>
  <c r="K838" i="25"/>
  <c r="F838" i="47" s="1"/>
  <c r="K862" i="28"/>
  <c r="N862" i="28" s="1"/>
  <c r="S776" i="25"/>
  <c r="H838" i="25"/>
  <c r="D838" i="47" s="1"/>
  <c r="I894" i="28"/>
  <c r="L805" i="24"/>
  <c r="L807" i="24"/>
  <c r="I896" i="28"/>
  <c r="K808" i="24"/>
  <c r="H897" i="28"/>
  <c r="J807" i="24"/>
  <c r="G896" i="28"/>
  <c r="G806" i="24"/>
  <c r="B895" i="28"/>
  <c r="I840" i="25"/>
  <c r="F840" i="25"/>
  <c r="C840" i="47" s="1"/>
  <c r="M840" i="25"/>
  <c r="G840" i="47" s="1"/>
  <c r="G840" i="25"/>
  <c r="J840" i="25"/>
  <c r="E840" i="47" s="1"/>
  <c r="K840" i="25"/>
  <c r="F840" i="47" s="1"/>
  <c r="H840" i="25"/>
  <c r="D840" i="47" s="1"/>
  <c r="L840" i="25"/>
  <c r="H840" i="47" s="1"/>
  <c r="A867" i="28"/>
  <c r="L781" i="25"/>
  <c r="H781" i="47" s="1"/>
  <c r="G781" i="25"/>
  <c r="I781" i="25"/>
  <c r="M781" i="25"/>
  <c r="G781" i="47" s="1"/>
  <c r="K781" i="25"/>
  <c r="F781" i="47" s="1"/>
  <c r="J781" i="25"/>
  <c r="E781" i="47" s="1"/>
  <c r="H781" i="25"/>
  <c r="D781" i="47" s="1"/>
  <c r="F781" i="25"/>
  <c r="C781" i="47" s="1"/>
  <c r="Y780" i="24"/>
  <c r="Z780" i="24"/>
  <c r="S780" i="25"/>
  <c r="K866" i="28"/>
  <c r="N866" i="28" s="1"/>
  <c r="W780" i="24"/>
  <c r="W721" i="24"/>
  <c r="Z721" i="24"/>
  <c r="Y721" i="24"/>
  <c r="K801" i="28"/>
  <c r="S721" i="25"/>
  <c r="N768" i="28"/>
  <c r="E834" i="28"/>
  <c r="H751" i="24"/>
  <c r="O751" i="25"/>
  <c r="L751" i="24"/>
  <c r="I834" i="28"/>
  <c r="G751" i="24"/>
  <c r="B834" i="28"/>
  <c r="J751" i="24"/>
  <c r="G834" i="28"/>
  <c r="H834" i="28"/>
  <c r="K751" i="24"/>
  <c r="M751" i="24"/>
  <c r="J834" i="28"/>
  <c r="R751" i="25"/>
  <c r="M834" i="28" s="1"/>
  <c r="O751" i="24"/>
  <c r="D834" i="28"/>
  <c r="O834" i="28" s="1"/>
  <c r="I751" i="24"/>
  <c r="X751" i="24" s="1"/>
  <c r="F834" i="28"/>
  <c r="J810" i="24"/>
  <c r="G899" i="28"/>
  <c r="D899" i="28"/>
  <c r="O899" i="28" s="1"/>
  <c r="R810" i="25"/>
  <c r="M899" i="28" s="1"/>
  <c r="O810" i="24"/>
  <c r="I899" i="28"/>
  <c r="L810" i="24"/>
  <c r="H810" i="24"/>
  <c r="O810" i="25"/>
  <c r="E899" i="28"/>
  <c r="M810" i="24"/>
  <c r="J899" i="28"/>
  <c r="G810" i="24"/>
  <c r="B899" i="28"/>
  <c r="F899" i="28"/>
  <c r="I810" i="24"/>
  <c r="X810" i="24" s="1"/>
  <c r="K810" i="24"/>
  <c r="H899" i="28"/>
  <c r="B1017" i="25"/>
  <c r="D1016" i="24"/>
  <c r="F1132" i="24"/>
  <c r="A1254" i="28"/>
  <c r="F811" i="24"/>
  <c r="F840" i="24"/>
  <c r="A932" i="28"/>
  <c r="F986" i="24"/>
  <c r="A1093" i="28"/>
  <c r="F1016" i="24"/>
  <c r="A1126" i="28"/>
  <c r="F899" i="24"/>
  <c r="A997" i="28"/>
  <c r="F957" i="24"/>
  <c r="A1061" i="28"/>
  <c r="F1074" i="24"/>
  <c r="A1190" i="28"/>
  <c r="F928" i="24"/>
  <c r="A1029" i="28"/>
  <c r="F1161" i="24"/>
  <c r="A1286" i="28"/>
  <c r="F1045" i="24"/>
  <c r="A1158" i="28"/>
  <c r="F1190" i="24"/>
  <c r="A1318" i="28"/>
  <c r="F869" i="24"/>
  <c r="A964" i="28"/>
  <c r="C1095" i="4"/>
  <c r="C1210" i="4"/>
  <c r="D929" i="25" s="1"/>
  <c r="A929" i="47" s="1"/>
  <c r="C1286" i="4"/>
  <c r="D987" i="25" s="1"/>
  <c r="A987" i="47" s="1"/>
  <c r="B1046" i="25"/>
  <c r="C1172" i="4"/>
  <c r="D900" i="25" s="1"/>
  <c r="A900" i="47" s="1"/>
  <c r="C1133" i="4"/>
  <c r="D870" i="25" s="1"/>
  <c r="C1325" i="4"/>
  <c r="C1248" i="4"/>
  <c r="D958" i="25" s="1"/>
  <c r="A958" i="47" s="1"/>
  <c r="B1075" i="25"/>
  <c r="D1075" i="24" s="1"/>
  <c r="B435" i="25"/>
  <c r="D435" i="24" s="1"/>
  <c r="B1162" i="25"/>
  <c r="D1162" i="24" s="1"/>
  <c r="B484" i="25"/>
  <c r="D484" i="24" s="1"/>
  <c r="B1133" i="25"/>
  <c r="D1133" i="24" s="1"/>
  <c r="B1191" i="25"/>
  <c r="D1191" i="24" s="1"/>
  <c r="B455" i="25"/>
  <c r="D455" i="24" s="1"/>
  <c r="B1095" i="25"/>
  <c r="D1095" i="24" s="1"/>
  <c r="C1439" i="4"/>
  <c r="C1401" i="4"/>
  <c r="C1553" i="4"/>
  <c r="D1191" i="25" s="1"/>
  <c r="C1515" i="4"/>
  <c r="C1477" i="4"/>
  <c r="D1133" i="25" s="1"/>
  <c r="C1363" i="4"/>
  <c r="B513" i="25"/>
  <c r="D513" i="24" s="1"/>
  <c r="W809" i="24" l="1"/>
  <c r="X809" i="24"/>
  <c r="F1103" i="24"/>
  <c r="N840" i="24"/>
  <c r="N839" i="24"/>
  <c r="N837" i="24"/>
  <c r="N835" i="24"/>
  <c r="N838" i="24"/>
  <c r="N836" i="24"/>
  <c r="N781" i="24"/>
  <c r="D1075" i="25"/>
  <c r="A1551" i="46"/>
  <c r="D1017" i="25"/>
  <c r="A1467" i="46"/>
  <c r="D1046" i="25"/>
  <c r="A1509" i="46"/>
  <c r="N870" i="25"/>
  <c r="P870" i="24" s="1"/>
  <c r="A870" i="47"/>
  <c r="J839" i="24"/>
  <c r="D839" i="47"/>
  <c r="K1169" i="46"/>
  <c r="I810" i="47"/>
  <c r="K1167" i="46"/>
  <c r="I808" i="47"/>
  <c r="K1084" i="46"/>
  <c r="N1084" i="46" s="1"/>
  <c r="I751" i="47"/>
  <c r="J931" i="28"/>
  <c r="F839" i="47"/>
  <c r="K1166" i="46"/>
  <c r="I807" i="47"/>
  <c r="L839" i="24"/>
  <c r="E839" i="47"/>
  <c r="R839" i="25"/>
  <c r="M931" i="28" s="1"/>
  <c r="G839" i="47"/>
  <c r="H839" i="24"/>
  <c r="C839" i="47"/>
  <c r="K1165" i="46"/>
  <c r="I806" i="47"/>
  <c r="K1164" i="46"/>
  <c r="I805" i="47"/>
  <c r="G839" i="24"/>
  <c r="B839" i="47"/>
  <c r="K898" i="28"/>
  <c r="N898" i="28" s="1"/>
  <c r="K1168" i="46"/>
  <c r="N869" i="25"/>
  <c r="P869" i="24" s="1"/>
  <c r="N868" i="25"/>
  <c r="P868" i="24" s="1"/>
  <c r="E811" i="25"/>
  <c r="N811" i="25"/>
  <c r="P811" i="24" s="1"/>
  <c r="N867" i="25"/>
  <c r="P867" i="24" s="1"/>
  <c r="A900" i="28"/>
  <c r="F811" i="25"/>
  <c r="K811" i="25"/>
  <c r="L811" i="25"/>
  <c r="H811" i="47" s="1"/>
  <c r="D1162" i="25"/>
  <c r="B1654" i="46"/>
  <c r="D1104" i="25"/>
  <c r="T869" i="24"/>
  <c r="S869" i="24"/>
  <c r="R869" i="24"/>
  <c r="Q869" i="24"/>
  <c r="V869" i="24"/>
  <c r="U869" i="24"/>
  <c r="T811" i="24"/>
  <c r="S811" i="24"/>
  <c r="R811" i="24"/>
  <c r="V811" i="24"/>
  <c r="Q811" i="24"/>
  <c r="U811" i="24"/>
  <c r="U867" i="24"/>
  <c r="V867" i="24"/>
  <c r="T867" i="24"/>
  <c r="T868" i="24"/>
  <c r="S867" i="24"/>
  <c r="G811" i="25"/>
  <c r="F900" i="28" s="1"/>
  <c r="T781" i="24"/>
  <c r="S781" i="24"/>
  <c r="Q781" i="24"/>
  <c r="R781" i="24"/>
  <c r="V781" i="24"/>
  <c r="U781" i="24"/>
  <c r="Q865" i="24"/>
  <c r="R867" i="24"/>
  <c r="S866" i="24"/>
  <c r="V868" i="24"/>
  <c r="R865" i="24"/>
  <c r="S865" i="24"/>
  <c r="U866" i="24"/>
  <c r="R866" i="24"/>
  <c r="Q866" i="24"/>
  <c r="V866" i="24"/>
  <c r="U868" i="24"/>
  <c r="Q868" i="24"/>
  <c r="T840" i="24"/>
  <c r="S840" i="24"/>
  <c r="Q840" i="24"/>
  <c r="R840" i="24"/>
  <c r="V840" i="24"/>
  <c r="U840" i="24"/>
  <c r="V865" i="24"/>
  <c r="R868" i="24"/>
  <c r="U865" i="24"/>
  <c r="Q867" i="24"/>
  <c r="T866" i="24"/>
  <c r="S868" i="24"/>
  <c r="T865" i="24"/>
  <c r="F1249" i="24"/>
  <c r="J811" i="25"/>
  <c r="F1220" i="24"/>
  <c r="F1278" i="24"/>
  <c r="F1365" i="24"/>
  <c r="D1453" i="25"/>
  <c r="C1707" i="4"/>
  <c r="D1308" i="25"/>
  <c r="D1395" i="25"/>
  <c r="I811" i="25"/>
  <c r="H900" i="28" s="1"/>
  <c r="M811" i="25"/>
  <c r="F1423" i="24"/>
  <c r="C1631" i="4"/>
  <c r="D1250" i="25"/>
  <c r="B1998" i="46"/>
  <c r="D1424" i="25"/>
  <c r="C1669" i="4"/>
  <c r="D1279" i="25"/>
  <c r="H811" i="25"/>
  <c r="F1481" i="24"/>
  <c r="F1336" i="24"/>
  <c r="C1593" i="4"/>
  <c r="D1221" i="25"/>
  <c r="D1366" i="25"/>
  <c r="D1482" i="25"/>
  <c r="F1452" i="24"/>
  <c r="C1745" i="4"/>
  <c r="D1337" i="25"/>
  <c r="F1307" i="24"/>
  <c r="F1394" i="24"/>
  <c r="F931" i="28"/>
  <c r="Z809" i="24"/>
  <c r="M839" i="24"/>
  <c r="I931" i="28"/>
  <c r="I839" i="24"/>
  <c r="S809" i="25"/>
  <c r="B931" i="28"/>
  <c r="E931" i="28"/>
  <c r="D931" i="28"/>
  <c r="O931" i="28" s="1"/>
  <c r="H931" i="28"/>
  <c r="O839" i="24"/>
  <c r="O839" i="25"/>
  <c r="I839" i="47" s="1"/>
  <c r="G931" i="28"/>
  <c r="H869" i="25"/>
  <c r="L869" i="25"/>
  <c r="H869" i="47" s="1"/>
  <c r="G867" i="25"/>
  <c r="M865" i="25"/>
  <c r="G865" i="47" s="1"/>
  <c r="K866" i="25"/>
  <c r="F866" i="47" s="1"/>
  <c r="J928" i="28"/>
  <c r="M836" i="24"/>
  <c r="J867" i="25"/>
  <c r="E867" i="47" s="1"/>
  <c r="E927" i="28"/>
  <c r="O835" i="25"/>
  <c r="H835" i="24"/>
  <c r="S807" i="25"/>
  <c r="K896" i="28"/>
  <c r="N896" i="28" s="1"/>
  <c r="H928" i="28"/>
  <c r="K836" i="24"/>
  <c r="W807" i="24"/>
  <c r="I868" i="25"/>
  <c r="K868" i="25"/>
  <c r="F868" i="47" s="1"/>
  <c r="K869" i="25"/>
  <c r="M869" i="25"/>
  <c r="Y808" i="24"/>
  <c r="Z808" i="24"/>
  <c r="L868" i="25"/>
  <c r="H868" i="47" s="1"/>
  <c r="B928" i="28"/>
  <c r="G836" i="24"/>
  <c r="E867" i="25"/>
  <c r="B867" i="47" s="1"/>
  <c r="M835" i="24"/>
  <c r="J927" i="28"/>
  <c r="L865" i="25"/>
  <c r="H865" i="47" s="1"/>
  <c r="G868" i="25"/>
  <c r="W808" i="24"/>
  <c r="G865" i="25"/>
  <c r="K895" i="28"/>
  <c r="N895" i="28" s="1"/>
  <c r="S806" i="25"/>
  <c r="L836" i="24"/>
  <c r="I928" i="28"/>
  <c r="M866" i="25"/>
  <c r="G866" i="47" s="1"/>
  <c r="H866" i="25"/>
  <c r="D866" i="47" s="1"/>
  <c r="H867" i="25"/>
  <c r="D867" i="47" s="1"/>
  <c r="G866" i="25"/>
  <c r="D841" i="25"/>
  <c r="A841" i="47" s="1"/>
  <c r="M868" i="25"/>
  <c r="G868" i="47" s="1"/>
  <c r="I869" i="25"/>
  <c r="H964" i="28" s="1"/>
  <c r="E868" i="25"/>
  <c r="B868" i="47" s="1"/>
  <c r="M838" i="24"/>
  <c r="J930" i="28"/>
  <c r="J868" i="25"/>
  <c r="E868" i="47" s="1"/>
  <c r="I867" i="25"/>
  <c r="W806" i="24"/>
  <c r="Y807" i="24"/>
  <c r="Z807" i="24"/>
  <c r="K897" i="28"/>
  <c r="N897" i="28" s="1"/>
  <c r="S808" i="25"/>
  <c r="G927" i="28"/>
  <c r="J835" i="24"/>
  <c r="G928" i="28"/>
  <c r="J836" i="24"/>
  <c r="F930" i="28"/>
  <c r="I838" i="24"/>
  <c r="X838" i="24" s="1"/>
  <c r="J866" i="25"/>
  <c r="E866" i="47" s="1"/>
  <c r="K867" i="25"/>
  <c r="F867" i="47" s="1"/>
  <c r="E869" i="25"/>
  <c r="O838" i="25"/>
  <c r="H838" i="24"/>
  <c r="E930" i="28"/>
  <c r="R836" i="25"/>
  <c r="M928" i="28" s="1"/>
  <c r="D928" i="28"/>
  <c r="O928" i="28" s="1"/>
  <c r="O836" i="24"/>
  <c r="F866" i="25"/>
  <c r="C866" i="47" s="1"/>
  <c r="F868" i="25"/>
  <c r="C868" i="47" s="1"/>
  <c r="E870" i="25"/>
  <c r="B870" i="47" s="1"/>
  <c r="F869" i="25"/>
  <c r="I835" i="24"/>
  <c r="X835" i="24" s="1"/>
  <c r="F927" i="28"/>
  <c r="Z805" i="24"/>
  <c r="Y805" i="24"/>
  <c r="L835" i="24"/>
  <c r="I927" i="28"/>
  <c r="H837" i="24"/>
  <c r="O837" i="25"/>
  <c r="E929" i="28"/>
  <c r="J869" i="25"/>
  <c r="B929" i="28"/>
  <c r="G837" i="24"/>
  <c r="G838" i="24"/>
  <c r="B930" i="28"/>
  <c r="F867" i="25"/>
  <c r="C867" i="47" s="1"/>
  <c r="K865" i="25"/>
  <c r="F865" i="47" s="1"/>
  <c r="I866" i="25"/>
  <c r="F865" i="25"/>
  <c r="C865" i="47" s="1"/>
  <c r="W805" i="24"/>
  <c r="R837" i="25"/>
  <c r="M929" i="28" s="1"/>
  <c r="O837" i="24"/>
  <c r="D929" i="28"/>
  <c r="O929" i="28" s="1"/>
  <c r="H929" i="28"/>
  <c r="K837" i="24"/>
  <c r="K894" i="28"/>
  <c r="N894" i="28" s="1"/>
  <c r="S805" i="25"/>
  <c r="H930" i="28"/>
  <c r="K838" i="24"/>
  <c r="G869" i="25"/>
  <c r="J838" i="24"/>
  <c r="G930" i="28"/>
  <c r="H836" i="24"/>
  <c r="E928" i="28"/>
  <c r="O836" i="25"/>
  <c r="J837" i="24"/>
  <c r="G929" i="28"/>
  <c r="J865" i="25"/>
  <c r="E865" i="47" s="1"/>
  <c r="L867" i="25"/>
  <c r="H867" i="47" s="1"/>
  <c r="E866" i="25"/>
  <c r="B866" i="47" s="1"/>
  <c r="M867" i="25"/>
  <c r="G867" i="47" s="1"/>
  <c r="I837" i="24"/>
  <c r="X837" i="24" s="1"/>
  <c r="F929" i="28"/>
  <c r="L837" i="24"/>
  <c r="I929" i="28"/>
  <c r="H865" i="25"/>
  <c r="D865" i="47" s="1"/>
  <c r="K835" i="24"/>
  <c r="H927" i="28"/>
  <c r="I836" i="24"/>
  <c r="X836" i="24" s="1"/>
  <c r="F928" i="28"/>
  <c r="L866" i="25"/>
  <c r="H866" i="47" s="1"/>
  <c r="J929" i="28"/>
  <c r="M837" i="24"/>
  <c r="H868" i="25"/>
  <c r="D868" i="47" s="1"/>
  <c r="I865" i="25"/>
  <c r="L838" i="24"/>
  <c r="I930" i="28"/>
  <c r="R835" i="25"/>
  <c r="M927" i="28" s="1"/>
  <c r="O835" i="24"/>
  <c r="D927" i="28"/>
  <c r="O927" i="28" s="1"/>
  <c r="D930" i="28"/>
  <c r="O930" i="28" s="1"/>
  <c r="R838" i="25"/>
  <c r="M930" i="28" s="1"/>
  <c r="O838" i="24"/>
  <c r="Y806" i="24"/>
  <c r="Z806" i="24"/>
  <c r="I870" i="25"/>
  <c r="M870" i="25"/>
  <c r="G870" i="47" s="1"/>
  <c r="G870" i="25"/>
  <c r="J870" i="25"/>
  <c r="E870" i="47" s="1"/>
  <c r="F870" i="25"/>
  <c r="C870" i="47" s="1"/>
  <c r="K870" i="25"/>
  <c r="F870" i="47" s="1"/>
  <c r="L870" i="25"/>
  <c r="H870" i="47" s="1"/>
  <c r="H870" i="25"/>
  <c r="D870" i="47" s="1"/>
  <c r="B1047" i="25"/>
  <c r="D1046" i="24"/>
  <c r="B1018" i="25"/>
  <c r="D1017" i="24"/>
  <c r="Y839" i="24"/>
  <c r="Z839" i="24"/>
  <c r="Z810" i="24"/>
  <c r="Y810" i="24"/>
  <c r="W810" i="24"/>
  <c r="S810" i="25"/>
  <c r="K899" i="28"/>
  <c r="N899" i="28" s="1"/>
  <c r="W751" i="24"/>
  <c r="Y751" i="24"/>
  <c r="Z751" i="24"/>
  <c r="K834" i="28"/>
  <c r="S751" i="25"/>
  <c r="N801" i="28"/>
  <c r="H781" i="24"/>
  <c r="E867" i="28"/>
  <c r="O781" i="25"/>
  <c r="J781" i="24"/>
  <c r="G867" i="28"/>
  <c r="L781" i="24"/>
  <c r="I867" i="28"/>
  <c r="J867" i="28"/>
  <c r="M781" i="24"/>
  <c r="G781" i="24"/>
  <c r="B867" i="28"/>
  <c r="D867" i="28"/>
  <c r="O867" i="28" s="1"/>
  <c r="R781" i="25"/>
  <c r="M867" i="28" s="1"/>
  <c r="O781" i="24"/>
  <c r="K781" i="24"/>
  <c r="H867" i="28"/>
  <c r="F867" i="28"/>
  <c r="I781" i="24"/>
  <c r="X781" i="24" s="1"/>
  <c r="G932" i="28"/>
  <c r="J840" i="24"/>
  <c r="M840" i="24"/>
  <c r="J932" i="28"/>
  <c r="L840" i="24"/>
  <c r="I932" i="28"/>
  <c r="G840" i="24"/>
  <c r="B932" i="28"/>
  <c r="F932" i="28"/>
  <c r="I840" i="24"/>
  <c r="X840" i="24" s="1"/>
  <c r="O840" i="24"/>
  <c r="R840" i="25"/>
  <c r="M932" i="28" s="1"/>
  <c r="D932" i="28"/>
  <c r="O932" i="28" s="1"/>
  <c r="E932" i="28"/>
  <c r="O840" i="25"/>
  <c r="H840" i="24"/>
  <c r="K840" i="24"/>
  <c r="H932" i="28"/>
  <c r="F958" i="24"/>
  <c r="A1062" i="28"/>
  <c r="F929" i="24"/>
  <c r="A1030" i="28"/>
  <c r="F1017" i="24"/>
  <c r="A1127" i="28"/>
  <c r="F1162" i="24"/>
  <c r="A1287" i="28"/>
  <c r="F1075" i="24"/>
  <c r="A1191" i="28"/>
  <c r="F870" i="24"/>
  <c r="A965" i="28"/>
  <c r="F1191" i="24"/>
  <c r="A1319" i="28"/>
  <c r="F1104" i="24"/>
  <c r="A1223" i="28"/>
  <c r="F900" i="24"/>
  <c r="A998" i="28"/>
  <c r="F1046" i="24"/>
  <c r="A1159" i="28"/>
  <c r="F1133" i="24"/>
  <c r="A1255" i="28"/>
  <c r="F987" i="24"/>
  <c r="A1094" i="28"/>
  <c r="C1249" i="4"/>
  <c r="D959" i="25" s="1"/>
  <c r="A959" i="47" s="1"/>
  <c r="C1173" i="4"/>
  <c r="D901" i="25" s="1"/>
  <c r="B1076" i="25"/>
  <c r="C1211" i="4"/>
  <c r="D930" i="25" s="1"/>
  <c r="C1364" i="4"/>
  <c r="C1287" i="4"/>
  <c r="D988" i="25" s="1"/>
  <c r="A988" i="47" s="1"/>
  <c r="C1326" i="4"/>
  <c r="C1134" i="4"/>
  <c r="S898" i="24" s="1"/>
  <c r="B1192" i="25"/>
  <c r="D1192" i="24" s="1"/>
  <c r="B485" i="25"/>
  <c r="D485" i="24" s="1"/>
  <c r="B436" i="25"/>
  <c r="D436" i="24" s="1"/>
  <c r="B514" i="25"/>
  <c r="D514" i="24" s="1"/>
  <c r="B1096" i="25"/>
  <c r="D1096" i="24" s="1"/>
  <c r="B456" i="25"/>
  <c r="D456" i="24" s="1"/>
  <c r="B1134" i="25"/>
  <c r="D1134" i="24" s="1"/>
  <c r="B1163" i="25"/>
  <c r="D1163" i="24" s="1"/>
  <c r="C1402" i="4"/>
  <c r="C1516" i="4"/>
  <c r="C1554" i="4"/>
  <c r="D1192" i="25" s="1"/>
  <c r="C1440" i="4"/>
  <c r="C1478" i="4"/>
  <c r="D1134" i="25" s="1"/>
  <c r="W839" i="24" l="1"/>
  <c r="X839" i="24"/>
  <c r="N868" i="24"/>
  <c r="N811" i="24"/>
  <c r="N865" i="24"/>
  <c r="N870" i="24"/>
  <c r="N867" i="24"/>
  <c r="N869" i="24"/>
  <c r="N866" i="24"/>
  <c r="D1047" i="25"/>
  <c r="F1047" i="24" s="1"/>
  <c r="A1510" i="46"/>
  <c r="D1076" i="25"/>
  <c r="A1552" i="46"/>
  <c r="D1018" i="25"/>
  <c r="A1468" i="46"/>
  <c r="N930" i="25"/>
  <c r="P930" i="24" s="1"/>
  <c r="A930" i="47"/>
  <c r="N901" i="25"/>
  <c r="P901" i="24" s="1"/>
  <c r="A901" i="47"/>
  <c r="B964" i="28"/>
  <c r="B869" i="47"/>
  <c r="G964" i="28"/>
  <c r="D869" i="47"/>
  <c r="K1212" i="46"/>
  <c r="I840" i="47"/>
  <c r="K1208" i="46"/>
  <c r="I836" i="47"/>
  <c r="R811" i="25"/>
  <c r="M900" i="28" s="1"/>
  <c r="G811" i="47"/>
  <c r="B900" i="28"/>
  <c r="B811" i="47"/>
  <c r="J811" i="24"/>
  <c r="D811" i="47"/>
  <c r="I964" i="28"/>
  <c r="E869" i="47"/>
  <c r="O869" i="24"/>
  <c r="G869" i="47"/>
  <c r="J964" i="28"/>
  <c r="F869" i="47"/>
  <c r="K1209" i="46"/>
  <c r="I837" i="47"/>
  <c r="H869" i="24"/>
  <c r="C869" i="47"/>
  <c r="I900" i="28"/>
  <c r="E811" i="47"/>
  <c r="J900" i="28"/>
  <c r="F811" i="47"/>
  <c r="K1127" i="46"/>
  <c r="I781" i="47"/>
  <c r="K1210" i="46"/>
  <c r="I838" i="47"/>
  <c r="K1207" i="46"/>
  <c r="I835" i="47"/>
  <c r="H811" i="24"/>
  <c r="C811" i="47"/>
  <c r="G811" i="24"/>
  <c r="K931" i="28"/>
  <c r="N931" i="28" s="1"/>
  <c r="K1211" i="46"/>
  <c r="M811" i="24"/>
  <c r="E900" i="28"/>
  <c r="N898" i="25"/>
  <c r="P898" i="24" s="1"/>
  <c r="N900" i="25"/>
  <c r="P900" i="24" s="1"/>
  <c r="N929" i="25"/>
  <c r="P929" i="24" s="1"/>
  <c r="N899" i="25"/>
  <c r="P899" i="24" s="1"/>
  <c r="N927" i="25"/>
  <c r="P927" i="24" s="1"/>
  <c r="E841" i="25"/>
  <c r="N841" i="25"/>
  <c r="P841" i="24" s="1"/>
  <c r="N928" i="25"/>
  <c r="P928" i="24" s="1"/>
  <c r="D1163" i="25"/>
  <c r="F1163" i="24" s="1"/>
  <c r="B1655" i="46"/>
  <c r="D1105" i="25"/>
  <c r="I811" i="24"/>
  <c r="X811" i="24" s="1"/>
  <c r="T897" i="24"/>
  <c r="U927" i="24"/>
  <c r="U928" i="24"/>
  <c r="R928" i="24"/>
  <c r="Q925" i="24"/>
  <c r="V898" i="24"/>
  <c r="Q896" i="24"/>
  <c r="T898" i="24"/>
  <c r="T900" i="24"/>
  <c r="S900" i="24"/>
  <c r="R900" i="24"/>
  <c r="Q900" i="24"/>
  <c r="V900" i="24"/>
  <c r="U900" i="24"/>
  <c r="T870" i="24"/>
  <c r="S870" i="24"/>
  <c r="R870" i="24"/>
  <c r="Q870" i="24"/>
  <c r="V870" i="24"/>
  <c r="U870" i="24"/>
  <c r="V897" i="24"/>
  <c r="R926" i="24"/>
  <c r="R897" i="24"/>
  <c r="T926" i="24"/>
  <c r="V899" i="24"/>
  <c r="T925" i="24"/>
  <c r="Q928" i="24"/>
  <c r="T927" i="24"/>
  <c r="S925" i="24"/>
  <c r="R925" i="24"/>
  <c r="U899" i="24"/>
  <c r="Q899" i="24"/>
  <c r="S928" i="24"/>
  <c r="U926" i="24"/>
  <c r="U896" i="24"/>
  <c r="Q926" i="24"/>
  <c r="Q897" i="24"/>
  <c r="R927" i="24"/>
  <c r="Q898" i="24"/>
  <c r="R899" i="24"/>
  <c r="T928" i="24"/>
  <c r="R898" i="24"/>
  <c r="V926" i="24"/>
  <c r="S929" i="24"/>
  <c r="T929" i="24"/>
  <c r="R929" i="24"/>
  <c r="V929" i="24"/>
  <c r="Q929" i="24"/>
  <c r="U929" i="24"/>
  <c r="V925" i="24"/>
  <c r="S899" i="24"/>
  <c r="U898" i="24"/>
  <c r="U925" i="24"/>
  <c r="R896" i="24"/>
  <c r="S896" i="24"/>
  <c r="S926" i="24"/>
  <c r="S897" i="24"/>
  <c r="Q927" i="24"/>
  <c r="U897" i="24"/>
  <c r="V927" i="24"/>
  <c r="T899" i="24"/>
  <c r="V928" i="24"/>
  <c r="V896" i="24"/>
  <c r="S927" i="24"/>
  <c r="T896" i="24"/>
  <c r="O811" i="25"/>
  <c r="I811" i="47" s="1"/>
  <c r="K811" i="24"/>
  <c r="Z811" i="24" s="1"/>
  <c r="D900" i="28"/>
  <c r="O900" i="28" s="1"/>
  <c r="O811" i="24"/>
  <c r="G900" i="28"/>
  <c r="L811" i="24"/>
  <c r="C1632" i="4"/>
  <c r="D1251" i="25"/>
  <c r="F1366" i="24"/>
  <c r="F1250" i="24"/>
  <c r="D1396" i="25"/>
  <c r="C1708" i="4"/>
  <c r="D1309" i="25"/>
  <c r="D1454" i="25"/>
  <c r="F1482" i="24"/>
  <c r="F1221" i="24"/>
  <c r="F1279" i="24"/>
  <c r="B1999" i="46"/>
  <c r="D1425" i="25"/>
  <c r="D1483" i="25"/>
  <c r="C1594" i="4"/>
  <c r="D1222" i="25"/>
  <c r="C1670" i="4"/>
  <c r="D1280" i="25"/>
  <c r="F1424" i="24"/>
  <c r="D1367" i="25"/>
  <c r="F1337" i="24"/>
  <c r="C1746" i="4"/>
  <c r="D1338" i="25"/>
  <c r="F1395" i="24"/>
  <c r="F1308" i="24"/>
  <c r="F1453" i="24"/>
  <c r="F964" i="28"/>
  <c r="H841" i="25"/>
  <c r="A933" i="28"/>
  <c r="J841" i="25"/>
  <c r="K841" i="25"/>
  <c r="F841" i="25"/>
  <c r="C841" i="47" s="1"/>
  <c r="G841" i="25"/>
  <c r="F841" i="24"/>
  <c r="M841" i="25"/>
  <c r="E930" i="25"/>
  <c r="B930" i="47" s="1"/>
  <c r="I841" i="25"/>
  <c r="H933" i="28" s="1"/>
  <c r="L841" i="25"/>
  <c r="H841" i="47" s="1"/>
  <c r="J869" i="24"/>
  <c r="S839" i="25"/>
  <c r="K869" i="24"/>
  <c r="Y869" i="24" s="1"/>
  <c r="D964" i="28"/>
  <c r="O964" i="28" s="1"/>
  <c r="M869" i="24"/>
  <c r="R869" i="25"/>
  <c r="M964" i="28" s="1"/>
  <c r="G869" i="24"/>
  <c r="E964" i="28"/>
  <c r="I869" i="24"/>
  <c r="X869" i="24" s="1"/>
  <c r="O869" i="25"/>
  <c r="I869" i="47" s="1"/>
  <c r="L869" i="24"/>
  <c r="H929" i="25"/>
  <c r="M900" i="25"/>
  <c r="E928" i="25"/>
  <c r="B928" i="47" s="1"/>
  <c r="Y835" i="24"/>
  <c r="Z835" i="24"/>
  <c r="I960" i="28"/>
  <c r="L865" i="24"/>
  <c r="K928" i="28"/>
  <c r="N928" i="28" s="1"/>
  <c r="S836" i="25"/>
  <c r="M899" i="25"/>
  <c r="G899" i="47" s="1"/>
  <c r="M926" i="25"/>
  <c r="G926" i="47" s="1"/>
  <c r="E962" i="28"/>
  <c r="H867" i="24"/>
  <c r="O867" i="25"/>
  <c r="H897" i="25"/>
  <c r="D897" i="47" s="1"/>
  <c r="S837" i="25"/>
  <c r="K929" i="28"/>
  <c r="N929" i="28" s="1"/>
  <c r="I927" i="25"/>
  <c r="M928" i="25"/>
  <c r="G928" i="47" s="1"/>
  <c r="J927" i="25"/>
  <c r="E927" i="47" s="1"/>
  <c r="L866" i="24"/>
  <c r="I961" i="28"/>
  <c r="F927" i="25"/>
  <c r="C927" i="47" s="1"/>
  <c r="G962" i="28"/>
  <c r="J867" i="24"/>
  <c r="K927" i="25"/>
  <c r="F927" i="47" s="1"/>
  <c r="J963" i="28"/>
  <c r="M868" i="24"/>
  <c r="M896" i="25"/>
  <c r="G896" i="47" s="1"/>
  <c r="D960" i="28"/>
  <c r="O960" i="28" s="1"/>
  <c r="R865" i="25"/>
  <c r="M960" i="28" s="1"/>
  <c r="O865" i="24"/>
  <c r="E901" i="25"/>
  <c r="B901" i="47" s="1"/>
  <c r="F929" i="25"/>
  <c r="G900" i="25"/>
  <c r="K865" i="24"/>
  <c r="H960" i="28"/>
  <c r="W837" i="24"/>
  <c r="G866" i="24"/>
  <c r="B961" i="28"/>
  <c r="E900" i="25"/>
  <c r="I896" i="25"/>
  <c r="J926" i="25"/>
  <c r="E926" i="47" s="1"/>
  <c r="M927" i="25"/>
  <c r="G927" i="47" s="1"/>
  <c r="L928" i="25"/>
  <c r="H928" i="47" s="1"/>
  <c r="E963" i="28"/>
  <c r="O868" i="25"/>
  <c r="H868" i="24"/>
  <c r="K930" i="28"/>
  <c r="N930" i="28" s="1"/>
  <c r="S838" i="25"/>
  <c r="H962" i="28"/>
  <c r="K867" i="24"/>
  <c r="K899" i="25"/>
  <c r="F899" i="47" s="1"/>
  <c r="F960" i="28"/>
  <c r="I865" i="24"/>
  <c r="X865" i="24" s="1"/>
  <c r="G896" i="25"/>
  <c r="F963" i="28"/>
  <c r="I868" i="24"/>
  <c r="X868" i="24" s="1"/>
  <c r="K925" i="25"/>
  <c r="F925" i="47" s="1"/>
  <c r="F928" i="25"/>
  <c r="C928" i="47" s="1"/>
  <c r="H896" i="25"/>
  <c r="D896" i="47" s="1"/>
  <c r="Y836" i="24"/>
  <c r="Z836" i="24"/>
  <c r="S835" i="25"/>
  <c r="K927" i="28"/>
  <c r="N927" i="28" s="1"/>
  <c r="F962" i="28"/>
  <c r="I867" i="24"/>
  <c r="X867" i="24" s="1"/>
  <c r="G928" i="25"/>
  <c r="J929" i="25"/>
  <c r="F900" i="25"/>
  <c r="K926" i="25"/>
  <c r="F926" i="47" s="1"/>
  <c r="W836" i="24"/>
  <c r="I898" i="25"/>
  <c r="R867" i="25"/>
  <c r="M962" i="28" s="1"/>
  <c r="O867" i="24"/>
  <c r="D962" i="28"/>
  <c r="O962" i="28" s="1"/>
  <c r="F925" i="25"/>
  <c r="C925" i="47" s="1"/>
  <c r="L927" i="25"/>
  <c r="H927" i="47" s="1"/>
  <c r="M925" i="25"/>
  <c r="G925" i="47" s="1"/>
  <c r="H899" i="25"/>
  <c r="D899" i="47" s="1"/>
  <c r="L896" i="25"/>
  <c r="H896" i="47" s="1"/>
  <c r="G926" i="25"/>
  <c r="K896" i="25"/>
  <c r="F896" i="47" s="1"/>
  <c r="W835" i="24"/>
  <c r="L926" i="25"/>
  <c r="H926" i="47" s="1"/>
  <c r="E899" i="25"/>
  <c r="B899" i="47" s="1"/>
  <c r="J962" i="28"/>
  <c r="M867" i="24"/>
  <c r="F961" i="28"/>
  <c r="I866" i="24"/>
  <c r="X866" i="24" s="1"/>
  <c r="D961" i="28"/>
  <c r="O961" i="28" s="1"/>
  <c r="R866" i="25"/>
  <c r="M961" i="28" s="1"/>
  <c r="O866" i="24"/>
  <c r="L898" i="25"/>
  <c r="H898" i="47" s="1"/>
  <c r="I929" i="25"/>
  <c r="K929" i="24" s="1"/>
  <c r="J900" i="25"/>
  <c r="I925" i="25"/>
  <c r="I928" i="25"/>
  <c r="Y837" i="24"/>
  <c r="Z837" i="24"/>
  <c r="J898" i="25"/>
  <c r="E898" i="47" s="1"/>
  <c r="G927" i="25"/>
  <c r="W838" i="24"/>
  <c r="I963" i="28"/>
  <c r="L868" i="24"/>
  <c r="G868" i="24"/>
  <c r="B963" i="28"/>
  <c r="H928" i="25"/>
  <c r="D928" i="47" s="1"/>
  <c r="H898" i="25"/>
  <c r="D898" i="47" s="1"/>
  <c r="K897" i="25"/>
  <c r="F897" i="47" s="1"/>
  <c r="F896" i="25"/>
  <c r="C896" i="47" s="1"/>
  <c r="G897" i="25"/>
  <c r="H925" i="25"/>
  <c r="D925" i="47" s="1"/>
  <c r="F926" i="25"/>
  <c r="C926" i="47" s="1"/>
  <c r="H963" i="28"/>
  <c r="K868" i="24"/>
  <c r="E927" i="25"/>
  <c r="B927" i="47" s="1"/>
  <c r="I962" i="28"/>
  <c r="L867" i="24"/>
  <c r="M897" i="25"/>
  <c r="G897" i="47" s="1"/>
  <c r="G929" i="25"/>
  <c r="K929" i="25"/>
  <c r="H900" i="25"/>
  <c r="D900" i="47" s="1"/>
  <c r="L900" i="25"/>
  <c r="H900" i="47" s="1"/>
  <c r="M898" i="25"/>
  <c r="G898" i="47" s="1"/>
  <c r="F897" i="25"/>
  <c r="C897" i="47" s="1"/>
  <c r="E926" i="25"/>
  <c r="B926" i="47" s="1"/>
  <c r="J925" i="25"/>
  <c r="E925" i="47" s="1"/>
  <c r="Y838" i="24"/>
  <c r="Z838" i="24"/>
  <c r="E897" i="25"/>
  <c r="B897" i="47" s="1"/>
  <c r="H865" i="24"/>
  <c r="E960" i="28"/>
  <c r="O865" i="25"/>
  <c r="H961" i="28"/>
  <c r="K866" i="24"/>
  <c r="L899" i="25"/>
  <c r="H899" i="47" s="1"/>
  <c r="O866" i="25"/>
  <c r="H866" i="24"/>
  <c r="E961" i="28"/>
  <c r="J928" i="25"/>
  <c r="E928" i="47" s="1"/>
  <c r="R868" i="25"/>
  <c r="M963" i="28" s="1"/>
  <c r="D963" i="28"/>
  <c r="O963" i="28" s="1"/>
  <c r="O868" i="24"/>
  <c r="G961" i="28"/>
  <c r="J866" i="24"/>
  <c r="J897" i="25"/>
  <c r="E897" i="47" s="1"/>
  <c r="I926" i="25"/>
  <c r="E898" i="25"/>
  <c r="B898" i="47" s="1"/>
  <c r="F899" i="25"/>
  <c r="C899" i="47" s="1"/>
  <c r="G925" i="25"/>
  <c r="G899" i="25"/>
  <c r="M929" i="25"/>
  <c r="L929" i="25"/>
  <c r="H929" i="47" s="1"/>
  <c r="I900" i="25"/>
  <c r="K900" i="24" s="1"/>
  <c r="K900" i="25"/>
  <c r="F898" i="25"/>
  <c r="C898" i="47" s="1"/>
  <c r="J868" i="24"/>
  <c r="G963" i="28"/>
  <c r="J865" i="24"/>
  <c r="G960" i="28"/>
  <c r="L925" i="25"/>
  <c r="H925" i="47" s="1"/>
  <c r="M865" i="24"/>
  <c r="J960" i="28"/>
  <c r="H926" i="25"/>
  <c r="D926" i="47" s="1"/>
  <c r="K928" i="25"/>
  <c r="F928" i="47" s="1"/>
  <c r="H927" i="25"/>
  <c r="D927" i="47" s="1"/>
  <c r="L897" i="25"/>
  <c r="H897" i="47" s="1"/>
  <c r="I897" i="25"/>
  <c r="G898" i="25"/>
  <c r="G867" i="24"/>
  <c r="B962" i="28"/>
  <c r="J896" i="25"/>
  <c r="E896" i="47" s="1"/>
  <c r="J899" i="25"/>
  <c r="E899" i="47" s="1"/>
  <c r="E929" i="25"/>
  <c r="K898" i="25"/>
  <c r="F898" i="47" s="1"/>
  <c r="M866" i="24"/>
  <c r="J961" i="28"/>
  <c r="I899" i="25"/>
  <c r="H930" i="25"/>
  <c r="D930" i="47" s="1"/>
  <c r="M930" i="25"/>
  <c r="G930" i="47" s="1"/>
  <c r="F930" i="25"/>
  <c r="C930" i="47" s="1"/>
  <c r="G930" i="25"/>
  <c r="I930" i="25"/>
  <c r="L930" i="25"/>
  <c r="H930" i="47" s="1"/>
  <c r="J930" i="25"/>
  <c r="E930" i="47" s="1"/>
  <c r="K930" i="25"/>
  <c r="F930" i="47" s="1"/>
  <c r="B1077" i="25"/>
  <c r="D1076" i="24"/>
  <c r="I901" i="25"/>
  <c r="K901" i="25"/>
  <c r="F901" i="47" s="1"/>
  <c r="H901" i="25"/>
  <c r="D901" i="47" s="1"/>
  <c r="L901" i="25"/>
  <c r="H901" i="47" s="1"/>
  <c r="M901" i="25"/>
  <c r="G901" i="47" s="1"/>
  <c r="F901" i="25"/>
  <c r="C901" i="47" s="1"/>
  <c r="J901" i="25"/>
  <c r="E901" i="47" s="1"/>
  <c r="G901" i="25"/>
  <c r="Y840" i="24"/>
  <c r="Z840" i="24"/>
  <c r="S840" i="25"/>
  <c r="K932" i="28"/>
  <c r="N932" i="28" s="1"/>
  <c r="W840" i="24"/>
  <c r="W781" i="24"/>
  <c r="Z781" i="24"/>
  <c r="Y781" i="24"/>
  <c r="K867" i="28"/>
  <c r="S781" i="25"/>
  <c r="N834" i="28"/>
  <c r="B1019" i="25"/>
  <c r="D1018" i="24"/>
  <c r="B1048" i="25"/>
  <c r="D1047" i="24"/>
  <c r="G965" i="28"/>
  <c r="J870" i="24"/>
  <c r="M870" i="24"/>
  <c r="J965" i="28"/>
  <c r="O870" i="25"/>
  <c r="H870" i="24"/>
  <c r="E965" i="28"/>
  <c r="G870" i="24"/>
  <c r="B965" i="28"/>
  <c r="I965" i="28"/>
  <c r="L870" i="24"/>
  <c r="I870" i="24"/>
  <c r="X870" i="24" s="1"/>
  <c r="F965" i="28"/>
  <c r="D965" i="28"/>
  <c r="O965" i="28" s="1"/>
  <c r="R870" i="25"/>
  <c r="M965" i="28" s="1"/>
  <c r="O870" i="24"/>
  <c r="H965" i="28"/>
  <c r="K870" i="24"/>
  <c r="D871" i="25"/>
  <c r="A871" i="47" s="1"/>
  <c r="F930" i="24"/>
  <c r="A1031" i="28"/>
  <c r="F1134" i="24"/>
  <c r="A1256" i="28"/>
  <c r="F1105" i="24"/>
  <c r="A1224" i="28"/>
  <c r="F901" i="24"/>
  <c r="A999" i="28"/>
  <c r="F1192" i="24"/>
  <c r="A1320" i="28"/>
  <c r="F959" i="24"/>
  <c r="A1063" i="28"/>
  <c r="F1018" i="24"/>
  <c r="A1128" i="28"/>
  <c r="F988" i="24"/>
  <c r="A1095" i="28"/>
  <c r="F1076" i="24"/>
  <c r="A1192" i="28"/>
  <c r="A1160" i="28"/>
  <c r="C1327" i="4"/>
  <c r="C1403" i="4"/>
  <c r="B1097" i="25"/>
  <c r="C1212" i="4"/>
  <c r="N957" i="25" s="1"/>
  <c r="P957" i="24" s="1"/>
  <c r="C1250" i="4"/>
  <c r="D960" i="25" s="1"/>
  <c r="C1288" i="4"/>
  <c r="D989" i="25" s="1"/>
  <c r="A989" i="47" s="1"/>
  <c r="C1365" i="4"/>
  <c r="B1164" i="25"/>
  <c r="D1164" i="24" s="1"/>
  <c r="B1135" i="25"/>
  <c r="D1135" i="24" s="1"/>
  <c r="B437" i="25"/>
  <c r="D437" i="24" s="1"/>
  <c r="B486" i="25"/>
  <c r="D486" i="24" s="1"/>
  <c r="B457" i="25"/>
  <c r="D457" i="24" s="1"/>
  <c r="B515" i="25"/>
  <c r="D515" i="24" s="1"/>
  <c r="B1193" i="25"/>
  <c r="D1193" i="24" s="1"/>
  <c r="C1479" i="4"/>
  <c r="D1135" i="25" s="1"/>
  <c r="C1555" i="4"/>
  <c r="C1517" i="4"/>
  <c r="D1164" i="25" s="1"/>
  <c r="C1441" i="4"/>
  <c r="N898" i="24" l="1"/>
  <c r="N900" i="24"/>
  <c r="N926" i="24"/>
  <c r="N927" i="24"/>
  <c r="N929" i="24"/>
  <c r="N925" i="24"/>
  <c r="N928" i="24"/>
  <c r="N901" i="24"/>
  <c r="N930" i="24"/>
  <c r="N899" i="24"/>
  <c r="N841" i="24"/>
  <c r="N897" i="24"/>
  <c r="N896" i="24"/>
  <c r="D1077" i="25"/>
  <c r="A1553" i="46"/>
  <c r="D1019" i="25"/>
  <c r="A1469" i="46"/>
  <c r="N956" i="25"/>
  <c r="P956" i="24" s="1"/>
  <c r="D1048" i="25"/>
  <c r="A1511" i="46"/>
  <c r="N958" i="25"/>
  <c r="P958" i="24" s="1"/>
  <c r="A1288" i="28"/>
  <c r="N960" i="25"/>
  <c r="P960" i="24" s="1"/>
  <c r="A960" i="47"/>
  <c r="M900" i="24"/>
  <c r="F900" i="47"/>
  <c r="K1253" i="46"/>
  <c r="I868" i="47"/>
  <c r="B933" i="28"/>
  <c r="B841" i="47"/>
  <c r="L900" i="24"/>
  <c r="E900" i="47"/>
  <c r="G900" i="24"/>
  <c r="B900" i="47"/>
  <c r="H929" i="24"/>
  <c r="C929" i="47"/>
  <c r="R841" i="25"/>
  <c r="M933" i="28" s="1"/>
  <c r="G841" i="47"/>
  <c r="K1255" i="46"/>
  <c r="I870" i="47"/>
  <c r="E998" i="28"/>
  <c r="C900" i="47"/>
  <c r="I933" i="28"/>
  <c r="E841" i="47"/>
  <c r="K1250" i="46"/>
  <c r="I865" i="47"/>
  <c r="G1030" i="28"/>
  <c r="D929" i="47"/>
  <c r="K1251" i="46"/>
  <c r="I866" i="47"/>
  <c r="B1030" i="28"/>
  <c r="B929" i="47"/>
  <c r="D998" i="28"/>
  <c r="G900" i="47"/>
  <c r="G933" i="28"/>
  <c r="D841" i="47"/>
  <c r="M929" i="24"/>
  <c r="F929" i="47"/>
  <c r="L929" i="24"/>
  <c r="E929" i="47"/>
  <c r="K1252" i="46"/>
  <c r="I867" i="47"/>
  <c r="D1030" i="28"/>
  <c r="G929" i="47"/>
  <c r="J933" i="28"/>
  <c r="F841" i="47"/>
  <c r="K964" i="28"/>
  <c r="N964" i="28" s="1"/>
  <c r="K1254" i="46"/>
  <c r="S811" i="25"/>
  <c r="K1170" i="46"/>
  <c r="G841" i="24"/>
  <c r="N959" i="25"/>
  <c r="P959" i="24" s="1"/>
  <c r="F871" i="24"/>
  <c r="Q871" i="24" s="1"/>
  <c r="N871" i="25"/>
  <c r="P871" i="24" s="1"/>
  <c r="W811" i="24"/>
  <c r="D1193" i="25"/>
  <c r="B1694" i="46"/>
  <c r="D1106" i="25"/>
  <c r="Y811" i="24"/>
  <c r="K900" i="28"/>
  <c r="N900" i="28" s="1"/>
  <c r="T901" i="24"/>
  <c r="S901" i="24"/>
  <c r="R901" i="24"/>
  <c r="Q901" i="24"/>
  <c r="V901" i="24"/>
  <c r="U901" i="24"/>
  <c r="S871" i="24"/>
  <c r="R871" i="24"/>
  <c r="V871" i="24"/>
  <c r="U957" i="24"/>
  <c r="V958" i="24"/>
  <c r="S955" i="24"/>
  <c r="V957" i="24"/>
  <c r="T959" i="24"/>
  <c r="S959" i="24"/>
  <c r="R959" i="24"/>
  <c r="V959" i="24"/>
  <c r="Q959" i="24"/>
  <c r="U959" i="24"/>
  <c r="T841" i="24"/>
  <c r="S841" i="24"/>
  <c r="R841" i="24"/>
  <c r="V841" i="24"/>
  <c r="Q841" i="24"/>
  <c r="U841" i="24"/>
  <c r="T956" i="24"/>
  <c r="U958" i="24"/>
  <c r="R958" i="24"/>
  <c r="V955" i="24"/>
  <c r="S956" i="24"/>
  <c r="Q958" i="24"/>
  <c r="T955" i="24"/>
  <c r="R957" i="24"/>
  <c r="U956" i="24"/>
  <c r="R956" i="24"/>
  <c r="Q956" i="24"/>
  <c r="S958" i="24"/>
  <c r="U955" i="24"/>
  <c r="T957" i="24"/>
  <c r="V956" i="24"/>
  <c r="T958" i="24"/>
  <c r="R955" i="24"/>
  <c r="Q955" i="24"/>
  <c r="T930" i="24"/>
  <c r="S930" i="24"/>
  <c r="Q930" i="24"/>
  <c r="R930" i="24"/>
  <c r="V930" i="24"/>
  <c r="U930" i="24"/>
  <c r="Q957" i="24"/>
  <c r="S957" i="24"/>
  <c r="D1368" i="25"/>
  <c r="F1367" i="24"/>
  <c r="D1397" i="25"/>
  <c r="F1338" i="24"/>
  <c r="F1222" i="24"/>
  <c r="C1747" i="4"/>
  <c r="D1339" i="25"/>
  <c r="F1280" i="24"/>
  <c r="C1595" i="4"/>
  <c r="D1223" i="25"/>
  <c r="F1483" i="24"/>
  <c r="D1426" i="25"/>
  <c r="B2038" i="46"/>
  <c r="D1455" i="25"/>
  <c r="D931" i="25"/>
  <c r="C1671" i="4"/>
  <c r="D1281" i="25"/>
  <c r="D1484" i="25"/>
  <c r="F1309" i="24"/>
  <c r="F1425" i="24"/>
  <c r="F1454" i="24"/>
  <c r="C1709" i="4"/>
  <c r="D1310" i="25"/>
  <c r="F1251" i="24"/>
  <c r="F1396" i="24"/>
  <c r="C1633" i="4"/>
  <c r="D1252" i="25"/>
  <c r="I929" i="24"/>
  <c r="X929" i="24" s="1"/>
  <c r="F933" i="28"/>
  <c r="F998" i="28"/>
  <c r="J841" i="24"/>
  <c r="L841" i="24"/>
  <c r="O841" i="24"/>
  <c r="M841" i="24"/>
  <c r="D933" i="28"/>
  <c r="O933" i="28" s="1"/>
  <c r="O841" i="25"/>
  <c r="I841" i="47" s="1"/>
  <c r="H841" i="24"/>
  <c r="I841" i="24"/>
  <c r="X841" i="24" s="1"/>
  <c r="E933" i="28"/>
  <c r="K841" i="24"/>
  <c r="Z841" i="24" s="1"/>
  <c r="Z869" i="24"/>
  <c r="O900" i="24"/>
  <c r="W869" i="24"/>
  <c r="E1030" i="28"/>
  <c r="M959" i="25"/>
  <c r="S869" i="25"/>
  <c r="J998" i="28"/>
  <c r="I900" i="24"/>
  <c r="H998" i="28"/>
  <c r="J1030" i="28"/>
  <c r="G929" i="24"/>
  <c r="O929" i="25"/>
  <c r="I929" i="47" s="1"/>
  <c r="B998" i="28"/>
  <c r="I998" i="28"/>
  <c r="F1030" i="28"/>
  <c r="O900" i="25"/>
  <c r="I900" i="47" s="1"/>
  <c r="J929" i="24"/>
  <c r="H900" i="24"/>
  <c r="I1030" i="28"/>
  <c r="O929" i="24"/>
  <c r="R929" i="25"/>
  <c r="M1030" i="28" s="1"/>
  <c r="J959" i="25"/>
  <c r="H959" i="25"/>
  <c r="G998" i="28"/>
  <c r="J900" i="24"/>
  <c r="R900" i="25"/>
  <c r="M998" i="28" s="1"/>
  <c r="H1030" i="28"/>
  <c r="I959" i="25"/>
  <c r="H1063" i="28" s="1"/>
  <c r="K959" i="25"/>
  <c r="I898" i="24"/>
  <c r="X898" i="24" s="1"/>
  <c r="F996" i="28"/>
  <c r="J1029" i="28"/>
  <c r="M928" i="24"/>
  <c r="Z866" i="24"/>
  <c r="Y866" i="24"/>
  <c r="B995" i="28"/>
  <c r="G897" i="24"/>
  <c r="E1027" i="28"/>
  <c r="H926" i="24"/>
  <c r="O926" i="25"/>
  <c r="F995" i="28"/>
  <c r="I897" i="24"/>
  <c r="X897" i="24" s="1"/>
  <c r="K957" i="25"/>
  <c r="F957" i="47" s="1"/>
  <c r="K928" i="24"/>
  <c r="H1029" i="28"/>
  <c r="J958" i="25"/>
  <c r="E958" i="47" s="1"/>
  <c r="G957" i="25"/>
  <c r="L958" i="25"/>
  <c r="H958" i="47" s="1"/>
  <c r="J997" i="28"/>
  <c r="M899" i="24"/>
  <c r="D1028" i="28"/>
  <c r="R927" i="25"/>
  <c r="M1028" i="28" s="1"/>
  <c r="O927" i="24"/>
  <c r="I958" i="25"/>
  <c r="E958" i="25"/>
  <c r="B958" i="47" s="1"/>
  <c r="M927" i="24"/>
  <c r="J1028" i="28"/>
  <c r="H927" i="24"/>
  <c r="O927" i="25"/>
  <c r="E1028" i="28"/>
  <c r="O928" i="24"/>
  <c r="D1029" i="28"/>
  <c r="R928" i="25"/>
  <c r="M1029" i="28" s="1"/>
  <c r="S867" i="25"/>
  <c r="K962" i="28"/>
  <c r="N962" i="28" s="1"/>
  <c r="J955" i="25"/>
  <c r="E955" i="47" s="1"/>
  <c r="G955" i="25"/>
  <c r="G956" i="25"/>
  <c r="G927" i="24"/>
  <c r="B1028" i="28"/>
  <c r="H956" i="25"/>
  <c r="D956" i="47" s="1"/>
  <c r="O896" i="25"/>
  <c r="E994" i="28"/>
  <c r="H896" i="24"/>
  <c r="W866" i="24"/>
  <c r="K958" i="25"/>
  <c r="F958" i="47" s="1"/>
  <c r="I896" i="24"/>
  <c r="X896" i="24" s="1"/>
  <c r="F994" i="28"/>
  <c r="I1027" i="28"/>
  <c r="L926" i="24"/>
  <c r="L957" i="25"/>
  <c r="H957" i="47" s="1"/>
  <c r="D997" i="28"/>
  <c r="R899" i="25"/>
  <c r="M997" i="28" s="1"/>
  <c r="O899" i="24"/>
  <c r="G959" i="25"/>
  <c r="L959" i="25"/>
  <c r="H959" i="47" s="1"/>
  <c r="K899" i="24"/>
  <c r="H997" i="28"/>
  <c r="I997" i="28"/>
  <c r="L899" i="24"/>
  <c r="H995" i="28"/>
  <c r="K897" i="24"/>
  <c r="H898" i="24"/>
  <c r="E996" i="28"/>
  <c r="O898" i="25"/>
  <c r="L897" i="24"/>
  <c r="I995" i="28"/>
  <c r="L928" i="24"/>
  <c r="I1029" i="28"/>
  <c r="S865" i="25"/>
  <c r="K960" i="28"/>
  <c r="N960" i="28" s="1"/>
  <c r="L925" i="24"/>
  <c r="I1026" i="28"/>
  <c r="D995" i="28"/>
  <c r="O897" i="24"/>
  <c r="R897" i="25"/>
  <c r="M995" i="28" s="1"/>
  <c r="M897" i="24"/>
  <c r="J995" i="28"/>
  <c r="W865" i="24"/>
  <c r="J957" i="25"/>
  <c r="E957" i="47" s="1"/>
  <c r="M957" i="25"/>
  <c r="G957" i="47" s="1"/>
  <c r="J956" i="25"/>
  <c r="E956" i="47" s="1"/>
  <c r="B1029" i="28"/>
  <c r="G928" i="24"/>
  <c r="M955" i="25"/>
  <c r="G955" i="47" s="1"/>
  <c r="I925" i="24"/>
  <c r="X925" i="24" s="1"/>
  <c r="F1026" i="28"/>
  <c r="B996" i="28"/>
  <c r="G898" i="24"/>
  <c r="H957" i="25"/>
  <c r="D957" i="47" s="1"/>
  <c r="E995" i="28"/>
  <c r="H897" i="24"/>
  <c r="O897" i="25"/>
  <c r="H958" i="25"/>
  <c r="D958" i="47" s="1"/>
  <c r="Z868" i="24"/>
  <c r="Y868" i="24"/>
  <c r="G996" i="28"/>
  <c r="J898" i="24"/>
  <c r="E959" i="25"/>
  <c r="F956" i="25"/>
  <c r="C956" i="47" s="1"/>
  <c r="B997" i="28"/>
  <c r="G899" i="24"/>
  <c r="I926" i="24"/>
  <c r="X926" i="24" s="1"/>
  <c r="F1027" i="28"/>
  <c r="J899" i="24"/>
  <c r="G997" i="28"/>
  <c r="D1026" i="28"/>
  <c r="R925" i="25"/>
  <c r="M1026" i="28" s="1"/>
  <c r="O925" i="24"/>
  <c r="H925" i="24"/>
  <c r="O925" i="25"/>
  <c r="E1026" i="28"/>
  <c r="H996" i="28"/>
  <c r="K898" i="24"/>
  <c r="M926" i="24"/>
  <c r="J1027" i="28"/>
  <c r="W867" i="24"/>
  <c r="O928" i="25"/>
  <c r="E1029" i="28"/>
  <c r="H928" i="24"/>
  <c r="R896" i="25"/>
  <c r="M994" i="28" s="1"/>
  <c r="O896" i="24"/>
  <c r="D994" i="28"/>
  <c r="L927" i="24"/>
  <c r="I1028" i="28"/>
  <c r="I955" i="25"/>
  <c r="E960" i="25"/>
  <c r="B960" i="47" s="1"/>
  <c r="F959" i="25"/>
  <c r="I957" i="25"/>
  <c r="J927" i="24"/>
  <c r="G1028" i="28"/>
  <c r="G1027" i="28"/>
  <c r="J926" i="24"/>
  <c r="G958" i="25"/>
  <c r="L955" i="25"/>
  <c r="H955" i="47" s="1"/>
  <c r="D996" i="28"/>
  <c r="R898" i="25"/>
  <c r="M996" i="28" s="1"/>
  <c r="O898" i="24"/>
  <c r="J928" i="24"/>
  <c r="G1029" i="28"/>
  <c r="F1028" i="28"/>
  <c r="I927" i="24"/>
  <c r="X927" i="24" s="1"/>
  <c r="L898" i="24"/>
  <c r="I996" i="28"/>
  <c r="K925" i="24"/>
  <c r="H1026" i="28"/>
  <c r="I956" i="25"/>
  <c r="J896" i="24"/>
  <c r="G994" i="28"/>
  <c r="M925" i="24"/>
  <c r="J1026" i="28"/>
  <c r="Z867" i="24"/>
  <c r="Y867" i="24"/>
  <c r="K955" i="25"/>
  <c r="F955" i="47" s="1"/>
  <c r="S868" i="25"/>
  <c r="K963" i="28"/>
  <c r="N963" i="28" s="1"/>
  <c r="Y865" i="24"/>
  <c r="Z865" i="24"/>
  <c r="H1028" i="28"/>
  <c r="K927" i="24"/>
  <c r="G995" i="28"/>
  <c r="J897" i="24"/>
  <c r="O926" i="24"/>
  <c r="R926" i="25"/>
  <c r="M1027" i="28" s="1"/>
  <c r="D1027" i="28"/>
  <c r="H955" i="25"/>
  <c r="D955" i="47" s="1"/>
  <c r="M958" i="25"/>
  <c r="G958" i="47" s="1"/>
  <c r="M898" i="24"/>
  <c r="J996" i="28"/>
  <c r="I994" i="28"/>
  <c r="L896" i="24"/>
  <c r="I899" i="24"/>
  <c r="X899" i="24" s="1"/>
  <c r="F997" i="28"/>
  <c r="F955" i="25"/>
  <c r="C955" i="47" s="1"/>
  <c r="H899" i="24"/>
  <c r="E997" i="28"/>
  <c r="O899" i="25"/>
  <c r="K926" i="24"/>
  <c r="H1027" i="28"/>
  <c r="S866" i="25"/>
  <c r="K961" i="28"/>
  <c r="N961" i="28" s="1"/>
  <c r="E957" i="25"/>
  <c r="B957" i="47" s="1"/>
  <c r="L956" i="25"/>
  <c r="H956" i="47" s="1"/>
  <c r="B1027" i="28"/>
  <c r="G926" i="24"/>
  <c r="J925" i="24"/>
  <c r="G1026" i="28"/>
  <c r="E956" i="25"/>
  <c r="B956" i="47" s="1"/>
  <c r="F958" i="25"/>
  <c r="C958" i="47" s="1"/>
  <c r="F957" i="25"/>
  <c r="C957" i="47" s="1"/>
  <c r="J994" i="28"/>
  <c r="M896" i="24"/>
  <c r="F1029" i="28"/>
  <c r="I928" i="24"/>
  <c r="X928" i="24" s="1"/>
  <c r="K956" i="25"/>
  <c r="F956" i="47" s="1"/>
  <c r="W868" i="24"/>
  <c r="K896" i="24"/>
  <c r="H994" i="28"/>
  <c r="M956" i="25"/>
  <c r="G956" i="47" s="1"/>
  <c r="A966" i="28"/>
  <c r="E871" i="25"/>
  <c r="B871" i="47" s="1"/>
  <c r="I960" i="25"/>
  <c r="G960" i="25"/>
  <c r="F960" i="25"/>
  <c r="C960" i="47" s="1"/>
  <c r="M960" i="25"/>
  <c r="G960" i="47" s="1"/>
  <c r="L960" i="25"/>
  <c r="H960" i="47" s="1"/>
  <c r="H960" i="25"/>
  <c r="D960" i="47" s="1"/>
  <c r="J960" i="25"/>
  <c r="E960" i="47" s="1"/>
  <c r="K960" i="25"/>
  <c r="F960" i="47" s="1"/>
  <c r="B1098" i="25"/>
  <c r="D1097" i="24"/>
  <c r="L871" i="25"/>
  <c r="H871" i="47" s="1"/>
  <c r="G871" i="25"/>
  <c r="M871" i="25"/>
  <c r="G871" i="47" s="1"/>
  <c r="K871" i="25"/>
  <c r="F871" i="47" s="1"/>
  <c r="I871" i="25"/>
  <c r="J871" i="25"/>
  <c r="E871" i="47" s="1"/>
  <c r="H871" i="25"/>
  <c r="D871" i="47" s="1"/>
  <c r="F871" i="25"/>
  <c r="C871" i="47" s="1"/>
  <c r="Z870" i="24"/>
  <c r="Y870" i="24"/>
  <c r="W870" i="24"/>
  <c r="K965" i="28"/>
  <c r="N965" i="28" s="1"/>
  <c r="S870" i="25"/>
  <c r="Z900" i="24"/>
  <c r="Y900" i="24"/>
  <c r="B1049" i="25"/>
  <c r="D1048" i="24"/>
  <c r="Y929" i="24"/>
  <c r="Z929" i="24"/>
  <c r="B1020" i="25"/>
  <c r="D1019" i="24"/>
  <c r="N867" i="28"/>
  <c r="F999" i="28"/>
  <c r="I901" i="24"/>
  <c r="X901" i="24" s="1"/>
  <c r="L901" i="24"/>
  <c r="I999" i="28"/>
  <c r="E999" i="28"/>
  <c r="H901" i="24"/>
  <c r="O901" i="25"/>
  <c r="O901" i="24"/>
  <c r="D999" i="28"/>
  <c r="R901" i="25"/>
  <c r="M999" i="28" s="1"/>
  <c r="B999" i="28"/>
  <c r="G901" i="24"/>
  <c r="G999" i="28"/>
  <c r="J901" i="24"/>
  <c r="J999" i="28"/>
  <c r="M901" i="24"/>
  <c r="K901" i="24"/>
  <c r="H999" i="28"/>
  <c r="B1078" i="25"/>
  <c r="D1077" i="24"/>
  <c r="M930" i="24"/>
  <c r="J1031" i="28"/>
  <c r="L930" i="24"/>
  <c r="I1031" i="28"/>
  <c r="B1031" i="28"/>
  <c r="G930" i="24"/>
  <c r="K930" i="24"/>
  <c r="H1031" i="28"/>
  <c r="I930" i="24"/>
  <c r="X930" i="24" s="1"/>
  <c r="F1031" i="28"/>
  <c r="E1031" i="28"/>
  <c r="O930" i="25"/>
  <c r="H930" i="24"/>
  <c r="R930" i="25"/>
  <c r="M1031" i="28" s="1"/>
  <c r="D1031" i="28"/>
  <c r="O930" i="24"/>
  <c r="G1031" i="28"/>
  <c r="J930" i="24"/>
  <c r="F989" i="24"/>
  <c r="A1096" i="28"/>
  <c r="F1048" i="24"/>
  <c r="A1161" i="28"/>
  <c r="F960" i="24"/>
  <c r="A1064" i="28"/>
  <c r="F1106" i="24"/>
  <c r="A1225" i="28"/>
  <c r="F1164" i="24"/>
  <c r="A1289" i="28"/>
  <c r="F1135" i="24"/>
  <c r="A1257" i="28"/>
  <c r="F1193" i="24"/>
  <c r="A1321" i="28"/>
  <c r="F1077" i="24"/>
  <c r="A1193" i="28"/>
  <c r="F1019" i="24"/>
  <c r="A1129" i="28"/>
  <c r="C1442" i="4"/>
  <c r="C1289" i="4"/>
  <c r="D990" i="25" s="1"/>
  <c r="C1366" i="4"/>
  <c r="C1404" i="4"/>
  <c r="B1136" i="25"/>
  <c r="C1251" i="4"/>
  <c r="N987" i="25" s="1"/>
  <c r="P987" i="24" s="1"/>
  <c r="C1328" i="4"/>
  <c r="B1194" i="25"/>
  <c r="D1194" i="24" s="1"/>
  <c r="B516" i="25"/>
  <c r="D516" i="24" s="1"/>
  <c r="B438" i="25"/>
  <c r="D438" i="24" s="1"/>
  <c r="B458" i="25"/>
  <c r="D458" i="24" s="1"/>
  <c r="B487" i="25"/>
  <c r="D487" i="24" s="1"/>
  <c r="B1165" i="25"/>
  <c r="D1165" i="24" s="1"/>
  <c r="C1556" i="4"/>
  <c r="C1518" i="4"/>
  <c r="D1165" i="25" s="1"/>
  <c r="C1480" i="4"/>
  <c r="D1136" i="25" s="1"/>
  <c r="W900" i="24" l="1"/>
  <c r="X900" i="24"/>
  <c r="T871" i="24"/>
  <c r="U871" i="24"/>
  <c r="N959" i="24"/>
  <c r="N957" i="24"/>
  <c r="N871" i="24"/>
  <c r="N960" i="24"/>
  <c r="N956" i="24"/>
  <c r="N955" i="24"/>
  <c r="N958" i="24"/>
  <c r="D1020" i="25"/>
  <c r="A1470" i="46"/>
  <c r="D1049" i="25"/>
  <c r="A1512" i="46"/>
  <c r="D1078" i="25"/>
  <c r="A1554" i="46"/>
  <c r="N990" i="25"/>
  <c r="P990" i="24" s="1"/>
  <c r="A990" i="47"/>
  <c r="J931" i="25"/>
  <c r="E931" i="47" s="1"/>
  <c r="A931" i="47"/>
  <c r="M959" i="24"/>
  <c r="F959" i="47"/>
  <c r="K1295" i="46"/>
  <c r="I897" i="47"/>
  <c r="O959" i="24"/>
  <c r="G959" i="47"/>
  <c r="K1299" i="46"/>
  <c r="I901" i="47"/>
  <c r="K1297" i="46"/>
  <c r="I899" i="47"/>
  <c r="E1063" i="28"/>
  <c r="C959" i="47"/>
  <c r="K1341" i="46"/>
  <c r="I930" i="47"/>
  <c r="B1063" i="28"/>
  <c r="B959" i="47"/>
  <c r="K1338" i="46"/>
  <c r="I927" i="47"/>
  <c r="K1296" i="46"/>
  <c r="I898" i="47"/>
  <c r="K1294" i="46"/>
  <c r="I896" i="47"/>
  <c r="K1337" i="46"/>
  <c r="I926" i="47"/>
  <c r="L959" i="24"/>
  <c r="E959" i="47"/>
  <c r="K1339" i="46"/>
  <c r="I928" i="47"/>
  <c r="K1336" i="46"/>
  <c r="I925" i="47"/>
  <c r="J959" i="24"/>
  <c r="D959" i="47"/>
  <c r="K1030" i="28"/>
  <c r="N1030" i="28" s="1"/>
  <c r="K1340" i="46"/>
  <c r="K933" i="28"/>
  <c r="N933" i="28" s="1"/>
  <c r="K1213" i="46"/>
  <c r="K998" i="28"/>
  <c r="N998" i="28" s="1"/>
  <c r="K1298" i="46"/>
  <c r="N988" i="25"/>
  <c r="P988" i="24" s="1"/>
  <c r="N989" i="25"/>
  <c r="P989" i="24" s="1"/>
  <c r="E931" i="25"/>
  <c r="N931" i="25"/>
  <c r="P931" i="24" s="1"/>
  <c r="F931" i="24"/>
  <c r="S931" i="24" s="1"/>
  <c r="M931" i="25"/>
  <c r="L931" i="25"/>
  <c r="H931" i="47" s="1"/>
  <c r="K931" i="25"/>
  <c r="G931" i="25"/>
  <c r="F1032" i="28" s="1"/>
  <c r="D1194" i="25"/>
  <c r="B1695" i="46"/>
  <c r="D1107" i="25"/>
  <c r="T960" i="24"/>
  <c r="S960" i="24"/>
  <c r="R960" i="24"/>
  <c r="Q960" i="24"/>
  <c r="V960" i="24"/>
  <c r="U960" i="24"/>
  <c r="U985" i="24"/>
  <c r="V985" i="24"/>
  <c r="U988" i="24"/>
  <c r="Q988" i="24"/>
  <c r="S987" i="24"/>
  <c r="Q987" i="24"/>
  <c r="R985" i="24"/>
  <c r="S988" i="24"/>
  <c r="T987" i="24"/>
  <c r="R986" i="24"/>
  <c r="U987" i="24"/>
  <c r="S986" i="24"/>
  <c r="V987" i="24"/>
  <c r="T988" i="24"/>
  <c r="V986" i="24"/>
  <c r="S985" i="24"/>
  <c r="T989" i="24"/>
  <c r="S989" i="24"/>
  <c r="R989" i="24"/>
  <c r="Q989" i="24"/>
  <c r="V989" i="24"/>
  <c r="U989" i="24"/>
  <c r="T986" i="24"/>
  <c r="V988" i="24"/>
  <c r="T985" i="24"/>
  <c r="R987" i="24"/>
  <c r="Q985" i="24"/>
  <c r="U986" i="24"/>
  <c r="R988" i="24"/>
  <c r="Q986" i="24"/>
  <c r="F931" i="25"/>
  <c r="A1032" i="28"/>
  <c r="W929" i="24"/>
  <c r="H931" i="25"/>
  <c r="I931" i="25"/>
  <c r="H1032" i="28" s="1"/>
  <c r="C1634" i="4"/>
  <c r="D1253" i="25"/>
  <c r="D1485" i="25"/>
  <c r="F1252" i="24"/>
  <c r="C1710" i="4"/>
  <c r="D1311" i="25"/>
  <c r="F1484" i="24"/>
  <c r="F1455" i="24"/>
  <c r="F1426" i="24"/>
  <c r="D1398" i="25"/>
  <c r="I988" i="25"/>
  <c r="K988" i="24" s="1"/>
  <c r="Z988" i="24" s="1"/>
  <c r="C1672" i="4"/>
  <c r="D1282" i="25"/>
  <c r="F1223" i="24"/>
  <c r="F1339" i="24"/>
  <c r="C1596" i="4"/>
  <c r="D1224" i="25"/>
  <c r="C1748" i="4"/>
  <c r="D1340" i="25"/>
  <c r="F1368" i="24"/>
  <c r="F1281" i="24"/>
  <c r="B2039" i="46"/>
  <c r="D1456" i="25"/>
  <c r="D1427" i="25"/>
  <c r="D1369" i="25"/>
  <c r="F1310" i="24"/>
  <c r="F1397" i="24"/>
  <c r="I959" i="24"/>
  <c r="S841" i="25"/>
  <c r="W841" i="24"/>
  <c r="Y841" i="24"/>
  <c r="K959" i="24"/>
  <c r="Z959" i="24" s="1"/>
  <c r="S929" i="25"/>
  <c r="S900" i="25"/>
  <c r="R959" i="25"/>
  <c r="M1063" i="28" s="1"/>
  <c r="K989" i="25"/>
  <c r="D1063" i="28"/>
  <c r="F989" i="25"/>
  <c r="E990" i="25"/>
  <c r="B990" i="47" s="1"/>
  <c r="G989" i="25"/>
  <c r="G959" i="24"/>
  <c r="J1063" i="28"/>
  <c r="G1063" i="28"/>
  <c r="I1063" i="28"/>
  <c r="O959" i="25"/>
  <c r="F1063" i="28"/>
  <c r="H959" i="24"/>
  <c r="J989" i="25"/>
  <c r="O957" i="25"/>
  <c r="E1061" i="28"/>
  <c r="H957" i="24"/>
  <c r="E988" i="25"/>
  <c r="B988" i="47" s="1"/>
  <c r="K997" i="28"/>
  <c r="N997" i="28" s="1"/>
  <c r="S899" i="25"/>
  <c r="E987" i="25"/>
  <c r="B987" i="47" s="1"/>
  <c r="H1061" i="28"/>
  <c r="K957" i="24"/>
  <c r="M988" i="25"/>
  <c r="G988" i="47" s="1"/>
  <c r="I1061" i="28"/>
  <c r="L957" i="24"/>
  <c r="K985" i="25"/>
  <c r="F985" i="47" s="1"/>
  <c r="K996" i="28"/>
  <c r="N996" i="28" s="1"/>
  <c r="S898" i="25"/>
  <c r="S896" i="25"/>
  <c r="K994" i="28"/>
  <c r="N994" i="28" s="1"/>
  <c r="K987" i="25"/>
  <c r="F987" i="47" s="1"/>
  <c r="S927" i="25"/>
  <c r="K1028" i="28"/>
  <c r="N1028" i="28" s="1"/>
  <c r="Y928" i="24"/>
  <c r="Z928" i="24"/>
  <c r="W897" i="24"/>
  <c r="L989" i="25"/>
  <c r="H989" i="47" s="1"/>
  <c r="W928" i="24"/>
  <c r="H958" i="24"/>
  <c r="E1062" i="28"/>
  <c r="O958" i="25"/>
  <c r="G986" i="25"/>
  <c r="H1059" i="28"/>
  <c r="K955" i="24"/>
  <c r="Z898" i="24"/>
  <c r="Y898" i="24"/>
  <c r="W926" i="24"/>
  <c r="O956" i="25"/>
  <c r="E1060" i="28"/>
  <c r="H956" i="24"/>
  <c r="D1061" i="28"/>
  <c r="R957" i="25"/>
  <c r="M1061" i="28" s="1"/>
  <c r="O957" i="24"/>
  <c r="K986" i="25"/>
  <c r="F986" i="47" s="1"/>
  <c r="H987" i="25"/>
  <c r="D987" i="47" s="1"/>
  <c r="J956" i="24"/>
  <c r="G1060" i="28"/>
  <c r="K958" i="24"/>
  <c r="H1062" i="28"/>
  <c r="F1061" i="28"/>
  <c r="I957" i="24"/>
  <c r="X957" i="24" s="1"/>
  <c r="L958" i="24"/>
  <c r="I1062" i="28"/>
  <c r="W898" i="24"/>
  <c r="J1059" i="28"/>
  <c r="M955" i="24"/>
  <c r="F1062" i="28"/>
  <c r="I958" i="24"/>
  <c r="X958" i="24" s="1"/>
  <c r="J985" i="25"/>
  <c r="E985" i="47" s="1"/>
  <c r="M987" i="25"/>
  <c r="G987" i="47" s="1"/>
  <c r="J958" i="24"/>
  <c r="G1062" i="28"/>
  <c r="D1059" i="28"/>
  <c r="O955" i="24"/>
  <c r="R955" i="25"/>
  <c r="M1059" i="28" s="1"/>
  <c r="H986" i="25"/>
  <c r="D986" i="47" s="1"/>
  <c r="L987" i="25"/>
  <c r="H987" i="47" s="1"/>
  <c r="L986" i="25"/>
  <c r="H986" i="47" s="1"/>
  <c r="Z899" i="24"/>
  <c r="Y899" i="24"/>
  <c r="W896" i="24"/>
  <c r="L985" i="25"/>
  <c r="H985" i="47" s="1"/>
  <c r="I987" i="25"/>
  <c r="G985" i="25"/>
  <c r="D1060" i="28"/>
  <c r="O956" i="24"/>
  <c r="R956" i="25"/>
  <c r="M1060" i="28" s="1"/>
  <c r="I986" i="25"/>
  <c r="O955" i="25"/>
  <c r="H955" i="24"/>
  <c r="E1059" i="28"/>
  <c r="E989" i="25"/>
  <c r="G1059" i="28"/>
  <c r="J955" i="24"/>
  <c r="G1061" i="28"/>
  <c r="J957" i="24"/>
  <c r="I1060" i="28"/>
  <c r="L956" i="24"/>
  <c r="M985" i="25"/>
  <c r="G985" i="47" s="1"/>
  <c r="J986" i="25"/>
  <c r="E986" i="47" s="1"/>
  <c r="M986" i="25"/>
  <c r="G986" i="47" s="1"/>
  <c r="I955" i="24"/>
  <c r="X955" i="24" s="1"/>
  <c r="F1059" i="28"/>
  <c r="I1059" i="28"/>
  <c r="L955" i="24"/>
  <c r="J1061" i="28"/>
  <c r="M957" i="24"/>
  <c r="S926" i="25"/>
  <c r="K1027" i="28"/>
  <c r="N1027" i="28" s="1"/>
  <c r="H989" i="25"/>
  <c r="Z896" i="24"/>
  <c r="Y896" i="24"/>
  <c r="M956" i="24"/>
  <c r="J1060" i="28"/>
  <c r="B1060" i="28"/>
  <c r="G956" i="24"/>
  <c r="G957" i="24"/>
  <c r="B1061" i="28"/>
  <c r="Z927" i="24"/>
  <c r="Y927" i="24"/>
  <c r="H985" i="25"/>
  <c r="D985" i="47" s="1"/>
  <c r="F988" i="25"/>
  <c r="C988" i="47" s="1"/>
  <c r="S928" i="25"/>
  <c r="K1029" i="28"/>
  <c r="N1029" i="28" s="1"/>
  <c r="K1026" i="28"/>
  <c r="N1026" i="28" s="1"/>
  <c r="S925" i="25"/>
  <c r="J987" i="25"/>
  <c r="E987" i="47" s="1"/>
  <c r="H988" i="25"/>
  <c r="D988" i="47" s="1"/>
  <c r="I956" i="24"/>
  <c r="X956" i="24" s="1"/>
  <c r="F1060" i="28"/>
  <c r="D961" i="25"/>
  <c r="A961" i="47" s="1"/>
  <c r="J988" i="25"/>
  <c r="E988" i="47" s="1"/>
  <c r="L988" i="25"/>
  <c r="H988" i="47" s="1"/>
  <c r="I989" i="25"/>
  <c r="H1096" i="28" s="1"/>
  <c r="M989" i="25"/>
  <c r="Y926" i="24"/>
  <c r="Z926" i="24"/>
  <c r="W899" i="24"/>
  <c r="R958" i="25"/>
  <c r="M1062" i="28" s="1"/>
  <c r="D1062" i="28"/>
  <c r="O958" i="24"/>
  <c r="F985" i="25"/>
  <c r="C985" i="47" s="1"/>
  <c r="H1060" i="28"/>
  <c r="K956" i="24"/>
  <c r="Y925" i="24"/>
  <c r="Z925" i="24"/>
  <c r="W927" i="24"/>
  <c r="K988" i="25"/>
  <c r="F988" i="47" s="1"/>
  <c r="G987" i="25"/>
  <c r="S897" i="25"/>
  <c r="K995" i="28"/>
  <c r="N995" i="28" s="1"/>
  <c r="W925" i="24"/>
  <c r="F986" i="25"/>
  <c r="C986" i="47" s="1"/>
  <c r="Y897" i="24"/>
  <c r="Z897" i="24"/>
  <c r="I985" i="25"/>
  <c r="M958" i="24"/>
  <c r="J1062" i="28"/>
  <c r="F987" i="25"/>
  <c r="C987" i="47" s="1"/>
  <c r="B1062" i="28"/>
  <c r="G958" i="24"/>
  <c r="E986" i="25"/>
  <c r="B986" i="47" s="1"/>
  <c r="G988" i="25"/>
  <c r="B1137" i="25"/>
  <c r="D1136" i="24"/>
  <c r="G990" i="25"/>
  <c r="L990" i="25"/>
  <c r="H990" i="47" s="1"/>
  <c r="M990" i="25"/>
  <c r="G990" i="47" s="1"/>
  <c r="H990" i="25"/>
  <c r="D990" i="47" s="1"/>
  <c r="F990" i="25"/>
  <c r="C990" i="47" s="1"/>
  <c r="I990" i="25"/>
  <c r="J990" i="25"/>
  <c r="E990" i="47" s="1"/>
  <c r="K990" i="25"/>
  <c r="F990" i="47" s="1"/>
  <c r="K1031" i="28"/>
  <c r="N1031" i="28" s="1"/>
  <c r="S930" i="25"/>
  <c r="W930" i="24"/>
  <c r="Y930" i="24"/>
  <c r="Z930" i="24"/>
  <c r="B1079" i="25"/>
  <c r="D1078" i="24"/>
  <c r="Y901" i="24"/>
  <c r="Z901" i="24"/>
  <c r="K999" i="28"/>
  <c r="S901" i="25"/>
  <c r="W901" i="24"/>
  <c r="B1021" i="25"/>
  <c r="D1021" i="24" s="1"/>
  <c r="D1020" i="24"/>
  <c r="B1050" i="25"/>
  <c r="D1049" i="24"/>
  <c r="E966" i="28"/>
  <c r="H871" i="24"/>
  <c r="O871" i="25"/>
  <c r="J871" i="24"/>
  <c r="G966" i="28"/>
  <c r="I966" i="28"/>
  <c r="L871" i="24"/>
  <c r="K871" i="24"/>
  <c r="H966" i="28"/>
  <c r="G871" i="24"/>
  <c r="B966" i="28"/>
  <c r="M871" i="24"/>
  <c r="J966" i="28"/>
  <c r="D966" i="28"/>
  <c r="O966" i="28" s="1"/>
  <c r="R871" i="25"/>
  <c r="M966" i="28" s="1"/>
  <c r="O871" i="24"/>
  <c r="F966" i="28"/>
  <c r="I871" i="24"/>
  <c r="X871" i="24" s="1"/>
  <c r="B1099" i="25"/>
  <c r="D1098" i="24"/>
  <c r="G960" i="24"/>
  <c r="B1064" i="28"/>
  <c r="J1064" i="28"/>
  <c r="M960" i="24"/>
  <c r="L960" i="24"/>
  <c r="I1064" i="28"/>
  <c r="J960" i="24"/>
  <c r="G1064" i="28"/>
  <c r="D1064" i="28"/>
  <c r="R960" i="25"/>
  <c r="M1064" i="28" s="1"/>
  <c r="O960" i="24"/>
  <c r="H960" i="24"/>
  <c r="E1064" i="28"/>
  <c r="O960" i="25"/>
  <c r="I960" i="24"/>
  <c r="X960" i="24" s="1"/>
  <c r="F1064" i="28"/>
  <c r="H1064" i="28"/>
  <c r="K960" i="24"/>
  <c r="F990" i="24"/>
  <c r="A1097" i="28"/>
  <c r="F1107" i="24"/>
  <c r="A1226" i="28"/>
  <c r="F1194" i="24"/>
  <c r="A1322" i="28"/>
  <c r="F1020" i="24"/>
  <c r="A1130" i="28"/>
  <c r="F1136" i="24"/>
  <c r="A1258" i="28"/>
  <c r="F1078" i="24"/>
  <c r="A1194" i="28"/>
  <c r="F1165" i="24"/>
  <c r="A1290" i="28"/>
  <c r="F1049" i="24"/>
  <c r="A1162" i="28"/>
  <c r="C1290" i="4"/>
  <c r="C1405" i="4"/>
  <c r="C1481" i="4"/>
  <c r="D1137" i="25" s="1"/>
  <c r="B1166" i="25"/>
  <c r="C1367" i="4"/>
  <c r="C1443" i="4"/>
  <c r="C1329" i="4"/>
  <c r="B488" i="25"/>
  <c r="D488" i="24" s="1"/>
  <c r="B439" i="25"/>
  <c r="D439" i="24" s="1"/>
  <c r="B517" i="25"/>
  <c r="D517" i="24" s="1"/>
  <c r="B459" i="25"/>
  <c r="D459" i="24" s="1"/>
  <c r="B1195" i="25"/>
  <c r="D1195" i="24" s="1"/>
  <c r="C1519" i="4"/>
  <c r="D1166" i="25" s="1"/>
  <c r="C1557" i="4"/>
  <c r="W959" i="24" l="1"/>
  <c r="X959" i="24"/>
  <c r="N987" i="24"/>
  <c r="N990" i="24"/>
  <c r="N985" i="24"/>
  <c r="N989" i="24"/>
  <c r="N931" i="24"/>
  <c r="N988" i="24"/>
  <c r="N986" i="24"/>
  <c r="I1032" i="28"/>
  <c r="L931" i="24"/>
  <c r="D1079" i="25"/>
  <c r="A1555" i="46"/>
  <c r="D1021" i="25"/>
  <c r="A1471" i="46"/>
  <c r="Q931" i="24"/>
  <c r="D1050" i="25"/>
  <c r="A1513" i="46"/>
  <c r="T931" i="24"/>
  <c r="K1382" i="46"/>
  <c r="I958" i="47"/>
  <c r="H989" i="24"/>
  <c r="C989" i="47"/>
  <c r="B1096" i="28"/>
  <c r="B989" i="47"/>
  <c r="J1096" i="28"/>
  <c r="F989" i="47"/>
  <c r="G1032" i="28"/>
  <c r="D931" i="47"/>
  <c r="D1032" i="28"/>
  <c r="G931" i="47"/>
  <c r="K1256" i="46"/>
  <c r="I871" i="47"/>
  <c r="K1379" i="46"/>
  <c r="I955" i="47"/>
  <c r="K1381" i="46"/>
  <c r="I957" i="47"/>
  <c r="K1384" i="46"/>
  <c r="I960" i="47"/>
  <c r="K1380" i="46"/>
  <c r="I956" i="47"/>
  <c r="L989" i="24"/>
  <c r="E989" i="47"/>
  <c r="G1096" i="28"/>
  <c r="D989" i="47"/>
  <c r="K1383" i="46"/>
  <c r="I959" i="47"/>
  <c r="J1032" i="28"/>
  <c r="F931" i="47"/>
  <c r="R989" i="25"/>
  <c r="M1096" i="28" s="1"/>
  <c r="G989" i="47"/>
  <c r="H931" i="24"/>
  <c r="C931" i="47"/>
  <c r="G931" i="24"/>
  <c r="B931" i="47"/>
  <c r="I931" i="24"/>
  <c r="O931" i="24"/>
  <c r="R931" i="25"/>
  <c r="M1032" i="28" s="1"/>
  <c r="B1032" i="28"/>
  <c r="M931" i="24"/>
  <c r="E961" i="25"/>
  <c r="N961" i="25"/>
  <c r="P961" i="24" s="1"/>
  <c r="U931" i="24"/>
  <c r="V931" i="24"/>
  <c r="R931" i="24"/>
  <c r="D1195" i="25"/>
  <c r="B1696" i="46"/>
  <c r="D1108" i="25"/>
  <c r="E1032" i="28"/>
  <c r="T1045" i="24"/>
  <c r="T1048" i="24"/>
  <c r="T1019" i="24"/>
  <c r="S1017" i="24"/>
  <c r="V1045" i="24"/>
  <c r="V1047" i="24"/>
  <c r="V1017" i="24"/>
  <c r="R1018" i="24"/>
  <c r="U1045" i="24"/>
  <c r="T1049" i="24"/>
  <c r="S1049" i="24"/>
  <c r="R1049" i="24"/>
  <c r="Q1049" i="24"/>
  <c r="V1049" i="24"/>
  <c r="U1049" i="24"/>
  <c r="L961" i="25"/>
  <c r="H961" i="47" s="1"/>
  <c r="V1048" i="24"/>
  <c r="Q1019" i="24"/>
  <c r="U1017" i="24"/>
  <c r="S1046" i="24"/>
  <c r="U1016" i="24"/>
  <c r="T1016" i="24"/>
  <c r="R1046" i="24"/>
  <c r="Q1016" i="24"/>
  <c r="T1047" i="24"/>
  <c r="U1048" i="24"/>
  <c r="Q1048" i="24"/>
  <c r="U1019" i="24"/>
  <c r="V1019" i="24"/>
  <c r="R1016" i="24"/>
  <c r="Q1045" i="24"/>
  <c r="S1047" i="24"/>
  <c r="S1018" i="24"/>
  <c r="Q1046" i="24"/>
  <c r="R1048" i="24"/>
  <c r="R1019" i="24"/>
  <c r="R1017" i="24"/>
  <c r="Q1047" i="24"/>
  <c r="T1017" i="24"/>
  <c r="Q1018" i="24"/>
  <c r="V1016" i="24"/>
  <c r="S1016" i="24"/>
  <c r="Q1017" i="24"/>
  <c r="T1046" i="24"/>
  <c r="V1046" i="24"/>
  <c r="T1018" i="24"/>
  <c r="T1020" i="24"/>
  <c r="S1020" i="24"/>
  <c r="R1020" i="24"/>
  <c r="Q1020" i="24"/>
  <c r="V1020" i="24"/>
  <c r="U1020" i="24"/>
  <c r="T990" i="24"/>
  <c r="S990" i="24"/>
  <c r="R990" i="24"/>
  <c r="V990" i="24"/>
  <c r="Q990" i="24"/>
  <c r="U990" i="24"/>
  <c r="S1048" i="24"/>
  <c r="S1019" i="24"/>
  <c r="U1047" i="24"/>
  <c r="U1018" i="24"/>
  <c r="R1047" i="24"/>
  <c r="V1018" i="24"/>
  <c r="R1045" i="24"/>
  <c r="S1045" i="24"/>
  <c r="U1046" i="24"/>
  <c r="J931" i="24"/>
  <c r="O931" i="25"/>
  <c r="I931" i="47" s="1"/>
  <c r="K931" i="24"/>
  <c r="Z931" i="24" s="1"/>
  <c r="C1597" i="4"/>
  <c r="D1225" i="25"/>
  <c r="C1711" i="4"/>
  <c r="D1312" i="25"/>
  <c r="F1398" i="24"/>
  <c r="H1095" i="28"/>
  <c r="D1428" i="25"/>
  <c r="D1399" i="25"/>
  <c r="D1486" i="25"/>
  <c r="F1427" i="24"/>
  <c r="F1485" i="24"/>
  <c r="F1369" i="24"/>
  <c r="F1456" i="24"/>
  <c r="F1282" i="24"/>
  <c r="F1253" i="24"/>
  <c r="D1370" i="25"/>
  <c r="B2040" i="46"/>
  <c r="D1457" i="25"/>
  <c r="F1340" i="24"/>
  <c r="C1673" i="4"/>
  <c r="D1283" i="25"/>
  <c r="C1635" i="4"/>
  <c r="D1254" i="25"/>
  <c r="C1749" i="4"/>
  <c r="D1341" i="25"/>
  <c r="F1224" i="24"/>
  <c r="F1311" i="24"/>
  <c r="F1096" i="28"/>
  <c r="A1065" i="28"/>
  <c r="Y959" i="24"/>
  <c r="F961" i="25"/>
  <c r="K961" i="25"/>
  <c r="F961" i="24"/>
  <c r="G961" i="25"/>
  <c r="H1044" i="25"/>
  <c r="G1157" i="28" s="1"/>
  <c r="I989" i="24"/>
  <c r="X989" i="24" s="1"/>
  <c r="S959" i="25"/>
  <c r="E1096" i="28"/>
  <c r="M989" i="24"/>
  <c r="D1096" i="28"/>
  <c r="Y988" i="24"/>
  <c r="O989" i="25"/>
  <c r="I989" i="47" s="1"/>
  <c r="O989" i="24"/>
  <c r="K1063" i="28"/>
  <c r="N1063" i="28" s="1"/>
  <c r="G1049" i="25"/>
  <c r="I1049" i="24" s="1"/>
  <c r="X1049" i="24" s="1"/>
  <c r="K989" i="24"/>
  <c r="Y989" i="24" s="1"/>
  <c r="I1096" i="28"/>
  <c r="G989" i="24"/>
  <c r="J989" i="24"/>
  <c r="I961" i="25"/>
  <c r="H1065" i="28" s="1"/>
  <c r="I1020" i="25"/>
  <c r="H1130" i="28" s="1"/>
  <c r="E1016" i="25"/>
  <c r="B1126" i="28" s="1"/>
  <c r="L1018" i="25"/>
  <c r="I1044" i="25"/>
  <c r="K1044" i="24" s="1"/>
  <c r="M961" i="25"/>
  <c r="J961" i="25"/>
  <c r="L1049" i="25"/>
  <c r="L1045" i="25"/>
  <c r="E1045" i="25"/>
  <c r="G1045" i="24" s="1"/>
  <c r="E1046" i="25"/>
  <c r="B1159" i="28" s="1"/>
  <c r="L1048" i="25"/>
  <c r="F1015" i="25"/>
  <c r="H1015" i="24" s="1"/>
  <c r="H961" i="25"/>
  <c r="J1020" i="25"/>
  <c r="I1130" i="28" s="1"/>
  <c r="Y957" i="24"/>
  <c r="Z957" i="24"/>
  <c r="K1061" i="28"/>
  <c r="N1061" i="28" s="1"/>
  <c r="S957" i="25"/>
  <c r="S955" i="25"/>
  <c r="K1059" i="28"/>
  <c r="N1059" i="28" s="1"/>
  <c r="F1020" i="25"/>
  <c r="E1130" i="28" s="1"/>
  <c r="I1049" i="25"/>
  <c r="K1049" i="24" s="1"/>
  <c r="H1049" i="25"/>
  <c r="J1049" i="24" s="1"/>
  <c r="F1046" i="25"/>
  <c r="G1016" i="25"/>
  <c r="I987" i="24"/>
  <c r="X987" i="24" s="1"/>
  <c r="F1094" i="28"/>
  <c r="J1045" i="25"/>
  <c r="E1048" i="25"/>
  <c r="L988" i="24"/>
  <c r="I1095" i="28"/>
  <c r="J1046" i="25"/>
  <c r="L1017" i="25"/>
  <c r="I1045" i="25"/>
  <c r="F1018" i="25"/>
  <c r="I1016" i="25"/>
  <c r="M1046" i="25"/>
  <c r="I1093" i="28"/>
  <c r="L986" i="24"/>
  <c r="D1092" i="28"/>
  <c r="R985" i="25"/>
  <c r="M1092" i="28" s="1"/>
  <c r="O985" i="24"/>
  <c r="K1018" i="25"/>
  <c r="W957" i="24"/>
  <c r="J1018" i="25"/>
  <c r="H1045" i="25"/>
  <c r="S958" i="25"/>
  <c r="K1062" i="28"/>
  <c r="N1062" i="28" s="1"/>
  <c r="H1048" i="25"/>
  <c r="M1047" i="25"/>
  <c r="D1095" i="28"/>
  <c r="R988" i="25"/>
  <c r="M1095" i="28" s="1"/>
  <c r="O988" i="24"/>
  <c r="E1092" i="28"/>
  <c r="O985" i="25"/>
  <c r="H985" i="24"/>
  <c r="W958" i="24"/>
  <c r="M985" i="24"/>
  <c r="J1092" i="28"/>
  <c r="H1020" i="25"/>
  <c r="J1020" i="24" s="1"/>
  <c r="J1049" i="25"/>
  <c r="L1049" i="24" s="1"/>
  <c r="F1095" i="28"/>
  <c r="I988" i="24"/>
  <c r="X988" i="24" s="1"/>
  <c r="J1016" i="25"/>
  <c r="M1016" i="25"/>
  <c r="F1016" i="25"/>
  <c r="J1019" i="25"/>
  <c r="L1046" i="25"/>
  <c r="O988" i="25"/>
  <c r="E1095" i="28"/>
  <c r="H988" i="24"/>
  <c r="H1047" i="25"/>
  <c r="M1048" i="25"/>
  <c r="G1048" i="25"/>
  <c r="G1017" i="25"/>
  <c r="G1047" i="25"/>
  <c r="I985" i="24"/>
  <c r="X985" i="24" s="1"/>
  <c r="F1092" i="28"/>
  <c r="I1046" i="25"/>
  <c r="L985" i="24"/>
  <c r="I1092" i="28"/>
  <c r="F1017" i="25"/>
  <c r="J987" i="24"/>
  <c r="G1094" i="28"/>
  <c r="H1019" i="25"/>
  <c r="I1018" i="25"/>
  <c r="L1016" i="25"/>
  <c r="I1047" i="25"/>
  <c r="J1048" i="25"/>
  <c r="G986" i="24"/>
  <c r="B1093" i="28"/>
  <c r="M1020" i="25"/>
  <c r="O1020" i="24" s="1"/>
  <c r="F1049" i="25"/>
  <c r="H1049" i="24" s="1"/>
  <c r="E1018" i="25"/>
  <c r="L1047" i="25"/>
  <c r="M1019" i="25"/>
  <c r="I1048" i="25"/>
  <c r="J988" i="24"/>
  <c r="G1095" i="28"/>
  <c r="H1016" i="25"/>
  <c r="K1046" i="25"/>
  <c r="K1019" i="25"/>
  <c r="M1018" i="25"/>
  <c r="K1048" i="25"/>
  <c r="H1094" i="28"/>
  <c r="K987" i="24"/>
  <c r="M1017" i="25"/>
  <c r="J986" i="24"/>
  <c r="G1093" i="28"/>
  <c r="I986" i="24"/>
  <c r="X986" i="24" s="1"/>
  <c r="F1093" i="28"/>
  <c r="J1017" i="25"/>
  <c r="B1095" i="28"/>
  <c r="G988" i="24"/>
  <c r="F1048" i="25"/>
  <c r="I1019" i="25"/>
  <c r="G1020" i="25"/>
  <c r="F1130" i="28" s="1"/>
  <c r="K1020" i="25"/>
  <c r="M1020" i="24" s="1"/>
  <c r="M1049" i="25"/>
  <c r="O1049" i="24" s="1"/>
  <c r="J1047" i="25"/>
  <c r="O987" i="25"/>
  <c r="E1094" i="28"/>
  <c r="H987" i="24"/>
  <c r="K985" i="24"/>
  <c r="H1092" i="28"/>
  <c r="E1093" i="28"/>
  <c r="O986" i="25"/>
  <c r="H986" i="24"/>
  <c r="E1017" i="25"/>
  <c r="Y956" i="24"/>
  <c r="Z956" i="24"/>
  <c r="L1019" i="25"/>
  <c r="F1019" i="25"/>
  <c r="E1047" i="25"/>
  <c r="W956" i="24"/>
  <c r="G1018" i="25"/>
  <c r="G1092" i="28"/>
  <c r="J985" i="24"/>
  <c r="F1047" i="25"/>
  <c r="I1017" i="25"/>
  <c r="H1093" i="28"/>
  <c r="K986" i="24"/>
  <c r="G1019" i="25"/>
  <c r="D1094" i="28"/>
  <c r="R987" i="25"/>
  <c r="M1094" i="28" s="1"/>
  <c r="O987" i="24"/>
  <c r="G1046" i="25"/>
  <c r="K1045" i="25"/>
  <c r="K1016" i="25"/>
  <c r="H1018" i="25"/>
  <c r="B1094" i="28"/>
  <c r="G987" i="24"/>
  <c r="E1019" i="25"/>
  <c r="Y955" i="24"/>
  <c r="Z955" i="24"/>
  <c r="L1020" i="25"/>
  <c r="E1020" i="25"/>
  <c r="B1130" i="28" s="1"/>
  <c r="K1049" i="25"/>
  <c r="J1162" i="28" s="1"/>
  <c r="E1049" i="25"/>
  <c r="G1049" i="24" s="1"/>
  <c r="M1045" i="25"/>
  <c r="J1095" i="28"/>
  <c r="M988" i="24"/>
  <c r="I1094" i="28"/>
  <c r="L987" i="24"/>
  <c r="H1046" i="25"/>
  <c r="W955" i="24"/>
  <c r="D1093" i="28"/>
  <c r="R986" i="25"/>
  <c r="M1093" i="28" s="1"/>
  <c r="O986" i="24"/>
  <c r="F1045" i="25"/>
  <c r="Y958" i="24"/>
  <c r="Z958" i="24"/>
  <c r="J1093" i="28"/>
  <c r="M986" i="24"/>
  <c r="S956" i="25"/>
  <c r="K1060" i="28"/>
  <c r="N1060" i="28" s="1"/>
  <c r="H1017" i="25"/>
  <c r="J1094" i="28"/>
  <c r="M987" i="24"/>
  <c r="K1017" i="25"/>
  <c r="K1047" i="25"/>
  <c r="G1045" i="25"/>
  <c r="I1021" i="25"/>
  <c r="F1021" i="25"/>
  <c r="H1021" i="25"/>
  <c r="G1021" i="25"/>
  <c r="E1021" i="25"/>
  <c r="J1021" i="25"/>
  <c r="K1021" i="25"/>
  <c r="L1021" i="25"/>
  <c r="M1021" i="25"/>
  <c r="K1050" i="25"/>
  <c r="J1050" i="25"/>
  <c r="E1050" i="25"/>
  <c r="M1050" i="25"/>
  <c r="H1050" i="25"/>
  <c r="L1050" i="25"/>
  <c r="F1050" i="25"/>
  <c r="G1050" i="25"/>
  <c r="I1050" i="25"/>
  <c r="N999" i="28"/>
  <c r="B1167" i="25"/>
  <c r="D1166" i="24"/>
  <c r="Z960" i="24"/>
  <c r="Y960" i="24"/>
  <c r="W960" i="24"/>
  <c r="K1064" i="28"/>
  <c r="N1064" i="28" s="1"/>
  <c r="S960" i="25"/>
  <c r="B1100" i="25"/>
  <c r="D1099" i="24"/>
  <c r="W871" i="24"/>
  <c r="Y871" i="24"/>
  <c r="Z871" i="24"/>
  <c r="K966" i="28"/>
  <c r="B1051" i="25"/>
  <c r="D1051" i="24" s="1"/>
  <c r="D1050" i="24"/>
  <c r="B1080" i="25"/>
  <c r="D1079" i="24"/>
  <c r="G990" i="24"/>
  <c r="B1097" i="28"/>
  <c r="M990" i="24"/>
  <c r="J1097" i="28"/>
  <c r="L990" i="24"/>
  <c r="I1097" i="28"/>
  <c r="H1097" i="28"/>
  <c r="K990" i="24"/>
  <c r="E1097" i="28"/>
  <c r="H990" i="24"/>
  <c r="O990" i="25"/>
  <c r="J990" i="24"/>
  <c r="G1097" i="28"/>
  <c r="O990" i="24"/>
  <c r="R990" i="25"/>
  <c r="M1097" i="28" s="1"/>
  <c r="D1097" i="28"/>
  <c r="I990" i="24"/>
  <c r="X990" i="24" s="1"/>
  <c r="F1097" i="28"/>
  <c r="B1138" i="25"/>
  <c r="D1137" i="24"/>
  <c r="D991" i="25"/>
  <c r="A991" i="47" s="1"/>
  <c r="F1108" i="24"/>
  <c r="A1227" i="28"/>
  <c r="F1050" i="24"/>
  <c r="A1163" i="28"/>
  <c r="F1137" i="24"/>
  <c r="A1259" i="28"/>
  <c r="F1195" i="24"/>
  <c r="A1323" i="28"/>
  <c r="F1079" i="24"/>
  <c r="A1195" i="28"/>
  <c r="F1166" i="24"/>
  <c r="A1291" i="28"/>
  <c r="F1021" i="24"/>
  <c r="A1131" i="28"/>
  <c r="C1368" i="4"/>
  <c r="A1514" i="46" s="1"/>
  <c r="B1196" i="25"/>
  <c r="C1482" i="4"/>
  <c r="D1138" i="25" s="1"/>
  <c r="C1444" i="4"/>
  <c r="C1406" i="4"/>
  <c r="C1520" i="4"/>
  <c r="D1167" i="25" s="1"/>
  <c r="B460" i="25"/>
  <c r="D460" i="24" s="1"/>
  <c r="B518" i="25"/>
  <c r="D518" i="24" s="1"/>
  <c r="B440" i="25"/>
  <c r="D440" i="24" s="1"/>
  <c r="B489" i="25"/>
  <c r="D489" i="24" s="1"/>
  <c r="C1558" i="4"/>
  <c r="W931" i="24" l="1"/>
  <c r="X931" i="24"/>
  <c r="N1046" i="24"/>
  <c r="N1048" i="24"/>
  <c r="N1018" i="24"/>
  <c r="N1050" i="24"/>
  <c r="N1047" i="24"/>
  <c r="N1016" i="24"/>
  <c r="N1021" i="24"/>
  <c r="N1017" i="24"/>
  <c r="N1045" i="24"/>
  <c r="N1020" i="24"/>
  <c r="N1049" i="24"/>
  <c r="N961" i="24"/>
  <c r="N1019" i="24"/>
  <c r="D1080" i="25"/>
  <c r="A1556" i="46"/>
  <c r="K1423" i="46"/>
  <c r="I986" i="47"/>
  <c r="K1422" i="46"/>
  <c r="I985" i="47"/>
  <c r="K1425" i="46"/>
  <c r="I988" i="47"/>
  <c r="J1065" i="28"/>
  <c r="F961" i="47"/>
  <c r="D1065" i="28"/>
  <c r="G961" i="47"/>
  <c r="K1427" i="46"/>
  <c r="I990" i="47"/>
  <c r="K1424" i="46"/>
  <c r="I987" i="47"/>
  <c r="B1065" i="28"/>
  <c r="B961" i="47"/>
  <c r="L961" i="24"/>
  <c r="E961" i="47"/>
  <c r="G1065" i="28"/>
  <c r="D961" i="47"/>
  <c r="E1065" i="28"/>
  <c r="C961" i="47"/>
  <c r="S989" i="25"/>
  <c r="K1426" i="46"/>
  <c r="K1032" i="28"/>
  <c r="N1032" i="28" s="1"/>
  <c r="K1342" i="46"/>
  <c r="G961" i="24"/>
  <c r="F991" i="24"/>
  <c r="S991" i="24" s="1"/>
  <c r="N991" i="25"/>
  <c r="P991" i="24" s="1"/>
  <c r="D1109" i="25"/>
  <c r="D1196" i="25"/>
  <c r="B1697" i="46"/>
  <c r="Y931" i="24"/>
  <c r="S931" i="25"/>
  <c r="T1076" i="24"/>
  <c r="S1077" i="24"/>
  <c r="Q1078" i="24"/>
  <c r="T1021" i="24"/>
  <c r="S1021" i="24"/>
  <c r="R1021" i="24"/>
  <c r="V1021" i="24"/>
  <c r="Q1021" i="24"/>
  <c r="U1021" i="24"/>
  <c r="T1077" i="24"/>
  <c r="V1076" i="24"/>
  <c r="Q1076" i="24"/>
  <c r="R1075" i="24"/>
  <c r="S1076" i="24"/>
  <c r="S1078" i="24"/>
  <c r="U1075" i="24"/>
  <c r="R1076" i="24"/>
  <c r="T1078" i="24"/>
  <c r="T1075" i="24"/>
  <c r="V1077" i="24"/>
  <c r="V1075" i="24"/>
  <c r="Q1075" i="24"/>
  <c r="S1079" i="24"/>
  <c r="T1079" i="24"/>
  <c r="R1079" i="24"/>
  <c r="Q1079" i="24"/>
  <c r="V1079" i="24"/>
  <c r="U1079" i="24"/>
  <c r="T1050" i="24"/>
  <c r="S1050" i="24"/>
  <c r="R1050" i="24"/>
  <c r="Q1050" i="24"/>
  <c r="V1050" i="24"/>
  <c r="U1050" i="24"/>
  <c r="U1076" i="24"/>
  <c r="Q1077" i="24"/>
  <c r="R1077" i="24"/>
  <c r="S1075" i="24"/>
  <c r="U1077" i="24"/>
  <c r="V1078" i="24"/>
  <c r="T961" i="24"/>
  <c r="S961" i="24"/>
  <c r="R961" i="24"/>
  <c r="Q961" i="24"/>
  <c r="V961" i="24"/>
  <c r="U961" i="24"/>
  <c r="U1078" i="24"/>
  <c r="R1078" i="24"/>
  <c r="F1341" i="24"/>
  <c r="F1225" i="24"/>
  <c r="F1457" i="24"/>
  <c r="F1399" i="24"/>
  <c r="C1598" i="4"/>
  <c r="B1737" i="46" s="1"/>
  <c r="D1226" i="25"/>
  <c r="C1750" i="4"/>
  <c r="D1342" i="25"/>
  <c r="F1370" i="24"/>
  <c r="K1075" i="25"/>
  <c r="J1191" i="28" s="1"/>
  <c r="C1636" i="4"/>
  <c r="D1255" i="25"/>
  <c r="C1674" i="4"/>
  <c r="D1284" i="25"/>
  <c r="B2041" i="46"/>
  <c r="D1458" i="25"/>
  <c r="D1371" i="25"/>
  <c r="F1486" i="24"/>
  <c r="D1400" i="25"/>
  <c r="F1254" i="24"/>
  <c r="F1283" i="24"/>
  <c r="D1487" i="25"/>
  <c r="F1312" i="24"/>
  <c r="F1428" i="24"/>
  <c r="C1712" i="4"/>
  <c r="D1313" i="25"/>
  <c r="D1429" i="25"/>
  <c r="I961" i="24"/>
  <c r="X961" i="24" s="1"/>
  <c r="H961" i="24"/>
  <c r="M961" i="24"/>
  <c r="I1020" i="24"/>
  <c r="F1065" i="28"/>
  <c r="W989" i="24"/>
  <c r="J1044" i="24"/>
  <c r="K1096" i="28"/>
  <c r="N1096" i="28" s="1"/>
  <c r="R961" i="25"/>
  <c r="M1065" i="28" s="1"/>
  <c r="Z989" i="24"/>
  <c r="O961" i="24"/>
  <c r="K961" i="24"/>
  <c r="Y961" i="24" s="1"/>
  <c r="F1162" i="28"/>
  <c r="H1162" i="28"/>
  <c r="B1158" i="28"/>
  <c r="O961" i="25"/>
  <c r="I961" i="47" s="1"/>
  <c r="I1065" i="28"/>
  <c r="E1162" i="28"/>
  <c r="I1162" i="28"/>
  <c r="J961" i="24"/>
  <c r="D1130" i="28"/>
  <c r="K1020" i="24"/>
  <c r="Y1020" i="24" s="1"/>
  <c r="E1125" i="28"/>
  <c r="H1020" i="24"/>
  <c r="H1157" i="28"/>
  <c r="O1020" i="25"/>
  <c r="K1130" i="28" s="1"/>
  <c r="N1130" i="28" s="1"/>
  <c r="B1162" i="28"/>
  <c r="M1049" i="24"/>
  <c r="G1130" i="28"/>
  <c r="L1020" i="24"/>
  <c r="J1130" i="28"/>
  <c r="D1162" i="28"/>
  <c r="G1020" i="24"/>
  <c r="O1049" i="25"/>
  <c r="G1046" i="24"/>
  <c r="I1077" i="25"/>
  <c r="H1193" i="28" s="1"/>
  <c r="K1074" i="25"/>
  <c r="J1190" i="28" s="1"/>
  <c r="J1077" i="25"/>
  <c r="I1193" i="28" s="1"/>
  <c r="G1162" i="28"/>
  <c r="G1078" i="25"/>
  <c r="L1079" i="25"/>
  <c r="F1076" i="25"/>
  <c r="E1192" i="28" s="1"/>
  <c r="K1078" i="25"/>
  <c r="J1194" i="28" s="1"/>
  <c r="G1016" i="24"/>
  <c r="K1079" i="25"/>
  <c r="J1195" i="28" s="1"/>
  <c r="F1078" i="25"/>
  <c r="H1078" i="24" s="1"/>
  <c r="E1075" i="25"/>
  <c r="B1191" i="28" s="1"/>
  <c r="H1078" i="25"/>
  <c r="G1194" i="28" s="1"/>
  <c r="I1045" i="24"/>
  <c r="X1045" i="24" s="1"/>
  <c r="F1158" i="28"/>
  <c r="G1048" i="24"/>
  <c r="B1161" i="28"/>
  <c r="D1051" i="25"/>
  <c r="E1051" i="25" s="1"/>
  <c r="J1078" i="25"/>
  <c r="G1077" i="25"/>
  <c r="E1077" i="25"/>
  <c r="I1075" i="25"/>
  <c r="L1077" i="25"/>
  <c r="I1078" i="25"/>
  <c r="J1074" i="25"/>
  <c r="G1074" i="25"/>
  <c r="F1079" i="25"/>
  <c r="H1079" i="24" s="1"/>
  <c r="G1079" i="25"/>
  <c r="F1195" i="28" s="1"/>
  <c r="M1047" i="24"/>
  <c r="J1160" i="28"/>
  <c r="M1045" i="24"/>
  <c r="J1158" i="28"/>
  <c r="I1046" i="24"/>
  <c r="X1046" i="24" s="1"/>
  <c r="F1159" i="28"/>
  <c r="H1127" i="28"/>
  <c r="K1017" i="24"/>
  <c r="G1076" i="25"/>
  <c r="H1019" i="24"/>
  <c r="O1019" i="25"/>
  <c r="E1129" i="28"/>
  <c r="L1047" i="24"/>
  <c r="I1160" i="28"/>
  <c r="O1048" i="25"/>
  <c r="H1048" i="24"/>
  <c r="E1161" i="28"/>
  <c r="I1127" i="28"/>
  <c r="L1017" i="24"/>
  <c r="D1127" i="28"/>
  <c r="O1017" i="24"/>
  <c r="M1048" i="24"/>
  <c r="J1161" i="28"/>
  <c r="B1128" i="28"/>
  <c r="G1018" i="24"/>
  <c r="D1161" i="28"/>
  <c r="O1048" i="24"/>
  <c r="K1095" i="28"/>
  <c r="N1095" i="28" s="1"/>
  <c r="S988" i="25"/>
  <c r="O1016" i="24"/>
  <c r="D1126" i="28"/>
  <c r="L1078" i="25"/>
  <c r="K1076" i="25"/>
  <c r="D1159" i="28"/>
  <c r="O1046" i="24"/>
  <c r="L1046" i="24"/>
  <c r="I1159" i="28"/>
  <c r="W987" i="24"/>
  <c r="O1045" i="25"/>
  <c r="H1045" i="24"/>
  <c r="E1158" i="28"/>
  <c r="F1161" i="28"/>
  <c r="I1048" i="24"/>
  <c r="X1048" i="24" s="1"/>
  <c r="H1016" i="24"/>
  <c r="E1126" i="28"/>
  <c r="O1016" i="25"/>
  <c r="W988" i="24"/>
  <c r="O1047" i="24"/>
  <c r="D1160" i="28"/>
  <c r="M1079" i="25"/>
  <c r="D1195" i="28" s="1"/>
  <c r="I1079" i="25"/>
  <c r="H1195" i="28" s="1"/>
  <c r="J1075" i="25"/>
  <c r="O1045" i="24"/>
  <c r="D1158" i="28"/>
  <c r="G1128" i="28"/>
  <c r="J1018" i="24"/>
  <c r="F1129" i="28"/>
  <c r="I1019" i="24"/>
  <c r="X1019" i="24" s="1"/>
  <c r="F1128" i="28"/>
  <c r="I1018" i="24"/>
  <c r="X1018" i="24" s="1"/>
  <c r="Z985" i="24"/>
  <c r="Y985" i="24"/>
  <c r="W986" i="24"/>
  <c r="E1076" i="25"/>
  <c r="M1046" i="24"/>
  <c r="J1159" i="28"/>
  <c r="E1078" i="25"/>
  <c r="H1128" i="28"/>
  <c r="K1018" i="24"/>
  <c r="H1076" i="25"/>
  <c r="L1076" i="25"/>
  <c r="O1018" i="25"/>
  <c r="H1018" i="24"/>
  <c r="E1128" i="28"/>
  <c r="I1016" i="24"/>
  <c r="X1016" i="24" s="1"/>
  <c r="F1126" i="28"/>
  <c r="E1079" i="25"/>
  <c r="G1079" i="24" s="1"/>
  <c r="F1077" i="25"/>
  <c r="M1075" i="25"/>
  <c r="B1129" i="28"/>
  <c r="G1019" i="24"/>
  <c r="B1127" i="28"/>
  <c r="G1017" i="24"/>
  <c r="H1075" i="25"/>
  <c r="O1018" i="24"/>
  <c r="D1128" i="28"/>
  <c r="H1161" i="28"/>
  <c r="K1048" i="24"/>
  <c r="I1076" i="25"/>
  <c r="J1019" i="24"/>
  <c r="G1129" i="28"/>
  <c r="H1159" i="28"/>
  <c r="K1046" i="24"/>
  <c r="F1160" i="28"/>
  <c r="I1047" i="24"/>
  <c r="X1047" i="24" s="1"/>
  <c r="J1047" i="24"/>
  <c r="G1160" i="28"/>
  <c r="H1077" i="25"/>
  <c r="G1161" i="28"/>
  <c r="J1048" i="24"/>
  <c r="J1045" i="24"/>
  <c r="G1158" i="28"/>
  <c r="F1075" i="25"/>
  <c r="H1046" i="24"/>
  <c r="E1159" i="28"/>
  <c r="O1046" i="25"/>
  <c r="G1047" i="24"/>
  <c r="B1160" i="28"/>
  <c r="J1129" i="28"/>
  <c r="M1019" i="24"/>
  <c r="J1079" i="25"/>
  <c r="I1195" i="28" s="1"/>
  <c r="M1076" i="25"/>
  <c r="L1075" i="25"/>
  <c r="Z986" i="24"/>
  <c r="Y986" i="24"/>
  <c r="E1160" i="28"/>
  <c r="O1047" i="25"/>
  <c r="H1047" i="24"/>
  <c r="J1016" i="24"/>
  <c r="G1126" i="28"/>
  <c r="K1047" i="24"/>
  <c r="H1160" i="28"/>
  <c r="O1017" i="25"/>
  <c r="H1017" i="24"/>
  <c r="E1127" i="28"/>
  <c r="F1127" i="28"/>
  <c r="I1017" i="24"/>
  <c r="X1017" i="24" s="1"/>
  <c r="I1129" i="28"/>
  <c r="L1019" i="24"/>
  <c r="S985" i="25"/>
  <c r="K1092" i="28"/>
  <c r="N1092" i="28" s="1"/>
  <c r="M1018" i="24"/>
  <c r="J1128" i="28"/>
  <c r="H1126" i="28"/>
  <c r="K1016" i="24"/>
  <c r="L1045" i="24"/>
  <c r="I1158" i="28"/>
  <c r="J1076" i="25"/>
  <c r="H1129" i="28"/>
  <c r="K1019" i="24"/>
  <c r="H1079" i="25"/>
  <c r="G1195" i="28" s="1"/>
  <c r="M1017" i="24"/>
  <c r="J1127" i="28"/>
  <c r="G1127" i="28"/>
  <c r="J1017" i="24"/>
  <c r="M1077" i="25"/>
  <c r="G1159" i="28"/>
  <c r="J1046" i="24"/>
  <c r="J1126" i="28"/>
  <c r="M1016" i="24"/>
  <c r="S986" i="25"/>
  <c r="K1093" i="28"/>
  <c r="N1093" i="28" s="1"/>
  <c r="K1094" i="28"/>
  <c r="N1094" i="28" s="1"/>
  <c r="S987" i="25"/>
  <c r="Y987" i="24"/>
  <c r="Z987" i="24"/>
  <c r="G1075" i="25"/>
  <c r="O1019" i="24"/>
  <c r="D1129" i="28"/>
  <c r="Z1044" i="24"/>
  <c r="Y1044" i="24"/>
  <c r="L1048" i="24"/>
  <c r="I1161" i="28"/>
  <c r="W985" i="24"/>
  <c r="I1126" i="28"/>
  <c r="L1016" i="24"/>
  <c r="I1128" i="28"/>
  <c r="L1018" i="24"/>
  <c r="K1077" i="25"/>
  <c r="H1158" i="28"/>
  <c r="K1045" i="24"/>
  <c r="M1078" i="25"/>
  <c r="Z1049" i="24"/>
  <c r="Y1049" i="24"/>
  <c r="W1049" i="24"/>
  <c r="M1021" i="24"/>
  <c r="J1131" i="28"/>
  <c r="K1021" i="24"/>
  <c r="H1131" i="28"/>
  <c r="G1163" i="28"/>
  <c r="J1050" i="24"/>
  <c r="L1021" i="24"/>
  <c r="I1131" i="28"/>
  <c r="I1080" i="25"/>
  <c r="K1080" i="25"/>
  <c r="F1080" i="25"/>
  <c r="E1080" i="25"/>
  <c r="L1080" i="25"/>
  <c r="J1080" i="25"/>
  <c r="G1080" i="25"/>
  <c r="H1080" i="25"/>
  <c r="M1080" i="25"/>
  <c r="D1163" i="28"/>
  <c r="O1050" i="24"/>
  <c r="G1021" i="24"/>
  <c r="B1131" i="28"/>
  <c r="H1163" i="28"/>
  <c r="K1050" i="24"/>
  <c r="B1163" i="28"/>
  <c r="G1050" i="24"/>
  <c r="I1021" i="24"/>
  <c r="X1021" i="24" s="1"/>
  <c r="F1131" i="28"/>
  <c r="F1163" i="28"/>
  <c r="I1050" i="24"/>
  <c r="X1050" i="24" s="1"/>
  <c r="L1050" i="24"/>
  <c r="I1163" i="28"/>
  <c r="D1131" i="28"/>
  <c r="O1021" i="24"/>
  <c r="G1131" i="28"/>
  <c r="J1021" i="24"/>
  <c r="A1098" i="28"/>
  <c r="E991" i="25"/>
  <c r="B991" i="47" s="1"/>
  <c r="O1050" i="25"/>
  <c r="H1050" i="24"/>
  <c r="E1163" i="28"/>
  <c r="M1050" i="24"/>
  <c r="J1163" i="28"/>
  <c r="H1021" i="24"/>
  <c r="E1131" i="28"/>
  <c r="O1021" i="25"/>
  <c r="B1197" i="25"/>
  <c r="D1196" i="24"/>
  <c r="I991" i="25"/>
  <c r="J991" i="25"/>
  <c r="E991" i="47" s="1"/>
  <c r="K991" i="25"/>
  <c r="F991" i="47" s="1"/>
  <c r="L991" i="25"/>
  <c r="H991" i="47" s="1"/>
  <c r="M991" i="25"/>
  <c r="G991" i="47" s="1"/>
  <c r="G991" i="25"/>
  <c r="F991" i="25"/>
  <c r="C991" i="47" s="1"/>
  <c r="H991" i="25"/>
  <c r="D991" i="47" s="1"/>
  <c r="B1139" i="25"/>
  <c r="D1138" i="24"/>
  <c r="W990" i="24"/>
  <c r="K1097" i="28"/>
  <c r="N1097" i="28" s="1"/>
  <c r="S990" i="25"/>
  <c r="Y990" i="24"/>
  <c r="Z990" i="24"/>
  <c r="B1081" i="25"/>
  <c r="D1081" i="24" s="1"/>
  <c r="D1080" i="24"/>
  <c r="N966" i="28"/>
  <c r="B1101" i="25"/>
  <c r="D1100" i="24"/>
  <c r="B1168" i="25"/>
  <c r="D1167" i="24"/>
  <c r="F1167" i="24"/>
  <c r="A1292" i="28"/>
  <c r="F1080" i="24"/>
  <c r="A1196" i="28"/>
  <c r="F1109" i="24"/>
  <c r="A1228" i="28"/>
  <c r="F1196" i="24"/>
  <c r="A1324" i="28"/>
  <c r="F1138" i="24"/>
  <c r="A1260" i="28"/>
  <c r="C1483" i="4"/>
  <c r="D1139" i="25" s="1"/>
  <c r="C1445" i="4"/>
  <c r="C1559" i="4"/>
  <c r="C1521" i="4"/>
  <c r="D1168" i="25" s="1"/>
  <c r="C1407" i="4"/>
  <c r="B490" i="25"/>
  <c r="D490" i="24" s="1"/>
  <c r="B461" i="25"/>
  <c r="D461" i="24" s="1"/>
  <c r="B441" i="25"/>
  <c r="D441" i="24" s="1"/>
  <c r="B519" i="25"/>
  <c r="D519" i="24" s="1"/>
  <c r="W1020" i="24" l="1"/>
  <c r="X1020" i="24"/>
  <c r="R991" i="24"/>
  <c r="N1075" i="24"/>
  <c r="N1077" i="24"/>
  <c r="N1076" i="24"/>
  <c r="N1079" i="24"/>
  <c r="N1078" i="24"/>
  <c r="N1080" i="24"/>
  <c r="N991" i="24"/>
  <c r="U991" i="24"/>
  <c r="T991" i="24"/>
  <c r="H1108" i="25"/>
  <c r="J1108" i="24" s="1"/>
  <c r="A1557" i="46"/>
  <c r="Q991" i="24"/>
  <c r="V991" i="24"/>
  <c r="K1161" i="28"/>
  <c r="N1161" i="28" s="1"/>
  <c r="K1511" i="46"/>
  <c r="K1163" i="28"/>
  <c r="N1163" i="28" s="1"/>
  <c r="K1513" i="46"/>
  <c r="K1160" i="28"/>
  <c r="N1160" i="28" s="1"/>
  <c r="K1510" i="46"/>
  <c r="K1158" i="28"/>
  <c r="N1158" i="28" s="1"/>
  <c r="K1508" i="46"/>
  <c r="K1159" i="28"/>
  <c r="N1159" i="28" s="1"/>
  <c r="K1509" i="46"/>
  <c r="K1162" i="28"/>
  <c r="N1162" i="28" s="1"/>
  <c r="K1512" i="46"/>
  <c r="K1065" i="28"/>
  <c r="N1065" i="28" s="1"/>
  <c r="K1385" i="46"/>
  <c r="D1110" i="25"/>
  <c r="J1110" i="25" s="1"/>
  <c r="D1197" i="25"/>
  <c r="B1698" i="46"/>
  <c r="S1107" i="24"/>
  <c r="T1105" i="24"/>
  <c r="Q1108" i="24"/>
  <c r="R1106" i="24"/>
  <c r="R1105" i="24"/>
  <c r="U1105" i="24"/>
  <c r="Q1106" i="24"/>
  <c r="R1108" i="24"/>
  <c r="V1105" i="24"/>
  <c r="Q1105" i="24"/>
  <c r="R1107" i="24"/>
  <c r="T1108" i="24"/>
  <c r="T1109" i="24"/>
  <c r="S1109" i="24"/>
  <c r="R1109" i="24"/>
  <c r="Q1109" i="24"/>
  <c r="V1109" i="24"/>
  <c r="U1109" i="24"/>
  <c r="S1105" i="24"/>
  <c r="U1107" i="24"/>
  <c r="T1080" i="24"/>
  <c r="S1080" i="24"/>
  <c r="R1080" i="24"/>
  <c r="Q1080" i="24"/>
  <c r="V1080" i="24"/>
  <c r="U1080" i="24"/>
  <c r="T1107" i="24"/>
  <c r="S1106" i="24"/>
  <c r="T1106" i="24"/>
  <c r="Q1107" i="24"/>
  <c r="V1108" i="24"/>
  <c r="V1106" i="24"/>
  <c r="U1106" i="24"/>
  <c r="V1107" i="24"/>
  <c r="U1108" i="24"/>
  <c r="S1108" i="24"/>
  <c r="W961" i="24"/>
  <c r="H1076" i="24"/>
  <c r="M1075" i="24"/>
  <c r="C1675" i="4"/>
  <c r="D1285" i="25"/>
  <c r="D1488" i="25"/>
  <c r="F1458" i="24"/>
  <c r="F1284" i="24"/>
  <c r="F1429" i="24"/>
  <c r="B2042" i="46"/>
  <c r="D1459" i="25"/>
  <c r="D1430" i="25"/>
  <c r="F1313" i="24"/>
  <c r="C1637" i="4"/>
  <c r="D1256" i="25"/>
  <c r="F1226" i="24"/>
  <c r="F1255" i="24"/>
  <c r="C1713" i="4"/>
  <c r="D1314" i="25"/>
  <c r="F1400" i="24"/>
  <c r="F1371" i="24"/>
  <c r="C1599" i="4"/>
  <c r="B1738" i="46" s="1"/>
  <c r="D1227" i="25"/>
  <c r="D1401" i="25"/>
  <c r="D1372" i="25"/>
  <c r="F1342" i="24"/>
  <c r="F1487" i="24"/>
  <c r="C1751" i="4"/>
  <c r="D1343" i="25"/>
  <c r="K1051" i="25"/>
  <c r="M1051" i="24" s="1"/>
  <c r="H1051" i="25"/>
  <c r="G1164" i="28" s="1"/>
  <c r="L1051" i="25"/>
  <c r="J1051" i="25"/>
  <c r="I1164" i="28" s="1"/>
  <c r="A1164" i="28"/>
  <c r="F1051" i="24"/>
  <c r="G1051" i="25"/>
  <c r="F1164" i="28" s="1"/>
  <c r="F1051" i="25"/>
  <c r="M1051" i="25"/>
  <c r="O1051" i="24" s="1"/>
  <c r="I1051" i="25"/>
  <c r="K1051" i="24" s="1"/>
  <c r="S961" i="25"/>
  <c r="Z961" i="24"/>
  <c r="Z1020" i="24"/>
  <c r="L1079" i="24"/>
  <c r="M1079" i="24"/>
  <c r="I1079" i="24"/>
  <c r="X1079" i="24" s="1"/>
  <c r="G1075" i="24"/>
  <c r="S1020" i="25"/>
  <c r="M1078" i="24"/>
  <c r="O1079" i="24"/>
  <c r="B1195" i="28"/>
  <c r="K1077" i="24"/>
  <c r="Y1077" i="24" s="1"/>
  <c r="O1079" i="25"/>
  <c r="K1079" i="24"/>
  <c r="Z1079" i="24" s="1"/>
  <c r="M1074" i="24"/>
  <c r="E1195" i="28"/>
  <c r="L1077" i="24"/>
  <c r="J1079" i="24"/>
  <c r="H1107" i="25"/>
  <c r="G1226" i="28" s="1"/>
  <c r="J1109" i="25"/>
  <c r="L1109" i="24" s="1"/>
  <c r="L1107" i="25"/>
  <c r="N1107" i="24" s="1"/>
  <c r="J1078" i="24"/>
  <c r="G1104" i="25"/>
  <c r="I1104" i="24" s="1"/>
  <c r="X1104" i="24" s="1"/>
  <c r="F1103" i="25"/>
  <c r="E1222" i="28" s="1"/>
  <c r="I1078" i="24"/>
  <c r="X1078" i="24" s="1"/>
  <c r="F1194" i="28"/>
  <c r="M1108" i="25"/>
  <c r="D1227" i="28" s="1"/>
  <c r="E1104" i="25"/>
  <c r="B1223" i="28" s="1"/>
  <c r="K1106" i="25"/>
  <c r="M1106" i="24" s="1"/>
  <c r="E1106" i="25"/>
  <c r="B1225" i="28" s="1"/>
  <c r="J1104" i="25"/>
  <c r="I1223" i="28" s="1"/>
  <c r="E1194" i="28"/>
  <c r="O1078" i="25"/>
  <c r="K1127" i="28"/>
  <c r="N1127" i="28" s="1"/>
  <c r="S1017" i="25"/>
  <c r="M1076" i="24"/>
  <c r="J1192" i="28"/>
  <c r="H1191" i="28"/>
  <c r="K1075" i="24"/>
  <c r="D1081" i="25"/>
  <c r="E1081" i="25" s="1"/>
  <c r="J1108" i="25"/>
  <c r="G1108" i="25"/>
  <c r="F1104" i="25"/>
  <c r="M1109" i="25"/>
  <c r="O1109" i="24" s="1"/>
  <c r="F1109" i="25"/>
  <c r="E1228" i="28" s="1"/>
  <c r="D1194" i="28"/>
  <c r="O1078" i="24"/>
  <c r="Z1019" i="24"/>
  <c r="Y1019" i="24"/>
  <c r="H1106" i="25"/>
  <c r="L1105" i="25"/>
  <c r="O1076" i="25"/>
  <c r="K1076" i="24"/>
  <c r="H1192" i="28"/>
  <c r="J1075" i="24"/>
  <c r="G1191" i="28"/>
  <c r="O1075" i="24"/>
  <c r="D1191" i="28"/>
  <c r="W1016" i="24"/>
  <c r="Z1018" i="24"/>
  <c r="Y1018" i="24"/>
  <c r="L1074" i="24"/>
  <c r="I1190" i="28"/>
  <c r="S1018" i="25"/>
  <c r="K1128" i="28"/>
  <c r="N1128" i="28" s="1"/>
  <c r="K1109" i="25"/>
  <c r="J1228" i="28" s="1"/>
  <c r="L1109" i="25"/>
  <c r="N1109" i="24" s="1"/>
  <c r="F1106" i="25"/>
  <c r="D1193" i="28"/>
  <c r="O1077" i="24"/>
  <c r="I1192" i="28"/>
  <c r="L1076" i="24"/>
  <c r="W1017" i="24"/>
  <c r="Z1046" i="24"/>
  <c r="Y1046" i="24"/>
  <c r="Y1048" i="24"/>
  <c r="Z1048" i="24"/>
  <c r="H1105" i="25"/>
  <c r="I1106" i="25"/>
  <c r="W1019" i="24"/>
  <c r="J1105" i="25"/>
  <c r="S1019" i="25"/>
  <c r="K1129" i="28"/>
  <c r="N1129" i="28" s="1"/>
  <c r="K1078" i="24"/>
  <c r="H1194" i="28"/>
  <c r="I1194" i="28"/>
  <c r="L1078" i="24"/>
  <c r="W1048" i="24"/>
  <c r="H1109" i="25"/>
  <c r="G1228" i="28" s="1"/>
  <c r="E1109" i="25"/>
  <c r="B1228" i="28" s="1"/>
  <c r="F1105" i="25"/>
  <c r="M1106" i="25"/>
  <c r="F1108" i="25"/>
  <c r="K1107" i="25"/>
  <c r="Z1047" i="24"/>
  <c r="Y1047" i="24"/>
  <c r="G1106" i="25"/>
  <c r="J1106" i="25"/>
  <c r="J1076" i="24"/>
  <c r="G1192" i="28"/>
  <c r="K1126" i="28"/>
  <c r="N1126" i="28" s="1"/>
  <c r="S1016" i="25"/>
  <c r="L1106" i="25"/>
  <c r="N1106" i="24" s="1"/>
  <c r="W1046" i="24"/>
  <c r="M1105" i="25"/>
  <c r="G1077" i="24"/>
  <c r="B1193" i="28"/>
  <c r="J1193" i="28"/>
  <c r="M1077" i="24"/>
  <c r="I1109" i="25"/>
  <c r="H1228" i="28" s="1"/>
  <c r="Y1045" i="24"/>
  <c r="Z1045" i="24"/>
  <c r="G1105" i="25"/>
  <c r="L1108" i="25"/>
  <c r="N1108" i="24" s="1"/>
  <c r="O1075" i="25"/>
  <c r="E1191" i="28"/>
  <c r="H1075" i="24"/>
  <c r="E1107" i="25"/>
  <c r="E1193" i="28"/>
  <c r="O1077" i="25"/>
  <c r="H1077" i="24"/>
  <c r="G1078" i="24"/>
  <c r="B1194" i="28"/>
  <c r="W1018" i="24"/>
  <c r="I1191" i="28"/>
  <c r="L1075" i="24"/>
  <c r="I1076" i="24"/>
  <c r="X1076" i="24" s="1"/>
  <c r="F1192" i="28"/>
  <c r="I1108" i="25"/>
  <c r="I1074" i="24"/>
  <c r="X1074" i="24" s="1"/>
  <c r="F1190" i="28"/>
  <c r="G1107" i="25"/>
  <c r="E1105" i="25"/>
  <c r="F1193" i="28"/>
  <c r="I1077" i="24"/>
  <c r="X1077" i="24" s="1"/>
  <c r="W1047" i="24"/>
  <c r="G1109" i="25"/>
  <c r="F1228" i="28" s="1"/>
  <c r="I1075" i="24"/>
  <c r="X1075" i="24" s="1"/>
  <c r="F1191" i="28"/>
  <c r="Z1016" i="24"/>
  <c r="Y1016" i="24"/>
  <c r="F1107" i="25"/>
  <c r="D1192" i="28"/>
  <c r="O1076" i="24"/>
  <c r="I1107" i="25"/>
  <c r="G1193" i="28"/>
  <c r="J1077" i="24"/>
  <c r="K1105" i="25"/>
  <c r="M1107" i="25"/>
  <c r="J1107" i="25"/>
  <c r="G1076" i="24"/>
  <c r="B1192" i="28"/>
  <c r="K1108" i="25"/>
  <c r="Y1017" i="24"/>
  <c r="Z1017" i="24"/>
  <c r="E1108" i="25"/>
  <c r="I1105" i="25"/>
  <c r="W1045" i="24"/>
  <c r="J1080" i="24"/>
  <c r="G1196" i="28"/>
  <c r="M1080" i="24"/>
  <c r="J1196" i="28"/>
  <c r="K1131" i="28"/>
  <c r="S1021" i="25"/>
  <c r="I1080" i="24"/>
  <c r="X1080" i="24" s="1"/>
  <c r="F1196" i="28"/>
  <c r="W1021" i="24"/>
  <c r="L1080" i="24"/>
  <c r="I1196" i="28"/>
  <c r="G1051" i="24"/>
  <c r="B1164" i="28"/>
  <c r="E1110" i="25"/>
  <c r="K1110" i="25"/>
  <c r="F1110" i="25"/>
  <c r="H1110" i="25"/>
  <c r="I1110" i="25"/>
  <c r="O1080" i="24"/>
  <c r="D1196" i="28"/>
  <c r="O1080" i="25"/>
  <c r="E1196" i="28"/>
  <c r="H1080" i="24"/>
  <c r="Z1021" i="24"/>
  <c r="Y1021" i="24"/>
  <c r="B1196" i="28"/>
  <c r="G1080" i="24"/>
  <c r="Z1050" i="24"/>
  <c r="Y1050" i="24"/>
  <c r="W1050" i="24"/>
  <c r="H1196" i="28"/>
  <c r="K1080" i="24"/>
  <c r="D1101" i="24"/>
  <c r="B1111" i="25"/>
  <c r="D1111" i="24" s="1"/>
  <c r="B1102" i="25"/>
  <c r="B1169" i="25"/>
  <c r="D1168" i="24"/>
  <c r="B1140" i="25"/>
  <c r="D1139" i="24"/>
  <c r="J991" i="24"/>
  <c r="G1098" i="28"/>
  <c r="H991" i="24"/>
  <c r="E1098" i="28"/>
  <c r="O991" i="25"/>
  <c r="F1098" i="28"/>
  <c r="I991" i="24"/>
  <c r="X991" i="24" s="1"/>
  <c r="R991" i="25"/>
  <c r="M1098" i="28" s="1"/>
  <c r="D1098" i="28"/>
  <c r="O991" i="24"/>
  <c r="G991" i="24"/>
  <c r="B1098" i="28"/>
  <c r="M991" i="24"/>
  <c r="J1098" i="28"/>
  <c r="L991" i="24"/>
  <c r="I1098" i="28"/>
  <c r="H1098" i="28"/>
  <c r="K991" i="24"/>
  <c r="B1198" i="25"/>
  <c r="D1197" i="24"/>
  <c r="F1168" i="24"/>
  <c r="A1293" i="28"/>
  <c r="F1197" i="24"/>
  <c r="A1325" i="28"/>
  <c r="F1110" i="24"/>
  <c r="A1229" i="28"/>
  <c r="F1139" i="24"/>
  <c r="A1261" i="28"/>
  <c r="C1484" i="4"/>
  <c r="D1140" i="25" s="1"/>
  <c r="E1133" i="28"/>
  <c r="C1522" i="4"/>
  <c r="D1169" i="25" s="1"/>
  <c r="C1560" i="4"/>
  <c r="D1198" i="25" s="1"/>
  <c r="C1446" i="4"/>
  <c r="B442" i="25"/>
  <c r="D442" i="24" s="1"/>
  <c r="B520" i="25"/>
  <c r="D520" i="24" s="1"/>
  <c r="B462" i="25"/>
  <c r="D462" i="24" s="1"/>
  <c r="B491" i="25"/>
  <c r="D491" i="24" s="1"/>
  <c r="B543" i="25"/>
  <c r="D543" i="24" s="1"/>
  <c r="N1105" i="24" l="1"/>
  <c r="N1051" i="24"/>
  <c r="G1110" i="25"/>
  <c r="F1229" i="28" s="1"/>
  <c r="L1110" i="25"/>
  <c r="N1110" i="24" s="1"/>
  <c r="M1110" i="25"/>
  <c r="D1229" i="28" s="1"/>
  <c r="G1227" i="28"/>
  <c r="K1428" i="46"/>
  <c r="I991" i="47"/>
  <c r="N1166" i="28"/>
  <c r="K1193" i="28"/>
  <c r="N1193" i="28" s="1"/>
  <c r="K1553" i="46"/>
  <c r="K1192" i="28"/>
  <c r="N1192" i="28" s="1"/>
  <c r="K1552" i="46"/>
  <c r="K1195" i="28"/>
  <c r="N1195" i="28" s="1"/>
  <c r="K1555" i="46"/>
  <c r="K1196" i="28"/>
  <c r="N1196" i="28" s="1"/>
  <c r="K1556" i="46"/>
  <c r="K1191" i="28"/>
  <c r="N1191" i="28" s="1"/>
  <c r="K1551" i="46"/>
  <c r="K1194" i="28"/>
  <c r="N1194" i="28" s="1"/>
  <c r="K1554" i="46"/>
  <c r="T1136" i="24"/>
  <c r="U1138" i="24"/>
  <c r="R1138" i="24"/>
  <c r="V1136" i="24"/>
  <c r="Q1138" i="24"/>
  <c r="S1137" i="24"/>
  <c r="Q1135" i="24"/>
  <c r="Q1136" i="24"/>
  <c r="V1137" i="24"/>
  <c r="T1139" i="24"/>
  <c r="S1139" i="24"/>
  <c r="R1139" i="24"/>
  <c r="Q1139" i="24"/>
  <c r="V1139" i="24"/>
  <c r="U1139" i="24"/>
  <c r="T1051" i="24"/>
  <c r="S1051" i="24"/>
  <c r="R1051" i="24"/>
  <c r="Q1051" i="24"/>
  <c r="V1051" i="24"/>
  <c r="U1051" i="24"/>
  <c r="T1135" i="24"/>
  <c r="S1138" i="24"/>
  <c r="T1137" i="24"/>
  <c r="V1135" i="24"/>
  <c r="T1110" i="24"/>
  <c r="S1110" i="24"/>
  <c r="R1110" i="24"/>
  <c r="Q1110" i="24"/>
  <c r="V1110" i="24"/>
  <c r="U1110" i="24"/>
  <c r="T1138" i="24"/>
  <c r="R1137" i="24"/>
  <c r="U1136" i="24"/>
  <c r="U1135" i="24"/>
  <c r="Q1137" i="24"/>
  <c r="R1136" i="24"/>
  <c r="U1137" i="24"/>
  <c r="S1135" i="24"/>
  <c r="R1135" i="24"/>
  <c r="S1136" i="24"/>
  <c r="V1138" i="24"/>
  <c r="F1372" i="24"/>
  <c r="F1401" i="24"/>
  <c r="F1314" i="24"/>
  <c r="C1638" i="4"/>
  <c r="D1257" i="25"/>
  <c r="F1285" i="24"/>
  <c r="F1343" i="24"/>
  <c r="D1373" i="25"/>
  <c r="D1402" i="25"/>
  <c r="F1459" i="24"/>
  <c r="C1676" i="4"/>
  <c r="D1286" i="25"/>
  <c r="C1752" i="4"/>
  <c r="D1344" i="25"/>
  <c r="D1460" i="25"/>
  <c r="M1137" i="25"/>
  <c r="O1137" i="24" s="1"/>
  <c r="F1227" i="24"/>
  <c r="F1430" i="24"/>
  <c r="F1488" i="24"/>
  <c r="C1714" i="4"/>
  <c r="D1315" i="25"/>
  <c r="C1600" i="4"/>
  <c r="B1739" i="46" s="1"/>
  <c r="D1228" i="25"/>
  <c r="F1256" i="24"/>
  <c r="D1431" i="25"/>
  <c r="B2081" i="46"/>
  <c r="D1489" i="25"/>
  <c r="J1164" i="28"/>
  <c r="J1051" i="24"/>
  <c r="O1051" i="25"/>
  <c r="D1164" i="28"/>
  <c r="L1051" i="24"/>
  <c r="I1051" i="24"/>
  <c r="H1051" i="24"/>
  <c r="E1164" i="28"/>
  <c r="Y1079" i="24"/>
  <c r="H1164" i="28"/>
  <c r="W1079" i="24"/>
  <c r="I1228" i="28"/>
  <c r="H1109" i="24"/>
  <c r="G1133" i="28"/>
  <c r="K1081" i="25"/>
  <c r="J1197" i="28" s="1"/>
  <c r="D1133" i="28"/>
  <c r="K1133" i="28"/>
  <c r="N1133" i="28" s="1"/>
  <c r="I1081" i="25"/>
  <c r="K1081" i="24" s="1"/>
  <c r="I1133" i="28"/>
  <c r="L1081" i="25"/>
  <c r="G1081" i="25"/>
  <c r="I1081" i="24" s="1"/>
  <c r="X1081" i="24" s="1"/>
  <c r="E1134" i="25"/>
  <c r="G1134" i="24" s="1"/>
  <c r="L1104" i="24"/>
  <c r="J1109" i="24"/>
  <c r="Z1077" i="24"/>
  <c r="D1228" i="28"/>
  <c r="G1109" i="24"/>
  <c r="M1109" i="24"/>
  <c r="O1108" i="24"/>
  <c r="G1106" i="24"/>
  <c r="J1107" i="24"/>
  <c r="H1103" i="24"/>
  <c r="I1109" i="24"/>
  <c r="J1225" i="28"/>
  <c r="F1223" i="28"/>
  <c r="G1104" i="24"/>
  <c r="J1133" i="28"/>
  <c r="F1081" i="24"/>
  <c r="H1081" i="25"/>
  <c r="G1197" i="28" s="1"/>
  <c r="O1109" i="25"/>
  <c r="K1228" i="28" s="1"/>
  <c r="N1228" i="28" s="1"/>
  <c r="L1134" i="25"/>
  <c r="N1134" i="24" s="1"/>
  <c r="K1138" i="25"/>
  <c r="J1260" i="28" s="1"/>
  <c r="F1138" i="25"/>
  <c r="E1260" i="28" s="1"/>
  <c r="F1133" i="28"/>
  <c r="F1081" i="25"/>
  <c r="M1081" i="25"/>
  <c r="D1197" i="28" s="1"/>
  <c r="F1135" i="25"/>
  <c r="H1135" i="24" s="1"/>
  <c r="I1134" i="25"/>
  <c r="K1134" i="24" s="1"/>
  <c r="F1137" i="25"/>
  <c r="E1259" i="28" s="1"/>
  <c r="K1137" i="25"/>
  <c r="M1137" i="24" s="1"/>
  <c r="H1133" i="28"/>
  <c r="J1081" i="25"/>
  <c r="L1081" i="24" s="1"/>
  <c r="K1109" i="24"/>
  <c r="Y1109" i="24" s="1"/>
  <c r="L1139" i="25"/>
  <c r="N1139" i="24" s="1"/>
  <c r="W1078" i="24"/>
  <c r="B1133" i="28"/>
  <c r="A1197" i="28"/>
  <c r="H1139" i="25"/>
  <c r="J1139" i="24" s="1"/>
  <c r="O1107" i="24"/>
  <c r="D1226" i="28"/>
  <c r="H1226" i="28"/>
  <c r="K1107" i="24"/>
  <c r="W1076" i="24"/>
  <c r="J1136" i="25"/>
  <c r="H1135" i="25"/>
  <c r="J1226" i="28"/>
  <c r="M1107" i="24"/>
  <c r="M1138" i="25"/>
  <c r="E1136" i="25"/>
  <c r="G1224" i="28"/>
  <c r="J1105" i="24"/>
  <c r="O1106" i="25"/>
  <c r="K1225" i="28" s="1"/>
  <c r="N1225" i="28" s="1"/>
  <c r="E1225" i="28"/>
  <c r="H1106" i="24"/>
  <c r="G1138" i="25"/>
  <c r="E1223" i="28"/>
  <c r="H1104" i="24"/>
  <c r="M1134" i="25"/>
  <c r="Z1075" i="24"/>
  <c r="Y1075" i="24"/>
  <c r="L1135" i="25"/>
  <c r="N1135" i="24" s="1"/>
  <c r="I1139" i="25"/>
  <c r="K1139" i="24" s="1"/>
  <c r="F1139" i="25"/>
  <c r="E1261" i="28" s="1"/>
  <c r="H1224" i="28"/>
  <c r="K1105" i="24"/>
  <c r="M1105" i="24"/>
  <c r="J1224" i="28"/>
  <c r="O1107" i="25"/>
  <c r="K1226" i="28" s="1"/>
  <c r="N1226" i="28" s="1"/>
  <c r="H1107" i="24"/>
  <c r="E1226" i="28"/>
  <c r="H1137" i="25"/>
  <c r="M1135" i="25"/>
  <c r="F1224" i="28"/>
  <c r="I1105" i="24"/>
  <c r="X1105" i="24" s="1"/>
  <c r="G1136" i="25"/>
  <c r="I1136" i="25"/>
  <c r="I1225" i="28"/>
  <c r="L1106" i="24"/>
  <c r="H1108" i="24"/>
  <c r="E1227" i="28"/>
  <c r="O1108" i="25"/>
  <c r="K1227" i="28" s="1"/>
  <c r="N1227" i="28" s="1"/>
  <c r="I1138" i="25"/>
  <c r="I1226" i="28"/>
  <c r="L1107" i="24"/>
  <c r="Y1078" i="24"/>
  <c r="Z1078" i="24"/>
  <c r="D1111" i="25"/>
  <c r="I1111" i="25" s="1"/>
  <c r="K1136" i="25"/>
  <c r="J1137" i="25"/>
  <c r="H1136" i="25"/>
  <c r="J1138" i="25"/>
  <c r="G1139" i="25"/>
  <c r="I1139" i="24" s="1"/>
  <c r="X1139" i="24" s="1"/>
  <c r="J1139" i="25"/>
  <c r="I1261" i="28" s="1"/>
  <c r="E1135" i="25"/>
  <c r="W1077" i="24"/>
  <c r="L1136" i="25"/>
  <c r="N1136" i="24" s="1"/>
  <c r="O1105" i="24"/>
  <c r="D1224" i="28"/>
  <c r="F1225" i="28"/>
  <c r="I1106" i="24"/>
  <c r="X1106" i="24" s="1"/>
  <c r="I1137" i="25"/>
  <c r="G1134" i="25"/>
  <c r="L1137" i="25"/>
  <c r="N1137" i="24" s="1"/>
  <c r="I1108" i="24"/>
  <c r="X1108" i="24" s="1"/>
  <c r="F1227" i="28"/>
  <c r="I1227" i="28"/>
  <c r="L1108" i="24"/>
  <c r="I1107" i="24"/>
  <c r="X1107" i="24" s="1"/>
  <c r="F1226" i="28"/>
  <c r="M1139" i="25"/>
  <c r="O1139" i="24" s="1"/>
  <c r="K1139" i="25"/>
  <c r="M1139" i="24" s="1"/>
  <c r="G1108" i="24"/>
  <c r="B1227" i="28"/>
  <c r="J1227" i="28"/>
  <c r="M1108" i="24"/>
  <c r="W1075" i="24"/>
  <c r="L1138" i="25"/>
  <c r="N1138" i="24" s="1"/>
  <c r="W1074" i="24"/>
  <c r="H1138" i="25"/>
  <c r="D1225" i="28"/>
  <c r="O1106" i="24"/>
  <c r="J1135" i="25"/>
  <c r="I1135" i="25"/>
  <c r="E1137" i="25"/>
  <c r="F1136" i="25"/>
  <c r="Z1076" i="24"/>
  <c r="Y1076" i="24"/>
  <c r="G1225" i="28"/>
  <c r="J1106" i="24"/>
  <c r="G1137" i="25"/>
  <c r="W1104" i="24"/>
  <c r="E1139" i="25"/>
  <c r="G1139" i="24" s="1"/>
  <c r="M1136" i="25"/>
  <c r="B1224" i="28"/>
  <c r="G1105" i="24"/>
  <c r="K1108" i="24"/>
  <c r="H1227" i="28"/>
  <c r="G1107" i="24"/>
  <c r="B1226" i="28"/>
  <c r="K1135" i="25"/>
  <c r="E1138" i="25"/>
  <c r="G1135" i="25"/>
  <c r="E1224" i="28"/>
  <c r="H1105" i="24"/>
  <c r="O1105" i="25"/>
  <c r="K1224" i="28" s="1"/>
  <c r="N1224" i="28" s="1"/>
  <c r="I1224" i="28"/>
  <c r="L1105" i="24"/>
  <c r="H1225" i="28"/>
  <c r="K1106" i="24"/>
  <c r="Y1051" i="24"/>
  <c r="Z1051" i="24"/>
  <c r="I1229" i="28"/>
  <c r="L1110" i="24"/>
  <c r="G1081" i="24"/>
  <c r="B1197" i="28"/>
  <c r="N1131" i="28"/>
  <c r="O1110" i="25"/>
  <c r="K1229" i="28" s="1"/>
  <c r="N1229" i="28" s="1"/>
  <c r="E1229" i="28"/>
  <c r="H1110" i="24"/>
  <c r="Y1080" i="24"/>
  <c r="Z1080" i="24"/>
  <c r="H1229" i="28"/>
  <c r="K1110" i="24"/>
  <c r="J1229" i="28"/>
  <c r="M1110" i="24"/>
  <c r="M1140" i="25"/>
  <c r="K1140" i="25"/>
  <c r="F1140" i="25"/>
  <c r="E1140" i="25"/>
  <c r="I1140" i="25"/>
  <c r="J1140" i="25"/>
  <c r="H1140" i="25"/>
  <c r="L1140" i="25"/>
  <c r="N1140" i="24" s="1"/>
  <c r="G1140" i="25"/>
  <c r="G1229" i="28"/>
  <c r="J1110" i="24"/>
  <c r="G1110" i="24"/>
  <c r="B1229" i="28"/>
  <c r="W1080" i="24"/>
  <c r="B1103" i="25"/>
  <c r="D1102" i="24"/>
  <c r="B1199" i="25"/>
  <c r="D1198" i="24"/>
  <c r="Y991" i="24"/>
  <c r="Z991" i="24"/>
  <c r="W991" i="24"/>
  <c r="K1098" i="28"/>
  <c r="S991" i="25"/>
  <c r="B1141" i="25"/>
  <c r="D1141" i="24" s="1"/>
  <c r="D1140" i="24"/>
  <c r="B1170" i="25"/>
  <c r="D1169" i="24"/>
  <c r="F1140" i="24"/>
  <c r="A1262" i="28"/>
  <c r="F1198" i="24"/>
  <c r="A1326" i="28"/>
  <c r="F1169" i="24"/>
  <c r="A1294" i="28"/>
  <c r="C1485" i="4"/>
  <c r="C1561" i="4"/>
  <c r="D1199" i="25" s="1"/>
  <c r="C1523" i="4"/>
  <c r="D1170" i="25" s="1"/>
  <c r="B521" i="25"/>
  <c r="D521" i="24" s="1"/>
  <c r="B492" i="25"/>
  <c r="D492" i="24" s="1"/>
  <c r="B544" i="25"/>
  <c r="D544" i="24" s="1"/>
  <c r="B463" i="25"/>
  <c r="D463" i="24" s="1"/>
  <c r="B443" i="25"/>
  <c r="D443" i="24" s="1"/>
  <c r="W1051" i="24" l="1"/>
  <c r="X1051" i="24"/>
  <c r="W1109" i="24"/>
  <c r="X1109" i="24"/>
  <c r="N1081" i="24"/>
  <c r="O1110" i="24"/>
  <c r="I1110" i="24"/>
  <c r="K1164" i="28"/>
  <c r="N1164" i="28" s="1"/>
  <c r="K1514" i="46"/>
  <c r="T1140" i="24"/>
  <c r="S1140" i="24"/>
  <c r="R1140" i="24"/>
  <c r="Q1140" i="24"/>
  <c r="V1140" i="24"/>
  <c r="U1140" i="24"/>
  <c r="T1081" i="24"/>
  <c r="S1081" i="24"/>
  <c r="R1081" i="24"/>
  <c r="Q1081" i="24"/>
  <c r="V1081" i="24"/>
  <c r="U1081" i="24"/>
  <c r="V1168" i="24"/>
  <c r="S1167" i="24"/>
  <c r="V1166" i="24"/>
  <c r="T1166" i="24"/>
  <c r="U1168" i="24"/>
  <c r="R1168" i="24"/>
  <c r="R1167" i="24"/>
  <c r="T1165" i="24"/>
  <c r="Q1165" i="24"/>
  <c r="V1167" i="24"/>
  <c r="Q1168" i="24"/>
  <c r="R1166" i="24"/>
  <c r="T1169" i="24"/>
  <c r="S1169" i="24"/>
  <c r="R1169" i="24"/>
  <c r="Q1169" i="24"/>
  <c r="V1169" i="24"/>
  <c r="U1169" i="24"/>
  <c r="U1167" i="24"/>
  <c r="Q1167" i="24"/>
  <c r="S1165" i="24"/>
  <c r="Q1166" i="24"/>
  <c r="R1165" i="24"/>
  <c r="S1168" i="24"/>
  <c r="U1165" i="24"/>
  <c r="S1166" i="24"/>
  <c r="U1166" i="24"/>
  <c r="V1165" i="24"/>
  <c r="T1168" i="24"/>
  <c r="T1167" i="24"/>
  <c r="D1259" i="28"/>
  <c r="C1601" i="4"/>
  <c r="B1740" i="46" s="1"/>
  <c r="D1229" i="25"/>
  <c r="F1402" i="24"/>
  <c r="F1315" i="24"/>
  <c r="D1403" i="25"/>
  <c r="F1257" i="24"/>
  <c r="C1715" i="4"/>
  <c r="D1316" i="25"/>
  <c r="F1344" i="24"/>
  <c r="C1639" i="4"/>
  <c r="D1258" i="25"/>
  <c r="F1489" i="24"/>
  <c r="C1753" i="4"/>
  <c r="D1345" i="25"/>
  <c r="F1286" i="24"/>
  <c r="F1373" i="24"/>
  <c r="B2082" i="46"/>
  <c r="D1490" i="25"/>
  <c r="F1431" i="24"/>
  <c r="F1460" i="24"/>
  <c r="C1677" i="4"/>
  <c r="D1287" i="25"/>
  <c r="D1374" i="25"/>
  <c r="D1432" i="25"/>
  <c r="F1228" i="24"/>
  <c r="D1461" i="25"/>
  <c r="L1111" i="25"/>
  <c r="N1111" i="24" s="1"/>
  <c r="M1081" i="24"/>
  <c r="O1081" i="25"/>
  <c r="B1256" i="28"/>
  <c r="J1081" i="24"/>
  <c r="H1081" i="24"/>
  <c r="E1197" i="28"/>
  <c r="O1081" i="24"/>
  <c r="H1197" i="28"/>
  <c r="F1197" i="28"/>
  <c r="H1167" i="25"/>
  <c r="G1292" i="28" s="1"/>
  <c r="I1166" i="25"/>
  <c r="H1291" i="28" s="1"/>
  <c r="L1169" i="25"/>
  <c r="N1169" i="24" s="1"/>
  <c r="F1166" i="25"/>
  <c r="E1291" i="28" s="1"/>
  <c r="G1111" i="25"/>
  <c r="I1111" i="24" s="1"/>
  <c r="X1111" i="24" s="1"/>
  <c r="J1111" i="25"/>
  <c r="I1230" i="28" s="1"/>
  <c r="H1164" i="25"/>
  <c r="J1164" i="24" s="1"/>
  <c r="L1168" i="25"/>
  <c r="N1168" i="24" s="1"/>
  <c r="G1168" i="25"/>
  <c r="I1168" i="24" s="1"/>
  <c r="X1168" i="24" s="1"/>
  <c r="F1261" i="28"/>
  <c r="O1135" i="25"/>
  <c r="K1257" i="28" s="1"/>
  <c r="N1257" i="28" s="1"/>
  <c r="I1197" i="28"/>
  <c r="O1138" i="25"/>
  <c r="K1260" i="28" s="1"/>
  <c r="N1260" i="28" s="1"/>
  <c r="H1256" i="28"/>
  <c r="O1139" i="25"/>
  <c r="K1261" i="28" s="1"/>
  <c r="N1261" i="28" s="1"/>
  <c r="Z1109" i="24"/>
  <c r="H1261" i="28"/>
  <c r="H1137" i="24"/>
  <c r="E1257" i="28"/>
  <c r="M1138" i="24"/>
  <c r="H1139" i="24"/>
  <c r="J1261" i="28"/>
  <c r="G1261" i="28"/>
  <c r="O1137" i="25"/>
  <c r="K1259" i="28" s="1"/>
  <c r="N1259" i="28" s="1"/>
  <c r="F1111" i="25"/>
  <c r="H1111" i="24" s="1"/>
  <c r="J1259" i="28"/>
  <c r="K1111" i="25"/>
  <c r="M1111" i="24" s="1"/>
  <c r="A1230" i="28"/>
  <c r="M1111" i="25"/>
  <c r="O1111" i="24" s="1"/>
  <c r="H1138" i="24"/>
  <c r="F1111" i="24"/>
  <c r="H1111" i="25"/>
  <c r="E1111" i="25"/>
  <c r="B1230" i="28" s="1"/>
  <c r="E1258" i="28"/>
  <c r="H1136" i="24"/>
  <c r="O1136" i="25"/>
  <c r="K1258" i="28" s="1"/>
  <c r="N1258" i="28" s="1"/>
  <c r="W1105" i="24"/>
  <c r="Y1107" i="24"/>
  <c r="Z1107" i="24"/>
  <c r="B1261" i="28"/>
  <c r="H1169" i="25"/>
  <c r="J1169" i="24" s="1"/>
  <c r="I1135" i="24"/>
  <c r="X1135" i="24" s="1"/>
  <c r="F1257" i="28"/>
  <c r="D1258" i="28"/>
  <c r="O1136" i="24"/>
  <c r="M1168" i="25"/>
  <c r="H1165" i="25"/>
  <c r="F1168" i="25"/>
  <c r="L1167" i="25"/>
  <c r="N1167" i="24" s="1"/>
  <c r="G1165" i="25"/>
  <c r="I1165" i="24" s="1"/>
  <c r="X1165" i="24" s="1"/>
  <c r="M1136" i="24"/>
  <c r="J1258" i="28"/>
  <c r="K1167" i="25"/>
  <c r="H1260" i="28"/>
  <c r="K1138" i="24"/>
  <c r="K1168" i="25"/>
  <c r="L1166" i="25"/>
  <c r="N1166" i="24" s="1"/>
  <c r="I1258" i="28"/>
  <c r="L1136" i="24"/>
  <c r="D1261" i="28"/>
  <c r="L1139" i="24"/>
  <c r="G1169" i="25"/>
  <c r="I1169" i="24" s="1"/>
  <c r="G1167" i="25"/>
  <c r="I1167" i="24" s="1"/>
  <c r="X1167" i="24" s="1"/>
  <c r="F1164" i="25"/>
  <c r="Y1134" i="24"/>
  <c r="Z1134" i="24"/>
  <c r="J1167" i="25"/>
  <c r="I1134" i="24"/>
  <c r="X1134" i="24" s="1"/>
  <c r="F1256" i="28"/>
  <c r="W1106" i="24"/>
  <c r="F1165" i="25"/>
  <c r="I1168" i="25"/>
  <c r="G1166" i="25"/>
  <c r="I1166" i="24" s="1"/>
  <c r="X1166" i="24" s="1"/>
  <c r="J1136" i="24"/>
  <c r="G1258" i="28"/>
  <c r="M1165" i="25"/>
  <c r="M1167" i="25"/>
  <c r="H1166" i="25"/>
  <c r="D1257" i="28"/>
  <c r="O1135" i="24"/>
  <c r="Y1105" i="24"/>
  <c r="Z1105" i="24"/>
  <c r="I1138" i="24"/>
  <c r="X1138" i="24" s="1"/>
  <c r="F1260" i="28"/>
  <c r="L1138" i="24"/>
  <c r="I1260" i="28"/>
  <c r="K1169" i="25"/>
  <c r="M1169" i="24" s="1"/>
  <c r="E1166" i="25"/>
  <c r="Y1106" i="24"/>
  <c r="Z1106" i="24"/>
  <c r="L1135" i="24"/>
  <c r="I1257" i="28"/>
  <c r="K1166" i="25"/>
  <c r="L1164" i="25"/>
  <c r="N1164" i="24" s="1"/>
  <c r="K1136" i="24"/>
  <c r="H1258" i="28"/>
  <c r="J1137" i="24"/>
  <c r="G1259" i="28"/>
  <c r="D1256" i="28"/>
  <c r="O1134" i="24"/>
  <c r="K1135" i="24"/>
  <c r="H1257" i="28"/>
  <c r="W1108" i="24"/>
  <c r="M1169" i="25"/>
  <c r="O1169" i="24" s="1"/>
  <c r="J1169" i="25"/>
  <c r="I1294" i="28" s="1"/>
  <c r="I1169" i="25"/>
  <c r="H1294" i="28" s="1"/>
  <c r="G1138" i="24"/>
  <c r="B1260" i="28"/>
  <c r="Z1108" i="24"/>
  <c r="Y1108" i="24"/>
  <c r="B1259" i="28"/>
  <c r="G1137" i="24"/>
  <c r="G1260" i="28"/>
  <c r="J1138" i="24"/>
  <c r="W1107" i="24"/>
  <c r="H1259" i="28"/>
  <c r="K1137" i="24"/>
  <c r="M1166" i="25"/>
  <c r="G1135" i="24"/>
  <c r="B1257" i="28"/>
  <c r="K1165" i="25"/>
  <c r="E1165" i="25"/>
  <c r="I1259" i="28"/>
  <c r="L1137" i="24"/>
  <c r="G1257" i="28"/>
  <c r="J1135" i="24"/>
  <c r="I1137" i="24"/>
  <c r="X1137" i="24" s="1"/>
  <c r="F1259" i="28"/>
  <c r="O1138" i="24"/>
  <c r="D1260" i="28"/>
  <c r="I1167" i="25"/>
  <c r="E1167" i="25"/>
  <c r="F1167" i="25"/>
  <c r="H1168" i="25"/>
  <c r="E1168" i="25"/>
  <c r="H1163" i="25"/>
  <c r="G1164" i="25"/>
  <c r="I1164" i="24" s="1"/>
  <c r="X1164" i="24" s="1"/>
  <c r="E1169" i="25"/>
  <c r="G1169" i="24" s="1"/>
  <c r="F1169" i="25"/>
  <c r="E1294" i="28" s="1"/>
  <c r="I1165" i="25"/>
  <c r="J1257" i="28"/>
  <c r="M1135" i="24"/>
  <c r="L1165" i="25"/>
  <c r="N1165" i="24" s="1"/>
  <c r="J1165" i="25"/>
  <c r="F1258" i="28"/>
  <c r="I1136" i="24"/>
  <c r="X1136" i="24" s="1"/>
  <c r="G1136" i="24"/>
  <c r="B1258" i="28"/>
  <c r="J1166" i="25"/>
  <c r="J1168" i="25"/>
  <c r="J1262" i="28"/>
  <c r="M1140" i="24"/>
  <c r="G1262" i="28"/>
  <c r="J1140" i="24"/>
  <c r="D1262" i="28"/>
  <c r="O1140" i="24"/>
  <c r="Y1081" i="24"/>
  <c r="Z1081" i="24"/>
  <c r="I1262" i="28"/>
  <c r="L1140" i="24"/>
  <c r="Y1110" i="24"/>
  <c r="Z1110" i="24"/>
  <c r="K1140" i="24"/>
  <c r="H1262" i="28"/>
  <c r="W1139" i="24"/>
  <c r="W1081" i="24"/>
  <c r="O1140" i="25"/>
  <c r="K1262" i="28" s="1"/>
  <c r="N1262" i="28" s="1"/>
  <c r="H1140" i="24"/>
  <c r="E1262" i="28"/>
  <c r="F1170" i="25"/>
  <c r="K1170" i="25"/>
  <c r="M1170" i="25"/>
  <c r="G1170" i="25"/>
  <c r="I1170" i="24" s="1"/>
  <c r="X1170" i="24" s="1"/>
  <c r="E1170" i="25"/>
  <c r="J1170" i="25"/>
  <c r="I1170" i="25"/>
  <c r="H1170" i="25"/>
  <c r="L1170" i="25"/>
  <c r="N1170" i="24" s="1"/>
  <c r="G1140" i="24"/>
  <c r="B1262" i="28"/>
  <c r="Z1139" i="24"/>
  <c r="Y1139" i="24"/>
  <c r="F1262" i="28"/>
  <c r="I1140" i="24"/>
  <c r="X1140" i="24" s="1"/>
  <c r="H1230" i="28"/>
  <c r="K1111" i="24"/>
  <c r="N1098" i="28"/>
  <c r="D1103" i="24"/>
  <c r="B1104" i="25"/>
  <c r="B1171" i="25"/>
  <c r="D1171" i="24" s="1"/>
  <c r="D1170" i="24"/>
  <c r="B1200" i="25"/>
  <c r="D1199" i="24"/>
  <c r="D1141" i="25"/>
  <c r="F1170" i="24"/>
  <c r="A1295" i="28"/>
  <c r="F1199" i="24"/>
  <c r="A1327" i="28"/>
  <c r="C1562" i="4"/>
  <c r="D1200" i="25" s="1"/>
  <c r="C1524" i="4"/>
  <c r="B545" i="25"/>
  <c r="D545" i="24" s="1"/>
  <c r="B444" i="25"/>
  <c r="D444" i="24" s="1"/>
  <c r="B464" i="25"/>
  <c r="D464" i="24" s="1"/>
  <c r="B493" i="25"/>
  <c r="D493" i="24" s="1"/>
  <c r="B522" i="25"/>
  <c r="D522" i="24" s="1"/>
  <c r="B573" i="25"/>
  <c r="D573" i="24" s="1"/>
  <c r="W1169" i="24" l="1"/>
  <c r="X1169" i="24"/>
  <c r="W1110" i="24"/>
  <c r="X1110" i="24"/>
  <c r="K1197" i="28"/>
  <c r="N1197" i="28" s="1"/>
  <c r="K1557" i="46"/>
  <c r="T1199" i="24"/>
  <c r="S1199" i="24"/>
  <c r="R1199" i="24"/>
  <c r="Q1199" i="24"/>
  <c r="V1199" i="24"/>
  <c r="U1199" i="24"/>
  <c r="V1195" i="24"/>
  <c r="T1197" i="24"/>
  <c r="T1198" i="24"/>
  <c r="Q1197" i="24"/>
  <c r="S1197" i="24"/>
  <c r="Q1196" i="24"/>
  <c r="U1195" i="24"/>
  <c r="U1197" i="24"/>
  <c r="T1111" i="24"/>
  <c r="S1111" i="24"/>
  <c r="R1111" i="24"/>
  <c r="Q1111" i="24"/>
  <c r="V1111" i="24"/>
  <c r="U1111" i="24"/>
  <c r="S1195" i="24"/>
  <c r="Q1198" i="24"/>
  <c r="V1196" i="24"/>
  <c r="Q1195" i="24"/>
  <c r="R1197" i="24"/>
  <c r="U1196" i="24"/>
  <c r="T1170" i="24"/>
  <c r="S1170" i="24"/>
  <c r="Q1170" i="24"/>
  <c r="R1170" i="24"/>
  <c r="V1170" i="24"/>
  <c r="U1170" i="24"/>
  <c r="U1198" i="24"/>
  <c r="V1198" i="24"/>
  <c r="T1196" i="24"/>
  <c r="S1196" i="24"/>
  <c r="R1198" i="24"/>
  <c r="R1196" i="24"/>
  <c r="S1198" i="24"/>
  <c r="T1195" i="24"/>
  <c r="R1195" i="24"/>
  <c r="V1197" i="24"/>
  <c r="H1196" i="25"/>
  <c r="G1324" i="28" s="1"/>
  <c r="D1375" i="25"/>
  <c r="C1678" i="4"/>
  <c r="D1288" i="25"/>
  <c r="F1461" i="24"/>
  <c r="F1432" i="24"/>
  <c r="F1345" i="24"/>
  <c r="D1462" i="25"/>
  <c r="D1433" i="25"/>
  <c r="C1754" i="4"/>
  <c r="D1346" i="25"/>
  <c r="F1316" i="24"/>
  <c r="C1716" i="4"/>
  <c r="D1317" i="25"/>
  <c r="F1229" i="24"/>
  <c r="F1490" i="24"/>
  <c r="F1258" i="24"/>
  <c r="F1403" i="24"/>
  <c r="C1602" i="4"/>
  <c r="D1230" i="25"/>
  <c r="F1374" i="24"/>
  <c r="F1287" i="24"/>
  <c r="B2083" i="46"/>
  <c r="D1491" i="25"/>
  <c r="C1640" i="4"/>
  <c r="D1259" i="25"/>
  <c r="D1404" i="25"/>
  <c r="H1166" i="24"/>
  <c r="L1111" i="24"/>
  <c r="G1289" i="28"/>
  <c r="K1166" i="24"/>
  <c r="Y1166" i="24" s="1"/>
  <c r="J1167" i="24"/>
  <c r="F1291" i="28"/>
  <c r="L1169" i="24"/>
  <c r="E1230" i="28"/>
  <c r="F1230" i="28"/>
  <c r="W1168" i="24"/>
  <c r="O1111" i="25"/>
  <c r="K1230" i="28" s="1"/>
  <c r="J1111" i="24"/>
  <c r="J1294" i="28"/>
  <c r="G1111" i="24"/>
  <c r="J1230" i="28"/>
  <c r="G1230" i="28"/>
  <c r="H1169" i="24"/>
  <c r="D1230" i="28"/>
  <c r="G1294" i="28"/>
  <c r="O1169" i="25"/>
  <c r="K1294" i="28" s="1"/>
  <c r="N1294" i="28" s="1"/>
  <c r="K1169" i="24"/>
  <c r="Y1169" i="24" s="1"/>
  <c r="F1294" i="28"/>
  <c r="H1194" i="25"/>
  <c r="L1198" i="25"/>
  <c r="N1198" i="24" s="1"/>
  <c r="L1166" i="24"/>
  <c r="I1291" i="28"/>
  <c r="L1165" i="24"/>
  <c r="I1290" i="28"/>
  <c r="W1164" i="24"/>
  <c r="L1196" i="25"/>
  <c r="N1196" i="24" s="1"/>
  <c r="G1165" i="24"/>
  <c r="B1290" i="28"/>
  <c r="Y1137" i="24"/>
  <c r="Z1137" i="24"/>
  <c r="H1197" i="25"/>
  <c r="L1197" i="25"/>
  <c r="N1197" i="24" s="1"/>
  <c r="O1167" i="24"/>
  <c r="D1292" i="28"/>
  <c r="F1293" i="28"/>
  <c r="H1293" i="28"/>
  <c r="K1168" i="24"/>
  <c r="L1167" i="24"/>
  <c r="I1292" i="28"/>
  <c r="E1289" i="28"/>
  <c r="H1164" i="24"/>
  <c r="J1165" i="24"/>
  <c r="G1290" i="28"/>
  <c r="G1291" i="28"/>
  <c r="J1166" i="24"/>
  <c r="F1198" i="25"/>
  <c r="K1199" i="25"/>
  <c r="M1199" i="24" s="1"/>
  <c r="M1199" i="25"/>
  <c r="O1199" i="24" s="1"/>
  <c r="G1196" i="25"/>
  <c r="I1196" i="24" s="1"/>
  <c r="X1196" i="24" s="1"/>
  <c r="F1195" i="25"/>
  <c r="G1167" i="24"/>
  <c r="B1292" i="28"/>
  <c r="J1290" i="28"/>
  <c r="M1165" i="24"/>
  <c r="D1290" i="28"/>
  <c r="O1165" i="24"/>
  <c r="H1165" i="24"/>
  <c r="E1290" i="28"/>
  <c r="O1165" i="25"/>
  <c r="K1290" i="28" s="1"/>
  <c r="N1290" i="28" s="1"/>
  <c r="K1196" i="25"/>
  <c r="J1293" i="28"/>
  <c r="M1168" i="24"/>
  <c r="W1165" i="24"/>
  <c r="I1195" i="25"/>
  <c r="W1135" i="24"/>
  <c r="G1199" i="25"/>
  <c r="I1199" i="24" s="1"/>
  <c r="B1293" i="28"/>
  <c r="G1168" i="24"/>
  <c r="W1166" i="24"/>
  <c r="O1168" i="25"/>
  <c r="K1293" i="28" s="1"/>
  <c r="N1293" i="28" s="1"/>
  <c r="H1168" i="24"/>
  <c r="E1293" i="28"/>
  <c r="B1294" i="28"/>
  <c r="H1199" i="25"/>
  <c r="G1327" i="28" s="1"/>
  <c r="E1199" i="25"/>
  <c r="B1327" i="28" s="1"/>
  <c r="F1290" i="28"/>
  <c r="H1290" i="28"/>
  <c r="K1165" i="24"/>
  <c r="G1288" i="28"/>
  <c r="J1163" i="24"/>
  <c r="L1195" i="25"/>
  <c r="N1195" i="24" s="1"/>
  <c r="K1167" i="24"/>
  <c r="H1292" i="28"/>
  <c r="F1292" i="28"/>
  <c r="W1137" i="24"/>
  <c r="M1197" i="25"/>
  <c r="M1198" i="25"/>
  <c r="J1291" i="28"/>
  <c r="M1166" i="24"/>
  <c r="G1166" i="24"/>
  <c r="B1291" i="28"/>
  <c r="E1197" i="25"/>
  <c r="W1167" i="24"/>
  <c r="Z1138" i="24"/>
  <c r="Y1138" i="24"/>
  <c r="H1195" i="25"/>
  <c r="D1171" i="25"/>
  <c r="L1171" i="25" s="1"/>
  <c r="N1171" i="24" s="1"/>
  <c r="E1196" i="25"/>
  <c r="J1198" i="25"/>
  <c r="G1194" i="25"/>
  <c r="I1194" i="24" s="1"/>
  <c r="X1194" i="24" s="1"/>
  <c r="I1196" i="25"/>
  <c r="E1198" i="25"/>
  <c r="K1195" i="25"/>
  <c r="E1195" i="25"/>
  <c r="H1193" i="25"/>
  <c r="L1168" i="24"/>
  <c r="I1293" i="28"/>
  <c r="O1167" i="25"/>
  <c r="K1292" i="28" s="1"/>
  <c r="N1292" i="28" s="1"/>
  <c r="H1167" i="24"/>
  <c r="E1292" i="28"/>
  <c r="Z1136" i="24"/>
  <c r="Y1136" i="24"/>
  <c r="F1197" i="25"/>
  <c r="J1199" i="25"/>
  <c r="L1199" i="24" s="1"/>
  <c r="L1199" i="25"/>
  <c r="N1199" i="24" s="1"/>
  <c r="D1294" i="28"/>
  <c r="E1194" i="25"/>
  <c r="J1195" i="25"/>
  <c r="G1198" i="25"/>
  <c r="I1198" i="24" s="1"/>
  <c r="X1198" i="24" s="1"/>
  <c r="G1197" i="25"/>
  <c r="I1197" i="24" s="1"/>
  <c r="X1197" i="24" s="1"/>
  <c r="F1196" i="25"/>
  <c r="Y1135" i="24"/>
  <c r="Z1135" i="24"/>
  <c r="K1197" i="25"/>
  <c r="J1197" i="25"/>
  <c r="K1198" i="25"/>
  <c r="I1197" i="25"/>
  <c r="F1194" i="25"/>
  <c r="G1195" i="25"/>
  <c r="I1195" i="24" s="1"/>
  <c r="X1195" i="24" s="1"/>
  <c r="O1168" i="24"/>
  <c r="D1293" i="28"/>
  <c r="M1196" i="25"/>
  <c r="O1166" i="25"/>
  <c r="K1291" i="28" s="1"/>
  <c r="N1291" i="28" s="1"/>
  <c r="D1291" i="28"/>
  <c r="O1166" i="24"/>
  <c r="W1134" i="24"/>
  <c r="I1199" i="25"/>
  <c r="H1327" i="28" s="1"/>
  <c r="F1199" i="25"/>
  <c r="W1136" i="24"/>
  <c r="M1195" i="25"/>
  <c r="J1168" i="24"/>
  <c r="G1293" i="28"/>
  <c r="W1138" i="24"/>
  <c r="J1196" i="25"/>
  <c r="I1198" i="25"/>
  <c r="M1167" i="24"/>
  <c r="J1292" i="28"/>
  <c r="H1198" i="25"/>
  <c r="I1200" i="25"/>
  <c r="J1200" i="25"/>
  <c r="L1200" i="25"/>
  <c r="N1200" i="24" s="1"/>
  <c r="M1200" i="25"/>
  <c r="E1200" i="25"/>
  <c r="F1200" i="25"/>
  <c r="H1200" i="25"/>
  <c r="G1200" i="25"/>
  <c r="I1200" i="24" s="1"/>
  <c r="X1200" i="24" s="1"/>
  <c r="K1200" i="25"/>
  <c r="B1295" i="28"/>
  <c r="G1170" i="24"/>
  <c r="Y1111" i="24"/>
  <c r="Z1111" i="24"/>
  <c r="J1170" i="24"/>
  <c r="G1295" i="28"/>
  <c r="J1295" i="28"/>
  <c r="M1170" i="24"/>
  <c r="Y1140" i="24"/>
  <c r="Z1140" i="24"/>
  <c r="K1170" i="24"/>
  <c r="F1295" i="28"/>
  <c r="H1295" i="28"/>
  <c r="O1170" i="25"/>
  <c r="K1295" i="28" s="1"/>
  <c r="N1295" i="28" s="1"/>
  <c r="H1170" i="24"/>
  <c r="E1295" i="28"/>
  <c r="W1111" i="24"/>
  <c r="F1141" i="24"/>
  <c r="I1141" i="25"/>
  <c r="H1141" i="25"/>
  <c r="E1141" i="25"/>
  <c r="K1141" i="25"/>
  <c r="G1141" i="25"/>
  <c r="M1141" i="25"/>
  <c r="J1141" i="25"/>
  <c r="L1141" i="25"/>
  <c r="N1141" i="24" s="1"/>
  <c r="F1141" i="25"/>
  <c r="I1295" i="28"/>
  <c r="L1170" i="24"/>
  <c r="W1140" i="24"/>
  <c r="W1170" i="24"/>
  <c r="D1295" i="28"/>
  <c r="O1170" i="24"/>
  <c r="B1105" i="25"/>
  <c r="D1104" i="24"/>
  <c r="A1263" i="28"/>
  <c r="B1201" i="25"/>
  <c r="D1201" i="24" s="1"/>
  <c r="D1200" i="24"/>
  <c r="F1200" i="24"/>
  <c r="A1328" i="28"/>
  <c r="C1563" i="4"/>
  <c r="S1228" i="24" s="1"/>
  <c r="B465" i="25"/>
  <c r="D465" i="24" s="1"/>
  <c r="B546" i="25"/>
  <c r="D546" i="24" s="1"/>
  <c r="B523" i="25"/>
  <c r="D523" i="24" s="1"/>
  <c r="B574" i="25"/>
  <c r="D574" i="24" s="1"/>
  <c r="B494" i="25"/>
  <c r="D494" i="24" s="1"/>
  <c r="B445" i="25"/>
  <c r="D445" i="24" s="1"/>
  <c r="W1199" i="24" l="1"/>
  <c r="X1199" i="24"/>
  <c r="D1231" i="25"/>
  <c r="B1741" i="46"/>
  <c r="T1229" i="24"/>
  <c r="S1229" i="24"/>
  <c r="R1229" i="24"/>
  <c r="Q1229" i="24"/>
  <c r="V1229" i="24"/>
  <c r="U1229" i="24"/>
  <c r="Q1256" i="24"/>
  <c r="Q1226" i="24"/>
  <c r="V1254" i="24"/>
  <c r="R1226" i="24"/>
  <c r="R1254" i="24"/>
  <c r="V1257" i="24"/>
  <c r="S1254" i="24"/>
  <c r="T1228" i="24"/>
  <c r="U1256" i="24"/>
  <c r="S1227" i="24"/>
  <c r="Q1254" i="24"/>
  <c r="U1255" i="24"/>
  <c r="Q1227" i="24"/>
  <c r="V1255" i="24"/>
  <c r="T1226" i="24"/>
  <c r="Q1225" i="24"/>
  <c r="V1225" i="24"/>
  <c r="U1257" i="24"/>
  <c r="Q1257" i="24"/>
  <c r="S1256" i="24"/>
  <c r="T1200" i="24"/>
  <c r="S1200" i="24"/>
  <c r="R1200" i="24"/>
  <c r="Q1200" i="24"/>
  <c r="V1200" i="24"/>
  <c r="U1200" i="24"/>
  <c r="T1141" i="24"/>
  <c r="S1141" i="24"/>
  <c r="R1141" i="24"/>
  <c r="V1141" i="24"/>
  <c r="Q1141" i="24"/>
  <c r="U1141" i="24"/>
  <c r="U1227" i="24"/>
  <c r="S1255" i="24"/>
  <c r="R1225" i="24"/>
  <c r="R1257" i="24"/>
  <c r="R1256" i="24"/>
  <c r="Q1228" i="24"/>
  <c r="U1254" i="24"/>
  <c r="R1255" i="24"/>
  <c r="V1227" i="24"/>
  <c r="T1256" i="24"/>
  <c r="S1257" i="24"/>
  <c r="V1226" i="24"/>
  <c r="U1228" i="24"/>
  <c r="V1228" i="24"/>
  <c r="T1258" i="24"/>
  <c r="S1258" i="24"/>
  <c r="Q1258" i="24"/>
  <c r="R1258" i="24"/>
  <c r="V1258" i="24"/>
  <c r="U1258" i="24"/>
  <c r="U1225" i="24"/>
  <c r="V1256" i="24"/>
  <c r="T1257" i="24"/>
  <c r="T1227" i="24"/>
  <c r="T1255" i="24"/>
  <c r="R1228" i="24"/>
  <c r="S1226" i="24"/>
  <c r="S1225" i="24"/>
  <c r="U1226" i="24"/>
  <c r="T1225" i="24"/>
  <c r="Q1255" i="24"/>
  <c r="R1227" i="24"/>
  <c r="T1254" i="24"/>
  <c r="J1196" i="24"/>
  <c r="M1227" i="25"/>
  <c r="O1227" i="24" s="1"/>
  <c r="F1227" i="25"/>
  <c r="H1227" i="24" s="1"/>
  <c r="F1225" i="25"/>
  <c r="H1225" i="24" s="1"/>
  <c r="D1405" i="25"/>
  <c r="E1259" i="25"/>
  <c r="G1259" i="24" s="1"/>
  <c r="F1259" i="24"/>
  <c r="J1259" i="25"/>
  <c r="L1259" i="24" s="1"/>
  <c r="M1259" i="25"/>
  <c r="O1259" i="24" s="1"/>
  <c r="F1259" i="25"/>
  <c r="I1259" i="25"/>
  <c r="K1259" i="24" s="1"/>
  <c r="K1259" i="25"/>
  <c r="M1259" i="24" s="1"/>
  <c r="L1259" i="25"/>
  <c r="N1259" i="24" s="1"/>
  <c r="G1259" i="25"/>
  <c r="I1259" i="24" s="1"/>
  <c r="X1259" i="24" s="1"/>
  <c r="H1259" i="25"/>
  <c r="J1259" i="24" s="1"/>
  <c r="M1258" i="25"/>
  <c r="O1258" i="24" s="1"/>
  <c r="H1258" i="25"/>
  <c r="J1258" i="24" s="1"/>
  <c r="H1225" i="25"/>
  <c r="J1225" i="24" s="1"/>
  <c r="I1229" i="25"/>
  <c r="K1229" i="24" s="1"/>
  <c r="F1256" i="25"/>
  <c r="G1227" i="25"/>
  <c r="I1227" i="24" s="1"/>
  <c r="X1227" i="24" s="1"/>
  <c r="F1257" i="25"/>
  <c r="H1257" i="24" s="1"/>
  <c r="F1255" i="25"/>
  <c r="H1255" i="24" s="1"/>
  <c r="D1463" i="25"/>
  <c r="L1227" i="25"/>
  <c r="N1227" i="24" s="1"/>
  <c r="J1227" i="25"/>
  <c r="L1227" i="24" s="1"/>
  <c r="M1254" i="25"/>
  <c r="O1254" i="24" s="1"/>
  <c r="H1226" i="25"/>
  <c r="J1226" i="24" s="1"/>
  <c r="F1375" i="24"/>
  <c r="M1226" i="25"/>
  <c r="O1226" i="24" s="1"/>
  <c r="F1491" i="24"/>
  <c r="E1258" i="25"/>
  <c r="G1258" i="24" s="1"/>
  <c r="H1256" i="25"/>
  <c r="J1256" i="24" s="1"/>
  <c r="K1229" i="25"/>
  <c r="M1229" i="24" s="1"/>
  <c r="E1229" i="25"/>
  <c r="G1229" i="24" s="1"/>
  <c r="G1226" i="25"/>
  <c r="I1226" i="24" s="1"/>
  <c r="X1226" i="24" s="1"/>
  <c r="F1346" i="24"/>
  <c r="B2084" i="46"/>
  <c r="D1492" i="25"/>
  <c r="K1256" i="25"/>
  <c r="M1256" i="24" s="1"/>
  <c r="K1258" i="25"/>
  <c r="I1258" i="25"/>
  <c r="K1258" i="24" s="1"/>
  <c r="J1228" i="25"/>
  <c r="L1228" i="24" s="1"/>
  <c r="M1255" i="25"/>
  <c r="O1255" i="24" s="1"/>
  <c r="M1229" i="25"/>
  <c r="O1229" i="24" s="1"/>
  <c r="J1257" i="25"/>
  <c r="L1257" i="24" s="1"/>
  <c r="F1317" i="24"/>
  <c r="C1755" i="4"/>
  <c r="D1347" i="25"/>
  <c r="F1433" i="24"/>
  <c r="J1255" i="25"/>
  <c r="L1255" i="24" s="1"/>
  <c r="L1228" i="25"/>
  <c r="N1228" i="24" s="1"/>
  <c r="G1255" i="25"/>
  <c r="I1255" i="24" s="1"/>
  <c r="X1255" i="24" s="1"/>
  <c r="K1227" i="25"/>
  <c r="M1227" i="24" s="1"/>
  <c r="M1228" i="25"/>
  <c r="O1228" i="24" s="1"/>
  <c r="M1257" i="25"/>
  <c r="O1257" i="24" s="1"/>
  <c r="J1226" i="25"/>
  <c r="L1226" i="24" s="1"/>
  <c r="I1254" i="25"/>
  <c r="K1254" i="24" s="1"/>
  <c r="F1228" i="25"/>
  <c r="G1257" i="25"/>
  <c r="I1257" i="24" s="1"/>
  <c r="X1257" i="24" s="1"/>
  <c r="H1228" i="25"/>
  <c r="J1228" i="24" s="1"/>
  <c r="G1230" i="25"/>
  <c r="I1230" i="24" s="1"/>
  <c r="X1230" i="24" s="1"/>
  <c r="F1230" i="25"/>
  <c r="H1230" i="24" s="1"/>
  <c r="F1230" i="24"/>
  <c r="I1230" i="25"/>
  <c r="K1230" i="24" s="1"/>
  <c r="J1230" i="25"/>
  <c r="L1230" i="24" s="1"/>
  <c r="M1230" i="25"/>
  <c r="O1230" i="24" s="1"/>
  <c r="K1230" i="25"/>
  <c r="M1230" i="24" s="1"/>
  <c r="E1230" i="25"/>
  <c r="G1230" i="24" s="1"/>
  <c r="L1230" i="25"/>
  <c r="N1230" i="24" s="1"/>
  <c r="H1230" i="25"/>
  <c r="F1226" i="25"/>
  <c r="L1226" i="25"/>
  <c r="N1226" i="24" s="1"/>
  <c r="I1257" i="25"/>
  <c r="K1257" i="24" s="1"/>
  <c r="E1255" i="25"/>
  <c r="G1255" i="24" s="1"/>
  <c r="L1258" i="25"/>
  <c r="N1258" i="24" s="1"/>
  <c r="L1229" i="25"/>
  <c r="N1229" i="24" s="1"/>
  <c r="H1257" i="25"/>
  <c r="C1717" i="4"/>
  <c r="D1318" i="25"/>
  <c r="I1225" i="25"/>
  <c r="K1225" i="24" s="1"/>
  <c r="H1254" i="25"/>
  <c r="D1434" i="25"/>
  <c r="I1227" i="25"/>
  <c r="K1227" i="24" s="1"/>
  <c r="K1226" i="25"/>
  <c r="M1226" i="24" s="1"/>
  <c r="F1288" i="24"/>
  <c r="I1226" i="25"/>
  <c r="K1226" i="24" s="1"/>
  <c r="I1256" i="25"/>
  <c r="K1256" i="24" s="1"/>
  <c r="L1256" i="25"/>
  <c r="N1256" i="24" s="1"/>
  <c r="E1257" i="25"/>
  <c r="G1257" i="24" s="1"/>
  <c r="D1376" i="25"/>
  <c r="E1225" i="25"/>
  <c r="G1225" i="24" s="1"/>
  <c r="L1257" i="25"/>
  <c r="N1257" i="24" s="1"/>
  <c r="G1228" i="25"/>
  <c r="I1228" i="24" s="1"/>
  <c r="X1228" i="24" s="1"/>
  <c r="G1231" i="25"/>
  <c r="I1231" i="24" s="1"/>
  <c r="X1231" i="24" s="1"/>
  <c r="F1231" i="24"/>
  <c r="H1231" i="25"/>
  <c r="K1231" i="25"/>
  <c r="M1231" i="24" s="1"/>
  <c r="E1231" i="25"/>
  <c r="G1231" i="24" s="1"/>
  <c r="F1231" i="25"/>
  <c r="H1231" i="24" s="1"/>
  <c r="J1231" i="25"/>
  <c r="L1231" i="24" s="1"/>
  <c r="I1231" i="25"/>
  <c r="K1231" i="24" s="1"/>
  <c r="L1231" i="25"/>
  <c r="N1231" i="24" s="1"/>
  <c r="M1231" i="25"/>
  <c r="O1231" i="24" s="1"/>
  <c r="E1227" i="25"/>
  <c r="G1227" i="24" s="1"/>
  <c r="J1258" i="25"/>
  <c r="L1258" i="24" s="1"/>
  <c r="H1229" i="25"/>
  <c r="J1229" i="24" s="1"/>
  <c r="G1229" i="25"/>
  <c r="I1229" i="24" s="1"/>
  <c r="X1229" i="24" s="1"/>
  <c r="H1255" i="25"/>
  <c r="J1255" i="24" s="1"/>
  <c r="I1255" i="25"/>
  <c r="K1255" i="24" s="1"/>
  <c r="K1228" i="25"/>
  <c r="M1228" i="24" s="1"/>
  <c r="G1254" i="25"/>
  <c r="I1254" i="24" s="1"/>
  <c r="X1254" i="24" s="1"/>
  <c r="G1256" i="25"/>
  <c r="I1256" i="24" s="1"/>
  <c r="X1256" i="24" s="1"/>
  <c r="I1228" i="25"/>
  <c r="K1228" i="24" s="1"/>
  <c r="K1257" i="25"/>
  <c r="M1257" i="24" s="1"/>
  <c r="H1227" i="25"/>
  <c r="J1227" i="24" s="1"/>
  <c r="E1256" i="25"/>
  <c r="G1256" i="24" s="1"/>
  <c r="K1255" i="25"/>
  <c r="C1679" i="4"/>
  <c r="D1289" i="25"/>
  <c r="C1641" i="4"/>
  <c r="D1260" i="25"/>
  <c r="F1404" i="24"/>
  <c r="G1258" i="25"/>
  <c r="I1258" i="24" s="1"/>
  <c r="X1258" i="24" s="1"/>
  <c r="F1258" i="25"/>
  <c r="H1258" i="24" s="1"/>
  <c r="F1229" i="25"/>
  <c r="J1229" i="25"/>
  <c r="L1229" i="24" s="1"/>
  <c r="M1256" i="25"/>
  <c r="O1256" i="24" s="1"/>
  <c r="E1253" i="25"/>
  <c r="G1253" i="24" s="1"/>
  <c r="E1228" i="25"/>
  <c r="G1228" i="24" s="1"/>
  <c r="F1462" i="24"/>
  <c r="J1256" i="25"/>
  <c r="L1256" i="24" s="1"/>
  <c r="E1226" i="25"/>
  <c r="G1226" i="24" s="1"/>
  <c r="Z1169" i="24"/>
  <c r="Z1166" i="24"/>
  <c r="D1327" i="28"/>
  <c r="O1199" i="25"/>
  <c r="K1327" i="28" s="1"/>
  <c r="N1327" i="28" s="1"/>
  <c r="J1199" i="24"/>
  <c r="I1327" i="28"/>
  <c r="K1199" i="24"/>
  <c r="Z1199" i="24" s="1"/>
  <c r="E1327" i="28"/>
  <c r="H1199" i="24"/>
  <c r="J1171" i="25"/>
  <c r="I1296" i="28" s="1"/>
  <c r="J1327" i="28"/>
  <c r="W1198" i="24"/>
  <c r="G1197" i="24"/>
  <c r="B1325" i="28"/>
  <c r="D1325" i="28"/>
  <c r="O1197" i="24"/>
  <c r="G1325" i="28"/>
  <c r="J1197" i="24"/>
  <c r="K1171" i="25"/>
  <c r="M1171" i="24" s="1"/>
  <c r="G1171" i="25"/>
  <c r="I1171" i="24" s="1"/>
  <c r="G1199" i="24"/>
  <c r="K1198" i="24"/>
  <c r="F1326" i="28"/>
  <c r="H1326" i="28"/>
  <c r="W1195" i="24"/>
  <c r="I1323" i="28"/>
  <c r="L1195" i="24"/>
  <c r="B1326" i="28"/>
  <c r="G1198" i="24"/>
  <c r="J1195" i="24"/>
  <c r="G1323" i="28"/>
  <c r="E1171" i="25"/>
  <c r="G1171" i="24" s="1"/>
  <c r="M1171" i="25"/>
  <c r="D1296" i="28" s="1"/>
  <c r="L1196" i="24"/>
  <c r="I1324" i="28"/>
  <c r="O1195" i="24"/>
  <c r="D1323" i="28"/>
  <c r="E1322" i="28"/>
  <c r="H1194" i="24"/>
  <c r="B1322" i="28"/>
  <c r="G1194" i="24"/>
  <c r="G1321" i="28"/>
  <c r="J1193" i="24"/>
  <c r="K1196" i="24"/>
  <c r="F1324" i="28"/>
  <c r="H1324" i="28"/>
  <c r="O1195" i="25"/>
  <c r="K1323" i="28" s="1"/>
  <c r="N1323" i="28" s="1"/>
  <c r="H1195" i="24"/>
  <c r="E1323" i="28"/>
  <c r="H1198" i="24"/>
  <c r="E1326" i="28"/>
  <c r="O1198" i="25"/>
  <c r="K1326" i="28" s="1"/>
  <c r="N1326" i="28" s="1"/>
  <c r="F1171" i="25"/>
  <c r="H1171" i="24" s="1"/>
  <c r="I1171" i="25"/>
  <c r="F1296" i="28" s="1"/>
  <c r="K1197" i="24"/>
  <c r="F1325" i="28"/>
  <c r="H1325" i="28"/>
  <c r="E1324" i="28"/>
  <c r="H1196" i="24"/>
  <c r="O1196" i="25"/>
  <c r="K1324" i="28" s="1"/>
  <c r="N1324" i="28" s="1"/>
  <c r="B1323" i="28"/>
  <c r="G1195" i="24"/>
  <c r="W1194" i="24"/>
  <c r="Y1165" i="24"/>
  <c r="Z1165" i="24"/>
  <c r="J1324" i="28"/>
  <c r="M1196" i="24"/>
  <c r="W1196" i="24"/>
  <c r="G1322" i="28"/>
  <c r="J1194" i="24"/>
  <c r="F1323" i="28"/>
  <c r="H1323" i="28"/>
  <c r="K1195" i="24"/>
  <c r="J1325" i="28"/>
  <c r="M1197" i="24"/>
  <c r="E1325" i="28"/>
  <c r="H1197" i="24"/>
  <c r="O1197" i="25"/>
  <c r="K1325" i="28" s="1"/>
  <c r="N1325" i="28" s="1"/>
  <c r="Y1168" i="24"/>
  <c r="Z1168" i="24"/>
  <c r="E36" i="25"/>
  <c r="B36" i="47" s="1"/>
  <c r="E152" i="25"/>
  <c r="B152" i="47" s="1"/>
  <c r="E125" i="25"/>
  <c r="B125" i="47" s="1"/>
  <c r="E62" i="25"/>
  <c r="B62" i="47" s="1"/>
  <c r="E97" i="25"/>
  <c r="B97" i="47" s="1"/>
  <c r="E66" i="25"/>
  <c r="B66" i="47" s="1"/>
  <c r="E37" i="25"/>
  <c r="B37" i="47" s="1"/>
  <c r="E126" i="25"/>
  <c r="B126" i="47" s="1"/>
  <c r="E212" i="25"/>
  <c r="B212" i="47" s="1"/>
  <c r="E65" i="25"/>
  <c r="B65" i="47" s="1"/>
  <c r="E182" i="25"/>
  <c r="B182" i="47" s="1"/>
  <c r="E39" i="25"/>
  <c r="B39" i="47" s="1"/>
  <c r="E95" i="25"/>
  <c r="B95" i="47" s="1"/>
  <c r="E67" i="25"/>
  <c r="B67" i="47" s="1"/>
  <c r="E213" i="25"/>
  <c r="B213" i="47" s="1"/>
  <c r="E123" i="25"/>
  <c r="B123" i="47" s="1"/>
  <c r="E64" i="25"/>
  <c r="B64" i="47" s="1"/>
  <c r="E96" i="25"/>
  <c r="B96" i="47" s="1"/>
  <c r="E34" i="25"/>
  <c r="B34" i="47" s="1"/>
  <c r="E63" i="25"/>
  <c r="B63" i="47" s="1"/>
  <c r="E94" i="25"/>
  <c r="B94" i="47" s="1"/>
  <c r="E124" i="25"/>
  <c r="B124" i="47" s="1"/>
  <c r="E93" i="25"/>
  <c r="B93" i="47" s="1"/>
  <c r="E154" i="25"/>
  <c r="B154" i="47" s="1"/>
  <c r="E38" i="25"/>
  <c r="B38" i="47" s="1"/>
  <c r="E242" i="25"/>
  <c r="B242" i="47" s="1"/>
  <c r="E122" i="25"/>
  <c r="B122" i="47" s="1"/>
  <c r="E153" i="25"/>
  <c r="B153" i="47" s="1"/>
  <c r="E92" i="25"/>
  <c r="B92" i="47" s="1"/>
  <c r="E35" i="25"/>
  <c r="B35" i="47" s="1"/>
  <c r="E33" i="25"/>
  <c r="B33" i="47" s="1"/>
  <c r="E32" i="25"/>
  <c r="B32" i="47" s="1"/>
  <c r="G153" i="25"/>
  <c r="J154" i="25"/>
  <c r="E154" i="47" s="1"/>
  <c r="M153" i="25"/>
  <c r="G153" i="47" s="1"/>
  <c r="G154" i="25"/>
  <c r="F97" i="25"/>
  <c r="C97" i="47" s="1"/>
  <c r="K66" i="25"/>
  <c r="F66" i="47" s="1"/>
  <c r="M242" i="25"/>
  <c r="G242" i="47" s="1"/>
  <c r="K39" i="25"/>
  <c r="F39" i="47" s="1"/>
  <c r="J66" i="25"/>
  <c r="E66" i="47" s="1"/>
  <c r="M124" i="25"/>
  <c r="G124" i="47" s="1"/>
  <c r="I35" i="25"/>
  <c r="K33" i="25"/>
  <c r="F33" i="47" s="1"/>
  <c r="H92" i="25"/>
  <c r="D92" i="47" s="1"/>
  <c r="H37" i="25"/>
  <c r="D37" i="47" s="1"/>
  <c r="L33" i="25"/>
  <c r="M122" i="25"/>
  <c r="G122" i="47" s="1"/>
  <c r="H212" i="25"/>
  <c r="D212" i="47" s="1"/>
  <c r="G92" i="25"/>
  <c r="F93" i="25"/>
  <c r="C93" i="47" s="1"/>
  <c r="J122" i="25"/>
  <c r="E122" i="47" s="1"/>
  <c r="G66" i="25"/>
  <c r="F122" i="25"/>
  <c r="C122" i="47" s="1"/>
  <c r="F212" i="25"/>
  <c r="C212" i="47" s="1"/>
  <c r="K34" i="25"/>
  <c r="F34" i="47" s="1"/>
  <c r="H39" i="25"/>
  <c r="D39" i="47" s="1"/>
  <c r="I34" i="25"/>
  <c r="G67" i="25"/>
  <c r="K37" i="25"/>
  <c r="F37" i="47" s="1"/>
  <c r="I65" i="25"/>
  <c r="J35" i="25"/>
  <c r="E35" i="47" s="1"/>
  <c r="M39" i="25"/>
  <c r="G39" i="47" s="1"/>
  <c r="L36" i="25"/>
  <c r="I242" i="25"/>
  <c r="E155" i="25"/>
  <c r="B155" i="47" s="1"/>
  <c r="L242" i="25"/>
  <c r="H242" i="47" s="1"/>
  <c r="F123" i="25"/>
  <c r="C123" i="47" s="1"/>
  <c r="L182" i="25"/>
  <c r="H182" i="47" s="1"/>
  <c r="H64" i="25"/>
  <c r="D64" i="47" s="1"/>
  <c r="G97" i="25"/>
  <c r="H122" i="25"/>
  <c r="D122" i="47" s="1"/>
  <c r="H62" i="25"/>
  <c r="D62" i="47" s="1"/>
  <c r="F63" i="25"/>
  <c r="C63" i="47" s="1"/>
  <c r="I93" i="25"/>
  <c r="H94" i="25"/>
  <c r="D94" i="47" s="1"/>
  <c r="H63" i="25"/>
  <c r="D63" i="47" s="1"/>
  <c r="H124" i="25"/>
  <c r="D124" i="47" s="1"/>
  <c r="F64" i="25"/>
  <c r="C64" i="47" s="1"/>
  <c r="K62" i="25"/>
  <c r="F62" i="47" s="1"/>
  <c r="M96" i="25"/>
  <c r="G96" i="47" s="1"/>
  <c r="J212" i="25"/>
  <c r="E212" i="47" s="1"/>
  <c r="M62" i="25"/>
  <c r="G62" i="47" s="1"/>
  <c r="L92" i="25"/>
  <c r="G33" i="25"/>
  <c r="F213" i="25"/>
  <c r="C213" i="47" s="1"/>
  <c r="K35" i="25"/>
  <c r="F35" i="47" s="1"/>
  <c r="K94" i="25"/>
  <c r="F94" i="47" s="1"/>
  <c r="E183" i="25"/>
  <c r="B183" i="47" s="1"/>
  <c r="M36" i="25"/>
  <c r="G36" i="47" s="1"/>
  <c r="L62" i="25"/>
  <c r="G37" i="25"/>
  <c r="F125" i="25"/>
  <c r="C125" i="47" s="1"/>
  <c r="H93" i="25"/>
  <c r="D93" i="47" s="1"/>
  <c r="I182" i="25"/>
  <c r="G38" i="25"/>
  <c r="H123" i="25"/>
  <c r="D123" i="47" s="1"/>
  <c r="K95" i="25"/>
  <c r="F95" i="47" s="1"/>
  <c r="J152" i="25"/>
  <c r="E152" i="47" s="1"/>
  <c r="F67" i="25"/>
  <c r="C67" i="47" s="1"/>
  <c r="I125" i="25"/>
  <c r="G94" i="25"/>
  <c r="H67" i="25"/>
  <c r="D67" i="47" s="1"/>
  <c r="H125" i="25"/>
  <c r="D125" i="47" s="1"/>
  <c r="I33" i="25"/>
  <c r="G124" i="25"/>
  <c r="I32" i="25"/>
  <c r="H213" i="25"/>
  <c r="D213" i="47" s="1"/>
  <c r="H95" i="25"/>
  <c r="D95" i="47" s="1"/>
  <c r="H66" i="25"/>
  <c r="D66" i="47" s="1"/>
  <c r="M37" i="25"/>
  <c r="G37" i="47" s="1"/>
  <c r="G122" i="25"/>
  <c r="M182" i="25"/>
  <c r="G182" i="47" s="1"/>
  <c r="M38" i="25"/>
  <c r="G38" i="47" s="1"/>
  <c r="G152" i="25"/>
  <c r="K67" i="25"/>
  <c r="F67" i="47" s="1"/>
  <c r="L96" i="25"/>
  <c r="F182" i="25"/>
  <c r="C182" i="47" s="1"/>
  <c r="G39" i="25"/>
  <c r="K153" i="25"/>
  <c r="F153" i="47" s="1"/>
  <c r="L67" i="25"/>
  <c r="F95" i="25"/>
  <c r="C95" i="47" s="1"/>
  <c r="I94" i="25"/>
  <c r="G96" i="25"/>
  <c r="L64" i="25"/>
  <c r="J95" i="25"/>
  <c r="E95" i="47" s="1"/>
  <c r="K126" i="25"/>
  <c r="F126" i="47" s="1"/>
  <c r="M64" i="25"/>
  <c r="G64" i="47" s="1"/>
  <c r="K65" i="25"/>
  <c r="F65" i="47" s="1"/>
  <c r="M152" i="25"/>
  <c r="G152" i="47" s="1"/>
  <c r="K242" i="25"/>
  <c r="F242" i="47" s="1"/>
  <c r="J97" i="25"/>
  <c r="E97" i="47" s="1"/>
  <c r="G125" i="25"/>
  <c r="G34" i="25"/>
  <c r="J94" i="25"/>
  <c r="E94" i="47" s="1"/>
  <c r="I123" i="25"/>
  <c r="H152" i="25"/>
  <c r="D152" i="47" s="1"/>
  <c r="I212" i="25"/>
  <c r="H96" i="25"/>
  <c r="D96" i="47" s="1"/>
  <c r="I36" i="25"/>
  <c r="I64" i="25"/>
  <c r="M34" i="25"/>
  <c r="G34" i="47" s="1"/>
  <c r="M67" i="25"/>
  <c r="G67" i="47" s="1"/>
  <c r="G95" i="25"/>
  <c r="M154" i="25"/>
  <c r="G154" i="47" s="1"/>
  <c r="L122" i="25"/>
  <c r="H122" i="47" s="1"/>
  <c r="J92" i="25"/>
  <c r="E92" i="47" s="1"/>
  <c r="F62" i="25"/>
  <c r="C62" i="47" s="1"/>
  <c r="L39" i="25"/>
  <c r="L34" i="25"/>
  <c r="H35" i="25"/>
  <c r="D35" i="47" s="1"/>
  <c r="H153" i="25"/>
  <c r="D153" i="47" s="1"/>
  <c r="L126" i="25"/>
  <c r="H126" i="47" s="1"/>
  <c r="F34" i="25"/>
  <c r="C34" i="47" s="1"/>
  <c r="L94" i="25"/>
  <c r="M66" i="25"/>
  <c r="G66" i="47" s="1"/>
  <c r="M65" i="25"/>
  <c r="G65" i="47" s="1"/>
  <c r="F96" i="25"/>
  <c r="C96" i="47" s="1"/>
  <c r="H36" i="25"/>
  <c r="D36" i="47" s="1"/>
  <c r="I96" i="25"/>
  <c r="F154" i="25"/>
  <c r="C154" i="47" s="1"/>
  <c r="I122" i="25"/>
  <c r="J36" i="25"/>
  <c r="E36" i="47" s="1"/>
  <c r="H126" i="25"/>
  <c r="D126" i="47" s="1"/>
  <c r="M93" i="25"/>
  <c r="G93" i="47" s="1"/>
  <c r="K96" i="25"/>
  <c r="F96" i="47" s="1"/>
  <c r="K63" i="25"/>
  <c r="F63" i="47" s="1"/>
  <c r="G62" i="25"/>
  <c r="M123" i="25"/>
  <c r="G123" i="47" s="1"/>
  <c r="J38" i="25"/>
  <c r="E38" i="47" s="1"/>
  <c r="H38" i="25"/>
  <c r="D38" i="47" s="1"/>
  <c r="K97" i="25"/>
  <c r="F97" i="47" s="1"/>
  <c r="J64" i="25"/>
  <c r="E64" i="47" s="1"/>
  <c r="F94" i="25"/>
  <c r="C94" i="47" s="1"/>
  <c r="I154" i="25"/>
  <c r="G182" i="25"/>
  <c r="L154" i="25"/>
  <c r="H154" i="47" s="1"/>
  <c r="J32" i="25"/>
  <c r="E32" i="47" s="1"/>
  <c r="E68" i="25"/>
  <c r="B68" i="47" s="1"/>
  <c r="E184" i="25"/>
  <c r="B184" i="47" s="1"/>
  <c r="J34" i="25"/>
  <c r="E34" i="47" s="1"/>
  <c r="H65" i="25"/>
  <c r="D65" i="47" s="1"/>
  <c r="F66" i="25"/>
  <c r="C66" i="47" s="1"/>
  <c r="H154" i="25"/>
  <c r="D154" i="47" s="1"/>
  <c r="K93" i="25"/>
  <c r="F93" i="47" s="1"/>
  <c r="F36" i="25"/>
  <c r="C36" i="47" s="1"/>
  <c r="E214" i="25"/>
  <c r="B214" i="47" s="1"/>
  <c r="E40" i="25"/>
  <c r="B40" i="47" s="1"/>
  <c r="F92" i="25"/>
  <c r="C92" i="47" s="1"/>
  <c r="K38" i="25"/>
  <c r="F38" i="47" s="1"/>
  <c r="K213" i="25"/>
  <c r="F213" i="47" s="1"/>
  <c r="L32" i="25"/>
  <c r="L124" i="25"/>
  <c r="H124" i="47" s="1"/>
  <c r="F242" i="25"/>
  <c r="C242" i="47" s="1"/>
  <c r="G32" i="25"/>
  <c r="I152" i="25"/>
  <c r="I38" i="25"/>
  <c r="E98" i="25"/>
  <c r="B98" i="47" s="1"/>
  <c r="G126" i="25"/>
  <c r="F32" i="25"/>
  <c r="C32" i="47" s="1"/>
  <c r="J65" i="25"/>
  <c r="E65" i="47" s="1"/>
  <c r="K182" i="25"/>
  <c r="F182" i="47" s="1"/>
  <c r="F184" i="25"/>
  <c r="C184" i="47" s="1"/>
  <c r="I95" i="25"/>
  <c r="I67" i="25"/>
  <c r="K125" i="25"/>
  <c r="F125" i="47" s="1"/>
  <c r="I213" i="25"/>
  <c r="J123" i="25"/>
  <c r="E123" i="47" s="1"/>
  <c r="I153" i="25"/>
  <c r="I39" i="25"/>
  <c r="L123" i="25"/>
  <c r="H123" i="47" s="1"/>
  <c r="G242" i="25"/>
  <c r="F124" i="25"/>
  <c r="C124" i="47" s="1"/>
  <c r="K154" i="25"/>
  <c r="F154" i="47" s="1"/>
  <c r="F35" i="25"/>
  <c r="C35" i="47" s="1"/>
  <c r="M213" i="25"/>
  <c r="G213" i="47" s="1"/>
  <c r="H34" i="25"/>
  <c r="D34" i="47" s="1"/>
  <c r="L93" i="25"/>
  <c r="K92" i="25"/>
  <c r="F92" i="47" s="1"/>
  <c r="L97" i="25"/>
  <c r="L65" i="25"/>
  <c r="M33" i="25"/>
  <c r="G33" i="47" s="1"/>
  <c r="K64" i="25"/>
  <c r="F64" i="47" s="1"/>
  <c r="J39" i="25"/>
  <c r="E39" i="47" s="1"/>
  <c r="G123" i="25"/>
  <c r="L37" i="25"/>
  <c r="F152" i="25"/>
  <c r="C152" i="47" s="1"/>
  <c r="J37" i="25"/>
  <c r="E37" i="47" s="1"/>
  <c r="M32" i="25"/>
  <c r="G32" i="47" s="1"/>
  <c r="J33" i="25"/>
  <c r="E33" i="47" s="1"/>
  <c r="K152" i="25"/>
  <c r="F152" i="47" s="1"/>
  <c r="J126" i="25"/>
  <c r="E126" i="47" s="1"/>
  <c r="J96" i="25"/>
  <c r="E96" i="47" s="1"/>
  <c r="M97" i="25"/>
  <c r="G97" i="47" s="1"/>
  <c r="M94" i="25"/>
  <c r="G94" i="47" s="1"/>
  <c r="J153" i="25"/>
  <c r="E153" i="47" s="1"/>
  <c r="J213" i="25"/>
  <c r="E213" i="47" s="1"/>
  <c r="I97" i="25"/>
  <c r="L125" i="25"/>
  <c r="H125" i="47" s="1"/>
  <c r="G213" i="25"/>
  <c r="I62" i="25"/>
  <c r="F126" i="25"/>
  <c r="C126" i="47" s="1"/>
  <c r="I66" i="25"/>
  <c r="H182" i="25"/>
  <c r="D182" i="47" s="1"/>
  <c r="E127" i="25"/>
  <c r="B127" i="47" s="1"/>
  <c r="F214" i="25"/>
  <c r="C214" i="47" s="1"/>
  <c r="H32" i="25"/>
  <c r="D32" i="47" s="1"/>
  <c r="F37" i="25"/>
  <c r="C37" i="47" s="1"/>
  <c r="J93" i="25"/>
  <c r="E93" i="47" s="1"/>
  <c r="M95" i="25"/>
  <c r="G95" i="47" s="1"/>
  <c r="M126" i="25"/>
  <c r="G126" i="47" s="1"/>
  <c r="J242" i="25"/>
  <c r="E242" i="47" s="1"/>
  <c r="M92" i="25"/>
  <c r="G92" i="47" s="1"/>
  <c r="H33" i="25"/>
  <c r="D33" i="47" s="1"/>
  <c r="J182" i="25"/>
  <c r="E182" i="47" s="1"/>
  <c r="F33" i="25"/>
  <c r="C33" i="47" s="1"/>
  <c r="K212" i="25"/>
  <c r="F212" i="47" s="1"/>
  <c r="E243" i="25"/>
  <c r="B243" i="47" s="1"/>
  <c r="J63" i="25"/>
  <c r="E63" i="47" s="1"/>
  <c r="M212" i="25"/>
  <c r="G212" i="47" s="1"/>
  <c r="J62" i="25"/>
  <c r="E62" i="47" s="1"/>
  <c r="M35" i="25"/>
  <c r="G35" i="47" s="1"/>
  <c r="K124" i="25"/>
  <c r="F124" i="47" s="1"/>
  <c r="M125" i="25"/>
  <c r="G125" i="47" s="1"/>
  <c r="K32" i="25"/>
  <c r="F32" i="47" s="1"/>
  <c r="F39" i="25"/>
  <c r="C39" i="47" s="1"/>
  <c r="M63" i="25"/>
  <c r="G63" i="47" s="1"/>
  <c r="J124" i="25"/>
  <c r="E124" i="47" s="1"/>
  <c r="G212" i="25"/>
  <c r="J67" i="25"/>
  <c r="E67" i="47" s="1"/>
  <c r="I92" i="25"/>
  <c r="G64" i="25"/>
  <c r="F153" i="25"/>
  <c r="C153" i="47" s="1"/>
  <c r="K122" i="25"/>
  <c r="F122" i="47" s="1"/>
  <c r="L152" i="25"/>
  <c r="H152" i="47" s="1"/>
  <c r="F38" i="25"/>
  <c r="C38" i="47" s="1"/>
  <c r="L35" i="25"/>
  <c r="K123" i="25"/>
  <c r="F123" i="47" s="1"/>
  <c r="I126" i="25"/>
  <c r="E272" i="25"/>
  <c r="B272" i="47" s="1"/>
  <c r="L66" i="25"/>
  <c r="G35" i="25"/>
  <c r="L212" i="25"/>
  <c r="H212" i="47" s="1"/>
  <c r="F65" i="25"/>
  <c r="C65" i="47" s="1"/>
  <c r="H242" i="25"/>
  <c r="D242" i="47" s="1"/>
  <c r="G93" i="25"/>
  <c r="L63" i="25"/>
  <c r="G63" i="25"/>
  <c r="L213" i="25"/>
  <c r="H213" i="47" s="1"/>
  <c r="G36" i="25"/>
  <c r="K36" i="25"/>
  <c r="F36" i="47" s="1"/>
  <c r="I37" i="25"/>
  <c r="L153" i="25"/>
  <c r="H153" i="47" s="1"/>
  <c r="L95" i="25"/>
  <c r="I124" i="25"/>
  <c r="H97" i="25"/>
  <c r="D97" i="47" s="1"/>
  <c r="I63" i="25"/>
  <c r="J125" i="25"/>
  <c r="E125" i="47" s="1"/>
  <c r="L38" i="25"/>
  <c r="G68" i="25"/>
  <c r="M184" i="25"/>
  <c r="G184" i="47" s="1"/>
  <c r="H184" i="25"/>
  <c r="D184" i="47" s="1"/>
  <c r="E128" i="25"/>
  <c r="B128" i="47" s="1"/>
  <c r="E215" i="25"/>
  <c r="B215" i="47" s="1"/>
  <c r="M98" i="25"/>
  <c r="G98" i="47" s="1"/>
  <c r="M243" i="25"/>
  <c r="G243" i="47" s="1"/>
  <c r="G127" i="25"/>
  <c r="G183" i="25"/>
  <c r="K155" i="25"/>
  <c r="F155" i="47" s="1"/>
  <c r="L243" i="25"/>
  <c r="H243" i="47" s="1"/>
  <c r="I127" i="25"/>
  <c r="G243" i="25"/>
  <c r="K243" i="25"/>
  <c r="F243" i="47" s="1"/>
  <c r="J243" i="25"/>
  <c r="E243" i="47" s="1"/>
  <c r="G272" i="25"/>
  <c r="H183" i="25"/>
  <c r="D183" i="47" s="1"/>
  <c r="L68" i="25"/>
  <c r="L98" i="25"/>
  <c r="E69" i="25"/>
  <c r="B69" i="47" s="1"/>
  <c r="G65" i="25"/>
  <c r="M40" i="25"/>
  <c r="G40" i="47" s="1"/>
  <c r="I183" i="25"/>
  <c r="E99" i="25"/>
  <c r="B99" i="47" s="1"/>
  <c r="M127" i="25"/>
  <c r="G127" i="47" s="1"/>
  <c r="L155" i="25"/>
  <c r="H155" i="47" s="1"/>
  <c r="L183" i="25"/>
  <c r="H183" i="47" s="1"/>
  <c r="L184" i="25"/>
  <c r="H184" i="47" s="1"/>
  <c r="M155" i="25"/>
  <c r="G155" i="47" s="1"/>
  <c r="J40" i="25"/>
  <c r="E40" i="47" s="1"/>
  <c r="I243" i="25"/>
  <c r="F98" i="25"/>
  <c r="C98" i="47" s="1"/>
  <c r="M272" i="25"/>
  <c r="G272" i="47" s="1"/>
  <c r="I68" i="25"/>
  <c r="I98" i="25"/>
  <c r="H214" i="25"/>
  <c r="D214" i="47" s="1"/>
  <c r="J68" i="25"/>
  <c r="E68" i="47" s="1"/>
  <c r="J98" i="25"/>
  <c r="E98" i="47" s="1"/>
  <c r="G40" i="25"/>
  <c r="L214" i="25"/>
  <c r="H214" i="47" s="1"/>
  <c r="J127" i="25"/>
  <c r="E127" i="47" s="1"/>
  <c r="H40" i="25"/>
  <c r="D40" i="47" s="1"/>
  <c r="J155" i="25"/>
  <c r="E155" i="47" s="1"/>
  <c r="H243" i="25"/>
  <c r="D243" i="47" s="1"/>
  <c r="F155" i="25"/>
  <c r="C155" i="47" s="1"/>
  <c r="J214" i="25"/>
  <c r="E214" i="47" s="1"/>
  <c r="M214" i="25"/>
  <c r="G214" i="47" s="1"/>
  <c r="F272" i="25"/>
  <c r="C272" i="47" s="1"/>
  <c r="I214" i="25"/>
  <c r="H98" i="25"/>
  <c r="D98" i="47" s="1"/>
  <c r="I155" i="25"/>
  <c r="K214" i="25"/>
  <c r="F214" i="47" s="1"/>
  <c r="F68" i="25"/>
  <c r="C68" i="47" s="1"/>
  <c r="H68" i="25"/>
  <c r="D68" i="47" s="1"/>
  <c r="E156" i="25"/>
  <c r="B156" i="47" s="1"/>
  <c r="E302" i="25"/>
  <c r="B302" i="47" s="1"/>
  <c r="K98" i="25"/>
  <c r="F98" i="47" s="1"/>
  <c r="I40" i="25"/>
  <c r="K184" i="25"/>
  <c r="F184" i="47" s="1"/>
  <c r="I272" i="25"/>
  <c r="H155" i="25"/>
  <c r="D155" i="47" s="1"/>
  <c r="M68" i="25"/>
  <c r="G68" i="47" s="1"/>
  <c r="G184" i="25"/>
  <c r="K127" i="25"/>
  <c r="F127" i="47" s="1"/>
  <c r="F183" i="25"/>
  <c r="C183" i="47" s="1"/>
  <c r="L40" i="25"/>
  <c r="L272" i="25"/>
  <c r="H272" i="47" s="1"/>
  <c r="F40" i="25"/>
  <c r="C40" i="47" s="1"/>
  <c r="I184" i="25"/>
  <c r="F127" i="25"/>
  <c r="C127" i="47" s="1"/>
  <c r="K68" i="25"/>
  <c r="F68" i="47" s="1"/>
  <c r="G98" i="25"/>
  <c r="J272" i="25"/>
  <c r="E272" i="47" s="1"/>
  <c r="L127" i="25"/>
  <c r="H127" i="47" s="1"/>
  <c r="M183" i="25"/>
  <c r="G183" i="47" s="1"/>
  <c r="G155" i="25"/>
  <c r="E273" i="25"/>
  <c r="B273" i="47" s="1"/>
  <c r="K183" i="25"/>
  <c r="F183" i="47" s="1"/>
  <c r="G214" i="25"/>
  <c r="J184" i="25"/>
  <c r="E184" i="47" s="1"/>
  <c r="E244" i="25"/>
  <c r="B244" i="47" s="1"/>
  <c r="H272" i="25"/>
  <c r="D272" i="47" s="1"/>
  <c r="K272" i="25"/>
  <c r="F272" i="47" s="1"/>
  <c r="L273" i="25"/>
  <c r="H273" i="47" s="1"/>
  <c r="M244" i="25"/>
  <c r="G244" i="47" s="1"/>
  <c r="K128" i="25"/>
  <c r="F128" i="47" s="1"/>
  <c r="E274" i="25"/>
  <c r="B274" i="47" s="1"/>
  <c r="H215" i="25"/>
  <c r="D215" i="47" s="1"/>
  <c r="F128" i="25"/>
  <c r="C128" i="47" s="1"/>
  <c r="J215" i="25"/>
  <c r="E215" i="47" s="1"/>
  <c r="M302" i="25"/>
  <c r="G302" i="47" s="1"/>
  <c r="F69" i="25"/>
  <c r="C69" i="47" s="1"/>
  <c r="K302" i="25"/>
  <c r="F302" i="47" s="1"/>
  <c r="L99" i="25"/>
  <c r="M99" i="25"/>
  <c r="G99" i="47" s="1"/>
  <c r="K69" i="25"/>
  <c r="F69" i="47" s="1"/>
  <c r="J69" i="25"/>
  <c r="E69" i="47" s="1"/>
  <c r="E41" i="25"/>
  <c r="B41" i="47" s="1"/>
  <c r="M273" i="25"/>
  <c r="G273" i="47" s="1"/>
  <c r="K273" i="25"/>
  <c r="F273" i="47" s="1"/>
  <c r="F41" i="25"/>
  <c r="C41" i="47" s="1"/>
  <c r="E42" i="25"/>
  <c r="B42" i="47" s="1"/>
  <c r="L41" i="25"/>
  <c r="H156" i="25"/>
  <c r="D156" i="47" s="1"/>
  <c r="I69" i="25"/>
  <c r="K244" i="25"/>
  <c r="F244" i="47" s="1"/>
  <c r="G273" i="25"/>
  <c r="G244" i="25"/>
  <c r="J128" i="25"/>
  <c r="E128" i="47" s="1"/>
  <c r="M128" i="25"/>
  <c r="G128" i="47" s="1"/>
  <c r="I273" i="25"/>
  <c r="I128" i="25"/>
  <c r="I41" i="25"/>
  <c r="H127" i="25"/>
  <c r="D127" i="47" s="1"/>
  <c r="M156" i="25"/>
  <c r="G156" i="47" s="1"/>
  <c r="M69" i="25"/>
  <c r="G69" i="47" s="1"/>
  <c r="E332" i="25"/>
  <c r="B332" i="47" s="1"/>
  <c r="L302" i="25"/>
  <c r="H302" i="47" s="1"/>
  <c r="J183" i="25"/>
  <c r="E183" i="47" s="1"/>
  <c r="K40" i="25"/>
  <c r="F40" i="47" s="1"/>
  <c r="E157" i="25"/>
  <c r="B157" i="47" s="1"/>
  <c r="I244" i="25"/>
  <c r="G99" i="25"/>
  <c r="E70" i="25"/>
  <c r="B70" i="47" s="1"/>
  <c r="G128" i="25"/>
  <c r="E216" i="25"/>
  <c r="B216" i="47" s="1"/>
  <c r="K215" i="25"/>
  <c r="F215" i="47" s="1"/>
  <c r="J273" i="25"/>
  <c r="E273" i="47" s="1"/>
  <c r="H273" i="25"/>
  <c r="D273" i="47" s="1"/>
  <c r="H41" i="25"/>
  <c r="D41" i="47" s="1"/>
  <c r="F99" i="25"/>
  <c r="C99" i="47" s="1"/>
  <c r="J156" i="25"/>
  <c r="E156" i="47" s="1"/>
  <c r="H302" i="25"/>
  <c r="D302" i="47" s="1"/>
  <c r="E186" i="25"/>
  <c r="B186" i="47" s="1"/>
  <c r="F243" i="25"/>
  <c r="C243" i="47" s="1"/>
  <c r="G302" i="25"/>
  <c r="E100" i="25"/>
  <c r="B100" i="47" s="1"/>
  <c r="I99" i="25"/>
  <c r="M215" i="25"/>
  <c r="G215" i="47" s="1"/>
  <c r="J41" i="25"/>
  <c r="E41" i="47" s="1"/>
  <c r="K41" i="25"/>
  <c r="F41" i="47" s="1"/>
  <c r="H128" i="25"/>
  <c r="D128" i="47" s="1"/>
  <c r="L156" i="25"/>
  <c r="H156" i="47" s="1"/>
  <c r="F302" i="25"/>
  <c r="C302" i="47" s="1"/>
  <c r="H99" i="25"/>
  <c r="D99" i="47" s="1"/>
  <c r="J302" i="25"/>
  <c r="E302" i="47" s="1"/>
  <c r="G215" i="25"/>
  <c r="E303" i="25"/>
  <c r="B303" i="47" s="1"/>
  <c r="E129" i="25"/>
  <c r="B129" i="47" s="1"/>
  <c r="K99" i="25"/>
  <c r="F99" i="47" s="1"/>
  <c r="I215" i="25"/>
  <c r="G156" i="25"/>
  <c r="I302" i="25"/>
  <c r="F215" i="25"/>
  <c r="C215" i="47" s="1"/>
  <c r="E245" i="25"/>
  <c r="B245" i="47" s="1"/>
  <c r="M41" i="25"/>
  <c r="G41" i="47" s="1"/>
  <c r="L128" i="25"/>
  <c r="H128" i="47" s="1"/>
  <c r="F244" i="25"/>
  <c r="C244" i="47" s="1"/>
  <c r="H69" i="25"/>
  <c r="D69" i="47" s="1"/>
  <c r="F156" i="25"/>
  <c r="C156" i="47" s="1"/>
  <c r="G41" i="25"/>
  <c r="L69" i="25"/>
  <c r="E185" i="25"/>
  <c r="B185" i="47" s="1"/>
  <c r="L215" i="25"/>
  <c r="H215" i="47" s="1"/>
  <c r="K156" i="25"/>
  <c r="F156" i="47" s="1"/>
  <c r="J99" i="25"/>
  <c r="E99" i="47" s="1"/>
  <c r="F273" i="25"/>
  <c r="C273" i="47" s="1"/>
  <c r="K157" i="25"/>
  <c r="F157" i="47" s="1"/>
  <c r="J70" i="25"/>
  <c r="E70" i="47" s="1"/>
  <c r="L274" i="25"/>
  <c r="H274" i="47" s="1"/>
  <c r="G129" i="25"/>
  <c r="I42" i="25"/>
  <c r="M70" i="25"/>
  <c r="G70" i="47" s="1"/>
  <c r="K100" i="25"/>
  <c r="F100" i="47" s="1"/>
  <c r="E246" i="25"/>
  <c r="B246" i="47" s="1"/>
  <c r="F157" i="25"/>
  <c r="C157" i="47" s="1"/>
  <c r="M186" i="25"/>
  <c r="G186" i="47" s="1"/>
  <c r="K274" i="25"/>
  <c r="F274" i="47" s="1"/>
  <c r="H303" i="25"/>
  <c r="D303" i="47" s="1"/>
  <c r="G42" i="25"/>
  <c r="I129" i="25"/>
  <c r="M42" i="25"/>
  <c r="G42" i="47" s="1"/>
  <c r="H129" i="25"/>
  <c r="D129" i="47" s="1"/>
  <c r="L244" i="25"/>
  <c r="H244" i="47" s="1"/>
  <c r="K332" i="25"/>
  <c r="F332" i="47" s="1"/>
  <c r="J245" i="25"/>
  <c r="E245" i="47" s="1"/>
  <c r="M303" i="25"/>
  <c r="G303" i="47" s="1"/>
  <c r="E43" i="25"/>
  <c r="B43" i="47" s="1"/>
  <c r="L332" i="25"/>
  <c r="H332" i="47" s="1"/>
  <c r="M216" i="25"/>
  <c r="G216" i="47" s="1"/>
  <c r="F129" i="25"/>
  <c r="C129" i="47" s="1"/>
  <c r="I157" i="25"/>
  <c r="H185" i="25"/>
  <c r="D185" i="47" s="1"/>
  <c r="E362" i="25"/>
  <c r="B362" i="47" s="1"/>
  <c r="F100" i="25"/>
  <c r="C100" i="47" s="1"/>
  <c r="I303" i="25"/>
  <c r="F42" i="25"/>
  <c r="C42" i="47" s="1"/>
  <c r="M274" i="25"/>
  <c r="G274" i="47" s="1"/>
  <c r="K245" i="25"/>
  <c r="F245" i="47" s="1"/>
  <c r="E130" i="25"/>
  <c r="B130" i="47" s="1"/>
  <c r="I274" i="25"/>
  <c r="K216" i="25"/>
  <c r="F216" i="47" s="1"/>
  <c r="I156" i="25"/>
  <c r="K185" i="25"/>
  <c r="F185" i="47" s="1"/>
  <c r="G185" i="25"/>
  <c r="H42" i="25"/>
  <c r="D42" i="47" s="1"/>
  <c r="L303" i="25"/>
  <c r="H303" i="47" s="1"/>
  <c r="E187" i="25"/>
  <c r="B187" i="47" s="1"/>
  <c r="J244" i="25"/>
  <c r="E244" i="47" s="1"/>
  <c r="I245" i="25"/>
  <c r="K303" i="25"/>
  <c r="F303" i="47" s="1"/>
  <c r="H244" i="25"/>
  <c r="D244" i="47" s="1"/>
  <c r="F185" i="25"/>
  <c r="C185" i="47" s="1"/>
  <c r="L185" i="25"/>
  <c r="H185" i="47" s="1"/>
  <c r="L186" i="25"/>
  <c r="H186" i="47" s="1"/>
  <c r="I100" i="25"/>
  <c r="F216" i="25"/>
  <c r="C216" i="47" s="1"/>
  <c r="I70" i="25"/>
  <c r="J332" i="25"/>
  <c r="E332" i="47" s="1"/>
  <c r="K186" i="25"/>
  <c r="F186" i="47" s="1"/>
  <c r="G70" i="25"/>
  <c r="G157" i="25"/>
  <c r="E304" i="25"/>
  <c r="B304" i="47" s="1"/>
  <c r="M332" i="25"/>
  <c r="G332" i="47" s="1"/>
  <c r="L42" i="25"/>
  <c r="K129" i="25"/>
  <c r="F129" i="47" s="1"/>
  <c r="G245" i="25"/>
  <c r="G186" i="25"/>
  <c r="K70" i="25"/>
  <c r="F70" i="47" s="1"/>
  <c r="G100" i="25"/>
  <c r="E217" i="25"/>
  <c r="B217" i="47" s="1"/>
  <c r="I332" i="25"/>
  <c r="J185" i="25"/>
  <c r="E185" i="47" s="1"/>
  <c r="L216" i="25"/>
  <c r="H216" i="47" s="1"/>
  <c r="L245" i="25"/>
  <c r="H245" i="47" s="1"/>
  <c r="H216" i="25"/>
  <c r="D216" i="47" s="1"/>
  <c r="G332" i="25"/>
  <c r="F70" i="25"/>
  <c r="C70" i="47" s="1"/>
  <c r="G69" i="25"/>
  <c r="E333" i="25"/>
  <c r="B333" i="47" s="1"/>
  <c r="M157" i="25"/>
  <c r="G157" i="47" s="1"/>
  <c r="J186" i="25"/>
  <c r="E186" i="47" s="1"/>
  <c r="J216" i="25"/>
  <c r="E216" i="47" s="1"/>
  <c r="I185" i="25"/>
  <c r="M185" i="25"/>
  <c r="G185" i="47" s="1"/>
  <c r="H157" i="25"/>
  <c r="D157" i="47" s="1"/>
  <c r="J157" i="25"/>
  <c r="E157" i="47" s="1"/>
  <c r="F186" i="25"/>
  <c r="C186" i="47" s="1"/>
  <c r="G216" i="25"/>
  <c r="M100" i="25"/>
  <c r="G100" i="47" s="1"/>
  <c r="E101" i="25"/>
  <c r="B101" i="47" s="1"/>
  <c r="H245" i="25"/>
  <c r="D245" i="47" s="1"/>
  <c r="J100" i="25"/>
  <c r="E100" i="47" s="1"/>
  <c r="I216" i="25"/>
  <c r="E275" i="25"/>
  <c r="B275" i="47" s="1"/>
  <c r="M245" i="25"/>
  <c r="G245" i="47" s="1"/>
  <c r="H274" i="25"/>
  <c r="D274" i="47" s="1"/>
  <c r="F274" i="25"/>
  <c r="C274" i="47" s="1"/>
  <c r="G274" i="25"/>
  <c r="K42" i="25"/>
  <c r="F42" i="47" s="1"/>
  <c r="L100" i="25"/>
  <c r="E158" i="25"/>
  <c r="B158" i="47" s="1"/>
  <c r="M246" i="25"/>
  <c r="G246" i="47" s="1"/>
  <c r="M71" i="25"/>
  <c r="G71" i="47" s="1"/>
  <c r="L70" i="25"/>
  <c r="F362" i="25"/>
  <c r="C362" i="47" s="1"/>
  <c r="F245" i="25"/>
  <c r="C245" i="47" s="1"/>
  <c r="L246" i="25"/>
  <c r="H246" i="47" s="1"/>
  <c r="F158" i="25"/>
  <c r="C158" i="47" s="1"/>
  <c r="I186" i="25"/>
  <c r="L304" i="25"/>
  <c r="H304" i="47" s="1"/>
  <c r="G101" i="25"/>
  <c r="M129" i="25"/>
  <c r="G129" i="47" s="1"/>
  <c r="F304" i="25"/>
  <c r="C304" i="47" s="1"/>
  <c r="F43" i="25"/>
  <c r="C43" i="47" s="1"/>
  <c r="E247" i="25"/>
  <c r="B247" i="47" s="1"/>
  <c r="M362" i="25"/>
  <c r="G362" i="47" s="1"/>
  <c r="G217" i="25"/>
  <c r="F217" i="25"/>
  <c r="C217" i="47" s="1"/>
  <c r="I246" i="25"/>
  <c r="L333" i="25"/>
  <c r="H333" i="47" s="1"/>
  <c r="J275" i="25"/>
  <c r="E275" i="47" s="1"/>
  <c r="H246" i="25"/>
  <c r="D246" i="47" s="1"/>
  <c r="E102" i="25"/>
  <c r="B102" i="47" s="1"/>
  <c r="I333" i="25"/>
  <c r="F187" i="25"/>
  <c r="C187" i="47" s="1"/>
  <c r="J303" i="25"/>
  <c r="E303" i="47" s="1"/>
  <c r="H186" i="25"/>
  <c r="D186" i="47" s="1"/>
  <c r="M187" i="25"/>
  <c r="G187" i="47" s="1"/>
  <c r="F101" i="25"/>
  <c r="C101" i="47" s="1"/>
  <c r="J42" i="25"/>
  <c r="E42" i="47" s="1"/>
  <c r="E131" i="25"/>
  <c r="B131" i="47" s="1"/>
  <c r="M304" i="25"/>
  <c r="G304" i="47" s="1"/>
  <c r="J274" i="25"/>
  <c r="E274" i="47" s="1"/>
  <c r="I101" i="25"/>
  <c r="L187" i="25"/>
  <c r="H187" i="47" s="1"/>
  <c r="H275" i="25"/>
  <c r="D275" i="47" s="1"/>
  <c r="H100" i="25"/>
  <c r="D100" i="47" s="1"/>
  <c r="J43" i="25"/>
  <c r="E43" i="47" s="1"/>
  <c r="I362" i="25"/>
  <c r="J71" i="25"/>
  <c r="E71" i="47" s="1"/>
  <c r="F332" i="25"/>
  <c r="C332" i="47" s="1"/>
  <c r="F303" i="25"/>
  <c r="C303" i="47" s="1"/>
  <c r="I158" i="25"/>
  <c r="E71" i="25"/>
  <c r="B71" i="47" s="1"/>
  <c r="E392" i="25"/>
  <c r="B392" i="47" s="1"/>
  <c r="M333" i="25"/>
  <c r="G333" i="47" s="1"/>
  <c r="H130" i="25"/>
  <c r="D130" i="47" s="1"/>
  <c r="H304" i="25"/>
  <c r="D304" i="47" s="1"/>
  <c r="L217" i="25"/>
  <c r="H217" i="47" s="1"/>
  <c r="M158" i="25"/>
  <c r="G158" i="47" s="1"/>
  <c r="I71" i="25"/>
  <c r="K187" i="25"/>
  <c r="F187" i="47" s="1"/>
  <c r="H362" i="25"/>
  <c r="D362" i="47" s="1"/>
  <c r="K333" i="25"/>
  <c r="F333" i="47" s="1"/>
  <c r="H70" i="25"/>
  <c r="D70" i="47" s="1"/>
  <c r="M275" i="25"/>
  <c r="G275" i="47" s="1"/>
  <c r="F71" i="25"/>
  <c r="C71" i="47" s="1"/>
  <c r="I130" i="25"/>
  <c r="G304" i="25"/>
  <c r="M217" i="25"/>
  <c r="G217" i="47" s="1"/>
  <c r="E334" i="25"/>
  <c r="B334" i="47" s="1"/>
  <c r="J129" i="25"/>
  <c r="E129" i="47" s="1"/>
  <c r="H158" i="25"/>
  <c r="D158" i="47" s="1"/>
  <c r="L129" i="25"/>
  <c r="H129" i="47" s="1"/>
  <c r="H332" i="25"/>
  <c r="D332" i="47" s="1"/>
  <c r="J158" i="25"/>
  <c r="E158" i="47" s="1"/>
  <c r="J333" i="25"/>
  <c r="E333" i="47" s="1"/>
  <c r="G71" i="25"/>
  <c r="E159" i="25"/>
  <c r="B159" i="47" s="1"/>
  <c r="E218" i="25"/>
  <c r="B218" i="47" s="1"/>
  <c r="J246" i="25"/>
  <c r="E246" i="47" s="1"/>
  <c r="M130" i="25"/>
  <c r="G130" i="47" s="1"/>
  <c r="G303" i="25"/>
  <c r="J304" i="25"/>
  <c r="E304" i="47" s="1"/>
  <c r="I275" i="25"/>
  <c r="K158" i="25"/>
  <c r="F158" i="47" s="1"/>
  <c r="H71" i="25"/>
  <c r="D71" i="47" s="1"/>
  <c r="L157" i="25"/>
  <c r="H157" i="47" s="1"/>
  <c r="E276" i="25"/>
  <c r="B276" i="47" s="1"/>
  <c r="K101" i="25"/>
  <c r="F101" i="47" s="1"/>
  <c r="H333" i="25"/>
  <c r="D333" i="47" s="1"/>
  <c r="E44" i="25"/>
  <c r="B44" i="47" s="1"/>
  <c r="K217" i="25"/>
  <c r="F217" i="47" s="1"/>
  <c r="G158" i="25"/>
  <c r="L275" i="25"/>
  <c r="H275" i="47" s="1"/>
  <c r="F246" i="25"/>
  <c r="C246" i="47" s="1"/>
  <c r="G43" i="25"/>
  <c r="E305" i="25"/>
  <c r="B305" i="47" s="1"/>
  <c r="K130" i="25"/>
  <c r="F130" i="47" s="1"/>
  <c r="K43" i="25"/>
  <c r="F43" i="47" s="1"/>
  <c r="K71" i="25"/>
  <c r="F71" i="47" s="1"/>
  <c r="J130" i="25"/>
  <c r="E130" i="47" s="1"/>
  <c r="G130" i="25"/>
  <c r="J187" i="25"/>
  <c r="E187" i="47" s="1"/>
  <c r="I304" i="25"/>
  <c r="G362" i="25"/>
  <c r="I217" i="25"/>
  <c r="H101" i="25"/>
  <c r="D101" i="47" s="1"/>
  <c r="H188" i="25"/>
  <c r="D188" i="47" s="1"/>
  <c r="E335" i="25"/>
  <c r="B335" i="47" s="1"/>
  <c r="J276" i="25"/>
  <c r="E276" i="47" s="1"/>
  <c r="G246" i="25"/>
  <c r="L363" i="25"/>
  <c r="H363" i="47" s="1"/>
  <c r="G276" i="25"/>
  <c r="H159" i="25"/>
  <c r="D159" i="47" s="1"/>
  <c r="E188" i="25"/>
  <c r="B188" i="47" s="1"/>
  <c r="M44" i="25"/>
  <c r="G44" i="47" s="1"/>
  <c r="H363" i="25"/>
  <c r="D363" i="47" s="1"/>
  <c r="L43" i="25"/>
  <c r="G44" i="25"/>
  <c r="H276" i="25"/>
  <c r="D276" i="47" s="1"/>
  <c r="L130" i="25"/>
  <c r="H130" i="47" s="1"/>
  <c r="J218" i="25"/>
  <c r="E218" i="47" s="1"/>
  <c r="K188" i="25"/>
  <c r="F188" i="47" s="1"/>
  <c r="J247" i="25"/>
  <c r="E247" i="47" s="1"/>
  <c r="F72" i="25"/>
  <c r="C72" i="47" s="1"/>
  <c r="G72" i="25"/>
  <c r="E248" i="25"/>
  <c r="B248" i="47" s="1"/>
  <c r="G102" i="25"/>
  <c r="G334" i="25"/>
  <c r="H217" i="25"/>
  <c r="D217" i="47" s="1"/>
  <c r="F276" i="25"/>
  <c r="C276" i="47" s="1"/>
  <c r="M43" i="25"/>
  <c r="G43" i="47" s="1"/>
  <c r="E277" i="25"/>
  <c r="B277" i="47" s="1"/>
  <c r="E72" i="25"/>
  <c r="B72" i="47" s="1"/>
  <c r="I102" i="25"/>
  <c r="J305" i="25"/>
  <c r="E305" i="47" s="1"/>
  <c r="G333" i="25"/>
  <c r="L71" i="25"/>
  <c r="K305" i="25"/>
  <c r="F305" i="47" s="1"/>
  <c r="E160" i="25"/>
  <c r="B160" i="47" s="1"/>
  <c r="K102" i="25"/>
  <c r="F102" i="47" s="1"/>
  <c r="M363" i="25"/>
  <c r="G363" i="47" s="1"/>
  <c r="I159" i="25"/>
  <c r="L158" i="25"/>
  <c r="H158" i="47" s="1"/>
  <c r="F131" i="25"/>
  <c r="C131" i="47" s="1"/>
  <c r="K159" i="25"/>
  <c r="F159" i="47" s="1"/>
  <c r="F218" i="25"/>
  <c r="C218" i="47" s="1"/>
  <c r="J44" i="25"/>
  <c r="E44" i="47" s="1"/>
  <c r="E189" i="25"/>
  <c r="B189" i="47" s="1"/>
  <c r="J131" i="25"/>
  <c r="E131" i="47" s="1"/>
  <c r="F333" i="25"/>
  <c r="C333" i="47" s="1"/>
  <c r="I43" i="25"/>
  <c r="K304" i="25"/>
  <c r="F304" i="47" s="1"/>
  <c r="J362" i="25"/>
  <c r="E362" i="47" s="1"/>
  <c r="L362" i="25"/>
  <c r="H362" i="47" s="1"/>
  <c r="I189" i="25"/>
  <c r="K131" i="25"/>
  <c r="F131" i="47" s="1"/>
  <c r="I72" i="25"/>
  <c r="J189" i="25"/>
  <c r="E189" i="47" s="1"/>
  <c r="I247" i="25"/>
  <c r="E190" i="25"/>
  <c r="B190" i="47" s="1"/>
  <c r="F247" i="25"/>
  <c r="C247" i="47" s="1"/>
  <c r="M72" i="25"/>
  <c r="G72" i="47" s="1"/>
  <c r="L72" i="25"/>
  <c r="L189" i="25"/>
  <c r="H189" i="47" s="1"/>
  <c r="E363" i="25"/>
  <c r="B363" i="47" s="1"/>
  <c r="H187" i="25"/>
  <c r="D187" i="47" s="1"/>
  <c r="I187" i="25"/>
  <c r="F189" i="25"/>
  <c r="C189" i="47" s="1"/>
  <c r="K189" i="25"/>
  <c r="F189" i="47" s="1"/>
  <c r="G218" i="25"/>
  <c r="K247" i="25"/>
  <c r="F247" i="47" s="1"/>
  <c r="I44" i="25"/>
  <c r="G187" i="25"/>
  <c r="H72" i="25"/>
  <c r="D72" i="47" s="1"/>
  <c r="J102" i="25"/>
  <c r="E102" i="47" s="1"/>
  <c r="J392" i="25"/>
  <c r="E392" i="47" s="1"/>
  <c r="E422" i="25"/>
  <c r="B422" i="47" s="1"/>
  <c r="K72" i="25"/>
  <c r="F72" i="47" s="1"/>
  <c r="I276" i="25"/>
  <c r="J159" i="25"/>
  <c r="E159" i="47" s="1"/>
  <c r="E364" i="25"/>
  <c r="B364" i="47" s="1"/>
  <c r="M159" i="25"/>
  <c r="G159" i="47" s="1"/>
  <c r="K363" i="25"/>
  <c r="F363" i="47" s="1"/>
  <c r="M102" i="25"/>
  <c r="G102" i="47" s="1"/>
  <c r="E73" i="25"/>
  <c r="B73" i="47" s="1"/>
  <c r="G247" i="25"/>
  <c r="G275" i="25"/>
  <c r="H43" i="25"/>
  <c r="D43" i="47" s="1"/>
  <c r="K276" i="25"/>
  <c r="F276" i="47" s="1"/>
  <c r="I392" i="25"/>
  <c r="I131" i="25"/>
  <c r="G188" i="25"/>
  <c r="K275" i="25"/>
  <c r="F275" i="47" s="1"/>
  <c r="K44" i="25"/>
  <c r="F44" i="47" s="1"/>
  <c r="G131" i="25"/>
  <c r="J101" i="25"/>
  <c r="E101" i="47" s="1"/>
  <c r="H102" i="25"/>
  <c r="D102" i="47" s="1"/>
  <c r="F334" i="25"/>
  <c r="C334" i="47" s="1"/>
  <c r="G363" i="25"/>
  <c r="K362" i="25"/>
  <c r="F362" i="47" s="1"/>
  <c r="H189" i="25"/>
  <c r="D189" i="47" s="1"/>
  <c r="M392" i="25"/>
  <c r="G392" i="47" s="1"/>
  <c r="I218" i="25"/>
  <c r="E219" i="25"/>
  <c r="B219" i="47" s="1"/>
  <c r="F102" i="25"/>
  <c r="C102" i="47" s="1"/>
  <c r="M247" i="25"/>
  <c r="G247" i="47" s="1"/>
  <c r="L102" i="25"/>
  <c r="J188" i="25"/>
  <c r="E188" i="47" s="1"/>
  <c r="L159" i="25"/>
  <c r="H159" i="47" s="1"/>
  <c r="H305" i="25"/>
  <c r="D305" i="47" s="1"/>
  <c r="F275" i="25"/>
  <c r="C275" i="47" s="1"/>
  <c r="E103" i="25"/>
  <c r="B103" i="47" s="1"/>
  <c r="G159" i="25"/>
  <c r="K392" i="25"/>
  <c r="F392" i="47" s="1"/>
  <c r="L218" i="25"/>
  <c r="H218" i="47" s="1"/>
  <c r="L101" i="25"/>
  <c r="K246" i="25"/>
  <c r="F246" i="47" s="1"/>
  <c r="E132" i="25"/>
  <c r="B132" i="47" s="1"/>
  <c r="M218" i="25"/>
  <c r="G218" i="47" s="1"/>
  <c r="L247" i="25"/>
  <c r="H247" i="47" s="1"/>
  <c r="H247" i="25"/>
  <c r="D247" i="47" s="1"/>
  <c r="L188" i="25"/>
  <c r="H188" i="47" s="1"/>
  <c r="H44" i="25"/>
  <c r="D44" i="47" s="1"/>
  <c r="M305" i="25"/>
  <c r="G305" i="47" s="1"/>
  <c r="M276" i="25"/>
  <c r="G276" i="47" s="1"/>
  <c r="I305" i="25"/>
  <c r="M131" i="25"/>
  <c r="G131" i="47" s="1"/>
  <c r="J217" i="25"/>
  <c r="E217" i="47" s="1"/>
  <c r="J72" i="25"/>
  <c r="E72" i="47" s="1"/>
  <c r="F188" i="25"/>
  <c r="C188" i="47" s="1"/>
  <c r="F130" i="25"/>
  <c r="C130" i="47" s="1"/>
  <c r="F392" i="25"/>
  <c r="C392" i="47" s="1"/>
  <c r="M189" i="25"/>
  <c r="G189" i="47" s="1"/>
  <c r="L392" i="25"/>
  <c r="H392" i="47" s="1"/>
  <c r="E393" i="25"/>
  <c r="B393" i="47" s="1"/>
  <c r="E306" i="25"/>
  <c r="B306" i="47" s="1"/>
  <c r="F363" i="25"/>
  <c r="C363" i="47" s="1"/>
  <c r="E45" i="25"/>
  <c r="B45" i="47" s="1"/>
  <c r="L276" i="25"/>
  <c r="H276" i="47" s="1"/>
  <c r="J334" i="25"/>
  <c r="E334" i="47" s="1"/>
  <c r="G305" i="25"/>
  <c r="H334" i="25"/>
  <c r="D334" i="47" s="1"/>
  <c r="F305" i="25"/>
  <c r="C305" i="47" s="1"/>
  <c r="H131" i="25"/>
  <c r="D131" i="47" s="1"/>
  <c r="G248" i="25"/>
  <c r="G45" i="25"/>
  <c r="J306" i="25"/>
  <c r="E306" i="47" s="1"/>
  <c r="I73" i="25"/>
  <c r="E423" i="25"/>
  <c r="B423" i="47" s="1"/>
  <c r="I306" i="25"/>
  <c r="I190" i="25"/>
  <c r="J103" i="25"/>
  <c r="E103" i="47" s="1"/>
  <c r="M422" i="25"/>
  <c r="G422" i="47" s="1"/>
  <c r="M306" i="25"/>
  <c r="G306" i="47" s="1"/>
  <c r="H364" i="25"/>
  <c r="D364" i="47" s="1"/>
  <c r="H132" i="25"/>
  <c r="D132" i="47" s="1"/>
  <c r="F248" i="25"/>
  <c r="C248" i="47" s="1"/>
  <c r="M73" i="25"/>
  <c r="G73" i="47" s="1"/>
  <c r="E452" i="25"/>
  <c r="B452" i="47" s="1"/>
  <c r="K422" i="25"/>
  <c r="F422" i="47" s="1"/>
  <c r="I422" i="25"/>
  <c r="K160" i="25"/>
  <c r="F160" i="47" s="1"/>
  <c r="H392" i="25"/>
  <c r="D392" i="47" s="1"/>
  <c r="K306" i="25"/>
  <c r="F306" i="47" s="1"/>
  <c r="K103" i="25"/>
  <c r="F103" i="47" s="1"/>
  <c r="L131" i="25"/>
  <c r="H131" i="47" s="1"/>
  <c r="G335" i="25"/>
  <c r="K277" i="25"/>
  <c r="F277" i="47" s="1"/>
  <c r="E249" i="25"/>
  <c r="B249" i="47" s="1"/>
  <c r="L45" i="25"/>
  <c r="K364" i="25"/>
  <c r="F364" i="47" s="1"/>
  <c r="F132" i="25"/>
  <c r="C132" i="47" s="1"/>
  <c r="F159" i="25"/>
  <c r="C159" i="47" s="1"/>
  <c r="H335" i="25"/>
  <c r="D335" i="47" s="1"/>
  <c r="K248" i="25"/>
  <c r="F248" i="47" s="1"/>
  <c r="E307" i="25"/>
  <c r="B307" i="47" s="1"/>
  <c r="M219" i="25"/>
  <c r="G219" i="47" s="1"/>
  <c r="K219" i="25"/>
  <c r="F219" i="47" s="1"/>
  <c r="J335" i="25"/>
  <c r="E335" i="47" s="1"/>
  <c r="L190" i="25"/>
  <c r="H190" i="47" s="1"/>
  <c r="H277" i="25"/>
  <c r="D277" i="47" s="1"/>
  <c r="H103" i="25"/>
  <c r="D103" i="47" s="1"/>
  <c r="F44" i="25"/>
  <c r="C44" i="47" s="1"/>
  <c r="M132" i="25"/>
  <c r="G132" i="47" s="1"/>
  <c r="M160" i="25"/>
  <c r="G160" i="47" s="1"/>
  <c r="L334" i="25"/>
  <c r="H334" i="47" s="1"/>
  <c r="M45" i="25"/>
  <c r="G45" i="47" s="1"/>
  <c r="F73" i="25"/>
  <c r="C73" i="47" s="1"/>
  <c r="J364" i="25"/>
  <c r="E364" i="47" s="1"/>
  <c r="M248" i="25"/>
  <c r="G248" i="47" s="1"/>
  <c r="I188" i="25"/>
  <c r="I103" i="25"/>
  <c r="J363" i="25"/>
  <c r="E363" i="47" s="1"/>
  <c r="I132" i="25"/>
  <c r="M335" i="25"/>
  <c r="G335" i="47" s="1"/>
  <c r="L393" i="25"/>
  <c r="H393" i="47" s="1"/>
  <c r="E104" i="25"/>
  <c r="B104" i="47" s="1"/>
  <c r="F103" i="25"/>
  <c r="C103" i="47" s="1"/>
  <c r="I45" i="25"/>
  <c r="M277" i="25"/>
  <c r="G277" i="47" s="1"/>
  <c r="G160" i="25"/>
  <c r="M334" i="25"/>
  <c r="G334" i="47" s="1"/>
  <c r="G306" i="25"/>
  <c r="E133" i="25"/>
  <c r="B133" i="47" s="1"/>
  <c r="J73" i="25"/>
  <c r="E73" i="47" s="1"/>
  <c r="J277" i="25"/>
  <c r="E277" i="47" s="1"/>
  <c r="K45" i="25"/>
  <c r="F45" i="47" s="1"/>
  <c r="E46" i="25"/>
  <c r="B46" i="47" s="1"/>
  <c r="F45" i="25"/>
  <c r="C45" i="47" s="1"/>
  <c r="H218" i="25"/>
  <c r="D218" i="47" s="1"/>
  <c r="E191" i="25"/>
  <c r="B191" i="47" s="1"/>
  <c r="I334" i="25"/>
  <c r="H306" i="25"/>
  <c r="D306" i="47" s="1"/>
  <c r="K334" i="25"/>
  <c r="F334" i="47" s="1"/>
  <c r="I248" i="25"/>
  <c r="G190" i="25"/>
  <c r="F364" i="25"/>
  <c r="C364" i="47" s="1"/>
  <c r="H422" i="25"/>
  <c r="D422" i="47" s="1"/>
  <c r="G392" i="25"/>
  <c r="L44" i="25"/>
  <c r="I219" i="25"/>
  <c r="F190" i="25"/>
  <c r="C190" i="47" s="1"/>
  <c r="J248" i="25"/>
  <c r="E248" i="47" s="1"/>
  <c r="K190" i="25"/>
  <c r="F190" i="47" s="1"/>
  <c r="L364" i="25"/>
  <c r="H364" i="47" s="1"/>
  <c r="I277" i="25"/>
  <c r="L248" i="25"/>
  <c r="H248" i="47" s="1"/>
  <c r="E365" i="25"/>
  <c r="B365" i="47" s="1"/>
  <c r="L277" i="25"/>
  <c r="H277" i="47" s="1"/>
  <c r="K218" i="25"/>
  <c r="F218" i="47" s="1"/>
  <c r="K132" i="25"/>
  <c r="F132" i="47" s="1"/>
  <c r="G73" i="25"/>
  <c r="E278" i="25"/>
  <c r="B278" i="47" s="1"/>
  <c r="E161" i="25"/>
  <c r="B161" i="47" s="1"/>
  <c r="M188" i="25"/>
  <c r="G188" i="47" s="1"/>
  <c r="J422" i="25"/>
  <c r="E422" i="47" s="1"/>
  <c r="K73" i="25"/>
  <c r="F73" i="47" s="1"/>
  <c r="E74" i="25"/>
  <c r="B74" i="47" s="1"/>
  <c r="E220" i="25"/>
  <c r="B220" i="47" s="1"/>
  <c r="I363" i="25"/>
  <c r="M101" i="25"/>
  <c r="G101" i="47" s="1"/>
  <c r="H393" i="25"/>
  <c r="D393" i="47" s="1"/>
  <c r="G277" i="25"/>
  <c r="M393" i="25"/>
  <c r="G393" i="47" s="1"/>
  <c r="L305" i="25"/>
  <c r="H305" i="47" s="1"/>
  <c r="J393" i="25"/>
  <c r="E393" i="47" s="1"/>
  <c r="G189" i="25"/>
  <c r="K393" i="25"/>
  <c r="F393" i="47" s="1"/>
  <c r="F306" i="25"/>
  <c r="C306" i="47" s="1"/>
  <c r="L306" i="25"/>
  <c r="H306" i="47" s="1"/>
  <c r="J45" i="25"/>
  <c r="E45" i="47" s="1"/>
  <c r="H248" i="25"/>
  <c r="D248" i="47" s="1"/>
  <c r="H219" i="25"/>
  <c r="D219" i="47" s="1"/>
  <c r="E162" i="25"/>
  <c r="B162" i="47" s="1"/>
  <c r="K335" i="25"/>
  <c r="F335" i="47" s="1"/>
  <c r="I160" i="25"/>
  <c r="F335" i="25"/>
  <c r="C335" i="47" s="1"/>
  <c r="J132" i="25"/>
  <c r="E132" i="47" s="1"/>
  <c r="H190" i="25"/>
  <c r="D190" i="47" s="1"/>
  <c r="J160" i="25"/>
  <c r="E160" i="47" s="1"/>
  <c r="L422" i="25"/>
  <c r="H422" i="47" s="1"/>
  <c r="J219" i="25"/>
  <c r="E219" i="47" s="1"/>
  <c r="H45" i="25"/>
  <c r="D45" i="47" s="1"/>
  <c r="G393" i="25"/>
  <c r="E336" i="25"/>
  <c r="B336" i="47" s="1"/>
  <c r="L103" i="25"/>
  <c r="L160" i="25"/>
  <c r="H160" i="47" s="1"/>
  <c r="L132" i="25"/>
  <c r="H132" i="47" s="1"/>
  <c r="H160" i="25"/>
  <c r="D160" i="47" s="1"/>
  <c r="H307" i="25"/>
  <c r="D307" i="47" s="1"/>
  <c r="H394" i="25"/>
  <c r="D394" i="47" s="1"/>
  <c r="G336" i="25"/>
  <c r="I394" i="25"/>
  <c r="H249" i="25"/>
  <c r="D249" i="47" s="1"/>
  <c r="I162" i="25"/>
  <c r="E192" i="25"/>
  <c r="B192" i="47" s="1"/>
  <c r="H46" i="25"/>
  <c r="D46" i="47" s="1"/>
  <c r="E482" i="25"/>
  <c r="B482" i="47" s="1"/>
  <c r="I335" i="25"/>
  <c r="M103" i="25"/>
  <c r="G103" i="47" s="1"/>
  <c r="I249" i="25"/>
  <c r="F393" i="25"/>
  <c r="C393" i="47" s="1"/>
  <c r="H161" i="25"/>
  <c r="D161" i="47" s="1"/>
  <c r="E47" i="25"/>
  <c r="B47" i="47" s="1"/>
  <c r="G365" i="25"/>
  <c r="E250" i="25"/>
  <c r="B250" i="47" s="1"/>
  <c r="M191" i="25"/>
  <c r="G191" i="47" s="1"/>
  <c r="H73" i="25"/>
  <c r="D73" i="47" s="1"/>
  <c r="G191" i="25"/>
  <c r="K161" i="25"/>
  <c r="F161" i="47" s="1"/>
  <c r="E394" i="25"/>
  <c r="B394" i="47" s="1"/>
  <c r="F74" i="25"/>
  <c r="C74" i="47" s="1"/>
  <c r="K278" i="25"/>
  <c r="F278" i="47" s="1"/>
  <c r="M394" i="25"/>
  <c r="G394" i="47" s="1"/>
  <c r="H220" i="25"/>
  <c r="D220" i="47" s="1"/>
  <c r="F277" i="25"/>
  <c r="C277" i="47" s="1"/>
  <c r="I161" i="25"/>
  <c r="M279" i="25"/>
  <c r="G279" i="47" s="1"/>
  <c r="F423" i="25"/>
  <c r="C423" i="47" s="1"/>
  <c r="J394" i="25"/>
  <c r="E394" i="47" s="1"/>
  <c r="J423" i="25"/>
  <c r="E423" i="47" s="1"/>
  <c r="F365" i="25"/>
  <c r="C365" i="47" s="1"/>
  <c r="J336" i="25"/>
  <c r="E336" i="47" s="1"/>
  <c r="M190" i="25"/>
  <c r="G190" i="47" s="1"/>
  <c r="M307" i="25"/>
  <c r="G307" i="47" s="1"/>
  <c r="E75" i="25"/>
  <c r="B75" i="47" s="1"/>
  <c r="F278" i="25"/>
  <c r="C278" i="47" s="1"/>
  <c r="G452" i="25"/>
  <c r="I336" i="25"/>
  <c r="E163" i="25"/>
  <c r="B163" i="47" s="1"/>
  <c r="L220" i="25"/>
  <c r="H220" i="47" s="1"/>
  <c r="G161" i="25"/>
  <c r="F191" i="25"/>
  <c r="C191" i="47" s="1"/>
  <c r="K336" i="25"/>
  <c r="F336" i="47" s="1"/>
  <c r="H191" i="25"/>
  <c r="D191" i="47" s="1"/>
  <c r="J190" i="25"/>
  <c r="E190" i="47" s="1"/>
  <c r="G422" i="25"/>
  <c r="M104" i="25"/>
  <c r="G104" i="47" s="1"/>
  <c r="F422" i="25"/>
  <c r="C422" i="47" s="1"/>
  <c r="I452" i="25"/>
  <c r="F46" i="25"/>
  <c r="C46" i="47" s="1"/>
  <c r="M46" i="25"/>
  <c r="G46" i="47" s="1"/>
  <c r="J74" i="25"/>
  <c r="E74" i="47" s="1"/>
  <c r="K46" i="25"/>
  <c r="F46" i="47" s="1"/>
  <c r="M365" i="25"/>
  <c r="G365" i="47" s="1"/>
  <c r="E134" i="25"/>
  <c r="B134" i="47" s="1"/>
  <c r="L249" i="25"/>
  <c r="H249" i="47" s="1"/>
  <c r="K452" i="25"/>
  <c r="F452" i="47" s="1"/>
  <c r="F220" i="25"/>
  <c r="C220" i="47" s="1"/>
  <c r="G133" i="25"/>
  <c r="E424" i="25"/>
  <c r="B424" i="47" s="1"/>
  <c r="K394" i="25"/>
  <c r="F394" i="47" s="1"/>
  <c r="L162" i="25"/>
  <c r="H162" i="47" s="1"/>
  <c r="E337" i="25"/>
  <c r="B337" i="47" s="1"/>
  <c r="L73" i="25"/>
  <c r="E453" i="25"/>
  <c r="B453" i="47" s="1"/>
  <c r="J365" i="25"/>
  <c r="E365" i="47" s="1"/>
  <c r="J220" i="25"/>
  <c r="E220" i="47" s="1"/>
  <c r="J133" i="25"/>
  <c r="E133" i="47" s="1"/>
  <c r="J46" i="25"/>
  <c r="E46" i="47" s="1"/>
  <c r="K220" i="25"/>
  <c r="F220" i="47" s="1"/>
  <c r="G278" i="25"/>
  <c r="I364" i="25"/>
  <c r="H452" i="25"/>
  <c r="D452" i="47" s="1"/>
  <c r="L307" i="25"/>
  <c r="H307" i="47" s="1"/>
  <c r="L46" i="25"/>
  <c r="J452" i="25"/>
  <c r="E452" i="47" s="1"/>
  <c r="F219" i="25"/>
  <c r="C219" i="47" s="1"/>
  <c r="K191" i="25"/>
  <c r="F191" i="47" s="1"/>
  <c r="K249" i="25"/>
  <c r="F249" i="47" s="1"/>
  <c r="E366" i="25"/>
  <c r="B366" i="47" s="1"/>
  <c r="F162" i="25"/>
  <c r="C162" i="47" s="1"/>
  <c r="L452" i="25"/>
  <c r="H452" i="47" s="1"/>
  <c r="L278" i="25"/>
  <c r="H278" i="47" s="1"/>
  <c r="I278" i="25"/>
  <c r="L365" i="25"/>
  <c r="H365" i="47" s="1"/>
  <c r="I423" i="25"/>
  <c r="L336" i="25"/>
  <c r="H336" i="47" s="1"/>
  <c r="K423" i="25"/>
  <c r="F423" i="47" s="1"/>
  <c r="L219" i="25"/>
  <c r="H219" i="47" s="1"/>
  <c r="F307" i="25"/>
  <c r="C307" i="47" s="1"/>
  <c r="E221" i="25"/>
  <c r="B221" i="47" s="1"/>
  <c r="F249" i="25"/>
  <c r="C249" i="47" s="1"/>
  <c r="M249" i="25"/>
  <c r="G249" i="47" s="1"/>
  <c r="G364" i="25"/>
  <c r="J307" i="25"/>
  <c r="E307" i="47" s="1"/>
  <c r="G307" i="25"/>
  <c r="G423" i="25"/>
  <c r="G103" i="25"/>
  <c r="L335" i="25"/>
  <c r="H335" i="47" s="1"/>
  <c r="I393" i="25"/>
  <c r="G220" i="25"/>
  <c r="K365" i="25"/>
  <c r="F365" i="47" s="1"/>
  <c r="I191" i="25"/>
  <c r="M278" i="25"/>
  <c r="G278" i="47" s="1"/>
  <c r="I74" i="25"/>
  <c r="L394" i="25"/>
  <c r="H394" i="47" s="1"/>
  <c r="K307" i="25"/>
  <c r="F307" i="47" s="1"/>
  <c r="K104" i="25"/>
  <c r="F104" i="47" s="1"/>
  <c r="M364" i="25"/>
  <c r="G364" i="47" s="1"/>
  <c r="G132" i="25"/>
  <c r="F336" i="25"/>
  <c r="C336" i="47" s="1"/>
  <c r="K133" i="25"/>
  <c r="F133" i="47" s="1"/>
  <c r="I220" i="25"/>
  <c r="H278" i="25"/>
  <c r="D278" i="47" s="1"/>
  <c r="M423" i="25"/>
  <c r="G423" i="47" s="1"/>
  <c r="I46" i="25"/>
  <c r="K74" i="25"/>
  <c r="F74" i="47" s="1"/>
  <c r="M133" i="25"/>
  <c r="G133" i="47" s="1"/>
  <c r="G219" i="25"/>
  <c r="E279" i="25"/>
  <c r="B279" i="47" s="1"/>
  <c r="G249" i="25"/>
  <c r="J249" i="25"/>
  <c r="E249" i="47" s="1"/>
  <c r="E395" i="25"/>
  <c r="B395" i="47" s="1"/>
  <c r="E308" i="25"/>
  <c r="B308" i="47" s="1"/>
  <c r="G74" i="25"/>
  <c r="I104" i="25"/>
  <c r="M220" i="25"/>
  <c r="G220" i="47" s="1"/>
  <c r="H104" i="25"/>
  <c r="D104" i="47" s="1"/>
  <c r="J75" i="25"/>
  <c r="E75" i="47" s="1"/>
  <c r="E222" i="25"/>
  <c r="B222" i="47" s="1"/>
  <c r="J482" i="25"/>
  <c r="E482" i="47" s="1"/>
  <c r="F161" i="25"/>
  <c r="C161" i="47" s="1"/>
  <c r="G279" i="25"/>
  <c r="J161" i="25"/>
  <c r="E161" i="47" s="1"/>
  <c r="K250" i="25"/>
  <c r="F250" i="47" s="1"/>
  <c r="I105" i="25"/>
  <c r="I453" i="25"/>
  <c r="H75" i="25"/>
  <c r="D75" i="47" s="1"/>
  <c r="M105" i="25"/>
  <c r="G105" i="47" s="1"/>
  <c r="M453" i="25"/>
  <c r="G453" i="47" s="1"/>
  <c r="K192" i="25"/>
  <c r="F192" i="47" s="1"/>
  <c r="F47" i="25"/>
  <c r="C47" i="47" s="1"/>
  <c r="H162" i="25"/>
  <c r="D162" i="47" s="1"/>
  <c r="M250" i="25"/>
  <c r="G250" i="47" s="1"/>
  <c r="L105" i="25"/>
  <c r="J134" i="25"/>
  <c r="E134" i="47" s="1"/>
  <c r="L221" i="25"/>
  <c r="H221" i="47" s="1"/>
  <c r="J104" i="25"/>
  <c r="E104" i="47" s="1"/>
  <c r="H336" i="25"/>
  <c r="D336" i="47" s="1"/>
  <c r="L133" i="25"/>
  <c r="H133" i="47" s="1"/>
  <c r="M395" i="25"/>
  <c r="G395" i="47" s="1"/>
  <c r="H424" i="25"/>
  <c r="D424" i="47" s="1"/>
  <c r="E512" i="25"/>
  <c r="B512" i="47" s="1"/>
  <c r="G46" i="25"/>
  <c r="J395" i="25"/>
  <c r="E395" i="47" s="1"/>
  <c r="L47" i="25"/>
  <c r="H423" i="25"/>
  <c r="D423" i="47" s="1"/>
  <c r="I221" i="25"/>
  <c r="J162" i="25"/>
  <c r="E162" i="47" s="1"/>
  <c r="F366" i="25"/>
  <c r="C366" i="47" s="1"/>
  <c r="I250" i="25"/>
  <c r="M366" i="25"/>
  <c r="G366" i="47" s="1"/>
  <c r="E105" i="25"/>
  <c r="B105" i="47" s="1"/>
  <c r="F394" i="25"/>
  <c r="C394" i="47" s="1"/>
  <c r="L74" i="25"/>
  <c r="L453" i="25"/>
  <c r="H453" i="47" s="1"/>
  <c r="G163" i="25"/>
  <c r="G453" i="25"/>
  <c r="L191" i="25"/>
  <c r="H191" i="47" s="1"/>
  <c r="M337" i="25"/>
  <c r="G337" i="47" s="1"/>
  <c r="I279" i="25"/>
  <c r="I365" i="25"/>
  <c r="G75" i="25"/>
  <c r="H133" i="25"/>
  <c r="D133" i="47" s="1"/>
  <c r="E367" i="25"/>
  <c r="B367" i="47" s="1"/>
  <c r="J424" i="25"/>
  <c r="E424" i="47" s="1"/>
  <c r="L308" i="25"/>
  <c r="H308" i="47" s="1"/>
  <c r="E483" i="25"/>
  <c r="B483" i="47" s="1"/>
  <c r="L75" i="25"/>
  <c r="H366" i="25"/>
  <c r="D366" i="47" s="1"/>
  <c r="M161" i="25"/>
  <c r="G161" i="47" s="1"/>
  <c r="J278" i="25"/>
  <c r="E278" i="47" s="1"/>
  <c r="H308" i="25"/>
  <c r="D308" i="47" s="1"/>
  <c r="M308" i="25"/>
  <c r="G308" i="47" s="1"/>
  <c r="J163" i="25"/>
  <c r="E163" i="47" s="1"/>
  <c r="F105" i="25"/>
  <c r="C105" i="47" s="1"/>
  <c r="J308" i="25"/>
  <c r="E308" i="47" s="1"/>
  <c r="H395" i="25"/>
  <c r="D395" i="47" s="1"/>
  <c r="E135" i="25"/>
  <c r="B135" i="47" s="1"/>
  <c r="E396" i="25"/>
  <c r="B396" i="47" s="1"/>
  <c r="M134" i="25"/>
  <c r="G134" i="47" s="1"/>
  <c r="G394" i="25"/>
  <c r="H453" i="25"/>
  <c r="D453" i="47" s="1"/>
  <c r="K163" i="25"/>
  <c r="F163" i="47" s="1"/>
  <c r="I337" i="25"/>
  <c r="I366" i="25"/>
  <c r="I47" i="25"/>
  <c r="G366" i="25"/>
  <c r="I307" i="25"/>
  <c r="F250" i="25"/>
  <c r="C250" i="47" s="1"/>
  <c r="F453" i="25"/>
  <c r="C453" i="47" s="1"/>
  <c r="K337" i="25"/>
  <c r="F337" i="47" s="1"/>
  <c r="F308" i="25"/>
  <c r="C308" i="47" s="1"/>
  <c r="F279" i="25"/>
  <c r="C279" i="47" s="1"/>
  <c r="I308" i="25"/>
  <c r="G162" i="25"/>
  <c r="J191" i="25"/>
  <c r="E191" i="47" s="1"/>
  <c r="L161" i="25"/>
  <c r="H161" i="47" s="1"/>
  <c r="G308" i="25"/>
  <c r="L423" i="25"/>
  <c r="H423" i="47" s="1"/>
  <c r="H105" i="25"/>
  <c r="D105" i="47" s="1"/>
  <c r="F424" i="25"/>
  <c r="C424" i="47" s="1"/>
  <c r="E193" i="25"/>
  <c r="B193" i="47" s="1"/>
  <c r="H192" i="25"/>
  <c r="D192" i="47" s="1"/>
  <c r="E164" i="25"/>
  <c r="B164" i="47" s="1"/>
  <c r="K482" i="25"/>
  <c r="F482" i="47" s="1"/>
  <c r="F160" i="25"/>
  <c r="C160" i="47" s="1"/>
  <c r="F104" i="25"/>
  <c r="C104" i="47" s="1"/>
  <c r="H279" i="25"/>
  <c r="D279" i="47" s="1"/>
  <c r="F221" i="25"/>
  <c r="C221" i="47" s="1"/>
  <c r="K308" i="25"/>
  <c r="F308" i="47" s="1"/>
  <c r="F163" i="25"/>
  <c r="C163" i="47" s="1"/>
  <c r="H47" i="25"/>
  <c r="D47" i="47" s="1"/>
  <c r="M74" i="25"/>
  <c r="G74" i="47" s="1"/>
  <c r="M47" i="25"/>
  <c r="G47" i="47" s="1"/>
  <c r="M482" i="25"/>
  <c r="G482" i="47" s="1"/>
  <c r="F482" i="25"/>
  <c r="C482" i="47" s="1"/>
  <c r="F395" i="25"/>
  <c r="C395" i="47" s="1"/>
  <c r="E106" i="25"/>
  <c r="B106" i="47" s="1"/>
  <c r="G221" i="25"/>
  <c r="L104" i="25"/>
  <c r="E280" i="25"/>
  <c r="B280" i="47" s="1"/>
  <c r="J221" i="25"/>
  <c r="E221" i="47" s="1"/>
  <c r="K453" i="25"/>
  <c r="F453" i="47" s="1"/>
  <c r="L424" i="25"/>
  <c r="H424" i="47" s="1"/>
  <c r="M336" i="25"/>
  <c r="G336" i="47" s="1"/>
  <c r="K162" i="25"/>
  <c r="F162" i="47" s="1"/>
  <c r="J47" i="25"/>
  <c r="E47" i="47" s="1"/>
  <c r="H337" i="25"/>
  <c r="D337" i="47" s="1"/>
  <c r="I134" i="25"/>
  <c r="J250" i="25"/>
  <c r="E250" i="47" s="1"/>
  <c r="E338" i="25"/>
  <c r="B338" i="47" s="1"/>
  <c r="E48" i="25"/>
  <c r="B48" i="47" s="1"/>
  <c r="F134" i="25"/>
  <c r="C134" i="47" s="1"/>
  <c r="L366" i="25"/>
  <c r="H366" i="47" s="1"/>
  <c r="K134" i="25"/>
  <c r="F134" i="47" s="1"/>
  <c r="E251" i="25"/>
  <c r="B251" i="47" s="1"/>
  <c r="J192" i="25"/>
  <c r="E192" i="47" s="1"/>
  <c r="H74" i="25"/>
  <c r="D74" i="47" s="1"/>
  <c r="J337" i="25"/>
  <c r="E337" i="47" s="1"/>
  <c r="E425" i="25"/>
  <c r="B425" i="47" s="1"/>
  <c r="I192" i="25"/>
  <c r="M163" i="25"/>
  <c r="G163" i="47" s="1"/>
  <c r="K395" i="25"/>
  <c r="F395" i="47" s="1"/>
  <c r="L163" i="25"/>
  <c r="H163" i="47" s="1"/>
  <c r="H221" i="25"/>
  <c r="D221" i="47" s="1"/>
  <c r="G105" i="25"/>
  <c r="G424" i="25"/>
  <c r="H365" i="25"/>
  <c r="D365" i="47" s="1"/>
  <c r="E454" i="25"/>
  <c r="B454" i="47" s="1"/>
  <c r="F452" i="25"/>
  <c r="C452" i="47" s="1"/>
  <c r="K47" i="25"/>
  <c r="F47" i="47" s="1"/>
  <c r="F337" i="25"/>
  <c r="C337" i="47" s="1"/>
  <c r="I482" i="25"/>
  <c r="G47" i="25"/>
  <c r="G104" i="25"/>
  <c r="J279" i="25"/>
  <c r="E279" i="47" s="1"/>
  <c r="M424" i="25"/>
  <c r="G424" i="47" s="1"/>
  <c r="I395" i="25"/>
  <c r="M452" i="25"/>
  <c r="G452" i="47" s="1"/>
  <c r="F75" i="25"/>
  <c r="C75" i="47" s="1"/>
  <c r="I163" i="25"/>
  <c r="L482" i="25"/>
  <c r="H482" i="47" s="1"/>
  <c r="M221" i="25"/>
  <c r="G221" i="47" s="1"/>
  <c r="H163" i="25"/>
  <c r="D163" i="47" s="1"/>
  <c r="L250" i="25"/>
  <c r="H250" i="47" s="1"/>
  <c r="G134" i="25"/>
  <c r="J105" i="25"/>
  <c r="E105" i="47" s="1"/>
  <c r="F133" i="25"/>
  <c r="C133" i="47" s="1"/>
  <c r="K75" i="25"/>
  <c r="F75" i="47" s="1"/>
  <c r="K279" i="25"/>
  <c r="F279" i="47" s="1"/>
  <c r="H134" i="25"/>
  <c r="D134" i="47" s="1"/>
  <c r="I75" i="25"/>
  <c r="G395" i="25"/>
  <c r="L134" i="25"/>
  <c r="H134" i="47" s="1"/>
  <c r="E309" i="25"/>
  <c r="B309" i="47" s="1"/>
  <c r="H482" i="25"/>
  <c r="D482" i="47" s="1"/>
  <c r="I133" i="25"/>
  <c r="F192" i="25"/>
  <c r="C192" i="47" s="1"/>
  <c r="L395" i="25"/>
  <c r="H395" i="47" s="1"/>
  <c r="L337" i="25"/>
  <c r="H337" i="47" s="1"/>
  <c r="H250" i="25"/>
  <c r="D250" i="47" s="1"/>
  <c r="J453" i="25"/>
  <c r="E453" i="47" s="1"/>
  <c r="M192" i="25"/>
  <c r="G192" i="47" s="1"/>
  <c r="E76" i="25"/>
  <c r="B76" i="47" s="1"/>
  <c r="L192" i="25"/>
  <c r="H192" i="47" s="1"/>
  <c r="I424" i="25"/>
  <c r="G192" i="25"/>
  <c r="G367" i="25"/>
  <c r="G337" i="25"/>
  <c r="L279" i="25"/>
  <c r="H279" i="47" s="1"/>
  <c r="G250" i="25"/>
  <c r="J366" i="25"/>
  <c r="E366" i="47" s="1"/>
  <c r="M162" i="25"/>
  <c r="G162" i="47" s="1"/>
  <c r="E486" i="25"/>
  <c r="B486" i="47" s="1"/>
  <c r="J135" i="25"/>
  <c r="E135" i="47" s="1"/>
  <c r="M48" i="25"/>
  <c r="G48" i="47" s="1"/>
  <c r="E513" i="25"/>
  <c r="B513" i="47" s="1"/>
  <c r="K105" i="25"/>
  <c r="F105" i="47" s="1"/>
  <c r="E49" i="25"/>
  <c r="B49" i="47" s="1"/>
  <c r="I193" i="25"/>
  <c r="M222" i="25"/>
  <c r="G222" i="47" s="1"/>
  <c r="E339" i="25"/>
  <c r="B339" i="47" s="1"/>
  <c r="F164" i="25"/>
  <c r="C164" i="47" s="1"/>
  <c r="H483" i="25"/>
  <c r="D483" i="47" s="1"/>
  <c r="K251" i="25"/>
  <c r="F251" i="47" s="1"/>
  <c r="F135" i="25"/>
  <c r="C135" i="47" s="1"/>
  <c r="M75" i="25"/>
  <c r="G75" i="47" s="1"/>
  <c r="L106" i="25"/>
  <c r="H338" i="25"/>
  <c r="D338" i="47" s="1"/>
  <c r="M280" i="25"/>
  <c r="G280" i="47" s="1"/>
  <c r="F425" i="25"/>
  <c r="C425" i="47" s="1"/>
  <c r="I280" i="25"/>
  <c r="H454" i="25"/>
  <c r="D454" i="47" s="1"/>
  <c r="E107" i="25"/>
  <c r="B107" i="47" s="1"/>
  <c r="I367" i="25"/>
  <c r="H164" i="25"/>
  <c r="D164" i="47" s="1"/>
  <c r="I512" i="25"/>
  <c r="I76" i="25"/>
  <c r="I135" i="25"/>
  <c r="F396" i="25"/>
  <c r="C396" i="47" s="1"/>
  <c r="I483" i="25"/>
  <c r="I309" i="25"/>
  <c r="L338" i="25"/>
  <c r="H338" i="47" s="1"/>
  <c r="G483" i="25"/>
  <c r="I222" i="25"/>
  <c r="E310" i="25"/>
  <c r="B310" i="47" s="1"/>
  <c r="K164" i="25"/>
  <c r="F164" i="47" s="1"/>
  <c r="L135" i="25"/>
  <c r="H135" i="47" s="1"/>
  <c r="J396" i="25"/>
  <c r="E396" i="47" s="1"/>
  <c r="G280" i="25"/>
  <c r="H425" i="25"/>
  <c r="D425" i="47" s="1"/>
  <c r="F454" i="25"/>
  <c r="C454" i="47" s="1"/>
  <c r="I454" i="25"/>
  <c r="G482" i="25"/>
  <c r="I338" i="25"/>
  <c r="M512" i="25"/>
  <c r="G512" i="47" s="1"/>
  <c r="M106" i="25"/>
  <c r="G106" i="47" s="1"/>
  <c r="E426" i="25"/>
  <c r="B426" i="47" s="1"/>
  <c r="E281" i="25"/>
  <c r="B281" i="47" s="1"/>
  <c r="K396" i="25"/>
  <c r="F396" i="47" s="1"/>
  <c r="K425" i="25"/>
  <c r="F425" i="47" s="1"/>
  <c r="K483" i="25"/>
  <c r="F483" i="47" s="1"/>
  <c r="F193" i="25"/>
  <c r="C193" i="47" s="1"/>
  <c r="E368" i="25"/>
  <c r="B368" i="47" s="1"/>
  <c r="F338" i="25"/>
  <c r="C338" i="47" s="1"/>
  <c r="F222" i="25"/>
  <c r="C222" i="47" s="1"/>
  <c r="F76" i="25"/>
  <c r="C76" i="47" s="1"/>
  <c r="K221" i="25"/>
  <c r="F221" i="47" s="1"/>
  <c r="J338" i="25"/>
  <c r="E338" i="47" s="1"/>
  <c r="M193" i="25"/>
  <c r="G193" i="47" s="1"/>
  <c r="H48" i="25"/>
  <c r="D48" i="47" s="1"/>
  <c r="K454" i="25"/>
  <c r="F454" i="47" s="1"/>
  <c r="F367" i="25"/>
  <c r="C367" i="47" s="1"/>
  <c r="K512" i="25"/>
  <c r="F512" i="47" s="1"/>
  <c r="E397" i="25"/>
  <c r="B397" i="47" s="1"/>
  <c r="G338" i="25"/>
  <c r="G454" i="25"/>
  <c r="K135" i="25"/>
  <c r="F135" i="47" s="1"/>
  <c r="E77" i="25"/>
  <c r="B77" i="47" s="1"/>
  <c r="E223" i="25"/>
  <c r="B223" i="47" s="1"/>
  <c r="H251" i="25"/>
  <c r="D251" i="47" s="1"/>
  <c r="K338" i="25"/>
  <c r="F338" i="47" s="1"/>
  <c r="G222" i="25"/>
  <c r="J222" i="25"/>
  <c r="E222" i="47" s="1"/>
  <c r="E542" i="25"/>
  <c r="B542" i="47" s="1"/>
  <c r="K106" i="25"/>
  <c r="F106" i="47" s="1"/>
  <c r="G309" i="25"/>
  <c r="F483" i="25"/>
  <c r="C483" i="47" s="1"/>
  <c r="M164" i="25"/>
  <c r="G164" i="47" s="1"/>
  <c r="F48" i="25"/>
  <c r="C48" i="47" s="1"/>
  <c r="F251" i="25"/>
  <c r="C251" i="47" s="1"/>
  <c r="H280" i="25"/>
  <c r="D280" i="47" s="1"/>
  <c r="K193" i="25"/>
  <c r="F193" i="47" s="1"/>
  <c r="K424" i="25"/>
  <c r="F424" i="47" s="1"/>
  <c r="L164" i="25"/>
  <c r="H164" i="47" s="1"/>
  <c r="K222" i="25"/>
  <c r="F222" i="47" s="1"/>
  <c r="K366" i="25"/>
  <c r="F366" i="47" s="1"/>
  <c r="F309" i="25"/>
  <c r="C309" i="47" s="1"/>
  <c r="F106" i="25"/>
  <c r="C106" i="47" s="1"/>
  <c r="M135" i="25"/>
  <c r="G135" i="47" s="1"/>
  <c r="E484" i="25"/>
  <c r="B484" i="47" s="1"/>
  <c r="L76" i="25"/>
  <c r="M309" i="25"/>
  <c r="G309" i="47" s="1"/>
  <c r="G76" i="25"/>
  <c r="E252" i="25"/>
  <c r="B252" i="47" s="1"/>
  <c r="H193" i="25"/>
  <c r="D193" i="47" s="1"/>
  <c r="H367" i="25"/>
  <c r="D367" i="47" s="1"/>
  <c r="M425" i="25"/>
  <c r="G425" i="47" s="1"/>
  <c r="L396" i="25"/>
  <c r="H396" i="47" s="1"/>
  <c r="G512" i="25"/>
  <c r="L251" i="25"/>
  <c r="H251" i="47" s="1"/>
  <c r="J280" i="25"/>
  <c r="E280" i="47" s="1"/>
  <c r="I396" i="25"/>
  <c r="J48" i="25"/>
  <c r="E48" i="47" s="1"/>
  <c r="L483" i="25"/>
  <c r="H483" i="47" s="1"/>
  <c r="K280" i="25"/>
  <c r="F280" i="47" s="1"/>
  <c r="J309" i="25"/>
  <c r="E309" i="47" s="1"/>
  <c r="L367" i="25"/>
  <c r="H367" i="47" s="1"/>
  <c r="E455" i="25"/>
  <c r="B455" i="47" s="1"/>
  <c r="L454" i="25"/>
  <c r="H454" i="47" s="1"/>
  <c r="I164" i="25"/>
  <c r="G193" i="25"/>
  <c r="I251" i="25"/>
  <c r="H76" i="25"/>
  <c r="D76" i="47" s="1"/>
  <c r="M338" i="25"/>
  <c r="G338" i="47" s="1"/>
  <c r="L512" i="25"/>
  <c r="H512" i="47" s="1"/>
  <c r="L425" i="25"/>
  <c r="H425" i="47" s="1"/>
  <c r="I106" i="25"/>
  <c r="E136" i="25"/>
  <c r="B136" i="47" s="1"/>
  <c r="E165" i="25"/>
  <c r="B165" i="47" s="1"/>
  <c r="G251" i="25"/>
  <c r="M76" i="25"/>
  <c r="G76" i="47" s="1"/>
  <c r="K309" i="25"/>
  <c r="F309" i="47" s="1"/>
  <c r="L222" i="25"/>
  <c r="H222" i="47" s="1"/>
  <c r="M367" i="25"/>
  <c r="G367" i="47" s="1"/>
  <c r="K48" i="25"/>
  <c r="F48" i="47" s="1"/>
  <c r="G396" i="25"/>
  <c r="J106" i="25"/>
  <c r="E106" i="47" s="1"/>
  <c r="H512" i="25"/>
  <c r="D512" i="47" s="1"/>
  <c r="E194" i="25"/>
  <c r="B194" i="47" s="1"/>
  <c r="G48" i="25"/>
  <c r="H223" i="25"/>
  <c r="D223" i="47" s="1"/>
  <c r="F280" i="25"/>
  <c r="C280" i="47" s="1"/>
  <c r="E572" i="25"/>
  <c r="B572" i="47" s="1"/>
  <c r="I107" i="25"/>
  <c r="M455" i="25"/>
  <c r="G455" i="47" s="1"/>
  <c r="J368" i="25"/>
  <c r="E368" i="47" s="1"/>
  <c r="K107" i="25"/>
  <c r="F107" i="47" s="1"/>
  <c r="H136" i="25"/>
  <c r="D136" i="47" s="1"/>
  <c r="E224" i="25"/>
  <c r="B224" i="47" s="1"/>
  <c r="L77" i="25"/>
  <c r="E543" i="25"/>
  <c r="B543" i="47" s="1"/>
  <c r="E108" i="25"/>
  <c r="B108" i="47" s="1"/>
  <c r="K513" i="25"/>
  <c r="F513" i="47" s="1"/>
  <c r="J252" i="25"/>
  <c r="E252" i="47" s="1"/>
  <c r="K223" i="25"/>
  <c r="F223" i="47" s="1"/>
  <c r="G107" i="25"/>
  <c r="F107" i="25"/>
  <c r="C107" i="47" s="1"/>
  <c r="F223" i="25"/>
  <c r="C223" i="47" s="1"/>
  <c r="H49" i="25"/>
  <c r="D49" i="47" s="1"/>
  <c r="L194" i="25"/>
  <c r="H194" i="47" s="1"/>
  <c r="K49" i="25"/>
  <c r="F49" i="47" s="1"/>
  <c r="M107" i="25"/>
  <c r="G107" i="47" s="1"/>
  <c r="M251" i="25"/>
  <c r="G251" i="47" s="1"/>
  <c r="J165" i="25"/>
  <c r="E165" i="47" s="1"/>
  <c r="L107" i="25"/>
  <c r="H513" i="25"/>
  <c r="D513" i="47" s="1"/>
  <c r="I223" i="25"/>
  <c r="J513" i="25"/>
  <c r="E513" i="47" s="1"/>
  <c r="K484" i="25"/>
  <c r="F484" i="47" s="1"/>
  <c r="I339" i="25"/>
  <c r="L165" i="25"/>
  <c r="H165" i="47" s="1"/>
  <c r="G77" i="25"/>
  <c r="M339" i="25"/>
  <c r="G339" i="47" s="1"/>
  <c r="J251" i="25"/>
  <c r="E251" i="47" s="1"/>
  <c r="H107" i="25"/>
  <c r="D107" i="47" s="1"/>
  <c r="H309" i="25"/>
  <c r="D309" i="47" s="1"/>
  <c r="F397" i="25"/>
  <c r="C397" i="47" s="1"/>
  <c r="G339" i="25"/>
  <c r="J136" i="25"/>
  <c r="E136" i="47" s="1"/>
  <c r="M368" i="25"/>
  <c r="G368" i="47" s="1"/>
  <c r="J223" i="25"/>
  <c r="E223" i="47" s="1"/>
  <c r="H542" i="25"/>
  <c r="D542" i="47" s="1"/>
  <c r="H397" i="25"/>
  <c r="D397" i="47" s="1"/>
  <c r="L542" i="25"/>
  <c r="H542" i="47" s="1"/>
  <c r="H396" i="25"/>
  <c r="D396" i="47" s="1"/>
  <c r="H310" i="25"/>
  <c r="D310" i="47" s="1"/>
  <c r="F77" i="25"/>
  <c r="C77" i="47" s="1"/>
  <c r="M542" i="25"/>
  <c r="G542" i="47" s="1"/>
  <c r="I310" i="25"/>
  <c r="G136" i="25"/>
  <c r="M165" i="25"/>
  <c r="G165" i="47" s="1"/>
  <c r="L223" i="25"/>
  <c r="H223" i="47" s="1"/>
  <c r="E166" i="25"/>
  <c r="B166" i="47" s="1"/>
  <c r="I165" i="25"/>
  <c r="I426" i="25"/>
  <c r="E485" i="25"/>
  <c r="B485" i="47" s="1"/>
  <c r="L368" i="25"/>
  <c r="H368" i="47" s="1"/>
  <c r="I136" i="25"/>
  <c r="J194" i="25"/>
  <c r="E194" i="47" s="1"/>
  <c r="J455" i="25"/>
  <c r="E455" i="47" s="1"/>
  <c r="K339" i="25"/>
  <c r="F339" i="47" s="1"/>
  <c r="J542" i="25"/>
  <c r="E542" i="47" s="1"/>
  <c r="F252" i="25"/>
  <c r="C252" i="47" s="1"/>
  <c r="K455" i="25"/>
  <c r="F455" i="47" s="1"/>
  <c r="J484" i="25"/>
  <c r="E484" i="47" s="1"/>
  <c r="E456" i="25"/>
  <c r="B456" i="47" s="1"/>
  <c r="H165" i="25"/>
  <c r="D165" i="47" s="1"/>
  <c r="E78" i="25"/>
  <c r="B78" i="47" s="1"/>
  <c r="F194" i="25"/>
  <c r="C194" i="47" s="1"/>
  <c r="L252" i="25"/>
  <c r="H252" i="47" s="1"/>
  <c r="K77" i="25"/>
  <c r="F77" i="47" s="1"/>
  <c r="H252" i="25"/>
  <c r="D252" i="47" s="1"/>
  <c r="G542" i="25"/>
  <c r="I484" i="25"/>
  <c r="M223" i="25"/>
  <c r="G223" i="47" s="1"/>
  <c r="G310" i="25"/>
  <c r="M252" i="25"/>
  <c r="G252" i="47" s="1"/>
  <c r="M454" i="25"/>
  <c r="G454" i="47" s="1"/>
  <c r="E253" i="25"/>
  <c r="B253" i="47" s="1"/>
  <c r="F513" i="25"/>
  <c r="C513" i="47" s="1"/>
  <c r="F512" i="25"/>
  <c r="C512" i="47" s="1"/>
  <c r="E137" i="25"/>
  <c r="B137" i="47" s="1"/>
  <c r="M483" i="25"/>
  <c r="G483" i="47" s="1"/>
  <c r="J367" i="25"/>
  <c r="E367" i="47" s="1"/>
  <c r="I281" i="25"/>
  <c r="H194" i="25"/>
  <c r="D194" i="47" s="1"/>
  <c r="E514" i="25"/>
  <c r="B514" i="47" s="1"/>
  <c r="E311" i="25"/>
  <c r="B311" i="47" s="1"/>
  <c r="L339" i="25"/>
  <c r="H339" i="47" s="1"/>
  <c r="J76" i="25"/>
  <c r="E76" i="47" s="1"/>
  <c r="I194" i="25"/>
  <c r="J164" i="25"/>
  <c r="E164" i="47" s="1"/>
  <c r="L426" i="25"/>
  <c r="H426" i="47" s="1"/>
  <c r="G397" i="25"/>
  <c r="H339" i="25"/>
  <c r="D339" i="47" s="1"/>
  <c r="H135" i="25"/>
  <c r="D135" i="47" s="1"/>
  <c r="I397" i="25"/>
  <c r="I368" i="25"/>
  <c r="K281" i="25"/>
  <c r="F281" i="47" s="1"/>
  <c r="L193" i="25"/>
  <c r="H193" i="47" s="1"/>
  <c r="H77" i="25"/>
  <c r="D77" i="47" s="1"/>
  <c r="K76" i="25"/>
  <c r="F76" i="47" s="1"/>
  <c r="K252" i="25"/>
  <c r="F252" i="47" s="1"/>
  <c r="K165" i="25"/>
  <c r="F165" i="47" s="1"/>
  <c r="H426" i="25"/>
  <c r="D426" i="47" s="1"/>
  <c r="H368" i="25"/>
  <c r="D368" i="47" s="1"/>
  <c r="I252" i="25"/>
  <c r="G368" i="25"/>
  <c r="G106" i="25"/>
  <c r="L48" i="25"/>
  <c r="F455" i="25"/>
  <c r="C455" i="47" s="1"/>
  <c r="H455" i="25"/>
  <c r="D455" i="47" s="1"/>
  <c r="H106" i="25"/>
  <c r="D106" i="47" s="1"/>
  <c r="L455" i="25"/>
  <c r="H455" i="47" s="1"/>
  <c r="H281" i="25"/>
  <c r="D281" i="47" s="1"/>
  <c r="I425" i="25"/>
  <c r="H222" i="25"/>
  <c r="D222" i="47" s="1"/>
  <c r="G484" i="25"/>
  <c r="J512" i="25"/>
  <c r="E512" i="47" s="1"/>
  <c r="G281" i="25"/>
  <c r="L280" i="25"/>
  <c r="H280" i="47" s="1"/>
  <c r="J193" i="25"/>
  <c r="E193" i="47" s="1"/>
  <c r="G49" i="25"/>
  <c r="K426" i="25"/>
  <c r="F426" i="47" s="1"/>
  <c r="L513" i="25"/>
  <c r="H513" i="47" s="1"/>
  <c r="F368" i="25"/>
  <c r="C368" i="47" s="1"/>
  <c r="J454" i="25"/>
  <c r="E454" i="47" s="1"/>
  <c r="L309" i="25"/>
  <c r="H309" i="47" s="1"/>
  <c r="M194" i="25"/>
  <c r="G194" i="47" s="1"/>
  <c r="I542" i="25"/>
  <c r="G513" i="25"/>
  <c r="M396" i="25"/>
  <c r="G396" i="47" s="1"/>
  <c r="J425" i="25"/>
  <c r="E425" i="47" s="1"/>
  <c r="E427" i="25"/>
  <c r="B427" i="47" s="1"/>
  <c r="L136" i="25"/>
  <c r="H136" i="47" s="1"/>
  <c r="F484" i="25"/>
  <c r="C484" i="47" s="1"/>
  <c r="M426" i="25"/>
  <c r="G426" i="47" s="1"/>
  <c r="M484" i="25"/>
  <c r="G484" i="47" s="1"/>
  <c r="L310" i="25"/>
  <c r="H310" i="47" s="1"/>
  <c r="E369" i="25"/>
  <c r="B369" i="47" s="1"/>
  <c r="J281" i="25"/>
  <c r="E281" i="47" s="1"/>
  <c r="K194" i="25"/>
  <c r="F194" i="47" s="1"/>
  <c r="J339" i="25"/>
  <c r="E339" i="47" s="1"/>
  <c r="M49" i="25"/>
  <c r="G49" i="47" s="1"/>
  <c r="G455" i="25"/>
  <c r="K310" i="25"/>
  <c r="F310" i="47" s="1"/>
  <c r="L397" i="25"/>
  <c r="H397" i="47" s="1"/>
  <c r="F165" i="25"/>
  <c r="C165" i="47" s="1"/>
  <c r="F136" i="25"/>
  <c r="C136" i="47" s="1"/>
  <c r="K367" i="25"/>
  <c r="F367" i="47" s="1"/>
  <c r="L484" i="25"/>
  <c r="H484" i="47" s="1"/>
  <c r="F339" i="25"/>
  <c r="C339" i="47" s="1"/>
  <c r="G223" i="25"/>
  <c r="L281" i="25"/>
  <c r="H281" i="47" s="1"/>
  <c r="F542" i="25"/>
  <c r="C542" i="47" s="1"/>
  <c r="J49" i="25"/>
  <c r="E49" i="47" s="1"/>
  <c r="G194" i="25"/>
  <c r="I513" i="25"/>
  <c r="J107" i="25"/>
  <c r="E107" i="47" s="1"/>
  <c r="E50" i="25"/>
  <c r="B50" i="47" s="1"/>
  <c r="M310" i="25"/>
  <c r="G310" i="47" s="1"/>
  <c r="F310" i="25"/>
  <c r="C310" i="47" s="1"/>
  <c r="L49" i="25"/>
  <c r="M136" i="25"/>
  <c r="G136" i="47" s="1"/>
  <c r="J397" i="25"/>
  <c r="E397" i="47" s="1"/>
  <c r="K368" i="25"/>
  <c r="F368" i="47" s="1"/>
  <c r="F49" i="25"/>
  <c r="C49" i="47" s="1"/>
  <c r="J426" i="25"/>
  <c r="E426" i="47" s="1"/>
  <c r="M281" i="25"/>
  <c r="G281" i="47" s="1"/>
  <c r="I455" i="25"/>
  <c r="E195" i="25"/>
  <c r="B195" i="47" s="1"/>
  <c r="I49" i="25"/>
  <c r="G164" i="25"/>
  <c r="F281" i="25"/>
  <c r="C281" i="47" s="1"/>
  <c r="I48" i="25"/>
  <c r="K136" i="25"/>
  <c r="F136" i="47" s="1"/>
  <c r="G425" i="25"/>
  <c r="M77" i="25"/>
  <c r="G77" i="47" s="1"/>
  <c r="G252" i="25"/>
  <c r="I77" i="25"/>
  <c r="F426" i="25"/>
  <c r="C426" i="47" s="1"/>
  <c r="M513" i="25"/>
  <c r="G513" i="47" s="1"/>
  <c r="E282" i="25"/>
  <c r="B282" i="47" s="1"/>
  <c r="K397" i="25"/>
  <c r="F397" i="47" s="1"/>
  <c r="G165" i="25"/>
  <c r="E340" i="25"/>
  <c r="B340" i="47" s="1"/>
  <c r="G426" i="25"/>
  <c r="H484" i="25"/>
  <c r="D484" i="47" s="1"/>
  <c r="M397" i="25"/>
  <c r="G397" i="47" s="1"/>
  <c r="J77" i="25"/>
  <c r="E77" i="47" s="1"/>
  <c r="J483" i="25"/>
  <c r="E483" i="47" s="1"/>
  <c r="G572" i="25"/>
  <c r="J310" i="25"/>
  <c r="E310" i="47" s="1"/>
  <c r="E398" i="25"/>
  <c r="B398" i="47" s="1"/>
  <c r="K542" i="25"/>
  <c r="F542" i="47" s="1"/>
  <c r="G135" i="25"/>
  <c r="F543" i="25"/>
  <c r="C543" i="47" s="1"/>
  <c r="M427" i="25"/>
  <c r="G427" i="47" s="1"/>
  <c r="G282" i="25"/>
  <c r="J543" i="25"/>
  <c r="E543" i="47" s="1"/>
  <c r="I369" i="25"/>
  <c r="H195" i="25"/>
  <c r="D195" i="47" s="1"/>
  <c r="G78" i="25"/>
  <c r="K514" i="25"/>
  <c r="F514" i="47" s="1"/>
  <c r="J137" i="25"/>
  <c r="E137" i="47" s="1"/>
  <c r="F224" i="25"/>
  <c r="C224" i="47" s="1"/>
  <c r="J427" i="25"/>
  <c r="E427" i="47" s="1"/>
  <c r="K253" i="25"/>
  <c r="F253" i="47" s="1"/>
  <c r="K195" i="25"/>
  <c r="F195" i="47" s="1"/>
  <c r="F137" i="25"/>
  <c r="C137" i="47" s="1"/>
  <c r="G340" i="25"/>
  <c r="F108" i="25"/>
  <c r="C108" i="47" s="1"/>
  <c r="F514" i="25"/>
  <c r="C514" i="47" s="1"/>
  <c r="H427" i="25"/>
  <c r="D427" i="47" s="1"/>
  <c r="E544" i="25"/>
  <c r="B544" i="47" s="1"/>
  <c r="L340" i="25"/>
  <c r="H340" i="47" s="1"/>
  <c r="E254" i="25"/>
  <c r="B254" i="47" s="1"/>
  <c r="M340" i="25"/>
  <c r="G340" i="47" s="1"/>
  <c r="I195" i="25"/>
  <c r="H485" i="25"/>
  <c r="D485" i="47" s="1"/>
  <c r="L224" i="25"/>
  <c r="H224" i="47" s="1"/>
  <c r="F485" i="25"/>
  <c r="C485" i="47" s="1"/>
  <c r="J514" i="25"/>
  <c r="E514" i="47" s="1"/>
  <c r="J485" i="25"/>
  <c r="E485" i="47" s="1"/>
  <c r="L398" i="25"/>
  <c r="H398" i="47" s="1"/>
  <c r="M224" i="25"/>
  <c r="G224" i="47" s="1"/>
  <c r="K340" i="25"/>
  <c r="F340" i="47" s="1"/>
  <c r="E341" i="25"/>
  <c r="B341" i="47" s="1"/>
  <c r="H369" i="25"/>
  <c r="D369" i="47" s="1"/>
  <c r="H340" i="25"/>
  <c r="D340" i="47" s="1"/>
  <c r="J398" i="25"/>
  <c r="E398" i="47" s="1"/>
  <c r="F340" i="25"/>
  <c r="C340" i="47" s="1"/>
  <c r="I282" i="25"/>
  <c r="K78" i="25"/>
  <c r="F78" i="47" s="1"/>
  <c r="E457" i="25"/>
  <c r="B457" i="47" s="1"/>
  <c r="L369" i="25"/>
  <c r="H369" i="47" s="1"/>
  <c r="L50" i="25"/>
  <c r="E167" i="25"/>
  <c r="B167" i="47" s="1"/>
  <c r="K485" i="25"/>
  <c r="F485" i="47" s="1"/>
  <c r="M253" i="25"/>
  <c r="G253" i="47" s="1"/>
  <c r="G514" i="25"/>
  <c r="M311" i="25"/>
  <c r="G311" i="47" s="1"/>
  <c r="F166" i="25"/>
  <c r="C166" i="47" s="1"/>
  <c r="I78" i="25"/>
  <c r="H50" i="25"/>
  <c r="D50" i="47" s="1"/>
  <c r="F50" i="25"/>
  <c r="C50" i="47" s="1"/>
  <c r="K224" i="25"/>
  <c r="F224" i="47" s="1"/>
  <c r="M485" i="25"/>
  <c r="G485" i="47" s="1"/>
  <c r="I108" i="25"/>
  <c r="J369" i="25"/>
  <c r="E369" i="47" s="1"/>
  <c r="M398" i="25"/>
  <c r="G398" i="47" s="1"/>
  <c r="M195" i="25"/>
  <c r="G195" i="47" s="1"/>
  <c r="E138" i="25"/>
  <c r="B138" i="47" s="1"/>
  <c r="I398" i="25"/>
  <c r="G224" i="25"/>
  <c r="H514" i="25"/>
  <c r="D514" i="47" s="1"/>
  <c r="K543" i="25"/>
  <c r="F543" i="47" s="1"/>
  <c r="J78" i="25"/>
  <c r="E78" i="47" s="1"/>
  <c r="M137" i="25"/>
  <c r="G137" i="47" s="1"/>
  <c r="L166" i="25"/>
  <c r="H166" i="47" s="1"/>
  <c r="F369" i="25"/>
  <c r="C369" i="47" s="1"/>
  <c r="H78" i="25"/>
  <c r="D78" i="47" s="1"/>
  <c r="I632" i="25"/>
  <c r="E312" i="25"/>
  <c r="B312" i="47" s="1"/>
  <c r="L572" i="25"/>
  <c r="H572" i="47" s="1"/>
  <c r="H166" i="25"/>
  <c r="D166" i="47" s="1"/>
  <c r="H108" i="25"/>
  <c r="D108" i="47" s="1"/>
  <c r="G50" i="25"/>
  <c r="M282" i="25"/>
  <c r="G282" i="47" s="1"/>
  <c r="G456" i="25"/>
  <c r="K137" i="25"/>
  <c r="F137" i="47" s="1"/>
  <c r="G108" i="25"/>
  <c r="H224" i="25"/>
  <c r="D224" i="47" s="1"/>
  <c r="H456" i="25"/>
  <c r="D456" i="47" s="1"/>
  <c r="E51" i="25"/>
  <c r="B51" i="47" s="1"/>
  <c r="M543" i="25"/>
  <c r="G543" i="47" s="1"/>
  <c r="L282" i="25"/>
  <c r="H282" i="47" s="1"/>
  <c r="I137" i="25"/>
  <c r="K50" i="25"/>
  <c r="F50" i="47" s="1"/>
  <c r="M166" i="25"/>
  <c r="G166" i="47" s="1"/>
  <c r="H137" i="25"/>
  <c r="D137" i="47" s="1"/>
  <c r="E283" i="25"/>
  <c r="B283" i="47" s="1"/>
  <c r="I427" i="25"/>
  <c r="G195" i="25"/>
  <c r="E196" i="25"/>
  <c r="B196" i="47" s="1"/>
  <c r="L108" i="25"/>
  <c r="F456" i="25"/>
  <c r="C456" i="47" s="1"/>
  <c r="H253" i="25"/>
  <c r="D253" i="47" s="1"/>
  <c r="K166" i="25"/>
  <c r="F166" i="47" s="1"/>
  <c r="I253" i="25"/>
  <c r="G311" i="25"/>
  <c r="G485" i="25"/>
  <c r="E428" i="25"/>
  <c r="B428" i="47" s="1"/>
  <c r="I50" i="25"/>
  <c r="L543" i="25"/>
  <c r="H543" i="47" s="1"/>
  <c r="E602" i="25"/>
  <c r="B602" i="47" s="1"/>
  <c r="M78" i="25"/>
  <c r="G78" i="47" s="1"/>
  <c r="M369" i="25"/>
  <c r="G369" i="47" s="1"/>
  <c r="M50" i="25"/>
  <c r="G50" i="47" s="1"/>
  <c r="M456" i="25"/>
  <c r="G456" i="47" s="1"/>
  <c r="K456" i="25"/>
  <c r="F456" i="47" s="1"/>
  <c r="E79" i="25"/>
  <c r="B79" i="47" s="1"/>
  <c r="J195" i="25"/>
  <c r="E195" i="47" s="1"/>
  <c r="J311" i="25"/>
  <c r="E311" i="47" s="1"/>
  <c r="I572" i="25"/>
  <c r="E370" i="25"/>
  <c r="B370" i="47" s="1"/>
  <c r="J50" i="25"/>
  <c r="E50" i="47" s="1"/>
  <c r="E399" i="25"/>
  <c r="B399" i="47" s="1"/>
  <c r="G543" i="25"/>
  <c r="G398" i="25"/>
  <c r="L456" i="25"/>
  <c r="H456" i="47" s="1"/>
  <c r="J340" i="25"/>
  <c r="E340" i="47" s="1"/>
  <c r="K572" i="25"/>
  <c r="F572" i="47" s="1"/>
  <c r="F195" i="25"/>
  <c r="C195" i="47" s="1"/>
  <c r="I543" i="25"/>
  <c r="J572" i="25"/>
  <c r="E572" i="47" s="1"/>
  <c r="I485" i="25"/>
  <c r="I456" i="25"/>
  <c r="G369" i="25"/>
  <c r="E515" i="25"/>
  <c r="B515" i="47" s="1"/>
  <c r="F427" i="25"/>
  <c r="C427" i="47" s="1"/>
  <c r="K282" i="25"/>
  <c r="F282" i="47" s="1"/>
  <c r="K427" i="25"/>
  <c r="F427" i="47" s="1"/>
  <c r="J108" i="25"/>
  <c r="E108" i="47" s="1"/>
  <c r="M514" i="25"/>
  <c r="G514" i="47" s="1"/>
  <c r="H543" i="25"/>
  <c r="D543" i="47" s="1"/>
  <c r="E225" i="25"/>
  <c r="B225" i="47" s="1"/>
  <c r="F311" i="25"/>
  <c r="C311" i="47" s="1"/>
  <c r="L514" i="25"/>
  <c r="H514" i="47" s="1"/>
  <c r="F78" i="25"/>
  <c r="C78" i="47" s="1"/>
  <c r="G166" i="25"/>
  <c r="J456" i="25"/>
  <c r="E456" i="47" s="1"/>
  <c r="H311" i="25"/>
  <c r="D311" i="47" s="1"/>
  <c r="L311" i="25"/>
  <c r="H311" i="47" s="1"/>
  <c r="F253" i="25"/>
  <c r="C253" i="47" s="1"/>
  <c r="I340" i="25"/>
  <c r="F572" i="25"/>
  <c r="C572" i="47" s="1"/>
  <c r="K370" i="25"/>
  <c r="F370" i="47" s="1"/>
  <c r="F486" i="25"/>
  <c r="C486" i="47" s="1"/>
  <c r="H167" i="25"/>
  <c r="D167" i="47" s="1"/>
  <c r="F79" i="25"/>
  <c r="C79" i="47" s="1"/>
  <c r="G515" i="25"/>
  <c r="I515" i="25"/>
  <c r="J486" i="25"/>
  <c r="E486" i="47" s="1"/>
  <c r="F283" i="25"/>
  <c r="C283" i="47" s="1"/>
  <c r="F225" i="25"/>
  <c r="C225" i="47" s="1"/>
  <c r="I573" i="25"/>
  <c r="G225" i="25"/>
  <c r="M312" i="25"/>
  <c r="G312" i="47" s="1"/>
  <c r="H544" i="25"/>
  <c r="D544" i="47" s="1"/>
  <c r="L515" i="25"/>
  <c r="H515" i="47" s="1"/>
  <c r="J370" i="25"/>
  <c r="E370" i="47" s="1"/>
  <c r="I196" i="25"/>
  <c r="J573" i="25"/>
  <c r="E573" i="47" s="1"/>
  <c r="G428" i="25"/>
  <c r="G167" i="25"/>
  <c r="K283" i="25"/>
  <c r="F283" i="47" s="1"/>
  <c r="K399" i="25"/>
  <c r="F399" i="47" s="1"/>
  <c r="L283" i="25"/>
  <c r="H283" i="47" s="1"/>
  <c r="L51" i="25"/>
  <c r="H312" i="25"/>
  <c r="D312" i="47" s="1"/>
  <c r="E168" i="25"/>
  <c r="B168" i="47" s="1"/>
  <c r="J457" i="25"/>
  <c r="E457" i="47" s="1"/>
  <c r="F457" i="25"/>
  <c r="C457" i="47" s="1"/>
  <c r="F573" i="25"/>
  <c r="C573" i="47" s="1"/>
  <c r="G427" i="25"/>
  <c r="K311" i="25"/>
  <c r="F311" i="47" s="1"/>
  <c r="L485" i="25"/>
  <c r="H485" i="47" s="1"/>
  <c r="I167" i="25"/>
  <c r="M399" i="25"/>
  <c r="G399" i="47" s="1"/>
  <c r="F312" i="25"/>
  <c r="C312" i="47" s="1"/>
  <c r="M167" i="25"/>
  <c r="G167" i="47" s="1"/>
  <c r="G399" i="25"/>
  <c r="F109" i="25"/>
  <c r="C109" i="47" s="1"/>
  <c r="J51" i="25"/>
  <c r="E51" i="47" s="1"/>
  <c r="I79" i="25"/>
  <c r="J254" i="25"/>
  <c r="E254" i="47" s="1"/>
  <c r="H602" i="25"/>
  <c r="D602" i="47" s="1"/>
  <c r="F51" i="25"/>
  <c r="C51" i="47" s="1"/>
  <c r="G457" i="25"/>
  <c r="K51" i="25"/>
  <c r="F51" i="47" s="1"/>
  <c r="M51" i="25"/>
  <c r="G51" i="47" s="1"/>
  <c r="K341" i="25"/>
  <c r="F341" i="47" s="1"/>
  <c r="M486" i="25"/>
  <c r="G486" i="47" s="1"/>
  <c r="M544" i="25"/>
  <c r="G544" i="47" s="1"/>
  <c r="L457" i="25"/>
  <c r="H457" i="47" s="1"/>
  <c r="H399" i="25"/>
  <c r="D399" i="47" s="1"/>
  <c r="L79" i="25"/>
  <c r="G573" i="25"/>
  <c r="L428" i="25"/>
  <c r="H428" i="47" s="1"/>
  <c r="L341" i="25"/>
  <c r="H341" i="47" s="1"/>
  <c r="L196" i="25"/>
  <c r="H196" i="47" s="1"/>
  <c r="L225" i="25"/>
  <c r="H225" i="47" s="1"/>
  <c r="J79" i="25"/>
  <c r="E79" i="47" s="1"/>
  <c r="I51" i="25"/>
  <c r="E139" i="25"/>
  <c r="B139" i="47" s="1"/>
  <c r="K196" i="25"/>
  <c r="F196" i="47" s="1"/>
  <c r="F370" i="25"/>
  <c r="C370" i="47" s="1"/>
  <c r="E197" i="25"/>
  <c r="B197" i="47" s="1"/>
  <c r="J224" i="25"/>
  <c r="E224" i="47" s="1"/>
  <c r="M572" i="25"/>
  <c r="G572" i="47" s="1"/>
  <c r="J282" i="25"/>
  <c r="E282" i="47" s="1"/>
  <c r="M108" i="25"/>
  <c r="G108" i="47" s="1"/>
  <c r="I311" i="25"/>
  <c r="L137" i="25"/>
  <c r="H137" i="47" s="1"/>
  <c r="E429" i="25"/>
  <c r="B429" i="47" s="1"/>
  <c r="G138" i="25"/>
  <c r="G79" i="25"/>
  <c r="E458" i="25"/>
  <c r="B458" i="47" s="1"/>
  <c r="K515" i="25"/>
  <c r="F515" i="47" s="1"/>
  <c r="E255" i="25"/>
  <c r="B255" i="47" s="1"/>
  <c r="E110" i="25"/>
  <c r="B110" i="47" s="1"/>
  <c r="G544" i="25"/>
  <c r="K312" i="25"/>
  <c r="F312" i="47" s="1"/>
  <c r="G109" i="25"/>
  <c r="I602" i="25"/>
  <c r="F254" i="25"/>
  <c r="C254" i="47" s="1"/>
  <c r="I138" i="25"/>
  <c r="J602" i="25"/>
  <c r="E602" i="47" s="1"/>
  <c r="K369" i="25"/>
  <c r="F369" i="47" s="1"/>
  <c r="H254" i="25"/>
  <c r="D254" i="47" s="1"/>
  <c r="F602" i="25"/>
  <c r="C602" i="47" s="1"/>
  <c r="G51" i="25"/>
  <c r="K457" i="25"/>
  <c r="F457" i="47" s="1"/>
  <c r="L109" i="25"/>
  <c r="J341" i="25"/>
  <c r="E341" i="47" s="1"/>
  <c r="F428" i="25"/>
  <c r="C428" i="47" s="1"/>
  <c r="L573" i="25"/>
  <c r="H573" i="47" s="1"/>
  <c r="E80" i="25"/>
  <c r="B80" i="47" s="1"/>
  <c r="G602" i="25"/>
  <c r="M457" i="25"/>
  <c r="G457" i="47" s="1"/>
  <c r="H515" i="25"/>
  <c r="D515" i="47" s="1"/>
  <c r="L427" i="25"/>
  <c r="H427" i="47" s="1"/>
  <c r="E342" i="25"/>
  <c r="B342" i="47" s="1"/>
  <c r="E52" i="25"/>
  <c r="B52" i="47" s="1"/>
  <c r="I544" i="25"/>
  <c r="H225" i="25"/>
  <c r="D225" i="47" s="1"/>
  <c r="K254" i="25"/>
  <c r="F254" i="47" s="1"/>
  <c r="F515" i="25"/>
  <c r="C515" i="47" s="1"/>
  <c r="E573" i="25"/>
  <c r="B573" i="47" s="1"/>
  <c r="F398" i="25"/>
  <c r="C398" i="47" s="1"/>
  <c r="L195" i="25"/>
  <c r="H195" i="47" s="1"/>
  <c r="G137" i="25"/>
  <c r="H572" i="25"/>
  <c r="D572" i="47" s="1"/>
  <c r="I514" i="25"/>
  <c r="G253" i="25"/>
  <c r="E109" i="25"/>
  <c r="B109" i="47" s="1"/>
  <c r="I224" i="25"/>
  <c r="H370" i="25"/>
  <c r="D370" i="47" s="1"/>
  <c r="J225" i="25"/>
  <c r="E225" i="47" s="1"/>
  <c r="E516" i="25"/>
  <c r="B516" i="47" s="1"/>
  <c r="G486" i="25"/>
  <c r="M573" i="25"/>
  <c r="G573" i="47" s="1"/>
  <c r="G254" i="25"/>
  <c r="I225" i="25"/>
  <c r="K167" i="25"/>
  <c r="F167" i="47" s="1"/>
  <c r="M341" i="25"/>
  <c r="G341" i="47" s="1"/>
  <c r="K138" i="25"/>
  <c r="F138" i="47" s="1"/>
  <c r="H283" i="25"/>
  <c r="D283" i="47" s="1"/>
  <c r="E284" i="25"/>
  <c r="B284" i="47" s="1"/>
  <c r="F167" i="25"/>
  <c r="C167" i="47" s="1"/>
  <c r="K428" i="25"/>
  <c r="F428" i="47" s="1"/>
  <c r="I312" i="25"/>
  <c r="M225" i="25"/>
  <c r="G225" i="47" s="1"/>
  <c r="E574" i="25"/>
  <c r="B574" i="47" s="1"/>
  <c r="J428" i="25"/>
  <c r="E428" i="47" s="1"/>
  <c r="J166" i="25"/>
  <c r="E166" i="47" s="1"/>
  <c r="K398" i="25"/>
  <c r="F398" i="47" s="1"/>
  <c r="I166" i="25"/>
  <c r="K108" i="25"/>
  <c r="F108" i="47" s="1"/>
  <c r="L78" i="25"/>
  <c r="H196" i="25"/>
  <c r="D196" i="47" s="1"/>
  <c r="I370" i="25"/>
  <c r="G312" i="25"/>
  <c r="K109" i="25"/>
  <c r="F109" i="47" s="1"/>
  <c r="H428" i="25"/>
  <c r="D428" i="47" s="1"/>
  <c r="L253" i="25"/>
  <c r="H253" i="47" s="1"/>
  <c r="H282" i="25"/>
  <c r="D282" i="47" s="1"/>
  <c r="F282" i="25"/>
  <c r="C282" i="47" s="1"/>
  <c r="J544" i="25"/>
  <c r="E544" i="47" s="1"/>
  <c r="G370" i="25"/>
  <c r="E371" i="25"/>
  <c r="B371" i="47" s="1"/>
  <c r="H486" i="25"/>
  <c r="D486" i="47" s="1"/>
  <c r="H341" i="25"/>
  <c r="D341" i="47" s="1"/>
  <c r="F196" i="25"/>
  <c r="C196" i="47" s="1"/>
  <c r="H79" i="25"/>
  <c r="D79" i="47" s="1"/>
  <c r="E632" i="25"/>
  <c r="B632" i="47" s="1"/>
  <c r="J515" i="25"/>
  <c r="E515" i="47" s="1"/>
  <c r="M515" i="25"/>
  <c r="G515" i="47" s="1"/>
  <c r="E400" i="25"/>
  <c r="B400" i="47" s="1"/>
  <c r="H398" i="25"/>
  <c r="D398" i="47" s="1"/>
  <c r="H109" i="25"/>
  <c r="D109" i="47" s="1"/>
  <c r="K79" i="25"/>
  <c r="F79" i="47" s="1"/>
  <c r="I428" i="25"/>
  <c r="I341" i="25"/>
  <c r="M79" i="25"/>
  <c r="G79" i="47" s="1"/>
  <c r="L399" i="25"/>
  <c r="H399" i="47" s="1"/>
  <c r="M428" i="25"/>
  <c r="G428" i="47" s="1"/>
  <c r="L312" i="25"/>
  <c r="H312" i="47" s="1"/>
  <c r="J109" i="25"/>
  <c r="E109" i="47" s="1"/>
  <c r="L138" i="25"/>
  <c r="H138" i="47" s="1"/>
  <c r="H51" i="25"/>
  <c r="D51" i="47" s="1"/>
  <c r="F544" i="25"/>
  <c r="C544" i="47" s="1"/>
  <c r="L602" i="25"/>
  <c r="H602" i="47" s="1"/>
  <c r="F138" i="25"/>
  <c r="C138" i="47" s="1"/>
  <c r="L254" i="25"/>
  <c r="H254" i="47" s="1"/>
  <c r="M602" i="25"/>
  <c r="G602" i="47" s="1"/>
  <c r="E487" i="25"/>
  <c r="B487" i="47" s="1"/>
  <c r="H138" i="25"/>
  <c r="D138" i="47" s="1"/>
  <c r="J253" i="25"/>
  <c r="E253" i="47" s="1"/>
  <c r="I283" i="25"/>
  <c r="K544" i="25"/>
  <c r="F544" i="47" s="1"/>
  <c r="J312" i="25"/>
  <c r="E312" i="47" s="1"/>
  <c r="E545" i="25"/>
  <c r="B545" i="47" s="1"/>
  <c r="L167" i="25"/>
  <c r="H167" i="47" s="1"/>
  <c r="G341" i="25"/>
  <c r="H573" i="25"/>
  <c r="D573" i="47" s="1"/>
  <c r="E313" i="25"/>
  <c r="B313" i="47" s="1"/>
  <c r="J138" i="25"/>
  <c r="E138" i="47" s="1"/>
  <c r="K602" i="25"/>
  <c r="F602" i="47" s="1"/>
  <c r="I399" i="25"/>
  <c r="I457" i="25"/>
  <c r="J167" i="25"/>
  <c r="E167" i="47" s="1"/>
  <c r="K225" i="25"/>
  <c r="F225" i="47" s="1"/>
  <c r="E226" i="25"/>
  <c r="B226" i="47" s="1"/>
  <c r="H457" i="25"/>
  <c r="D457" i="47" s="1"/>
  <c r="M109" i="25"/>
  <c r="G109" i="47" s="1"/>
  <c r="F399" i="25"/>
  <c r="C399" i="47" s="1"/>
  <c r="M430" i="25"/>
  <c r="G430" i="47" s="1"/>
  <c r="L400" i="25"/>
  <c r="H400" i="47" s="1"/>
  <c r="J516" i="25"/>
  <c r="E516" i="47" s="1"/>
  <c r="L313" i="25"/>
  <c r="H313" i="47" s="1"/>
  <c r="G429" i="25"/>
  <c r="M254" i="25"/>
  <c r="G254" i="47" s="1"/>
  <c r="J399" i="25"/>
  <c r="E399" i="47" s="1"/>
  <c r="K573" i="25"/>
  <c r="F573" i="47" s="1"/>
  <c r="H284" i="25"/>
  <c r="D284" i="47" s="1"/>
  <c r="H487" i="25"/>
  <c r="D487" i="47" s="1"/>
  <c r="G574" i="25"/>
  <c r="K168" i="25"/>
  <c r="F168" i="47" s="1"/>
  <c r="F400" i="25"/>
  <c r="C400" i="47" s="1"/>
  <c r="I574" i="25"/>
  <c r="M80" i="25"/>
  <c r="G80" i="47" s="1"/>
  <c r="J313" i="25"/>
  <c r="E313" i="47" s="1"/>
  <c r="M429" i="25"/>
  <c r="G429" i="47" s="1"/>
  <c r="K139" i="25"/>
  <c r="F139" i="47" s="1"/>
  <c r="J603" i="25"/>
  <c r="E603" i="47" s="1"/>
  <c r="G458" i="25"/>
  <c r="J139" i="25"/>
  <c r="E139" i="47" s="1"/>
  <c r="L603" i="25"/>
  <c r="H603" i="47" s="1"/>
  <c r="K574" i="25"/>
  <c r="F574" i="47" s="1"/>
  <c r="J342" i="25"/>
  <c r="E342" i="47" s="1"/>
  <c r="L139" i="25"/>
  <c r="H139" i="47" s="1"/>
  <c r="G197" i="25"/>
  <c r="G603" i="25"/>
  <c r="I486" i="25"/>
  <c r="L52" i="25"/>
  <c r="L80" i="25"/>
  <c r="M487" i="25"/>
  <c r="G487" i="47" s="1"/>
  <c r="M226" i="25"/>
  <c r="G226" i="47" s="1"/>
  <c r="K313" i="25"/>
  <c r="F313" i="47" s="1"/>
  <c r="G313" i="25"/>
  <c r="H110" i="25"/>
  <c r="D110" i="47" s="1"/>
  <c r="E285" i="25"/>
  <c r="B285" i="47" s="1"/>
  <c r="L574" i="25"/>
  <c r="H574" i="47" s="1"/>
  <c r="G80" i="25"/>
  <c r="H52" i="25"/>
  <c r="D52" i="47" s="1"/>
  <c r="J574" i="25"/>
  <c r="E574" i="47" s="1"/>
  <c r="H429" i="25"/>
  <c r="D429" i="47" s="1"/>
  <c r="G516" i="25"/>
  <c r="I139" i="25"/>
  <c r="L516" i="25"/>
  <c r="H516" i="47" s="1"/>
  <c r="L545" i="25"/>
  <c r="H545" i="47" s="1"/>
  <c r="I109" i="25"/>
  <c r="J197" i="25"/>
  <c r="E197" i="47" s="1"/>
  <c r="E53" i="25"/>
  <c r="B53" i="47" s="1"/>
  <c r="I168" i="25"/>
  <c r="M632" i="25"/>
  <c r="G632" i="47" s="1"/>
  <c r="F313" i="25"/>
  <c r="C313" i="47" s="1"/>
  <c r="I110" i="25"/>
  <c r="I254" i="25"/>
  <c r="J632" i="25"/>
  <c r="E632" i="47" s="1"/>
  <c r="H80" i="25"/>
  <c r="D80" i="47" s="1"/>
  <c r="M255" i="25"/>
  <c r="G255" i="47" s="1"/>
  <c r="H574" i="25"/>
  <c r="D574" i="47" s="1"/>
  <c r="H371" i="25"/>
  <c r="D371" i="47" s="1"/>
  <c r="L429" i="25"/>
  <c r="H429" i="47" s="1"/>
  <c r="M197" i="25"/>
  <c r="G197" i="47" s="1"/>
  <c r="L544" i="25"/>
  <c r="H544" i="47" s="1"/>
  <c r="M371" i="25"/>
  <c r="G371" i="47" s="1"/>
  <c r="L255" i="25"/>
  <c r="H255" i="47" s="1"/>
  <c r="F487" i="25"/>
  <c r="C487" i="47" s="1"/>
  <c r="K197" i="25"/>
  <c r="F197" i="47" s="1"/>
  <c r="E314" i="25"/>
  <c r="B314" i="47" s="1"/>
  <c r="J284" i="25"/>
  <c r="E284" i="47" s="1"/>
  <c r="H313" i="25"/>
  <c r="D313" i="47" s="1"/>
  <c r="F226" i="25"/>
  <c r="C226" i="47" s="1"/>
  <c r="I313" i="25"/>
  <c r="K487" i="25"/>
  <c r="F487" i="47" s="1"/>
  <c r="H226" i="25"/>
  <c r="D226" i="47" s="1"/>
  <c r="H168" i="25"/>
  <c r="D168" i="47" s="1"/>
  <c r="K486" i="25"/>
  <c r="F486" i="47" s="1"/>
  <c r="L371" i="25"/>
  <c r="H371" i="47" s="1"/>
  <c r="M313" i="25"/>
  <c r="G313" i="47" s="1"/>
  <c r="H255" i="25"/>
  <c r="D255" i="47" s="1"/>
  <c r="G139" i="25"/>
  <c r="F284" i="25"/>
  <c r="C284" i="47" s="1"/>
  <c r="E256" i="25"/>
  <c r="B256" i="47" s="1"/>
  <c r="G196" i="25"/>
  <c r="J545" i="25"/>
  <c r="E545" i="47" s="1"/>
  <c r="K52" i="25"/>
  <c r="F52" i="47" s="1"/>
  <c r="E459" i="25"/>
  <c r="B459" i="47" s="1"/>
  <c r="K458" i="25"/>
  <c r="F458" i="47" s="1"/>
  <c r="K226" i="25"/>
  <c r="F226" i="47" s="1"/>
  <c r="I545" i="25"/>
  <c r="E198" i="25"/>
  <c r="B198" i="47" s="1"/>
  <c r="I80" i="25"/>
  <c r="M168" i="25"/>
  <c r="G168" i="47" s="1"/>
  <c r="F603" i="25"/>
  <c r="C603" i="47" s="1"/>
  <c r="M138" i="25"/>
  <c r="G138" i="47" s="1"/>
  <c r="G632" i="25"/>
  <c r="M110" i="25"/>
  <c r="G110" i="47" s="1"/>
  <c r="I429" i="25"/>
  <c r="M516" i="25"/>
  <c r="G516" i="47" s="1"/>
  <c r="H516" i="25"/>
  <c r="D516" i="47" s="1"/>
  <c r="I197" i="25"/>
  <c r="F574" i="25"/>
  <c r="C574" i="47" s="1"/>
  <c r="L487" i="25"/>
  <c r="H487" i="47" s="1"/>
  <c r="I371" i="25"/>
  <c r="G342" i="25"/>
  <c r="K400" i="25"/>
  <c r="F400" i="47" s="1"/>
  <c r="F52" i="25"/>
  <c r="C52" i="47" s="1"/>
  <c r="I255" i="25"/>
  <c r="M342" i="25"/>
  <c r="G342" i="47" s="1"/>
  <c r="H458" i="25"/>
  <c r="D458" i="47" s="1"/>
  <c r="G487" i="25"/>
  <c r="H632" i="25"/>
  <c r="D632" i="47" s="1"/>
  <c r="H545" i="25"/>
  <c r="D545" i="47" s="1"/>
  <c r="F139" i="25"/>
  <c r="C139" i="47" s="1"/>
  <c r="M196" i="25"/>
  <c r="G196" i="47" s="1"/>
  <c r="K516" i="25"/>
  <c r="F516" i="47" s="1"/>
  <c r="G284" i="25"/>
  <c r="F545" i="25"/>
  <c r="C545" i="47" s="1"/>
  <c r="G226" i="25"/>
  <c r="F80" i="25"/>
  <c r="C80" i="47" s="1"/>
  <c r="G283" i="25"/>
  <c r="M603" i="25"/>
  <c r="G603" i="47" s="1"/>
  <c r="L486" i="25"/>
  <c r="H486" i="47" s="1"/>
  <c r="L342" i="25"/>
  <c r="H342" i="47" s="1"/>
  <c r="F110" i="25"/>
  <c r="C110" i="47" s="1"/>
  <c r="G255" i="25"/>
  <c r="E517" i="25"/>
  <c r="B517" i="47" s="1"/>
  <c r="K603" i="25"/>
  <c r="F603" i="47" s="1"/>
  <c r="K255" i="25"/>
  <c r="F255" i="47" s="1"/>
  <c r="E604" i="25"/>
  <c r="B604" i="47" s="1"/>
  <c r="F632" i="25"/>
  <c r="C632" i="47" s="1"/>
  <c r="L226" i="25"/>
  <c r="H226" i="47" s="1"/>
  <c r="F342" i="25"/>
  <c r="C342" i="47" s="1"/>
  <c r="I342" i="25"/>
  <c r="F429" i="25"/>
  <c r="C429" i="47" s="1"/>
  <c r="J255" i="25"/>
  <c r="E255" i="47" s="1"/>
  <c r="F197" i="25"/>
  <c r="C197" i="47" s="1"/>
  <c r="J283" i="25"/>
  <c r="E283" i="47" s="1"/>
  <c r="M370" i="25"/>
  <c r="G370" i="47" s="1"/>
  <c r="J226" i="25"/>
  <c r="E226" i="47" s="1"/>
  <c r="F516" i="25"/>
  <c r="C516" i="47" s="1"/>
  <c r="H603" i="25"/>
  <c r="D603" i="47" s="1"/>
  <c r="K110" i="25"/>
  <c r="F110" i="47" s="1"/>
  <c r="E488" i="25"/>
  <c r="B488" i="47" s="1"/>
  <c r="M283" i="25"/>
  <c r="G283" i="47" s="1"/>
  <c r="E603" i="25"/>
  <c r="B603" i="47" s="1"/>
  <c r="L284" i="25"/>
  <c r="H284" i="47" s="1"/>
  <c r="F371" i="25"/>
  <c r="C371" i="47" s="1"/>
  <c r="M400" i="25"/>
  <c r="G400" i="47" s="1"/>
  <c r="F255" i="25"/>
  <c r="C255" i="47" s="1"/>
  <c r="I458" i="25"/>
  <c r="L370" i="25"/>
  <c r="H370" i="47" s="1"/>
  <c r="I400" i="25"/>
  <c r="F168" i="25"/>
  <c r="C168" i="47" s="1"/>
  <c r="E401" i="25"/>
  <c r="B401" i="47" s="1"/>
  <c r="E140" i="25"/>
  <c r="B140" i="47" s="1"/>
  <c r="J196" i="25"/>
  <c r="E196" i="47" s="1"/>
  <c r="F341" i="25"/>
  <c r="C341" i="47" s="1"/>
  <c r="E169" i="25"/>
  <c r="B169" i="47" s="1"/>
  <c r="J110" i="25"/>
  <c r="E110" i="47" s="1"/>
  <c r="J429" i="25"/>
  <c r="E429" i="47" s="1"/>
  <c r="J400" i="25"/>
  <c r="E400" i="47" s="1"/>
  <c r="M545" i="25"/>
  <c r="G545" i="47" s="1"/>
  <c r="M139" i="25"/>
  <c r="G139" i="47" s="1"/>
  <c r="J487" i="25"/>
  <c r="E487" i="47" s="1"/>
  <c r="G371" i="25"/>
  <c r="K371" i="25"/>
  <c r="F371" i="47" s="1"/>
  <c r="G52" i="25"/>
  <c r="I603" i="25"/>
  <c r="K632" i="25"/>
  <c r="F632" i="47" s="1"/>
  <c r="G110" i="25"/>
  <c r="I487" i="25"/>
  <c r="J458" i="25"/>
  <c r="E458" i="47" s="1"/>
  <c r="I284" i="25"/>
  <c r="E546" i="25"/>
  <c r="B546" i="47" s="1"/>
  <c r="J168" i="25"/>
  <c r="E168" i="47" s="1"/>
  <c r="M458" i="25"/>
  <c r="G458" i="47" s="1"/>
  <c r="G545" i="25"/>
  <c r="K545" i="25"/>
  <c r="F545" i="47" s="1"/>
  <c r="L110" i="25"/>
  <c r="M574" i="25"/>
  <c r="G574" i="47" s="1"/>
  <c r="E662" i="25"/>
  <c r="B662" i="47" s="1"/>
  <c r="E372" i="25"/>
  <c r="B372" i="47" s="1"/>
  <c r="I52" i="25"/>
  <c r="H81" i="25"/>
  <c r="D81" i="47" s="1"/>
  <c r="J575" i="25"/>
  <c r="E575" i="47" s="1"/>
  <c r="L227" i="25"/>
  <c r="H227" i="47" s="1"/>
  <c r="E286" i="25"/>
  <c r="B286" i="47" s="1"/>
  <c r="L632" i="25"/>
  <c r="H632" i="47" s="1"/>
  <c r="E373" i="25"/>
  <c r="B373" i="47" s="1"/>
  <c r="L372" i="25"/>
  <c r="H372" i="47" s="1"/>
  <c r="M372" i="25"/>
  <c r="G372" i="47" s="1"/>
  <c r="I575" i="25"/>
  <c r="L633" i="25"/>
  <c r="H633" i="47" s="1"/>
  <c r="M169" i="25"/>
  <c r="G169" i="47" s="1"/>
  <c r="K459" i="25"/>
  <c r="F459" i="47" s="1"/>
  <c r="G662" i="25"/>
  <c r="L314" i="25"/>
  <c r="H314" i="47" s="1"/>
  <c r="F227" i="25"/>
  <c r="C227" i="47" s="1"/>
  <c r="M488" i="25"/>
  <c r="G488" i="47" s="1"/>
  <c r="F111" i="25"/>
  <c r="C111" i="47" s="1"/>
  <c r="G400" i="25"/>
  <c r="I604" i="25"/>
  <c r="L169" i="25"/>
  <c r="H169" i="47" s="1"/>
  <c r="J459" i="25"/>
  <c r="E459" i="47" s="1"/>
  <c r="M256" i="25"/>
  <c r="G256" i="47" s="1"/>
  <c r="J81" i="25"/>
  <c r="E81" i="47" s="1"/>
  <c r="I226" i="25"/>
  <c r="G256" i="25"/>
  <c r="E430" i="25"/>
  <c r="B430" i="47" s="1"/>
  <c r="J227" i="25"/>
  <c r="E227" i="47" s="1"/>
  <c r="I81" i="25"/>
  <c r="J401" i="25"/>
  <c r="E401" i="47" s="1"/>
  <c r="H372" i="25"/>
  <c r="D372" i="47" s="1"/>
  <c r="K314" i="25"/>
  <c r="F314" i="47" s="1"/>
  <c r="H53" i="25"/>
  <c r="D53" i="47" s="1"/>
  <c r="E489" i="25"/>
  <c r="B489" i="47" s="1"/>
  <c r="L53" i="25"/>
  <c r="M111" i="25"/>
  <c r="G111" i="47" s="1"/>
  <c r="H111" i="25"/>
  <c r="D111" i="47" s="1"/>
  <c r="J198" i="25"/>
  <c r="E198" i="47" s="1"/>
  <c r="F372" i="25"/>
  <c r="C372" i="47" s="1"/>
  <c r="F604" i="25"/>
  <c r="C604" i="47" s="1"/>
  <c r="F285" i="25"/>
  <c r="C285" i="47" s="1"/>
  <c r="I633" i="25"/>
  <c r="J517" i="25"/>
  <c r="E517" i="47" s="1"/>
  <c r="I546" i="25"/>
  <c r="M546" i="25"/>
  <c r="G546" i="47" s="1"/>
  <c r="K80" i="25"/>
  <c r="F80" i="47" s="1"/>
  <c r="L343" i="25"/>
  <c r="H343" i="47" s="1"/>
  <c r="J169" i="25"/>
  <c r="E169" i="47" s="1"/>
  <c r="H198" i="25"/>
  <c r="D198" i="47" s="1"/>
  <c r="K372" i="25"/>
  <c r="F372" i="47" s="1"/>
  <c r="L488" i="25"/>
  <c r="H488" i="47" s="1"/>
  <c r="K575" i="25"/>
  <c r="F575" i="47" s="1"/>
  <c r="L81" i="25"/>
  <c r="F662" i="25"/>
  <c r="C662" i="47" s="1"/>
  <c r="E576" i="25"/>
  <c r="B576" i="47" s="1"/>
  <c r="E692" i="25"/>
  <c r="B692" i="47" s="1"/>
  <c r="K517" i="25"/>
  <c r="F517" i="47" s="1"/>
  <c r="H342" i="25"/>
  <c r="D342" i="47" s="1"/>
  <c r="I285" i="25"/>
  <c r="E82" i="25"/>
  <c r="B82" i="47" s="1"/>
  <c r="F256" i="25"/>
  <c r="C256" i="47" s="1"/>
  <c r="G140" i="25"/>
  <c r="I343" i="25"/>
  <c r="G81" i="25"/>
  <c r="K256" i="25"/>
  <c r="F256" i="47" s="1"/>
  <c r="E141" i="25"/>
  <c r="B141" i="47" s="1"/>
  <c r="L604" i="25"/>
  <c r="H604" i="47" s="1"/>
  <c r="E431" i="25"/>
  <c r="B431" i="47" s="1"/>
  <c r="E547" i="25"/>
  <c r="B547" i="47" s="1"/>
  <c r="K81" i="25"/>
  <c r="F81" i="47" s="1"/>
  <c r="H227" i="25"/>
  <c r="D227" i="47" s="1"/>
  <c r="F430" i="25"/>
  <c r="C430" i="47" s="1"/>
  <c r="K53" i="25"/>
  <c r="F53" i="47" s="1"/>
  <c r="H575" i="25"/>
  <c r="D575" i="47" s="1"/>
  <c r="F458" i="25"/>
  <c r="C458" i="47" s="1"/>
  <c r="E227" i="25"/>
  <c r="B227" i="47" s="1"/>
  <c r="K604" i="25"/>
  <c r="F604" i="47" s="1"/>
  <c r="E575" i="25"/>
  <c r="B575" i="47" s="1"/>
  <c r="H488" i="25"/>
  <c r="D488" i="47" s="1"/>
  <c r="L517" i="25"/>
  <c r="H517" i="47" s="1"/>
  <c r="K401" i="25"/>
  <c r="F401" i="47" s="1"/>
  <c r="G430" i="25"/>
  <c r="L285" i="25"/>
  <c r="H285" i="47" s="1"/>
  <c r="F198" i="25"/>
  <c r="C198" i="47" s="1"/>
  <c r="J140" i="25"/>
  <c r="E140" i="47" s="1"/>
  <c r="E228" i="25"/>
  <c r="B228" i="47" s="1"/>
  <c r="G198" i="25"/>
  <c r="K342" i="25"/>
  <c r="F342" i="47" s="1"/>
  <c r="E460" i="25"/>
  <c r="B460" i="47" s="1"/>
  <c r="K169" i="25"/>
  <c r="F169" i="47" s="1"/>
  <c r="K488" i="25"/>
  <c r="F488" i="47" s="1"/>
  <c r="G546" i="25"/>
  <c r="H401" i="25"/>
  <c r="D401" i="47" s="1"/>
  <c r="G459" i="25"/>
  <c r="L430" i="25"/>
  <c r="H430" i="47" s="1"/>
  <c r="H546" i="25"/>
  <c r="D546" i="47" s="1"/>
  <c r="L197" i="25"/>
  <c r="H197" i="47" s="1"/>
  <c r="K111" i="25"/>
  <c r="F111" i="47" s="1"/>
  <c r="J343" i="25"/>
  <c r="E343" i="47" s="1"/>
  <c r="E633" i="25"/>
  <c r="B633" i="47" s="1"/>
  <c r="G314" i="25"/>
  <c r="F575" i="25"/>
  <c r="C575" i="47" s="1"/>
  <c r="K284" i="25"/>
  <c r="F284" i="47" s="1"/>
  <c r="E170" i="25"/>
  <c r="B170" i="47" s="1"/>
  <c r="J256" i="25"/>
  <c r="E256" i="47" s="1"/>
  <c r="G168" i="25"/>
  <c r="M633" i="25"/>
  <c r="G633" i="47" s="1"/>
  <c r="L662" i="25"/>
  <c r="H662" i="47" s="1"/>
  <c r="F81" i="25"/>
  <c r="C81" i="47" s="1"/>
  <c r="J53" i="25"/>
  <c r="E53" i="47" s="1"/>
  <c r="F459" i="25"/>
  <c r="C459" i="47" s="1"/>
  <c r="M314" i="25"/>
  <c r="G314" i="47" s="1"/>
  <c r="E344" i="25"/>
  <c r="B344" i="47" s="1"/>
  <c r="I256" i="25"/>
  <c r="M517" i="25"/>
  <c r="G517" i="47" s="1"/>
  <c r="M604" i="25"/>
  <c r="G604" i="47" s="1"/>
  <c r="G169" i="25"/>
  <c r="L575" i="25"/>
  <c r="H575" i="47" s="1"/>
  <c r="L111" i="25"/>
  <c r="H314" i="25"/>
  <c r="D314" i="47" s="1"/>
  <c r="H400" i="25"/>
  <c r="D400" i="47" s="1"/>
  <c r="E402" i="25"/>
  <c r="B402" i="47" s="1"/>
  <c r="J604" i="25"/>
  <c r="E604" i="47" s="1"/>
  <c r="I198" i="25"/>
  <c r="J430" i="25"/>
  <c r="E430" i="47" s="1"/>
  <c r="K198" i="25"/>
  <c r="F198" i="47" s="1"/>
  <c r="M140" i="25"/>
  <c r="G140" i="47" s="1"/>
  <c r="G372" i="25"/>
  <c r="E199" i="25"/>
  <c r="B199" i="47" s="1"/>
  <c r="G488" i="25"/>
  <c r="I430" i="25"/>
  <c r="K140" i="25"/>
  <c r="F140" i="47" s="1"/>
  <c r="H139" i="25"/>
  <c r="D139" i="47" s="1"/>
  <c r="H140" i="25"/>
  <c r="D140" i="47" s="1"/>
  <c r="I169" i="25"/>
  <c r="H197" i="25"/>
  <c r="D197" i="47" s="1"/>
  <c r="M53" i="25"/>
  <c r="G53" i="47" s="1"/>
  <c r="K430" i="25"/>
  <c r="F430" i="47" s="1"/>
  <c r="M52" i="25"/>
  <c r="G52" i="47" s="1"/>
  <c r="J371" i="25"/>
  <c r="E371" i="47" s="1"/>
  <c r="L459" i="25"/>
  <c r="H459" i="47" s="1"/>
  <c r="F140" i="25"/>
  <c r="C140" i="47" s="1"/>
  <c r="J314" i="25"/>
  <c r="E314" i="47" s="1"/>
  <c r="E634" i="25"/>
  <c r="B634" i="47" s="1"/>
  <c r="I314" i="25"/>
  <c r="I459" i="25"/>
  <c r="J285" i="25"/>
  <c r="E285" i="47" s="1"/>
  <c r="G517" i="25"/>
  <c r="I372" i="25"/>
  <c r="J52" i="25"/>
  <c r="E52" i="47" s="1"/>
  <c r="I140" i="25"/>
  <c r="F546" i="25"/>
  <c r="C546" i="47" s="1"/>
  <c r="J80" i="25"/>
  <c r="E80" i="47" s="1"/>
  <c r="E112" i="25"/>
  <c r="B112" i="47" s="1"/>
  <c r="H256" i="25"/>
  <c r="D256" i="47" s="1"/>
  <c r="M575" i="25"/>
  <c r="G575" i="47" s="1"/>
  <c r="J546" i="25"/>
  <c r="E546" i="47" s="1"/>
  <c r="I227" i="25"/>
  <c r="H633" i="25"/>
  <c r="D633" i="47" s="1"/>
  <c r="H604" i="25"/>
  <c r="D604" i="47" s="1"/>
  <c r="G401" i="25"/>
  <c r="M662" i="25"/>
  <c r="G662" i="47" s="1"/>
  <c r="L168" i="25"/>
  <c r="H168" i="47" s="1"/>
  <c r="H662" i="25"/>
  <c r="D662" i="47" s="1"/>
  <c r="I516" i="25"/>
  <c r="K633" i="25"/>
  <c r="F633" i="47" s="1"/>
  <c r="E81" i="25"/>
  <c r="B81" i="47" s="1"/>
  <c r="E518" i="25"/>
  <c r="B518" i="47" s="1"/>
  <c r="M284" i="25"/>
  <c r="G284" i="47" s="1"/>
  <c r="H343" i="25"/>
  <c r="D343" i="47" s="1"/>
  <c r="E343" i="25"/>
  <c r="B343" i="47" s="1"/>
  <c r="K227" i="25"/>
  <c r="F227" i="47" s="1"/>
  <c r="K662" i="25"/>
  <c r="F662" i="47" s="1"/>
  <c r="G343" i="25"/>
  <c r="J488" i="25"/>
  <c r="E488" i="47" s="1"/>
  <c r="L401" i="25"/>
  <c r="H401" i="47" s="1"/>
  <c r="L458" i="25"/>
  <c r="H458" i="47" s="1"/>
  <c r="K429" i="25"/>
  <c r="F429" i="47" s="1"/>
  <c r="J633" i="25"/>
  <c r="E633" i="47" s="1"/>
  <c r="M343" i="25"/>
  <c r="G343" i="47" s="1"/>
  <c r="I111" i="25"/>
  <c r="F343" i="25"/>
  <c r="C343" i="47" s="1"/>
  <c r="F488" i="25"/>
  <c r="C488" i="47" s="1"/>
  <c r="E605" i="25"/>
  <c r="B605" i="47" s="1"/>
  <c r="H517" i="25"/>
  <c r="D517" i="47" s="1"/>
  <c r="M285" i="25"/>
  <c r="G285" i="47" s="1"/>
  <c r="E111" i="25"/>
  <c r="B111" i="47" s="1"/>
  <c r="G285" i="25"/>
  <c r="I662" i="25"/>
  <c r="M401" i="25"/>
  <c r="G401" i="47" s="1"/>
  <c r="K343" i="25"/>
  <c r="F343" i="47" s="1"/>
  <c r="E663" i="25"/>
  <c r="B663" i="47" s="1"/>
  <c r="G53" i="25"/>
  <c r="M81" i="25"/>
  <c r="G81" i="47" s="1"/>
  <c r="L256" i="25"/>
  <c r="H256" i="47" s="1"/>
  <c r="F633" i="25"/>
  <c r="C633" i="47" s="1"/>
  <c r="H605" i="25"/>
  <c r="D605" i="47" s="1"/>
  <c r="K431" i="25"/>
  <c r="F431" i="47" s="1"/>
  <c r="L547" i="25"/>
  <c r="H547" i="47" s="1"/>
  <c r="L54" i="25"/>
  <c r="J518" i="25"/>
  <c r="E518" i="47" s="1"/>
  <c r="F286" i="25"/>
  <c r="C286" i="47" s="1"/>
  <c r="L82" i="25"/>
  <c r="H285" i="25"/>
  <c r="D285" i="47" s="1"/>
  <c r="M402" i="25"/>
  <c r="G402" i="47" s="1"/>
  <c r="K54" i="25"/>
  <c r="F54" i="47" s="1"/>
  <c r="F402" i="25"/>
  <c r="C402" i="47" s="1"/>
  <c r="H692" i="25"/>
  <c r="D692" i="47" s="1"/>
  <c r="E432" i="25"/>
  <c r="B432" i="47" s="1"/>
  <c r="J489" i="25"/>
  <c r="E489" i="47" s="1"/>
  <c r="L546" i="25"/>
  <c r="H546" i="47" s="1"/>
  <c r="J112" i="25"/>
  <c r="E112" i="47" s="1"/>
  <c r="M518" i="25"/>
  <c r="G518" i="47" s="1"/>
  <c r="J228" i="25"/>
  <c r="E228" i="47" s="1"/>
  <c r="J662" i="25"/>
  <c r="E662" i="47" s="1"/>
  <c r="M315" i="25"/>
  <c r="G315" i="47" s="1"/>
  <c r="I315" i="25"/>
  <c r="M286" i="25"/>
  <c r="G286" i="47" s="1"/>
  <c r="M228" i="25"/>
  <c r="G228" i="47" s="1"/>
  <c r="G286" i="25"/>
  <c r="I663" i="25"/>
  <c r="I517" i="25"/>
  <c r="E171" i="25"/>
  <c r="B171" i="47" s="1"/>
  <c r="H663" i="25"/>
  <c r="D663" i="47" s="1"/>
  <c r="E229" i="25"/>
  <c r="B229" i="47" s="1"/>
  <c r="K141" i="25"/>
  <c r="F141" i="47" s="1"/>
  <c r="E490" i="25"/>
  <c r="B490" i="47" s="1"/>
  <c r="H547" i="25"/>
  <c r="D547" i="47" s="1"/>
  <c r="K576" i="25"/>
  <c r="F576" i="47" s="1"/>
  <c r="H228" i="25"/>
  <c r="D228" i="47" s="1"/>
  <c r="F401" i="25"/>
  <c r="C401" i="47" s="1"/>
  <c r="G170" i="25"/>
  <c r="G518" i="25"/>
  <c r="F314" i="25"/>
  <c r="C314" i="47" s="1"/>
  <c r="L431" i="25"/>
  <c r="H431" i="47" s="1"/>
  <c r="K634" i="25"/>
  <c r="F634" i="47" s="1"/>
  <c r="K315" i="25"/>
  <c r="F315" i="47" s="1"/>
  <c r="F489" i="25"/>
  <c r="C489" i="47" s="1"/>
  <c r="M692" i="25"/>
  <c r="G692" i="47" s="1"/>
  <c r="K199" i="25"/>
  <c r="F199" i="47" s="1"/>
  <c r="G54" i="25"/>
  <c r="F53" i="25"/>
  <c r="C53" i="47" s="1"/>
  <c r="H489" i="25"/>
  <c r="D489" i="47" s="1"/>
  <c r="J344" i="25"/>
  <c r="E344" i="47" s="1"/>
  <c r="I460" i="25"/>
  <c r="M199" i="25"/>
  <c r="G199" i="47" s="1"/>
  <c r="F692" i="25"/>
  <c r="C692" i="47" s="1"/>
  <c r="G663" i="25"/>
  <c r="F373" i="25"/>
  <c r="C373" i="47" s="1"/>
  <c r="H112" i="25"/>
  <c r="D112" i="47" s="1"/>
  <c r="G228" i="25"/>
  <c r="K285" i="25"/>
  <c r="F285" i="47" s="1"/>
  <c r="H199" i="25"/>
  <c r="D199" i="47" s="1"/>
  <c r="J373" i="25"/>
  <c r="E373" i="47" s="1"/>
  <c r="F169" i="25"/>
  <c r="C169" i="47" s="1"/>
  <c r="M112" i="25"/>
  <c r="G112" i="47" s="1"/>
  <c r="K692" i="25"/>
  <c r="F692" i="47" s="1"/>
  <c r="H82" i="25"/>
  <c r="D82" i="47" s="1"/>
  <c r="M576" i="25"/>
  <c r="G576" i="47" s="1"/>
  <c r="F460" i="25"/>
  <c r="C460" i="47" s="1"/>
  <c r="E113" i="25"/>
  <c r="B113" i="47" s="1"/>
  <c r="G82" i="25"/>
  <c r="G199" i="25"/>
  <c r="I488" i="25"/>
  <c r="F82" i="25"/>
  <c r="C82" i="47" s="1"/>
  <c r="G431" i="25"/>
  <c r="I228" i="25"/>
  <c r="G692" i="25"/>
  <c r="F141" i="25"/>
  <c r="C141" i="47" s="1"/>
  <c r="K402" i="25"/>
  <c r="F402" i="47" s="1"/>
  <c r="G604" i="25"/>
  <c r="M460" i="25"/>
  <c r="G460" i="47" s="1"/>
  <c r="G344" i="25"/>
  <c r="L634" i="25"/>
  <c r="H634" i="47" s="1"/>
  <c r="F517" i="25"/>
  <c r="C517" i="47" s="1"/>
  <c r="L170" i="25"/>
  <c r="H170" i="47" s="1"/>
  <c r="I402" i="25"/>
  <c r="G633" i="25"/>
  <c r="K286" i="25"/>
  <c r="F286" i="47" s="1"/>
  <c r="G402" i="25"/>
  <c r="J547" i="25"/>
  <c r="E547" i="47" s="1"/>
  <c r="L460" i="25"/>
  <c r="H460" i="47" s="1"/>
  <c r="I431" i="25"/>
  <c r="K546" i="25"/>
  <c r="F546" i="47" s="1"/>
  <c r="E722" i="25"/>
  <c r="B722" i="47" s="1"/>
  <c r="I286" i="25"/>
  <c r="G257" i="25"/>
  <c r="M663" i="25"/>
  <c r="G663" i="47" s="1"/>
  <c r="J199" i="25"/>
  <c r="E199" i="47" s="1"/>
  <c r="G460" i="25"/>
  <c r="E519" i="25"/>
  <c r="B519" i="47" s="1"/>
  <c r="F576" i="25"/>
  <c r="C576" i="47" s="1"/>
  <c r="I344" i="25"/>
  <c r="H169" i="25"/>
  <c r="D169" i="47" s="1"/>
  <c r="H257" i="25"/>
  <c r="D257" i="47" s="1"/>
  <c r="K373" i="25"/>
  <c r="F373" i="47" s="1"/>
  <c r="I489" i="25"/>
  <c r="L344" i="25"/>
  <c r="H344" i="47" s="1"/>
  <c r="I401" i="25"/>
  <c r="F663" i="25"/>
  <c r="C663" i="47" s="1"/>
  <c r="I170" i="25"/>
  <c r="G634" i="25"/>
  <c r="L140" i="25"/>
  <c r="H140" i="47" s="1"/>
  <c r="F257" i="25"/>
  <c r="C257" i="47" s="1"/>
  <c r="E693" i="25"/>
  <c r="B693" i="47" s="1"/>
  <c r="L286" i="25"/>
  <c r="H286" i="47" s="1"/>
  <c r="F199" i="25"/>
  <c r="C199" i="47" s="1"/>
  <c r="E83" i="25"/>
  <c r="B83" i="47" s="1"/>
  <c r="M634" i="25"/>
  <c r="G634" i="47" s="1"/>
  <c r="F228" i="25"/>
  <c r="C228" i="47" s="1"/>
  <c r="F344" i="25"/>
  <c r="C344" i="47" s="1"/>
  <c r="H518" i="25"/>
  <c r="D518" i="47" s="1"/>
  <c r="J372" i="25"/>
  <c r="E372" i="47" s="1"/>
  <c r="H460" i="25"/>
  <c r="D460" i="47" s="1"/>
  <c r="H286" i="25"/>
  <c r="D286" i="47" s="1"/>
  <c r="G605" i="25"/>
  <c r="H576" i="25"/>
  <c r="D576" i="47" s="1"/>
  <c r="I576" i="25"/>
  <c r="I373" i="25"/>
  <c r="K547" i="25"/>
  <c r="F547" i="47" s="1"/>
  <c r="M459" i="25"/>
  <c r="G459" i="47" s="1"/>
  <c r="F431" i="25"/>
  <c r="C431" i="47" s="1"/>
  <c r="M198" i="25"/>
  <c r="G198" i="47" s="1"/>
  <c r="I257" i="25"/>
  <c r="J170" i="25"/>
  <c r="E170" i="47" s="1"/>
  <c r="L692" i="25"/>
  <c r="H692" i="47" s="1"/>
  <c r="H315" i="25"/>
  <c r="D315" i="47" s="1"/>
  <c r="I53" i="25"/>
  <c r="J431" i="25"/>
  <c r="E431" i="47" s="1"/>
  <c r="M344" i="25"/>
  <c r="G344" i="47" s="1"/>
  <c r="E548" i="25"/>
  <c r="B548" i="47" s="1"/>
  <c r="F634" i="25"/>
  <c r="C634" i="47" s="1"/>
  <c r="J663" i="25"/>
  <c r="E663" i="47" s="1"/>
  <c r="H430" i="25"/>
  <c r="D430" i="47" s="1"/>
  <c r="K257" i="25"/>
  <c r="F257" i="47" s="1"/>
  <c r="E461" i="25"/>
  <c r="B461" i="47" s="1"/>
  <c r="K489" i="25"/>
  <c r="F489" i="47" s="1"/>
  <c r="J111" i="25"/>
  <c r="E111" i="47" s="1"/>
  <c r="E55" i="25"/>
  <c r="B55" i="47" s="1"/>
  <c r="L315" i="25"/>
  <c r="H315" i="47" s="1"/>
  <c r="K170" i="25"/>
  <c r="F170" i="47" s="1"/>
  <c r="I547" i="25"/>
  <c r="L518" i="25"/>
  <c r="H518" i="47" s="1"/>
  <c r="I54" i="25"/>
  <c r="K663" i="25"/>
  <c r="F663" i="47" s="1"/>
  <c r="E403" i="25"/>
  <c r="B403" i="47" s="1"/>
  <c r="H459" i="25"/>
  <c r="D459" i="47" s="1"/>
  <c r="J315" i="25"/>
  <c r="E315" i="47" s="1"/>
  <c r="M605" i="25"/>
  <c r="G605" i="47" s="1"/>
  <c r="I199" i="25"/>
  <c r="E258" i="25"/>
  <c r="B258" i="47" s="1"/>
  <c r="J576" i="25"/>
  <c r="E576" i="47" s="1"/>
  <c r="L228" i="25"/>
  <c r="H228" i="47" s="1"/>
  <c r="E200" i="25"/>
  <c r="B200" i="47" s="1"/>
  <c r="G227" i="25"/>
  <c r="E374" i="25"/>
  <c r="B374" i="47" s="1"/>
  <c r="J257" i="25"/>
  <c r="E257" i="47" s="1"/>
  <c r="E664" i="25"/>
  <c r="B664" i="47" s="1"/>
  <c r="J82" i="25"/>
  <c r="E82" i="47" s="1"/>
  <c r="G575" i="25"/>
  <c r="I141" i="25"/>
  <c r="K518" i="25"/>
  <c r="F518" i="47" s="1"/>
  <c r="L141" i="25"/>
  <c r="H141" i="47" s="1"/>
  <c r="G141" i="25"/>
  <c r="I634" i="25"/>
  <c r="M489" i="25"/>
  <c r="G489" i="47" s="1"/>
  <c r="E345" i="25"/>
  <c r="B345" i="47" s="1"/>
  <c r="L198" i="25"/>
  <c r="H198" i="47" s="1"/>
  <c r="E316" i="25"/>
  <c r="B316" i="47" s="1"/>
  <c r="L402" i="25"/>
  <c r="H402" i="47" s="1"/>
  <c r="L489" i="25"/>
  <c r="H489" i="47" s="1"/>
  <c r="M227" i="25"/>
  <c r="G227" i="47" s="1"/>
  <c r="E606" i="25"/>
  <c r="B606" i="47" s="1"/>
  <c r="H141" i="25"/>
  <c r="D141" i="47" s="1"/>
  <c r="H373" i="25"/>
  <c r="D373" i="47" s="1"/>
  <c r="E142" i="25"/>
  <c r="B142" i="47" s="1"/>
  <c r="M141" i="25"/>
  <c r="G141" i="47" s="1"/>
  <c r="J402" i="25"/>
  <c r="E402" i="47" s="1"/>
  <c r="G547" i="25"/>
  <c r="H54" i="25"/>
  <c r="D54" i="47" s="1"/>
  <c r="J605" i="25"/>
  <c r="E605" i="47" s="1"/>
  <c r="H170" i="25"/>
  <c r="D170" i="47" s="1"/>
  <c r="M547" i="25"/>
  <c r="G547" i="47" s="1"/>
  <c r="F315" i="25"/>
  <c r="C315" i="47" s="1"/>
  <c r="K112" i="25"/>
  <c r="F112" i="47" s="1"/>
  <c r="G112" i="25"/>
  <c r="G111" i="25"/>
  <c r="L112" i="25"/>
  <c r="F54" i="25"/>
  <c r="C54" i="47" s="1"/>
  <c r="E635" i="25"/>
  <c r="B635" i="47" s="1"/>
  <c r="M373" i="25"/>
  <c r="G373" i="47" s="1"/>
  <c r="E287" i="25"/>
  <c r="B287" i="47" s="1"/>
  <c r="M257" i="25"/>
  <c r="G257" i="47" s="1"/>
  <c r="G576" i="25"/>
  <c r="E257" i="25"/>
  <c r="B257" i="47" s="1"/>
  <c r="H634" i="25"/>
  <c r="D634" i="47" s="1"/>
  <c r="E577" i="25"/>
  <c r="B577" i="47" s="1"/>
  <c r="H344" i="25"/>
  <c r="D344" i="47" s="1"/>
  <c r="I112" i="25"/>
  <c r="J460" i="25"/>
  <c r="E460" i="47" s="1"/>
  <c r="I605" i="25"/>
  <c r="I518" i="25"/>
  <c r="M82" i="25"/>
  <c r="G82" i="47" s="1"/>
  <c r="G548" i="25"/>
  <c r="K55" i="25"/>
  <c r="F55" i="47" s="1"/>
  <c r="I490" i="25"/>
  <c r="G113" i="25"/>
  <c r="K577" i="25"/>
  <c r="F577" i="47" s="1"/>
  <c r="K374" i="25"/>
  <c r="F374" i="47" s="1"/>
  <c r="E230" i="25"/>
  <c r="B230" i="47" s="1"/>
  <c r="I229" i="25"/>
  <c r="G490" i="25"/>
  <c r="L83" i="25"/>
  <c r="J634" i="25"/>
  <c r="E634" i="47" s="1"/>
  <c r="E143" i="25"/>
  <c r="B143" i="47" s="1"/>
  <c r="J577" i="25"/>
  <c r="E577" i="47" s="1"/>
  <c r="L345" i="25"/>
  <c r="H345" i="47" s="1"/>
  <c r="M258" i="25"/>
  <c r="G258" i="47" s="1"/>
  <c r="J345" i="25"/>
  <c r="E345" i="47" s="1"/>
  <c r="I287" i="25"/>
  <c r="H693" i="25"/>
  <c r="D693" i="47" s="1"/>
  <c r="M461" i="25"/>
  <c r="G461" i="47" s="1"/>
  <c r="H577" i="25"/>
  <c r="D577" i="47" s="1"/>
  <c r="F55" i="25"/>
  <c r="C55" i="47" s="1"/>
  <c r="G373" i="25"/>
  <c r="K722" i="25"/>
  <c r="F722" i="47" s="1"/>
  <c r="M606" i="25"/>
  <c r="G606" i="47" s="1"/>
  <c r="K228" i="25"/>
  <c r="F228" i="47" s="1"/>
  <c r="F605" i="25"/>
  <c r="C605" i="47" s="1"/>
  <c r="J113" i="25"/>
  <c r="E113" i="47" s="1"/>
  <c r="F170" i="25"/>
  <c r="C170" i="47" s="1"/>
  <c r="G316" i="25"/>
  <c r="E607" i="25"/>
  <c r="B607" i="47" s="1"/>
  <c r="H664" i="25"/>
  <c r="D664" i="47" s="1"/>
  <c r="F548" i="25"/>
  <c r="C548" i="47" s="1"/>
  <c r="M83" i="25"/>
  <c r="G83" i="47" s="1"/>
  <c r="K403" i="25"/>
  <c r="F403" i="47" s="1"/>
  <c r="G374" i="25"/>
  <c r="M113" i="25"/>
  <c r="G113" i="47" s="1"/>
  <c r="I664" i="25"/>
  <c r="L605" i="25"/>
  <c r="H605" i="47" s="1"/>
  <c r="F577" i="25"/>
  <c r="C577" i="47" s="1"/>
  <c r="G519" i="25"/>
  <c r="E404" i="25"/>
  <c r="B404" i="47" s="1"/>
  <c r="H287" i="25"/>
  <c r="D287" i="47" s="1"/>
  <c r="G489" i="25"/>
  <c r="G171" i="25"/>
  <c r="G664" i="25"/>
  <c r="K606" i="25"/>
  <c r="F606" i="47" s="1"/>
  <c r="G722" i="25"/>
  <c r="K345" i="25"/>
  <c r="F345" i="47" s="1"/>
  <c r="K605" i="25"/>
  <c r="F605" i="47" s="1"/>
  <c r="I142" i="25"/>
  <c r="K142" i="25"/>
  <c r="F142" i="47" s="1"/>
  <c r="G200" i="25"/>
  <c r="I548" i="25"/>
  <c r="J142" i="25"/>
  <c r="E142" i="47" s="1"/>
  <c r="E259" i="25"/>
  <c r="B259" i="47" s="1"/>
  <c r="H722" i="25"/>
  <c r="D722" i="47" s="1"/>
  <c r="F693" i="25"/>
  <c r="C693" i="47" s="1"/>
  <c r="M431" i="25"/>
  <c r="G431" i="47" s="1"/>
  <c r="H83" i="25"/>
  <c r="D83" i="47" s="1"/>
  <c r="J200" i="25"/>
  <c r="E200" i="47" s="1"/>
  <c r="F345" i="25"/>
  <c r="C345" i="47" s="1"/>
  <c r="F606" i="25"/>
  <c r="C606" i="47" s="1"/>
  <c r="L664" i="25"/>
  <c r="H664" i="47" s="1"/>
  <c r="F403" i="25"/>
  <c r="C403" i="47" s="1"/>
  <c r="E752" i="25"/>
  <c r="B752" i="47" s="1"/>
  <c r="M287" i="25"/>
  <c r="G287" i="47" s="1"/>
  <c r="E462" i="25"/>
  <c r="B462" i="47" s="1"/>
  <c r="F258" i="25"/>
  <c r="C258" i="47" s="1"/>
  <c r="M722" i="25"/>
  <c r="G722" i="47" s="1"/>
  <c r="J635" i="25"/>
  <c r="E635" i="47" s="1"/>
  <c r="G83" i="25"/>
  <c r="K490" i="25"/>
  <c r="F490" i="47" s="1"/>
  <c r="E346" i="25"/>
  <c r="B346" i="47" s="1"/>
  <c r="I692" i="25"/>
  <c r="M664" i="25"/>
  <c r="G664" i="47" s="1"/>
  <c r="H606" i="25"/>
  <c r="D606" i="47" s="1"/>
  <c r="F722" i="25"/>
  <c r="C722" i="47" s="1"/>
  <c r="L200" i="25"/>
  <c r="H200" i="47" s="1"/>
  <c r="M693" i="25"/>
  <c r="G693" i="47" s="1"/>
  <c r="K460" i="25"/>
  <c r="F460" i="47" s="1"/>
  <c r="I258" i="25"/>
  <c r="G403" i="25"/>
  <c r="I113" i="25"/>
  <c r="H490" i="25"/>
  <c r="D490" i="47" s="1"/>
  <c r="K287" i="25"/>
  <c r="F287" i="47" s="1"/>
  <c r="J258" i="25"/>
  <c r="E258" i="47" s="1"/>
  <c r="M316" i="25"/>
  <c r="G316" i="47" s="1"/>
  <c r="L113" i="25"/>
  <c r="K519" i="25"/>
  <c r="F519" i="47" s="1"/>
  <c r="E723" i="25"/>
  <c r="B723" i="47" s="1"/>
  <c r="H142" i="25"/>
  <c r="D142" i="47" s="1"/>
  <c r="F518" i="25"/>
  <c r="C518" i="47" s="1"/>
  <c r="J692" i="25"/>
  <c r="E692" i="47" s="1"/>
  <c r="H171" i="25"/>
  <c r="D171" i="47" s="1"/>
  <c r="E84" i="25"/>
  <c r="B84" i="47" s="1"/>
  <c r="I171" i="25"/>
  <c r="J519" i="25"/>
  <c r="E519" i="47" s="1"/>
  <c r="H461" i="25"/>
  <c r="D461" i="47" s="1"/>
  <c r="M229" i="25"/>
  <c r="G229" i="47" s="1"/>
  <c r="L693" i="25"/>
  <c r="H693" i="47" s="1"/>
  <c r="J664" i="25"/>
  <c r="E664" i="47" s="1"/>
  <c r="E491" i="25"/>
  <c r="B491" i="47" s="1"/>
  <c r="E56" i="25"/>
  <c r="B56" i="47" s="1"/>
  <c r="I403" i="25"/>
  <c r="H548" i="25"/>
  <c r="D548" i="47" s="1"/>
  <c r="F113" i="25"/>
  <c r="C113" i="47" s="1"/>
  <c r="I432" i="25"/>
  <c r="L257" i="25"/>
  <c r="H257" i="47" s="1"/>
  <c r="J548" i="25"/>
  <c r="E548" i="47" s="1"/>
  <c r="F374" i="25"/>
  <c r="C374" i="47" s="1"/>
  <c r="G606" i="25"/>
  <c r="I83" i="25"/>
  <c r="K664" i="25"/>
  <c r="F664" i="47" s="1"/>
  <c r="K113" i="25"/>
  <c r="F113" i="47" s="1"/>
  <c r="F547" i="25"/>
  <c r="C547" i="47" s="1"/>
  <c r="I635" i="25"/>
  <c r="E54" i="25"/>
  <c r="B54" i="47" s="1"/>
  <c r="E315" i="25"/>
  <c r="B315" i="47" s="1"/>
  <c r="E201" i="25"/>
  <c r="B201" i="47" s="1"/>
  <c r="M490" i="25"/>
  <c r="G490" i="47" s="1"/>
  <c r="I374" i="25"/>
  <c r="K82" i="25"/>
  <c r="F82" i="47" s="1"/>
  <c r="E317" i="25"/>
  <c r="B317" i="47" s="1"/>
  <c r="G315" i="25"/>
  <c r="I577" i="25"/>
  <c r="J287" i="25"/>
  <c r="E287" i="47" s="1"/>
  <c r="I693" i="25"/>
  <c r="H200" i="25"/>
  <c r="D200" i="47" s="1"/>
  <c r="M142" i="25"/>
  <c r="G142" i="47" s="1"/>
  <c r="M171" i="25"/>
  <c r="G171" i="47" s="1"/>
  <c r="M170" i="25"/>
  <c r="G170" i="47" s="1"/>
  <c r="G577" i="25"/>
  <c r="F664" i="25"/>
  <c r="C664" i="47" s="1"/>
  <c r="F461" i="25"/>
  <c r="C461" i="47" s="1"/>
  <c r="F490" i="25"/>
  <c r="C490" i="47" s="1"/>
  <c r="L519" i="25"/>
  <c r="H519" i="47" s="1"/>
  <c r="J83" i="25"/>
  <c r="E83" i="47" s="1"/>
  <c r="F287" i="25"/>
  <c r="C287" i="47" s="1"/>
  <c r="H403" i="25"/>
  <c r="D403" i="47" s="1"/>
  <c r="H374" i="25"/>
  <c r="D374" i="47" s="1"/>
  <c r="M403" i="25"/>
  <c r="G403" i="47" s="1"/>
  <c r="L606" i="25"/>
  <c r="H606" i="47" s="1"/>
  <c r="K548" i="25"/>
  <c r="F548" i="47" s="1"/>
  <c r="H113" i="25"/>
  <c r="D113" i="47" s="1"/>
  <c r="I55" i="25"/>
  <c r="J722" i="25"/>
  <c r="E722" i="47" s="1"/>
  <c r="J54" i="25"/>
  <c r="E54" i="47" s="1"/>
  <c r="E172" i="25"/>
  <c r="B172" i="47" s="1"/>
  <c r="L142" i="25"/>
  <c r="H142" i="47" s="1"/>
  <c r="E520" i="25"/>
  <c r="B520" i="47" s="1"/>
  <c r="J171" i="25"/>
  <c r="E171" i="47" s="1"/>
  <c r="G461" i="25"/>
  <c r="J403" i="25"/>
  <c r="E403" i="47" s="1"/>
  <c r="K83" i="25"/>
  <c r="F83" i="47" s="1"/>
  <c r="M54" i="25"/>
  <c r="G54" i="47" s="1"/>
  <c r="H258" i="25"/>
  <c r="D258" i="47" s="1"/>
  <c r="I82" i="25"/>
  <c r="K171" i="25"/>
  <c r="F171" i="47" s="1"/>
  <c r="F83" i="25"/>
  <c r="C83" i="47" s="1"/>
  <c r="L576" i="25"/>
  <c r="H576" i="47" s="1"/>
  <c r="K693" i="25"/>
  <c r="F693" i="47" s="1"/>
  <c r="E433" i="25"/>
  <c r="B433" i="47" s="1"/>
  <c r="E694" i="25"/>
  <c r="B694" i="47" s="1"/>
  <c r="I606" i="25"/>
  <c r="E578" i="25"/>
  <c r="B578" i="47" s="1"/>
  <c r="L403" i="25"/>
  <c r="H403" i="47" s="1"/>
  <c r="L432" i="25"/>
  <c r="H432" i="47" s="1"/>
  <c r="E636" i="25"/>
  <c r="B636" i="47" s="1"/>
  <c r="K316" i="25"/>
  <c r="F316" i="47" s="1"/>
  <c r="F200" i="25"/>
  <c r="C200" i="47" s="1"/>
  <c r="I461" i="25"/>
  <c r="F519" i="25"/>
  <c r="C519" i="47" s="1"/>
  <c r="H519" i="25"/>
  <c r="D519" i="47" s="1"/>
  <c r="L373" i="25"/>
  <c r="H373" i="47" s="1"/>
  <c r="J693" i="25"/>
  <c r="E693" i="47" s="1"/>
  <c r="F316" i="25"/>
  <c r="C316" i="47" s="1"/>
  <c r="J432" i="25"/>
  <c r="E432" i="47" s="1"/>
  <c r="J374" i="25"/>
  <c r="E374" i="47" s="1"/>
  <c r="L287" i="25"/>
  <c r="H287" i="47" s="1"/>
  <c r="K200" i="25"/>
  <c r="F200" i="47" s="1"/>
  <c r="L171" i="25"/>
  <c r="H171" i="47" s="1"/>
  <c r="L577" i="25"/>
  <c r="H577" i="47" s="1"/>
  <c r="G229" i="25"/>
  <c r="G142" i="25"/>
  <c r="K344" i="25"/>
  <c r="F344" i="47" s="1"/>
  <c r="M635" i="25"/>
  <c r="G635" i="47" s="1"/>
  <c r="F142" i="25"/>
  <c r="C142" i="47" s="1"/>
  <c r="L229" i="25"/>
  <c r="H229" i="47" s="1"/>
  <c r="I519" i="25"/>
  <c r="M200" i="25"/>
  <c r="G200" i="47" s="1"/>
  <c r="I722" i="25"/>
  <c r="M548" i="25"/>
  <c r="G548" i="47" s="1"/>
  <c r="G693" i="25"/>
  <c r="K229" i="25"/>
  <c r="F229" i="47" s="1"/>
  <c r="L490" i="25"/>
  <c r="H490" i="47" s="1"/>
  <c r="J229" i="25"/>
  <c r="E229" i="47" s="1"/>
  <c r="L663" i="25"/>
  <c r="H663" i="47" s="1"/>
  <c r="G345" i="25"/>
  <c r="L374" i="25"/>
  <c r="H374" i="47" s="1"/>
  <c r="H345" i="25"/>
  <c r="D345" i="47" s="1"/>
  <c r="K461" i="25"/>
  <c r="F461" i="47" s="1"/>
  <c r="H229" i="25"/>
  <c r="D229" i="47" s="1"/>
  <c r="L548" i="25"/>
  <c r="H548" i="47" s="1"/>
  <c r="L199" i="25"/>
  <c r="H199" i="47" s="1"/>
  <c r="F229" i="25"/>
  <c r="C229" i="47" s="1"/>
  <c r="I200" i="25"/>
  <c r="M345" i="25"/>
  <c r="G345" i="47" s="1"/>
  <c r="E375" i="25"/>
  <c r="B375" i="47" s="1"/>
  <c r="M577" i="25"/>
  <c r="G577" i="47" s="1"/>
  <c r="M374" i="25"/>
  <c r="G374" i="47" s="1"/>
  <c r="J606" i="25"/>
  <c r="E606" i="47" s="1"/>
  <c r="H402" i="25"/>
  <c r="D402" i="47" s="1"/>
  <c r="F112" i="25"/>
  <c r="C112" i="47" s="1"/>
  <c r="L461" i="25"/>
  <c r="H461" i="47" s="1"/>
  <c r="J461" i="25"/>
  <c r="E461" i="47" s="1"/>
  <c r="E114" i="25"/>
  <c r="B114" i="47" s="1"/>
  <c r="J141" i="25"/>
  <c r="E141" i="47" s="1"/>
  <c r="L55" i="25"/>
  <c r="J230" i="25"/>
  <c r="E230" i="47" s="1"/>
  <c r="I694" i="25"/>
  <c r="I346" i="25"/>
  <c r="M55" i="25"/>
  <c r="G55" i="47" s="1"/>
  <c r="I578" i="25"/>
  <c r="F114" i="25"/>
  <c r="C114" i="47" s="1"/>
  <c r="K462" i="25"/>
  <c r="F462" i="47" s="1"/>
  <c r="E202" i="25"/>
  <c r="B202" i="47" s="1"/>
  <c r="I404" i="25"/>
  <c r="H635" i="25"/>
  <c r="D635" i="47" s="1"/>
  <c r="G287" i="25"/>
  <c r="F171" i="25"/>
  <c r="C171" i="47" s="1"/>
  <c r="M519" i="25"/>
  <c r="G519" i="47" s="1"/>
  <c r="J143" i="25"/>
  <c r="E143" i="47" s="1"/>
  <c r="K665" i="25"/>
  <c r="F665" i="47" s="1"/>
  <c r="H84" i="25"/>
  <c r="D84" i="47" s="1"/>
  <c r="H462" i="25"/>
  <c r="D462" i="47" s="1"/>
  <c r="L346" i="25"/>
  <c r="H346" i="47" s="1"/>
  <c r="M694" i="25"/>
  <c r="G694" i="47" s="1"/>
  <c r="E144" i="25"/>
  <c r="B144" i="47" s="1"/>
  <c r="K288" i="25"/>
  <c r="F288" i="47" s="1"/>
  <c r="G404" i="25"/>
  <c r="F578" i="25"/>
  <c r="C578" i="47" s="1"/>
  <c r="J288" i="25"/>
  <c r="E288" i="47" s="1"/>
  <c r="G114" i="25"/>
  <c r="J491" i="25"/>
  <c r="E491" i="47" s="1"/>
  <c r="L607" i="25"/>
  <c r="H607" i="47" s="1"/>
  <c r="L114" i="25"/>
  <c r="L259" i="25"/>
  <c r="H259" i="47" s="1"/>
  <c r="M549" i="25"/>
  <c r="G549" i="47" s="1"/>
  <c r="E608" i="25"/>
  <c r="B608" i="47" s="1"/>
  <c r="K723" i="25"/>
  <c r="F723" i="47" s="1"/>
  <c r="F723" i="25"/>
  <c r="C723" i="47" s="1"/>
  <c r="L433" i="25"/>
  <c r="H433" i="47" s="1"/>
  <c r="M375" i="25"/>
  <c r="G375" i="47" s="1"/>
  <c r="G723" i="25"/>
  <c r="E57" i="25"/>
  <c r="B57" i="47" s="1"/>
  <c r="F752" i="25"/>
  <c r="C752" i="47" s="1"/>
  <c r="L143" i="25"/>
  <c r="H143" i="47" s="1"/>
  <c r="E288" i="25"/>
  <c r="B288" i="47" s="1"/>
  <c r="I288" i="25"/>
  <c r="F462" i="25"/>
  <c r="C462" i="47" s="1"/>
  <c r="L316" i="25"/>
  <c r="H316" i="47" s="1"/>
  <c r="H172" i="25"/>
  <c r="D172" i="47" s="1"/>
  <c r="I259" i="25"/>
  <c r="E347" i="25"/>
  <c r="B347" i="47" s="1"/>
  <c r="M462" i="25"/>
  <c r="G462" i="47" s="1"/>
  <c r="H433" i="25"/>
  <c r="D433" i="47" s="1"/>
  <c r="E463" i="25"/>
  <c r="B463" i="47" s="1"/>
  <c r="H520" i="25"/>
  <c r="D520" i="47" s="1"/>
  <c r="E550" i="25"/>
  <c r="B550" i="47" s="1"/>
  <c r="K317" i="25"/>
  <c r="F317" i="47" s="1"/>
  <c r="I143" i="25"/>
  <c r="M520" i="25"/>
  <c r="G520" i="47" s="1"/>
  <c r="J549" i="25"/>
  <c r="E549" i="47" s="1"/>
  <c r="K84" i="25"/>
  <c r="F84" i="47" s="1"/>
  <c r="M665" i="25"/>
  <c r="G665" i="47" s="1"/>
  <c r="E115" i="25"/>
  <c r="B115" i="47" s="1"/>
  <c r="E85" i="25"/>
  <c r="B85" i="47" s="1"/>
  <c r="H55" i="25"/>
  <c r="D55" i="47" s="1"/>
  <c r="H375" i="25"/>
  <c r="D375" i="47" s="1"/>
  <c r="K259" i="25"/>
  <c r="F259" i="47" s="1"/>
  <c r="F143" i="25"/>
  <c r="C143" i="47" s="1"/>
  <c r="G201" i="25"/>
  <c r="H346" i="25"/>
  <c r="D346" i="47" s="1"/>
  <c r="G259" i="25"/>
  <c r="J286" i="25"/>
  <c r="E286" i="47" s="1"/>
  <c r="F665" i="25"/>
  <c r="C665" i="47" s="1"/>
  <c r="M114" i="25"/>
  <c r="G114" i="47" s="1"/>
  <c r="G346" i="25"/>
  <c r="H316" i="25"/>
  <c r="D316" i="47" s="1"/>
  <c r="L520" i="25"/>
  <c r="H520" i="47" s="1"/>
  <c r="L636" i="25"/>
  <c r="H636" i="47" s="1"/>
  <c r="K635" i="25"/>
  <c r="F635" i="47" s="1"/>
  <c r="G317" i="25"/>
  <c r="M317" i="25"/>
  <c r="G317" i="47" s="1"/>
  <c r="L201" i="25"/>
  <c r="H201" i="47" s="1"/>
  <c r="E376" i="25"/>
  <c r="B376" i="47" s="1"/>
  <c r="I317" i="25"/>
  <c r="H607" i="25"/>
  <c r="D607" i="47" s="1"/>
  <c r="I549" i="25"/>
  <c r="K375" i="25"/>
  <c r="F375" i="47" s="1"/>
  <c r="G258" i="25"/>
  <c r="L375" i="25"/>
  <c r="H375" i="47" s="1"/>
  <c r="M172" i="25"/>
  <c r="G172" i="47" s="1"/>
  <c r="H114" i="25"/>
  <c r="D114" i="47" s="1"/>
  <c r="I665" i="25"/>
  <c r="H431" i="25"/>
  <c r="D431" i="47" s="1"/>
  <c r="G433" i="25"/>
  <c r="F172" i="25"/>
  <c r="C172" i="47" s="1"/>
  <c r="G549" i="25"/>
  <c r="I433" i="25"/>
  <c r="I491" i="25"/>
  <c r="I84" i="25"/>
  <c r="J346" i="25"/>
  <c r="E346" i="47" s="1"/>
  <c r="F56" i="25"/>
  <c r="C56" i="47" s="1"/>
  <c r="I56" i="25"/>
  <c r="H432" i="25"/>
  <c r="D432" i="47" s="1"/>
  <c r="K201" i="25"/>
  <c r="F201" i="47" s="1"/>
  <c r="M607" i="25"/>
  <c r="G607" i="47" s="1"/>
  <c r="G230" i="25"/>
  <c r="G462" i="25"/>
  <c r="M723" i="25"/>
  <c r="G723" i="47" s="1"/>
  <c r="F607" i="25"/>
  <c r="C607" i="47" s="1"/>
  <c r="J490" i="25"/>
  <c r="E490" i="47" s="1"/>
  <c r="L722" i="25"/>
  <c r="H722" i="47" s="1"/>
  <c r="E724" i="25"/>
  <c r="B724" i="47" s="1"/>
  <c r="F432" i="25"/>
  <c r="C432" i="47" s="1"/>
  <c r="E521" i="25"/>
  <c r="B521" i="47" s="1"/>
  <c r="F375" i="25"/>
  <c r="C375" i="47" s="1"/>
  <c r="J433" i="25"/>
  <c r="E433" i="47" s="1"/>
  <c r="I723" i="25"/>
  <c r="E492" i="25"/>
  <c r="B492" i="47" s="1"/>
  <c r="F520" i="25"/>
  <c r="C520" i="47" s="1"/>
  <c r="E318" i="25"/>
  <c r="B318" i="47" s="1"/>
  <c r="I230" i="25"/>
  <c r="J462" i="25"/>
  <c r="E462" i="47" s="1"/>
  <c r="G607" i="25"/>
  <c r="M230" i="25"/>
  <c r="G230" i="47" s="1"/>
  <c r="H404" i="25"/>
  <c r="D404" i="47" s="1"/>
  <c r="J694" i="25"/>
  <c r="E694" i="47" s="1"/>
  <c r="E782" i="25"/>
  <c r="B782" i="47" s="1"/>
  <c r="F346" i="25"/>
  <c r="C346" i="47" s="1"/>
  <c r="J201" i="25"/>
  <c r="E201" i="47" s="1"/>
  <c r="K520" i="25"/>
  <c r="F520" i="47" s="1"/>
  <c r="E665" i="25"/>
  <c r="B665" i="47" s="1"/>
  <c r="K230" i="25"/>
  <c r="F230" i="47" s="1"/>
  <c r="L288" i="25"/>
  <c r="H288" i="47" s="1"/>
  <c r="K752" i="25"/>
  <c r="F752" i="47" s="1"/>
  <c r="F317" i="25"/>
  <c r="C317" i="47" s="1"/>
  <c r="M288" i="25"/>
  <c r="G288" i="47" s="1"/>
  <c r="E695" i="25"/>
  <c r="B695" i="47" s="1"/>
  <c r="I172" i="25"/>
  <c r="H636" i="25"/>
  <c r="D636" i="47" s="1"/>
  <c r="K491" i="25"/>
  <c r="F491" i="47" s="1"/>
  <c r="H201" i="25"/>
  <c r="D201" i="47" s="1"/>
  <c r="I201" i="25"/>
  <c r="K143" i="25"/>
  <c r="F143" i="47" s="1"/>
  <c r="L317" i="25"/>
  <c r="H317" i="47" s="1"/>
  <c r="H317" i="25"/>
  <c r="D317" i="47" s="1"/>
  <c r="G635" i="25"/>
  <c r="M491" i="25"/>
  <c r="G491" i="47" s="1"/>
  <c r="K114" i="25"/>
  <c r="F114" i="47" s="1"/>
  <c r="H549" i="25"/>
  <c r="D549" i="47" s="1"/>
  <c r="K694" i="25"/>
  <c r="F694" i="47" s="1"/>
  <c r="I316" i="25"/>
  <c r="H752" i="25"/>
  <c r="D752" i="47" s="1"/>
  <c r="H578" i="25"/>
  <c r="D578" i="47" s="1"/>
  <c r="E405" i="25"/>
  <c r="B405" i="47" s="1"/>
  <c r="L491" i="25"/>
  <c r="H491" i="47" s="1"/>
  <c r="E260" i="25"/>
  <c r="B260" i="47" s="1"/>
  <c r="K404" i="25"/>
  <c r="F404" i="47" s="1"/>
  <c r="G578" i="25"/>
  <c r="E434" i="25"/>
  <c r="B434" i="47" s="1"/>
  <c r="J404" i="25"/>
  <c r="E404" i="47" s="1"/>
  <c r="G636" i="25"/>
  <c r="M143" i="25"/>
  <c r="G143" i="47" s="1"/>
  <c r="G520" i="25"/>
  <c r="L230" i="25"/>
  <c r="H230" i="47" s="1"/>
  <c r="K258" i="25"/>
  <c r="F258" i="47" s="1"/>
  <c r="L723" i="25"/>
  <c r="H723" i="47" s="1"/>
  <c r="I345" i="25"/>
  <c r="H143" i="25"/>
  <c r="D143" i="47" s="1"/>
  <c r="F259" i="25"/>
  <c r="C259" i="47" s="1"/>
  <c r="H288" i="25"/>
  <c r="D288" i="47" s="1"/>
  <c r="E666" i="25"/>
  <c r="B666" i="47" s="1"/>
  <c r="E637" i="25"/>
  <c r="B637" i="47" s="1"/>
  <c r="M636" i="25"/>
  <c r="G636" i="47" s="1"/>
  <c r="K578" i="25"/>
  <c r="F578" i="47" s="1"/>
  <c r="F201" i="25"/>
  <c r="C201" i="47" s="1"/>
  <c r="H665" i="25"/>
  <c r="D665" i="47" s="1"/>
  <c r="I607" i="25"/>
  <c r="L635" i="25"/>
  <c r="H635" i="47" s="1"/>
  <c r="J636" i="25"/>
  <c r="E636" i="47" s="1"/>
  <c r="H56" i="25"/>
  <c r="D56" i="47" s="1"/>
  <c r="L462" i="25"/>
  <c r="H462" i="47" s="1"/>
  <c r="J84" i="25"/>
  <c r="E84" i="47" s="1"/>
  <c r="F491" i="25"/>
  <c r="C491" i="47" s="1"/>
  <c r="G172" i="25"/>
  <c r="G752" i="25"/>
  <c r="K432" i="25"/>
  <c r="F432" i="47" s="1"/>
  <c r="L172" i="25"/>
  <c r="H172" i="47" s="1"/>
  <c r="E549" i="25"/>
  <c r="B549" i="47" s="1"/>
  <c r="M56" i="25"/>
  <c r="G56" i="47" s="1"/>
  <c r="F230" i="25"/>
  <c r="C230" i="47" s="1"/>
  <c r="F404" i="25"/>
  <c r="C404" i="47" s="1"/>
  <c r="F635" i="25"/>
  <c r="C635" i="47" s="1"/>
  <c r="M752" i="25"/>
  <c r="G752" i="47" s="1"/>
  <c r="G432" i="25"/>
  <c r="J723" i="25"/>
  <c r="E723" i="47" s="1"/>
  <c r="I752" i="25"/>
  <c r="E579" i="25"/>
  <c r="B579" i="47" s="1"/>
  <c r="G55" i="25"/>
  <c r="M578" i="25"/>
  <c r="G578" i="47" s="1"/>
  <c r="I114" i="25"/>
  <c r="G694" i="25"/>
  <c r="F433" i="25"/>
  <c r="C433" i="47" s="1"/>
  <c r="M432" i="25"/>
  <c r="G432" i="47" s="1"/>
  <c r="M404" i="25"/>
  <c r="G404" i="47" s="1"/>
  <c r="J259" i="25"/>
  <c r="E259" i="47" s="1"/>
  <c r="F724" i="25"/>
  <c r="C724" i="47" s="1"/>
  <c r="G84" i="25"/>
  <c r="J520" i="25"/>
  <c r="E520" i="47" s="1"/>
  <c r="G375" i="25"/>
  <c r="J55" i="25"/>
  <c r="E55" i="47" s="1"/>
  <c r="K549" i="25"/>
  <c r="F549" i="47" s="1"/>
  <c r="K172" i="25"/>
  <c r="F172" i="47" s="1"/>
  <c r="K56" i="25"/>
  <c r="F56" i="47" s="1"/>
  <c r="G143" i="25"/>
  <c r="J316" i="25"/>
  <c r="E316" i="47" s="1"/>
  <c r="E753" i="25"/>
  <c r="B753" i="47" s="1"/>
  <c r="L694" i="25"/>
  <c r="H694" i="47" s="1"/>
  <c r="G491" i="25"/>
  <c r="L549" i="25"/>
  <c r="H549" i="47" s="1"/>
  <c r="J752" i="25"/>
  <c r="E752" i="47" s="1"/>
  <c r="L84" i="25"/>
  <c r="G288" i="25"/>
  <c r="J114" i="25"/>
  <c r="E114" i="47" s="1"/>
  <c r="L665" i="25"/>
  <c r="H665" i="47" s="1"/>
  <c r="E173" i="25"/>
  <c r="B173" i="47" s="1"/>
  <c r="F549" i="25"/>
  <c r="C549" i="47" s="1"/>
  <c r="G665" i="25"/>
  <c r="H694" i="25"/>
  <c r="D694" i="47" s="1"/>
  <c r="J172" i="25"/>
  <c r="E172" i="47" s="1"/>
  <c r="F84" i="25"/>
  <c r="C84" i="47" s="1"/>
  <c r="H723" i="25"/>
  <c r="D723" i="47" s="1"/>
  <c r="G318" i="25"/>
  <c r="F347" i="25"/>
  <c r="C347" i="47" s="1"/>
  <c r="L115" i="25"/>
  <c r="H550" i="25"/>
  <c r="D550" i="47" s="1"/>
  <c r="G289" i="25"/>
  <c r="H115" i="25"/>
  <c r="D115" i="47" s="1"/>
  <c r="L724" i="25"/>
  <c r="H724" i="47" s="1"/>
  <c r="L85" i="25"/>
  <c r="E435" i="25"/>
  <c r="B435" i="47" s="1"/>
  <c r="K550" i="25"/>
  <c r="F550" i="47" s="1"/>
  <c r="I521" i="25"/>
  <c r="I115" i="25"/>
  <c r="K260" i="25"/>
  <c r="F260" i="47" s="1"/>
  <c r="E667" i="25"/>
  <c r="B667" i="47" s="1"/>
  <c r="K202" i="25"/>
  <c r="F202" i="47" s="1"/>
  <c r="J608" i="25"/>
  <c r="E608" i="47" s="1"/>
  <c r="J607" i="25"/>
  <c r="E607" i="47" s="1"/>
  <c r="E638" i="25"/>
  <c r="B638" i="47" s="1"/>
  <c r="E609" i="25"/>
  <c r="B609" i="47" s="1"/>
  <c r="K521" i="25"/>
  <c r="F521" i="47" s="1"/>
  <c r="J665" i="25"/>
  <c r="E665" i="47" s="1"/>
  <c r="I231" i="25"/>
  <c r="L521" i="25"/>
  <c r="H521" i="47" s="1"/>
  <c r="J85" i="25"/>
  <c r="E85" i="47" s="1"/>
  <c r="K782" i="25"/>
  <c r="F782" i="47" s="1"/>
  <c r="E145" i="25"/>
  <c r="B145" i="47" s="1"/>
  <c r="J666" i="25"/>
  <c r="E666" i="47" s="1"/>
  <c r="F289" i="25"/>
  <c r="C289" i="47" s="1"/>
  <c r="F288" i="25"/>
  <c r="C288" i="47" s="1"/>
  <c r="K318" i="25"/>
  <c r="F318" i="47" s="1"/>
  <c r="J318" i="25"/>
  <c r="E318" i="47" s="1"/>
  <c r="I347" i="25"/>
  <c r="M405" i="25"/>
  <c r="G405" i="47" s="1"/>
  <c r="L260" i="25"/>
  <c r="H260" i="47" s="1"/>
  <c r="F608" i="25"/>
  <c r="C608" i="47" s="1"/>
  <c r="E348" i="25"/>
  <c r="B348" i="47" s="1"/>
  <c r="F550" i="25"/>
  <c r="C550" i="47" s="1"/>
  <c r="L318" i="25"/>
  <c r="H318" i="47" s="1"/>
  <c r="I550" i="25"/>
  <c r="M115" i="25"/>
  <c r="G115" i="47" s="1"/>
  <c r="M346" i="25"/>
  <c r="G346" i="47" s="1"/>
  <c r="J492" i="25"/>
  <c r="E492" i="47" s="1"/>
  <c r="F463" i="25"/>
  <c r="C463" i="47" s="1"/>
  <c r="I462" i="25"/>
  <c r="L144" i="25"/>
  <c r="H144" i="47" s="1"/>
  <c r="E725" i="25"/>
  <c r="B725" i="47" s="1"/>
  <c r="K636" i="25"/>
  <c r="F636" i="47" s="1"/>
  <c r="E377" i="25"/>
  <c r="B377" i="47" s="1"/>
  <c r="M434" i="25"/>
  <c r="G434" i="47" s="1"/>
  <c r="K173" i="25"/>
  <c r="F173" i="47" s="1"/>
  <c r="L376" i="25"/>
  <c r="H376" i="47" s="1"/>
  <c r="K492" i="25"/>
  <c r="F492" i="47" s="1"/>
  <c r="I260" i="25"/>
  <c r="I144" i="25"/>
  <c r="L666" i="25"/>
  <c r="H666" i="47" s="1"/>
  <c r="K608" i="25"/>
  <c r="F608" i="47" s="1"/>
  <c r="G666" i="25"/>
  <c r="G56" i="25"/>
  <c r="G376" i="25"/>
  <c r="I202" i="25"/>
  <c r="G85" i="25"/>
  <c r="K753" i="25"/>
  <c r="F753" i="47" s="1"/>
  <c r="I724" i="25"/>
  <c r="K289" i="25"/>
  <c r="F289" i="47" s="1"/>
  <c r="I57" i="25"/>
  <c r="I85" i="25"/>
  <c r="G724" i="25"/>
  <c r="F318" i="25"/>
  <c r="C318" i="47" s="1"/>
  <c r="F231" i="25"/>
  <c r="C231" i="47" s="1"/>
  <c r="F115" i="25"/>
  <c r="C115" i="47" s="1"/>
  <c r="H724" i="25"/>
  <c r="D724" i="47" s="1"/>
  <c r="H231" i="25"/>
  <c r="D231" i="47" s="1"/>
  <c r="K724" i="25"/>
  <c r="F724" i="47" s="1"/>
  <c r="K433" i="25"/>
  <c r="F433" i="47" s="1"/>
  <c r="M347" i="25"/>
  <c r="G347" i="47" s="1"/>
  <c r="L608" i="25"/>
  <c r="H608" i="47" s="1"/>
  <c r="M579" i="25"/>
  <c r="G579" i="47" s="1"/>
  <c r="K607" i="25"/>
  <c r="F607" i="47" s="1"/>
  <c r="K695" i="25"/>
  <c r="F695" i="47" s="1"/>
  <c r="I520" i="25"/>
  <c r="I492" i="25"/>
  <c r="E551" i="25"/>
  <c r="B551" i="47" s="1"/>
  <c r="I463" i="25"/>
  <c r="F521" i="25"/>
  <c r="C521" i="47" s="1"/>
  <c r="E522" i="25"/>
  <c r="B522" i="47" s="1"/>
  <c r="K346" i="25"/>
  <c r="F346" i="47" s="1"/>
  <c r="L347" i="25"/>
  <c r="H347" i="47" s="1"/>
  <c r="H57" i="25"/>
  <c r="D57" i="47" s="1"/>
  <c r="F753" i="25"/>
  <c r="C753" i="47" s="1"/>
  <c r="L405" i="25"/>
  <c r="H405" i="47" s="1"/>
  <c r="H491" i="25"/>
  <c r="D491" i="47" s="1"/>
  <c r="H434" i="25"/>
  <c r="D434" i="47" s="1"/>
  <c r="K85" i="25"/>
  <c r="F85" i="47" s="1"/>
  <c r="J463" i="25"/>
  <c r="E463" i="47" s="1"/>
  <c r="M666" i="25"/>
  <c r="G666" i="47" s="1"/>
  <c r="L57" i="25"/>
  <c r="G637" i="25"/>
  <c r="G695" i="25"/>
  <c r="E174" i="25"/>
  <c r="B174" i="47" s="1"/>
  <c r="L404" i="25"/>
  <c r="H404" i="47" s="1"/>
  <c r="K231" i="25"/>
  <c r="F231" i="47" s="1"/>
  <c r="M550" i="25"/>
  <c r="G550" i="47" s="1"/>
  <c r="G260" i="25"/>
  <c r="F694" i="25"/>
  <c r="C694" i="47" s="1"/>
  <c r="H666" i="25"/>
  <c r="D666" i="47" s="1"/>
  <c r="F695" i="25"/>
  <c r="C695" i="47" s="1"/>
  <c r="L258" i="25"/>
  <c r="H258" i="47" s="1"/>
  <c r="M201" i="25"/>
  <c r="G201" i="47" s="1"/>
  <c r="J173" i="25"/>
  <c r="E173" i="47" s="1"/>
  <c r="M57" i="25"/>
  <c r="G57" i="47" s="1"/>
  <c r="E696" i="25"/>
  <c r="B696" i="47" s="1"/>
  <c r="E290" i="25"/>
  <c r="B290" i="47" s="1"/>
  <c r="L231" i="25"/>
  <c r="H231" i="47" s="1"/>
  <c r="G753" i="25"/>
  <c r="M637" i="25"/>
  <c r="G637" i="47" s="1"/>
  <c r="J579" i="25"/>
  <c r="E579" i="47" s="1"/>
  <c r="M202" i="25"/>
  <c r="G202" i="47" s="1"/>
  <c r="H259" i="25"/>
  <c r="D259" i="47" s="1"/>
  <c r="J434" i="25"/>
  <c r="E434" i="47" s="1"/>
  <c r="K463" i="25"/>
  <c r="F463" i="47" s="1"/>
  <c r="F666" i="25"/>
  <c r="C666" i="47" s="1"/>
  <c r="G231" i="25"/>
  <c r="E231" i="25"/>
  <c r="B231" i="47" s="1"/>
  <c r="H608" i="25"/>
  <c r="D608" i="47" s="1"/>
  <c r="E232" i="25"/>
  <c r="B232" i="47" s="1"/>
  <c r="J317" i="25"/>
  <c r="E317" i="47" s="1"/>
  <c r="G347" i="25"/>
  <c r="L202" i="25"/>
  <c r="H202" i="47" s="1"/>
  <c r="E406" i="25"/>
  <c r="B406" i="47" s="1"/>
  <c r="J202" i="25"/>
  <c r="E202" i="47" s="1"/>
  <c r="G57" i="25"/>
  <c r="H492" i="25"/>
  <c r="D492" i="47" s="1"/>
  <c r="G579" i="25"/>
  <c r="F144" i="25"/>
  <c r="C144" i="47" s="1"/>
  <c r="J144" i="25"/>
  <c r="E144" i="47" s="1"/>
  <c r="J115" i="25"/>
  <c r="E115" i="47" s="1"/>
  <c r="E116" i="25"/>
  <c r="B116" i="47" s="1"/>
  <c r="J695" i="25"/>
  <c r="E695" i="47" s="1"/>
  <c r="E86" i="25"/>
  <c r="B86" i="47" s="1"/>
  <c r="H579" i="25"/>
  <c r="D579" i="47" s="1"/>
  <c r="K347" i="25"/>
  <c r="F347" i="47" s="1"/>
  <c r="J405" i="25"/>
  <c r="E405" i="47" s="1"/>
  <c r="J347" i="25"/>
  <c r="E347" i="47" s="1"/>
  <c r="G550" i="25"/>
  <c r="I375" i="25"/>
  <c r="H347" i="25"/>
  <c r="D347" i="47" s="1"/>
  <c r="H376" i="25"/>
  <c r="D376" i="47" s="1"/>
  <c r="H85" i="25"/>
  <c r="D85" i="47" s="1"/>
  <c r="L637" i="25"/>
  <c r="H637" i="47" s="1"/>
  <c r="L492" i="25"/>
  <c r="H492" i="47" s="1"/>
  <c r="H230" i="25"/>
  <c r="D230" i="47" s="1"/>
  <c r="L695" i="25"/>
  <c r="H695" i="47" s="1"/>
  <c r="K579" i="25"/>
  <c r="F579" i="47" s="1"/>
  <c r="M259" i="25"/>
  <c r="G259" i="47" s="1"/>
  <c r="L753" i="25"/>
  <c r="H753" i="47" s="1"/>
  <c r="M231" i="25"/>
  <c r="G231" i="47" s="1"/>
  <c r="I318" i="25"/>
  <c r="J57" i="25"/>
  <c r="E57" i="47" s="1"/>
  <c r="I637" i="25"/>
  <c r="G521" i="25"/>
  <c r="M695" i="25"/>
  <c r="G695" i="47" s="1"/>
  <c r="G492" i="25"/>
  <c r="M724" i="25"/>
  <c r="G724" i="47" s="1"/>
  <c r="F260" i="25"/>
  <c r="C260" i="47" s="1"/>
  <c r="G405" i="25"/>
  <c r="M608" i="25"/>
  <c r="G608" i="47" s="1"/>
  <c r="K144" i="25"/>
  <c r="F144" i="47" s="1"/>
  <c r="J578" i="25"/>
  <c r="E578" i="47" s="1"/>
  <c r="E289" i="25"/>
  <c r="B289" i="47" s="1"/>
  <c r="F579" i="25"/>
  <c r="C579" i="47" s="1"/>
  <c r="I753" i="25"/>
  <c r="F202" i="25"/>
  <c r="C202" i="47" s="1"/>
  <c r="K637" i="25"/>
  <c r="F637" i="47" s="1"/>
  <c r="F492" i="25"/>
  <c r="C492" i="47" s="1"/>
  <c r="I636" i="25"/>
  <c r="E580" i="25"/>
  <c r="B580" i="47" s="1"/>
  <c r="J56" i="25"/>
  <c r="E56" i="47" s="1"/>
  <c r="E319" i="25"/>
  <c r="B319" i="47" s="1"/>
  <c r="K115" i="25"/>
  <c r="F115" i="47" s="1"/>
  <c r="J550" i="25"/>
  <c r="E550" i="47" s="1"/>
  <c r="E493" i="25"/>
  <c r="B493" i="47" s="1"/>
  <c r="H753" i="25"/>
  <c r="D753" i="47" s="1"/>
  <c r="M492" i="25"/>
  <c r="G492" i="47" s="1"/>
  <c r="F637" i="25"/>
  <c r="C637" i="47" s="1"/>
  <c r="E261" i="25"/>
  <c r="B261" i="47" s="1"/>
  <c r="I666" i="25"/>
  <c r="L289" i="25"/>
  <c r="H289" i="47" s="1"/>
  <c r="J260" i="25"/>
  <c r="E260" i="47" s="1"/>
  <c r="F434" i="25"/>
  <c r="C434" i="47" s="1"/>
  <c r="G782" i="25"/>
  <c r="H637" i="25"/>
  <c r="D637" i="47" s="1"/>
  <c r="M289" i="25"/>
  <c r="G289" i="47" s="1"/>
  <c r="F57" i="25"/>
  <c r="C57" i="47" s="1"/>
  <c r="E754" i="25"/>
  <c r="B754" i="47" s="1"/>
  <c r="F376" i="25"/>
  <c r="C376" i="47" s="1"/>
  <c r="L463" i="25"/>
  <c r="H463" i="47" s="1"/>
  <c r="L752" i="25"/>
  <c r="H752" i="47" s="1"/>
  <c r="E175" i="25"/>
  <c r="B175" i="47" s="1"/>
  <c r="I405" i="25"/>
  <c r="G173" i="25"/>
  <c r="J232" i="25"/>
  <c r="E232" i="47" s="1"/>
  <c r="M696" i="25"/>
  <c r="G696" i="47" s="1"/>
  <c r="J348" i="25"/>
  <c r="E348" i="47" s="1"/>
  <c r="H580" i="25"/>
  <c r="D580" i="47" s="1"/>
  <c r="L812" i="25"/>
  <c r="H812" i="47" s="1"/>
  <c r="K522" i="25"/>
  <c r="F522" i="47" s="1"/>
  <c r="M463" i="25"/>
  <c r="G463" i="47" s="1"/>
  <c r="G145" i="25"/>
  <c r="J724" i="25"/>
  <c r="E724" i="47" s="1"/>
  <c r="G144" i="25"/>
  <c r="J376" i="25"/>
  <c r="E376" i="47" s="1"/>
  <c r="I579" i="25"/>
  <c r="H144" i="25"/>
  <c r="D144" i="47" s="1"/>
  <c r="L667" i="25"/>
  <c r="H667" i="47" s="1"/>
  <c r="E291" i="25"/>
  <c r="B291" i="47" s="1"/>
  <c r="M260" i="25"/>
  <c r="G260" i="47" s="1"/>
  <c r="E697" i="25"/>
  <c r="B697" i="47" s="1"/>
  <c r="E349" i="25"/>
  <c r="B349" i="47" s="1"/>
  <c r="E872" i="25"/>
  <c r="B872" i="47" s="1"/>
  <c r="L754" i="25"/>
  <c r="H754" i="47" s="1"/>
  <c r="J782" i="25"/>
  <c r="E782" i="47" s="1"/>
  <c r="I58" i="25"/>
  <c r="L434" i="25"/>
  <c r="H434" i="47" s="1"/>
  <c r="E59" i="25"/>
  <c r="B59" i="47" s="1"/>
  <c r="L783" i="25"/>
  <c r="H783" i="47" s="1"/>
  <c r="H174" i="25"/>
  <c r="D174" i="47" s="1"/>
  <c r="L609" i="25"/>
  <c r="H609" i="47" s="1"/>
  <c r="H290" i="25"/>
  <c r="D290" i="47" s="1"/>
  <c r="G580" i="25"/>
  <c r="F638" i="25"/>
  <c r="C638" i="47" s="1"/>
  <c r="M782" i="25"/>
  <c r="G782" i="47" s="1"/>
  <c r="J116" i="25"/>
  <c r="E116" i="47" s="1"/>
  <c r="F783" i="25"/>
  <c r="C783" i="47" s="1"/>
  <c r="I116" i="25"/>
  <c r="L319" i="25"/>
  <c r="H319" i="47" s="1"/>
  <c r="I580" i="25"/>
  <c r="H86" i="25"/>
  <c r="D86" i="47" s="1"/>
  <c r="J464" i="25"/>
  <c r="E464" i="47" s="1"/>
  <c r="E464" i="25"/>
  <c r="B464" i="47" s="1"/>
  <c r="I608" i="25"/>
  <c r="F85" i="25"/>
  <c r="C85" i="47" s="1"/>
  <c r="H202" i="25"/>
  <c r="D202" i="47" s="1"/>
  <c r="I695" i="25"/>
  <c r="K57" i="25"/>
  <c r="F57" i="47" s="1"/>
  <c r="M521" i="25"/>
  <c r="G521" i="47" s="1"/>
  <c r="J375" i="25"/>
  <c r="E375" i="47" s="1"/>
  <c r="E812" i="25"/>
  <c r="B812" i="47" s="1"/>
  <c r="H638" i="25"/>
  <c r="D638" i="47" s="1"/>
  <c r="M725" i="25"/>
  <c r="G725" i="47" s="1"/>
  <c r="E552" i="25"/>
  <c r="B552" i="47" s="1"/>
  <c r="H145" i="25"/>
  <c r="D145" i="47" s="1"/>
  <c r="J783" i="25"/>
  <c r="E783" i="47" s="1"/>
  <c r="E87" i="25"/>
  <c r="B87" i="47" s="1"/>
  <c r="I145" i="25"/>
  <c r="E117" i="25"/>
  <c r="B117" i="47" s="1"/>
  <c r="H725" i="25"/>
  <c r="D725" i="47" s="1"/>
  <c r="K435" i="25"/>
  <c r="F435" i="47" s="1"/>
  <c r="I232" i="25"/>
  <c r="M783" i="25"/>
  <c r="G783" i="47" s="1"/>
  <c r="F174" i="25"/>
  <c r="C174" i="47" s="1"/>
  <c r="F58" i="25"/>
  <c r="C58" i="47" s="1"/>
  <c r="K580" i="25"/>
  <c r="F580" i="47" s="1"/>
  <c r="J667" i="25"/>
  <c r="E667" i="47" s="1"/>
  <c r="H521" i="25"/>
  <c r="D521" i="47" s="1"/>
  <c r="G725" i="25"/>
  <c r="E204" i="25"/>
  <c r="B204" i="47" s="1"/>
  <c r="I319" i="25"/>
  <c r="E523" i="25"/>
  <c r="B523" i="47" s="1"/>
  <c r="K783" i="25"/>
  <c r="F783" i="47" s="1"/>
  <c r="H289" i="25"/>
  <c r="D289" i="47" s="1"/>
  <c r="J231" i="25"/>
  <c r="E231" i="47" s="1"/>
  <c r="J289" i="25"/>
  <c r="E289" i="47" s="1"/>
  <c r="G115" i="25"/>
  <c r="L550" i="25"/>
  <c r="H550" i="47" s="1"/>
  <c r="F636" i="25"/>
  <c r="C636" i="47" s="1"/>
  <c r="K434" i="25"/>
  <c r="F434" i="47" s="1"/>
  <c r="K754" i="25"/>
  <c r="F754" i="47" s="1"/>
  <c r="G609" i="25"/>
  <c r="J493" i="25"/>
  <c r="E493" i="47" s="1"/>
  <c r="L174" i="25"/>
  <c r="H174" i="47" s="1"/>
  <c r="M116" i="25"/>
  <c r="G116" i="47" s="1"/>
  <c r="F232" i="25"/>
  <c r="C232" i="47" s="1"/>
  <c r="K86" i="25"/>
  <c r="F86" i="47" s="1"/>
  <c r="I696" i="25"/>
  <c r="I638" i="25"/>
  <c r="L464" i="25"/>
  <c r="H464" i="47" s="1"/>
  <c r="H406" i="25"/>
  <c r="D406" i="47" s="1"/>
  <c r="M493" i="25"/>
  <c r="G493" i="47" s="1"/>
  <c r="F145" i="25"/>
  <c r="C145" i="47" s="1"/>
  <c r="E378" i="25"/>
  <c r="B378" i="47" s="1"/>
  <c r="E494" i="25"/>
  <c r="B494" i="47" s="1"/>
  <c r="F290" i="25"/>
  <c r="C290" i="47" s="1"/>
  <c r="L145" i="25"/>
  <c r="H145" i="47" s="1"/>
  <c r="J754" i="25"/>
  <c r="E754" i="47" s="1"/>
  <c r="L782" i="25"/>
  <c r="H782" i="47" s="1"/>
  <c r="F116" i="25"/>
  <c r="C116" i="47" s="1"/>
  <c r="I464" i="25"/>
  <c r="H116" i="25"/>
  <c r="D116" i="47" s="1"/>
  <c r="L348" i="25"/>
  <c r="H348" i="47" s="1"/>
  <c r="E58" i="25"/>
  <c r="B58" i="47" s="1"/>
  <c r="M433" i="25"/>
  <c r="G433" i="47" s="1"/>
  <c r="M376" i="25"/>
  <c r="G376" i="47" s="1"/>
  <c r="F782" i="25"/>
  <c r="C782" i="47" s="1"/>
  <c r="I376" i="25"/>
  <c r="L578" i="25"/>
  <c r="H578" i="47" s="1"/>
  <c r="M144" i="25"/>
  <c r="G144" i="47" s="1"/>
  <c r="J521" i="25"/>
  <c r="E521" i="47" s="1"/>
  <c r="E813" i="25"/>
  <c r="B813" i="47" s="1"/>
  <c r="L203" i="25"/>
  <c r="H203" i="47" s="1"/>
  <c r="E639" i="25"/>
  <c r="B639" i="47" s="1"/>
  <c r="G638" i="25"/>
  <c r="E785" i="25"/>
  <c r="B785" i="47" s="1"/>
  <c r="G116" i="25"/>
  <c r="F551" i="25"/>
  <c r="C551" i="47" s="1"/>
  <c r="G493" i="25"/>
  <c r="I348" i="25"/>
  <c r="J58" i="25"/>
  <c r="E58" i="47" s="1"/>
  <c r="K667" i="25"/>
  <c r="F667" i="47" s="1"/>
  <c r="I290" i="25"/>
  <c r="L116" i="25"/>
  <c r="H116" i="47" s="1"/>
  <c r="J435" i="25"/>
  <c r="E435" i="47" s="1"/>
  <c r="I289" i="25"/>
  <c r="H609" i="25"/>
  <c r="D609" i="47" s="1"/>
  <c r="J753" i="25"/>
  <c r="E753" i="47" s="1"/>
  <c r="L232" i="25"/>
  <c r="H232" i="47" s="1"/>
  <c r="E233" i="25"/>
  <c r="B233" i="47" s="1"/>
  <c r="I522" i="25"/>
  <c r="M203" i="25"/>
  <c r="G203" i="47" s="1"/>
  <c r="G174" i="25"/>
  <c r="K290" i="25"/>
  <c r="F290" i="47" s="1"/>
  <c r="G783" i="25"/>
  <c r="L638" i="25"/>
  <c r="H638" i="47" s="1"/>
  <c r="K464" i="25"/>
  <c r="F464" i="47" s="1"/>
  <c r="L551" i="25"/>
  <c r="H551" i="47" s="1"/>
  <c r="J522" i="25"/>
  <c r="E522" i="47" s="1"/>
  <c r="M117" i="25"/>
  <c r="G117" i="47" s="1"/>
  <c r="I725" i="25"/>
  <c r="I493" i="25"/>
  <c r="K58" i="25"/>
  <c r="F58" i="47" s="1"/>
  <c r="I667" i="25"/>
  <c r="L579" i="25"/>
  <c r="H579" i="47" s="1"/>
  <c r="E203" i="25"/>
  <c r="B203" i="47" s="1"/>
  <c r="L173" i="25"/>
  <c r="H173" i="47" s="1"/>
  <c r="H695" i="25"/>
  <c r="D695" i="47" s="1"/>
  <c r="M84" i="25"/>
  <c r="G84" i="47" s="1"/>
  <c r="E465" i="25"/>
  <c r="B465" i="47" s="1"/>
  <c r="F725" i="25"/>
  <c r="C725" i="47" s="1"/>
  <c r="F173" i="25"/>
  <c r="C173" i="47" s="1"/>
  <c r="K348" i="25"/>
  <c r="F348" i="47" s="1"/>
  <c r="I754" i="25"/>
  <c r="M86" i="25"/>
  <c r="G86" i="47" s="1"/>
  <c r="G435" i="25"/>
  <c r="I609" i="25"/>
  <c r="L493" i="25"/>
  <c r="H493" i="47" s="1"/>
  <c r="J580" i="25"/>
  <c r="E580" i="47" s="1"/>
  <c r="M580" i="25"/>
  <c r="G580" i="47" s="1"/>
  <c r="M753" i="25"/>
  <c r="G753" i="47" s="1"/>
  <c r="M85" i="25"/>
  <c r="G85" i="47" s="1"/>
  <c r="E842" i="25"/>
  <c r="B842" i="47" s="1"/>
  <c r="M290" i="25"/>
  <c r="G290" i="47" s="1"/>
  <c r="E407" i="25"/>
  <c r="B407" i="47" s="1"/>
  <c r="J203" i="25"/>
  <c r="E203" i="47" s="1"/>
  <c r="G464" i="25"/>
  <c r="L86" i="25"/>
  <c r="M812" i="25"/>
  <c r="G812" i="47" s="1"/>
  <c r="M435" i="25"/>
  <c r="G435" i="47" s="1"/>
  <c r="E146" i="25"/>
  <c r="B146" i="47" s="1"/>
  <c r="I782" i="25"/>
  <c r="E610" i="25"/>
  <c r="B610" i="47" s="1"/>
  <c r="H319" i="25"/>
  <c r="D319" i="47" s="1"/>
  <c r="H522" i="25"/>
  <c r="D522" i="47" s="1"/>
  <c r="E581" i="25"/>
  <c r="B581" i="47" s="1"/>
  <c r="I203" i="25"/>
  <c r="L56" i="25"/>
  <c r="K666" i="25"/>
  <c r="F666" i="47" s="1"/>
  <c r="K376" i="25"/>
  <c r="F376" i="47" s="1"/>
  <c r="M318" i="25"/>
  <c r="G318" i="47" s="1"/>
  <c r="E783" i="25"/>
  <c r="B783" i="47" s="1"/>
  <c r="F405" i="25"/>
  <c r="C405" i="47" s="1"/>
  <c r="L58" i="25"/>
  <c r="G58" i="25"/>
  <c r="F203" i="25"/>
  <c r="C203" i="47" s="1"/>
  <c r="G696" i="25"/>
  <c r="H463" i="25"/>
  <c r="D463" i="47" s="1"/>
  <c r="E726" i="25"/>
  <c r="B726" i="47" s="1"/>
  <c r="K638" i="25"/>
  <c r="F638" i="47" s="1"/>
  <c r="F348" i="25"/>
  <c r="C348" i="47" s="1"/>
  <c r="M173" i="25"/>
  <c r="G173" i="47" s="1"/>
  <c r="J812" i="25"/>
  <c r="E812" i="47" s="1"/>
  <c r="I435" i="25"/>
  <c r="L522" i="25"/>
  <c r="H522" i="47" s="1"/>
  <c r="L435" i="25"/>
  <c r="H435" i="47" s="1"/>
  <c r="J290" i="25"/>
  <c r="E290" i="47" s="1"/>
  <c r="H464" i="25"/>
  <c r="D464" i="47" s="1"/>
  <c r="K812" i="25"/>
  <c r="F812" i="47" s="1"/>
  <c r="M406" i="25"/>
  <c r="G406" i="47" s="1"/>
  <c r="L725" i="25"/>
  <c r="H725" i="47" s="1"/>
  <c r="E755" i="25"/>
  <c r="B755" i="47" s="1"/>
  <c r="J377" i="25"/>
  <c r="E377" i="47" s="1"/>
  <c r="F609" i="25"/>
  <c r="C609" i="47" s="1"/>
  <c r="G812" i="25"/>
  <c r="H782" i="25"/>
  <c r="D782" i="47" s="1"/>
  <c r="L696" i="25"/>
  <c r="H696" i="47" s="1"/>
  <c r="L610" i="25"/>
  <c r="H610" i="47" s="1"/>
  <c r="M464" i="25"/>
  <c r="G464" i="47" s="1"/>
  <c r="E698" i="25"/>
  <c r="B698" i="47" s="1"/>
  <c r="M610" i="25"/>
  <c r="G610" i="47" s="1"/>
  <c r="L465" i="25"/>
  <c r="H465" i="47" s="1"/>
  <c r="E756" i="25"/>
  <c r="B756" i="47" s="1"/>
  <c r="L755" i="25"/>
  <c r="H755" i="47" s="1"/>
  <c r="J174" i="25"/>
  <c r="E174" i="47" s="1"/>
  <c r="G319" i="25"/>
  <c r="E582" i="25"/>
  <c r="B582" i="47" s="1"/>
  <c r="H668" i="25"/>
  <c r="D668" i="47" s="1"/>
  <c r="G465" i="25"/>
  <c r="I726" i="25"/>
  <c r="F581" i="25"/>
  <c r="C581" i="47" s="1"/>
  <c r="K872" i="25"/>
  <c r="F872" i="47" s="1"/>
  <c r="G378" i="25"/>
  <c r="I434" i="25"/>
  <c r="H405" i="25"/>
  <c r="D405" i="47" s="1"/>
  <c r="I668" i="25"/>
  <c r="K261" i="25"/>
  <c r="F261" i="47" s="1"/>
  <c r="G232" i="25"/>
  <c r="H465" i="25"/>
  <c r="D465" i="47" s="1"/>
  <c r="G755" i="25"/>
  <c r="G377" i="25"/>
  <c r="L580" i="25"/>
  <c r="H580" i="47" s="1"/>
  <c r="L378" i="25"/>
  <c r="H378" i="47" s="1"/>
  <c r="E147" i="25"/>
  <c r="B147" i="47" s="1"/>
  <c r="F812" i="25"/>
  <c r="C812" i="47" s="1"/>
  <c r="J637" i="25"/>
  <c r="E637" i="47" s="1"/>
  <c r="L320" i="25"/>
  <c r="H320" i="47" s="1"/>
  <c r="K87" i="25"/>
  <c r="F87" i="47" s="1"/>
  <c r="H581" i="25"/>
  <c r="D581" i="47" s="1"/>
  <c r="H813" i="25"/>
  <c r="D813" i="47" s="1"/>
  <c r="I581" i="25"/>
  <c r="G146" i="25"/>
  <c r="I173" i="25"/>
  <c r="F464" i="25"/>
  <c r="C464" i="47" s="1"/>
  <c r="L639" i="25"/>
  <c r="H639" i="47" s="1"/>
  <c r="G86" i="25"/>
  <c r="H260" i="25"/>
  <c r="D260" i="47" s="1"/>
  <c r="E320" i="25"/>
  <c r="B320" i="47" s="1"/>
  <c r="M377" i="25"/>
  <c r="G377" i="47" s="1"/>
  <c r="J86" i="25"/>
  <c r="E86" i="47" s="1"/>
  <c r="F754" i="25"/>
  <c r="C754" i="47" s="1"/>
  <c r="H812" i="25"/>
  <c r="D812" i="47" s="1"/>
  <c r="G290" i="25"/>
  <c r="H552" i="25"/>
  <c r="D552" i="47" s="1"/>
  <c r="I87" i="25"/>
  <c r="I494" i="25"/>
  <c r="E234" i="25"/>
  <c r="B234" i="47" s="1"/>
  <c r="J378" i="25"/>
  <c r="E378" i="47" s="1"/>
  <c r="M667" i="25"/>
  <c r="G667" i="47" s="1"/>
  <c r="H407" i="25"/>
  <c r="D407" i="47" s="1"/>
  <c r="G203" i="25"/>
  <c r="L261" i="25"/>
  <c r="H261" i="47" s="1"/>
  <c r="M59" i="25"/>
  <c r="G59" i="47" s="1"/>
  <c r="G667" i="25"/>
  <c r="G842" i="25"/>
  <c r="I552" i="25"/>
  <c r="M319" i="25"/>
  <c r="G319" i="47" s="1"/>
  <c r="K117" i="25"/>
  <c r="F117" i="47" s="1"/>
  <c r="M552" i="25"/>
  <c r="G552" i="47" s="1"/>
  <c r="J406" i="25"/>
  <c r="E406" i="47" s="1"/>
  <c r="G522" i="25"/>
  <c r="M726" i="25"/>
  <c r="G726" i="47" s="1"/>
  <c r="H493" i="25"/>
  <c r="D493" i="47" s="1"/>
  <c r="M378" i="25"/>
  <c r="G378" i="47" s="1"/>
  <c r="H842" i="25"/>
  <c r="D842" i="47" s="1"/>
  <c r="J261" i="25"/>
  <c r="E261" i="47" s="1"/>
  <c r="F233" i="25"/>
  <c r="C233" i="47" s="1"/>
  <c r="H349" i="25"/>
  <c r="D349" i="47" s="1"/>
  <c r="E262" i="25"/>
  <c r="B262" i="47" s="1"/>
  <c r="F493" i="25"/>
  <c r="C493" i="47" s="1"/>
  <c r="F175" i="25"/>
  <c r="C175" i="47" s="1"/>
  <c r="M813" i="25"/>
  <c r="G813" i="47" s="1"/>
  <c r="F378" i="25"/>
  <c r="C378" i="47" s="1"/>
  <c r="I872" i="25"/>
  <c r="F552" i="25"/>
  <c r="C552" i="47" s="1"/>
  <c r="G813" i="25"/>
  <c r="E843" i="25"/>
  <c r="B843" i="47" s="1"/>
  <c r="G872" i="25"/>
  <c r="K493" i="25"/>
  <c r="F493" i="47" s="1"/>
  <c r="K116" i="25"/>
  <c r="F116" i="47" s="1"/>
  <c r="H58" i="25"/>
  <c r="D58" i="47" s="1"/>
  <c r="H754" i="25"/>
  <c r="D754" i="47" s="1"/>
  <c r="G434" i="25"/>
  <c r="J551" i="25"/>
  <c r="E551" i="47" s="1"/>
  <c r="L581" i="25"/>
  <c r="H581" i="47" s="1"/>
  <c r="I465" i="25"/>
  <c r="H435" i="25"/>
  <c r="D435" i="47" s="1"/>
  <c r="E873" i="25"/>
  <c r="B873" i="47" s="1"/>
  <c r="F117" i="25"/>
  <c r="C117" i="47" s="1"/>
  <c r="H377" i="25"/>
  <c r="D377" i="47" s="1"/>
  <c r="L175" i="25"/>
  <c r="H175" i="47" s="1"/>
  <c r="J145" i="25"/>
  <c r="E145" i="47" s="1"/>
  <c r="F435" i="25"/>
  <c r="C435" i="47" s="1"/>
  <c r="L377" i="25"/>
  <c r="H377" i="47" s="1"/>
  <c r="G291" i="25"/>
  <c r="M872" i="25"/>
  <c r="G872" i="47" s="1"/>
  <c r="F349" i="25"/>
  <c r="C349" i="47" s="1"/>
  <c r="M755" i="25"/>
  <c r="G755" i="47" s="1"/>
  <c r="I407" i="25"/>
  <c r="H117" i="25"/>
  <c r="D117" i="47" s="1"/>
  <c r="M697" i="25"/>
  <c r="G697" i="47" s="1"/>
  <c r="M145" i="25"/>
  <c r="G145" i="47" s="1"/>
  <c r="G261" i="25"/>
  <c r="F377" i="25"/>
  <c r="C377" i="47" s="1"/>
  <c r="H261" i="25"/>
  <c r="D261" i="47" s="1"/>
  <c r="H233" i="25"/>
  <c r="D233" i="47" s="1"/>
  <c r="H232" i="25"/>
  <c r="D232" i="47" s="1"/>
  <c r="F59" i="25"/>
  <c r="C59" i="47" s="1"/>
  <c r="H87" i="25"/>
  <c r="D87" i="47" s="1"/>
  <c r="E669" i="25"/>
  <c r="B669" i="47" s="1"/>
  <c r="H494" i="25"/>
  <c r="D494" i="47" s="1"/>
  <c r="E263" i="25"/>
  <c r="B263" i="47" s="1"/>
  <c r="L349" i="25"/>
  <c r="H349" i="47" s="1"/>
  <c r="H262" i="25"/>
  <c r="D262" i="47" s="1"/>
  <c r="H175" i="25"/>
  <c r="D175" i="47" s="1"/>
  <c r="K175" i="25"/>
  <c r="F175" i="47" s="1"/>
  <c r="F639" i="25"/>
  <c r="C639" i="47" s="1"/>
  <c r="I291" i="25"/>
  <c r="F406" i="25"/>
  <c r="C406" i="47" s="1"/>
  <c r="J609" i="25"/>
  <c r="E609" i="47" s="1"/>
  <c r="H696" i="25"/>
  <c r="D696" i="47" s="1"/>
  <c r="M465" i="25"/>
  <c r="G465" i="47" s="1"/>
  <c r="E466" i="25"/>
  <c r="B466" i="47" s="1"/>
  <c r="J726" i="25"/>
  <c r="E726" i="47" s="1"/>
  <c r="J436" i="25"/>
  <c r="E436" i="47" s="1"/>
  <c r="L87" i="25"/>
  <c r="I610" i="25"/>
  <c r="E176" i="25"/>
  <c r="B176" i="47" s="1"/>
  <c r="K581" i="25"/>
  <c r="F581" i="47" s="1"/>
  <c r="K755" i="25"/>
  <c r="F755" i="47" s="1"/>
  <c r="G87" i="25"/>
  <c r="K842" i="25"/>
  <c r="F842" i="47" s="1"/>
  <c r="I784" i="25"/>
  <c r="E88" i="25"/>
  <c r="B88" i="47" s="1"/>
  <c r="L784" i="25"/>
  <c r="H784" i="47" s="1"/>
  <c r="H639" i="25"/>
  <c r="D639" i="47" s="1"/>
  <c r="M784" i="25"/>
  <c r="G784" i="47" s="1"/>
  <c r="G262" i="25"/>
  <c r="G406" i="25"/>
  <c r="I812" i="25"/>
  <c r="E814" i="25"/>
  <c r="B814" i="47" s="1"/>
  <c r="G233" i="25"/>
  <c r="F407" i="25"/>
  <c r="C407" i="47" s="1"/>
  <c r="I86" i="25"/>
  <c r="M639" i="25"/>
  <c r="G639" i="47" s="1"/>
  <c r="H697" i="25"/>
  <c r="D697" i="47" s="1"/>
  <c r="G726" i="25"/>
  <c r="M349" i="25"/>
  <c r="G349" i="47" s="1"/>
  <c r="F755" i="25"/>
  <c r="C755" i="47" s="1"/>
  <c r="G463" i="25"/>
  <c r="E668" i="25"/>
  <c r="B668" i="47" s="1"/>
  <c r="F696" i="25"/>
  <c r="C696" i="47" s="1"/>
  <c r="G608" i="25"/>
  <c r="F610" i="25"/>
  <c r="C610" i="47" s="1"/>
  <c r="J784" i="25"/>
  <c r="E784" i="47" s="1"/>
  <c r="J262" i="25"/>
  <c r="E262" i="47" s="1"/>
  <c r="K174" i="25"/>
  <c r="F174" i="47" s="1"/>
  <c r="K407" i="25"/>
  <c r="F407" i="47" s="1"/>
  <c r="J204" i="25"/>
  <c r="E204" i="47" s="1"/>
  <c r="I174" i="25"/>
  <c r="F522" i="25"/>
  <c r="C522" i="47" s="1"/>
  <c r="F86" i="25"/>
  <c r="C86" i="47" s="1"/>
  <c r="E205" i="25"/>
  <c r="B205" i="47" s="1"/>
  <c r="K726" i="25"/>
  <c r="F726" i="47" s="1"/>
  <c r="H551" i="25"/>
  <c r="D551" i="47" s="1"/>
  <c r="K145" i="25"/>
  <c r="F145" i="47" s="1"/>
  <c r="G754" i="25"/>
  <c r="E436" i="25"/>
  <c r="B436" i="47" s="1"/>
  <c r="J581" i="25"/>
  <c r="E581" i="47" s="1"/>
  <c r="J494" i="25"/>
  <c r="E494" i="47" s="1"/>
  <c r="E321" i="25"/>
  <c r="B321" i="47" s="1"/>
  <c r="K406" i="25"/>
  <c r="F406" i="47" s="1"/>
  <c r="L407" i="25"/>
  <c r="H407" i="47" s="1"/>
  <c r="K696" i="25"/>
  <c r="F696" i="47" s="1"/>
  <c r="M232" i="25"/>
  <c r="G232" i="47" s="1"/>
  <c r="K465" i="25"/>
  <c r="F465" i="47" s="1"/>
  <c r="K494" i="25"/>
  <c r="F494" i="47" s="1"/>
  <c r="E350" i="25"/>
  <c r="B350" i="47" s="1"/>
  <c r="H291" i="25"/>
  <c r="D291" i="47" s="1"/>
  <c r="M175" i="25"/>
  <c r="G175" i="47" s="1"/>
  <c r="J319" i="25"/>
  <c r="E319" i="47" s="1"/>
  <c r="H523" i="25"/>
  <c r="D523" i="47" s="1"/>
  <c r="G349" i="25"/>
  <c r="L813" i="25"/>
  <c r="H813" i="47" s="1"/>
  <c r="K59" i="25"/>
  <c r="F59" i="47" s="1"/>
  <c r="F205" i="25"/>
  <c r="C205" i="47" s="1"/>
  <c r="E727" i="25"/>
  <c r="B727" i="47" s="1"/>
  <c r="J523" i="25"/>
  <c r="E523" i="47" s="1"/>
  <c r="G348" i="25"/>
  <c r="F580" i="25"/>
  <c r="C580" i="47" s="1"/>
  <c r="H203" i="25"/>
  <c r="D203" i="47" s="1"/>
  <c r="I262" i="25"/>
  <c r="E611" i="25"/>
  <c r="B611" i="47" s="1"/>
  <c r="K609" i="25"/>
  <c r="F609" i="47" s="1"/>
  <c r="K405" i="25"/>
  <c r="F405" i="47" s="1"/>
  <c r="H173" i="25"/>
  <c r="D173" i="47" s="1"/>
  <c r="K232" i="25"/>
  <c r="F232" i="47" s="1"/>
  <c r="K377" i="25"/>
  <c r="F377" i="47" s="1"/>
  <c r="G202" i="25"/>
  <c r="I783" i="25"/>
  <c r="M348" i="25"/>
  <c r="G348" i="47" s="1"/>
  <c r="E553" i="25"/>
  <c r="B553" i="47" s="1"/>
  <c r="E524" i="25"/>
  <c r="B524" i="47" s="1"/>
  <c r="E784" i="25"/>
  <c r="B784" i="47" s="1"/>
  <c r="K319" i="25"/>
  <c r="F319" i="47" s="1"/>
  <c r="H318" i="25"/>
  <c r="D318" i="47" s="1"/>
  <c r="I261" i="25"/>
  <c r="K551" i="25"/>
  <c r="F551" i="47" s="1"/>
  <c r="L262" i="25"/>
  <c r="H262" i="47" s="1"/>
  <c r="J175" i="25"/>
  <c r="E175" i="47" s="1"/>
  <c r="K552" i="25"/>
  <c r="F552" i="47" s="1"/>
  <c r="L290" i="25"/>
  <c r="H290" i="47" s="1"/>
  <c r="E379" i="25"/>
  <c r="B379" i="47" s="1"/>
  <c r="M262" i="25"/>
  <c r="G262" i="47" s="1"/>
  <c r="K725" i="25"/>
  <c r="F725" i="47" s="1"/>
  <c r="G581" i="25"/>
  <c r="K320" i="25"/>
  <c r="F320" i="47" s="1"/>
  <c r="M522" i="25"/>
  <c r="G522" i="47" s="1"/>
  <c r="M174" i="25"/>
  <c r="G174" i="47" s="1"/>
  <c r="H348" i="25"/>
  <c r="D348" i="47" s="1"/>
  <c r="M87" i="25"/>
  <c r="G87" i="47" s="1"/>
  <c r="I813" i="25"/>
  <c r="J725" i="25"/>
  <c r="E725" i="47" s="1"/>
  <c r="J696" i="25"/>
  <c r="E696" i="47" s="1"/>
  <c r="K668" i="25"/>
  <c r="F668" i="47" s="1"/>
  <c r="H378" i="25"/>
  <c r="D378" i="47" s="1"/>
  <c r="H872" i="25"/>
  <c r="D872" i="47" s="1"/>
  <c r="I204" i="25"/>
  <c r="M668" i="25"/>
  <c r="G668" i="47" s="1"/>
  <c r="I233" i="25"/>
  <c r="K291" i="25"/>
  <c r="F291" i="47" s="1"/>
  <c r="I523" i="25"/>
  <c r="E640" i="25"/>
  <c r="B640" i="47" s="1"/>
  <c r="J638" i="25"/>
  <c r="E638" i="47" s="1"/>
  <c r="M609" i="25"/>
  <c r="G609" i="47" s="1"/>
  <c r="J552" i="25"/>
  <c r="E552" i="47" s="1"/>
  <c r="E495" i="25"/>
  <c r="B495" i="47" s="1"/>
  <c r="F204" i="25"/>
  <c r="C204" i="47" s="1"/>
  <c r="J639" i="25"/>
  <c r="E639" i="47" s="1"/>
  <c r="E292" i="25"/>
  <c r="B292" i="47" s="1"/>
  <c r="H204" i="25"/>
  <c r="D204" i="47" s="1"/>
  <c r="F667" i="25"/>
  <c r="C667" i="47" s="1"/>
  <c r="G407" i="25"/>
  <c r="F697" i="25"/>
  <c r="C697" i="47" s="1"/>
  <c r="L436" i="25"/>
  <c r="H436" i="47" s="1"/>
  <c r="L494" i="25"/>
  <c r="H494" i="47" s="1"/>
  <c r="I349" i="25"/>
  <c r="I59" i="25"/>
  <c r="E699" i="25"/>
  <c r="B699" i="47" s="1"/>
  <c r="I321" i="25"/>
  <c r="J321" i="25"/>
  <c r="E321" i="47" s="1"/>
  <c r="G843" i="25"/>
  <c r="E293" i="25"/>
  <c r="B293" i="47" s="1"/>
  <c r="L524" i="25"/>
  <c r="H524" i="47" s="1"/>
  <c r="E844" i="25"/>
  <c r="B844" i="47" s="1"/>
  <c r="I320" i="25"/>
  <c r="K203" i="25"/>
  <c r="F203" i="47" s="1"/>
  <c r="K176" i="25"/>
  <c r="F176" i="47" s="1"/>
  <c r="L147" i="25"/>
  <c r="H147" i="47" s="1"/>
  <c r="L640" i="25"/>
  <c r="H640" i="47" s="1"/>
  <c r="J320" i="25"/>
  <c r="E320" i="47" s="1"/>
  <c r="E60" i="25"/>
  <c r="H379" i="25"/>
  <c r="D379" i="47" s="1"/>
  <c r="G668" i="25"/>
  <c r="L233" i="25"/>
  <c r="H233" i="47" s="1"/>
  <c r="I436" i="25"/>
  <c r="G697" i="25"/>
  <c r="H667" i="25"/>
  <c r="D667" i="47" s="1"/>
  <c r="F668" i="25"/>
  <c r="C668" i="47" s="1"/>
  <c r="M88" i="25"/>
  <c r="G88" i="47" s="1"/>
  <c r="I553" i="25"/>
  <c r="J292" i="25"/>
  <c r="E292" i="47" s="1"/>
  <c r="F319" i="25"/>
  <c r="C319" i="47" s="1"/>
  <c r="M698" i="25"/>
  <c r="G698" i="47" s="1"/>
  <c r="I669" i="25"/>
  <c r="H495" i="25"/>
  <c r="D495" i="47" s="1"/>
  <c r="J814" i="25"/>
  <c r="E814" i="47" s="1"/>
  <c r="M58" i="25"/>
  <c r="G58" i="47" s="1"/>
  <c r="M350" i="25"/>
  <c r="G350" i="47" s="1"/>
  <c r="H320" i="25"/>
  <c r="D320" i="47" s="1"/>
  <c r="F261" i="25"/>
  <c r="C261" i="47" s="1"/>
  <c r="L611" i="25"/>
  <c r="H611" i="47" s="1"/>
  <c r="E612" i="25"/>
  <c r="B612" i="47" s="1"/>
  <c r="E322" i="25"/>
  <c r="B322" i="47" s="1"/>
  <c r="H263" i="25"/>
  <c r="D263" i="47" s="1"/>
  <c r="M842" i="25"/>
  <c r="G842" i="47" s="1"/>
  <c r="G437" i="25"/>
  <c r="J698" i="25"/>
  <c r="E698" i="47" s="1"/>
  <c r="L292" i="25"/>
  <c r="H292" i="47" s="1"/>
  <c r="F872" i="25"/>
  <c r="C872" i="47" s="1"/>
  <c r="E380" i="25"/>
  <c r="B380" i="47" s="1"/>
  <c r="J349" i="25"/>
  <c r="E349" i="47" s="1"/>
  <c r="M551" i="25"/>
  <c r="G551" i="47" s="1"/>
  <c r="E554" i="25"/>
  <c r="B554" i="47" s="1"/>
  <c r="F582" i="25"/>
  <c r="C582" i="47" s="1"/>
  <c r="G640" i="25"/>
  <c r="M785" i="25"/>
  <c r="G785" i="47" s="1"/>
  <c r="G582" i="25"/>
  <c r="F408" i="25"/>
  <c r="C408" i="47" s="1"/>
  <c r="G523" i="25"/>
  <c r="H698" i="25"/>
  <c r="D698" i="47" s="1"/>
  <c r="J147" i="25"/>
  <c r="E147" i="47" s="1"/>
  <c r="J118" i="25"/>
  <c r="E118" i="47" s="1"/>
  <c r="I843" i="25"/>
  <c r="M60" i="25"/>
  <c r="G60" i="47" s="1"/>
  <c r="F234" i="25"/>
  <c r="C234" i="47" s="1"/>
  <c r="M234" i="25"/>
  <c r="G234" i="47" s="1"/>
  <c r="L582" i="25"/>
  <c r="H582" i="47" s="1"/>
  <c r="G639" i="25"/>
  <c r="K233" i="25"/>
  <c r="F233" i="47" s="1"/>
  <c r="F87" i="25"/>
  <c r="C87" i="47" s="1"/>
  <c r="G669" i="25"/>
  <c r="G59" i="25"/>
  <c r="G436" i="25"/>
  <c r="F698" i="25"/>
  <c r="C698" i="47" s="1"/>
  <c r="J610" i="25"/>
  <c r="E610" i="47" s="1"/>
  <c r="K378" i="25"/>
  <c r="F378" i="47" s="1"/>
  <c r="E583" i="25"/>
  <c r="B583" i="47" s="1"/>
  <c r="I582" i="25"/>
  <c r="E641" i="25"/>
  <c r="B641" i="47" s="1"/>
  <c r="I727" i="25"/>
  <c r="K610" i="25"/>
  <c r="F610" i="47" s="1"/>
  <c r="K639" i="25"/>
  <c r="F639" i="47" s="1"/>
  <c r="M553" i="25"/>
  <c r="G553" i="47" s="1"/>
  <c r="G350" i="25"/>
  <c r="H756" i="25"/>
  <c r="D756" i="47" s="1"/>
  <c r="G524" i="25"/>
  <c r="F146" i="25"/>
  <c r="C146" i="47" s="1"/>
  <c r="E61" i="25"/>
  <c r="M118" i="25"/>
  <c r="G118" i="47" s="1"/>
  <c r="K582" i="25"/>
  <c r="F582" i="47" s="1"/>
  <c r="L785" i="25"/>
  <c r="H785" i="47" s="1"/>
  <c r="J233" i="25"/>
  <c r="E233" i="47" s="1"/>
  <c r="K350" i="25"/>
  <c r="F350" i="47" s="1"/>
  <c r="M291" i="25"/>
  <c r="G291" i="47" s="1"/>
  <c r="E438" i="25"/>
  <c r="B438" i="47" s="1"/>
  <c r="H726" i="25"/>
  <c r="D726" i="47" s="1"/>
  <c r="J842" i="25"/>
  <c r="E842" i="47" s="1"/>
  <c r="J582" i="25"/>
  <c r="E582" i="47" s="1"/>
  <c r="J697" i="25"/>
  <c r="E697" i="47" s="1"/>
  <c r="L117" i="25"/>
  <c r="H117" i="47" s="1"/>
  <c r="F262" i="25"/>
  <c r="C262" i="47" s="1"/>
  <c r="K640" i="25"/>
  <c r="F640" i="47" s="1"/>
  <c r="M437" i="25"/>
  <c r="G437" i="47" s="1"/>
  <c r="M320" i="25"/>
  <c r="G320" i="47" s="1"/>
  <c r="H60" i="25"/>
  <c r="I176" i="25"/>
  <c r="J755" i="25"/>
  <c r="E755" i="47" s="1"/>
  <c r="H146" i="25"/>
  <c r="D146" i="47" s="1"/>
  <c r="E437" i="25"/>
  <c r="B437" i="47" s="1"/>
  <c r="K321" i="25"/>
  <c r="F321" i="47" s="1"/>
  <c r="J60" i="25"/>
  <c r="I377" i="25"/>
  <c r="M581" i="25"/>
  <c r="G581" i="47" s="1"/>
  <c r="L406" i="25"/>
  <c r="H406" i="47" s="1"/>
  <c r="F553" i="25"/>
  <c r="C553" i="47" s="1"/>
  <c r="M640" i="25"/>
  <c r="G640" i="47" s="1"/>
  <c r="F291" i="25"/>
  <c r="C291" i="47" s="1"/>
  <c r="G321" i="25"/>
  <c r="E757" i="25"/>
  <c r="B757" i="47" s="1"/>
  <c r="J205" i="25"/>
  <c r="E205" i="47" s="1"/>
  <c r="G379" i="25"/>
  <c r="H611" i="25"/>
  <c r="D611" i="47" s="1"/>
  <c r="L205" i="25"/>
  <c r="H205" i="47" s="1"/>
  <c r="F321" i="25"/>
  <c r="C321" i="47" s="1"/>
  <c r="H59" i="25"/>
  <c r="D59" i="47" s="1"/>
  <c r="I292" i="25"/>
  <c r="L668" i="25"/>
  <c r="H668" i="47" s="1"/>
  <c r="K785" i="25"/>
  <c r="F785" i="47" s="1"/>
  <c r="F785" i="25"/>
  <c r="C785" i="47" s="1"/>
  <c r="F784" i="25"/>
  <c r="C784" i="47" s="1"/>
  <c r="E728" i="25"/>
  <c r="B728" i="47" s="1"/>
  <c r="L234" i="25"/>
  <c r="H234" i="47" s="1"/>
  <c r="K611" i="25"/>
  <c r="F611" i="47" s="1"/>
  <c r="M495" i="25"/>
  <c r="G495" i="47" s="1"/>
  <c r="M263" i="25"/>
  <c r="G263" i="47" s="1"/>
  <c r="M611" i="25"/>
  <c r="G611" i="47" s="1"/>
  <c r="L872" i="25"/>
  <c r="H872" i="47" s="1"/>
  <c r="K813" i="25"/>
  <c r="F813" i="47" s="1"/>
  <c r="J117" i="25"/>
  <c r="E117" i="47" s="1"/>
  <c r="J263" i="25"/>
  <c r="E263" i="47" s="1"/>
  <c r="F437" i="25"/>
  <c r="C437" i="47" s="1"/>
  <c r="F263" i="25"/>
  <c r="C263" i="47" s="1"/>
  <c r="K349" i="25"/>
  <c r="F349" i="47" s="1"/>
  <c r="F88" i="25"/>
  <c r="C88" i="47" s="1"/>
  <c r="I842" i="25"/>
  <c r="J668" i="25"/>
  <c r="E668" i="47" s="1"/>
  <c r="G88" i="25"/>
  <c r="G551" i="25"/>
  <c r="J813" i="25"/>
  <c r="E813" i="47" s="1"/>
  <c r="M638" i="25"/>
  <c r="G638" i="47" s="1"/>
  <c r="J785" i="25"/>
  <c r="E785" i="47" s="1"/>
  <c r="E786" i="25"/>
  <c r="B786" i="47" s="1"/>
  <c r="I117" i="25"/>
  <c r="H873" i="25"/>
  <c r="D873" i="47" s="1"/>
  <c r="M321" i="25"/>
  <c r="G321" i="47" s="1"/>
  <c r="M407" i="25"/>
  <c r="G407" i="47" s="1"/>
  <c r="E815" i="25"/>
  <c r="B815" i="47" s="1"/>
  <c r="F320" i="25"/>
  <c r="C320" i="47" s="1"/>
  <c r="K204" i="25"/>
  <c r="F204" i="47" s="1"/>
  <c r="I146" i="25"/>
  <c r="E902" i="25"/>
  <c r="B902" i="47" s="1"/>
  <c r="M494" i="25"/>
  <c r="G494" i="47" s="1"/>
  <c r="M843" i="25"/>
  <c r="G843" i="47" s="1"/>
  <c r="I118" i="25"/>
  <c r="L466" i="25"/>
  <c r="H466" i="47" s="1"/>
  <c r="L204" i="25"/>
  <c r="H204" i="47" s="1"/>
  <c r="I147" i="25"/>
  <c r="F843" i="25"/>
  <c r="C843" i="47" s="1"/>
  <c r="G494" i="25"/>
  <c r="H234" i="25"/>
  <c r="D234" i="47" s="1"/>
  <c r="K205" i="25"/>
  <c r="F205" i="47" s="1"/>
  <c r="G756" i="25"/>
  <c r="J350" i="25"/>
  <c r="E350" i="47" s="1"/>
  <c r="M147" i="25"/>
  <c r="G147" i="47" s="1"/>
  <c r="I697" i="25"/>
  <c r="L842" i="25"/>
  <c r="H842" i="47" s="1"/>
  <c r="M379" i="25"/>
  <c r="G379" i="47" s="1"/>
  <c r="M523" i="25"/>
  <c r="G523" i="47" s="1"/>
  <c r="M261" i="25"/>
  <c r="G261" i="47" s="1"/>
  <c r="L814" i="25"/>
  <c r="H814" i="47" s="1"/>
  <c r="K60" i="25"/>
  <c r="F147" i="25"/>
  <c r="C147" i="47" s="1"/>
  <c r="K436" i="25"/>
  <c r="F436" i="47" s="1"/>
  <c r="L553" i="25"/>
  <c r="H553" i="47" s="1"/>
  <c r="K495" i="25"/>
  <c r="F495" i="47" s="1"/>
  <c r="L873" i="25"/>
  <c r="H873" i="47" s="1"/>
  <c r="F494" i="25"/>
  <c r="C494" i="47" s="1"/>
  <c r="G117" i="25"/>
  <c r="K408" i="25"/>
  <c r="F408" i="47" s="1"/>
  <c r="E496" i="25"/>
  <c r="B496" i="47" s="1"/>
  <c r="J379" i="25"/>
  <c r="E379" i="47" s="1"/>
  <c r="K727" i="25"/>
  <c r="F727" i="47" s="1"/>
  <c r="K697" i="25"/>
  <c r="F697" i="47" s="1"/>
  <c r="L59" i="25"/>
  <c r="G553" i="25"/>
  <c r="F118" i="25"/>
  <c r="C118" i="47" s="1"/>
  <c r="F465" i="25"/>
  <c r="C465" i="47" s="1"/>
  <c r="K262" i="25"/>
  <c r="F262" i="47" s="1"/>
  <c r="G873" i="25"/>
  <c r="M205" i="25"/>
  <c r="G205" i="47" s="1"/>
  <c r="K784" i="25"/>
  <c r="F784" i="47" s="1"/>
  <c r="L88" i="25"/>
  <c r="G552" i="25"/>
  <c r="I437" i="25"/>
  <c r="I611" i="25"/>
  <c r="L552" i="25"/>
  <c r="H552" i="47" s="1"/>
  <c r="I785" i="25"/>
  <c r="L523" i="25"/>
  <c r="H523" i="47" s="1"/>
  <c r="F466" i="25"/>
  <c r="C466" i="47" s="1"/>
  <c r="I640" i="25"/>
  <c r="J291" i="25"/>
  <c r="E291" i="47" s="1"/>
  <c r="G408" i="25"/>
  <c r="F727" i="25"/>
  <c r="C727" i="47" s="1"/>
  <c r="J843" i="25"/>
  <c r="E843" i="47" s="1"/>
  <c r="I551" i="25"/>
  <c r="M754" i="25"/>
  <c r="G754" i="47" s="1"/>
  <c r="L756" i="25"/>
  <c r="H756" i="47" s="1"/>
  <c r="K698" i="25"/>
  <c r="F698" i="47" s="1"/>
  <c r="I378" i="25"/>
  <c r="F60" i="25"/>
  <c r="C60" i="47" s="1"/>
  <c r="L146" i="25"/>
  <c r="H146" i="47" s="1"/>
  <c r="J88" i="25"/>
  <c r="E88" i="47" s="1"/>
  <c r="G785" i="25"/>
  <c r="E351" i="25"/>
  <c r="B351" i="47" s="1"/>
  <c r="J495" i="25"/>
  <c r="E495" i="47" s="1"/>
  <c r="H783" i="25"/>
  <c r="D783" i="47" s="1"/>
  <c r="J407" i="25"/>
  <c r="E407" i="47" s="1"/>
  <c r="F611" i="25"/>
  <c r="C611" i="47" s="1"/>
  <c r="G610" i="25"/>
  <c r="H640" i="25"/>
  <c r="D640" i="47" s="1"/>
  <c r="E497" i="25"/>
  <c r="B497" i="47" s="1"/>
  <c r="J146" i="25"/>
  <c r="E146" i="47" s="1"/>
  <c r="F873" i="25"/>
  <c r="C873" i="47" s="1"/>
  <c r="F814" i="25"/>
  <c r="C814" i="47" s="1"/>
  <c r="K146" i="25"/>
  <c r="F146" i="47" s="1"/>
  <c r="L291" i="25"/>
  <c r="H291" i="47" s="1"/>
  <c r="H755" i="25"/>
  <c r="D755" i="47" s="1"/>
  <c r="F436" i="25"/>
  <c r="C436" i="47" s="1"/>
  <c r="E118" i="25"/>
  <c r="B118" i="47" s="1"/>
  <c r="J87" i="25"/>
  <c r="E87" i="47" s="1"/>
  <c r="J465" i="25"/>
  <c r="E465" i="47" s="1"/>
  <c r="F842" i="25"/>
  <c r="C842" i="47" s="1"/>
  <c r="K669" i="25"/>
  <c r="F669" i="47" s="1"/>
  <c r="G204" i="25"/>
  <c r="I175" i="25"/>
  <c r="H466" i="25"/>
  <c r="D466" i="47" s="1"/>
  <c r="G234" i="25"/>
  <c r="I755" i="25"/>
  <c r="I495" i="25"/>
  <c r="H784" i="25"/>
  <c r="D784" i="47" s="1"/>
  <c r="K234" i="25"/>
  <c r="F234" i="47" s="1"/>
  <c r="G175" i="25"/>
  <c r="J756" i="25"/>
  <c r="E756" i="47" s="1"/>
  <c r="L176" i="25"/>
  <c r="H176" i="47" s="1"/>
  <c r="M204" i="25"/>
  <c r="G204" i="47" s="1"/>
  <c r="E670" i="25"/>
  <c r="B670" i="47" s="1"/>
  <c r="E408" i="25"/>
  <c r="B408" i="47" s="1"/>
  <c r="I406" i="25"/>
  <c r="J727" i="25"/>
  <c r="E727" i="47" s="1"/>
  <c r="E148" i="25"/>
  <c r="B148" i="47" s="1"/>
  <c r="H610" i="25"/>
  <c r="D610" i="47" s="1"/>
  <c r="F726" i="25"/>
  <c r="C726" i="47" s="1"/>
  <c r="I639" i="25"/>
  <c r="F813" i="25"/>
  <c r="C813" i="47" s="1"/>
  <c r="G784" i="25"/>
  <c r="G60" i="25"/>
  <c r="E177" i="25"/>
  <c r="B177" i="47" s="1"/>
  <c r="M466" i="25"/>
  <c r="G466" i="47" s="1"/>
  <c r="I873" i="25"/>
  <c r="M669" i="25"/>
  <c r="G669" i="47" s="1"/>
  <c r="E264" i="25"/>
  <c r="B264" i="47" s="1"/>
  <c r="H524" i="25"/>
  <c r="D524" i="47" s="1"/>
  <c r="M292" i="25"/>
  <c r="G292" i="47" s="1"/>
  <c r="M233" i="25"/>
  <c r="G233" i="47" s="1"/>
  <c r="J872" i="25"/>
  <c r="E872" i="47" s="1"/>
  <c r="L263" i="25"/>
  <c r="H263" i="47" s="1"/>
  <c r="M146" i="25"/>
  <c r="G146" i="47" s="1"/>
  <c r="E468" i="25"/>
  <c r="B468" i="47" s="1"/>
  <c r="H89" i="25"/>
  <c r="D89" i="47" s="1"/>
  <c r="M524" i="25"/>
  <c r="G524" i="47" s="1"/>
  <c r="J293" i="25"/>
  <c r="E293" i="47" s="1"/>
  <c r="H669" i="25"/>
  <c r="D669" i="47" s="1"/>
  <c r="H118" i="25"/>
  <c r="D118" i="47" s="1"/>
  <c r="L437" i="25"/>
  <c r="H437" i="47" s="1"/>
  <c r="G641" i="25"/>
  <c r="E758" i="25"/>
  <c r="B758" i="47" s="1"/>
  <c r="I525" i="25"/>
  <c r="E904" i="25"/>
  <c r="B904" i="47" s="1"/>
  <c r="H612" i="25"/>
  <c r="D612" i="47" s="1"/>
  <c r="K873" i="25"/>
  <c r="F873" i="47" s="1"/>
  <c r="J786" i="25"/>
  <c r="E786" i="47" s="1"/>
  <c r="I583" i="25"/>
  <c r="L235" i="25"/>
  <c r="H235" i="47" s="1"/>
  <c r="H293" i="25"/>
  <c r="D293" i="47" s="1"/>
  <c r="I757" i="25"/>
  <c r="F292" i="25"/>
  <c r="C292" i="47" s="1"/>
  <c r="L641" i="25"/>
  <c r="H641" i="47" s="1"/>
  <c r="H814" i="25"/>
  <c r="D814" i="47" s="1"/>
  <c r="G698" i="25"/>
  <c r="H350" i="25"/>
  <c r="D350" i="47" s="1"/>
  <c r="F148" i="25"/>
  <c r="C148" i="47" s="1"/>
  <c r="H119" i="25"/>
  <c r="D119" i="47" s="1"/>
  <c r="J553" i="25"/>
  <c r="E553" i="47" s="1"/>
  <c r="K235" i="25"/>
  <c r="F235" i="47" s="1"/>
  <c r="G611" i="25"/>
  <c r="L206" i="25"/>
  <c r="H206" i="47" s="1"/>
  <c r="E381" i="25"/>
  <c r="B381" i="47" s="1"/>
  <c r="I60" i="25"/>
  <c r="K60" i="24" s="1"/>
  <c r="F61" i="25"/>
  <c r="C61" i="47" s="1"/>
  <c r="G409" i="25"/>
  <c r="M264" i="25"/>
  <c r="G264" i="47" s="1"/>
  <c r="K583" i="25"/>
  <c r="F583" i="47" s="1"/>
  <c r="E467" i="25"/>
  <c r="B467" i="47" s="1"/>
  <c r="F496" i="25"/>
  <c r="C496" i="47" s="1"/>
  <c r="L554" i="25"/>
  <c r="H554" i="47" s="1"/>
  <c r="J466" i="25"/>
  <c r="E466" i="47" s="1"/>
  <c r="I234" i="25"/>
  <c r="K206" i="25"/>
  <c r="F206" i="47" s="1"/>
  <c r="F757" i="25"/>
  <c r="C757" i="47" s="1"/>
  <c r="F874" i="25"/>
  <c r="C874" i="47" s="1"/>
  <c r="M670" i="25"/>
  <c r="G670" i="47" s="1"/>
  <c r="G205" i="25"/>
  <c r="J409" i="25"/>
  <c r="E409" i="47" s="1"/>
  <c r="M322" i="25"/>
  <c r="G322" i="47" s="1"/>
  <c r="F640" i="25"/>
  <c r="C640" i="47" s="1"/>
  <c r="K292" i="25"/>
  <c r="F292" i="47" s="1"/>
  <c r="L380" i="25"/>
  <c r="H380" i="47" s="1"/>
  <c r="J148" i="25"/>
  <c r="E148" i="47" s="1"/>
  <c r="L495" i="25"/>
  <c r="H495" i="47" s="1"/>
  <c r="K814" i="25"/>
  <c r="F814" i="47" s="1"/>
  <c r="E89" i="25"/>
  <c r="B89" i="47" s="1"/>
  <c r="G844" i="25"/>
  <c r="K379" i="25"/>
  <c r="F379" i="47" s="1"/>
  <c r="I815" i="25"/>
  <c r="H785" i="25"/>
  <c r="D785" i="47" s="1"/>
  <c r="M728" i="25"/>
  <c r="G728" i="47" s="1"/>
  <c r="L669" i="25"/>
  <c r="H669" i="47" s="1"/>
  <c r="H408" i="25"/>
  <c r="D408" i="47" s="1"/>
  <c r="I351" i="25"/>
  <c r="M408" i="25"/>
  <c r="G408" i="47" s="1"/>
  <c r="G495" i="25"/>
  <c r="L726" i="25"/>
  <c r="H726" i="47" s="1"/>
  <c r="E178" i="25"/>
  <c r="B178" i="47" s="1"/>
  <c r="K466" i="25"/>
  <c r="F466" i="47" s="1"/>
  <c r="H496" i="25"/>
  <c r="D496" i="47" s="1"/>
  <c r="L438" i="25"/>
  <c r="H438" i="47" s="1"/>
  <c r="E409" i="25"/>
  <c r="B409" i="47" s="1"/>
  <c r="J467" i="25"/>
  <c r="E467" i="47" s="1"/>
  <c r="E207" i="25"/>
  <c r="B207" i="47" s="1"/>
  <c r="E119" i="25"/>
  <c r="B119" i="47" s="1"/>
  <c r="K293" i="25"/>
  <c r="F293" i="47" s="1"/>
  <c r="G438" i="25"/>
  <c r="F322" i="25"/>
  <c r="C322" i="47" s="1"/>
  <c r="H437" i="25"/>
  <c r="D437" i="47" s="1"/>
  <c r="H380" i="25"/>
  <c r="D380" i="47" s="1"/>
  <c r="G147" i="25"/>
  <c r="I119" i="25"/>
  <c r="K148" i="25"/>
  <c r="F148" i="47" s="1"/>
  <c r="H728" i="25"/>
  <c r="D728" i="47" s="1"/>
  <c r="E235" i="25"/>
  <c r="B235" i="47" s="1"/>
  <c r="K89" i="25"/>
  <c r="F89" i="47" s="1"/>
  <c r="E584" i="25"/>
  <c r="B584" i="47" s="1"/>
  <c r="L379" i="25"/>
  <c r="H379" i="47" s="1"/>
  <c r="K496" i="25"/>
  <c r="F496" i="47" s="1"/>
  <c r="K641" i="25"/>
  <c r="F641" i="47" s="1"/>
  <c r="M583" i="25"/>
  <c r="G583" i="47" s="1"/>
  <c r="G148" i="25"/>
  <c r="M351" i="25"/>
  <c r="G351" i="47" s="1"/>
  <c r="L902" i="25"/>
  <c r="H902" i="47" s="1"/>
  <c r="F786" i="25"/>
  <c r="C786" i="47" s="1"/>
  <c r="M641" i="25"/>
  <c r="G641" i="47" s="1"/>
  <c r="E439" i="25"/>
  <c r="B439" i="47" s="1"/>
  <c r="K843" i="25"/>
  <c r="F843" i="47" s="1"/>
  <c r="L408" i="25"/>
  <c r="H408" i="47" s="1"/>
  <c r="I641" i="25"/>
  <c r="G292" i="25"/>
  <c r="H148" i="25"/>
  <c r="D148" i="47" s="1"/>
  <c r="F699" i="25"/>
  <c r="C699" i="47" s="1"/>
  <c r="H321" i="25"/>
  <c r="D321" i="47" s="1"/>
  <c r="I814" i="25"/>
  <c r="L177" i="25"/>
  <c r="H177" i="47" s="1"/>
  <c r="E903" i="25"/>
  <c r="B903" i="47" s="1"/>
  <c r="L118" i="25"/>
  <c r="H118" i="47" s="1"/>
  <c r="I263" i="25"/>
  <c r="G263" i="25"/>
  <c r="J844" i="25"/>
  <c r="E844" i="47" s="1"/>
  <c r="G380" i="25"/>
  <c r="J815" i="25"/>
  <c r="E815" i="47" s="1"/>
  <c r="G554" i="25"/>
  <c r="M902" i="25"/>
  <c r="G902" i="47" s="1"/>
  <c r="H235" i="25"/>
  <c r="D235" i="47" s="1"/>
  <c r="F351" i="25"/>
  <c r="C351" i="47" s="1"/>
  <c r="M582" i="25"/>
  <c r="G582" i="47" s="1"/>
  <c r="E555" i="25"/>
  <c r="B555" i="47" s="1"/>
  <c r="H436" i="25"/>
  <c r="D436" i="47" s="1"/>
  <c r="J611" i="25"/>
  <c r="E611" i="47" s="1"/>
  <c r="J669" i="25"/>
  <c r="E669" i="47" s="1"/>
  <c r="I844" i="25"/>
  <c r="L697" i="25"/>
  <c r="H697" i="47" s="1"/>
  <c r="M235" i="25"/>
  <c r="G235" i="47" s="1"/>
  <c r="J234" i="25"/>
  <c r="E234" i="47" s="1"/>
  <c r="H553" i="25"/>
  <c r="D553" i="47" s="1"/>
  <c r="E962" i="25"/>
  <c r="B962" i="47" s="1"/>
  <c r="L698" i="25"/>
  <c r="H698" i="47" s="1"/>
  <c r="G176" i="25"/>
  <c r="F844" i="25"/>
  <c r="C844" i="47" s="1"/>
  <c r="L727" i="25"/>
  <c r="H727" i="47" s="1"/>
  <c r="I206" i="25"/>
  <c r="J525" i="25"/>
  <c r="E525" i="47" s="1"/>
  <c r="H467" i="25"/>
  <c r="D467" i="47" s="1"/>
  <c r="E874" i="25"/>
  <c r="B874" i="47" s="1"/>
  <c r="K553" i="25"/>
  <c r="F553" i="47" s="1"/>
  <c r="F350" i="25"/>
  <c r="C350" i="47" s="1"/>
  <c r="E845" i="25"/>
  <c r="B845" i="47" s="1"/>
  <c r="M874" i="25"/>
  <c r="G874" i="47" s="1"/>
  <c r="H699" i="25"/>
  <c r="D699" i="47" s="1"/>
  <c r="G466" i="25"/>
  <c r="L148" i="25"/>
  <c r="H148" i="47" s="1"/>
  <c r="L264" i="25"/>
  <c r="H264" i="47" s="1"/>
  <c r="K756" i="25"/>
  <c r="F756" i="47" s="1"/>
  <c r="I293" i="25"/>
  <c r="K88" i="25"/>
  <c r="F88" i="47" s="1"/>
  <c r="G699" i="25"/>
  <c r="E671" i="25"/>
  <c r="B671" i="47" s="1"/>
  <c r="F379" i="25"/>
  <c r="C379" i="47" s="1"/>
  <c r="G293" i="25"/>
  <c r="J206" i="25"/>
  <c r="E206" i="47" s="1"/>
  <c r="J380" i="25"/>
  <c r="E380" i="47" s="1"/>
  <c r="G612" i="25"/>
  <c r="J554" i="25"/>
  <c r="E554" i="47" s="1"/>
  <c r="L699" i="25"/>
  <c r="H699" i="47" s="1"/>
  <c r="J670" i="25"/>
  <c r="E670" i="47" s="1"/>
  <c r="I264" i="25"/>
  <c r="E787" i="25"/>
  <c r="B787" i="47" s="1"/>
  <c r="F523" i="25"/>
  <c r="C523" i="47" s="1"/>
  <c r="I466" i="25"/>
  <c r="I699" i="25"/>
  <c r="I408" i="25"/>
  <c r="H670" i="25"/>
  <c r="D670" i="47" s="1"/>
  <c r="K437" i="25"/>
  <c r="F437" i="47" s="1"/>
  <c r="E613" i="25"/>
  <c r="B613" i="47" s="1"/>
  <c r="I524" i="25"/>
  <c r="J437" i="25"/>
  <c r="E437" i="47" s="1"/>
  <c r="I786" i="25"/>
  <c r="K902" i="25"/>
  <c r="F902" i="47" s="1"/>
  <c r="E323" i="25"/>
  <c r="B323" i="47" s="1"/>
  <c r="H292" i="25"/>
  <c r="D292" i="47" s="1"/>
  <c r="L583" i="25"/>
  <c r="H583" i="47" s="1"/>
  <c r="E294" i="25"/>
  <c r="B294" i="47" s="1"/>
  <c r="E932" i="25"/>
  <c r="B932" i="47" s="1"/>
  <c r="I350" i="25"/>
  <c r="K119" i="25"/>
  <c r="F119" i="47" s="1"/>
  <c r="F495" i="25"/>
  <c r="C495" i="47" s="1"/>
  <c r="E120" i="25"/>
  <c r="B120" i="47" s="1"/>
  <c r="L321" i="25"/>
  <c r="H321" i="47" s="1"/>
  <c r="K118" i="25"/>
  <c r="F118" i="47" s="1"/>
  <c r="M380" i="25"/>
  <c r="G380" i="47" s="1"/>
  <c r="G118" i="25"/>
  <c r="H582" i="25"/>
  <c r="D582" i="47" s="1"/>
  <c r="H88" i="25"/>
  <c r="D88" i="47" s="1"/>
  <c r="M756" i="25"/>
  <c r="G756" i="47" s="1"/>
  <c r="J61" i="25"/>
  <c r="K438" i="25"/>
  <c r="F438" i="47" s="1"/>
  <c r="I205" i="25"/>
  <c r="K61" i="25"/>
  <c r="M873" i="25"/>
  <c r="G873" i="47" s="1"/>
  <c r="F670" i="25"/>
  <c r="C670" i="47" s="1"/>
  <c r="E410" i="25"/>
  <c r="B410" i="47" s="1"/>
  <c r="K147" i="25"/>
  <c r="F147" i="47" s="1"/>
  <c r="H815" i="25"/>
  <c r="D815" i="47" s="1"/>
  <c r="L874" i="25"/>
  <c r="H874" i="47" s="1"/>
  <c r="E875" i="25"/>
  <c r="B875" i="47" s="1"/>
  <c r="J176" i="25"/>
  <c r="E176" i="47" s="1"/>
  <c r="H554" i="25"/>
  <c r="D554" i="47" s="1"/>
  <c r="H176" i="25"/>
  <c r="D176" i="47" s="1"/>
  <c r="H322" i="25"/>
  <c r="D322" i="47" s="1"/>
  <c r="M727" i="25"/>
  <c r="G727" i="47" s="1"/>
  <c r="F380" i="25"/>
  <c r="C380" i="47" s="1"/>
  <c r="K467" i="25"/>
  <c r="F467" i="47" s="1"/>
  <c r="L350" i="25"/>
  <c r="H350" i="47" s="1"/>
  <c r="I177" i="25"/>
  <c r="K523" i="25"/>
  <c r="F523" i="47" s="1"/>
  <c r="L757" i="25"/>
  <c r="H757" i="47" s="1"/>
  <c r="M757" i="25"/>
  <c r="G757" i="47" s="1"/>
  <c r="F177" i="25"/>
  <c r="C177" i="47" s="1"/>
  <c r="G727" i="25"/>
  <c r="I88" i="25"/>
  <c r="F554" i="25"/>
  <c r="C554" i="47" s="1"/>
  <c r="E700" i="25"/>
  <c r="B700" i="47" s="1"/>
  <c r="E90" i="25"/>
  <c r="B90" i="47" s="1"/>
  <c r="I379" i="25"/>
  <c r="J641" i="25"/>
  <c r="E641" i="47" s="1"/>
  <c r="F524" i="25"/>
  <c r="C524" i="47" s="1"/>
  <c r="G814" i="25"/>
  <c r="F612" i="25"/>
  <c r="C612" i="47" s="1"/>
  <c r="M176" i="25"/>
  <c r="G176" i="47" s="1"/>
  <c r="G786" i="25"/>
  <c r="H727" i="25"/>
  <c r="D727" i="47" s="1"/>
  <c r="L525" i="25"/>
  <c r="H525" i="47" s="1"/>
  <c r="M554" i="25"/>
  <c r="G554" i="47" s="1"/>
  <c r="L843" i="25"/>
  <c r="H843" i="47" s="1"/>
  <c r="E526" i="25"/>
  <c r="B526" i="47" s="1"/>
  <c r="F583" i="25"/>
  <c r="C583" i="47" s="1"/>
  <c r="J119" i="25"/>
  <c r="E119" i="47" s="1"/>
  <c r="K263" i="25"/>
  <c r="F263" i="47" s="1"/>
  <c r="G61" i="25"/>
  <c r="F756" i="25"/>
  <c r="C756" i="47" s="1"/>
  <c r="G583" i="25"/>
  <c r="F815" i="25"/>
  <c r="C815" i="47" s="1"/>
  <c r="L89" i="25"/>
  <c r="F728" i="25"/>
  <c r="C728" i="47" s="1"/>
  <c r="K757" i="25"/>
  <c r="F757" i="47" s="1"/>
  <c r="F176" i="25"/>
  <c r="C176" i="47" s="1"/>
  <c r="M436" i="25"/>
  <c r="G436" i="47" s="1"/>
  <c r="I756" i="25"/>
  <c r="F438" i="25"/>
  <c r="C438" i="47" s="1"/>
  <c r="J408" i="25"/>
  <c r="E408" i="47" s="1"/>
  <c r="E206" i="25"/>
  <c r="B206" i="47" s="1"/>
  <c r="L293" i="25"/>
  <c r="H293" i="47" s="1"/>
  <c r="I698" i="25"/>
  <c r="I409" i="25"/>
  <c r="J59" i="25"/>
  <c r="E59" i="47" s="1"/>
  <c r="L60" i="25"/>
  <c r="H205" i="25"/>
  <c r="D205" i="47" s="1"/>
  <c r="M438" i="25"/>
  <c r="G438" i="47" s="1"/>
  <c r="K524" i="25"/>
  <c r="F524" i="47" s="1"/>
  <c r="J640" i="25"/>
  <c r="E640" i="47" s="1"/>
  <c r="G320" i="25"/>
  <c r="K322" i="25"/>
  <c r="F322" i="47" s="1"/>
  <c r="E525" i="25"/>
  <c r="B525" i="47" s="1"/>
  <c r="J757" i="25"/>
  <c r="E757" i="47" s="1"/>
  <c r="I902" i="25"/>
  <c r="M814" i="25"/>
  <c r="G814" i="47" s="1"/>
  <c r="M119" i="25"/>
  <c r="G119" i="47" s="1"/>
  <c r="I554" i="25"/>
  <c r="E729" i="25"/>
  <c r="B729" i="47" s="1"/>
  <c r="J816" i="25"/>
  <c r="E816" i="47" s="1"/>
  <c r="F89" i="25"/>
  <c r="C89" i="47" s="1"/>
  <c r="K149" i="25"/>
  <c r="F149" i="47" s="1"/>
  <c r="M323" i="25"/>
  <c r="G323" i="47" s="1"/>
  <c r="E905" i="25"/>
  <c r="B905" i="47" s="1"/>
  <c r="F669" i="25"/>
  <c r="C669" i="47" s="1"/>
  <c r="F120" i="25"/>
  <c r="C120" i="47" s="1"/>
  <c r="K671" i="25"/>
  <c r="F671" i="47" s="1"/>
  <c r="L992" i="25"/>
  <c r="G119" i="25"/>
  <c r="K497" i="25"/>
  <c r="F497" i="47" s="1"/>
  <c r="E846" i="25"/>
  <c r="B846" i="47" s="1"/>
  <c r="E817" i="25"/>
  <c r="B817" i="47" s="1"/>
  <c r="F323" i="25"/>
  <c r="C323" i="47" s="1"/>
  <c r="K904" i="25"/>
  <c r="F904" i="47" s="1"/>
  <c r="E643" i="25"/>
  <c r="B643" i="47" s="1"/>
  <c r="K728" i="25"/>
  <c r="F728" i="47" s="1"/>
  <c r="I787" i="25"/>
  <c r="L584" i="25"/>
  <c r="H584" i="47" s="1"/>
  <c r="K844" i="25"/>
  <c r="F844" i="47" s="1"/>
  <c r="I380" i="25"/>
  <c r="E933" i="25"/>
  <c r="B933" i="47" s="1"/>
  <c r="G206" i="25"/>
  <c r="K700" i="25"/>
  <c r="F700" i="47" s="1"/>
  <c r="I467" i="25"/>
  <c r="G352" i="25"/>
  <c r="M933" i="25"/>
  <c r="G933" i="47" s="1"/>
  <c r="H497" i="25"/>
  <c r="D497" i="47" s="1"/>
  <c r="H206" i="25"/>
  <c r="D206" i="47" s="1"/>
  <c r="F641" i="25"/>
  <c r="C641" i="47" s="1"/>
  <c r="L322" i="25"/>
  <c r="H322" i="47" s="1"/>
  <c r="M61" i="25"/>
  <c r="G61" i="47" s="1"/>
  <c r="H61" i="25"/>
  <c r="H962" i="25"/>
  <c r="D962" i="47" s="1"/>
  <c r="G149" i="25"/>
  <c r="H468" i="25"/>
  <c r="D468" i="47" s="1"/>
  <c r="L816" i="25"/>
  <c r="H816" i="47" s="1"/>
  <c r="L844" i="25"/>
  <c r="H844" i="47" s="1"/>
  <c r="I149" i="25"/>
  <c r="I904" i="25"/>
  <c r="H671" i="25"/>
  <c r="D671" i="47" s="1"/>
  <c r="J613" i="25"/>
  <c r="E613" i="47" s="1"/>
  <c r="H409" i="25"/>
  <c r="D409" i="47" s="1"/>
  <c r="G467" i="25"/>
  <c r="I700" i="25"/>
  <c r="M904" i="25"/>
  <c r="G904" i="47" s="1"/>
  <c r="K845" i="25"/>
  <c r="F845" i="47" s="1"/>
  <c r="J612" i="25"/>
  <c r="E612" i="47" s="1"/>
  <c r="G613" i="25"/>
  <c r="L351" i="25"/>
  <c r="H351" i="47" s="1"/>
  <c r="K177" i="25"/>
  <c r="F177" i="47" s="1"/>
  <c r="F700" i="25"/>
  <c r="C700" i="47" s="1"/>
  <c r="I61" i="25"/>
  <c r="K61" i="24" s="1"/>
  <c r="I235" i="25"/>
  <c r="G497" i="25"/>
  <c r="I322" i="25"/>
  <c r="F642" i="25"/>
  <c r="C642" i="47" s="1"/>
  <c r="F410" i="25"/>
  <c r="C410" i="47" s="1"/>
  <c r="H903" i="25"/>
  <c r="D903" i="47" s="1"/>
  <c r="H525" i="25"/>
  <c r="D525" i="47" s="1"/>
  <c r="K670" i="25"/>
  <c r="F670" i="47" s="1"/>
  <c r="K351" i="25"/>
  <c r="F351" i="47" s="1"/>
  <c r="I642" i="25"/>
  <c r="M962" i="25"/>
  <c r="G962" i="47" s="1"/>
  <c r="E963" i="25"/>
  <c r="B963" i="47" s="1"/>
  <c r="F235" i="25"/>
  <c r="C235" i="47" s="1"/>
  <c r="E324" i="25"/>
  <c r="B324" i="47" s="1"/>
  <c r="M729" i="25"/>
  <c r="G729" i="47" s="1"/>
  <c r="J933" i="25"/>
  <c r="E933" i="47" s="1"/>
  <c r="F845" i="25"/>
  <c r="C845" i="47" s="1"/>
  <c r="M699" i="25"/>
  <c r="G699" i="47" s="1"/>
  <c r="F816" i="25"/>
  <c r="C816" i="47" s="1"/>
  <c r="E91" i="25"/>
  <c r="B91" i="47" s="1"/>
  <c r="L875" i="25"/>
  <c r="H875" i="47" s="1"/>
  <c r="L439" i="25"/>
  <c r="H439" i="47" s="1"/>
  <c r="F584" i="25"/>
  <c r="C584" i="47" s="1"/>
  <c r="M120" i="25"/>
  <c r="G120" i="47" s="1"/>
  <c r="K381" i="25"/>
  <c r="F381" i="47" s="1"/>
  <c r="G902" i="25"/>
  <c r="H816" i="25"/>
  <c r="D816" i="47" s="1"/>
  <c r="L903" i="25"/>
  <c r="H903" i="47" s="1"/>
  <c r="E382" i="25"/>
  <c r="B382" i="47" s="1"/>
  <c r="E585" i="25"/>
  <c r="B585" i="47" s="1"/>
  <c r="I874" i="25"/>
  <c r="I120" i="25"/>
  <c r="E816" i="25"/>
  <c r="B816" i="47" s="1"/>
  <c r="I439" i="25"/>
  <c r="H555" i="25"/>
  <c r="D555" i="47" s="1"/>
  <c r="H207" i="25"/>
  <c r="D207" i="47" s="1"/>
  <c r="H264" i="25"/>
  <c r="D264" i="47" s="1"/>
  <c r="E788" i="25"/>
  <c r="B788" i="47" s="1"/>
  <c r="K699" i="25"/>
  <c r="F699" i="47" s="1"/>
  <c r="J90" i="25"/>
  <c r="E90" i="47" s="1"/>
  <c r="K787" i="25"/>
  <c r="F787" i="47" s="1"/>
  <c r="G496" i="25"/>
  <c r="L381" i="25"/>
  <c r="H381" i="47" s="1"/>
  <c r="G874" i="25"/>
  <c r="M89" i="25"/>
  <c r="G89" i="47" s="1"/>
  <c r="K815" i="25"/>
  <c r="F815" i="47" s="1"/>
  <c r="E556" i="25"/>
  <c r="B556" i="47" s="1"/>
  <c r="L61" i="25"/>
  <c r="M758" i="25"/>
  <c r="G758" i="47" s="1"/>
  <c r="M612" i="25"/>
  <c r="G612" i="47" s="1"/>
  <c r="M236" i="25"/>
  <c r="G236" i="47" s="1"/>
  <c r="J322" i="25"/>
  <c r="E322" i="47" s="1"/>
  <c r="F90" i="25"/>
  <c r="C90" i="47" s="1"/>
  <c r="I236" i="25"/>
  <c r="H265" i="25"/>
  <c r="D265" i="47" s="1"/>
  <c r="K875" i="25"/>
  <c r="F875" i="47" s="1"/>
  <c r="L815" i="25"/>
  <c r="H815" i="47" s="1"/>
  <c r="J264" i="25"/>
  <c r="E264" i="47" s="1"/>
  <c r="F525" i="25"/>
  <c r="C525" i="47" s="1"/>
  <c r="F409" i="25"/>
  <c r="C409" i="47" s="1"/>
  <c r="J555" i="25"/>
  <c r="E555" i="47" s="1"/>
  <c r="M815" i="25"/>
  <c r="G815" i="47" s="1"/>
  <c r="E498" i="25"/>
  <c r="B498" i="47" s="1"/>
  <c r="H758" i="25"/>
  <c r="D758" i="47" s="1"/>
  <c r="H236" i="25"/>
  <c r="D236" i="47" s="1"/>
  <c r="E149" i="25"/>
  <c r="B149" i="47" s="1"/>
  <c r="H641" i="25"/>
  <c r="D641" i="47" s="1"/>
  <c r="L352" i="25"/>
  <c r="H352" i="47" s="1"/>
  <c r="F439" i="25"/>
  <c r="C439" i="47" s="1"/>
  <c r="F613" i="25"/>
  <c r="C613" i="47" s="1"/>
  <c r="M584" i="25"/>
  <c r="G584" i="47" s="1"/>
  <c r="H526" i="25"/>
  <c r="D526" i="47" s="1"/>
  <c r="G207" i="25"/>
  <c r="L758" i="25"/>
  <c r="H758" i="47" s="1"/>
  <c r="K323" i="25"/>
  <c r="F323" i="47" s="1"/>
  <c r="L729" i="25"/>
  <c r="H729" i="47" s="1"/>
  <c r="E672" i="25"/>
  <c r="B672" i="47" s="1"/>
  <c r="H498" i="25"/>
  <c r="D498" i="47" s="1"/>
  <c r="G526" i="25"/>
  <c r="G815" i="25"/>
  <c r="J149" i="25"/>
  <c r="E149" i="47" s="1"/>
  <c r="E150" i="25"/>
  <c r="B150" i="47" s="1"/>
  <c r="H700" i="25"/>
  <c r="D700" i="47" s="1"/>
  <c r="K612" i="25"/>
  <c r="F612" i="47" s="1"/>
  <c r="G235" i="25"/>
  <c r="L845" i="25"/>
  <c r="H845" i="47" s="1"/>
  <c r="L612" i="25"/>
  <c r="H612" i="47" s="1"/>
  <c r="J410" i="25"/>
  <c r="E410" i="47" s="1"/>
  <c r="J323" i="25"/>
  <c r="E323" i="47" s="1"/>
  <c r="I352" i="25"/>
  <c r="M525" i="25"/>
  <c r="G525" i="47" s="1"/>
  <c r="I148" i="25"/>
  <c r="K207" i="25"/>
  <c r="F207" i="47" s="1"/>
  <c r="I526" i="25"/>
  <c r="H874" i="25"/>
  <c r="D874" i="47" s="1"/>
  <c r="E265" i="25"/>
  <c r="B265" i="47" s="1"/>
  <c r="J584" i="25"/>
  <c r="E584" i="47" s="1"/>
  <c r="H352" i="25"/>
  <c r="D352" i="47" s="1"/>
  <c r="G875" i="25"/>
  <c r="M439" i="25"/>
  <c r="G439" i="47" s="1"/>
  <c r="J583" i="25"/>
  <c r="E583" i="47" s="1"/>
  <c r="L207" i="25"/>
  <c r="H207" i="47" s="1"/>
  <c r="H147" i="25"/>
  <c r="D147" i="47" s="1"/>
  <c r="I496" i="25"/>
  <c r="M496" i="25"/>
  <c r="G496" i="47" s="1"/>
  <c r="M178" i="25"/>
  <c r="G178" i="47" s="1"/>
  <c r="H786" i="25"/>
  <c r="D786" i="47" s="1"/>
  <c r="G904" i="25"/>
  <c r="F903" i="25"/>
  <c r="C903" i="47" s="1"/>
  <c r="J352" i="25"/>
  <c r="E352" i="47" s="1"/>
  <c r="I613" i="25"/>
  <c r="L265" i="25"/>
  <c r="H265" i="47" s="1"/>
  <c r="H410" i="25"/>
  <c r="D410" i="47" s="1"/>
  <c r="E642" i="25"/>
  <c r="B642" i="47" s="1"/>
  <c r="J700" i="25"/>
  <c r="E700" i="47" s="1"/>
  <c r="J524" i="25"/>
  <c r="E524" i="47" s="1"/>
  <c r="E411" i="25"/>
  <c r="B411" i="47" s="1"/>
  <c r="F962" i="25"/>
  <c r="C962" i="47" s="1"/>
  <c r="H583" i="25"/>
  <c r="D583" i="47" s="1"/>
  <c r="I845" i="25"/>
  <c r="H757" i="25"/>
  <c r="D757" i="47" s="1"/>
  <c r="L467" i="25"/>
  <c r="H467" i="47" s="1"/>
  <c r="H992" i="25"/>
  <c r="I468" i="25"/>
  <c r="L670" i="25"/>
  <c r="H670" i="47" s="1"/>
  <c r="M992" i="25"/>
  <c r="G700" i="25"/>
  <c r="I992" i="25"/>
  <c r="M845" i="25"/>
  <c r="G845" i="47" s="1"/>
  <c r="F902" i="25"/>
  <c r="C902" i="47" s="1"/>
  <c r="J439" i="25"/>
  <c r="E439" i="47" s="1"/>
  <c r="J438" i="25"/>
  <c r="E438" i="47" s="1"/>
  <c r="K525" i="25"/>
  <c r="F525" i="47" s="1"/>
  <c r="F119" i="25"/>
  <c r="C119" i="47" s="1"/>
  <c r="I670" i="25"/>
  <c r="F236" i="25"/>
  <c r="C236" i="47" s="1"/>
  <c r="E236" i="25"/>
  <c r="B236" i="47" s="1"/>
  <c r="M294" i="25"/>
  <c r="G294" i="47" s="1"/>
  <c r="J235" i="25"/>
  <c r="E235" i="47" s="1"/>
  <c r="I933" i="25"/>
  <c r="J903" i="25"/>
  <c r="E903" i="47" s="1"/>
  <c r="H613" i="25"/>
  <c r="D613" i="47" s="1"/>
  <c r="L323" i="25"/>
  <c r="H323" i="47" s="1"/>
  <c r="I178" i="25"/>
  <c r="L409" i="25"/>
  <c r="H409" i="47" s="1"/>
  <c r="F875" i="25"/>
  <c r="C875" i="47" s="1"/>
  <c r="G555" i="25"/>
  <c r="H120" i="25"/>
  <c r="D120" i="47" s="1"/>
  <c r="K554" i="25"/>
  <c r="F554" i="47" s="1"/>
  <c r="J178" i="25"/>
  <c r="E178" i="47" s="1"/>
  <c r="G410" i="25"/>
  <c r="J874" i="25"/>
  <c r="E874" i="47" s="1"/>
  <c r="G294" i="25"/>
  <c r="L468" i="25"/>
  <c r="H468" i="47" s="1"/>
  <c r="M642" i="25"/>
  <c r="G642" i="47" s="1"/>
  <c r="G90" i="25"/>
  <c r="F468" i="25"/>
  <c r="C468" i="47" s="1"/>
  <c r="E179" i="25"/>
  <c r="B179" i="47" s="1"/>
  <c r="J89" i="25"/>
  <c r="E89" i="47" s="1"/>
  <c r="I758" i="25"/>
  <c r="L786" i="25"/>
  <c r="H786" i="47" s="1"/>
  <c r="J236" i="25"/>
  <c r="E236" i="47" s="1"/>
  <c r="H438" i="25"/>
  <c r="D438" i="47" s="1"/>
  <c r="J381" i="25"/>
  <c r="E381" i="47" s="1"/>
  <c r="G120" i="25"/>
  <c r="I497" i="25"/>
  <c r="E614" i="25"/>
  <c r="B614" i="47" s="1"/>
  <c r="E352" i="25"/>
  <c r="B352" i="47" s="1"/>
  <c r="M409" i="25"/>
  <c r="G409" i="47" s="1"/>
  <c r="F264" i="25"/>
  <c r="C264" i="47" s="1"/>
  <c r="K555" i="25"/>
  <c r="F555" i="47" s="1"/>
  <c r="F352" i="25"/>
  <c r="C352" i="47" s="1"/>
  <c r="L671" i="25"/>
  <c r="H671" i="47" s="1"/>
  <c r="K294" i="25"/>
  <c r="F294" i="47" s="1"/>
  <c r="I89" i="25"/>
  <c r="H729" i="25"/>
  <c r="D729" i="47" s="1"/>
  <c r="E121" i="25"/>
  <c r="B121" i="47" s="1"/>
  <c r="G962" i="25"/>
  <c r="M148" i="25"/>
  <c r="G148" i="47" s="1"/>
  <c r="M149" i="25"/>
  <c r="G149" i="47" s="1"/>
  <c r="K786" i="25"/>
  <c r="F786" i="47" s="1"/>
  <c r="L149" i="25"/>
  <c r="H149" i="47" s="1"/>
  <c r="E759" i="25"/>
  <c r="B759" i="47" s="1"/>
  <c r="M293" i="25"/>
  <c r="G293" i="47" s="1"/>
  <c r="K264" i="25"/>
  <c r="F264" i="47" s="1"/>
  <c r="J294" i="25"/>
  <c r="E294" i="47" s="1"/>
  <c r="J207" i="25"/>
  <c r="E207" i="47" s="1"/>
  <c r="K410" i="25"/>
  <c r="F410" i="47" s="1"/>
  <c r="J351" i="25"/>
  <c r="E351" i="47" s="1"/>
  <c r="F992" i="25"/>
  <c r="E934" i="25"/>
  <c r="B934" i="47" s="1"/>
  <c r="I265" i="25"/>
  <c r="H90" i="25"/>
  <c r="D90" i="47" s="1"/>
  <c r="G757" i="25"/>
  <c r="I410" i="25"/>
  <c r="G992" i="25"/>
  <c r="G671" i="25"/>
  <c r="J728" i="25"/>
  <c r="E728" i="47" s="1"/>
  <c r="I612" i="25"/>
  <c r="M903" i="25"/>
  <c r="G903" i="47" s="1"/>
  <c r="H294" i="25"/>
  <c r="D294" i="47" s="1"/>
  <c r="F467" i="25"/>
  <c r="C467" i="47" s="1"/>
  <c r="E353" i="25"/>
  <c r="B353" i="47" s="1"/>
  <c r="J787" i="25"/>
  <c r="E787" i="47" s="1"/>
  <c r="H844" i="25"/>
  <c r="D844" i="47" s="1"/>
  <c r="K380" i="25"/>
  <c r="F380" i="47" s="1"/>
  <c r="J902" i="25"/>
  <c r="E902" i="47" s="1"/>
  <c r="J468" i="25"/>
  <c r="E468" i="47" s="1"/>
  <c r="E730" i="25"/>
  <c r="B730" i="47" s="1"/>
  <c r="F555" i="25"/>
  <c r="C555" i="47" s="1"/>
  <c r="J875" i="25"/>
  <c r="E875" i="47" s="1"/>
  <c r="J873" i="25"/>
  <c r="E873" i="47" s="1"/>
  <c r="I875" i="25"/>
  <c r="K758" i="25"/>
  <c r="F758" i="47" s="1"/>
  <c r="L904" i="25"/>
  <c r="H904" i="47" s="1"/>
  <c r="L932" i="25"/>
  <c r="H932" i="47" s="1"/>
  <c r="K874" i="25"/>
  <c r="F874" i="47" s="1"/>
  <c r="G322" i="25"/>
  <c r="I962" i="25"/>
  <c r="H642" i="25"/>
  <c r="D642" i="47" s="1"/>
  <c r="H178" i="25"/>
  <c r="D178" i="47" s="1"/>
  <c r="H323" i="25"/>
  <c r="D323" i="47" s="1"/>
  <c r="F178" i="25"/>
  <c r="C178" i="47" s="1"/>
  <c r="I438" i="25"/>
  <c r="L178" i="25"/>
  <c r="H178" i="47" s="1"/>
  <c r="H902" i="25"/>
  <c r="D902" i="47" s="1"/>
  <c r="G584" i="25"/>
  <c r="M787" i="25"/>
  <c r="G787" i="47" s="1"/>
  <c r="M526" i="25"/>
  <c r="G526" i="47" s="1"/>
  <c r="G933" i="25"/>
  <c r="M613" i="25"/>
  <c r="G613" i="47" s="1"/>
  <c r="G236" i="25"/>
  <c r="F293" i="25"/>
  <c r="C293" i="47" s="1"/>
  <c r="J758" i="25"/>
  <c r="E758" i="47" s="1"/>
  <c r="F526" i="25"/>
  <c r="C526" i="47" s="1"/>
  <c r="J932" i="25"/>
  <c r="E932" i="47" s="1"/>
  <c r="G787" i="25"/>
  <c r="I816" i="25"/>
  <c r="J699" i="25"/>
  <c r="E699" i="47" s="1"/>
  <c r="K642" i="25"/>
  <c r="F642" i="47" s="1"/>
  <c r="M381" i="25"/>
  <c r="G381" i="47" s="1"/>
  <c r="H787" i="25"/>
  <c r="D787" i="47" s="1"/>
  <c r="L642" i="25"/>
  <c r="H642" i="47" s="1"/>
  <c r="I728" i="25"/>
  <c r="F758" i="25"/>
  <c r="C758" i="47" s="1"/>
  <c r="F149" i="25"/>
  <c r="C149" i="47" s="1"/>
  <c r="F381" i="25"/>
  <c r="C381" i="47" s="1"/>
  <c r="F932" i="25"/>
  <c r="C932" i="47" s="1"/>
  <c r="E237" i="25"/>
  <c r="B237" i="47" s="1"/>
  <c r="L410" i="25"/>
  <c r="H410" i="47" s="1"/>
  <c r="G670" i="25"/>
  <c r="H932" i="25"/>
  <c r="D932" i="47" s="1"/>
  <c r="K236" i="25"/>
  <c r="F236" i="47" s="1"/>
  <c r="M206" i="25"/>
  <c r="G206" i="47" s="1"/>
  <c r="K933" i="25"/>
  <c r="F933" i="47" s="1"/>
  <c r="H843" i="25"/>
  <c r="D843" i="47" s="1"/>
  <c r="K816" i="25"/>
  <c r="F816" i="47" s="1"/>
  <c r="L613" i="25"/>
  <c r="H613" i="47" s="1"/>
  <c r="L962" i="25"/>
  <c r="H962" i="47" s="1"/>
  <c r="E527" i="25"/>
  <c r="B527" i="47" s="1"/>
  <c r="K729" i="25"/>
  <c r="F729" i="47" s="1"/>
  <c r="F671" i="25"/>
  <c r="C671" i="47" s="1"/>
  <c r="J845" i="25"/>
  <c r="E845" i="47" s="1"/>
  <c r="E208" i="25"/>
  <c r="B208" i="47" s="1"/>
  <c r="K962" i="25"/>
  <c r="F962" i="47" s="1"/>
  <c r="M90" i="25"/>
  <c r="G90" i="47" s="1"/>
  <c r="J671" i="25"/>
  <c r="E671" i="47" s="1"/>
  <c r="I323" i="25"/>
  <c r="H177" i="25"/>
  <c r="D177" i="47" s="1"/>
  <c r="E701" i="25"/>
  <c r="B701" i="47" s="1"/>
  <c r="K903" i="25"/>
  <c r="F903" i="47" s="1"/>
  <c r="G525" i="25"/>
  <c r="M932" i="25"/>
  <c r="G932" i="47" s="1"/>
  <c r="K120" i="25"/>
  <c r="F120" i="47" s="1"/>
  <c r="H904" i="25"/>
  <c r="D904" i="47" s="1"/>
  <c r="F729" i="25"/>
  <c r="C729" i="47" s="1"/>
  <c r="G264" i="25"/>
  <c r="K468" i="25"/>
  <c r="F468" i="47" s="1"/>
  <c r="I90" i="25"/>
  <c r="L497" i="25"/>
  <c r="H497" i="47" s="1"/>
  <c r="K265" i="25"/>
  <c r="F265" i="47" s="1"/>
  <c r="M671" i="25"/>
  <c r="G671" i="47" s="1"/>
  <c r="J177" i="25"/>
  <c r="E177" i="47" s="1"/>
  <c r="G178" i="25"/>
  <c r="K409" i="25"/>
  <c r="F409" i="47" s="1"/>
  <c r="M786" i="25"/>
  <c r="G786" i="47" s="1"/>
  <c r="F787" i="25"/>
  <c r="C787" i="47" s="1"/>
  <c r="G89" i="25"/>
  <c r="G728" i="25"/>
  <c r="L728" i="25"/>
  <c r="H728" i="47" s="1"/>
  <c r="F497" i="25"/>
  <c r="C497" i="47" s="1"/>
  <c r="H351" i="25"/>
  <c r="D351" i="47" s="1"/>
  <c r="M700" i="25"/>
  <c r="G700" i="47" s="1"/>
  <c r="K526" i="25"/>
  <c r="F526" i="47" s="1"/>
  <c r="G642" i="25"/>
  <c r="K992" i="25"/>
  <c r="H933" i="25"/>
  <c r="D933" i="47" s="1"/>
  <c r="L496" i="25"/>
  <c r="H496" i="47" s="1"/>
  <c r="J497" i="25"/>
  <c r="E497" i="47" s="1"/>
  <c r="K90" i="25"/>
  <c r="F90" i="47" s="1"/>
  <c r="M555" i="25"/>
  <c r="G555" i="47" s="1"/>
  <c r="I584" i="25"/>
  <c r="G468" i="25"/>
  <c r="E295" i="25"/>
  <c r="B295" i="47" s="1"/>
  <c r="F933" i="25"/>
  <c r="C933" i="47" s="1"/>
  <c r="G177" i="25"/>
  <c r="M467" i="25"/>
  <c r="G467" i="47" s="1"/>
  <c r="E876" i="25"/>
  <c r="B876" i="47" s="1"/>
  <c r="L294" i="25"/>
  <c r="H294" i="47" s="1"/>
  <c r="H381" i="25"/>
  <c r="D381" i="47" s="1"/>
  <c r="L120" i="25"/>
  <c r="H120" i="47" s="1"/>
  <c r="E440" i="25"/>
  <c r="B440" i="47" s="1"/>
  <c r="J496" i="25"/>
  <c r="E496" i="47" s="1"/>
  <c r="K932" i="25"/>
  <c r="F932" i="47" s="1"/>
  <c r="G351" i="25"/>
  <c r="K439" i="25"/>
  <c r="F439" i="47" s="1"/>
  <c r="M265" i="25"/>
  <c r="G265" i="47" s="1"/>
  <c r="E469" i="25"/>
  <c r="B469" i="47" s="1"/>
  <c r="M844" i="25"/>
  <c r="G844" i="47" s="1"/>
  <c r="L119" i="25"/>
  <c r="H119" i="47" s="1"/>
  <c r="J526" i="25"/>
  <c r="E526" i="47" s="1"/>
  <c r="M177" i="25"/>
  <c r="G177" i="47" s="1"/>
  <c r="G932" i="25"/>
  <c r="E266" i="25"/>
  <c r="B266" i="47" s="1"/>
  <c r="J904" i="25"/>
  <c r="E904" i="47" s="1"/>
  <c r="I207" i="25"/>
  <c r="F294" i="25"/>
  <c r="C294" i="47" s="1"/>
  <c r="J729" i="25"/>
  <c r="E729" i="47" s="1"/>
  <c r="G903" i="25"/>
  <c r="M816" i="25"/>
  <c r="G816" i="47" s="1"/>
  <c r="H439" i="25"/>
  <c r="D439" i="47" s="1"/>
  <c r="F206" i="25"/>
  <c r="C206" i="47" s="1"/>
  <c r="G265" i="25"/>
  <c r="F411" i="25"/>
  <c r="C411" i="47" s="1"/>
  <c r="F440" i="25"/>
  <c r="C440" i="47" s="1"/>
  <c r="J353" i="25"/>
  <c r="E353" i="47" s="1"/>
  <c r="M817" i="25"/>
  <c r="G817" i="47" s="1"/>
  <c r="L585" i="25"/>
  <c r="H585" i="47" s="1"/>
  <c r="I382" i="25"/>
  <c r="L963" i="25"/>
  <c r="H963" i="47" s="1"/>
  <c r="F353" i="25"/>
  <c r="C353" i="47" s="1"/>
  <c r="G672" i="25"/>
  <c r="G382" i="25"/>
  <c r="L614" i="25"/>
  <c r="H614" i="47" s="1"/>
  <c r="I324" i="25"/>
  <c r="K527" i="25"/>
  <c r="F527" i="47" s="1"/>
  <c r="I903" i="25"/>
  <c r="I932" i="25"/>
  <c r="M875" i="25"/>
  <c r="G875" i="47" s="1"/>
  <c r="I846" i="25"/>
  <c r="I527" i="25"/>
  <c r="H876" i="25"/>
  <c r="D876" i="47" s="1"/>
  <c r="L933" i="25"/>
  <c r="H933" i="47" s="1"/>
  <c r="E528" i="25"/>
  <c r="B528" i="47" s="1"/>
  <c r="H440" i="25"/>
  <c r="D440" i="47" s="1"/>
  <c r="F759" i="25"/>
  <c r="C759" i="47" s="1"/>
  <c r="J876" i="25"/>
  <c r="E876" i="47" s="1"/>
  <c r="E499" i="25"/>
  <c r="B499" i="47" s="1"/>
  <c r="G817" i="25"/>
  <c r="I788" i="25"/>
  <c r="K963" i="25"/>
  <c r="F963" i="47" s="1"/>
  <c r="F934" i="25"/>
  <c r="C934" i="47" s="1"/>
  <c r="I701" i="25"/>
  <c r="K440" i="25"/>
  <c r="F440" i="47" s="1"/>
  <c r="K788" i="25"/>
  <c r="F788" i="47" s="1"/>
  <c r="M905" i="25"/>
  <c r="G905" i="47" s="1"/>
  <c r="J642" i="25"/>
  <c r="E642" i="47" s="1"/>
  <c r="J556" i="25"/>
  <c r="E556" i="47" s="1"/>
  <c r="F817" i="25"/>
  <c r="C817" i="47" s="1"/>
  <c r="M876" i="25"/>
  <c r="G876" i="47" s="1"/>
  <c r="G643" i="25"/>
  <c r="H585" i="25"/>
  <c r="D585" i="47" s="1"/>
  <c r="M614" i="25"/>
  <c r="G614" i="47" s="1"/>
  <c r="L876" i="25"/>
  <c r="H876" i="47" s="1"/>
  <c r="L672" i="25"/>
  <c r="H672" i="47" s="1"/>
  <c r="K817" i="25"/>
  <c r="F817" i="47" s="1"/>
  <c r="J701" i="25"/>
  <c r="E701" i="47" s="1"/>
  <c r="E557" i="25"/>
  <c r="B557" i="47" s="1"/>
  <c r="I759" i="25"/>
  <c r="L498" i="25"/>
  <c r="H498" i="47" s="1"/>
  <c r="K701" i="25"/>
  <c r="F701" i="47" s="1"/>
  <c r="G469" i="25"/>
  <c r="H701" i="25"/>
  <c r="D701" i="47" s="1"/>
  <c r="G614" i="25"/>
  <c r="G846" i="25"/>
  <c r="M759" i="25"/>
  <c r="G759" i="47" s="1"/>
  <c r="G527" i="25"/>
  <c r="K934" i="25"/>
  <c r="F934" i="47" s="1"/>
  <c r="F382" i="25"/>
  <c r="C382" i="47" s="1"/>
  <c r="F788" i="25"/>
  <c r="C788" i="47" s="1"/>
  <c r="G498" i="25"/>
  <c r="G934" i="25"/>
  <c r="I469" i="25"/>
  <c r="J585" i="25"/>
  <c r="E585" i="47" s="1"/>
  <c r="J498" i="25"/>
  <c r="E498" i="47" s="1"/>
  <c r="I555" i="25"/>
  <c r="K846" i="25"/>
  <c r="F846" i="47" s="1"/>
  <c r="K585" i="25"/>
  <c r="F585" i="47" s="1"/>
  <c r="J324" i="25"/>
  <c r="E324" i="47" s="1"/>
  <c r="G845" i="25"/>
  <c r="J730" i="25"/>
  <c r="E730" i="47" s="1"/>
  <c r="L556" i="25"/>
  <c r="H556" i="47" s="1"/>
  <c r="F963" i="25"/>
  <c r="C963" i="47" s="1"/>
  <c r="J672" i="25"/>
  <c r="E672" i="47" s="1"/>
  <c r="H934" i="25"/>
  <c r="D934" i="47" s="1"/>
  <c r="I671" i="25"/>
  <c r="F614" i="25"/>
  <c r="C614" i="47" s="1"/>
  <c r="G729" i="25"/>
  <c r="F498" i="25"/>
  <c r="C498" i="47" s="1"/>
  <c r="E673" i="25"/>
  <c r="B673" i="47" s="1"/>
  <c r="E412" i="25"/>
  <c r="B412" i="47" s="1"/>
  <c r="F643" i="25"/>
  <c r="C643" i="47" s="1"/>
  <c r="H411" i="25"/>
  <c r="D411" i="47" s="1"/>
  <c r="I934" i="25"/>
  <c r="J963" i="25"/>
  <c r="E963" i="47" s="1"/>
  <c r="M410" i="25"/>
  <c r="G410" i="47" s="1"/>
  <c r="I440" i="25"/>
  <c r="K613" i="25"/>
  <c r="F613" i="47" s="1"/>
  <c r="H905" i="25"/>
  <c r="D905" i="47" s="1"/>
  <c r="K905" i="25"/>
  <c r="F905" i="47" s="1"/>
  <c r="L382" i="25"/>
  <c r="H382" i="47" s="1"/>
  <c r="G758" i="25"/>
  <c r="G876" i="25"/>
  <c r="I353" i="25"/>
  <c r="E702" i="25"/>
  <c r="B702" i="47" s="1"/>
  <c r="E906" i="25"/>
  <c r="B906" i="47" s="1"/>
  <c r="M497" i="25"/>
  <c r="G497" i="47" s="1"/>
  <c r="L527" i="25"/>
  <c r="H527" i="47" s="1"/>
  <c r="K353" i="25"/>
  <c r="F353" i="47" s="1"/>
  <c r="M353" i="25"/>
  <c r="G353" i="47" s="1"/>
  <c r="M382" i="25"/>
  <c r="G382" i="47" s="1"/>
  <c r="G905" i="25"/>
  <c r="F904" i="25"/>
  <c r="C904" i="47" s="1"/>
  <c r="L846" i="25"/>
  <c r="H846" i="47" s="1"/>
  <c r="E760" i="25"/>
  <c r="B760" i="47" s="1"/>
  <c r="K672" i="25"/>
  <c r="F672" i="47" s="1"/>
  <c r="M352" i="25"/>
  <c r="G352" i="47" s="1"/>
  <c r="M527" i="25"/>
  <c r="G527" i="47" s="1"/>
  <c r="F556" i="25"/>
  <c r="C556" i="47" s="1"/>
  <c r="H759" i="25"/>
  <c r="D759" i="47" s="1"/>
  <c r="K498" i="25"/>
  <c r="F498" i="47" s="1"/>
  <c r="J527" i="25"/>
  <c r="E527" i="47" s="1"/>
  <c r="K324" i="25"/>
  <c r="F324" i="47" s="1"/>
  <c r="M411" i="25"/>
  <c r="G411" i="47" s="1"/>
  <c r="I672" i="25"/>
  <c r="E847" i="25"/>
  <c r="B847" i="47" s="1"/>
  <c r="H614" i="25"/>
  <c r="D614" i="47" s="1"/>
  <c r="L759" i="25"/>
  <c r="H759" i="47" s="1"/>
  <c r="E325" i="25"/>
  <c r="B325" i="47" s="1"/>
  <c r="J934" i="25"/>
  <c r="E934" i="47" s="1"/>
  <c r="J614" i="25"/>
  <c r="E614" i="47" s="1"/>
  <c r="M498" i="25"/>
  <c r="G498" i="47" s="1"/>
  <c r="L934" i="25"/>
  <c r="H934" i="47" s="1"/>
  <c r="L788" i="25"/>
  <c r="H788" i="47" s="1"/>
  <c r="F324" i="25"/>
  <c r="C324" i="47" s="1"/>
  <c r="K876" i="25"/>
  <c r="F876" i="47" s="1"/>
  <c r="G963" i="25"/>
  <c r="G788" i="25"/>
  <c r="I556" i="25"/>
  <c r="E615" i="25"/>
  <c r="B615" i="47" s="1"/>
  <c r="H730" i="25"/>
  <c r="D730" i="47" s="1"/>
  <c r="K643" i="25"/>
  <c r="F643" i="47" s="1"/>
  <c r="E731" i="25"/>
  <c r="B731" i="47" s="1"/>
  <c r="H845" i="25"/>
  <c r="D845" i="47" s="1"/>
  <c r="G440" i="25"/>
  <c r="H672" i="25"/>
  <c r="D672" i="47" s="1"/>
  <c r="H527" i="25"/>
  <c r="D527" i="47" s="1"/>
  <c r="H788" i="25"/>
  <c r="D788" i="47" s="1"/>
  <c r="H382" i="25"/>
  <c r="D382" i="47" s="1"/>
  <c r="E992" i="25"/>
  <c r="G730" i="25"/>
  <c r="K614" i="25"/>
  <c r="F614" i="47" s="1"/>
  <c r="E644" i="25"/>
  <c r="B644" i="47" s="1"/>
  <c r="E877" i="25"/>
  <c r="B877" i="47" s="1"/>
  <c r="M469" i="25"/>
  <c r="G469" i="47" s="1"/>
  <c r="G411" i="25"/>
  <c r="M556" i="25"/>
  <c r="G556" i="47" s="1"/>
  <c r="L701" i="25"/>
  <c r="H701" i="47" s="1"/>
  <c r="J440" i="25"/>
  <c r="E440" i="47" s="1"/>
  <c r="H324" i="25"/>
  <c r="D324" i="47" s="1"/>
  <c r="J788" i="25"/>
  <c r="E788" i="47" s="1"/>
  <c r="I614" i="25"/>
  <c r="G759" i="25"/>
  <c r="L411" i="25"/>
  <c r="H411" i="47" s="1"/>
  <c r="H469" i="25"/>
  <c r="D469" i="47" s="1"/>
  <c r="I817" i="25"/>
  <c r="K759" i="25"/>
  <c r="F759" i="47" s="1"/>
  <c r="E441" i="25"/>
  <c r="B441" i="47" s="1"/>
  <c r="F905" i="25"/>
  <c r="C905" i="47" s="1"/>
  <c r="E935" i="25"/>
  <c r="B935" i="47" s="1"/>
  <c r="M585" i="25"/>
  <c r="G585" i="47" s="1"/>
  <c r="E383" i="25"/>
  <c r="B383" i="47" s="1"/>
  <c r="L324" i="25"/>
  <c r="H324" i="47" s="1"/>
  <c r="L787" i="25"/>
  <c r="H787" i="47" s="1"/>
  <c r="M846" i="25"/>
  <c r="G846" i="47" s="1"/>
  <c r="F527" i="25"/>
  <c r="C527" i="47" s="1"/>
  <c r="J817" i="25"/>
  <c r="E817" i="47" s="1"/>
  <c r="J382" i="25"/>
  <c r="E382" i="47" s="1"/>
  <c r="E586" i="25"/>
  <c r="B586" i="47" s="1"/>
  <c r="K382" i="25"/>
  <c r="F382" i="47" s="1"/>
  <c r="I963" i="25"/>
  <c r="J469" i="25"/>
  <c r="E469" i="47" s="1"/>
  <c r="F672" i="25"/>
  <c r="C672" i="47" s="1"/>
  <c r="M468" i="25"/>
  <c r="G468" i="47" s="1"/>
  <c r="M672" i="25"/>
  <c r="G672" i="47" s="1"/>
  <c r="G353" i="25"/>
  <c r="K411" i="25"/>
  <c r="F411" i="47" s="1"/>
  <c r="J846" i="25"/>
  <c r="E846" i="47" s="1"/>
  <c r="K730" i="25"/>
  <c r="F730" i="47" s="1"/>
  <c r="K352" i="25"/>
  <c r="F352" i="47" s="1"/>
  <c r="G585" i="25"/>
  <c r="G439" i="25"/>
  <c r="M440" i="25"/>
  <c r="G440" i="47" s="1"/>
  <c r="L905" i="25"/>
  <c r="H905" i="47" s="1"/>
  <c r="M788" i="25"/>
  <c r="G788" i="47" s="1"/>
  <c r="I729" i="25"/>
  <c r="F585" i="25"/>
  <c r="C585" i="47" s="1"/>
  <c r="J962" i="25"/>
  <c r="E962" i="47" s="1"/>
  <c r="L555" i="25"/>
  <c r="H555" i="47" s="1"/>
  <c r="I411" i="25"/>
  <c r="J759" i="25"/>
  <c r="E759" i="47" s="1"/>
  <c r="J643" i="25"/>
  <c r="E643" i="47" s="1"/>
  <c r="H353" i="25"/>
  <c r="D353" i="47" s="1"/>
  <c r="G701" i="25"/>
  <c r="L730" i="25"/>
  <c r="H730" i="47" s="1"/>
  <c r="K469" i="25"/>
  <c r="F469" i="47" s="1"/>
  <c r="H556" i="25"/>
  <c r="D556" i="47" s="1"/>
  <c r="M643" i="25"/>
  <c r="G643" i="47" s="1"/>
  <c r="M963" i="25"/>
  <c r="G963" i="47" s="1"/>
  <c r="E470" i="25"/>
  <c r="B470" i="47" s="1"/>
  <c r="H846" i="25"/>
  <c r="D846" i="47" s="1"/>
  <c r="M730" i="25"/>
  <c r="G730" i="47" s="1"/>
  <c r="L469" i="25"/>
  <c r="H469" i="47" s="1"/>
  <c r="L353" i="25"/>
  <c r="H353" i="47" s="1"/>
  <c r="I905" i="25"/>
  <c r="I585" i="25"/>
  <c r="J992" i="25"/>
  <c r="F876" i="25"/>
  <c r="C876" i="47" s="1"/>
  <c r="J411" i="25"/>
  <c r="E411" i="47" s="1"/>
  <c r="E354" i="25"/>
  <c r="B354" i="47" s="1"/>
  <c r="E964" i="25"/>
  <c r="B964" i="47" s="1"/>
  <c r="F469" i="25"/>
  <c r="C469" i="47" s="1"/>
  <c r="I876" i="25"/>
  <c r="I730" i="25"/>
  <c r="L526" i="25"/>
  <c r="H526" i="47" s="1"/>
  <c r="E818" i="25"/>
  <c r="B818" i="47" s="1"/>
  <c r="L700" i="25"/>
  <c r="H700" i="47" s="1"/>
  <c r="F846" i="25"/>
  <c r="C846" i="47" s="1"/>
  <c r="I381" i="25"/>
  <c r="E789" i="25"/>
  <c r="B789" i="47" s="1"/>
  <c r="G816" i="25"/>
  <c r="K556" i="25"/>
  <c r="F556" i="47" s="1"/>
  <c r="L817" i="25"/>
  <c r="H817" i="47" s="1"/>
  <c r="G323" i="25"/>
  <c r="K584" i="25"/>
  <c r="F584" i="47" s="1"/>
  <c r="H963" i="25"/>
  <c r="D963" i="47" s="1"/>
  <c r="I498" i="25"/>
  <c r="M934" i="25"/>
  <c r="G934" i="47" s="1"/>
  <c r="M324" i="25"/>
  <c r="G324" i="47" s="1"/>
  <c r="L643" i="25"/>
  <c r="H643" i="47" s="1"/>
  <c r="J905" i="25"/>
  <c r="E905" i="47" s="1"/>
  <c r="H584" i="25"/>
  <c r="D584" i="47" s="1"/>
  <c r="H817" i="25"/>
  <c r="D817" i="47" s="1"/>
  <c r="G381" i="25"/>
  <c r="F730" i="25"/>
  <c r="C730" i="47" s="1"/>
  <c r="H875" i="25"/>
  <c r="D875" i="47" s="1"/>
  <c r="G324" i="25"/>
  <c r="G556" i="25"/>
  <c r="H702" i="25"/>
  <c r="D702" i="47" s="1"/>
  <c r="E761" i="25"/>
  <c r="B761" i="47" s="1"/>
  <c r="E993" i="25"/>
  <c r="E1022" i="25"/>
  <c r="K354" i="25"/>
  <c r="F354" i="47" s="1"/>
  <c r="E674" i="25"/>
  <c r="B674" i="47" s="1"/>
  <c r="J906" i="25"/>
  <c r="E906" i="47" s="1"/>
  <c r="J470" i="25"/>
  <c r="E470" i="47" s="1"/>
  <c r="I383" i="25"/>
  <c r="K441" i="25"/>
  <c r="F441" i="47" s="1"/>
  <c r="F847" i="25"/>
  <c r="C847" i="47" s="1"/>
  <c r="M906" i="25"/>
  <c r="G906" i="47" s="1"/>
  <c r="F935" i="25"/>
  <c r="C935" i="47" s="1"/>
  <c r="J964" i="25"/>
  <c r="E964" i="47" s="1"/>
  <c r="H731" i="25"/>
  <c r="D731" i="47" s="1"/>
  <c r="K994" i="25"/>
  <c r="K702" i="25"/>
  <c r="F702" i="47" s="1"/>
  <c r="M354" i="25"/>
  <c r="G354" i="47" s="1"/>
  <c r="E500" i="25"/>
  <c r="B500" i="47" s="1"/>
  <c r="M528" i="25"/>
  <c r="G528" i="47" s="1"/>
  <c r="J760" i="25"/>
  <c r="E760" i="47" s="1"/>
  <c r="M557" i="25"/>
  <c r="G557" i="47" s="1"/>
  <c r="M383" i="25"/>
  <c r="G383" i="47" s="1"/>
  <c r="L528" i="25"/>
  <c r="H528" i="47" s="1"/>
  <c r="E878" i="25"/>
  <c r="B878" i="47" s="1"/>
  <c r="F412" i="25"/>
  <c r="C412" i="47" s="1"/>
  <c r="H994" i="25"/>
  <c r="G441" i="25"/>
  <c r="H412" i="25"/>
  <c r="D412" i="47" s="1"/>
  <c r="E587" i="25"/>
  <c r="B587" i="47" s="1"/>
  <c r="J847" i="25"/>
  <c r="E847" i="47" s="1"/>
  <c r="M615" i="25"/>
  <c r="G615" i="47" s="1"/>
  <c r="H383" i="25"/>
  <c r="D383" i="47" s="1"/>
  <c r="H993" i="25"/>
  <c r="K877" i="25"/>
  <c r="F877" i="47" s="1"/>
  <c r="L847" i="25"/>
  <c r="H847" i="47" s="1"/>
  <c r="M673" i="25"/>
  <c r="G673" i="47" s="1"/>
  <c r="K557" i="25"/>
  <c r="F557" i="47" s="1"/>
  <c r="H964" i="25"/>
  <c r="D964" i="47" s="1"/>
  <c r="M499" i="25"/>
  <c r="G499" i="47" s="1"/>
  <c r="K935" i="25"/>
  <c r="F935" i="47" s="1"/>
  <c r="L615" i="25"/>
  <c r="H615" i="47" s="1"/>
  <c r="I470" i="25"/>
  <c r="J993" i="25"/>
  <c r="I906" i="25"/>
  <c r="M935" i="25"/>
  <c r="G935" i="47" s="1"/>
  <c r="L731" i="25"/>
  <c r="H731" i="47" s="1"/>
  <c r="L818" i="25"/>
  <c r="H818" i="47" s="1"/>
  <c r="J441" i="25"/>
  <c r="E441" i="47" s="1"/>
  <c r="F499" i="25"/>
  <c r="C499" i="47" s="1"/>
  <c r="G760" i="25"/>
  <c r="H499" i="25"/>
  <c r="D499" i="47" s="1"/>
  <c r="L673" i="25"/>
  <c r="H673" i="47" s="1"/>
  <c r="M586" i="25"/>
  <c r="G586" i="47" s="1"/>
  <c r="I818" i="25"/>
  <c r="L906" i="25"/>
  <c r="H906" i="47" s="1"/>
  <c r="E471" i="25"/>
  <c r="B471" i="47" s="1"/>
  <c r="J789" i="25"/>
  <c r="E789" i="47" s="1"/>
  <c r="J615" i="25"/>
  <c r="E615" i="47" s="1"/>
  <c r="J499" i="25"/>
  <c r="E499" i="47" s="1"/>
  <c r="M1022" i="25"/>
  <c r="M847" i="25"/>
  <c r="G847" i="47" s="1"/>
  <c r="I673" i="25"/>
  <c r="M964" i="25"/>
  <c r="G964" i="47" s="1"/>
  <c r="I731" i="25"/>
  <c r="I789" i="25"/>
  <c r="E907" i="25"/>
  <c r="B907" i="47" s="1"/>
  <c r="L499" i="25"/>
  <c r="H499" i="47" s="1"/>
  <c r="E732" i="25"/>
  <c r="B732" i="47" s="1"/>
  <c r="L557" i="25"/>
  <c r="H557" i="47" s="1"/>
  <c r="J528" i="25"/>
  <c r="E528" i="47" s="1"/>
  <c r="G877" i="25"/>
  <c r="J354" i="25"/>
  <c r="E354" i="47" s="1"/>
  <c r="L789" i="25"/>
  <c r="H789" i="47" s="1"/>
  <c r="J994" i="25"/>
  <c r="E529" i="25"/>
  <c r="B529" i="47" s="1"/>
  <c r="I760" i="25"/>
  <c r="F701" i="25"/>
  <c r="C701" i="47" s="1"/>
  <c r="K964" i="25"/>
  <c r="F964" i="47" s="1"/>
  <c r="L441" i="25"/>
  <c r="H441" i="47" s="1"/>
  <c r="K673" i="25"/>
  <c r="F673" i="47" s="1"/>
  <c r="J673" i="25"/>
  <c r="E673" i="47" s="1"/>
  <c r="F994" i="25"/>
  <c r="L440" i="25"/>
  <c r="H440" i="47" s="1"/>
  <c r="H470" i="25"/>
  <c r="D470" i="47" s="1"/>
  <c r="I877" i="25"/>
  <c r="H673" i="25"/>
  <c r="D673" i="47" s="1"/>
  <c r="E965" i="25"/>
  <c r="B965" i="47" s="1"/>
  <c r="I644" i="25"/>
  <c r="J644" i="25"/>
  <c r="E644" i="47" s="1"/>
  <c r="K1022" i="25"/>
  <c r="G731" i="25"/>
  <c r="H643" i="25"/>
  <c r="D643" i="47" s="1"/>
  <c r="E703" i="25"/>
  <c r="B703" i="47" s="1"/>
  <c r="E645" i="25"/>
  <c r="B645" i="47" s="1"/>
  <c r="F354" i="25"/>
  <c r="C354" i="47" s="1"/>
  <c r="F789" i="25"/>
  <c r="C789" i="47" s="1"/>
  <c r="F760" i="25"/>
  <c r="C760" i="47" s="1"/>
  <c r="J877" i="25"/>
  <c r="E877" i="47" s="1"/>
  <c r="H847" i="25"/>
  <c r="D847" i="47" s="1"/>
  <c r="I499" i="25"/>
  <c r="K760" i="25"/>
  <c r="F760" i="47" s="1"/>
  <c r="L383" i="25"/>
  <c r="H383" i="47" s="1"/>
  <c r="M701" i="25"/>
  <c r="G701" i="47" s="1"/>
  <c r="J383" i="25"/>
  <c r="E383" i="47" s="1"/>
  <c r="I847" i="25"/>
  <c r="L760" i="25"/>
  <c r="H760" i="47" s="1"/>
  <c r="H789" i="25"/>
  <c r="D789" i="47" s="1"/>
  <c r="H877" i="25"/>
  <c r="D877" i="47" s="1"/>
  <c r="I412" i="25"/>
  <c r="E384" i="25"/>
  <c r="B384" i="47" s="1"/>
  <c r="G673" i="25"/>
  <c r="M993" i="25"/>
  <c r="L702" i="25"/>
  <c r="H702" i="47" s="1"/>
  <c r="K731" i="25"/>
  <c r="F731" i="47" s="1"/>
  <c r="G354" i="25"/>
  <c r="J702" i="25"/>
  <c r="E702" i="47" s="1"/>
  <c r="K412" i="25"/>
  <c r="F412" i="47" s="1"/>
  <c r="G470" i="25"/>
  <c r="F615" i="25"/>
  <c r="C615" i="47" s="1"/>
  <c r="G935" i="25"/>
  <c r="K499" i="25"/>
  <c r="F499" i="47" s="1"/>
  <c r="M877" i="25"/>
  <c r="G877" i="47" s="1"/>
  <c r="I964" i="25"/>
  <c r="I702" i="25"/>
  <c r="K383" i="25"/>
  <c r="F383" i="47" s="1"/>
  <c r="K789" i="25"/>
  <c r="F789" i="47" s="1"/>
  <c r="G644" i="25"/>
  <c r="L935" i="25"/>
  <c r="H935" i="47" s="1"/>
  <c r="F586" i="25"/>
  <c r="C586" i="47" s="1"/>
  <c r="G818" i="25"/>
  <c r="I643" i="25"/>
  <c r="M702" i="25"/>
  <c r="G702" i="47" s="1"/>
  <c r="I994" i="25"/>
  <c r="J412" i="25"/>
  <c r="E412" i="47" s="1"/>
  <c r="F441" i="25"/>
  <c r="C441" i="47" s="1"/>
  <c r="E530" i="25"/>
  <c r="B530" i="47" s="1"/>
  <c r="G499" i="25"/>
  <c r="E790" i="25"/>
  <c r="B790" i="47" s="1"/>
  <c r="M644" i="25"/>
  <c r="G644" i="47" s="1"/>
  <c r="F818" i="25"/>
  <c r="C818" i="47" s="1"/>
  <c r="K906" i="25"/>
  <c r="F906" i="47" s="1"/>
  <c r="H586" i="25"/>
  <c r="D586" i="47" s="1"/>
  <c r="F993" i="25"/>
  <c r="H644" i="25"/>
  <c r="D644" i="47" s="1"/>
  <c r="K470" i="25"/>
  <c r="F470" i="47" s="1"/>
  <c r="G994" i="25"/>
  <c r="M412" i="25"/>
  <c r="G412" i="47" s="1"/>
  <c r="F528" i="25"/>
  <c r="C528" i="47" s="1"/>
  <c r="G847" i="25"/>
  <c r="J586" i="25"/>
  <c r="E586" i="47" s="1"/>
  <c r="L877" i="25"/>
  <c r="H877" i="47" s="1"/>
  <c r="E558" i="25"/>
  <c r="B558" i="47" s="1"/>
  <c r="M441" i="25"/>
  <c r="G441" i="47" s="1"/>
  <c r="F906" i="25"/>
  <c r="C906" i="47" s="1"/>
  <c r="M731" i="25"/>
  <c r="G731" i="47" s="1"/>
  <c r="F673" i="25"/>
  <c r="C673" i="47" s="1"/>
  <c r="E413" i="25"/>
  <c r="B413" i="47" s="1"/>
  <c r="F702" i="25"/>
  <c r="C702" i="47" s="1"/>
  <c r="F731" i="25"/>
  <c r="C731" i="47" s="1"/>
  <c r="J557" i="25"/>
  <c r="E557" i="47" s="1"/>
  <c r="I557" i="25"/>
  <c r="L354" i="25"/>
  <c r="H354" i="47" s="1"/>
  <c r="I615" i="25"/>
  <c r="H818" i="25"/>
  <c r="D818" i="47" s="1"/>
  <c r="F557" i="25"/>
  <c r="C557" i="47" s="1"/>
  <c r="G383" i="25"/>
  <c r="K615" i="25"/>
  <c r="F615" i="47" s="1"/>
  <c r="M470" i="25"/>
  <c r="G470" i="47" s="1"/>
  <c r="M760" i="25"/>
  <c r="G760" i="47" s="1"/>
  <c r="L586" i="25"/>
  <c r="H586" i="47" s="1"/>
  <c r="I528" i="25"/>
  <c r="H906" i="25"/>
  <c r="D906" i="47" s="1"/>
  <c r="G557" i="25"/>
  <c r="I993" i="25"/>
  <c r="G1022" i="25"/>
  <c r="J1022" i="25"/>
  <c r="K528" i="25"/>
  <c r="F528" i="47" s="1"/>
  <c r="M994" i="25"/>
  <c r="K586" i="25"/>
  <c r="F586" i="47" s="1"/>
  <c r="L644" i="25"/>
  <c r="H644" i="47" s="1"/>
  <c r="E616" i="25"/>
  <c r="B616" i="47" s="1"/>
  <c r="I586" i="25"/>
  <c r="H441" i="25"/>
  <c r="D441" i="47" s="1"/>
  <c r="K993" i="25"/>
  <c r="H615" i="25"/>
  <c r="D615" i="47" s="1"/>
  <c r="F383" i="25"/>
  <c r="C383" i="47" s="1"/>
  <c r="L994" i="25"/>
  <c r="G789" i="25"/>
  <c r="G964" i="25"/>
  <c r="G412" i="25"/>
  <c r="G993" i="25"/>
  <c r="J731" i="25"/>
  <c r="E731" i="47" s="1"/>
  <c r="M818" i="25"/>
  <c r="G818" i="47" s="1"/>
  <c r="J818" i="25"/>
  <c r="E818" i="47" s="1"/>
  <c r="G586" i="25"/>
  <c r="M789" i="25"/>
  <c r="G789" i="47" s="1"/>
  <c r="L470" i="25"/>
  <c r="H470" i="47" s="1"/>
  <c r="E819" i="25"/>
  <c r="B819" i="47" s="1"/>
  <c r="K818" i="25"/>
  <c r="F818" i="47" s="1"/>
  <c r="K644" i="25"/>
  <c r="F644" i="47" s="1"/>
  <c r="H528" i="25"/>
  <c r="D528" i="47" s="1"/>
  <c r="I935" i="25"/>
  <c r="G702" i="25"/>
  <c r="H354" i="25"/>
  <c r="D354" i="47" s="1"/>
  <c r="F1022" i="25"/>
  <c r="F644" i="25"/>
  <c r="C644" i="47" s="1"/>
  <c r="G615" i="25"/>
  <c r="I1022" i="25"/>
  <c r="F470" i="25"/>
  <c r="C470" i="47" s="1"/>
  <c r="I354" i="25"/>
  <c r="F964" i="25"/>
  <c r="C964" i="47" s="1"/>
  <c r="I441" i="25"/>
  <c r="J935" i="25"/>
  <c r="E935" i="47" s="1"/>
  <c r="G906" i="25"/>
  <c r="E994" i="25"/>
  <c r="H935" i="25"/>
  <c r="D935" i="47" s="1"/>
  <c r="E936" i="25"/>
  <c r="B936" i="47" s="1"/>
  <c r="E848" i="25"/>
  <c r="B848" i="47" s="1"/>
  <c r="H557" i="25"/>
  <c r="D557" i="47" s="1"/>
  <c r="L964" i="25"/>
  <c r="H964" i="47" s="1"/>
  <c r="H760" i="25"/>
  <c r="D760" i="47" s="1"/>
  <c r="H1022" i="25"/>
  <c r="G528" i="25"/>
  <c r="K847" i="25"/>
  <c r="F847" i="47" s="1"/>
  <c r="L993" i="25"/>
  <c r="E442" i="25"/>
  <c r="B442" i="47" s="1"/>
  <c r="F877" i="25"/>
  <c r="C877" i="47" s="1"/>
  <c r="L1022" i="25"/>
  <c r="E355" i="25"/>
  <c r="B355" i="47" s="1"/>
  <c r="J819" i="25"/>
  <c r="E819" i="47" s="1"/>
  <c r="F616" i="25"/>
  <c r="C616" i="47" s="1"/>
  <c r="H471" i="25"/>
  <c r="D471" i="47" s="1"/>
  <c r="L1052" i="25"/>
  <c r="F790" i="25"/>
  <c r="C790" i="47" s="1"/>
  <c r="F819" i="25"/>
  <c r="C819" i="47" s="1"/>
  <c r="I413" i="25"/>
  <c r="I587" i="25"/>
  <c r="I732" i="25"/>
  <c r="E472" i="25"/>
  <c r="B472" i="47" s="1"/>
  <c r="E617" i="25"/>
  <c r="B617" i="47" s="1"/>
  <c r="K936" i="25"/>
  <c r="F936" i="47" s="1"/>
  <c r="G616" i="25"/>
  <c r="E966" i="25"/>
  <c r="B966" i="47" s="1"/>
  <c r="M936" i="25"/>
  <c r="G936" i="47" s="1"/>
  <c r="J471" i="25"/>
  <c r="E471" i="47" s="1"/>
  <c r="I471" i="25"/>
  <c r="M732" i="25"/>
  <c r="G732" i="47" s="1"/>
  <c r="E1082" i="25"/>
  <c r="L1024" i="25"/>
  <c r="F878" i="25"/>
  <c r="C878" i="47" s="1"/>
  <c r="E646" i="25"/>
  <c r="B646" i="47" s="1"/>
  <c r="G384" i="25"/>
  <c r="F674" i="25"/>
  <c r="C674" i="47" s="1"/>
  <c r="E1024" i="25"/>
  <c r="K790" i="25"/>
  <c r="F790" i="47" s="1"/>
  <c r="J1023" i="25"/>
  <c r="H790" i="25"/>
  <c r="D790" i="47" s="1"/>
  <c r="J732" i="25"/>
  <c r="E732" i="47" s="1"/>
  <c r="K1082" i="25"/>
  <c r="I674" i="25"/>
  <c r="H1024" i="25"/>
  <c r="M1052" i="25"/>
  <c r="G703" i="25"/>
  <c r="J442" i="25"/>
  <c r="E442" i="47" s="1"/>
  <c r="E791" i="25"/>
  <c r="B791" i="47" s="1"/>
  <c r="G1052" i="25"/>
  <c r="I529" i="25"/>
  <c r="I995" i="25"/>
  <c r="M384" i="25"/>
  <c r="G384" i="47" s="1"/>
  <c r="J384" i="25"/>
  <c r="E384" i="47" s="1"/>
  <c r="J995" i="25"/>
  <c r="M674" i="25"/>
  <c r="G674" i="47" s="1"/>
  <c r="M558" i="25"/>
  <c r="G558" i="47" s="1"/>
  <c r="H500" i="25"/>
  <c r="D500" i="47" s="1"/>
  <c r="M645" i="25"/>
  <c r="G645" i="47" s="1"/>
  <c r="K529" i="25"/>
  <c r="F529" i="47" s="1"/>
  <c r="H529" i="25"/>
  <c r="D529" i="47" s="1"/>
  <c r="G761" i="25"/>
  <c r="L936" i="25"/>
  <c r="H936" i="47" s="1"/>
  <c r="M1024" i="25"/>
  <c r="K587" i="25"/>
  <c r="F587" i="47" s="1"/>
  <c r="L1082" i="25"/>
  <c r="H936" i="25"/>
  <c r="D936" i="47" s="1"/>
  <c r="H384" i="25"/>
  <c r="D384" i="47" s="1"/>
  <c r="L965" i="25"/>
  <c r="H965" i="47" s="1"/>
  <c r="K1023" i="25"/>
  <c r="M848" i="25"/>
  <c r="G848" i="47" s="1"/>
  <c r="E820" i="25"/>
  <c r="B820" i="47" s="1"/>
  <c r="J1082" i="25"/>
  <c r="G936" i="25"/>
  <c r="M907" i="25"/>
  <c r="G907" i="47" s="1"/>
  <c r="L529" i="25"/>
  <c r="H529" i="47" s="1"/>
  <c r="F995" i="25"/>
  <c r="G674" i="25"/>
  <c r="M1082" i="25"/>
  <c r="G471" i="25"/>
  <c r="M587" i="25"/>
  <c r="G587" i="47" s="1"/>
  <c r="L703" i="25"/>
  <c r="H703" i="47" s="1"/>
  <c r="G819" i="25"/>
  <c r="I1024" i="25"/>
  <c r="G500" i="25"/>
  <c r="F587" i="25"/>
  <c r="C587" i="47" s="1"/>
  <c r="H645" i="25"/>
  <c r="D645" i="47" s="1"/>
  <c r="F1052" i="25"/>
  <c r="G1024" i="25"/>
  <c r="J878" i="25"/>
  <c r="E878" i="47" s="1"/>
  <c r="K819" i="25"/>
  <c r="F819" i="47" s="1"/>
  <c r="E1023" i="25"/>
  <c r="H995" i="25"/>
  <c r="K442" i="25"/>
  <c r="F442" i="47" s="1"/>
  <c r="E995" i="25"/>
  <c r="I645" i="25"/>
  <c r="K674" i="25"/>
  <c r="F674" i="47" s="1"/>
  <c r="G587" i="25"/>
  <c r="H587" i="25"/>
  <c r="D587" i="47" s="1"/>
  <c r="L616" i="25"/>
  <c r="H616" i="47" s="1"/>
  <c r="G965" i="25"/>
  <c r="E1052" i="25"/>
  <c r="G907" i="25"/>
  <c r="F761" i="25"/>
  <c r="C761" i="47" s="1"/>
  <c r="M413" i="25"/>
  <c r="G413" i="47" s="1"/>
  <c r="H703" i="25"/>
  <c r="D703" i="47" s="1"/>
  <c r="L848" i="25"/>
  <c r="H848" i="47" s="1"/>
  <c r="G442" i="25"/>
  <c r="I1052" i="25"/>
  <c r="F1024" i="25"/>
  <c r="E443" i="25"/>
  <c r="B443" i="47" s="1"/>
  <c r="E879" i="25"/>
  <c r="B879" i="47" s="1"/>
  <c r="K558" i="25"/>
  <c r="F558" i="47" s="1"/>
  <c r="F965" i="25"/>
  <c r="C965" i="47" s="1"/>
  <c r="E414" i="25"/>
  <c r="B414" i="47" s="1"/>
  <c r="I907" i="25"/>
  <c r="I616" i="25"/>
  <c r="L790" i="25"/>
  <c r="H790" i="47" s="1"/>
  <c r="J1024" i="25"/>
  <c r="H965" i="25"/>
  <c r="D965" i="47" s="1"/>
  <c r="K1024" i="25"/>
  <c r="L471" i="25"/>
  <c r="H471" i="47" s="1"/>
  <c r="L645" i="25"/>
  <c r="H645" i="47" s="1"/>
  <c r="F558" i="25"/>
  <c r="C558" i="47" s="1"/>
  <c r="H878" i="25"/>
  <c r="D878" i="47" s="1"/>
  <c r="H907" i="25"/>
  <c r="D907" i="47" s="1"/>
  <c r="E937" i="25"/>
  <c r="B937" i="47" s="1"/>
  <c r="I384" i="25"/>
  <c r="H413" i="25"/>
  <c r="D413" i="47" s="1"/>
  <c r="H1052" i="25"/>
  <c r="J1052" i="25"/>
  <c r="J761" i="25"/>
  <c r="E761" i="47" s="1"/>
  <c r="K878" i="25"/>
  <c r="F878" i="47" s="1"/>
  <c r="K384" i="25"/>
  <c r="F384" i="47" s="1"/>
  <c r="G995" i="25"/>
  <c r="L995" i="25"/>
  <c r="E733" i="25"/>
  <c r="B733" i="47" s="1"/>
  <c r="L558" i="25"/>
  <c r="H558" i="47" s="1"/>
  <c r="J616" i="25"/>
  <c r="E616" i="47" s="1"/>
  <c r="J674" i="25"/>
  <c r="E674" i="47" s="1"/>
  <c r="F645" i="25"/>
  <c r="C645" i="47" s="1"/>
  <c r="F703" i="25"/>
  <c r="C703" i="47" s="1"/>
  <c r="H1023" i="25"/>
  <c r="G790" i="25"/>
  <c r="M819" i="25"/>
  <c r="G819" i="47" s="1"/>
  <c r="E675" i="25"/>
  <c r="B675" i="47" s="1"/>
  <c r="K907" i="25"/>
  <c r="F907" i="47" s="1"/>
  <c r="M500" i="25"/>
  <c r="G500" i="47" s="1"/>
  <c r="I819" i="25"/>
  <c r="I1023" i="25"/>
  <c r="L587" i="25"/>
  <c r="H587" i="47" s="1"/>
  <c r="M965" i="25"/>
  <c r="G965" i="47" s="1"/>
  <c r="I442" i="25"/>
  <c r="E849" i="25"/>
  <c r="B849" i="47" s="1"/>
  <c r="K848" i="25"/>
  <c r="F848" i="47" s="1"/>
  <c r="F907" i="25"/>
  <c r="C907" i="47" s="1"/>
  <c r="L819" i="25"/>
  <c r="H819" i="47" s="1"/>
  <c r="H761" i="25"/>
  <c r="D761" i="47" s="1"/>
  <c r="K965" i="25"/>
  <c r="F965" i="47" s="1"/>
  <c r="E704" i="25"/>
  <c r="B704" i="47" s="1"/>
  <c r="H442" i="25"/>
  <c r="D442" i="47" s="1"/>
  <c r="L500" i="25"/>
  <c r="H500" i="47" s="1"/>
  <c r="L878" i="25"/>
  <c r="H878" i="47" s="1"/>
  <c r="M1023" i="25"/>
  <c r="K761" i="25"/>
  <c r="F761" i="47" s="1"/>
  <c r="H819" i="25"/>
  <c r="D819" i="47" s="1"/>
  <c r="M878" i="25"/>
  <c r="G878" i="47" s="1"/>
  <c r="G848" i="25"/>
  <c r="J558" i="25"/>
  <c r="E558" i="47" s="1"/>
  <c r="F384" i="25"/>
  <c r="C384" i="47" s="1"/>
  <c r="H848" i="25"/>
  <c r="D848" i="47" s="1"/>
  <c r="J413" i="25"/>
  <c r="E413" i="47" s="1"/>
  <c r="I878" i="25"/>
  <c r="M616" i="25"/>
  <c r="G616" i="47" s="1"/>
  <c r="M790" i="25"/>
  <c r="G790" i="47" s="1"/>
  <c r="L1023" i="25"/>
  <c r="F442" i="25"/>
  <c r="C442" i="47" s="1"/>
  <c r="I703" i="25"/>
  <c r="G529" i="25"/>
  <c r="K616" i="25"/>
  <c r="F616" i="47" s="1"/>
  <c r="K645" i="25"/>
  <c r="F645" i="47" s="1"/>
  <c r="L761" i="25"/>
  <c r="H761" i="47" s="1"/>
  <c r="J529" i="25"/>
  <c r="E529" i="47" s="1"/>
  <c r="H1082" i="25"/>
  <c r="I761" i="25"/>
  <c r="M529" i="25"/>
  <c r="G529" i="47" s="1"/>
  <c r="M471" i="25"/>
  <c r="G471" i="47" s="1"/>
  <c r="J703" i="25"/>
  <c r="E703" i="47" s="1"/>
  <c r="K703" i="25"/>
  <c r="F703" i="47" s="1"/>
  <c r="L907" i="25"/>
  <c r="H907" i="47" s="1"/>
  <c r="K500" i="25"/>
  <c r="F500" i="47" s="1"/>
  <c r="M442" i="25"/>
  <c r="G442" i="47" s="1"/>
  <c r="E588" i="25"/>
  <c r="B588" i="47" s="1"/>
  <c r="F1023" i="25"/>
  <c r="G1023" i="25"/>
  <c r="I790" i="25"/>
  <c r="M995" i="25"/>
  <c r="J645" i="25"/>
  <c r="E645" i="47" s="1"/>
  <c r="H558" i="25"/>
  <c r="D558" i="47" s="1"/>
  <c r="I1082" i="25"/>
  <c r="I848" i="25"/>
  <c r="F848" i="25"/>
  <c r="C848" i="47" s="1"/>
  <c r="L412" i="25"/>
  <c r="H412" i="47" s="1"/>
  <c r="I500" i="25"/>
  <c r="E762" i="25"/>
  <c r="B762" i="47" s="1"/>
  <c r="F936" i="25"/>
  <c r="C936" i="47" s="1"/>
  <c r="E908" i="25"/>
  <c r="B908" i="47" s="1"/>
  <c r="G413" i="25"/>
  <c r="H674" i="25"/>
  <c r="D674" i="47" s="1"/>
  <c r="L442" i="25"/>
  <c r="H442" i="47" s="1"/>
  <c r="M761" i="25"/>
  <c r="G761" i="47" s="1"/>
  <c r="G558" i="25"/>
  <c r="J587" i="25"/>
  <c r="E587" i="47" s="1"/>
  <c r="K995" i="25"/>
  <c r="F413" i="25"/>
  <c r="C413" i="47" s="1"/>
  <c r="J500" i="25"/>
  <c r="E500" i="47" s="1"/>
  <c r="I558" i="25"/>
  <c r="E880" i="25"/>
  <c r="B880" i="47" s="1"/>
  <c r="F1082" i="25"/>
  <c r="J848" i="25"/>
  <c r="E848" i="47" s="1"/>
  <c r="E501" i="25"/>
  <c r="B501" i="47" s="1"/>
  <c r="F471" i="25"/>
  <c r="C471" i="47" s="1"/>
  <c r="K413" i="25"/>
  <c r="F413" i="47" s="1"/>
  <c r="J936" i="25"/>
  <c r="E936" i="47" s="1"/>
  <c r="G645" i="25"/>
  <c r="I936" i="25"/>
  <c r="F500" i="25"/>
  <c r="C500" i="47" s="1"/>
  <c r="J907" i="25"/>
  <c r="E907" i="47" s="1"/>
  <c r="K471" i="25"/>
  <c r="F471" i="47" s="1"/>
  <c r="E559" i="25"/>
  <c r="B559" i="47" s="1"/>
  <c r="M703" i="25"/>
  <c r="G703" i="47" s="1"/>
  <c r="F529" i="25"/>
  <c r="C529" i="47" s="1"/>
  <c r="G1082" i="25"/>
  <c r="J790" i="25"/>
  <c r="E790" i="47" s="1"/>
  <c r="J965" i="25"/>
  <c r="E965" i="47" s="1"/>
  <c r="K732" i="25"/>
  <c r="F732" i="47" s="1"/>
  <c r="H616" i="25"/>
  <c r="D616" i="47" s="1"/>
  <c r="L674" i="25"/>
  <c r="H674" i="47" s="1"/>
  <c r="L413" i="25"/>
  <c r="H413" i="47" s="1"/>
  <c r="G878" i="25"/>
  <c r="I965" i="25"/>
  <c r="K1052" i="25"/>
  <c r="K706" i="25"/>
  <c r="F706" i="47" s="1"/>
  <c r="M908" i="25"/>
  <c r="G908" i="47" s="1"/>
  <c r="F675" i="25"/>
  <c r="C675" i="47" s="1"/>
  <c r="L414" i="25"/>
  <c r="H414" i="47" s="1"/>
  <c r="E560" i="25"/>
  <c r="B560" i="47" s="1"/>
  <c r="H704" i="25"/>
  <c r="D704" i="47" s="1"/>
  <c r="J443" i="25"/>
  <c r="E443" i="47" s="1"/>
  <c r="J501" i="25"/>
  <c r="E501" i="47" s="1"/>
  <c r="I501" i="25"/>
  <c r="H1054" i="25"/>
  <c r="M1054" i="25"/>
  <c r="G501" i="25"/>
  <c r="H501" i="25"/>
  <c r="D501" i="47" s="1"/>
  <c r="G675" i="25"/>
  <c r="L849" i="25"/>
  <c r="H849" i="47" s="1"/>
  <c r="G704" i="25"/>
  <c r="G791" i="25"/>
  <c r="H530" i="25"/>
  <c r="D530" i="47" s="1"/>
  <c r="M1083" i="25"/>
  <c r="F1083" i="25"/>
  <c r="J1025" i="25"/>
  <c r="G443" i="25"/>
  <c r="I1025" i="25"/>
  <c r="J996" i="25"/>
  <c r="E705" i="25"/>
  <c r="B705" i="47" s="1"/>
  <c r="F501" i="25"/>
  <c r="C501" i="47" s="1"/>
  <c r="I879" i="25"/>
  <c r="L646" i="25"/>
  <c r="H646" i="47" s="1"/>
  <c r="G966" i="25"/>
  <c r="G733" i="25"/>
  <c r="G617" i="25"/>
  <c r="L443" i="25"/>
  <c r="H443" i="47" s="1"/>
  <c r="F1025" i="25"/>
  <c r="K1053" i="25"/>
  <c r="E996" i="25"/>
  <c r="L996" i="25"/>
  <c r="M1053" i="25"/>
  <c r="G762" i="25"/>
  <c r="L1083" i="25"/>
  <c r="G1083" i="25"/>
  <c r="K762" i="25"/>
  <c r="F762" i="47" s="1"/>
  <c r="I791" i="25"/>
  <c r="H937" i="25"/>
  <c r="D937" i="47" s="1"/>
  <c r="L501" i="25"/>
  <c r="H501" i="47" s="1"/>
  <c r="H675" i="25"/>
  <c r="D675" i="47" s="1"/>
  <c r="J617" i="25"/>
  <c r="E617" i="47" s="1"/>
  <c r="G879" i="25"/>
  <c r="E821" i="25"/>
  <c r="B821" i="47" s="1"/>
  <c r="E647" i="25"/>
  <c r="B647" i="47" s="1"/>
  <c r="K908" i="25"/>
  <c r="F908" i="47" s="1"/>
  <c r="L966" i="25"/>
  <c r="H966" i="47" s="1"/>
  <c r="M617" i="25"/>
  <c r="G617" i="47" s="1"/>
  <c r="H820" i="25"/>
  <c r="D820" i="47" s="1"/>
  <c r="M791" i="25"/>
  <c r="G791" i="47" s="1"/>
  <c r="F733" i="25"/>
  <c r="C733" i="47" s="1"/>
  <c r="L530" i="25"/>
  <c r="H530" i="47" s="1"/>
  <c r="K617" i="25"/>
  <c r="F617" i="47" s="1"/>
  <c r="I762" i="25"/>
  <c r="F849" i="25"/>
  <c r="C849" i="47" s="1"/>
  <c r="M1025" i="25"/>
  <c r="E792" i="25"/>
  <c r="B792" i="47" s="1"/>
  <c r="G1025" i="25"/>
  <c r="F1054" i="25"/>
  <c r="E618" i="25"/>
  <c r="B618" i="47" s="1"/>
  <c r="E909" i="25"/>
  <c r="B909" i="47" s="1"/>
  <c r="M501" i="25"/>
  <c r="G501" i="47" s="1"/>
  <c r="K588" i="25"/>
  <c r="F588" i="47" s="1"/>
  <c r="G996" i="25"/>
  <c r="E502" i="25"/>
  <c r="B502" i="47" s="1"/>
  <c r="E444" i="25"/>
  <c r="B444" i="47" s="1"/>
  <c r="I908" i="25"/>
  <c r="J1083" i="25"/>
  <c r="E938" i="25"/>
  <c r="B938" i="47" s="1"/>
  <c r="E1053" i="25"/>
  <c r="H996" i="25"/>
  <c r="J646" i="25"/>
  <c r="E646" i="47" s="1"/>
  <c r="E473" i="25"/>
  <c r="B473" i="47" s="1"/>
  <c r="F966" i="25"/>
  <c r="C966" i="47" s="1"/>
  <c r="L732" i="25"/>
  <c r="H732" i="47" s="1"/>
  <c r="M733" i="25"/>
  <c r="G733" i="47" s="1"/>
  <c r="J908" i="25"/>
  <c r="E908" i="47" s="1"/>
  <c r="K1054" i="25"/>
  <c r="E967" i="25"/>
  <c r="B967" i="47" s="1"/>
  <c r="H646" i="25"/>
  <c r="D646" i="47" s="1"/>
  <c r="H908" i="25"/>
  <c r="D908" i="47" s="1"/>
  <c r="E415" i="25"/>
  <c r="B415" i="47" s="1"/>
  <c r="G937" i="25"/>
  <c r="M820" i="25"/>
  <c r="G820" i="47" s="1"/>
  <c r="H732" i="25"/>
  <c r="D732" i="47" s="1"/>
  <c r="K1083" i="25"/>
  <c r="M937" i="25"/>
  <c r="G937" i="47" s="1"/>
  <c r="L733" i="25"/>
  <c r="H733" i="47" s="1"/>
  <c r="H733" i="25"/>
  <c r="D733" i="47" s="1"/>
  <c r="I1083" i="25"/>
  <c r="I646" i="25"/>
  <c r="E763" i="25"/>
  <c r="B763" i="47" s="1"/>
  <c r="I733" i="25"/>
  <c r="F443" i="25"/>
  <c r="C443" i="47" s="1"/>
  <c r="J472" i="25"/>
  <c r="E472" i="47" s="1"/>
  <c r="G530" i="25"/>
  <c r="K501" i="25"/>
  <c r="F501" i="47" s="1"/>
  <c r="H849" i="25"/>
  <c r="D849" i="47" s="1"/>
  <c r="F937" i="25"/>
  <c r="C937" i="47" s="1"/>
  <c r="J675" i="25"/>
  <c r="E675" i="47" s="1"/>
  <c r="L675" i="25"/>
  <c r="H675" i="47" s="1"/>
  <c r="L1054" i="25"/>
  <c r="G908" i="25"/>
  <c r="L617" i="25"/>
  <c r="H617" i="47" s="1"/>
  <c r="M414" i="25"/>
  <c r="G414" i="47" s="1"/>
  <c r="G1053" i="25"/>
  <c r="G646" i="25"/>
  <c r="M704" i="25"/>
  <c r="G704" i="47" s="1"/>
  <c r="I937" i="25"/>
  <c r="H1083" i="25"/>
  <c r="H617" i="25"/>
  <c r="D617" i="47" s="1"/>
  <c r="H588" i="25"/>
  <c r="D588" i="47" s="1"/>
  <c r="H443" i="25"/>
  <c r="D443" i="47" s="1"/>
  <c r="K1025" i="25"/>
  <c r="F559" i="25"/>
  <c r="C559" i="47" s="1"/>
  <c r="G1054" i="25"/>
  <c r="I849" i="25"/>
  <c r="G414" i="25"/>
  <c r="L791" i="25"/>
  <c r="H791" i="47" s="1"/>
  <c r="I443" i="25"/>
  <c r="J1053" i="25"/>
  <c r="F996" i="25"/>
  <c r="I704" i="25"/>
  <c r="K820" i="25"/>
  <c r="F820" i="47" s="1"/>
  <c r="E850" i="25"/>
  <c r="B850" i="47" s="1"/>
  <c r="F588" i="25"/>
  <c r="C588" i="47" s="1"/>
  <c r="L472" i="25"/>
  <c r="H472" i="47" s="1"/>
  <c r="I414" i="25"/>
  <c r="F1053" i="25"/>
  <c r="M443" i="25"/>
  <c r="G443" i="47" s="1"/>
  <c r="K849" i="25"/>
  <c r="F849" i="47" s="1"/>
  <c r="J733" i="25"/>
  <c r="E733" i="47" s="1"/>
  <c r="H762" i="25"/>
  <c r="D762" i="47" s="1"/>
  <c r="L908" i="25"/>
  <c r="H908" i="47" s="1"/>
  <c r="F646" i="25"/>
  <c r="C646" i="47" s="1"/>
  <c r="H1025" i="25"/>
  <c r="H966" i="25"/>
  <c r="D966" i="47" s="1"/>
  <c r="I996" i="25"/>
  <c r="F732" i="25"/>
  <c r="C732" i="47" s="1"/>
  <c r="G472" i="25"/>
  <c r="I1054" i="25"/>
  <c r="J966" i="25"/>
  <c r="E966" i="47" s="1"/>
  <c r="E1025" i="25"/>
  <c r="E676" i="25"/>
  <c r="B676" i="47" s="1"/>
  <c r="G820" i="25"/>
  <c r="J820" i="25"/>
  <c r="E820" i="47" s="1"/>
  <c r="F820" i="25"/>
  <c r="C820" i="47" s="1"/>
  <c r="I675" i="25"/>
  <c r="E531" i="25"/>
  <c r="B531" i="47" s="1"/>
  <c r="L559" i="25"/>
  <c r="H559" i="47" s="1"/>
  <c r="L704" i="25"/>
  <c r="H704" i="47" s="1"/>
  <c r="K966" i="25"/>
  <c r="F966" i="47" s="1"/>
  <c r="K937" i="25"/>
  <c r="F937" i="47" s="1"/>
  <c r="K879" i="25"/>
  <c r="F879" i="47" s="1"/>
  <c r="F908" i="25"/>
  <c r="C908" i="47" s="1"/>
  <c r="K530" i="25"/>
  <c r="F530" i="47" s="1"/>
  <c r="L588" i="25"/>
  <c r="H588" i="47" s="1"/>
  <c r="J791" i="25"/>
  <c r="E791" i="47" s="1"/>
  <c r="F791" i="25"/>
  <c r="C791" i="47" s="1"/>
  <c r="G559" i="25"/>
  <c r="J704" i="25"/>
  <c r="E704" i="47" s="1"/>
  <c r="G732" i="25"/>
  <c r="M559" i="25"/>
  <c r="G559" i="47" s="1"/>
  <c r="J849" i="25"/>
  <c r="E849" i="47" s="1"/>
  <c r="M966" i="25"/>
  <c r="G966" i="47" s="1"/>
  <c r="G588" i="25"/>
  <c r="E1054" i="25"/>
  <c r="J1054" i="25"/>
  <c r="M646" i="25"/>
  <c r="G646" i="47" s="1"/>
  <c r="I617" i="25"/>
  <c r="K646" i="25"/>
  <c r="F646" i="47" s="1"/>
  <c r="I850" i="25"/>
  <c r="M849" i="25"/>
  <c r="G849" i="47" s="1"/>
  <c r="M996" i="25"/>
  <c r="H879" i="25"/>
  <c r="D879" i="47" s="1"/>
  <c r="E1083" i="25"/>
  <c r="J937" i="25"/>
  <c r="E937" i="47" s="1"/>
  <c r="H909" i="25"/>
  <c r="D909" i="47" s="1"/>
  <c r="I997" i="25"/>
  <c r="K1055" i="25"/>
  <c r="G763" i="25"/>
  <c r="I618" i="25"/>
  <c r="K734" i="25"/>
  <c r="F734" i="47" s="1"/>
  <c r="M588" i="25"/>
  <c r="G588" i="47" s="1"/>
  <c r="J444" i="25"/>
  <c r="E444" i="47" s="1"/>
  <c r="J1084" i="25"/>
  <c r="M618" i="25"/>
  <c r="G618" i="47" s="1"/>
  <c r="K821" i="25"/>
  <c r="F821" i="47" s="1"/>
  <c r="F850" i="25"/>
  <c r="C850" i="47" s="1"/>
  <c r="J1055" i="25"/>
  <c r="I473" i="25"/>
  <c r="F618" i="25"/>
  <c r="C618" i="47" s="1"/>
  <c r="M502" i="25"/>
  <c r="G502" i="47" s="1"/>
  <c r="I792" i="25"/>
  <c r="G997" i="25"/>
  <c r="M792" i="25"/>
  <c r="G792" i="47" s="1"/>
  <c r="H473" i="25"/>
  <c r="D473" i="47" s="1"/>
  <c r="E735" i="25"/>
  <c r="B735" i="47" s="1"/>
  <c r="G531" i="25"/>
  <c r="M647" i="25"/>
  <c r="G647" i="47" s="1"/>
  <c r="I967" i="25"/>
  <c r="L880" i="25"/>
  <c r="H880" i="47" s="1"/>
  <c r="F705" i="25"/>
  <c r="C705" i="47" s="1"/>
  <c r="K473" i="25"/>
  <c r="F473" i="47" s="1"/>
  <c r="G1084" i="25"/>
  <c r="K705" i="25"/>
  <c r="F705" i="47" s="1"/>
  <c r="E1055" i="25"/>
  <c r="G502" i="25"/>
  <c r="L560" i="25"/>
  <c r="H560" i="47" s="1"/>
  <c r="G560" i="25"/>
  <c r="H618" i="25"/>
  <c r="D618" i="47" s="1"/>
  <c r="E532" i="25"/>
  <c r="B532" i="47" s="1"/>
  <c r="H1026" i="25"/>
  <c r="H850" i="25"/>
  <c r="D850" i="47" s="1"/>
  <c r="L705" i="25"/>
  <c r="H705" i="47" s="1"/>
  <c r="J647" i="25"/>
  <c r="E647" i="47" s="1"/>
  <c r="K502" i="25"/>
  <c r="F502" i="47" s="1"/>
  <c r="E851" i="25"/>
  <c r="B851" i="47" s="1"/>
  <c r="K850" i="25"/>
  <c r="F850" i="47" s="1"/>
  <c r="K560" i="25"/>
  <c r="F560" i="47" s="1"/>
  <c r="G589" i="25"/>
  <c r="H763" i="25"/>
  <c r="D763" i="47" s="1"/>
  <c r="L444" i="25"/>
  <c r="H444" i="47" s="1"/>
  <c r="F617" i="25"/>
  <c r="C617" i="47" s="1"/>
  <c r="L820" i="25"/>
  <c r="H820" i="47" s="1"/>
  <c r="M997" i="25"/>
  <c r="I1084" i="25"/>
  <c r="F1084" i="25"/>
  <c r="J588" i="25"/>
  <c r="E588" i="47" s="1"/>
  <c r="E968" i="25"/>
  <c r="B968" i="47" s="1"/>
  <c r="K1026" i="25"/>
  <c r="F938" i="25"/>
  <c r="C938" i="47" s="1"/>
  <c r="E1026" i="25"/>
  <c r="M1084" i="25"/>
  <c r="M1112" i="25"/>
  <c r="F1055" i="25"/>
  <c r="I1026" i="25"/>
  <c r="G792" i="25"/>
  <c r="H559" i="25"/>
  <c r="D559" i="47" s="1"/>
  <c r="H1112" i="25"/>
  <c r="M1055" i="25"/>
  <c r="M560" i="25"/>
  <c r="G560" i="47" s="1"/>
  <c r="E648" i="25"/>
  <c r="B648" i="47" s="1"/>
  <c r="H647" i="25"/>
  <c r="D647" i="47" s="1"/>
  <c r="J938" i="25"/>
  <c r="E938" i="47" s="1"/>
  <c r="G1055" i="25"/>
  <c r="F821" i="25"/>
  <c r="C821" i="47" s="1"/>
  <c r="H1084" i="25"/>
  <c r="G850" i="25"/>
  <c r="M938" i="25"/>
  <c r="G938" i="47" s="1"/>
  <c r="E1084" i="25"/>
  <c r="E619" i="25"/>
  <c r="B619" i="47" s="1"/>
  <c r="K733" i="25"/>
  <c r="F733" i="47" s="1"/>
  <c r="L1025" i="25"/>
  <c r="M530" i="25"/>
  <c r="G530" i="47" s="1"/>
  <c r="M762" i="25"/>
  <c r="G762" i="47" s="1"/>
  <c r="K704" i="25"/>
  <c r="F704" i="47" s="1"/>
  <c r="H791" i="25"/>
  <c r="D791" i="47" s="1"/>
  <c r="I966" i="25"/>
  <c r="G444" i="25"/>
  <c r="G967" i="25"/>
  <c r="L589" i="25"/>
  <c r="H589" i="47" s="1"/>
  <c r="G734" i="25"/>
  <c r="G1112" i="25"/>
  <c r="L792" i="25"/>
  <c r="H792" i="47" s="1"/>
  <c r="M1026" i="25"/>
  <c r="H472" i="25"/>
  <c r="D472" i="47" s="1"/>
  <c r="F473" i="25"/>
  <c r="C473" i="47" s="1"/>
  <c r="L473" i="25"/>
  <c r="H473" i="47" s="1"/>
  <c r="I734" i="25"/>
  <c r="H938" i="25"/>
  <c r="D938" i="47" s="1"/>
  <c r="L909" i="25"/>
  <c r="H909" i="47" s="1"/>
  <c r="M967" i="25"/>
  <c r="G967" i="47" s="1"/>
  <c r="L763" i="25"/>
  <c r="H763" i="47" s="1"/>
  <c r="E503" i="25"/>
  <c r="B503" i="47" s="1"/>
  <c r="L647" i="25"/>
  <c r="H647" i="47" s="1"/>
  <c r="I560" i="25"/>
  <c r="F762" i="25"/>
  <c r="C762" i="47" s="1"/>
  <c r="H705" i="25"/>
  <c r="D705" i="47" s="1"/>
  <c r="F589" i="25"/>
  <c r="C589" i="47" s="1"/>
  <c r="I821" i="25"/>
  <c r="H734" i="25"/>
  <c r="D734" i="47" s="1"/>
  <c r="K444" i="25"/>
  <c r="F444" i="47" s="1"/>
  <c r="J763" i="25"/>
  <c r="E763" i="47" s="1"/>
  <c r="K996" i="25"/>
  <c r="I588" i="25"/>
  <c r="G676" i="25"/>
  <c r="H792" i="25"/>
  <c r="D792" i="47" s="1"/>
  <c r="J1026" i="25"/>
  <c r="K559" i="25"/>
  <c r="F559" i="47" s="1"/>
  <c r="E822" i="25"/>
  <c r="B822" i="47" s="1"/>
  <c r="K792" i="25"/>
  <c r="F792" i="47" s="1"/>
  <c r="F880" i="25"/>
  <c r="C880" i="47" s="1"/>
  <c r="M705" i="25"/>
  <c r="G705" i="47" s="1"/>
  <c r="G880" i="25"/>
  <c r="G618" i="25"/>
  <c r="E706" i="25"/>
  <c r="B706" i="47" s="1"/>
  <c r="E445" i="25"/>
  <c r="B445" i="47" s="1"/>
  <c r="I472" i="25"/>
  <c r="E1112" i="25"/>
  <c r="H1055" i="25"/>
  <c r="I444" i="25"/>
  <c r="E764" i="25"/>
  <c r="B764" i="47" s="1"/>
  <c r="H676" i="25"/>
  <c r="D676" i="47" s="1"/>
  <c r="J676" i="25"/>
  <c r="E676" i="47" s="1"/>
  <c r="L938" i="25"/>
  <c r="H938" i="47" s="1"/>
  <c r="M763" i="25"/>
  <c r="G763" i="47" s="1"/>
  <c r="J734" i="25"/>
  <c r="E734" i="47" s="1"/>
  <c r="J879" i="25"/>
  <c r="E879" i="47" s="1"/>
  <c r="K589" i="25"/>
  <c r="F589" i="47" s="1"/>
  <c r="G473" i="25"/>
  <c r="F734" i="25"/>
  <c r="C734" i="47" s="1"/>
  <c r="F763" i="25"/>
  <c r="C763" i="47" s="1"/>
  <c r="I502" i="25"/>
  <c r="K909" i="25"/>
  <c r="F909" i="47" s="1"/>
  <c r="J502" i="25"/>
  <c r="E502" i="47" s="1"/>
  <c r="E561" i="25"/>
  <c r="B561" i="47" s="1"/>
  <c r="K967" i="25"/>
  <c r="F967" i="47" s="1"/>
  <c r="G821" i="25"/>
  <c r="M879" i="25"/>
  <c r="G879" i="47" s="1"/>
  <c r="I530" i="25"/>
  <c r="L1053" i="25"/>
  <c r="M472" i="25"/>
  <c r="G472" i="47" s="1"/>
  <c r="K675" i="25"/>
  <c r="F675" i="47" s="1"/>
  <c r="F472" i="25"/>
  <c r="C472" i="47" s="1"/>
  <c r="K791" i="25"/>
  <c r="F791" i="47" s="1"/>
  <c r="J530" i="25"/>
  <c r="E530" i="47" s="1"/>
  <c r="I820" i="25"/>
  <c r="E589" i="25"/>
  <c r="B589" i="47" s="1"/>
  <c r="L1084" i="25"/>
  <c r="I589" i="25"/>
  <c r="E590" i="25"/>
  <c r="B590" i="47" s="1"/>
  <c r="M531" i="25"/>
  <c r="G531" i="47" s="1"/>
  <c r="L618" i="25"/>
  <c r="H618" i="47" s="1"/>
  <c r="L762" i="25"/>
  <c r="H762" i="47" s="1"/>
  <c r="J473" i="25"/>
  <c r="E473" i="47" s="1"/>
  <c r="I1112" i="25"/>
  <c r="F560" i="25"/>
  <c r="C560" i="47" s="1"/>
  <c r="G705" i="25"/>
  <c r="G849" i="25"/>
  <c r="J762" i="25"/>
  <c r="E762" i="47" s="1"/>
  <c r="J1112" i="25"/>
  <c r="M850" i="25"/>
  <c r="G850" i="47" s="1"/>
  <c r="K676" i="25"/>
  <c r="F676" i="47" s="1"/>
  <c r="L676" i="25"/>
  <c r="H676" i="47" s="1"/>
  <c r="J559" i="25"/>
  <c r="E559" i="47" s="1"/>
  <c r="E939" i="25"/>
  <c r="B939" i="47" s="1"/>
  <c r="L821" i="25"/>
  <c r="H821" i="47" s="1"/>
  <c r="H967" i="25"/>
  <c r="D967" i="47" s="1"/>
  <c r="J618" i="25"/>
  <c r="E618" i="47" s="1"/>
  <c r="K647" i="25"/>
  <c r="F647" i="47" s="1"/>
  <c r="K531" i="25"/>
  <c r="F531" i="47" s="1"/>
  <c r="E910" i="25"/>
  <c r="B910" i="47" s="1"/>
  <c r="E793" i="25"/>
  <c r="B793" i="47" s="1"/>
  <c r="L879" i="25"/>
  <c r="H879" i="47" s="1"/>
  <c r="E881" i="25"/>
  <c r="B881" i="47" s="1"/>
  <c r="L1055" i="25"/>
  <c r="K763" i="25"/>
  <c r="F763" i="47" s="1"/>
  <c r="F1026" i="25"/>
  <c r="L531" i="25"/>
  <c r="H531" i="47" s="1"/>
  <c r="E997" i="25"/>
  <c r="L1112" i="25"/>
  <c r="N1112" i="24" s="1"/>
  <c r="I531" i="25"/>
  <c r="F792" i="25"/>
  <c r="C792" i="47" s="1"/>
  <c r="L937" i="25"/>
  <c r="H937" i="47" s="1"/>
  <c r="F530" i="25"/>
  <c r="C530" i="47" s="1"/>
  <c r="E734" i="25"/>
  <c r="B734" i="47" s="1"/>
  <c r="I1053" i="25"/>
  <c r="H1053" i="25"/>
  <c r="K443" i="25"/>
  <c r="F443" i="47" s="1"/>
  <c r="F704" i="25"/>
  <c r="C704" i="47" s="1"/>
  <c r="F997" i="25"/>
  <c r="I676" i="25"/>
  <c r="L967" i="25"/>
  <c r="H967" i="47" s="1"/>
  <c r="H502" i="25"/>
  <c r="D502" i="47" s="1"/>
  <c r="H531" i="25"/>
  <c r="D531" i="47" s="1"/>
  <c r="H589" i="25"/>
  <c r="D589" i="47" s="1"/>
  <c r="H560" i="25"/>
  <c r="D560" i="47" s="1"/>
  <c r="I559" i="25"/>
  <c r="K1112" i="25"/>
  <c r="I880" i="25"/>
  <c r="H880" i="25"/>
  <c r="D880" i="47" s="1"/>
  <c r="M473" i="25"/>
  <c r="G473" i="47" s="1"/>
  <c r="L850" i="25"/>
  <c r="H850" i="47" s="1"/>
  <c r="M880" i="25"/>
  <c r="G880" i="47" s="1"/>
  <c r="J560" i="25"/>
  <c r="E560" i="47" s="1"/>
  <c r="I763" i="25"/>
  <c r="L734" i="25"/>
  <c r="H734" i="47" s="1"/>
  <c r="J531" i="25"/>
  <c r="E531" i="47" s="1"/>
  <c r="J705" i="25"/>
  <c r="E705" i="47" s="1"/>
  <c r="J589" i="25"/>
  <c r="E589" i="47" s="1"/>
  <c r="K997" i="25"/>
  <c r="E474" i="25"/>
  <c r="B474" i="47" s="1"/>
  <c r="L1056" i="25"/>
  <c r="L619" i="25"/>
  <c r="H619" i="47" s="1"/>
  <c r="H939" i="25"/>
  <c r="D939" i="47" s="1"/>
  <c r="I1027" i="25"/>
  <c r="K590" i="25"/>
  <c r="F590" i="47" s="1"/>
  <c r="F735" i="25"/>
  <c r="C735" i="47" s="1"/>
  <c r="L1027" i="25"/>
  <c r="H997" i="25"/>
  <c r="M677" i="25"/>
  <c r="G677" i="47" s="1"/>
  <c r="F881" i="25"/>
  <c r="C881" i="47" s="1"/>
  <c r="L793" i="25"/>
  <c r="H793" i="47" s="1"/>
  <c r="L474" i="25"/>
  <c r="H474" i="47" s="1"/>
  <c r="K735" i="25"/>
  <c r="F735" i="47" s="1"/>
  <c r="E649" i="25"/>
  <c r="B649" i="47" s="1"/>
  <c r="I619" i="25"/>
  <c r="M532" i="25"/>
  <c r="G532" i="47" s="1"/>
  <c r="I1085" i="25"/>
  <c r="L910" i="25"/>
  <c r="H910" i="47" s="1"/>
  <c r="K764" i="25"/>
  <c r="F764" i="47" s="1"/>
  <c r="K851" i="25"/>
  <c r="F851" i="47" s="1"/>
  <c r="I1055" i="25"/>
  <c r="F851" i="25"/>
  <c r="C851" i="47" s="1"/>
  <c r="H821" i="25"/>
  <c r="D821" i="47" s="1"/>
  <c r="I822" i="25"/>
  <c r="M589" i="25"/>
  <c r="G589" i="47" s="1"/>
  <c r="J822" i="25"/>
  <c r="E822" i="47" s="1"/>
  <c r="G503" i="25"/>
  <c r="M503" i="25"/>
  <c r="G503" i="47" s="1"/>
  <c r="F1056" i="25"/>
  <c r="J474" i="25"/>
  <c r="E474" i="47" s="1"/>
  <c r="J561" i="25"/>
  <c r="E561" i="47" s="1"/>
  <c r="F1085" i="25"/>
  <c r="F676" i="25"/>
  <c r="C676" i="47" s="1"/>
  <c r="K472" i="25"/>
  <c r="F472" i="47" s="1"/>
  <c r="J821" i="25"/>
  <c r="E821" i="47" s="1"/>
  <c r="J590" i="25"/>
  <c r="E590" i="47" s="1"/>
  <c r="G648" i="25"/>
  <c r="I910" i="25"/>
  <c r="H1113" i="25"/>
  <c r="J793" i="25"/>
  <c r="E793" i="47" s="1"/>
  <c r="H590" i="25"/>
  <c r="D590" i="47" s="1"/>
  <c r="L881" i="25"/>
  <c r="H881" i="47" s="1"/>
  <c r="G735" i="25"/>
  <c r="K822" i="25"/>
  <c r="F822" i="47" s="1"/>
  <c r="M821" i="25"/>
  <c r="G821" i="47" s="1"/>
  <c r="K503" i="25"/>
  <c r="F503" i="47" s="1"/>
  <c r="M706" i="25"/>
  <c r="G706" i="47" s="1"/>
  <c r="G619" i="25"/>
  <c r="L997" i="25"/>
  <c r="G1026" i="25"/>
  <c r="L1085" i="25"/>
  <c r="J910" i="25"/>
  <c r="E910" i="47" s="1"/>
  <c r="F910" i="25"/>
  <c r="C910" i="47" s="1"/>
  <c r="H503" i="25"/>
  <c r="D503" i="47" s="1"/>
  <c r="K793" i="25"/>
  <c r="F793" i="47" s="1"/>
  <c r="L1142" i="25"/>
  <c r="N1142" i="24" s="1"/>
  <c r="J1085" i="25"/>
  <c r="L1026" i="25"/>
  <c r="M675" i="25"/>
  <c r="G675" i="47" s="1"/>
  <c r="K474" i="25"/>
  <c r="F474" i="47" s="1"/>
  <c r="G1056" i="25"/>
  <c r="G881" i="25"/>
  <c r="F998" i="25"/>
  <c r="M1142" i="25"/>
  <c r="J764" i="25"/>
  <c r="E764" i="47" s="1"/>
  <c r="E998" i="25"/>
  <c r="M648" i="25"/>
  <c r="G648" i="47" s="1"/>
  <c r="M764" i="25"/>
  <c r="G764" i="47" s="1"/>
  <c r="E765" i="25"/>
  <c r="B765" i="47" s="1"/>
  <c r="I1114" i="25"/>
  <c r="I706" i="25"/>
  <c r="L968" i="25"/>
  <c r="H968" i="47" s="1"/>
  <c r="L822" i="25"/>
  <c r="H822" i="47" s="1"/>
  <c r="L502" i="25"/>
  <c r="H502" i="47" s="1"/>
  <c r="F909" i="25"/>
  <c r="C909" i="47" s="1"/>
  <c r="J1027" i="25"/>
  <c r="K1113" i="25"/>
  <c r="M1027" i="25"/>
  <c r="F706" i="25"/>
  <c r="C706" i="47" s="1"/>
  <c r="F531" i="25"/>
  <c r="C531" i="47" s="1"/>
  <c r="I968" i="25"/>
  <c r="K677" i="25"/>
  <c r="F677" i="47" s="1"/>
  <c r="L503" i="25"/>
  <c r="H503" i="47" s="1"/>
  <c r="I939" i="25"/>
  <c r="J997" i="25"/>
  <c r="K618" i="25"/>
  <c r="F618" i="47" s="1"/>
  <c r="H706" i="25"/>
  <c r="D706" i="47" s="1"/>
  <c r="M909" i="25"/>
  <c r="G909" i="47" s="1"/>
  <c r="H1085" i="25"/>
  <c r="F1027" i="25"/>
  <c r="E1142" i="25"/>
  <c r="K939" i="25"/>
  <c r="F939" i="47" s="1"/>
  <c r="G793" i="25"/>
  <c r="E533" i="25"/>
  <c r="B533" i="47" s="1"/>
  <c r="I938" i="25"/>
  <c r="H1027" i="25"/>
  <c r="M1085" i="25"/>
  <c r="L706" i="25"/>
  <c r="H706" i="47" s="1"/>
  <c r="M734" i="25"/>
  <c r="G734" i="47" s="1"/>
  <c r="I909" i="25"/>
  <c r="M1056" i="25"/>
  <c r="F1114" i="25"/>
  <c r="K1085" i="25"/>
  <c r="K880" i="25"/>
  <c r="F880" i="47" s="1"/>
  <c r="M676" i="25"/>
  <c r="G676" i="47" s="1"/>
  <c r="M735" i="25"/>
  <c r="G735" i="47" s="1"/>
  <c r="H851" i="25"/>
  <c r="D851" i="47" s="1"/>
  <c r="G590" i="25"/>
  <c r="G474" i="25"/>
  <c r="K998" i="25"/>
  <c r="I881" i="25"/>
  <c r="J880" i="25"/>
  <c r="E880" i="47" s="1"/>
  <c r="M851" i="25"/>
  <c r="G851" i="47" s="1"/>
  <c r="G561" i="25"/>
  <c r="H881" i="25"/>
  <c r="D881" i="47" s="1"/>
  <c r="M939" i="25"/>
  <c r="G939" i="47" s="1"/>
  <c r="H1114" i="25"/>
  <c r="M793" i="25"/>
  <c r="G793" i="47" s="1"/>
  <c r="J1114" i="25"/>
  <c r="G647" i="25"/>
  <c r="G851" i="25"/>
  <c r="L998" i="25"/>
  <c r="H1056" i="25"/>
  <c r="G1027" i="25"/>
  <c r="F1112" i="25"/>
  <c r="G677" i="25"/>
  <c r="E1056" i="25"/>
  <c r="I1056" i="25"/>
  <c r="H793" i="25"/>
  <c r="D793" i="47" s="1"/>
  <c r="G822" i="25"/>
  <c r="K1114" i="25"/>
  <c r="E1113" i="25"/>
  <c r="I474" i="25"/>
  <c r="E591" i="25"/>
  <c r="B591" i="47" s="1"/>
  <c r="I998" i="25"/>
  <c r="J619" i="25"/>
  <c r="E619" i="47" s="1"/>
  <c r="I735" i="25"/>
  <c r="H822" i="25"/>
  <c r="D822" i="47" s="1"/>
  <c r="J850" i="25"/>
  <c r="E850" i="47" s="1"/>
  <c r="I647" i="25"/>
  <c r="F967" i="25"/>
  <c r="C967" i="47" s="1"/>
  <c r="I851" i="25"/>
  <c r="H764" i="25"/>
  <c r="D764" i="47" s="1"/>
  <c r="E823" i="25"/>
  <c r="B823" i="47" s="1"/>
  <c r="L1114" i="25"/>
  <c r="N1114" i="24" s="1"/>
  <c r="L677" i="25"/>
  <c r="H677" i="47" s="1"/>
  <c r="J939" i="25"/>
  <c r="E939" i="47" s="1"/>
  <c r="I764" i="25"/>
  <c r="G968" i="25"/>
  <c r="K619" i="25"/>
  <c r="F619" i="47" s="1"/>
  <c r="F590" i="25"/>
  <c r="C590" i="47" s="1"/>
  <c r="M590" i="25"/>
  <c r="G590" i="47" s="1"/>
  <c r="J909" i="25"/>
  <c r="E909" i="47" s="1"/>
  <c r="J851" i="25"/>
  <c r="E851" i="47" s="1"/>
  <c r="J792" i="25"/>
  <c r="E792" i="47" s="1"/>
  <c r="F1113" i="25"/>
  <c r="K1084" i="25"/>
  <c r="J881" i="25"/>
  <c r="E881" i="47" s="1"/>
  <c r="E969" i="25"/>
  <c r="B969" i="47" s="1"/>
  <c r="G706" i="25"/>
  <c r="F474" i="25"/>
  <c r="C474" i="47" s="1"/>
  <c r="F619" i="25"/>
  <c r="C619" i="47" s="1"/>
  <c r="G1114" i="25"/>
  <c r="G939" i="25"/>
  <c r="K648" i="25"/>
  <c r="F648" i="47" s="1"/>
  <c r="H677" i="25"/>
  <c r="D677" i="47" s="1"/>
  <c r="L590" i="25"/>
  <c r="H590" i="47" s="1"/>
  <c r="G909" i="25"/>
  <c r="I590" i="25"/>
  <c r="K968" i="25"/>
  <c r="F968" i="47" s="1"/>
  <c r="F1142" i="25"/>
  <c r="I532" i="25"/>
  <c r="L648" i="25"/>
  <c r="H648" i="47" s="1"/>
  <c r="F793" i="25"/>
  <c r="C793" i="47" s="1"/>
  <c r="J532" i="25"/>
  <c r="E532" i="47" s="1"/>
  <c r="G910" i="25"/>
  <c r="F677" i="25"/>
  <c r="C677" i="47" s="1"/>
  <c r="I793" i="25"/>
  <c r="F561" i="25"/>
  <c r="C561" i="47" s="1"/>
  <c r="E677" i="25"/>
  <c r="B677" i="47" s="1"/>
  <c r="I705" i="25"/>
  <c r="K910" i="25"/>
  <c r="F910" i="47" s="1"/>
  <c r="M998" i="25"/>
  <c r="E736" i="25"/>
  <c r="B736" i="47" s="1"/>
  <c r="I561" i="25"/>
  <c r="L735" i="25"/>
  <c r="H735" i="47" s="1"/>
  <c r="J677" i="25"/>
  <c r="E677" i="47" s="1"/>
  <c r="K1056" i="25"/>
  <c r="J1056" i="25"/>
  <c r="F503" i="25"/>
  <c r="C503" i="47" s="1"/>
  <c r="E852" i="25"/>
  <c r="B852" i="47" s="1"/>
  <c r="F879" i="25"/>
  <c r="C879" i="47" s="1"/>
  <c r="L764" i="25"/>
  <c r="H764" i="47" s="1"/>
  <c r="E562" i="25"/>
  <c r="B562" i="47" s="1"/>
  <c r="I1113" i="25"/>
  <c r="F764" i="25"/>
  <c r="C764" i="47" s="1"/>
  <c r="M822" i="25"/>
  <c r="G822" i="47" s="1"/>
  <c r="I677" i="25"/>
  <c r="K1142" i="25"/>
  <c r="J998" i="25"/>
  <c r="E940" i="25"/>
  <c r="B940" i="47" s="1"/>
  <c r="F968" i="25"/>
  <c r="C968" i="47" s="1"/>
  <c r="H910" i="25"/>
  <c r="D910" i="47" s="1"/>
  <c r="F939" i="25"/>
  <c r="C939" i="47" s="1"/>
  <c r="L561" i="25"/>
  <c r="H561" i="47" s="1"/>
  <c r="H735" i="25"/>
  <c r="D735" i="47" s="1"/>
  <c r="J1142" i="25"/>
  <c r="J967" i="25"/>
  <c r="E967" i="47" s="1"/>
  <c r="E504" i="25"/>
  <c r="B504" i="47" s="1"/>
  <c r="G1142" i="25"/>
  <c r="I1142" i="24" s="1"/>
  <c r="X1142" i="24" s="1"/>
  <c r="E475" i="25"/>
  <c r="B475" i="47" s="1"/>
  <c r="L1113" i="25"/>
  <c r="N1113" i="24" s="1"/>
  <c r="K532" i="25"/>
  <c r="F532" i="47" s="1"/>
  <c r="G938" i="25"/>
  <c r="F502" i="25"/>
  <c r="C502" i="47" s="1"/>
  <c r="M619" i="25"/>
  <c r="G619" i="47" s="1"/>
  <c r="M881" i="25"/>
  <c r="G881" i="47" s="1"/>
  <c r="I503" i="25"/>
  <c r="K561" i="25"/>
  <c r="F561" i="47" s="1"/>
  <c r="F532" i="25"/>
  <c r="C532" i="47" s="1"/>
  <c r="F647" i="25"/>
  <c r="C647" i="47" s="1"/>
  <c r="J968" i="25"/>
  <c r="E968" i="47" s="1"/>
  <c r="M910" i="25"/>
  <c r="G910" i="47" s="1"/>
  <c r="G1085" i="25"/>
  <c r="E1085" i="25"/>
  <c r="J706" i="25"/>
  <c r="E706" i="47" s="1"/>
  <c r="K938" i="25"/>
  <c r="F938" i="47" s="1"/>
  <c r="F822" i="25"/>
  <c r="C822" i="47" s="1"/>
  <c r="M474" i="25"/>
  <c r="G474" i="47" s="1"/>
  <c r="G1086" i="25"/>
  <c r="J1113" i="25"/>
  <c r="H794" i="25"/>
  <c r="D794" i="47" s="1"/>
  <c r="I648" i="25"/>
  <c r="K1115" i="25"/>
  <c r="L736" i="25"/>
  <c r="H736" i="47" s="1"/>
  <c r="E620" i="25"/>
  <c r="B620" i="47" s="1"/>
  <c r="H533" i="25"/>
  <c r="D533" i="47" s="1"/>
  <c r="L649" i="25"/>
  <c r="H649" i="47" s="1"/>
  <c r="F620" i="25"/>
  <c r="C620" i="47" s="1"/>
  <c r="J940" i="25"/>
  <c r="E940" i="47" s="1"/>
  <c r="I562" i="25"/>
  <c r="F1172" i="25"/>
  <c r="J1086" i="25"/>
  <c r="L1143" i="25"/>
  <c r="N1143" i="24" s="1"/>
  <c r="J1028" i="25"/>
  <c r="J707" i="25"/>
  <c r="E707" i="47" s="1"/>
  <c r="M1113" i="25"/>
  <c r="F648" i="25"/>
  <c r="C648" i="47" s="1"/>
  <c r="H1115" i="25"/>
  <c r="L591" i="25"/>
  <c r="H591" i="47" s="1"/>
  <c r="I823" i="25"/>
  <c r="E794" i="25"/>
  <c r="B794" i="47" s="1"/>
  <c r="L533" i="25"/>
  <c r="H533" i="47" s="1"/>
  <c r="L911" i="25"/>
  <c r="H911" i="47" s="1"/>
  <c r="G940" i="25"/>
  <c r="H911" i="25"/>
  <c r="D911" i="47" s="1"/>
  <c r="L1057" i="25"/>
  <c r="G736" i="25"/>
  <c r="E1144" i="25"/>
  <c r="E1057" i="25"/>
  <c r="K1143" i="25"/>
  <c r="E1115" i="25"/>
  <c r="F940" i="25"/>
  <c r="C940" i="47" s="1"/>
  <c r="K533" i="25"/>
  <c r="F533" i="47" s="1"/>
  <c r="K911" i="25"/>
  <c r="F911" i="47" s="1"/>
  <c r="J852" i="25"/>
  <c r="E852" i="47" s="1"/>
  <c r="L765" i="25"/>
  <c r="H765" i="47" s="1"/>
  <c r="G707" i="25"/>
  <c r="J969" i="25"/>
  <c r="E969" i="47" s="1"/>
  <c r="M678" i="25"/>
  <c r="G678" i="47" s="1"/>
  <c r="K504" i="25"/>
  <c r="F504" i="47" s="1"/>
  <c r="I1028" i="25"/>
  <c r="J999" i="25"/>
  <c r="M1028" i="25"/>
  <c r="E708" i="25"/>
  <c r="B708" i="47" s="1"/>
  <c r="F882" i="25"/>
  <c r="C882" i="47" s="1"/>
  <c r="E999" i="25"/>
  <c r="M852" i="25"/>
  <c r="G852" i="47" s="1"/>
  <c r="E679" i="25"/>
  <c r="B679" i="47" s="1"/>
  <c r="H998" i="25"/>
  <c r="E621" i="25"/>
  <c r="B621" i="47" s="1"/>
  <c r="H504" i="25"/>
  <c r="D504" i="47" s="1"/>
  <c r="I794" i="25"/>
  <c r="M1172" i="25"/>
  <c r="I707" i="25"/>
  <c r="M562" i="25"/>
  <c r="G562" i="47" s="1"/>
  <c r="L794" i="25"/>
  <c r="H794" i="47" s="1"/>
  <c r="J736" i="25"/>
  <c r="E736" i="47" s="1"/>
  <c r="M620" i="25"/>
  <c r="G620" i="47" s="1"/>
  <c r="H562" i="25"/>
  <c r="D562" i="47" s="1"/>
  <c r="H1172" i="25"/>
  <c r="H968" i="25"/>
  <c r="D968" i="47" s="1"/>
  <c r="I999" i="25"/>
  <c r="I1172" i="25"/>
  <c r="F1028" i="25"/>
  <c r="M649" i="25"/>
  <c r="G649" i="47" s="1"/>
  <c r="E707" i="25"/>
  <c r="B707" i="47" s="1"/>
  <c r="I649" i="25"/>
  <c r="J562" i="25"/>
  <c r="E562" i="47" s="1"/>
  <c r="I1057" i="25"/>
  <c r="E883" i="25"/>
  <c r="B883" i="47" s="1"/>
  <c r="F1086" i="25"/>
  <c r="L969" i="25"/>
  <c r="H969" i="47" s="1"/>
  <c r="G882" i="25"/>
  <c r="K1086" i="25"/>
  <c r="G794" i="25"/>
  <c r="F852" i="25"/>
  <c r="C852" i="47" s="1"/>
  <c r="E1028" i="25"/>
  <c r="G823" i="25"/>
  <c r="I533" i="25"/>
  <c r="I504" i="25"/>
  <c r="I940" i="25"/>
  <c r="J1115" i="25"/>
  <c r="H561" i="25"/>
  <c r="D561" i="47" s="1"/>
  <c r="I1143" i="25"/>
  <c r="G1057" i="25"/>
  <c r="I736" i="25"/>
  <c r="E970" i="25"/>
  <c r="B970" i="47" s="1"/>
  <c r="I678" i="25"/>
  <c r="M940" i="25"/>
  <c r="G940" i="47" s="1"/>
  <c r="H940" i="25"/>
  <c r="D940" i="47" s="1"/>
  <c r="L1028" i="25"/>
  <c r="K1057" i="25"/>
  <c r="F678" i="25"/>
  <c r="C678" i="47" s="1"/>
  <c r="M968" i="25"/>
  <c r="G968" i="47" s="1"/>
  <c r="F969" i="25"/>
  <c r="C969" i="47" s="1"/>
  <c r="L707" i="25"/>
  <c r="H707" i="47" s="1"/>
  <c r="G1028" i="25"/>
  <c r="J504" i="25"/>
  <c r="E504" i="47" s="1"/>
  <c r="L1115" i="25"/>
  <c r="N1115" i="24" s="1"/>
  <c r="L1144" i="25"/>
  <c r="N1144" i="24" s="1"/>
  <c r="H591" i="25"/>
  <c r="D591" i="47" s="1"/>
  <c r="G1144" i="25"/>
  <c r="I1144" i="24" s="1"/>
  <c r="X1144" i="24" s="1"/>
  <c r="E563" i="25"/>
  <c r="B563" i="47" s="1"/>
  <c r="M969" i="25"/>
  <c r="G969" i="47" s="1"/>
  <c r="G562" i="25"/>
  <c r="L940" i="25"/>
  <c r="H940" i="47" s="1"/>
  <c r="E1114" i="25"/>
  <c r="L620" i="25"/>
  <c r="H620" i="47" s="1"/>
  <c r="K678" i="25"/>
  <c r="F678" i="47" s="1"/>
  <c r="J648" i="25"/>
  <c r="E648" i="47" s="1"/>
  <c r="H882" i="25"/>
  <c r="D882" i="47" s="1"/>
  <c r="J765" i="25"/>
  <c r="E765" i="47" s="1"/>
  <c r="E592" i="25"/>
  <c r="B592" i="47" s="1"/>
  <c r="I911" i="25"/>
  <c r="G620" i="25"/>
  <c r="G504" i="25"/>
  <c r="G1113" i="25"/>
  <c r="J882" i="25"/>
  <c r="E882" i="47" s="1"/>
  <c r="K999" i="25"/>
  <c r="E505" i="25"/>
  <c r="B505" i="47" s="1"/>
  <c r="K882" i="25"/>
  <c r="F882" i="47" s="1"/>
  <c r="I1115" i="25"/>
  <c r="E824" i="25"/>
  <c r="B824" i="47" s="1"/>
  <c r="M561" i="25"/>
  <c r="G561" i="47" s="1"/>
  <c r="L678" i="25"/>
  <c r="H678" i="47" s="1"/>
  <c r="I1086" i="25"/>
  <c r="J649" i="25"/>
  <c r="E649" i="47" s="1"/>
  <c r="E766" i="25"/>
  <c r="B766" i="47" s="1"/>
  <c r="M1114" i="25"/>
  <c r="M823" i="25"/>
  <c r="G823" i="47" s="1"/>
  <c r="H969" i="25"/>
  <c r="D969" i="47" s="1"/>
  <c r="M591" i="25"/>
  <c r="G591" i="47" s="1"/>
  <c r="G911" i="25"/>
  <c r="H678" i="25"/>
  <c r="D678" i="47" s="1"/>
  <c r="L1172" i="25"/>
  <c r="N1172" i="24" s="1"/>
  <c r="F591" i="25"/>
  <c r="C591" i="47" s="1"/>
  <c r="M882" i="25"/>
  <c r="G882" i="47" s="1"/>
  <c r="H1057" i="25"/>
  <c r="K736" i="25"/>
  <c r="F736" i="47" s="1"/>
  <c r="G1143" i="25"/>
  <c r="I1143" i="24" s="1"/>
  <c r="X1143" i="24" s="1"/>
  <c r="F736" i="25"/>
  <c r="C736" i="47" s="1"/>
  <c r="M1143" i="25"/>
  <c r="E911" i="25"/>
  <c r="B911" i="47" s="1"/>
  <c r="G852" i="25"/>
  <c r="K940" i="25"/>
  <c r="F940" i="47" s="1"/>
  <c r="E678" i="25"/>
  <c r="B678" i="47" s="1"/>
  <c r="H1142" i="25"/>
  <c r="L999" i="25"/>
  <c r="I1144" i="25"/>
  <c r="H999" i="25"/>
  <c r="G1115" i="25"/>
  <c r="H619" i="25"/>
  <c r="D619" i="47" s="1"/>
  <c r="H1028" i="25"/>
  <c r="F649" i="25"/>
  <c r="C649" i="47" s="1"/>
  <c r="G998" i="25"/>
  <c r="F1057" i="25"/>
  <c r="L852" i="25"/>
  <c r="H852" i="47" s="1"/>
  <c r="L851" i="25"/>
  <c r="H851" i="47" s="1"/>
  <c r="K591" i="25"/>
  <c r="F591" i="47" s="1"/>
  <c r="J911" i="25"/>
  <c r="E911" i="47" s="1"/>
  <c r="I620" i="25"/>
  <c r="M765" i="25"/>
  <c r="G765" i="47" s="1"/>
  <c r="J823" i="25"/>
  <c r="E823" i="47" s="1"/>
  <c r="E1172" i="25"/>
  <c r="G533" i="25"/>
  <c r="E853" i="25"/>
  <c r="B853" i="47" s="1"/>
  <c r="G765" i="25"/>
  <c r="K881" i="25"/>
  <c r="F881" i="47" s="1"/>
  <c r="E882" i="25"/>
  <c r="B882" i="47" s="1"/>
  <c r="J591" i="25"/>
  <c r="E591" i="47" s="1"/>
  <c r="H648" i="25"/>
  <c r="D648" i="47" s="1"/>
  <c r="G678" i="25"/>
  <c r="J1144" i="25"/>
  <c r="M1086" i="25"/>
  <c r="L939" i="25"/>
  <c r="H939" i="47" s="1"/>
  <c r="K1027" i="25"/>
  <c r="I591" i="25"/>
  <c r="M736" i="25"/>
  <c r="G736" i="47" s="1"/>
  <c r="H823" i="25"/>
  <c r="D823" i="47" s="1"/>
  <c r="K620" i="25"/>
  <c r="F620" i="47" s="1"/>
  <c r="F823" i="25"/>
  <c r="C823" i="47" s="1"/>
  <c r="M707" i="25"/>
  <c r="G707" i="47" s="1"/>
  <c r="J1143" i="25"/>
  <c r="J1172" i="25"/>
  <c r="E1027" i="25"/>
  <c r="J678" i="25"/>
  <c r="E678" i="47" s="1"/>
  <c r="M999" i="25"/>
  <c r="L823" i="25"/>
  <c r="H823" i="47" s="1"/>
  <c r="H620" i="25"/>
  <c r="D620" i="47" s="1"/>
  <c r="L532" i="25"/>
  <c r="H532" i="47" s="1"/>
  <c r="M911" i="25"/>
  <c r="G911" i="47" s="1"/>
  <c r="G532" i="25"/>
  <c r="J620" i="25"/>
  <c r="E620" i="47" s="1"/>
  <c r="G591" i="25"/>
  <c r="J503" i="25"/>
  <c r="E503" i="47" s="1"/>
  <c r="E1086" i="25"/>
  <c r="L1086" i="25"/>
  <c r="F794" i="25"/>
  <c r="C794" i="47" s="1"/>
  <c r="M533" i="25"/>
  <c r="G533" i="47" s="1"/>
  <c r="I1142" i="25"/>
  <c r="K649" i="25"/>
  <c r="F649" i="47" s="1"/>
  <c r="F999" i="25"/>
  <c r="J533" i="25"/>
  <c r="E533" i="47" s="1"/>
  <c r="K823" i="25"/>
  <c r="F823" i="47" s="1"/>
  <c r="J735" i="25"/>
  <c r="E735" i="47" s="1"/>
  <c r="K1028" i="25"/>
  <c r="H765" i="25"/>
  <c r="D765" i="47" s="1"/>
  <c r="F504" i="25"/>
  <c r="C504" i="47" s="1"/>
  <c r="M1115" i="25"/>
  <c r="F707" i="25"/>
  <c r="C707" i="47" s="1"/>
  <c r="H649" i="25"/>
  <c r="D649" i="47" s="1"/>
  <c r="E795" i="25"/>
  <c r="B795" i="47" s="1"/>
  <c r="E737" i="25"/>
  <c r="B737" i="47" s="1"/>
  <c r="G764" i="25"/>
  <c r="H852" i="25"/>
  <c r="D852" i="47" s="1"/>
  <c r="G999" i="25"/>
  <c r="H532" i="25"/>
  <c r="D532" i="47" s="1"/>
  <c r="K707" i="25"/>
  <c r="F707" i="47" s="1"/>
  <c r="E941" i="25"/>
  <c r="B941" i="47" s="1"/>
  <c r="F1144" i="25"/>
  <c r="G1172" i="25"/>
  <c r="I1172" i="24" s="1"/>
  <c r="X1172" i="24" s="1"/>
  <c r="I852" i="25"/>
  <c r="K969" i="25"/>
  <c r="F969" i="47" s="1"/>
  <c r="I882" i="25"/>
  <c r="G649" i="25"/>
  <c r="K562" i="25"/>
  <c r="F562" i="47" s="1"/>
  <c r="L562" i="25"/>
  <c r="H562" i="47" s="1"/>
  <c r="E856" i="25"/>
  <c r="B856" i="47" s="1"/>
  <c r="H1000" i="25"/>
  <c r="J563" i="25"/>
  <c r="E563" i="47" s="1"/>
  <c r="H736" i="25"/>
  <c r="D736" i="47" s="1"/>
  <c r="F1116" i="25"/>
  <c r="F533" i="25"/>
  <c r="C533" i="47" s="1"/>
  <c r="K970" i="25"/>
  <c r="F970" i="47" s="1"/>
  <c r="I1087" i="25"/>
  <c r="L853" i="25"/>
  <c r="H853" i="47" s="1"/>
  <c r="K650" i="25"/>
  <c r="F650" i="47" s="1"/>
  <c r="E912" i="25"/>
  <c r="B912" i="47" s="1"/>
  <c r="H707" i="25"/>
  <c r="D707" i="47" s="1"/>
  <c r="E534" i="25"/>
  <c r="B534" i="47" s="1"/>
  <c r="E564" i="25"/>
  <c r="B564" i="47" s="1"/>
  <c r="F883" i="25"/>
  <c r="C883" i="47" s="1"/>
  <c r="H1058" i="25"/>
  <c r="E942" i="25"/>
  <c r="B942" i="47" s="1"/>
  <c r="L1000" i="25"/>
  <c r="H534" i="25"/>
  <c r="D534" i="47" s="1"/>
  <c r="K765" i="25"/>
  <c r="F765" i="47" s="1"/>
  <c r="L1116" i="25"/>
  <c r="N1116" i="24" s="1"/>
  <c r="F1087" i="25"/>
  <c r="I708" i="25"/>
  <c r="F1143" i="25"/>
  <c r="L941" i="25"/>
  <c r="H941" i="47" s="1"/>
  <c r="H824" i="25"/>
  <c r="D824" i="47" s="1"/>
  <c r="K1144" i="25"/>
  <c r="E1143" i="25"/>
  <c r="K1145" i="25"/>
  <c r="M883" i="25"/>
  <c r="G883" i="47" s="1"/>
  <c r="E622" i="25"/>
  <c r="B622" i="47" s="1"/>
  <c r="F650" i="25"/>
  <c r="C650" i="47" s="1"/>
  <c r="E796" i="25"/>
  <c r="B796" i="47" s="1"/>
  <c r="M621" i="25"/>
  <c r="G621" i="47" s="1"/>
  <c r="F708" i="25"/>
  <c r="C708" i="47" s="1"/>
  <c r="K1172" i="25"/>
  <c r="H1029" i="25"/>
  <c r="I621" i="25"/>
  <c r="I941" i="25"/>
  <c r="G1145" i="25"/>
  <c r="I1145" i="24" s="1"/>
  <c r="X1145" i="24" s="1"/>
  <c r="M912" i="25"/>
  <c r="G912" i="47" s="1"/>
  <c r="K534" i="25"/>
  <c r="F534" i="47" s="1"/>
  <c r="K1116" i="25"/>
  <c r="I765" i="25"/>
  <c r="L534" i="25"/>
  <c r="H534" i="47" s="1"/>
  <c r="L708" i="25"/>
  <c r="H708" i="47" s="1"/>
  <c r="J1087" i="25"/>
  <c r="G1173" i="25"/>
  <c r="I1173" i="24" s="1"/>
  <c r="X1173" i="24" s="1"/>
  <c r="I970" i="25"/>
  <c r="F824" i="25"/>
  <c r="C824" i="47" s="1"/>
  <c r="F1174" i="25"/>
  <c r="J1057" i="25"/>
  <c r="I1058" i="25"/>
  <c r="K794" i="25"/>
  <c r="F794" i="47" s="1"/>
  <c r="I795" i="25"/>
  <c r="F911" i="25"/>
  <c r="C911" i="47" s="1"/>
  <c r="E913" i="25"/>
  <c r="B913" i="47" s="1"/>
  <c r="M824" i="25"/>
  <c r="G824" i="47" s="1"/>
  <c r="M592" i="25"/>
  <c r="G592" i="47" s="1"/>
  <c r="J912" i="25"/>
  <c r="E912" i="47" s="1"/>
  <c r="J1029" i="25"/>
  <c r="J708" i="25"/>
  <c r="E708" i="47" s="1"/>
  <c r="J1058" i="25"/>
  <c r="M1173" i="25"/>
  <c r="I1116" i="25"/>
  <c r="G1029" i="25"/>
  <c r="J970" i="25"/>
  <c r="E970" i="47" s="1"/>
  <c r="F737" i="25"/>
  <c r="C737" i="47" s="1"/>
  <c r="E767" i="25"/>
  <c r="B767" i="47" s="1"/>
  <c r="I853" i="25"/>
  <c r="E650" i="25"/>
  <c r="B650" i="47" s="1"/>
  <c r="E1173" i="25"/>
  <c r="H1087" i="25"/>
  <c r="I766" i="25"/>
  <c r="M795" i="25"/>
  <c r="G795" i="47" s="1"/>
  <c r="F1173" i="25"/>
  <c r="M941" i="25"/>
  <c r="G941" i="47" s="1"/>
  <c r="M737" i="25"/>
  <c r="G737" i="47" s="1"/>
  <c r="M794" i="25"/>
  <c r="G794" i="47" s="1"/>
  <c r="I1000" i="25"/>
  <c r="J592" i="25"/>
  <c r="E592" i="47" s="1"/>
  <c r="L1174" i="25"/>
  <c r="N1174" i="24" s="1"/>
  <c r="M970" i="25"/>
  <c r="G970" i="47" s="1"/>
  <c r="K592" i="25"/>
  <c r="F592" i="47" s="1"/>
  <c r="H592" i="25"/>
  <c r="D592" i="47" s="1"/>
  <c r="K708" i="25"/>
  <c r="F708" i="47" s="1"/>
  <c r="F592" i="25"/>
  <c r="C592" i="47" s="1"/>
  <c r="G912" i="25"/>
  <c r="G1087" i="25"/>
  <c r="H795" i="25"/>
  <c r="D795" i="47" s="1"/>
  <c r="L882" i="25"/>
  <c r="H882" i="47" s="1"/>
  <c r="H1116" i="25"/>
  <c r="M1087" i="25"/>
  <c r="H766" i="25"/>
  <c r="D766" i="47" s="1"/>
  <c r="I737" i="25"/>
  <c r="E709" i="25"/>
  <c r="B709" i="47" s="1"/>
  <c r="F1058" i="25"/>
  <c r="K1174" i="25"/>
  <c r="J621" i="25"/>
  <c r="E621" i="47" s="1"/>
  <c r="I563" i="25"/>
  <c r="E651" i="25"/>
  <c r="B651" i="47" s="1"/>
  <c r="G708" i="25"/>
  <c r="J679" i="25"/>
  <c r="E679" i="47" s="1"/>
  <c r="E854" i="25"/>
  <c r="B854" i="47" s="1"/>
  <c r="G534" i="25"/>
  <c r="J650" i="25"/>
  <c r="E650" i="47" s="1"/>
  <c r="H679" i="25"/>
  <c r="D679" i="47" s="1"/>
  <c r="G1058" i="25"/>
  <c r="I1173" i="25"/>
  <c r="J1000" i="25"/>
  <c r="M563" i="25"/>
  <c r="G563" i="47" s="1"/>
  <c r="I1174" i="25"/>
  <c r="H1086" i="25"/>
  <c r="I592" i="25"/>
  <c r="G941" i="25"/>
  <c r="E535" i="25"/>
  <c r="B535" i="47" s="1"/>
  <c r="L795" i="25"/>
  <c r="H795" i="47" s="1"/>
  <c r="E738" i="25"/>
  <c r="B738" i="47" s="1"/>
  <c r="L1087" i="25"/>
  <c r="H1144" i="25"/>
  <c r="F765" i="25"/>
  <c r="C765" i="47" s="1"/>
  <c r="E1174" i="25"/>
  <c r="K852" i="25"/>
  <c r="F852" i="47" s="1"/>
  <c r="G679" i="25"/>
  <c r="I969" i="25"/>
  <c r="M708" i="25"/>
  <c r="G708" i="47" s="1"/>
  <c r="M1174" i="25"/>
  <c r="M1029" i="25"/>
  <c r="I824" i="25"/>
  <c r="I1145" i="25"/>
  <c r="G563" i="25"/>
  <c r="G853" i="25"/>
  <c r="M766" i="25"/>
  <c r="G766" i="47" s="1"/>
  <c r="J1174" i="25"/>
  <c r="J766" i="25"/>
  <c r="E766" i="47" s="1"/>
  <c r="I1029" i="25"/>
  <c r="J1145" i="25"/>
  <c r="E1029" i="25"/>
  <c r="L1029" i="25"/>
  <c r="E1116" i="25"/>
  <c r="M534" i="25"/>
  <c r="G534" i="47" s="1"/>
  <c r="G737" i="25"/>
  <c r="L563" i="25"/>
  <c r="H563" i="47" s="1"/>
  <c r="F1145" i="25"/>
  <c r="H970" i="25"/>
  <c r="D970" i="47" s="1"/>
  <c r="J737" i="25"/>
  <c r="E737" i="47" s="1"/>
  <c r="F795" i="25"/>
  <c r="C795" i="47" s="1"/>
  <c r="K679" i="25"/>
  <c r="F679" i="47" s="1"/>
  <c r="I679" i="25"/>
  <c r="G1116" i="25"/>
  <c r="I883" i="25"/>
  <c r="L1173" i="25"/>
  <c r="N1173" i="24" s="1"/>
  <c r="L883" i="25"/>
  <c r="H883" i="47" s="1"/>
  <c r="H1174" i="25"/>
  <c r="K1058" i="25"/>
  <c r="H563" i="25"/>
  <c r="D563" i="47" s="1"/>
  <c r="K766" i="25"/>
  <c r="F766" i="47" s="1"/>
  <c r="G795" i="25"/>
  <c r="H1143" i="25"/>
  <c r="L766" i="25"/>
  <c r="H766" i="47" s="1"/>
  <c r="F1115" i="25"/>
  <c r="J941" i="25"/>
  <c r="E941" i="47" s="1"/>
  <c r="E680" i="25"/>
  <c r="B680" i="47" s="1"/>
  <c r="L970" i="25"/>
  <c r="H970" i="47" s="1"/>
  <c r="L679" i="25"/>
  <c r="H679" i="47" s="1"/>
  <c r="J853" i="25"/>
  <c r="E853" i="47" s="1"/>
  <c r="L1058" i="25"/>
  <c r="H1173" i="25"/>
  <c r="M1144" i="25"/>
  <c r="J883" i="25"/>
  <c r="E883" i="47" s="1"/>
  <c r="E593" i="25"/>
  <c r="B593" i="47" s="1"/>
  <c r="J534" i="25"/>
  <c r="E534" i="47" s="1"/>
  <c r="G970" i="25"/>
  <c r="G969" i="25"/>
  <c r="I912" i="25"/>
  <c r="K621" i="25"/>
  <c r="F621" i="47" s="1"/>
  <c r="E1000" i="25"/>
  <c r="J1173" i="25"/>
  <c r="J1116" i="25"/>
  <c r="H737" i="25"/>
  <c r="D737" i="47" s="1"/>
  <c r="E1087" i="25"/>
  <c r="F912" i="25"/>
  <c r="C912" i="47" s="1"/>
  <c r="H912" i="25"/>
  <c r="D912" i="47" s="1"/>
  <c r="K883" i="25"/>
  <c r="F883" i="47" s="1"/>
  <c r="F679" i="25"/>
  <c r="C679" i="47" s="1"/>
  <c r="G621" i="25"/>
  <c r="K824" i="25"/>
  <c r="F824" i="47" s="1"/>
  <c r="H853" i="25"/>
  <c r="D853" i="47" s="1"/>
  <c r="M1057" i="25"/>
  <c r="E884" i="25"/>
  <c r="B884" i="47" s="1"/>
  <c r="J824" i="25"/>
  <c r="E824" i="47" s="1"/>
  <c r="K1000" i="25"/>
  <c r="G650" i="25"/>
  <c r="L650" i="25"/>
  <c r="H650" i="47" s="1"/>
  <c r="F941" i="25"/>
  <c r="C941" i="47" s="1"/>
  <c r="K795" i="25"/>
  <c r="F795" i="47" s="1"/>
  <c r="F562" i="25"/>
  <c r="C562" i="47" s="1"/>
  <c r="I534" i="25"/>
  <c r="F853" i="25"/>
  <c r="C853" i="47" s="1"/>
  <c r="H621" i="25"/>
  <c r="D621" i="47" s="1"/>
  <c r="H941" i="25"/>
  <c r="D941" i="47" s="1"/>
  <c r="G883" i="25"/>
  <c r="E825" i="25"/>
  <c r="B825" i="47" s="1"/>
  <c r="J794" i="25"/>
  <c r="E794" i="47" s="1"/>
  <c r="G1000" i="25"/>
  <c r="F621" i="25"/>
  <c r="C621" i="47" s="1"/>
  <c r="M1058" i="25"/>
  <c r="E971" i="25"/>
  <c r="B971" i="47" s="1"/>
  <c r="G592" i="25"/>
  <c r="F766" i="25"/>
  <c r="C766" i="47" s="1"/>
  <c r="E1145" i="25"/>
  <c r="F563" i="25"/>
  <c r="C563" i="47" s="1"/>
  <c r="M650" i="25"/>
  <c r="G650" i="47" s="1"/>
  <c r="L1145" i="25"/>
  <c r="N1145" i="24" s="1"/>
  <c r="M853" i="25"/>
  <c r="G853" i="47" s="1"/>
  <c r="K1029" i="25"/>
  <c r="M1145" i="25"/>
  <c r="G913" i="25"/>
  <c r="L651" i="25"/>
  <c r="H651" i="47" s="1"/>
  <c r="G1088" i="25"/>
  <c r="L913" i="25"/>
  <c r="H913" i="47" s="1"/>
  <c r="F1175" i="25"/>
  <c r="G824" i="25"/>
  <c r="I942" i="25"/>
  <c r="K1146" i="25"/>
  <c r="G884" i="25"/>
  <c r="F1088" i="25"/>
  <c r="H913" i="25"/>
  <c r="D913" i="47" s="1"/>
  <c r="M1001" i="25"/>
  <c r="H1001" i="25"/>
  <c r="K1059" i="25"/>
  <c r="H738" i="25"/>
  <c r="D738" i="47" s="1"/>
  <c r="L796" i="25"/>
  <c r="H796" i="47" s="1"/>
  <c r="J622" i="25"/>
  <c r="E622" i="47" s="1"/>
  <c r="I680" i="25"/>
  <c r="E565" i="25"/>
  <c r="B565" i="47" s="1"/>
  <c r="M1117" i="25"/>
  <c r="F942" i="25"/>
  <c r="C942" i="47" s="1"/>
  <c r="K709" i="25"/>
  <c r="F709" i="47" s="1"/>
  <c r="H767" i="25"/>
  <c r="D767" i="47" s="1"/>
  <c r="L1030" i="25"/>
  <c r="M680" i="25"/>
  <c r="G680" i="47" s="1"/>
  <c r="I1059" i="25"/>
  <c r="G766" i="25"/>
  <c r="M1175" i="25"/>
  <c r="M1000" i="25"/>
  <c r="L824" i="25"/>
  <c r="H824" i="47" s="1"/>
  <c r="G1146" i="25"/>
  <c r="I1146" i="24" s="1"/>
  <c r="X1146" i="24" s="1"/>
  <c r="M564" i="25"/>
  <c r="G564" i="47" s="1"/>
  <c r="K1088" i="25"/>
  <c r="E1030" i="25"/>
  <c r="L622" i="25"/>
  <c r="H622" i="47" s="1"/>
  <c r="J738" i="25"/>
  <c r="E738" i="47" s="1"/>
  <c r="G796" i="25"/>
  <c r="E739" i="25"/>
  <c r="B739" i="47" s="1"/>
  <c r="E885" i="25"/>
  <c r="B885" i="47" s="1"/>
  <c r="L854" i="25"/>
  <c r="H854" i="47" s="1"/>
  <c r="J767" i="25"/>
  <c r="E767" i="47" s="1"/>
  <c r="E1001" i="25"/>
  <c r="E943" i="25"/>
  <c r="B943" i="47" s="1"/>
  <c r="K1173" i="25"/>
  <c r="H709" i="25"/>
  <c r="D709" i="47" s="1"/>
  <c r="K738" i="25"/>
  <c r="F738" i="47" s="1"/>
  <c r="M1088" i="25"/>
  <c r="E1058" i="25"/>
  <c r="L1175" i="25"/>
  <c r="N1175" i="24" s="1"/>
  <c r="F1030" i="25"/>
  <c r="G593" i="25"/>
  <c r="E594" i="25"/>
  <c r="B594" i="47" s="1"/>
  <c r="H650" i="25"/>
  <c r="D650" i="47" s="1"/>
  <c r="F1000" i="25"/>
  <c r="I650" i="25"/>
  <c r="K651" i="25"/>
  <c r="F651" i="47" s="1"/>
  <c r="E1088" i="25"/>
  <c r="L884" i="25"/>
  <c r="H884" i="47" s="1"/>
  <c r="E914" i="25"/>
  <c r="B914" i="47" s="1"/>
  <c r="F1001" i="25"/>
  <c r="K825" i="25"/>
  <c r="F825" i="47" s="1"/>
  <c r="F680" i="25"/>
  <c r="C680" i="47" s="1"/>
  <c r="F825" i="25"/>
  <c r="C825" i="47" s="1"/>
  <c r="F854" i="25"/>
  <c r="C854" i="47" s="1"/>
  <c r="K1117" i="25"/>
  <c r="I1175" i="25"/>
  <c r="I738" i="25"/>
  <c r="J1059" i="25"/>
  <c r="J913" i="25"/>
  <c r="E913" i="47" s="1"/>
  <c r="F1117" i="25"/>
  <c r="E1059" i="25"/>
  <c r="H942" i="25"/>
  <c r="D942" i="47" s="1"/>
  <c r="I622" i="25"/>
  <c r="K1175" i="25"/>
  <c r="G767" i="25"/>
  <c r="J593" i="25"/>
  <c r="E593" i="47" s="1"/>
  <c r="K942" i="25"/>
  <c r="F942" i="47" s="1"/>
  <c r="E1175" i="25"/>
  <c r="E1117" i="25"/>
  <c r="I825" i="25"/>
  <c r="F796" i="25"/>
  <c r="C796" i="47" s="1"/>
  <c r="L709" i="25"/>
  <c r="H709" i="47" s="1"/>
  <c r="H971" i="25"/>
  <c r="D971" i="47" s="1"/>
  <c r="H854" i="25"/>
  <c r="D854" i="47" s="1"/>
  <c r="G622" i="25"/>
  <c r="H564" i="25"/>
  <c r="D564" i="47" s="1"/>
  <c r="I651" i="25"/>
  <c r="L621" i="25"/>
  <c r="H621" i="47" s="1"/>
  <c r="E768" i="25"/>
  <c r="B768" i="47" s="1"/>
  <c r="L1001" i="25"/>
  <c r="H1059" i="25"/>
  <c r="M796" i="25"/>
  <c r="G796" i="47" s="1"/>
  <c r="G651" i="25"/>
  <c r="I767" i="25"/>
  <c r="H883" i="25"/>
  <c r="D883" i="47" s="1"/>
  <c r="M884" i="25"/>
  <c r="G884" i="47" s="1"/>
  <c r="G942" i="25"/>
  <c r="M622" i="25"/>
  <c r="G622" i="47" s="1"/>
  <c r="E972" i="25"/>
  <c r="B972" i="47" s="1"/>
  <c r="F593" i="25"/>
  <c r="C593" i="47" s="1"/>
  <c r="E1146" i="25"/>
  <c r="H884" i="25"/>
  <c r="D884" i="47" s="1"/>
  <c r="F971" i="25"/>
  <c r="C971" i="47" s="1"/>
  <c r="L971" i="25"/>
  <c r="H971" i="47" s="1"/>
  <c r="L1117" i="25"/>
  <c r="N1117" i="24" s="1"/>
  <c r="E681" i="25"/>
  <c r="B681" i="47" s="1"/>
  <c r="J709" i="25"/>
  <c r="E709" i="47" s="1"/>
  <c r="K1087" i="25"/>
  <c r="J1175" i="25"/>
  <c r="I1030" i="25"/>
  <c r="J1030" i="25"/>
  <c r="E710" i="25"/>
  <c r="B710" i="47" s="1"/>
  <c r="J1001" i="25"/>
  <c r="J825" i="25"/>
  <c r="E825" i="47" s="1"/>
  <c r="K737" i="25"/>
  <c r="F737" i="47" s="1"/>
  <c r="L680" i="25"/>
  <c r="H680" i="47" s="1"/>
  <c r="K796" i="25"/>
  <c r="F796" i="47" s="1"/>
  <c r="J1146" i="25"/>
  <c r="M679" i="25"/>
  <c r="G679" i="47" s="1"/>
  <c r="G1059" i="25"/>
  <c r="L942" i="25"/>
  <c r="H942" i="47" s="1"/>
  <c r="H1175" i="25"/>
  <c r="M1116" i="25"/>
  <c r="I1088" i="25"/>
  <c r="M942" i="25"/>
  <c r="G942" i="47" s="1"/>
  <c r="M593" i="25"/>
  <c r="G593" i="47" s="1"/>
  <c r="M854" i="25"/>
  <c r="G854" i="47" s="1"/>
  <c r="G1174" i="25"/>
  <c r="I1174" i="24" s="1"/>
  <c r="X1174" i="24" s="1"/>
  <c r="I796" i="25"/>
  <c r="G1001" i="25"/>
  <c r="K912" i="25"/>
  <c r="F912" i="47" s="1"/>
  <c r="M1146" i="25"/>
  <c r="K853" i="25"/>
  <c r="F853" i="47" s="1"/>
  <c r="F1029" i="25"/>
  <c r="F622" i="25"/>
  <c r="C622" i="47" s="1"/>
  <c r="F767" i="25"/>
  <c r="C767" i="47" s="1"/>
  <c r="F970" i="25"/>
  <c r="C970" i="47" s="1"/>
  <c r="H708" i="25"/>
  <c r="D708" i="47" s="1"/>
  <c r="L738" i="25"/>
  <c r="H738" i="47" s="1"/>
  <c r="H680" i="25"/>
  <c r="D680" i="47" s="1"/>
  <c r="F1059" i="25"/>
  <c r="H1030" i="25"/>
  <c r="H1117" i="25"/>
  <c r="K1030" i="25"/>
  <c r="G680" i="25"/>
  <c r="I593" i="25"/>
  <c r="E652" i="25"/>
  <c r="B652" i="47" s="1"/>
  <c r="H1145" i="25"/>
  <c r="F913" i="25"/>
  <c r="C913" i="47" s="1"/>
  <c r="K971" i="25"/>
  <c r="F971" i="47" s="1"/>
  <c r="M709" i="25"/>
  <c r="G709" i="47" s="1"/>
  <c r="F738" i="25"/>
  <c r="C738" i="47" s="1"/>
  <c r="I971" i="25"/>
  <c r="H622" i="25"/>
  <c r="D622" i="47" s="1"/>
  <c r="M651" i="25"/>
  <c r="G651" i="47" s="1"/>
  <c r="H796" i="25"/>
  <c r="D796" i="47" s="1"/>
  <c r="J971" i="25"/>
  <c r="E971" i="47" s="1"/>
  <c r="M825" i="25"/>
  <c r="G825" i="47" s="1"/>
  <c r="L1146" i="25"/>
  <c r="N1146" i="24" s="1"/>
  <c r="J680" i="25"/>
  <c r="E680" i="47" s="1"/>
  <c r="K622" i="25"/>
  <c r="F622" i="47" s="1"/>
  <c r="I884" i="25"/>
  <c r="M767" i="25"/>
  <c r="G767" i="47" s="1"/>
  <c r="L1088" i="25"/>
  <c r="G825" i="25"/>
  <c r="G1030" i="25"/>
  <c r="G738" i="25"/>
  <c r="E826" i="25"/>
  <c r="B826" i="47" s="1"/>
  <c r="F564" i="25"/>
  <c r="C564" i="47" s="1"/>
  <c r="I1146" i="25"/>
  <c r="L767" i="25"/>
  <c r="H767" i="47" s="1"/>
  <c r="G709" i="25"/>
  <c r="J1117" i="25"/>
  <c r="M971" i="25"/>
  <c r="G971" i="47" s="1"/>
  <c r="L1059" i="25"/>
  <c r="K884" i="25"/>
  <c r="F884" i="47" s="1"/>
  <c r="H1146" i="25"/>
  <c r="M913" i="25"/>
  <c r="G913" i="47" s="1"/>
  <c r="F1146" i="25"/>
  <c r="G854" i="25"/>
  <c r="K1001" i="25"/>
  <c r="K564" i="25"/>
  <c r="F564" i="47" s="1"/>
  <c r="K593" i="25"/>
  <c r="F593" i="47" s="1"/>
  <c r="G1175" i="25"/>
  <c r="I1175" i="24" s="1"/>
  <c r="X1175" i="24" s="1"/>
  <c r="J942" i="25"/>
  <c r="E942" i="47" s="1"/>
  <c r="E855" i="25"/>
  <c r="B855" i="47" s="1"/>
  <c r="L564" i="25"/>
  <c r="H564" i="47" s="1"/>
  <c r="H1088" i="25"/>
  <c r="K854" i="25"/>
  <c r="F854" i="47" s="1"/>
  <c r="J884" i="25"/>
  <c r="E884" i="47" s="1"/>
  <c r="I913" i="25"/>
  <c r="K767" i="25"/>
  <c r="F767" i="47" s="1"/>
  <c r="F884" i="25"/>
  <c r="C884" i="47" s="1"/>
  <c r="I709" i="25"/>
  <c r="M1059" i="25"/>
  <c r="I1117" i="25"/>
  <c r="M738" i="25"/>
  <c r="G738" i="47" s="1"/>
  <c r="K941" i="25"/>
  <c r="F941" i="47" s="1"/>
  <c r="K680" i="25"/>
  <c r="F680" i="47" s="1"/>
  <c r="F709" i="25"/>
  <c r="C709" i="47" s="1"/>
  <c r="L592" i="25"/>
  <c r="H592" i="47" s="1"/>
  <c r="I564" i="25"/>
  <c r="G971" i="25"/>
  <c r="J564" i="25"/>
  <c r="E564" i="47" s="1"/>
  <c r="I854" i="25"/>
  <c r="J854" i="25"/>
  <c r="E854" i="47" s="1"/>
  <c r="L593" i="25"/>
  <c r="H593" i="47" s="1"/>
  <c r="K913" i="25"/>
  <c r="F913" i="47" s="1"/>
  <c r="E623" i="25"/>
  <c r="B623" i="47" s="1"/>
  <c r="G1117" i="25"/>
  <c r="J651" i="25"/>
  <c r="E651" i="47" s="1"/>
  <c r="K563" i="25"/>
  <c r="F563" i="47" s="1"/>
  <c r="H825" i="25"/>
  <c r="D825" i="47" s="1"/>
  <c r="L737" i="25"/>
  <c r="H737" i="47" s="1"/>
  <c r="G564" i="25"/>
  <c r="H651" i="25"/>
  <c r="D651" i="47" s="1"/>
  <c r="J1088" i="25"/>
  <c r="L825" i="25"/>
  <c r="H825" i="47" s="1"/>
  <c r="I1001" i="25"/>
  <c r="J795" i="25"/>
  <c r="E795" i="47" s="1"/>
  <c r="M1030" i="25"/>
  <c r="J796" i="25"/>
  <c r="E796" i="47" s="1"/>
  <c r="F651" i="25"/>
  <c r="C651" i="47" s="1"/>
  <c r="H593" i="25"/>
  <c r="D593" i="47" s="1"/>
  <c r="E797" i="25"/>
  <c r="B797" i="47" s="1"/>
  <c r="L912" i="25"/>
  <c r="H912" i="47" s="1"/>
  <c r="L623" i="25"/>
  <c r="H623" i="47" s="1"/>
  <c r="L652" i="25"/>
  <c r="H652" i="47" s="1"/>
  <c r="L885" i="25"/>
  <c r="H885" i="47" s="1"/>
  <c r="I1118" i="25"/>
  <c r="I1031" i="25"/>
  <c r="K1118" i="25"/>
  <c r="I768" i="25"/>
  <c r="G914" i="25"/>
  <c r="G739" i="25"/>
  <c r="H1176" i="25"/>
  <c r="J1089" i="25"/>
  <c r="I943" i="25"/>
  <c r="G768" i="25"/>
  <c r="E1031" i="25"/>
  <c r="E624" i="25"/>
  <c r="B624" i="47" s="1"/>
  <c r="E595" i="25"/>
  <c r="B595" i="47" s="1"/>
  <c r="K623" i="25"/>
  <c r="F623" i="47" s="1"/>
  <c r="J885" i="25"/>
  <c r="E885" i="47" s="1"/>
  <c r="M1031" i="25"/>
  <c r="G1031" i="25"/>
  <c r="I623" i="25"/>
  <c r="G623" i="25"/>
  <c r="J594" i="25"/>
  <c r="E594" i="47" s="1"/>
  <c r="H914" i="25"/>
  <c r="D914" i="47" s="1"/>
  <c r="J681" i="25"/>
  <c r="E681" i="47" s="1"/>
  <c r="I885" i="25"/>
  <c r="H972" i="25"/>
  <c r="D972" i="47" s="1"/>
  <c r="G652" i="25"/>
  <c r="F1031" i="25"/>
  <c r="J914" i="25"/>
  <c r="E914" i="47" s="1"/>
  <c r="H1060" i="25"/>
  <c r="E1176" i="25"/>
  <c r="E915" i="25"/>
  <c r="B915" i="47" s="1"/>
  <c r="H652" i="25"/>
  <c r="D652" i="47" s="1"/>
  <c r="I914" i="25"/>
  <c r="I972" i="25"/>
  <c r="H797" i="25"/>
  <c r="D797" i="47" s="1"/>
  <c r="J652" i="25"/>
  <c r="E652" i="47" s="1"/>
  <c r="F1176" i="25"/>
  <c r="I855" i="25"/>
  <c r="H1089" i="25"/>
  <c r="J739" i="25"/>
  <c r="E739" i="47" s="1"/>
  <c r="F739" i="25"/>
  <c r="C739" i="47" s="1"/>
  <c r="M1089" i="25"/>
  <c r="G972" i="25"/>
  <c r="J768" i="25"/>
  <c r="E768" i="47" s="1"/>
  <c r="I739" i="25"/>
  <c r="H826" i="25"/>
  <c r="D826" i="47" s="1"/>
  <c r="F710" i="25"/>
  <c r="C710" i="47" s="1"/>
  <c r="K1089" i="25"/>
  <c r="E1118" i="25"/>
  <c r="E944" i="25"/>
  <c r="B944" i="47" s="1"/>
  <c r="K594" i="25"/>
  <c r="F594" i="47" s="1"/>
  <c r="K1176" i="25"/>
  <c r="G885" i="25"/>
  <c r="M972" i="25"/>
  <c r="G972" i="47" s="1"/>
  <c r="M885" i="25"/>
  <c r="G885" i="47" s="1"/>
  <c r="K943" i="25"/>
  <c r="F943" i="47" s="1"/>
  <c r="H1118" i="25"/>
  <c r="M1002" i="25"/>
  <c r="E740" i="25"/>
  <c r="B740" i="47" s="1"/>
  <c r="M623" i="25"/>
  <c r="G623" i="47" s="1"/>
  <c r="I1176" i="25"/>
  <c r="F623" i="25"/>
  <c r="C623" i="47" s="1"/>
  <c r="I1089" i="25"/>
  <c r="L739" i="25"/>
  <c r="H739" i="47" s="1"/>
  <c r="F943" i="25"/>
  <c r="C943" i="47" s="1"/>
  <c r="F594" i="25"/>
  <c r="C594" i="47" s="1"/>
  <c r="K681" i="25"/>
  <c r="F681" i="47" s="1"/>
  <c r="K885" i="25"/>
  <c r="F885" i="47" s="1"/>
  <c r="L914" i="25"/>
  <c r="H914" i="47" s="1"/>
  <c r="I1060" i="25"/>
  <c r="F797" i="25"/>
  <c r="C797" i="47" s="1"/>
  <c r="F1089" i="25"/>
  <c r="K826" i="25"/>
  <c r="F826" i="47" s="1"/>
  <c r="K710" i="25"/>
  <c r="F710" i="47" s="1"/>
  <c r="L797" i="25"/>
  <c r="H797" i="47" s="1"/>
  <c r="J1002" i="25"/>
  <c r="F1147" i="25"/>
  <c r="M797" i="25"/>
  <c r="G797" i="47" s="1"/>
  <c r="M855" i="25"/>
  <c r="G855" i="47" s="1"/>
  <c r="E1002" i="25"/>
  <c r="K652" i="25"/>
  <c r="F652" i="47" s="1"/>
  <c r="M739" i="25"/>
  <c r="G739" i="47" s="1"/>
  <c r="F855" i="25"/>
  <c r="C855" i="47" s="1"/>
  <c r="G1060" i="25"/>
  <c r="E827" i="25"/>
  <c r="B827" i="47" s="1"/>
  <c r="G710" i="25"/>
  <c r="E886" i="25"/>
  <c r="B886" i="47" s="1"/>
  <c r="K1002" i="25"/>
  <c r="J797" i="25"/>
  <c r="E797" i="47" s="1"/>
  <c r="J1031" i="25"/>
  <c r="G797" i="25"/>
  <c r="M594" i="25"/>
  <c r="G594" i="47" s="1"/>
  <c r="L1089" i="25"/>
  <c r="J972" i="25"/>
  <c r="E972" i="47" s="1"/>
  <c r="L1060" i="25"/>
  <c r="J943" i="25"/>
  <c r="E943" i="47" s="1"/>
  <c r="F1002" i="25"/>
  <c r="K1060" i="25"/>
  <c r="E973" i="25"/>
  <c r="B973" i="47" s="1"/>
  <c r="F885" i="25"/>
  <c r="C885" i="47" s="1"/>
  <c r="J710" i="25"/>
  <c r="E710" i="47" s="1"/>
  <c r="I1002" i="25"/>
  <c r="K768" i="25"/>
  <c r="F768" i="47" s="1"/>
  <c r="E653" i="25"/>
  <c r="B653" i="47" s="1"/>
  <c r="G1118" i="25"/>
  <c r="I710" i="25"/>
  <c r="H943" i="25"/>
  <c r="D943" i="47" s="1"/>
  <c r="L1118" i="25"/>
  <c r="N1118" i="24" s="1"/>
  <c r="H710" i="25"/>
  <c r="D710" i="47" s="1"/>
  <c r="L681" i="25"/>
  <c r="H681" i="47" s="1"/>
  <c r="M1176" i="25"/>
  <c r="G826" i="25"/>
  <c r="K914" i="25"/>
  <c r="F914" i="47" s="1"/>
  <c r="G1147" i="25"/>
  <c r="I1147" i="24" s="1"/>
  <c r="X1147" i="24" s="1"/>
  <c r="I652" i="25"/>
  <c r="H768" i="25"/>
  <c r="D768" i="47" s="1"/>
  <c r="J623" i="25"/>
  <c r="E623" i="47" s="1"/>
  <c r="M768" i="25"/>
  <c r="G768" i="47" s="1"/>
  <c r="L826" i="25"/>
  <c r="H826" i="47" s="1"/>
  <c r="F972" i="25"/>
  <c r="C972" i="47" s="1"/>
  <c r="M1060" i="25"/>
  <c r="I681" i="25"/>
  <c r="H739" i="25"/>
  <c r="D739" i="47" s="1"/>
  <c r="E1089" i="25"/>
  <c r="J855" i="25"/>
  <c r="E855" i="47" s="1"/>
  <c r="M1147" i="25"/>
  <c r="H1147" i="25"/>
  <c r="L855" i="25"/>
  <c r="H855" i="47" s="1"/>
  <c r="L1147" i="25"/>
  <c r="N1147" i="24" s="1"/>
  <c r="K1147" i="25"/>
  <c r="K1031" i="25"/>
  <c r="H1031" i="25"/>
  <c r="I797" i="25"/>
  <c r="M710" i="25"/>
  <c r="G710" i="47" s="1"/>
  <c r="I594" i="25"/>
  <c r="L943" i="25"/>
  <c r="H943" i="47" s="1"/>
  <c r="E682" i="25"/>
  <c r="B682" i="47" s="1"/>
  <c r="M826" i="25"/>
  <c r="G826" i="47" s="1"/>
  <c r="G1002" i="25"/>
  <c r="L594" i="25"/>
  <c r="H594" i="47" s="1"/>
  <c r="G855" i="25"/>
  <c r="H681" i="25"/>
  <c r="D681" i="47" s="1"/>
  <c r="J1060" i="25"/>
  <c r="F681" i="25"/>
  <c r="C681" i="47" s="1"/>
  <c r="H855" i="25"/>
  <c r="D855" i="47" s="1"/>
  <c r="K972" i="25"/>
  <c r="F972" i="47" s="1"/>
  <c r="F1060" i="25"/>
  <c r="M652" i="25"/>
  <c r="G652" i="47" s="1"/>
  <c r="H594" i="25"/>
  <c r="D594" i="47" s="1"/>
  <c r="E711" i="25"/>
  <c r="B711" i="47" s="1"/>
  <c r="L1002" i="25"/>
  <c r="M914" i="25"/>
  <c r="G914" i="47" s="1"/>
  <c r="I826" i="25"/>
  <c r="F826" i="25"/>
  <c r="C826" i="47" s="1"/>
  <c r="F1118" i="25"/>
  <c r="E798" i="25"/>
  <c r="B798" i="47" s="1"/>
  <c r="J1176" i="25"/>
  <c r="E769" i="25"/>
  <c r="B769" i="47" s="1"/>
  <c r="E1147" i="25"/>
  <c r="G943" i="25"/>
  <c r="G681" i="25"/>
  <c r="M1118" i="25"/>
  <c r="L1119" i="25"/>
  <c r="N1119" i="24" s="1"/>
  <c r="F856" i="25"/>
  <c r="C856" i="47" s="1"/>
  <c r="J915" i="25"/>
  <c r="E915" i="47" s="1"/>
  <c r="E770" i="25"/>
  <c r="B770" i="47" s="1"/>
  <c r="K797" i="25"/>
  <c r="F797" i="47" s="1"/>
  <c r="I1148" i="25"/>
  <c r="M1090" i="25"/>
  <c r="E1060" i="25"/>
  <c r="K973" i="25"/>
  <c r="F973" i="47" s="1"/>
  <c r="H623" i="25"/>
  <c r="D623" i="47" s="1"/>
  <c r="L768" i="25"/>
  <c r="H768" i="47" s="1"/>
  <c r="E625" i="25"/>
  <c r="B625" i="47" s="1"/>
  <c r="H682" i="25"/>
  <c r="D682" i="47" s="1"/>
  <c r="J740" i="25"/>
  <c r="E740" i="47" s="1"/>
  <c r="H827" i="25"/>
  <c r="D827" i="47" s="1"/>
  <c r="L624" i="25"/>
  <c r="H624" i="47" s="1"/>
  <c r="I769" i="25"/>
  <c r="I915" i="25"/>
  <c r="J944" i="25"/>
  <c r="E944" i="47" s="1"/>
  <c r="E974" i="25"/>
  <c r="B974" i="47" s="1"/>
  <c r="J826" i="25"/>
  <c r="E826" i="47" s="1"/>
  <c r="I653" i="25"/>
  <c r="E1148" i="25"/>
  <c r="I856" i="25"/>
  <c r="M943" i="25"/>
  <c r="G943" i="47" s="1"/>
  <c r="H1148" i="25"/>
  <c r="E828" i="25"/>
  <c r="B828" i="47" s="1"/>
  <c r="F1090" i="25"/>
  <c r="G1090" i="25"/>
  <c r="M798" i="25"/>
  <c r="G798" i="47" s="1"/>
  <c r="G1032" i="25"/>
  <c r="L1148" i="25"/>
  <c r="N1148" i="24" s="1"/>
  <c r="F652" i="25"/>
  <c r="C652" i="47" s="1"/>
  <c r="H1119" i="25"/>
  <c r="L710" i="25"/>
  <c r="H710" i="47" s="1"/>
  <c r="L1090" i="25"/>
  <c r="J973" i="25"/>
  <c r="E973" i="47" s="1"/>
  <c r="G973" i="25"/>
  <c r="G915" i="25"/>
  <c r="L1031" i="25"/>
  <c r="K1090" i="25"/>
  <c r="M711" i="25"/>
  <c r="G711" i="47" s="1"/>
  <c r="G1061" i="25"/>
  <c r="I973" i="25"/>
  <c r="L1061" i="25"/>
  <c r="H1032" i="25"/>
  <c r="F915" i="25"/>
  <c r="C915" i="47" s="1"/>
  <c r="F1061" i="25"/>
  <c r="K1061" i="25"/>
  <c r="L886" i="25"/>
  <c r="H886" i="47" s="1"/>
  <c r="E1032" i="25"/>
  <c r="M1119" i="25"/>
  <c r="H653" i="25"/>
  <c r="D653" i="47" s="1"/>
  <c r="E916" i="25"/>
  <c r="B916" i="47" s="1"/>
  <c r="K769" i="25"/>
  <c r="F769" i="47" s="1"/>
  <c r="H711" i="25"/>
  <c r="D711" i="47" s="1"/>
  <c r="F914" i="25"/>
  <c r="C914" i="47" s="1"/>
  <c r="L1176" i="25"/>
  <c r="N1176" i="24" s="1"/>
  <c r="J1118" i="25"/>
  <c r="G711" i="25"/>
  <c r="I1090" i="25"/>
  <c r="L944" i="25"/>
  <c r="H944" i="47" s="1"/>
  <c r="E683" i="25"/>
  <c r="B683" i="47" s="1"/>
  <c r="H769" i="25"/>
  <c r="D769" i="47" s="1"/>
  <c r="E741" i="25"/>
  <c r="B741" i="47" s="1"/>
  <c r="J624" i="25"/>
  <c r="E624" i="47" s="1"/>
  <c r="J827" i="25"/>
  <c r="E827" i="47" s="1"/>
  <c r="K682" i="25"/>
  <c r="F682" i="47" s="1"/>
  <c r="K1119" i="25"/>
  <c r="M973" i="25"/>
  <c r="G973" i="47" s="1"/>
  <c r="J1032" i="25"/>
  <c r="E945" i="25"/>
  <c r="B945" i="47" s="1"/>
  <c r="G798" i="25"/>
  <c r="H1002" i="25"/>
  <c r="G856" i="25"/>
  <c r="H624" i="25"/>
  <c r="D624" i="47" s="1"/>
  <c r="E1177" i="25"/>
  <c r="H973" i="25"/>
  <c r="D973" i="47" s="1"/>
  <c r="H915" i="25"/>
  <c r="D915" i="47" s="1"/>
  <c r="M740" i="25"/>
  <c r="G740" i="47" s="1"/>
  <c r="F653" i="25"/>
  <c r="C653" i="47" s="1"/>
  <c r="K1032" i="25"/>
  <c r="F1032" i="25"/>
  <c r="M856" i="25"/>
  <c r="G856" i="47" s="1"/>
  <c r="H740" i="25"/>
  <c r="D740" i="47" s="1"/>
  <c r="J653" i="25"/>
  <c r="E653" i="47" s="1"/>
  <c r="I1177" i="25"/>
  <c r="L827" i="25"/>
  <c r="H827" i="47" s="1"/>
  <c r="J856" i="25"/>
  <c r="E856" i="47" s="1"/>
  <c r="H886" i="25"/>
  <c r="D886" i="47" s="1"/>
  <c r="G769" i="25"/>
  <c r="K886" i="25"/>
  <c r="F886" i="47" s="1"/>
  <c r="J1177" i="25"/>
  <c r="I624" i="25"/>
  <c r="E1090" i="25"/>
  <c r="K624" i="25"/>
  <c r="F624" i="47" s="1"/>
  <c r="G944" i="25"/>
  <c r="F1119" i="25"/>
  <c r="K1003" i="25"/>
  <c r="J798" i="25"/>
  <c r="E798" i="47" s="1"/>
  <c r="L740" i="25"/>
  <c r="H740" i="47" s="1"/>
  <c r="F682" i="25"/>
  <c r="C682" i="47" s="1"/>
  <c r="J682" i="25"/>
  <c r="E682" i="47" s="1"/>
  <c r="I944" i="25"/>
  <c r="G1119" i="25"/>
  <c r="M682" i="25"/>
  <c r="G682" i="47" s="1"/>
  <c r="K740" i="25"/>
  <c r="F740" i="47" s="1"/>
  <c r="M886" i="25"/>
  <c r="G886" i="47" s="1"/>
  <c r="H1177" i="25"/>
  <c r="F944" i="25"/>
  <c r="C944" i="47" s="1"/>
  <c r="L856" i="25"/>
  <c r="H856" i="47" s="1"/>
  <c r="K1177" i="25"/>
  <c r="E799" i="25"/>
  <c r="B799" i="47" s="1"/>
  <c r="M653" i="25"/>
  <c r="G653" i="47" s="1"/>
  <c r="J1147" i="25"/>
  <c r="F1177" i="25"/>
  <c r="K855" i="25"/>
  <c r="F855" i="47" s="1"/>
  <c r="K653" i="25"/>
  <c r="F653" i="47" s="1"/>
  <c r="L769" i="25"/>
  <c r="H769" i="47" s="1"/>
  <c r="I1003" i="25"/>
  <c r="J1003" i="25"/>
  <c r="I740" i="25"/>
  <c r="M944" i="25"/>
  <c r="G944" i="47" s="1"/>
  <c r="F740" i="25"/>
  <c r="C740" i="47" s="1"/>
  <c r="F768" i="25"/>
  <c r="C768" i="47" s="1"/>
  <c r="E1061" i="25"/>
  <c r="F798" i="25"/>
  <c r="C798" i="47" s="1"/>
  <c r="G1003" i="25"/>
  <c r="M769" i="25"/>
  <c r="G769" i="47" s="1"/>
  <c r="G827" i="25"/>
  <c r="J1148" i="25"/>
  <c r="K827" i="25"/>
  <c r="F827" i="47" s="1"/>
  <c r="M827" i="25"/>
  <c r="G827" i="47" s="1"/>
  <c r="I886" i="25"/>
  <c r="H1003" i="25"/>
  <c r="M681" i="25"/>
  <c r="G681" i="47" s="1"/>
  <c r="L973" i="25"/>
  <c r="H973" i="47" s="1"/>
  <c r="H1090" i="25"/>
  <c r="H856" i="25"/>
  <c r="D856" i="47" s="1"/>
  <c r="J886" i="25"/>
  <c r="E886" i="47" s="1"/>
  <c r="F624" i="25"/>
  <c r="C624" i="47" s="1"/>
  <c r="E887" i="25"/>
  <c r="B887" i="47" s="1"/>
  <c r="L972" i="25"/>
  <c r="H972" i="47" s="1"/>
  <c r="L798" i="25"/>
  <c r="H798" i="47" s="1"/>
  <c r="F886" i="25"/>
  <c r="C886" i="47" s="1"/>
  <c r="F711" i="25"/>
  <c r="C711" i="47" s="1"/>
  <c r="L1003" i="25"/>
  <c r="I1032" i="25"/>
  <c r="I682" i="25"/>
  <c r="K711" i="25"/>
  <c r="F711" i="47" s="1"/>
  <c r="E857" i="25"/>
  <c r="B857" i="47" s="1"/>
  <c r="E1119" i="25"/>
  <c r="L711" i="25"/>
  <c r="H711" i="47" s="1"/>
  <c r="L915" i="25"/>
  <c r="H915" i="47" s="1"/>
  <c r="G682" i="25"/>
  <c r="F973" i="25"/>
  <c r="C973" i="47" s="1"/>
  <c r="K739" i="25"/>
  <c r="F739" i="47" s="1"/>
  <c r="K944" i="25"/>
  <c r="F944" i="47" s="1"/>
  <c r="H944" i="25"/>
  <c r="D944" i="47" s="1"/>
  <c r="J711" i="25"/>
  <c r="E711" i="47" s="1"/>
  <c r="J1119" i="25"/>
  <c r="F1148" i="25"/>
  <c r="F769" i="25"/>
  <c r="C769" i="47" s="1"/>
  <c r="L1177" i="25"/>
  <c r="N1177" i="24" s="1"/>
  <c r="H1061" i="25"/>
  <c r="K1148" i="25"/>
  <c r="F827" i="25"/>
  <c r="C827" i="47" s="1"/>
  <c r="L682" i="25"/>
  <c r="H682" i="47" s="1"/>
  <c r="L1032" i="25"/>
  <c r="G624" i="25"/>
  <c r="I1119" i="25"/>
  <c r="I711" i="25"/>
  <c r="H885" i="25"/>
  <c r="D885" i="47" s="1"/>
  <c r="M1061" i="25"/>
  <c r="I1147" i="25"/>
  <c r="M1177" i="25"/>
  <c r="M1148" i="25"/>
  <c r="I827" i="25"/>
  <c r="E1003" i="25"/>
  <c r="J1061" i="25"/>
  <c r="M915" i="25"/>
  <c r="G915" i="47" s="1"/>
  <c r="K915" i="25"/>
  <c r="F915" i="47" s="1"/>
  <c r="G1089" i="25"/>
  <c r="J1090" i="25"/>
  <c r="G1177" i="25"/>
  <c r="I1177" i="24" s="1"/>
  <c r="X1177" i="24" s="1"/>
  <c r="G740" i="25"/>
  <c r="G1148" i="25"/>
  <c r="I1148" i="24" s="1"/>
  <c r="X1148" i="24" s="1"/>
  <c r="G653" i="25"/>
  <c r="K856" i="25"/>
  <c r="F856" i="47" s="1"/>
  <c r="H798" i="25"/>
  <c r="D798" i="47" s="1"/>
  <c r="M624" i="25"/>
  <c r="G624" i="47" s="1"/>
  <c r="E712" i="25"/>
  <c r="B712" i="47" s="1"/>
  <c r="M1003" i="25"/>
  <c r="L653" i="25"/>
  <c r="H653" i="47" s="1"/>
  <c r="F1003" i="25"/>
  <c r="M1032" i="25"/>
  <c r="G886" i="25"/>
  <c r="I798" i="25"/>
  <c r="J769" i="25"/>
  <c r="E769" i="47" s="1"/>
  <c r="I1061" i="25"/>
  <c r="G1176" i="25"/>
  <c r="I1176" i="24" s="1"/>
  <c r="X1176" i="24" s="1"/>
  <c r="E654" i="25"/>
  <c r="B654" i="47" s="1"/>
  <c r="K798" i="25"/>
  <c r="F798" i="47" s="1"/>
  <c r="F685" i="25"/>
  <c r="C685" i="47" s="1"/>
  <c r="E975" i="25"/>
  <c r="B975" i="47" s="1"/>
  <c r="H974" i="25"/>
  <c r="D974" i="47" s="1"/>
  <c r="M1178" i="25"/>
  <c r="I654" i="25"/>
  <c r="I770" i="25"/>
  <c r="M887" i="25"/>
  <c r="G887" i="47" s="1"/>
  <c r="F1149" i="25"/>
  <c r="L1149" i="25"/>
  <c r="N1149" i="24" s="1"/>
  <c r="K1178" i="25"/>
  <c r="F799" i="25"/>
  <c r="C799" i="47" s="1"/>
  <c r="G945" i="25"/>
  <c r="M770" i="25"/>
  <c r="G770" i="47" s="1"/>
  <c r="K1062" i="25"/>
  <c r="H916" i="25"/>
  <c r="D916" i="47" s="1"/>
  <c r="F1062" i="25"/>
  <c r="H1149" i="25"/>
  <c r="I799" i="25"/>
  <c r="J974" i="25"/>
  <c r="E974" i="47" s="1"/>
  <c r="M741" i="25"/>
  <c r="G741" i="47" s="1"/>
  <c r="E1120" i="25"/>
  <c r="G828" i="25"/>
  <c r="M828" i="25"/>
  <c r="G828" i="47" s="1"/>
  <c r="K916" i="25"/>
  <c r="F916" i="47" s="1"/>
  <c r="E1004" i="25"/>
  <c r="H683" i="25"/>
  <c r="D683" i="47" s="1"/>
  <c r="F887" i="25"/>
  <c r="C887" i="47" s="1"/>
  <c r="F1091" i="25"/>
  <c r="I828" i="25"/>
  <c r="J1091" i="25"/>
  <c r="G741" i="25"/>
  <c r="J828" i="25"/>
  <c r="E828" i="47" s="1"/>
  <c r="K1149" i="25"/>
  <c r="L945" i="25"/>
  <c r="H945" i="47" s="1"/>
  <c r="M712" i="25"/>
  <c r="G712" i="47" s="1"/>
  <c r="J712" i="25"/>
  <c r="E712" i="47" s="1"/>
  <c r="K1033" i="25"/>
  <c r="M683" i="25"/>
  <c r="G683" i="47" s="1"/>
  <c r="J1033" i="25"/>
  <c r="G712" i="25"/>
  <c r="L1091" i="25"/>
  <c r="I741" i="25"/>
  <c r="L654" i="25"/>
  <c r="H654" i="47" s="1"/>
  <c r="I887" i="25"/>
  <c r="M654" i="25"/>
  <c r="G654" i="47" s="1"/>
  <c r="H828" i="25"/>
  <c r="D828" i="47" s="1"/>
  <c r="I1178" i="25"/>
  <c r="L1004" i="25"/>
  <c r="E800" i="25"/>
  <c r="B800" i="47" s="1"/>
  <c r="H945" i="25"/>
  <c r="D945" i="47" s="1"/>
  <c r="J1004" i="25"/>
  <c r="H1004" i="25"/>
  <c r="H887" i="25"/>
  <c r="D887" i="47" s="1"/>
  <c r="F974" i="25"/>
  <c r="C974" i="47" s="1"/>
  <c r="F770" i="25"/>
  <c r="C770" i="47" s="1"/>
  <c r="J945" i="25"/>
  <c r="E945" i="47" s="1"/>
  <c r="J916" i="25"/>
  <c r="E916" i="47" s="1"/>
  <c r="J1178" i="25"/>
  <c r="J683" i="25"/>
  <c r="E683" i="47" s="1"/>
  <c r="F741" i="25"/>
  <c r="C741" i="47" s="1"/>
  <c r="I1033" i="25"/>
  <c r="M974" i="25"/>
  <c r="G974" i="47" s="1"/>
  <c r="L828" i="25"/>
  <c r="H828" i="47" s="1"/>
  <c r="L1033" i="25"/>
  <c r="H770" i="25"/>
  <c r="D770" i="47" s="1"/>
  <c r="J1062" i="25"/>
  <c r="F828" i="25"/>
  <c r="C828" i="47" s="1"/>
  <c r="E858" i="25"/>
  <c r="B858" i="47" s="1"/>
  <c r="G857" i="25"/>
  <c r="J1120" i="25"/>
  <c r="G1178" i="25"/>
  <c r="I1178" i="24" s="1"/>
  <c r="X1178" i="24" s="1"/>
  <c r="L887" i="25"/>
  <c r="H887" i="47" s="1"/>
  <c r="E684" i="25"/>
  <c r="B684" i="47" s="1"/>
  <c r="J1149" i="25"/>
  <c r="M916" i="25"/>
  <c r="G916" i="47" s="1"/>
  <c r="J770" i="25"/>
  <c r="E770" i="47" s="1"/>
  <c r="I974" i="25"/>
  <c r="G654" i="25"/>
  <c r="L857" i="25"/>
  <c r="H857" i="47" s="1"/>
  <c r="L683" i="25"/>
  <c r="H683" i="47" s="1"/>
  <c r="K828" i="25"/>
  <c r="F828" i="47" s="1"/>
  <c r="F916" i="25"/>
  <c r="C916" i="47" s="1"/>
  <c r="J799" i="25"/>
  <c r="E799" i="47" s="1"/>
  <c r="I1120" i="25"/>
  <c r="K741" i="25"/>
  <c r="F741" i="47" s="1"/>
  <c r="H654" i="25"/>
  <c r="D654" i="47" s="1"/>
  <c r="K770" i="25"/>
  <c r="F770" i="47" s="1"/>
  <c r="E829" i="25"/>
  <c r="B829" i="47" s="1"/>
  <c r="K683" i="25"/>
  <c r="F683" i="47" s="1"/>
  <c r="F945" i="25"/>
  <c r="C945" i="47" s="1"/>
  <c r="K1120" i="25"/>
  <c r="G1062" i="25"/>
  <c r="L1062" i="25"/>
  <c r="E1091" i="25"/>
  <c r="G1033" i="25"/>
  <c r="I712" i="25"/>
  <c r="E713" i="25"/>
  <c r="B713" i="47" s="1"/>
  <c r="F1004" i="25"/>
  <c r="K945" i="25"/>
  <c r="F945" i="47" s="1"/>
  <c r="I945" i="25"/>
  <c r="K857" i="25"/>
  <c r="F857" i="47" s="1"/>
  <c r="J654" i="25"/>
  <c r="E654" i="47" s="1"/>
  <c r="J857" i="25"/>
  <c r="E857" i="47" s="1"/>
  <c r="I1004" i="25"/>
  <c r="G974" i="25"/>
  <c r="G887" i="25"/>
  <c r="L770" i="25"/>
  <c r="H770" i="47" s="1"/>
  <c r="G683" i="25"/>
  <c r="E771" i="25"/>
  <c r="B771" i="47" s="1"/>
  <c r="K887" i="25"/>
  <c r="F887" i="47" s="1"/>
  <c r="E1033" i="25"/>
  <c r="L799" i="25"/>
  <c r="H799" i="47" s="1"/>
  <c r="E1149" i="25"/>
  <c r="I916" i="25"/>
  <c r="K712" i="25"/>
  <c r="F712" i="47" s="1"/>
  <c r="E1178" i="25"/>
  <c r="H1178" i="25"/>
  <c r="G770" i="25"/>
  <c r="G1091" i="25"/>
  <c r="M1149" i="25"/>
  <c r="F857" i="25"/>
  <c r="C857" i="47" s="1"/>
  <c r="M1033" i="25"/>
  <c r="F1178" i="25"/>
  <c r="H741" i="25"/>
  <c r="D741" i="47" s="1"/>
  <c r="M799" i="25"/>
  <c r="G799" i="47" s="1"/>
  <c r="J741" i="25"/>
  <c r="E741" i="47" s="1"/>
  <c r="M857" i="25"/>
  <c r="G857" i="47" s="1"/>
  <c r="L741" i="25"/>
  <c r="H741" i="47" s="1"/>
  <c r="H799" i="25"/>
  <c r="D799" i="47" s="1"/>
  <c r="J887" i="25"/>
  <c r="E887" i="47" s="1"/>
  <c r="H1033" i="25"/>
  <c r="E888" i="25"/>
  <c r="B888" i="47" s="1"/>
  <c r="L916" i="25"/>
  <c r="H916" i="47" s="1"/>
  <c r="M945" i="25"/>
  <c r="G945" i="47" s="1"/>
  <c r="M1004" i="25"/>
  <c r="K974" i="25"/>
  <c r="F974" i="47" s="1"/>
  <c r="F654" i="25"/>
  <c r="C654" i="47" s="1"/>
  <c r="E917" i="25"/>
  <c r="B917" i="47" s="1"/>
  <c r="K799" i="25"/>
  <c r="F799" i="47" s="1"/>
  <c r="H1062" i="25"/>
  <c r="H712" i="25"/>
  <c r="D712" i="47" s="1"/>
  <c r="E655" i="25"/>
  <c r="B655" i="47" s="1"/>
  <c r="L1120" i="25"/>
  <c r="N1120" i="24" s="1"/>
  <c r="G916" i="25"/>
  <c r="F1120" i="25"/>
  <c r="G1120" i="25"/>
  <c r="L712" i="25"/>
  <c r="H712" i="47" s="1"/>
  <c r="I683" i="25"/>
  <c r="H1091" i="25"/>
  <c r="L974" i="25"/>
  <c r="H974" i="47" s="1"/>
  <c r="M1091" i="25"/>
  <c r="H857" i="25"/>
  <c r="D857" i="47" s="1"/>
  <c r="F1033" i="25"/>
  <c r="K654" i="25"/>
  <c r="F654" i="47" s="1"/>
  <c r="I1149" i="25"/>
  <c r="M1062" i="25"/>
  <c r="I1091" i="25"/>
  <c r="G799" i="25"/>
  <c r="I1062" i="25"/>
  <c r="E742" i="25"/>
  <c r="B742" i="47" s="1"/>
  <c r="E946" i="25"/>
  <c r="B946" i="47" s="1"/>
  <c r="G1004" i="25"/>
  <c r="E1062" i="25"/>
  <c r="M1120" i="25"/>
  <c r="K1091" i="25"/>
  <c r="F712" i="25"/>
  <c r="C712" i="47" s="1"/>
  <c r="G1149" i="25"/>
  <c r="I1149" i="24" s="1"/>
  <c r="X1149" i="24" s="1"/>
  <c r="I857" i="25"/>
  <c r="H1120" i="25"/>
  <c r="F683" i="25"/>
  <c r="C683" i="47" s="1"/>
  <c r="L1178" i="25"/>
  <c r="N1178" i="24" s="1"/>
  <c r="K1004" i="25"/>
  <c r="F742" i="25"/>
  <c r="C742" i="47" s="1"/>
  <c r="G1179" i="25"/>
  <c r="I1179" i="24" s="1"/>
  <c r="X1179" i="24" s="1"/>
  <c r="F1063" i="25"/>
  <c r="E1121" i="25"/>
  <c r="K946" i="25"/>
  <c r="F946" i="47" s="1"/>
  <c r="H858" i="25"/>
  <c r="D858" i="47" s="1"/>
  <c r="H713" i="25"/>
  <c r="D713" i="47" s="1"/>
  <c r="J858" i="25"/>
  <c r="E858" i="47" s="1"/>
  <c r="L917" i="25"/>
  <c r="H917" i="47" s="1"/>
  <c r="G713" i="25"/>
  <c r="E743" i="25"/>
  <c r="B743" i="47" s="1"/>
  <c r="E976" i="25"/>
  <c r="B976" i="47" s="1"/>
  <c r="F1034" i="25"/>
  <c r="K829" i="25"/>
  <c r="F829" i="47" s="1"/>
  <c r="M713" i="25"/>
  <c r="G713" i="47" s="1"/>
  <c r="I771" i="25"/>
  <c r="L1150" i="25"/>
  <c r="N1150" i="24" s="1"/>
  <c r="G858" i="25"/>
  <c r="E714" i="25"/>
  <c r="B714" i="47" s="1"/>
  <c r="J1150" i="25"/>
  <c r="M1005" i="25"/>
  <c r="L742" i="25"/>
  <c r="H742" i="47" s="1"/>
  <c r="K742" i="25"/>
  <c r="F742" i="47" s="1"/>
  <c r="L684" i="25"/>
  <c r="H684" i="47" s="1"/>
  <c r="M1150" i="25"/>
  <c r="M1179" i="25"/>
  <c r="L1063" i="25"/>
  <c r="H1121" i="25"/>
  <c r="E1005" i="25"/>
  <c r="H1092" i="25"/>
  <c r="I1092" i="25"/>
  <c r="J742" i="25"/>
  <c r="E742" i="47" s="1"/>
  <c r="L1092" i="25"/>
  <c r="L888" i="25"/>
  <c r="H888" i="47" s="1"/>
  <c r="K800" i="25"/>
  <c r="F800" i="47" s="1"/>
  <c r="I742" i="25"/>
  <c r="F684" i="25"/>
  <c r="C684" i="47" s="1"/>
  <c r="G917" i="25"/>
  <c r="K975" i="25"/>
  <c r="F975" i="47" s="1"/>
  <c r="F800" i="25"/>
  <c r="C800" i="47" s="1"/>
  <c r="M1063" i="25"/>
  <c r="J917" i="25"/>
  <c r="E917" i="47" s="1"/>
  <c r="F1092" i="25"/>
  <c r="H1150" i="25"/>
  <c r="J888" i="25"/>
  <c r="E888" i="47" s="1"/>
  <c r="K858" i="25"/>
  <c r="F858" i="47" s="1"/>
  <c r="E1092" i="25"/>
  <c r="F1150" i="25"/>
  <c r="J771" i="25"/>
  <c r="E771" i="47" s="1"/>
  <c r="E947" i="25"/>
  <c r="B947" i="47" s="1"/>
  <c r="I1150" i="25"/>
  <c r="I1063" i="25"/>
  <c r="G1092" i="25"/>
  <c r="M829" i="25"/>
  <c r="G829" i="47" s="1"/>
  <c r="L800" i="25"/>
  <c r="H800" i="47" s="1"/>
  <c r="H1034" i="25"/>
  <c r="L771" i="25"/>
  <c r="H771" i="47" s="1"/>
  <c r="H975" i="25"/>
  <c r="D975" i="47" s="1"/>
  <c r="L1005" i="25"/>
  <c r="E859" i="25"/>
  <c r="B859" i="47" s="1"/>
  <c r="M1092" i="25"/>
  <c r="F888" i="25"/>
  <c r="C888" i="47" s="1"/>
  <c r="H1063" i="25"/>
  <c r="I1034" i="25"/>
  <c r="J829" i="25"/>
  <c r="E829" i="47" s="1"/>
  <c r="K1063" i="25"/>
  <c r="K1005" i="25"/>
  <c r="F771" i="25"/>
  <c r="C771" i="47" s="1"/>
  <c r="K1092" i="25"/>
  <c r="J684" i="25"/>
  <c r="E684" i="47" s="1"/>
  <c r="M888" i="25"/>
  <c r="G888" i="47" s="1"/>
  <c r="I1179" i="25"/>
  <c r="L713" i="25"/>
  <c r="H713" i="47" s="1"/>
  <c r="H1005" i="25"/>
  <c r="L946" i="25"/>
  <c r="H946" i="47" s="1"/>
  <c r="H888" i="25"/>
  <c r="D888" i="47" s="1"/>
  <c r="K771" i="25"/>
  <c r="F771" i="47" s="1"/>
  <c r="H1179" i="25"/>
  <c r="E801" i="25"/>
  <c r="B801" i="47" s="1"/>
  <c r="H946" i="25"/>
  <c r="D946" i="47" s="1"/>
  <c r="M975" i="25"/>
  <c r="G975" i="47" s="1"/>
  <c r="J1092" i="25"/>
  <c r="K1150" i="25"/>
  <c r="G1121" i="25"/>
  <c r="F713" i="25"/>
  <c r="C713" i="47" s="1"/>
  <c r="G1150" i="25"/>
  <c r="I1150" i="24" s="1"/>
  <c r="X1150" i="24" s="1"/>
  <c r="G829" i="25"/>
  <c r="I858" i="25"/>
  <c r="J1063" i="25"/>
  <c r="E1150" i="25"/>
  <c r="K1121" i="25"/>
  <c r="G888" i="25"/>
  <c r="L975" i="25"/>
  <c r="H975" i="47" s="1"/>
  <c r="K684" i="25"/>
  <c r="F684" i="47" s="1"/>
  <c r="M946" i="25"/>
  <c r="G946" i="47" s="1"/>
  <c r="H829" i="25"/>
  <c r="D829" i="47" s="1"/>
  <c r="M800" i="25"/>
  <c r="G800" i="47" s="1"/>
  <c r="G800" i="25"/>
  <c r="H800" i="25"/>
  <c r="D800" i="47" s="1"/>
  <c r="I917" i="25"/>
  <c r="K917" i="25"/>
  <c r="F917" i="47" s="1"/>
  <c r="I946" i="25"/>
  <c r="F917" i="25"/>
  <c r="C917" i="47" s="1"/>
  <c r="K888" i="25"/>
  <c r="F888" i="47" s="1"/>
  <c r="M771" i="25"/>
  <c r="G771" i="47" s="1"/>
  <c r="L1179" i="25"/>
  <c r="N1179" i="24" s="1"/>
  <c r="I684" i="25"/>
  <c r="E1063" i="25"/>
  <c r="G1005" i="25"/>
  <c r="G1063" i="25"/>
  <c r="I713" i="25"/>
  <c r="I829" i="25"/>
  <c r="J1121" i="25"/>
  <c r="H771" i="25"/>
  <c r="D771" i="47" s="1"/>
  <c r="G975" i="25"/>
  <c r="M742" i="25"/>
  <c r="G742" i="47" s="1"/>
  <c r="I1005" i="25"/>
  <c r="F946" i="25"/>
  <c r="C946" i="47" s="1"/>
  <c r="J1034" i="25"/>
  <c r="E1179" i="25"/>
  <c r="H684" i="25"/>
  <c r="D684" i="47" s="1"/>
  <c r="H917" i="25"/>
  <c r="D917" i="47" s="1"/>
  <c r="F829" i="25"/>
  <c r="C829" i="47" s="1"/>
  <c r="J975" i="25"/>
  <c r="E975" i="47" s="1"/>
  <c r="F975" i="25"/>
  <c r="C975" i="47" s="1"/>
  <c r="F858" i="25"/>
  <c r="C858" i="47" s="1"/>
  <c r="K713" i="25"/>
  <c r="F713" i="47" s="1"/>
  <c r="L1121" i="25"/>
  <c r="N1121" i="24" s="1"/>
  <c r="J1179" i="25"/>
  <c r="J800" i="25"/>
  <c r="E800" i="47" s="1"/>
  <c r="F1179" i="25"/>
  <c r="L858" i="25"/>
  <c r="H858" i="47" s="1"/>
  <c r="E889" i="25"/>
  <c r="B889" i="47" s="1"/>
  <c r="L829" i="25"/>
  <c r="H829" i="47" s="1"/>
  <c r="M1121" i="25"/>
  <c r="G1034" i="25"/>
  <c r="M917" i="25"/>
  <c r="G917" i="47" s="1"/>
  <c r="G946" i="25"/>
  <c r="I1121" i="25"/>
  <c r="E772" i="25"/>
  <c r="B772" i="47" s="1"/>
  <c r="J713" i="25"/>
  <c r="E713" i="47" s="1"/>
  <c r="J1005" i="25"/>
  <c r="M684" i="25"/>
  <c r="G684" i="47" s="1"/>
  <c r="J946" i="25"/>
  <c r="E946" i="47" s="1"/>
  <c r="K1034" i="25"/>
  <c r="M858" i="25"/>
  <c r="G858" i="47" s="1"/>
  <c r="F1005" i="25"/>
  <c r="H742" i="25"/>
  <c r="D742" i="47" s="1"/>
  <c r="E918" i="25"/>
  <c r="B918" i="47" s="1"/>
  <c r="E1034" i="25"/>
  <c r="M1034" i="25"/>
  <c r="E685" i="25"/>
  <c r="B685" i="47" s="1"/>
  <c r="G684" i="25"/>
  <c r="L1034" i="25"/>
  <c r="F1121" i="25"/>
  <c r="I888" i="25"/>
  <c r="K1179" i="25"/>
  <c r="G771" i="25"/>
  <c r="I975" i="25"/>
  <c r="E830" i="25"/>
  <c r="B830" i="47" s="1"/>
  <c r="G742" i="25"/>
  <c r="I800" i="25"/>
  <c r="L1093" i="25"/>
  <c r="H1180" i="25"/>
  <c r="M889" i="25"/>
  <c r="G889" i="47" s="1"/>
  <c r="E977" i="25"/>
  <c r="B977" i="47" s="1"/>
  <c r="E1122" i="25"/>
  <c r="G714" i="25"/>
  <c r="E1006" i="25"/>
  <c r="J1064" i="25"/>
  <c r="H801" i="25"/>
  <c r="D801" i="47" s="1"/>
  <c r="F889" i="25"/>
  <c r="C889" i="47" s="1"/>
  <c r="J1035" i="25"/>
  <c r="J889" i="25"/>
  <c r="E889" i="47" s="1"/>
  <c r="G947" i="25"/>
  <c r="L1180" i="25"/>
  <c r="N1180" i="24" s="1"/>
  <c r="E802" i="25"/>
  <c r="B802" i="47" s="1"/>
  <c r="H947" i="25"/>
  <c r="D947" i="47" s="1"/>
  <c r="K1122" i="25"/>
  <c r="L1064" i="25"/>
  <c r="E831" i="25"/>
  <c r="B831" i="47" s="1"/>
  <c r="L1122" i="25"/>
  <c r="N1122" i="24" s="1"/>
  <c r="L889" i="25"/>
  <c r="H889" i="47" s="1"/>
  <c r="J1093" i="25"/>
  <c r="K1035" i="25"/>
  <c r="M714" i="25"/>
  <c r="G714" i="47" s="1"/>
  <c r="E1151" i="25"/>
  <c r="H918" i="25"/>
  <c r="D918" i="47" s="1"/>
  <c r="I1035" i="25"/>
  <c r="J1151" i="25"/>
  <c r="L801" i="25"/>
  <c r="H801" i="47" s="1"/>
  <c r="H1064" i="25"/>
  <c r="J743" i="25"/>
  <c r="E743" i="47" s="1"/>
  <c r="K830" i="25"/>
  <c r="F830" i="47" s="1"/>
  <c r="H1151" i="25"/>
  <c r="K889" i="25"/>
  <c r="F889" i="47" s="1"/>
  <c r="F1122" i="25"/>
  <c r="K1180" i="25"/>
  <c r="M918" i="25"/>
  <c r="G918" i="47" s="1"/>
  <c r="G1180" i="25"/>
  <c r="I1180" i="24" s="1"/>
  <c r="X1180" i="24" s="1"/>
  <c r="G1035" i="25"/>
  <c r="K976" i="25"/>
  <c r="F976" i="47" s="1"/>
  <c r="I830" i="25"/>
  <c r="L1035" i="25"/>
  <c r="F830" i="25"/>
  <c r="C830" i="47" s="1"/>
  <c r="E860" i="25"/>
  <c r="B860" i="47" s="1"/>
  <c r="G859" i="25"/>
  <c r="I947" i="25"/>
  <c r="M976" i="25"/>
  <c r="G976" i="47" s="1"/>
  <c r="M1180" i="25"/>
  <c r="L947" i="25"/>
  <c r="H947" i="47" s="1"/>
  <c r="G772" i="25"/>
  <c r="I1151" i="25"/>
  <c r="F1006" i="25"/>
  <c r="M947" i="25"/>
  <c r="G947" i="47" s="1"/>
  <c r="L830" i="25"/>
  <c r="H830" i="47" s="1"/>
  <c r="J918" i="25"/>
  <c r="E918" i="47" s="1"/>
  <c r="K714" i="25"/>
  <c r="F714" i="47" s="1"/>
  <c r="M801" i="25"/>
  <c r="G801" i="47" s="1"/>
  <c r="K743" i="25"/>
  <c r="F743" i="47" s="1"/>
  <c r="H743" i="25"/>
  <c r="D743" i="47" s="1"/>
  <c r="K1064" i="25"/>
  <c r="J859" i="25"/>
  <c r="E859" i="47" s="1"/>
  <c r="L743" i="25"/>
  <c r="H743" i="47" s="1"/>
  <c r="J1006" i="25"/>
  <c r="I918" i="25"/>
  <c r="H830" i="25"/>
  <c r="D830" i="47" s="1"/>
  <c r="H772" i="25"/>
  <c r="D772" i="47" s="1"/>
  <c r="M1064" i="25"/>
  <c r="K1006" i="25"/>
  <c r="F1064" i="25"/>
  <c r="I859" i="25"/>
  <c r="F1151" i="25"/>
  <c r="G1093" i="25"/>
  <c r="G976" i="25"/>
  <c r="H1093" i="25"/>
  <c r="I743" i="25"/>
  <c r="F918" i="25"/>
  <c r="C918" i="47" s="1"/>
  <c r="H1035" i="25"/>
  <c r="L1006" i="25"/>
  <c r="I1180" i="25"/>
  <c r="E1180" i="25"/>
  <c r="G1151" i="25"/>
  <c r="I1151" i="24" s="1"/>
  <c r="X1151" i="24" s="1"/>
  <c r="J1122" i="25"/>
  <c r="I714" i="25"/>
  <c r="F1035" i="25"/>
  <c r="M1035" i="25"/>
  <c r="K947" i="25"/>
  <c r="F947" i="47" s="1"/>
  <c r="I801" i="25"/>
  <c r="J772" i="25"/>
  <c r="E772" i="47" s="1"/>
  <c r="H1006" i="25"/>
  <c r="E948" i="25"/>
  <c r="B948" i="47" s="1"/>
  <c r="E744" i="25"/>
  <c r="B744" i="47" s="1"/>
  <c r="J1180" i="25"/>
  <c r="I889" i="25"/>
  <c r="F976" i="25"/>
  <c r="C976" i="47" s="1"/>
  <c r="K1093" i="25"/>
  <c r="K1151" i="25"/>
  <c r="M1006" i="25"/>
  <c r="H976" i="25"/>
  <c r="D976" i="47" s="1"/>
  <c r="E1064" i="25"/>
  <c r="L1151" i="25"/>
  <c r="N1151" i="24" s="1"/>
  <c r="M772" i="25"/>
  <c r="G772" i="47" s="1"/>
  <c r="G1006" i="25"/>
  <c r="M1122" i="25"/>
  <c r="I772" i="25"/>
  <c r="K801" i="25"/>
  <c r="F801" i="47" s="1"/>
  <c r="E890" i="25"/>
  <c r="B890" i="47" s="1"/>
  <c r="H714" i="25"/>
  <c r="D714" i="47" s="1"/>
  <c r="J714" i="25"/>
  <c r="E714" i="47" s="1"/>
  <c r="F1180" i="25"/>
  <c r="E1035" i="25"/>
  <c r="L976" i="25"/>
  <c r="H976" i="47" s="1"/>
  <c r="M1093" i="25"/>
  <c r="K772" i="25"/>
  <c r="F772" i="47" s="1"/>
  <c r="G1064" i="25"/>
  <c r="F772" i="25"/>
  <c r="C772" i="47" s="1"/>
  <c r="I976" i="25"/>
  <c r="F743" i="25"/>
  <c r="C743" i="47" s="1"/>
  <c r="L714" i="25"/>
  <c r="H714" i="47" s="1"/>
  <c r="E773" i="25"/>
  <c r="B773" i="47" s="1"/>
  <c r="M1151" i="25"/>
  <c r="F859" i="25"/>
  <c r="C859" i="47" s="1"/>
  <c r="M743" i="25"/>
  <c r="G743" i="47" s="1"/>
  <c r="M830" i="25"/>
  <c r="G830" i="47" s="1"/>
  <c r="I1006" i="25"/>
  <c r="H889" i="25"/>
  <c r="D889" i="47" s="1"/>
  <c r="F947" i="25"/>
  <c r="C947" i="47" s="1"/>
  <c r="G889" i="25"/>
  <c r="J830" i="25"/>
  <c r="E830" i="47" s="1"/>
  <c r="L772" i="25"/>
  <c r="H772" i="47" s="1"/>
  <c r="E919" i="25"/>
  <c r="B919" i="47" s="1"/>
  <c r="F1093" i="25"/>
  <c r="K859" i="25"/>
  <c r="F859" i="47" s="1"/>
  <c r="F801" i="25"/>
  <c r="C801" i="47" s="1"/>
  <c r="J801" i="25"/>
  <c r="E801" i="47" s="1"/>
  <c r="J976" i="25"/>
  <c r="E976" i="47" s="1"/>
  <c r="G1122" i="25"/>
  <c r="K918" i="25"/>
  <c r="F918" i="47" s="1"/>
  <c r="G830" i="25"/>
  <c r="H859" i="25"/>
  <c r="D859" i="47" s="1"/>
  <c r="E715" i="25"/>
  <c r="B715" i="47" s="1"/>
  <c r="G918" i="25"/>
  <c r="H1122" i="25"/>
  <c r="G801" i="25"/>
  <c r="J947" i="25"/>
  <c r="E947" i="47" s="1"/>
  <c r="L918" i="25"/>
  <c r="H918" i="47" s="1"/>
  <c r="L859" i="25"/>
  <c r="H859" i="47" s="1"/>
  <c r="I1064" i="25"/>
  <c r="F714" i="25"/>
  <c r="C714" i="47" s="1"/>
  <c r="I1093" i="25"/>
  <c r="G743" i="25"/>
  <c r="E1093" i="25"/>
  <c r="I1122" i="25"/>
  <c r="M859" i="25"/>
  <c r="G859" i="47" s="1"/>
  <c r="G1065" i="25"/>
  <c r="I948" i="25"/>
  <c r="E832" i="25"/>
  <c r="B832" i="47" s="1"/>
  <c r="E920" i="25"/>
  <c r="B920" i="47" s="1"/>
  <c r="I1065" i="25"/>
  <c r="H831" i="25"/>
  <c r="D831" i="47" s="1"/>
  <c r="F1007" i="25"/>
  <c r="K1036" i="25"/>
  <c r="E745" i="25"/>
  <c r="B745" i="47" s="1"/>
  <c r="H1065" i="25"/>
  <c r="K1065" i="25"/>
  <c r="I773" i="25"/>
  <c r="E1007" i="25"/>
  <c r="F977" i="25"/>
  <c r="C977" i="47" s="1"/>
  <c r="G1181" i="25"/>
  <c r="I1181" i="24" s="1"/>
  <c r="X1181" i="24" s="1"/>
  <c r="J890" i="25"/>
  <c r="E890" i="47" s="1"/>
  <c r="J773" i="25"/>
  <c r="E773" i="47" s="1"/>
  <c r="K1094" i="25"/>
  <c r="K744" i="25"/>
  <c r="F744" i="47" s="1"/>
  <c r="E1036" i="25"/>
  <c r="H1036" i="25"/>
  <c r="H919" i="25"/>
  <c r="D919" i="47" s="1"/>
  <c r="G977" i="25"/>
  <c r="L1181" i="25"/>
  <c r="N1181" i="24" s="1"/>
  <c r="I860" i="25"/>
  <c r="I802" i="25"/>
  <c r="K802" i="25"/>
  <c r="F802" i="47" s="1"/>
  <c r="I744" i="25"/>
  <c r="E861" i="25"/>
  <c r="B861" i="47" s="1"/>
  <c r="L1152" i="25"/>
  <c r="N1152" i="24" s="1"/>
  <c r="K1123" i="25"/>
  <c r="G1094" i="25"/>
  <c r="F860" i="25"/>
  <c r="C860" i="47" s="1"/>
  <c r="F802" i="25"/>
  <c r="C802" i="47" s="1"/>
  <c r="K948" i="25"/>
  <c r="F948" i="47" s="1"/>
  <c r="M1094" i="25"/>
  <c r="E978" i="25"/>
  <c r="B978" i="47" s="1"/>
  <c r="K831" i="25"/>
  <c r="F831" i="47" s="1"/>
  <c r="E774" i="25"/>
  <c r="B774" i="47" s="1"/>
  <c r="K860" i="25"/>
  <c r="F860" i="47" s="1"/>
  <c r="H890" i="25"/>
  <c r="D890" i="47" s="1"/>
  <c r="M977" i="25"/>
  <c r="G977" i="47" s="1"/>
  <c r="G831" i="25"/>
  <c r="H1123" i="25"/>
  <c r="J1181" i="25"/>
  <c r="E1152" i="25"/>
  <c r="F1152" i="25"/>
  <c r="L919" i="25"/>
  <c r="H919" i="47" s="1"/>
  <c r="G802" i="25"/>
  <c r="L1065" i="25"/>
  <c r="I1181" i="25"/>
  <c r="K890" i="25"/>
  <c r="F890" i="47" s="1"/>
  <c r="K1152" i="25"/>
  <c r="L948" i="25"/>
  <c r="H948" i="47" s="1"/>
  <c r="L1123" i="25"/>
  <c r="N1123" i="24" s="1"/>
  <c r="H802" i="25"/>
  <c r="D802" i="47" s="1"/>
  <c r="F744" i="25"/>
  <c r="C744" i="47" s="1"/>
  <c r="F773" i="25"/>
  <c r="C773" i="47" s="1"/>
  <c r="J977" i="25"/>
  <c r="E977" i="47" s="1"/>
  <c r="K1181" i="25"/>
  <c r="F1123" i="25"/>
  <c r="G1036" i="25"/>
  <c r="E1181" i="25"/>
  <c r="F890" i="25"/>
  <c r="C890" i="47" s="1"/>
  <c r="M860" i="25"/>
  <c r="G860" i="47" s="1"/>
  <c r="M1181" i="25"/>
  <c r="G1123" i="25"/>
  <c r="M948" i="25"/>
  <c r="G948" i="47" s="1"/>
  <c r="J919" i="25"/>
  <c r="E919" i="47" s="1"/>
  <c r="L831" i="25"/>
  <c r="H831" i="47" s="1"/>
  <c r="I919" i="25"/>
  <c r="H1007" i="25"/>
  <c r="I1152" i="25"/>
  <c r="J1007" i="25"/>
  <c r="E803" i="25"/>
  <c r="B803" i="47" s="1"/>
  <c r="M744" i="25"/>
  <c r="G744" i="47" s="1"/>
  <c r="E1065" i="25"/>
  <c r="L860" i="25"/>
  <c r="H860" i="47" s="1"/>
  <c r="H977" i="25"/>
  <c r="D977" i="47" s="1"/>
  <c r="G773" i="25"/>
  <c r="M773" i="25"/>
  <c r="G773" i="47" s="1"/>
  <c r="M1065" i="25"/>
  <c r="J1123" i="25"/>
  <c r="J1065" i="25"/>
  <c r="F1094" i="25"/>
  <c r="E949" i="25"/>
  <c r="B949" i="47" s="1"/>
  <c r="K919" i="25"/>
  <c r="F919" i="47" s="1"/>
  <c r="G744" i="25"/>
  <c r="L802" i="25"/>
  <c r="H802" i="47" s="1"/>
  <c r="H1094" i="25"/>
  <c r="M1123" i="25"/>
  <c r="J948" i="25"/>
  <c r="E948" i="47" s="1"/>
  <c r="I1123" i="25"/>
  <c r="J860" i="25"/>
  <c r="E860" i="47" s="1"/>
  <c r="I1007" i="25"/>
  <c r="F948" i="25"/>
  <c r="C948" i="47" s="1"/>
  <c r="I977" i="25"/>
  <c r="K977" i="25"/>
  <c r="F977" i="47" s="1"/>
  <c r="H773" i="25"/>
  <c r="D773" i="47" s="1"/>
  <c r="K1007" i="25"/>
  <c r="H1181" i="25"/>
  <c r="J831" i="25"/>
  <c r="E831" i="47" s="1"/>
  <c r="G1007" i="25"/>
  <c r="L1036" i="25"/>
  <c r="I831" i="25"/>
  <c r="J802" i="25"/>
  <c r="E802" i="47" s="1"/>
  <c r="G1066" i="25"/>
  <c r="G860" i="25"/>
  <c r="M1152" i="25"/>
  <c r="I1094" i="25"/>
  <c r="J744" i="25"/>
  <c r="E744" i="47" s="1"/>
  <c r="G948" i="25"/>
  <c r="J1036" i="25"/>
  <c r="M1036" i="25"/>
  <c r="G890" i="25"/>
  <c r="L773" i="25"/>
  <c r="H773" i="47" s="1"/>
  <c r="M890" i="25"/>
  <c r="G890" i="47" s="1"/>
  <c r="L977" i="25"/>
  <c r="H977" i="47" s="1"/>
  <c r="M802" i="25"/>
  <c r="G802" i="47" s="1"/>
  <c r="L890" i="25"/>
  <c r="H890" i="47" s="1"/>
  <c r="F1181" i="25"/>
  <c r="H1152" i="25"/>
  <c r="I1036" i="25"/>
  <c r="F1065" i="25"/>
  <c r="H948" i="25"/>
  <c r="D948" i="47" s="1"/>
  <c r="M1007" i="25"/>
  <c r="G919" i="25"/>
  <c r="E1094" i="25"/>
  <c r="J1152" i="25"/>
  <c r="M919" i="25"/>
  <c r="G919" i="47" s="1"/>
  <c r="H860" i="25"/>
  <c r="D860" i="47" s="1"/>
  <c r="F831" i="25"/>
  <c r="C831" i="47" s="1"/>
  <c r="J1094" i="25"/>
  <c r="F1036" i="25"/>
  <c r="L744" i="25"/>
  <c r="H744" i="47" s="1"/>
  <c r="M831" i="25"/>
  <c r="G831" i="47" s="1"/>
  <c r="I890" i="25"/>
  <c r="G1152" i="25"/>
  <c r="I1152" i="24" s="1"/>
  <c r="X1152" i="24" s="1"/>
  <c r="L1094" i="25"/>
  <c r="E1123" i="25"/>
  <c r="H744" i="25"/>
  <c r="D744" i="47" s="1"/>
  <c r="F919" i="25"/>
  <c r="C919" i="47" s="1"/>
  <c r="K773" i="25"/>
  <c r="F773" i="47" s="1"/>
  <c r="E891" i="25"/>
  <c r="B891" i="47" s="1"/>
  <c r="L1007" i="25"/>
  <c r="E981" i="25"/>
  <c r="B981" i="47" s="1"/>
  <c r="H832" i="25"/>
  <c r="D832" i="47" s="1"/>
  <c r="F920" i="25"/>
  <c r="C920" i="47" s="1"/>
  <c r="I1037" i="25"/>
  <c r="M1095" i="25"/>
  <c r="E1037" i="25"/>
  <c r="H1182" i="25"/>
  <c r="L1124" i="25"/>
  <c r="N1124" i="24" s="1"/>
  <c r="I774" i="25"/>
  <c r="G803" i="25"/>
  <c r="J949" i="25"/>
  <c r="E949" i="47" s="1"/>
  <c r="M1008" i="25"/>
  <c r="G891" i="25"/>
  <c r="H774" i="25"/>
  <c r="D774" i="47" s="1"/>
  <c r="L774" i="25"/>
  <c r="H774" i="47" s="1"/>
  <c r="G861" i="25"/>
  <c r="H1124" i="25"/>
  <c r="L1153" i="25"/>
  <c r="N1153" i="24" s="1"/>
  <c r="F1037" i="25"/>
  <c r="I1066" i="25"/>
  <c r="J832" i="25"/>
  <c r="E832" i="47" s="1"/>
  <c r="I978" i="25"/>
  <c r="E804" i="25"/>
  <c r="B804" i="47" s="1"/>
  <c r="J861" i="25"/>
  <c r="E861" i="47" s="1"/>
  <c r="G1153" i="25"/>
  <c r="I1153" i="24" s="1"/>
  <c r="X1153" i="24" s="1"/>
  <c r="H920" i="25"/>
  <c r="D920" i="47" s="1"/>
  <c r="M832" i="25"/>
  <c r="G832" i="47" s="1"/>
  <c r="H1153" i="25"/>
  <c r="E979" i="25"/>
  <c r="B979" i="47" s="1"/>
  <c r="H1066" i="25"/>
  <c r="J1066" i="25"/>
  <c r="F1008" i="25"/>
  <c r="E862" i="25"/>
  <c r="B862" i="47" s="1"/>
  <c r="E833" i="25"/>
  <c r="B833" i="47" s="1"/>
  <c r="K774" i="25"/>
  <c r="F774" i="47" s="1"/>
  <c r="L1066" i="25"/>
  <c r="G949" i="25"/>
  <c r="J1008" i="25"/>
  <c r="M891" i="25"/>
  <c r="G891" i="47" s="1"/>
  <c r="E921" i="25"/>
  <c r="B921" i="47" s="1"/>
  <c r="G832" i="25"/>
  <c r="G1124" i="25"/>
  <c r="J1182" i="25"/>
  <c r="L1095" i="25"/>
  <c r="H1095" i="25"/>
  <c r="L920" i="25"/>
  <c r="H920" i="47" s="1"/>
  <c r="I1182" i="25"/>
  <c r="F949" i="25"/>
  <c r="C949" i="47" s="1"/>
  <c r="L1008" i="25"/>
  <c r="K1182" i="25"/>
  <c r="M1124" i="25"/>
  <c r="M949" i="25"/>
  <c r="G949" i="47" s="1"/>
  <c r="J978" i="25"/>
  <c r="E978" i="47" s="1"/>
  <c r="F1124" i="25"/>
  <c r="I949" i="25"/>
  <c r="J803" i="25"/>
  <c r="E803" i="47" s="1"/>
  <c r="J920" i="25"/>
  <c r="E920" i="47" s="1"/>
  <c r="G1037" i="25"/>
  <c r="J1153" i="25"/>
  <c r="E1095" i="25"/>
  <c r="K949" i="25"/>
  <c r="F949" i="47" s="1"/>
  <c r="K861" i="25"/>
  <c r="F861" i="47" s="1"/>
  <c r="E775" i="25"/>
  <c r="B775" i="47" s="1"/>
  <c r="K1095" i="25"/>
  <c r="F861" i="25"/>
  <c r="C861" i="47" s="1"/>
  <c r="E1124" i="25"/>
  <c r="L832" i="25"/>
  <c r="H832" i="47" s="1"/>
  <c r="G1008" i="25"/>
  <c r="G1095" i="25"/>
  <c r="L891" i="25"/>
  <c r="H891" i="47" s="1"/>
  <c r="I1008" i="25"/>
  <c r="E1182" i="25"/>
  <c r="M1066" i="25"/>
  <c r="F1095" i="25"/>
  <c r="M1037" i="25"/>
  <c r="G1182" i="25"/>
  <c r="I1182" i="24" s="1"/>
  <c r="X1182" i="24" s="1"/>
  <c r="H1008" i="25"/>
  <c r="F891" i="25"/>
  <c r="C891" i="47" s="1"/>
  <c r="F1066" i="25"/>
  <c r="E892" i="25"/>
  <c r="B892" i="47" s="1"/>
  <c r="H1037" i="25"/>
  <c r="E1066" i="25"/>
  <c r="I920" i="25"/>
  <c r="J1124" i="25"/>
  <c r="K920" i="25"/>
  <c r="F920" i="47" s="1"/>
  <c r="M774" i="25"/>
  <c r="G774" i="47" s="1"/>
  <c r="I1095" i="25"/>
  <c r="K832" i="25"/>
  <c r="F832" i="47" s="1"/>
  <c r="K1153" i="25"/>
  <c r="L978" i="25"/>
  <c r="H978" i="47" s="1"/>
  <c r="M1153" i="25"/>
  <c r="K891" i="25"/>
  <c r="F891" i="47" s="1"/>
  <c r="E1008" i="25"/>
  <c r="F1153" i="25"/>
  <c r="I1124" i="25"/>
  <c r="G920" i="25"/>
  <c r="K1124" i="25"/>
  <c r="I891" i="25"/>
  <c r="J1037" i="25"/>
  <c r="H803" i="25"/>
  <c r="D803" i="47" s="1"/>
  <c r="L803" i="25"/>
  <c r="H803" i="47" s="1"/>
  <c r="J774" i="25"/>
  <c r="E774" i="47" s="1"/>
  <c r="E950" i="25"/>
  <c r="B950" i="47" s="1"/>
  <c r="M978" i="25"/>
  <c r="G978" i="47" s="1"/>
  <c r="H861" i="25"/>
  <c r="D861" i="47" s="1"/>
  <c r="K978" i="25"/>
  <c r="F978" i="47" s="1"/>
  <c r="I1153" i="25"/>
  <c r="K1066" i="25"/>
  <c r="K1008" i="25"/>
  <c r="F1182" i="25"/>
  <c r="F803" i="25"/>
  <c r="C803" i="47" s="1"/>
  <c r="H949" i="25"/>
  <c r="D949" i="47" s="1"/>
  <c r="G978" i="25"/>
  <c r="L1037" i="25"/>
  <c r="M861" i="25"/>
  <c r="G861" i="47" s="1"/>
  <c r="M803" i="25"/>
  <c r="G803" i="47" s="1"/>
  <c r="I832" i="25"/>
  <c r="I803" i="25"/>
  <c r="F978" i="25"/>
  <c r="C978" i="47" s="1"/>
  <c r="E1153" i="25"/>
  <c r="H979" i="25"/>
  <c r="D979" i="47" s="1"/>
  <c r="E1009" i="25"/>
  <c r="E980" i="25"/>
  <c r="B980" i="47" s="1"/>
  <c r="M833" i="25"/>
  <c r="G833" i="47" s="1"/>
  <c r="M1183" i="25"/>
  <c r="L979" i="25"/>
  <c r="H979" i="47" s="1"/>
  <c r="F1038" i="25"/>
  <c r="I1009" i="25"/>
  <c r="I950" i="25"/>
  <c r="E922" i="25"/>
  <c r="B922" i="47" s="1"/>
  <c r="L862" i="25"/>
  <c r="H862" i="47" s="1"/>
  <c r="J804" i="25"/>
  <c r="E804" i="47" s="1"/>
  <c r="K1038" i="25"/>
  <c r="J862" i="25"/>
  <c r="E862" i="47" s="1"/>
  <c r="G1009" i="25"/>
  <c r="J1183" i="25"/>
  <c r="L1067" i="25"/>
  <c r="L804" i="25"/>
  <c r="H804" i="47" s="1"/>
  <c r="G804" i="25"/>
  <c r="G1067" i="25"/>
  <c r="M1182" i="25"/>
  <c r="I804" i="25"/>
  <c r="F892" i="25"/>
  <c r="C892" i="47" s="1"/>
  <c r="M892" i="25"/>
  <c r="G892" i="47" s="1"/>
  <c r="J979" i="25"/>
  <c r="E979" i="47" s="1"/>
  <c r="K921" i="25"/>
  <c r="F921" i="47" s="1"/>
  <c r="K833" i="25"/>
  <c r="F833" i="47" s="1"/>
  <c r="E1125" i="25"/>
  <c r="L921" i="25"/>
  <c r="H921" i="47" s="1"/>
  <c r="F862" i="25"/>
  <c r="C862" i="47" s="1"/>
  <c r="K1154" i="25"/>
  <c r="G1125" i="25"/>
  <c r="M862" i="25"/>
  <c r="G862" i="47" s="1"/>
  <c r="K979" i="25"/>
  <c r="F979" i="47" s="1"/>
  <c r="J1095" i="25"/>
  <c r="G833" i="25"/>
  <c r="J891" i="25"/>
  <c r="E891" i="47" s="1"/>
  <c r="M1067" i="25"/>
  <c r="K1037" i="25"/>
  <c r="M1009" i="25"/>
  <c r="F833" i="25"/>
  <c r="C833" i="47" s="1"/>
  <c r="H804" i="25"/>
  <c r="D804" i="47" s="1"/>
  <c r="L892" i="25"/>
  <c r="H892" i="47" s="1"/>
  <c r="F1009" i="25"/>
  <c r="F921" i="25"/>
  <c r="C921" i="47" s="1"/>
  <c r="I862" i="25"/>
  <c r="M1125" i="25"/>
  <c r="E805" i="25"/>
  <c r="B805" i="47" s="1"/>
  <c r="I1038" i="25"/>
  <c r="L950" i="25"/>
  <c r="H950" i="47" s="1"/>
  <c r="L1182" i="25"/>
  <c r="N1182" i="24" s="1"/>
  <c r="J1038" i="25"/>
  <c r="F1125" i="25"/>
  <c r="H1183" i="25"/>
  <c r="G979" i="25"/>
  <c r="I1183" i="25"/>
  <c r="E834" i="25"/>
  <c r="B834" i="47" s="1"/>
  <c r="F1096" i="25"/>
  <c r="G862" i="25"/>
  <c r="G921" i="25"/>
  <c r="K1067" i="25"/>
  <c r="K862" i="25"/>
  <c r="F862" i="47" s="1"/>
  <c r="L1038" i="25"/>
  <c r="I892" i="25"/>
  <c r="G1154" i="25"/>
  <c r="I1154" i="24" s="1"/>
  <c r="X1154" i="24" s="1"/>
  <c r="E1038" i="25"/>
  <c r="F1183" i="25"/>
  <c r="M1038" i="25"/>
  <c r="L861" i="25"/>
  <c r="H861" i="47" s="1"/>
  <c r="K1125" i="25"/>
  <c r="J950" i="25"/>
  <c r="E950" i="47" s="1"/>
  <c r="F950" i="25"/>
  <c r="C950" i="47" s="1"/>
  <c r="M1154" i="25"/>
  <c r="K804" i="25"/>
  <c r="F804" i="47" s="1"/>
  <c r="I1067" i="25"/>
  <c r="M921" i="25"/>
  <c r="G921" i="47" s="1"/>
  <c r="I921" i="25"/>
  <c r="E1096" i="25"/>
  <c r="I1125" i="25"/>
  <c r="H950" i="25"/>
  <c r="D950" i="47" s="1"/>
  <c r="E951" i="25"/>
  <c r="B951" i="47" s="1"/>
  <c r="H1096" i="25"/>
  <c r="I833" i="25"/>
  <c r="G1183" i="25"/>
  <c r="I1183" i="24" s="1"/>
  <c r="X1183" i="24" s="1"/>
  <c r="M950" i="25"/>
  <c r="G950" i="47" s="1"/>
  <c r="J1067" i="25"/>
  <c r="M920" i="25"/>
  <c r="G920" i="47" s="1"/>
  <c r="F1067" i="25"/>
  <c r="K1096" i="25"/>
  <c r="G1038" i="25"/>
  <c r="H978" i="25"/>
  <c r="D978" i="47" s="1"/>
  <c r="H1067" i="25"/>
  <c r="K950" i="25"/>
  <c r="F950" i="47" s="1"/>
  <c r="I1154" i="25"/>
  <c r="J892" i="25"/>
  <c r="E892" i="47" s="1"/>
  <c r="E863" i="25"/>
  <c r="B863" i="47" s="1"/>
  <c r="L1096" i="25"/>
  <c r="H1038" i="25"/>
  <c r="I1096" i="25"/>
  <c r="J921" i="25"/>
  <c r="E921" i="47" s="1"/>
  <c r="H1125" i="25"/>
  <c r="L1154" i="25"/>
  <c r="N1154" i="24" s="1"/>
  <c r="K1183" i="25"/>
  <c r="H891" i="25"/>
  <c r="D891" i="47" s="1"/>
  <c r="H862" i="25"/>
  <c r="D862" i="47" s="1"/>
  <c r="J833" i="25"/>
  <c r="E833" i="47" s="1"/>
  <c r="L1009" i="25"/>
  <c r="J1125" i="25"/>
  <c r="L949" i="25"/>
  <c r="H949" i="47" s="1"/>
  <c r="J1096" i="25"/>
  <c r="E1183" i="25"/>
  <c r="K1009" i="25"/>
  <c r="E893" i="25"/>
  <c r="B893" i="47" s="1"/>
  <c r="M1096" i="25"/>
  <c r="L1125" i="25"/>
  <c r="N1125" i="24" s="1"/>
  <c r="E1154" i="25"/>
  <c r="F1154" i="25"/>
  <c r="M804" i="25"/>
  <c r="G804" i="47" s="1"/>
  <c r="H1009" i="25"/>
  <c r="I861" i="25"/>
  <c r="G950" i="25"/>
  <c r="H892" i="25"/>
  <c r="D892" i="47" s="1"/>
  <c r="H833" i="25"/>
  <c r="D833" i="47" s="1"/>
  <c r="J1154" i="25"/>
  <c r="F979" i="25"/>
  <c r="C979" i="47" s="1"/>
  <c r="K892" i="25"/>
  <c r="F892" i="47" s="1"/>
  <c r="L833" i="25"/>
  <c r="H833" i="47" s="1"/>
  <c r="J1009" i="25"/>
  <c r="G892" i="25"/>
  <c r="F832" i="25"/>
  <c r="C832" i="47" s="1"/>
  <c r="H921" i="25"/>
  <c r="D921" i="47" s="1"/>
  <c r="H1154" i="25"/>
  <c r="F804" i="25"/>
  <c r="C804" i="47" s="1"/>
  <c r="K803" i="25"/>
  <c r="F803" i="47" s="1"/>
  <c r="L1183" i="25"/>
  <c r="N1183" i="24" s="1"/>
  <c r="E1067" i="25"/>
  <c r="G1096" i="25"/>
  <c r="I979" i="25"/>
  <c r="M979" i="25"/>
  <c r="G979" i="47" s="1"/>
  <c r="E954" i="25"/>
  <c r="B954" i="47" s="1"/>
  <c r="L1155" i="25"/>
  <c r="N1155" i="24" s="1"/>
  <c r="G834" i="25"/>
  <c r="E894" i="25"/>
  <c r="B894" i="47" s="1"/>
  <c r="G951" i="25"/>
  <c r="L863" i="25"/>
  <c r="H863" i="47" s="1"/>
  <c r="M834" i="25"/>
  <c r="G834" i="47" s="1"/>
  <c r="J980" i="25"/>
  <c r="E980" i="47" s="1"/>
  <c r="M1097" i="25"/>
  <c r="J922" i="25"/>
  <c r="E922" i="47" s="1"/>
  <c r="E1184" i="25"/>
  <c r="M951" i="25"/>
  <c r="G951" i="47" s="1"/>
  <c r="I1155" i="25"/>
  <c r="H834" i="25"/>
  <c r="D834" i="47" s="1"/>
  <c r="J951" i="25"/>
  <c r="E951" i="47" s="1"/>
  <c r="K1184" i="25"/>
  <c r="K980" i="25"/>
  <c r="F980" i="47" s="1"/>
  <c r="J1068" i="25"/>
  <c r="K863" i="25"/>
  <c r="F863" i="47" s="1"/>
  <c r="J893" i="25"/>
  <c r="E893" i="47" s="1"/>
  <c r="K1039" i="25"/>
  <c r="M1184" i="25"/>
  <c r="L1068" i="25"/>
  <c r="K893" i="25"/>
  <c r="F893" i="47" s="1"/>
  <c r="I980" i="25"/>
  <c r="F980" i="25"/>
  <c r="C980" i="47" s="1"/>
  <c r="F893" i="25"/>
  <c r="C893" i="47" s="1"/>
  <c r="J1010" i="25"/>
  <c r="G1039" i="25"/>
  <c r="J863" i="25"/>
  <c r="E863" i="47" s="1"/>
  <c r="G922" i="25"/>
  <c r="F951" i="25"/>
  <c r="C951" i="47" s="1"/>
  <c r="H1184" i="25"/>
  <c r="G1126" i="25"/>
  <c r="K1068" i="25"/>
  <c r="H893" i="25"/>
  <c r="D893" i="47" s="1"/>
  <c r="M1068" i="25"/>
  <c r="L1184" i="25"/>
  <c r="N1184" i="24" s="1"/>
  <c r="L1097" i="25"/>
  <c r="I834" i="25"/>
  <c r="E952" i="25"/>
  <c r="B952" i="47" s="1"/>
  <c r="H1126" i="25"/>
  <c r="F1010" i="25"/>
  <c r="H951" i="25"/>
  <c r="D951" i="47" s="1"/>
  <c r="I951" i="25"/>
  <c r="E1039" i="25"/>
  <c r="I1039" i="25"/>
  <c r="L922" i="25"/>
  <c r="H922" i="47" s="1"/>
  <c r="J834" i="25"/>
  <c r="E834" i="47" s="1"/>
  <c r="M1126" i="25"/>
  <c r="F1126" i="25"/>
  <c r="E1097" i="25"/>
  <c r="F1039" i="25"/>
  <c r="F922" i="25"/>
  <c r="C922" i="47" s="1"/>
  <c r="L893" i="25"/>
  <c r="H893" i="47" s="1"/>
  <c r="H863" i="25"/>
  <c r="D863" i="47" s="1"/>
  <c r="L1010" i="25"/>
  <c r="I1010" i="25"/>
  <c r="M893" i="25"/>
  <c r="G893" i="47" s="1"/>
  <c r="G1155" i="25"/>
  <c r="I1155" i="24" s="1"/>
  <c r="X1155" i="24" s="1"/>
  <c r="M980" i="25"/>
  <c r="G980" i="47" s="1"/>
  <c r="M863" i="25"/>
  <c r="G863" i="47" s="1"/>
  <c r="J1039" i="25"/>
  <c r="E864" i="25"/>
  <c r="B864" i="47" s="1"/>
  <c r="I893" i="25"/>
  <c r="E1068" i="25"/>
  <c r="M1010" i="25"/>
  <c r="I1068" i="25"/>
  <c r="G893" i="25"/>
  <c r="M922" i="25"/>
  <c r="G922" i="47" s="1"/>
  <c r="E1126" i="25"/>
  <c r="F1097" i="25"/>
  <c r="H1010" i="25"/>
  <c r="I1097" i="25"/>
  <c r="E1155" i="25"/>
  <c r="K951" i="25"/>
  <c r="F951" i="47" s="1"/>
  <c r="H1097" i="25"/>
  <c r="I863" i="25"/>
  <c r="L834" i="25"/>
  <c r="H834" i="47" s="1"/>
  <c r="K834" i="25"/>
  <c r="F834" i="47" s="1"/>
  <c r="K1126" i="25"/>
  <c r="G1068" i="25"/>
  <c r="K1155" i="25"/>
  <c r="G980" i="25"/>
  <c r="K1010" i="25"/>
  <c r="L980" i="25"/>
  <c r="H980" i="47" s="1"/>
  <c r="L951" i="25"/>
  <c r="H951" i="47" s="1"/>
  <c r="H1155" i="25"/>
  <c r="E1010" i="25"/>
  <c r="F1155" i="25"/>
  <c r="L1039" i="25"/>
  <c r="G1097" i="25"/>
  <c r="J1097" i="25"/>
  <c r="G863" i="25"/>
  <c r="M1039" i="25"/>
  <c r="H922" i="25"/>
  <c r="D922" i="47" s="1"/>
  <c r="F1068" i="25"/>
  <c r="J1155" i="25"/>
  <c r="M1155" i="25"/>
  <c r="J1126" i="25"/>
  <c r="L1126" i="25"/>
  <c r="N1126" i="24" s="1"/>
  <c r="E923" i="25"/>
  <c r="B923" i="47" s="1"/>
  <c r="G1184" i="25"/>
  <c r="I1184" i="24" s="1"/>
  <c r="X1184" i="24" s="1"/>
  <c r="K1097" i="25"/>
  <c r="G1010" i="25"/>
  <c r="H1068" i="25"/>
  <c r="K922" i="25"/>
  <c r="F922" i="47" s="1"/>
  <c r="H980" i="25"/>
  <c r="D980" i="47" s="1"/>
  <c r="H1039" i="25"/>
  <c r="J1184" i="25"/>
  <c r="F834" i="25"/>
  <c r="C834" i="47" s="1"/>
  <c r="I922" i="25"/>
  <c r="I1126" i="25"/>
  <c r="F1184" i="25"/>
  <c r="E835" i="25"/>
  <c r="B835" i="47" s="1"/>
  <c r="F863" i="25"/>
  <c r="C863" i="47" s="1"/>
  <c r="I1184" i="25"/>
  <c r="I1185" i="25"/>
  <c r="H923" i="25"/>
  <c r="D923" i="47" s="1"/>
  <c r="F894" i="25"/>
  <c r="C894" i="47" s="1"/>
  <c r="K981" i="25"/>
  <c r="F981" i="47" s="1"/>
  <c r="K1156" i="25"/>
  <c r="M1185" i="25"/>
  <c r="G1185" i="25"/>
  <c r="I1185" i="24" s="1"/>
  <c r="X1185" i="24" s="1"/>
  <c r="I1098" i="25"/>
  <c r="G1040" i="25"/>
  <c r="J1069" i="25"/>
  <c r="K894" i="25"/>
  <c r="F894" i="47" s="1"/>
  <c r="M981" i="25"/>
  <c r="G981" i="47" s="1"/>
  <c r="F1011" i="25"/>
  <c r="H1098" i="25"/>
  <c r="G1156" i="25"/>
  <c r="I1156" i="24" s="1"/>
  <c r="X1156" i="24" s="1"/>
  <c r="G1098" i="25"/>
  <c r="L864" i="25"/>
  <c r="H864" i="47" s="1"/>
  <c r="L1185" i="25"/>
  <c r="N1185" i="24" s="1"/>
  <c r="F1185" i="25"/>
  <c r="J952" i="25"/>
  <c r="E952" i="47" s="1"/>
  <c r="F952" i="25"/>
  <c r="C952" i="47" s="1"/>
  <c r="K1098" i="25"/>
  <c r="L952" i="25"/>
  <c r="H952" i="47" s="1"/>
  <c r="F1069" i="25"/>
  <c r="K864" i="25"/>
  <c r="F864" i="47" s="1"/>
  <c r="J1185" i="25"/>
  <c r="K1127" i="25"/>
  <c r="K1185" i="25"/>
  <c r="J1098" i="25"/>
  <c r="L1040" i="25"/>
  <c r="G864" i="25"/>
  <c r="F1127" i="25"/>
  <c r="K952" i="25"/>
  <c r="F952" i="47" s="1"/>
  <c r="I894" i="25"/>
  <c r="G952" i="25"/>
  <c r="E1185" i="25"/>
  <c r="H952" i="25"/>
  <c r="D952" i="47" s="1"/>
  <c r="F1098" i="25"/>
  <c r="K1069" i="25"/>
  <c r="I1127" i="25"/>
  <c r="J894" i="25"/>
  <c r="E894" i="47" s="1"/>
  <c r="M864" i="25"/>
  <c r="G864" i="47" s="1"/>
  <c r="M1011" i="25"/>
  <c r="G894" i="25"/>
  <c r="M1069" i="25"/>
  <c r="I981" i="25"/>
  <c r="H1127" i="25"/>
  <c r="E924" i="25"/>
  <c r="B924" i="47" s="1"/>
  <c r="F981" i="25"/>
  <c r="C981" i="47" s="1"/>
  <c r="L894" i="25"/>
  <c r="H894" i="47" s="1"/>
  <c r="I923" i="25"/>
  <c r="L1098" i="25"/>
  <c r="G1127" i="25"/>
  <c r="H864" i="25"/>
  <c r="D864" i="47" s="1"/>
  <c r="H1185" i="25"/>
  <c r="M1156" i="25"/>
  <c r="I1011" i="25"/>
  <c r="I864" i="25"/>
  <c r="J864" i="25"/>
  <c r="E864" i="47" s="1"/>
  <c r="H1011" i="25"/>
  <c r="K1011" i="25"/>
  <c r="H894" i="25"/>
  <c r="D894" i="47" s="1"/>
  <c r="E1011" i="25"/>
  <c r="M1040" i="25"/>
  <c r="J1040" i="25"/>
  <c r="E865" i="25"/>
  <c r="B865" i="47" s="1"/>
  <c r="I1069" i="25"/>
  <c r="L1127" i="25"/>
  <c r="N1127" i="24" s="1"/>
  <c r="L1011" i="25"/>
  <c r="I1156" i="25"/>
  <c r="G1011" i="25"/>
  <c r="E953" i="25"/>
  <c r="B953" i="47" s="1"/>
  <c r="E895" i="25"/>
  <c r="B895" i="47" s="1"/>
  <c r="K1040" i="25"/>
  <c r="J1127" i="25"/>
  <c r="E982" i="25"/>
  <c r="B982" i="47" s="1"/>
  <c r="F864" i="25"/>
  <c r="C864" i="47" s="1"/>
  <c r="F1156" i="25"/>
  <c r="G1069" i="25"/>
  <c r="H1069" i="25"/>
  <c r="H1040" i="25"/>
  <c r="J1011" i="25"/>
  <c r="F1040" i="25"/>
  <c r="J1156" i="25"/>
  <c r="L1069" i="25"/>
  <c r="J981" i="25"/>
  <c r="E981" i="47" s="1"/>
  <c r="L923" i="25"/>
  <c r="H923" i="47" s="1"/>
  <c r="E1040" i="25"/>
  <c r="M1127" i="25"/>
  <c r="E1098" i="25"/>
  <c r="G981" i="25"/>
  <c r="M952" i="25"/>
  <c r="G952" i="47" s="1"/>
  <c r="L981" i="25"/>
  <c r="H981" i="47" s="1"/>
  <c r="E1156" i="25"/>
  <c r="H1156" i="25"/>
  <c r="M923" i="25"/>
  <c r="G923" i="47" s="1"/>
  <c r="M1098" i="25"/>
  <c r="E1127" i="25"/>
  <c r="H981" i="25"/>
  <c r="D981" i="47" s="1"/>
  <c r="I952" i="25"/>
  <c r="I1040" i="25"/>
  <c r="G923" i="25"/>
  <c r="M894" i="25"/>
  <c r="G894" i="47" s="1"/>
  <c r="J923" i="25"/>
  <c r="E923" i="47" s="1"/>
  <c r="L1156" i="25"/>
  <c r="N1156" i="24" s="1"/>
  <c r="F923" i="25"/>
  <c r="C923" i="47" s="1"/>
  <c r="K923" i="25"/>
  <c r="F923" i="47" s="1"/>
  <c r="E1069" i="25"/>
  <c r="H1041" i="25"/>
  <c r="F1012" i="25"/>
  <c r="L1070" i="25"/>
  <c r="K924" i="25"/>
  <c r="F924" i="47" s="1"/>
  <c r="L895" i="25"/>
  <c r="H895" i="47" s="1"/>
  <c r="M982" i="25"/>
  <c r="G982" i="47" s="1"/>
  <c r="H895" i="25"/>
  <c r="D895" i="47" s="1"/>
  <c r="G1099" i="25"/>
  <c r="K1099" i="25"/>
  <c r="K1157" i="25"/>
  <c r="M1157" i="25"/>
  <c r="K1128" i="25"/>
  <c r="M895" i="25"/>
  <c r="G895" i="47" s="1"/>
  <c r="E925" i="25"/>
  <c r="B925" i="47" s="1"/>
  <c r="L924" i="25"/>
  <c r="H924" i="47" s="1"/>
  <c r="J1041" i="25"/>
  <c r="J1128" i="25"/>
  <c r="K1012" i="25"/>
  <c r="G1128" i="25"/>
  <c r="M924" i="25"/>
  <c r="G924" i="47" s="1"/>
  <c r="M1041" i="25"/>
  <c r="J1099" i="25"/>
  <c r="L1099" i="25"/>
  <c r="K953" i="25"/>
  <c r="F953" i="47" s="1"/>
  <c r="G982" i="25"/>
  <c r="L1128" i="25"/>
  <c r="N1128" i="24" s="1"/>
  <c r="M953" i="25"/>
  <c r="G953" i="47" s="1"/>
  <c r="J982" i="25"/>
  <c r="E982" i="47" s="1"/>
  <c r="I953" i="25"/>
  <c r="J895" i="25"/>
  <c r="E895" i="47" s="1"/>
  <c r="E1186" i="25"/>
  <c r="H982" i="25"/>
  <c r="D982" i="47" s="1"/>
  <c r="M1070" i="25"/>
  <c r="F1128" i="25"/>
  <c r="E1041" i="25"/>
  <c r="I1070" i="25"/>
  <c r="K982" i="25"/>
  <c r="F982" i="47" s="1"/>
  <c r="I1128" i="25"/>
  <c r="E1128" i="25"/>
  <c r="I982" i="25"/>
  <c r="H1012" i="25"/>
  <c r="J1186" i="25"/>
  <c r="G1041" i="25"/>
  <c r="F924" i="25"/>
  <c r="C924" i="47" s="1"/>
  <c r="M1012" i="25"/>
  <c r="H924" i="25"/>
  <c r="D924" i="47" s="1"/>
  <c r="M1099" i="25"/>
  <c r="F1070" i="25"/>
  <c r="G1157" i="25"/>
  <c r="I1157" i="24" s="1"/>
  <c r="X1157" i="24" s="1"/>
  <c r="M1186" i="25"/>
  <c r="L1186" i="25"/>
  <c r="N1186" i="24" s="1"/>
  <c r="I1099" i="25"/>
  <c r="E1157" i="25"/>
  <c r="G1186" i="25"/>
  <c r="I1186" i="24" s="1"/>
  <c r="X1186" i="24" s="1"/>
  <c r="K1186" i="25"/>
  <c r="F1099" i="25"/>
  <c r="I1186" i="25"/>
  <c r="H953" i="25"/>
  <c r="D953" i="47" s="1"/>
  <c r="J924" i="25"/>
  <c r="E924" i="47" s="1"/>
  <c r="H1070" i="25"/>
  <c r="L953" i="25"/>
  <c r="H953" i="47" s="1"/>
  <c r="F895" i="25"/>
  <c r="C895" i="47" s="1"/>
  <c r="I1012" i="25"/>
  <c r="F1186" i="25"/>
  <c r="K1041" i="25"/>
  <c r="E896" i="25"/>
  <c r="B896" i="47" s="1"/>
  <c r="E983" i="25"/>
  <c r="B983" i="47" s="1"/>
  <c r="L1012" i="25"/>
  <c r="E1070" i="25"/>
  <c r="G1070" i="25"/>
  <c r="F1157" i="25"/>
  <c r="G953" i="25"/>
  <c r="J1012" i="25"/>
  <c r="I1041" i="25"/>
  <c r="G895" i="25"/>
  <c r="I924" i="25"/>
  <c r="E1099" i="25"/>
  <c r="F953" i="25"/>
  <c r="C953" i="47" s="1"/>
  <c r="J1157" i="25"/>
  <c r="K1070" i="25"/>
  <c r="L1041" i="25"/>
  <c r="G924" i="25"/>
  <c r="J1070" i="25"/>
  <c r="F982" i="25"/>
  <c r="C982" i="47" s="1"/>
  <c r="H1128" i="25"/>
  <c r="I895" i="25"/>
  <c r="L1157" i="25"/>
  <c r="N1157" i="24" s="1"/>
  <c r="H1186" i="25"/>
  <c r="J953" i="25"/>
  <c r="E953" i="47" s="1"/>
  <c r="K895" i="25"/>
  <c r="F895" i="47" s="1"/>
  <c r="L982" i="25"/>
  <c r="H982" i="47" s="1"/>
  <c r="H1157" i="25"/>
  <c r="I1157" i="25"/>
  <c r="M1128" i="25"/>
  <c r="F1041" i="25"/>
  <c r="H1099" i="25"/>
  <c r="G1012" i="25"/>
  <c r="E1012" i="25"/>
  <c r="K1044" i="25"/>
  <c r="G1013" i="25"/>
  <c r="I983" i="25"/>
  <c r="M1187" i="25"/>
  <c r="F1187" i="25"/>
  <c r="G1129" i="25"/>
  <c r="L1100" i="25"/>
  <c r="K1042" i="25"/>
  <c r="L1042" i="25"/>
  <c r="H1187" i="25"/>
  <c r="M983" i="25"/>
  <c r="G983" i="47" s="1"/>
  <c r="L1013" i="25"/>
  <c r="J983" i="25"/>
  <c r="E983" i="47" s="1"/>
  <c r="K1071" i="25"/>
  <c r="K983" i="25"/>
  <c r="F983" i="47" s="1"/>
  <c r="F1158" i="25"/>
  <c r="J1158" i="25"/>
  <c r="H983" i="25"/>
  <c r="D983" i="47" s="1"/>
  <c r="G1042" i="25"/>
  <c r="E984" i="25"/>
  <c r="B984" i="47" s="1"/>
  <c r="H1129" i="25"/>
  <c r="I1158" i="25"/>
  <c r="F983" i="25"/>
  <c r="C983" i="47" s="1"/>
  <c r="I1013" i="25"/>
  <c r="J1100" i="25"/>
  <c r="G1100" i="25"/>
  <c r="K1129" i="25"/>
  <c r="F1071" i="25"/>
  <c r="I1129" i="25"/>
  <c r="J954" i="25"/>
  <c r="E954" i="47" s="1"/>
  <c r="K1158" i="25"/>
  <c r="E955" i="25"/>
  <c r="B955" i="47" s="1"/>
  <c r="L1187" i="25"/>
  <c r="N1187" i="24" s="1"/>
  <c r="M1071" i="25"/>
  <c r="G1071" i="25"/>
  <c r="F954" i="25"/>
  <c r="C954" i="47" s="1"/>
  <c r="K1013" i="25"/>
  <c r="L1129" i="25"/>
  <c r="N1129" i="24" s="1"/>
  <c r="H954" i="25"/>
  <c r="D954" i="47" s="1"/>
  <c r="J1071" i="25"/>
  <c r="J1013" i="25"/>
  <c r="E1071" i="25"/>
  <c r="M1129" i="25"/>
  <c r="E1187" i="25"/>
  <c r="F1100" i="25"/>
  <c r="G1158" i="25"/>
  <c r="I1158" i="24" s="1"/>
  <c r="X1158" i="24" s="1"/>
  <c r="G983" i="25"/>
  <c r="L1071" i="25"/>
  <c r="F1042" i="25"/>
  <c r="I1071" i="25"/>
  <c r="L983" i="25"/>
  <c r="H983" i="47" s="1"/>
  <c r="L1158" i="25"/>
  <c r="N1158" i="24" s="1"/>
  <c r="K1187" i="25"/>
  <c r="J1042" i="25"/>
  <c r="F1129" i="25"/>
  <c r="E1158" i="25"/>
  <c r="I954" i="25"/>
  <c r="M1013" i="25"/>
  <c r="E1100" i="25"/>
  <c r="J1129" i="25"/>
  <c r="E1042" i="25"/>
  <c r="E1129" i="25"/>
  <c r="I1187" i="25"/>
  <c r="G1187" i="25"/>
  <c r="I1187" i="24" s="1"/>
  <c r="X1187" i="24" s="1"/>
  <c r="H1042" i="25"/>
  <c r="L954" i="25"/>
  <c r="H954" i="47" s="1"/>
  <c r="H1158" i="25"/>
  <c r="H1013" i="25"/>
  <c r="H1071" i="25"/>
  <c r="H1100" i="25"/>
  <c r="M1100" i="25"/>
  <c r="K954" i="25"/>
  <c r="F954" i="47" s="1"/>
  <c r="I1042" i="25"/>
  <c r="M1158" i="25"/>
  <c r="F1013" i="25"/>
  <c r="E1013" i="25"/>
  <c r="K1100" i="25"/>
  <c r="I1100" i="25"/>
  <c r="M1042" i="25"/>
  <c r="J1187" i="25"/>
  <c r="G954" i="25"/>
  <c r="M954" i="25"/>
  <c r="G954" i="47" s="1"/>
  <c r="K1043" i="25"/>
  <c r="H1072" i="25"/>
  <c r="K1188" i="25"/>
  <c r="M1072" i="25"/>
  <c r="L1188" i="25"/>
  <c r="N1188" i="24" s="1"/>
  <c r="F1072" i="25"/>
  <c r="M1014" i="25"/>
  <c r="I1014" i="25"/>
  <c r="F1043" i="25"/>
  <c r="I1043" i="25"/>
  <c r="J1072" i="25"/>
  <c r="E1072" i="25"/>
  <c r="M984" i="25"/>
  <c r="G984" i="47" s="1"/>
  <c r="G984" i="25"/>
  <c r="E1159" i="25"/>
  <c r="F1188" i="25"/>
  <c r="G1043" i="25"/>
  <c r="M1188" i="25"/>
  <c r="F1130" i="25"/>
  <c r="L984" i="25"/>
  <c r="H984" i="47" s="1"/>
  <c r="H1101" i="25"/>
  <c r="F984" i="25"/>
  <c r="C984" i="47" s="1"/>
  <c r="M1159" i="25"/>
  <c r="I1072" i="25"/>
  <c r="J1014" i="25"/>
  <c r="I1130" i="25"/>
  <c r="K1101" i="25"/>
  <c r="E1014" i="25"/>
  <c r="G1130" i="25"/>
  <c r="E1130" i="25"/>
  <c r="I1188" i="25"/>
  <c r="J1159" i="25"/>
  <c r="G1014" i="25"/>
  <c r="J1188" i="25"/>
  <c r="F1101" i="25"/>
  <c r="I1159" i="25"/>
  <c r="G1072" i="25"/>
  <c r="J1130" i="25"/>
  <c r="F1159" i="25"/>
  <c r="F1014" i="25"/>
  <c r="G1159" i="25"/>
  <c r="I1159" i="24" s="1"/>
  <c r="X1159" i="24" s="1"/>
  <c r="G1188" i="25"/>
  <c r="I1188" i="24" s="1"/>
  <c r="X1188" i="24" s="1"/>
  <c r="E1101" i="25"/>
  <c r="L1014" i="25"/>
  <c r="M1043" i="25"/>
  <c r="J1043" i="25"/>
  <c r="L1130" i="25"/>
  <c r="N1130" i="24" s="1"/>
  <c r="G1101" i="25"/>
  <c r="L1159" i="25"/>
  <c r="N1159" i="24" s="1"/>
  <c r="H1159" i="25"/>
  <c r="H1043" i="25"/>
  <c r="L1101" i="25"/>
  <c r="K984" i="25"/>
  <c r="F984" i="47" s="1"/>
  <c r="K1130" i="25"/>
  <c r="H1014" i="25"/>
  <c r="H1130" i="25"/>
  <c r="E1043" i="25"/>
  <c r="I1101" i="25"/>
  <c r="J984" i="25"/>
  <c r="E984" i="47" s="1"/>
  <c r="E985" i="25"/>
  <c r="B985" i="47" s="1"/>
  <c r="K1159" i="25"/>
  <c r="J1101" i="25"/>
  <c r="K1014" i="25"/>
  <c r="H984" i="25"/>
  <c r="D984" i="47" s="1"/>
  <c r="M1101" i="25"/>
  <c r="M1130" i="25"/>
  <c r="K1072" i="25"/>
  <c r="E1188" i="25"/>
  <c r="L1043" i="25"/>
  <c r="H1188" i="25"/>
  <c r="I984" i="25"/>
  <c r="L1072" i="25"/>
  <c r="G1102" i="25"/>
  <c r="H1015" i="25"/>
  <c r="H1131" i="25"/>
  <c r="L1073" i="25"/>
  <c r="F1189" i="25"/>
  <c r="E1015" i="25"/>
  <c r="F1160" i="25"/>
  <c r="G1160" i="25"/>
  <c r="I1160" i="24" s="1"/>
  <c r="X1160" i="24" s="1"/>
  <c r="I1073" i="25"/>
  <c r="L1102" i="25"/>
  <c r="J1131" i="25"/>
  <c r="M1160" i="25"/>
  <c r="I1015" i="25"/>
  <c r="M1015" i="25"/>
  <c r="J1044" i="25"/>
  <c r="L1189" i="25"/>
  <c r="N1189" i="24" s="1"/>
  <c r="M1073" i="25"/>
  <c r="M1044" i="25"/>
  <c r="G1044" i="25"/>
  <c r="E1044" i="25"/>
  <c r="F1044" i="25"/>
  <c r="J1102" i="25"/>
  <c r="H1189" i="25"/>
  <c r="J1015" i="25"/>
  <c r="M1102" i="25"/>
  <c r="J1160" i="25"/>
  <c r="I1131" i="25"/>
  <c r="K1189" i="25"/>
  <c r="K1131" i="25"/>
  <c r="E1131" i="25"/>
  <c r="L1044" i="25"/>
  <c r="K1015" i="25"/>
  <c r="F1131" i="25"/>
  <c r="F1102" i="25"/>
  <c r="F1073" i="25"/>
  <c r="E1189" i="25"/>
  <c r="L1160" i="25"/>
  <c r="N1160" i="24" s="1"/>
  <c r="H1102" i="25"/>
  <c r="M1131" i="25"/>
  <c r="E1102" i="25"/>
  <c r="H1160" i="25"/>
  <c r="G1073" i="25"/>
  <c r="E1160" i="25"/>
  <c r="G1015" i="25"/>
  <c r="J1073" i="25"/>
  <c r="L1015" i="25"/>
  <c r="M1189" i="25"/>
  <c r="I1102" i="25"/>
  <c r="K1102" i="25"/>
  <c r="G1131" i="25"/>
  <c r="H1073" i="25"/>
  <c r="I1189" i="25"/>
  <c r="K1073" i="25"/>
  <c r="G1189" i="25"/>
  <c r="I1189" i="24" s="1"/>
  <c r="X1189" i="24" s="1"/>
  <c r="K1160" i="25"/>
  <c r="I1160" i="25"/>
  <c r="J1189" i="25"/>
  <c r="E1073" i="25"/>
  <c r="L1131" i="25"/>
  <c r="N1131" i="24" s="1"/>
  <c r="H1161" i="25"/>
  <c r="J1161" i="25"/>
  <c r="K1132" i="25"/>
  <c r="K1103" i="25"/>
  <c r="M1190" i="25"/>
  <c r="I1074" i="25"/>
  <c r="E1161" i="25"/>
  <c r="J1190" i="25"/>
  <c r="L1161" i="25"/>
  <c r="N1161" i="24" s="1"/>
  <c r="L1190" i="25"/>
  <c r="N1190" i="24" s="1"/>
  <c r="J1103" i="25"/>
  <c r="F1074" i="25"/>
  <c r="J1132" i="25"/>
  <c r="H1132" i="25"/>
  <c r="E1074" i="25"/>
  <c r="M1161" i="25"/>
  <c r="I1103" i="25"/>
  <c r="G1190" i="25"/>
  <c r="I1190" i="24" s="1"/>
  <c r="X1190" i="24" s="1"/>
  <c r="E1103" i="25"/>
  <c r="G1161" i="25"/>
  <c r="I1161" i="24" s="1"/>
  <c r="X1161" i="24" s="1"/>
  <c r="M1074" i="25"/>
  <c r="L1132" i="25"/>
  <c r="N1132" i="24" s="1"/>
  <c r="L1074" i="25"/>
  <c r="E1132" i="25"/>
  <c r="F1132" i="25"/>
  <c r="I1190" i="25"/>
  <c r="H1190" i="25"/>
  <c r="I1132" i="25"/>
  <c r="F1190" i="25"/>
  <c r="H1074" i="25"/>
  <c r="K1190" i="25"/>
  <c r="F1161" i="25"/>
  <c r="M1132" i="25"/>
  <c r="K1161" i="25"/>
  <c r="M1103" i="25"/>
  <c r="H1103" i="25"/>
  <c r="G1103" i="25"/>
  <c r="L1103" i="25"/>
  <c r="G1132" i="25"/>
  <c r="I1104" i="25"/>
  <c r="E1162" i="25"/>
  <c r="K1104" i="25"/>
  <c r="I1191" i="25"/>
  <c r="H1104" i="25"/>
  <c r="H1133" i="25"/>
  <c r="L1133" i="25"/>
  <c r="N1133" i="24" s="1"/>
  <c r="M1162" i="25"/>
  <c r="F1191" i="25"/>
  <c r="G1133" i="25"/>
  <c r="H1162" i="25"/>
  <c r="F1133" i="25"/>
  <c r="E1133" i="25"/>
  <c r="G1191" i="25"/>
  <c r="I1191" i="24" s="1"/>
  <c r="X1191" i="24" s="1"/>
  <c r="J1133" i="25"/>
  <c r="K1162" i="25"/>
  <c r="E1191" i="25"/>
  <c r="I1133" i="25"/>
  <c r="M1133" i="25"/>
  <c r="M1191" i="25"/>
  <c r="G1162" i="25"/>
  <c r="I1162" i="24" s="1"/>
  <c r="X1162" i="24" s="1"/>
  <c r="E1190" i="25"/>
  <c r="I1161" i="25"/>
  <c r="J1191" i="25"/>
  <c r="K1133" i="25"/>
  <c r="M1104" i="25"/>
  <c r="L1104" i="25"/>
  <c r="H1191" i="25"/>
  <c r="I1192" i="25"/>
  <c r="K1163" i="25"/>
  <c r="J1163" i="25"/>
  <c r="G1192" i="25"/>
  <c r="I1192" i="24" s="1"/>
  <c r="X1192" i="24" s="1"/>
  <c r="I1163" i="25"/>
  <c r="E1192" i="25"/>
  <c r="F1192" i="25"/>
  <c r="K1192" i="25"/>
  <c r="L1162" i="25"/>
  <c r="N1162" i="24" s="1"/>
  <c r="F1134" i="25"/>
  <c r="H1192" i="25"/>
  <c r="F1162" i="25"/>
  <c r="J1162" i="25"/>
  <c r="K1134" i="25"/>
  <c r="L1163" i="25"/>
  <c r="N1163" i="24" s="1"/>
  <c r="K1191" i="25"/>
  <c r="M1192" i="25"/>
  <c r="L1191" i="25"/>
  <c r="N1191" i="24" s="1"/>
  <c r="E1163" i="25"/>
  <c r="I1162" i="25"/>
  <c r="H1134" i="25"/>
  <c r="J1134" i="25"/>
  <c r="K1164" i="25"/>
  <c r="J1192" i="25"/>
  <c r="K1193" i="25"/>
  <c r="M1193" i="25"/>
  <c r="E1164" i="25"/>
  <c r="L1193" i="25"/>
  <c r="N1193" i="24" s="1"/>
  <c r="I1164" i="25"/>
  <c r="F1163" i="25"/>
  <c r="J1164" i="25"/>
  <c r="I1193" i="25"/>
  <c r="L1192" i="25"/>
  <c r="N1192" i="24" s="1"/>
  <c r="E1193" i="25"/>
  <c r="M1164" i="25"/>
  <c r="G1163" i="25"/>
  <c r="I1163" i="24" s="1"/>
  <c r="X1163" i="24" s="1"/>
  <c r="M1163" i="25"/>
  <c r="J1194" i="25"/>
  <c r="L1194" i="25"/>
  <c r="N1194" i="24" s="1"/>
  <c r="I1194" i="25"/>
  <c r="F1193" i="25"/>
  <c r="J1193" i="25"/>
  <c r="G1193" i="25"/>
  <c r="I1193" i="24" s="1"/>
  <c r="X1193" i="24" s="1"/>
  <c r="K1194" i="25"/>
  <c r="M1194" i="25"/>
  <c r="A1296" i="28"/>
  <c r="H1171" i="25"/>
  <c r="J1171" i="24" s="1"/>
  <c r="F1327" i="28"/>
  <c r="J1198" i="24"/>
  <c r="G1326" i="28"/>
  <c r="D1324" i="28"/>
  <c r="O1196" i="24"/>
  <c r="J1326" i="28"/>
  <c r="M1198" i="24"/>
  <c r="W1197" i="24"/>
  <c r="I1326" i="28"/>
  <c r="L1198" i="24"/>
  <c r="F1171" i="24"/>
  <c r="I1325" i="28"/>
  <c r="L1197" i="24"/>
  <c r="J1323" i="28"/>
  <c r="M1195" i="24"/>
  <c r="B1324" i="28"/>
  <c r="G1196" i="24"/>
  <c r="D1326" i="28"/>
  <c r="O1198" i="24"/>
  <c r="Z1167" i="24"/>
  <c r="Y1167" i="24"/>
  <c r="I1141" i="24"/>
  <c r="X1141" i="24" s="1"/>
  <c r="F1263" i="28"/>
  <c r="M1200" i="24"/>
  <c r="J1328" i="28"/>
  <c r="L1200" i="24"/>
  <c r="I1328" i="28"/>
  <c r="M1141" i="24"/>
  <c r="J1263" i="28"/>
  <c r="Y1170" i="24"/>
  <c r="Z1170" i="24"/>
  <c r="W1200" i="24"/>
  <c r="O1141" i="25"/>
  <c r="H1141" i="24"/>
  <c r="E1263" i="28"/>
  <c r="B1263" i="28"/>
  <c r="G1141" i="24"/>
  <c r="J1200" i="24"/>
  <c r="G1328" i="28"/>
  <c r="H1328" i="28"/>
  <c r="F1328" i="28"/>
  <c r="K1200" i="24"/>
  <c r="J1141" i="24"/>
  <c r="G1263" i="28"/>
  <c r="O1200" i="25"/>
  <c r="K1328" i="28" s="1"/>
  <c r="N1328" i="28" s="1"/>
  <c r="H1200" i="24"/>
  <c r="E1328" i="28"/>
  <c r="N1230" i="28"/>
  <c r="I1263" i="28"/>
  <c r="L1141" i="24"/>
  <c r="K1141" i="24"/>
  <c r="H1263" i="28"/>
  <c r="G1200" i="24"/>
  <c r="B1328" i="28"/>
  <c r="D1263" i="28"/>
  <c r="O1141" i="24"/>
  <c r="D1328" i="28"/>
  <c r="O1200" i="24"/>
  <c r="B1106" i="25"/>
  <c r="D1105" i="24"/>
  <c r="D1201" i="25"/>
  <c r="B446" i="25"/>
  <c r="B495" i="25"/>
  <c r="D495" i="24" s="1"/>
  <c r="B524" i="25"/>
  <c r="D524" i="24" s="1"/>
  <c r="B451" i="25"/>
  <c r="D451" i="24" s="1"/>
  <c r="B575" i="25"/>
  <c r="D575" i="24" s="1"/>
  <c r="B547" i="25"/>
  <c r="D547" i="24" s="1"/>
  <c r="B466" i="25"/>
  <c r="D466" i="24" s="1"/>
  <c r="B603" i="25"/>
  <c r="D603" i="24" s="1"/>
  <c r="W1171" i="24" l="1"/>
  <c r="X1171" i="24"/>
  <c r="N77" i="24"/>
  <c r="H77" i="47"/>
  <c r="N43" i="24"/>
  <c r="H43" i="47"/>
  <c r="N69" i="24"/>
  <c r="H69" i="47"/>
  <c r="N40" i="24"/>
  <c r="H40" i="47"/>
  <c r="N68" i="24"/>
  <c r="H68" i="47"/>
  <c r="N35" i="24"/>
  <c r="H35" i="47"/>
  <c r="N65" i="24"/>
  <c r="H65" i="47"/>
  <c r="N39" i="24"/>
  <c r="H39" i="47"/>
  <c r="N64" i="24"/>
  <c r="H64" i="47"/>
  <c r="N96" i="24"/>
  <c r="H96" i="47"/>
  <c r="N56" i="24"/>
  <c r="H56" i="47"/>
  <c r="N84" i="24"/>
  <c r="H84" i="47"/>
  <c r="N55" i="24"/>
  <c r="H55" i="47"/>
  <c r="N83" i="24"/>
  <c r="H83" i="47"/>
  <c r="N81" i="24"/>
  <c r="H81" i="47"/>
  <c r="N110" i="24"/>
  <c r="H110" i="47"/>
  <c r="N109" i="24"/>
  <c r="H109" i="47"/>
  <c r="N107" i="24"/>
  <c r="H107" i="47"/>
  <c r="N76" i="24"/>
  <c r="H76" i="47"/>
  <c r="N105" i="24"/>
  <c r="H105" i="47"/>
  <c r="N70" i="24"/>
  <c r="H70" i="47"/>
  <c r="N42" i="24"/>
  <c r="H42" i="47"/>
  <c r="N97" i="24"/>
  <c r="H97" i="47"/>
  <c r="N92" i="24"/>
  <c r="H92" i="47"/>
  <c r="N112" i="24"/>
  <c r="H112" i="47"/>
  <c r="N51" i="24"/>
  <c r="H51" i="47"/>
  <c r="N73" i="24"/>
  <c r="H73" i="47"/>
  <c r="N72" i="24"/>
  <c r="H72" i="47"/>
  <c r="N38" i="24"/>
  <c r="H38" i="47"/>
  <c r="N94" i="24"/>
  <c r="H94" i="47"/>
  <c r="N62" i="24"/>
  <c r="H62" i="47"/>
  <c r="N61" i="24"/>
  <c r="H61" i="47"/>
  <c r="N87" i="24"/>
  <c r="H87" i="47"/>
  <c r="N58" i="24"/>
  <c r="H58" i="47"/>
  <c r="N86" i="24"/>
  <c r="H86" i="47"/>
  <c r="N113" i="24"/>
  <c r="H113" i="47"/>
  <c r="N82" i="24"/>
  <c r="H82" i="47"/>
  <c r="N53" i="24"/>
  <c r="H53" i="47"/>
  <c r="N78" i="24"/>
  <c r="H78" i="47"/>
  <c r="N106" i="24"/>
  <c r="H106" i="47"/>
  <c r="N104" i="24"/>
  <c r="H104" i="47"/>
  <c r="N41" i="24"/>
  <c r="H41" i="47"/>
  <c r="N37" i="24"/>
  <c r="H37" i="47"/>
  <c r="N93" i="24"/>
  <c r="H93" i="47"/>
  <c r="N115" i="24"/>
  <c r="H115" i="47"/>
  <c r="N80" i="24"/>
  <c r="H80" i="47"/>
  <c r="N108" i="24"/>
  <c r="H108" i="47"/>
  <c r="N48" i="24"/>
  <c r="H48" i="47"/>
  <c r="N71" i="24"/>
  <c r="H71" i="47"/>
  <c r="N99" i="24"/>
  <c r="H99" i="47"/>
  <c r="N66" i="24"/>
  <c r="H66" i="47"/>
  <c r="N67" i="24"/>
  <c r="H67" i="47"/>
  <c r="N89" i="24"/>
  <c r="H89" i="47"/>
  <c r="N60" i="24"/>
  <c r="H60" i="47"/>
  <c r="N114" i="24"/>
  <c r="H114" i="47"/>
  <c r="N52" i="24"/>
  <c r="H52" i="47"/>
  <c r="N50" i="24"/>
  <c r="H50" i="47"/>
  <c r="N74" i="24"/>
  <c r="H74" i="47"/>
  <c r="N44" i="24"/>
  <c r="H44" i="47"/>
  <c r="N101" i="24"/>
  <c r="H101" i="47"/>
  <c r="N100" i="24"/>
  <c r="H100" i="47"/>
  <c r="N32" i="24"/>
  <c r="H32" i="47"/>
  <c r="N36" i="24"/>
  <c r="H36" i="47"/>
  <c r="N88" i="24"/>
  <c r="H88" i="47"/>
  <c r="N59" i="24"/>
  <c r="H59" i="47"/>
  <c r="N54" i="24"/>
  <c r="H54" i="47"/>
  <c r="N79" i="24"/>
  <c r="H79" i="47"/>
  <c r="N47" i="24"/>
  <c r="H47" i="47"/>
  <c r="N102" i="24"/>
  <c r="H102" i="47"/>
  <c r="N63" i="24"/>
  <c r="H63" i="47"/>
  <c r="N33" i="24"/>
  <c r="H33" i="47"/>
  <c r="N57" i="24"/>
  <c r="H57" i="47"/>
  <c r="N85" i="24"/>
  <c r="H85" i="47"/>
  <c r="N111" i="24"/>
  <c r="H111" i="47"/>
  <c r="N49" i="24"/>
  <c r="H49" i="47"/>
  <c r="N75" i="24"/>
  <c r="H75" i="47"/>
  <c r="N46" i="24"/>
  <c r="H46" i="47"/>
  <c r="N103" i="24"/>
  <c r="H103" i="47"/>
  <c r="N45" i="24"/>
  <c r="H45" i="47"/>
  <c r="N98" i="24"/>
  <c r="H98" i="47"/>
  <c r="N95" i="24"/>
  <c r="H95" i="47"/>
  <c r="N34" i="24"/>
  <c r="H34" i="47"/>
  <c r="N766" i="24"/>
  <c r="N910" i="24"/>
  <c r="N879" i="24"/>
  <c r="N1043" i="24"/>
  <c r="N1100" i="24"/>
  <c r="N981" i="24"/>
  <c r="N921" i="24"/>
  <c r="N1092" i="24"/>
  <c r="N1073" i="24"/>
  <c r="N1098" i="24"/>
  <c r="N1010" i="24"/>
  <c r="N953" i="24"/>
  <c r="N1008" i="24"/>
  <c r="N1091" i="24"/>
  <c r="N1090" i="24"/>
  <c r="N912" i="24"/>
  <c r="N1001" i="24"/>
  <c r="N1007" i="24"/>
  <c r="N802" i="24"/>
  <c r="N859" i="24"/>
  <c r="N1064" i="24"/>
  <c r="N858" i="24"/>
  <c r="N741" i="24"/>
  <c r="N799" i="24"/>
  <c r="N683" i="24"/>
  <c r="N914" i="24"/>
  <c r="N942" i="24"/>
  <c r="N1000" i="24"/>
  <c r="N1086" i="24"/>
  <c r="N852" i="24"/>
  <c r="N678" i="24"/>
  <c r="N474" i="24"/>
  <c r="N937" i="24"/>
  <c r="N473" i="24"/>
  <c r="N588" i="24"/>
  <c r="N1044" i="24"/>
  <c r="N1042" i="24"/>
  <c r="N982" i="24"/>
  <c r="N1070" i="24"/>
  <c r="N923" i="24"/>
  <c r="N952" i="24"/>
  <c r="N833" i="24"/>
  <c r="N1038" i="24"/>
  <c r="N774" i="24"/>
  <c r="N890" i="24"/>
  <c r="N1036" i="24"/>
  <c r="N919" i="24"/>
  <c r="N918" i="24"/>
  <c r="N772" i="24"/>
  <c r="N947" i="24"/>
  <c r="N1093" i="24"/>
  <c r="N946" i="24"/>
  <c r="N1005" i="24"/>
  <c r="N1063" i="24"/>
  <c r="N857" i="24"/>
  <c r="N828" i="24"/>
  <c r="N653" i="24"/>
  <c r="N915" i="24"/>
  <c r="N886" i="24"/>
  <c r="N594" i="24"/>
  <c r="N971" i="24"/>
  <c r="N621" i="24"/>
  <c r="N854" i="24"/>
  <c r="N1030" i="24"/>
  <c r="N796" i="24"/>
  <c r="N883" i="24"/>
  <c r="N941" i="24"/>
  <c r="N853" i="24"/>
  <c r="N823" i="24"/>
  <c r="N999" i="24"/>
  <c r="N620" i="24"/>
  <c r="N765" i="24"/>
  <c r="N736" i="24"/>
  <c r="N503" i="24"/>
  <c r="N1085" i="24"/>
  <c r="N793" i="24"/>
  <c r="N734" i="24"/>
  <c r="N821" i="24"/>
  <c r="N647" i="24"/>
  <c r="N530" i="24"/>
  <c r="N443" i="24"/>
  <c r="N442" i="24"/>
  <c r="N500" i="24"/>
  <c r="N558" i="24"/>
  <c r="N471" i="24"/>
  <c r="N703" i="24"/>
  <c r="N1082" i="24"/>
  <c r="N586" i="24"/>
  <c r="N354" i="24"/>
  <c r="N760" i="24"/>
  <c r="N700" i="24"/>
  <c r="N962" i="24"/>
  <c r="N642" i="24"/>
  <c r="N381" i="24"/>
  <c r="N350" i="24"/>
  <c r="N583" i="24"/>
  <c r="N523" i="24"/>
  <c r="N553" i="24"/>
  <c r="N842" i="24"/>
  <c r="N292" i="24"/>
  <c r="N233" i="24"/>
  <c r="N262" i="24"/>
  <c r="N349" i="24"/>
  <c r="N522" i="24"/>
  <c r="N173" i="24"/>
  <c r="N782" i="24"/>
  <c r="N434" i="24"/>
  <c r="N347" i="24"/>
  <c r="N666" i="24"/>
  <c r="N521" i="24"/>
  <c r="N724" i="24"/>
  <c r="N723" i="24"/>
  <c r="N636" i="24"/>
  <c r="N548" i="24"/>
  <c r="N490" i="24"/>
  <c r="N287" i="24"/>
  <c r="N692" i="24"/>
  <c r="N575" i="24"/>
  <c r="N632" i="24"/>
  <c r="N400" i="24"/>
  <c r="N254" i="24"/>
  <c r="N195" i="24"/>
  <c r="N457" i="24"/>
  <c r="N281" i="24"/>
  <c r="N455" i="24"/>
  <c r="N425" i="24"/>
  <c r="N251" i="24"/>
  <c r="N164" i="24"/>
  <c r="N395" i="24"/>
  <c r="N423" i="24"/>
  <c r="N394" i="24"/>
  <c r="N452" i="24"/>
  <c r="N307" i="24"/>
  <c r="N364" i="24"/>
  <c r="N275" i="24"/>
  <c r="N216" i="24"/>
  <c r="N274" i="24"/>
  <c r="N127" i="24"/>
  <c r="N155" i="24"/>
  <c r="N153" i="24"/>
  <c r="N182" i="24"/>
  <c r="N920" i="24"/>
  <c r="N744" i="24"/>
  <c r="N974" i="24"/>
  <c r="N562" i="24"/>
  <c r="N1028" i="24"/>
  <c r="N619" i="24"/>
  <c r="N1024" i="24"/>
  <c r="N702" i="24"/>
  <c r="N789" i="24"/>
  <c r="N615" i="24"/>
  <c r="N905" i="24"/>
  <c r="N846" i="24"/>
  <c r="N556" i="24"/>
  <c r="N585" i="24"/>
  <c r="N496" i="24"/>
  <c r="N728" i="24"/>
  <c r="N613" i="24"/>
  <c r="N410" i="24"/>
  <c r="N468" i="24"/>
  <c r="N467" i="24"/>
  <c r="N758" i="24"/>
  <c r="N322" i="24"/>
  <c r="N293" i="24"/>
  <c r="N874" i="24"/>
  <c r="N321" i="24"/>
  <c r="N699" i="24"/>
  <c r="N727" i="24"/>
  <c r="N697" i="24"/>
  <c r="N118" i="24"/>
  <c r="N380" i="24"/>
  <c r="N668" i="24"/>
  <c r="N813" i="24"/>
  <c r="N551" i="24"/>
  <c r="N464" i="24"/>
  <c r="N667" i="24"/>
  <c r="N492" i="24"/>
  <c r="N318" i="24"/>
  <c r="N462" i="24"/>
  <c r="N288" i="24"/>
  <c r="N520" i="24"/>
  <c r="N459" i="24"/>
  <c r="N169" i="24"/>
  <c r="N226" i="24"/>
  <c r="N342" i="24"/>
  <c r="N139" i="24"/>
  <c r="N399" i="24"/>
  <c r="N427" i="24"/>
  <c r="N225" i="24"/>
  <c r="N514" i="24"/>
  <c r="N572" i="24"/>
  <c r="N398" i="24"/>
  <c r="N280" i="24"/>
  <c r="N339" i="24"/>
  <c r="N368" i="24"/>
  <c r="N222" i="24"/>
  <c r="N512" i="24"/>
  <c r="N367" i="24"/>
  <c r="N482" i="24"/>
  <c r="N308" i="24"/>
  <c r="N191" i="24"/>
  <c r="N219" i="24"/>
  <c r="N247" i="24"/>
  <c r="N189" i="24"/>
  <c r="N333" i="24"/>
  <c r="N1015" i="24"/>
  <c r="N1040" i="24"/>
  <c r="N998" i="24"/>
  <c r="N502" i="24"/>
  <c r="N881" i="24"/>
  <c r="N732" i="24"/>
  <c r="N1083" i="24"/>
  <c r="N993" i="24"/>
  <c r="N1069" i="24"/>
  <c r="N977" i="24"/>
  <c r="N860" i="24"/>
  <c r="N713" i="24"/>
  <c r="N917" i="24"/>
  <c r="N916" i="24"/>
  <c r="N1062" i="24"/>
  <c r="N682" i="24"/>
  <c r="N798" i="24"/>
  <c r="N827" i="24"/>
  <c r="N1031" i="24"/>
  <c r="N624" i="24"/>
  <c r="N737" i="24"/>
  <c r="N824" i="24"/>
  <c r="N1058" i="24"/>
  <c r="N563" i="24"/>
  <c r="N1087" i="24"/>
  <c r="N940" i="24"/>
  <c r="N1057" i="24"/>
  <c r="N764" i="24"/>
  <c r="N822" i="24"/>
  <c r="N997" i="24"/>
  <c r="N1056" i="24"/>
  <c r="N1084" i="24"/>
  <c r="N1053" i="24"/>
  <c r="N938" i="24"/>
  <c r="N763" i="24"/>
  <c r="N880" i="24"/>
  <c r="N1023" i="24"/>
  <c r="N995" i="24"/>
  <c r="N935" i="24"/>
  <c r="N817" i="24"/>
  <c r="N526" i="24"/>
  <c r="N933" i="24"/>
  <c r="N178" i="24"/>
  <c r="N786" i="24"/>
  <c r="N409" i="24"/>
  <c r="N815" i="24"/>
  <c r="N844" i="24"/>
  <c r="N408" i="24"/>
  <c r="N726" i="24"/>
  <c r="N176" i="24"/>
  <c r="N552" i="24"/>
  <c r="N204" i="24"/>
  <c r="N784" i="24"/>
  <c r="N378" i="24"/>
  <c r="N725" i="24"/>
  <c r="N579" i="24"/>
  <c r="N232" i="24"/>
  <c r="N203" i="24"/>
  <c r="N145" i="24"/>
  <c r="N812" i="24"/>
  <c r="N752" i="24"/>
  <c r="N637" i="24"/>
  <c r="N144" i="24"/>
  <c r="N230" i="24"/>
  <c r="N143" i="24"/>
  <c r="N315" i="24"/>
  <c r="N170" i="24"/>
  <c r="N662" i="24"/>
  <c r="N227" i="24"/>
  <c r="N284" i="24"/>
  <c r="N486" i="24"/>
  <c r="N602" i="24"/>
  <c r="N196" i="24"/>
  <c r="N485" i="24"/>
  <c r="N340" i="24"/>
  <c r="N309" i="24"/>
  <c r="N396" i="24"/>
  <c r="N192" i="24"/>
  <c r="N161" i="24"/>
  <c r="N249" i="24"/>
  <c r="N220" i="24"/>
  <c r="N187" i="24"/>
  <c r="N244" i="24"/>
  <c r="N214" i="24"/>
  <c r="N212" i="24"/>
  <c r="N152" i="24"/>
  <c r="N123" i="24"/>
  <c r="N242" i="24"/>
  <c r="N979" i="24"/>
  <c r="N891" i="24"/>
  <c r="N735" i="24"/>
  <c r="N849" i="24"/>
  <c r="N1011" i="24"/>
  <c r="N949" i="24"/>
  <c r="N1066" i="24"/>
  <c r="N972" i="24"/>
  <c r="N769" i="24"/>
  <c r="N856" i="24"/>
  <c r="N885" i="24"/>
  <c r="N708" i="24"/>
  <c r="N968" i="24"/>
  <c r="N676" i="24"/>
  <c r="N792" i="24"/>
  <c r="N820" i="24"/>
  <c r="N560" i="24"/>
  <c r="N413" i="24"/>
  <c r="N587" i="24"/>
  <c r="N936" i="24"/>
  <c r="N877" i="24"/>
  <c r="N441" i="24"/>
  <c r="N906" i="24"/>
  <c r="N818" i="24"/>
  <c r="N528" i="24"/>
  <c r="N643" i="24"/>
  <c r="N759" i="24"/>
  <c r="N614" i="24"/>
  <c r="N119" i="24"/>
  <c r="N497" i="24"/>
  <c r="N932" i="24"/>
  <c r="N265" i="24"/>
  <c r="N816" i="24"/>
  <c r="N843" i="24"/>
  <c r="N177" i="24"/>
  <c r="N235" i="24"/>
  <c r="N146" i="24"/>
  <c r="N466" i="24"/>
  <c r="N524" i="24"/>
  <c r="N494" i="24"/>
  <c r="N377" i="24"/>
  <c r="N580" i="24"/>
  <c r="N610" i="24"/>
  <c r="N638" i="24"/>
  <c r="N754" i="24"/>
  <c r="N463" i="24"/>
  <c r="N404" i="24"/>
  <c r="N608" i="24"/>
  <c r="N549" i="24"/>
  <c r="N172" i="24"/>
  <c r="N491" i="24"/>
  <c r="N576" i="24"/>
  <c r="N519" i="24"/>
  <c r="N489" i="24"/>
  <c r="N141" i="24"/>
  <c r="N431" i="24"/>
  <c r="N546" i="24"/>
  <c r="N256" i="24"/>
  <c r="N168" i="24"/>
  <c r="N285" i="24"/>
  <c r="N604" i="24"/>
  <c r="N488" i="24"/>
  <c r="N633" i="24"/>
  <c r="N255" i="24"/>
  <c r="N341" i="24"/>
  <c r="N283" i="24"/>
  <c r="N515" i="24"/>
  <c r="N456" i="24"/>
  <c r="N543" i="24"/>
  <c r="N484" i="24"/>
  <c r="N136" i="24"/>
  <c r="N165" i="24"/>
  <c r="N163" i="24"/>
  <c r="N336" i="24"/>
  <c r="N131" i="24"/>
  <c r="N392" i="24"/>
  <c r="N362" i="24"/>
  <c r="N304" i="24"/>
  <c r="N186" i="24"/>
  <c r="N303" i="24"/>
  <c r="N156" i="24"/>
  <c r="N122" i="24"/>
  <c r="N1032" i="24"/>
  <c r="N1059" i="24"/>
  <c r="N706" i="24"/>
  <c r="N1052" i="24"/>
  <c r="N1041" i="24"/>
  <c r="N803" i="24"/>
  <c r="N831" i="24"/>
  <c r="N1101" i="24"/>
  <c r="N984" i="24"/>
  <c r="N1006" i="24"/>
  <c r="N684" i="24"/>
  <c r="N924" i="24"/>
  <c r="N832" i="24"/>
  <c r="N801" i="24"/>
  <c r="N712" i="24"/>
  <c r="N770" i="24"/>
  <c r="N943" i="24"/>
  <c r="N739" i="24"/>
  <c r="N652" i="24"/>
  <c r="N1088" i="24"/>
  <c r="N913" i="24"/>
  <c r="N795" i="24"/>
  <c r="N534" i="24"/>
  <c r="N969" i="24"/>
  <c r="N794" i="24"/>
  <c r="N590" i="24"/>
  <c r="N909" i="24"/>
  <c r="N617" i="24"/>
  <c r="N733" i="24"/>
  <c r="N501" i="24"/>
  <c r="N996" i="24"/>
  <c r="N646" i="24"/>
  <c r="N414" i="24"/>
  <c r="N674" i="24"/>
  <c r="N907" i="24"/>
  <c r="N761" i="24"/>
  <c r="N790" i="24"/>
  <c r="N383" i="24"/>
  <c r="N731" i="24"/>
  <c r="N555" i="24"/>
  <c r="N672" i="24"/>
  <c r="N120" i="24"/>
  <c r="N904" i="24"/>
  <c r="N323" i="24"/>
  <c r="N612" i="24"/>
  <c r="N698" i="24"/>
  <c r="N437" i="24"/>
  <c r="N263" i="24"/>
  <c r="N291" i="24"/>
  <c r="N814" i="24"/>
  <c r="N234" i="24"/>
  <c r="N117" i="24"/>
  <c r="N436" i="24"/>
  <c r="N407" i="24"/>
  <c r="N581" i="24"/>
  <c r="N696" i="24"/>
  <c r="N348" i="24"/>
  <c r="N319" i="24"/>
  <c r="N609" i="24"/>
  <c r="N289" i="24"/>
  <c r="N753" i="24"/>
  <c r="N258" i="24"/>
  <c r="N376" i="24"/>
  <c r="N635" i="24"/>
  <c r="N201" i="24"/>
  <c r="N259" i="24"/>
  <c r="N374" i="24"/>
  <c r="N432" i="24"/>
  <c r="N664" i="24"/>
  <c r="N402" i="24"/>
  <c r="N286" i="24"/>
  <c r="N344" i="24"/>
  <c r="N460" i="24"/>
  <c r="N634" i="24"/>
  <c r="N603" i="24"/>
  <c r="N428" i="24"/>
  <c r="N311" i="24"/>
  <c r="N252" i="24"/>
  <c r="N483" i="24"/>
  <c r="N338" i="24"/>
  <c r="N453" i="24"/>
  <c r="N133" i="24"/>
  <c r="N162" i="24"/>
  <c r="N422" i="24"/>
  <c r="N305" i="24"/>
  <c r="N277" i="24"/>
  <c r="N159" i="24"/>
  <c r="N217" i="24"/>
  <c r="N185" i="24"/>
  <c r="N302" i="24"/>
  <c r="N213" i="24"/>
  <c r="N124" i="24"/>
  <c r="N154" i="24"/>
  <c r="N126" i="24"/>
  <c r="N1039" i="24"/>
  <c r="N1034" i="24"/>
  <c r="N888" i="24"/>
  <c r="N711" i="24"/>
  <c r="N797" i="24"/>
  <c r="N677" i="24"/>
  <c r="N1104" i="24"/>
  <c r="N861" i="24"/>
  <c r="N976" i="24"/>
  <c r="N771" i="24"/>
  <c r="N1014" i="24"/>
  <c r="N1099" i="24"/>
  <c r="N922" i="24"/>
  <c r="N1009" i="24"/>
  <c r="N892" i="24"/>
  <c r="N862" i="24"/>
  <c r="N773" i="24"/>
  <c r="N889" i="24"/>
  <c r="N800" i="24"/>
  <c r="N654" i="24"/>
  <c r="N944" i="24"/>
  <c r="N855" i="24"/>
  <c r="N680" i="24"/>
  <c r="N679" i="24"/>
  <c r="N707" i="24"/>
  <c r="N1027" i="24"/>
  <c r="N850" i="24"/>
  <c r="N531" i="24"/>
  <c r="N1074" i="24"/>
  <c r="N1102" i="24"/>
  <c r="N1013" i="24"/>
  <c r="N894" i="24"/>
  <c r="N951" i="24"/>
  <c r="N834" i="24"/>
  <c r="N893" i="24"/>
  <c r="N1097" i="24"/>
  <c r="N1068" i="24"/>
  <c r="N950" i="24"/>
  <c r="N804" i="24"/>
  <c r="N1037" i="24"/>
  <c r="N978" i="24"/>
  <c r="N1094" i="24"/>
  <c r="N829" i="24"/>
  <c r="N742" i="24"/>
  <c r="N945" i="24"/>
  <c r="N740" i="24"/>
  <c r="N1061" i="24"/>
  <c r="N1002" i="24"/>
  <c r="N826" i="24"/>
  <c r="N1060" i="24"/>
  <c r="N623" i="24"/>
  <c r="N564" i="24"/>
  <c r="N767" i="24"/>
  <c r="N738" i="24"/>
  <c r="N622" i="24"/>
  <c r="N970" i="24"/>
  <c r="N939" i="24"/>
  <c r="N911" i="24"/>
  <c r="N649" i="24"/>
  <c r="N762" i="24"/>
  <c r="N444" i="24"/>
  <c r="N705" i="24"/>
  <c r="N704" i="24"/>
  <c r="N472" i="24"/>
  <c r="N791" i="24"/>
  <c r="N966" i="24"/>
  <c r="N819" i="24"/>
  <c r="N965" i="24"/>
  <c r="N470" i="24"/>
  <c r="N557" i="24"/>
  <c r="N353" i="24"/>
  <c r="N787" i="24"/>
  <c r="N701" i="24"/>
  <c r="N788" i="24"/>
  <c r="N876" i="24"/>
  <c r="N149" i="24"/>
  <c r="N207" i="24"/>
  <c r="N845" i="24"/>
  <c r="N439" i="24"/>
  <c r="N584" i="24"/>
  <c r="N525" i="24"/>
  <c r="N757" i="24"/>
  <c r="N264" i="24"/>
  <c r="N379" i="24"/>
  <c r="N554" i="24"/>
  <c r="N205" i="24"/>
  <c r="N785" i="24"/>
  <c r="N582" i="24"/>
  <c r="N640" i="24"/>
  <c r="N290" i="24"/>
  <c r="N261" i="24"/>
  <c r="N755" i="24"/>
  <c r="N493" i="24"/>
  <c r="N550" i="24"/>
  <c r="N405" i="24"/>
  <c r="N260" i="24"/>
  <c r="N694" i="24"/>
  <c r="N375" i="24"/>
  <c r="N461" i="24"/>
  <c r="N577" i="24"/>
  <c r="N373" i="24"/>
  <c r="N403" i="24"/>
  <c r="N606" i="24"/>
  <c r="N200" i="24"/>
  <c r="N605" i="24"/>
  <c r="N345" i="24"/>
  <c r="N228" i="24"/>
  <c r="N458" i="24"/>
  <c r="N197" i="24"/>
  <c r="N370" i="24"/>
  <c r="N544" i="24"/>
  <c r="N545" i="24"/>
  <c r="N574" i="24"/>
  <c r="N138" i="24"/>
  <c r="N253" i="24"/>
  <c r="N137" i="24"/>
  <c r="N282" i="24"/>
  <c r="N224" i="24"/>
  <c r="N513" i="24"/>
  <c r="N426" i="24"/>
  <c r="N279" i="24"/>
  <c r="N134" i="24"/>
  <c r="N366" i="24"/>
  <c r="N365" i="24"/>
  <c r="N132" i="24"/>
  <c r="N393" i="24"/>
  <c r="N190" i="24"/>
  <c r="N130" i="24"/>
  <c r="N129" i="24"/>
  <c r="N332" i="24"/>
  <c r="N128" i="24"/>
  <c r="N1071" i="24"/>
  <c r="N593" i="24"/>
  <c r="N591" i="24"/>
  <c r="N1026" i="24"/>
  <c r="N1095" i="24"/>
  <c r="N714" i="24"/>
  <c r="N743" i="24"/>
  <c r="N1103" i="24"/>
  <c r="N983" i="24"/>
  <c r="N895" i="24"/>
  <c r="N864" i="24"/>
  <c r="N980" i="24"/>
  <c r="N863" i="24"/>
  <c r="N1067" i="24"/>
  <c r="N1065" i="24"/>
  <c r="N681" i="24"/>
  <c r="N709" i="24"/>
  <c r="N884" i="24"/>
  <c r="N651" i="24"/>
  <c r="N1029" i="24"/>
  <c r="N882" i="24"/>
  <c r="N532" i="24"/>
  <c r="N851" i="24"/>
  <c r="N533" i="24"/>
  <c r="N561" i="24"/>
  <c r="N648" i="24"/>
  <c r="N967" i="24"/>
  <c r="N618" i="24"/>
  <c r="N589" i="24"/>
  <c r="N1025" i="24"/>
  <c r="N559" i="24"/>
  <c r="N908" i="24"/>
  <c r="N1054" i="24"/>
  <c r="N616" i="24"/>
  <c r="N529" i="24"/>
  <c r="N1022" i="24"/>
  <c r="N964" i="24"/>
  <c r="N644" i="24"/>
  <c r="N673" i="24"/>
  <c r="N469" i="24"/>
  <c r="N730" i="24"/>
  <c r="N324" i="24"/>
  <c r="N934" i="24"/>
  <c r="N382" i="24"/>
  <c r="N294" i="24"/>
  <c r="N671" i="24"/>
  <c r="N670" i="24"/>
  <c r="N875" i="24"/>
  <c r="N351" i="24"/>
  <c r="N148" i="24"/>
  <c r="N438" i="24"/>
  <c r="N206" i="24"/>
  <c r="N873" i="24"/>
  <c r="N406" i="24"/>
  <c r="N147" i="24"/>
  <c r="N175" i="24"/>
  <c r="N639" i="24"/>
  <c r="N320" i="24"/>
  <c r="N578" i="24"/>
  <c r="N783" i="24"/>
  <c r="N231" i="24"/>
  <c r="N665" i="24"/>
  <c r="N317" i="24"/>
  <c r="N316" i="24"/>
  <c r="N607" i="24"/>
  <c r="N663" i="24"/>
  <c r="N171" i="24"/>
  <c r="N142" i="24"/>
  <c r="N198" i="24"/>
  <c r="N401" i="24"/>
  <c r="N517" i="24"/>
  <c r="N372" i="24"/>
  <c r="N487" i="24"/>
  <c r="N516" i="24"/>
  <c r="N313" i="24"/>
  <c r="N573" i="24"/>
  <c r="N166" i="24"/>
  <c r="N369" i="24"/>
  <c r="N193" i="24"/>
  <c r="N223" i="24"/>
  <c r="N542" i="24"/>
  <c r="N194" i="24"/>
  <c r="N250" i="24"/>
  <c r="N160" i="24"/>
  <c r="N248" i="24"/>
  <c r="N276" i="24"/>
  <c r="N218" i="24"/>
  <c r="N158" i="24"/>
  <c r="N363" i="24"/>
  <c r="N246" i="24"/>
  <c r="N215" i="24"/>
  <c r="N273" i="24"/>
  <c r="N184" i="24"/>
  <c r="N125" i="24"/>
  <c r="N973" i="24"/>
  <c r="N948" i="24"/>
  <c r="N830" i="24"/>
  <c r="N1096" i="24"/>
  <c r="N975" i="24"/>
  <c r="N825" i="24"/>
  <c r="N1072" i="24"/>
  <c r="N954" i="24"/>
  <c r="N1012" i="24"/>
  <c r="N1035" i="24"/>
  <c r="N887" i="24"/>
  <c r="N1033" i="24"/>
  <c r="N1004" i="24"/>
  <c r="N1003" i="24"/>
  <c r="N710" i="24"/>
  <c r="N768" i="24"/>
  <c r="N1089" i="24"/>
  <c r="N592" i="24"/>
  <c r="N650" i="24"/>
  <c r="N1055" i="24"/>
  <c r="N675" i="24"/>
  <c r="N412" i="24"/>
  <c r="N878" i="24"/>
  <c r="N645" i="24"/>
  <c r="N848" i="24"/>
  <c r="N994" i="24"/>
  <c r="N440" i="24"/>
  <c r="N499" i="24"/>
  <c r="N847" i="24"/>
  <c r="N411" i="24"/>
  <c r="N527" i="24"/>
  <c r="N498" i="24"/>
  <c r="N963" i="24"/>
  <c r="N729" i="24"/>
  <c r="N352" i="24"/>
  <c r="N903" i="24"/>
  <c r="N992" i="24"/>
  <c r="N902" i="24"/>
  <c r="N669" i="24"/>
  <c r="N495" i="24"/>
  <c r="N641" i="24"/>
  <c r="N756" i="24"/>
  <c r="N872" i="24"/>
  <c r="N611" i="24"/>
  <c r="N465" i="24"/>
  <c r="N435" i="24"/>
  <c r="N174" i="24"/>
  <c r="N695" i="24"/>
  <c r="N202" i="24"/>
  <c r="N722" i="24"/>
  <c r="N433" i="24"/>
  <c r="N346" i="24"/>
  <c r="N199" i="24"/>
  <c r="N229" i="24"/>
  <c r="N257" i="24"/>
  <c r="N693" i="24"/>
  <c r="N518" i="24"/>
  <c r="N140" i="24"/>
  <c r="N547" i="24"/>
  <c r="N430" i="24"/>
  <c r="N343" i="24"/>
  <c r="N314" i="24"/>
  <c r="N371" i="24"/>
  <c r="N429" i="24"/>
  <c r="N167" i="24"/>
  <c r="N312" i="24"/>
  <c r="N397" i="24"/>
  <c r="N310" i="24"/>
  <c r="N454" i="24"/>
  <c r="N135" i="24"/>
  <c r="N337" i="24"/>
  <c r="N424" i="24"/>
  <c r="N221" i="24"/>
  <c r="N335" i="24"/>
  <c r="N278" i="24"/>
  <c r="N306" i="24"/>
  <c r="N334" i="24"/>
  <c r="N188" i="24"/>
  <c r="N157" i="24"/>
  <c r="N245" i="24"/>
  <c r="N272" i="24"/>
  <c r="N183" i="24"/>
  <c r="N243" i="24"/>
  <c r="N116" i="24"/>
  <c r="J61" i="24"/>
  <c r="D61" i="47"/>
  <c r="M61" i="24"/>
  <c r="F61" i="47"/>
  <c r="J60" i="24"/>
  <c r="D60" i="47"/>
  <c r="G61" i="24"/>
  <c r="B61" i="47"/>
  <c r="L60" i="24"/>
  <c r="E60" i="47"/>
  <c r="L61" i="24"/>
  <c r="E61" i="47"/>
  <c r="M60" i="24"/>
  <c r="F60" i="47"/>
  <c r="G60" i="24"/>
  <c r="B60" i="47"/>
  <c r="M1284" i="25"/>
  <c r="O1284" i="24" s="1"/>
  <c r="B1780" i="46"/>
  <c r="T1231" i="24"/>
  <c r="S1231" i="24"/>
  <c r="R1231" i="24"/>
  <c r="Q1231" i="24"/>
  <c r="V1231" i="24"/>
  <c r="U1231" i="24"/>
  <c r="S1287" i="24"/>
  <c r="U1285" i="24"/>
  <c r="S1284" i="24"/>
  <c r="T1171" i="24"/>
  <c r="S1171" i="24"/>
  <c r="Q1171" i="24"/>
  <c r="R1171" i="24"/>
  <c r="V1171" i="24"/>
  <c r="U1171" i="24"/>
  <c r="Q1284" i="24"/>
  <c r="T1287" i="24"/>
  <c r="T1286" i="24"/>
  <c r="U1284" i="24"/>
  <c r="R1284" i="24"/>
  <c r="T1259" i="24"/>
  <c r="S1259" i="24"/>
  <c r="R1259" i="24"/>
  <c r="Q1259" i="24"/>
  <c r="V1259" i="24"/>
  <c r="U1259" i="24"/>
  <c r="T1284" i="24"/>
  <c r="R1285" i="24"/>
  <c r="T1285" i="24"/>
  <c r="V1287" i="24"/>
  <c r="S1285" i="24"/>
  <c r="V1286" i="24"/>
  <c r="T1230" i="24"/>
  <c r="S1230" i="24"/>
  <c r="Q1230" i="24"/>
  <c r="V1230" i="24"/>
  <c r="R1230" i="24"/>
  <c r="U1230" i="24"/>
  <c r="U1287" i="24"/>
  <c r="Q1287" i="24"/>
  <c r="Q1285" i="24"/>
  <c r="V1285" i="24"/>
  <c r="S1286" i="24"/>
  <c r="Q1286" i="24"/>
  <c r="T1288" i="24"/>
  <c r="S1288" i="24"/>
  <c r="R1288" i="24"/>
  <c r="Q1288" i="24"/>
  <c r="V1288" i="24"/>
  <c r="U1288" i="24"/>
  <c r="V1284" i="24"/>
  <c r="R1287" i="24"/>
  <c r="U1286" i="24"/>
  <c r="R1286" i="24"/>
  <c r="J1296" i="28"/>
  <c r="J1284" i="25"/>
  <c r="L1284" i="24" s="1"/>
  <c r="G1285" i="25"/>
  <c r="I1285" i="24" s="1"/>
  <c r="F1285" i="25"/>
  <c r="H1285" i="24" s="1"/>
  <c r="E1286" i="25"/>
  <c r="G1286" i="24" s="1"/>
  <c r="J1287" i="25"/>
  <c r="L1287" i="24" s="1"/>
  <c r="I1286" i="25"/>
  <c r="K1286" i="24" s="1"/>
  <c r="Z1286" i="24" s="1"/>
  <c r="I1284" i="25"/>
  <c r="K1284" i="24" s="1"/>
  <c r="Y1284" i="24" s="1"/>
  <c r="I1287" i="25"/>
  <c r="K1287" i="24" s="1"/>
  <c r="Y1287" i="24" s="1"/>
  <c r="L1286" i="25"/>
  <c r="N1286" i="24" s="1"/>
  <c r="M1288" i="25"/>
  <c r="O1288" i="24" s="1"/>
  <c r="O1171" i="24"/>
  <c r="L1285" i="25"/>
  <c r="N1285" i="24" s="1"/>
  <c r="F1286" i="25"/>
  <c r="O1255" i="25"/>
  <c r="S1255" i="25" s="1"/>
  <c r="M1255" i="24"/>
  <c r="W1256" i="24"/>
  <c r="K1285" i="25"/>
  <c r="M1285" i="24" s="1"/>
  <c r="E1287" i="25"/>
  <c r="G1287" i="24" s="1"/>
  <c r="I1288" i="25"/>
  <c r="K1288" i="24" s="1"/>
  <c r="F1288" i="25"/>
  <c r="H1288" i="24" s="1"/>
  <c r="F1318" i="24"/>
  <c r="O1226" i="25"/>
  <c r="S1226" i="25" s="1"/>
  <c r="H1226" i="24"/>
  <c r="K1286" i="25"/>
  <c r="M1286" i="24" s="1"/>
  <c r="W1255" i="24"/>
  <c r="O1258" i="25"/>
  <c r="S1258" i="25" s="1"/>
  <c r="M1258" i="24"/>
  <c r="H1285" i="25"/>
  <c r="J1285" i="24" s="1"/>
  <c r="H1256" i="24"/>
  <c r="O1256" i="25"/>
  <c r="S1256" i="25" s="1"/>
  <c r="Y1229" i="24"/>
  <c r="Z1229" i="24"/>
  <c r="H1229" i="24"/>
  <c r="O1229" i="25"/>
  <c r="S1229" i="25" s="1"/>
  <c r="W1258" i="24"/>
  <c r="W1254" i="24"/>
  <c r="O1231" i="25"/>
  <c r="S1231" i="25" s="1"/>
  <c r="J1231" i="24"/>
  <c r="W1228" i="24"/>
  <c r="Y1226" i="24"/>
  <c r="Z1226" i="24"/>
  <c r="L1288" i="25"/>
  <c r="N1288" i="24" s="1"/>
  <c r="G1288" i="25"/>
  <c r="I1288" i="24" s="1"/>
  <c r="X1288" i="24" s="1"/>
  <c r="Y1227" i="24"/>
  <c r="Z1227" i="24"/>
  <c r="O1257" i="25"/>
  <c r="S1257" i="25" s="1"/>
  <c r="J1257" i="24"/>
  <c r="Y1257" i="24"/>
  <c r="Z1257" i="24"/>
  <c r="Y1254" i="24"/>
  <c r="Z1254" i="24"/>
  <c r="F1287" i="25"/>
  <c r="G1287" i="25"/>
  <c r="I1287" i="24" s="1"/>
  <c r="X1287" i="24" s="1"/>
  <c r="O1259" i="25"/>
  <c r="S1259" i="25" s="1"/>
  <c r="H1259" i="24"/>
  <c r="Y1259" i="24"/>
  <c r="Z1259" i="24"/>
  <c r="J1285" i="25"/>
  <c r="L1285" i="24" s="1"/>
  <c r="G1260" i="25"/>
  <c r="I1260" i="24" s="1"/>
  <c r="X1260" i="24" s="1"/>
  <c r="F1260" i="24"/>
  <c r="J1260" i="25"/>
  <c r="L1260" i="24" s="1"/>
  <c r="F1260" i="25"/>
  <c r="H1260" i="24" s="1"/>
  <c r="L1260" i="25"/>
  <c r="N1260" i="24" s="1"/>
  <c r="K1260" i="25"/>
  <c r="M1260" i="24" s="1"/>
  <c r="E1260" i="25"/>
  <c r="G1260" i="24" s="1"/>
  <c r="M1260" i="25"/>
  <c r="O1260" i="24" s="1"/>
  <c r="H1260" i="25"/>
  <c r="I1260" i="25"/>
  <c r="K1260" i="24" s="1"/>
  <c r="Y1255" i="24"/>
  <c r="Z1255" i="24"/>
  <c r="Y1231" i="24"/>
  <c r="Z1231" i="24"/>
  <c r="F1376" i="24"/>
  <c r="K1288" i="25"/>
  <c r="M1288" i="24" s="1"/>
  <c r="F1434" i="24"/>
  <c r="J1254" i="24"/>
  <c r="Y1225" i="24"/>
  <c r="Z1225" i="24"/>
  <c r="H1287" i="25"/>
  <c r="J1287" i="24" s="1"/>
  <c r="H1228" i="24"/>
  <c r="O1228" i="25"/>
  <c r="S1228" i="25" s="1"/>
  <c r="E1283" i="25"/>
  <c r="G1283" i="24" s="1"/>
  <c r="F1347" i="24"/>
  <c r="J1286" i="25"/>
  <c r="L1286" i="24" s="1"/>
  <c r="K1287" i="25"/>
  <c r="M1287" i="24" s="1"/>
  <c r="E1285" i="25"/>
  <c r="G1285" i="24" s="1"/>
  <c r="M1287" i="25"/>
  <c r="O1287" i="24" s="1"/>
  <c r="F1463" i="24"/>
  <c r="L1287" i="25"/>
  <c r="N1287" i="24" s="1"/>
  <c r="C1718" i="4"/>
  <c r="D1319" i="25"/>
  <c r="Y1230" i="24"/>
  <c r="Z1230" i="24"/>
  <c r="D1261" i="25"/>
  <c r="E1289" i="25"/>
  <c r="G1289" i="24" s="1"/>
  <c r="F1289" i="24"/>
  <c r="J1289" i="25"/>
  <c r="L1289" i="24" s="1"/>
  <c r="M1289" i="25"/>
  <c r="O1289" i="24" s="1"/>
  <c r="H1289" i="25"/>
  <c r="J1289" i="24" s="1"/>
  <c r="F1289" i="25"/>
  <c r="H1289" i="24" s="1"/>
  <c r="G1289" i="25"/>
  <c r="I1289" i="24" s="1"/>
  <c r="X1289" i="24" s="1"/>
  <c r="I1289" i="25"/>
  <c r="K1289" i="24" s="1"/>
  <c r="L1289" i="25"/>
  <c r="N1289" i="24" s="1"/>
  <c r="K1289" i="25"/>
  <c r="Y1228" i="24"/>
  <c r="Z1228" i="24"/>
  <c r="M1285" i="25"/>
  <c r="O1285" i="24" s="1"/>
  <c r="W1231" i="24"/>
  <c r="M1286" i="25"/>
  <c r="O1286" i="24" s="1"/>
  <c r="D1377" i="25"/>
  <c r="E1288" i="25"/>
  <c r="G1288" i="24" s="1"/>
  <c r="D1435" i="25"/>
  <c r="G1286" i="25"/>
  <c r="I1286" i="24" s="1"/>
  <c r="X1286" i="24" s="1"/>
  <c r="W1230" i="24"/>
  <c r="W1257" i="24"/>
  <c r="C1756" i="4"/>
  <c r="D1348" i="25"/>
  <c r="I1285" i="25"/>
  <c r="K1285" i="24" s="1"/>
  <c r="F1492" i="24"/>
  <c r="W1226" i="24"/>
  <c r="D1464" i="25"/>
  <c r="W1259" i="24"/>
  <c r="F1405" i="24"/>
  <c r="W1229" i="24"/>
  <c r="O1230" i="25"/>
  <c r="S1230" i="25" s="1"/>
  <c r="J1230" i="24"/>
  <c r="C1680" i="4"/>
  <c r="D1290" i="25"/>
  <c r="H1286" i="25"/>
  <c r="J1286" i="24" s="1"/>
  <c r="Y1256" i="24"/>
  <c r="Z1256" i="24"/>
  <c r="H1288" i="25"/>
  <c r="J1288" i="25"/>
  <c r="L1288" i="24" s="1"/>
  <c r="O1227" i="25"/>
  <c r="S1227" i="25" s="1"/>
  <c r="Y1258" i="24"/>
  <c r="Z1258" i="24"/>
  <c r="B2085" i="46"/>
  <c r="D1493" i="25"/>
  <c r="W1227" i="24"/>
  <c r="D1406" i="25"/>
  <c r="I61" i="24"/>
  <c r="X61" i="24" s="1"/>
  <c r="I60" i="24"/>
  <c r="X60" i="24" s="1"/>
  <c r="Y1199" i="24"/>
  <c r="B1296" i="28"/>
  <c r="L1171" i="24"/>
  <c r="H1296" i="28"/>
  <c r="K1171" i="24"/>
  <c r="Y1171" i="24" s="1"/>
  <c r="E1296" i="28"/>
  <c r="G1296" i="28"/>
  <c r="O1171" i="25"/>
  <c r="K1296" i="28" s="1"/>
  <c r="J1191" i="24"/>
  <c r="G1319" i="28"/>
  <c r="H1074" i="24"/>
  <c r="O1074" i="25"/>
  <c r="E1190" i="28"/>
  <c r="J1160" i="24"/>
  <c r="G1285" i="28"/>
  <c r="J1043" i="24"/>
  <c r="G1156" i="28"/>
  <c r="K1130" i="24"/>
  <c r="H1252" i="28"/>
  <c r="O1158" i="24"/>
  <c r="D1283" i="28"/>
  <c r="I1155" i="28"/>
  <c r="L1042" i="24"/>
  <c r="M1158" i="24"/>
  <c r="J1283" i="28"/>
  <c r="G1251" i="28"/>
  <c r="J1129" i="24"/>
  <c r="J1186" i="24"/>
  <c r="G1314" i="28"/>
  <c r="J1070" i="24"/>
  <c r="G1186" i="28"/>
  <c r="B1217" i="28"/>
  <c r="G1098" i="24"/>
  <c r="I1313" i="28"/>
  <c r="L1185" i="24"/>
  <c r="M1156" i="24"/>
  <c r="J1281" i="28"/>
  <c r="M922" i="24"/>
  <c r="J1023" i="28"/>
  <c r="M834" i="24"/>
  <c r="J926" i="28"/>
  <c r="D958" i="28"/>
  <c r="O958" i="28" s="1"/>
  <c r="R863" i="25"/>
  <c r="M958" i="28" s="1"/>
  <c r="O863" i="24"/>
  <c r="J1184" i="24"/>
  <c r="G1312" i="28"/>
  <c r="I1096" i="24"/>
  <c r="X1096" i="24" s="1"/>
  <c r="F1215" i="28"/>
  <c r="I1183" i="28"/>
  <c r="L1067" i="24"/>
  <c r="O950" i="25"/>
  <c r="E1054" i="28"/>
  <c r="H950" i="24"/>
  <c r="E957" i="28"/>
  <c r="H862" i="24"/>
  <c r="O862" i="25"/>
  <c r="O1066" i="25"/>
  <c r="E1182" i="28"/>
  <c r="H1066" i="24"/>
  <c r="J1310" i="28"/>
  <c r="M1182" i="24"/>
  <c r="J1094" i="24"/>
  <c r="G1213" i="28"/>
  <c r="L919" i="24"/>
  <c r="I1020" i="28"/>
  <c r="K1181" i="24"/>
  <c r="H1309" i="28"/>
  <c r="F1309" i="28"/>
  <c r="J919" i="24"/>
  <c r="G1020" i="28"/>
  <c r="H714" i="24"/>
  <c r="O714" i="25"/>
  <c r="E794" i="28"/>
  <c r="D922" i="28"/>
  <c r="O922" i="28" s="1"/>
  <c r="O830" i="24"/>
  <c r="R830" i="25"/>
  <c r="M922" i="28" s="1"/>
  <c r="D1244" i="28"/>
  <c r="O1122" i="24"/>
  <c r="O1035" i="24"/>
  <c r="D1148" i="28"/>
  <c r="B1244" i="28"/>
  <c r="G1122" i="24"/>
  <c r="G889" i="24"/>
  <c r="B987" i="28"/>
  <c r="I1004" i="24"/>
  <c r="X1004" i="24" s="1"/>
  <c r="F1114" i="28"/>
  <c r="L741" i="24"/>
  <c r="I824" i="28"/>
  <c r="J683" i="24"/>
  <c r="G760" i="28"/>
  <c r="J887" i="28"/>
  <c r="M798" i="24"/>
  <c r="L1119" i="24"/>
  <c r="I1241" i="28"/>
  <c r="D758" i="28"/>
  <c r="O758" i="28" s="1"/>
  <c r="O681" i="24"/>
  <c r="R681" i="25"/>
  <c r="M758" i="28" s="1"/>
  <c r="K944" i="24"/>
  <c r="H1048" i="28"/>
  <c r="L624" i="24"/>
  <c r="I695" i="28"/>
  <c r="H855" i="28"/>
  <c r="K769" i="24"/>
  <c r="K826" i="24"/>
  <c r="H918" i="28"/>
  <c r="K797" i="24"/>
  <c r="H886" i="28"/>
  <c r="G653" i="24"/>
  <c r="B727" i="28"/>
  <c r="L1002" i="24"/>
  <c r="I1112" i="28"/>
  <c r="L681" i="24"/>
  <c r="I758" i="28"/>
  <c r="G797" i="24"/>
  <c r="B886" i="28"/>
  <c r="O1059" i="24"/>
  <c r="D1175" i="28"/>
  <c r="I738" i="24"/>
  <c r="X738" i="24" s="1"/>
  <c r="F821" i="28"/>
  <c r="G594" i="24"/>
  <c r="B662" i="28"/>
  <c r="L767" i="24"/>
  <c r="I853" i="28"/>
  <c r="H757" i="28"/>
  <c r="K680" i="24"/>
  <c r="D948" i="28"/>
  <c r="O948" i="28" s="1"/>
  <c r="R853" i="25"/>
  <c r="M948" i="28" s="1"/>
  <c r="O853" i="24"/>
  <c r="H596" i="28"/>
  <c r="K534" i="24"/>
  <c r="H1013" i="28"/>
  <c r="K912" i="24"/>
  <c r="K679" i="24"/>
  <c r="H756" i="28"/>
  <c r="G1269" i="28"/>
  <c r="J1144" i="24"/>
  <c r="D884" i="28"/>
  <c r="O884" i="28" s="1"/>
  <c r="R795" i="25"/>
  <c r="M884" i="28" s="1"/>
  <c r="O795" i="24"/>
  <c r="M794" i="24"/>
  <c r="J883" i="28"/>
  <c r="W1172" i="24"/>
  <c r="G853" i="24"/>
  <c r="B948" i="28"/>
  <c r="O1143" i="24"/>
  <c r="D1268" i="28"/>
  <c r="G626" i="28"/>
  <c r="J561" i="24"/>
  <c r="D627" i="28"/>
  <c r="O627" i="28" s="1"/>
  <c r="R562" i="25"/>
  <c r="M627" i="28" s="1"/>
  <c r="O562" i="24"/>
  <c r="K1113" i="24"/>
  <c r="H1235" i="28"/>
  <c r="H658" i="28"/>
  <c r="K590" i="24"/>
  <c r="D1010" i="28"/>
  <c r="O909" i="24"/>
  <c r="R909" i="25"/>
  <c r="M1010" i="28" s="1"/>
  <c r="M472" i="24"/>
  <c r="J528" i="28"/>
  <c r="K1027" i="24"/>
  <c r="H1140" i="28"/>
  <c r="K1112" i="24"/>
  <c r="H1234" i="28"/>
  <c r="B626" i="28"/>
  <c r="G561" i="24"/>
  <c r="I676" i="24"/>
  <c r="X676" i="24" s="1"/>
  <c r="F753" i="28"/>
  <c r="F817" i="28"/>
  <c r="I734" i="24"/>
  <c r="X734" i="24" s="1"/>
  <c r="B690" i="28"/>
  <c r="G619" i="24"/>
  <c r="O938" i="25"/>
  <c r="H938" i="24"/>
  <c r="E1042" i="28"/>
  <c r="M850" i="24"/>
  <c r="J945" i="28"/>
  <c r="F593" i="28"/>
  <c r="I531" i="24"/>
  <c r="X531" i="24" s="1"/>
  <c r="G1083" i="24"/>
  <c r="B1202" i="28"/>
  <c r="M879" i="24"/>
  <c r="J977" i="28"/>
  <c r="L472" i="24"/>
  <c r="I528" i="28"/>
  <c r="G1106" i="28"/>
  <c r="J996" i="24"/>
  <c r="M1053" i="24"/>
  <c r="J1169" i="28"/>
  <c r="I501" i="24"/>
  <c r="X501" i="24" s="1"/>
  <c r="F560" i="28"/>
  <c r="K558" i="24"/>
  <c r="H623" i="28"/>
  <c r="M616" i="24"/>
  <c r="J687" i="28"/>
  <c r="O384" i="25"/>
  <c r="H384" i="24"/>
  <c r="E431" i="28"/>
  <c r="H907" i="24"/>
  <c r="O907" i="25"/>
  <c r="E1008" i="28"/>
  <c r="I790" i="24"/>
  <c r="X790" i="24" s="1"/>
  <c r="F879" i="28"/>
  <c r="J976" i="28"/>
  <c r="M878" i="24"/>
  <c r="F495" i="28"/>
  <c r="I442" i="24"/>
  <c r="X442" i="24" s="1"/>
  <c r="R907" i="25"/>
  <c r="M1008" i="28" s="1"/>
  <c r="O907" i="24"/>
  <c r="D1008" i="28"/>
  <c r="I431" i="28"/>
  <c r="L384" i="24"/>
  <c r="J790" i="24"/>
  <c r="G879" i="28"/>
  <c r="K587" i="24"/>
  <c r="H655" i="28"/>
  <c r="O877" i="25"/>
  <c r="E975" i="28"/>
  <c r="H877" i="24"/>
  <c r="M818" i="24"/>
  <c r="J910" i="28"/>
  <c r="H383" i="24"/>
  <c r="E430" i="28"/>
  <c r="O383" i="25"/>
  <c r="R441" i="25"/>
  <c r="M494" i="28" s="1"/>
  <c r="O441" i="24"/>
  <c r="D494" i="28"/>
  <c r="O494" i="28" s="1"/>
  <c r="J847" i="24"/>
  <c r="G942" i="28"/>
  <c r="I877" i="24"/>
  <c r="X877" i="24" s="1"/>
  <c r="F975" i="28"/>
  <c r="F494" i="28"/>
  <c r="I441" i="24"/>
  <c r="X441" i="24" s="1"/>
  <c r="J398" i="28"/>
  <c r="M354" i="24"/>
  <c r="H846" i="24"/>
  <c r="O846" i="25"/>
  <c r="E941" i="28"/>
  <c r="M614" i="24"/>
  <c r="J685" i="28"/>
  <c r="M672" i="24"/>
  <c r="J749" i="28"/>
  <c r="F557" i="28"/>
  <c r="I498" i="24"/>
  <c r="X498" i="24" s="1"/>
  <c r="L642" i="24"/>
  <c r="I716" i="28"/>
  <c r="I382" i="24"/>
  <c r="X382" i="24" s="1"/>
  <c r="F429" i="28"/>
  <c r="G428" i="28"/>
  <c r="J381" i="24"/>
  <c r="G395" i="28"/>
  <c r="J351" i="24"/>
  <c r="I748" i="28"/>
  <c r="L671" i="24"/>
  <c r="L468" i="24"/>
  <c r="I524" i="28"/>
  <c r="G759" i="24"/>
  <c r="B845" i="28"/>
  <c r="L381" i="24"/>
  <c r="I428" i="28"/>
  <c r="G1102" i="28"/>
  <c r="J992" i="24"/>
  <c r="J641" i="24"/>
  <c r="G715" i="28"/>
  <c r="I363" i="28"/>
  <c r="L322" i="24"/>
  <c r="H140" i="28"/>
  <c r="K120" i="24"/>
  <c r="H642" i="24"/>
  <c r="O642" i="25"/>
  <c r="E716" i="28"/>
  <c r="E715" i="28"/>
  <c r="H641" i="24"/>
  <c r="O641" i="25"/>
  <c r="I139" i="28"/>
  <c r="L119" i="24"/>
  <c r="L145" i="24"/>
  <c r="I168" i="28"/>
  <c r="M1194" i="24"/>
  <c r="J1322" i="28"/>
  <c r="O1164" i="24"/>
  <c r="D1289" i="28"/>
  <c r="I1320" i="28"/>
  <c r="L1192" i="24"/>
  <c r="J1319" i="28"/>
  <c r="M1191" i="24"/>
  <c r="G1320" i="28"/>
  <c r="J1192" i="24"/>
  <c r="H1288" i="28"/>
  <c r="F1288" i="28"/>
  <c r="K1163" i="24"/>
  <c r="M1133" i="24"/>
  <c r="J1255" i="28"/>
  <c r="L1133" i="24"/>
  <c r="I1255" i="28"/>
  <c r="K1191" i="24"/>
  <c r="F1319" i="28"/>
  <c r="H1319" i="28"/>
  <c r="D1254" i="28"/>
  <c r="O1132" i="24"/>
  <c r="G1190" i="28"/>
  <c r="J1074" i="24"/>
  <c r="G1132" i="24"/>
  <c r="B1254" i="28"/>
  <c r="J1132" i="24"/>
  <c r="G1254" i="28"/>
  <c r="L1189" i="24"/>
  <c r="I1317" i="28"/>
  <c r="W1193" i="24"/>
  <c r="I1322" i="28"/>
  <c r="L1194" i="24"/>
  <c r="B1321" i="28"/>
  <c r="G1193" i="24"/>
  <c r="F1289" i="28"/>
  <c r="K1164" i="24"/>
  <c r="H1289" i="28"/>
  <c r="H1287" i="28"/>
  <c r="F1287" i="28"/>
  <c r="K1162" i="24"/>
  <c r="O1134" i="25"/>
  <c r="K1256" i="28" s="1"/>
  <c r="N1256" i="28" s="1"/>
  <c r="E1256" i="28"/>
  <c r="H1134" i="24"/>
  <c r="I1319" i="28"/>
  <c r="L1191" i="24"/>
  <c r="H1255" i="28"/>
  <c r="K1133" i="24"/>
  <c r="W1191" i="24"/>
  <c r="H1191" i="24"/>
  <c r="E1319" i="28"/>
  <c r="O1191" i="25"/>
  <c r="K1319" i="28" s="1"/>
  <c r="N1319" i="28" s="1"/>
  <c r="J1223" i="28"/>
  <c r="M1104" i="24"/>
  <c r="G1222" i="28"/>
  <c r="J1103" i="24"/>
  <c r="O1103" i="25"/>
  <c r="K1222" i="28" s="1"/>
  <c r="N1222" i="28" s="1"/>
  <c r="H1161" i="24"/>
  <c r="E1286" i="28"/>
  <c r="O1161" i="25"/>
  <c r="K1286" i="28" s="1"/>
  <c r="N1286" i="28" s="1"/>
  <c r="O1190" i="25"/>
  <c r="K1318" i="28" s="1"/>
  <c r="N1318" i="28" s="1"/>
  <c r="E1318" i="28"/>
  <c r="H1190" i="24"/>
  <c r="L1132" i="24"/>
  <c r="I1254" i="28"/>
  <c r="B1286" i="28"/>
  <c r="G1161" i="24"/>
  <c r="M1132" i="24"/>
  <c r="J1254" i="28"/>
  <c r="F1285" i="28"/>
  <c r="K1160" i="24"/>
  <c r="H1285" i="28"/>
  <c r="J1073" i="24"/>
  <c r="G1189" i="28"/>
  <c r="F1189" i="28"/>
  <c r="I1073" i="24"/>
  <c r="X1073" i="24" s="1"/>
  <c r="G1189" i="24"/>
  <c r="B1317" i="28"/>
  <c r="I1285" i="28"/>
  <c r="L1160" i="24"/>
  <c r="H1044" i="24"/>
  <c r="O1044" i="25"/>
  <c r="E1157" i="28"/>
  <c r="I1253" i="28"/>
  <c r="L1131" i="24"/>
  <c r="B1125" i="28"/>
  <c r="G1015" i="24"/>
  <c r="G1316" i="28"/>
  <c r="J1188" i="24"/>
  <c r="O1101" i="24"/>
  <c r="D1220" i="28"/>
  <c r="G985" i="24"/>
  <c r="B1092" i="28"/>
  <c r="J1130" i="24"/>
  <c r="G1252" i="28"/>
  <c r="I1252" i="28"/>
  <c r="L1130" i="24"/>
  <c r="I1284" i="28"/>
  <c r="L1159" i="24"/>
  <c r="M1101" i="24"/>
  <c r="J1220" i="28"/>
  <c r="H984" i="24"/>
  <c r="E1091" i="28"/>
  <c r="O984" i="25"/>
  <c r="O1188" i="24"/>
  <c r="D1316" i="28"/>
  <c r="B1188" i="28"/>
  <c r="G1072" i="24"/>
  <c r="O1072" i="25"/>
  <c r="H1072" i="24"/>
  <c r="E1188" i="28"/>
  <c r="J1156" i="28"/>
  <c r="M1043" i="24"/>
  <c r="H1013" i="24"/>
  <c r="E1123" i="28"/>
  <c r="O1013" i="25"/>
  <c r="G1187" i="28"/>
  <c r="J1071" i="24"/>
  <c r="I1251" i="28"/>
  <c r="L1129" i="24"/>
  <c r="O1129" i="25"/>
  <c r="K1251" i="28" s="1"/>
  <c r="N1251" i="28" s="1"/>
  <c r="H1129" i="24"/>
  <c r="E1251" i="28"/>
  <c r="O1042" i="25"/>
  <c r="E1155" i="28"/>
  <c r="H1042" i="24"/>
  <c r="L1071" i="24"/>
  <c r="I1187" i="28"/>
  <c r="H954" i="24"/>
  <c r="O954" i="25"/>
  <c r="E1058" i="28"/>
  <c r="G955" i="24"/>
  <c r="B1059" i="28"/>
  <c r="M1129" i="24"/>
  <c r="J1251" i="28"/>
  <c r="H1283" i="28"/>
  <c r="K1158" i="24"/>
  <c r="F1283" i="28"/>
  <c r="H1158" i="24"/>
  <c r="E1283" i="28"/>
  <c r="O1158" i="25"/>
  <c r="K1283" i="28" s="1"/>
  <c r="N1283" i="28" s="1"/>
  <c r="O983" i="24"/>
  <c r="D1090" i="28"/>
  <c r="R983" i="25"/>
  <c r="M1090" i="28" s="1"/>
  <c r="F1251" i="28"/>
  <c r="I1129" i="24"/>
  <c r="X1129" i="24" s="1"/>
  <c r="B1122" i="28"/>
  <c r="G1012" i="24"/>
  <c r="G1282" i="28"/>
  <c r="J1157" i="24"/>
  <c r="L1070" i="24"/>
  <c r="I1186" i="28"/>
  <c r="E1057" i="28"/>
  <c r="H953" i="24"/>
  <c r="O953" i="25"/>
  <c r="I953" i="24"/>
  <c r="X953" i="24" s="1"/>
  <c r="F1057" i="28"/>
  <c r="G896" i="24"/>
  <c r="B994" i="28"/>
  <c r="J1314" i="28"/>
  <c r="M1186" i="24"/>
  <c r="W1157" i="24"/>
  <c r="I1041" i="24"/>
  <c r="X1041" i="24" s="1"/>
  <c r="F1154" i="28"/>
  <c r="H1250" i="28"/>
  <c r="K1128" i="24"/>
  <c r="G1041" i="24"/>
  <c r="B1154" i="28"/>
  <c r="I993" i="28"/>
  <c r="L895" i="24"/>
  <c r="I1218" i="28"/>
  <c r="L1099" i="24"/>
  <c r="L1041" i="24"/>
  <c r="I1154" i="28"/>
  <c r="J1250" i="28"/>
  <c r="M1128" i="24"/>
  <c r="F1218" i="28"/>
  <c r="I1099" i="24"/>
  <c r="X1099" i="24" s="1"/>
  <c r="M924" i="24"/>
  <c r="J1025" i="28"/>
  <c r="B1185" i="28"/>
  <c r="G1069" i="24"/>
  <c r="O894" i="24"/>
  <c r="D992" i="28"/>
  <c r="R894" i="25"/>
  <c r="M992" i="28" s="1"/>
  <c r="D1217" i="28"/>
  <c r="O1098" i="24"/>
  <c r="I981" i="24"/>
  <c r="X981" i="24" s="1"/>
  <c r="F1088" i="28"/>
  <c r="G1185" i="28"/>
  <c r="J1069" i="24"/>
  <c r="I1249" i="28"/>
  <c r="L1127" i="24"/>
  <c r="L1040" i="24"/>
  <c r="I1153" i="28"/>
  <c r="J1011" i="24"/>
  <c r="G1121" i="28"/>
  <c r="H1024" i="28"/>
  <c r="K923" i="24"/>
  <c r="D1185" i="28"/>
  <c r="O1069" i="24"/>
  <c r="L894" i="24"/>
  <c r="I992" i="28"/>
  <c r="G1056" i="28"/>
  <c r="J952" i="24"/>
  <c r="O1127" i="25"/>
  <c r="K1249" i="28" s="1"/>
  <c r="N1249" i="28" s="1"/>
  <c r="E1249" i="28"/>
  <c r="H1127" i="24"/>
  <c r="M1127" i="24"/>
  <c r="J1249" i="28"/>
  <c r="H1011" i="24"/>
  <c r="E1121" i="28"/>
  <c r="O1011" i="25"/>
  <c r="D1313" i="28"/>
  <c r="O1185" i="24"/>
  <c r="H1023" i="28"/>
  <c r="K922" i="24"/>
  <c r="J980" i="24"/>
  <c r="G1087" i="28"/>
  <c r="W1184" i="24"/>
  <c r="I1280" i="28"/>
  <c r="L1155" i="24"/>
  <c r="F1216" i="28"/>
  <c r="I1097" i="24"/>
  <c r="X1097" i="24" s="1"/>
  <c r="J1248" i="28"/>
  <c r="M1126" i="24"/>
  <c r="G1216" i="28"/>
  <c r="J1097" i="24"/>
  <c r="O1097" i="25"/>
  <c r="K1216" i="28" s="1"/>
  <c r="N1216" i="28" s="1"/>
  <c r="H1097" i="24"/>
  <c r="E1216" i="28"/>
  <c r="K1068" i="24"/>
  <c r="H1184" i="28"/>
  <c r="I1152" i="28"/>
  <c r="L1039" i="24"/>
  <c r="H1126" i="24"/>
  <c r="E1248" i="28"/>
  <c r="O1126" i="25"/>
  <c r="K1248" i="28" s="1"/>
  <c r="N1248" i="28" s="1"/>
  <c r="G1039" i="24"/>
  <c r="B1152" i="28"/>
  <c r="H926" i="28"/>
  <c r="K834" i="24"/>
  <c r="I1126" i="24"/>
  <c r="X1126" i="24" s="1"/>
  <c r="F1248" i="28"/>
  <c r="L1010" i="24"/>
  <c r="I1120" i="28"/>
  <c r="L893" i="24"/>
  <c r="I991" i="28"/>
  <c r="L951" i="24"/>
  <c r="I1055" i="28"/>
  <c r="G1184" i="24"/>
  <c r="B1312" i="28"/>
  <c r="B992" i="28"/>
  <c r="G894" i="24"/>
  <c r="K979" i="24"/>
  <c r="H1086" i="28"/>
  <c r="H804" i="24"/>
  <c r="O804" i="25"/>
  <c r="E893" i="28"/>
  <c r="J892" i="24"/>
  <c r="G990" i="28"/>
  <c r="G1154" i="24"/>
  <c r="B1279" i="28"/>
  <c r="I1215" i="28"/>
  <c r="L1096" i="24"/>
  <c r="J862" i="24"/>
  <c r="G957" i="28"/>
  <c r="L921" i="24"/>
  <c r="I1022" i="28"/>
  <c r="M950" i="24"/>
  <c r="J1054" i="28"/>
  <c r="O920" i="24"/>
  <c r="D1021" i="28"/>
  <c r="R920" i="25"/>
  <c r="M1021" i="28" s="1"/>
  <c r="O1154" i="24"/>
  <c r="D1279" i="28"/>
  <c r="E1311" i="28"/>
  <c r="H1183" i="24"/>
  <c r="O1183" i="25"/>
  <c r="K1311" i="28" s="1"/>
  <c r="N1311" i="28" s="1"/>
  <c r="M862" i="24"/>
  <c r="J957" i="28"/>
  <c r="B926" i="28"/>
  <c r="G834" i="24"/>
  <c r="L1038" i="24"/>
  <c r="I1151" i="28"/>
  <c r="O1125" i="24"/>
  <c r="D1247" i="28"/>
  <c r="E925" i="28"/>
  <c r="O833" i="25"/>
  <c r="H833" i="24"/>
  <c r="F925" i="28"/>
  <c r="I833" i="24"/>
  <c r="X833" i="24" s="1"/>
  <c r="J1279" i="28"/>
  <c r="M1154" i="24"/>
  <c r="M833" i="24"/>
  <c r="J925" i="28"/>
  <c r="O1182" i="24"/>
  <c r="D1310" i="28"/>
  <c r="L1183" i="24"/>
  <c r="I1311" i="28"/>
  <c r="L804" i="24"/>
  <c r="I893" i="28"/>
  <c r="H1119" i="28"/>
  <c r="K1009" i="24"/>
  <c r="B1087" i="28"/>
  <c r="G980" i="24"/>
  <c r="H978" i="24"/>
  <c r="O978" i="25"/>
  <c r="E1085" i="28"/>
  <c r="J1182" i="28"/>
  <c r="M1066" i="24"/>
  <c r="L774" i="24"/>
  <c r="I860" i="28"/>
  <c r="H989" i="28"/>
  <c r="K891" i="24"/>
  <c r="B1118" i="28"/>
  <c r="G1008" i="24"/>
  <c r="G892" i="24"/>
  <c r="B990" i="28"/>
  <c r="I1037" i="24"/>
  <c r="X1037" i="24" s="1"/>
  <c r="F1150" i="28"/>
  <c r="L803" i="24"/>
  <c r="I892" i="28"/>
  <c r="D1246" i="28"/>
  <c r="O1124" i="24"/>
  <c r="G1214" i="28"/>
  <c r="J1095" i="24"/>
  <c r="D989" i="28"/>
  <c r="R891" i="25"/>
  <c r="M989" i="28" s="1"/>
  <c r="O891" i="24"/>
  <c r="B957" i="28"/>
  <c r="G862" i="24"/>
  <c r="G979" i="24"/>
  <c r="B1086" i="28"/>
  <c r="G804" i="24"/>
  <c r="B893" i="28"/>
  <c r="D1118" i="28"/>
  <c r="O1008" i="24"/>
  <c r="J1182" i="24"/>
  <c r="G1310" i="28"/>
  <c r="O920" i="25"/>
  <c r="E1021" i="28"/>
  <c r="H920" i="24"/>
  <c r="G891" i="24"/>
  <c r="B989" i="28"/>
  <c r="W1152" i="24"/>
  <c r="H831" i="24"/>
  <c r="O831" i="25"/>
  <c r="E923" i="28"/>
  <c r="I919" i="24"/>
  <c r="X919" i="24" s="1"/>
  <c r="F1020" i="28"/>
  <c r="O1181" i="25"/>
  <c r="K1309" i="28" s="1"/>
  <c r="N1309" i="28" s="1"/>
  <c r="H1181" i="24"/>
  <c r="E1309" i="28"/>
  <c r="F988" i="28"/>
  <c r="I890" i="24"/>
  <c r="X890" i="24" s="1"/>
  <c r="I827" i="28"/>
  <c r="L744" i="24"/>
  <c r="K831" i="24"/>
  <c r="H923" i="28"/>
  <c r="J1181" i="24"/>
  <c r="G1309" i="28"/>
  <c r="O1123" i="24"/>
  <c r="D1245" i="28"/>
  <c r="O1094" i="25"/>
  <c r="K1213" i="28" s="1"/>
  <c r="N1213" i="28" s="1"/>
  <c r="H1094" i="24"/>
  <c r="E1213" i="28"/>
  <c r="J977" i="24"/>
  <c r="G1084" i="28"/>
  <c r="O890" i="25"/>
  <c r="E988" i="28"/>
  <c r="H890" i="24"/>
  <c r="I831" i="24"/>
  <c r="X831" i="24" s="1"/>
  <c r="F923" i="28"/>
  <c r="H860" i="24"/>
  <c r="E955" i="28"/>
  <c r="O860" i="25"/>
  <c r="G861" i="24"/>
  <c r="B956" i="28"/>
  <c r="F1084" i="28"/>
  <c r="I977" i="24"/>
  <c r="X977" i="24" s="1"/>
  <c r="J1213" i="28"/>
  <c r="M1094" i="24"/>
  <c r="M1036" i="24"/>
  <c r="J1149" i="28"/>
  <c r="B1021" i="28"/>
  <c r="G920" i="24"/>
  <c r="I1065" i="24"/>
  <c r="X1065" i="24" s="1"/>
  <c r="F1181" i="28"/>
  <c r="K1093" i="24"/>
  <c r="H1212" i="28"/>
  <c r="I1051" i="28"/>
  <c r="L947" i="24"/>
  <c r="F922" i="28"/>
  <c r="I830" i="24"/>
  <c r="X830" i="24" s="1"/>
  <c r="I890" i="28"/>
  <c r="L801" i="24"/>
  <c r="G919" i="24"/>
  <c r="B1020" i="28"/>
  <c r="K1006" i="24"/>
  <c r="H1116" i="28"/>
  <c r="D1276" i="28"/>
  <c r="O1151" i="24"/>
  <c r="E858" i="28"/>
  <c r="H772" i="24"/>
  <c r="O772" i="25"/>
  <c r="G1035" i="24"/>
  <c r="B1148" i="28"/>
  <c r="K772" i="24"/>
  <c r="H858" i="28"/>
  <c r="G1083" i="28"/>
  <c r="J976" i="24"/>
  <c r="L1180" i="24"/>
  <c r="I1308" i="28"/>
  <c r="M947" i="24"/>
  <c r="J1051" i="28"/>
  <c r="G1180" i="24"/>
  <c r="B1308" i="28"/>
  <c r="H826" i="28"/>
  <c r="K743" i="24"/>
  <c r="K859" i="24"/>
  <c r="H954" i="28"/>
  <c r="J830" i="24"/>
  <c r="G922" i="28"/>
  <c r="L859" i="24"/>
  <c r="I954" i="28"/>
  <c r="D890" i="28"/>
  <c r="O890" i="28" s="1"/>
  <c r="R801" i="25"/>
  <c r="M890" i="28" s="1"/>
  <c r="O801" i="24"/>
  <c r="E1116" i="28"/>
  <c r="O1006" i="25"/>
  <c r="H1006" i="24"/>
  <c r="J1083" i="28"/>
  <c r="M976" i="24"/>
  <c r="J918" i="24"/>
  <c r="G1019" i="28"/>
  <c r="M1122" i="24"/>
  <c r="J1244" i="28"/>
  <c r="L1035" i="24"/>
  <c r="I1148" i="28"/>
  <c r="I714" i="24"/>
  <c r="X714" i="24" s="1"/>
  <c r="F794" i="28"/>
  <c r="J1180" i="24"/>
  <c r="G1308" i="28"/>
  <c r="G918" i="24"/>
  <c r="B1019" i="28"/>
  <c r="L946" i="24"/>
  <c r="I1050" i="28"/>
  <c r="K1121" i="24"/>
  <c r="H1243" i="28"/>
  <c r="O829" i="25"/>
  <c r="E921" i="28"/>
  <c r="H829" i="24"/>
  <c r="L1034" i="24"/>
  <c r="I1147" i="28"/>
  <c r="G857" i="28"/>
  <c r="J771" i="24"/>
  <c r="H921" i="28"/>
  <c r="K829" i="24"/>
  <c r="O917" i="25"/>
  <c r="E1018" i="28"/>
  <c r="H917" i="24"/>
  <c r="G889" i="28"/>
  <c r="J800" i="24"/>
  <c r="I829" i="24"/>
  <c r="X829" i="24" s="1"/>
  <c r="F921" i="28"/>
  <c r="L1092" i="24"/>
  <c r="I1211" i="28"/>
  <c r="M771" i="24"/>
  <c r="J857" i="28"/>
  <c r="F1307" i="28"/>
  <c r="K1179" i="24"/>
  <c r="H1307" i="28"/>
  <c r="M1005" i="24"/>
  <c r="J1115" i="28"/>
  <c r="G1147" i="28"/>
  <c r="J1034" i="24"/>
  <c r="I1092" i="24"/>
  <c r="X1092" i="24" s="1"/>
  <c r="F1211" i="28"/>
  <c r="H1150" i="24"/>
  <c r="E1275" i="28"/>
  <c r="O1150" i="25"/>
  <c r="K1275" i="28" s="1"/>
  <c r="N1275" i="28" s="1"/>
  <c r="L917" i="24"/>
  <c r="I1018" i="28"/>
  <c r="F1018" i="28"/>
  <c r="I917" i="24"/>
  <c r="X917" i="24" s="1"/>
  <c r="L742" i="24"/>
  <c r="I825" i="28"/>
  <c r="I858" i="24"/>
  <c r="X858" i="24" s="1"/>
  <c r="F953" i="28"/>
  <c r="G976" i="24"/>
  <c r="B1083" i="28"/>
  <c r="J713" i="24"/>
  <c r="G793" i="28"/>
  <c r="W1179" i="24"/>
  <c r="K857" i="24"/>
  <c r="H952" i="28"/>
  <c r="B1178" i="28"/>
  <c r="G1062" i="24"/>
  <c r="I799" i="24"/>
  <c r="X799" i="24" s="1"/>
  <c r="F888" i="28"/>
  <c r="J857" i="24"/>
  <c r="G952" i="28"/>
  <c r="I1120" i="24"/>
  <c r="X1120" i="24" s="1"/>
  <c r="F1242" i="28"/>
  <c r="J1062" i="24"/>
  <c r="G1178" i="28"/>
  <c r="M974" i="24"/>
  <c r="J1081" i="28"/>
  <c r="G888" i="24"/>
  <c r="B986" i="28"/>
  <c r="R857" i="25"/>
  <c r="M952" i="28" s="1"/>
  <c r="O857" i="24"/>
  <c r="D952" i="28"/>
  <c r="O952" i="28" s="1"/>
  <c r="D1146" i="28"/>
  <c r="O1033" i="24"/>
  <c r="B1306" i="28"/>
  <c r="G1178" i="24"/>
  <c r="I728" i="28"/>
  <c r="L654" i="24"/>
  <c r="K945" i="24"/>
  <c r="H1049" i="28"/>
  <c r="I1033" i="24"/>
  <c r="X1033" i="24" s="1"/>
  <c r="F1146" i="28"/>
  <c r="J824" i="28"/>
  <c r="M741" i="24"/>
  <c r="L1149" i="24"/>
  <c r="I1274" i="28"/>
  <c r="B953" i="28"/>
  <c r="G858" i="24"/>
  <c r="O974" i="24"/>
  <c r="R974" i="25"/>
  <c r="M1081" i="28" s="1"/>
  <c r="D1081" i="28"/>
  <c r="L945" i="24"/>
  <c r="I1049" i="28"/>
  <c r="L1004" i="24"/>
  <c r="I1114" i="28"/>
  <c r="J828" i="24"/>
  <c r="G920" i="28"/>
  <c r="M1033" i="24"/>
  <c r="J1146" i="28"/>
  <c r="O887" i="25"/>
  <c r="H887" i="24"/>
  <c r="E985" i="28"/>
  <c r="I828" i="24"/>
  <c r="X828" i="24" s="1"/>
  <c r="F920" i="28"/>
  <c r="M1178" i="24"/>
  <c r="J1306" i="28"/>
  <c r="H856" i="28"/>
  <c r="K770" i="24"/>
  <c r="H685" i="24"/>
  <c r="E762" i="28"/>
  <c r="O685" i="25"/>
  <c r="L769" i="24"/>
  <c r="I855" i="28"/>
  <c r="F727" i="28"/>
  <c r="I653" i="24"/>
  <c r="X653" i="24" s="1"/>
  <c r="F1208" i="28"/>
  <c r="I1089" i="24"/>
  <c r="X1089" i="24" s="1"/>
  <c r="K827" i="24"/>
  <c r="H919" i="28"/>
  <c r="O1061" i="24"/>
  <c r="D1177" i="28"/>
  <c r="O1148" i="25"/>
  <c r="K1273" i="28" s="1"/>
  <c r="N1273" i="28" s="1"/>
  <c r="H1148" i="24"/>
  <c r="E1273" i="28"/>
  <c r="J822" i="28"/>
  <c r="M739" i="24"/>
  <c r="G887" i="24"/>
  <c r="B985" i="28"/>
  <c r="M827" i="24"/>
  <c r="J919" i="28"/>
  <c r="E887" i="28"/>
  <c r="H798" i="24"/>
  <c r="O798" i="25"/>
  <c r="I1113" i="28"/>
  <c r="L1003" i="24"/>
  <c r="L1147" i="24"/>
  <c r="I1272" i="28"/>
  <c r="E1048" i="28"/>
  <c r="H944" i="24"/>
  <c r="O944" i="25"/>
  <c r="I1119" i="24"/>
  <c r="X1119" i="24" s="1"/>
  <c r="F1241" i="28"/>
  <c r="H695" i="28"/>
  <c r="K624" i="24"/>
  <c r="F855" i="28"/>
  <c r="I769" i="24"/>
  <c r="X769" i="24" s="1"/>
  <c r="J740" i="24"/>
  <c r="G823" i="28"/>
  <c r="J915" i="24"/>
  <c r="G1016" i="28"/>
  <c r="F887" i="28"/>
  <c r="I798" i="24"/>
  <c r="X798" i="24" s="1"/>
  <c r="L827" i="24"/>
  <c r="I919" i="28"/>
  <c r="G683" i="24"/>
  <c r="B760" i="28"/>
  <c r="O914" i="25"/>
  <c r="E1015" i="28"/>
  <c r="H914" i="24"/>
  <c r="O1119" i="24"/>
  <c r="D1241" i="28"/>
  <c r="M1090" i="24"/>
  <c r="J1209" i="28"/>
  <c r="J1148" i="24"/>
  <c r="G1273" i="28"/>
  <c r="K915" i="24"/>
  <c r="H1016" i="28"/>
  <c r="O1090" i="24"/>
  <c r="D1209" i="28"/>
  <c r="B855" i="28"/>
  <c r="G769" i="24"/>
  <c r="G662" i="28"/>
  <c r="J594" i="24"/>
  <c r="O681" i="25"/>
  <c r="H681" i="24"/>
  <c r="E758" i="28"/>
  <c r="R710" i="25"/>
  <c r="M790" i="28" s="1"/>
  <c r="O710" i="24"/>
  <c r="D790" i="28"/>
  <c r="O790" i="28" s="1"/>
  <c r="L623" i="24"/>
  <c r="I694" i="28"/>
  <c r="D1304" i="28"/>
  <c r="O1176" i="24"/>
  <c r="F1240" i="28"/>
  <c r="I1118" i="24"/>
  <c r="X1118" i="24" s="1"/>
  <c r="H885" i="24"/>
  <c r="O885" i="25"/>
  <c r="E983" i="28"/>
  <c r="L972" i="24"/>
  <c r="I1079" i="28"/>
  <c r="M1002" i="24"/>
  <c r="J1112" i="28"/>
  <c r="I1060" i="24"/>
  <c r="X1060" i="24" s="1"/>
  <c r="F1176" i="28"/>
  <c r="R855" i="25"/>
  <c r="M950" i="28" s="1"/>
  <c r="O855" i="24"/>
  <c r="D950" i="28"/>
  <c r="O950" i="28" s="1"/>
  <c r="O1089" i="25"/>
  <c r="K1208" i="28" s="1"/>
  <c r="N1208" i="28" s="1"/>
  <c r="E1208" i="28"/>
  <c r="H1089" i="24"/>
  <c r="M681" i="24"/>
  <c r="J758" i="28"/>
  <c r="H623" i="24"/>
  <c r="E694" i="28"/>
  <c r="O623" i="25"/>
  <c r="M943" i="24"/>
  <c r="J1047" i="28"/>
  <c r="M594" i="24"/>
  <c r="J662" i="28"/>
  <c r="J1089" i="24"/>
  <c r="G1208" i="28"/>
  <c r="J652" i="24"/>
  <c r="G726" i="28"/>
  <c r="I1031" i="24"/>
  <c r="X1031" i="24" s="1"/>
  <c r="F1144" i="28"/>
  <c r="G624" i="24"/>
  <c r="B695" i="28"/>
  <c r="G1304" i="28"/>
  <c r="J1176" i="24"/>
  <c r="H1144" i="28"/>
  <c r="K1031" i="24"/>
  <c r="D1143" i="28"/>
  <c r="O1030" i="24"/>
  <c r="J651" i="24"/>
  <c r="G725" i="28"/>
  <c r="J628" i="28"/>
  <c r="M563" i="24"/>
  <c r="L854" i="24"/>
  <c r="I949" i="28"/>
  <c r="K1117" i="24"/>
  <c r="H1239" i="28"/>
  <c r="K913" i="24"/>
  <c r="H1014" i="28"/>
  <c r="L942" i="24"/>
  <c r="I1046" i="28"/>
  <c r="H1146" i="24"/>
  <c r="O1146" i="25"/>
  <c r="K1271" i="28" s="1"/>
  <c r="N1271" i="28" s="1"/>
  <c r="E1271" i="28"/>
  <c r="R971" i="25"/>
  <c r="M1078" i="28" s="1"/>
  <c r="O971" i="24"/>
  <c r="D1078" i="28"/>
  <c r="B918" i="28"/>
  <c r="G826" i="24"/>
  <c r="I757" i="28"/>
  <c r="L680" i="24"/>
  <c r="J622" i="24"/>
  <c r="G693" i="28"/>
  <c r="J1145" i="24"/>
  <c r="G1270" i="28"/>
  <c r="J1143" i="28"/>
  <c r="M1030" i="24"/>
  <c r="M853" i="24"/>
  <c r="J948" i="28"/>
  <c r="K796" i="24"/>
  <c r="H885" i="28"/>
  <c r="O1116" i="24"/>
  <c r="D1238" i="28"/>
  <c r="B790" i="28"/>
  <c r="G710" i="24"/>
  <c r="J884" i="24"/>
  <c r="G982" i="28"/>
  <c r="O622" i="24"/>
  <c r="R622" i="25"/>
  <c r="M693" i="28" s="1"/>
  <c r="D693" i="28"/>
  <c r="O693" i="28" s="1"/>
  <c r="F725" i="28"/>
  <c r="I651" i="24"/>
  <c r="X651" i="24" s="1"/>
  <c r="J971" i="24"/>
  <c r="G1078" i="28"/>
  <c r="B1239" i="28"/>
  <c r="G1117" i="24"/>
  <c r="K622" i="24"/>
  <c r="H693" i="28"/>
  <c r="L1059" i="24"/>
  <c r="I1175" i="28"/>
  <c r="O825" i="25"/>
  <c r="H825" i="24"/>
  <c r="E917" i="28"/>
  <c r="G1088" i="24"/>
  <c r="B1207" i="28"/>
  <c r="J650" i="24"/>
  <c r="G724" i="28"/>
  <c r="O1088" i="24"/>
  <c r="D1207" i="28"/>
  <c r="G1001" i="24"/>
  <c r="B1111" i="28"/>
  <c r="G739" i="24"/>
  <c r="B822" i="28"/>
  <c r="B1143" i="28"/>
  <c r="G1030" i="24"/>
  <c r="G565" i="24"/>
  <c r="B630" i="28"/>
  <c r="M1059" i="24"/>
  <c r="J1175" i="28"/>
  <c r="I884" i="24"/>
  <c r="X884" i="24" s="1"/>
  <c r="F982" i="28"/>
  <c r="F1207" i="28"/>
  <c r="I1088" i="24"/>
  <c r="X1088" i="24" s="1"/>
  <c r="J1142" i="28"/>
  <c r="M1029" i="24"/>
  <c r="G971" i="24"/>
  <c r="B1078" i="28"/>
  <c r="I883" i="28"/>
  <c r="L794" i="24"/>
  <c r="H853" i="24"/>
  <c r="O853" i="25"/>
  <c r="E948" i="28"/>
  <c r="F724" i="28"/>
  <c r="I650" i="24"/>
  <c r="X650" i="24" s="1"/>
  <c r="H912" i="24"/>
  <c r="O912" i="25"/>
  <c r="E1013" i="28"/>
  <c r="M621" i="24"/>
  <c r="J692" i="28"/>
  <c r="L883" i="24"/>
  <c r="I981" i="28"/>
  <c r="J1174" i="28"/>
  <c r="M1058" i="24"/>
  <c r="F1238" i="28"/>
  <c r="I1116" i="24"/>
  <c r="X1116" i="24" s="1"/>
  <c r="E1270" i="28"/>
  <c r="H1145" i="24"/>
  <c r="O1145" i="25"/>
  <c r="K1270" i="28" s="1"/>
  <c r="N1270" i="28" s="1"/>
  <c r="H1142" i="28"/>
  <c r="K1029" i="24"/>
  <c r="F628" i="28"/>
  <c r="I563" i="24"/>
  <c r="X563" i="24" s="1"/>
  <c r="O765" i="25"/>
  <c r="E851" i="28"/>
  <c r="H765" i="24"/>
  <c r="I941" i="24"/>
  <c r="X941" i="24" s="1"/>
  <c r="F1045" i="28"/>
  <c r="I1110" i="28"/>
  <c r="L1000" i="24"/>
  <c r="I692" i="28"/>
  <c r="L621" i="24"/>
  <c r="J766" i="24"/>
  <c r="G852" i="28"/>
  <c r="O1173" i="25"/>
  <c r="K1301" i="28" s="1"/>
  <c r="N1301" i="28" s="1"/>
  <c r="H1173" i="24"/>
  <c r="E1301" i="28"/>
  <c r="G650" i="24"/>
  <c r="B724" i="28"/>
  <c r="H737" i="24"/>
  <c r="O737" i="25"/>
  <c r="E820" i="28"/>
  <c r="K1116" i="24"/>
  <c r="H1238" i="28"/>
  <c r="D660" i="28"/>
  <c r="O660" i="28" s="1"/>
  <c r="O592" i="24"/>
  <c r="R592" i="25"/>
  <c r="M660" i="28" s="1"/>
  <c r="H1077" i="28"/>
  <c r="K970" i="24"/>
  <c r="J1029" i="24"/>
  <c r="G1142" i="28"/>
  <c r="M1145" i="24"/>
  <c r="J1270" i="28"/>
  <c r="O1143" i="25"/>
  <c r="K1268" i="28" s="1"/>
  <c r="N1268" i="28" s="1"/>
  <c r="E1268" i="28"/>
  <c r="H1143" i="24"/>
  <c r="J534" i="24"/>
  <c r="G596" i="28"/>
  <c r="O534" i="25"/>
  <c r="O883" i="25"/>
  <c r="H883" i="24"/>
  <c r="E981" i="28"/>
  <c r="J724" i="28"/>
  <c r="M650" i="24"/>
  <c r="G856" i="24"/>
  <c r="B951" i="28"/>
  <c r="K852" i="24"/>
  <c r="H947" i="28"/>
  <c r="I999" i="24"/>
  <c r="X999" i="24" s="1"/>
  <c r="F1109" i="28"/>
  <c r="E787" i="28"/>
  <c r="O707" i="25"/>
  <c r="H707" i="24"/>
  <c r="M823" i="24"/>
  <c r="J915" i="28"/>
  <c r="E1109" i="28"/>
  <c r="H999" i="24"/>
  <c r="O999" i="25"/>
  <c r="O911" i="24"/>
  <c r="R911" i="25"/>
  <c r="M1012" i="28" s="1"/>
  <c r="D1012" i="28"/>
  <c r="L678" i="24"/>
  <c r="I755" i="28"/>
  <c r="R707" i="25"/>
  <c r="M787" i="28" s="1"/>
  <c r="O707" i="24"/>
  <c r="D787" i="28"/>
  <c r="O787" i="28" s="1"/>
  <c r="K591" i="24"/>
  <c r="H659" i="28"/>
  <c r="I765" i="24"/>
  <c r="X765" i="24" s="1"/>
  <c r="F851" i="28"/>
  <c r="L823" i="24"/>
  <c r="I915" i="28"/>
  <c r="G690" i="28"/>
  <c r="J619" i="24"/>
  <c r="G911" i="24"/>
  <c r="B1012" i="28"/>
  <c r="J1057" i="24"/>
  <c r="G1173" i="28"/>
  <c r="O591" i="24"/>
  <c r="R591" i="25"/>
  <c r="M659" i="28" s="1"/>
  <c r="D659" i="28"/>
  <c r="O659" i="28" s="1"/>
  <c r="B852" i="28"/>
  <c r="G766" i="24"/>
  <c r="I980" i="28"/>
  <c r="L882" i="24"/>
  <c r="I851" i="28"/>
  <c r="L765" i="24"/>
  <c r="G1114" i="24"/>
  <c r="B1236" i="28"/>
  <c r="J591" i="24"/>
  <c r="G659" i="28"/>
  <c r="H969" i="24"/>
  <c r="O969" i="25"/>
  <c r="E1076" i="28"/>
  <c r="O940" i="24"/>
  <c r="D1044" i="28"/>
  <c r="R940" i="25"/>
  <c r="M1044" i="28" s="1"/>
  <c r="I823" i="24"/>
  <c r="X823" i="24" s="1"/>
  <c r="F915" i="28"/>
  <c r="G707" i="24"/>
  <c r="B787" i="28"/>
  <c r="H1109" i="28"/>
  <c r="K999" i="24"/>
  <c r="K794" i="24"/>
  <c r="H883" i="28"/>
  <c r="G999" i="24"/>
  <c r="B1109" i="28"/>
  <c r="H1141" i="28"/>
  <c r="K1028" i="24"/>
  <c r="L969" i="24"/>
  <c r="I1076" i="28"/>
  <c r="I940" i="24"/>
  <c r="X940" i="24" s="1"/>
  <c r="F1044" i="28"/>
  <c r="J1115" i="24"/>
  <c r="G1237" i="28"/>
  <c r="I1044" i="28"/>
  <c r="L940" i="24"/>
  <c r="K648" i="24"/>
  <c r="H722" i="28"/>
  <c r="D530" i="28"/>
  <c r="O530" i="28" s="1"/>
  <c r="R474" i="25"/>
  <c r="M530" i="28" s="1"/>
  <c r="O474" i="24"/>
  <c r="R910" i="25"/>
  <c r="M1011" i="28" s="1"/>
  <c r="O910" i="24"/>
  <c r="D1011" i="28"/>
  <c r="O532" i="25"/>
  <c r="H532" i="24"/>
  <c r="E594" i="28"/>
  <c r="F1042" i="28"/>
  <c r="I938" i="24"/>
  <c r="X938" i="24" s="1"/>
  <c r="G504" i="24"/>
  <c r="B563" i="28"/>
  <c r="G940" i="24"/>
  <c r="B1044" i="28"/>
  <c r="H764" i="24"/>
  <c r="O764" i="25"/>
  <c r="E850" i="28"/>
  <c r="B947" i="28"/>
  <c r="G852" i="24"/>
  <c r="I910" i="24"/>
  <c r="X910" i="24" s="1"/>
  <c r="F1011" i="28"/>
  <c r="J1075" i="28"/>
  <c r="M968" i="24"/>
  <c r="J677" i="24"/>
  <c r="G754" i="28"/>
  <c r="F1236" i="28"/>
  <c r="I1114" i="24"/>
  <c r="X1114" i="24" s="1"/>
  <c r="G969" i="24"/>
  <c r="B1076" i="28"/>
  <c r="E658" i="28"/>
  <c r="O590" i="25"/>
  <c r="H590" i="24"/>
  <c r="O967" i="25"/>
  <c r="E1074" i="28"/>
  <c r="H967" i="24"/>
  <c r="L619" i="24"/>
  <c r="I690" i="28"/>
  <c r="I822" i="24"/>
  <c r="X822" i="24" s="1"/>
  <c r="F914" i="28"/>
  <c r="I1236" i="28"/>
  <c r="L1114" i="24"/>
  <c r="F626" i="28"/>
  <c r="I561" i="24"/>
  <c r="X561" i="24" s="1"/>
  <c r="M998" i="24"/>
  <c r="J1108" i="28"/>
  <c r="O676" i="24"/>
  <c r="D753" i="28"/>
  <c r="O753" i="28" s="1"/>
  <c r="R676" i="25"/>
  <c r="M753" i="28" s="1"/>
  <c r="K909" i="24"/>
  <c r="H1010" i="28"/>
  <c r="G533" i="24"/>
  <c r="B595" i="28"/>
  <c r="G1204" i="28"/>
  <c r="J1085" i="24"/>
  <c r="M1113" i="24"/>
  <c r="J1235" i="28"/>
  <c r="O648" i="24"/>
  <c r="R648" i="25"/>
  <c r="M722" i="28" s="1"/>
  <c r="D722" i="28"/>
  <c r="O722" i="28" s="1"/>
  <c r="F1172" i="28"/>
  <c r="I1056" i="24"/>
  <c r="X1056" i="24" s="1"/>
  <c r="M503" i="24"/>
  <c r="J562" i="28"/>
  <c r="H1011" i="28"/>
  <c r="K910" i="24"/>
  <c r="I913" i="28"/>
  <c r="L821" i="24"/>
  <c r="I530" i="28"/>
  <c r="L474" i="24"/>
  <c r="R589" i="25"/>
  <c r="M657" i="28" s="1"/>
  <c r="O589" i="24"/>
  <c r="D657" i="28"/>
  <c r="O657" i="28" s="1"/>
  <c r="M851" i="24"/>
  <c r="J946" i="28"/>
  <c r="H690" i="28"/>
  <c r="K619" i="24"/>
  <c r="M590" i="24"/>
  <c r="J658" i="28"/>
  <c r="B530" i="28"/>
  <c r="G474" i="24"/>
  <c r="K559" i="24"/>
  <c r="H624" i="28"/>
  <c r="H1169" i="28"/>
  <c r="K1053" i="24"/>
  <c r="G910" i="24"/>
  <c r="B1011" i="28"/>
  <c r="O850" i="24"/>
  <c r="R850" i="25"/>
  <c r="M945" i="28" s="1"/>
  <c r="D945" i="28"/>
  <c r="O945" i="28" s="1"/>
  <c r="E625" i="28"/>
  <c r="O560" i="25"/>
  <c r="H560" i="24"/>
  <c r="O531" i="24"/>
  <c r="D593" i="28"/>
  <c r="O593" i="28" s="1"/>
  <c r="R531" i="25"/>
  <c r="M593" i="28" s="1"/>
  <c r="L530" i="24"/>
  <c r="I592" i="28"/>
  <c r="M967" i="24"/>
  <c r="J1074" i="28"/>
  <c r="H734" i="24"/>
  <c r="O734" i="25"/>
  <c r="E817" i="28"/>
  <c r="K472" i="24"/>
  <c r="H528" i="28"/>
  <c r="O705" i="24"/>
  <c r="D785" i="28"/>
  <c r="O785" i="28" s="1"/>
  <c r="R705" i="25"/>
  <c r="M785" i="28" s="1"/>
  <c r="J792" i="24"/>
  <c r="G881" i="28"/>
  <c r="I849" i="28"/>
  <c r="L763" i="24"/>
  <c r="J705" i="24"/>
  <c r="G785" i="28"/>
  <c r="H817" i="28"/>
  <c r="K734" i="24"/>
  <c r="I1112" i="24"/>
  <c r="X1112" i="24" s="1"/>
  <c r="F1234" i="28"/>
  <c r="K966" i="24"/>
  <c r="H1073" i="28"/>
  <c r="M733" i="24"/>
  <c r="J816" i="28"/>
  <c r="G1203" i="28"/>
  <c r="J1084" i="24"/>
  <c r="G648" i="24"/>
  <c r="B722" i="28"/>
  <c r="G624" i="28"/>
  <c r="J559" i="24"/>
  <c r="B1139" i="28"/>
  <c r="G1026" i="24"/>
  <c r="H1084" i="24"/>
  <c r="O1084" i="25"/>
  <c r="K1203" i="28" s="1"/>
  <c r="N1203" i="28" s="1"/>
  <c r="E1203" i="28"/>
  <c r="I721" i="28"/>
  <c r="L647" i="24"/>
  <c r="I560" i="24"/>
  <c r="X560" i="24" s="1"/>
  <c r="F625" i="28"/>
  <c r="I1084" i="24"/>
  <c r="X1084" i="24" s="1"/>
  <c r="F1203" i="28"/>
  <c r="R647" i="25"/>
  <c r="M721" i="28" s="1"/>
  <c r="O647" i="24"/>
  <c r="D721" i="28"/>
  <c r="O721" i="28" s="1"/>
  <c r="H881" i="28"/>
  <c r="K792" i="24"/>
  <c r="E945" i="28"/>
  <c r="O850" i="25"/>
  <c r="H850" i="24"/>
  <c r="M734" i="24"/>
  <c r="J817" i="28"/>
  <c r="I1041" i="28"/>
  <c r="L937" i="24"/>
  <c r="R646" i="25"/>
  <c r="M720" i="28" s="1"/>
  <c r="O646" i="24"/>
  <c r="D720" i="28"/>
  <c r="O720" i="28" s="1"/>
  <c r="L849" i="24"/>
  <c r="I944" i="28"/>
  <c r="H908" i="24"/>
  <c r="O908" i="25"/>
  <c r="E1009" i="28"/>
  <c r="I912" i="28"/>
  <c r="L820" i="24"/>
  <c r="I472" i="24"/>
  <c r="X472" i="24" s="1"/>
  <c r="F528" i="28"/>
  <c r="G1138" i="28"/>
  <c r="J1025" i="24"/>
  <c r="D496" i="28"/>
  <c r="O496" i="28" s="1"/>
  <c r="O443" i="24"/>
  <c r="R443" i="25"/>
  <c r="M496" i="28" s="1"/>
  <c r="G850" i="24"/>
  <c r="B945" i="28"/>
  <c r="H496" i="28"/>
  <c r="K443" i="24"/>
  <c r="O559" i="25"/>
  <c r="E624" i="28"/>
  <c r="H559" i="24"/>
  <c r="J617" i="24"/>
  <c r="G688" i="28"/>
  <c r="F720" i="28"/>
  <c r="I646" i="24"/>
  <c r="X646" i="24" s="1"/>
  <c r="I530" i="24"/>
  <c r="X530" i="24" s="1"/>
  <c r="F592" i="28"/>
  <c r="R937" i="25"/>
  <c r="M1041" i="28" s="1"/>
  <c r="O937" i="24"/>
  <c r="D1041" i="28"/>
  <c r="B465" i="28"/>
  <c r="G415" i="24"/>
  <c r="L908" i="24"/>
  <c r="I1009" i="28"/>
  <c r="L646" i="24"/>
  <c r="I720" i="28"/>
  <c r="K908" i="24"/>
  <c r="H1009" i="28"/>
  <c r="B1010" i="28"/>
  <c r="G909" i="24"/>
  <c r="G792" i="24"/>
  <c r="B881" i="28"/>
  <c r="H733" i="24"/>
  <c r="O733" i="25"/>
  <c r="E816" i="28"/>
  <c r="G821" i="24"/>
  <c r="B913" i="28"/>
  <c r="B1106" i="28"/>
  <c r="G996" i="24"/>
  <c r="I966" i="24"/>
  <c r="X966" i="24" s="1"/>
  <c r="F1073" i="28"/>
  <c r="O1083" i="24"/>
  <c r="D1202" i="28"/>
  <c r="J501" i="24"/>
  <c r="G560" i="28"/>
  <c r="I496" i="28"/>
  <c r="L443" i="24"/>
  <c r="J527" i="28"/>
  <c r="M471" i="24"/>
  <c r="J463" i="28"/>
  <c r="M413" i="24"/>
  <c r="G880" i="24"/>
  <c r="B978" i="28"/>
  <c r="F623" i="28"/>
  <c r="I558" i="24"/>
  <c r="X558" i="24" s="1"/>
  <c r="K500" i="24"/>
  <c r="H559" i="28"/>
  <c r="J558" i="24"/>
  <c r="G623" i="28"/>
  <c r="G588" i="24"/>
  <c r="B656" i="28"/>
  <c r="O471" i="24"/>
  <c r="R471" i="25"/>
  <c r="M527" i="28" s="1"/>
  <c r="D527" i="28"/>
  <c r="O527" i="28" s="1"/>
  <c r="M645" i="24"/>
  <c r="J719" i="28"/>
  <c r="J848" i="24"/>
  <c r="G943" i="28"/>
  <c r="R819" i="25"/>
  <c r="M911" i="28" s="1"/>
  <c r="D911" i="28"/>
  <c r="O911" i="28" s="1"/>
  <c r="O819" i="24"/>
  <c r="I751" i="28"/>
  <c r="L674" i="24"/>
  <c r="J431" i="28"/>
  <c r="M384" i="24"/>
  <c r="J413" i="24"/>
  <c r="G463" i="28"/>
  <c r="O558" i="25"/>
  <c r="H558" i="24"/>
  <c r="E623" i="28"/>
  <c r="I1137" i="28"/>
  <c r="L1024" i="24"/>
  <c r="M558" i="24"/>
  <c r="J623" i="28"/>
  <c r="K1052" i="24"/>
  <c r="H1168" i="28"/>
  <c r="I907" i="24"/>
  <c r="X907" i="24" s="1"/>
  <c r="F1008" i="28"/>
  <c r="M674" i="24"/>
  <c r="J751" i="28"/>
  <c r="I1024" i="24"/>
  <c r="X1024" i="24" s="1"/>
  <c r="F1137" i="28"/>
  <c r="K1024" i="24"/>
  <c r="H1137" i="28"/>
  <c r="I471" i="24"/>
  <c r="X471" i="24" s="1"/>
  <c r="F527" i="28"/>
  <c r="M1023" i="24"/>
  <c r="J1136" i="28"/>
  <c r="G591" i="28"/>
  <c r="J529" i="24"/>
  <c r="I1105" i="28"/>
  <c r="L995" i="24"/>
  <c r="I1052" i="24"/>
  <c r="X1052" i="24" s="1"/>
  <c r="F1168" i="28"/>
  <c r="L732" i="24"/>
  <c r="I815" i="28"/>
  <c r="F431" i="28"/>
  <c r="I384" i="24"/>
  <c r="X384" i="24" s="1"/>
  <c r="B1201" i="28"/>
  <c r="G1082" i="24"/>
  <c r="B1073" i="28"/>
  <c r="G966" i="24"/>
  <c r="K732" i="24"/>
  <c r="H815" i="28"/>
  <c r="J1022" i="24"/>
  <c r="G1135" i="28"/>
  <c r="G1039" i="28"/>
  <c r="J935" i="24"/>
  <c r="H398" i="28"/>
  <c r="K354" i="24"/>
  <c r="G398" i="28"/>
  <c r="J354" i="24"/>
  <c r="L731" i="24"/>
  <c r="I814" i="28"/>
  <c r="G616" i="24"/>
  <c r="B687" i="28"/>
  <c r="L1022" i="24"/>
  <c r="I1135" i="28"/>
  <c r="E622" i="28"/>
  <c r="H557" i="24"/>
  <c r="O557" i="25"/>
  <c r="H731" i="24"/>
  <c r="O731" i="25"/>
  <c r="E814" i="28"/>
  <c r="H906" i="24"/>
  <c r="O906" i="25"/>
  <c r="E1007" i="28"/>
  <c r="E590" i="28"/>
  <c r="H528" i="24"/>
  <c r="O528" i="25"/>
  <c r="E1103" i="28"/>
  <c r="H993" i="24"/>
  <c r="O993" i="25"/>
  <c r="H1104" i="28"/>
  <c r="K994" i="24"/>
  <c r="I644" i="24"/>
  <c r="X644" i="24" s="1"/>
  <c r="F718" i="28"/>
  <c r="M499" i="24"/>
  <c r="J558" i="28"/>
  <c r="G384" i="24"/>
  <c r="B431" i="28"/>
  <c r="J789" i="24"/>
  <c r="G878" i="28"/>
  <c r="O701" i="24"/>
  <c r="R701" i="25"/>
  <c r="M781" i="28" s="1"/>
  <c r="D781" i="28"/>
  <c r="O781" i="28" s="1"/>
  <c r="E878" i="28"/>
  <c r="H789" i="24"/>
  <c r="O789" i="25"/>
  <c r="J643" i="24"/>
  <c r="G717" i="28"/>
  <c r="K644" i="24"/>
  <c r="H718" i="28"/>
  <c r="J1071" i="28"/>
  <c r="M964" i="24"/>
  <c r="L354" i="24"/>
  <c r="I398" i="28"/>
  <c r="K673" i="24"/>
  <c r="H750" i="28"/>
  <c r="R586" i="25"/>
  <c r="M654" i="28" s="1"/>
  <c r="D654" i="28"/>
  <c r="O654" i="28" s="1"/>
  <c r="O586" i="24"/>
  <c r="O499" i="25"/>
  <c r="H499" i="24"/>
  <c r="E558" i="28"/>
  <c r="I1103" i="28"/>
  <c r="L993" i="24"/>
  <c r="J964" i="24"/>
  <c r="G1071" i="28"/>
  <c r="G1103" i="28"/>
  <c r="J993" i="24"/>
  <c r="O383" i="24"/>
  <c r="D430" i="28"/>
  <c r="O430" i="28" s="1"/>
  <c r="R383" i="25"/>
  <c r="M430" i="28" s="1"/>
  <c r="M702" i="24"/>
  <c r="J782" i="28"/>
  <c r="D1007" i="28"/>
  <c r="R906" i="25"/>
  <c r="M1007" i="28" s="1"/>
  <c r="O906" i="24"/>
  <c r="G674" i="24"/>
  <c r="B751" i="28"/>
  <c r="I556" i="24"/>
  <c r="X556" i="24" s="1"/>
  <c r="F621" i="28"/>
  <c r="J817" i="24"/>
  <c r="G909" i="28"/>
  <c r="F364" i="28"/>
  <c r="I323" i="24"/>
  <c r="X323" i="24" s="1"/>
  <c r="K381" i="24"/>
  <c r="H428" i="28"/>
  <c r="K730" i="24"/>
  <c r="H813" i="28"/>
  <c r="G354" i="24"/>
  <c r="B398" i="28"/>
  <c r="K585" i="24"/>
  <c r="H653" i="28"/>
  <c r="B526" i="28"/>
  <c r="G470" i="24"/>
  <c r="R788" i="25"/>
  <c r="M877" i="28" s="1"/>
  <c r="O788" i="24"/>
  <c r="D877" i="28"/>
  <c r="O877" i="28" s="1"/>
  <c r="J461" i="28"/>
  <c r="M411" i="24"/>
  <c r="H672" i="24"/>
  <c r="O672" i="25"/>
  <c r="E749" i="28"/>
  <c r="L817" i="24"/>
  <c r="I909" i="28"/>
  <c r="B494" i="28"/>
  <c r="G441" i="24"/>
  <c r="I759" i="24"/>
  <c r="X759" i="24" s="1"/>
  <c r="F845" i="28"/>
  <c r="G644" i="24"/>
  <c r="B718" i="28"/>
  <c r="J527" i="24"/>
  <c r="G589" i="28"/>
  <c r="K556" i="24"/>
  <c r="H621" i="28"/>
  <c r="L527" i="24"/>
  <c r="I589" i="28"/>
  <c r="O352" i="24"/>
  <c r="R352" i="25"/>
  <c r="M396" i="28" s="1"/>
  <c r="D396" i="28"/>
  <c r="O396" i="28" s="1"/>
  <c r="I905" i="24"/>
  <c r="X905" i="24" s="1"/>
  <c r="F1006" i="28"/>
  <c r="R497" i="25"/>
  <c r="M556" i="28" s="1"/>
  <c r="D556" i="28"/>
  <c r="O556" i="28" s="1"/>
  <c r="O497" i="24"/>
  <c r="I758" i="24"/>
  <c r="X758" i="24" s="1"/>
  <c r="F844" i="28"/>
  <c r="R410" i="25"/>
  <c r="M460" i="28" s="1"/>
  <c r="D460" i="28"/>
  <c r="O460" i="28" s="1"/>
  <c r="O410" i="24"/>
  <c r="G412" i="24"/>
  <c r="B462" i="28"/>
  <c r="J934" i="24"/>
  <c r="G1038" i="28"/>
  <c r="L730" i="24"/>
  <c r="I813" i="28"/>
  <c r="K555" i="24"/>
  <c r="H620" i="28"/>
  <c r="K759" i="24"/>
  <c r="H845" i="28"/>
  <c r="R614" i="25"/>
  <c r="M685" i="28" s="1"/>
  <c r="O614" i="24"/>
  <c r="D685" i="28"/>
  <c r="O685" i="28" s="1"/>
  <c r="L556" i="24"/>
  <c r="I621" i="28"/>
  <c r="M440" i="24"/>
  <c r="J493" i="28"/>
  <c r="H877" i="28"/>
  <c r="K788" i="24"/>
  <c r="G528" i="24"/>
  <c r="B590" i="28"/>
  <c r="H1036" i="28"/>
  <c r="K932" i="24"/>
  <c r="E235" i="28"/>
  <c r="H206" i="24"/>
  <c r="O206" i="25"/>
  <c r="H294" i="24"/>
  <c r="E332" i="28"/>
  <c r="O294" i="25"/>
  <c r="R177" i="25"/>
  <c r="M203" i="28" s="1"/>
  <c r="O177" i="24"/>
  <c r="D203" i="28"/>
  <c r="O203" i="28" s="1"/>
  <c r="D300" i="28"/>
  <c r="O300" i="28" s="1"/>
  <c r="O265" i="24"/>
  <c r="R265" i="25"/>
  <c r="M300" i="28" s="1"/>
  <c r="F203" i="28"/>
  <c r="I177" i="24"/>
  <c r="X177" i="24" s="1"/>
  <c r="M90" i="24"/>
  <c r="J107" i="28"/>
  <c r="I89" i="24"/>
  <c r="X89" i="24" s="1"/>
  <c r="F106" i="28"/>
  <c r="L177" i="24"/>
  <c r="I203" i="28"/>
  <c r="M120" i="24"/>
  <c r="J140" i="28"/>
  <c r="H364" i="28"/>
  <c r="K323" i="24"/>
  <c r="B237" i="28"/>
  <c r="G208" i="24"/>
  <c r="J268" i="28"/>
  <c r="M236" i="24"/>
  <c r="J787" i="24"/>
  <c r="G876" i="28"/>
  <c r="I787" i="24"/>
  <c r="X787" i="24" s="1"/>
  <c r="F876" i="28"/>
  <c r="I236" i="24"/>
  <c r="X236" i="24" s="1"/>
  <c r="F268" i="28"/>
  <c r="J902" i="24"/>
  <c r="G1003" i="28"/>
  <c r="J642" i="24"/>
  <c r="G716" i="28"/>
  <c r="M758" i="24"/>
  <c r="J844" i="28"/>
  <c r="J844" i="24"/>
  <c r="G939" i="28"/>
  <c r="O903" i="24"/>
  <c r="D1004" i="28"/>
  <c r="R903" i="25"/>
  <c r="M1004" i="28" s="1"/>
  <c r="I757" i="24"/>
  <c r="X757" i="24" s="1"/>
  <c r="F843" i="28"/>
  <c r="O992" i="25"/>
  <c r="H992" i="24"/>
  <c r="E1102" i="28"/>
  <c r="O293" i="24"/>
  <c r="R293" i="25"/>
  <c r="M331" i="28" s="1"/>
  <c r="D331" i="28"/>
  <c r="O331" i="28" s="1"/>
  <c r="R148" i="25"/>
  <c r="M171" i="28" s="1"/>
  <c r="O148" i="24"/>
  <c r="D171" i="28"/>
  <c r="O171" i="28" s="1"/>
  <c r="M294" i="24"/>
  <c r="J332" i="28"/>
  <c r="F140" i="28"/>
  <c r="I120" i="24"/>
  <c r="X120" i="24" s="1"/>
  <c r="I106" i="28"/>
  <c r="L89" i="24"/>
  <c r="F332" i="28"/>
  <c r="I294" i="24"/>
  <c r="X294" i="24" s="1"/>
  <c r="L178" i="24"/>
  <c r="I204" i="28"/>
  <c r="H204" i="28"/>
  <c r="K178" i="24"/>
  <c r="H1037" i="28"/>
  <c r="K933" i="24"/>
  <c r="H119" i="24"/>
  <c r="E139" i="28"/>
  <c r="O119" i="25"/>
  <c r="R845" i="25"/>
  <c r="M940" i="28" s="1"/>
  <c r="O845" i="24"/>
  <c r="D940" i="28"/>
  <c r="O940" i="28" s="1"/>
  <c r="H524" i="28"/>
  <c r="K468" i="24"/>
  <c r="G843" i="28"/>
  <c r="J757" i="24"/>
  <c r="H684" i="28"/>
  <c r="K613" i="24"/>
  <c r="D555" i="28"/>
  <c r="O555" i="28" s="1"/>
  <c r="R496" i="25"/>
  <c r="M555" i="28" s="1"/>
  <c r="O496" i="24"/>
  <c r="G972" i="28"/>
  <c r="J874" i="24"/>
  <c r="O525" i="24"/>
  <c r="R525" i="25"/>
  <c r="M587" i="28" s="1"/>
  <c r="D587" i="28"/>
  <c r="O587" i="28" s="1"/>
  <c r="F267" i="28"/>
  <c r="I235" i="24"/>
  <c r="X235" i="24" s="1"/>
  <c r="B173" i="28"/>
  <c r="G150" i="24"/>
  <c r="G672" i="24"/>
  <c r="B749" i="28"/>
  <c r="I207" i="24"/>
  <c r="X207" i="24" s="1"/>
  <c r="F236" i="28"/>
  <c r="R815" i="25"/>
  <c r="M907" i="28" s="1"/>
  <c r="O815" i="24"/>
  <c r="D907" i="28"/>
  <c r="O907" i="28" s="1"/>
  <c r="M875" i="24"/>
  <c r="J973" i="28"/>
  <c r="H90" i="24"/>
  <c r="O90" i="25"/>
  <c r="E107" i="28"/>
  <c r="J779" i="28"/>
  <c r="M699" i="24"/>
  <c r="B908" i="28"/>
  <c r="G816" i="24"/>
  <c r="J816" i="24"/>
  <c r="G908" i="28"/>
  <c r="L933" i="24"/>
  <c r="I1037" i="28"/>
  <c r="R962" i="25"/>
  <c r="M1069" i="28" s="1"/>
  <c r="O962" i="24"/>
  <c r="D1069" i="28"/>
  <c r="E460" i="28"/>
  <c r="O410" i="25"/>
  <c r="H410" i="24"/>
  <c r="M845" i="24"/>
  <c r="J940" i="28"/>
  <c r="G748" i="28"/>
  <c r="J671" i="24"/>
  <c r="J468" i="24"/>
  <c r="G524" i="28"/>
  <c r="M844" i="24"/>
  <c r="J939" i="28"/>
  <c r="M904" i="24"/>
  <c r="J1005" i="28"/>
  <c r="M497" i="24"/>
  <c r="J556" i="28"/>
  <c r="H669" i="24"/>
  <c r="O669" i="25"/>
  <c r="E746" i="28"/>
  <c r="G729" i="24"/>
  <c r="B812" i="28"/>
  <c r="B587" i="28"/>
  <c r="G525" i="24"/>
  <c r="O438" i="24"/>
  <c r="R438" i="25"/>
  <c r="M491" i="28" s="1"/>
  <c r="D491" i="28"/>
  <c r="O491" i="28" s="1"/>
  <c r="H778" i="28"/>
  <c r="K698" i="24"/>
  <c r="D489" i="28"/>
  <c r="O489" i="28" s="1"/>
  <c r="R436" i="25"/>
  <c r="M489" i="28" s="1"/>
  <c r="O436" i="24"/>
  <c r="F651" i="28"/>
  <c r="I583" i="24"/>
  <c r="X583" i="24" s="1"/>
  <c r="H612" i="24"/>
  <c r="O612" i="25"/>
  <c r="E683" i="28"/>
  <c r="B107" i="28"/>
  <c r="G90" i="24"/>
  <c r="J176" i="24"/>
  <c r="G202" i="28"/>
  <c r="H234" i="28"/>
  <c r="K205" i="24"/>
  <c r="G650" i="28"/>
  <c r="J582" i="24"/>
  <c r="H495" i="24"/>
  <c r="E554" i="28"/>
  <c r="O495" i="25"/>
  <c r="H586" i="28"/>
  <c r="K524" i="24"/>
  <c r="H779" i="28"/>
  <c r="K699" i="24"/>
  <c r="L670" i="24"/>
  <c r="I747" i="28"/>
  <c r="L554" i="24"/>
  <c r="I619" i="28"/>
  <c r="F331" i="28"/>
  <c r="I293" i="24"/>
  <c r="X293" i="24" s="1"/>
  <c r="M88" i="24"/>
  <c r="J105" i="28"/>
  <c r="O350" i="25"/>
  <c r="H350" i="24"/>
  <c r="E394" i="28"/>
  <c r="B1069" i="28"/>
  <c r="G962" i="24"/>
  <c r="L669" i="24"/>
  <c r="I746" i="28"/>
  <c r="O351" i="25"/>
  <c r="E395" i="28"/>
  <c r="H351" i="24"/>
  <c r="I907" i="28"/>
  <c r="L815" i="24"/>
  <c r="G903" i="24"/>
  <c r="B1004" i="28"/>
  <c r="M843" i="24"/>
  <c r="J938" i="28"/>
  <c r="F171" i="28"/>
  <c r="I148" i="24"/>
  <c r="X148" i="24" s="1"/>
  <c r="H139" i="28"/>
  <c r="K119" i="24"/>
  <c r="I438" i="24"/>
  <c r="X438" i="24" s="1"/>
  <c r="F491" i="28"/>
  <c r="I523" i="28"/>
  <c r="L467" i="24"/>
  <c r="B204" i="28"/>
  <c r="G178" i="24"/>
  <c r="G458" i="28"/>
  <c r="J408" i="24"/>
  <c r="J426" i="28"/>
  <c r="M379" i="24"/>
  <c r="I171" i="28"/>
  <c r="L148" i="24"/>
  <c r="D363" i="28"/>
  <c r="O363" i="28" s="1"/>
  <c r="O322" i="24"/>
  <c r="R322" i="25"/>
  <c r="M363" i="28" s="1"/>
  <c r="L466" i="24"/>
  <c r="I522" i="28"/>
  <c r="G139" i="28"/>
  <c r="J119" i="24"/>
  <c r="I875" i="28"/>
  <c r="L786" i="24"/>
  <c r="G758" i="24"/>
  <c r="B844" i="28"/>
  <c r="L293" i="24"/>
  <c r="I331" i="28"/>
  <c r="O669" i="24"/>
  <c r="R669" i="25"/>
  <c r="M746" i="28" s="1"/>
  <c r="D746" i="28"/>
  <c r="O746" i="28" s="1"/>
  <c r="F873" i="28"/>
  <c r="I784" i="24"/>
  <c r="X784" i="24" s="1"/>
  <c r="J466" i="24"/>
  <c r="G522" i="28"/>
  <c r="L465" i="24"/>
  <c r="I521" i="28"/>
  <c r="G714" i="28"/>
  <c r="J640" i="24"/>
  <c r="J783" i="24"/>
  <c r="G872" i="28"/>
  <c r="L88" i="24"/>
  <c r="I105" i="28"/>
  <c r="D840" i="28"/>
  <c r="O840" i="28" s="1"/>
  <c r="R754" i="25"/>
  <c r="M840" i="28" s="1"/>
  <c r="O754" i="24"/>
  <c r="L291" i="24"/>
  <c r="I329" i="28"/>
  <c r="K611" i="24"/>
  <c r="H682" i="28"/>
  <c r="H118" i="24"/>
  <c r="E138" i="28"/>
  <c r="O118" i="25"/>
  <c r="M727" i="24"/>
  <c r="J810" i="28"/>
  <c r="E553" i="28"/>
  <c r="H494" i="24"/>
  <c r="O494" i="25"/>
  <c r="K697" i="24"/>
  <c r="H777" i="28"/>
  <c r="G902" i="24"/>
  <c r="B1003" i="28"/>
  <c r="O321" i="24"/>
  <c r="D362" i="28"/>
  <c r="O362" i="28" s="1"/>
  <c r="R321" i="25"/>
  <c r="M362" i="28" s="1"/>
  <c r="D712" i="28"/>
  <c r="O712" i="28" s="1"/>
  <c r="R638" i="25"/>
  <c r="M712" i="28" s="1"/>
  <c r="O638" i="24"/>
  <c r="E105" i="28"/>
  <c r="H88" i="24"/>
  <c r="O88" i="25"/>
  <c r="I137" i="28"/>
  <c r="L117" i="24"/>
  <c r="J682" i="28"/>
  <c r="M611" i="24"/>
  <c r="F362" i="28"/>
  <c r="I321" i="24"/>
  <c r="X321" i="24" s="1"/>
  <c r="K377" i="24"/>
  <c r="H424" i="28"/>
  <c r="I524" i="24"/>
  <c r="X524" i="24" s="1"/>
  <c r="F586" i="28"/>
  <c r="M610" i="24"/>
  <c r="J681" i="28"/>
  <c r="F74" i="28"/>
  <c r="I59" i="24"/>
  <c r="X59" i="24" s="1"/>
  <c r="L118" i="24"/>
  <c r="I138" i="28"/>
  <c r="O785" i="24"/>
  <c r="D874" i="28"/>
  <c r="O874" i="28" s="1"/>
  <c r="R785" i="25"/>
  <c r="M874" i="28" s="1"/>
  <c r="I393" i="28"/>
  <c r="L349" i="24"/>
  <c r="R842" i="25"/>
  <c r="M937" i="28" s="1"/>
  <c r="O842" i="24"/>
  <c r="D937" i="28"/>
  <c r="O937" i="28" s="1"/>
  <c r="O261" i="25"/>
  <c r="H261" i="24"/>
  <c r="E296" i="28"/>
  <c r="J495" i="24"/>
  <c r="G554" i="28"/>
  <c r="H618" i="28"/>
  <c r="K553" i="24"/>
  <c r="J202" i="28"/>
  <c r="M176" i="24"/>
  <c r="H362" i="28"/>
  <c r="K321" i="24"/>
  <c r="H393" i="28"/>
  <c r="K349" i="24"/>
  <c r="E744" i="28"/>
  <c r="H667" i="24"/>
  <c r="O667" i="25"/>
  <c r="G495" i="24"/>
  <c r="B554" i="28"/>
  <c r="B714" i="28"/>
  <c r="G640" i="24"/>
  <c r="J872" i="24"/>
  <c r="G970" i="28"/>
  <c r="H905" i="28"/>
  <c r="K813" i="24"/>
  <c r="I581" i="24"/>
  <c r="X581" i="24" s="1"/>
  <c r="F649" i="28"/>
  <c r="J617" i="28"/>
  <c r="M552" i="24"/>
  <c r="J360" i="28"/>
  <c r="M319" i="24"/>
  <c r="M609" i="24"/>
  <c r="J680" i="28"/>
  <c r="L523" i="24"/>
  <c r="I585" i="28"/>
  <c r="J523" i="24"/>
  <c r="G585" i="28"/>
  <c r="M465" i="24"/>
  <c r="J521" i="28"/>
  <c r="G321" i="24"/>
  <c r="B362" i="28"/>
  <c r="O522" i="25"/>
  <c r="H522" i="24"/>
  <c r="E584" i="28"/>
  <c r="I873" i="28"/>
  <c r="L784" i="24"/>
  <c r="B745" i="28"/>
  <c r="G668" i="24"/>
  <c r="G814" i="24"/>
  <c r="B906" i="28"/>
  <c r="O784" i="24"/>
  <c r="D873" i="28"/>
  <c r="O873" i="28" s="1"/>
  <c r="R784" i="25"/>
  <c r="M873" i="28" s="1"/>
  <c r="L609" i="24"/>
  <c r="I680" i="28"/>
  <c r="G201" i="28"/>
  <c r="J175" i="24"/>
  <c r="G104" i="28"/>
  <c r="J87" i="24"/>
  <c r="D777" i="28"/>
  <c r="O777" i="28" s="1"/>
  <c r="R697" i="25"/>
  <c r="M777" i="28" s="1"/>
  <c r="O697" i="24"/>
  <c r="O755" i="24"/>
  <c r="R755" i="25"/>
  <c r="M841" i="28" s="1"/>
  <c r="D841" i="28"/>
  <c r="O841" i="28" s="1"/>
  <c r="E488" i="28"/>
  <c r="H435" i="24"/>
  <c r="O435" i="25"/>
  <c r="G873" i="24"/>
  <c r="B971" i="28"/>
  <c r="F487" i="28"/>
  <c r="I434" i="24"/>
  <c r="X434" i="24" s="1"/>
  <c r="I872" i="24"/>
  <c r="X872" i="24" s="1"/>
  <c r="F970" i="28"/>
  <c r="K872" i="24"/>
  <c r="H970" i="28"/>
  <c r="E552" i="28"/>
  <c r="O493" i="25"/>
  <c r="H493" i="24"/>
  <c r="G937" i="28"/>
  <c r="J842" i="24"/>
  <c r="R552" i="25"/>
  <c r="M617" i="28" s="1"/>
  <c r="D617" i="28"/>
  <c r="O617" i="28" s="1"/>
  <c r="O552" i="24"/>
  <c r="F744" i="28"/>
  <c r="I667" i="24"/>
  <c r="X667" i="24" s="1"/>
  <c r="J407" i="24"/>
  <c r="G457" i="28"/>
  <c r="D424" i="28"/>
  <c r="O424" i="28" s="1"/>
  <c r="R377" i="25"/>
  <c r="M424" i="28" s="1"/>
  <c r="O377" i="24"/>
  <c r="K668" i="24"/>
  <c r="H745" i="28"/>
  <c r="O581" i="25"/>
  <c r="E649" i="28"/>
  <c r="H581" i="24"/>
  <c r="F360" i="28"/>
  <c r="I319" i="24"/>
  <c r="X319" i="24" s="1"/>
  <c r="O610" i="24"/>
  <c r="R610" i="25"/>
  <c r="M681" i="28" s="1"/>
  <c r="D681" i="28"/>
  <c r="O681" i="28" s="1"/>
  <c r="G871" i="28"/>
  <c r="J782" i="24"/>
  <c r="M638" i="24"/>
  <c r="J712" i="28"/>
  <c r="E232" i="28"/>
  <c r="H203" i="24"/>
  <c r="O203" i="25"/>
  <c r="M376" i="24"/>
  <c r="J423" i="28"/>
  <c r="G360" i="28"/>
  <c r="J319" i="24"/>
  <c r="R435" i="25"/>
  <c r="M488" i="28" s="1"/>
  <c r="D488" i="28"/>
  <c r="O488" i="28" s="1"/>
  <c r="O435" i="24"/>
  <c r="R290" i="25"/>
  <c r="M328" i="28" s="1"/>
  <c r="D328" i="28"/>
  <c r="O328" i="28" s="1"/>
  <c r="O290" i="24"/>
  <c r="O580" i="24"/>
  <c r="R580" i="25"/>
  <c r="M648" i="28" s="1"/>
  <c r="D648" i="28"/>
  <c r="O648" i="28" s="1"/>
  <c r="D103" i="28"/>
  <c r="O103" i="28" s="1"/>
  <c r="O86" i="24"/>
  <c r="R86" i="25"/>
  <c r="M103" i="28" s="1"/>
  <c r="K667" i="24"/>
  <c r="H744" i="28"/>
  <c r="I174" i="24"/>
  <c r="X174" i="24" s="1"/>
  <c r="F200" i="28"/>
  <c r="G680" i="28"/>
  <c r="J609" i="24"/>
  <c r="J744" i="28"/>
  <c r="M667" i="24"/>
  <c r="G785" i="24"/>
  <c r="B874" i="28"/>
  <c r="R144" i="25"/>
  <c r="M167" i="28" s="1"/>
  <c r="O144" i="24"/>
  <c r="D167" i="28"/>
  <c r="O167" i="28" s="1"/>
  <c r="G58" i="24"/>
  <c r="B73" i="28"/>
  <c r="L754" i="24"/>
  <c r="I840" i="28"/>
  <c r="K696" i="24"/>
  <c r="H776" i="28"/>
  <c r="M434" i="24"/>
  <c r="J487" i="28"/>
  <c r="I263" i="28"/>
  <c r="L231" i="24"/>
  <c r="B233" i="28"/>
  <c r="G204" i="24"/>
  <c r="M580" i="24"/>
  <c r="J648" i="28"/>
  <c r="J638" i="24"/>
  <c r="G712" i="28"/>
  <c r="G231" i="28"/>
  <c r="J202" i="24"/>
  <c r="L464" i="24"/>
  <c r="I520" i="28"/>
  <c r="K116" i="24"/>
  <c r="H136" i="28"/>
  <c r="J290" i="24"/>
  <c r="G328" i="28"/>
  <c r="G291" i="24"/>
  <c r="B329" i="28"/>
  <c r="F167" i="28"/>
  <c r="I144" i="24"/>
  <c r="X144" i="24" s="1"/>
  <c r="J637" i="24"/>
  <c r="G711" i="28"/>
  <c r="G580" i="24"/>
  <c r="B648" i="28"/>
  <c r="K753" i="24"/>
  <c r="H839" i="28"/>
  <c r="I521" i="24"/>
  <c r="X521" i="24" s="1"/>
  <c r="F583" i="28"/>
  <c r="R259" i="25"/>
  <c r="M294" i="28" s="1"/>
  <c r="O259" i="24"/>
  <c r="D294" i="28"/>
  <c r="O294" i="28" s="1"/>
  <c r="K375" i="24"/>
  <c r="H422" i="28"/>
  <c r="B103" i="28"/>
  <c r="G86" i="24"/>
  <c r="E167" i="28"/>
  <c r="H144" i="24"/>
  <c r="O144" i="25"/>
  <c r="K213" i="46" s="1"/>
  <c r="G679" i="28"/>
  <c r="J608" i="24"/>
  <c r="J259" i="24"/>
  <c r="G294" i="28"/>
  <c r="F295" i="28"/>
  <c r="I260" i="24"/>
  <c r="X260" i="24" s="1"/>
  <c r="G174" i="24"/>
  <c r="B200" i="28"/>
  <c r="L463" i="24"/>
  <c r="I519" i="28"/>
  <c r="G522" i="24"/>
  <c r="B584" i="28"/>
  <c r="M607" i="24"/>
  <c r="J678" i="28"/>
  <c r="J486" i="28"/>
  <c r="M433" i="24"/>
  <c r="E359" i="28"/>
  <c r="O318" i="25"/>
  <c r="H318" i="24"/>
  <c r="J327" i="28"/>
  <c r="M289" i="24"/>
  <c r="H295" i="28"/>
  <c r="K260" i="24"/>
  <c r="B424" i="28"/>
  <c r="G377" i="24"/>
  <c r="D390" i="28"/>
  <c r="O390" i="28" s="1"/>
  <c r="R346" i="25"/>
  <c r="M390" i="28" s="1"/>
  <c r="O346" i="24"/>
  <c r="O550" i="25"/>
  <c r="E615" i="28"/>
  <c r="H550" i="24"/>
  <c r="I359" i="28"/>
  <c r="L318" i="24"/>
  <c r="J871" i="28"/>
  <c r="M782" i="24"/>
  <c r="J583" i="28"/>
  <c r="M521" i="24"/>
  <c r="J231" i="28"/>
  <c r="M202" i="24"/>
  <c r="G435" i="24"/>
  <c r="B488" i="28"/>
  <c r="J550" i="24"/>
  <c r="G615" i="28"/>
  <c r="I198" i="28"/>
  <c r="L172" i="24"/>
  <c r="G753" i="24"/>
  <c r="B839" i="28"/>
  <c r="J614" i="28"/>
  <c r="M549" i="24"/>
  <c r="I294" i="28"/>
  <c r="L259" i="24"/>
  <c r="F774" i="28"/>
  <c r="I694" i="24"/>
  <c r="X694" i="24" s="1"/>
  <c r="O230" i="25"/>
  <c r="E262" i="28"/>
  <c r="H230" i="24"/>
  <c r="I101" i="28"/>
  <c r="L84" i="24"/>
  <c r="J665" i="24"/>
  <c r="G742" i="28"/>
  <c r="I636" i="24"/>
  <c r="X636" i="24" s="1"/>
  <c r="F710" i="28"/>
  <c r="M694" i="24"/>
  <c r="J774" i="28"/>
  <c r="J636" i="24"/>
  <c r="G710" i="28"/>
  <c r="M752" i="24"/>
  <c r="J838" i="28"/>
  <c r="M520" i="24"/>
  <c r="J582" i="28"/>
  <c r="G318" i="24"/>
  <c r="B359" i="28"/>
  <c r="G521" i="24"/>
  <c r="B583" i="28"/>
  <c r="R723" i="25"/>
  <c r="M806" i="28" s="1"/>
  <c r="D806" i="28"/>
  <c r="O806" i="28" s="1"/>
  <c r="O723" i="24"/>
  <c r="K56" i="24"/>
  <c r="H71" i="28"/>
  <c r="I549" i="24"/>
  <c r="X549" i="24" s="1"/>
  <c r="F614" i="28"/>
  <c r="R172" i="25"/>
  <c r="M198" i="28" s="1"/>
  <c r="D198" i="28"/>
  <c r="O198" i="28" s="1"/>
  <c r="O172" i="24"/>
  <c r="J316" i="24"/>
  <c r="G357" i="28"/>
  <c r="I259" i="24"/>
  <c r="X259" i="24" s="1"/>
  <c r="F294" i="28"/>
  <c r="R665" i="25"/>
  <c r="M742" i="28" s="1"/>
  <c r="O665" i="24"/>
  <c r="D742" i="28"/>
  <c r="O742" i="28" s="1"/>
  <c r="B615" i="28"/>
  <c r="G550" i="24"/>
  <c r="O462" i="25"/>
  <c r="E518" i="28"/>
  <c r="H462" i="24"/>
  <c r="E838" i="28"/>
  <c r="O752" i="25"/>
  <c r="H752" i="24"/>
  <c r="O549" i="24"/>
  <c r="R549" i="25"/>
  <c r="M614" i="28" s="1"/>
  <c r="D614" i="28"/>
  <c r="O614" i="28" s="1"/>
  <c r="F134" i="28"/>
  <c r="I114" i="24"/>
  <c r="X114" i="24" s="1"/>
  <c r="B167" i="28"/>
  <c r="G144" i="24"/>
  <c r="I287" i="24"/>
  <c r="X287" i="24" s="1"/>
  <c r="F325" i="28"/>
  <c r="B231" i="28"/>
  <c r="G202" i="24"/>
  <c r="K694" i="24"/>
  <c r="H774" i="28"/>
  <c r="I517" i="28"/>
  <c r="L461" i="24"/>
  <c r="O229" i="25"/>
  <c r="H229" i="24"/>
  <c r="E261" i="28"/>
  <c r="I261" i="28"/>
  <c r="L229" i="24"/>
  <c r="R548" i="25"/>
  <c r="M613" i="28" s="1"/>
  <c r="O548" i="24"/>
  <c r="D613" i="28"/>
  <c r="O613" i="28" s="1"/>
  <c r="M344" i="24"/>
  <c r="J388" i="28"/>
  <c r="J357" i="28"/>
  <c r="M316" i="24"/>
  <c r="G578" i="24"/>
  <c r="B646" i="28"/>
  <c r="R54" i="25"/>
  <c r="M69" i="28" s="1"/>
  <c r="O54" i="24"/>
  <c r="D69" i="28"/>
  <c r="O69" i="28" s="1"/>
  <c r="L171" i="24"/>
  <c r="I197" i="28"/>
  <c r="K55" i="24"/>
  <c r="H75" i="28"/>
  <c r="H70" i="28"/>
  <c r="G421" i="28"/>
  <c r="J374" i="24"/>
  <c r="O171" i="24"/>
  <c r="R171" i="25"/>
  <c r="M197" i="28" s="1"/>
  <c r="D197" i="28"/>
  <c r="O197" i="28" s="1"/>
  <c r="H645" i="28"/>
  <c r="K577" i="24"/>
  <c r="H421" i="28"/>
  <c r="K374" i="24"/>
  <c r="E612" i="28"/>
  <c r="H547" i="24"/>
  <c r="O547" i="25"/>
  <c r="I606" i="24"/>
  <c r="X606" i="24" s="1"/>
  <c r="F677" i="28"/>
  <c r="O113" i="25"/>
  <c r="E133" i="28"/>
  <c r="H113" i="24"/>
  <c r="G491" i="24"/>
  <c r="B550" i="28"/>
  <c r="J461" i="24"/>
  <c r="G517" i="28"/>
  <c r="J325" i="28"/>
  <c r="M287" i="24"/>
  <c r="M460" i="24"/>
  <c r="J516" i="28"/>
  <c r="D741" i="28"/>
  <c r="O741" i="28" s="1"/>
  <c r="R664" i="25"/>
  <c r="M741" i="28" s="1"/>
  <c r="O664" i="24"/>
  <c r="L635" i="24"/>
  <c r="I709" i="28"/>
  <c r="E453" i="28"/>
  <c r="O403" i="25"/>
  <c r="H403" i="24"/>
  <c r="R431" i="25"/>
  <c r="M484" i="28" s="1"/>
  <c r="D484" i="28"/>
  <c r="O484" i="28" s="1"/>
  <c r="O431" i="24"/>
  <c r="F229" i="28"/>
  <c r="I200" i="24"/>
  <c r="X200" i="24" s="1"/>
  <c r="M605" i="24"/>
  <c r="J676" i="28"/>
  <c r="F741" i="28"/>
  <c r="I664" i="24"/>
  <c r="X664" i="24" s="1"/>
  <c r="H741" i="28"/>
  <c r="K664" i="24"/>
  <c r="G741" i="28"/>
  <c r="J664" i="24"/>
  <c r="M228" i="24"/>
  <c r="J260" i="28"/>
  <c r="O461" i="24"/>
  <c r="R461" i="25"/>
  <c r="M517" i="28" s="1"/>
  <c r="D517" i="28"/>
  <c r="O517" i="28" s="1"/>
  <c r="I490" i="24"/>
  <c r="X490" i="24" s="1"/>
  <c r="F549" i="28"/>
  <c r="H549" i="28"/>
  <c r="K490" i="24"/>
  <c r="K605" i="24"/>
  <c r="H676" i="28"/>
  <c r="J634" i="24"/>
  <c r="G708" i="28"/>
  <c r="O373" i="24"/>
  <c r="D420" i="28"/>
  <c r="O420" i="28" s="1"/>
  <c r="R373" i="25"/>
  <c r="M420" i="28" s="1"/>
  <c r="I112" i="24"/>
  <c r="X112" i="24" s="1"/>
  <c r="F132" i="28"/>
  <c r="L605" i="24"/>
  <c r="I676" i="28"/>
  <c r="G420" i="28"/>
  <c r="J373" i="24"/>
  <c r="G316" i="24"/>
  <c r="B357" i="28"/>
  <c r="H164" i="28"/>
  <c r="K141" i="24"/>
  <c r="I227" i="24"/>
  <c r="X227" i="24" s="1"/>
  <c r="F259" i="28"/>
  <c r="G258" i="24"/>
  <c r="B293" i="28"/>
  <c r="M663" i="24"/>
  <c r="J740" i="28"/>
  <c r="H68" i="28"/>
  <c r="K53" i="24"/>
  <c r="R198" i="25"/>
  <c r="M227" i="28" s="1"/>
  <c r="O198" i="24"/>
  <c r="D227" i="28"/>
  <c r="O227" i="28" s="1"/>
  <c r="I605" i="24"/>
  <c r="X605" i="24" s="1"/>
  <c r="F676" i="28"/>
  <c r="H228" i="24"/>
  <c r="O228" i="25"/>
  <c r="E260" i="28"/>
  <c r="H199" i="24"/>
  <c r="E228" i="28"/>
  <c r="O199" i="25"/>
  <c r="F708" i="28"/>
  <c r="I634" i="24"/>
  <c r="X634" i="24" s="1"/>
  <c r="M373" i="24"/>
  <c r="J420" i="28"/>
  <c r="I460" i="24"/>
  <c r="X460" i="24" s="1"/>
  <c r="F516" i="28"/>
  <c r="M546" i="24"/>
  <c r="J611" i="28"/>
  <c r="H517" i="24"/>
  <c r="O517" i="25"/>
  <c r="E579" i="28"/>
  <c r="H141" i="24"/>
  <c r="E164" i="28"/>
  <c r="O141" i="25"/>
  <c r="K210" i="46" s="1"/>
  <c r="K488" i="24"/>
  <c r="H547" i="28"/>
  <c r="R576" i="25"/>
  <c r="M644" i="28" s="1"/>
  <c r="O576" i="24"/>
  <c r="D644" i="28"/>
  <c r="O644" i="28" s="1"/>
  <c r="L373" i="24"/>
  <c r="I420" i="28"/>
  <c r="O373" i="25"/>
  <c r="H373" i="24"/>
  <c r="E420" i="28"/>
  <c r="J489" i="24"/>
  <c r="G548" i="28"/>
  <c r="M315" i="24"/>
  <c r="J356" i="28"/>
  <c r="F580" i="28"/>
  <c r="I518" i="24"/>
  <c r="X518" i="24" s="1"/>
  <c r="J547" i="24"/>
  <c r="G612" i="28"/>
  <c r="O286" i="24"/>
  <c r="D324" i="28"/>
  <c r="O324" i="28" s="1"/>
  <c r="R286" i="25"/>
  <c r="M324" i="28" s="1"/>
  <c r="R518" i="25"/>
  <c r="M580" i="28" s="1"/>
  <c r="O518" i="24"/>
  <c r="D580" i="28"/>
  <c r="O580" i="28" s="1"/>
  <c r="E452" i="28"/>
  <c r="O402" i="25"/>
  <c r="H402" i="24"/>
  <c r="M431" i="24"/>
  <c r="J484" i="28"/>
  <c r="G111" i="24"/>
  <c r="B131" i="28"/>
  <c r="L633" i="24"/>
  <c r="I707" i="28"/>
  <c r="I547" i="28"/>
  <c r="L488" i="24"/>
  <c r="J343" i="24"/>
  <c r="G387" i="28"/>
  <c r="J604" i="24"/>
  <c r="G675" i="28"/>
  <c r="G112" i="24"/>
  <c r="B132" i="28"/>
  <c r="L52" i="24"/>
  <c r="I67" i="28"/>
  <c r="K459" i="24"/>
  <c r="H515" i="28"/>
  <c r="L371" i="24"/>
  <c r="I418" i="28"/>
  <c r="J197" i="24"/>
  <c r="G226" i="28"/>
  <c r="R140" i="25"/>
  <c r="M163" i="28" s="1"/>
  <c r="O140" i="24"/>
  <c r="D163" i="28"/>
  <c r="O163" i="28" s="1"/>
  <c r="J400" i="24"/>
  <c r="G450" i="28"/>
  <c r="R604" i="25"/>
  <c r="M675" i="28" s="1"/>
  <c r="D675" i="28"/>
  <c r="O675" i="28" s="1"/>
  <c r="O604" i="24"/>
  <c r="O314" i="24"/>
  <c r="D355" i="28"/>
  <c r="O355" i="28" s="1"/>
  <c r="R314" i="25"/>
  <c r="M355" i="28" s="1"/>
  <c r="R633" i="25"/>
  <c r="M707" i="28" s="1"/>
  <c r="D707" i="28"/>
  <c r="O707" i="28" s="1"/>
  <c r="O633" i="24"/>
  <c r="I314" i="24"/>
  <c r="X314" i="24" s="1"/>
  <c r="F355" i="28"/>
  <c r="J546" i="24"/>
  <c r="G611" i="28"/>
  <c r="M401" i="24"/>
  <c r="J451" i="28"/>
  <c r="M53" i="24"/>
  <c r="J68" i="28"/>
  <c r="K343" i="24"/>
  <c r="H387" i="28"/>
  <c r="G386" i="28"/>
  <c r="J342" i="24"/>
  <c r="J643" i="28"/>
  <c r="M575" i="24"/>
  <c r="H285" i="24"/>
  <c r="E323" i="28"/>
  <c r="O285" i="25"/>
  <c r="K81" i="24"/>
  <c r="H98" i="28"/>
  <c r="L81" i="24"/>
  <c r="I98" i="28"/>
  <c r="K604" i="24"/>
  <c r="H675" i="28"/>
  <c r="H227" i="24"/>
  <c r="O227" i="25"/>
  <c r="E259" i="28"/>
  <c r="G286" i="24"/>
  <c r="B324" i="28"/>
  <c r="G98" i="28"/>
  <c r="J81" i="24"/>
  <c r="G662" i="24"/>
  <c r="B739" i="28"/>
  <c r="K284" i="24"/>
  <c r="H322" i="28"/>
  <c r="I371" i="24"/>
  <c r="X371" i="24" s="1"/>
  <c r="F418" i="28"/>
  <c r="L110" i="24"/>
  <c r="I130" i="28"/>
  <c r="G140" i="24"/>
  <c r="B163" i="28"/>
  <c r="K458" i="24"/>
  <c r="H514" i="28"/>
  <c r="B674" i="28"/>
  <c r="G603" i="24"/>
  <c r="L226" i="24"/>
  <c r="I258" i="28"/>
  <c r="H429" i="24"/>
  <c r="E482" i="28"/>
  <c r="O429" i="25"/>
  <c r="E130" i="28"/>
  <c r="O110" i="25"/>
  <c r="H110" i="24"/>
  <c r="F258" i="28"/>
  <c r="I226" i="24"/>
  <c r="X226" i="24" s="1"/>
  <c r="J545" i="24"/>
  <c r="G610" i="28"/>
  <c r="E67" i="28"/>
  <c r="H52" i="24"/>
  <c r="O52" i="25"/>
  <c r="H574" i="24"/>
  <c r="O574" i="25"/>
  <c r="E642" i="28"/>
  <c r="D194" i="28"/>
  <c r="O194" i="28" s="1"/>
  <c r="O168" i="24"/>
  <c r="R168" i="25"/>
  <c r="M194" i="28" s="1"/>
  <c r="G459" i="24"/>
  <c r="B515" i="28"/>
  <c r="F162" i="28"/>
  <c r="I139" i="24"/>
  <c r="X139" i="24" s="1"/>
  <c r="J226" i="24"/>
  <c r="G258" i="28"/>
  <c r="B355" i="28"/>
  <c r="G314" i="24"/>
  <c r="D226" i="28"/>
  <c r="O226" i="28" s="1"/>
  <c r="R197" i="25"/>
  <c r="M226" i="28" s="1"/>
  <c r="O197" i="24"/>
  <c r="G97" i="28"/>
  <c r="J80" i="24"/>
  <c r="E354" i="28"/>
  <c r="H313" i="24"/>
  <c r="O313" i="25"/>
  <c r="B68" i="28"/>
  <c r="G53" i="24"/>
  <c r="I80" i="24"/>
  <c r="X80" i="24" s="1"/>
  <c r="F97" i="28"/>
  <c r="M313" i="24"/>
  <c r="J354" i="28"/>
  <c r="K486" i="24"/>
  <c r="H545" i="28"/>
  <c r="L313" i="24"/>
  <c r="I354" i="28"/>
  <c r="F642" i="28"/>
  <c r="I574" i="24"/>
  <c r="X574" i="24" s="1"/>
  <c r="O254" i="24"/>
  <c r="D289" i="28"/>
  <c r="O289" i="28" s="1"/>
  <c r="R254" i="25"/>
  <c r="M289" i="28" s="1"/>
  <c r="O430" i="24"/>
  <c r="D483" i="28"/>
  <c r="O483" i="28" s="1"/>
  <c r="R430" i="25"/>
  <c r="M483" i="28" s="1"/>
  <c r="I161" i="28"/>
  <c r="L138" i="24"/>
  <c r="G545" i="24"/>
  <c r="B610" i="28"/>
  <c r="L253" i="24"/>
  <c r="I288" i="28"/>
  <c r="O79" i="24"/>
  <c r="D96" i="28"/>
  <c r="O96" i="28" s="1"/>
  <c r="R79" i="25"/>
  <c r="M96" i="28" s="1"/>
  <c r="B450" i="28"/>
  <c r="G400" i="24"/>
  <c r="H196" i="24"/>
  <c r="O196" i="25"/>
  <c r="E225" i="28"/>
  <c r="I609" i="28"/>
  <c r="L544" i="24"/>
  <c r="F353" i="28"/>
  <c r="I312" i="24"/>
  <c r="X312" i="24" s="1"/>
  <c r="K166" i="24"/>
  <c r="H192" i="28"/>
  <c r="K312" i="24"/>
  <c r="H353" i="28"/>
  <c r="J283" i="24"/>
  <c r="G321" i="28"/>
  <c r="D641" i="28"/>
  <c r="O641" i="28" s="1"/>
  <c r="O573" i="24"/>
  <c r="R573" i="25"/>
  <c r="M641" i="28" s="1"/>
  <c r="K224" i="24"/>
  <c r="H256" i="28"/>
  <c r="J225" i="24"/>
  <c r="G257" i="28"/>
  <c r="I51" i="24"/>
  <c r="X51" i="24" s="1"/>
  <c r="F66" i="28"/>
  <c r="H254" i="24"/>
  <c r="O254" i="25"/>
  <c r="E289" i="28"/>
  <c r="G255" i="24"/>
  <c r="B290" i="28"/>
  <c r="L282" i="24"/>
  <c r="I320" i="28"/>
  <c r="G139" i="24"/>
  <c r="B162" i="28"/>
  <c r="O486" i="24"/>
  <c r="R486" i="25"/>
  <c r="M545" i="28" s="1"/>
  <c r="D545" i="28"/>
  <c r="O545" i="28" s="1"/>
  <c r="J602" i="24"/>
  <c r="G673" i="28"/>
  <c r="R167" i="25"/>
  <c r="M193" i="28" s="1"/>
  <c r="D193" i="28"/>
  <c r="O193" i="28" s="1"/>
  <c r="O167" i="24"/>
  <c r="M311" i="24"/>
  <c r="J352" i="28"/>
  <c r="B194" i="28"/>
  <c r="G168" i="24"/>
  <c r="E257" i="28"/>
  <c r="H225" i="24"/>
  <c r="O225" i="25"/>
  <c r="M370" i="24"/>
  <c r="J417" i="28"/>
  <c r="G352" i="28"/>
  <c r="J311" i="24"/>
  <c r="E352" i="28"/>
  <c r="O311" i="25"/>
  <c r="H311" i="24"/>
  <c r="K485" i="24"/>
  <c r="H544" i="28"/>
  <c r="L50" i="24"/>
  <c r="I65" i="28"/>
  <c r="G79" i="24"/>
  <c r="B96" i="28"/>
  <c r="D95" i="28"/>
  <c r="O95" i="28" s="1"/>
  <c r="R78" i="25"/>
  <c r="M95" i="28" s="1"/>
  <c r="O78" i="24"/>
  <c r="I311" i="24"/>
  <c r="X311" i="24" s="1"/>
  <c r="F352" i="28"/>
  <c r="J137" i="24"/>
  <c r="G160" i="28"/>
  <c r="I108" i="24"/>
  <c r="X108" i="24" s="1"/>
  <c r="F128" i="28"/>
  <c r="J166" i="24"/>
  <c r="G192" i="28"/>
  <c r="L78" i="24"/>
  <c r="I95" i="28"/>
  <c r="J256" i="28"/>
  <c r="M224" i="24"/>
  <c r="R311" i="25"/>
  <c r="M352" i="28" s="1"/>
  <c r="O311" i="24"/>
  <c r="D352" i="28"/>
  <c r="O352" i="28" s="1"/>
  <c r="H320" i="28"/>
  <c r="K282" i="24"/>
  <c r="G341" i="24"/>
  <c r="B385" i="28"/>
  <c r="H485" i="24"/>
  <c r="O485" i="25"/>
  <c r="E544" i="28"/>
  <c r="O108" i="25"/>
  <c r="E128" i="28"/>
  <c r="H108" i="24"/>
  <c r="H224" i="24"/>
  <c r="O224" i="25"/>
  <c r="E256" i="28"/>
  <c r="K369" i="24"/>
  <c r="H416" i="28"/>
  <c r="H543" i="24"/>
  <c r="O543" i="25"/>
  <c r="E608" i="28"/>
  <c r="L483" i="24"/>
  <c r="I542" i="28"/>
  <c r="I165" i="24"/>
  <c r="X165" i="24" s="1"/>
  <c r="F191" i="28"/>
  <c r="I252" i="24"/>
  <c r="X252" i="24" s="1"/>
  <c r="F287" i="28"/>
  <c r="K455" i="24"/>
  <c r="H511" i="28"/>
  <c r="O136" i="24"/>
  <c r="R136" i="25"/>
  <c r="M159" i="28" s="1"/>
  <c r="D159" i="28"/>
  <c r="O159" i="28" s="1"/>
  <c r="L107" i="24"/>
  <c r="I127" i="28"/>
  <c r="E159" i="28"/>
  <c r="H136" i="24"/>
  <c r="O136" i="25"/>
  <c r="R49" i="25"/>
  <c r="M64" i="28" s="1"/>
  <c r="O49" i="24"/>
  <c r="D64" i="28"/>
  <c r="O64" i="28" s="1"/>
  <c r="H484" i="24"/>
  <c r="E543" i="28"/>
  <c r="O484" i="25"/>
  <c r="L512" i="24"/>
  <c r="I574" i="28"/>
  <c r="G319" i="28"/>
  <c r="J281" i="24"/>
  <c r="J426" i="24"/>
  <c r="G479" i="28"/>
  <c r="J319" i="28"/>
  <c r="M281" i="24"/>
  <c r="J339" i="24"/>
  <c r="G383" i="28"/>
  <c r="D542" i="28"/>
  <c r="O542" i="28" s="1"/>
  <c r="R483" i="25"/>
  <c r="M542" i="28" s="1"/>
  <c r="O483" i="24"/>
  <c r="D287" i="28"/>
  <c r="O287" i="28" s="1"/>
  <c r="R252" i="25"/>
  <c r="M287" i="28" s="1"/>
  <c r="O252" i="24"/>
  <c r="J252" i="24"/>
  <c r="G287" i="28"/>
  <c r="H194" i="24"/>
  <c r="O194" i="25"/>
  <c r="E223" i="28"/>
  <c r="J511" i="28"/>
  <c r="M455" i="24"/>
  <c r="H159" i="28"/>
  <c r="K136" i="24"/>
  <c r="G446" i="28"/>
  <c r="J396" i="24"/>
  <c r="L251" i="24"/>
  <c r="I286" i="28"/>
  <c r="M484" i="24"/>
  <c r="J543" i="28"/>
  <c r="L165" i="24"/>
  <c r="I191" i="28"/>
  <c r="J49" i="24"/>
  <c r="G64" i="28"/>
  <c r="L252" i="24"/>
  <c r="I287" i="28"/>
  <c r="G224" i="24"/>
  <c r="B256" i="28"/>
  <c r="G572" i="24"/>
  <c r="B640" i="28"/>
  <c r="F63" i="28"/>
  <c r="I48" i="24"/>
  <c r="X48" i="24" s="1"/>
  <c r="F446" i="28"/>
  <c r="I396" i="24"/>
  <c r="X396" i="24" s="1"/>
  <c r="H126" i="28"/>
  <c r="K106" i="24"/>
  <c r="J76" i="24"/>
  <c r="G93" i="28"/>
  <c r="G455" i="24"/>
  <c r="B511" i="28"/>
  <c r="I76" i="24"/>
  <c r="X76" i="24" s="1"/>
  <c r="F93" i="28"/>
  <c r="G484" i="24"/>
  <c r="B543" i="28"/>
  <c r="R164" i="25"/>
  <c r="M190" i="28" s="1"/>
  <c r="O164" i="24"/>
  <c r="D190" i="28"/>
  <c r="O190" i="28" s="1"/>
  <c r="I222" i="24"/>
  <c r="X222" i="24" s="1"/>
  <c r="F254" i="28"/>
  <c r="M135" i="24"/>
  <c r="J158" i="28"/>
  <c r="M512" i="24"/>
  <c r="J574" i="28"/>
  <c r="M221" i="24"/>
  <c r="J253" i="28"/>
  <c r="O193" i="25"/>
  <c r="E222" i="28"/>
  <c r="H193" i="24"/>
  <c r="G426" i="24"/>
  <c r="B479" i="28"/>
  <c r="K454" i="24"/>
  <c r="H510" i="28"/>
  <c r="I446" i="28"/>
  <c r="L396" i="24"/>
  <c r="H254" i="28"/>
  <c r="K222" i="24"/>
  <c r="K367" i="24"/>
  <c r="H414" i="28"/>
  <c r="H135" i="24"/>
  <c r="O135" i="25"/>
  <c r="E158" i="28"/>
  <c r="G339" i="24"/>
  <c r="B383" i="28"/>
  <c r="R48" i="25"/>
  <c r="M63" i="28" s="1"/>
  <c r="D63" i="28"/>
  <c r="O63" i="28" s="1"/>
  <c r="O48" i="24"/>
  <c r="I413" i="28"/>
  <c r="L366" i="24"/>
  <c r="I509" i="28"/>
  <c r="L453" i="24"/>
  <c r="J134" i="24"/>
  <c r="G157" i="28"/>
  <c r="I317" i="28"/>
  <c r="L279" i="24"/>
  <c r="J62" i="28"/>
  <c r="M47" i="24"/>
  <c r="J221" i="24"/>
  <c r="G253" i="28"/>
  <c r="I381" i="28"/>
  <c r="L337" i="24"/>
  <c r="G338" i="24"/>
  <c r="B382" i="28"/>
  <c r="D380" i="28"/>
  <c r="O380" i="28" s="1"/>
  <c r="O336" i="24"/>
  <c r="R336" i="25"/>
  <c r="M380" i="28" s="1"/>
  <c r="I221" i="24"/>
  <c r="X221" i="24" s="1"/>
  <c r="F253" i="28"/>
  <c r="E541" i="28"/>
  <c r="H482" i="24"/>
  <c r="O482" i="25"/>
  <c r="J279" i="24"/>
  <c r="G317" i="28"/>
  <c r="G193" i="24"/>
  <c r="B222" i="28"/>
  <c r="H308" i="24"/>
  <c r="O308" i="25"/>
  <c r="E349" i="28"/>
  <c r="K47" i="24"/>
  <c r="H62" i="28"/>
  <c r="I394" i="24"/>
  <c r="X394" i="24" s="1"/>
  <c r="F444" i="28"/>
  <c r="L308" i="24"/>
  <c r="I349" i="28"/>
  <c r="I477" i="28"/>
  <c r="L424" i="24"/>
  <c r="K279" i="24"/>
  <c r="H317" i="28"/>
  <c r="K250" i="24"/>
  <c r="H285" i="28"/>
  <c r="L395" i="24"/>
  <c r="I445" i="28"/>
  <c r="M250" i="24"/>
  <c r="J285" i="28"/>
  <c r="I92" i="28"/>
  <c r="L75" i="24"/>
  <c r="G395" i="24"/>
  <c r="B445" i="28"/>
  <c r="R133" i="25"/>
  <c r="M156" i="28" s="1"/>
  <c r="O133" i="24"/>
  <c r="D156" i="28"/>
  <c r="O156" i="28" s="1"/>
  <c r="J278" i="24"/>
  <c r="G316" i="28"/>
  <c r="R364" i="25"/>
  <c r="M411" i="28" s="1"/>
  <c r="O364" i="24"/>
  <c r="D411" i="28"/>
  <c r="O411" i="28" s="1"/>
  <c r="D316" i="28"/>
  <c r="O316" i="28" s="1"/>
  <c r="R278" i="25"/>
  <c r="M316" i="28" s="1"/>
  <c r="O278" i="24"/>
  <c r="I364" i="24"/>
  <c r="X364" i="24" s="1"/>
  <c r="F411" i="28"/>
  <c r="O307" i="25"/>
  <c r="E348" i="28"/>
  <c r="H307" i="24"/>
  <c r="K278" i="24"/>
  <c r="H316" i="28"/>
  <c r="J284" i="28"/>
  <c r="M249" i="24"/>
  <c r="G508" i="28"/>
  <c r="J452" i="24"/>
  <c r="I156" i="28"/>
  <c r="L133" i="24"/>
  <c r="G337" i="24"/>
  <c r="B381" i="28"/>
  <c r="H220" i="24"/>
  <c r="E252" i="28"/>
  <c r="O220" i="25"/>
  <c r="D412" i="28"/>
  <c r="O412" i="28" s="1"/>
  <c r="O365" i="24"/>
  <c r="R365" i="25"/>
  <c r="M412" i="28" s="1"/>
  <c r="G220" i="28"/>
  <c r="J191" i="24"/>
  <c r="B92" i="28"/>
  <c r="G75" i="24"/>
  <c r="L423" i="24"/>
  <c r="I476" i="28"/>
  <c r="H187" i="28"/>
  <c r="K161" i="24"/>
  <c r="J73" i="24"/>
  <c r="G90" i="28"/>
  <c r="G187" i="28"/>
  <c r="J161" i="24"/>
  <c r="K335" i="24"/>
  <c r="H379" i="28"/>
  <c r="H188" i="28"/>
  <c r="K162" i="24"/>
  <c r="I393" i="24"/>
  <c r="X393" i="24" s="1"/>
  <c r="F443" i="28"/>
  <c r="L132" i="24"/>
  <c r="I155" i="28"/>
  <c r="J248" i="24"/>
  <c r="G283" i="28"/>
  <c r="L393" i="24"/>
  <c r="I443" i="28"/>
  <c r="R101" i="25"/>
  <c r="M121" i="28" s="1"/>
  <c r="O101" i="24"/>
  <c r="D121" i="28"/>
  <c r="O121" i="28" s="1"/>
  <c r="J250" i="28"/>
  <c r="M218" i="24"/>
  <c r="G191" i="24"/>
  <c r="B220" i="28"/>
  <c r="J60" i="28"/>
  <c r="M45" i="24"/>
  <c r="K132" i="24"/>
  <c r="H155" i="28"/>
  <c r="R132" i="25"/>
  <c r="M155" i="28" s="1"/>
  <c r="O132" i="24"/>
  <c r="D155" i="28"/>
  <c r="O155" i="28" s="1"/>
  <c r="J335" i="24"/>
  <c r="G379" i="28"/>
  <c r="M103" i="24"/>
  <c r="J123" i="28"/>
  <c r="G452" i="24"/>
  <c r="B508" i="28"/>
  <c r="O306" i="24"/>
  <c r="R306" i="25"/>
  <c r="M347" i="28" s="1"/>
  <c r="D347" i="28"/>
  <c r="O347" i="28" s="1"/>
  <c r="K306" i="24"/>
  <c r="H347" i="28"/>
  <c r="H392" i="24"/>
  <c r="O392" i="25"/>
  <c r="E442" i="28"/>
  <c r="O131" i="24"/>
  <c r="R131" i="25"/>
  <c r="M154" i="28" s="1"/>
  <c r="D154" i="28"/>
  <c r="O154" i="28" s="1"/>
  <c r="G282" i="28"/>
  <c r="J247" i="24"/>
  <c r="G346" i="28"/>
  <c r="J305" i="24"/>
  <c r="O392" i="24"/>
  <c r="R392" i="25"/>
  <c r="M442" i="28" s="1"/>
  <c r="D442" i="28"/>
  <c r="O442" i="28" s="1"/>
  <c r="I121" i="28"/>
  <c r="L101" i="24"/>
  <c r="H442" i="28"/>
  <c r="K392" i="24"/>
  <c r="L159" i="24"/>
  <c r="I185" i="28"/>
  <c r="K44" i="24"/>
  <c r="H59" i="28"/>
  <c r="H89" i="28"/>
  <c r="K72" i="24"/>
  <c r="L362" i="24"/>
  <c r="I409" i="28"/>
  <c r="B218" i="28"/>
  <c r="G189" i="24"/>
  <c r="H122" i="28"/>
  <c r="K102" i="24"/>
  <c r="I334" i="24"/>
  <c r="X334" i="24" s="1"/>
  <c r="F378" i="28"/>
  <c r="L247" i="24"/>
  <c r="I282" i="28"/>
  <c r="I276" i="24"/>
  <c r="X276" i="24" s="1"/>
  <c r="F314" i="28"/>
  <c r="J101" i="24"/>
  <c r="G121" i="28"/>
  <c r="I130" i="24"/>
  <c r="X130" i="24" s="1"/>
  <c r="F153" i="28"/>
  <c r="F58" i="28"/>
  <c r="I43" i="24"/>
  <c r="X43" i="24" s="1"/>
  <c r="G44" i="24"/>
  <c r="B59" i="28"/>
  <c r="G88" i="28"/>
  <c r="J71" i="24"/>
  <c r="J332" i="24"/>
  <c r="G376" i="28"/>
  <c r="I152" i="28"/>
  <c r="L129" i="24"/>
  <c r="O275" i="24"/>
  <c r="D313" i="28"/>
  <c r="O313" i="28" s="1"/>
  <c r="R275" i="25"/>
  <c r="M313" i="28" s="1"/>
  <c r="O333" i="24"/>
  <c r="D377" i="28"/>
  <c r="O377" i="28" s="1"/>
  <c r="R333" i="25"/>
  <c r="M377" i="28" s="1"/>
  <c r="I88" i="28"/>
  <c r="L71" i="24"/>
  <c r="L42" i="24"/>
  <c r="I57" i="28"/>
  <c r="E216" i="28"/>
  <c r="O187" i="25"/>
  <c r="H187" i="24"/>
  <c r="G247" i="24"/>
  <c r="B282" i="28"/>
  <c r="I101" i="24"/>
  <c r="X101" i="24" s="1"/>
  <c r="F121" i="28"/>
  <c r="H362" i="24"/>
  <c r="O362" i="25"/>
  <c r="E409" i="28"/>
  <c r="J274" i="24"/>
  <c r="G312" i="28"/>
  <c r="J245" i="24"/>
  <c r="G280" i="28"/>
  <c r="I183" i="28"/>
  <c r="L157" i="24"/>
  <c r="I215" i="28"/>
  <c r="L186" i="24"/>
  <c r="G248" i="28"/>
  <c r="J216" i="24"/>
  <c r="B249" i="28"/>
  <c r="G217" i="24"/>
  <c r="M129" i="24"/>
  <c r="J152" i="28"/>
  <c r="I70" i="24"/>
  <c r="X70" i="24" s="1"/>
  <c r="F87" i="28"/>
  <c r="O216" i="25"/>
  <c r="H216" i="24"/>
  <c r="E248" i="28"/>
  <c r="K156" i="24"/>
  <c r="H182" i="28"/>
  <c r="O42" i="25"/>
  <c r="H42" i="24"/>
  <c r="E57" i="28"/>
  <c r="O129" i="25"/>
  <c r="E152" i="28"/>
  <c r="H129" i="24"/>
  <c r="J312" i="28"/>
  <c r="M274" i="24"/>
  <c r="K42" i="24"/>
  <c r="H57" i="28"/>
  <c r="H156" i="24"/>
  <c r="O156" i="25"/>
  <c r="E182" i="28"/>
  <c r="B280" i="28"/>
  <c r="G245" i="24"/>
  <c r="M99" i="24"/>
  <c r="J119" i="28"/>
  <c r="O302" i="25"/>
  <c r="E343" i="28"/>
  <c r="H302" i="24"/>
  <c r="D247" i="28"/>
  <c r="O247" i="28" s="1"/>
  <c r="R215" i="25"/>
  <c r="M247" i="28" s="1"/>
  <c r="O215" i="24"/>
  <c r="E278" i="28"/>
  <c r="H243" i="24"/>
  <c r="O243" i="25"/>
  <c r="J302" i="24"/>
  <c r="G343" i="28"/>
  <c r="M215" i="24"/>
  <c r="J247" i="28"/>
  <c r="K244" i="24"/>
  <c r="H279" i="28"/>
  <c r="O69" i="24"/>
  <c r="R69" i="25"/>
  <c r="M86" i="28" s="1"/>
  <c r="D86" i="28"/>
  <c r="O86" i="28" s="1"/>
  <c r="L128" i="24"/>
  <c r="I151" i="28"/>
  <c r="I86" i="28"/>
  <c r="L69" i="24"/>
  <c r="H69" i="24"/>
  <c r="O69" i="25"/>
  <c r="E86" i="28"/>
  <c r="M128" i="24"/>
  <c r="J151" i="28"/>
  <c r="G244" i="24"/>
  <c r="B279" i="28"/>
  <c r="B311" i="28"/>
  <c r="G273" i="24"/>
  <c r="M68" i="24"/>
  <c r="J85" i="28"/>
  <c r="H183" i="24"/>
  <c r="O183" i="25"/>
  <c r="E212" i="28"/>
  <c r="M184" i="24"/>
  <c r="J213" i="28"/>
  <c r="J68" i="24"/>
  <c r="G85" i="28"/>
  <c r="H246" i="28"/>
  <c r="K214" i="24"/>
  <c r="L155" i="24"/>
  <c r="I181" i="28"/>
  <c r="O272" i="24"/>
  <c r="R272" i="25"/>
  <c r="M310" i="28" s="1"/>
  <c r="D310" i="28"/>
  <c r="O310" i="28" s="1"/>
  <c r="K183" i="24"/>
  <c r="H212" i="28"/>
  <c r="K127" i="24"/>
  <c r="H150" i="28"/>
  <c r="I127" i="24"/>
  <c r="X127" i="24" s="1"/>
  <c r="F150" i="28"/>
  <c r="J97" i="24"/>
  <c r="G117" i="28"/>
  <c r="I36" i="24"/>
  <c r="X36" i="24" s="1"/>
  <c r="F51" i="28"/>
  <c r="H65" i="24"/>
  <c r="E82" i="28"/>
  <c r="O65" i="25"/>
  <c r="H153" i="24"/>
  <c r="O153" i="25"/>
  <c r="E179" i="28"/>
  <c r="L124" i="24"/>
  <c r="I147" i="28"/>
  <c r="R35" i="25"/>
  <c r="M50" i="28" s="1"/>
  <c r="O35" i="24"/>
  <c r="D50" i="28"/>
  <c r="O50" i="28" s="1"/>
  <c r="M212" i="24"/>
  <c r="J244" i="28"/>
  <c r="R92" i="25"/>
  <c r="M112" i="28" s="1"/>
  <c r="O92" i="24"/>
  <c r="D112" i="28"/>
  <c r="O112" i="28" s="1"/>
  <c r="J32" i="24"/>
  <c r="G47" i="28"/>
  <c r="H79" i="28"/>
  <c r="K62" i="24"/>
  <c r="R94" i="25"/>
  <c r="M114" i="28" s="1"/>
  <c r="O94" i="24"/>
  <c r="D114" i="28"/>
  <c r="O114" i="28" s="1"/>
  <c r="O35" i="25"/>
  <c r="H35" i="24"/>
  <c r="E50" i="28"/>
  <c r="K153" i="24"/>
  <c r="H179" i="28"/>
  <c r="K95" i="24"/>
  <c r="H115" i="28"/>
  <c r="G98" i="24"/>
  <c r="B118" i="28"/>
  <c r="E51" i="28"/>
  <c r="O36" i="25"/>
  <c r="H36" i="24"/>
  <c r="I49" i="28"/>
  <c r="L34" i="24"/>
  <c r="K154" i="24"/>
  <c r="H180" i="28"/>
  <c r="R123" i="25"/>
  <c r="M146" i="28" s="1"/>
  <c r="O123" i="24"/>
  <c r="D146" i="28"/>
  <c r="O146" i="28" s="1"/>
  <c r="O93" i="24"/>
  <c r="R93" i="25"/>
  <c r="M113" i="28" s="1"/>
  <c r="D113" i="28"/>
  <c r="O113" i="28" s="1"/>
  <c r="J36" i="24"/>
  <c r="G51" i="28"/>
  <c r="H62" i="24"/>
  <c r="E79" i="28"/>
  <c r="O62" i="25"/>
  <c r="I95" i="24"/>
  <c r="X95" i="24" s="1"/>
  <c r="F115" i="28"/>
  <c r="K212" i="24"/>
  <c r="H244" i="28"/>
  <c r="L97" i="24"/>
  <c r="I117" i="28"/>
  <c r="M126" i="24"/>
  <c r="J149" i="28"/>
  <c r="I152" i="24"/>
  <c r="X152" i="24" s="1"/>
  <c r="F178" i="28"/>
  <c r="J125" i="24"/>
  <c r="G148" i="28"/>
  <c r="L152" i="24"/>
  <c r="I178" i="28"/>
  <c r="H125" i="24"/>
  <c r="E148" i="28"/>
  <c r="O125" i="25"/>
  <c r="M94" i="24"/>
  <c r="J114" i="28"/>
  <c r="O62" i="24"/>
  <c r="R62" i="25"/>
  <c r="M79" i="28" s="1"/>
  <c r="D79" i="28"/>
  <c r="O79" i="28" s="1"/>
  <c r="O64" i="25"/>
  <c r="E81" i="28"/>
  <c r="H64" i="24"/>
  <c r="O212" i="25"/>
  <c r="H212" i="24"/>
  <c r="E244" i="28"/>
  <c r="I92" i="24"/>
  <c r="X92" i="24" s="1"/>
  <c r="F112" i="28"/>
  <c r="M33" i="24"/>
  <c r="J48" i="28"/>
  <c r="M66" i="24"/>
  <c r="J83" i="28"/>
  <c r="F179" i="28"/>
  <c r="I153" i="24"/>
  <c r="X153" i="24" s="1"/>
  <c r="G34" i="24"/>
  <c r="B49" i="28"/>
  <c r="B84" i="28"/>
  <c r="G67" i="24"/>
  <c r="G65" i="24"/>
  <c r="B82" i="28"/>
  <c r="B51" i="28"/>
  <c r="G36" i="24"/>
  <c r="Y1198" i="24"/>
  <c r="Z1198" i="24"/>
  <c r="M1164" i="24"/>
  <c r="J1289" i="28"/>
  <c r="O1164" i="25"/>
  <c r="K1289" i="28" s="1"/>
  <c r="N1289" i="28" s="1"/>
  <c r="F1286" i="28"/>
  <c r="K1161" i="24"/>
  <c r="H1286" i="28"/>
  <c r="H1254" i="28"/>
  <c r="K1132" i="24"/>
  <c r="L1072" i="24"/>
  <c r="I1188" i="28"/>
  <c r="G1058" i="28"/>
  <c r="J954" i="24"/>
  <c r="J1090" i="28"/>
  <c r="M983" i="24"/>
  <c r="F1025" i="28"/>
  <c r="I924" i="24"/>
  <c r="X924" i="24" s="1"/>
  <c r="I1314" i="28"/>
  <c r="L1186" i="24"/>
  <c r="H1128" i="24"/>
  <c r="E1250" i="28"/>
  <c r="O1128" i="25"/>
  <c r="K1250" i="28" s="1"/>
  <c r="N1250" i="28" s="1"/>
  <c r="D1282" i="28"/>
  <c r="O1157" i="24"/>
  <c r="M1040" i="24"/>
  <c r="J1153" i="28"/>
  <c r="E926" i="28"/>
  <c r="H834" i="24"/>
  <c r="O834" i="25"/>
  <c r="O1126" i="24"/>
  <c r="D1248" i="28"/>
  <c r="M863" i="24"/>
  <c r="J958" i="28"/>
  <c r="F926" i="28"/>
  <c r="I834" i="24"/>
  <c r="X834" i="24" s="1"/>
  <c r="F1054" i="28"/>
  <c r="I950" i="24"/>
  <c r="X950" i="24" s="1"/>
  <c r="H1311" i="28"/>
  <c r="K1183" i="24"/>
  <c r="F1311" i="28"/>
  <c r="M1124" i="24"/>
  <c r="J1246" i="28"/>
  <c r="B1246" i="28"/>
  <c r="G1124" i="24"/>
  <c r="H793" i="28"/>
  <c r="K713" i="24"/>
  <c r="I888" i="24"/>
  <c r="X888" i="24" s="1"/>
  <c r="F986" i="28"/>
  <c r="M1063" i="24"/>
  <c r="J1179" i="28"/>
  <c r="D1210" i="28"/>
  <c r="O1091" i="24"/>
  <c r="J792" i="28"/>
  <c r="M712" i="24"/>
  <c r="B761" i="28"/>
  <c r="G684" i="24"/>
  <c r="D1113" i="28"/>
  <c r="O1003" i="24"/>
  <c r="I1273" i="28"/>
  <c r="L1148" i="24"/>
  <c r="M1003" i="24"/>
  <c r="J1113" i="28"/>
  <c r="G945" i="24"/>
  <c r="B1049" i="28"/>
  <c r="K1148" i="24"/>
  <c r="F1273" i="28"/>
  <c r="H1273" i="28"/>
  <c r="J1147" i="24"/>
  <c r="G1272" i="28"/>
  <c r="K1176" i="24"/>
  <c r="H1304" i="28"/>
  <c r="F1304" i="28"/>
  <c r="L795" i="24"/>
  <c r="I884" i="28"/>
  <c r="F1046" i="28"/>
  <c r="I942" i="24"/>
  <c r="X942" i="24" s="1"/>
  <c r="M533" i="24"/>
  <c r="J595" i="28"/>
  <c r="I695" i="24"/>
  <c r="X695" i="24" s="1"/>
  <c r="F775" i="28"/>
  <c r="M85" i="24"/>
  <c r="J102" i="28"/>
  <c r="B616" i="28"/>
  <c r="G551" i="24"/>
  <c r="M724" i="24"/>
  <c r="J807" i="28"/>
  <c r="F807" i="28"/>
  <c r="I724" i="24"/>
  <c r="X724" i="24" s="1"/>
  <c r="H807" i="28"/>
  <c r="K724" i="24"/>
  <c r="I56" i="24"/>
  <c r="X56" i="24" s="1"/>
  <c r="F71" i="28"/>
  <c r="R115" i="25"/>
  <c r="M135" i="28" s="1"/>
  <c r="O115" i="24"/>
  <c r="D135" i="28"/>
  <c r="O135" i="28" s="1"/>
  <c r="G348" i="24"/>
  <c r="B392" i="28"/>
  <c r="J359" i="28"/>
  <c r="M318" i="24"/>
  <c r="L85" i="24"/>
  <c r="I102" i="28"/>
  <c r="G609" i="24"/>
  <c r="B680" i="28"/>
  <c r="G667" i="24"/>
  <c r="B744" i="28"/>
  <c r="J694" i="24"/>
  <c r="G774" i="28"/>
  <c r="L316" i="24"/>
  <c r="I357" i="28"/>
  <c r="I75" i="28"/>
  <c r="L55" i="24"/>
  <c r="I70" i="28"/>
  <c r="R404" i="25"/>
  <c r="M454" i="28" s="1"/>
  <c r="O404" i="24"/>
  <c r="D454" i="28"/>
  <c r="O454" i="28" s="1"/>
  <c r="K114" i="24"/>
  <c r="H134" i="28"/>
  <c r="I806" i="28"/>
  <c r="L723" i="24"/>
  <c r="O56" i="24"/>
  <c r="R56" i="25"/>
  <c r="M71" i="28" s="1"/>
  <c r="D71" i="28"/>
  <c r="O71" i="28" s="1"/>
  <c r="I752" i="24"/>
  <c r="X752" i="24" s="1"/>
  <c r="F838" i="28"/>
  <c r="O201" i="25"/>
  <c r="H201" i="24"/>
  <c r="E230" i="28"/>
  <c r="G326" i="28"/>
  <c r="J288" i="24"/>
  <c r="M258" i="24"/>
  <c r="J293" i="28"/>
  <c r="L404" i="24"/>
  <c r="I454" i="28"/>
  <c r="G405" i="24"/>
  <c r="B455" i="28"/>
  <c r="J549" i="24"/>
  <c r="G614" i="28"/>
  <c r="J166" i="28"/>
  <c r="M143" i="24"/>
  <c r="H198" i="28"/>
  <c r="K172" i="24"/>
  <c r="J404" i="24"/>
  <c r="G454" i="28"/>
  <c r="O520" i="25"/>
  <c r="E582" i="28"/>
  <c r="H520" i="24"/>
  <c r="E485" i="28"/>
  <c r="O432" i="25"/>
  <c r="H432" i="24"/>
  <c r="I462" i="24"/>
  <c r="X462" i="24" s="1"/>
  <c r="F518" i="28"/>
  <c r="O56" i="25"/>
  <c r="E71" i="28"/>
  <c r="H56" i="24"/>
  <c r="E198" i="28"/>
  <c r="H172" i="24"/>
  <c r="O172" i="25"/>
  <c r="R317" i="25"/>
  <c r="M358" i="28" s="1"/>
  <c r="O317" i="24"/>
  <c r="D358" i="28"/>
  <c r="O358" i="28" s="1"/>
  <c r="I346" i="24"/>
  <c r="X346" i="24" s="1"/>
  <c r="F390" i="28"/>
  <c r="J346" i="24"/>
  <c r="G390" i="28"/>
  <c r="J55" i="24"/>
  <c r="G70" i="28"/>
  <c r="G75" i="28"/>
  <c r="J101" i="28"/>
  <c r="M84" i="24"/>
  <c r="J520" i="24"/>
  <c r="G582" i="28"/>
  <c r="B72" i="28"/>
  <c r="G57" i="24"/>
  <c r="L288" i="24"/>
  <c r="I326" i="28"/>
  <c r="D774" i="28"/>
  <c r="O774" i="28" s="1"/>
  <c r="R694" i="25"/>
  <c r="M774" i="28" s="1"/>
  <c r="O694" i="24"/>
  <c r="G101" i="28"/>
  <c r="J84" i="24"/>
  <c r="J518" i="28"/>
  <c r="M462" i="24"/>
  <c r="I262" i="28"/>
  <c r="L230" i="24"/>
  <c r="R374" i="25"/>
  <c r="M421" i="28" s="1"/>
  <c r="O374" i="24"/>
  <c r="D421" i="28"/>
  <c r="O421" i="28" s="1"/>
  <c r="M461" i="24"/>
  <c r="J517" i="28"/>
  <c r="K722" i="24"/>
  <c r="H805" i="28"/>
  <c r="O142" i="25"/>
  <c r="K211" i="46" s="1"/>
  <c r="E165" i="28"/>
  <c r="H142" i="24"/>
  <c r="F165" i="28"/>
  <c r="I142" i="24"/>
  <c r="X142" i="24" s="1"/>
  <c r="J519" i="24"/>
  <c r="G581" i="28"/>
  <c r="G636" i="24"/>
  <c r="B710" i="28"/>
  <c r="H83" i="24"/>
  <c r="O83" i="25"/>
  <c r="E100" i="28"/>
  <c r="M83" i="24"/>
  <c r="J100" i="28"/>
  <c r="G520" i="24"/>
  <c r="B582" i="28"/>
  <c r="J113" i="24"/>
  <c r="G133" i="28"/>
  <c r="O490" i="25"/>
  <c r="E549" i="28"/>
  <c r="H490" i="24"/>
  <c r="O142" i="24"/>
  <c r="D165" i="28"/>
  <c r="O165" i="28" s="1"/>
  <c r="R142" i="25"/>
  <c r="M165" i="28" s="1"/>
  <c r="I315" i="24"/>
  <c r="X315" i="24" s="1"/>
  <c r="F356" i="28"/>
  <c r="R490" i="25"/>
  <c r="M549" i="28" s="1"/>
  <c r="O490" i="24"/>
  <c r="D549" i="28"/>
  <c r="O549" i="28" s="1"/>
  <c r="J548" i="24"/>
  <c r="G613" i="28"/>
  <c r="L519" i="24"/>
  <c r="I581" i="28"/>
  <c r="E580" i="28"/>
  <c r="H518" i="24"/>
  <c r="O518" i="25"/>
  <c r="M519" i="24"/>
  <c r="J581" i="28"/>
  <c r="J490" i="24"/>
  <c r="G549" i="28"/>
  <c r="K692" i="24"/>
  <c r="H772" i="28"/>
  <c r="O722" i="24"/>
  <c r="R722" i="25"/>
  <c r="M805" i="28" s="1"/>
  <c r="D805" i="28"/>
  <c r="O805" i="28" s="1"/>
  <c r="H693" i="24"/>
  <c r="O693" i="25"/>
  <c r="E773" i="28"/>
  <c r="M345" i="24"/>
  <c r="J389" i="28"/>
  <c r="I171" i="24"/>
  <c r="X171" i="24" s="1"/>
  <c r="F197" i="28"/>
  <c r="O113" i="24"/>
  <c r="R113" i="25"/>
  <c r="M133" i="28" s="1"/>
  <c r="D133" i="28"/>
  <c r="O133" i="28" s="1"/>
  <c r="B678" i="28"/>
  <c r="G607" i="24"/>
  <c r="D677" i="28"/>
  <c r="O677" i="28" s="1"/>
  <c r="O606" i="24"/>
  <c r="R606" i="25"/>
  <c r="M677" i="28" s="1"/>
  <c r="G773" i="28"/>
  <c r="J693" i="24"/>
  <c r="K229" i="24"/>
  <c r="H261" i="28"/>
  <c r="M55" i="24"/>
  <c r="J75" i="28"/>
  <c r="J70" i="28"/>
  <c r="L460" i="24"/>
  <c r="I516" i="28"/>
  <c r="G257" i="24"/>
  <c r="B292" i="28"/>
  <c r="B709" i="28"/>
  <c r="G635" i="24"/>
  <c r="M112" i="24"/>
  <c r="J132" i="28"/>
  <c r="G69" i="28"/>
  <c r="J54" i="24"/>
  <c r="J141" i="24"/>
  <c r="G164" i="28"/>
  <c r="F164" i="28"/>
  <c r="I141" i="24"/>
  <c r="X141" i="24" s="1"/>
  <c r="F643" i="28"/>
  <c r="I575" i="24"/>
  <c r="X575" i="24" s="1"/>
  <c r="B229" i="28"/>
  <c r="G200" i="24"/>
  <c r="H228" i="28"/>
  <c r="K199" i="24"/>
  <c r="M170" i="24"/>
  <c r="J196" i="28"/>
  <c r="L111" i="24"/>
  <c r="I131" i="28"/>
  <c r="L663" i="24"/>
  <c r="I740" i="28"/>
  <c r="G356" i="28"/>
  <c r="J315" i="24"/>
  <c r="M547" i="24"/>
  <c r="J612" i="28"/>
  <c r="J286" i="24"/>
  <c r="G324" i="28"/>
  <c r="H196" i="28"/>
  <c r="K170" i="24"/>
  <c r="J257" i="24"/>
  <c r="G292" i="28"/>
  <c r="L199" i="24"/>
  <c r="I228" i="28"/>
  <c r="K431" i="24"/>
  <c r="H484" i="28"/>
  <c r="M286" i="24"/>
  <c r="J324" i="28"/>
  <c r="I692" i="24"/>
  <c r="X692" i="24" s="1"/>
  <c r="F772" i="28"/>
  <c r="F228" i="28"/>
  <c r="I199" i="24"/>
  <c r="X199" i="24" s="1"/>
  <c r="J82" i="24"/>
  <c r="G99" i="28"/>
  <c r="G228" i="28"/>
  <c r="J199" i="24"/>
  <c r="I663" i="24"/>
  <c r="X663" i="24" s="1"/>
  <c r="F740" i="28"/>
  <c r="O53" i="25"/>
  <c r="H53" i="24"/>
  <c r="E68" i="28"/>
  <c r="M634" i="24"/>
  <c r="J708" i="28"/>
  <c r="F196" i="28"/>
  <c r="I170" i="24"/>
  <c r="X170" i="24" s="1"/>
  <c r="G490" i="24"/>
  <c r="B549" i="28"/>
  <c r="K517" i="24"/>
  <c r="H579" i="28"/>
  <c r="H356" i="28"/>
  <c r="K315" i="24"/>
  <c r="L112" i="24"/>
  <c r="I132" i="28"/>
  <c r="O286" i="25"/>
  <c r="H286" i="24"/>
  <c r="E324" i="28"/>
  <c r="J605" i="24"/>
  <c r="G676" i="28"/>
  <c r="G663" i="24"/>
  <c r="B740" i="28"/>
  <c r="D323" i="28"/>
  <c r="O323" i="28" s="1"/>
  <c r="O285" i="24"/>
  <c r="R285" i="25"/>
  <c r="M323" i="28" s="1"/>
  <c r="H488" i="24"/>
  <c r="E547" i="28"/>
  <c r="O488" i="25"/>
  <c r="M429" i="24"/>
  <c r="J482" i="28"/>
  <c r="R284" i="25"/>
  <c r="M322" i="28" s="1"/>
  <c r="O284" i="24"/>
  <c r="D322" i="28"/>
  <c r="O322" i="28" s="1"/>
  <c r="G739" i="28"/>
  <c r="J662" i="24"/>
  <c r="G707" i="28"/>
  <c r="J633" i="24"/>
  <c r="K372" i="24"/>
  <c r="H419" i="28"/>
  <c r="K314" i="24"/>
  <c r="H355" i="28"/>
  <c r="O52" i="24"/>
  <c r="D67" i="28"/>
  <c r="O67" i="28" s="1"/>
  <c r="R52" i="25"/>
  <c r="M67" i="28" s="1"/>
  <c r="H195" i="28"/>
  <c r="K169" i="24"/>
  <c r="M198" i="24"/>
  <c r="J227" i="28"/>
  <c r="J314" i="24"/>
  <c r="G355" i="28"/>
  <c r="R517" i="25"/>
  <c r="M579" i="28" s="1"/>
  <c r="O517" i="24"/>
  <c r="D579" i="28"/>
  <c r="O579" i="28" s="1"/>
  <c r="O459" i="25"/>
  <c r="H459" i="24"/>
  <c r="E515" i="28"/>
  <c r="I168" i="24"/>
  <c r="X168" i="24" s="1"/>
  <c r="F194" i="28"/>
  <c r="B707" i="28"/>
  <c r="G633" i="24"/>
  <c r="M488" i="24"/>
  <c r="J547" i="28"/>
  <c r="G228" i="24"/>
  <c r="B260" i="28"/>
  <c r="H430" i="24"/>
  <c r="O430" i="25"/>
  <c r="E483" i="28"/>
  <c r="B164" i="28"/>
  <c r="G141" i="24"/>
  <c r="F163" i="28"/>
  <c r="I140" i="24"/>
  <c r="X140" i="24" s="1"/>
  <c r="M517" i="24"/>
  <c r="J579" i="28"/>
  <c r="M80" i="24"/>
  <c r="J97" i="28"/>
  <c r="E675" i="28"/>
  <c r="H604" i="24"/>
  <c r="O604" i="25"/>
  <c r="J111" i="24"/>
  <c r="G131" i="28"/>
  <c r="G68" i="28"/>
  <c r="J53" i="24"/>
  <c r="O256" i="24"/>
  <c r="D291" i="28"/>
  <c r="O291" i="28" s="1"/>
  <c r="R256" i="25"/>
  <c r="M291" i="28" s="1"/>
  <c r="F450" i="28"/>
  <c r="I400" i="24"/>
  <c r="X400" i="24" s="1"/>
  <c r="H643" i="28"/>
  <c r="K575" i="24"/>
  <c r="H67" i="28"/>
  <c r="K52" i="24"/>
  <c r="D642" i="28"/>
  <c r="O642" i="28" s="1"/>
  <c r="R574" i="25"/>
  <c r="M642" i="28" s="1"/>
  <c r="O574" i="24"/>
  <c r="L458" i="24"/>
  <c r="I514" i="28"/>
  <c r="K603" i="24"/>
  <c r="H674" i="28"/>
  <c r="L487" i="24"/>
  <c r="I546" i="28"/>
  <c r="G169" i="24"/>
  <c r="B195" i="28"/>
  <c r="B451" i="28"/>
  <c r="G401" i="24"/>
  <c r="H255" i="24"/>
  <c r="O255" i="25"/>
  <c r="E290" i="28"/>
  <c r="D321" i="28"/>
  <c r="O321" i="28" s="1"/>
  <c r="R283" i="25"/>
  <c r="M321" i="28" s="1"/>
  <c r="O283" i="24"/>
  <c r="R370" i="25"/>
  <c r="M417" i="28" s="1"/>
  <c r="O370" i="24"/>
  <c r="D417" i="28"/>
  <c r="O417" i="28" s="1"/>
  <c r="H386" i="28"/>
  <c r="K342" i="24"/>
  <c r="B675" i="28"/>
  <c r="G604" i="24"/>
  <c r="O545" i="25"/>
  <c r="E610" i="28"/>
  <c r="H545" i="24"/>
  <c r="J632" i="24"/>
  <c r="G706" i="28"/>
  <c r="M400" i="24"/>
  <c r="J450" i="28"/>
  <c r="K197" i="24"/>
  <c r="H226" i="28"/>
  <c r="K80" i="24"/>
  <c r="H97" i="28"/>
  <c r="M52" i="24"/>
  <c r="J67" i="28"/>
  <c r="J255" i="24"/>
  <c r="G290" i="28"/>
  <c r="M487" i="24"/>
  <c r="J546" i="28"/>
  <c r="M197" i="24"/>
  <c r="J226" i="28"/>
  <c r="L632" i="24"/>
  <c r="I706" i="28"/>
  <c r="L197" i="24"/>
  <c r="I226" i="28"/>
  <c r="K139" i="24"/>
  <c r="H162" i="28"/>
  <c r="O226" i="24"/>
  <c r="R226" i="25"/>
  <c r="M258" i="28" s="1"/>
  <c r="D258" i="28"/>
  <c r="O258" i="28" s="1"/>
  <c r="I603" i="24"/>
  <c r="X603" i="24" s="1"/>
  <c r="F674" i="28"/>
  <c r="I162" i="28"/>
  <c r="L139" i="24"/>
  <c r="J487" i="24"/>
  <c r="G546" i="28"/>
  <c r="I429" i="24"/>
  <c r="X429" i="24" s="1"/>
  <c r="F482" i="28"/>
  <c r="H399" i="24"/>
  <c r="O399" i="25"/>
  <c r="E449" i="28"/>
  <c r="I193" i="28"/>
  <c r="L167" i="24"/>
  <c r="L312" i="24"/>
  <c r="I353" i="28"/>
  <c r="H138" i="24"/>
  <c r="O138" i="25"/>
  <c r="K207" i="46" s="1"/>
  <c r="E161" i="28"/>
  <c r="K341" i="24"/>
  <c r="H385" i="28"/>
  <c r="O515" i="24"/>
  <c r="R515" i="25"/>
  <c r="M577" i="28" s="1"/>
  <c r="D577" i="28"/>
  <c r="O577" i="28" s="1"/>
  <c r="J341" i="24"/>
  <c r="G385" i="28"/>
  <c r="O282" i="25"/>
  <c r="H282" i="24"/>
  <c r="E320" i="28"/>
  <c r="H417" i="28"/>
  <c r="K370" i="24"/>
  <c r="M398" i="24"/>
  <c r="J448" i="28"/>
  <c r="J161" i="28"/>
  <c r="M138" i="24"/>
  <c r="F545" i="28"/>
  <c r="I486" i="24"/>
  <c r="X486" i="24" s="1"/>
  <c r="G109" i="24"/>
  <c r="B129" i="28"/>
  <c r="O398" i="25"/>
  <c r="E448" i="28"/>
  <c r="H398" i="24"/>
  <c r="K544" i="24"/>
  <c r="H609" i="28"/>
  <c r="O428" i="25"/>
  <c r="H428" i="24"/>
  <c r="E481" i="28"/>
  <c r="H602" i="24"/>
  <c r="O602" i="25"/>
  <c r="E673" i="28"/>
  <c r="K602" i="24"/>
  <c r="H673" i="28"/>
  <c r="M515" i="24"/>
  <c r="J577" i="28"/>
  <c r="O572" i="24"/>
  <c r="R572" i="25"/>
  <c r="M640" i="28" s="1"/>
  <c r="D640" i="28"/>
  <c r="O640" i="28" s="1"/>
  <c r="K51" i="24"/>
  <c r="H66" i="28"/>
  <c r="F641" i="28"/>
  <c r="I573" i="24"/>
  <c r="X573" i="24" s="1"/>
  <c r="M341" i="24"/>
  <c r="J385" i="28"/>
  <c r="L254" i="24"/>
  <c r="I289" i="28"/>
  <c r="I427" i="24"/>
  <c r="X427" i="24" s="1"/>
  <c r="F480" i="28"/>
  <c r="J312" i="24"/>
  <c r="G353" i="28"/>
  <c r="I167" i="24"/>
  <c r="X167" i="24" s="1"/>
  <c r="F193" i="28"/>
  <c r="J544" i="24"/>
  <c r="G609" i="28"/>
  <c r="O283" i="25"/>
  <c r="E321" i="28"/>
  <c r="H283" i="24"/>
  <c r="I515" i="24"/>
  <c r="X515" i="24" s="1"/>
  <c r="F577" i="28"/>
  <c r="E640" i="28"/>
  <c r="H572" i="24"/>
  <c r="O572" i="25"/>
  <c r="L456" i="24"/>
  <c r="I512" i="28"/>
  <c r="R514" i="25"/>
  <c r="M576" i="28" s="1"/>
  <c r="O514" i="24"/>
  <c r="D576" i="28"/>
  <c r="O576" i="28" s="1"/>
  <c r="I640" i="28"/>
  <c r="L572" i="24"/>
  <c r="I398" i="24"/>
  <c r="X398" i="24" s="1"/>
  <c r="F448" i="28"/>
  <c r="M456" i="24"/>
  <c r="J512" i="28"/>
  <c r="G602" i="24"/>
  <c r="B673" i="28"/>
  <c r="K253" i="24"/>
  <c r="H288" i="28"/>
  <c r="D192" i="28"/>
  <c r="O192" i="28" s="1"/>
  <c r="R166" i="25"/>
  <c r="M192" i="28" s="1"/>
  <c r="O166" i="24"/>
  <c r="R543" i="25"/>
  <c r="M608" i="28" s="1"/>
  <c r="D608" i="28"/>
  <c r="O608" i="28" s="1"/>
  <c r="O543" i="24"/>
  <c r="M137" i="24"/>
  <c r="J160" i="28"/>
  <c r="J608" i="28"/>
  <c r="M543" i="24"/>
  <c r="O195" i="24"/>
  <c r="D224" i="28"/>
  <c r="O224" i="28" s="1"/>
  <c r="R195" i="25"/>
  <c r="M224" i="28" s="1"/>
  <c r="I514" i="24"/>
  <c r="X514" i="24" s="1"/>
  <c r="F576" i="28"/>
  <c r="G167" i="24"/>
  <c r="B193" i="28"/>
  <c r="H340" i="24"/>
  <c r="O340" i="25"/>
  <c r="E384" i="28"/>
  <c r="M340" i="24"/>
  <c r="J384" i="28"/>
  <c r="G544" i="24"/>
  <c r="B609" i="28"/>
  <c r="I340" i="24"/>
  <c r="X340" i="24" s="1"/>
  <c r="F384" i="28"/>
  <c r="L543" i="24"/>
  <c r="I608" i="28"/>
  <c r="I135" i="24"/>
  <c r="X135" i="24" s="1"/>
  <c r="F158" i="28"/>
  <c r="L77" i="24"/>
  <c r="I94" i="28"/>
  <c r="M397" i="24"/>
  <c r="J447" i="28"/>
  <c r="D94" i="28"/>
  <c r="O94" i="28" s="1"/>
  <c r="O77" i="24"/>
  <c r="R77" i="25"/>
  <c r="M94" i="28" s="1"/>
  <c r="E319" i="28"/>
  <c r="H281" i="24"/>
  <c r="O281" i="25"/>
  <c r="O281" i="24"/>
  <c r="R281" i="25"/>
  <c r="M319" i="28" s="1"/>
  <c r="D319" i="28"/>
  <c r="O319" i="28" s="1"/>
  <c r="K513" i="24"/>
  <c r="H575" i="28"/>
  <c r="I223" i="24"/>
  <c r="X223" i="24" s="1"/>
  <c r="F255" i="28"/>
  <c r="H165" i="24"/>
  <c r="O165" i="25"/>
  <c r="E191" i="28"/>
  <c r="I383" i="28"/>
  <c r="L339" i="24"/>
  <c r="R484" i="25"/>
  <c r="M543" i="28" s="1"/>
  <c r="O484" i="24"/>
  <c r="D543" i="28"/>
  <c r="O543" i="28" s="1"/>
  <c r="K542" i="24"/>
  <c r="H607" i="28"/>
  <c r="M426" i="24"/>
  <c r="J479" i="28"/>
  <c r="M165" i="24"/>
  <c r="J191" i="28"/>
  <c r="K368" i="24"/>
  <c r="H415" i="28"/>
  <c r="F447" i="28"/>
  <c r="I397" i="24"/>
  <c r="X397" i="24" s="1"/>
  <c r="G311" i="24"/>
  <c r="B352" i="28"/>
  <c r="G137" i="24"/>
  <c r="B160" i="28"/>
  <c r="F351" i="28"/>
  <c r="I310" i="24"/>
  <c r="X310" i="24" s="1"/>
  <c r="G78" i="24"/>
  <c r="B95" i="28"/>
  <c r="H252" i="24"/>
  <c r="O252" i="25"/>
  <c r="E287" i="28"/>
  <c r="K310" i="24"/>
  <c r="H351" i="28"/>
  <c r="L136" i="24"/>
  <c r="I159" i="28"/>
  <c r="D383" i="28"/>
  <c r="O383" i="28" s="1"/>
  <c r="R339" i="25"/>
  <c r="M383" i="28" s="1"/>
  <c r="O339" i="24"/>
  <c r="I575" i="28"/>
  <c r="L513" i="24"/>
  <c r="O251" i="24"/>
  <c r="D286" i="28"/>
  <c r="O286" i="28" s="1"/>
  <c r="R251" i="25"/>
  <c r="M286" i="28" s="1"/>
  <c r="H223" i="24"/>
  <c r="O223" i="25"/>
  <c r="E255" i="28"/>
  <c r="M513" i="24"/>
  <c r="J575" i="28"/>
  <c r="G159" i="28"/>
  <c r="J136" i="24"/>
  <c r="E318" i="28"/>
  <c r="O280" i="25"/>
  <c r="H280" i="24"/>
  <c r="G194" i="24"/>
  <c r="B223" i="28"/>
  <c r="M48" i="24"/>
  <c r="J63" i="28"/>
  <c r="R76" i="25"/>
  <c r="M93" i="28" s="1"/>
  <c r="D93" i="28"/>
  <c r="O93" i="28" s="1"/>
  <c r="O76" i="24"/>
  <c r="K251" i="24"/>
  <c r="H286" i="28"/>
  <c r="L48" i="24"/>
  <c r="I63" i="28"/>
  <c r="O425" i="24"/>
  <c r="D478" i="28"/>
  <c r="O478" i="28" s="1"/>
  <c r="R425" i="25"/>
  <c r="M478" i="28" s="1"/>
  <c r="R135" i="25"/>
  <c r="M158" i="28" s="1"/>
  <c r="O135" i="24"/>
  <c r="D158" i="28"/>
  <c r="O158" i="28" s="1"/>
  <c r="J477" i="28"/>
  <c r="M424" i="24"/>
  <c r="H483" i="24"/>
  <c r="O483" i="25"/>
  <c r="E542" i="28"/>
  <c r="J382" i="28"/>
  <c r="M338" i="24"/>
  <c r="E414" i="28"/>
  <c r="O367" i="25"/>
  <c r="H367" i="24"/>
  <c r="O76" i="25"/>
  <c r="H76" i="24"/>
  <c r="E93" i="28"/>
  <c r="M483" i="24"/>
  <c r="J542" i="28"/>
  <c r="D126" i="28"/>
  <c r="O126" i="28" s="1"/>
  <c r="R106" i="25"/>
  <c r="M126" i="28" s="1"/>
  <c r="O106" i="24"/>
  <c r="F542" i="28"/>
  <c r="I483" i="24"/>
  <c r="X483" i="24" s="1"/>
  <c r="O396" i="25"/>
  <c r="H396" i="24"/>
  <c r="E446" i="28"/>
  <c r="B127" i="28"/>
  <c r="G107" i="24"/>
  <c r="J338" i="24"/>
  <c r="G382" i="28"/>
  <c r="M251" i="24"/>
  <c r="J286" i="28"/>
  <c r="R222" i="25"/>
  <c r="M254" i="28" s="1"/>
  <c r="O222" i="24"/>
  <c r="D254" i="28"/>
  <c r="O254" i="28" s="1"/>
  <c r="L135" i="24"/>
  <c r="I158" i="28"/>
  <c r="I250" i="24"/>
  <c r="X250" i="24" s="1"/>
  <c r="F285" i="28"/>
  <c r="G285" i="28"/>
  <c r="J250" i="24"/>
  <c r="J482" i="24"/>
  <c r="G541" i="28"/>
  <c r="M279" i="24"/>
  <c r="J317" i="28"/>
  <c r="H189" i="28"/>
  <c r="K163" i="24"/>
  <c r="H452" i="24"/>
  <c r="O452" i="25"/>
  <c r="E508" i="28"/>
  <c r="J74" i="24"/>
  <c r="G91" i="28"/>
  <c r="M134" i="24"/>
  <c r="J157" i="28"/>
  <c r="I285" i="28"/>
  <c r="L250" i="24"/>
  <c r="R482" i="25"/>
  <c r="M541" i="28" s="1"/>
  <c r="D541" i="28"/>
  <c r="O541" i="28" s="1"/>
  <c r="O482" i="24"/>
  <c r="E189" i="28"/>
  <c r="H163" i="24"/>
  <c r="O163" i="25"/>
  <c r="E124" i="28"/>
  <c r="O104" i="25"/>
  <c r="H104" i="24"/>
  <c r="L191" i="24"/>
  <c r="I220" i="28"/>
  <c r="J381" i="28"/>
  <c r="M337" i="24"/>
  <c r="H413" i="28"/>
  <c r="K366" i="24"/>
  <c r="D157" i="28"/>
  <c r="O157" i="28" s="1"/>
  <c r="R134" i="25"/>
  <c r="M157" i="28" s="1"/>
  <c r="O134" i="24"/>
  <c r="O105" i="25"/>
  <c r="H105" i="24"/>
  <c r="E125" i="28"/>
  <c r="O161" i="24"/>
  <c r="R161" i="25"/>
  <c r="M187" i="28" s="1"/>
  <c r="D187" i="28"/>
  <c r="O187" i="28" s="1"/>
  <c r="G367" i="24"/>
  <c r="B414" i="28"/>
  <c r="R337" i="25"/>
  <c r="M381" i="28" s="1"/>
  <c r="O337" i="24"/>
  <c r="D381" i="28"/>
  <c r="O381" i="28" s="1"/>
  <c r="H366" i="24"/>
  <c r="O366" i="25"/>
  <c r="E413" i="28"/>
  <c r="F61" i="28"/>
  <c r="I46" i="24"/>
  <c r="X46" i="24" s="1"/>
  <c r="R250" i="25"/>
  <c r="M285" i="28" s="1"/>
  <c r="O250" i="24"/>
  <c r="D285" i="28"/>
  <c r="O285" i="28" s="1"/>
  <c r="O105" i="24"/>
  <c r="D125" i="28"/>
  <c r="O125" i="28" s="1"/>
  <c r="R105" i="25"/>
  <c r="M125" i="28" s="1"/>
  <c r="I187" i="28"/>
  <c r="L161" i="24"/>
  <c r="J104" i="24"/>
  <c r="G124" i="28"/>
  <c r="K220" i="24"/>
  <c r="H252" i="28"/>
  <c r="H220" i="28"/>
  <c r="K191" i="24"/>
  <c r="I103" i="24"/>
  <c r="X103" i="24" s="1"/>
  <c r="F123" i="28"/>
  <c r="O249" i="24"/>
  <c r="R249" i="25"/>
  <c r="M284" i="28" s="1"/>
  <c r="D284" i="28"/>
  <c r="O284" i="28" s="1"/>
  <c r="J220" i="28"/>
  <c r="M191" i="24"/>
  <c r="K364" i="24"/>
  <c r="H411" i="28"/>
  <c r="L220" i="24"/>
  <c r="I252" i="28"/>
  <c r="M452" i="24"/>
  <c r="J508" i="28"/>
  <c r="M46" i="24"/>
  <c r="J61" i="28"/>
  <c r="K452" i="24"/>
  <c r="H508" i="28"/>
  <c r="M336" i="24"/>
  <c r="J380" i="28"/>
  <c r="G163" i="24"/>
  <c r="B189" i="28"/>
  <c r="E315" i="28"/>
  <c r="O277" i="25"/>
  <c r="H277" i="24"/>
  <c r="H74" i="24"/>
  <c r="O74" i="25"/>
  <c r="E91" i="28"/>
  <c r="O393" i="25"/>
  <c r="E443" i="28"/>
  <c r="H393" i="24"/>
  <c r="G482" i="24"/>
  <c r="B541" i="28"/>
  <c r="J249" i="24"/>
  <c r="G284" i="28"/>
  <c r="J160" i="24"/>
  <c r="G186" i="28"/>
  <c r="G60" i="28"/>
  <c r="J45" i="24"/>
  <c r="E379" i="28"/>
  <c r="O335" i="25"/>
  <c r="H335" i="24"/>
  <c r="L45" i="24"/>
  <c r="I60" i="28"/>
  <c r="K363" i="24"/>
  <c r="H410" i="28"/>
  <c r="D217" i="28"/>
  <c r="O217" i="28" s="1"/>
  <c r="R188" i="25"/>
  <c r="M217" i="28" s="1"/>
  <c r="O188" i="24"/>
  <c r="M190" i="24"/>
  <c r="J219" i="28"/>
  <c r="I392" i="24"/>
  <c r="X392" i="24" s="1"/>
  <c r="F442" i="28"/>
  <c r="G250" i="28"/>
  <c r="J218" i="24"/>
  <c r="L277" i="24"/>
  <c r="I315" i="28"/>
  <c r="O334" i="24"/>
  <c r="R334" i="25"/>
  <c r="M378" i="28" s="1"/>
  <c r="D378" i="28"/>
  <c r="O378" i="28" s="1"/>
  <c r="O103" i="25"/>
  <c r="H103" i="24"/>
  <c r="E123" i="28"/>
  <c r="L363" i="24"/>
  <c r="I410" i="28"/>
  <c r="I411" i="28"/>
  <c r="L364" i="24"/>
  <c r="O44" i="25"/>
  <c r="E59" i="28"/>
  <c r="H44" i="24"/>
  <c r="L335" i="24"/>
  <c r="I379" i="28"/>
  <c r="O159" i="25"/>
  <c r="E185" i="28"/>
  <c r="H159" i="24"/>
  <c r="G249" i="24"/>
  <c r="B284" i="28"/>
  <c r="J347" i="28"/>
  <c r="M306" i="24"/>
  <c r="D90" i="28"/>
  <c r="O90" i="28" s="1"/>
  <c r="R73" i="25"/>
  <c r="M90" i="28" s="1"/>
  <c r="O73" i="24"/>
  <c r="R422" i="25"/>
  <c r="M475" i="28" s="1"/>
  <c r="O422" i="24"/>
  <c r="D475" i="28"/>
  <c r="O475" i="28" s="1"/>
  <c r="G423" i="24"/>
  <c r="B476" i="28"/>
  <c r="G154" i="28"/>
  <c r="J131" i="24"/>
  <c r="L334" i="24"/>
  <c r="I378" i="28"/>
  <c r="O130" i="25"/>
  <c r="E153" i="28"/>
  <c r="H130" i="24"/>
  <c r="K305" i="24"/>
  <c r="H346" i="28"/>
  <c r="E122" i="28"/>
  <c r="O102" i="25"/>
  <c r="H102" i="24"/>
  <c r="J189" i="24"/>
  <c r="G218" i="28"/>
  <c r="F154" i="28"/>
  <c r="I131" i="24"/>
  <c r="X131" i="24" s="1"/>
  <c r="M276" i="24"/>
  <c r="J314" i="28"/>
  <c r="R102" i="25"/>
  <c r="M122" i="28" s="1"/>
  <c r="O102" i="24"/>
  <c r="D122" i="28"/>
  <c r="O122" i="28" s="1"/>
  <c r="K276" i="24"/>
  <c r="H314" i="28"/>
  <c r="L102" i="24"/>
  <c r="I122" i="28"/>
  <c r="J282" i="28"/>
  <c r="M247" i="24"/>
  <c r="E218" i="28"/>
  <c r="H189" i="24"/>
  <c r="O189" i="25"/>
  <c r="O72" i="24"/>
  <c r="D89" i="28"/>
  <c r="O89" i="28" s="1"/>
  <c r="R72" i="25"/>
  <c r="M89" i="28" s="1"/>
  <c r="M131" i="24"/>
  <c r="J154" i="28"/>
  <c r="B186" i="28"/>
  <c r="G160" i="24"/>
  <c r="B89" i="28"/>
  <c r="G72" i="24"/>
  <c r="I102" i="24"/>
  <c r="X102" i="24" s="1"/>
  <c r="F122" i="28"/>
  <c r="J217" i="28"/>
  <c r="M188" i="24"/>
  <c r="J363" i="24"/>
  <c r="G410" i="28"/>
  <c r="H249" i="28"/>
  <c r="K217" i="24"/>
  <c r="L130" i="24"/>
  <c r="I153" i="28"/>
  <c r="O246" i="25"/>
  <c r="H246" i="24"/>
  <c r="E281" i="28"/>
  <c r="J333" i="24"/>
  <c r="G377" i="28"/>
  <c r="B250" i="28"/>
  <c r="G218" i="24"/>
  <c r="B378" i="28"/>
  <c r="G334" i="24"/>
  <c r="J70" i="24"/>
  <c r="G87" i="28"/>
  <c r="K71" i="24"/>
  <c r="H88" i="28"/>
  <c r="G392" i="24"/>
  <c r="B442" i="28"/>
  <c r="K101" i="24"/>
  <c r="H121" i="28"/>
  <c r="H101" i="24"/>
  <c r="O101" i="25"/>
  <c r="E121" i="28"/>
  <c r="K333" i="24"/>
  <c r="H377" i="28"/>
  <c r="H281" i="28"/>
  <c r="K246" i="24"/>
  <c r="R245" i="25"/>
  <c r="M280" i="28" s="1"/>
  <c r="O245" i="24"/>
  <c r="D280" i="28"/>
  <c r="O280" i="28" s="1"/>
  <c r="G101" i="24"/>
  <c r="B121" i="28"/>
  <c r="J157" i="24"/>
  <c r="G183" i="28"/>
  <c r="D183" i="28"/>
  <c r="O183" i="28" s="1"/>
  <c r="R157" i="25"/>
  <c r="M183" i="28" s="1"/>
  <c r="O157" i="24"/>
  <c r="I100" i="24"/>
  <c r="X100" i="24" s="1"/>
  <c r="F120" i="28"/>
  <c r="M186" i="24"/>
  <c r="J215" i="28"/>
  <c r="K100" i="24"/>
  <c r="H120" i="28"/>
  <c r="J244" i="24"/>
  <c r="G279" i="28"/>
  <c r="J42" i="24"/>
  <c r="G57" i="28"/>
  <c r="M216" i="24"/>
  <c r="J248" i="28"/>
  <c r="H344" i="28"/>
  <c r="K303" i="24"/>
  <c r="D248" i="28"/>
  <c r="O248" i="28" s="1"/>
  <c r="O216" i="24"/>
  <c r="R216" i="25"/>
  <c r="M248" i="28" s="1"/>
  <c r="M332" i="24"/>
  <c r="J376" i="28"/>
  <c r="D57" i="28"/>
  <c r="O57" i="28" s="1"/>
  <c r="O42" i="24"/>
  <c r="R42" i="25"/>
  <c r="M57" i="28" s="1"/>
  <c r="R186" i="25"/>
  <c r="M215" i="28" s="1"/>
  <c r="O186" i="24"/>
  <c r="D215" i="28"/>
  <c r="O215" i="28" s="1"/>
  <c r="I129" i="24"/>
  <c r="X129" i="24" s="1"/>
  <c r="F152" i="28"/>
  <c r="G185" i="24"/>
  <c r="B214" i="28"/>
  <c r="J69" i="24"/>
  <c r="G86" i="28"/>
  <c r="H215" i="24"/>
  <c r="O215" i="25"/>
  <c r="E247" i="28"/>
  <c r="G129" i="24"/>
  <c r="B152" i="28"/>
  <c r="L156" i="24"/>
  <c r="I182" i="28"/>
  <c r="G216" i="24"/>
  <c r="B248" i="28"/>
  <c r="G157" i="24"/>
  <c r="B183" i="28"/>
  <c r="D182" i="28"/>
  <c r="O182" i="28" s="1"/>
  <c r="R156" i="25"/>
  <c r="M182" i="28" s="1"/>
  <c r="O156" i="24"/>
  <c r="I244" i="24"/>
  <c r="X244" i="24" s="1"/>
  <c r="F279" i="28"/>
  <c r="G42" i="24"/>
  <c r="B57" i="28"/>
  <c r="M69" i="24"/>
  <c r="J86" i="28"/>
  <c r="D343" i="28"/>
  <c r="O343" i="28" s="1"/>
  <c r="O302" i="24"/>
  <c r="R302" i="25"/>
  <c r="M343" i="28" s="1"/>
  <c r="R244" i="25"/>
  <c r="M279" i="28" s="1"/>
  <c r="D279" i="28"/>
  <c r="O279" i="28" s="1"/>
  <c r="O244" i="24"/>
  <c r="L184" i="24"/>
  <c r="I213" i="28"/>
  <c r="F181" i="28"/>
  <c r="I155" i="24"/>
  <c r="X155" i="24" s="1"/>
  <c r="O127" i="25"/>
  <c r="H127" i="24"/>
  <c r="E150" i="28"/>
  <c r="M127" i="24"/>
  <c r="J150" i="28"/>
  <c r="K40" i="24"/>
  <c r="H55" i="28"/>
  <c r="H68" i="24"/>
  <c r="E85" i="28"/>
  <c r="O68" i="25"/>
  <c r="O272" i="25"/>
  <c r="E310" i="28"/>
  <c r="H272" i="24"/>
  <c r="G55" i="28"/>
  <c r="J40" i="24"/>
  <c r="I118" i="28"/>
  <c r="L98" i="24"/>
  <c r="H98" i="24"/>
  <c r="O98" i="25"/>
  <c r="E118" i="28"/>
  <c r="J183" i="24"/>
  <c r="G212" i="28"/>
  <c r="G215" i="24"/>
  <c r="B247" i="28"/>
  <c r="R184" i="25"/>
  <c r="M213" i="28" s="1"/>
  <c r="O184" i="24"/>
  <c r="D213" i="28"/>
  <c r="O213" i="28" s="1"/>
  <c r="K124" i="24"/>
  <c r="H147" i="28"/>
  <c r="M123" i="24"/>
  <c r="J146" i="28"/>
  <c r="D80" i="28"/>
  <c r="O80" i="28" s="1"/>
  <c r="O63" i="24"/>
  <c r="R63" i="25"/>
  <c r="M80" i="28" s="1"/>
  <c r="I79" i="28"/>
  <c r="L62" i="24"/>
  <c r="H33" i="24"/>
  <c r="O33" i="25"/>
  <c r="E48" i="28"/>
  <c r="L242" i="24"/>
  <c r="I277" i="28"/>
  <c r="H214" i="24"/>
  <c r="E246" i="28"/>
  <c r="O214" i="25"/>
  <c r="I213" i="24"/>
  <c r="X213" i="24" s="1"/>
  <c r="F245" i="28"/>
  <c r="M152" i="24"/>
  <c r="J178" i="28"/>
  <c r="F146" i="28"/>
  <c r="I123" i="24"/>
  <c r="X123" i="24" s="1"/>
  <c r="M154" i="24"/>
  <c r="J180" i="28"/>
  <c r="L123" i="24"/>
  <c r="I146" i="28"/>
  <c r="E213" i="28"/>
  <c r="O184" i="25"/>
  <c r="H184" i="24"/>
  <c r="H53" i="28"/>
  <c r="K38" i="24"/>
  <c r="M213" i="24"/>
  <c r="J245" i="28"/>
  <c r="M93" i="24"/>
  <c r="J113" i="28"/>
  <c r="G184" i="24"/>
  <c r="B213" i="28"/>
  <c r="O94" i="25"/>
  <c r="E114" i="28"/>
  <c r="H94" i="24"/>
  <c r="I62" i="24"/>
  <c r="X62" i="24" s="1"/>
  <c r="F79" i="28"/>
  <c r="J126" i="24"/>
  <c r="G149" i="28"/>
  <c r="H96" i="24"/>
  <c r="O96" i="25"/>
  <c r="E116" i="28"/>
  <c r="G179" i="28"/>
  <c r="J153" i="24"/>
  <c r="L92" i="24"/>
  <c r="I112" i="28"/>
  <c r="D84" i="28"/>
  <c r="O84" i="28" s="1"/>
  <c r="R67" i="25"/>
  <c r="M84" i="28" s="1"/>
  <c r="O67" i="24"/>
  <c r="J152" i="24"/>
  <c r="G178" i="28"/>
  <c r="M242" i="24"/>
  <c r="J277" i="28"/>
  <c r="L95" i="24"/>
  <c r="I115" i="28"/>
  <c r="M153" i="24"/>
  <c r="J179" i="28"/>
  <c r="R38" i="25"/>
  <c r="M53" i="28" s="1"/>
  <c r="O38" i="24"/>
  <c r="D53" i="28"/>
  <c r="O53" i="28" s="1"/>
  <c r="G115" i="28"/>
  <c r="J95" i="24"/>
  <c r="J67" i="24"/>
  <c r="G84" i="28"/>
  <c r="M95" i="24"/>
  <c r="J115" i="28"/>
  <c r="I37" i="24"/>
  <c r="X37" i="24" s="1"/>
  <c r="F52" i="28"/>
  <c r="M35" i="24"/>
  <c r="J50" i="28"/>
  <c r="L212" i="24"/>
  <c r="I244" i="28"/>
  <c r="J124" i="24"/>
  <c r="G147" i="28"/>
  <c r="J62" i="24"/>
  <c r="G79" i="28"/>
  <c r="E146" i="28"/>
  <c r="H123" i="24"/>
  <c r="O123" i="25"/>
  <c r="R39" i="25"/>
  <c r="M54" i="28" s="1"/>
  <c r="O39" i="24"/>
  <c r="D54" i="28"/>
  <c r="O54" i="28" s="1"/>
  <c r="I67" i="24"/>
  <c r="X67" i="24" s="1"/>
  <c r="F84" i="28"/>
  <c r="E145" i="28"/>
  <c r="H122" i="24"/>
  <c r="O122" i="25"/>
  <c r="K191" i="46" s="1"/>
  <c r="J212" i="24"/>
  <c r="G244" i="28"/>
  <c r="K35" i="24"/>
  <c r="H50" i="28"/>
  <c r="E117" i="28"/>
  <c r="H97" i="24"/>
  <c r="O97" i="25"/>
  <c r="G92" i="24"/>
  <c r="B112" i="28"/>
  <c r="G94" i="24"/>
  <c r="B114" i="28"/>
  <c r="G95" i="24"/>
  <c r="B115" i="28"/>
  <c r="G97" i="24"/>
  <c r="B117" i="28"/>
  <c r="B1255" i="28"/>
  <c r="G1133" i="24"/>
  <c r="D1222" i="28"/>
  <c r="O1103" i="24"/>
  <c r="H1222" i="28"/>
  <c r="K1103" i="24"/>
  <c r="L1073" i="24"/>
  <c r="I1189" i="28"/>
  <c r="L984" i="24"/>
  <c r="I1091" i="28"/>
  <c r="F1188" i="28"/>
  <c r="I1072" i="24"/>
  <c r="X1072" i="24" s="1"/>
  <c r="F1156" i="28"/>
  <c r="I1043" i="24"/>
  <c r="X1043" i="24" s="1"/>
  <c r="G1315" i="28"/>
  <c r="J1187" i="24"/>
  <c r="E1282" i="28"/>
  <c r="H1157" i="24"/>
  <c r="O1157" i="25"/>
  <c r="K1282" i="28" s="1"/>
  <c r="N1282" i="28" s="1"/>
  <c r="I923" i="24"/>
  <c r="X923" i="24" s="1"/>
  <c r="F1024" i="28"/>
  <c r="R923" i="25"/>
  <c r="M1024" i="28" s="1"/>
  <c r="O923" i="24"/>
  <c r="D1024" i="28"/>
  <c r="D1153" i="28"/>
  <c r="O1040" i="24"/>
  <c r="B1313" i="28"/>
  <c r="G1185" i="24"/>
  <c r="R981" i="25"/>
  <c r="M1088" i="28" s="1"/>
  <c r="O981" i="24"/>
  <c r="D1088" i="28"/>
  <c r="E1184" i="28"/>
  <c r="H1068" i="24"/>
  <c r="O1068" i="25"/>
  <c r="J834" i="24"/>
  <c r="G926" i="28"/>
  <c r="K1096" i="24"/>
  <c r="H1215" i="28"/>
  <c r="G1215" i="28"/>
  <c r="J1096" i="24"/>
  <c r="J1183" i="28"/>
  <c r="M1067" i="24"/>
  <c r="D1119" i="28"/>
  <c r="O1009" i="24"/>
  <c r="I1067" i="24"/>
  <c r="X1067" i="24" s="1"/>
  <c r="F1183" i="28"/>
  <c r="I978" i="24"/>
  <c r="X978" i="24" s="1"/>
  <c r="F1085" i="28"/>
  <c r="M949" i="24"/>
  <c r="J1053" i="28"/>
  <c r="L1008" i="24"/>
  <c r="I1118" i="28"/>
  <c r="J832" i="24"/>
  <c r="G924" i="28"/>
  <c r="O1036" i="24"/>
  <c r="D1149" i="28"/>
  <c r="H827" i="28"/>
  <c r="K744" i="24"/>
  <c r="I1064" i="24"/>
  <c r="X1064" i="24" s="1"/>
  <c r="F1180" i="28"/>
  <c r="G744" i="24"/>
  <c r="B827" i="28"/>
  <c r="O1064" i="25"/>
  <c r="E1180" i="28"/>
  <c r="H1064" i="24"/>
  <c r="R976" i="25"/>
  <c r="M1083" i="28" s="1"/>
  <c r="O976" i="24"/>
  <c r="D1083" i="28"/>
  <c r="I771" i="24"/>
  <c r="X771" i="24" s="1"/>
  <c r="F857" i="28"/>
  <c r="J742" i="24"/>
  <c r="G825" i="28"/>
  <c r="J917" i="24"/>
  <c r="G1018" i="28"/>
  <c r="I800" i="24"/>
  <c r="X800" i="24" s="1"/>
  <c r="F889" i="28"/>
  <c r="D1211" i="28"/>
  <c r="O1092" i="24"/>
  <c r="E761" i="28"/>
  <c r="O684" i="25"/>
  <c r="H684" i="24"/>
  <c r="W1149" i="24"/>
  <c r="H1120" i="24"/>
  <c r="E1242" i="28"/>
  <c r="O1120" i="25"/>
  <c r="K1242" i="28" s="1"/>
  <c r="N1242" i="28" s="1"/>
  <c r="H857" i="24"/>
  <c r="O857" i="25"/>
  <c r="E952" i="28"/>
  <c r="M945" i="24"/>
  <c r="J1049" i="28"/>
  <c r="H1242" i="28"/>
  <c r="K1120" i="24"/>
  <c r="J945" i="24"/>
  <c r="G1049" i="28"/>
  <c r="L828" i="24"/>
  <c r="I920" i="28"/>
  <c r="K654" i="24"/>
  <c r="H728" i="28"/>
  <c r="G1119" i="24"/>
  <c r="B1241" i="28"/>
  <c r="I1305" i="28"/>
  <c r="L1177" i="24"/>
  <c r="G1080" i="28"/>
  <c r="J973" i="24"/>
  <c r="G791" i="28"/>
  <c r="J711" i="24"/>
  <c r="F1145" i="28"/>
  <c r="I1032" i="24"/>
  <c r="X1032" i="24" s="1"/>
  <c r="I1304" i="28"/>
  <c r="L1176" i="24"/>
  <c r="I1002" i="24"/>
  <c r="X1002" i="24" s="1"/>
  <c r="F1112" i="28"/>
  <c r="H758" i="28"/>
  <c r="K681" i="24"/>
  <c r="G973" i="24"/>
  <c r="B1080" i="28"/>
  <c r="E950" i="28"/>
  <c r="O855" i="25"/>
  <c r="H855" i="24"/>
  <c r="H797" i="24"/>
  <c r="O797" i="25"/>
  <c r="E886" i="28"/>
  <c r="R885" i="25"/>
  <c r="M983" i="28" s="1"/>
  <c r="O885" i="24"/>
  <c r="D983" i="28"/>
  <c r="J797" i="24"/>
  <c r="G886" i="28"/>
  <c r="I739" i="24"/>
  <c r="X739" i="24" s="1"/>
  <c r="F822" i="28"/>
  <c r="K854" i="24"/>
  <c r="H949" i="28"/>
  <c r="L1117" i="24"/>
  <c r="I1239" i="28"/>
  <c r="W1174" i="24"/>
  <c r="J1206" i="28"/>
  <c r="M1087" i="24"/>
  <c r="H680" i="24"/>
  <c r="O680" i="25"/>
  <c r="E757" i="28"/>
  <c r="J1207" i="28"/>
  <c r="M1088" i="24"/>
  <c r="J916" i="28"/>
  <c r="M824" i="24"/>
  <c r="K969" i="24"/>
  <c r="H1076" i="28"/>
  <c r="H592" i="24"/>
  <c r="O592" i="25"/>
  <c r="E660" i="28"/>
  <c r="J723" i="28"/>
  <c r="M649" i="24"/>
  <c r="B755" i="28"/>
  <c r="G678" i="24"/>
  <c r="K678" i="24"/>
  <c r="H755" i="28"/>
  <c r="O1086" i="25"/>
  <c r="K1205" i="28" s="1"/>
  <c r="N1205" i="28" s="1"/>
  <c r="E1205" i="28"/>
  <c r="H1086" i="24"/>
  <c r="G563" i="28"/>
  <c r="J504" i="24"/>
  <c r="G1057" i="24"/>
  <c r="B1173" i="28"/>
  <c r="H620" i="24"/>
  <c r="E691" i="28"/>
  <c r="O620" i="25"/>
  <c r="L967" i="24"/>
  <c r="I1074" i="28"/>
  <c r="H619" i="24"/>
  <c r="E690" i="28"/>
  <c r="O619" i="25"/>
  <c r="K647" i="24"/>
  <c r="H721" i="28"/>
  <c r="J793" i="24"/>
  <c r="G882" i="28"/>
  <c r="O734" i="24"/>
  <c r="R734" i="25"/>
  <c r="M817" i="28" s="1"/>
  <c r="D817" i="28"/>
  <c r="O817" i="28" s="1"/>
  <c r="R821" i="25"/>
  <c r="M913" i="28" s="1"/>
  <c r="O821" i="24"/>
  <c r="D913" i="28"/>
  <c r="O913" i="28" s="1"/>
  <c r="O1056" i="25"/>
  <c r="H1056" i="24"/>
  <c r="E1172" i="28"/>
  <c r="H881" i="24"/>
  <c r="O881" i="25"/>
  <c r="E979" i="28"/>
  <c r="R473" i="25"/>
  <c r="M529" i="28" s="1"/>
  <c r="O473" i="24"/>
  <c r="D529" i="28"/>
  <c r="O529" i="28" s="1"/>
  <c r="B817" i="28"/>
  <c r="G734" i="24"/>
  <c r="L1112" i="24"/>
  <c r="I1234" i="28"/>
  <c r="D849" i="28"/>
  <c r="O849" i="28" s="1"/>
  <c r="O763" i="24"/>
  <c r="R763" i="25"/>
  <c r="M849" i="28" s="1"/>
  <c r="D625" i="28"/>
  <c r="O625" i="28" s="1"/>
  <c r="R560" i="25"/>
  <c r="M625" i="28" s="1"/>
  <c r="O560" i="24"/>
  <c r="H689" i="28"/>
  <c r="K618" i="24"/>
  <c r="H646" i="24"/>
  <c r="O646" i="25"/>
  <c r="E720" i="28"/>
  <c r="M1025" i="24"/>
  <c r="J1138" i="28"/>
  <c r="K646" i="24"/>
  <c r="H720" i="28"/>
  <c r="G618" i="24"/>
  <c r="B689" i="28"/>
  <c r="F1201" i="28"/>
  <c r="I1082" i="24"/>
  <c r="X1082" i="24" s="1"/>
  <c r="M761" i="24"/>
  <c r="J847" i="28"/>
  <c r="M529" i="24"/>
  <c r="J591" i="28"/>
  <c r="B1104" i="28"/>
  <c r="G994" i="24"/>
  <c r="I993" i="24"/>
  <c r="X993" i="24" s="1"/>
  <c r="F1103" i="28"/>
  <c r="J818" i="24"/>
  <c r="G910" i="28"/>
  <c r="R412" i="25"/>
  <c r="M462" i="28" s="1"/>
  <c r="O412" i="24"/>
  <c r="D462" i="28"/>
  <c r="O462" i="28" s="1"/>
  <c r="J878" i="28"/>
  <c r="M789" i="24"/>
  <c r="F398" i="28"/>
  <c r="I354" i="24"/>
  <c r="X354" i="24" s="1"/>
  <c r="H354" i="24"/>
  <c r="E398" i="28"/>
  <c r="O354" i="25"/>
  <c r="O701" i="25"/>
  <c r="E781" i="28"/>
  <c r="H701" i="24"/>
  <c r="B527" i="28"/>
  <c r="G471" i="24"/>
  <c r="J383" i="24"/>
  <c r="G430" i="28"/>
  <c r="J584" i="24"/>
  <c r="G652" i="28"/>
  <c r="J672" i="24"/>
  <c r="G749" i="28"/>
  <c r="J614" i="24"/>
  <c r="G685" i="28"/>
  <c r="G906" i="24"/>
  <c r="B1007" i="28"/>
  <c r="L498" i="24"/>
  <c r="I557" i="28"/>
  <c r="G653" i="28"/>
  <c r="J585" i="24"/>
  <c r="K903" i="24"/>
  <c r="H1004" i="28"/>
  <c r="M439" i="24"/>
  <c r="J492" i="28"/>
  <c r="J587" i="28"/>
  <c r="M525" i="24"/>
  <c r="L524" i="24"/>
  <c r="I586" i="28"/>
  <c r="D492" i="28"/>
  <c r="O492" i="28" s="1"/>
  <c r="R439" i="25"/>
  <c r="M492" i="28" s="1"/>
  <c r="O439" i="24"/>
  <c r="G588" i="28"/>
  <c r="J526" i="24"/>
  <c r="I902" i="24"/>
  <c r="X902" i="24" s="1"/>
  <c r="F1003" i="28"/>
  <c r="R904" i="25"/>
  <c r="M1005" i="28" s="1"/>
  <c r="O904" i="24"/>
  <c r="D1005" i="28"/>
  <c r="K554" i="24"/>
  <c r="H619" i="28"/>
  <c r="O756" i="25"/>
  <c r="E842" i="28"/>
  <c r="H756" i="24"/>
  <c r="F906" i="28"/>
  <c r="I814" i="24"/>
  <c r="X814" i="24" s="1"/>
  <c r="M147" i="24"/>
  <c r="J170" i="28"/>
  <c r="J139" i="28"/>
  <c r="M119" i="24"/>
  <c r="K466" i="24"/>
  <c r="H522" i="28"/>
  <c r="L611" i="24"/>
  <c r="I682" i="28"/>
  <c r="I380" i="24"/>
  <c r="X380" i="24" s="1"/>
  <c r="F427" i="28"/>
  <c r="G584" i="24"/>
  <c r="B652" i="28"/>
  <c r="L872" i="24"/>
  <c r="I970" i="28"/>
  <c r="H813" i="24"/>
  <c r="E905" i="28"/>
  <c r="O813" i="25"/>
  <c r="J784" i="24"/>
  <c r="G873" i="28"/>
  <c r="J169" i="28"/>
  <c r="M146" i="24"/>
  <c r="L495" i="24"/>
  <c r="I554" i="28"/>
  <c r="K640" i="24"/>
  <c r="H714" i="28"/>
  <c r="H169" i="28"/>
  <c r="K146" i="24"/>
  <c r="M349" i="24"/>
  <c r="J393" i="28"/>
  <c r="M785" i="24"/>
  <c r="J874" i="28"/>
  <c r="L755" i="24"/>
  <c r="I841" i="28"/>
  <c r="B491" i="28"/>
  <c r="G438" i="24"/>
  <c r="K727" i="24"/>
  <c r="H810" i="28"/>
  <c r="I669" i="24"/>
  <c r="X669" i="24" s="1"/>
  <c r="F746" i="28"/>
  <c r="I640" i="24"/>
  <c r="X640" i="24" s="1"/>
  <c r="F714" i="28"/>
  <c r="J320" i="24"/>
  <c r="G361" i="28"/>
  <c r="I668" i="24"/>
  <c r="X668" i="24" s="1"/>
  <c r="F745" i="28"/>
  <c r="L552" i="24"/>
  <c r="I617" i="28"/>
  <c r="O87" i="24"/>
  <c r="D104" i="28"/>
  <c r="O104" i="28" s="1"/>
  <c r="R87" i="25"/>
  <c r="M104" i="28" s="1"/>
  <c r="G784" i="24"/>
  <c r="B873" i="28"/>
  <c r="B810" i="28"/>
  <c r="G727" i="24"/>
  <c r="J551" i="24"/>
  <c r="G616" i="28"/>
  <c r="I463" i="24"/>
  <c r="X463" i="24" s="1"/>
  <c r="F519" i="28"/>
  <c r="O406" i="25"/>
  <c r="H406" i="24"/>
  <c r="E456" i="28"/>
  <c r="J754" i="24"/>
  <c r="G840" i="28"/>
  <c r="B297" i="28"/>
  <c r="G262" i="24"/>
  <c r="J137" i="28"/>
  <c r="M117" i="24"/>
  <c r="J552" i="24"/>
  <c r="G617" i="28"/>
  <c r="F169" i="28"/>
  <c r="I146" i="24"/>
  <c r="X146" i="24" s="1"/>
  <c r="F424" i="28"/>
  <c r="I377" i="24"/>
  <c r="X377" i="24" s="1"/>
  <c r="L174" i="24"/>
  <c r="I200" i="28"/>
  <c r="I812" i="24"/>
  <c r="X812" i="24" s="1"/>
  <c r="F904" i="28"/>
  <c r="G726" i="24"/>
  <c r="B809" i="28"/>
  <c r="G610" i="24"/>
  <c r="B681" i="28"/>
  <c r="O812" i="24"/>
  <c r="R812" i="25"/>
  <c r="M904" i="28" s="1"/>
  <c r="D904" i="28"/>
  <c r="O904" i="28" s="1"/>
  <c r="K754" i="24"/>
  <c r="H840" i="28"/>
  <c r="M464" i="24"/>
  <c r="J520" i="28"/>
  <c r="F808" i="28"/>
  <c r="I725" i="24"/>
  <c r="X725" i="24" s="1"/>
  <c r="G87" i="24"/>
  <c r="B104" i="28"/>
  <c r="G349" i="24"/>
  <c r="B393" i="28"/>
  <c r="J580" i="24"/>
  <c r="G648" i="28"/>
  <c r="F871" i="28"/>
  <c r="I782" i="24"/>
  <c r="X782" i="24" s="1"/>
  <c r="G493" i="24"/>
  <c r="B552" i="28"/>
  <c r="H579" i="24"/>
  <c r="O579" i="25"/>
  <c r="E647" i="28"/>
  <c r="J647" i="28"/>
  <c r="M579" i="24"/>
  <c r="I550" i="24"/>
  <c r="X550" i="24" s="1"/>
  <c r="F615" i="28"/>
  <c r="I579" i="24"/>
  <c r="X579" i="24" s="1"/>
  <c r="F647" i="28"/>
  <c r="F391" i="28"/>
  <c r="I347" i="24"/>
  <c r="X347" i="24" s="1"/>
  <c r="B328" i="28"/>
  <c r="G290" i="24"/>
  <c r="E1321" i="28"/>
  <c r="H1193" i="24"/>
  <c r="O1193" i="25"/>
  <c r="K1321" i="28" s="1"/>
  <c r="N1321" i="28" s="1"/>
  <c r="H1321" i="28"/>
  <c r="K1193" i="24"/>
  <c r="F1321" i="28"/>
  <c r="B1289" i="28"/>
  <c r="G1164" i="24"/>
  <c r="M1134" i="24"/>
  <c r="J1256" i="28"/>
  <c r="M1192" i="24"/>
  <c r="J1320" i="28"/>
  <c r="G1190" i="24"/>
  <c r="B1318" i="28"/>
  <c r="G1191" i="24"/>
  <c r="B1319" i="28"/>
  <c r="H1223" i="28"/>
  <c r="K1104" i="24"/>
  <c r="J1286" i="28"/>
  <c r="M1161" i="24"/>
  <c r="G1318" i="28"/>
  <c r="J1190" i="24"/>
  <c r="D1190" i="28"/>
  <c r="O1074" i="24"/>
  <c r="D1286" i="28"/>
  <c r="O1161" i="24"/>
  <c r="L1103" i="24"/>
  <c r="I1222" i="28"/>
  <c r="H1190" i="28"/>
  <c r="K1074" i="24"/>
  <c r="G1286" i="28"/>
  <c r="J1161" i="24"/>
  <c r="W1189" i="24"/>
  <c r="J1221" i="28"/>
  <c r="M1102" i="24"/>
  <c r="F1125" i="28"/>
  <c r="I1015" i="24"/>
  <c r="X1015" i="24" s="1"/>
  <c r="B1221" i="28"/>
  <c r="G1102" i="24"/>
  <c r="E1221" i="28"/>
  <c r="H1102" i="24"/>
  <c r="O1102" i="25"/>
  <c r="K1221" i="28" s="1"/>
  <c r="N1221" i="28" s="1"/>
  <c r="D1221" i="28"/>
  <c r="O1102" i="24"/>
  <c r="F1157" i="28"/>
  <c r="I1044" i="24"/>
  <c r="X1044" i="24" s="1"/>
  <c r="G1125" i="28"/>
  <c r="J1015" i="24"/>
  <c r="O1015" i="25"/>
  <c r="M1014" i="24"/>
  <c r="J1124" i="28"/>
  <c r="J1252" i="28"/>
  <c r="M1130" i="24"/>
  <c r="J1159" i="24"/>
  <c r="G1284" i="28"/>
  <c r="W1188" i="24"/>
  <c r="K1159" i="24"/>
  <c r="H1284" i="28"/>
  <c r="F1284" i="28"/>
  <c r="G1130" i="24"/>
  <c r="B1252" i="28"/>
  <c r="L1014" i="24"/>
  <c r="I1124" i="28"/>
  <c r="O1188" i="25"/>
  <c r="K1316" i="28" s="1"/>
  <c r="N1316" i="28" s="1"/>
  <c r="H1188" i="24"/>
  <c r="E1316" i="28"/>
  <c r="K1043" i="24"/>
  <c r="H1156" i="28"/>
  <c r="D1188" i="28"/>
  <c r="O1072" i="24"/>
  <c r="R954" i="25"/>
  <c r="M1058" i="28" s="1"/>
  <c r="D1058" i="28"/>
  <c r="O954" i="24"/>
  <c r="H1155" i="28"/>
  <c r="K1042" i="24"/>
  <c r="W1187" i="24"/>
  <c r="D1123" i="28"/>
  <c r="O1013" i="24"/>
  <c r="J1315" i="28"/>
  <c r="M1187" i="24"/>
  <c r="G1187" i="24"/>
  <c r="B1315" i="28"/>
  <c r="F1187" i="28"/>
  <c r="I1071" i="24"/>
  <c r="X1071" i="24" s="1"/>
  <c r="I1100" i="24"/>
  <c r="X1100" i="24" s="1"/>
  <c r="F1219" i="28"/>
  <c r="G984" i="24"/>
  <c r="B1091" i="28"/>
  <c r="J1187" i="28"/>
  <c r="M1071" i="24"/>
  <c r="O1187" i="24"/>
  <c r="D1315" i="28"/>
  <c r="G1218" i="28"/>
  <c r="J1099" i="24"/>
  <c r="K924" i="24"/>
  <c r="H1025" i="28"/>
  <c r="I1070" i="24"/>
  <c r="X1070" i="24" s="1"/>
  <c r="F1186" i="28"/>
  <c r="L924" i="24"/>
  <c r="I1025" i="28"/>
  <c r="B1282" i="28"/>
  <c r="G1157" i="24"/>
  <c r="D1218" i="28"/>
  <c r="O1099" i="24"/>
  <c r="G1122" i="28"/>
  <c r="J1012" i="24"/>
  <c r="K953" i="24"/>
  <c r="H1057" i="28"/>
  <c r="D1025" i="28"/>
  <c r="R924" i="25"/>
  <c r="M1025" i="28" s="1"/>
  <c r="O924" i="24"/>
  <c r="J895" i="24"/>
  <c r="G993" i="28"/>
  <c r="E1122" i="28"/>
  <c r="O1012" i="25"/>
  <c r="H1012" i="24"/>
  <c r="J1024" i="28"/>
  <c r="M923" i="24"/>
  <c r="K1040" i="24"/>
  <c r="H1153" i="28"/>
  <c r="G1281" i="28"/>
  <c r="J1156" i="24"/>
  <c r="D1249" i="28"/>
  <c r="O1127" i="24"/>
  <c r="L1156" i="24"/>
  <c r="I1281" i="28"/>
  <c r="F1185" i="28"/>
  <c r="I1069" i="24"/>
  <c r="X1069" i="24" s="1"/>
  <c r="B993" i="28"/>
  <c r="G895" i="24"/>
  <c r="B1121" i="28"/>
  <c r="G1011" i="24"/>
  <c r="K864" i="24"/>
  <c r="H959" i="28"/>
  <c r="G959" i="28"/>
  <c r="J864" i="24"/>
  <c r="H981" i="24"/>
  <c r="O981" i="25"/>
  <c r="E1088" i="28"/>
  <c r="D1121" i="28"/>
  <c r="O1011" i="24"/>
  <c r="M1069" i="24"/>
  <c r="J1185" i="28"/>
  <c r="I864" i="24"/>
  <c r="X864" i="24" s="1"/>
  <c r="F959" i="28"/>
  <c r="J959" i="28"/>
  <c r="M864" i="24"/>
  <c r="F1217" i="28"/>
  <c r="I1098" i="24"/>
  <c r="X1098" i="24" s="1"/>
  <c r="J1088" i="28"/>
  <c r="M981" i="24"/>
  <c r="E958" i="28"/>
  <c r="H863" i="24"/>
  <c r="O863" i="25"/>
  <c r="I1312" i="28"/>
  <c r="L1184" i="24"/>
  <c r="G1184" i="28"/>
  <c r="J1068" i="24"/>
  <c r="G1023" i="28"/>
  <c r="J922" i="24"/>
  <c r="M1010" i="24"/>
  <c r="J1120" i="28"/>
  <c r="B1248" i="28"/>
  <c r="G1126" i="24"/>
  <c r="G1068" i="24"/>
  <c r="B1184" i="28"/>
  <c r="O980" i="24"/>
  <c r="D1087" i="28"/>
  <c r="R980" i="25"/>
  <c r="M1087" i="28" s="1"/>
  <c r="I926" i="28"/>
  <c r="L834" i="24"/>
  <c r="G1055" i="28"/>
  <c r="J951" i="24"/>
  <c r="H951" i="24"/>
  <c r="E1055" i="28"/>
  <c r="O951" i="25"/>
  <c r="H980" i="24"/>
  <c r="E1087" i="28"/>
  <c r="O980" i="25"/>
  <c r="L1068" i="24"/>
  <c r="I1184" i="28"/>
  <c r="D1216" i="28"/>
  <c r="O1097" i="24"/>
  <c r="G1022" i="28"/>
  <c r="J921" i="24"/>
  <c r="H979" i="24"/>
  <c r="E1086" i="28"/>
  <c r="O979" i="25"/>
  <c r="K861" i="24"/>
  <c r="H956" i="28"/>
  <c r="O1096" i="24"/>
  <c r="D1215" i="28"/>
  <c r="J1038" i="24"/>
  <c r="G1151" i="28"/>
  <c r="G863" i="24"/>
  <c r="B958" i="28"/>
  <c r="J978" i="24"/>
  <c r="G1085" i="28"/>
  <c r="D1054" i="28"/>
  <c r="R950" i="25"/>
  <c r="M1054" i="28" s="1"/>
  <c r="O950" i="24"/>
  <c r="G951" i="24"/>
  <c r="B1055" i="28"/>
  <c r="K921" i="24"/>
  <c r="H1022" i="28"/>
  <c r="L950" i="24"/>
  <c r="I1054" i="28"/>
  <c r="G1038" i="24"/>
  <c r="B1151" i="28"/>
  <c r="I921" i="24"/>
  <c r="X921" i="24" s="1"/>
  <c r="F1022" i="28"/>
  <c r="F1086" i="28"/>
  <c r="I979" i="24"/>
  <c r="X979" i="24" s="1"/>
  <c r="E1022" i="28"/>
  <c r="H921" i="24"/>
  <c r="O921" i="25"/>
  <c r="J1150" i="28"/>
  <c r="M1037" i="24"/>
  <c r="M979" i="24"/>
  <c r="J1086" i="28"/>
  <c r="I1086" i="28"/>
  <c r="L979" i="24"/>
  <c r="I804" i="24"/>
  <c r="X804" i="24" s="1"/>
  <c r="F893" i="28"/>
  <c r="H924" i="28"/>
  <c r="K832" i="24"/>
  <c r="J949" i="24"/>
  <c r="G1053" i="28"/>
  <c r="J1085" i="28"/>
  <c r="M978" i="24"/>
  <c r="I920" i="24"/>
  <c r="X920" i="24" s="1"/>
  <c r="F1021" i="28"/>
  <c r="D1278" i="28"/>
  <c r="O1153" i="24"/>
  <c r="K1095" i="24"/>
  <c r="H1214" i="28"/>
  <c r="I1246" i="28"/>
  <c r="L1124" i="24"/>
  <c r="D1150" i="28"/>
  <c r="O1037" i="24"/>
  <c r="O861" i="25"/>
  <c r="H861" i="24"/>
  <c r="E956" i="28"/>
  <c r="G1095" i="24"/>
  <c r="B1214" i="28"/>
  <c r="L1182" i="24"/>
  <c r="I1310" i="28"/>
  <c r="I949" i="24"/>
  <c r="X949" i="24" s="1"/>
  <c r="F1053" i="28"/>
  <c r="D924" i="28"/>
  <c r="O924" i="28" s="1"/>
  <c r="R832" i="25"/>
  <c r="M924" i="28" s="1"/>
  <c r="O832" i="24"/>
  <c r="H1085" i="28"/>
  <c r="K978" i="24"/>
  <c r="I861" i="24"/>
  <c r="X861" i="24" s="1"/>
  <c r="F956" i="28"/>
  <c r="H919" i="24"/>
  <c r="O919" i="25"/>
  <c r="E1020" i="28"/>
  <c r="R831" i="25"/>
  <c r="M923" i="28" s="1"/>
  <c r="D923" i="28"/>
  <c r="O923" i="28" s="1"/>
  <c r="O831" i="24"/>
  <c r="G1052" i="28"/>
  <c r="J948" i="24"/>
  <c r="D891" i="28"/>
  <c r="O891" i="28" s="1"/>
  <c r="O802" i="24"/>
  <c r="R802" i="25"/>
  <c r="M891" i="28" s="1"/>
  <c r="L1036" i="24"/>
  <c r="I1149" i="28"/>
  <c r="D1277" i="28"/>
  <c r="O1152" i="24"/>
  <c r="G859" i="28"/>
  <c r="J773" i="24"/>
  <c r="L860" i="24"/>
  <c r="I955" i="28"/>
  <c r="L1123" i="24"/>
  <c r="I1245" i="28"/>
  <c r="R948" i="25"/>
  <c r="M1052" i="28" s="1"/>
  <c r="O948" i="24"/>
  <c r="D1052" i="28"/>
  <c r="G1181" i="24"/>
  <c r="B1309" i="28"/>
  <c r="O773" i="25"/>
  <c r="E859" i="28"/>
  <c r="H773" i="24"/>
  <c r="M1152" i="24"/>
  <c r="J1277" i="28"/>
  <c r="J890" i="24"/>
  <c r="G988" i="28"/>
  <c r="G978" i="24"/>
  <c r="B1085" i="28"/>
  <c r="M802" i="24"/>
  <c r="J891" i="28"/>
  <c r="L890" i="24"/>
  <c r="I988" i="28"/>
  <c r="J1181" i="28"/>
  <c r="M1065" i="24"/>
  <c r="H1007" i="24"/>
  <c r="O1007" i="25"/>
  <c r="E1117" i="28"/>
  <c r="H1180" i="28"/>
  <c r="K1064" i="24"/>
  <c r="G1244" i="28"/>
  <c r="J1122" i="24"/>
  <c r="J1019" i="28"/>
  <c r="M918" i="24"/>
  <c r="E890" i="28"/>
  <c r="H801" i="24"/>
  <c r="O801" i="25"/>
  <c r="I922" i="28"/>
  <c r="L830" i="24"/>
  <c r="D826" i="28"/>
  <c r="O826" i="28" s="1"/>
  <c r="O743" i="24"/>
  <c r="R743" i="25"/>
  <c r="M826" i="28" s="1"/>
  <c r="M772" i="24"/>
  <c r="J858" i="28"/>
  <c r="L714" i="24"/>
  <c r="I794" i="28"/>
  <c r="F1116" i="28"/>
  <c r="I1006" i="24"/>
  <c r="X1006" i="24" s="1"/>
  <c r="J1276" i="28"/>
  <c r="M1151" i="24"/>
  <c r="B1052" i="28"/>
  <c r="G948" i="24"/>
  <c r="O1035" i="25"/>
  <c r="E1148" i="28"/>
  <c r="H1035" i="24"/>
  <c r="G1212" i="28"/>
  <c r="J1093" i="24"/>
  <c r="M1006" i="24"/>
  <c r="J1116" i="28"/>
  <c r="M1064" i="24"/>
  <c r="J1180" i="28"/>
  <c r="L918" i="24"/>
  <c r="I1019" i="28"/>
  <c r="F1276" i="28"/>
  <c r="K1151" i="24"/>
  <c r="H1276" i="28"/>
  <c r="K947" i="24"/>
  <c r="H1051" i="28"/>
  <c r="W1180" i="24"/>
  <c r="G1276" i="28"/>
  <c r="J1151" i="24"/>
  <c r="G802" i="24"/>
  <c r="B891" i="28"/>
  <c r="K800" i="24"/>
  <c r="H889" i="28"/>
  <c r="I684" i="24"/>
  <c r="X684" i="24" s="1"/>
  <c r="F761" i="28"/>
  <c r="O1005" i="25"/>
  <c r="H1005" i="24"/>
  <c r="E1115" i="28"/>
  <c r="L1005" i="24"/>
  <c r="I1115" i="28"/>
  <c r="I946" i="24"/>
  <c r="X946" i="24" s="1"/>
  <c r="F1050" i="28"/>
  <c r="G761" i="28"/>
  <c r="J684" i="24"/>
  <c r="H1115" i="28"/>
  <c r="K1005" i="24"/>
  <c r="I1243" i="28"/>
  <c r="L1121" i="24"/>
  <c r="I1063" i="24"/>
  <c r="X1063" i="24" s="1"/>
  <c r="F1179" i="28"/>
  <c r="K684" i="24"/>
  <c r="H761" i="28"/>
  <c r="K946" i="24"/>
  <c r="H1050" i="28"/>
  <c r="D889" i="28"/>
  <c r="O889" i="28" s="1"/>
  <c r="R800" i="25"/>
  <c r="M889" i="28" s="1"/>
  <c r="O800" i="24"/>
  <c r="J1243" i="28"/>
  <c r="M1121" i="24"/>
  <c r="E793" i="28"/>
  <c r="O713" i="25"/>
  <c r="H713" i="24"/>
  <c r="J946" i="24"/>
  <c r="G1050" i="28"/>
  <c r="J888" i="24"/>
  <c r="G986" i="28"/>
  <c r="I761" i="28"/>
  <c r="L684" i="24"/>
  <c r="I921" i="28"/>
  <c r="L829" i="24"/>
  <c r="G859" i="24"/>
  <c r="B954" i="28"/>
  <c r="M858" i="24"/>
  <c r="J953" i="28"/>
  <c r="K742" i="24"/>
  <c r="H825" i="28"/>
  <c r="J1092" i="24"/>
  <c r="G1211" i="28"/>
  <c r="D1275" i="28"/>
  <c r="O1150" i="24"/>
  <c r="D1115" i="28"/>
  <c r="O1005" i="24"/>
  <c r="H857" i="28"/>
  <c r="K771" i="24"/>
  <c r="B826" i="28"/>
  <c r="G743" i="24"/>
  <c r="M946" i="24"/>
  <c r="J1050" i="28"/>
  <c r="M1004" i="24"/>
  <c r="J1114" i="28"/>
  <c r="E792" i="28"/>
  <c r="O712" i="25"/>
  <c r="H712" i="24"/>
  <c r="B1050" i="28"/>
  <c r="G946" i="24"/>
  <c r="D1178" i="28"/>
  <c r="O1062" i="24"/>
  <c r="I916" i="24"/>
  <c r="X916" i="24" s="1"/>
  <c r="F1017" i="28"/>
  <c r="M799" i="24"/>
  <c r="J888" i="28"/>
  <c r="O1004" i="24"/>
  <c r="D1114" i="28"/>
  <c r="L887" i="24"/>
  <c r="I985" i="28"/>
  <c r="R799" i="25"/>
  <c r="M888" i="28" s="1"/>
  <c r="O799" i="24"/>
  <c r="D888" i="28"/>
  <c r="O888" i="28" s="1"/>
  <c r="D1274" i="28"/>
  <c r="O1149" i="24"/>
  <c r="K916" i="24"/>
  <c r="H1017" i="28"/>
  <c r="G771" i="24"/>
  <c r="B857" i="28"/>
  <c r="F1081" i="28"/>
  <c r="I974" i="24"/>
  <c r="X974" i="24" s="1"/>
  <c r="H1004" i="24"/>
  <c r="E1114" i="28"/>
  <c r="O1004" i="25"/>
  <c r="B921" i="28"/>
  <c r="G829" i="24"/>
  <c r="L799" i="24"/>
  <c r="I888" i="28"/>
  <c r="K974" i="24"/>
  <c r="H1081" i="28"/>
  <c r="L1062" i="24"/>
  <c r="I1178" i="28"/>
  <c r="E824" i="28"/>
  <c r="O741" i="25"/>
  <c r="H741" i="24"/>
  <c r="E856" i="28"/>
  <c r="O770" i="25"/>
  <c r="H770" i="24"/>
  <c r="G800" i="24"/>
  <c r="B889" i="28"/>
  <c r="D728" i="28"/>
  <c r="O728" i="28" s="1"/>
  <c r="R654" i="25"/>
  <c r="M728" i="28" s="1"/>
  <c r="O654" i="24"/>
  <c r="L712" i="24"/>
  <c r="I792" i="28"/>
  <c r="I741" i="24"/>
  <c r="X741" i="24" s="1"/>
  <c r="F824" i="28"/>
  <c r="B1114" i="28"/>
  <c r="G1004" i="24"/>
  <c r="B1242" i="28"/>
  <c r="G1120" i="24"/>
  <c r="O1062" i="25"/>
  <c r="E1178" i="28"/>
  <c r="H1062" i="24"/>
  <c r="O1149" i="25"/>
  <c r="K1274" i="28" s="1"/>
  <c r="N1274" i="28" s="1"/>
  <c r="H1149" i="24"/>
  <c r="E1274" i="28"/>
  <c r="O1178" i="24"/>
  <c r="D1306" i="28"/>
  <c r="B728" i="28"/>
  <c r="G654" i="24"/>
  <c r="F984" i="28"/>
  <c r="I886" i="24"/>
  <c r="X886" i="24" s="1"/>
  <c r="B792" i="28"/>
  <c r="G712" i="24"/>
  <c r="F823" i="28"/>
  <c r="I740" i="24"/>
  <c r="X740" i="24" s="1"/>
  <c r="O1177" i="24"/>
  <c r="D1305" i="28"/>
  <c r="J885" i="24"/>
  <c r="G983" i="28"/>
  <c r="I791" i="28"/>
  <c r="L711" i="24"/>
  <c r="H973" i="24"/>
  <c r="O973" i="25"/>
  <c r="E1080" i="28"/>
  <c r="G857" i="24"/>
  <c r="B952" i="28"/>
  <c r="E791" i="28"/>
  <c r="H711" i="24"/>
  <c r="O711" i="25"/>
  <c r="I984" i="28"/>
  <c r="L886" i="24"/>
  <c r="I827" i="24"/>
  <c r="X827" i="24" s="1"/>
  <c r="F919" i="28"/>
  <c r="E854" i="28"/>
  <c r="H768" i="24"/>
  <c r="O768" i="25"/>
  <c r="G799" i="24"/>
  <c r="B888" i="28"/>
  <c r="J1177" i="24"/>
  <c r="G1305" i="28"/>
  <c r="L682" i="24"/>
  <c r="I759" i="28"/>
  <c r="E1241" i="28"/>
  <c r="O1119" i="25"/>
  <c r="K1241" i="28" s="1"/>
  <c r="N1241" i="28" s="1"/>
  <c r="H1119" i="24"/>
  <c r="L856" i="24"/>
  <c r="I951" i="28"/>
  <c r="O1032" i="25"/>
  <c r="H1032" i="24"/>
  <c r="E1145" i="28"/>
  <c r="G1177" i="24"/>
  <c r="B1305" i="28"/>
  <c r="L1032" i="24"/>
  <c r="I1145" i="28"/>
  <c r="B824" i="28"/>
  <c r="G741" i="24"/>
  <c r="H1209" i="28"/>
  <c r="K1090" i="24"/>
  <c r="H1080" i="28"/>
  <c r="K973" i="24"/>
  <c r="I915" i="24"/>
  <c r="X915" i="24" s="1"/>
  <c r="F1016" i="28"/>
  <c r="G1241" i="28"/>
  <c r="J1119" i="24"/>
  <c r="O798" i="24"/>
  <c r="D887" i="28"/>
  <c r="O887" i="28" s="1"/>
  <c r="R798" i="25"/>
  <c r="M887" i="28" s="1"/>
  <c r="K856" i="24"/>
  <c r="H951" i="28"/>
  <c r="M797" i="24"/>
  <c r="J886" i="28"/>
  <c r="F758" i="28"/>
  <c r="I681" i="24"/>
  <c r="X681" i="24" s="1"/>
  <c r="G798" i="24"/>
  <c r="B887" i="28"/>
  <c r="R914" i="25"/>
  <c r="M1015" i="28" s="1"/>
  <c r="O914" i="24"/>
  <c r="D1015" i="28"/>
  <c r="O1060" i="25"/>
  <c r="H1060" i="24"/>
  <c r="E1176" i="28"/>
  <c r="J681" i="24"/>
  <c r="G758" i="28"/>
  <c r="O826" i="24"/>
  <c r="D918" i="28"/>
  <c r="O918" i="28" s="1"/>
  <c r="R826" i="25"/>
  <c r="M918" i="28" s="1"/>
  <c r="G1144" i="28"/>
  <c r="J1031" i="24"/>
  <c r="O1147" i="24"/>
  <c r="D1272" i="28"/>
  <c r="O1060" i="24"/>
  <c r="D1176" i="28"/>
  <c r="K652" i="24"/>
  <c r="H726" i="28"/>
  <c r="J710" i="24"/>
  <c r="G790" i="28"/>
  <c r="M768" i="24"/>
  <c r="J854" i="28"/>
  <c r="M1060" i="24"/>
  <c r="J1176" i="28"/>
  <c r="R594" i="25"/>
  <c r="M662" i="28" s="1"/>
  <c r="D662" i="28"/>
  <c r="O662" i="28" s="1"/>
  <c r="O594" i="24"/>
  <c r="G886" i="24"/>
  <c r="B984" i="28"/>
  <c r="O739" i="24"/>
  <c r="R739" i="25"/>
  <c r="M822" i="28" s="1"/>
  <c r="D822" i="28"/>
  <c r="O822" i="28" s="1"/>
  <c r="O797" i="24"/>
  <c r="R797" i="25"/>
  <c r="M886" i="28" s="1"/>
  <c r="D886" i="28"/>
  <c r="O886" i="28" s="1"/>
  <c r="K1060" i="24"/>
  <c r="H1176" i="28"/>
  <c r="O943" i="25"/>
  <c r="E1047" i="28"/>
  <c r="H943" i="24"/>
  <c r="O623" i="24"/>
  <c r="R623" i="25"/>
  <c r="M694" i="28" s="1"/>
  <c r="D694" i="28"/>
  <c r="O694" i="28" s="1"/>
  <c r="O972" i="24"/>
  <c r="D1079" i="28"/>
  <c r="R972" i="25"/>
  <c r="M1079" i="28" s="1"/>
  <c r="G944" i="24"/>
  <c r="B1048" i="28"/>
  <c r="E790" i="28"/>
  <c r="O710" i="25"/>
  <c r="H710" i="24"/>
  <c r="I972" i="24"/>
  <c r="X972" i="24" s="1"/>
  <c r="F1079" i="28"/>
  <c r="K855" i="24"/>
  <c r="H950" i="28"/>
  <c r="K972" i="24"/>
  <c r="H1079" i="28"/>
  <c r="B1016" i="28"/>
  <c r="G915" i="24"/>
  <c r="J914" i="24"/>
  <c r="G1015" i="28"/>
  <c r="L885" i="24"/>
  <c r="I983" i="28"/>
  <c r="B1144" i="28"/>
  <c r="G1031" i="24"/>
  <c r="I914" i="24"/>
  <c r="X914" i="24" s="1"/>
  <c r="F1015" i="28"/>
  <c r="J593" i="24"/>
  <c r="G661" i="28"/>
  <c r="H1111" i="28"/>
  <c r="K1001" i="24"/>
  <c r="I1117" i="24"/>
  <c r="X1117" i="24" s="1"/>
  <c r="F1239" i="28"/>
  <c r="L564" i="24"/>
  <c r="I629" i="28"/>
  <c r="J757" i="28"/>
  <c r="M680" i="24"/>
  <c r="H789" i="28"/>
  <c r="K709" i="24"/>
  <c r="M854" i="24"/>
  <c r="J949" i="28"/>
  <c r="M593" i="24"/>
  <c r="J661" i="28"/>
  <c r="G1271" i="28"/>
  <c r="J1146" i="24"/>
  <c r="F789" i="28"/>
  <c r="I709" i="24"/>
  <c r="X709" i="24" s="1"/>
  <c r="F1143" i="28"/>
  <c r="I1030" i="24"/>
  <c r="X1030" i="24" s="1"/>
  <c r="O825" i="24"/>
  <c r="R825" i="25"/>
  <c r="M917" i="28" s="1"/>
  <c r="D917" i="28"/>
  <c r="O917" i="28" s="1"/>
  <c r="H738" i="24"/>
  <c r="O738" i="25"/>
  <c r="E821" i="28"/>
  <c r="B726" i="28"/>
  <c r="G652" i="24"/>
  <c r="J1030" i="24"/>
  <c r="G1143" i="28"/>
  <c r="H970" i="24"/>
  <c r="O970" i="25"/>
  <c r="E1077" i="28"/>
  <c r="R854" i="25"/>
  <c r="M949" i="28" s="1"/>
  <c r="D949" i="28"/>
  <c r="O949" i="28" s="1"/>
  <c r="O854" i="24"/>
  <c r="I789" i="28"/>
  <c r="L709" i="24"/>
  <c r="E661" i="28"/>
  <c r="H593" i="24"/>
  <c r="O593" i="25"/>
  <c r="R796" i="25"/>
  <c r="M885" i="28" s="1"/>
  <c r="O796" i="24"/>
  <c r="D885" i="28"/>
  <c r="O885" i="28" s="1"/>
  <c r="K651" i="24"/>
  <c r="H725" i="28"/>
  <c r="J1046" i="28"/>
  <c r="M942" i="24"/>
  <c r="J942" i="24"/>
  <c r="G1046" i="28"/>
  <c r="H821" i="28"/>
  <c r="K738" i="24"/>
  <c r="M825" i="24"/>
  <c r="J917" i="28"/>
  <c r="F661" i="28"/>
  <c r="I593" i="24"/>
  <c r="X593" i="24" s="1"/>
  <c r="J821" i="28"/>
  <c r="M738" i="24"/>
  <c r="O564" i="24"/>
  <c r="R564" i="25"/>
  <c r="M629" i="28" s="1"/>
  <c r="D629" i="28"/>
  <c r="O629" i="28" s="1"/>
  <c r="J789" i="28"/>
  <c r="M709" i="24"/>
  <c r="L622" i="24"/>
  <c r="I693" i="28"/>
  <c r="G1111" i="28"/>
  <c r="J1001" i="24"/>
  <c r="K942" i="24"/>
  <c r="H1046" i="28"/>
  <c r="G1145" i="24"/>
  <c r="B1270" i="28"/>
  <c r="O621" i="25"/>
  <c r="E692" i="28"/>
  <c r="H621" i="24"/>
  <c r="G825" i="24"/>
  <c r="B917" i="28"/>
  <c r="H562" i="24"/>
  <c r="E627" i="28"/>
  <c r="O562" i="25"/>
  <c r="L824" i="24"/>
  <c r="I916" i="28"/>
  <c r="I621" i="24"/>
  <c r="X621" i="24" s="1"/>
  <c r="F692" i="28"/>
  <c r="J737" i="24"/>
  <c r="G820" i="28"/>
  <c r="F1076" i="28"/>
  <c r="I969" i="24"/>
  <c r="X969" i="24" s="1"/>
  <c r="I795" i="24"/>
  <c r="X795" i="24" s="1"/>
  <c r="F884" i="28"/>
  <c r="M679" i="24"/>
  <c r="J756" i="28"/>
  <c r="I1302" i="28"/>
  <c r="L1174" i="24"/>
  <c r="H916" i="28"/>
  <c r="K824" i="24"/>
  <c r="F756" i="28"/>
  <c r="I679" i="24"/>
  <c r="X679" i="24" s="1"/>
  <c r="G1205" i="28"/>
  <c r="J1086" i="24"/>
  <c r="I1058" i="24"/>
  <c r="X1058" i="24" s="1"/>
  <c r="F1174" i="28"/>
  <c r="I756" i="28"/>
  <c r="L679" i="24"/>
  <c r="O1058" i="25"/>
  <c r="E1174" i="28"/>
  <c r="H1058" i="24"/>
  <c r="J1116" i="24"/>
  <c r="G1238" i="28"/>
  <c r="G884" i="28"/>
  <c r="J795" i="24"/>
  <c r="J788" i="28"/>
  <c r="M708" i="24"/>
  <c r="H1110" i="28"/>
  <c r="K1000" i="24"/>
  <c r="H852" i="28"/>
  <c r="K766" i="24"/>
  <c r="K853" i="24"/>
  <c r="H948" i="28"/>
  <c r="L1058" i="24"/>
  <c r="I1174" i="28"/>
  <c r="B1014" i="28"/>
  <c r="G913" i="24"/>
  <c r="K1058" i="24"/>
  <c r="H1174" i="28"/>
  <c r="I1206" i="28"/>
  <c r="L1087" i="24"/>
  <c r="K765" i="24"/>
  <c r="H851" i="28"/>
  <c r="W1145" i="24"/>
  <c r="E724" i="28"/>
  <c r="H650" i="24"/>
  <c r="O650" i="25"/>
  <c r="G1143" i="24"/>
  <c r="B1268" i="28"/>
  <c r="H788" i="28"/>
  <c r="K708" i="24"/>
  <c r="B596" i="28"/>
  <c r="G534" i="24"/>
  <c r="J736" i="24"/>
  <c r="G819" i="28"/>
  <c r="M562" i="24"/>
  <c r="J627" i="28"/>
  <c r="H1144" i="24"/>
  <c r="E1269" i="28"/>
  <c r="O1144" i="25"/>
  <c r="K1269" i="28" s="1"/>
  <c r="N1269" i="28" s="1"/>
  <c r="I764" i="24"/>
  <c r="X764" i="24" s="1"/>
  <c r="F850" i="28"/>
  <c r="O504" i="25"/>
  <c r="H504" i="24"/>
  <c r="E563" i="28"/>
  <c r="H1267" i="28"/>
  <c r="F1267" i="28"/>
  <c r="K1142" i="24"/>
  <c r="L503" i="24"/>
  <c r="I562" i="28"/>
  <c r="G691" i="28"/>
  <c r="J620" i="24"/>
  <c r="G1027" i="24"/>
  <c r="B1140" i="28"/>
  <c r="M620" i="24"/>
  <c r="J691" i="28"/>
  <c r="J648" i="24"/>
  <c r="G722" i="28"/>
  <c r="F595" i="28"/>
  <c r="I533" i="24"/>
  <c r="X533" i="24" s="1"/>
  <c r="K620" i="24"/>
  <c r="H691" i="28"/>
  <c r="E1173" i="28"/>
  <c r="H1057" i="24"/>
  <c r="O1057" i="25"/>
  <c r="J999" i="24"/>
  <c r="G1109" i="28"/>
  <c r="M940" i="24"/>
  <c r="J1044" i="28"/>
  <c r="O736" i="25"/>
  <c r="E819" i="28"/>
  <c r="H736" i="24"/>
  <c r="O591" i="25"/>
  <c r="H591" i="24"/>
  <c r="E659" i="28"/>
  <c r="K1115" i="24"/>
  <c r="H1237" i="28"/>
  <c r="I504" i="24"/>
  <c r="X504" i="24" s="1"/>
  <c r="F563" i="28"/>
  <c r="J882" i="24"/>
  <c r="G980" i="28"/>
  <c r="I562" i="24"/>
  <c r="X562" i="24" s="1"/>
  <c r="F627" i="28"/>
  <c r="H678" i="24"/>
  <c r="E755" i="28"/>
  <c r="O678" i="25"/>
  <c r="G970" i="24"/>
  <c r="B1077" i="28"/>
  <c r="I1237" i="28"/>
  <c r="L1115" i="24"/>
  <c r="H852" i="24"/>
  <c r="O852" i="25"/>
  <c r="E947" i="28"/>
  <c r="G883" i="24"/>
  <c r="B981" i="28"/>
  <c r="G1300" i="28"/>
  <c r="J1172" i="24"/>
  <c r="G621" i="24"/>
  <c r="B692" i="28"/>
  <c r="E980" i="28"/>
  <c r="H882" i="24"/>
  <c r="O882" i="25"/>
  <c r="F787" i="28"/>
  <c r="I707" i="24"/>
  <c r="X707" i="24" s="1"/>
  <c r="E1044" i="28"/>
  <c r="O940" i="25"/>
  <c r="H940" i="24"/>
  <c r="B1269" i="28"/>
  <c r="G1144" i="24"/>
  <c r="D1235" i="28"/>
  <c r="O1113" i="24"/>
  <c r="J533" i="24"/>
  <c r="G595" i="28"/>
  <c r="I1235" i="28"/>
  <c r="L1113" i="24"/>
  <c r="M938" i="24"/>
  <c r="J1042" i="28"/>
  <c r="L968" i="24"/>
  <c r="I1075" i="28"/>
  <c r="H562" i="28"/>
  <c r="K503" i="24"/>
  <c r="J594" i="28"/>
  <c r="M532" i="24"/>
  <c r="L1142" i="24"/>
  <c r="I1267" i="28"/>
  <c r="J910" i="24"/>
  <c r="G1011" i="28"/>
  <c r="M1142" i="24"/>
  <c r="J1267" i="28"/>
  <c r="B627" i="28"/>
  <c r="G562" i="24"/>
  <c r="K561" i="24"/>
  <c r="H626" i="28"/>
  <c r="B754" i="28"/>
  <c r="G677" i="24"/>
  <c r="E882" i="28"/>
  <c r="O793" i="25"/>
  <c r="H793" i="24"/>
  <c r="L792" i="24"/>
  <c r="I881" i="28"/>
  <c r="I968" i="24"/>
  <c r="X968" i="24" s="1"/>
  <c r="F1075" i="28"/>
  <c r="G823" i="24"/>
  <c r="B915" i="28"/>
  <c r="L850" i="24"/>
  <c r="I945" i="28"/>
  <c r="B659" i="28"/>
  <c r="G591" i="24"/>
  <c r="H1172" i="28"/>
  <c r="K1056" i="24"/>
  <c r="J1056" i="24"/>
  <c r="G1172" i="28"/>
  <c r="D882" i="28"/>
  <c r="O882" i="28" s="1"/>
  <c r="R793" i="25"/>
  <c r="M882" i="28" s="1"/>
  <c r="O793" i="24"/>
  <c r="D946" i="28"/>
  <c r="O946" i="28" s="1"/>
  <c r="O851" i="24"/>
  <c r="R851" i="25"/>
  <c r="M946" i="28" s="1"/>
  <c r="F658" i="28"/>
  <c r="I590" i="24"/>
  <c r="X590" i="24" s="1"/>
  <c r="J1043" i="28"/>
  <c r="M939" i="24"/>
  <c r="J706" i="24"/>
  <c r="G786" i="28"/>
  <c r="K968" i="24"/>
  <c r="H1075" i="28"/>
  <c r="I1140" i="28"/>
  <c r="L1027" i="24"/>
  <c r="K706" i="24"/>
  <c r="H786" i="28"/>
  <c r="I850" i="28"/>
  <c r="L764" i="24"/>
  <c r="O675" i="24"/>
  <c r="D752" i="28"/>
  <c r="O752" i="28" s="1"/>
  <c r="R675" i="25"/>
  <c r="M752" i="28" s="1"/>
  <c r="J882" i="28"/>
  <c r="M793" i="24"/>
  <c r="F1139" i="28"/>
  <c r="I1026" i="24"/>
  <c r="X1026" i="24" s="1"/>
  <c r="L793" i="24"/>
  <c r="I882" i="28"/>
  <c r="I648" i="24"/>
  <c r="X648" i="24" s="1"/>
  <c r="F722" i="28"/>
  <c r="O676" i="25"/>
  <c r="H676" i="24"/>
  <c r="E753" i="28"/>
  <c r="R503" i="25"/>
  <c r="M562" i="28" s="1"/>
  <c r="O503" i="24"/>
  <c r="D562" i="28"/>
  <c r="O562" i="28" s="1"/>
  <c r="J821" i="24"/>
  <c r="G913" i="28"/>
  <c r="O677" i="24"/>
  <c r="D754" i="28"/>
  <c r="O754" i="28" s="1"/>
  <c r="R677" i="25"/>
  <c r="M754" i="28" s="1"/>
  <c r="J939" i="24"/>
  <c r="G1043" i="28"/>
  <c r="L589" i="24"/>
  <c r="I657" i="28"/>
  <c r="I625" i="28"/>
  <c r="L560" i="24"/>
  <c r="J589" i="24"/>
  <c r="G657" i="28"/>
  <c r="E1107" i="28"/>
  <c r="H997" i="24"/>
  <c r="O997" i="25"/>
  <c r="O530" i="25"/>
  <c r="H530" i="24"/>
  <c r="E592" i="28"/>
  <c r="B1107" i="28"/>
  <c r="G997" i="24"/>
  <c r="M647" i="24"/>
  <c r="J721" i="28"/>
  <c r="G939" i="24"/>
  <c r="B1043" i="28"/>
  <c r="L762" i="24"/>
  <c r="I848" i="28"/>
  <c r="I529" i="28"/>
  <c r="L473" i="24"/>
  <c r="H657" i="28"/>
  <c r="K589" i="24"/>
  <c r="H472" i="24"/>
  <c r="E528" i="28"/>
  <c r="O472" i="25"/>
  <c r="H592" i="28"/>
  <c r="K530" i="24"/>
  <c r="I561" i="28"/>
  <c r="L502" i="24"/>
  <c r="J657" i="28"/>
  <c r="M589" i="24"/>
  <c r="J1055" i="24"/>
  <c r="G1171" i="28"/>
  <c r="B786" i="28"/>
  <c r="G706" i="24"/>
  <c r="M792" i="24"/>
  <c r="J881" i="28"/>
  <c r="J734" i="24"/>
  <c r="G817" i="28"/>
  <c r="H473" i="24"/>
  <c r="O473" i="25"/>
  <c r="E529" i="28"/>
  <c r="J784" i="28"/>
  <c r="M704" i="24"/>
  <c r="G1084" i="24"/>
  <c r="B1203" i="28"/>
  <c r="F1171" i="28"/>
  <c r="I1055" i="24"/>
  <c r="X1055" i="24" s="1"/>
  <c r="O1055" i="24"/>
  <c r="D1171" i="28"/>
  <c r="H1139" i="28"/>
  <c r="K1026" i="24"/>
  <c r="M1026" i="24"/>
  <c r="J1139" i="28"/>
  <c r="D1107" i="28"/>
  <c r="O997" i="24"/>
  <c r="G851" i="24"/>
  <c r="B946" i="28"/>
  <c r="J850" i="24"/>
  <c r="G945" i="28"/>
  <c r="H705" i="24"/>
  <c r="O705" i="25"/>
  <c r="E785" i="28"/>
  <c r="B818" i="28"/>
  <c r="G735" i="24"/>
  <c r="H618" i="24"/>
  <c r="O618" i="25"/>
  <c r="E689" i="28"/>
  <c r="O618" i="24"/>
  <c r="D689" i="28"/>
  <c r="O689" i="28" s="1"/>
  <c r="R618" i="25"/>
  <c r="M689" i="28" s="1"/>
  <c r="I763" i="24"/>
  <c r="X763" i="24" s="1"/>
  <c r="F849" i="28"/>
  <c r="J879" i="24"/>
  <c r="G977" i="28"/>
  <c r="I732" i="24"/>
  <c r="X732" i="24" s="1"/>
  <c r="F815" i="28"/>
  <c r="H791" i="24"/>
  <c r="O791" i="25"/>
  <c r="E880" i="28"/>
  <c r="J1041" i="28"/>
  <c r="M937" i="24"/>
  <c r="G531" i="24"/>
  <c r="B593" i="28"/>
  <c r="G676" i="24"/>
  <c r="B753" i="28"/>
  <c r="K414" i="24"/>
  <c r="H464" i="28"/>
  <c r="F464" i="28"/>
  <c r="I414" i="24"/>
  <c r="X414" i="24" s="1"/>
  <c r="G496" i="28"/>
  <c r="J443" i="24"/>
  <c r="R414" i="25"/>
  <c r="O414" i="24"/>
  <c r="D464" i="28"/>
  <c r="O464" i="28" s="1"/>
  <c r="L675" i="24"/>
  <c r="I752" i="28"/>
  <c r="O443" i="25"/>
  <c r="H443" i="24"/>
  <c r="E496" i="28"/>
  <c r="K1083" i="24"/>
  <c r="H1202" i="28"/>
  <c r="J732" i="24"/>
  <c r="G815" i="28"/>
  <c r="J646" i="24"/>
  <c r="G720" i="28"/>
  <c r="G1053" i="24"/>
  <c r="B1169" i="28"/>
  <c r="B561" i="28"/>
  <c r="G502" i="24"/>
  <c r="E944" i="28"/>
  <c r="O849" i="25"/>
  <c r="H849" i="24"/>
  <c r="O791" i="24"/>
  <c r="R791" i="25"/>
  <c r="M880" i="28" s="1"/>
  <c r="D880" i="28"/>
  <c r="O880" i="28" s="1"/>
  <c r="I879" i="24"/>
  <c r="X879" i="24" s="1"/>
  <c r="F977" i="28"/>
  <c r="G1041" i="28"/>
  <c r="J937" i="24"/>
  <c r="F848" i="28"/>
  <c r="I762" i="24"/>
  <c r="X762" i="24" s="1"/>
  <c r="H1025" i="24"/>
  <c r="E1138" i="28"/>
  <c r="O1025" i="25"/>
  <c r="K879" i="24"/>
  <c r="H977" i="28"/>
  <c r="K1025" i="24"/>
  <c r="H1138" i="28"/>
  <c r="I791" i="24"/>
  <c r="X791" i="24" s="1"/>
  <c r="F880" i="28"/>
  <c r="O1054" i="24"/>
  <c r="D1170" i="28"/>
  <c r="B625" i="28"/>
  <c r="G560" i="24"/>
  <c r="M1052" i="24"/>
  <c r="J1168" i="28"/>
  <c r="M732" i="24"/>
  <c r="J815" i="28"/>
  <c r="O529" i="25"/>
  <c r="E591" i="28"/>
  <c r="H529" i="24"/>
  <c r="H500" i="24"/>
  <c r="E559" i="28"/>
  <c r="O500" i="25"/>
  <c r="B560" i="28"/>
  <c r="G501" i="24"/>
  <c r="I559" i="28"/>
  <c r="L500" i="24"/>
  <c r="H848" i="24"/>
  <c r="O848" i="25"/>
  <c r="E943" i="28"/>
  <c r="D1105" i="28"/>
  <c r="O995" i="24"/>
  <c r="M500" i="24"/>
  <c r="J559" i="28"/>
  <c r="K761" i="24"/>
  <c r="H847" i="28"/>
  <c r="I529" i="24"/>
  <c r="X529" i="24" s="1"/>
  <c r="F591" i="28"/>
  <c r="O616" i="24"/>
  <c r="R616" i="25"/>
  <c r="M687" i="28" s="1"/>
  <c r="D687" i="28"/>
  <c r="O687" i="28" s="1"/>
  <c r="L558" i="24"/>
  <c r="I623" i="28"/>
  <c r="O1023" i="24"/>
  <c r="D1136" i="28"/>
  <c r="G495" i="28"/>
  <c r="J442" i="24"/>
  <c r="M848" i="24"/>
  <c r="J943" i="28"/>
  <c r="K819" i="24"/>
  <c r="H911" i="28"/>
  <c r="J1023" i="24"/>
  <c r="G1136" i="28"/>
  <c r="L761" i="24"/>
  <c r="I847" i="28"/>
  <c r="K384" i="24"/>
  <c r="H431" i="28"/>
  <c r="K616" i="24"/>
  <c r="H687" i="28"/>
  <c r="B496" i="28"/>
  <c r="G443" i="24"/>
  <c r="I965" i="24"/>
  <c r="X965" i="24" s="1"/>
  <c r="F1072" i="28"/>
  <c r="G995" i="24"/>
  <c r="B1105" i="28"/>
  <c r="J645" i="24"/>
  <c r="G719" i="28"/>
  <c r="F911" i="28"/>
  <c r="I819" i="24"/>
  <c r="X819" i="24" s="1"/>
  <c r="I674" i="24"/>
  <c r="X674" i="24" s="1"/>
  <c r="F751" i="28"/>
  <c r="I936" i="24"/>
  <c r="X936" i="24" s="1"/>
  <c r="F1040" i="28"/>
  <c r="G431" i="28"/>
  <c r="J384" i="24"/>
  <c r="M587" i="24"/>
  <c r="J655" i="28"/>
  <c r="O645" i="24"/>
  <c r="R645" i="25"/>
  <c r="M719" i="28" s="1"/>
  <c r="D719" i="28"/>
  <c r="O719" i="28" s="1"/>
  <c r="R384" i="25"/>
  <c r="M431" i="28" s="1"/>
  <c r="O384" i="24"/>
  <c r="D431" i="28"/>
  <c r="O431" i="28" s="1"/>
  <c r="L442" i="24"/>
  <c r="I495" i="28"/>
  <c r="O1052" i="24"/>
  <c r="D1168" i="28"/>
  <c r="I1136" i="28"/>
  <c r="L1023" i="24"/>
  <c r="R732" i="25"/>
  <c r="M815" i="28" s="1"/>
  <c r="O732" i="24"/>
  <c r="D815" i="28"/>
  <c r="O815" i="28" s="1"/>
  <c r="K413" i="24"/>
  <c r="H463" i="28"/>
  <c r="G527" i="28"/>
  <c r="J471" i="24"/>
  <c r="B495" i="28"/>
  <c r="G442" i="24"/>
  <c r="I906" i="24"/>
  <c r="X906" i="24" s="1"/>
  <c r="F1007" i="28"/>
  <c r="K1022" i="24"/>
  <c r="H1135" i="28"/>
  <c r="K935" i="24"/>
  <c r="H1039" i="28"/>
  <c r="G819" i="24"/>
  <c r="B911" i="28"/>
  <c r="I586" i="24"/>
  <c r="X586" i="24" s="1"/>
  <c r="F654" i="28"/>
  <c r="J615" i="24"/>
  <c r="G686" i="28"/>
  <c r="H1103" i="28"/>
  <c r="K993" i="24"/>
  <c r="R760" i="25"/>
  <c r="M846" i="28" s="1"/>
  <c r="O760" i="24"/>
  <c r="D846" i="28"/>
  <c r="O846" i="28" s="1"/>
  <c r="K615" i="24"/>
  <c r="H686" i="28"/>
  <c r="B623" i="28"/>
  <c r="G558" i="24"/>
  <c r="M906" i="24"/>
  <c r="J1007" i="28"/>
  <c r="B592" i="28"/>
  <c r="G530" i="24"/>
  <c r="K643" i="24"/>
  <c r="H717" i="28"/>
  <c r="M383" i="24"/>
  <c r="J430" i="28"/>
  <c r="H615" i="24"/>
  <c r="O615" i="25"/>
  <c r="E686" i="28"/>
  <c r="M731" i="24"/>
  <c r="J814" i="28"/>
  <c r="J1135" i="28"/>
  <c r="M1022" i="24"/>
  <c r="J673" i="24"/>
  <c r="G750" i="28"/>
  <c r="L673" i="24"/>
  <c r="I750" i="28"/>
  <c r="K760" i="24"/>
  <c r="H846" i="28"/>
  <c r="L528" i="24"/>
  <c r="I590" i="28"/>
  <c r="K789" i="24"/>
  <c r="H878" i="28"/>
  <c r="O1022" i="24"/>
  <c r="D1135" i="28"/>
  <c r="M557" i="24"/>
  <c r="J622" i="28"/>
  <c r="D686" i="28"/>
  <c r="O686" i="28" s="1"/>
  <c r="O615" i="24"/>
  <c r="R615" i="25"/>
  <c r="M686" i="28" s="1"/>
  <c r="J994" i="24"/>
  <c r="G1104" i="28"/>
  <c r="L760" i="24"/>
  <c r="I846" i="28"/>
  <c r="M994" i="24"/>
  <c r="J1104" i="28"/>
  <c r="J494" i="28"/>
  <c r="M441" i="24"/>
  <c r="G1022" i="24"/>
  <c r="B1135" i="28"/>
  <c r="K498" i="24"/>
  <c r="H557" i="28"/>
  <c r="M556" i="24"/>
  <c r="J621" i="28"/>
  <c r="E974" i="28"/>
  <c r="H876" i="24"/>
  <c r="O876" i="25"/>
  <c r="R643" i="25"/>
  <c r="M717" i="28" s="1"/>
  <c r="O643" i="24"/>
  <c r="D717" i="28"/>
  <c r="O717" i="28" s="1"/>
  <c r="I701" i="24"/>
  <c r="X701" i="24" s="1"/>
  <c r="F781" i="28"/>
  <c r="K963" i="24"/>
  <c r="H1070" i="28"/>
  <c r="J845" i="28"/>
  <c r="M759" i="24"/>
  <c r="L788" i="24"/>
  <c r="I877" i="28"/>
  <c r="F461" i="28"/>
  <c r="I411" i="24"/>
  <c r="X411" i="24" s="1"/>
  <c r="I730" i="24"/>
  <c r="X730" i="24" s="1"/>
  <c r="F813" i="28"/>
  <c r="F493" i="28"/>
  <c r="I440" i="24"/>
  <c r="X440" i="24" s="1"/>
  <c r="I963" i="24"/>
  <c r="X963" i="24" s="1"/>
  <c r="F1070" i="28"/>
  <c r="L614" i="24"/>
  <c r="I685" i="28"/>
  <c r="G847" i="24"/>
  <c r="B942" i="28"/>
  <c r="B846" i="28"/>
  <c r="G760" i="24"/>
  <c r="O353" i="24"/>
  <c r="R353" i="25"/>
  <c r="M397" i="28" s="1"/>
  <c r="D397" i="28"/>
  <c r="O397" i="28" s="1"/>
  <c r="G702" i="24"/>
  <c r="B782" i="28"/>
  <c r="J1006" i="28"/>
  <c r="M905" i="24"/>
  <c r="K934" i="24"/>
  <c r="H1038" i="28"/>
  <c r="H498" i="24"/>
  <c r="O498" i="25"/>
  <c r="E557" i="28"/>
  <c r="L672" i="24"/>
  <c r="I749" i="28"/>
  <c r="I653" i="28"/>
  <c r="L585" i="24"/>
  <c r="H788" i="24"/>
  <c r="O788" i="25"/>
  <c r="E877" i="28"/>
  <c r="J701" i="24"/>
  <c r="G781" i="28"/>
  <c r="L701" i="24"/>
  <c r="I781" i="28"/>
  <c r="I643" i="24"/>
  <c r="X643" i="24" s="1"/>
  <c r="F717" i="28"/>
  <c r="B558" i="28"/>
  <c r="G499" i="24"/>
  <c r="J876" i="24"/>
  <c r="G974" i="28"/>
  <c r="I672" i="24"/>
  <c r="X672" i="24" s="1"/>
  <c r="F749" i="28"/>
  <c r="L353" i="24"/>
  <c r="I397" i="28"/>
  <c r="R816" i="25"/>
  <c r="M908" i="28" s="1"/>
  <c r="O816" i="24"/>
  <c r="D908" i="28"/>
  <c r="O908" i="28" s="1"/>
  <c r="I351" i="24"/>
  <c r="X351" i="24" s="1"/>
  <c r="F395" i="28"/>
  <c r="G295" i="24"/>
  <c r="B333" i="28"/>
  <c r="I642" i="24"/>
  <c r="X642" i="24" s="1"/>
  <c r="F716" i="28"/>
  <c r="H497" i="24"/>
  <c r="O497" i="25"/>
  <c r="E556" i="28"/>
  <c r="H787" i="24"/>
  <c r="E876" i="28"/>
  <c r="O787" i="25"/>
  <c r="J300" i="28"/>
  <c r="M265" i="24"/>
  <c r="F299" i="28"/>
  <c r="I264" i="24"/>
  <c r="X264" i="24" s="1"/>
  <c r="I525" i="24"/>
  <c r="X525" i="24" s="1"/>
  <c r="F587" i="28"/>
  <c r="R90" i="25"/>
  <c r="M107" i="28" s="1"/>
  <c r="D107" i="28"/>
  <c r="O107" i="28" s="1"/>
  <c r="O90" i="24"/>
  <c r="I940" i="28"/>
  <c r="L845" i="24"/>
  <c r="M816" i="24"/>
  <c r="J908" i="28"/>
  <c r="F747" i="28"/>
  <c r="I670" i="24"/>
  <c r="X670" i="24" s="1"/>
  <c r="O149" i="25"/>
  <c r="K218" i="46" s="1"/>
  <c r="E172" i="28"/>
  <c r="H149" i="24"/>
  <c r="M642" i="24"/>
  <c r="J716" i="28"/>
  <c r="L932" i="24"/>
  <c r="I1036" i="28"/>
  <c r="I933" i="24"/>
  <c r="X933" i="24" s="1"/>
  <c r="F1037" i="28"/>
  <c r="K438" i="24"/>
  <c r="H491" i="28"/>
  <c r="I322" i="24"/>
  <c r="X322" i="24" s="1"/>
  <c r="F363" i="28"/>
  <c r="L873" i="24"/>
  <c r="I971" i="28"/>
  <c r="L728" i="24"/>
  <c r="I811" i="28"/>
  <c r="G107" i="28"/>
  <c r="J90" i="24"/>
  <c r="M410" i="24"/>
  <c r="J460" i="28"/>
  <c r="G121" i="24"/>
  <c r="B141" i="28"/>
  <c r="H352" i="24"/>
  <c r="E396" i="28"/>
  <c r="O352" i="25"/>
  <c r="J438" i="24"/>
  <c r="G491" i="28"/>
  <c r="H468" i="24"/>
  <c r="O468" i="25"/>
  <c r="E524" i="28"/>
  <c r="I972" i="28"/>
  <c r="L874" i="24"/>
  <c r="G140" i="28"/>
  <c r="J120" i="24"/>
  <c r="D332" i="28"/>
  <c r="O332" i="28" s="1"/>
  <c r="R294" i="25"/>
  <c r="M332" i="28" s="1"/>
  <c r="O294" i="24"/>
  <c r="I491" i="28"/>
  <c r="L438" i="24"/>
  <c r="I700" i="24"/>
  <c r="X700" i="24" s="1"/>
  <c r="F780" i="28"/>
  <c r="J583" i="24"/>
  <c r="G651" i="28"/>
  <c r="L700" i="24"/>
  <c r="I780" i="28"/>
  <c r="H903" i="24"/>
  <c r="O903" i="25"/>
  <c r="E1004" i="28"/>
  <c r="J147" i="24"/>
  <c r="G170" i="28"/>
  <c r="I875" i="24"/>
  <c r="X875" i="24" s="1"/>
  <c r="F973" i="28"/>
  <c r="M207" i="24"/>
  <c r="J236" i="28"/>
  <c r="L323" i="24"/>
  <c r="I364" i="28"/>
  <c r="I815" i="24"/>
  <c r="X815" i="24" s="1"/>
  <c r="F907" i="28"/>
  <c r="J364" i="28"/>
  <c r="M323" i="24"/>
  <c r="O584" i="24"/>
  <c r="D652" i="28"/>
  <c r="O652" i="28" s="1"/>
  <c r="R584" i="25"/>
  <c r="M652" i="28" s="1"/>
  <c r="G149" i="24"/>
  <c r="B172" i="28"/>
  <c r="O409" i="25"/>
  <c r="H409" i="24"/>
  <c r="E459" i="28"/>
  <c r="G556" i="24"/>
  <c r="B621" i="28"/>
  <c r="I496" i="24"/>
  <c r="X496" i="24" s="1"/>
  <c r="F555" i="28"/>
  <c r="J264" i="24"/>
  <c r="G299" i="28"/>
  <c r="K874" i="24"/>
  <c r="H972" i="28"/>
  <c r="M381" i="24"/>
  <c r="J428" i="28"/>
  <c r="G91" i="24"/>
  <c r="B108" i="28"/>
  <c r="G324" i="24"/>
  <c r="B365" i="28"/>
  <c r="M351" i="24"/>
  <c r="J395" i="28"/>
  <c r="H363" i="28"/>
  <c r="K322" i="24"/>
  <c r="J203" i="28"/>
  <c r="M177" i="24"/>
  <c r="K700" i="24"/>
  <c r="H780" i="28"/>
  <c r="J962" i="24"/>
  <c r="G1069" i="28"/>
  <c r="G235" i="28"/>
  <c r="J206" i="24"/>
  <c r="M700" i="24"/>
  <c r="J780" i="28"/>
  <c r="B909" i="28"/>
  <c r="G817" i="24"/>
  <c r="R323" i="25"/>
  <c r="M364" i="28" s="1"/>
  <c r="D364" i="28"/>
  <c r="O364" i="28" s="1"/>
  <c r="O323" i="24"/>
  <c r="O119" i="24"/>
  <c r="R119" i="25"/>
  <c r="M139" i="28" s="1"/>
  <c r="D139" i="28"/>
  <c r="O139" i="28" s="1"/>
  <c r="I320" i="24"/>
  <c r="X320" i="24" s="1"/>
  <c r="F361" i="28"/>
  <c r="B235" i="28"/>
  <c r="G206" i="24"/>
  <c r="M757" i="24"/>
  <c r="J843" i="28"/>
  <c r="O583" i="25"/>
  <c r="E651" i="28"/>
  <c r="H583" i="24"/>
  <c r="J727" i="24"/>
  <c r="G810" i="28"/>
  <c r="H524" i="24"/>
  <c r="E586" i="28"/>
  <c r="O524" i="25"/>
  <c r="F810" i="28"/>
  <c r="I727" i="24"/>
  <c r="X727" i="24" s="1"/>
  <c r="M523" i="24"/>
  <c r="J585" i="28"/>
  <c r="H380" i="24"/>
  <c r="E427" i="28"/>
  <c r="O380" i="25"/>
  <c r="I202" i="28"/>
  <c r="L176" i="24"/>
  <c r="B460" i="28"/>
  <c r="G410" i="24"/>
  <c r="D427" i="28"/>
  <c r="O427" i="28" s="1"/>
  <c r="R380" i="25"/>
  <c r="M427" i="28" s="1"/>
  <c r="O380" i="24"/>
  <c r="B364" i="28"/>
  <c r="G323" i="24"/>
  <c r="E585" i="28"/>
  <c r="H523" i="24"/>
  <c r="O523" i="25"/>
  <c r="I612" i="24"/>
  <c r="X612" i="24" s="1"/>
  <c r="F683" i="28"/>
  <c r="M756" i="24"/>
  <c r="J842" i="28"/>
  <c r="I466" i="24"/>
  <c r="X466" i="24" s="1"/>
  <c r="F522" i="28"/>
  <c r="G874" i="24"/>
  <c r="B972" i="28"/>
  <c r="L234" i="24"/>
  <c r="I266" i="28"/>
  <c r="J436" i="24"/>
  <c r="G489" i="28"/>
  <c r="G267" i="28"/>
  <c r="J235" i="24"/>
  <c r="L844" i="24"/>
  <c r="I939" i="28"/>
  <c r="K814" i="24"/>
  <c r="H906" i="28"/>
  <c r="G171" i="28"/>
  <c r="J148" i="24"/>
  <c r="R641" i="25"/>
  <c r="M715" i="28" s="1"/>
  <c r="O641" i="24"/>
  <c r="D715" i="28"/>
  <c r="O715" i="28" s="1"/>
  <c r="M641" i="24"/>
  <c r="J715" i="28"/>
  <c r="M89" i="24"/>
  <c r="J106" i="28"/>
  <c r="J380" i="24"/>
  <c r="G427" i="28"/>
  <c r="G119" i="24"/>
  <c r="B139" i="28"/>
  <c r="I495" i="24"/>
  <c r="X495" i="24" s="1"/>
  <c r="F554" i="28"/>
  <c r="B106" i="28"/>
  <c r="G89" i="24"/>
  <c r="F234" i="28"/>
  <c r="I205" i="24"/>
  <c r="X205" i="24" s="1"/>
  <c r="H757" i="24"/>
  <c r="O757" i="25"/>
  <c r="E843" i="28"/>
  <c r="F459" i="28"/>
  <c r="I409" i="24"/>
  <c r="X409" i="24" s="1"/>
  <c r="I611" i="24"/>
  <c r="X611" i="24" s="1"/>
  <c r="F682" i="28"/>
  <c r="K757" i="24"/>
  <c r="H843" i="28"/>
  <c r="F715" i="28"/>
  <c r="I641" i="24"/>
  <c r="X641" i="24" s="1"/>
  <c r="J89" i="24"/>
  <c r="G106" i="28"/>
  <c r="R233" i="25"/>
  <c r="M265" i="28" s="1"/>
  <c r="D265" i="28"/>
  <c r="O265" i="28" s="1"/>
  <c r="O233" i="24"/>
  <c r="R466" i="25"/>
  <c r="M522" i="28" s="1"/>
  <c r="D522" i="28"/>
  <c r="O522" i="28" s="1"/>
  <c r="O466" i="24"/>
  <c r="K639" i="24"/>
  <c r="H713" i="28"/>
  <c r="K406" i="24"/>
  <c r="H456" i="28"/>
  <c r="L756" i="24"/>
  <c r="I842" i="28"/>
  <c r="K495" i="24"/>
  <c r="H554" i="28"/>
  <c r="H201" i="28"/>
  <c r="K175" i="24"/>
  <c r="B138" i="28"/>
  <c r="G118" i="24"/>
  <c r="H814" i="24"/>
  <c r="O814" i="25"/>
  <c r="E906" i="28"/>
  <c r="H611" i="24"/>
  <c r="E682" i="28"/>
  <c r="O611" i="25"/>
  <c r="B395" i="28"/>
  <c r="G351" i="24"/>
  <c r="H60" i="24"/>
  <c r="O60" i="25"/>
  <c r="L843" i="24"/>
  <c r="I938" i="28"/>
  <c r="H466" i="24"/>
  <c r="O466" i="25"/>
  <c r="E522" i="28"/>
  <c r="I552" i="24"/>
  <c r="X552" i="24" s="1"/>
  <c r="F617" i="28"/>
  <c r="O205" i="24"/>
  <c r="R205" i="25"/>
  <c r="M234" i="28" s="1"/>
  <c r="D234" i="28"/>
  <c r="O234" i="28" s="1"/>
  <c r="I426" i="28"/>
  <c r="L379" i="24"/>
  <c r="M495" i="24"/>
  <c r="J554" i="28"/>
  <c r="R261" i="25"/>
  <c r="M296" i="28" s="1"/>
  <c r="D296" i="28"/>
  <c r="O296" i="28" s="1"/>
  <c r="O261" i="24"/>
  <c r="I394" i="28"/>
  <c r="L350" i="24"/>
  <c r="I494" i="24"/>
  <c r="X494" i="24" s="1"/>
  <c r="F553" i="28"/>
  <c r="H138" i="28"/>
  <c r="K118" i="24"/>
  <c r="J233" i="28"/>
  <c r="M204" i="24"/>
  <c r="J873" i="24"/>
  <c r="G971" i="28"/>
  <c r="I551" i="24"/>
  <c r="X551" i="24" s="1"/>
  <c r="F616" i="28"/>
  <c r="E298" i="28"/>
  <c r="O263" i="25"/>
  <c r="H263" i="24"/>
  <c r="F426" i="28"/>
  <c r="I379" i="24"/>
  <c r="X379" i="24" s="1"/>
  <c r="D714" i="28"/>
  <c r="O714" i="28" s="1"/>
  <c r="O640" i="24"/>
  <c r="R640" i="25"/>
  <c r="M714" i="28" s="1"/>
  <c r="H202" i="28"/>
  <c r="K176" i="24"/>
  <c r="M640" i="24"/>
  <c r="J714" i="28"/>
  <c r="I777" i="28"/>
  <c r="L697" i="24"/>
  <c r="M582" i="24"/>
  <c r="J650" i="28"/>
  <c r="I350" i="24"/>
  <c r="X350" i="24" s="1"/>
  <c r="F394" i="28"/>
  <c r="G641" i="24"/>
  <c r="B715" i="28"/>
  <c r="L610" i="24"/>
  <c r="I681" i="28"/>
  <c r="O87" i="25"/>
  <c r="E104" i="28"/>
  <c r="H87" i="24"/>
  <c r="O234" i="24"/>
  <c r="D266" i="28"/>
  <c r="O266" i="28" s="1"/>
  <c r="R234" i="25"/>
  <c r="M266" i="28" s="1"/>
  <c r="J698" i="24"/>
  <c r="G778" i="28"/>
  <c r="O872" i="25"/>
  <c r="E970" i="28"/>
  <c r="H872" i="24"/>
  <c r="B363" i="28"/>
  <c r="G322" i="24"/>
  <c r="R350" i="25"/>
  <c r="M394" i="28" s="1"/>
  <c r="D394" i="28"/>
  <c r="O394" i="28" s="1"/>
  <c r="O350" i="24"/>
  <c r="O668" i="25"/>
  <c r="H668" i="24"/>
  <c r="E745" i="28"/>
  <c r="I361" i="28"/>
  <c r="L320" i="24"/>
  <c r="H361" i="28"/>
  <c r="K320" i="24"/>
  <c r="F938" i="28"/>
  <c r="I843" i="24"/>
  <c r="X843" i="24" s="1"/>
  <c r="H74" i="28"/>
  <c r="K59" i="24"/>
  <c r="B330" i="28"/>
  <c r="G292" i="24"/>
  <c r="O609" i="24"/>
  <c r="R609" i="25"/>
  <c r="M680" i="28" s="1"/>
  <c r="D680" i="28"/>
  <c r="O680" i="28" s="1"/>
  <c r="M291" i="24"/>
  <c r="J329" i="28"/>
  <c r="M668" i="24"/>
  <c r="J745" i="28"/>
  <c r="J348" i="24"/>
  <c r="G392" i="28"/>
  <c r="R262" i="25"/>
  <c r="M297" i="28" s="1"/>
  <c r="O262" i="24"/>
  <c r="D297" i="28"/>
  <c r="O297" i="28" s="1"/>
  <c r="G524" i="24"/>
  <c r="B586" i="28"/>
  <c r="M377" i="24"/>
  <c r="J424" i="28"/>
  <c r="K262" i="24"/>
  <c r="H297" i="28"/>
  <c r="H205" i="24"/>
  <c r="O205" i="25"/>
  <c r="E234" i="28"/>
  <c r="D201" i="28"/>
  <c r="O201" i="28" s="1"/>
  <c r="O175" i="24"/>
  <c r="R175" i="25"/>
  <c r="M201" i="28" s="1"/>
  <c r="M696" i="24"/>
  <c r="J776" i="28"/>
  <c r="L581" i="24"/>
  <c r="I649" i="28"/>
  <c r="M726" i="24"/>
  <c r="J809" i="28"/>
  <c r="L204" i="24"/>
  <c r="I233" i="28"/>
  <c r="I608" i="24"/>
  <c r="X608" i="24" s="1"/>
  <c r="F679" i="28"/>
  <c r="H755" i="24"/>
  <c r="O755" i="25"/>
  <c r="E841" i="28"/>
  <c r="H103" i="28"/>
  <c r="K86" i="24"/>
  <c r="J639" i="24"/>
  <c r="G713" i="28"/>
  <c r="F104" i="28"/>
  <c r="I87" i="24"/>
  <c r="X87" i="24" s="1"/>
  <c r="K610" i="24"/>
  <c r="H681" i="28"/>
  <c r="G466" i="24"/>
  <c r="B522" i="28"/>
  <c r="K291" i="24"/>
  <c r="H329" i="28"/>
  <c r="J117" i="24"/>
  <c r="G137" i="28"/>
  <c r="E393" i="28"/>
  <c r="O349" i="25"/>
  <c r="H349" i="24"/>
  <c r="K465" i="24"/>
  <c r="H521" i="28"/>
  <c r="J58" i="24"/>
  <c r="G73" i="28"/>
  <c r="E425" i="28"/>
  <c r="O378" i="25"/>
  <c r="H378" i="24"/>
  <c r="G393" i="28"/>
  <c r="J349" i="24"/>
  <c r="G552" i="28"/>
  <c r="J493" i="24"/>
  <c r="O319" i="24"/>
  <c r="R319" i="25"/>
  <c r="M360" i="28" s="1"/>
  <c r="D360" i="28"/>
  <c r="O360" i="28" s="1"/>
  <c r="R59" i="25"/>
  <c r="M74" i="28" s="1"/>
  <c r="D74" i="28"/>
  <c r="O74" i="28" s="1"/>
  <c r="O59" i="24"/>
  <c r="L378" i="24"/>
  <c r="I425" i="28"/>
  <c r="I290" i="24"/>
  <c r="X290" i="24" s="1"/>
  <c r="F328" i="28"/>
  <c r="K581" i="24"/>
  <c r="H649" i="28"/>
  <c r="H812" i="24"/>
  <c r="O812" i="25"/>
  <c r="E904" i="28"/>
  <c r="F841" i="28"/>
  <c r="I755" i="24"/>
  <c r="X755" i="24" s="1"/>
  <c r="I465" i="24"/>
  <c r="X465" i="24" s="1"/>
  <c r="F521" i="28"/>
  <c r="M812" i="24"/>
  <c r="J904" i="28"/>
  <c r="K435" i="24"/>
  <c r="H488" i="28"/>
  <c r="O85" i="24"/>
  <c r="R85" i="25"/>
  <c r="M102" i="28" s="1"/>
  <c r="D102" i="28"/>
  <c r="O102" i="28" s="1"/>
  <c r="L580" i="24"/>
  <c r="I648" i="28"/>
  <c r="K493" i="24"/>
  <c r="H552" i="28"/>
  <c r="K522" i="24"/>
  <c r="H584" i="28"/>
  <c r="L435" i="24"/>
  <c r="I488" i="28"/>
  <c r="K348" i="24"/>
  <c r="H392" i="28"/>
  <c r="B713" i="28"/>
  <c r="G639" i="24"/>
  <c r="K376" i="24"/>
  <c r="H423" i="28"/>
  <c r="G136" i="28"/>
  <c r="J116" i="24"/>
  <c r="R493" i="25"/>
  <c r="M552" i="28" s="1"/>
  <c r="O493" i="24"/>
  <c r="D552" i="28"/>
  <c r="O552" i="28" s="1"/>
  <c r="H232" i="24"/>
  <c r="E264" i="28"/>
  <c r="O232" i="25"/>
  <c r="E710" i="28"/>
  <c r="H636" i="24"/>
  <c r="O636" i="25"/>
  <c r="J289" i="24"/>
  <c r="G327" i="28"/>
  <c r="O174" i="25"/>
  <c r="H174" i="24"/>
  <c r="E200" i="28"/>
  <c r="G808" i="28"/>
  <c r="J725" i="24"/>
  <c r="L783" i="24"/>
  <c r="I872" i="28"/>
  <c r="I422" i="28"/>
  <c r="L375" i="24"/>
  <c r="I136" i="28"/>
  <c r="L116" i="24"/>
  <c r="G200" i="28"/>
  <c r="J174" i="24"/>
  <c r="L782" i="24"/>
  <c r="I871" i="28"/>
  <c r="G167" i="28"/>
  <c r="J144" i="24"/>
  <c r="F168" i="28"/>
  <c r="I145" i="24"/>
  <c r="X145" i="24" s="1"/>
  <c r="L348" i="24"/>
  <c r="I392" i="28"/>
  <c r="B296" i="28"/>
  <c r="G261" i="24"/>
  <c r="L550" i="24"/>
  <c r="I615" i="28"/>
  <c r="O492" i="25"/>
  <c r="E551" i="28"/>
  <c r="H492" i="24"/>
  <c r="G289" i="24"/>
  <c r="B327" i="28"/>
  <c r="E295" i="28"/>
  <c r="O260" i="25"/>
  <c r="H260" i="24"/>
  <c r="I72" i="28"/>
  <c r="L57" i="24"/>
  <c r="I391" i="28"/>
  <c r="L347" i="24"/>
  <c r="G116" i="24"/>
  <c r="B136" i="28"/>
  <c r="J492" i="24"/>
  <c r="G551" i="28"/>
  <c r="F263" i="28"/>
  <c r="I231" i="24"/>
  <c r="X231" i="24" s="1"/>
  <c r="I647" i="28"/>
  <c r="L579" i="24"/>
  <c r="G696" i="24"/>
  <c r="B776" i="28"/>
  <c r="F711" i="28"/>
  <c r="I637" i="24"/>
  <c r="X637" i="24" s="1"/>
  <c r="J434" i="24"/>
  <c r="G487" i="28"/>
  <c r="H753" i="24"/>
  <c r="E839" i="28"/>
  <c r="O753" i="25"/>
  <c r="K492" i="24"/>
  <c r="H551" i="28"/>
  <c r="G263" i="28"/>
  <c r="J231" i="24"/>
  <c r="K85" i="24"/>
  <c r="H102" i="28"/>
  <c r="M753" i="24"/>
  <c r="J839" i="28"/>
  <c r="I666" i="24"/>
  <c r="X666" i="24" s="1"/>
  <c r="F743" i="28"/>
  <c r="M492" i="24"/>
  <c r="J551" i="28"/>
  <c r="M636" i="24"/>
  <c r="J710" i="28"/>
  <c r="K550" i="24"/>
  <c r="H615" i="28"/>
  <c r="O608" i="25"/>
  <c r="E679" i="28"/>
  <c r="H608" i="24"/>
  <c r="H288" i="24"/>
  <c r="O288" i="25"/>
  <c r="E326" i="28"/>
  <c r="G638" i="24"/>
  <c r="B712" i="28"/>
  <c r="J295" i="28"/>
  <c r="M260" i="24"/>
  <c r="H347" i="24"/>
  <c r="O347" i="25"/>
  <c r="E391" i="28"/>
  <c r="L114" i="24"/>
  <c r="I134" i="28"/>
  <c r="F166" i="28"/>
  <c r="I143" i="24"/>
  <c r="X143" i="24" s="1"/>
  <c r="I375" i="24"/>
  <c r="X375" i="24" s="1"/>
  <c r="F422" i="28"/>
  <c r="D646" i="28"/>
  <c r="O646" i="28" s="1"/>
  <c r="O578" i="24"/>
  <c r="R578" i="25"/>
  <c r="M646" i="28" s="1"/>
  <c r="F485" i="28"/>
  <c r="I432" i="24"/>
  <c r="X432" i="24" s="1"/>
  <c r="J56" i="24"/>
  <c r="G71" i="28"/>
  <c r="M578" i="24"/>
  <c r="J646" i="28"/>
  <c r="H259" i="24"/>
  <c r="E294" i="28"/>
  <c r="O259" i="25"/>
  <c r="G434" i="24"/>
  <c r="B487" i="28"/>
  <c r="J578" i="24"/>
  <c r="G646" i="28"/>
  <c r="J134" i="28"/>
  <c r="M114" i="24"/>
  <c r="K201" i="24"/>
  <c r="H230" i="28"/>
  <c r="G695" i="24"/>
  <c r="B775" i="28"/>
  <c r="I230" i="28"/>
  <c r="L201" i="24"/>
  <c r="O230" i="24"/>
  <c r="D262" i="28"/>
  <c r="O262" i="28" s="1"/>
  <c r="R230" i="25"/>
  <c r="M262" i="28" s="1"/>
  <c r="B551" i="28"/>
  <c r="G492" i="24"/>
  <c r="B807" i="28"/>
  <c r="G724" i="24"/>
  <c r="I230" i="24"/>
  <c r="X230" i="24" s="1"/>
  <c r="F262" i="28"/>
  <c r="L346" i="24"/>
  <c r="I390" i="28"/>
  <c r="I433" i="24"/>
  <c r="X433" i="24" s="1"/>
  <c r="F486" i="28"/>
  <c r="I258" i="24"/>
  <c r="X258" i="24" s="1"/>
  <c r="F293" i="28"/>
  <c r="K549" i="24"/>
  <c r="H614" i="28"/>
  <c r="I317" i="24"/>
  <c r="X317" i="24" s="1"/>
  <c r="F358" i="28"/>
  <c r="R114" i="25"/>
  <c r="M134" i="28" s="1"/>
  <c r="D134" i="28"/>
  <c r="O134" i="28" s="1"/>
  <c r="O114" i="24"/>
  <c r="F230" i="28"/>
  <c r="I201" i="24"/>
  <c r="X201" i="24" s="1"/>
  <c r="G85" i="24"/>
  <c r="B102" i="28"/>
  <c r="I614" i="28"/>
  <c r="L549" i="24"/>
  <c r="G463" i="24"/>
  <c r="B519" i="28"/>
  <c r="B391" i="28"/>
  <c r="G347" i="24"/>
  <c r="K288" i="24"/>
  <c r="H326" i="28"/>
  <c r="J742" i="28"/>
  <c r="M665" i="24"/>
  <c r="H114" i="24"/>
  <c r="O114" i="25"/>
  <c r="E134" i="28"/>
  <c r="D645" i="28"/>
  <c r="O645" i="28" s="1"/>
  <c r="R577" i="25"/>
  <c r="M645" i="28" s="1"/>
  <c r="O577" i="24"/>
  <c r="J345" i="24"/>
  <c r="G389" i="28"/>
  <c r="J261" i="28"/>
  <c r="M229" i="24"/>
  <c r="D709" i="28"/>
  <c r="O709" i="28" s="1"/>
  <c r="O635" i="24"/>
  <c r="R635" i="25"/>
  <c r="M709" i="28" s="1"/>
  <c r="I229" i="24"/>
  <c r="X229" i="24" s="1"/>
  <c r="F261" i="28"/>
  <c r="I421" i="28"/>
  <c r="L374" i="24"/>
  <c r="K606" i="24"/>
  <c r="H677" i="28"/>
  <c r="L403" i="24"/>
  <c r="I453" i="28"/>
  <c r="J613" i="28"/>
  <c r="M548" i="24"/>
  <c r="H461" i="24"/>
  <c r="E517" i="28"/>
  <c r="O461" i="25"/>
  <c r="B230" i="28"/>
  <c r="G201" i="24"/>
  <c r="O374" i="25"/>
  <c r="H374" i="24"/>
  <c r="E421" i="28"/>
  <c r="K403" i="24"/>
  <c r="H453" i="28"/>
  <c r="H197" i="28"/>
  <c r="K171" i="24"/>
  <c r="D773" i="28"/>
  <c r="O773" i="28" s="1"/>
  <c r="O693" i="24"/>
  <c r="R693" i="25"/>
  <c r="M773" i="28" s="1"/>
  <c r="G346" i="24"/>
  <c r="B390" i="28"/>
  <c r="H258" i="24"/>
  <c r="E293" i="28"/>
  <c r="O258" i="25"/>
  <c r="E677" i="28"/>
  <c r="H606" i="24"/>
  <c r="O606" i="25"/>
  <c r="J722" i="24"/>
  <c r="G805" i="28"/>
  <c r="M142" i="24"/>
  <c r="J165" i="28"/>
  <c r="I722" i="24"/>
  <c r="X722" i="24" s="1"/>
  <c r="F805" i="28"/>
  <c r="F548" i="28"/>
  <c r="I489" i="24"/>
  <c r="X489" i="24" s="1"/>
  <c r="I374" i="24"/>
  <c r="X374" i="24" s="1"/>
  <c r="F421" i="28"/>
  <c r="F357" i="28"/>
  <c r="I316" i="24"/>
  <c r="X316" i="24" s="1"/>
  <c r="M722" i="24"/>
  <c r="J805" i="28"/>
  <c r="H325" i="28"/>
  <c r="K287" i="24"/>
  <c r="L577" i="24"/>
  <c r="I645" i="28"/>
  <c r="G230" i="24"/>
  <c r="B262" i="28"/>
  <c r="I576" i="24"/>
  <c r="X576" i="24" s="1"/>
  <c r="F644" i="28"/>
  <c r="H315" i="24"/>
  <c r="O315" i="25"/>
  <c r="E356" i="28"/>
  <c r="I547" i="24"/>
  <c r="X547" i="24" s="1"/>
  <c r="F612" i="28"/>
  <c r="G606" i="24"/>
  <c r="B677" i="28"/>
  <c r="G345" i="24"/>
  <c r="B389" i="28"/>
  <c r="I99" i="28"/>
  <c r="L82" i="24"/>
  <c r="R605" i="25"/>
  <c r="M676" i="28" s="1"/>
  <c r="O605" i="24"/>
  <c r="D676" i="28"/>
  <c r="O676" i="28" s="1"/>
  <c r="K54" i="24"/>
  <c r="H69" i="28"/>
  <c r="M489" i="24"/>
  <c r="J548" i="28"/>
  <c r="O634" i="25"/>
  <c r="E708" i="28"/>
  <c r="H634" i="24"/>
  <c r="J460" i="24"/>
  <c r="G516" i="28"/>
  <c r="R634" i="25"/>
  <c r="M708" i="28" s="1"/>
  <c r="O634" i="24"/>
  <c r="D708" i="28"/>
  <c r="O708" i="28" s="1"/>
  <c r="H663" i="24"/>
  <c r="O663" i="25"/>
  <c r="E740" i="28"/>
  <c r="G195" i="28"/>
  <c r="J169" i="24"/>
  <c r="D740" i="28"/>
  <c r="O740" i="28" s="1"/>
  <c r="R663" i="25"/>
  <c r="M740" i="28" s="1"/>
  <c r="O663" i="24"/>
  <c r="I344" i="24"/>
  <c r="X344" i="24" s="1"/>
  <c r="F388" i="28"/>
  <c r="K228" i="24"/>
  <c r="H260" i="28"/>
  <c r="M692" i="24"/>
  <c r="J772" i="28"/>
  <c r="H692" i="24"/>
  <c r="O692" i="25"/>
  <c r="E772" i="28"/>
  <c r="I54" i="24"/>
  <c r="X54" i="24" s="1"/>
  <c r="F69" i="28"/>
  <c r="H401" i="24"/>
  <c r="O401" i="25"/>
  <c r="E451" i="28"/>
  <c r="M141" i="24"/>
  <c r="J164" i="28"/>
  <c r="K663" i="24"/>
  <c r="H740" i="28"/>
  <c r="O315" i="24"/>
  <c r="R315" i="25"/>
  <c r="M356" i="28" s="1"/>
  <c r="D356" i="28"/>
  <c r="O356" i="28" s="1"/>
  <c r="M54" i="24"/>
  <c r="J69" i="28"/>
  <c r="H633" i="24"/>
  <c r="E707" i="28"/>
  <c r="O633" i="25"/>
  <c r="M343" i="24"/>
  <c r="J387" i="28"/>
  <c r="J517" i="24"/>
  <c r="G579" i="28"/>
  <c r="I343" i="24"/>
  <c r="X343" i="24" s="1"/>
  <c r="F387" i="28"/>
  <c r="G518" i="24"/>
  <c r="B580" i="28"/>
  <c r="K227" i="24"/>
  <c r="H259" i="28"/>
  <c r="G634" i="24"/>
  <c r="B708" i="28"/>
  <c r="G163" i="28"/>
  <c r="J140" i="24"/>
  <c r="I488" i="24"/>
  <c r="X488" i="24" s="1"/>
  <c r="F547" i="28"/>
  <c r="I483" i="28"/>
  <c r="L430" i="24"/>
  <c r="K256" i="24"/>
  <c r="H291" i="28"/>
  <c r="L256" i="24"/>
  <c r="I291" i="28"/>
  <c r="L343" i="24"/>
  <c r="I387" i="28"/>
  <c r="I459" i="24"/>
  <c r="X459" i="24" s="1"/>
  <c r="F515" i="28"/>
  <c r="J195" i="28"/>
  <c r="M169" i="24"/>
  <c r="L140" i="24"/>
  <c r="I163" i="28"/>
  <c r="G227" i="24"/>
  <c r="B259" i="28"/>
  <c r="J227" i="24"/>
  <c r="G259" i="28"/>
  <c r="G692" i="24"/>
  <c r="B772" i="28"/>
  <c r="M372" i="24"/>
  <c r="J419" i="28"/>
  <c r="D611" i="28"/>
  <c r="O611" i="28" s="1"/>
  <c r="R546" i="25"/>
  <c r="M611" i="28" s="1"/>
  <c r="O546" i="24"/>
  <c r="R111" i="25"/>
  <c r="M131" i="28" s="1"/>
  <c r="O111" i="24"/>
  <c r="D131" i="28"/>
  <c r="O131" i="28" s="1"/>
  <c r="J355" i="28"/>
  <c r="M314" i="24"/>
  <c r="L227" i="24"/>
  <c r="I259" i="28"/>
  <c r="O111" i="25"/>
  <c r="E131" i="28"/>
  <c r="H111" i="24"/>
  <c r="I662" i="24"/>
  <c r="X662" i="24" s="1"/>
  <c r="F739" i="28"/>
  <c r="R372" i="25"/>
  <c r="M419" i="28" s="1"/>
  <c r="O372" i="24"/>
  <c r="D419" i="28"/>
  <c r="O419" i="28" s="1"/>
  <c r="K487" i="24"/>
  <c r="H546" i="28"/>
  <c r="R139" i="25"/>
  <c r="M162" i="28" s="1"/>
  <c r="O139" i="24"/>
  <c r="D162" i="28"/>
  <c r="O162" i="28" s="1"/>
  <c r="E385" i="28"/>
  <c r="O341" i="25"/>
  <c r="H341" i="24"/>
  <c r="R400" i="25"/>
  <c r="M450" i="28" s="1"/>
  <c r="O400" i="24"/>
  <c r="D450" i="28"/>
  <c r="O450" i="28" s="1"/>
  <c r="B547" i="28"/>
  <c r="G488" i="24"/>
  <c r="L283" i="24"/>
  <c r="I321" i="28"/>
  <c r="M255" i="24"/>
  <c r="J290" i="28"/>
  <c r="I284" i="24"/>
  <c r="X284" i="24" s="1"/>
  <c r="F322" i="28"/>
  <c r="I487" i="24"/>
  <c r="X487" i="24" s="1"/>
  <c r="F546" i="28"/>
  <c r="R110" i="25"/>
  <c r="M130" i="28" s="1"/>
  <c r="D130" i="28"/>
  <c r="O130" i="28" s="1"/>
  <c r="O110" i="24"/>
  <c r="G198" i="24"/>
  <c r="B227" i="28"/>
  <c r="I610" i="28"/>
  <c r="L545" i="24"/>
  <c r="R313" i="25"/>
  <c r="M354" i="28" s="1"/>
  <c r="O313" i="24"/>
  <c r="D354" i="28"/>
  <c r="O354" i="28" s="1"/>
  <c r="K313" i="24"/>
  <c r="H354" i="28"/>
  <c r="H487" i="24"/>
  <c r="O487" i="25"/>
  <c r="E546" i="28"/>
  <c r="J371" i="24"/>
  <c r="G418" i="28"/>
  <c r="H289" i="28"/>
  <c r="K254" i="24"/>
  <c r="R632" i="25"/>
  <c r="M706" i="28" s="1"/>
  <c r="D706" i="28"/>
  <c r="O706" i="28" s="1"/>
  <c r="O632" i="24"/>
  <c r="K109" i="24"/>
  <c r="H129" i="28"/>
  <c r="I516" i="24"/>
  <c r="X516" i="24" s="1"/>
  <c r="F578" i="28"/>
  <c r="B323" i="28"/>
  <c r="G285" i="24"/>
  <c r="R487" i="25"/>
  <c r="M546" i="28" s="1"/>
  <c r="D546" i="28"/>
  <c r="O546" i="28" s="1"/>
  <c r="O487" i="24"/>
  <c r="I197" i="24"/>
  <c r="X197" i="24" s="1"/>
  <c r="F226" i="28"/>
  <c r="I458" i="24"/>
  <c r="X458" i="24" s="1"/>
  <c r="F514" i="28"/>
  <c r="D97" i="28"/>
  <c r="O97" i="28" s="1"/>
  <c r="O80" i="24"/>
  <c r="R80" i="25"/>
  <c r="M97" i="28" s="1"/>
  <c r="O109" i="24"/>
  <c r="D129" i="28"/>
  <c r="O129" i="28" s="1"/>
  <c r="R109" i="25"/>
  <c r="M129" i="28" s="1"/>
  <c r="K457" i="24"/>
  <c r="H513" i="28"/>
  <c r="G313" i="24"/>
  <c r="B354" i="28"/>
  <c r="J138" i="24"/>
  <c r="G161" i="28"/>
  <c r="L109" i="24"/>
  <c r="I129" i="28"/>
  <c r="H481" i="28"/>
  <c r="K428" i="24"/>
  <c r="L515" i="24"/>
  <c r="I577" i="28"/>
  <c r="J282" i="24"/>
  <c r="G320" i="28"/>
  <c r="G225" i="28"/>
  <c r="J196" i="24"/>
  <c r="L166" i="24"/>
  <c r="I192" i="28"/>
  <c r="M428" i="24"/>
  <c r="J481" i="28"/>
  <c r="G516" i="24"/>
  <c r="B578" i="28"/>
  <c r="I253" i="24"/>
  <c r="X253" i="24" s="1"/>
  <c r="F288" i="28"/>
  <c r="B67" i="28"/>
  <c r="G52" i="24"/>
  <c r="L341" i="24"/>
  <c r="I385" i="28"/>
  <c r="J254" i="24"/>
  <c r="G289" i="28"/>
  <c r="F129" i="28"/>
  <c r="I109" i="24"/>
  <c r="X109" i="24" s="1"/>
  <c r="B514" i="28"/>
  <c r="G458" i="24"/>
  <c r="L224" i="24"/>
  <c r="I256" i="28"/>
  <c r="L79" i="24"/>
  <c r="I96" i="28"/>
  <c r="R51" i="25"/>
  <c r="M66" i="28" s="1"/>
  <c r="O51" i="24"/>
  <c r="D66" i="28"/>
  <c r="O66" i="28" s="1"/>
  <c r="K79" i="24"/>
  <c r="H96" i="28"/>
  <c r="E353" i="28"/>
  <c r="H312" i="24"/>
  <c r="O312" i="25"/>
  <c r="O573" i="25"/>
  <c r="E641" i="28"/>
  <c r="H573" i="24"/>
  <c r="F481" i="28"/>
  <c r="I428" i="24"/>
  <c r="X428" i="24" s="1"/>
  <c r="R312" i="25"/>
  <c r="M353" i="28" s="1"/>
  <c r="O312" i="24"/>
  <c r="D353" i="28"/>
  <c r="O353" i="28" s="1"/>
  <c r="L486" i="24"/>
  <c r="I545" i="28"/>
  <c r="O79" i="25"/>
  <c r="E96" i="28"/>
  <c r="H79" i="24"/>
  <c r="K340" i="24"/>
  <c r="H384" i="28"/>
  <c r="I166" i="24"/>
  <c r="X166" i="24" s="1"/>
  <c r="F192" i="28"/>
  <c r="L108" i="24"/>
  <c r="I128" i="28"/>
  <c r="G515" i="24"/>
  <c r="B577" i="28"/>
  <c r="K543" i="24"/>
  <c r="H608" i="28"/>
  <c r="G370" i="24"/>
  <c r="B417" i="28"/>
  <c r="R456" i="25"/>
  <c r="M512" i="28" s="1"/>
  <c r="O456" i="24"/>
  <c r="D512" i="28"/>
  <c r="O512" i="28" s="1"/>
  <c r="G196" i="24"/>
  <c r="B225" i="28"/>
  <c r="J65" i="28"/>
  <c r="M50" i="24"/>
  <c r="I456" i="24"/>
  <c r="X456" i="24" s="1"/>
  <c r="F512" i="28"/>
  <c r="J78" i="24"/>
  <c r="G95" i="28"/>
  <c r="G576" i="28"/>
  <c r="J514" i="24"/>
  <c r="R398" i="25"/>
  <c r="M448" i="28" s="1"/>
  <c r="O398" i="24"/>
  <c r="D448" i="28"/>
  <c r="O448" i="28" s="1"/>
  <c r="H50" i="24"/>
  <c r="O50" i="25"/>
  <c r="E65" i="28"/>
  <c r="L398" i="24"/>
  <c r="I448" i="28"/>
  <c r="R224" i="25"/>
  <c r="M256" i="28" s="1"/>
  <c r="O224" i="24"/>
  <c r="D256" i="28"/>
  <c r="O256" i="28" s="1"/>
  <c r="J485" i="24"/>
  <c r="G544" i="28"/>
  <c r="O137" i="25"/>
  <c r="K206" i="46" s="1"/>
  <c r="E160" i="28"/>
  <c r="H137" i="24"/>
  <c r="I160" i="28"/>
  <c r="L137" i="24"/>
  <c r="M542" i="24"/>
  <c r="J607" i="28"/>
  <c r="D447" i="28"/>
  <c r="O447" i="28" s="1"/>
  <c r="R397" i="25"/>
  <c r="M447" i="28" s="1"/>
  <c r="O397" i="24"/>
  <c r="G282" i="24"/>
  <c r="B320" i="28"/>
  <c r="F190" i="28"/>
  <c r="I164" i="24"/>
  <c r="X164" i="24" s="1"/>
  <c r="L426" i="24"/>
  <c r="I479" i="28"/>
  <c r="I194" i="24"/>
  <c r="X194" i="24" s="1"/>
  <c r="F223" i="28"/>
  <c r="M194" i="24"/>
  <c r="J223" i="28"/>
  <c r="G427" i="24"/>
  <c r="B480" i="28"/>
  <c r="O194" i="24"/>
  <c r="D223" i="28"/>
  <c r="O223" i="28" s="1"/>
  <c r="R194" i="25"/>
  <c r="M223" i="28" s="1"/>
  <c r="I49" i="24"/>
  <c r="X49" i="24" s="1"/>
  <c r="F64" i="28"/>
  <c r="I484" i="24"/>
  <c r="X484" i="24" s="1"/>
  <c r="F543" i="28"/>
  <c r="F126" i="28"/>
  <c r="I106" i="24"/>
  <c r="X106" i="24" s="1"/>
  <c r="M252" i="24"/>
  <c r="J287" i="28"/>
  <c r="K397" i="24"/>
  <c r="H447" i="28"/>
  <c r="G514" i="24"/>
  <c r="B576" i="28"/>
  <c r="H512" i="24"/>
  <c r="O512" i="25"/>
  <c r="E574" i="28"/>
  <c r="R223" i="25"/>
  <c r="M255" i="28" s="1"/>
  <c r="O223" i="24"/>
  <c r="D255" i="28"/>
  <c r="O255" i="28" s="1"/>
  <c r="J165" i="24"/>
  <c r="G191" i="28"/>
  <c r="L542" i="24"/>
  <c r="I607" i="28"/>
  <c r="G485" i="24"/>
  <c r="B544" i="28"/>
  <c r="R165" i="25"/>
  <c r="M191" i="28" s="1"/>
  <c r="O165" i="24"/>
  <c r="D191" i="28"/>
  <c r="O191" i="28" s="1"/>
  <c r="O542" i="24"/>
  <c r="D607" i="28"/>
  <c r="O607" i="28" s="1"/>
  <c r="R542" i="25"/>
  <c r="M607" i="28" s="1"/>
  <c r="J397" i="24"/>
  <c r="G447" i="28"/>
  <c r="F383" i="28"/>
  <c r="I339" i="24"/>
  <c r="X339" i="24" s="1"/>
  <c r="I77" i="24"/>
  <c r="X77" i="24" s="1"/>
  <c r="F94" i="28"/>
  <c r="K223" i="24"/>
  <c r="H255" i="28"/>
  <c r="R107" i="25"/>
  <c r="M127" i="28" s="1"/>
  <c r="O107" i="24"/>
  <c r="D127" i="28"/>
  <c r="O127" i="28" s="1"/>
  <c r="M107" i="24"/>
  <c r="J127" i="28"/>
  <c r="G574" i="28"/>
  <c r="J512" i="24"/>
  <c r="R367" i="25"/>
  <c r="M414" i="28" s="1"/>
  <c r="O367" i="24"/>
  <c r="D414" i="28"/>
  <c r="O414" i="28" s="1"/>
  <c r="I251" i="24"/>
  <c r="X251" i="24" s="1"/>
  <c r="F286" i="28"/>
  <c r="I193" i="24"/>
  <c r="X193" i="24" s="1"/>
  <c r="F222" i="28"/>
  <c r="L309" i="24"/>
  <c r="I350" i="28"/>
  <c r="H446" i="28"/>
  <c r="K396" i="24"/>
  <c r="H106" i="24"/>
  <c r="O106" i="25"/>
  <c r="E126" i="28"/>
  <c r="M193" i="24"/>
  <c r="J222" i="28"/>
  <c r="I309" i="24"/>
  <c r="X309" i="24" s="1"/>
  <c r="F350" i="28"/>
  <c r="M454" i="24"/>
  <c r="J510" i="28"/>
  <c r="H222" i="24"/>
  <c r="O222" i="25"/>
  <c r="E254" i="28"/>
  <c r="M425" i="24"/>
  <c r="J478" i="28"/>
  <c r="O512" i="24"/>
  <c r="R512" i="25"/>
  <c r="M574" i="28" s="1"/>
  <c r="D574" i="28"/>
  <c r="O574" i="28" s="1"/>
  <c r="K135" i="24"/>
  <c r="H158" i="28"/>
  <c r="G510" i="28"/>
  <c r="J454" i="24"/>
  <c r="H222" i="28"/>
  <c r="K193" i="24"/>
  <c r="K424" i="24"/>
  <c r="H477" i="28"/>
  <c r="B350" i="28"/>
  <c r="G309" i="24"/>
  <c r="J92" i="28"/>
  <c r="M75" i="24"/>
  <c r="J163" i="24"/>
  <c r="G189" i="28"/>
  <c r="E92" i="28"/>
  <c r="H75" i="24"/>
  <c r="O75" i="25"/>
  <c r="I104" i="24"/>
  <c r="X104" i="24" s="1"/>
  <c r="F124" i="28"/>
  <c r="B510" i="28"/>
  <c r="G454" i="24"/>
  <c r="M395" i="24"/>
  <c r="J445" i="28"/>
  <c r="L192" i="24"/>
  <c r="I221" i="28"/>
  <c r="K134" i="24"/>
  <c r="H157" i="28"/>
  <c r="M453" i="24"/>
  <c r="J509" i="28"/>
  <c r="B126" i="28"/>
  <c r="G106" i="24"/>
  <c r="H160" i="24"/>
  <c r="O160" i="25"/>
  <c r="E186" i="28"/>
  <c r="H424" i="24"/>
  <c r="O424" i="25"/>
  <c r="E477" i="28"/>
  <c r="E509" i="28"/>
  <c r="O453" i="25"/>
  <c r="H453" i="24"/>
  <c r="H381" i="28"/>
  <c r="K337" i="24"/>
  <c r="I189" i="28"/>
  <c r="L163" i="24"/>
  <c r="G413" i="28"/>
  <c r="J366" i="24"/>
  <c r="J133" i="24"/>
  <c r="G156" i="28"/>
  <c r="O394" i="25"/>
  <c r="H394" i="24"/>
  <c r="E444" i="28"/>
  <c r="I188" i="28"/>
  <c r="L162" i="24"/>
  <c r="J336" i="24"/>
  <c r="G380" i="28"/>
  <c r="J162" i="24"/>
  <c r="G188" i="28"/>
  <c r="G92" i="28"/>
  <c r="J75" i="24"/>
  <c r="F317" i="28"/>
  <c r="I279" i="24"/>
  <c r="X279" i="24" s="1"/>
  <c r="D252" i="28"/>
  <c r="O252" i="28" s="1"/>
  <c r="R220" i="25"/>
  <c r="M252" i="28" s="1"/>
  <c r="O220" i="24"/>
  <c r="L249" i="24"/>
  <c r="I284" i="28"/>
  <c r="J124" i="28"/>
  <c r="M104" i="24"/>
  <c r="M365" i="24"/>
  <c r="J412" i="28"/>
  <c r="J476" i="28"/>
  <c r="M423" i="24"/>
  <c r="H219" i="24"/>
  <c r="O219" i="25"/>
  <c r="E251" i="28"/>
  <c r="F316" i="28"/>
  <c r="I278" i="24"/>
  <c r="X278" i="24" s="1"/>
  <c r="L365" i="24"/>
  <c r="I412" i="28"/>
  <c r="L74" i="24"/>
  <c r="I91" i="28"/>
  <c r="H422" i="24"/>
  <c r="O422" i="25"/>
  <c r="E475" i="28"/>
  <c r="K336" i="24"/>
  <c r="H380" i="28"/>
  <c r="O307" i="24"/>
  <c r="D348" i="28"/>
  <c r="O348" i="28" s="1"/>
  <c r="R307" i="25"/>
  <c r="M348" i="28" s="1"/>
  <c r="L394" i="24"/>
  <c r="I444" i="28"/>
  <c r="J220" i="24"/>
  <c r="G252" i="28"/>
  <c r="G394" i="24"/>
  <c r="B444" i="28"/>
  <c r="R191" i="25"/>
  <c r="M220" i="28" s="1"/>
  <c r="D220" i="28"/>
  <c r="O220" i="28" s="1"/>
  <c r="O191" i="24"/>
  <c r="H284" i="28"/>
  <c r="K249" i="24"/>
  <c r="J46" i="24"/>
  <c r="G61" i="28"/>
  <c r="K394" i="24"/>
  <c r="H444" i="28"/>
  <c r="L219" i="24"/>
  <c r="I251" i="28"/>
  <c r="K160" i="24"/>
  <c r="H186" i="28"/>
  <c r="O393" i="24"/>
  <c r="D443" i="28"/>
  <c r="O443" i="28" s="1"/>
  <c r="R393" i="25"/>
  <c r="M443" i="28" s="1"/>
  <c r="G220" i="24"/>
  <c r="B252" i="28"/>
  <c r="G161" i="24"/>
  <c r="B187" i="28"/>
  <c r="B412" i="28"/>
  <c r="G365" i="24"/>
  <c r="L248" i="24"/>
  <c r="I283" i="28"/>
  <c r="G475" i="28"/>
  <c r="J422" i="24"/>
  <c r="K248" i="24"/>
  <c r="H283" i="28"/>
  <c r="H45" i="24"/>
  <c r="O45" i="25"/>
  <c r="E60" i="28"/>
  <c r="I90" i="28"/>
  <c r="L73" i="24"/>
  <c r="G104" i="24"/>
  <c r="B124" i="28"/>
  <c r="E90" i="28"/>
  <c r="O73" i="25"/>
  <c r="H73" i="24"/>
  <c r="G123" i="28"/>
  <c r="J103" i="24"/>
  <c r="M219" i="24"/>
  <c r="J251" i="28"/>
  <c r="M277" i="24"/>
  <c r="J315" i="28"/>
  <c r="J392" i="24"/>
  <c r="G442" i="28"/>
  <c r="E283" i="28"/>
  <c r="O248" i="25"/>
  <c r="H248" i="24"/>
  <c r="H90" i="28"/>
  <c r="K73" i="24"/>
  <c r="H305" i="24"/>
  <c r="E346" i="28"/>
  <c r="O305" i="25"/>
  <c r="G393" i="24"/>
  <c r="B443" i="28"/>
  <c r="R276" i="25"/>
  <c r="M314" i="28" s="1"/>
  <c r="O276" i="24"/>
  <c r="D314" i="28"/>
  <c r="O314" i="28" s="1"/>
  <c r="J442" i="28"/>
  <c r="M392" i="24"/>
  <c r="L188" i="24"/>
  <c r="I217" i="28"/>
  <c r="G219" i="24"/>
  <c r="B251" i="28"/>
  <c r="M362" i="24"/>
  <c r="J409" i="28"/>
  <c r="M44" i="24"/>
  <c r="J59" i="28"/>
  <c r="J43" i="24"/>
  <c r="G58" i="28"/>
  <c r="J410" i="28"/>
  <c r="M363" i="24"/>
  <c r="J89" i="28"/>
  <c r="M72" i="24"/>
  <c r="J72" i="24"/>
  <c r="G89" i="28"/>
  <c r="K187" i="24"/>
  <c r="H216" i="28"/>
  <c r="H247" i="24"/>
  <c r="O247" i="25"/>
  <c r="E282" i="28"/>
  <c r="M304" i="24"/>
  <c r="J345" i="28"/>
  <c r="I59" i="28"/>
  <c r="L44" i="24"/>
  <c r="K159" i="24"/>
  <c r="H185" i="28"/>
  <c r="M305" i="24"/>
  <c r="J346" i="28"/>
  <c r="B315" i="28"/>
  <c r="G277" i="24"/>
  <c r="G248" i="24"/>
  <c r="B283" i="28"/>
  <c r="I250" i="28"/>
  <c r="L218" i="24"/>
  <c r="O44" i="24"/>
  <c r="R44" i="25"/>
  <c r="M59" i="28" s="1"/>
  <c r="D59" i="28"/>
  <c r="O59" i="28" s="1"/>
  <c r="F281" i="28"/>
  <c r="I246" i="24"/>
  <c r="X246" i="24" s="1"/>
  <c r="F409" i="28"/>
  <c r="I362" i="24"/>
  <c r="X362" i="24" s="1"/>
  <c r="M71" i="24"/>
  <c r="J88" i="28"/>
  <c r="L304" i="24"/>
  <c r="I345" i="28"/>
  <c r="G159" i="24"/>
  <c r="B185" i="28"/>
  <c r="O217" i="24"/>
  <c r="R217" i="25"/>
  <c r="M249" i="28" s="1"/>
  <c r="D249" i="28"/>
  <c r="O249" i="28" s="1"/>
  <c r="M333" i="24"/>
  <c r="J377" i="28"/>
  <c r="D184" i="28"/>
  <c r="O184" i="28" s="1"/>
  <c r="R158" i="25"/>
  <c r="M184" i="28" s="1"/>
  <c r="O158" i="24"/>
  <c r="B88" i="28"/>
  <c r="G71" i="24"/>
  <c r="K362" i="24"/>
  <c r="H409" i="28"/>
  <c r="L274" i="24"/>
  <c r="I312" i="28"/>
  <c r="R187" i="25"/>
  <c r="M216" i="28" s="1"/>
  <c r="O187" i="24"/>
  <c r="D216" i="28"/>
  <c r="O216" i="28" s="1"/>
  <c r="G102" i="24"/>
  <c r="B122" i="28"/>
  <c r="O43" i="25"/>
  <c r="H43" i="24"/>
  <c r="E58" i="28"/>
  <c r="H215" i="28"/>
  <c r="K186" i="24"/>
  <c r="O71" i="24"/>
  <c r="D88" i="28"/>
  <c r="O88" i="28" s="1"/>
  <c r="R71" i="25"/>
  <c r="M88" i="28" s="1"/>
  <c r="M42" i="24"/>
  <c r="J57" i="28"/>
  <c r="G275" i="24"/>
  <c r="B313" i="28"/>
  <c r="R185" i="25"/>
  <c r="M214" i="28" s="1"/>
  <c r="D214" i="28"/>
  <c r="O214" i="28" s="1"/>
  <c r="O185" i="24"/>
  <c r="G333" i="24"/>
  <c r="B377" i="28"/>
  <c r="M70" i="24"/>
  <c r="J87" i="28"/>
  <c r="D376" i="28"/>
  <c r="O376" i="28" s="1"/>
  <c r="R332" i="25"/>
  <c r="M376" i="28" s="1"/>
  <c r="O332" i="24"/>
  <c r="L332" i="24"/>
  <c r="I376" i="28"/>
  <c r="J344" i="28"/>
  <c r="M303" i="24"/>
  <c r="K274" i="24"/>
  <c r="H312" i="28"/>
  <c r="O100" i="25"/>
  <c r="E120" i="28"/>
  <c r="H100" i="24"/>
  <c r="H157" i="24"/>
  <c r="O157" i="25"/>
  <c r="E183" i="28"/>
  <c r="H273" i="24"/>
  <c r="O273" i="25"/>
  <c r="E311" i="28"/>
  <c r="H244" i="24"/>
  <c r="E279" i="28"/>
  <c r="O244" i="25"/>
  <c r="K302" i="24"/>
  <c r="H343" i="28"/>
  <c r="B344" i="28"/>
  <c r="G303" i="24"/>
  <c r="J128" i="24"/>
  <c r="G151" i="28"/>
  <c r="K99" i="24"/>
  <c r="H119" i="28"/>
  <c r="H99" i="24"/>
  <c r="O99" i="25"/>
  <c r="E119" i="28"/>
  <c r="I128" i="24"/>
  <c r="X128" i="24" s="1"/>
  <c r="F151" i="28"/>
  <c r="M40" i="24"/>
  <c r="J55" i="28"/>
  <c r="H151" i="28"/>
  <c r="K128" i="24"/>
  <c r="I273" i="24"/>
  <c r="X273" i="24" s="1"/>
  <c r="F311" i="28"/>
  <c r="H41" i="24"/>
  <c r="O41" i="25"/>
  <c r="E56" i="28"/>
  <c r="O99" i="24"/>
  <c r="R99" i="25"/>
  <c r="M119" i="28" s="1"/>
  <c r="D119" i="28"/>
  <c r="O119" i="28" s="1"/>
  <c r="L215" i="24"/>
  <c r="I247" i="28"/>
  <c r="R183" i="25"/>
  <c r="M212" i="28" s="1"/>
  <c r="O183" i="24"/>
  <c r="D212" i="28"/>
  <c r="O212" i="28" s="1"/>
  <c r="K184" i="24"/>
  <c r="H213" i="28"/>
  <c r="I184" i="24"/>
  <c r="X184" i="24" s="1"/>
  <c r="F213" i="28"/>
  <c r="M98" i="24"/>
  <c r="J118" i="28"/>
  <c r="M214" i="24"/>
  <c r="J246" i="28"/>
  <c r="R214" i="25"/>
  <c r="M246" i="28" s="1"/>
  <c r="O214" i="24"/>
  <c r="D246" i="28"/>
  <c r="O246" i="28" s="1"/>
  <c r="L127" i="24"/>
  <c r="I150" i="28"/>
  <c r="L68" i="24"/>
  <c r="I85" i="28"/>
  <c r="K243" i="24"/>
  <c r="H278" i="28"/>
  <c r="O40" i="24"/>
  <c r="R40" i="25"/>
  <c r="M55" i="28" s="1"/>
  <c r="D55" i="28"/>
  <c r="O55" i="28" s="1"/>
  <c r="I272" i="24"/>
  <c r="X272" i="24" s="1"/>
  <c r="F310" i="28"/>
  <c r="R243" i="25"/>
  <c r="M278" i="28" s="1"/>
  <c r="O243" i="24"/>
  <c r="D278" i="28"/>
  <c r="O278" i="28" s="1"/>
  <c r="B151" i="28"/>
  <c r="G128" i="24"/>
  <c r="I68" i="24"/>
  <c r="X68" i="24" s="1"/>
  <c r="F85" i="28"/>
  <c r="I63" i="24"/>
  <c r="X63" i="24" s="1"/>
  <c r="F80" i="28"/>
  <c r="I35" i="24"/>
  <c r="X35" i="24" s="1"/>
  <c r="F50" i="28"/>
  <c r="F81" i="28"/>
  <c r="I64" i="24"/>
  <c r="X64" i="24" s="1"/>
  <c r="H39" i="24"/>
  <c r="O39" i="25"/>
  <c r="E54" i="28"/>
  <c r="R126" i="25"/>
  <c r="M149" i="28" s="1"/>
  <c r="O126" i="24"/>
  <c r="D149" i="28"/>
  <c r="O149" i="28" s="1"/>
  <c r="G127" i="24"/>
  <c r="B150" i="28"/>
  <c r="O97" i="24"/>
  <c r="R97" i="25"/>
  <c r="M117" i="28" s="1"/>
  <c r="D117" i="28"/>
  <c r="O117" i="28" s="1"/>
  <c r="L33" i="24"/>
  <c r="I48" i="28"/>
  <c r="I54" i="28"/>
  <c r="L39" i="24"/>
  <c r="M92" i="24"/>
  <c r="J112" i="28"/>
  <c r="H124" i="24"/>
  <c r="E147" i="28"/>
  <c r="O124" i="25"/>
  <c r="M182" i="24"/>
  <c r="J211" i="28"/>
  <c r="K152" i="24"/>
  <c r="H178" i="28"/>
  <c r="M38" i="24"/>
  <c r="J53" i="28"/>
  <c r="J154" i="24"/>
  <c r="G180" i="28"/>
  <c r="G68" i="24"/>
  <c r="B85" i="28"/>
  <c r="L64" i="24"/>
  <c r="I81" i="28"/>
  <c r="M63" i="24"/>
  <c r="J80" i="28"/>
  <c r="L36" i="24"/>
  <c r="I51" i="28"/>
  <c r="R65" i="25"/>
  <c r="M82" i="28" s="1"/>
  <c r="O65" i="24"/>
  <c r="D82" i="28"/>
  <c r="O82" i="28" s="1"/>
  <c r="R34" i="25"/>
  <c r="M49" i="28" s="1"/>
  <c r="O34" i="24"/>
  <c r="D49" i="28"/>
  <c r="O49" i="28" s="1"/>
  <c r="K123" i="24"/>
  <c r="H146" i="28"/>
  <c r="I39" i="24"/>
  <c r="X39" i="24" s="1"/>
  <c r="F54" i="28"/>
  <c r="D211" i="28"/>
  <c r="O211" i="28" s="1"/>
  <c r="O182" i="24"/>
  <c r="R182" i="25"/>
  <c r="M211" i="28" s="1"/>
  <c r="J213" i="24"/>
  <c r="G245" i="28"/>
  <c r="I94" i="24"/>
  <c r="X94" i="24" s="1"/>
  <c r="F114" i="28"/>
  <c r="J123" i="24"/>
  <c r="G146" i="28"/>
  <c r="H213" i="24"/>
  <c r="O213" i="25"/>
  <c r="E245" i="28"/>
  <c r="G80" i="28"/>
  <c r="J63" i="24"/>
  <c r="J122" i="24"/>
  <c r="G145" i="28"/>
  <c r="I66" i="24"/>
  <c r="X66" i="24" s="1"/>
  <c r="F83" i="28"/>
  <c r="D145" i="28"/>
  <c r="O145" i="28" s="1"/>
  <c r="R122" i="25"/>
  <c r="M145" i="28" s="1"/>
  <c r="O122" i="24"/>
  <c r="D147" i="28"/>
  <c r="O147" i="28" s="1"/>
  <c r="R124" i="25"/>
  <c r="M147" i="28" s="1"/>
  <c r="O124" i="24"/>
  <c r="G32" i="24"/>
  <c r="B47" i="28"/>
  <c r="B179" i="28"/>
  <c r="G153" i="24"/>
  <c r="G154" i="24"/>
  <c r="B180" i="28"/>
  <c r="G96" i="24"/>
  <c r="B116" i="28"/>
  <c r="G123" i="24"/>
  <c r="B146" i="28"/>
  <c r="G212" i="24"/>
  <c r="B244" i="28"/>
  <c r="G62" i="24"/>
  <c r="B79" i="28"/>
  <c r="G1163" i="24"/>
  <c r="B1288" i="28"/>
  <c r="M1160" i="24"/>
  <c r="J1285" i="28"/>
  <c r="G1131" i="24"/>
  <c r="B1253" i="28"/>
  <c r="G1101" i="24"/>
  <c r="B1220" i="28"/>
  <c r="K1100" i="24"/>
  <c r="H1219" i="28"/>
  <c r="E1315" i="28"/>
  <c r="O1187" i="25"/>
  <c r="K1315" i="28" s="1"/>
  <c r="N1315" i="28" s="1"/>
  <c r="H1187" i="24"/>
  <c r="W1186" i="24"/>
  <c r="J863" i="24"/>
  <c r="G958" i="28"/>
  <c r="D1312" i="28"/>
  <c r="O1184" i="24"/>
  <c r="L922" i="24"/>
  <c r="I1023" i="28"/>
  <c r="M892" i="24"/>
  <c r="J990" i="28"/>
  <c r="G1183" i="28"/>
  <c r="J1067" i="24"/>
  <c r="L1095" i="24"/>
  <c r="I1214" i="28"/>
  <c r="K803" i="24"/>
  <c r="H892" i="28"/>
  <c r="J1124" i="24"/>
  <c r="G1246" i="28"/>
  <c r="K890" i="24"/>
  <c r="H988" i="28"/>
  <c r="K1094" i="24"/>
  <c r="H1213" i="28"/>
  <c r="L1007" i="24"/>
  <c r="I1117" i="28"/>
  <c r="O1006" i="24"/>
  <c r="D1116" i="28"/>
  <c r="G1151" i="24"/>
  <c r="B1276" i="28"/>
  <c r="M713" i="24"/>
  <c r="J793" i="28"/>
  <c r="R975" i="25"/>
  <c r="M1082" i="28" s="1"/>
  <c r="O975" i="24"/>
  <c r="D1082" i="28"/>
  <c r="B1211" i="28"/>
  <c r="G1092" i="24"/>
  <c r="J858" i="24"/>
  <c r="G953" i="28"/>
  <c r="I887" i="24"/>
  <c r="X887" i="24" s="1"/>
  <c r="F985" i="28"/>
  <c r="M683" i="24"/>
  <c r="J760" i="28"/>
  <c r="E920" i="28"/>
  <c r="H828" i="24"/>
  <c r="O828" i="25"/>
  <c r="K741" i="24"/>
  <c r="H824" i="28"/>
  <c r="J1149" i="24"/>
  <c r="G1274" i="28"/>
  <c r="K798" i="24"/>
  <c r="H887" i="28"/>
  <c r="M915" i="24"/>
  <c r="J1016" i="28"/>
  <c r="I624" i="24"/>
  <c r="X624" i="24" s="1"/>
  <c r="F695" i="28"/>
  <c r="H624" i="24"/>
  <c r="O624" i="25"/>
  <c r="E695" i="28"/>
  <c r="D727" i="28"/>
  <c r="O727" i="28" s="1"/>
  <c r="R653" i="25"/>
  <c r="M727" i="28" s="1"/>
  <c r="O653" i="24"/>
  <c r="J886" i="24"/>
  <c r="G984" i="28"/>
  <c r="K653" i="24"/>
  <c r="H727" i="28"/>
  <c r="R652" i="25"/>
  <c r="M726" i="28" s="1"/>
  <c r="D726" i="28"/>
  <c r="O726" i="28" s="1"/>
  <c r="O652" i="24"/>
  <c r="O1031" i="24"/>
  <c r="D1144" i="28"/>
  <c r="O709" i="25"/>
  <c r="H709" i="24"/>
  <c r="E789" i="28"/>
  <c r="G1239" i="28"/>
  <c r="J1117" i="24"/>
  <c r="J885" i="28"/>
  <c r="M796" i="24"/>
  <c r="I796" i="24"/>
  <c r="X796" i="24" s="1"/>
  <c r="F885" i="28"/>
  <c r="K592" i="24"/>
  <c r="H660" i="28"/>
  <c r="G854" i="24"/>
  <c r="B949" i="28"/>
  <c r="I660" i="28"/>
  <c r="L592" i="24"/>
  <c r="W1173" i="24"/>
  <c r="J1300" i="28"/>
  <c r="M1172" i="24"/>
  <c r="B629" i="28"/>
  <c r="G564" i="24"/>
  <c r="J852" i="24"/>
  <c r="G947" i="28"/>
  <c r="M1027" i="24"/>
  <c r="J1140" i="28"/>
  <c r="F1237" i="28"/>
  <c r="I1115" i="24"/>
  <c r="X1115" i="24" s="1"/>
  <c r="L649" i="24"/>
  <c r="I723" i="28"/>
  <c r="F1235" i="28"/>
  <c r="I1113" i="24"/>
  <c r="X1113" i="24" s="1"/>
  <c r="B1141" i="28"/>
  <c r="G1028" i="24"/>
  <c r="K705" i="24"/>
  <c r="H785" i="28"/>
  <c r="I1027" i="24"/>
  <c r="X1027" i="24" s="1"/>
  <c r="F1140" i="28"/>
  <c r="F530" i="28"/>
  <c r="I474" i="24"/>
  <c r="X474" i="24" s="1"/>
  <c r="M677" i="24"/>
  <c r="J754" i="28"/>
  <c r="J560" i="24"/>
  <c r="G625" i="28"/>
  <c r="M791" i="24"/>
  <c r="J880" i="28"/>
  <c r="G445" i="24"/>
  <c r="B498" i="28"/>
  <c r="R967" i="25"/>
  <c r="M1074" i="28" s="1"/>
  <c r="O967" i="24"/>
  <c r="D1074" i="28"/>
  <c r="F881" i="28"/>
  <c r="I792" i="24"/>
  <c r="X792" i="24" s="1"/>
  <c r="J913" i="28"/>
  <c r="M821" i="24"/>
  <c r="I1170" i="28"/>
  <c r="L1054" i="24"/>
  <c r="I820" i="24"/>
  <c r="X820" i="24" s="1"/>
  <c r="F912" i="28"/>
  <c r="M1083" i="24"/>
  <c r="J1202" i="28"/>
  <c r="B497" i="28"/>
  <c r="G444" i="24"/>
  <c r="L996" i="24"/>
  <c r="I1106" i="28"/>
  <c r="J704" i="24"/>
  <c r="G784" i="28"/>
  <c r="L907" i="24"/>
  <c r="I1008" i="28"/>
  <c r="B1009" i="28"/>
  <c r="G908" i="24"/>
  <c r="D591" i="28"/>
  <c r="O591" i="28" s="1"/>
  <c r="R529" i="25"/>
  <c r="M591" i="28" s="1"/>
  <c r="O529" i="24"/>
  <c r="I616" i="24"/>
  <c r="X616" i="24" s="1"/>
  <c r="F687" i="28"/>
  <c r="J760" i="24"/>
  <c r="G846" i="28"/>
  <c r="O789" i="24"/>
  <c r="R789" i="25"/>
  <c r="M878" i="28" s="1"/>
  <c r="D878" i="28"/>
  <c r="O878" i="28" s="1"/>
  <c r="F1135" i="28"/>
  <c r="I1022" i="24"/>
  <c r="X1022" i="24" s="1"/>
  <c r="F558" i="28"/>
  <c r="I499" i="24"/>
  <c r="X499" i="24" s="1"/>
  <c r="G965" i="24"/>
  <c r="B1072" i="28"/>
  <c r="G907" i="24"/>
  <c r="B1008" i="28"/>
  <c r="I494" i="28"/>
  <c r="L441" i="24"/>
  <c r="O847" i="25"/>
  <c r="H847" i="24"/>
  <c r="E942" i="28"/>
  <c r="L411" i="24"/>
  <c r="I461" i="28"/>
  <c r="K411" i="24"/>
  <c r="H461" i="28"/>
  <c r="I525" i="28"/>
  <c r="L469" i="24"/>
  <c r="O556" i="24"/>
  <c r="D621" i="28"/>
  <c r="O621" i="28" s="1"/>
  <c r="R556" i="25"/>
  <c r="M621" i="28" s="1"/>
  <c r="R498" i="25"/>
  <c r="M557" i="28" s="1"/>
  <c r="O498" i="24"/>
  <c r="D557" i="28"/>
  <c r="O557" i="28" s="1"/>
  <c r="L963" i="24"/>
  <c r="I1070" i="28"/>
  <c r="K701" i="24"/>
  <c r="H781" i="28"/>
  <c r="O817" i="24"/>
  <c r="D909" i="28"/>
  <c r="O909" i="28" s="1"/>
  <c r="R817" i="25"/>
  <c r="M909" i="28" s="1"/>
  <c r="L526" i="24"/>
  <c r="I588" i="28"/>
  <c r="M992" i="24"/>
  <c r="J1102" i="28"/>
  <c r="M468" i="24"/>
  <c r="J524" i="28"/>
  <c r="R932" i="25"/>
  <c r="M1036" i="28" s="1"/>
  <c r="O932" i="24"/>
  <c r="D1036" i="28"/>
  <c r="J932" i="24"/>
  <c r="G1036" i="28"/>
  <c r="D428" i="28"/>
  <c r="O428" i="28" s="1"/>
  <c r="R381" i="25"/>
  <c r="M428" i="28" s="1"/>
  <c r="O381" i="24"/>
  <c r="K875" i="24"/>
  <c r="H973" i="28"/>
  <c r="K612" i="24"/>
  <c r="H683" i="28"/>
  <c r="I962" i="24"/>
  <c r="X962" i="24" s="1"/>
  <c r="F1069" i="28"/>
  <c r="B205" i="28"/>
  <c r="G179" i="24"/>
  <c r="L235" i="24"/>
  <c r="I267" i="28"/>
  <c r="K845" i="24"/>
  <c r="H940" i="28"/>
  <c r="H555" i="28"/>
  <c r="K496" i="24"/>
  <c r="M612" i="24"/>
  <c r="J683" i="28"/>
  <c r="L555" i="24"/>
  <c r="I620" i="28"/>
  <c r="B877" i="28"/>
  <c r="G788" i="24"/>
  <c r="O729" i="24"/>
  <c r="D812" i="28"/>
  <c r="O812" i="28" s="1"/>
  <c r="R729" i="25"/>
  <c r="M812" i="28" s="1"/>
  <c r="H1005" i="28"/>
  <c r="K904" i="24"/>
  <c r="I119" i="24"/>
  <c r="X119" i="24" s="1"/>
  <c r="F139" i="28"/>
  <c r="J554" i="24"/>
  <c r="G619" i="28"/>
  <c r="F138" i="28"/>
  <c r="I118" i="24"/>
  <c r="X118" i="24" s="1"/>
  <c r="G613" i="24"/>
  <c r="B684" i="28"/>
  <c r="J553" i="24"/>
  <c r="G618" i="28"/>
  <c r="B492" i="28"/>
  <c r="G439" i="24"/>
  <c r="M293" i="24"/>
  <c r="J331" i="28"/>
  <c r="L409" i="24"/>
  <c r="I459" i="28"/>
  <c r="H874" i="24"/>
  <c r="O874" i="25"/>
  <c r="E972" i="28"/>
  <c r="R264" i="25"/>
  <c r="M299" i="28" s="1"/>
  <c r="O264" i="24"/>
  <c r="D299" i="28"/>
  <c r="O299" i="28" s="1"/>
  <c r="E330" i="28"/>
  <c r="O292" i="25"/>
  <c r="H292" i="24"/>
  <c r="K873" i="24"/>
  <c r="H971" i="28"/>
  <c r="L87" i="24"/>
  <c r="I104" i="28"/>
  <c r="I610" i="24"/>
  <c r="X610" i="24" s="1"/>
  <c r="F681" i="28"/>
  <c r="K437" i="24"/>
  <c r="H490" i="28"/>
  <c r="L813" i="24"/>
  <c r="I905" i="28"/>
  <c r="G682" i="28"/>
  <c r="J611" i="24"/>
  <c r="D490" i="28"/>
  <c r="O490" i="28" s="1"/>
  <c r="O437" i="24"/>
  <c r="R437" i="25"/>
  <c r="M490" i="28" s="1"/>
  <c r="I170" i="28"/>
  <c r="L147" i="24"/>
  <c r="K669" i="24"/>
  <c r="H746" i="28"/>
  <c r="G699" i="24"/>
  <c r="B779" i="28"/>
  <c r="K523" i="24"/>
  <c r="H585" i="28"/>
  <c r="J808" i="28"/>
  <c r="M725" i="24"/>
  <c r="F231" i="28"/>
  <c r="I202" i="24"/>
  <c r="X202" i="24" s="1"/>
  <c r="L319" i="24"/>
  <c r="I360" i="28"/>
  <c r="L494" i="24"/>
  <c r="I553" i="28"/>
  <c r="H200" i="28"/>
  <c r="K174" i="24"/>
  <c r="R639" i="25"/>
  <c r="M713" i="28" s="1"/>
  <c r="O639" i="24"/>
  <c r="D713" i="28"/>
  <c r="O713" i="28" s="1"/>
  <c r="J262" i="24"/>
  <c r="G297" i="28"/>
  <c r="G296" i="28"/>
  <c r="J261" i="24"/>
  <c r="B938" i="28"/>
  <c r="G843" i="24"/>
  <c r="R378" i="25"/>
  <c r="M425" i="28" s="1"/>
  <c r="O378" i="24"/>
  <c r="D425" i="28"/>
  <c r="O425" i="28" s="1"/>
  <c r="O667" i="24"/>
  <c r="D744" i="28"/>
  <c r="O744" i="28" s="1"/>
  <c r="R667" i="25"/>
  <c r="M744" i="28" s="1"/>
  <c r="J405" i="24"/>
  <c r="G455" i="28"/>
  <c r="G698" i="24"/>
  <c r="B778" i="28"/>
  <c r="R406" i="25"/>
  <c r="M456" i="28" s="1"/>
  <c r="O406" i="24"/>
  <c r="D456" i="28"/>
  <c r="O456" i="28" s="1"/>
  <c r="F73" i="28"/>
  <c r="I58" i="24"/>
  <c r="X58" i="24" s="1"/>
  <c r="G465" i="24"/>
  <c r="B521" i="28"/>
  <c r="O203" i="24"/>
  <c r="D232" i="28"/>
  <c r="O232" i="28" s="1"/>
  <c r="R203" i="25"/>
  <c r="M232" i="28" s="1"/>
  <c r="M86" i="24"/>
  <c r="J103" i="28"/>
  <c r="M435" i="24"/>
  <c r="J488" i="28"/>
  <c r="H85" i="24"/>
  <c r="O85" i="25"/>
  <c r="E102" i="28"/>
  <c r="H783" i="24"/>
  <c r="O783" i="25"/>
  <c r="E872" i="28"/>
  <c r="K405" i="24"/>
  <c r="H455" i="28"/>
  <c r="K666" i="24"/>
  <c r="H743" i="28"/>
  <c r="I405" i="24"/>
  <c r="X405" i="24" s="1"/>
  <c r="F455" i="28"/>
  <c r="L695" i="24"/>
  <c r="I775" i="28"/>
  <c r="B263" i="28"/>
  <c r="G231" i="24"/>
  <c r="D1288" i="28"/>
  <c r="O1163" i="24"/>
  <c r="O1193" i="24"/>
  <c r="D1321" i="28"/>
  <c r="O1192" i="24"/>
  <c r="D1320" i="28"/>
  <c r="L1162" i="24"/>
  <c r="I1287" i="28"/>
  <c r="H1192" i="24"/>
  <c r="O1192" i="25"/>
  <c r="K1320" i="28" s="1"/>
  <c r="N1320" i="28" s="1"/>
  <c r="E1320" i="28"/>
  <c r="L1163" i="24"/>
  <c r="I1288" i="28"/>
  <c r="W1162" i="24"/>
  <c r="H1133" i="24"/>
  <c r="E1255" i="28"/>
  <c r="O1133" i="25"/>
  <c r="K1255" i="28" s="1"/>
  <c r="N1255" i="28" s="1"/>
  <c r="J1133" i="24"/>
  <c r="G1255" i="28"/>
  <c r="I1132" i="24"/>
  <c r="X1132" i="24" s="1"/>
  <c r="F1254" i="28"/>
  <c r="J1318" i="28"/>
  <c r="M1190" i="24"/>
  <c r="K1190" i="24"/>
  <c r="H1318" i="28"/>
  <c r="F1318" i="28"/>
  <c r="W1161" i="24"/>
  <c r="H1221" i="28"/>
  <c r="K1102" i="24"/>
  <c r="D1253" i="28"/>
  <c r="O1131" i="24"/>
  <c r="H1131" i="24"/>
  <c r="E1253" i="28"/>
  <c r="O1131" i="25"/>
  <c r="K1253" i="28" s="1"/>
  <c r="N1253" i="28" s="1"/>
  <c r="J1253" i="28"/>
  <c r="M1131" i="24"/>
  <c r="L1015" i="24"/>
  <c r="I1125" i="28"/>
  <c r="D1157" i="28"/>
  <c r="O1044" i="24"/>
  <c r="D1125" i="28"/>
  <c r="O1015" i="24"/>
  <c r="H1189" i="28"/>
  <c r="K1073" i="24"/>
  <c r="H1189" i="24"/>
  <c r="E1317" i="28"/>
  <c r="O1189" i="25"/>
  <c r="K1317" i="28" s="1"/>
  <c r="N1317" i="28" s="1"/>
  <c r="F1221" i="28"/>
  <c r="I1102" i="24"/>
  <c r="X1102" i="24" s="1"/>
  <c r="G1188" i="24"/>
  <c r="B1316" i="28"/>
  <c r="H1220" i="28"/>
  <c r="K1101" i="24"/>
  <c r="J1091" i="28"/>
  <c r="M984" i="24"/>
  <c r="W1159" i="24"/>
  <c r="E1220" i="28"/>
  <c r="O1101" i="25"/>
  <c r="K1220" i="28" s="1"/>
  <c r="N1220" i="28" s="1"/>
  <c r="H1101" i="24"/>
  <c r="I1130" i="24"/>
  <c r="X1130" i="24" s="1"/>
  <c r="F1252" i="28"/>
  <c r="O1130" i="25"/>
  <c r="K1252" i="28" s="1"/>
  <c r="N1252" i="28" s="1"/>
  <c r="H1130" i="24"/>
  <c r="E1252" i="28"/>
  <c r="B1284" i="28"/>
  <c r="G1159" i="24"/>
  <c r="H1043" i="24"/>
  <c r="O1043" i="25"/>
  <c r="E1156" i="28"/>
  <c r="F1058" i="28"/>
  <c r="I954" i="24"/>
  <c r="X954" i="24" s="1"/>
  <c r="J1219" i="28"/>
  <c r="M1100" i="24"/>
  <c r="J1058" i="28"/>
  <c r="M954" i="24"/>
  <c r="G1283" i="28"/>
  <c r="J1158" i="24"/>
  <c r="F1315" i="28"/>
  <c r="K1187" i="24"/>
  <c r="H1315" i="28"/>
  <c r="H1058" i="28"/>
  <c r="K954" i="24"/>
  <c r="F1090" i="28"/>
  <c r="I983" i="24"/>
  <c r="X983" i="24" s="1"/>
  <c r="D1251" i="28"/>
  <c r="O1129" i="24"/>
  <c r="O1071" i="24"/>
  <c r="D1187" i="28"/>
  <c r="L954" i="24"/>
  <c r="I1058" i="28"/>
  <c r="L1100" i="24"/>
  <c r="I1219" i="28"/>
  <c r="I1042" i="24"/>
  <c r="X1042" i="24" s="1"/>
  <c r="F1155" i="28"/>
  <c r="I1090" i="28"/>
  <c r="L983" i="24"/>
  <c r="H1090" i="28"/>
  <c r="K983" i="24"/>
  <c r="H1041" i="24"/>
  <c r="O1041" i="25"/>
  <c r="E1154" i="28"/>
  <c r="K895" i="24"/>
  <c r="H993" i="28"/>
  <c r="F993" i="28"/>
  <c r="I895" i="24"/>
  <c r="X895" i="24" s="1"/>
  <c r="G1070" i="24"/>
  <c r="B1186" i="28"/>
  <c r="O1186" i="25"/>
  <c r="K1314" i="28" s="1"/>
  <c r="N1314" i="28" s="1"/>
  <c r="E1314" i="28"/>
  <c r="H1186" i="24"/>
  <c r="J953" i="24"/>
  <c r="G1057" i="28"/>
  <c r="K1099" i="24"/>
  <c r="H1218" i="28"/>
  <c r="J924" i="24"/>
  <c r="G1025" i="28"/>
  <c r="D1186" i="28"/>
  <c r="O1070" i="24"/>
  <c r="I1089" i="28"/>
  <c r="L982" i="24"/>
  <c r="F1089" i="28"/>
  <c r="I982" i="24"/>
  <c r="X982" i="24" s="1"/>
  <c r="I1128" i="24"/>
  <c r="X1128" i="24" s="1"/>
  <c r="F1250" i="28"/>
  <c r="M1157" i="24"/>
  <c r="J1282" i="28"/>
  <c r="H923" i="24"/>
  <c r="E1024" i="28"/>
  <c r="O923" i="25"/>
  <c r="K952" i="24"/>
  <c r="H1056" i="28"/>
  <c r="G1156" i="24"/>
  <c r="B1281" i="28"/>
  <c r="B1153" i="28"/>
  <c r="G1040" i="24"/>
  <c r="H1040" i="24"/>
  <c r="O1040" i="25"/>
  <c r="E1153" i="28"/>
  <c r="O1156" i="25"/>
  <c r="K1281" i="28" s="1"/>
  <c r="N1281" i="28" s="1"/>
  <c r="H1156" i="24"/>
  <c r="E1281" i="28"/>
  <c r="B1057" i="28"/>
  <c r="G953" i="24"/>
  <c r="H1185" i="28"/>
  <c r="K1069" i="24"/>
  <c r="G992" i="28"/>
  <c r="J894" i="24"/>
  <c r="H1121" i="28"/>
  <c r="K1011" i="24"/>
  <c r="I1127" i="24"/>
  <c r="X1127" i="24" s="1"/>
  <c r="F1249" i="28"/>
  <c r="B1025" i="28"/>
  <c r="G924" i="24"/>
  <c r="I952" i="24"/>
  <c r="X952" i="24" s="1"/>
  <c r="F1056" i="28"/>
  <c r="O1069" i="25"/>
  <c r="H1069" i="24"/>
  <c r="E1185" i="28"/>
  <c r="J992" i="28"/>
  <c r="M894" i="24"/>
  <c r="H1217" i="28"/>
  <c r="K1098" i="24"/>
  <c r="E992" i="28"/>
  <c r="O894" i="25"/>
  <c r="H894" i="24"/>
  <c r="G835" i="24"/>
  <c r="B927" i="28"/>
  <c r="I1010" i="24"/>
  <c r="X1010" i="24" s="1"/>
  <c r="F1120" i="28"/>
  <c r="L1126" i="24"/>
  <c r="I1248" i="28"/>
  <c r="D1152" i="28"/>
  <c r="O1039" i="24"/>
  <c r="O1155" i="25"/>
  <c r="K1280" i="28" s="1"/>
  <c r="N1280" i="28" s="1"/>
  <c r="E1280" i="28"/>
  <c r="H1155" i="24"/>
  <c r="F1087" i="28"/>
  <c r="I980" i="24"/>
  <c r="X980" i="24" s="1"/>
  <c r="B1280" i="28"/>
  <c r="G1155" i="24"/>
  <c r="W1155" i="24"/>
  <c r="H922" i="24"/>
  <c r="E1023" i="28"/>
  <c r="O922" i="25"/>
  <c r="H1010" i="24"/>
  <c r="E1120" i="28"/>
  <c r="O1010" i="25"/>
  <c r="O1068" i="24"/>
  <c r="D1184" i="28"/>
  <c r="F1023" i="28"/>
  <c r="I922" i="24"/>
  <c r="X922" i="24" s="1"/>
  <c r="K980" i="24"/>
  <c r="H1087" i="28"/>
  <c r="M1039" i="24"/>
  <c r="J1152" i="28"/>
  <c r="J1087" i="28"/>
  <c r="M980" i="24"/>
  <c r="G1067" i="24"/>
  <c r="B1183" i="28"/>
  <c r="E924" i="28"/>
  <c r="O832" i="25"/>
  <c r="H832" i="24"/>
  <c r="L1154" i="24"/>
  <c r="I1279" i="28"/>
  <c r="J1009" i="24"/>
  <c r="G1119" i="28"/>
  <c r="B991" i="28"/>
  <c r="G893" i="24"/>
  <c r="L1125" i="24"/>
  <c r="I1247" i="28"/>
  <c r="M1183" i="24"/>
  <c r="J1311" i="28"/>
  <c r="F1151" i="28"/>
  <c r="I1038" i="24"/>
  <c r="X1038" i="24" s="1"/>
  <c r="W1183" i="24"/>
  <c r="G1054" i="28"/>
  <c r="J950" i="24"/>
  <c r="R921" i="25"/>
  <c r="M1022" i="28" s="1"/>
  <c r="O921" i="24"/>
  <c r="D1022" i="28"/>
  <c r="M1125" i="24"/>
  <c r="J1247" i="28"/>
  <c r="W1154" i="24"/>
  <c r="I862" i="24"/>
  <c r="X862" i="24" s="1"/>
  <c r="F957" i="28"/>
  <c r="J1183" i="24"/>
  <c r="G1311" i="28"/>
  <c r="O1009" i="25"/>
  <c r="E1119" i="28"/>
  <c r="H1009" i="24"/>
  <c r="O1067" i="24"/>
  <c r="D1183" i="28"/>
  <c r="R892" i="25"/>
  <c r="M990" i="28" s="1"/>
  <c r="D990" i="28"/>
  <c r="O892" i="24"/>
  <c r="F1119" i="28"/>
  <c r="I1009" i="24"/>
  <c r="X1009" i="24" s="1"/>
  <c r="G922" i="24"/>
  <c r="B1023" i="28"/>
  <c r="D1311" i="28"/>
  <c r="O1183" i="24"/>
  <c r="J979" i="24"/>
  <c r="G1086" i="28"/>
  <c r="R803" i="25"/>
  <c r="M892" i="28" s="1"/>
  <c r="D892" i="28"/>
  <c r="O892" i="28" s="1"/>
  <c r="O803" i="24"/>
  <c r="E892" i="28"/>
  <c r="H803" i="24"/>
  <c r="O803" i="25"/>
  <c r="G956" i="28"/>
  <c r="J861" i="24"/>
  <c r="J803" i="24"/>
  <c r="G892" i="28"/>
  <c r="H1246" i="28"/>
  <c r="K1124" i="24"/>
  <c r="O774" i="24"/>
  <c r="R774" i="25"/>
  <c r="M860" i="28" s="1"/>
  <c r="D860" i="28"/>
  <c r="O860" i="28" s="1"/>
  <c r="K920" i="24"/>
  <c r="H1021" i="28"/>
  <c r="E989" i="28"/>
  <c r="H891" i="24"/>
  <c r="O891" i="25"/>
  <c r="E1214" i="28"/>
  <c r="H1095" i="24"/>
  <c r="O1095" i="25"/>
  <c r="K1214" i="28" s="1"/>
  <c r="N1214" i="28" s="1"/>
  <c r="F1214" i="28"/>
  <c r="I1095" i="24"/>
  <c r="X1095" i="24" s="1"/>
  <c r="M1095" i="24"/>
  <c r="J1214" i="28"/>
  <c r="O1124" i="25"/>
  <c r="K1246" i="28" s="1"/>
  <c r="N1246" i="28" s="1"/>
  <c r="E1246" i="28"/>
  <c r="H1124" i="24"/>
  <c r="O949" i="25"/>
  <c r="H949" i="24"/>
  <c r="E1053" i="28"/>
  <c r="I1124" i="24"/>
  <c r="X1124" i="24" s="1"/>
  <c r="F1246" i="28"/>
  <c r="J920" i="24"/>
  <c r="G1021" i="28"/>
  <c r="L832" i="24"/>
  <c r="I924" i="28"/>
  <c r="I803" i="24"/>
  <c r="X803" i="24" s="1"/>
  <c r="F892" i="28"/>
  <c r="B1150" i="28"/>
  <c r="G1037" i="24"/>
  <c r="G981" i="24"/>
  <c r="B1088" i="28"/>
  <c r="J744" i="24"/>
  <c r="G827" i="28"/>
  <c r="R919" i="25"/>
  <c r="M1020" i="28" s="1"/>
  <c r="O919" i="24"/>
  <c r="D1020" i="28"/>
  <c r="O1065" i="25"/>
  <c r="E1181" i="28"/>
  <c r="H1065" i="24"/>
  <c r="I860" i="24"/>
  <c r="X860" i="24" s="1"/>
  <c r="F955" i="28"/>
  <c r="J1084" i="28"/>
  <c r="M977" i="24"/>
  <c r="H1245" i="28"/>
  <c r="K1123" i="24"/>
  <c r="F827" i="28"/>
  <c r="I744" i="24"/>
  <c r="X744" i="24" s="1"/>
  <c r="O1065" i="24"/>
  <c r="D1181" i="28"/>
  <c r="B1181" i="28"/>
  <c r="G1065" i="24"/>
  <c r="F1277" i="28"/>
  <c r="H1277" i="28"/>
  <c r="K1152" i="24"/>
  <c r="I1123" i="24"/>
  <c r="X1123" i="24" s="1"/>
  <c r="F1245" i="28"/>
  <c r="I1036" i="24"/>
  <c r="X1036" i="24" s="1"/>
  <c r="F1149" i="28"/>
  <c r="H744" i="24"/>
  <c r="E827" i="28"/>
  <c r="O744" i="25"/>
  <c r="F891" i="28"/>
  <c r="I802" i="24"/>
  <c r="X802" i="24" s="1"/>
  <c r="B1277" i="28"/>
  <c r="G1152" i="24"/>
  <c r="M860" i="24"/>
  <c r="J955" i="28"/>
  <c r="D1213" i="28"/>
  <c r="O1094" i="24"/>
  <c r="I1094" i="24"/>
  <c r="X1094" i="24" s="1"/>
  <c r="F1213" i="28"/>
  <c r="K802" i="24"/>
  <c r="H891" i="28"/>
  <c r="J1036" i="24"/>
  <c r="G1149" i="28"/>
  <c r="W1181" i="24"/>
  <c r="G1181" i="28"/>
  <c r="J1065" i="24"/>
  <c r="G923" i="28"/>
  <c r="J831" i="24"/>
  <c r="B924" i="28"/>
  <c r="G832" i="24"/>
  <c r="K1122" i="24"/>
  <c r="H1244" i="28"/>
  <c r="F1019" i="28"/>
  <c r="I918" i="24"/>
  <c r="X918" i="24" s="1"/>
  <c r="I1122" i="24"/>
  <c r="X1122" i="24" s="1"/>
  <c r="F1244" i="28"/>
  <c r="M859" i="24"/>
  <c r="J954" i="28"/>
  <c r="I889" i="24"/>
  <c r="X889" i="24" s="1"/>
  <c r="F987" i="28"/>
  <c r="E954" i="28"/>
  <c r="H859" i="24"/>
  <c r="O859" i="25"/>
  <c r="O1093" i="24"/>
  <c r="D1212" i="28"/>
  <c r="J714" i="24"/>
  <c r="G794" i="28"/>
  <c r="R772" i="25"/>
  <c r="M858" i="28" s="1"/>
  <c r="D858" i="28"/>
  <c r="O858" i="28" s="1"/>
  <c r="O772" i="24"/>
  <c r="J1212" i="28"/>
  <c r="M1093" i="24"/>
  <c r="J1006" i="24"/>
  <c r="G1116" i="28"/>
  <c r="H794" i="28"/>
  <c r="K714" i="24"/>
  <c r="G1148" i="28"/>
  <c r="J1035" i="24"/>
  <c r="I976" i="24"/>
  <c r="X976" i="24" s="1"/>
  <c r="F1083" i="28"/>
  <c r="D1180" i="28"/>
  <c r="O1064" i="24"/>
  <c r="I1116" i="28"/>
  <c r="L1006" i="24"/>
  <c r="J743" i="24"/>
  <c r="G826" i="28"/>
  <c r="F858" i="28"/>
  <c r="I772" i="24"/>
  <c r="X772" i="24" s="1"/>
  <c r="F954" i="28"/>
  <c r="I859" i="24"/>
  <c r="X859" i="24" s="1"/>
  <c r="R918" i="25"/>
  <c r="M1019" i="28" s="1"/>
  <c r="O918" i="24"/>
  <c r="D1019" i="28"/>
  <c r="J922" i="28"/>
  <c r="M830" i="24"/>
  <c r="L1151" i="24"/>
  <c r="I1276" i="28"/>
  <c r="D794" i="28"/>
  <c r="O794" i="28" s="1"/>
  <c r="O714" i="24"/>
  <c r="R714" i="25"/>
  <c r="M794" i="28" s="1"/>
  <c r="G890" i="28"/>
  <c r="J801" i="24"/>
  <c r="B1084" i="28"/>
  <c r="G977" i="24"/>
  <c r="I742" i="24"/>
  <c r="X742" i="24" s="1"/>
  <c r="F825" i="28"/>
  <c r="J1307" i="28"/>
  <c r="M1179" i="24"/>
  <c r="B762" i="28"/>
  <c r="G685" i="24"/>
  <c r="R858" i="25"/>
  <c r="M953" i="28" s="1"/>
  <c r="D953" i="28"/>
  <c r="O953" i="28" s="1"/>
  <c r="O858" i="24"/>
  <c r="L713" i="24"/>
  <c r="I793" i="28"/>
  <c r="O917" i="24"/>
  <c r="R917" i="25"/>
  <c r="M1018" i="28" s="1"/>
  <c r="D1018" i="28"/>
  <c r="H1179" i="24"/>
  <c r="E1307" i="28"/>
  <c r="O1179" i="25"/>
  <c r="K1307" i="28" s="1"/>
  <c r="N1307" i="28" s="1"/>
  <c r="O858" i="25"/>
  <c r="E953" i="28"/>
  <c r="H858" i="24"/>
  <c r="F1115" i="28"/>
  <c r="I1005" i="24"/>
  <c r="X1005" i="24" s="1"/>
  <c r="M917" i="24"/>
  <c r="J1018" i="28"/>
  <c r="J829" i="24"/>
  <c r="G921" i="28"/>
  <c r="B1275" i="28"/>
  <c r="G1150" i="24"/>
  <c r="I1121" i="24"/>
  <c r="X1121" i="24" s="1"/>
  <c r="F1243" i="28"/>
  <c r="G801" i="24"/>
  <c r="B890" i="28"/>
  <c r="J1211" i="28"/>
  <c r="M1092" i="24"/>
  <c r="K1034" i="24"/>
  <c r="H1147" i="28"/>
  <c r="F1275" i="28"/>
  <c r="K1150" i="24"/>
  <c r="H1275" i="28"/>
  <c r="L888" i="24"/>
  <c r="I986" i="28"/>
  <c r="D1179" i="28"/>
  <c r="O1063" i="24"/>
  <c r="M800" i="24"/>
  <c r="J889" i="28"/>
  <c r="L1150" i="24"/>
  <c r="I1275" i="28"/>
  <c r="R713" i="25"/>
  <c r="M793" i="28" s="1"/>
  <c r="D793" i="28"/>
  <c r="O793" i="28" s="1"/>
  <c r="O713" i="24"/>
  <c r="I713" i="24"/>
  <c r="X713" i="24" s="1"/>
  <c r="F793" i="28"/>
  <c r="B825" i="28"/>
  <c r="G742" i="24"/>
  <c r="K1149" i="24"/>
  <c r="H1274" i="28"/>
  <c r="F1274" i="28"/>
  <c r="J1091" i="24"/>
  <c r="G1210" i="28"/>
  <c r="G917" i="24"/>
  <c r="B1018" i="28"/>
  <c r="G888" i="28"/>
  <c r="J799" i="24"/>
  <c r="G824" i="28"/>
  <c r="J741" i="24"/>
  <c r="I1091" i="24"/>
  <c r="X1091" i="24" s="1"/>
  <c r="F1210" i="28"/>
  <c r="B1274" i="28"/>
  <c r="G1149" i="24"/>
  <c r="F760" i="28"/>
  <c r="I683" i="24"/>
  <c r="X683" i="24" s="1"/>
  <c r="K1004" i="24"/>
  <c r="H1114" i="28"/>
  <c r="G713" i="24"/>
  <c r="B793" i="28"/>
  <c r="F1178" i="28"/>
  <c r="I1062" i="24"/>
  <c r="X1062" i="24" s="1"/>
  <c r="M770" i="24"/>
  <c r="J856" i="28"/>
  <c r="H916" i="24"/>
  <c r="O916" i="25"/>
  <c r="E1017" i="28"/>
  <c r="W1178" i="24"/>
  <c r="G856" i="28"/>
  <c r="J770" i="24"/>
  <c r="L683" i="24"/>
  <c r="I760" i="28"/>
  <c r="H974" i="24"/>
  <c r="O974" i="25"/>
  <c r="E1081" i="28"/>
  <c r="F792" i="28"/>
  <c r="I712" i="24"/>
  <c r="X712" i="24" s="1"/>
  <c r="R712" i="25"/>
  <c r="M792" i="28" s="1"/>
  <c r="D792" i="28"/>
  <c r="O792" i="28" s="1"/>
  <c r="O712" i="24"/>
  <c r="I1210" i="28"/>
  <c r="L1091" i="24"/>
  <c r="J1017" i="28"/>
  <c r="M916" i="24"/>
  <c r="R741" i="25"/>
  <c r="M824" i="28" s="1"/>
  <c r="D824" i="28"/>
  <c r="O824" i="28" s="1"/>
  <c r="O741" i="24"/>
  <c r="G1017" i="28"/>
  <c r="J916" i="24"/>
  <c r="R770" i="25"/>
  <c r="M856" i="28" s="1"/>
  <c r="D856" i="28"/>
  <c r="O856" i="28" s="1"/>
  <c r="O770" i="24"/>
  <c r="R887" i="25"/>
  <c r="M985" i="28" s="1"/>
  <c r="O887" i="24"/>
  <c r="D985" i="28"/>
  <c r="J974" i="24"/>
  <c r="G1081" i="28"/>
  <c r="D1145" i="28"/>
  <c r="O1032" i="24"/>
  <c r="O624" i="24"/>
  <c r="D695" i="28"/>
  <c r="O695" i="28" s="1"/>
  <c r="R624" i="25"/>
  <c r="M695" i="28" s="1"/>
  <c r="R915" i="25"/>
  <c r="M1016" i="28" s="1"/>
  <c r="O915" i="24"/>
  <c r="D1016" i="28"/>
  <c r="I682" i="24"/>
  <c r="X682" i="24" s="1"/>
  <c r="F759" i="28"/>
  <c r="M711" i="24"/>
  <c r="J791" i="28"/>
  <c r="O886" i="25"/>
  <c r="E984" i="28"/>
  <c r="H886" i="24"/>
  <c r="J856" i="24"/>
  <c r="G951" i="28"/>
  <c r="J1003" i="24"/>
  <c r="G1113" i="28"/>
  <c r="O769" i="24"/>
  <c r="R769" i="25"/>
  <c r="M855" i="28" s="1"/>
  <c r="D855" i="28"/>
  <c r="O855" i="28" s="1"/>
  <c r="O740" i="25"/>
  <c r="E823" i="28"/>
  <c r="H740" i="24"/>
  <c r="M653" i="24"/>
  <c r="J727" i="28"/>
  <c r="O886" i="24"/>
  <c r="D984" i="28"/>
  <c r="R886" i="25"/>
  <c r="M984" i="28" s="1"/>
  <c r="O682" i="25"/>
  <c r="E759" i="28"/>
  <c r="H682" i="24"/>
  <c r="I944" i="24"/>
  <c r="X944" i="24" s="1"/>
  <c r="F1048" i="28"/>
  <c r="M886" i="24"/>
  <c r="J984" i="28"/>
  <c r="M1032" i="24"/>
  <c r="J1145" i="28"/>
  <c r="J624" i="24"/>
  <c r="G695" i="28"/>
  <c r="D1080" i="28"/>
  <c r="O973" i="24"/>
  <c r="R973" i="25"/>
  <c r="M1080" i="28" s="1"/>
  <c r="J769" i="24"/>
  <c r="G855" i="28"/>
  <c r="F791" i="28"/>
  <c r="I711" i="24"/>
  <c r="X711" i="24" s="1"/>
  <c r="M769" i="24"/>
  <c r="J855" i="28"/>
  <c r="G1032" i="24"/>
  <c r="B1145" i="28"/>
  <c r="O1061" i="25"/>
  <c r="E1177" i="28"/>
  <c r="H1061" i="24"/>
  <c r="I1061" i="24"/>
  <c r="X1061" i="24" s="1"/>
  <c r="F1177" i="28"/>
  <c r="I973" i="24"/>
  <c r="X973" i="24" s="1"/>
  <c r="F1080" i="28"/>
  <c r="O652" i="25"/>
  <c r="H652" i="24"/>
  <c r="E726" i="28"/>
  <c r="F1209" i="28"/>
  <c r="I1090" i="24"/>
  <c r="X1090" i="24" s="1"/>
  <c r="I918" i="28"/>
  <c r="L826" i="24"/>
  <c r="J827" i="24"/>
  <c r="G919" i="28"/>
  <c r="G694" i="28"/>
  <c r="J623" i="24"/>
  <c r="G770" i="24"/>
  <c r="B856" i="28"/>
  <c r="I943" i="24"/>
  <c r="X943" i="24" s="1"/>
  <c r="F1047" i="28"/>
  <c r="E1240" i="28"/>
  <c r="H1118" i="24"/>
  <c r="O1118" i="25"/>
  <c r="K1240" i="28" s="1"/>
  <c r="N1240" i="28" s="1"/>
  <c r="G682" i="24"/>
  <c r="B759" i="28"/>
  <c r="M1031" i="24"/>
  <c r="J1144" i="28"/>
  <c r="I950" i="28"/>
  <c r="L855" i="24"/>
  <c r="H972" i="24"/>
  <c r="O972" i="25"/>
  <c r="E1079" i="28"/>
  <c r="W1147" i="24"/>
  <c r="H1112" i="28"/>
  <c r="K1002" i="24"/>
  <c r="E1112" i="28"/>
  <c r="O1002" i="25"/>
  <c r="H1002" i="24"/>
  <c r="I797" i="24"/>
  <c r="X797" i="24" s="1"/>
  <c r="F886" i="28"/>
  <c r="I710" i="24"/>
  <c r="X710" i="24" s="1"/>
  <c r="F790" i="28"/>
  <c r="M652" i="24"/>
  <c r="J726" i="28"/>
  <c r="E1272" i="28"/>
  <c r="O1147" i="25"/>
  <c r="K1272" i="28" s="1"/>
  <c r="N1272" i="28" s="1"/>
  <c r="H1147" i="24"/>
  <c r="B823" i="28"/>
  <c r="G740" i="24"/>
  <c r="I885" i="24"/>
  <c r="X885" i="24" s="1"/>
  <c r="F983" i="28"/>
  <c r="B1240" i="28"/>
  <c r="G1118" i="24"/>
  <c r="J826" i="24"/>
  <c r="G918" i="28"/>
  <c r="D1208" i="28"/>
  <c r="O1089" i="24"/>
  <c r="K914" i="24"/>
  <c r="H1015" i="28"/>
  <c r="G1176" i="24"/>
  <c r="B1304" i="28"/>
  <c r="I652" i="24"/>
  <c r="X652" i="24" s="1"/>
  <c r="F726" i="28"/>
  <c r="L594" i="24"/>
  <c r="I662" i="28"/>
  <c r="J694" i="28"/>
  <c r="M623" i="24"/>
  <c r="I768" i="24"/>
  <c r="X768" i="24" s="1"/>
  <c r="F854" i="28"/>
  <c r="H651" i="24"/>
  <c r="O651" i="25"/>
  <c r="E725" i="28"/>
  <c r="G623" i="24"/>
  <c r="B694" i="28"/>
  <c r="M941" i="24"/>
  <c r="J1045" i="28"/>
  <c r="H884" i="24"/>
  <c r="E982" i="28"/>
  <c r="O884" i="25"/>
  <c r="G1207" i="28"/>
  <c r="J1088" i="24"/>
  <c r="J629" i="28"/>
  <c r="M564" i="24"/>
  <c r="F917" i="28"/>
  <c r="I825" i="24"/>
  <c r="X825" i="24" s="1"/>
  <c r="L971" i="24"/>
  <c r="I1078" i="28"/>
  <c r="D789" i="28"/>
  <c r="O789" i="28" s="1"/>
  <c r="R709" i="25"/>
  <c r="M789" i="28" s="1"/>
  <c r="O709" i="24"/>
  <c r="H661" i="28"/>
  <c r="K593" i="24"/>
  <c r="O1059" i="25"/>
  <c r="H1059" i="24"/>
  <c r="E1175" i="28"/>
  <c r="H767" i="24"/>
  <c r="O767" i="25"/>
  <c r="E853" i="28"/>
  <c r="D661" i="28"/>
  <c r="O661" i="28" s="1"/>
  <c r="O593" i="24"/>
  <c r="R593" i="25"/>
  <c r="M661" i="28" s="1"/>
  <c r="I1059" i="24"/>
  <c r="X1059" i="24" s="1"/>
  <c r="F1175" i="28"/>
  <c r="M737" i="24"/>
  <c r="J820" i="28"/>
  <c r="I1143" i="28"/>
  <c r="L1030" i="24"/>
  <c r="E1078" i="28"/>
  <c r="O971" i="25"/>
  <c r="H971" i="24"/>
  <c r="G972" i="24"/>
  <c r="B1079" i="28"/>
  <c r="R884" i="25"/>
  <c r="M982" i="28" s="1"/>
  <c r="D982" i="28"/>
  <c r="O884" i="24"/>
  <c r="G1175" i="28"/>
  <c r="J1059" i="24"/>
  <c r="J564" i="24"/>
  <c r="G629" i="28"/>
  <c r="I661" i="28"/>
  <c r="L593" i="24"/>
  <c r="G1059" i="24"/>
  <c r="B1175" i="28"/>
  <c r="H1303" i="28"/>
  <c r="K1175" i="24"/>
  <c r="F1303" i="28"/>
  <c r="E1111" i="28"/>
  <c r="O1001" i="25"/>
  <c r="H1001" i="24"/>
  <c r="H724" i="28"/>
  <c r="K650" i="24"/>
  <c r="H1030" i="24"/>
  <c r="E1143" i="28"/>
  <c r="O1030" i="25"/>
  <c r="J709" i="24"/>
  <c r="G789" i="28"/>
  <c r="W1146" i="24"/>
  <c r="I766" i="24"/>
  <c r="X766" i="24" s="1"/>
  <c r="F852" i="28"/>
  <c r="H942" i="24"/>
  <c r="O942" i="25"/>
  <c r="E1046" i="28"/>
  <c r="O1001" i="24"/>
  <c r="D1111" i="28"/>
  <c r="I824" i="24"/>
  <c r="X824" i="24" s="1"/>
  <c r="F916" i="28"/>
  <c r="R650" i="25"/>
  <c r="M724" i="28" s="1"/>
  <c r="O650" i="24"/>
  <c r="D724" i="28"/>
  <c r="O724" i="28" s="1"/>
  <c r="I883" i="24"/>
  <c r="X883" i="24" s="1"/>
  <c r="F981" i="28"/>
  <c r="M795" i="24"/>
  <c r="J884" i="28"/>
  <c r="G884" i="24"/>
  <c r="B982" i="28"/>
  <c r="O679" i="25"/>
  <c r="H679" i="24"/>
  <c r="E756" i="28"/>
  <c r="I1238" i="28"/>
  <c r="L1116" i="24"/>
  <c r="I970" i="24"/>
  <c r="X970" i="24" s="1"/>
  <c r="F1077" i="28"/>
  <c r="J1173" i="24"/>
  <c r="G1301" i="28"/>
  <c r="B757" i="28"/>
  <c r="G680" i="24"/>
  <c r="M766" i="24"/>
  <c r="J852" i="28"/>
  <c r="H795" i="24"/>
  <c r="E884" i="28"/>
  <c r="O795" i="25"/>
  <c r="F820" i="28"/>
  <c r="I737" i="24"/>
  <c r="X737" i="24" s="1"/>
  <c r="O766" i="24"/>
  <c r="R766" i="25"/>
  <c r="M852" i="28" s="1"/>
  <c r="D852" i="28"/>
  <c r="O852" i="28" s="1"/>
  <c r="O1029" i="24"/>
  <c r="D1142" i="28"/>
  <c r="M852" i="24"/>
  <c r="J947" i="28"/>
  <c r="G738" i="24"/>
  <c r="B821" i="28"/>
  <c r="G756" i="28"/>
  <c r="J679" i="24"/>
  <c r="I708" i="24"/>
  <c r="X708" i="24" s="1"/>
  <c r="F788" i="28"/>
  <c r="G660" i="28"/>
  <c r="J592" i="24"/>
  <c r="R794" i="25"/>
  <c r="M883" i="28" s="1"/>
  <c r="O794" i="24"/>
  <c r="D883" i="28"/>
  <c r="O883" i="28" s="1"/>
  <c r="I1077" i="28"/>
  <c r="L970" i="24"/>
  <c r="L708" i="24"/>
  <c r="I788" i="28"/>
  <c r="H911" i="24"/>
  <c r="O911" i="25"/>
  <c r="E1012" i="28"/>
  <c r="I1173" i="28"/>
  <c r="L1057" i="24"/>
  <c r="M1116" i="24"/>
  <c r="J1238" i="28"/>
  <c r="K941" i="24"/>
  <c r="H1045" i="28"/>
  <c r="E788" i="28"/>
  <c r="H708" i="24"/>
  <c r="O708" i="25"/>
  <c r="B693" i="28"/>
  <c r="G622" i="24"/>
  <c r="M1144" i="24"/>
  <c r="J1269" i="28"/>
  <c r="E1206" i="28"/>
  <c r="O1087" i="25"/>
  <c r="K1206" i="28" s="1"/>
  <c r="N1206" i="28" s="1"/>
  <c r="H1087" i="24"/>
  <c r="G942" i="24"/>
  <c r="B1046" i="28"/>
  <c r="G787" i="28"/>
  <c r="J707" i="24"/>
  <c r="H1206" i="28"/>
  <c r="K1087" i="24"/>
  <c r="I628" i="28"/>
  <c r="L563" i="24"/>
  <c r="I649" i="24"/>
  <c r="X649" i="24" s="1"/>
  <c r="F723" i="28"/>
  <c r="B1045" i="28"/>
  <c r="G941" i="24"/>
  <c r="G737" i="24"/>
  <c r="B820" i="28"/>
  <c r="J765" i="24"/>
  <c r="G851" i="28"/>
  <c r="O533" i="24"/>
  <c r="R533" i="25"/>
  <c r="M595" i="28" s="1"/>
  <c r="D595" i="28"/>
  <c r="O595" i="28" s="1"/>
  <c r="I591" i="24"/>
  <c r="X591" i="24" s="1"/>
  <c r="F659" i="28"/>
  <c r="I1300" i="28"/>
  <c r="L1172" i="24"/>
  <c r="G915" i="28"/>
  <c r="J823" i="24"/>
  <c r="O1086" i="24"/>
  <c r="D1205" i="28"/>
  <c r="L591" i="24"/>
  <c r="I659" i="28"/>
  <c r="I1012" i="28"/>
  <c r="L911" i="24"/>
  <c r="F1108" i="28"/>
  <c r="I998" i="24"/>
  <c r="X998" i="24" s="1"/>
  <c r="F1269" i="28"/>
  <c r="K1144" i="24"/>
  <c r="H1269" i="28"/>
  <c r="F947" i="28"/>
  <c r="I852" i="24"/>
  <c r="X852" i="24" s="1"/>
  <c r="J969" i="24"/>
  <c r="G1076" i="28"/>
  <c r="K1086" i="24"/>
  <c r="H1205" i="28"/>
  <c r="J980" i="28"/>
  <c r="M882" i="24"/>
  <c r="I620" i="24"/>
  <c r="X620" i="24" s="1"/>
  <c r="F691" i="28"/>
  <c r="L648" i="24"/>
  <c r="I722" i="28"/>
  <c r="O969" i="24"/>
  <c r="R969" i="25"/>
  <c r="M1076" i="28" s="1"/>
  <c r="D1076" i="28"/>
  <c r="L504" i="24"/>
  <c r="I563" i="28"/>
  <c r="M1057" i="24"/>
  <c r="J1173" i="28"/>
  <c r="H819" i="28"/>
  <c r="K736" i="24"/>
  <c r="K940" i="24"/>
  <c r="H1044" i="28"/>
  <c r="I794" i="24"/>
  <c r="X794" i="24" s="1"/>
  <c r="F883" i="28"/>
  <c r="K1057" i="24"/>
  <c r="H1173" i="28"/>
  <c r="G627" i="28"/>
  <c r="J562" i="24"/>
  <c r="K707" i="24"/>
  <c r="H787" i="28"/>
  <c r="J998" i="24"/>
  <c r="G1108" i="28"/>
  <c r="G708" i="24"/>
  <c r="B788" i="28"/>
  <c r="G1115" i="24"/>
  <c r="B1237" i="28"/>
  <c r="F819" i="28"/>
  <c r="I736" i="24"/>
  <c r="X736" i="24" s="1"/>
  <c r="G794" i="24"/>
  <c r="B883" i="28"/>
  <c r="L707" i="24"/>
  <c r="I787" i="28"/>
  <c r="I1205" i="28"/>
  <c r="L1086" i="24"/>
  <c r="B691" i="28"/>
  <c r="G620" i="24"/>
  <c r="I1086" i="24"/>
  <c r="X1086" i="24" s="1"/>
  <c r="F1205" i="28"/>
  <c r="L706" i="24"/>
  <c r="I786" i="28"/>
  <c r="D979" i="28"/>
  <c r="R881" i="25"/>
  <c r="M979" i="28" s="1"/>
  <c r="O881" i="24"/>
  <c r="J735" i="24"/>
  <c r="G818" i="28"/>
  <c r="H968" i="24"/>
  <c r="O968" i="25"/>
  <c r="E1075" i="28"/>
  <c r="K677" i="24"/>
  <c r="H754" i="28"/>
  <c r="I1172" i="28"/>
  <c r="L1056" i="24"/>
  <c r="G736" i="24"/>
  <c r="B819" i="28"/>
  <c r="H561" i="24"/>
  <c r="E626" i="28"/>
  <c r="O561" i="25"/>
  <c r="I909" i="24"/>
  <c r="X909" i="24" s="1"/>
  <c r="F1010" i="28"/>
  <c r="E530" i="28"/>
  <c r="H474" i="24"/>
  <c r="O474" i="25"/>
  <c r="J1203" i="28"/>
  <c r="M1084" i="24"/>
  <c r="L851" i="24"/>
  <c r="I946" i="28"/>
  <c r="H850" i="28"/>
  <c r="K764" i="24"/>
  <c r="J764" i="24"/>
  <c r="G850" i="28"/>
  <c r="K474" i="24"/>
  <c r="H530" i="28"/>
  <c r="G1056" i="24"/>
  <c r="B1172" i="28"/>
  <c r="G1236" i="28"/>
  <c r="J1114" i="24"/>
  <c r="J1204" i="28"/>
  <c r="M1085" i="24"/>
  <c r="D1204" i="28"/>
  <c r="O1085" i="24"/>
  <c r="J689" i="28"/>
  <c r="M618" i="24"/>
  <c r="O531" i="25"/>
  <c r="E593" i="28"/>
  <c r="H531" i="24"/>
  <c r="K1114" i="24"/>
  <c r="H1236" i="28"/>
  <c r="D1267" i="28"/>
  <c r="O1142" i="24"/>
  <c r="G562" i="28"/>
  <c r="J503" i="24"/>
  <c r="M822" i="24"/>
  <c r="J914" i="28"/>
  <c r="G1235" i="28"/>
  <c r="J1113" i="24"/>
  <c r="I503" i="24"/>
  <c r="X503" i="24" s="1"/>
  <c r="F562" i="28"/>
  <c r="O851" i="25"/>
  <c r="E946" i="28"/>
  <c r="H851" i="24"/>
  <c r="G649" i="24"/>
  <c r="B723" i="28"/>
  <c r="G1107" i="28"/>
  <c r="J997" i="24"/>
  <c r="I785" i="28"/>
  <c r="L705" i="24"/>
  <c r="G978" i="28"/>
  <c r="J880" i="24"/>
  <c r="J531" i="24"/>
  <c r="G593" i="28"/>
  <c r="H704" i="24"/>
  <c r="O704" i="25"/>
  <c r="E784" i="28"/>
  <c r="L618" i="24"/>
  <c r="I689" i="28"/>
  <c r="L559" i="24"/>
  <c r="I624" i="28"/>
  <c r="M675" i="24"/>
  <c r="J752" i="28"/>
  <c r="J1010" i="28"/>
  <c r="M909" i="24"/>
  <c r="I977" i="28"/>
  <c r="L879" i="24"/>
  <c r="L676" i="24"/>
  <c r="I753" i="28"/>
  <c r="I618" i="24"/>
  <c r="X618" i="24" s="1"/>
  <c r="F689" i="28"/>
  <c r="G822" i="24"/>
  <c r="B914" i="28"/>
  <c r="K588" i="24"/>
  <c r="H656" i="28"/>
  <c r="K821" i="24"/>
  <c r="H913" i="28"/>
  <c r="K560" i="24"/>
  <c r="H625" i="28"/>
  <c r="J472" i="24"/>
  <c r="G528" i="28"/>
  <c r="I967" i="24"/>
  <c r="X967" i="24" s="1"/>
  <c r="F1074" i="28"/>
  <c r="R762" i="25"/>
  <c r="M848" i="28" s="1"/>
  <c r="O762" i="24"/>
  <c r="D848" i="28"/>
  <c r="O848" i="28" s="1"/>
  <c r="R938" i="25"/>
  <c r="M1042" i="28" s="1"/>
  <c r="O938" i="24"/>
  <c r="D1042" i="28"/>
  <c r="I1042" i="28"/>
  <c r="L938" i="24"/>
  <c r="H1055" i="24"/>
  <c r="O1055" i="25"/>
  <c r="E1171" i="28"/>
  <c r="J763" i="24"/>
  <c r="G849" i="28"/>
  <c r="M502" i="24"/>
  <c r="J561" i="28"/>
  <c r="J1026" i="24"/>
  <c r="G1139" i="28"/>
  <c r="I502" i="24"/>
  <c r="X502" i="24" s="1"/>
  <c r="F561" i="28"/>
  <c r="J473" i="24"/>
  <c r="G529" i="28"/>
  <c r="L1084" i="24"/>
  <c r="I1203" i="28"/>
  <c r="M1055" i="24"/>
  <c r="J1171" i="28"/>
  <c r="D1106" i="28"/>
  <c r="O996" i="24"/>
  <c r="H945" i="28"/>
  <c r="K850" i="24"/>
  <c r="G1054" i="24"/>
  <c r="B1170" i="28"/>
  <c r="I880" i="28"/>
  <c r="L791" i="24"/>
  <c r="K675" i="24"/>
  <c r="H752" i="28"/>
  <c r="B1138" i="28"/>
  <c r="G1025" i="24"/>
  <c r="K996" i="24"/>
  <c r="H1106" i="28"/>
  <c r="J762" i="24"/>
  <c r="G848" i="28"/>
  <c r="K704" i="24"/>
  <c r="H784" i="28"/>
  <c r="K849" i="24"/>
  <c r="H944" i="28"/>
  <c r="J1083" i="24"/>
  <c r="G1202" i="28"/>
  <c r="O937" i="25"/>
  <c r="H937" i="24"/>
  <c r="E1041" i="28"/>
  <c r="K733" i="24"/>
  <c r="H816" i="28"/>
  <c r="O820" i="24"/>
  <c r="R820" i="25"/>
  <c r="M912" i="28" s="1"/>
  <c r="D912" i="28"/>
  <c r="O912" i="28" s="1"/>
  <c r="G938" i="24"/>
  <c r="B1042" i="28"/>
  <c r="I996" i="24"/>
  <c r="X996" i="24" s="1"/>
  <c r="F1106" i="28"/>
  <c r="K762" i="24"/>
  <c r="H848" i="28"/>
  <c r="G912" i="28"/>
  <c r="J820" i="24"/>
  <c r="M908" i="24"/>
  <c r="J1009" i="28"/>
  <c r="I688" i="28"/>
  <c r="L617" i="24"/>
  <c r="K791" i="24"/>
  <c r="H880" i="28"/>
  <c r="O1053" i="24"/>
  <c r="D1169" i="28"/>
  <c r="E560" i="28"/>
  <c r="H501" i="24"/>
  <c r="O501" i="25"/>
  <c r="I443" i="24"/>
  <c r="X443" i="24" s="1"/>
  <c r="F496" i="28"/>
  <c r="I704" i="24"/>
  <c r="X704" i="24" s="1"/>
  <c r="F784" i="28"/>
  <c r="G1170" i="28"/>
  <c r="J1054" i="24"/>
  <c r="H1072" i="28"/>
  <c r="K965" i="24"/>
  <c r="L965" i="24"/>
  <c r="I1072" i="28"/>
  <c r="R703" i="25"/>
  <c r="M783" i="28" s="1"/>
  <c r="D783" i="28"/>
  <c r="O783" i="28" s="1"/>
  <c r="O703" i="24"/>
  <c r="K936" i="24"/>
  <c r="H1040" i="28"/>
  <c r="I943" i="28"/>
  <c r="L848" i="24"/>
  <c r="E463" i="28"/>
  <c r="H413" i="24"/>
  <c r="O413" i="25"/>
  <c r="G751" i="28"/>
  <c r="J674" i="24"/>
  <c r="E1040" i="28"/>
  <c r="H936" i="24"/>
  <c r="O936" i="25"/>
  <c r="K848" i="24"/>
  <c r="H943" i="28"/>
  <c r="F1136" i="28"/>
  <c r="I1023" i="24"/>
  <c r="X1023" i="24" s="1"/>
  <c r="G1201" i="28"/>
  <c r="J1082" i="24"/>
  <c r="H783" i="28"/>
  <c r="K703" i="24"/>
  <c r="F943" i="28"/>
  <c r="I848" i="24"/>
  <c r="X848" i="24" s="1"/>
  <c r="G704" i="24"/>
  <c r="B784" i="28"/>
  <c r="G849" i="24"/>
  <c r="B944" i="28"/>
  <c r="R500" i="25"/>
  <c r="M559" i="28" s="1"/>
  <c r="D559" i="28"/>
  <c r="O559" i="28" s="1"/>
  <c r="O500" i="24"/>
  <c r="H703" i="24"/>
  <c r="O703" i="25"/>
  <c r="E783" i="28"/>
  <c r="G733" i="24"/>
  <c r="B816" i="28"/>
  <c r="G937" i="24"/>
  <c r="B1041" i="28"/>
  <c r="M1024" i="24"/>
  <c r="J1137" i="28"/>
  <c r="K907" i="24"/>
  <c r="H1008" i="28"/>
  <c r="J703" i="24"/>
  <c r="G783" i="28"/>
  <c r="M442" i="24"/>
  <c r="J495" i="28"/>
  <c r="M819" i="24"/>
  <c r="J911" i="28"/>
  <c r="H995" i="24"/>
  <c r="E1105" i="28"/>
  <c r="O995" i="25"/>
  <c r="I1201" i="28"/>
  <c r="L1082" i="24"/>
  <c r="D1137" i="28"/>
  <c r="O1024" i="24"/>
  <c r="G559" i="28"/>
  <c r="J500" i="24"/>
  <c r="I703" i="24"/>
  <c r="X703" i="24" s="1"/>
  <c r="F783" i="28"/>
  <c r="G1137" i="28"/>
  <c r="J1024" i="24"/>
  <c r="J879" i="28"/>
  <c r="M790" i="24"/>
  <c r="G646" i="24"/>
  <c r="B720" i="28"/>
  <c r="H527" i="28"/>
  <c r="K471" i="24"/>
  <c r="M936" i="24"/>
  <c r="J1040" i="28"/>
  <c r="E911" i="28"/>
  <c r="H819" i="24"/>
  <c r="O819" i="25"/>
  <c r="E687" i="28"/>
  <c r="H616" i="24"/>
  <c r="O616" i="25"/>
  <c r="J557" i="24"/>
  <c r="G622" i="28"/>
  <c r="L935" i="24"/>
  <c r="I1039" i="28"/>
  <c r="F686" i="28"/>
  <c r="I615" i="24"/>
  <c r="X615" i="24" s="1"/>
  <c r="J528" i="24"/>
  <c r="G590" i="28"/>
  <c r="L818" i="24"/>
  <c r="I910" i="28"/>
  <c r="I412" i="24"/>
  <c r="X412" i="24" s="1"/>
  <c r="F462" i="28"/>
  <c r="M993" i="24"/>
  <c r="J1103" i="28"/>
  <c r="M586" i="24"/>
  <c r="J654" i="28"/>
  <c r="I557" i="24"/>
  <c r="X557" i="24" s="1"/>
  <c r="F622" i="28"/>
  <c r="D526" i="28"/>
  <c r="O526" i="28" s="1"/>
  <c r="R470" i="25"/>
  <c r="M526" i="28" s="1"/>
  <c r="O470" i="24"/>
  <c r="G413" i="24"/>
  <c r="B463" i="28"/>
  <c r="I994" i="24"/>
  <c r="X994" i="24" s="1"/>
  <c r="F1104" i="28"/>
  <c r="E910" i="28"/>
  <c r="H818" i="24"/>
  <c r="O818" i="25"/>
  <c r="E494" i="28"/>
  <c r="H441" i="24"/>
  <c r="O441" i="25"/>
  <c r="F910" i="28"/>
  <c r="I818" i="24"/>
  <c r="X818" i="24" s="1"/>
  <c r="K702" i="24"/>
  <c r="H782" i="28"/>
  <c r="I470" i="24"/>
  <c r="X470" i="24" s="1"/>
  <c r="F526" i="28"/>
  <c r="K847" i="24"/>
  <c r="H942" i="28"/>
  <c r="L877" i="24"/>
  <c r="I975" i="28"/>
  <c r="B719" i="28"/>
  <c r="G645" i="24"/>
  <c r="L644" i="24"/>
  <c r="I718" i="28"/>
  <c r="K877" i="24"/>
  <c r="H975" i="28"/>
  <c r="G529" i="24"/>
  <c r="B591" i="28"/>
  <c r="K731" i="24"/>
  <c r="H814" i="28"/>
  <c r="L499" i="24"/>
  <c r="I558" i="28"/>
  <c r="J499" i="24"/>
  <c r="G558" i="28"/>
  <c r="O673" i="24"/>
  <c r="R673" i="25"/>
  <c r="M750" i="28" s="1"/>
  <c r="D750" i="28"/>
  <c r="O750" i="28" s="1"/>
  <c r="L847" i="24"/>
  <c r="I942" i="28"/>
  <c r="O412" i="25"/>
  <c r="E462" i="28"/>
  <c r="H412" i="24"/>
  <c r="R528" i="25"/>
  <c r="M590" i="28" s="1"/>
  <c r="O528" i="24"/>
  <c r="D590" i="28"/>
  <c r="O590" i="28" s="1"/>
  <c r="J731" i="24"/>
  <c r="G814" i="28"/>
  <c r="K383" i="24"/>
  <c r="H430" i="28"/>
  <c r="B1103" i="28"/>
  <c r="G993" i="24"/>
  <c r="J875" i="24"/>
  <c r="G973" i="28"/>
  <c r="L905" i="24"/>
  <c r="I1006" i="28"/>
  <c r="J963" i="24"/>
  <c r="G1070" i="28"/>
  <c r="F908" i="28"/>
  <c r="I816" i="24"/>
  <c r="X816" i="24" s="1"/>
  <c r="K876" i="24"/>
  <c r="H974" i="28"/>
  <c r="I1102" i="28"/>
  <c r="L992" i="24"/>
  <c r="J556" i="24"/>
  <c r="G621" i="28"/>
  <c r="G397" i="28"/>
  <c r="J353" i="24"/>
  <c r="L962" i="24"/>
  <c r="I1069" i="28"/>
  <c r="M352" i="24"/>
  <c r="J396" i="28"/>
  <c r="O672" i="24"/>
  <c r="R672" i="25"/>
  <c r="M749" i="28" s="1"/>
  <c r="D749" i="28"/>
  <c r="O749" i="28" s="1"/>
  <c r="M382" i="24"/>
  <c r="J429" i="28"/>
  <c r="O527" i="25"/>
  <c r="E589" i="28"/>
  <c r="H527" i="24"/>
  <c r="R585" i="25"/>
  <c r="M653" i="28" s="1"/>
  <c r="O585" i="24"/>
  <c r="D653" i="28"/>
  <c r="O653" i="28" s="1"/>
  <c r="K817" i="24"/>
  <c r="H909" i="28"/>
  <c r="G365" i="28"/>
  <c r="J324" i="24"/>
  <c r="B1102" i="28"/>
  <c r="G992" i="24"/>
  <c r="J845" i="24"/>
  <c r="G940" i="28"/>
  <c r="J730" i="24"/>
  <c r="G813" i="28"/>
  <c r="M876" i="24"/>
  <c r="J974" i="28"/>
  <c r="I1038" i="28"/>
  <c r="L934" i="24"/>
  <c r="K672" i="24"/>
  <c r="H749" i="28"/>
  <c r="J759" i="24"/>
  <c r="G845" i="28"/>
  <c r="J905" i="24"/>
  <c r="G1006" i="28"/>
  <c r="G461" i="28"/>
  <c r="J411" i="24"/>
  <c r="I729" i="24"/>
  <c r="X729" i="24" s="1"/>
  <c r="F812" i="28"/>
  <c r="H963" i="24"/>
  <c r="O963" i="25"/>
  <c r="E1070" i="28"/>
  <c r="I365" i="28"/>
  <c r="L324" i="24"/>
  <c r="K469" i="24"/>
  <c r="H525" i="28"/>
  <c r="E429" i="28"/>
  <c r="O382" i="25"/>
  <c r="H382" i="24"/>
  <c r="I527" i="24"/>
  <c r="X527" i="24" s="1"/>
  <c r="F589" i="28"/>
  <c r="I469" i="24"/>
  <c r="X469" i="24" s="1"/>
  <c r="F525" i="28"/>
  <c r="M817" i="24"/>
  <c r="J909" i="28"/>
  <c r="O876" i="24"/>
  <c r="D974" i="28"/>
  <c r="R876" i="25"/>
  <c r="M974" i="28" s="1"/>
  <c r="H934" i="24"/>
  <c r="O934" i="25"/>
  <c r="E1038" i="28"/>
  <c r="L876" i="24"/>
  <c r="I974" i="28"/>
  <c r="K527" i="24"/>
  <c r="H589" i="28"/>
  <c r="M527" i="24"/>
  <c r="J589" i="28"/>
  <c r="H353" i="24"/>
  <c r="E397" i="28"/>
  <c r="O353" i="25"/>
  <c r="O440" i="25"/>
  <c r="H440" i="24"/>
  <c r="E493" i="28"/>
  <c r="F1004" i="28"/>
  <c r="I903" i="24"/>
  <c r="X903" i="24" s="1"/>
  <c r="I1005" i="28"/>
  <c r="L904" i="24"/>
  <c r="O844" i="24"/>
  <c r="D939" i="28"/>
  <c r="O939" i="28" s="1"/>
  <c r="R844" i="25"/>
  <c r="M939" i="28" s="1"/>
  <c r="J1036" i="28"/>
  <c r="M932" i="24"/>
  <c r="G876" i="24"/>
  <c r="B974" i="28"/>
  <c r="F524" i="28"/>
  <c r="I468" i="24"/>
  <c r="X468" i="24" s="1"/>
  <c r="R786" i="25"/>
  <c r="M875" i="28" s="1"/>
  <c r="O786" i="24"/>
  <c r="D875" i="28"/>
  <c r="O875" i="28" s="1"/>
  <c r="E812" i="28"/>
  <c r="H729" i="24"/>
  <c r="O729" i="25"/>
  <c r="M903" i="24"/>
  <c r="J1004" i="28"/>
  <c r="E748" i="28"/>
  <c r="H671" i="24"/>
  <c r="O671" i="25"/>
  <c r="J843" i="24"/>
  <c r="G938" i="28"/>
  <c r="O758" i="25"/>
  <c r="H758" i="24"/>
  <c r="E844" i="28"/>
  <c r="O526" i="25"/>
  <c r="H526" i="24"/>
  <c r="E588" i="28"/>
  <c r="O526" i="24"/>
  <c r="D588" i="28"/>
  <c r="O588" i="28" s="1"/>
  <c r="R526" i="25"/>
  <c r="M588" i="28" s="1"/>
  <c r="H178" i="24"/>
  <c r="O178" i="25"/>
  <c r="E204" i="28"/>
  <c r="M874" i="24"/>
  <c r="J972" i="28"/>
  <c r="L875" i="24"/>
  <c r="I973" i="28"/>
  <c r="L902" i="24"/>
  <c r="I1003" i="28"/>
  <c r="B397" i="28"/>
  <c r="G353" i="24"/>
  <c r="I671" i="24"/>
  <c r="X671" i="24" s="1"/>
  <c r="F748" i="28"/>
  <c r="K265" i="24"/>
  <c r="H300" i="28"/>
  <c r="I236" i="28"/>
  <c r="L207" i="24"/>
  <c r="J729" i="24"/>
  <c r="G812" i="28"/>
  <c r="M555" i="24"/>
  <c r="J620" i="28"/>
  <c r="G614" i="24"/>
  <c r="B685" i="28"/>
  <c r="I268" i="28"/>
  <c r="L236" i="24"/>
  <c r="F107" i="28"/>
  <c r="I90" i="24"/>
  <c r="X90" i="24" s="1"/>
  <c r="I410" i="24"/>
  <c r="X410" i="24" s="1"/>
  <c r="F460" i="28"/>
  <c r="F620" i="28"/>
  <c r="I555" i="24"/>
  <c r="X555" i="24" s="1"/>
  <c r="G684" i="28"/>
  <c r="J613" i="24"/>
  <c r="B268" i="28"/>
  <c r="G236" i="24"/>
  <c r="L439" i="24"/>
  <c r="I492" i="28"/>
  <c r="O992" i="24"/>
  <c r="D1102" i="28"/>
  <c r="O962" i="25"/>
  <c r="H962" i="24"/>
  <c r="E1069" i="28"/>
  <c r="G642" i="24"/>
  <c r="B716" i="28"/>
  <c r="I904" i="24"/>
  <c r="X904" i="24" s="1"/>
  <c r="F1005" i="28"/>
  <c r="J352" i="24"/>
  <c r="G396" i="28"/>
  <c r="L410" i="24"/>
  <c r="I460" i="28"/>
  <c r="I526" i="24"/>
  <c r="X526" i="24" s="1"/>
  <c r="F588" i="28"/>
  <c r="O613" i="25"/>
  <c r="H613" i="24"/>
  <c r="E684" i="28"/>
  <c r="J236" i="24"/>
  <c r="G268" i="28"/>
  <c r="O525" i="25"/>
  <c r="E587" i="28"/>
  <c r="H525" i="24"/>
  <c r="D268" i="28"/>
  <c r="O268" i="28" s="1"/>
  <c r="O236" i="24"/>
  <c r="R236" i="25"/>
  <c r="M268" i="28" s="1"/>
  <c r="J907" i="28"/>
  <c r="M815" i="24"/>
  <c r="J207" i="24"/>
  <c r="G236" i="28"/>
  <c r="O207" i="25"/>
  <c r="G585" i="24"/>
  <c r="B653" i="28"/>
  <c r="O120" i="24"/>
  <c r="R120" i="25"/>
  <c r="M140" i="28" s="1"/>
  <c r="D140" i="28"/>
  <c r="O140" i="28" s="1"/>
  <c r="O816" i="25"/>
  <c r="H816" i="24"/>
  <c r="E908" i="28"/>
  <c r="E267" i="28"/>
  <c r="O235" i="25"/>
  <c r="H235" i="24"/>
  <c r="M670" i="24"/>
  <c r="J747" i="28"/>
  <c r="F556" i="28"/>
  <c r="I497" i="24"/>
  <c r="X497" i="24" s="1"/>
  <c r="I467" i="24"/>
  <c r="X467" i="24" s="1"/>
  <c r="F523" i="28"/>
  <c r="H172" i="28"/>
  <c r="K149" i="24"/>
  <c r="J497" i="24"/>
  <c r="G556" i="28"/>
  <c r="F235" i="28"/>
  <c r="I206" i="24"/>
  <c r="X206" i="24" s="1"/>
  <c r="K787" i="24"/>
  <c r="H876" i="28"/>
  <c r="M149" i="24"/>
  <c r="J172" i="28"/>
  <c r="D906" i="28"/>
  <c r="O906" i="28" s="1"/>
  <c r="O814" i="24"/>
  <c r="R814" i="25"/>
  <c r="M906" i="28" s="1"/>
  <c r="I714" i="28"/>
  <c r="L640" i="24"/>
  <c r="L59" i="24"/>
  <c r="I74" i="28"/>
  <c r="I458" i="28"/>
  <c r="L408" i="24"/>
  <c r="H728" i="24"/>
  <c r="O728" i="25"/>
  <c r="E811" i="28"/>
  <c r="G526" i="24"/>
  <c r="B588" i="28"/>
  <c r="I715" i="28"/>
  <c r="L641" i="24"/>
  <c r="H203" i="28"/>
  <c r="K177" i="24"/>
  <c r="G875" i="24"/>
  <c r="B973" i="28"/>
  <c r="H670" i="24"/>
  <c r="O670" i="25"/>
  <c r="E747" i="28"/>
  <c r="R756" i="25"/>
  <c r="M842" i="28" s="1"/>
  <c r="O756" i="24"/>
  <c r="D842" i="28"/>
  <c r="O842" i="28" s="1"/>
  <c r="M118" i="24"/>
  <c r="J138" i="28"/>
  <c r="H394" i="28"/>
  <c r="K350" i="24"/>
  <c r="J1003" i="28"/>
  <c r="M902" i="24"/>
  <c r="J490" i="28"/>
  <c r="M437" i="24"/>
  <c r="I427" i="28"/>
  <c r="L380" i="24"/>
  <c r="H379" i="24"/>
  <c r="O379" i="25"/>
  <c r="E426" i="28"/>
  <c r="J699" i="24"/>
  <c r="G779" i="28"/>
  <c r="G523" i="28"/>
  <c r="J467" i="24"/>
  <c r="O844" i="25"/>
  <c r="H844" i="24"/>
  <c r="E939" i="28"/>
  <c r="R235" i="25"/>
  <c r="M267" i="28" s="1"/>
  <c r="O235" i="24"/>
  <c r="D267" i="28"/>
  <c r="O267" i="28" s="1"/>
  <c r="G555" i="24"/>
  <c r="B620" i="28"/>
  <c r="F298" i="28"/>
  <c r="I263" i="24"/>
  <c r="X263" i="24" s="1"/>
  <c r="J321" i="24"/>
  <c r="G362" i="28"/>
  <c r="F330" i="28"/>
  <c r="I292" i="24"/>
  <c r="X292" i="24" s="1"/>
  <c r="O786" i="25"/>
  <c r="H786" i="24"/>
  <c r="E875" i="28"/>
  <c r="B267" i="28"/>
  <c r="G235" i="24"/>
  <c r="J437" i="24"/>
  <c r="G490" i="28"/>
  <c r="B236" i="28"/>
  <c r="G207" i="24"/>
  <c r="G555" i="28"/>
  <c r="J496" i="24"/>
  <c r="D458" i="28"/>
  <c r="O458" i="28" s="1"/>
  <c r="R408" i="25"/>
  <c r="M458" i="28" s="1"/>
  <c r="O408" i="24"/>
  <c r="R728" i="25"/>
  <c r="M811" i="28" s="1"/>
  <c r="D811" i="28"/>
  <c r="O811" i="28" s="1"/>
  <c r="O728" i="24"/>
  <c r="M814" i="24"/>
  <c r="J906" i="28"/>
  <c r="J330" i="28"/>
  <c r="M292" i="24"/>
  <c r="H496" i="24"/>
  <c r="O496" i="25"/>
  <c r="E555" i="28"/>
  <c r="O61" i="25"/>
  <c r="I61" i="47" s="1"/>
  <c r="H61" i="24"/>
  <c r="M235" i="24"/>
  <c r="J267" i="28"/>
  <c r="J350" i="24"/>
  <c r="G394" i="28"/>
  <c r="J293" i="24"/>
  <c r="G331" i="28"/>
  <c r="J612" i="24"/>
  <c r="G683" i="28"/>
  <c r="B524" i="28"/>
  <c r="G468" i="24"/>
  <c r="O292" i="24"/>
  <c r="R292" i="25"/>
  <c r="M330" i="28" s="1"/>
  <c r="D330" i="28"/>
  <c r="O330" i="28" s="1"/>
  <c r="G177" i="24"/>
  <c r="B203" i="28"/>
  <c r="H726" i="24"/>
  <c r="O726" i="25"/>
  <c r="E809" i="28"/>
  <c r="G408" i="24"/>
  <c r="B458" i="28"/>
  <c r="H841" i="28"/>
  <c r="K755" i="24"/>
  <c r="F233" i="28"/>
  <c r="I204" i="24"/>
  <c r="X204" i="24" s="1"/>
  <c r="H436" i="24"/>
  <c r="O436" i="25"/>
  <c r="E489" i="28"/>
  <c r="H873" i="24"/>
  <c r="O873" i="25"/>
  <c r="E971" i="28"/>
  <c r="I457" i="28"/>
  <c r="L407" i="24"/>
  <c r="K378" i="24"/>
  <c r="H425" i="28"/>
  <c r="H727" i="24"/>
  <c r="O727" i="25"/>
  <c r="E810" i="28"/>
  <c r="F971" i="28"/>
  <c r="I873" i="24"/>
  <c r="X873" i="24" s="1"/>
  <c r="M697" i="24"/>
  <c r="J777" i="28"/>
  <c r="B555" i="28"/>
  <c r="G496" i="24"/>
  <c r="O523" i="24"/>
  <c r="R523" i="25"/>
  <c r="M585" i="28" s="1"/>
  <c r="D585" i="28"/>
  <c r="O585" i="28" s="1"/>
  <c r="I756" i="24"/>
  <c r="X756" i="24" s="1"/>
  <c r="F842" i="28"/>
  <c r="E938" i="28"/>
  <c r="H843" i="24"/>
  <c r="O843" i="25"/>
  <c r="O843" i="24"/>
  <c r="R843" i="25"/>
  <c r="M938" i="28" s="1"/>
  <c r="D938" i="28"/>
  <c r="O938" i="28" s="1"/>
  <c r="O320" i="25"/>
  <c r="E361" i="28"/>
  <c r="H320" i="24"/>
  <c r="H137" i="28"/>
  <c r="K117" i="24"/>
  <c r="I88" i="24"/>
  <c r="X88" i="24" s="1"/>
  <c r="F105" i="28"/>
  <c r="E490" i="28"/>
  <c r="H437" i="24"/>
  <c r="O437" i="25"/>
  <c r="R611" i="25"/>
  <c r="M682" i="28" s="1"/>
  <c r="O611" i="24"/>
  <c r="D682" i="28"/>
  <c r="O682" i="28" s="1"/>
  <c r="G728" i="24"/>
  <c r="B811" i="28"/>
  <c r="K292" i="24"/>
  <c r="H330" i="28"/>
  <c r="L205" i="24"/>
  <c r="I234" i="28"/>
  <c r="H553" i="24"/>
  <c r="O553" i="25"/>
  <c r="E618" i="28"/>
  <c r="M321" i="24"/>
  <c r="J362" i="28"/>
  <c r="H262" i="24"/>
  <c r="E297" i="28"/>
  <c r="O262" i="25"/>
  <c r="L582" i="24"/>
  <c r="I650" i="28"/>
  <c r="R291" i="25"/>
  <c r="M329" i="28" s="1"/>
  <c r="D329" i="28"/>
  <c r="O329" i="28" s="1"/>
  <c r="O291" i="24"/>
  <c r="O118" i="24"/>
  <c r="R118" i="25"/>
  <c r="M138" i="28" s="1"/>
  <c r="D138" i="28"/>
  <c r="O138" i="28" s="1"/>
  <c r="O553" i="24"/>
  <c r="R553" i="25"/>
  <c r="M618" i="28" s="1"/>
  <c r="D618" i="28"/>
  <c r="O618" i="28" s="1"/>
  <c r="K582" i="24"/>
  <c r="H650" i="28"/>
  <c r="O698" i="25"/>
  <c r="H698" i="24"/>
  <c r="E778" i="28"/>
  <c r="J265" i="28"/>
  <c r="M233" i="24"/>
  <c r="H234" i="24"/>
  <c r="E266" i="28"/>
  <c r="O234" i="25"/>
  <c r="F585" i="28"/>
  <c r="I523" i="24"/>
  <c r="X523" i="24" s="1"/>
  <c r="O582" i="25"/>
  <c r="H582" i="24"/>
  <c r="E650" i="28"/>
  <c r="D73" i="28"/>
  <c r="O73" i="28" s="1"/>
  <c r="O58" i="24"/>
  <c r="R58" i="25"/>
  <c r="M73" i="28" s="1"/>
  <c r="D778" i="28"/>
  <c r="O778" i="28" s="1"/>
  <c r="R698" i="25"/>
  <c r="M778" i="28" s="1"/>
  <c r="O698" i="24"/>
  <c r="J667" i="24"/>
  <c r="G744" i="28"/>
  <c r="G426" i="28"/>
  <c r="J379" i="24"/>
  <c r="L321" i="24"/>
  <c r="I362" i="28"/>
  <c r="O697" i="25"/>
  <c r="E777" i="28"/>
  <c r="H697" i="24"/>
  <c r="H265" i="28"/>
  <c r="K233" i="24"/>
  <c r="L696" i="24"/>
  <c r="I776" i="28"/>
  <c r="R174" i="25"/>
  <c r="M200" i="28" s="1"/>
  <c r="O174" i="24"/>
  <c r="D200" i="28"/>
  <c r="O200" i="28" s="1"/>
  <c r="G379" i="24"/>
  <c r="B426" i="28"/>
  <c r="M551" i="24"/>
  <c r="J616" i="28"/>
  <c r="B618" i="28"/>
  <c r="G553" i="24"/>
  <c r="J264" i="28"/>
  <c r="M232" i="24"/>
  <c r="J203" i="24"/>
  <c r="G232" i="28"/>
  <c r="M59" i="24"/>
  <c r="J74" i="28"/>
  <c r="G329" i="28"/>
  <c r="J291" i="24"/>
  <c r="B489" i="28"/>
  <c r="G436" i="24"/>
  <c r="B234" i="28"/>
  <c r="G205" i="24"/>
  <c r="M407" i="24"/>
  <c r="J457" i="28"/>
  <c r="D393" i="28"/>
  <c r="O393" i="28" s="1"/>
  <c r="R349" i="25"/>
  <c r="M393" i="28" s="1"/>
  <c r="O349" i="24"/>
  <c r="O407" i="25"/>
  <c r="H407" i="24"/>
  <c r="E457" i="28"/>
  <c r="K812" i="24"/>
  <c r="H904" i="28"/>
  <c r="M755" i="24"/>
  <c r="J841" i="28"/>
  <c r="O465" i="24"/>
  <c r="R465" i="25"/>
  <c r="M521" i="28" s="1"/>
  <c r="D521" i="28"/>
  <c r="O521" i="28" s="1"/>
  <c r="H639" i="24"/>
  <c r="O639" i="25"/>
  <c r="E713" i="28"/>
  <c r="B298" i="28"/>
  <c r="G263" i="24"/>
  <c r="E424" i="28"/>
  <c r="H377" i="24"/>
  <c r="O377" i="25"/>
  <c r="H457" i="28"/>
  <c r="K407" i="24"/>
  <c r="O872" i="24"/>
  <c r="R872" i="25"/>
  <c r="M970" i="28" s="1"/>
  <c r="D970" i="28"/>
  <c r="I813" i="24"/>
  <c r="X813" i="24" s="1"/>
  <c r="F905" i="28"/>
  <c r="E265" i="28"/>
  <c r="O233" i="25"/>
  <c r="H233" i="24"/>
  <c r="R726" i="25"/>
  <c r="M809" i="28" s="1"/>
  <c r="O726" i="24"/>
  <c r="D809" i="28"/>
  <c r="O809" i="28" s="1"/>
  <c r="G234" i="24"/>
  <c r="B266" i="28"/>
  <c r="J812" i="24"/>
  <c r="G904" i="28"/>
  <c r="G905" i="28"/>
  <c r="J813" i="24"/>
  <c r="B170" i="28"/>
  <c r="G147" i="24"/>
  <c r="J465" i="24"/>
  <c r="G521" i="28"/>
  <c r="K434" i="24"/>
  <c r="H487" i="28"/>
  <c r="G745" i="28"/>
  <c r="J668" i="24"/>
  <c r="B842" i="28"/>
  <c r="G756" i="24"/>
  <c r="R464" i="25"/>
  <c r="M520" i="28" s="1"/>
  <c r="O464" i="24"/>
  <c r="D520" i="28"/>
  <c r="O520" i="28" s="1"/>
  <c r="O609" i="25"/>
  <c r="H609" i="24"/>
  <c r="E680" i="28"/>
  <c r="G520" i="28"/>
  <c r="J464" i="24"/>
  <c r="L812" i="24"/>
  <c r="I904" i="28"/>
  <c r="G519" i="28"/>
  <c r="J463" i="24"/>
  <c r="O405" i="25"/>
  <c r="E455" i="28"/>
  <c r="H405" i="24"/>
  <c r="H232" i="28"/>
  <c r="K203" i="24"/>
  <c r="H871" i="28"/>
  <c r="K782" i="24"/>
  <c r="I464" i="24"/>
  <c r="X464" i="24" s="1"/>
  <c r="F520" i="28"/>
  <c r="M348" i="24"/>
  <c r="J392" i="28"/>
  <c r="D101" i="28"/>
  <c r="O101" i="28" s="1"/>
  <c r="R84" i="25"/>
  <c r="M101" i="28" s="1"/>
  <c r="O84" i="24"/>
  <c r="K725" i="24"/>
  <c r="H808" i="28"/>
  <c r="G233" i="24"/>
  <c r="B265" i="28"/>
  <c r="I493" i="24"/>
  <c r="X493" i="24" s="1"/>
  <c r="F552" i="28"/>
  <c r="H782" i="24"/>
  <c r="E871" i="28"/>
  <c r="O782" i="25"/>
  <c r="K464" i="24"/>
  <c r="H520" i="28"/>
  <c r="H290" i="24"/>
  <c r="O290" i="25"/>
  <c r="E328" i="28"/>
  <c r="G456" i="28"/>
  <c r="J406" i="24"/>
  <c r="L493" i="24"/>
  <c r="I552" i="28"/>
  <c r="J872" i="28"/>
  <c r="M783" i="24"/>
  <c r="G583" i="28"/>
  <c r="J521" i="24"/>
  <c r="R783" i="25"/>
  <c r="M872" i="28" s="1"/>
  <c r="O783" i="24"/>
  <c r="D872" i="28"/>
  <c r="O872" i="28" s="1"/>
  <c r="J145" i="24"/>
  <c r="G168" i="28"/>
  <c r="D583" i="28"/>
  <c r="O583" i="28" s="1"/>
  <c r="R521" i="25"/>
  <c r="M583" i="28" s="1"/>
  <c r="O521" i="24"/>
  <c r="K608" i="24"/>
  <c r="H679" i="28"/>
  <c r="D871" i="28"/>
  <c r="O871" i="28" s="1"/>
  <c r="O782" i="24"/>
  <c r="R782" i="25"/>
  <c r="M871" i="28" s="1"/>
  <c r="G697" i="24"/>
  <c r="B777" i="28"/>
  <c r="R696" i="25"/>
  <c r="M776" i="28" s="1"/>
  <c r="O696" i="24"/>
  <c r="D776" i="28"/>
  <c r="O776" i="28" s="1"/>
  <c r="B840" i="28"/>
  <c r="G754" i="24"/>
  <c r="H434" i="24"/>
  <c r="E487" i="28"/>
  <c r="O434" i="25"/>
  <c r="H637" i="24"/>
  <c r="O637" i="25"/>
  <c r="E711" i="28"/>
  <c r="J135" i="28"/>
  <c r="M115" i="24"/>
  <c r="J711" i="28"/>
  <c r="M637" i="24"/>
  <c r="I646" i="28"/>
  <c r="L578" i="24"/>
  <c r="R724" i="25"/>
  <c r="M807" i="28" s="1"/>
  <c r="D807" i="28"/>
  <c r="O807" i="28" s="1"/>
  <c r="O724" i="24"/>
  <c r="H359" i="28"/>
  <c r="K318" i="24"/>
  <c r="G102" i="28"/>
  <c r="J85" i="24"/>
  <c r="L405" i="24"/>
  <c r="I455" i="28"/>
  <c r="I135" i="28"/>
  <c r="L115" i="24"/>
  <c r="F72" i="28"/>
  <c r="I57" i="24"/>
  <c r="X57" i="24" s="1"/>
  <c r="O666" i="25"/>
  <c r="E743" i="28"/>
  <c r="H666" i="24"/>
  <c r="D72" i="28"/>
  <c r="O72" i="28" s="1"/>
  <c r="R57" i="25"/>
  <c r="M72" i="28" s="1"/>
  <c r="O57" i="24"/>
  <c r="O695" i="25"/>
  <c r="H695" i="24"/>
  <c r="E775" i="28"/>
  <c r="R550" i="25"/>
  <c r="M615" i="28" s="1"/>
  <c r="D615" i="28"/>
  <c r="O615" i="28" s="1"/>
  <c r="O550" i="24"/>
  <c r="G72" i="28"/>
  <c r="J57" i="24"/>
  <c r="O521" i="25"/>
  <c r="H521" i="24"/>
  <c r="E583" i="28"/>
  <c r="D647" i="28"/>
  <c r="O647" i="28" s="1"/>
  <c r="O579" i="24"/>
  <c r="R579" i="25"/>
  <c r="M647" i="28" s="1"/>
  <c r="J724" i="24"/>
  <c r="G807" i="28"/>
  <c r="F102" i="28"/>
  <c r="I85" i="24"/>
  <c r="X85" i="24" s="1"/>
  <c r="M608" i="24"/>
  <c r="J679" i="28"/>
  <c r="H518" i="28"/>
  <c r="K462" i="24"/>
  <c r="H289" i="24"/>
  <c r="O289" i="25"/>
  <c r="E327" i="28"/>
  <c r="K231" i="24"/>
  <c r="H263" i="28"/>
  <c r="I678" i="28"/>
  <c r="L607" i="24"/>
  <c r="H135" i="28"/>
  <c r="K115" i="24"/>
  <c r="G135" i="28"/>
  <c r="J115" i="24"/>
  <c r="F359" i="28"/>
  <c r="I318" i="24"/>
  <c r="X318" i="24" s="1"/>
  <c r="I665" i="24"/>
  <c r="X665" i="24" s="1"/>
  <c r="F742" i="28"/>
  <c r="F326" i="28"/>
  <c r="I288" i="24"/>
  <c r="X288" i="24" s="1"/>
  <c r="I491" i="24"/>
  <c r="X491" i="24" s="1"/>
  <c r="F550" i="28"/>
  <c r="J71" i="28"/>
  <c r="M56" i="24"/>
  <c r="L520" i="24"/>
  <c r="I582" i="28"/>
  <c r="O432" i="24"/>
  <c r="D485" i="28"/>
  <c r="O485" i="28" s="1"/>
  <c r="R432" i="25"/>
  <c r="M485" i="28" s="1"/>
  <c r="I55" i="24"/>
  <c r="X55" i="24" s="1"/>
  <c r="F75" i="28"/>
  <c r="F70" i="28"/>
  <c r="R752" i="25"/>
  <c r="M838" i="28" s="1"/>
  <c r="D838" i="28"/>
  <c r="O838" i="28" s="1"/>
  <c r="O752" i="24"/>
  <c r="B614" i="28"/>
  <c r="G549" i="24"/>
  <c r="F198" i="28"/>
  <c r="I172" i="24"/>
  <c r="X172" i="24" s="1"/>
  <c r="L636" i="24"/>
  <c r="I710" i="28"/>
  <c r="O636" i="24"/>
  <c r="D710" i="28"/>
  <c r="O710" i="28" s="1"/>
  <c r="R636" i="25"/>
  <c r="M710" i="28" s="1"/>
  <c r="J143" i="24"/>
  <c r="G166" i="28"/>
  <c r="I520" i="24"/>
  <c r="X520" i="24" s="1"/>
  <c r="F582" i="28"/>
  <c r="F646" i="28"/>
  <c r="I578" i="24"/>
  <c r="X578" i="24" s="1"/>
  <c r="J752" i="24"/>
  <c r="G838" i="28"/>
  <c r="O491" i="24"/>
  <c r="D550" i="28"/>
  <c r="O550" i="28" s="1"/>
  <c r="R491" i="25"/>
  <c r="M550" i="28" s="1"/>
  <c r="G230" i="28"/>
  <c r="J201" i="24"/>
  <c r="R288" i="25"/>
  <c r="M326" i="28" s="1"/>
  <c r="O288" i="24"/>
  <c r="D326" i="28"/>
  <c r="O326" i="28" s="1"/>
  <c r="E390" i="28"/>
  <c r="H346" i="24"/>
  <c r="O346" i="25"/>
  <c r="I607" i="24"/>
  <c r="X607" i="24" s="1"/>
  <c r="F678" i="28"/>
  <c r="H806" i="28"/>
  <c r="K723" i="24"/>
  <c r="R607" i="25"/>
  <c r="M678" i="28" s="1"/>
  <c r="O607" i="24"/>
  <c r="D678" i="28"/>
  <c r="O678" i="28" s="1"/>
  <c r="H101" i="28"/>
  <c r="K84" i="24"/>
  <c r="J431" i="24"/>
  <c r="G484" i="28"/>
  <c r="J607" i="24"/>
  <c r="G678" i="28"/>
  <c r="M635" i="24"/>
  <c r="J709" i="28"/>
  <c r="E166" i="28"/>
  <c r="O143" i="25"/>
  <c r="K212" i="46" s="1"/>
  <c r="H143" i="24"/>
  <c r="G115" i="24"/>
  <c r="B135" i="28"/>
  <c r="D582" i="28"/>
  <c r="O582" i="28" s="1"/>
  <c r="R520" i="25"/>
  <c r="M582" i="28" s="1"/>
  <c r="O520" i="24"/>
  <c r="J433" i="24"/>
  <c r="G486" i="28"/>
  <c r="K259" i="24"/>
  <c r="H294" i="28"/>
  <c r="G288" i="24"/>
  <c r="B326" i="28"/>
  <c r="F806" i="28"/>
  <c r="I723" i="24"/>
  <c r="X723" i="24" s="1"/>
  <c r="E806" i="28"/>
  <c r="H723" i="24"/>
  <c r="O723" i="25"/>
  <c r="O578" i="25"/>
  <c r="E646" i="28"/>
  <c r="H578" i="24"/>
  <c r="I166" i="28"/>
  <c r="L143" i="24"/>
  <c r="J635" i="24"/>
  <c r="G709" i="28"/>
  <c r="K578" i="24"/>
  <c r="H646" i="28"/>
  <c r="L141" i="24"/>
  <c r="I164" i="28"/>
  <c r="H112" i="24"/>
  <c r="E132" i="28"/>
  <c r="O112" i="25"/>
  <c r="G375" i="24"/>
  <c r="B422" i="28"/>
  <c r="F773" i="28"/>
  <c r="I693" i="24"/>
  <c r="X693" i="24" s="1"/>
  <c r="D229" i="28"/>
  <c r="O229" i="28" s="1"/>
  <c r="O200" i="24"/>
  <c r="R200" i="25"/>
  <c r="M229" i="28" s="1"/>
  <c r="L432" i="24"/>
  <c r="I485" i="28"/>
  <c r="O519" i="25"/>
  <c r="H519" i="24"/>
  <c r="E581" i="28"/>
  <c r="B774" i="28"/>
  <c r="G694" i="24"/>
  <c r="M171" i="24"/>
  <c r="J197" i="28"/>
  <c r="G172" i="24"/>
  <c r="B198" i="28"/>
  <c r="G453" i="28"/>
  <c r="J403" i="24"/>
  <c r="E741" i="28"/>
  <c r="O664" i="25"/>
  <c r="H664" i="24"/>
  <c r="G229" i="28"/>
  <c r="J200" i="24"/>
  <c r="G317" i="24"/>
  <c r="B358" i="28"/>
  <c r="G315" i="24"/>
  <c r="B356" i="28"/>
  <c r="J133" i="28"/>
  <c r="M113" i="24"/>
  <c r="I613" i="28"/>
  <c r="L548" i="24"/>
  <c r="G56" i="24"/>
  <c r="B71" i="28"/>
  <c r="L664" i="24"/>
  <c r="I741" i="28"/>
  <c r="B101" i="28"/>
  <c r="G84" i="24"/>
  <c r="J142" i="24"/>
  <c r="G165" i="28"/>
  <c r="K113" i="24"/>
  <c r="H133" i="28"/>
  <c r="M490" i="24"/>
  <c r="J549" i="28"/>
  <c r="B518" i="28"/>
  <c r="G462" i="24"/>
  <c r="H345" i="24"/>
  <c r="E389" i="28"/>
  <c r="O345" i="25"/>
  <c r="B294" i="28"/>
  <c r="G259" i="24"/>
  <c r="K142" i="24"/>
  <c r="H165" i="28"/>
  <c r="I519" i="24"/>
  <c r="X519" i="24" s="1"/>
  <c r="F581" i="28"/>
  <c r="J453" i="28"/>
  <c r="M403" i="24"/>
  <c r="H170" i="24"/>
  <c r="E196" i="28"/>
  <c r="O170" i="25"/>
  <c r="I373" i="24"/>
  <c r="X373" i="24" s="1"/>
  <c r="F420" i="28"/>
  <c r="L345" i="24"/>
  <c r="I389" i="28"/>
  <c r="G143" i="24"/>
  <c r="B166" i="28"/>
  <c r="M374" i="24"/>
  <c r="J421" i="28"/>
  <c r="F613" i="28"/>
  <c r="I548" i="24"/>
  <c r="X548" i="24" s="1"/>
  <c r="H132" i="28"/>
  <c r="K112" i="24"/>
  <c r="H54" i="24"/>
  <c r="O54" i="25"/>
  <c r="E69" i="28"/>
  <c r="D612" i="28"/>
  <c r="O612" i="28" s="1"/>
  <c r="R547" i="25"/>
  <c r="M612" i="28" s="1"/>
  <c r="O547" i="24"/>
  <c r="I452" i="28"/>
  <c r="L402" i="24"/>
  <c r="D259" i="28"/>
  <c r="O259" i="28" s="1"/>
  <c r="R227" i="25"/>
  <c r="M259" i="28" s="1"/>
  <c r="O227" i="24"/>
  <c r="R489" i="25"/>
  <c r="M548" i="28" s="1"/>
  <c r="O489" i="24"/>
  <c r="D548" i="28"/>
  <c r="O548" i="28" s="1"/>
  <c r="B741" i="28"/>
  <c r="G664" i="24"/>
  <c r="I356" i="28"/>
  <c r="L315" i="24"/>
  <c r="G461" i="24"/>
  <c r="B517" i="28"/>
  <c r="B613" i="28"/>
  <c r="G548" i="24"/>
  <c r="K373" i="24"/>
  <c r="H420" i="28"/>
  <c r="L372" i="24"/>
  <c r="I419" i="28"/>
  <c r="G693" i="24"/>
  <c r="B773" i="28"/>
  <c r="H451" i="28"/>
  <c r="K401" i="24"/>
  <c r="K344" i="24"/>
  <c r="H388" i="28"/>
  <c r="F292" i="28"/>
  <c r="I257" i="24"/>
  <c r="X257" i="24" s="1"/>
  <c r="L547" i="24"/>
  <c r="I612" i="28"/>
  <c r="F707" i="28"/>
  <c r="I633" i="24"/>
  <c r="X633" i="24" s="1"/>
  <c r="R460" i="25"/>
  <c r="M516" i="28" s="1"/>
  <c r="O460" i="24"/>
  <c r="D516" i="28"/>
  <c r="O516" i="28" s="1"/>
  <c r="F99" i="28"/>
  <c r="I82" i="24"/>
  <c r="X82" i="24" s="1"/>
  <c r="D132" i="28"/>
  <c r="O132" i="28" s="1"/>
  <c r="R112" i="25"/>
  <c r="M132" i="28" s="1"/>
  <c r="O112" i="24"/>
  <c r="M285" i="24"/>
  <c r="J323" i="28"/>
  <c r="R199" i="25"/>
  <c r="M228" i="28" s="1"/>
  <c r="O199" i="24"/>
  <c r="D228" i="28"/>
  <c r="O228" i="28" s="1"/>
  <c r="M199" i="24"/>
  <c r="J228" i="28"/>
  <c r="J228" i="24"/>
  <c r="G260" i="28"/>
  <c r="G229" i="24"/>
  <c r="B261" i="28"/>
  <c r="L662" i="24"/>
  <c r="I739" i="28"/>
  <c r="L489" i="24"/>
  <c r="I548" i="28"/>
  <c r="O402" i="24"/>
  <c r="R402" i="25"/>
  <c r="M452" i="28" s="1"/>
  <c r="D452" i="28"/>
  <c r="O452" i="28" s="1"/>
  <c r="I580" i="28"/>
  <c r="L518" i="24"/>
  <c r="R401" i="25"/>
  <c r="M451" i="28" s="1"/>
  <c r="O401" i="24"/>
  <c r="D451" i="28"/>
  <c r="O451" i="28" s="1"/>
  <c r="H343" i="24"/>
  <c r="O343" i="25"/>
  <c r="E387" i="28"/>
  <c r="M662" i="24"/>
  <c r="J739" i="28"/>
  <c r="G81" i="24"/>
  <c r="B98" i="28"/>
  <c r="L546" i="24"/>
  <c r="I611" i="28"/>
  <c r="I97" i="28"/>
  <c r="L80" i="24"/>
  <c r="I517" i="24"/>
  <c r="X517" i="24" s="1"/>
  <c r="F579" i="28"/>
  <c r="L314" i="24"/>
  <c r="I355" i="28"/>
  <c r="J483" i="28"/>
  <c r="M430" i="24"/>
  <c r="G162" i="28"/>
  <c r="J139" i="24"/>
  <c r="K198" i="24"/>
  <c r="H227" i="28"/>
  <c r="G344" i="24"/>
  <c r="B388" i="28"/>
  <c r="L53" i="24"/>
  <c r="I68" i="28"/>
  <c r="B196" i="28"/>
  <c r="G170" i="24"/>
  <c r="J401" i="24"/>
  <c r="G451" i="28"/>
  <c r="G460" i="24"/>
  <c r="B516" i="28"/>
  <c r="O198" i="25"/>
  <c r="E227" i="28"/>
  <c r="H198" i="24"/>
  <c r="G547" i="28"/>
  <c r="J488" i="24"/>
  <c r="H458" i="24"/>
  <c r="O458" i="25"/>
  <c r="E514" i="28"/>
  <c r="J98" i="28"/>
  <c r="M81" i="24"/>
  <c r="J291" i="28"/>
  <c r="M256" i="24"/>
  <c r="O256" i="25"/>
  <c r="H256" i="24"/>
  <c r="E291" i="28"/>
  <c r="G576" i="24"/>
  <c r="B644" i="28"/>
  <c r="K546" i="24"/>
  <c r="H611" i="28"/>
  <c r="G419" i="28"/>
  <c r="J372" i="24"/>
  <c r="G430" i="24"/>
  <c r="B483" i="28"/>
  <c r="L459" i="24"/>
  <c r="I515" i="28"/>
  <c r="O488" i="24"/>
  <c r="D547" i="28"/>
  <c r="O547" i="28" s="1"/>
  <c r="R488" i="25"/>
  <c r="M547" i="28" s="1"/>
  <c r="B419" i="28"/>
  <c r="G372" i="24"/>
  <c r="M545" i="24"/>
  <c r="J610" i="28"/>
  <c r="R458" i="25"/>
  <c r="M514" i="28" s="1"/>
  <c r="O458" i="24"/>
  <c r="D514" i="28"/>
  <c r="O514" i="28" s="1"/>
  <c r="R545" i="25"/>
  <c r="M610" i="28" s="1"/>
  <c r="O545" i="24"/>
  <c r="D610" i="28"/>
  <c r="O610" i="28" s="1"/>
  <c r="L196" i="24"/>
  <c r="I225" i="28"/>
  <c r="O168" i="25"/>
  <c r="E194" i="28"/>
  <c r="H168" i="24"/>
  <c r="J130" i="28"/>
  <c r="M110" i="24"/>
  <c r="O197" i="25"/>
  <c r="H197" i="24"/>
  <c r="E226" i="28"/>
  <c r="O342" i="25"/>
  <c r="E386" i="28"/>
  <c r="H342" i="24"/>
  <c r="M603" i="24"/>
  <c r="J674" i="28"/>
  <c r="O603" i="24"/>
  <c r="R603" i="25"/>
  <c r="M674" i="28" s="1"/>
  <c r="D674" i="28"/>
  <c r="O674" i="28" s="1"/>
  <c r="J578" i="28"/>
  <c r="M516" i="24"/>
  <c r="J458" i="24"/>
  <c r="G514" i="28"/>
  <c r="I342" i="24"/>
  <c r="X342" i="24" s="1"/>
  <c r="F386" i="28"/>
  <c r="J516" i="24"/>
  <c r="G578" i="28"/>
  <c r="I632" i="24"/>
  <c r="X632" i="24" s="1"/>
  <c r="F706" i="28"/>
  <c r="K545" i="24"/>
  <c r="H610" i="28"/>
  <c r="I196" i="24"/>
  <c r="X196" i="24" s="1"/>
  <c r="F225" i="28"/>
  <c r="H226" i="24"/>
  <c r="O226" i="25"/>
  <c r="E258" i="28"/>
  <c r="J574" i="24"/>
  <c r="G642" i="28"/>
  <c r="H130" i="28"/>
  <c r="K110" i="24"/>
  <c r="K168" i="24"/>
  <c r="H194" i="28"/>
  <c r="J429" i="24"/>
  <c r="G482" i="28"/>
  <c r="L603" i="24"/>
  <c r="I674" i="28"/>
  <c r="K574" i="24"/>
  <c r="H642" i="28"/>
  <c r="J284" i="24"/>
  <c r="G322" i="28"/>
  <c r="L516" i="24"/>
  <c r="I578" i="28"/>
  <c r="G513" i="28"/>
  <c r="J457" i="24"/>
  <c r="K399" i="24"/>
  <c r="H449" i="28"/>
  <c r="J573" i="24"/>
  <c r="G641" i="28"/>
  <c r="M544" i="24"/>
  <c r="J609" i="28"/>
  <c r="G487" i="24"/>
  <c r="B546" i="28"/>
  <c r="H544" i="24"/>
  <c r="O544" i="25"/>
  <c r="E609" i="28"/>
  <c r="M79" i="24"/>
  <c r="J96" i="28"/>
  <c r="J486" i="24"/>
  <c r="G545" i="28"/>
  <c r="L428" i="24"/>
  <c r="I481" i="28"/>
  <c r="E193" i="28"/>
  <c r="O167" i="25"/>
  <c r="H167" i="24"/>
  <c r="O341" i="24"/>
  <c r="R341" i="25"/>
  <c r="M385" i="28" s="1"/>
  <c r="D385" i="28"/>
  <c r="O385" i="28" s="1"/>
  <c r="L225" i="24"/>
  <c r="I257" i="28"/>
  <c r="K514" i="24"/>
  <c r="H576" i="28"/>
  <c r="B641" i="28"/>
  <c r="G573" i="24"/>
  <c r="B386" i="28"/>
  <c r="G342" i="24"/>
  <c r="R457" i="25"/>
  <c r="M513" i="28" s="1"/>
  <c r="O457" i="24"/>
  <c r="D513" i="28"/>
  <c r="O513" i="28" s="1"/>
  <c r="J416" i="28"/>
  <c r="M369" i="24"/>
  <c r="M312" i="24"/>
  <c r="J353" i="28"/>
  <c r="I79" i="24"/>
  <c r="X79" i="24" s="1"/>
  <c r="F96" i="28"/>
  <c r="K311" i="24"/>
  <c r="H352" i="28"/>
  <c r="G197" i="24"/>
  <c r="B226" i="28"/>
  <c r="J399" i="24"/>
  <c r="G449" i="28"/>
  <c r="J66" i="28"/>
  <c r="M51" i="24"/>
  <c r="L51" i="24"/>
  <c r="I66" i="28"/>
  <c r="O399" i="24"/>
  <c r="D449" i="28"/>
  <c r="O449" i="28" s="1"/>
  <c r="R399" i="25"/>
  <c r="M449" i="28" s="1"/>
  <c r="E513" i="28"/>
  <c r="O457" i="25"/>
  <c r="H457" i="24"/>
  <c r="L573" i="24"/>
  <c r="I641" i="28"/>
  <c r="I225" i="24"/>
  <c r="X225" i="24" s="1"/>
  <c r="F257" i="28"/>
  <c r="J167" i="24"/>
  <c r="G193" i="28"/>
  <c r="H253" i="24"/>
  <c r="O253" i="25"/>
  <c r="E288" i="28"/>
  <c r="H78" i="24"/>
  <c r="O78" i="25"/>
  <c r="E95" i="28"/>
  <c r="G225" i="24"/>
  <c r="B257" i="28"/>
  <c r="M427" i="24"/>
  <c r="J480" i="28"/>
  <c r="H195" i="24"/>
  <c r="O195" i="25"/>
  <c r="E224" i="28"/>
  <c r="K572" i="24"/>
  <c r="H640" i="28"/>
  <c r="K50" i="24"/>
  <c r="H65" i="28"/>
  <c r="M166" i="24"/>
  <c r="J192" i="28"/>
  <c r="I195" i="24"/>
  <c r="X195" i="24" s="1"/>
  <c r="F224" i="28"/>
  <c r="K137" i="24"/>
  <c r="H160" i="28"/>
  <c r="B66" i="28"/>
  <c r="G51" i="24"/>
  <c r="O282" i="24"/>
  <c r="D320" i="28"/>
  <c r="O320" i="28" s="1"/>
  <c r="R282" i="25"/>
  <c r="M320" i="28" s="1"/>
  <c r="H369" i="24"/>
  <c r="O369" i="25"/>
  <c r="E416" i="28"/>
  <c r="I224" i="24"/>
  <c r="X224" i="24" s="1"/>
  <c r="F256" i="28"/>
  <c r="I416" i="28"/>
  <c r="L369" i="24"/>
  <c r="J50" i="24"/>
  <c r="G65" i="28"/>
  <c r="O253" i="24"/>
  <c r="D288" i="28"/>
  <c r="O288" i="28" s="1"/>
  <c r="R253" i="25"/>
  <c r="M288" i="28" s="1"/>
  <c r="K195" i="24"/>
  <c r="H224" i="28"/>
  <c r="M195" i="24"/>
  <c r="J224" i="28"/>
  <c r="M514" i="24"/>
  <c r="J576" i="28"/>
  <c r="I282" i="24"/>
  <c r="X282" i="24" s="1"/>
  <c r="F320" i="28"/>
  <c r="G398" i="24"/>
  <c r="B448" i="28"/>
  <c r="J484" i="24"/>
  <c r="G543" i="28"/>
  <c r="O513" i="24"/>
  <c r="R513" i="25"/>
  <c r="M575" i="28" s="1"/>
  <c r="D575" i="28"/>
  <c r="O575" i="28" s="1"/>
  <c r="F478" i="28"/>
  <c r="I425" i="24"/>
  <c r="X425" i="24" s="1"/>
  <c r="H64" i="28"/>
  <c r="K49" i="24"/>
  <c r="O49" i="25"/>
  <c r="E64" i="28"/>
  <c r="H49" i="24"/>
  <c r="H310" i="24"/>
  <c r="O310" i="25"/>
  <c r="E351" i="28"/>
  <c r="L49" i="24"/>
  <c r="I64" i="28"/>
  <c r="H339" i="24"/>
  <c r="O339" i="25"/>
  <c r="E383" i="28"/>
  <c r="M310" i="24"/>
  <c r="J351" i="28"/>
  <c r="L281" i="24"/>
  <c r="I319" i="28"/>
  <c r="R426" i="25"/>
  <c r="M479" i="28" s="1"/>
  <c r="O426" i="24"/>
  <c r="D479" i="28"/>
  <c r="O479" i="28" s="1"/>
  <c r="I478" i="28"/>
  <c r="L425" i="24"/>
  <c r="I222" i="28"/>
  <c r="L193" i="24"/>
  <c r="G254" i="28"/>
  <c r="J222" i="24"/>
  <c r="G126" i="28"/>
  <c r="J106" i="24"/>
  <c r="I368" i="24"/>
  <c r="X368" i="24" s="1"/>
  <c r="F415" i="28"/>
  <c r="M76" i="24"/>
  <c r="J93" i="28"/>
  <c r="G158" i="28"/>
  <c r="J135" i="24"/>
  <c r="I190" i="28"/>
  <c r="L164" i="24"/>
  <c r="J194" i="24"/>
  <c r="G223" i="28"/>
  <c r="H513" i="24"/>
  <c r="O513" i="25"/>
  <c r="E575" i="28"/>
  <c r="K484" i="24"/>
  <c r="H543" i="28"/>
  <c r="M77" i="24"/>
  <c r="J94" i="28"/>
  <c r="M339" i="24"/>
  <c r="J383" i="28"/>
  <c r="H479" i="28"/>
  <c r="K426" i="24"/>
  <c r="I136" i="24"/>
  <c r="X136" i="24" s="1"/>
  <c r="F159" i="28"/>
  <c r="J542" i="24"/>
  <c r="G607" i="28"/>
  <c r="H397" i="24"/>
  <c r="O397" i="25"/>
  <c r="E447" i="28"/>
  <c r="J513" i="24"/>
  <c r="G575" i="28"/>
  <c r="M49" i="24"/>
  <c r="J64" i="28"/>
  <c r="E127" i="28"/>
  <c r="O107" i="25"/>
  <c r="H107" i="24"/>
  <c r="G108" i="24"/>
  <c r="B128" i="28"/>
  <c r="L368" i="24"/>
  <c r="I415" i="28"/>
  <c r="J318" i="28"/>
  <c r="M280" i="24"/>
  <c r="L280" i="24"/>
  <c r="I318" i="28"/>
  <c r="J367" i="24"/>
  <c r="G414" i="28"/>
  <c r="O309" i="25"/>
  <c r="H309" i="24"/>
  <c r="E350" i="28"/>
  <c r="J280" i="24"/>
  <c r="G318" i="28"/>
  <c r="J126" i="28"/>
  <c r="M106" i="24"/>
  <c r="G286" i="28"/>
  <c r="J251" i="24"/>
  <c r="F510" i="28"/>
  <c r="I454" i="24"/>
  <c r="X454" i="24" s="1"/>
  <c r="G63" i="28"/>
  <c r="J48" i="24"/>
  <c r="O338" i="25"/>
  <c r="H338" i="24"/>
  <c r="E382" i="28"/>
  <c r="H454" i="24"/>
  <c r="O454" i="25"/>
  <c r="E510" i="28"/>
  <c r="M164" i="24"/>
  <c r="J190" i="28"/>
  <c r="H93" i="28"/>
  <c r="K76" i="24"/>
  <c r="H318" i="28"/>
  <c r="K280" i="24"/>
  <c r="G542" i="28"/>
  <c r="J483" i="24"/>
  <c r="G49" i="24"/>
  <c r="B64" i="28"/>
  <c r="G486" i="24"/>
  <c r="B545" i="28"/>
  <c r="F381" i="28"/>
  <c r="I337" i="24"/>
  <c r="X337" i="24" s="1"/>
  <c r="H133" i="24"/>
  <c r="O133" i="25"/>
  <c r="E156" i="28"/>
  <c r="D508" i="28"/>
  <c r="O508" i="28" s="1"/>
  <c r="R452" i="25"/>
  <c r="M508" i="28" s="1"/>
  <c r="O452" i="24"/>
  <c r="F62" i="28"/>
  <c r="I47" i="24"/>
  <c r="X47" i="24" s="1"/>
  <c r="J365" i="24"/>
  <c r="G412" i="28"/>
  <c r="R163" i="25"/>
  <c r="M189" i="28" s="1"/>
  <c r="O163" i="24"/>
  <c r="D189" i="28"/>
  <c r="O189" i="28" s="1"/>
  <c r="G381" i="28"/>
  <c r="J337" i="24"/>
  <c r="L221" i="24"/>
  <c r="I253" i="28"/>
  <c r="R47" i="25"/>
  <c r="M62" i="28" s="1"/>
  <c r="D62" i="28"/>
  <c r="O62" i="28" s="1"/>
  <c r="O47" i="24"/>
  <c r="M482" i="24"/>
  <c r="J541" i="28"/>
  <c r="J105" i="24"/>
  <c r="G125" i="28"/>
  <c r="F188" i="28"/>
  <c r="I162" i="24"/>
  <c r="X162" i="24" s="1"/>
  <c r="O250" i="25"/>
  <c r="H250" i="24"/>
  <c r="E285" i="28"/>
  <c r="M163" i="24"/>
  <c r="J189" i="28"/>
  <c r="G396" i="24"/>
  <c r="B446" i="28"/>
  <c r="R308" i="25"/>
  <c r="M349" i="28" s="1"/>
  <c r="D349" i="28"/>
  <c r="O349" i="28" s="1"/>
  <c r="O308" i="24"/>
  <c r="F92" i="28"/>
  <c r="I75" i="24"/>
  <c r="X75" i="24" s="1"/>
  <c r="F509" i="28"/>
  <c r="I453" i="24"/>
  <c r="X453" i="24" s="1"/>
  <c r="G105" i="24"/>
  <c r="B125" i="28"/>
  <c r="K221" i="24"/>
  <c r="H253" i="28"/>
  <c r="B574" i="28"/>
  <c r="G512" i="24"/>
  <c r="L104" i="24"/>
  <c r="I124" i="28"/>
  <c r="E62" i="28"/>
  <c r="O47" i="25"/>
  <c r="H47" i="24"/>
  <c r="K453" i="24"/>
  <c r="H509" i="28"/>
  <c r="O161" i="25"/>
  <c r="H161" i="24"/>
  <c r="E187" i="28"/>
  <c r="H124" i="28"/>
  <c r="K104" i="24"/>
  <c r="F284" i="28"/>
  <c r="I249" i="24"/>
  <c r="X249" i="24" s="1"/>
  <c r="M74" i="24"/>
  <c r="J91" i="28"/>
  <c r="M133" i="24"/>
  <c r="J156" i="28"/>
  <c r="M307" i="24"/>
  <c r="J348" i="28"/>
  <c r="I220" i="24"/>
  <c r="X220" i="24" s="1"/>
  <c r="F252" i="28"/>
  <c r="F476" i="28"/>
  <c r="I423" i="24"/>
  <c r="X423" i="24" s="1"/>
  <c r="H249" i="24"/>
  <c r="O249" i="25"/>
  <c r="E284" i="28"/>
  <c r="I508" i="28"/>
  <c r="L452" i="24"/>
  <c r="M220" i="24"/>
  <c r="J252" i="28"/>
  <c r="J444" i="28"/>
  <c r="M394" i="24"/>
  <c r="O46" i="24"/>
  <c r="R46" i="25"/>
  <c r="M61" i="28" s="1"/>
  <c r="D61" i="28"/>
  <c r="O61" i="28" s="1"/>
  <c r="R104" i="25"/>
  <c r="M124" i="28" s="1"/>
  <c r="O104" i="24"/>
  <c r="D124" i="28"/>
  <c r="O124" i="28" s="1"/>
  <c r="I452" i="24"/>
  <c r="X452" i="24" s="1"/>
  <c r="F508" i="28"/>
  <c r="R190" i="25"/>
  <c r="M219" i="28" s="1"/>
  <c r="O190" i="24"/>
  <c r="D219" i="28"/>
  <c r="O219" i="28" s="1"/>
  <c r="M161" i="24"/>
  <c r="J187" i="28"/>
  <c r="G250" i="24"/>
  <c r="B285" i="28"/>
  <c r="B221" i="28"/>
  <c r="G192" i="24"/>
  <c r="I336" i="24"/>
  <c r="X336" i="24" s="1"/>
  <c r="F380" i="28"/>
  <c r="M335" i="24"/>
  <c r="J379" i="28"/>
  <c r="O306" i="25"/>
  <c r="E347" i="28"/>
  <c r="H306" i="24"/>
  <c r="I277" i="24"/>
  <c r="X277" i="24" s="1"/>
  <c r="F315" i="28"/>
  <c r="B91" i="28"/>
  <c r="G74" i="24"/>
  <c r="G278" i="24"/>
  <c r="B316" i="28"/>
  <c r="H364" i="24"/>
  <c r="O364" i="25"/>
  <c r="E411" i="28"/>
  <c r="M334" i="24"/>
  <c r="J378" i="28"/>
  <c r="I160" i="24"/>
  <c r="X160" i="24" s="1"/>
  <c r="F186" i="28"/>
  <c r="K103" i="24"/>
  <c r="H123" i="28"/>
  <c r="R45" i="25"/>
  <c r="M60" i="28" s="1"/>
  <c r="O45" i="24"/>
  <c r="D60" i="28"/>
  <c r="O60" i="28" s="1"/>
  <c r="J277" i="24"/>
  <c r="G315" i="28"/>
  <c r="R219" i="25"/>
  <c r="M251" i="28" s="1"/>
  <c r="D251" i="28"/>
  <c r="O251" i="28" s="1"/>
  <c r="O219" i="24"/>
  <c r="H132" i="24"/>
  <c r="O132" i="25"/>
  <c r="E155" i="28"/>
  <c r="I335" i="24"/>
  <c r="X335" i="24" s="1"/>
  <c r="F379" i="28"/>
  <c r="M160" i="24"/>
  <c r="J186" i="28"/>
  <c r="J132" i="24"/>
  <c r="G155" i="28"/>
  <c r="L103" i="24"/>
  <c r="I123" i="28"/>
  <c r="L306" i="24"/>
  <c r="I347" i="28"/>
  <c r="J334" i="24"/>
  <c r="G378" i="28"/>
  <c r="G45" i="24"/>
  <c r="B60" i="28"/>
  <c r="O188" i="25"/>
  <c r="E217" i="28"/>
  <c r="H188" i="24"/>
  <c r="R305" i="25"/>
  <c r="M346" i="28" s="1"/>
  <c r="O305" i="24"/>
  <c r="D346" i="28"/>
  <c r="O346" i="28" s="1"/>
  <c r="R218" i="25"/>
  <c r="M250" i="28" s="1"/>
  <c r="D250" i="28"/>
  <c r="O250" i="28" s="1"/>
  <c r="O218" i="24"/>
  <c r="I159" i="24"/>
  <c r="X159" i="24" s="1"/>
  <c r="F185" i="28"/>
  <c r="F410" i="28"/>
  <c r="I363" i="24"/>
  <c r="X363" i="24" s="1"/>
  <c r="J313" i="28"/>
  <c r="M275" i="24"/>
  <c r="I275" i="24"/>
  <c r="X275" i="24" s="1"/>
  <c r="F313" i="28"/>
  <c r="R159" i="25"/>
  <c r="M185" i="28" s="1"/>
  <c r="O159" i="24"/>
  <c r="D185" i="28"/>
  <c r="O185" i="28" s="1"/>
  <c r="F250" i="28"/>
  <c r="I218" i="24"/>
  <c r="X218" i="24" s="1"/>
  <c r="G216" i="28"/>
  <c r="J187" i="24"/>
  <c r="G190" i="24"/>
  <c r="B219" i="28"/>
  <c r="K189" i="24"/>
  <c r="H218" i="28"/>
  <c r="H58" i="28"/>
  <c r="K43" i="24"/>
  <c r="H218" i="24"/>
  <c r="E250" i="28"/>
  <c r="O218" i="25"/>
  <c r="O363" i="24"/>
  <c r="R363" i="25"/>
  <c r="M410" i="28" s="1"/>
  <c r="D410" i="28"/>
  <c r="O410" i="28" s="1"/>
  <c r="R43" i="25"/>
  <c r="M58" i="28" s="1"/>
  <c r="O43" i="24"/>
  <c r="D58" i="28"/>
  <c r="O58" i="28" s="1"/>
  <c r="G188" i="24"/>
  <c r="B217" i="28"/>
  <c r="L276" i="24"/>
  <c r="I314" i="28"/>
  <c r="M43" i="24"/>
  <c r="J58" i="28"/>
  <c r="F184" i="28"/>
  <c r="I158" i="24"/>
  <c r="X158" i="24" s="1"/>
  <c r="M101" i="24"/>
  <c r="J121" i="28"/>
  <c r="M158" i="24"/>
  <c r="J184" i="28"/>
  <c r="I303" i="24"/>
  <c r="X303" i="24" s="1"/>
  <c r="F344" i="28"/>
  <c r="I71" i="24"/>
  <c r="X71" i="24" s="1"/>
  <c r="F88" i="28"/>
  <c r="F345" i="28"/>
  <c r="I304" i="24"/>
  <c r="X304" i="24" s="1"/>
  <c r="G409" i="28"/>
  <c r="J362" i="24"/>
  <c r="K158" i="24"/>
  <c r="H184" i="28"/>
  <c r="L43" i="24"/>
  <c r="I58" i="28"/>
  <c r="J186" i="24"/>
  <c r="G215" i="28"/>
  <c r="H217" i="24"/>
  <c r="E249" i="28"/>
  <c r="O217" i="25"/>
  <c r="H304" i="24"/>
  <c r="E345" i="28"/>
  <c r="O304" i="25"/>
  <c r="H158" i="24"/>
  <c r="O158" i="25"/>
  <c r="E184" i="28"/>
  <c r="O246" i="24"/>
  <c r="R246" i="25"/>
  <c r="M281" i="28" s="1"/>
  <c r="D281" i="28"/>
  <c r="O281" i="28" s="1"/>
  <c r="I274" i="24"/>
  <c r="X274" i="24" s="1"/>
  <c r="F312" i="28"/>
  <c r="R100" i="25"/>
  <c r="M120" i="28" s="1"/>
  <c r="O100" i="24"/>
  <c r="D120" i="28"/>
  <c r="O120" i="28" s="1"/>
  <c r="K185" i="24"/>
  <c r="H214" i="28"/>
  <c r="I69" i="24"/>
  <c r="X69" i="24" s="1"/>
  <c r="F86" i="28"/>
  <c r="F215" i="28"/>
  <c r="I186" i="24"/>
  <c r="X186" i="24" s="1"/>
  <c r="G304" i="24"/>
  <c r="B345" i="28"/>
  <c r="H280" i="28"/>
  <c r="K245" i="24"/>
  <c r="B153" i="28"/>
  <c r="G130" i="24"/>
  <c r="G362" i="24"/>
  <c r="B409" i="28"/>
  <c r="B58" i="28"/>
  <c r="G43" i="24"/>
  <c r="H152" i="28"/>
  <c r="K129" i="24"/>
  <c r="B281" i="28"/>
  <c r="G246" i="24"/>
  <c r="F56" i="28"/>
  <c r="I41" i="24"/>
  <c r="X41" i="24" s="1"/>
  <c r="F247" i="28"/>
  <c r="I215" i="24"/>
  <c r="X215" i="24" s="1"/>
  <c r="M41" i="24"/>
  <c r="J56" i="28"/>
  <c r="G56" i="28"/>
  <c r="J41" i="24"/>
  <c r="L183" i="24"/>
  <c r="I212" i="28"/>
  <c r="J127" i="24"/>
  <c r="G150" i="28"/>
  <c r="M244" i="24"/>
  <c r="J279" i="28"/>
  <c r="M273" i="24"/>
  <c r="J311" i="28"/>
  <c r="H128" i="24"/>
  <c r="O128" i="25"/>
  <c r="E151" i="28"/>
  <c r="J310" i="28"/>
  <c r="M272" i="24"/>
  <c r="I214" i="24"/>
  <c r="X214" i="24" s="1"/>
  <c r="F246" i="28"/>
  <c r="H40" i="24"/>
  <c r="O40" i="25"/>
  <c r="E55" i="28"/>
  <c r="O68" i="24"/>
  <c r="R68" i="25"/>
  <c r="M85" i="28" s="1"/>
  <c r="D85" i="28"/>
  <c r="O85" i="28" s="1"/>
  <c r="L214" i="24"/>
  <c r="I246" i="28"/>
  <c r="J214" i="24"/>
  <c r="G246" i="28"/>
  <c r="L40" i="24"/>
  <c r="I55" i="28"/>
  <c r="I65" i="24"/>
  <c r="X65" i="24" s="1"/>
  <c r="F82" i="28"/>
  <c r="L243" i="24"/>
  <c r="I278" i="28"/>
  <c r="O98" i="24"/>
  <c r="D118" i="28"/>
  <c r="O118" i="28" s="1"/>
  <c r="R98" i="25"/>
  <c r="M118" i="28" s="1"/>
  <c r="O38" i="25"/>
  <c r="H38" i="24"/>
  <c r="E53" i="28"/>
  <c r="K92" i="24"/>
  <c r="H112" i="28"/>
  <c r="M32" i="24"/>
  <c r="J47" i="28"/>
  <c r="R212" i="25"/>
  <c r="M244" i="28" s="1"/>
  <c r="O212" i="24"/>
  <c r="D244" i="28"/>
  <c r="O244" i="28" s="1"/>
  <c r="L182" i="24"/>
  <c r="I211" i="28"/>
  <c r="D115" i="28"/>
  <c r="O115" i="28" s="1"/>
  <c r="R95" i="25"/>
  <c r="M115" i="28" s="1"/>
  <c r="O95" i="24"/>
  <c r="J182" i="24"/>
  <c r="G211" i="28"/>
  <c r="K97" i="24"/>
  <c r="H117" i="28"/>
  <c r="L96" i="24"/>
  <c r="I116" i="28"/>
  <c r="R32" i="25"/>
  <c r="M47" i="28" s="1"/>
  <c r="D47" i="28"/>
  <c r="O47" i="28" s="1"/>
  <c r="O32" i="24"/>
  <c r="F277" i="28"/>
  <c r="I242" i="24"/>
  <c r="X242" i="24" s="1"/>
  <c r="H245" i="28"/>
  <c r="K213" i="24"/>
  <c r="L65" i="24"/>
  <c r="I82" i="28"/>
  <c r="I32" i="24"/>
  <c r="X32" i="24" s="1"/>
  <c r="F47" i="28"/>
  <c r="H92" i="24"/>
  <c r="O92" i="25"/>
  <c r="E112" i="28"/>
  <c r="O66" i="25"/>
  <c r="H66" i="24"/>
  <c r="E83" i="28"/>
  <c r="L32" i="24"/>
  <c r="I47" i="28"/>
  <c r="M97" i="24"/>
  <c r="J117" i="28"/>
  <c r="K122" i="24"/>
  <c r="H145" i="28"/>
  <c r="O66" i="24"/>
  <c r="R66" i="25"/>
  <c r="M83" i="28" s="1"/>
  <c r="D83" i="28"/>
  <c r="O83" i="28" s="1"/>
  <c r="G50" i="28"/>
  <c r="J35" i="24"/>
  <c r="H81" i="28"/>
  <c r="K64" i="24"/>
  <c r="L94" i="24"/>
  <c r="I114" i="28"/>
  <c r="R152" i="25"/>
  <c r="M178" i="28" s="1"/>
  <c r="D178" i="28"/>
  <c r="O178" i="28" s="1"/>
  <c r="O152" i="24"/>
  <c r="I96" i="24"/>
  <c r="X96" i="24" s="1"/>
  <c r="F116" i="28"/>
  <c r="H182" i="24"/>
  <c r="O182" i="25"/>
  <c r="E211" i="28"/>
  <c r="I122" i="24"/>
  <c r="X122" i="24" s="1"/>
  <c r="F145" i="28"/>
  <c r="K32" i="24"/>
  <c r="H47" i="28"/>
  <c r="K125" i="24"/>
  <c r="H148" i="28"/>
  <c r="F53" i="28"/>
  <c r="I38" i="24"/>
  <c r="X38" i="24" s="1"/>
  <c r="D51" i="28"/>
  <c r="O51" i="28" s="1"/>
  <c r="O36" i="24"/>
  <c r="R36" i="25"/>
  <c r="M51" i="28" s="1"/>
  <c r="I33" i="24"/>
  <c r="X33" i="24" s="1"/>
  <c r="F48" i="28"/>
  <c r="R96" i="25"/>
  <c r="M116" i="28" s="1"/>
  <c r="O96" i="24"/>
  <c r="D116" i="28"/>
  <c r="O116" i="28" s="1"/>
  <c r="J94" i="24"/>
  <c r="G114" i="28"/>
  <c r="I97" i="24"/>
  <c r="X97" i="24" s="1"/>
  <c r="F117" i="28"/>
  <c r="G155" i="24"/>
  <c r="B181" i="28"/>
  <c r="L35" i="24"/>
  <c r="I50" i="28"/>
  <c r="K34" i="24"/>
  <c r="H49" i="28"/>
  <c r="I145" i="28"/>
  <c r="L122" i="24"/>
  <c r="L66" i="24"/>
  <c r="I83" i="28"/>
  <c r="I154" i="24"/>
  <c r="X154" i="24" s="1"/>
  <c r="F180" i="28"/>
  <c r="G33" i="24"/>
  <c r="B48" i="28"/>
  <c r="G122" i="24"/>
  <c r="B145" i="28"/>
  <c r="G93" i="24"/>
  <c r="B113" i="28"/>
  <c r="G64" i="24"/>
  <c r="B81" i="28"/>
  <c r="G39" i="24"/>
  <c r="B54" i="28"/>
  <c r="G126" i="24"/>
  <c r="B149" i="28"/>
  <c r="G125" i="24"/>
  <c r="B148" i="28"/>
  <c r="Y1195" i="24"/>
  <c r="Z1195" i="24"/>
  <c r="O1194" i="25"/>
  <c r="K1322" i="28" s="1"/>
  <c r="N1322" i="28" s="1"/>
  <c r="L1193" i="24"/>
  <c r="I1321" i="28"/>
  <c r="D1287" i="28"/>
  <c r="O1162" i="24"/>
  <c r="F1253" i="28"/>
  <c r="I1131" i="24"/>
  <c r="X1131" i="24" s="1"/>
  <c r="E1189" i="28"/>
  <c r="H1073" i="24"/>
  <c r="O1073" i="25"/>
  <c r="G1044" i="24"/>
  <c r="B1157" i="28"/>
  <c r="J1014" i="24"/>
  <c r="G1124" i="28"/>
  <c r="G1100" i="24"/>
  <c r="B1219" i="28"/>
  <c r="F1122" i="28"/>
  <c r="I1012" i="24"/>
  <c r="X1012" i="24" s="1"/>
  <c r="J1154" i="28"/>
  <c r="M1041" i="24"/>
  <c r="G1313" i="28"/>
  <c r="J1185" i="24"/>
  <c r="F992" i="28"/>
  <c r="I894" i="24"/>
  <c r="X894" i="24" s="1"/>
  <c r="O952" i="25"/>
  <c r="H952" i="24"/>
  <c r="E1056" i="28"/>
  <c r="K1184" i="24"/>
  <c r="H1312" i="28"/>
  <c r="F1312" i="28"/>
  <c r="B1024" i="28"/>
  <c r="G923" i="24"/>
  <c r="J1055" i="28"/>
  <c r="M951" i="24"/>
  <c r="K951" i="24"/>
  <c r="H1055" i="28"/>
  <c r="J891" i="24"/>
  <c r="G989" i="28"/>
  <c r="B1119" i="28"/>
  <c r="G1009" i="24"/>
  <c r="K1153" i="24"/>
  <c r="F1278" i="28"/>
  <c r="H1278" i="28"/>
  <c r="M832" i="24"/>
  <c r="J924" i="28"/>
  <c r="K1008" i="24"/>
  <c r="H1118" i="28"/>
  <c r="K949" i="24"/>
  <c r="H1053" i="28"/>
  <c r="J1153" i="24"/>
  <c r="G1278" i="28"/>
  <c r="M773" i="24"/>
  <c r="J859" i="28"/>
  <c r="D1117" i="28"/>
  <c r="O1007" i="24"/>
  <c r="K1007" i="24"/>
  <c r="H1117" i="28"/>
  <c r="J923" i="28"/>
  <c r="M831" i="24"/>
  <c r="K773" i="24"/>
  <c r="H859" i="28"/>
  <c r="I801" i="24"/>
  <c r="X801" i="24" s="1"/>
  <c r="F890" i="28"/>
  <c r="E1308" i="28"/>
  <c r="O1180" i="25"/>
  <c r="K1308" i="28" s="1"/>
  <c r="N1308" i="28" s="1"/>
  <c r="H1180" i="24"/>
  <c r="H1019" i="28"/>
  <c r="K918" i="24"/>
  <c r="M714" i="24"/>
  <c r="J794" i="28"/>
  <c r="F1148" i="28"/>
  <c r="I1035" i="24"/>
  <c r="X1035" i="24" s="1"/>
  <c r="M889" i="24"/>
  <c r="J987" i="28"/>
  <c r="E987" i="28"/>
  <c r="H889" i="24"/>
  <c r="O889" i="25"/>
  <c r="R684" i="25"/>
  <c r="M761" i="28" s="1"/>
  <c r="D761" i="28"/>
  <c r="O761" i="28" s="1"/>
  <c r="O684" i="24"/>
  <c r="O946" i="25"/>
  <c r="E1050" i="28"/>
  <c r="H946" i="24"/>
  <c r="W1150" i="24"/>
  <c r="O888" i="24"/>
  <c r="D986" i="28"/>
  <c r="R888" i="25"/>
  <c r="M986" i="28" s="1"/>
  <c r="K1063" i="24"/>
  <c r="H1179" i="28"/>
  <c r="O1179" i="24"/>
  <c r="D1307" i="28"/>
  <c r="H742" i="24"/>
  <c r="O742" i="25"/>
  <c r="E825" i="28"/>
  <c r="K1091" i="24"/>
  <c r="H1210" i="28"/>
  <c r="G1146" i="28"/>
  <c r="J1033" i="24"/>
  <c r="G1091" i="24"/>
  <c r="B1210" i="28"/>
  <c r="K1033" i="24"/>
  <c r="H1146" i="28"/>
  <c r="W1148" i="24"/>
  <c r="G1177" i="28"/>
  <c r="J1061" i="24"/>
  <c r="B1177" i="28"/>
  <c r="G1061" i="24"/>
  <c r="M1061" i="24"/>
  <c r="J1177" i="28"/>
  <c r="R943" i="25"/>
  <c r="M1047" i="28" s="1"/>
  <c r="D1047" i="28"/>
  <c r="O943" i="24"/>
  <c r="G625" i="24"/>
  <c r="B696" i="28"/>
  <c r="I1176" i="28"/>
  <c r="L1060" i="24"/>
  <c r="J768" i="24"/>
  <c r="G854" i="28"/>
  <c r="E662" i="28"/>
  <c r="O594" i="25"/>
  <c r="H594" i="24"/>
  <c r="L768" i="24"/>
  <c r="I854" i="28"/>
  <c r="F629" i="28"/>
  <c r="I564" i="24"/>
  <c r="X564" i="24" s="1"/>
  <c r="W1175" i="24"/>
  <c r="R767" i="25"/>
  <c r="M853" i="28" s="1"/>
  <c r="O767" i="24"/>
  <c r="D853" i="28"/>
  <c r="O853" i="28" s="1"/>
  <c r="O1146" i="24"/>
  <c r="D1271" i="28"/>
  <c r="M651" i="24"/>
  <c r="J725" i="28"/>
  <c r="O1175" i="24"/>
  <c r="D1303" i="28"/>
  <c r="M1000" i="24"/>
  <c r="J1110" i="28"/>
  <c r="O1144" i="24"/>
  <c r="D1269" i="28"/>
  <c r="J1174" i="24"/>
  <c r="G1302" i="28"/>
  <c r="H1270" i="28"/>
  <c r="F1270" i="28"/>
  <c r="K1145" i="24"/>
  <c r="J1302" i="28"/>
  <c r="M1174" i="24"/>
  <c r="R824" i="25"/>
  <c r="M916" i="28" s="1"/>
  <c r="O824" i="24"/>
  <c r="D916" i="28"/>
  <c r="O916" i="28" s="1"/>
  <c r="G796" i="24"/>
  <c r="B885" i="28"/>
  <c r="E915" i="28"/>
  <c r="H823" i="24"/>
  <c r="O823" i="25"/>
  <c r="R882" i="25"/>
  <c r="M980" i="28" s="1"/>
  <c r="O882" i="24"/>
  <c r="D980" i="28"/>
  <c r="G824" i="24"/>
  <c r="B916" i="28"/>
  <c r="D1075" i="28"/>
  <c r="O968" i="24"/>
  <c r="R968" i="25"/>
  <c r="M1075" i="28" s="1"/>
  <c r="J968" i="24"/>
  <c r="G1075" i="28"/>
  <c r="E722" i="28"/>
  <c r="O648" i="25"/>
  <c r="H648" i="24"/>
  <c r="G883" i="28"/>
  <c r="J794" i="24"/>
  <c r="M561" i="24"/>
  <c r="J626" i="28"/>
  <c r="I1108" i="28"/>
  <c r="L998" i="24"/>
  <c r="L532" i="24"/>
  <c r="I594" i="28"/>
  <c r="J690" i="28"/>
  <c r="M619" i="24"/>
  <c r="I793" i="24"/>
  <c r="X793" i="24" s="1"/>
  <c r="F882" i="28"/>
  <c r="B1108" i="28"/>
  <c r="G998" i="24"/>
  <c r="H914" i="28"/>
  <c r="K822" i="24"/>
  <c r="M997" i="24"/>
  <c r="J1107" i="28"/>
  <c r="K676" i="24"/>
  <c r="H753" i="28"/>
  <c r="G881" i="24"/>
  <c r="B979" i="28"/>
  <c r="G590" i="24"/>
  <c r="B658" i="28"/>
  <c r="F529" i="28"/>
  <c r="I473" i="24"/>
  <c r="X473" i="24" s="1"/>
  <c r="E978" i="28"/>
  <c r="H880" i="24"/>
  <c r="O880" i="25"/>
  <c r="O762" i="25"/>
  <c r="H762" i="24"/>
  <c r="E848" i="28"/>
  <c r="J791" i="24"/>
  <c r="G880" i="28"/>
  <c r="K1084" i="24"/>
  <c r="H1203" i="28"/>
  <c r="M473" i="24"/>
  <c r="J529" i="28"/>
  <c r="O1053" i="25"/>
  <c r="H1053" i="24"/>
  <c r="E1169" i="28"/>
  <c r="D816" i="28"/>
  <c r="O816" i="28" s="1"/>
  <c r="R733" i="25"/>
  <c r="M816" i="28" s="1"/>
  <c r="O733" i="24"/>
  <c r="J530" i="24"/>
  <c r="G592" i="28"/>
  <c r="M706" i="24"/>
  <c r="J786" i="28"/>
  <c r="H471" i="24"/>
  <c r="E527" i="28"/>
  <c r="O471" i="25"/>
  <c r="R761" i="25"/>
  <c r="M847" i="28" s="1"/>
  <c r="O761" i="24"/>
  <c r="D847" i="28"/>
  <c r="O847" i="28" s="1"/>
  <c r="I719" i="28"/>
  <c r="L645" i="24"/>
  <c r="R790" i="25"/>
  <c r="M879" i="28" s="1"/>
  <c r="O790" i="24"/>
  <c r="D879" i="28"/>
  <c r="O879" i="28" s="1"/>
  <c r="K645" i="24"/>
  <c r="H719" i="28"/>
  <c r="E526" i="28"/>
  <c r="H470" i="24"/>
  <c r="O470" i="25"/>
  <c r="J586" i="24"/>
  <c r="G654" i="28"/>
  <c r="E1104" i="28"/>
  <c r="O994" i="25"/>
  <c r="H994" i="24"/>
  <c r="H526" i="28"/>
  <c r="K470" i="24"/>
  <c r="O963" i="24"/>
  <c r="R963" i="25"/>
  <c r="M1070" i="28" s="1"/>
  <c r="D1070" i="28"/>
  <c r="F397" i="28"/>
  <c r="I353" i="24"/>
  <c r="X353" i="24" s="1"/>
  <c r="K614" i="24"/>
  <c r="H685" i="28"/>
  <c r="M643" i="24"/>
  <c r="J717" i="28"/>
  <c r="M498" i="24"/>
  <c r="J557" i="28"/>
  <c r="O382" i="24"/>
  <c r="D429" i="28"/>
  <c r="O429" i="28" s="1"/>
  <c r="R382" i="25"/>
  <c r="M429" i="28" s="1"/>
  <c r="B750" i="28"/>
  <c r="G673" i="24"/>
  <c r="G557" i="24"/>
  <c r="B622" i="28"/>
  <c r="K207" i="24"/>
  <c r="H236" i="28"/>
  <c r="O933" i="25"/>
  <c r="E1037" i="28"/>
  <c r="H933" i="24"/>
  <c r="O671" i="24"/>
  <c r="R671" i="25"/>
  <c r="M748" i="28" s="1"/>
  <c r="D748" i="28"/>
  <c r="O748" i="28" s="1"/>
  <c r="E428" i="28"/>
  <c r="O381" i="25"/>
  <c r="H381" i="24"/>
  <c r="K962" i="24"/>
  <c r="H1069" i="28"/>
  <c r="L787" i="24"/>
  <c r="I876" i="28"/>
  <c r="I395" i="28"/>
  <c r="L351" i="24"/>
  <c r="G352" i="24"/>
  <c r="B396" i="28"/>
  <c r="M554" i="24"/>
  <c r="J619" i="28"/>
  <c r="H1102" i="28"/>
  <c r="K992" i="24"/>
  <c r="L352" i="24"/>
  <c r="I396" i="28"/>
  <c r="H588" i="28"/>
  <c r="K526" i="24"/>
  <c r="I172" i="28"/>
  <c r="L149" i="24"/>
  <c r="G300" i="28"/>
  <c r="J265" i="24"/>
  <c r="O265" i="25"/>
  <c r="H700" i="24"/>
  <c r="O700" i="25"/>
  <c r="E780" i="28"/>
  <c r="F172" i="28"/>
  <c r="I149" i="24"/>
  <c r="X149" i="24" s="1"/>
  <c r="K467" i="24"/>
  <c r="H523" i="28"/>
  <c r="E364" i="28"/>
  <c r="O323" i="25"/>
  <c r="H323" i="24"/>
  <c r="G905" i="24"/>
  <c r="B1006" i="28"/>
  <c r="J363" i="28"/>
  <c r="M322" i="24"/>
  <c r="E202" i="28"/>
  <c r="O176" i="25"/>
  <c r="H176" i="24"/>
  <c r="G700" i="24"/>
  <c r="B780" i="28"/>
  <c r="M467" i="24"/>
  <c r="J523" i="28"/>
  <c r="J491" i="28"/>
  <c r="M438" i="24"/>
  <c r="J292" i="24"/>
  <c r="G330" i="28"/>
  <c r="K293" i="24"/>
  <c r="H331" i="28"/>
  <c r="M553" i="24"/>
  <c r="J618" i="28"/>
  <c r="O699" i="25"/>
  <c r="H699" i="24"/>
  <c r="E779" i="28"/>
  <c r="R583" i="25"/>
  <c r="M651" i="28" s="1"/>
  <c r="D651" i="28"/>
  <c r="O651" i="28" s="1"/>
  <c r="O583" i="24"/>
  <c r="I147" i="24"/>
  <c r="X147" i="24" s="1"/>
  <c r="F170" i="28"/>
  <c r="B459" i="28"/>
  <c r="G409" i="24"/>
  <c r="I844" i="24"/>
  <c r="X844" i="24" s="1"/>
  <c r="F939" i="28"/>
  <c r="H148" i="24"/>
  <c r="E171" i="28"/>
  <c r="O148" i="25"/>
  <c r="K217" i="46" s="1"/>
  <c r="M873" i="24"/>
  <c r="J971" i="28"/>
  <c r="R524" i="25"/>
  <c r="M586" i="28" s="1"/>
  <c r="O524" i="24"/>
  <c r="D586" i="28"/>
  <c r="O586" i="28" s="1"/>
  <c r="I810" i="28"/>
  <c r="L727" i="24"/>
  <c r="K551" i="24"/>
  <c r="H616" i="28"/>
  <c r="I553" i="24"/>
  <c r="X553" i="24" s="1"/>
  <c r="F618" i="28"/>
  <c r="R147" i="25"/>
  <c r="M170" i="28" s="1"/>
  <c r="D170" i="28"/>
  <c r="O170" i="28" s="1"/>
  <c r="O147" i="24"/>
  <c r="M813" i="24"/>
  <c r="J905" i="28"/>
  <c r="O291" i="25"/>
  <c r="H291" i="24"/>
  <c r="E329" i="28"/>
  <c r="J756" i="24"/>
  <c r="G842" i="28"/>
  <c r="G380" i="24"/>
  <c r="B427" i="28"/>
  <c r="G298" i="28"/>
  <c r="J263" i="24"/>
  <c r="D105" i="28"/>
  <c r="O105" i="28" s="1"/>
  <c r="R88" i="25"/>
  <c r="M105" i="28" s="1"/>
  <c r="O88" i="24"/>
  <c r="M203" i="24"/>
  <c r="J232" i="28"/>
  <c r="B331" i="28"/>
  <c r="G293" i="24"/>
  <c r="J204" i="24"/>
  <c r="G233" i="28"/>
  <c r="J378" i="24"/>
  <c r="G425" i="28"/>
  <c r="L175" i="24"/>
  <c r="I201" i="28"/>
  <c r="G611" i="24"/>
  <c r="B682" i="28"/>
  <c r="R232" i="25"/>
  <c r="M264" i="28" s="1"/>
  <c r="O232" i="24"/>
  <c r="D264" i="28"/>
  <c r="O264" i="28" s="1"/>
  <c r="E681" i="28"/>
  <c r="H610" i="24"/>
  <c r="O610" i="25"/>
  <c r="M842" i="24"/>
  <c r="J937" i="28"/>
  <c r="I809" i="28"/>
  <c r="L726" i="24"/>
  <c r="O59" i="25"/>
  <c r="H59" i="24"/>
  <c r="E74" i="28"/>
  <c r="J435" i="24"/>
  <c r="G488" i="28"/>
  <c r="G320" i="24"/>
  <c r="B361" i="28"/>
  <c r="L637" i="24"/>
  <c r="I711" i="28"/>
  <c r="K726" i="24"/>
  <c r="H809" i="28"/>
  <c r="J743" i="28"/>
  <c r="M666" i="24"/>
  <c r="G842" i="24"/>
  <c r="B937" i="28"/>
  <c r="J73" i="28"/>
  <c r="M58" i="24"/>
  <c r="H327" i="28"/>
  <c r="K289" i="24"/>
  <c r="I73" i="28"/>
  <c r="L58" i="24"/>
  <c r="I638" i="24"/>
  <c r="X638" i="24" s="1"/>
  <c r="F712" i="28"/>
  <c r="H145" i="24"/>
  <c r="E168" i="28"/>
  <c r="O145" i="25"/>
  <c r="K214" i="46" s="1"/>
  <c r="H58" i="24"/>
  <c r="E73" i="28"/>
  <c r="O58" i="25"/>
  <c r="G812" i="24"/>
  <c r="B904" i="28"/>
  <c r="J86" i="24"/>
  <c r="G103" i="28"/>
  <c r="K58" i="24"/>
  <c r="H73" i="28"/>
  <c r="L724" i="24"/>
  <c r="I807" i="28"/>
  <c r="O376" i="25"/>
  <c r="H376" i="24"/>
  <c r="E423" i="28"/>
  <c r="K636" i="24"/>
  <c r="H710" i="28"/>
  <c r="K637" i="24"/>
  <c r="H711" i="28"/>
  <c r="O202" i="24"/>
  <c r="R202" i="25"/>
  <c r="M231" i="28" s="1"/>
  <c r="D231" i="28"/>
  <c r="O231" i="28" s="1"/>
  <c r="O1194" i="24"/>
  <c r="D1322" i="28"/>
  <c r="K1194" i="24"/>
  <c r="H1322" i="28"/>
  <c r="F1322" i="28"/>
  <c r="W1163" i="24"/>
  <c r="I1289" i="28"/>
  <c r="L1164" i="24"/>
  <c r="J1321" i="28"/>
  <c r="M1193" i="24"/>
  <c r="I1256" i="28"/>
  <c r="L1134" i="24"/>
  <c r="E1287" i="28"/>
  <c r="H1162" i="24"/>
  <c r="O1162" i="25"/>
  <c r="K1287" i="28" s="1"/>
  <c r="N1287" i="28" s="1"/>
  <c r="G1192" i="24"/>
  <c r="B1320" i="28"/>
  <c r="M1163" i="24"/>
  <c r="J1288" i="28"/>
  <c r="O1104" i="24"/>
  <c r="D1223" i="28"/>
  <c r="D1319" i="28"/>
  <c r="O1191" i="24"/>
  <c r="J1287" i="28"/>
  <c r="M1162" i="24"/>
  <c r="G1287" i="28"/>
  <c r="J1162" i="24"/>
  <c r="G1223" i="28"/>
  <c r="J1104" i="24"/>
  <c r="O1104" i="25"/>
  <c r="K1223" i="28" s="1"/>
  <c r="N1223" i="28" s="1"/>
  <c r="H1132" i="24"/>
  <c r="O1132" i="25"/>
  <c r="K1254" i="28" s="1"/>
  <c r="N1254" i="28" s="1"/>
  <c r="E1254" i="28"/>
  <c r="B1222" i="28"/>
  <c r="G1103" i="24"/>
  <c r="G1074" i="24"/>
  <c r="B1190" i="28"/>
  <c r="O1190" i="24"/>
  <c r="D1318" i="28"/>
  <c r="B1189" i="28"/>
  <c r="G1073" i="24"/>
  <c r="J1189" i="28"/>
  <c r="M1073" i="24"/>
  <c r="D1317" i="28"/>
  <c r="O1189" i="24"/>
  <c r="B1285" i="28"/>
  <c r="G1160" i="24"/>
  <c r="J1102" i="24"/>
  <c r="G1221" i="28"/>
  <c r="M1015" i="24"/>
  <c r="J1125" i="28"/>
  <c r="M1189" i="24"/>
  <c r="J1317" i="28"/>
  <c r="J1189" i="24"/>
  <c r="G1317" i="28"/>
  <c r="O1073" i="24"/>
  <c r="D1189" i="28"/>
  <c r="K1015" i="24"/>
  <c r="H1125" i="28"/>
  <c r="W1160" i="24"/>
  <c r="J1188" i="28"/>
  <c r="M1072" i="24"/>
  <c r="L1101" i="24"/>
  <c r="I1220" i="28"/>
  <c r="B1156" i="28"/>
  <c r="G1043" i="24"/>
  <c r="I1101" i="24"/>
  <c r="X1101" i="24" s="1"/>
  <c r="F1220" i="28"/>
  <c r="L1043" i="24"/>
  <c r="I1156" i="28"/>
  <c r="H1014" i="24"/>
  <c r="E1124" i="28"/>
  <c r="O1014" i="25"/>
  <c r="I1316" i="28"/>
  <c r="L1188" i="24"/>
  <c r="H1188" i="28"/>
  <c r="K1072" i="24"/>
  <c r="F1091" i="28"/>
  <c r="I984" i="24"/>
  <c r="X984" i="24" s="1"/>
  <c r="K1014" i="24"/>
  <c r="H1124" i="28"/>
  <c r="M1188" i="24"/>
  <c r="J1316" i="28"/>
  <c r="I1315" i="28"/>
  <c r="L1187" i="24"/>
  <c r="B1123" i="28"/>
  <c r="G1013" i="24"/>
  <c r="O1100" i="24"/>
  <c r="D1219" i="28"/>
  <c r="B1251" i="28"/>
  <c r="G1129" i="24"/>
  <c r="B1283" i="28"/>
  <c r="G1158" i="24"/>
  <c r="W1158" i="24"/>
  <c r="B1187" i="28"/>
  <c r="G1071" i="24"/>
  <c r="K1129" i="24"/>
  <c r="H1251" i="28"/>
  <c r="K1013" i="24"/>
  <c r="H1123" i="28"/>
  <c r="G1090" i="28"/>
  <c r="J983" i="24"/>
  <c r="J1155" i="28"/>
  <c r="M1042" i="24"/>
  <c r="I1013" i="24"/>
  <c r="X1013" i="24" s="1"/>
  <c r="F1123" i="28"/>
  <c r="O1128" i="24"/>
  <c r="D1250" i="28"/>
  <c r="J993" i="28"/>
  <c r="M895" i="24"/>
  <c r="G1250" i="28"/>
  <c r="J1128" i="24"/>
  <c r="M1070" i="24"/>
  <c r="J1186" i="28"/>
  <c r="K1041" i="24"/>
  <c r="H1154" i="28"/>
  <c r="K1012" i="24"/>
  <c r="H1122" i="28"/>
  <c r="H1314" i="28"/>
  <c r="K1186" i="24"/>
  <c r="F1314" i="28"/>
  <c r="D1122" i="28"/>
  <c r="O1012" i="24"/>
  <c r="K982" i="24"/>
  <c r="H1089" i="28"/>
  <c r="M982" i="24"/>
  <c r="J1089" i="28"/>
  <c r="J982" i="24"/>
  <c r="G1089" i="28"/>
  <c r="M953" i="24"/>
  <c r="J1057" i="28"/>
  <c r="M1012" i="24"/>
  <c r="J1122" i="28"/>
  <c r="G925" i="24"/>
  <c r="B1026" i="28"/>
  <c r="J1218" i="28"/>
  <c r="M1099" i="24"/>
  <c r="D1089" i="28"/>
  <c r="R982" i="25"/>
  <c r="M1089" i="28" s="1"/>
  <c r="O982" i="24"/>
  <c r="J1041" i="24"/>
  <c r="G1154" i="28"/>
  <c r="J981" i="24"/>
  <c r="G1088" i="28"/>
  <c r="I1121" i="28"/>
  <c r="L1011" i="24"/>
  <c r="O864" i="25"/>
  <c r="H864" i="24"/>
  <c r="E959" i="28"/>
  <c r="I1011" i="24"/>
  <c r="X1011" i="24" s="1"/>
  <c r="F1121" i="28"/>
  <c r="G1249" i="28"/>
  <c r="J1127" i="24"/>
  <c r="O1098" i="25"/>
  <c r="K1217" i="28" s="1"/>
  <c r="N1217" i="28" s="1"/>
  <c r="H1098" i="24"/>
  <c r="E1217" i="28"/>
  <c r="K894" i="24"/>
  <c r="H992" i="28"/>
  <c r="L1098" i="24"/>
  <c r="I1217" i="28"/>
  <c r="I1056" i="28"/>
  <c r="L952" i="24"/>
  <c r="W1156" i="24"/>
  <c r="L1069" i="24"/>
  <c r="I1185" i="28"/>
  <c r="G1024" i="28"/>
  <c r="J923" i="24"/>
  <c r="O1184" i="25"/>
  <c r="K1312" i="28" s="1"/>
  <c r="N1312" i="28" s="1"/>
  <c r="E1312" i="28"/>
  <c r="H1184" i="24"/>
  <c r="M1097" i="24"/>
  <c r="J1216" i="28"/>
  <c r="I863" i="24"/>
  <c r="X863" i="24" s="1"/>
  <c r="F958" i="28"/>
  <c r="B1120" i="28"/>
  <c r="G1010" i="24"/>
  <c r="M1155" i="24"/>
  <c r="J1280" i="28"/>
  <c r="K1097" i="24"/>
  <c r="H1216" i="28"/>
  <c r="O922" i="24"/>
  <c r="D1023" i="28"/>
  <c r="R922" i="25"/>
  <c r="M1023" i="28" s="1"/>
  <c r="K893" i="24"/>
  <c r="H991" i="28"/>
  <c r="R893" i="25"/>
  <c r="M991" i="28" s="1"/>
  <c r="D991" i="28"/>
  <c r="O893" i="24"/>
  <c r="O1039" i="25"/>
  <c r="H1039" i="24"/>
  <c r="E1152" i="28"/>
  <c r="J1126" i="24"/>
  <c r="G1248" i="28"/>
  <c r="G991" i="28"/>
  <c r="J893" i="24"/>
  <c r="L863" i="24"/>
  <c r="I958" i="28"/>
  <c r="M1184" i="24"/>
  <c r="J1312" i="28"/>
  <c r="F1280" i="28"/>
  <c r="H1280" i="28"/>
  <c r="K1155" i="24"/>
  <c r="L980" i="24"/>
  <c r="I1087" i="28"/>
  <c r="F1055" i="28"/>
  <c r="I951" i="24"/>
  <c r="X951" i="24" s="1"/>
  <c r="G954" i="24"/>
  <c r="B1058" i="28"/>
  <c r="I892" i="24"/>
  <c r="X892" i="24" s="1"/>
  <c r="F990" i="28"/>
  <c r="O804" i="24"/>
  <c r="D893" i="28"/>
  <c r="O893" i="28" s="1"/>
  <c r="R804" i="25"/>
  <c r="M893" i="28" s="1"/>
  <c r="J1119" i="28"/>
  <c r="M1009" i="24"/>
  <c r="I990" i="28"/>
  <c r="L892" i="24"/>
  <c r="M1096" i="24"/>
  <c r="J1215" i="28"/>
  <c r="H925" i="28"/>
  <c r="K833" i="24"/>
  <c r="H1247" i="28"/>
  <c r="K1125" i="24"/>
  <c r="K1067" i="24"/>
  <c r="H1183" i="28"/>
  <c r="K892" i="24"/>
  <c r="H990" i="28"/>
  <c r="E1247" i="28"/>
  <c r="H1125" i="24"/>
  <c r="O1125" i="25"/>
  <c r="K1247" i="28" s="1"/>
  <c r="N1247" i="28" s="1"/>
  <c r="K1038" i="24"/>
  <c r="H1151" i="28"/>
  <c r="O862" i="24"/>
  <c r="D957" i="28"/>
  <c r="O957" i="28" s="1"/>
  <c r="R862" i="25"/>
  <c r="M957" i="28" s="1"/>
  <c r="G1125" i="24"/>
  <c r="B1247" i="28"/>
  <c r="H892" i="24"/>
  <c r="E990" i="28"/>
  <c r="O892" i="25"/>
  <c r="I957" i="28"/>
  <c r="L862" i="24"/>
  <c r="H1054" i="28"/>
  <c r="K950" i="24"/>
  <c r="O833" i="24"/>
  <c r="D925" i="28"/>
  <c r="O925" i="28" s="1"/>
  <c r="R833" i="25"/>
  <c r="M925" i="28" s="1"/>
  <c r="O1182" i="25"/>
  <c r="K1310" i="28" s="1"/>
  <c r="N1310" i="28" s="1"/>
  <c r="H1182" i="24"/>
  <c r="E1310" i="28"/>
  <c r="D1085" i="28"/>
  <c r="R978" i="25"/>
  <c r="M1085" i="28" s="1"/>
  <c r="O978" i="24"/>
  <c r="I1150" i="28"/>
  <c r="L1037" i="24"/>
  <c r="O1153" i="25"/>
  <c r="K1278" i="28" s="1"/>
  <c r="N1278" i="28" s="1"/>
  <c r="E1278" i="28"/>
  <c r="H1153" i="24"/>
  <c r="G1066" i="24"/>
  <c r="B1182" i="28"/>
  <c r="J1008" i="24"/>
  <c r="G1118" i="28"/>
  <c r="O1066" i="24"/>
  <c r="D1182" i="28"/>
  <c r="I1008" i="24"/>
  <c r="X1008" i="24" s="1"/>
  <c r="F1118" i="28"/>
  <c r="B861" i="28"/>
  <c r="G775" i="24"/>
  <c r="L1153" i="24"/>
  <c r="I1278" i="28"/>
  <c r="L978" i="24"/>
  <c r="I1085" i="28"/>
  <c r="K1182" i="24"/>
  <c r="H1310" i="28"/>
  <c r="F1310" i="28"/>
  <c r="I832" i="24"/>
  <c r="X832" i="24" s="1"/>
  <c r="F924" i="28"/>
  <c r="M774" i="24"/>
  <c r="J860" i="28"/>
  <c r="L1066" i="24"/>
  <c r="I1182" i="28"/>
  <c r="W1153" i="24"/>
  <c r="H1182" i="28"/>
  <c r="K1066" i="24"/>
  <c r="G860" i="28"/>
  <c r="J774" i="24"/>
  <c r="O774" i="25"/>
  <c r="K774" i="24"/>
  <c r="H860" i="28"/>
  <c r="D1214" i="28"/>
  <c r="O1095" i="24"/>
  <c r="G1123" i="24"/>
  <c r="B1245" i="28"/>
  <c r="O1036" i="25"/>
  <c r="H1036" i="24"/>
  <c r="E1149" i="28"/>
  <c r="I1277" i="28"/>
  <c r="L1152" i="24"/>
  <c r="H1149" i="28"/>
  <c r="K1036" i="24"/>
  <c r="R890" i="25"/>
  <c r="M988" i="28" s="1"/>
  <c r="D988" i="28"/>
  <c r="O890" i="24"/>
  <c r="I1066" i="24"/>
  <c r="X1066" i="24" s="1"/>
  <c r="F1182" i="28"/>
  <c r="I1007" i="24"/>
  <c r="X1007" i="24" s="1"/>
  <c r="F1117" i="28"/>
  <c r="K977" i="24"/>
  <c r="H1084" i="28"/>
  <c r="L948" i="24"/>
  <c r="I1052" i="28"/>
  <c r="J1020" i="28"/>
  <c r="M919" i="24"/>
  <c r="D859" i="28"/>
  <c r="O859" i="28" s="1"/>
  <c r="O773" i="24"/>
  <c r="R773" i="25"/>
  <c r="M859" i="28" s="1"/>
  <c r="D827" i="28"/>
  <c r="O827" i="28" s="1"/>
  <c r="R744" i="25"/>
  <c r="M827" i="28" s="1"/>
  <c r="O744" i="24"/>
  <c r="J1007" i="24"/>
  <c r="G1117" i="28"/>
  <c r="D1309" i="28"/>
  <c r="O1181" i="24"/>
  <c r="H1123" i="24"/>
  <c r="O1123" i="25"/>
  <c r="K1245" i="28" s="1"/>
  <c r="N1245" i="28" s="1"/>
  <c r="E1245" i="28"/>
  <c r="J802" i="24"/>
  <c r="G891" i="28"/>
  <c r="J988" i="28"/>
  <c r="M890" i="24"/>
  <c r="L1181" i="24"/>
  <c r="I1309" i="28"/>
  <c r="M948" i="24"/>
  <c r="J1052" i="28"/>
  <c r="M1123" i="24"/>
  <c r="J1245" i="28"/>
  <c r="K860" i="24"/>
  <c r="H955" i="28"/>
  <c r="G1036" i="24"/>
  <c r="B1149" i="28"/>
  <c r="O977" i="25"/>
  <c r="H977" i="24"/>
  <c r="E1084" i="28"/>
  <c r="G745" i="24"/>
  <c r="B828" i="28"/>
  <c r="K1065" i="24"/>
  <c r="H1181" i="28"/>
  <c r="B1212" i="28"/>
  <c r="G1093" i="24"/>
  <c r="G715" i="24"/>
  <c r="B795" i="28"/>
  <c r="O947" i="25"/>
  <c r="E1051" i="28"/>
  <c r="H947" i="24"/>
  <c r="E826" i="28"/>
  <c r="H743" i="24"/>
  <c r="O743" i="25"/>
  <c r="G890" i="24"/>
  <c r="B988" i="28"/>
  <c r="H976" i="24"/>
  <c r="E1083" i="28"/>
  <c r="O976" i="25"/>
  <c r="I858" i="28"/>
  <c r="L772" i="24"/>
  <c r="I1244" i="28"/>
  <c r="L1122" i="24"/>
  <c r="O918" i="25"/>
  <c r="H918" i="24"/>
  <c r="E1019" i="28"/>
  <c r="I1093" i="24"/>
  <c r="X1093" i="24" s="1"/>
  <c r="F1212" i="28"/>
  <c r="J826" i="28"/>
  <c r="M743" i="24"/>
  <c r="G860" i="24"/>
  <c r="B955" i="28"/>
  <c r="M1180" i="24"/>
  <c r="J1308" i="28"/>
  <c r="I826" i="28"/>
  <c r="L743" i="24"/>
  <c r="K1035" i="24"/>
  <c r="H1148" i="28"/>
  <c r="M1035" i="24"/>
  <c r="J1148" i="28"/>
  <c r="G831" i="24"/>
  <c r="B923" i="28"/>
  <c r="I947" i="24"/>
  <c r="X947" i="24" s="1"/>
  <c r="F1051" i="28"/>
  <c r="I1180" i="28"/>
  <c r="L1064" i="24"/>
  <c r="R889" i="25"/>
  <c r="M987" i="28" s="1"/>
  <c r="O889" i="24"/>
  <c r="D987" i="28"/>
  <c r="B922" i="28"/>
  <c r="G830" i="24"/>
  <c r="H986" i="28"/>
  <c r="K888" i="24"/>
  <c r="D1147" i="28"/>
  <c r="O1034" i="24"/>
  <c r="I1034" i="24"/>
  <c r="X1034" i="24" s="1"/>
  <c r="F1147" i="28"/>
  <c r="L800" i="24"/>
  <c r="I889" i="28"/>
  <c r="H975" i="24"/>
  <c r="O975" i="25"/>
  <c r="E1082" i="28"/>
  <c r="O742" i="24"/>
  <c r="D825" i="28"/>
  <c r="O825" i="28" s="1"/>
  <c r="R742" i="25"/>
  <c r="M825" i="28" s="1"/>
  <c r="G1063" i="24"/>
  <c r="B1179" i="28"/>
  <c r="D857" i="28"/>
  <c r="O857" i="28" s="1"/>
  <c r="R771" i="25"/>
  <c r="M857" i="28" s="1"/>
  <c r="O771" i="24"/>
  <c r="K917" i="24"/>
  <c r="H1018" i="28"/>
  <c r="D1050" i="28"/>
  <c r="O946" i="24"/>
  <c r="R946" i="25"/>
  <c r="M1050" i="28" s="1"/>
  <c r="I1179" i="28"/>
  <c r="L1063" i="24"/>
  <c r="M1150" i="24"/>
  <c r="J1275" i="28"/>
  <c r="G1115" i="28"/>
  <c r="J1005" i="24"/>
  <c r="H771" i="24"/>
  <c r="E857" i="28"/>
  <c r="O771" i="25"/>
  <c r="G1179" i="28"/>
  <c r="J1063" i="24"/>
  <c r="G1082" i="28"/>
  <c r="J975" i="24"/>
  <c r="O829" i="24"/>
  <c r="D921" i="28"/>
  <c r="O921" i="28" s="1"/>
  <c r="R829" i="25"/>
  <c r="M921" i="28" s="1"/>
  <c r="G947" i="24"/>
  <c r="B1051" i="28"/>
  <c r="J1150" i="24"/>
  <c r="G1275" i="28"/>
  <c r="E889" i="28"/>
  <c r="O800" i="25"/>
  <c r="H800" i="24"/>
  <c r="G1005" i="24"/>
  <c r="B1115" i="28"/>
  <c r="M742" i="24"/>
  <c r="J825" i="28"/>
  <c r="G714" i="24"/>
  <c r="B794" i="28"/>
  <c r="M829" i="24"/>
  <c r="J921" i="28"/>
  <c r="G1121" i="24"/>
  <c r="B1243" i="28"/>
  <c r="O683" i="25"/>
  <c r="E760" i="28"/>
  <c r="H683" i="24"/>
  <c r="M1091" i="24"/>
  <c r="J1210" i="28"/>
  <c r="J728" i="28"/>
  <c r="M654" i="24"/>
  <c r="K683" i="24"/>
  <c r="H760" i="28"/>
  <c r="B729" i="28"/>
  <c r="G655" i="24"/>
  <c r="E728" i="28"/>
  <c r="H654" i="24"/>
  <c r="O654" i="25"/>
  <c r="O945" i="24"/>
  <c r="D1049" i="28"/>
  <c r="R945" i="25"/>
  <c r="M1049" i="28" s="1"/>
  <c r="O1178" i="25"/>
  <c r="K1306" i="28" s="1"/>
  <c r="N1306" i="28" s="1"/>
  <c r="H1178" i="24"/>
  <c r="E1306" i="28"/>
  <c r="I770" i="24"/>
  <c r="X770" i="24" s="1"/>
  <c r="F856" i="28"/>
  <c r="K712" i="24"/>
  <c r="H792" i="28"/>
  <c r="M1120" i="24"/>
  <c r="J1242" i="28"/>
  <c r="J654" i="24"/>
  <c r="G728" i="28"/>
  <c r="J920" i="28"/>
  <c r="M828" i="24"/>
  <c r="L770" i="24"/>
  <c r="I856" i="28"/>
  <c r="I1242" i="28"/>
  <c r="L1120" i="24"/>
  <c r="I1306" i="28"/>
  <c r="L1178" i="24"/>
  <c r="J887" i="24"/>
  <c r="G985" i="28"/>
  <c r="K887" i="24"/>
  <c r="H985" i="28"/>
  <c r="L1033" i="24"/>
  <c r="I1146" i="28"/>
  <c r="K828" i="24"/>
  <c r="H920" i="28"/>
  <c r="L974" i="24"/>
  <c r="I1081" i="28"/>
  <c r="M1062" i="24"/>
  <c r="J1178" i="28"/>
  <c r="I945" i="24"/>
  <c r="X945" i="24" s="1"/>
  <c r="F1049" i="28"/>
  <c r="B1082" i="28"/>
  <c r="G975" i="24"/>
  <c r="W1176" i="24"/>
  <c r="H1003" i="24"/>
  <c r="O1003" i="25"/>
  <c r="E1113" i="28"/>
  <c r="J798" i="24"/>
  <c r="G887" i="28"/>
  <c r="W1177" i="24"/>
  <c r="I1177" i="28"/>
  <c r="L1061" i="24"/>
  <c r="K711" i="24"/>
  <c r="H791" i="28"/>
  <c r="H827" i="24"/>
  <c r="E919" i="28"/>
  <c r="O827" i="25"/>
  <c r="J944" i="24"/>
  <c r="G1048" i="28"/>
  <c r="H759" i="28"/>
  <c r="K682" i="24"/>
  <c r="G1209" i="28"/>
  <c r="J1090" i="24"/>
  <c r="K886" i="24"/>
  <c r="H984" i="28"/>
  <c r="F1113" i="28"/>
  <c r="I1003" i="24"/>
  <c r="X1003" i="24" s="1"/>
  <c r="R944" i="25"/>
  <c r="M1048" i="28" s="1"/>
  <c r="O944" i="24"/>
  <c r="D1048" i="28"/>
  <c r="M855" i="24"/>
  <c r="J950" i="28"/>
  <c r="M1177" i="24"/>
  <c r="J1305" i="28"/>
  <c r="J823" i="28"/>
  <c r="M740" i="24"/>
  <c r="M624" i="24"/>
  <c r="J695" i="28"/>
  <c r="K1177" i="24"/>
  <c r="F1305" i="28"/>
  <c r="H1305" i="28"/>
  <c r="E727" i="28"/>
  <c r="O653" i="25"/>
  <c r="H653" i="24"/>
  <c r="I856" i="24"/>
  <c r="X856" i="24" s="1"/>
  <c r="F951" i="28"/>
  <c r="M1119" i="24"/>
  <c r="J1241" i="28"/>
  <c r="I1240" i="28"/>
  <c r="L1118" i="24"/>
  <c r="G916" i="24"/>
  <c r="B1017" i="28"/>
  <c r="O915" i="25"/>
  <c r="E1016" i="28"/>
  <c r="H915" i="24"/>
  <c r="D791" i="28"/>
  <c r="O791" i="28" s="1"/>
  <c r="R711" i="25"/>
  <c r="M791" i="28" s="1"/>
  <c r="O711" i="24"/>
  <c r="L973" i="24"/>
  <c r="I1080" i="28"/>
  <c r="O1090" i="25"/>
  <c r="K1209" i="28" s="1"/>
  <c r="N1209" i="28" s="1"/>
  <c r="H1090" i="24"/>
  <c r="E1209" i="28"/>
  <c r="B1081" i="28"/>
  <c r="G974" i="24"/>
  <c r="L740" i="24"/>
  <c r="I823" i="28"/>
  <c r="M973" i="24"/>
  <c r="J1080" i="28"/>
  <c r="L915" i="24"/>
  <c r="I1016" i="28"/>
  <c r="B1272" i="28"/>
  <c r="G1147" i="24"/>
  <c r="H826" i="24"/>
  <c r="O826" i="25"/>
  <c r="E918" i="28"/>
  <c r="M972" i="24"/>
  <c r="J1079" i="28"/>
  <c r="F950" i="28"/>
  <c r="I855" i="24"/>
  <c r="X855" i="24" s="1"/>
  <c r="M1147" i="24"/>
  <c r="J1272" i="28"/>
  <c r="G1089" i="24"/>
  <c r="B1208" i="28"/>
  <c r="M914" i="24"/>
  <c r="J1015" i="28"/>
  <c r="J943" i="24"/>
  <c r="G1047" i="28"/>
  <c r="L943" i="24"/>
  <c r="I1047" i="28"/>
  <c r="L1031" i="24"/>
  <c r="I1144" i="28"/>
  <c r="M710" i="24"/>
  <c r="J790" i="28"/>
  <c r="K1089" i="24"/>
  <c r="H1208" i="28"/>
  <c r="O1002" i="24"/>
  <c r="D1112" i="28"/>
  <c r="J1304" i="28"/>
  <c r="M1176" i="24"/>
  <c r="J1208" i="28"/>
  <c r="M1089" i="24"/>
  <c r="E822" i="28"/>
  <c r="H739" i="24"/>
  <c r="O739" i="25"/>
  <c r="O1176" i="25"/>
  <c r="K1304" i="28" s="1"/>
  <c r="N1304" i="28" s="1"/>
  <c r="E1304" i="28"/>
  <c r="H1176" i="24"/>
  <c r="G1176" i="28"/>
  <c r="J1060" i="24"/>
  <c r="J972" i="24"/>
  <c r="G1079" i="28"/>
  <c r="I623" i="24"/>
  <c r="X623" i="24" s="1"/>
  <c r="F694" i="28"/>
  <c r="K943" i="24"/>
  <c r="H1047" i="28"/>
  <c r="K768" i="24"/>
  <c r="H854" i="28"/>
  <c r="J1014" i="28"/>
  <c r="M913" i="24"/>
  <c r="I971" i="24"/>
  <c r="X971" i="24" s="1"/>
  <c r="F1078" i="28"/>
  <c r="M767" i="24"/>
  <c r="J853" i="28"/>
  <c r="M1001" i="24"/>
  <c r="J1111" i="28"/>
  <c r="J982" i="28"/>
  <c r="M884" i="24"/>
  <c r="H1271" i="28"/>
  <c r="F1271" i="28"/>
  <c r="K1146" i="24"/>
  <c r="K884" i="24"/>
  <c r="H982" i="28"/>
  <c r="J796" i="24"/>
  <c r="G885" i="28"/>
  <c r="J1078" i="28"/>
  <c r="M971" i="24"/>
  <c r="H622" i="24"/>
  <c r="E693" i="28"/>
  <c r="O622" i="25"/>
  <c r="M912" i="24"/>
  <c r="J1013" i="28"/>
  <c r="R942" i="25"/>
  <c r="M1046" i="28" s="1"/>
  <c r="D1046" i="28"/>
  <c r="O942" i="24"/>
  <c r="R679" i="25"/>
  <c r="M756" i="28" s="1"/>
  <c r="O679" i="24"/>
  <c r="D756" i="28"/>
  <c r="O756" i="28" s="1"/>
  <c r="L825" i="24"/>
  <c r="I917" i="28"/>
  <c r="K1030" i="24"/>
  <c r="H1143" i="28"/>
  <c r="G981" i="28"/>
  <c r="J883" i="24"/>
  <c r="I622" i="24"/>
  <c r="X622" i="24" s="1"/>
  <c r="F693" i="28"/>
  <c r="O796" i="25"/>
  <c r="E885" i="28"/>
  <c r="H796" i="24"/>
  <c r="F853" i="28"/>
  <c r="I767" i="24"/>
  <c r="X767" i="24" s="1"/>
  <c r="E1239" i="28"/>
  <c r="O1117" i="25"/>
  <c r="K1239" i="28" s="1"/>
  <c r="N1239" i="28" s="1"/>
  <c r="H1117" i="24"/>
  <c r="J1239" i="28"/>
  <c r="M1117" i="24"/>
  <c r="G914" i="24"/>
  <c r="B1015" i="28"/>
  <c r="O1000" i="25"/>
  <c r="H1000" i="24"/>
  <c r="E1110" i="28"/>
  <c r="M1173" i="24"/>
  <c r="J1301" i="28"/>
  <c r="L738" i="24"/>
  <c r="I821" i="28"/>
  <c r="H1175" i="28"/>
  <c r="K1059" i="24"/>
  <c r="O1117" i="24"/>
  <c r="D1239" i="28"/>
  <c r="J913" i="24"/>
  <c r="G1014" i="28"/>
  <c r="O1175" i="25"/>
  <c r="K1303" i="28" s="1"/>
  <c r="N1303" i="28" s="1"/>
  <c r="H1175" i="24"/>
  <c r="E1303" i="28"/>
  <c r="I913" i="24"/>
  <c r="X913" i="24" s="1"/>
  <c r="F1014" i="28"/>
  <c r="O563" i="25"/>
  <c r="H563" i="24"/>
  <c r="E628" i="28"/>
  <c r="E852" i="28"/>
  <c r="H766" i="24"/>
  <c r="O766" i="25"/>
  <c r="J941" i="24"/>
  <c r="G1045" i="28"/>
  <c r="O941" i="25"/>
  <c r="H941" i="24"/>
  <c r="E1045" i="28"/>
  <c r="D1173" i="28"/>
  <c r="O1057" i="24"/>
  <c r="M883" i="24"/>
  <c r="J981" i="28"/>
  <c r="L1173" i="24"/>
  <c r="I1301" i="28"/>
  <c r="I596" i="28"/>
  <c r="L534" i="24"/>
  <c r="L941" i="24"/>
  <c r="I1045" i="28"/>
  <c r="G628" i="28"/>
  <c r="J563" i="24"/>
  <c r="I820" i="28"/>
  <c r="L737" i="24"/>
  <c r="O534" i="24"/>
  <c r="D596" i="28"/>
  <c r="O596" i="28" s="1"/>
  <c r="R534" i="25"/>
  <c r="M596" i="28" s="1"/>
  <c r="G1029" i="24"/>
  <c r="B1142" i="28"/>
  <c r="I853" i="24"/>
  <c r="X853" i="24" s="1"/>
  <c r="F948" i="28"/>
  <c r="D1302" i="28"/>
  <c r="O1174" i="24"/>
  <c r="H1302" i="28"/>
  <c r="F1302" i="28"/>
  <c r="K1174" i="24"/>
  <c r="I724" i="28"/>
  <c r="L650" i="24"/>
  <c r="B725" i="28"/>
  <c r="G651" i="24"/>
  <c r="B789" i="28"/>
  <c r="G709" i="24"/>
  <c r="I1087" i="24"/>
  <c r="X1087" i="24" s="1"/>
  <c r="F1206" i="28"/>
  <c r="M592" i="24"/>
  <c r="J660" i="28"/>
  <c r="R737" i="25"/>
  <c r="M820" i="28" s="1"/>
  <c r="O737" i="24"/>
  <c r="D820" i="28"/>
  <c r="O820" i="28" s="1"/>
  <c r="J1087" i="24"/>
  <c r="G1206" i="28"/>
  <c r="F1142" i="28"/>
  <c r="I1029" i="24"/>
  <c r="X1029" i="24" s="1"/>
  <c r="L1029" i="24"/>
  <c r="I1142" i="28"/>
  <c r="K795" i="24"/>
  <c r="H884" i="28"/>
  <c r="O1174" i="25"/>
  <c r="K1302" i="28" s="1"/>
  <c r="N1302" i="28" s="1"/>
  <c r="E1302" i="28"/>
  <c r="H1174" i="24"/>
  <c r="J596" i="28"/>
  <c r="M534" i="24"/>
  <c r="O621" i="24"/>
  <c r="D692" i="28"/>
  <c r="O692" i="28" s="1"/>
  <c r="R621" i="25"/>
  <c r="M692" i="28" s="1"/>
  <c r="D981" i="28"/>
  <c r="O883" i="24"/>
  <c r="R883" i="25"/>
  <c r="M981" i="28" s="1"/>
  <c r="J824" i="24"/>
  <c r="G916" i="28"/>
  <c r="J1058" i="24"/>
  <c r="G1174" i="28"/>
  <c r="M970" i="24"/>
  <c r="J1077" i="28"/>
  <c r="K882" i="24"/>
  <c r="H980" i="28"/>
  <c r="M707" i="24"/>
  <c r="J787" i="28"/>
  <c r="G795" i="24"/>
  <c r="B884" i="28"/>
  <c r="M1028" i="24"/>
  <c r="J1141" i="28"/>
  <c r="I595" i="28"/>
  <c r="L533" i="24"/>
  <c r="E883" i="28"/>
  <c r="O794" i="25"/>
  <c r="H794" i="24"/>
  <c r="L620" i="24"/>
  <c r="I691" i="28"/>
  <c r="L1143" i="24"/>
  <c r="I1268" i="28"/>
  <c r="I1269" i="28"/>
  <c r="L1144" i="24"/>
  <c r="G882" i="24"/>
  <c r="B980" i="28"/>
  <c r="M591" i="24"/>
  <c r="J659" i="28"/>
  <c r="H649" i="24"/>
  <c r="O649" i="25"/>
  <c r="E723" i="28"/>
  <c r="W1143" i="24"/>
  <c r="J678" i="24"/>
  <c r="G755" i="28"/>
  <c r="R823" i="25"/>
  <c r="M915" i="28" s="1"/>
  <c r="O823" i="24"/>
  <c r="D915" i="28"/>
  <c r="O915" i="28" s="1"/>
  <c r="B564" i="28"/>
  <c r="G505" i="24"/>
  <c r="K911" i="24"/>
  <c r="H1012" i="28"/>
  <c r="M678" i="24"/>
  <c r="J755" i="28"/>
  <c r="B628" i="28"/>
  <c r="G563" i="24"/>
  <c r="I1028" i="24"/>
  <c r="X1028" i="24" s="1"/>
  <c r="F1141" i="28"/>
  <c r="F1173" i="28"/>
  <c r="I1057" i="24"/>
  <c r="X1057" i="24" s="1"/>
  <c r="K504" i="24"/>
  <c r="H563" i="28"/>
  <c r="J1205" i="28"/>
  <c r="M1086" i="24"/>
  <c r="I627" i="28"/>
  <c r="L562" i="24"/>
  <c r="O1028" i="25"/>
  <c r="H1028" i="24"/>
  <c r="E1141" i="28"/>
  <c r="O620" i="24"/>
  <c r="D691" i="28"/>
  <c r="O691" i="28" s="1"/>
  <c r="R620" i="25"/>
  <c r="M691" i="28" s="1"/>
  <c r="O1172" i="24"/>
  <c r="D1300" i="28"/>
  <c r="G679" i="24"/>
  <c r="B756" i="28"/>
  <c r="D1141" i="28"/>
  <c r="O1028" i="24"/>
  <c r="M504" i="24"/>
  <c r="J563" i="28"/>
  <c r="L852" i="24"/>
  <c r="I947" i="28"/>
  <c r="K823" i="24"/>
  <c r="H915" i="28"/>
  <c r="L1028" i="24"/>
  <c r="I1141" i="28"/>
  <c r="H1172" i="24"/>
  <c r="E1300" i="28"/>
  <c r="O1172" i="25"/>
  <c r="G1085" i="24"/>
  <c r="B1204" i="28"/>
  <c r="D690" i="28"/>
  <c r="O690" i="28" s="1"/>
  <c r="O619" i="24"/>
  <c r="R619" i="25"/>
  <c r="M690" i="28" s="1"/>
  <c r="G475" i="24"/>
  <c r="B531" i="28"/>
  <c r="J1172" i="28"/>
  <c r="M1056" i="24"/>
  <c r="O998" i="24"/>
  <c r="D1108" i="28"/>
  <c r="K793" i="24"/>
  <c r="H882" i="28"/>
  <c r="H594" i="28"/>
  <c r="K532" i="24"/>
  <c r="O1113" i="25"/>
  <c r="K1235" i="28" s="1"/>
  <c r="N1235" i="28" s="1"/>
  <c r="H1113" i="24"/>
  <c r="E1235" i="28"/>
  <c r="L909" i="24"/>
  <c r="I1010" i="28"/>
  <c r="L939" i="24"/>
  <c r="I1043" i="28"/>
  <c r="K851" i="24"/>
  <c r="H946" i="28"/>
  <c r="J822" i="24"/>
  <c r="G914" i="28"/>
  <c r="G1113" i="24"/>
  <c r="B1235" i="28"/>
  <c r="F754" i="28"/>
  <c r="I677" i="24"/>
  <c r="X677" i="24" s="1"/>
  <c r="I851" i="24"/>
  <c r="X851" i="24" s="1"/>
  <c r="F946" i="28"/>
  <c r="O939" i="24"/>
  <c r="D1043" i="28"/>
  <c r="R939" i="25"/>
  <c r="M1043" i="28" s="1"/>
  <c r="L880" i="24"/>
  <c r="I978" i="28"/>
  <c r="G946" i="28"/>
  <c r="J851" i="24"/>
  <c r="E1236" i="28"/>
  <c r="O1114" i="25"/>
  <c r="K1236" i="28" s="1"/>
  <c r="N1236" i="28" s="1"/>
  <c r="H1114" i="24"/>
  <c r="G1140" i="28"/>
  <c r="J1027" i="24"/>
  <c r="B1267" i="28"/>
  <c r="G1142" i="24"/>
  <c r="L997" i="24"/>
  <c r="I1107" i="28"/>
  <c r="H706" i="24"/>
  <c r="O706" i="25"/>
  <c r="E786" i="28"/>
  <c r="H909" i="24"/>
  <c r="O909" i="25"/>
  <c r="E1010" i="28"/>
  <c r="B851" i="28"/>
  <c r="G765" i="24"/>
  <c r="H998" i="24"/>
  <c r="O998" i="25"/>
  <c r="E1108" i="28"/>
  <c r="H910" i="24"/>
  <c r="O910" i="25"/>
  <c r="E1011" i="28"/>
  <c r="F690" i="28"/>
  <c r="I619" i="24"/>
  <c r="X619" i="24" s="1"/>
  <c r="I735" i="24"/>
  <c r="X735" i="24" s="1"/>
  <c r="F818" i="28"/>
  <c r="I658" i="28"/>
  <c r="L590" i="24"/>
  <c r="E1204" i="28"/>
  <c r="O1085" i="25"/>
  <c r="K1204" i="28" s="1"/>
  <c r="N1204" i="28" s="1"/>
  <c r="H1085" i="24"/>
  <c r="L822" i="24"/>
  <c r="I914" i="28"/>
  <c r="K1085" i="24"/>
  <c r="H1204" i="28"/>
  <c r="M735" i="24"/>
  <c r="J818" i="28"/>
  <c r="L531" i="24"/>
  <c r="I593" i="28"/>
  <c r="D978" i="28"/>
  <c r="R880" i="25"/>
  <c r="M978" i="28" s="1"/>
  <c r="O880" i="24"/>
  <c r="K880" i="24"/>
  <c r="H978" i="28"/>
  <c r="J496" i="28"/>
  <c r="M443" i="24"/>
  <c r="O792" i="25"/>
  <c r="H792" i="24"/>
  <c r="E881" i="28"/>
  <c r="H1026" i="24"/>
  <c r="O1026" i="25"/>
  <c r="E1139" i="28"/>
  <c r="G1074" i="28"/>
  <c r="J967" i="24"/>
  <c r="I849" i="24"/>
  <c r="X849" i="24" s="1"/>
  <c r="F944" i="28"/>
  <c r="B657" i="28"/>
  <c r="G589" i="24"/>
  <c r="D977" i="28"/>
  <c r="R879" i="25"/>
  <c r="M977" i="28" s="1"/>
  <c r="O879" i="24"/>
  <c r="K502" i="24"/>
  <c r="H561" i="28"/>
  <c r="L734" i="24"/>
  <c r="I817" i="28"/>
  <c r="G753" i="28"/>
  <c r="J676" i="24"/>
  <c r="I880" i="24"/>
  <c r="X880" i="24" s="1"/>
  <c r="F978" i="28"/>
  <c r="M559" i="24"/>
  <c r="J624" i="28"/>
  <c r="M996" i="24"/>
  <c r="J1106" i="28"/>
  <c r="O589" i="25"/>
  <c r="E657" i="28"/>
  <c r="H589" i="24"/>
  <c r="J938" i="24"/>
  <c r="G1042" i="28"/>
  <c r="O1026" i="24"/>
  <c r="D1139" i="28"/>
  <c r="F497" i="28"/>
  <c r="I444" i="24"/>
  <c r="X444" i="24" s="1"/>
  <c r="D592" i="28"/>
  <c r="O592" i="28" s="1"/>
  <c r="R530" i="25"/>
  <c r="M592" i="28" s="1"/>
  <c r="O530" i="24"/>
  <c r="G1234" i="28"/>
  <c r="J1112" i="24"/>
  <c r="D1234" i="28"/>
  <c r="O1112" i="24"/>
  <c r="G968" i="24"/>
  <c r="B1075" i="28"/>
  <c r="H617" i="24"/>
  <c r="O617" i="25"/>
  <c r="E688" i="28"/>
  <c r="F657" i="28"/>
  <c r="I589" i="24"/>
  <c r="X589" i="24" s="1"/>
  <c r="G532" i="24"/>
  <c r="B594" i="28"/>
  <c r="G1055" i="24"/>
  <c r="B1171" i="28"/>
  <c r="D881" i="28"/>
  <c r="O881" i="28" s="1"/>
  <c r="R792" i="25"/>
  <c r="M881" i="28" s="1"/>
  <c r="O792" i="24"/>
  <c r="H529" i="28"/>
  <c r="K473" i="24"/>
  <c r="L444" i="24"/>
  <c r="I497" i="28"/>
  <c r="H1107" i="28"/>
  <c r="K997" i="24"/>
  <c r="M646" i="24"/>
  <c r="J720" i="28"/>
  <c r="F656" i="28"/>
  <c r="I588" i="24"/>
  <c r="X588" i="24" s="1"/>
  <c r="L704" i="24"/>
  <c r="I784" i="28"/>
  <c r="M966" i="24"/>
  <c r="J1073" i="28"/>
  <c r="H820" i="24"/>
  <c r="E912" i="28"/>
  <c r="O820" i="25"/>
  <c r="L966" i="24"/>
  <c r="I1073" i="28"/>
  <c r="J966" i="24"/>
  <c r="G1073" i="28"/>
  <c r="I816" i="28"/>
  <c r="L733" i="24"/>
  <c r="E1106" i="28"/>
  <c r="O996" i="25"/>
  <c r="H996" i="24"/>
  <c r="H1041" i="28"/>
  <c r="K937" i="24"/>
  <c r="I908" i="24"/>
  <c r="X908" i="24" s="1"/>
  <c r="F1009" i="28"/>
  <c r="J849" i="24"/>
  <c r="G944" i="28"/>
  <c r="J733" i="24"/>
  <c r="G816" i="28"/>
  <c r="I937" i="24"/>
  <c r="X937" i="24" s="1"/>
  <c r="F1041" i="28"/>
  <c r="G967" i="24"/>
  <c r="B1074" i="28"/>
  <c r="H966" i="24"/>
  <c r="O966" i="25"/>
  <c r="E1073" i="28"/>
  <c r="J656" i="28"/>
  <c r="M588" i="24"/>
  <c r="O1054" i="25"/>
  <c r="E1170" i="28"/>
  <c r="H1054" i="24"/>
  <c r="J688" i="28"/>
  <c r="M617" i="24"/>
  <c r="D688" i="28"/>
  <c r="O688" i="28" s="1"/>
  <c r="R617" i="25"/>
  <c r="M688" i="28" s="1"/>
  <c r="O617" i="24"/>
  <c r="M762" i="24"/>
  <c r="J848" i="28"/>
  <c r="I617" i="24"/>
  <c r="X617" i="24" s="1"/>
  <c r="F688" i="28"/>
  <c r="G705" i="24"/>
  <c r="B785" i="28"/>
  <c r="L1025" i="24"/>
  <c r="I1138" i="28"/>
  <c r="H560" i="28"/>
  <c r="K501" i="24"/>
  <c r="O675" i="25"/>
  <c r="E752" i="28"/>
  <c r="H675" i="24"/>
  <c r="I878" i="24"/>
  <c r="X878" i="24" s="1"/>
  <c r="F976" i="28"/>
  <c r="L790" i="24"/>
  <c r="I879" i="28"/>
  <c r="G559" i="24"/>
  <c r="B624" i="28"/>
  <c r="I645" i="24"/>
  <c r="X645" i="24" s="1"/>
  <c r="F719" i="28"/>
  <c r="M995" i="24"/>
  <c r="J1105" i="28"/>
  <c r="I413" i="24"/>
  <c r="X413" i="24" s="1"/>
  <c r="F463" i="28"/>
  <c r="K790" i="24"/>
  <c r="H879" i="28"/>
  <c r="O1023" i="25"/>
  <c r="E1136" i="28"/>
  <c r="H1023" i="24"/>
  <c r="M703" i="24"/>
  <c r="J783" i="28"/>
  <c r="I591" i="28"/>
  <c r="L529" i="24"/>
  <c r="H442" i="24"/>
  <c r="E495" i="28"/>
  <c r="O442" i="25"/>
  <c r="K878" i="24"/>
  <c r="H976" i="28"/>
  <c r="O878" i="24"/>
  <c r="D976" i="28"/>
  <c r="R878" i="25"/>
  <c r="M976" i="28" s="1"/>
  <c r="M965" i="24"/>
  <c r="J1072" i="28"/>
  <c r="H495" i="28"/>
  <c r="K442" i="24"/>
  <c r="J1008" i="28"/>
  <c r="M907" i="24"/>
  <c r="L1052" i="24"/>
  <c r="I1168" i="28"/>
  <c r="J907" i="24"/>
  <c r="G1008" i="28"/>
  <c r="B464" i="28"/>
  <c r="G414" i="24"/>
  <c r="E1137" i="28"/>
  <c r="O1024" i="25"/>
  <c r="H1024" i="24"/>
  <c r="O413" i="24"/>
  <c r="D463" i="28"/>
  <c r="O463" i="28" s="1"/>
  <c r="R413" i="25"/>
  <c r="M463" i="28" s="1"/>
  <c r="G655" i="28"/>
  <c r="J587" i="24"/>
  <c r="G1105" i="28"/>
  <c r="J995" i="24"/>
  <c r="H587" i="24"/>
  <c r="E655" i="28"/>
  <c r="O587" i="25"/>
  <c r="G820" i="24"/>
  <c r="B912" i="28"/>
  <c r="J936" i="24"/>
  <c r="G1040" i="28"/>
  <c r="D623" i="28"/>
  <c r="O623" i="28" s="1"/>
  <c r="R558" i="25"/>
  <c r="M623" i="28" s="1"/>
  <c r="O558" i="24"/>
  <c r="H1105" i="28"/>
  <c r="K995" i="24"/>
  <c r="K674" i="24"/>
  <c r="H751" i="28"/>
  <c r="G1024" i="24"/>
  <c r="B1137" i="28"/>
  <c r="H878" i="24"/>
  <c r="O878" i="25"/>
  <c r="E976" i="28"/>
  <c r="L471" i="24"/>
  <c r="I527" i="28"/>
  <c r="G617" i="24"/>
  <c r="B688" i="28"/>
  <c r="L819" i="24"/>
  <c r="I911" i="28"/>
  <c r="J942" i="28"/>
  <c r="M847" i="24"/>
  <c r="B943" i="28"/>
  <c r="G848" i="24"/>
  <c r="K441" i="24"/>
  <c r="H494" i="28"/>
  <c r="E718" i="28"/>
  <c r="H644" i="24"/>
  <c r="O644" i="25"/>
  <c r="M644" i="24"/>
  <c r="J718" i="28"/>
  <c r="O818" i="24"/>
  <c r="R818" i="25"/>
  <c r="M910" i="28" s="1"/>
  <c r="D910" i="28"/>
  <c r="O910" i="28" s="1"/>
  <c r="I964" i="24"/>
  <c r="X964" i="24" s="1"/>
  <c r="F1071" i="28"/>
  <c r="J441" i="24"/>
  <c r="G494" i="28"/>
  <c r="O994" i="24"/>
  <c r="D1104" i="28"/>
  <c r="J906" i="24"/>
  <c r="G1007" i="28"/>
  <c r="M615" i="24"/>
  <c r="J686" i="28"/>
  <c r="K557" i="24"/>
  <c r="H622" i="28"/>
  <c r="H673" i="24"/>
  <c r="O673" i="25"/>
  <c r="E750" i="28"/>
  <c r="L586" i="24"/>
  <c r="I654" i="28"/>
  <c r="J526" i="28"/>
  <c r="M470" i="24"/>
  <c r="O644" i="24"/>
  <c r="R644" i="25"/>
  <c r="M718" i="28" s="1"/>
  <c r="D718" i="28"/>
  <c r="O718" i="28" s="1"/>
  <c r="I462" i="28"/>
  <c r="L412" i="24"/>
  <c r="O586" i="25"/>
  <c r="H586" i="24"/>
  <c r="E654" i="28"/>
  <c r="H1071" i="28"/>
  <c r="K964" i="24"/>
  <c r="I935" i="24"/>
  <c r="X935" i="24" s="1"/>
  <c r="F1039" i="28"/>
  <c r="J462" i="28"/>
  <c r="M412" i="24"/>
  <c r="D1103" i="28"/>
  <c r="O993" i="24"/>
  <c r="G975" i="28"/>
  <c r="J877" i="24"/>
  <c r="I430" i="28"/>
  <c r="L383" i="24"/>
  <c r="M760" i="24"/>
  <c r="J846" i="28"/>
  <c r="O760" i="25"/>
  <c r="E846" i="28"/>
  <c r="H760" i="24"/>
  <c r="G703" i="24"/>
  <c r="B783" i="28"/>
  <c r="G526" i="28"/>
  <c r="J470" i="24"/>
  <c r="M673" i="24"/>
  <c r="J750" i="28"/>
  <c r="I1104" i="28"/>
  <c r="L994" i="24"/>
  <c r="G732" i="24"/>
  <c r="B815" i="28"/>
  <c r="R964" i="25"/>
  <c r="M1071" i="28" s="1"/>
  <c r="O964" i="24"/>
  <c r="D1071" i="28"/>
  <c r="L615" i="24"/>
  <c r="I686" i="28"/>
  <c r="K818" i="24"/>
  <c r="H910" i="28"/>
  <c r="F846" i="28"/>
  <c r="I760" i="24"/>
  <c r="X760" i="24" s="1"/>
  <c r="R935" i="25"/>
  <c r="M1039" i="28" s="1"/>
  <c r="O935" i="24"/>
  <c r="D1039" i="28"/>
  <c r="M935" i="24"/>
  <c r="J1039" i="28"/>
  <c r="G587" i="24"/>
  <c r="B655" i="28"/>
  <c r="G878" i="24"/>
  <c r="B976" i="28"/>
  <c r="B559" i="28"/>
  <c r="G500" i="24"/>
  <c r="L964" i="24"/>
  <c r="I1071" i="28"/>
  <c r="L470" i="24"/>
  <c r="I526" i="28"/>
  <c r="G761" i="24"/>
  <c r="B847" i="28"/>
  <c r="E813" i="28"/>
  <c r="H730" i="24"/>
  <c r="O730" i="25"/>
  <c r="M584" i="24"/>
  <c r="J652" i="28"/>
  <c r="G818" i="24"/>
  <c r="B910" i="28"/>
  <c r="O469" i="25"/>
  <c r="E525" i="28"/>
  <c r="H469" i="24"/>
  <c r="R730" i="25"/>
  <c r="M813" i="28" s="1"/>
  <c r="O730" i="24"/>
  <c r="D813" i="28"/>
  <c r="O813" i="28" s="1"/>
  <c r="L643" i="24"/>
  <c r="I717" i="28"/>
  <c r="H585" i="24"/>
  <c r="O585" i="25"/>
  <c r="E653" i="28"/>
  <c r="R440" i="25"/>
  <c r="M493" i="28" s="1"/>
  <c r="O440" i="24"/>
  <c r="D493" i="28"/>
  <c r="O493" i="28" s="1"/>
  <c r="J813" i="28"/>
  <c r="M730" i="24"/>
  <c r="O468" i="24"/>
  <c r="D524" i="28"/>
  <c r="O524" i="28" s="1"/>
  <c r="R468" i="25"/>
  <c r="M524" i="28" s="1"/>
  <c r="G586" i="24"/>
  <c r="B654" i="28"/>
  <c r="O846" i="24"/>
  <c r="D941" i="28"/>
  <c r="O941" i="28" s="1"/>
  <c r="R846" i="25"/>
  <c r="M941" i="28" s="1"/>
  <c r="G935" i="24"/>
  <c r="B1039" i="28"/>
  <c r="J469" i="24"/>
  <c r="G525" i="28"/>
  <c r="D525" i="28"/>
  <c r="O525" i="28" s="1"/>
  <c r="R469" i="25"/>
  <c r="M525" i="28" s="1"/>
  <c r="O469" i="24"/>
  <c r="G429" i="28"/>
  <c r="J382" i="24"/>
  <c r="E365" i="28"/>
  <c r="O324" i="25"/>
  <c r="H324" i="24"/>
  <c r="D461" i="28"/>
  <c r="O461" i="28" s="1"/>
  <c r="O411" i="24"/>
  <c r="R411" i="25"/>
  <c r="M461" i="28" s="1"/>
  <c r="O556" i="25"/>
  <c r="H556" i="24"/>
  <c r="E621" i="28"/>
  <c r="J397" i="28"/>
  <c r="M353" i="24"/>
  <c r="K353" i="24"/>
  <c r="H397" i="28"/>
  <c r="J684" i="28"/>
  <c r="M613" i="24"/>
  <c r="H643" i="24"/>
  <c r="O643" i="25"/>
  <c r="E717" i="28"/>
  <c r="H614" i="24"/>
  <c r="O614" i="25"/>
  <c r="E685" i="28"/>
  <c r="M585" i="24"/>
  <c r="J653" i="28"/>
  <c r="I934" i="24"/>
  <c r="X934" i="24" s="1"/>
  <c r="F1038" i="28"/>
  <c r="M934" i="24"/>
  <c r="J1038" i="28"/>
  <c r="O759" i="24"/>
  <c r="D845" i="28"/>
  <c r="O845" i="28" s="1"/>
  <c r="R759" i="25"/>
  <c r="M845" i="28" s="1"/>
  <c r="M701" i="24"/>
  <c r="J781" i="28"/>
  <c r="H817" i="24"/>
  <c r="O817" i="25"/>
  <c r="E909" i="28"/>
  <c r="D1006" i="28"/>
  <c r="O905" i="24"/>
  <c r="R905" i="25"/>
  <c r="M1006" i="28" s="1"/>
  <c r="H759" i="24"/>
  <c r="E845" i="28"/>
  <c r="O759" i="25"/>
  <c r="H941" i="28"/>
  <c r="K846" i="24"/>
  <c r="K324" i="24"/>
  <c r="H365" i="28"/>
  <c r="H411" i="24"/>
  <c r="E461" i="28"/>
  <c r="O411" i="25"/>
  <c r="I812" i="28"/>
  <c r="L729" i="24"/>
  <c r="G266" i="24"/>
  <c r="B301" i="28"/>
  <c r="G469" i="24"/>
  <c r="B525" i="28"/>
  <c r="L496" i="24"/>
  <c r="I555" i="28"/>
  <c r="O467" i="24"/>
  <c r="D523" i="28"/>
  <c r="O523" i="28" s="1"/>
  <c r="R467" i="25"/>
  <c r="M523" i="28" s="1"/>
  <c r="K584" i="24"/>
  <c r="H652" i="28"/>
  <c r="M526" i="24"/>
  <c r="J588" i="28"/>
  <c r="I728" i="24"/>
  <c r="X728" i="24" s="1"/>
  <c r="F811" i="28"/>
  <c r="M409" i="24"/>
  <c r="J459" i="28"/>
  <c r="K90" i="24"/>
  <c r="H107" i="28"/>
  <c r="G701" i="24"/>
  <c r="B781" i="28"/>
  <c r="M729" i="24"/>
  <c r="J812" i="28"/>
  <c r="J1037" i="28"/>
  <c r="M933" i="24"/>
  <c r="B269" i="28"/>
  <c r="G237" i="24"/>
  <c r="H811" i="28"/>
  <c r="K728" i="24"/>
  <c r="I779" i="28"/>
  <c r="L699" i="24"/>
  <c r="I844" i="28"/>
  <c r="L758" i="24"/>
  <c r="R787" i="25"/>
  <c r="M876" i="28" s="1"/>
  <c r="D876" i="28"/>
  <c r="O876" i="28" s="1"/>
  <c r="O787" i="24"/>
  <c r="G364" i="28"/>
  <c r="J323" i="24"/>
  <c r="H555" i="24"/>
  <c r="O555" i="25"/>
  <c r="E620" i="28"/>
  <c r="O467" i="25"/>
  <c r="H467" i="24"/>
  <c r="E523" i="28"/>
  <c r="I992" i="24"/>
  <c r="X992" i="24" s="1"/>
  <c r="F1102" i="28"/>
  <c r="L294" i="24"/>
  <c r="I332" i="28"/>
  <c r="M786" i="24"/>
  <c r="J875" i="28"/>
  <c r="H264" i="24"/>
  <c r="E299" i="28"/>
  <c r="O264" i="25"/>
  <c r="K497" i="24"/>
  <c r="H556" i="28"/>
  <c r="O642" i="24"/>
  <c r="R642" i="25"/>
  <c r="M716" i="28" s="1"/>
  <c r="D716" i="28"/>
  <c r="O716" i="28" s="1"/>
  <c r="H875" i="24"/>
  <c r="O875" i="25"/>
  <c r="E973" i="28"/>
  <c r="L903" i="24"/>
  <c r="I1004" i="28"/>
  <c r="O236" i="25"/>
  <c r="H236" i="24"/>
  <c r="E268" i="28"/>
  <c r="H902" i="24"/>
  <c r="O902" i="25"/>
  <c r="E1003" i="28"/>
  <c r="G411" i="24"/>
  <c r="B461" i="28"/>
  <c r="G460" i="28"/>
  <c r="J410" i="24"/>
  <c r="G875" i="28"/>
  <c r="J786" i="24"/>
  <c r="L584" i="24"/>
  <c r="I652" i="28"/>
  <c r="J700" i="24"/>
  <c r="G780" i="28"/>
  <c r="J498" i="24"/>
  <c r="G557" i="28"/>
  <c r="E492" i="28"/>
  <c r="H439" i="24"/>
  <c r="O439" i="25"/>
  <c r="J758" i="24"/>
  <c r="G844" i="28"/>
  <c r="L264" i="24"/>
  <c r="I299" i="28"/>
  <c r="H268" i="28"/>
  <c r="K236" i="24"/>
  <c r="D683" i="28"/>
  <c r="O683" i="28" s="1"/>
  <c r="R612" i="25"/>
  <c r="M683" i="28" s="1"/>
  <c r="O612" i="24"/>
  <c r="O89" i="24"/>
  <c r="R89" i="25"/>
  <c r="M106" i="28" s="1"/>
  <c r="D106" i="28"/>
  <c r="O106" i="28" s="1"/>
  <c r="J876" i="28"/>
  <c r="M787" i="24"/>
  <c r="G620" i="28"/>
  <c r="J555" i="24"/>
  <c r="B429" i="28"/>
  <c r="G382" i="24"/>
  <c r="O584" i="25"/>
  <c r="H584" i="24"/>
  <c r="E652" i="28"/>
  <c r="R699" i="25"/>
  <c r="M779" i="28" s="1"/>
  <c r="O699" i="24"/>
  <c r="D779" i="28"/>
  <c r="O779" i="28" s="1"/>
  <c r="G963" i="24"/>
  <c r="B1070" i="28"/>
  <c r="J525" i="24"/>
  <c r="G587" i="28"/>
  <c r="K235" i="24"/>
  <c r="H267" i="28"/>
  <c r="I613" i="24"/>
  <c r="X613" i="24" s="1"/>
  <c r="F684" i="28"/>
  <c r="J409" i="24"/>
  <c r="G459" i="28"/>
  <c r="R61" i="25"/>
  <c r="O61" i="24"/>
  <c r="D1037" i="28"/>
  <c r="O933" i="24"/>
  <c r="R933" i="25"/>
  <c r="M1037" i="28" s="1"/>
  <c r="G933" i="24"/>
  <c r="B1037" i="28"/>
  <c r="J811" i="28"/>
  <c r="M728" i="24"/>
  <c r="G846" i="24"/>
  <c r="B941" i="28"/>
  <c r="M671" i="24"/>
  <c r="J748" i="28"/>
  <c r="H89" i="24"/>
  <c r="E106" i="28"/>
  <c r="O89" i="25"/>
  <c r="K902" i="24"/>
  <c r="H1003" i="28"/>
  <c r="M524" i="24"/>
  <c r="J586" i="28"/>
  <c r="O438" i="25"/>
  <c r="H438" i="24"/>
  <c r="E491" i="28"/>
  <c r="M263" i="24"/>
  <c r="J298" i="28"/>
  <c r="I786" i="24"/>
  <c r="X786" i="24" s="1"/>
  <c r="F875" i="28"/>
  <c r="O554" i="25"/>
  <c r="H554" i="24"/>
  <c r="E619" i="28"/>
  <c r="H177" i="24"/>
  <c r="E203" i="28"/>
  <c r="O177" i="25"/>
  <c r="D810" i="28"/>
  <c r="O810" i="28" s="1"/>
  <c r="R727" i="25"/>
  <c r="M810" i="28" s="1"/>
  <c r="O727" i="24"/>
  <c r="R873" i="25"/>
  <c r="M971" i="28" s="1"/>
  <c r="O873" i="24"/>
  <c r="D971" i="28"/>
  <c r="J88" i="24"/>
  <c r="G105" i="28"/>
  <c r="B1036" i="28"/>
  <c r="G932" i="24"/>
  <c r="H875" i="28"/>
  <c r="K786" i="24"/>
  <c r="J670" i="24"/>
  <c r="G747" i="28"/>
  <c r="G787" i="24"/>
  <c r="B876" i="28"/>
  <c r="I235" i="28"/>
  <c r="L206" i="24"/>
  <c r="B748" i="28"/>
  <c r="G671" i="24"/>
  <c r="O874" i="24"/>
  <c r="R874" i="25"/>
  <c r="M972" i="28" s="1"/>
  <c r="D972" i="28"/>
  <c r="L525" i="24"/>
  <c r="I587" i="28"/>
  <c r="I176" i="24"/>
  <c r="X176" i="24" s="1"/>
  <c r="F202" i="28"/>
  <c r="R902" i="25"/>
  <c r="M1003" i="28" s="1"/>
  <c r="O902" i="24"/>
  <c r="D1003" i="28"/>
  <c r="K263" i="24"/>
  <c r="H298" i="28"/>
  <c r="K641" i="24"/>
  <c r="H715" i="28"/>
  <c r="J728" i="24"/>
  <c r="G811" i="28"/>
  <c r="O322" i="25"/>
  <c r="E363" i="28"/>
  <c r="H322" i="24"/>
  <c r="J522" i="28"/>
  <c r="M466" i="24"/>
  <c r="H395" i="28"/>
  <c r="K351" i="24"/>
  <c r="J785" i="24"/>
  <c r="G874" i="28"/>
  <c r="H640" i="24"/>
  <c r="O640" i="25"/>
  <c r="E714" i="28"/>
  <c r="D747" i="28"/>
  <c r="O747" i="28" s="1"/>
  <c r="O670" i="24"/>
  <c r="R670" i="25"/>
  <c r="M747" i="28" s="1"/>
  <c r="J235" i="28"/>
  <c r="M206" i="24"/>
  <c r="G467" i="24"/>
  <c r="B523" i="28"/>
  <c r="Z60" i="24"/>
  <c r="Y60" i="24"/>
  <c r="I698" i="24"/>
  <c r="X698" i="24" s="1"/>
  <c r="F778" i="28"/>
  <c r="G904" i="24"/>
  <c r="B1005" i="28"/>
  <c r="G138" i="28"/>
  <c r="J118" i="24"/>
  <c r="O146" i="24"/>
  <c r="D169" i="28"/>
  <c r="O169" i="28" s="1"/>
  <c r="R146" i="25"/>
  <c r="M169" i="28" s="1"/>
  <c r="J524" i="24"/>
  <c r="G586" i="28"/>
  <c r="J610" i="24"/>
  <c r="G681" i="28"/>
  <c r="G670" i="24"/>
  <c r="B747" i="28"/>
  <c r="I175" i="24"/>
  <c r="X175" i="24" s="1"/>
  <c r="F201" i="28"/>
  <c r="I234" i="24"/>
  <c r="X234" i="24" s="1"/>
  <c r="F266" i="28"/>
  <c r="J746" i="28"/>
  <c r="M669" i="24"/>
  <c r="L146" i="24"/>
  <c r="I169" i="28"/>
  <c r="M698" i="24"/>
  <c r="J778" i="28"/>
  <c r="F458" i="28"/>
  <c r="I408" i="24"/>
  <c r="X408" i="24" s="1"/>
  <c r="K785" i="24"/>
  <c r="H874" i="28"/>
  <c r="J297" i="28"/>
  <c r="M262" i="24"/>
  <c r="M408" i="24"/>
  <c r="J458" i="28"/>
  <c r="M436" i="24"/>
  <c r="J489" i="28"/>
  <c r="O379" i="24"/>
  <c r="D426" i="28"/>
  <c r="O426" i="28" s="1"/>
  <c r="R379" i="25"/>
  <c r="M426" i="28" s="1"/>
  <c r="J234" i="28"/>
  <c r="M205" i="24"/>
  <c r="K147" i="24"/>
  <c r="H170" i="28"/>
  <c r="D553" i="28"/>
  <c r="O553" i="28" s="1"/>
  <c r="R494" i="25"/>
  <c r="M553" i="28" s="1"/>
  <c r="O494" i="24"/>
  <c r="G815" i="24"/>
  <c r="B907" i="28"/>
  <c r="G786" i="24"/>
  <c r="B875" i="28"/>
  <c r="L668" i="24"/>
  <c r="I745" i="28"/>
  <c r="O263" i="24"/>
  <c r="D298" i="28"/>
  <c r="O298" i="28" s="1"/>
  <c r="R263" i="25"/>
  <c r="M298" i="28" s="1"/>
  <c r="O784" i="25"/>
  <c r="H784" i="24"/>
  <c r="E873" i="28"/>
  <c r="J59" i="24"/>
  <c r="G74" i="28"/>
  <c r="G437" i="24"/>
  <c r="B490" i="28"/>
  <c r="O320" i="24"/>
  <c r="R320" i="25"/>
  <c r="M361" i="28" s="1"/>
  <c r="D361" i="28"/>
  <c r="O361" i="28" s="1"/>
  <c r="I937" i="28"/>
  <c r="L842" i="24"/>
  <c r="M350" i="24"/>
  <c r="J394" i="28"/>
  <c r="B651" i="28"/>
  <c r="G583" i="24"/>
  <c r="I436" i="24"/>
  <c r="X436" i="24" s="1"/>
  <c r="F489" i="28"/>
  <c r="R60" i="25"/>
  <c r="O60" i="24"/>
  <c r="H408" i="24"/>
  <c r="O408" i="25"/>
  <c r="E458" i="28"/>
  <c r="B619" i="28"/>
  <c r="G554" i="24"/>
  <c r="I778" i="28"/>
  <c r="L698" i="24"/>
  <c r="B683" i="28"/>
  <c r="G612" i="24"/>
  <c r="L814" i="24"/>
  <c r="I906" i="28"/>
  <c r="O319" i="25"/>
  <c r="H319" i="24"/>
  <c r="E360" i="28"/>
  <c r="F777" i="28"/>
  <c r="I697" i="24"/>
  <c r="X697" i="24" s="1"/>
  <c r="G844" i="24"/>
  <c r="B939" i="28"/>
  <c r="I407" i="24"/>
  <c r="X407" i="24" s="1"/>
  <c r="F457" i="28"/>
  <c r="I713" i="28"/>
  <c r="L639" i="24"/>
  <c r="L638" i="24"/>
  <c r="I712" i="28"/>
  <c r="O668" i="24"/>
  <c r="R668" i="25"/>
  <c r="M745" i="28" s="1"/>
  <c r="D745" i="28"/>
  <c r="O745" i="28" s="1"/>
  <c r="L725" i="24"/>
  <c r="I808" i="28"/>
  <c r="O522" i="24"/>
  <c r="R522" i="25"/>
  <c r="M584" i="28" s="1"/>
  <c r="D584" i="28"/>
  <c r="O584" i="28" s="1"/>
  <c r="H296" i="28"/>
  <c r="K261" i="24"/>
  <c r="O348" i="24"/>
  <c r="D392" i="28"/>
  <c r="O392" i="28" s="1"/>
  <c r="R348" i="25"/>
  <c r="M392" i="28" s="1"/>
  <c r="J173" i="24"/>
  <c r="G199" i="28"/>
  <c r="E648" i="28"/>
  <c r="H580" i="24"/>
  <c r="O580" i="25"/>
  <c r="B394" i="28"/>
  <c r="G350" i="24"/>
  <c r="M406" i="24"/>
  <c r="J456" i="28"/>
  <c r="F840" i="28"/>
  <c r="I754" i="24"/>
  <c r="X754" i="24" s="1"/>
  <c r="J200" i="28"/>
  <c r="M174" i="24"/>
  <c r="I726" i="24"/>
  <c r="X726" i="24" s="1"/>
  <c r="F809" i="28"/>
  <c r="I233" i="24"/>
  <c r="X233" i="24" s="1"/>
  <c r="F265" i="28"/>
  <c r="I406" i="24"/>
  <c r="X406" i="24" s="1"/>
  <c r="F456" i="28"/>
  <c r="G88" i="24"/>
  <c r="B105" i="28"/>
  <c r="J649" i="28"/>
  <c r="M581" i="24"/>
  <c r="G776" i="28"/>
  <c r="J696" i="24"/>
  <c r="J494" i="24"/>
  <c r="G553" i="28"/>
  <c r="G264" i="28"/>
  <c r="J232" i="24"/>
  <c r="I261" i="24"/>
  <c r="X261" i="24" s="1"/>
  <c r="F296" i="28"/>
  <c r="I291" i="24"/>
  <c r="X291" i="24" s="1"/>
  <c r="F329" i="28"/>
  <c r="G424" i="28"/>
  <c r="J377" i="24"/>
  <c r="M116" i="24"/>
  <c r="J136" i="28"/>
  <c r="O552" i="25"/>
  <c r="E617" i="28"/>
  <c r="H552" i="24"/>
  <c r="O813" i="24"/>
  <c r="D905" i="28"/>
  <c r="O905" i="28" s="1"/>
  <c r="R813" i="25"/>
  <c r="M905" i="28" s="1"/>
  <c r="I522" i="24"/>
  <c r="X522" i="24" s="1"/>
  <c r="F584" i="28"/>
  <c r="H617" i="28"/>
  <c r="K552" i="24"/>
  <c r="H553" i="28"/>
  <c r="K494" i="24"/>
  <c r="H754" i="24"/>
  <c r="E840" i="28"/>
  <c r="O754" i="25"/>
  <c r="G295" i="28"/>
  <c r="J260" i="24"/>
  <c r="O464" i="25"/>
  <c r="H464" i="24"/>
  <c r="E520" i="28"/>
  <c r="G649" i="28"/>
  <c r="J581" i="24"/>
  <c r="I232" i="24"/>
  <c r="X232" i="24" s="1"/>
  <c r="F264" i="28"/>
  <c r="F425" i="28"/>
  <c r="I378" i="24"/>
  <c r="X378" i="24" s="1"/>
  <c r="I424" i="28"/>
  <c r="L377" i="24"/>
  <c r="I328" i="28"/>
  <c r="L290" i="24"/>
  <c r="D199" i="28"/>
  <c r="O199" i="28" s="1"/>
  <c r="R173" i="25"/>
  <c r="M199" i="28" s="1"/>
  <c r="O173" i="24"/>
  <c r="F776" i="28"/>
  <c r="I696" i="24"/>
  <c r="X696" i="24" s="1"/>
  <c r="G783" i="24"/>
  <c r="B872" i="28"/>
  <c r="G581" i="24"/>
  <c r="B649" i="28"/>
  <c r="L203" i="24"/>
  <c r="I232" i="28"/>
  <c r="K609" i="24"/>
  <c r="H680" i="28"/>
  <c r="O173" i="25"/>
  <c r="H173" i="24"/>
  <c r="E199" i="28"/>
  <c r="B232" i="28"/>
  <c r="G203" i="24"/>
  <c r="R117" i="25"/>
  <c r="M137" i="28" s="1"/>
  <c r="O117" i="24"/>
  <c r="D137" i="28"/>
  <c r="O137" i="28" s="1"/>
  <c r="I783" i="24"/>
  <c r="X783" i="24" s="1"/>
  <c r="F872" i="28"/>
  <c r="K290" i="24"/>
  <c r="H328" i="28"/>
  <c r="O551" i="25"/>
  <c r="E616" i="28"/>
  <c r="H551" i="24"/>
  <c r="G813" i="24"/>
  <c r="B905" i="28"/>
  <c r="R376" i="25"/>
  <c r="M423" i="28" s="1"/>
  <c r="O376" i="24"/>
  <c r="D423" i="28"/>
  <c r="O423" i="28" s="1"/>
  <c r="H116" i="24"/>
  <c r="O116" i="25"/>
  <c r="E136" i="28"/>
  <c r="G494" i="24"/>
  <c r="B553" i="28"/>
  <c r="I609" i="24"/>
  <c r="X609" i="24" s="1"/>
  <c r="F680" i="28"/>
  <c r="I115" i="24"/>
  <c r="X115" i="24" s="1"/>
  <c r="F135" i="28"/>
  <c r="G523" i="24"/>
  <c r="B585" i="28"/>
  <c r="L667" i="24"/>
  <c r="I744" i="28"/>
  <c r="B137" i="28"/>
  <c r="G117" i="24"/>
  <c r="G552" i="24"/>
  <c r="B617" i="28"/>
  <c r="J72" i="28"/>
  <c r="M57" i="24"/>
  <c r="G464" i="24"/>
  <c r="B520" i="28"/>
  <c r="H648" i="28"/>
  <c r="K580" i="24"/>
  <c r="E712" i="28"/>
  <c r="H638" i="24"/>
  <c r="O638" i="25"/>
  <c r="B74" i="28"/>
  <c r="G59" i="24"/>
  <c r="B970" i="28"/>
  <c r="G872" i="24"/>
  <c r="K579" i="24"/>
  <c r="H647" i="28"/>
  <c r="O463" i="24"/>
  <c r="R463" i="25"/>
  <c r="M519" i="28" s="1"/>
  <c r="D519" i="28"/>
  <c r="O519" i="28" s="1"/>
  <c r="I264" i="28"/>
  <c r="L232" i="24"/>
  <c r="G175" i="24"/>
  <c r="B201" i="28"/>
  <c r="E72" i="28"/>
  <c r="H57" i="24"/>
  <c r="O57" i="25"/>
  <c r="I295" i="28"/>
  <c r="L260" i="24"/>
  <c r="D551" i="28"/>
  <c r="O551" i="28" s="1"/>
  <c r="O492" i="24"/>
  <c r="R492" i="25"/>
  <c r="M551" i="28" s="1"/>
  <c r="B360" i="28"/>
  <c r="G319" i="24"/>
  <c r="H202" i="24"/>
  <c r="E231" i="28"/>
  <c r="O202" i="25"/>
  <c r="J167" i="28"/>
  <c r="M144" i="24"/>
  <c r="I492" i="24"/>
  <c r="X492" i="24" s="1"/>
  <c r="F551" i="28"/>
  <c r="D263" i="28"/>
  <c r="O263" i="28" s="1"/>
  <c r="R231" i="25"/>
  <c r="M263" i="28" s="1"/>
  <c r="O231" i="24"/>
  <c r="G262" i="28"/>
  <c r="J230" i="24"/>
  <c r="J376" i="24"/>
  <c r="G423" i="28"/>
  <c r="M347" i="24"/>
  <c r="J391" i="28"/>
  <c r="L144" i="24"/>
  <c r="I167" i="28"/>
  <c r="L202" i="24"/>
  <c r="I231" i="28"/>
  <c r="L317" i="24"/>
  <c r="I358" i="28"/>
  <c r="J519" i="28"/>
  <c r="M463" i="24"/>
  <c r="R637" i="25"/>
  <c r="M711" i="28" s="1"/>
  <c r="D711" i="28"/>
  <c r="O711" i="28" s="1"/>
  <c r="O637" i="24"/>
  <c r="I199" i="28"/>
  <c r="L173" i="24"/>
  <c r="J666" i="24"/>
  <c r="G743" i="28"/>
  <c r="J263" i="28"/>
  <c r="M231" i="24"/>
  <c r="J491" i="24"/>
  <c r="G550" i="28"/>
  <c r="K463" i="24"/>
  <c r="H519" i="28"/>
  <c r="K520" i="24"/>
  <c r="H582" i="28"/>
  <c r="E135" i="28"/>
  <c r="H115" i="24"/>
  <c r="O115" i="25"/>
  <c r="H72" i="28"/>
  <c r="K57" i="24"/>
  <c r="H231" i="28"/>
  <c r="K202" i="24"/>
  <c r="J199" i="28"/>
  <c r="M173" i="24"/>
  <c r="H463" i="24"/>
  <c r="O463" i="25"/>
  <c r="E519" i="28"/>
  <c r="O405" i="24"/>
  <c r="D455" i="28"/>
  <c r="O455" i="28" s="1"/>
  <c r="R405" i="25"/>
  <c r="M455" i="28" s="1"/>
  <c r="L666" i="24"/>
  <c r="I743" i="28"/>
  <c r="L665" i="24"/>
  <c r="I742" i="28"/>
  <c r="I679" i="28"/>
  <c r="L608" i="24"/>
  <c r="H583" i="28"/>
  <c r="K521" i="24"/>
  <c r="I289" i="24"/>
  <c r="X289" i="24" s="1"/>
  <c r="F327" i="28"/>
  <c r="J723" i="24"/>
  <c r="G806" i="28"/>
  <c r="E614" i="28"/>
  <c r="H549" i="24"/>
  <c r="O549" i="25"/>
  <c r="F101" i="28"/>
  <c r="I84" i="24"/>
  <c r="X84" i="24" s="1"/>
  <c r="E486" i="28"/>
  <c r="H433" i="24"/>
  <c r="O433" i="25"/>
  <c r="G579" i="24"/>
  <c r="B647" i="28"/>
  <c r="H635" i="24"/>
  <c r="O635" i="25"/>
  <c r="E709" i="28"/>
  <c r="G637" i="24"/>
  <c r="B711" i="28"/>
  <c r="K345" i="24"/>
  <c r="H389" i="28"/>
  <c r="R143" i="25"/>
  <c r="M166" i="28" s="1"/>
  <c r="D166" i="28"/>
  <c r="O166" i="28" s="1"/>
  <c r="O143" i="24"/>
  <c r="J454" i="28"/>
  <c r="M404" i="24"/>
  <c r="H357" i="28"/>
  <c r="K316" i="24"/>
  <c r="I635" i="24"/>
  <c r="X635" i="24" s="1"/>
  <c r="F709" i="28"/>
  <c r="J262" i="28"/>
  <c r="M230" i="24"/>
  <c r="G782" i="24"/>
  <c r="B871" i="28"/>
  <c r="L462" i="24"/>
  <c r="I518" i="28"/>
  <c r="I486" i="28"/>
  <c r="L433" i="24"/>
  <c r="L490" i="24"/>
  <c r="I549" i="28"/>
  <c r="M201" i="24"/>
  <c r="J230" i="28"/>
  <c r="K491" i="24"/>
  <c r="H550" i="28"/>
  <c r="H742" i="28"/>
  <c r="K665" i="24"/>
  <c r="K317" i="24"/>
  <c r="H358" i="28"/>
  <c r="H665" i="24"/>
  <c r="O665" i="25"/>
  <c r="E742" i="28"/>
  <c r="J294" i="28"/>
  <c r="M259" i="24"/>
  <c r="H166" i="28"/>
  <c r="K143" i="24"/>
  <c r="O462" i="24"/>
  <c r="R462" i="25"/>
  <c r="M518" i="28" s="1"/>
  <c r="D518" i="28"/>
  <c r="O518" i="28" s="1"/>
  <c r="G198" i="28"/>
  <c r="J172" i="24"/>
  <c r="J806" i="28"/>
  <c r="M723" i="24"/>
  <c r="I404" i="24"/>
  <c r="X404" i="24" s="1"/>
  <c r="F454" i="28"/>
  <c r="R519" i="25"/>
  <c r="M581" i="28" s="1"/>
  <c r="D581" i="28"/>
  <c r="O581" i="28" s="1"/>
  <c r="O519" i="24"/>
  <c r="H454" i="28"/>
  <c r="K404" i="24"/>
  <c r="R55" i="25"/>
  <c r="D70" i="28"/>
  <c r="O70" i="28" s="1"/>
  <c r="O55" i="24"/>
  <c r="D75" i="28"/>
  <c r="O75" i="28" s="1"/>
  <c r="J402" i="24"/>
  <c r="G452" i="28"/>
  <c r="D389" i="28"/>
  <c r="O389" i="28" s="1"/>
  <c r="O345" i="24"/>
  <c r="R345" i="25"/>
  <c r="M389" i="28" s="1"/>
  <c r="F389" i="28"/>
  <c r="I345" i="24"/>
  <c r="X345" i="24" s="1"/>
  <c r="E357" i="28"/>
  <c r="H316" i="24"/>
  <c r="O316" i="25"/>
  <c r="H517" i="28"/>
  <c r="K461" i="24"/>
  <c r="G433" i="24"/>
  <c r="B486" i="28"/>
  <c r="K82" i="24"/>
  <c r="H99" i="28"/>
  <c r="I461" i="24"/>
  <c r="X461" i="24" s="1"/>
  <c r="F517" i="28"/>
  <c r="L54" i="24"/>
  <c r="I69" i="28"/>
  <c r="O403" i="24"/>
  <c r="D453" i="28"/>
  <c r="O453" i="28" s="1"/>
  <c r="R403" i="25"/>
  <c r="M453" i="28" s="1"/>
  <c r="H287" i="24"/>
  <c r="O287" i="25"/>
  <c r="E325" i="28"/>
  <c r="I577" i="24"/>
  <c r="X577" i="24" s="1"/>
  <c r="F645" i="28"/>
  <c r="K693" i="24"/>
  <c r="H773" i="28"/>
  <c r="J99" i="28"/>
  <c r="M82" i="24"/>
  <c r="G54" i="24"/>
  <c r="B69" i="28"/>
  <c r="J741" i="28"/>
  <c r="M664" i="24"/>
  <c r="J171" i="24"/>
  <c r="G197" i="28"/>
  <c r="R316" i="25"/>
  <c r="M357" i="28" s="1"/>
  <c r="O316" i="24"/>
  <c r="D357" i="28"/>
  <c r="O357" i="28" s="1"/>
  <c r="I403" i="24"/>
  <c r="X403" i="24" s="1"/>
  <c r="F453" i="28"/>
  <c r="O722" i="25"/>
  <c r="H722" i="24"/>
  <c r="E805" i="28"/>
  <c r="F100" i="28"/>
  <c r="I83" i="24"/>
  <c r="X83" i="24" s="1"/>
  <c r="R287" i="25"/>
  <c r="M325" i="28" s="1"/>
  <c r="O287" i="24"/>
  <c r="D325" i="28"/>
  <c r="O325" i="28" s="1"/>
  <c r="I229" i="28"/>
  <c r="L200" i="24"/>
  <c r="L142" i="24"/>
  <c r="I165" i="28"/>
  <c r="J677" i="28"/>
  <c r="M606" i="24"/>
  <c r="J287" i="24"/>
  <c r="G325" i="28"/>
  <c r="O577" i="25"/>
  <c r="H577" i="24"/>
  <c r="E645" i="28"/>
  <c r="D100" i="28"/>
  <c r="O100" i="28" s="1"/>
  <c r="O83" i="24"/>
  <c r="R83" i="25"/>
  <c r="M100" i="28" s="1"/>
  <c r="L113" i="24"/>
  <c r="I133" i="28"/>
  <c r="E75" i="28"/>
  <c r="H55" i="24"/>
  <c r="O55" i="25"/>
  <c r="E70" i="28"/>
  <c r="O258" i="24"/>
  <c r="D293" i="28"/>
  <c r="O293" i="28" s="1"/>
  <c r="R258" i="25"/>
  <c r="M293" i="28" s="1"/>
  <c r="L634" i="24"/>
  <c r="I708" i="28"/>
  <c r="J645" i="28"/>
  <c r="M577" i="24"/>
  <c r="D99" i="28"/>
  <c r="O99" i="28" s="1"/>
  <c r="R82" i="25"/>
  <c r="M99" i="28" s="1"/>
  <c r="O82" i="24"/>
  <c r="J344" i="24"/>
  <c r="G388" i="28"/>
  <c r="O257" i="24"/>
  <c r="D292" i="28"/>
  <c r="O292" i="28" s="1"/>
  <c r="R257" i="25"/>
  <c r="M292" i="28" s="1"/>
  <c r="J170" i="24"/>
  <c r="G196" i="28"/>
  <c r="R141" i="25"/>
  <c r="M164" i="28" s="1"/>
  <c r="D164" i="28"/>
  <c r="O164" i="28" s="1"/>
  <c r="O141" i="24"/>
  <c r="M518" i="24"/>
  <c r="J580" i="28"/>
  <c r="I292" i="28"/>
  <c r="L257" i="24"/>
  <c r="G515" i="28"/>
  <c r="J459" i="24"/>
  <c r="M257" i="24"/>
  <c r="J292" i="28"/>
  <c r="R344" i="25"/>
  <c r="M388" i="28" s="1"/>
  <c r="O344" i="24"/>
  <c r="D388" i="28"/>
  <c r="O388" i="28" s="1"/>
  <c r="I196" i="28"/>
  <c r="L170" i="24"/>
  <c r="O431" i="25"/>
  <c r="E484" i="28"/>
  <c r="H431" i="24"/>
  <c r="K576" i="24"/>
  <c r="H644" i="28"/>
  <c r="J518" i="24"/>
  <c r="G580" i="28"/>
  <c r="E292" i="28"/>
  <c r="O257" i="25"/>
  <c r="H257" i="24"/>
  <c r="H576" i="24"/>
  <c r="E644" i="28"/>
  <c r="O576" i="25"/>
  <c r="K286" i="24"/>
  <c r="H324" i="28"/>
  <c r="I402" i="24"/>
  <c r="X402" i="24" s="1"/>
  <c r="F452" i="28"/>
  <c r="K402" i="24"/>
  <c r="H452" i="28"/>
  <c r="F675" i="28"/>
  <c r="I604" i="24"/>
  <c r="X604" i="24" s="1"/>
  <c r="I431" i="24"/>
  <c r="X431" i="24" s="1"/>
  <c r="F484" i="28"/>
  <c r="B133" i="28"/>
  <c r="G113" i="24"/>
  <c r="F260" i="28"/>
  <c r="I228" i="24"/>
  <c r="X228" i="24" s="1"/>
  <c r="K460" i="24"/>
  <c r="H516" i="28"/>
  <c r="R692" i="25"/>
  <c r="M772" i="28" s="1"/>
  <c r="O692" i="24"/>
  <c r="D772" i="28"/>
  <c r="O772" i="28" s="1"/>
  <c r="M576" i="24"/>
  <c r="J644" i="28"/>
  <c r="J663" i="24"/>
  <c r="G740" i="28"/>
  <c r="F324" i="28"/>
  <c r="I286" i="24"/>
  <c r="X286" i="24" s="1"/>
  <c r="B485" i="28"/>
  <c r="G432" i="24"/>
  <c r="J285" i="24"/>
  <c r="G323" i="28"/>
  <c r="D98" i="28"/>
  <c r="O98" i="28" s="1"/>
  <c r="R81" i="25"/>
  <c r="M98" i="28" s="1"/>
  <c r="O81" i="24"/>
  <c r="K662" i="24"/>
  <c r="H739" i="28"/>
  <c r="G605" i="24"/>
  <c r="B676" i="28"/>
  <c r="K111" i="24"/>
  <c r="H131" i="28"/>
  <c r="J259" i="28"/>
  <c r="M227" i="24"/>
  <c r="M633" i="24"/>
  <c r="J707" i="28"/>
  <c r="R662" i="25"/>
  <c r="M739" i="28" s="1"/>
  <c r="D739" i="28"/>
  <c r="O739" i="28" s="1"/>
  <c r="O662" i="24"/>
  <c r="R575" i="25"/>
  <c r="M643" i="28" s="1"/>
  <c r="O575" i="24"/>
  <c r="D643" i="28"/>
  <c r="O643" i="28" s="1"/>
  <c r="O546" i="25"/>
  <c r="H546" i="24"/>
  <c r="E611" i="28"/>
  <c r="O140" i="25"/>
  <c r="K209" i="46" s="1"/>
  <c r="H140" i="24"/>
  <c r="E163" i="28"/>
  <c r="R53" i="25"/>
  <c r="M68" i="28" s="1"/>
  <c r="D68" i="28"/>
  <c r="O68" i="28" s="1"/>
  <c r="O53" i="24"/>
  <c r="J163" i="28"/>
  <c r="M140" i="24"/>
  <c r="B228" i="28"/>
  <c r="G199" i="24"/>
  <c r="I675" i="28"/>
  <c r="L604" i="24"/>
  <c r="H81" i="24"/>
  <c r="O81" i="25"/>
  <c r="E98" i="28"/>
  <c r="M284" i="24"/>
  <c r="J322" i="28"/>
  <c r="J131" i="28"/>
  <c r="M111" i="24"/>
  <c r="I546" i="24"/>
  <c r="X546" i="24" s="1"/>
  <c r="F611" i="28"/>
  <c r="M342" i="24"/>
  <c r="J386" i="28"/>
  <c r="G575" i="24"/>
  <c r="B643" i="28"/>
  <c r="G547" i="24"/>
  <c r="B612" i="28"/>
  <c r="I81" i="24"/>
  <c r="X81" i="24" s="1"/>
  <c r="F98" i="28"/>
  <c r="G82" i="24"/>
  <c r="B99" i="28"/>
  <c r="H662" i="24"/>
  <c r="E739" i="28"/>
  <c r="O662" i="25"/>
  <c r="J198" i="24"/>
  <c r="G227" i="28"/>
  <c r="L517" i="24"/>
  <c r="I579" i="28"/>
  <c r="O372" i="25"/>
  <c r="E419" i="28"/>
  <c r="H372" i="24"/>
  <c r="G489" i="24"/>
  <c r="B548" i="28"/>
  <c r="L401" i="24"/>
  <c r="I451" i="28"/>
  <c r="F291" i="28"/>
  <c r="I256" i="24"/>
  <c r="X256" i="24" s="1"/>
  <c r="J515" i="28"/>
  <c r="M459" i="24"/>
  <c r="G373" i="24"/>
  <c r="B420" i="28"/>
  <c r="I545" i="24"/>
  <c r="X545" i="24" s="1"/>
  <c r="F610" i="28"/>
  <c r="L168" i="24"/>
  <c r="I194" i="28"/>
  <c r="F130" i="28"/>
  <c r="I110" i="24"/>
  <c r="X110" i="24" s="1"/>
  <c r="I52" i="24"/>
  <c r="X52" i="24" s="1"/>
  <c r="F67" i="28"/>
  <c r="L400" i="24"/>
  <c r="I450" i="28"/>
  <c r="K400" i="24"/>
  <c r="H450" i="28"/>
  <c r="E418" i="28"/>
  <c r="O371" i="25"/>
  <c r="H371" i="24"/>
  <c r="G674" i="28"/>
  <c r="J603" i="24"/>
  <c r="L255" i="24"/>
  <c r="I290" i="28"/>
  <c r="G517" i="24"/>
  <c r="B579" i="28"/>
  <c r="I283" i="24"/>
  <c r="X283" i="24" s="1"/>
  <c r="F321" i="28"/>
  <c r="O196" i="24"/>
  <c r="R196" i="25"/>
  <c r="M225" i="28" s="1"/>
  <c r="D225" i="28"/>
  <c r="O225" i="28" s="1"/>
  <c r="R342" i="25"/>
  <c r="M386" i="28" s="1"/>
  <c r="O342" i="24"/>
  <c r="D386" i="28"/>
  <c r="O386" i="28" s="1"/>
  <c r="K371" i="24"/>
  <c r="H418" i="28"/>
  <c r="R516" i="25"/>
  <c r="M578" i="28" s="1"/>
  <c r="O516" i="24"/>
  <c r="D578" i="28"/>
  <c r="O578" i="28" s="1"/>
  <c r="R138" i="25"/>
  <c r="M161" i="28" s="1"/>
  <c r="O138" i="24"/>
  <c r="D161" i="28"/>
  <c r="O161" i="28" s="1"/>
  <c r="J258" i="28"/>
  <c r="M226" i="24"/>
  <c r="G256" i="24"/>
  <c r="B291" i="28"/>
  <c r="M486" i="24"/>
  <c r="J545" i="28"/>
  <c r="J313" i="24"/>
  <c r="G354" i="28"/>
  <c r="R371" i="25"/>
  <c r="M418" i="28" s="1"/>
  <c r="O371" i="24"/>
  <c r="D418" i="28"/>
  <c r="O418" i="28" s="1"/>
  <c r="D290" i="28"/>
  <c r="O290" i="28" s="1"/>
  <c r="R255" i="25"/>
  <c r="M290" i="28" s="1"/>
  <c r="O255" i="24"/>
  <c r="L574" i="24"/>
  <c r="I642" i="28"/>
  <c r="J110" i="24"/>
  <c r="G130" i="28"/>
  <c r="L342" i="24"/>
  <c r="I386" i="28"/>
  <c r="M139" i="24"/>
  <c r="J162" i="28"/>
  <c r="H400" i="24"/>
  <c r="O400" i="25"/>
  <c r="E450" i="28"/>
  <c r="M573" i="24"/>
  <c r="J641" i="28"/>
  <c r="G226" i="24"/>
  <c r="B258" i="28"/>
  <c r="M602" i="24"/>
  <c r="J673" i="28"/>
  <c r="I341" i="24"/>
  <c r="X341" i="24" s="1"/>
  <c r="F385" i="28"/>
  <c r="J51" i="24"/>
  <c r="G66" i="28"/>
  <c r="R428" i="25"/>
  <c r="M481" i="28" s="1"/>
  <c r="O428" i="24"/>
  <c r="D481" i="28"/>
  <c r="O481" i="28" s="1"/>
  <c r="J109" i="24"/>
  <c r="G129" i="28"/>
  <c r="G632" i="24"/>
  <c r="B706" i="28"/>
  <c r="B418" i="28"/>
  <c r="G371" i="24"/>
  <c r="J428" i="24"/>
  <c r="G481" i="28"/>
  <c r="M108" i="24"/>
  <c r="J128" i="28"/>
  <c r="G574" i="24"/>
  <c r="B642" i="28"/>
  <c r="G284" i="24"/>
  <c r="B322" i="28"/>
  <c r="K225" i="24"/>
  <c r="H257" i="28"/>
  <c r="G417" i="28"/>
  <c r="J370" i="24"/>
  <c r="J572" i="24"/>
  <c r="G640" i="28"/>
  <c r="H515" i="24"/>
  <c r="O515" i="25"/>
  <c r="E577" i="28"/>
  <c r="F673" i="28"/>
  <c r="I602" i="24"/>
  <c r="X602" i="24" s="1"/>
  <c r="L602" i="24"/>
  <c r="I673" i="28"/>
  <c r="F609" i="28"/>
  <c r="I544" i="24"/>
  <c r="X544" i="24" s="1"/>
  <c r="I138" i="24"/>
  <c r="X138" i="24" s="1"/>
  <c r="F161" i="28"/>
  <c r="H370" i="24"/>
  <c r="O370" i="25"/>
  <c r="E417" i="28"/>
  <c r="I457" i="24"/>
  <c r="X457" i="24" s="1"/>
  <c r="F513" i="28"/>
  <c r="O109" i="25"/>
  <c r="H109" i="24"/>
  <c r="E129" i="28"/>
  <c r="H193" i="28"/>
  <c r="K167" i="24"/>
  <c r="L457" i="24"/>
  <c r="I513" i="28"/>
  <c r="M399" i="24"/>
  <c r="J449" i="28"/>
  <c r="K196" i="24"/>
  <c r="H225" i="28"/>
  <c r="O486" i="25"/>
  <c r="H486" i="24"/>
  <c r="E545" i="28"/>
  <c r="J543" i="24"/>
  <c r="G608" i="28"/>
  <c r="M282" i="24"/>
  <c r="J320" i="28"/>
  <c r="I369" i="24"/>
  <c r="X369" i="24" s="1"/>
  <c r="F416" i="28"/>
  <c r="M572" i="24"/>
  <c r="J640" i="28"/>
  <c r="I543" i="24"/>
  <c r="X543" i="24" s="1"/>
  <c r="F608" i="28"/>
  <c r="L311" i="24"/>
  <c r="I352" i="28"/>
  <c r="R50" i="25"/>
  <c r="M65" i="28" s="1"/>
  <c r="O50" i="24"/>
  <c r="D65" i="28"/>
  <c r="O65" i="28" s="1"/>
  <c r="G428" i="24"/>
  <c r="B481" i="28"/>
  <c r="J253" i="24"/>
  <c r="G288" i="28"/>
  <c r="K427" i="24"/>
  <c r="H480" i="28"/>
  <c r="J456" i="24"/>
  <c r="G512" i="28"/>
  <c r="I50" i="24"/>
  <c r="X50" i="24" s="1"/>
  <c r="F65" i="28"/>
  <c r="G312" i="24"/>
  <c r="B353" i="28"/>
  <c r="K398" i="24"/>
  <c r="H448" i="28"/>
  <c r="K108" i="24"/>
  <c r="H128" i="28"/>
  <c r="K78" i="24"/>
  <c r="H95" i="28"/>
  <c r="J544" i="28"/>
  <c r="M485" i="24"/>
  <c r="G457" i="24"/>
  <c r="B513" i="28"/>
  <c r="J340" i="24"/>
  <c r="G384" i="28"/>
  <c r="I544" i="28"/>
  <c r="L485" i="24"/>
  <c r="D384" i="28"/>
  <c r="O384" i="28" s="1"/>
  <c r="R340" i="25"/>
  <c r="M384" i="28" s="1"/>
  <c r="O340" i="24"/>
  <c r="J427" i="24"/>
  <c r="G480" i="28"/>
  <c r="M253" i="24"/>
  <c r="J288" i="28"/>
  <c r="I78" i="24"/>
  <c r="X78" i="24" s="1"/>
  <c r="F95" i="28"/>
  <c r="L310" i="24"/>
  <c r="I351" i="28"/>
  <c r="I426" i="24"/>
  <c r="X426" i="24" s="1"/>
  <c r="F479" i="28"/>
  <c r="O426" i="25"/>
  <c r="H426" i="24"/>
  <c r="E479" i="28"/>
  <c r="M136" i="24"/>
  <c r="J159" i="28"/>
  <c r="G195" i="24"/>
  <c r="B224" i="28"/>
  <c r="M368" i="24"/>
  <c r="J415" i="28"/>
  <c r="R310" i="25"/>
  <c r="M351" i="28" s="1"/>
  <c r="O310" i="24"/>
  <c r="D351" i="28"/>
  <c r="O351" i="28" s="1"/>
  <c r="I455" i="24"/>
  <c r="X455" i="24" s="1"/>
  <c r="F511" i="28"/>
  <c r="G369" i="24"/>
  <c r="B416" i="28"/>
  <c r="O396" i="24"/>
  <c r="R396" i="25"/>
  <c r="M446" i="28" s="1"/>
  <c r="D446" i="28"/>
  <c r="O446" i="28" s="1"/>
  <c r="L454" i="24"/>
  <c r="I510" i="28"/>
  <c r="K425" i="24"/>
  <c r="H478" i="28"/>
  <c r="J455" i="24"/>
  <c r="G511" i="28"/>
  <c r="H287" i="28"/>
  <c r="K252" i="24"/>
  <c r="J77" i="24"/>
  <c r="G94" i="28"/>
  <c r="K194" i="24"/>
  <c r="H223" i="28"/>
  <c r="K281" i="24"/>
  <c r="H319" i="28"/>
  <c r="G253" i="24"/>
  <c r="B288" i="28"/>
  <c r="G456" i="24"/>
  <c r="B512" i="28"/>
  <c r="I511" i="28"/>
  <c r="L455" i="24"/>
  <c r="K165" i="24"/>
  <c r="H191" i="28"/>
  <c r="O77" i="25"/>
  <c r="H77" i="24"/>
  <c r="E94" i="28"/>
  <c r="L223" i="24"/>
  <c r="I255" i="28"/>
  <c r="G350" i="28"/>
  <c r="J309" i="24"/>
  <c r="I107" i="24"/>
  <c r="X107" i="24" s="1"/>
  <c r="F127" i="28"/>
  <c r="B608" i="28"/>
  <c r="G543" i="24"/>
  <c r="R455" i="25"/>
  <c r="M511" i="28" s="1"/>
  <c r="O455" i="24"/>
  <c r="D511" i="28"/>
  <c r="O511" i="28" s="1"/>
  <c r="J223" i="24"/>
  <c r="G255" i="28"/>
  <c r="G165" i="24"/>
  <c r="B191" i="28"/>
  <c r="R338" i="25"/>
  <c r="M382" i="28" s="1"/>
  <c r="O338" i="24"/>
  <c r="D382" i="28"/>
  <c r="O382" i="28" s="1"/>
  <c r="H190" i="28"/>
  <c r="K164" i="24"/>
  <c r="J193" i="24"/>
  <c r="G222" i="28"/>
  <c r="R309" i="25"/>
  <c r="M350" i="28" s="1"/>
  <c r="O309" i="24"/>
  <c r="D350" i="28"/>
  <c r="O350" i="28" s="1"/>
  <c r="M366" i="24"/>
  <c r="J413" i="28"/>
  <c r="H251" i="24"/>
  <c r="O251" i="25"/>
  <c r="E286" i="28"/>
  <c r="G542" i="24"/>
  <c r="B607" i="28"/>
  <c r="G223" i="24"/>
  <c r="B255" i="28"/>
  <c r="I338" i="24"/>
  <c r="X338" i="24" s="1"/>
  <c r="F382" i="28"/>
  <c r="R193" i="25"/>
  <c r="M222" i="28" s="1"/>
  <c r="O193" i="24"/>
  <c r="D222" i="28"/>
  <c r="O222" i="28" s="1"/>
  <c r="M396" i="24"/>
  <c r="J446" i="28"/>
  <c r="H382" i="28"/>
  <c r="K338" i="24"/>
  <c r="G478" i="28"/>
  <c r="J425" i="24"/>
  <c r="G310" i="24"/>
  <c r="B351" i="28"/>
  <c r="H350" i="28"/>
  <c r="K309" i="24"/>
  <c r="H574" i="28"/>
  <c r="K512" i="24"/>
  <c r="O425" i="25"/>
  <c r="H425" i="24"/>
  <c r="E478" i="28"/>
  <c r="E190" i="28"/>
  <c r="H164" i="24"/>
  <c r="O164" i="25"/>
  <c r="M105" i="24"/>
  <c r="J125" i="28"/>
  <c r="I367" i="24"/>
  <c r="X367" i="24" s="1"/>
  <c r="F414" i="28"/>
  <c r="G76" i="24"/>
  <c r="B93" i="28"/>
  <c r="H192" i="24"/>
  <c r="O192" i="25"/>
  <c r="E221" i="28"/>
  <c r="I395" i="24"/>
  <c r="X395" i="24" s="1"/>
  <c r="F445" i="28"/>
  <c r="I125" i="28"/>
  <c r="L105" i="24"/>
  <c r="K395" i="24"/>
  <c r="H445" i="28"/>
  <c r="K482" i="24"/>
  <c r="H541" i="28"/>
  <c r="F477" i="28"/>
  <c r="I424" i="24"/>
  <c r="X424" i="24" s="1"/>
  <c r="K192" i="24"/>
  <c r="H221" i="28"/>
  <c r="E157" i="28"/>
  <c r="O134" i="25"/>
  <c r="H134" i="24"/>
  <c r="I62" i="28"/>
  <c r="L47" i="24"/>
  <c r="G280" i="24"/>
  <c r="B318" i="28"/>
  <c r="E445" i="28"/>
  <c r="H395" i="24"/>
  <c r="O395" i="25"/>
  <c r="D91" i="28"/>
  <c r="O91" i="28" s="1"/>
  <c r="O74" i="24"/>
  <c r="R74" i="25"/>
  <c r="M91" i="28" s="1"/>
  <c r="M308" i="24"/>
  <c r="J349" i="28"/>
  <c r="G164" i="24"/>
  <c r="B190" i="28"/>
  <c r="K308" i="24"/>
  <c r="H349" i="28"/>
  <c r="H348" i="28"/>
  <c r="K307" i="24"/>
  <c r="G135" i="24"/>
  <c r="B158" i="28"/>
  <c r="J308" i="24"/>
  <c r="G349" i="28"/>
  <c r="B542" i="28"/>
  <c r="G483" i="24"/>
  <c r="K365" i="24"/>
  <c r="H412" i="28"/>
  <c r="F189" i="28"/>
  <c r="I163" i="24"/>
  <c r="X163" i="24" s="1"/>
  <c r="D413" i="28"/>
  <c r="O413" i="28" s="1"/>
  <c r="O366" i="24"/>
  <c r="R366" i="25"/>
  <c r="M413" i="28" s="1"/>
  <c r="J423" i="24"/>
  <c r="G476" i="28"/>
  <c r="G477" i="28"/>
  <c r="J424" i="24"/>
  <c r="J221" i="28"/>
  <c r="M192" i="24"/>
  <c r="K105" i="24"/>
  <c r="H125" i="28"/>
  <c r="I541" i="28"/>
  <c r="L482" i="24"/>
  <c r="I74" i="24"/>
  <c r="X74" i="24" s="1"/>
  <c r="F91" i="28"/>
  <c r="G279" i="24"/>
  <c r="B317" i="28"/>
  <c r="K46" i="24"/>
  <c r="H61" i="28"/>
  <c r="H336" i="24"/>
  <c r="O336" i="25"/>
  <c r="E380" i="28"/>
  <c r="K393" i="24"/>
  <c r="H443" i="28"/>
  <c r="I307" i="24"/>
  <c r="X307" i="24" s="1"/>
  <c r="F348" i="28"/>
  <c r="B253" i="28"/>
  <c r="G221" i="24"/>
  <c r="H476" i="28"/>
  <c r="K423" i="24"/>
  <c r="H162" i="24"/>
  <c r="O162" i="25"/>
  <c r="E188" i="28"/>
  <c r="G453" i="24"/>
  <c r="B509" i="28"/>
  <c r="G424" i="24"/>
  <c r="B477" i="28"/>
  <c r="I422" i="24"/>
  <c r="X422" i="24" s="1"/>
  <c r="F475" i="28"/>
  <c r="H191" i="24"/>
  <c r="O191" i="25"/>
  <c r="E220" i="28"/>
  <c r="O278" i="25"/>
  <c r="E316" i="28"/>
  <c r="H278" i="24"/>
  <c r="L336" i="24"/>
  <c r="I380" i="28"/>
  <c r="O423" i="25"/>
  <c r="E476" i="28"/>
  <c r="H423" i="24"/>
  <c r="O394" i="24"/>
  <c r="R394" i="25"/>
  <c r="M444" i="28" s="1"/>
  <c r="D444" i="28"/>
  <c r="O444" i="28" s="1"/>
  <c r="I365" i="24"/>
  <c r="X365" i="24" s="1"/>
  <c r="F412" i="28"/>
  <c r="R103" i="25"/>
  <c r="M123" i="28" s="1"/>
  <c r="O103" i="24"/>
  <c r="D123" i="28"/>
  <c r="O123" i="28" s="1"/>
  <c r="G444" i="28"/>
  <c r="J394" i="24"/>
  <c r="L160" i="24"/>
  <c r="I186" i="28"/>
  <c r="G162" i="24"/>
  <c r="B188" i="28"/>
  <c r="M393" i="24"/>
  <c r="J443" i="28"/>
  <c r="J393" i="24"/>
  <c r="G443" i="28"/>
  <c r="M73" i="24"/>
  <c r="J90" i="28"/>
  <c r="I73" i="24"/>
  <c r="X73" i="24" s="1"/>
  <c r="F90" i="28"/>
  <c r="E219" i="28"/>
  <c r="H190" i="24"/>
  <c r="O190" i="25"/>
  <c r="I190" i="24"/>
  <c r="X190" i="24" s="1"/>
  <c r="F219" i="28"/>
  <c r="J306" i="24"/>
  <c r="G347" i="28"/>
  <c r="G46" i="24"/>
  <c r="B61" i="28"/>
  <c r="G133" i="24"/>
  <c r="B156" i="28"/>
  <c r="O277" i="24"/>
  <c r="D315" i="28"/>
  <c r="O315" i="28" s="1"/>
  <c r="R277" i="25"/>
  <c r="M315" i="28" s="1"/>
  <c r="K188" i="24"/>
  <c r="H217" i="28"/>
  <c r="G307" i="24"/>
  <c r="B348" i="28"/>
  <c r="J411" i="28"/>
  <c r="M364" i="24"/>
  <c r="H475" i="28"/>
  <c r="K422" i="24"/>
  <c r="I45" i="24"/>
  <c r="X45" i="24" s="1"/>
  <c r="F60" i="28"/>
  <c r="I305" i="24"/>
  <c r="X305" i="24" s="1"/>
  <c r="F346" i="28"/>
  <c r="H363" i="24"/>
  <c r="E410" i="28"/>
  <c r="O363" i="25"/>
  <c r="D218" i="28"/>
  <c r="O218" i="28" s="1"/>
  <c r="R189" i="25"/>
  <c r="M218" i="28" s="1"/>
  <c r="O189" i="24"/>
  <c r="L72" i="24"/>
  <c r="I89" i="28"/>
  <c r="G59" i="28"/>
  <c r="J44" i="24"/>
  <c r="G132" i="24"/>
  <c r="B155" i="28"/>
  <c r="G103" i="24"/>
  <c r="B123" i="28"/>
  <c r="K218" i="24"/>
  <c r="H250" i="28"/>
  <c r="E378" i="28"/>
  <c r="H334" i="24"/>
  <c r="O334" i="25"/>
  <c r="I188" i="24"/>
  <c r="X188" i="24" s="1"/>
  <c r="F217" i="28"/>
  <c r="I247" i="24"/>
  <c r="X247" i="24" s="1"/>
  <c r="F282" i="28"/>
  <c r="G364" i="24"/>
  <c r="B411" i="28"/>
  <c r="B475" i="28"/>
  <c r="G422" i="24"/>
  <c r="M189" i="24"/>
  <c r="J218" i="28"/>
  <c r="B410" i="28"/>
  <c r="G363" i="24"/>
  <c r="K247" i="24"/>
  <c r="H282" i="28"/>
  <c r="H333" i="24"/>
  <c r="O333" i="25"/>
  <c r="E377" i="28"/>
  <c r="J185" i="28"/>
  <c r="M159" i="24"/>
  <c r="M102" i="24"/>
  <c r="J122" i="28"/>
  <c r="F377" i="28"/>
  <c r="I333" i="24"/>
  <c r="X333" i="24" s="1"/>
  <c r="H276" i="24"/>
  <c r="E314" i="28"/>
  <c r="O276" i="25"/>
  <c r="I72" i="24"/>
  <c r="X72" i="24" s="1"/>
  <c r="F89" i="28"/>
  <c r="G314" i="28"/>
  <c r="J276" i="24"/>
  <c r="G185" i="28"/>
  <c r="J159" i="24"/>
  <c r="G335" i="24"/>
  <c r="B379" i="28"/>
  <c r="H345" i="28"/>
  <c r="K304" i="24"/>
  <c r="M130" i="24"/>
  <c r="J153" i="28"/>
  <c r="G276" i="24"/>
  <c r="B314" i="28"/>
  <c r="K275" i="24"/>
  <c r="H313" i="28"/>
  <c r="O130" i="24"/>
  <c r="D153" i="28"/>
  <c r="O153" i="28" s="1"/>
  <c r="R130" i="25"/>
  <c r="M153" i="28" s="1"/>
  <c r="L333" i="24"/>
  <c r="I377" i="28"/>
  <c r="K130" i="24"/>
  <c r="H153" i="28"/>
  <c r="M187" i="24"/>
  <c r="J216" i="28"/>
  <c r="J304" i="24"/>
  <c r="G345" i="28"/>
  <c r="O303" i="25"/>
  <c r="E344" i="28"/>
  <c r="H303" i="24"/>
  <c r="J100" i="24"/>
  <c r="G120" i="28"/>
  <c r="O304" i="24"/>
  <c r="D345" i="28"/>
  <c r="O345" i="28" s="1"/>
  <c r="R304" i="25"/>
  <c r="M345" i="28" s="1"/>
  <c r="L303" i="24"/>
  <c r="I344" i="28"/>
  <c r="J246" i="24"/>
  <c r="G281" i="28"/>
  <c r="I217" i="24"/>
  <c r="X217" i="24" s="1"/>
  <c r="F249" i="28"/>
  <c r="D152" i="28"/>
  <c r="O152" i="28" s="1"/>
  <c r="O129" i="24"/>
  <c r="R129" i="25"/>
  <c r="M152" i="28" s="1"/>
  <c r="H248" i="28"/>
  <c r="K216" i="24"/>
  <c r="I216" i="24"/>
  <c r="X216" i="24" s="1"/>
  <c r="F248" i="28"/>
  <c r="H70" i="24"/>
  <c r="O70" i="25"/>
  <c r="E87" i="28"/>
  <c r="I214" i="28"/>
  <c r="L185" i="24"/>
  <c r="I245" i="24"/>
  <c r="X245" i="24" s="1"/>
  <c r="F280" i="28"/>
  <c r="L244" i="24"/>
  <c r="I279" i="28"/>
  <c r="F214" i="28"/>
  <c r="I185" i="24"/>
  <c r="X185" i="24" s="1"/>
  <c r="M245" i="24"/>
  <c r="J280" i="28"/>
  <c r="J185" i="24"/>
  <c r="G214" i="28"/>
  <c r="O303" i="24"/>
  <c r="R303" i="25"/>
  <c r="M344" i="28" s="1"/>
  <c r="D344" i="28"/>
  <c r="O344" i="28" s="1"/>
  <c r="I42" i="24"/>
  <c r="X42" i="24" s="1"/>
  <c r="F57" i="28"/>
  <c r="J120" i="28"/>
  <c r="M100" i="24"/>
  <c r="L70" i="24"/>
  <c r="I87" i="28"/>
  <c r="L99" i="24"/>
  <c r="I119" i="28"/>
  <c r="I156" i="24"/>
  <c r="X156" i="24" s="1"/>
  <c r="F182" i="28"/>
  <c r="L302" i="24"/>
  <c r="I343" i="28"/>
  <c r="G100" i="24"/>
  <c r="B120" i="28"/>
  <c r="G186" i="24"/>
  <c r="B215" i="28"/>
  <c r="J273" i="24"/>
  <c r="G311" i="28"/>
  <c r="G70" i="24"/>
  <c r="B87" i="28"/>
  <c r="K41" i="24"/>
  <c r="H56" i="28"/>
  <c r="H311" i="28"/>
  <c r="K273" i="24"/>
  <c r="K69" i="24"/>
  <c r="H86" i="28"/>
  <c r="D311" i="28"/>
  <c r="O311" i="28" s="1"/>
  <c r="O273" i="24"/>
  <c r="R273" i="25"/>
  <c r="M311" i="28" s="1"/>
  <c r="J215" i="24"/>
  <c r="G247" i="28"/>
  <c r="J212" i="28"/>
  <c r="M183" i="24"/>
  <c r="L272" i="24"/>
  <c r="I310" i="28"/>
  <c r="J155" i="24"/>
  <c r="G181" i="28"/>
  <c r="G302" i="24"/>
  <c r="B343" i="28"/>
  <c r="K155" i="24"/>
  <c r="H181" i="28"/>
  <c r="H155" i="24"/>
  <c r="O155" i="25"/>
  <c r="E181" i="28"/>
  <c r="K98" i="24"/>
  <c r="H118" i="28"/>
  <c r="D181" i="28"/>
  <c r="O181" i="28" s="1"/>
  <c r="O155" i="24"/>
  <c r="R155" i="25"/>
  <c r="M181" i="28" s="1"/>
  <c r="R127" i="25"/>
  <c r="M150" i="28" s="1"/>
  <c r="O127" i="24"/>
  <c r="D150" i="28"/>
  <c r="O150" i="28" s="1"/>
  <c r="B86" i="28"/>
  <c r="G69" i="24"/>
  <c r="M243" i="24"/>
  <c r="J278" i="28"/>
  <c r="J181" i="28"/>
  <c r="M155" i="24"/>
  <c r="L125" i="24"/>
  <c r="I148" i="28"/>
  <c r="K37" i="24"/>
  <c r="H52" i="28"/>
  <c r="I93" i="24"/>
  <c r="X93" i="24" s="1"/>
  <c r="F113" i="28"/>
  <c r="G272" i="24"/>
  <c r="B310" i="28"/>
  <c r="L67" i="24"/>
  <c r="I84" i="28"/>
  <c r="R125" i="25"/>
  <c r="M148" i="28" s="1"/>
  <c r="O125" i="24"/>
  <c r="D148" i="28"/>
  <c r="O148" i="28" s="1"/>
  <c r="I80" i="28"/>
  <c r="L63" i="24"/>
  <c r="L93" i="24"/>
  <c r="I113" i="28"/>
  <c r="H83" i="28"/>
  <c r="K66" i="24"/>
  <c r="L213" i="24"/>
  <c r="I245" i="28"/>
  <c r="L126" i="24"/>
  <c r="I149" i="28"/>
  <c r="L37" i="24"/>
  <c r="I52" i="28"/>
  <c r="M64" i="24"/>
  <c r="J81" i="28"/>
  <c r="J34" i="24"/>
  <c r="G49" i="28"/>
  <c r="M125" i="24"/>
  <c r="J148" i="28"/>
  <c r="H32" i="24"/>
  <c r="O32" i="25"/>
  <c r="E47" i="28"/>
  <c r="H242" i="24"/>
  <c r="O242" i="25"/>
  <c r="E277" i="28"/>
  <c r="G40" i="24"/>
  <c r="B55" i="28"/>
  <c r="G53" i="28"/>
  <c r="J38" i="24"/>
  <c r="E180" i="28"/>
  <c r="H154" i="24"/>
  <c r="O154" i="25"/>
  <c r="H51" i="28"/>
  <c r="K36" i="24"/>
  <c r="F49" i="28"/>
  <c r="I34" i="24"/>
  <c r="X34" i="24" s="1"/>
  <c r="M65" i="24"/>
  <c r="J82" i="28"/>
  <c r="K94" i="24"/>
  <c r="H114" i="28"/>
  <c r="R37" i="25"/>
  <c r="M52" i="28" s="1"/>
  <c r="O37" i="24"/>
  <c r="D52" i="28"/>
  <c r="O52" i="28" s="1"/>
  <c r="I124" i="24"/>
  <c r="X124" i="24" s="1"/>
  <c r="F147" i="28"/>
  <c r="H67" i="24"/>
  <c r="O67" i="25"/>
  <c r="E84" i="28"/>
  <c r="H211" i="28"/>
  <c r="K182" i="24"/>
  <c r="K93" i="24"/>
  <c r="H113" i="28"/>
  <c r="J64" i="24"/>
  <c r="G81" i="28"/>
  <c r="H277" i="28"/>
  <c r="K242" i="24"/>
  <c r="K65" i="24"/>
  <c r="H82" i="28"/>
  <c r="J39" i="24"/>
  <c r="G54" i="28"/>
  <c r="H93" i="24"/>
  <c r="E113" i="28"/>
  <c r="O93" i="25"/>
  <c r="J37" i="24"/>
  <c r="G52" i="28"/>
  <c r="J54" i="28"/>
  <c r="M39" i="24"/>
  <c r="O153" i="24"/>
  <c r="D179" i="28"/>
  <c r="O179" i="28" s="1"/>
  <c r="R153" i="25"/>
  <c r="M179" i="28" s="1"/>
  <c r="G35" i="24"/>
  <c r="B50" i="28"/>
  <c r="G242" i="24"/>
  <c r="B277" i="28"/>
  <c r="G124" i="24"/>
  <c r="B147" i="28"/>
  <c r="G63" i="24"/>
  <c r="B80" i="28"/>
  <c r="G213" i="24"/>
  <c r="B245" i="28"/>
  <c r="G182" i="24"/>
  <c r="B211" i="28"/>
  <c r="B52" i="28"/>
  <c r="G37" i="24"/>
  <c r="Y1196" i="24"/>
  <c r="Z1196" i="24"/>
  <c r="W1192" i="24"/>
  <c r="G1162" i="24"/>
  <c r="B1287" i="28"/>
  <c r="L1161" i="24"/>
  <c r="I1286" i="28"/>
  <c r="I1157" i="28"/>
  <c r="L1044" i="24"/>
  <c r="G1091" i="28"/>
  <c r="J984" i="24"/>
  <c r="H1316" i="28"/>
  <c r="K1188" i="24"/>
  <c r="F1316" i="28"/>
  <c r="J1101" i="24"/>
  <c r="G1220" i="28"/>
  <c r="G1123" i="28"/>
  <c r="J1013" i="24"/>
  <c r="G1099" i="24"/>
  <c r="B1218" i="28"/>
  <c r="E1186" i="28"/>
  <c r="H1070" i="24"/>
  <c r="O1070" i="25"/>
  <c r="D1154" i="28"/>
  <c r="O1041" i="24"/>
  <c r="L864" i="24"/>
  <c r="I959" i="28"/>
  <c r="K1127" i="24"/>
  <c r="H1249" i="28"/>
  <c r="I1040" i="24"/>
  <c r="X1040" i="24" s="1"/>
  <c r="F1153" i="28"/>
  <c r="O1010" i="24"/>
  <c r="D1120" i="28"/>
  <c r="O893" i="25"/>
  <c r="E991" i="28"/>
  <c r="H893" i="24"/>
  <c r="J1154" i="24"/>
  <c r="G1279" i="28"/>
  <c r="G1096" i="24"/>
  <c r="B1215" i="28"/>
  <c r="H957" i="28"/>
  <c r="K862" i="24"/>
  <c r="M921" i="24"/>
  <c r="J1022" i="28"/>
  <c r="E1151" i="28"/>
  <c r="H1038" i="24"/>
  <c r="O1038" i="25"/>
  <c r="J989" i="28"/>
  <c r="M891" i="24"/>
  <c r="O1008" i="25"/>
  <c r="H1008" i="24"/>
  <c r="E1118" i="28"/>
  <c r="L949" i="24"/>
  <c r="I1053" i="28"/>
  <c r="G955" i="28"/>
  <c r="J860" i="24"/>
  <c r="J1117" i="28"/>
  <c r="M1007" i="24"/>
  <c r="L1065" i="24"/>
  <c r="I1181" i="28"/>
  <c r="L977" i="24"/>
  <c r="I1084" i="28"/>
  <c r="O977" i="24"/>
  <c r="R977" i="25"/>
  <c r="M1084" i="28" s="1"/>
  <c r="D1084" i="28"/>
  <c r="I859" i="28"/>
  <c r="L773" i="24"/>
  <c r="D954" i="28"/>
  <c r="O954" i="28" s="1"/>
  <c r="R859" i="25"/>
  <c r="M954" i="28" s="1"/>
  <c r="O859" i="24"/>
  <c r="B859" i="28"/>
  <c r="G773" i="24"/>
  <c r="H1308" i="28"/>
  <c r="F1308" i="28"/>
  <c r="K1180" i="24"/>
  <c r="G1051" i="28"/>
  <c r="J947" i="24"/>
  <c r="H1211" i="28"/>
  <c r="K1092" i="24"/>
  <c r="J985" i="28"/>
  <c r="M887" i="24"/>
  <c r="F728" i="28"/>
  <c r="I654" i="24"/>
  <c r="X654" i="24" s="1"/>
  <c r="O1148" i="24"/>
  <c r="D1273" i="28"/>
  <c r="H1113" i="28"/>
  <c r="K1003" i="24"/>
  <c r="O856" i="24"/>
  <c r="D951" i="28"/>
  <c r="O951" i="28" s="1"/>
  <c r="R856" i="25"/>
  <c r="M951" i="28" s="1"/>
  <c r="O1118" i="24"/>
  <c r="D1240" i="28"/>
  <c r="O1031" i="25"/>
  <c r="H1031" i="24"/>
  <c r="E1144" i="28"/>
  <c r="H1240" i="28"/>
  <c r="K1118" i="24"/>
  <c r="I725" i="28"/>
  <c r="L651" i="24"/>
  <c r="L884" i="24"/>
  <c r="I982" i="28"/>
  <c r="R913" i="25"/>
  <c r="M1014" i="28" s="1"/>
  <c r="O913" i="24"/>
  <c r="D1014" i="28"/>
  <c r="H1078" i="28"/>
  <c r="K971" i="24"/>
  <c r="J708" i="24"/>
  <c r="G788" i="28"/>
  <c r="J1175" i="24"/>
  <c r="G1303" i="28"/>
  <c r="G1146" i="24"/>
  <c r="B1271" i="28"/>
  <c r="G1175" i="24"/>
  <c r="B1303" i="28"/>
  <c r="G853" i="28"/>
  <c r="J767" i="24"/>
  <c r="M1146" i="24"/>
  <c r="J1271" i="28"/>
  <c r="O1058" i="24"/>
  <c r="D1174" i="28"/>
  <c r="G1087" i="24"/>
  <c r="B1206" i="28"/>
  <c r="G1268" i="28"/>
  <c r="J1143" i="24"/>
  <c r="L766" i="24"/>
  <c r="I852" i="28"/>
  <c r="K1173" i="24"/>
  <c r="F1301" i="28"/>
  <c r="H1301" i="28"/>
  <c r="D1206" i="28"/>
  <c r="O1087" i="24"/>
  <c r="D1301" i="28"/>
  <c r="O1173" i="24"/>
  <c r="O1116" i="25"/>
  <c r="K1238" i="28" s="1"/>
  <c r="N1238" i="28" s="1"/>
  <c r="E1238" i="28"/>
  <c r="H1116" i="24"/>
  <c r="D1237" i="28"/>
  <c r="O1115" i="24"/>
  <c r="B1205" i="28"/>
  <c r="G1086" i="24"/>
  <c r="R765" i="25"/>
  <c r="M851" i="28" s="1"/>
  <c r="O765" i="24"/>
  <c r="D851" i="28"/>
  <c r="O851" i="28" s="1"/>
  <c r="D723" i="28"/>
  <c r="O723" i="28" s="1"/>
  <c r="R649" i="25"/>
  <c r="M723" i="28" s="1"/>
  <c r="O649" i="24"/>
  <c r="O822" i="25"/>
  <c r="H822" i="24"/>
  <c r="E914" i="28"/>
  <c r="H939" i="24"/>
  <c r="O939" i="25"/>
  <c r="E1043" i="28"/>
  <c r="H503" i="24"/>
  <c r="O503" i="25"/>
  <c r="E562" i="28"/>
  <c r="J722" i="28"/>
  <c r="M648" i="24"/>
  <c r="L881" i="24"/>
  <c r="I979" i="28"/>
  <c r="H1108" i="28"/>
  <c r="K998" i="24"/>
  <c r="M880" i="24"/>
  <c r="J978" i="28"/>
  <c r="M474" i="24"/>
  <c r="J530" i="28"/>
  <c r="J590" i="24"/>
  <c r="G658" i="28"/>
  <c r="M764" i="24"/>
  <c r="J850" i="28"/>
  <c r="H849" i="28"/>
  <c r="K763" i="24"/>
  <c r="M531" i="24"/>
  <c r="J593" i="28"/>
  <c r="H497" i="28"/>
  <c r="K444" i="24"/>
  <c r="J497" i="28"/>
  <c r="M444" i="24"/>
  <c r="O444" i="25"/>
  <c r="O821" i="25"/>
  <c r="H821" i="24"/>
  <c r="E913" i="28"/>
  <c r="D561" i="28"/>
  <c r="O561" i="28" s="1"/>
  <c r="R502" i="25"/>
  <c r="M561" i="28" s="1"/>
  <c r="O502" i="24"/>
  <c r="D624" i="28"/>
  <c r="O624" i="28" s="1"/>
  <c r="R559" i="25"/>
  <c r="M624" i="28" s="1"/>
  <c r="O559" i="24"/>
  <c r="H732" i="24"/>
  <c r="O732" i="25"/>
  <c r="E815" i="28"/>
  <c r="M820" i="24"/>
  <c r="J912" i="28"/>
  <c r="F1169" i="28"/>
  <c r="I1053" i="24"/>
  <c r="X1053" i="24" s="1"/>
  <c r="J908" i="24"/>
  <c r="G1009" i="28"/>
  <c r="D1138" i="28"/>
  <c r="O1025" i="24"/>
  <c r="G687" i="28"/>
  <c r="J616" i="24"/>
  <c r="D495" i="28"/>
  <c r="O495" i="28" s="1"/>
  <c r="O442" i="24"/>
  <c r="R442" i="25"/>
  <c r="M495" i="28" s="1"/>
  <c r="K1023" i="24"/>
  <c r="H1136" i="28"/>
  <c r="L616" i="24"/>
  <c r="I687" i="28"/>
  <c r="G879" i="24"/>
  <c r="B977" i="28"/>
  <c r="G1052" i="24"/>
  <c r="B1168" i="28"/>
  <c r="O1052" i="25"/>
  <c r="K1528" i="46" s="1"/>
  <c r="E1168" i="28"/>
  <c r="H1052" i="24"/>
  <c r="O1082" i="24"/>
  <c r="D1201" i="28"/>
  <c r="G791" i="24"/>
  <c r="B880" i="28"/>
  <c r="I702" i="24"/>
  <c r="X702" i="24" s="1"/>
  <c r="F782" i="28"/>
  <c r="E782" i="28"/>
  <c r="H702" i="24"/>
  <c r="O702" i="25"/>
  <c r="R702" i="25"/>
  <c r="M782" i="28" s="1"/>
  <c r="O702" i="24"/>
  <c r="D782" i="28"/>
  <c r="O782" i="28" s="1"/>
  <c r="H462" i="28"/>
  <c r="K412" i="24"/>
  <c r="I731" i="24"/>
  <c r="X731" i="24" s="1"/>
  <c r="F814" i="28"/>
  <c r="O847" i="24"/>
  <c r="D942" i="28"/>
  <c r="O942" i="28" s="1"/>
  <c r="R847" i="25"/>
  <c r="M942" i="28" s="1"/>
  <c r="O557" i="24"/>
  <c r="R557" i="25"/>
  <c r="M622" i="28" s="1"/>
  <c r="D622" i="28"/>
  <c r="O622" i="28" s="1"/>
  <c r="I324" i="24"/>
  <c r="X324" i="24" s="1"/>
  <c r="F365" i="28"/>
  <c r="R934" i="25"/>
  <c r="M1038" i="28" s="1"/>
  <c r="O934" i="24"/>
  <c r="D1038" i="28"/>
  <c r="K905" i="24"/>
  <c r="H1006" i="28"/>
  <c r="I585" i="24"/>
  <c r="X585" i="24" s="1"/>
  <c r="F653" i="28"/>
  <c r="B430" i="28"/>
  <c r="G383" i="24"/>
  <c r="F877" i="28"/>
  <c r="I788" i="24"/>
  <c r="X788" i="24" s="1"/>
  <c r="F940" i="28"/>
  <c r="I845" i="24"/>
  <c r="X845" i="24" s="1"/>
  <c r="I614" i="24"/>
  <c r="X614" i="24" s="1"/>
  <c r="F685" i="28"/>
  <c r="I817" i="24"/>
  <c r="X817" i="24" s="1"/>
  <c r="F909" i="28"/>
  <c r="J439" i="24"/>
  <c r="G492" i="28"/>
  <c r="L497" i="24"/>
  <c r="I556" i="28"/>
  <c r="R613" i="25"/>
  <c r="M684" i="28" s="1"/>
  <c r="D684" i="28"/>
  <c r="O684" i="28" s="1"/>
  <c r="O613" i="24"/>
  <c r="K352" i="24"/>
  <c r="H396" i="28"/>
  <c r="H716" i="28"/>
  <c r="K642" i="24"/>
  <c r="G234" i="28"/>
  <c r="J205" i="24"/>
  <c r="H1163" i="24"/>
  <c r="E1288" i="28"/>
  <c r="O1163" i="25"/>
  <c r="K1288" i="28" s="1"/>
  <c r="N1288" i="28" s="1"/>
  <c r="J1134" i="24"/>
  <c r="G1256" i="28"/>
  <c r="K1192" i="24"/>
  <c r="F1320" i="28"/>
  <c r="H1320" i="28"/>
  <c r="D1255" i="28"/>
  <c r="O1133" i="24"/>
  <c r="I1133" i="24"/>
  <c r="X1133" i="24" s="1"/>
  <c r="F1255" i="28"/>
  <c r="F1222" i="28"/>
  <c r="I1103" i="24"/>
  <c r="X1103" i="24" s="1"/>
  <c r="W1190" i="24"/>
  <c r="I1318" i="28"/>
  <c r="L1190" i="24"/>
  <c r="J1222" i="28"/>
  <c r="M1103" i="24"/>
  <c r="F1317" i="28"/>
  <c r="H1317" i="28"/>
  <c r="K1189" i="24"/>
  <c r="H1253" i="28"/>
  <c r="K1131" i="24"/>
  <c r="I1221" i="28"/>
  <c r="L1102" i="24"/>
  <c r="D1285" i="28"/>
  <c r="O1160" i="24"/>
  <c r="H1160" i="24"/>
  <c r="O1160" i="25"/>
  <c r="K1285" i="28" s="1"/>
  <c r="N1285" i="28" s="1"/>
  <c r="E1285" i="28"/>
  <c r="J1131" i="24"/>
  <c r="G1253" i="28"/>
  <c r="K984" i="24"/>
  <c r="H1091" i="28"/>
  <c r="D1252" i="28"/>
  <c r="O1130" i="24"/>
  <c r="J1284" i="28"/>
  <c r="M1159" i="24"/>
  <c r="O1043" i="24"/>
  <c r="D1156" i="28"/>
  <c r="O1159" i="25"/>
  <c r="K1284" i="28" s="1"/>
  <c r="N1284" i="28" s="1"/>
  <c r="H1159" i="24"/>
  <c r="E1284" i="28"/>
  <c r="I1014" i="24"/>
  <c r="X1014" i="24" s="1"/>
  <c r="F1124" i="28"/>
  <c r="B1124" i="28"/>
  <c r="G1014" i="24"/>
  <c r="D1284" i="28"/>
  <c r="O1159" i="24"/>
  <c r="O984" i="24"/>
  <c r="R984" i="25"/>
  <c r="M1091" i="28" s="1"/>
  <c r="D1091" i="28"/>
  <c r="O1014" i="24"/>
  <c r="D1124" i="28"/>
  <c r="G1188" i="28"/>
  <c r="J1072" i="24"/>
  <c r="O1042" i="24"/>
  <c r="D1155" i="28"/>
  <c r="J1100" i="24"/>
  <c r="G1219" i="28"/>
  <c r="G1155" i="28"/>
  <c r="J1042" i="24"/>
  <c r="B1155" i="28"/>
  <c r="G1042" i="24"/>
  <c r="H1187" i="28"/>
  <c r="K1071" i="24"/>
  <c r="H1100" i="24"/>
  <c r="O1100" i="25"/>
  <c r="K1219" i="28" s="1"/>
  <c r="N1219" i="28" s="1"/>
  <c r="E1219" i="28"/>
  <c r="L1013" i="24"/>
  <c r="I1123" i="28"/>
  <c r="M1013" i="24"/>
  <c r="J1123" i="28"/>
  <c r="O1071" i="25"/>
  <c r="H1071" i="24"/>
  <c r="E1187" i="28"/>
  <c r="H983" i="24"/>
  <c r="O983" i="25"/>
  <c r="E1090" i="28"/>
  <c r="I1283" i="28"/>
  <c r="L1158" i="24"/>
  <c r="J1157" i="28"/>
  <c r="M1044" i="24"/>
  <c r="K1157" i="24"/>
  <c r="H1282" i="28"/>
  <c r="F1282" i="28"/>
  <c r="L953" i="24"/>
  <c r="I1057" i="28"/>
  <c r="H982" i="24"/>
  <c r="O982" i="25"/>
  <c r="E1089" i="28"/>
  <c r="L1157" i="24"/>
  <c r="I1282" i="28"/>
  <c r="L1012" i="24"/>
  <c r="I1122" i="28"/>
  <c r="B1090" i="28"/>
  <c r="G983" i="24"/>
  <c r="E993" i="28"/>
  <c r="H895" i="24"/>
  <c r="O895" i="25"/>
  <c r="O1099" i="25"/>
  <c r="K1218" i="28" s="1"/>
  <c r="N1218" i="28" s="1"/>
  <c r="H1099" i="24"/>
  <c r="E1218" i="28"/>
  <c r="D1314" i="28"/>
  <c r="O1186" i="24"/>
  <c r="O924" i="25"/>
  <c r="H924" i="24"/>
  <c r="E1025" i="28"/>
  <c r="G1128" i="24"/>
  <c r="B1250" i="28"/>
  <c r="K1070" i="24"/>
  <c r="H1186" i="28"/>
  <c r="B1314" i="28"/>
  <c r="G1186" i="24"/>
  <c r="R953" i="25"/>
  <c r="M1057" i="28" s="1"/>
  <c r="D1057" i="28"/>
  <c r="O953" i="24"/>
  <c r="I1250" i="28"/>
  <c r="L1128" i="24"/>
  <c r="D993" i="28"/>
  <c r="R895" i="25"/>
  <c r="M993" i="28" s="1"/>
  <c r="O895" i="24"/>
  <c r="L923" i="24"/>
  <c r="I1024" i="28"/>
  <c r="G1127" i="24"/>
  <c r="B1249" i="28"/>
  <c r="O952" i="24"/>
  <c r="R952" i="25"/>
  <c r="M1056" i="28" s="1"/>
  <c r="D1056" i="28"/>
  <c r="L981" i="24"/>
  <c r="I1088" i="28"/>
  <c r="J1040" i="24"/>
  <c r="G1153" i="28"/>
  <c r="B1089" i="28"/>
  <c r="G982" i="24"/>
  <c r="F1281" i="28"/>
  <c r="H1281" i="28"/>
  <c r="K1156" i="24"/>
  <c r="B960" i="28"/>
  <c r="G865" i="24"/>
  <c r="M1011" i="24"/>
  <c r="J1121" i="28"/>
  <c r="O1156" i="24"/>
  <c r="D1281" i="28"/>
  <c r="H1088" i="28"/>
  <c r="K981" i="24"/>
  <c r="D959" i="28"/>
  <c r="O959" i="28" s="1"/>
  <c r="R864" i="25"/>
  <c r="M959" i="28" s="1"/>
  <c r="O864" i="24"/>
  <c r="M952" i="24"/>
  <c r="J1056" i="28"/>
  <c r="M1185" i="24"/>
  <c r="J1313" i="28"/>
  <c r="J1217" i="28"/>
  <c r="M1098" i="24"/>
  <c r="O1185" i="25"/>
  <c r="K1313" i="28" s="1"/>
  <c r="N1313" i="28" s="1"/>
  <c r="E1313" i="28"/>
  <c r="H1185" i="24"/>
  <c r="J1098" i="24"/>
  <c r="G1217" i="28"/>
  <c r="W1185" i="24"/>
  <c r="H1313" i="28"/>
  <c r="K1185" i="24"/>
  <c r="F1313" i="28"/>
  <c r="H1248" i="28"/>
  <c r="K1126" i="24"/>
  <c r="J1039" i="24"/>
  <c r="G1152" i="28"/>
  <c r="D1280" i="28"/>
  <c r="O1155" i="24"/>
  <c r="I1216" i="28"/>
  <c r="L1097" i="24"/>
  <c r="J1155" i="24"/>
  <c r="G1280" i="28"/>
  <c r="I1068" i="24"/>
  <c r="X1068" i="24" s="1"/>
  <c r="F1184" i="28"/>
  <c r="H958" i="28"/>
  <c r="K863" i="24"/>
  <c r="J1010" i="24"/>
  <c r="G1120" i="28"/>
  <c r="I893" i="24"/>
  <c r="X893" i="24" s="1"/>
  <c r="F991" i="28"/>
  <c r="G864" i="24"/>
  <c r="B959" i="28"/>
  <c r="H1120" i="28"/>
  <c r="K1010" i="24"/>
  <c r="B1216" i="28"/>
  <c r="G1097" i="24"/>
  <c r="K1039" i="24"/>
  <c r="H1152" i="28"/>
  <c r="B1056" i="28"/>
  <c r="G952" i="24"/>
  <c r="J1184" i="28"/>
  <c r="M1068" i="24"/>
  <c r="F1152" i="28"/>
  <c r="I1039" i="24"/>
  <c r="X1039" i="24" s="1"/>
  <c r="M893" i="24"/>
  <c r="J991" i="28"/>
  <c r="R951" i="25"/>
  <c r="M1055" i="28" s="1"/>
  <c r="D1055" i="28"/>
  <c r="O951" i="24"/>
  <c r="D926" i="28"/>
  <c r="O926" i="28" s="1"/>
  <c r="R834" i="25"/>
  <c r="M926" i="28" s="1"/>
  <c r="O834" i="24"/>
  <c r="O979" i="24"/>
  <c r="D1086" i="28"/>
  <c r="R979" i="25"/>
  <c r="M1086" i="28" s="1"/>
  <c r="J892" i="28"/>
  <c r="M803" i="24"/>
  <c r="I1119" i="28"/>
  <c r="L1009" i="24"/>
  <c r="G925" i="28"/>
  <c r="J833" i="24"/>
  <c r="E1279" i="28"/>
  <c r="O1154" i="25"/>
  <c r="K1279" i="28" s="1"/>
  <c r="N1279" i="28" s="1"/>
  <c r="H1154" i="24"/>
  <c r="B1311" i="28"/>
  <c r="G1183" i="24"/>
  <c r="I925" i="28"/>
  <c r="L833" i="24"/>
  <c r="J1125" i="24"/>
  <c r="G1247" i="28"/>
  <c r="K1154" i="24"/>
  <c r="H1279" i="28"/>
  <c r="F1279" i="28"/>
  <c r="O1067" i="25"/>
  <c r="E1183" i="28"/>
  <c r="H1067" i="24"/>
  <c r="J893" i="28"/>
  <c r="M804" i="24"/>
  <c r="O1038" i="24"/>
  <c r="D1151" i="28"/>
  <c r="H1096" i="24"/>
  <c r="E1215" i="28"/>
  <c r="O1096" i="25"/>
  <c r="K1215" i="28" s="1"/>
  <c r="N1215" i="28" s="1"/>
  <c r="G805" i="24"/>
  <c r="B894" i="28"/>
  <c r="J804" i="24"/>
  <c r="G893" i="28"/>
  <c r="I989" i="28"/>
  <c r="L891" i="24"/>
  <c r="I1125" i="24"/>
  <c r="X1125" i="24" s="1"/>
  <c r="F1247" i="28"/>
  <c r="K804" i="24"/>
  <c r="H893" i="28"/>
  <c r="J1151" i="28"/>
  <c r="M1038" i="24"/>
  <c r="G1153" i="24"/>
  <c r="B1278" i="28"/>
  <c r="D956" i="28"/>
  <c r="O956" i="28" s="1"/>
  <c r="R861" i="25"/>
  <c r="M956" i="28" s="1"/>
  <c r="O861" i="24"/>
  <c r="J1118" i="28"/>
  <c r="M1008" i="24"/>
  <c r="G950" i="24"/>
  <c r="B1054" i="28"/>
  <c r="M1153" i="24"/>
  <c r="J1278" i="28"/>
  <c r="J1021" i="28"/>
  <c r="M920" i="24"/>
  <c r="J1037" i="24"/>
  <c r="G1150" i="28"/>
  <c r="W1182" i="24"/>
  <c r="G1182" i="24"/>
  <c r="B1310" i="28"/>
  <c r="J956" i="28"/>
  <c r="M861" i="24"/>
  <c r="I1021" i="28"/>
  <c r="L920" i="24"/>
  <c r="R949" i="25"/>
  <c r="M1053" i="28" s="1"/>
  <c r="D1053" i="28"/>
  <c r="O949" i="24"/>
  <c r="G921" i="24"/>
  <c r="B1022" i="28"/>
  <c r="G833" i="24"/>
  <c r="B925" i="28"/>
  <c r="J1066" i="24"/>
  <c r="G1182" i="28"/>
  <c r="I956" i="28"/>
  <c r="L861" i="24"/>
  <c r="O1037" i="25"/>
  <c r="H1037" i="24"/>
  <c r="E1150" i="28"/>
  <c r="I891" i="24"/>
  <c r="X891" i="24" s="1"/>
  <c r="F989" i="28"/>
  <c r="H1150" i="28"/>
  <c r="K1037" i="24"/>
  <c r="L1094" i="24"/>
  <c r="I1213" i="28"/>
  <c r="G1094" i="24"/>
  <c r="B1213" i="28"/>
  <c r="J1152" i="24"/>
  <c r="G1277" i="28"/>
  <c r="I948" i="24"/>
  <c r="X948" i="24" s="1"/>
  <c r="F1052" i="28"/>
  <c r="L802" i="24"/>
  <c r="I891" i="28"/>
  <c r="L831" i="24"/>
  <c r="I923" i="28"/>
  <c r="H948" i="24"/>
  <c r="O948" i="25"/>
  <c r="E1052" i="28"/>
  <c r="B1053" i="28"/>
  <c r="G949" i="24"/>
  <c r="I773" i="24"/>
  <c r="X773" i="24" s="1"/>
  <c r="F859" i="28"/>
  <c r="G803" i="24"/>
  <c r="B892" i="28"/>
  <c r="H1020" i="28"/>
  <c r="K919" i="24"/>
  <c r="D955" i="28"/>
  <c r="O955" i="28" s="1"/>
  <c r="O860" i="24"/>
  <c r="R860" i="25"/>
  <c r="M955" i="28" s="1"/>
  <c r="M1181" i="24"/>
  <c r="J1309" i="28"/>
  <c r="E1277" i="28"/>
  <c r="O1152" i="25"/>
  <c r="K1277" i="28" s="1"/>
  <c r="N1277" i="28" s="1"/>
  <c r="H1152" i="24"/>
  <c r="J1123" i="24"/>
  <c r="G1245" i="28"/>
  <c r="B860" i="28"/>
  <c r="G774" i="24"/>
  <c r="O802" i="25"/>
  <c r="E891" i="28"/>
  <c r="H802" i="24"/>
  <c r="J827" i="28"/>
  <c r="M744" i="24"/>
  <c r="B1117" i="28"/>
  <c r="G1007" i="24"/>
  <c r="K948" i="24"/>
  <c r="H1052" i="28"/>
  <c r="I743" i="24"/>
  <c r="X743" i="24" s="1"/>
  <c r="F826" i="28"/>
  <c r="J859" i="24"/>
  <c r="G954" i="28"/>
  <c r="L976" i="24"/>
  <c r="I1083" i="28"/>
  <c r="E1212" i="28"/>
  <c r="H1093" i="24"/>
  <c r="O1093" i="25"/>
  <c r="K1212" i="28" s="1"/>
  <c r="N1212" i="28" s="1"/>
  <c r="G987" i="28"/>
  <c r="J889" i="24"/>
  <c r="K976" i="24"/>
  <c r="H1083" i="28"/>
  <c r="M801" i="24"/>
  <c r="J890" i="28"/>
  <c r="G1064" i="24"/>
  <c r="B1180" i="28"/>
  <c r="K889" i="24"/>
  <c r="H987" i="28"/>
  <c r="H890" i="28"/>
  <c r="K801" i="24"/>
  <c r="W1151" i="24"/>
  <c r="O1151" i="25"/>
  <c r="K1276" i="28" s="1"/>
  <c r="N1276" i="28" s="1"/>
  <c r="E1276" i="28"/>
  <c r="H1151" i="24"/>
  <c r="G858" i="28"/>
  <c r="J772" i="24"/>
  <c r="R947" i="25"/>
  <c r="M1051" i="28" s="1"/>
  <c r="D1051" i="28"/>
  <c r="O947" i="24"/>
  <c r="D1308" i="28"/>
  <c r="O1180" i="24"/>
  <c r="H830" i="24"/>
  <c r="O830" i="25"/>
  <c r="E922" i="28"/>
  <c r="H922" i="28"/>
  <c r="K830" i="24"/>
  <c r="E1244" i="28"/>
  <c r="O1122" i="25"/>
  <c r="K1244" i="28" s="1"/>
  <c r="N1244" i="28" s="1"/>
  <c r="H1122" i="24"/>
  <c r="J1064" i="24"/>
  <c r="G1180" i="28"/>
  <c r="L1093" i="24"/>
  <c r="I1212" i="28"/>
  <c r="I987" i="28"/>
  <c r="L889" i="24"/>
  <c r="B1116" i="28"/>
  <c r="G1006" i="24"/>
  <c r="K975" i="24"/>
  <c r="H1082" i="28"/>
  <c r="O1121" i="25"/>
  <c r="K1243" i="28" s="1"/>
  <c r="N1243" i="28" s="1"/>
  <c r="E1243" i="28"/>
  <c r="H1121" i="24"/>
  <c r="G1034" i="24"/>
  <c r="B1147" i="28"/>
  <c r="J1147" i="28"/>
  <c r="M1034" i="24"/>
  <c r="B858" i="28"/>
  <c r="G772" i="24"/>
  <c r="O1121" i="24"/>
  <c r="D1243" i="28"/>
  <c r="I1307" i="28"/>
  <c r="L1179" i="24"/>
  <c r="L975" i="24"/>
  <c r="I1082" i="28"/>
  <c r="B1307" i="28"/>
  <c r="G1179" i="24"/>
  <c r="I975" i="24"/>
  <c r="X975" i="24" s="1"/>
  <c r="F1082" i="28"/>
  <c r="M888" i="24"/>
  <c r="J986" i="28"/>
  <c r="M684" i="24"/>
  <c r="J761" i="28"/>
  <c r="K858" i="24"/>
  <c r="H953" i="28"/>
  <c r="J1179" i="24"/>
  <c r="G1307" i="28"/>
  <c r="H888" i="24"/>
  <c r="O888" i="25"/>
  <c r="E986" i="28"/>
  <c r="I857" i="28"/>
  <c r="L771" i="24"/>
  <c r="O1092" i="25"/>
  <c r="K1211" i="28" s="1"/>
  <c r="N1211" i="28" s="1"/>
  <c r="E1211" i="28"/>
  <c r="H1092" i="24"/>
  <c r="M975" i="24"/>
  <c r="J1082" i="28"/>
  <c r="G1243" i="28"/>
  <c r="J1121" i="24"/>
  <c r="O1034" i="25"/>
  <c r="H1034" i="24"/>
  <c r="E1147" i="28"/>
  <c r="L858" i="24"/>
  <c r="I953" i="28"/>
  <c r="O1063" i="25"/>
  <c r="H1063" i="24"/>
  <c r="E1179" i="28"/>
  <c r="G1242" i="28"/>
  <c r="J1120" i="24"/>
  <c r="O1120" i="24"/>
  <c r="D1242" i="28"/>
  <c r="K1062" i="24"/>
  <c r="H1178" i="28"/>
  <c r="H1033" i="24"/>
  <c r="O1033" i="25"/>
  <c r="E1146" i="28"/>
  <c r="J712" i="24"/>
  <c r="G792" i="28"/>
  <c r="G1306" i="28"/>
  <c r="J1178" i="24"/>
  <c r="B1146" i="28"/>
  <c r="G1033" i="24"/>
  <c r="L857" i="24"/>
  <c r="I952" i="28"/>
  <c r="M857" i="24"/>
  <c r="J952" i="28"/>
  <c r="H945" i="24"/>
  <c r="O945" i="25"/>
  <c r="E1049" i="28"/>
  <c r="R916" i="25"/>
  <c r="M1017" i="28" s="1"/>
  <c r="O916" i="24"/>
  <c r="D1017" i="28"/>
  <c r="I857" i="24"/>
  <c r="X857" i="24" s="1"/>
  <c r="F952" i="28"/>
  <c r="L916" i="24"/>
  <c r="I1017" i="28"/>
  <c r="J1004" i="24"/>
  <c r="G1114" i="28"/>
  <c r="F1306" i="28"/>
  <c r="K1178" i="24"/>
  <c r="H1306" i="28"/>
  <c r="R683" i="25"/>
  <c r="M760" i="28" s="1"/>
  <c r="O683" i="24"/>
  <c r="D760" i="28"/>
  <c r="O760" i="28" s="1"/>
  <c r="M1149" i="24"/>
  <c r="J1274" i="28"/>
  <c r="E1210" i="28"/>
  <c r="H1091" i="24"/>
  <c r="O1091" i="25"/>
  <c r="K1210" i="28" s="1"/>
  <c r="N1210" i="28" s="1"/>
  <c r="R828" i="25"/>
  <c r="M920" i="28" s="1"/>
  <c r="O828" i="24"/>
  <c r="D920" i="28"/>
  <c r="O920" i="28" s="1"/>
  <c r="K799" i="24"/>
  <c r="H888" i="28"/>
  <c r="E888" i="28"/>
  <c r="O799" i="25"/>
  <c r="H799" i="24"/>
  <c r="K1061" i="24"/>
  <c r="H1177" i="28"/>
  <c r="M856" i="24"/>
  <c r="J951" i="28"/>
  <c r="L1090" i="24"/>
  <c r="I1209" i="28"/>
  <c r="G1003" i="24"/>
  <c r="B1113" i="28"/>
  <c r="H1272" i="28"/>
  <c r="F1272" i="28"/>
  <c r="K1147" i="24"/>
  <c r="H1241" i="28"/>
  <c r="K1119" i="24"/>
  <c r="M1148" i="24"/>
  <c r="J1273" i="28"/>
  <c r="H769" i="24"/>
  <c r="O769" i="25"/>
  <c r="E855" i="28"/>
  <c r="M944" i="24"/>
  <c r="J1048" i="28"/>
  <c r="H1145" i="28"/>
  <c r="K1032" i="24"/>
  <c r="O827" i="24"/>
  <c r="D919" i="28"/>
  <c r="O919" i="28" s="1"/>
  <c r="R827" i="25"/>
  <c r="M919" i="28" s="1"/>
  <c r="K740" i="24"/>
  <c r="H823" i="28"/>
  <c r="E1305" i="28"/>
  <c r="O1177" i="25"/>
  <c r="K1305" i="28" s="1"/>
  <c r="N1305" i="28" s="1"/>
  <c r="H1177" i="24"/>
  <c r="R682" i="25"/>
  <c r="M759" i="28" s="1"/>
  <c r="O682" i="24"/>
  <c r="D759" i="28"/>
  <c r="O759" i="28" s="1"/>
  <c r="L798" i="24"/>
  <c r="I887" i="28"/>
  <c r="G1090" i="24"/>
  <c r="B1209" i="28"/>
  <c r="I727" i="28"/>
  <c r="L653" i="24"/>
  <c r="D823" i="28"/>
  <c r="O823" i="28" s="1"/>
  <c r="R740" i="25"/>
  <c r="M823" i="28" s="1"/>
  <c r="O740" i="24"/>
  <c r="G1112" i="28"/>
  <c r="J1002" i="24"/>
  <c r="M682" i="24"/>
  <c r="J759" i="28"/>
  <c r="G727" i="28"/>
  <c r="J653" i="24"/>
  <c r="G1145" i="28"/>
  <c r="J1032" i="24"/>
  <c r="G828" i="24"/>
  <c r="B920" i="28"/>
  <c r="G1148" i="24"/>
  <c r="B1273" i="28"/>
  <c r="L944" i="24"/>
  <c r="I1048" i="28"/>
  <c r="G759" i="28"/>
  <c r="J682" i="24"/>
  <c r="B1176" i="28"/>
  <c r="G1060" i="24"/>
  <c r="H856" i="24"/>
  <c r="E951" i="28"/>
  <c r="O856" i="25"/>
  <c r="G711" i="24"/>
  <c r="B791" i="28"/>
  <c r="J855" i="24"/>
  <c r="G950" i="28"/>
  <c r="H662" i="28"/>
  <c r="K594" i="24"/>
  <c r="G822" i="28"/>
  <c r="J739" i="24"/>
  <c r="O768" i="24"/>
  <c r="R768" i="25"/>
  <c r="M854" i="28" s="1"/>
  <c r="D854" i="28"/>
  <c r="O854" i="28" s="1"/>
  <c r="I826" i="24"/>
  <c r="X826" i="24" s="1"/>
  <c r="F918" i="28"/>
  <c r="H790" i="28"/>
  <c r="K710" i="24"/>
  <c r="I790" i="28"/>
  <c r="L710" i="24"/>
  <c r="I886" i="28"/>
  <c r="L797" i="24"/>
  <c r="G827" i="24"/>
  <c r="B919" i="28"/>
  <c r="B1112" i="28"/>
  <c r="G1002" i="24"/>
  <c r="M826" i="24"/>
  <c r="J918" i="28"/>
  <c r="M885" i="24"/>
  <c r="J983" i="28"/>
  <c r="G1240" i="28"/>
  <c r="J1118" i="24"/>
  <c r="H822" i="28"/>
  <c r="K739" i="24"/>
  <c r="I822" i="28"/>
  <c r="L739" i="24"/>
  <c r="L652" i="24"/>
  <c r="I726" i="28"/>
  <c r="L914" i="24"/>
  <c r="I1015" i="28"/>
  <c r="K885" i="24"/>
  <c r="H983" i="28"/>
  <c r="K623" i="24"/>
  <c r="H694" i="28"/>
  <c r="G595" i="24"/>
  <c r="B663" i="28"/>
  <c r="I1208" i="28"/>
  <c r="L1089" i="24"/>
  <c r="M1118" i="24"/>
  <c r="J1240" i="28"/>
  <c r="I885" i="28"/>
  <c r="L796" i="24"/>
  <c r="I1207" i="28"/>
  <c r="L1088" i="24"/>
  <c r="G917" i="28"/>
  <c r="J825" i="24"/>
  <c r="K564" i="24"/>
  <c r="H629" i="28"/>
  <c r="R738" i="25"/>
  <c r="M821" i="28" s="1"/>
  <c r="D821" i="28"/>
  <c r="O821" i="28" s="1"/>
  <c r="O738" i="24"/>
  <c r="G855" i="24"/>
  <c r="B950" i="28"/>
  <c r="F949" i="28"/>
  <c r="I854" i="24"/>
  <c r="X854" i="24" s="1"/>
  <c r="E629" i="28"/>
  <c r="H564" i="24"/>
  <c r="O564" i="25"/>
  <c r="J693" i="28"/>
  <c r="M622" i="24"/>
  <c r="R651" i="25"/>
  <c r="M725" i="28" s="1"/>
  <c r="D725" i="28"/>
  <c r="O725" i="28" s="1"/>
  <c r="O651" i="24"/>
  <c r="E1014" i="28"/>
  <c r="O913" i="25"/>
  <c r="H913" i="24"/>
  <c r="F757" i="28"/>
  <c r="I680" i="24"/>
  <c r="X680" i="24" s="1"/>
  <c r="G757" i="28"/>
  <c r="J680" i="24"/>
  <c r="H1029" i="24"/>
  <c r="O1029" i="25"/>
  <c r="E1142" i="28"/>
  <c r="I1001" i="24"/>
  <c r="X1001" i="24" s="1"/>
  <c r="F1111" i="28"/>
  <c r="H1207" i="28"/>
  <c r="K1088" i="24"/>
  <c r="I1271" i="28"/>
  <c r="L1146" i="24"/>
  <c r="I1111" i="28"/>
  <c r="L1001" i="24"/>
  <c r="I1303" i="28"/>
  <c r="L1175" i="24"/>
  <c r="B758" i="28"/>
  <c r="G681" i="24"/>
  <c r="K767" i="24"/>
  <c r="H853" i="28"/>
  <c r="G768" i="24"/>
  <c r="B854" i="28"/>
  <c r="G949" i="28"/>
  <c r="J854" i="24"/>
  <c r="K825" i="24"/>
  <c r="H917" i="28"/>
  <c r="M1175" i="24"/>
  <c r="J1303" i="28"/>
  <c r="I1014" i="28"/>
  <c r="L913" i="24"/>
  <c r="E949" i="28"/>
  <c r="O854" i="25"/>
  <c r="H854" i="24"/>
  <c r="G1058" i="24"/>
  <c r="B1174" i="28"/>
  <c r="G943" i="24"/>
  <c r="B1047" i="28"/>
  <c r="G885" i="24"/>
  <c r="B983" i="28"/>
  <c r="D1110" i="28"/>
  <c r="O1000" i="24"/>
  <c r="R680" i="25"/>
  <c r="M757" i="28" s="1"/>
  <c r="D757" i="28"/>
  <c r="O757" i="28" s="1"/>
  <c r="O680" i="24"/>
  <c r="J738" i="24"/>
  <c r="G821" i="28"/>
  <c r="O1088" i="25"/>
  <c r="K1207" i="28" s="1"/>
  <c r="N1207" i="28" s="1"/>
  <c r="H1088" i="24"/>
  <c r="E1207" i="28"/>
  <c r="D1270" i="28"/>
  <c r="O1145" i="24"/>
  <c r="I592" i="24"/>
  <c r="X592" i="24" s="1"/>
  <c r="F660" i="28"/>
  <c r="F1110" i="28"/>
  <c r="I1000" i="24"/>
  <c r="X1000" i="24" s="1"/>
  <c r="J621" i="24"/>
  <c r="G692" i="28"/>
  <c r="G948" i="28"/>
  <c r="J853" i="24"/>
  <c r="J912" i="24"/>
  <c r="G1013" i="28"/>
  <c r="G1000" i="24"/>
  <c r="B1110" i="28"/>
  <c r="G593" i="24"/>
  <c r="B661" i="28"/>
  <c r="L853" i="24"/>
  <c r="I948" i="28"/>
  <c r="O1115" i="25"/>
  <c r="K1237" i="28" s="1"/>
  <c r="N1237" i="28" s="1"/>
  <c r="E1237" i="28"/>
  <c r="H1115" i="24"/>
  <c r="K883" i="24"/>
  <c r="H981" i="28"/>
  <c r="J970" i="24"/>
  <c r="G1077" i="28"/>
  <c r="B1238" i="28"/>
  <c r="G1116" i="24"/>
  <c r="L1145" i="24"/>
  <c r="I1270" i="28"/>
  <c r="R708" i="25"/>
  <c r="M788" i="28" s="1"/>
  <c r="O708" i="24"/>
  <c r="D788" i="28"/>
  <c r="O788" i="28" s="1"/>
  <c r="G1174" i="24"/>
  <c r="B1302" i="28"/>
  <c r="G535" i="24"/>
  <c r="B597" i="28"/>
  <c r="R563" i="25"/>
  <c r="M628" i="28" s="1"/>
  <c r="O563" i="24"/>
  <c r="D628" i="28"/>
  <c r="O628" i="28" s="1"/>
  <c r="I534" i="24"/>
  <c r="X534" i="24" s="1"/>
  <c r="F596" i="28"/>
  <c r="K563" i="24"/>
  <c r="H628" i="28"/>
  <c r="K737" i="24"/>
  <c r="H820" i="28"/>
  <c r="I912" i="24"/>
  <c r="X912" i="24" s="1"/>
  <c r="F1013" i="28"/>
  <c r="D1077" i="28"/>
  <c r="R970" i="25"/>
  <c r="M1077" i="28" s="1"/>
  <c r="O970" i="24"/>
  <c r="O941" i="24"/>
  <c r="D1045" i="28"/>
  <c r="R941" i="25"/>
  <c r="M1045" i="28" s="1"/>
  <c r="G1173" i="24"/>
  <c r="B1301" i="28"/>
  <c r="G767" i="24"/>
  <c r="B853" i="28"/>
  <c r="I1013" i="28"/>
  <c r="L912" i="24"/>
  <c r="E916" i="28"/>
  <c r="H824" i="24"/>
  <c r="O824" i="25"/>
  <c r="R912" i="25"/>
  <c r="M1013" i="28" s="1"/>
  <c r="O912" i="24"/>
  <c r="D1013" i="28"/>
  <c r="K621" i="24"/>
  <c r="H692" i="28"/>
  <c r="M765" i="24"/>
  <c r="J851" i="28"/>
  <c r="G912" i="24"/>
  <c r="B1013" i="28"/>
  <c r="O533" i="25"/>
  <c r="E595" i="28"/>
  <c r="H533" i="24"/>
  <c r="J1000" i="24"/>
  <c r="G1110" i="28"/>
  <c r="J1076" i="28"/>
  <c r="M969" i="24"/>
  <c r="G594" i="28"/>
  <c r="J532" i="24"/>
  <c r="G723" i="28"/>
  <c r="J649" i="24"/>
  <c r="L735" i="24"/>
  <c r="I818" i="28"/>
  <c r="F594" i="28"/>
  <c r="I532" i="24"/>
  <c r="X532" i="24" s="1"/>
  <c r="O999" i="24"/>
  <c r="D1109" i="28"/>
  <c r="R736" i="25"/>
  <c r="M819" i="28" s="1"/>
  <c r="O736" i="24"/>
  <c r="D819" i="28"/>
  <c r="O819" i="28" s="1"/>
  <c r="I678" i="24"/>
  <c r="X678" i="24" s="1"/>
  <c r="F755" i="28"/>
  <c r="J979" i="28"/>
  <c r="M881" i="24"/>
  <c r="G1172" i="24"/>
  <c r="B1300" i="28"/>
  <c r="J1028" i="24"/>
  <c r="G1141" i="28"/>
  <c r="J1142" i="24"/>
  <c r="G1267" i="28"/>
  <c r="M736" i="24"/>
  <c r="J819" i="28"/>
  <c r="I911" i="24"/>
  <c r="X911" i="24" s="1"/>
  <c r="F1012" i="28"/>
  <c r="D1236" i="28"/>
  <c r="O1114" i="24"/>
  <c r="O561" i="24"/>
  <c r="R561" i="25"/>
  <c r="M626" i="28" s="1"/>
  <c r="D626" i="28"/>
  <c r="O626" i="28" s="1"/>
  <c r="M999" i="24"/>
  <c r="J1109" i="28"/>
  <c r="B660" i="28"/>
  <c r="G592" i="24"/>
  <c r="W1144" i="24"/>
  <c r="J940" i="24"/>
  <c r="G1044" i="28"/>
  <c r="H1268" i="28"/>
  <c r="F1268" i="28"/>
  <c r="K1143" i="24"/>
  <c r="H595" i="28"/>
  <c r="K533" i="24"/>
  <c r="I882" i="24"/>
  <c r="X882" i="24" s="1"/>
  <c r="F980" i="28"/>
  <c r="K649" i="24"/>
  <c r="H723" i="28"/>
  <c r="F1300" i="28"/>
  <c r="H1300" i="28"/>
  <c r="K1172" i="24"/>
  <c r="L736" i="24"/>
  <c r="I819" i="28"/>
  <c r="O852" i="24"/>
  <c r="D947" i="28"/>
  <c r="O947" i="28" s="1"/>
  <c r="R852" i="25"/>
  <c r="M947" i="28" s="1"/>
  <c r="I1109" i="28"/>
  <c r="L999" i="24"/>
  <c r="R678" i="25"/>
  <c r="M755" i="28" s="1"/>
  <c r="O678" i="24"/>
  <c r="D755" i="28"/>
  <c r="O755" i="28" s="1"/>
  <c r="M911" i="24"/>
  <c r="J1012" i="28"/>
  <c r="M1143" i="24"/>
  <c r="J1268" i="28"/>
  <c r="G1012" i="28"/>
  <c r="J911" i="24"/>
  <c r="H627" i="28"/>
  <c r="K562" i="24"/>
  <c r="M1115" i="24"/>
  <c r="J1237" i="28"/>
  <c r="I1085" i="24"/>
  <c r="X1085" i="24" s="1"/>
  <c r="F1204" i="28"/>
  <c r="O647" i="25"/>
  <c r="E721" i="28"/>
  <c r="H647" i="24"/>
  <c r="O502" i="25"/>
  <c r="E561" i="28"/>
  <c r="H502" i="24"/>
  <c r="W1142" i="24"/>
  <c r="R822" i="25"/>
  <c r="M914" i="28" s="1"/>
  <c r="O822" i="24"/>
  <c r="D914" i="28"/>
  <c r="O914" i="28" s="1"/>
  <c r="E977" i="28"/>
  <c r="H879" i="24"/>
  <c r="O879" i="25"/>
  <c r="L677" i="24"/>
  <c r="I754" i="28"/>
  <c r="M910" i="24"/>
  <c r="J1011" i="28"/>
  <c r="H677" i="24"/>
  <c r="O677" i="25"/>
  <c r="E754" i="28"/>
  <c r="E1267" i="28"/>
  <c r="O1142" i="25"/>
  <c r="H1142" i="24"/>
  <c r="I939" i="24"/>
  <c r="X939" i="24" s="1"/>
  <c r="F1043" i="28"/>
  <c r="F786" i="28"/>
  <c r="I706" i="24"/>
  <c r="X706" i="24" s="1"/>
  <c r="R590" i="25"/>
  <c r="M658" i="28" s="1"/>
  <c r="D658" i="28"/>
  <c r="O658" i="28" s="1"/>
  <c r="O590" i="24"/>
  <c r="K735" i="24"/>
  <c r="H818" i="28"/>
  <c r="J1236" i="28"/>
  <c r="M1114" i="24"/>
  <c r="E1234" i="28"/>
  <c r="O1112" i="25"/>
  <c r="H1112" i="24"/>
  <c r="I647" i="24"/>
  <c r="X647" i="24" s="1"/>
  <c r="F721" i="28"/>
  <c r="J881" i="24"/>
  <c r="G979" i="28"/>
  <c r="K881" i="24"/>
  <c r="H979" i="28"/>
  <c r="D818" i="28"/>
  <c r="O818" i="28" s="1"/>
  <c r="R735" i="25"/>
  <c r="M818" i="28" s="1"/>
  <c r="O735" i="24"/>
  <c r="D1172" i="28"/>
  <c r="O1056" i="24"/>
  <c r="K938" i="24"/>
  <c r="H1042" i="28"/>
  <c r="O1027" i="25"/>
  <c r="H1027" i="24"/>
  <c r="E1140" i="28"/>
  <c r="K939" i="24"/>
  <c r="H1043" i="28"/>
  <c r="O1027" i="24"/>
  <c r="D1140" i="28"/>
  <c r="O764" i="24"/>
  <c r="R764" i="25"/>
  <c r="M850" i="28" s="1"/>
  <c r="D850" i="28"/>
  <c r="O850" i="28" s="1"/>
  <c r="I881" i="24"/>
  <c r="X881" i="24" s="1"/>
  <c r="F979" i="28"/>
  <c r="L1085" i="24"/>
  <c r="I1204" i="28"/>
  <c r="I1011" i="28"/>
  <c r="L910" i="24"/>
  <c r="D786" i="28"/>
  <c r="O786" i="28" s="1"/>
  <c r="R706" i="25"/>
  <c r="M786" i="28" s="1"/>
  <c r="O706" i="24"/>
  <c r="I626" i="28"/>
  <c r="L561" i="24"/>
  <c r="H1171" i="28"/>
  <c r="K1055" i="24"/>
  <c r="D594" i="28"/>
  <c r="O594" i="28" s="1"/>
  <c r="O532" i="24"/>
  <c r="R532" i="25"/>
  <c r="M594" i="28" s="1"/>
  <c r="H735" i="24"/>
  <c r="O735" i="25"/>
  <c r="E818" i="28"/>
  <c r="J1234" i="28"/>
  <c r="M1112" i="24"/>
  <c r="J502" i="24"/>
  <c r="G561" i="28"/>
  <c r="J1053" i="24"/>
  <c r="G1169" i="28"/>
  <c r="K531" i="24"/>
  <c r="H593" i="28"/>
  <c r="M763" i="24"/>
  <c r="J849" i="28"/>
  <c r="G793" i="24"/>
  <c r="B882" i="28"/>
  <c r="J753" i="28"/>
  <c r="M676" i="24"/>
  <c r="I705" i="24"/>
  <c r="X705" i="24" s="1"/>
  <c r="F785" i="28"/>
  <c r="K820" i="24"/>
  <c r="H912" i="28"/>
  <c r="O472" i="24"/>
  <c r="D528" i="28"/>
  <c r="O528" i="28" s="1"/>
  <c r="R472" i="25"/>
  <c r="M528" i="28" s="1"/>
  <c r="I821" i="24"/>
  <c r="X821" i="24" s="1"/>
  <c r="F913" i="28"/>
  <c r="H763" i="24"/>
  <c r="O763" i="25"/>
  <c r="E849" i="28"/>
  <c r="G764" i="24"/>
  <c r="B850" i="28"/>
  <c r="G1112" i="24"/>
  <c r="B1234" i="28"/>
  <c r="I1139" i="28"/>
  <c r="L1026" i="24"/>
  <c r="G503" i="24"/>
  <c r="B562" i="28"/>
  <c r="I850" i="24"/>
  <c r="X850" i="24" s="1"/>
  <c r="F945" i="28"/>
  <c r="G721" i="28"/>
  <c r="J647" i="24"/>
  <c r="O1084" i="24"/>
  <c r="D1203" i="28"/>
  <c r="L588" i="24"/>
  <c r="I656" i="28"/>
  <c r="J625" i="28"/>
  <c r="M560" i="24"/>
  <c r="J618" i="24"/>
  <c r="G689" i="28"/>
  <c r="M705" i="24"/>
  <c r="J785" i="28"/>
  <c r="K967" i="24"/>
  <c r="H1074" i="28"/>
  <c r="I997" i="24"/>
  <c r="X997" i="24" s="1"/>
  <c r="F1107" i="28"/>
  <c r="I1171" i="28"/>
  <c r="L1055" i="24"/>
  <c r="O588" i="24"/>
  <c r="R588" i="25"/>
  <c r="M656" i="28" s="1"/>
  <c r="D656" i="28"/>
  <c r="O656" i="28" s="1"/>
  <c r="J909" i="24"/>
  <c r="G1010" i="28"/>
  <c r="R849" i="25"/>
  <c r="M944" i="28" s="1"/>
  <c r="O849" i="24"/>
  <c r="D944" i="28"/>
  <c r="O944" i="28" s="1"/>
  <c r="K617" i="24"/>
  <c r="H688" i="28"/>
  <c r="D1073" i="28"/>
  <c r="O966" i="24"/>
  <c r="R966" i="25"/>
  <c r="M1073" i="28" s="1"/>
  <c r="I559" i="24"/>
  <c r="X559" i="24" s="1"/>
  <c r="F624" i="28"/>
  <c r="M530" i="24"/>
  <c r="J592" i="28"/>
  <c r="K1054" i="24"/>
  <c r="H1170" i="28"/>
  <c r="M849" i="24"/>
  <c r="J944" i="28"/>
  <c r="H588" i="24"/>
  <c r="O588" i="25"/>
  <c r="E656" i="28"/>
  <c r="I1169" i="28"/>
  <c r="L1053" i="24"/>
  <c r="F1170" i="28"/>
  <c r="I1054" i="24"/>
  <c r="X1054" i="24" s="1"/>
  <c r="J588" i="24"/>
  <c r="G656" i="28"/>
  <c r="O704" i="24"/>
  <c r="R704" i="25"/>
  <c r="M784" i="28" s="1"/>
  <c r="D784" i="28"/>
  <c r="O784" i="28" s="1"/>
  <c r="J560" i="28"/>
  <c r="M501" i="24"/>
  <c r="G763" i="24"/>
  <c r="B849" i="28"/>
  <c r="J1170" i="28"/>
  <c r="M1054" i="24"/>
  <c r="G473" i="24"/>
  <c r="B529" i="28"/>
  <c r="I1202" i="28"/>
  <c r="L1083" i="24"/>
  <c r="O501" i="24"/>
  <c r="D560" i="28"/>
  <c r="O560" i="28" s="1"/>
  <c r="R501" i="25"/>
  <c r="M560" i="28" s="1"/>
  <c r="F1138" i="28"/>
  <c r="I1025" i="24"/>
  <c r="X1025" i="24" s="1"/>
  <c r="G647" i="24"/>
  <c r="B721" i="28"/>
  <c r="J675" i="24"/>
  <c r="G752" i="28"/>
  <c r="F1202" i="28"/>
  <c r="I1083" i="24"/>
  <c r="X1083" i="24" s="1"/>
  <c r="I733" i="24"/>
  <c r="X733" i="24" s="1"/>
  <c r="F816" i="28"/>
  <c r="H1083" i="24"/>
  <c r="E1202" i="28"/>
  <c r="O1083" i="25"/>
  <c r="K1202" i="28" s="1"/>
  <c r="N1202" i="28" s="1"/>
  <c r="F752" i="28"/>
  <c r="I675" i="24"/>
  <c r="X675" i="24" s="1"/>
  <c r="I560" i="28"/>
  <c r="L501" i="24"/>
  <c r="R908" i="25"/>
  <c r="M1009" i="28" s="1"/>
  <c r="O908" i="24"/>
  <c r="D1009" i="28"/>
  <c r="L936" i="24"/>
  <c r="I1040" i="28"/>
  <c r="O1082" i="25"/>
  <c r="K1558" i="46" s="1"/>
  <c r="E1201" i="28"/>
  <c r="H1082" i="24"/>
  <c r="L587" i="24"/>
  <c r="I655" i="28"/>
  <c r="B848" i="28"/>
  <c r="G762" i="24"/>
  <c r="H1201" i="28"/>
  <c r="K1082" i="24"/>
  <c r="I783" i="28"/>
  <c r="L703" i="24"/>
  <c r="L413" i="24"/>
  <c r="I463" i="28"/>
  <c r="J819" i="24"/>
  <c r="G911" i="28"/>
  <c r="J761" i="24"/>
  <c r="G847" i="28"/>
  <c r="R965" i="25"/>
  <c r="M1072" i="28" s="1"/>
  <c r="O965" i="24"/>
  <c r="D1072" i="28"/>
  <c r="B752" i="28"/>
  <c r="G675" i="24"/>
  <c r="H645" i="24"/>
  <c r="O645" i="25"/>
  <c r="E719" i="28"/>
  <c r="I995" i="24"/>
  <c r="X995" i="24" s="1"/>
  <c r="F1105" i="28"/>
  <c r="G1168" i="28"/>
  <c r="J1052" i="24"/>
  <c r="G976" i="28"/>
  <c r="J878" i="24"/>
  <c r="J965" i="24"/>
  <c r="G1072" i="28"/>
  <c r="E1072" i="28"/>
  <c r="H965" i="24"/>
  <c r="O965" i="25"/>
  <c r="H761" i="24"/>
  <c r="O761" i="25"/>
  <c r="E847" i="28"/>
  <c r="I587" i="24"/>
  <c r="X587" i="24" s="1"/>
  <c r="F655" i="28"/>
  <c r="G1023" i="24"/>
  <c r="B1136" i="28"/>
  <c r="L878" i="24"/>
  <c r="I976" i="28"/>
  <c r="F559" i="28"/>
  <c r="I500" i="24"/>
  <c r="X500" i="24" s="1"/>
  <c r="D655" i="28"/>
  <c r="O655" i="28" s="1"/>
  <c r="R587" i="25"/>
  <c r="M655" i="28" s="1"/>
  <c r="O587" i="24"/>
  <c r="R848" i="25"/>
  <c r="M943" i="28" s="1"/>
  <c r="O848" i="24"/>
  <c r="D943" i="28"/>
  <c r="O943" i="28" s="1"/>
  <c r="I761" i="24"/>
  <c r="X761" i="24" s="1"/>
  <c r="F847" i="28"/>
  <c r="D751" i="28"/>
  <c r="O751" i="28" s="1"/>
  <c r="R674" i="25"/>
  <c r="M751" i="28" s="1"/>
  <c r="O674" i="24"/>
  <c r="K529" i="24"/>
  <c r="H591" i="28"/>
  <c r="J1201" i="28"/>
  <c r="M1082" i="24"/>
  <c r="O674" i="25"/>
  <c r="E751" i="28"/>
  <c r="H674" i="24"/>
  <c r="R936" i="25"/>
  <c r="M1040" i="28" s="1"/>
  <c r="O936" i="24"/>
  <c r="D1040" i="28"/>
  <c r="B528" i="28"/>
  <c r="G472" i="24"/>
  <c r="H790" i="24"/>
  <c r="O790" i="25"/>
  <c r="E879" i="28"/>
  <c r="G355" i="24"/>
  <c r="B399" i="28"/>
  <c r="I528" i="24"/>
  <c r="X528" i="24" s="1"/>
  <c r="F590" i="28"/>
  <c r="G936" i="24"/>
  <c r="B1040" i="28"/>
  <c r="O964" i="25"/>
  <c r="H964" i="24"/>
  <c r="E1071" i="28"/>
  <c r="O1022" i="25"/>
  <c r="K1485" i="46" s="1"/>
  <c r="E1135" i="28"/>
  <c r="H1022" i="24"/>
  <c r="I789" i="24"/>
  <c r="X789" i="24" s="1"/>
  <c r="F878" i="28"/>
  <c r="K586" i="24"/>
  <c r="H654" i="28"/>
  <c r="M528" i="24"/>
  <c r="J590" i="28"/>
  <c r="K528" i="24"/>
  <c r="H590" i="28"/>
  <c r="I383" i="24"/>
  <c r="X383" i="24" s="1"/>
  <c r="F430" i="28"/>
  <c r="L557" i="24"/>
  <c r="I622" i="28"/>
  <c r="R731" i="25"/>
  <c r="M814" i="28" s="1"/>
  <c r="O731" i="24"/>
  <c r="D814" i="28"/>
  <c r="O814" i="28" s="1"/>
  <c r="I847" i="24"/>
  <c r="X847" i="24" s="1"/>
  <c r="F942" i="28"/>
  <c r="J644" i="24"/>
  <c r="G718" i="28"/>
  <c r="B879" i="28"/>
  <c r="G790" i="24"/>
  <c r="R877" i="25"/>
  <c r="M975" i="28" s="1"/>
  <c r="O877" i="24"/>
  <c r="D975" i="28"/>
  <c r="L702" i="24"/>
  <c r="I782" i="28"/>
  <c r="F750" i="28"/>
  <c r="I673" i="24"/>
  <c r="X673" i="24" s="1"/>
  <c r="H558" i="28"/>
  <c r="K499" i="24"/>
  <c r="L789" i="24"/>
  <c r="I878" i="28"/>
  <c r="K906" i="24"/>
  <c r="H1007" i="28"/>
  <c r="R499" i="25"/>
  <c r="M558" i="28" s="1"/>
  <c r="D558" i="28"/>
  <c r="O558" i="28" s="1"/>
  <c r="O499" i="24"/>
  <c r="M877" i="24"/>
  <c r="J975" i="28"/>
  <c r="G462" i="28"/>
  <c r="J412" i="24"/>
  <c r="R354" i="25"/>
  <c r="M398" i="28" s="1"/>
  <c r="D398" i="28"/>
  <c r="O398" i="28" s="1"/>
  <c r="O354" i="24"/>
  <c r="O935" i="25"/>
  <c r="E1039" i="28"/>
  <c r="H935" i="24"/>
  <c r="L906" i="24"/>
  <c r="I1007" i="28"/>
  <c r="J702" i="24"/>
  <c r="G782" i="28"/>
  <c r="I381" i="24"/>
  <c r="X381" i="24" s="1"/>
  <c r="F428" i="28"/>
  <c r="R324" i="25"/>
  <c r="M365" i="28" s="1"/>
  <c r="D365" i="28"/>
  <c r="O365" i="28" s="1"/>
  <c r="O324" i="24"/>
  <c r="B878" i="28"/>
  <c r="G789" i="24"/>
  <c r="G964" i="24"/>
  <c r="B1071" i="28"/>
  <c r="G941" i="28"/>
  <c r="J846" i="24"/>
  <c r="J525" i="28"/>
  <c r="M469" i="24"/>
  <c r="L759" i="24"/>
  <c r="I845" i="28"/>
  <c r="K729" i="24"/>
  <c r="H812" i="28"/>
  <c r="I439" i="24"/>
  <c r="X439" i="24" s="1"/>
  <c r="F492" i="28"/>
  <c r="L846" i="24"/>
  <c r="I941" i="28"/>
  <c r="L382" i="24"/>
  <c r="I429" i="28"/>
  <c r="H905" i="24"/>
  <c r="O905" i="25"/>
  <c r="E1006" i="28"/>
  <c r="I493" i="28"/>
  <c r="L440" i="24"/>
  <c r="G877" i="24"/>
  <c r="B975" i="28"/>
  <c r="J788" i="24"/>
  <c r="G877" i="28"/>
  <c r="B814" i="28"/>
  <c r="G731" i="24"/>
  <c r="G615" i="24"/>
  <c r="B686" i="28"/>
  <c r="B366" i="28"/>
  <c r="G325" i="24"/>
  <c r="M324" i="24"/>
  <c r="J365" i="28"/>
  <c r="O527" i="24"/>
  <c r="D589" i="28"/>
  <c r="O589" i="28" s="1"/>
  <c r="R527" i="25"/>
  <c r="M589" i="28" s="1"/>
  <c r="H904" i="24"/>
  <c r="E1005" i="28"/>
  <c r="O904" i="25"/>
  <c r="I876" i="24"/>
  <c r="X876" i="24" s="1"/>
  <c r="F974" i="28"/>
  <c r="H493" i="28"/>
  <c r="K440" i="24"/>
  <c r="K671" i="24"/>
  <c r="H748" i="28"/>
  <c r="M846" i="24"/>
  <c r="J941" i="28"/>
  <c r="I846" i="24"/>
  <c r="X846" i="24" s="1"/>
  <c r="F941" i="28"/>
  <c r="M788" i="24"/>
  <c r="J877" i="28"/>
  <c r="M963" i="24"/>
  <c r="J1070" i="28"/>
  <c r="G493" i="28"/>
  <c r="J440" i="24"/>
  <c r="O875" i="24"/>
  <c r="R875" i="25"/>
  <c r="M973" i="28" s="1"/>
  <c r="D973" i="28"/>
  <c r="H429" i="28"/>
  <c r="K382" i="24"/>
  <c r="I265" i="24"/>
  <c r="X265" i="24" s="1"/>
  <c r="F300" i="28"/>
  <c r="I932" i="24"/>
  <c r="X932" i="24" s="1"/>
  <c r="F1036" i="28"/>
  <c r="B493" i="28"/>
  <c r="G440" i="24"/>
  <c r="R555" i="25"/>
  <c r="M620" i="28" s="1"/>
  <c r="O555" i="24"/>
  <c r="D620" i="28"/>
  <c r="O620" i="28" s="1"/>
  <c r="J933" i="24"/>
  <c r="G1037" i="28"/>
  <c r="R700" i="25"/>
  <c r="M780" i="28" s="1"/>
  <c r="O700" i="24"/>
  <c r="D780" i="28"/>
  <c r="O780" i="28" s="1"/>
  <c r="I178" i="24"/>
  <c r="X178" i="24" s="1"/>
  <c r="F204" i="28"/>
  <c r="G1005" i="28"/>
  <c r="J904" i="24"/>
  <c r="G203" i="28"/>
  <c r="J177" i="24"/>
  <c r="J1069" i="28"/>
  <c r="M962" i="24"/>
  <c r="G527" i="24"/>
  <c r="B589" i="28"/>
  <c r="D235" i="28"/>
  <c r="O235" i="28" s="1"/>
  <c r="O206" i="24"/>
  <c r="R206" i="25"/>
  <c r="M235" i="28" s="1"/>
  <c r="O932" i="25"/>
  <c r="I932" i="47" s="1"/>
  <c r="E1036" i="28"/>
  <c r="H932" i="24"/>
  <c r="H908" i="28"/>
  <c r="K816" i="24"/>
  <c r="H293" i="24"/>
  <c r="E331" i="28"/>
  <c r="O293" i="25"/>
  <c r="I584" i="24"/>
  <c r="X584" i="24" s="1"/>
  <c r="F652" i="28"/>
  <c r="G204" i="28"/>
  <c r="J178" i="24"/>
  <c r="G730" i="24"/>
  <c r="B813" i="28"/>
  <c r="J427" i="28"/>
  <c r="M380" i="24"/>
  <c r="J294" i="24"/>
  <c r="G332" i="28"/>
  <c r="H460" i="28"/>
  <c r="K410" i="24"/>
  <c r="G934" i="24"/>
  <c r="B1038" i="28"/>
  <c r="J299" i="28"/>
  <c r="M264" i="24"/>
  <c r="O149" i="24"/>
  <c r="R149" i="25"/>
  <c r="M172" i="28" s="1"/>
  <c r="D172" i="28"/>
  <c r="O172" i="28" s="1"/>
  <c r="H106" i="28"/>
  <c r="K89" i="24"/>
  <c r="D459" i="28"/>
  <c r="O459" i="28" s="1"/>
  <c r="O409" i="24"/>
  <c r="R409" i="25"/>
  <c r="M459" i="28" s="1"/>
  <c r="K758" i="24"/>
  <c r="H844" i="28"/>
  <c r="K670" i="24"/>
  <c r="H747" i="28"/>
  <c r="D204" i="28"/>
  <c r="O204" i="28" s="1"/>
  <c r="O178" i="24"/>
  <c r="R178" i="25"/>
  <c r="M204" i="28" s="1"/>
  <c r="I651" i="28"/>
  <c r="L583" i="24"/>
  <c r="B300" i="28"/>
  <c r="G265" i="24"/>
  <c r="K148" i="24"/>
  <c r="H171" i="28"/>
  <c r="G498" i="24"/>
  <c r="B557" i="28"/>
  <c r="R758" i="25"/>
  <c r="M844" i="28" s="1"/>
  <c r="O758" i="24"/>
  <c r="D844" i="28"/>
  <c r="O844" i="28" s="1"/>
  <c r="I874" i="24"/>
  <c r="X874" i="24" s="1"/>
  <c r="F972" i="28"/>
  <c r="L90" i="24"/>
  <c r="I107" i="28"/>
  <c r="K439" i="24"/>
  <c r="H492" i="28"/>
  <c r="E940" i="28"/>
  <c r="H845" i="24"/>
  <c r="O845" i="25"/>
  <c r="G1004" i="28"/>
  <c r="J903" i="24"/>
  <c r="Y61" i="24"/>
  <c r="Z61" i="24"/>
  <c r="I683" i="28"/>
  <c r="L612" i="24"/>
  <c r="L613" i="24"/>
  <c r="I684" i="28"/>
  <c r="F396" i="28"/>
  <c r="I352" i="24"/>
  <c r="X352" i="24" s="1"/>
  <c r="H427" i="28"/>
  <c r="K380" i="24"/>
  <c r="G643" i="24"/>
  <c r="B717" i="28"/>
  <c r="E140" i="28"/>
  <c r="O120" i="25"/>
  <c r="H120" i="24"/>
  <c r="L816" i="24"/>
  <c r="I908" i="28"/>
  <c r="L757" i="24"/>
  <c r="I843" i="28"/>
  <c r="K409" i="24"/>
  <c r="H459" i="28"/>
  <c r="K756" i="24"/>
  <c r="H842" i="28"/>
  <c r="E907" i="28"/>
  <c r="H815" i="24"/>
  <c r="O815" i="25"/>
  <c r="R554" i="25"/>
  <c r="M619" i="28" s="1"/>
  <c r="O554" i="24"/>
  <c r="D619" i="28"/>
  <c r="O619" i="28" s="1"/>
  <c r="R176" i="25"/>
  <c r="M202" i="28" s="1"/>
  <c r="D202" i="28"/>
  <c r="O202" i="28" s="1"/>
  <c r="O176" i="24"/>
  <c r="H426" i="28"/>
  <c r="K379" i="24"/>
  <c r="H105" i="28"/>
  <c r="K88" i="24"/>
  <c r="D843" i="28"/>
  <c r="O843" i="28" s="1"/>
  <c r="R757" i="25"/>
  <c r="M843" i="28" s="1"/>
  <c r="O757" i="24"/>
  <c r="G363" i="28"/>
  <c r="J322" i="24"/>
  <c r="J815" i="24"/>
  <c r="G907" i="28"/>
  <c r="B140" i="28"/>
  <c r="G120" i="24"/>
  <c r="G294" i="24"/>
  <c r="B332" i="28"/>
  <c r="I490" i="28"/>
  <c r="L437" i="24"/>
  <c r="K408" i="24"/>
  <c r="H458" i="28"/>
  <c r="K264" i="24"/>
  <c r="H299" i="28"/>
  <c r="I699" i="24"/>
  <c r="X699" i="24" s="1"/>
  <c r="F779" i="28"/>
  <c r="G845" i="24"/>
  <c r="B940" i="28"/>
  <c r="H235" i="28"/>
  <c r="K206" i="24"/>
  <c r="H939" i="28"/>
  <c r="K844" i="24"/>
  <c r="R582" i="25"/>
  <c r="M650" i="28" s="1"/>
  <c r="D650" i="28"/>
  <c r="O650" i="28" s="1"/>
  <c r="O582" i="24"/>
  <c r="I554" i="24"/>
  <c r="X554" i="24" s="1"/>
  <c r="F619" i="28"/>
  <c r="O351" i="24"/>
  <c r="R351" i="25"/>
  <c r="M395" i="28" s="1"/>
  <c r="D395" i="28"/>
  <c r="O395" i="28" s="1"/>
  <c r="M496" i="24"/>
  <c r="J555" i="28"/>
  <c r="M148" i="24"/>
  <c r="J171" i="28"/>
  <c r="H907" i="28"/>
  <c r="K815" i="24"/>
  <c r="H266" i="28"/>
  <c r="K234" i="24"/>
  <c r="M583" i="24"/>
  <c r="J651" i="28"/>
  <c r="B428" i="28"/>
  <c r="G381" i="24"/>
  <c r="I618" i="28"/>
  <c r="L553" i="24"/>
  <c r="G906" i="28"/>
  <c r="J814" i="24"/>
  <c r="H651" i="28"/>
  <c r="K583" i="24"/>
  <c r="K525" i="24"/>
  <c r="H587" i="28"/>
  <c r="J669" i="24"/>
  <c r="G746" i="28"/>
  <c r="B299" i="28"/>
  <c r="G264" i="24"/>
  <c r="B171" i="28"/>
  <c r="G148" i="24"/>
  <c r="R204" i="25"/>
  <c r="M233" i="28" s="1"/>
  <c r="O204" i="24"/>
  <c r="D233" i="28"/>
  <c r="O233" i="28" s="1"/>
  <c r="J266" i="28"/>
  <c r="M234" i="24"/>
  <c r="E937" i="28"/>
  <c r="O842" i="25"/>
  <c r="H842" i="24"/>
  <c r="J755" i="24"/>
  <c r="G841" i="28"/>
  <c r="G497" i="24"/>
  <c r="B556" i="28"/>
  <c r="F874" i="28"/>
  <c r="I785" i="24"/>
  <c r="X785" i="24" s="1"/>
  <c r="M784" i="24"/>
  <c r="J873" i="28"/>
  <c r="E521" i="28"/>
  <c r="H465" i="24"/>
  <c r="O465" i="25"/>
  <c r="I117" i="24"/>
  <c r="X117" i="24" s="1"/>
  <c r="F137" i="28"/>
  <c r="O147" i="25"/>
  <c r="K216" i="46" s="1"/>
  <c r="H147" i="24"/>
  <c r="E170" i="28"/>
  <c r="G266" i="28"/>
  <c r="J234" i="24"/>
  <c r="O407" i="24"/>
  <c r="D457" i="28"/>
  <c r="O457" i="28" s="1"/>
  <c r="R407" i="25"/>
  <c r="M457" i="28" s="1"/>
  <c r="L785" i="24"/>
  <c r="I874" i="28"/>
  <c r="K842" i="24"/>
  <c r="H937" i="28"/>
  <c r="L263" i="24"/>
  <c r="I298" i="28"/>
  <c r="O495" i="24"/>
  <c r="D554" i="28"/>
  <c r="O554" i="28" s="1"/>
  <c r="R495" i="25"/>
  <c r="M554" i="28" s="1"/>
  <c r="H785" i="24"/>
  <c r="E874" i="28"/>
  <c r="O785" i="25"/>
  <c r="H321" i="24"/>
  <c r="E362" i="28"/>
  <c r="O321" i="25"/>
  <c r="B843" i="28"/>
  <c r="G757" i="24"/>
  <c r="R581" i="25"/>
  <c r="M649" i="28" s="1"/>
  <c r="O581" i="24"/>
  <c r="D649" i="28"/>
  <c r="O649" i="28" s="1"/>
  <c r="J146" i="24"/>
  <c r="G169" i="28"/>
  <c r="J726" i="24"/>
  <c r="G809" i="28"/>
  <c r="L233" i="24"/>
  <c r="I265" i="28"/>
  <c r="E169" i="28"/>
  <c r="H146" i="24"/>
  <c r="O146" i="25"/>
  <c r="K215" i="46" s="1"/>
  <c r="J713" i="28"/>
  <c r="M639" i="24"/>
  <c r="J425" i="28"/>
  <c r="M378" i="24"/>
  <c r="F713" i="28"/>
  <c r="I639" i="24"/>
  <c r="X639" i="24" s="1"/>
  <c r="K843" i="24"/>
  <c r="H938" i="28"/>
  <c r="F650" i="28"/>
  <c r="I582" i="24"/>
  <c r="X582" i="24" s="1"/>
  <c r="O551" i="24"/>
  <c r="D616" i="28"/>
  <c r="O616" i="28" s="1"/>
  <c r="R551" i="25"/>
  <c r="M616" i="28" s="1"/>
  <c r="F490" i="28"/>
  <c r="I437" i="24"/>
  <c r="X437" i="24" s="1"/>
  <c r="L292" i="24"/>
  <c r="I330" i="28"/>
  <c r="K436" i="24"/>
  <c r="H489" i="28"/>
  <c r="O204" i="25"/>
  <c r="H204" i="24"/>
  <c r="E233" i="28"/>
  <c r="K204" i="24"/>
  <c r="H233" i="28"/>
  <c r="M320" i="24"/>
  <c r="J361" i="28"/>
  <c r="J318" i="24"/>
  <c r="G359" i="28"/>
  <c r="K783" i="24"/>
  <c r="H872" i="28"/>
  <c r="M405" i="24"/>
  <c r="J455" i="28"/>
  <c r="I348" i="24"/>
  <c r="X348" i="24" s="1"/>
  <c r="F392" i="28"/>
  <c r="I349" i="24"/>
  <c r="X349" i="24" s="1"/>
  <c r="F393" i="28"/>
  <c r="J553" i="28"/>
  <c r="M494" i="24"/>
  <c r="M145" i="24"/>
  <c r="J168" i="28"/>
  <c r="H86" i="24"/>
  <c r="E103" i="28"/>
  <c r="O86" i="25"/>
  <c r="L262" i="24"/>
  <c r="I297" i="28"/>
  <c r="H696" i="24"/>
  <c r="O696" i="25"/>
  <c r="E776" i="28"/>
  <c r="G777" i="28"/>
  <c r="J697" i="24"/>
  <c r="F297" i="28"/>
  <c r="I262" i="24"/>
  <c r="X262" i="24" s="1"/>
  <c r="K784" i="24"/>
  <c r="H873" i="28"/>
  <c r="B202" i="28"/>
  <c r="G176" i="24"/>
  <c r="I489" i="28"/>
  <c r="L436" i="24"/>
  <c r="J201" i="28"/>
  <c r="M175" i="24"/>
  <c r="G669" i="24"/>
  <c r="B746" i="28"/>
  <c r="G265" i="28"/>
  <c r="J233" i="24"/>
  <c r="O145" i="24"/>
  <c r="R145" i="25"/>
  <c r="M168" i="28" s="1"/>
  <c r="D168" i="28"/>
  <c r="O168" i="28" s="1"/>
  <c r="E137" i="28"/>
  <c r="H117" i="24"/>
  <c r="O117" i="25"/>
  <c r="L551" i="24"/>
  <c r="I616" i="28"/>
  <c r="M493" i="24"/>
  <c r="J552" i="28"/>
  <c r="H175" i="24"/>
  <c r="O175" i="25"/>
  <c r="E201" i="28"/>
  <c r="L261" i="24"/>
  <c r="I296" i="28"/>
  <c r="I456" i="28"/>
  <c r="L406" i="24"/>
  <c r="I842" i="24"/>
  <c r="X842" i="24" s="1"/>
  <c r="F937" i="28"/>
  <c r="I203" i="24"/>
  <c r="X203" i="24" s="1"/>
  <c r="F232" i="28"/>
  <c r="K87" i="24"/>
  <c r="H104" i="28"/>
  <c r="I103" i="28"/>
  <c r="L86" i="24"/>
  <c r="F103" i="28"/>
  <c r="I86" i="24"/>
  <c r="X86" i="24" s="1"/>
  <c r="H199" i="28"/>
  <c r="K173" i="24"/>
  <c r="J104" i="28"/>
  <c r="M87" i="24"/>
  <c r="M261" i="24"/>
  <c r="J296" i="28"/>
  <c r="J970" i="28"/>
  <c r="M872" i="24"/>
  <c r="G582" i="24"/>
  <c r="B650" i="28"/>
  <c r="B841" i="28"/>
  <c r="G755" i="24"/>
  <c r="O348" i="25"/>
  <c r="H348" i="24"/>
  <c r="E392" i="28"/>
  <c r="R318" i="25"/>
  <c r="M359" i="28" s="1"/>
  <c r="O318" i="24"/>
  <c r="D359" i="28"/>
  <c r="O359" i="28" s="1"/>
  <c r="J522" i="24"/>
  <c r="G584" i="28"/>
  <c r="G146" i="24"/>
  <c r="B169" i="28"/>
  <c r="G407" i="24"/>
  <c r="B457" i="28"/>
  <c r="R753" i="25"/>
  <c r="M839" i="28" s="1"/>
  <c r="D839" i="28"/>
  <c r="O839" i="28" s="1"/>
  <c r="O753" i="24"/>
  <c r="I435" i="24"/>
  <c r="X435" i="24" s="1"/>
  <c r="F488" i="28"/>
  <c r="E808" i="28"/>
  <c r="H725" i="24"/>
  <c r="O725" i="25"/>
  <c r="J695" i="24"/>
  <c r="G775" i="28"/>
  <c r="I584" i="28"/>
  <c r="L522" i="24"/>
  <c r="J328" i="28"/>
  <c r="M290" i="24"/>
  <c r="I839" i="28"/>
  <c r="L753" i="24"/>
  <c r="I116" i="24"/>
  <c r="X116" i="24" s="1"/>
  <c r="F136" i="28"/>
  <c r="I583" i="28"/>
  <c r="L521" i="24"/>
  <c r="R433" i="25"/>
  <c r="M486" i="28" s="1"/>
  <c r="O433" i="24"/>
  <c r="D486" i="28"/>
  <c r="O486" i="28" s="1"/>
  <c r="G378" i="24"/>
  <c r="B425" i="28"/>
  <c r="H712" i="28"/>
  <c r="K638" i="24"/>
  <c r="D136" i="28"/>
  <c r="O136" i="28" s="1"/>
  <c r="O116" i="24"/>
  <c r="R116" i="25"/>
  <c r="M136" i="28" s="1"/>
  <c r="M754" i="24"/>
  <c r="J840" i="28"/>
  <c r="I327" i="28"/>
  <c r="L289" i="24"/>
  <c r="H360" i="28"/>
  <c r="K319" i="24"/>
  <c r="H264" i="28"/>
  <c r="K232" i="24"/>
  <c r="K145" i="24"/>
  <c r="H168" i="28"/>
  <c r="R725" i="25"/>
  <c r="M808" i="28" s="1"/>
  <c r="O725" i="24"/>
  <c r="D808" i="28"/>
  <c r="O808" i="28" s="1"/>
  <c r="H775" i="28"/>
  <c r="K695" i="24"/>
  <c r="I580" i="24"/>
  <c r="X580" i="24" s="1"/>
  <c r="F648" i="28"/>
  <c r="D295" i="28"/>
  <c r="O295" i="28" s="1"/>
  <c r="O260" i="24"/>
  <c r="R260" i="25"/>
  <c r="M295" i="28" s="1"/>
  <c r="I423" i="28"/>
  <c r="L376" i="24"/>
  <c r="M522" i="24"/>
  <c r="J584" i="28"/>
  <c r="I173" i="24"/>
  <c r="X173" i="24" s="1"/>
  <c r="F199" i="28"/>
  <c r="O289" i="24"/>
  <c r="D327" i="28"/>
  <c r="O327" i="28" s="1"/>
  <c r="R289" i="25"/>
  <c r="M327" i="28" s="1"/>
  <c r="G839" i="28"/>
  <c r="J753" i="24"/>
  <c r="L56" i="24"/>
  <c r="I71" i="28"/>
  <c r="O608" i="24"/>
  <c r="D679" i="28"/>
  <c r="O679" i="28" s="1"/>
  <c r="R608" i="25"/>
  <c r="M679" i="28" s="1"/>
  <c r="R695" i="25"/>
  <c r="M775" i="28" s="1"/>
  <c r="O695" i="24"/>
  <c r="D775" i="28"/>
  <c r="O775" i="28" s="1"/>
  <c r="J347" i="24"/>
  <c r="G391" i="28"/>
  <c r="J579" i="24"/>
  <c r="G647" i="28"/>
  <c r="G406" i="24"/>
  <c r="B456" i="28"/>
  <c r="G232" i="24"/>
  <c r="B264" i="28"/>
  <c r="L434" i="24"/>
  <c r="I487" i="28"/>
  <c r="F839" i="28"/>
  <c r="I753" i="24"/>
  <c r="X753" i="24" s="1"/>
  <c r="O201" i="24"/>
  <c r="D230" i="28"/>
  <c r="O230" i="28" s="1"/>
  <c r="R201" i="25"/>
  <c r="M230" i="28" s="1"/>
  <c r="H694" i="24"/>
  <c r="O694" i="25"/>
  <c r="E774" i="28"/>
  <c r="O666" i="24"/>
  <c r="R666" i="25"/>
  <c r="M743" i="28" s="1"/>
  <c r="D743" i="28"/>
  <c r="O743" i="28" s="1"/>
  <c r="J390" i="28"/>
  <c r="M346" i="24"/>
  <c r="M695" i="24"/>
  <c r="J775" i="28"/>
  <c r="R347" i="25"/>
  <c r="M391" i="28" s="1"/>
  <c r="D391" i="28"/>
  <c r="O391" i="28" s="1"/>
  <c r="O347" i="24"/>
  <c r="O231" i="25"/>
  <c r="E263" i="28"/>
  <c r="H231" i="24"/>
  <c r="F423" i="28"/>
  <c r="I376" i="24"/>
  <c r="X376" i="24" s="1"/>
  <c r="H167" i="28"/>
  <c r="K144" i="24"/>
  <c r="R434" i="25"/>
  <c r="M487" i="28" s="1"/>
  <c r="O434" i="24"/>
  <c r="D487" i="28"/>
  <c r="O487" i="28" s="1"/>
  <c r="G725" i="24"/>
  <c r="B808" i="28"/>
  <c r="I551" i="28"/>
  <c r="L492" i="24"/>
  <c r="K347" i="24"/>
  <c r="H391" i="28"/>
  <c r="G145" i="24"/>
  <c r="B168" i="28"/>
  <c r="J615" i="28"/>
  <c r="M550" i="24"/>
  <c r="O84" i="25"/>
  <c r="E101" i="28"/>
  <c r="H84" i="24"/>
  <c r="B199" i="28"/>
  <c r="G173" i="24"/>
  <c r="L752" i="24"/>
  <c r="I838" i="28"/>
  <c r="J198" i="28"/>
  <c r="M172" i="24"/>
  <c r="H724" i="24"/>
  <c r="E807" i="28"/>
  <c r="O724" i="25"/>
  <c r="K752" i="24"/>
  <c r="H838" i="28"/>
  <c r="H404" i="24"/>
  <c r="O404" i="25"/>
  <c r="E454" i="28"/>
  <c r="J485" i="28"/>
  <c r="M432" i="24"/>
  <c r="E550" i="28"/>
  <c r="H491" i="24"/>
  <c r="O491" i="25"/>
  <c r="K607" i="24"/>
  <c r="H678" i="28"/>
  <c r="G666" i="24"/>
  <c r="B743" i="28"/>
  <c r="B295" i="28"/>
  <c r="G260" i="24"/>
  <c r="G358" i="28"/>
  <c r="J317" i="24"/>
  <c r="J550" i="28"/>
  <c r="M491" i="24"/>
  <c r="O317" i="25"/>
  <c r="E358" i="28"/>
  <c r="H317" i="24"/>
  <c r="G665" i="24"/>
  <c r="B742" i="28"/>
  <c r="L694" i="24"/>
  <c r="I774" i="28"/>
  <c r="K230" i="24"/>
  <c r="H262" i="28"/>
  <c r="H375" i="24"/>
  <c r="O375" i="25"/>
  <c r="E422" i="28"/>
  <c r="H607" i="24"/>
  <c r="E678" i="28"/>
  <c r="O607" i="25"/>
  <c r="J432" i="24"/>
  <c r="G485" i="28"/>
  <c r="H486" i="28"/>
  <c r="K433" i="24"/>
  <c r="J114" i="24"/>
  <c r="G134" i="28"/>
  <c r="J422" i="28"/>
  <c r="M375" i="24"/>
  <c r="B423" i="28"/>
  <c r="G376" i="24"/>
  <c r="L286" i="24"/>
  <c r="I324" i="28"/>
  <c r="J375" i="24"/>
  <c r="G422" i="28"/>
  <c r="J358" i="28"/>
  <c r="M317" i="24"/>
  <c r="R375" i="25"/>
  <c r="M422" i="28" s="1"/>
  <c r="O375" i="24"/>
  <c r="D422" i="28"/>
  <c r="O422" i="28" s="1"/>
  <c r="B679" i="28"/>
  <c r="G608" i="24"/>
  <c r="L491" i="24"/>
  <c r="I550" i="28"/>
  <c r="M288" i="24"/>
  <c r="J326" i="28"/>
  <c r="J462" i="24"/>
  <c r="G518" i="28"/>
  <c r="H171" i="24"/>
  <c r="E197" i="28"/>
  <c r="O171" i="25"/>
  <c r="K346" i="24"/>
  <c r="H390" i="28"/>
  <c r="B134" i="28"/>
  <c r="G114" i="24"/>
  <c r="L606" i="24"/>
  <c r="I677" i="28"/>
  <c r="H229" i="28"/>
  <c r="K200" i="24"/>
  <c r="J229" i="24"/>
  <c r="G261" i="28"/>
  <c r="K519" i="24"/>
  <c r="H581" i="28"/>
  <c r="J229" i="28"/>
  <c r="M200" i="24"/>
  <c r="I773" i="28"/>
  <c r="L693" i="24"/>
  <c r="O200" i="25"/>
  <c r="E229" i="28"/>
  <c r="H200" i="24"/>
  <c r="J773" i="28"/>
  <c r="M693" i="24"/>
  <c r="J258" i="24"/>
  <c r="G293" i="28"/>
  <c r="L722" i="24"/>
  <c r="I805" i="28"/>
  <c r="I100" i="28"/>
  <c r="L83" i="24"/>
  <c r="D196" i="28"/>
  <c r="O196" i="28" s="1"/>
  <c r="R170" i="25"/>
  <c r="M196" i="28" s="1"/>
  <c r="O170" i="24"/>
  <c r="I325" i="28"/>
  <c r="L287" i="24"/>
  <c r="H709" i="28"/>
  <c r="K635" i="24"/>
  <c r="H100" i="28"/>
  <c r="K83" i="24"/>
  <c r="K432" i="24"/>
  <c r="H485" i="28"/>
  <c r="R229" i="25"/>
  <c r="M261" i="28" s="1"/>
  <c r="O229" i="24"/>
  <c r="D261" i="28"/>
  <c r="O261" i="28" s="1"/>
  <c r="L692" i="24"/>
  <c r="I772" i="28"/>
  <c r="G723" i="24"/>
  <c r="B806" i="28"/>
  <c r="L258" i="24"/>
  <c r="I293" i="28"/>
  <c r="H293" i="28"/>
  <c r="K258" i="24"/>
  <c r="J606" i="24"/>
  <c r="G677" i="28"/>
  <c r="B838" i="28"/>
  <c r="G752" i="24"/>
  <c r="J83" i="24"/>
  <c r="G100" i="28"/>
  <c r="K548" i="24"/>
  <c r="H613" i="28"/>
  <c r="G404" i="24"/>
  <c r="B454" i="28"/>
  <c r="H548" i="24"/>
  <c r="E613" i="28"/>
  <c r="O548" i="25"/>
  <c r="H605" i="24"/>
  <c r="O605" i="25"/>
  <c r="E676" i="28"/>
  <c r="G645" i="28"/>
  <c r="J577" i="24"/>
  <c r="F133" i="28"/>
  <c r="I113" i="24"/>
  <c r="X113" i="24" s="1"/>
  <c r="K518" i="24"/>
  <c r="H580" i="28"/>
  <c r="G577" i="24"/>
  <c r="B645" i="28"/>
  <c r="B325" i="28"/>
  <c r="G287" i="24"/>
  <c r="F131" i="28"/>
  <c r="I111" i="24"/>
  <c r="X111" i="24" s="1"/>
  <c r="G142" i="24"/>
  <c r="B165" i="28"/>
  <c r="H708" i="28"/>
  <c r="K634" i="24"/>
  <c r="G374" i="24"/>
  <c r="B421" i="28"/>
  <c r="L576" i="24"/>
  <c r="I644" i="28"/>
  <c r="G403" i="24"/>
  <c r="B453" i="28"/>
  <c r="K547" i="24"/>
  <c r="H612" i="28"/>
  <c r="G55" i="24"/>
  <c r="B70" i="28"/>
  <c r="B75" i="28"/>
  <c r="J430" i="24"/>
  <c r="G483" i="28"/>
  <c r="I484" i="28"/>
  <c r="L431" i="24"/>
  <c r="K257" i="24"/>
  <c r="H292" i="28"/>
  <c r="R459" i="25"/>
  <c r="M515" i="28" s="1"/>
  <c r="O459" i="24"/>
  <c r="D515" i="28"/>
  <c r="O515" i="28" s="1"/>
  <c r="J576" i="24"/>
  <c r="G644" i="28"/>
  <c r="H344" i="24"/>
  <c r="O344" i="25"/>
  <c r="E388" i="28"/>
  <c r="B100" i="28"/>
  <c r="G83" i="24"/>
  <c r="K489" i="24"/>
  <c r="H548" i="28"/>
  <c r="B581" i="28"/>
  <c r="G519" i="24"/>
  <c r="B805" i="28"/>
  <c r="G722" i="24"/>
  <c r="M402" i="24"/>
  <c r="J452" i="28"/>
  <c r="H82" i="24"/>
  <c r="E99" i="28"/>
  <c r="O82" i="25"/>
  <c r="H460" i="24"/>
  <c r="O460" i="25"/>
  <c r="E516" i="28"/>
  <c r="E195" i="28"/>
  <c r="O169" i="25"/>
  <c r="H169" i="24"/>
  <c r="G132" i="28"/>
  <c r="J112" i="24"/>
  <c r="L344" i="24"/>
  <c r="I388" i="28"/>
  <c r="E548" i="28"/>
  <c r="H489" i="24"/>
  <c r="O489" i="25"/>
  <c r="H314" i="24"/>
  <c r="E355" i="28"/>
  <c r="O314" i="25"/>
  <c r="G171" i="24"/>
  <c r="B197" i="28"/>
  <c r="D260" i="28"/>
  <c r="O260" i="28" s="1"/>
  <c r="R228" i="25"/>
  <c r="M260" i="28" s="1"/>
  <c r="O228" i="24"/>
  <c r="L228" i="24"/>
  <c r="I260" i="28"/>
  <c r="J692" i="24"/>
  <c r="G772" i="28"/>
  <c r="I53" i="24"/>
  <c r="X53" i="24" s="1"/>
  <c r="F68" i="28"/>
  <c r="F323" i="28"/>
  <c r="I285" i="24"/>
  <c r="X285" i="24" s="1"/>
  <c r="O343" i="24"/>
  <c r="D387" i="28"/>
  <c r="O387" i="28" s="1"/>
  <c r="R343" i="25"/>
  <c r="M387" i="28" s="1"/>
  <c r="G343" i="24"/>
  <c r="B387" i="28"/>
  <c r="K516" i="24"/>
  <c r="H578" i="28"/>
  <c r="I401" i="24"/>
  <c r="X401" i="24" s="1"/>
  <c r="F451" i="28"/>
  <c r="J256" i="24"/>
  <c r="G291" i="28"/>
  <c r="H163" i="28"/>
  <c r="K140" i="24"/>
  <c r="L285" i="24"/>
  <c r="I323" i="28"/>
  <c r="K430" i="24"/>
  <c r="H483" i="28"/>
  <c r="F419" i="28"/>
  <c r="I372" i="24"/>
  <c r="X372" i="24" s="1"/>
  <c r="G402" i="24"/>
  <c r="B452" i="28"/>
  <c r="F195" i="28"/>
  <c r="I169" i="24"/>
  <c r="X169" i="24" s="1"/>
  <c r="H575" i="24"/>
  <c r="O575" i="25"/>
  <c r="E643" i="28"/>
  <c r="I198" i="24"/>
  <c r="X198" i="24" s="1"/>
  <c r="F227" i="28"/>
  <c r="F483" i="28"/>
  <c r="I430" i="24"/>
  <c r="X430" i="24" s="1"/>
  <c r="M604" i="24"/>
  <c r="J675" i="28"/>
  <c r="G643" i="28"/>
  <c r="J575" i="24"/>
  <c r="G431" i="24"/>
  <c r="B484" i="28"/>
  <c r="K285" i="24"/>
  <c r="H323" i="28"/>
  <c r="L169" i="24"/>
  <c r="I195" i="28"/>
  <c r="H707" i="28"/>
  <c r="K633" i="24"/>
  <c r="L198" i="24"/>
  <c r="I227" i="28"/>
  <c r="K226" i="24"/>
  <c r="H258" i="28"/>
  <c r="D195" i="28"/>
  <c r="O195" i="28" s="1"/>
  <c r="O169" i="24"/>
  <c r="R169" i="25"/>
  <c r="M195" i="28" s="1"/>
  <c r="I643" i="28"/>
  <c r="L575" i="24"/>
  <c r="G546" i="24"/>
  <c r="B611" i="28"/>
  <c r="M632" i="24"/>
  <c r="J706" i="28"/>
  <c r="J418" i="28"/>
  <c r="M371" i="24"/>
  <c r="L429" i="24"/>
  <c r="I482" i="28"/>
  <c r="H516" i="24"/>
  <c r="O516" i="25"/>
  <c r="E578" i="28"/>
  <c r="H632" i="24"/>
  <c r="O632" i="25"/>
  <c r="E706" i="28"/>
  <c r="I255" i="24"/>
  <c r="X255" i="24" s="1"/>
  <c r="F290" i="28"/>
  <c r="H80" i="24"/>
  <c r="O80" i="25"/>
  <c r="E97" i="28"/>
  <c r="E162" i="28"/>
  <c r="O139" i="25"/>
  <c r="K208" i="46" s="1"/>
  <c r="H139" i="24"/>
  <c r="K255" i="24"/>
  <c r="H290" i="28"/>
  <c r="K429" i="24"/>
  <c r="H482" i="28"/>
  <c r="H603" i="24"/>
  <c r="O603" i="25"/>
  <c r="E674" i="28"/>
  <c r="J514" i="28"/>
  <c r="M458" i="24"/>
  <c r="H284" i="24"/>
  <c r="E322" i="28"/>
  <c r="O284" i="25"/>
  <c r="G194" i="28"/>
  <c r="J168" i="24"/>
  <c r="L284" i="24"/>
  <c r="I322" i="28"/>
  <c r="J52" i="24"/>
  <c r="G67" i="28"/>
  <c r="I313" i="24"/>
  <c r="X313" i="24" s="1"/>
  <c r="F354" i="28"/>
  <c r="M574" i="24"/>
  <c r="J642" i="28"/>
  <c r="D482" i="28"/>
  <c r="O482" i="28" s="1"/>
  <c r="R429" i="25"/>
  <c r="M482" i="28" s="1"/>
  <c r="O429" i="24"/>
  <c r="M168" i="24"/>
  <c r="J194" i="28"/>
  <c r="I449" i="28"/>
  <c r="L399" i="24"/>
  <c r="M225" i="24"/>
  <c r="J257" i="28"/>
  <c r="K283" i="24"/>
  <c r="H321" i="28"/>
  <c r="D673" i="28"/>
  <c r="O673" i="28" s="1"/>
  <c r="R602" i="25"/>
  <c r="M673" i="28" s="1"/>
  <c r="O602" i="24"/>
  <c r="J398" i="24"/>
  <c r="G448" i="28"/>
  <c r="J79" i="24"/>
  <c r="G96" i="28"/>
  <c r="I370" i="24"/>
  <c r="X370" i="24" s="1"/>
  <c r="F417" i="28"/>
  <c r="M109" i="24"/>
  <c r="J129" i="28"/>
  <c r="O225" i="24"/>
  <c r="R225" i="25"/>
  <c r="M257" i="28" s="1"/>
  <c r="D257" i="28"/>
  <c r="O257" i="28" s="1"/>
  <c r="M167" i="24"/>
  <c r="J193" i="28"/>
  <c r="I254" i="24"/>
  <c r="X254" i="24" s="1"/>
  <c r="F289" i="28"/>
  <c r="I137" i="24"/>
  <c r="X137" i="24" s="1"/>
  <c r="F160" i="28"/>
  <c r="M254" i="24"/>
  <c r="J289" i="28"/>
  <c r="G577" i="28"/>
  <c r="J515" i="24"/>
  <c r="B97" i="28"/>
  <c r="G80" i="24"/>
  <c r="M457" i="24"/>
  <c r="J513" i="28"/>
  <c r="K138" i="24"/>
  <c r="H161" i="28"/>
  <c r="G110" i="24"/>
  <c r="B130" i="28"/>
  <c r="G429" i="24"/>
  <c r="B482" i="28"/>
  <c r="D128" i="28"/>
  <c r="O128" i="28" s="1"/>
  <c r="R108" i="25"/>
  <c r="M128" i="28" s="1"/>
  <c r="O108" i="24"/>
  <c r="M196" i="24"/>
  <c r="J225" i="28"/>
  <c r="O544" i="24"/>
  <c r="D609" i="28"/>
  <c r="O609" i="28" s="1"/>
  <c r="R544" i="25"/>
  <c r="M609" i="28" s="1"/>
  <c r="H51" i="24"/>
  <c r="O51" i="25"/>
  <c r="E66" i="28"/>
  <c r="I399" i="24"/>
  <c r="X399" i="24" s="1"/>
  <c r="F449" i="28"/>
  <c r="M283" i="24"/>
  <c r="J321" i="28"/>
  <c r="L370" i="24"/>
  <c r="I417" i="28"/>
  <c r="K573" i="24"/>
  <c r="H641" i="28"/>
  <c r="H577" i="28"/>
  <c r="K515" i="24"/>
  <c r="H427" i="24"/>
  <c r="O427" i="25"/>
  <c r="E480" i="28"/>
  <c r="K456" i="24"/>
  <c r="H512" i="28"/>
  <c r="L340" i="24"/>
  <c r="I384" i="28"/>
  <c r="B449" i="28"/>
  <c r="G399" i="24"/>
  <c r="L195" i="24"/>
  <c r="I224" i="28"/>
  <c r="R369" i="25"/>
  <c r="M416" i="28" s="1"/>
  <c r="O369" i="24"/>
  <c r="D416" i="28"/>
  <c r="O416" i="28" s="1"/>
  <c r="I485" i="24"/>
  <c r="X485" i="24" s="1"/>
  <c r="F544" i="28"/>
  <c r="H456" i="24"/>
  <c r="O456" i="25"/>
  <c r="E512" i="28"/>
  <c r="B321" i="28"/>
  <c r="G283" i="24"/>
  <c r="J224" i="24"/>
  <c r="G256" i="28"/>
  <c r="J108" i="24"/>
  <c r="G128" i="28"/>
  <c r="H706" i="28"/>
  <c r="K632" i="24"/>
  <c r="O137" i="24"/>
  <c r="D160" i="28"/>
  <c r="O160" i="28" s="1"/>
  <c r="R137" i="25"/>
  <c r="M160" i="28" s="1"/>
  <c r="G138" i="24"/>
  <c r="B161" i="28"/>
  <c r="O485" i="24"/>
  <c r="R485" i="25"/>
  <c r="M544" i="28" s="1"/>
  <c r="D544" i="28"/>
  <c r="O544" i="28" s="1"/>
  <c r="O166" i="25"/>
  <c r="E192" i="28"/>
  <c r="H166" i="24"/>
  <c r="M78" i="24"/>
  <c r="J95" i="28"/>
  <c r="G416" i="28"/>
  <c r="J369" i="24"/>
  <c r="L514" i="24"/>
  <c r="I576" i="28"/>
  <c r="G254" i="24"/>
  <c r="B289" i="28"/>
  <c r="H514" i="24"/>
  <c r="O514" i="25"/>
  <c r="E576" i="28"/>
  <c r="I480" i="28"/>
  <c r="L427" i="24"/>
  <c r="J195" i="24"/>
  <c r="G224" i="28"/>
  <c r="D480" i="28"/>
  <c r="O480" i="28" s="1"/>
  <c r="R427" i="25"/>
  <c r="M480" i="28" s="1"/>
  <c r="O427" i="24"/>
  <c r="I572" i="24"/>
  <c r="X572" i="24" s="1"/>
  <c r="F640" i="28"/>
  <c r="G340" i="24"/>
  <c r="B384" i="28"/>
  <c r="H94" i="28"/>
  <c r="K77" i="24"/>
  <c r="K48" i="24"/>
  <c r="H63" i="28"/>
  <c r="I447" i="28"/>
  <c r="L397" i="24"/>
  <c r="G50" i="24"/>
  <c r="B65" i="28"/>
  <c r="O542" i="25"/>
  <c r="H542" i="24"/>
  <c r="E607" i="28"/>
  <c r="M367" i="24"/>
  <c r="J414" i="28"/>
  <c r="I513" i="24"/>
  <c r="X513" i="24" s="1"/>
  <c r="F575" i="28"/>
  <c r="H368" i="24"/>
  <c r="O368" i="25"/>
  <c r="E415" i="28"/>
  <c r="I281" i="24"/>
  <c r="X281" i="24" s="1"/>
  <c r="F319" i="28"/>
  <c r="H455" i="24"/>
  <c r="O455" i="25"/>
  <c r="E511" i="28"/>
  <c r="J368" i="24"/>
  <c r="G415" i="28"/>
  <c r="L76" i="24"/>
  <c r="I93" i="28"/>
  <c r="I414" i="28"/>
  <c r="L367" i="24"/>
  <c r="R454" i="25"/>
  <c r="M510" i="28" s="1"/>
  <c r="D510" i="28"/>
  <c r="O510" i="28" s="1"/>
  <c r="O454" i="24"/>
  <c r="I542" i="24"/>
  <c r="X542" i="24" s="1"/>
  <c r="F607" i="28"/>
  <c r="L484" i="24"/>
  <c r="I543" i="28"/>
  <c r="L194" i="24"/>
  <c r="I223" i="28"/>
  <c r="G166" i="24"/>
  <c r="B192" i="28"/>
  <c r="J310" i="24"/>
  <c r="G351" i="28"/>
  <c r="R368" i="25"/>
  <c r="M415" i="28" s="1"/>
  <c r="D415" i="28"/>
  <c r="O415" i="28" s="1"/>
  <c r="O368" i="24"/>
  <c r="J107" i="24"/>
  <c r="G127" i="28"/>
  <c r="H383" i="28"/>
  <c r="K339" i="24"/>
  <c r="M223" i="24"/>
  <c r="J255" i="28"/>
  <c r="K107" i="24"/>
  <c r="H127" i="28"/>
  <c r="L106" i="24"/>
  <c r="I126" i="28"/>
  <c r="J350" i="28"/>
  <c r="M309" i="24"/>
  <c r="B159" i="28"/>
  <c r="G136" i="24"/>
  <c r="I512" i="24"/>
  <c r="X512" i="24" s="1"/>
  <c r="F574" i="28"/>
  <c r="G252" i="24"/>
  <c r="B287" i="28"/>
  <c r="M222" i="24"/>
  <c r="J254" i="28"/>
  <c r="E63" i="28"/>
  <c r="O48" i="25"/>
  <c r="H48" i="24"/>
  <c r="L222" i="24"/>
  <c r="I254" i="28"/>
  <c r="G77" i="24"/>
  <c r="B94" i="28"/>
  <c r="G397" i="24"/>
  <c r="B447" i="28"/>
  <c r="L338" i="24"/>
  <c r="I382" i="28"/>
  <c r="G368" i="24"/>
  <c r="B415" i="28"/>
  <c r="B319" i="28"/>
  <c r="G281" i="24"/>
  <c r="I482" i="24"/>
  <c r="X482" i="24" s="1"/>
  <c r="F541" i="28"/>
  <c r="F318" i="28"/>
  <c r="I280" i="24"/>
  <c r="X280" i="24" s="1"/>
  <c r="H542" i="28"/>
  <c r="K483" i="24"/>
  <c r="G190" i="28"/>
  <c r="J164" i="24"/>
  <c r="O280" i="24"/>
  <c r="D318" i="28"/>
  <c r="O318" i="28" s="1"/>
  <c r="R280" i="25"/>
  <c r="M318" i="28" s="1"/>
  <c r="O75" i="24"/>
  <c r="R75" i="25"/>
  <c r="M92" i="28" s="1"/>
  <c r="D92" i="28"/>
  <c r="O92" i="28" s="1"/>
  <c r="G513" i="24"/>
  <c r="B575" i="28"/>
  <c r="O162" i="24"/>
  <c r="R162" i="25"/>
  <c r="M188" i="28" s="1"/>
  <c r="D188" i="28"/>
  <c r="O188" i="28" s="1"/>
  <c r="I192" i="24"/>
  <c r="X192" i="24" s="1"/>
  <c r="F221" i="28"/>
  <c r="R192" i="25"/>
  <c r="M221" i="28" s="1"/>
  <c r="O192" i="24"/>
  <c r="D221" i="28"/>
  <c r="O221" i="28" s="1"/>
  <c r="K133" i="24"/>
  <c r="H156" i="28"/>
  <c r="K75" i="24"/>
  <c r="H92" i="28"/>
  <c r="F157" i="28"/>
  <c r="I134" i="24"/>
  <c r="X134" i="24" s="1"/>
  <c r="R221" i="25"/>
  <c r="M253" i="28" s="1"/>
  <c r="D253" i="28"/>
  <c r="O253" i="28" s="1"/>
  <c r="O221" i="24"/>
  <c r="D477" i="28"/>
  <c r="O477" i="28" s="1"/>
  <c r="O424" i="24"/>
  <c r="R424" i="25"/>
  <c r="M477" i="28" s="1"/>
  <c r="O337" i="25"/>
  <c r="E381" i="28"/>
  <c r="H337" i="24"/>
  <c r="F125" i="28"/>
  <c r="I105" i="24"/>
  <c r="X105" i="24" s="1"/>
  <c r="B478" i="28"/>
  <c r="G425" i="24"/>
  <c r="B286" i="28"/>
  <c r="G251" i="24"/>
  <c r="G48" i="24"/>
  <c r="B63" i="28"/>
  <c r="J188" i="28"/>
  <c r="M162" i="24"/>
  <c r="G62" i="28"/>
  <c r="J47" i="24"/>
  <c r="H221" i="24"/>
  <c r="O221" i="25"/>
  <c r="E253" i="28"/>
  <c r="G221" i="28"/>
  <c r="J192" i="24"/>
  <c r="F349" i="28"/>
  <c r="I308" i="24"/>
  <c r="X308" i="24" s="1"/>
  <c r="H279" i="24"/>
  <c r="E317" i="28"/>
  <c r="O279" i="25"/>
  <c r="I366" i="24"/>
  <c r="X366" i="24" s="1"/>
  <c r="F413" i="28"/>
  <c r="J453" i="24"/>
  <c r="G509" i="28"/>
  <c r="G445" i="28"/>
  <c r="J395" i="24"/>
  <c r="L278" i="24"/>
  <c r="I316" i="28"/>
  <c r="R395" i="25"/>
  <c r="M445" i="28" s="1"/>
  <c r="O395" i="24"/>
  <c r="D445" i="28"/>
  <c r="O445" i="28" s="1"/>
  <c r="L134" i="24"/>
  <c r="I157" i="28"/>
  <c r="D509" i="28"/>
  <c r="O509" i="28" s="1"/>
  <c r="R453" i="25"/>
  <c r="M509" i="28" s="1"/>
  <c r="O453" i="24"/>
  <c r="G222" i="24"/>
  <c r="B254" i="28"/>
  <c r="B349" i="28"/>
  <c r="G308" i="24"/>
  <c r="F251" i="28"/>
  <c r="I219" i="24"/>
  <c r="X219" i="24" s="1"/>
  <c r="O423" i="24"/>
  <c r="R423" i="25"/>
  <c r="M476" i="28" s="1"/>
  <c r="D476" i="28"/>
  <c r="O476" i="28" s="1"/>
  <c r="F155" i="28"/>
  <c r="I132" i="24"/>
  <c r="X132" i="24" s="1"/>
  <c r="K74" i="24"/>
  <c r="H91" i="28"/>
  <c r="L307" i="24"/>
  <c r="I348" i="28"/>
  <c r="G366" i="24"/>
  <c r="B413" i="28"/>
  <c r="L46" i="24"/>
  <c r="I61" i="28"/>
  <c r="F156" i="28"/>
  <c r="I133" i="24"/>
  <c r="X133" i="24" s="1"/>
  <c r="G134" i="24"/>
  <c r="B157" i="28"/>
  <c r="H46" i="24"/>
  <c r="O46" i="25"/>
  <c r="E61" i="28"/>
  <c r="I219" i="28"/>
  <c r="L190" i="24"/>
  <c r="I161" i="24"/>
  <c r="X161" i="24" s="1"/>
  <c r="F187" i="28"/>
  <c r="H365" i="24"/>
  <c r="E412" i="28"/>
  <c r="O365" i="25"/>
  <c r="R279" i="25"/>
  <c r="M317" i="28" s="1"/>
  <c r="D317" i="28"/>
  <c r="O317" i="28" s="1"/>
  <c r="O279" i="24"/>
  <c r="M278" i="24"/>
  <c r="J316" i="28"/>
  <c r="I191" i="24"/>
  <c r="X191" i="24" s="1"/>
  <c r="F220" i="28"/>
  <c r="G47" i="24"/>
  <c r="B62" i="28"/>
  <c r="G348" i="28"/>
  <c r="J307" i="24"/>
  <c r="B380" i="28"/>
  <c r="G336" i="24"/>
  <c r="J190" i="24"/>
  <c r="G219" i="28"/>
  <c r="G251" i="28"/>
  <c r="J219" i="24"/>
  <c r="I189" i="24"/>
  <c r="X189" i="24" s="1"/>
  <c r="F218" i="28"/>
  <c r="L422" i="24"/>
  <c r="I475" i="28"/>
  <c r="J155" i="28"/>
  <c r="M132" i="24"/>
  <c r="H315" i="28"/>
  <c r="K277" i="24"/>
  <c r="K219" i="24"/>
  <c r="H251" i="28"/>
  <c r="H378" i="28"/>
  <c r="K334" i="24"/>
  <c r="I306" i="24"/>
  <c r="X306" i="24" s="1"/>
  <c r="F347" i="28"/>
  <c r="K45" i="24"/>
  <c r="H60" i="28"/>
  <c r="O335" i="24"/>
  <c r="R335" i="25"/>
  <c r="M379" i="28" s="1"/>
  <c r="D379" i="28"/>
  <c r="O379" i="28" s="1"/>
  <c r="O248" i="24"/>
  <c r="R248" i="25"/>
  <c r="M283" i="28" s="1"/>
  <c r="D283" i="28"/>
  <c r="O283" i="28" s="1"/>
  <c r="D186" i="28"/>
  <c r="O186" i="28" s="1"/>
  <c r="O160" i="24"/>
  <c r="R160" i="25"/>
  <c r="M186" i="28" s="1"/>
  <c r="M248" i="24"/>
  <c r="J283" i="28"/>
  <c r="M422" i="24"/>
  <c r="J475" i="28"/>
  <c r="J364" i="24"/>
  <c r="G411" i="28"/>
  <c r="K190" i="24"/>
  <c r="H219" i="28"/>
  <c r="I248" i="24"/>
  <c r="X248" i="24" s="1"/>
  <c r="F283" i="28"/>
  <c r="G306" i="24"/>
  <c r="B347" i="28"/>
  <c r="L217" i="24"/>
  <c r="I249" i="28"/>
  <c r="M246" i="24"/>
  <c r="J281" i="28"/>
  <c r="H275" i="24"/>
  <c r="O275" i="25"/>
  <c r="E313" i="28"/>
  <c r="R247" i="25"/>
  <c r="M282" i="28" s="1"/>
  <c r="O247" i="24"/>
  <c r="D282" i="28"/>
  <c r="O282" i="28" s="1"/>
  <c r="G122" i="28"/>
  <c r="J102" i="24"/>
  <c r="H154" i="28"/>
  <c r="K131" i="24"/>
  <c r="B90" i="28"/>
  <c r="G73" i="24"/>
  <c r="L392" i="24"/>
  <c r="I442" i="28"/>
  <c r="I187" i="24"/>
  <c r="X187" i="24" s="1"/>
  <c r="F216" i="28"/>
  <c r="L189" i="24"/>
  <c r="I218" i="28"/>
  <c r="I154" i="28"/>
  <c r="L131" i="24"/>
  <c r="H131" i="24"/>
  <c r="O131" i="25"/>
  <c r="E154" i="28"/>
  <c r="I346" i="28"/>
  <c r="L305" i="24"/>
  <c r="J217" i="24"/>
  <c r="G249" i="28"/>
  <c r="E89" i="28"/>
  <c r="H72" i="24"/>
  <c r="O72" i="25"/>
  <c r="I44" i="24"/>
  <c r="X44" i="24" s="1"/>
  <c r="F59" i="28"/>
  <c r="G217" i="28"/>
  <c r="J188" i="24"/>
  <c r="L187" i="24"/>
  <c r="I216" i="28"/>
  <c r="B346" i="28"/>
  <c r="G305" i="24"/>
  <c r="M217" i="24"/>
  <c r="J249" i="28"/>
  <c r="I281" i="28"/>
  <c r="L246" i="24"/>
  <c r="L158" i="24"/>
  <c r="I184" i="28"/>
  <c r="G184" i="28"/>
  <c r="J158" i="24"/>
  <c r="E88" i="28"/>
  <c r="O71" i="25"/>
  <c r="H71" i="24"/>
  <c r="J130" i="24"/>
  <c r="G153" i="28"/>
  <c r="H332" i="24"/>
  <c r="O332" i="25"/>
  <c r="E376" i="28"/>
  <c r="J275" i="24"/>
  <c r="G313" i="28"/>
  <c r="G131" i="24"/>
  <c r="B154" i="28"/>
  <c r="I313" i="28"/>
  <c r="L275" i="24"/>
  <c r="O362" i="24"/>
  <c r="D409" i="28"/>
  <c r="O409" i="28" s="1"/>
  <c r="R362" i="25"/>
  <c r="M409" i="28" s="1"/>
  <c r="H245" i="24"/>
  <c r="O245" i="25"/>
  <c r="E280" i="28"/>
  <c r="G158" i="24"/>
  <c r="B184" i="28"/>
  <c r="E312" i="28"/>
  <c r="O274" i="25"/>
  <c r="H274" i="24"/>
  <c r="L100" i="24"/>
  <c r="I120" i="28"/>
  <c r="E215" i="28"/>
  <c r="O186" i="25"/>
  <c r="H186" i="24"/>
  <c r="L216" i="24"/>
  <c r="I248" i="28"/>
  <c r="I332" i="24"/>
  <c r="X332" i="24" s="1"/>
  <c r="F376" i="28"/>
  <c r="H376" i="28"/>
  <c r="K332" i="24"/>
  <c r="I157" i="24"/>
  <c r="X157" i="24" s="1"/>
  <c r="F183" i="28"/>
  <c r="K70" i="24"/>
  <c r="H87" i="28"/>
  <c r="E214" i="28"/>
  <c r="O185" i="25"/>
  <c r="H185" i="24"/>
  <c r="G187" i="24"/>
  <c r="B216" i="28"/>
  <c r="M185" i="24"/>
  <c r="J214" i="28"/>
  <c r="D312" i="28"/>
  <c r="O312" i="28" s="1"/>
  <c r="R274" i="25"/>
  <c r="M312" i="28" s="1"/>
  <c r="O274" i="24"/>
  <c r="H183" i="28"/>
  <c r="K157" i="24"/>
  <c r="L245" i="24"/>
  <c r="I280" i="28"/>
  <c r="J129" i="24"/>
  <c r="G152" i="28"/>
  <c r="J303" i="24"/>
  <c r="G344" i="28"/>
  <c r="R70" i="25"/>
  <c r="M87" i="28" s="1"/>
  <c r="O70" i="24"/>
  <c r="D87" i="28"/>
  <c r="O87" i="28" s="1"/>
  <c r="M157" i="24"/>
  <c r="J183" i="28"/>
  <c r="M156" i="24"/>
  <c r="J182" i="28"/>
  <c r="R41" i="25"/>
  <c r="M56" i="28" s="1"/>
  <c r="O41" i="24"/>
  <c r="D56" i="28"/>
  <c r="O56" i="28" s="1"/>
  <c r="K215" i="24"/>
  <c r="H247" i="28"/>
  <c r="J99" i="24"/>
  <c r="G119" i="28"/>
  <c r="L41" i="24"/>
  <c r="I56" i="28"/>
  <c r="I302" i="24"/>
  <c r="X302" i="24" s="1"/>
  <c r="F343" i="28"/>
  <c r="L273" i="24"/>
  <c r="I311" i="28"/>
  <c r="I99" i="24"/>
  <c r="X99" i="24" s="1"/>
  <c r="F119" i="28"/>
  <c r="B376" i="28"/>
  <c r="G332" i="24"/>
  <c r="D151" i="28"/>
  <c r="O151" i="28" s="1"/>
  <c r="R128" i="25"/>
  <c r="M151" i="28" s="1"/>
  <c r="O128" i="24"/>
  <c r="J156" i="24"/>
  <c r="G182" i="28"/>
  <c r="G41" i="24"/>
  <c r="B56" i="28"/>
  <c r="J343" i="28"/>
  <c r="M302" i="24"/>
  <c r="G274" i="24"/>
  <c r="B312" i="28"/>
  <c r="J272" i="24"/>
  <c r="G310" i="28"/>
  <c r="I98" i="24"/>
  <c r="X98" i="24" s="1"/>
  <c r="F118" i="28"/>
  <c r="K272" i="24"/>
  <c r="H310" i="28"/>
  <c r="G156" i="24"/>
  <c r="B182" i="28"/>
  <c r="J98" i="24"/>
  <c r="G118" i="28"/>
  <c r="J243" i="24"/>
  <c r="G278" i="28"/>
  <c r="I40" i="24"/>
  <c r="X40" i="24" s="1"/>
  <c r="F55" i="28"/>
  <c r="K68" i="24"/>
  <c r="H85" i="28"/>
  <c r="G99" i="24"/>
  <c r="B119" i="28"/>
  <c r="I243" i="24"/>
  <c r="X243" i="24" s="1"/>
  <c r="F278" i="28"/>
  <c r="I183" i="24"/>
  <c r="X183" i="24" s="1"/>
  <c r="F212" i="28"/>
  <c r="J184" i="24"/>
  <c r="G213" i="28"/>
  <c r="K63" i="24"/>
  <c r="H80" i="28"/>
  <c r="M36" i="24"/>
  <c r="J51" i="28"/>
  <c r="J242" i="24"/>
  <c r="G277" i="28"/>
  <c r="K126" i="24"/>
  <c r="H149" i="28"/>
  <c r="M122" i="24"/>
  <c r="J145" i="28"/>
  <c r="I212" i="24"/>
  <c r="X212" i="24" s="1"/>
  <c r="F244" i="28"/>
  <c r="M124" i="24"/>
  <c r="J147" i="28"/>
  <c r="G243" i="24"/>
  <c r="B278" i="28"/>
  <c r="J33" i="24"/>
  <c r="G48" i="28"/>
  <c r="O37" i="25"/>
  <c r="E52" i="28"/>
  <c r="H37" i="24"/>
  <c r="H126" i="24"/>
  <c r="O126" i="25"/>
  <c r="E149" i="28"/>
  <c r="L153" i="24"/>
  <c r="I179" i="28"/>
  <c r="H152" i="24"/>
  <c r="O152" i="25"/>
  <c r="E178" i="28"/>
  <c r="D48" i="28"/>
  <c r="O48" i="28" s="1"/>
  <c r="R33" i="25"/>
  <c r="M48" i="28" s="1"/>
  <c r="O33" i="24"/>
  <c r="D245" i="28"/>
  <c r="O245" i="28" s="1"/>
  <c r="O213" i="24"/>
  <c r="R213" i="25"/>
  <c r="M245" i="28" s="1"/>
  <c r="K39" i="24"/>
  <c r="H54" i="28"/>
  <c r="K67" i="24"/>
  <c r="H84" i="28"/>
  <c r="F149" i="28"/>
  <c r="I126" i="24"/>
  <c r="X126" i="24" s="1"/>
  <c r="G214" i="24"/>
  <c r="B246" i="28"/>
  <c r="J65" i="24"/>
  <c r="G82" i="28"/>
  <c r="I182" i="24"/>
  <c r="X182" i="24" s="1"/>
  <c r="F211" i="28"/>
  <c r="I53" i="28"/>
  <c r="L38" i="24"/>
  <c r="M96" i="24"/>
  <c r="J116" i="28"/>
  <c r="K96" i="24"/>
  <c r="H116" i="28"/>
  <c r="O34" i="25"/>
  <c r="E49" i="28"/>
  <c r="H34" i="24"/>
  <c r="R154" i="25"/>
  <c r="M180" i="28" s="1"/>
  <c r="D180" i="28"/>
  <c r="O180" i="28" s="1"/>
  <c r="O154" i="24"/>
  <c r="J96" i="24"/>
  <c r="G116" i="28"/>
  <c r="F148" i="28"/>
  <c r="I125" i="24"/>
  <c r="X125" i="24" s="1"/>
  <c r="R64" i="25"/>
  <c r="M81" i="28" s="1"/>
  <c r="D81" i="28"/>
  <c r="O81" i="28" s="1"/>
  <c r="O64" i="24"/>
  <c r="H95" i="24"/>
  <c r="O95" i="25"/>
  <c r="E115" i="28"/>
  <c r="M67" i="24"/>
  <c r="J84" i="28"/>
  <c r="J66" i="24"/>
  <c r="G83" i="28"/>
  <c r="H48" i="28"/>
  <c r="K33" i="24"/>
  <c r="J93" i="24"/>
  <c r="G113" i="28"/>
  <c r="G183" i="24"/>
  <c r="B212" i="28"/>
  <c r="M62" i="24"/>
  <c r="J79" i="28"/>
  <c r="H63" i="24"/>
  <c r="E80" i="28"/>
  <c r="O63" i="25"/>
  <c r="M37" i="24"/>
  <c r="J52" i="28"/>
  <c r="J49" i="28"/>
  <c r="M34" i="24"/>
  <c r="J92" i="24"/>
  <c r="G112" i="28"/>
  <c r="R242" i="25"/>
  <c r="M277" i="28" s="1"/>
  <c r="O242" i="24"/>
  <c r="D277" i="28"/>
  <c r="O277" i="28" s="1"/>
  <c r="L154" i="24"/>
  <c r="I180" i="28"/>
  <c r="G38" i="24"/>
  <c r="B53" i="28"/>
  <c r="G66" i="24"/>
  <c r="B83" i="28"/>
  <c r="G152" i="24"/>
  <c r="B178" i="28"/>
  <c r="Z1197" i="24"/>
  <c r="Y1197" i="24"/>
  <c r="Z1141" i="24"/>
  <c r="Y1141" i="24"/>
  <c r="Y1200" i="24"/>
  <c r="Z1200" i="24"/>
  <c r="F1201" i="24"/>
  <c r="I1201" i="25"/>
  <c r="H1201" i="25"/>
  <c r="E1201" i="25"/>
  <c r="L1201" i="25"/>
  <c r="N1201" i="24" s="1"/>
  <c r="F1201" i="25"/>
  <c r="M1201" i="25"/>
  <c r="J1201" i="25"/>
  <c r="G1201" i="25"/>
  <c r="I1201" i="24" s="1"/>
  <c r="X1201" i="24" s="1"/>
  <c r="K1201" i="25"/>
  <c r="K1263" i="28"/>
  <c r="W1141" i="24"/>
  <c r="A1329" i="28"/>
  <c r="B1107" i="25"/>
  <c r="D1106" i="24"/>
  <c r="B447" i="25"/>
  <c r="D446" i="24"/>
  <c r="B467" i="25"/>
  <c r="D467" i="24" s="1"/>
  <c r="B576" i="25"/>
  <c r="D576" i="24" s="1"/>
  <c r="B496" i="25"/>
  <c r="D496" i="24" s="1"/>
  <c r="B604" i="25"/>
  <c r="D604" i="24" s="1"/>
  <c r="B548" i="25"/>
  <c r="D548" i="24" s="1"/>
  <c r="B525" i="25"/>
  <c r="D525" i="24" s="1"/>
  <c r="W1285" i="24" l="1"/>
  <c r="X1285" i="24"/>
  <c r="I128" i="47"/>
  <c r="K197" i="46"/>
  <c r="N197" i="46" s="1"/>
  <c r="I123" i="47"/>
  <c r="K192" i="46"/>
  <c r="N192" i="46" s="1"/>
  <c r="I125" i="47"/>
  <c r="K194" i="46"/>
  <c r="N194" i="46" s="1"/>
  <c r="I136" i="47"/>
  <c r="K205" i="46"/>
  <c r="N205" i="46" s="1"/>
  <c r="I126" i="47"/>
  <c r="K195" i="46"/>
  <c r="N195" i="46" s="1"/>
  <c r="I134" i="47"/>
  <c r="K203" i="46"/>
  <c r="N203" i="46" s="1"/>
  <c r="I129" i="47"/>
  <c r="K198" i="46"/>
  <c r="N198" i="46" s="1"/>
  <c r="I135" i="47"/>
  <c r="K204" i="46"/>
  <c r="N204" i="46" s="1"/>
  <c r="I130" i="47"/>
  <c r="K199" i="46"/>
  <c r="N199" i="46" s="1"/>
  <c r="I131" i="47"/>
  <c r="K200" i="46"/>
  <c r="N200" i="46" s="1"/>
  <c r="I133" i="47"/>
  <c r="K202" i="46"/>
  <c r="N202" i="46" s="1"/>
  <c r="I132" i="47"/>
  <c r="K201" i="46"/>
  <c r="N201" i="46" s="1"/>
  <c r="I124" i="47"/>
  <c r="K193" i="46"/>
  <c r="N193" i="46" s="1"/>
  <c r="I127" i="47"/>
  <c r="K196" i="46"/>
  <c r="N196" i="46" s="1"/>
  <c r="K511" i="46"/>
  <c r="N511" i="46" s="1"/>
  <c r="I348" i="47"/>
  <c r="K1402" i="46"/>
  <c r="N1402" i="46" s="1"/>
  <c r="I965" i="47"/>
  <c r="K817" i="46"/>
  <c r="N817" i="46" s="1"/>
  <c r="I564" i="47"/>
  <c r="K471" i="46"/>
  <c r="N471" i="46" s="1"/>
  <c r="I321" i="47"/>
  <c r="K430" i="46"/>
  <c r="N430" i="46" s="1"/>
  <c r="I293" i="47"/>
  <c r="K1315" i="46"/>
  <c r="N1315" i="46" s="1"/>
  <c r="I904" i="47"/>
  <c r="K773" i="46"/>
  <c r="N773" i="46" s="1"/>
  <c r="I533" i="47"/>
  <c r="K496" i="46"/>
  <c r="N496" i="46" s="1"/>
  <c r="I333" i="47"/>
  <c r="K280" i="46"/>
  <c r="N280" i="46" s="1"/>
  <c r="I186" i="47"/>
  <c r="K78" i="46"/>
  <c r="N78" i="46" s="1"/>
  <c r="I48" i="47"/>
  <c r="N207" i="46"/>
  <c r="I139" i="47"/>
  <c r="K927" i="46"/>
  <c r="N927" i="46" s="1"/>
  <c r="I632" i="47"/>
  <c r="K716" i="46"/>
  <c r="N716" i="46" s="1"/>
  <c r="I489" i="47"/>
  <c r="K250" i="46"/>
  <c r="N250" i="46" s="1"/>
  <c r="I169" i="47"/>
  <c r="K467" i="46"/>
  <c r="N467" i="46" s="1"/>
  <c r="I317" i="47"/>
  <c r="K126" i="46"/>
  <c r="I84" i="47"/>
  <c r="K1016" i="46"/>
  <c r="N1016" i="46" s="1"/>
  <c r="I694" i="47"/>
  <c r="K677" i="46"/>
  <c r="N677" i="46" s="1"/>
  <c r="I465" i="47"/>
  <c r="K1187" i="46"/>
  <c r="N1187" i="46" s="1"/>
  <c r="I815" i="47"/>
  <c r="K1068" i="46"/>
  <c r="N1068" i="46" s="1"/>
  <c r="I735" i="47"/>
  <c r="K1239" i="46"/>
  <c r="N1239" i="46" s="1"/>
  <c r="I854" i="47"/>
  <c r="K1115" i="46"/>
  <c r="I769" i="47"/>
  <c r="K1335" i="46"/>
  <c r="I924" i="47"/>
  <c r="K1419" i="46"/>
  <c r="I982" i="47"/>
  <c r="K62" i="46"/>
  <c r="N62" i="46" s="1"/>
  <c r="I32" i="47"/>
  <c r="K236" i="46"/>
  <c r="N236" i="46" s="1"/>
  <c r="I155" i="47"/>
  <c r="K286" i="46"/>
  <c r="N286" i="46" s="1"/>
  <c r="I192" i="47"/>
  <c r="K245" i="46"/>
  <c r="N245" i="46" s="1"/>
  <c r="I164" i="47"/>
  <c r="K164" i="46"/>
  <c r="N164" i="46" s="1"/>
  <c r="I109" i="47"/>
  <c r="K632" i="46"/>
  <c r="N632" i="46" s="1"/>
  <c r="I433" i="47"/>
  <c r="K675" i="46"/>
  <c r="N675" i="46" s="1"/>
  <c r="I463" i="47"/>
  <c r="K170" i="46"/>
  <c r="N170" i="46" s="1"/>
  <c r="I115" i="47"/>
  <c r="K676" i="46"/>
  <c r="N676" i="46" s="1"/>
  <c r="I464" i="47"/>
  <c r="K469" i="46"/>
  <c r="N469" i="46" s="1"/>
  <c r="I319" i="47"/>
  <c r="K935" i="46"/>
  <c r="N935" i="46" s="1"/>
  <c r="I640" i="47"/>
  <c r="K131" i="46"/>
  <c r="N131" i="46" s="1"/>
  <c r="I89" i="47"/>
  <c r="K597" i="46"/>
  <c r="N597" i="46" s="1"/>
  <c r="I411" i="47"/>
  <c r="K681" i="46"/>
  <c r="N681" i="46" s="1"/>
  <c r="I469" i="47"/>
  <c r="K1112" i="46"/>
  <c r="N1112" i="46" s="1"/>
  <c r="I766" i="47"/>
  <c r="N213" i="46"/>
  <c r="I145" i="47"/>
  <c r="K257" i="46"/>
  <c r="N257" i="46" s="1"/>
  <c r="I176" i="47"/>
  <c r="K388" i="46"/>
  <c r="N388" i="46" s="1"/>
  <c r="I265" i="47"/>
  <c r="K540" i="46"/>
  <c r="N540" i="46" s="1"/>
  <c r="I364" i="47"/>
  <c r="K376" i="46"/>
  <c r="N376" i="46" s="1"/>
  <c r="I253" i="47"/>
  <c r="K506" i="46"/>
  <c r="N506" i="46" s="1"/>
  <c r="I343" i="47"/>
  <c r="K167" i="46"/>
  <c r="N167" i="46" s="1"/>
  <c r="I112" i="47"/>
  <c r="K509" i="46"/>
  <c r="N509" i="46" s="1"/>
  <c r="I346" i="47"/>
  <c r="K591" i="46"/>
  <c r="N591" i="46" s="1"/>
  <c r="I405" i="47"/>
  <c r="K934" i="46"/>
  <c r="N934" i="46" s="1"/>
  <c r="I639" i="47"/>
  <c r="K1060" i="46"/>
  <c r="N1060" i="46" s="1"/>
  <c r="I727" i="47"/>
  <c r="K344" i="46"/>
  <c r="I235" i="47"/>
  <c r="K767" i="46"/>
  <c r="N767" i="46" s="1"/>
  <c r="I527" i="47"/>
  <c r="K728" i="46"/>
  <c r="N728" i="46" s="1"/>
  <c r="I501" i="47"/>
  <c r="K410" i="46"/>
  <c r="N410" i="46" s="1"/>
  <c r="I273" i="47"/>
  <c r="K621" i="46"/>
  <c r="N621" i="46" s="1"/>
  <c r="I422" i="47"/>
  <c r="K462" i="46"/>
  <c r="N462" i="46" s="1"/>
  <c r="I312" i="47"/>
  <c r="K255" i="46"/>
  <c r="N255" i="46" s="1"/>
  <c r="I174" i="47"/>
  <c r="K1184" i="46"/>
  <c r="N1184" i="46" s="1"/>
  <c r="I812" i="47"/>
  <c r="K386" i="46"/>
  <c r="N386" i="46" s="1"/>
  <c r="I263" i="47"/>
  <c r="K764" i="46"/>
  <c r="N764" i="46" s="1"/>
  <c r="I524" i="47"/>
  <c r="K727" i="46"/>
  <c r="N727" i="46" s="1"/>
  <c r="I500" i="47"/>
  <c r="K685" i="46"/>
  <c r="N685" i="46" s="1"/>
  <c r="I473" i="47"/>
  <c r="K684" i="46"/>
  <c r="N684" i="46" s="1"/>
  <c r="I472" i="47"/>
  <c r="K859" i="46"/>
  <c r="N859" i="46" s="1"/>
  <c r="I593" i="47"/>
  <c r="K1071" i="46"/>
  <c r="N1071" i="46" s="1"/>
  <c r="I738" i="47"/>
  <c r="K1367" i="46"/>
  <c r="N1367" i="46" s="1"/>
  <c r="I943" i="47"/>
  <c r="K1035" i="46"/>
  <c r="N1035" i="46" s="1"/>
  <c r="I713" i="47"/>
  <c r="K1332" i="46"/>
  <c r="I921" i="47"/>
  <c r="K1375" i="46"/>
  <c r="I951" i="47"/>
  <c r="K1102" i="46"/>
  <c r="N1102" i="46" s="1"/>
  <c r="I756" i="47"/>
  <c r="K517" i="46"/>
  <c r="N517" i="46" s="1"/>
  <c r="I354" i="47"/>
  <c r="N191" i="46"/>
  <c r="I122" i="47"/>
  <c r="K278" i="46"/>
  <c r="N278" i="46" s="1"/>
  <c r="I184" i="47"/>
  <c r="K244" i="46"/>
  <c r="N244" i="46" s="1"/>
  <c r="I163" i="47"/>
  <c r="K118" i="46"/>
  <c r="N118" i="46" s="1"/>
  <c r="I76" i="47"/>
  <c r="K798" i="46"/>
  <c r="N798" i="46" s="1"/>
  <c r="I545" i="47"/>
  <c r="K885" i="46"/>
  <c r="N885" i="46" s="1"/>
  <c r="I604" i="47"/>
  <c r="K671" i="46"/>
  <c r="N671" i="46" s="1"/>
  <c r="I459" i="47"/>
  <c r="K631" i="46"/>
  <c r="N631" i="46" s="1"/>
  <c r="I432" i="47"/>
  <c r="K107" i="46"/>
  <c r="N107" i="46" s="1"/>
  <c r="I65" i="47"/>
  <c r="K840" i="46"/>
  <c r="N840" i="46" s="1"/>
  <c r="I574" i="47"/>
  <c r="K757" i="46"/>
  <c r="N757" i="46" s="1"/>
  <c r="I517" i="47"/>
  <c r="K803" i="46"/>
  <c r="N803" i="46" s="1"/>
  <c r="I550" i="47"/>
  <c r="K297" i="46"/>
  <c r="N297" i="46" s="1"/>
  <c r="I203" i="47"/>
  <c r="K634" i="46"/>
  <c r="N634" i="46" s="1"/>
  <c r="I435" i="47"/>
  <c r="K721" i="46"/>
  <c r="N721" i="46" s="1"/>
  <c r="I494" i="47"/>
  <c r="K810" i="46"/>
  <c r="N810" i="46" s="1"/>
  <c r="I557" i="47"/>
  <c r="K772" i="46"/>
  <c r="N772" i="46" s="1"/>
  <c r="I532" i="47"/>
  <c r="K1238" i="46"/>
  <c r="N1238" i="46" s="1"/>
  <c r="I853" i="47"/>
  <c r="K1328" i="46"/>
  <c r="N1328" i="46" s="1"/>
  <c r="I917" i="47"/>
  <c r="K1203" i="46"/>
  <c r="I831" i="47"/>
  <c r="K1331" i="46"/>
  <c r="I920" i="47"/>
  <c r="K1036" i="46"/>
  <c r="N1036" i="46" s="1"/>
  <c r="I714" i="47"/>
  <c r="K1247" i="46"/>
  <c r="I862" i="47"/>
  <c r="K590" i="46"/>
  <c r="N590" i="46" s="1"/>
  <c r="I404" i="47"/>
  <c r="K1024" i="46"/>
  <c r="N1024" i="46" s="1"/>
  <c r="I702" i="47"/>
  <c r="K1363" i="46"/>
  <c r="N1363" i="46" s="1"/>
  <c r="I939" i="47"/>
  <c r="K453" i="46"/>
  <c r="N453" i="46" s="1"/>
  <c r="I303" i="47"/>
  <c r="K284" i="46"/>
  <c r="N284" i="46" s="1"/>
  <c r="I190" i="47"/>
  <c r="K415" i="46"/>
  <c r="N415" i="46" s="1"/>
  <c r="I278" i="47"/>
  <c r="K581" i="46"/>
  <c r="N581" i="46" s="1"/>
  <c r="I395" i="47"/>
  <c r="K970" i="46"/>
  <c r="N970" i="46" s="1"/>
  <c r="I662" i="47"/>
  <c r="K466" i="46"/>
  <c r="N466" i="46" s="1"/>
  <c r="I316" i="47"/>
  <c r="K87" i="46"/>
  <c r="N87" i="46" s="1"/>
  <c r="I57" i="47"/>
  <c r="K933" i="46"/>
  <c r="N933" i="46" s="1"/>
  <c r="I638" i="47"/>
  <c r="K171" i="46"/>
  <c r="N171" i="46" s="1"/>
  <c r="I116" i="47"/>
  <c r="K805" i="46"/>
  <c r="N805" i="46" s="1"/>
  <c r="I552" i="47"/>
  <c r="K387" i="46"/>
  <c r="N387" i="46" s="1"/>
  <c r="I264" i="47"/>
  <c r="K809" i="46"/>
  <c r="N809" i="46" s="1"/>
  <c r="I556" i="47"/>
  <c r="K1192" i="46"/>
  <c r="N1192" i="46" s="1"/>
  <c r="I820" i="47"/>
  <c r="K1076" i="46"/>
  <c r="I743" i="47"/>
  <c r="K1414" i="46"/>
  <c r="N1414" i="46" s="1"/>
  <c r="I977" i="47"/>
  <c r="K89" i="46"/>
  <c r="N89" i="46" s="1"/>
  <c r="I59" i="47"/>
  <c r="K682" i="46"/>
  <c r="N682" i="46" s="1"/>
  <c r="I470" i="47"/>
  <c r="K860" i="46"/>
  <c r="N860" i="46" s="1"/>
  <c r="I594" i="47"/>
  <c r="K70" i="46"/>
  <c r="N70" i="46" s="1"/>
  <c r="I40" i="47"/>
  <c r="K454" i="46"/>
  <c r="N454" i="46" s="1"/>
  <c r="I304" i="47"/>
  <c r="K242" i="46"/>
  <c r="N242" i="46" s="1"/>
  <c r="I161" i="47"/>
  <c r="K753" i="46"/>
  <c r="N753" i="46" s="1"/>
  <c r="I513" i="47"/>
  <c r="K669" i="46"/>
  <c r="N669" i="46" s="1"/>
  <c r="I457" i="47"/>
  <c r="K761" i="46"/>
  <c r="N761" i="46" s="1"/>
  <c r="I521" i="47"/>
  <c r="K1017" i="46"/>
  <c r="N1017" i="46" s="1"/>
  <c r="I695" i="47"/>
  <c r="K890" i="46"/>
  <c r="N890" i="46" s="1"/>
  <c r="I609" i="47"/>
  <c r="K342" i="46"/>
  <c r="I233" i="47"/>
  <c r="K806" i="46"/>
  <c r="N806" i="46" s="1"/>
  <c r="I553" i="47"/>
  <c r="K1228" i="46"/>
  <c r="N1228" i="46" s="1"/>
  <c r="I843" i="47"/>
  <c r="K555" i="46"/>
  <c r="N555" i="46" s="1"/>
  <c r="I379" i="47"/>
  <c r="K978" i="46"/>
  <c r="N978" i="46" s="1"/>
  <c r="I670" i="47"/>
  <c r="K894" i="46"/>
  <c r="N894" i="46" s="1"/>
  <c r="I613" i="47"/>
  <c r="K979" i="46"/>
  <c r="N979" i="46" s="1"/>
  <c r="I671" i="47"/>
  <c r="K1400" i="46"/>
  <c r="N1400" i="46" s="1"/>
  <c r="I963" i="47"/>
  <c r="K1411" i="46"/>
  <c r="N1411" i="46" s="1"/>
  <c r="I974" i="47"/>
  <c r="K1243" i="46"/>
  <c r="N1243" i="46" s="1"/>
  <c r="I858" i="47"/>
  <c r="K127" i="46"/>
  <c r="I85" i="47"/>
  <c r="K69" i="46"/>
  <c r="N69" i="46" s="1"/>
  <c r="I39" i="47"/>
  <c r="K328" i="46"/>
  <c r="N328" i="46" s="1"/>
  <c r="I219" i="47"/>
  <c r="K331" i="46"/>
  <c r="N331" i="46" s="1"/>
  <c r="I222" i="47"/>
  <c r="K714" i="46"/>
  <c r="N714" i="46" s="1"/>
  <c r="I487" i="47"/>
  <c r="K587" i="46"/>
  <c r="N587" i="46" s="1"/>
  <c r="I401" i="47"/>
  <c r="K381" i="46"/>
  <c r="N381" i="46" s="1"/>
  <c r="I258" i="47"/>
  <c r="K383" i="46"/>
  <c r="N383" i="46" s="1"/>
  <c r="I260" i="47"/>
  <c r="K556" i="46"/>
  <c r="N556" i="46" s="1"/>
  <c r="I380" i="47"/>
  <c r="K680" i="46"/>
  <c r="N680" i="46" s="1"/>
  <c r="I468" i="47"/>
  <c r="K1234" i="46"/>
  <c r="N1234" i="46" s="1"/>
  <c r="I849" i="47"/>
  <c r="K770" i="46"/>
  <c r="N770" i="46" s="1"/>
  <c r="I530" i="47"/>
  <c r="K1280" i="46"/>
  <c r="N1280" i="46" s="1"/>
  <c r="I882" i="47"/>
  <c r="K986" i="46"/>
  <c r="N986" i="46" s="1"/>
  <c r="I678" i="47"/>
  <c r="K1069" i="46"/>
  <c r="N1069" i="46" s="1"/>
  <c r="I736" i="47"/>
  <c r="K902" i="46"/>
  <c r="N902" i="46" s="1"/>
  <c r="I621" i="47"/>
  <c r="K1407" i="46"/>
  <c r="N1407" i="46" s="1"/>
  <c r="I970" i="47"/>
  <c r="K1116" i="46"/>
  <c r="I770" i="47"/>
  <c r="K1034" i="46"/>
  <c r="N1034" i="46" s="1"/>
  <c r="I712" i="47"/>
  <c r="K592" i="46"/>
  <c r="N592" i="46" s="1"/>
  <c r="I406" i="47"/>
  <c r="K1242" i="46"/>
  <c r="N1242" i="46" s="1"/>
  <c r="I857" i="47"/>
  <c r="K992" i="46"/>
  <c r="N992" i="46" s="1"/>
  <c r="I684" i="47"/>
  <c r="K152" i="46"/>
  <c r="N152" i="46" s="1"/>
  <c r="I97" i="47"/>
  <c r="K627" i="46"/>
  <c r="N627" i="46" s="1"/>
  <c r="I428" i="47"/>
  <c r="K758" i="46"/>
  <c r="N758" i="46" s="1"/>
  <c r="I518" i="47"/>
  <c r="K104" i="46"/>
  <c r="N104" i="46" s="1"/>
  <c r="I62" i="47"/>
  <c r="K66" i="46"/>
  <c r="N66" i="46" s="1"/>
  <c r="I36" i="47"/>
  <c r="K277" i="46"/>
  <c r="N277" i="46" s="1"/>
  <c r="I183" i="47"/>
  <c r="K237" i="46"/>
  <c r="N237" i="46" s="1"/>
  <c r="I156" i="47"/>
  <c r="K325" i="46"/>
  <c r="N325" i="46" s="1"/>
  <c r="I216" i="47"/>
  <c r="K796" i="46"/>
  <c r="N796" i="46" s="1"/>
  <c r="I543" i="47"/>
  <c r="K334" i="46"/>
  <c r="N334" i="46" s="1"/>
  <c r="I225" i="47"/>
  <c r="K800" i="46"/>
  <c r="N800" i="46" s="1"/>
  <c r="I547" i="47"/>
  <c r="K132" i="46"/>
  <c r="N132" i="46" s="1"/>
  <c r="I90" i="47"/>
  <c r="K174" i="46"/>
  <c r="N174" i="46" s="1"/>
  <c r="I119" i="47"/>
  <c r="K1066" i="46"/>
  <c r="N1066" i="46" s="1"/>
  <c r="I733" i="47"/>
  <c r="K1319" i="46"/>
  <c r="N1319" i="46" s="1"/>
  <c r="I908" i="47"/>
  <c r="K1067" i="46"/>
  <c r="N1067" i="46" s="1"/>
  <c r="I734" i="47"/>
  <c r="K1406" i="46"/>
  <c r="N1406" i="46" s="1"/>
  <c r="I969" i="47"/>
  <c r="K1070" i="46"/>
  <c r="N1070" i="46" s="1"/>
  <c r="I737" i="47"/>
  <c r="K1201" i="46"/>
  <c r="I829" i="47"/>
  <c r="K1415" i="46"/>
  <c r="N1415" i="46" s="1"/>
  <c r="I978" i="47"/>
  <c r="K937" i="46"/>
  <c r="N937" i="46" s="1"/>
  <c r="I642" i="47"/>
  <c r="I146" i="47"/>
  <c r="K368" i="46"/>
  <c r="N368" i="46" s="1"/>
  <c r="I245" i="47"/>
  <c r="K544" i="46"/>
  <c r="N544" i="46" s="1"/>
  <c r="I368" i="47"/>
  <c r="K795" i="46"/>
  <c r="N795" i="46" s="1"/>
  <c r="I542" i="47"/>
  <c r="K81" i="46"/>
  <c r="N81" i="46" s="1"/>
  <c r="I51" i="47"/>
  <c r="K888" i="46"/>
  <c r="N888" i="46" s="1"/>
  <c r="I607" i="47"/>
  <c r="K1018" i="46"/>
  <c r="N1018" i="46" s="1"/>
  <c r="I696" i="47"/>
  <c r="K1144" i="46"/>
  <c r="N1144" i="46" s="1"/>
  <c r="I785" i="47"/>
  <c r="K854" i="46"/>
  <c r="N854" i="46" s="1"/>
  <c r="I588" i="47"/>
  <c r="K1324" i="46"/>
  <c r="N1324" i="46" s="1"/>
  <c r="I913" i="47"/>
  <c r="K1241" i="46"/>
  <c r="N1241" i="46" s="1"/>
  <c r="I856" i="47"/>
  <c r="K1158" i="46"/>
  <c r="I799" i="47"/>
  <c r="K1202" i="46"/>
  <c r="I830" i="47"/>
  <c r="K547" i="46"/>
  <c r="N547" i="46" s="1"/>
  <c r="I371" i="47"/>
  <c r="N208" i="46"/>
  <c r="I140" i="47"/>
  <c r="K380" i="46"/>
  <c r="N380" i="46" s="1"/>
  <c r="I257" i="47"/>
  <c r="K630" i="46"/>
  <c r="N630" i="46" s="1"/>
  <c r="I431" i="47"/>
  <c r="K424" i="46"/>
  <c r="N424" i="46" s="1"/>
  <c r="I287" i="47"/>
  <c r="K973" i="46"/>
  <c r="N973" i="46" s="1"/>
  <c r="I665" i="47"/>
  <c r="K804" i="46"/>
  <c r="N804" i="46" s="1"/>
  <c r="I551" i="47"/>
  <c r="K846" i="46"/>
  <c r="N846" i="46" s="1"/>
  <c r="I580" i="47"/>
  <c r="K594" i="46"/>
  <c r="N594" i="46" s="1"/>
  <c r="I408" i="47"/>
  <c r="K472" i="46"/>
  <c r="N472" i="46" s="1"/>
  <c r="I322" i="47"/>
  <c r="K638" i="46"/>
  <c r="N638" i="46" s="1"/>
  <c r="I439" i="47"/>
  <c r="K1313" i="46"/>
  <c r="N1313" i="46" s="1"/>
  <c r="I902" i="47"/>
  <c r="K1273" i="46"/>
  <c r="N1273" i="46" s="1"/>
  <c r="I875" i="47"/>
  <c r="K981" i="46"/>
  <c r="N981" i="46" s="1"/>
  <c r="I673" i="47"/>
  <c r="K641" i="46"/>
  <c r="N641" i="46" s="1"/>
  <c r="I442" i="47"/>
  <c r="K1403" i="46"/>
  <c r="N1403" i="46" s="1"/>
  <c r="I966" i="47"/>
  <c r="K1151" i="46"/>
  <c r="N1151" i="46" s="1"/>
  <c r="I792" i="47"/>
  <c r="K944" i="46"/>
  <c r="N944" i="46" s="1"/>
  <c r="I649" i="47"/>
  <c r="K991" i="46"/>
  <c r="N991" i="46" s="1"/>
  <c r="I683" i="47"/>
  <c r="K1412" i="46"/>
  <c r="N1412" i="46" s="1"/>
  <c r="I975" i="47"/>
  <c r="K1021" i="46"/>
  <c r="N1021" i="46" s="1"/>
  <c r="I699" i="47"/>
  <c r="K943" i="46"/>
  <c r="N943" i="46" s="1"/>
  <c r="I648" i="47"/>
  <c r="K1370" i="46"/>
  <c r="N1370" i="46" s="1"/>
  <c r="I946" i="47"/>
  <c r="K1376" i="46"/>
  <c r="I952" i="47"/>
  <c r="K456" i="46"/>
  <c r="N456" i="46" s="1"/>
  <c r="I306" i="47"/>
  <c r="K501" i="46"/>
  <c r="N501" i="46" s="1"/>
  <c r="I338" i="47"/>
  <c r="K583" i="46"/>
  <c r="N583" i="46" s="1"/>
  <c r="I397" i="47"/>
  <c r="K460" i="46"/>
  <c r="N460" i="46" s="1"/>
  <c r="I310" i="47"/>
  <c r="K505" i="46"/>
  <c r="N505" i="46" s="1"/>
  <c r="I342" i="47"/>
  <c r="K249" i="46"/>
  <c r="N249" i="46" s="1"/>
  <c r="I168" i="47"/>
  <c r="K292" i="46"/>
  <c r="N292" i="46" s="1"/>
  <c r="I198" i="47"/>
  <c r="K972" i="46"/>
  <c r="N972" i="46" s="1"/>
  <c r="I664" i="47"/>
  <c r="K426" i="46"/>
  <c r="N426" i="46" s="1"/>
  <c r="I289" i="47"/>
  <c r="K1141" i="46"/>
  <c r="N1141" i="46" s="1"/>
  <c r="I782" i="47"/>
  <c r="K553" i="46"/>
  <c r="N553" i="46" s="1"/>
  <c r="I377" i="47"/>
  <c r="K635" i="46"/>
  <c r="N635" i="46" s="1"/>
  <c r="I436" i="47"/>
  <c r="K301" i="46"/>
  <c r="N301" i="46" s="1"/>
  <c r="I207" i="47"/>
  <c r="K558" i="46"/>
  <c r="N558" i="46" s="1"/>
  <c r="I382" i="47"/>
  <c r="K897" i="46"/>
  <c r="N897" i="46" s="1"/>
  <c r="I616" i="47"/>
  <c r="K1361" i="46"/>
  <c r="N1361" i="46" s="1"/>
  <c r="I937" i="47"/>
  <c r="K771" i="46"/>
  <c r="N771" i="46" s="1"/>
  <c r="I531" i="47"/>
  <c r="K1113" i="46"/>
  <c r="N1113" i="46" s="1"/>
  <c r="I767" i="47"/>
  <c r="K1327" i="46"/>
  <c r="N1327" i="46" s="1"/>
  <c r="I916" i="47"/>
  <c r="K1232" i="46"/>
  <c r="N1232" i="46" s="1"/>
  <c r="I847" i="47"/>
  <c r="K905" i="46"/>
  <c r="N905" i="46" s="1"/>
  <c r="I624" i="47"/>
  <c r="K322" i="46"/>
  <c r="N322" i="46" s="1"/>
  <c r="I213" i="47"/>
  <c r="K154" i="46"/>
  <c r="N154" i="46" s="1"/>
  <c r="I99" i="47"/>
  <c r="K580" i="46"/>
  <c r="N580" i="46" s="1"/>
  <c r="I394" i="47"/>
  <c r="K241" i="46"/>
  <c r="N241" i="46" s="1"/>
  <c r="I160" i="47"/>
  <c r="K117" i="46"/>
  <c r="N117" i="46" s="1"/>
  <c r="I75" i="47"/>
  <c r="K161" i="46"/>
  <c r="N161" i="46" s="1"/>
  <c r="I106" i="47"/>
  <c r="K673" i="46"/>
  <c r="N673" i="46" s="1"/>
  <c r="I461" i="47"/>
  <c r="K169" i="46"/>
  <c r="N169" i="46" s="1"/>
  <c r="I114" i="47"/>
  <c r="K889" i="46"/>
  <c r="N889" i="46" s="1"/>
  <c r="I608" i="47"/>
  <c r="K512" i="46"/>
  <c r="N512" i="46" s="1"/>
  <c r="I349" i="47"/>
  <c r="K724" i="46"/>
  <c r="N724" i="46" s="1"/>
  <c r="I497" i="47"/>
  <c r="K1233" i="46"/>
  <c r="N1233" i="46" s="1"/>
  <c r="I848" i="47"/>
  <c r="K1150" i="46"/>
  <c r="N1150" i="46" s="1"/>
  <c r="I791" i="47"/>
  <c r="K815" i="46"/>
  <c r="N815" i="46" s="1"/>
  <c r="I562" i="47"/>
  <c r="K1240" i="46"/>
  <c r="N1240" i="46" s="1"/>
  <c r="I855" i="47"/>
  <c r="K63" i="46"/>
  <c r="N63" i="46" s="1"/>
  <c r="I33" i="47"/>
  <c r="K283" i="46"/>
  <c r="N283" i="46" s="1"/>
  <c r="I189" i="47"/>
  <c r="K158" i="46"/>
  <c r="N158" i="46" s="1"/>
  <c r="I103" i="47"/>
  <c r="K579" i="46"/>
  <c r="N579" i="46" s="1"/>
  <c r="I393" i="47"/>
  <c r="K543" i="46"/>
  <c r="N543" i="46" s="1"/>
  <c r="I367" i="47"/>
  <c r="K715" i="46"/>
  <c r="N715" i="46" s="1"/>
  <c r="I488" i="47"/>
  <c r="K717" i="46"/>
  <c r="N717" i="46" s="1"/>
  <c r="I490" i="47"/>
  <c r="K125" i="46"/>
  <c r="I83" i="47"/>
  <c r="K106" i="46"/>
  <c r="N106" i="46" s="1"/>
  <c r="I64" i="47"/>
  <c r="K281" i="46"/>
  <c r="N281" i="46" s="1"/>
  <c r="I187" i="47"/>
  <c r="K457" i="46"/>
  <c r="N457" i="46" s="1"/>
  <c r="I307" i="47"/>
  <c r="K711" i="46"/>
  <c r="N711" i="46" s="1"/>
  <c r="I484" i="47"/>
  <c r="K163" i="46"/>
  <c r="N163" i="46" s="1"/>
  <c r="I108" i="47"/>
  <c r="K82" i="46"/>
  <c r="N82" i="46" s="1"/>
  <c r="I52" i="47"/>
  <c r="K165" i="46"/>
  <c r="N165" i="46" s="1"/>
  <c r="I110" i="47"/>
  <c r="K588" i="46"/>
  <c r="N588" i="46" s="1"/>
  <c r="I402" i="47"/>
  <c r="K293" i="46"/>
  <c r="N293" i="46" s="1"/>
  <c r="I199" i="47"/>
  <c r="K338" i="46"/>
  <c r="N338" i="46" s="1"/>
  <c r="I229" i="47"/>
  <c r="K762" i="46"/>
  <c r="N762" i="46" s="1"/>
  <c r="I522" i="47"/>
  <c r="K384" i="46"/>
  <c r="N384" i="46" s="1"/>
  <c r="I261" i="47"/>
  <c r="K513" i="46"/>
  <c r="N513" i="46" s="1"/>
  <c r="I350" i="47"/>
  <c r="K812" i="46"/>
  <c r="N812" i="46" s="1"/>
  <c r="I559" i="47"/>
  <c r="K1029" i="46"/>
  <c r="N1029" i="46" s="1"/>
  <c r="I707" i="47"/>
  <c r="K1111" i="46"/>
  <c r="N1111" i="46" s="1"/>
  <c r="I765" i="47"/>
  <c r="K993" i="46"/>
  <c r="N993" i="46" s="1"/>
  <c r="I685" i="47"/>
  <c r="K1288" i="46"/>
  <c r="I890" i="47"/>
  <c r="K1231" i="46"/>
  <c r="N1231" i="46" s="1"/>
  <c r="I846" i="47"/>
  <c r="K1362" i="46"/>
  <c r="N1362" i="46" s="1"/>
  <c r="I938" i="47"/>
  <c r="K421" i="46"/>
  <c r="N421" i="46" s="1"/>
  <c r="I284" i="47"/>
  <c r="K672" i="46"/>
  <c r="N672" i="46" s="1"/>
  <c r="I460" i="47"/>
  <c r="K294" i="46"/>
  <c r="N294" i="46" s="1"/>
  <c r="I200" i="47"/>
  <c r="K718" i="46"/>
  <c r="N718" i="46" s="1"/>
  <c r="I491" i="47"/>
  <c r="K172" i="46"/>
  <c r="N172" i="46" s="1"/>
  <c r="I117" i="47"/>
  <c r="K1359" i="46"/>
  <c r="N1359" i="46" s="1"/>
  <c r="I935" i="47"/>
  <c r="K985" i="46"/>
  <c r="N985" i="46" s="1"/>
  <c r="I677" i="47"/>
  <c r="K729" i="46"/>
  <c r="N729" i="46" s="1"/>
  <c r="I502" i="47"/>
  <c r="K1372" i="46"/>
  <c r="N1372" i="46" s="1"/>
  <c r="I948" i="47"/>
  <c r="K1065" i="46"/>
  <c r="N1065" i="46" s="1"/>
  <c r="I732" i="47"/>
  <c r="K112" i="46"/>
  <c r="N112" i="46" s="1"/>
  <c r="I70" i="47"/>
  <c r="K285" i="46"/>
  <c r="N285" i="46" s="1"/>
  <c r="I191" i="47"/>
  <c r="K119" i="46"/>
  <c r="N119" i="46" s="1"/>
  <c r="I77" i="47"/>
  <c r="K586" i="46"/>
  <c r="N586" i="46" s="1"/>
  <c r="I400" i="47"/>
  <c r="K1100" i="46"/>
  <c r="N1100" i="46" s="1"/>
  <c r="I754" i="47"/>
  <c r="K637" i="46"/>
  <c r="N637" i="46" s="1"/>
  <c r="I438" i="47"/>
  <c r="K1155" i="46"/>
  <c r="N1155" i="46" s="1"/>
  <c r="I796" i="47"/>
  <c r="K1326" i="46"/>
  <c r="N1326" i="46" s="1"/>
  <c r="I915" i="47"/>
  <c r="K1117" i="46"/>
  <c r="I771" i="47"/>
  <c r="K428" i="46"/>
  <c r="N428" i="46" s="1"/>
  <c r="I291" i="47"/>
  <c r="K1108" i="46"/>
  <c r="N1108" i="46" s="1"/>
  <c r="I762" i="47"/>
  <c r="K162" i="46"/>
  <c r="N162" i="46" s="1"/>
  <c r="I107" i="47"/>
  <c r="K335" i="46"/>
  <c r="N335" i="46" s="1"/>
  <c r="I226" i="47"/>
  <c r="K251" i="46"/>
  <c r="N251" i="46" s="1"/>
  <c r="I170" i="47"/>
  <c r="K593" i="46"/>
  <c r="N593" i="46" s="1"/>
  <c r="I407" i="47"/>
  <c r="K848" i="46"/>
  <c r="N848" i="46" s="1"/>
  <c r="I582" i="47"/>
  <c r="K385" i="46"/>
  <c r="N385" i="46" s="1"/>
  <c r="I262" i="47"/>
  <c r="K1059" i="46"/>
  <c r="N1059" i="46" s="1"/>
  <c r="I726" i="47"/>
  <c r="K1229" i="46"/>
  <c r="N1229" i="46" s="1"/>
  <c r="I844" i="47"/>
  <c r="K766" i="46"/>
  <c r="N766" i="46" s="1"/>
  <c r="I526" i="47"/>
  <c r="K639" i="46"/>
  <c r="N639" i="46" s="1"/>
  <c r="I440" i="47"/>
  <c r="K640" i="46"/>
  <c r="N640" i="46" s="1"/>
  <c r="I441" i="47"/>
  <c r="K1236" i="46"/>
  <c r="N1236" i="46" s="1"/>
  <c r="I851" i="47"/>
  <c r="K1030" i="46"/>
  <c r="N1030" i="46" s="1"/>
  <c r="I708" i="47"/>
  <c r="K990" i="46"/>
  <c r="N990" i="46" s="1"/>
  <c r="I682" i="47"/>
  <c r="K1073" i="46"/>
  <c r="I740" i="47"/>
  <c r="K1373" i="46"/>
  <c r="I949" i="47"/>
  <c r="K238" i="46"/>
  <c r="N238" i="46" s="1"/>
  <c r="I157" i="47"/>
  <c r="K73" i="46"/>
  <c r="N73" i="46" s="1"/>
  <c r="I43" i="47"/>
  <c r="K370" i="46"/>
  <c r="N370" i="46" s="1"/>
  <c r="I247" i="47"/>
  <c r="K166" i="46"/>
  <c r="N166" i="46" s="1"/>
  <c r="I111" i="47"/>
  <c r="K1099" i="46"/>
  <c r="N1099" i="46" s="1"/>
  <c r="I753" i="47"/>
  <c r="K931" i="46"/>
  <c r="N931" i="46" s="1"/>
  <c r="I636" i="47"/>
  <c r="K554" i="46"/>
  <c r="N554" i="46" s="1"/>
  <c r="I378" i="47"/>
  <c r="K1101" i="46"/>
  <c r="N1101" i="46" s="1"/>
  <c r="I755" i="47"/>
  <c r="K299" i="46"/>
  <c r="N299" i="46" s="1"/>
  <c r="I205" i="47"/>
  <c r="K976" i="46"/>
  <c r="N976" i="46" s="1"/>
  <c r="I668" i="47"/>
  <c r="K1270" i="46"/>
  <c r="N1270" i="46" s="1"/>
  <c r="I872" i="47"/>
  <c r="K129" i="46"/>
  <c r="N129" i="46" s="1"/>
  <c r="I87" i="47"/>
  <c r="K678" i="46"/>
  <c r="N678" i="46" s="1"/>
  <c r="I466" i="47"/>
  <c r="K892" i="46"/>
  <c r="N892" i="46" s="1"/>
  <c r="I611" i="47"/>
  <c r="K725" i="46"/>
  <c r="N725" i="46" s="1"/>
  <c r="I498" i="47"/>
  <c r="K1027" i="46"/>
  <c r="N1027" i="46" s="1"/>
  <c r="I705" i="47"/>
  <c r="K1237" i="46"/>
  <c r="N1237" i="46" s="1"/>
  <c r="I852" i="47"/>
  <c r="K1410" i="46"/>
  <c r="N1410" i="46" s="1"/>
  <c r="I973" i="47"/>
  <c r="K1160" i="46"/>
  <c r="I801" i="47"/>
  <c r="K1185" i="46"/>
  <c r="N1185" i="46" s="1"/>
  <c r="I813" i="47"/>
  <c r="K901" i="46"/>
  <c r="N901" i="46" s="1"/>
  <c r="I620" i="47"/>
  <c r="K74" i="46"/>
  <c r="N74" i="46" s="1"/>
  <c r="I44" i="47"/>
  <c r="K160" i="46"/>
  <c r="N160" i="46" s="1"/>
  <c r="I105" i="47"/>
  <c r="K375" i="46"/>
  <c r="N375" i="46" s="1"/>
  <c r="I252" i="47"/>
  <c r="K503" i="46"/>
  <c r="N503" i="46" s="1"/>
  <c r="I340" i="47"/>
  <c r="K419" i="46"/>
  <c r="N419" i="46" s="1"/>
  <c r="I282" i="47"/>
  <c r="K585" i="46"/>
  <c r="N585" i="46" s="1"/>
  <c r="I399" i="47"/>
  <c r="K65" i="46"/>
  <c r="N65" i="46" s="1"/>
  <c r="I35" i="47"/>
  <c r="K366" i="46"/>
  <c r="N366" i="46" s="1"/>
  <c r="I243" i="47"/>
  <c r="K452" i="46"/>
  <c r="N452" i="46" s="1"/>
  <c r="I302" i="47"/>
  <c r="K538" i="46"/>
  <c r="N538" i="46" s="1"/>
  <c r="I362" i="47"/>
  <c r="K329" i="46"/>
  <c r="N329" i="46" s="1"/>
  <c r="I220" i="47"/>
  <c r="K709" i="46"/>
  <c r="N709" i="46" s="1"/>
  <c r="I482" i="47"/>
  <c r="K461" i="46"/>
  <c r="N461" i="46" s="1"/>
  <c r="I311" i="47"/>
  <c r="K1098" i="46"/>
  <c r="N1098" i="46" s="1"/>
  <c r="I752" i="47"/>
  <c r="K468" i="46"/>
  <c r="N468" i="46" s="1"/>
  <c r="I318" i="47"/>
  <c r="K975" i="46"/>
  <c r="N975" i="46" s="1"/>
  <c r="I667" i="47"/>
  <c r="K130" i="46"/>
  <c r="I88" i="47"/>
  <c r="K514" i="46"/>
  <c r="N514" i="46" s="1"/>
  <c r="I351" i="47"/>
  <c r="K893" i="46"/>
  <c r="N893" i="46" s="1"/>
  <c r="I612" i="47"/>
  <c r="K596" i="46"/>
  <c r="N596" i="46" s="1"/>
  <c r="I410" i="47"/>
  <c r="K1317" i="46"/>
  <c r="N1317" i="46" s="1"/>
  <c r="I906" i="47"/>
  <c r="K813" i="46"/>
  <c r="N813" i="46" s="1"/>
  <c r="I560" i="47"/>
  <c r="K1323" i="46"/>
  <c r="N1323" i="46" s="1"/>
  <c r="I912" i="47"/>
  <c r="K989" i="46"/>
  <c r="N989" i="46" s="1"/>
  <c r="I681" i="47"/>
  <c r="K1245" i="46"/>
  <c r="I860" i="47"/>
  <c r="K1163" i="46"/>
  <c r="I804" i="47"/>
  <c r="K560" i="46"/>
  <c r="N560" i="46" s="1"/>
  <c r="I384" i="47"/>
  <c r="K1277" i="46"/>
  <c r="N1277" i="46" s="1"/>
  <c r="I879" i="47"/>
  <c r="K1196" i="46"/>
  <c r="N1196" i="46" s="1"/>
  <c r="I824" i="47"/>
  <c r="K64" i="46"/>
  <c r="N64" i="46" s="1"/>
  <c r="I34" i="47"/>
  <c r="K113" i="46"/>
  <c r="N113" i="46" s="1"/>
  <c r="I71" i="47"/>
  <c r="K122" i="46"/>
  <c r="I80" i="47"/>
  <c r="K105" i="46"/>
  <c r="N105" i="46" s="1"/>
  <c r="I63" i="47"/>
  <c r="K233" i="46"/>
  <c r="N233" i="46" s="1"/>
  <c r="I152" i="47"/>
  <c r="K175" i="46"/>
  <c r="I120" i="47"/>
  <c r="K1230" i="46"/>
  <c r="N1230" i="46" s="1"/>
  <c r="I845" i="47"/>
  <c r="K1316" i="46"/>
  <c r="N1316" i="46" s="1"/>
  <c r="I905" i="47"/>
  <c r="K1420" i="46"/>
  <c r="I983" i="47"/>
  <c r="K622" i="46"/>
  <c r="N622" i="46" s="1"/>
  <c r="I423" i="47"/>
  <c r="K243" i="46"/>
  <c r="N243" i="46" s="1"/>
  <c r="I162" i="47"/>
  <c r="K374" i="46"/>
  <c r="N374" i="46" s="1"/>
  <c r="I251" i="47"/>
  <c r="K625" i="46"/>
  <c r="N625" i="46" s="1"/>
  <c r="I426" i="47"/>
  <c r="K546" i="46"/>
  <c r="N546" i="46" s="1"/>
  <c r="I370" i="47"/>
  <c r="K548" i="46"/>
  <c r="N548" i="46" s="1"/>
  <c r="I372" i="47"/>
  <c r="K930" i="46"/>
  <c r="N930" i="46" s="1"/>
  <c r="I635" i="47"/>
  <c r="K807" i="46"/>
  <c r="N807" i="46" s="1"/>
  <c r="I554" i="47"/>
  <c r="K679" i="46"/>
  <c r="N679" i="46" s="1"/>
  <c r="I467" i="47"/>
  <c r="K895" i="46"/>
  <c r="N895" i="46" s="1"/>
  <c r="I614" i="47"/>
  <c r="K853" i="46"/>
  <c r="N853" i="46" s="1"/>
  <c r="I587" i="47"/>
  <c r="K983" i="46"/>
  <c r="N983" i="46" s="1"/>
  <c r="I675" i="47"/>
  <c r="K898" i="46"/>
  <c r="N898" i="46" s="1"/>
  <c r="I617" i="47"/>
  <c r="K1321" i="46"/>
  <c r="N1321" i="46" s="1"/>
  <c r="I910" i="47"/>
  <c r="K1320" i="46"/>
  <c r="N1320" i="46" s="1"/>
  <c r="I909" i="47"/>
  <c r="K903" i="46"/>
  <c r="N903" i="46" s="1"/>
  <c r="I622" i="47"/>
  <c r="K1413" i="46"/>
  <c r="N1413" i="46" s="1"/>
  <c r="I976" i="47"/>
  <c r="K552" i="46"/>
  <c r="N552" i="46" s="1"/>
  <c r="I376" i="47"/>
  <c r="I148" i="47"/>
  <c r="K1278" i="46"/>
  <c r="N1278" i="46" s="1"/>
  <c r="I880" i="47"/>
  <c r="K276" i="46"/>
  <c r="N276" i="46" s="1"/>
  <c r="I182" i="47"/>
  <c r="K108" i="46"/>
  <c r="N108" i="46" s="1"/>
  <c r="I66" i="47"/>
  <c r="K326" i="46"/>
  <c r="N326" i="46" s="1"/>
  <c r="I217" i="47"/>
  <c r="K373" i="46"/>
  <c r="N373" i="46" s="1"/>
  <c r="I250" i="47"/>
  <c r="K545" i="46"/>
  <c r="N545" i="46" s="1"/>
  <c r="I369" i="47"/>
  <c r="K670" i="46"/>
  <c r="N670" i="46" s="1"/>
  <c r="I458" i="47"/>
  <c r="K932" i="46"/>
  <c r="N932" i="46" s="1"/>
  <c r="I637" i="47"/>
  <c r="K1019" i="46"/>
  <c r="N1019" i="46" s="1"/>
  <c r="I697" i="47"/>
  <c r="K636" i="46"/>
  <c r="N636" i="46" s="1"/>
  <c r="I437" i="47"/>
  <c r="K1061" i="46"/>
  <c r="N1061" i="46" s="1"/>
  <c r="I728" i="47"/>
  <c r="K1188" i="46"/>
  <c r="N1188" i="46" s="1"/>
  <c r="I816" i="47"/>
  <c r="K765" i="46"/>
  <c r="N765" i="46" s="1"/>
  <c r="I525" i="47"/>
  <c r="K259" i="46"/>
  <c r="N259" i="46" s="1"/>
  <c r="I178" i="47"/>
  <c r="K516" i="46"/>
  <c r="N516" i="46" s="1"/>
  <c r="I353" i="47"/>
  <c r="K1025" i="46"/>
  <c r="N1025" i="46" s="1"/>
  <c r="I703" i="47"/>
  <c r="K599" i="46"/>
  <c r="N599" i="46" s="1"/>
  <c r="I413" i="47"/>
  <c r="K814" i="46"/>
  <c r="N814" i="46" s="1"/>
  <c r="I561" i="47"/>
  <c r="K1282" i="46"/>
  <c r="N1282" i="46" s="1"/>
  <c r="I884" i="47"/>
  <c r="K946" i="46"/>
  <c r="N946" i="46" s="1"/>
  <c r="I651" i="47"/>
  <c r="K1244" i="46"/>
  <c r="I859" i="47"/>
  <c r="K1162" i="46"/>
  <c r="I803" i="47"/>
  <c r="K1292" i="46"/>
  <c r="I894" i="47"/>
  <c r="K1272" i="46"/>
  <c r="N1272" i="46" s="1"/>
  <c r="I874" i="47"/>
  <c r="K1031" i="46"/>
  <c r="N1031" i="46" s="1"/>
  <c r="I709" i="47"/>
  <c r="K367" i="46"/>
  <c r="N367" i="46" s="1"/>
  <c r="I244" i="47"/>
  <c r="K371" i="46"/>
  <c r="N371" i="46" s="1"/>
  <c r="I248" i="47"/>
  <c r="K665" i="46"/>
  <c r="N665" i="46" s="1"/>
  <c r="I453" i="47"/>
  <c r="I137" i="47"/>
  <c r="K928" i="46"/>
  <c r="N928" i="46" s="1"/>
  <c r="I633" i="47"/>
  <c r="K971" i="46"/>
  <c r="N971" i="46" s="1"/>
  <c r="I663" i="47"/>
  <c r="K382" i="46"/>
  <c r="N382" i="46" s="1"/>
  <c r="I259" i="47"/>
  <c r="K595" i="46"/>
  <c r="N595" i="46" s="1"/>
  <c r="I409" i="47"/>
  <c r="K1147" i="46"/>
  <c r="N1147" i="46" s="1"/>
  <c r="I788" i="47"/>
  <c r="K731" i="46"/>
  <c r="N731" i="46" s="1"/>
  <c r="I504" i="47"/>
  <c r="K945" i="46"/>
  <c r="N945" i="46" s="1"/>
  <c r="I650" i="47"/>
  <c r="K1032" i="46"/>
  <c r="N1032" i="46" s="1"/>
  <c r="I710" i="47"/>
  <c r="K1074" i="46"/>
  <c r="I741" i="47"/>
  <c r="K1416" i="46"/>
  <c r="I979" i="47"/>
  <c r="K858" i="46"/>
  <c r="N858" i="46" s="1"/>
  <c r="I592" i="47"/>
  <c r="K323" i="46"/>
  <c r="N323" i="46" s="1"/>
  <c r="I214" i="47"/>
  <c r="K324" i="46"/>
  <c r="N324" i="46" s="1"/>
  <c r="I215" i="47"/>
  <c r="K156" i="46"/>
  <c r="N156" i="46" s="1"/>
  <c r="I101" i="47"/>
  <c r="K116" i="46"/>
  <c r="N116" i="46" s="1"/>
  <c r="I74" i="47"/>
  <c r="K332" i="46"/>
  <c r="N332" i="46" s="1"/>
  <c r="I223" i="47"/>
  <c r="K420" i="46"/>
  <c r="N420" i="46" s="1"/>
  <c r="I283" i="47"/>
  <c r="N206" i="46"/>
  <c r="I138" i="47"/>
  <c r="K378" i="46"/>
  <c r="N378" i="46" s="1"/>
  <c r="I255" i="47"/>
  <c r="K629" i="46"/>
  <c r="N629" i="46" s="1"/>
  <c r="I430" i="47"/>
  <c r="N210" i="46"/>
  <c r="I142" i="47"/>
  <c r="K86" i="46"/>
  <c r="N86" i="46" s="1"/>
  <c r="I56" i="47"/>
  <c r="K760" i="46"/>
  <c r="N760" i="46" s="1"/>
  <c r="I520" i="47"/>
  <c r="K111" i="46"/>
  <c r="N111" i="46" s="1"/>
  <c r="I69" i="47"/>
  <c r="K72" i="46"/>
  <c r="N72" i="46" s="1"/>
  <c r="I42" i="47"/>
  <c r="K712" i="46"/>
  <c r="N712" i="46" s="1"/>
  <c r="I485" i="47"/>
  <c r="K463" i="46"/>
  <c r="N463" i="46" s="1"/>
  <c r="I313" i="47"/>
  <c r="K628" i="46"/>
  <c r="N628" i="46" s="1"/>
  <c r="I429" i="47"/>
  <c r="K336" i="46"/>
  <c r="N336" i="46" s="1"/>
  <c r="I227" i="47"/>
  <c r="K422" i="46"/>
  <c r="N422" i="46" s="1"/>
  <c r="I285" i="47"/>
  <c r="K549" i="46"/>
  <c r="N549" i="46" s="1"/>
  <c r="I373" i="47"/>
  <c r="N209" i="46"/>
  <c r="I141" i="47"/>
  <c r="K977" i="46"/>
  <c r="N977" i="46" s="1"/>
  <c r="I669" i="47"/>
  <c r="K431" i="46"/>
  <c r="N431" i="46" s="1"/>
  <c r="I294" i="47"/>
  <c r="K1148" i="46"/>
  <c r="N1148" i="46" s="1"/>
  <c r="I789" i="47"/>
  <c r="K904" i="46"/>
  <c r="N904" i="46" s="1"/>
  <c r="I623" i="47"/>
  <c r="K1325" i="46"/>
  <c r="N1325" i="46" s="1"/>
  <c r="I914" i="47"/>
  <c r="K1157" i="46"/>
  <c r="N1157" i="46" s="1"/>
  <c r="I798" i="47"/>
  <c r="K1205" i="46"/>
  <c r="I833" i="47"/>
  <c r="K1377" i="46"/>
  <c r="I953" i="47"/>
  <c r="K886" i="46"/>
  <c r="N886" i="46" s="1"/>
  <c r="I605" i="47"/>
  <c r="K252" i="46"/>
  <c r="N252" i="46" s="1"/>
  <c r="I171" i="47"/>
  <c r="K340" i="46"/>
  <c r="I231" i="47"/>
  <c r="K1227" i="46"/>
  <c r="N1227" i="46" s="1"/>
  <c r="I842" i="47"/>
  <c r="K67" i="46"/>
  <c r="N67" i="46" s="1"/>
  <c r="I37" i="47"/>
  <c r="K114" i="46"/>
  <c r="N114" i="46" s="1"/>
  <c r="I72" i="47"/>
  <c r="K541" i="46"/>
  <c r="N541" i="46" s="1"/>
  <c r="I365" i="47"/>
  <c r="K667" i="46"/>
  <c r="N667" i="46" s="1"/>
  <c r="I455" i="47"/>
  <c r="K464" i="46"/>
  <c r="N464" i="46" s="1"/>
  <c r="I314" i="47"/>
  <c r="K256" i="46"/>
  <c r="N256" i="46" s="1"/>
  <c r="I175" i="47"/>
  <c r="K298" i="46"/>
  <c r="N298" i="46" s="1"/>
  <c r="I204" i="47"/>
  <c r="I147" i="47"/>
  <c r="K1401" i="46"/>
  <c r="N1401" i="46" s="1"/>
  <c r="I964" i="47"/>
  <c r="K1149" i="46"/>
  <c r="N1149" i="46" s="1"/>
  <c r="I790" i="47"/>
  <c r="K940" i="46"/>
  <c r="N940" i="46" s="1"/>
  <c r="I645" i="47"/>
  <c r="K1286" i="46"/>
  <c r="N1286" i="46" s="1"/>
  <c r="I888" i="47"/>
  <c r="K1161" i="46"/>
  <c r="I802" i="47"/>
  <c r="K1193" i="46"/>
  <c r="N1193" i="46" s="1"/>
  <c r="I821" i="47"/>
  <c r="K1194" i="46"/>
  <c r="N1194" i="46" s="1"/>
  <c r="I822" i="47"/>
  <c r="K235" i="46"/>
  <c r="N235" i="46" s="1"/>
  <c r="I154" i="47"/>
  <c r="K365" i="46"/>
  <c r="N365" i="46" s="1"/>
  <c r="I242" i="47"/>
  <c r="K413" i="46"/>
  <c r="N413" i="46" s="1"/>
  <c r="I276" i="47"/>
  <c r="K624" i="46"/>
  <c r="N624" i="46" s="1"/>
  <c r="I425" i="47"/>
  <c r="K713" i="46"/>
  <c r="N713" i="46" s="1"/>
  <c r="I486" i="47"/>
  <c r="K123" i="46"/>
  <c r="I81" i="47"/>
  <c r="K799" i="46"/>
  <c r="N799" i="46" s="1"/>
  <c r="I546" i="47"/>
  <c r="K85" i="46"/>
  <c r="N85" i="46" s="1"/>
  <c r="I55" i="47"/>
  <c r="K802" i="46"/>
  <c r="N802" i="46" s="1"/>
  <c r="I549" i="47"/>
  <c r="K1063" i="46"/>
  <c r="N1063" i="46" s="1"/>
  <c r="I730" i="47"/>
  <c r="K939" i="46"/>
  <c r="N939" i="46" s="1"/>
  <c r="I644" i="47"/>
  <c r="K1276" i="46"/>
  <c r="N1276" i="46" s="1"/>
  <c r="I878" i="47"/>
  <c r="K1365" i="46"/>
  <c r="N1365" i="46" s="1"/>
  <c r="I941" i="47"/>
  <c r="K816" i="46"/>
  <c r="N816" i="46" s="1"/>
  <c r="I563" i="47"/>
  <c r="K1198" i="46"/>
  <c r="N1198" i="46" s="1"/>
  <c r="I826" i="47"/>
  <c r="K948" i="46"/>
  <c r="N948" i="46" s="1"/>
  <c r="I653" i="47"/>
  <c r="K949" i="46"/>
  <c r="N949" i="46" s="1"/>
  <c r="I654" i="47"/>
  <c r="K1249" i="46"/>
  <c r="I864" i="47"/>
  <c r="K88" i="46"/>
  <c r="N88" i="46" s="1"/>
  <c r="I58" i="47"/>
  <c r="K1357" i="46"/>
  <c r="N1357" i="46" s="1"/>
  <c r="I933" i="47"/>
  <c r="K1075" i="46"/>
  <c r="I742" i="47"/>
  <c r="K77" i="46"/>
  <c r="N77" i="46" s="1"/>
  <c r="I47" i="47"/>
  <c r="K502" i="46"/>
  <c r="N502" i="46" s="1"/>
  <c r="I339" i="47"/>
  <c r="K120" i="46"/>
  <c r="N120" i="46" s="1"/>
  <c r="I78" i="47"/>
  <c r="K248" i="46"/>
  <c r="N248" i="46" s="1"/>
  <c r="I167" i="47"/>
  <c r="K291" i="46"/>
  <c r="N291" i="46" s="1"/>
  <c r="I197" i="47"/>
  <c r="K84" i="46"/>
  <c r="N84" i="46" s="1"/>
  <c r="I54" i="47"/>
  <c r="K844" i="46"/>
  <c r="N844" i="46" s="1"/>
  <c r="I578" i="47"/>
  <c r="K1020" i="46"/>
  <c r="N1020" i="46" s="1"/>
  <c r="I698" i="47"/>
  <c r="K470" i="46"/>
  <c r="N470" i="46" s="1"/>
  <c r="I320" i="47"/>
  <c r="K1145" i="46"/>
  <c r="N1145" i="46" s="1"/>
  <c r="I786" i="47"/>
  <c r="K598" i="46"/>
  <c r="N598" i="46" s="1"/>
  <c r="I412" i="47"/>
  <c r="K1191" i="46"/>
  <c r="N1191" i="46" s="1"/>
  <c r="I819" i="47"/>
  <c r="K1026" i="46"/>
  <c r="N1026" i="46" s="1"/>
  <c r="I704" i="47"/>
  <c r="K1322" i="46"/>
  <c r="N1322" i="46" s="1"/>
  <c r="I911" i="47"/>
  <c r="K1366" i="46"/>
  <c r="N1366" i="46" s="1"/>
  <c r="I942" i="47"/>
  <c r="K1409" i="46"/>
  <c r="N1409" i="46" s="1"/>
  <c r="I972" i="47"/>
  <c r="K1284" i="46"/>
  <c r="N1284" i="46" s="1"/>
  <c r="I886" i="47"/>
  <c r="K80" i="46"/>
  <c r="N80" i="46" s="1"/>
  <c r="I50" i="47"/>
  <c r="K121" i="46"/>
  <c r="N121" i="46" s="1"/>
  <c r="I79" i="47"/>
  <c r="K504" i="46"/>
  <c r="N504" i="46" s="1"/>
  <c r="I341" i="47"/>
  <c r="K929" i="46"/>
  <c r="N929" i="46" s="1"/>
  <c r="I634" i="47"/>
  <c r="K763" i="46"/>
  <c r="N763" i="46" s="1"/>
  <c r="I523" i="47"/>
  <c r="K515" i="46"/>
  <c r="N515" i="46" s="1"/>
  <c r="I352" i="47"/>
  <c r="K769" i="46"/>
  <c r="N769" i="46" s="1"/>
  <c r="I529" i="47"/>
  <c r="K1364" i="46"/>
  <c r="N1364" i="46" s="1"/>
  <c r="I940" i="47"/>
  <c r="K1033" i="46"/>
  <c r="N1033" i="46" s="1"/>
  <c r="I711" i="47"/>
  <c r="K1119" i="46"/>
  <c r="I773" i="47"/>
  <c r="K1417" i="46"/>
  <c r="I980" i="47"/>
  <c r="K941" i="46"/>
  <c r="N941" i="46" s="1"/>
  <c r="I646" i="47"/>
  <c r="K988" i="46"/>
  <c r="N988" i="46" s="1"/>
  <c r="I680" i="47"/>
  <c r="K153" i="46"/>
  <c r="N153" i="46" s="1"/>
  <c r="I98" i="47"/>
  <c r="K409" i="46"/>
  <c r="N409" i="46" s="1"/>
  <c r="I272" i="47"/>
  <c r="K157" i="46"/>
  <c r="N157" i="46" s="1"/>
  <c r="I102" i="47"/>
  <c r="K664" i="46"/>
  <c r="N664" i="46" s="1"/>
  <c r="I452" i="47"/>
  <c r="K417" i="46"/>
  <c r="N417" i="46" s="1"/>
  <c r="I280" i="47"/>
  <c r="K246" i="46"/>
  <c r="N246" i="46" s="1"/>
  <c r="I165" i="47"/>
  <c r="K838" i="46"/>
  <c r="N838" i="46" s="1"/>
  <c r="I572" i="47"/>
  <c r="K883" i="46"/>
  <c r="N883" i="46" s="1"/>
  <c r="I602" i="47"/>
  <c r="K83" i="46"/>
  <c r="N83" i="46" s="1"/>
  <c r="I53" i="47"/>
  <c r="K578" i="46"/>
  <c r="N578" i="46" s="1"/>
  <c r="I392" i="47"/>
  <c r="K458" i="46"/>
  <c r="N458" i="46" s="1"/>
  <c r="I308" i="47"/>
  <c r="K290" i="46"/>
  <c r="N290" i="46" s="1"/>
  <c r="I196" i="47"/>
  <c r="K589" i="46"/>
  <c r="N589" i="46" s="1"/>
  <c r="I403" i="47"/>
  <c r="N212" i="46"/>
  <c r="I144" i="47"/>
  <c r="K173" i="46"/>
  <c r="N173" i="46" s="1"/>
  <c r="I118" i="47"/>
  <c r="K980" i="46"/>
  <c r="N980" i="46" s="1"/>
  <c r="I672" i="47"/>
  <c r="K811" i="46"/>
  <c r="N811" i="46" s="1"/>
  <c r="I558" i="47"/>
  <c r="K1235" i="46"/>
  <c r="N1235" i="46" s="1"/>
  <c r="I850" i="47"/>
  <c r="K1404" i="46"/>
  <c r="N1404" i="46" s="1"/>
  <c r="I967" i="47"/>
  <c r="K1368" i="46"/>
  <c r="N1368" i="46" s="1"/>
  <c r="I944" i="47"/>
  <c r="K1285" i="46"/>
  <c r="N1285" i="46" s="1"/>
  <c r="I887" i="47"/>
  <c r="K1378" i="46"/>
  <c r="I954" i="47"/>
  <c r="K936" i="46"/>
  <c r="N936" i="46" s="1"/>
  <c r="I641" i="47"/>
  <c r="K1374" i="46"/>
  <c r="I950" i="47"/>
  <c r="K412" i="46"/>
  <c r="N412" i="46" s="1"/>
  <c r="I275" i="47"/>
  <c r="K247" i="46"/>
  <c r="N247" i="46" s="1"/>
  <c r="I166" i="47"/>
  <c r="K756" i="46"/>
  <c r="N756" i="46" s="1"/>
  <c r="I516" i="47"/>
  <c r="K507" i="46"/>
  <c r="N507" i="46" s="1"/>
  <c r="I344" i="47"/>
  <c r="K150" i="46"/>
  <c r="N150" i="46" s="1"/>
  <c r="I95" i="47"/>
  <c r="K411" i="46"/>
  <c r="N411" i="46" s="1"/>
  <c r="I274" i="47"/>
  <c r="K76" i="46"/>
  <c r="N76" i="46" s="1"/>
  <c r="I46" i="47"/>
  <c r="K668" i="46"/>
  <c r="N668" i="46" s="1"/>
  <c r="I456" i="47"/>
  <c r="K626" i="46"/>
  <c r="N626" i="46" s="1"/>
  <c r="I427" i="47"/>
  <c r="K124" i="46"/>
  <c r="I82" i="47"/>
  <c r="K1057" i="46"/>
  <c r="N1057" i="46" s="1"/>
  <c r="I724" i="47"/>
  <c r="K495" i="46"/>
  <c r="N495" i="46" s="1"/>
  <c r="I332" i="47"/>
  <c r="K416" i="46"/>
  <c r="N416" i="46" s="1"/>
  <c r="I279" i="47"/>
  <c r="K330" i="46"/>
  <c r="N330" i="46" s="1"/>
  <c r="I221" i="47"/>
  <c r="K500" i="46"/>
  <c r="N500" i="46" s="1"/>
  <c r="I337" i="47"/>
  <c r="K801" i="46"/>
  <c r="N801" i="46" s="1"/>
  <c r="I548" i="47"/>
  <c r="K551" i="46"/>
  <c r="N551" i="46" s="1"/>
  <c r="I375" i="47"/>
  <c r="K1058" i="46"/>
  <c r="N1058" i="46" s="1"/>
  <c r="I725" i="47"/>
  <c r="K128" i="46"/>
  <c r="N128" i="46" s="1"/>
  <c r="I86" i="47"/>
  <c r="K982" i="46"/>
  <c r="N982" i="46" s="1"/>
  <c r="I674" i="47"/>
  <c r="K1109" i="46"/>
  <c r="N1109" i="46" s="1"/>
  <c r="I763" i="47"/>
  <c r="K942" i="46"/>
  <c r="N942" i="46" s="1"/>
  <c r="I647" i="47"/>
  <c r="K1369" i="46"/>
  <c r="N1369" i="46" s="1"/>
  <c r="I945" i="47"/>
  <c r="K1293" i="46"/>
  <c r="I895" i="47"/>
  <c r="K643" i="46"/>
  <c r="N643" i="46" s="1"/>
  <c r="I444" i="47"/>
  <c r="K730" i="46"/>
  <c r="N730" i="46" s="1"/>
  <c r="I503" i="47"/>
  <c r="K1291" i="46"/>
  <c r="I893" i="47"/>
  <c r="K148" i="46"/>
  <c r="N148" i="46" s="1"/>
  <c r="I93" i="47"/>
  <c r="K109" i="46"/>
  <c r="N109" i="46" s="1"/>
  <c r="I67" i="47"/>
  <c r="K842" i="46"/>
  <c r="N842" i="46" s="1"/>
  <c r="I576" i="47"/>
  <c r="K254" i="46"/>
  <c r="N254" i="46" s="1"/>
  <c r="I173" i="47"/>
  <c r="K345" i="46"/>
  <c r="I236" i="47"/>
  <c r="K808" i="46"/>
  <c r="N808" i="46" s="1"/>
  <c r="I555" i="47"/>
  <c r="K1189" i="46"/>
  <c r="N1189" i="46" s="1"/>
  <c r="I817" i="47"/>
  <c r="K474" i="46"/>
  <c r="N474" i="46" s="1"/>
  <c r="I324" i="47"/>
  <c r="K1106" i="46"/>
  <c r="N1106" i="46" s="1"/>
  <c r="I760" i="47"/>
  <c r="K1159" i="46"/>
  <c r="I800" i="47"/>
  <c r="K1371" i="46"/>
  <c r="N1371" i="46" s="1"/>
  <c r="I947" i="47"/>
  <c r="K891" i="46"/>
  <c r="N891" i="46" s="1"/>
  <c r="I610" i="47"/>
  <c r="K1022" i="46"/>
  <c r="N1022" i="46" s="1"/>
  <c r="I700" i="47"/>
  <c r="K557" i="46"/>
  <c r="N557" i="46" s="1"/>
  <c r="I381" i="47"/>
  <c r="K683" i="46"/>
  <c r="N683" i="46" s="1"/>
  <c r="I471" i="47"/>
  <c r="K1195" i="46"/>
  <c r="N1195" i="46" s="1"/>
  <c r="I823" i="47"/>
  <c r="K1287" i="46"/>
  <c r="I889" i="47"/>
  <c r="K147" i="46"/>
  <c r="I92" i="47"/>
  <c r="K666" i="46"/>
  <c r="N666" i="46" s="1"/>
  <c r="I454" i="47"/>
  <c r="K79" i="46"/>
  <c r="N79" i="46" s="1"/>
  <c r="I49" i="47"/>
  <c r="K289" i="46"/>
  <c r="N289" i="46" s="1"/>
  <c r="I195" i="47"/>
  <c r="K797" i="46"/>
  <c r="N797" i="46" s="1"/>
  <c r="I544" i="47"/>
  <c r="K379" i="46"/>
  <c r="N379" i="46" s="1"/>
  <c r="I256" i="47"/>
  <c r="K508" i="46"/>
  <c r="N508" i="46" s="1"/>
  <c r="I345" i="47"/>
  <c r="K759" i="46"/>
  <c r="N759" i="46" s="1"/>
  <c r="I519" i="47"/>
  <c r="K1056" i="46"/>
  <c r="N1056" i="46" s="1"/>
  <c r="I723" i="47"/>
  <c r="K633" i="46"/>
  <c r="N633" i="46" s="1"/>
  <c r="I434" i="47"/>
  <c r="K427" i="46"/>
  <c r="N427" i="46" s="1"/>
  <c r="I290" i="47"/>
  <c r="K343" i="46"/>
  <c r="I234" i="47"/>
  <c r="K1399" i="46"/>
  <c r="N1399" i="46" s="1"/>
  <c r="I962" i="47"/>
  <c r="K1104" i="46"/>
  <c r="N1104" i="46" s="1"/>
  <c r="I758" i="47"/>
  <c r="K1062" i="46"/>
  <c r="N1062" i="46" s="1"/>
  <c r="I729" i="47"/>
  <c r="K1358" i="46"/>
  <c r="N1358" i="46" s="1"/>
  <c r="I934" i="47"/>
  <c r="K1190" i="46"/>
  <c r="N1190" i="46" s="1"/>
  <c r="I818" i="47"/>
  <c r="K1405" i="46"/>
  <c r="N1405" i="46" s="1"/>
  <c r="I968" i="47"/>
  <c r="K987" i="46"/>
  <c r="N987" i="46" s="1"/>
  <c r="I679" i="47"/>
  <c r="K1408" i="46"/>
  <c r="N1408" i="46" s="1"/>
  <c r="I971" i="47"/>
  <c r="K947" i="46"/>
  <c r="N947" i="46" s="1"/>
  <c r="I652" i="47"/>
  <c r="K1289" i="46"/>
  <c r="I891" i="47"/>
  <c r="K1204" i="46"/>
  <c r="I832" i="47"/>
  <c r="K1142" i="46"/>
  <c r="N1142" i="46" s="1"/>
  <c r="I783" i="47"/>
  <c r="K429" i="46"/>
  <c r="N429" i="46" s="1"/>
  <c r="I292" i="47"/>
  <c r="K1200" i="46"/>
  <c r="N1200" i="46" s="1"/>
  <c r="I828" i="47"/>
  <c r="K455" i="46"/>
  <c r="N455" i="46" s="1"/>
  <c r="I305" i="47"/>
  <c r="K75" i="46"/>
  <c r="N75" i="46" s="1"/>
  <c r="I45" i="47"/>
  <c r="K752" i="46"/>
  <c r="N752" i="46" s="1"/>
  <c r="I512" i="47"/>
  <c r="K1014" i="46"/>
  <c r="N1014" i="46" s="1"/>
  <c r="I692" i="47"/>
  <c r="K465" i="46"/>
  <c r="N465" i="46" s="1"/>
  <c r="I315" i="47"/>
  <c r="K887" i="46"/>
  <c r="N887" i="46" s="1"/>
  <c r="I606" i="47"/>
  <c r="K425" i="46"/>
  <c r="N425" i="46" s="1"/>
  <c r="I288" i="47"/>
  <c r="K341" i="46"/>
  <c r="I232" i="47"/>
  <c r="K1103" i="46"/>
  <c r="N1103" i="46" s="1"/>
  <c r="I757" i="47"/>
  <c r="I149" i="47"/>
  <c r="K1146" i="46"/>
  <c r="N1146" i="46" s="1"/>
  <c r="I787" i="47"/>
  <c r="K896" i="46"/>
  <c r="N896" i="46" s="1"/>
  <c r="I615" i="47"/>
  <c r="K899" i="46"/>
  <c r="N899" i="46" s="1"/>
  <c r="I618" i="47"/>
  <c r="K1152" i="46"/>
  <c r="N1152" i="46" s="1"/>
  <c r="I793" i="47"/>
  <c r="K857" i="46"/>
  <c r="N857" i="46" s="1"/>
  <c r="I591" i="47"/>
  <c r="K1114" i="46"/>
  <c r="N1114" i="46" s="1"/>
  <c r="I768" i="47"/>
  <c r="K1330" i="46"/>
  <c r="I919" i="47"/>
  <c r="K1248" i="46"/>
  <c r="I863" i="47"/>
  <c r="K1418" i="46"/>
  <c r="I981" i="47"/>
  <c r="K845" i="46"/>
  <c r="N845" i="46" s="1"/>
  <c r="I579" i="47"/>
  <c r="K900" i="46"/>
  <c r="N900" i="46" s="1"/>
  <c r="I619" i="47"/>
  <c r="K151" i="46"/>
  <c r="N151" i="46" s="1"/>
  <c r="I96" i="47"/>
  <c r="K149" i="46"/>
  <c r="N149" i="46" s="1"/>
  <c r="I94" i="47"/>
  <c r="K110" i="46"/>
  <c r="N110" i="46" s="1"/>
  <c r="I68" i="47"/>
  <c r="K369" i="46"/>
  <c r="N369" i="46" s="1"/>
  <c r="I246" i="47"/>
  <c r="K240" i="46"/>
  <c r="N240" i="46" s="1"/>
  <c r="I159" i="47"/>
  <c r="K498" i="46"/>
  <c r="N498" i="46" s="1"/>
  <c r="I335" i="47"/>
  <c r="K159" i="46"/>
  <c r="N159" i="46" s="1"/>
  <c r="I104" i="47"/>
  <c r="K582" i="46"/>
  <c r="N582" i="46" s="1"/>
  <c r="I396" i="47"/>
  <c r="K418" i="46"/>
  <c r="N418" i="46" s="1"/>
  <c r="I281" i="47"/>
  <c r="K584" i="46"/>
  <c r="N584" i="46" s="1"/>
  <c r="I398" i="47"/>
  <c r="K423" i="46"/>
  <c r="N423" i="46" s="1"/>
  <c r="I286" i="47"/>
  <c r="K1015" i="46"/>
  <c r="N1015" i="46" s="1"/>
  <c r="I693" i="47"/>
  <c r="K234" i="46"/>
  <c r="N234" i="46" s="1"/>
  <c r="I153" i="47"/>
  <c r="K288" i="46"/>
  <c r="N288" i="46" s="1"/>
  <c r="I194" i="47"/>
  <c r="K333" i="46"/>
  <c r="N333" i="46" s="1"/>
  <c r="I224" i="47"/>
  <c r="K337" i="46"/>
  <c r="N337" i="46" s="1"/>
  <c r="I228" i="47"/>
  <c r="K168" i="46"/>
  <c r="N168" i="46" s="1"/>
  <c r="I113" i="47"/>
  <c r="K847" i="46"/>
  <c r="N847" i="46" s="1"/>
  <c r="I581" i="47"/>
  <c r="K720" i="46"/>
  <c r="N720" i="46" s="1"/>
  <c r="I493" i="47"/>
  <c r="K726" i="46"/>
  <c r="N726" i="46" s="1"/>
  <c r="I499" i="47"/>
  <c r="K1064" i="46"/>
  <c r="N1064" i="46" s="1"/>
  <c r="I731" i="47"/>
  <c r="K1110" i="46"/>
  <c r="N1110" i="46" s="1"/>
  <c r="I764" i="47"/>
  <c r="K1281" i="46"/>
  <c r="N1281" i="46" s="1"/>
  <c r="I883" i="47"/>
  <c r="K1197" i="46"/>
  <c r="N1197" i="46" s="1"/>
  <c r="I825" i="47"/>
  <c r="K1283" i="46"/>
  <c r="N1283" i="46" s="1"/>
  <c r="I885" i="47"/>
  <c r="K1118" i="46"/>
  <c r="I772" i="47"/>
  <c r="K1275" i="46"/>
  <c r="N1275" i="46" s="1"/>
  <c r="I877" i="47"/>
  <c r="K884" i="46"/>
  <c r="N884" i="46" s="1"/>
  <c r="I603" i="47"/>
  <c r="K279" i="46"/>
  <c r="N279" i="46" s="1"/>
  <c r="I185" i="47"/>
  <c r="K754" i="46"/>
  <c r="N754" i="46" s="1"/>
  <c r="I514" i="47"/>
  <c r="K841" i="46"/>
  <c r="N841" i="46" s="1"/>
  <c r="I575" i="47"/>
  <c r="K1107" i="46"/>
  <c r="N1107" i="46" s="1"/>
  <c r="I761" i="47"/>
  <c r="K497" i="46"/>
  <c r="N497" i="46" s="1"/>
  <c r="I334" i="47"/>
  <c r="K539" i="46"/>
  <c r="N539" i="46" s="1"/>
  <c r="I363" i="47"/>
  <c r="K499" i="46"/>
  <c r="N499" i="46" s="1"/>
  <c r="I336" i="47"/>
  <c r="K755" i="46"/>
  <c r="N755" i="46" s="1"/>
  <c r="I515" i="47"/>
  <c r="K843" i="46"/>
  <c r="N843" i="46" s="1"/>
  <c r="I577" i="47"/>
  <c r="K1055" i="46"/>
  <c r="N1055" i="46" s="1"/>
  <c r="I722" i="47"/>
  <c r="K296" i="46"/>
  <c r="N296" i="46" s="1"/>
  <c r="I202" i="47"/>
  <c r="K1143" i="46"/>
  <c r="N1143" i="46" s="1"/>
  <c r="I784" i="47"/>
  <c r="K258" i="46"/>
  <c r="N258" i="46" s="1"/>
  <c r="I177" i="47"/>
  <c r="K850" i="46"/>
  <c r="N850" i="46" s="1"/>
  <c r="I584" i="47"/>
  <c r="K1105" i="46"/>
  <c r="N1105" i="46" s="1"/>
  <c r="I759" i="47"/>
  <c r="K938" i="46"/>
  <c r="N938" i="46" s="1"/>
  <c r="I643" i="47"/>
  <c r="K851" i="46"/>
  <c r="N851" i="46" s="1"/>
  <c r="I585" i="47"/>
  <c r="K852" i="46"/>
  <c r="N852" i="46" s="1"/>
  <c r="I586" i="47"/>
  <c r="K855" i="46"/>
  <c r="N855" i="46" s="1"/>
  <c r="I589" i="47"/>
  <c r="K1028" i="46"/>
  <c r="N1028" i="46" s="1"/>
  <c r="I706" i="47"/>
  <c r="K1153" i="46"/>
  <c r="N1153" i="46" s="1"/>
  <c r="I794" i="47"/>
  <c r="K1072" i="46"/>
  <c r="I739" i="47"/>
  <c r="K1199" i="46"/>
  <c r="N1199" i="46" s="1"/>
  <c r="I827" i="47"/>
  <c r="K1329" i="46"/>
  <c r="N1329" i="46" s="1"/>
  <c r="I918" i="47"/>
  <c r="K1120" i="46"/>
  <c r="I774" i="47"/>
  <c r="K1290" i="46"/>
  <c r="I892" i="47"/>
  <c r="K473" i="46"/>
  <c r="N473" i="46" s="1"/>
  <c r="I323" i="47"/>
  <c r="K68" i="46"/>
  <c r="N68" i="46" s="1"/>
  <c r="I38" i="47"/>
  <c r="K239" i="46"/>
  <c r="N239" i="46" s="1"/>
  <c r="I158" i="47"/>
  <c r="K327" i="46"/>
  <c r="N327" i="46" s="1"/>
  <c r="I218" i="47"/>
  <c r="K282" i="46"/>
  <c r="N282" i="46" s="1"/>
  <c r="I188" i="47"/>
  <c r="K372" i="46"/>
  <c r="N372" i="46" s="1"/>
  <c r="I249" i="47"/>
  <c r="K459" i="46"/>
  <c r="N459" i="46" s="1"/>
  <c r="I309" i="47"/>
  <c r="N211" i="46"/>
  <c r="I143" i="47"/>
  <c r="K974" i="46"/>
  <c r="N974" i="46" s="1"/>
  <c r="I666" i="47"/>
  <c r="K1271" i="46"/>
  <c r="N1271" i="46" s="1"/>
  <c r="I873" i="47"/>
  <c r="K723" i="46"/>
  <c r="N723" i="46" s="1"/>
  <c r="I496" i="47"/>
  <c r="K1360" i="46"/>
  <c r="N1360" i="46" s="1"/>
  <c r="I936" i="47"/>
  <c r="K686" i="46"/>
  <c r="N686" i="46" s="1"/>
  <c r="I474" i="47"/>
  <c r="K1154" i="46"/>
  <c r="N1154" i="46" s="1"/>
  <c r="I795" i="47"/>
  <c r="K1077" i="46"/>
  <c r="I744" i="47"/>
  <c r="K1333" i="46"/>
  <c r="I922" i="47"/>
  <c r="K1334" i="46"/>
  <c r="I923" i="47"/>
  <c r="K71" i="46"/>
  <c r="N71" i="46" s="1"/>
  <c r="I41" i="47"/>
  <c r="K155" i="46"/>
  <c r="N155" i="46" s="1"/>
  <c r="I100" i="47"/>
  <c r="K115" i="46"/>
  <c r="N115" i="46" s="1"/>
  <c r="I73" i="47"/>
  <c r="K623" i="46"/>
  <c r="N623" i="46" s="1"/>
  <c r="I424" i="47"/>
  <c r="K839" i="46"/>
  <c r="N839" i="46" s="1"/>
  <c r="I573" i="47"/>
  <c r="K550" i="46"/>
  <c r="N550" i="46" s="1"/>
  <c r="I374" i="47"/>
  <c r="K510" i="46"/>
  <c r="N510" i="46" s="1"/>
  <c r="I347" i="47"/>
  <c r="K719" i="46"/>
  <c r="N719" i="46" s="1"/>
  <c r="I492" i="47"/>
  <c r="K90" i="46"/>
  <c r="I60" i="47"/>
  <c r="K1186" i="46"/>
  <c r="N1186" i="46" s="1"/>
  <c r="I814" i="47"/>
  <c r="K849" i="46"/>
  <c r="N849" i="46" s="1"/>
  <c r="I583" i="47"/>
  <c r="K1314" i="46"/>
  <c r="N1314" i="46" s="1"/>
  <c r="I903" i="47"/>
  <c r="K1274" i="46"/>
  <c r="N1274" i="46" s="1"/>
  <c r="I876" i="47"/>
  <c r="K642" i="46"/>
  <c r="N642" i="46" s="1"/>
  <c r="I443" i="47"/>
  <c r="K984" i="46"/>
  <c r="N984" i="46" s="1"/>
  <c r="I676" i="47"/>
  <c r="K1246" i="46"/>
  <c r="I861" i="47"/>
  <c r="K1023" i="46"/>
  <c r="N1023" i="46" s="1"/>
  <c r="I701" i="47"/>
  <c r="K1279" i="46"/>
  <c r="N1279" i="46" s="1"/>
  <c r="I881" i="47"/>
  <c r="K1156" i="46"/>
  <c r="N1156" i="46" s="1"/>
  <c r="I797" i="47"/>
  <c r="K414" i="46"/>
  <c r="N414" i="46" s="1"/>
  <c r="I277" i="47"/>
  <c r="K542" i="46"/>
  <c r="N542" i="46" s="1"/>
  <c r="I366" i="47"/>
  <c r="K710" i="46"/>
  <c r="N710" i="46" s="1"/>
  <c r="I483" i="47"/>
  <c r="K253" i="46"/>
  <c r="N253" i="46" s="1"/>
  <c r="I172" i="47"/>
  <c r="K295" i="46"/>
  <c r="N295" i="46" s="1"/>
  <c r="I201" i="47"/>
  <c r="K1206" i="46"/>
  <c r="I834" i="47"/>
  <c r="K321" i="46"/>
  <c r="N321" i="46" s="1"/>
  <c r="I212" i="47"/>
  <c r="K287" i="46"/>
  <c r="N287" i="46" s="1"/>
  <c r="I193" i="47"/>
  <c r="K377" i="46"/>
  <c r="N377" i="46" s="1"/>
  <c r="I254" i="47"/>
  <c r="K674" i="46"/>
  <c r="N674" i="46" s="1"/>
  <c r="I462" i="47"/>
  <c r="K339" i="46"/>
  <c r="N339" i="46" s="1"/>
  <c r="I230" i="47"/>
  <c r="K722" i="46"/>
  <c r="N722" i="46" s="1"/>
  <c r="I495" i="47"/>
  <c r="K300" i="46"/>
  <c r="N300" i="46" s="1"/>
  <c r="I206" i="47"/>
  <c r="K768" i="46"/>
  <c r="N768" i="46" s="1"/>
  <c r="I528" i="47"/>
  <c r="K856" i="46"/>
  <c r="N856" i="46" s="1"/>
  <c r="I590" i="47"/>
  <c r="K774" i="46"/>
  <c r="N774" i="46" s="1"/>
  <c r="I534" i="47"/>
  <c r="K1421" i="46"/>
  <c r="I984" i="47"/>
  <c r="K559" i="46"/>
  <c r="N559" i="46" s="1"/>
  <c r="I383" i="47"/>
  <c r="K1318" i="46"/>
  <c r="N1318" i="46" s="1"/>
  <c r="I907" i="47"/>
  <c r="K1187" i="28"/>
  <c r="N1187" i="28" s="1"/>
  <c r="K1547" i="46"/>
  <c r="K1149" i="28"/>
  <c r="N1149" i="28" s="1"/>
  <c r="K1499" i="46"/>
  <c r="N1499" i="46" s="1"/>
  <c r="K1171" i="28"/>
  <c r="N1171" i="28" s="1"/>
  <c r="K1531" i="46"/>
  <c r="K1151" i="28"/>
  <c r="N1151" i="28" s="1"/>
  <c r="K1501" i="46"/>
  <c r="N1501" i="46" s="1"/>
  <c r="K1186" i="28"/>
  <c r="N1186" i="28" s="1"/>
  <c r="K1546" i="46"/>
  <c r="K1189" i="28"/>
  <c r="N1189" i="28" s="1"/>
  <c r="K1549" i="46"/>
  <c r="K1174" i="28"/>
  <c r="N1174" i="28" s="1"/>
  <c r="K1534" i="46"/>
  <c r="N1485" i="46"/>
  <c r="K1147" i="28"/>
  <c r="N1147" i="28" s="1"/>
  <c r="K1497" i="46"/>
  <c r="N1497" i="46" s="1"/>
  <c r="K1152" i="28"/>
  <c r="N1152" i="28" s="1"/>
  <c r="K1502" i="46"/>
  <c r="K1169" i="28"/>
  <c r="N1169" i="28" s="1"/>
  <c r="K1529" i="46"/>
  <c r="K1145" i="28"/>
  <c r="N1145" i="28" s="1"/>
  <c r="K1495" i="46"/>
  <c r="N1495" i="46" s="1"/>
  <c r="K1178" i="28"/>
  <c r="N1178" i="28" s="1"/>
  <c r="K1538" i="46"/>
  <c r="K1180" i="28"/>
  <c r="N1180" i="28" s="1"/>
  <c r="K1540" i="46"/>
  <c r="K1458" i="46"/>
  <c r="N1458" i="46" s="1"/>
  <c r="K1461" i="46"/>
  <c r="K1465" i="46"/>
  <c r="K1469" i="46"/>
  <c r="K1460" i="46"/>
  <c r="K1446" i="46"/>
  <c r="N1446" i="46" s="1"/>
  <c r="K1450" i="46"/>
  <c r="N1450" i="46" s="1"/>
  <c r="K1453" i="46"/>
  <c r="N1453" i="46" s="1"/>
  <c r="K1456" i="46"/>
  <c r="N1456" i="46" s="1"/>
  <c r="K1462" i="46"/>
  <c r="K1466" i="46"/>
  <c r="K1470" i="46"/>
  <c r="K1452" i="46"/>
  <c r="N1452" i="46" s="1"/>
  <c r="K1443" i="46"/>
  <c r="N1443" i="46" s="1"/>
  <c r="K1447" i="46"/>
  <c r="N1447" i="46" s="1"/>
  <c r="K1451" i="46"/>
  <c r="N1451" i="46" s="1"/>
  <c r="K1459" i="46"/>
  <c r="K1442" i="46"/>
  <c r="K1454" i="46"/>
  <c r="N1454" i="46" s="1"/>
  <c r="K1463" i="46"/>
  <c r="K1467" i="46"/>
  <c r="K1471" i="46"/>
  <c r="K1464" i="46"/>
  <c r="K1444" i="46"/>
  <c r="N1444" i="46" s="1"/>
  <c r="K1448" i="46"/>
  <c r="N1448" i="46" s="1"/>
  <c r="K1457" i="46"/>
  <c r="N1457" i="46" s="1"/>
  <c r="K1445" i="46"/>
  <c r="N1445" i="46" s="1"/>
  <c r="K1449" i="46"/>
  <c r="N1449" i="46" s="1"/>
  <c r="K1455" i="46"/>
  <c r="N1455" i="46" s="1"/>
  <c r="K1468" i="46"/>
  <c r="K1188" i="28"/>
  <c r="N1188" i="28" s="1"/>
  <c r="K1548" i="46"/>
  <c r="K1140" i="28"/>
  <c r="N1140" i="28" s="1"/>
  <c r="K1490" i="46"/>
  <c r="N1490" i="46" s="1"/>
  <c r="K1142" i="28"/>
  <c r="N1142" i="28" s="1"/>
  <c r="K1492" i="46"/>
  <c r="N1492" i="46" s="1"/>
  <c r="K1146" i="28"/>
  <c r="N1146" i="28" s="1"/>
  <c r="K1496" i="46"/>
  <c r="N1496" i="46" s="1"/>
  <c r="K1144" i="28"/>
  <c r="N1144" i="28" s="1"/>
  <c r="K1494" i="46"/>
  <c r="N1494" i="46" s="1"/>
  <c r="K1136" i="28"/>
  <c r="N1136" i="28" s="1"/>
  <c r="K1486" i="46"/>
  <c r="N1486" i="46" s="1"/>
  <c r="K1176" i="28"/>
  <c r="N1176" i="28" s="1"/>
  <c r="K1536" i="46"/>
  <c r="K1148" i="28"/>
  <c r="N1148" i="28" s="1"/>
  <c r="K1498" i="46"/>
  <c r="N1498" i="46" s="1"/>
  <c r="K1172" i="28"/>
  <c r="N1172" i="28" s="1"/>
  <c r="K1532" i="46"/>
  <c r="K1155" i="28"/>
  <c r="N1155" i="28" s="1"/>
  <c r="K1505" i="46"/>
  <c r="K1185" i="28"/>
  <c r="N1185" i="28" s="1"/>
  <c r="K1545" i="46"/>
  <c r="K1154" i="28"/>
  <c r="N1154" i="28" s="1"/>
  <c r="K1504" i="46"/>
  <c r="K1156" i="28"/>
  <c r="N1156" i="28" s="1"/>
  <c r="K1506" i="46"/>
  <c r="K1138" i="28"/>
  <c r="N1138" i="28" s="1"/>
  <c r="K1488" i="46"/>
  <c r="N1488" i="46" s="1"/>
  <c r="K1190" i="28"/>
  <c r="N1190" i="28" s="1"/>
  <c r="K1550" i="46"/>
  <c r="K1179" i="28"/>
  <c r="N1179" i="28" s="1"/>
  <c r="K1539" i="46"/>
  <c r="K1143" i="28"/>
  <c r="N1143" i="28" s="1"/>
  <c r="K1493" i="46"/>
  <c r="N1493" i="46" s="1"/>
  <c r="K1177" i="28"/>
  <c r="N1177" i="28" s="1"/>
  <c r="K1537" i="46"/>
  <c r="K1157" i="28"/>
  <c r="N1157" i="28" s="1"/>
  <c r="K1507" i="46"/>
  <c r="K1356" i="46"/>
  <c r="K1343" i="46"/>
  <c r="K1170" i="28"/>
  <c r="N1170" i="28" s="1"/>
  <c r="K1530" i="46"/>
  <c r="K1139" i="28"/>
  <c r="N1139" i="28" s="1"/>
  <c r="K1489" i="46"/>
  <c r="N1489" i="46" s="1"/>
  <c r="K1175" i="28"/>
  <c r="N1175" i="28" s="1"/>
  <c r="K1535" i="46"/>
  <c r="K1173" i="28"/>
  <c r="N1173" i="28" s="1"/>
  <c r="K1533" i="46"/>
  <c r="K1150" i="28"/>
  <c r="N1150" i="28" s="1"/>
  <c r="K1500" i="46"/>
  <c r="N1500" i="46" s="1"/>
  <c r="K1183" i="28"/>
  <c r="N1183" i="28" s="1"/>
  <c r="K1543" i="46"/>
  <c r="K1137" i="28"/>
  <c r="N1137" i="28" s="1"/>
  <c r="K1487" i="46"/>
  <c r="N1487" i="46" s="1"/>
  <c r="K1141" i="28"/>
  <c r="N1141" i="28" s="1"/>
  <c r="K1491" i="46"/>
  <c r="N1491" i="46" s="1"/>
  <c r="K1181" i="28"/>
  <c r="N1181" i="28" s="1"/>
  <c r="K1541" i="46"/>
  <c r="K1153" i="28"/>
  <c r="N1153" i="28" s="1"/>
  <c r="K1503" i="46"/>
  <c r="K1184" i="28"/>
  <c r="N1184" i="28" s="1"/>
  <c r="K1544" i="46"/>
  <c r="K1182" i="28"/>
  <c r="N1182" i="28" s="1"/>
  <c r="K1542" i="46"/>
  <c r="W60" i="24"/>
  <c r="T1318" i="24"/>
  <c r="S1318" i="24"/>
  <c r="Q1318" i="24"/>
  <c r="R1318" i="24"/>
  <c r="V1318" i="24"/>
  <c r="U1318" i="24"/>
  <c r="S1315" i="24"/>
  <c r="S1316" i="24"/>
  <c r="S1317" i="24"/>
  <c r="T1317" i="24"/>
  <c r="Q1316" i="24"/>
  <c r="V1316" i="24"/>
  <c r="V1315" i="24"/>
  <c r="Q1315" i="24"/>
  <c r="U1316" i="24"/>
  <c r="S1314" i="24"/>
  <c r="T1315" i="24"/>
  <c r="U1315" i="24"/>
  <c r="T1314" i="24"/>
  <c r="V1317" i="24"/>
  <c r="R1316" i="24"/>
  <c r="R1314" i="24"/>
  <c r="V1314" i="24"/>
  <c r="Q1314" i="24"/>
  <c r="Q1317" i="24"/>
  <c r="R1315" i="24"/>
  <c r="T1201" i="24"/>
  <c r="R1201" i="24"/>
  <c r="S1201" i="24"/>
  <c r="Q1201" i="24"/>
  <c r="V1201" i="24"/>
  <c r="U1201" i="24"/>
  <c r="T1289" i="24"/>
  <c r="S1289" i="24"/>
  <c r="R1289" i="24"/>
  <c r="Q1289" i="24"/>
  <c r="V1289" i="24"/>
  <c r="U1289" i="24"/>
  <c r="T1260" i="24"/>
  <c r="S1260" i="24"/>
  <c r="Q1260" i="24"/>
  <c r="R1260" i="24"/>
  <c r="V1260" i="24"/>
  <c r="U1260" i="24"/>
  <c r="T1316" i="24"/>
  <c r="U1317" i="24"/>
  <c r="R1317" i="24"/>
  <c r="U1314" i="24"/>
  <c r="E1314" i="25"/>
  <c r="G1314" i="24" s="1"/>
  <c r="J1315" i="25"/>
  <c r="L1315" i="24" s="1"/>
  <c r="I1313" i="25"/>
  <c r="K1313" i="24" s="1"/>
  <c r="Y1313" i="24" s="1"/>
  <c r="L1318" i="25"/>
  <c r="N1318" i="24" s="1"/>
  <c r="Z1284" i="24"/>
  <c r="Y1286" i="24"/>
  <c r="Z1287" i="24"/>
  <c r="G1317" i="25"/>
  <c r="I1317" i="24" s="1"/>
  <c r="X1317" i="24" s="1"/>
  <c r="J1318" i="25"/>
  <c r="L1318" i="24" s="1"/>
  <c r="E1318" i="25"/>
  <c r="G1318" i="24" s="1"/>
  <c r="K1315" i="25"/>
  <c r="M1315" i="24" s="1"/>
  <c r="I1315" i="25"/>
  <c r="K1315" i="24" s="1"/>
  <c r="Z1315" i="24" s="1"/>
  <c r="J1317" i="25"/>
  <c r="L1317" i="24" s="1"/>
  <c r="H1318" i="25"/>
  <c r="J1318" i="24" s="1"/>
  <c r="H1317" i="25"/>
  <c r="J1317" i="24" s="1"/>
  <c r="K1317" i="25"/>
  <c r="M1317" i="24" s="1"/>
  <c r="L1317" i="25"/>
  <c r="N1317" i="24" s="1"/>
  <c r="J1316" i="25"/>
  <c r="L1316" i="24" s="1"/>
  <c r="E1317" i="25"/>
  <c r="G1317" i="24" s="1"/>
  <c r="F1315" i="25"/>
  <c r="H1315" i="24" s="1"/>
  <c r="L1315" i="25"/>
  <c r="N1315" i="24" s="1"/>
  <c r="I1314" i="25"/>
  <c r="K1314" i="24" s="1"/>
  <c r="Y1314" i="24" s="1"/>
  <c r="D1378" i="25"/>
  <c r="O1260" i="25"/>
  <c r="S1260" i="25" s="1"/>
  <c r="J1260" i="24"/>
  <c r="F1377" i="24"/>
  <c r="C1719" i="4"/>
  <c r="L1347" i="25" s="1"/>
  <c r="N1347" i="24" s="1"/>
  <c r="D1320" i="25"/>
  <c r="E1316" i="25"/>
  <c r="G1316" i="24" s="1"/>
  <c r="F1317" i="25"/>
  <c r="E1315" i="25"/>
  <c r="G1315" i="24" s="1"/>
  <c r="Y1260" i="24"/>
  <c r="Z1260" i="24"/>
  <c r="K1318" i="25"/>
  <c r="M1318" i="24" s="1"/>
  <c r="Y1288" i="24"/>
  <c r="Z1288" i="24"/>
  <c r="F1348" i="24"/>
  <c r="D1494" i="25"/>
  <c r="E1290" i="25"/>
  <c r="G1290" i="24" s="1"/>
  <c r="F1290" i="24"/>
  <c r="J1290" i="25"/>
  <c r="L1290" i="24" s="1"/>
  <c r="M1290" i="25"/>
  <c r="O1290" i="24" s="1"/>
  <c r="G1290" i="25"/>
  <c r="I1290" i="24" s="1"/>
  <c r="X1290" i="24" s="1"/>
  <c r="L1290" i="25"/>
  <c r="N1290" i="24" s="1"/>
  <c r="F1290" i="25"/>
  <c r="I1290" i="25"/>
  <c r="K1290" i="24" s="1"/>
  <c r="H1290" i="25"/>
  <c r="J1290" i="24" s="1"/>
  <c r="K1290" i="25"/>
  <c r="M1290" i="24" s="1"/>
  <c r="C1757" i="4"/>
  <c r="D1349" i="25"/>
  <c r="F1435" i="24"/>
  <c r="O1289" i="25"/>
  <c r="S1289" i="25" s="1"/>
  <c r="M1289" i="24"/>
  <c r="W1288" i="24"/>
  <c r="F1406" i="24"/>
  <c r="D1291" i="25"/>
  <c r="M1317" i="25"/>
  <c r="O1317" i="24" s="1"/>
  <c r="H1314" i="25"/>
  <c r="J1314" i="24" s="1"/>
  <c r="J1314" i="25"/>
  <c r="L1314" i="24" s="1"/>
  <c r="L1314" i="25"/>
  <c r="N1314" i="24" s="1"/>
  <c r="H1316" i="25"/>
  <c r="J1316" i="24" s="1"/>
  <c r="M1316" i="25"/>
  <c r="O1316" i="24" s="1"/>
  <c r="L1316" i="25"/>
  <c r="N1316" i="24" s="1"/>
  <c r="M1315" i="25"/>
  <c r="O1315" i="24" s="1"/>
  <c r="I1317" i="25"/>
  <c r="K1317" i="24" s="1"/>
  <c r="W1286" i="24"/>
  <c r="D1436" i="25"/>
  <c r="G1315" i="25"/>
  <c r="I1315" i="24" s="1"/>
  <c r="X1315" i="24" s="1"/>
  <c r="W1260" i="24"/>
  <c r="W1287" i="24"/>
  <c r="G1316" i="25"/>
  <c r="I1316" i="24" s="1"/>
  <c r="X1316" i="24" s="1"/>
  <c r="I1318" i="25"/>
  <c r="K1318" i="24" s="1"/>
  <c r="G1318" i="25"/>
  <c r="I1318" i="24" s="1"/>
  <c r="X1318" i="24" s="1"/>
  <c r="F1493" i="24"/>
  <c r="O1287" i="25"/>
  <c r="S1287" i="25" s="1"/>
  <c r="H1287" i="24"/>
  <c r="W61" i="24"/>
  <c r="D1407" i="25"/>
  <c r="F1464" i="24"/>
  <c r="Y1285" i="24"/>
  <c r="Z1285" i="24"/>
  <c r="Z1289" i="24"/>
  <c r="Y1289" i="24"/>
  <c r="H1315" i="25"/>
  <c r="F1316" i="25"/>
  <c r="I1316" i="25"/>
  <c r="K1316" i="24" s="1"/>
  <c r="F1318" i="25"/>
  <c r="I1261" i="25"/>
  <c r="K1261" i="24" s="1"/>
  <c r="F1261" i="24"/>
  <c r="H1261" i="25"/>
  <c r="J1261" i="24" s="1"/>
  <c r="F1261" i="25"/>
  <c r="H1261" i="24" s="1"/>
  <c r="J1261" i="25"/>
  <c r="L1261" i="24" s="1"/>
  <c r="L1261" i="25"/>
  <c r="N1261" i="24" s="1"/>
  <c r="G1261" i="25"/>
  <c r="I1261" i="24" s="1"/>
  <c r="X1261" i="24" s="1"/>
  <c r="K1261" i="25"/>
  <c r="E1261" i="25"/>
  <c r="G1261" i="24" s="1"/>
  <c r="M1261" i="25"/>
  <c r="O1261" i="24" s="1"/>
  <c r="O1288" i="25"/>
  <c r="S1288" i="25" s="1"/>
  <c r="J1288" i="24"/>
  <c r="D1465" i="25"/>
  <c r="W1289" i="24"/>
  <c r="F1319" i="25"/>
  <c r="F1319" i="24"/>
  <c r="G1319" i="25"/>
  <c r="I1319" i="24" s="1"/>
  <c r="X1319" i="24" s="1"/>
  <c r="H1319" i="25"/>
  <c r="J1319" i="24" s="1"/>
  <c r="K1319" i="25"/>
  <c r="M1319" i="24" s="1"/>
  <c r="I1319" i="25"/>
  <c r="K1319" i="24" s="1"/>
  <c r="J1319" i="25"/>
  <c r="L1319" i="24" s="1"/>
  <c r="M1319" i="25"/>
  <c r="O1319" i="24" s="1"/>
  <c r="E1319" i="25"/>
  <c r="G1319" i="24" s="1"/>
  <c r="L1319" i="25"/>
  <c r="N1319" i="24" s="1"/>
  <c r="K1316" i="25"/>
  <c r="M1316" i="24" s="1"/>
  <c r="M1318" i="25"/>
  <c r="O1318" i="24" s="1"/>
  <c r="O1286" i="25"/>
  <c r="S1286" i="25" s="1"/>
  <c r="H1286" i="24"/>
  <c r="O1285" i="25"/>
  <c r="S1285" i="25" s="1"/>
  <c r="Z1171" i="24"/>
  <c r="P1141" i="25"/>
  <c r="L1451" i="4" s="1"/>
  <c r="K706" i="28"/>
  <c r="S632" i="25"/>
  <c r="P661" i="25"/>
  <c r="L827" i="4" s="1"/>
  <c r="Y548" i="24"/>
  <c r="Z548" i="24"/>
  <c r="Z752" i="24"/>
  <c r="Y752" i="24"/>
  <c r="W435" i="24"/>
  <c r="Z784" i="24"/>
  <c r="Y784" i="24"/>
  <c r="Y783" i="24"/>
  <c r="Z783" i="24"/>
  <c r="Y525" i="24"/>
  <c r="Z525" i="24"/>
  <c r="S845" i="25"/>
  <c r="K940" i="28"/>
  <c r="N940" i="28" s="1"/>
  <c r="Z670" i="24"/>
  <c r="Y670" i="24"/>
  <c r="Y671" i="24"/>
  <c r="Z671" i="24"/>
  <c r="K949" i="28"/>
  <c r="N949" i="28" s="1"/>
  <c r="S854" i="25"/>
  <c r="Z1061" i="24"/>
  <c r="Y1061" i="24"/>
  <c r="W948" i="24"/>
  <c r="W893" i="24"/>
  <c r="S37" i="25"/>
  <c r="K52" i="28"/>
  <c r="N52" i="28" s="1"/>
  <c r="Z126" i="24"/>
  <c r="Y126" i="24"/>
  <c r="Y63" i="24"/>
  <c r="Z63" i="24"/>
  <c r="W243" i="24"/>
  <c r="W40" i="24"/>
  <c r="Z157" i="24"/>
  <c r="Y157" i="24"/>
  <c r="W306" i="24"/>
  <c r="W191" i="24"/>
  <c r="W133" i="24"/>
  <c r="K511" i="28"/>
  <c r="N511" i="28" s="1"/>
  <c r="S455" i="25"/>
  <c r="Z456" i="24"/>
  <c r="Y456" i="24"/>
  <c r="W254" i="24"/>
  <c r="Y283" i="24"/>
  <c r="Z283" i="24"/>
  <c r="K97" i="28"/>
  <c r="N97" i="28" s="1"/>
  <c r="S80" i="25"/>
  <c r="W198" i="24"/>
  <c r="S63" i="25"/>
  <c r="K80" i="28"/>
  <c r="N80" i="28" s="1"/>
  <c r="S34" i="25"/>
  <c r="K49" i="28"/>
  <c r="N49" i="28" s="1"/>
  <c r="Z39" i="24"/>
  <c r="Y39" i="24"/>
  <c r="W302" i="24"/>
  <c r="Z215" i="24"/>
  <c r="Y215" i="24"/>
  <c r="Y70" i="24"/>
  <c r="Z70" i="24"/>
  <c r="W332" i="24"/>
  <c r="W44" i="24"/>
  <c r="Z334" i="24"/>
  <c r="Y334" i="24"/>
  <c r="S279" i="25"/>
  <c r="K317" i="28"/>
  <c r="N317" i="28" s="1"/>
  <c r="S337" i="25"/>
  <c r="K381" i="28"/>
  <c r="N381" i="28" s="1"/>
  <c r="Z133" i="24"/>
  <c r="Y133" i="24"/>
  <c r="W482" i="24"/>
  <c r="W542" i="24"/>
  <c r="K607" i="28"/>
  <c r="S542" i="25"/>
  <c r="P571" i="25"/>
  <c r="L710" i="4" s="1"/>
  <c r="Y48" i="24"/>
  <c r="Z48" i="24"/>
  <c r="W572" i="24"/>
  <c r="Z632" i="24"/>
  <c r="Y632" i="24"/>
  <c r="W485" i="24"/>
  <c r="Z573" i="24"/>
  <c r="Y573" i="24"/>
  <c r="W399" i="24"/>
  <c r="W313" i="24"/>
  <c r="Z255" i="24"/>
  <c r="Y255" i="24"/>
  <c r="W401" i="24"/>
  <c r="S489" i="25"/>
  <c r="K548" i="28"/>
  <c r="N548" i="28" s="1"/>
  <c r="Z83" i="24"/>
  <c r="Y83" i="24"/>
  <c r="S171" i="25"/>
  <c r="K197" i="28"/>
  <c r="N197" i="28" s="1"/>
  <c r="S607" i="25"/>
  <c r="K678" i="28"/>
  <c r="N678" i="28" s="1"/>
  <c r="Y607" i="24"/>
  <c r="Z607" i="24"/>
  <c r="Z144" i="24"/>
  <c r="Y144" i="24"/>
  <c r="K263" i="28"/>
  <c r="N263" i="28" s="1"/>
  <c r="S231" i="25"/>
  <c r="S694" i="25"/>
  <c r="K774" i="28"/>
  <c r="N774" i="28" s="1"/>
  <c r="Y232" i="24"/>
  <c r="Z232" i="24"/>
  <c r="S725" i="25"/>
  <c r="K808" i="28"/>
  <c r="N808" i="28" s="1"/>
  <c r="Z173" i="24"/>
  <c r="Y173" i="24"/>
  <c r="W348" i="24"/>
  <c r="W437" i="24"/>
  <c r="S465" i="25"/>
  <c r="K521" i="28"/>
  <c r="N521" i="28" s="1"/>
  <c r="K937" i="28"/>
  <c r="S842" i="25"/>
  <c r="P871" i="25"/>
  <c r="L1100" i="4" s="1"/>
  <c r="Z408" i="24"/>
  <c r="Y408" i="24"/>
  <c r="S815" i="25"/>
  <c r="K907" i="28"/>
  <c r="N907" i="28" s="1"/>
  <c r="Y409" i="24"/>
  <c r="Z409" i="24"/>
  <c r="S120" i="25"/>
  <c r="K140" i="28"/>
  <c r="N140" i="28" s="1"/>
  <c r="W352" i="24"/>
  <c r="W874" i="24"/>
  <c r="Z758" i="24"/>
  <c r="Y758" i="24"/>
  <c r="W584" i="24"/>
  <c r="Z382" i="24"/>
  <c r="Y382" i="24"/>
  <c r="W846" i="24"/>
  <c r="S905" i="25"/>
  <c r="K1006" i="28"/>
  <c r="N1006" i="28" s="1"/>
  <c r="W381" i="24"/>
  <c r="W673" i="24"/>
  <c r="W847" i="24"/>
  <c r="K1135" i="28"/>
  <c r="S1022" i="25"/>
  <c r="P1051" i="25"/>
  <c r="L1334" i="4" s="1"/>
  <c r="Y529" i="24"/>
  <c r="Z529" i="24"/>
  <c r="W500" i="24"/>
  <c r="W675" i="24"/>
  <c r="W733" i="24"/>
  <c r="Z967" i="24"/>
  <c r="Y967" i="24"/>
  <c r="K849" i="28"/>
  <c r="N849" i="28" s="1"/>
  <c r="S763" i="25"/>
  <c r="Y531" i="24"/>
  <c r="Z531" i="24"/>
  <c r="W647" i="24"/>
  <c r="W854" i="24"/>
  <c r="Z885" i="24"/>
  <c r="Y885" i="24"/>
  <c r="K855" i="28"/>
  <c r="N855" i="28" s="1"/>
  <c r="S769" i="25"/>
  <c r="Z1147" i="24"/>
  <c r="Y1147" i="24"/>
  <c r="K888" i="28"/>
  <c r="N888" i="28" s="1"/>
  <c r="S799" i="25"/>
  <c r="Z858" i="24"/>
  <c r="Y858" i="24"/>
  <c r="W975" i="24"/>
  <c r="Y801" i="24"/>
  <c r="Z801" i="24"/>
  <c r="Y919" i="24"/>
  <c r="Z919" i="24"/>
  <c r="Y1156" i="24"/>
  <c r="Z1156" i="24"/>
  <c r="K1089" i="28"/>
  <c r="N1089" i="28" s="1"/>
  <c r="S982" i="25"/>
  <c r="Z1157" i="24"/>
  <c r="Y1157" i="24"/>
  <c r="S983" i="25"/>
  <c r="K1090" i="28"/>
  <c r="N1090" i="28" s="1"/>
  <c r="Y1071" i="24"/>
  <c r="Z1071" i="24"/>
  <c r="W1103" i="24"/>
  <c r="W614" i="24"/>
  <c r="Y412" i="24"/>
  <c r="Z412" i="24"/>
  <c r="Z1023" i="24"/>
  <c r="Y1023" i="24"/>
  <c r="Y862" i="24"/>
  <c r="Z862" i="24"/>
  <c r="W1040" i="24"/>
  <c r="Y66" i="24"/>
  <c r="Z66" i="24"/>
  <c r="W185" i="24"/>
  <c r="W216" i="24"/>
  <c r="Y247" i="24"/>
  <c r="Z247" i="24"/>
  <c r="W188" i="24"/>
  <c r="Y422" i="24"/>
  <c r="Z422" i="24"/>
  <c r="W190" i="24"/>
  <c r="Z105" i="24"/>
  <c r="Y105" i="24"/>
  <c r="Z192" i="24"/>
  <c r="Y192" i="24"/>
  <c r="Y395" i="24"/>
  <c r="Z395" i="24"/>
  <c r="S192" i="25"/>
  <c r="K221" i="28"/>
  <c r="N221" i="28" s="1"/>
  <c r="W338" i="24"/>
  <c r="S251" i="25"/>
  <c r="K286" i="28"/>
  <c r="N286" i="28" s="1"/>
  <c r="W107" i="24"/>
  <c r="W455" i="24"/>
  <c r="S426" i="25"/>
  <c r="K479" i="28"/>
  <c r="N479" i="28" s="1"/>
  <c r="W78" i="24"/>
  <c r="K417" i="28"/>
  <c r="N417" i="28" s="1"/>
  <c r="S370" i="25"/>
  <c r="Y225" i="24"/>
  <c r="Z225" i="24"/>
  <c r="Y371" i="24"/>
  <c r="Z371" i="24"/>
  <c r="W110" i="24"/>
  <c r="S372" i="25"/>
  <c r="K419" i="28"/>
  <c r="N419" i="28" s="1"/>
  <c r="K644" i="28"/>
  <c r="N644" i="28" s="1"/>
  <c r="S576" i="25"/>
  <c r="S431" i="25"/>
  <c r="K484" i="28"/>
  <c r="N484" i="28" s="1"/>
  <c r="W577" i="24"/>
  <c r="Z82" i="24"/>
  <c r="Y82" i="24"/>
  <c r="M70" i="28"/>
  <c r="M75" i="28"/>
  <c r="Z665" i="24"/>
  <c r="Y665" i="24"/>
  <c r="Z316" i="24"/>
  <c r="Y316" i="24"/>
  <c r="S635" i="25"/>
  <c r="K709" i="28"/>
  <c r="N709" i="28" s="1"/>
  <c r="S115" i="25"/>
  <c r="K135" i="28"/>
  <c r="N135" i="28" s="1"/>
  <c r="Z463" i="24"/>
  <c r="Y463" i="24"/>
  <c r="W492" i="24"/>
  <c r="Y579" i="24"/>
  <c r="Z579" i="24"/>
  <c r="W783" i="24"/>
  <c r="Y552" i="24"/>
  <c r="Z552" i="24"/>
  <c r="W754" i="24"/>
  <c r="S580" i="25"/>
  <c r="K648" i="28"/>
  <c r="N648" i="28" s="1"/>
  <c r="K360" i="28"/>
  <c r="N360" i="28" s="1"/>
  <c r="S319" i="25"/>
  <c r="S640" i="25"/>
  <c r="K714" i="28"/>
  <c r="N714" i="28" s="1"/>
  <c r="W786" i="24"/>
  <c r="Y236" i="24"/>
  <c r="Z236" i="24"/>
  <c r="S439" i="25"/>
  <c r="K492" i="28"/>
  <c r="N492" i="28" s="1"/>
  <c r="S875" i="25"/>
  <c r="K973" i="28"/>
  <c r="N973" i="28" s="1"/>
  <c r="Y497" i="24"/>
  <c r="Z497" i="24"/>
  <c r="K523" i="28"/>
  <c r="N523" i="28" s="1"/>
  <c r="S467" i="25"/>
  <c r="Z90" i="24"/>
  <c r="Y90" i="24"/>
  <c r="Z324" i="24"/>
  <c r="Y324" i="24"/>
  <c r="K685" i="28"/>
  <c r="N685" i="28" s="1"/>
  <c r="S614" i="25"/>
  <c r="S324" i="25"/>
  <c r="K365" i="28"/>
  <c r="N365" i="28" s="1"/>
  <c r="K750" i="28"/>
  <c r="N750" i="28" s="1"/>
  <c r="S673" i="25"/>
  <c r="W617" i="24"/>
  <c r="Y997" i="24"/>
  <c r="Z997" i="24"/>
  <c r="W849" i="24"/>
  <c r="Z880" i="24"/>
  <c r="Y880" i="24"/>
  <c r="W735" i="24"/>
  <c r="S909" i="25"/>
  <c r="K1010" i="28"/>
  <c r="N1010" i="28" s="1"/>
  <c r="Y851" i="24"/>
  <c r="Z851" i="24"/>
  <c r="S649" i="25"/>
  <c r="K723" i="28"/>
  <c r="N723" i="28" s="1"/>
  <c r="Z882" i="24"/>
  <c r="Y882" i="24"/>
  <c r="W945" i="24"/>
  <c r="Y828" i="24"/>
  <c r="Z828" i="24"/>
  <c r="S683" i="25"/>
  <c r="K760" i="28"/>
  <c r="N760" i="28" s="1"/>
  <c r="K889" i="28"/>
  <c r="N889" i="28" s="1"/>
  <c r="S800" i="25"/>
  <c r="K1082" i="28"/>
  <c r="N1082" i="28" s="1"/>
  <c r="S975" i="25"/>
  <c r="W947" i="24"/>
  <c r="Y1035" i="24"/>
  <c r="Z1035" i="24"/>
  <c r="S976" i="25"/>
  <c r="K1083" i="28"/>
  <c r="N1083" i="28" s="1"/>
  <c r="Z977" i="24"/>
  <c r="Y977" i="24"/>
  <c r="Z1066" i="24"/>
  <c r="Y1066" i="24"/>
  <c r="Y1182" i="24"/>
  <c r="Z1182" i="24"/>
  <c r="Z1038" i="24"/>
  <c r="Y1038" i="24"/>
  <c r="Z982" i="24"/>
  <c r="Y982" i="24"/>
  <c r="Z1072" i="24"/>
  <c r="Y1072" i="24"/>
  <c r="Z637" i="24"/>
  <c r="Y637" i="24"/>
  <c r="Y289" i="24"/>
  <c r="Z289" i="24"/>
  <c r="S59" i="25"/>
  <c r="K74" i="28"/>
  <c r="N74" i="28" s="1"/>
  <c r="W149" i="24"/>
  <c r="Z207" i="24"/>
  <c r="Y207" i="24"/>
  <c r="Y645" i="24"/>
  <c r="Z645" i="24"/>
  <c r="S762" i="25"/>
  <c r="K848" i="28"/>
  <c r="N848" i="28" s="1"/>
  <c r="K662" i="28"/>
  <c r="N662" i="28" s="1"/>
  <c r="S594" i="25"/>
  <c r="Z918" i="24"/>
  <c r="Y918" i="24"/>
  <c r="W801" i="24"/>
  <c r="Y1007" i="24"/>
  <c r="Z1007" i="24"/>
  <c r="W38" i="24"/>
  <c r="W96" i="24"/>
  <c r="Z64" i="24"/>
  <c r="Y64" i="24"/>
  <c r="W304" i="24"/>
  <c r="K250" i="28"/>
  <c r="N250" i="28" s="1"/>
  <c r="S218" i="25"/>
  <c r="Z189" i="24"/>
  <c r="Y189" i="24"/>
  <c r="S132" i="25"/>
  <c r="K155" i="28"/>
  <c r="N155" i="28" s="1"/>
  <c r="W277" i="24"/>
  <c r="W452" i="24"/>
  <c r="K62" i="28"/>
  <c r="N62" i="28" s="1"/>
  <c r="S47" i="25"/>
  <c r="W75" i="24"/>
  <c r="W162" i="24"/>
  <c r="W47" i="24"/>
  <c r="K156" i="28"/>
  <c r="N156" i="28" s="1"/>
  <c r="S133" i="25"/>
  <c r="Y76" i="24"/>
  <c r="Z76" i="24"/>
  <c r="W454" i="24"/>
  <c r="Y484" i="24"/>
  <c r="Z484" i="24"/>
  <c r="K383" i="28"/>
  <c r="N383" i="28" s="1"/>
  <c r="S339" i="25"/>
  <c r="W425" i="24"/>
  <c r="W225" i="24"/>
  <c r="Z311" i="24"/>
  <c r="Y311" i="24"/>
  <c r="Z574" i="24"/>
  <c r="Y574" i="24"/>
  <c r="Z168" i="24"/>
  <c r="Y168" i="24"/>
  <c r="K258" i="28"/>
  <c r="N258" i="28" s="1"/>
  <c r="S226" i="25"/>
  <c r="Y546" i="24"/>
  <c r="Z546" i="24"/>
  <c r="W257" i="24"/>
  <c r="W548" i="24"/>
  <c r="Z142" i="24"/>
  <c r="Y142" i="24"/>
  <c r="S578" i="25"/>
  <c r="K646" i="28"/>
  <c r="N646" i="28" s="1"/>
  <c r="S143" i="25"/>
  <c r="K166" i="28"/>
  <c r="N166" i="28" s="1"/>
  <c r="W578" i="24"/>
  <c r="W288" i="24"/>
  <c r="K583" i="28"/>
  <c r="N583" i="28" s="1"/>
  <c r="S521" i="25"/>
  <c r="Y464" i="24"/>
  <c r="Z464" i="24"/>
  <c r="K361" i="28"/>
  <c r="N361" i="28" s="1"/>
  <c r="S320" i="25"/>
  <c r="Y350" i="24"/>
  <c r="Z350" i="24"/>
  <c r="Z177" i="24"/>
  <c r="Y177" i="24"/>
  <c r="W497" i="24"/>
  <c r="S613" i="25"/>
  <c r="K684" i="28"/>
  <c r="N684" i="28" s="1"/>
  <c r="S440" i="25"/>
  <c r="K493" i="28"/>
  <c r="N493" i="28" s="1"/>
  <c r="K1070" i="28"/>
  <c r="N1070" i="28" s="1"/>
  <c r="S963" i="25"/>
  <c r="Z876" i="24"/>
  <c r="Y876" i="24"/>
  <c r="Y383" i="24"/>
  <c r="Z383" i="24"/>
  <c r="W818" i="24"/>
  <c r="S819" i="25"/>
  <c r="K911" i="28"/>
  <c r="N911" i="28" s="1"/>
  <c r="W848" i="24"/>
  <c r="W1023" i="24"/>
  <c r="Y560" i="24"/>
  <c r="Z560" i="24"/>
  <c r="S851" i="25"/>
  <c r="K946" i="28"/>
  <c r="N946" i="28" s="1"/>
  <c r="Y1114" i="24"/>
  <c r="Z1114" i="24"/>
  <c r="Y764" i="24"/>
  <c r="Z764" i="24"/>
  <c r="K530" i="28"/>
  <c r="N530" i="28" s="1"/>
  <c r="S474" i="25"/>
  <c r="Z941" i="24"/>
  <c r="Y941" i="24"/>
  <c r="S911" i="25"/>
  <c r="K1012" i="28"/>
  <c r="N1012" i="28" s="1"/>
  <c r="W708" i="24"/>
  <c r="W737" i="24"/>
  <c r="W970" i="24"/>
  <c r="W1059" i="24"/>
  <c r="S972" i="25"/>
  <c r="K1079" i="28"/>
  <c r="N1079" i="28" s="1"/>
  <c r="W943" i="24"/>
  <c r="S682" i="25"/>
  <c r="K759" i="28"/>
  <c r="N759" i="28" s="1"/>
  <c r="S886" i="25"/>
  <c r="K984" i="28"/>
  <c r="N984" i="28" s="1"/>
  <c r="S974" i="25"/>
  <c r="K1081" i="28"/>
  <c r="N1081" i="28" s="1"/>
  <c r="Y1004" i="24"/>
  <c r="Z1004" i="24"/>
  <c r="W1091" i="24"/>
  <c r="S858" i="25"/>
  <c r="K953" i="28"/>
  <c r="N953" i="28" s="1"/>
  <c r="W744" i="24"/>
  <c r="K1053" i="28"/>
  <c r="N1053" i="28" s="1"/>
  <c r="S949" i="25"/>
  <c r="W1095" i="24"/>
  <c r="Z980" i="24"/>
  <c r="Y980" i="24"/>
  <c r="Z1069" i="24"/>
  <c r="Y1069" i="24"/>
  <c r="Y1187" i="24"/>
  <c r="Z1187" i="24"/>
  <c r="Y1073" i="24"/>
  <c r="Z1073" i="24"/>
  <c r="S85" i="25"/>
  <c r="K102" i="28"/>
  <c r="N102" i="28" s="1"/>
  <c r="W1022" i="24"/>
  <c r="W792" i="24"/>
  <c r="Y705" i="24"/>
  <c r="Z705" i="24"/>
  <c r="Y592" i="24"/>
  <c r="Z592" i="24"/>
  <c r="Z798" i="24"/>
  <c r="Y798" i="24"/>
  <c r="Y890" i="24"/>
  <c r="Z890" i="24"/>
  <c r="S124" i="25"/>
  <c r="K147" i="28"/>
  <c r="N147" i="28" s="1"/>
  <c r="K54" i="28"/>
  <c r="N54" i="28" s="1"/>
  <c r="S39" i="25"/>
  <c r="Z184" i="24"/>
  <c r="Y184" i="24"/>
  <c r="Y99" i="24"/>
  <c r="Z99" i="24"/>
  <c r="Z302" i="24"/>
  <c r="Y302" i="24"/>
  <c r="S100" i="25"/>
  <c r="K120" i="28"/>
  <c r="N120" i="28" s="1"/>
  <c r="Y186" i="24"/>
  <c r="Z186" i="24"/>
  <c r="W362" i="24"/>
  <c r="K90" i="28"/>
  <c r="N90" i="28" s="1"/>
  <c r="S73" i="25"/>
  <c r="Y337" i="24"/>
  <c r="Z337" i="24"/>
  <c r="K477" i="28"/>
  <c r="N477" i="28" s="1"/>
  <c r="S424" i="25"/>
  <c r="W104" i="24"/>
  <c r="Y193" i="24"/>
  <c r="Z193" i="24"/>
  <c r="S222" i="25"/>
  <c r="K254" i="28"/>
  <c r="N254" i="28" s="1"/>
  <c r="W251" i="24"/>
  <c r="Z223" i="24"/>
  <c r="Y223" i="24"/>
  <c r="W49" i="24"/>
  <c r="W164" i="24"/>
  <c r="S79" i="25"/>
  <c r="K96" i="28"/>
  <c r="N96" i="28" s="1"/>
  <c r="W428" i="24"/>
  <c r="W197" i="24"/>
  <c r="S487" i="25"/>
  <c r="K546" i="28"/>
  <c r="N546" i="28" s="1"/>
  <c r="S111" i="25"/>
  <c r="K131" i="28"/>
  <c r="N131" i="28" s="1"/>
  <c r="W459" i="24"/>
  <c r="Y256" i="24"/>
  <c r="Z256" i="24"/>
  <c r="Z228" i="24"/>
  <c r="Y228" i="24"/>
  <c r="S634" i="25"/>
  <c r="K708" i="28"/>
  <c r="N708" i="28" s="1"/>
  <c r="W722" i="24"/>
  <c r="Y288" i="24"/>
  <c r="Z288" i="24"/>
  <c r="S260" i="25"/>
  <c r="K295" i="28"/>
  <c r="N295" i="28" s="1"/>
  <c r="S492" i="25"/>
  <c r="K551" i="28"/>
  <c r="N551" i="28" s="1"/>
  <c r="Y522" i="24"/>
  <c r="Z522" i="24"/>
  <c r="K425" i="28"/>
  <c r="N425" i="28" s="1"/>
  <c r="S378" i="25"/>
  <c r="Z291" i="24"/>
  <c r="Y291" i="24"/>
  <c r="S755" i="25"/>
  <c r="K841" i="28"/>
  <c r="N841" i="28" s="1"/>
  <c r="Y320" i="24"/>
  <c r="Z320" i="24"/>
  <c r="S668" i="25"/>
  <c r="K745" i="28"/>
  <c r="N745" i="28" s="1"/>
  <c r="W494" i="24"/>
  <c r="S611" i="25"/>
  <c r="K682" i="28"/>
  <c r="N682" i="28" s="1"/>
  <c r="W495" i="24"/>
  <c r="W320" i="24"/>
  <c r="Z874" i="24"/>
  <c r="Y874" i="24"/>
  <c r="W815" i="24"/>
  <c r="W875" i="24"/>
  <c r="Y438" i="24"/>
  <c r="Z438" i="24"/>
  <c r="W351" i="24"/>
  <c r="W730" i="24"/>
  <c r="Y615" i="24"/>
  <c r="Z615" i="24"/>
  <c r="W965" i="24"/>
  <c r="Z384" i="24"/>
  <c r="Y384" i="24"/>
  <c r="Z819" i="24"/>
  <c r="Y819" i="24"/>
  <c r="W791" i="24"/>
  <c r="K944" i="28"/>
  <c r="N944" i="28" s="1"/>
  <c r="S849" i="25"/>
  <c r="W732" i="24"/>
  <c r="Z1026" i="24"/>
  <c r="Y1026" i="24"/>
  <c r="Y589" i="24"/>
  <c r="Z589" i="24"/>
  <c r="S676" i="25"/>
  <c r="K753" i="28"/>
  <c r="N753" i="28" s="1"/>
  <c r="W590" i="24"/>
  <c r="K1044" i="28"/>
  <c r="N1044" i="28" s="1"/>
  <c r="S940" i="25"/>
  <c r="W562" i="24"/>
  <c r="Z1115" i="24"/>
  <c r="Y1115" i="24"/>
  <c r="S736" i="25"/>
  <c r="K819" i="28"/>
  <c r="N819" i="28" s="1"/>
  <c r="Y766" i="24"/>
  <c r="Z766" i="24"/>
  <c r="Y942" i="24"/>
  <c r="Z942" i="24"/>
  <c r="W593" i="24"/>
  <c r="K1077" i="28"/>
  <c r="N1077" i="28" s="1"/>
  <c r="S970" i="25"/>
  <c r="W1030" i="24"/>
  <c r="Y1001" i="24"/>
  <c r="Z1001" i="24"/>
  <c r="Y652" i="24"/>
  <c r="Z652" i="24"/>
  <c r="W740" i="24"/>
  <c r="K856" i="28"/>
  <c r="N856" i="28" s="1"/>
  <c r="S770" i="25"/>
  <c r="Z771" i="24"/>
  <c r="Y771" i="24"/>
  <c r="S1005" i="25"/>
  <c r="K1115" i="28"/>
  <c r="N1115" i="28" s="1"/>
  <c r="Y947" i="24"/>
  <c r="Z947" i="24"/>
  <c r="K890" i="28"/>
  <c r="N890" i="28" s="1"/>
  <c r="S801" i="25"/>
  <c r="W861" i="24"/>
  <c r="W920" i="24"/>
  <c r="W979" i="24"/>
  <c r="Z861" i="24"/>
  <c r="Y861" i="24"/>
  <c r="Z1074" i="24"/>
  <c r="Y1074" i="24"/>
  <c r="Y1104" i="24"/>
  <c r="Z1104" i="24"/>
  <c r="W146" i="24"/>
  <c r="S406" i="25"/>
  <c r="K456" i="28"/>
  <c r="N456" i="28" s="1"/>
  <c r="K905" i="28"/>
  <c r="N905" i="28" s="1"/>
  <c r="S813" i="25"/>
  <c r="Y466" i="24"/>
  <c r="Z466" i="24"/>
  <c r="S701" i="25"/>
  <c r="K781" i="28"/>
  <c r="N781" i="28" s="1"/>
  <c r="S646" i="25"/>
  <c r="K720" i="28"/>
  <c r="N720" i="28" s="1"/>
  <c r="S881" i="25"/>
  <c r="K979" i="28"/>
  <c r="N979" i="28" s="1"/>
  <c r="W1072" i="24"/>
  <c r="Z1103" i="24"/>
  <c r="Y1103" i="24"/>
  <c r="Z35" i="24"/>
  <c r="Y35" i="24"/>
  <c r="W62" i="24"/>
  <c r="W213" i="24"/>
  <c r="W244" i="24"/>
  <c r="S277" i="25"/>
  <c r="K315" i="28"/>
  <c r="N315" i="28" s="1"/>
  <c r="K508" i="28"/>
  <c r="S452" i="25"/>
  <c r="P481" i="25"/>
  <c r="L593" i="4" s="1"/>
  <c r="K542" i="28"/>
  <c r="N542" i="28" s="1"/>
  <c r="S483" i="25"/>
  <c r="Y310" i="24"/>
  <c r="Z310" i="24"/>
  <c r="W310" i="24"/>
  <c r="W397" i="24"/>
  <c r="W135" i="24"/>
  <c r="Z253" i="24"/>
  <c r="Y253" i="24"/>
  <c r="W398" i="24"/>
  <c r="W515" i="24"/>
  <c r="S399" i="25"/>
  <c r="K449" i="28"/>
  <c r="N449" i="28" s="1"/>
  <c r="Y197" i="24"/>
  <c r="Z197" i="24"/>
  <c r="Z575" i="24"/>
  <c r="Y575" i="24"/>
  <c r="W140" i="24"/>
  <c r="W663" i="24"/>
  <c r="Y431" i="24"/>
  <c r="Z431" i="24"/>
  <c r="Y172" i="24"/>
  <c r="Z172" i="24"/>
  <c r="W752" i="24"/>
  <c r="Z1183" i="24"/>
  <c r="Y1183" i="24"/>
  <c r="Z1132" i="24"/>
  <c r="Y1132" i="24"/>
  <c r="W153" i="24"/>
  <c r="S62" i="25"/>
  <c r="K79" i="28"/>
  <c r="P91" i="25"/>
  <c r="L86" i="4" s="1"/>
  <c r="Y154" i="24"/>
  <c r="Z154" i="24"/>
  <c r="Y62" i="24"/>
  <c r="Z62" i="24"/>
  <c r="K212" i="28"/>
  <c r="N212" i="28" s="1"/>
  <c r="S183" i="25"/>
  <c r="S129" i="25"/>
  <c r="K152" i="28"/>
  <c r="N152" i="28" s="1"/>
  <c r="W276" i="24"/>
  <c r="W393" i="24"/>
  <c r="Z279" i="24"/>
  <c r="Y279" i="24"/>
  <c r="W394" i="24"/>
  <c r="S193" i="25"/>
  <c r="K222" i="28"/>
  <c r="N222" i="28" s="1"/>
  <c r="W48" i="24"/>
  <c r="Z136" i="24"/>
  <c r="Y136" i="24"/>
  <c r="W252" i="24"/>
  <c r="K608" i="28"/>
  <c r="N608" i="28" s="1"/>
  <c r="S543" i="25"/>
  <c r="S311" i="25"/>
  <c r="K352" i="28"/>
  <c r="N352" i="28" s="1"/>
  <c r="S225" i="25"/>
  <c r="K257" i="28"/>
  <c r="N257" i="28" s="1"/>
  <c r="Y312" i="24"/>
  <c r="Z312" i="24"/>
  <c r="W80" i="24"/>
  <c r="W226" i="24"/>
  <c r="Y81" i="24"/>
  <c r="Z81" i="24"/>
  <c r="W460" i="24"/>
  <c r="W605" i="24"/>
  <c r="Y141" i="24"/>
  <c r="Z141" i="24"/>
  <c r="W664" i="24"/>
  <c r="S547" i="25"/>
  <c r="K612" i="28"/>
  <c r="N612" i="28" s="1"/>
  <c r="S462" i="25"/>
  <c r="K518" i="28"/>
  <c r="N518" i="28" s="1"/>
  <c r="W174" i="24"/>
  <c r="W872" i="24"/>
  <c r="Z813" i="24"/>
  <c r="Y813" i="24"/>
  <c r="W321" i="24"/>
  <c r="S88" i="25"/>
  <c r="K105" i="28"/>
  <c r="N105" i="28" s="1"/>
  <c r="Z697" i="24"/>
  <c r="Y697" i="24"/>
  <c r="S118" i="25"/>
  <c r="K138" i="28"/>
  <c r="N138" i="28" s="1"/>
  <c r="W293" i="24"/>
  <c r="Z699" i="24"/>
  <c r="Y699" i="24"/>
  <c r="W583" i="24"/>
  <c r="S410" i="25"/>
  <c r="K460" i="28"/>
  <c r="N460" i="28" s="1"/>
  <c r="W89" i="24"/>
  <c r="Z585" i="24"/>
  <c r="Y585" i="24"/>
  <c r="Z381" i="24"/>
  <c r="Y381" i="24"/>
  <c r="W556" i="24"/>
  <c r="Y673" i="24"/>
  <c r="Z673" i="24"/>
  <c r="Z644" i="24"/>
  <c r="Y644" i="24"/>
  <c r="Z354" i="24"/>
  <c r="Y354" i="24"/>
  <c r="W384" i="24"/>
  <c r="S558" i="25"/>
  <c r="K623" i="28"/>
  <c r="N623" i="28" s="1"/>
  <c r="S908" i="25"/>
  <c r="K1009" i="28"/>
  <c r="N1009" i="28" s="1"/>
  <c r="K945" i="28"/>
  <c r="N945" i="28" s="1"/>
  <c r="S850" i="25"/>
  <c r="Y734" i="24"/>
  <c r="Z734" i="24"/>
  <c r="Y472" i="24"/>
  <c r="Z472" i="24"/>
  <c r="S560" i="25"/>
  <c r="K625" i="28"/>
  <c r="N625" i="28" s="1"/>
  <c r="W1056" i="24"/>
  <c r="Y909" i="24"/>
  <c r="Z909" i="24"/>
  <c r="W561" i="24"/>
  <c r="K658" i="28"/>
  <c r="N658" i="28" s="1"/>
  <c r="S590" i="25"/>
  <c r="Y1028" i="24"/>
  <c r="Z1028" i="24"/>
  <c r="Y999" i="24"/>
  <c r="Z999" i="24"/>
  <c r="Z591" i="24"/>
  <c r="Y591" i="24"/>
  <c r="W999" i="24"/>
  <c r="W941" i="24"/>
  <c r="Y1029" i="24"/>
  <c r="Z1029" i="24"/>
  <c r="W884" i="24"/>
  <c r="K758" i="28"/>
  <c r="N758" i="28" s="1"/>
  <c r="S681" i="25"/>
  <c r="Y624" i="24"/>
  <c r="Z624" i="24"/>
  <c r="Y770" i="24"/>
  <c r="Z770" i="24"/>
  <c r="Y857" i="24"/>
  <c r="Z857" i="24"/>
  <c r="Y1121" i="24"/>
  <c r="Z1121" i="24"/>
  <c r="S1006" i="25"/>
  <c r="K1116" i="28"/>
  <c r="N1116" i="28" s="1"/>
  <c r="W830" i="24"/>
  <c r="S860" i="25"/>
  <c r="K955" i="28"/>
  <c r="N955" i="28" s="1"/>
  <c r="Z831" i="24"/>
  <c r="Y831" i="24"/>
  <c r="K893" i="28"/>
  <c r="N893" i="28" s="1"/>
  <c r="S804" i="25"/>
  <c r="Y922" i="24"/>
  <c r="Z922" i="24"/>
  <c r="Z923" i="24"/>
  <c r="Y923" i="24"/>
  <c r="W1041" i="24"/>
  <c r="W1129" i="24"/>
  <c r="S1013" i="25"/>
  <c r="K1123" i="28"/>
  <c r="N1123" i="28" s="1"/>
  <c r="S984" i="25"/>
  <c r="K1091" i="28"/>
  <c r="N1091" i="28" s="1"/>
  <c r="W382" i="24"/>
  <c r="S877" i="25"/>
  <c r="K975" i="28"/>
  <c r="N975" i="28" s="1"/>
  <c r="Z1112" i="24"/>
  <c r="Y1112" i="24"/>
  <c r="Z826" i="24"/>
  <c r="Y826" i="24"/>
  <c r="Y944" i="24"/>
  <c r="Z944" i="24"/>
  <c r="S862" i="25"/>
  <c r="K957" i="28"/>
  <c r="N957" i="28" s="1"/>
  <c r="Z429" i="24"/>
  <c r="Y429" i="24"/>
  <c r="S375" i="25"/>
  <c r="K422" i="28"/>
  <c r="N422" i="28" s="1"/>
  <c r="Y347" i="24"/>
  <c r="Z347" i="24"/>
  <c r="W580" i="24"/>
  <c r="Y204" i="24"/>
  <c r="Z204" i="24"/>
  <c r="Z756" i="24"/>
  <c r="Y756" i="24"/>
  <c r="Y380" i="24"/>
  <c r="Z380" i="24"/>
  <c r="K89" i="28"/>
  <c r="N89" i="28" s="1"/>
  <c r="S72" i="25"/>
  <c r="S46" i="25"/>
  <c r="K61" i="28"/>
  <c r="N61" i="28" s="1"/>
  <c r="W134" i="24"/>
  <c r="W513" i="24"/>
  <c r="Z77" i="24"/>
  <c r="Y77" i="24"/>
  <c r="S427" i="25"/>
  <c r="K480" i="28"/>
  <c r="N480" i="28" s="1"/>
  <c r="S284" i="25"/>
  <c r="K322" i="28"/>
  <c r="N322" i="28" s="1"/>
  <c r="S603" i="25"/>
  <c r="K674" i="28"/>
  <c r="N674" i="28" s="1"/>
  <c r="S516" i="25"/>
  <c r="K578" i="28"/>
  <c r="N578" i="28" s="1"/>
  <c r="Z285" i="24"/>
  <c r="Y285" i="24"/>
  <c r="S575" i="25"/>
  <c r="K643" i="28"/>
  <c r="N643" i="28" s="1"/>
  <c r="W372" i="24"/>
  <c r="Y140" i="24"/>
  <c r="Z140" i="24"/>
  <c r="K99" i="28"/>
  <c r="N99" i="28" s="1"/>
  <c r="S82" i="25"/>
  <c r="W111" i="24"/>
  <c r="S200" i="25"/>
  <c r="K229" i="28"/>
  <c r="N229" i="28" s="1"/>
  <c r="Z519" i="24"/>
  <c r="Y519" i="24"/>
  <c r="Y230" i="24"/>
  <c r="Z230" i="24"/>
  <c r="K550" i="28"/>
  <c r="N550" i="28" s="1"/>
  <c r="S491" i="25"/>
  <c r="S404" i="25"/>
  <c r="K454" i="28"/>
  <c r="N454" i="28" s="1"/>
  <c r="W173" i="24"/>
  <c r="S348" i="25"/>
  <c r="K392" i="28"/>
  <c r="N392" i="28" s="1"/>
  <c r="Z87" i="24"/>
  <c r="Y87" i="24"/>
  <c r="Z906" i="24"/>
  <c r="Y906" i="24"/>
  <c r="W383" i="24"/>
  <c r="W528" i="24"/>
  <c r="W587" i="24"/>
  <c r="W1083" i="24"/>
  <c r="W1025" i="24"/>
  <c r="Z1054" i="24"/>
  <c r="Y1054" i="24"/>
  <c r="K754" i="28"/>
  <c r="N754" i="28" s="1"/>
  <c r="S677" i="25"/>
  <c r="W912" i="24"/>
  <c r="Z739" i="24"/>
  <c r="Y739" i="24"/>
  <c r="Z1032" i="24"/>
  <c r="Y1032" i="24"/>
  <c r="Y975" i="24"/>
  <c r="Z975" i="24"/>
  <c r="Z830" i="24"/>
  <c r="Y830" i="24"/>
  <c r="Y352" i="24"/>
  <c r="Z352" i="24"/>
  <c r="W845" i="24"/>
  <c r="S821" i="25"/>
  <c r="K913" i="28"/>
  <c r="N913" i="28" s="1"/>
  <c r="Y998" i="24"/>
  <c r="Z998" i="24"/>
  <c r="W654" i="24"/>
  <c r="W34" i="24"/>
  <c r="K277" i="28"/>
  <c r="S242" i="25"/>
  <c r="P271" i="25"/>
  <c r="L320" i="4" s="1"/>
  <c r="Y155" i="24"/>
  <c r="Z155" i="24"/>
  <c r="Z216" i="24"/>
  <c r="Y216" i="24"/>
  <c r="W217" i="24"/>
  <c r="K344" i="28"/>
  <c r="N344" i="28" s="1"/>
  <c r="S303" i="25"/>
  <c r="Y130" i="24"/>
  <c r="Z130" i="24"/>
  <c r="Y304" i="24"/>
  <c r="Z304" i="24"/>
  <c r="K378" i="28"/>
  <c r="N378" i="28" s="1"/>
  <c r="S334" i="25"/>
  <c r="Z188" i="24"/>
  <c r="Y188" i="24"/>
  <c r="K219" i="28"/>
  <c r="N219" i="28" s="1"/>
  <c r="S190" i="25"/>
  <c r="S336" i="25"/>
  <c r="K380" i="28"/>
  <c r="N380" i="28" s="1"/>
  <c r="Z365" i="24"/>
  <c r="Y365" i="24"/>
  <c r="S395" i="25"/>
  <c r="K445" i="28"/>
  <c r="N445" i="28" s="1"/>
  <c r="W424" i="24"/>
  <c r="S425" i="25"/>
  <c r="K478" i="28"/>
  <c r="N478" i="28" s="1"/>
  <c r="S77" i="25"/>
  <c r="K94" i="28"/>
  <c r="N94" i="28" s="1"/>
  <c r="Z194" i="24"/>
  <c r="Y194" i="24"/>
  <c r="Y108" i="24"/>
  <c r="Z108" i="24"/>
  <c r="W50" i="24"/>
  <c r="Z400" i="24"/>
  <c r="Y400" i="24"/>
  <c r="W546" i="24"/>
  <c r="S81" i="25"/>
  <c r="K98" i="28"/>
  <c r="N98" i="28" s="1"/>
  <c r="Z402" i="24"/>
  <c r="Y402" i="24"/>
  <c r="S722" i="25"/>
  <c r="K805" i="28"/>
  <c r="P751" i="25"/>
  <c r="L944" i="4" s="1"/>
  <c r="Y404" i="24"/>
  <c r="Z404" i="24"/>
  <c r="W404" i="24"/>
  <c r="W84" i="24"/>
  <c r="S57" i="25"/>
  <c r="K72" i="28"/>
  <c r="N72" i="28" s="1"/>
  <c r="W609" i="24"/>
  <c r="S754" i="25"/>
  <c r="K840" i="28"/>
  <c r="N840" i="28" s="1"/>
  <c r="W233" i="24"/>
  <c r="K873" i="28"/>
  <c r="N873" i="28" s="1"/>
  <c r="S784" i="25"/>
  <c r="W698" i="24"/>
  <c r="Z235" i="24"/>
  <c r="Y235" i="24"/>
  <c r="S264" i="25"/>
  <c r="K299" i="28"/>
  <c r="N299" i="28" s="1"/>
  <c r="Y728" i="24"/>
  <c r="Z728" i="24"/>
  <c r="Y846" i="24"/>
  <c r="Z846" i="24"/>
  <c r="K621" i="28"/>
  <c r="N621" i="28" s="1"/>
  <c r="S556" i="25"/>
  <c r="S585" i="25"/>
  <c r="K653" i="28"/>
  <c r="N653" i="28" s="1"/>
  <c r="S586" i="25"/>
  <c r="K654" i="28"/>
  <c r="N654" i="28" s="1"/>
  <c r="W964" i="24"/>
  <c r="K718" i="28"/>
  <c r="N718" i="28" s="1"/>
  <c r="S644" i="25"/>
  <c r="Y878" i="24"/>
  <c r="Z878" i="24"/>
  <c r="Z790" i="24"/>
  <c r="Y790" i="24"/>
  <c r="W645" i="24"/>
  <c r="W878" i="24"/>
  <c r="W937" i="24"/>
  <c r="W908" i="24"/>
  <c r="S820" i="25"/>
  <c r="K912" i="28"/>
  <c r="N912" i="28" s="1"/>
  <c r="W589" i="24"/>
  <c r="W619" i="24"/>
  <c r="K1108" i="28"/>
  <c r="N1108" i="28" s="1"/>
  <c r="S998" i="25"/>
  <c r="W1028" i="24"/>
  <c r="Y911" i="24"/>
  <c r="Z911" i="24"/>
  <c r="K883" i="28"/>
  <c r="N883" i="28" s="1"/>
  <c r="S794" i="25"/>
  <c r="Y795" i="24"/>
  <c r="Z795" i="24"/>
  <c r="S941" i="25"/>
  <c r="K1045" i="28"/>
  <c r="N1045" i="28" s="1"/>
  <c r="Z1059" i="24"/>
  <c r="Y1059" i="24"/>
  <c r="Z768" i="24"/>
  <c r="Y768" i="24"/>
  <c r="K822" i="28"/>
  <c r="N822" i="28" s="1"/>
  <c r="S739" i="25"/>
  <c r="S826" i="25"/>
  <c r="K918" i="28"/>
  <c r="N918" i="28" s="1"/>
  <c r="W856" i="24"/>
  <c r="Y1177" i="24"/>
  <c r="Z1177" i="24"/>
  <c r="W1003" i="24"/>
  <c r="Z682" i="24"/>
  <c r="Y682" i="24"/>
  <c r="K857" i="28"/>
  <c r="N857" i="28" s="1"/>
  <c r="S771" i="25"/>
  <c r="S918" i="25"/>
  <c r="K1019" i="28"/>
  <c r="N1019" i="28" s="1"/>
  <c r="Y860" i="24"/>
  <c r="Z860" i="24"/>
  <c r="Y1067" i="24"/>
  <c r="Z1067" i="24"/>
  <c r="W951" i="24"/>
  <c r="S864" i="25"/>
  <c r="K959" i="28"/>
  <c r="N959" i="28" s="1"/>
  <c r="Z1012" i="24"/>
  <c r="Y1012" i="24"/>
  <c r="W1013" i="24"/>
  <c r="Y1013" i="24"/>
  <c r="Z1013" i="24"/>
  <c r="Y551" i="24"/>
  <c r="Z551" i="24"/>
  <c r="W844" i="24"/>
  <c r="S176" i="25"/>
  <c r="K202" i="28"/>
  <c r="N202" i="28" s="1"/>
  <c r="Z962" i="24"/>
  <c r="Y962" i="24"/>
  <c r="Y614" i="24"/>
  <c r="Z614" i="24"/>
  <c r="Z470" i="24"/>
  <c r="Y470" i="24"/>
  <c r="Y1084" i="24"/>
  <c r="Z1084" i="24"/>
  <c r="S880" i="25"/>
  <c r="K978" i="28"/>
  <c r="N978" i="28" s="1"/>
  <c r="W793" i="24"/>
  <c r="S648" i="25"/>
  <c r="K722" i="28"/>
  <c r="N722" i="28" s="1"/>
  <c r="K915" i="28"/>
  <c r="N915" i="28" s="1"/>
  <c r="S823" i="25"/>
  <c r="W564" i="24"/>
  <c r="K1056" i="28"/>
  <c r="N1056" i="28" s="1"/>
  <c r="S952" i="25"/>
  <c r="W1131" i="24"/>
  <c r="W154" i="24"/>
  <c r="Y34" i="24"/>
  <c r="Z34" i="24"/>
  <c r="W97" i="24"/>
  <c r="W122" i="24"/>
  <c r="W242" i="24"/>
  <c r="W41" i="24"/>
  <c r="Z245" i="24"/>
  <c r="Y245" i="24"/>
  <c r="S217" i="25"/>
  <c r="K249" i="28"/>
  <c r="N249" i="28" s="1"/>
  <c r="W160" i="24"/>
  <c r="W336" i="24"/>
  <c r="W220" i="24"/>
  <c r="Z221" i="24"/>
  <c r="Y221" i="24"/>
  <c r="W368" i="24"/>
  <c r="W224" i="24"/>
  <c r="W195" i="24"/>
  <c r="Y572" i="24"/>
  <c r="Z572" i="24"/>
  <c r="K288" i="28"/>
  <c r="N288" i="28" s="1"/>
  <c r="S253" i="25"/>
  <c r="K609" i="28"/>
  <c r="N609" i="28" s="1"/>
  <c r="S544" i="25"/>
  <c r="Z110" i="24"/>
  <c r="Y110" i="24"/>
  <c r="W632" i="24"/>
  <c r="S168" i="25"/>
  <c r="K194" i="28"/>
  <c r="N194" i="28" s="1"/>
  <c r="W517" i="24"/>
  <c r="S664" i="25"/>
  <c r="K741" i="28"/>
  <c r="N741" i="28" s="1"/>
  <c r="S519" i="25"/>
  <c r="K581" i="28"/>
  <c r="N581" i="28" s="1"/>
  <c r="W693" i="24"/>
  <c r="S723" i="25"/>
  <c r="K806" i="28"/>
  <c r="N806" i="28" s="1"/>
  <c r="Z723" i="24"/>
  <c r="Y723" i="24"/>
  <c r="Z231" i="24"/>
  <c r="Y231" i="24"/>
  <c r="K487" i="28"/>
  <c r="N487" i="28" s="1"/>
  <c r="S434" i="25"/>
  <c r="K871" i="28"/>
  <c r="S782" i="25"/>
  <c r="P811" i="25"/>
  <c r="L1022" i="4" s="1"/>
  <c r="Z203" i="24"/>
  <c r="Y203" i="24"/>
  <c r="Y812" i="24"/>
  <c r="Z812" i="24"/>
  <c r="S697" i="25"/>
  <c r="K777" i="28"/>
  <c r="N777" i="28" s="1"/>
  <c r="K266" i="28"/>
  <c r="N266" i="28" s="1"/>
  <c r="S234" i="25"/>
  <c r="W88" i="24"/>
  <c r="S727" i="25"/>
  <c r="K810" i="28"/>
  <c r="N810" i="28" s="1"/>
  <c r="W204" i="24"/>
  <c r="W263" i="24"/>
  <c r="K811" i="28"/>
  <c r="N811" i="28" s="1"/>
  <c r="S728" i="25"/>
  <c r="S525" i="25"/>
  <c r="K587" i="28"/>
  <c r="N587" i="28" s="1"/>
  <c r="S962" i="25"/>
  <c r="K1069" i="28"/>
  <c r="P991" i="25"/>
  <c r="L1256" i="4" s="1"/>
  <c r="W410" i="24"/>
  <c r="S758" i="25"/>
  <c r="K844" i="28"/>
  <c r="N844" i="28" s="1"/>
  <c r="S353" i="25"/>
  <c r="K397" i="28"/>
  <c r="N397" i="28" s="1"/>
  <c r="Z527" i="24"/>
  <c r="Y527" i="24"/>
  <c r="W469" i="24"/>
  <c r="Z817" i="24"/>
  <c r="Y817" i="24"/>
  <c r="K589" i="28"/>
  <c r="N589" i="28" s="1"/>
  <c r="S527" i="25"/>
  <c r="W816" i="24"/>
  <c r="Z731" i="24"/>
  <c r="Y731" i="24"/>
  <c r="Z847" i="24"/>
  <c r="Y847" i="24"/>
  <c r="Y907" i="24"/>
  <c r="Z907" i="24"/>
  <c r="Y762" i="24"/>
  <c r="Z762" i="24"/>
  <c r="S937" i="25"/>
  <c r="K1041" i="28"/>
  <c r="N1041" i="28" s="1"/>
  <c r="Z704" i="24"/>
  <c r="Y704" i="24"/>
  <c r="W502" i="24"/>
  <c r="Y677" i="24"/>
  <c r="Z677" i="24"/>
  <c r="W1086" i="24"/>
  <c r="Z707" i="24"/>
  <c r="Y707" i="24"/>
  <c r="W794" i="24"/>
  <c r="Y1087" i="24"/>
  <c r="Z1087" i="24"/>
  <c r="Z650" i="24"/>
  <c r="Y650" i="24"/>
  <c r="Y1175" i="24"/>
  <c r="Z1175" i="24"/>
  <c r="S651" i="25"/>
  <c r="K725" i="28"/>
  <c r="N725" i="28" s="1"/>
  <c r="W710" i="24"/>
  <c r="Z1002" i="24"/>
  <c r="Y1002" i="24"/>
  <c r="K726" i="28"/>
  <c r="N726" i="28" s="1"/>
  <c r="S652" i="25"/>
  <c r="W711" i="24"/>
  <c r="W1062" i="24"/>
  <c r="W683" i="24"/>
  <c r="Z1034" i="24"/>
  <c r="Y1034" i="24"/>
  <c r="W1121" i="24"/>
  <c r="W976" i="24"/>
  <c r="W1122" i="24"/>
  <c r="W1094" i="24"/>
  <c r="W860" i="24"/>
  <c r="Y1124" i="24"/>
  <c r="Z1124" i="24"/>
  <c r="K892" i="28"/>
  <c r="N892" i="28" s="1"/>
  <c r="S803" i="25"/>
  <c r="W1009" i="24"/>
  <c r="W922" i="24"/>
  <c r="W1010" i="24"/>
  <c r="Y1098" i="24"/>
  <c r="Z1098" i="24"/>
  <c r="W1127" i="24"/>
  <c r="Y895" i="24"/>
  <c r="Z895" i="24"/>
  <c r="W983" i="24"/>
  <c r="W1130" i="24"/>
  <c r="W1102" i="24"/>
  <c r="W1132" i="24"/>
  <c r="Y405" i="24"/>
  <c r="Z405" i="24"/>
  <c r="Y437" i="24"/>
  <c r="Z437" i="24"/>
  <c r="Y873" i="24"/>
  <c r="Z873" i="24"/>
  <c r="Y612" i="24"/>
  <c r="Z612" i="24"/>
  <c r="W820" i="24"/>
  <c r="W474" i="24"/>
  <c r="W1115" i="24"/>
  <c r="Z123" i="24"/>
  <c r="Y123" i="24"/>
  <c r="W63" i="24"/>
  <c r="W273" i="24"/>
  <c r="W128" i="24"/>
  <c r="K279" i="28"/>
  <c r="N279" i="28" s="1"/>
  <c r="S244" i="25"/>
  <c r="Y362" i="24"/>
  <c r="Z362" i="24"/>
  <c r="Y187" i="24"/>
  <c r="Z187" i="24"/>
  <c r="S305" i="25"/>
  <c r="K346" i="28"/>
  <c r="N346" i="28" s="1"/>
  <c r="K283" i="28"/>
  <c r="N283" i="28" s="1"/>
  <c r="S248" i="25"/>
  <c r="S45" i="25"/>
  <c r="K60" i="28"/>
  <c r="N60" i="28" s="1"/>
  <c r="Y160" i="24"/>
  <c r="Z160" i="24"/>
  <c r="S422" i="25"/>
  <c r="K475" i="28"/>
  <c r="P451" i="25"/>
  <c r="L554" i="4" s="1"/>
  <c r="W278" i="24"/>
  <c r="K92" i="28"/>
  <c r="N92" i="28" s="1"/>
  <c r="S75" i="25"/>
  <c r="W106" i="24"/>
  <c r="K160" i="28"/>
  <c r="N160" i="28" s="1"/>
  <c r="S137" i="25"/>
  <c r="Y543" i="24"/>
  <c r="Z543" i="24"/>
  <c r="W166" i="24"/>
  <c r="W109" i="24"/>
  <c r="W516" i="24"/>
  <c r="Y254" i="24"/>
  <c r="Z254" i="24"/>
  <c r="K707" i="28"/>
  <c r="N707" i="28" s="1"/>
  <c r="S633" i="25"/>
  <c r="K772" i="28"/>
  <c r="S692" i="25"/>
  <c r="P721" i="25"/>
  <c r="L905" i="4" s="1"/>
  <c r="Y287" i="24"/>
  <c r="Z287" i="24"/>
  <c r="Y403" i="24"/>
  <c r="Z403" i="24"/>
  <c r="S461" i="25"/>
  <c r="K517" i="28"/>
  <c r="N517" i="28" s="1"/>
  <c r="W229" i="24"/>
  <c r="K134" i="28"/>
  <c r="N134" i="28" s="1"/>
  <c r="S114" i="25"/>
  <c r="W258" i="24"/>
  <c r="W230" i="24"/>
  <c r="Y492" i="24"/>
  <c r="Z492" i="24"/>
  <c r="W637" i="24"/>
  <c r="W231" i="24"/>
  <c r="W145" i="24"/>
  <c r="S174" i="25"/>
  <c r="K200" i="28"/>
  <c r="N200" i="28" s="1"/>
  <c r="K264" i="28"/>
  <c r="N264" i="28" s="1"/>
  <c r="S232" i="25"/>
  <c r="W465" i="24"/>
  <c r="K393" i="28"/>
  <c r="N393" i="28" s="1"/>
  <c r="S349" i="25"/>
  <c r="Z262" i="24"/>
  <c r="Y262" i="24"/>
  <c r="S263" i="25"/>
  <c r="K298" i="28"/>
  <c r="N298" i="28" s="1"/>
  <c r="W611" i="24"/>
  <c r="W205" i="24"/>
  <c r="W612" i="24"/>
  <c r="W727" i="24"/>
  <c r="Z322" i="24"/>
  <c r="Y322" i="24"/>
  <c r="S787" i="25"/>
  <c r="K876" i="28"/>
  <c r="N876" i="28" s="1"/>
  <c r="W672" i="24"/>
  <c r="W643" i="24"/>
  <c r="S788" i="25"/>
  <c r="K877" i="28"/>
  <c r="N877" i="28" s="1"/>
  <c r="W411" i="24"/>
  <c r="Y760" i="24"/>
  <c r="Z760" i="24"/>
  <c r="Z935" i="24"/>
  <c r="Y935" i="24"/>
  <c r="W529" i="24"/>
  <c r="W879" i="24"/>
  <c r="M464" i="28"/>
  <c r="N464" i="28" s="1"/>
  <c r="S414" i="25"/>
  <c r="Y414" i="24"/>
  <c r="Z414" i="24"/>
  <c r="Z530" i="24"/>
  <c r="Y530" i="24"/>
  <c r="Y968" i="24"/>
  <c r="Z968" i="24"/>
  <c r="W968" i="24"/>
  <c r="K724" i="28"/>
  <c r="N724" i="28" s="1"/>
  <c r="S650" i="25"/>
  <c r="Z765" i="24"/>
  <c r="Y765" i="24"/>
  <c r="W679" i="24"/>
  <c r="K627" i="28"/>
  <c r="N627" i="28" s="1"/>
  <c r="S562" i="25"/>
  <c r="S738" i="25"/>
  <c r="K821" i="28"/>
  <c r="N821" i="28" s="1"/>
  <c r="W972" i="24"/>
  <c r="Z856" i="24"/>
  <c r="Y856" i="24"/>
  <c r="W827" i="24"/>
  <c r="K1114" i="28"/>
  <c r="N1114" i="28" s="1"/>
  <c r="S1004" i="25"/>
  <c r="Z946" i="24"/>
  <c r="Y946" i="24"/>
  <c r="W946" i="24"/>
  <c r="W1006" i="24"/>
  <c r="Z1064" i="24"/>
  <c r="Y1064" i="24"/>
  <c r="Z978" i="24"/>
  <c r="Y978" i="24"/>
  <c r="W949" i="24"/>
  <c r="K1086" i="28"/>
  <c r="N1086" i="28" s="1"/>
  <c r="S979" i="25"/>
  <c r="S951" i="25"/>
  <c r="K1055" i="28"/>
  <c r="N1055" i="28" s="1"/>
  <c r="W1069" i="24"/>
  <c r="Y1042" i="24"/>
  <c r="Z1042" i="24"/>
  <c r="Y1159" i="24"/>
  <c r="Z1159" i="24"/>
  <c r="W1044" i="24"/>
  <c r="Z1193" i="24"/>
  <c r="Y1193" i="24"/>
  <c r="W550" i="24"/>
  <c r="W812" i="24"/>
  <c r="W640" i="24"/>
  <c r="S354" i="25"/>
  <c r="K398" i="28"/>
  <c r="N398" i="28" s="1"/>
  <c r="Z678" i="24"/>
  <c r="Y678" i="24"/>
  <c r="K660" i="28"/>
  <c r="N660" i="28" s="1"/>
  <c r="S592" i="25"/>
  <c r="Y854" i="24"/>
  <c r="Z854" i="24"/>
  <c r="K950" i="28"/>
  <c r="N950" i="28" s="1"/>
  <c r="S855" i="25"/>
  <c r="W1064" i="24"/>
  <c r="W978" i="24"/>
  <c r="W67" i="24"/>
  <c r="S96" i="25"/>
  <c r="K116" i="28"/>
  <c r="N116" i="28" s="1"/>
  <c r="S184" i="25"/>
  <c r="K213" i="28"/>
  <c r="N213" i="28" s="1"/>
  <c r="W123" i="24"/>
  <c r="S214" i="25"/>
  <c r="K246" i="28"/>
  <c r="N246" i="28" s="1"/>
  <c r="K48" i="28"/>
  <c r="N48" i="28" s="1"/>
  <c r="S33" i="25"/>
  <c r="S215" i="25"/>
  <c r="K247" i="28"/>
  <c r="N247" i="28" s="1"/>
  <c r="K121" i="28"/>
  <c r="N121" i="28" s="1"/>
  <c r="S101" i="25"/>
  <c r="K281" i="28"/>
  <c r="N281" i="28" s="1"/>
  <c r="S246" i="25"/>
  <c r="Z305" i="24"/>
  <c r="Y305" i="24"/>
  <c r="K379" i="28"/>
  <c r="N379" i="28" s="1"/>
  <c r="S335" i="25"/>
  <c r="K443" i="28"/>
  <c r="N443" i="28" s="1"/>
  <c r="S393" i="25"/>
  <c r="Z452" i="24"/>
  <c r="Y452" i="24"/>
  <c r="W46" i="24"/>
  <c r="S396" i="25"/>
  <c r="K446" i="28"/>
  <c r="N446" i="28" s="1"/>
  <c r="S367" i="25"/>
  <c r="K414" i="28"/>
  <c r="N414" i="28" s="1"/>
  <c r="Y251" i="24"/>
  <c r="Z251" i="24"/>
  <c r="W223" i="24"/>
  <c r="S281" i="25"/>
  <c r="K319" i="28"/>
  <c r="N319" i="28" s="1"/>
  <c r="W167" i="24"/>
  <c r="Y51" i="24"/>
  <c r="Z51" i="24"/>
  <c r="S398" i="25"/>
  <c r="K448" i="28"/>
  <c r="N448" i="28" s="1"/>
  <c r="S545" i="25"/>
  <c r="K610" i="28"/>
  <c r="N610" i="28" s="1"/>
  <c r="S255" i="25"/>
  <c r="K290" i="28"/>
  <c r="N290" i="28" s="1"/>
  <c r="Y169" i="24"/>
  <c r="Z169" i="24"/>
  <c r="Y314" i="24"/>
  <c r="Z314" i="24"/>
  <c r="S488" i="25"/>
  <c r="K547" i="28"/>
  <c r="N547" i="28" s="1"/>
  <c r="S286" i="25"/>
  <c r="K324" i="28"/>
  <c r="N324" i="28" s="1"/>
  <c r="Z517" i="24"/>
  <c r="Y517" i="24"/>
  <c r="Z199" i="24"/>
  <c r="Y199" i="24"/>
  <c r="W141" i="24"/>
  <c r="Y229" i="24"/>
  <c r="Z229" i="24"/>
  <c r="W171" i="24"/>
  <c r="S56" i="25"/>
  <c r="K71" i="28"/>
  <c r="N71" i="28" s="1"/>
  <c r="Z114" i="24"/>
  <c r="Y114" i="24"/>
  <c r="W92" i="24"/>
  <c r="K81" i="28"/>
  <c r="N81" i="28" s="1"/>
  <c r="S64" i="25"/>
  <c r="S125" i="25"/>
  <c r="K148" i="28"/>
  <c r="N148" i="28" s="1"/>
  <c r="W127" i="24"/>
  <c r="Z42" i="24"/>
  <c r="Y42" i="24"/>
  <c r="Y132" i="24"/>
  <c r="Z132" i="24"/>
  <c r="Z162" i="24"/>
  <c r="Y162" i="24"/>
  <c r="W364" i="24"/>
  <c r="Y367" i="24"/>
  <c r="Z367" i="24"/>
  <c r="Z454" i="24"/>
  <c r="Y454" i="24"/>
  <c r="S484" i="25"/>
  <c r="K543" i="28"/>
  <c r="N543" i="28" s="1"/>
  <c r="S136" i="25"/>
  <c r="K159" i="28"/>
  <c r="N159" i="28" s="1"/>
  <c r="W311" i="24"/>
  <c r="W51" i="24"/>
  <c r="K67" i="28"/>
  <c r="N67" i="28" s="1"/>
  <c r="S52" i="25"/>
  <c r="Z458" i="24"/>
  <c r="Y458" i="24"/>
  <c r="W371" i="24"/>
  <c r="S285" i="25"/>
  <c r="K323" i="28"/>
  <c r="N323" i="28" s="1"/>
  <c r="Y459" i="24"/>
  <c r="Z459" i="24"/>
  <c r="S402" i="25"/>
  <c r="K452" i="28"/>
  <c r="N452" i="28" s="1"/>
  <c r="S373" i="25"/>
  <c r="K420" i="28"/>
  <c r="N420" i="28" s="1"/>
  <c r="S517" i="25"/>
  <c r="K579" i="28"/>
  <c r="N579" i="28" s="1"/>
  <c r="Z694" i="24"/>
  <c r="Y694" i="24"/>
  <c r="W259" i="24"/>
  <c r="K232" i="28"/>
  <c r="N232" i="28" s="1"/>
  <c r="S203" i="25"/>
  <c r="S493" i="25"/>
  <c r="K552" i="28"/>
  <c r="N552" i="28" s="1"/>
  <c r="W434" i="24"/>
  <c r="S522" i="25"/>
  <c r="K584" i="28"/>
  <c r="N584" i="28" s="1"/>
  <c r="Z321" i="24"/>
  <c r="Y321" i="24"/>
  <c r="S494" i="25"/>
  <c r="K553" i="28"/>
  <c r="N553" i="28" s="1"/>
  <c r="W438" i="24"/>
  <c r="Z613" i="24"/>
  <c r="Y613" i="24"/>
  <c r="Z933" i="24"/>
  <c r="Y933" i="24"/>
  <c r="W294" i="24"/>
  <c r="W757" i="24"/>
  <c r="Z759" i="24"/>
  <c r="Y759" i="24"/>
  <c r="W905" i="24"/>
  <c r="W323" i="24"/>
  <c r="S499" i="25"/>
  <c r="K558" i="28"/>
  <c r="N558" i="28" s="1"/>
  <c r="S993" i="25"/>
  <c r="K1103" i="28"/>
  <c r="N1103" i="28" s="1"/>
  <c r="S557" i="25"/>
  <c r="K622" i="28"/>
  <c r="N622" i="28" s="1"/>
  <c r="Y732" i="24"/>
  <c r="Z732" i="24"/>
  <c r="W471" i="24"/>
  <c r="Z1053" i="24"/>
  <c r="Y1053" i="24"/>
  <c r="K594" i="28"/>
  <c r="N594" i="28" s="1"/>
  <c r="S532" i="25"/>
  <c r="K948" i="28"/>
  <c r="N948" i="28" s="1"/>
  <c r="S853" i="25"/>
  <c r="S825" i="25"/>
  <c r="K917" i="28"/>
  <c r="N917" i="28" s="1"/>
  <c r="Z1031" i="24"/>
  <c r="Y1031" i="24"/>
  <c r="W1118" i="24"/>
  <c r="W1092" i="24"/>
  <c r="Z1179" i="24"/>
  <c r="Y1179" i="24"/>
  <c r="K1018" i="28"/>
  <c r="N1018" i="28" s="1"/>
  <c r="S917" i="25"/>
  <c r="K858" i="28"/>
  <c r="N858" i="28" s="1"/>
  <c r="S772" i="25"/>
  <c r="Z1006" i="24"/>
  <c r="Y1006" i="24"/>
  <c r="W1065" i="24"/>
  <c r="K988" i="28"/>
  <c r="N988" i="28" s="1"/>
  <c r="S890" i="25"/>
  <c r="S920" i="25"/>
  <c r="K1021" i="28"/>
  <c r="N1021" i="28" s="1"/>
  <c r="K716" i="28"/>
  <c r="N716" i="28" s="1"/>
  <c r="S642" i="25"/>
  <c r="Z558" i="24"/>
  <c r="Y558" i="24"/>
  <c r="Z679" i="24"/>
  <c r="Y679" i="24"/>
  <c r="Y769" i="24"/>
  <c r="Z769" i="24"/>
  <c r="W1004" i="24"/>
  <c r="S368" i="25"/>
  <c r="K415" i="28"/>
  <c r="N415" i="28" s="1"/>
  <c r="Z430" i="24"/>
  <c r="Y430" i="24"/>
  <c r="K101" i="28"/>
  <c r="N101" i="28" s="1"/>
  <c r="S84" i="25"/>
  <c r="Y816" i="24"/>
  <c r="Z816" i="24"/>
  <c r="W997" i="24"/>
  <c r="S1142" i="25"/>
  <c r="K1267" i="28"/>
  <c r="N1267" i="28" s="1"/>
  <c r="S126" i="25"/>
  <c r="K149" i="28"/>
  <c r="N149" i="28" s="1"/>
  <c r="W212" i="24"/>
  <c r="Z272" i="24"/>
  <c r="Y272" i="24"/>
  <c r="S71" i="25"/>
  <c r="K88" i="28"/>
  <c r="N88" i="28" s="1"/>
  <c r="Y148" i="24"/>
  <c r="Z148" i="24"/>
  <c r="Y410" i="24"/>
  <c r="Z410" i="24"/>
  <c r="Y586" i="24"/>
  <c r="Z586" i="24"/>
  <c r="Z1055" i="24"/>
  <c r="Y1055" i="24"/>
  <c r="Y735" i="24"/>
  <c r="Z735" i="24"/>
  <c r="Z1172" i="24"/>
  <c r="Y1172" i="24"/>
  <c r="Y883" i="24"/>
  <c r="Z883" i="24"/>
  <c r="K986" i="28"/>
  <c r="N986" i="28" s="1"/>
  <c r="S888" i="25"/>
  <c r="Y1131" i="24"/>
  <c r="Z1131" i="24"/>
  <c r="Y96" i="24"/>
  <c r="Z96" i="24"/>
  <c r="W182" i="24"/>
  <c r="W99" i="24"/>
  <c r="K280" i="28"/>
  <c r="N280" i="28" s="1"/>
  <c r="S245" i="25"/>
  <c r="S51" i="25"/>
  <c r="K66" i="28"/>
  <c r="N66" i="28" s="1"/>
  <c r="K162" i="28"/>
  <c r="N162" i="28" s="1"/>
  <c r="S139" i="25"/>
  <c r="W255" i="24"/>
  <c r="Z633" i="24"/>
  <c r="Y633" i="24"/>
  <c r="Z516" i="24"/>
  <c r="Y516" i="24"/>
  <c r="Z518" i="24"/>
  <c r="Y518" i="24"/>
  <c r="S605" i="25"/>
  <c r="K676" i="28"/>
  <c r="N676" i="28" s="1"/>
  <c r="Y635" i="24"/>
  <c r="Z635" i="24"/>
  <c r="Y433" i="24"/>
  <c r="Z433" i="24"/>
  <c r="K358" i="28"/>
  <c r="N358" i="28" s="1"/>
  <c r="S317" i="25"/>
  <c r="W376" i="24"/>
  <c r="W86" i="24"/>
  <c r="K103" i="28"/>
  <c r="N103" i="28" s="1"/>
  <c r="S86" i="25"/>
  <c r="Z843" i="24"/>
  <c r="Y843" i="24"/>
  <c r="S785" i="25"/>
  <c r="K874" i="28"/>
  <c r="N874" i="28" s="1"/>
  <c r="W699" i="24"/>
  <c r="Y88" i="24"/>
  <c r="Z88" i="24"/>
  <c r="Z439" i="24"/>
  <c r="Y439" i="24"/>
  <c r="K1036" i="28"/>
  <c r="S932" i="25"/>
  <c r="P961" i="25"/>
  <c r="L1217" i="4" s="1"/>
  <c r="W876" i="24"/>
  <c r="K751" i="28"/>
  <c r="N751" i="28" s="1"/>
  <c r="S674" i="25"/>
  <c r="Z1082" i="24"/>
  <c r="Y1082" i="24"/>
  <c r="K656" i="28"/>
  <c r="N656" i="28" s="1"/>
  <c r="S588" i="25"/>
  <c r="W850" i="24"/>
  <c r="Y820" i="24"/>
  <c r="Z820" i="24"/>
  <c r="S735" i="25"/>
  <c r="K818" i="28"/>
  <c r="N818" i="28" s="1"/>
  <c r="Z939" i="24"/>
  <c r="Y939" i="24"/>
  <c r="Z881" i="24"/>
  <c r="Y881" i="24"/>
  <c r="K1234" i="28"/>
  <c r="N1234" i="28" s="1"/>
  <c r="S1112" i="25"/>
  <c r="W939" i="24"/>
  <c r="S647" i="25"/>
  <c r="K721" i="28"/>
  <c r="N721" i="28" s="1"/>
  <c r="Z533" i="24"/>
  <c r="Y533" i="24"/>
  <c r="W592" i="24"/>
  <c r="Z1088" i="24"/>
  <c r="Y1088" i="24"/>
  <c r="S913" i="25"/>
  <c r="K1014" i="28"/>
  <c r="N1014" i="28" s="1"/>
  <c r="Z564" i="24"/>
  <c r="Y564" i="24"/>
  <c r="W826" i="24"/>
  <c r="Y594" i="24"/>
  <c r="Z594" i="24"/>
  <c r="S856" i="25"/>
  <c r="K951" i="28"/>
  <c r="N951" i="28" s="1"/>
  <c r="Z1062" i="24"/>
  <c r="Y1062" i="24"/>
  <c r="W743" i="24"/>
  <c r="W891" i="24"/>
  <c r="Y1039" i="24"/>
  <c r="Z1039" i="24"/>
  <c r="K1025" i="28"/>
  <c r="N1025" i="28" s="1"/>
  <c r="S924" i="25"/>
  <c r="K993" i="28"/>
  <c r="N993" i="28" s="1"/>
  <c r="S895" i="25"/>
  <c r="Z1192" i="24"/>
  <c r="Y1192" i="24"/>
  <c r="W585" i="24"/>
  <c r="K497" i="28"/>
  <c r="N497" i="28" s="1"/>
  <c r="S444" i="25"/>
  <c r="K562" i="28"/>
  <c r="N562" i="28" s="1"/>
  <c r="S503" i="25"/>
  <c r="Z971" i="24"/>
  <c r="Y971" i="24"/>
  <c r="K991" i="28"/>
  <c r="N991" i="28" s="1"/>
  <c r="S893" i="25"/>
  <c r="Z1127" i="24"/>
  <c r="Y1127" i="24"/>
  <c r="S67" i="25"/>
  <c r="K84" i="28"/>
  <c r="N84" i="28" s="1"/>
  <c r="W93" i="24"/>
  <c r="Y98" i="24"/>
  <c r="Z98" i="24"/>
  <c r="Y41" i="24"/>
  <c r="Z41" i="24"/>
  <c r="W156" i="24"/>
  <c r="Z275" i="24"/>
  <c r="Y275" i="24"/>
  <c r="W333" i="24"/>
  <c r="W422" i="24"/>
  <c r="K188" i="28"/>
  <c r="N188" i="28" s="1"/>
  <c r="S162" i="25"/>
  <c r="W74" i="24"/>
  <c r="Y307" i="24"/>
  <c r="Z307" i="24"/>
  <c r="S164" i="25"/>
  <c r="K190" i="28"/>
  <c r="N190" i="28" s="1"/>
  <c r="Z512" i="24"/>
  <c r="Y512" i="24"/>
  <c r="W426" i="24"/>
  <c r="W369" i="24"/>
  <c r="K129" i="28"/>
  <c r="N129" i="28" s="1"/>
  <c r="S109" i="25"/>
  <c r="W602" i="24"/>
  <c r="W283" i="24"/>
  <c r="K163" i="28"/>
  <c r="N163" i="28" s="1"/>
  <c r="S140" i="25"/>
  <c r="S287" i="25"/>
  <c r="K325" i="28"/>
  <c r="N325" i="28" s="1"/>
  <c r="W345" i="24"/>
  <c r="S665" i="25"/>
  <c r="K742" i="28"/>
  <c r="N742" i="28" s="1"/>
  <c r="Y345" i="24"/>
  <c r="Z345" i="24"/>
  <c r="Y202" i="24"/>
  <c r="Z202" i="24"/>
  <c r="Y580" i="24"/>
  <c r="Z580" i="24"/>
  <c r="S551" i="25"/>
  <c r="K616" i="28"/>
  <c r="N616" i="28" s="1"/>
  <c r="K199" i="28"/>
  <c r="N199" i="28" s="1"/>
  <c r="S173" i="25"/>
  <c r="W378" i="24"/>
  <c r="Z261" i="24"/>
  <c r="Y261" i="24"/>
  <c r="W697" i="24"/>
  <c r="W234" i="24"/>
  <c r="Z641" i="24"/>
  <c r="Y641" i="24"/>
  <c r="K268" i="28"/>
  <c r="N268" i="28" s="1"/>
  <c r="S236" i="25"/>
  <c r="S555" i="25"/>
  <c r="K620" i="28"/>
  <c r="N620" i="28" s="1"/>
  <c r="Z584" i="24"/>
  <c r="Y584" i="24"/>
  <c r="K461" i="28"/>
  <c r="N461" i="28" s="1"/>
  <c r="S411" i="25"/>
  <c r="W934" i="24"/>
  <c r="Y353" i="24"/>
  <c r="Z353" i="24"/>
  <c r="Y818" i="24"/>
  <c r="Z818" i="24"/>
  <c r="K846" i="28"/>
  <c r="N846" i="28" s="1"/>
  <c r="S760" i="25"/>
  <c r="W935" i="24"/>
  <c r="S587" i="25"/>
  <c r="K655" i="28"/>
  <c r="N655" i="28" s="1"/>
  <c r="K495" i="28"/>
  <c r="N495" i="28" s="1"/>
  <c r="S442" i="25"/>
  <c r="S966" i="25"/>
  <c r="K1073" i="28"/>
  <c r="N1073" i="28" s="1"/>
  <c r="Y937" i="24"/>
  <c r="Z937" i="24"/>
  <c r="W588" i="24"/>
  <c r="S792" i="25"/>
  <c r="K881" i="28"/>
  <c r="N881" i="28" s="1"/>
  <c r="Z532" i="24"/>
  <c r="Y532" i="24"/>
  <c r="W1087" i="24"/>
  <c r="S622" i="25"/>
  <c r="K693" i="28"/>
  <c r="N693" i="28" s="1"/>
  <c r="W855" i="24"/>
  <c r="Z712" i="24"/>
  <c r="Y712" i="24"/>
  <c r="Y917" i="24"/>
  <c r="Z917" i="24"/>
  <c r="Z888" i="24"/>
  <c r="Y888" i="24"/>
  <c r="W1007" i="24"/>
  <c r="Y1036" i="24"/>
  <c r="Z1036" i="24"/>
  <c r="Z774" i="24"/>
  <c r="Y774" i="24"/>
  <c r="W1008" i="24"/>
  <c r="Z1125" i="24"/>
  <c r="Y1125" i="24"/>
  <c r="Y1015" i="24"/>
  <c r="Z1015" i="24"/>
  <c r="Z636" i="24"/>
  <c r="Y636" i="24"/>
  <c r="S58" i="25"/>
  <c r="K73" i="28"/>
  <c r="N73" i="28" s="1"/>
  <c r="S323" i="25"/>
  <c r="K364" i="28"/>
  <c r="N364" i="28" s="1"/>
  <c r="Y992" i="24"/>
  <c r="Z992" i="24"/>
  <c r="W353" i="24"/>
  <c r="S470" i="25"/>
  <c r="K526" i="28"/>
  <c r="N526" i="28" s="1"/>
  <c r="Y822" i="24"/>
  <c r="Z822" i="24"/>
  <c r="Y1033" i="24"/>
  <c r="Z1033" i="24"/>
  <c r="Z1091" i="24"/>
  <c r="Y1091" i="24"/>
  <c r="W1035" i="24"/>
  <c r="Z773" i="24"/>
  <c r="Y773" i="24"/>
  <c r="Y949" i="24"/>
  <c r="Z949" i="24"/>
  <c r="W894" i="24"/>
  <c r="W1012" i="24"/>
  <c r="W33" i="24"/>
  <c r="Y122" i="24"/>
  <c r="Z122" i="24"/>
  <c r="W32" i="24"/>
  <c r="S38" i="25"/>
  <c r="K53" i="28"/>
  <c r="N53" i="28" s="1"/>
  <c r="S40" i="25"/>
  <c r="K55" i="28"/>
  <c r="N55" i="28" s="1"/>
  <c r="W69" i="24"/>
  <c r="S158" i="25"/>
  <c r="K184" i="28"/>
  <c r="N184" i="28" s="1"/>
  <c r="W363" i="24"/>
  <c r="S188" i="25"/>
  <c r="K217" i="28"/>
  <c r="N217" i="28" s="1"/>
  <c r="K284" i="28"/>
  <c r="N284" i="28" s="1"/>
  <c r="S249" i="25"/>
  <c r="W249" i="24"/>
  <c r="K187" i="28"/>
  <c r="N187" i="28" s="1"/>
  <c r="S161" i="25"/>
  <c r="W337" i="24"/>
  <c r="K575" i="28"/>
  <c r="N575" i="28" s="1"/>
  <c r="S513" i="25"/>
  <c r="W79" i="24"/>
  <c r="K226" i="28"/>
  <c r="N226" i="28" s="1"/>
  <c r="S197" i="25"/>
  <c r="W633" i="24"/>
  <c r="S54" i="25"/>
  <c r="K69" i="28"/>
  <c r="N69" i="28" s="1"/>
  <c r="Z84" i="24"/>
  <c r="Y84" i="24"/>
  <c r="W55" i="24"/>
  <c r="Z115" i="24"/>
  <c r="Y115" i="24"/>
  <c r="S695" i="25"/>
  <c r="K775" i="28"/>
  <c r="N775" i="28" s="1"/>
  <c r="K743" i="28"/>
  <c r="N743" i="28" s="1"/>
  <c r="S666" i="25"/>
  <c r="S609" i="25"/>
  <c r="K680" i="28"/>
  <c r="N680" i="28" s="1"/>
  <c r="S233" i="25"/>
  <c r="K265" i="28"/>
  <c r="N265" i="28" s="1"/>
  <c r="S698" i="25"/>
  <c r="K778" i="28"/>
  <c r="N778" i="28" s="1"/>
  <c r="Y117" i="24"/>
  <c r="Z117" i="24"/>
  <c r="W756" i="24"/>
  <c r="K971" i="28"/>
  <c r="N971" i="28" s="1"/>
  <c r="S873" i="25"/>
  <c r="S726" i="25"/>
  <c r="K809" i="28"/>
  <c r="N809" i="28" s="1"/>
  <c r="S61" i="25"/>
  <c r="S786" i="25"/>
  <c r="K875" i="28"/>
  <c r="N875" i="28" s="1"/>
  <c r="K747" i="28"/>
  <c r="N747" i="28" s="1"/>
  <c r="S670" i="25"/>
  <c r="Y149" i="24"/>
  <c r="Z149" i="24"/>
  <c r="W526" i="24"/>
  <c r="W904" i="24"/>
  <c r="W90" i="24"/>
  <c r="W903" i="24"/>
  <c r="Z469" i="24"/>
  <c r="Y469" i="24"/>
  <c r="K462" i="28"/>
  <c r="N462" i="28" s="1"/>
  <c r="S412" i="25"/>
  <c r="K494" i="28"/>
  <c r="N494" i="28" s="1"/>
  <c r="S441" i="25"/>
  <c r="W703" i="24"/>
  <c r="Z703" i="24"/>
  <c r="Y703" i="24"/>
  <c r="W704" i="24"/>
  <c r="Z850" i="24"/>
  <c r="Y850" i="24"/>
  <c r="W967" i="24"/>
  <c r="Y821" i="24"/>
  <c r="Z821" i="24"/>
  <c r="W618" i="24"/>
  <c r="W503" i="24"/>
  <c r="Y1086" i="24"/>
  <c r="Z1086" i="24"/>
  <c r="Z1144" i="24"/>
  <c r="Y1144" i="24"/>
  <c r="K788" i="28"/>
  <c r="N788" i="28" s="1"/>
  <c r="S708" i="25"/>
  <c r="K884" i="28"/>
  <c r="N884" i="28" s="1"/>
  <c r="S795" i="25"/>
  <c r="S942" i="25"/>
  <c r="K1046" i="28"/>
  <c r="N1046" i="28" s="1"/>
  <c r="Y914" i="24"/>
  <c r="Z914" i="24"/>
  <c r="K823" i="28"/>
  <c r="N823" i="28" s="1"/>
  <c r="S740" i="25"/>
  <c r="W1005" i="24"/>
  <c r="W859" i="24"/>
  <c r="W918" i="24"/>
  <c r="W802" i="24"/>
  <c r="W1036" i="24"/>
  <c r="Y1123" i="24"/>
  <c r="Z1123" i="24"/>
  <c r="W862" i="24"/>
  <c r="W1038" i="24"/>
  <c r="K1023" i="28"/>
  <c r="N1023" i="28" s="1"/>
  <c r="S922" i="25"/>
  <c r="Z1011" i="24"/>
  <c r="Y1011" i="24"/>
  <c r="Z1099" i="24"/>
  <c r="Y1099" i="24"/>
  <c r="W954" i="24"/>
  <c r="Y669" i="24"/>
  <c r="Z669" i="24"/>
  <c r="W119" i="24"/>
  <c r="Y496" i="24"/>
  <c r="Z496" i="24"/>
  <c r="W616" i="24"/>
  <c r="W796" i="24"/>
  <c r="W624" i="24"/>
  <c r="W64" i="24"/>
  <c r="Y128" i="24"/>
  <c r="Z128" i="24"/>
  <c r="S157" i="25"/>
  <c r="K183" i="28"/>
  <c r="N183" i="28" s="1"/>
  <c r="Y274" i="24"/>
  <c r="Z274" i="24"/>
  <c r="W246" i="24"/>
  <c r="Z249" i="24"/>
  <c r="Y249" i="24"/>
  <c r="W77" i="24"/>
  <c r="W456" i="24"/>
  <c r="Y457" i="24"/>
  <c r="Z457" i="24"/>
  <c r="W343" i="24"/>
  <c r="S401" i="25"/>
  <c r="K451" i="28"/>
  <c r="N451" i="28" s="1"/>
  <c r="W344" i="24"/>
  <c r="W576" i="24"/>
  <c r="W374" i="24"/>
  <c r="K293" i="28"/>
  <c r="N293" i="28" s="1"/>
  <c r="S258" i="25"/>
  <c r="Y201" i="24"/>
  <c r="Z201" i="24"/>
  <c r="K839" i="28"/>
  <c r="N839" i="28" s="1"/>
  <c r="S753" i="25"/>
  <c r="Y348" i="24"/>
  <c r="Z348" i="24"/>
  <c r="Y493" i="24"/>
  <c r="Z493" i="24"/>
  <c r="W755" i="24"/>
  <c r="Y581" i="24"/>
  <c r="Z581" i="24"/>
  <c r="Y59" i="24"/>
  <c r="Z59" i="24"/>
  <c r="K970" i="28"/>
  <c r="S872" i="25"/>
  <c r="P901" i="25"/>
  <c r="L1139" i="4" s="1"/>
  <c r="W552" i="24"/>
  <c r="S60" i="25"/>
  <c r="Y175" i="24"/>
  <c r="Z175" i="24"/>
  <c r="W641" i="24"/>
  <c r="W409" i="24"/>
  <c r="S523" i="25"/>
  <c r="K585" i="28"/>
  <c r="N585" i="28" s="1"/>
  <c r="S380" i="25"/>
  <c r="K427" i="28"/>
  <c r="N427" i="28" s="1"/>
  <c r="S352" i="25"/>
  <c r="K396" i="28"/>
  <c r="N396" i="28" s="1"/>
  <c r="W933" i="24"/>
  <c r="W525" i="24"/>
  <c r="W642" i="24"/>
  <c r="S498" i="25"/>
  <c r="K557" i="28"/>
  <c r="N557" i="28" s="1"/>
  <c r="W963" i="24"/>
  <c r="Y963" i="24"/>
  <c r="Z963" i="24"/>
  <c r="S876" i="25"/>
  <c r="K974" i="28"/>
  <c r="N974" i="28" s="1"/>
  <c r="Y498" i="24"/>
  <c r="Z498" i="24"/>
  <c r="W936" i="24"/>
  <c r="S529" i="25"/>
  <c r="K591" i="28"/>
  <c r="N591" i="28" s="1"/>
  <c r="Z1025" i="24"/>
  <c r="Y1025" i="24"/>
  <c r="W762" i="24"/>
  <c r="K496" i="28"/>
  <c r="N496" i="28" s="1"/>
  <c r="S443" i="25"/>
  <c r="S705" i="25"/>
  <c r="K785" i="28"/>
  <c r="N785" i="28" s="1"/>
  <c r="K592" i="28"/>
  <c r="N592" i="28" s="1"/>
  <c r="S530" i="25"/>
  <c r="W648" i="24"/>
  <c r="W707" i="24"/>
  <c r="S852" i="25"/>
  <c r="K947" i="28"/>
  <c r="N947" i="28" s="1"/>
  <c r="K755" i="28"/>
  <c r="N755" i="28" s="1"/>
  <c r="S678" i="25"/>
  <c r="Z1000" i="24"/>
  <c r="Y1000" i="24"/>
  <c r="S621" i="25"/>
  <c r="K692" i="28"/>
  <c r="N692" i="28" s="1"/>
  <c r="W709" i="24"/>
  <c r="W681" i="24"/>
  <c r="W915" i="24"/>
  <c r="Z974" i="24"/>
  <c r="Y974" i="24"/>
  <c r="Y1005" i="24"/>
  <c r="Z1005" i="24"/>
  <c r="W684" i="24"/>
  <c r="Y1151" i="24"/>
  <c r="Z1151" i="24"/>
  <c r="S773" i="25"/>
  <c r="K859" i="28"/>
  <c r="N859" i="28" s="1"/>
  <c r="K956" i="28"/>
  <c r="N956" i="28" s="1"/>
  <c r="S861" i="25"/>
  <c r="Z1095" i="24"/>
  <c r="Y1095" i="24"/>
  <c r="W804" i="24"/>
  <c r="Z864" i="24"/>
  <c r="Y864" i="24"/>
  <c r="S1012" i="25"/>
  <c r="K1122" i="28"/>
  <c r="N1122" i="28" s="1"/>
  <c r="W1070" i="24"/>
  <c r="W1100" i="24"/>
  <c r="W347" i="24"/>
  <c r="W463" i="24"/>
  <c r="Y146" i="24"/>
  <c r="Z146" i="24"/>
  <c r="W380" i="24"/>
  <c r="W993" i="24"/>
  <c r="Y646" i="24"/>
  <c r="Z646" i="24"/>
  <c r="Z618" i="24"/>
  <c r="Y618" i="24"/>
  <c r="Y647" i="24"/>
  <c r="Z647" i="24"/>
  <c r="K691" i="28"/>
  <c r="N691" i="28" s="1"/>
  <c r="S620" i="25"/>
  <c r="W1002" i="24"/>
  <c r="S857" i="25"/>
  <c r="K952" i="28"/>
  <c r="N952" i="28" s="1"/>
  <c r="Z744" i="24"/>
  <c r="Y744" i="24"/>
  <c r="S97" i="25"/>
  <c r="K117" i="28"/>
  <c r="N117" i="28" s="1"/>
  <c r="S98" i="25"/>
  <c r="K118" i="28"/>
  <c r="N118" i="28" s="1"/>
  <c r="K150" i="28"/>
  <c r="N150" i="28" s="1"/>
  <c r="S127" i="25"/>
  <c r="W129" i="24"/>
  <c r="Y303" i="24"/>
  <c r="Z303" i="24"/>
  <c r="Z246" i="24"/>
  <c r="Y246" i="24"/>
  <c r="Z71" i="24"/>
  <c r="Y71" i="24"/>
  <c r="W392" i="24"/>
  <c r="Z220" i="24"/>
  <c r="Y220" i="24"/>
  <c r="Z366" i="24"/>
  <c r="Y366" i="24"/>
  <c r="Z163" i="24"/>
  <c r="Y163" i="24"/>
  <c r="W483" i="24"/>
  <c r="S252" i="25"/>
  <c r="K287" i="28"/>
  <c r="N287" i="28" s="1"/>
  <c r="S572" i="25"/>
  <c r="K640" i="28"/>
  <c r="P601" i="25"/>
  <c r="L749" i="4" s="1"/>
  <c r="Y602" i="24"/>
  <c r="Z602" i="24"/>
  <c r="S428" i="25"/>
  <c r="K481" i="28"/>
  <c r="N481" i="28" s="1"/>
  <c r="S282" i="25"/>
  <c r="K320" i="28"/>
  <c r="N320" i="28" s="1"/>
  <c r="Y139" i="24"/>
  <c r="Z139" i="24"/>
  <c r="W400" i="24"/>
  <c r="W168" i="24"/>
  <c r="W692" i="24"/>
  <c r="S172" i="25"/>
  <c r="K198" i="28"/>
  <c r="N198" i="28" s="1"/>
  <c r="W56" i="24"/>
  <c r="W695" i="24"/>
  <c r="W950" i="24"/>
  <c r="K50" i="28"/>
  <c r="N50" i="28" s="1"/>
  <c r="S35" i="25"/>
  <c r="K278" i="28"/>
  <c r="N278" i="28" s="1"/>
  <c r="S243" i="25"/>
  <c r="S216" i="25"/>
  <c r="K248" i="28"/>
  <c r="N248" i="28" s="1"/>
  <c r="S362" i="25"/>
  <c r="K409" i="28"/>
  <c r="P391" i="25"/>
  <c r="L476" i="4" s="1"/>
  <c r="W130" i="24"/>
  <c r="Y44" i="24"/>
  <c r="Z44" i="24"/>
  <c r="K442" i="28"/>
  <c r="S392" i="25"/>
  <c r="P421" i="25"/>
  <c r="L515" i="4" s="1"/>
  <c r="S220" i="25"/>
  <c r="K252" i="28"/>
  <c r="N252" i="28" s="1"/>
  <c r="Z278" i="24"/>
  <c r="Y278" i="24"/>
  <c r="Z47" i="24"/>
  <c r="Y47" i="24"/>
  <c r="W221" i="24"/>
  <c r="Z222" i="24"/>
  <c r="Y222" i="24"/>
  <c r="W222" i="24"/>
  <c r="Y106" i="24"/>
  <c r="Z106" i="24"/>
  <c r="W165" i="24"/>
  <c r="Z166" i="24"/>
  <c r="Y166" i="24"/>
  <c r="S196" i="25"/>
  <c r="K225" i="28"/>
  <c r="N225" i="28" s="1"/>
  <c r="Y486" i="24"/>
  <c r="Z486" i="24"/>
  <c r="Y604" i="24"/>
  <c r="Z604" i="24"/>
  <c r="Y488" i="24"/>
  <c r="Z488" i="24"/>
  <c r="W490" i="24"/>
  <c r="Y55" i="24"/>
  <c r="Z55" i="24"/>
  <c r="W114" i="24"/>
  <c r="S752" i="25"/>
  <c r="K838" i="28"/>
  <c r="P781" i="25"/>
  <c r="L983" i="4" s="1"/>
  <c r="W549" i="24"/>
  <c r="Y667" i="24"/>
  <c r="Z667" i="24"/>
  <c r="S667" i="25"/>
  <c r="K744" i="28"/>
  <c r="N744" i="28" s="1"/>
  <c r="W784" i="24"/>
  <c r="Z119" i="24"/>
  <c r="Y119" i="24"/>
  <c r="K395" i="28"/>
  <c r="N395" i="28" s="1"/>
  <c r="S351" i="25"/>
  <c r="Y524" i="24"/>
  <c r="Z524" i="24"/>
  <c r="K107" i="28"/>
  <c r="N107" i="28" s="1"/>
  <c r="S90" i="25"/>
  <c r="W236" i="24"/>
  <c r="S206" i="25"/>
  <c r="K235" i="28"/>
  <c r="N235" i="28" s="1"/>
  <c r="W758" i="24"/>
  <c r="Y556" i="24"/>
  <c r="Z556" i="24"/>
  <c r="W759" i="24"/>
  <c r="S672" i="25"/>
  <c r="K749" i="28"/>
  <c r="N749" i="28" s="1"/>
  <c r="S906" i="25"/>
  <c r="K1007" i="28"/>
  <c r="N1007" i="28" s="1"/>
  <c r="W966" i="24"/>
  <c r="S733" i="25"/>
  <c r="K816" i="28"/>
  <c r="N816" i="28" s="1"/>
  <c r="W530" i="24"/>
  <c r="W472" i="24"/>
  <c r="Y792" i="24"/>
  <c r="Z792" i="24"/>
  <c r="W1084" i="24"/>
  <c r="K817" i="28"/>
  <c r="N817" i="28" s="1"/>
  <c r="S734" i="25"/>
  <c r="Z910" i="24"/>
  <c r="Y910" i="24"/>
  <c r="Y852" i="24"/>
  <c r="Z852" i="24"/>
  <c r="Y970" i="24"/>
  <c r="Z970" i="24"/>
  <c r="Y1116" i="24"/>
  <c r="Z1116" i="24"/>
  <c r="S912" i="25"/>
  <c r="K1013" i="28"/>
  <c r="N1013" i="28" s="1"/>
  <c r="Y913" i="24"/>
  <c r="Z913" i="24"/>
  <c r="W1031" i="24"/>
  <c r="Y915" i="24"/>
  <c r="Z915" i="24"/>
  <c r="Y827" i="24"/>
  <c r="Z827" i="24"/>
  <c r="S887" i="25"/>
  <c r="K985" i="28"/>
  <c r="N985" i="28" s="1"/>
  <c r="W799" i="24"/>
  <c r="W858" i="24"/>
  <c r="W829" i="24"/>
  <c r="Z829" i="24"/>
  <c r="Y829" i="24"/>
  <c r="W714" i="24"/>
  <c r="W977" i="24"/>
  <c r="Y1009" i="24"/>
  <c r="Z1009" i="24"/>
  <c r="W833" i="24"/>
  <c r="Y1068" i="24"/>
  <c r="Z1068" i="24"/>
  <c r="W953" i="24"/>
  <c r="Y1164" i="24"/>
  <c r="Z1164" i="24"/>
  <c r="W441" i="24"/>
  <c r="Y587" i="24"/>
  <c r="Z587" i="24"/>
  <c r="W531" i="24"/>
  <c r="K1042" i="28"/>
  <c r="N1042" i="28" s="1"/>
  <c r="S938" i="25"/>
  <c r="W676" i="24"/>
  <c r="Z1027" i="24"/>
  <c r="Y1027" i="24"/>
  <c r="Z590" i="24"/>
  <c r="Y590" i="24"/>
  <c r="Z912" i="24"/>
  <c r="Y912" i="24"/>
  <c r="S714" i="25"/>
  <c r="K794" i="28"/>
  <c r="N794" i="28" s="1"/>
  <c r="Z1181" i="24"/>
  <c r="Y1181" i="24"/>
  <c r="Z1130" i="24"/>
  <c r="Y1130" i="24"/>
  <c r="W349" i="24"/>
  <c r="Y89" i="24"/>
  <c r="Z89" i="24"/>
  <c r="Z617" i="24"/>
  <c r="Y617" i="24"/>
  <c r="W705" i="24"/>
  <c r="Z948" i="24"/>
  <c r="Y948" i="24"/>
  <c r="W126" i="24"/>
  <c r="Y483" i="24"/>
  <c r="Z483" i="24"/>
  <c r="S204" i="25"/>
  <c r="K233" i="28"/>
  <c r="N233" i="28" s="1"/>
  <c r="Z844" i="24"/>
  <c r="Y844" i="24"/>
  <c r="K331" i="28"/>
  <c r="N331" i="28" s="1"/>
  <c r="S293" i="25"/>
  <c r="W439" i="24"/>
  <c r="S935" i="25"/>
  <c r="K1039" i="28"/>
  <c r="N1039" i="28" s="1"/>
  <c r="W881" i="24"/>
  <c r="Z938" i="24"/>
  <c r="Y938" i="24"/>
  <c r="S879" i="25"/>
  <c r="K977" i="28"/>
  <c r="N977" i="28" s="1"/>
  <c r="Z562" i="24"/>
  <c r="Y562" i="24"/>
  <c r="W882" i="24"/>
  <c r="W534" i="24"/>
  <c r="Y804" i="24"/>
  <c r="Z804" i="24"/>
  <c r="W1039" i="24"/>
  <c r="Z863" i="24"/>
  <c r="Y863" i="24"/>
  <c r="Y1126" i="24"/>
  <c r="Z1126" i="24"/>
  <c r="S152" i="25"/>
  <c r="K178" i="28"/>
  <c r="P181" i="25"/>
  <c r="L203" i="4" s="1"/>
  <c r="W157" i="24"/>
  <c r="K376" i="28"/>
  <c r="S332" i="25"/>
  <c r="P361" i="25"/>
  <c r="W248" i="24"/>
  <c r="Z74" i="24"/>
  <c r="Y74" i="24"/>
  <c r="W219" i="24"/>
  <c r="S221" i="25"/>
  <c r="K253" i="28"/>
  <c r="N253" i="28" s="1"/>
  <c r="W105" i="24"/>
  <c r="S48" i="25"/>
  <c r="K63" i="28"/>
  <c r="N63" i="28" s="1"/>
  <c r="Z339" i="24"/>
  <c r="Y339" i="24"/>
  <c r="W281" i="24"/>
  <c r="W370" i="24"/>
  <c r="W430" i="24"/>
  <c r="W285" i="24"/>
  <c r="S169" i="25"/>
  <c r="K195" i="28"/>
  <c r="N195" i="28" s="1"/>
  <c r="Z547" i="24"/>
  <c r="Y547" i="24"/>
  <c r="Y319" i="24"/>
  <c r="Z319" i="24"/>
  <c r="P1171" i="25"/>
  <c r="L1490" i="4" s="1"/>
  <c r="Z33" i="24"/>
  <c r="Y33" i="24"/>
  <c r="W125" i="24"/>
  <c r="W183" i="24"/>
  <c r="Y68" i="24"/>
  <c r="Z68" i="24"/>
  <c r="W98" i="24"/>
  <c r="S185" i="25"/>
  <c r="K214" i="28"/>
  <c r="N214" i="28" s="1"/>
  <c r="Y332" i="24"/>
  <c r="Z332" i="24"/>
  <c r="K312" i="28"/>
  <c r="N312" i="28" s="1"/>
  <c r="S274" i="25"/>
  <c r="S131" i="25"/>
  <c r="K154" i="28"/>
  <c r="N154" i="28" s="1"/>
  <c r="Z131" i="24"/>
  <c r="Y131" i="24"/>
  <c r="Z45" i="24"/>
  <c r="Y45" i="24"/>
  <c r="Z219" i="24"/>
  <c r="Y219" i="24"/>
  <c r="W161" i="24"/>
  <c r="W132" i="24"/>
  <c r="W308" i="24"/>
  <c r="W280" i="24"/>
  <c r="W512" i="24"/>
  <c r="S514" i="25"/>
  <c r="K576" i="28"/>
  <c r="N576" i="28" s="1"/>
  <c r="S166" i="25"/>
  <c r="K192" i="28"/>
  <c r="N192" i="28" s="1"/>
  <c r="K512" i="28"/>
  <c r="N512" i="28" s="1"/>
  <c r="S456" i="25"/>
  <c r="Y515" i="24"/>
  <c r="Z515" i="24"/>
  <c r="W137" i="24"/>
  <c r="W169" i="24"/>
  <c r="S314" i="25"/>
  <c r="K355" i="28"/>
  <c r="N355" i="28" s="1"/>
  <c r="K388" i="28"/>
  <c r="N388" i="28" s="1"/>
  <c r="S344" i="25"/>
  <c r="Y634" i="24"/>
  <c r="Z634" i="24"/>
  <c r="W113" i="24"/>
  <c r="W116" i="24"/>
  <c r="W203" i="24"/>
  <c r="Z436" i="24"/>
  <c r="Y436" i="24"/>
  <c r="W639" i="24"/>
  <c r="K169" i="28"/>
  <c r="N169" i="28" s="1"/>
  <c r="S146" i="25"/>
  <c r="K170" i="28"/>
  <c r="N170" i="28" s="1"/>
  <c r="S147" i="25"/>
  <c r="Y234" i="24"/>
  <c r="Z234" i="24"/>
  <c r="W554" i="24"/>
  <c r="Z206" i="24"/>
  <c r="Y206" i="24"/>
  <c r="W178" i="24"/>
  <c r="W932" i="24"/>
  <c r="S904" i="25"/>
  <c r="K1005" i="28"/>
  <c r="N1005" i="28" s="1"/>
  <c r="Z729" i="24"/>
  <c r="Y729" i="24"/>
  <c r="Y528" i="24"/>
  <c r="Z528" i="24"/>
  <c r="W789" i="24"/>
  <c r="S964" i="25"/>
  <c r="K1071" i="28"/>
  <c r="N1071" i="28" s="1"/>
  <c r="S761" i="25"/>
  <c r="K847" i="28"/>
  <c r="N847" i="28" s="1"/>
  <c r="W995" i="24"/>
  <c r="W1054" i="24"/>
  <c r="W821" i="24"/>
  <c r="W911" i="24"/>
  <c r="W678" i="24"/>
  <c r="W532" i="24"/>
  <c r="S824" i="25"/>
  <c r="K916" i="28"/>
  <c r="N916" i="28" s="1"/>
  <c r="Y737" i="24"/>
  <c r="Z737" i="24"/>
  <c r="K629" i="28"/>
  <c r="N629" i="28" s="1"/>
  <c r="S564" i="25"/>
  <c r="Z740" i="24"/>
  <c r="Y740" i="24"/>
  <c r="Z799" i="24"/>
  <c r="Y799" i="24"/>
  <c r="Z889" i="24"/>
  <c r="Y889" i="24"/>
  <c r="Z976" i="24"/>
  <c r="Y976" i="24"/>
  <c r="S948" i="25"/>
  <c r="K1052" i="28"/>
  <c r="N1052" i="28" s="1"/>
  <c r="W1125" i="24"/>
  <c r="Z1070" i="24"/>
  <c r="Y1070" i="24"/>
  <c r="Y984" i="24"/>
  <c r="Z984" i="24"/>
  <c r="Y1189" i="24"/>
  <c r="Z1189" i="24"/>
  <c r="W1133" i="24"/>
  <c r="W788" i="24"/>
  <c r="W324" i="24"/>
  <c r="W702" i="24"/>
  <c r="S732" i="25"/>
  <c r="K815" i="28"/>
  <c r="N815" i="28" s="1"/>
  <c r="Z763" i="24"/>
  <c r="Y763" i="24"/>
  <c r="K914" i="28"/>
  <c r="N914" i="28" s="1"/>
  <c r="S822" i="25"/>
  <c r="Y1003" i="24"/>
  <c r="Z1003" i="24"/>
  <c r="Y1180" i="24"/>
  <c r="Z1180" i="24"/>
  <c r="Y36" i="24"/>
  <c r="Z36" i="24"/>
  <c r="S70" i="25"/>
  <c r="K87" i="28"/>
  <c r="N87" i="28" s="1"/>
  <c r="S333" i="25"/>
  <c r="K377" i="28"/>
  <c r="N377" i="28" s="1"/>
  <c r="W305" i="24"/>
  <c r="K316" i="28"/>
  <c r="N316" i="28" s="1"/>
  <c r="S278" i="25"/>
  <c r="W307" i="24"/>
  <c r="S134" i="25"/>
  <c r="K157" i="28"/>
  <c r="N157" i="28" s="1"/>
  <c r="Z164" i="24"/>
  <c r="Y164" i="24"/>
  <c r="Z165" i="24"/>
  <c r="Y165" i="24"/>
  <c r="Y425" i="24"/>
  <c r="Z425" i="24"/>
  <c r="Y398" i="24"/>
  <c r="Z398" i="24"/>
  <c r="S486" i="25"/>
  <c r="K545" i="28"/>
  <c r="N545" i="28" s="1"/>
  <c r="W138" i="24"/>
  <c r="W341" i="24"/>
  <c r="Y662" i="24"/>
  <c r="Z662" i="24"/>
  <c r="Y460" i="24"/>
  <c r="Z460" i="24"/>
  <c r="W431" i="24"/>
  <c r="W402" i="24"/>
  <c r="Y576" i="24"/>
  <c r="Z576" i="24"/>
  <c r="S577" i="25"/>
  <c r="K645" i="28"/>
  <c r="N645" i="28" s="1"/>
  <c r="W83" i="24"/>
  <c r="W403" i="24"/>
  <c r="Y461" i="24"/>
  <c r="Z461" i="24"/>
  <c r="Y143" i="24"/>
  <c r="Z143" i="24"/>
  <c r="Z491" i="24"/>
  <c r="Y491" i="24"/>
  <c r="K614" i="28"/>
  <c r="N614" i="28" s="1"/>
  <c r="S549" i="25"/>
  <c r="W289" i="24"/>
  <c r="S202" i="25"/>
  <c r="K231" i="28"/>
  <c r="N231" i="28" s="1"/>
  <c r="W522" i="24"/>
  <c r="K617" i="28"/>
  <c r="N617" i="28" s="1"/>
  <c r="S552" i="25"/>
  <c r="W291" i="24"/>
  <c r="W726" i="24"/>
  <c r="W436" i="24"/>
  <c r="Y147" i="24"/>
  <c r="Z147" i="24"/>
  <c r="W176" i="24"/>
  <c r="Y902" i="24"/>
  <c r="Z902" i="24"/>
  <c r="W992" i="24"/>
  <c r="K845" i="28"/>
  <c r="N845" i="28" s="1"/>
  <c r="S759" i="25"/>
  <c r="K717" i="28"/>
  <c r="N717" i="28" s="1"/>
  <c r="S643" i="25"/>
  <c r="S730" i="25"/>
  <c r="K813" i="28"/>
  <c r="N813" i="28" s="1"/>
  <c r="Y964" i="24"/>
  <c r="Z964" i="24"/>
  <c r="Z557" i="24"/>
  <c r="Y557" i="24"/>
  <c r="W413" i="24"/>
  <c r="W444" i="24"/>
  <c r="Z1085" i="24"/>
  <c r="Y1085" i="24"/>
  <c r="S706" i="25"/>
  <c r="K786" i="28"/>
  <c r="N786" i="28" s="1"/>
  <c r="Y504" i="24"/>
  <c r="Z504" i="24"/>
  <c r="Z1174" i="24"/>
  <c r="Y1174" i="24"/>
  <c r="W853" i="24"/>
  <c r="S563" i="25"/>
  <c r="K628" i="28"/>
  <c r="N628" i="28" s="1"/>
  <c r="K1110" i="28"/>
  <c r="N1110" i="28" s="1"/>
  <c r="S1000" i="25"/>
  <c r="S796" i="25"/>
  <c r="K885" i="28"/>
  <c r="N885" i="28" s="1"/>
  <c r="Z1030" i="24"/>
  <c r="Y1030" i="24"/>
  <c r="W971" i="24"/>
  <c r="Y943" i="24"/>
  <c r="Z943" i="24"/>
  <c r="S653" i="25"/>
  <c r="K727" i="28"/>
  <c r="N727" i="28" s="1"/>
  <c r="Z711" i="24"/>
  <c r="Y711" i="24"/>
  <c r="S977" i="25"/>
  <c r="K1084" i="28"/>
  <c r="N1084" i="28" s="1"/>
  <c r="K860" i="28"/>
  <c r="N860" i="28" s="1"/>
  <c r="S774" i="25"/>
  <c r="W832" i="24"/>
  <c r="S892" i="25"/>
  <c r="K990" i="28"/>
  <c r="N990" i="28" s="1"/>
  <c r="Z894" i="24"/>
  <c r="Y894" i="24"/>
  <c r="Y1041" i="24"/>
  <c r="Z1041" i="24"/>
  <c r="Y1129" i="24"/>
  <c r="Z1129" i="24"/>
  <c r="Y1014" i="24"/>
  <c r="Z1014" i="24"/>
  <c r="Z58" i="24"/>
  <c r="Y58" i="24"/>
  <c r="W638" i="24"/>
  <c r="Z726" i="24"/>
  <c r="Y726" i="24"/>
  <c r="S148" i="25"/>
  <c r="K171" i="28"/>
  <c r="N171" i="28" s="1"/>
  <c r="Z293" i="24"/>
  <c r="Y293" i="24"/>
  <c r="S700" i="25"/>
  <c r="K780" i="28"/>
  <c r="N780" i="28" s="1"/>
  <c r="K428" i="28"/>
  <c r="N428" i="28" s="1"/>
  <c r="S381" i="25"/>
  <c r="S471" i="25"/>
  <c r="K527" i="28"/>
  <c r="N527" i="28" s="1"/>
  <c r="Z1063" i="24"/>
  <c r="Y1063" i="24"/>
  <c r="K987" i="28"/>
  <c r="N987" i="28" s="1"/>
  <c r="S889" i="25"/>
  <c r="Y1153" i="24"/>
  <c r="Z1153" i="24"/>
  <c r="Y951" i="24"/>
  <c r="Z951" i="24"/>
  <c r="Y125" i="24"/>
  <c r="Z125" i="24"/>
  <c r="K211" i="28"/>
  <c r="S182" i="25"/>
  <c r="P211" i="25"/>
  <c r="L242" i="4" s="1"/>
  <c r="S66" i="25"/>
  <c r="K83" i="28"/>
  <c r="N83" i="28" s="1"/>
  <c r="Y97" i="24"/>
  <c r="Z97" i="24"/>
  <c r="W65" i="24"/>
  <c r="S128" i="25"/>
  <c r="K151" i="28"/>
  <c r="N151" i="28" s="1"/>
  <c r="W274" i="24"/>
  <c r="Z158" i="24"/>
  <c r="Y158" i="24"/>
  <c r="W71" i="24"/>
  <c r="Y43" i="24"/>
  <c r="Z43" i="24"/>
  <c r="K347" i="28"/>
  <c r="N347" i="28" s="1"/>
  <c r="S306" i="25"/>
  <c r="S338" i="25"/>
  <c r="K382" i="28"/>
  <c r="N382" i="28" s="1"/>
  <c r="S49" i="25"/>
  <c r="K64" i="28"/>
  <c r="N64" i="28" s="1"/>
  <c r="K416" i="28"/>
  <c r="N416" i="28" s="1"/>
  <c r="S369" i="25"/>
  <c r="S195" i="25"/>
  <c r="K224" i="28"/>
  <c r="N224" i="28" s="1"/>
  <c r="Z514" i="24"/>
  <c r="Y514" i="24"/>
  <c r="W196" i="24"/>
  <c r="W82" i="24"/>
  <c r="Y344" i="24"/>
  <c r="Z344" i="24"/>
  <c r="W373" i="24"/>
  <c r="K389" i="28"/>
  <c r="N389" i="28" s="1"/>
  <c r="S345" i="25"/>
  <c r="Z259" i="24"/>
  <c r="Y259" i="24"/>
  <c r="W520" i="24"/>
  <c r="W665" i="24"/>
  <c r="K327" i="28"/>
  <c r="N327" i="28" s="1"/>
  <c r="S289" i="25"/>
  <c r="W85" i="24"/>
  <c r="W57" i="24"/>
  <c r="Y608" i="24"/>
  <c r="Z608" i="24"/>
  <c r="S290" i="25"/>
  <c r="K328" i="28"/>
  <c r="N328" i="28" s="1"/>
  <c r="Y725" i="24"/>
  <c r="Z725" i="24"/>
  <c r="Y407" i="24"/>
  <c r="Z407" i="24"/>
  <c r="Z233" i="24"/>
  <c r="Y233" i="24"/>
  <c r="Y292" i="24"/>
  <c r="Z292" i="24"/>
  <c r="S437" i="25"/>
  <c r="K490" i="28"/>
  <c r="N490" i="28" s="1"/>
  <c r="Z755" i="24"/>
  <c r="Y755" i="24"/>
  <c r="W292" i="24"/>
  <c r="Z787" i="24"/>
  <c r="Y787" i="24"/>
  <c r="S816" i="25"/>
  <c r="K908" i="28"/>
  <c r="N908" i="28" s="1"/>
  <c r="K236" i="28"/>
  <c r="N236" i="28" s="1"/>
  <c r="S207" i="25"/>
  <c r="Z265" i="24"/>
  <c r="Y265" i="24"/>
  <c r="K204" i="28"/>
  <c r="N204" i="28" s="1"/>
  <c r="S178" i="25"/>
  <c r="S729" i="25"/>
  <c r="K812" i="28"/>
  <c r="N812" i="28" s="1"/>
  <c r="W468" i="24"/>
  <c r="W527" i="24"/>
  <c r="W729" i="24"/>
  <c r="W470" i="24"/>
  <c r="W994" i="24"/>
  <c r="W615" i="24"/>
  <c r="S616" i="25"/>
  <c r="K687" i="28"/>
  <c r="N687" i="28" s="1"/>
  <c r="K1105" i="28"/>
  <c r="N1105" i="28" s="1"/>
  <c r="S995" i="25"/>
  <c r="S703" i="25"/>
  <c r="K783" i="28"/>
  <c r="N783" i="28" s="1"/>
  <c r="Y848" i="24"/>
  <c r="Z848" i="24"/>
  <c r="K463" i="28"/>
  <c r="N463" i="28" s="1"/>
  <c r="S413" i="25"/>
  <c r="Y936" i="24"/>
  <c r="Z936" i="24"/>
  <c r="Z965" i="24"/>
  <c r="Y965" i="24"/>
  <c r="W996" i="24"/>
  <c r="Z675" i="24"/>
  <c r="Y675" i="24"/>
  <c r="S531" i="25"/>
  <c r="K593" i="28"/>
  <c r="N593" i="28" s="1"/>
  <c r="Z474" i="24"/>
  <c r="Y474" i="24"/>
  <c r="K1075" i="28"/>
  <c r="N1075" i="28" s="1"/>
  <c r="S968" i="25"/>
  <c r="Z940" i="24"/>
  <c r="Y940" i="24"/>
  <c r="W797" i="24"/>
  <c r="W1090" i="24"/>
  <c r="W973" i="24"/>
  <c r="W944" i="24"/>
  <c r="W712" i="24"/>
  <c r="S916" i="25"/>
  <c r="K1017" i="28"/>
  <c r="N1017" i="28" s="1"/>
  <c r="W713" i="24"/>
  <c r="W889" i="24"/>
  <c r="W803" i="24"/>
  <c r="W1124" i="24"/>
  <c r="Z920" i="24"/>
  <c r="Y920" i="24"/>
  <c r="S832" i="25"/>
  <c r="K924" i="28"/>
  <c r="N924" i="28" s="1"/>
  <c r="W980" i="24"/>
  <c r="W952" i="24"/>
  <c r="Y952" i="24"/>
  <c r="Z952" i="24"/>
  <c r="Y954" i="24"/>
  <c r="Z954" i="24"/>
  <c r="Y1101" i="24"/>
  <c r="Z1101" i="24"/>
  <c r="Y1102" i="24"/>
  <c r="Z1102" i="24"/>
  <c r="Y1190" i="24"/>
  <c r="Z1190" i="24"/>
  <c r="W405" i="24"/>
  <c r="K872" i="28"/>
  <c r="N872" i="28" s="1"/>
  <c r="S783" i="25"/>
  <c r="W610" i="24"/>
  <c r="K330" i="28"/>
  <c r="N330" i="28" s="1"/>
  <c r="S292" i="25"/>
  <c r="K972" i="28"/>
  <c r="N972" i="28" s="1"/>
  <c r="S874" i="25"/>
  <c r="W118" i="24"/>
  <c r="Z904" i="24"/>
  <c r="Y904" i="24"/>
  <c r="Z875" i="24"/>
  <c r="Y875" i="24"/>
  <c r="S847" i="25"/>
  <c r="K942" i="28"/>
  <c r="N942" i="28" s="1"/>
  <c r="W1113" i="24"/>
  <c r="K789" i="28"/>
  <c r="N789" i="28" s="1"/>
  <c r="S709" i="25"/>
  <c r="Y152" i="24"/>
  <c r="Z152" i="24"/>
  <c r="W68" i="24"/>
  <c r="Y243" i="24"/>
  <c r="Z243" i="24"/>
  <c r="S99" i="25"/>
  <c r="K119" i="28"/>
  <c r="N119" i="28" s="1"/>
  <c r="S453" i="25"/>
  <c r="K509" i="28"/>
  <c r="N509" i="28" s="1"/>
  <c r="K186" i="28"/>
  <c r="N186" i="28" s="1"/>
  <c r="S160" i="25"/>
  <c r="S106" i="25"/>
  <c r="K126" i="28"/>
  <c r="N126" i="28" s="1"/>
  <c r="W339" i="24"/>
  <c r="W194" i="24"/>
  <c r="Z340" i="24"/>
  <c r="Y340" i="24"/>
  <c r="Z79" i="24"/>
  <c r="Y79" i="24"/>
  <c r="Z109" i="24"/>
  <c r="Y109" i="24"/>
  <c r="Y313" i="24"/>
  <c r="Z313" i="24"/>
  <c r="W487" i="24"/>
  <c r="W662" i="24"/>
  <c r="K740" i="28"/>
  <c r="N740" i="28" s="1"/>
  <c r="S663" i="25"/>
  <c r="W547" i="24"/>
  <c r="W489" i="24"/>
  <c r="Y606" i="24"/>
  <c r="Z606" i="24"/>
  <c r="W201" i="24"/>
  <c r="W317" i="24"/>
  <c r="W433" i="24"/>
  <c r="K294" i="28"/>
  <c r="N294" i="28" s="1"/>
  <c r="S259" i="25"/>
  <c r="K679" i="28"/>
  <c r="N679" i="28" s="1"/>
  <c r="S608" i="25"/>
  <c r="Y85" i="24"/>
  <c r="Z85" i="24"/>
  <c r="Z435" i="24"/>
  <c r="Y435" i="24"/>
  <c r="Z86" i="24"/>
  <c r="Y86" i="24"/>
  <c r="W608" i="24"/>
  <c r="Y118" i="24"/>
  <c r="Z118" i="24"/>
  <c r="Z406" i="24"/>
  <c r="Y406" i="24"/>
  <c r="Z814" i="24"/>
  <c r="Y814" i="24"/>
  <c r="W466" i="24"/>
  <c r="K586" i="28"/>
  <c r="N586" i="28" s="1"/>
  <c r="S524" i="25"/>
  <c r="S409" i="25"/>
  <c r="K459" i="28"/>
  <c r="N459" i="28" s="1"/>
  <c r="K172" i="28"/>
  <c r="N172" i="28" s="1"/>
  <c r="S149" i="25"/>
  <c r="W264" i="24"/>
  <c r="W440" i="24"/>
  <c r="Y789" i="24"/>
  <c r="Z789" i="24"/>
  <c r="W586" i="24"/>
  <c r="Z1022" i="24"/>
  <c r="Y1022" i="24"/>
  <c r="Y761" i="24"/>
  <c r="Z761" i="24"/>
  <c r="K943" i="28"/>
  <c r="N943" i="28" s="1"/>
  <c r="S848" i="25"/>
  <c r="S500" i="25"/>
  <c r="K559" i="28"/>
  <c r="N559" i="28" s="1"/>
  <c r="S791" i="25"/>
  <c r="K880" i="28"/>
  <c r="N880" i="28" s="1"/>
  <c r="S618" i="25"/>
  <c r="K689" i="28"/>
  <c r="N689" i="28" s="1"/>
  <c r="K528" i="28"/>
  <c r="N528" i="28" s="1"/>
  <c r="S472" i="25"/>
  <c r="K1107" i="28"/>
  <c r="N1107" i="28" s="1"/>
  <c r="S997" i="25"/>
  <c r="Y706" i="24"/>
  <c r="Z706" i="24"/>
  <c r="Y503" i="24"/>
  <c r="Z503" i="24"/>
  <c r="S591" i="25"/>
  <c r="K659" i="28"/>
  <c r="N659" i="28" s="1"/>
  <c r="Z620" i="24"/>
  <c r="Y620" i="24"/>
  <c r="S504" i="25"/>
  <c r="K563" i="28"/>
  <c r="N563" i="28" s="1"/>
  <c r="Z708" i="24"/>
  <c r="Y708" i="24"/>
  <c r="Y824" i="24"/>
  <c r="Z824" i="24"/>
  <c r="S593" i="25"/>
  <c r="K661" i="28"/>
  <c r="N661" i="28" s="1"/>
  <c r="Y972" i="24"/>
  <c r="Z972" i="24"/>
  <c r="K790" i="28"/>
  <c r="N790" i="28" s="1"/>
  <c r="S710" i="25"/>
  <c r="S943" i="25"/>
  <c r="K1047" i="28"/>
  <c r="N1047" i="28" s="1"/>
  <c r="Z973" i="24"/>
  <c r="Y973" i="24"/>
  <c r="S768" i="25"/>
  <c r="K854" i="28"/>
  <c r="N854" i="28" s="1"/>
  <c r="W741" i="24"/>
  <c r="K824" i="28"/>
  <c r="N824" i="28" s="1"/>
  <c r="S741" i="25"/>
  <c r="Z916" i="24"/>
  <c r="Y916" i="24"/>
  <c r="Z742" i="24"/>
  <c r="Y742" i="24"/>
  <c r="Y684" i="24"/>
  <c r="Z684" i="24"/>
  <c r="S919" i="25"/>
  <c r="K1020" i="28"/>
  <c r="N1020" i="28" s="1"/>
  <c r="K1022" i="28"/>
  <c r="N1022" i="28" s="1"/>
  <c r="S921" i="25"/>
  <c r="W921" i="24"/>
  <c r="Y921" i="24"/>
  <c r="Z921" i="24"/>
  <c r="W864" i="24"/>
  <c r="S981" i="25"/>
  <c r="K1088" i="28"/>
  <c r="N1088" i="28" s="1"/>
  <c r="W1071" i="24"/>
  <c r="Y1043" i="24"/>
  <c r="Z1043" i="24"/>
  <c r="W782" i="24"/>
  <c r="W668" i="24"/>
  <c r="W669" i="24"/>
  <c r="K842" i="28"/>
  <c r="N842" i="28" s="1"/>
  <c r="S756" i="25"/>
  <c r="W1082" i="24"/>
  <c r="S619" i="25"/>
  <c r="K690" i="28"/>
  <c r="N690" i="28" s="1"/>
  <c r="W739" i="24"/>
  <c r="Z1120" i="24"/>
  <c r="Y1120" i="24"/>
  <c r="W800" i="24"/>
  <c r="W771" i="24"/>
  <c r="W1067" i="24"/>
  <c r="S122" i="25"/>
  <c r="K145" i="28"/>
  <c r="P151" i="25"/>
  <c r="L164" i="4" s="1"/>
  <c r="S94" i="25"/>
  <c r="K114" i="28"/>
  <c r="N114" i="28" s="1"/>
  <c r="Z40" i="24"/>
  <c r="Y40" i="24"/>
  <c r="W155" i="24"/>
  <c r="W100" i="24"/>
  <c r="K218" i="28"/>
  <c r="N218" i="28" s="1"/>
  <c r="S189" i="25"/>
  <c r="Z363" i="24"/>
  <c r="Y363" i="24"/>
  <c r="S74" i="25"/>
  <c r="K91" i="28"/>
  <c r="N91" i="28" s="1"/>
  <c r="Y364" i="24"/>
  <c r="Z364" i="24"/>
  <c r="S104" i="25"/>
  <c r="K124" i="28"/>
  <c r="N124" i="28" s="1"/>
  <c r="Z368" i="24"/>
  <c r="Y368" i="24"/>
  <c r="Z542" i="24"/>
  <c r="Y542" i="24"/>
  <c r="Z513" i="24"/>
  <c r="Y513" i="24"/>
  <c r="W514" i="24"/>
  <c r="S283" i="25"/>
  <c r="K321" i="28"/>
  <c r="N321" i="28" s="1"/>
  <c r="Z341" i="24"/>
  <c r="Y341" i="24"/>
  <c r="W429" i="24"/>
  <c r="W603" i="24"/>
  <c r="Y372" i="24"/>
  <c r="Z372" i="24"/>
  <c r="W315" i="24"/>
  <c r="K549" i="28"/>
  <c r="N549" i="28" s="1"/>
  <c r="S490" i="25"/>
  <c r="S142" i="25"/>
  <c r="K165" i="28"/>
  <c r="N165" i="28" s="1"/>
  <c r="W462" i="24"/>
  <c r="S520" i="25"/>
  <c r="K582" i="28"/>
  <c r="N582" i="28" s="1"/>
  <c r="Z724" i="24"/>
  <c r="Y724" i="24"/>
  <c r="Y1161" i="24"/>
  <c r="Z1161" i="24"/>
  <c r="W152" i="24"/>
  <c r="Z212" i="24"/>
  <c r="Y212" i="24"/>
  <c r="Y95" i="24"/>
  <c r="Z95" i="24"/>
  <c r="S153" i="25"/>
  <c r="K179" i="28"/>
  <c r="N179" i="28" s="1"/>
  <c r="W36" i="24"/>
  <c r="Y127" i="24"/>
  <c r="Z127" i="24"/>
  <c r="Y244" i="24"/>
  <c r="Z244" i="24"/>
  <c r="S42" i="25"/>
  <c r="K57" i="28"/>
  <c r="N57" i="28" s="1"/>
  <c r="S187" i="25"/>
  <c r="K216" i="28"/>
  <c r="N216" i="28" s="1"/>
  <c r="Y161" i="24"/>
  <c r="Z161" i="24"/>
  <c r="W76" i="24"/>
  <c r="Y369" i="24"/>
  <c r="Z369" i="24"/>
  <c r="S108" i="25"/>
  <c r="K128" i="28"/>
  <c r="N128" i="28" s="1"/>
  <c r="Z282" i="24"/>
  <c r="Y282" i="24"/>
  <c r="W108" i="24"/>
  <c r="W312" i="24"/>
  <c r="W574" i="24"/>
  <c r="K354" i="28"/>
  <c r="N354" i="28" s="1"/>
  <c r="S313" i="25"/>
  <c r="W139" i="24"/>
  <c r="S110" i="25"/>
  <c r="K130" i="28"/>
  <c r="N130" i="28" s="1"/>
  <c r="Z284" i="24"/>
  <c r="Y284" i="24"/>
  <c r="Y343" i="24"/>
  <c r="Z343" i="24"/>
  <c r="K164" i="28"/>
  <c r="N164" i="28" s="1"/>
  <c r="S141" i="25"/>
  <c r="W634" i="24"/>
  <c r="K260" i="28"/>
  <c r="N260" i="28" s="1"/>
  <c r="S228" i="25"/>
  <c r="W112" i="24"/>
  <c r="S113" i="25"/>
  <c r="K133" i="28"/>
  <c r="N133" i="28" s="1"/>
  <c r="Z374" i="24"/>
  <c r="Y374" i="24"/>
  <c r="S229" i="25"/>
  <c r="K261" i="28"/>
  <c r="N261" i="28" s="1"/>
  <c r="W636" i="24"/>
  <c r="W521" i="24"/>
  <c r="Y696" i="24"/>
  <c r="Z696" i="24"/>
  <c r="K649" i="28"/>
  <c r="N649" i="28" s="1"/>
  <c r="S581" i="25"/>
  <c r="W524" i="24"/>
  <c r="K394" i="28"/>
  <c r="N394" i="28" s="1"/>
  <c r="S350" i="25"/>
  <c r="Z205" i="24"/>
  <c r="Y205" i="24"/>
  <c r="S669" i="25"/>
  <c r="K746" i="28"/>
  <c r="N746" i="28" s="1"/>
  <c r="W235" i="24"/>
  <c r="Y178" i="24"/>
  <c r="Z178" i="24"/>
  <c r="W177" i="24"/>
  <c r="Y788" i="24"/>
  <c r="Z788" i="24"/>
  <c r="Z555" i="24"/>
  <c r="Y555" i="24"/>
  <c r="S789" i="25"/>
  <c r="K878" i="28"/>
  <c r="N878" i="28" s="1"/>
  <c r="Z1024" i="24"/>
  <c r="Y1024" i="24"/>
  <c r="W907" i="24"/>
  <c r="Z908" i="24"/>
  <c r="Y908" i="24"/>
  <c r="W646" i="24"/>
  <c r="K624" i="28"/>
  <c r="N624" i="28" s="1"/>
  <c r="S559" i="25"/>
  <c r="Z966" i="24"/>
  <c r="Y966" i="24"/>
  <c r="Z619" i="24"/>
  <c r="Y619" i="24"/>
  <c r="S764" i="25"/>
  <c r="K850" i="28"/>
  <c r="N850" i="28" s="1"/>
  <c r="W938" i="24"/>
  <c r="Z648" i="24"/>
  <c r="Y648" i="24"/>
  <c r="W940" i="24"/>
  <c r="K1109" i="28"/>
  <c r="N1109" i="28" s="1"/>
  <c r="S999" i="25"/>
  <c r="S707" i="25"/>
  <c r="K787" i="28"/>
  <c r="N787" i="28" s="1"/>
  <c r="K981" i="28"/>
  <c r="N981" i="28" s="1"/>
  <c r="S883" i="25"/>
  <c r="S765" i="25"/>
  <c r="K851" i="28"/>
  <c r="N851" i="28" s="1"/>
  <c r="W1088" i="24"/>
  <c r="W1119" i="24"/>
  <c r="W1089" i="24"/>
  <c r="S685" i="25"/>
  <c r="K762" i="28"/>
  <c r="N762" i="28" s="1"/>
  <c r="W1033" i="24"/>
  <c r="W890" i="24"/>
  <c r="W919" i="24"/>
  <c r="Z891" i="24"/>
  <c r="Y891" i="24"/>
  <c r="Y979" i="24"/>
  <c r="Z979" i="24"/>
  <c r="W1126" i="24"/>
  <c r="W1099" i="24"/>
  <c r="Z1128" i="24"/>
  <c r="Y1128" i="24"/>
  <c r="K1057" i="28"/>
  <c r="N1057" i="28" s="1"/>
  <c r="S953" i="25"/>
  <c r="Y1158" i="24"/>
  <c r="Z1158" i="24"/>
  <c r="Z1160" i="24"/>
  <c r="Y1160" i="24"/>
  <c r="Z1133" i="24"/>
  <c r="Y1133" i="24"/>
  <c r="Z1163" i="24"/>
  <c r="Y1163" i="24"/>
  <c r="S641" i="25"/>
  <c r="K715" i="28"/>
  <c r="N715" i="28" s="1"/>
  <c r="Y120" i="24"/>
  <c r="Z120" i="24"/>
  <c r="W498" i="24"/>
  <c r="W790" i="24"/>
  <c r="S384" i="25"/>
  <c r="K431" i="28"/>
  <c r="N431" i="28" s="1"/>
  <c r="W501" i="24"/>
  <c r="Y680" i="24"/>
  <c r="Z680" i="24"/>
  <c r="W1096" i="24"/>
  <c r="K115" i="28"/>
  <c r="N115" i="28" s="1"/>
  <c r="S95" i="25"/>
  <c r="K215" i="28"/>
  <c r="N215" i="28" s="1"/>
  <c r="S186" i="25"/>
  <c r="Y190" i="24"/>
  <c r="Z190" i="24"/>
  <c r="Y277" i="24"/>
  <c r="Z277" i="24"/>
  <c r="K613" i="28"/>
  <c r="N613" i="28" s="1"/>
  <c r="S548" i="25"/>
  <c r="Y200" i="24"/>
  <c r="Z200" i="24"/>
  <c r="Z379" i="24"/>
  <c r="Y379" i="24"/>
  <c r="Y499" i="24"/>
  <c r="Z499" i="24"/>
  <c r="W1085" i="24"/>
  <c r="Y1143" i="24"/>
  <c r="Z1143" i="24"/>
  <c r="Z623" i="24"/>
  <c r="Y623" i="24"/>
  <c r="Z1178" i="24"/>
  <c r="Y1178" i="24"/>
  <c r="S945" i="25"/>
  <c r="K1049" i="28"/>
  <c r="N1049" i="28" s="1"/>
  <c r="Y1154" i="24"/>
  <c r="Z1154" i="24"/>
  <c r="W1068" i="24"/>
  <c r="W817" i="24"/>
  <c r="Y905" i="24"/>
  <c r="Z905" i="24"/>
  <c r="K1168" i="28"/>
  <c r="S1052" i="25"/>
  <c r="P1081" i="25"/>
  <c r="L1373" i="4" s="1"/>
  <c r="W1053" i="24"/>
  <c r="K1118" i="28"/>
  <c r="N1118" i="28" s="1"/>
  <c r="S1008" i="25"/>
  <c r="K113" i="28"/>
  <c r="N113" i="28" s="1"/>
  <c r="S93" i="25"/>
  <c r="Z65" i="24"/>
  <c r="Y65" i="24"/>
  <c r="Y93" i="24"/>
  <c r="Z93" i="24"/>
  <c r="Z94" i="24"/>
  <c r="Y94" i="24"/>
  <c r="S32" i="25"/>
  <c r="K47" i="28"/>
  <c r="P61" i="25"/>
  <c r="L47" i="4" s="1"/>
  <c r="Z37" i="24"/>
  <c r="Y37" i="24"/>
  <c r="S155" i="25"/>
  <c r="K181" i="28"/>
  <c r="N181" i="28" s="1"/>
  <c r="Y69" i="24"/>
  <c r="Z69" i="24"/>
  <c r="W42" i="24"/>
  <c r="W72" i="24"/>
  <c r="W247" i="24"/>
  <c r="W365" i="24"/>
  <c r="K476" i="28"/>
  <c r="N476" i="28" s="1"/>
  <c r="S423" i="25"/>
  <c r="Y423" i="24"/>
  <c r="Z423" i="24"/>
  <c r="Z46" i="24"/>
  <c r="Y46" i="24"/>
  <c r="W163" i="24"/>
  <c r="Y482" i="24"/>
  <c r="Z482" i="24"/>
  <c r="W395" i="24"/>
  <c r="Z309" i="24"/>
  <c r="Y309" i="24"/>
  <c r="Z338" i="24"/>
  <c r="Y338" i="24"/>
  <c r="Y252" i="24"/>
  <c r="Z252" i="24"/>
  <c r="W543" i="24"/>
  <c r="Z167" i="24"/>
  <c r="Y167" i="24"/>
  <c r="W457" i="24"/>
  <c r="W544" i="24"/>
  <c r="S371" i="25"/>
  <c r="K418" i="28"/>
  <c r="N418" i="28" s="1"/>
  <c r="W256" i="24"/>
  <c r="W228" i="24"/>
  <c r="W604" i="24"/>
  <c r="K292" i="28"/>
  <c r="N292" i="28" s="1"/>
  <c r="S257" i="25"/>
  <c r="Z693" i="24"/>
  <c r="Y693" i="24"/>
  <c r="W461" i="24"/>
  <c r="S433" i="25"/>
  <c r="K486" i="28"/>
  <c r="N486" i="28" s="1"/>
  <c r="Y521" i="24"/>
  <c r="Z521" i="24"/>
  <c r="S463" i="25"/>
  <c r="K519" i="28"/>
  <c r="N519" i="28" s="1"/>
  <c r="Y57" i="24"/>
  <c r="Z57" i="24"/>
  <c r="Z520" i="24"/>
  <c r="Y520" i="24"/>
  <c r="Z290" i="24"/>
  <c r="Y290" i="24"/>
  <c r="Y609" i="24"/>
  <c r="Z609" i="24"/>
  <c r="K520" i="28"/>
  <c r="N520" i="28" s="1"/>
  <c r="S464" i="25"/>
  <c r="Y494" i="24"/>
  <c r="Z494" i="24"/>
  <c r="K458" i="28"/>
  <c r="N458" i="28" s="1"/>
  <c r="S408" i="25"/>
  <c r="Z785" i="24"/>
  <c r="Y785" i="24"/>
  <c r="W175" i="24"/>
  <c r="Z351" i="24"/>
  <c r="Y351" i="24"/>
  <c r="S322" i="25"/>
  <c r="K363" i="28"/>
  <c r="N363" i="28" s="1"/>
  <c r="Y263" i="24"/>
  <c r="Z263" i="24"/>
  <c r="S554" i="25"/>
  <c r="K619" i="28"/>
  <c r="N619" i="28" s="1"/>
  <c r="K106" i="28"/>
  <c r="N106" i="28" s="1"/>
  <c r="S89" i="25"/>
  <c r="K1003" i="28"/>
  <c r="S902" i="25"/>
  <c r="P931" i="25"/>
  <c r="L1178" i="4" s="1"/>
  <c r="W728" i="24"/>
  <c r="S817" i="25"/>
  <c r="K909" i="28"/>
  <c r="N909" i="28" s="1"/>
  <c r="S469" i="25"/>
  <c r="K525" i="28"/>
  <c r="N525" i="28" s="1"/>
  <c r="Z674" i="24"/>
  <c r="Y674" i="24"/>
  <c r="S675" i="25"/>
  <c r="K752" i="28"/>
  <c r="N752" i="28" s="1"/>
  <c r="Y473" i="24"/>
  <c r="Z473" i="24"/>
  <c r="S617" i="25"/>
  <c r="K688" i="28"/>
  <c r="N688" i="28" s="1"/>
  <c r="S910" i="25"/>
  <c r="K1011" i="28"/>
  <c r="N1011" i="28" s="1"/>
  <c r="W851" i="24"/>
  <c r="W1057" i="24"/>
  <c r="W1029" i="24"/>
  <c r="K852" i="28"/>
  <c r="N852" i="28" s="1"/>
  <c r="S766" i="25"/>
  <c r="Y884" i="24"/>
  <c r="Z884" i="24"/>
  <c r="Y886" i="24"/>
  <c r="Z886" i="24"/>
  <c r="Y887" i="24"/>
  <c r="Z887" i="24"/>
  <c r="W770" i="24"/>
  <c r="W1093" i="24"/>
  <c r="S947" i="25"/>
  <c r="K1051" i="28"/>
  <c r="N1051" i="28" s="1"/>
  <c r="Y1065" i="24"/>
  <c r="Z1065" i="24"/>
  <c r="W1066" i="24"/>
  <c r="Z833" i="24"/>
  <c r="Y833" i="24"/>
  <c r="W892" i="24"/>
  <c r="Z1097" i="24"/>
  <c r="Y1097" i="24"/>
  <c r="W863" i="24"/>
  <c r="W1011" i="24"/>
  <c r="Z1186" i="24"/>
  <c r="Y1186" i="24"/>
  <c r="W984" i="24"/>
  <c r="S1014" i="25"/>
  <c r="K1124" i="28"/>
  <c r="N1124" i="28" s="1"/>
  <c r="W1101" i="24"/>
  <c r="Y1194" i="24"/>
  <c r="Z1194" i="24"/>
  <c r="K329" i="28"/>
  <c r="N329" i="28" s="1"/>
  <c r="S291" i="25"/>
  <c r="Y526" i="24"/>
  <c r="Z526" i="24"/>
  <c r="K1037" i="28"/>
  <c r="N1037" i="28" s="1"/>
  <c r="S933" i="25"/>
  <c r="S994" i="25"/>
  <c r="K1104" i="28"/>
  <c r="N1104" i="28" s="1"/>
  <c r="W473" i="24"/>
  <c r="K825" i="28"/>
  <c r="N825" i="28" s="1"/>
  <c r="S742" i="25"/>
  <c r="Z1008" i="24"/>
  <c r="Y1008" i="24"/>
  <c r="Z1184" i="24"/>
  <c r="Y1184" i="24"/>
  <c r="Z185" i="24"/>
  <c r="Y185" i="24"/>
  <c r="S304" i="25"/>
  <c r="K345" i="28"/>
  <c r="N345" i="28" s="1"/>
  <c r="W158" i="24"/>
  <c r="W335" i="24"/>
  <c r="W423" i="24"/>
  <c r="Z104" i="24"/>
  <c r="Y104" i="24"/>
  <c r="Y453" i="24"/>
  <c r="Z453" i="24"/>
  <c r="W453" i="24"/>
  <c r="Y280" i="24"/>
  <c r="Z280" i="24"/>
  <c r="S309" i="25"/>
  <c r="K350" i="28"/>
  <c r="N350" i="28" s="1"/>
  <c r="S107" i="25"/>
  <c r="K127" i="28"/>
  <c r="N127" i="28" s="1"/>
  <c r="W136" i="24"/>
  <c r="Y49" i="24"/>
  <c r="Z49" i="24"/>
  <c r="W282" i="24"/>
  <c r="Y195" i="24"/>
  <c r="Z195" i="24"/>
  <c r="S78" i="25"/>
  <c r="K95" i="28"/>
  <c r="N95" i="28" s="1"/>
  <c r="S457" i="25"/>
  <c r="K513" i="28"/>
  <c r="N513" i="28" s="1"/>
  <c r="S167" i="25"/>
  <c r="K193" i="28"/>
  <c r="N193" i="28" s="1"/>
  <c r="Y399" i="24"/>
  <c r="Z399" i="24"/>
  <c r="Z401" i="24"/>
  <c r="Y401" i="24"/>
  <c r="Z112" i="24"/>
  <c r="Y112" i="24"/>
  <c r="S170" i="25"/>
  <c r="K196" i="28"/>
  <c r="N196" i="28" s="1"/>
  <c r="W519" i="24"/>
  <c r="W723" i="24"/>
  <c r="W607" i="24"/>
  <c r="W318" i="24"/>
  <c r="W464" i="24"/>
  <c r="S407" i="25"/>
  <c r="K457" i="28"/>
  <c r="N457" i="28" s="1"/>
  <c r="S582" i="25"/>
  <c r="K650" i="28"/>
  <c r="N650" i="28" s="1"/>
  <c r="Y582" i="24"/>
  <c r="Z582" i="24"/>
  <c r="S262" i="25"/>
  <c r="K297" i="28"/>
  <c r="N297" i="28" s="1"/>
  <c r="K618" i="28"/>
  <c r="N618" i="28" s="1"/>
  <c r="S553" i="25"/>
  <c r="K938" i="28"/>
  <c r="N938" i="28" s="1"/>
  <c r="S843" i="25"/>
  <c r="W873" i="24"/>
  <c r="Y378" i="24"/>
  <c r="Z378" i="24"/>
  <c r="S496" i="25"/>
  <c r="K555" i="28"/>
  <c r="N555" i="28" s="1"/>
  <c r="S844" i="25"/>
  <c r="K939" i="28"/>
  <c r="N939" i="28" s="1"/>
  <c r="K426" i="28"/>
  <c r="N426" i="28" s="1"/>
  <c r="S379" i="25"/>
  <c r="W206" i="24"/>
  <c r="W555" i="24"/>
  <c r="S526" i="25"/>
  <c r="K588" i="28"/>
  <c r="N588" i="28" s="1"/>
  <c r="S671" i="25"/>
  <c r="K748" i="28"/>
  <c r="N748" i="28" s="1"/>
  <c r="W557" i="24"/>
  <c r="W412" i="24"/>
  <c r="S936" i="25"/>
  <c r="K1040" i="28"/>
  <c r="N1040" i="28" s="1"/>
  <c r="W443" i="24"/>
  <c r="Z733" i="24"/>
  <c r="Y733" i="24"/>
  <c r="Z588" i="24"/>
  <c r="Y588" i="24"/>
  <c r="K784" i="28"/>
  <c r="N784" i="28" s="1"/>
  <c r="S704" i="25"/>
  <c r="W909" i="24"/>
  <c r="W736" i="24"/>
  <c r="Z736" i="24"/>
  <c r="Y736" i="24"/>
  <c r="W620" i="24"/>
  <c r="W998" i="24"/>
  <c r="W649" i="24"/>
  <c r="W824" i="24"/>
  <c r="S1001" i="25"/>
  <c r="K1111" i="28"/>
  <c r="N1111" i="28" s="1"/>
  <c r="Y593" i="24"/>
  <c r="Z593" i="24"/>
  <c r="W768" i="24"/>
  <c r="W652" i="24"/>
  <c r="W885" i="24"/>
  <c r="W682" i="24"/>
  <c r="Y1150" i="24"/>
  <c r="Z1150" i="24"/>
  <c r="W772" i="24"/>
  <c r="Y714" i="24"/>
  <c r="Z714" i="24"/>
  <c r="K827" i="28"/>
  <c r="N827" i="28" s="1"/>
  <c r="S744" i="25"/>
  <c r="W1123" i="24"/>
  <c r="S1009" i="25"/>
  <c r="K1119" i="28"/>
  <c r="N1119" i="28" s="1"/>
  <c r="K1024" i="28"/>
  <c r="N1024" i="28" s="1"/>
  <c r="S923" i="25"/>
  <c r="W1128" i="24"/>
  <c r="W895" i="24"/>
  <c r="W1042" i="24"/>
  <c r="Y523" i="24"/>
  <c r="Z523" i="24"/>
  <c r="Z701" i="24"/>
  <c r="Y701" i="24"/>
  <c r="Z411" i="24"/>
  <c r="Y411" i="24"/>
  <c r="W499" i="24"/>
  <c r="W1027" i="24"/>
  <c r="Z653" i="24"/>
  <c r="Y653" i="24"/>
  <c r="Y741" i="24"/>
  <c r="Z741" i="24"/>
  <c r="Y1094" i="24"/>
  <c r="Z1094" i="24"/>
  <c r="Z803" i="24"/>
  <c r="Y803" i="24"/>
  <c r="W94" i="24"/>
  <c r="W272" i="24"/>
  <c r="W184" i="24"/>
  <c r="K56" i="28"/>
  <c r="N56" i="28" s="1"/>
  <c r="S41" i="25"/>
  <c r="S43" i="25"/>
  <c r="K58" i="28"/>
  <c r="N58" i="28" s="1"/>
  <c r="Z159" i="24"/>
  <c r="Y159" i="24"/>
  <c r="S247" i="25"/>
  <c r="K282" i="28"/>
  <c r="N282" i="28" s="1"/>
  <c r="Y73" i="24"/>
  <c r="Z73" i="24"/>
  <c r="Y248" i="24"/>
  <c r="Z248" i="24"/>
  <c r="K251" i="28"/>
  <c r="N251" i="28" s="1"/>
  <c r="S219" i="25"/>
  <c r="Y134" i="24"/>
  <c r="Z134" i="24"/>
  <c r="W193" i="24"/>
  <c r="Z397" i="24"/>
  <c r="Y397" i="24"/>
  <c r="W484" i="24"/>
  <c r="S50" i="25"/>
  <c r="K65" i="28"/>
  <c r="N65" i="28" s="1"/>
  <c r="K641" i="28"/>
  <c r="N641" i="28" s="1"/>
  <c r="S573" i="25"/>
  <c r="W253" i="24"/>
  <c r="W458" i="24"/>
  <c r="S341" i="25"/>
  <c r="K385" i="28"/>
  <c r="N385" i="28" s="1"/>
  <c r="Z487" i="24"/>
  <c r="Y487" i="24"/>
  <c r="W488" i="24"/>
  <c r="Z227" i="24"/>
  <c r="Y227" i="24"/>
  <c r="Y663" i="24"/>
  <c r="Z663" i="24"/>
  <c r="Y54" i="24"/>
  <c r="Z54" i="24"/>
  <c r="Z171" i="24"/>
  <c r="Y171" i="24"/>
  <c r="K421" i="28"/>
  <c r="N421" i="28" s="1"/>
  <c r="S374" i="25"/>
  <c r="W432" i="24"/>
  <c r="W375" i="24"/>
  <c r="S347" i="25"/>
  <c r="K391" i="28"/>
  <c r="N391" i="28" s="1"/>
  <c r="S636" i="25"/>
  <c r="K710" i="28"/>
  <c r="N710" i="28" s="1"/>
  <c r="Y376" i="24"/>
  <c r="Z376" i="24"/>
  <c r="W290" i="24"/>
  <c r="Z610" i="24"/>
  <c r="Y610" i="24"/>
  <c r="S205" i="25"/>
  <c r="K234" i="28"/>
  <c r="N234" i="28" s="1"/>
  <c r="W843" i="24"/>
  <c r="S87" i="25"/>
  <c r="K104" i="28"/>
  <c r="N104" i="28" s="1"/>
  <c r="W350" i="24"/>
  <c r="W379" i="24"/>
  <c r="W551" i="24"/>
  <c r="S466" i="25"/>
  <c r="K522" i="28"/>
  <c r="N522" i="28" s="1"/>
  <c r="S814" i="25"/>
  <c r="K906" i="28"/>
  <c r="N906" i="28" s="1"/>
  <c r="S583" i="25"/>
  <c r="K651" i="28"/>
  <c r="N651" i="28" s="1"/>
  <c r="Y700" i="24"/>
  <c r="Z700" i="24"/>
  <c r="W496" i="24"/>
  <c r="K1004" i="28"/>
  <c r="N1004" i="28" s="1"/>
  <c r="S903" i="25"/>
  <c r="S468" i="25"/>
  <c r="K524" i="28"/>
  <c r="N524" i="28" s="1"/>
  <c r="W322" i="24"/>
  <c r="W670" i="24"/>
  <c r="W701" i="24"/>
  <c r="Y643" i="24"/>
  <c r="Z643" i="24"/>
  <c r="Y993" i="24"/>
  <c r="Z993" i="24"/>
  <c r="W674" i="24"/>
  <c r="Z616" i="24"/>
  <c r="Y616" i="24"/>
  <c r="Y879" i="24"/>
  <c r="Z879" i="24"/>
  <c r="W414" i="24"/>
  <c r="W763" i="24"/>
  <c r="W1055" i="24"/>
  <c r="Z1056" i="24"/>
  <c r="Y1056" i="24"/>
  <c r="Z561" i="24"/>
  <c r="Y561" i="24"/>
  <c r="S882" i="25"/>
  <c r="K980" i="28"/>
  <c r="N980" i="28" s="1"/>
  <c r="W504" i="24"/>
  <c r="W533" i="24"/>
  <c r="Y1142" i="24"/>
  <c r="Z1142" i="24"/>
  <c r="W1058" i="24"/>
  <c r="W795" i="24"/>
  <c r="W621" i="24"/>
  <c r="Z738" i="24"/>
  <c r="Y738" i="24"/>
  <c r="Y709" i="24"/>
  <c r="Z709" i="24"/>
  <c r="K791" i="28"/>
  <c r="N791" i="28" s="1"/>
  <c r="S711" i="25"/>
  <c r="S973" i="25"/>
  <c r="K1080" i="28"/>
  <c r="N1080" i="28" s="1"/>
  <c r="W886" i="24"/>
  <c r="W974" i="24"/>
  <c r="W916" i="24"/>
  <c r="S712" i="25"/>
  <c r="K792" i="28"/>
  <c r="N792" i="28" s="1"/>
  <c r="Z800" i="24"/>
  <c r="Y800" i="24"/>
  <c r="K1117" i="28"/>
  <c r="N1117" i="28" s="1"/>
  <c r="S1007" i="25"/>
  <c r="S980" i="25"/>
  <c r="K1087" i="28"/>
  <c r="N1087" i="28" s="1"/>
  <c r="W1098" i="24"/>
  <c r="Z1040" i="24"/>
  <c r="Y1040" i="24"/>
  <c r="Y953" i="24"/>
  <c r="Z953" i="24"/>
  <c r="Y924" i="24"/>
  <c r="Z924" i="24"/>
  <c r="S1015" i="25"/>
  <c r="K1125" i="28"/>
  <c r="N1125" i="28" s="1"/>
  <c r="W1015" i="24"/>
  <c r="Z754" i="24"/>
  <c r="Y754" i="24"/>
  <c r="W377" i="24"/>
  <c r="W902" i="24"/>
  <c r="W354" i="24"/>
  <c r="Z969" i="24"/>
  <c r="Y969" i="24"/>
  <c r="K757" i="28"/>
  <c r="N757" i="28" s="1"/>
  <c r="S680" i="25"/>
  <c r="K886" i="28"/>
  <c r="N886" i="28" s="1"/>
  <c r="S797" i="25"/>
  <c r="Z654" i="24"/>
  <c r="Y654" i="24"/>
  <c r="S684" i="25"/>
  <c r="K761" i="28"/>
  <c r="N761" i="28" s="1"/>
  <c r="W923" i="24"/>
  <c r="W1043" i="24"/>
  <c r="Y38" i="24"/>
  <c r="Z38" i="24"/>
  <c r="K310" i="28"/>
  <c r="S272" i="25"/>
  <c r="P301" i="25"/>
  <c r="L359" i="4" s="1"/>
  <c r="Z101" i="24"/>
  <c r="Y101" i="24"/>
  <c r="Z217" i="24"/>
  <c r="Y217" i="24"/>
  <c r="S102" i="25"/>
  <c r="K122" i="28"/>
  <c r="N122" i="28" s="1"/>
  <c r="S130" i="25"/>
  <c r="K153" i="28"/>
  <c r="N153" i="28" s="1"/>
  <c r="K59" i="28"/>
  <c r="N59" i="28" s="1"/>
  <c r="S44" i="25"/>
  <c r="W103" i="24"/>
  <c r="S366" i="25"/>
  <c r="K413" i="28"/>
  <c r="N413" i="28" s="1"/>
  <c r="K125" i="28"/>
  <c r="N125" i="28" s="1"/>
  <c r="S105" i="25"/>
  <c r="S280" i="25"/>
  <c r="K318" i="28"/>
  <c r="N318" i="28" s="1"/>
  <c r="S165" i="25"/>
  <c r="K191" i="28"/>
  <c r="N191" i="28" s="1"/>
  <c r="W340" i="24"/>
  <c r="S340" i="25"/>
  <c r="K384" i="28"/>
  <c r="N384" i="28" s="1"/>
  <c r="W573" i="24"/>
  <c r="K673" i="28"/>
  <c r="S602" i="25"/>
  <c r="P631" i="25"/>
  <c r="L788" i="4" s="1"/>
  <c r="Y544" i="24"/>
  <c r="Z544" i="24"/>
  <c r="W486" i="24"/>
  <c r="Y370" i="24"/>
  <c r="Z370" i="24"/>
  <c r="Y80" i="24"/>
  <c r="Z80" i="24"/>
  <c r="Y342" i="24"/>
  <c r="Z342" i="24"/>
  <c r="Z603" i="24"/>
  <c r="Y603" i="24"/>
  <c r="Z52" i="24"/>
  <c r="Y52" i="24"/>
  <c r="Y315" i="24"/>
  <c r="Z315" i="24"/>
  <c r="W170" i="24"/>
  <c r="S53" i="25"/>
  <c r="K68" i="28"/>
  <c r="N68" i="28" s="1"/>
  <c r="S518" i="25"/>
  <c r="K580" i="28"/>
  <c r="N580" i="28" s="1"/>
  <c r="W346" i="24"/>
  <c r="K230" i="28"/>
  <c r="N230" i="28" s="1"/>
  <c r="S201" i="25"/>
  <c r="Z1148" i="24"/>
  <c r="Y1148" i="24"/>
  <c r="W888" i="24"/>
  <c r="W834" i="24"/>
  <c r="S834" i="25"/>
  <c r="K926" i="28"/>
  <c r="N926" i="28" s="1"/>
  <c r="W924" i="24"/>
  <c r="K244" i="28"/>
  <c r="S212" i="25"/>
  <c r="P241" i="25"/>
  <c r="L281" i="4" s="1"/>
  <c r="S36" i="25"/>
  <c r="K51" i="28"/>
  <c r="N51" i="28" s="1"/>
  <c r="K343" i="28"/>
  <c r="S302" i="25"/>
  <c r="P331" i="25"/>
  <c r="L398" i="4" s="1"/>
  <c r="S156" i="25"/>
  <c r="K182" i="28"/>
  <c r="N182" i="28" s="1"/>
  <c r="W70" i="24"/>
  <c r="W334" i="24"/>
  <c r="Z335" i="24"/>
  <c r="Y335" i="24"/>
  <c r="Z250" i="24"/>
  <c r="Y250" i="24"/>
  <c r="K349" i="28"/>
  <c r="N349" i="28" s="1"/>
  <c r="S308" i="25"/>
  <c r="S482" i="25"/>
  <c r="K541" i="28"/>
  <c r="P511" i="25"/>
  <c r="L632" i="4" s="1"/>
  <c r="S135" i="25"/>
  <c r="K158" i="28"/>
  <c r="N158" i="28" s="1"/>
  <c r="W396" i="24"/>
  <c r="Y455" i="24"/>
  <c r="Z455" i="24"/>
  <c r="Y485" i="24"/>
  <c r="Z485" i="24"/>
  <c r="S254" i="25"/>
  <c r="K289" i="28"/>
  <c r="N289" i="28" s="1"/>
  <c r="Y53" i="24"/>
  <c r="Z53" i="24"/>
  <c r="Y605" i="24"/>
  <c r="Z605" i="24"/>
  <c r="Y664" i="24"/>
  <c r="Z664" i="24"/>
  <c r="W200" i="24"/>
  <c r="S403" i="25"/>
  <c r="K453" i="28"/>
  <c r="N453" i="28" s="1"/>
  <c r="Z56" i="24"/>
  <c r="Y56" i="24"/>
  <c r="S230" i="25"/>
  <c r="K262" i="28"/>
  <c r="N262" i="28" s="1"/>
  <c r="S318" i="25"/>
  <c r="K359" i="28"/>
  <c r="N359" i="28" s="1"/>
  <c r="W260" i="24"/>
  <c r="S144" i="25"/>
  <c r="K167" i="28"/>
  <c r="N167" i="28" s="1"/>
  <c r="Z375" i="24"/>
  <c r="Y375" i="24"/>
  <c r="W144" i="24"/>
  <c r="Y872" i="24"/>
  <c r="Z872" i="24"/>
  <c r="W59" i="24"/>
  <c r="Y611" i="24"/>
  <c r="Z611" i="24"/>
  <c r="W148" i="24"/>
  <c r="S495" i="25"/>
  <c r="K554" i="28"/>
  <c r="N554" i="28" s="1"/>
  <c r="S612" i="25"/>
  <c r="K683" i="28"/>
  <c r="N683" i="28" s="1"/>
  <c r="W207" i="24"/>
  <c r="K139" i="28"/>
  <c r="N139" i="28" s="1"/>
  <c r="S119" i="25"/>
  <c r="W787" i="24"/>
  <c r="Z730" i="24"/>
  <c r="Y730" i="24"/>
  <c r="W644" i="24"/>
  <c r="K590" i="28"/>
  <c r="N590" i="28" s="1"/>
  <c r="S528" i="25"/>
  <c r="Z500" i="24"/>
  <c r="Y500" i="24"/>
  <c r="Z443" i="24"/>
  <c r="Y443" i="24"/>
  <c r="W560" i="24"/>
  <c r="Y559" i="24"/>
  <c r="Z559" i="24"/>
  <c r="K1074" i="28"/>
  <c r="N1074" i="28" s="1"/>
  <c r="S967" i="25"/>
  <c r="W1114" i="24"/>
  <c r="S969" i="25"/>
  <c r="K1076" i="28"/>
  <c r="N1076" i="28" s="1"/>
  <c r="W765" i="24"/>
  <c r="K596" i="28"/>
  <c r="N596" i="28" s="1"/>
  <c r="S534" i="25"/>
  <c r="S737" i="25"/>
  <c r="K820" i="28"/>
  <c r="N820" i="28" s="1"/>
  <c r="W563" i="24"/>
  <c r="W650" i="24"/>
  <c r="W651" i="24"/>
  <c r="Y796" i="24"/>
  <c r="Z796" i="24"/>
  <c r="Y1117" i="24"/>
  <c r="Z1117" i="24"/>
  <c r="W798" i="24"/>
  <c r="W769" i="24"/>
  <c r="S944" i="25"/>
  <c r="K1048" i="28"/>
  <c r="N1048" i="28" s="1"/>
  <c r="W1120" i="24"/>
  <c r="K921" i="28"/>
  <c r="N921" i="28" s="1"/>
  <c r="S829" i="25"/>
  <c r="Z859" i="24"/>
  <c r="Y859" i="24"/>
  <c r="Z772" i="24"/>
  <c r="Y772" i="24"/>
  <c r="W831" i="24"/>
  <c r="W1037" i="24"/>
  <c r="S978" i="25"/>
  <c r="K1085" i="28"/>
  <c r="N1085" i="28" s="1"/>
  <c r="Y834" i="24"/>
  <c r="Z834" i="24"/>
  <c r="W1097" i="24"/>
  <c r="S1011" i="25"/>
  <c r="K1121" i="28"/>
  <c r="N1121" i="28" s="1"/>
  <c r="K1058" i="28"/>
  <c r="N1058" i="28" s="1"/>
  <c r="S954" i="25"/>
  <c r="W1073" i="24"/>
  <c r="Y1162" i="24"/>
  <c r="Z1162" i="24"/>
  <c r="Y1191" i="24"/>
  <c r="Z1191" i="24"/>
  <c r="S846" i="25"/>
  <c r="K941" i="28"/>
  <c r="N941" i="28" s="1"/>
  <c r="W442" i="24"/>
  <c r="Z534" i="24"/>
  <c r="Y534" i="24"/>
  <c r="W738" i="24"/>
  <c r="Y797" i="24"/>
  <c r="Z797" i="24"/>
  <c r="Y67" i="24"/>
  <c r="Z67" i="24"/>
  <c r="W187" i="24"/>
  <c r="Y75" i="24"/>
  <c r="Z75" i="24"/>
  <c r="S696" i="25"/>
  <c r="K776" i="28"/>
  <c r="N776" i="28" s="1"/>
  <c r="Z264" i="24"/>
  <c r="Y264" i="24"/>
  <c r="K1201" i="28"/>
  <c r="P1111" i="25"/>
  <c r="L1412" i="4" s="1"/>
  <c r="Z1119" i="24"/>
  <c r="Y1119" i="24"/>
  <c r="S830" i="25"/>
  <c r="K922" i="28"/>
  <c r="N922" i="28" s="1"/>
  <c r="Y1185" i="24"/>
  <c r="Z1185" i="24"/>
  <c r="Z981" i="24"/>
  <c r="Y981" i="24"/>
  <c r="W1014" i="24"/>
  <c r="Y642" i="24"/>
  <c r="Z642" i="24"/>
  <c r="K313" i="28"/>
  <c r="N313" i="28" s="1"/>
  <c r="S275" i="25"/>
  <c r="W189" i="24"/>
  <c r="S365" i="25"/>
  <c r="K412" i="28"/>
  <c r="N412" i="28" s="1"/>
  <c r="W366" i="24"/>
  <c r="W192" i="24"/>
  <c r="Z107" i="24"/>
  <c r="Y107" i="24"/>
  <c r="Y138" i="24"/>
  <c r="Z138" i="24"/>
  <c r="Y226" i="24"/>
  <c r="Z226" i="24"/>
  <c r="W53" i="24"/>
  <c r="K516" i="28"/>
  <c r="N516" i="28" s="1"/>
  <c r="S460" i="25"/>
  <c r="Z489" i="24"/>
  <c r="Y489" i="24"/>
  <c r="Z257" i="24"/>
  <c r="Y257" i="24"/>
  <c r="Z258" i="24"/>
  <c r="Y258" i="24"/>
  <c r="Y432" i="24"/>
  <c r="Z432" i="24"/>
  <c r="Y346" i="24"/>
  <c r="Z346" i="24"/>
  <c r="S724" i="25"/>
  <c r="K807" i="28"/>
  <c r="N807" i="28" s="1"/>
  <c r="W753" i="24"/>
  <c r="Z695" i="24"/>
  <c r="Y695" i="24"/>
  <c r="Z145" i="24"/>
  <c r="Y145" i="24"/>
  <c r="Z638" i="24"/>
  <c r="Y638" i="24"/>
  <c r="W842" i="24"/>
  <c r="S175" i="25"/>
  <c r="K201" i="28"/>
  <c r="N201" i="28" s="1"/>
  <c r="K137" i="28"/>
  <c r="N137" i="28" s="1"/>
  <c r="S117" i="25"/>
  <c r="W262" i="24"/>
  <c r="W582" i="24"/>
  <c r="S321" i="25"/>
  <c r="K362" i="28"/>
  <c r="N362" i="28" s="1"/>
  <c r="Z842" i="24"/>
  <c r="Y842" i="24"/>
  <c r="W117" i="24"/>
  <c r="W785" i="24"/>
  <c r="Y583" i="24"/>
  <c r="Z583" i="24"/>
  <c r="Y815" i="24"/>
  <c r="Z815" i="24"/>
  <c r="W265" i="24"/>
  <c r="Z440" i="24"/>
  <c r="Y440" i="24"/>
  <c r="S790" i="25"/>
  <c r="K879" i="28"/>
  <c r="N879" i="28" s="1"/>
  <c r="W761" i="24"/>
  <c r="S965" i="25"/>
  <c r="K1072" i="28"/>
  <c r="N1072" i="28" s="1"/>
  <c r="S645" i="25"/>
  <c r="K719" i="28"/>
  <c r="N719" i="28" s="1"/>
  <c r="W559" i="24"/>
  <c r="W706" i="24"/>
  <c r="S502" i="25"/>
  <c r="K561" i="28"/>
  <c r="N561" i="28" s="1"/>
  <c r="Z649" i="24"/>
  <c r="Y649" i="24"/>
  <c r="S533" i="25"/>
  <c r="K595" i="28"/>
  <c r="N595" i="28" s="1"/>
  <c r="Y621" i="24"/>
  <c r="Z621" i="24"/>
  <c r="Z563" i="24"/>
  <c r="Y563" i="24"/>
  <c r="W1000" i="24"/>
  <c r="Z825" i="24"/>
  <c r="Y825" i="24"/>
  <c r="Y767" i="24"/>
  <c r="Z767" i="24"/>
  <c r="W1001" i="24"/>
  <c r="W680" i="24"/>
  <c r="Y710" i="24"/>
  <c r="Z710" i="24"/>
  <c r="W857" i="24"/>
  <c r="K891" i="28"/>
  <c r="N891" i="28" s="1"/>
  <c r="S802" i="25"/>
  <c r="W773" i="24"/>
  <c r="Z1037" i="24"/>
  <c r="Y1037" i="24"/>
  <c r="Y1010" i="24"/>
  <c r="Z1010" i="24"/>
  <c r="W731" i="24"/>
  <c r="S702" i="25"/>
  <c r="K782" i="28"/>
  <c r="N782" i="28" s="1"/>
  <c r="Y444" i="24"/>
  <c r="Z444" i="24"/>
  <c r="S939" i="25"/>
  <c r="K1043" i="28"/>
  <c r="N1043" i="28" s="1"/>
  <c r="Y1173" i="24"/>
  <c r="Z1173" i="24"/>
  <c r="Z1118" i="24"/>
  <c r="Y1118" i="24"/>
  <c r="Z1092" i="24"/>
  <c r="Y1092" i="24"/>
  <c r="Y1188" i="24"/>
  <c r="Z1188" i="24"/>
  <c r="Y242" i="24"/>
  <c r="Z242" i="24"/>
  <c r="Z182" i="24"/>
  <c r="Y182" i="24"/>
  <c r="W124" i="24"/>
  <c r="K180" i="28"/>
  <c r="N180" i="28" s="1"/>
  <c r="S154" i="25"/>
  <c r="Z273" i="24"/>
  <c r="Y273" i="24"/>
  <c r="W245" i="24"/>
  <c r="S276" i="25"/>
  <c r="K314" i="28"/>
  <c r="N314" i="28" s="1"/>
  <c r="Y218" i="24"/>
  <c r="Z218" i="24"/>
  <c r="K410" i="28"/>
  <c r="N410" i="28" s="1"/>
  <c r="S363" i="25"/>
  <c r="W45" i="24"/>
  <c r="W73" i="24"/>
  <c r="S191" i="25"/>
  <c r="K220" i="28"/>
  <c r="N220" i="28" s="1"/>
  <c r="Y393" i="24"/>
  <c r="Z393" i="24"/>
  <c r="Z308" i="24"/>
  <c r="Y308" i="24"/>
  <c r="W367" i="24"/>
  <c r="Z281" i="24"/>
  <c r="Y281" i="24"/>
  <c r="Z78" i="24"/>
  <c r="Y78" i="24"/>
  <c r="Y427" i="24"/>
  <c r="Z427" i="24"/>
  <c r="Z196" i="24"/>
  <c r="Y196" i="24"/>
  <c r="S515" i="25"/>
  <c r="K577" i="28"/>
  <c r="N577" i="28" s="1"/>
  <c r="S400" i="25"/>
  <c r="K450" i="28"/>
  <c r="N450" i="28" s="1"/>
  <c r="W52" i="24"/>
  <c r="W545" i="24"/>
  <c r="K739" i="28"/>
  <c r="S662" i="25"/>
  <c r="P691" i="25"/>
  <c r="L866" i="4" s="1"/>
  <c r="W81" i="24"/>
  <c r="K611" i="28"/>
  <c r="N611" i="28" s="1"/>
  <c r="S546" i="25"/>
  <c r="Y111" i="24"/>
  <c r="Z111" i="24"/>
  <c r="W286" i="24"/>
  <c r="Z286" i="24"/>
  <c r="Y286" i="24"/>
  <c r="S55" i="25"/>
  <c r="K75" i="28"/>
  <c r="K70" i="28"/>
  <c r="K357" i="28"/>
  <c r="N357" i="28" s="1"/>
  <c r="S316" i="25"/>
  <c r="Y317" i="24"/>
  <c r="Z317" i="24"/>
  <c r="W635" i="24"/>
  <c r="K712" i="28"/>
  <c r="N712" i="28" s="1"/>
  <c r="S638" i="25"/>
  <c r="W115" i="24"/>
  <c r="K136" i="28"/>
  <c r="N136" i="28" s="1"/>
  <c r="S116" i="25"/>
  <c r="W696" i="24"/>
  <c r="W232" i="24"/>
  <c r="W261" i="24"/>
  <c r="W406" i="24"/>
  <c r="W407" i="24"/>
  <c r="W408" i="24"/>
  <c r="Z786" i="24"/>
  <c r="Y786" i="24"/>
  <c r="S177" i="25"/>
  <c r="K203" i="28"/>
  <c r="N203" i="28" s="1"/>
  <c r="S438" i="25"/>
  <c r="K491" i="28"/>
  <c r="N491" i="28" s="1"/>
  <c r="W613" i="24"/>
  <c r="S584" i="25"/>
  <c r="K652" i="28"/>
  <c r="N652" i="28" s="1"/>
  <c r="W760" i="24"/>
  <c r="Y441" i="24"/>
  <c r="Z441" i="24"/>
  <c r="S878" i="25"/>
  <c r="K976" i="28"/>
  <c r="N976" i="28" s="1"/>
  <c r="Y995" i="24"/>
  <c r="Z995" i="24"/>
  <c r="Z442" i="24"/>
  <c r="Y442" i="24"/>
  <c r="Z501" i="24"/>
  <c r="Y501" i="24"/>
  <c r="S996" i="25"/>
  <c r="K1106" i="28"/>
  <c r="N1106" i="28" s="1"/>
  <c r="K657" i="28"/>
  <c r="N657" i="28" s="1"/>
  <c r="S589" i="25"/>
  <c r="W880" i="24"/>
  <c r="Y502" i="24"/>
  <c r="Z502" i="24"/>
  <c r="W677" i="24"/>
  <c r="Y793" i="24"/>
  <c r="Z793" i="24"/>
  <c r="K1300" i="28"/>
  <c r="N1300" i="28" s="1"/>
  <c r="S1172" i="25"/>
  <c r="Z823" i="24"/>
  <c r="Y823" i="24"/>
  <c r="W913" i="24"/>
  <c r="W767" i="24"/>
  <c r="W622" i="24"/>
  <c r="Y1146" i="24"/>
  <c r="Z1146" i="24"/>
  <c r="W623" i="24"/>
  <c r="Y1089" i="24"/>
  <c r="Z1089" i="24"/>
  <c r="S915" i="25"/>
  <c r="K1016" i="28"/>
  <c r="N1016" i="28" s="1"/>
  <c r="S827" i="25"/>
  <c r="K919" i="28"/>
  <c r="N919" i="28" s="1"/>
  <c r="S1003" i="25"/>
  <c r="K1113" i="28"/>
  <c r="N1113" i="28" s="1"/>
  <c r="K728" i="28"/>
  <c r="N728" i="28" s="1"/>
  <c r="S654" i="25"/>
  <c r="Y683" i="24"/>
  <c r="Z683" i="24"/>
  <c r="W1034" i="24"/>
  <c r="K826" i="28"/>
  <c r="N826" i="28" s="1"/>
  <c r="S743" i="25"/>
  <c r="Y950" i="24"/>
  <c r="Z950" i="24"/>
  <c r="Y892" i="24"/>
  <c r="Z892" i="24"/>
  <c r="Z1155" i="24"/>
  <c r="Y1155" i="24"/>
  <c r="Y893" i="24"/>
  <c r="Z893" i="24"/>
  <c r="S376" i="25"/>
  <c r="K423" i="28"/>
  <c r="N423" i="28" s="1"/>
  <c r="K168" i="28"/>
  <c r="N168" i="28" s="1"/>
  <c r="S145" i="25"/>
  <c r="S610" i="25"/>
  <c r="K681" i="28"/>
  <c r="N681" i="28" s="1"/>
  <c r="W553" i="24"/>
  <c r="W147" i="24"/>
  <c r="S699" i="25"/>
  <c r="K779" i="28"/>
  <c r="N779" i="28" s="1"/>
  <c r="Z467" i="24"/>
  <c r="Y467" i="24"/>
  <c r="K300" i="28"/>
  <c r="N300" i="28" s="1"/>
  <c r="S265" i="25"/>
  <c r="Y676" i="24"/>
  <c r="Z676" i="24"/>
  <c r="Y1145" i="24"/>
  <c r="Z1145" i="24"/>
  <c r="S946" i="25"/>
  <c r="K1050" i="28"/>
  <c r="N1050" i="28" s="1"/>
  <c r="Y32" i="24"/>
  <c r="Z32" i="24"/>
  <c r="K112" i="28"/>
  <c r="S92" i="25"/>
  <c r="P121" i="25"/>
  <c r="L125" i="4" s="1"/>
  <c r="Z213" i="24"/>
  <c r="Y213" i="24"/>
  <c r="Y92" i="24"/>
  <c r="Z92" i="24"/>
  <c r="W214" i="24"/>
  <c r="W215" i="24"/>
  <c r="Z129" i="24"/>
  <c r="Y129" i="24"/>
  <c r="W186" i="24"/>
  <c r="W303" i="24"/>
  <c r="W218" i="24"/>
  <c r="W275" i="24"/>
  <c r="W159" i="24"/>
  <c r="Y103" i="24"/>
  <c r="Z103" i="24"/>
  <c r="K411" i="28"/>
  <c r="N411" i="28" s="1"/>
  <c r="S364" i="25"/>
  <c r="S250" i="25"/>
  <c r="K285" i="28"/>
  <c r="N285" i="28" s="1"/>
  <c r="K510" i="28"/>
  <c r="N510" i="28" s="1"/>
  <c r="S454" i="25"/>
  <c r="K447" i="28"/>
  <c r="N447" i="28" s="1"/>
  <c r="S397" i="25"/>
  <c r="Z426" i="24"/>
  <c r="Y426" i="24"/>
  <c r="S310" i="25"/>
  <c r="K351" i="28"/>
  <c r="N351" i="28" s="1"/>
  <c r="Z137" i="24"/>
  <c r="Y137" i="24"/>
  <c r="Y50" i="24"/>
  <c r="Z50" i="24"/>
  <c r="Y545" i="24"/>
  <c r="Z545" i="24"/>
  <c r="W342" i="24"/>
  <c r="K386" i="28"/>
  <c r="N386" i="28" s="1"/>
  <c r="S342" i="25"/>
  <c r="S256" i="25"/>
  <c r="K291" i="28"/>
  <c r="N291" i="28" s="1"/>
  <c r="K514" i="28"/>
  <c r="N514" i="28" s="1"/>
  <c r="S458" i="25"/>
  <c r="S198" i="25"/>
  <c r="K227" i="28"/>
  <c r="N227" i="28" s="1"/>
  <c r="Y198" i="24"/>
  <c r="Z198" i="24"/>
  <c r="S343" i="25"/>
  <c r="K387" i="28"/>
  <c r="N387" i="28" s="1"/>
  <c r="Y373" i="24"/>
  <c r="Z373" i="24"/>
  <c r="Z113" i="24"/>
  <c r="Y113" i="24"/>
  <c r="S112" i="25"/>
  <c r="K132" i="28"/>
  <c r="N132" i="28" s="1"/>
  <c r="Z578" i="24"/>
  <c r="Y578" i="24"/>
  <c r="S346" i="25"/>
  <c r="K390" i="28"/>
  <c r="N390" i="28" s="1"/>
  <c r="W172" i="24"/>
  <c r="W491" i="24"/>
  <c r="Y462" i="24"/>
  <c r="Z462" i="24"/>
  <c r="Z318" i="24"/>
  <c r="Y318" i="24"/>
  <c r="S637" i="25"/>
  <c r="K711" i="28"/>
  <c r="N711" i="28" s="1"/>
  <c r="W493" i="24"/>
  <c r="Z782" i="24"/>
  <c r="Y782" i="24"/>
  <c r="S405" i="25"/>
  <c r="K455" i="28"/>
  <c r="N455" i="28" s="1"/>
  <c r="Z434" i="24"/>
  <c r="Y434" i="24"/>
  <c r="W813" i="24"/>
  <c r="S377" i="25"/>
  <c r="K424" i="28"/>
  <c r="N424" i="28" s="1"/>
  <c r="S639" i="25"/>
  <c r="K713" i="28"/>
  <c r="N713" i="28" s="1"/>
  <c r="W523" i="24"/>
  <c r="S436" i="25"/>
  <c r="K489" i="28"/>
  <c r="N489" i="28" s="1"/>
  <c r="W467" i="24"/>
  <c r="K267" i="28"/>
  <c r="N267" i="28" s="1"/>
  <c r="S235" i="25"/>
  <c r="W671" i="24"/>
  <c r="S934" i="25"/>
  <c r="K1038" i="28"/>
  <c r="N1038" i="28" s="1"/>
  <c r="S382" i="25"/>
  <c r="K429" i="28"/>
  <c r="N429" i="28" s="1"/>
  <c r="Y672" i="24"/>
  <c r="Z672" i="24"/>
  <c r="Y877" i="24"/>
  <c r="Z877" i="24"/>
  <c r="Y702" i="24"/>
  <c r="Z702" i="24"/>
  <c r="K910" i="28"/>
  <c r="N910" i="28" s="1"/>
  <c r="S818" i="25"/>
  <c r="Z471" i="24"/>
  <c r="Y471" i="24"/>
  <c r="K560" i="28"/>
  <c r="N560" i="28" s="1"/>
  <c r="S501" i="25"/>
  <c r="Y791" i="24"/>
  <c r="Z791" i="24"/>
  <c r="Z849" i="24"/>
  <c r="Y849" i="24"/>
  <c r="Z996" i="24"/>
  <c r="Y996" i="24"/>
  <c r="K626" i="28"/>
  <c r="N626" i="28" s="1"/>
  <c r="S561" i="25"/>
  <c r="Y1057" i="24"/>
  <c r="Z1057" i="24"/>
  <c r="W852" i="24"/>
  <c r="W591" i="24"/>
  <c r="K756" i="28"/>
  <c r="N756" i="28" s="1"/>
  <c r="S679" i="25"/>
  <c r="W883" i="24"/>
  <c r="W766" i="24"/>
  <c r="K1078" i="28"/>
  <c r="N1078" i="28" s="1"/>
  <c r="S971" i="25"/>
  <c r="S767" i="25"/>
  <c r="K853" i="28"/>
  <c r="N853" i="28" s="1"/>
  <c r="W825" i="24"/>
  <c r="S884" i="25"/>
  <c r="K982" i="28"/>
  <c r="N982" i="28" s="1"/>
  <c r="K1112" i="28"/>
  <c r="N1112" i="28" s="1"/>
  <c r="S1002" i="25"/>
  <c r="W1061" i="24"/>
  <c r="Z1149" i="24"/>
  <c r="Y1149" i="24"/>
  <c r="W742" i="24"/>
  <c r="K954" i="28"/>
  <c r="N954" i="28" s="1"/>
  <c r="S859" i="25"/>
  <c r="Z1122" i="24"/>
  <c r="Y1122" i="24"/>
  <c r="Y802" i="24"/>
  <c r="Z802" i="24"/>
  <c r="Z1152" i="24"/>
  <c r="Y1152" i="24"/>
  <c r="K989" i="28"/>
  <c r="N989" i="28" s="1"/>
  <c r="S891" i="25"/>
  <c r="S1010" i="25"/>
  <c r="K1120" i="28"/>
  <c r="N1120" i="28" s="1"/>
  <c r="K992" i="28"/>
  <c r="N992" i="28" s="1"/>
  <c r="S894" i="25"/>
  <c r="W982" i="24"/>
  <c r="Z983" i="24"/>
  <c r="Y983" i="24"/>
  <c r="Y666" i="24"/>
  <c r="Z666" i="24"/>
  <c r="W58" i="24"/>
  <c r="Y174" i="24"/>
  <c r="Z174" i="24"/>
  <c r="W202" i="24"/>
  <c r="Z845" i="24"/>
  <c r="Y845" i="24"/>
  <c r="W962" i="24"/>
  <c r="K695" i="28"/>
  <c r="N695" i="28" s="1"/>
  <c r="S624" i="25"/>
  <c r="S828" i="25"/>
  <c r="K920" i="28"/>
  <c r="N920" i="28" s="1"/>
  <c r="W887" i="24"/>
  <c r="Y1100" i="24"/>
  <c r="Z1100" i="24"/>
  <c r="W66" i="24"/>
  <c r="K245" i="28"/>
  <c r="N245" i="28" s="1"/>
  <c r="S213" i="25"/>
  <c r="W39" i="24"/>
  <c r="W35" i="24"/>
  <c r="S273" i="25"/>
  <c r="K311" i="28"/>
  <c r="N311" i="28" s="1"/>
  <c r="Z394" i="24"/>
  <c r="Y394" i="24"/>
  <c r="Z336" i="24"/>
  <c r="Y336" i="24"/>
  <c r="W279" i="24"/>
  <c r="S394" i="25"/>
  <c r="K444" i="28"/>
  <c r="N444" i="28" s="1"/>
  <c r="Z424" i="24"/>
  <c r="Y424" i="24"/>
  <c r="Y135" i="24"/>
  <c r="Z135" i="24"/>
  <c r="W309" i="24"/>
  <c r="Y396" i="24"/>
  <c r="Z396" i="24"/>
  <c r="K574" i="28"/>
  <c r="S512" i="25"/>
  <c r="P541" i="25"/>
  <c r="L671" i="4" s="1"/>
  <c r="S312" i="25"/>
  <c r="K353" i="28"/>
  <c r="N353" i="28" s="1"/>
  <c r="Z428" i="24"/>
  <c r="Y428" i="24"/>
  <c r="W284" i="24"/>
  <c r="W54" i="24"/>
  <c r="K356" i="28"/>
  <c r="N356" i="28" s="1"/>
  <c r="S315" i="25"/>
  <c r="W316" i="24"/>
  <c r="S606" i="25"/>
  <c r="K677" i="28"/>
  <c r="N677" i="28" s="1"/>
  <c r="Z549" i="24"/>
  <c r="Y549" i="24"/>
  <c r="W143" i="24"/>
  <c r="K326" i="28"/>
  <c r="N326" i="28" s="1"/>
  <c r="S288" i="25"/>
  <c r="Z550" i="24"/>
  <c r="Y550" i="24"/>
  <c r="W666" i="24"/>
  <c r="S812" i="25"/>
  <c r="K904" i="28"/>
  <c r="P841" i="25"/>
  <c r="L1061" i="4" s="1"/>
  <c r="Y465" i="24"/>
  <c r="Z465" i="24"/>
  <c r="W87" i="24"/>
  <c r="Z176" i="24"/>
  <c r="Y176" i="24"/>
  <c r="Y495" i="24"/>
  <c r="Z495" i="24"/>
  <c r="Y639" i="24"/>
  <c r="Z639" i="24"/>
  <c r="Y757" i="24"/>
  <c r="Z757" i="24"/>
  <c r="K843" i="28"/>
  <c r="N843" i="28" s="1"/>
  <c r="S757" i="25"/>
  <c r="W700" i="24"/>
  <c r="S497" i="25"/>
  <c r="K556" i="28"/>
  <c r="N556" i="28" s="1"/>
  <c r="Y934" i="24"/>
  <c r="Z934" i="24"/>
  <c r="S615" i="25"/>
  <c r="K686" i="28"/>
  <c r="N686" i="28" s="1"/>
  <c r="W906" i="24"/>
  <c r="Z413" i="24"/>
  <c r="Y413" i="24"/>
  <c r="W819" i="24"/>
  <c r="Z1083" i="24"/>
  <c r="Y1083" i="24"/>
  <c r="K529" i="28"/>
  <c r="N529" i="28" s="1"/>
  <c r="S473" i="25"/>
  <c r="W1026" i="24"/>
  <c r="S793" i="25"/>
  <c r="K882" i="28"/>
  <c r="N882" i="28" s="1"/>
  <c r="W764" i="24"/>
  <c r="Z1058" i="24"/>
  <c r="Y1058" i="24"/>
  <c r="Z853" i="24"/>
  <c r="Y853" i="24"/>
  <c r="W969" i="24"/>
  <c r="Y651" i="24"/>
  <c r="Z651" i="24"/>
  <c r="W1117" i="24"/>
  <c r="W914" i="24"/>
  <c r="Y855" i="24"/>
  <c r="Z855" i="24"/>
  <c r="Y1060" i="24"/>
  <c r="Z1060" i="24"/>
  <c r="Z1090" i="24"/>
  <c r="Y1090" i="24"/>
  <c r="K793" i="28"/>
  <c r="N793" i="28" s="1"/>
  <c r="S713" i="25"/>
  <c r="W1063" i="24"/>
  <c r="Z832" i="24"/>
  <c r="Y832" i="24"/>
  <c r="K958" i="28"/>
  <c r="N958" i="28" s="1"/>
  <c r="S863" i="25"/>
  <c r="W579" i="24"/>
  <c r="S579" i="25"/>
  <c r="K647" i="28"/>
  <c r="N647" i="28" s="1"/>
  <c r="W725" i="24"/>
  <c r="Z727" i="24"/>
  <c r="Y727" i="24"/>
  <c r="Y640" i="24"/>
  <c r="Z640" i="24"/>
  <c r="W814" i="24"/>
  <c r="Y554" i="24"/>
  <c r="Z554" i="24"/>
  <c r="Z903" i="24"/>
  <c r="Y903" i="24"/>
  <c r="Y681" i="24"/>
  <c r="Z681" i="24"/>
  <c r="W1032" i="24"/>
  <c r="Z1096" i="24"/>
  <c r="Y1096" i="24"/>
  <c r="K146" i="28"/>
  <c r="N146" i="28" s="1"/>
  <c r="S123" i="25"/>
  <c r="W37" i="24"/>
  <c r="Y124" i="24"/>
  <c r="Z124" i="24"/>
  <c r="S68" i="25"/>
  <c r="K85" i="28"/>
  <c r="N85" i="28" s="1"/>
  <c r="Y100" i="24"/>
  <c r="Z100" i="24"/>
  <c r="Y333" i="24"/>
  <c r="Z333" i="24"/>
  <c r="W102" i="24"/>
  <c r="Z276" i="24"/>
  <c r="Y276" i="24"/>
  <c r="W131" i="24"/>
  <c r="S159" i="25"/>
  <c r="K185" i="28"/>
  <c r="N185" i="28" s="1"/>
  <c r="S103" i="25"/>
  <c r="K123" i="28"/>
  <c r="N123" i="28" s="1"/>
  <c r="Z191" i="24"/>
  <c r="Y191" i="24"/>
  <c r="K189" i="28"/>
  <c r="N189" i="28" s="1"/>
  <c r="S163" i="25"/>
  <c r="W250" i="24"/>
  <c r="K93" i="28"/>
  <c r="N93" i="28" s="1"/>
  <c r="S76" i="25"/>
  <c r="S223" i="25"/>
  <c r="K255" i="28"/>
  <c r="N255" i="28" s="1"/>
  <c r="W427" i="24"/>
  <c r="S138" i="25"/>
  <c r="K161" i="28"/>
  <c r="N161" i="28" s="1"/>
  <c r="K675" i="28"/>
  <c r="N675" i="28" s="1"/>
  <c r="S604" i="25"/>
  <c r="S430" i="25"/>
  <c r="K483" i="28"/>
  <c r="N483" i="28" s="1"/>
  <c r="K515" i="28"/>
  <c r="N515" i="28" s="1"/>
  <c r="S459" i="25"/>
  <c r="W199" i="24"/>
  <c r="Z170" i="24"/>
  <c r="Y170" i="24"/>
  <c r="W575" i="24"/>
  <c r="K773" i="28"/>
  <c r="N773" i="28" s="1"/>
  <c r="S693" i="25"/>
  <c r="Y692" i="24"/>
  <c r="Z692" i="24"/>
  <c r="K100" i="28"/>
  <c r="N100" i="28" s="1"/>
  <c r="S83" i="25"/>
  <c r="W142" i="24"/>
  <c r="Z722" i="24"/>
  <c r="Y722" i="24"/>
  <c r="S432" i="25"/>
  <c r="K485" i="28"/>
  <c r="N485" i="28" s="1"/>
  <c r="W724" i="24"/>
  <c r="W942" i="24"/>
  <c r="Z1176" i="24"/>
  <c r="Y1176" i="24"/>
  <c r="Y713" i="24"/>
  <c r="Z713" i="24"/>
  <c r="W95" i="24"/>
  <c r="Y153" i="24"/>
  <c r="Z153" i="24"/>
  <c r="S65" i="25"/>
  <c r="K82" i="28"/>
  <c r="N82" i="28" s="1"/>
  <c r="Y183" i="24"/>
  <c r="Z183" i="24"/>
  <c r="Z214" i="24"/>
  <c r="Y214" i="24"/>
  <c r="S69" i="25"/>
  <c r="K86" i="28"/>
  <c r="N86" i="28" s="1"/>
  <c r="Z156" i="24"/>
  <c r="Y156" i="24"/>
  <c r="W101" i="24"/>
  <c r="W43" i="24"/>
  <c r="Y102" i="24"/>
  <c r="Z102" i="24"/>
  <c r="Y72" i="24"/>
  <c r="Z72" i="24"/>
  <c r="Y392" i="24"/>
  <c r="Z392" i="24"/>
  <c r="Y306" i="24"/>
  <c r="Z306" i="24"/>
  <c r="S307" i="25"/>
  <c r="K348" i="28"/>
  <c r="N348" i="28" s="1"/>
  <c r="S194" i="25"/>
  <c r="K223" i="28"/>
  <c r="N223" i="28" s="1"/>
  <c r="S224" i="25"/>
  <c r="K256" i="28"/>
  <c r="N256" i="28" s="1"/>
  <c r="S485" i="25"/>
  <c r="K544" i="28"/>
  <c r="N544" i="28" s="1"/>
  <c r="Y224" i="24"/>
  <c r="Z224" i="24"/>
  <c r="K642" i="28"/>
  <c r="N642" i="28" s="1"/>
  <c r="S574" i="25"/>
  <c r="S429" i="25"/>
  <c r="K482" i="28"/>
  <c r="N482" i="28" s="1"/>
  <c r="S227" i="25"/>
  <c r="K259" i="28"/>
  <c r="N259" i="28" s="1"/>
  <c r="W314" i="24"/>
  <c r="W518" i="24"/>
  <c r="K228" i="28"/>
  <c r="N228" i="28" s="1"/>
  <c r="S199" i="25"/>
  <c r="W227" i="24"/>
  <c r="Y490" i="24"/>
  <c r="Z490" i="24"/>
  <c r="W606" i="24"/>
  <c r="Z577" i="24"/>
  <c r="Y577" i="24"/>
  <c r="W287" i="24"/>
  <c r="W694" i="24"/>
  <c r="K615" i="28"/>
  <c r="N615" i="28" s="1"/>
  <c r="S550" i="25"/>
  <c r="Z260" i="24"/>
  <c r="Y260" i="24"/>
  <c r="Z753" i="24"/>
  <c r="Y753" i="24"/>
  <c r="Z116" i="24"/>
  <c r="Y116" i="24"/>
  <c r="W319" i="24"/>
  <c r="Y668" i="24"/>
  <c r="Z668" i="24"/>
  <c r="W667" i="24"/>
  <c r="K488" i="28"/>
  <c r="N488" i="28" s="1"/>
  <c r="S435" i="25"/>
  <c r="W581" i="24"/>
  <c r="Y349" i="24"/>
  <c r="Z349" i="24"/>
  <c r="Z553" i="24"/>
  <c r="Y553" i="24"/>
  <c r="S261" i="25"/>
  <c r="K296" i="28"/>
  <c r="N296" i="28" s="1"/>
  <c r="Y377" i="24"/>
  <c r="Z377" i="24"/>
  <c r="Z698" i="24"/>
  <c r="Y698" i="24"/>
  <c r="Z468" i="24"/>
  <c r="Y468" i="24"/>
  <c r="W120" i="24"/>
  <c r="S992" i="25"/>
  <c r="K1102" i="28"/>
  <c r="P1021" i="25"/>
  <c r="L1295" i="4" s="1"/>
  <c r="Y323" i="24"/>
  <c r="Z323" i="24"/>
  <c r="K332" i="28"/>
  <c r="N332" i="28" s="1"/>
  <c r="S294" i="25"/>
  <c r="Z932" i="24"/>
  <c r="Y932" i="24"/>
  <c r="Z994" i="24"/>
  <c r="Y994" i="24"/>
  <c r="S731" i="25"/>
  <c r="K814" i="28"/>
  <c r="N814" i="28" s="1"/>
  <c r="W1052" i="24"/>
  <c r="W1024" i="24"/>
  <c r="Y1052" i="24"/>
  <c r="Z1052" i="24"/>
  <c r="W558" i="24"/>
  <c r="W1112" i="24"/>
  <c r="W822" i="24"/>
  <c r="W910" i="24"/>
  <c r="Y794" i="24"/>
  <c r="Z794" i="24"/>
  <c r="W823" i="24"/>
  <c r="W1116" i="24"/>
  <c r="Z622" i="24"/>
  <c r="Y622" i="24"/>
  <c r="S623" i="25"/>
  <c r="K694" i="28"/>
  <c r="N694" i="28" s="1"/>
  <c r="W1060" i="24"/>
  <c r="S885" i="25"/>
  <c r="K983" i="28"/>
  <c r="N983" i="28" s="1"/>
  <c r="S914" i="25"/>
  <c r="K1015" i="28"/>
  <c r="N1015" i="28" s="1"/>
  <c r="S798" i="25"/>
  <c r="K887" i="28"/>
  <c r="N887" i="28" s="1"/>
  <c r="W653" i="24"/>
  <c r="W828" i="24"/>
  <c r="Y945" i="24"/>
  <c r="Z945" i="24"/>
  <c r="W917" i="24"/>
  <c r="Z743" i="24"/>
  <c r="Y743" i="24"/>
  <c r="Z1093" i="24"/>
  <c r="Y1093" i="24"/>
  <c r="S831" i="25"/>
  <c r="K923" i="28"/>
  <c r="N923" i="28" s="1"/>
  <c r="S833" i="25"/>
  <c r="K925" i="28"/>
  <c r="N925" i="28" s="1"/>
  <c r="W981" i="24"/>
  <c r="W877" i="24"/>
  <c r="S383" i="25"/>
  <c r="K430" i="28"/>
  <c r="N430" i="28" s="1"/>
  <c r="S907" i="25"/>
  <c r="K1008" i="28"/>
  <c r="N1008" i="28" s="1"/>
  <c r="W734" i="24"/>
  <c r="Z1113" i="24"/>
  <c r="Y1113" i="24"/>
  <c r="K1054" i="28"/>
  <c r="N1054" i="28" s="1"/>
  <c r="S950" i="25"/>
  <c r="G1329" i="28"/>
  <c r="J1201" i="24"/>
  <c r="I1329" i="28"/>
  <c r="L1201" i="24"/>
  <c r="F1329" i="28"/>
  <c r="K1201" i="24"/>
  <c r="H1329" i="28"/>
  <c r="W1201" i="24"/>
  <c r="D1329" i="28"/>
  <c r="O1201" i="24"/>
  <c r="H1201" i="24"/>
  <c r="E1329" i="28"/>
  <c r="O1201" i="25"/>
  <c r="N1263" i="28"/>
  <c r="N1296" i="28"/>
  <c r="M1201" i="24"/>
  <c r="J1329" i="28"/>
  <c r="G1201" i="24"/>
  <c r="B1329" i="28"/>
  <c r="D1107" i="24"/>
  <c r="B1108" i="25"/>
  <c r="B448" i="25"/>
  <c r="D447" i="24"/>
  <c r="B605" i="25"/>
  <c r="D605" i="24" s="1"/>
  <c r="B577" i="25"/>
  <c r="D577" i="24" s="1"/>
  <c r="B526" i="25"/>
  <c r="D526" i="24" s="1"/>
  <c r="B549" i="25"/>
  <c r="D549" i="24" s="1"/>
  <c r="B497" i="25"/>
  <c r="D497" i="24" s="1"/>
  <c r="B468" i="25"/>
  <c r="D468" i="24" s="1"/>
  <c r="B633" i="25"/>
  <c r="D633" i="24" s="1"/>
  <c r="K97" i="46" l="1"/>
  <c r="O657" i="46"/>
  <c r="O1048" i="46"/>
  <c r="K488" i="46"/>
  <c r="O920" i="46"/>
  <c r="K358" i="46"/>
  <c r="K402" i="46"/>
  <c r="O876" i="46"/>
  <c r="O788" i="46"/>
  <c r="O1091" i="46"/>
  <c r="O531" i="46"/>
  <c r="K788" i="46"/>
  <c r="O1435" i="46"/>
  <c r="K184" i="46"/>
  <c r="K1263" i="46"/>
  <c r="O488" i="46"/>
  <c r="K831" i="46"/>
  <c r="O358" i="46"/>
  <c r="K1048" i="46"/>
  <c r="O140" i="46"/>
  <c r="O402" i="46"/>
  <c r="K657" i="46"/>
  <c r="K876" i="46"/>
  <c r="K1349" i="46"/>
  <c r="K702" i="46"/>
  <c r="K1134" i="46"/>
  <c r="K963" i="46"/>
  <c r="K314" i="46"/>
  <c r="N147" i="46"/>
  <c r="O184" i="46" s="1"/>
  <c r="O702" i="46"/>
  <c r="O1134" i="46"/>
  <c r="O963" i="46"/>
  <c r="O314" i="46"/>
  <c r="K614" i="46"/>
  <c r="K1435" i="46"/>
  <c r="O1263" i="46"/>
  <c r="K745" i="46"/>
  <c r="O1306" i="46"/>
  <c r="O1349" i="46"/>
  <c r="K1007" i="46"/>
  <c r="K1220" i="46"/>
  <c r="K269" i="46"/>
  <c r="K445" i="46"/>
  <c r="O614" i="46"/>
  <c r="O745" i="46"/>
  <c r="K1306" i="46"/>
  <c r="O1007" i="46"/>
  <c r="O1220" i="46"/>
  <c r="O269" i="46"/>
  <c r="O445" i="46"/>
  <c r="O571" i="46"/>
  <c r="K1091" i="46"/>
  <c r="K920" i="46"/>
  <c r="K1177" i="46"/>
  <c r="K140" i="46"/>
  <c r="K571" i="46"/>
  <c r="O831" i="46"/>
  <c r="O1177" i="46"/>
  <c r="O226" i="46"/>
  <c r="K226" i="46"/>
  <c r="K1564" i="46"/>
  <c r="N1442" i="46"/>
  <c r="O1478" i="46" s="1"/>
  <c r="K1478" i="46"/>
  <c r="K1521" i="46"/>
  <c r="O1521" i="46"/>
  <c r="N1356" i="46"/>
  <c r="O1392" i="46" s="1"/>
  <c r="K1392" i="46"/>
  <c r="L437" i="4"/>
  <c r="K531" i="46"/>
  <c r="O1264" i="28"/>
  <c r="O97" i="46"/>
  <c r="N70" i="28"/>
  <c r="F1347" i="25"/>
  <c r="H1347" i="24" s="1"/>
  <c r="U1345" i="24"/>
  <c r="S1345" i="24"/>
  <c r="R1346" i="24"/>
  <c r="R1345" i="24"/>
  <c r="U1344" i="24"/>
  <c r="V1347" i="24"/>
  <c r="T1347" i="24"/>
  <c r="T1261" i="24"/>
  <c r="S1261" i="24"/>
  <c r="R1261" i="24"/>
  <c r="Q1261" i="24"/>
  <c r="V1261" i="24"/>
  <c r="U1261" i="24"/>
  <c r="T1348" i="24"/>
  <c r="S1348" i="24"/>
  <c r="R1348" i="24"/>
  <c r="V1348" i="24"/>
  <c r="Q1348" i="24"/>
  <c r="U1348" i="24"/>
  <c r="V1346" i="24"/>
  <c r="S1346" i="24"/>
  <c r="V1344" i="24"/>
  <c r="T1346" i="24"/>
  <c r="Q1345" i="24"/>
  <c r="Q1346" i="24"/>
  <c r="T1319" i="24"/>
  <c r="S1319" i="24"/>
  <c r="R1319" i="24"/>
  <c r="Q1319" i="24"/>
  <c r="V1319" i="24"/>
  <c r="U1319" i="24"/>
  <c r="T1290" i="24"/>
  <c r="S1290" i="24"/>
  <c r="R1290" i="24"/>
  <c r="Q1290" i="24"/>
  <c r="V1290" i="24"/>
  <c r="U1290" i="24"/>
  <c r="U1346" i="24"/>
  <c r="S1344" i="24"/>
  <c r="R1344" i="24"/>
  <c r="T1344" i="24"/>
  <c r="Q1344" i="24"/>
  <c r="V1345" i="24"/>
  <c r="R1347" i="24"/>
  <c r="Q1347" i="24"/>
  <c r="T1345" i="24"/>
  <c r="U1347" i="24"/>
  <c r="S1347" i="24"/>
  <c r="Z1313" i="24"/>
  <c r="Z1314" i="24"/>
  <c r="Y1315" i="24"/>
  <c r="W1317" i="24"/>
  <c r="D1321" i="25"/>
  <c r="M1345" i="25"/>
  <c r="O1345" i="24" s="1"/>
  <c r="H1345" i="25"/>
  <c r="J1345" i="24" s="1"/>
  <c r="I1345" i="25"/>
  <c r="K1345" i="24" s="1"/>
  <c r="I1346" i="25"/>
  <c r="K1346" i="24" s="1"/>
  <c r="H1347" i="25"/>
  <c r="J1347" i="24" s="1"/>
  <c r="E1347" i="25"/>
  <c r="G1347" i="24" s="1"/>
  <c r="H1346" i="25"/>
  <c r="J1346" i="24" s="1"/>
  <c r="G1345" i="25"/>
  <c r="I1345" i="24" s="1"/>
  <c r="X1345" i="24" s="1"/>
  <c r="K1344" i="25"/>
  <c r="M1344" i="24" s="1"/>
  <c r="L1345" i="25"/>
  <c r="N1345" i="24" s="1"/>
  <c r="E1346" i="25"/>
  <c r="G1346" i="24" s="1"/>
  <c r="I1344" i="25"/>
  <c r="K1344" i="24" s="1"/>
  <c r="Y1316" i="24"/>
  <c r="Z1316" i="24"/>
  <c r="O1316" i="25"/>
  <c r="S1316" i="25" s="1"/>
  <c r="H1316" i="24"/>
  <c r="J1347" i="25"/>
  <c r="L1347" i="24" s="1"/>
  <c r="W1318" i="24"/>
  <c r="M1344" i="25"/>
  <c r="O1344" i="24" s="1"/>
  <c r="L1344" i="25"/>
  <c r="N1344" i="24" s="1"/>
  <c r="G1343" i="25"/>
  <c r="I1343" i="24" s="1"/>
  <c r="X1343" i="24" s="1"/>
  <c r="H1344" i="25"/>
  <c r="J1344" i="24" s="1"/>
  <c r="K1348" i="25"/>
  <c r="M1348" i="24" s="1"/>
  <c r="I1347" i="25"/>
  <c r="K1347" i="24" s="1"/>
  <c r="E1320" i="25"/>
  <c r="G1320" i="24" s="1"/>
  <c r="F1320" i="24"/>
  <c r="J1320" i="25"/>
  <c r="L1320" i="24" s="1"/>
  <c r="M1320" i="25"/>
  <c r="O1320" i="24" s="1"/>
  <c r="G1320" i="25"/>
  <c r="I1320" i="24" s="1"/>
  <c r="X1320" i="24" s="1"/>
  <c r="L1320" i="25"/>
  <c r="N1320" i="24" s="1"/>
  <c r="I1320" i="25"/>
  <c r="K1320" i="24" s="1"/>
  <c r="F1320" i="25"/>
  <c r="H1320" i="25"/>
  <c r="J1320" i="24" s="1"/>
  <c r="K1320" i="25"/>
  <c r="M1320" i="24" s="1"/>
  <c r="Y1318" i="24"/>
  <c r="Z1318" i="24"/>
  <c r="J1346" i="25"/>
  <c r="L1346" i="24" s="1"/>
  <c r="K1347" i="25"/>
  <c r="M1347" i="24" s="1"/>
  <c r="K1345" i="25"/>
  <c r="M1345" i="24" s="1"/>
  <c r="L1346" i="25"/>
  <c r="N1346" i="24" s="1"/>
  <c r="G1349" i="25"/>
  <c r="I1349" i="24" s="1"/>
  <c r="X1349" i="24" s="1"/>
  <c r="F1349" i="24"/>
  <c r="I1349" i="25"/>
  <c r="K1349" i="24" s="1"/>
  <c r="J1349" i="25"/>
  <c r="L1349" i="24" s="1"/>
  <c r="H1349" i="25"/>
  <c r="J1349" i="24" s="1"/>
  <c r="F1349" i="25"/>
  <c r="H1349" i="24" s="1"/>
  <c r="K1349" i="25"/>
  <c r="E1349" i="25"/>
  <c r="G1349" i="24" s="1"/>
  <c r="M1349" i="25"/>
  <c r="O1349" i="24" s="1"/>
  <c r="L1349" i="25"/>
  <c r="N1349" i="24" s="1"/>
  <c r="L1348" i="25"/>
  <c r="N1348" i="24" s="1"/>
  <c r="E1348" i="25"/>
  <c r="G1348" i="24" s="1"/>
  <c r="W1316" i="24"/>
  <c r="M1347" i="25"/>
  <c r="O1347" i="24" s="1"/>
  <c r="F1436" i="24"/>
  <c r="G1344" i="25"/>
  <c r="I1344" i="24" s="1"/>
  <c r="X1344" i="24" s="1"/>
  <c r="F1344" i="25"/>
  <c r="E1344" i="25"/>
  <c r="G1344" i="24" s="1"/>
  <c r="C1758" i="4"/>
  <c r="D1350" i="25"/>
  <c r="F1494" i="24"/>
  <c r="M1348" i="25"/>
  <c r="O1348" i="24" s="1"/>
  <c r="O1317" i="25"/>
  <c r="S1317" i="25" s="1"/>
  <c r="H1317" i="24"/>
  <c r="O1319" i="25"/>
  <c r="S1319" i="25" s="1"/>
  <c r="H1319" i="24"/>
  <c r="O1315" i="25"/>
  <c r="S1315" i="25" s="1"/>
  <c r="J1315" i="24"/>
  <c r="E1345" i="25"/>
  <c r="G1345" i="24" s="1"/>
  <c r="J1345" i="25"/>
  <c r="L1345" i="24" s="1"/>
  <c r="D1437" i="25"/>
  <c r="D1495" i="25"/>
  <c r="I1348" i="25"/>
  <c r="K1348" i="24" s="1"/>
  <c r="F1378" i="24"/>
  <c r="W1319" i="24"/>
  <c r="W1315" i="24"/>
  <c r="W1290" i="24"/>
  <c r="K1346" i="25"/>
  <c r="M1346" i="24" s="1"/>
  <c r="Z1319" i="24"/>
  <c r="Y1319" i="24"/>
  <c r="F1465" i="24"/>
  <c r="O1261" i="25"/>
  <c r="S1261" i="25" s="1"/>
  <c r="M1261" i="24"/>
  <c r="O1318" i="25"/>
  <c r="S1318" i="25" s="1"/>
  <c r="H1318" i="24"/>
  <c r="F1407" i="24"/>
  <c r="F1346" i="25"/>
  <c r="Y1317" i="24"/>
  <c r="Z1317" i="24"/>
  <c r="F1345" i="25"/>
  <c r="Y1290" i="24"/>
  <c r="Z1290" i="24"/>
  <c r="F1348" i="25"/>
  <c r="H1348" i="25"/>
  <c r="J1348" i="24" s="1"/>
  <c r="D1379" i="25"/>
  <c r="G1347" i="25"/>
  <c r="I1347" i="24" s="1"/>
  <c r="X1347" i="24" s="1"/>
  <c r="D1466" i="25"/>
  <c r="W1261" i="24"/>
  <c r="Y1261" i="24"/>
  <c r="Z1261" i="24"/>
  <c r="M1346" i="25"/>
  <c r="O1346" i="24" s="1"/>
  <c r="D1408" i="25"/>
  <c r="G1346" i="25"/>
  <c r="I1346" i="24" s="1"/>
  <c r="X1346" i="24" s="1"/>
  <c r="G1291" i="25"/>
  <c r="I1291" i="24" s="1"/>
  <c r="X1291" i="24" s="1"/>
  <c r="F1291" i="24"/>
  <c r="F1291" i="25"/>
  <c r="H1291" i="24" s="1"/>
  <c r="J1291" i="25"/>
  <c r="L1291" i="24" s="1"/>
  <c r="K1291" i="25"/>
  <c r="M1291" i="24" s="1"/>
  <c r="E1291" i="25"/>
  <c r="G1291" i="24" s="1"/>
  <c r="H1291" i="25"/>
  <c r="M1291" i="25"/>
  <c r="O1291" i="24" s="1"/>
  <c r="L1291" i="25"/>
  <c r="N1291" i="24" s="1"/>
  <c r="I1291" i="25"/>
  <c r="K1291" i="24" s="1"/>
  <c r="O1290" i="25"/>
  <c r="S1290" i="25" s="1"/>
  <c r="H1290" i="24"/>
  <c r="G1348" i="25"/>
  <c r="I1348" i="24" s="1"/>
  <c r="X1348" i="24" s="1"/>
  <c r="J1348" i="25"/>
  <c r="L1348" i="24" s="1"/>
  <c r="O1297" i="28"/>
  <c r="K1297" i="28"/>
  <c r="K1264" i="28"/>
  <c r="N75" i="28"/>
  <c r="N1102" i="28"/>
  <c r="O1132" i="28" s="1"/>
  <c r="K1132" i="28"/>
  <c r="N739" i="28"/>
  <c r="O769" i="28" s="1"/>
  <c r="K769" i="28"/>
  <c r="N1201" i="28"/>
  <c r="O1231" i="28" s="1"/>
  <c r="K1231" i="28"/>
  <c r="N541" i="28"/>
  <c r="O571" i="28" s="1"/>
  <c r="K571" i="28"/>
  <c r="N673" i="28"/>
  <c r="O703" i="28" s="1"/>
  <c r="K703" i="28"/>
  <c r="N772" i="28"/>
  <c r="O802" i="28" s="1"/>
  <c r="K802" i="28"/>
  <c r="N1135" i="28"/>
  <c r="O1165" i="28" s="1"/>
  <c r="K1165" i="28"/>
  <c r="N574" i="28"/>
  <c r="O604" i="28" s="1"/>
  <c r="K604" i="28"/>
  <c r="N838" i="28"/>
  <c r="O868" i="28" s="1"/>
  <c r="K868" i="28"/>
  <c r="N442" i="28"/>
  <c r="O472" i="28" s="1"/>
  <c r="K472" i="28"/>
  <c r="N409" i="28"/>
  <c r="O439" i="28" s="1"/>
  <c r="K439" i="28"/>
  <c r="N805" i="28"/>
  <c r="O835" i="28" s="1"/>
  <c r="K835" i="28"/>
  <c r="N277" i="28"/>
  <c r="O307" i="28" s="1"/>
  <c r="K307" i="28"/>
  <c r="N937" i="28"/>
  <c r="O967" i="28" s="1"/>
  <c r="K967" i="28"/>
  <c r="N112" i="28"/>
  <c r="O142" i="28" s="1"/>
  <c r="K142" i="28"/>
  <c r="N1168" i="28"/>
  <c r="O1198" i="28" s="1"/>
  <c r="K1198" i="28"/>
  <c r="N145" i="28"/>
  <c r="O175" i="28" s="1"/>
  <c r="K175" i="28"/>
  <c r="N178" i="28"/>
  <c r="O208" i="28" s="1"/>
  <c r="K208" i="28"/>
  <c r="N640" i="28"/>
  <c r="O670" i="28" s="1"/>
  <c r="K670" i="28"/>
  <c r="N607" i="28"/>
  <c r="O637" i="28" s="1"/>
  <c r="K637" i="28"/>
  <c r="N904" i="28"/>
  <c r="O934" i="28" s="1"/>
  <c r="K934" i="28"/>
  <c r="N244" i="28"/>
  <c r="O274" i="28" s="1"/>
  <c r="K274" i="28"/>
  <c r="N79" i="28"/>
  <c r="O109" i="28" s="1"/>
  <c r="K109" i="28"/>
  <c r="N508" i="28"/>
  <c r="O538" i="28" s="1"/>
  <c r="K538" i="28"/>
  <c r="N343" i="28"/>
  <c r="O373" i="28" s="1"/>
  <c r="K373" i="28"/>
  <c r="N1003" i="28"/>
  <c r="O1033" i="28" s="1"/>
  <c r="K1033" i="28"/>
  <c r="N47" i="28"/>
  <c r="K76" i="28"/>
  <c r="N211" i="28"/>
  <c r="O241" i="28" s="1"/>
  <c r="K241" i="28"/>
  <c r="N376" i="28"/>
  <c r="O406" i="28" s="1"/>
  <c r="K406" i="28"/>
  <c r="N475" i="28"/>
  <c r="O505" i="28" s="1"/>
  <c r="K505" i="28"/>
  <c r="N310" i="28"/>
  <c r="O340" i="28" s="1"/>
  <c r="K340" i="28"/>
  <c r="N970" i="28"/>
  <c r="O1000" i="28" s="1"/>
  <c r="K1000" i="28"/>
  <c r="N1036" i="28"/>
  <c r="O1066" i="28" s="1"/>
  <c r="K1066" i="28"/>
  <c r="N1069" i="28"/>
  <c r="O1099" i="28" s="1"/>
  <c r="K1099" i="28"/>
  <c r="N871" i="28"/>
  <c r="O901" i="28" s="1"/>
  <c r="K901" i="28"/>
  <c r="N706" i="28"/>
  <c r="O736" i="28" s="1"/>
  <c r="K736" i="28"/>
  <c r="Z1201" i="24"/>
  <c r="Y1201" i="24"/>
  <c r="K1329" i="28"/>
  <c r="P1201" i="25"/>
  <c r="B1109" i="25"/>
  <c r="D1108" i="24"/>
  <c r="B449" i="25"/>
  <c r="D448" i="24"/>
  <c r="B469" i="25"/>
  <c r="D469" i="24" s="1"/>
  <c r="B498" i="25"/>
  <c r="D498" i="24" s="1"/>
  <c r="B527" i="25"/>
  <c r="D527" i="24" s="1"/>
  <c r="B578" i="25"/>
  <c r="D578" i="24" s="1"/>
  <c r="B606" i="25"/>
  <c r="D606" i="24" s="1"/>
  <c r="B634" i="25"/>
  <c r="D634" i="24" s="1"/>
  <c r="B550" i="25"/>
  <c r="D550" i="24" s="1"/>
  <c r="O6" i="46" l="1"/>
  <c r="T1378" i="24"/>
  <c r="S1378" i="24"/>
  <c r="R1378" i="24"/>
  <c r="Q1378" i="24"/>
  <c r="V1378" i="24"/>
  <c r="U1378" i="24"/>
  <c r="Q1375" i="24"/>
  <c r="U1374" i="24"/>
  <c r="R1376" i="24"/>
  <c r="S1377" i="24"/>
  <c r="I1375" i="25"/>
  <c r="K1375" i="24" s="1"/>
  <c r="Y1375" i="24" s="1"/>
  <c r="S1375" i="24"/>
  <c r="T1374" i="24"/>
  <c r="V1375" i="24"/>
  <c r="R1374" i="24"/>
  <c r="U1376" i="24"/>
  <c r="U1375" i="24"/>
  <c r="Q1376" i="24"/>
  <c r="T1377" i="24"/>
  <c r="Q1374" i="24"/>
  <c r="V1377" i="24"/>
  <c r="T1320" i="24"/>
  <c r="S1320" i="24"/>
  <c r="R1320" i="24"/>
  <c r="Q1320" i="24"/>
  <c r="V1320" i="24"/>
  <c r="U1320" i="24"/>
  <c r="V1376" i="24"/>
  <c r="T1375" i="24"/>
  <c r="T1291" i="24"/>
  <c r="S1291" i="24"/>
  <c r="R1291" i="24"/>
  <c r="V1291" i="24"/>
  <c r="Q1291" i="24"/>
  <c r="U1291" i="24"/>
  <c r="R1375" i="24"/>
  <c r="V1374" i="24"/>
  <c r="S1376" i="24"/>
  <c r="Q1377" i="24"/>
  <c r="T1349" i="24"/>
  <c r="S1349" i="24"/>
  <c r="R1349" i="24"/>
  <c r="Q1349" i="24"/>
  <c r="V1349" i="24"/>
  <c r="U1349" i="24"/>
  <c r="T1376" i="24"/>
  <c r="S1374" i="24"/>
  <c r="U1377" i="24"/>
  <c r="R1377" i="24"/>
  <c r="H1377" i="25"/>
  <c r="J1377" i="24" s="1"/>
  <c r="I1373" i="25"/>
  <c r="K1373" i="24" s="1"/>
  <c r="Y1373" i="24" s="1"/>
  <c r="L1374" i="25"/>
  <c r="N1374" i="24" s="1"/>
  <c r="K1378" i="25"/>
  <c r="M1378" i="24" s="1"/>
  <c r="J1378" i="25"/>
  <c r="L1378" i="24" s="1"/>
  <c r="I1377" i="25"/>
  <c r="K1377" i="24" s="1"/>
  <c r="Y1377" i="24" s="1"/>
  <c r="M1378" i="25"/>
  <c r="O1378" i="24" s="1"/>
  <c r="L1377" i="25"/>
  <c r="N1377" i="24" s="1"/>
  <c r="G1373" i="25"/>
  <c r="I1373" i="24" s="1"/>
  <c r="X1373" i="24" s="1"/>
  <c r="M1376" i="25"/>
  <c r="O1376" i="24" s="1"/>
  <c r="L1376" i="25"/>
  <c r="N1376" i="24" s="1"/>
  <c r="I1374" i="25"/>
  <c r="K1374" i="24" s="1"/>
  <c r="Y1374" i="24" s="1"/>
  <c r="K1377" i="25"/>
  <c r="M1377" i="24" s="1"/>
  <c r="F1374" i="25"/>
  <c r="H1374" i="24" s="1"/>
  <c r="H1378" i="25"/>
  <c r="J1378" i="24" s="1"/>
  <c r="L1378" i="25"/>
  <c r="N1378" i="24" s="1"/>
  <c r="G1374" i="25"/>
  <c r="I1374" i="24" s="1"/>
  <c r="M1377" i="25"/>
  <c r="O1377" i="24" s="1"/>
  <c r="F1376" i="25"/>
  <c r="H1376" i="24" s="1"/>
  <c r="I1378" i="25"/>
  <c r="K1378" i="24" s="1"/>
  <c r="Z1378" i="24" s="1"/>
  <c r="J1376" i="25"/>
  <c r="L1376" i="24" s="1"/>
  <c r="M1374" i="25"/>
  <c r="O1374" i="24" s="1"/>
  <c r="J1374" i="25"/>
  <c r="L1374" i="24" s="1"/>
  <c r="G1378" i="25"/>
  <c r="I1378" i="24" s="1"/>
  <c r="X1378" i="24" s="1"/>
  <c r="E1378" i="25"/>
  <c r="G1378" i="24" s="1"/>
  <c r="E1374" i="25"/>
  <c r="G1374" i="24" s="1"/>
  <c r="G1375" i="25"/>
  <c r="I1375" i="24" s="1"/>
  <c r="F1378" i="25"/>
  <c r="H1378" i="24" s="1"/>
  <c r="E1377" i="25"/>
  <c r="G1377" i="24" s="1"/>
  <c r="K1374" i="25"/>
  <c r="M1374" i="24" s="1"/>
  <c r="E1375" i="25"/>
  <c r="G1375" i="24" s="1"/>
  <c r="D1467" i="25"/>
  <c r="E1408" i="25"/>
  <c r="G1408" i="24" s="1"/>
  <c r="D1380" i="25"/>
  <c r="F1408" i="24"/>
  <c r="F1466" i="24"/>
  <c r="H1346" i="24"/>
  <c r="O1346" i="25"/>
  <c r="S1346" i="25" s="1"/>
  <c r="Y1349" i="24"/>
  <c r="Z1349" i="24"/>
  <c r="W1343" i="24"/>
  <c r="J1375" i="25"/>
  <c r="L1375" i="24" s="1"/>
  <c r="H1374" i="25"/>
  <c r="J1374" i="24" s="1"/>
  <c r="D1409" i="25"/>
  <c r="Y1345" i="24"/>
  <c r="Z1345" i="24"/>
  <c r="O1291" i="25"/>
  <c r="S1291" i="25" s="1"/>
  <c r="J1291" i="24"/>
  <c r="I1350" i="25"/>
  <c r="K1350" i="24" s="1"/>
  <c r="F1350" i="24"/>
  <c r="E1350" i="25"/>
  <c r="G1350" i="24" s="1"/>
  <c r="F1350" i="25"/>
  <c r="H1350" i="24" s="1"/>
  <c r="H1350" i="25"/>
  <c r="J1350" i="25"/>
  <c r="L1350" i="24" s="1"/>
  <c r="K1350" i="25"/>
  <c r="M1350" i="24" s="1"/>
  <c r="L1350" i="25"/>
  <c r="N1350" i="24" s="1"/>
  <c r="M1350" i="25"/>
  <c r="O1350" i="24" s="1"/>
  <c r="G1350" i="25"/>
  <c r="I1350" i="24" s="1"/>
  <c r="X1350" i="24" s="1"/>
  <c r="W1344" i="24"/>
  <c r="W1347" i="24"/>
  <c r="H1348" i="24"/>
  <c r="O1348" i="25"/>
  <c r="S1348" i="25" s="1"/>
  <c r="Z1348" i="24"/>
  <c r="Y1348" i="24"/>
  <c r="D1351" i="25"/>
  <c r="G1376" i="25"/>
  <c r="I1376" i="24" s="1"/>
  <c r="X1376" i="24" s="1"/>
  <c r="O1349" i="25"/>
  <c r="S1349" i="25" s="1"/>
  <c r="M1349" i="24"/>
  <c r="W1349" i="24"/>
  <c r="H1320" i="24"/>
  <c r="O1320" i="25"/>
  <c r="S1320" i="25" s="1"/>
  <c r="K1375" i="25"/>
  <c r="M1375" i="24" s="1"/>
  <c r="M1375" i="25"/>
  <c r="O1375" i="24" s="1"/>
  <c r="W1291" i="24"/>
  <c r="W1346" i="24"/>
  <c r="F1495" i="24"/>
  <c r="F1437" i="24"/>
  <c r="O1344" i="25"/>
  <c r="S1344" i="25" s="1"/>
  <c r="H1344" i="24"/>
  <c r="Z1320" i="24"/>
  <c r="Y1320" i="24"/>
  <c r="Z1344" i="24"/>
  <c r="Y1344" i="24"/>
  <c r="K1376" i="25"/>
  <c r="M1376" i="24" s="1"/>
  <c r="I1376" i="25"/>
  <c r="K1376" i="24" s="1"/>
  <c r="H1376" i="25"/>
  <c r="J1376" i="24" s="1"/>
  <c r="H1321" i="25"/>
  <c r="J1321" i="24" s="1"/>
  <c r="F1321" i="24"/>
  <c r="J1321" i="25"/>
  <c r="L1321" i="24" s="1"/>
  <c r="K1321" i="25"/>
  <c r="M1321" i="24" s="1"/>
  <c r="G1321" i="25"/>
  <c r="I1321" i="24" s="1"/>
  <c r="X1321" i="24" s="1"/>
  <c r="M1321" i="25"/>
  <c r="O1321" i="24" s="1"/>
  <c r="E1321" i="25"/>
  <c r="G1321" i="24" s="1"/>
  <c r="F1321" i="25"/>
  <c r="I1321" i="25"/>
  <c r="K1321" i="24" s="1"/>
  <c r="L1321" i="25"/>
  <c r="N1321" i="24" s="1"/>
  <c r="D1496" i="25"/>
  <c r="D1438" i="25"/>
  <c r="F1377" i="25"/>
  <c r="Y1347" i="24"/>
  <c r="Z1347" i="24"/>
  <c r="L1375" i="25"/>
  <c r="N1375" i="24" s="1"/>
  <c r="W1345" i="24"/>
  <c r="E1376" i="25"/>
  <c r="G1376" i="24" s="1"/>
  <c r="F1375" i="25"/>
  <c r="H1375" i="24" s="1"/>
  <c r="F1379" i="24"/>
  <c r="F1379" i="25"/>
  <c r="M1379" i="25"/>
  <c r="O1379" i="24" s="1"/>
  <c r="G1379" i="25"/>
  <c r="I1379" i="24" s="1"/>
  <c r="X1379" i="24" s="1"/>
  <c r="H1379" i="25"/>
  <c r="J1379" i="24" s="1"/>
  <c r="E1379" i="25"/>
  <c r="G1379" i="24" s="1"/>
  <c r="K1379" i="25"/>
  <c r="M1379" i="24" s="1"/>
  <c r="I1379" i="25"/>
  <c r="K1379" i="24" s="1"/>
  <c r="J1379" i="25"/>
  <c r="L1379" i="24" s="1"/>
  <c r="L1379" i="25"/>
  <c r="N1379" i="24" s="1"/>
  <c r="Z1291" i="24"/>
  <c r="Y1291" i="24"/>
  <c r="W1348" i="24"/>
  <c r="H1345" i="24"/>
  <c r="O1345" i="25"/>
  <c r="S1345" i="25" s="1"/>
  <c r="G1377" i="25"/>
  <c r="I1377" i="24" s="1"/>
  <c r="X1377" i="24" s="1"/>
  <c r="J1377" i="25"/>
  <c r="L1377" i="24" s="1"/>
  <c r="W1320" i="24"/>
  <c r="H1375" i="25"/>
  <c r="Z1346" i="24"/>
  <c r="Y1346" i="24"/>
  <c r="O1347" i="25"/>
  <c r="S1347" i="25" s="1"/>
  <c r="O76" i="28"/>
  <c r="L7" i="28"/>
  <c r="L1529" i="4"/>
  <c r="B5" i="4"/>
  <c r="L7" i="46" s="1"/>
  <c r="N1329" i="28"/>
  <c r="O1330" i="28" s="1"/>
  <c r="K1330" i="28"/>
  <c r="B1110" i="25"/>
  <c r="D1110" i="24" s="1"/>
  <c r="D1109" i="24"/>
  <c r="B450" i="25"/>
  <c r="D450" i="24" s="1"/>
  <c r="D449" i="24"/>
  <c r="B551" i="25"/>
  <c r="D551" i="24" s="1"/>
  <c r="B635" i="25"/>
  <c r="D635" i="24" s="1"/>
  <c r="B579" i="25"/>
  <c r="D579" i="24" s="1"/>
  <c r="B499" i="25"/>
  <c r="D499" i="24" s="1"/>
  <c r="B607" i="25"/>
  <c r="D607" i="24" s="1"/>
  <c r="B528" i="25"/>
  <c r="D528" i="24" s="1"/>
  <c r="B470" i="25"/>
  <c r="D470" i="24" s="1"/>
  <c r="B663" i="25"/>
  <c r="D663" i="24" s="1"/>
  <c r="O9" i="46" l="1"/>
  <c r="O10" i="46" s="1"/>
  <c r="W1375" i="24"/>
  <c r="X1375" i="24"/>
  <c r="W1374" i="24"/>
  <c r="X1374" i="24"/>
  <c r="G1407" i="25"/>
  <c r="I1407" i="24" s="1"/>
  <c r="L1405" i="25"/>
  <c r="N1405" i="24" s="1"/>
  <c r="U1405" i="24"/>
  <c r="T1406" i="24"/>
  <c r="Q1406" i="24"/>
  <c r="R1403" i="24"/>
  <c r="Z1375" i="24"/>
  <c r="V1407" i="24"/>
  <c r="V1406" i="24"/>
  <c r="S1406" i="24"/>
  <c r="S1407" i="24"/>
  <c r="T1404" i="24"/>
  <c r="V1405" i="24"/>
  <c r="R1404" i="24"/>
  <c r="U1403" i="24"/>
  <c r="Q1404" i="24"/>
  <c r="Q1403" i="24"/>
  <c r="T1379" i="24"/>
  <c r="S1379" i="24"/>
  <c r="R1379" i="24"/>
  <c r="V1379" i="24"/>
  <c r="Q1379" i="24"/>
  <c r="U1379" i="24"/>
  <c r="U1404" i="24"/>
  <c r="U1406" i="24"/>
  <c r="Q1407" i="24"/>
  <c r="U1407" i="24"/>
  <c r="R1407" i="24"/>
  <c r="S1405" i="24"/>
  <c r="R1406" i="24"/>
  <c r="V1404" i="24"/>
  <c r="T1407" i="24"/>
  <c r="R1405" i="24"/>
  <c r="S1404" i="24"/>
  <c r="T1321" i="24"/>
  <c r="R1321" i="24"/>
  <c r="S1321" i="24"/>
  <c r="Q1321" i="24"/>
  <c r="V1321" i="24"/>
  <c r="U1321" i="24"/>
  <c r="T1408" i="24"/>
  <c r="S1408" i="24"/>
  <c r="R1408" i="24"/>
  <c r="Q1408" i="24"/>
  <c r="V1408" i="24"/>
  <c r="U1408" i="24"/>
  <c r="Q1405" i="24"/>
  <c r="T1405" i="24"/>
  <c r="T1350" i="24"/>
  <c r="S1350" i="24"/>
  <c r="R1350" i="24"/>
  <c r="Q1350" i="24"/>
  <c r="V1350" i="24"/>
  <c r="U1350" i="24"/>
  <c r="Z1373" i="24"/>
  <c r="G1408" i="25"/>
  <c r="I1408" i="24" s="1"/>
  <c r="F1406" i="25"/>
  <c r="H1406" i="24" s="1"/>
  <c r="L1403" i="25"/>
  <c r="N1403" i="24" s="1"/>
  <c r="I1404" i="25"/>
  <c r="K1404" i="24" s="1"/>
  <c r="Y1404" i="24" s="1"/>
  <c r="M1405" i="25"/>
  <c r="O1405" i="24" s="1"/>
  <c r="Z1377" i="24"/>
  <c r="Y1378" i="24"/>
  <c r="W1378" i="24"/>
  <c r="Z1374" i="24"/>
  <c r="W1373" i="24"/>
  <c r="O1378" i="25"/>
  <c r="S1378" i="25" s="1"/>
  <c r="O1374" i="25"/>
  <c r="S1374" i="25" s="1"/>
  <c r="H1404" i="25"/>
  <c r="J1404" i="24" s="1"/>
  <c r="J1405" i="25"/>
  <c r="L1405" i="24" s="1"/>
  <c r="D1497" i="25"/>
  <c r="Z1321" i="24"/>
  <c r="Y1321" i="24"/>
  <c r="L1406" i="25"/>
  <c r="N1406" i="24" s="1"/>
  <c r="E1351" i="25"/>
  <c r="G1351" i="24" s="1"/>
  <c r="F1351" i="24"/>
  <c r="J1351" i="25"/>
  <c r="L1351" i="24" s="1"/>
  <c r="F1351" i="25"/>
  <c r="K1351" i="25"/>
  <c r="M1351" i="24" s="1"/>
  <c r="H1351" i="25"/>
  <c r="J1351" i="24" s="1"/>
  <c r="G1351" i="25"/>
  <c r="I1351" i="24" s="1"/>
  <c r="X1351" i="24" s="1"/>
  <c r="I1351" i="25"/>
  <c r="K1351" i="24" s="1"/>
  <c r="M1351" i="25"/>
  <c r="O1351" i="24" s="1"/>
  <c r="L1351" i="25"/>
  <c r="N1351" i="24" s="1"/>
  <c r="H1405" i="25"/>
  <c r="J1405" i="24" s="1"/>
  <c r="M1408" i="25"/>
  <c r="O1408" i="24" s="1"/>
  <c r="J1408" i="25"/>
  <c r="L1408" i="24" s="1"/>
  <c r="F1380" i="25"/>
  <c r="F1380" i="24"/>
  <c r="G1380" i="25"/>
  <c r="I1380" i="24" s="1"/>
  <c r="X1380" i="24" s="1"/>
  <c r="H1380" i="25"/>
  <c r="J1380" i="24" s="1"/>
  <c r="I1380" i="25"/>
  <c r="K1380" i="24" s="1"/>
  <c r="E1380" i="25"/>
  <c r="G1380" i="24" s="1"/>
  <c r="M1380" i="25"/>
  <c r="O1380" i="24" s="1"/>
  <c r="J1380" i="25"/>
  <c r="L1380" i="24" s="1"/>
  <c r="K1380" i="25"/>
  <c r="M1380" i="24" s="1"/>
  <c r="L1380" i="25"/>
  <c r="N1380" i="24" s="1"/>
  <c r="G1406" i="25"/>
  <c r="I1406" i="24" s="1"/>
  <c r="X1406" i="24" s="1"/>
  <c r="Y1350" i="24"/>
  <c r="Z1350" i="24"/>
  <c r="E1405" i="25"/>
  <c r="G1405" i="24" s="1"/>
  <c r="I1408" i="25"/>
  <c r="K1408" i="24" s="1"/>
  <c r="F1467" i="24"/>
  <c r="O1321" i="25"/>
  <c r="S1321" i="25" s="1"/>
  <c r="H1321" i="24"/>
  <c r="W1376" i="24"/>
  <c r="D1381" i="25"/>
  <c r="F1404" i="25"/>
  <c r="L1407" i="25"/>
  <c r="N1407" i="24" s="1"/>
  <c r="M1407" i="25"/>
  <c r="O1407" i="24" s="1"/>
  <c r="H1406" i="25"/>
  <c r="J1406" i="24" s="1"/>
  <c r="H1407" i="25"/>
  <c r="J1407" i="24" s="1"/>
  <c r="K1406" i="25"/>
  <c r="M1406" i="24" s="1"/>
  <c r="E1406" i="25"/>
  <c r="G1406" i="24" s="1"/>
  <c r="K1405" i="25"/>
  <c r="W1379" i="24"/>
  <c r="O1375" i="25"/>
  <c r="S1375" i="25" s="1"/>
  <c r="J1375" i="24"/>
  <c r="W1377" i="24"/>
  <c r="G1405" i="25"/>
  <c r="I1405" i="24" s="1"/>
  <c r="X1405" i="24" s="1"/>
  <c r="F1438" i="24"/>
  <c r="E1407" i="25"/>
  <c r="G1407" i="24" s="1"/>
  <c r="Y1376" i="24"/>
  <c r="Z1376" i="24"/>
  <c r="H1409" i="25"/>
  <c r="J1409" i="24" s="1"/>
  <c r="F1409" i="24"/>
  <c r="G1409" i="25"/>
  <c r="I1409" i="24" s="1"/>
  <c r="X1409" i="24" s="1"/>
  <c r="I1409" i="25"/>
  <c r="K1409" i="24" s="1"/>
  <c r="J1409" i="25"/>
  <c r="L1409" i="24" s="1"/>
  <c r="F1409" i="25"/>
  <c r="E1409" i="25"/>
  <c r="G1409" i="24" s="1"/>
  <c r="K1409" i="25"/>
  <c r="M1409" i="24" s="1"/>
  <c r="M1409" i="25"/>
  <c r="O1409" i="24" s="1"/>
  <c r="L1409" i="25"/>
  <c r="N1409" i="24" s="1"/>
  <c r="K1408" i="25"/>
  <c r="M1408" i="24" s="1"/>
  <c r="D1468" i="25"/>
  <c r="O1377" i="25"/>
  <c r="S1377" i="25" s="1"/>
  <c r="H1377" i="24"/>
  <c r="M1406" i="25"/>
  <c r="O1406" i="24" s="1"/>
  <c r="F1405" i="25"/>
  <c r="H1405" i="24" s="1"/>
  <c r="I1406" i="25"/>
  <c r="K1406" i="24" s="1"/>
  <c r="I1407" i="25"/>
  <c r="K1407" i="24" s="1"/>
  <c r="Y1379" i="24"/>
  <c r="Z1379" i="24"/>
  <c r="O1379" i="25"/>
  <c r="S1379" i="25" s="1"/>
  <c r="H1379" i="24"/>
  <c r="D1439" i="25"/>
  <c r="W1321" i="24"/>
  <c r="L1404" i="25"/>
  <c r="N1404" i="24" s="1"/>
  <c r="E1404" i="25"/>
  <c r="G1404" i="24" s="1"/>
  <c r="O1350" i="25"/>
  <c r="S1350" i="25" s="1"/>
  <c r="J1350" i="24"/>
  <c r="D1410" i="25"/>
  <c r="F1407" i="25"/>
  <c r="H1408" i="25"/>
  <c r="J1408" i="24" s="1"/>
  <c r="F1496" i="24"/>
  <c r="O1376" i="25"/>
  <c r="S1376" i="25" s="1"/>
  <c r="W1350" i="24"/>
  <c r="I1405" i="25"/>
  <c r="K1405" i="24" s="1"/>
  <c r="J1406" i="25"/>
  <c r="L1406" i="24" s="1"/>
  <c r="K1407" i="25"/>
  <c r="M1407" i="24" s="1"/>
  <c r="L1408" i="25"/>
  <c r="N1408" i="24" s="1"/>
  <c r="F1408" i="25"/>
  <c r="J1407" i="25"/>
  <c r="L1407" i="24" s="1"/>
  <c r="O6" i="28"/>
  <c r="O7" i="28" s="1"/>
  <c r="O10" i="28" s="1"/>
  <c r="I10" i="27" s="1"/>
  <c r="B471" i="25"/>
  <c r="D471" i="24" s="1"/>
  <c r="B608" i="25"/>
  <c r="D608" i="24" s="1"/>
  <c r="B580" i="25"/>
  <c r="D580" i="24" s="1"/>
  <c r="B552" i="25"/>
  <c r="D552" i="24" s="1"/>
  <c r="B664" i="25"/>
  <c r="D664" i="24" s="1"/>
  <c r="B529" i="25"/>
  <c r="D529" i="24" s="1"/>
  <c r="B500" i="25"/>
  <c r="D500" i="24" s="1"/>
  <c r="B636" i="25"/>
  <c r="D636" i="24" s="1"/>
  <c r="W1408" i="24" l="1"/>
  <c r="X1408" i="24"/>
  <c r="W1407" i="24"/>
  <c r="X1407" i="24"/>
  <c r="I1437" i="25"/>
  <c r="K1437" i="24" s="1"/>
  <c r="Z1437" i="24" s="1"/>
  <c r="J1438" i="25"/>
  <c r="L1438" i="24" s="1"/>
  <c r="S1434" i="24"/>
  <c r="U1437" i="24"/>
  <c r="Q1437" i="24"/>
  <c r="T1380" i="24"/>
  <c r="S1380" i="24"/>
  <c r="R1380" i="24"/>
  <c r="Q1380" i="24"/>
  <c r="V1380" i="24"/>
  <c r="U1380" i="24"/>
  <c r="V1437" i="24"/>
  <c r="U1434" i="24"/>
  <c r="V1436" i="24"/>
  <c r="R1437" i="24"/>
  <c r="R1434" i="24"/>
  <c r="V1435" i="24"/>
  <c r="S1435" i="24"/>
  <c r="Q1433" i="24"/>
  <c r="Q1436" i="24"/>
  <c r="S1437" i="24"/>
  <c r="T1436" i="24"/>
  <c r="V1434" i="24"/>
  <c r="U1436" i="24"/>
  <c r="Q1435" i="24"/>
  <c r="T1437" i="24"/>
  <c r="T1434" i="24"/>
  <c r="S1351" i="24"/>
  <c r="T1351" i="24"/>
  <c r="Q1351" i="24"/>
  <c r="R1351" i="24"/>
  <c r="V1351" i="24"/>
  <c r="U1351" i="24"/>
  <c r="S1433" i="24"/>
  <c r="R1435" i="24"/>
  <c r="U1435" i="24"/>
  <c r="R1436" i="24"/>
  <c r="S1409" i="24"/>
  <c r="R1409" i="24"/>
  <c r="T1409" i="24"/>
  <c r="Q1409" i="24"/>
  <c r="V1409" i="24"/>
  <c r="U1409" i="24"/>
  <c r="T1438" i="24"/>
  <c r="S1438" i="24"/>
  <c r="V1438" i="24"/>
  <c r="R1438" i="24"/>
  <c r="Q1438" i="24"/>
  <c r="U1438" i="24"/>
  <c r="T1435" i="24"/>
  <c r="Q1434" i="24"/>
  <c r="S1436" i="24"/>
  <c r="Z1404" i="24"/>
  <c r="I1433" i="25"/>
  <c r="K1433" i="24" s="1"/>
  <c r="Z1433" i="24" s="1"/>
  <c r="H1434" i="25"/>
  <c r="J1434" i="24" s="1"/>
  <c r="I1438" i="25"/>
  <c r="K1438" i="24" s="1"/>
  <c r="Y1438" i="24" s="1"/>
  <c r="H1437" i="25"/>
  <c r="J1437" i="24" s="1"/>
  <c r="F1436" i="25"/>
  <c r="H1436" i="24" s="1"/>
  <c r="J1437" i="25"/>
  <c r="L1437" i="24" s="1"/>
  <c r="G1436" i="25"/>
  <c r="I1436" i="24" s="1"/>
  <c r="X1436" i="24" s="1"/>
  <c r="H1435" i="25"/>
  <c r="J1435" i="24" s="1"/>
  <c r="L1434" i="25"/>
  <c r="N1434" i="24" s="1"/>
  <c r="K1434" i="25"/>
  <c r="M1434" i="24" s="1"/>
  <c r="I1435" i="25"/>
  <c r="K1435" i="24" s="1"/>
  <c r="Y1435" i="24" s="1"/>
  <c r="Z1407" i="24"/>
  <c r="Y1407" i="24"/>
  <c r="G1435" i="25"/>
  <c r="I1435" i="24" s="1"/>
  <c r="X1435" i="24" s="1"/>
  <c r="H1409" i="24"/>
  <c r="O1409" i="25"/>
  <c r="S1409" i="25" s="1"/>
  <c r="K1438" i="25"/>
  <c r="M1438" i="24" s="1"/>
  <c r="F1435" i="25"/>
  <c r="H1435" i="24" s="1"/>
  <c r="Y1408" i="24"/>
  <c r="Z1408" i="24"/>
  <c r="O1406" i="25"/>
  <c r="S1406" i="25" s="1"/>
  <c r="Z1351" i="24"/>
  <c r="Y1351" i="24"/>
  <c r="W1351" i="24"/>
  <c r="F1437" i="25"/>
  <c r="F1497" i="24"/>
  <c r="Y1409" i="24"/>
  <c r="Z1409" i="24"/>
  <c r="H1438" i="25"/>
  <c r="F1438" i="25"/>
  <c r="H1438" i="24" s="1"/>
  <c r="K1435" i="25"/>
  <c r="M1435" i="24" s="1"/>
  <c r="E1436" i="25"/>
  <c r="G1436" i="24" s="1"/>
  <c r="L1437" i="25"/>
  <c r="N1437" i="24" s="1"/>
  <c r="D1498" i="25"/>
  <c r="I1439" i="25"/>
  <c r="K1439" i="24" s="1"/>
  <c r="F1439" i="24"/>
  <c r="K1439" i="25"/>
  <c r="M1439" i="24" s="1"/>
  <c r="E1439" i="25"/>
  <c r="G1439" i="24" s="1"/>
  <c r="J1439" i="25"/>
  <c r="L1439" i="24" s="1"/>
  <c r="F1439" i="25"/>
  <c r="H1439" i="24" s="1"/>
  <c r="H1439" i="25"/>
  <c r="L1439" i="25"/>
  <c r="N1439" i="24" s="1"/>
  <c r="M1439" i="25"/>
  <c r="O1439" i="24" s="1"/>
  <c r="G1439" i="25"/>
  <c r="I1439" i="24" s="1"/>
  <c r="X1439" i="24" s="1"/>
  <c r="K1437" i="25"/>
  <c r="M1437" i="24" s="1"/>
  <c r="T1467" i="24"/>
  <c r="D1440" i="25"/>
  <c r="O1407" i="25"/>
  <c r="S1407" i="25" s="1"/>
  <c r="H1407" i="24"/>
  <c r="M1434" i="25"/>
  <c r="O1434" i="24" s="1"/>
  <c r="F1468" i="24"/>
  <c r="W1409" i="24"/>
  <c r="M1438" i="25"/>
  <c r="O1438" i="24" s="1"/>
  <c r="G1434" i="25"/>
  <c r="I1434" i="24" s="1"/>
  <c r="X1434" i="24" s="1"/>
  <c r="K1433" i="25"/>
  <c r="M1433" i="24" s="1"/>
  <c r="E1381" i="25"/>
  <c r="G1381" i="24" s="1"/>
  <c r="F1381" i="24"/>
  <c r="J1381" i="25"/>
  <c r="L1381" i="24" s="1"/>
  <c r="G1381" i="25"/>
  <c r="I1381" i="24" s="1"/>
  <c r="X1381" i="24" s="1"/>
  <c r="H1381" i="25"/>
  <c r="J1381" i="24" s="1"/>
  <c r="L1381" i="25"/>
  <c r="N1381" i="24" s="1"/>
  <c r="M1381" i="25"/>
  <c r="O1381" i="24" s="1"/>
  <c r="I1381" i="25"/>
  <c r="K1381" i="24" s="1"/>
  <c r="F1381" i="25"/>
  <c r="K1381" i="25"/>
  <c r="M1381" i="24" s="1"/>
  <c r="M1435" i="25"/>
  <c r="O1435" i="24" s="1"/>
  <c r="W1406" i="24"/>
  <c r="W1380" i="24"/>
  <c r="Z1405" i="24"/>
  <c r="Y1405" i="24"/>
  <c r="G1410" i="25"/>
  <c r="I1410" i="24" s="1"/>
  <c r="X1410" i="24" s="1"/>
  <c r="F1410" i="24"/>
  <c r="E1410" i="25"/>
  <c r="G1410" i="24" s="1"/>
  <c r="K1410" i="25"/>
  <c r="M1410" i="24" s="1"/>
  <c r="F1410" i="25"/>
  <c r="H1410" i="24" s="1"/>
  <c r="J1410" i="25"/>
  <c r="L1410" i="24" s="1"/>
  <c r="L1410" i="25"/>
  <c r="N1410" i="24" s="1"/>
  <c r="H1410" i="25"/>
  <c r="I1410" i="25"/>
  <c r="K1410" i="24" s="1"/>
  <c r="M1410" i="25"/>
  <c r="O1410" i="24" s="1"/>
  <c r="H1404" i="24"/>
  <c r="Y1380" i="24"/>
  <c r="Z1380" i="24"/>
  <c r="O1408" i="25"/>
  <c r="S1408" i="25" s="1"/>
  <c r="H1408" i="24"/>
  <c r="D1411" i="25"/>
  <c r="E1435" i="25"/>
  <c r="G1435" i="24" s="1"/>
  <c r="J1436" i="25"/>
  <c r="L1436" i="24" s="1"/>
  <c r="E1434" i="25"/>
  <c r="G1434" i="24" s="1"/>
  <c r="J1435" i="25"/>
  <c r="L1435" i="24" s="1"/>
  <c r="L1436" i="25"/>
  <c r="N1436" i="24" s="1"/>
  <c r="E1437" i="25"/>
  <c r="G1437" i="24" s="1"/>
  <c r="I1436" i="25"/>
  <c r="K1436" i="24" s="1"/>
  <c r="H1436" i="25"/>
  <c r="E1433" i="25"/>
  <c r="G1433" i="24" s="1"/>
  <c r="G1437" i="25"/>
  <c r="I1437" i="24" s="1"/>
  <c r="X1437" i="24" s="1"/>
  <c r="I1434" i="25"/>
  <c r="K1434" i="24" s="1"/>
  <c r="Z1406" i="24"/>
  <c r="Y1406" i="24"/>
  <c r="D1469" i="25"/>
  <c r="M1437" i="25"/>
  <c r="O1437" i="24" s="1"/>
  <c r="E1438" i="25"/>
  <c r="G1438" i="24" s="1"/>
  <c r="G1438" i="25"/>
  <c r="I1438" i="24" s="1"/>
  <c r="X1438" i="24" s="1"/>
  <c r="O1405" i="25"/>
  <c r="S1405" i="25" s="1"/>
  <c r="M1405" i="24"/>
  <c r="K1436" i="25"/>
  <c r="M1436" i="24" s="1"/>
  <c r="H1351" i="24"/>
  <c r="O1351" i="25"/>
  <c r="S1351" i="25" s="1"/>
  <c r="L1438" i="25"/>
  <c r="N1438" i="24" s="1"/>
  <c r="W1405" i="24"/>
  <c r="O1380" i="25"/>
  <c r="S1380" i="25" s="1"/>
  <c r="H1380" i="24"/>
  <c r="M1436" i="25"/>
  <c r="O1436" i="24" s="1"/>
  <c r="J1434" i="25"/>
  <c r="L1434" i="24" s="1"/>
  <c r="O9" i="28"/>
  <c r="B637" i="25"/>
  <c r="D637" i="24" s="1"/>
  <c r="B530" i="25"/>
  <c r="D530" i="24" s="1"/>
  <c r="B553" i="25"/>
  <c r="D553" i="24" s="1"/>
  <c r="B609" i="25"/>
  <c r="D609" i="24" s="1"/>
  <c r="B501" i="25"/>
  <c r="D501" i="24" s="1"/>
  <c r="B665" i="25"/>
  <c r="D665" i="24" s="1"/>
  <c r="B581" i="25"/>
  <c r="D581" i="24" s="1"/>
  <c r="B472" i="25"/>
  <c r="D472" i="24" s="1"/>
  <c r="B693" i="25"/>
  <c r="D693" i="24" s="1"/>
  <c r="Y1437" i="24" l="1"/>
  <c r="K1465" i="25"/>
  <c r="M1465" i="24" s="1"/>
  <c r="R1466" i="24"/>
  <c r="Q1462" i="24"/>
  <c r="U1464" i="24"/>
  <c r="R1463" i="24"/>
  <c r="R1461" i="24"/>
  <c r="Q1465" i="24"/>
  <c r="T1410" i="24"/>
  <c r="S1410" i="24"/>
  <c r="R1410" i="24"/>
  <c r="Q1410" i="24"/>
  <c r="V1410" i="24"/>
  <c r="U1410" i="24"/>
  <c r="T1468" i="24"/>
  <c r="S1468" i="24"/>
  <c r="Q1468" i="24"/>
  <c r="R1468" i="24"/>
  <c r="V1468" i="24"/>
  <c r="U1468" i="24"/>
  <c r="S1466" i="24"/>
  <c r="S1464" i="24"/>
  <c r="S1467" i="24"/>
  <c r="T1466" i="24"/>
  <c r="U1465" i="24"/>
  <c r="Q1463" i="24"/>
  <c r="V1465" i="24"/>
  <c r="T1439" i="24"/>
  <c r="S1439" i="24"/>
  <c r="R1439" i="24"/>
  <c r="Q1439" i="24"/>
  <c r="V1439" i="24"/>
  <c r="U1439" i="24"/>
  <c r="R1465" i="24"/>
  <c r="V1467" i="24"/>
  <c r="V1464" i="24"/>
  <c r="S1465" i="24"/>
  <c r="Q1466" i="24"/>
  <c r="S1463" i="24"/>
  <c r="V1466" i="24"/>
  <c r="U1467" i="24"/>
  <c r="Q1467" i="24"/>
  <c r="R1464" i="24"/>
  <c r="T1381" i="24"/>
  <c r="S1381" i="24"/>
  <c r="Q1381" i="24"/>
  <c r="R1381" i="24"/>
  <c r="V1381" i="24"/>
  <c r="U1381" i="24"/>
  <c r="T1464" i="24"/>
  <c r="T1465" i="24"/>
  <c r="U1466" i="24"/>
  <c r="R1467" i="24"/>
  <c r="Y1433" i="24"/>
  <c r="K1468" i="25"/>
  <c r="M1468" i="24" s="1"/>
  <c r="L1464" i="25"/>
  <c r="N1464" i="24" s="1"/>
  <c r="L1465" i="25"/>
  <c r="N1465" i="24" s="1"/>
  <c r="G1464" i="25"/>
  <c r="I1464" i="24" s="1"/>
  <c r="F1463" i="25"/>
  <c r="H1463" i="24" s="1"/>
  <c r="F1464" i="25"/>
  <c r="H1464" i="24" s="1"/>
  <c r="J1466" i="25"/>
  <c r="L1466" i="24" s="1"/>
  <c r="M1467" i="25"/>
  <c r="O1467" i="24" s="1"/>
  <c r="I1464" i="25"/>
  <c r="K1464" i="24" s="1"/>
  <c r="Y1464" i="24" s="1"/>
  <c r="L1468" i="25"/>
  <c r="N1468" i="24" s="1"/>
  <c r="I1463" i="25"/>
  <c r="K1463" i="24" s="1"/>
  <c r="Y1463" i="24" s="1"/>
  <c r="G1462" i="25"/>
  <c r="I1462" i="24" s="1"/>
  <c r="F1468" i="25"/>
  <c r="H1468" i="24" s="1"/>
  <c r="E1465" i="25"/>
  <c r="G1465" i="24" s="1"/>
  <c r="J1464" i="25"/>
  <c r="L1464" i="24" s="1"/>
  <c r="G1465" i="25"/>
  <c r="I1465" i="24" s="1"/>
  <c r="M1466" i="25"/>
  <c r="O1466" i="24" s="1"/>
  <c r="E1467" i="25"/>
  <c r="G1467" i="24" s="1"/>
  <c r="F1466" i="25"/>
  <c r="H1466" i="24" s="1"/>
  <c r="M1468" i="25"/>
  <c r="O1468" i="24" s="1"/>
  <c r="G1468" i="25"/>
  <c r="I1468" i="24" s="1"/>
  <c r="F1467" i="25"/>
  <c r="H1467" i="24" s="1"/>
  <c r="L1467" i="25"/>
  <c r="N1467" i="24" s="1"/>
  <c r="I1465" i="25"/>
  <c r="K1465" i="24" s="1"/>
  <c r="Z1465" i="24" s="1"/>
  <c r="E1463" i="25"/>
  <c r="G1463" i="24" s="1"/>
  <c r="J1467" i="25"/>
  <c r="L1467" i="24" s="1"/>
  <c r="I1468" i="25"/>
  <c r="K1468" i="24" s="1"/>
  <c r="Z1468" i="24" s="1"/>
  <c r="F1465" i="25"/>
  <c r="H1465" i="24" s="1"/>
  <c r="Z1438" i="24"/>
  <c r="W1436" i="24"/>
  <c r="Z1435" i="24"/>
  <c r="H1465" i="25"/>
  <c r="O1435" i="25"/>
  <c r="S1435" i="25" s="1"/>
  <c r="I1469" i="25"/>
  <c r="K1469" i="24" s="1"/>
  <c r="F1469" i="24"/>
  <c r="F1469" i="25"/>
  <c r="H1469" i="24" s="1"/>
  <c r="J1469" i="25"/>
  <c r="L1469" i="24" s="1"/>
  <c r="H1469" i="25"/>
  <c r="J1469" i="24" s="1"/>
  <c r="K1469" i="25"/>
  <c r="M1469" i="25"/>
  <c r="O1469" i="24" s="1"/>
  <c r="L1469" i="25"/>
  <c r="N1469" i="24" s="1"/>
  <c r="E1469" i="25"/>
  <c r="G1469" i="24" s="1"/>
  <c r="G1469" i="25"/>
  <c r="I1469" i="24" s="1"/>
  <c r="X1469" i="24" s="1"/>
  <c r="G1411" i="25"/>
  <c r="I1411" i="24" s="1"/>
  <c r="X1411" i="24" s="1"/>
  <c r="F1411" i="24"/>
  <c r="E1411" i="25"/>
  <c r="G1411" i="24" s="1"/>
  <c r="F1411" i="25"/>
  <c r="H1411" i="24" s="1"/>
  <c r="K1411" i="25"/>
  <c r="M1411" i="24" s="1"/>
  <c r="L1411" i="25"/>
  <c r="N1411" i="24" s="1"/>
  <c r="I1411" i="25"/>
  <c r="K1411" i="24" s="1"/>
  <c r="H1411" i="25"/>
  <c r="M1411" i="25"/>
  <c r="O1411" i="24" s="1"/>
  <c r="J1411" i="25"/>
  <c r="L1411" i="24" s="1"/>
  <c r="Z1410" i="24"/>
  <c r="Y1410" i="24"/>
  <c r="E1468" i="25"/>
  <c r="G1468" i="24" s="1"/>
  <c r="E1440" i="25"/>
  <c r="G1440" i="24" s="1"/>
  <c r="F1440" i="24"/>
  <c r="J1440" i="25"/>
  <c r="L1440" i="24" s="1"/>
  <c r="G1440" i="25"/>
  <c r="I1440" i="24" s="1"/>
  <c r="X1440" i="24" s="1"/>
  <c r="F1440" i="25"/>
  <c r="I1440" i="25"/>
  <c r="K1440" i="24" s="1"/>
  <c r="L1440" i="25"/>
  <c r="N1440" i="24" s="1"/>
  <c r="H1440" i="25"/>
  <c r="J1440" i="24" s="1"/>
  <c r="M1440" i="25"/>
  <c r="O1440" i="24" s="1"/>
  <c r="K1440" i="25"/>
  <c r="M1440" i="24" s="1"/>
  <c r="O1439" i="25"/>
  <c r="S1439" i="25" s="1"/>
  <c r="J1439" i="24"/>
  <c r="Y1439" i="24"/>
  <c r="Z1439" i="24"/>
  <c r="O1438" i="25"/>
  <c r="S1438" i="25" s="1"/>
  <c r="J1438" i="24"/>
  <c r="W1435" i="24"/>
  <c r="D1441" i="25"/>
  <c r="M1465" i="25"/>
  <c r="O1465" i="24" s="1"/>
  <c r="G1467" i="25"/>
  <c r="I1467" i="24" s="1"/>
  <c r="X1467" i="24" s="1"/>
  <c r="K1464" i="25"/>
  <c r="M1464" i="24" s="1"/>
  <c r="I1466" i="25"/>
  <c r="K1466" i="24" s="1"/>
  <c r="M1463" i="25"/>
  <c r="O1463" i="24" s="1"/>
  <c r="K1466" i="25"/>
  <c r="M1464" i="25"/>
  <c r="O1464" i="24" s="1"/>
  <c r="E1464" i="25"/>
  <c r="G1464" i="24" s="1"/>
  <c r="H1466" i="25"/>
  <c r="J1466" i="24" s="1"/>
  <c r="H1467" i="25"/>
  <c r="J1467" i="24" s="1"/>
  <c r="I1467" i="25"/>
  <c r="K1467" i="24" s="1"/>
  <c r="Y1436" i="24"/>
  <c r="Z1436" i="24"/>
  <c r="O1410" i="25"/>
  <c r="S1410" i="25" s="1"/>
  <c r="J1410" i="24"/>
  <c r="D1470" i="25"/>
  <c r="W1410" i="24"/>
  <c r="L1466" i="25"/>
  <c r="N1466" i="24" s="1"/>
  <c r="W1381" i="24"/>
  <c r="H1468" i="25"/>
  <c r="J1468" i="25"/>
  <c r="L1468" i="24" s="1"/>
  <c r="K1467" i="25"/>
  <c r="M1467" i="24" s="1"/>
  <c r="W1438" i="24"/>
  <c r="O1436" i="25"/>
  <c r="S1436" i="25" s="1"/>
  <c r="J1436" i="24"/>
  <c r="H1381" i="24"/>
  <c r="O1381" i="25"/>
  <c r="S1381" i="25" s="1"/>
  <c r="W1434" i="24"/>
  <c r="W1439" i="24"/>
  <c r="F1498" i="24"/>
  <c r="J1465" i="25"/>
  <c r="L1465" i="24" s="1"/>
  <c r="Y1434" i="24"/>
  <c r="Z1434" i="24"/>
  <c r="W1437" i="24"/>
  <c r="Y1381" i="24"/>
  <c r="Z1381" i="24"/>
  <c r="D1499" i="25"/>
  <c r="H1464" i="25"/>
  <c r="J1464" i="24" s="1"/>
  <c r="E1466" i="25"/>
  <c r="G1466" i="24" s="1"/>
  <c r="G1466" i="25"/>
  <c r="I1466" i="24" s="1"/>
  <c r="X1466" i="24" s="1"/>
  <c r="H1437" i="24"/>
  <c r="O1437" i="25"/>
  <c r="S1437" i="25" s="1"/>
  <c r="B473" i="25"/>
  <c r="D473" i="24" s="1"/>
  <c r="B582" i="25"/>
  <c r="D582" i="24" s="1"/>
  <c r="B531" i="25"/>
  <c r="D531" i="24" s="1"/>
  <c r="B638" i="25"/>
  <c r="D638" i="24" s="1"/>
  <c r="B694" i="25"/>
  <c r="D694" i="24" s="1"/>
  <c r="B666" i="25"/>
  <c r="D666" i="24" s="1"/>
  <c r="B502" i="25"/>
  <c r="D502" i="24" s="1"/>
  <c r="B610" i="25"/>
  <c r="D610" i="24" s="1"/>
  <c r="B554" i="25"/>
  <c r="D554" i="24" s="1"/>
  <c r="B723" i="25"/>
  <c r="D723" i="24" s="1"/>
  <c r="W1464" i="24" l="1"/>
  <c r="X1464" i="24"/>
  <c r="W1468" i="24"/>
  <c r="X1468" i="24"/>
  <c r="W1465" i="24"/>
  <c r="X1465" i="24"/>
  <c r="W1462" i="24"/>
  <c r="X1462" i="24"/>
  <c r="U1496" i="24"/>
  <c r="R1497" i="24"/>
  <c r="Q1491" i="24"/>
  <c r="R1493" i="24"/>
  <c r="J1493" i="25"/>
  <c r="L1493" i="24" s="1"/>
  <c r="S1497" i="24"/>
  <c r="R1494" i="24"/>
  <c r="U1497" i="24"/>
  <c r="U1492" i="24"/>
  <c r="R1491" i="24"/>
  <c r="T1496" i="24"/>
  <c r="Q1494" i="24"/>
  <c r="T1469" i="24"/>
  <c r="S1469" i="24"/>
  <c r="R1469" i="24"/>
  <c r="V1469" i="24"/>
  <c r="Q1469" i="24"/>
  <c r="U1469" i="24"/>
  <c r="T1411" i="24"/>
  <c r="S1411" i="24"/>
  <c r="Q1411" i="24"/>
  <c r="R1411" i="24"/>
  <c r="V1411" i="24"/>
  <c r="U1411" i="24"/>
  <c r="T1497" i="24"/>
  <c r="R1496" i="24"/>
  <c r="V1496" i="24"/>
  <c r="T1440" i="24"/>
  <c r="S1440" i="24"/>
  <c r="R1440" i="24"/>
  <c r="V1440" i="24"/>
  <c r="Q1440" i="24"/>
  <c r="U1440" i="24"/>
  <c r="T1498" i="24"/>
  <c r="S1498" i="24"/>
  <c r="R1498" i="24"/>
  <c r="Q1498" i="24"/>
  <c r="V1498" i="24"/>
  <c r="U1498" i="24"/>
  <c r="V1493" i="24"/>
  <c r="V1495" i="24"/>
  <c r="R1495" i="24"/>
  <c r="T1493" i="24"/>
  <c r="U1495" i="24"/>
  <c r="S1495" i="24"/>
  <c r="Q1497" i="24"/>
  <c r="T1494" i="24"/>
  <c r="U1494" i="24"/>
  <c r="V1494" i="24"/>
  <c r="S1494" i="24"/>
  <c r="T1495" i="24"/>
  <c r="S1496" i="24"/>
  <c r="Q1496" i="24"/>
  <c r="V1497" i="24"/>
  <c r="Q1495" i="24"/>
  <c r="Z1464" i="24"/>
  <c r="Y1468" i="24"/>
  <c r="Y1465" i="24"/>
  <c r="Z1463" i="24"/>
  <c r="E1494" i="25"/>
  <c r="G1494" i="24" s="1"/>
  <c r="G1495" i="25"/>
  <c r="I1495" i="24" s="1"/>
  <c r="M1497" i="25"/>
  <c r="O1497" i="24" s="1"/>
  <c r="E1497" i="25"/>
  <c r="G1497" i="24" s="1"/>
  <c r="K1496" i="25"/>
  <c r="M1496" i="24" s="1"/>
  <c r="H1497" i="25"/>
  <c r="J1497" i="24" s="1"/>
  <c r="J1498" i="25"/>
  <c r="L1498" i="24" s="1"/>
  <c r="F1497" i="25"/>
  <c r="H1497" i="24" s="1"/>
  <c r="O1465" i="25"/>
  <c r="S1465" i="25" s="1"/>
  <c r="E1493" i="25"/>
  <c r="G1493" i="24" s="1"/>
  <c r="J1465" i="24"/>
  <c r="M1495" i="25"/>
  <c r="O1495" i="24" s="1"/>
  <c r="E1498" i="25"/>
  <c r="G1498" i="24" s="1"/>
  <c r="F1495" i="25"/>
  <c r="H1495" i="24" s="1"/>
  <c r="L1498" i="25"/>
  <c r="N1498" i="24" s="1"/>
  <c r="G1498" i="25"/>
  <c r="I1498" i="24" s="1"/>
  <c r="K1497" i="25"/>
  <c r="M1497" i="24" s="1"/>
  <c r="I1498" i="25"/>
  <c r="K1498" i="24" s="1"/>
  <c r="Y1498" i="24" s="1"/>
  <c r="F1496" i="25"/>
  <c r="H1496" i="24" s="1"/>
  <c r="K1492" i="25"/>
  <c r="M1492" i="24" s="1"/>
  <c r="H1498" i="25"/>
  <c r="J1498" i="24" s="1"/>
  <c r="I1494" i="25"/>
  <c r="K1494" i="24" s="1"/>
  <c r="Z1494" i="24" s="1"/>
  <c r="G1497" i="25"/>
  <c r="I1497" i="24" s="1"/>
  <c r="M1493" i="25"/>
  <c r="O1493" i="24" s="1"/>
  <c r="F1498" i="25"/>
  <c r="H1498" i="24" s="1"/>
  <c r="J1496" i="25"/>
  <c r="L1496" i="24" s="1"/>
  <c r="L1495" i="25"/>
  <c r="N1495" i="24" s="1"/>
  <c r="M1498" i="25"/>
  <c r="O1498" i="24" s="1"/>
  <c r="K1498" i="25"/>
  <c r="M1498" i="24" s="1"/>
  <c r="G1494" i="25"/>
  <c r="I1494" i="24" s="1"/>
  <c r="X1494" i="24" s="1"/>
  <c r="K1493" i="25"/>
  <c r="M1493" i="24" s="1"/>
  <c r="J1495" i="25"/>
  <c r="L1495" i="24" s="1"/>
  <c r="G1496" i="25"/>
  <c r="I1496" i="24" s="1"/>
  <c r="J1497" i="25"/>
  <c r="L1497" i="24" s="1"/>
  <c r="M1496" i="25"/>
  <c r="O1496" i="24" s="1"/>
  <c r="H1494" i="25"/>
  <c r="J1494" i="24" s="1"/>
  <c r="O1464" i="25"/>
  <c r="S1464" i="25" s="1"/>
  <c r="O1468" i="25"/>
  <c r="S1468" i="25" s="1"/>
  <c r="J1468" i="24"/>
  <c r="F1470" i="24"/>
  <c r="J1470" i="25"/>
  <c r="L1470" i="24" s="1"/>
  <c r="E1470" i="25"/>
  <c r="G1470" i="24" s="1"/>
  <c r="K1470" i="25"/>
  <c r="M1470" i="24" s="1"/>
  <c r="F1470" i="25"/>
  <c r="M1470" i="25"/>
  <c r="O1470" i="24" s="1"/>
  <c r="I1470" i="25"/>
  <c r="K1470" i="24" s="1"/>
  <c r="G1470" i="25"/>
  <c r="I1470" i="24" s="1"/>
  <c r="X1470" i="24" s="1"/>
  <c r="H1470" i="25"/>
  <c r="J1470" i="24" s="1"/>
  <c r="L1470" i="25"/>
  <c r="N1470" i="24" s="1"/>
  <c r="W1466" i="24"/>
  <c r="E1499" i="25"/>
  <c r="G1499" i="24" s="1"/>
  <c r="F1499" i="24"/>
  <c r="J1499" i="25"/>
  <c r="L1499" i="24" s="1"/>
  <c r="I1499" i="25"/>
  <c r="K1499" i="24" s="1"/>
  <c r="K1499" i="25"/>
  <c r="M1499" i="24" s="1"/>
  <c r="G1499" i="25"/>
  <c r="I1499" i="24" s="1"/>
  <c r="X1499" i="24" s="1"/>
  <c r="F1499" i="25"/>
  <c r="L1499" i="25"/>
  <c r="N1499" i="24" s="1"/>
  <c r="H1499" i="25"/>
  <c r="J1499" i="24" s="1"/>
  <c r="M1499" i="25"/>
  <c r="O1499" i="24" s="1"/>
  <c r="O1467" i="25"/>
  <c r="S1467" i="25" s="1"/>
  <c r="H1495" i="25"/>
  <c r="K1495" i="25"/>
  <c r="M1495" i="24" s="1"/>
  <c r="H1496" i="25"/>
  <c r="J1496" i="24" s="1"/>
  <c r="L1497" i="25"/>
  <c r="N1497" i="24" s="1"/>
  <c r="D1500" i="25"/>
  <c r="Y1466" i="24"/>
  <c r="Z1466" i="24"/>
  <c r="Y1440" i="24"/>
  <c r="Z1440" i="24"/>
  <c r="O1411" i="25"/>
  <c r="S1411" i="25" s="1"/>
  <c r="J1411" i="24"/>
  <c r="Z1467" i="24"/>
  <c r="Y1467" i="24"/>
  <c r="F1493" i="25"/>
  <c r="G1441" i="25"/>
  <c r="I1441" i="24" s="1"/>
  <c r="X1441" i="24" s="1"/>
  <c r="F1441" i="24"/>
  <c r="I1441" i="25"/>
  <c r="K1441" i="24" s="1"/>
  <c r="J1441" i="25"/>
  <c r="L1441" i="24" s="1"/>
  <c r="H1441" i="25"/>
  <c r="J1441" i="24" s="1"/>
  <c r="F1441" i="25"/>
  <c r="H1441" i="24" s="1"/>
  <c r="E1441" i="25"/>
  <c r="G1441" i="24" s="1"/>
  <c r="M1441" i="25"/>
  <c r="O1441" i="24" s="1"/>
  <c r="L1441" i="25"/>
  <c r="N1441" i="24" s="1"/>
  <c r="K1441" i="25"/>
  <c r="H1440" i="24"/>
  <c r="O1440" i="25"/>
  <c r="S1440" i="25" s="1"/>
  <c r="Y1411" i="24"/>
  <c r="Z1411" i="24"/>
  <c r="W1411" i="24"/>
  <c r="Y1469" i="24"/>
  <c r="Z1469" i="24"/>
  <c r="E1495" i="25"/>
  <c r="G1495" i="24" s="1"/>
  <c r="L1496" i="25"/>
  <c r="N1496" i="24" s="1"/>
  <c r="I1496" i="25"/>
  <c r="K1496" i="24" s="1"/>
  <c r="W1467" i="24"/>
  <c r="W1440" i="24"/>
  <c r="O1469" i="25"/>
  <c r="S1469" i="25" s="1"/>
  <c r="M1469" i="24"/>
  <c r="D1471" i="25"/>
  <c r="K1494" i="25"/>
  <c r="M1494" i="24" s="1"/>
  <c r="J1494" i="25"/>
  <c r="L1494" i="24" s="1"/>
  <c r="M1492" i="25"/>
  <c r="O1492" i="24" s="1"/>
  <c r="I1497" i="25"/>
  <c r="K1497" i="24" s="1"/>
  <c r="E1496" i="25"/>
  <c r="G1496" i="24" s="1"/>
  <c r="O1466" i="25"/>
  <c r="S1466" i="25" s="1"/>
  <c r="M1466" i="24"/>
  <c r="I1495" i="25"/>
  <c r="K1495" i="24" s="1"/>
  <c r="W1469" i="24"/>
  <c r="B724" i="25"/>
  <c r="D724" i="24" s="1"/>
  <c r="B611" i="25"/>
  <c r="D611" i="24" s="1"/>
  <c r="B667" i="25"/>
  <c r="D667" i="24" s="1"/>
  <c r="B695" i="25"/>
  <c r="D695" i="24" s="1"/>
  <c r="B532" i="25"/>
  <c r="D532" i="24" s="1"/>
  <c r="B583" i="25"/>
  <c r="D583" i="24" s="1"/>
  <c r="B555" i="25"/>
  <c r="D555" i="24" s="1"/>
  <c r="B503" i="25"/>
  <c r="D503" i="24" s="1"/>
  <c r="B639" i="25"/>
  <c r="D639" i="24" s="1"/>
  <c r="B474" i="25"/>
  <c r="D474" i="24" s="1"/>
  <c r="B753" i="25"/>
  <c r="D753" i="24" s="1"/>
  <c r="W1496" i="24" l="1"/>
  <c r="X1496" i="24"/>
  <c r="W1497" i="24"/>
  <c r="X1497" i="24"/>
  <c r="W1495" i="24"/>
  <c r="X1495" i="24"/>
  <c r="W1498" i="24"/>
  <c r="X1498" i="24"/>
  <c r="N39" i="25"/>
  <c r="P39" i="24" s="1"/>
  <c r="N68" i="25"/>
  <c r="P68" i="24" s="1"/>
  <c r="N64" i="25"/>
  <c r="P64" i="24" s="1"/>
  <c r="N94" i="25"/>
  <c r="P94" i="24" s="1"/>
  <c r="N122" i="25"/>
  <c r="P122" i="24" s="1"/>
  <c r="N127" i="25"/>
  <c r="P127" i="24" s="1"/>
  <c r="N152" i="25"/>
  <c r="P152" i="24" s="1"/>
  <c r="N126" i="25"/>
  <c r="P126" i="24" s="1"/>
  <c r="N63" i="25"/>
  <c r="P63" i="24" s="1"/>
  <c r="N212" i="25"/>
  <c r="P212" i="24" s="1"/>
  <c r="N125" i="25"/>
  <c r="P125" i="24" s="1"/>
  <c r="N36" i="25"/>
  <c r="P36" i="24" s="1"/>
  <c r="N182" i="25"/>
  <c r="P182" i="24" s="1"/>
  <c r="N93" i="25"/>
  <c r="P93" i="24" s="1"/>
  <c r="N32" i="25"/>
  <c r="P32" i="24" s="1"/>
  <c r="N33" i="25"/>
  <c r="P33" i="24" s="1"/>
  <c r="N66" i="25"/>
  <c r="P66" i="24" s="1"/>
  <c r="N92" i="25"/>
  <c r="P92" i="24" s="1"/>
  <c r="N38" i="25"/>
  <c r="P38" i="24" s="1"/>
  <c r="N34" i="25"/>
  <c r="P34" i="24" s="1"/>
  <c r="N62" i="25"/>
  <c r="P62" i="24" s="1"/>
  <c r="N154" i="25"/>
  <c r="P154" i="24" s="1"/>
  <c r="N65" i="25"/>
  <c r="P65" i="24" s="1"/>
  <c r="N153" i="25"/>
  <c r="P153" i="24" s="1"/>
  <c r="N67" i="25"/>
  <c r="P67" i="24" s="1"/>
  <c r="N184" i="25"/>
  <c r="P184" i="24" s="1"/>
  <c r="N37" i="25"/>
  <c r="P37" i="24" s="1"/>
  <c r="N123" i="25"/>
  <c r="P123" i="24" s="1"/>
  <c r="N243" i="25"/>
  <c r="P243" i="24" s="1"/>
  <c r="N35" i="25"/>
  <c r="P35" i="24" s="1"/>
  <c r="N272" i="25"/>
  <c r="P272" i="24" s="1"/>
  <c r="N155" i="25"/>
  <c r="P155" i="24" s="1"/>
  <c r="N98" i="25"/>
  <c r="P98" i="24" s="1"/>
  <c r="N96" i="25"/>
  <c r="P96" i="24" s="1"/>
  <c r="N183" i="25"/>
  <c r="P183" i="24" s="1"/>
  <c r="N95" i="25"/>
  <c r="P95" i="24" s="1"/>
  <c r="N124" i="25"/>
  <c r="P124" i="24" s="1"/>
  <c r="N186" i="25"/>
  <c r="P186" i="24" s="1"/>
  <c r="N213" i="25"/>
  <c r="P213" i="24" s="1"/>
  <c r="N216" i="25"/>
  <c r="P216" i="24" s="1"/>
  <c r="N97" i="25"/>
  <c r="P97" i="24" s="1"/>
  <c r="N99" i="25"/>
  <c r="P99" i="24" s="1"/>
  <c r="N302" i="25"/>
  <c r="P302" i="24" s="1"/>
  <c r="N244" i="25"/>
  <c r="P244" i="24" s="1"/>
  <c r="N156" i="25"/>
  <c r="P156" i="24" s="1"/>
  <c r="N273" i="25"/>
  <c r="P273" i="24" s="1"/>
  <c r="N100" i="25"/>
  <c r="P100" i="24" s="1"/>
  <c r="N215" i="25"/>
  <c r="P215" i="24" s="1"/>
  <c r="N128" i="25"/>
  <c r="P128" i="24" s="1"/>
  <c r="N69" i="25"/>
  <c r="P69" i="24" s="1"/>
  <c r="N245" i="25"/>
  <c r="P245" i="24" s="1"/>
  <c r="N40" i="25"/>
  <c r="P40" i="24" s="1"/>
  <c r="N332" i="25"/>
  <c r="P332" i="24" s="1"/>
  <c r="N242" i="25"/>
  <c r="P242" i="24" s="1"/>
  <c r="N274" i="25"/>
  <c r="P274" i="24" s="1"/>
  <c r="N303" i="25"/>
  <c r="P303" i="24" s="1"/>
  <c r="N129" i="25"/>
  <c r="P129" i="24" s="1"/>
  <c r="N185" i="25"/>
  <c r="P185" i="24" s="1"/>
  <c r="N363" i="25"/>
  <c r="P363" i="24" s="1"/>
  <c r="N187" i="25"/>
  <c r="P187" i="24" s="1"/>
  <c r="N214" i="25"/>
  <c r="P214" i="24" s="1"/>
  <c r="N157" i="25"/>
  <c r="P157" i="24" s="1"/>
  <c r="N41" i="25"/>
  <c r="P41" i="24" s="1"/>
  <c r="N246" i="25"/>
  <c r="P246" i="24" s="1"/>
  <c r="N304" i="25"/>
  <c r="P304" i="24" s="1"/>
  <c r="N70" i="25"/>
  <c r="P70" i="24" s="1"/>
  <c r="N333" i="25"/>
  <c r="P333" i="24" s="1"/>
  <c r="N101" i="25"/>
  <c r="P101" i="24" s="1"/>
  <c r="N158" i="25"/>
  <c r="P158" i="24" s="1"/>
  <c r="N217" i="25"/>
  <c r="P217" i="24" s="1"/>
  <c r="N130" i="25"/>
  <c r="P130" i="24" s="1"/>
  <c r="N275" i="25"/>
  <c r="P275" i="24" s="1"/>
  <c r="N218" i="25"/>
  <c r="P218" i="24" s="1"/>
  <c r="N102" i="25"/>
  <c r="P102" i="24" s="1"/>
  <c r="N72" i="25"/>
  <c r="P72" i="24" s="1"/>
  <c r="N334" i="25"/>
  <c r="P334" i="24" s="1"/>
  <c r="N71" i="25"/>
  <c r="P71" i="24" s="1"/>
  <c r="N131" i="25"/>
  <c r="P131" i="24" s="1"/>
  <c r="N247" i="25"/>
  <c r="P247" i="24" s="1"/>
  <c r="N392" i="25"/>
  <c r="P392" i="24" s="1"/>
  <c r="N362" i="25"/>
  <c r="P362" i="24" s="1"/>
  <c r="N305" i="25"/>
  <c r="P305" i="24" s="1"/>
  <c r="N188" i="25"/>
  <c r="P188" i="24" s="1"/>
  <c r="N159" i="25"/>
  <c r="P159" i="24" s="1"/>
  <c r="N276" i="25"/>
  <c r="P276" i="24" s="1"/>
  <c r="N42" i="25"/>
  <c r="P42" i="24" s="1"/>
  <c r="N46" i="25"/>
  <c r="P46" i="24" s="1"/>
  <c r="N160" i="25"/>
  <c r="P160" i="24" s="1"/>
  <c r="N393" i="25"/>
  <c r="P393" i="24" s="1"/>
  <c r="N422" i="25"/>
  <c r="P422" i="24" s="1"/>
  <c r="N364" i="25"/>
  <c r="P364" i="24" s="1"/>
  <c r="N306" i="25"/>
  <c r="P306" i="24" s="1"/>
  <c r="N335" i="25"/>
  <c r="P335" i="24" s="1"/>
  <c r="N132" i="25"/>
  <c r="P132" i="24" s="1"/>
  <c r="N43" i="25"/>
  <c r="P43" i="24" s="1"/>
  <c r="N190" i="25"/>
  <c r="P190" i="24" s="1"/>
  <c r="N219" i="25"/>
  <c r="P219" i="24" s="1"/>
  <c r="N277" i="25"/>
  <c r="P277" i="24" s="1"/>
  <c r="N248" i="25"/>
  <c r="P248" i="24" s="1"/>
  <c r="N45" i="25"/>
  <c r="P45" i="24" s="1"/>
  <c r="N44" i="25"/>
  <c r="P44" i="24" s="1"/>
  <c r="N189" i="25"/>
  <c r="P189" i="24" s="1"/>
  <c r="N74" i="25"/>
  <c r="P74" i="24" s="1"/>
  <c r="N394" i="25"/>
  <c r="P394" i="24" s="1"/>
  <c r="N133" i="25"/>
  <c r="P133" i="24" s="1"/>
  <c r="N104" i="25"/>
  <c r="P104" i="24" s="1"/>
  <c r="N452" i="25"/>
  <c r="P452" i="24" s="1"/>
  <c r="N249" i="25"/>
  <c r="P249" i="24" s="1"/>
  <c r="N278" i="25"/>
  <c r="P278" i="24" s="1"/>
  <c r="N73" i="25"/>
  <c r="P73" i="24" s="1"/>
  <c r="N336" i="25"/>
  <c r="P336" i="24" s="1"/>
  <c r="N103" i="25"/>
  <c r="P103" i="24" s="1"/>
  <c r="N365" i="25"/>
  <c r="P365" i="24" s="1"/>
  <c r="N220" i="25"/>
  <c r="P220" i="24" s="1"/>
  <c r="N307" i="25"/>
  <c r="P307" i="24" s="1"/>
  <c r="N161" i="25"/>
  <c r="P161" i="24" s="1"/>
  <c r="N191" i="25"/>
  <c r="P191" i="24" s="1"/>
  <c r="N250" i="25"/>
  <c r="P250" i="24" s="1"/>
  <c r="N395" i="25"/>
  <c r="P395" i="24" s="1"/>
  <c r="N279" i="25"/>
  <c r="P279" i="24" s="1"/>
  <c r="N105" i="25"/>
  <c r="P105" i="24" s="1"/>
  <c r="N453" i="25"/>
  <c r="P453" i="24" s="1"/>
  <c r="N423" i="25"/>
  <c r="P423" i="24" s="1"/>
  <c r="N221" i="25"/>
  <c r="P221" i="24" s="1"/>
  <c r="N366" i="25"/>
  <c r="P366" i="24" s="1"/>
  <c r="N337" i="25"/>
  <c r="P337" i="24" s="1"/>
  <c r="N192" i="25"/>
  <c r="P192" i="24" s="1"/>
  <c r="N308" i="25"/>
  <c r="P308" i="24" s="1"/>
  <c r="N75" i="25"/>
  <c r="P75" i="24" s="1"/>
  <c r="N367" i="25"/>
  <c r="P367" i="24" s="1"/>
  <c r="N76" i="25"/>
  <c r="P76" i="24" s="1"/>
  <c r="N251" i="25"/>
  <c r="P251" i="24" s="1"/>
  <c r="N338" i="25"/>
  <c r="P338" i="24" s="1"/>
  <c r="N280" i="25"/>
  <c r="P280" i="24" s="1"/>
  <c r="N483" i="25"/>
  <c r="P483" i="24" s="1"/>
  <c r="N193" i="25"/>
  <c r="P193" i="24" s="1"/>
  <c r="N134" i="25"/>
  <c r="P134" i="24" s="1"/>
  <c r="N424" i="25"/>
  <c r="P424" i="24" s="1"/>
  <c r="N512" i="25"/>
  <c r="P512" i="24" s="1"/>
  <c r="N162" i="25"/>
  <c r="P162" i="24" s="1"/>
  <c r="N222" i="25"/>
  <c r="P222" i="24" s="1"/>
  <c r="N482" i="25"/>
  <c r="P482" i="24" s="1"/>
  <c r="N396" i="25"/>
  <c r="P396" i="24" s="1"/>
  <c r="N77" i="25"/>
  <c r="P77" i="24" s="1"/>
  <c r="N107" i="25"/>
  <c r="P107" i="24" s="1"/>
  <c r="N223" i="25"/>
  <c r="P223" i="24" s="1"/>
  <c r="N106" i="25"/>
  <c r="P106" i="24" s="1"/>
  <c r="N426" i="25"/>
  <c r="P426" i="24" s="1"/>
  <c r="N281" i="25"/>
  <c r="P281" i="24" s="1"/>
  <c r="N368" i="25"/>
  <c r="P368" i="24" s="1"/>
  <c r="N135" i="25"/>
  <c r="P135" i="24" s="1"/>
  <c r="N48" i="25"/>
  <c r="P48" i="24" s="1"/>
  <c r="N454" i="25"/>
  <c r="P454" i="24" s="1"/>
  <c r="N252" i="25"/>
  <c r="P252" i="24" s="1"/>
  <c r="N542" i="25"/>
  <c r="P542" i="24" s="1"/>
  <c r="N397" i="25"/>
  <c r="P397" i="24" s="1"/>
  <c r="N309" i="25"/>
  <c r="P309" i="24" s="1"/>
  <c r="N425" i="25"/>
  <c r="P425" i="24" s="1"/>
  <c r="N427" i="25"/>
  <c r="P427" i="24" s="1"/>
  <c r="N195" i="25"/>
  <c r="P195" i="24" s="1"/>
  <c r="N194" i="25"/>
  <c r="P194" i="24" s="1"/>
  <c r="N398" i="25"/>
  <c r="P398" i="24" s="1"/>
  <c r="N108" i="25"/>
  <c r="P108" i="24" s="1"/>
  <c r="N369" i="25"/>
  <c r="P369" i="24" s="1"/>
  <c r="N455" i="25"/>
  <c r="P455" i="24" s="1"/>
  <c r="N163" i="25"/>
  <c r="P163" i="24" s="1"/>
  <c r="N341" i="25"/>
  <c r="P341" i="24" s="1"/>
  <c r="N165" i="25"/>
  <c r="P165" i="24" s="1"/>
  <c r="N572" i="25"/>
  <c r="P572" i="24" s="1"/>
  <c r="N137" i="25"/>
  <c r="P137" i="24" s="1"/>
  <c r="N484" i="25"/>
  <c r="P484" i="24" s="1"/>
  <c r="N513" i="25"/>
  <c r="P513" i="24" s="1"/>
  <c r="N310" i="25"/>
  <c r="P310" i="24" s="1"/>
  <c r="N50" i="25"/>
  <c r="P50" i="24" s="1"/>
  <c r="N224" i="25"/>
  <c r="P224" i="24" s="1"/>
  <c r="N340" i="25"/>
  <c r="P340" i="24" s="1"/>
  <c r="N339" i="25"/>
  <c r="P339" i="24" s="1"/>
  <c r="N253" i="25"/>
  <c r="P253" i="24" s="1"/>
  <c r="N78" i="25"/>
  <c r="P78" i="24" s="1"/>
  <c r="N515" i="25"/>
  <c r="P515" i="24" s="1"/>
  <c r="N486" i="25"/>
  <c r="P486" i="24" s="1"/>
  <c r="N79" i="25"/>
  <c r="P79" i="24" s="1"/>
  <c r="N457" i="25"/>
  <c r="P457" i="24" s="1"/>
  <c r="N167" i="25"/>
  <c r="P167" i="24" s="1"/>
  <c r="N543" i="25"/>
  <c r="P543" i="24" s="1"/>
  <c r="N311" i="25"/>
  <c r="P311" i="24" s="1"/>
  <c r="N544" i="25"/>
  <c r="P544" i="24" s="1"/>
  <c r="N428" i="25"/>
  <c r="P428" i="24" s="1"/>
  <c r="N47" i="25"/>
  <c r="P47" i="24" s="1"/>
  <c r="N514" i="25"/>
  <c r="P514" i="24" s="1"/>
  <c r="N283" i="25"/>
  <c r="P283" i="24" s="1"/>
  <c r="N456" i="25"/>
  <c r="P456" i="24" s="1"/>
  <c r="N284" i="25"/>
  <c r="P284" i="24" s="1"/>
  <c r="N312" i="25"/>
  <c r="P312" i="24" s="1"/>
  <c r="N573" i="25"/>
  <c r="P573" i="24" s="1"/>
  <c r="N166" i="25"/>
  <c r="P166" i="24" s="1"/>
  <c r="N109" i="25"/>
  <c r="P109" i="24" s="1"/>
  <c r="N49" i="25"/>
  <c r="P49" i="24" s="1"/>
  <c r="N399" i="25"/>
  <c r="P399" i="24" s="1"/>
  <c r="N136" i="25"/>
  <c r="P136" i="24" s="1"/>
  <c r="N164" i="25"/>
  <c r="P164" i="24" s="1"/>
  <c r="N51" i="25"/>
  <c r="P51" i="24" s="1"/>
  <c r="N370" i="25"/>
  <c r="P370" i="24" s="1"/>
  <c r="N80" i="25"/>
  <c r="P80" i="24" s="1"/>
  <c r="N342" i="25"/>
  <c r="P342" i="24" s="1"/>
  <c r="N196" i="25"/>
  <c r="P196" i="24" s="1"/>
  <c r="N197" i="25"/>
  <c r="P197" i="24" s="1"/>
  <c r="N313" i="25"/>
  <c r="P313" i="24" s="1"/>
  <c r="N545" i="25"/>
  <c r="P545" i="24" s="1"/>
  <c r="N226" i="25"/>
  <c r="P226" i="24" s="1"/>
  <c r="N225" i="25"/>
  <c r="P225" i="24" s="1"/>
  <c r="N459" i="25"/>
  <c r="P459" i="24" s="1"/>
  <c r="N138" i="25"/>
  <c r="P138" i="24" s="1"/>
  <c r="N110" i="25"/>
  <c r="P110" i="24" s="1"/>
  <c r="N485" i="25"/>
  <c r="P485" i="24" s="1"/>
  <c r="N282" i="25"/>
  <c r="P282" i="24" s="1"/>
  <c r="N602" i="25"/>
  <c r="P602" i="24" s="1"/>
  <c r="N371" i="25"/>
  <c r="P371" i="24" s="1"/>
  <c r="N633" i="25"/>
  <c r="P633" i="24" s="1"/>
  <c r="N430" i="25"/>
  <c r="P430" i="24" s="1"/>
  <c r="N516" i="25"/>
  <c r="P516" i="24" s="1"/>
  <c r="N285" i="25"/>
  <c r="P285" i="24" s="1"/>
  <c r="N458" i="25"/>
  <c r="P458" i="24" s="1"/>
  <c r="N603" i="25"/>
  <c r="P603" i="24" s="1"/>
  <c r="N576" i="25"/>
  <c r="P576" i="24" s="1"/>
  <c r="N517" i="25"/>
  <c r="P517" i="24" s="1"/>
  <c r="N429" i="25"/>
  <c r="P429" i="24" s="1"/>
  <c r="N632" i="25"/>
  <c r="P632" i="24" s="1"/>
  <c r="N487" i="25"/>
  <c r="P487" i="24" s="1"/>
  <c r="N139" i="25"/>
  <c r="P139" i="24" s="1"/>
  <c r="N168" i="25"/>
  <c r="P168" i="24" s="1"/>
  <c r="N574" i="25"/>
  <c r="P574" i="24" s="1"/>
  <c r="N254" i="25"/>
  <c r="P254" i="24" s="1"/>
  <c r="N575" i="25"/>
  <c r="P575" i="24" s="1"/>
  <c r="N488" i="25"/>
  <c r="P488" i="24" s="1"/>
  <c r="N140" i="25"/>
  <c r="P140" i="24" s="1"/>
  <c r="N546" i="25"/>
  <c r="P546" i="24" s="1"/>
  <c r="N401" i="25"/>
  <c r="P401" i="24" s="1"/>
  <c r="N343" i="25"/>
  <c r="P343" i="24" s="1"/>
  <c r="N373" i="25"/>
  <c r="P373" i="24" s="1"/>
  <c r="N52" i="25"/>
  <c r="P52" i="24" s="1"/>
  <c r="N460" i="25"/>
  <c r="P460" i="24" s="1"/>
  <c r="N228" i="25"/>
  <c r="P228" i="24" s="1"/>
  <c r="N547" i="25"/>
  <c r="P547" i="24" s="1"/>
  <c r="N662" i="25"/>
  <c r="P662" i="24" s="1"/>
  <c r="N431" i="25"/>
  <c r="P431" i="24" s="1"/>
  <c r="N227" i="25"/>
  <c r="P227" i="24" s="1"/>
  <c r="N141" i="25"/>
  <c r="P141" i="24" s="1"/>
  <c r="N314" i="25"/>
  <c r="P314" i="24" s="1"/>
  <c r="N372" i="25"/>
  <c r="P372" i="24" s="1"/>
  <c r="N170" i="25"/>
  <c r="P170" i="24" s="1"/>
  <c r="N111" i="25"/>
  <c r="P111" i="24" s="1"/>
  <c r="N604" i="25"/>
  <c r="P604" i="24" s="1"/>
  <c r="N634" i="25"/>
  <c r="P634" i="24" s="1"/>
  <c r="N257" i="25"/>
  <c r="P257" i="24" s="1"/>
  <c r="N286" i="25"/>
  <c r="P286" i="24" s="1"/>
  <c r="N400" i="25"/>
  <c r="P400" i="24" s="1"/>
  <c r="N198" i="25"/>
  <c r="P198" i="24" s="1"/>
  <c r="N256" i="25"/>
  <c r="P256" i="24" s="1"/>
  <c r="N255" i="25"/>
  <c r="P255" i="24" s="1"/>
  <c r="N663" i="25"/>
  <c r="P663" i="24" s="1"/>
  <c r="N518" i="25"/>
  <c r="P518" i="24" s="1"/>
  <c r="N432" i="25"/>
  <c r="P432" i="24" s="1"/>
  <c r="N200" i="25"/>
  <c r="P200" i="24" s="1"/>
  <c r="N316" i="25"/>
  <c r="P316" i="24" s="1"/>
  <c r="N577" i="25"/>
  <c r="P577" i="24" s="1"/>
  <c r="N490" i="25"/>
  <c r="P490" i="24" s="1"/>
  <c r="N142" i="25"/>
  <c r="P142" i="24" s="1"/>
  <c r="N113" i="25"/>
  <c r="P113" i="24" s="1"/>
  <c r="N489" i="25"/>
  <c r="P489" i="24" s="1"/>
  <c r="N199" i="25"/>
  <c r="P199" i="24" s="1"/>
  <c r="N635" i="25"/>
  <c r="P635" i="24" s="1"/>
  <c r="N692" i="25"/>
  <c r="P692" i="24" s="1"/>
  <c r="N171" i="25"/>
  <c r="P171" i="24" s="1"/>
  <c r="N53" i="25"/>
  <c r="P53" i="24" s="1"/>
  <c r="N229" i="25"/>
  <c r="P229" i="24" s="1"/>
  <c r="N344" i="25"/>
  <c r="P344" i="24" s="1"/>
  <c r="N402" i="25"/>
  <c r="P402" i="24" s="1"/>
  <c r="N55" i="25"/>
  <c r="P55" i="24" s="1"/>
  <c r="N169" i="25"/>
  <c r="P169" i="24" s="1"/>
  <c r="N315" i="25"/>
  <c r="P315" i="24" s="1"/>
  <c r="N258" i="25"/>
  <c r="P258" i="24" s="1"/>
  <c r="N82" i="25"/>
  <c r="P82" i="24" s="1"/>
  <c r="N81" i="25"/>
  <c r="P81" i="24" s="1"/>
  <c r="N345" i="25"/>
  <c r="P345" i="24" s="1"/>
  <c r="N636" i="25"/>
  <c r="P636" i="24" s="1"/>
  <c r="N491" i="25"/>
  <c r="P491" i="24" s="1"/>
  <c r="N143" i="25"/>
  <c r="P143" i="24" s="1"/>
  <c r="N548" i="25"/>
  <c r="P548" i="24" s="1"/>
  <c r="N752" i="25"/>
  <c r="P752" i="24" s="1"/>
  <c r="N578" i="25"/>
  <c r="P578" i="24" s="1"/>
  <c r="N693" i="25"/>
  <c r="P693" i="24" s="1"/>
  <c r="N519" i="25"/>
  <c r="P519" i="24" s="1"/>
  <c r="N201" i="25"/>
  <c r="P201" i="24" s="1"/>
  <c r="N433" i="25"/>
  <c r="P433" i="24" s="1"/>
  <c r="N287" i="25"/>
  <c r="P287" i="24" s="1"/>
  <c r="N84" i="25"/>
  <c r="P84" i="24" s="1"/>
  <c r="N606" i="25"/>
  <c r="P606" i="24" s="1"/>
  <c r="N403" i="25"/>
  <c r="P403" i="24" s="1"/>
  <c r="N375" i="25"/>
  <c r="P375" i="24" s="1"/>
  <c r="N607" i="25"/>
  <c r="P607" i="24" s="1"/>
  <c r="N723" i="25"/>
  <c r="P723" i="24" s="1"/>
  <c r="N83" i="25"/>
  <c r="P83" i="24" s="1"/>
  <c r="N112" i="25"/>
  <c r="P112" i="24" s="1"/>
  <c r="N694" i="25"/>
  <c r="P694" i="24" s="1"/>
  <c r="N172" i="25"/>
  <c r="P172" i="24" s="1"/>
  <c r="N374" i="25"/>
  <c r="P374" i="24" s="1"/>
  <c r="N259" i="25"/>
  <c r="P259" i="24" s="1"/>
  <c r="N346" i="25"/>
  <c r="P346" i="24" s="1"/>
  <c r="N722" i="25"/>
  <c r="P722" i="24" s="1"/>
  <c r="N664" i="25"/>
  <c r="P664" i="24" s="1"/>
  <c r="N114" i="25"/>
  <c r="P114" i="24" s="1"/>
  <c r="N56" i="25"/>
  <c r="P56" i="24" s="1"/>
  <c r="N605" i="25"/>
  <c r="P605" i="24" s="1"/>
  <c r="N665" i="25"/>
  <c r="P665" i="24" s="1"/>
  <c r="N461" i="25"/>
  <c r="P461" i="24" s="1"/>
  <c r="N549" i="25"/>
  <c r="P549" i="24" s="1"/>
  <c r="N58" i="25"/>
  <c r="P58" i="24" s="1"/>
  <c r="N695" i="25"/>
  <c r="P695" i="24" s="1"/>
  <c r="N85" i="25"/>
  <c r="P85" i="24" s="1"/>
  <c r="N115" i="25"/>
  <c r="P115" i="24" s="1"/>
  <c r="N231" i="25"/>
  <c r="P231" i="24" s="1"/>
  <c r="N289" i="25"/>
  <c r="P289" i="24" s="1"/>
  <c r="N144" i="25"/>
  <c r="P144" i="24" s="1"/>
  <c r="N434" i="25"/>
  <c r="P434" i="24" s="1"/>
  <c r="N173" i="25"/>
  <c r="P173" i="24" s="1"/>
  <c r="N54" i="25"/>
  <c r="P54" i="24" s="1"/>
  <c r="N317" i="25"/>
  <c r="P317" i="24" s="1"/>
  <c r="N404" i="25"/>
  <c r="P404" i="24" s="1"/>
  <c r="N230" i="25"/>
  <c r="P230" i="24" s="1"/>
  <c r="N782" i="25"/>
  <c r="P782" i="24" s="1"/>
  <c r="N753" i="25"/>
  <c r="P753" i="24" s="1"/>
  <c r="N579" i="25"/>
  <c r="P579" i="24" s="1"/>
  <c r="N463" i="25"/>
  <c r="P463" i="24" s="1"/>
  <c r="N376" i="25"/>
  <c r="P376" i="24" s="1"/>
  <c r="N492" i="25"/>
  <c r="P492" i="24" s="1"/>
  <c r="N724" i="25"/>
  <c r="P724" i="24" s="1"/>
  <c r="N666" i="25"/>
  <c r="P666" i="24" s="1"/>
  <c r="N608" i="25"/>
  <c r="P608" i="24" s="1"/>
  <c r="N318" i="25"/>
  <c r="P318" i="24" s="1"/>
  <c r="N520" i="25"/>
  <c r="P520" i="24" s="1"/>
  <c r="N462" i="25"/>
  <c r="P462" i="24" s="1"/>
  <c r="N725" i="25"/>
  <c r="P725" i="24" s="1"/>
  <c r="N202" i="25"/>
  <c r="P202" i="24" s="1"/>
  <c r="N261" i="25"/>
  <c r="P261" i="24" s="1"/>
  <c r="N521" i="25"/>
  <c r="P521" i="24" s="1"/>
  <c r="N754" i="25"/>
  <c r="P754" i="24" s="1"/>
  <c r="N638" i="25"/>
  <c r="P638" i="24" s="1"/>
  <c r="N86" i="25"/>
  <c r="P86" i="24" s="1"/>
  <c r="N783" i="25"/>
  <c r="P783" i="24" s="1"/>
  <c r="N319" i="25"/>
  <c r="P319" i="24" s="1"/>
  <c r="N550" i="25"/>
  <c r="P550" i="24" s="1"/>
  <c r="N405" i="25"/>
  <c r="P405" i="24" s="1"/>
  <c r="N347" i="25"/>
  <c r="P347" i="24" s="1"/>
  <c r="N288" i="25"/>
  <c r="P288" i="24" s="1"/>
  <c r="N348" i="25"/>
  <c r="P348" i="24" s="1"/>
  <c r="N145" i="25"/>
  <c r="P145" i="24" s="1"/>
  <c r="N260" i="25"/>
  <c r="P260" i="24" s="1"/>
  <c r="N667" i="25"/>
  <c r="P667" i="24" s="1"/>
  <c r="N493" i="25"/>
  <c r="P493" i="24" s="1"/>
  <c r="N551" i="25"/>
  <c r="P551" i="24" s="1"/>
  <c r="N290" i="25"/>
  <c r="P290" i="24" s="1"/>
  <c r="N696" i="25"/>
  <c r="P696" i="24" s="1"/>
  <c r="N377" i="25"/>
  <c r="P377" i="24" s="1"/>
  <c r="N464" i="25"/>
  <c r="P464" i="24" s="1"/>
  <c r="N522" i="25"/>
  <c r="P522" i="24" s="1"/>
  <c r="N203" i="25"/>
  <c r="P203" i="24" s="1"/>
  <c r="N262" i="25"/>
  <c r="P262" i="24" s="1"/>
  <c r="N494" i="25"/>
  <c r="P494" i="24" s="1"/>
  <c r="N116" i="25"/>
  <c r="P116" i="24" s="1"/>
  <c r="N232" i="25"/>
  <c r="P232" i="24" s="1"/>
  <c r="N174" i="25"/>
  <c r="P174" i="24" s="1"/>
  <c r="N406" i="25"/>
  <c r="P406" i="24" s="1"/>
  <c r="N233" i="25"/>
  <c r="P233" i="24" s="1"/>
  <c r="N581" i="25"/>
  <c r="P581" i="24" s="1"/>
  <c r="N435" i="25"/>
  <c r="P435" i="24" s="1"/>
  <c r="N812" i="25"/>
  <c r="P812" i="24" s="1"/>
  <c r="N57" i="25"/>
  <c r="P57" i="24" s="1"/>
  <c r="N205" i="25"/>
  <c r="P205" i="24" s="1"/>
  <c r="N609" i="25"/>
  <c r="P609" i="24" s="1"/>
  <c r="N291" i="25"/>
  <c r="P291" i="24" s="1"/>
  <c r="N610" i="25"/>
  <c r="P610" i="24" s="1"/>
  <c r="N726" i="25"/>
  <c r="P726" i="24" s="1"/>
  <c r="N117" i="25"/>
  <c r="P117" i="24" s="1"/>
  <c r="N552" i="25"/>
  <c r="P552" i="24" s="1"/>
  <c r="N637" i="25"/>
  <c r="P637" i="24" s="1"/>
  <c r="N697" i="25"/>
  <c r="P697" i="24" s="1"/>
  <c r="N146" i="25"/>
  <c r="P146" i="24" s="1"/>
  <c r="N87" i="25"/>
  <c r="P87" i="24" s="1"/>
  <c r="N842" i="25"/>
  <c r="P842" i="24" s="1"/>
  <c r="N436" i="25"/>
  <c r="P436" i="24" s="1"/>
  <c r="N580" i="25"/>
  <c r="P580" i="24" s="1"/>
  <c r="N465" i="25"/>
  <c r="P465" i="24" s="1"/>
  <c r="N523" i="25"/>
  <c r="P523" i="24" s="1"/>
  <c r="N349" i="25"/>
  <c r="P349" i="24" s="1"/>
  <c r="N204" i="25"/>
  <c r="P204" i="24" s="1"/>
  <c r="N784" i="25"/>
  <c r="P784" i="24" s="1"/>
  <c r="N378" i="25"/>
  <c r="P378" i="24" s="1"/>
  <c r="N639" i="25"/>
  <c r="P639" i="24" s="1"/>
  <c r="N350" i="25"/>
  <c r="P350" i="24" s="1"/>
  <c r="N176" i="25"/>
  <c r="P176" i="24" s="1"/>
  <c r="N320" i="25"/>
  <c r="P320" i="24" s="1"/>
  <c r="N727" i="25"/>
  <c r="P727" i="24" s="1"/>
  <c r="N407" i="25"/>
  <c r="P407" i="24" s="1"/>
  <c r="N640" i="25"/>
  <c r="P640" i="24" s="1"/>
  <c r="N524" i="25"/>
  <c r="P524" i="24" s="1"/>
  <c r="N495" i="25"/>
  <c r="P495" i="24" s="1"/>
  <c r="N553" i="25"/>
  <c r="P553" i="24" s="1"/>
  <c r="N175" i="25"/>
  <c r="P175" i="24" s="1"/>
  <c r="N437" i="25"/>
  <c r="P437" i="24" s="1"/>
  <c r="N670" i="25"/>
  <c r="P670" i="24" s="1"/>
  <c r="N756" i="25"/>
  <c r="P756" i="24" s="1"/>
  <c r="N813" i="25"/>
  <c r="P813" i="24" s="1"/>
  <c r="N785" i="25"/>
  <c r="P785" i="24" s="1"/>
  <c r="N263" i="25"/>
  <c r="P263" i="24" s="1"/>
  <c r="N668" i="25"/>
  <c r="P668" i="24" s="1"/>
  <c r="N118" i="25"/>
  <c r="P118" i="24" s="1"/>
  <c r="N379" i="25"/>
  <c r="P379" i="24" s="1"/>
  <c r="N641" i="25"/>
  <c r="P641" i="24" s="1"/>
  <c r="N409" i="25"/>
  <c r="P409" i="24" s="1"/>
  <c r="N235" i="25"/>
  <c r="P235" i="24" s="1"/>
  <c r="N698" i="25"/>
  <c r="P698" i="24" s="1"/>
  <c r="N496" i="25"/>
  <c r="P496" i="24" s="1"/>
  <c r="N206" i="25"/>
  <c r="P206" i="24" s="1"/>
  <c r="N583" i="25"/>
  <c r="P583" i="24" s="1"/>
  <c r="N380" i="25"/>
  <c r="P380" i="24" s="1"/>
  <c r="N611" i="25"/>
  <c r="P611" i="24" s="1"/>
  <c r="N264" i="25"/>
  <c r="P264" i="24" s="1"/>
  <c r="N321" i="25"/>
  <c r="P321" i="24" s="1"/>
  <c r="N88" i="25"/>
  <c r="P88" i="24" s="1"/>
  <c r="N148" i="25"/>
  <c r="P148" i="24" s="1"/>
  <c r="N234" i="25"/>
  <c r="P234" i="24" s="1"/>
  <c r="N815" i="25"/>
  <c r="P815" i="24" s="1"/>
  <c r="N351" i="25"/>
  <c r="P351" i="24" s="1"/>
  <c r="N699" i="25"/>
  <c r="P699" i="24" s="1"/>
  <c r="N119" i="25"/>
  <c r="P119" i="24" s="1"/>
  <c r="N554" i="25"/>
  <c r="P554" i="24" s="1"/>
  <c r="N843" i="25"/>
  <c r="P843" i="24" s="1"/>
  <c r="N902" i="25"/>
  <c r="P902" i="24" s="1"/>
  <c r="N786" i="25"/>
  <c r="P786" i="24" s="1"/>
  <c r="N755" i="25"/>
  <c r="P755" i="24" s="1"/>
  <c r="N844" i="25"/>
  <c r="P844" i="24" s="1"/>
  <c r="N525" i="25"/>
  <c r="P525" i="24" s="1"/>
  <c r="N757" i="25"/>
  <c r="P757" i="24" s="1"/>
  <c r="N408" i="25"/>
  <c r="P408" i="24" s="1"/>
  <c r="N669" i="25"/>
  <c r="P669" i="24" s="1"/>
  <c r="N292" i="25"/>
  <c r="P292" i="24" s="1"/>
  <c r="N294" i="25"/>
  <c r="P294" i="24" s="1"/>
  <c r="N89" i="25"/>
  <c r="P89" i="24" s="1"/>
  <c r="N236" i="25"/>
  <c r="P236" i="24" s="1"/>
  <c r="N468" i="25"/>
  <c r="P468" i="24" s="1"/>
  <c r="N265" i="25"/>
  <c r="P265" i="24" s="1"/>
  <c r="N845" i="25"/>
  <c r="P845" i="24" s="1"/>
  <c r="N728" i="25"/>
  <c r="P728" i="24" s="1"/>
  <c r="N466" i="25"/>
  <c r="P466" i="24" s="1"/>
  <c r="N177" i="25"/>
  <c r="P177" i="24" s="1"/>
  <c r="N352" i="25"/>
  <c r="P352" i="24" s="1"/>
  <c r="N962" i="25"/>
  <c r="P962" i="24" s="1"/>
  <c r="N410" i="25"/>
  <c r="P410" i="24" s="1"/>
  <c r="N814" i="25"/>
  <c r="P814" i="24" s="1"/>
  <c r="N671" i="25"/>
  <c r="P671" i="24" s="1"/>
  <c r="N293" i="25"/>
  <c r="P293" i="24" s="1"/>
  <c r="N147" i="25"/>
  <c r="P147" i="24" s="1"/>
  <c r="N758" i="25"/>
  <c r="P758" i="24" s="1"/>
  <c r="N700" i="25"/>
  <c r="P700" i="24" s="1"/>
  <c r="N612" i="25"/>
  <c r="P612" i="24" s="1"/>
  <c r="N872" i="25"/>
  <c r="P872" i="24" s="1"/>
  <c r="N932" i="25"/>
  <c r="P932" i="24" s="1"/>
  <c r="N787" i="25"/>
  <c r="P787" i="24" s="1"/>
  <c r="N555" i="25"/>
  <c r="P555" i="24" s="1"/>
  <c r="N439" i="25"/>
  <c r="P439" i="24" s="1"/>
  <c r="N322" i="25"/>
  <c r="P322" i="24" s="1"/>
  <c r="N59" i="25"/>
  <c r="P59" i="24" s="1"/>
  <c r="N642" i="25"/>
  <c r="P642" i="24" s="1"/>
  <c r="N875" i="25"/>
  <c r="P875" i="24" s="1"/>
  <c r="N497" i="25"/>
  <c r="P497" i="24" s="1"/>
  <c r="N60" i="25"/>
  <c r="P60" i="24" s="1"/>
  <c r="N903" i="25"/>
  <c r="P903" i="24" s="1"/>
  <c r="N672" i="25"/>
  <c r="P672" i="24" s="1"/>
  <c r="N438" i="25"/>
  <c r="P438" i="24" s="1"/>
  <c r="N120" i="25"/>
  <c r="P120" i="24" s="1"/>
  <c r="N178" i="25"/>
  <c r="P178" i="24" s="1"/>
  <c r="N61" i="25"/>
  <c r="P61" i="24" s="1"/>
  <c r="N582" i="25"/>
  <c r="P582" i="24" s="1"/>
  <c r="N613" i="25"/>
  <c r="P613" i="24" s="1"/>
  <c r="N964" i="25"/>
  <c r="P964" i="24" s="1"/>
  <c r="N526" i="25"/>
  <c r="P526" i="24" s="1"/>
  <c r="N556" i="25"/>
  <c r="P556" i="24" s="1"/>
  <c r="N381" i="25"/>
  <c r="P381" i="24" s="1"/>
  <c r="N440" i="25"/>
  <c r="P440" i="24" s="1"/>
  <c r="N121" i="25"/>
  <c r="P121" i="24" s="1"/>
  <c r="N585" i="25"/>
  <c r="P585" i="24" s="1"/>
  <c r="N237" i="25"/>
  <c r="P237" i="24" s="1"/>
  <c r="N498" i="25"/>
  <c r="P498" i="24" s="1"/>
  <c r="N701" i="25"/>
  <c r="P701" i="24" s="1"/>
  <c r="N614" i="25"/>
  <c r="P614" i="24" s="1"/>
  <c r="N295" i="25"/>
  <c r="P295" i="24" s="1"/>
  <c r="N876" i="25"/>
  <c r="P876" i="24" s="1"/>
  <c r="N788" i="25"/>
  <c r="P788" i="24" s="1"/>
  <c r="N469" i="25"/>
  <c r="P469" i="24" s="1"/>
  <c r="N730" i="25"/>
  <c r="P730" i="24" s="1"/>
  <c r="N467" i="25"/>
  <c r="P467" i="24" s="1"/>
  <c r="N816" i="25"/>
  <c r="P816" i="24" s="1"/>
  <c r="N729" i="25"/>
  <c r="P729" i="24" s="1"/>
  <c r="N324" i="25"/>
  <c r="P324" i="24" s="1"/>
  <c r="N90" i="25"/>
  <c r="P90" i="24" s="1"/>
  <c r="N207" i="25"/>
  <c r="P207" i="24" s="1"/>
  <c r="N149" i="25"/>
  <c r="P149" i="24" s="1"/>
  <c r="N179" i="25"/>
  <c r="P179" i="24" s="1"/>
  <c r="N873" i="25"/>
  <c r="P873" i="24" s="1"/>
  <c r="N383" i="25"/>
  <c r="P383" i="24" s="1"/>
  <c r="N441" i="25"/>
  <c r="P441" i="24" s="1"/>
  <c r="N818" i="25"/>
  <c r="P818" i="24" s="1"/>
  <c r="N412" i="25"/>
  <c r="P412" i="24" s="1"/>
  <c r="N702" i="25"/>
  <c r="P702" i="24" s="1"/>
  <c r="N499" i="25"/>
  <c r="P499" i="24" s="1"/>
  <c r="N208" i="25"/>
  <c r="P208" i="24" s="1"/>
  <c r="N180" i="25"/>
  <c r="P180" i="24" s="1"/>
  <c r="N151" i="25"/>
  <c r="P151" i="24" s="1"/>
  <c r="N150" i="25"/>
  <c r="P150" i="24" s="1"/>
  <c r="N760" i="25"/>
  <c r="P760" i="24" s="1"/>
  <c r="N877" i="25"/>
  <c r="P877" i="24" s="1"/>
  <c r="N382" i="25"/>
  <c r="P382" i="24" s="1"/>
  <c r="N353" i="25"/>
  <c r="P353" i="24" s="1"/>
  <c r="N354" i="25"/>
  <c r="P354" i="24" s="1"/>
  <c r="N673" i="25"/>
  <c r="P673" i="24" s="1"/>
  <c r="N323" i="25"/>
  <c r="P323" i="24" s="1"/>
  <c r="N411" i="25"/>
  <c r="P411" i="24" s="1"/>
  <c r="N266" i="25"/>
  <c r="P266" i="24" s="1"/>
  <c r="N527" i="25"/>
  <c r="P527" i="24" s="1"/>
  <c r="N296" i="25"/>
  <c r="P296" i="24" s="1"/>
  <c r="N963" i="25"/>
  <c r="P963" i="24" s="1"/>
  <c r="N789" i="25"/>
  <c r="P789" i="24" s="1"/>
  <c r="N817" i="25"/>
  <c r="P817" i="24" s="1"/>
  <c r="N643" i="25"/>
  <c r="P643" i="24" s="1"/>
  <c r="N557" i="25"/>
  <c r="P557" i="24" s="1"/>
  <c r="N933" i="25"/>
  <c r="P933" i="24" s="1"/>
  <c r="N528" i="25"/>
  <c r="P528" i="24" s="1"/>
  <c r="N470" i="25"/>
  <c r="P470" i="24" s="1"/>
  <c r="N586" i="25"/>
  <c r="P586" i="24" s="1"/>
  <c r="N846" i="25"/>
  <c r="P846" i="24" s="1"/>
  <c r="N615" i="25"/>
  <c r="P615" i="24" s="1"/>
  <c r="N874" i="25"/>
  <c r="P874" i="24" s="1"/>
  <c r="N325" i="25"/>
  <c r="P325" i="24" s="1"/>
  <c r="N584" i="25"/>
  <c r="P584" i="24" s="1"/>
  <c r="N500" i="25"/>
  <c r="P500" i="24" s="1"/>
  <c r="N384" i="25"/>
  <c r="P384" i="24" s="1"/>
  <c r="N674" i="25"/>
  <c r="P674" i="24" s="1"/>
  <c r="N905" i="25"/>
  <c r="P905" i="24" s="1"/>
  <c r="N790" i="25"/>
  <c r="P790" i="24" s="1"/>
  <c r="N965" i="25"/>
  <c r="P965" i="24" s="1"/>
  <c r="N442" i="25"/>
  <c r="P442" i="24" s="1"/>
  <c r="N326" i="25"/>
  <c r="P326" i="24" s="1"/>
  <c r="N413" i="25"/>
  <c r="P413" i="24" s="1"/>
  <c r="N732" i="25"/>
  <c r="P732" i="24" s="1"/>
  <c r="N587" i="25"/>
  <c r="P587" i="24" s="1"/>
  <c r="N935" i="25"/>
  <c r="P935" i="24" s="1"/>
  <c r="N731" i="25"/>
  <c r="P731" i="24" s="1"/>
  <c r="N759" i="25"/>
  <c r="P759" i="24" s="1"/>
  <c r="N703" i="25"/>
  <c r="P703" i="24" s="1"/>
  <c r="N558" i="25"/>
  <c r="P558" i="24" s="1"/>
  <c r="N934" i="25"/>
  <c r="P934" i="24" s="1"/>
  <c r="N761" i="25"/>
  <c r="P761" i="24" s="1"/>
  <c r="N847" i="25"/>
  <c r="P847" i="24" s="1"/>
  <c r="N848" i="25"/>
  <c r="P848" i="24" s="1"/>
  <c r="N904" i="25"/>
  <c r="P904" i="24" s="1"/>
  <c r="N355" i="25"/>
  <c r="P355" i="24" s="1"/>
  <c r="N644" i="25"/>
  <c r="P644" i="24" s="1"/>
  <c r="N529" i="25"/>
  <c r="P529" i="24" s="1"/>
  <c r="N733" i="25"/>
  <c r="P733" i="24" s="1"/>
  <c r="N616" i="25"/>
  <c r="P616" i="24" s="1"/>
  <c r="N617" i="25"/>
  <c r="P617" i="24" s="1"/>
  <c r="N530" i="25"/>
  <c r="P530" i="24" s="1"/>
  <c r="N936" i="25"/>
  <c r="P936" i="24" s="1"/>
  <c r="N645" i="25"/>
  <c r="P645" i="24" s="1"/>
  <c r="N559" i="25"/>
  <c r="P559" i="24" s="1"/>
  <c r="N472" i="25"/>
  <c r="P472" i="24" s="1"/>
  <c r="N791" i="25"/>
  <c r="P791" i="24" s="1"/>
  <c r="N819" i="25"/>
  <c r="P819" i="24" s="1"/>
  <c r="N646" i="25"/>
  <c r="P646" i="24" s="1"/>
  <c r="N356" i="25"/>
  <c r="P356" i="24" s="1"/>
  <c r="N937" i="25"/>
  <c r="P937" i="24" s="1"/>
  <c r="N471" i="25"/>
  <c r="P471" i="24" s="1"/>
  <c r="N879" i="25"/>
  <c r="P879" i="24" s="1"/>
  <c r="N849" i="25"/>
  <c r="P849" i="24" s="1"/>
  <c r="N966" i="25"/>
  <c r="P966" i="24" s="1"/>
  <c r="N820" i="25"/>
  <c r="P820" i="24" s="1"/>
  <c r="N385" i="25"/>
  <c r="P385" i="24" s="1"/>
  <c r="N704" i="25"/>
  <c r="P704" i="24" s="1"/>
  <c r="N414" i="25"/>
  <c r="P414" i="24" s="1"/>
  <c r="N443" i="25"/>
  <c r="P443" i="24" s="1"/>
  <c r="N878" i="25"/>
  <c r="P878" i="24" s="1"/>
  <c r="N675" i="25"/>
  <c r="P675" i="24" s="1"/>
  <c r="N763" i="25"/>
  <c r="P763" i="24" s="1"/>
  <c r="N560" i="25"/>
  <c r="P560" i="24" s="1"/>
  <c r="N938" i="25"/>
  <c r="P938" i="24" s="1"/>
  <c r="N909" i="25"/>
  <c r="P909" i="24" s="1"/>
  <c r="N588" i="25"/>
  <c r="P588" i="24" s="1"/>
  <c r="N589" i="25"/>
  <c r="P589" i="24" s="1"/>
  <c r="N647" i="25"/>
  <c r="P647" i="24" s="1"/>
  <c r="N906" i="25"/>
  <c r="P906" i="24" s="1"/>
  <c r="N850" i="25"/>
  <c r="P850" i="24" s="1"/>
  <c r="N676" i="25"/>
  <c r="P676" i="24" s="1"/>
  <c r="N705" i="25"/>
  <c r="P705" i="24" s="1"/>
  <c r="N473" i="25"/>
  <c r="P473" i="24" s="1"/>
  <c r="N415" i="25"/>
  <c r="P415" i="24" s="1"/>
  <c r="N734" i="25"/>
  <c r="P734" i="24" s="1"/>
  <c r="N618" i="25"/>
  <c r="P618" i="24" s="1"/>
  <c r="N444" i="25"/>
  <c r="P444" i="24" s="1"/>
  <c r="N531" i="25"/>
  <c r="P531" i="24" s="1"/>
  <c r="N762" i="25"/>
  <c r="P762" i="24" s="1"/>
  <c r="N386" i="25"/>
  <c r="P386" i="24" s="1"/>
  <c r="N502" i="25"/>
  <c r="P502" i="24" s="1"/>
  <c r="N792" i="25"/>
  <c r="P792" i="24" s="1"/>
  <c r="N821" i="25"/>
  <c r="P821" i="24" s="1"/>
  <c r="N880" i="25"/>
  <c r="P880" i="24" s="1"/>
  <c r="N501" i="25"/>
  <c r="P501" i="24" s="1"/>
  <c r="N967" i="25"/>
  <c r="P967" i="24" s="1"/>
  <c r="N764" i="25"/>
  <c r="P764" i="24" s="1"/>
  <c r="N907" i="25"/>
  <c r="P907" i="24" s="1"/>
  <c r="N474" i="25"/>
  <c r="P474" i="24" s="1"/>
  <c r="N445" i="25"/>
  <c r="P445" i="24" s="1"/>
  <c r="N822" i="25"/>
  <c r="P822" i="24" s="1"/>
  <c r="N532" i="25"/>
  <c r="P532" i="24" s="1"/>
  <c r="N851" i="25"/>
  <c r="P851" i="24" s="1"/>
  <c r="N793" i="25"/>
  <c r="P793" i="24" s="1"/>
  <c r="N648" i="25"/>
  <c r="P648" i="24" s="1"/>
  <c r="N908" i="25"/>
  <c r="P908" i="24" s="1"/>
  <c r="N619" i="25"/>
  <c r="P619" i="24" s="1"/>
  <c r="N735" i="25"/>
  <c r="P735" i="24" s="1"/>
  <c r="N910" i="25"/>
  <c r="P910" i="24" s="1"/>
  <c r="N939" i="25"/>
  <c r="P939" i="24" s="1"/>
  <c r="N706" i="25"/>
  <c r="P706" i="24" s="1"/>
  <c r="N881" i="25"/>
  <c r="P881" i="24" s="1"/>
  <c r="N503" i="25"/>
  <c r="P503" i="24" s="1"/>
  <c r="N677" i="25"/>
  <c r="P677" i="24" s="1"/>
  <c r="N561" i="25"/>
  <c r="P561" i="24" s="1"/>
  <c r="N968" i="25"/>
  <c r="P968" i="24" s="1"/>
  <c r="N590" i="25"/>
  <c r="P590" i="24" s="1"/>
  <c r="N416" i="25"/>
  <c r="P416" i="24" s="1"/>
  <c r="N446" i="25"/>
  <c r="P446" i="24" s="1"/>
  <c r="N940" i="25"/>
  <c r="P940" i="24" s="1"/>
  <c r="N736" i="25"/>
  <c r="P736" i="24" s="1"/>
  <c r="N765" i="25"/>
  <c r="P765" i="24" s="1"/>
  <c r="N852" i="25"/>
  <c r="P852" i="24" s="1"/>
  <c r="N533" i="25"/>
  <c r="P533" i="24" s="1"/>
  <c r="N678" i="25"/>
  <c r="P678" i="24" s="1"/>
  <c r="N591" i="25"/>
  <c r="P591" i="24" s="1"/>
  <c r="N562" i="25"/>
  <c r="P562" i="24" s="1"/>
  <c r="N911" i="25"/>
  <c r="P911" i="24" s="1"/>
  <c r="N794" i="25"/>
  <c r="P794" i="24" s="1"/>
  <c r="N504" i="25"/>
  <c r="P504" i="24" s="1"/>
  <c r="N649" i="25"/>
  <c r="P649" i="24" s="1"/>
  <c r="N823" i="25"/>
  <c r="P823" i="24" s="1"/>
  <c r="N969" i="25"/>
  <c r="P969" i="24" s="1"/>
  <c r="N882" i="25"/>
  <c r="P882" i="24" s="1"/>
  <c r="N941" i="25"/>
  <c r="P941" i="24" s="1"/>
  <c r="N737" i="25"/>
  <c r="P737" i="24" s="1"/>
  <c r="N824" i="25"/>
  <c r="P824" i="24" s="1"/>
  <c r="N912" i="25"/>
  <c r="P912" i="24" s="1"/>
  <c r="N620" i="25"/>
  <c r="P620" i="24" s="1"/>
  <c r="N679" i="25"/>
  <c r="P679" i="24" s="1"/>
  <c r="N970" i="25"/>
  <c r="P970" i="24" s="1"/>
  <c r="N475" i="25"/>
  <c r="P475" i="24" s="1"/>
  <c r="N707" i="25"/>
  <c r="P707" i="24" s="1"/>
  <c r="N505" i="25"/>
  <c r="P505" i="24" s="1"/>
  <c r="N708" i="25"/>
  <c r="P708" i="24" s="1"/>
  <c r="N883" i="25"/>
  <c r="P883" i="24" s="1"/>
  <c r="N476" i="25"/>
  <c r="P476" i="24" s="1"/>
  <c r="N853" i="25"/>
  <c r="P853" i="24" s="1"/>
  <c r="N534" i="25"/>
  <c r="P534" i="24" s="1"/>
  <c r="N650" i="25"/>
  <c r="P650" i="24" s="1"/>
  <c r="N621" i="25"/>
  <c r="P621" i="24" s="1"/>
  <c r="N592" i="25"/>
  <c r="P592" i="24" s="1"/>
  <c r="N563" i="25"/>
  <c r="P563" i="24" s="1"/>
  <c r="N593" i="25"/>
  <c r="P593" i="24" s="1"/>
  <c r="N825" i="25"/>
  <c r="P825" i="24" s="1"/>
  <c r="N767" i="25"/>
  <c r="P767" i="24" s="1"/>
  <c r="N795" i="25"/>
  <c r="P795" i="24" s="1"/>
  <c r="N738" i="25"/>
  <c r="P738" i="24" s="1"/>
  <c r="N564" i="25"/>
  <c r="P564" i="24" s="1"/>
  <c r="N942" i="25"/>
  <c r="P942" i="24" s="1"/>
  <c r="N709" i="25"/>
  <c r="P709" i="24" s="1"/>
  <c r="N766" i="25"/>
  <c r="P766" i="24" s="1"/>
  <c r="N535" i="25"/>
  <c r="P535" i="24" s="1"/>
  <c r="N884" i="25"/>
  <c r="P884" i="24" s="1"/>
  <c r="N651" i="25"/>
  <c r="P651" i="24" s="1"/>
  <c r="N854" i="25"/>
  <c r="P854" i="24" s="1"/>
  <c r="N971" i="25"/>
  <c r="P971" i="24" s="1"/>
  <c r="N913" i="25"/>
  <c r="P913" i="24" s="1"/>
  <c r="N796" i="25"/>
  <c r="P796" i="24" s="1"/>
  <c r="N622" i="25"/>
  <c r="P622" i="24" s="1"/>
  <c r="N885" i="25"/>
  <c r="P885" i="24" s="1"/>
  <c r="N972" i="25"/>
  <c r="P972" i="24" s="1"/>
  <c r="N680" i="25"/>
  <c r="P680" i="24" s="1"/>
  <c r="N681" i="25"/>
  <c r="P681" i="24" s="1"/>
  <c r="N914" i="25"/>
  <c r="P914" i="24" s="1"/>
  <c r="N623" i="25"/>
  <c r="P623" i="24" s="1"/>
  <c r="N739" i="25"/>
  <c r="P739" i="24" s="1"/>
  <c r="N594" i="25"/>
  <c r="P594" i="24" s="1"/>
  <c r="N855" i="25"/>
  <c r="P855" i="24" s="1"/>
  <c r="N565" i="25"/>
  <c r="P565" i="24" s="1"/>
  <c r="N943" i="25"/>
  <c r="P943" i="24" s="1"/>
  <c r="N797" i="25"/>
  <c r="P797" i="24" s="1"/>
  <c r="N710" i="25"/>
  <c r="P710" i="24" s="1"/>
  <c r="N826" i="25"/>
  <c r="P826" i="24" s="1"/>
  <c r="N768" i="25"/>
  <c r="P768" i="24" s="1"/>
  <c r="N652" i="25"/>
  <c r="P652" i="24" s="1"/>
  <c r="N741" i="25"/>
  <c r="P741" i="24" s="1"/>
  <c r="N711" i="25"/>
  <c r="P711" i="24" s="1"/>
  <c r="N624" i="25"/>
  <c r="P624" i="24" s="1"/>
  <c r="N973" i="25"/>
  <c r="P973" i="24" s="1"/>
  <c r="N769" i="25"/>
  <c r="P769" i="24" s="1"/>
  <c r="N856" i="25"/>
  <c r="P856" i="24" s="1"/>
  <c r="N682" i="25"/>
  <c r="P682" i="24" s="1"/>
  <c r="N886" i="25"/>
  <c r="P886" i="24" s="1"/>
  <c r="N827" i="25"/>
  <c r="P827" i="24" s="1"/>
  <c r="N798" i="25"/>
  <c r="P798" i="24" s="1"/>
  <c r="N566" i="25"/>
  <c r="P566" i="24" s="1"/>
  <c r="N653" i="25"/>
  <c r="P653" i="24" s="1"/>
  <c r="N595" i="25"/>
  <c r="P595" i="24" s="1"/>
  <c r="N740" i="25"/>
  <c r="P740" i="24" s="1"/>
  <c r="N915" i="25"/>
  <c r="P915" i="24" s="1"/>
  <c r="N974" i="25"/>
  <c r="P974" i="24" s="1"/>
  <c r="N887" i="25"/>
  <c r="P887" i="24" s="1"/>
  <c r="N625" i="25"/>
  <c r="P625" i="24" s="1"/>
  <c r="N596" i="25"/>
  <c r="P596" i="24" s="1"/>
  <c r="N770" i="25"/>
  <c r="P770" i="24" s="1"/>
  <c r="N916" i="25"/>
  <c r="P916" i="24" s="1"/>
  <c r="N828" i="25"/>
  <c r="P828" i="24" s="1"/>
  <c r="N799" i="25"/>
  <c r="P799" i="24" s="1"/>
  <c r="N857" i="25"/>
  <c r="P857" i="24" s="1"/>
  <c r="N683" i="25"/>
  <c r="P683" i="24" s="1"/>
  <c r="N712" i="25"/>
  <c r="P712" i="24" s="1"/>
  <c r="N944" i="25"/>
  <c r="P944" i="24" s="1"/>
  <c r="N945" i="25"/>
  <c r="P945" i="24" s="1"/>
  <c r="N654" i="25"/>
  <c r="P654" i="24" s="1"/>
  <c r="N626" i="25"/>
  <c r="P626" i="24" s="1"/>
  <c r="N946" i="25"/>
  <c r="P946" i="24" s="1"/>
  <c r="N713" i="25"/>
  <c r="P713" i="24" s="1"/>
  <c r="N917" i="25"/>
  <c r="P917" i="24" s="1"/>
  <c r="N858" i="25"/>
  <c r="P858" i="24" s="1"/>
  <c r="N684" i="25"/>
  <c r="P684" i="24" s="1"/>
  <c r="N742" i="25"/>
  <c r="P742" i="24" s="1"/>
  <c r="N829" i="25"/>
  <c r="P829" i="24" s="1"/>
  <c r="N655" i="25"/>
  <c r="P655" i="24" s="1"/>
  <c r="N800" i="25"/>
  <c r="P800" i="24" s="1"/>
  <c r="N918" i="25"/>
  <c r="P918" i="24" s="1"/>
  <c r="N743" i="25"/>
  <c r="P743" i="24" s="1"/>
  <c r="N830" i="25"/>
  <c r="P830" i="24" s="1"/>
  <c r="N976" i="25"/>
  <c r="P976" i="24" s="1"/>
  <c r="N947" i="25"/>
  <c r="P947" i="24" s="1"/>
  <c r="N656" i="25"/>
  <c r="P656" i="24" s="1"/>
  <c r="N714" i="25"/>
  <c r="P714" i="24" s="1"/>
  <c r="N889" i="25"/>
  <c r="P889" i="24" s="1"/>
  <c r="N772" i="25"/>
  <c r="P772" i="24" s="1"/>
  <c r="N771" i="25"/>
  <c r="P771" i="24" s="1"/>
  <c r="N685" i="25"/>
  <c r="P685" i="24" s="1"/>
  <c r="N859" i="25"/>
  <c r="P859" i="24" s="1"/>
  <c r="N975" i="25"/>
  <c r="P975" i="24" s="1"/>
  <c r="N888" i="25"/>
  <c r="P888" i="24" s="1"/>
  <c r="N801" i="25"/>
  <c r="P801" i="24" s="1"/>
  <c r="N687" i="25"/>
  <c r="P687" i="24" s="1"/>
  <c r="N802" i="25"/>
  <c r="P802" i="24" s="1"/>
  <c r="N860" i="25"/>
  <c r="P860" i="24" s="1"/>
  <c r="N744" i="25"/>
  <c r="P744" i="24" s="1"/>
  <c r="N773" i="25"/>
  <c r="P773" i="24" s="1"/>
  <c r="N948" i="25"/>
  <c r="P948" i="24" s="1"/>
  <c r="N977" i="25"/>
  <c r="P977" i="24" s="1"/>
  <c r="N715" i="25"/>
  <c r="P715" i="24" s="1"/>
  <c r="N831" i="25"/>
  <c r="P831" i="24" s="1"/>
  <c r="N919" i="25"/>
  <c r="P919" i="24" s="1"/>
  <c r="N890" i="25"/>
  <c r="P890" i="24" s="1"/>
  <c r="N686" i="25"/>
  <c r="P686" i="24" s="1"/>
  <c r="N832" i="25"/>
  <c r="P832" i="24" s="1"/>
  <c r="N949" i="25"/>
  <c r="P949" i="24" s="1"/>
  <c r="N978" i="25"/>
  <c r="P978" i="24" s="1"/>
  <c r="N774" i="25"/>
  <c r="P774" i="24" s="1"/>
  <c r="N803" i="25"/>
  <c r="P803" i="24" s="1"/>
  <c r="N716" i="25"/>
  <c r="P716" i="24" s="1"/>
  <c r="N861" i="25"/>
  <c r="P861" i="24" s="1"/>
  <c r="N891" i="25"/>
  <c r="P891" i="24" s="1"/>
  <c r="N745" i="25"/>
  <c r="P745" i="24" s="1"/>
  <c r="N920" i="25"/>
  <c r="P920" i="24" s="1"/>
  <c r="N775" i="25"/>
  <c r="P775" i="24" s="1"/>
  <c r="N746" i="25"/>
  <c r="P746" i="24" s="1"/>
  <c r="N804" i="25"/>
  <c r="P804" i="24" s="1"/>
  <c r="N979" i="25"/>
  <c r="P979" i="24" s="1"/>
  <c r="N921" i="25"/>
  <c r="P921" i="24" s="1"/>
  <c r="N892" i="25"/>
  <c r="P892" i="24" s="1"/>
  <c r="N862" i="25"/>
  <c r="P862" i="24" s="1"/>
  <c r="N833" i="25"/>
  <c r="P833" i="24" s="1"/>
  <c r="N950" i="25"/>
  <c r="P950" i="24" s="1"/>
  <c r="N923" i="25"/>
  <c r="P923" i="24" s="1"/>
  <c r="N834" i="25"/>
  <c r="P834" i="24" s="1"/>
  <c r="N980" i="25"/>
  <c r="P980" i="24" s="1"/>
  <c r="N893" i="25"/>
  <c r="P893" i="24" s="1"/>
  <c r="N922" i="25"/>
  <c r="P922" i="24" s="1"/>
  <c r="N805" i="25"/>
  <c r="P805" i="24" s="1"/>
  <c r="N863" i="25"/>
  <c r="P863" i="24" s="1"/>
  <c r="N951" i="25"/>
  <c r="P951" i="24" s="1"/>
  <c r="N776" i="25"/>
  <c r="P776" i="24" s="1"/>
  <c r="N864" i="25"/>
  <c r="P864" i="24" s="1"/>
  <c r="N835" i="25"/>
  <c r="P835" i="24" s="1"/>
  <c r="N981" i="25"/>
  <c r="P981" i="24" s="1"/>
  <c r="N952" i="25"/>
  <c r="P952" i="24" s="1"/>
  <c r="N806" i="25"/>
  <c r="P806" i="24" s="1"/>
  <c r="N894" i="25"/>
  <c r="P894" i="24" s="1"/>
  <c r="N982" i="25"/>
  <c r="P982" i="24" s="1"/>
  <c r="N865" i="25"/>
  <c r="P865" i="24" s="1"/>
  <c r="N924" i="25"/>
  <c r="P924" i="24" s="1"/>
  <c r="N895" i="25"/>
  <c r="P895" i="24" s="1"/>
  <c r="N836" i="25"/>
  <c r="P836" i="24" s="1"/>
  <c r="N953" i="25"/>
  <c r="P953" i="24" s="1"/>
  <c r="N983" i="25"/>
  <c r="P983" i="24" s="1"/>
  <c r="N896" i="25"/>
  <c r="P896" i="24" s="1"/>
  <c r="N954" i="25"/>
  <c r="P954" i="24" s="1"/>
  <c r="N866" i="25"/>
  <c r="P866" i="24" s="1"/>
  <c r="N925" i="25"/>
  <c r="P925" i="24" s="1"/>
  <c r="N926" i="25"/>
  <c r="P926" i="24" s="1"/>
  <c r="N984" i="25"/>
  <c r="P984" i="24" s="1"/>
  <c r="N955" i="25"/>
  <c r="P955" i="24" s="1"/>
  <c r="N897" i="25"/>
  <c r="P897" i="24" s="1"/>
  <c r="N985" i="25"/>
  <c r="P985" i="24" s="1"/>
  <c r="N986" i="25"/>
  <c r="P986" i="24" s="1"/>
  <c r="T1470" i="24"/>
  <c r="S1470" i="24"/>
  <c r="R1470" i="24"/>
  <c r="Q1470" i="24"/>
  <c r="V1470" i="24"/>
  <c r="U1470" i="24"/>
  <c r="T1499" i="24"/>
  <c r="S1499" i="24"/>
  <c r="Q1499" i="24"/>
  <c r="R1499" i="24"/>
  <c r="V1499" i="24"/>
  <c r="U1499" i="24"/>
  <c r="S1441" i="24"/>
  <c r="T1441" i="24"/>
  <c r="R1441" i="24"/>
  <c r="Q1441" i="24"/>
  <c r="V1441" i="24"/>
  <c r="U1441" i="24"/>
  <c r="S153" i="24"/>
  <c r="T184" i="24"/>
  <c r="U34" i="24"/>
  <c r="R95" i="24"/>
  <c r="Q36" i="24"/>
  <c r="T124" i="24"/>
  <c r="S66" i="24"/>
  <c r="Q124" i="24"/>
  <c r="Q92" i="24"/>
  <c r="V64" i="24"/>
  <c r="Q63" i="24"/>
  <c r="R93" i="24"/>
  <c r="S124" i="24"/>
  <c r="S122" i="24"/>
  <c r="R152" i="24"/>
  <c r="Q93" i="24"/>
  <c r="Q64" i="24"/>
  <c r="Q32" i="24"/>
  <c r="U95" i="24"/>
  <c r="T35" i="24"/>
  <c r="U96" i="24"/>
  <c r="V93" i="24"/>
  <c r="V124" i="24"/>
  <c r="V125" i="24"/>
  <c r="T65" i="24"/>
  <c r="R125" i="24"/>
  <c r="V62" i="24"/>
  <c r="V34" i="24"/>
  <c r="R35" i="24"/>
  <c r="Q153" i="24"/>
  <c r="R124" i="24"/>
  <c r="U33" i="24"/>
  <c r="T33" i="24"/>
  <c r="R66" i="24"/>
  <c r="Q38" i="24"/>
  <c r="R36" i="24"/>
  <c r="S95" i="24"/>
  <c r="R92" i="24"/>
  <c r="S64" i="24"/>
  <c r="S38" i="24"/>
  <c r="V123" i="24"/>
  <c r="R153" i="24"/>
  <c r="S152" i="24"/>
  <c r="V33" i="24"/>
  <c r="S35" i="24"/>
  <c r="R64" i="24"/>
  <c r="Q95" i="24"/>
  <c r="Q122" i="24"/>
  <c r="V96" i="24"/>
  <c r="Q65" i="24"/>
  <c r="S94" i="24"/>
  <c r="T34" i="24"/>
  <c r="U65" i="24"/>
  <c r="S37" i="24"/>
  <c r="S96" i="24"/>
  <c r="Q35" i="24"/>
  <c r="R123" i="24"/>
  <c r="T123" i="24"/>
  <c r="S36" i="24"/>
  <c r="Q123" i="24"/>
  <c r="V32" i="24"/>
  <c r="R63" i="24"/>
  <c r="S33" i="24"/>
  <c r="T96" i="24"/>
  <c r="U36" i="24"/>
  <c r="S63" i="24"/>
  <c r="U93" i="24"/>
  <c r="T95" i="24"/>
  <c r="Q37" i="24"/>
  <c r="S123" i="24"/>
  <c r="Q94" i="24"/>
  <c r="R33" i="24"/>
  <c r="V35" i="24"/>
  <c r="V66" i="24"/>
  <c r="T32" i="24"/>
  <c r="V63" i="24"/>
  <c r="U66" i="24"/>
  <c r="U125" i="24"/>
  <c r="T66" i="24"/>
  <c r="U123" i="24"/>
  <c r="U94" i="24"/>
  <c r="Q33" i="24"/>
  <c r="U62" i="24"/>
  <c r="T63" i="24"/>
  <c r="R122" i="24"/>
  <c r="T152" i="24"/>
  <c r="T36" i="24"/>
  <c r="T94" i="24"/>
  <c r="U153" i="24"/>
  <c r="V65" i="24"/>
  <c r="S92" i="24"/>
  <c r="U92" i="24"/>
  <c r="T125" i="24"/>
  <c r="Q66" i="24"/>
  <c r="Q125" i="24"/>
  <c r="T62" i="24"/>
  <c r="Q152" i="24"/>
  <c r="U124" i="24"/>
  <c r="S34" i="24"/>
  <c r="U152" i="24"/>
  <c r="V122" i="24"/>
  <c r="U32" i="24"/>
  <c r="S125" i="24"/>
  <c r="U63" i="24"/>
  <c r="U64" i="24"/>
  <c r="Q96" i="24"/>
  <c r="V153" i="24"/>
  <c r="R65" i="24"/>
  <c r="S32" i="24"/>
  <c r="R62" i="24"/>
  <c r="R34" i="24"/>
  <c r="V92" i="24"/>
  <c r="S93" i="24"/>
  <c r="U122" i="24"/>
  <c r="S62" i="24"/>
  <c r="U35" i="24"/>
  <c r="Q34" i="24"/>
  <c r="T122" i="24"/>
  <c r="V36" i="24"/>
  <c r="U37" i="24"/>
  <c r="R37" i="24"/>
  <c r="R94" i="24"/>
  <c r="V94" i="24"/>
  <c r="S65" i="24"/>
  <c r="T38" i="24"/>
  <c r="Q62" i="24"/>
  <c r="U38" i="24"/>
  <c r="T92" i="24"/>
  <c r="R38" i="24"/>
  <c r="T93" i="24"/>
  <c r="T64" i="24"/>
  <c r="V37" i="24"/>
  <c r="R96" i="24"/>
  <c r="R32" i="24"/>
  <c r="T212" i="24"/>
  <c r="V95" i="24"/>
  <c r="U39" i="24"/>
  <c r="V154" i="24"/>
  <c r="S154" i="24"/>
  <c r="V242" i="24"/>
  <c r="V38" i="24"/>
  <c r="R67" i="24"/>
  <c r="Q242" i="24"/>
  <c r="Q39" i="24"/>
  <c r="U242" i="24"/>
  <c r="U182" i="24"/>
  <c r="T182" i="24"/>
  <c r="V182" i="24"/>
  <c r="R213" i="24"/>
  <c r="T213" i="24"/>
  <c r="V39" i="24"/>
  <c r="R126" i="24"/>
  <c r="S67" i="24"/>
  <c r="V67" i="24"/>
  <c r="U213" i="24"/>
  <c r="R182" i="24"/>
  <c r="V212" i="24"/>
  <c r="R242" i="24"/>
  <c r="S126" i="24"/>
  <c r="S213" i="24"/>
  <c r="U212" i="24"/>
  <c r="Q182" i="24"/>
  <c r="V213" i="24"/>
  <c r="R39" i="24"/>
  <c r="S182" i="24"/>
  <c r="U154" i="24"/>
  <c r="Q126" i="24"/>
  <c r="Q213" i="24"/>
  <c r="R154" i="24"/>
  <c r="S212" i="24"/>
  <c r="Q154" i="24"/>
  <c r="U126" i="24"/>
  <c r="S242" i="24"/>
  <c r="T126" i="24"/>
  <c r="T37" i="24"/>
  <c r="Q212" i="24"/>
  <c r="T153" i="24"/>
  <c r="V152" i="24"/>
  <c r="T39" i="24"/>
  <c r="T154" i="24"/>
  <c r="T67" i="24"/>
  <c r="V126" i="24"/>
  <c r="R212" i="24"/>
  <c r="T242" i="24"/>
  <c r="S39" i="24"/>
  <c r="S216" i="24"/>
  <c r="V97" i="24"/>
  <c r="T97" i="24"/>
  <c r="R183" i="24"/>
  <c r="Q214" i="24"/>
  <c r="R97" i="24"/>
  <c r="Q68" i="24"/>
  <c r="U155" i="24"/>
  <c r="V272" i="24"/>
  <c r="S40" i="24"/>
  <c r="V155" i="24"/>
  <c r="V184" i="24"/>
  <c r="U67" i="24"/>
  <c r="S243" i="24"/>
  <c r="S68" i="24"/>
  <c r="R272" i="24"/>
  <c r="T272" i="24"/>
  <c r="U183" i="24"/>
  <c r="Q97" i="24"/>
  <c r="Q127" i="24"/>
  <c r="R214" i="24"/>
  <c r="U184" i="24"/>
  <c r="U68" i="24"/>
  <c r="R127" i="24"/>
  <c r="V68" i="24"/>
  <c r="V214" i="24"/>
  <c r="R184" i="24"/>
  <c r="U40" i="24"/>
  <c r="R68" i="24"/>
  <c r="S127" i="24"/>
  <c r="T183" i="24"/>
  <c r="R155" i="24"/>
  <c r="V127" i="24"/>
  <c r="T155" i="24"/>
  <c r="U127" i="24"/>
  <c r="S97" i="24"/>
  <c r="Q67" i="24"/>
  <c r="V243" i="24"/>
  <c r="S184" i="24"/>
  <c r="T127" i="24"/>
  <c r="U97" i="24"/>
  <c r="S98" i="24"/>
  <c r="R243" i="24"/>
  <c r="S214" i="24"/>
  <c r="T243" i="24"/>
  <c r="S155" i="24"/>
  <c r="R40" i="24"/>
  <c r="T98" i="24"/>
  <c r="Q155" i="24"/>
  <c r="U243" i="24"/>
  <c r="Q243" i="24"/>
  <c r="T68" i="24"/>
  <c r="Q184" i="24"/>
  <c r="Q272" i="24"/>
  <c r="S272" i="24"/>
  <c r="Q183" i="24"/>
  <c r="R98" i="24"/>
  <c r="U214" i="24"/>
  <c r="S183" i="24"/>
  <c r="V40" i="24"/>
  <c r="V183" i="24"/>
  <c r="T40" i="24"/>
  <c r="T214" i="24"/>
  <c r="U272" i="24"/>
  <c r="Q40" i="24"/>
  <c r="U98" i="24"/>
  <c r="Q98" i="24"/>
  <c r="V98" i="24"/>
  <c r="R41" i="24"/>
  <c r="S156" i="24"/>
  <c r="R244" i="24"/>
  <c r="U156" i="24"/>
  <c r="V244" i="24"/>
  <c r="T156" i="24"/>
  <c r="Q99" i="24"/>
  <c r="T41" i="24"/>
  <c r="Q215" i="24"/>
  <c r="U99" i="24"/>
  <c r="S244" i="24"/>
  <c r="R69" i="24"/>
  <c r="T244" i="24"/>
  <c r="Q128" i="24"/>
  <c r="Q302" i="24"/>
  <c r="U215" i="24"/>
  <c r="Q156" i="24"/>
  <c r="T273" i="24"/>
  <c r="S128" i="24"/>
  <c r="T128" i="24"/>
  <c r="V128" i="24"/>
  <c r="Q69" i="24"/>
  <c r="R156" i="24"/>
  <c r="U41" i="24"/>
  <c r="R302" i="24"/>
  <c r="T69" i="24"/>
  <c r="R99" i="24"/>
  <c r="S99" i="24"/>
  <c r="R215" i="24"/>
  <c r="R273" i="24"/>
  <c r="V69" i="24"/>
  <c r="U69" i="24"/>
  <c r="S273" i="24"/>
  <c r="S41" i="24"/>
  <c r="U244" i="24"/>
  <c r="S215" i="24"/>
  <c r="T302" i="24"/>
  <c r="T99" i="24"/>
  <c r="V41" i="24"/>
  <c r="Q273" i="24"/>
  <c r="S302" i="24"/>
  <c r="V273" i="24"/>
  <c r="V215" i="24"/>
  <c r="T215" i="24"/>
  <c r="V156" i="24"/>
  <c r="V302" i="24"/>
  <c r="U302" i="24"/>
  <c r="S69" i="24"/>
  <c r="Q244" i="24"/>
  <c r="V99" i="24"/>
  <c r="R128" i="24"/>
  <c r="U128" i="24"/>
  <c r="U273" i="24"/>
  <c r="Q41" i="24"/>
  <c r="U216" i="24"/>
  <c r="V42" i="24"/>
  <c r="S303" i="24"/>
  <c r="T100" i="24"/>
  <c r="Q42" i="24"/>
  <c r="U157" i="24"/>
  <c r="R186" i="24"/>
  <c r="Q332" i="24"/>
  <c r="V186" i="24"/>
  <c r="T245" i="24"/>
  <c r="Q245" i="24"/>
  <c r="R42" i="24"/>
  <c r="T42" i="24"/>
  <c r="V216" i="24"/>
  <c r="T157" i="24"/>
  <c r="R70" i="24"/>
  <c r="R100" i="24"/>
  <c r="T274" i="24"/>
  <c r="Q186" i="24"/>
  <c r="V100" i="24"/>
  <c r="R157" i="24"/>
  <c r="Q274" i="24"/>
  <c r="U245" i="24"/>
  <c r="V157" i="24"/>
  <c r="S245" i="24"/>
  <c r="U186" i="24"/>
  <c r="T70" i="24"/>
  <c r="S70" i="24"/>
  <c r="T303" i="24"/>
  <c r="U303" i="24"/>
  <c r="V245" i="24"/>
  <c r="R332" i="24"/>
  <c r="U70" i="24"/>
  <c r="V185" i="24"/>
  <c r="S100" i="24"/>
  <c r="V332" i="24"/>
  <c r="V303" i="24"/>
  <c r="S185" i="24"/>
  <c r="Q157" i="24"/>
  <c r="T332" i="24"/>
  <c r="T186" i="24"/>
  <c r="R303" i="24"/>
  <c r="U274" i="24"/>
  <c r="S157" i="24"/>
  <c r="V274" i="24"/>
  <c r="Q100" i="24"/>
  <c r="Q185" i="24"/>
  <c r="V70" i="24"/>
  <c r="S42" i="24"/>
  <c r="U185" i="24"/>
  <c r="R245" i="24"/>
  <c r="U129" i="24"/>
  <c r="S186" i="24"/>
  <c r="Q216" i="24"/>
  <c r="T129" i="24"/>
  <c r="U332" i="24"/>
  <c r="V129" i="24"/>
  <c r="S274" i="24"/>
  <c r="R274" i="24"/>
  <c r="R216" i="24"/>
  <c r="S332" i="24"/>
  <c r="T216" i="24"/>
  <c r="U100" i="24"/>
  <c r="R129" i="24"/>
  <c r="Q70" i="24"/>
  <c r="T185" i="24"/>
  <c r="S129" i="24"/>
  <c r="U42" i="24"/>
  <c r="Q129" i="24"/>
  <c r="Q303" i="24"/>
  <c r="R185" i="24"/>
  <c r="Q187" i="24"/>
  <c r="S130" i="24"/>
  <c r="V246" i="24"/>
  <c r="S158" i="24"/>
  <c r="R101" i="24"/>
  <c r="R362" i="24"/>
  <c r="V333" i="24"/>
  <c r="S187" i="24"/>
  <c r="Q71" i="24"/>
  <c r="U43" i="24"/>
  <c r="U217" i="24"/>
  <c r="S304" i="24"/>
  <c r="V187" i="24"/>
  <c r="Q304" i="24"/>
  <c r="U71" i="24"/>
  <c r="R304" i="24"/>
  <c r="T362" i="24"/>
  <c r="V130" i="24"/>
  <c r="S333" i="24"/>
  <c r="R187" i="24"/>
  <c r="R43" i="24"/>
  <c r="R217" i="24"/>
  <c r="T217" i="24"/>
  <c r="U275" i="24"/>
  <c r="Q246" i="24"/>
  <c r="U362" i="24"/>
  <c r="V158" i="24"/>
  <c r="Q275" i="24"/>
  <c r="Q158" i="24"/>
  <c r="V101" i="24"/>
  <c r="V217" i="24"/>
  <c r="V362" i="24"/>
  <c r="U187" i="24"/>
  <c r="R130" i="24"/>
  <c r="U130" i="24"/>
  <c r="U158" i="24"/>
  <c r="V71" i="24"/>
  <c r="V304" i="24"/>
  <c r="T71" i="24"/>
  <c r="Q217" i="24"/>
  <c r="T101" i="24"/>
  <c r="S71" i="24"/>
  <c r="R71" i="24"/>
  <c r="T130" i="24"/>
  <c r="Q43" i="24"/>
  <c r="Q362" i="24"/>
  <c r="S275" i="24"/>
  <c r="Q101" i="24"/>
  <c r="R158" i="24"/>
  <c r="R333" i="24"/>
  <c r="T246" i="24"/>
  <c r="T333" i="24"/>
  <c r="Q333" i="24"/>
  <c r="U304" i="24"/>
  <c r="V275" i="24"/>
  <c r="T158" i="24"/>
  <c r="S362" i="24"/>
  <c r="S43" i="24"/>
  <c r="R275" i="24"/>
  <c r="U246" i="24"/>
  <c r="U333" i="24"/>
  <c r="S101" i="24"/>
  <c r="R246" i="24"/>
  <c r="T275" i="24"/>
  <c r="V43" i="24"/>
  <c r="S217" i="24"/>
  <c r="U101" i="24"/>
  <c r="T304" i="24"/>
  <c r="T43" i="24"/>
  <c r="Q130" i="24"/>
  <c r="T187" i="24"/>
  <c r="S246" i="24"/>
  <c r="T162" i="24"/>
  <c r="R131" i="24"/>
  <c r="Q131" i="24"/>
  <c r="S276" i="24"/>
  <c r="R218" i="24"/>
  <c r="R276" i="24"/>
  <c r="R102" i="24"/>
  <c r="T131" i="24"/>
  <c r="S131" i="24"/>
  <c r="Q392" i="24"/>
  <c r="V334" i="24"/>
  <c r="U72" i="24"/>
  <c r="U276" i="24"/>
  <c r="R44" i="24"/>
  <c r="S72" i="24"/>
  <c r="T72" i="24"/>
  <c r="R363" i="24"/>
  <c r="S159" i="24"/>
  <c r="Q189" i="24"/>
  <c r="R392" i="24"/>
  <c r="V44" i="24"/>
  <c r="U392" i="24"/>
  <c r="S218" i="24"/>
  <c r="U218" i="24"/>
  <c r="S102" i="24"/>
  <c r="S44" i="24"/>
  <c r="S363" i="24"/>
  <c r="U102" i="24"/>
  <c r="T363" i="24"/>
  <c r="T159" i="24"/>
  <c r="S188" i="24"/>
  <c r="Q334" i="24"/>
  <c r="Q159" i="24"/>
  <c r="V159" i="24"/>
  <c r="S189" i="24"/>
  <c r="S305" i="24"/>
  <c r="S392" i="24"/>
  <c r="R188" i="24"/>
  <c r="V363" i="24"/>
  <c r="Q305" i="24"/>
  <c r="U189" i="24"/>
  <c r="T218" i="24"/>
  <c r="T305" i="24"/>
  <c r="U363" i="24"/>
  <c r="V131" i="24"/>
  <c r="U131" i="24"/>
  <c r="U305" i="24"/>
  <c r="R247" i="24"/>
  <c r="V188" i="24"/>
  <c r="Q218" i="24"/>
  <c r="Q276" i="24"/>
  <c r="T188" i="24"/>
  <c r="R334" i="24"/>
  <c r="R189" i="24"/>
  <c r="V247" i="24"/>
  <c r="V189" i="24"/>
  <c r="U44" i="24"/>
  <c r="V276" i="24"/>
  <c r="V392" i="24"/>
  <c r="Q72" i="24"/>
  <c r="V72" i="24"/>
  <c r="U188" i="24"/>
  <c r="V305" i="24"/>
  <c r="V218" i="24"/>
  <c r="S334" i="24"/>
  <c r="Q102" i="24"/>
  <c r="T392" i="24"/>
  <c r="U247" i="24"/>
  <c r="U159" i="24"/>
  <c r="T189" i="24"/>
  <c r="R159" i="24"/>
  <c r="S247" i="24"/>
  <c r="R72" i="24"/>
  <c r="T44" i="24"/>
  <c r="V102" i="24"/>
  <c r="Q188" i="24"/>
  <c r="Q247" i="24"/>
  <c r="T247" i="24"/>
  <c r="Q363" i="24"/>
  <c r="T334" i="24"/>
  <c r="T276" i="24"/>
  <c r="U334" i="24"/>
  <c r="T102" i="24"/>
  <c r="Q44" i="24"/>
  <c r="R305" i="24"/>
  <c r="T190" i="24"/>
  <c r="Q364" i="24"/>
  <c r="T219" i="24"/>
  <c r="V190" i="24"/>
  <c r="Q132" i="24"/>
  <c r="T103" i="24"/>
  <c r="Q160" i="24"/>
  <c r="R45" i="24"/>
  <c r="U393" i="24"/>
  <c r="Q277" i="24"/>
  <c r="U277" i="24"/>
  <c r="V277" i="24"/>
  <c r="R132" i="24"/>
  <c r="T160" i="24"/>
  <c r="R73" i="24"/>
  <c r="V73" i="24"/>
  <c r="Q393" i="24"/>
  <c r="R393" i="24"/>
  <c r="S277" i="24"/>
  <c r="U103" i="24"/>
  <c r="R103" i="24"/>
  <c r="U45" i="24"/>
  <c r="Q73" i="24"/>
  <c r="V45" i="24"/>
  <c r="U306" i="24"/>
  <c r="V219" i="24"/>
  <c r="S73" i="24"/>
  <c r="Q335" i="24"/>
  <c r="V422" i="24"/>
  <c r="S132" i="24"/>
  <c r="R160" i="24"/>
  <c r="R364" i="24"/>
  <c r="U219" i="24"/>
  <c r="U335" i="24"/>
  <c r="R277" i="24"/>
  <c r="T277" i="24"/>
  <c r="U73" i="24"/>
  <c r="T335" i="24"/>
  <c r="S306" i="24"/>
  <c r="T45" i="24"/>
  <c r="S422" i="24"/>
  <c r="T73" i="24"/>
  <c r="U190" i="24"/>
  <c r="S45" i="24"/>
  <c r="V103" i="24"/>
  <c r="V248" i="24"/>
  <c r="Q190" i="24"/>
  <c r="R335" i="24"/>
  <c r="R248" i="24"/>
  <c r="U160" i="24"/>
  <c r="Q248" i="24"/>
  <c r="Q219" i="24"/>
  <c r="U422" i="24"/>
  <c r="S219" i="24"/>
  <c r="S190" i="24"/>
  <c r="V364" i="24"/>
  <c r="S103" i="24"/>
  <c r="S248" i="24"/>
  <c r="S364" i="24"/>
  <c r="V306" i="24"/>
  <c r="S335" i="24"/>
  <c r="V160" i="24"/>
  <c r="S393" i="24"/>
  <c r="U364" i="24"/>
  <c r="T422" i="24"/>
  <c r="T248" i="24"/>
  <c r="Q422" i="24"/>
  <c r="V393" i="24"/>
  <c r="U248" i="24"/>
  <c r="Q103" i="24"/>
  <c r="Q306" i="24"/>
  <c r="V132" i="24"/>
  <c r="R219" i="24"/>
  <c r="S160" i="24"/>
  <c r="U132" i="24"/>
  <c r="R190" i="24"/>
  <c r="T132" i="24"/>
  <c r="R422" i="24"/>
  <c r="T306" i="24"/>
  <c r="T393" i="24"/>
  <c r="V335" i="24"/>
  <c r="Q45" i="24"/>
  <c r="R306" i="24"/>
  <c r="T364" i="24"/>
  <c r="Q133" i="24"/>
  <c r="U336" i="24"/>
  <c r="T133" i="24"/>
  <c r="Q161" i="24"/>
  <c r="S104" i="24"/>
  <c r="R336" i="24"/>
  <c r="U394" i="24"/>
  <c r="U307" i="24"/>
  <c r="S307" i="24"/>
  <c r="Q162" i="24"/>
  <c r="U74" i="24"/>
  <c r="V46" i="24"/>
  <c r="U162" i="24"/>
  <c r="R278" i="24"/>
  <c r="S249" i="24"/>
  <c r="V394" i="24"/>
  <c r="S133" i="24"/>
  <c r="Q104" i="24"/>
  <c r="T307" i="24"/>
  <c r="V423" i="24"/>
  <c r="T452" i="24"/>
  <c r="Q191" i="24"/>
  <c r="R220" i="24"/>
  <c r="Q249" i="24"/>
  <c r="V104" i="24"/>
  <c r="T104" i="24"/>
  <c r="R133" i="24"/>
  <c r="R365" i="24"/>
  <c r="T46" i="24"/>
  <c r="T74" i="24"/>
  <c r="R423" i="24"/>
  <c r="S162" i="24"/>
  <c r="S46" i="24"/>
  <c r="S394" i="24"/>
  <c r="U249" i="24"/>
  <c r="U46" i="24"/>
  <c r="T191" i="24"/>
  <c r="Q74" i="24"/>
  <c r="V249" i="24"/>
  <c r="V365" i="24"/>
  <c r="T336" i="24"/>
  <c r="Q394" i="24"/>
  <c r="U278" i="24"/>
  <c r="S336" i="24"/>
  <c r="U365" i="24"/>
  <c r="T365" i="24"/>
  <c r="T249" i="24"/>
  <c r="R104" i="24"/>
  <c r="U452" i="24"/>
  <c r="V161" i="24"/>
  <c r="U133" i="24"/>
  <c r="Q336" i="24"/>
  <c r="Q365" i="24"/>
  <c r="U423" i="24"/>
  <c r="Q220" i="24"/>
  <c r="R249" i="24"/>
  <c r="V133" i="24"/>
  <c r="R161" i="24"/>
  <c r="U191" i="24"/>
  <c r="R452" i="24"/>
  <c r="V307" i="24"/>
  <c r="U161" i="24"/>
  <c r="S220" i="24"/>
  <c r="R162" i="24"/>
  <c r="R307" i="24"/>
  <c r="S191" i="24"/>
  <c r="S365" i="24"/>
  <c r="T220" i="24"/>
  <c r="T423" i="24"/>
  <c r="V452" i="24"/>
  <c r="S452" i="24"/>
  <c r="V278" i="24"/>
  <c r="Q452" i="24"/>
  <c r="U104" i="24"/>
  <c r="V74" i="24"/>
  <c r="S74" i="24"/>
  <c r="V162" i="24"/>
  <c r="T278" i="24"/>
  <c r="S161" i="24"/>
  <c r="Q278" i="24"/>
  <c r="V220" i="24"/>
  <c r="T394" i="24"/>
  <c r="R46" i="24"/>
  <c r="U220" i="24"/>
  <c r="S423" i="24"/>
  <c r="T161" i="24"/>
  <c r="S278" i="24"/>
  <c r="Q307" i="24"/>
  <c r="R74" i="24"/>
  <c r="R191" i="24"/>
  <c r="R394" i="24"/>
  <c r="Q46" i="24"/>
  <c r="V191" i="24"/>
  <c r="V336" i="24"/>
  <c r="Q423" i="24"/>
  <c r="U47" i="24"/>
  <c r="V105" i="24"/>
  <c r="R192" i="24"/>
  <c r="T366" i="24"/>
  <c r="Q279" i="24"/>
  <c r="U424" i="24"/>
  <c r="U75" i="24"/>
  <c r="T47" i="24"/>
  <c r="U453" i="24"/>
  <c r="T134" i="24"/>
  <c r="S424" i="24"/>
  <c r="T308" i="24"/>
  <c r="U395" i="24"/>
  <c r="U221" i="24"/>
  <c r="V453" i="24"/>
  <c r="R337" i="24"/>
  <c r="Q105" i="24"/>
  <c r="S163" i="24"/>
  <c r="T424" i="24"/>
  <c r="S47" i="24"/>
  <c r="Q482" i="24"/>
  <c r="V47" i="24"/>
  <c r="T163" i="24"/>
  <c r="R221" i="24"/>
  <c r="Q47" i="24"/>
  <c r="S395" i="24"/>
  <c r="Q134" i="24"/>
  <c r="S337" i="24"/>
  <c r="V366" i="24"/>
  <c r="T279" i="24"/>
  <c r="U192" i="24"/>
  <c r="R366" i="24"/>
  <c r="V308" i="24"/>
  <c r="S250" i="24"/>
  <c r="S308" i="24"/>
  <c r="Q366" i="24"/>
  <c r="R134" i="24"/>
  <c r="R105" i="24"/>
  <c r="R395" i="24"/>
  <c r="R163" i="24"/>
  <c r="V337" i="24"/>
  <c r="R75" i="24"/>
  <c r="U134" i="24"/>
  <c r="S134" i="24"/>
  <c r="V192" i="24"/>
  <c r="Q75" i="24"/>
  <c r="T482" i="24"/>
  <c r="U105" i="24"/>
  <c r="T192" i="24"/>
  <c r="T250" i="24"/>
  <c r="U308" i="24"/>
  <c r="U337" i="24"/>
  <c r="T453" i="24"/>
  <c r="V221" i="24"/>
  <c r="Q192" i="24"/>
  <c r="V279" i="24"/>
  <c r="S366" i="24"/>
  <c r="Q424" i="24"/>
  <c r="V134" i="24"/>
  <c r="T337" i="24"/>
  <c r="Q395" i="24"/>
  <c r="U250" i="24"/>
  <c r="V163" i="24"/>
  <c r="R47" i="24"/>
  <c r="S482" i="24"/>
  <c r="Q453" i="24"/>
  <c r="V424" i="24"/>
  <c r="Q337" i="24"/>
  <c r="Q221" i="24"/>
  <c r="S192" i="24"/>
  <c r="V75" i="24"/>
  <c r="U279" i="24"/>
  <c r="S105" i="24"/>
  <c r="U482" i="24"/>
  <c r="S75" i="24"/>
  <c r="T105" i="24"/>
  <c r="R482" i="24"/>
  <c r="V250" i="24"/>
  <c r="U366" i="24"/>
  <c r="V395" i="24"/>
  <c r="V482" i="24"/>
  <c r="S279" i="24"/>
  <c r="R279" i="24"/>
  <c r="Q250" i="24"/>
  <c r="U163" i="24"/>
  <c r="R308" i="24"/>
  <c r="R453" i="24"/>
  <c r="S221" i="24"/>
  <c r="R424" i="24"/>
  <c r="T221" i="24"/>
  <c r="Q163" i="24"/>
  <c r="Q308" i="24"/>
  <c r="T395" i="24"/>
  <c r="S453" i="24"/>
  <c r="T75" i="24"/>
  <c r="R250" i="24"/>
  <c r="U454" i="24"/>
  <c r="U425" i="24"/>
  <c r="R454" i="24"/>
  <c r="T367" i="24"/>
  <c r="T512" i="24"/>
  <c r="R483" i="24"/>
  <c r="S135" i="24"/>
  <c r="V309" i="24"/>
  <c r="U367" i="24"/>
  <c r="U135" i="24"/>
  <c r="S367" i="24"/>
  <c r="T309" i="24"/>
  <c r="V454" i="24"/>
  <c r="U512" i="24"/>
  <c r="S512" i="24"/>
  <c r="T280" i="24"/>
  <c r="S396" i="24"/>
  <c r="R193" i="24"/>
  <c r="Q222" i="24"/>
  <c r="U48" i="24"/>
  <c r="U222" i="24"/>
  <c r="S164" i="24"/>
  <c r="U164" i="24"/>
  <c r="R367" i="24"/>
  <c r="Q76" i="24"/>
  <c r="U338" i="24"/>
  <c r="R48" i="24"/>
  <c r="V193" i="24"/>
  <c r="S222" i="24"/>
  <c r="Q164" i="24"/>
  <c r="R338" i="24"/>
  <c r="U193" i="24"/>
  <c r="S425" i="24"/>
  <c r="S251" i="24"/>
  <c r="T425" i="24"/>
  <c r="T193" i="24"/>
  <c r="V48" i="24"/>
  <c r="S483" i="24"/>
  <c r="R512" i="24"/>
  <c r="Q135" i="24"/>
  <c r="Q396" i="24"/>
  <c r="S106" i="24"/>
  <c r="U106" i="24"/>
  <c r="T251" i="24"/>
  <c r="T222" i="24"/>
  <c r="U309" i="24"/>
  <c r="S309" i="24"/>
  <c r="U251" i="24"/>
  <c r="V425" i="24"/>
  <c r="U396" i="24"/>
  <c r="R425" i="24"/>
  <c r="R309" i="24"/>
  <c r="R222" i="24"/>
  <c r="S454" i="24"/>
  <c r="T338" i="24"/>
  <c r="Q106" i="24"/>
  <c r="S193" i="24"/>
  <c r="V135" i="24"/>
  <c r="T76" i="24"/>
  <c r="T106" i="24"/>
  <c r="Q425" i="24"/>
  <c r="R164" i="24"/>
  <c r="V251" i="24"/>
  <c r="R280" i="24"/>
  <c r="T454" i="24"/>
  <c r="Q338" i="24"/>
  <c r="V280" i="24"/>
  <c r="R396" i="24"/>
  <c r="V396" i="24"/>
  <c r="Q309" i="24"/>
  <c r="S48" i="24"/>
  <c r="V106" i="24"/>
  <c r="Q367" i="24"/>
  <c r="S280" i="24"/>
  <c r="V164" i="24"/>
  <c r="Q512" i="24"/>
  <c r="U483" i="24"/>
  <c r="R135" i="24"/>
  <c r="R76" i="24"/>
  <c r="Q454" i="24"/>
  <c r="Q280" i="24"/>
  <c r="V483" i="24"/>
  <c r="U76" i="24"/>
  <c r="V367" i="24"/>
  <c r="Q48" i="24"/>
  <c r="U280" i="24"/>
  <c r="V76" i="24"/>
  <c r="Q251" i="24"/>
  <c r="Q193" i="24"/>
  <c r="R106" i="24"/>
  <c r="T48" i="24"/>
  <c r="V338" i="24"/>
  <c r="T483" i="24"/>
  <c r="Q483" i="24"/>
  <c r="V222" i="24"/>
  <c r="R251" i="24"/>
  <c r="T164" i="24"/>
  <c r="V512" i="24"/>
  <c r="T135" i="24"/>
  <c r="S76" i="24"/>
  <c r="S338" i="24"/>
  <c r="T396" i="24"/>
  <c r="V77" i="24"/>
  <c r="V310" i="24"/>
  <c r="V107" i="24"/>
  <c r="V194" i="24"/>
  <c r="U426" i="24"/>
  <c r="U252" i="24"/>
  <c r="Q252" i="24"/>
  <c r="T165" i="24"/>
  <c r="Q77" i="24"/>
  <c r="V397" i="24"/>
  <c r="V368" i="24"/>
  <c r="S397" i="24"/>
  <c r="V513" i="24"/>
  <c r="S513" i="24"/>
  <c r="S223" i="24"/>
  <c r="V252" i="24"/>
  <c r="Q339" i="24"/>
  <c r="V426" i="24"/>
  <c r="T397" i="24"/>
  <c r="U542" i="24"/>
  <c r="T223" i="24"/>
  <c r="V542" i="24"/>
  <c r="R484" i="24"/>
  <c r="Q455" i="24"/>
  <c r="R542" i="24"/>
  <c r="U77" i="24"/>
  <c r="S136" i="24"/>
  <c r="R223" i="24"/>
  <c r="U310" i="24"/>
  <c r="Q136" i="24"/>
  <c r="S426" i="24"/>
  <c r="R281" i="24"/>
  <c r="T77" i="24"/>
  <c r="T455" i="24"/>
  <c r="V136" i="24"/>
  <c r="U455" i="24"/>
  <c r="T281" i="24"/>
  <c r="R77" i="24"/>
  <c r="T136" i="24"/>
  <c r="U368" i="24"/>
  <c r="V281" i="24"/>
  <c r="U397" i="24"/>
  <c r="S455" i="24"/>
  <c r="Q165" i="24"/>
  <c r="R339" i="24"/>
  <c r="T513" i="24"/>
  <c r="T107" i="24"/>
  <c r="U194" i="24"/>
  <c r="Q107" i="24"/>
  <c r="T194" i="24"/>
  <c r="R165" i="24"/>
  <c r="T484" i="24"/>
  <c r="U107" i="24"/>
  <c r="S310" i="24"/>
  <c r="R194" i="24"/>
  <c r="Q310" i="24"/>
  <c r="Q513" i="24"/>
  <c r="S542" i="24"/>
  <c r="Q281" i="24"/>
  <c r="T252" i="24"/>
  <c r="V339" i="24"/>
  <c r="R426" i="24"/>
  <c r="S281" i="24"/>
  <c r="R310" i="24"/>
  <c r="T310" i="24"/>
  <c r="T426" i="24"/>
  <c r="U165" i="24"/>
  <c r="U513" i="24"/>
  <c r="S484" i="24"/>
  <c r="R397" i="24"/>
  <c r="Q542" i="24"/>
  <c r="Q368" i="24"/>
  <c r="Q223" i="24"/>
  <c r="V223" i="24"/>
  <c r="T339" i="24"/>
  <c r="S339" i="24"/>
  <c r="U339" i="24"/>
  <c r="Q194" i="24"/>
  <c r="R455" i="24"/>
  <c r="T368" i="24"/>
  <c r="S368" i="24"/>
  <c r="U136" i="24"/>
  <c r="R513" i="24"/>
  <c r="T542" i="24"/>
  <c r="R252" i="24"/>
  <c r="Q484" i="24"/>
  <c r="V484" i="24"/>
  <c r="V165" i="24"/>
  <c r="S194" i="24"/>
  <c r="R107" i="24"/>
  <c r="R136" i="24"/>
  <c r="S107" i="24"/>
  <c r="R368" i="24"/>
  <c r="V455" i="24"/>
  <c r="S252" i="24"/>
  <c r="U484" i="24"/>
  <c r="U223" i="24"/>
  <c r="S77" i="24"/>
  <c r="Q397" i="24"/>
  <c r="U281" i="24"/>
  <c r="Q426" i="24"/>
  <c r="S165" i="24"/>
  <c r="R311" i="24"/>
  <c r="U108" i="24"/>
  <c r="R166" i="24"/>
  <c r="Q195" i="24"/>
  <c r="V369" i="24"/>
  <c r="Q49" i="24"/>
  <c r="S282" i="24"/>
  <c r="S398" i="24"/>
  <c r="Q369" i="24"/>
  <c r="U224" i="24"/>
  <c r="U572" i="24"/>
  <c r="R572" i="24"/>
  <c r="U485" i="24"/>
  <c r="T485" i="24"/>
  <c r="Q166" i="24"/>
  <c r="V137" i="24"/>
  <c r="R253" i="24"/>
  <c r="S572" i="24"/>
  <c r="U166" i="24"/>
  <c r="V485" i="24"/>
  <c r="T311" i="24"/>
  <c r="R137" i="24"/>
  <c r="Q108" i="24"/>
  <c r="T49" i="24"/>
  <c r="Q456" i="24"/>
  <c r="Q137" i="24"/>
  <c r="V108" i="24"/>
  <c r="U369" i="24"/>
  <c r="S253" i="24"/>
  <c r="V311" i="24"/>
  <c r="T340" i="24"/>
  <c r="Q572" i="24"/>
  <c r="Q340" i="24"/>
  <c r="Q282" i="24"/>
  <c r="R340" i="24"/>
  <c r="V427" i="24"/>
  <c r="S49" i="24"/>
  <c r="S137" i="24"/>
  <c r="R78" i="24"/>
  <c r="R49" i="24"/>
  <c r="U427" i="24"/>
  <c r="S166" i="24"/>
  <c r="S224" i="24"/>
  <c r="R427" i="24"/>
  <c r="T572" i="24"/>
  <c r="Q224" i="24"/>
  <c r="U514" i="24"/>
  <c r="R369" i="24"/>
  <c r="S78" i="24"/>
  <c r="T514" i="24"/>
  <c r="U78" i="24"/>
  <c r="S50" i="24"/>
  <c r="Q398" i="24"/>
  <c r="U50" i="24"/>
  <c r="Q253" i="24"/>
  <c r="Q485" i="24"/>
  <c r="V572" i="24"/>
  <c r="U311" i="24"/>
  <c r="V398" i="24"/>
  <c r="R108" i="24"/>
  <c r="T78" i="24"/>
  <c r="Q78" i="24"/>
  <c r="T543" i="24"/>
  <c r="R456" i="24"/>
  <c r="V78" i="24"/>
  <c r="S340" i="24"/>
  <c r="V166" i="24"/>
  <c r="T137" i="24"/>
  <c r="R543" i="24"/>
  <c r="V50" i="24"/>
  <c r="T398" i="24"/>
  <c r="V282" i="24"/>
  <c r="Q514" i="24"/>
  <c r="T166" i="24"/>
  <c r="T282" i="24"/>
  <c r="V456" i="24"/>
  <c r="V253" i="24"/>
  <c r="U137" i="24"/>
  <c r="U253" i="24"/>
  <c r="T195" i="24"/>
  <c r="T50" i="24"/>
  <c r="U49" i="24"/>
  <c r="S369" i="24"/>
  <c r="R398" i="24"/>
  <c r="R282" i="24"/>
  <c r="R224" i="24"/>
  <c r="U398" i="24"/>
  <c r="R195" i="24"/>
  <c r="R485" i="24"/>
  <c r="S427" i="24"/>
  <c r="V340" i="24"/>
  <c r="V224" i="24"/>
  <c r="V49" i="24"/>
  <c r="S311" i="24"/>
  <c r="S485" i="24"/>
  <c r="U456" i="24"/>
  <c r="Q543" i="24"/>
  <c r="Q50" i="24"/>
  <c r="T224" i="24"/>
  <c r="S543" i="24"/>
  <c r="S195" i="24"/>
  <c r="T427" i="24"/>
  <c r="U340" i="24"/>
  <c r="U282" i="24"/>
  <c r="T253" i="24"/>
  <c r="T369" i="24"/>
  <c r="Q311" i="24"/>
  <c r="S514" i="24"/>
  <c r="T456" i="24"/>
  <c r="U195" i="24"/>
  <c r="T108" i="24"/>
  <c r="V195" i="24"/>
  <c r="R50" i="24"/>
  <c r="U543" i="24"/>
  <c r="S108" i="24"/>
  <c r="S456" i="24"/>
  <c r="V543" i="24"/>
  <c r="Q427" i="24"/>
  <c r="R514" i="24"/>
  <c r="V514" i="24"/>
  <c r="U109" i="24"/>
  <c r="U602" i="24"/>
  <c r="S312" i="24"/>
  <c r="T573" i="24"/>
  <c r="Q109" i="24"/>
  <c r="T515" i="24"/>
  <c r="V109" i="24"/>
  <c r="R399" i="24"/>
  <c r="S602" i="24"/>
  <c r="U573" i="24"/>
  <c r="V515" i="24"/>
  <c r="T370" i="24"/>
  <c r="S515" i="24"/>
  <c r="R312" i="24"/>
  <c r="S109" i="24"/>
  <c r="V370" i="24"/>
  <c r="S225" i="24"/>
  <c r="U428" i="24"/>
  <c r="V167" i="24"/>
  <c r="S486" i="24"/>
  <c r="V341" i="24"/>
  <c r="Q457" i="24"/>
  <c r="Q428" i="24"/>
  <c r="R79" i="24"/>
  <c r="S341" i="24"/>
  <c r="T138" i="24"/>
  <c r="V573" i="24"/>
  <c r="U283" i="24"/>
  <c r="U51" i="24"/>
  <c r="V196" i="24"/>
  <c r="T225" i="24"/>
  <c r="V486" i="24"/>
  <c r="U399" i="24"/>
  <c r="R573" i="24"/>
  <c r="Q370" i="24"/>
  <c r="V457" i="24"/>
  <c r="Q544" i="24"/>
  <c r="T428" i="24"/>
  <c r="R457" i="24"/>
  <c r="T312" i="24"/>
  <c r="Q573" i="24"/>
  <c r="V51" i="24"/>
  <c r="Q254" i="24"/>
  <c r="R544" i="24"/>
  <c r="R602" i="24"/>
  <c r="V283" i="24"/>
  <c r="U167" i="24"/>
  <c r="S196" i="24"/>
  <c r="V428" i="24"/>
  <c r="R486" i="24"/>
  <c r="R167" i="24"/>
  <c r="R341" i="24"/>
  <c r="U312" i="24"/>
  <c r="Q196" i="24"/>
  <c r="S544" i="24"/>
  <c r="Q341" i="24"/>
  <c r="R138" i="24"/>
  <c r="U225" i="24"/>
  <c r="R225" i="24"/>
  <c r="U370" i="24"/>
  <c r="S138" i="24"/>
  <c r="R51" i="24"/>
  <c r="Q79" i="24"/>
  <c r="T196" i="24"/>
  <c r="U138" i="24"/>
  <c r="S370" i="24"/>
  <c r="Q138" i="24"/>
  <c r="U486" i="24"/>
  <c r="S428" i="24"/>
  <c r="S51" i="24"/>
  <c r="S573" i="24"/>
  <c r="Q167" i="24"/>
  <c r="T109" i="24"/>
  <c r="U457" i="24"/>
  <c r="R254" i="24"/>
  <c r="S254" i="24"/>
  <c r="Q51" i="24"/>
  <c r="S399" i="24"/>
  <c r="V544" i="24"/>
  <c r="T544" i="24"/>
  <c r="T602" i="24"/>
  <c r="V602" i="24"/>
  <c r="V399" i="24"/>
  <c r="U341" i="24"/>
  <c r="V225" i="24"/>
  <c r="T341" i="24"/>
  <c r="T399" i="24"/>
  <c r="S283" i="24"/>
  <c r="R109" i="24"/>
  <c r="R283" i="24"/>
  <c r="Q399" i="24"/>
  <c r="Q602" i="24"/>
  <c r="S457" i="24"/>
  <c r="S167" i="24"/>
  <c r="V79" i="24"/>
  <c r="V254" i="24"/>
  <c r="U196" i="24"/>
  <c r="Q225" i="24"/>
  <c r="T79" i="24"/>
  <c r="T167" i="24"/>
  <c r="U515" i="24"/>
  <c r="T486" i="24"/>
  <c r="T457" i="24"/>
  <c r="R428" i="24"/>
  <c r="R370" i="24"/>
  <c r="U544" i="24"/>
  <c r="T51" i="24"/>
  <c r="R196" i="24"/>
  <c r="V138" i="24"/>
  <c r="T254" i="24"/>
  <c r="V312" i="24"/>
  <c r="U79" i="24"/>
  <c r="Q312" i="24"/>
  <c r="Q515" i="24"/>
  <c r="R515" i="24"/>
  <c r="Q283" i="24"/>
  <c r="Q486" i="24"/>
  <c r="U254" i="24"/>
  <c r="S79" i="24"/>
  <c r="T283" i="24"/>
  <c r="R632" i="24"/>
  <c r="U487" i="24"/>
  <c r="R400" i="24"/>
  <c r="U516" i="24"/>
  <c r="T110" i="24"/>
  <c r="T487" i="24"/>
  <c r="V139" i="24"/>
  <c r="S400" i="24"/>
  <c r="V487" i="24"/>
  <c r="S139" i="24"/>
  <c r="R487" i="24"/>
  <c r="V226" i="24"/>
  <c r="U255" i="24"/>
  <c r="S168" i="24"/>
  <c r="R110" i="24"/>
  <c r="Q400" i="24"/>
  <c r="V197" i="24"/>
  <c r="Q284" i="24"/>
  <c r="U400" i="24"/>
  <c r="S255" i="24"/>
  <c r="T313" i="24"/>
  <c r="R284" i="24"/>
  <c r="S429" i="24"/>
  <c r="S284" i="24"/>
  <c r="S458" i="24"/>
  <c r="U80" i="24"/>
  <c r="T371" i="24"/>
  <c r="R197" i="24"/>
  <c r="S516" i="24"/>
  <c r="V545" i="24"/>
  <c r="Q545" i="24"/>
  <c r="T458" i="24"/>
  <c r="U545" i="24"/>
  <c r="T342" i="24"/>
  <c r="Q371" i="24"/>
  <c r="V429" i="24"/>
  <c r="S371" i="24"/>
  <c r="V110" i="24"/>
  <c r="Q110" i="24"/>
  <c r="Q429" i="24"/>
  <c r="R342" i="24"/>
  <c r="T52" i="24"/>
  <c r="V52" i="24"/>
  <c r="U284" i="24"/>
  <c r="T545" i="24"/>
  <c r="U342" i="24"/>
  <c r="V284" i="24"/>
  <c r="T139" i="24"/>
  <c r="Q255" i="24"/>
  <c r="Q574" i="24"/>
  <c r="V313" i="24"/>
  <c r="T197" i="24"/>
  <c r="V516" i="24"/>
  <c r="Q342" i="24"/>
  <c r="Q139" i="24"/>
  <c r="R516" i="24"/>
  <c r="Q226" i="24"/>
  <c r="R545" i="24"/>
  <c r="T80" i="24"/>
  <c r="R139" i="24"/>
  <c r="V168" i="24"/>
  <c r="V400" i="24"/>
  <c r="R603" i="24"/>
  <c r="R371" i="24"/>
  <c r="Q487" i="24"/>
  <c r="S80" i="24"/>
  <c r="V574" i="24"/>
  <c r="V371" i="24"/>
  <c r="V80" i="24"/>
  <c r="R168" i="24"/>
  <c r="U226" i="24"/>
  <c r="S487" i="24"/>
  <c r="T284" i="24"/>
  <c r="S632" i="24"/>
  <c r="Q313" i="24"/>
  <c r="R80" i="24"/>
  <c r="U574" i="24"/>
  <c r="T603" i="24"/>
  <c r="T255" i="24"/>
  <c r="R255" i="24"/>
  <c r="S342" i="24"/>
  <c r="T632" i="24"/>
  <c r="U197" i="24"/>
  <c r="Q516" i="24"/>
  <c r="T516" i="24"/>
  <c r="Q168" i="24"/>
  <c r="Q603" i="24"/>
  <c r="T429" i="24"/>
  <c r="S226" i="24"/>
  <c r="U313" i="24"/>
  <c r="Q632" i="24"/>
  <c r="T168" i="24"/>
  <c r="R52" i="24"/>
  <c r="R429" i="24"/>
  <c r="R313" i="24"/>
  <c r="U371" i="24"/>
  <c r="U429" i="24"/>
  <c r="R574" i="24"/>
  <c r="U139" i="24"/>
  <c r="U168" i="24"/>
  <c r="R458" i="24"/>
  <c r="S574" i="24"/>
  <c r="U632" i="24"/>
  <c r="T574" i="24"/>
  <c r="T400" i="24"/>
  <c r="U603" i="24"/>
  <c r="V632" i="24"/>
  <c r="T226" i="24"/>
  <c r="U458" i="24"/>
  <c r="S52" i="24"/>
  <c r="S197" i="24"/>
  <c r="V603" i="24"/>
  <c r="V458" i="24"/>
  <c r="Q52" i="24"/>
  <c r="S545" i="24"/>
  <c r="S110" i="24"/>
  <c r="V255" i="24"/>
  <c r="U52" i="24"/>
  <c r="Q197" i="24"/>
  <c r="Q80" i="24"/>
  <c r="S313" i="24"/>
  <c r="U110" i="24"/>
  <c r="S603" i="24"/>
  <c r="R226" i="24"/>
  <c r="V342" i="24"/>
  <c r="Q458" i="24"/>
  <c r="S81" i="24"/>
  <c r="S546" i="24"/>
  <c r="Q662" i="24"/>
  <c r="U256" i="24"/>
  <c r="R53" i="24"/>
  <c r="R401" i="24"/>
  <c r="R81" i="24"/>
  <c r="U343" i="24"/>
  <c r="Q517" i="24"/>
  <c r="Q546" i="24"/>
  <c r="R256" i="24"/>
  <c r="U662" i="24"/>
  <c r="V488" i="24"/>
  <c r="S169" i="24"/>
  <c r="T285" i="24"/>
  <c r="T111" i="24"/>
  <c r="Q575" i="24"/>
  <c r="S488" i="24"/>
  <c r="S662" i="24"/>
  <c r="U81" i="24"/>
  <c r="U314" i="24"/>
  <c r="U111" i="24"/>
  <c r="V81" i="24"/>
  <c r="T53" i="24"/>
  <c r="T430" i="24"/>
  <c r="V256" i="24"/>
  <c r="Q81" i="24"/>
  <c r="U546" i="24"/>
  <c r="V459" i="24"/>
  <c r="R111" i="24"/>
  <c r="V314" i="24"/>
  <c r="S401" i="24"/>
  <c r="Q256" i="24"/>
  <c r="R227" i="24"/>
  <c r="U401" i="24"/>
  <c r="Q343" i="24"/>
  <c r="T140" i="24"/>
  <c r="Q111" i="24"/>
  <c r="R140" i="24"/>
  <c r="U53" i="24"/>
  <c r="Q604" i="24"/>
  <c r="T604" i="24"/>
  <c r="U372" i="24"/>
  <c r="S285" i="24"/>
  <c r="T662" i="24"/>
  <c r="Q633" i="24"/>
  <c r="V198" i="24"/>
  <c r="T401" i="24"/>
  <c r="V169" i="24"/>
  <c r="R546" i="24"/>
  <c r="S372" i="24"/>
  <c r="Q372" i="24"/>
  <c r="U169" i="24"/>
  <c r="S343" i="24"/>
  <c r="Q488" i="24"/>
  <c r="V517" i="24"/>
  <c r="R575" i="24"/>
  <c r="Q140" i="24"/>
  <c r="R488" i="24"/>
  <c r="S140" i="24"/>
  <c r="U488" i="24"/>
  <c r="V343" i="24"/>
  <c r="V546" i="24"/>
  <c r="V227" i="24"/>
  <c r="T459" i="24"/>
  <c r="R285" i="24"/>
  <c r="U517" i="24"/>
  <c r="V633" i="24"/>
  <c r="S227" i="24"/>
  <c r="U227" i="24"/>
  <c r="S256" i="24"/>
  <c r="V285" i="24"/>
  <c r="S517" i="24"/>
  <c r="S314" i="24"/>
  <c r="V111" i="24"/>
  <c r="R372" i="24"/>
  <c r="T169" i="24"/>
  <c r="U285" i="24"/>
  <c r="V604" i="24"/>
  <c r="S604" i="24"/>
  <c r="V401" i="24"/>
  <c r="U430" i="24"/>
  <c r="U459" i="24"/>
  <c r="U140" i="24"/>
  <c r="V140" i="24"/>
  <c r="T517" i="24"/>
  <c r="Q314" i="24"/>
  <c r="U575" i="24"/>
  <c r="R198" i="24"/>
  <c r="Q459" i="24"/>
  <c r="V372" i="24"/>
  <c r="T546" i="24"/>
  <c r="T372" i="24"/>
  <c r="S459" i="24"/>
  <c r="T314" i="24"/>
  <c r="T81" i="24"/>
  <c r="R169" i="24"/>
  <c r="R459" i="24"/>
  <c r="V575" i="24"/>
  <c r="Q53" i="24"/>
  <c r="T488" i="24"/>
  <c r="S198" i="24"/>
  <c r="S430" i="24"/>
  <c r="T227" i="24"/>
  <c r="U604" i="24"/>
  <c r="U198" i="24"/>
  <c r="T198" i="24"/>
  <c r="T343" i="24"/>
  <c r="U633" i="24"/>
  <c r="V662" i="24"/>
  <c r="R604" i="24"/>
  <c r="V53" i="24"/>
  <c r="V430" i="24"/>
  <c r="T256" i="24"/>
  <c r="Q285" i="24"/>
  <c r="S633" i="24"/>
  <c r="Q430" i="24"/>
  <c r="T633" i="24"/>
  <c r="R430" i="24"/>
  <c r="R662" i="24"/>
  <c r="R517" i="24"/>
  <c r="Q169" i="24"/>
  <c r="Q198" i="24"/>
  <c r="Q227" i="24"/>
  <c r="T575" i="24"/>
  <c r="R343" i="24"/>
  <c r="R633" i="24"/>
  <c r="S111" i="24"/>
  <c r="R314" i="24"/>
  <c r="Q401" i="24"/>
  <c r="S575" i="24"/>
  <c r="S53" i="24"/>
  <c r="S692" i="24"/>
  <c r="Q199" i="24"/>
  <c r="S373" i="24"/>
  <c r="S82" i="24"/>
  <c r="V518" i="24"/>
  <c r="S634" i="24"/>
  <c r="S663" i="24"/>
  <c r="V112" i="24"/>
  <c r="U228" i="24"/>
  <c r="T576" i="24"/>
  <c r="V82" i="24"/>
  <c r="R228" i="24"/>
  <c r="R286" i="24"/>
  <c r="R460" i="24"/>
  <c r="Q634" i="24"/>
  <c r="S141" i="24"/>
  <c r="S576" i="24"/>
  <c r="R576" i="24"/>
  <c r="S402" i="24"/>
  <c r="U518" i="24"/>
  <c r="U141" i="24"/>
  <c r="Q489" i="24"/>
  <c r="U634" i="24"/>
  <c r="S286" i="24"/>
  <c r="U373" i="24"/>
  <c r="R344" i="24"/>
  <c r="V141" i="24"/>
  <c r="Q431" i="24"/>
  <c r="Q141" i="24"/>
  <c r="U199" i="24"/>
  <c r="R170" i="24"/>
  <c r="V344" i="24"/>
  <c r="R257" i="24"/>
  <c r="S112" i="24"/>
  <c r="T199" i="24"/>
  <c r="V373" i="24"/>
  <c r="U489" i="24"/>
  <c r="U344" i="24"/>
  <c r="Q518" i="24"/>
  <c r="U402" i="24"/>
  <c r="V692" i="24"/>
  <c r="S315" i="24"/>
  <c r="V170" i="24"/>
  <c r="T431" i="24"/>
  <c r="T315" i="24"/>
  <c r="T605" i="24"/>
  <c r="Q692" i="24"/>
  <c r="R489" i="24"/>
  <c r="T286" i="24"/>
  <c r="U692" i="24"/>
  <c r="Q82" i="24"/>
  <c r="R663" i="24"/>
  <c r="Q112" i="24"/>
  <c r="R112" i="24"/>
  <c r="Q315" i="24"/>
  <c r="T257" i="24"/>
  <c r="R692" i="24"/>
  <c r="U82" i="24"/>
  <c r="S605" i="24"/>
  <c r="Q547" i="24"/>
  <c r="V199" i="24"/>
  <c r="R82" i="24"/>
  <c r="T54" i="24"/>
  <c r="R518" i="24"/>
  <c r="T112" i="24"/>
  <c r="T228" i="24"/>
  <c r="T373" i="24"/>
  <c r="T170" i="24"/>
  <c r="U54" i="24"/>
  <c r="S199" i="24"/>
  <c r="R199" i="24"/>
  <c r="U286" i="24"/>
  <c r="U460" i="24"/>
  <c r="S228" i="24"/>
  <c r="V228" i="24"/>
  <c r="V402" i="24"/>
  <c r="Q663" i="24"/>
  <c r="V460" i="24"/>
  <c r="V576" i="24"/>
  <c r="S170" i="24"/>
  <c r="Q605" i="24"/>
  <c r="Q402" i="24"/>
  <c r="U663" i="24"/>
  <c r="S489" i="24"/>
  <c r="R431" i="24"/>
  <c r="S257" i="24"/>
  <c r="S547" i="24"/>
  <c r="V605" i="24"/>
  <c r="U315" i="24"/>
  <c r="U257" i="24"/>
  <c r="T692" i="24"/>
  <c r="U605" i="24"/>
  <c r="R605" i="24"/>
  <c r="T460" i="24"/>
  <c r="T402" i="24"/>
  <c r="T489" i="24"/>
  <c r="T82" i="24"/>
  <c r="V54" i="24"/>
  <c r="S54" i="24"/>
  <c r="T344" i="24"/>
  <c r="U170" i="24"/>
  <c r="R141" i="24"/>
  <c r="R373" i="24"/>
  <c r="Q228" i="24"/>
  <c r="Q460" i="24"/>
  <c r="Q373" i="24"/>
  <c r="V431" i="24"/>
  <c r="V257" i="24"/>
  <c r="T663" i="24"/>
  <c r="U547" i="24"/>
  <c r="Q286" i="24"/>
  <c r="U576" i="24"/>
  <c r="R402" i="24"/>
  <c r="T141" i="24"/>
  <c r="V634" i="24"/>
  <c r="V286" i="24"/>
  <c r="U431" i="24"/>
  <c r="T634" i="24"/>
  <c r="R634" i="24"/>
  <c r="S431" i="24"/>
  <c r="V489" i="24"/>
  <c r="S344" i="24"/>
  <c r="V315" i="24"/>
  <c r="Q576" i="24"/>
  <c r="T518" i="24"/>
  <c r="R547" i="24"/>
  <c r="V547" i="24"/>
  <c r="Q170" i="24"/>
  <c r="V663" i="24"/>
  <c r="T547" i="24"/>
  <c r="Q344" i="24"/>
  <c r="Q257" i="24"/>
  <c r="U112" i="24"/>
  <c r="S518" i="24"/>
  <c r="Q54" i="24"/>
  <c r="R54" i="24"/>
  <c r="R315" i="24"/>
  <c r="S460" i="24"/>
  <c r="R55" i="24"/>
  <c r="R519" i="24"/>
  <c r="U287" i="24"/>
  <c r="U403" i="24"/>
  <c r="U113" i="24"/>
  <c r="S693" i="24"/>
  <c r="T200" i="24"/>
  <c r="R635" i="24"/>
  <c r="Q548" i="24"/>
  <c r="V200" i="24"/>
  <c r="V403" i="24"/>
  <c r="R548" i="24"/>
  <c r="U229" i="24"/>
  <c r="S548" i="24"/>
  <c r="V171" i="24"/>
  <c r="V113" i="24"/>
  <c r="V345" i="24"/>
  <c r="R200" i="24"/>
  <c r="T113" i="24"/>
  <c r="V258" i="24"/>
  <c r="R490" i="24"/>
  <c r="S142" i="24"/>
  <c r="V229" i="24"/>
  <c r="U722" i="24"/>
  <c r="S519" i="24"/>
  <c r="T519" i="24"/>
  <c r="R229" i="24"/>
  <c r="Q461" i="24"/>
  <c r="Q258" i="24"/>
  <c r="S403" i="24"/>
  <c r="U345" i="24"/>
  <c r="Q316" i="24"/>
  <c r="S461" i="24"/>
  <c r="U490" i="24"/>
  <c r="V722" i="24"/>
  <c r="R113" i="24"/>
  <c r="V432" i="24"/>
  <c r="V374" i="24"/>
  <c r="S664" i="24"/>
  <c r="Q229" i="24"/>
  <c r="T635" i="24"/>
  <c r="R403" i="24"/>
  <c r="Q693" i="24"/>
  <c r="Q142" i="24"/>
  <c r="S577" i="24"/>
  <c r="Q606" i="24"/>
  <c r="U548" i="24"/>
  <c r="S374" i="24"/>
  <c r="V83" i="24"/>
  <c r="S722" i="24"/>
  <c r="Q635" i="24"/>
  <c r="S258" i="24"/>
  <c r="V55" i="24"/>
  <c r="R345" i="24"/>
  <c r="S200" i="24"/>
  <c r="U374" i="24"/>
  <c r="V664" i="24"/>
  <c r="U55" i="24"/>
  <c r="S635" i="24"/>
  <c r="R606" i="24"/>
  <c r="T258" i="24"/>
  <c r="V316" i="24"/>
  <c r="S55" i="24"/>
  <c r="T548" i="24"/>
  <c r="S287" i="24"/>
  <c r="T345" i="24"/>
  <c r="U664" i="24"/>
  <c r="R664" i="24"/>
  <c r="T577" i="24"/>
  <c r="V142" i="24"/>
  <c r="T606" i="24"/>
  <c r="U142" i="24"/>
  <c r="T403" i="24"/>
  <c r="T490" i="24"/>
  <c r="Q577" i="24"/>
  <c r="U461" i="24"/>
  <c r="Q432" i="24"/>
  <c r="S171" i="24"/>
  <c r="S113" i="24"/>
  <c r="R461" i="24"/>
  <c r="Q722" i="24"/>
  <c r="T83" i="24"/>
  <c r="U635" i="24"/>
  <c r="R316" i="24"/>
  <c r="Q200" i="24"/>
  <c r="V577" i="24"/>
  <c r="V548" i="24"/>
  <c r="V693" i="24"/>
  <c r="T722" i="24"/>
  <c r="V519" i="24"/>
  <c r="Q171" i="24"/>
  <c r="R432" i="24"/>
  <c r="U316" i="24"/>
  <c r="T287" i="24"/>
  <c r="S229" i="24"/>
  <c r="S316" i="24"/>
  <c r="Q519" i="24"/>
  <c r="R258" i="24"/>
  <c r="Q345" i="24"/>
  <c r="Q83" i="24"/>
  <c r="Q113" i="24"/>
  <c r="V606" i="24"/>
  <c r="R287" i="24"/>
  <c r="S83" i="24"/>
  <c r="Q490" i="24"/>
  <c r="R374" i="24"/>
  <c r="T432" i="24"/>
  <c r="T229" i="24"/>
  <c r="S432" i="24"/>
  <c r="U519" i="24"/>
  <c r="R83" i="24"/>
  <c r="T374" i="24"/>
  <c r="U83" i="24"/>
  <c r="Q55" i="24"/>
  <c r="T461" i="24"/>
  <c r="T316" i="24"/>
  <c r="V490" i="24"/>
  <c r="V287" i="24"/>
  <c r="U171" i="24"/>
  <c r="S345" i="24"/>
  <c r="Q287" i="24"/>
  <c r="S490" i="24"/>
  <c r="Q403" i="24"/>
  <c r="R693" i="24"/>
  <c r="V635" i="24"/>
  <c r="U258" i="24"/>
  <c r="T55" i="24"/>
  <c r="T142" i="24"/>
  <c r="Q664" i="24"/>
  <c r="U577" i="24"/>
  <c r="Q374" i="24"/>
  <c r="T693" i="24"/>
  <c r="T171" i="24"/>
  <c r="U693" i="24"/>
  <c r="U200" i="24"/>
  <c r="R577" i="24"/>
  <c r="R722" i="24"/>
  <c r="T664" i="24"/>
  <c r="U432" i="24"/>
  <c r="S606" i="24"/>
  <c r="U606" i="24"/>
  <c r="R171" i="24"/>
  <c r="V461" i="24"/>
  <c r="R142" i="24"/>
  <c r="Q259" i="24"/>
  <c r="T636" i="24"/>
  <c r="U491" i="24"/>
  <c r="R665" i="24"/>
  <c r="R56" i="24"/>
  <c r="T578" i="24"/>
  <c r="Q375" i="24"/>
  <c r="U752" i="24"/>
  <c r="V462" i="24"/>
  <c r="R491" i="24"/>
  <c r="S636" i="24"/>
  <c r="S172" i="24"/>
  <c r="S259" i="24"/>
  <c r="V288" i="24"/>
  <c r="Q636" i="24"/>
  <c r="Q665" i="24"/>
  <c r="Q404" i="24"/>
  <c r="U288" i="24"/>
  <c r="T433" i="24"/>
  <c r="V84" i="24"/>
  <c r="V549" i="24"/>
  <c r="Q752" i="24"/>
  <c r="S694" i="24"/>
  <c r="S84" i="24"/>
  <c r="R230" i="24"/>
  <c r="R288" i="24"/>
  <c r="Q114" i="24"/>
  <c r="R549" i="24"/>
  <c r="Q172" i="24"/>
  <c r="R636" i="24"/>
  <c r="T84" i="24"/>
  <c r="S56" i="24"/>
  <c r="T607" i="24"/>
  <c r="S230" i="24"/>
  <c r="V665" i="24"/>
  <c r="T491" i="24"/>
  <c r="T404" i="24"/>
  <c r="S520" i="24"/>
  <c r="T462" i="24"/>
  <c r="U694" i="24"/>
  <c r="V404" i="24"/>
  <c r="S462" i="24"/>
  <c r="S375" i="24"/>
  <c r="R462" i="24"/>
  <c r="T114" i="24"/>
  <c r="U462" i="24"/>
  <c r="U520" i="24"/>
  <c r="Q694" i="24"/>
  <c r="R317" i="24"/>
  <c r="R752" i="24"/>
  <c r="Q578" i="24"/>
  <c r="S201" i="24"/>
  <c r="U114" i="24"/>
  <c r="V172" i="24"/>
  <c r="U56" i="24"/>
  <c r="U578" i="24"/>
  <c r="U404" i="24"/>
  <c r="V114" i="24"/>
  <c r="R404" i="24"/>
  <c r="V607" i="24"/>
  <c r="U636" i="24"/>
  <c r="U723" i="24"/>
  <c r="S491" i="24"/>
  <c r="U375" i="24"/>
  <c r="R433" i="24"/>
  <c r="V723" i="24"/>
  <c r="Q549" i="24"/>
  <c r="R520" i="24"/>
  <c r="Q143" i="24"/>
  <c r="V578" i="24"/>
  <c r="S578" i="24"/>
  <c r="V491" i="24"/>
  <c r="Q520" i="24"/>
  <c r="V230" i="24"/>
  <c r="S288" i="24"/>
  <c r="Q288" i="24"/>
  <c r="V201" i="24"/>
  <c r="S404" i="24"/>
  <c r="S549" i="24"/>
  <c r="V259" i="24"/>
  <c r="R607" i="24"/>
  <c r="V317" i="24"/>
  <c r="R201" i="24"/>
  <c r="Q317" i="24"/>
  <c r="T172" i="24"/>
  <c r="Q84" i="24"/>
  <c r="T259" i="24"/>
  <c r="U317" i="24"/>
  <c r="T665" i="24"/>
  <c r="R143" i="24"/>
  <c r="S317" i="24"/>
  <c r="V346" i="24"/>
  <c r="R114" i="24"/>
  <c r="U172" i="24"/>
  <c r="Q56" i="24"/>
  <c r="Q607" i="24"/>
  <c r="S114" i="24"/>
  <c r="V56" i="24"/>
  <c r="R578" i="24"/>
  <c r="R346" i="24"/>
  <c r="U230" i="24"/>
  <c r="S346" i="24"/>
  <c r="U346" i="24"/>
  <c r="S665" i="24"/>
  <c r="U549" i="24"/>
  <c r="S752" i="24"/>
  <c r="R259" i="24"/>
  <c r="V433" i="24"/>
  <c r="Q433" i="24"/>
  <c r="U201" i="24"/>
  <c r="R375" i="24"/>
  <c r="R694" i="24"/>
  <c r="T288" i="24"/>
  <c r="U433" i="24"/>
  <c r="Q462" i="24"/>
  <c r="S607" i="24"/>
  <c r="V520" i="24"/>
  <c r="T694" i="24"/>
  <c r="T375" i="24"/>
  <c r="S143" i="24"/>
  <c r="U259" i="24"/>
  <c r="T230" i="24"/>
  <c r="Q201" i="24"/>
  <c r="V694" i="24"/>
  <c r="R84" i="24"/>
  <c r="T56" i="24"/>
  <c r="T143" i="24"/>
  <c r="R723" i="24"/>
  <c r="U84" i="24"/>
  <c r="T317" i="24"/>
  <c r="U665" i="24"/>
  <c r="T520" i="24"/>
  <c r="T752" i="24"/>
  <c r="T549" i="24"/>
  <c r="S433" i="24"/>
  <c r="Q723" i="24"/>
  <c r="V752" i="24"/>
  <c r="Q491" i="24"/>
  <c r="T201" i="24"/>
  <c r="R172" i="24"/>
  <c r="Q230" i="24"/>
  <c r="V636" i="24"/>
  <c r="U607" i="24"/>
  <c r="U143" i="24"/>
  <c r="T723" i="24"/>
  <c r="Q346" i="24"/>
  <c r="S723" i="24"/>
  <c r="V375" i="24"/>
  <c r="T346" i="24"/>
  <c r="V143" i="24"/>
  <c r="V289" i="24"/>
  <c r="V579" i="24"/>
  <c r="S376" i="24"/>
  <c r="U666" i="24"/>
  <c r="T202" i="24"/>
  <c r="T521" i="24"/>
  <c r="V144" i="24"/>
  <c r="S579" i="24"/>
  <c r="U318" i="24"/>
  <c r="U753" i="24"/>
  <c r="S666" i="24"/>
  <c r="Q173" i="24"/>
  <c r="U782" i="24"/>
  <c r="U637" i="24"/>
  <c r="R695" i="24"/>
  <c r="T144" i="24"/>
  <c r="R260" i="24"/>
  <c r="T376" i="24"/>
  <c r="V608" i="24"/>
  <c r="V173" i="24"/>
  <c r="U724" i="24"/>
  <c r="U85" i="24"/>
  <c r="S202" i="24"/>
  <c r="V666" i="24"/>
  <c r="U115" i="24"/>
  <c r="R434" i="24"/>
  <c r="V85" i="24"/>
  <c r="R782" i="24"/>
  <c r="S405" i="24"/>
  <c r="U608" i="24"/>
  <c r="U579" i="24"/>
  <c r="U695" i="24"/>
  <c r="Q202" i="24"/>
  <c r="Q57" i="24"/>
  <c r="Q434" i="24"/>
  <c r="Q782" i="24"/>
  <c r="S260" i="24"/>
  <c r="V347" i="24"/>
  <c r="R521" i="24"/>
  <c r="Q492" i="24"/>
  <c r="Q463" i="24"/>
  <c r="S115" i="24"/>
  <c r="R57" i="24"/>
  <c r="T115" i="24"/>
  <c r="S521" i="24"/>
  <c r="T782" i="24"/>
  <c r="Q144" i="24"/>
  <c r="R753" i="24"/>
  <c r="T637" i="24"/>
  <c r="S231" i="24"/>
  <c r="S782" i="24"/>
  <c r="S550" i="24"/>
  <c r="Q753" i="24"/>
  <c r="Q289" i="24"/>
  <c r="S318" i="24"/>
  <c r="S144" i="24"/>
  <c r="T434" i="24"/>
  <c r="R724" i="24"/>
  <c r="Q115" i="24"/>
  <c r="T318" i="24"/>
  <c r="R144" i="24"/>
  <c r="R579" i="24"/>
  <c r="U57" i="24"/>
  <c r="T231" i="24"/>
  <c r="R231" i="24"/>
  <c r="V434" i="24"/>
  <c r="T492" i="24"/>
  <c r="U260" i="24"/>
  <c r="V202" i="24"/>
  <c r="S57" i="24"/>
  <c r="T289" i="24"/>
  <c r="Q666" i="24"/>
  <c r="R550" i="24"/>
  <c r="S434" i="24"/>
  <c r="V724" i="24"/>
  <c r="T347" i="24"/>
  <c r="V318" i="24"/>
  <c r="U347" i="24"/>
  <c r="V550" i="24"/>
  <c r="V115" i="24"/>
  <c r="S637" i="24"/>
  <c r="S492" i="24"/>
  <c r="Q579" i="24"/>
  <c r="R666" i="24"/>
  <c r="S463" i="24"/>
  <c r="T608" i="24"/>
  <c r="U289" i="24"/>
  <c r="S173" i="24"/>
  <c r="R637" i="24"/>
  <c r="Q550" i="24"/>
  <c r="U231" i="24"/>
  <c r="T405" i="24"/>
  <c r="S289" i="24"/>
  <c r="Q695" i="24"/>
  <c r="T550" i="24"/>
  <c r="U550" i="24"/>
  <c r="U376" i="24"/>
  <c r="U405" i="24"/>
  <c r="S695" i="24"/>
  <c r="R405" i="24"/>
  <c r="Q724" i="24"/>
  <c r="V753" i="24"/>
  <c r="R85" i="24"/>
  <c r="R202" i="24"/>
  <c r="U434" i="24"/>
  <c r="Q405" i="24"/>
  <c r="U492" i="24"/>
  <c r="R173" i="24"/>
  <c r="T463" i="24"/>
  <c r="V260" i="24"/>
  <c r="Q318" i="24"/>
  <c r="T666" i="24"/>
  <c r="Q608" i="24"/>
  <c r="Q637" i="24"/>
  <c r="T753" i="24"/>
  <c r="V405" i="24"/>
  <c r="V492" i="24"/>
  <c r="S753" i="24"/>
  <c r="V231" i="24"/>
  <c r="T173" i="24"/>
  <c r="T579" i="24"/>
  <c r="R318" i="24"/>
  <c r="T724" i="24"/>
  <c r="S608" i="24"/>
  <c r="V695" i="24"/>
  <c r="Q521" i="24"/>
  <c r="T57" i="24"/>
  <c r="R376" i="24"/>
  <c r="Q376" i="24"/>
  <c r="R289" i="24"/>
  <c r="V637" i="24"/>
  <c r="S85" i="24"/>
  <c r="V376" i="24"/>
  <c r="U463" i="24"/>
  <c r="R347" i="24"/>
  <c r="R492" i="24"/>
  <c r="S724" i="24"/>
  <c r="U521" i="24"/>
  <c r="Q260" i="24"/>
  <c r="T695" i="24"/>
  <c r="R115" i="24"/>
  <c r="T260" i="24"/>
  <c r="V782" i="24"/>
  <c r="Q347" i="24"/>
  <c r="S347" i="24"/>
  <c r="V57" i="24"/>
  <c r="R463" i="24"/>
  <c r="R608" i="24"/>
  <c r="V521" i="24"/>
  <c r="V463" i="24"/>
  <c r="T85" i="24"/>
  <c r="Q231" i="24"/>
  <c r="U144" i="24"/>
  <c r="U173" i="24"/>
  <c r="U202" i="24"/>
  <c r="Q85" i="24"/>
  <c r="T60" i="24"/>
  <c r="Q261" i="24"/>
  <c r="T667" i="24"/>
  <c r="S406" i="24"/>
  <c r="R406" i="24"/>
  <c r="V290" i="24"/>
  <c r="Q493" i="24"/>
  <c r="S580" i="24"/>
  <c r="U116" i="24"/>
  <c r="Q232" i="24"/>
  <c r="Q638" i="24"/>
  <c r="V667" i="24"/>
  <c r="U174" i="24"/>
  <c r="Q319" i="24"/>
  <c r="Q290" i="24"/>
  <c r="R725" i="24"/>
  <c r="U406" i="24"/>
  <c r="S116" i="24"/>
  <c r="U464" i="24"/>
  <c r="Q406" i="24"/>
  <c r="R116" i="24"/>
  <c r="R232" i="24"/>
  <c r="R609" i="24"/>
  <c r="V609" i="24"/>
  <c r="S667" i="24"/>
  <c r="V377" i="24"/>
  <c r="V86" i="24"/>
  <c r="U377" i="24"/>
  <c r="S377" i="24"/>
  <c r="T116" i="24"/>
  <c r="V580" i="24"/>
  <c r="R754" i="24"/>
  <c r="U522" i="24"/>
  <c r="Q464" i="24"/>
  <c r="V174" i="24"/>
  <c r="U725" i="24"/>
  <c r="R638" i="24"/>
  <c r="U609" i="24"/>
  <c r="R145" i="24"/>
  <c r="T812" i="24"/>
  <c r="R261" i="24"/>
  <c r="T86" i="24"/>
  <c r="U319" i="24"/>
  <c r="U58" i="24"/>
  <c r="T203" i="24"/>
  <c r="S783" i="24"/>
  <c r="T609" i="24"/>
  <c r="T522" i="24"/>
  <c r="S58" i="24"/>
  <c r="U145" i="24"/>
  <c r="Q812" i="24"/>
  <c r="T348" i="24"/>
  <c r="U783" i="24"/>
  <c r="R493" i="24"/>
  <c r="Q696" i="24"/>
  <c r="U290" i="24"/>
  <c r="R174" i="24"/>
  <c r="U86" i="24"/>
  <c r="Q145" i="24"/>
  <c r="T464" i="24"/>
  <c r="T319" i="24"/>
  <c r="V464" i="24"/>
  <c r="Q580" i="24"/>
  <c r="R377" i="24"/>
  <c r="U696" i="24"/>
  <c r="R348" i="24"/>
  <c r="U551" i="24"/>
  <c r="T696" i="24"/>
  <c r="Q86" i="24"/>
  <c r="T145" i="24"/>
  <c r="V638" i="24"/>
  <c r="T493" i="24"/>
  <c r="Q551" i="24"/>
  <c r="S145" i="24"/>
  <c r="R58" i="24"/>
  <c r="V783" i="24"/>
  <c r="Q667" i="24"/>
  <c r="T174" i="24"/>
  <c r="S696" i="24"/>
  <c r="S290" i="24"/>
  <c r="R580" i="24"/>
  <c r="V116" i="24"/>
  <c r="Q609" i="24"/>
  <c r="S754" i="24"/>
  <c r="S86" i="24"/>
  <c r="Q754" i="24"/>
  <c r="V319" i="24"/>
  <c r="S522" i="24"/>
  <c r="Q783" i="24"/>
  <c r="T551" i="24"/>
  <c r="S319" i="24"/>
  <c r="T58" i="24"/>
  <c r="U493" i="24"/>
  <c r="T377" i="24"/>
  <c r="R551" i="24"/>
  <c r="R812" i="24"/>
  <c r="Q203" i="24"/>
  <c r="T725" i="24"/>
  <c r="Q174" i="24"/>
  <c r="S551" i="24"/>
  <c r="S348" i="24"/>
  <c r="T232" i="24"/>
  <c r="S725" i="24"/>
  <c r="R696" i="24"/>
  <c r="S812" i="24"/>
  <c r="V145" i="24"/>
  <c r="U812" i="24"/>
  <c r="S638" i="24"/>
  <c r="S174" i="24"/>
  <c r="T638" i="24"/>
  <c r="T783" i="24"/>
  <c r="V725" i="24"/>
  <c r="S203" i="24"/>
  <c r="U232" i="24"/>
  <c r="Q435" i="24"/>
  <c r="V203" i="24"/>
  <c r="U261" i="24"/>
  <c r="R203" i="24"/>
  <c r="S232" i="24"/>
  <c r="R319" i="24"/>
  <c r="V696" i="24"/>
  <c r="V232" i="24"/>
  <c r="U435" i="24"/>
  <c r="V493" i="24"/>
  <c r="V812" i="24"/>
  <c r="R464" i="24"/>
  <c r="Q348" i="24"/>
  <c r="T580" i="24"/>
  <c r="V754" i="24"/>
  <c r="U348" i="24"/>
  <c r="R86" i="24"/>
  <c r="S464" i="24"/>
  <c r="V58" i="24"/>
  <c r="R667" i="24"/>
  <c r="U754" i="24"/>
  <c r="Q522" i="24"/>
  <c r="R783" i="24"/>
  <c r="U203" i="24"/>
  <c r="S609" i="24"/>
  <c r="T406" i="24"/>
  <c r="Q116" i="24"/>
  <c r="V522" i="24"/>
  <c r="U580" i="24"/>
  <c r="V261" i="24"/>
  <c r="U667" i="24"/>
  <c r="S493" i="24"/>
  <c r="T261" i="24"/>
  <c r="S435" i="24"/>
  <c r="V406" i="24"/>
  <c r="T435" i="24"/>
  <c r="R435" i="24"/>
  <c r="S261" i="24"/>
  <c r="V435" i="24"/>
  <c r="T290" i="24"/>
  <c r="Q725" i="24"/>
  <c r="V348" i="24"/>
  <c r="R522" i="24"/>
  <c r="U638" i="24"/>
  <c r="T754" i="24"/>
  <c r="V551" i="24"/>
  <c r="Q377" i="24"/>
  <c r="R290" i="24"/>
  <c r="Q58" i="24"/>
  <c r="R581" i="24"/>
  <c r="Q320" i="24"/>
  <c r="S726" i="24"/>
  <c r="R697" i="24"/>
  <c r="R639" i="24"/>
  <c r="V465" i="24"/>
  <c r="U842" i="24"/>
  <c r="V59" i="24"/>
  <c r="T465" i="24"/>
  <c r="Q349" i="24"/>
  <c r="V117" i="24"/>
  <c r="R320" i="24"/>
  <c r="T610" i="24"/>
  <c r="R146" i="24"/>
  <c r="R726" i="24"/>
  <c r="T581" i="24"/>
  <c r="U117" i="24"/>
  <c r="U320" i="24"/>
  <c r="V291" i="24"/>
  <c r="Q262" i="24"/>
  <c r="S291" i="24"/>
  <c r="V523" i="24"/>
  <c r="U813" i="24"/>
  <c r="U581" i="24"/>
  <c r="S117" i="24"/>
  <c r="V842" i="24"/>
  <c r="U146" i="24"/>
  <c r="V552" i="24"/>
  <c r="T117" i="24"/>
  <c r="R175" i="24"/>
  <c r="S378" i="24"/>
  <c r="Q146" i="24"/>
  <c r="S581" i="24"/>
  <c r="S755" i="24"/>
  <c r="Q639" i="24"/>
  <c r="T872" i="24"/>
  <c r="T320" i="24"/>
  <c r="T813" i="24"/>
  <c r="U175" i="24"/>
  <c r="Q552" i="24"/>
  <c r="R784" i="24"/>
  <c r="Q813" i="24"/>
  <c r="R204" i="24"/>
  <c r="S436" i="24"/>
  <c r="U204" i="24"/>
  <c r="S610" i="24"/>
  <c r="R813" i="24"/>
  <c r="T639" i="24"/>
  <c r="U349" i="24"/>
  <c r="S523" i="24"/>
  <c r="Q523" i="24"/>
  <c r="V813" i="24"/>
  <c r="R755" i="24"/>
  <c r="Q233" i="24"/>
  <c r="V204" i="24"/>
  <c r="S813" i="24"/>
  <c r="Q436" i="24"/>
  <c r="T436" i="24"/>
  <c r="T842" i="24"/>
  <c r="R59" i="24"/>
  <c r="T262" i="24"/>
  <c r="U755" i="24"/>
  <c r="R523" i="24"/>
  <c r="R668" i="24"/>
  <c r="Q581" i="24"/>
  <c r="T494" i="24"/>
  <c r="Q494" i="24"/>
  <c r="U784" i="24"/>
  <c r="T87" i="24"/>
  <c r="U639" i="24"/>
  <c r="S233" i="24"/>
  <c r="R610" i="24"/>
  <c r="U523" i="24"/>
  <c r="T552" i="24"/>
  <c r="V175" i="24"/>
  <c r="U494" i="24"/>
  <c r="T233" i="24"/>
  <c r="Q842" i="24"/>
  <c r="S668" i="24"/>
  <c r="R233" i="24"/>
  <c r="V755" i="24"/>
  <c r="T697" i="24"/>
  <c r="R872" i="24"/>
  <c r="Q610" i="24"/>
  <c r="U262" i="24"/>
  <c r="V146" i="24"/>
  <c r="Q726" i="24"/>
  <c r="V872" i="24"/>
  <c r="Q407" i="24"/>
  <c r="T523" i="24"/>
  <c r="T204" i="24"/>
  <c r="U697" i="24"/>
  <c r="Q755" i="24"/>
  <c r="V639" i="24"/>
  <c r="Q117" i="24"/>
  <c r="V668" i="24"/>
  <c r="R407" i="24"/>
  <c r="V436" i="24"/>
  <c r="R465" i="24"/>
  <c r="U726" i="24"/>
  <c r="V262" i="24"/>
  <c r="T407" i="24"/>
  <c r="T146" i="24"/>
  <c r="V784" i="24"/>
  <c r="R378" i="24"/>
  <c r="V87" i="24"/>
  <c r="V726" i="24"/>
  <c r="R87" i="24"/>
  <c r="S146" i="24"/>
  <c r="S407" i="24"/>
  <c r="S262" i="24"/>
  <c r="Q59" i="24"/>
  <c r="S320" i="24"/>
  <c r="S349" i="24"/>
  <c r="Q668" i="24"/>
  <c r="T175" i="24"/>
  <c r="V349" i="24"/>
  <c r="R262" i="24"/>
  <c r="U291" i="24"/>
  <c r="U872" i="24"/>
  <c r="R494" i="24"/>
  <c r="Q378" i="24"/>
  <c r="S552" i="24"/>
  <c r="R436" i="24"/>
  <c r="S465" i="24"/>
  <c r="Q872" i="24"/>
  <c r="U378" i="24"/>
  <c r="S697" i="24"/>
  <c r="V581" i="24"/>
  <c r="U465" i="24"/>
  <c r="V233" i="24"/>
  <c r="S494" i="24"/>
  <c r="S204" i="24"/>
  <c r="R349" i="24"/>
  <c r="U59" i="24"/>
  <c r="U436" i="24"/>
  <c r="S87" i="24"/>
  <c r="U407" i="24"/>
  <c r="Q784" i="24"/>
  <c r="U552" i="24"/>
  <c r="Q204" i="24"/>
  <c r="S175" i="24"/>
  <c r="V378" i="24"/>
  <c r="V320" i="24"/>
  <c r="T784" i="24"/>
  <c r="T291" i="24"/>
  <c r="T668" i="24"/>
  <c r="V610" i="24"/>
  <c r="U87" i="24"/>
  <c r="T378" i="24"/>
  <c r="U668" i="24"/>
  <c r="T59" i="24"/>
  <c r="U610" i="24"/>
  <c r="Q87" i="24"/>
  <c r="R552" i="24"/>
  <c r="S872" i="24"/>
  <c r="S639" i="24"/>
  <c r="Q697" i="24"/>
  <c r="Q175" i="24"/>
  <c r="U233" i="24"/>
  <c r="T726" i="24"/>
  <c r="R117" i="24"/>
  <c r="V407" i="24"/>
  <c r="R291" i="24"/>
  <c r="V494" i="24"/>
  <c r="T349" i="24"/>
  <c r="Q465" i="24"/>
  <c r="S842" i="24"/>
  <c r="T755" i="24"/>
  <c r="Q291" i="24"/>
  <c r="S59" i="24"/>
  <c r="S784" i="24"/>
  <c r="R842" i="24"/>
  <c r="V697" i="24"/>
  <c r="T843" i="24"/>
  <c r="S873" i="24"/>
  <c r="Q234" i="24"/>
  <c r="V437" i="24"/>
  <c r="V727" i="24"/>
  <c r="T814" i="24"/>
  <c r="T205" i="24"/>
  <c r="Q611" i="24"/>
  <c r="R785" i="24"/>
  <c r="S466" i="24"/>
  <c r="V350" i="24"/>
  <c r="U466" i="24"/>
  <c r="T611" i="24"/>
  <c r="Q263" i="24"/>
  <c r="R321" i="24"/>
  <c r="V873" i="24"/>
  <c r="U60" i="24"/>
  <c r="S727" i="24"/>
  <c r="R234" i="24"/>
  <c r="U582" i="24"/>
  <c r="U408" i="24"/>
  <c r="R350" i="24"/>
  <c r="S814" i="24"/>
  <c r="Q379" i="24"/>
  <c r="S756" i="24"/>
  <c r="U843" i="24"/>
  <c r="R582" i="24"/>
  <c r="V60" i="24"/>
  <c r="S698" i="24"/>
  <c r="V524" i="24"/>
  <c r="R756" i="24"/>
  <c r="R263" i="24"/>
  <c r="R292" i="24"/>
  <c r="U147" i="24"/>
  <c r="Q640" i="24"/>
  <c r="V408" i="24"/>
  <c r="T466" i="24"/>
  <c r="S60" i="24"/>
  <c r="S321" i="24"/>
  <c r="U814" i="24"/>
  <c r="Q756" i="24"/>
  <c r="T698" i="24"/>
  <c r="R727" i="24"/>
  <c r="T582" i="24"/>
  <c r="U379" i="24"/>
  <c r="V611" i="24"/>
  <c r="U321" i="24"/>
  <c r="R524" i="24"/>
  <c r="T495" i="24"/>
  <c r="Q437" i="24"/>
  <c r="V582" i="24"/>
  <c r="R408" i="24"/>
  <c r="Q873" i="24"/>
  <c r="R466" i="24"/>
  <c r="U495" i="24"/>
  <c r="S785" i="24"/>
  <c r="Q698" i="24"/>
  <c r="R611" i="24"/>
  <c r="T350" i="24"/>
  <c r="R176" i="24"/>
  <c r="R814" i="24"/>
  <c r="Q292" i="24"/>
  <c r="Q88" i="24"/>
  <c r="U437" i="24"/>
  <c r="V669" i="24"/>
  <c r="Q60" i="24"/>
  <c r="V756" i="24"/>
  <c r="R495" i="24"/>
  <c r="Q176" i="24"/>
  <c r="S234" i="24"/>
  <c r="Q843" i="24"/>
  <c r="S263" i="24"/>
  <c r="U553" i="24"/>
  <c r="S843" i="24"/>
  <c r="U205" i="24"/>
  <c r="V495" i="24"/>
  <c r="Q147" i="24"/>
  <c r="R553" i="24"/>
  <c r="Q466" i="24"/>
  <c r="Q205" i="24"/>
  <c r="S350" i="24"/>
  <c r="T147" i="24"/>
  <c r="R698" i="24"/>
  <c r="V263" i="24"/>
  <c r="R147" i="24"/>
  <c r="V814" i="24"/>
  <c r="Q814" i="24"/>
  <c r="V553" i="24"/>
  <c r="V292" i="24"/>
  <c r="Q553" i="24"/>
  <c r="R118" i="24"/>
  <c r="V205" i="24"/>
  <c r="U669" i="24"/>
  <c r="V843" i="24"/>
  <c r="U611" i="24"/>
  <c r="R843" i="24"/>
  <c r="V234" i="24"/>
  <c r="T263" i="24"/>
  <c r="V466" i="24"/>
  <c r="V321" i="24"/>
  <c r="S205" i="24"/>
  <c r="U234" i="24"/>
  <c r="R205" i="24"/>
  <c r="T379" i="24"/>
  <c r="R640" i="24"/>
  <c r="S408" i="24"/>
  <c r="R437" i="24"/>
  <c r="T727" i="24"/>
  <c r="U292" i="24"/>
  <c r="V698" i="24"/>
  <c r="T785" i="24"/>
  <c r="U524" i="24"/>
  <c r="Q669" i="24"/>
  <c r="Q350" i="24"/>
  <c r="T408" i="24"/>
  <c r="U873" i="24"/>
  <c r="U698" i="24"/>
  <c r="V785" i="24"/>
  <c r="T553" i="24"/>
  <c r="S147" i="24"/>
  <c r="S176" i="24"/>
  <c r="T873" i="24"/>
  <c r="Q408" i="24"/>
  <c r="R379" i="24"/>
  <c r="T756" i="24"/>
  <c r="T118" i="24"/>
  <c r="Q524" i="24"/>
  <c r="T321" i="24"/>
  <c r="U118" i="24"/>
  <c r="V379" i="24"/>
  <c r="U88" i="24"/>
  <c r="T292" i="24"/>
  <c r="S611" i="24"/>
  <c r="U727" i="24"/>
  <c r="S582" i="24"/>
  <c r="Q582" i="24"/>
  <c r="R88" i="24"/>
  <c r="S88" i="24"/>
  <c r="T640" i="24"/>
  <c r="U785" i="24"/>
  <c r="Q118" i="24"/>
  <c r="R60" i="24"/>
  <c r="T88" i="24"/>
  <c r="U756" i="24"/>
  <c r="S437" i="24"/>
  <c r="S495" i="24"/>
  <c r="S118" i="24"/>
  <c r="Q785" i="24"/>
  <c r="T524" i="24"/>
  <c r="S553" i="24"/>
  <c r="T234" i="24"/>
  <c r="V640" i="24"/>
  <c r="V88" i="24"/>
  <c r="S669" i="24"/>
  <c r="U640" i="24"/>
  <c r="V118" i="24"/>
  <c r="Q727" i="24"/>
  <c r="R873" i="24"/>
  <c r="Q321" i="24"/>
  <c r="U350" i="24"/>
  <c r="Q495" i="24"/>
  <c r="U263" i="24"/>
  <c r="S292" i="24"/>
  <c r="S640" i="24"/>
  <c r="T669" i="24"/>
  <c r="U176" i="24"/>
  <c r="U583" i="24"/>
  <c r="Q815" i="24"/>
  <c r="Q206" i="24"/>
  <c r="T264" i="24"/>
  <c r="V670" i="24"/>
  <c r="R874" i="24"/>
  <c r="T874" i="24"/>
  <c r="V61" i="24"/>
  <c r="Q235" i="24"/>
  <c r="S177" i="24"/>
  <c r="U786" i="24"/>
  <c r="T176" i="24"/>
  <c r="V147" i="24"/>
  <c r="T437" i="24"/>
  <c r="T554" i="24"/>
  <c r="S757" i="24"/>
  <c r="S815" i="24"/>
  <c r="U380" i="24"/>
  <c r="S496" i="24"/>
  <c r="Q786" i="24"/>
  <c r="Q264" i="24"/>
  <c r="U467" i="24"/>
  <c r="S699" i="24"/>
  <c r="U496" i="24"/>
  <c r="V264" i="24"/>
  <c r="T757" i="24"/>
  <c r="S322" i="24"/>
  <c r="T699" i="24"/>
  <c r="T583" i="24"/>
  <c r="S612" i="24"/>
  <c r="R293" i="24"/>
  <c r="V322" i="24"/>
  <c r="T293" i="24"/>
  <c r="S786" i="24"/>
  <c r="Q351" i="24"/>
  <c r="Q525" i="24"/>
  <c r="R670" i="24"/>
  <c r="Q438" i="24"/>
  <c r="S235" i="24"/>
  <c r="T786" i="24"/>
  <c r="R235" i="24"/>
  <c r="S525" i="24"/>
  <c r="S351" i="24"/>
  <c r="Q293" i="24"/>
  <c r="U874" i="24"/>
  <c r="V525" i="24"/>
  <c r="Q874" i="24"/>
  <c r="R815" i="24"/>
  <c r="Q554" i="24"/>
  <c r="R264" i="24"/>
  <c r="V351" i="24"/>
  <c r="S641" i="24"/>
  <c r="V699" i="24"/>
  <c r="S61" i="24"/>
  <c r="U699" i="24"/>
  <c r="U641" i="24"/>
  <c r="V409" i="24"/>
  <c r="V496" i="24"/>
  <c r="Q467" i="24"/>
  <c r="V874" i="24"/>
  <c r="U177" i="24"/>
  <c r="R380" i="24"/>
  <c r="Q641" i="24"/>
  <c r="T89" i="24"/>
  <c r="T351" i="24"/>
  <c r="R728" i="24"/>
  <c r="V293" i="24"/>
  <c r="Q844" i="24"/>
  <c r="Q177" i="24"/>
  <c r="S902" i="24"/>
  <c r="U293" i="24"/>
  <c r="U322" i="24"/>
  <c r="R61" i="24"/>
  <c r="V206" i="24"/>
  <c r="V235" i="24"/>
  <c r="V612" i="24"/>
  <c r="S89" i="24"/>
  <c r="S409" i="24"/>
  <c r="Q728" i="24"/>
  <c r="U351" i="24"/>
  <c r="R669" i="24"/>
  <c r="V641" i="24"/>
  <c r="V438" i="24"/>
  <c r="Q409" i="24"/>
  <c r="S438" i="24"/>
  <c r="T380" i="24"/>
  <c r="R525" i="24"/>
  <c r="V177" i="24"/>
  <c r="S293" i="24"/>
  <c r="T177" i="24"/>
  <c r="R89" i="24"/>
  <c r="S583" i="24"/>
  <c r="T438" i="24"/>
  <c r="V844" i="24"/>
  <c r="S874" i="24"/>
  <c r="U119" i="24"/>
  <c r="R554" i="24"/>
  <c r="T670" i="24"/>
  <c r="U728" i="24"/>
  <c r="Q89" i="24"/>
  <c r="T467" i="24"/>
  <c r="T525" i="24"/>
  <c r="R351" i="24"/>
  <c r="R786" i="24"/>
  <c r="U61" i="24"/>
  <c r="R699" i="24"/>
  <c r="V757" i="24"/>
  <c r="T612" i="24"/>
  <c r="U554" i="24"/>
  <c r="S728" i="24"/>
  <c r="R844" i="24"/>
  <c r="U844" i="24"/>
  <c r="V176" i="24"/>
  <c r="T815" i="24"/>
  <c r="Q612" i="24"/>
  <c r="S206" i="24"/>
  <c r="V89" i="24"/>
  <c r="R467" i="24"/>
  <c r="R177" i="24"/>
  <c r="S264" i="24"/>
  <c r="R757" i="24"/>
  <c r="V467" i="24"/>
  <c r="U235" i="24"/>
  <c r="Q902" i="24"/>
  <c r="S554" i="24"/>
  <c r="U525" i="24"/>
  <c r="Q380" i="24"/>
  <c r="T728" i="24"/>
  <c r="Q670" i="24"/>
  <c r="U409" i="24"/>
  <c r="V902" i="24"/>
  <c r="U148" i="24"/>
  <c r="Q119" i="24"/>
  <c r="S148" i="24"/>
  <c r="R902" i="24"/>
  <c r="T902" i="24"/>
  <c r="U264" i="24"/>
  <c r="R496" i="24"/>
  <c r="T148" i="24"/>
  <c r="V786" i="24"/>
  <c r="V119" i="24"/>
  <c r="V554" i="24"/>
  <c r="S119" i="24"/>
  <c r="S844" i="24"/>
  <c r="U612" i="24"/>
  <c r="S670" i="24"/>
  <c r="U670" i="24"/>
  <c r="S467" i="24"/>
  <c r="T409" i="24"/>
  <c r="U815" i="24"/>
  <c r="V148" i="24"/>
  <c r="R438" i="24"/>
  <c r="U438" i="24"/>
  <c r="U757" i="24"/>
  <c r="Q757" i="24"/>
  <c r="U206" i="24"/>
  <c r="R322" i="24"/>
  <c r="T844" i="24"/>
  <c r="U902" i="24"/>
  <c r="T235" i="24"/>
  <c r="V728" i="24"/>
  <c r="T641" i="24"/>
  <c r="R612" i="24"/>
  <c r="S524" i="24"/>
  <c r="S379" i="24"/>
  <c r="Q61" i="24"/>
  <c r="Q496" i="24"/>
  <c r="T61" i="24"/>
  <c r="T119" i="24"/>
  <c r="R119" i="24"/>
  <c r="T496" i="24"/>
  <c r="Q322" i="24"/>
  <c r="R206" i="24"/>
  <c r="R583" i="24"/>
  <c r="V265" i="24"/>
  <c r="S380" i="24"/>
  <c r="V380" i="24"/>
  <c r="T322" i="24"/>
  <c r="V583" i="24"/>
  <c r="T206" i="24"/>
  <c r="U89" i="24"/>
  <c r="Q699" i="24"/>
  <c r="R148" i="24"/>
  <c r="Q148" i="24"/>
  <c r="R497" i="24"/>
  <c r="T932" i="24"/>
  <c r="R149" i="24"/>
  <c r="U294" i="24"/>
  <c r="S207" i="24"/>
  <c r="U149" i="24"/>
  <c r="Q410" i="24"/>
  <c r="Q613" i="24"/>
  <c r="Q265" i="24"/>
  <c r="S845" i="24"/>
  <c r="R642" i="24"/>
  <c r="V845" i="24"/>
  <c r="Q526" i="24"/>
  <c r="U265" i="24"/>
  <c r="S526" i="24"/>
  <c r="R613" i="24"/>
  <c r="Q236" i="24"/>
  <c r="U497" i="24"/>
  <c r="T90" i="24"/>
  <c r="T352" i="24"/>
  <c r="T933" i="24"/>
  <c r="Q381" i="24"/>
  <c r="Q903" i="24"/>
  <c r="U323" i="24"/>
  <c r="R933" i="24"/>
  <c r="V294" i="24"/>
  <c r="U352" i="24"/>
  <c r="Q816" i="24"/>
  <c r="S555" i="24"/>
  <c r="Q584" i="24"/>
  <c r="R265" i="24"/>
  <c r="U962" i="24"/>
  <c r="S584" i="24"/>
  <c r="S439" i="24"/>
  <c r="V555" i="24"/>
  <c r="R584" i="24"/>
  <c r="Q845" i="24"/>
  <c r="U787" i="24"/>
  <c r="T265" i="24"/>
  <c r="T381" i="24"/>
  <c r="U816" i="24"/>
  <c r="V962" i="24"/>
  <c r="R758" i="24"/>
  <c r="T178" i="24"/>
  <c r="U903" i="24"/>
  <c r="V120" i="24"/>
  <c r="V642" i="24"/>
  <c r="S468" i="24"/>
  <c r="Q555" i="24"/>
  <c r="Q149" i="24"/>
  <c r="V816" i="24"/>
  <c r="V613" i="24"/>
  <c r="T903" i="24"/>
  <c r="U439" i="24"/>
  <c r="U642" i="24"/>
  <c r="Q932" i="24"/>
  <c r="S816" i="24"/>
  <c r="T845" i="24"/>
  <c r="R294" i="24"/>
  <c r="S90" i="24"/>
  <c r="R236" i="24"/>
  <c r="R787" i="24"/>
  <c r="S120" i="24"/>
  <c r="V904" i="24"/>
  <c r="V903" i="24"/>
  <c r="R381" i="24"/>
  <c r="V815" i="24"/>
  <c r="V323" i="24"/>
  <c r="U236" i="24"/>
  <c r="R178" i="24"/>
  <c r="R410" i="24"/>
  <c r="S932" i="24"/>
  <c r="S178" i="24"/>
  <c r="R671" i="24"/>
  <c r="T294" i="24"/>
  <c r="Q875" i="24"/>
  <c r="R875" i="24"/>
  <c r="S381" i="24"/>
  <c r="Q787" i="24"/>
  <c r="R641" i="24"/>
  <c r="R845" i="24"/>
  <c r="S642" i="24"/>
  <c r="R468" i="24"/>
  <c r="V410" i="24"/>
  <c r="R903" i="24"/>
  <c r="R120" i="24"/>
  <c r="V236" i="24"/>
  <c r="V468" i="24"/>
  <c r="Q700" i="24"/>
  <c r="U555" i="24"/>
  <c r="T613" i="24"/>
  <c r="S671" i="24"/>
  <c r="V700" i="24"/>
  <c r="Q497" i="24"/>
  <c r="S149" i="24"/>
  <c r="R439" i="24"/>
  <c r="T468" i="24"/>
  <c r="U120" i="24"/>
  <c r="T526" i="24"/>
  <c r="R932" i="24"/>
  <c r="S875" i="24"/>
  <c r="V584" i="24"/>
  <c r="R409" i="24"/>
  <c r="Q90" i="24"/>
  <c r="U729" i="24"/>
  <c r="Q294" i="24"/>
  <c r="Q962" i="24"/>
  <c r="T236" i="24"/>
  <c r="T120" i="24"/>
  <c r="U178" i="24"/>
  <c r="V381" i="24"/>
  <c r="V758" i="24"/>
  <c r="R700" i="24"/>
  <c r="V207" i="24"/>
  <c r="S352" i="24"/>
  <c r="R90" i="24"/>
  <c r="S294" i="24"/>
  <c r="Q583" i="24"/>
  <c r="U845" i="24"/>
  <c r="T671" i="24"/>
  <c r="V90" i="24"/>
  <c r="S265" i="24"/>
  <c r="V729" i="24"/>
  <c r="S410" i="24"/>
  <c r="T323" i="24"/>
  <c r="U932" i="24"/>
  <c r="Q120" i="24"/>
  <c r="Q468" i="24"/>
  <c r="T816" i="24"/>
  <c r="R526" i="24"/>
  <c r="U207" i="24"/>
  <c r="V671" i="24"/>
  <c r="U671" i="24"/>
  <c r="Q178" i="24"/>
  <c r="U584" i="24"/>
  <c r="T962" i="24"/>
  <c r="V439" i="24"/>
  <c r="U381" i="24"/>
  <c r="S933" i="24"/>
  <c r="T149" i="24"/>
  <c r="R323" i="24"/>
  <c r="S787" i="24"/>
  <c r="R555" i="24"/>
  <c r="T758" i="24"/>
  <c r="V497" i="24"/>
  <c r="V875" i="24"/>
  <c r="Q323" i="24"/>
  <c r="V149" i="24"/>
  <c r="Q904" i="24"/>
  <c r="Q207" i="24"/>
  <c r="S729" i="24"/>
  <c r="U613" i="24"/>
  <c r="S323" i="24"/>
  <c r="V933" i="24"/>
  <c r="Q352" i="24"/>
  <c r="U410" i="24"/>
  <c r="T439" i="24"/>
  <c r="V787" i="24"/>
  <c r="T584" i="24"/>
  <c r="S962" i="24"/>
  <c r="R962" i="24"/>
  <c r="S700" i="24"/>
  <c r="U526" i="24"/>
  <c r="S497" i="24"/>
  <c r="R816" i="24"/>
  <c r="R207" i="24"/>
  <c r="S758" i="24"/>
  <c r="U468" i="24"/>
  <c r="R729" i="24"/>
  <c r="T555" i="24"/>
  <c r="S904" i="24"/>
  <c r="V526" i="24"/>
  <c r="Q758" i="24"/>
  <c r="T729" i="24"/>
  <c r="V932" i="24"/>
  <c r="T904" i="24"/>
  <c r="V178" i="24"/>
  <c r="U904" i="24"/>
  <c r="V352" i="24"/>
  <c r="U700" i="24"/>
  <c r="T642" i="24"/>
  <c r="T207" i="24"/>
  <c r="T700" i="24"/>
  <c r="Q671" i="24"/>
  <c r="U875" i="24"/>
  <c r="T701" i="24"/>
  <c r="Q642" i="24"/>
  <c r="S613" i="24"/>
  <c r="R904" i="24"/>
  <c r="S903" i="24"/>
  <c r="U758" i="24"/>
  <c r="U90" i="24"/>
  <c r="T497" i="24"/>
  <c r="S236" i="24"/>
  <c r="S907" i="24"/>
  <c r="R352" i="24"/>
  <c r="S498" i="24"/>
  <c r="U701" i="24"/>
  <c r="Q933" i="24"/>
  <c r="S934" i="24"/>
  <c r="Q730" i="24"/>
  <c r="S527" i="24"/>
  <c r="S992" i="24"/>
  <c r="V992" i="24"/>
  <c r="Q729" i="24"/>
  <c r="U382" i="24"/>
  <c r="S556" i="24"/>
  <c r="U614" i="24"/>
  <c r="T992" i="24"/>
  <c r="R672" i="24"/>
  <c r="R992" i="24"/>
  <c r="T672" i="24"/>
  <c r="R934" i="24"/>
  <c r="S876" i="24"/>
  <c r="R730" i="24"/>
  <c r="R382" i="24"/>
  <c r="R701" i="24"/>
  <c r="V643" i="24"/>
  <c r="V614" i="24"/>
  <c r="V556" i="24"/>
  <c r="S701" i="24"/>
  <c r="T498" i="24"/>
  <c r="U759" i="24"/>
  <c r="S963" i="24"/>
  <c r="T787" i="24"/>
  <c r="T759" i="24"/>
  <c r="Q876" i="24"/>
  <c r="U556" i="24"/>
  <c r="V527" i="24"/>
  <c r="Q498" i="24"/>
  <c r="T469" i="24"/>
  <c r="U730" i="24"/>
  <c r="S324" i="24"/>
  <c r="V817" i="24"/>
  <c r="S672" i="24"/>
  <c r="R905" i="24"/>
  <c r="S788" i="24"/>
  <c r="S382" i="24"/>
  <c r="R353" i="24"/>
  <c r="R411" i="24"/>
  <c r="S411" i="24"/>
  <c r="Q992" i="24"/>
  <c r="V788" i="24"/>
  <c r="V498" i="24"/>
  <c r="T643" i="24"/>
  <c r="U992" i="24"/>
  <c r="S353" i="24"/>
  <c r="T905" i="24"/>
  <c r="Q963" i="24"/>
  <c r="R963" i="24"/>
  <c r="Q411" i="24"/>
  <c r="S730" i="24"/>
  <c r="Q382" i="24"/>
  <c r="V469" i="24"/>
  <c r="U324" i="24"/>
  <c r="T410" i="24"/>
  <c r="R556" i="24"/>
  <c r="U411" i="24"/>
  <c r="V411" i="24"/>
  <c r="S817" i="24"/>
  <c r="R469" i="24"/>
  <c r="V759" i="24"/>
  <c r="R440" i="24"/>
  <c r="Q614" i="24"/>
  <c r="S469" i="24"/>
  <c r="V905" i="24"/>
  <c r="V324" i="24"/>
  <c r="S846" i="24"/>
  <c r="R498" i="24"/>
  <c r="U934" i="24"/>
  <c r="V730" i="24"/>
  <c r="U440" i="24"/>
  <c r="T817" i="24"/>
  <c r="R585" i="24"/>
  <c r="U817" i="24"/>
  <c r="Q439" i="24"/>
  <c r="Q556" i="24"/>
  <c r="U353" i="24"/>
  <c r="S614" i="24"/>
  <c r="T876" i="24"/>
  <c r="T730" i="24"/>
  <c r="S585" i="24"/>
  <c r="V963" i="24"/>
  <c r="U788" i="24"/>
  <c r="T846" i="24"/>
  <c r="Q643" i="24"/>
  <c r="Q905" i="24"/>
  <c r="S905" i="24"/>
  <c r="Q759" i="24"/>
  <c r="S440" i="24"/>
  <c r="U469" i="24"/>
  <c r="T614" i="24"/>
  <c r="Q324" i="24"/>
  <c r="S643" i="24"/>
  <c r="R614" i="24"/>
  <c r="R817" i="24"/>
  <c r="T585" i="24"/>
  <c r="V672" i="24"/>
  <c r="R876" i="24"/>
  <c r="U846" i="24"/>
  <c r="Q701" i="24"/>
  <c r="Q846" i="24"/>
  <c r="U643" i="24"/>
  <c r="V934" i="24"/>
  <c r="V876" i="24"/>
  <c r="Q440" i="24"/>
  <c r="Q469" i="24"/>
  <c r="R788" i="24"/>
  <c r="U527" i="24"/>
  <c r="V440" i="24"/>
  <c r="Q527" i="24"/>
  <c r="U933" i="24"/>
  <c r="R470" i="24"/>
  <c r="Q585" i="24"/>
  <c r="U876" i="24"/>
  <c r="V585" i="24"/>
  <c r="S759" i="24"/>
  <c r="V353" i="24"/>
  <c r="V382" i="24"/>
  <c r="R643" i="24"/>
  <c r="T788" i="24"/>
  <c r="T440" i="24"/>
  <c r="T875" i="24"/>
  <c r="R527" i="24"/>
  <c r="T527" i="24"/>
  <c r="T353" i="24"/>
  <c r="Q353" i="24"/>
  <c r="U905" i="24"/>
  <c r="U585" i="24"/>
  <c r="Q934" i="24"/>
  <c r="T934" i="24"/>
  <c r="Q817" i="24"/>
  <c r="T411" i="24"/>
  <c r="U498" i="24"/>
  <c r="V846" i="24"/>
  <c r="T556" i="24"/>
  <c r="R759" i="24"/>
  <c r="R846" i="24"/>
  <c r="Q788" i="24"/>
  <c r="U963" i="24"/>
  <c r="T382" i="24"/>
  <c r="V701" i="24"/>
  <c r="S964" i="24"/>
  <c r="U906" i="24"/>
  <c r="T731" i="24"/>
  <c r="U383" i="24"/>
  <c r="S906" i="24"/>
  <c r="Q818" i="24"/>
  <c r="S1022" i="24"/>
  <c r="U993" i="24"/>
  <c r="R935" i="24"/>
  <c r="R1022" i="24"/>
  <c r="T818" i="24"/>
  <c r="S731" i="24"/>
  <c r="T673" i="24"/>
  <c r="T615" i="24"/>
  <c r="U354" i="24"/>
  <c r="T557" i="24"/>
  <c r="T1022" i="24"/>
  <c r="Q847" i="24"/>
  <c r="Q441" i="24"/>
  <c r="S528" i="24"/>
  <c r="Q935" i="24"/>
  <c r="U789" i="24"/>
  <c r="R499" i="24"/>
  <c r="U672" i="24"/>
  <c r="S586" i="24"/>
  <c r="T964" i="24"/>
  <c r="U499" i="24"/>
  <c r="Q673" i="24"/>
  <c r="Q702" i="24"/>
  <c r="U644" i="24"/>
  <c r="T499" i="24"/>
  <c r="T383" i="24"/>
  <c r="U818" i="24"/>
  <c r="V935" i="24"/>
  <c r="S470" i="24"/>
  <c r="S673" i="24"/>
  <c r="S760" i="24"/>
  <c r="T354" i="24"/>
  <c r="U1022" i="24"/>
  <c r="T412" i="24"/>
  <c r="R644" i="24"/>
  <c r="V615" i="24"/>
  <c r="T644" i="24"/>
  <c r="U994" i="24"/>
  <c r="U935" i="24"/>
  <c r="R702" i="24"/>
  <c r="Q789" i="24"/>
  <c r="R673" i="24"/>
  <c r="R731" i="24"/>
  <c r="T760" i="24"/>
  <c r="V528" i="24"/>
  <c r="S993" i="24"/>
  <c r="S557" i="24"/>
  <c r="U441" i="24"/>
  <c r="V818" i="24"/>
  <c r="T586" i="24"/>
  <c r="U847" i="24"/>
  <c r="Q906" i="24"/>
  <c r="Q672" i="24"/>
  <c r="Q586" i="24"/>
  <c r="T993" i="24"/>
  <c r="S935" i="24"/>
  <c r="S789" i="24"/>
  <c r="V731" i="24"/>
  <c r="V470" i="24"/>
  <c r="V644" i="24"/>
  <c r="Q470" i="24"/>
  <c r="V441" i="24"/>
  <c r="V557" i="24"/>
  <c r="V964" i="24"/>
  <c r="T789" i="24"/>
  <c r="V994" i="24"/>
  <c r="T877" i="24"/>
  <c r="S383" i="24"/>
  <c r="Q731" i="24"/>
  <c r="Q877" i="24"/>
  <c r="U731" i="24"/>
  <c r="U412" i="24"/>
  <c r="Q499" i="24"/>
  <c r="R615" i="24"/>
  <c r="R818" i="24"/>
  <c r="R760" i="24"/>
  <c r="Q557" i="24"/>
  <c r="V499" i="24"/>
  <c r="V412" i="24"/>
  <c r="Q383" i="24"/>
  <c r="U586" i="24"/>
  <c r="S441" i="24"/>
  <c r="U702" i="24"/>
  <c r="T470" i="24"/>
  <c r="R994" i="24"/>
  <c r="V702" i="24"/>
  <c r="Q528" i="24"/>
  <c r="R906" i="24"/>
  <c r="S644" i="24"/>
  <c r="S412" i="24"/>
  <c r="U557" i="24"/>
  <c r="S354" i="24"/>
  <c r="V586" i="24"/>
  <c r="U470" i="24"/>
  <c r="R586" i="24"/>
  <c r="R877" i="24"/>
  <c r="V847" i="24"/>
  <c r="S847" i="24"/>
  <c r="T906" i="24"/>
  <c r="R964" i="24"/>
  <c r="T528" i="24"/>
  <c r="T441" i="24"/>
  <c r="T935" i="24"/>
  <c r="S499" i="24"/>
  <c r="Q964" i="24"/>
  <c r="V993" i="24"/>
  <c r="V760" i="24"/>
  <c r="V354" i="24"/>
  <c r="U760" i="24"/>
  <c r="S615" i="24"/>
  <c r="Q615" i="24"/>
  <c r="R557" i="24"/>
  <c r="V673" i="24"/>
  <c r="R993" i="24"/>
  <c r="U877" i="24"/>
  <c r="Q760" i="24"/>
  <c r="Q644" i="24"/>
  <c r="U615" i="24"/>
  <c r="R528" i="24"/>
  <c r="R789" i="24"/>
  <c r="V1022" i="24"/>
  <c r="V877" i="24"/>
  <c r="V789" i="24"/>
  <c r="T963" i="24"/>
  <c r="T847" i="24"/>
  <c r="Q993" i="24"/>
  <c r="U528" i="24"/>
  <c r="V906" i="24"/>
  <c r="R441" i="24"/>
  <c r="U673" i="24"/>
  <c r="S994" i="24"/>
  <c r="V383" i="24"/>
  <c r="Q994" i="24"/>
  <c r="T994" i="24"/>
  <c r="S877" i="24"/>
  <c r="Q412" i="24"/>
  <c r="Q1022" i="24"/>
  <c r="U964" i="24"/>
  <c r="T702" i="24"/>
  <c r="R412" i="24"/>
  <c r="R847" i="24"/>
  <c r="S818" i="24"/>
  <c r="R383" i="24"/>
  <c r="S702" i="24"/>
  <c r="T761" i="24"/>
  <c r="R995" i="24"/>
  <c r="R645" i="24"/>
  <c r="S790" i="24"/>
  <c r="T790" i="24"/>
  <c r="Q936" i="24"/>
  <c r="R848" i="24"/>
  <c r="S616" i="24"/>
  <c r="V1024" i="24"/>
  <c r="V1082" i="24"/>
  <c r="U995" i="24"/>
  <c r="S761" i="24"/>
  <c r="R703" i="24"/>
  <c r="V413" i="24"/>
  <c r="Q995" i="24"/>
  <c r="T732" i="24"/>
  <c r="S1082" i="24"/>
  <c r="V616" i="24"/>
  <c r="Q674" i="24"/>
  <c r="T674" i="24"/>
  <c r="R442" i="24"/>
  <c r="Q384" i="24"/>
  <c r="S413" i="24"/>
  <c r="S645" i="24"/>
  <c r="T587" i="24"/>
  <c r="U529" i="24"/>
  <c r="U790" i="24"/>
  <c r="S1023" i="24"/>
  <c r="R471" i="24"/>
  <c r="R732" i="24"/>
  <c r="V995" i="24"/>
  <c r="Q1024" i="24"/>
  <c r="Q703" i="24"/>
  <c r="V645" i="24"/>
  <c r="R500" i="24"/>
  <c r="S587" i="24"/>
  <c r="U442" i="24"/>
  <c r="U500" i="24"/>
  <c r="R674" i="24"/>
  <c r="R413" i="24"/>
  <c r="V936" i="24"/>
  <c r="U819" i="24"/>
  <c r="S529" i="24"/>
  <c r="Q1023" i="24"/>
  <c r="S442" i="24"/>
  <c r="R587" i="24"/>
  <c r="T936" i="24"/>
  <c r="U1082" i="24"/>
  <c r="T471" i="24"/>
  <c r="Q965" i="24"/>
  <c r="R1023" i="24"/>
  <c r="V442" i="24"/>
  <c r="R790" i="24"/>
  <c r="R1024" i="24"/>
  <c r="S878" i="24"/>
  <c r="T529" i="24"/>
  <c r="U732" i="24"/>
  <c r="V878" i="24"/>
  <c r="Q529" i="24"/>
  <c r="Q732" i="24"/>
  <c r="T848" i="24"/>
  <c r="Q1082" i="24"/>
  <c r="Q558" i="24"/>
  <c r="Q761" i="24"/>
  <c r="T878" i="24"/>
  <c r="T995" i="24"/>
  <c r="S1052" i="24"/>
  <c r="U471" i="24"/>
  <c r="Q500" i="24"/>
  <c r="T703" i="24"/>
  <c r="T558" i="24"/>
  <c r="Q1052" i="24"/>
  <c r="T1082" i="24"/>
  <c r="S558" i="24"/>
  <c r="Q848" i="24"/>
  <c r="R819" i="24"/>
  <c r="Q442" i="24"/>
  <c r="Q878" i="24"/>
  <c r="U413" i="24"/>
  <c r="V500" i="24"/>
  <c r="V761" i="24"/>
  <c r="T645" i="24"/>
  <c r="Q587" i="24"/>
  <c r="V1052" i="24"/>
  <c r="R907" i="24"/>
  <c r="R558" i="24"/>
  <c r="Q616" i="24"/>
  <c r="S703" i="24"/>
  <c r="V471" i="24"/>
  <c r="U558" i="24"/>
  <c r="V965" i="24"/>
  <c r="S471" i="24"/>
  <c r="U1024" i="24"/>
  <c r="V907" i="24"/>
  <c r="T1052" i="24"/>
  <c r="U761" i="24"/>
  <c r="U1052" i="24"/>
  <c r="R1082" i="24"/>
  <c r="T1024" i="24"/>
  <c r="T384" i="24"/>
  <c r="S674" i="24"/>
  <c r="V819" i="24"/>
  <c r="U936" i="24"/>
  <c r="U907" i="24"/>
  <c r="U645" i="24"/>
  <c r="V732" i="24"/>
  <c r="S819" i="24"/>
  <c r="V587" i="24"/>
  <c r="V1023" i="24"/>
  <c r="R1052" i="24"/>
  <c r="T500" i="24"/>
  <c r="T616" i="24"/>
  <c r="T442" i="24"/>
  <c r="R384" i="24"/>
  <c r="Q790" i="24"/>
  <c r="V703" i="24"/>
  <c r="R761" i="24"/>
  <c r="S500" i="24"/>
  <c r="Q413" i="24"/>
  <c r="T413" i="24"/>
  <c r="Q471" i="24"/>
  <c r="V558" i="24"/>
  <c r="U616" i="24"/>
  <c r="Q819" i="24"/>
  <c r="Q645" i="24"/>
  <c r="U848" i="24"/>
  <c r="R529" i="24"/>
  <c r="V384" i="24"/>
  <c r="R878" i="24"/>
  <c r="S995" i="24"/>
  <c r="U587" i="24"/>
  <c r="S965" i="24"/>
  <c r="U674" i="24"/>
  <c r="S1024" i="24"/>
  <c r="U878" i="24"/>
  <c r="V848" i="24"/>
  <c r="S848" i="24"/>
  <c r="V790" i="24"/>
  <c r="V529" i="24"/>
  <c r="T819" i="24"/>
  <c r="V674" i="24"/>
  <c r="R616" i="24"/>
  <c r="R936" i="24"/>
  <c r="U703" i="24"/>
  <c r="U965" i="24"/>
  <c r="S384" i="24"/>
  <c r="Q907" i="24"/>
  <c r="T907" i="24"/>
  <c r="S617" i="24"/>
  <c r="V849" i="24"/>
  <c r="U617" i="24"/>
  <c r="Q791" i="24"/>
  <c r="R472" i="24"/>
  <c r="V443" i="24"/>
  <c r="R762" i="24"/>
  <c r="U588" i="24"/>
  <c r="Q559" i="24"/>
  <c r="T966" i="24"/>
  <c r="U791" i="24"/>
  <c r="V1083" i="24"/>
  <c r="R530" i="24"/>
  <c r="S704" i="24"/>
  <c r="S937" i="24"/>
  <c r="T472" i="24"/>
  <c r="U908" i="24"/>
  <c r="U996" i="24"/>
  <c r="R733" i="24"/>
  <c r="U1025" i="24"/>
  <c r="V559" i="24"/>
  <c r="Q588" i="24"/>
  <c r="R966" i="24"/>
  <c r="V472" i="24"/>
  <c r="S646" i="24"/>
  <c r="S936" i="24"/>
  <c r="T559" i="24"/>
  <c r="U1053" i="24"/>
  <c r="Q1025" i="24"/>
  <c r="T1053" i="24"/>
  <c r="Q820" i="24"/>
  <c r="Q762" i="24"/>
  <c r="R996" i="24"/>
  <c r="Q1083" i="24"/>
  <c r="T1054" i="24"/>
  <c r="U937" i="24"/>
  <c r="U849" i="24"/>
  <c r="U733" i="24"/>
  <c r="T879" i="24"/>
  <c r="R675" i="24"/>
  <c r="Q501" i="24"/>
  <c r="T443" i="24"/>
  <c r="S443" i="24"/>
  <c r="V646" i="24"/>
  <c r="S559" i="24"/>
  <c r="Q908" i="24"/>
  <c r="Q530" i="24"/>
  <c r="S849" i="24"/>
  <c r="T733" i="24"/>
  <c r="U1023" i="24"/>
  <c r="T965" i="24"/>
  <c r="T1025" i="24"/>
  <c r="V675" i="24"/>
  <c r="U879" i="24"/>
  <c r="Q849" i="24"/>
  <c r="T937" i="24"/>
  <c r="Q937" i="24"/>
  <c r="R849" i="24"/>
  <c r="T501" i="24"/>
  <c r="S996" i="24"/>
  <c r="T675" i="24"/>
  <c r="T414" i="24"/>
  <c r="U414" i="24"/>
  <c r="S1053" i="24"/>
  <c r="S501" i="24"/>
  <c r="U820" i="24"/>
  <c r="R1083" i="24"/>
  <c r="V704" i="24"/>
  <c r="R965" i="24"/>
  <c r="S732" i="24"/>
  <c r="S1083" i="24"/>
  <c r="R937" i="24"/>
  <c r="S908" i="24"/>
  <c r="V966" i="24"/>
  <c r="R588" i="24"/>
  <c r="U443" i="24"/>
  <c r="R1025" i="24"/>
  <c r="U762" i="24"/>
  <c r="U704" i="24"/>
  <c r="R791" i="24"/>
  <c r="R559" i="24"/>
  <c r="Q443" i="24"/>
  <c r="Q472" i="24"/>
  <c r="U675" i="24"/>
  <c r="V501" i="24"/>
  <c r="S879" i="24"/>
  <c r="V820" i="24"/>
  <c r="U472" i="24"/>
  <c r="Q879" i="24"/>
  <c r="V530" i="24"/>
  <c r="V762" i="24"/>
  <c r="R879" i="24"/>
  <c r="T1023" i="24"/>
  <c r="Q617" i="24"/>
  <c r="U646" i="24"/>
  <c r="S588" i="24"/>
  <c r="Q966" i="24"/>
  <c r="Q646" i="24"/>
  <c r="R617" i="24"/>
  <c r="R443" i="24"/>
  <c r="R646" i="24"/>
  <c r="R1054" i="24"/>
  <c r="V1025" i="24"/>
  <c r="R908" i="24"/>
  <c r="S1054" i="24"/>
  <c r="U530" i="24"/>
  <c r="S762" i="24"/>
  <c r="T849" i="24"/>
  <c r="Q1054" i="24"/>
  <c r="Q1053" i="24"/>
  <c r="S675" i="24"/>
  <c r="V733" i="24"/>
  <c r="T791" i="24"/>
  <c r="S414" i="24"/>
  <c r="V1053" i="24"/>
  <c r="V996" i="24"/>
  <c r="R414" i="24"/>
  <c r="S530" i="24"/>
  <c r="V617" i="24"/>
  <c r="Q704" i="24"/>
  <c r="V908" i="24"/>
  <c r="T762" i="24"/>
  <c r="S820" i="24"/>
  <c r="R704" i="24"/>
  <c r="T530" i="24"/>
  <c r="S966" i="24"/>
  <c r="U966" i="24"/>
  <c r="T996" i="24"/>
  <c r="V879" i="24"/>
  <c r="V937" i="24"/>
  <c r="T617" i="24"/>
  <c r="V1054" i="24"/>
  <c r="S733" i="24"/>
  <c r="Q675" i="24"/>
  <c r="U1054" i="24"/>
  <c r="S1025" i="24"/>
  <c r="U501" i="24"/>
  <c r="T704" i="24"/>
  <c r="T646" i="24"/>
  <c r="S791" i="24"/>
  <c r="V791" i="24"/>
  <c r="V414" i="24"/>
  <c r="R820" i="24"/>
  <c r="Q733" i="24"/>
  <c r="U734" i="24"/>
  <c r="R705" i="24"/>
  <c r="Q502" i="24"/>
  <c r="V763" i="24"/>
  <c r="T821" i="24"/>
  <c r="T908" i="24"/>
  <c r="V618" i="24"/>
  <c r="Q1112" i="24"/>
  <c r="U560" i="24"/>
  <c r="T705" i="24"/>
  <c r="R647" i="24"/>
  <c r="T502" i="24"/>
  <c r="T618" i="24"/>
  <c r="Q763" i="24"/>
  <c r="T938" i="24"/>
  <c r="Q997" i="24"/>
  <c r="S850" i="24"/>
  <c r="S705" i="24"/>
  <c r="R589" i="24"/>
  <c r="U618" i="24"/>
  <c r="V1026" i="24"/>
  <c r="T531" i="24"/>
  <c r="R967" i="24"/>
  <c r="R1112" i="24"/>
  <c r="V531" i="24"/>
  <c r="R997" i="24"/>
  <c r="S909" i="24"/>
  <c r="Q676" i="24"/>
  <c r="R1055" i="24"/>
  <c r="Q996" i="24"/>
  <c r="S821" i="24"/>
  <c r="V909" i="24"/>
  <c r="R909" i="24"/>
  <c r="T589" i="24"/>
  <c r="U705" i="24"/>
  <c r="U1084" i="24"/>
  <c r="U967" i="24"/>
  <c r="V589" i="24"/>
  <c r="Q850" i="24"/>
  <c r="Q1026" i="24"/>
  <c r="S473" i="24"/>
  <c r="T588" i="24"/>
  <c r="Q618" i="24"/>
  <c r="S880" i="24"/>
  <c r="T792" i="24"/>
  <c r="U559" i="24"/>
  <c r="V647" i="24"/>
  <c r="U1026" i="24"/>
  <c r="V997" i="24"/>
  <c r="Q589" i="24"/>
  <c r="U821" i="24"/>
  <c r="S531" i="24"/>
  <c r="Q909" i="24"/>
  <c r="S472" i="24"/>
  <c r="R502" i="24"/>
  <c r="U473" i="24"/>
  <c r="R676" i="24"/>
  <c r="R531" i="24"/>
  <c r="R1026" i="24"/>
  <c r="R1084" i="24"/>
  <c r="R938" i="24"/>
  <c r="T820" i="24"/>
  <c r="R850" i="24"/>
  <c r="Q705" i="24"/>
  <c r="R501" i="24"/>
  <c r="Q792" i="24"/>
  <c r="V821" i="24"/>
  <c r="R880" i="24"/>
  <c r="T1055" i="24"/>
  <c r="S676" i="24"/>
  <c r="T734" i="24"/>
  <c r="Q734" i="24"/>
  <c r="V734" i="24"/>
  <c r="U850" i="24"/>
  <c r="S502" i="24"/>
  <c r="T560" i="24"/>
  <c r="T1112" i="24"/>
  <c r="V967" i="24"/>
  <c r="R792" i="24"/>
  <c r="U1083" i="24"/>
  <c r="V444" i="24"/>
  <c r="T647" i="24"/>
  <c r="Q880" i="24"/>
  <c r="V1084" i="24"/>
  <c r="R444" i="24"/>
  <c r="U1112" i="24"/>
  <c r="T676" i="24"/>
  <c r="U997" i="24"/>
  <c r="S1112" i="24"/>
  <c r="Q531" i="24"/>
  <c r="Q647" i="24"/>
  <c r="S444" i="24"/>
  <c r="T1083" i="24"/>
  <c r="U444" i="24"/>
  <c r="Q1055" i="24"/>
  <c r="S1055" i="24"/>
  <c r="R1053" i="24"/>
  <c r="S647" i="24"/>
  <c r="S734" i="24"/>
  <c r="S1026" i="24"/>
  <c r="S997" i="24"/>
  <c r="Q821" i="24"/>
  <c r="T967" i="24"/>
  <c r="Q1084" i="24"/>
  <c r="T997" i="24"/>
  <c r="R473" i="24"/>
  <c r="R821" i="24"/>
  <c r="V938" i="24"/>
  <c r="S560" i="24"/>
  <c r="V560" i="24"/>
  <c r="Q967" i="24"/>
  <c r="T850" i="24"/>
  <c r="T473" i="24"/>
  <c r="T1084" i="24"/>
  <c r="T1026" i="24"/>
  <c r="U792" i="24"/>
  <c r="V792" i="24"/>
  <c r="U531" i="24"/>
  <c r="U763" i="24"/>
  <c r="U647" i="24"/>
  <c r="U502" i="24"/>
  <c r="V850" i="24"/>
  <c r="U1055" i="24"/>
  <c r="U589" i="24"/>
  <c r="U938" i="24"/>
  <c r="S1084" i="24"/>
  <c r="T909" i="24"/>
  <c r="R763" i="24"/>
  <c r="Q938" i="24"/>
  <c r="U880" i="24"/>
  <c r="V1055" i="24"/>
  <c r="V880" i="24"/>
  <c r="Q473" i="24"/>
  <c r="S967" i="24"/>
  <c r="R560" i="24"/>
  <c r="V1112" i="24"/>
  <c r="V502" i="24"/>
  <c r="Q560" i="24"/>
  <c r="S589" i="24"/>
  <c r="S618" i="24"/>
  <c r="V676" i="24"/>
  <c r="V588" i="24"/>
  <c r="T880" i="24"/>
  <c r="S706" i="24"/>
  <c r="R706" i="24"/>
  <c r="Q1056" i="24"/>
  <c r="R677" i="24"/>
  <c r="S1085" i="24"/>
  <c r="Q1027" i="24"/>
  <c r="Q822" i="24"/>
  <c r="Q561" i="24"/>
  <c r="V474" i="24"/>
  <c r="V532" i="24"/>
  <c r="R648" i="24"/>
  <c r="V677" i="24"/>
  <c r="S822" i="24"/>
  <c r="V619" i="24"/>
  <c r="R734" i="24"/>
  <c r="T1142" i="24"/>
  <c r="Q532" i="24"/>
  <c r="V1142" i="24"/>
  <c r="V1113" i="24"/>
  <c r="V1056" i="24"/>
  <c r="Q998" i="24"/>
  <c r="V939" i="24"/>
  <c r="T677" i="24"/>
  <c r="T881" i="24"/>
  <c r="U910" i="24"/>
  <c r="R619" i="24"/>
  <c r="S735" i="24"/>
  <c r="S793" i="24"/>
  <c r="V851" i="24"/>
  <c r="R968" i="24"/>
  <c r="Q735" i="24"/>
  <c r="R735" i="24"/>
  <c r="U822" i="24"/>
  <c r="V881" i="24"/>
  <c r="S792" i="24"/>
  <c r="T939" i="24"/>
  <c r="V1114" i="24"/>
  <c r="S619" i="24"/>
  <c r="U590" i="24"/>
  <c r="U881" i="24"/>
  <c r="T763" i="24"/>
  <c r="U677" i="24"/>
  <c r="S1056" i="24"/>
  <c r="Q881" i="24"/>
  <c r="V735" i="24"/>
  <c r="U1142" i="24"/>
  <c r="R1142" i="24"/>
  <c r="Q677" i="24"/>
  <c r="S968" i="24"/>
  <c r="Q968" i="24"/>
  <c r="U851" i="24"/>
  <c r="R1114" i="24"/>
  <c r="U939" i="24"/>
  <c r="T735" i="24"/>
  <c r="S881" i="24"/>
  <c r="Q590" i="24"/>
  <c r="T998" i="24"/>
  <c r="U648" i="24"/>
  <c r="T822" i="24"/>
  <c r="S677" i="24"/>
  <c r="Q939" i="24"/>
  <c r="R503" i="24"/>
  <c r="S590" i="24"/>
  <c r="U1085" i="24"/>
  <c r="U706" i="24"/>
  <c r="S1142" i="24"/>
  <c r="S764" i="24"/>
  <c r="T1113" i="24"/>
  <c r="T910" i="24"/>
  <c r="V764" i="24"/>
  <c r="Q1114" i="24"/>
  <c r="T968" i="24"/>
  <c r="R939" i="24"/>
  <c r="V1085" i="24"/>
  <c r="U676" i="24"/>
  <c r="V561" i="24"/>
  <c r="Q764" i="24"/>
  <c r="Q910" i="24"/>
  <c r="T793" i="24"/>
  <c r="Q619" i="24"/>
  <c r="S998" i="24"/>
  <c r="T532" i="24"/>
  <c r="Q503" i="24"/>
  <c r="T648" i="24"/>
  <c r="V503" i="24"/>
  <c r="T1027" i="24"/>
  <c r="S939" i="24"/>
  <c r="R532" i="24"/>
  <c r="Q1142" i="24"/>
  <c r="U1113" i="24"/>
  <c r="Q648" i="24"/>
  <c r="U764" i="24"/>
  <c r="U1056" i="24"/>
  <c r="V590" i="24"/>
  <c r="R474" i="24"/>
  <c r="S763" i="24"/>
  <c r="V706" i="24"/>
  <c r="Q1085" i="24"/>
  <c r="U909" i="24"/>
  <c r="V648" i="24"/>
  <c r="U474" i="24"/>
  <c r="Q1113" i="24"/>
  <c r="U968" i="24"/>
  <c r="R998" i="24"/>
  <c r="R764" i="24"/>
  <c r="V705" i="24"/>
  <c r="V910" i="24"/>
  <c r="Q793" i="24"/>
  <c r="R1056" i="24"/>
  <c r="U619" i="24"/>
  <c r="T851" i="24"/>
  <c r="T503" i="24"/>
  <c r="R1085" i="24"/>
  <c r="R590" i="24"/>
  <c r="U998" i="24"/>
  <c r="U1114" i="24"/>
  <c r="U1027" i="24"/>
  <c r="S851" i="24"/>
  <c r="Q851" i="24"/>
  <c r="U793" i="24"/>
  <c r="S910" i="24"/>
  <c r="R881" i="24"/>
  <c r="U532" i="24"/>
  <c r="T590" i="24"/>
  <c r="T1114" i="24"/>
  <c r="R851" i="24"/>
  <c r="S938" i="24"/>
  <c r="R910" i="24"/>
  <c r="V1027" i="24"/>
  <c r="S1114" i="24"/>
  <c r="U735" i="24"/>
  <c r="S503" i="24"/>
  <c r="T764" i="24"/>
  <c r="R793" i="24"/>
  <c r="T706" i="24"/>
  <c r="Q706" i="24"/>
  <c r="S648" i="24"/>
  <c r="T1085" i="24"/>
  <c r="T561" i="24"/>
  <c r="R1113" i="24"/>
  <c r="S561" i="24"/>
  <c r="V822" i="24"/>
  <c r="R1027" i="24"/>
  <c r="T619" i="24"/>
  <c r="T1056" i="24"/>
  <c r="V793" i="24"/>
  <c r="V998" i="24"/>
  <c r="R618" i="24"/>
  <c r="T474" i="24"/>
  <c r="S532" i="24"/>
  <c r="U503" i="24"/>
  <c r="S1027" i="24"/>
  <c r="S1113" i="24"/>
  <c r="S474" i="24"/>
  <c r="R535" i="24"/>
  <c r="S707" i="24"/>
  <c r="V591" i="24"/>
  <c r="Q504" i="24"/>
  <c r="U649" i="24"/>
  <c r="T1202" i="24"/>
  <c r="R822" i="24"/>
  <c r="U533" i="24"/>
  <c r="S649" i="24"/>
  <c r="S1086" i="24"/>
  <c r="T765" i="24"/>
  <c r="R678" i="24"/>
  <c r="V1202" i="24"/>
  <c r="U940" i="24"/>
  <c r="Q1057" i="24"/>
  <c r="V765" i="24"/>
  <c r="Q678" i="24"/>
  <c r="T1086" i="24"/>
  <c r="S678" i="24"/>
  <c r="T1144" i="24"/>
  <c r="R1144" i="24"/>
  <c r="Q794" i="24"/>
  <c r="V736" i="24"/>
  <c r="V533" i="24"/>
  <c r="V1143" i="24"/>
  <c r="S765" i="24"/>
  <c r="V678" i="24"/>
  <c r="U1172" i="24"/>
  <c r="S562" i="24"/>
  <c r="Q765" i="24"/>
  <c r="V1172" i="24"/>
  <c r="R1057" i="24"/>
  <c r="U823" i="24"/>
  <c r="Q591" i="24"/>
  <c r="Q882" i="24"/>
  <c r="U969" i="24"/>
  <c r="R504" i="24"/>
  <c r="V1115" i="24"/>
  <c r="Q649" i="24"/>
  <c r="T852" i="24"/>
  <c r="Q1172" i="24"/>
  <c r="T999" i="24"/>
  <c r="Q707" i="24"/>
  <c r="T1172" i="24"/>
  <c r="R823" i="24"/>
  <c r="T736" i="24"/>
  <c r="Q533" i="24"/>
  <c r="T533" i="24"/>
  <c r="Q969" i="24"/>
  <c r="S940" i="24"/>
  <c r="U794" i="24"/>
  <c r="Q940" i="24"/>
  <c r="Q1115" i="24"/>
  <c r="S1115" i="24"/>
  <c r="S591" i="24"/>
  <c r="S1172" i="24"/>
  <c r="T1115" i="24"/>
  <c r="T969" i="24"/>
  <c r="U765" i="24"/>
  <c r="U504" i="24"/>
  <c r="U1115" i="24"/>
  <c r="S852" i="24"/>
  <c r="V707" i="24"/>
  <c r="Q852" i="24"/>
  <c r="S882" i="24"/>
  <c r="R736" i="24"/>
  <c r="U999" i="24"/>
  <c r="U1202" i="24"/>
  <c r="S1057" i="24"/>
  <c r="T707" i="24"/>
  <c r="R562" i="24"/>
  <c r="V620" i="24"/>
  <c r="S794" i="24"/>
  <c r="T504" i="24"/>
  <c r="R940" i="24"/>
  <c r="U707" i="24"/>
  <c r="S1143" i="24"/>
  <c r="T591" i="24"/>
  <c r="R649" i="24"/>
  <c r="R852" i="24"/>
  <c r="V999" i="24"/>
  <c r="R533" i="24"/>
  <c r="R794" i="24"/>
  <c r="T562" i="24"/>
  <c r="S969" i="24"/>
  <c r="T649" i="24"/>
  <c r="V1144" i="24"/>
  <c r="U852" i="24"/>
  <c r="V504" i="24"/>
  <c r="V911" i="24"/>
  <c r="R1202" i="24"/>
  <c r="R1028" i="24"/>
  <c r="S823" i="24"/>
  <c r="U591" i="24"/>
  <c r="Q1086" i="24"/>
  <c r="R1172" i="24"/>
  <c r="S736" i="24"/>
  <c r="V969" i="24"/>
  <c r="V562" i="24"/>
  <c r="U1057" i="24"/>
  <c r="Q620" i="24"/>
  <c r="R765" i="24"/>
  <c r="T940" i="24"/>
  <c r="T1028" i="24"/>
  <c r="V823" i="24"/>
  <c r="V882" i="24"/>
  <c r="U561" i="24"/>
  <c r="U1143" i="24"/>
  <c r="U882" i="24"/>
  <c r="U911" i="24"/>
  <c r="Q562" i="24"/>
  <c r="V1057" i="24"/>
  <c r="T1143" i="24"/>
  <c r="S999" i="24"/>
  <c r="S911" i="24"/>
  <c r="U620" i="24"/>
  <c r="V1028" i="24"/>
  <c r="Q1143" i="24"/>
  <c r="T678" i="24"/>
  <c r="R969" i="24"/>
  <c r="S620" i="24"/>
  <c r="Q1202" i="24"/>
  <c r="R999" i="24"/>
  <c r="U562" i="24"/>
  <c r="Q823" i="24"/>
  <c r="Q1028" i="24"/>
  <c r="T911" i="24"/>
  <c r="U1028" i="24"/>
  <c r="V649" i="24"/>
  <c r="R561" i="24"/>
  <c r="T794" i="24"/>
  <c r="S1144" i="24"/>
  <c r="V794" i="24"/>
  <c r="U736" i="24"/>
  <c r="T620" i="24"/>
  <c r="T823" i="24"/>
  <c r="V940" i="24"/>
  <c r="R707" i="24"/>
  <c r="V968" i="24"/>
  <c r="Q999" i="24"/>
  <c r="V852" i="24"/>
  <c r="Q911" i="24"/>
  <c r="S533" i="24"/>
  <c r="S1028" i="24"/>
  <c r="R882" i="24"/>
  <c r="T882" i="24"/>
  <c r="R1086" i="24"/>
  <c r="Q1144" i="24"/>
  <c r="R911" i="24"/>
  <c r="S504" i="24"/>
  <c r="U1144" i="24"/>
  <c r="R1115" i="24"/>
  <c r="T1057" i="24"/>
  <c r="U1086" i="24"/>
  <c r="U678" i="24"/>
  <c r="S1202" i="24"/>
  <c r="Q736" i="24"/>
  <c r="R1143" i="24"/>
  <c r="R591" i="24"/>
  <c r="V1086" i="24"/>
  <c r="Q1174" i="24"/>
  <c r="T853" i="24"/>
  <c r="U1029" i="24"/>
  <c r="V1029" i="24"/>
  <c r="U912" i="24"/>
  <c r="S1173" i="24"/>
  <c r="V1173" i="24"/>
  <c r="S970" i="24"/>
  <c r="T912" i="24"/>
  <c r="Q1029" i="24"/>
  <c r="Q1000" i="24"/>
  <c r="V1174" i="24"/>
  <c r="U1173" i="24"/>
  <c r="R620" i="24"/>
  <c r="Q824" i="24"/>
  <c r="T679" i="24"/>
  <c r="R1000" i="24"/>
  <c r="S883" i="24"/>
  <c r="Q1087" i="24"/>
  <c r="U1232" i="24"/>
  <c r="R1174" i="24"/>
  <c r="T1058" i="24"/>
  <c r="V1116" i="24"/>
  <c r="R1203" i="24"/>
  <c r="R1058" i="24"/>
  <c r="Q912" i="24"/>
  <c r="S650" i="24"/>
  <c r="R679" i="24"/>
  <c r="S1174" i="24"/>
  <c r="V1000" i="24"/>
  <c r="V824" i="24"/>
  <c r="V708" i="24"/>
  <c r="V1058" i="24"/>
  <c r="R534" i="24"/>
  <c r="V912" i="24"/>
  <c r="Q795" i="24"/>
  <c r="S941" i="24"/>
  <c r="S592" i="24"/>
  <c r="S1029" i="24"/>
  <c r="T621" i="24"/>
  <c r="U853" i="24"/>
  <c r="S1000" i="24"/>
  <c r="T1173" i="24"/>
  <c r="V1232" i="24"/>
  <c r="R1087" i="24"/>
  <c r="U970" i="24"/>
  <c r="T1029" i="24"/>
  <c r="R912" i="24"/>
  <c r="R708" i="24"/>
  <c r="V1203" i="24"/>
  <c r="Q708" i="24"/>
  <c r="Q1145" i="24"/>
  <c r="T708" i="24"/>
  <c r="S737" i="24"/>
  <c r="R883" i="24"/>
  <c r="Q1203" i="24"/>
  <c r="T1232" i="24"/>
  <c r="V766" i="24"/>
  <c r="T1000" i="24"/>
  <c r="U534" i="24"/>
  <c r="T650" i="24"/>
  <c r="Q650" i="24"/>
  <c r="U824" i="24"/>
  <c r="R766" i="24"/>
  <c r="T824" i="24"/>
  <c r="R1029" i="24"/>
  <c r="V650" i="24"/>
  <c r="R824" i="24"/>
  <c r="Q563" i="24"/>
  <c r="T1174" i="24"/>
  <c r="R1173" i="24"/>
  <c r="Q1116" i="24"/>
  <c r="Q737" i="24"/>
  <c r="Q592" i="24"/>
  <c r="U592" i="24"/>
  <c r="V1087" i="24"/>
  <c r="S1058" i="24"/>
  <c r="R592" i="24"/>
  <c r="U1000" i="24"/>
  <c r="T795" i="24"/>
  <c r="R970" i="24"/>
  <c r="T737" i="24"/>
  <c r="Q534" i="24"/>
  <c r="U563" i="24"/>
  <c r="Q766" i="24"/>
  <c r="S621" i="24"/>
  <c r="R650" i="24"/>
  <c r="V592" i="24"/>
  <c r="T1145" i="24"/>
  <c r="R563" i="24"/>
  <c r="Q1232" i="24"/>
  <c r="S795" i="24"/>
  <c r="Q853" i="24"/>
  <c r="U941" i="24"/>
  <c r="S679" i="24"/>
  <c r="Q679" i="24"/>
  <c r="S824" i="24"/>
  <c r="Q1173" i="24"/>
  <c r="V795" i="24"/>
  <c r="T1087" i="24"/>
  <c r="R1232" i="24"/>
  <c r="V970" i="24"/>
  <c r="S1087" i="24"/>
  <c r="U766" i="24"/>
  <c r="U1203" i="24"/>
  <c r="S1232" i="24"/>
  <c r="S534" i="24"/>
  <c r="U1145" i="24"/>
  <c r="U679" i="24"/>
  <c r="U795" i="24"/>
  <c r="U708" i="24"/>
  <c r="T1203" i="24"/>
  <c r="V679" i="24"/>
  <c r="V941" i="24"/>
  <c r="V1145" i="24"/>
  <c r="Q883" i="24"/>
  <c r="V621" i="24"/>
  <c r="Q1058" i="24"/>
  <c r="T563" i="24"/>
  <c r="S1145" i="24"/>
  <c r="R1116" i="24"/>
  <c r="U883" i="24"/>
  <c r="U1087" i="24"/>
  <c r="S1116" i="24"/>
  <c r="T970" i="24"/>
  <c r="T766" i="24"/>
  <c r="V883" i="24"/>
  <c r="V563" i="24"/>
  <c r="U1174" i="24"/>
  <c r="R1145" i="24"/>
  <c r="Q970" i="24"/>
  <c r="V853" i="24"/>
  <c r="S563" i="24"/>
  <c r="U1058" i="24"/>
  <c r="T941" i="24"/>
  <c r="S912" i="24"/>
  <c r="S708" i="24"/>
  <c r="U1116" i="24"/>
  <c r="Q941" i="24"/>
  <c r="R795" i="24"/>
  <c r="T534" i="24"/>
  <c r="U737" i="24"/>
  <c r="R737" i="24"/>
  <c r="S766" i="24"/>
  <c r="U621" i="24"/>
  <c r="T883" i="24"/>
  <c r="R621" i="24"/>
  <c r="S853" i="24"/>
  <c r="V737" i="24"/>
  <c r="Q621" i="24"/>
  <c r="R941" i="24"/>
  <c r="V534" i="24"/>
  <c r="R853" i="24"/>
  <c r="T1116" i="24"/>
  <c r="U650" i="24"/>
  <c r="T592" i="24"/>
  <c r="S1203" i="24"/>
  <c r="T1117" i="24"/>
  <c r="T767" i="24"/>
  <c r="U1030" i="24"/>
  <c r="R1059" i="24"/>
  <c r="Q564" i="24"/>
  <c r="S622" i="24"/>
  <c r="Q1001" i="24"/>
  <c r="S593" i="24"/>
  <c r="U680" i="24"/>
  <c r="Q884" i="24"/>
  <c r="R738" i="24"/>
  <c r="U1233" i="24"/>
  <c r="V913" i="24"/>
  <c r="U593" i="24"/>
  <c r="V1030" i="24"/>
  <c r="S1233" i="24"/>
  <c r="R564" i="24"/>
  <c r="T1262" i="24"/>
  <c r="S767" i="24"/>
  <c r="S738" i="24"/>
  <c r="S651" i="24"/>
  <c r="T738" i="24"/>
  <c r="V942" i="24"/>
  <c r="R593" i="24"/>
  <c r="S1117" i="24"/>
  <c r="R1175" i="24"/>
  <c r="S884" i="24"/>
  <c r="V680" i="24"/>
  <c r="T593" i="24"/>
  <c r="R825" i="24"/>
  <c r="Q854" i="24"/>
  <c r="R971" i="24"/>
  <c r="R796" i="24"/>
  <c r="V622" i="24"/>
  <c r="T825" i="24"/>
  <c r="Q593" i="24"/>
  <c r="R709" i="24"/>
  <c r="V796" i="24"/>
  <c r="S1001" i="24"/>
  <c r="U738" i="24"/>
  <c r="U1146" i="24"/>
  <c r="U1175" i="24"/>
  <c r="S825" i="24"/>
  <c r="T622" i="24"/>
  <c r="V1059" i="24"/>
  <c r="R767" i="24"/>
  <c r="V1001" i="24"/>
  <c r="Q738" i="24"/>
  <c r="T1030" i="24"/>
  <c r="V738" i="24"/>
  <c r="Q622" i="24"/>
  <c r="R622" i="24"/>
  <c r="U1088" i="24"/>
  <c r="S942" i="24"/>
  <c r="U796" i="24"/>
  <c r="S1262" i="24"/>
  <c r="T709" i="24"/>
  <c r="V709" i="24"/>
  <c r="T1059" i="24"/>
  <c r="U1204" i="24"/>
  <c r="Q1262" i="24"/>
  <c r="Q767" i="24"/>
  <c r="U564" i="24"/>
  <c r="S1204" i="24"/>
  <c r="S680" i="24"/>
  <c r="R651" i="24"/>
  <c r="U825" i="24"/>
  <c r="U651" i="24"/>
  <c r="V854" i="24"/>
  <c r="R1233" i="24"/>
  <c r="T1088" i="24"/>
  <c r="R1030" i="24"/>
  <c r="U1262" i="24"/>
  <c r="U1117" i="24"/>
  <c r="Q825" i="24"/>
  <c r="R1088" i="24"/>
  <c r="V1233" i="24"/>
  <c r="T971" i="24"/>
  <c r="T884" i="24"/>
  <c r="Q1175" i="24"/>
  <c r="T1001" i="24"/>
  <c r="T1175" i="24"/>
  <c r="Q1117" i="24"/>
  <c r="U913" i="24"/>
  <c r="S971" i="24"/>
  <c r="V1146" i="24"/>
  <c r="R1146" i="24"/>
  <c r="U767" i="24"/>
  <c r="S709" i="24"/>
  <c r="Q1030" i="24"/>
  <c r="T796" i="24"/>
  <c r="Q1059" i="24"/>
  <c r="T1233" i="24"/>
  <c r="V1117" i="24"/>
  <c r="U942" i="24"/>
  <c r="V1204" i="24"/>
  <c r="R1117" i="24"/>
  <c r="V767" i="24"/>
  <c r="R913" i="24"/>
  <c r="U854" i="24"/>
  <c r="Q942" i="24"/>
  <c r="V1262" i="24"/>
  <c r="T913" i="24"/>
  <c r="Q1233" i="24"/>
  <c r="Q913" i="24"/>
  <c r="U1059" i="24"/>
  <c r="S1088" i="24"/>
  <c r="T1204" i="24"/>
  <c r="V651" i="24"/>
  <c r="R680" i="24"/>
  <c r="Q680" i="24"/>
  <c r="R1001" i="24"/>
  <c r="Q1204" i="24"/>
  <c r="S1146" i="24"/>
  <c r="S796" i="24"/>
  <c r="V593" i="24"/>
  <c r="V825" i="24"/>
  <c r="T1146" i="24"/>
  <c r="T942" i="24"/>
  <c r="Q651" i="24"/>
  <c r="Q1146" i="24"/>
  <c r="U622" i="24"/>
  <c r="Q1088" i="24"/>
  <c r="T564" i="24"/>
  <c r="V1175" i="24"/>
  <c r="R1262" i="24"/>
  <c r="Q971" i="24"/>
  <c r="Q709" i="24"/>
  <c r="V884" i="24"/>
  <c r="R854" i="24"/>
  <c r="T680" i="24"/>
  <c r="S854" i="24"/>
  <c r="S564" i="24"/>
  <c r="U971" i="24"/>
  <c r="R942" i="24"/>
  <c r="V564" i="24"/>
  <c r="T854" i="24"/>
  <c r="Q796" i="24"/>
  <c r="S913" i="24"/>
  <c r="S1030" i="24"/>
  <c r="S1059" i="24"/>
  <c r="U1001" i="24"/>
  <c r="V1088" i="24"/>
  <c r="R884" i="24"/>
  <c r="U884" i="24"/>
  <c r="R1204" i="24"/>
  <c r="S1175" i="24"/>
  <c r="U709" i="24"/>
  <c r="V971" i="24"/>
  <c r="T651" i="24"/>
  <c r="S1031" i="24"/>
  <c r="S855" i="24"/>
  <c r="T1031" i="24"/>
  <c r="Q826" i="24"/>
  <c r="U1118" i="24"/>
  <c r="V1147" i="24"/>
  <c r="S1292" i="24"/>
  <c r="U739" i="24"/>
  <c r="T623" i="24"/>
  <c r="Q972" i="24"/>
  <c r="V972" i="24"/>
  <c r="V652" i="24"/>
  <c r="Q1147" i="24"/>
  <c r="T797" i="24"/>
  <c r="R1263" i="24"/>
  <c r="U855" i="24"/>
  <c r="T1147" i="24"/>
  <c r="S681" i="24"/>
  <c r="R681" i="24"/>
  <c r="U797" i="24"/>
  <c r="T885" i="24"/>
  <c r="V1089" i="24"/>
  <c r="R1176" i="24"/>
  <c r="R739" i="24"/>
  <c r="V594" i="24"/>
  <c r="U1147" i="24"/>
  <c r="Q1234" i="24"/>
  <c r="V710" i="24"/>
  <c r="R914" i="24"/>
  <c r="U1002" i="24"/>
  <c r="Q943" i="24"/>
  <c r="U1205" i="24"/>
  <c r="T1089" i="24"/>
  <c r="U623" i="24"/>
  <c r="V768" i="24"/>
  <c r="V885" i="24"/>
  <c r="T1060" i="24"/>
  <c r="U681" i="24"/>
  <c r="V1234" i="24"/>
  <c r="Q1031" i="24"/>
  <c r="Q1089" i="24"/>
  <c r="S710" i="24"/>
  <c r="R1060" i="24"/>
  <c r="Q885" i="24"/>
  <c r="U885" i="24"/>
  <c r="V826" i="24"/>
  <c r="V1118" i="24"/>
  <c r="T594" i="24"/>
  <c r="S1234" i="24"/>
  <c r="T1176" i="24"/>
  <c r="Q1176" i="24"/>
  <c r="U826" i="24"/>
  <c r="Q623" i="24"/>
  <c r="S826" i="24"/>
  <c r="R943" i="24"/>
  <c r="Q681" i="24"/>
  <c r="U652" i="24"/>
  <c r="V1176" i="24"/>
  <c r="R652" i="24"/>
  <c r="Q914" i="24"/>
  <c r="T1234" i="24"/>
  <c r="Q1060" i="24"/>
  <c r="T855" i="24"/>
  <c r="Q855" i="24"/>
  <c r="V1205" i="24"/>
  <c r="V855" i="24"/>
  <c r="T1205" i="24"/>
  <c r="V681" i="24"/>
  <c r="R1089" i="24"/>
  <c r="T826" i="24"/>
  <c r="U594" i="24"/>
  <c r="R1205" i="24"/>
  <c r="T652" i="24"/>
  <c r="R768" i="24"/>
  <c r="U1089" i="24"/>
  <c r="R1002" i="24"/>
  <c r="R710" i="24"/>
  <c r="T710" i="24"/>
  <c r="Q1118" i="24"/>
  <c r="V797" i="24"/>
  <c r="T1002" i="24"/>
  <c r="R1234" i="24"/>
  <c r="S623" i="24"/>
  <c r="V739" i="24"/>
  <c r="Q739" i="24"/>
  <c r="V914" i="24"/>
  <c r="T972" i="24"/>
  <c r="V1031" i="24"/>
  <c r="R826" i="24"/>
  <c r="U943" i="24"/>
  <c r="R855" i="24"/>
  <c r="S1147" i="24"/>
  <c r="R623" i="24"/>
  <c r="U1234" i="24"/>
  <c r="S1002" i="24"/>
  <c r="Q1263" i="24"/>
  <c r="R972" i="24"/>
  <c r="U972" i="24"/>
  <c r="U914" i="24"/>
  <c r="S1118" i="24"/>
  <c r="S1176" i="24"/>
  <c r="V623" i="24"/>
  <c r="U710" i="24"/>
  <c r="T914" i="24"/>
  <c r="R885" i="24"/>
  <c r="V943" i="24"/>
  <c r="R594" i="24"/>
  <c r="Q710" i="24"/>
  <c r="S594" i="24"/>
  <c r="S1089" i="24"/>
  <c r="Q1002" i="24"/>
  <c r="R1147" i="24"/>
  <c r="U1060" i="24"/>
  <c r="R1118" i="24"/>
  <c r="T943" i="24"/>
  <c r="S739" i="24"/>
  <c r="S768" i="24"/>
  <c r="T1263" i="24"/>
  <c r="T681" i="24"/>
  <c r="Q797" i="24"/>
  <c r="S1263" i="24"/>
  <c r="U1292" i="24"/>
  <c r="Q652" i="24"/>
  <c r="Q1205" i="24"/>
  <c r="S885" i="24"/>
  <c r="S1205" i="24"/>
  <c r="V1002" i="24"/>
  <c r="U768" i="24"/>
  <c r="T1118" i="24"/>
  <c r="T739" i="24"/>
  <c r="S797" i="24"/>
  <c r="S943" i="24"/>
  <c r="Q768" i="24"/>
  <c r="U1031" i="24"/>
  <c r="T768" i="24"/>
  <c r="S914" i="24"/>
  <c r="U1263" i="24"/>
  <c r="V1263" i="24"/>
  <c r="V1060" i="24"/>
  <c r="S972" i="24"/>
  <c r="Q594" i="24"/>
  <c r="S1060" i="24"/>
  <c r="S652" i="24"/>
  <c r="R1292" i="24"/>
  <c r="V1292" i="24"/>
  <c r="U1176" i="24"/>
  <c r="R797" i="24"/>
  <c r="Q1292" i="24"/>
  <c r="R1031" i="24"/>
  <c r="T1292" i="24"/>
  <c r="Q1206" i="24"/>
  <c r="U973" i="24"/>
  <c r="Q798" i="24"/>
  <c r="R1206" i="24"/>
  <c r="T827" i="24"/>
  <c r="V973" i="24"/>
  <c r="T624" i="24"/>
  <c r="V1061" i="24"/>
  <c r="S827" i="24"/>
  <c r="V1235" i="24"/>
  <c r="S1003" i="24"/>
  <c r="U1148" i="24"/>
  <c r="R944" i="24"/>
  <c r="V1148" i="24"/>
  <c r="U798" i="24"/>
  <c r="R1003" i="24"/>
  <c r="Q1177" i="24"/>
  <c r="U1177" i="24"/>
  <c r="R1293" i="24"/>
  <c r="U856" i="24"/>
  <c r="T1206" i="24"/>
  <c r="V624" i="24"/>
  <c r="V915" i="24"/>
  <c r="Q1293" i="24"/>
  <c r="U915" i="24"/>
  <c r="Q886" i="24"/>
  <c r="T915" i="24"/>
  <c r="V1003" i="24"/>
  <c r="T653" i="24"/>
  <c r="T1003" i="24"/>
  <c r="S1119" i="24"/>
  <c r="R711" i="24"/>
  <c r="Q624" i="24"/>
  <c r="Q1148" i="24"/>
  <c r="T1119" i="24"/>
  <c r="V798" i="24"/>
  <c r="V740" i="24"/>
  <c r="U886" i="24"/>
  <c r="Q827" i="24"/>
  <c r="S1235" i="24"/>
  <c r="R1177" i="24"/>
  <c r="R1235" i="24"/>
  <c r="R1090" i="24"/>
  <c r="V711" i="24"/>
  <c r="T1032" i="24"/>
  <c r="S624" i="24"/>
  <c r="U827" i="24"/>
  <c r="R915" i="24"/>
  <c r="Q653" i="24"/>
  <c r="U1090" i="24"/>
  <c r="T1061" i="24"/>
  <c r="R856" i="24"/>
  <c r="S798" i="24"/>
  <c r="V1119" i="24"/>
  <c r="U1264" i="24"/>
  <c r="T856" i="24"/>
  <c r="R653" i="24"/>
  <c r="Q1090" i="24"/>
  <c r="Q711" i="24"/>
  <c r="V1322" i="24"/>
  <c r="U1235" i="24"/>
  <c r="V1293" i="24"/>
  <c r="V944" i="24"/>
  <c r="R827" i="24"/>
  <c r="U1032" i="24"/>
  <c r="T1148" i="24"/>
  <c r="U1322" i="24"/>
  <c r="U1119" i="24"/>
  <c r="Q1264" i="24"/>
  <c r="Q973" i="24"/>
  <c r="T1090" i="24"/>
  <c r="S944" i="24"/>
  <c r="Q1032" i="24"/>
  <c r="S682" i="24"/>
  <c r="V1206" i="24"/>
  <c r="R1148" i="24"/>
  <c r="R1264" i="24"/>
  <c r="T1322" i="24"/>
  <c r="Q1003" i="24"/>
  <c r="U624" i="24"/>
  <c r="Q1061" i="24"/>
  <c r="R886" i="24"/>
  <c r="U1003" i="24"/>
  <c r="V1090" i="24"/>
  <c r="S1090" i="24"/>
  <c r="T944" i="24"/>
  <c r="S1293" i="24"/>
  <c r="Q915" i="24"/>
  <c r="T711" i="24"/>
  <c r="V1032" i="24"/>
  <c r="R973" i="24"/>
  <c r="U1293" i="24"/>
  <c r="S886" i="24"/>
  <c r="S1032" i="24"/>
  <c r="U769" i="24"/>
  <c r="S1061" i="24"/>
  <c r="S740" i="24"/>
  <c r="Q1322" i="24"/>
  <c r="S653" i="24"/>
  <c r="R1322" i="24"/>
  <c r="R740" i="24"/>
  <c r="T1177" i="24"/>
  <c r="T1293" i="24"/>
  <c r="V682" i="24"/>
  <c r="R798" i="24"/>
  <c r="S1206" i="24"/>
  <c r="Q740" i="24"/>
  <c r="S711" i="24"/>
  <c r="U740" i="24"/>
  <c r="T682" i="24"/>
  <c r="R1061" i="24"/>
  <c r="Q1235" i="24"/>
  <c r="T886" i="24"/>
  <c r="Q944" i="24"/>
  <c r="V769" i="24"/>
  <c r="S1264" i="24"/>
  <c r="R1119" i="24"/>
  <c r="V856" i="24"/>
  <c r="U1206" i="24"/>
  <c r="S915" i="24"/>
  <c r="S769" i="24"/>
  <c r="V886" i="24"/>
  <c r="R769" i="24"/>
  <c r="U944" i="24"/>
  <c r="V1264" i="24"/>
  <c r="U711" i="24"/>
  <c r="S1177" i="24"/>
  <c r="U682" i="24"/>
  <c r="V1177" i="24"/>
  <c r="R624" i="24"/>
  <c r="V827" i="24"/>
  <c r="T1264" i="24"/>
  <c r="S973" i="24"/>
  <c r="T769" i="24"/>
  <c r="Q856" i="24"/>
  <c r="V653" i="24"/>
  <c r="T798" i="24"/>
  <c r="R682" i="24"/>
  <c r="S1148" i="24"/>
  <c r="Q1119" i="24"/>
  <c r="R1032" i="24"/>
  <c r="S856" i="24"/>
  <c r="T740" i="24"/>
  <c r="S1322" i="24"/>
  <c r="Q769" i="24"/>
  <c r="U1061" i="24"/>
  <c r="U653" i="24"/>
  <c r="T1235" i="24"/>
  <c r="T973" i="24"/>
  <c r="Q682" i="24"/>
  <c r="R974" i="24"/>
  <c r="R1120" i="24"/>
  <c r="Q1236" i="24"/>
  <c r="U1178" i="24"/>
  <c r="Q770" i="24"/>
  <c r="U1236" i="24"/>
  <c r="T916" i="24"/>
  <c r="V887" i="24"/>
  <c r="S799" i="24"/>
  <c r="Q654" i="24"/>
  <c r="R712" i="24"/>
  <c r="V945" i="24"/>
  <c r="S887" i="24"/>
  <c r="T1178" i="24"/>
  <c r="Q1178" i="24"/>
  <c r="V683" i="24"/>
  <c r="S828" i="24"/>
  <c r="S857" i="24"/>
  <c r="R1004" i="24"/>
  <c r="V857" i="24"/>
  <c r="T1033" i="24"/>
  <c r="U1091" i="24"/>
  <c r="S1004" i="24"/>
  <c r="V799" i="24"/>
  <c r="V1178" i="24"/>
  <c r="Q712" i="24"/>
  <c r="U770" i="24"/>
  <c r="T1265" i="24"/>
  <c r="S1149" i="24"/>
  <c r="V1091" i="24"/>
  <c r="R683" i="24"/>
  <c r="Q1091" i="24"/>
  <c r="V1352" i="24"/>
  <c r="T799" i="24"/>
  <c r="S1265" i="24"/>
  <c r="R1352" i="24"/>
  <c r="R770" i="24"/>
  <c r="Q1294" i="24"/>
  <c r="S683" i="24"/>
  <c r="R1207" i="24"/>
  <c r="Q857" i="24"/>
  <c r="R1294" i="24"/>
  <c r="R654" i="24"/>
  <c r="Q683" i="24"/>
  <c r="R799" i="24"/>
  <c r="R1323" i="24"/>
  <c r="U887" i="24"/>
  <c r="U1207" i="24"/>
  <c r="R1091" i="24"/>
  <c r="U654" i="24"/>
  <c r="S1178" i="24"/>
  <c r="T945" i="24"/>
  <c r="R887" i="24"/>
  <c r="R916" i="24"/>
  <c r="S654" i="24"/>
  <c r="S1120" i="24"/>
  <c r="V1149" i="24"/>
  <c r="Q1207" i="24"/>
  <c r="Q945" i="24"/>
  <c r="T770" i="24"/>
  <c r="R1265" i="24"/>
  <c r="U712" i="24"/>
  <c r="U683" i="24"/>
  <c r="T887" i="24"/>
  <c r="S945" i="24"/>
  <c r="V1062" i="24"/>
  <c r="S1062" i="24"/>
  <c r="Q1120" i="24"/>
  <c r="Q1265" i="24"/>
  <c r="V712" i="24"/>
  <c r="Q799" i="24"/>
  <c r="U1033" i="24"/>
  <c r="R945" i="24"/>
  <c r="Q1323" i="24"/>
  <c r="S1352" i="24"/>
  <c r="V654" i="24"/>
  <c r="U741" i="24"/>
  <c r="Q916" i="24"/>
  <c r="V974" i="24"/>
  <c r="U1294" i="24"/>
  <c r="U1149" i="24"/>
  <c r="U828" i="24"/>
  <c r="Q974" i="24"/>
  <c r="S1323" i="24"/>
  <c r="Q741" i="24"/>
  <c r="T1149" i="24"/>
  <c r="Q1149" i="24"/>
  <c r="U857" i="24"/>
  <c r="R1033" i="24"/>
  <c r="V741" i="24"/>
  <c r="S712" i="24"/>
  <c r="U1265" i="24"/>
  <c r="R1178" i="24"/>
  <c r="V1294" i="24"/>
  <c r="V770" i="24"/>
  <c r="T1207" i="24"/>
  <c r="S1207" i="24"/>
  <c r="V1120" i="24"/>
  <c r="T857" i="24"/>
  <c r="Q887" i="24"/>
  <c r="T683" i="24"/>
  <c r="T1294" i="24"/>
  <c r="U916" i="24"/>
  <c r="T654" i="24"/>
  <c r="R828" i="24"/>
  <c r="T1004" i="24"/>
  <c r="S1294" i="24"/>
  <c r="S1236" i="24"/>
  <c r="T741" i="24"/>
  <c r="T828" i="24"/>
  <c r="R1236" i="24"/>
  <c r="Q828" i="24"/>
  <c r="Q1062" i="24"/>
  <c r="U1323" i="24"/>
  <c r="S974" i="24"/>
  <c r="S916" i="24"/>
  <c r="T1352" i="24"/>
  <c r="U945" i="24"/>
  <c r="U974" i="24"/>
  <c r="T712" i="24"/>
  <c r="S741" i="24"/>
  <c r="R741" i="24"/>
  <c r="U1352" i="24"/>
  <c r="R857" i="24"/>
  <c r="U1062" i="24"/>
  <c r="S1033" i="24"/>
  <c r="Q1033" i="24"/>
  <c r="R1149" i="24"/>
  <c r="V1004" i="24"/>
  <c r="V828" i="24"/>
  <c r="T1120" i="24"/>
  <c r="T1323" i="24"/>
  <c r="Q1004" i="24"/>
  <c r="V1265" i="24"/>
  <c r="U1004" i="24"/>
  <c r="R1062" i="24"/>
  <c r="V916" i="24"/>
  <c r="V1207" i="24"/>
  <c r="U1120" i="24"/>
  <c r="T974" i="24"/>
  <c r="V1236" i="24"/>
  <c r="S1091" i="24"/>
  <c r="V1323" i="24"/>
  <c r="T1062" i="24"/>
  <c r="S770" i="24"/>
  <c r="Q1352" i="24"/>
  <c r="T1236" i="24"/>
  <c r="V1033" i="24"/>
  <c r="U799" i="24"/>
  <c r="T1091" i="24"/>
  <c r="S1152" i="24"/>
  <c r="V1179" i="24"/>
  <c r="T1034" i="24"/>
  <c r="U1005" i="24"/>
  <c r="R1353" i="24"/>
  <c r="R684" i="24"/>
  <c r="Q1237" i="24"/>
  <c r="R800" i="24"/>
  <c r="S1266" i="24"/>
  <c r="U771" i="24"/>
  <c r="Q1005" i="24"/>
  <c r="R771" i="24"/>
  <c r="S888" i="24"/>
  <c r="V742" i="24"/>
  <c r="T1121" i="24"/>
  <c r="Q858" i="24"/>
  <c r="U917" i="24"/>
  <c r="Q1266" i="24"/>
  <c r="R1005" i="24"/>
  <c r="S1150" i="24"/>
  <c r="V1353" i="24"/>
  <c r="Q1179" i="24"/>
  <c r="Q946" i="24"/>
  <c r="V1295" i="24"/>
  <c r="V800" i="24"/>
  <c r="T742" i="24"/>
  <c r="V1324" i="24"/>
  <c r="U1121" i="24"/>
  <c r="T888" i="24"/>
  <c r="V1005" i="24"/>
  <c r="U1063" i="24"/>
  <c r="V1382" i="24"/>
  <c r="Q1324" i="24"/>
  <c r="R829" i="24"/>
  <c r="U1034" i="24"/>
  <c r="R1034" i="24"/>
  <c r="V1092" i="24"/>
  <c r="T1324" i="24"/>
  <c r="S1295" i="24"/>
  <c r="V713" i="24"/>
  <c r="T1005" i="24"/>
  <c r="T684" i="24"/>
  <c r="Q713" i="24"/>
  <c r="S1063" i="24"/>
  <c r="Q1092" i="24"/>
  <c r="V858" i="24"/>
  <c r="Q1353" i="24"/>
  <c r="U1237" i="24"/>
  <c r="V1208" i="24"/>
  <c r="R1324" i="24"/>
  <c r="U1295" i="24"/>
  <c r="Q1150" i="24"/>
  <c r="T1063" i="24"/>
  <c r="R1150" i="24"/>
  <c r="T713" i="24"/>
  <c r="S1208" i="24"/>
  <c r="U684" i="24"/>
  <c r="T800" i="24"/>
  <c r="Q742" i="24"/>
  <c r="S1121" i="24"/>
  <c r="U1324" i="24"/>
  <c r="R1208" i="24"/>
  <c r="U742" i="24"/>
  <c r="S829" i="24"/>
  <c r="S1179" i="24"/>
  <c r="T1092" i="24"/>
  <c r="Q1208" i="24"/>
  <c r="R1382" i="24"/>
  <c r="U975" i="24"/>
  <c r="Q917" i="24"/>
  <c r="T1353" i="24"/>
  <c r="T771" i="24"/>
  <c r="T1150" i="24"/>
  <c r="Q800" i="24"/>
  <c r="U1092" i="24"/>
  <c r="R1266" i="24"/>
  <c r="T917" i="24"/>
  <c r="U829" i="24"/>
  <c r="S1382" i="24"/>
  <c r="R1237" i="24"/>
  <c r="V888" i="24"/>
  <c r="T1295" i="24"/>
  <c r="V1121" i="24"/>
  <c r="U800" i="24"/>
  <c r="U1208" i="24"/>
  <c r="R917" i="24"/>
  <c r="Q888" i="24"/>
  <c r="R713" i="24"/>
  <c r="V1237" i="24"/>
  <c r="Q684" i="24"/>
  <c r="U713" i="24"/>
  <c r="T829" i="24"/>
  <c r="S858" i="24"/>
  <c r="T858" i="24"/>
  <c r="V1063" i="24"/>
  <c r="S1092" i="24"/>
  <c r="S1034" i="24"/>
  <c r="R946" i="24"/>
  <c r="R1179" i="24"/>
  <c r="Q1121" i="24"/>
  <c r="U1150" i="24"/>
  <c r="Q1063" i="24"/>
  <c r="Q771" i="24"/>
  <c r="R742" i="24"/>
  <c r="S1237" i="24"/>
  <c r="T1179" i="24"/>
  <c r="V1150" i="24"/>
  <c r="V829" i="24"/>
  <c r="U1353" i="24"/>
  <c r="U1382" i="24"/>
  <c r="U946" i="24"/>
  <c r="Q975" i="24"/>
  <c r="T1382" i="24"/>
  <c r="S684" i="24"/>
  <c r="R1121" i="24"/>
  <c r="V684" i="24"/>
  <c r="R975" i="24"/>
  <c r="S800" i="24"/>
  <c r="R858" i="24"/>
  <c r="Q1034" i="24"/>
  <c r="S917" i="24"/>
  <c r="V771" i="24"/>
  <c r="V946" i="24"/>
  <c r="Q1295" i="24"/>
  <c r="V975" i="24"/>
  <c r="S742" i="24"/>
  <c r="T1208" i="24"/>
  <c r="T946" i="24"/>
  <c r="U858" i="24"/>
  <c r="Q1382" i="24"/>
  <c r="T1237" i="24"/>
  <c r="R888" i="24"/>
  <c r="S771" i="24"/>
  <c r="Q947" i="24"/>
  <c r="S1093" i="24"/>
  <c r="Q889" i="24"/>
  <c r="U889" i="24"/>
  <c r="V801" i="24"/>
  <c r="S1238" i="24"/>
  <c r="T1354" i="24"/>
  <c r="U743" i="24"/>
  <c r="V1122" i="24"/>
  <c r="S1180" i="24"/>
  <c r="U1267" i="24"/>
  <c r="Q976" i="24"/>
  <c r="R1325" i="24"/>
  <c r="Q772" i="24"/>
  <c r="V1035" i="24"/>
  <c r="R801" i="24"/>
  <c r="S1353" i="24"/>
  <c r="V917" i="24"/>
  <c r="S946" i="24"/>
  <c r="Q1267" i="24"/>
  <c r="V1151" i="24"/>
  <c r="S1064" i="24"/>
  <c r="T1412" i="24"/>
  <c r="T976" i="24"/>
  <c r="R918" i="24"/>
  <c r="S1296" i="24"/>
  <c r="V772" i="24"/>
  <c r="V947" i="24"/>
  <c r="R1209" i="24"/>
  <c r="R1064" i="24"/>
  <c r="R1122" i="24"/>
  <c r="T772" i="24"/>
  <c r="T1325" i="24"/>
  <c r="Q1354" i="24"/>
  <c r="S1267" i="24"/>
  <c r="Q743" i="24"/>
  <c r="T975" i="24"/>
  <c r="T1266" i="24"/>
  <c r="U1179" i="24"/>
  <c r="R1295" i="24"/>
  <c r="R976" i="24"/>
  <c r="U1325" i="24"/>
  <c r="R1035" i="24"/>
  <c r="S801" i="24"/>
  <c r="V1383" i="24"/>
  <c r="R1180" i="24"/>
  <c r="R743" i="24"/>
  <c r="R1412" i="24"/>
  <c r="S1383" i="24"/>
  <c r="V830" i="24"/>
  <c r="T801" i="24"/>
  <c r="R1383" i="24"/>
  <c r="S714" i="24"/>
  <c r="S976" i="24"/>
  <c r="Q1093" i="24"/>
  <c r="V1412" i="24"/>
  <c r="U976" i="24"/>
  <c r="Q1383" i="24"/>
  <c r="U772" i="24"/>
  <c r="S1209" i="24"/>
  <c r="R1267" i="24"/>
  <c r="R772" i="24"/>
  <c r="S975" i="24"/>
  <c r="U888" i="24"/>
  <c r="R1063" i="24"/>
  <c r="U1238" i="24"/>
  <c r="T830" i="24"/>
  <c r="R889" i="24"/>
  <c r="S889" i="24"/>
  <c r="V1064" i="24"/>
  <c r="U1064" i="24"/>
  <c r="T1180" i="24"/>
  <c r="U918" i="24"/>
  <c r="Q1296" i="24"/>
  <c r="Q1006" i="24"/>
  <c r="S1035" i="24"/>
  <c r="S743" i="24"/>
  <c r="U1035" i="24"/>
  <c r="T1238" i="24"/>
  <c r="V918" i="24"/>
  <c r="U1151" i="24"/>
  <c r="R714" i="24"/>
  <c r="R859" i="24"/>
  <c r="T947" i="24"/>
  <c r="S1122" i="24"/>
  <c r="Q829" i="24"/>
  <c r="U1266" i="24"/>
  <c r="S1151" i="24"/>
  <c r="V714" i="24"/>
  <c r="U1006" i="24"/>
  <c r="R1296" i="24"/>
  <c r="U1180" i="24"/>
  <c r="U1296" i="24"/>
  <c r="U859" i="24"/>
  <c r="T1209" i="24"/>
  <c r="V1180" i="24"/>
  <c r="U714" i="24"/>
  <c r="U1412" i="24"/>
  <c r="S1354" i="24"/>
  <c r="S1325" i="24"/>
  <c r="U1354" i="24"/>
  <c r="V1267" i="24"/>
  <c r="T1383" i="24"/>
  <c r="T1122" i="24"/>
  <c r="U947" i="24"/>
  <c r="T918" i="24"/>
  <c r="T1035" i="24"/>
  <c r="Q918" i="24"/>
  <c r="S1412" i="24"/>
  <c r="T1006" i="24"/>
  <c r="V1034" i="24"/>
  <c r="V1266" i="24"/>
  <c r="V1209" i="24"/>
  <c r="Q1238" i="24"/>
  <c r="U830" i="24"/>
  <c r="R1093" i="24"/>
  <c r="Q1064" i="24"/>
  <c r="U1093" i="24"/>
  <c r="T743" i="24"/>
  <c r="Q830" i="24"/>
  <c r="Q1122" i="24"/>
  <c r="Q801" i="24"/>
  <c r="U1209" i="24"/>
  <c r="T1064" i="24"/>
  <c r="V859" i="24"/>
  <c r="S947" i="24"/>
  <c r="Q714" i="24"/>
  <c r="V976" i="24"/>
  <c r="U1122" i="24"/>
  <c r="S1005" i="24"/>
  <c r="S1324" i="24"/>
  <c r="R1092" i="24"/>
  <c r="S713" i="24"/>
  <c r="V1093" i="24"/>
  <c r="V1296" i="24"/>
  <c r="T1093" i="24"/>
  <c r="V1238" i="24"/>
  <c r="R1238" i="24"/>
  <c r="T1296" i="24"/>
  <c r="R1006" i="24"/>
  <c r="V1325" i="24"/>
  <c r="S918" i="24"/>
  <c r="T1123" i="24"/>
  <c r="S1326" i="24"/>
  <c r="Q831" i="24"/>
  <c r="T1326" i="24"/>
  <c r="T1065" i="24"/>
  <c r="V1354" i="24"/>
  <c r="T831" i="24"/>
  <c r="V1210" i="24"/>
  <c r="V1065" i="24"/>
  <c r="V890" i="24"/>
  <c r="U1442" i="24"/>
  <c r="Q1384" i="24"/>
  <c r="R1355" i="24"/>
  <c r="U1007" i="24"/>
  <c r="R1413" i="24"/>
  <c r="U802" i="24"/>
  <c r="Q1007" i="24"/>
  <c r="T860" i="24"/>
  <c r="U744" i="24"/>
  <c r="V1239" i="24"/>
  <c r="U1181" i="24"/>
  <c r="Q1442" i="24"/>
  <c r="T889" i="24"/>
  <c r="Q1180" i="24"/>
  <c r="U1268" i="24"/>
  <c r="V977" i="24"/>
  <c r="S1355" i="24"/>
  <c r="U1355" i="24"/>
  <c r="S948" i="24"/>
  <c r="Q860" i="24"/>
  <c r="S1268" i="24"/>
  <c r="R1036" i="24"/>
  <c r="R1123" i="24"/>
  <c r="S859" i="24"/>
  <c r="Q1035" i="24"/>
  <c r="V773" i="24"/>
  <c r="T1268" i="24"/>
  <c r="U1413" i="24"/>
  <c r="T1413" i="24"/>
  <c r="R830" i="24"/>
  <c r="Q1412" i="24"/>
  <c r="R1065" i="24"/>
  <c r="R860" i="24"/>
  <c r="T773" i="24"/>
  <c r="S1065" i="24"/>
  <c r="V1442" i="24"/>
  <c r="Q1181" i="24"/>
  <c r="S860" i="24"/>
  <c r="U948" i="24"/>
  <c r="R744" i="24"/>
  <c r="T1210" i="24"/>
  <c r="S772" i="24"/>
  <c r="V1007" i="24"/>
  <c r="R947" i="24"/>
  <c r="R977" i="24"/>
  <c r="R1152" i="24"/>
  <c r="U1239" i="24"/>
  <c r="V919" i="24"/>
  <c r="Q1413" i="24"/>
  <c r="U801" i="24"/>
  <c r="R1384" i="24"/>
  <c r="S1239" i="24"/>
  <c r="Q1210" i="24"/>
  <c r="V1181" i="24"/>
  <c r="S773" i="24"/>
  <c r="R1007" i="24"/>
  <c r="Q1123" i="24"/>
  <c r="Q1268" i="24"/>
  <c r="R1268" i="24"/>
  <c r="S890" i="24"/>
  <c r="Q773" i="24"/>
  <c r="S1006" i="24"/>
  <c r="U1326" i="24"/>
  <c r="V802" i="24"/>
  <c r="S831" i="24"/>
  <c r="U860" i="24"/>
  <c r="V1094" i="24"/>
  <c r="Q1152" i="24"/>
  <c r="U831" i="24"/>
  <c r="V1006" i="24"/>
  <c r="S830" i="24"/>
  <c r="R1297" i="24"/>
  <c r="T1181" i="24"/>
  <c r="V948" i="24"/>
  <c r="U919" i="24"/>
  <c r="T859" i="24"/>
  <c r="Q1209" i="24"/>
  <c r="V743" i="24"/>
  <c r="T802" i="24"/>
  <c r="T744" i="24"/>
  <c r="U1123" i="24"/>
  <c r="S744" i="24"/>
  <c r="T1036" i="24"/>
  <c r="U1383" i="24"/>
  <c r="T1151" i="24"/>
  <c r="V1123" i="24"/>
  <c r="R802" i="24"/>
  <c r="S1094" i="24"/>
  <c r="R890" i="24"/>
  <c r="T1094" i="24"/>
  <c r="V1326" i="24"/>
  <c r="Q802" i="24"/>
  <c r="U1065" i="24"/>
  <c r="Q1239" i="24"/>
  <c r="T1267" i="24"/>
  <c r="U1094" i="24"/>
  <c r="Q1094" i="24"/>
  <c r="R1210" i="24"/>
  <c r="Q919" i="24"/>
  <c r="Q977" i="24"/>
  <c r="Q1036" i="24"/>
  <c r="V1268" i="24"/>
  <c r="S1442" i="24"/>
  <c r="T890" i="24"/>
  <c r="S802" i="24"/>
  <c r="V1036" i="24"/>
  <c r="R773" i="24"/>
  <c r="R1442" i="24"/>
  <c r="U1384" i="24"/>
  <c r="R1094" i="24"/>
  <c r="R1239" i="24"/>
  <c r="T977" i="24"/>
  <c r="V889" i="24"/>
  <c r="S1413" i="24"/>
  <c r="S1384" i="24"/>
  <c r="U1210" i="24"/>
  <c r="T1442" i="24"/>
  <c r="Q948" i="24"/>
  <c r="Q1325" i="24"/>
  <c r="R1326" i="24"/>
  <c r="V1413" i="24"/>
  <c r="T1152" i="24"/>
  <c r="T919" i="24"/>
  <c r="U977" i="24"/>
  <c r="Q859" i="24"/>
  <c r="S919" i="24"/>
  <c r="T1384" i="24"/>
  <c r="R831" i="24"/>
  <c r="Q1297" i="24"/>
  <c r="R948" i="24"/>
  <c r="S977" i="24"/>
  <c r="R919" i="24"/>
  <c r="S1181" i="24"/>
  <c r="R1151" i="24"/>
  <c r="U1152" i="24"/>
  <c r="V1152" i="24"/>
  <c r="S1036" i="24"/>
  <c r="V1384" i="24"/>
  <c r="Q1355" i="24"/>
  <c r="V860" i="24"/>
  <c r="Q890" i="24"/>
  <c r="Q1151" i="24"/>
  <c r="S1123" i="24"/>
  <c r="U1297" i="24"/>
  <c r="V1355" i="24"/>
  <c r="R1354" i="24"/>
  <c r="U1036" i="24"/>
  <c r="T1007" i="24"/>
  <c r="Q744" i="24"/>
  <c r="T776" i="24"/>
  <c r="V920" i="24"/>
  <c r="T978" i="24"/>
  <c r="Q832" i="24"/>
  <c r="V832" i="24"/>
  <c r="S861" i="24"/>
  <c r="R1037" i="24"/>
  <c r="R832" i="24"/>
  <c r="T920" i="24"/>
  <c r="R1153" i="24"/>
  <c r="T861" i="24"/>
  <c r="V978" i="24"/>
  <c r="S1472" i="24"/>
  <c r="V1414" i="24"/>
  <c r="T1356" i="24"/>
  <c r="U1153" i="24"/>
  <c r="Q1472" i="24"/>
  <c r="U832" i="24"/>
  <c r="R1356" i="24"/>
  <c r="V1008" i="24"/>
  <c r="R1008" i="24"/>
  <c r="U1269" i="24"/>
  <c r="U1008" i="24"/>
  <c r="Q1356" i="24"/>
  <c r="V1298" i="24"/>
  <c r="U1298" i="24"/>
  <c r="U949" i="24"/>
  <c r="U1385" i="24"/>
  <c r="S1298" i="24"/>
  <c r="Q1269" i="24"/>
  <c r="V1095" i="24"/>
  <c r="S891" i="24"/>
  <c r="U1356" i="24"/>
  <c r="Q949" i="24"/>
  <c r="S1008" i="24"/>
  <c r="S1269" i="24"/>
  <c r="S978" i="24"/>
  <c r="T1327" i="24"/>
  <c r="T1124" i="24"/>
  <c r="R1443" i="24"/>
  <c r="S1240" i="24"/>
  <c r="R1182" i="24"/>
  <c r="V1153" i="24"/>
  <c r="T949" i="24"/>
  <c r="U1240" i="24"/>
  <c r="T1182" i="24"/>
  <c r="V1066" i="24"/>
  <c r="Q1095" i="24"/>
  <c r="U891" i="24"/>
  <c r="V1385" i="24"/>
  <c r="R1385" i="24"/>
  <c r="Q1153" i="24"/>
  <c r="U1472" i="24"/>
  <c r="V831" i="24"/>
  <c r="T1095" i="24"/>
  <c r="R1472" i="24"/>
  <c r="V774" i="24"/>
  <c r="T1298" i="24"/>
  <c r="V1182" i="24"/>
  <c r="Q920" i="24"/>
  <c r="T803" i="24"/>
  <c r="S1153" i="24"/>
  <c r="S1124" i="24"/>
  <c r="S1211" i="24"/>
  <c r="S1007" i="24"/>
  <c r="S803" i="24"/>
  <c r="Q1240" i="24"/>
  <c r="T1211" i="24"/>
  <c r="Q1385" i="24"/>
  <c r="U1037" i="24"/>
  <c r="U861" i="24"/>
  <c r="T1414" i="24"/>
  <c r="T1240" i="24"/>
  <c r="Q891" i="24"/>
  <c r="V949" i="24"/>
  <c r="Q1182" i="24"/>
  <c r="R803" i="24"/>
  <c r="Q1065" i="24"/>
  <c r="S774" i="24"/>
  <c r="T1355" i="24"/>
  <c r="U773" i="24"/>
  <c r="Q1326" i="24"/>
  <c r="Q1124" i="24"/>
  <c r="T1472" i="24"/>
  <c r="Q803" i="24"/>
  <c r="S1443" i="24"/>
  <c r="Q774" i="24"/>
  <c r="R1269" i="24"/>
  <c r="T832" i="24"/>
  <c r="S1066" i="24"/>
  <c r="S1414" i="24"/>
  <c r="V861" i="24"/>
  <c r="S949" i="24"/>
  <c r="V1211" i="24"/>
  <c r="T774" i="24"/>
  <c r="V1297" i="24"/>
  <c r="S920" i="24"/>
  <c r="R1414" i="24"/>
  <c r="V1124" i="24"/>
  <c r="R1240" i="24"/>
  <c r="U774" i="24"/>
  <c r="Q1298" i="24"/>
  <c r="R1066" i="24"/>
  <c r="Q861" i="24"/>
  <c r="T1297" i="24"/>
  <c r="U1443" i="24"/>
  <c r="Q1211" i="24"/>
  <c r="Q1066" i="24"/>
  <c r="U1182" i="24"/>
  <c r="R891" i="24"/>
  <c r="S1297" i="24"/>
  <c r="T948" i="24"/>
  <c r="T891" i="24"/>
  <c r="R949" i="24"/>
  <c r="R920" i="24"/>
  <c r="U920" i="24"/>
  <c r="V891" i="24"/>
  <c r="T1443" i="24"/>
  <c r="S1095" i="24"/>
  <c r="R861" i="24"/>
  <c r="T1037" i="24"/>
  <c r="V803" i="24"/>
  <c r="Q1037" i="24"/>
  <c r="T1008" i="24"/>
  <c r="R1327" i="24"/>
  <c r="S832" i="24"/>
  <c r="T1269" i="24"/>
  <c r="U803" i="24"/>
  <c r="V1327" i="24"/>
  <c r="Q1443" i="24"/>
  <c r="V1037" i="24"/>
  <c r="V1240" i="24"/>
  <c r="R978" i="24"/>
  <c r="T1239" i="24"/>
  <c r="V1356" i="24"/>
  <c r="T1385" i="24"/>
  <c r="U1066" i="24"/>
  <c r="R1298" i="24"/>
  <c r="R1181" i="24"/>
  <c r="U890" i="24"/>
  <c r="S1327" i="24"/>
  <c r="S1210" i="24"/>
  <c r="S1328" i="24"/>
  <c r="S892" i="24"/>
  <c r="V1096" i="24"/>
  <c r="R1299" i="24"/>
  <c r="T1125" i="24"/>
  <c r="U1328" i="24"/>
  <c r="S1212" i="24"/>
  <c r="U921" i="24"/>
  <c r="U1095" i="24"/>
  <c r="V1009" i="24"/>
  <c r="T1270" i="24"/>
  <c r="Q1125" i="24"/>
  <c r="U892" i="24"/>
  <c r="Q950" i="24"/>
  <c r="R1009" i="24"/>
  <c r="R833" i="24"/>
  <c r="S1299" i="24"/>
  <c r="V979" i="24"/>
  <c r="V1472" i="24"/>
  <c r="T1154" i="24"/>
  <c r="T1067" i="24"/>
  <c r="T950" i="24"/>
  <c r="R950" i="24"/>
  <c r="T979" i="24"/>
  <c r="R1124" i="24"/>
  <c r="Q1357" i="24"/>
  <c r="V1444" i="24"/>
  <c r="S1096" i="24"/>
  <c r="R1270" i="24"/>
  <c r="R1444" i="24"/>
  <c r="R1473" i="24"/>
  <c r="V1125" i="24"/>
  <c r="U1327" i="24"/>
  <c r="T1444" i="24"/>
  <c r="Q1067" i="24"/>
  <c r="V833" i="24"/>
  <c r="Q1270" i="24"/>
  <c r="R1241" i="24"/>
  <c r="V1038" i="24"/>
  <c r="T1328" i="24"/>
  <c r="S1125" i="24"/>
  <c r="U1124" i="24"/>
  <c r="Q979" i="24"/>
  <c r="U979" i="24"/>
  <c r="V862" i="24"/>
  <c r="T1183" i="24"/>
  <c r="T1066" i="24"/>
  <c r="Q1414" i="24"/>
  <c r="U1154" i="24"/>
  <c r="V1473" i="24"/>
  <c r="S1473" i="24"/>
  <c r="U1125" i="24"/>
  <c r="U1009" i="24"/>
  <c r="T1153" i="24"/>
  <c r="R1154" i="24"/>
  <c r="S1067" i="24"/>
  <c r="Q1212" i="24"/>
  <c r="R1038" i="24"/>
  <c r="U1183" i="24"/>
  <c r="T1241" i="24"/>
  <c r="Q804" i="24"/>
  <c r="U1444" i="24"/>
  <c r="R1095" i="24"/>
  <c r="V1212" i="24"/>
  <c r="U1299" i="24"/>
  <c r="V1183" i="24"/>
  <c r="Q1328" i="24"/>
  <c r="U1386" i="24"/>
  <c r="V892" i="24"/>
  <c r="U1038" i="24"/>
  <c r="T921" i="24"/>
  <c r="S1009" i="24"/>
  <c r="Q862" i="24"/>
  <c r="V1386" i="24"/>
  <c r="S1037" i="24"/>
  <c r="T1038" i="24"/>
  <c r="Q1327" i="24"/>
  <c r="V1269" i="24"/>
  <c r="R862" i="24"/>
  <c r="R1125" i="24"/>
  <c r="S1182" i="24"/>
  <c r="R1386" i="24"/>
  <c r="S862" i="24"/>
  <c r="S1241" i="24"/>
  <c r="T892" i="24"/>
  <c r="Q833" i="24"/>
  <c r="Q1241" i="24"/>
  <c r="S1415" i="24"/>
  <c r="U1414" i="24"/>
  <c r="U978" i="24"/>
  <c r="U1241" i="24"/>
  <c r="Q1008" i="24"/>
  <c r="Q921" i="24"/>
  <c r="U950" i="24"/>
  <c r="Q892" i="24"/>
  <c r="T1212" i="24"/>
  <c r="V1299" i="24"/>
  <c r="T1473" i="24"/>
  <c r="V1357" i="24"/>
  <c r="S1357" i="24"/>
  <c r="S921" i="24"/>
  <c r="S1183" i="24"/>
  <c r="Q1038" i="24"/>
  <c r="U804" i="24"/>
  <c r="R1357" i="24"/>
  <c r="V1067" i="24"/>
  <c r="V1241" i="24"/>
  <c r="S1444" i="24"/>
  <c r="U1473" i="24"/>
  <c r="V1270" i="24"/>
  <c r="Q978" i="24"/>
  <c r="T1357" i="24"/>
  <c r="S804" i="24"/>
  <c r="T804" i="24"/>
  <c r="R1096" i="24"/>
  <c r="R1211" i="24"/>
  <c r="U1357" i="24"/>
  <c r="U1067" i="24"/>
  <c r="Q1299" i="24"/>
  <c r="R921" i="24"/>
  <c r="U1096" i="24"/>
  <c r="R1067" i="24"/>
  <c r="S833" i="24"/>
  <c r="V1443" i="24"/>
  <c r="V950" i="24"/>
  <c r="U833" i="24"/>
  <c r="V1328" i="24"/>
  <c r="Q1096" i="24"/>
  <c r="S950" i="24"/>
  <c r="T1096" i="24"/>
  <c r="R1328" i="24"/>
  <c r="R892" i="24"/>
  <c r="U1270" i="24"/>
  <c r="T1415" i="24"/>
  <c r="T833" i="24"/>
  <c r="R1212" i="24"/>
  <c r="T1299" i="24"/>
  <c r="S1386" i="24"/>
  <c r="R1183" i="24"/>
  <c r="Q1386" i="24"/>
  <c r="S1385" i="24"/>
  <c r="R804" i="24"/>
  <c r="Q1415" i="24"/>
  <c r="R1415" i="24"/>
  <c r="T862" i="24"/>
  <c r="S1356" i="24"/>
  <c r="V1415" i="24"/>
  <c r="S1154" i="24"/>
  <c r="U1212" i="24"/>
  <c r="S979" i="24"/>
  <c r="Q1444" i="24"/>
  <c r="Q1009" i="24"/>
  <c r="Q1183" i="24"/>
  <c r="U1211" i="24"/>
  <c r="Q1154" i="24"/>
  <c r="U862" i="24"/>
  <c r="T1386" i="24"/>
  <c r="T1009" i="24"/>
  <c r="S1270" i="24"/>
  <c r="S1038" i="24"/>
  <c r="Q1473" i="24"/>
  <c r="R979" i="24"/>
  <c r="V1154" i="24"/>
  <c r="V921" i="24"/>
  <c r="U1415" i="24"/>
  <c r="S951" i="24"/>
  <c r="U1242" i="24"/>
  <c r="S1445" i="24"/>
  <c r="Q834" i="24"/>
  <c r="Q1358" i="24"/>
  <c r="R1387" i="24"/>
  <c r="U834" i="24"/>
  <c r="Q1213" i="24"/>
  <c r="V1329" i="24"/>
  <c r="S1097" i="24"/>
  <c r="S1010" i="24"/>
  <c r="Q951" i="24"/>
  <c r="R1416" i="24"/>
  <c r="U1329" i="24"/>
  <c r="Q1039" i="24"/>
  <c r="U1387" i="24"/>
  <c r="R1474" i="24"/>
  <c r="V1474" i="24"/>
  <c r="U1416" i="24"/>
  <c r="Q1416" i="24"/>
  <c r="Q893" i="24"/>
  <c r="Q1010" i="24"/>
  <c r="V1039" i="24"/>
  <c r="R1358" i="24"/>
  <c r="S1126" i="24"/>
  <c r="Q1242" i="24"/>
  <c r="U922" i="24"/>
  <c r="T1387" i="24"/>
  <c r="R1068" i="24"/>
  <c r="U1039" i="24"/>
  <c r="R1039" i="24"/>
  <c r="V951" i="24"/>
  <c r="R863" i="24"/>
  <c r="U1213" i="24"/>
  <c r="Q1445" i="24"/>
  <c r="U1474" i="24"/>
  <c r="R922" i="24"/>
  <c r="U893" i="24"/>
  <c r="Q1271" i="24"/>
  <c r="Q1068" i="24"/>
  <c r="T863" i="24"/>
  <c r="T1039" i="24"/>
  <c r="U1126" i="24"/>
  <c r="U1010" i="24"/>
  <c r="T1271" i="24"/>
  <c r="R893" i="24"/>
  <c r="S1068" i="24"/>
  <c r="S1184" i="24"/>
  <c r="R1126" i="24"/>
  <c r="V1184" i="24"/>
  <c r="V980" i="24"/>
  <c r="Q1387" i="24"/>
  <c r="S1213" i="24"/>
  <c r="T1097" i="24"/>
  <c r="T1416" i="24"/>
  <c r="S1242" i="24"/>
  <c r="Q1155" i="24"/>
  <c r="V1300" i="24"/>
  <c r="Q863" i="24"/>
  <c r="T1329" i="24"/>
  <c r="T922" i="24"/>
  <c r="S980" i="24"/>
  <c r="V1126" i="24"/>
  <c r="Q980" i="24"/>
  <c r="T1126" i="24"/>
  <c r="Q1097" i="24"/>
  <c r="R1213" i="24"/>
  <c r="R1155" i="24"/>
  <c r="V1416" i="24"/>
  <c r="U951" i="24"/>
  <c r="V1358" i="24"/>
  <c r="T1445" i="24"/>
  <c r="T1155" i="24"/>
  <c r="R980" i="24"/>
  <c r="V1097" i="24"/>
  <c r="T1242" i="24"/>
  <c r="R1184" i="24"/>
  <c r="S1474" i="24"/>
  <c r="T951" i="24"/>
  <c r="U863" i="24"/>
  <c r="Q1329" i="24"/>
  <c r="S922" i="24"/>
  <c r="T893" i="24"/>
  <c r="S1271" i="24"/>
  <c r="U1184" i="24"/>
  <c r="U1155" i="24"/>
  <c r="S1416" i="24"/>
  <c r="V893" i="24"/>
  <c r="T1474" i="24"/>
  <c r="S1300" i="24"/>
  <c r="T1358" i="24"/>
  <c r="U980" i="24"/>
  <c r="R1329" i="24"/>
  <c r="T834" i="24"/>
  <c r="Q1474" i="24"/>
  <c r="U1097" i="24"/>
  <c r="V1242" i="24"/>
  <c r="V1068" i="24"/>
  <c r="T980" i="24"/>
  <c r="R1097" i="24"/>
  <c r="T1184" i="24"/>
  <c r="U1068" i="24"/>
  <c r="R1445" i="24"/>
  <c r="T1300" i="24"/>
  <c r="S863" i="24"/>
  <c r="S1358" i="24"/>
  <c r="Q1126" i="24"/>
  <c r="R834" i="24"/>
  <c r="U1445" i="24"/>
  <c r="T1213" i="24"/>
  <c r="S1329" i="24"/>
  <c r="T1010" i="24"/>
  <c r="V1155" i="24"/>
  <c r="S1387" i="24"/>
  <c r="S834" i="24"/>
  <c r="V1445" i="24"/>
  <c r="V922" i="24"/>
  <c r="Q1300" i="24"/>
  <c r="R1271" i="24"/>
  <c r="Q1184" i="24"/>
  <c r="V1213" i="24"/>
  <c r="V1010" i="24"/>
  <c r="Q922" i="24"/>
  <c r="S1039" i="24"/>
  <c r="R1242" i="24"/>
  <c r="V1271" i="24"/>
  <c r="V863" i="24"/>
  <c r="T1068" i="24"/>
  <c r="V1387" i="24"/>
  <c r="U1271" i="24"/>
  <c r="R1300" i="24"/>
  <c r="S1155" i="24"/>
  <c r="U1300" i="24"/>
  <c r="U1358" i="24"/>
  <c r="S893" i="24"/>
  <c r="R951" i="24"/>
  <c r="R1010" i="24"/>
  <c r="U1417" i="24"/>
  <c r="V864" i="24"/>
  <c r="R952" i="24"/>
  <c r="V1359" i="24"/>
  <c r="S1156" i="24"/>
  <c r="T1011" i="24"/>
  <c r="V1040" i="24"/>
  <c r="Q1040" i="24"/>
  <c r="Q1417" i="24"/>
  <c r="S1417" i="24"/>
  <c r="S894" i="24"/>
  <c r="R1011" i="24"/>
  <c r="S1098" i="24"/>
  <c r="R1417" i="24"/>
  <c r="U1127" i="24"/>
  <c r="V1011" i="24"/>
  <c r="Q1272" i="24"/>
  <c r="U864" i="24"/>
  <c r="R1475" i="24"/>
  <c r="V894" i="24"/>
  <c r="T1301" i="24"/>
  <c r="R1069" i="24"/>
  <c r="U1156" i="24"/>
  <c r="T1040" i="24"/>
  <c r="V1417" i="24"/>
  <c r="Q1185" i="24"/>
  <c r="S1330" i="24"/>
  <c r="V1243" i="24"/>
  <c r="Q1214" i="24"/>
  <c r="S1446" i="24"/>
  <c r="T923" i="24"/>
  <c r="V952" i="24"/>
  <c r="U1011" i="24"/>
  <c r="R1098" i="24"/>
  <c r="R1301" i="24"/>
  <c r="Q981" i="24"/>
  <c r="T1243" i="24"/>
  <c r="S923" i="24"/>
  <c r="T1417" i="24"/>
  <c r="T864" i="24"/>
  <c r="T1330" i="24"/>
  <c r="S1272" i="24"/>
  <c r="S952" i="24"/>
  <c r="V1301" i="24"/>
  <c r="U1301" i="24"/>
  <c r="Q1011" i="24"/>
  <c r="Q894" i="24"/>
  <c r="U1475" i="24"/>
  <c r="R923" i="24"/>
  <c r="U1243" i="24"/>
  <c r="Q1156" i="24"/>
  <c r="R1243" i="24"/>
  <c r="U1069" i="24"/>
  <c r="T1388" i="24"/>
  <c r="S1301" i="24"/>
  <c r="U1040" i="24"/>
  <c r="U1214" i="24"/>
  <c r="S1243" i="24"/>
  <c r="T1185" i="24"/>
  <c r="Q952" i="24"/>
  <c r="V1127" i="24"/>
  <c r="U923" i="24"/>
  <c r="S1214" i="24"/>
  <c r="V1475" i="24"/>
  <c r="Q923" i="24"/>
  <c r="S1011" i="24"/>
  <c r="S1359" i="24"/>
  <c r="T1214" i="24"/>
  <c r="U1330" i="24"/>
  <c r="T1098" i="24"/>
  <c r="R864" i="24"/>
  <c r="T981" i="24"/>
  <c r="V1069" i="24"/>
  <c r="Q1301" i="24"/>
  <c r="U981" i="24"/>
  <c r="S1127" i="24"/>
  <c r="Q1127" i="24"/>
  <c r="Q864" i="24"/>
  <c r="V1214" i="24"/>
  <c r="Q1069" i="24"/>
  <c r="T1127" i="24"/>
  <c r="T952" i="24"/>
  <c r="S1185" i="24"/>
  <c r="T1069" i="24"/>
  <c r="T1272" i="24"/>
  <c r="R1446" i="24"/>
  <c r="Q1388" i="24"/>
  <c r="V923" i="24"/>
  <c r="R1040" i="24"/>
  <c r="T1475" i="24"/>
  <c r="V1330" i="24"/>
  <c r="R1214" i="24"/>
  <c r="T1156" i="24"/>
  <c r="R1272" i="24"/>
  <c r="V1185" i="24"/>
  <c r="U894" i="24"/>
  <c r="T1446" i="24"/>
  <c r="R1330" i="24"/>
  <c r="R1185" i="24"/>
  <c r="U1098" i="24"/>
  <c r="V981" i="24"/>
  <c r="R1127" i="24"/>
  <c r="V1446" i="24"/>
  <c r="Q1098" i="24"/>
  <c r="U1388" i="24"/>
  <c r="U1359" i="24"/>
  <c r="R1156" i="24"/>
  <c r="S1388" i="24"/>
  <c r="R981" i="24"/>
  <c r="U1185" i="24"/>
  <c r="Q1243" i="24"/>
  <c r="Q1446" i="24"/>
  <c r="S1475" i="24"/>
  <c r="U1272" i="24"/>
  <c r="S864" i="24"/>
  <c r="V1098" i="24"/>
  <c r="S1040" i="24"/>
  <c r="V1272" i="24"/>
  <c r="U952" i="24"/>
  <c r="T1359" i="24"/>
  <c r="R1388" i="24"/>
  <c r="Q1475" i="24"/>
  <c r="S981" i="24"/>
  <c r="R894" i="24"/>
  <c r="T894" i="24"/>
  <c r="V1156" i="24"/>
  <c r="U1446" i="24"/>
  <c r="Q1359" i="24"/>
  <c r="Q1330" i="24"/>
  <c r="V1388" i="24"/>
  <c r="R1447" i="24"/>
  <c r="V1157" i="24"/>
  <c r="T1418" i="24"/>
  <c r="V1447" i="24"/>
  <c r="R1302" i="24"/>
  <c r="U1244" i="24"/>
  <c r="U1389" i="24"/>
  <c r="S1099" i="24"/>
  <c r="Q1070" i="24"/>
  <c r="S1418" i="24"/>
  <c r="Q1157" i="24"/>
  <c r="S1476" i="24"/>
  <c r="R953" i="24"/>
  <c r="T953" i="24"/>
  <c r="S1069" i="24"/>
  <c r="Q924" i="24"/>
  <c r="Q1041" i="24"/>
  <c r="T1331" i="24"/>
  <c r="R1070" i="24"/>
  <c r="R1244" i="24"/>
  <c r="Q1302" i="24"/>
  <c r="V953" i="24"/>
  <c r="V895" i="24"/>
  <c r="S1041" i="24"/>
  <c r="Q1360" i="24"/>
  <c r="R1476" i="24"/>
  <c r="U1128" i="24"/>
  <c r="V1476" i="24"/>
  <c r="Q1273" i="24"/>
  <c r="V924" i="24"/>
  <c r="T1302" i="24"/>
  <c r="S1389" i="24"/>
  <c r="T924" i="24"/>
  <c r="U1331" i="24"/>
  <c r="T1128" i="24"/>
  <c r="Q1418" i="24"/>
  <c r="U1099" i="24"/>
  <c r="R1128" i="24"/>
  <c r="S1012" i="24"/>
  <c r="Q895" i="24"/>
  <c r="S1186" i="24"/>
  <c r="U982" i="24"/>
  <c r="S1447" i="24"/>
  <c r="U1070" i="24"/>
  <c r="T1157" i="24"/>
  <c r="Q1389" i="24"/>
  <c r="T1360" i="24"/>
  <c r="S1128" i="24"/>
  <c r="T1070" i="24"/>
  <c r="R1012" i="24"/>
  <c r="R1389" i="24"/>
  <c r="Q1244" i="24"/>
  <c r="R1418" i="24"/>
  <c r="R1099" i="24"/>
  <c r="V1099" i="24"/>
  <c r="V1418" i="24"/>
  <c r="U1215" i="24"/>
  <c r="S1215" i="24"/>
  <c r="R1215" i="24"/>
  <c r="S895" i="24"/>
  <c r="V1070" i="24"/>
  <c r="T1215" i="24"/>
  <c r="U924" i="24"/>
  <c r="U1302" i="24"/>
  <c r="V982" i="24"/>
  <c r="R1273" i="24"/>
  <c r="R1331" i="24"/>
  <c r="Q1476" i="24"/>
  <c r="T982" i="24"/>
  <c r="T1099" i="24"/>
  <c r="V1215" i="24"/>
  <c r="V1128" i="24"/>
  <c r="V1302" i="24"/>
  <c r="T1041" i="24"/>
  <c r="V1273" i="24"/>
  <c r="S982" i="24"/>
  <c r="V1331" i="24"/>
  <c r="R1359" i="24"/>
  <c r="U1186" i="24"/>
  <c r="T1186" i="24"/>
  <c r="S1360" i="24"/>
  <c r="R924" i="24"/>
  <c r="U1418" i="24"/>
  <c r="Q1099" i="24"/>
  <c r="T1244" i="24"/>
  <c r="V1244" i="24"/>
  <c r="Q1215" i="24"/>
  <c r="S1273" i="24"/>
  <c r="S1302" i="24"/>
  <c r="R1157" i="24"/>
  <c r="T895" i="24"/>
  <c r="V1186" i="24"/>
  <c r="Q1447" i="24"/>
  <c r="S1244" i="24"/>
  <c r="Q1128" i="24"/>
  <c r="S1157" i="24"/>
  <c r="R1303" i="24"/>
  <c r="U1157" i="24"/>
  <c r="R1186" i="24"/>
  <c r="S1331" i="24"/>
  <c r="T1012" i="24"/>
  <c r="R982" i="24"/>
  <c r="Q1331" i="24"/>
  <c r="U1041" i="24"/>
  <c r="U1476" i="24"/>
  <c r="S924" i="24"/>
  <c r="T1389" i="24"/>
  <c r="R1360" i="24"/>
  <c r="U1012" i="24"/>
  <c r="Q1012" i="24"/>
  <c r="S953" i="24"/>
  <c r="T1273" i="24"/>
  <c r="R895" i="24"/>
  <c r="V1389" i="24"/>
  <c r="S1070" i="24"/>
  <c r="Q982" i="24"/>
  <c r="V1012" i="24"/>
  <c r="U895" i="24"/>
  <c r="R1041" i="24"/>
  <c r="Q953" i="24"/>
  <c r="T1476" i="24"/>
  <c r="U1447" i="24"/>
  <c r="S1334" i="24"/>
  <c r="S1216" i="24"/>
  <c r="S1013" i="24"/>
  <c r="T1129" i="24"/>
  <c r="R1448" i="24"/>
  <c r="Q983" i="24"/>
  <c r="T1477" i="24"/>
  <c r="V1245" i="24"/>
  <c r="U1390" i="24"/>
  <c r="V954" i="24"/>
  <c r="U1187" i="24"/>
  <c r="U983" i="24"/>
  <c r="R1390" i="24"/>
  <c r="U1100" i="24"/>
  <c r="T1419" i="24"/>
  <c r="V1274" i="24"/>
  <c r="S1361" i="24"/>
  <c r="S1419" i="24"/>
  <c r="S1274" i="24"/>
  <c r="Q1216" i="24"/>
  <c r="V1303" i="24"/>
  <c r="Q1129" i="24"/>
  <c r="U1360" i="24"/>
  <c r="S1042" i="24"/>
  <c r="U1071" i="24"/>
  <c r="R1100" i="24"/>
  <c r="Q1042" i="24"/>
  <c r="S1477" i="24"/>
  <c r="Q1448" i="24"/>
  <c r="R1361" i="24"/>
  <c r="S1100" i="24"/>
  <c r="R1071" i="24"/>
  <c r="U1216" i="24"/>
  <c r="V1419" i="24"/>
  <c r="R1129" i="24"/>
  <c r="U1303" i="24"/>
  <c r="R983" i="24"/>
  <c r="Q1158" i="24"/>
  <c r="U1273" i="24"/>
  <c r="V1187" i="24"/>
  <c r="Q954" i="24"/>
  <c r="Q1419" i="24"/>
  <c r="T1071" i="24"/>
  <c r="V1360" i="24"/>
  <c r="T1216" i="24"/>
  <c r="V1390" i="24"/>
  <c r="V1448" i="24"/>
  <c r="S1245" i="24"/>
  <c r="S1071" i="24"/>
  <c r="U1274" i="24"/>
  <c r="V1332" i="24"/>
  <c r="V1158" i="24"/>
  <c r="Q1013" i="24"/>
  <c r="T1245" i="24"/>
  <c r="U1419" i="24"/>
  <c r="R1245" i="24"/>
  <c r="T954" i="24"/>
  <c r="Q1274" i="24"/>
  <c r="Q1187" i="24"/>
  <c r="V1129" i="24"/>
  <c r="T1361" i="24"/>
  <c r="T1332" i="24"/>
  <c r="R954" i="24"/>
  <c r="U1129" i="24"/>
  <c r="R1216" i="24"/>
  <c r="V1071" i="24"/>
  <c r="Q1071" i="24"/>
  <c r="R1332" i="24"/>
  <c r="Q1332" i="24"/>
  <c r="S1332" i="24"/>
  <c r="U954" i="24"/>
  <c r="U1477" i="24"/>
  <c r="Q1303" i="24"/>
  <c r="S1187" i="24"/>
  <c r="S1158" i="24"/>
  <c r="R1042" i="24"/>
  <c r="V1361" i="24"/>
  <c r="S1303" i="24"/>
  <c r="R1158" i="24"/>
  <c r="Q1186" i="24"/>
  <c r="T1187" i="24"/>
  <c r="S983" i="24"/>
  <c r="T1447" i="24"/>
  <c r="V1100" i="24"/>
  <c r="U1361" i="24"/>
  <c r="Q1245" i="24"/>
  <c r="Q1477" i="24"/>
  <c r="U1158" i="24"/>
  <c r="T1013" i="24"/>
  <c r="S1448" i="24"/>
  <c r="T1100" i="24"/>
  <c r="U1448" i="24"/>
  <c r="R1013" i="24"/>
  <c r="T983" i="24"/>
  <c r="V1042" i="24"/>
  <c r="V1041" i="24"/>
  <c r="U1332" i="24"/>
  <c r="Q1390" i="24"/>
  <c r="V1477" i="24"/>
  <c r="R1419" i="24"/>
  <c r="T1042" i="24"/>
  <c r="Q1361" i="24"/>
  <c r="Q1100" i="24"/>
  <c r="U1042" i="24"/>
  <c r="U1013" i="24"/>
  <c r="T1448" i="24"/>
  <c r="V1013" i="24"/>
  <c r="T1303" i="24"/>
  <c r="U953" i="24"/>
  <c r="T1158" i="24"/>
  <c r="S1129" i="24"/>
  <c r="S1390" i="24"/>
  <c r="R1274" i="24"/>
  <c r="S954" i="24"/>
  <c r="R1477" i="24"/>
  <c r="Q1478" i="24"/>
  <c r="R1333" i="24"/>
  <c r="V1391" i="24"/>
  <c r="T1014" i="24"/>
  <c r="V1043" i="24"/>
  <c r="Q1130" i="24"/>
  <c r="V1333" i="24"/>
  <c r="U1188" i="24"/>
  <c r="U984" i="24"/>
  <c r="U1159" i="24"/>
  <c r="V1304" i="24"/>
  <c r="S1188" i="24"/>
  <c r="T1333" i="24"/>
  <c r="R1043" i="24"/>
  <c r="U1478" i="24"/>
  <c r="V1014" i="24"/>
  <c r="V1188" i="24"/>
  <c r="U1043" i="24"/>
  <c r="V1478" i="24"/>
  <c r="Q1304" i="24"/>
  <c r="V1101" i="24"/>
  <c r="S1043" i="24"/>
  <c r="Q1188" i="24"/>
  <c r="T1362" i="24"/>
  <c r="R1187" i="24"/>
  <c r="T1420" i="24"/>
  <c r="V1362" i="24"/>
  <c r="V1246" i="24"/>
  <c r="S1420" i="24"/>
  <c r="Q1333" i="24"/>
  <c r="U1449" i="24"/>
  <c r="T1246" i="24"/>
  <c r="R1101" i="24"/>
  <c r="Q1014" i="24"/>
  <c r="R1246" i="24"/>
  <c r="U1362" i="24"/>
  <c r="V984" i="24"/>
  <c r="Q1391" i="24"/>
  <c r="U1275" i="24"/>
  <c r="R1188" i="24"/>
  <c r="R1014" i="24"/>
  <c r="S1304" i="24"/>
  <c r="Q1449" i="24"/>
  <c r="S1246" i="24"/>
  <c r="Q1159" i="24"/>
  <c r="U1101" i="24"/>
  <c r="T1478" i="24"/>
  <c r="V1159" i="24"/>
  <c r="S1217" i="24"/>
  <c r="T1390" i="24"/>
  <c r="R1420" i="24"/>
  <c r="V1130" i="24"/>
  <c r="R1391" i="24"/>
  <c r="Q1362" i="24"/>
  <c r="U1420" i="24"/>
  <c r="U1072" i="24"/>
  <c r="U1391" i="24"/>
  <c r="R984" i="24"/>
  <c r="V1217" i="24"/>
  <c r="R1478" i="24"/>
  <c r="T1217" i="24"/>
  <c r="S1014" i="24"/>
  <c r="T1275" i="24"/>
  <c r="V983" i="24"/>
  <c r="R1217" i="24"/>
  <c r="S1362" i="24"/>
  <c r="T1130" i="24"/>
  <c r="T1101" i="24"/>
  <c r="U1246" i="24"/>
  <c r="Q1420" i="24"/>
  <c r="T1304" i="24"/>
  <c r="R1449" i="24"/>
  <c r="U1333" i="24"/>
  <c r="V1449" i="24"/>
  <c r="Q1246" i="24"/>
  <c r="V1072" i="24"/>
  <c r="S984" i="24"/>
  <c r="S1072" i="24"/>
  <c r="T984" i="24"/>
  <c r="R1159" i="24"/>
  <c r="T1043" i="24"/>
  <c r="Q984" i="24"/>
  <c r="V1275" i="24"/>
  <c r="Q1043" i="24"/>
  <c r="T1072" i="24"/>
  <c r="R1304" i="24"/>
  <c r="S1333" i="24"/>
  <c r="U1304" i="24"/>
  <c r="Q1217" i="24"/>
  <c r="R1275" i="24"/>
  <c r="S1478" i="24"/>
  <c r="U1014" i="24"/>
  <c r="Q1275" i="24"/>
  <c r="R1072" i="24"/>
  <c r="Q1101" i="24"/>
  <c r="T1449" i="24"/>
  <c r="Q1072" i="24"/>
  <c r="V1216" i="24"/>
  <c r="V1420" i="24"/>
  <c r="S1391" i="24"/>
  <c r="R1130" i="24"/>
  <c r="U1130" i="24"/>
  <c r="S1101" i="24"/>
  <c r="S1449" i="24"/>
  <c r="S1130" i="24"/>
  <c r="T1391" i="24"/>
  <c r="S1159" i="24"/>
  <c r="T1159" i="24"/>
  <c r="U1217" i="24"/>
  <c r="R1362" i="24"/>
  <c r="S1275" i="24"/>
  <c r="U1245" i="24"/>
  <c r="T1274" i="24"/>
  <c r="T1188" i="24"/>
  <c r="V1481" i="24"/>
  <c r="V1160" i="24"/>
  <c r="U1073" i="24"/>
  <c r="T1218" i="24"/>
  <c r="Q1276" i="24"/>
  <c r="R1131" i="24"/>
  <c r="V1102" i="24"/>
  <c r="V1421" i="24"/>
  <c r="U1450" i="24"/>
  <c r="U1189" i="24"/>
  <c r="R1218" i="24"/>
  <c r="R1479" i="24"/>
  <c r="S1276" i="24"/>
  <c r="U1131" i="24"/>
  <c r="U1334" i="24"/>
  <c r="T1305" i="24"/>
  <c r="V1044" i="24"/>
  <c r="V1015" i="24"/>
  <c r="Q1450" i="24"/>
  <c r="U1276" i="24"/>
  <c r="S1131" i="24"/>
  <c r="S1392" i="24"/>
  <c r="S1363" i="24"/>
  <c r="S1247" i="24"/>
  <c r="U1218" i="24"/>
  <c r="S1160" i="24"/>
  <c r="Q1392" i="24"/>
  <c r="V1479" i="24"/>
  <c r="U1421" i="24"/>
  <c r="S1189" i="24"/>
  <c r="R1044" i="24"/>
  <c r="S1479" i="24"/>
  <c r="R1160" i="24"/>
  <c r="Q1334" i="24"/>
  <c r="U1305" i="24"/>
  <c r="S1421" i="24"/>
  <c r="Q1247" i="24"/>
  <c r="V1392" i="24"/>
  <c r="Q1015" i="24"/>
  <c r="R1073" i="24"/>
  <c r="S1102" i="24"/>
  <c r="V1247" i="24"/>
  <c r="T1421" i="24"/>
  <c r="Q1479" i="24"/>
  <c r="R1189" i="24"/>
  <c r="Q1363" i="24"/>
  <c r="U1392" i="24"/>
  <c r="R1276" i="24"/>
  <c r="U1247" i="24"/>
  <c r="U1015" i="24"/>
  <c r="Q1044" i="24"/>
  <c r="V1276" i="24"/>
  <c r="R1102" i="24"/>
  <c r="Q1131" i="24"/>
  <c r="V1073" i="24"/>
  <c r="T1247" i="24"/>
  <c r="T1450" i="24"/>
  <c r="U1044" i="24"/>
  <c r="R1392" i="24"/>
  <c r="V1450" i="24"/>
  <c r="V1189" i="24"/>
  <c r="R1015" i="24"/>
  <c r="Q1218" i="24"/>
  <c r="S1015" i="24"/>
  <c r="S1073" i="24"/>
  <c r="Q1189" i="24"/>
  <c r="T1044" i="24"/>
  <c r="Q1160" i="24"/>
  <c r="T1392" i="24"/>
  <c r="S1044" i="24"/>
  <c r="U1160" i="24"/>
  <c r="T1334" i="24"/>
  <c r="Q1073" i="24"/>
  <c r="R1450" i="24"/>
  <c r="Q1102" i="24"/>
  <c r="R1334" i="24"/>
  <c r="T1189" i="24"/>
  <c r="R1363" i="24"/>
  <c r="V1305" i="24"/>
  <c r="T1363" i="24"/>
  <c r="V1218" i="24"/>
  <c r="T1102" i="24"/>
  <c r="R1247" i="24"/>
  <c r="T1479" i="24"/>
  <c r="S1218" i="24"/>
  <c r="T1131" i="24"/>
  <c r="T1015" i="24"/>
  <c r="T1276" i="24"/>
  <c r="T1160" i="24"/>
  <c r="V1363" i="24"/>
  <c r="V1131" i="24"/>
  <c r="U1363" i="24"/>
  <c r="U1479" i="24"/>
  <c r="S1450" i="24"/>
  <c r="R1305" i="24"/>
  <c r="S1305" i="24"/>
  <c r="Q1421" i="24"/>
  <c r="R1421" i="24"/>
  <c r="V1334" i="24"/>
  <c r="U1102" i="24"/>
  <c r="T1073" i="24"/>
  <c r="Q1305" i="24"/>
  <c r="R1074" i="24"/>
  <c r="R1480" i="24"/>
  <c r="V1393" i="24"/>
  <c r="R1451" i="24"/>
  <c r="S1074" i="24"/>
  <c r="S1161" i="24"/>
  <c r="T1480" i="24"/>
  <c r="R1306" i="24"/>
  <c r="Q1103" i="24"/>
  <c r="U1219" i="24"/>
  <c r="S1277" i="24"/>
  <c r="Q1190" i="24"/>
  <c r="T1422" i="24"/>
  <c r="V1190" i="24"/>
  <c r="R1103" i="24"/>
  <c r="T1277" i="24"/>
  <c r="Q1335" i="24"/>
  <c r="R1132" i="24"/>
  <c r="V1480" i="24"/>
  <c r="Q1248" i="24"/>
  <c r="T1248" i="24"/>
  <c r="Q1161" i="24"/>
  <c r="U1451" i="24"/>
  <c r="R1277" i="24"/>
  <c r="V1219" i="24"/>
  <c r="U1248" i="24"/>
  <c r="R1190" i="24"/>
  <c r="R1161" i="24"/>
  <c r="T1335" i="24"/>
  <c r="T1074" i="24"/>
  <c r="U1190" i="24"/>
  <c r="T1393" i="24"/>
  <c r="V1451" i="24"/>
  <c r="S1306" i="24"/>
  <c r="U1132" i="24"/>
  <c r="S1132" i="24"/>
  <c r="R1393" i="24"/>
  <c r="Q1277" i="24"/>
  <c r="U1277" i="24"/>
  <c r="U1422" i="24"/>
  <c r="U1335" i="24"/>
  <c r="S1219" i="24"/>
  <c r="R1422" i="24"/>
  <c r="V1306" i="24"/>
  <c r="Q1480" i="24"/>
  <c r="R1335" i="24"/>
  <c r="Q1364" i="24"/>
  <c r="T1190" i="24"/>
  <c r="Q1393" i="24"/>
  <c r="R1364" i="24"/>
  <c r="Q1132" i="24"/>
  <c r="V1161" i="24"/>
  <c r="U1306" i="24"/>
  <c r="S1480" i="24"/>
  <c r="T1161" i="24"/>
  <c r="S1393" i="24"/>
  <c r="S1103" i="24"/>
  <c r="U1364" i="24"/>
  <c r="T1219" i="24"/>
  <c r="V1335" i="24"/>
  <c r="R1219" i="24"/>
  <c r="T1306" i="24"/>
  <c r="V1132" i="24"/>
  <c r="V1422" i="24"/>
  <c r="U1103" i="24"/>
  <c r="S1422" i="24"/>
  <c r="U1161" i="24"/>
  <c r="U1074" i="24"/>
  <c r="V1364" i="24"/>
  <c r="S1364" i="24"/>
  <c r="V1277" i="24"/>
  <c r="T1103" i="24"/>
  <c r="T1451" i="24"/>
  <c r="Q1219" i="24"/>
  <c r="Q1422" i="24"/>
  <c r="S1190" i="24"/>
  <c r="S1248" i="24"/>
  <c r="U1480" i="24"/>
  <c r="V1103" i="24"/>
  <c r="S1335" i="24"/>
  <c r="V1248" i="24"/>
  <c r="S1451" i="24"/>
  <c r="Q1074" i="24"/>
  <c r="Q1451" i="24"/>
  <c r="U1393" i="24"/>
  <c r="V1074" i="24"/>
  <c r="Q1306" i="24"/>
  <c r="R1248" i="24"/>
  <c r="T1364" i="24"/>
  <c r="T1132" i="24"/>
  <c r="R1193" i="24"/>
  <c r="T1133" i="24"/>
  <c r="R1394" i="24"/>
  <c r="R1162" i="24"/>
  <c r="U1423" i="24"/>
  <c r="Q1162" i="24"/>
  <c r="R1133" i="24"/>
  <c r="S1249" i="24"/>
  <c r="U1336" i="24"/>
  <c r="R1307" i="24"/>
  <c r="T1336" i="24"/>
  <c r="V1307" i="24"/>
  <c r="R1365" i="24"/>
  <c r="Q1133" i="24"/>
  <c r="V1249" i="24"/>
  <c r="R1481" i="24"/>
  <c r="Q1220" i="24"/>
  <c r="T1220" i="24"/>
  <c r="T1423" i="24"/>
  <c r="U1162" i="24"/>
  <c r="S1423" i="24"/>
  <c r="T1162" i="24"/>
  <c r="T1104" i="24"/>
  <c r="V1423" i="24"/>
  <c r="U1278" i="24"/>
  <c r="R1191" i="24"/>
  <c r="S1481" i="24"/>
  <c r="T1249" i="24"/>
  <c r="V1365" i="24"/>
  <c r="T1394" i="24"/>
  <c r="T1307" i="24"/>
  <c r="T1365" i="24"/>
  <c r="S1365" i="24"/>
  <c r="U1104" i="24"/>
  <c r="V1191" i="24"/>
  <c r="V1133" i="24"/>
  <c r="R1423" i="24"/>
  <c r="Q1278" i="24"/>
  <c r="S1307" i="24"/>
  <c r="Q1394" i="24"/>
  <c r="U1220" i="24"/>
  <c r="S1133" i="24"/>
  <c r="S1220" i="24"/>
  <c r="R1336" i="24"/>
  <c r="Q1249" i="24"/>
  <c r="V1104" i="24"/>
  <c r="V1162" i="24"/>
  <c r="Q1423" i="24"/>
  <c r="V1452" i="24"/>
  <c r="Q1191" i="24"/>
  <c r="Q1336" i="24"/>
  <c r="T1481" i="24"/>
  <c r="U1307" i="24"/>
  <c r="Q1452" i="24"/>
  <c r="Q1481" i="24"/>
  <c r="R1104" i="24"/>
  <c r="Q1365" i="24"/>
  <c r="U1191" i="24"/>
  <c r="R1278" i="24"/>
  <c r="V1394" i="24"/>
  <c r="S1162" i="24"/>
  <c r="U1452" i="24"/>
  <c r="S1278" i="24"/>
  <c r="Q1104" i="24"/>
  <c r="T1191" i="24"/>
  <c r="V1278" i="24"/>
  <c r="V1220" i="24"/>
  <c r="U1365" i="24"/>
  <c r="S1336" i="24"/>
  <c r="R1452" i="24"/>
  <c r="R1249" i="24"/>
  <c r="U1133" i="24"/>
  <c r="S1191" i="24"/>
  <c r="R1220" i="24"/>
  <c r="U1394" i="24"/>
  <c r="U1249" i="24"/>
  <c r="S1394" i="24"/>
  <c r="S1104" i="24"/>
  <c r="S1452" i="24"/>
  <c r="Q1307" i="24"/>
  <c r="T1278" i="24"/>
  <c r="T1452" i="24"/>
  <c r="U1481" i="24"/>
  <c r="V1336" i="24"/>
  <c r="V1482" i="24"/>
  <c r="T1337" i="24"/>
  <c r="V1366" i="24"/>
  <c r="Q1366" i="24"/>
  <c r="V1308" i="24"/>
  <c r="U1163" i="24"/>
  <c r="Q1192" i="24"/>
  <c r="S1279" i="24"/>
  <c r="S1424" i="24"/>
  <c r="V1424" i="24"/>
  <c r="Q1308" i="24"/>
  <c r="U1424" i="24"/>
  <c r="V1192" i="24"/>
  <c r="R1366" i="24"/>
  <c r="R1308" i="24"/>
  <c r="S1337" i="24"/>
  <c r="V1250" i="24"/>
  <c r="S1221" i="24"/>
  <c r="T1279" i="24"/>
  <c r="R1250" i="24"/>
  <c r="R1221" i="24"/>
  <c r="U1134" i="24"/>
  <c r="U1250" i="24"/>
  <c r="V1279" i="24"/>
  <c r="U1453" i="24"/>
  <c r="R1279" i="24"/>
  <c r="T1453" i="24"/>
  <c r="Q1337" i="24"/>
  <c r="V1221" i="24"/>
  <c r="Q1424" i="24"/>
  <c r="Q1395" i="24"/>
  <c r="S1192" i="24"/>
  <c r="U1482" i="24"/>
  <c r="T1482" i="24"/>
  <c r="R1192" i="24"/>
  <c r="U1279" i="24"/>
  <c r="T1424" i="24"/>
  <c r="T1250" i="24"/>
  <c r="V1395" i="24"/>
  <c r="R1482" i="24"/>
  <c r="Q1163" i="24"/>
  <c r="Q1221" i="24"/>
  <c r="S1395" i="24"/>
  <c r="U1395" i="24"/>
  <c r="T1134" i="24"/>
  <c r="T1192" i="24"/>
  <c r="R1134" i="24"/>
  <c r="Q1279" i="24"/>
  <c r="U1192" i="24"/>
  <c r="R1337" i="24"/>
  <c r="S1134" i="24"/>
  <c r="V1453" i="24"/>
  <c r="R1453" i="24"/>
  <c r="U1337" i="24"/>
  <c r="S1308" i="24"/>
  <c r="R1424" i="24"/>
  <c r="T1221" i="24"/>
  <c r="S1482" i="24"/>
  <c r="Q1250" i="24"/>
  <c r="V1134" i="24"/>
  <c r="U1366" i="24"/>
  <c r="T1395" i="24"/>
  <c r="U1221" i="24"/>
  <c r="U1308" i="24"/>
  <c r="T1308" i="24"/>
  <c r="R1395" i="24"/>
  <c r="Q1134" i="24"/>
  <c r="S1250" i="24"/>
  <c r="S1163" i="24"/>
  <c r="R1163" i="24"/>
  <c r="V1337" i="24"/>
  <c r="Q1482" i="24"/>
  <c r="S1453" i="24"/>
  <c r="T1163" i="24"/>
  <c r="Q1453" i="24"/>
  <c r="V1163" i="24"/>
  <c r="S1366" i="24"/>
  <c r="T1366" i="24"/>
  <c r="V1367" i="24"/>
  <c r="V1338" i="24"/>
  <c r="U1222" i="24"/>
  <c r="R1338" i="24"/>
  <c r="S1251" i="24"/>
  <c r="Q1454" i="24"/>
  <c r="R1309" i="24"/>
  <c r="Q1396" i="24"/>
  <c r="R1280" i="24"/>
  <c r="S1164" i="24"/>
  <c r="Q1309" i="24"/>
  <c r="T1396" i="24"/>
  <c r="U1367" i="24"/>
  <c r="S1396" i="24"/>
  <c r="U1338" i="24"/>
  <c r="S1425" i="24"/>
  <c r="S1309" i="24"/>
  <c r="U1193" i="24"/>
  <c r="Q1164" i="24"/>
  <c r="T1454" i="24"/>
  <c r="T1251" i="24"/>
  <c r="V1280" i="24"/>
  <c r="R1164" i="24"/>
  <c r="U1251" i="24"/>
  <c r="S1280" i="24"/>
  <c r="T1280" i="24"/>
  <c r="V1251" i="24"/>
  <c r="Q1425" i="24"/>
  <c r="U1454" i="24"/>
  <c r="V1222" i="24"/>
  <c r="R1425" i="24"/>
  <c r="T1425" i="24"/>
  <c r="U1280" i="24"/>
  <c r="V1425" i="24"/>
  <c r="T1338" i="24"/>
  <c r="T1309" i="24"/>
  <c r="U1309" i="24"/>
  <c r="Q1280" i="24"/>
  <c r="S1222" i="24"/>
  <c r="V1483" i="24"/>
  <c r="R1396" i="24"/>
  <c r="R1222" i="24"/>
  <c r="Q1251" i="24"/>
  <c r="V1164" i="24"/>
  <c r="V1396" i="24"/>
  <c r="T1483" i="24"/>
  <c r="Q1338" i="24"/>
  <c r="R1251" i="24"/>
  <c r="U1396" i="24"/>
  <c r="T1367" i="24"/>
  <c r="R1454" i="24"/>
  <c r="S1483" i="24"/>
  <c r="S1193" i="24"/>
  <c r="T1193" i="24"/>
  <c r="Q1483" i="24"/>
  <c r="S1338" i="24"/>
  <c r="R1483" i="24"/>
  <c r="V1309" i="24"/>
  <c r="S1367" i="24"/>
  <c r="U1425" i="24"/>
  <c r="U1164" i="24"/>
  <c r="T1222" i="24"/>
  <c r="U1483" i="24"/>
  <c r="V1193" i="24"/>
  <c r="Q1367" i="24"/>
  <c r="Q1193" i="24"/>
  <c r="Q1222" i="24"/>
  <c r="R1367" i="24"/>
  <c r="T1164" i="24"/>
  <c r="V1454" i="24"/>
  <c r="S1454" i="24"/>
  <c r="Q1397" i="24"/>
  <c r="R1339" i="24"/>
  <c r="Q1252" i="24"/>
  <c r="S1484" i="24"/>
  <c r="U1426" i="24"/>
  <c r="Q1426" i="24"/>
  <c r="R1223" i="24"/>
  <c r="R1397" i="24"/>
  <c r="Q1368" i="24"/>
  <c r="T1223" i="24"/>
  <c r="S1397" i="24"/>
  <c r="T1252" i="24"/>
  <c r="V1397" i="24"/>
  <c r="U1484" i="24"/>
  <c r="U1194" i="24"/>
  <c r="T1339" i="24"/>
  <c r="S1223" i="24"/>
  <c r="S1339" i="24"/>
  <c r="U1223" i="24"/>
  <c r="U1455" i="24"/>
  <c r="S1455" i="24"/>
  <c r="T1397" i="24"/>
  <c r="R1484" i="24"/>
  <c r="V1426" i="24"/>
  <c r="S1368" i="24"/>
  <c r="U1281" i="24"/>
  <c r="R1281" i="24"/>
  <c r="T1484" i="24"/>
  <c r="T1368" i="24"/>
  <c r="V1223" i="24"/>
  <c r="R1252" i="24"/>
  <c r="T1310" i="24"/>
  <c r="R1368" i="24"/>
  <c r="S1281" i="24"/>
  <c r="U1310" i="24"/>
  <c r="V1310" i="24"/>
  <c r="U1368" i="24"/>
  <c r="Q1484" i="24"/>
  <c r="V1455" i="24"/>
  <c r="U1397" i="24"/>
  <c r="T1281" i="24"/>
  <c r="R1455" i="24"/>
  <c r="S1310" i="24"/>
  <c r="T1194" i="24"/>
  <c r="R1194" i="24"/>
  <c r="T1426" i="24"/>
  <c r="S1252" i="24"/>
  <c r="T1455" i="24"/>
  <c r="V1368" i="24"/>
  <c r="U1252" i="24"/>
  <c r="V1339" i="24"/>
  <c r="Q1339" i="24"/>
  <c r="Q1223" i="24"/>
  <c r="S1426" i="24"/>
  <c r="V1484" i="24"/>
  <c r="V1281" i="24"/>
  <c r="V1194" i="24"/>
  <c r="R1426" i="24"/>
  <c r="V1252" i="24"/>
  <c r="Q1194" i="24"/>
  <c r="Q1310" i="24"/>
  <c r="Q1455" i="24"/>
  <c r="S1194" i="24"/>
  <c r="Q1281" i="24"/>
  <c r="R1310" i="24"/>
  <c r="U1339" i="24"/>
  <c r="Q1340" i="24"/>
  <c r="S1398" i="24"/>
  <c r="Q1224" i="24"/>
  <c r="R1311" i="24"/>
  <c r="R1369" i="24"/>
  <c r="U1311" i="24"/>
  <c r="T1485" i="24"/>
  <c r="S1456" i="24"/>
  <c r="Q1282" i="24"/>
  <c r="R1282" i="24"/>
  <c r="V1224" i="24"/>
  <c r="Q1456" i="24"/>
  <c r="V1282" i="24"/>
  <c r="S1427" i="24"/>
  <c r="S1224" i="24"/>
  <c r="Q1369" i="24"/>
  <c r="S1340" i="24"/>
  <c r="S1282" i="24"/>
  <c r="U1282" i="24"/>
  <c r="U1224" i="24"/>
  <c r="V1369" i="24"/>
  <c r="R1427" i="24"/>
  <c r="T1340" i="24"/>
  <c r="R1485" i="24"/>
  <c r="Q1485" i="24"/>
  <c r="T1224" i="24"/>
  <c r="V1253" i="24"/>
  <c r="U1456" i="24"/>
  <c r="R1398" i="24"/>
  <c r="U1485" i="24"/>
  <c r="T1398" i="24"/>
  <c r="U1427" i="24"/>
  <c r="V1340" i="24"/>
  <c r="U1398" i="24"/>
  <c r="T1253" i="24"/>
  <c r="R1456" i="24"/>
  <c r="V1456" i="24"/>
  <c r="U1369" i="24"/>
  <c r="T1369" i="24"/>
  <c r="T1456" i="24"/>
  <c r="U1253" i="24"/>
  <c r="V1398" i="24"/>
  <c r="R1253" i="24"/>
  <c r="S1485" i="24"/>
  <c r="Q1427" i="24"/>
  <c r="V1311" i="24"/>
  <c r="U1340" i="24"/>
  <c r="T1282" i="24"/>
  <c r="R1224" i="24"/>
  <c r="V1485" i="24"/>
  <c r="Q1311" i="24"/>
  <c r="R1340" i="24"/>
  <c r="T1427" i="24"/>
  <c r="Q1398" i="24"/>
  <c r="T1311" i="24"/>
  <c r="V1427" i="24"/>
  <c r="S1311" i="24"/>
  <c r="S1369" i="24"/>
  <c r="Q1253" i="24"/>
  <c r="S1253" i="24"/>
  <c r="S1457" i="24"/>
  <c r="R1370" i="24"/>
  <c r="U1312" i="24"/>
  <c r="T1341" i="24"/>
  <c r="T1312" i="24"/>
  <c r="Q1283" i="24"/>
  <c r="S1486" i="24"/>
  <c r="Q1399" i="24"/>
  <c r="Q1370" i="24"/>
  <c r="T1486" i="24"/>
  <c r="V1283" i="24"/>
  <c r="V1457" i="24"/>
  <c r="U1370" i="24"/>
  <c r="R1312" i="24"/>
  <c r="T1428" i="24"/>
  <c r="S1370" i="24"/>
  <c r="V1312" i="24"/>
  <c r="S1399" i="24"/>
  <c r="U1399" i="24"/>
  <c r="R1428" i="24"/>
  <c r="T1370" i="24"/>
  <c r="T1399" i="24"/>
  <c r="R1341" i="24"/>
  <c r="U1486" i="24"/>
  <c r="T1283" i="24"/>
  <c r="S1283" i="24"/>
  <c r="U1457" i="24"/>
  <c r="R1283" i="24"/>
  <c r="S1341" i="24"/>
  <c r="V1486" i="24"/>
  <c r="V1341" i="24"/>
  <c r="T1457" i="24"/>
  <c r="R1457" i="24"/>
  <c r="Q1312" i="24"/>
  <c r="R1399" i="24"/>
  <c r="U1283" i="24"/>
  <c r="R1486" i="24"/>
  <c r="U1428" i="24"/>
  <c r="V1399" i="24"/>
  <c r="U1341" i="24"/>
  <c r="S1312" i="24"/>
  <c r="Q1428" i="24"/>
  <c r="Q1486" i="24"/>
  <c r="Q1457" i="24"/>
  <c r="Q1341" i="24"/>
  <c r="V1428" i="24"/>
  <c r="V1370" i="24"/>
  <c r="S1428" i="24"/>
  <c r="V1342" i="24"/>
  <c r="Q1487" i="24"/>
  <c r="V1313" i="24"/>
  <c r="U1371" i="24"/>
  <c r="R1429" i="24"/>
  <c r="U1458" i="24"/>
  <c r="U1313" i="24"/>
  <c r="Q1342" i="24"/>
  <c r="U1429" i="24"/>
  <c r="S1487" i="24"/>
  <c r="S1371" i="24"/>
  <c r="R1487" i="24"/>
  <c r="S1429" i="24"/>
  <c r="R1458" i="24"/>
  <c r="R1400" i="24"/>
  <c r="Q1400" i="24"/>
  <c r="R1342" i="24"/>
  <c r="S1313" i="24"/>
  <c r="Q1371" i="24"/>
  <c r="U1487" i="24"/>
  <c r="U1400" i="24"/>
  <c r="V1400" i="24"/>
  <c r="Q1313" i="24"/>
  <c r="S1458" i="24"/>
  <c r="T1313" i="24"/>
  <c r="T1342" i="24"/>
  <c r="T1371" i="24"/>
  <c r="V1487" i="24"/>
  <c r="R1371" i="24"/>
  <c r="V1371" i="24"/>
  <c r="S1342" i="24"/>
  <c r="V1458" i="24"/>
  <c r="S1400" i="24"/>
  <c r="T1458" i="24"/>
  <c r="T1400" i="24"/>
  <c r="Q1458" i="24"/>
  <c r="T1487" i="24"/>
  <c r="V1429" i="24"/>
  <c r="R1313" i="24"/>
  <c r="Q1429" i="24"/>
  <c r="U1342" i="24"/>
  <c r="T1429" i="24"/>
  <c r="S1343" i="24"/>
  <c r="S1459" i="24"/>
  <c r="T1372" i="24"/>
  <c r="Q1372" i="24"/>
  <c r="V1430" i="24"/>
  <c r="V1372" i="24"/>
  <c r="S1488" i="24"/>
  <c r="T1430" i="24"/>
  <c r="T1488" i="24"/>
  <c r="V1488" i="24"/>
  <c r="V1459" i="24"/>
  <c r="U1401" i="24"/>
  <c r="U1488" i="24"/>
  <c r="R1488" i="24"/>
  <c r="S1430" i="24"/>
  <c r="S1372" i="24"/>
  <c r="U1430" i="24"/>
  <c r="S1401" i="24"/>
  <c r="Q1343" i="24"/>
  <c r="V1343" i="24"/>
  <c r="T1343" i="24"/>
  <c r="Q1401" i="24"/>
  <c r="T1459" i="24"/>
  <c r="U1372" i="24"/>
  <c r="R1459" i="24"/>
  <c r="V1401" i="24"/>
  <c r="Q1459" i="24"/>
  <c r="U1343" i="24"/>
  <c r="R1343" i="24"/>
  <c r="R1430" i="24"/>
  <c r="R1401" i="24"/>
  <c r="R1372" i="24"/>
  <c r="U1459" i="24"/>
  <c r="Q1430" i="24"/>
  <c r="Q1488" i="24"/>
  <c r="T1401" i="24"/>
  <c r="R1433" i="24"/>
  <c r="V1431" i="24"/>
  <c r="U1489" i="24"/>
  <c r="Q1489" i="24"/>
  <c r="T1402" i="24"/>
  <c r="R1489" i="24"/>
  <c r="S1489" i="24"/>
  <c r="R1373" i="24"/>
  <c r="V1373" i="24"/>
  <c r="U1373" i="24"/>
  <c r="Q1373" i="24"/>
  <c r="V1402" i="24"/>
  <c r="S1431" i="24"/>
  <c r="Q1402" i="24"/>
  <c r="V1489" i="24"/>
  <c r="U1402" i="24"/>
  <c r="T1460" i="24"/>
  <c r="T1373" i="24"/>
  <c r="S1373" i="24"/>
  <c r="T1431" i="24"/>
  <c r="U1431" i="24"/>
  <c r="S1460" i="24"/>
  <c r="R1460" i="24"/>
  <c r="R1402" i="24"/>
  <c r="R1431" i="24"/>
  <c r="V1460" i="24"/>
  <c r="T1490" i="24"/>
  <c r="R1432" i="24"/>
  <c r="T1489" i="24"/>
  <c r="S1402" i="24"/>
  <c r="S1403" i="24"/>
  <c r="Q1490" i="24"/>
  <c r="U1432" i="24"/>
  <c r="Q1460" i="24"/>
  <c r="T1432" i="24"/>
  <c r="S1461" i="24"/>
  <c r="Q1431" i="24"/>
  <c r="V1403" i="24"/>
  <c r="U1460" i="24"/>
  <c r="V1432" i="24"/>
  <c r="V1461" i="24"/>
  <c r="R1490" i="24"/>
  <c r="T1461" i="24"/>
  <c r="U1461" i="24"/>
  <c r="T1403" i="24"/>
  <c r="Q1461" i="24"/>
  <c r="S1490" i="24"/>
  <c r="Q1432" i="24"/>
  <c r="S1432" i="24"/>
  <c r="V1490" i="24"/>
  <c r="V1433" i="24"/>
  <c r="V1462" i="24"/>
  <c r="U1433" i="24"/>
  <c r="U1462" i="24"/>
  <c r="T1462" i="24"/>
  <c r="V1491" i="24"/>
  <c r="S1491" i="24"/>
  <c r="S1462" i="24"/>
  <c r="T1433" i="24"/>
  <c r="R1492" i="24"/>
  <c r="V1463" i="24"/>
  <c r="U1490" i="24"/>
  <c r="T1463" i="24"/>
  <c r="S1493" i="24"/>
  <c r="R1462" i="24"/>
  <c r="Q1464" i="24"/>
  <c r="T1491" i="24"/>
  <c r="V1492" i="24"/>
  <c r="U1463" i="24"/>
  <c r="Q1493" i="24"/>
  <c r="T1492" i="24"/>
  <c r="S1492" i="24"/>
  <c r="U1491" i="24"/>
  <c r="U1493" i="24"/>
  <c r="Q1492" i="24"/>
  <c r="O1497" i="25"/>
  <c r="S1497" i="25" s="1"/>
  <c r="W1494" i="24"/>
  <c r="Y1494" i="24"/>
  <c r="Z1498" i="24"/>
  <c r="O1498" i="25"/>
  <c r="S1498" i="25" s="1"/>
  <c r="O1496" i="25"/>
  <c r="S1496" i="25" s="1"/>
  <c r="W1441" i="24"/>
  <c r="Y1499" i="24"/>
  <c r="Z1499" i="24"/>
  <c r="Y1496" i="24"/>
  <c r="Z1496" i="24"/>
  <c r="G1500" i="25"/>
  <c r="I1500" i="24" s="1"/>
  <c r="X1500" i="24" s="1"/>
  <c r="F1500" i="24"/>
  <c r="M1500" i="25"/>
  <c r="O1500" i="24" s="1"/>
  <c r="K1500" i="25"/>
  <c r="M1500" i="24" s="1"/>
  <c r="E1500" i="25"/>
  <c r="G1500" i="24" s="1"/>
  <c r="L1500" i="25"/>
  <c r="N1500" i="24" s="1"/>
  <c r="I1500" i="25"/>
  <c r="K1500" i="24" s="1"/>
  <c r="F1500" i="25"/>
  <c r="J1500" i="25"/>
  <c r="L1500" i="24" s="1"/>
  <c r="H1500" i="25"/>
  <c r="J1500" i="24" s="1"/>
  <c r="Y1470" i="24"/>
  <c r="Z1470" i="24"/>
  <c r="H1493" i="24"/>
  <c r="W1470" i="24"/>
  <c r="Y1497" i="24"/>
  <c r="Z1497" i="24"/>
  <c r="O1441" i="25"/>
  <c r="S1441" i="25" s="1"/>
  <c r="M1441" i="24"/>
  <c r="D1501" i="25"/>
  <c r="G1202" i="25"/>
  <c r="I1202" i="24" s="1"/>
  <c r="X1202" i="24" s="1"/>
  <c r="K1202" i="25"/>
  <c r="M1202" i="24" s="1"/>
  <c r="L1203" i="25"/>
  <c r="N1203" i="24" s="1"/>
  <c r="F1202" i="25"/>
  <c r="L1202" i="25"/>
  <c r="N1202" i="24" s="1"/>
  <c r="L1232" i="25"/>
  <c r="N1232" i="24" s="1"/>
  <c r="H1202" i="25"/>
  <c r="J1202" i="24" s="1"/>
  <c r="E1202" i="25"/>
  <c r="G1202" i="24" s="1"/>
  <c r="J1202" i="25"/>
  <c r="L1202" i="24" s="1"/>
  <c r="H1203" i="25"/>
  <c r="J1203" i="24" s="1"/>
  <c r="I1232" i="25"/>
  <c r="K1232" i="24" s="1"/>
  <c r="E1232" i="25"/>
  <c r="G1232" i="24" s="1"/>
  <c r="K1232" i="25"/>
  <c r="M1232" i="24" s="1"/>
  <c r="F1232" i="25"/>
  <c r="H1232" i="24" s="1"/>
  <c r="J1232" i="25"/>
  <c r="L1232" i="24" s="1"/>
  <c r="I1202" i="25"/>
  <c r="K1202" i="24" s="1"/>
  <c r="E1203" i="25"/>
  <c r="G1203" i="24" s="1"/>
  <c r="I1203" i="25"/>
  <c r="K1203" i="24" s="1"/>
  <c r="M1232" i="25"/>
  <c r="O1232" i="24" s="1"/>
  <c r="F1203" i="25"/>
  <c r="J1203" i="25"/>
  <c r="L1203" i="24" s="1"/>
  <c r="H1232" i="25"/>
  <c r="L1233" i="25"/>
  <c r="N1233" i="24" s="1"/>
  <c r="K1203" i="25"/>
  <c r="M1203" i="24" s="1"/>
  <c r="L1204" i="25"/>
  <c r="N1204" i="24" s="1"/>
  <c r="M1203" i="25"/>
  <c r="O1203" i="24" s="1"/>
  <c r="H1204" i="25"/>
  <c r="J1204" i="24" s="1"/>
  <c r="L1263" i="25"/>
  <c r="N1263" i="24" s="1"/>
  <c r="F1233" i="25"/>
  <c r="H1233" i="24" s="1"/>
  <c r="K1262" i="25"/>
  <c r="M1262" i="24" s="1"/>
  <c r="G1203" i="25"/>
  <c r="I1203" i="24" s="1"/>
  <c r="X1203" i="24" s="1"/>
  <c r="G1232" i="25"/>
  <c r="I1232" i="24" s="1"/>
  <c r="X1232" i="24" s="1"/>
  <c r="H1233" i="25"/>
  <c r="J1233" i="24" s="1"/>
  <c r="K1204" i="25"/>
  <c r="M1204" i="24" s="1"/>
  <c r="G1204" i="25"/>
  <c r="I1204" i="24" s="1"/>
  <c r="X1204" i="24" s="1"/>
  <c r="M1233" i="25"/>
  <c r="O1233" i="24" s="1"/>
  <c r="J1204" i="25"/>
  <c r="L1204" i="24" s="1"/>
  <c r="F1262" i="25"/>
  <c r="F1204" i="25"/>
  <c r="L1234" i="25"/>
  <c r="N1234" i="24" s="1"/>
  <c r="M1202" i="25"/>
  <c r="O1202" i="24" s="1"/>
  <c r="M1204" i="25"/>
  <c r="O1204" i="24" s="1"/>
  <c r="J1262" i="25"/>
  <c r="L1262" i="24" s="1"/>
  <c r="H1262" i="25"/>
  <c r="J1262" i="24" s="1"/>
  <c r="I1262" i="25"/>
  <c r="K1262" i="24" s="1"/>
  <c r="G1262" i="25"/>
  <c r="I1262" i="24" s="1"/>
  <c r="X1262" i="24" s="1"/>
  <c r="K1233" i="25"/>
  <c r="M1262" i="25"/>
  <c r="O1262" i="24" s="1"/>
  <c r="I1233" i="25"/>
  <c r="K1233" i="24" s="1"/>
  <c r="L1262" i="25"/>
  <c r="N1262" i="24" s="1"/>
  <c r="G1233" i="25"/>
  <c r="I1233" i="24" s="1"/>
  <c r="X1233" i="24" s="1"/>
  <c r="E1204" i="25"/>
  <c r="G1204" i="24" s="1"/>
  <c r="J1233" i="25"/>
  <c r="L1233" i="24" s="1"/>
  <c r="F1206" i="25"/>
  <c r="H1206" i="24" s="1"/>
  <c r="G1234" i="25"/>
  <c r="I1234" i="24" s="1"/>
  <c r="X1234" i="24" s="1"/>
  <c r="J1205" i="25"/>
  <c r="L1205" i="24" s="1"/>
  <c r="K1292" i="25"/>
  <c r="M1292" i="24" s="1"/>
  <c r="G1292" i="25"/>
  <c r="I1292" i="24" s="1"/>
  <c r="X1292" i="24" s="1"/>
  <c r="K1234" i="25"/>
  <c r="K1205" i="25"/>
  <c r="M1205" i="24" s="1"/>
  <c r="H1263" i="25"/>
  <c r="J1263" i="24" s="1"/>
  <c r="L1293" i="25"/>
  <c r="N1293" i="24" s="1"/>
  <c r="F1234" i="25"/>
  <c r="H1234" i="24" s="1"/>
  <c r="H1292" i="25"/>
  <c r="J1292" i="24" s="1"/>
  <c r="G1263" i="25"/>
  <c r="I1263" i="24" s="1"/>
  <c r="X1263" i="24" s="1"/>
  <c r="I1263" i="25"/>
  <c r="K1263" i="24" s="1"/>
  <c r="L1205" i="25"/>
  <c r="N1205" i="24" s="1"/>
  <c r="I1234" i="25"/>
  <c r="K1234" i="24" s="1"/>
  <c r="J1263" i="25"/>
  <c r="L1263" i="24" s="1"/>
  <c r="L1206" i="25"/>
  <c r="N1206" i="24" s="1"/>
  <c r="F1263" i="25"/>
  <c r="I1204" i="25"/>
  <c r="K1204" i="24" s="1"/>
  <c r="E1263" i="25"/>
  <c r="G1263" i="24" s="1"/>
  <c r="L1292" i="25"/>
  <c r="N1292" i="24" s="1"/>
  <c r="H1205" i="25"/>
  <c r="J1205" i="24" s="1"/>
  <c r="E1262" i="25"/>
  <c r="G1262" i="24" s="1"/>
  <c r="E1292" i="25"/>
  <c r="G1292" i="24" s="1"/>
  <c r="M1234" i="25"/>
  <c r="O1234" i="24" s="1"/>
  <c r="M1263" i="25"/>
  <c r="O1263" i="24" s="1"/>
  <c r="K1263" i="25"/>
  <c r="M1263" i="24" s="1"/>
  <c r="I1205" i="25"/>
  <c r="K1205" i="24" s="1"/>
  <c r="J1292" i="25"/>
  <c r="L1292" i="24" s="1"/>
  <c r="E1233" i="25"/>
  <c r="G1233" i="24" s="1"/>
  <c r="I1292" i="25"/>
  <c r="K1292" i="24" s="1"/>
  <c r="F1292" i="25"/>
  <c r="G1205" i="25"/>
  <c r="I1205" i="24" s="1"/>
  <c r="X1205" i="24" s="1"/>
  <c r="M1322" i="25"/>
  <c r="O1322" i="24" s="1"/>
  <c r="F1205" i="25"/>
  <c r="M1206" i="25"/>
  <c r="O1206" i="24" s="1"/>
  <c r="F1322" i="25"/>
  <c r="E1264" i="25"/>
  <c r="G1264" i="24" s="1"/>
  <c r="K1293" i="25"/>
  <c r="M1293" i="24" s="1"/>
  <c r="H1264" i="25"/>
  <c r="J1264" i="24" s="1"/>
  <c r="M1205" i="25"/>
  <c r="O1205" i="24" s="1"/>
  <c r="I1264" i="25"/>
  <c r="K1264" i="24" s="1"/>
  <c r="I1322" i="25"/>
  <c r="K1322" i="24" s="1"/>
  <c r="E1205" i="25"/>
  <c r="G1205" i="24" s="1"/>
  <c r="J1264" i="25"/>
  <c r="L1264" i="24" s="1"/>
  <c r="F1293" i="25"/>
  <c r="M1293" i="25"/>
  <c r="O1293" i="24" s="1"/>
  <c r="G1293" i="25"/>
  <c r="I1293" i="24" s="1"/>
  <c r="X1293" i="24" s="1"/>
  <c r="H1206" i="25"/>
  <c r="J1234" i="25"/>
  <c r="L1234" i="24" s="1"/>
  <c r="H1234" i="25"/>
  <c r="J1234" i="24" s="1"/>
  <c r="H1235" i="25"/>
  <c r="J1235" i="24" s="1"/>
  <c r="J1322" i="25"/>
  <c r="L1322" i="24" s="1"/>
  <c r="K1206" i="25"/>
  <c r="M1206" i="24" s="1"/>
  <c r="E1234" i="25"/>
  <c r="G1234" i="24" s="1"/>
  <c r="L1235" i="25"/>
  <c r="N1235" i="24" s="1"/>
  <c r="I1293" i="25"/>
  <c r="K1293" i="24" s="1"/>
  <c r="H1293" i="25"/>
  <c r="J1293" i="24" s="1"/>
  <c r="K1264" i="25"/>
  <c r="M1264" i="24" s="1"/>
  <c r="E1293" i="25"/>
  <c r="G1293" i="24" s="1"/>
  <c r="L1322" i="25"/>
  <c r="N1322" i="24" s="1"/>
  <c r="L1323" i="25"/>
  <c r="N1323" i="24" s="1"/>
  <c r="J1293" i="25"/>
  <c r="L1293" i="24" s="1"/>
  <c r="L1352" i="25"/>
  <c r="N1352" i="24" s="1"/>
  <c r="J1235" i="25"/>
  <c r="L1235" i="24" s="1"/>
  <c r="L1207" i="25"/>
  <c r="N1207" i="24" s="1"/>
  <c r="E1206" i="25"/>
  <c r="G1206" i="24" s="1"/>
  <c r="K1322" i="25"/>
  <c r="M1322" i="24" s="1"/>
  <c r="L1236" i="25"/>
  <c r="N1236" i="24" s="1"/>
  <c r="H1294" i="25"/>
  <c r="J1294" i="24" s="1"/>
  <c r="E1294" i="25"/>
  <c r="G1294" i="24" s="1"/>
  <c r="G1235" i="25"/>
  <c r="I1235" i="24" s="1"/>
  <c r="X1235" i="24" s="1"/>
  <c r="I1323" i="25"/>
  <c r="K1323" i="24" s="1"/>
  <c r="M1352" i="25"/>
  <c r="O1352" i="24" s="1"/>
  <c r="I1265" i="25"/>
  <c r="K1265" i="24" s="1"/>
  <c r="I1294" i="25"/>
  <c r="K1294" i="24" s="1"/>
  <c r="M1207" i="25"/>
  <c r="O1207" i="24" s="1"/>
  <c r="K1235" i="25"/>
  <c r="M1235" i="24" s="1"/>
  <c r="G1294" i="25"/>
  <c r="I1294" i="24" s="1"/>
  <c r="X1294" i="24" s="1"/>
  <c r="E1207" i="25"/>
  <c r="G1207" i="24" s="1"/>
  <c r="K1323" i="25"/>
  <c r="L1266" i="25"/>
  <c r="N1266" i="24" s="1"/>
  <c r="E1236" i="25"/>
  <c r="G1236" i="24" s="1"/>
  <c r="J1206" i="25"/>
  <c r="L1206" i="24" s="1"/>
  <c r="H1352" i="25"/>
  <c r="M1265" i="25"/>
  <c r="O1265" i="24" s="1"/>
  <c r="G1265" i="25"/>
  <c r="I1265" i="24" s="1"/>
  <c r="X1265" i="24" s="1"/>
  <c r="J1236" i="25"/>
  <c r="L1236" i="24" s="1"/>
  <c r="J1323" i="25"/>
  <c r="L1323" i="24" s="1"/>
  <c r="L1324" i="25"/>
  <c r="N1324" i="24" s="1"/>
  <c r="I1235" i="25"/>
  <c r="K1235" i="24" s="1"/>
  <c r="L1353" i="25"/>
  <c r="N1353" i="24" s="1"/>
  <c r="G1322" i="25"/>
  <c r="I1322" i="24" s="1"/>
  <c r="X1322" i="24" s="1"/>
  <c r="L1265" i="25"/>
  <c r="N1265" i="24" s="1"/>
  <c r="E1352" i="25"/>
  <c r="G1352" i="24" s="1"/>
  <c r="F1265" i="25"/>
  <c r="F1207" i="25"/>
  <c r="G1352" i="25"/>
  <c r="I1352" i="24" s="1"/>
  <c r="X1352" i="24" s="1"/>
  <c r="I1352" i="25"/>
  <c r="K1352" i="24" s="1"/>
  <c r="G1264" i="25"/>
  <c r="I1264" i="24" s="1"/>
  <c r="X1264" i="24" s="1"/>
  <c r="F1323" i="25"/>
  <c r="H1323" i="24" s="1"/>
  <c r="H1322" i="25"/>
  <c r="J1322" i="24" s="1"/>
  <c r="K1294" i="25"/>
  <c r="M1294" i="24" s="1"/>
  <c r="F1236" i="25"/>
  <c r="E1322" i="25"/>
  <c r="G1322" i="24" s="1"/>
  <c r="J1294" i="25"/>
  <c r="L1294" i="24" s="1"/>
  <c r="J1265" i="25"/>
  <c r="L1265" i="24" s="1"/>
  <c r="K1265" i="25"/>
  <c r="M1265" i="24" s="1"/>
  <c r="L1264" i="25"/>
  <c r="N1264" i="24" s="1"/>
  <c r="J1207" i="25"/>
  <c r="L1207" i="24" s="1"/>
  <c r="M1292" i="25"/>
  <c r="O1292" i="24" s="1"/>
  <c r="K1207" i="25"/>
  <c r="M1207" i="24" s="1"/>
  <c r="I1206" i="25"/>
  <c r="K1206" i="24" s="1"/>
  <c r="F1264" i="25"/>
  <c r="M1323" i="25"/>
  <c r="O1323" i="24" s="1"/>
  <c r="E1323" i="25"/>
  <c r="G1323" i="24" s="1"/>
  <c r="H1323" i="25"/>
  <c r="J1323" i="24" s="1"/>
  <c r="M1235" i="25"/>
  <c r="O1235" i="24" s="1"/>
  <c r="I1236" i="25"/>
  <c r="K1236" i="24" s="1"/>
  <c r="H1207" i="25"/>
  <c r="J1207" i="24" s="1"/>
  <c r="H1295" i="25"/>
  <c r="J1295" i="24" s="1"/>
  <c r="I1295" i="25"/>
  <c r="K1295" i="24" s="1"/>
  <c r="J1295" i="25"/>
  <c r="L1295" i="24" s="1"/>
  <c r="H1265" i="25"/>
  <c r="J1265" i="24" s="1"/>
  <c r="F1382" i="25"/>
  <c r="L1383" i="25"/>
  <c r="N1383" i="24" s="1"/>
  <c r="J1208" i="25"/>
  <c r="L1208" i="24" s="1"/>
  <c r="L1294" i="25"/>
  <c r="N1294" i="24" s="1"/>
  <c r="F1235" i="25"/>
  <c r="K1236" i="25"/>
  <c r="M1236" i="24" s="1"/>
  <c r="H1236" i="25"/>
  <c r="J1236" i="24" s="1"/>
  <c r="J1237" i="25"/>
  <c r="L1237" i="24" s="1"/>
  <c r="L1296" i="25"/>
  <c r="N1296" i="24" s="1"/>
  <c r="J1353" i="25"/>
  <c r="L1353" i="24" s="1"/>
  <c r="G1206" i="25"/>
  <c r="I1206" i="24" s="1"/>
  <c r="X1206" i="24" s="1"/>
  <c r="M1208" i="25"/>
  <c r="O1208" i="24" s="1"/>
  <c r="H1208" i="25"/>
  <c r="J1208" i="24" s="1"/>
  <c r="F1237" i="25"/>
  <c r="H1237" i="24" s="1"/>
  <c r="G1237" i="25"/>
  <c r="I1237" i="24" s="1"/>
  <c r="X1237" i="24" s="1"/>
  <c r="K1324" i="25"/>
  <c r="M1324" i="24" s="1"/>
  <c r="K1382" i="25"/>
  <c r="M1382" i="24" s="1"/>
  <c r="I1207" i="25"/>
  <c r="K1207" i="24" s="1"/>
  <c r="G1266" i="25"/>
  <c r="I1266" i="24" s="1"/>
  <c r="X1266" i="24" s="1"/>
  <c r="G1295" i="25"/>
  <c r="I1295" i="24" s="1"/>
  <c r="X1295" i="24" s="1"/>
  <c r="M1294" i="25"/>
  <c r="O1294" i="24" s="1"/>
  <c r="G1207" i="25"/>
  <c r="I1207" i="24" s="1"/>
  <c r="X1207" i="24" s="1"/>
  <c r="I1353" i="25"/>
  <c r="K1353" i="24" s="1"/>
  <c r="G1382" i="25"/>
  <c r="I1382" i="24" s="1"/>
  <c r="X1382" i="24" s="1"/>
  <c r="L1295" i="25"/>
  <c r="N1295" i="24" s="1"/>
  <c r="M1382" i="25"/>
  <c r="O1382" i="24" s="1"/>
  <c r="K1208" i="25"/>
  <c r="M1208" i="24" s="1"/>
  <c r="L1237" i="25"/>
  <c r="N1237" i="24" s="1"/>
  <c r="M1236" i="25"/>
  <c r="O1236" i="24" s="1"/>
  <c r="K1266" i="25"/>
  <c r="M1266" i="24" s="1"/>
  <c r="E1265" i="25"/>
  <c r="G1265" i="24" s="1"/>
  <c r="J1266" i="25"/>
  <c r="L1266" i="24" s="1"/>
  <c r="J1324" i="25"/>
  <c r="L1324" i="24" s="1"/>
  <c r="G1208" i="25"/>
  <c r="I1208" i="24" s="1"/>
  <c r="X1208" i="24" s="1"/>
  <c r="H1353" i="25"/>
  <c r="J1353" i="24" s="1"/>
  <c r="F1295" i="25"/>
  <c r="M1264" i="25"/>
  <c r="O1264" i="24" s="1"/>
  <c r="J1352" i="25"/>
  <c r="L1352" i="24" s="1"/>
  <c r="E1235" i="25"/>
  <c r="G1235" i="24" s="1"/>
  <c r="K1353" i="25"/>
  <c r="M1353" i="24" s="1"/>
  <c r="G1324" i="25"/>
  <c r="I1324" i="24" s="1"/>
  <c r="X1324" i="24" s="1"/>
  <c r="M1353" i="25"/>
  <c r="O1353" i="24" s="1"/>
  <c r="K1352" i="25"/>
  <c r="M1352" i="24" s="1"/>
  <c r="G1236" i="25"/>
  <c r="I1236" i="24" s="1"/>
  <c r="X1236" i="24" s="1"/>
  <c r="L1209" i="25"/>
  <c r="N1209" i="24" s="1"/>
  <c r="M1295" i="25"/>
  <c r="O1295" i="24" s="1"/>
  <c r="I1324" i="25"/>
  <c r="K1324" i="24" s="1"/>
  <c r="F1208" i="25"/>
  <c r="I1266" i="25"/>
  <c r="K1266" i="24" s="1"/>
  <c r="M1324" i="25"/>
  <c r="O1324" i="24" s="1"/>
  <c r="L1354" i="25"/>
  <c r="N1354" i="24" s="1"/>
  <c r="J1382" i="25"/>
  <c r="L1382" i="24" s="1"/>
  <c r="H1266" i="25"/>
  <c r="J1266" i="24" s="1"/>
  <c r="E1382" i="25"/>
  <c r="G1382" i="24" s="1"/>
  <c r="F1266" i="25"/>
  <c r="G1323" i="25"/>
  <c r="I1323" i="24" s="1"/>
  <c r="X1323" i="24" s="1"/>
  <c r="K1412" i="25"/>
  <c r="M1412" i="24" s="1"/>
  <c r="E1208" i="25"/>
  <c r="G1208" i="24" s="1"/>
  <c r="E1383" i="25"/>
  <c r="G1383" i="24" s="1"/>
  <c r="L1325" i="25"/>
  <c r="N1325" i="24" s="1"/>
  <c r="G1353" i="25"/>
  <c r="I1353" i="24" s="1"/>
  <c r="X1353" i="24" s="1"/>
  <c r="E1266" i="25"/>
  <c r="G1266" i="24" s="1"/>
  <c r="H1238" i="25"/>
  <c r="J1238" i="24" s="1"/>
  <c r="L1239" i="25"/>
  <c r="N1239" i="24" s="1"/>
  <c r="E1237" i="25"/>
  <c r="G1237" i="24" s="1"/>
  <c r="M1237" i="25"/>
  <c r="O1237" i="24" s="1"/>
  <c r="L1238" i="25"/>
  <c r="N1238" i="24" s="1"/>
  <c r="F1352" i="25"/>
  <c r="H1352" i="24" s="1"/>
  <c r="K1209" i="25"/>
  <c r="J1209" i="25"/>
  <c r="L1209" i="24" s="1"/>
  <c r="J1296" i="25"/>
  <c r="L1296" i="24" s="1"/>
  <c r="G1412" i="25"/>
  <c r="I1412" i="24" s="1"/>
  <c r="X1412" i="24" s="1"/>
  <c r="K1296" i="25"/>
  <c r="M1296" i="24" s="1"/>
  <c r="M1325" i="25"/>
  <c r="O1325" i="24" s="1"/>
  <c r="L1442" i="25"/>
  <c r="N1442" i="24" s="1"/>
  <c r="J1412" i="25"/>
  <c r="L1412" i="24" s="1"/>
  <c r="H1382" i="25"/>
  <c r="J1382" i="24" s="1"/>
  <c r="F1294" i="25"/>
  <c r="F1296" i="25"/>
  <c r="H1383" i="25"/>
  <c r="J1383" i="24" s="1"/>
  <c r="M1354" i="25"/>
  <c r="O1354" i="24" s="1"/>
  <c r="H1325" i="25"/>
  <c r="J1325" i="24" s="1"/>
  <c r="E1353" i="25"/>
  <c r="G1353" i="24" s="1"/>
  <c r="L1382" i="25"/>
  <c r="N1382" i="24" s="1"/>
  <c r="G1267" i="25"/>
  <c r="I1267" i="24" s="1"/>
  <c r="X1267" i="24" s="1"/>
  <c r="H1267" i="25"/>
  <c r="J1267" i="24" s="1"/>
  <c r="H1237" i="25"/>
  <c r="J1237" i="24" s="1"/>
  <c r="I1238" i="25"/>
  <c r="K1238" i="24" s="1"/>
  <c r="F1324" i="25"/>
  <c r="K1325" i="25"/>
  <c r="M1325" i="24" s="1"/>
  <c r="E1354" i="25"/>
  <c r="G1354" i="24" s="1"/>
  <c r="I1208" i="25"/>
  <c r="K1208" i="24" s="1"/>
  <c r="M1209" i="25"/>
  <c r="O1209" i="24" s="1"/>
  <c r="J1325" i="25"/>
  <c r="L1325" i="24" s="1"/>
  <c r="J1383" i="25"/>
  <c r="L1383" i="24" s="1"/>
  <c r="E1209" i="25"/>
  <c r="G1209" i="24" s="1"/>
  <c r="H1324" i="25"/>
  <c r="J1324" i="24" s="1"/>
  <c r="M1266" i="25"/>
  <c r="O1266" i="24" s="1"/>
  <c r="M1238" i="25"/>
  <c r="O1238" i="24" s="1"/>
  <c r="I1209" i="25"/>
  <c r="K1209" i="24" s="1"/>
  <c r="G1325" i="25"/>
  <c r="I1325" i="24" s="1"/>
  <c r="X1325" i="24" s="1"/>
  <c r="I1383" i="25"/>
  <c r="K1383" i="24" s="1"/>
  <c r="E1295" i="25"/>
  <c r="G1295" i="24" s="1"/>
  <c r="J1238" i="25"/>
  <c r="L1238" i="24" s="1"/>
  <c r="G1383" i="25"/>
  <c r="I1383" i="24" s="1"/>
  <c r="X1383" i="24" s="1"/>
  <c r="F1209" i="25"/>
  <c r="H1209" i="24" s="1"/>
  <c r="K1237" i="25"/>
  <c r="L1210" i="25"/>
  <c r="N1210" i="24" s="1"/>
  <c r="M1383" i="25"/>
  <c r="O1383" i="24" s="1"/>
  <c r="L1412" i="25"/>
  <c r="N1412" i="24" s="1"/>
  <c r="L1267" i="25"/>
  <c r="N1267" i="24" s="1"/>
  <c r="G1238" i="25"/>
  <c r="I1238" i="24" s="1"/>
  <c r="X1238" i="24" s="1"/>
  <c r="K1383" i="25"/>
  <c r="M1383" i="24" s="1"/>
  <c r="K1295" i="25"/>
  <c r="M1295" i="24" s="1"/>
  <c r="K1354" i="25"/>
  <c r="M1354" i="24" s="1"/>
  <c r="I1267" i="25"/>
  <c r="K1267" i="24" s="1"/>
  <c r="K1267" i="25"/>
  <c r="M1267" i="24" s="1"/>
  <c r="I1296" i="25"/>
  <c r="K1296" i="24" s="1"/>
  <c r="E1267" i="25"/>
  <c r="G1267" i="24" s="1"/>
  <c r="F1383" i="25"/>
  <c r="H1209" i="25"/>
  <c r="J1209" i="24" s="1"/>
  <c r="J1267" i="25"/>
  <c r="L1267" i="24" s="1"/>
  <c r="I1237" i="25"/>
  <c r="K1237" i="24" s="1"/>
  <c r="L1208" i="25"/>
  <c r="N1208" i="24" s="1"/>
  <c r="H1354" i="25"/>
  <c r="J1354" i="24" s="1"/>
  <c r="K1326" i="25"/>
  <c r="I1442" i="25"/>
  <c r="K1442" i="24" s="1"/>
  <c r="H1326" i="25"/>
  <c r="J1326" i="24" s="1"/>
  <c r="I1325" i="25"/>
  <c r="K1325" i="24" s="1"/>
  <c r="L1413" i="25"/>
  <c r="N1413" i="24" s="1"/>
  <c r="E1296" i="25"/>
  <c r="G1296" i="24" s="1"/>
  <c r="E1384" i="25"/>
  <c r="G1384" i="24" s="1"/>
  <c r="L1472" i="25"/>
  <c r="N1472" i="24" s="1"/>
  <c r="H1239" i="25"/>
  <c r="H1412" i="25"/>
  <c r="J1412" i="24" s="1"/>
  <c r="L1240" i="25"/>
  <c r="N1240" i="24" s="1"/>
  <c r="K1239" i="25"/>
  <c r="M1239" i="24" s="1"/>
  <c r="G1355" i="25"/>
  <c r="I1355" i="24" s="1"/>
  <c r="X1355" i="24" s="1"/>
  <c r="H1355" i="25"/>
  <c r="J1355" i="24" s="1"/>
  <c r="F1354" i="25"/>
  <c r="I1384" i="25"/>
  <c r="K1384" i="24" s="1"/>
  <c r="E1238" i="25"/>
  <c r="G1238" i="24" s="1"/>
  <c r="M1412" i="25"/>
  <c r="O1412" i="24" s="1"/>
  <c r="M1297" i="25"/>
  <c r="O1297" i="24" s="1"/>
  <c r="I1297" i="25"/>
  <c r="K1297" i="24" s="1"/>
  <c r="H1442" i="25"/>
  <c r="J1442" i="24" s="1"/>
  <c r="M1355" i="25"/>
  <c r="O1355" i="24" s="1"/>
  <c r="F1326" i="25"/>
  <c r="H1326" i="24" s="1"/>
  <c r="F1267" i="25"/>
  <c r="L1326" i="25"/>
  <c r="N1326" i="24" s="1"/>
  <c r="E1324" i="25"/>
  <c r="G1324" i="24" s="1"/>
  <c r="G1209" i="25"/>
  <c r="I1209" i="24" s="1"/>
  <c r="X1209" i="24" s="1"/>
  <c r="K1268" i="25"/>
  <c r="M1268" i="24" s="1"/>
  <c r="G1268" i="25"/>
  <c r="I1268" i="24" s="1"/>
  <c r="X1268" i="24" s="1"/>
  <c r="K1413" i="25"/>
  <c r="M1413" i="24" s="1"/>
  <c r="H1384" i="25"/>
  <c r="J1384" i="24" s="1"/>
  <c r="G1326" i="25"/>
  <c r="I1326" i="24" s="1"/>
  <c r="X1326" i="24" s="1"/>
  <c r="E1412" i="25"/>
  <c r="G1412" i="24" s="1"/>
  <c r="F1413" i="25"/>
  <c r="H1413" i="24" s="1"/>
  <c r="I1239" i="25"/>
  <c r="K1239" i="24" s="1"/>
  <c r="H1210" i="25"/>
  <c r="J1210" i="24" s="1"/>
  <c r="J1354" i="25"/>
  <c r="L1354" i="24" s="1"/>
  <c r="E1297" i="25"/>
  <c r="G1297" i="24" s="1"/>
  <c r="E1326" i="25"/>
  <c r="G1326" i="24" s="1"/>
  <c r="I1354" i="25"/>
  <c r="K1354" i="24" s="1"/>
  <c r="F1268" i="25"/>
  <c r="M1239" i="25"/>
  <c r="O1239" i="24" s="1"/>
  <c r="K1384" i="25"/>
  <c r="M1384" i="24" s="1"/>
  <c r="G1210" i="25"/>
  <c r="I1210" i="24" s="1"/>
  <c r="X1210" i="24" s="1"/>
  <c r="H1297" i="25"/>
  <c r="J1297" i="24" s="1"/>
  <c r="G1296" i="25"/>
  <c r="I1296" i="24" s="1"/>
  <c r="X1296" i="24" s="1"/>
  <c r="M1268" i="25"/>
  <c r="O1268" i="24" s="1"/>
  <c r="M1384" i="25"/>
  <c r="O1384" i="24" s="1"/>
  <c r="F1210" i="25"/>
  <c r="G1297" i="25"/>
  <c r="I1297" i="24" s="1"/>
  <c r="X1297" i="24" s="1"/>
  <c r="K1297" i="25"/>
  <c r="M1297" i="24" s="1"/>
  <c r="L1269" i="25"/>
  <c r="N1269" i="24" s="1"/>
  <c r="J1268" i="25"/>
  <c r="L1268" i="24" s="1"/>
  <c r="F1325" i="25"/>
  <c r="G1354" i="25"/>
  <c r="I1354" i="24" s="1"/>
  <c r="X1354" i="24" s="1"/>
  <c r="K1355" i="25"/>
  <c r="M1355" i="24" s="1"/>
  <c r="E1413" i="25"/>
  <c r="G1413" i="24" s="1"/>
  <c r="M1413" i="25"/>
  <c r="O1413" i="24" s="1"/>
  <c r="F1353" i="25"/>
  <c r="E1442" i="25"/>
  <c r="G1442" i="24" s="1"/>
  <c r="F1238" i="25"/>
  <c r="L1414" i="25"/>
  <c r="N1414" i="24" s="1"/>
  <c r="J1239" i="25"/>
  <c r="L1239" i="24" s="1"/>
  <c r="J1355" i="25"/>
  <c r="L1355" i="24" s="1"/>
  <c r="I1413" i="25"/>
  <c r="K1413" i="24" s="1"/>
  <c r="I1382" i="25"/>
  <c r="K1382" i="24" s="1"/>
  <c r="J1210" i="25"/>
  <c r="L1210" i="24" s="1"/>
  <c r="M1296" i="25"/>
  <c r="O1296" i="24" s="1"/>
  <c r="H1413" i="25"/>
  <c r="J1413" i="25"/>
  <c r="L1413" i="24" s="1"/>
  <c r="K1327" i="25"/>
  <c r="M1327" i="24" s="1"/>
  <c r="I1412" i="25"/>
  <c r="K1412" i="24" s="1"/>
  <c r="K1356" i="25"/>
  <c r="J1327" i="25"/>
  <c r="L1327" i="24" s="1"/>
  <c r="M1385" i="25"/>
  <c r="O1385" i="24" s="1"/>
  <c r="E1268" i="25"/>
  <c r="G1268" i="24" s="1"/>
  <c r="L1443" i="25"/>
  <c r="N1443" i="24" s="1"/>
  <c r="L1386" i="25"/>
  <c r="N1386" i="24" s="1"/>
  <c r="I1472" i="25"/>
  <c r="K1472" i="24" s="1"/>
  <c r="E1414" i="25"/>
  <c r="G1414" i="24" s="1"/>
  <c r="J1326" i="25"/>
  <c r="L1326" i="24" s="1"/>
  <c r="H1298" i="25"/>
  <c r="J1298" i="24" s="1"/>
  <c r="L1385" i="25"/>
  <c r="N1385" i="24" s="1"/>
  <c r="L1327" i="25"/>
  <c r="N1327" i="24" s="1"/>
  <c r="I1211" i="25"/>
  <c r="K1211" i="24" s="1"/>
  <c r="J1385" i="25"/>
  <c r="L1385" i="24" s="1"/>
  <c r="I1327" i="25"/>
  <c r="K1327" i="24" s="1"/>
  <c r="H1268" i="25"/>
  <c r="J1268" i="24" s="1"/>
  <c r="F1412" i="25"/>
  <c r="F1298" i="25"/>
  <c r="I1355" i="25"/>
  <c r="K1355" i="24" s="1"/>
  <c r="I1268" i="25"/>
  <c r="K1268" i="24" s="1"/>
  <c r="M1472" i="25"/>
  <c r="O1472" i="24" s="1"/>
  <c r="J1297" i="25"/>
  <c r="L1297" i="24" s="1"/>
  <c r="K1240" i="25"/>
  <c r="F1240" i="25"/>
  <c r="H1240" i="24" s="1"/>
  <c r="M1443" i="25"/>
  <c r="O1443" i="24" s="1"/>
  <c r="K1211" i="25"/>
  <c r="M1211" i="24" s="1"/>
  <c r="J1442" i="25"/>
  <c r="L1442" i="24" s="1"/>
  <c r="G1269" i="25"/>
  <c r="I1269" i="24" s="1"/>
  <c r="X1269" i="24" s="1"/>
  <c r="F1414" i="25"/>
  <c r="K1298" i="25"/>
  <c r="M1298" i="24" s="1"/>
  <c r="H1269" i="25"/>
  <c r="J1269" i="24" s="1"/>
  <c r="L1268" i="25"/>
  <c r="N1268" i="24" s="1"/>
  <c r="H1296" i="25"/>
  <c r="J1296" i="24" s="1"/>
  <c r="K1472" i="25"/>
  <c r="M1472" i="24" s="1"/>
  <c r="L1444" i="25"/>
  <c r="N1444" i="24" s="1"/>
  <c r="G1356" i="25"/>
  <c r="I1356" i="24" s="1"/>
  <c r="X1356" i="24" s="1"/>
  <c r="E1239" i="25"/>
  <c r="G1239" i="24" s="1"/>
  <c r="E1325" i="25"/>
  <c r="G1325" i="24" s="1"/>
  <c r="L1473" i="25"/>
  <c r="N1473" i="24" s="1"/>
  <c r="F1239" i="25"/>
  <c r="H1239" i="24" s="1"/>
  <c r="L1355" i="25"/>
  <c r="N1355" i="24" s="1"/>
  <c r="H1240" i="25"/>
  <c r="J1240" i="24" s="1"/>
  <c r="L1384" i="25"/>
  <c r="N1384" i="24" s="1"/>
  <c r="G1414" i="25"/>
  <c r="I1414" i="24" s="1"/>
  <c r="X1414" i="24" s="1"/>
  <c r="I1443" i="25"/>
  <c r="K1443" i="24" s="1"/>
  <c r="M1326" i="25"/>
  <c r="O1326" i="24" s="1"/>
  <c r="H1414" i="25"/>
  <c r="J1414" i="24" s="1"/>
  <c r="M1414" i="25"/>
  <c r="O1414" i="24" s="1"/>
  <c r="F1327" i="25"/>
  <c r="J1356" i="25"/>
  <c r="L1356" i="24" s="1"/>
  <c r="F1385" i="25"/>
  <c r="I1269" i="25"/>
  <c r="K1269" i="24" s="1"/>
  <c r="K1269" i="25"/>
  <c r="M1269" i="24" s="1"/>
  <c r="F1356" i="25"/>
  <c r="H1356" i="24" s="1"/>
  <c r="J1472" i="25"/>
  <c r="L1472" i="24" s="1"/>
  <c r="M1211" i="25"/>
  <c r="O1211" i="24" s="1"/>
  <c r="I1356" i="25"/>
  <c r="K1356" i="24" s="1"/>
  <c r="E1443" i="25"/>
  <c r="G1443" i="24" s="1"/>
  <c r="J1384" i="25"/>
  <c r="L1384" i="24" s="1"/>
  <c r="J1443" i="25"/>
  <c r="L1443" i="24" s="1"/>
  <c r="H1443" i="25"/>
  <c r="F1297" i="25"/>
  <c r="M1210" i="25"/>
  <c r="O1210" i="24" s="1"/>
  <c r="M1442" i="25"/>
  <c r="O1442" i="24" s="1"/>
  <c r="I1298" i="25"/>
  <c r="K1298" i="24" s="1"/>
  <c r="K1442" i="25"/>
  <c r="M1442" i="24" s="1"/>
  <c r="M1267" i="25"/>
  <c r="O1267" i="24" s="1"/>
  <c r="J1414" i="25"/>
  <c r="L1414" i="24" s="1"/>
  <c r="J1211" i="25"/>
  <c r="L1211" i="24" s="1"/>
  <c r="J1269" i="25"/>
  <c r="L1269" i="24" s="1"/>
  <c r="M1269" i="25"/>
  <c r="O1269" i="24" s="1"/>
  <c r="G1327" i="25"/>
  <c r="I1327" i="24" s="1"/>
  <c r="X1327" i="24" s="1"/>
  <c r="I1414" i="25"/>
  <c r="K1414" i="24" s="1"/>
  <c r="G1240" i="25"/>
  <c r="I1240" i="24" s="1"/>
  <c r="X1240" i="24" s="1"/>
  <c r="K1385" i="25"/>
  <c r="M1385" i="24" s="1"/>
  <c r="F1442" i="25"/>
  <c r="M1298" i="25"/>
  <c r="O1298" i="24" s="1"/>
  <c r="I1385" i="25"/>
  <c r="K1385" i="24" s="1"/>
  <c r="L1299" i="25"/>
  <c r="N1299" i="24" s="1"/>
  <c r="H1211" i="25"/>
  <c r="J1211" i="24" s="1"/>
  <c r="H1356" i="25"/>
  <c r="J1356" i="24" s="1"/>
  <c r="M1240" i="25"/>
  <c r="O1240" i="24" s="1"/>
  <c r="J1298" i="25"/>
  <c r="L1298" i="24" s="1"/>
  <c r="I1326" i="25"/>
  <c r="K1326" i="24" s="1"/>
  <c r="M1327" i="25"/>
  <c r="O1327" i="24" s="1"/>
  <c r="K1238" i="25"/>
  <c r="M1238" i="24" s="1"/>
  <c r="F1384" i="25"/>
  <c r="G1472" i="25"/>
  <c r="I1472" i="24" s="1"/>
  <c r="X1472" i="24" s="1"/>
  <c r="L1211" i="25"/>
  <c r="N1211" i="24" s="1"/>
  <c r="F1269" i="25"/>
  <c r="G1298" i="25"/>
  <c r="I1298" i="24" s="1"/>
  <c r="X1298" i="24" s="1"/>
  <c r="F1211" i="25"/>
  <c r="G1384" i="25"/>
  <c r="I1384" i="24" s="1"/>
  <c r="X1384" i="24" s="1"/>
  <c r="K1210" i="25"/>
  <c r="M1210" i="24" s="1"/>
  <c r="E1210" i="25"/>
  <c r="G1210" i="24" s="1"/>
  <c r="K1443" i="25"/>
  <c r="M1443" i="24" s="1"/>
  <c r="L1356" i="25"/>
  <c r="N1356" i="24" s="1"/>
  <c r="J1240" i="25"/>
  <c r="L1240" i="24" s="1"/>
  <c r="M1356" i="25"/>
  <c r="O1356" i="24" s="1"/>
  <c r="L1297" i="25"/>
  <c r="N1297" i="24" s="1"/>
  <c r="L1298" i="25"/>
  <c r="N1298" i="24" s="1"/>
  <c r="G1239" i="25"/>
  <c r="I1239" i="24" s="1"/>
  <c r="X1239" i="24" s="1"/>
  <c r="H1385" i="25"/>
  <c r="J1385" i="24" s="1"/>
  <c r="E1355" i="25"/>
  <c r="G1355" i="24" s="1"/>
  <c r="E1472" i="25"/>
  <c r="G1472" i="24" s="1"/>
  <c r="G1211" i="25"/>
  <c r="I1211" i="24" s="1"/>
  <c r="X1211" i="24" s="1"/>
  <c r="M1473" i="25"/>
  <c r="O1473" i="24" s="1"/>
  <c r="M1444" i="25"/>
  <c r="O1444" i="24" s="1"/>
  <c r="L1212" i="25"/>
  <c r="N1212" i="24" s="1"/>
  <c r="F1299" i="25"/>
  <c r="E1386" i="25"/>
  <c r="G1386" i="24" s="1"/>
  <c r="H1386" i="25"/>
  <c r="J1386" i="24" s="1"/>
  <c r="J1212" i="25"/>
  <c r="L1212" i="24" s="1"/>
  <c r="G1415" i="25"/>
  <c r="I1415" i="24" s="1"/>
  <c r="X1415" i="24" s="1"/>
  <c r="K1357" i="25"/>
  <c r="M1357" i="24" s="1"/>
  <c r="F1472" i="25"/>
  <c r="F1328" i="25"/>
  <c r="L1270" i="25"/>
  <c r="N1270" i="24" s="1"/>
  <c r="F1355" i="25"/>
  <c r="H1415" i="25"/>
  <c r="J1415" i="24" s="1"/>
  <c r="E1212" i="25"/>
  <c r="G1212" i="24" s="1"/>
  <c r="G1442" i="25"/>
  <c r="I1442" i="24" s="1"/>
  <c r="X1442" i="24" s="1"/>
  <c r="I1415" i="25"/>
  <c r="K1415" i="24" s="1"/>
  <c r="I1210" i="25"/>
  <c r="K1210" i="24" s="1"/>
  <c r="G1444" i="25"/>
  <c r="I1444" i="24" s="1"/>
  <c r="X1444" i="24" s="1"/>
  <c r="K1328" i="25"/>
  <c r="M1328" i="24" s="1"/>
  <c r="L1241" i="25"/>
  <c r="N1241" i="24" s="1"/>
  <c r="E1385" i="25"/>
  <c r="G1385" i="24" s="1"/>
  <c r="J1328" i="25"/>
  <c r="L1328" i="24" s="1"/>
  <c r="K1270" i="25"/>
  <c r="M1270" i="24" s="1"/>
  <c r="E1211" i="25"/>
  <c r="G1211" i="24" s="1"/>
  <c r="F1357" i="25"/>
  <c r="M1415" i="25"/>
  <c r="O1415" i="24" s="1"/>
  <c r="G1385" i="25"/>
  <c r="I1385" i="24" s="1"/>
  <c r="X1385" i="24" s="1"/>
  <c r="F1443" i="25"/>
  <c r="H1443" i="24" s="1"/>
  <c r="K1473" i="25"/>
  <c r="M1473" i="24" s="1"/>
  <c r="M1386" i="25"/>
  <c r="O1386" i="24" s="1"/>
  <c r="G1241" i="25"/>
  <c r="I1241" i="24" s="1"/>
  <c r="X1241" i="24" s="1"/>
  <c r="H1212" i="25"/>
  <c r="J1444" i="25"/>
  <c r="L1444" i="24" s="1"/>
  <c r="E1356" i="25"/>
  <c r="G1356" i="24" s="1"/>
  <c r="H1327" i="25"/>
  <c r="J1327" i="24" s="1"/>
  <c r="L1416" i="25"/>
  <c r="N1416" i="24" s="1"/>
  <c r="I1270" i="25"/>
  <c r="K1270" i="24" s="1"/>
  <c r="E1473" i="25"/>
  <c r="G1473" i="24" s="1"/>
  <c r="H1270" i="25"/>
  <c r="J1270" i="24" s="1"/>
  <c r="I1212" i="25"/>
  <c r="K1212" i="24" s="1"/>
  <c r="H1444" i="25"/>
  <c r="J1444" i="24" s="1"/>
  <c r="M1212" i="25"/>
  <c r="O1212" i="24" s="1"/>
  <c r="K1386" i="25"/>
  <c r="M1386" i="24" s="1"/>
  <c r="G1328" i="25"/>
  <c r="I1328" i="24" s="1"/>
  <c r="X1328" i="24" s="1"/>
  <c r="J1386" i="25"/>
  <c r="L1386" i="24" s="1"/>
  <c r="J1473" i="25"/>
  <c r="L1473" i="24" s="1"/>
  <c r="F1444" i="25"/>
  <c r="G1443" i="25"/>
  <c r="I1443" i="24" s="1"/>
  <c r="X1443" i="24" s="1"/>
  <c r="H1357" i="25"/>
  <c r="J1357" i="24" s="1"/>
  <c r="M1328" i="25"/>
  <c r="O1328" i="24" s="1"/>
  <c r="J1241" i="25"/>
  <c r="L1241" i="24" s="1"/>
  <c r="G1386" i="25"/>
  <c r="I1386" i="24" s="1"/>
  <c r="X1386" i="24" s="1"/>
  <c r="E1444" i="25"/>
  <c r="G1444" i="24" s="1"/>
  <c r="E1299" i="25"/>
  <c r="G1299" i="24" s="1"/>
  <c r="H1328" i="25"/>
  <c r="J1328" i="24" s="1"/>
  <c r="L1357" i="25"/>
  <c r="N1357" i="24" s="1"/>
  <c r="I1299" i="25"/>
  <c r="K1299" i="24" s="1"/>
  <c r="J1415" i="25"/>
  <c r="L1415" i="24" s="1"/>
  <c r="K1212" i="25"/>
  <c r="M1212" i="24" s="1"/>
  <c r="G1357" i="25"/>
  <c r="I1357" i="24" s="1"/>
  <c r="X1357" i="24" s="1"/>
  <c r="G1270" i="25"/>
  <c r="I1270" i="24" s="1"/>
  <c r="X1270" i="24" s="1"/>
  <c r="M1299" i="25"/>
  <c r="O1299" i="24" s="1"/>
  <c r="F1241" i="25"/>
  <c r="I1473" i="25"/>
  <c r="K1473" i="24" s="1"/>
  <c r="H1299" i="25"/>
  <c r="J1299" i="24" s="1"/>
  <c r="M1241" i="25"/>
  <c r="O1241" i="24" s="1"/>
  <c r="F1212" i="25"/>
  <c r="H1212" i="24" s="1"/>
  <c r="H1241" i="25"/>
  <c r="J1241" i="24" s="1"/>
  <c r="H1472" i="25"/>
  <c r="J1472" i="24" s="1"/>
  <c r="J1357" i="25"/>
  <c r="L1357" i="24" s="1"/>
  <c r="L1474" i="25"/>
  <c r="N1474" i="24" s="1"/>
  <c r="E1270" i="25"/>
  <c r="G1270" i="24" s="1"/>
  <c r="L1242" i="25"/>
  <c r="N1242" i="24" s="1"/>
  <c r="L1328" i="25"/>
  <c r="N1328" i="24" s="1"/>
  <c r="J1299" i="25"/>
  <c r="L1299" i="24" s="1"/>
  <c r="I1241" i="25"/>
  <c r="K1241" i="24" s="1"/>
  <c r="E1269" i="25"/>
  <c r="G1269" i="24" s="1"/>
  <c r="I1240" i="25"/>
  <c r="K1240" i="24" s="1"/>
  <c r="F1415" i="25"/>
  <c r="K1414" i="25"/>
  <c r="M1414" i="24" s="1"/>
  <c r="M1270" i="25"/>
  <c r="O1270" i="24" s="1"/>
  <c r="I1328" i="25"/>
  <c r="K1328" i="24" s="1"/>
  <c r="F1473" i="25"/>
  <c r="H1473" i="24" s="1"/>
  <c r="G1413" i="25"/>
  <c r="I1413" i="24" s="1"/>
  <c r="X1413" i="24" s="1"/>
  <c r="K1241" i="25"/>
  <c r="M1241" i="24" s="1"/>
  <c r="E1357" i="25"/>
  <c r="G1357" i="24" s="1"/>
  <c r="L1213" i="25"/>
  <c r="N1213" i="24" s="1"/>
  <c r="E1298" i="25"/>
  <c r="G1298" i="24" s="1"/>
  <c r="L1415" i="25"/>
  <c r="N1415" i="24" s="1"/>
  <c r="I1386" i="25"/>
  <c r="K1386" i="24" s="1"/>
  <c r="K1299" i="25"/>
  <c r="M1299" i="24" s="1"/>
  <c r="L1329" i="25"/>
  <c r="N1329" i="24" s="1"/>
  <c r="G1299" i="25"/>
  <c r="I1299" i="24" s="1"/>
  <c r="X1299" i="24" s="1"/>
  <c r="K1444" i="25"/>
  <c r="M1444" i="24" s="1"/>
  <c r="E1240" i="25"/>
  <c r="G1240" i="24" s="1"/>
  <c r="G1300" i="25"/>
  <c r="I1300" i="24" s="1"/>
  <c r="X1300" i="24" s="1"/>
  <c r="E1415" i="25"/>
  <c r="G1415" i="24" s="1"/>
  <c r="L1387" i="25"/>
  <c r="N1387" i="24" s="1"/>
  <c r="J1270" i="25"/>
  <c r="L1270" i="24" s="1"/>
  <c r="F1358" i="25"/>
  <c r="M1213" i="25"/>
  <c r="O1213" i="24" s="1"/>
  <c r="K1271" i="25"/>
  <c r="M1271" i="24" s="1"/>
  <c r="G1271" i="25"/>
  <c r="I1271" i="24" s="1"/>
  <c r="X1271" i="24" s="1"/>
  <c r="M1300" i="25"/>
  <c r="O1300" i="24" s="1"/>
  <c r="L1359" i="25"/>
  <c r="N1359" i="24" s="1"/>
  <c r="H1416" i="25"/>
  <c r="F1242" i="25"/>
  <c r="H1271" i="25"/>
  <c r="J1271" i="24" s="1"/>
  <c r="K1445" i="25"/>
  <c r="M1445" i="24" s="1"/>
  <c r="G1474" i="25"/>
  <c r="I1474" i="24" s="1"/>
  <c r="X1474" i="24" s="1"/>
  <c r="E1329" i="25"/>
  <c r="G1329" i="24" s="1"/>
  <c r="I1358" i="25"/>
  <c r="K1358" i="24" s="1"/>
  <c r="F1445" i="25"/>
  <c r="E1300" i="25"/>
  <c r="G1300" i="24" s="1"/>
  <c r="G1213" i="25"/>
  <c r="I1213" i="24" s="1"/>
  <c r="X1213" i="24" s="1"/>
  <c r="I1242" i="25"/>
  <c r="K1242" i="24" s="1"/>
  <c r="K1387" i="25"/>
  <c r="M1387" i="24" s="1"/>
  <c r="K1358" i="25"/>
  <c r="M1358" i="24" s="1"/>
  <c r="H1329" i="25"/>
  <c r="J1329" i="24" s="1"/>
  <c r="K1213" i="25"/>
  <c r="M1213" i="24" s="1"/>
  <c r="H1387" i="25"/>
  <c r="J1387" i="24" s="1"/>
  <c r="F1416" i="25"/>
  <c r="H1416" i="24" s="1"/>
  <c r="M1358" i="25"/>
  <c r="O1358" i="24" s="1"/>
  <c r="L1358" i="25"/>
  <c r="N1358" i="24" s="1"/>
  <c r="F1271" i="25"/>
  <c r="I1416" i="25"/>
  <c r="K1416" i="24" s="1"/>
  <c r="E1416" i="25"/>
  <c r="G1416" i="24" s="1"/>
  <c r="J1329" i="25"/>
  <c r="L1329" i="24" s="1"/>
  <c r="L1300" i="25"/>
  <c r="N1300" i="24" s="1"/>
  <c r="E1241" i="25"/>
  <c r="G1241" i="24" s="1"/>
  <c r="L1445" i="25"/>
  <c r="N1445" i="24" s="1"/>
  <c r="M1445" i="25"/>
  <c r="O1445" i="24" s="1"/>
  <c r="G1212" i="25"/>
  <c r="I1212" i="24" s="1"/>
  <c r="X1212" i="24" s="1"/>
  <c r="M1242" i="25"/>
  <c r="O1242" i="24" s="1"/>
  <c r="M1474" i="25"/>
  <c r="O1474" i="24" s="1"/>
  <c r="M1357" i="25"/>
  <c r="O1357" i="24" s="1"/>
  <c r="L1417" i="25"/>
  <c r="N1417" i="24" s="1"/>
  <c r="M1329" i="25"/>
  <c r="O1329" i="24" s="1"/>
  <c r="H1300" i="25"/>
  <c r="J1300" i="24" s="1"/>
  <c r="E1242" i="25"/>
  <c r="G1242" i="24" s="1"/>
  <c r="F1329" i="25"/>
  <c r="H1329" i="24" s="1"/>
  <c r="K1300" i="25"/>
  <c r="M1300" i="24" s="1"/>
  <c r="H1474" i="25"/>
  <c r="J1474" i="24" s="1"/>
  <c r="F1386" i="25"/>
  <c r="M1387" i="25"/>
  <c r="O1387" i="24" s="1"/>
  <c r="K1415" i="25"/>
  <c r="M1415" i="24" s="1"/>
  <c r="M1416" i="25"/>
  <c r="O1416" i="24" s="1"/>
  <c r="I1387" i="25"/>
  <c r="K1387" i="24" s="1"/>
  <c r="G1387" i="25"/>
  <c r="I1387" i="24" s="1"/>
  <c r="X1387" i="24" s="1"/>
  <c r="E1474" i="25"/>
  <c r="G1474" i="24" s="1"/>
  <c r="J1416" i="25"/>
  <c r="L1416" i="24" s="1"/>
  <c r="J1271" i="25"/>
  <c r="L1271" i="24" s="1"/>
  <c r="I1357" i="25"/>
  <c r="K1357" i="24" s="1"/>
  <c r="M1271" i="25"/>
  <c r="O1271" i="24" s="1"/>
  <c r="K1474" i="25"/>
  <c r="M1474" i="24" s="1"/>
  <c r="J1387" i="25"/>
  <c r="L1387" i="24" s="1"/>
  <c r="J1242" i="25"/>
  <c r="L1242" i="24" s="1"/>
  <c r="H1358" i="25"/>
  <c r="J1358" i="24" s="1"/>
  <c r="J1445" i="25"/>
  <c r="L1445" i="24" s="1"/>
  <c r="J1358" i="25"/>
  <c r="L1358" i="24" s="1"/>
  <c r="I1271" i="25"/>
  <c r="K1271" i="24" s="1"/>
  <c r="H1473" i="25"/>
  <c r="H1445" i="25"/>
  <c r="J1445" i="24" s="1"/>
  <c r="L1272" i="25"/>
  <c r="N1272" i="24" s="1"/>
  <c r="K1416" i="25"/>
  <c r="M1416" i="24" s="1"/>
  <c r="F1474" i="25"/>
  <c r="K1329" i="25"/>
  <c r="G1358" i="25"/>
  <c r="I1358" i="24" s="1"/>
  <c r="X1358" i="24" s="1"/>
  <c r="E1387" i="25"/>
  <c r="G1387" i="24" s="1"/>
  <c r="J1213" i="25"/>
  <c r="L1213" i="24" s="1"/>
  <c r="L1446" i="25"/>
  <c r="N1446" i="24" s="1"/>
  <c r="J1300" i="25"/>
  <c r="L1300" i="24" s="1"/>
  <c r="J1474" i="25"/>
  <c r="L1474" i="24" s="1"/>
  <c r="K1242" i="25"/>
  <c r="M1242" i="24" s="1"/>
  <c r="G1445" i="25"/>
  <c r="I1445" i="24" s="1"/>
  <c r="X1445" i="24" s="1"/>
  <c r="I1300" i="25"/>
  <c r="K1300" i="24" s="1"/>
  <c r="E1213" i="25"/>
  <c r="G1213" i="24" s="1"/>
  <c r="M1243" i="25"/>
  <c r="O1243" i="24" s="1"/>
  <c r="G1416" i="25"/>
  <c r="I1416" i="24" s="1"/>
  <c r="X1416" i="24" s="1"/>
  <c r="J1272" i="25"/>
  <c r="L1272" i="24" s="1"/>
  <c r="H1446" i="25"/>
  <c r="J1330" i="25"/>
  <c r="L1330" i="24" s="1"/>
  <c r="K1301" i="25"/>
  <c r="M1301" i="24" s="1"/>
  <c r="F1301" i="25"/>
  <c r="L1215" i="25"/>
  <c r="N1215" i="24" s="1"/>
  <c r="L1475" i="25"/>
  <c r="N1475" i="24" s="1"/>
  <c r="M1417" i="25"/>
  <c r="O1417" i="24" s="1"/>
  <c r="E1445" i="25"/>
  <c r="G1445" i="24" s="1"/>
  <c r="M1475" i="25"/>
  <c r="O1475" i="24" s="1"/>
  <c r="F1475" i="25"/>
  <c r="J1359" i="25"/>
  <c r="L1359" i="24" s="1"/>
  <c r="K1359" i="25"/>
  <c r="I1359" i="25"/>
  <c r="K1359" i="24" s="1"/>
  <c r="J1475" i="25"/>
  <c r="L1475" i="24" s="1"/>
  <c r="K1214" i="25"/>
  <c r="M1214" i="24" s="1"/>
  <c r="F1243" i="25"/>
  <c r="H1243" i="24" s="1"/>
  <c r="L1271" i="25"/>
  <c r="N1271" i="24" s="1"/>
  <c r="G1473" i="25"/>
  <c r="I1473" i="24" s="1"/>
  <c r="X1473" i="24" s="1"/>
  <c r="M1272" i="25"/>
  <c r="O1272" i="24" s="1"/>
  <c r="J1243" i="25"/>
  <c r="L1243" i="24" s="1"/>
  <c r="E1272" i="25"/>
  <c r="G1272" i="24" s="1"/>
  <c r="I1444" i="25"/>
  <c r="K1444" i="24" s="1"/>
  <c r="G1475" i="25"/>
  <c r="I1475" i="24" s="1"/>
  <c r="X1475" i="24" s="1"/>
  <c r="F1300" i="25"/>
  <c r="F1417" i="25"/>
  <c r="L1389" i="25"/>
  <c r="N1389" i="24" s="1"/>
  <c r="J1301" i="25"/>
  <c r="L1301" i="24" s="1"/>
  <c r="F1388" i="25"/>
  <c r="F1446" i="25"/>
  <c r="H1446" i="24" s="1"/>
  <c r="H1242" i="25"/>
  <c r="J1242" i="24" s="1"/>
  <c r="J1417" i="25"/>
  <c r="L1417" i="24" s="1"/>
  <c r="M1446" i="25"/>
  <c r="O1446" i="24" s="1"/>
  <c r="G1329" i="25"/>
  <c r="I1329" i="24" s="1"/>
  <c r="X1329" i="24" s="1"/>
  <c r="G1301" i="25"/>
  <c r="I1301" i="24" s="1"/>
  <c r="X1301" i="24" s="1"/>
  <c r="H1272" i="25"/>
  <c r="J1272" i="24" s="1"/>
  <c r="M1301" i="25"/>
  <c r="O1301" i="24" s="1"/>
  <c r="K1330" i="25"/>
  <c r="G1359" i="25"/>
  <c r="I1359" i="24" s="1"/>
  <c r="X1359" i="24" s="1"/>
  <c r="L1476" i="25"/>
  <c r="N1476" i="24" s="1"/>
  <c r="F1214" i="25"/>
  <c r="G1330" i="25"/>
  <c r="I1330" i="24" s="1"/>
  <c r="X1330" i="24" s="1"/>
  <c r="H1214" i="25"/>
  <c r="J1214" i="24" s="1"/>
  <c r="I1446" i="25"/>
  <c r="K1446" i="24" s="1"/>
  <c r="F1387" i="25"/>
  <c r="K1388" i="25"/>
  <c r="M1388" i="24" s="1"/>
  <c r="H1359" i="25"/>
  <c r="J1359" i="24" s="1"/>
  <c r="G1243" i="25"/>
  <c r="I1243" i="24" s="1"/>
  <c r="X1243" i="24" s="1"/>
  <c r="I1301" i="25"/>
  <c r="K1301" i="24" s="1"/>
  <c r="L1330" i="25"/>
  <c r="N1330" i="24" s="1"/>
  <c r="F1213" i="25"/>
  <c r="H1213" i="25"/>
  <c r="J1213" i="24" s="1"/>
  <c r="L1243" i="25"/>
  <c r="N1243" i="24" s="1"/>
  <c r="H1243" i="25"/>
  <c r="J1243" i="24" s="1"/>
  <c r="F1270" i="25"/>
  <c r="K1272" i="25"/>
  <c r="M1272" i="24" s="1"/>
  <c r="G1272" i="25"/>
  <c r="I1272" i="24" s="1"/>
  <c r="X1272" i="24" s="1"/>
  <c r="L1302" i="25"/>
  <c r="N1302" i="24" s="1"/>
  <c r="E1417" i="25"/>
  <c r="G1417" i="24" s="1"/>
  <c r="E1271" i="25"/>
  <c r="G1271" i="24" s="1"/>
  <c r="J1214" i="25"/>
  <c r="L1214" i="24" s="1"/>
  <c r="H1417" i="25"/>
  <c r="J1417" i="24" s="1"/>
  <c r="G1214" i="25"/>
  <c r="I1214" i="24" s="1"/>
  <c r="X1214" i="24" s="1"/>
  <c r="M1214" i="25"/>
  <c r="O1214" i="24" s="1"/>
  <c r="I1214" i="25"/>
  <c r="K1214" i="24" s="1"/>
  <c r="E1328" i="25"/>
  <c r="G1328" i="24" s="1"/>
  <c r="E1327" i="25"/>
  <c r="G1327" i="24" s="1"/>
  <c r="I1445" i="25"/>
  <c r="K1445" i="24" s="1"/>
  <c r="I1213" i="25"/>
  <c r="K1213" i="24" s="1"/>
  <c r="J1388" i="25"/>
  <c r="L1388" i="24" s="1"/>
  <c r="E1446" i="25"/>
  <c r="G1446" i="24" s="1"/>
  <c r="M1359" i="25"/>
  <c r="O1359" i="24" s="1"/>
  <c r="H1475" i="25"/>
  <c r="J1475" i="24" s="1"/>
  <c r="G1417" i="25"/>
  <c r="I1417" i="24" s="1"/>
  <c r="X1417" i="24" s="1"/>
  <c r="I1243" i="25"/>
  <c r="K1243" i="24" s="1"/>
  <c r="F1330" i="25"/>
  <c r="H1330" i="24" s="1"/>
  <c r="M1330" i="25"/>
  <c r="O1330" i="24" s="1"/>
  <c r="F1359" i="25"/>
  <c r="H1359" i="24" s="1"/>
  <c r="H1301" i="25"/>
  <c r="J1301" i="24" s="1"/>
  <c r="I1388" i="25"/>
  <c r="K1388" i="24" s="1"/>
  <c r="L1245" i="25"/>
  <c r="N1245" i="24" s="1"/>
  <c r="L1360" i="25"/>
  <c r="N1360" i="24" s="1"/>
  <c r="L1331" i="25"/>
  <c r="N1331" i="24" s="1"/>
  <c r="H1302" i="25"/>
  <c r="J1302" i="24" s="1"/>
  <c r="M1389" i="25"/>
  <c r="O1389" i="24" s="1"/>
  <c r="J1476" i="25"/>
  <c r="L1476" i="24" s="1"/>
  <c r="E1475" i="25"/>
  <c r="G1475" i="24" s="1"/>
  <c r="H1418" i="25"/>
  <c r="J1418" i="24" s="1"/>
  <c r="I1418" i="25"/>
  <c r="K1418" i="24" s="1"/>
  <c r="K1417" i="25"/>
  <c r="M1417" i="24" s="1"/>
  <c r="J1446" i="25"/>
  <c r="L1446" i="24" s="1"/>
  <c r="I1474" i="25"/>
  <c r="K1474" i="24" s="1"/>
  <c r="K1360" i="25"/>
  <c r="M1360" i="24" s="1"/>
  <c r="K1215" i="25"/>
  <c r="M1215" i="24" s="1"/>
  <c r="G1242" i="25"/>
  <c r="I1242" i="24" s="1"/>
  <c r="X1242" i="24" s="1"/>
  <c r="I1329" i="25"/>
  <c r="K1329" i="24" s="1"/>
  <c r="E1301" i="25"/>
  <c r="G1301" i="24" s="1"/>
  <c r="E1330" i="25"/>
  <c r="G1330" i="24" s="1"/>
  <c r="K1302" i="25"/>
  <c r="M1302" i="24" s="1"/>
  <c r="K1447" i="25"/>
  <c r="M1447" i="24" s="1"/>
  <c r="H1388" i="25"/>
  <c r="J1388" i="24" s="1"/>
  <c r="K1446" i="25"/>
  <c r="M1446" i="24" s="1"/>
  <c r="J1389" i="25"/>
  <c r="L1389" i="24" s="1"/>
  <c r="L1419" i="25"/>
  <c r="N1419" i="24" s="1"/>
  <c r="M1447" i="25"/>
  <c r="O1447" i="24" s="1"/>
  <c r="J1447" i="25"/>
  <c r="L1447" i="24" s="1"/>
  <c r="L1388" i="25"/>
  <c r="N1388" i="24" s="1"/>
  <c r="E1302" i="25"/>
  <c r="G1302" i="24" s="1"/>
  <c r="L1214" i="25"/>
  <c r="N1214" i="24" s="1"/>
  <c r="M1388" i="25"/>
  <c r="O1388" i="24" s="1"/>
  <c r="E1358" i="25"/>
  <c r="G1358" i="24" s="1"/>
  <c r="I1272" i="25"/>
  <c r="K1272" i="24" s="1"/>
  <c r="M1215" i="25"/>
  <c r="O1215" i="24" s="1"/>
  <c r="F1476" i="25"/>
  <c r="I1330" i="25"/>
  <c r="K1330" i="24" s="1"/>
  <c r="G1360" i="25"/>
  <c r="I1360" i="24" s="1"/>
  <c r="X1360" i="24" s="1"/>
  <c r="H1447" i="25"/>
  <c r="J1447" i="24" s="1"/>
  <c r="F1272" i="25"/>
  <c r="I1244" i="25"/>
  <c r="K1244" i="24" s="1"/>
  <c r="K1273" i="25"/>
  <c r="M1273" i="24" s="1"/>
  <c r="H1389" i="25"/>
  <c r="J1389" i="24" s="1"/>
  <c r="I1302" i="25"/>
  <c r="K1302" i="24" s="1"/>
  <c r="I1475" i="25"/>
  <c r="K1475" i="24" s="1"/>
  <c r="I1331" i="25"/>
  <c r="K1331" i="24" s="1"/>
  <c r="I1476" i="25"/>
  <c r="K1476" i="24" s="1"/>
  <c r="E1359" i="25"/>
  <c r="G1359" i="24" s="1"/>
  <c r="J1215" i="25"/>
  <c r="L1215" i="24" s="1"/>
  <c r="F1418" i="25"/>
  <c r="K1243" i="25"/>
  <c r="I1389" i="25"/>
  <c r="K1389" i="24" s="1"/>
  <c r="L1418" i="25"/>
  <c r="N1418" i="24" s="1"/>
  <c r="M1244" i="25"/>
  <c r="O1244" i="24" s="1"/>
  <c r="F1215" i="25"/>
  <c r="H1215" i="24" s="1"/>
  <c r="J1418" i="25"/>
  <c r="L1418" i="24" s="1"/>
  <c r="M1273" i="25"/>
  <c r="O1273" i="24" s="1"/>
  <c r="J1273" i="25"/>
  <c r="L1273" i="24" s="1"/>
  <c r="G1418" i="25"/>
  <c r="I1418" i="24" s="1"/>
  <c r="X1418" i="24" s="1"/>
  <c r="M1331" i="25"/>
  <c r="O1331" i="24" s="1"/>
  <c r="E1389" i="25"/>
  <c r="G1389" i="24" s="1"/>
  <c r="M1476" i="25"/>
  <c r="O1476" i="24" s="1"/>
  <c r="L1301" i="25"/>
  <c r="N1301" i="24" s="1"/>
  <c r="I1417" i="25"/>
  <c r="K1417" i="24" s="1"/>
  <c r="G1389" i="25"/>
  <c r="I1389" i="24" s="1"/>
  <c r="X1389" i="24" s="1"/>
  <c r="G1244" i="25"/>
  <c r="I1244" i="24" s="1"/>
  <c r="X1244" i="24" s="1"/>
  <c r="G1331" i="25"/>
  <c r="I1331" i="24" s="1"/>
  <c r="X1331" i="24" s="1"/>
  <c r="M1360" i="25"/>
  <c r="O1360" i="24" s="1"/>
  <c r="F1447" i="25"/>
  <c r="E1360" i="25"/>
  <c r="G1360" i="24" s="1"/>
  <c r="G1388" i="25"/>
  <c r="I1388" i="24" s="1"/>
  <c r="X1388" i="24" s="1"/>
  <c r="E1273" i="25"/>
  <c r="G1273" i="24" s="1"/>
  <c r="G1273" i="25"/>
  <c r="I1273" i="24" s="1"/>
  <c r="X1273" i="24" s="1"/>
  <c r="E1447" i="25"/>
  <c r="G1447" i="24" s="1"/>
  <c r="H1360" i="25"/>
  <c r="J1360" i="24" s="1"/>
  <c r="F1360" i="25"/>
  <c r="L1447" i="25"/>
  <c r="N1447" i="24" s="1"/>
  <c r="F1244" i="25"/>
  <c r="F1389" i="25"/>
  <c r="E1214" i="25"/>
  <c r="G1214" i="24" s="1"/>
  <c r="L1477" i="25"/>
  <c r="N1477" i="24" s="1"/>
  <c r="H1331" i="25"/>
  <c r="J1331" i="24" s="1"/>
  <c r="I1273" i="25"/>
  <c r="K1273" i="24" s="1"/>
  <c r="G1447" i="25"/>
  <c r="I1447" i="24" s="1"/>
  <c r="X1447" i="24" s="1"/>
  <c r="K1331" i="25"/>
  <c r="M1331" i="24" s="1"/>
  <c r="K1475" i="25"/>
  <c r="M1475" i="24" s="1"/>
  <c r="L1333" i="25"/>
  <c r="N1333" i="24" s="1"/>
  <c r="I1447" i="25"/>
  <c r="K1447" i="24" s="1"/>
  <c r="M1274" i="25"/>
  <c r="O1274" i="24" s="1"/>
  <c r="F1274" i="25"/>
  <c r="K1476" i="25"/>
  <c r="M1476" i="24" s="1"/>
  <c r="G1303" i="25"/>
  <c r="I1303" i="24" s="1"/>
  <c r="X1303" i="24" s="1"/>
  <c r="K1245" i="25"/>
  <c r="M1245" i="24" s="1"/>
  <c r="G1274" i="25"/>
  <c r="I1274" i="24" s="1"/>
  <c r="X1274" i="24" s="1"/>
  <c r="G1216" i="25"/>
  <c r="I1216" i="24" s="1"/>
  <c r="X1216" i="24" s="1"/>
  <c r="J1360" i="25"/>
  <c r="L1360" i="24" s="1"/>
  <c r="E1303" i="25"/>
  <c r="G1303" i="24" s="1"/>
  <c r="J1302" i="25"/>
  <c r="L1302" i="24" s="1"/>
  <c r="G1215" i="25"/>
  <c r="I1215" i="24" s="1"/>
  <c r="X1215" i="24" s="1"/>
  <c r="I1245" i="25"/>
  <c r="K1245" i="24" s="1"/>
  <c r="I1361" i="25"/>
  <c r="K1361" i="24" s="1"/>
  <c r="H1361" i="25"/>
  <c r="J1361" i="24" s="1"/>
  <c r="K1477" i="25"/>
  <c r="M1477" i="24" s="1"/>
  <c r="K1332" i="25"/>
  <c r="J1245" i="25"/>
  <c r="L1245" i="24" s="1"/>
  <c r="L1216" i="25"/>
  <c r="N1216" i="24" s="1"/>
  <c r="F1302" i="25"/>
  <c r="L1332" i="25"/>
  <c r="N1332" i="24" s="1"/>
  <c r="K1244" i="25"/>
  <c r="M1244" i="24" s="1"/>
  <c r="L1390" i="25"/>
  <c r="N1390" i="24" s="1"/>
  <c r="G1361" i="25"/>
  <c r="I1361" i="24" s="1"/>
  <c r="X1361" i="24" s="1"/>
  <c r="J1331" i="25"/>
  <c r="L1331" i="24" s="1"/>
  <c r="K1419" i="25"/>
  <c r="M1419" i="24" s="1"/>
  <c r="F1419" i="25"/>
  <c r="H1419" i="24" s="1"/>
  <c r="F1331" i="25"/>
  <c r="M1302" i="25"/>
  <c r="O1302" i="24" s="1"/>
  <c r="J1419" i="25"/>
  <c r="L1419" i="24" s="1"/>
  <c r="M1477" i="25"/>
  <c r="O1477" i="24" s="1"/>
  <c r="J1332" i="25"/>
  <c r="L1332" i="24" s="1"/>
  <c r="G1446" i="25"/>
  <c r="I1446" i="24" s="1"/>
  <c r="X1446" i="24" s="1"/>
  <c r="L1244" i="25"/>
  <c r="N1244" i="24" s="1"/>
  <c r="H1244" i="25"/>
  <c r="J1244" i="24" s="1"/>
  <c r="E1215" i="25"/>
  <c r="G1215" i="24" s="1"/>
  <c r="K1361" i="25"/>
  <c r="M1361" i="24" s="1"/>
  <c r="I1360" i="25"/>
  <c r="K1360" i="24" s="1"/>
  <c r="E1476" i="25"/>
  <c r="G1476" i="24" s="1"/>
  <c r="L1273" i="25"/>
  <c r="N1273" i="24" s="1"/>
  <c r="J1274" i="25"/>
  <c r="L1274" i="24" s="1"/>
  <c r="M1448" i="25"/>
  <c r="O1448" i="24" s="1"/>
  <c r="H1476" i="25"/>
  <c r="J1476" i="24" s="1"/>
  <c r="I1448" i="25"/>
  <c r="K1448" i="24" s="1"/>
  <c r="F1448" i="25"/>
  <c r="K1418" i="25"/>
  <c r="M1418" i="24" s="1"/>
  <c r="I1419" i="25"/>
  <c r="K1419" i="24" s="1"/>
  <c r="H1215" i="25"/>
  <c r="J1244" i="25"/>
  <c r="L1244" i="24" s="1"/>
  <c r="J1477" i="25"/>
  <c r="L1477" i="24" s="1"/>
  <c r="I1390" i="25"/>
  <c r="K1390" i="24" s="1"/>
  <c r="L1362" i="25"/>
  <c r="N1362" i="24" s="1"/>
  <c r="E1331" i="25"/>
  <c r="G1331" i="24" s="1"/>
  <c r="K1274" i="25"/>
  <c r="M1274" i="24" s="1"/>
  <c r="J1448" i="25"/>
  <c r="L1448" i="24" s="1"/>
  <c r="G1390" i="25"/>
  <c r="I1390" i="24" s="1"/>
  <c r="X1390" i="24" s="1"/>
  <c r="M1418" i="25"/>
  <c r="O1418" i="24" s="1"/>
  <c r="I1215" i="25"/>
  <c r="K1215" i="24" s="1"/>
  <c r="M1245" i="25"/>
  <c r="O1245" i="24" s="1"/>
  <c r="G1302" i="25"/>
  <c r="I1302" i="24" s="1"/>
  <c r="X1302" i="24" s="1"/>
  <c r="H1330" i="25"/>
  <c r="J1330" i="24" s="1"/>
  <c r="G1477" i="25"/>
  <c r="I1477" i="24" s="1"/>
  <c r="X1477" i="24" s="1"/>
  <c r="E1243" i="25"/>
  <c r="G1243" i="24" s="1"/>
  <c r="L1420" i="25"/>
  <c r="N1420" i="24" s="1"/>
  <c r="H1448" i="25"/>
  <c r="J1448" i="24" s="1"/>
  <c r="J1390" i="25"/>
  <c r="L1390" i="24" s="1"/>
  <c r="F1216" i="25"/>
  <c r="H1274" i="25"/>
  <c r="J1274" i="24" s="1"/>
  <c r="E1419" i="25"/>
  <c r="G1419" i="24" s="1"/>
  <c r="H1333" i="25"/>
  <c r="J1333" i="24" s="1"/>
  <c r="K1216" i="25"/>
  <c r="M1216" i="24" s="1"/>
  <c r="I1332" i="25"/>
  <c r="K1332" i="24" s="1"/>
  <c r="G1333" i="25"/>
  <c r="I1333" i="24" s="1"/>
  <c r="X1333" i="24" s="1"/>
  <c r="L1217" i="25"/>
  <c r="N1217" i="24" s="1"/>
  <c r="L1391" i="25"/>
  <c r="N1391" i="24" s="1"/>
  <c r="J1420" i="25"/>
  <c r="L1420" i="24" s="1"/>
  <c r="F1361" i="25"/>
  <c r="J1449" i="25"/>
  <c r="L1449" i="24" s="1"/>
  <c r="E1477" i="25"/>
  <c r="G1477" i="24" s="1"/>
  <c r="M1362" i="25"/>
  <c r="O1362" i="24" s="1"/>
  <c r="I1304" i="25"/>
  <c r="K1304" i="24" s="1"/>
  <c r="G1448" i="25"/>
  <c r="I1448" i="24" s="1"/>
  <c r="X1448" i="24" s="1"/>
  <c r="M1361" i="25"/>
  <c r="O1361" i="24" s="1"/>
  <c r="F1217" i="25"/>
  <c r="K1448" i="25"/>
  <c r="M1448" i="24" s="1"/>
  <c r="G1246" i="25"/>
  <c r="I1246" i="24" s="1"/>
  <c r="X1246" i="24" s="1"/>
  <c r="M1275" i="25"/>
  <c r="O1275" i="24" s="1"/>
  <c r="K1389" i="25"/>
  <c r="M1389" i="24" s="1"/>
  <c r="G1275" i="25"/>
  <c r="I1275" i="24" s="1"/>
  <c r="X1275" i="24" s="1"/>
  <c r="I1478" i="25"/>
  <c r="K1478" i="24" s="1"/>
  <c r="H1275" i="25"/>
  <c r="J1275" i="24" s="1"/>
  <c r="K1391" i="25"/>
  <c r="M1391" i="24" s="1"/>
  <c r="K1333" i="25"/>
  <c r="F1391" i="25"/>
  <c r="E1390" i="25"/>
  <c r="G1390" i="24" s="1"/>
  <c r="E1418" i="25"/>
  <c r="G1418" i="24" s="1"/>
  <c r="H1216" i="25"/>
  <c r="J1216" i="24" s="1"/>
  <c r="M1478" i="25"/>
  <c r="O1478" i="24" s="1"/>
  <c r="M1449" i="25"/>
  <c r="O1449" i="24" s="1"/>
  <c r="E1332" i="25"/>
  <c r="G1332" i="24" s="1"/>
  <c r="K1303" i="25"/>
  <c r="M1303" i="24" s="1"/>
  <c r="E1448" i="25"/>
  <c r="G1448" i="24" s="1"/>
  <c r="L1275" i="25"/>
  <c r="N1275" i="24" s="1"/>
  <c r="K1390" i="25"/>
  <c r="M1390" i="24" s="1"/>
  <c r="J1362" i="25"/>
  <c r="L1362" i="24" s="1"/>
  <c r="F1303" i="25"/>
  <c r="I1303" i="25"/>
  <c r="K1303" i="24" s="1"/>
  <c r="F1304" i="25"/>
  <c r="F1390" i="25"/>
  <c r="E1216" i="25"/>
  <c r="G1216" i="24" s="1"/>
  <c r="G1420" i="25"/>
  <c r="I1420" i="24" s="1"/>
  <c r="X1420" i="24" s="1"/>
  <c r="I1391" i="25"/>
  <c r="K1391" i="24" s="1"/>
  <c r="E1449" i="25"/>
  <c r="G1449" i="24" s="1"/>
  <c r="L1392" i="25"/>
  <c r="N1392" i="24" s="1"/>
  <c r="L1361" i="25"/>
  <c r="N1361" i="24" s="1"/>
  <c r="L1218" i="25"/>
  <c r="N1218" i="24" s="1"/>
  <c r="M1216" i="25"/>
  <c r="O1216" i="24" s="1"/>
  <c r="M1419" i="25"/>
  <c r="O1419" i="24" s="1"/>
  <c r="G1476" i="25"/>
  <c r="I1476" i="24" s="1"/>
  <c r="X1476" i="24" s="1"/>
  <c r="H1419" i="25"/>
  <c r="H1246" i="25"/>
  <c r="J1246" i="24" s="1"/>
  <c r="E1478" i="25"/>
  <c r="G1478" i="24" s="1"/>
  <c r="E1361" i="25"/>
  <c r="G1361" i="24" s="1"/>
  <c r="J1478" i="25"/>
  <c r="L1478" i="24" s="1"/>
  <c r="I1449" i="25"/>
  <c r="K1449" i="24" s="1"/>
  <c r="J1275" i="25"/>
  <c r="L1275" i="24" s="1"/>
  <c r="F1477" i="25"/>
  <c r="F1420" i="25"/>
  <c r="K1449" i="25"/>
  <c r="M1449" i="24" s="1"/>
  <c r="H1245" i="25"/>
  <c r="E1420" i="25"/>
  <c r="G1420" i="24" s="1"/>
  <c r="M1390" i="25"/>
  <c r="O1390" i="24" s="1"/>
  <c r="H1273" i="25"/>
  <c r="J1273" i="24" s="1"/>
  <c r="J1216" i="25"/>
  <c r="L1216" i="24" s="1"/>
  <c r="M1332" i="25"/>
  <c r="O1332" i="24" s="1"/>
  <c r="L1479" i="25"/>
  <c r="N1479" i="24" s="1"/>
  <c r="F1273" i="25"/>
  <c r="L1246" i="25"/>
  <c r="N1246" i="24" s="1"/>
  <c r="G1478" i="25"/>
  <c r="I1478" i="24" s="1"/>
  <c r="X1478" i="24" s="1"/>
  <c r="M1217" i="25"/>
  <c r="O1217" i="24" s="1"/>
  <c r="H1478" i="25"/>
  <c r="J1478" i="24" s="1"/>
  <c r="J1303" i="25"/>
  <c r="L1303" i="24" s="1"/>
  <c r="L1274" i="25"/>
  <c r="N1274" i="24" s="1"/>
  <c r="K1362" i="25"/>
  <c r="H1420" i="25"/>
  <c r="J1420" i="24" s="1"/>
  <c r="F1275" i="25"/>
  <c r="H1303" i="25"/>
  <c r="J1303" i="24" s="1"/>
  <c r="L1304" i="25"/>
  <c r="N1304" i="24" s="1"/>
  <c r="L1303" i="25"/>
  <c r="N1303" i="24" s="1"/>
  <c r="M1276" i="25"/>
  <c r="O1276" i="24" s="1"/>
  <c r="E1450" i="25"/>
  <c r="G1450" i="24" s="1"/>
  <c r="G1363" i="25"/>
  <c r="I1363" i="24" s="1"/>
  <c r="X1363" i="24" s="1"/>
  <c r="J1246" i="25"/>
  <c r="L1246" i="24" s="1"/>
  <c r="K1478" i="25"/>
  <c r="M1478" i="24" s="1"/>
  <c r="L1448" i="25"/>
  <c r="N1448" i="24" s="1"/>
  <c r="J1391" i="25"/>
  <c r="L1391" i="24" s="1"/>
  <c r="F1449" i="25"/>
  <c r="H1449" i="24" s="1"/>
  <c r="F1479" i="25"/>
  <c r="H1479" i="24" s="1"/>
  <c r="F1245" i="25"/>
  <c r="H1245" i="24" s="1"/>
  <c r="H1334" i="25"/>
  <c r="J1334" i="24" s="1"/>
  <c r="H1421" i="25"/>
  <c r="J1421" i="24" s="1"/>
  <c r="H1305" i="25"/>
  <c r="J1305" i="24" s="1"/>
  <c r="K1217" i="25"/>
  <c r="M1217" i="24" s="1"/>
  <c r="F1392" i="25"/>
  <c r="F1334" i="25"/>
  <c r="G1450" i="25"/>
  <c r="I1450" i="24" s="1"/>
  <c r="X1450" i="24" s="1"/>
  <c r="K1392" i="25"/>
  <c r="M1392" i="24" s="1"/>
  <c r="E1276" i="25"/>
  <c r="G1276" i="24" s="1"/>
  <c r="E1391" i="25"/>
  <c r="G1391" i="24" s="1"/>
  <c r="L1276" i="25"/>
  <c r="N1276" i="24" s="1"/>
  <c r="M1420" i="25"/>
  <c r="O1420" i="24" s="1"/>
  <c r="L1334" i="25"/>
  <c r="N1334" i="24" s="1"/>
  <c r="K1305" i="25"/>
  <c r="M1305" i="24" s="1"/>
  <c r="J1305" i="25"/>
  <c r="L1305" i="24" s="1"/>
  <c r="F1218" i="25"/>
  <c r="H1218" i="24" s="1"/>
  <c r="M1303" i="25"/>
  <c r="O1303" i="24" s="1"/>
  <c r="I1333" i="25"/>
  <c r="K1333" i="24" s="1"/>
  <c r="J1361" i="25"/>
  <c r="L1361" i="24" s="1"/>
  <c r="G1217" i="25"/>
  <c r="I1217" i="24" s="1"/>
  <c r="X1217" i="24" s="1"/>
  <c r="G1362" i="25"/>
  <c r="I1362" i="24" s="1"/>
  <c r="X1362" i="24" s="1"/>
  <c r="E1275" i="25"/>
  <c r="G1275" i="24" s="1"/>
  <c r="M1246" i="25"/>
  <c r="O1246" i="24" s="1"/>
  <c r="E1333" i="25"/>
  <c r="G1333" i="24" s="1"/>
  <c r="J1304" i="25"/>
  <c r="L1304" i="24" s="1"/>
  <c r="F1363" i="25"/>
  <c r="F1333" i="25"/>
  <c r="H1333" i="24" s="1"/>
  <c r="K1246" i="25"/>
  <c r="H1276" i="25"/>
  <c r="J1276" i="24" s="1"/>
  <c r="K1304" i="25"/>
  <c r="M1304" i="24" s="1"/>
  <c r="L1248" i="25"/>
  <c r="N1248" i="24" s="1"/>
  <c r="H1218" i="25"/>
  <c r="I1218" i="25"/>
  <c r="K1218" i="24" s="1"/>
  <c r="M1450" i="25"/>
  <c r="O1450" i="24" s="1"/>
  <c r="I1275" i="25"/>
  <c r="K1275" i="24" s="1"/>
  <c r="I1420" i="25"/>
  <c r="K1420" i="24" s="1"/>
  <c r="I1217" i="25"/>
  <c r="K1217" i="24" s="1"/>
  <c r="G1332" i="25"/>
  <c r="I1332" i="24" s="1"/>
  <c r="X1332" i="24" s="1"/>
  <c r="E1245" i="25"/>
  <c r="G1245" i="24" s="1"/>
  <c r="M1392" i="25"/>
  <c r="O1392" i="24" s="1"/>
  <c r="J1392" i="25"/>
  <c r="L1392" i="24" s="1"/>
  <c r="H1449" i="25"/>
  <c r="E1217" i="25"/>
  <c r="G1217" i="24" s="1"/>
  <c r="M1333" i="25"/>
  <c r="O1333" i="24" s="1"/>
  <c r="L1219" i="25"/>
  <c r="N1219" i="24" s="1"/>
  <c r="H1392" i="25"/>
  <c r="J1392" i="24" s="1"/>
  <c r="F1362" i="25"/>
  <c r="H1362" i="24" s="1"/>
  <c r="G1391" i="25"/>
  <c r="I1391" i="24" s="1"/>
  <c r="X1391" i="24" s="1"/>
  <c r="J1451" i="25"/>
  <c r="L1451" i="24" s="1"/>
  <c r="E1244" i="25"/>
  <c r="G1244" i="24" s="1"/>
  <c r="H1363" i="25"/>
  <c r="J1363" i="24" s="1"/>
  <c r="H1479" i="25"/>
  <c r="F1478" i="25"/>
  <c r="G1304" i="25"/>
  <c r="I1304" i="24" s="1"/>
  <c r="X1304" i="24" s="1"/>
  <c r="K1275" i="25"/>
  <c r="M1275" i="24" s="1"/>
  <c r="L1450" i="25"/>
  <c r="N1450" i="24" s="1"/>
  <c r="F1450" i="25"/>
  <c r="K1450" i="25"/>
  <c r="M1450" i="24" s="1"/>
  <c r="G1305" i="25"/>
  <c r="I1305" i="24" s="1"/>
  <c r="X1305" i="24" s="1"/>
  <c r="K1363" i="25"/>
  <c r="M1363" i="24" s="1"/>
  <c r="J1334" i="25"/>
  <c r="L1334" i="24" s="1"/>
  <c r="F1305" i="25"/>
  <c r="I1334" i="25"/>
  <c r="K1334" i="24" s="1"/>
  <c r="E1388" i="25"/>
  <c r="G1388" i="24" s="1"/>
  <c r="H1450" i="25"/>
  <c r="J1450" i="24" s="1"/>
  <c r="M1247" i="25"/>
  <c r="O1247" i="24" s="1"/>
  <c r="H1217" i="25"/>
  <c r="J1217" i="24" s="1"/>
  <c r="H1304" i="25"/>
  <c r="J1304" i="24" s="1"/>
  <c r="G1245" i="25"/>
  <c r="I1245" i="24" s="1"/>
  <c r="X1245" i="24" s="1"/>
  <c r="I1392" i="25"/>
  <c r="K1392" i="24" s="1"/>
  <c r="H1477" i="25"/>
  <c r="J1477" i="24" s="1"/>
  <c r="G1419" i="25"/>
  <c r="I1419" i="24" s="1"/>
  <c r="X1419" i="24" s="1"/>
  <c r="I1274" i="25"/>
  <c r="K1274" i="24" s="1"/>
  <c r="E1246" i="25"/>
  <c r="G1246" i="24" s="1"/>
  <c r="F1332" i="25"/>
  <c r="H1332" i="24" s="1"/>
  <c r="H1390" i="25"/>
  <c r="J1390" i="24" s="1"/>
  <c r="L1449" i="25"/>
  <c r="N1449" i="24" s="1"/>
  <c r="L1478" i="25"/>
  <c r="N1478" i="24" s="1"/>
  <c r="M1304" i="25"/>
  <c r="O1304" i="24" s="1"/>
  <c r="L1305" i="25"/>
  <c r="N1305" i="24" s="1"/>
  <c r="M1305" i="25"/>
  <c r="O1305" i="24" s="1"/>
  <c r="G1334" i="25"/>
  <c r="I1334" i="24" s="1"/>
  <c r="X1334" i="24" s="1"/>
  <c r="I1216" i="25"/>
  <c r="K1216" i="24" s="1"/>
  <c r="K1276" i="25"/>
  <c r="M1276" i="24" s="1"/>
  <c r="I1477" i="25"/>
  <c r="K1477" i="24" s="1"/>
  <c r="M1391" i="25"/>
  <c r="O1391" i="24" s="1"/>
  <c r="K1306" i="25"/>
  <c r="M1306" i="24" s="1"/>
  <c r="I1362" i="25"/>
  <c r="K1362" i="24" s="1"/>
  <c r="G1247" i="25"/>
  <c r="I1247" i="24" s="1"/>
  <c r="X1247" i="24" s="1"/>
  <c r="G1306" i="25"/>
  <c r="I1306" i="24" s="1"/>
  <c r="X1306" i="24" s="1"/>
  <c r="M1422" i="25"/>
  <c r="O1422" i="24" s="1"/>
  <c r="M1451" i="25"/>
  <c r="O1451" i="24" s="1"/>
  <c r="L1451" i="25"/>
  <c r="N1451" i="24" s="1"/>
  <c r="I1305" i="25"/>
  <c r="K1305" i="24" s="1"/>
  <c r="I1276" i="25"/>
  <c r="K1276" i="24" s="1"/>
  <c r="J1248" i="25"/>
  <c r="L1248" i="24" s="1"/>
  <c r="J1364" i="25"/>
  <c r="L1364" i="24" s="1"/>
  <c r="H1393" i="25"/>
  <c r="J1393" i="24" s="1"/>
  <c r="H1480" i="25"/>
  <c r="J1480" i="24" s="1"/>
  <c r="H1364" i="25"/>
  <c r="J1364" i="24" s="1"/>
  <c r="H1247" i="25"/>
  <c r="J1247" i="24" s="1"/>
  <c r="L1393" i="25"/>
  <c r="N1393" i="24" s="1"/>
  <c r="J1217" i="25"/>
  <c r="L1217" i="24" s="1"/>
  <c r="I1247" i="25"/>
  <c r="K1247" i="24" s="1"/>
  <c r="G1451" i="25"/>
  <c r="I1451" i="24" s="1"/>
  <c r="X1451" i="24" s="1"/>
  <c r="M1219" i="25"/>
  <c r="O1219" i="24" s="1"/>
  <c r="M1277" i="25"/>
  <c r="O1277" i="24" s="1"/>
  <c r="G1421" i="25"/>
  <c r="I1421" i="24" s="1"/>
  <c r="X1421" i="24" s="1"/>
  <c r="K1393" i="25"/>
  <c r="M1393" i="24" s="1"/>
  <c r="E1247" i="25"/>
  <c r="G1247" i="24" s="1"/>
  <c r="K1247" i="25"/>
  <c r="M1247" i="24" s="1"/>
  <c r="M1363" i="25"/>
  <c r="O1363" i="24" s="1"/>
  <c r="F1276" i="25"/>
  <c r="F1335" i="25"/>
  <c r="H1335" i="24" s="1"/>
  <c r="K1420" i="25"/>
  <c r="M1420" i="24" s="1"/>
  <c r="E1304" i="25"/>
  <c r="G1304" i="24" s="1"/>
  <c r="L1421" i="25"/>
  <c r="N1421" i="24" s="1"/>
  <c r="F1451" i="25"/>
  <c r="E1363" i="25"/>
  <c r="G1363" i="24" s="1"/>
  <c r="M1421" i="25"/>
  <c r="O1421" i="24" s="1"/>
  <c r="G1480" i="25"/>
  <c r="I1480" i="24" s="1"/>
  <c r="X1480" i="24" s="1"/>
  <c r="H1422" i="25"/>
  <c r="K1422" i="25"/>
  <c r="M1422" i="24" s="1"/>
  <c r="J1479" i="25"/>
  <c r="L1479" i="24" s="1"/>
  <c r="H1219" i="25"/>
  <c r="J1219" i="24" s="1"/>
  <c r="K1479" i="25"/>
  <c r="M1479" i="24" s="1"/>
  <c r="H1332" i="25"/>
  <c r="J1332" i="24" s="1"/>
  <c r="L1363" i="25"/>
  <c r="N1363" i="24" s="1"/>
  <c r="E1218" i="25"/>
  <c r="G1218" i="24" s="1"/>
  <c r="E1392" i="25"/>
  <c r="G1392" i="24" s="1"/>
  <c r="J1276" i="25"/>
  <c r="L1276" i="24" s="1"/>
  <c r="J1363" i="25"/>
  <c r="L1363" i="24" s="1"/>
  <c r="L1306" i="25"/>
  <c r="N1306" i="24" s="1"/>
  <c r="E1335" i="25"/>
  <c r="G1335" i="24" s="1"/>
  <c r="H1391" i="25"/>
  <c r="J1391" i="24" s="1"/>
  <c r="J1333" i="25"/>
  <c r="L1333" i="24" s="1"/>
  <c r="M1393" i="25"/>
  <c r="O1393" i="24" s="1"/>
  <c r="G1393" i="25"/>
  <c r="I1393" i="24" s="1"/>
  <c r="X1393" i="24" s="1"/>
  <c r="E1334" i="25"/>
  <c r="G1334" i="24" s="1"/>
  <c r="M1334" i="25"/>
  <c r="O1334" i="24" s="1"/>
  <c r="L1247" i="25"/>
  <c r="N1247" i="24" s="1"/>
  <c r="E1305" i="25"/>
  <c r="G1305" i="24" s="1"/>
  <c r="E1274" i="25"/>
  <c r="G1274" i="24" s="1"/>
  <c r="J1422" i="25"/>
  <c r="L1422" i="24" s="1"/>
  <c r="K1451" i="25"/>
  <c r="M1451" i="24" s="1"/>
  <c r="I1479" i="25"/>
  <c r="K1479" i="24" s="1"/>
  <c r="M1218" i="25"/>
  <c r="O1218" i="24" s="1"/>
  <c r="F1422" i="25"/>
  <c r="H1422" i="24" s="1"/>
  <c r="J1393" i="25"/>
  <c r="L1393" i="24" s="1"/>
  <c r="L1335" i="25"/>
  <c r="N1335" i="24" s="1"/>
  <c r="G1392" i="25"/>
  <c r="I1392" i="24" s="1"/>
  <c r="X1392" i="24" s="1"/>
  <c r="F1246" i="25"/>
  <c r="H1246" i="24" s="1"/>
  <c r="M1479" i="25"/>
  <c r="O1479" i="24" s="1"/>
  <c r="K1421" i="25"/>
  <c r="M1421" i="24" s="1"/>
  <c r="E1248" i="25"/>
  <c r="G1248" i="24" s="1"/>
  <c r="G1218" i="25"/>
  <c r="I1218" i="24" s="1"/>
  <c r="X1218" i="24" s="1"/>
  <c r="L1480" i="25"/>
  <c r="N1480" i="24" s="1"/>
  <c r="H1362" i="25"/>
  <c r="J1362" i="24" s="1"/>
  <c r="G1276" i="25"/>
  <c r="I1276" i="24" s="1"/>
  <c r="X1276" i="24" s="1"/>
  <c r="I1363" i="25"/>
  <c r="K1363" i="24" s="1"/>
  <c r="M1306" i="25"/>
  <c r="O1306" i="24" s="1"/>
  <c r="E1479" i="25"/>
  <c r="G1479" i="24" s="1"/>
  <c r="J1450" i="25"/>
  <c r="L1450" i="24" s="1"/>
  <c r="K1334" i="25"/>
  <c r="M1334" i="24" s="1"/>
  <c r="E1422" i="25"/>
  <c r="G1422" i="24" s="1"/>
  <c r="G1479" i="25"/>
  <c r="I1479" i="24" s="1"/>
  <c r="X1479" i="24" s="1"/>
  <c r="I1421" i="25"/>
  <c r="K1421" i="24" s="1"/>
  <c r="J1247" i="25"/>
  <c r="L1247" i="24" s="1"/>
  <c r="L1423" i="25"/>
  <c r="N1423" i="24" s="1"/>
  <c r="F1365" i="25"/>
  <c r="H1365" i="24" s="1"/>
  <c r="L1365" i="25"/>
  <c r="N1365" i="24" s="1"/>
  <c r="M1336" i="25"/>
  <c r="O1336" i="24" s="1"/>
  <c r="I1248" i="25"/>
  <c r="K1248" i="24" s="1"/>
  <c r="G1219" i="25"/>
  <c r="I1219" i="24" s="1"/>
  <c r="X1219" i="24" s="1"/>
  <c r="H1306" i="25"/>
  <c r="J1306" i="24" s="1"/>
  <c r="I1393" i="25"/>
  <c r="K1393" i="24" s="1"/>
  <c r="L1453" i="25"/>
  <c r="N1453" i="24" s="1"/>
  <c r="F1307" i="25"/>
  <c r="F1247" i="25"/>
  <c r="G1449" i="25"/>
  <c r="I1449" i="24" s="1"/>
  <c r="X1449" i="24" s="1"/>
  <c r="J1394" i="25"/>
  <c r="L1394" i="24" s="1"/>
  <c r="J1481" i="25"/>
  <c r="L1481" i="24" s="1"/>
  <c r="H1307" i="25"/>
  <c r="J1307" i="24" s="1"/>
  <c r="K1218" i="25"/>
  <c r="M1218" i="24" s="1"/>
  <c r="L1249" i="25"/>
  <c r="N1249" i="24" s="1"/>
  <c r="K1364" i="25"/>
  <c r="M1364" i="24" s="1"/>
  <c r="L1364" i="25"/>
  <c r="N1364" i="24" s="1"/>
  <c r="G1335" i="25"/>
  <c r="I1335" i="24" s="1"/>
  <c r="X1335" i="24" s="1"/>
  <c r="L1336" i="25"/>
  <c r="N1336" i="24" s="1"/>
  <c r="F1394" i="25"/>
  <c r="L1278" i="25"/>
  <c r="N1278" i="24" s="1"/>
  <c r="K1277" i="25"/>
  <c r="M1277" i="24" s="1"/>
  <c r="K1248" i="25"/>
  <c r="M1248" i="24" s="1"/>
  <c r="E1421" i="25"/>
  <c r="G1421" i="24" s="1"/>
  <c r="H1336" i="25"/>
  <c r="J1336" i="24" s="1"/>
  <c r="M1335" i="25"/>
  <c r="O1335" i="24" s="1"/>
  <c r="F1277" i="25"/>
  <c r="L1452" i="25"/>
  <c r="N1452" i="24" s="1"/>
  <c r="H1248" i="25"/>
  <c r="K1481" i="25"/>
  <c r="M1481" i="24" s="1"/>
  <c r="K1453" i="25"/>
  <c r="M1453" i="24" s="1"/>
  <c r="F1220" i="25"/>
  <c r="L1221" i="25"/>
  <c r="N1221" i="24" s="1"/>
  <c r="J1336" i="25"/>
  <c r="L1336" i="24" s="1"/>
  <c r="G1249" i="25"/>
  <c r="I1249" i="24" s="1"/>
  <c r="X1249" i="24" s="1"/>
  <c r="I1451" i="25"/>
  <c r="K1451" i="24" s="1"/>
  <c r="M1364" i="25"/>
  <c r="O1364" i="24" s="1"/>
  <c r="L1395" i="25"/>
  <c r="N1395" i="24" s="1"/>
  <c r="F1219" i="25"/>
  <c r="I1481" i="25"/>
  <c r="K1481" i="24" s="1"/>
  <c r="M1248" i="25"/>
  <c r="O1248" i="24" s="1"/>
  <c r="K1452" i="25"/>
  <c r="M1452" i="24" s="1"/>
  <c r="G1364" i="25"/>
  <c r="I1364" i="24" s="1"/>
  <c r="X1364" i="24" s="1"/>
  <c r="H1335" i="25"/>
  <c r="J1335" i="24" s="1"/>
  <c r="J1219" i="25"/>
  <c r="L1219" i="24" s="1"/>
  <c r="E1249" i="25"/>
  <c r="G1249" i="24" s="1"/>
  <c r="F1306" i="25"/>
  <c r="E1452" i="25"/>
  <c r="G1452" i="24" s="1"/>
  <c r="L1481" i="25"/>
  <c r="N1481" i="24" s="1"/>
  <c r="J1220" i="25"/>
  <c r="L1220" i="24" s="1"/>
  <c r="K1480" i="25"/>
  <c r="M1480" i="24" s="1"/>
  <c r="L1422" i="25"/>
  <c r="N1422" i="24" s="1"/>
  <c r="F1452" i="25"/>
  <c r="H1452" i="24" s="1"/>
  <c r="H1249" i="25"/>
  <c r="J1249" i="24" s="1"/>
  <c r="E1362" i="25"/>
  <c r="G1362" i="24" s="1"/>
  <c r="J1278" i="25"/>
  <c r="L1278" i="24" s="1"/>
  <c r="F1278" i="25"/>
  <c r="K1423" i="25"/>
  <c r="M1423" i="24" s="1"/>
  <c r="I1450" i="25"/>
  <c r="K1450" i="24" s="1"/>
  <c r="E1451" i="25"/>
  <c r="G1451" i="24" s="1"/>
  <c r="K1336" i="25"/>
  <c r="M1336" i="24" s="1"/>
  <c r="M1481" i="25"/>
  <c r="O1481" i="24" s="1"/>
  <c r="J1307" i="25"/>
  <c r="L1307" i="24" s="1"/>
  <c r="L1366" i="25"/>
  <c r="N1366" i="24" s="1"/>
  <c r="K1219" i="25"/>
  <c r="M1219" i="24" s="1"/>
  <c r="G1248" i="25"/>
  <c r="I1248" i="24" s="1"/>
  <c r="X1248" i="24" s="1"/>
  <c r="G1365" i="25"/>
  <c r="I1365" i="24" s="1"/>
  <c r="X1365" i="24" s="1"/>
  <c r="M1220" i="25"/>
  <c r="O1220" i="24" s="1"/>
  <c r="H1277" i="25"/>
  <c r="J1277" i="24" s="1"/>
  <c r="K1335" i="25"/>
  <c r="J1277" i="25"/>
  <c r="L1277" i="24" s="1"/>
  <c r="G1307" i="25"/>
  <c r="I1307" i="24" s="1"/>
  <c r="X1307" i="24" s="1"/>
  <c r="K1278" i="25"/>
  <c r="M1278" i="24" s="1"/>
  <c r="I1306" i="25"/>
  <c r="K1306" i="24" s="1"/>
  <c r="L1482" i="25"/>
  <c r="N1482" i="24" s="1"/>
  <c r="J1421" i="25"/>
  <c r="L1421" i="24" s="1"/>
  <c r="F1364" i="25"/>
  <c r="M1480" i="25"/>
  <c r="O1480" i="24" s="1"/>
  <c r="H1220" i="25"/>
  <c r="J1220" i="24" s="1"/>
  <c r="I1422" i="25"/>
  <c r="K1422" i="24" s="1"/>
  <c r="I1336" i="25"/>
  <c r="K1336" i="24" s="1"/>
  <c r="G1220" i="25"/>
  <c r="I1220" i="24" s="1"/>
  <c r="X1220" i="24" s="1"/>
  <c r="G1278" i="25"/>
  <c r="I1278" i="24" s="1"/>
  <c r="X1278" i="24" s="1"/>
  <c r="I1278" i="25"/>
  <c r="K1278" i="24" s="1"/>
  <c r="J1365" i="25"/>
  <c r="L1365" i="24" s="1"/>
  <c r="I1246" i="25"/>
  <c r="K1246" i="24" s="1"/>
  <c r="F1480" i="25"/>
  <c r="M1365" i="25"/>
  <c r="O1365" i="24" s="1"/>
  <c r="F1250" i="25"/>
  <c r="I1452" i="25"/>
  <c r="K1452" i="24" s="1"/>
  <c r="L1222" i="25"/>
  <c r="N1222" i="24" s="1"/>
  <c r="K1365" i="25"/>
  <c r="H1279" i="25"/>
  <c r="J1279" i="24" s="1"/>
  <c r="K1337" i="25"/>
  <c r="M1337" i="24" s="1"/>
  <c r="E1366" i="25"/>
  <c r="G1366" i="24" s="1"/>
  <c r="F1336" i="25"/>
  <c r="I1220" i="25"/>
  <c r="K1220" i="24" s="1"/>
  <c r="G1337" i="25"/>
  <c r="I1337" i="24" s="1"/>
  <c r="X1337" i="24" s="1"/>
  <c r="F1453" i="25"/>
  <c r="I1364" i="25"/>
  <c r="K1364" i="24" s="1"/>
  <c r="I1480" i="25"/>
  <c r="K1480" i="24" s="1"/>
  <c r="F1249" i="25"/>
  <c r="H1249" i="24" s="1"/>
  <c r="E1279" i="25"/>
  <c r="G1279" i="24" s="1"/>
  <c r="J1482" i="25"/>
  <c r="L1482" i="24" s="1"/>
  <c r="L1424" i="25"/>
  <c r="N1424" i="24" s="1"/>
  <c r="L1367" i="25"/>
  <c r="N1367" i="24" s="1"/>
  <c r="K1249" i="25"/>
  <c r="K1220" i="25"/>
  <c r="M1220" i="24" s="1"/>
  <c r="H1394" i="25"/>
  <c r="J1394" i="24" s="1"/>
  <c r="J1337" i="25"/>
  <c r="L1337" i="24" s="1"/>
  <c r="M1453" i="25"/>
  <c r="O1453" i="24" s="1"/>
  <c r="L1277" i="25"/>
  <c r="N1277" i="24" s="1"/>
  <c r="E1394" i="25"/>
  <c r="G1394" i="24" s="1"/>
  <c r="G1279" i="25"/>
  <c r="I1279" i="24" s="1"/>
  <c r="X1279" i="24" s="1"/>
  <c r="J1335" i="25"/>
  <c r="L1335" i="24" s="1"/>
  <c r="K1307" i="25"/>
  <c r="M1307" i="24" s="1"/>
  <c r="H1308" i="25"/>
  <c r="J1308" i="24" s="1"/>
  <c r="J1423" i="25"/>
  <c r="L1423" i="24" s="1"/>
  <c r="H1481" i="25"/>
  <c r="J1481" i="24" s="1"/>
  <c r="H1451" i="25"/>
  <c r="J1451" i="24" s="1"/>
  <c r="I1308" i="25"/>
  <c r="K1308" i="24" s="1"/>
  <c r="J1249" i="25"/>
  <c r="L1249" i="24" s="1"/>
  <c r="H1452" i="25"/>
  <c r="M1307" i="25"/>
  <c r="O1307" i="24" s="1"/>
  <c r="H1366" i="25"/>
  <c r="H1395" i="25"/>
  <c r="J1395" i="24" s="1"/>
  <c r="J1424" i="25"/>
  <c r="L1424" i="24" s="1"/>
  <c r="E1480" i="25"/>
  <c r="G1480" i="24" s="1"/>
  <c r="I1482" i="25"/>
  <c r="K1482" i="24" s="1"/>
  <c r="K1250" i="25"/>
  <c r="M1250" i="24" s="1"/>
  <c r="J1480" i="25"/>
  <c r="L1480" i="24" s="1"/>
  <c r="I1277" i="25"/>
  <c r="K1277" i="24" s="1"/>
  <c r="F1308" i="25"/>
  <c r="I1335" i="25"/>
  <c r="K1335" i="24" s="1"/>
  <c r="E1481" i="25"/>
  <c r="G1481" i="24" s="1"/>
  <c r="M1395" i="25"/>
  <c r="O1395" i="24" s="1"/>
  <c r="E1423" i="25"/>
  <c r="G1423" i="24" s="1"/>
  <c r="F1481" i="25"/>
  <c r="G1277" i="25"/>
  <c r="I1277" i="24" s="1"/>
  <c r="X1277" i="24" s="1"/>
  <c r="I1279" i="25"/>
  <c r="K1279" i="24" s="1"/>
  <c r="M1423" i="25"/>
  <c r="O1423" i="24" s="1"/>
  <c r="J1395" i="25"/>
  <c r="L1395" i="24" s="1"/>
  <c r="G1250" i="25"/>
  <c r="I1250" i="24" s="1"/>
  <c r="X1250" i="24" s="1"/>
  <c r="F1482" i="25"/>
  <c r="H1482" i="24" s="1"/>
  <c r="H1365" i="25"/>
  <c r="J1365" i="24" s="1"/>
  <c r="J1250" i="25"/>
  <c r="L1250" i="24" s="1"/>
  <c r="M1249" i="25"/>
  <c r="O1249" i="24" s="1"/>
  <c r="I1219" i="25"/>
  <c r="K1219" i="24" s="1"/>
  <c r="G1453" i="25"/>
  <c r="I1453" i="24" s="1"/>
  <c r="X1453" i="24" s="1"/>
  <c r="H1423" i="25"/>
  <c r="F1248" i="25"/>
  <c r="H1248" i="24" s="1"/>
  <c r="G1422" i="25"/>
  <c r="I1422" i="24" s="1"/>
  <c r="X1422" i="24" s="1"/>
  <c r="M1278" i="25"/>
  <c r="O1278" i="24" s="1"/>
  <c r="I1365" i="25"/>
  <c r="K1365" i="24" s="1"/>
  <c r="I1424" i="25"/>
  <c r="K1424" i="24" s="1"/>
  <c r="L1307" i="25"/>
  <c r="N1307" i="24" s="1"/>
  <c r="J1279" i="25"/>
  <c r="L1279" i="24" s="1"/>
  <c r="M1452" i="25"/>
  <c r="O1452" i="24" s="1"/>
  <c r="E1364" i="25"/>
  <c r="G1364" i="24" s="1"/>
  <c r="J1306" i="25"/>
  <c r="L1306" i="24" s="1"/>
  <c r="M1221" i="25"/>
  <c r="O1221" i="24" s="1"/>
  <c r="F1423" i="25"/>
  <c r="H1423" i="24" s="1"/>
  <c r="L1483" i="25"/>
  <c r="N1483" i="24" s="1"/>
  <c r="F1424" i="25"/>
  <c r="K1221" i="25"/>
  <c r="M1221" i="24" s="1"/>
  <c r="L1220" i="25"/>
  <c r="N1220" i="24" s="1"/>
  <c r="E1453" i="25"/>
  <c r="G1453" i="24" s="1"/>
  <c r="K1424" i="25"/>
  <c r="M1424" i="24" s="1"/>
  <c r="L1337" i="25"/>
  <c r="N1337" i="24" s="1"/>
  <c r="J1218" i="25"/>
  <c r="L1218" i="24" s="1"/>
  <c r="E1393" i="25"/>
  <c r="G1393" i="24" s="1"/>
  <c r="E1278" i="25"/>
  <c r="G1278" i="24" s="1"/>
  <c r="K1394" i="25"/>
  <c r="M1394" i="24" s="1"/>
  <c r="G1423" i="25"/>
  <c r="I1423" i="24" s="1"/>
  <c r="X1423" i="24" s="1"/>
  <c r="G1481" i="25"/>
  <c r="I1481" i="24" s="1"/>
  <c r="X1481" i="24" s="1"/>
  <c r="J1221" i="25"/>
  <c r="L1221" i="24" s="1"/>
  <c r="E1306" i="25"/>
  <c r="G1306" i="24" s="1"/>
  <c r="H1278" i="25"/>
  <c r="J1278" i="24" s="1"/>
  <c r="I1249" i="25"/>
  <c r="K1249" i="24" s="1"/>
  <c r="H1250" i="25"/>
  <c r="J1250" i="24" s="1"/>
  <c r="I1307" i="25"/>
  <c r="K1307" i="24" s="1"/>
  <c r="E1219" i="25"/>
  <c r="G1219" i="24" s="1"/>
  <c r="L1250" i="25"/>
  <c r="N1250" i="24" s="1"/>
  <c r="G1452" i="25"/>
  <c r="I1452" i="24" s="1"/>
  <c r="X1452" i="24" s="1"/>
  <c r="F1421" i="25"/>
  <c r="M1394" i="25"/>
  <c r="O1394" i="24" s="1"/>
  <c r="E1308" i="25"/>
  <c r="G1308" i="24" s="1"/>
  <c r="J1252" i="25"/>
  <c r="L1252" i="24" s="1"/>
  <c r="L1426" i="25"/>
  <c r="N1426" i="24" s="1"/>
  <c r="G1222" i="25"/>
  <c r="I1222" i="24" s="1"/>
  <c r="X1222" i="24" s="1"/>
  <c r="H1453" i="25"/>
  <c r="J1453" i="24" s="1"/>
  <c r="M1308" i="25"/>
  <c r="O1308" i="24" s="1"/>
  <c r="M1250" i="25"/>
  <c r="O1250" i="24" s="1"/>
  <c r="F1454" i="25"/>
  <c r="L1338" i="25"/>
  <c r="N1338" i="24" s="1"/>
  <c r="E1338" i="25"/>
  <c r="G1338" i="24" s="1"/>
  <c r="E1365" i="25"/>
  <c r="G1365" i="24" s="1"/>
  <c r="M1454" i="25"/>
  <c r="O1454" i="24" s="1"/>
  <c r="L1308" i="25"/>
  <c r="N1308" i="24" s="1"/>
  <c r="K1251" i="25"/>
  <c r="M1251" i="24" s="1"/>
  <c r="J1222" i="25"/>
  <c r="L1222" i="24" s="1"/>
  <c r="K1338" i="25"/>
  <c r="J1338" i="25"/>
  <c r="L1338" i="24" s="1"/>
  <c r="E1482" i="25"/>
  <c r="G1482" i="24" s="1"/>
  <c r="M1337" i="25"/>
  <c r="O1337" i="24" s="1"/>
  <c r="E1221" i="25"/>
  <c r="G1221" i="24" s="1"/>
  <c r="I1423" i="25"/>
  <c r="K1423" i="24" s="1"/>
  <c r="H1367" i="25"/>
  <c r="J1367" i="24" s="1"/>
  <c r="I1453" i="25"/>
  <c r="K1453" i="24" s="1"/>
  <c r="J1452" i="25"/>
  <c r="L1452" i="24" s="1"/>
  <c r="K1483" i="25"/>
  <c r="M1483" i="24" s="1"/>
  <c r="M1251" i="25"/>
  <c r="O1251" i="24" s="1"/>
  <c r="F1221" i="25"/>
  <c r="H1221" i="24" s="1"/>
  <c r="M1309" i="25"/>
  <c r="O1309" i="24" s="1"/>
  <c r="J1366" i="25"/>
  <c r="L1366" i="24" s="1"/>
  <c r="E1309" i="25"/>
  <c r="G1309" i="24" s="1"/>
  <c r="G1395" i="25"/>
  <c r="I1395" i="24" s="1"/>
  <c r="X1395" i="24" s="1"/>
  <c r="L1281" i="25"/>
  <c r="N1281" i="24" s="1"/>
  <c r="K1454" i="25"/>
  <c r="M1454" i="24" s="1"/>
  <c r="G1309" i="25"/>
  <c r="I1309" i="24" s="1"/>
  <c r="X1309" i="24" s="1"/>
  <c r="F1366" i="25"/>
  <c r="H1366" i="24" s="1"/>
  <c r="L1339" i="25"/>
  <c r="N1339" i="24" s="1"/>
  <c r="H1424" i="25"/>
  <c r="J1424" i="24" s="1"/>
  <c r="J1397" i="25"/>
  <c r="L1397" i="24" s="1"/>
  <c r="M1367" i="25"/>
  <c r="O1367" i="24" s="1"/>
  <c r="J1309" i="25"/>
  <c r="L1309" i="24" s="1"/>
  <c r="L1455" i="25"/>
  <c r="N1455" i="24" s="1"/>
  <c r="G1336" i="25"/>
  <c r="I1336" i="24" s="1"/>
  <c r="X1336" i="24" s="1"/>
  <c r="I1250" i="25"/>
  <c r="K1250" i="24" s="1"/>
  <c r="K1366" i="25"/>
  <c r="M1366" i="24" s="1"/>
  <c r="I1366" i="25"/>
  <c r="K1366" i="24" s="1"/>
  <c r="H1337" i="25"/>
  <c r="J1337" i="24" s="1"/>
  <c r="K1279" i="25"/>
  <c r="M1279" i="24" s="1"/>
  <c r="G1396" i="25"/>
  <c r="I1396" i="24" s="1"/>
  <c r="X1396" i="24" s="1"/>
  <c r="H1221" i="25"/>
  <c r="E1251" i="25"/>
  <c r="G1251" i="24" s="1"/>
  <c r="K1308" i="25"/>
  <c r="M1308" i="24" s="1"/>
  <c r="E1425" i="25"/>
  <c r="G1425" i="24" s="1"/>
  <c r="I1337" i="25"/>
  <c r="K1337" i="24" s="1"/>
  <c r="K1395" i="25"/>
  <c r="M1395" i="24" s="1"/>
  <c r="K1482" i="25"/>
  <c r="M1482" i="24" s="1"/>
  <c r="H1309" i="25"/>
  <c r="J1309" i="24" s="1"/>
  <c r="E1395" i="25"/>
  <c r="G1395" i="24" s="1"/>
  <c r="L1425" i="25"/>
  <c r="N1425" i="24" s="1"/>
  <c r="I1280" i="25"/>
  <c r="K1280" i="24" s="1"/>
  <c r="F1483" i="25"/>
  <c r="M1483" i="25"/>
  <c r="O1483" i="24" s="1"/>
  <c r="I1454" i="25"/>
  <c r="K1454" i="24" s="1"/>
  <c r="M1338" i="25"/>
  <c r="O1338" i="24" s="1"/>
  <c r="G1483" i="25"/>
  <c r="I1483" i="24" s="1"/>
  <c r="X1483" i="24" s="1"/>
  <c r="E1277" i="25"/>
  <c r="G1277" i="24" s="1"/>
  <c r="H1482" i="25"/>
  <c r="M1366" i="25"/>
  <c r="O1366" i="24" s="1"/>
  <c r="L1279" i="25"/>
  <c r="N1279" i="24" s="1"/>
  <c r="J1308" i="25"/>
  <c r="L1308" i="24" s="1"/>
  <c r="K1280" i="25"/>
  <c r="M1280" i="24" s="1"/>
  <c r="E1367" i="25"/>
  <c r="G1367" i="24" s="1"/>
  <c r="F1393" i="25"/>
  <c r="J1483" i="25"/>
  <c r="L1483" i="24" s="1"/>
  <c r="G1424" i="25"/>
  <c r="I1424" i="24" s="1"/>
  <c r="X1424" i="24" s="1"/>
  <c r="L1251" i="25"/>
  <c r="N1251" i="24" s="1"/>
  <c r="I1425" i="25"/>
  <c r="K1425" i="24" s="1"/>
  <c r="L1394" i="25"/>
  <c r="N1394" i="24" s="1"/>
  <c r="G1454" i="25"/>
  <c r="I1454" i="24" s="1"/>
  <c r="X1454" i="24" s="1"/>
  <c r="K1222" i="25"/>
  <c r="M1222" i="24" s="1"/>
  <c r="G1338" i="25"/>
  <c r="I1338" i="24" s="1"/>
  <c r="X1338" i="24" s="1"/>
  <c r="F1222" i="25"/>
  <c r="I1251" i="25"/>
  <c r="K1251" i="24" s="1"/>
  <c r="F1367" i="25"/>
  <c r="K1425" i="25"/>
  <c r="J1453" i="25"/>
  <c r="L1453" i="24" s="1"/>
  <c r="E1220" i="25"/>
  <c r="G1220" i="24" s="1"/>
  <c r="G1280" i="25"/>
  <c r="I1280" i="24" s="1"/>
  <c r="X1280" i="24" s="1"/>
  <c r="F1338" i="25"/>
  <c r="H1338" i="24" s="1"/>
  <c r="M1279" i="25"/>
  <c r="O1279" i="24" s="1"/>
  <c r="K1252" i="25"/>
  <c r="H1310" i="25"/>
  <c r="J1310" i="24" s="1"/>
  <c r="J1310" i="25"/>
  <c r="L1310" i="24" s="1"/>
  <c r="H1396" i="25"/>
  <c r="J1396" i="24" s="1"/>
  <c r="F1484" i="25"/>
  <c r="H1426" i="25"/>
  <c r="I1309" i="25"/>
  <c r="K1309" i="24" s="1"/>
  <c r="M1455" i="25"/>
  <c r="O1455" i="24" s="1"/>
  <c r="M1426" i="25"/>
  <c r="O1426" i="24" s="1"/>
  <c r="G1221" i="25"/>
  <c r="I1221" i="24" s="1"/>
  <c r="X1221" i="24" s="1"/>
  <c r="H1484" i="25"/>
  <c r="J1484" i="24" s="1"/>
  <c r="H1251" i="25"/>
  <c r="L1252" i="25"/>
  <c r="N1252" i="24" s="1"/>
  <c r="H1222" i="25"/>
  <c r="J1222" i="24" s="1"/>
  <c r="E1307" i="25"/>
  <c r="G1307" i="24" s="1"/>
  <c r="F1368" i="25"/>
  <c r="F1397" i="25"/>
  <c r="E1250" i="25"/>
  <c r="G1250" i="24" s="1"/>
  <c r="E1280" i="25"/>
  <c r="G1280" i="24" s="1"/>
  <c r="F1252" i="25"/>
  <c r="H1252" i="24" s="1"/>
  <c r="F1339" i="25"/>
  <c r="H1339" i="24" s="1"/>
  <c r="J1454" i="25"/>
  <c r="L1454" i="24" s="1"/>
  <c r="G1484" i="25"/>
  <c r="I1484" i="24" s="1"/>
  <c r="X1484" i="24" s="1"/>
  <c r="L1397" i="25"/>
  <c r="N1397" i="24" s="1"/>
  <c r="H1425" i="25"/>
  <c r="J1425" i="24" s="1"/>
  <c r="L1223" i="25"/>
  <c r="N1223" i="24" s="1"/>
  <c r="I1338" i="25"/>
  <c r="K1338" i="24" s="1"/>
  <c r="G1394" i="25"/>
  <c r="I1394" i="24" s="1"/>
  <c r="X1394" i="24" s="1"/>
  <c r="E1396" i="25"/>
  <c r="G1396" i="24" s="1"/>
  <c r="I1221" i="25"/>
  <c r="K1221" i="24" s="1"/>
  <c r="M1280" i="25"/>
  <c r="O1280" i="24" s="1"/>
  <c r="I1310" i="25"/>
  <c r="K1310" i="24" s="1"/>
  <c r="I1397" i="25"/>
  <c r="K1397" i="24" s="1"/>
  <c r="G1252" i="25"/>
  <c r="I1252" i="24" s="1"/>
  <c r="X1252" i="24" s="1"/>
  <c r="G1251" i="25"/>
  <c r="I1251" i="24" s="1"/>
  <c r="X1251" i="24" s="1"/>
  <c r="M1222" i="25"/>
  <c r="O1222" i="24" s="1"/>
  <c r="F1309" i="25"/>
  <c r="E1426" i="25"/>
  <c r="G1426" i="24" s="1"/>
  <c r="M1396" i="25"/>
  <c r="O1396" i="24" s="1"/>
  <c r="F1425" i="25"/>
  <c r="H1425" i="24" s="1"/>
  <c r="F1395" i="25"/>
  <c r="G1308" i="25"/>
  <c r="I1308" i="24" s="1"/>
  <c r="X1308" i="24" s="1"/>
  <c r="M1482" i="25"/>
  <c r="O1482" i="24" s="1"/>
  <c r="M1281" i="25"/>
  <c r="O1281" i="24" s="1"/>
  <c r="H1483" i="25"/>
  <c r="J1483" i="24" s="1"/>
  <c r="F1223" i="25"/>
  <c r="G1482" i="25"/>
  <c r="I1482" i="24" s="1"/>
  <c r="X1482" i="24" s="1"/>
  <c r="E1484" i="25"/>
  <c r="G1484" i="24" s="1"/>
  <c r="I1455" i="25"/>
  <c r="K1455" i="24" s="1"/>
  <c r="L1340" i="25"/>
  <c r="N1340" i="24" s="1"/>
  <c r="E1222" i="25"/>
  <c r="G1222" i="24" s="1"/>
  <c r="I1395" i="25"/>
  <c r="K1395" i="24" s="1"/>
  <c r="I1281" i="25"/>
  <c r="K1281" i="24" s="1"/>
  <c r="G1281" i="25"/>
  <c r="I1281" i="24" s="1"/>
  <c r="X1281" i="24" s="1"/>
  <c r="E1424" i="25"/>
  <c r="G1424" i="24" s="1"/>
  <c r="G1426" i="25"/>
  <c r="I1426" i="24" s="1"/>
  <c r="X1426" i="24" s="1"/>
  <c r="I1339" i="25"/>
  <c r="K1339" i="24" s="1"/>
  <c r="J1426" i="25"/>
  <c r="L1426" i="24" s="1"/>
  <c r="K1367" i="25"/>
  <c r="M1367" i="24" s="1"/>
  <c r="G1367" i="25"/>
  <c r="I1367" i="24" s="1"/>
  <c r="X1367" i="24" s="1"/>
  <c r="J1425" i="25"/>
  <c r="L1425" i="24" s="1"/>
  <c r="H1454" i="25"/>
  <c r="J1454" i="24" s="1"/>
  <c r="I1394" i="25"/>
  <c r="K1394" i="24" s="1"/>
  <c r="M1424" i="25"/>
  <c r="O1424" i="24" s="1"/>
  <c r="F1337" i="25"/>
  <c r="M1425" i="25"/>
  <c r="O1425" i="24" s="1"/>
  <c r="I1396" i="25"/>
  <c r="K1396" i="24" s="1"/>
  <c r="F1280" i="25"/>
  <c r="G1368" i="25"/>
  <c r="I1368" i="24" s="1"/>
  <c r="X1368" i="24" s="1"/>
  <c r="F1426" i="25"/>
  <c r="H1426" i="24" s="1"/>
  <c r="E1454" i="25"/>
  <c r="G1454" i="24" s="1"/>
  <c r="J1367" i="25"/>
  <c r="L1367" i="24" s="1"/>
  <c r="M1223" i="25"/>
  <c r="O1223" i="24" s="1"/>
  <c r="L1224" i="25"/>
  <c r="N1224" i="24" s="1"/>
  <c r="E1483" i="25"/>
  <c r="G1483" i="24" s="1"/>
  <c r="J1484" i="25"/>
  <c r="L1484" i="24" s="1"/>
  <c r="L1396" i="25"/>
  <c r="N1396" i="24" s="1"/>
  <c r="F1251" i="25"/>
  <c r="H1251" i="24" s="1"/>
  <c r="F1279" i="25"/>
  <c r="M1484" i="25"/>
  <c r="O1484" i="24" s="1"/>
  <c r="J1251" i="25"/>
  <c r="L1251" i="24" s="1"/>
  <c r="E1336" i="25"/>
  <c r="G1336" i="24" s="1"/>
  <c r="J1223" i="25"/>
  <c r="L1223" i="24" s="1"/>
  <c r="H1368" i="25"/>
  <c r="J1368" i="24" s="1"/>
  <c r="H1280" i="25"/>
  <c r="J1280" i="24" s="1"/>
  <c r="L1456" i="25"/>
  <c r="N1456" i="24" s="1"/>
  <c r="M1397" i="25"/>
  <c r="O1397" i="24" s="1"/>
  <c r="K1426" i="25"/>
  <c r="M1426" i="24" s="1"/>
  <c r="F1281" i="25"/>
  <c r="K1368" i="25"/>
  <c r="M1368" i="24" s="1"/>
  <c r="L1484" i="25"/>
  <c r="N1484" i="24" s="1"/>
  <c r="G1366" i="25"/>
  <c r="I1366" i="24" s="1"/>
  <c r="X1366" i="24" s="1"/>
  <c r="M1252" i="25"/>
  <c r="O1252" i="24" s="1"/>
  <c r="F1310" i="25"/>
  <c r="F1398" i="25"/>
  <c r="H1223" i="25"/>
  <c r="J1223" i="24" s="1"/>
  <c r="K1310" i="25"/>
  <c r="M1310" i="24" s="1"/>
  <c r="E1281" i="25"/>
  <c r="G1281" i="24" s="1"/>
  <c r="G1425" i="25"/>
  <c r="I1425" i="24" s="1"/>
  <c r="X1425" i="24" s="1"/>
  <c r="G1310" i="25"/>
  <c r="I1310" i="24" s="1"/>
  <c r="X1310" i="24" s="1"/>
  <c r="M1310" i="25"/>
  <c r="O1310" i="24" s="1"/>
  <c r="E1223" i="25"/>
  <c r="G1223" i="24" s="1"/>
  <c r="L1486" i="25"/>
  <c r="N1486" i="24" s="1"/>
  <c r="J1224" i="25"/>
  <c r="L1224" i="24" s="1"/>
  <c r="E1310" i="25"/>
  <c r="G1310" i="24" s="1"/>
  <c r="E1397" i="25"/>
  <c r="G1397" i="24" s="1"/>
  <c r="K1281" i="25"/>
  <c r="M1281" i="24" s="1"/>
  <c r="K1282" i="25"/>
  <c r="M1282" i="24" s="1"/>
  <c r="F1455" i="25"/>
  <c r="H1455" i="24" s="1"/>
  <c r="H1311" i="25"/>
  <c r="J1311" i="24" s="1"/>
  <c r="F1253" i="25"/>
  <c r="E1337" i="25"/>
  <c r="G1337" i="24" s="1"/>
  <c r="J1396" i="25"/>
  <c r="L1396" i="24" s="1"/>
  <c r="H1252" i="25"/>
  <c r="J1252" i="24" s="1"/>
  <c r="L1369" i="25"/>
  <c r="N1369" i="24" s="1"/>
  <c r="J1253" i="25"/>
  <c r="L1253" i="24" s="1"/>
  <c r="L1225" i="25"/>
  <c r="N1225" i="24" s="1"/>
  <c r="I1483" i="25"/>
  <c r="K1483" i="24" s="1"/>
  <c r="L1428" i="25"/>
  <c r="N1428" i="24" s="1"/>
  <c r="I1426" i="25"/>
  <c r="K1426" i="24" s="1"/>
  <c r="G1427" i="25"/>
  <c r="I1427" i="24" s="1"/>
  <c r="X1427" i="24" s="1"/>
  <c r="H1253" i="25"/>
  <c r="J1253" i="24" s="1"/>
  <c r="I1224" i="25"/>
  <c r="K1224" i="24" s="1"/>
  <c r="L1399" i="25"/>
  <c r="N1399" i="24" s="1"/>
  <c r="I1252" i="25"/>
  <c r="K1252" i="24" s="1"/>
  <c r="K1456" i="25"/>
  <c r="M1456" i="24" s="1"/>
  <c r="L1280" i="25"/>
  <c r="N1280" i="24" s="1"/>
  <c r="E1368" i="25"/>
  <c r="G1368" i="24" s="1"/>
  <c r="J1427" i="25"/>
  <c r="L1427" i="24" s="1"/>
  <c r="E1369" i="25"/>
  <c r="G1369" i="24" s="1"/>
  <c r="K1309" i="25"/>
  <c r="M1309" i="24" s="1"/>
  <c r="L1398" i="25"/>
  <c r="N1398" i="24" s="1"/>
  <c r="J1368" i="25"/>
  <c r="L1368" i="24" s="1"/>
  <c r="K1223" i="25"/>
  <c r="M1223" i="24" s="1"/>
  <c r="H1338" i="25"/>
  <c r="J1338" i="24" s="1"/>
  <c r="J1281" i="25"/>
  <c r="L1281" i="24" s="1"/>
  <c r="I1484" i="25"/>
  <c r="K1484" i="24" s="1"/>
  <c r="F1427" i="25"/>
  <c r="J1398" i="25"/>
  <c r="L1398" i="24" s="1"/>
  <c r="I1223" i="25"/>
  <c r="K1223" i="24" s="1"/>
  <c r="J1339" i="25"/>
  <c r="L1339" i="24" s="1"/>
  <c r="H1281" i="25"/>
  <c r="J1281" i="24" s="1"/>
  <c r="K1485" i="25"/>
  <c r="M1485" i="24" s="1"/>
  <c r="M1427" i="25"/>
  <c r="O1427" i="24" s="1"/>
  <c r="I1398" i="25"/>
  <c r="K1398" i="24" s="1"/>
  <c r="I1311" i="25"/>
  <c r="K1311" i="24" s="1"/>
  <c r="K1396" i="25"/>
  <c r="M1396" i="24" s="1"/>
  <c r="H1397" i="25"/>
  <c r="J1397" i="24" s="1"/>
  <c r="H1456" i="25"/>
  <c r="J1456" i="24" s="1"/>
  <c r="M1485" i="25"/>
  <c r="O1485" i="24" s="1"/>
  <c r="L1254" i="25"/>
  <c r="N1254" i="24" s="1"/>
  <c r="M1398" i="25"/>
  <c r="O1398" i="24" s="1"/>
  <c r="H1339" i="25"/>
  <c r="J1339" i="24" s="1"/>
  <c r="J1455" i="25"/>
  <c r="L1455" i="24" s="1"/>
  <c r="H1369" i="25"/>
  <c r="E1485" i="25"/>
  <c r="G1485" i="24" s="1"/>
  <c r="K1224" i="25"/>
  <c r="M1224" i="24" s="1"/>
  <c r="L1312" i="25"/>
  <c r="N1312" i="24" s="1"/>
  <c r="I1369" i="25"/>
  <c r="K1369" i="24" s="1"/>
  <c r="I1485" i="25"/>
  <c r="K1485" i="24" s="1"/>
  <c r="K1484" i="25"/>
  <c r="M1484" i="24" s="1"/>
  <c r="E1455" i="25"/>
  <c r="G1455" i="24" s="1"/>
  <c r="F1340" i="25"/>
  <c r="H1340" i="24" s="1"/>
  <c r="J1456" i="25"/>
  <c r="L1456" i="24" s="1"/>
  <c r="H1485" i="25"/>
  <c r="J1485" i="24" s="1"/>
  <c r="G1311" i="25"/>
  <c r="I1311" i="24" s="1"/>
  <c r="X1311" i="24" s="1"/>
  <c r="K1455" i="25"/>
  <c r="M1455" i="24" s="1"/>
  <c r="L1370" i="25"/>
  <c r="N1370" i="24" s="1"/>
  <c r="I1368" i="25"/>
  <c r="K1368" i="24" s="1"/>
  <c r="I1222" i="25"/>
  <c r="K1222" i="24" s="1"/>
  <c r="J1311" i="25"/>
  <c r="L1311" i="24" s="1"/>
  <c r="L1309" i="25"/>
  <c r="N1309" i="24" s="1"/>
  <c r="L1368" i="25"/>
  <c r="N1368" i="24" s="1"/>
  <c r="H1455" i="25"/>
  <c r="L1310" i="25"/>
  <c r="N1310" i="24" s="1"/>
  <c r="L1454" i="25"/>
  <c r="N1454" i="24" s="1"/>
  <c r="E1311" i="25"/>
  <c r="G1311" i="24" s="1"/>
  <c r="H1224" i="25"/>
  <c r="F1485" i="25"/>
  <c r="H1398" i="25"/>
  <c r="J1398" i="24" s="1"/>
  <c r="L1253" i="25"/>
  <c r="N1253" i="24" s="1"/>
  <c r="E1456" i="25"/>
  <c r="G1456" i="24" s="1"/>
  <c r="J1280" i="25"/>
  <c r="L1280" i="24" s="1"/>
  <c r="F1369" i="25"/>
  <c r="H1369" i="24" s="1"/>
  <c r="L1311" i="25"/>
  <c r="N1311" i="24" s="1"/>
  <c r="E1252" i="25"/>
  <c r="G1252" i="24" s="1"/>
  <c r="G1223" i="25"/>
  <c r="I1223" i="24" s="1"/>
  <c r="X1223" i="24" s="1"/>
  <c r="K1340" i="25"/>
  <c r="M1339" i="25"/>
  <c r="O1339" i="24" s="1"/>
  <c r="G1397" i="25"/>
  <c r="I1397" i="24" s="1"/>
  <c r="X1397" i="24" s="1"/>
  <c r="G1339" i="25"/>
  <c r="I1339" i="24" s="1"/>
  <c r="X1339" i="24" s="1"/>
  <c r="M1340" i="25"/>
  <c r="O1340" i="24" s="1"/>
  <c r="H1340" i="25"/>
  <c r="J1340" i="24" s="1"/>
  <c r="K1427" i="25"/>
  <c r="M1427" i="24" s="1"/>
  <c r="M1282" i="25"/>
  <c r="O1282" i="24" s="1"/>
  <c r="J1340" i="25"/>
  <c r="L1340" i="24" s="1"/>
  <c r="F1396" i="25"/>
  <c r="K1253" i="25"/>
  <c r="M1253" i="24" s="1"/>
  <c r="L1282" i="25"/>
  <c r="N1282" i="24" s="1"/>
  <c r="K1369" i="25"/>
  <c r="M1369" i="24" s="1"/>
  <c r="I1367" i="25"/>
  <c r="K1367" i="24" s="1"/>
  <c r="K1397" i="25"/>
  <c r="M1397" i="24" s="1"/>
  <c r="M1224" i="25"/>
  <c r="O1224" i="24" s="1"/>
  <c r="M1253" i="25"/>
  <c r="O1253" i="24" s="1"/>
  <c r="M1369" i="25"/>
  <c r="O1369" i="24" s="1"/>
  <c r="K1428" i="25"/>
  <c r="M1428" i="24" s="1"/>
  <c r="M1311" i="25"/>
  <c r="O1311" i="24" s="1"/>
  <c r="F1311" i="25"/>
  <c r="M1399" i="25"/>
  <c r="O1399" i="24" s="1"/>
  <c r="G1457" i="25"/>
  <c r="I1457" i="24" s="1"/>
  <c r="X1457" i="24" s="1"/>
  <c r="M1457" i="25"/>
  <c r="O1457" i="24" s="1"/>
  <c r="L1255" i="25"/>
  <c r="N1255" i="24" s="1"/>
  <c r="I1253" i="25"/>
  <c r="K1253" i="24" s="1"/>
  <c r="M1225" i="25"/>
  <c r="O1225" i="24" s="1"/>
  <c r="G1225" i="25"/>
  <c r="I1225" i="24" s="1"/>
  <c r="X1225" i="24" s="1"/>
  <c r="I1340" i="25"/>
  <c r="K1340" i="24" s="1"/>
  <c r="E1254" i="25"/>
  <c r="G1254" i="24" s="1"/>
  <c r="M1341" i="25"/>
  <c r="O1341" i="24" s="1"/>
  <c r="M1368" i="25"/>
  <c r="O1368" i="24" s="1"/>
  <c r="J1254" i="25"/>
  <c r="L1254" i="24" s="1"/>
  <c r="E1398" i="25"/>
  <c r="G1398" i="24" s="1"/>
  <c r="H1312" i="25"/>
  <c r="F1456" i="25"/>
  <c r="M1486" i="25"/>
  <c r="O1486" i="24" s="1"/>
  <c r="E1340" i="25"/>
  <c r="G1340" i="24" s="1"/>
  <c r="M1428" i="25"/>
  <c r="O1428" i="24" s="1"/>
  <c r="I1399" i="25"/>
  <c r="K1399" i="24" s="1"/>
  <c r="K1339" i="25"/>
  <c r="J1225" i="25"/>
  <c r="L1225" i="24" s="1"/>
  <c r="J1369" i="25"/>
  <c r="L1369" i="24" s="1"/>
  <c r="K1311" i="25"/>
  <c r="M1311" i="24" s="1"/>
  <c r="L1313" i="25"/>
  <c r="N1313" i="24" s="1"/>
  <c r="E1224" i="25"/>
  <c r="G1224" i="24" s="1"/>
  <c r="G1369" i="25"/>
  <c r="I1369" i="24" s="1"/>
  <c r="X1369" i="24" s="1"/>
  <c r="L1485" i="25"/>
  <c r="N1485" i="24" s="1"/>
  <c r="K1398" i="25"/>
  <c r="M1398" i="24" s="1"/>
  <c r="J1486" i="25"/>
  <c r="L1486" i="24" s="1"/>
  <c r="K1254" i="25"/>
  <c r="M1254" i="24" s="1"/>
  <c r="L1429" i="25"/>
  <c r="N1429" i="24" s="1"/>
  <c r="G1455" i="25"/>
  <c r="I1455" i="24" s="1"/>
  <c r="X1455" i="24" s="1"/>
  <c r="J1283" i="25"/>
  <c r="L1283" i="24" s="1"/>
  <c r="J1457" i="25"/>
  <c r="L1457" i="24" s="1"/>
  <c r="G1224" i="25"/>
  <c r="I1224" i="24" s="1"/>
  <c r="X1224" i="24" s="1"/>
  <c r="E1282" i="25"/>
  <c r="G1282" i="24" s="1"/>
  <c r="F1399" i="25"/>
  <c r="H1399" i="24" s="1"/>
  <c r="H1427" i="25"/>
  <c r="J1427" i="24" s="1"/>
  <c r="H1428" i="25"/>
  <c r="J1428" i="24" s="1"/>
  <c r="L1283" i="25"/>
  <c r="N1283" i="24" s="1"/>
  <c r="I1427" i="25"/>
  <c r="K1427" i="24" s="1"/>
  <c r="E1341" i="25"/>
  <c r="G1341" i="24" s="1"/>
  <c r="J1399" i="25"/>
  <c r="L1399" i="24" s="1"/>
  <c r="M1456" i="25"/>
  <c r="O1456" i="24" s="1"/>
  <c r="E1370" i="25"/>
  <c r="G1370" i="24" s="1"/>
  <c r="E1486" i="25"/>
  <c r="G1486" i="24" s="1"/>
  <c r="L1284" i="25"/>
  <c r="N1284" i="24" s="1"/>
  <c r="L1341" i="25"/>
  <c r="N1341" i="24" s="1"/>
  <c r="F1312" i="25"/>
  <c r="H1312" i="24" s="1"/>
  <c r="E1427" i="25"/>
  <c r="G1427" i="24" s="1"/>
  <c r="G1253" i="25"/>
  <c r="I1253" i="24" s="1"/>
  <c r="X1253" i="24" s="1"/>
  <c r="J1312" i="25"/>
  <c r="L1312" i="24" s="1"/>
  <c r="G1398" i="25"/>
  <c r="I1398" i="24" s="1"/>
  <c r="X1398" i="24" s="1"/>
  <c r="K1225" i="25"/>
  <c r="K1341" i="25"/>
  <c r="M1341" i="24" s="1"/>
  <c r="E1428" i="25"/>
  <c r="G1428" i="24" s="1"/>
  <c r="G1485" i="25"/>
  <c r="I1485" i="24" s="1"/>
  <c r="X1485" i="24" s="1"/>
  <c r="E1339" i="25"/>
  <c r="G1339" i="24" s="1"/>
  <c r="F1428" i="25"/>
  <c r="M1283" i="25"/>
  <c r="O1283" i="24" s="1"/>
  <c r="K1486" i="25"/>
  <c r="M1486" i="24" s="1"/>
  <c r="G1340" i="25"/>
  <c r="I1340" i="24" s="1"/>
  <c r="X1340" i="24" s="1"/>
  <c r="K1457" i="25"/>
  <c r="M1457" i="24" s="1"/>
  <c r="M1370" i="25"/>
  <c r="O1370" i="24" s="1"/>
  <c r="L1427" i="25"/>
  <c r="N1427" i="24" s="1"/>
  <c r="G1456" i="25"/>
  <c r="I1456" i="24" s="1"/>
  <c r="X1456" i="24" s="1"/>
  <c r="F1224" i="25"/>
  <c r="H1224" i="24" s="1"/>
  <c r="J1282" i="25"/>
  <c r="L1282" i="24" s="1"/>
  <c r="G1283" i="25"/>
  <c r="I1283" i="24" s="1"/>
  <c r="X1283" i="24" s="1"/>
  <c r="H1457" i="25"/>
  <c r="J1457" i="24" s="1"/>
  <c r="L1458" i="25"/>
  <c r="N1458" i="24" s="1"/>
  <c r="E1312" i="25"/>
  <c r="G1312" i="24" s="1"/>
  <c r="J1485" i="25"/>
  <c r="L1485" i="24" s="1"/>
  <c r="H1341" i="25"/>
  <c r="J1341" i="24" s="1"/>
  <c r="G1341" i="25"/>
  <c r="I1341" i="24" s="1"/>
  <c r="X1341" i="24" s="1"/>
  <c r="G1486" i="25"/>
  <c r="I1486" i="24" s="1"/>
  <c r="X1486" i="24" s="1"/>
  <c r="F1457" i="25"/>
  <c r="H1282" i="25"/>
  <c r="J1282" i="24" s="1"/>
  <c r="I1312" i="25"/>
  <c r="K1312" i="24" s="1"/>
  <c r="J1428" i="25"/>
  <c r="L1428" i="24" s="1"/>
  <c r="H1399" i="25"/>
  <c r="J1399" i="24" s="1"/>
  <c r="I1283" i="25"/>
  <c r="K1283" i="24" s="1"/>
  <c r="I1282" i="25"/>
  <c r="K1282" i="24" s="1"/>
  <c r="K1370" i="25"/>
  <c r="M1370" i="24" s="1"/>
  <c r="K1283" i="25"/>
  <c r="M1283" i="24" s="1"/>
  <c r="J1370" i="25"/>
  <c r="L1370" i="24" s="1"/>
  <c r="F1254" i="25"/>
  <c r="G1282" i="25"/>
  <c r="I1282" i="24" s="1"/>
  <c r="X1282" i="24" s="1"/>
  <c r="H1486" i="25"/>
  <c r="L1488" i="25"/>
  <c r="N1488" i="24" s="1"/>
  <c r="K1342" i="25"/>
  <c r="M1342" i="24" s="1"/>
  <c r="E1458" i="25"/>
  <c r="G1458" i="24" s="1"/>
  <c r="L1342" i="25"/>
  <c r="N1342" i="24" s="1"/>
  <c r="H1284" i="25"/>
  <c r="J1284" i="24" s="1"/>
  <c r="L1459" i="25"/>
  <c r="N1459" i="24" s="1"/>
  <c r="K1399" i="25"/>
  <c r="M1458" i="25"/>
  <c r="O1458" i="24" s="1"/>
  <c r="G1313" i="25"/>
  <c r="I1313" i="24" s="1"/>
  <c r="X1313" i="24" s="1"/>
  <c r="G1399" i="25"/>
  <c r="I1399" i="24" s="1"/>
  <c r="X1399" i="24" s="1"/>
  <c r="F1486" i="25"/>
  <c r="H1486" i="24" s="1"/>
  <c r="H1371" i="25"/>
  <c r="J1371" i="24" s="1"/>
  <c r="G1487" i="25"/>
  <c r="I1487" i="24" s="1"/>
  <c r="X1487" i="24" s="1"/>
  <c r="F1313" i="25"/>
  <c r="H1313" i="24" s="1"/>
  <c r="J1487" i="25"/>
  <c r="L1487" i="24" s="1"/>
  <c r="J1400" i="25"/>
  <c r="L1400" i="24" s="1"/>
  <c r="F1282" i="25"/>
  <c r="E1284" i="25"/>
  <c r="G1284" i="24" s="1"/>
  <c r="J1371" i="25"/>
  <c r="L1371" i="24" s="1"/>
  <c r="F1458" i="25"/>
  <c r="H1458" i="24" s="1"/>
  <c r="K1487" i="25"/>
  <c r="M1487" i="24" s="1"/>
  <c r="G1428" i="25"/>
  <c r="I1428" i="24" s="1"/>
  <c r="X1428" i="24" s="1"/>
  <c r="K1400" i="25"/>
  <c r="M1400" i="24" s="1"/>
  <c r="E1487" i="25"/>
  <c r="G1487" i="24" s="1"/>
  <c r="E1400" i="25"/>
  <c r="G1400" i="24" s="1"/>
  <c r="K1458" i="25"/>
  <c r="M1458" i="24" s="1"/>
  <c r="M1429" i="25"/>
  <c r="O1429" i="24" s="1"/>
  <c r="H1400" i="25"/>
  <c r="J1400" i="24" s="1"/>
  <c r="I1342" i="25"/>
  <c r="K1342" i="24" s="1"/>
  <c r="K1312" i="25"/>
  <c r="M1312" i="24" s="1"/>
  <c r="F1370" i="25"/>
  <c r="H1429" i="25"/>
  <c r="H1342" i="25"/>
  <c r="J1342" i="24" s="1"/>
  <c r="I1429" i="25"/>
  <c r="K1429" i="24" s="1"/>
  <c r="M1313" i="25"/>
  <c r="O1313" i="24" s="1"/>
  <c r="I1456" i="25"/>
  <c r="K1456" i="24" s="1"/>
  <c r="K1284" i="25"/>
  <c r="M1284" i="24" s="1"/>
  <c r="L1457" i="25"/>
  <c r="N1457" i="24" s="1"/>
  <c r="L1343" i="25"/>
  <c r="N1343" i="24" s="1"/>
  <c r="J1342" i="25"/>
  <c r="L1342" i="24" s="1"/>
  <c r="M1371" i="25"/>
  <c r="O1371" i="24" s="1"/>
  <c r="I1428" i="25"/>
  <c r="K1428" i="24" s="1"/>
  <c r="K1429" i="25"/>
  <c r="M1429" i="24" s="1"/>
  <c r="F1342" i="25"/>
  <c r="E1313" i="25"/>
  <c r="G1313" i="24" s="1"/>
  <c r="J1313" i="25"/>
  <c r="L1313" i="24" s="1"/>
  <c r="L1372" i="25"/>
  <c r="N1372" i="24" s="1"/>
  <c r="I1487" i="25"/>
  <c r="K1487" i="24" s="1"/>
  <c r="M1400" i="25"/>
  <c r="O1400" i="24" s="1"/>
  <c r="F1341" i="25"/>
  <c r="J1429" i="25"/>
  <c r="L1429" i="24" s="1"/>
  <c r="L1400" i="25"/>
  <c r="N1400" i="24" s="1"/>
  <c r="F1429" i="25"/>
  <c r="H1429" i="24" s="1"/>
  <c r="J1341" i="25"/>
  <c r="L1341" i="24" s="1"/>
  <c r="L1371" i="25"/>
  <c r="N1371" i="24" s="1"/>
  <c r="E1457" i="25"/>
  <c r="G1457" i="24" s="1"/>
  <c r="H1458" i="25"/>
  <c r="L1430" i="25"/>
  <c r="N1430" i="24" s="1"/>
  <c r="G1312" i="25"/>
  <c r="I1312" i="24" s="1"/>
  <c r="X1312" i="24" s="1"/>
  <c r="M1312" i="25"/>
  <c r="O1312" i="24" s="1"/>
  <c r="G1400" i="25"/>
  <c r="I1400" i="24" s="1"/>
  <c r="X1400" i="24" s="1"/>
  <c r="I1370" i="25"/>
  <c r="K1370" i="24" s="1"/>
  <c r="H1313" i="25"/>
  <c r="G1371" i="25"/>
  <c r="I1371" i="24" s="1"/>
  <c r="X1371" i="24" s="1"/>
  <c r="I1457" i="25"/>
  <c r="K1457" i="24" s="1"/>
  <c r="M1487" i="25"/>
  <c r="O1487" i="24" s="1"/>
  <c r="I1458" i="25"/>
  <c r="K1458" i="24" s="1"/>
  <c r="I1486" i="25"/>
  <c r="K1486" i="24" s="1"/>
  <c r="G1284" i="25"/>
  <c r="I1284" i="24" s="1"/>
  <c r="X1284" i="24" s="1"/>
  <c r="K1371" i="25"/>
  <c r="M1371" i="24" s="1"/>
  <c r="I1341" i="25"/>
  <c r="K1341" i="24" s="1"/>
  <c r="F1283" i="25"/>
  <c r="F1487" i="25"/>
  <c r="H1283" i="25"/>
  <c r="J1283" i="24" s="1"/>
  <c r="F1284" i="25"/>
  <c r="G1342" i="25"/>
  <c r="I1342" i="24" s="1"/>
  <c r="X1342" i="24" s="1"/>
  <c r="F1371" i="25"/>
  <c r="I1371" i="25"/>
  <c r="K1371" i="24" s="1"/>
  <c r="K1488" i="25"/>
  <c r="M1314" i="25"/>
  <c r="O1314" i="24" s="1"/>
  <c r="F1343" i="25"/>
  <c r="H1343" i="24" s="1"/>
  <c r="F1314" i="25"/>
  <c r="K1372" i="25"/>
  <c r="M1372" i="24" s="1"/>
  <c r="M1430" i="25"/>
  <c r="O1430" i="24" s="1"/>
  <c r="E1488" i="25"/>
  <c r="G1488" i="24" s="1"/>
  <c r="M1401" i="25"/>
  <c r="O1401" i="24" s="1"/>
  <c r="G1370" i="25"/>
  <c r="I1370" i="24" s="1"/>
  <c r="X1370" i="24" s="1"/>
  <c r="I1400" i="25"/>
  <c r="K1400" i="24" s="1"/>
  <c r="F1401" i="25"/>
  <c r="K1313" i="25"/>
  <c r="M1313" i="24" s="1"/>
  <c r="H1401" i="25"/>
  <c r="J1401" i="24" s="1"/>
  <c r="G1314" i="25"/>
  <c r="I1314" i="24" s="1"/>
  <c r="X1314" i="24" s="1"/>
  <c r="I1488" i="25"/>
  <c r="K1488" i="24" s="1"/>
  <c r="L1402" i="25"/>
  <c r="N1402" i="24" s="1"/>
  <c r="M1372" i="25"/>
  <c r="O1372" i="24" s="1"/>
  <c r="G1401" i="25"/>
  <c r="I1401" i="24" s="1"/>
  <c r="X1401" i="24" s="1"/>
  <c r="H1487" i="25"/>
  <c r="J1487" i="24" s="1"/>
  <c r="F1372" i="25"/>
  <c r="H1372" i="24" s="1"/>
  <c r="E1342" i="25"/>
  <c r="G1342" i="24" s="1"/>
  <c r="F1430" i="25"/>
  <c r="H1430" i="24" s="1"/>
  <c r="E1459" i="25"/>
  <c r="G1459" i="24" s="1"/>
  <c r="J1459" i="25"/>
  <c r="L1459" i="24" s="1"/>
  <c r="L1373" i="25"/>
  <c r="N1373" i="24" s="1"/>
  <c r="K1459" i="25"/>
  <c r="M1459" i="24" s="1"/>
  <c r="K1343" i="25"/>
  <c r="L1401" i="25"/>
  <c r="N1401" i="24" s="1"/>
  <c r="I1372" i="25"/>
  <c r="K1372" i="24" s="1"/>
  <c r="J1343" i="25"/>
  <c r="L1343" i="24" s="1"/>
  <c r="K1401" i="25"/>
  <c r="M1401" i="24" s="1"/>
  <c r="G1459" i="25"/>
  <c r="I1459" i="24" s="1"/>
  <c r="X1459" i="24" s="1"/>
  <c r="H1459" i="25"/>
  <c r="J1459" i="24" s="1"/>
  <c r="L1489" i="25"/>
  <c r="N1489" i="24" s="1"/>
  <c r="F1488" i="25"/>
  <c r="H1488" i="24" s="1"/>
  <c r="L1487" i="25"/>
  <c r="N1487" i="24" s="1"/>
  <c r="G1430" i="25"/>
  <c r="I1430" i="24" s="1"/>
  <c r="X1430" i="24" s="1"/>
  <c r="H1372" i="25"/>
  <c r="J1458" i="25"/>
  <c r="L1458" i="24" s="1"/>
  <c r="E1430" i="25"/>
  <c r="G1430" i="24" s="1"/>
  <c r="K1314" i="25"/>
  <c r="M1314" i="24" s="1"/>
  <c r="M1488" i="25"/>
  <c r="O1488" i="24" s="1"/>
  <c r="H1370" i="25"/>
  <c r="J1370" i="24" s="1"/>
  <c r="M1342" i="25"/>
  <c r="O1342" i="24" s="1"/>
  <c r="J1372" i="25"/>
  <c r="L1372" i="24" s="1"/>
  <c r="H1343" i="25"/>
  <c r="J1343" i="24" s="1"/>
  <c r="J1430" i="25"/>
  <c r="L1430" i="24" s="1"/>
  <c r="H1430" i="25"/>
  <c r="E1371" i="25"/>
  <c r="G1371" i="24" s="1"/>
  <c r="E1343" i="25"/>
  <c r="G1343" i="24" s="1"/>
  <c r="H1488" i="25"/>
  <c r="J1488" i="24" s="1"/>
  <c r="E1401" i="25"/>
  <c r="G1401" i="24" s="1"/>
  <c r="M1402" i="25"/>
  <c r="O1402" i="24" s="1"/>
  <c r="I1460" i="25"/>
  <c r="K1460" i="24" s="1"/>
  <c r="E1373" i="25"/>
  <c r="G1373" i="24" s="1"/>
  <c r="K1489" i="25"/>
  <c r="M1489" i="24" s="1"/>
  <c r="J1373" i="25"/>
  <c r="L1373" i="24" s="1"/>
  <c r="H1373" i="25"/>
  <c r="I1489" i="25"/>
  <c r="K1489" i="24" s="1"/>
  <c r="K1430" i="25"/>
  <c r="M1430" i="24" s="1"/>
  <c r="F1459" i="25"/>
  <c r="M1343" i="25"/>
  <c r="O1343" i="24" s="1"/>
  <c r="I1343" i="25"/>
  <c r="K1343" i="24" s="1"/>
  <c r="E1399" i="25"/>
  <c r="G1399" i="24" s="1"/>
  <c r="E1489" i="25"/>
  <c r="G1489" i="24" s="1"/>
  <c r="L1461" i="25"/>
  <c r="N1461" i="24" s="1"/>
  <c r="J1344" i="25"/>
  <c r="L1344" i="24" s="1"/>
  <c r="M1460" i="25"/>
  <c r="O1460" i="24" s="1"/>
  <c r="J1401" i="25"/>
  <c r="L1401" i="24" s="1"/>
  <c r="I1401" i="25"/>
  <c r="K1401" i="24" s="1"/>
  <c r="E1372" i="25"/>
  <c r="G1372" i="24" s="1"/>
  <c r="G1488" i="25"/>
  <c r="I1488" i="24" s="1"/>
  <c r="X1488" i="24" s="1"/>
  <c r="F1402" i="25"/>
  <c r="H1402" i="24" s="1"/>
  <c r="K1431" i="25"/>
  <c r="M1431" i="24" s="1"/>
  <c r="M1489" i="25"/>
  <c r="O1489" i="24" s="1"/>
  <c r="G1429" i="25"/>
  <c r="I1429" i="24" s="1"/>
  <c r="X1429" i="24" s="1"/>
  <c r="E1429" i="25"/>
  <c r="G1429" i="24" s="1"/>
  <c r="G1458" i="25"/>
  <c r="I1458" i="24" s="1"/>
  <c r="X1458" i="24" s="1"/>
  <c r="M1459" i="25"/>
  <c r="O1459" i="24" s="1"/>
  <c r="M1373" i="25"/>
  <c r="O1373" i="24" s="1"/>
  <c r="G1372" i="25"/>
  <c r="I1372" i="24" s="1"/>
  <c r="X1372" i="24" s="1"/>
  <c r="G1402" i="25"/>
  <c r="I1402" i="24" s="1"/>
  <c r="X1402" i="24" s="1"/>
  <c r="J1431" i="25"/>
  <c r="L1431" i="24" s="1"/>
  <c r="J1488" i="25"/>
  <c r="L1488" i="24" s="1"/>
  <c r="K1432" i="25"/>
  <c r="M1432" i="24" s="1"/>
  <c r="L1431" i="25"/>
  <c r="N1431" i="24" s="1"/>
  <c r="E1461" i="25"/>
  <c r="G1461" i="24" s="1"/>
  <c r="L1491" i="25"/>
  <c r="N1491" i="24" s="1"/>
  <c r="I1403" i="25"/>
  <c r="K1403" i="24" s="1"/>
  <c r="K1461" i="25"/>
  <c r="M1461" i="24" s="1"/>
  <c r="G1431" i="25"/>
  <c r="I1431" i="24" s="1"/>
  <c r="X1431" i="24" s="1"/>
  <c r="F1373" i="25"/>
  <c r="H1373" i="24" s="1"/>
  <c r="H1402" i="25"/>
  <c r="J1402" i="24" s="1"/>
  <c r="F1431" i="25"/>
  <c r="K1373" i="25"/>
  <c r="M1373" i="24" s="1"/>
  <c r="J1402" i="25"/>
  <c r="L1402" i="24" s="1"/>
  <c r="I1490" i="25"/>
  <c r="K1490" i="24" s="1"/>
  <c r="I1432" i="25"/>
  <c r="K1432" i="24" s="1"/>
  <c r="E1431" i="25"/>
  <c r="G1431" i="24" s="1"/>
  <c r="J1432" i="25"/>
  <c r="L1432" i="24" s="1"/>
  <c r="M1431" i="25"/>
  <c r="O1431" i="24" s="1"/>
  <c r="K1402" i="25"/>
  <c r="I1431" i="25"/>
  <c r="K1431" i="24" s="1"/>
  <c r="I1402" i="25"/>
  <c r="K1402" i="24" s="1"/>
  <c r="G1460" i="25"/>
  <c r="I1460" i="24" s="1"/>
  <c r="X1460" i="24" s="1"/>
  <c r="H1489" i="25"/>
  <c r="J1489" i="24" s="1"/>
  <c r="F1490" i="25"/>
  <c r="L1460" i="25"/>
  <c r="N1460" i="24" s="1"/>
  <c r="I1459" i="25"/>
  <c r="K1459" i="24" s="1"/>
  <c r="J1460" i="25"/>
  <c r="L1460" i="24" s="1"/>
  <c r="L1432" i="25"/>
  <c r="N1432" i="24" s="1"/>
  <c r="J1490" i="25"/>
  <c r="L1490" i="24" s="1"/>
  <c r="I1462" i="25"/>
  <c r="K1462" i="24" s="1"/>
  <c r="I1430" i="25"/>
  <c r="K1430" i="24" s="1"/>
  <c r="E1460" i="25"/>
  <c r="G1460" i="24" s="1"/>
  <c r="F1460" i="25"/>
  <c r="F1489" i="25"/>
  <c r="E1402" i="25"/>
  <c r="G1402" i="24" s="1"/>
  <c r="E1432" i="25"/>
  <c r="G1432" i="24" s="1"/>
  <c r="K1460" i="25"/>
  <c r="M1460" i="24" s="1"/>
  <c r="J1489" i="25"/>
  <c r="L1489" i="24" s="1"/>
  <c r="H1431" i="25"/>
  <c r="J1431" i="24" s="1"/>
  <c r="K1490" i="25"/>
  <c r="M1490" i="24" s="1"/>
  <c r="F1400" i="25"/>
  <c r="M1490" i="25"/>
  <c r="O1490" i="24" s="1"/>
  <c r="H1460" i="25"/>
  <c r="J1460" i="24" s="1"/>
  <c r="J1403" i="25"/>
  <c r="L1403" i="24" s="1"/>
  <c r="L1490" i="25"/>
  <c r="N1490" i="24" s="1"/>
  <c r="J1462" i="25"/>
  <c r="L1462" i="24" s="1"/>
  <c r="K1491" i="25"/>
  <c r="M1491" i="24" s="1"/>
  <c r="M1403" i="25"/>
  <c r="O1403" i="24" s="1"/>
  <c r="J1461" i="25"/>
  <c r="L1461" i="24" s="1"/>
  <c r="L1433" i="25"/>
  <c r="N1433" i="24" s="1"/>
  <c r="G1404" i="25"/>
  <c r="I1404" i="24" s="1"/>
  <c r="X1404" i="24" s="1"/>
  <c r="F1432" i="25"/>
  <c r="H1432" i="24" s="1"/>
  <c r="G1403" i="25"/>
  <c r="I1403" i="24" s="1"/>
  <c r="X1403" i="24" s="1"/>
  <c r="H1403" i="25"/>
  <c r="J1403" i="24" s="1"/>
  <c r="F1461" i="25"/>
  <c r="H1461" i="24" s="1"/>
  <c r="M1461" i="25"/>
  <c r="O1461" i="24" s="1"/>
  <c r="H1491" i="25"/>
  <c r="H1432" i="25"/>
  <c r="G1489" i="25"/>
  <c r="I1489" i="24" s="1"/>
  <c r="X1489" i="24" s="1"/>
  <c r="H1490" i="25"/>
  <c r="J1490" i="24" s="1"/>
  <c r="H1461" i="25"/>
  <c r="M1432" i="25"/>
  <c r="O1432" i="24" s="1"/>
  <c r="E1490" i="25"/>
  <c r="G1490" i="24" s="1"/>
  <c r="G1432" i="25"/>
  <c r="I1432" i="24" s="1"/>
  <c r="X1432" i="24" s="1"/>
  <c r="M1404" i="25"/>
  <c r="O1404" i="24" s="1"/>
  <c r="L1462" i="25"/>
  <c r="N1462" i="24" s="1"/>
  <c r="F1433" i="25"/>
  <c r="H1433" i="24" s="1"/>
  <c r="E1403" i="25"/>
  <c r="G1403" i="24" s="1"/>
  <c r="E1462" i="25"/>
  <c r="G1462" i="24" s="1"/>
  <c r="J1404" i="25"/>
  <c r="L1404" i="24" s="1"/>
  <c r="F1403" i="25"/>
  <c r="F1491" i="25"/>
  <c r="H1491" i="24" s="1"/>
  <c r="F1462" i="25"/>
  <c r="H1462" i="24" s="1"/>
  <c r="J1433" i="25"/>
  <c r="L1433" i="24" s="1"/>
  <c r="K1404" i="25"/>
  <c r="K1403" i="25"/>
  <c r="M1403" i="24" s="1"/>
  <c r="I1491" i="25"/>
  <c r="K1491" i="24" s="1"/>
  <c r="M1433" i="25"/>
  <c r="O1433" i="24" s="1"/>
  <c r="J1491" i="25"/>
  <c r="L1491" i="24" s="1"/>
  <c r="L1463" i="25"/>
  <c r="N1463" i="24" s="1"/>
  <c r="G1433" i="25"/>
  <c r="I1433" i="24" s="1"/>
  <c r="X1433" i="24" s="1"/>
  <c r="K1462" i="25"/>
  <c r="M1462" i="24" s="1"/>
  <c r="M1491" i="25"/>
  <c r="O1491" i="24" s="1"/>
  <c r="H1433" i="25"/>
  <c r="G1490" i="25"/>
  <c r="I1490" i="24" s="1"/>
  <c r="X1490" i="24" s="1"/>
  <c r="I1492" i="25"/>
  <c r="K1492" i="24" s="1"/>
  <c r="G1461" i="25"/>
  <c r="I1461" i="24" s="1"/>
  <c r="X1461" i="24" s="1"/>
  <c r="J1463" i="25"/>
  <c r="L1463" i="24" s="1"/>
  <c r="H1463" i="25"/>
  <c r="J1463" i="24" s="1"/>
  <c r="L1435" i="25"/>
  <c r="N1435" i="24" s="1"/>
  <c r="I1461" i="25"/>
  <c r="K1461" i="24" s="1"/>
  <c r="H1462" i="25"/>
  <c r="F1434" i="25"/>
  <c r="L1492" i="25"/>
  <c r="N1492" i="24" s="1"/>
  <c r="E1491" i="25"/>
  <c r="G1491" i="24" s="1"/>
  <c r="F1494" i="25"/>
  <c r="J1492" i="25"/>
  <c r="L1492" i="24" s="1"/>
  <c r="M1462" i="25"/>
  <c r="O1462" i="24" s="1"/>
  <c r="G1492" i="25"/>
  <c r="I1492" i="24" s="1"/>
  <c r="X1492" i="24" s="1"/>
  <c r="H1493" i="25"/>
  <c r="J1493" i="24" s="1"/>
  <c r="G1491" i="25"/>
  <c r="I1491" i="24" s="1"/>
  <c r="X1491" i="24" s="1"/>
  <c r="K1463" i="25"/>
  <c r="L1493" i="25"/>
  <c r="N1493" i="24" s="1"/>
  <c r="G1463" i="25"/>
  <c r="I1463" i="24" s="1"/>
  <c r="X1463" i="24" s="1"/>
  <c r="H1492" i="25"/>
  <c r="I1493" i="25"/>
  <c r="K1493" i="24" s="1"/>
  <c r="E1492" i="25"/>
  <c r="G1492" i="24" s="1"/>
  <c r="M1494" i="25"/>
  <c r="O1494" i="24" s="1"/>
  <c r="G1493" i="25"/>
  <c r="I1493" i="24" s="1"/>
  <c r="X1493" i="24" s="1"/>
  <c r="L1494" i="25"/>
  <c r="N1494" i="24" s="1"/>
  <c r="F1492" i="25"/>
  <c r="H1492" i="24" s="1"/>
  <c r="Y1441" i="24"/>
  <c r="Z1441" i="24"/>
  <c r="O1470" i="25"/>
  <c r="S1470" i="25" s="1"/>
  <c r="H1470" i="24"/>
  <c r="O1499" i="25"/>
  <c r="S1499" i="25" s="1"/>
  <c r="H1499" i="24"/>
  <c r="Y1495" i="24"/>
  <c r="Z1495" i="24"/>
  <c r="F1471" i="25"/>
  <c r="F1471" i="24"/>
  <c r="J1471" i="25"/>
  <c r="L1471" i="24" s="1"/>
  <c r="K1471" i="25"/>
  <c r="M1471" i="24" s="1"/>
  <c r="E1471" i="25"/>
  <c r="G1471" i="24" s="1"/>
  <c r="M1471" i="25"/>
  <c r="O1471" i="24" s="1"/>
  <c r="I1471" i="25"/>
  <c r="K1471" i="24" s="1"/>
  <c r="G1471" i="25"/>
  <c r="I1471" i="24" s="1"/>
  <c r="X1471" i="24" s="1"/>
  <c r="H1471" i="25"/>
  <c r="J1471" i="24" s="1"/>
  <c r="L1471" i="25"/>
  <c r="N1471" i="24" s="1"/>
  <c r="O1495" i="25"/>
  <c r="S1495" i="25" s="1"/>
  <c r="J1495" i="24"/>
  <c r="W1499" i="24"/>
  <c r="B475" i="25"/>
  <c r="D475" i="24" s="1"/>
  <c r="B556" i="25"/>
  <c r="D556" i="24" s="1"/>
  <c r="B584" i="25"/>
  <c r="D584" i="24" s="1"/>
  <c r="B533" i="25"/>
  <c r="D533" i="24" s="1"/>
  <c r="B668" i="25"/>
  <c r="D668" i="24" s="1"/>
  <c r="B754" i="25"/>
  <c r="D754" i="24" s="1"/>
  <c r="B640" i="25"/>
  <c r="D640" i="24" s="1"/>
  <c r="B504" i="25"/>
  <c r="D504" i="24" s="1"/>
  <c r="B696" i="25"/>
  <c r="D696" i="24" s="1"/>
  <c r="B612" i="25"/>
  <c r="D612" i="24" s="1"/>
  <c r="B725" i="25"/>
  <c r="D725" i="24" s="1"/>
  <c r="B783" i="25"/>
  <c r="D783" i="24" s="1"/>
  <c r="T1471" i="24" l="1"/>
  <c r="S1471" i="24"/>
  <c r="Q1471" i="24"/>
  <c r="R1471" i="24"/>
  <c r="V1471" i="24"/>
  <c r="U1471" i="24"/>
  <c r="S1500" i="24"/>
  <c r="R1500" i="24"/>
  <c r="Q1500" i="24"/>
  <c r="T1500" i="24"/>
  <c r="V1500" i="24"/>
  <c r="U1500" i="24"/>
  <c r="W1282" i="24"/>
  <c r="O1312" i="25"/>
  <c r="S1312" i="25" s="1"/>
  <c r="J1312" i="24"/>
  <c r="W1223" i="24"/>
  <c r="W1252" i="24"/>
  <c r="H1361" i="24"/>
  <c r="O1361" i="25"/>
  <c r="S1361" i="25" s="1"/>
  <c r="W1446" i="24"/>
  <c r="W1216" i="24"/>
  <c r="O1389" i="25"/>
  <c r="S1389" i="25" s="1"/>
  <c r="H1389" i="24"/>
  <c r="W1243" i="24"/>
  <c r="W1240" i="24"/>
  <c r="O1413" i="25"/>
  <c r="S1413" i="25" s="1"/>
  <c r="J1413" i="24"/>
  <c r="O1268" i="25"/>
  <c r="S1268" i="25" s="1"/>
  <c r="H1268" i="24"/>
  <c r="W1206" i="24"/>
  <c r="H1494" i="24"/>
  <c r="O1494" i="25"/>
  <c r="S1494" i="25" s="1"/>
  <c r="O1492" i="25"/>
  <c r="S1492" i="25" s="1"/>
  <c r="J1492" i="24"/>
  <c r="O1463" i="25"/>
  <c r="S1463" i="25" s="1"/>
  <c r="M1463" i="24"/>
  <c r="W1492" i="24"/>
  <c r="Z1461" i="24"/>
  <c r="Y1461" i="24"/>
  <c r="O1461" i="25"/>
  <c r="S1461" i="25" s="1"/>
  <c r="J1461" i="24"/>
  <c r="H1460" i="24"/>
  <c r="O1460" i="25"/>
  <c r="S1460" i="25" s="1"/>
  <c r="H1490" i="24"/>
  <c r="O1490" i="25"/>
  <c r="S1490" i="25" s="1"/>
  <c r="O1402" i="25"/>
  <c r="S1402" i="25" s="1"/>
  <c r="M1402" i="24"/>
  <c r="Y1490" i="24"/>
  <c r="Z1490" i="24"/>
  <c r="H1431" i="24"/>
  <c r="O1431" i="25"/>
  <c r="S1431" i="25" s="1"/>
  <c r="Y1403" i="24"/>
  <c r="Z1403" i="24"/>
  <c r="Z1401" i="24"/>
  <c r="Y1401" i="24"/>
  <c r="O1430" i="25"/>
  <c r="S1430" i="25" s="1"/>
  <c r="J1430" i="24"/>
  <c r="W1430" i="24"/>
  <c r="W1459" i="24"/>
  <c r="O1343" i="25"/>
  <c r="S1343" i="25" s="1"/>
  <c r="M1343" i="24"/>
  <c r="H1371" i="24"/>
  <c r="O1371" i="25"/>
  <c r="S1371" i="25" s="1"/>
  <c r="H1487" i="24"/>
  <c r="O1487" i="25"/>
  <c r="S1487" i="25" s="1"/>
  <c r="Z1341" i="24"/>
  <c r="Y1341" i="24"/>
  <c r="W1400" i="24"/>
  <c r="Y1456" i="24"/>
  <c r="Z1456" i="24"/>
  <c r="W1487" i="24"/>
  <c r="W1399" i="24"/>
  <c r="O1486" i="25"/>
  <c r="S1486" i="25" s="1"/>
  <c r="J1486" i="24"/>
  <c r="W1456" i="24"/>
  <c r="W1340" i="24"/>
  <c r="W1398" i="24"/>
  <c r="H1456" i="24"/>
  <c r="O1456" i="25"/>
  <c r="S1456" i="25" s="1"/>
  <c r="O1311" i="25"/>
  <c r="S1311" i="25" s="1"/>
  <c r="H1311" i="24"/>
  <c r="Y1426" i="24"/>
  <c r="Z1426" i="24"/>
  <c r="H1253" i="24"/>
  <c r="O1253" i="25"/>
  <c r="S1253" i="25" s="1"/>
  <c r="O1279" i="25"/>
  <c r="S1279" i="25" s="1"/>
  <c r="H1279" i="24"/>
  <c r="W1368" i="24"/>
  <c r="W1367" i="24"/>
  <c r="W1426" i="24"/>
  <c r="Y1395" i="24"/>
  <c r="Z1395" i="24"/>
  <c r="Y1221" i="24"/>
  <c r="Z1221" i="24"/>
  <c r="W1221" i="24"/>
  <c r="W1280" i="24"/>
  <c r="H1367" i="24"/>
  <c r="O1367" i="25"/>
  <c r="S1367" i="25" s="1"/>
  <c r="W1222" i="24"/>
  <c r="H1421" i="24"/>
  <c r="O1421" i="25"/>
  <c r="S1421" i="25" s="1"/>
  <c r="Z1365" i="24"/>
  <c r="Y1365" i="24"/>
  <c r="Y1219" i="24"/>
  <c r="Z1219" i="24"/>
  <c r="Y1279" i="24"/>
  <c r="Z1279" i="24"/>
  <c r="Y1308" i="24"/>
  <c r="Z1308" i="24"/>
  <c r="Z1364" i="24"/>
  <c r="Y1364" i="24"/>
  <c r="H1336" i="24"/>
  <c r="O1336" i="25"/>
  <c r="S1336" i="25" s="1"/>
  <c r="W1278" i="24"/>
  <c r="W1307" i="24"/>
  <c r="O1278" i="25"/>
  <c r="S1278" i="25" s="1"/>
  <c r="H1278" i="24"/>
  <c r="W1449" i="24"/>
  <c r="W1219" i="24"/>
  <c r="Y1421" i="24"/>
  <c r="Z1421" i="24"/>
  <c r="Y1479" i="24"/>
  <c r="Z1479" i="24"/>
  <c r="O1422" i="25"/>
  <c r="S1422" i="25" s="1"/>
  <c r="J1422" i="24"/>
  <c r="O1276" i="25"/>
  <c r="S1276" i="25" s="1"/>
  <c r="H1276" i="24"/>
  <c r="W1247" i="24"/>
  <c r="Y1477" i="24"/>
  <c r="Z1477" i="24"/>
  <c r="Y1274" i="24"/>
  <c r="Z1274" i="24"/>
  <c r="H1478" i="24"/>
  <c r="O1478" i="25"/>
  <c r="S1478" i="25" s="1"/>
  <c r="W1332" i="24"/>
  <c r="W1363" i="24"/>
  <c r="W1478" i="24"/>
  <c r="O1245" i="25"/>
  <c r="S1245" i="25" s="1"/>
  <c r="J1245" i="24"/>
  <c r="Y1449" i="24"/>
  <c r="Z1449" i="24"/>
  <c r="W1420" i="24"/>
  <c r="W1246" i="24"/>
  <c r="W1448" i="24"/>
  <c r="Z1304" i="24"/>
  <c r="Y1304" i="24"/>
  <c r="W1477" i="24"/>
  <c r="W1302" i="24"/>
  <c r="W1390" i="24"/>
  <c r="Y1360" i="24"/>
  <c r="Z1360" i="24"/>
  <c r="O1332" i="25"/>
  <c r="S1332" i="25" s="1"/>
  <c r="M1332" i="24"/>
  <c r="W1388" i="24"/>
  <c r="Y1389" i="24"/>
  <c r="Z1389" i="24"/>
  <c r="Y1475" i="24"/>
  <c r="Z1475" i="24"/>
  <c r="Z1244" i="24"/>
  <c r="Y1244" i="24"/>
  <c r="H1476" i="24"/>
  <c r="O1476" i="25"/>
  <c r="S1476" i="25" s="1"/>
  <c r="W1417" i="24"/>
  <c r="Y1301" i="24"/>
  <c r="Z1301" i="24"/>
  <c r="O1387" i="25"/>
  <c r="S1387" i="25" s="1"/>
  <c r="H1387" i="24"/>
  <c r="O1330" i="25"/>
  <c r="S1330" i="25" s="1"/>
  <c r="M1330" i="24"/>
  <c r="H1474" i="24"/>
  <c r="O1474" i="25"/>
  <c r="S1474" i="25" s="1"/>
  <c r="Z1357" i="24"/>
  <c r="Y1357" i="24"/>
  <c r="W1213" i="24"/>
  <c r="Y1358" i="24"/>
  <c r="Z1358" i="24"/>
  <c r="W1299" i="24"/>
  <c r="O1212" i="25"/>
  <c r="S1212" i="25" s="1"/>
  <c r="J1212" i="24"/>
  <c r="H1211" i="24"/>
  <c r="O1211" i="25"/>
  <c r="S1211" i="25" s="1"/>
  <c r="O1384" i="25"/>
  <c r="S1384" i="25" s="1"/>
  <c r="H1384" i="24"/>
  <c r="Z1269" i="24"/>
  <c r="Y1269" i="24"/>
  <c r="Z1355" i="24"/>
  <c r="Y1355" i="24"/>
  <c r="Z1472" i="24"/>
  <c r="Y1472" i="24"/>
  <c r="W1326" i="24"/>
  <c r="W1209" i="24"/>
  <c r="O1267" i="25"/>
  <c r="S1267" i="25" s="1"/>
  <c r="H1267" i="24"/>
  <c r="O1354" i="25"/>
  <c r="S1354" i="25" s="1"/>
  <c r="H1354" i="24"/>
  <c r="O1237" i="25"/>
  <c r="S1237" i="25" s="1"/>
  <c r="M1237" i="24"/>
  <c r="Y1209" i="24"/>
  <c r="Z1209" i="24"/>
  <c r="W1267" i="24"/>
  <c r="O1294" i="25"/>
  <c r="S1294" i="25" s="1"/>
  <c r="H1294" i="24"/>
  <c r="W1412" i="24"/>
  <c r="H1295" i="24"/>
  <c r="O1295" i="25"/>
  <c r="S1295" i="25" s="1"/>
  <c r="W1264" i="24"/>
  <c r="Z1294" i="24"/>
  <c r="Y1294" i="24"/>
  <c r="Z1323" i="24"/>
  <c r="Y1323" i="24"/>
  <c r="W1293" i="24"/>
  <c r="Z1322" i="24"/>
  <c r="Y1322" i="24"/>
  <c r="O1322" i="25"/>
  <c r="S1322" i="25" s="1"/>
  <c r="H1322" i="24"/>
  <c r="W1263" i="24"/>
  <c r="W1233" i="24"/>
  <c r="W1262" i="24"/>
  <c r="O1262" i="25"/>
  <c r="S1262" i="25" s="1"/>
  <c r="H1262" i="24"/>
  <c r="H1203" i="24"/>
  <c r="O1203" i="25"/>
  <c r="S1203" i="25" s="1"/>
  <c r="O1202" i="25"/>
  <c r="S1202" i="25" s="1"/>
  <c r="H1202" i="24"/>
  <c r="O1493" i="25"/>
  <c r="S1493" i="25" s="1"/>
  <c r="W1403" i="24"/>
  <c r="H1370" i="24"/>
  <c r="O1370" i="25"/>
  <c r="S1370" i="25" s="1"/>
  <c r="O1457" i="25"/>
  <c r="S1457" i="25" s="1"/>
  <c r="H1457" i="24"/>
  <c r="Y1394" i="24"/>
  <c r="Z1394" i="24"/>
  <c r="Y1249" i="24"/>
  <c r="Z1249" i="24"/>
  <c r="Z1248" i="24"/>
  <c r="Y1248" i="24"/>
  <c r="Z1362" i="24"/>
  <c r="Y1362" i="24"/>
  <c r="O1479" i="25"/>
  <c r="S1479" i="25" s="1"/>
  <c r="J1479" i="24"/>
  <c r="O1246" i="25"/>
  <c r="S1246" i="25" s="1"/>
  <c r="M1246" i="24"/>
  <c r="Y1302" i="24"/>
  <c r="Z1302" i="24"/>
  <c r="H1417" i="24"/>
  <c r="O1417" i="25"/>
  <c r="S1417" i="25" s="1"/>
  <c r="Y1298" i="24"/>
  <c r="Z1298" i="24"/>
  <c r="Y1211" i="24"/>
  <c r="Z1211" i="24"/>
  <c r="W1210" i="24"/>
  <c r="Y1295" i="24"/>
  <c r="Z1295" i="24"/>
  <c r="Z1352" i="24"/>
  <c r="Y1352" i="24"/>
  <c r="Y1234" i="24"/>
  <c r="Z1234" i="24"/>
  <c r="O1433" i="25"/>
  <c r="S1433" i="25" s="1"/>
  <c r="J1433" i="24"/>
  <c r="M1404" i="24"/>
  <c r="O1404" i="25"/>
  <c r="S1404" i="25" s="1"/>
  <c r="O1373" i="25"/>
  <c r="S1373" i="25" s="1"/>
  <c r="J1373" i="24"/>
  <c r="Z1400" i="24"/>
  <c r="Y1400" i="24"/>
  <c r="W1284" i="24"/>
  <c r="W1371" i="24"/>
  <c r="O1341" i="25"/>
  <c r="S1341" i="25" s="1"/>
  <c r="H1341" i="24"/>
  <c r="O1342" i="25"/>
  <c r="S1342" i="25" s="1"/>
  <c r="H1342" i="24"/>
  <c r="Y1429" i="24"/>
  <c r="Z1429" i="24"/>
  <c r="Z1282" i="24"/>
  <c r="Y1282" i="24"/>
  <c r="W1486" i="24"/>
  <c r="Y1427" i="24"/>
  <c r="Z1427" i="24"/>
  <c r="W1457" i="24"/>
  <c r="Y1367" i="24"/>
  <c r="Z1367" i="24"/>
  <c r="O1396" i="25"/>
  <c r="S1396" i="25" s="1"/>
  <c r="H1396" i="24"/>
  <c r="O1340" i="25"/>
  <c r="S1340" i="25" s="1"/>
  <c r="M1340" i="24"/>
  <c r="W1311" i="24"/>
  <c r="Z1484" i="24"/>
  <c r="Y1484" i="24"/>
  <c r="Z1483" i="24"/>
  <c r="Y1483" i="24"/>
  <c r="W1310" i="24"/>
  <c r="W1366" i="24"/>
  <c r="Y1396" i="24"/>
  <c r="Z1396" i="24"/>
  <c r="Y1281" i="24"/>
  <c r="Z1281" i="24"/>
  <c r="W1482" i="24"/>
  <c r="O1395" i="25"/>
  <c r="S1395" i="25" s="1"/>
  <c r="H1395" i="24"/>
  <c r="Y1397" i="24"/>
  <c r="Z1397" i="24"/>
  <c r="W1394" i="24"/>
  <c r="O1251" i="25"/>
  <c r="S1251" i="25" s="1"/>
  <c r="J1251" i="24"/>
  <c r="O1222" i="25"/>
  <c r="S1222" i="25" s="1"/>
  <c r="H1222" i="24"/>
  <c r="W1396" i="24"/>
  <c r="Y1250" i="24"/>
  <c r="Z1250" i="24"/>
  <c r="Y1453" i="24"/>
  <c r="Z1453" i="24"/>
  <c r="W1423" i="24"/>
  <c r="W1422" i="24"/>
  <c r="H1453" i="24"/>
  <c r="O1453" i="25"/>
  <c r="S1453" i="25" s="1"/>
  <c r="Z1336" i="24"/>
  <c r="Y1336" i="24"/>
  <c r="H1364" i="24"/>
  <c r="O1364" i="25"/>
  <c r="S1364" i="25" s="1"/>
  <c r="Y1306" i="24"/>
  <c r="Z1306" i="24"/>
  <c r="O1335" i="25"/>
  <c r="S1335" i="25" s="1"/>
  <c r="M1335" i="24"/>
  <c r="H1219" i="24"/>
  <c r="O1219" i="25"/>
  <c r="S1219" i="25" s="1"/>
  <c r="W1335" i="24"/>
  <c r="W1393" i="24"/>
  <c r="W1419" i="24"/>
  <c r="Y1420" i="24"/>
  <c r="Z1420" i="24"/>
  <c r="O1218" i="25"/>
  <c r="S1218" i="25" s="1"/>
  <c r="J1218" i="24"/>
  <c r="W1362" i="24"/>
  <c r="H1420" i="24"/>
  <c r="O1420" i="25"/>
  <c r="S1420" i="25" s="1"/>
  <c r="O1390" i="25"/>
  <c r="S1390" i="25" s="1"/>
  <c r="H1390" i="24"/>
  <c r="Y1478" i="24"/>
  <c r="Z1478" i="24"/>
  <c r="W1333" i="24"/>
  <c r="O1215" i="25"/>
  <c r="S1215" i="25" s="1"/>
  <c r="J1215" i="24"/>
  <c r="W1215" i="24"/>
  <c r="W1274" i="24"/>
  <c r="H1244" i="24"/>
  <c r="O1244" i="25"/>
  <c r="S1244" i="25" s="1"/>
  <c r="W1244" i="24"/>
  <c r="W1418" i="24"/>
  <c r="O1243" i="25"/>
  <c r="S1243" i="25" s="1"/>
  <c r="M1243" i="24"/>
  <c r="W1214" i="24"/>
  <c r="O1270" i="25"/>
  <c r="S1270" i="25" s="1"/>
  <c r="H1270" i="24"/>
  <c r="Y1446" i="24"/>
  <c r="Z1446" i="24"/>
  <c r="O1300" i="25"/>
  <c r="S1300" i="25" s="1"/>
  <c r="H1300" i="24"/>
  <c r="W1473" i="24"/>
  <c r="Z1359" i="24"/>
  <c r="Y1359" i="24"/>
  <c r="O1446" i="25"/>
  <c r="S1446" i="25" s="1"/>
  <c r="J1446" i="24"/>
  <c r="Y1300" i="24"/>
  <c r="Z1300" i="24"/>
  <c r="W1358" i="24"/>
  <c r="Z1271" i="24"/>
  <c r="Y1271" i="24"/>
  <c r="Y1416" i="24"/>
  <c r="Z1416" i="24"/>
  <c r="W1413" i="24"/>
  <c r="Y1299" i="24"/>
  <c r="Z1299" i="24"/>
  <c r="W1443" i="24"/>
  <c r="W1328" i="24"/>
  <c r="W1241" i="24"/>
  <c r="W1385" i="24"/>
  <c r="O1299" i="25"/>
  <c r="S1299" i="25" s="1"/>
  <c r="H1299" i="24"/>
  <c r="W1211" i="24"/>
  <c r="W1239" i="24"/>
  <c r="W1298" i="24"/>
  <c r="Y1414" i="24"/>
  <c r="Z1414" i="24"/>
  <c r="Y1443" i="24"/>
  <c r="Z1443" i="24"/>
  <c r="H1414" i="24"/>
  <c r="O1414" i="25"/>
  <c r="S1414" i="25" s="1"/>
  <c r="O1240" i="25"/>
  <c r="S1240" i="25" s="1"/>
  <c r="M1240" i="24"/>
  <c r="H1298" i="24"/>
  <c r="O1298" i="25"/>
  <c r="S1298" i="25" s="1"/>
  <c r="H1210" i="24"/>
  <c r="O1210" i="25"/>
  <c r="S1210" i="25" s="1"/>
  <c r="Y1354" i="24"/>
  <c r="Z1354" i="24"/>
  <c r="Y1239" i="24"/>
  <c r="Z1239" i="24"/>
  <c r="W1355" i="24"/>
  <c r="O1239" i="25"/>
  <c r="S1239" i="25" s="1"/>
  <c r="J1239" i="24"/>
  <c r="Z1325" i="24"/>
  <c r="Y1325" i="24"/>
  <c r="Z1266" i="24"/>
  <c r="Y1266" i="24"/>
  <c r="W1382" i="24"/>
  <c r="W1266" i="24"/>
  <c r="W1237" i="24"/>
  <c r="W1352" i="24"/>
  <c r="Z1264" i="24"/>
  <c r="Y1264" i="24"/>
  <c r="H1205" i="24"/>
  <c r="O1205" i="25"/>
  <c r="S1205" i="25" s="1"/>
  <c r="W1205" i="24"/>
  <c r="O1234" i="25"/>
  <c r="S1234" i="25" s="1"/>
  <c r="M1234" i="24"/>
  <c r="W1234" i="24"/>
  <c r="Y1233" i="24"/>
  <c r="Z1233" i="24"/>
  <c r="Z1262" i="24"/>
  <c r="Y1262" i="24"/>
  <c r="W1203" i="24"/>
  <c r="Y1203" i="24"/>
  <c r="Z1203" i="24"/>
  <c r="O1403" i="25"/>
  <c r="S1403" i="25" s="1"/>
  <c r="H1403" i="24"/>
  <c r="O1401" i="25"/>
  <c r="S1401" i="25" s="1"/>
  <c r="H1401" i="24"/>
  <c r="O1427" i="25"/>
  <c r="S1427" i="25" s="1"/>
  <c r="H1427" i="24"/>
  <c r="H1280" i="24"/>
  <c r="O1280" i="25"/>
  <c r="S1280" i="25" s="1"/>
  <c r="O1309" i="25"/>
  <c r="S1309" i="25" s="1"/>
  <c r="H1309" i="24"/>
  <c r="H1397" i="24"/>
  <c r="O1397" i="25"/>
  <c r="S1397" i="25" s="1"/>
  <c r="Y1425" i="24"/>
  <c r="Z1425" i="24"/>
  <c r="Z1280" i="24"/>
  <c r="Y1280" i="24"/>
  <c r="W1481" i="24"/>
  <c r="W1250" i="24"/>
  <c r="W1277" i="24"/>
  <c r="O1366" i="25"/>
  <c r="S1366" i="25" s="1"/>
  <c r="J1366" i="24"/>
  <c r="H1480" i="24"/>
  <c r="O1480" i="25"/>
  <c r="S1480" i="25" s="1"/>
  <c r="O1275" i="25"/>
  <c r="S1275" i="25" s="1"/>
  <c r="H1275" i="24"/>
  <c r="O1419" i="25"/>
  <c r="S1419" i="25" s="1"/>
  <c r="J1419" i="24"/>
  <c r="W1331" i="24"/>
  <c r="O1272" i="25"/>
  <c r="S1272" i="25" s="1"/>
  <c r="H1272" i="24"/>
  <c r="Y1445" i="24"/>
  <c r="Z1445" i="24"/>
  <c r="O1214" i="25"/>
  <c r="S1214" i="25" s="1"/>
  <c r="H1214" i="24"/>
  <c r="O1473" i="25"/>
  <c r="S1473" i="25" s="1"/>
  <c r="J1473" i="24"/>
  <c r="Y1212" i="24"/>
  <c r="Z1212" i="24"/>
  <c r="Y1210" i="24"/>
  <c r="Z1210" i="24"/>
  <c r="H1353" i="24"/>
  <c r="O1353" i="25"/>
  <c r="S1353" i="25" s="1"/>
  <c r="Y1293" i="24"/>
  <c r="Z1293" i="24"/>
  <c r="Y1205" i="24"/>
  <c r="Z1205" i="24"/>
  <c r="W1232" i="24"/>
  <c r="W1471" i="24"/>
  <c r="W1493" i="24"/>
  <c r="W1461" i="24"/>
  <c r="W1489" i="24"/>
  <c r="O1400" i="25"/>
  <c r="S1400" i="25" s="1"/>
  <c r="H1400" i="24"/>
  <c r="W1429" i="24"/>
  <c r="O1434" i="25"/>
  <c r="S1434" i="25" s="1"/>
  <c r="H1434" i="24"/>
  <c r="Y1492" i="24"/>
  <c r="Z1492" i="24"/>
  <c r="W1404" i="24"/>
  <c r="Y1430" i="24"/>
  <c r="Z1430" i="24"/>
  <c r="Y1459" i="24"/>
  <c r="Z1459" i="24"/>
  <c r="Y1402" i="24"/>
  <c r="Z1402" i="24"/>
  <c r="W1431" i="24"/>
  <c r="Y1343" i="24"/>
  <c r="Z1343" i="24"/>
  <c r="Z1460" i="24"/>
  <c r="Y1460" i="24"/>
  <c r="O1372" i="25"/>
  <c r="S1372" i="25" s="1"/>
  <c r="J1372" i="24"/>
  <c r="Y1372" i="24"/>
  <c r="Z1372" i="24"/>
  <c r="W1314" i="24"/>
  <c r="W1370" i="24"/>
  <c r="O1488" i="25"/>
  <c r="S1488" i="25" s="1"/>
  <c r="M1488" i="24"/>
  <c r="W1342" i="24"/>
  <c r="H1283" i="24"/>
  <c r="O1283" i="25"/>
  <c r="S1283" i="25" s="1"/>
  <c r="Y1486" i="24"/>
  <c r="Z1486" i="24"/>
  <c r="O1313" i="25"/>
  <c r="S1313" i="25" s="1"/>
  <c r="J1313" i="24"/>
  <c r="W1312" i="24"/>
  <c r="Y1342" i="24"/>
  <c r="Z1342" i="24"/>
  <c r="O1399" i="25"/>
  <c r="S1399" i="25" s="1"/>
  <c r="M1399" i="24"/>
  <c r="Y1283" i="24"/>
  <c r="Z1283" i="24"/>
  <c r="W1283" i="24"/>
  <c r="H1428" i="24"/>
  <c r="O1428" i="25"/>
  <c r="S1428" i="25" s="1"/>
  <c r="W1455" i="24"/>
  <c r="Y1253" i="24"/>
  <c r="Z1253" i="24"/>
  <c r="O1455" i="25"/>
  <c r="S1455" i="25" s="1"/>
  <c r="J1455" i="24"/>
  <c r="Y1222" i="24"/>
  <c r="Z1222" i="24"/>
  <c r="Y1311" i="24"/>
  <c r="Z1311" i="24"/>
  <c r="Y1223" i="24"/>
  <c r="Z1223" i="24"/>
  <c r="W1425" i="24"/>
  <c r="O1398" i="25"/>
  <c r="S1398" i="25" s="1"/>
  <c r="H1398" i="24"/>
  <c r="Y1338" i="24"/>
  <c r="Z1338" i="24"/>
  <c r="W1338" i="24"/>
  <c r="W1424" i="24"/>
  <c r="Y1454" i="24"/>
  <c r="Z1454" i="24"/>
  <c r="W1395" i="24"/>
  <c r="O1249" i="25"/>
  <c r="S1249" i="25" s="1"/>
  <c r="M1249" i="24"/>
  <c r="W1337" i="24"/>
  <c r="Z1246" i="24"/>
  <c r="Y1246" i="24"/>
  <c r="Y1422" i="24"/>
  <c r="Z1422" i="24"/>
  <c r="W1365" i="24"/>
  <c r="W1364" i="24"/>
  <c r="H1277" i="24"/>
  <c r="O1277" i="25"/>
  <c r="S1277" i="25" s="1"/>
  <c r="O1307" i="25"/>
  <c r="S1307" i="25" s="1"/>
  <c r="H1307" i="24"/>
  <c r="W1218" i="24"/>
  <c r="W1451" i="24"/>
  <c r="Z1276" i="24"/>
  <c r="Y1276" i="24"/>
  <c r="Z1334" i="24"/>
  <c r="Y1334" i="24"/>
  <c r="H1450" i="24"/>
  <c r="O1450" i="25"/>
  <c r="S1450" i="25" s="1"/>
  <c r="W1304" i="24"/>
  <c r="H1363" i="24"/>
  <c r="O1363" i="25"/>
  <c r="S1363" i="25" s="1"/>
  <c r="W1217" i="24"/>
  <c r="W1450" i="24"/>
  <c r="O1273" i="25"/>
  <c r="S1273" i="25" s="1"/>
  <c r="H1273" i="24"/>
  <c r="W1476" i="24"/>
  <c r="H1304" i="24"/>
  <c r="O1304" i="25"/>
  <c r="S1304" i="25" s="1"/>
  <c r="H1391" i="24"/>
  <c r="O1391" i="25"/>
  <c r="S1391" i="25" s="1"/>
  <c r="W1275" i="24"/>
  <c r="Z1332" i="24"/>
  <c r="Y1332" i="24"/>
  <c r="Y1215" i="24"/>
  <c r="Z1215" i="24"/>
  <c r="H1448" i="24"/>
  <c r="O1448" i="25"/>
  <c r="S1448" i="25" s="1"/>
  <c r="H1331" i="24"/>
  <c r="O1331" i="25"/>
  <c r="S1331" i="25" s="1"/>
  <c r="W1361" i="24"/>
  <c r="O1302" i="25"/>
  <c r="S1302" i="25" s="1"/>
  <c r="H1302" i="24"/>
  <c r="Y1447" i="24"/>
  <c r="Z1447" i="24"/>
  <c r="W1389" i="24"/>
  <c r="O1418" i="25"/>
  <c r="S1418" i="25" s="1"/>
  <c r="H1418" i="24"/>
  <c r="Y1476" i="24"/>
  <c r="Z1476" i="24"/>
  <c r="Y1272" i="24"/>
  <c r="Z1272" i="24"/>
  <c r="H1213" i="24"/>
  <c r="O1213" i="25"/>
  <c r="S1213" i="25" s="1"/>
  <c r="W1475" i="24"/>
  <c r="O1359" i="25"/>
  <c r="S1359" i="25" s="1"/>
  <c r="M1359" i="24"/>
  <c r="O1329" i="25"/>
  <c r="S1329" i="25" s="1"/>
  <c r="M1329" i="24"/>
  <c r="O1271" i="25"/>
  <c r="S1271" i="25" s="1"/>
  <c r="H1271" i="24"/>
  <c r="W1474" i="24"/>
  <c r="O1416" i="25"/>
  <c r="S1416" i="25" s="1"/>
  <c r="J1416" i="24"/>
  <c r="W1300" i="24"/>
  <c r="H1415" i="24"/>
  <c r="O1415" i="25"/>
  <c r="S1415" i="25" s="1"/>
  <c r="W1270" i="24"/>
  <c r="W1444" i="24"/>
  <c r="Y1415" i="24"/>
  <c r="Z1415" i="24"/>
  <c r="O1472" i="25"/>
  <c r="S1472" i="25" s="1"/>
  <c r="H1472" i="24"/>
  <c r="O1269" i="25"/>
  <c r="S1269" i="25" s="1"/>
  <c r="H1269" i="24"/>
  <c r="Y1326" i="24"/>
  <c r="Z1326" i="24"/>
  <c r="Y1385" i="24"/>
  <c r="Z1385" i="24"/>
  <c r="W1327" i="24"/>
  <c r="W1269" i="24"/>
  <c r="Z1268" i="24"/>
  <c r="Y1268" i="24"/>
  <c r="O1412" i="25"/>
  <c r="S1412" i="25" s="1"/>
  <c r="H1412" i="24"/>
  <c r="O1356" i="25"/>
  <c r="S1356" i="25" s="1"/>
  <c r="M1356" i="24"/>
  <c r="Y1413" i="24"/>
  <c r="Z1413" i="24"/>
  <c r="O1383" i="25"/>
  <c r="S1383" i="25" s="1"/>
  <c r="H1383" i="24"/>
  <c r="Z1267" i="24"/>
  <c r="Y1267" i="24"/>
  <c r="W1238" i="24"/>
  <c r="Z1383" i="24"/>
  <c r="Y1383" i="24"/>
  <c r="O1324" i="25"/>
  <c r="S1324" i="25" s="1"/>
  <c r="H1324" i="24"/>
  <c r="O1209" i="25"/>
  <c r="S1209" i="25" s="1"/>
  <c r="M1209" i="24"/>
  <c r="W1353" i="24"/>
  <c r="W1323" i="24"/>
  <c r="O1208" i="25"/>
  <c r="S1208" i="25" s="1"/>
  <c r="H1208" i="24"/>
  <c r="W1208" i="24"/>
  <c r="Y1353" i="24"/>
  <c r="Z1353" i="24"/>
  <c r="H1235" i="24"/>
  <c r="O1235" i="25"/>
  <c r="S1235" i="25" s="1"/>
  <c r="O1382" i="25"/>
  <c r="S1382" i="25" s="1"/>
  <c r="H1382" i="24"/>
  <c r="H1207" i="24"/>
  <c r="O1207" i="25"/>
  <c r="S1207" i="25" s="1"/>
  <c r="W1265" i="24"/>
  <c r="W1294" i="24"/>
  <c r="O1293" i="25"/>
  <c r="S1293" i="25" s="1"/>
  <c r="H1293" i="24"/>
  <c r="O1292" i="25"/>
  <c r="S1292" i="25" s="1"/>
  <c r="H1292" i="24"/>
  <c r="O1263" i="25"/>
  <c r="S1263" i="25" s="1"/>
  <c r="H1263" i="24"/>
  <c r="W1204" i="24"/>
  <c r="W1202" i="24"/>
  <c r="W1491" i="24"/>
  <c r="Y1457" i="24"/>
  <c r="Z1457" i="24"/>
  <c r="O1252" i="25"/>
  <c r="S1252" i="25" s="1"/>
  <c r="M1252" i="24"/>
  <c r="O1393" i="25"/>
  <c r="S1393" i="25" s="1"/>
  <c r="H1393" i="24"/>
  <c r="W1483" i="24"/>
  <c r="W1452" i="24"/>
  <c r="Z1277" i="24"/>
  <c r="Y1277" i="24"/>
  <c r="Y1452" i="24"/>
  <c r="Z1452" i="24"/>
  <c r="Y1481" i="24"/>
  <c r="Z1481" i="24"/>
  <c r="W1479" i="24"/>
  <c r="Y1218" i="24"/>
  <c r="Z1218" i="24"/>
  <c r="Z1388" i="24"/>
  <c r="Y1388" i="24"/>
  <c r="W1329" i="24"/>
  <c r="H1242" i="24"/>
  <c r="O1242" i="25"/>
  <c r="S1242" i="25" s="1"/>
  <c r="Y1241" i="24"/>
  <c r="Z1241" i="24"/>
  <c r="H1241" i="24"/>
  <c r="O1241" i="25"/>
  <c r="S1241" i="25" s="1"/>
  <c r="W1297" i="24"/>
  <c r="W1322" i="24"/>
  <c r="W1235" i="24"/>
  <c r="Y1204" i="24"/>
  <c r="Z1204" i="24"/>
  <c r="W1460" i="24"/>
  <c r="Y1471" i="24"/>
  <c r="Z1471" i="24"/>
  <c r="O1471" i="25"/>
  <c r="S1471" i="25" s="1"/>
  <c r="H1471" i="24"/>
  <c r="W1463" i="24"/>
  <c r="O1462" i="25"/>
  <c r="S1462" i="25" s="1"/>
  <c r="J1462" i="24"/>
  <c r="W1490" i="24"/>
  <c r="O1432" i="25"/>
  <c r="S1432" i="25" s="1"/>
  <c r="J1432" i="24"/>
  <c r="Z1462" i="24"/>
  <c r="Y1462" i="24"/>
  <c r="W1402" i="24"/>
  <c r="W1488" i="24"/>
  <c r="W1401" i="24"/>
  <c r="H1314" i="24"/>
  <c r="O1314" i="25"/>
  <c r="S1314" i="25" s="1"/>
  <c r="Y1371" i="24"/>
  <c r="Z1371" i="24"/>
  <c r="O1284" i="25"/>
  <c r="S1284" i="25" s="1"/>
  <c r="H1284" i="24"/>
  <c r="Y1458" i="24"/>
  <c r="Z1458" i="24"/>
  <c r="Y1370" i="24"/>
  <c r="Z1370" i="24"/>
  <c r="Y1487" i="24"/>
  <c r="Z1487" i="24"/>
  <c r="W1428" i="24"/>
  <c r="H1254" i="24"/>
  <c r="O1254" i="25"/>
  <c r="S1254" i="25" s="1"/>
  <c r="W1341" i="24"/>
  <c r="W1253" i="24"/>
  <c r="W1224" i="24"/>
  <c r="O1339" i="25"/>
  <c r="S1339" i="25" s="1"/>
  <c r="M1339" i="24"/>
  <c r="Z1340" i="24"/>
  <c r="Y1340" i="24"/>
  <c r="W1339" i="24"/>
  <c r="H1485" i="24"/>
  <c r="O1485" i="25"/>
  <c r="S1485" i="25" s="1"/>
  <c r="Y1368" i="24"/>
  <c r="Z1368" i="24"/>
  <c r="Y1485" i="24"/>
  <c r="Z1485" i="24"/>
  <c r="O1369" i="25"/>
  <c r="S1369" i="25" s="1"/>
  <c r="J1369" i="24"/>
  <c r="Y1398" i="24"/>
  <c r="Z1398" i="24"/>
  <c r="Y1252" i="24"/>
  <c r="Z1252" i="24"/>
  <c r="W1427" i="24"/>
  <c r="O1310" i="25"/>
  <c r="S1310" i="25" s="1"/>
  <c r="H1310" i="24"/>
  <c r="H1337" i="24"/>
  <c r="O1337" i="25"/>
  <c r="S1337" i="25" s="1"/>
  <c r="Y1339" i="24"/>
  <c r="Z1339" i="24"/>
  <c r="W1281" i="24"/>
  <c r="Y1455" i="24"/>
  <c r="Z1455" i="24"/>
  <c r="Y1310" i="24"/>
  <c r="Z1310" i="24"/>
  <c r="O1368" i="25"/>
  <c r="S1368" i="25" s="1"/>
  <c r="H1368" i="24"/>
  <c r="Y1309" i="24"/>
  <c r="Z1309" i="24"/>
  <c r="O1221" i="25"/>
  <c r="S1221" i="25" s="1"/>
  <c r="J1221" i="24"/>
  <c r="Y1423" i="24"/>
  <c r="Z1423" i="24"/>
  <c r="Y1307" i="24"/>
  <c r="Z1307" i="24"/>
  <c r="O1424" i="25"/>
  <c r="S1424" i="25" s="1"/>
  <c r="H1424" i="24"/>
  <c r="O1423" i="25"/>
  <c r="S1423" i="25" s="1"/>
  <c r="J1423" i="24"/>
  <c r="O1481" i="25"/>
  <c r="S1481" i="25" s="1"/>
  <c r="H1481" i="24"/>
  <c r="Z1335" i="24"/>
  <c r="Y1335" i="24"/>
  <c r="O1452" i="25"/>
  <c r="S1452" i="25" s="1"/>
  <c r="J1452" i="24"/>
  <c r="W1279" i="24"/>
  <c r="Y1480" i="24"/>
  <c r="Z1480" i="24"/>
  <c r="O1365" i="25"/>
  <c r="S1365" i="25" s="1"/>
  <c r="M1365" i="24"/>
  <c r="H1250" i="24"/>
  <c r="O1250" i="25"/>
  <c r="S1250" i="25" s="1"/>
  <c r="Y1450" i="24"/>
  <c r="Z1450" i="24"/>
  <c r="O1306" i="25"/>
  <c r="S1306" i="25" s="1"/>
  <c r="H1306" i="24"/>
  <c r="Y1451" i="24"/>
  <c r="Z1451" i="24"/>
  <c r="H1220" i="24"/>
  <c r="O1220" i="25"/>
  <c r="S1220" i="25" s="1"/>
  <c r="O1248" i="25"/>
  <c r="S1248" i="25" s="1"/>
  <c r="J1248" i="24"/>
  <c r="Z1363" i="24"/>
  <c r="Y1363" i="24"/>
  <c r="H1451" i="24"/>
  <c r="O1451" i="25"/>
  <c r="S1451" i="25" s="1"/>
  <c r="Y1247" i="24"/>
  <c r="Z1247" i="24"/>
  <c r="Z1305" i="24"/>
  <c r="Y1305" i="24"/>
  <c r="W1306" i="24"/>
  <c r="Y1216" i="24"/>
  <c r="Z1216" i="24"/>
  <c r="Y1392" i="24"/>
  <c r="Z1392" i="24"/>
  <c r="O1305" i="25"/>
  <c r="S1305" i="25" s="1"/>
  <c r="H1305" i="24"/>
  <c r="W1305" i="24"/>
  <c r="O1449" i="25"/>
  <c r="S1449" i="25" s="1"/>
  <c r="J1449" i="24"/>
  <c r="H1334" i="24"/>
  <c r="O1334" i="25"/>
  <c r="S1334" i="25" s="1"/>
  <c r="H1477" i="24"/>
  <c r="O1477" i="25"/>
  <c r="S1477" i="25" s="1"/>
  <c r="Z1303" i="24"/>
  <c r="Y1303" i="24"/>
  <c r="H1217" i="24"/>
  <c r="O1217" i="25"/>
  <c r="S1217" i="25" s="1"/>
  <c r="Y1448" i="24"/>
  <c r="Z1448" i="24"/>
  <c r="Z1361" i="24"/>
  <c r="Y1361" i="24"/>
  <c r="W1447" i="24"/>
  <c r="W1273" i="24"/>
  <c r="H1447" i="24"/>
  <c r="O1447" i="25"/>
  <c r="S1447" i="25" s="1"/>
  <c r="Y1417" i="24"/>
  <c r="Z1417" i="24"/>
  <c r="Y1331" i="24"/>
  <c r="Z1331" i="24"/>
  <c r="W1360" i="24"/>
  <c r="Z1329" i="24"/>
  <c r="Y1329" i="24"/>
  <c r="Y1474" i="24"/>
  <c r="Z1474" i="24"/>
  <c r="Y1243" i="24"/>
  <c r="Z1243" i="24"/>
  <c r="W1301" i="24"/>
  <c r="O1388" i="25"/>
  <c r="S1388" i="25" s="1"/>
  <c r="H1388" i="24"/>
  <c r="Y1444" i="24"/>
  <c r="Z1444" i="24"/>
  <c r="H1301" i="24"/>
  <c r="O1301" i="25"/>
  <c r="S1301" i="25" s="1"/>
  <c r="W1416" i="24"/>
  <c r="W1445" i="24"/>
  <c r="W1387" i="24"/>
  <c r="O1386" i="25"/>
  <c r="S1386" i="25" s="1"/>
  <c r="H1386" i="24"/>
  <c r="W1212" i="24"/>
  <c r="Y1386" i="24"/>
  <c r="Z1386" i="24"/>
  <c r="Z1328" i="24"/>
  <c r="Y1328" i="24"/>
  <c r="Y1240" i="24"/>
  <c r="Z1240" i="24"/>
  <c r="W1386" i="24"/>
  <c r="H1444" i="24"/>
  <c r="O1444" i="25"/>
  <c r="S1444" i="25" s="1"/>
  <c r="Z1270" i="24"/>
  <c r="Y1270" i="24"/>
  <c r="H1357" i="24"/>
  <c r="O1357" i="25"/>
  <c r="S1357" i="25" s="1"/>
  <c r="H1355" i="24"/>
  <c r="O1355" i="25"/>
  <c r="S1355" i="25" s="1"/>
  <c r="O1297" i="25"/>
  <c r="S1297" i="25" s="1"/>
  <c r="H1297" i="24"/>
  <c r="H1327" i="24"/>
  <c r="O1327" i="25"/>
  <c r="S1327" i="25" s="1"/>
  <c r="W1414" i="24"/>
  <c r="Y1412" i="24"/>
  <c r="Z1412" i="24"/>
  <c r="H1238" i="24"/>
  <c r="O1238" i="25"/>
  <c r="S1238" i="25" s="1"/>
  <c r="W1268" i="24"/>
  <c r="Y1442" i="24"/>
  <c r="Z1442" i="24"/>
  <c r="Y1237" i="24"/>
  <c r="Z1237" i="24"/>
  <c r="W1383" i="24"/>
  <c r="Y1208" i="24"/>
  <c r="Z1208" i="24"/>
  <c r="Z1324" i="24"/>
  <c r="Y1324" i="24"/>
  <c r="W1324" i="24"/>
  <c r="Y1207" i="24"/>
  <c r="Z1207" i="24"/>
  <c r="O1264" i="25"/>
  <c r="S1264" i="25" s="1"/>
  <c r="H1264" i="24"/>
  <c r="H1265" i="24"/>
  <c r="O1265" i="25"/>
  <c r="S1265" i="25" s="1"/>
  <c r="Z1265" i="24"/>
  <c r="Y1265" i="24"/>
  <c r="Z1292" i="24"/>
  <c r="Y1292" i="24"/>
  <c r="W1292" i="24"/>
  <c r="O1232" i="25"/>
  <c r="S1232" i="25" s="1"/>
  <c r="J1232" i="24"/>
  <c r="Y1202" i="24"/>
  <c r="Z1202" i="24"/>
  <c r="Y1232" i="24"/>
  <c r="Z1232" i="24"/>
  <c r="G1501" i="25"/>
  <c r="I1501" i="24" s="1"/>
  <c r="X1501" i="24" s="1"/>
  <c r="F1501" i="24"/>
  <c r="E1501" i="25"/>
  <c r="G1501" i="24" s="1"/>
  <c r="J1501" i="25"/>
  <c r="L1501" i="24" s="1"/>
  <c r="K1501" i="25"/>
  <c r="M1501" i="24" s="1"/>
  <c r="I1501" i="25"/>
  <c r="K1501" i="24" s="1"/>
  <c r="F1501" i="25"/>
  <c r="H1501" i="24" s="1"/>
  <c r="M1501" i="25"/>
  <c r="O1501" i="24" s="1"/>
  <c r="L1501" i="25"/>
  <c r="N1501" i="24" s="1"/>
  <c r="H1501" i="25"/>
  <c r="H1500" i="24"/>
  <c r="O1500" i="25"/>
  <c r="S1500" i="25" s="1"/>
  <c r="W1313" i="24"/>
  <c r="Y1224" i="24"/>
  <c r="Z1224" i="24"/>
  <c r="W1308" i="24"/>
  <c r="W1484" i="24"/>
  <c r="O1484" i="25"/>
  <c r="S1484" i="25" s="1"/>
  <c r="H1484" i="24"/>
  <c r="Z1251" i="24"/>
  <c r="Y1251" i="24"/>
  <c r="W1336" i="24"/>
  <c r="W1220" i="24"/>
  <c r="O1247" i="25"/>
  <c r="S1247" i="25" s="1"/>
  <c r="H1247" i="24"/>
  <c r="W1480" i="24"/>
  <c r="Y1217" i="24"/>
  <c r="Z1217" i="24"/>
  <c r="Z1273" i="24"/>
  <c r="Y1273" i="24"/>
  <c r="Y1418" i="24"/>
  <c r="Z1418" i="24"/>
  <c r="H1328" i="24"/>
  <c r="O1328" i="25"/>
  <c r="S1328" i="25" s="1"/>
  <c r="H1385" i="24"/>
  <c r="O1385" i="25"/>
  <c r="S1385" i="25" s="1"/>
  <c r="Y1382" i="24"/>
  <c r="Z1382" i="24"/>
  <c r="O1325" i="25"/>
  <c r="S1325" i="25" s="1"/>
  <c r="H1325" i="24"/>
  <c r="W1236" i="24"/>
  <c r="W1295" i="24"/>
  <c r="H1236" i="24"/>
  <c r="O1236" i="25"/>
  <c r="S1236" i="25" s="1"/>
  <c r="Y1493" i="24"/>
  <c r="Z1493" i="24"/>
  <c r="W1433" i="24"/>
  <c r="Y1491" i="24"/>
  <c r="Z1491" i="24"/>
  <c r="W1432" i="24"/>
  <c r="O1491" i="25"/>
  <c r="S1491" i="25" s="1"/>
  <c r="J1491" i="24"/>
  <c r="H1489" i="24"/>
  <c r="O1489" i="25"/>
  <c r="S1489" i="25" s="1"/>
  <c r="Y1431" i="24"/>
  <c r="Z1431" i="24"/>
  <c r="Y1432" i="24"/>
  <c r="Z1432" i="24"/>
  <c r="W1372" i="24"/>
  <c r="W1458" i="24"/>
  <c r="H1459" i="24"/>
  <c r="O1459" i="25"/>
  <c r="S1459" i="25" s="1"/>
  <c r="Y1489" i="24"/>
  <c r="Z1489" i="24"/>
  <c r="Y1488" i="24"/>
  <c r="Z1488" i="24"/>
  <c r="O1458" i="25"/>
  <c r="S1458" i="25" s="1"/>
  <c r="J1458" i="24"/>
  <c r="Y1428" i="24"/>
  <c r="Z1428" i="24"/>
  <c r="O1429" i="25"/>
  <c r="S1429" i="25" s="1"/>
  <c r="J1429" i="24"/>
  <c r="O1282" i="25"/>
  <c r="S1282" i="25" s="1"/>
  <c r="H1282" i="24"/>
  <c r="Z1312" i="24"/>
  <c r="Y1312" i="24"/>
  <c r="W1485" i="24"/>
  <c r="M1225" i="24"/>
  <c r="O1225" i="25"/>
  <c r="S1225" i="25" s="1"/>
  <c r="W1369" i="24"/>
  <c r="Z1399" i="24"/>
  <c r="Y1399" i="24"/>
  <c r="W1225" i="24"/>
  <c r="W1397" i="24"/>
  <c r="O1224" i="25"/>
  <c r="S1224" i="25" s="1"/>
  <c r="J1224" i="24"/>
  <c r="Y1369" i="24"/>
  <c r="Z1369" i="24"/>
  <c r="O1281" i="25"/>
  <c r="S1281" i="25" s="1"/>
  <c r="H1281" i="24"/>
  <c r="H1223" i="24"/>
  <c r="O1223" i="25"/>
  <c r="S1223" i="25" s="1"/>
  <c r="W1251" i="24"/>
  <c r="O1426" i="25"/>
  <c r="S1426" i="25" s="1"/>
  <c r="J1426" i="24"/>
  <c r="O1425" i="25"/>
  <c r="S1425" i="25" s="1"/>
  <c r="M1425" i="24"/>
  <c r="W1454" i="24"/>
  <c r="O1482" i="25"/>
  <c r="S1482" i="25" s="1"/>
  <c r="J1482" i="24"/>
  <c r="H1483" i="24"/>
  <c r="O1483" i="25"/>
  <c r="S1483" i="25" s="1"/>
  <c r="Y1337" i="24"/>
  <c r="Z1337" i="24"/>
  <c r="Y1366" i="24"/>
  <c r="Z1366" i="24"/>
  <c r="W1309" i="24"/>
  <c r="O1338" i="25"/>
  <c r="S1338" i="25" s="1"/>
  <c r="M1338" i="24"/>
  <c r="H1454" i="24"/>
  <c r="O1454" i="25"/>
  <c r="S1454" i="25" s="1"/>
  <c r="Y1424" i="24"/>
  <c r="Z1424" i="24"/>
  <c r="W1453" i="24"/>
  <c r="O1308" i="25"/>
  <c r="S1308" i="25" s="1"/>
  <c r="H1308" i="24"/>
  <c r="Z1482" i="24"/>
  <c r="Y1482" i="24"/>
  <c r="Y1220" i="24"/>
  <c r="Z1220" i="24"/>
  <c r="Y1278" i="24"/>
  <c r="Z1278" i="24"/>
  <c r="W1248" i="24"/>
  <c r="W1249" i="24"/>
  <c r="H1394" i="24"/>
  <c r="O1394" i="25"/>
  <c r="S1394" i="25" s="1"/>
  <c r="Y1393" i="24"/>
  <c r="Z1393" i="24"/>
  <c r="W1276" i="24"/>
  <c r="W1392" i="24"/>
  <c r="W1421" i="24"/>
  <c r="W1334" i="24"/>
  <c r="W1245" i="24"/>
  <c r="W1391" i="24"/>
  <c r="Y1275" i="24"/>
  <c r="Z1275" i="24"/>
  <c r="Z1333" i="24"/>
  <c r="Y1333" i="24"/>
  <c r="O1392" i="25"/>
  <c r="S1392" i="25" s="1"/>
  <c r="H1392" i="24"/>
  <c r="O1362" i="25"/>
  <c r="S1362" i="25" s="1"/>
  <c r="M1362" i="24"/>
  <c r="Y1391" i="24"/>
  <c r="Z1391" i="24"/>
  <c r="O1303" i="25"/>
  <c r="S1303" i="25" s="1"/>
  <c r="H1303" i="24"/>
  <c r="O1333" i="25"/>
  <c r="S1333" i="25" s="1"/>
  <c r="M1333" i="24"/>
  <c r="H1216" i="24"/>
  <c r="O1216" i="25"/>
  <c r="S1216" i="25" s="1"/>
  <c r="Z1390" i="24"/>
  <c r="Y1390" i="24"/>
  <c r="Y1419" i="24"/>
  <c r="Z1419" i="24"/>
  <c r="Z1245" i="24"/>
  <c r="Y1245" i="24"/>
  <c r="W1303" i="24"/>
  <c r="H1274" i="24"/>
  <c r="O1274" i="25"/>
  <c r="S1274" i="25" s="1"/>
  <c r="O1360" i="25"/>
  <c r="S1360" i="25" s="1"/>
  <c r="H1360" i="24"/>
  <c r="Z1330" i="24"/>
  <c r="Y1330" i="24"/>
  <c r="W1242" i="24"/>
  <c r="Y1213" i="24"/>
  <c r="Z1213" i="24"/>
  <c r="Y1214" i="24"/>
  <c r="Z1214" i="24"/>
  <c r="W1272" i="24"/>
  <c r="W1330" i="24"/>
  <c r="W1359" i="24"/>
  <c r="H1475" i="24"/>
  <c r="O1475" i="25"/>
  <c r="S1475" i="25" s="1"/>
  <c r="Z1387" i="24"/>
  <c r="Y1387" i="24"/>
  <c r="Y1242" i="24"/>
  <c r="Z1242" i="24"/>
  <c r="O1445" i="25"/>
  <c r="S1445" i="25" s="1"/>
  <c r="H1445" i="24"/>
  <c r="W1271" i="24"/>
  <c r="O1358" i="25"/>
  <c r="S1358" i="25" s="1"/>
  <c r="H1358" i="24"/>
  <c r="Y1473" i="24"/>
  <c r="Z1473" i="24"/>
  <c r="W1357" i="24"/>
  <c r="W1442" i="24"/>
  <c r="W1415" i="24"/>
  <c r="W1384" i="24"/>
  <c r="W1472" i="24"/>
  <c r="O1442" i="25"/>
  <c r="S1442" i="25" s="1"/>
  <c r="H1442" i="24"/>
  <c r="O1443" i="25"/>
  <c r="S1443" i="25" s="1"/>
  <c r="J1443" i="24"/>
  <c r="Y1356" i="24"/>
  <c r="Z1356" i="24"/>
  <c r="W1356" i="24"/>
  <c r="Y1327" i="24"/>
  <c r="Z1327" i="24"/>
  <c r="W1354" i="24"/>
  <c r="W1296" i="24"/>
  <c r="Y1297" i="24"/>
  <c r="Z1297" i="24"/>
  <c r="Y1384" i="24"/>
  <c r="Z1384" i="24"/>
  <c r="O1326" i="25"/>
  <c r="S1326" i="25" s="1"/>
  <c r="M1326" i="24"/>
  <c r="Y1296" i="24"/>
  <c r="Z1296" i="24"/>
  <c r="W1325" i="24"/>
  <c r="Y1238" i="24"/>
  <c r="Z1238" i="24"/>
  <c r="O1296" i="25"/>
  <c r="S1296" i="25" s="1"/>
  <c r="H1296" i="24"/>
  <c r="O1266" i="25"/>
  <c r="S1266" i="25" s="1"/>
  <c r="H1266" i="24"/>
  <c r="W1207" i="24"/>
  <c r="Y1236" i="24"/>
  <c r="Z1236" i="24"/>
  <c r="Y1206" i="24"/>
  <c r="Z1206" i="24"/>
  <c r="Y1235" i="24"/>
  <c r="Z1235" i="24"/>
  <c r="O1352" i="25"/>
  <c r="S1352" i="25" s="1"/>
  <c r="J1352" i="24"/>
  <c r="O1323" i="25"/>
  <c r="S1323" i="25" s="1"/>
  <c r="M1323" i="24"/>
  <c r="O1206" i="25"/>
  <c r="S1206" i="25" s="1"/>
  <c r="J1206" i="24"/>
  <c r="Z1263" i="24"/>
  <c r="Y1263" i="24"/>
  <c r="O1233" i="25"/>
  <c r="S1233" i="25" s="1"/>
  <c r="M1233" i="24"/>
  <c r="H1204" i="24"/>
  <c r="O1204" i="25"/>
  <c r="S1204" i="25" s="1"/>
  <c r="Z1500" i="24"/>
  <c r="Y1500" i="24"/>
  <c r="W1500" i="24"/>
  <c r="B476" i="25"/>
  <c r="B784" i="25"/>
  <c r="D784" i="24" s="1"/>
  <c r="B613" i="25"/>
  <c r="D613" i="24" s="1"/>
  <c r="B505" i="25"/>
  <c r="D505" i="24" s="1"/>
  <c r="B534" i="25"/>
  <c r="D534" i="24" s="1"/>
  <c r="B557" i="25"/>
  <c r="D557" i="24" s="1"/>
  <c r="B726" i="25"/>
  <c r="D726" i="24" s="1"/>
  <c r="B697" i="25"/>
  <c r="D697" i="24" s="1"/>
  <c r="B641" i="25"/>
  <c r="D641" i="24" s="1"/>
  <c r="B755" i="25"/>
  <c r="D755" i="24" s="1"/>
  <c r="B669" i="25"/>
  <c r="D669" i="24" s="1"/>
  <c r="B585" i="25"/>
  <c r="D585" i="24" s="1"/>
  <c r="B481" i="25"/>
  <c r="D481" i="24" s="1"/>
  <c r="B813" i="25"/>
  <c r="D813" i="24" s="1"/>
  <c r="T1501" i="24" l="1"/>
  <c r="R1501" i="24"/>
  <c r="S1501" i="24"/>
  <c r="Q1501" i="24"/>
  <c r="V1501" i="24"/>
  <c r="U1501" i="24"/>
  <c r="W1501" i="24"/>
  <c r="Z1501" i="24"/>
  <c r="Y1501" i="24"/>
  <c r="O1501" i="25"/>
  <c r="S1501" i="25" s="1"/>
  <c r="J1501" i="24"/>
  <c r="B477" i="25"/>
  <c r="D476" i="24"/>
  <c r="B506" i="25"/>
  <c r="B586" i="25"/>
  <c r="D586" i="24" s="1"/>
  <c r="B756" i="25"/>
  <c r="D756" i="24" s="1"/>
  <c r="B727" i="25"/>
  <c r="D727" i="24" s="1"/>
  <c r="B558" i="25"/>
  <c r="D558" i="24" s="1"/>
  <c r="B511" i="25"/>
  <c r="D511" i="24" s="1"/>
  <c r="B614" i="25"/>
  <c r="D614" i="24" s="1"/>
  <c r="B814" i="25"/>
  <c r="D814" i="24" s="1"/>
  <c r="B670" i="25"/>
  <c r="D670" i="24" s="1"/>
  <c r="B642" i="25"/>
  <c r="D642" i="24" s="1"/>
  <c r="B698" i="25"/>
  <c r="D698" i="24" s="1"/>
  <c r="B535" i="25"/>
  <c r="D535" i="24" s="1"/>
  <c r="B785" i="25"/>
  <c r="D785" i="24" s="1"/>
  <c r="B31" i="27"/>
  <c r="B507" i="25" l="1"/>
  <c r="D506" i="24"/>
  <c r="B478" i="25"/>
  <c r="D477" i="24"/>
  <c r="B536" i="25"/>
  <c r="B786" i="25"/>
  <c r="D786" i="24" s="1"/>
  <c r="B643" i="25"/>
  <c r="D643" i="24" s="1"/>
  <c r="B615" i="25"/>
  <c r="D615" i="24" s="1"/>
  <c r="B728" i="25"/>
  <c r="D728" i="24" s="1"/>
  <c r="B757" i="25"/>
  <c r="D757" i="24" s="1"/>
  <c r="B541" i="25"/>
  <c r="D541" i="24" s="1"/>
  <c r="B699" i="25"/>
  <c r="D699" i="24" s="1"/>
  <c r="B671" i="25"/>
  <c r="D671" i="24" s="1"/>
  <c r="B815" i="25"/>
  <c r="D815" i="24" s="1"/>
  <c r="B559" i="25"/>
  <c r="D559" i="24" s="1"/>
  <c r="B587" i="25"/>
  <c r="D587" i="24" s="1"/>
  <c r="B33" i="27"/>
  <c r="B32" i="27"/>
  <c r="B537" i="25" l="1"/>
  <c r="D536" i="24"/>
  <c r="B479" i="25"/>
  <c r="D478" i="24"/>
  <c r="B508" i="25"/>
  <c r="D507" i="24"/>
  <c r="B816" i="25"/>
  <c r="D816" i="24" s="1"/>
  <c r="B700" i="25"/>
  <c r="D700" i="24" s="1"/>
  <c r="B729" i="25"/>
  <c r="D729" i="24" s="1"/>
  <c r="B616" i="25"/>
  <c r="D616" i="24" s="1"/>
  <c r="B644" i="25"/>
  <c r="D644" i="24" s="1"/>
  <c r="B588" i="25"/>
  <c r="D588" i="24" s="1"/>
  <c r="B560" i="25"/>
  <c r="D560" i="24" s="1"/>
  <c r="B672" i="25"/>
  <c r="D672" i="24" s="1"/>
  <c r="B758" i="25"/>
  <c r="D758" i="24" s="1"/>
  <c r="B787" i="25"/>
  <c r="D787" i="24" s="1"/>
  <c r="B843" i="25"/>
  <c r="D843" i="24" s="1"/>
  <c r="B509" i="25" l="1"/>
  <c r="D508" i="24"/>
  <c r="B480" i="25"/>
  <c r="D480" i="24" s="1"/>
  <c r="D479" i="24"/>
  <c r="B538" i="25"/>
  <c r="D537" i="24"/>
  <c r="B788" i="25"/>
  <c r="D788" i="24" s="1"/>
  <c r="B759" i="25"/>
  <c r="D759" i="24" s="1"/>
  <c r="B561" i="25"/>
  <c r="D561" i="24" s="1"/>
  <c r="B617" i="25"/>
  <c r="D617" i="24" s="1"/>
  <c r="B817" i="25"/>
  <c r="D817" i="24" s="1"/>
  <c r="B844" i="25"/>
  <c r="D844" i="24" s="1"/>
  <c r="B673" i="25"/>
  <c r="D673" i="24" s="1"/>
  <c r="B589" i="25"/>
  <c r="D589" i="24" s="1"/>
  <c r="B645" i="25"/>
  <c r="D645" i="24" s="1"/>
  <c r="B730" i="25"/>
  <c r="D730" i="24" s="1"/>
  <c r="B701" i="25"/>
  <c r="D701" i="24" s="1"/>
  <c r="B873" i="25"/>
  <c r="D873" i="24" s="1"/>
  <c r="B539" i="25" l="1"/>
  <c r="D538" i="24"/>
  <c r="B510" i="25"/>
  <c r="D510" i="24" s="1"/>
  <c r="D509" i="24"/>
  <c r="B874" i="25"/>
  <c r="D874" i="24" s="1"/>
  <c r="B702" i="25"/>
  <c r="D702" i="24" s="1"/>
  <c r="B646" i="25"/>
  <c r="D646" i="24" s="1"/>
  <c r="B674" i="25"/>
  <c r="D674" i="24" s="1"/>
  <c r="B818" i="25"/>
  <c r="D818" i="24" s="1"/>
  <c r="B618" i="25"/>
  <c r="D618" i="24" s="1"/>
  <c r="B562" i="25"/>
  <c r="D562" i="24" s="1"/>
  <c r="B731" i="25"/>
  <c r="D731" i="24" s="1"/>
  <c r="B590" i="25"/>
  <c r="D590" i="24" s="1"/>
  <c r="B845" i="25"/>
  <c r="D845" i="24" s="1"/>
  <c r="B760" i="25"/>
  <c r="D760" i="24" s="1"/>
  <c r="B789" i="25"/>
  <c r="D789" i="24" s="1"/>
  <c r="B903" i="25"/>
  <c r="D903" i="24" s="1"/>
  <c r="B540" i="25" l="1"/>
  <c r="D540" i="24" s="1"/>
  <c r="D539" i="24"/>
  <c r="B790" i="25"/>
  <c r="D790" i="24" s="1"/>
  <c r="B846" i="25"/>
  <c r="D846" i="24" s="1"/>
  <c r="B591" i="25"/>
  <c r="D591" i="24" s="1"/>
  <c r="B563" i="25"/>
  <c r="D563" i="24" s="1"/>
  <c r="B819" i="25"/>
  <c r="D819" i="24" s="1"/>
  <c r="B675" i="25"/>
  <c r="D675" i="24" s="1"/>
  <c r="B703" i="25"/>
  <c r="D703" i="24" s="1"/>
  <c r="B904" i="25"/>
  <c r="D904" i="24" s="1"/>
  <c r="B761" i="25"/>
  <c r="D761" i="24" s="1"/>
  <c r="B732" i="25"/>
  <c r="D732" i="24" s="1"/>
  <c r="B619" i="25"/>
  <c r="D619" i="24" s="1"/>
  <c r="B647" i="25"/>
  <c r="D647" i="24" s="1"/>
  <c r="B875" i="25"/>
  <c r="D875" i="24" s="1"/>
  <c r="B933" i="25"/>
  <c r="D933" i="24" s="1"/>
  <c r="B934" i="25" l="1"/>
  <c r="D934" i="24" s="1"/>
  <c r="B648" i="25"/>
  <c r="D648" i="24" s="1"/>
  <c r="B620" i="25"/>
  <c r="D620" i="24" s="1"/>
  <c r="B733" i="25"/>
  <c r="D733" i="24" s="1"/>
  <c r="B905" i="25"/>
  <c r="D905" i="24" s="1"/>
  <c r="B676" i="25"/>
  <c r="D676" i="24" s="1"/>
  <c r="B564" i="25"/>
  <c r="D564" i="24" s="1"/>
  <c r="B592" i="25"/>
  <c r="D592" i="24" s="1"/>
  <c r="B876" i="25"/>
  <c r="D876" i="24" s="1"/>
  <c r="B762" i="25"/>
  <c r="D762" i="24" s="1"/>
  <c r="B704" i="25"/>
  <c r="D704" i="24" s="1"/>
  <c r="B820" i="25"/>
  <c r="D820" i="24" s="1"/>
  <c r="B847" i="25"/>
  <c r="D847" i="24" s="1"/>
  <c r="B791" i="25"/>
  <c r="D791" i="24" s="1"/>
  <c r="B963" i="25"/>
  <c r="D963" i="24" s="1"/>
  <c r="B792" i="25" l="1"/>
  <c r="D792" i="24" s="1"/>
  <c r="B705" i="25"/>
  <c r="D705" i="24" s="1"/>
  <c r="B565" i="25"/>
  <c r="D565" i="24" s="1"/>
  <c r="B906" i="25"/>
  <c r="D906" i="24" s="1"/>
  <c r="B734" i="25"/>
  <c r="D734" i="24" s="1"/>
  <c r="B649" i="25"/>
  <c r="D649" i="24" s="1"/>
  <c r="B964" i="25"/>
  <c r="D964" i="24" s="1"/>
  <c r="B848" i="25"/>
  <c r="D848" i="24" s="1"/>
  <c r="B821" i="25"/>
  <c r="D821" i="24" s="1"/>
  <c r="B763" i="25"/>
  <c r="D763" i="24" s="1"/>
  <c r="B877" i="25"/>
  <c r="D877" i="24" s="1"/>
  <c r="B593" i="25"/>
  <c r="D593" i="24" s="1"/>
  <c r="B677" i="25"/>
  <c r="D677" i="24" s="1"/>
  <c r="B621" i="25"/>
  <c r="D621" i="24" s="1"/>
  <c r="B935" i="25"/>
  <c r="D935" i="24" s="1"/>
  <c r="B566" i="25" l="1"/>
  <c r="B622" i="25"/>
  <c r="D622" i="24" s="1"/>
  <c r="B678" i="25"/>
  <c r="D678" i="24" s="1"/>
  <c r="B878" i="25"/>
  <c r="D878" i="24" s="1"/>
  <c r="B764" i="25"/>
  <c r="D764" i="24" s="1"/>
  <c r="B849" i="25"/>
  <c r="D849" i="24" s="1"/>
  <c r="B650" i="25"/>
  <c r="D650" i="24" s="1"/>
  <c r="B907" i="25"/>
  <c r="D907" i="24" s="1"/>
  <c r="B936" i="25"/>
  <c r="D936" i="24" s="1"/>
  <c r="B594" i="25"/>
  <c r="D594" i="24" s="1"/>
  <c r="B822" i="25"/>
  <c r="D822" i="24" s="1"/>
  <c r="B965" i="25"/>
  <c r="D965" i="24" s="1"/>
  <c r="B735" i="25"/>
  <c r="D735" i="24" s="1"/>
  <c r="B571" i="25"/>
  <c r="D571" i="24" s="1"/>
  <c r="B706" i="25"/>
  <c r="D706" i="24" s="1"/>
  <c r="B793" i="25"/>
  <c r="D793" i="24" s="1"/>
  <c r="B567" i="25" l="1"/>
  <c r="D566" i="24"/>
  <c r="B794" i="25"/>
  <c r="D794" i="24" s="1"/>
  <c r="B736" i="25"/>
  <c r="D736" i="24" s="1"/>
  <c r="B823" i="25"/>
  <c r="D823" i="24" s="1"/>
  <c r="B595" i="25"/>
  <c r="D595" i="24" s="1"/>
  <c r="B937" i="25"/>
  <c r="D937" i="24" s="1"/>
  <c r="B651" i="25"/>
  <c r="D651" i="24" s="1"/>
  <c r="B765" i="25"/>
  <c r="D765" i="24" s="1"/>
  <c r="B679" i="25"/>
  <c r="D679" i="24" s="1"/>
  <c r="B707" i="25"/>
  <c r="D707" i="24" s="1"/>
  <c r="B966" i="25"/>
  <c r="D966" i="24" s="1"/>
  <c r="B908" i="25"/>
  <c r="D908" i="24" s="1"/>
  <c r="B850" i="25"/>
  <c r="D850" i="24" s="1"/>
  <c r="B879" i="25"/>
  <c r="D879" i="24" s="1"/>
  <c r="B623" i="25"/>
  <c r="D623" i="24" s="1"/>
  <c r="B568" i="25" l="1"/>
  <c r="D567" i="24"/>
  <c r="B596" i="25"/>
  <c r="B880" i="25"/>
  <c r="D880" i="24" s="1"/>
  <c r="B909" i="25"/>
  <c r="D909" i="24" s="1"/>
  <c r="B967" i="25"/>
  <c r="D967" i="24" s="1"/>
  <c r="B680" i="25"/>
  <c r="D680" i="24" s="1"/>
  <c r="B652" i="25"/>
  <c r="D652" i="24" s="1"/>
  <c r="B938" i="25"/>
  <c r="D938" i="24" s="1"/>
  <c r="B824" i="25"/>
  <c r="D824" i="24" s="1"/>
  <c r="B624" i="25"/>
  <c r="D624" i="24" s="1"/>
  <c r="B851" i="25"/>
  <c r="D851" i="24" s="1"/>
  <c r="B708" i="25"/>
  <c r="D708" i="24" s="1"/>
  <c r="B766" i="25"/>
  <c r="D766" i="24" s="1"/>
  <c r="B601" i="25"/>
  <c r="D601" i="24" s="1"/>
  <c r="B737" i="25"/>
  <c r="D737" i="24" s="1"/>
  <c r="B795" i="25"/>
  <c r="D795" i="24" s="1"/>
  <c r="B597" i="25" l="1"/>
  <c r="D596" i="24"/>
  <c r="B569" i="25"/>
  <c r="D568" i="24"/>
  <c r="B767" i="25"/>
  <c r="D767" i="24" s="1"/>
  <c r="B852" i="25"/>
  <c r="D852" i="24" s="1"/>
  <c r="B939" i="25"/>
  <c r="D939" i="24" s="1"/>
  <c r="B681" i="25"/>
  <c r="D681" i="24" s="1"/>
  <c r="B910" i="25"/>
  <c r="D910" i="24" s="1"/>
  <c r="B796" i="25"/>
  <c r="D796" i="24" s="1"/>
  <c r="B738" i="25"/>
  <c r="D738" i="24" s="1"/>
  <c r="B709" i="25"/>
  <c r="D709" i="24" s="1"/>
  <c r="B625" i="25"/>
  <c r="D625" i="24" s="1"/>
  <c r="B825" i="25"/>
  <c r="D825" i="24" s="1"/>
  <c r="B653" i="25"/>
  <c r="D653" i="24" s="1"/>
  <c r="B968" i="25"/>
  <c r="D968" i="24" s="1"/>
  <c r="B881" i="25"/>
  <c r="D881" i="24" s="1"/>
  <c r="B570" i="25" l="1"/>
  <c r="D570" i="24" s="1"/>
  <c r="D569" i="24"/>
  <c r="B598" i="25"/>
  <c r="D597" i="24"/>
  <c r="B626" i="25"/>
  <c r="B969" i="25"/>
  <c r="D969" i="24" s="1"/>
  <c r="B826" i="25"/>
  <c r="D826" i="24" s="1"/>
  <c r="B797" i="25"/>
  <c r="D797" i="24" s="1"/>
  <c r="B682" i="25"/>
  <c r="D682" i="24" s="1"/>
  <c r="B882" i="25"/>
  <c r="D882" i="24" s="1"/>
  <c r="B654" i="25"/>
  <c r="D654" i="24" s="1"/>
  <c r="B631" i="25"/>
  <c r="D631" i="24" s="1"/>
  <c r="B710" i="25"/>
  <c r="D710" i="24" s="1"/>
  <c r="B739" i="25"/>
  <c r="D739" i="24" s="1"/>
  <c r="B911" i="25"/>
  <c r="D911" i="24" s="1"/>
  <c r="B940" i="25"/>
  <c r="D940" i="24" s="1"/>
  <c r="B853" i="25"/>
  <c r="D853" i="24" s="1"/>
  <c r="B768" i="25"/>
  <c r="D768" i="24" s="1"/>
  <c r="B627" i="25" l="1"/>
  <c r="D626" i="24"/>
  <c r="B599" i="25"/>
  <c r="D598" i="24"/>
  <c r="B769" i="25"/>
  <c r="D769" i="24" s="1"/>
  <c r="B941" i="25"/>
  <c r="D941" i="24" s="1"/>
  <c r="B740" i="25"/>
  <c r="D740" i="24" s="1"/>
  <c r="B883" i="25"/>
  <c r="D883" i="24" s="1"/>
  <c r="B798" i="25"/>
  <c r="D798" i="24" s="1"/>
  <c r="B827" i="25"/>
  <c r="D827" i="24" s="1"/>
  <c r="B854" i="25"/>
  <c r="D854" i="24" s="1"/>
  <c r="B912" i="25"/>
  <c r="D912" i="24" s="1"/>
  <c r="B711" i="25"/>
  <c r="D711" i="24" s="1"/>
  <c r="B655" i="25"/>
  <c r="D655" i="24" s="1"/>
  <c r="B683" i="25"/>
  <c r="D683" i="24" s="1"/>
  <c r="B970" i="25"/>
  <c r="D970" i="24" s="1"/>
  <c r="B600" i="25" l="1"/>
  <c r="D600" i="24" s="1"/>
  <c r="D599" i="24"/>
  <c r="B628" i="25"/>
  <c r="D627" i="24"/>
  <c r="B656" i="25"/>
  <c r="B712" i="25"/>
  <c r="D712" i="24" s="1"/>
  <c r="B855" i="25"/>
  <c r="D855" i="24" s="1"/>
  <c r="B799" i="25"/>
  <c r="D799" i="24" s="1"/>
  <c r="B884" i="25"/>
  <c r="D884" i="24" s="1"/>
  <c r="B942" i="25"/>
  <c r="D942" i="24" s="1"/>
  <c r="B971" i="25"/>
  <c r="D971" i="24" s="1"/>
  <c r="B684" i="25"/>
  <c r="D684" i="24" s="1"/>
  <c r="B661" i="25"/>
  <c r="D661" i="24" s="1"/>
  <c r="B913" i="25"/>
  <c r="D913" i="24" s="1"/>
  <c r="B828" i="25"/>
  <c r="D828" i="24" s="1"/>
  <c r="B741" i="25"/>
  <c r="D741" i="24" s="1"/>
  <c r="B770" i="25"/>
  <c r="D770" i="24" s="1"/>
  <c r="B657" i="25" l="1"/>
  <c r="D656" i="24"/>
  <c r="B629" i="25"/>
  <c r="D628" i="24"/>
  <c r="B771" i="25"/>
  <c r="D771" i="24" s="1"/>
  <c r="B914" i="25"/>
  <c r="D914" i="24" s="1"/>
  <c r="B685" i="25"/>
  <c r="D685" i="24" s="1"/>
  <c r="B943" i="25"/>
  <c r="D943" i="24" s="1"/>
  <c r="B800" i="25"/>
  <c r="D800" i="24" s="1"/>
  <c r="B713" i="25"/>
  <c r="D713" i="24" s="1"/>
  <c r="B742" i="25"/>
  <c r="D742" i="24" s="1"/>
  <c r="B829" i="25"/>
  <c r="D829" i="24" s="1"/>
  <c r="B972" i="25"/>
  <c r="D972" i="24" s="1"/>
  <c r="B885" i="25"/>
  <c r="D885" i="24" s="1"/>
  <c r="B856" i="25"/>
  <c r="D856" i="24" s="1"/>
  <c r="B630" i="25" l="1"/>
  <c r="D630" i="24" s="1"/>
  <c r="D629" i="24"/>
  <c r="B658" i="25"/>
  <c r="D657" i="24"/>
  <c r="B686" i="25"/>
  <c r="B973" i="25"/>
  <c r="D973" i="24" s="1"/>
  <c r="B743" i="25"/>
  <c r="D743" i="24" s="1"/>
  <c r="B801" i="25"/>
  <c r="D801" i="24" s="1"/>
  <c r="B691" i="25"/>
  <c r="D691" i="24" s="1"/>
  <c r="B857" i="25"/>
  <c r="D857" i="24" s="1"/>
  <c r="B886" i="25"/>
  <c r="D886" i="24" s="1"/>
  <c r="B830" i="25"/>
  <c r="D830" i="24" s="1"/>
  <c r="B714" i="25"/>
  <c r="D714" i="24" s="1"/>
  <c r="B944" i="25"/>
  <c r="D944" i="24" s="1"/>
  <c r="B915" i="25"/>
  <c r="D915" i="24" s="1"/>
  <c r="B772" i="25"/>
  <c r="D772" i="24" s="1"/>
  <c r="B687" i="25" l="1"/>
  <c r="D686" i="24"/>
  <c r="B659" i="25"/>
  <c r="D658" i="24"/>
  <c r="B945" i="25"/>
  <c r="D945" i="24" s="1"/>
  <c r="B831" i="25"/>
  <c r="D831" i="24" s="1"/>
  <c r="B744" i="25"/>
  <c r="D744" i="24" s="1"/>
  <c r="B773" i="25"/>
  <c r="D773" i="24" s="1"/>
  <c r="B916" i="25"/>
  <c r="D916" i="24" s="1"/>
  <c r="B715" i="25"/>
  <c r="D715" i="24" s="1"/>
  <c r="B887" i="25"/>
  <c r="D887" i="24" s="1"/>
  <c r="B858" i="25"/>
  <c r="D858" i="24" s="1"/>
  <c r="B802" i="25"/>
  <c r="D802" i="24" s="1"/>
  <c r="B974" i="25"/>
  <c r="D974" i="24" s="1"/>
  <c r="B660" i="25" l="1"/>
  <c r="D660" i="24" s="1"/>
  <c r="D659" i="24"/>
  <c r="B688" i="25"/>
  <c r="D687" i="24"/>
  <c r="B716" i="25"/>
  <c r="B803" i="25"/>
  <c r="D803" i="24" s="1"/>
  <c r="B888" i="25"/>
  <c r="D888" i="24" s="1"/>
  <c r="B917" i="25"/>
  <c r="D917" i="24" s="1"/>
  <c r="B745" i="25"/>
  <c r="D745" i="24" s="1"/>
  <c r="B832" i="25"/>
  <c r="D832" i="24" s="1"/>
  <c r="B975" i="25"/>
  <c r="D975" i="24" s="1"/>
  <c r="B859" i="25"/>
  <c r="D859" i="24" s="1"/>
  <c r="B721" i="25"/>
  <c r="D721" i="24" s="1"/>
  <c r="B774" i="25"/>
  <c r="D774" i="24" s="1"/>
  <c r="B946" i="25"/>
  <c r="D946" i="24" s="1"/>
  <c r="B717" i="25" l="1"/>
  <c r="D716" i="24"/>
  <c r="B689" i="25"/>
  <c r="D688" i="24"/>
  <c r="B746" i="25"/>
  <c r="B976" i="25"/>
  <c r="D976" i="24" s="1"/>
  <c r="B751" i="25"/>
  <c r="D751" i="24" s="1"/>
  <c r="B889" i="25"/>
  <c r="D889" i="24" s="1"/>
  <c r="B947" i="25"/>
  <c r="D947" i="24" s="1"/>
  <c r="B775" i="25"/>
  <c r="D775" i="24" s="1"/>
  <c r="B860" i="25"/>
  <c r="D860" i="24" s="1"/>
  <c r="B833" i="25"/>
  <c r="D833" i="24" s="1"/>
  <c r="B918" i="25"/>
  <c r="D918" i="24" s="1"/>
  <c r="B804" i="25"/>
  <c r="D804" i="24" s="1"/>
  <c r="B747" i="25" l="1"/>
  <c r="D746" i="24"/>
  <c r="B690" i="25"/>
  <c r="D690" i="24" s="1"/>
  <c r="D689" i="24"/>
  <c r="B718" i="25"/>
  <c r="D717" i="24"/>
  <c r="B776" i="25"/>
  <c r="B919" i="25"/>
  <c r="D919" i="24" s="1"/>
  <c r="B861" i="25"/>
  <c r="D861" i="24" s="1"/>
  <c r="B948" i="25"/>
  <c r="D948" i="24" s="1"/>
  <c r="B805" i="25"/>
  <c r="D805" i="24" s="1"/>
  <c r="B834" i="25"/>
  <c r="D834" i="24" s="1"/>
  <c r="B781" i="25"/>
  <c r="D781" i="24" s="1"/>
  <c r="B890" i="25"/>
  <c r="D890" i="24" s="1"/>
  <c r="B977" i="25"/>
  <c r="D977" i="24" s="1"/>
  <c r="B777" i="25" l="1"/>
  <c r="D776" i="24"/>
  <c r="B719" i="25"/>
  <c r="D718" i="24"/>
  <c r="B748" i="25"/>
  <c r="D747" i="24"/>
  <c r="B806" i="25"/>
  <c r="B811" i="25"/>
  <c r="D811" i="24" s="1"/>
  <c r="B862" i="25"/>
  <c r="D862" i="24" s="1"/>
  <c r="B978" i="25"/>
  <c r="D978" i="24" s="1"/>
  <c r="B891" i="25"/>
  <c r="D891" i="24" s="1"/>
  <c r="B835" i="25"/>
  <c r="D835" i="24" s="1"/>
  <c r="B949" i="25"/>
  <c r="D949" i="24" s="1"/>
  <c r="B920" i="25"/>
  <c r="D920" i="24" s="1"/>
  <c r="B807" i="25" l="1"/>
  <c r="D806" i="24"/>
  <c r="B749" i="25"/>
  <c r="D748" i="24"/>
  <c r="B720" i="25"/>
  <c r="D720" i="24" s="1"/>
  <c r="D719" i="24"/>
  <c r="B778" i="25"/>
  <c r="D777" i="24"/>
  <c r="B836" i="25"/>
  <c r="B950" i="25"/>
  <c r="D950" i="24" s="1"/>
  <c r="B892" i="25"/>
  <c r="D892" i="24" s="1"/>
  <c r="B863" i="25"/>
  <c r="D863" i="24" s="1"/>
  <c r="B921" i="25"/>
  <c r="D921" i="24" s="1"/>
  <c r="B841" i="25"/>
  <c r="D841" i="24" s="1"/>
  <c r="B979" i="25"/>
  <c r="D979" i="24" s="1"/>
  <c r="B837" i="25" l="1"/>
  <c r="D836" i="24"/>
  <c r="B779" i="25"/>
  <c r="D778" i="24"/>
  <c r="B750" i="25"/>
  <c r="D750" i="24" s="1"/>
  <c r="D749" i="24"/>
  <c r="B808" i="25"/>
  <c r="D807" i="24"/>
  <c r="B922" i="25"/>
  <c r="D922" i="24" s="1"/>
  <c r="B893" i="25"/>
  <c r="D893" i="24" s="1"/>
  <c r="B980" i="25"/>
  <c r="D980" i="24" s="1"/>
  <c r="B864" i="25"/>
  <c r="D864" i="24" s="1"/>
  <c r="B951" i="25"/>
  <c r="D951" i="24" s="1"/>
  <c r="B809" i="25" l="1"/>
  <c r="D808" i="24"/>
  <c r="B780" i="25"/>
  <c r="D780" i="24" s="1"/>
  <c r="D779" i="24"/>
  <c r="B838" i="25"/>
  <c r="D837" i="24"/>
  <c r="B894" i="25"/>
  <c r="D894" i="24" s="1"/>
  <c r="B865" i="25"/>
  <c r="D865" i="24" s="1"/>
  <c r="B952" i="25"/>
  <c r="D952" i="24" s="1"/>
  <c r="B981" i="25"/>
  <c r="D981" i="24" s="1"/>
  <c r="B923" i="25"/>
  <c r="D923" i="24" s="1"/>
  <c r="B839" i="25" l="1"/>
  <c r="D838" i="24"/>
  <c r="B810" i="25"/>
  <c r="D810" i="24" s="1"/>
  <c r="D809" i="24"/>
  <c r="B866" i="25"/>
  <c r="B982" i="25"/>
  <c r="D982" i="24" s="1"/>
  <c r="B871" i="25"/>
  <c r="D871" i="24" s="1"/>
  <c r="B924" i="25"/>
  <c r="D924" i="24" s="1"/>
  <c r="B953" i="25"/>
  <c r="D953" i="24" s="1"/>
  <c r="B895" i="25"/>
  <c r="D895" i="24" s="1"/>
  <c r="B867" i="25" l="1"/>
  <c r="D866" i="24"/>
  <c r="B840" i="25"/>
  <c r="D840" i="24" s="1"/>
  <c r="D839" i="24"/>
  <c r="B896" i="25"/>
  <c r="B954" i="25"/>
  <c r="D954" i="24" s="1"/>
  <c r="B901" i="25"/>
  <c r="D901" i="24" s="1"/>
  <c r="B925" i="25"/>
  <c r="D925" i="24" s="1"/>
  <c r="B983" i="25"/>
  <c r="D983" i="24" s="1"/>
  <c r="B897" i="25" l="1"/>
  <c r="D896" i="24"/>
  <c r="B868" i="25"/>
  <c r="D867" i="24"/>
  <c r="B926" i="25"/>
  <c r="B984" i="25"/>
  <c r="D984" i="24" s="1"/>
  <c r="B931" i="25"/>
  <c r="D931" i="24" s="1"/>
  <c r="B955" i="25"/>
  <c r="D955" i="24" s="1"/>
  <c r="B927" i="25" l="1"/>
  <c r="D926" i="24"/>
  <c r="B869" i="25"/>
  <c r="D868" i="24"/>
  <c r="B898" i="25"/>
  <c r="D897" i="24"/>
  <c r="B956" i="25"/>
  <c r="B961" i="25"/>
  <c r="D961" i="24" s="1"/>
  <c r="B985" i="25"/>
  <c r="D985" i="24" s="1"/>
  <c r="B957" i="25" l="1"/>
  <c r="D956" i="24"/>
  <c r="B899" i="25"/>
  <c r="D898" i="24"/>
  <c r="B870" i="25"/>
  <c r="D870" i="24" s="1"/>
  <c r="D869" i="24"/>
  <c r="B928" i="25"/>
  <c r="D927" i="24"/>
  <c r="B986" i="25"/>
  <c r="B991" i="25"/>
  <c r="D991" i="24" l="1"/>
  <c r="B987" i="25"/>
  <c r="D986" i="24"/>
  <c r="B929" i="25"/>
  <c r="D928" i="24"/>
  <c r="B900" i="25"/>
  <c r="D900" i="24" s="1"/>
  <c r="D899" i="24"/>
  <c r="B958" i="25"/>
  <c r="D957" i="24"/>
  <c r="B959" i="25" l="1"/>
  <c r="D958" i="24"/>
  <c r="B930" i="25"/>
  <c r="D930" i="24" s="1"/>
  <c r="D929" i="24"/>
  <c r="B988" i="25"/>
  <c r="D987" i="24"/>
  <c r="B989" i="25" l="1"/>
  <c r="D988" i="24"/>
  <c r="B960" i="25"/>
  <c r="D960" i="24" s="1"/>
  <c r="D959" i="24"/>
  <c r="B990" i="25" l="1"/>
  <c r="D990" i="24" s="1"/>
  <c r="D989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查詢 - 色號" description="與活頁簿中 '色號' 查詢的連接。" type="5" refreshedVersion="8" background="1" saveData="1">
    <dbPr connection="Provider=Microsoft.Mashup.OleDb.1;Data Source=$Workbook$;Location=色號;Extended Properties=&quot;&quot;" command="SELECT * FROM [色號]"/>
  </connection>
  <connection id="2" xr16:uid="{B8C34174-6407-4766-A044-FCE0441632AC}" keepAlive="1" name="查詢 - 色號 (2)" description="與活頁簿中 '色號 (2)' 查詢的連接。" type="5" refreshedVersion="8" background="1" saveData="1">
    <dbPr connection="Provider=Microsoft.Mashup.OleDb.1;Data Source=$Workbook$;Location=&quot;色號 (2)&quot;;Extended Properties=&quot;&quot;" command="SELECT * FROM [色號 (2)]"/>
  </connection>
  <connection id="3" xr16:uid="{00000000-0015-0000-FFFF-FFFF01000000}" keepAlive="1" name="查詢 - 拆單用" description="與活頁簿中 '拆單用' 查詢的連接。" type="5" refreshedVersion="8" background="1" saveData="1">
    <dbPr connection="Provider=Microsoft.Mashup.OleDb.1;Data Source=$Workbook$;Location=拆單用;Extended Properties=&quot;&quot;" command="SELECT * FROM [拆單用]"/>
  </connection>
  <connection id="4" xr16:uid="{00000000-0015-0000-FFFF-FFFF02000000}" keepAlive="1" name="查詢 - 拉米諾" description="與活頁簿中 '拉米諾' 查詢的連接。" type="5" refreshedVersion="8" background="1" saveData="1">
    <dbPr connection="Provider=Microsoft.Mashup.OleDb.1;Data Source=$Workbook$;Location=拉米諾;Extended Properties=&quot;&quot;" command="SELECT * FROM [拉米諾]"/>
  </connection>
  <connection id="5" xr16:uid="{00000000-0015-0000-FFFF-FFFF03000000}" keepAlive="1" name="查詢 - 提醒" description="與活頁簿中 '提醒' 查詢的連接。" type="5" refreshedVersion="8" background="1" refreshOnLoad="1" saveData="1">
    <dbPr connection="Provider=Microsoft.Mashup.OleDb.1;Data Source=$Workbook$;Location=提醒;Extended Properties=&quot;&quot;" command="SELECT * FROM [提醒]"/>
  </connection>
  <connection id="6" xr16:uid="{00000000-0015-0000-FFFF-FFFF04000000}" keepAlive="1" name="查詢 - 零件單" description="與活頁簿中 '零件單' 查詢的連接。" type="5" refreshedVersion="8" background="1" saveData="1">
    <dbPr connection="Provider=Microsoft.Mashup.OleDb.1;Data Source=$Workbook$;Location=零件單;Extended Properties=&quot;&quot;" command="SELECT * FROM [零件單]"/>
  </connection>
  <connection id="7" xr16:uid="{00000000-0015-0000-FFFF-FFFF05000000}" keepAlive="1" name="查詢 - 標記" description="與活頁簿中 '標記' 查詢的連接。" type="5" refreshedVersion="8" background="1" saveData="1">
    <dbPr connection="Provider=Microsoft.Mashup.OleDb.1;Data Source=$Workbook$;Location=標記;Extended Properties=&quot;&quot;" command="SELECT * FROM [標記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<sst xmlns="http://schemas.openxmlformats.org/spreadsheetml/2006/main" count="8631" uniqueCount="2839">
  <si>
    <t>長</t>
    <phoneticPr fontId="2" type="noConversion"/>
  </si>
  <si>
    <t>寬</t>
    <phoneticPr fontId="2" type="noConversion"/>
  </si>
  <si>
    <t>開板尺寸</t>
    <phoneticPr fontId="2" type="noConversion"/>
  </si>
  <si>
    <t>厚</t>
    <phoneticPr fontId="2" type="noConversion"/>
  </si>
  <si>
    <t>頂板</t>
    <phoneticPr fontId="2" type="noConversion"/>
  </si>
  <si>
    <t>抽頭</t>
    <phoneticPr fontId="2" type="noConversion"/>
  </si>
  <si>
    <t>生產
數量</t>
    <phoneticPr fontId="2" type="noConversion"/>
  </si>
  <si>
    <t>板材
廠商</t>
    <phoneticPr fontId="2" type="noConversion"/>
  </si>
  <si>
    <t>板材
色號</t>
    <phoneticPr fontId="2" type="noConversion"/>
  </si>
  <si>
    <t>備註</t>
    <phoneticPr fontId="2" type="noConversion"/>
  </si>
  <si>
    <t>標記</t>
    <phoneticPr fontId="2" type="noConversion"/>
  </si>
  <si>
    <t>背板溝</t>
    <phoneticPr fontId="2" type="noConversion"/>
  </si>
  <si>
    <t>A</t>
    <phoneticPr fontId="2" type="noConversion"/>
  </si>
  <si>
    <t>AA</t>
    <phoneticPr fontId="2" type="noConversion"/>
  </si>
  <si>
    <t>左右側板</t>
    <phoneticPr fontId="2" type="noConversion"/>
  </si>
  <si>
    <t>板材片數：</t>
    <phoneticPr fontId="2" type="noConversion"/>
  </si>
  <si>
    <t>板材才數：</t>
    <phoneticPr fontId="2" type="noConversion"/>
  </si>
  <si>
    <t>封邊</t>
    <phoneticPr fontId="2" type="noConversion"/>
  </si>
  <si>
    <t>封邊</t>
    <phoneticPr fontId="2" type="noConversion"/>
  </si>
  <si>
    <t>案場</t>
    <phoneticPr fontId="2" type="noConversion"/>
  </si>
  <si>
    <t>櫃號</t>
    <phoneticPr fontId="2" type="noConversion"/>
  </si>
  <si>
    <t>櫃名</t>
    <phoneticPr fontId="2" type="noConversion"/>
  </si>
  <si>
    <t>櫃號</t>
    <phoneticPr fontId="2" type="noConversion"/>
  </si>
  <si>
    <t>李安</t>
    <phoneticPr fontId="2" type="noConversion"/>
  </si>
  <si>
    <t>單價</t>
    <phoneticPr fontId="2" type="noConversion"/>
  </si>
  <si>
    <t>板材
才數</t>
    <phoneticPr fontId="2" type="noConversion"/>
  </si>
  <si>
    <t>實價</t>
    <phoneticPr fontId="2" type="noConversion"/>
  </si>
  <si>
    <t>板材
名稱</t>
    <phoneticPr fontId="2" type="noConversion"/>
  </si>
  <si>
    <t>生產
數量</t>
    <phoneticPr fontId="2" type="noConversion"/>
  </si>
  <si>
    <t>板材
廠商</t>
    <phoneticPr fontId="2" type="noConversion"/>
  </si>
  <si>
    <t>板材
色號</t>
    <phoneticPr fontId="2" type="noConversion"/>
  </si>
  <si>
    <t>櫃體名稱</t>
    <phoneticPr fontId="2" type="noConversion"/>
  </si>
  <si>
    <t>櫃體
名稱</t>
    <phoneticPr fontId="2" type="noConversion"/>
  </si>
  <si>
    <t>生產
數量</t>
    <phoneticPr fontId="2" type="noConversion"/>
  </si>
  <si>
    <t>案場：</t>
    <phoneticPr fontId="2" type="noConversion"/>
  </si>
  <si>
    <t>業務/設計師：</t>
    <phoneticPr fontId="2" type="noConversion"/>
  </si>
  <si>
    <t>板材總片數：</t>
    <phoneticPr fontId="2" type="noConversion"/>
  </si>
  <si>
    <t>櫃號</t>
    <phoneticPr fontId="2" type="noConversion"/>
  </si>
  <si>
    <t>櫃高</t>
    <phoneticPr fontId="2" type="noConversion"/>
  </si>
  <si>
    <t>櫃深</t>
    <phoneticPr fontId="2" type="noConversion"/>
  </si>
  <si>
    <t>櫃寬</t>
    <phoneticPr fontId="2" type="noConversion"/>
  </si>
  <si>
    <t>櫃名</t>
    <phoneticPr fontId="2" type="noConversion"/>
  </si>
  <si>
    <t>板材名稱</t>
    <phoneticPr fontId="2" type="noConversion"/>
  </si>
  <si>
    <t>開板尺寸</t>
    <phoneticPr fontId="2" type="noConversion"/>
  </si>
  <si>
    <t>封邊
色號</t>
    <phoneticPr fontId="2" type="noConversion"/>
  </si>
  <si>
    <t>厚</t>
    <phoneticPr fontId="2" type="noConversion"/>
  </si>
  <si>
    <t>才數
合計</t>
    <phoneticPr fontId="2" type="noConversion"/>
  </si>
  <si>
    <t>V313-5</t>
  </si>
  <si>
    <t>V313-6</t>
  </si>
  <si>
    <t>長(同紋)</t>
    <phoneticPr fontId="2" type="noConversion"/>
  </si>
  <si>
    <t>專案</t>
    <phoneticPr fontId="2" type="noConversion"/>
  </si>
  <si>
    <t>專案編號</t>
    <phoneticPr fontId="2" type="noConversion"/>
  </si>
  <si>
    <t>欄1</t>
  </si>
  <si>
    <t>欄2</t>
  </si>
  <si>
    <t>欄3</t>
  </si>
  <si>
    <t>封邊2</t>
  </si>
  <si>
    <t>V313-1</t>
  </si>
  <si>
    <t>和旺木作系統櫃有限公司</t>
    <phoneticPr fontId="2" type="noConversion"/>
  </si>
  <si>
    <t>客戶對帳單</t>
    <phoneticPr fontId="2" type="noConversion"/>
  </si>
  <si>
    <t>客戶代號：</t>
    <phoneticPr fontId="2" type="noConversion"/>
  </si>
  <si>
    <t>客戶地址：</t>
    <phoneticPr fontId="2" type="noConversion"/>
  </si>
  <si>
    <t>統一編號：</t>
    <phoneticPr fontId="2" type="noConversion"/>
  </si>
  <si>
    <t>電　　話：</t>
    <phoneticPr fontId="2" type="noConversion"/>
  </si>
  <si>
    <t>出貨日期</t>
    <phoneticPr fontId="2" type="noConversion"/>
  </si>
  <si>
    <t>出貨單編號</t>
    <phoneticPr fontId="2" type="noConversion"/>
  </si>
  <si>
    <t>品　項　名　稱</t>
    <phoneticPr fontId="2" type="noConversion"/>
  </si>
  <si>
    <t>數量</t>
    <phoneticPr fontId="2" type="noConversion"/>
  </si>
  <si>
    <t>小計</t>
    <phoneticPr fontId="2" type="noConversion"/>
  </si>
  <si>
    <t>案場</t>
    <phoneticPr fontId="2" type="noConversion"/>
  </si>
  <si>
    <t>本期合計：</t>
    <phoneticPr fontId="2" type="noConversion"/>
  </si>
  <si>
    <t>營業稅：</t>
    <phoneticPr fontId="2" type="noConversion"/>
  </si>
  <si>
    <t>本期總計：</t>
    <phoneticPr fontId="2" type="noConversion"/>
  </si>
  <si>
    <t>本期折讓：</t>
    <phoneticPr fontId="2" type="noConversion"/>
  </si>
  <si>
    <t>本期已收：</t>
    <phoneticPr fontId="2" type="noConversion"/>
  </si>
  <si>
    <t>本期應收：</t>
    <phoneticPr fontId="2" type="noConversion"/>
  </si>
  <si>
    <t>前期應收：</t>
    <phoneticPr fontId="2" type="noConversion"/>
  </si>
  <si>
    <t>預收款：</t>
    <phoneticPr fontId="2" type="noConversion"/>
  </si>
  <si>
    <t>總應收款：</t>
    <phoneticPr fontId="2" type="noConversion"/>
  </si>
  <si>
    <t>計價清單</t>
    <phoneticPr fontId="2" type="noConversion"/>
  </si>
  <si>
    <t>項次</t>
    <phoneticPr fontId="2" type="noConversion"/>
  </si>
  <si>
    <t>基材</t>
    <phoneticPr fontId="2" type="noConversion"/>
  </si>
  <si>
    <t>顏色</t>
    <phoneticPr fontId="2" type="noConversion"/>
  </si>
  <si>
    <t>長</t>
    <phoneticPr fontId="2" type="noConversion"/>
  </si>
  <si>
    <t>封邊</t>
    <phoneticPr fontId="2" type="noConversion"/>
  </si>
  <si>
    <t>寬</t>
    <phoneticPr fontId="2" type="noConversion"/>
  </si>
  <si>
    <t>板厚</t>
    <phoneticPr fontId="2" type="noConversion"/>
  </si>
  <si>
    <t>計量</t>
    <phoneticPr fontId="2" type="noConversion"/>
  </si>
  <si>
    <t>單位</t>
    <phoneticPr fontId="2" type="noConversion"/>
  </si>
  <si>
    <t>金額</t>
    <phoneticPr fontId="2" type="noConversion"/>
  </si>
  <si>
    <t>才</t>
    <phoneticPr fontId="2" type="noConversion"/>
  </si>
  <si>
    <t>李安板-臻木系列</t>
    <phoneticPr fontId="2" type="noConversion"/>
  </si>
  <si>
    <t>需另加以上系列價格</t>
    <phoneticPr fontId="2" type="noConversion"/>
  </si>
  <si>
    <t>組</t>
    <phoneticPr fontId="2" type="noConversion"/>
  </si>
  <si>
    <t>顆</t>
    <phoneticPr fontId="2" type="noConversion"/>
  </si>
  <si>
    <t>個</t>
    <phoneticPr fontId="2" type="noConversion"/>
  </si>
  <si>
    <t>V313-2</t>
  </si>
  <si>
    <t>V313-3</t>
  </si>
  <si>
    <t>V313-4</t>
  </si>
  <si>
    <t>V313-7</t>
  </si>
  <si>
    <t>V313-8</t>
  </si>
  <si>
    <t>V404-1</t>
  </si>
  <si>
    <t>V404-2</t>
  </si>
  <si>
    <t>達思企業</t>
    <phoneticPr fontId="2" type="noConversion"/>
  </si>
  <si>
    <t>KMF278</t>
    <phoneticPr fontId="2" type="noConversion"/>
  </si>
  <si>
    <t>JM266C</t>
    <phoneticPr fontId="2" type="noConversion"/>
  </si>
  <si>
    <t>75753C</t>
    <phoneticPr fontId="2" type="noConversion"/>
  </si>
  <si>
    <t>K306</t>
    <phoneticPr fontId="2" type="noConversion"/>
  </si>
  <si>
    <t>AD1185C</t>
    <phoneticPr fontId="2" type="noConversion"/>
  </si>
  <si>
    <t>JM201H2C</t>
    <phoneticPr fontId="2" type="noConversion"/>
  </si>
  <si>
    <t>板材
色號</t>
    <phoneticPr fontId="2" type="noConversion"/>
  </si>
  <si>
    <t>色號
名稱</t>
    <phoneticPr fontId="2" type="noConversion"/>
  </si>
  <si>
    <t>百順</t>
    <phoneticPr fontId="2" type="noConversion"/>
  </si>
  <si>
    <t>BA0001</t>
    <phoneticPr fontId="2" type="noConversion"/>
  </si>
  <si>
    <t>科定</t>
    <phoneticPr fontId="2" type="noConversion"/>
  </si>
  <si>
    <t>原廠
板材名稱</t>
    <phoneticPr fontId="2" type="noConversion"/>
  </si>
  <si>
    <t>產品名稱</t>
    <phoneticPr fontId="2" type="noConversion"/>
  </si>
  <si>
    <t>修補筆
廠商</t>
    <phoneticPr fontId="2" type="noConversion"/>
  </si>
  <si>
    <t>修補筆色號</t>
    <phoneticPr fontId="2" type="noConversion"/>
  </si>
  <si>
    <t>上斜把手</t>
    <phoneticPr fontId="2" type="noConversion"/>
  </si>
  <si>
    <t>和旺編碼
板材色號</t>
    <phoneticPr fontId="2" type="noConversion"/>
  </si>
  <si>
    <t>拉米諾</t>
    <phoneticPr fontId="2" type="noConversion"/>
  </si>
  <si>
    <t>w0</t>
    <phoneticPr fontId="2" type="noConversion"/>
  </si>
  <si>
    <t>w1</t>
  </si>
  <si>
    <t>w3</t>
  </si>
  <si>
    <t>w4</t>
  </si>
  <si>
    <t>規格</t>
    <phoneticPr fontId="2" type="noConversion"/>
  </si>
  <si>
    <t>牌價金額</t>
    <phoneticPr fontId="2" type="noConversion"/>
  </si>
  <si>
    <t>Cabineo 12</t>
    <phoneticPr fontId="2" type="noConversion"/>
  </si>
  <si>
    <t>Cabineo  8</t>
    <phoneticPr fontId="2" type="noConversion"/>
  </si>
  <si>
    <t>Clamex P-15</t>
    <phoneticPr fontId="2" type="noConversion"/>
  </si>
  <si>
    <t>Clamex P-19</t>
  </si>
  <si>
    <t>Clamex P-20</t>
  </si>
  <si>
    <t>Clamex P-21</t>
  </si>
  <si>
    <t>Clamex P-10</t>
    <phoneticPr fontId="2" type="noConversion"/>
  </si>
  <si>
    <t>Clamex P-15/10</t>
    <phoneticPr fontId="2" type="noConversion"/>
  </si>
  <si>
    <t>Bisco P14 連接件</t>
    <phoneticPr fontId="2" type="noConversion"/>
  </si>
  <si>
    <t>Bisco P10 連接件</t>
    <phoneticPr fontId="2" type="noConversion"/>
  </si>
  <si>
    <t>Clamex P-14 Flexus 連接件</t>
    <phoneticPr fontId="2" type="noConversion"/>
  </si>
  <si>
    <t>Tenso P-14 卡扣式連接件</t>
    <phoneticPr fontId="2" type="noConversion"/>
  </si>
  <si>
    <t>Tenso P-10 卡扣式連接件</t>
    <phoneticPr fontId="2" type="noConversion"/>
  </si>
  <si>
    <t>Divario P-18 連接件</t>
    <phoneticPr fontId="2" type="noConversion"/>
  </si>
  <si>
    <t>進貨日期</t>
    <phoneticPr fontId="2" type="noConversion"/>
  </si>
  <si>
    <t>進貨數量</t>
    <phoneticPr fontId="2" type="noConversion"/>
  </si>
  <si>
    <t>銷貨日期</t>
    <phoneticPr fontId="2" type="noConversion"/>
  </si>
  <si>
    <t>銷貨數量</t>
    <phoneticPr fontId="2" type="noConversion"/>
  </si>
  <si>
    <t>銷貨案場</t>
    <phoneticPr fontId="2" type="noConversion"/>
  </si>
  <si>
    <t>Clamex P-14</t>
    <phoneticPr fontId="2" type="noConversion"/>
  </si>
  <si>
    <t>廠商名稱</t>
    <phoneticPr fontId="2" type="noConversion"/>
  </si>
  <si>
    <t>產品名稱(廠牌)</t>
    <phoneticPr fontId="2" type="noConversion"/>
  </si>
  <si>
    <t>w2</t>
    <phoneticPr fontId="2" type="noConversion"/>
  </si>
  <si>
    <t>積甲</t>
    <phoneticPr fontId="2" type="noConversion"/>
  </si>
  <si>
    <t>三節式緩衝滑軌(非重型)</t>
    <phoneticPr fontId="2" type="noConversion"/>
  </si>
  <si>
    <t>長H x 寬W x 深D
(公分)</t>
    <phoneticPr fontId="2" type="noConversion"/>
  </si>
  <si>
    <t>緩衝鉸鏈(blun)</t>
    <phoneticPr fontId="2" type="noConversion"/>
  </si>
  <si>
    <t>6分</t>
    <phoneticPr fontId="2" type="noConversion"/>
  </si>
  <si>
    <t>3分</t>
    <phoneticPr fontId="2" type="noConversion"/>
  </si>
  <si>
    <t>入柱</t>
    <phoneticPr fontId="2" type="noConversion"/>
  </si>
  <si>
    <t>緩衝鉸鏈(blun)厚門板用</t>
    <phoneticPr fontId="2" type="noConversion"/>
  </si>
  <si>
    <t>負90度</t>
    <phoneticPr fontId="2" type="noConversion"/>
  </si>
  <si>
    <t>180度</t>
    <phoneticPr fontId="2" type="noConversion"/>
  </si>
  <si>
    <t>長</t>
    <phoneticPr fontId="2" type="noConversion"/>
  </si>
  <si>
    <t>中</t>
    <phoneticPr fontId="2" type="noConversion"/>
  </si>
  <si>
    <t>短</t>
    <phoneticPr fontId="2" type="noConversion"/>
  </si>
  <si>
    <t>木螺絲</t>
    <phoneticPr fontId="2" type="noConversion"/>
  </si>
  <si>
    <t>進貨單位</t>
    <phoneticPr fontId="2" type="noConversion"/>
  </si>
  <si>
    <t>箱(1000/組)</t>
    <phoneticPr fontId="2" type="noConversion"/>
  </si>
  <si>
    <t>箱(15/組)</t>
    <phoneticPr fontId="2" type="noConversion"/>
  </si>
  <si>
    <t>調整腳(公頭)</t>
    <phoneticPr fontId="2" type="noConversion"/>
  </si>
  <si>
    <t>調整腳(母頭)</t>
    <phoneticPr fontId="2" type="noConversion"/>
  </si>
  <si>
    <t>袋(100/顆)</t>
    <phoneticPr fontId="2" type="noConversion"/>
  </si>
  <si>
    <t>袋(300/顆)</t>
    <phoneticPr fontId="2" type="noConversion"/>
  </si>
  <si>
    <t>箱</t>
    <phoneticPr fontId="2" type="noConversion"/>
  </si>
  <si>
    <t>件</t>
    <phoneticPr fontId="2" type="noConversion"/>
  </si>
  <si>
    <t>O型吊衣桿</t>
    <phoneticPr fontId="2" type="noConversion"/>
  </si>
  <si>
    <t>支</t>
    <phoneticPr fontId="2" type="noConversion"/>
  </si>
  <si>
    <t>銷貨單位</t>
    <phoneticPr fontId="2" type="noConversion"/>
  </si>
  <si>
    <t>組</t>
    <phoneticPr fontId="2" type="noConversion"/>
  </si>
  <si>
    <t>目玉</t>
    <phoneticPr fontId="2" type="noConversion"/>
  </si>
  <si>
    <t>個</t>
    <phoneticPr fontId="2" type="noConversion"/>
  </si>
  <si>
    <t>管塞</t>
    <phoneticPr fontId="2" type="noConversion"/>
  </si>
  <si>
    <t>九江</t>
    <phoneticPr fontId="2" type="noConversion"/>
  </si>
  <si>
    <t>圓柱拍拍手</t>
    <phoneticPr fontId="2" type="noConversion"/>
  </si>
  <si>
    <t>L片</t>
    <phoneticPr fontId="2" type="noConversion"/>
  </si>
  <si>
    <t>鐵製</t>
    <phoneticPr fontId="2" type="noConversion"/>
  </si>
  <si>
    <t>塑膠製</t>
    <phoneticPr fontId="2" type="noConversion"/>
  </si>
  <si>
    <t>活隔粒</t>
    <phoneticPr fontId="2" type="noConversion"/>
  </si>
  <si>
    <t>經辦業務</t>
    <phoneticPr fontId="2" type="noConversion"/>
  </si>
  <si>
    <t>業務員</t>
    <phoneticPr fontId="2" type="noConversion"/>
  </si>
  <si>
    <t>吳冠裕</t>
    <phoneticPr fontId="2" type="noConversion"/>
  </si>
  <si>
    <t>張家銘</t>
    <phoneticPr fontId="2" type="noConversion"/>
  </si>
  <si>
    <t>劉軒魁</t>
    <phoneticPr fontId="2" type="noConversion"/>
  </si>
  <si>
    <t>備註</t>
    <phoneticPr fontId="2" type="noConversion"/>
  </si>
  <si>
    <t>含母頭</t>
    <phoneticPr fontId="2" type="noConversion"/>
  </si>
  <si>
    <t>進貨金額</t>
    <phoneticPr fontId="2" type="noConversion"/>
  </si>
  <si>
    <t>傳票編號</t>
    <phoneticPr fontId="2" type="noConversion"/>
  </si>
  <si>
    <t>退貨數量</t>
    <phoneticPr fontId="2" type="noConversion"/>
  </si>
  <si>
    <t>含目玉及管塞</t>
    <phoneticPr fontId="2" type="noConversion"/>
  </si>
  <si>
    <t>圓柱型(含膠圈)</t>
    <phoneticPr fontId="2" type="noConversion"/>
  </si>
  <si>
    <t>建泰</t>
    <phoneticPr fontId="2" type="noConversion"/>
  </si>
  <si>
    <t>廠商名稱</t>
    <phoneticPr fontId="2" type="noConversion"/>
  </si>
  <si>
    <t>公司資料</t>
    <phoneticPr fontId="2" type="noConversion"/>
  </si>
  <si>
    <t>統編</t>
    <phoneticPr fontId="2" type="noConversion"/>
  </si>
  <si>
    <t>電話</t>
    <phoneticPr fontId="2" type="noConversion"/>
  </si>
  <si>
    <t>李安</t>
    <phoneticPr fontId="2" type="noConversion"/>
  </si>
  <si>
    <t>公司名稱</t>
    <phoneticPr fontId="2" type="noConversion"/>
  </si>
  <si>
    <t>達思</t>
    <phoneticPr fontId="2" type="noConversion"/>
  </si>
  <si>
    <t>昊川</t>
    <phoneticPr fontId="2" type="noConversion"/>
  </si>
  <si>
    <t>嘉慷</t>
    <phoneticPr fontId="2" type="noConversion"/>
  </si>
  <si>
    <t>嘉慷五金行</t>
    <phoneticPr fontId="2" type="noConversion"/>
  </si>
  <si>
    <t>新北市新莊區民安西路110號1樓</t>
    <phoneticPr fontId="2" type="noConversion"/>
  </si>
  <si>
    <t>02-22051026</t>
    <phoneticPr fontId="2" type="noConversion"/>
  </si>
  <si>
    <t>寧津縣昊川機械有限公司</t>
    <phoneticPr fontId="2" type="noConversion"/>
  </si>
  <si>
    <t>中華人民共合國山東省德州市寧津縣寧城街道辦事處八里堂村</t>
    <phoneticPr fontId="2" type="noConversion"/>
  </si>
  <si>
    <t>+86 18553415459</t>
    <phoneticPr fontId="2" type="noConversion"/>
  </si>
  <si>
    <t>九江五金行</t>
    <phoneticPr fontId="2" type="noConversion"/>
  </si>
  <si>
    <t>04568218</t>
    <phoneticPr fontId="2" type="noConversion"/>
  </si>
  <si>
    <t>台北市萬華區西寧南路233號1樓</t>
    <phoneticPr fontId="2" type="noConversion"/>
  </si>
  <si>
    <t>42574942</t>
    <phoneticPr fontId="2" type="noConversion"/>
  </si>
  <si>
    <t>達思企業有限公司</t>
    <phoneticPr fontId="2" type="noConversion"/>
  </si>
  <si>
    <t>桃園市龜山區復興街永樂巷36弄15號</t>
    <phoneticPr fontId="2" type="noConversion"/>
  </si>
  <si>
    <t>登記地址</t>
    <phoneticPr fontId="2" type="noConversion"/>
  </si>
  <si>
    <t>工廠(店家)地址</t>
    <phoneticPr fontId="2" type="noConversion"/>
  </si>
  <si>
    <t>積甲系統生活空間有限公司</t>
    <phoneticPr fontId="2" type="noConversion"/>
  </si>
  <si>
    <t>50883560</t>
    <phoneticPr fontId="2" type="noConversion"/>
  </si>
  <si>
    <t>台北市士林區延平北路5段197巷9號1樓</t>
    <phoneticPr fontId="2" type="noConversion"/>
  </si>
  <si>
    <t>板商</t>
    <phoneticPr fontId="2" type="noConversion"/>
  </si>
  <si>
    <t>和旺</t>
    <phoneticPr fontId="2" type="noConversion"/>
  </si>
  <si>
    <t>P8712</t>
  </si>
  <si>
    <t>P8011</t>
  </si>
  <si>
    <t>板材
名稱</t>
    <phoneticPr fontId="2" type="noConversion"/>
  </si>
  <si>
    <t>密迪板</t>
    <phoneticPr fontId="2" type="noConversion"/>
  </si>
  <si>
    <t>PP皮板</t>
    <phoneticPr fontId="2" type="noConversion"/>
  </si>
  <si>
    <t>板橋木業</t>
    <phoneticPr fontId="2" type="noConversion"/>
  </si>
  <si>
    <t>計價
單位</t>
    <phoneticPr fontId="2" type="noConversion"/>
  </si>
  <si>
    <t>計價</t>
    <phoneticPr fontId="2" type="noConversion"/>
  </si>
  <si>
    <t>小計</t>
    <phoneticPr fontId="2" type="noConversion"/>
  </si>
  <si>
    <t>項目</t>
    <phoneticPr fontId="2" type="noConversion"/>
  </si>
  <si>
    <t>門板
加工</t>
    <phoneticPr fontId="2" type="noConversion"/>
  </si>
  <si>
    <t>備註</t>
    <phoneticPr fontId="2" type="noConversion"/>
  </si>
  <si>
    <t>廠商目錄型號</t>
    <phoneticPr fontId="2" type="noConversion"/>
  </si>
  <si>
    <t>德式四邊拉籃</t>
    <phoneticPr fontId="2" type="noConversion"/>
  </si>
  <si>
    <t>A4040</t>
    <phoneticPr fontId="2" type="noConversion"/>
  </si>
  <si>
    <t>A4045</t>
    <phoneticPr fontId="2" type="noConversion"/>
  </si>
  <si>
    <t>A4050</t>
    <phoneticPr fontId="2" type="noConversion"/>
  </si>
  <si>
    <t>A4060</t>
    <phoneticPr fontId="2" type="noConversion"/>
  </si>
  <si>
    <t>A4070</t>
    <phoneticPr fontId="2" type="noConversion"/>
  </si>
  <si>
    <t>A4072</t>
    <phoneticPr fontId="2" type="noConversion"/>
  </si>
  <si>
    <t>A4075</t>
    <phoneticPr fontId="2" type="noConversion"/>
  </si>
  <si>
    <t>A4080</t>
    <phoneticPr fontId="2" type="noConversion"/>
  </si>
  <si>
    <t>A4090</t>
    <phoneticPr fontId="2" type="noConversion"/>
  </si>
  <si>
    <t>A4100</t>
    <phoneticPr fontId="2" type="noConversion"/>
  </si>
  <si>
    <t>363mm</t>
    <phoneticPr fontId="2" type="noConversion"/>
  </si>
  <si>
    <t>413mm</t>
    <phoneticPr fontId="2" type="noConversion"/>
  </si>
  <si>
    <t>463mm</t>
    <phoneticPr fontId="2" type="noConversion"/>
  </si>
  <si>
    <t>563mm</t>
    <phoneticPr fontId="2" type="noConversion"/>
  </si>
  <si>
    <t>663mm</t>
    <phoneticPr fontId="2" type="noConversion"/>
  </si>
  <si>
    <t>683mm</t>
    <phoneticPr fontId="2" type="noConversion"/>
  </si>
  <si>
    <t>713mm</t>
    <phoneticPr fontId="2" type="noConversion"/>
  </si>
  <si>
    <t>763mm</t>
    <phoneticPr fontId="2" type="noConversion"/>
  </si>
  <si>
    <t>863mm</t>
    <phoneticPr fontId="2" type="noConversion"/>
  </si>
  <si>
    <t>963mm</t>
    <phoneticPr fontId="2" type="noConversion"/>
  </si>
  <si>
    <t>入柱</t>
    <phoneticPr fontId="2" type="noConversion"/>
  </si>
  <si>
    <t>KHS絞鏈</t>
    <phoneticPr fontId="2" type="noConversion"/>
  </si>
  <si>
    <t>六分</t>
    <phoneticPr fontId="2" type="noConversion"/>
  </si>
  <si>
    <t>三分</t>
    <phoneticPr fontId="2" type="noConversion"/>
  </si>
  <si>
    <t>箱</t>
    <phoneticPr fontId="2" type="noConversion"/>
  </si>
  <si>
    <t>開門高櫃</t>
    <phoneticPr fontId="2" type="noConversion"/>
  </si>
  <si>
    <t>安裝單價
/公分(抽)</t>
    <phoneticPr fontId="2" type="noConversion"/>
  </si>
  <si>
    <t>客戶編號</t>
    <phoneticPr fontId="2" type="noConversion"/>
  </si>
  <si>
    <t>切口金額</t>
    <phoneticPr fontId="2" type="noConversion"/>
  </si>
  <si>
    <t>板材折數</t>
    <phoneticPr fontId="2" type="noConversion"/>
  </si>
  <si>
    <t>登入日期</t>
    <phoneticPr fontId="2" type="noConversion"/>
  </si>
  <si>
    <t>客戶編號</t>
    <phoneticPr fontId="2" type="noConversion"/>
  </si>
  <si>
    <t>新北市樹林區樹新路183巷13號1樓</t>
    <phoneticPr fontId="2" type="noConversion"/>
  </si>
  <si>
    <t>0</t>
    <phoneticPr fontId="2" type="noConversion"/>
  </si>
  <si>
    <t>0.41</t>
    <phoneticPr fontId="2" type="noConversion"/>
  </si>
  <si>
    <t>沐晨室內裝修有限公司</t>
    <phoneticPr fontId="2" type="noConversion"/>
  </si>
  <si>
    <t>0.6</t>
    <phoneticPr fontId="2" type="noConversion"/>
  </si>
  <si>
    <t>基材</t>
    <phoneticPr fontId="2" type="noConversion"/>
  </si>
  <si>
    <t>應收金額：</t>
    <phoneticPr fontId="2" type="noConversion"/>
  </si>
  <si>
    <t>訂單編號</t>
    <phoneticPr fontId="2" type="noConversion"/>
  </si>
  <si>
    <t>流水單號：</t>
    <phoneticPr fontId="2" type="noConversion"/>
  </si>
  <si>
    <t>訂單日期：</t>
    <phoneticPr fontId="2" type="noConversion"/>
  </si>
  <si>
    <t>客戶名稱</t>
    <phoneticPr fontId="2" type="noConversion"/>
  </si>
  <si>
    <t>客戶地址</t>
    <phoneticPr fontId="2" type="noConversion"/>
  </si>
  <si>
    <t>銷貨金額：</t>
    <phoneticPr fontId="2" type="noConversion"/>
  </si>
  <si>
    <t>送貨地址</t>
    <phoneticPr fontId="2" type="noConversion"/>
  </si>
  <si>
    <t>總材基數：</t>
    <phoneticPr fontId="2" type="noConversion"/>
  </si>
  <si>
    <t>折扣後金額：</t>
    <phoneticPr fontId="2" type="noConversion"/>
  </si>
  <si>
    <t>案場名稱</t>
    <phoneticPr fontId="2" type="noConversion"/>
  </si>
  <si>
    <t>安裝金額：</t>
    <phoneticPr fontId="2" type="noConversion"/>
  </si>
  <si>
    <t>0958377085</t>
    <phoneticPr fontId="2" type="noConversion"/>
  </si>
  <si>
    <t>0955286630</t>
    <phoneticPr fontId="2" type="noConversion"/>
  </si>
  <si>
    <t>新北市板橋區金華街10巷48弄70號4樓</t>
    <phoneticPr fontId="2" type="noConversion"/>
  </si>
  <si>
    <t>業務&amp;設計師板材折數
板材實價/尺
(不含安裝)</t>
    <phoneticPr fontId="2" type="noConversion"/>
  </si>
  <si>
    <t>廖哲民拉斐爾)</t>
    <phoneticPr fontId="2" type="noConversion"/>
  </si>
  <si>
    <t>拉斐爾空間設計企業社</t>
    <phoneticPr fontId="2" type="noConversion"/>
  </si>
  <si>
    <t>才</t>
    <phoneticPr fontId="2" type="noConversion"/>
  </si>
  <si>
    <t>櫃號</t>
    <phoneticPr fontId="2" type="noConversion"/>
  </si>
  <si>
    <t>代號</t>
    <phoneticPr fontId="2" type="noConversion"/>
  </si>
  <si>
    <t>生產
數量</t>
    <phoneticPr fontId="2" type="noConversion"/>
  </si>
  <si>
    <t>板材
基材</t>
    <phoneticPr fontId="2" type="noConversion"/>
  </si>
  <si>
    <t>板材
廠商選項</t>
    <phoneticPr fontId="2" type="noConversion"/>
  </si>
  <si>
    <t>原廠
色號</t>
    <phoneticPr fontId="2" type="noConversion"/>
  </si>
  <si>
    <t>色號
板名</t>
    <phoneticPr fontId="2" type="noConversion"/>
  </si>
  <si>
    <t>板材
廠商</t>
    <phoneticPr fontId="2" type="noConversion"/>
  </si>
  <si>
    <t>封邊條
廠商</t>
    <phoneticPr fontId="2" type="noConversion"/>
  </si>
  <si>
    <t>封邊條色號</t>
    <phoneticPr fontId="2" type="noConversion"/>
  </si>
  <si>
    <t>計價
單位</t>
    <phoneticPr fontId="2" type="noConversion"/>
  </si>
  <si>
    <t>五金
配件</t>
    <phoneticPr fontId="2" type="noConversion"/>
  </si>
  <si>
    <t>規格</t>
    <phoneticPr fontId="2" type="noConversion"/>
  </si>
  <si>
    <t>五金配
件牌價</t>
    <phoneticPr fontId="2" type="noConversion"/>
  </si>
  <si>
    <t>門板加工
牌價</t>
    <phoneticPr fontId="2" type="noConversion"/>
  </si>
  <si>
    <t>板材
牌價</t>
    <phoneticPr fontId="2" type="noConversion"/>
  </si>
  <si>
    <t>特殊
加工</t>
    <phoneticPr fontId="2" type="noConversion"/>
  </si>
  <si>
    <t>長</t>
    <phoneticPr fontId="2" type="noConversion"/>
  </si>
  <si>
    <t>封邊</t>
    <phoneticPr fontId="2" type="noConversion"/>
  </si>
  <si>
    <t>封邊</t>
    <phoneticPr fontId="2" type="noConversion"/>
  </si>
  <si>
    <t>厚</t>
    <phoneticPr fontId="2" type="noConversion"/>
  </si>
  <si>
    <t>木芯板</t>
    <phoneticPr fontId="2" type="noConversion"/>
  </si>
  <si>
    <t>門片/抽頭斜把(限17mm板)</t>
    <phoneticPr fontId="2" type="noConversion"/>
  </si>
  <si>
    <t>才</t>
    <phoneticPr fontId="2" type="noConversion"/>
  </si>
  <si>
    <t>需另加以上系列價格</t>
    <phoneticPr fontId="2" type="noConversion"/>
  </si>
  <si>
    <t>底板</t>
    <phoneticPr fontId="2" type="noConversion"/>
  </si>
  <si>
    <t>AA</t>
    <phoneticPr fontId="2" type="noConversion"/>
  </si>
  <si>
    <t>發泡板</t>
    <phoneticPr fontId="2" type="noConversion"/>
  </si>
  <si>
    <t>臻木系列</t>
    <phoneticPr fontId="2" type="noConversion"/>
  </si>
  <si>
    <t>SF9084C</t>
    <phoneticPr fontId="2" type="noConversion"/>
  </si>
  <si>
    <t>K37718</t>
    <phoneticPr fontId="2" type="noConversion"/>
  </si>
  <si>
    <t>背板溝 面開槽</t>
    <phoneticPr fontId="2" type="noConversion"/>
  </si>
  <si>
    <t>片</t>
    <phoneticPr fontId="2" type="noConversion"/>
  </si>
  <si>
    <t>門片/抽頭打型(限17mm板)</t>
    <phoneticPr fontId="2" type="noConversion"/>
  </si>
  <si>
    <t>需另加以上系列價格</t>
    <phoneticPr fontId="2" type="noConversion"/>
  </si>
  <si>
    <t>個</t>
    <phoneticPr fontId="2" type="noConversion"/>
  </si>
  <si>
    <t>頂底板</t>
    <phoneticPr fontId="2" type="noConversion"/>
  </si>
  <si>
    <t>AP</t>
    <phoneticPr fontId="2" type="noConversion"/>
  </si>
  <si>
    <t>科定</t>
    <phoneticPr fontId="2" type="noConversion"/>
  </si>
  <si>
    <t>SF9081C</t>
    <phoneticPr fontId="2" type="noConversion"/>
  </si>
  <si>
    <t>JL3319</t>
    <phoneticPr fontId="2" type="noConversion"/>
  </si>
  <si>
    <t>背板溝 側開槽</t>
    <phoneticPr fontId="2" type="noConversion"/>
  </si>
  <si>
    <t>支</t>
    <phoneticPr fontId="2" type="noConversion"/>
  </si>
  <si>
    <t>門片/抽頭Z把(限17mm板)</t>
    <phoneticPr fontId="2" type="noConversion"/>
  </si>
  <si>
    <t>左側板</t>
    <phoneticPr fontId="2" type="noConversion"/>
  </si>
  <si>
    <t>PP</t>
    <phoneticPr fontId="2" type="noConversion"/>
  </si>
  <si>
    <t>K37859</t>
    <phoneticPr fontId="2" type="noConversion"/>
  </si>
  <si>
    <t>背板溝 兩向開槽</t>
    <phoneticPr fontId="2" type="noConversion"/>
  </si>
  <si>
    <t>組</t>
    <phoneticPr fontId="2" type="noConversion"/>
  </si>
  <si>
    <t>代挖埋入式把手</t>
    <phoneticPr fontId="2" type="noConversion"/>
  </si>
  <si>
    <t>孔</t>
    <phoneticPr fontId="2" type="noConversion"/>
  </si>
  <si>
    <t>實價</t>
    <phoneticPr fontId="2" type="noConversion"/>
  </si>
  <si>
    <t>右側板</t>
    <phoneticPr fontId="2" type="noConversion"/>
  </si>
  <si>
    <t>P</t>
    <phoneticPr fontId="2" type="noConversion"/>
  </si>
  <si>
    <t>P</t>
    <phoneticPr fontId="2" type="noConversion"/>
  </si>
  <si>
    <t>實木皮板</t>
    <phoneticPr fontId="2" type="noConversion"/>
  </si>
  <si>
    <t>一品</t>
    <phoneticPr fontId="2" type="noConversion"/>
  </si>
  <si>
    <t>L3260WC</t>
    <phoneticPr fontId="2" type="noConversion"/>
  </si>
  <si>
    <t>L3260</t>
    <phoneticPr fontId="2" type="noConversion"/>
  </si>
  <si>
    <t>背板</t>
    <phoneticPr fontId="2" type="noConversion"/>
  </si>
  <si>
    <t>米</t>
    <phoneticPr fontId="2" type="noConversion"/>
  </si>
  <si>
    <t>K4757C</t>
    <phoneticPr fontId="2" type="noConversion"/>
  </si>
  <si>
    <t>L3575</t>
    <phoneticPr fontId="2" type="noConversion"/>
  </si>
  <si>
    <t>背板溝 排孔</t>
    <phoneticPr fontId="2" type="noConversion"/>
  </si>
  <si>
    <t>前側板</t>
    <phoneticPr fontId="2" type="noConversion"/>
  </si>
  <si>
    <t>SF8975C</t>
    <phoneticPr fontId="2" type="noConversion"/>
  </si>
  <si>
    <t>K4005</t>
    <phoneticPr fontId="2" type="noConversion"/>
  </si>
  <si>
    <t>排孔</t>
    <phoneticPr fontId="2" type="noConversion"/>
  </si>
  <si>
    <t>後側板</t>
    <phoneticPr fontId="2" type="noConversion"/>
  </si>
  <si>
    <t>HB180</t>
    <phoneticPr fontId="2" type="noConversion"/>
  </si>
  <si>
    <t>背板溝 面開槽  排孔</t>
    <phoneticPr fontId="2" type="noConversion"/>
  </si>
  <si>
    <t>鋁框拉門</t>
    <phoneticPr fontId="2" type="noConversion"/>
  </si>
  <si>
    <t>側板</t>
    <phoneticPr fontId="2" type="noConversion"/>
  </si>
  <si>
    <t>R4262C</t>
    <phoneticPr fontId="2" type="noConversion"/>
  </si>
  <si>
    <t>K31957</t>
    <phoneticPr fontId="2" type="noConversion"/>
  </si>
  <si>
    <t>背板溝 側開槽  排孔</t>
    <phoneticPr fontId="2" type="noConversion"/>
  </si>
  <si>
    <t>SF9930</t>
    <phoneticPr fontId="2" type="noConversion"/>
  </si>
  <si>
    <t>背板溝 兩向開槽  排孔</t>
    <phoneticPr fontId="2" type="noConversion"/>
  </si>
  <si>
    <t>外蓋背板</t>
    <phoneticPr fontId="2" type="noConversion"/>
  </si>
  <si>
    <t>JM1424C</t>
    <phoneticPr fontId="2" type="noConversion"/>
  </si>
  <si>
    <t>面開槽</t>
    <phoneticPr fontId="2" type="noConversion"/>
  </si>
  <si>
    <t>內柱背板</t>
    <phoneticPr fontId="2" type="noConversion"/>
  </si>
  <si>
    <t>AD5033C</t>
    <phoneticPr fontId="2" type="noConversion"/>
  </si>
  <si>
    <t>K37769</t>
    <phoneticPr fontId="2" type="noConversion"/>
  </si>
  <si>
    <t>K37854</t>
    <phoneticPr fontId="2" type="noConversion"/>
  </si>
  <si>
    <t>面開槽 排孔</t>
    <phoneticPr fontId="2" type="noConversion"/>
  </si>
  <si>
    <t>中立板</t>
    <phoneticPr fontId="2" type="noConversion"/>
  </si>
  <si>
    <t>AD1185</t>
    <phoneticPr fontId="2" type="noConversion"/>
  </si>
  <si>
    <t>側開槽  排孔</t>
    <phoneticPr fontId="2" type="noConversion"/>
  </si>
  <si>
    <t>中立板(退)</t>
    <phoneticPr fontId="2" type="noConversion"/>
  </si>
  <si>
    <t>V313-0</t>
    <phoneticPr fontId="2" type="noConversion"/>
  </si>
  <si>
    <t>側開槽  單邊排孔</t>
    <phoneticPr fontId="2" type="noConversion"/>
  </si>
  <si>
    <t>封板</t>
    <phoneticPr fontId="2" type="noConversion"/>
  </si>
  <si>
    <t>側開槽</t>
    <phoneticPr fontId="2" type="noConversion"/>
  </si>
  <si>
    <t>固隔</t>
    <phoneticPr fontId="2" type="noConversion"/>
  </si>
  <si>
    <t>面、側開槽</t>
    <phoneticPr fontId="2" type="noConversion"/>
  </si>
  <si>
    <t>固隔(退)</t>
    <phoneticPr fontId="2" type="noConversion"/>
  </si>
  <si>
    <t>組</t>
    <phoneticPr fontId="2" type="noConversion"/>
  </si>
  <si>
    <t>活隔</t>
    <phoneticPr fontId="2" type="noConversion"/>
  </si>
  <si>
    <t>桌板</t>
    <phoneticPr fontId="2" type="noConversion"/>
  </si>
  <si>
    <t>台面</t>
    <phoneticPr fontId="2" type="noConversion"/>
  </si>
  <si>
    <t>40公分三節式緩衝滑軌(非重型)</t>
    <phoneticPr fontId="2" type="noConversion"/>
  </si>
  <si>
    <t>左門板</t>
    <phoneticPr fontId="2" type="noConversion"/>
  </si>
  <si>
    <t>右門板</t>
    <phoneticPr fontId="2" type="noConversion"/>
  </si>
  <si>
    <t>門板</t>
    <phoneticPr fontId="2" type="noConversion"/>
  </si>
  <si>
    <t>組</t>
    <phoneticPr fontId="2" type="noConversion"/>
  </si>
  <si>
    <t>假門板</t>
    <phoneticPr fontId="2" type="noConversion"/>
  </si>
  <si>
    <t>打型</t>
    <phoneticPr fontId="2" type="noConversion"/>
  </si>
  <si>
    <t>上掀門板</t>
    <phoneticPr fontId="2" type="noConversion"/>
  </si>
  <si>
    <t>長調整腳(公頭)</t>
    <phoneticPr fontId="2" type="noConversion"/>
  </si>
  <si>
    <t>下斜把手</t>
    <phoneticPr fontId="2" type="noConversion"/>
  </si>
  <si>
    <t>抽底</t>
    <phoneticPr fontId="2" type="noConversion"/>
  </si>
  <si>
    <t>側斜把手</t>
    <phoneticPr fontId="2" type="noConversion"/>
  </si>
  <si>
    <t>顆</t>
    <phoneticPr fontId="2" type="noConversion"/>
  </si>
  <si>
    <t>踢腳板</t>
    <phoneticPr fontId="2" type="noConversion"/>
  </si>
  <si>
    <t>補板</t>
    <phoneticPr fontId="2" type="noConversion"/>
  </si>
  <si>
    <t>外把手</t>
    <phoneticPr fontId="2" type="noConversion"/>
  </si>
  <si>
    <t>緩衝鉸鏈(blun)  入柱</t>
    <phoneticPr fontId="2" type="noConversion"/>
  </si>
  <si>
    <t>指縫擋板</t>
    <phoneticPr fontId="2" type="noConversion"/>
  </si>
  <si>
    <t>崁把手</t>
    <phoneticPr fontId="2" type="noConversion"/>
  </si>
  <si>
    <t>前後側板</t>
    <phoneticPr fontId="2" type="noConversion"/>
  </si>
  <si>
    <t>挖孔  下凸取手</t>
    <phoneticPr fontId="2" type="noConversion"/>
  </si>
  <si>
    <t>背拉桿</t>
    <phoneticPr fontId="2" type="noConversion"/>
  </si>
  <si>
    <t>三向開槽</t>
    <phoneticPr fontId="2" type="noConversion"/>
  </si>
  <si>
    <t>緩衝鉸鏈(blun)厚門板用  六分</t>
    <phoneticPr fontId="2" type="noConversion"/>
  </si>
  <si>
    <t>前拉桿</t>
    <phoneticPr fontId="2" type="noConversion"/>
  </si>
  <si>
    <t>四向開槽</t>
    <phoneticPr fontId="2" type="noConversion"/>
  </si>
  <si>
    <t>緩衝鉸鏈(blun)厚門板用  三分</t>
    <phoneticPr fontId="2" type="noConversion"/>
  </si>
  <si>
    <t>注意圖面</t>
    <phoneticPr fontId="2" type="noConversion"/>
  </si>
  <si>
    <t>緩衝鉸鏈(blun)厚門板用  入柱</t>
    <phoneticPr fontId="2" type="noConversion"/>
  </si>
  <si>
    <t>同紋</t>
    <phoneticPr fontId="2" type="noConversion"/>
  </si>
  <si>
    <t>壁面層板</t>
    <phoneticPr fontId="2" type="noConversion"/>
  </si>
  <si>
    <t>四面斜45</t>
    <phoneticPr fontId="2" type="noConversion"/>
  </si>
  <si>
    <t>四邊籃(40公分)</t>
    <phoneticPr fontId="2" type="noConversion"/>
  </si>
  <si>
    <t>40公分</t>
    <phoneticPr fontId="2" type="noConversion"/>
  </si>
  <si>
    <t>四邊籃(45公分)</t>
    <phoneticPr fontId="2" type="noConversion"/>
  </si>
  <si>
    <t>四邊籃(60公分)</t>
    <phoneticPr fontId="2" type="noConversion"/>
  </si>
  <si>
    <t>60公分</t>
    <phoneticPr fontId="2" type="noConversion"/>
  </si>
  <si>
    <t>72公分</t>
    <phoneticPr fontId="2" type="noConversion"/>
  </si>
  <si>
    <t>四邊籃(75公分)</t>
    <phoneticPr fontId="2" type="noConversion"/>
  </si>
  <si>
    <t>75公分</t>
    <phoneticPr fontId="2" type="noConversion"/>
  </si>
  <si>
    <t>四邊籃(80公分)</t>
    <phoneticPr fontId="2" type="noConversion"/>
  </si>
  <si>
    <t>90公分</t>
    <phoneticPr fontId="2" type="noConversion"/>
  </si>
  <si>
    <t>100公分</t>
    <phoneticPr fontId="2" type="noConversion"/>
  </si>
  <si>
    <t xml:space="preserve">木螺綜   </t>
    <phoneticPr fontId="2" type="noConversion"/>
  </si>
  <si>
    <t>木螺絲   大</t>
    <phoneticPr fontId="2" type="noConversion"/>
  </si>
  <si>
    <t>木螺絲   小</t>
    <phoneticPr fontId="2" type="noConversion"/>
  </si>
  <si>
    <t>六角縲絲</t>
    <phoneticPr fontId="2" type="noConversion"/>
  </si>
  <si>
    <t>片</t>
    <phoneticPr fontId="2" type="noConversion"/>
  </si>
  <si>
    <t>L片  塑膠製</t>
    <phoneticPr fontId="2" type="noConversion"/>
  </si>
  <si>
    <t>活隔粒</t>
    <phoneticPr fontId="2" type="noConversion"/>
  </si>
  <si>
    <t>鐵製</t>
    <phoneticPr fontId="2" type="noConversion"/>
  </si>
  <si>
    <t>塑膠製</t>
    <phoneticPr fontId="2" type="noConversion"/>
  </si>
  <si>
    <t>絞鏈孔</t>
    <phoneticPr fontId="2" type="noConversion"/>
  </si>
  <si>
    <t>絞鏈孔 下孔上升1公分</t>
    <phoneticPr fontId="2" type="noConversion"/>
  </si>
  <si>
    <t>絞鏈孔 下孔上升15公分</t>
    <phoneticPr fontId="2" type="noConversion"/>
  </si>
  <si>
    <t>絞鏈孔 外把手</t>
    <phoneticPr fontId="2" type="noConversion"/>
  </si>
  <si>
    <t>絞鏈孔 嵌把手</t>
    <phoneticPr fontId="2" type="noConversion"/>
  </si>
  <si>
    <t>絞鏈孔  打型</t>
    <phoneticPr fontId="2" type="noConversion"/>
  </si>
  <si>
    <t>挖\絞鏈孔  斜把</t>
    <phoneticPr fontId="2" type="noConversion"/>
  </si>
  <si>
    <t>絞鏈孔  上斜把手</t>
    <phoneticPr fontId="2" type="noConversion"/>
  </si>
  <si>
    <t>絞鏈孔 下斜把手</t>
    <phoneticPr fontId="2" type="noConversion"/>
  </si>
  <si>
    <t>絞鏈孔 側斜把手</t>
    <phoneticPr fontId="2" type="noConversion"/>
  </si>
  <si>
    <t>0928220353</t>
    <phoneticPr fontId="2" type="noConversion"/>
  </si>
  <si>
    <t>賴德修</t>
    <phoneticPr fontId="2" type="noConversion"/>
  </si>
  <si>
    <t>0903073307</t>
    <phoneticPr fontId="2" type="noConversion"/>
  </si>
  <si>
    <t>設計師/業務</t>
    <phoneticPr fontId="2" type="noConversion"/>
  </si>
  <si>
    <t>聯絡電話</t>
    <phoneticPr fontId="2" type="noConversion"/>
  </si>
  <si>
    <t>公司名稱</t>
    <phoneticPr fontId="2" type="noConversion"/>
  </si>
  <si>
    <t>統編</t>
    <phoneticPr fontId="2" type="noConversion"/>
  </si>
  <si>
    <t>公司地址</t>
    <phoneticPr fontId="2" type="noConversion"/>
  </si>
  <si>
    <t>公司電話</t>
    <phoneticPr fontId="2" type="noConversion"/>
  </si>
  <si>
    <t>切口餘額</t>
    <phoneticPr fontId="2" type="noConversion"/>
  </si>
  <si>
    <t>安裝折數</t>
    <phoneticPr fontId="2" type="noConversion"/>
  </si>
  <si>
    <t>客戶編號</t>
    <phoneticPr fontId="2" type="noConversion"/>
  </si>
  <si>
    <t>和旺系統櫃</t>
    <phoneticPr fontId="2" type="noConversion"/>
  </si>
  <si>
    <t>90019206</t>
    <phoneticPr fontId="2" type="noConversion"/>
  </si>
  <si>
    <t>吳冠裕(冠鈺工程行)</t>
    <phoneticPr fontId="2" type="noConversion"/>
  </si>
  <si>
    <t>0921122053</t>
    <phoneticPr fontId="2" type="noConversion"/>
  </si>
  <si>
    <t>冠鈺工程行</t>
    <phoneticPr fontId="2" type="noConversion"/>
  </si>
  <si>
    <t>劉軒魁</t>
    <phoneticPr fontId="2" type="noConversion"/>
  </si>
  <si>
    <t>0953085789</t>
    <phoneticPr fontId="2" type="noConversion"/>
  </si>
  <si>
    <t>新北市新莊區民本街53巷27號2樓</t>
    <phoneticPr fontId="2" type="noConversion"/>
  </si>
  <si>
    <t>周呈勳(泰丞水電)</t>
    <phoneticPr fontId="2" type="noConversion"/>
  </si>
  <si>
    <t>李嘉欣(尚鋐電器)</t>
    <phoneticPr fontId="2" type="noConversion"/>
  </si>
  <si>
    <t>0922338900</t>
    <phoneticPr fontId="2" type="noConversion"/>
  </si>
  <si>
    <t>31709514</t>
    <phoneticPr fontId="2" type="noConversion"/>
  </si>
  <si>
    <t>新北市新莊區青山路一段8號之11樓</t>
    <phoneticPr fontId="2" type="noConversion"/>
  </si>
  <si>
    <t>張家祥</t>
    <phoneticPr fontId="2" type="noConversion"/>
  </si>
  <si>
    <t>吳心彤</t>
    <phoneticPr fontId="2" type="noConversion"/>
  </si>
  <si>
    <t>陳昱廷</t>
    <phoneticPr fontId="2" type="noConversion"/>
  </si>
  <si>
    <t>柳震東(沐晨)</t>
    <phoneticPr fontId="2" type="noConversion"/>
  </si>
  <si>
    <t>0920199706</t>
    <phoneticPr fontId="2" type="noConversion"/>
  </si>
  <si>
    <t>55769700</t>
    <phoneticPr fontId="2" type="noConversion"/>
  </si>
  <si>
    <t>台北市中山區八德路二段172號1樓</t>
    <phoneticPr fontId="2" type="noConversion"/>
  </si>
  <si>
    <t>秦怡婷(光漫)</t>
    <phoneticPr fontId="2" type="noConversion"/>
  </si>
  <si>
    <t>0987754669</t>
    <phoneticPr fontId="2" type="noConversion"/>
  </si>
  <si>
    <t>16398173</t>
    <phoneticPr fontId="2" type="noConversion"/>
  </si>
  <si>
    <t>台北市中山區民生東路一段87號6樓</t>
    <phoneticPr fontId="2" type="noConversion"/>
  </si>
  <si>
    <t>已折扣後計價20%</t>
    <phoneticPr fontId="2" type="noConversion"/>
  </si>
  <si>
    <t>和旺木作系統櫃有限公司</t>
    <phoneticPr fontId="2" type="noConversion"/>
  </si>
  <si>
    <t>品名</t>
    <phoneticPr fontId="2" type="noConversion"/>
  </si>
  <si>
    <t>規格
高x深</t>
    <phoneticPr fontId="2" type="noConversion"/>
  </si>
  <si>
    <t>業務&amp;設計師
板材折數</t>
    <phoneticPr fontId="2" type="noConversion"/>
  </si>
  <si>
    <t>員工自用
板材折數
(含製圖3%)</t>
    <phoneticPr fontId="2" type="noConversion"/>
  </si>
  <si>
    <t>員工自用
板材折數</t>
    <phoneticPr fontId="2" type="noConversion"/>
  </si>
  <si>
    <t>業務&amp;設計師
實價/尺
(含安裝)</t>
    <phoneticPr fontId="2" type="noConversion"/>
  </si>
  <si>
    <t>員工自用實價
不含製圖</t>
    <phoneticPr fontId="2" type="noConversion"/>
  </si>
  <si>
    <t>111年10月牌價表</t>
    <phoneticPr fontId="2" type="noConversion"/>
  </si>
  <si>
    <t>開門高櫃</t>
    <phoneticPr fontId="2" type="noConversion"/>
  </si>
  <si>
    <t>240x60內</t>
    <phoneticPr fontId="2" type="noConversion"/>
  </si>
  <si>
    <t>單位</t>
    <phoneticPr fontId="2" type="noConversion"/>
  </si>
  <si>
    <t>牌價</t>
    <phoneticPr fontId="2" type="noConversion"/>
  </si>
  <si>
    <t>備註</t>
    <phoneticPr fontId="2" type="noConversion"/>
  </si>
  <si>
    <t>和旺自編號</t>
    <phoneticPr fontId="2" type="noConversion"/>
  </si>
  <si>
    <t>安裝</t>
    <phoneticPr fontId="2" type="noConversion"/>
  </si>
  <si>
    <t>2.2折</t>
    <phoneticPr fontId="2" type="noConversion"/>
  </si>
  <si>
    <t>含安裝才需加計</t>
    <phoneticPr fontId="2" type="noConversion"/>
  </si>
  <si>
    <t>240x40內</t>
    <phoneticPr fontId="2" type="noConversion"/>
  </si>
  <si>
    <t>17mm</t>
    <phoneticPr fontId="2" type="noConversion"/>
  </si>
  <si>
    <t>才</t>
    <phoneticPr fontId="2" type="noConversion"/>
  </si>
  <si>
    <t>31系列</t>
    <phoneticPr fontId="2" type="noConversion"/>
  </si>
  <si>
    <t>李安板-313系列</t>
    <phoneticPr fontId="2" type="noConversion"/>
  </si>
  <si>
    <t>現金客</t>
    <phoneticPr fontId="2" type="noConversion"/>
  </si>
  <si>
    <t>4.9折</t>
    <phoneticPr fontId="2" type="noConversion"/>
  </si>
  <si>
    <t>包含業務及設計師</t>
    <phoneticPr fontId="2" type="noConversion"/>
  </si>
  <si>
    <t>高櫃</t>
    <phoneticPr fontId="2" type="noConversion"/>
  </si>
  <si>
    <t>加價色-17mm</t>
    <phoneticPr fontId="2" type="noConversion"/>
  </si>
  <si>
    <t>33系列</t>
    <phoneticPr fontId="2" type="noConversion"/>
  </si>
  <si>
    <t>切口</t>
    <phoneticPr fontId="2" type="noConversion"/>
  </si>
  <si>
    <t>4.6折</t>
    <phoneticPr fontId="2" type="noConversion"/>
  </si>
  <si>
    <t>30萬~50萬</t>
    <phoneticPr fontId="2" type="noConversion"/>
  </si>
  <si>
    <t>85系列</t>
    <phoneticPr fontId="2" type="noConversion"/>
  </si>
  <si>
    <t>科定-一般系列</t>
    <phoneticPr fontId="2" type="noConversion"/>
  </si>
  <si>
    <t>85系列</t>
    <phoneticPr fontId="2" type="noConversion"/>
  </si>
  <si>
    <t>4.5折</t>
    <phoneticPr fontId="2" type="noConversion"/>
  </si>
  <si>
    <t>50萬~70萬</t>
    <phoneticPr fontId="2" type="noConversion"/>
  </si>
  <si>
    <t>開門高吊櫃</t>
    <phoneticPr fontId="2" type="noConversion"/>
  </si>
  <si>
    <t>87系列</t>
    <phoneticPr fontId="2" type="noConversion"/>
  </si>
  <si>
    <t>科定-特色紋理系列</t>
    <phoneticPr fontId="2" type="noConversion"/>
  </si>
  <si>
    <t>股東自用</t>
    <phoneticPr fontId="2" type="noConversion"/>
  </si>
  <si>
    <t>4.1折</t>
    <phoneticPr fontId="2" type="noConversion"/>
  </si>
  <si>
    <t>80系列</t>
    <phoneticPr fontId="2" type="noConversion"/>
  </si>
  <si>
    <t>科定-膚感系列</t>
    <phoneticPr fontId="2" type="noConversion"/>
  </si>
  <si>
    <t>高吊櫃</t>
    <phoneticPr fontId="2" type="noConversion"/>
  </si>
  <si>
    <t>86系列</t>
    <phoneticPr fontId="2" type="noConversion"/>
  </si>
  <si>
    <t>科定-鏡面系列</t>
    <phoneticPr fontId="2" type="noConversion"/>
  </si>
  <si>
    <t>86系列</t>
    <phoneticPr fontId="2" type="noConversion"/>
  </si>
  <si>
    <t>240x40內</t>
    <phoneticPr fontId="2" type="noConversion"/>
  </si>
  <si>
    <t>73系列</t>
    <phoneticPr fontId="2" type="noConversion"/>
  </si>
  <si>
    <t>科定-金屬髮絲系列</t>
    <phoneticPr fontId="2" type="noConversion"/>
  </si>
  <si>
    <t>73系列</t>
    <phoneticPr fontId="2" type="noConversion"/>
  </si>
  <si>
    <t>開門半高櫃/疊櫃</t>
    <phoneticPr fontId="2" type="noConversion"/>
  </si>
  <si>
    <t>180x60內</t>
    <phoneticPr fontId="2" type="noConversion"/>
  </si>
  <si>
    <t>4mm</t>
    <phoneticPr fontId="2" type="noConversion"/>
  </si>
  <si>
    <t>31系列(無封邊)</t>
    <phoneticPr fontId="2" type="noConversion"/>
  </si>
  <si>
    <t>180x40內</t>
    <phoneticPr fontId="2" type="noConversion"/>
  </si>
  <si>
    <t>180x40內</t>
    <phoneticPr fontId="2" type="noConversion"/>
  </si>
  <si>
    <t>加價色-4mm</t>
    <phoneticPr fontId="2" type="noConversion"/>
  </si>
  <si>
    <t>33系列(無封邊)</t>
    <phoneticPr fontId="2" type="noConversion"/>
  </si>
  <si>
    <t>原廠結合器(拉米諾)</t>
    <phoneticPr fontId="2" type="noConversion"/>
  </si>
  <si>
    <t>半高櫃/疊櫃</t>
    <phoneticPr fontId="2" type="noConversion"/>
  </si>
  <si>
    <t>半高櫃/疊櫃</t>
    <phoneticPr fontId="2" type="noConversion"/>
  </si>
  <si>
    <t>加價色-4mm</t>
    <phoneticPr fontId="2" type="noConversion"/>
  </si>
  <si>
    <t>85系列(無封邊)</t>
    <phoneticPr fontId="2" type="noConversion"/>
  </si>
  <si>
    <t>三節式緩衝滑軌(非重型)</t>
    <phoneticPr fontId="2" type="noConversion"/>
  </si>
  <si>
    <t>三節式緩衝滑軌(非重型)</t>
    <phoneticPr fontId="2" type="noConversion"/>
  </si>
  <si>
    <t>組</t>
    <phoneticPr fontId="2" type="noConversion"/>
  </si>
  <si>
    <t>30、35、40、45、50公分</t>
    <phoneticPr fontId="2" type="noConversion"/>
  </si>
  <si>
    <t>87系列(無封邊)</t>
    <phoneticPr fontId="2" type="noConversion"/>
  </si>
  <si>
    <t>55、60公分</t>
    <phoneticPr fontId="2" type="noConversion"/>
  </si>
  <si>
    <t>開門半高吊樓</t>
    <phoneticPr fontId="2" type="noConversion"/>
  </si>
  <si>
    <t>80系列(無封邊)</t>
    <phoneticPr fontId="2" type="noConversion"/>
  </si>
  <si>
    <t>李安/科定</t>
    <phoneticPr fontId="2" type="noConversion"/>
  </si>
  <si>
    <t>和旺木作系統櫃</t>
    <phoneticPr fontId="2" type="noConversion"/>
  </si>
  <si>
    <t>緩衝鉸鏈(blun)</t>
    <phoneticPr fontId="2" type="noConversion"/>
  </si>
  <si>
    <t>開門半高吊樓</t>
    <phoneticPr fontId="2" type="noConversion"/>
  </si>
  <si>
    <t>86系列(無封邊)</t>
    <phoneticPr fontId="2" type="noConversion"/>
  </si>
  <si>
    <t>編號</t>
    <phoneticPr fontId="2" type="noConversion"/>
  </si>
  <si>
    <t>板名</t>
    <phoneticPr fontId="2" type="noConversion"/>
  </si>
  <si>
    <t>板名</t>
    <phoneticPr fontId="2" type="noConversion"/>
  </si>
  <si>
    <t>大調整腳</t>
    <phoneticPr fontId="2" type="noConversion"/>
  </si>
  <si>
    <t>10公分</t>
    <phoneticPr fontId="2" type="noConversion"/>
  </si>
  <si>
    <t>半高吊櫃</t>
    <phoneticPr fontId="2" type="noConversion"/>
  </si>
  <si>
    <t>73系列(無封邊)</t>
    <phoneticPr fontId="2" type="noConversion"/>
  </si>
  <si>
    <t>31系列</t>
    <phoneticPr fontId="2" type="noConversion"/>
  </si>
  <si>
    <t>17mm螺絲</t>
    <phoneticPr fontId="2" type="noConversion"/>
  </si>
  <si>
    <t>半高吊櫃</t>
    <phoneticPr fontId="2" type="noConversion"/>
  </si>
  <si>
    <t>門片/抽頭打型(限17mm板)</t>
    <phoneticPr fontId="2" type="noConversion"/>
  </si>
  <si>
    <t>3mm螺絲</t>
    <phoneticPr fontId="2" type="noConversion"/>
  </si>
  <si>
    <t>支</t>
    <phoneticPr fontId="2" type="noConversion"/>
  </si>
  <si>
    <t>開門矮櫃/疊櫃</t>
    <phoneticPr fontId="2" type="noConversion"/>
  </si>
  <si>
    <t>80x60內</t>
    <phoneticPr fontId="2" type="noConversion"/>
  </si>
  <si>
    <t>門片/抽頭斜把(限17mm板)</t>
    <phoneticPr fontId="2" type="noConversion"/>
  </si>
  <si>
    <t>公分</t>
    <phoneticPr fontId="2" type="noConversion"/>
  </si>
  <si>
    <t>4mm螺絲</t>
    <phoneticPr fontId="2" type="noConversion"/>
  </si>
  <si>
    <t>80x40內</t>
    <phoneticPr fontId="2" type="noConversion"/>
  </si>
  <si>
    <t>吊衣桿</t>
    <phoneticPr fontId="2" type="noConversion"/>
  </si>
  <si>
    <t>矮櫃/疊櫃</t>
    <phoneticPr fontId="2" type="noConversion"/>
  </si>
  <si>
    <t>80x60內</t>
    <phoneticPr fontId="2" type="noConversion"/>
  </si>
  <si>
    <t>孔</t>
    <phoneticPr fontId="2" type="noConversion"/>
  </si>
  <si>
    <t>實價</t>
    <phoneticPr fontId="2" type="noConversion"/>
  </si>
  <si>
    <t>矮櫃/疊櫃</t>
    <phoneticPr fontId="2" type="noConversion"/>
  </si>
  <si>
    <t>80x40內</t>
    <phoneticPr fontId="2" type="noConversion"/>
  </si>
  <si>
    <t>120公分</t>
    <phoneticPr fontId="2" type="noConversion"/>
  </si>
  <si>
    <t>開門矮吊櫃</t>
    <phoneticPr fontId="2" type="noConversion"/>
  </si>
  <si>
    <t>拍拍手</t>
    <phoneticPr fontId="2" type="noConversion"/>
  </si>
  <si>
    <t>開門矮吊櫃</t>
    <phoneticPr fontId="2" type="noConversion"/>
  </si>
  <si>
    <t>L片</t>
    <phoneticPr fontId="2" type="noConversion"/>
  </si>
  <si>
    <t>個</t>
    <phoneticPr fontId="2" type="noConversion"/>
  </si>
  <si>
    <t>矮吊櫃</t>
    <phoneticPr fontId="2" type="noConversion"/>
  </si>
  <si>
    <t>33系列</t>
    <phoneticPr fontId="2" type="noConversion"/>
  </si>
  <si>
    <t>臻木系列</t>
    <phoneticPr fontId="2" type="noConversion"/>
  </si>
  <si>
    <t>推拉門高櫃</t>
    <phoneticPr fontId="2" type="noConversion"/>
  </si>
  <si>
    <t>240x60內</t>
    <phoneticPr fontId="2" type="noConversion"/>
  </si>
  <si>
    <t>推拉門半高櫃</t>
    <phoneticPr fontId="2" type="noConversion"/>
  </si>
  <si>
    <t>180x60內</t>
    <phoneticPr fontId="2" type="noConversion"/>
  </si>
  <si>
    <t>推拉門矮櫃</t>
    <phoneticPr fontId="2" type="noConversion"/>
  </si>
  <si>
    <t>書桌(含抽)</t>
    <phoneticPr fontId="2" type="noConversion"/>
  </si>
  <si>
    <t>深60內</t>
    <phoneticPr fontId="2" type="noConversion"/>
  </si>
  <si>
    <t>87系列</t>
    <phoneticPr fontId="2" type="noConversion"/>
  </si>
  <si>
    <t>木抽(小)</t>
    <phoneticPr fontId="2" type="noConversion"/>
  </si>
  <si>
    <t>寬60內</t>
    <phoneticPr fontId="2" type="noConversion"/>
  </si>
  <si>
    <t>寬60內</t>
    <phoneticPr fontId="2" type="noConversion"/>
  </si>
  <si>
    <t>80系列</t>
    <phoneticPr fontId="2" type="noConversion"/>
  </si>
  <si>
    <t>木抽(大)</t>
    <phoneticPr fontId="2" type="noConversion"/>
  </si>
  <si>
    <t>寬120內</t>
    <phoneticPr fontId="2" type="noConversion"/>
  </si>
  <si>
    <t>木格抽(小)</t>
    <phoneticPr fontId="2" type="noConversion"/>
  </si>
  <si>
    <t>木格抽(大)</t>
    <phoneticPr fontId="2" type="noConversion"/>
  </si>
  <si>
    <t>發泡板浴櫃</t>
    <phoneticPr fontId="2" type="noConversion"/>
  </si>
  <si>
    <t>胡君維(和慕)</t>
    <phoneticPr fontId="2" type="noConversion"/>
  </si>
  <si>
    <t>和慕空間設計</t>
    <phoneticPr fontId="2" type="noConversion"/>
  </si>
  <si>
    <t>0980260704</t>
    <phoneticPr fontId="2" type="noConversion"/>
  </si>
  <si>
    <t>山門綠建材</t>
    <phoneticPr fontId="2" type="noConversion"/>
  </si>
  <si>
    <t>宜蘭縣</t>
    <phoneticPr fontId="2" type="noConversion"/>
  </si>
  <si>
    <t>賴德修(山門)</t>
    <phoneticPr fontId="2" type="noConversion"/>
  </si>
  <si>
    <t>宜蘭縣宜蘭市文化里民族路310號7樓</t>
    <phoneticPr fontId="2" type="noConversion"/>
  </si>
  <si>
    <t>2</t>
    <phoneticPr fontId="2" type="noConversion"/>
  </si>
  <si>
    <t>4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</si>
  <si>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</si>
  <si>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</si>
  <si>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</si>
  <si>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</si>
  <si>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11</t>
    <phoneticPr fontId="2" type="noConversion"/>
  </si>
  <si>
    <t>員工</t>
    <phoneticPr fontId="2" type="noConversion"/>
  </si>
  <si>
    <t>設計公司</t>
    <phoneticPr fontId="2" type="noConversion"/>
  </si>
  <si>
    <t>業務</t>
    <phoneticPr fontId="2" type="noConversion"/>
  </si>
  <si>
    <t>尚鋐電氣行</t>
    <phoneticPr fontId="2" type="noConversion"/>
  </si>
  <si>
    <t>目錄盒</t>
    <phoneticPr fontId="2" type="noConversion"/>
  </si>
  <si>
    <t>索取日期</t>
    <phoneticPr fontId="2" type="noConversion"/>
  </si>
  <si>
    <t>112/2/3</t>
    <phoneticPr fontId="2" type="noConversion"/>
  </si>
  <si>
    <t>有無附上名片</t>
    <phoneticPr fontId="2" type="noConversion"/>
  </si>
  <si>
    <t>120X60內</t>
    <phoneticPr fontId="2" type="noConversion"/>
  </si>
  <si>
    <t>以上報價依板色v3色號為主，其它色號需另補價差</t>
    <phoneticPr fontId="2" type="noConversion"/>
  </si>
  <si>
    <t>推拉門高櫃
(基本型鋁框)</t>
    <phoneticPr fontId="2" type="noConversion"/>
  </si>
  <si>
    <t>實價
(需另加以上系列價格)</t>
    <phoneticPr fontId="2" type="noConversion"/>
  </si>
  <si>
    <t>P8504D</t>
  </si>
  <si>
    <t>P8506D</t>
  </si>
  <si>
    <t>P8507D</t>
  </si>
  <si>
    <t>P8501D</t>
  </si>
  <si>
    <t>膚感鈦銀</t>
  </si>
  <si>
    <t>P8005</t>
  </si>
  <si>
    <t>P8006</t>
  </si>
  <si>
    <t>P8007</t>
  </si>
  <si>
    <t>P8008</t>
  </si>
  <si>
    <t>P8009</t>
  </si>
  <si>
    <t>P8010</t>
  </si>
  <si>
    <t>P8304D</t>
  </si>
  <si>
    <t>P8305D</t>
  </si>
  <si>
    <t>P8306D</t>
  </si>
  <si>
    <t>P8307D</t>
  </si>
  <si>
    <t>P8308D</t>
  </si>
  <si>
    <t>P8309D</t>
  </si>
  <si>
    <t>P8316D</t>
  </si>
  <si>
    <t>P8014</t>
  </si>
  <si>
    <t>P8015</t>
  </si>
  <si>
    <t>P8016</t>
  </si>
  <si>
    <t>P8017</t>
  </si>
  <si>
    <t>P8018</t>
  </si>
  <si>
    <t>P8019</t>
  </si>
  <si>
    <t>P8020</t>
  </si>
  <si>
    <t>P8021</t>
  </si>
  <si>
    <t>P8022</t>
  </si>
  <si>
    <t>P8023</t>
  </si>
  <si>
    <t>P8731</t>
  </si>
  <si>
    <t>P8732</t>
  </si>
  <si>
    <t>P8009C</t>
  </si>
  <si>
    <t>P8716</t>
  </si>
  <si>
    <t>P8717</t>
  </si>
  <si>
    <t>P8718</t>
  </si>
  <si>
    <t>P8719</t>
  </si>
  <si>
    <t>P8721</t>
  </si>
  <si>
    <t>P8722</t>
  </si>
  <si>
    <t>P8709</t>
  </si>
  <si>
    <t>P8710</t>
  </si>
  <si>
    <t>P8741</t>
  </si>
  <si>
    <t>P8742</t>
  </si>
  <si>
    <t>P8743</t>
  </si>
  <si>
    <t>P8744</t>
  </si>
  <si>
    <t>P8745</t>
  </si>
  <si>
    <t>P8746</t>
  </si>
  <si>
    <t>P8747</t>
  </si>
  <si>
    <t>P8024</t>
  </si>
  <si>
    <t>P8748</t>
  </si>
  <si>
    <t>P8749</t>
  </si>
  <si>
    <t>P8750</t>
  </si>
  <si>
    <t>P8751</t>
  </si>
  <si>
    <t>P8752</t>
  </si>
  <si>
    <t>P7108L</t>
  </si>
  <si>
    <t>P7321</t>
  </si>
  <si>
    <t>P8753</t>
  </si>
  <si>
    <t>彭思亮(豐達)</t>
    <phoneticPr fontId="2" type="noConversion"/>
  </si>
  <si>
    <t>0988598615</t>
    <phoneticPr fontId="2" type="noConversion"/>
  </si>
  <si>
    <t>豐達室內裝修設計有限公司</t>
    <phoneticPr fontId="2" type="noConversion"/>
  </si>
  <si>
    <t>台北市民生東路五段85號2樓</t>
    <phoneticPr fontId="2" type="noConversion"/>
  </si>
  <si>
    <t>陳昭宇</t>
    <phoneticPr fontId="2" type="noConversion"/>
  </si>
  <si>
    <t>賣價</t>
    <phoneticPr fontId="2" type="noConversion"/>
  </si>
  <si>
    <t>張修睿</t>
    <phoneticPr fontId="2" type="noConversion"/>
  </si>
  <si>
    <t>0954154359</t>
    <phoneticPr fontId="2" type="noConversion"/>
  </si>
  <si>
    <t>从彡設計</t>
    <phoneticPr fontId="2" type="noConversion"/>
  </si>
  <si>
    <t>台北市信義區基隆一段141號13樓之3</t>
    <phoneticPr fontId="2" type="noConversion"/>
  </si>
  <si>
    <t>溫培堯</t>
    <phoneticPr fontId="2" type="noConversion"/>
  </si>
  <si>
    <t>0931657652</t>
    <phoneticPr fontId="2" type="noConversion"/>
  </si>
  <si>
    <t>川墨室內設計</t>
    <phoneticPr fontId="2" type="noConversion"/>
  </si>
  <si>
    <t>台中市</t>
    <phoneticPr fontId="2" type="noConversion"/>
  </si>
  <si>
    <t>莊家豪</t>
    <phoneticPr fontId="2" type="noConversion"/>
  </si>
  <si>
    <t>正豐水電材料行</t>
    <phoneticPr fontId="2" type="noConversion"/>
  </si>
  <si>
    <t>新北市新莊區建國二路58號</t>
    <phoneticPr fontId="2" type="noConversion"/>
  </si>
  <si>
    <t>112/2/15</t>
    <phoneticPr fontId="2" type="noConversion"/>
  </si>
  <si>
    <t>112/2/16</t>
    <phoneticPr fontId="2" type="noConversion"/>
  </si>
  <si>
    <t>112/2/20</t>
    <phoneticPr fontId="2" type="noConversion"/>
  </si>
  <si>
    <t>112/2/10</t>
    <phoneticPr fontId="2" type="noConversion"/>
  </si>
  <si>
    <t>112/2/14</t>
    <phoneticPr fontId="2" type="noConversion"/>
  </si>
  <si>
    <t>和旺木作系統櫃有限公司2023年3月價目表</t>
    <phoneticPr fontId="2" type="noConversion"/>
  </si>
  <si>
    <t>龍英室內裝修設計工程有限公司</t>
    <phoneticPr fontId="2" type="noConversion"/>
  </si>
  <si>
    <t>需另加
以上系列價格</t>
    <phoneticPr fontId="2" type="noConversion"/>
  </si>
  <si>
    <t>實價 (需另加
以上系列價格)</t>
    <phoneticPr fontId="2" type="noConversion"/>
  </si>
  <si>
    <t>0925727388</t>
    <phoneticPr fontId="2" type="noConversion"/>
  </si>
  <si>
    <t>或設計有限公司</t>
    <phoneticPr fontId="2" type="noConversion"/>
  </si>
  <si>
    <t>新北市汐止區新台五路一段86號15樓</t>
    <phoneticPr fontId="2" type="noConversion"/>
  </si>
  <si>
    <t>112/3/5</t>
    <phoneticPr fontId="2" type="noConversion"/>
  </si>
  <si>
    <t>112/3/12</t>
    <phoneticPr fontId="2" type="noConversion"/>
  </si>
  <si>
    <t>匯款帳號
帳號：104-03-501109-9
戶名：冠鈺工程行   吳冠裕
國泰世華銀行   新樹分行
銀行代號：013
負責人：吳冠裕
聯絡電話：0908-127-053</t>
    <phoneticPr fontId="2" type="noConversion"/>
  </si>
  <si>
    <t>屋主/業主名稱：</t>
    <phoneticPr fontId="2" type="noConversion"/>
  </si>
  <si>
    <t>聯絡人：</t>
    <phoneticPr fontId="2" type="noConversion"/>
  </si>
  <si>
    <t>施工地址：</t>
    <phoneticPr fontId="2" type="noConversion"/>
  </si>
  <si>
    <t>預計進場日期：</t>
    <phoneticPr fontId="2" type="noConversion"/>
  </si>
  <si>
    <t>報價日期：</t>
    <phoneticPr fontId="2" type="noConversion"/>
  </si>
  <si>
    <t>項目</t>
  </si>
  <si>
    <t>規格</t>
  </si>
  <si>
    <t>數量</t>
  </si>
  <si>
    <t>單價</t>
  </si>
  <si>
    <t>金額</t>
  </si>
  <si>
    <t>備註</t>
  </si>
  <si>
    <t>賣價
(完稅價)</t>
    <phoneticPr fontId="2" type="noConversion"/>
  </si>
  <si>
    <t>以賣價計價</t>
    <phoneticPr fontId="2" type="noConversion"/>
  </si>
  <si>
    <t>已折扣後
計價20%</t>
    <phoneticPr fontId="2" type="noConversion"/>
  </si>
  <si>
    <t>員工自用
實價
(含製圖3%)</t>
    <phoneticPr fontId="2" type="noConversion"/>
  </si>
  <si>
    <t>員工自用實價
(含製圖3%
加安裝20%)</t>
    <phoneticPr fontId="2" type="noConversion"/>
  </si>
  <si>
    <t>施工類別：</t>
    <phoneticPr fontId="2" type="noConversion"/>
  </si>
  <si>
    <t>設計公司：</t>
    <phoneticPr fontId="2" type="noConversion"/>
  </si>
  <si>
    <t>設計師：</t>
    <phoneticPr fontId="2" type="noConversion"/>
  </si>
  <si>
    <t>聯絡電話：</t>
    <phoneticPr fontId="2" type="noConversion"/>
  </si>
  <si>
    <t>胡逸軒</t>
    <phoneticPr fontId="2" type="noConversion"/>
  </si>
  <si>
    <t>林采郁</t>
    <phoneticPr fontId="2" type="noConversion"/>
  </si>
  <si>
    <t>0981127720</t>
    <phoneticPr fontId="2" type="noConversion"/>
  </si>
  <si>
    <t>新北市土城區立雲街5巷10號1樓</t>
    <phoneticPr fontId="2" type="noConversion"/>
  </si>
  <si>
    <t>112/3/26</t>
    <phoneticPr fontId="2" type="noConversion"/>
  </si>
  <si>
    <t>菲朵空間設計</t>
    <phoneticPr fontId="2" type="noConversion"/>
  </si>
  <si>
    <t>對帳月份：</t>
    <phoneticPr fontId="2" type="noConversion"/>
  </si>
  <si>
    <t>客戶名稱：</t>
    <phoneticPr fontId="2" type="noConversion"/>
  </si>
  <si>
    <t>0.45</t>
    <phoneticPr fontId="2" type="noConversion"/>
  </si>
  <si>
    <t>w0</t>
    <phoneticPr fontId="2" type="noConversion"/>
  </si>
  <si>
    <t>門片/抽頭斜把(限17mm板)</t>
    <phoneticPr fontId="2" type="noConversion"/>
  </si>
  <si>
    <t>門片/抽頭Z把(限17mm板)</t>
    <phoneticPr fontId="2" type="noConversion"/>
  </si>
  <si>
    <t>代挖埋入式把手</t>
    <phoneticPr fontId="2" type="noConversion"/>
  </si>
  <si>
    <t>Cabineo 12</t>
    <phoneticPr fontId="2" type="noConversion"/>
  </si>
  <si>
    <t>Cabineo  8</t>
    <phoneticPr fontId="2" type="noConversion"/>
  </si>
  <si>
    <t>另貼其它3mm木皮</t>
    <phoneticPr fontId="2" type="noConversion"/>
  </si>
  <si>
    <t>Clamex P-15</t>
    <phoneticPr fontId="2" type="noConversion"/>
  </si>
  <si>
    <t>鋁框拉門</t>
    <phoneticPr fontId="2" type="noConversion"/>
  </si>
  <si>
    <t>才</t>
    <phoneticPr fontId="2" type="noConversion"/>
  </si>
  <si>
    <t>Clamex P-14</t>
    <phoneticPr fontId="2" type="noConversion"/>
  </si>
  <si>
    <t>Clamex P-10</t>
    <phoneticPr fontId="2" type="noConversion"/>
  </si>
  <si>
    <t>Clamex P-15/10</t>
    <phoneticPr fontId="2" type="noConversion"/>
  </si>
  <si>
    <t>Clamex P-14 Flexus 連接件</t>
    <phoneticPr fontId="2" type="noConversion"/>
  </si>
  <si>
    <t>Bisco P14 連接件</t>
    <phoneticPr fontId="2" type="noConversion"/>
  </si>
  <si>
    <t>Tenso P-14 卡扣式連接件</t>
    <phoneticPr fontId="2" type="noConversion"/>
  </si>
  <si>
    <t>Divario P-18 連接件</t>
    <phoneticPr fontId="2" type="noConversion"/>
  </si>
  <si>
    <t>30公分三節式緩衝滑軌(非重型)</t>
    <phoneticPr fontId="2" type="noConversion"/>
  </si>
  <si>
    <t>35公分三節式緩衝滑軌(非重型)</t>
    <phoneticPr fontId="2" type="noConversion"/>
  </si>
  <si>
    <t>45公分三節式緩衝滑軌(非重型)</t>
    <phoneticPr fontId="2" type="noConversion"/>
  </si>
  <si>
    <t>50公分三節式緩衝滑軌(非重型)</t>
    <phoneticPr fontId="2" type="noConversion"/>
  </si>
  <si>
    <t>55公分三節式緩衝滑軌(非重型)</t>
    <phoneticPr fontId="2" type="noConversion"/>
  </si>
  <si>
    <t>60公分三節式緩衝滑軌(非重型)</t>
    <phoneticPr fontId="2" type="noConversion"/>
  </si>
  <si>
    <t>長</t>
    <phoneticPr fontId="2" type="noConversion"/>
  </si>
  <si>
    <t>中調整腳(公頭)</t>
    <phoneticPr fontId="2" type="noConversion"/>
  </si>
  <si>
    <t>中</t>
    <phoneticPr fontId="2" type="noConversion"/>
  </si>
  <si>
    <t>短調整腳(公頭)</t>
    <phoneticPr fontId="2" type="noConversion"/>
  </si>
  <si>
    <t>調整腳(母頭)</t>
    <phoneticPr fontId="2" type="noConversion"/>
  </si>
  <si>
    <t>緩衝鉸鏈(blun)  六分</t>
    <phoneticPr fontId="2" type="noConversion"/>
  </si>
  <si>
    <t>緩衝鉸鏈(blun)  三分</t>
    <phoneticPr fontId="2" type="noConversion"/>
  </si>
  <si>
    <t>3分</t>
    <phoneticPr fontId="2" type="noConversion"/>
  </si>
  <si>
    <t>緩衝鉸鏈(blun)  負90度</t>
    <phoneticPr fontId="2" type="noConversion"/>
  </si>
  <si>
    <t>負90度</t>
    <phoneticPr fontId="2" type="noConversion"/>
  </si>
  <si>
    <t>緩衝鉸鏈(blun)  180度</t>
    <phoneticPr fontId="2" type="noConversion"/>
  </si>
  <si>
    <t>6分</t>
    <phoneticPr fontId="2" type="noConversion"/>
  </si>
  <si>
    <t>入柱</t>
    <phoneticPr fontId="2" type="noConversion"/>
  </si>
  <si>
    <t>緩衝鉸鏈(blun)厚門板用  負90度</t>
    <phoneticPr fontId="2" type="noConversion"/>
  </si>
  <si>
    <t>緩衝鉸鏈(blun)厚門板用  180度</t>
    <phoneticPr fontId="2" type="noConversion"/>
  </si>
  <si>
    <t>180度</t>
    <phoneticPr fontId="2" type="noConversion"/>
  </si>
  <si>
    <t>KHS絞鏈(台製)  六分</t>
    <phoneticPr fontId="2" type="noConversion"/>
  </si>
  <si>
    <t>六分</t>
    <phoneticPr fontId="2" type="noConversion"/>
  </si>
  <si>
    <t>KHS絞鏈(台製)  三分</t>
    <phoneticPr fontId="2" type="noConversion"/>
  </si>
  <si>
    <t>三分</t>
    <phoneticPr fontId="2" type="noConversion"/>
  </si>
  <si>
    <t>KHS絞鏈(台製)  入柱</t>
    <phoneticPr fontId="2" type="noConversion"/>
  </si>
  <si>
    <t>45公分</t>
    <phoneticPr fontId="2" type="noConversion"/>
  </si>
  <si>
    <t>四邊籃(50公分)</t>
    <phoneticPr fontId="2" type="noConversion"/>
  </si>
  <si>
    <t>50公分</t>
    <phoneticPr fontId="2" type="noConversion"/>
  </si>
  <si>
    <t>60公分</t>
    <phoneticPr fontId="2" type="noConversion"/>
  </si>
  <si>
    <t>四邊籃(70公分)</t>
    <phoneticPr fontId="2" type="noConversion"/>
  </si>
  <si>
    <t>70公分</t>
    <phoneticPr fontId="2" type="noConversion"/>
  </si>
  <si>
    <t>四邊籃(72公分)</t>
    <phoneticPr fontId="2" type="noConversion"/>
  </si>
  <si>
    <t>80公分</t>
    <phoneticPr fontId="2" type="noConversion"/>
  </si>
  <si>
    <t>四邊籃(90公分)</t>
    <phoneticPr fontId="2" type="noConversion"/>
  </si>
  <si>
    <t>90公分</t>
    <phoneticPr fontId="2" type="noConversion"/>
  </si>
  <si>
    <t>四邊籃(100公分)</t>
    <phoneticPr fontId="2" type="noConversion"/>
  </si>
  <si>
    <t>5公分</t>
    <phoneticPr fontId="2" type="noConversion"/>
  </si>
  <si>
    <t>4公分</t>
    <phoneticPr fontId="2" type="noConversion"/>
  </si>
  <si>
    <t>木螺絲   中</t>
    <phoneticPr fontId="2" type="noConversion"/>
  </si>
  <si>
    <t>3公分</t>
    <phoneticPr fontId="2" type="noConversion"/>
  </si>
  <si>
    <t>1.5公分</t>
    <phoneticPr fontId="2" type="noConversion"/>
  </si>
  <si>
    <t>修飾蓋  (白)</t>
    <phoneticPr fontId="2" type="noConversion"/>
  </si>
  <si>
    <t>O型吊衣桿(60公分)</t>
    <phoneticPr fontId="2" type="noConversion"/>
  </si>
  <si>
    <t>O型吊衣桿(90公分)</t>
    <phoneticPr fontId="2" type="noConversion"/>
  </si>
  <si>
    <t>O型吊衣桿(120公分)</t>
    <phoneticPr fontId="2" type="noConversion"/>
  </si>
  <si>
    <t>橢圓吊衣桿(60公分)</t>
    <phoneticPr fontId="2" type="noConversion"/>
  </si>
  <si>
    <t>橢圓吊衣桿(90公分)</t>
    <phoneticPr fontId="2" type="noConversion"/>
  </si>
  <si>
    <t>橢圓吊衣桿(120公分)</t>
    <phoneticPr fontId="2" type="noConversion"/>
  </si>
  <si>
    <t>吊衣桿中通</t>
    <phoneticPr fontId="2" type="noConversion"/>
  </si>
  <si>
    <t>目玉</t>
    <phoneticPr fontId="2" type="noConversion"/>
  </si>
  <si>
    <t>L片  鐵製</t>
    <phoneticPr fontId="2" type="noConversion"/>
  </si>
  <si>
    <t>活隔粒</t>
    <phoneticPr fontId="2" type="noConversion"/>
  </si>
  <si>
    <t>活隔粒(有膠圈)</t>
    <phoneticPr fontId="2" type="noConversion"/>
  </si>
  <si>
    <t>任意停</t>
    <phoneticPr fontId="2" type="noConversion"/>
  </si>
  <si>
    <t>側掀軌道</t>
    <phoneticPr fontId="2" type="noConversion"/>
  </si>
  <si>
    <t>雙臂吊衣架   短</t>
    <phoneticPr fontId="2" type="noConversion"/>
  </si>
  <si>
    <t>45-60公分</t>
    <phoneticPr fontId="2" type="noConversion"/>
  </si>
  <si>
    <t>雙臂吊衣架   中</t>
    <phoneticPr fontId="2" type="noConversion"/>
  </si>
  <si>
    <t>60-83公分</t>
    <phoneticPr fontId="2" type="noConversion"/>
  </si>
  <si>
    <t>雙臂吊衣架   長</t>
    <phoneticPr fontId="2" type="noConversion"/>
  </si>
  <si>
    <t>83-115公分</t>
    <phoneticPr fontId="2" type="noConversion"/>
  </si>
  <si>
    <t>層板縲絲</t>
    <phoneticPr fontId="2" type="noConversion"/>
  </si>
  <si>
    <t>壁掛器</t>
    <phoneticPr fontId="2" type="noConversion"/>
  </si>
  <si>
    <t>川湖緩衝軌道 300</t>
    <phoneticPr fontId="2" type="noConversion"/>
  </si>
  <si>
    <t>川湖緩衝軌道 350</t>
    <phoneticPr fontId="2" type="noConversion"/>
  </si>
  <si>
    <t>川湖緩衝軌道 400</t>
    <phoneticPr fontId="2" type="noConversion"/>
  </si>
  <si>
    <t>川湖緩衝軌道 450</t>
    <phoneticPr fontId="2" type="noConversion"/>
  </si>
  <si>
    <t>川湖緩衝軌道 500</t>
    <phoneticPr fontId="2" type="noConversion"/>
  </si>
  <si>
    <t>川湖緩衝軌道 550</t>
    <phoneticPr fontId="2" type="noConversion"/>
  </si>
  <si>
    <t>川湖緩衝軌道 600</t>
    <phoneticPr fontId="2" type="noConversion"/>
  </si>
  <si>
    <t>三公分螺絲</t>
    <phoneticPr fontId="2" type="noConversion"/>
  </si>
  <si>
    <t>鉸鍊螺絲</t>
    <phoneticPr fontId="2" type="noConversion"/>
  </si>
  <si>
    <t>六分螺絲</t>
    <phoneticPr fontId="2" type="noConversion"/>
  </si>
  <si>
    <t>平掀桿</t>
    <phoneticPr fontId="2" type="noConversion"/>
  </si>
  <si>
    <t>支</t>
    <phoneticPr fontId="2" type="noConversion"/>
  </si>
  <si>
    <t>支</t>
    <phoneticPr fontId="2" type="noConversion"/>
  </si>
  <si>
    <t>顆</t>
    <phoneticPr fontId="2" type="noConversion"/>
  </si>
  <si>
    <t>組</t>
    <phoneticPr fontId="2" type="noConversion"/>
  </si>
  <si>
    <t>組</t>
    <phoneticPr fontId="2" type="noConversion"/>
  </si>
  <si>
    <t>組</t>
    <phoneticPr fontId="2" type="noConversion"/>
  </si>
  <si>
    <t>顆</t>
    <phoneticPr fontId="2" type="noConversion"/>
  </si>
  <si>
    <t>顆</t>
    <phoneticPr fontId="2" type="noConversion"/>
  </si>
  <si>
    <t>支</t>
    <phoneticPr fontId="2" type="noConversion"/>
  </si>
  <si>
    <t>公分</t>
    <phoneticPr fontId="2" type="noConversion"/>
  </si>
  <si>
    <t>才</t>
    <phoneticPr fontId="2" type="noConversion"/>
  </si>
  <si>
    <t>公分</t>
    <phoneticPr fontId="2" type="noConversion"/>
  </si>
  <si>
    <t>孔</t>
    <phoneticPr fontId="2" type="noConversion"/>
  </si>
  <si>
    <t>Q1</t>
    <phoneticPr fontId="2" type="noConversion"/>
  </si>
  <si>
    <t>三環</t>
    <phoneticPr fontId="2" type="noConversion"/>
  </si>
  <si>
    <t>五金</t>
    <phoneticPr fontId="2" type="noConversion"/>
  </si>
  <si>
    <t>左側落板</t>
    <phoneticPr fontId="2" type="noConversion"/>
  </si>
  <si>
    <t>右側落板</t>
    <phoneticPr fontId="2" type="noConversion"/>
  </si>
  <si>
    <t>壁板</t>
    <phoneticPr fontId="2" type="noConversion"/>
  </si>
  <si>
    <t>右抽牆</t>
    <phoneticPr fontId="2" type="noConversion"/>
  </si>
  <si>
    <t>後抽牆</t>
    <phoneticPr fontId="2" type="noConversion"/>
  </si>
  <si>
    <t>左抽牆</t>
    <phoneticPr fontId="2" type="noConversion"/>
  </si>
  <si>
    <t>前抽牆</t>
    <phoneticPr fontId="2" type="noConversion"/>
  </si>
  <si>
    <t>上前拉桿</t>
    <phoneticPr fontId="2" type="noConversion"/>
  </si>
  <si>
    <t>下前拉桿</t>
    <phoneticPr fontId="2" type="noConversion"/>
  </si>
  <si>
    <t>上後拉桿</t>
    <phoneticPr fontId="2" type="noConversion"/>
  </si>
  <si>
    <t>下後拉桿</t>
    <phoneticPr fontId="2" type="noConversion"/>
  </si>
  <si>
    <t>床板</t>
    <phoneticPr fontId="2" type="noConversion"/>
  </si>
  <si>
    <t>補角料</t>
    <phoneticPr fontId="2" type="noConversion"/>
  </si>
  <si>
    <t>板材總才數：</t>
    <phoneticPr fontId="2" type="noConversion"/>
  </si>
  <si>
    <t>背板溝 面開槽 打型</t>
    <phoneticPr fontId="2" type="noConversion"/>
  </si>
  <si>
    <t>背板溝 側開槽 打型</t>
    <phoneticPr fontId="2" type="noConversion"/>
  </si>
  <si>
    <t>假抽頭</t>
    <phoneticPr fontId="2" type="noConversion"/>
  </si>
  <si>
    <t>V320-8</t>
  </si>
  <si>
    <t>京都栓木</t>
  </si>
  <si>
    <t>內左側板</t>
    <phoneticPr fontId="2" type="noConversion"/>
  </si>
  <si>
    <t>內右側板</t>
    <phoneticPr fontId="2" type="noConversion"/>
  </si>
  <si>
    <t>外左側板</t>
    <phoneticPr fontId="2" type="noConversion"/>
  </si>
  <si>
    <t>外右側板</t>
    <phoneticPr fontId="2" type="noConversion"/>
  </si>
  <si>
    <t>配重板</t>
    <phoneticPr fontId="2" type="noConversion"/>
  </si>
  <si>
    <t>D系列</t>
    <phoneticPr fontId="2" type="noConversion"/>
  </si>
  <si>
    <t>C系列</t>
    <phoneticPr fontId="2" type="noConversion"/>
  </si>
  <si>
    <t>B系列</t>
    <phoneticPr fontId="2" type="noConversion"/>
  </si>
  <si>
    <t>A系列</t>
    <phoneticPr fontId="2" type="noConversion"/>
  </si>
  <si>
    <t>進階色</t>
    <phoneticPr fontId="2" type="noConversion"/>
  </si>
  <si>
    <t>基本色</t>
    <phoneticPr fontId="2" type="noConversion"/>
  </si>
  <si>
    <t>含安裝</t>
    <phoneticPr fontId="2" type="noConversion"/>
  </si>
  <si>
    <t>不含安裝</t>
    <phoneticPr fontId="2" type="noConversion"/>
  </si>
  <si>
    <t>只出板料</t>
    <phoneticPr fontId="2" type="noConversion"/>
  </si>
  <si>
    <t>含五金</t>
    <phoneticPr fontId="2" type="noConversion"/>
  </si>
  <si>
    <t>不含五金</t>
    <phoneticPr fontId="2" type="noConversion"/>
  </si>
  <si>
    <t>含五金(台灣品牌)</t>
    <phoneticPr fontId="2" type="noConversion"/>
  </si>
  <si>
    <t>每尺不含門板
(約56才)</t>
    <phoneticPr fontId="2" type="noConversion"/>
  </si>
  <si>
    <t>每尺含門板
(約66才)</t>
    <phoneticPr fontId="2" type="noConversion"/>
  </si>
  <si>
    <t>每尺不含門板
(約90才)</t>
    <phoneticPr fontId="2" type="noConversion"/>
  </si>
  <si>
    <t>每尺含門板
(約113才)</t>
    <phoneticPr fontId="2" type="noConversion"/>
  </si>
  <si>
    <t>每尺不含門板
(約169才)</t>
    <phoneticPr fontId="2" type="noConversion"/>
  </si>
  <si>
    <t>每尺含門板
(約200材)</t>
    <phoneticPr fontId="2" type="noConversion"/>
  </si>
  <si>
    <t>H600</t>
    <phoneticPr fontId="2" type="noConversion"/>
  </si>
  <si>
    <t>H800</t>
    <phoneticPr fontId="2" type="noConversion"/>
  </si>
  <si>
    <t>H1800</t>
    <phoneticPr fontId="2" type="noConversion"/>
  </si>
  <si>
    <t>H2400</t>
    <phoneticPr fontId="2" type="noConversion"/>
  </si>
  <si>
    <t>D300</t>
    <phoneticPr fontId="2" type="noConversion"/>
  </si>
  <si>
    <t>不含門板</t>
    <phoneticPr fontId="2" type="noConversion"/>
  </si>
  <si>
    <t>全櫃</t>
    <phoneticPr fontId="2" type="noConversion"/>
  </si>
  <si>
    <t>D400</t>
    <phoneticPr fontId="2" type="noConversion"/>
  </si>
  <si>
    <t>D600</t>
    <phoneticPr fontId="2" type="noConversion"/>
  </si>
  <si>
    <t>預估報價</t>
    <phoneticPr fontId="2" type="noConversion"/>
  </si>
  <si>
    <t>每尺</t>
    <phoneticPr fontId="2" type="noConversion"/>
  </si>
  <si>
    <t>踢腳</t>
    <phoneticPr fontId="2" type="noConversion"/>
  </si>
  <si>
    <t>背拉</t>
    <phoneticPr fontId="2" type="noConversion"/>
  </si>
  <si>
    <t>中立</t>
    <phoneticPr fontId="2" type="noConversion"/>
  </si>
  <si>
    <t>才數</t>
    <phoneticPr fontId="2" type="noConversion"/>
  </si>
  <si>
    <t>木芯板+木芯板</t>
    <phoneticPr fontId="2" type="noConversion"/>
  </si>
  <si>
    <t>4×8×34</t>
    <phoneticPr fontId="2" type="noConversion"/>
  </si>
  <si>
    <t>夾板+木芯板</t>
    <phoneticPr fontId="2" type="noConversion"/>
  </si>
  <si>
    <t>4×8×25</t>
    <phoneticPr fontId="2" type="noConversion"/>
  </si>
  <si>
    <t>夾板+夾板</t>
    <phoneticPr fontId="2" type="noConversion"/>
  </si>
  <si>
    <t>4×8×8</t>
    <phoneticPr fontId="2" type="noConversion"/>
  </si>
  <si>
    <t>夾板</t>
    <phoneticPr fontId="2" type="noConversion"/>
  </si>
  <si>
    <t>4×8×4</t>
    <phoneticPr fontId="2" type="noConversion"/>
  </si>
  <si>
    <t>4×8×17</t>
    <phoneticPr fontId="2" type="noConversion"/>
  </si>
  <si>
    <t>美耐皿</t>
    <phoneticPr fontId="2" type="noConversion"/>
  </si>
  <si>
    <t>實價
(完稅)</t>
    <phoneticPr fontId="2" type="noConversion"/>
  </si>
  <si>
    <t>實價
(未稅)</t>
    <phoneticPr fontId="2" type="noConversion"/>
  </si>
  <si>
    <t>毛利率</t>
    <phoneticPr fontId="2" type="noConversion"/>
  </si>
  <si>
    <t>毛利(元)</t>
    <phoneticPr fontId="2" type="noConversion"/>
  </si>
  <si>
    <t>製成成本
(不含人事)</t>
    <phoneticPr fontId="2" type="noConversion"/>
  </si>
  <si>
    <t>封邊條
製成成本</t>
    <phoneticPr fontId="2" type="noConversion"/>
  </si>
  <si>
    <t>封邊條
成本/元</t>
    <phoneticPr fontId="2" type="noConversion"/>
  </si>
  <si>
    <t>每材封邊條
長度/公尺</t>
    <phoneticPr fontId="2" type="noConversion"/>
  </si>
  <si>
    <t>含損料
每材單價(完稅)</t>
    <phoneticPr fontId="2" type="noConversion"/>
  </si>
  <si>
    <t>每材單價
(完稅)</t>
    <phoneticPr fontId="2" type="noConversion"/>
  </si>
  <si>
    <t>預估可用
材數</t>
    <phoneticPr fontId="2" type="noConversion"/>
  </si>
  <si>
    <t>滿板材數</t>
    <phoneticPr fontId="2" type="noConversion"/>
  </si>
  <si>
    <t>進貨成本
(完稅)</t>
    <phoneticPr fontId="2" type="noConversion"/>
  </si>
  <si>
    <t>進貨成本
(未稅)</t>
    <phoneticPr fontId="2" type="noConversion"/>
  </si>
  <si>
    <t>進貨成本
牌價</t>
    <phoneticPr fontId="2" type="noConversion"/>
  </si>
  <si>
    <t>面材</t>
    <phoneticPr fontId="2" type="noConversion"/>
  </si>
  <si>
    <t>色號</t>
    <phoneticPr fontId="2" type="noConversion"/>
  </si>
  <si>
    <t>V320-2</t>
  </si>
  <si>
    <t>水洗粉橡</t>
  </si>
  <si>
    <t>V320-1</t>
  </si>
  <si>
    <t>水染白橡</t>
  </si>
  <si>
    <t>鋸齒柚木</t>
  </si>
  <si>
    <t>鋸齒凡爾賽</t>
  </si>
  <si>
    <t>鋸齒棕橡</t>
  </si>
  <si>
    <t>w0</t>
  </si>
  <si>
    <t>w2</t>
  </si>
  <si>
    <t>Cabineo 12</t>
  </si>
  <si>
    <t>Cabineo  8</t>
  </si>
  <si>
    <t>Clamex P-15</t>
  </si>
  <si>
    <t>Clamex P-14</t>
  </si>
  <si>
    <t>Clamex P-10</t>
  </si>
  <si>
    <t>Clamex P-15/10</t>
  </si>
  <si>
    <t>Clamex P-14 Flexus 連接件</t>
  </si>
  <si>
    <t>Bisco P14 連接件</t>
  </si>
  <si>
    <t>Bisco P10 連接件</t>
  </si>
  <si>
    <t>Tenso P-14 卡扣式連接件</t>
  </si>
  <si>
    <t>Tenso P-10 卡扣式連接件</t>
  </si>
  <si>
    <t>Divario P-18 連接件</t>
  </si>
  <si>
    <t>30公分三節式緩衝滑軌(非重型)</t>
  </si>
  <si>
    <t>35公分三節式緩衝滑軌(非重型)</t>
  </si>
  <si>
    <t>40公分三節式緩衝滑軌(非重型)</t>
  </si>
  <si>
    <t>45公分三節式緩衝滑軌(非重型)</t>
  </si>
  <si>
    <t>50公分三節式緩衝滑軌(非重型)</t>
  </si>
  <si>
    <t>55公分三節式緩衝滑軌(非重型)</t>
  </si>
  <si>
    <t>60公分三節式緩衝滑軌(非重型)</t>
  </si>
  <si>
    <t>長調整腳(公頭)</t>
  </si>
  <si>
    <t>中調整腳(公頭)</t>
  </si>
  <si>
    <t>短調整腳(公頭)</t>
  </si>
  <si>
    <t>調整腳(母頭)</t>
  </si>
  <si>
    <t>緩衝鉸鏈(blun)  六分</t>
  </si>
  <si>
    <t>緩衝鉸鏈(blun)  三分</t>
  </si>
  <si>
    <t>緩衝鉸鏈(blun)  入柱</t>
  </si>
  <si>
    <t>緩衝鉸鏈(blun)  負90度</t>
  </si>
  <si>
    <t>緩衝鉸鏈(blun)  180度</t>
  </si>
  <si>
    <t>緩衝鉸鏈(blun)厚門板用  六分</t>
  </si>
  <si>
    <t>緩衝鉸鏈(blun)厚門板用  三分</t>
  </si>
  <si>
    <t>緩衝鉸鏈(blun)厚門板用  入柱</t>
  </si>
  <si>
    <t>緩衝鉸鏈(blun)厚門板用  負90度</t>
  </si>
  <si>
    <t>緩衝鉸鏈(blun)厚門板用  180度</t>
  </si>
  <si>
    <t>KHS絞鏈(台製)  六分</t>
  </si>
  <si>
    <t>KHS絞鏈(台製)  三分</t>
  </si>
  <si>
    <t>KHS絞鏈(台製)  入柱</t>
  </si>
  <si>
    <t>四邊籃(40公分)</t>
  </si>
  <si>
    <t>四邊籃(45公分)</t>
  </si>
  <si>
    <t>四邊籃(50公分)</t>
  </si>
  <si>
    <t>四邊籃(60公分)</t>
  </si>
  <si>
    <t>四邊籃(70公分)</t>
  </si>
  <si>
    <t>四邊籃(72公分)</t>
  </si>
  <si>
    <t>四邊籃(75公分)</t>
  </si>
  <si>
    <t>四邊籃(80公分)</t>
  </si>
  <si>
    <t>四邊籃(90公分)</t>
  </si>
  <si>
    <t>四邊籃(100公分)</t>
  </si>
  <si>
    <t xml:space="preserve">木螺綜   </t>
  </si>
  <si>
    <t>木螺絲   大</t>
  </si>
  <si>
    <t>木螺絲   中</t>
  </si>
  <si>
    <t>木螺絲   小</t>
  </si>
  <si>
    <t>六角縲絲</t>
  </si>
  <si>
    <t>修飾蓋  (白)</t>
  </si>
  <si>
    <t>O型吊衣桿(60公分)</t>
  </si>
  <si>
    <t>O型吊衣桿(90公分)</t>
  </si>
  <si>
    <t>O型吊衣桿(120公分)</t>
  </si>
  <si>
    <t>橢圓吊衣桿(60公分)</t>
  </si>
  <si>
    <t>橢圓吊衣桿(90公分)</t>
  </si>
  <si>
    <t>橢圓吊衣桿(120公分)</t>
  </si>
  <si>
    <t>吊衣桿中通</t>
  </si>
  <si>
    <t>目玉</t>
  </si>
  <si>
    <t>管塞</t>
  </si>
  <si>
    <t>圓柱拍拍手</t>
  </si>
  <si>
    <t>L片  鐵製</t>
  </si>
  <si>
    <t>L片  塑膠製</t>
  </si>
  <si>
    <t>活隔粒</t>
  </si>
  <si>
    <t>活隔粒(有膠圈)</t>
  </si>
  <si>
    <t>任意停</t>
  </si>
  <si>
    <t>側掀軌道</t>
  </si>
  <si>
    <t>雙臂吊衣架   短</t>
  </si>
  <si>
    <t>雙臂吊衣架   中</t>
  </si>
  <si>
    <t>雙臂吊衣架   長</t>
  </si>
  <si>
    <t>層板縲絲</t>
  </si>
  <si>
    <t>壁掛器</t>
  </si>
  <si>
    <t>川湖緩衝軌道 300</t>
  </si>
  <si>
    <t>川湖緩衝軌道 350</t>
  </si>
  <si>
    <t>川湖緩衝軌道 400</t>
  </si>
  <si>
    <t>川湖緩衝軌道 450</t>
  </si>
  <si>
    <t>川湖緩衝軌道 500</t>
  </si>
  <si>
    <t>川湖緩衝軌道 550</t>
  </si>
  <si>
    <t>川湖緩衝軌道 600</t>
  </si>
  <si>
    <t>三公分螺絲</t>
  </si>
  <si>
    <t>鉸鍊螺絲</t>
  </si>
  <si>
    <t>六分螺絲</t>
  </si>
  <si>
    <t>平掀桿</t>
  </si>
  <si>
    <t>∵本報價單有效期限以報價日期起15日內有效∵</t>
    <phoneticPr fontId="2" type="noConversion"/>
  </si>
  <si>
    <t xml:space="preserve">● 以上價格包含：櫃體桶身、門片、組裝、抽屜及台灣品牌五金。
● 人造石擡面款式未定。
● 本報價確認無誤並同意收取總金額70%(訂金)，收到訂金後開始製作，備料期為14個工作天。
● 進場組裝前收取總金額 20%，完工驗收後3日內請結清總金額10%(尾款)。
● 現場施作內容僅於報價單內之項目，現場施作非本報價單內項目，皆為追加項目，需另報價施作。
</t>
    <phoneticPr fontId="2" type="noConversion"/>
  </si>
  <si>
    <t>裝修戶負責人同意
施作簽名及聯絡電話：</t>
    <phoneticPr fontId="2" type="noConversion"/>
  </si>
  <si>
    <r>
      <rPr>
        <b/>
        <sz val="24"/>
        <color theme="1"/>
        <rFont val="新細明體"/>
        <family val="1"/>
        <charset val="136"/>
        <scheme val="minor"/>
      </rPr>
      <t>和旺木作系統櫃有限公司報價單</t>
    </r>
    <r>
      <rPr>
        <b/>
        <sz val="20"/>
        <color theme="1"/>
        <rFont val="新細明體"/>
        <family val="1"/>
        <charset val="136"/>
        <scheme val="minor"/>
      </rPr>
      <t xml:space="preserve"> </t>
    </r>
    <r>
      <rPr>
        <b/>
        <sz val="16"/>
        <color theme="1"/>
        <rFont val="新細明體"/>
        <family val="1"/>
        <charset val="136"/>
        <scheme val="minor"/>
      </rPr>
      <t xml:space="preserve">     </t>
    </r>
    <r>
      <rPr>
        <sz val="12"/>
        <color theme="1"/>
        <rFont val="新細明體"/>
        <family val="1"/>
        <charset val="136"/>
        <scheme val="minor"/>
      </rPr>
      <t xml:space="preserve"> </t>
    </r>
    <phoneticPr fontId="2" type="noConversion"/>
  </si>
  <si>
    <t>K37769C</t>
    <phoneticPr fontId="2" type="noConversion"/>
  </si>
  <si>
    <t>R5622C</t>
    <phoneticPr fontId="2" type="noConversion"/>
  </si>
  <si>
    <t>KM448C</t>
    <phoneticPr fontId="2" type="noConversion"/>
  </si>
  <si>
    <t>L0727C</t>
    <phoneticPr fontId="2" type="noConversion"/>
  </si>
  <si>
    <t>HL83352</t>
    <phoneticPr fontId="2" type="noConversion"/>
  </si>
  <si>
    <t>AD1187C</t>
    <phoneticPr fontId="2" type="noConversion"/>
  </si>
  <si>
    <t>SF9083C</t>
    <phoneticPr fontId="2" type="noConversion"/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</si>
  <si>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</si>
  <si>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</si>
  <si>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</si>
  <si>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</si>
  <si>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</si>
  <si>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</si>
  <si>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</si>
  <si>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</si>
  <si>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</si>
  <si>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</si>
  <si>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桶身</t>
  </si>
  <si>
    <t>內部</t>
  </si>
  <si>
    <t>外部</t>
  </si>
  <si>
    <t>抽屜</t>
  </si>
  <si>
    <t>抽箱</t>
  </si>
  <si>
    <t>內部五金</t>
  </si>
  <si>
    <t>外部五金</t>
  </si>
  <si>
    <t>抽屜五金</t>
  </si>
  <si>
    <t>其它五金</t>
  </si>
  <si>
    <t>衣廚五金</t>
  </si>
  <si>
    <t>頂板</t>
  </si>
  <si>
    <t>固隔</t>
  </si>
  <si>
    <t>踢腳板</t>
  </si>
  <si>
    <t>抽頭</t>
  </si>
  <si>
    <t>左側板</t>
  </si>
  <si>
    <t>吊衣桿</t>
  </si>
  <si>
    <t>底板</t>
  </si>
  <si>
    <t>活隔</t>
  </si>
  <si>
    <t>左門板</t>
  </si>
  <si>
    <t>左抽牆</t>
  </si>
  <si>
    <t>右側板</t>
  </si>
  <si>
    <t>吊   耳</t>
  </si>
  <si>
    <t>右門板</t>
  </si>
  <si>
    <t>右抽牆</t>
  </si>
  <si>
    <t>上前拉桿</t>
  </si>
  <si>
    <t>中立板</t>
  </si>
  <si>
    <t>前抽牆</t>
  </si>
  <si>
    <t>下前拉桿</t>
  </si>
  <si>
    <t>背板</t>
  </si>
  <si>
    <t>中立板(退)</t>
  </si>
  <si>
    <t>後抽牆</t>
  </si>
  <si>
    <t>上後拉桿</t>
  </si>
  <si>
    <t>背拉桿</t>
  </si>
  <si>
    <t>固隔(退)</t>
  </si>
  <si>
    <t>壁面層板</t>
  </si>
  <si>
    <t>抽底</t>
  </si>
  <si>
    <t>下後拉桿</t>
  </si>
  <si>
    <t>桌板</t>
  </si>
  <si>
    <t>左側落板</t>
  </si>
  <si>
    <t>台面</t>
  </si>
  <si>
    <t>假抽頭</t>
  </si>
  <si>
    <t>右側落板</t>
  </si>
  <si>
    <t>床板</t>
  </si>
  <si>
    <t>指縫擋板</t>
  </si>
  <si>
    <t>外蓋背板</t>
  </si>
  <si>
    <t>假門板</t>
  </si>
  <si>
    <t>上掀門板</t>
  </si>
  <si>
    <t>前側板</t>
  </si>
  <si>
    <t>封板</t>
  </si>
  <si>
    <t>後側板</t>
  </si>
  <si>
    <t>補板</t>
  </si>
  <si>
    <t>內左側板</t>
  </si>
  <si>
    <t>補角料</t>
  </si>
  <si>
    <t>內右側板</t>
  </si>
  <si>
    <t>外左側板</t>
  </si>
  <si>
    <t>外右側板</t>
  </si>
  <si>
    <t>層板L架（白烤）</t>
  </si>
  <si>
    <t>色號
板名</t>
  </si>
  <si>
    <t>板材
廠商_1</t>
  </si>
  <si>
    <t>發泡板</t>
  </si>
  <si>
    <t>Z1001</t>
  </si>
  <si>
    <t>凡爾賽橡木</t>
  </si>
  <si>
    <t>百順</t>
  </si>
  <si>
    <t>POLY</t>
  </si>
  <si>
    <t>BA0001</t>
  </si>
  <si>
    <t>純白</t>
  </si>
  <si>
    <t>李安</t>
  </si>
  <si>
    <t>臻木系列</t>
  </si>
  <si>
    <t>迎幸</t>
  </si>
  <si>
    <t>V404-0</t>
  </si>
  <si>
    <t>水洗灰橡</t>
  </si>
  <si>
    <t>水洗紅橡</t>
  </si>
  <si>
    <t>V320-4</t>
  </si>
  <si>
    <t>典藏胡桃</t>
  </si>
  <si>
    <t>V313-9</t>
  </si>
  <si>
    <t>黑木紋</t>
  </si>
  <si>
    <t>灰銀狐</t>
  </si>
  <si>
    <t>清水模</t>
  </si>
  <si>
    <t>肯柚</t>
  </si>
  <si>
    <t>紫羅蘭</t>
  </si>
  <si>
    <t>檜木</t>
  </si>
  <si>
    <t>紅粉佳人</t>
  </si>
  <si>
    <t>白橡</t>
  </si>
  <si>
    <t>V313-0</t>
  </si>
  <si>
    <t>白木紋</t>
  </si>
  <si>
    <t>V801-0</t>
  </si>
  <si>
    <t>結晶面板（白色）</t>
  </si>
  <si>
    <t>板橋木業</t>
  </si>
  <si>
    <t>A53</t>
  </si>
  <si>
    <t>埃及亞麻織</t>
  </si>
  <si>
    <t>科定</t>
  </si>
  <si>
    <t>P8706F</t>
  </si>
  <si>
    <t>栗灰珍珠紋</t>
  </si>
  <si>
    <t>P8709F</t>
  </si>
  <si>
    <t>墨黑珍珠紋</t>
  </si>
  <si>
    <t>P8705F</t>
  </si>
  <si>
    <t>卡其珍珠紋</t>
  </si>
  <si>
    <t>P8711</t>
  </si>
  <si>
    <t>奶茶</t>
  </si>
  <si>
    <t>P8702F</t>
  </si>
  <si>
    <t>雪白珍珠紋</t>
  </si>
  <si>
    <t>白雪</t>
  </si>
  <si>
    <t>P8040C</t>
  </si>
  <si>
    <t>砂面霧藍</t>
  </si>
  <si>
    <t>P8713</t>
  </si>
  <si>
    <t>砂面藍</t>
  </si>
  <si>
    <t>P8003C</t>
  </si>
  <si>
    <t>砂面駝黃</t>
  </si>
  <si>
    <t>P8714</t>
  </si>
  <si>
    <t>砂面金</t>
  </si>
  <si>
    <t>P8002C</t>
  </si>
  <si>
    <t>砂面雪白</t>
  </si>
  <si>
    <t>P8715</t>
  </si>
  <si>
    <t>砂面白</t>
  </si>
  <si>
    <t>P8001C</t>
  </si>
  <si>
    <t>砂面淺灰</t>
  </si>
  <si>
    <t>P8021C</t>
  </si>
  <si>
    <t>砂面暖灰</t>
  </si>
  <si>
    <t>P8030C</t>
  </si>
  <si>
    <t>砂面灰綠</t>
  </si>
  <si>
    <t>P8208C</t>
  </si>
  <si>
    <t>砂面銅灰</t>
  </si>
  <si>
    <t>P8808H</t>
  </si>
  <si>
    <t>栗咖皮革紋</t>
  </si>
  <si>
    <t>P8720</t>
  </si>
  <si>
    <t>栗咖皮革</t>
  </si>
  <si>
    <t>P8011C</t>
  </si>
  <si>
    <t>砂面灰白</t>
  </si>
  <si>
    <t>砂面墨黑</t>
  </si>
  <si>
    <t>P8218C</t>
  </si>
  <si>
    <t>砂面鐵灰</t>
  </si>
  <si>
    <t>P8723</t>
  </si>
  <si>
    <t>P9005K</t>
  </si>
  <si>
    <t>卡其泥作紋</t>
  </si>
  <si>
    <t>P8730</t>
  </si>
  <si>
    <t>卡其泥紋</t>
  </si>
  <si>
    <t>P9105M</t>
  </si>
  <si>
    <t>卡其直布紋</t>
  </si>
  <si>
    <t>P9207N</t>
  </si>
  <si>
    <t>秋香斜布紋</t>
  </si>
  <si>
    <t>P7002L</t>
  </si>
  <si>
    <t>銀狐石</t>
  </si>
  <si>
    <t>P8740</t>
  </si>
  <si>
    <t>P7154L</t>
  </si>
  <si>
    <t>米白麻布紋</t>
  </si>
  <si>
    <t>P7205L</t>
  </si>
  <si>
    <t>卡其牛皮紙</t>
  </si>
  <si>
    <t>P7012E</t>
  </si>
  <si>
    <t>白石紋</t>
  </si>
  <si>
    <t>P7052L</t>
  </si>
  <si>
    <t>灰白清水模</t>
  </si>
  <si>
    <t>P7051L</t>
  </si>
  <si>
    <t>暖灰清水模</t>
  </si>
  <si>
    <t>P7013E</t>
  </si>
  <si>
    <t>木紋石</t>
  </si>
  <si>
    <t>P9405S</t>
  </si>
  <si>
    <t>卡其點陣紋</t>
  </si>
  <si>
    <t>P9471S</t>
  </si>
  <si>
    <t>銀白點陣紋</t>
  </si>
  <si>
    <t>P9478S</t>
  </si>
  <si>
    <t>銅灰點陣紋</t>
  </si>
  <si>
    <t>P9378P</t>
  </si>
  <si>
    <t>鐵灰圓波紋</t>
  </si>
  <si>
    <t>P7107L</t>
  </si>
  <si>
    <t>鏽斑秋香</t>
  </si>
  <si>
    <t>鏽斑栗咖</t>
  </si>
  <si>
    <t>P8905J</t>
  </si>
  <si>
    <t>卡其荔枝紋</t>
  </si>
  <si>
    <t>P8511D</t>
  </si>
  <si>
    <t>膚感銀白</t>
  </si>
  <si>
    <t>P8520D</t>
  </si>
  <si>
    <t>膚感玻瑰金</t>
  </si>
  <si>
    <t>膚感鈦白</t>
  </si>
  <si>
    <t>膚感銀灰</t>
  </si>
  <si>
    <t>膚感香檳</t>
  </si>
  <si>
    <t>P8508D</t>
  </si>
  <si>
    <t>膚感鈦灰</t>
  </si>
  <si>
    <t>鈦灰</t>
  </si>
  <si>
    <t>P8320D</t>
  </si>
  <si>
    <t>膚感玻瑰</t>
  </si>
  <si>
    <t>P8012</t>
  </si>
  <si>
    <t>玻瑰</t>
  </si>
  <si>
    <t>P8302D</t>
  </si>
  <si>
    <t>膚感雪白</t>
  </si>
  <si>
    <t>P8013</t>
  </si>
  <si>
    <t>雪白</t>
  </si>
  <si>
    <t>膚感米白</t>
  </si>
  <si>
    <t>膚感卡其</t>
  </si>
  <si>
    <t>膚感象灰</t>
  </si>
  <si>
    <t>膚感秋香</t>
  </si>
  <si>
    <t>膚感栗咖</t>
  </si>
  <si>
    <t>膚感墨黑</t>
  </si>
  <si>
    <t>P8330D</t>
  </si>
  <si>
    <t>膚感灰綠</t>
  </si>
  <si>
    <t>P8326D</t>
  </si>
  <si>
    <t>膚感黃褐</t>
  </si>
  <si>
    <t>P8318D</t>
  </si>
  <si>
    <t>膚感鐵灰</t>
  </si>
  <si>
    <t>膚感米金</t>
  </si>
  <si>
    <t>P7009D</t>
  </si>
  <si>
    <t>膚感黑雲石</t>
  </si>
  <si>
    <t>P7320L</t>
  </si>
  <si>
    <t>玻瑰金髮絲紋</t>
  </si>
  <si>
    <t>P7320</t>
  </si>
  <si>
    <t>P7306L</t>
  </si>
  <si>
    <t>黃銅髮絲紋</t>
  </si>
  <si>
    <t>P160FA</t>
  </si>
  <si>
    <t>尤加利</t>
  </si>
  <si>
    <t>ebi</t>
  </si>
  <si>
    <t>三環</t>
  </si>
  <si>
    <t>Q1</t>
  </si>
  <si>
    <t>白身</t>
  </si>
  <si>
    <t>AA</t>
  </si>
  <si>
    <t>AP</t>
  </si>
  <si>
    <t>PP</t>
  </si>
  <si>
    <t>打型</t>
  </si>
  <si>
    <t>類別</t>
    <phoneticPr fontId="2" type="noConversion"/>
  </si>
  <si>
    <t>抽屜拉桿</t>
  </si>
  <si>
    <t>抽盤</t>
  </si>
  <si>
    <t>檯面輔助支撐架</t>
  </si>
  <si>
    <t>下掀門板</t>
  </si>
  <si>
    <t>Column11</t>
  </si>
  <si>
    <t>Column12</t>
  </si>
  <si>
    <t>上支桿</t>
  </si>
  <si>
    <t>30公分三節式緩衝滑軌</t>
  </si>
  <si>
    <t>抽盤抽頭</t>
  </si>
  <si>
    <t>下支桿</t>
  </si>
  <si>
    <t>35公分三節式緩衝滑軌</t>
  </si>
  <si>
    <t>左右抽盤骨料（對切）</t>
  </si>
  <si>
    <t>踢腳骨料</t>
  </si>
  <si>
    <t>40公分三節式緩衝滑軌</t>
  </si>
  <si>
    <t>前後抽盤骨料（對切）</t>
  </si>
  <si>
    <t>45公分三節式緩衝滑軌</t>
  </si>
  <si>
    <t>50公分三節式緩衝滑軌</t>
  </si>
  <si>
    <t>55公分三節式緩衝滑軌</t>
  </si>
  <si>
    <t>活固隔</t>
  </si>
  <si>
    <t>60公分三節式緩衝滑軌</t>
  </si>
  <si>
    <t>天地蓋頂板</t>
  </si>
  <si>
    <t>入柱背板</t>
  </si>
  <si>
    <t>天地蓋底板</t>
  </si>
  <si>
    <t>天地蓋左側板</t>
  </si>
  <si>
    <t>入柱抽底</t>
  </si>
  <si>
    <t>天地蓋右側板</t>
  </si>
  <si>
    <t>外蓋抽底</t>
  </si>
  <si>
    <t>45公分彈壓式緩衝滑軌</t>
  </si>
  <si>
    <t>50公分彈壓式緩衝滑軌</t>
  </si>
  <si>
    <t>55公分彈壓式緩衝滑軌</t>
  </si>
  <si>
    <t>V320-5</t>
  </si>
  <si>
    <t>水染胡桃</t>
  </si>
  <si>
    <t>吊衣桿(不鏽鋼)</t>
  </si>
  <si>
    <t>吊   耳(不鏽鋼)</t>
  </si>
  <si>
    <t>內頂板</t>
  </si>
  <si>
    <t>內左側落板</t>
  </si>
  <si>
    <t>內右側落板</t>
  </si>
  <si>
    <t>入柱底板</t>
  </si>
  <si>
    <t>外蓋底板</t>
  </si>
  <si>
    <t>訂貨日期：</t>
    <phoneticPr fontId="2" type="noConversion"/>
  </si>
  <si>
    <t>交貨日期：</t>
    <phoneticPr fontId="2" type="noConversion"/>
  </si>
  <si>
    <t>送貨地址：</t>
    <phoneticPr fontId="2" type="noConversion"/>
  </si>
  <si>
    <t>25公分三節式緩衝滑軌</t>
  </si>
  <si>
    <t>平行鉸鏈(-90°)</t>
  </si>
  <si>
    <t>內底板</t>
  </si>
  <si>
    <t>30公分彈壓式緩衝滑軌</t>
  </si>
  <si>
    <t>35公分彈壓式緩衝滑軌</t>
  </si>
  <si>
    <t>40公分彈壓式緩衝滑軌</t>
  </si>
  <si>
    <t>入柱抽頭</t>
  </si>
  <si>
    <t>天地蓋左側落板</t>
  </si>
  <si>
    <t>天地蓋右側落板</t>
  </si>
  <si>
    <t>AA0A000</t>
    <phoneticPr fontId="2" type="noConversion"/>
  </si>
  <si>
    <t>AA0B001</t>
    <phoneticPr fontId="2" type="noConversion"/>
  </si>
  <si>
    <t>AA0B002</t>
    <phoneticPr fontId="2" type="noConversion"/>
  </si>
  <si>
    <t>AA0B003</t>
    <phoneticPr fontId="2" type="noConversion"/>
  </si>
  <si>
    <t>AA0B004</t>
    <phoneticPr fontId="2" type="noConversion"/>
  </si>
  <si>
    <t>AA0C011</t>
    <phoneticPr fontId="2" type="noConversion"/>
  </si>
  <si>
    <t>AA0D001</t>
    <phoneticPr fontId="2" type="noConversion"/>
  </si>
  <si>
    <t>AA0D002</t>
    <phoneticPr fontId="2" type="noConversion"/>
  </si>
  <si>
    <t>AA0D003</t>
    <phoneticPr fontId="2" type="noConversion"/>
  </si>
  <si>
    <t>BA0002</t>
    <phoneticPr fontId="2" type="noConversion"/>
  </si>
  <si>
    <t>BA0003</t>
    <phoneticPr fontId="2" type="noConversion"/>
  </si>
  <si>
    <t>BA0004</t>
    <phoneticPr fontId="2" type="noConversion"/>
  </si>
  <si>
    <t>BA0005</t>
    <phoneticPr fontId="2" type="noConversion"/>
  </si>
  <si>
    <t>BA0006</t>
  </si>
  <si>
    <t>BA0007</t>
  </si>
  <si>
    <t>BA0008</t>
  </si>
  <si>
    <t>BA0009</t>
  </si>
  <si>
    <t>BA0010</t>
  </si>
  <si>
    <t>BA0011</t>
  </si>
  <si>
    <t>BA0012</t>
  </si>
  <si>
    <t>BA0013</t>
  </si>
  <si>
    <t>BA0014</t>
  </si>
  <si>
    <t>BA0015</t>
  </si>
  <si>
    <t>BA0016</t>
  </si>
  <si>
    <t>BA0017</t>
  </si>
  <si>
    <t>BA0018</t>
  </si>
  <si>
    <t>BA0019</t>
  </si>
  <si>
    <t>BA0020</t>
  </si>
  <si>
    <t>BA0021</t>
  </si>
  <si>
    <t>BA0022</t>
  </si>
  <si>
    <t>BB0001</t>
    <phoneticPr fontId="2" type="noConversion"/>
  </si>
  <si>
    <t>BB0002</t>
  </si>
  <si>
    <t>狀態</t>
    <phoneticPr fontId="2" type="noConversion"/>
  </si>
  <si>
    <t>新增</t>
    <phoneticPr fontId="2" type="noConversion"/>
  </si>
  <si>
    <t>補料</t>
    <phoneticPr fontId="2" type="noConversion"/>
  </si>
  <si>
    <t>追加</t>
    <phoneticPr fontId="2" type="noConversion"/>
  </si>
  <si>
    <t>B</t>
    <phoneticPr fontId="2" type="noConversion"/>
  </si>
  <si>
    <t>訂單</t>
    <phoneticPr fontId="2" type="noConversion"/>
  </si>
  <si>
    <t>狀態代碼</t>
    <phoneticPr fontId="2" type="noConversion"/>
  </si>
  <si>
    <t>批次：</t>
    <phoneticPr fontId="2" type="noConversion"/>
  </si>
  <si>
    <t>流水號：</t>
    <phoneticPr fontId="2" type="noConversion"/>
  </si>
  <si>
    <t>批次</t>
    <phoneticPr fontId="2" type="noConversion"/>
  </si>
  <si>
    <t>鋸齒胡桃</t>
  </si>
  <si>
    <t>杉耐</t>
  </si>
  <si>
    <t>SD-01</t>
  </si>
  <si>
    <t>鋼刷粉紅美耐皿</t>
  </si>
  <si>
    <t>SD-02</t>
  </si>
  <si>
    <t>鋼刷肯柚美耐皿</t>
  </si>
  <si>
    <t>SD-03</t>
  </si>
  <si>
    <t>鋼刷灰榆美耐皿</t>
  </si>
  <si>
    <t>SD-04</t>
  </si>
  <si>
    <t>鋼刷胡桃美耐皿</t>
  </si>
  <si>
    <t>SD-05</t>
  </si>
  <si>
    <t>鋼刷栓木美耐皿</t>
  </si>
  <si>
    <t>SD-06</t>
  </si>
  <si>
    <t>鋼刷白天使美耐皿</t>
  </si>
  <si>
    <t>SD-07</t>
  </si>
  <si>
    <t>英倫布紋美耐皿</t>
  </si>
  <si>
    <t>SD-08</t>
  </si>
  <si>
    <t>清水模美耐皿</t>
  </si>
  <si>
    <t>SD-09</t>
  </si>
  <si>
    <t>鋼刷檜木美耐皿</t>
  </si>
  <si>
    <t>SD-10</t>
  </si>
  <si>
    <t>鋼刷秋雨美耐皿</t>
  </si>
  <si>
    <t>SD-11</t>
  </si>
  <si>
    <t>鋼刷橡木美耐皿</t>
  </si>
  <si>
    <t>SD-12</t>
  </si>
  <si>
    <t>鋼刷灰公主美耐皿</t>
  </si>
  <si>
    <t>SA-01</t>
  </si>
  <si>
    <t>白梣美耐板</t>
  </si>
  <si>
    <t>SA-02</t>
  </si>
  <si>
    <t>白橡美耐板</t>
  </si>
  <si>
    <t>SA-03</t>
  </si>
  <si>
    <t>洗白松美耐板</t>
  </si>
  <si>
    <t>SA-04</t>
  </si>
  <si>
    <t>北美原橡美耐板</t>
  </si>
  <si>
    <t>SA-05</t>
  </si>
  <si>
    <t>凡爾賽美耐板</t>
  </si>
  <si>
    <t>SA-06</t>
  </si>
  <si>
    <t>胡桃美耐板</t>
  </si>
  <si>
    <t>SA-07</t>
  </si>
  <si>
    <t>雪杉美耐板</t>
  </si>
  <si>
    <t>SA-08</t>
  </si>
  <si>
    <t>班馬美耐板</t>
  </si>
  <si>
    <t>SA-09</t>
  </si>
  <si>
    <t>紫羅蘭美耐板</t>
  </si>
  <si>
    <t>SA-10</t>
  </si>
  <si>
    <t>慕尼黑美耐板</t>
  </si>
  <si>
    <t>SA-11</t>
  </si>
  <si>
    <t>皮紋黑美耐板</t>
  </si>
  <si>
    <t>SA-12</t>
  </si>
  <si>
    <t>皮紋白美耐板</t>
  </si>
  <si>
    <t>SC-01</t>
  </si>
  <si>
    <t>平白波麗</t>
  </si>
  <si>
    <t>SC-02</t>
  </si>
  <si>
    <t>皮白波麗</t>
  </si>
  <si>
    <t>SC-03</t>
  </si>
  <si>
    <t>白橡波麗</t>
  </si>
  <si>
    <t>SC-04</t>
  </si>
  <si>
    <t>原橡波麗</t>
  </si>
  <si>
    <t>SC-05</t>
  </si>
  <si>
    <t>白銀狐竹碳板</t>
  </si>
  <si>
    <t>SC-06</t>
  </si>
  <si>
    <t>冰河灰竹碳板</t>
  </si>
  <si>
    <t>抽盤_不見軌道</t>
  </si>
  <si>
    <t>床架_臥塌</t>
  </si>
  <si>
    <t>指縫擋板(對切)</t>
  </si>
  <si>
    <t>通風片(鋁合金)</t>
  </si>
  <si>
    <t>上前平肢</t>
  </si>
  <si>
    <t>拉籃門板</t>
  </si>
  <si>
    <t>上後平肢</t>
  </si>
  <si>
    <t>上前立肢</t>
  </si>
  <si>
    <t>上後立肢</t>
  </si>
  <si>
    <t>下前立肢</t>
  </si>
  <si>
    <t>上蓋板</t>
  </si>
  <si>
    <t>下後立肢</t>
  </si>
  <si>
    <t>內補板</t>
  </si>
  <si>
    <t>內補板(對切)</t>
  </si>
  <si>
    <t>燈擋板</t>
  </si>
  <si>
    <t>燈擋板(對切)</t>
  </si>
  <si>
    <t>20公分瓶罐側拉架(座式）</t>
  </si>
  <si>
    <t xml:space="preserve">A  </t>
  </si>
  <si>
    <t xml:space="preserve">P  </t>
  </si>
  <si>
    <t>層板</t>
  </si>
  <si>
    <t>下前平肢</t>
  </si>
  <si>
    <t>下後平肢</t>
  </si>
  <si>
    <t xml:space="preserve">  A</t>
  </si>
  <si>
    <t>P8404</t>
  </si>
  <si>
    <t>膚感杏灰</t>
  </si>
  <si>
    <t>V3142</t>
  </si>
  <si>
    <t>黑桃</t>
  </si>
  <si>
    <t>V3141</t>
  </si>
  <si>
    <t>胡桃</t>
  </si>
  <si>
    <t>毛刷條（短）</t>
  </si>
  <si>
    <t>上封板</t>
  </si>
  <si>
    <t>後封板</t>
  </si>
  <si>
    <t>外蓋封板</t>
  </si>
  <si>
    <t>入柱封板</t>
  </si>
  <si>
    <t>橫撐</t>
  </si>
  <si>
    <t>白鐵輪</t>
  </si>
  <si>
    <t>鋁飾條</t>
  </si>
  <si>
    <t>毛刷條（長）</t>
  </si>
  <si>
    <t>外包</t>
    <phoneticPr fontId="2" type="noConversion"/>
  </si>
  <si>
    <t>外加工</t>
    <phoneticPr fontId="2" type="noConversion"/>
  </si>
  <si>
    <t>深22mm肚臍鎖(門片用)</t>
  </si>
  <si>
    <t>深36mm肚臍鎖(抽頭用)</t>
  </si>
  <si>
    <t>油煙機</t>
  </si>
  <si>
    <t>檯面爐</t>
  </si>
  <si>
    <t>烘碗機</t>
  </si>
  <si>
    <t>水槽</t>
  </si>
  <si>
    <t>翰可</t>
  </si>
  <si>
    <t>N-5289</t>
  </si>
  <si>
    <t>雪印木紋</t>
  </si>
  <si>
    <t>N-5904</t>
  </si>
  <si>
    <t>深白木紋</t>
  </si>
  <si>
    <t>修改</t>
    <phoneticPr fontId="2" type="noConversion"/>
  </si>
  <si>
    <t>重出</t>
    <phoneticPr fontId="2" type="noConversion"/>
  </si>
  <si>
    <t>F</t>
    <phoneticPr fontId="2" type="noConversion"/>
  </si>
  <si>
    <t>R</t>
    <phoneticPr fontId="2" type="noConversion"/>
  </si>
  <si>
    <t>N</t>
    <phoneticPr fontId="2" type="noConversion"/>
  </si>
  <si>
    <t>O</t>
    <phoneticPr fontId="2" type="noConversion"/>
  </si>
  <si>
    <t>W</t>
    <phoneticPr fontId="2" type="noConversion"/>
  </si>
  <si>
    <t>案名</t>
    <phoneticPr fontId="2" type="noConversion"/>
  </si>
  <si>
    <t>設備五金零件單</t>
    <phoneticPr fontId="2" type="noConversion"/>
  </si>
  <si>
    <t>製單日期：</t>
    <phoneticPr fontId="2" type="noConversion"/>
  </si>
  <si>
    <t>名          稱</t>
    <phoneticPr fontId="2" type="noConversion"/>
  </si>
  <si>
    <t>規格/型號</t>
    <phoneticPr fontId="2" type="noConversion"/>
  </si>
  <si>
    <t xml:space="preserve"> </t>
    <phoneticPr fontId="2" type="noConversion"/>
  </si>
  <si>
    <t>北美原橡</t>
  </si>
  <si>
    <t>CL-2901</t>
  </si>
  <si>
    <t>CL-2902</t>
  </si>
  <si>
    <t>象牙白</t>
  </si>
  <si>
    <t>CL-2905</t>
  </si>
  <si>
    <t>正黑</t>
  </si>
  <si>
    <t>CL-2907</t>
  </si>
  <si>
    <t>曉灰色</t>
  </si>
  <si>
    <t>上軌道板</t>
  </si>
  <si>
    <t>下軌道板</t>
  </si>
  <si>
    <t>左軌道板</t>
  </si>
  <si>
    <t>右軌道板</t>
  </si>
  <si>
    <t>上軌(A339鋁擠)</t>
  </si>
  <si>
    <t>雙下軌(平輪77鋁擠)</t>
  </si>
  <si>
    <t>雙培林上輪</t>
  </si>
  <si>
    <t>上軌(ㄇ型)</t>
  </si>
  <si>
    <t>下軌(V型)</t>
  </si>
  <si>
    <t>上輪(塑膠)</t>
  </si>
  <si>
    <t>下V輪(塑膠)</t>
  </si>
  <si>
    <t>名稱</t>
    <phoneticPr fontId="2" type="noConversion"/>
  </si>
  <si>
    <t>L8303</t>
  </si>
  <si>
    <t>膚感米黃</t>
  </si>
  <si>
    <t>L177P</t>
  </si>
  <si>
    <t>白鐵刀木</t>
  </si>
  <si>
    <t>P176A</t>
  </si>
  <si>
    <t>白榆木</t>
  </si>
  <si>
    <t>P193C</t>
  </si>
  <si>
    <t>瑞士檀木</t>
  </si>
  <si>
    <t>P137R</t>
  </si>
  <si>
    <t>杷檀木</t>
  </si>
  <si>
    <t>P160F</t>
  </si>
  <si>
    <t>祥俐</t>
  </si>
  <si>
    <t>科技-03</t>
  </si>
  <si>
    <t>黃金榆木</t>
  </si>
  <si>
    <t>科技-04</t>
  </si>
  <si>
    <t>蜜糖榆木</t>
  </si>
  <si>
    <t>科技-09</t>
  </si>
  <si>
    <t>洗白櫸木</t>
  </si>
  <si>
    <t>科技-10</t>
  </si>
  <si>
    <t>輕和楓木</t>
  </si>
  <si>
    <t>科技-13</t>
  </si>
  <si>
    <t>蜜色櫻桃木</t>
  </si>
  <si>
    <t>科技-14</t>
  </si>
  <si>
    <t>老梣木</t>
  </si>
  <si>
    <t>20公分三節式滑軌</t>
  </si>
  <si>
    <t>固隔器(金屬)含螺絲</t>
  </si>
  <si>
    <t>電箱門片</t>
  </si>
  <si>
    <t>流水號</t>
    <phoneticPr fontId="2" type="noConversion"/>
  </si>
  <si>
    <t>開板確認</t>
    <phoneticPr fontId="2" type="noConversion"/>
  </si>
  <si>
    <t>包裝確認</t>
    <phoneticPr fontId="2" type="noConversion"/>
  </si>
  <si>
    <t>開板掃描</t>
    <phoneticPr fontId="2" type="noConversion"/>
  </si>
  <si>
    <t>包裝掃描</t>
    <phoneticPr fontId="2" type="noConversion"/>
  </si>
  <si>
    <t>調整腳(10-12cm)</t>
  </si>
  <si>
    <t>調整腳(8-10cm)</t>
  </si>
  <si>
    <t>開板掃描整理</t>
    <phoneticPr fontId="2" type="noConversion"/>
  </si>
  <si>
    <t>包裝掃描整理</t>
    <phoneticPr fontId="2" type="noConversion"/>
  </si>
  <si>
    <t>L181A(發泡板)</t>
  </si>
  <si>
    <t>胡桃木</t>
  </si>
  <si>
    <t>L181A(塑合板)</t>
  </si>
  <si>
    <t>P137C</t>
  </si>
  <si>
    <t>批批杷檀木</t>
  </si>
  <si>
    <t>科技-02</t>
  </si>
  <si>
    <t>象牙榆木(發泡板)</t>
  </si>
  <si>
    <t>平掀門板</t>
  </si>
  <si>
    <t>下封板</t>
  </si>
  <si>
    <t>上掀桿</t>
  </si>
  <si>
    <t>V3143</t>
  </si>
  <si>
    <t>摩卡橡木</t>
  </si>
  <si>
    <t>L7320</t>
  </si>
  <si>
    <t>玫瑰金髮絲紋</t>
  </si>
  <si>
    <t>木螺絲   小(1.5cm)</t>
  </si>
  <si>
    <t>木螺絲   中(3cm)</t>
  </si>
  <si>
    <t>水龍頭</t>
  </si>
  <si>
    <t>格柵</t>
  </si>
  <si>
    <t>北大</t>
  </si>
  <si>
    <t>L71</t>
  </si>
  <si>
    <t>麻織布紋</t>
  </si>
  <si>
    <t>L72</t>
  </si>
  <si>
    <t>秋香布紋</t>
  </si>
  <si>
    <t>底板(退)</t>
  </si>
  <si>
    <t>格子抽(直)</t>
  </si>
  <si>
    <t>格子抽(橫)</t>
  </si>
  <si>
    <t>鋁抽(小抽84)</t>
  </si>
  <si>
    <t>鋁抽(薄高抽116)</t>
  </si>
  <si>
    <t>鋁抽(薄高高抽167)</t>
  </si>
  <si>
    <t>DC</t>
  </si>
  <si>
    <t>雙色</t>
  </si>
  <si>
    <t>百益</t>
  </si>
  <si>
    <t>K101</t>
  </si>
  <si>
    <t>珍珠白發泡板</t>
  </si>
  <si>
    <t>莫蘭迪奶茶</t>
  </si>
  <si>
    <t>V404-3</t>
  </si>
  <si>
    <t>P8303</t>
  </si>
  <si>
    <t>P8305</t>
  </si>
  <si>
    <t>P8409</t>
  </si>
  <si>
    <t>膚感米灰</t>
  </si>
  <si>
    <t>P181B</t>
  </si>
  <si>
    <t>P197CA</t>
  </si>
  <si>
    <t>栓木鋼刷</t>
  </si>
  <si>
    <t>CL-1350</t>
  </si>
  <si>
    <t>白色浮雕</t>
  </si>
  <si>
    <t>CL-1522</t>
  </si>
  <si>
    <t>浮雕坎伯榆木</t>
  </si>
  <si>
    <t>森川</t>
  </si>
  <si>
    <t>LHPP032</t>
  </si>
  <si>
    <t>煤竹染梣</t>
  </si>
  <si>
    <t>LHPP035</t>
  </si>
  <si>
    <t>春茶染橡</t>
  </si>
  <si>
    <t>LHPP306</t>
  </si>
  <si>
    <t>白牙皮紋</t>
  </si>
  <si>
    <t>富美家</t>
  </si>
  <si>
    <t>丹寧藍</t>
  </si>
  <si>
    <t>8841D8</t>
  </si>
  <si>
    <t>白梣木</t>
  </si>
  <si>
    <t>0929NM</t>
  </si>
  <si>
    <t>象灰</t>
  </si>
  <si>
    <t>前封板</t>
  </si>
  <si>
    <t>左封板</t>
  </si>
  <si>
    <t>右封板</t>
  </si>
  <si>
    <t>直立板</t>
  </si>
  <si>
    <t>高身櫃拉籃</t>
  </si>
  <si>
    <t>P187Q</t>
  </si>
  <si>
    <t>白橡木</t>
  </si>
  <si>
    <t>L16</t>
  </si>
  <si>
    <t>加拿大胡桃木</t>
  </si>
  <si>
    <t>L61</t>
  </si>
  <si>
    <t>白雲朵石</t>
  </si>
  <si>
    <t>粉薔薇</t>
  </si>
  <si>
    <t>左圓角側板</t>
  </si>
  <si>
    <t>右圓角側板</t>
  </si>
  <si>
    <t>踏板</t>
  </si>
  <si>
    <t>外購</t>
    <phoneticPr fontId="2" type="noConversion"/>
  </si>
  <si>
    <t>六角縲絲7cm</t>
    <phoneticPr fontId="2" type="noConversion"/>
  </si>
  <si>
    <t xml:space="preserve">大頭螺絲 </t>
    <phoneticPr fontId="2" type="noConversion"/>
  </si>
  <si>
    <t>固隔孔</t>
    <phoneticPr fontId="2" type="noConversion"/>
  </si>
  <si>
    <t>鉸鍊孔</t>
    <phoneticPr fontId="2" type="noConversion"/>
  </si>
  <si>
    <t>Z把手</t>
    <phoneticPr fontId="2" type="noConversion"/>
  </si>
  <si>
    <t>斜把手</t>
    <phoneticPr fontId="2" type="noConversion"/>
  </si>
  <si>
    <t>色號</t>
  </si>
  <si>
    <t>信嘉誠</t>
    <phoneticPr fontId="2" type="noConversion"/>
  </si>
  <si>
    <t>M61</t>
    <phoneticPr fontId="2" type="noConversion"/>
  </si>
  <si>
    <t>M62</t>
  </si>
  <si>
    <t>M63</t>
  </si>
  <si>
    <t>M65</t>
  </si>
  <si>
    <t>M66</t>
  </si>
  <si>
    <t>M67</t>
  </si>
  <si>
    <t>M68</t>
  </si>
  <si>
    <t>M69</t>
  </si>
  <si>
    <t>M71</t>
  </si>
  <si>
    <t>M72</t>
  </si>
  <si>
    <t>M73</t>
  </si>
  <si>
    <t>M75</t>
  </si>
  <si>
    <t>M76</t>
  </si>
  <si>
    <t>M77</t>
  </si>
  <si>
    <t>M78</t>
  </si>
  <si>
    <t>染白鋼刷白栓</t>
    <phoneticPr fontId="2" type="noConversion"/>
  </si>
  <si>
    <t>雪梨鋸齒梧桐</t>
    <phoneticPr fontId="2" type="noConversion"/>
  </si>
  <si>
    <t>京都鋸齒梧桐</t>
    <phoneticPr fontId="2" type="noConversion"/>
  </si>
  <si>
    <t>北海道鋸齒梧桐</t>
    <phoneticPr fontId="2" type="noConversion"/>
  </si>
  <si>
    <t>瑞士鋸齒胡桃木</t>
    <phoneticPr fontId="2" type="noConversion"/>
  </si>
  <si>
    <t>義大利天然栓木</t>
    <phoneticPr fontId="2" type="noConversion"/>
  </si>
  <si>
    <t>噴砂緬甸柚木</t>
    <phoneticPr fontId="2" type="noConversion"/>
  </si>
  <si>
    <t>噴砂泰國柚木</t>
    <phoneticPr fontId="2" type="noConversion"/>
  </si>
  <si>
    <t>法國天然栓木</t>
    <phoneticPr fontId="2" type="noConversion"/>
  </si>
  <si>
    <t>加拿大天然楓木</t>
    <phoneticPr fontId="2" type="noConversion"/>
  </si>
  <si>
    <t>檀香山美檜</t>
    <phoneticPr fontId="2" type="noConversion"/>
  </si>
  <si>
    <t>噴砂安地斯靚木</t>
    <phoneticPr fontId="2" type="noConversion"/>
  </si>
  <si>
    <t>瑞典楓華木</t>
    <phoneticPr fontId="2" type="noConversion"/>
  </si>
  <si>
    <t>威尼斯楓華木</t>
    <phoneticPr fontId="2" type="noConversion"/>
  </si>
  <si>
    <t>M79</t>
  </si>
  <si>
    <t>噴砂藝染橡木</t>
    <phoneticPr fontId="2" type="noConversion"/>
  </si>
  <si>
    <t>噴砂馬利鐵刀木</t>
    <phoneticPr fontId="2" type="noConversion"/>
  </si>
  <si>
    <t>M81</t>
    <phoneticPr fontId="2" type="noConversion"/>
  </si>
  <si>
    <t>M82</t>
  </si>
  <si>
    <t>M83</t>
  </si>
  <si>
    <t>M85</t>
  </si>
  <si>
    <t>M86</t>
  </si>
  <si>
    <t>M88</t>
  </si>
  <si>
    <t>M89</t>
  </si>
  <si>
    <t>義大利柚檀</t>
    <phoneticPr fontId="2" type="noConversion"/>
  </si>
  <si>
    <t>瑞士古典檀木</t>
    <phoneticPr fontId="2" type="noConversion"/>
  </si>
  <si>
    <t>北歐核桃木</t>
    <phoneticPr fontId="2" type="noConversion"/>
  </si>
  <si>
    <t>噴砂染色柯特</t>
    <phoneticPr fontId="2" type="noConversion"/>
  </si>
  <si>
    <t>挪威風雅木</t>
    <phoneticPr fontId="2" type="noConversion"/>
  </si>
  <si>
    <t>北歐巴檀木</t>
    <phoneticPr fontId="2" type="noConversion"/>
  </si>
  <si>
    <t>新幾內亞紫檀</t>
    <phoneticPr fontId="2" type="noConversion"/>
  </si>
  <si>
    <t>K8</t>
    <phoneticPr fontId="2" type="noConversion"/>
  </si>
  <si>
    <t>K9</t>
  </si>
  <si>
    <t>K13</t>
  </si>
  <si>
    <t>K19</t>
  </si>
  <si>
    <t>K20</t>
  </si>
  <si>
    <t>K21</t>
  </si>
  <si>
    <t>K22</t>
  </si>
  <si>
    <t>K12</t>
    <phoneticPr fontId="2" type="noConversion"/>
  </si>
  <si>
    <t>K23</t>
  </si>
  <si>
    <t>K18</t>
    <phoneticPr fontId="2" type="noConversion"/>
  </si>
  <si>
    <t>K25</t>
  </si>
  <si>
    <t>K26</t>
  </si>
  <si>
    <t>K27</t>
  </si>
  <si>
    <t>K28</t>
  </si>
  <si>
    <t>K29</t>
  </si>
  <si>
    <t>天然胡桃</t>
    <phoneticPr fontId="2" type="noConversion"/>
  </si>
  <si>
    <t>天然楓木</t>
    <phoneticPr fontId="2" type="noConversion"/>
  </si>
  <si>
    <t>秋香染白</t>
    <phoneticPr fontId="2" type="noConversion"/>
  </si>
  <si>
    <t>鋼刷白梣</t>
    <phoneticPr fontId="2" type="noConversion"/>
  </si>
  <si>
    <t>黃金櫻桃</t>
    <phoneticPr fontId="2" type="noConversion"/>
  </si>
  <si>
    <t>鑽石白</t>
    <phoneticPr fontId="2" type="noConversion"/>
  </si>
  <si>
    <t>鋼刷典雅大甘木</t>
    <phoneticPr fontId="2" type="noConversion"/>
  </si>
  <si>
    <t>鋼刷千年黑玉檀</t>
    <phoneticPr fontId="2" type="noConversion"/>
  </si>
  <si>
    <t>鋼刷時尚淺胡桃</t>
    <phoneticPr fontId="2" type="noConversion"/>
  </si>
  <si>
    <t>鋼刷俄羅斯赤松</t>
    <phoneticPr fontId="2" type="noConversion"/>
  </si>
  <si>
    <t>鋼刷京都白栓</t>
    <phoneticPr fontId="2" type="noConversion"/>
  </si>
  <si>
    <t>臻賓梧桐木</t>
    <phoneticPr fontId="2" type="noConversion"/>
  </si>
  <si>
    <t>臻賓樹玉</t>
    <phoneticPr fontId="2" type="noConversion"/>
  </si>
  <si>
    <t>臻賓白金檀</t>
    <phoneticPr fontId="2" type="noConversion"/>
  </si>
  <si>
    <t>臻賓臻善銓柚木</t>
    <phoneticPr fontId="2" type="noConversion"/>
  </si>
  <si>
    <t>K30</t>
  </si>
  <si>
    <t>K31</t>
  </si>
  <si>
    <t>K32</t>
  </si>
  <si>
    <t>K33</t>
  </si>
  <si>
    <t>K39</t>
    <phoneticPr fontId="2" type="noConversion"/>
  </si>
  <si>
    <t>K51</t>
    <phoneticPr fontId="2" type="noConversion"/>
  </si>
  <si>
    <t>K52</t>
  </si>
  <si>
    <t>K53</t>
  </si>
  <si>
    <t>K56</t>
  </si>
  <si>
    <t>K58</t>
  </si>
  <si>
    <t>K55</t>
    <phoneticPr fontId="2" type="noConversion"/>
  </si>
  <si>
    <t>福爾摩沙栓檜</t>
    <phoneticPr fontId="2" type="noConversion"/>
  </si>
  <si>
    <t>淺藝彩劍柏</t>
    <phoneticPr fontId="2" type="noConversion"/>
  </si>
  <si>
    <t>藝彩劍柏</t>
    <phoneticPr fontId="2" type="noConversion"/>
  </si>
  <si>
    <t>鋼刷貴族淺梧桐</t>
    <phoneticPr fontId="2" type="noConversion"/>
  </si>
  <si>
    <t>鋼刷菩提可果木</t>
    <phoneticPr fontId="2" type="noConversion"/>
  </si>
  <si>
    <t>安地斯山櫟木鋸野紋</t>
    <phoneticPr fontId="2" type="noConversion"/>
  </si>
  <si>
    <t>南美洲樺木鋸野紋</t>
    <phoneticPr fontId="2" type="noConversion"/>
  </si>
  <si>
    <t>瑞典雪松鋸齒紋</t>
    <phoneticPr fontId="2" type="noConversion"/>
  </si>
  <si>
    <t>北美白橡木鋸齒紋</t>
    <phoneticPr fontId="2" type="noConversion"/>
  </si>
  <si>
    <t>K100</t>
    <phoneticPr fontId="2" type="noConversion"/>
  </si>
  <si>
    <t>K102</t>
  </si>
  <si>
    <t>K103</t>
  </si>
  <si>
    <t>日式現代清水模</t>
    <phoneticPr fontId="2" type="noConversion"/>
  </si>
  <si>
    <t>義大利羅馬大理石</t>
    <phoneticPr fontId="2" type="noConversion"/>
  </si>
  <si>
    <t>科特棕楎鋸紋</t>
    <phoneticPr fontId="2" type="noConversion"/>
  </si>
  <si>
    <t>奧斯卡清水模</t>
    <phoneticPr fontId="2" type="noConversion"/>
  </si>
  <si>
    <t>瑞典胡桃集成</t>
    <phoneticPr fontId="2" type="noConversion"/>
  </si>
  <si>
    <t>亞麻綢紋</t>
    <phoneticPr fontId="2" type="noConversion"/>
  </si>
  <si>
    <t>K-VL166</t>
    <phoneticPr fontId="2" type="noConversion"/>
  </si>
  <si>
    <t>K-VL168</t>
    <phoneticPr fontId="2" type="noConversion"/>
  </si>
  <si>
    <t>K-VL169</t>
    <phoneticPr fontId="2" type="noConversion"/>
  </si>
  <si>
    <t>粉白榆木</t>
    <phoneticPr fontId="2" type="noConversion"/>
  </si>
  <si>
    <t>經典梧桐木</t>
    <phoneticPr fontId="2" type="noConversion"/>
  </si>
  <si>
    <t>深山核桃木</t>
    <phoneticPr fontId="2" type="noConversion"/>
  </si>
  <si>
    <t>瑞士玻瑰木</t>
    <phoneticPr fontId="2" type="noConversion"/>
  </si>
  <si>
    <t>K-VL188</t>
    <phoneticPr fontId="2" type="noConversion"/>
  </si>
  <si>
    <t>K-VL189</t>
  </si>
  <si>
    <t>維也納森松</t>
    <phoneticPr fontId="2" type="noConversion"/>
  </si>
  <si>
    <t>淺白榆木</t>
  </si>
  <si>
    <t>板材色號</t>
    <phoneticPr fontId="2" type="noConversion"/>
  </si>
  <si>
    <t>米蘭針織</t>
    <phoneticPr fontId="2" type="noConversion"/>
  </si>
  <si>
    <t>錦灰銀光</t>
    <phoneticPr fontId="2" type="noConversion"/>
  </si>
  <si>
    <t>金霧星砂</t>
    <phoneticPr fontId="2" type="noConversion"/>
  </si>
  <si>
    <t>暖調金影</t>
    <phoneticPr fontId="2" type="noConversion"/>
  </si>
  <si>
    <t>冰川灰</t>
    <phoneticPr fontId="2" type="noConversion"/>
  </si>
  <si>
    <t>法蘭布紋</t>
    <phoneticPr fontId="2" type="noConversion"/>
  </si>
  <si>
    <t>靜柔白</t>
    <phoneticPr fontId="2" type="noConversion"/>
  </si>
  <si>
    <t>雅米白</t>
    <phoneticPr fontId="2" type="noConversion"/>
  </si>
  <si>
    <t>暖沙丘</t>
    <phoneticPr fontId="2" type="noConversion"/>
  </si>
  <si>
    <t>薄霧灰</t>
    <phoneticPr fontId="2" type="noConversion"/>
  </si>
  <si>
    <t>米沙灰</t>
    <phoneticPr fontId="2" type="noConversion"/>
  </si>
  <si>
    <t>消光灰</t>
    <phoneticPr fontId="2" type="noConversion"/>
  </si>
  <si>
    <t>冷白壁布</t>
    <phoneticPr fontId="2" type="noConversion"/>
  </si>
  <si>
    <t>米黃壁布</t>
    <phoneticPr fontId="2" type="noConversion"/>
  </si>
  <si>
    <t>灰色壁布</t>
    <phoneticPr fontId="2" type="noConversion"/>
  </si>
  <si>
    <t>深白木紋</t>
    <phoneticPr fontId="2" type="noConversion"/>
  </si>
  <si>
    <t>米白木紋</t>
    <phoneticPr fontId="2" type="noConversion"/>
  </si>
  <si>
    <t>淺灰木紋</t>
    <phoneticPr fontId="2" type="noConversion"/>
  </si>
  <si>
    <t>雪印木紋</t>
    <phoneticPr fontId="2" type="noConversion"/>
  </si>
  <si>
    <t>白衫木紋</t>
    <phoneticPr fontId="2" type="noConversion"/>
  </si>
  <si>
    <t>染白胡桃</t>
    <phoneticPr fontId="2" type="noConversion"/>
  </si>
  <si>
    <t>北歐白橡</t>
    <phoneticPr fontId="2" type="noConversion"/>
  </si>
  <si>
    <t>直紋淺橡</t>
    <phoneticPr fontId="2" type="noConversion"/>
  </si>
  <si>
    <t>秋色柚木</t>
    <phoneticPr fontId="2" type="noConversion"/>
  </si>
  <si>
    <t>純色橡木</t>
    <phoneticPr fontId="2" type="noConversion"/>
  </si>
  <si>
    <t>水暖白橡</t>
    <phoneticPr fontId="2" type="noConversion"/>
  </si>
  <si>
    <t>鄉村棕櫚</t>
    <phoneticPr fontId="2" type="noConversion"/>
  </si>
  <si>
    <t>復刻白橡</t>
    <phoneticPr fontId="2" type="noConversion"/>
  </si>
  <si>
    <t>粗曠白橡</t>
    <phoneticPr fontId="2" type="noConversion"/>
  </si>
  <si>
    <t>風雅胡桃</t>
    <phoneticPr fontId="2" type="noConversion"/>
  </si>
  <si>
    <t>年代柚木</t>
    <phoneticPr fontId="2" type="noConversion"/>
  </si>
  <si>
    <t>水染非橡</t>
    <phoneticPr fontId="2" type="noConversion"/>
  </si>
  <si>
    <t>銀灰黑橡</t>
    <phoneticPr fontId="2" type="noConversion"/>
  </si>
  <si>
    <t>拼接灰橡</t>
    <phoneticPr fontId="2" type="noConversion"/>
  </si>
  <si>
    <t>銀山柚木</t>
    <phoneticPr fontId="2" type="noConversion"/>
  </si>
  <si>
    <t>南非烏木</t>
    <phoneticPr fontId="2" type="noConversion"/>
  </si>
  <si>
    <t>線板</t>
    <phoneticPr fontId="2" type="noConversion"/>
  </si>
  <si>
    <t>封邊色號</t>
    <phoneticPr fontId="2" type="noConversion"/>
  </si>
  <si>
    <t>達思JM541C</t>
    <phoneticPr fontId="2" type="noConversion"/>
  </si>
  <si>
    <t>設計師</t>
    <phoneticPr fontId="2" type="noConversion"/>
  </si>
  <si>
    <t>郭博豪</t>
    <phoneticPr fontId="2" type="noConversion"/>
  </si>
  <si>
    <t>飛特木作系統櫃有限公司   報價單</t>
    <phoneticPr fontId="2" type="noConversion"/>
  </si>
  <si>
    <t>信嘉誠K101</t>
    <phoneticPr fontId="2" type="noConversion"/>
  </si>
  <si>
    <t>K105</t>
    <phoneticPr fontId="2" type="noConversion"/>
  </si>
  <si>
    <t>英國奶茶</t>
    <phoneticPr fontId="2" type="noConversion"/>
  </si>
  <si>
    <t>夜影檀木</t>
  </si>
  <si>
    <t>P197Q</t>
  </si>
  <si>
    <t>金屬灰</t>
  </si>
  <si>
    <t>和風金</t>
  </si>
  <si>
    <t>流金棕</t>
  </si>
  <si>
    <t>P9378</t>
  </si>
  <si>
    <t>橫紋白理</t>
  </si>
  <si>
    <t>影灰胡桃</t>
  </si>
  <si>
    <t>P187J</t>
  </si>
  <si>
    <t>白身</t>
    <phoneticPr fontId="2" type="noConversion"/>
  </si>
  <si>
    <t>銀白核桃</t>
  </si>
  <si>
    <t>清新楓木</t>
  </si>
  <si>
    <t>歐洲橡木</t>
  </si>
  <si>
    <t>晨星白橡</t>
  </si>
  <si>
    <t>幻影黑橡</t>
  </si>
  <si>
    <t>南洋玉檀</t>
  </si>
  <si>
    <t>淺棕橡木</t>
  </si>
  <si>
    <t>鐵刀木</t>
  </si>
  <si>
    <t>皇家胡桃</t>
  </si>
  <si>
    <t>東方栗木</t>
  </si>
  <si>
    <t>香檳金</t>
  </si>
  <si>
    <t>卡拉白</t>
  </si>
  <si>
    <t>絕色松華</t>
  </si>
  <si>
    <t>雪銀狐</t>
  </si>
  <si>
    <t>月雲白</t>
  </si>
  <si>
    <t>北國雪樹</t>
  </si>
  <si>
    <t>懷舊白橡</t>
  </si>
  <si>
    <t>北美櫻桃</t>
  </si>
  <si>
    <t>黃金柚木</t>
  </si>
  <si>
    <t>可可櫻桃</t>
  </si>
  <si>
    <t>英式胡桃</t>
  </si>
  <si>
    <t>深紋棕橡</t>
  </si>
  <si>
    <t>晨影榆木</t>
  </si>
  <si>
    <t>燻染尤加利</t>
  </si>
  <si>
    <t>桃花心木</t>
  </si>
  <si>
    <t>輝夜岩</t>
  </si>
  <si>
    <t>南美胡桃</t>
  </si>
  <si>
    <t>霧色榆木</t>
  </si>
  <si>
    <t>奶油澄木</t>
  </si>
  <si>
    <t>青森雪松</t>
  </si>
  <si>
    <t>黎明橡木</t>
  </si>
  <si>
    <t>暗夜澄木</t>
  </si>
  <si>
    <t>加州胡桃</t>
  </si>
  <si>
    <t>山陰榆木</t>
  </si>
  <si>
    <t>日光淺泥</t>
  </si>
  <si>
    <t>霧島深泥</t>
  </si>
  <si>
    <t>曠野灰</t>
  </si>
  <si>
    <t>雅士白</t>
  </si>
  <si>
    <t>黑曜石</t>
  </si>
  <si>
    <t>星鑽灰</t>
  </si>
  <si>
    <t>千穗雲橡</t>
  </si>
  <si>
    <t>新岳白橡</t>
  </si>
  <si>
    <t>P181G</t>
    <phoneticPr fontId="2" type="noConversion"/>
  </si>
  <si>
    <t>達思SK6679C</t>
  </si>
  <si>
    <t>灰布編織</t>
  </si>
  <si>
    <t>爵士白</t>
    <phoneticPr fontId="2" type="noConversion"/>
  </si>
  <si>
    <t>銀河白</t>
    <phoneticPr fontId="2" type="noConversion"/>
  </si>
  <si>
    <t>莫蘭迪灰像</t>
    <phoneticPr fontId="2" type="noConversion"/>
  </si>
  <si>
    <t>亞麻布紋</t>
    <phoneticPr fontId="2" type="noConversion"/>
  </si>
  <si>
    <t>咖啡棕</t>
    <phoneticPr fontId="2" type="noConversion"/>
  </si>
  <si>
    <t>拿鐵色</t>
    <phoneticPr fontId="2" type="noConversion"/>
  </si>
  <si>
    <t>時尚灰</t>
    <phoneticPr fontId="2" type="noConversion"/>
  </si>
  <si>
    <t>摩卡黑</t>
    <phoneticPr fontId="2" type="noConversion"/>
  </si>
  <si>
    <t>霜白色</t>
    <phoneticPr fontId="2" type="noConversion"/>
  </si>
  <si>
    <t>象牙白</t>
    <phoneticPr fontId="2" type="noConversion"/>
  </si>
  <si>
    <t>倉米織紋</t>
    <phoneticPr fontId="2" type="noConversion"/>
  </si>
  <si>
    <t>山茶織布</t>
    <phoneticPr fontId="2" type="noConversion"/>
  </si>
  <si>
    <t>雪點壁布</t>
    <phoneticPr fontId="2" type="noConversion"/>
  </si>
  <si>
    <t>雪山橡木</t>
    <phoneticPr fontId="2" type="noConversion"/>
  </si>
  <si>
    <t>山紋灰橡</t>
    <phoneticPr fontId="2" type="noConversion"/>
  </si>
  <si>
    <t>山形白橡</t>
    <phoneticPr fontId="2" type="noConversion"/>
  </si>
  <si>
    <t>栗色胡桃</t>
    <phoneticPr fontId="2" type="noConversion"/>
  </si>
  <si>
    <t>暮色白橡</t>
    <phoneticPr fontId="2" type="noConversion"/>
  </si>
  <si>
    <t>日陰杉木</t>
    <phoneticPr fontId="2" type="noConversion"/>
  </si>
  <si>
    <t>風華胡桃</t>
    <phoneticPr fontId="2" type="noConversion"/>
  </si>
  <si>
    <t>金絲白橡</t>
    <phoneticPr fontId="2" type="noConversion"/>
  </si>
  <si>
    <t>水青橡木</t>
    <phoneticPr fontId="2" type="noConversion"/>
  </si>
  <si>
    <t>藍山橡木</t>
    <phoneticPr fontId="2" type="noConversion"/>
  </si>
  <si>
    <t>純灰木紋</t>
    <phoneticPr fontId="2" type="noConversion"/>
  </si>
  <si>
    <t>純白木紋</t>
    <phoneticPr fontId="2" type="noConversion"/>
  </si>
  <si>
    <t>椰奶色</t>
    <phoneticPr fontId="2" type="noConversion"/>
  </si>
  <si>
    <t>P8104</t>
    <phoneticPr fontId="2" type="noConversion"/>
  </si>
  <si>
    <t>杏仁灰</t>
    <phoneticPr fontId="2" type="noConversion"/>
  </si>
  <si>
    <t>暖白色</t>
    <phoneticPr fontId="2" type="noConversion"/>
  </si>
  <si>
    <t>山嵐灰</t>
    <phoneticPr fontId="2" type="noConversion"/>
  </si>
  <si>
    <t>石英灰</t>
    <phoneticPr fontId="2" type="noConversion"/>
  </si>
  <si>
    <t>仲夏榆木</t>
    <phoneticPr fontId="2" type="noConversion"/>
  </si>
  <si>
    <t>尼斯櫻桃</t>
    <phoneticPr fontId="2" type="noConversion"/>
  </si>
  <si>
    <t>雪映岩</t>
    <phoneticPr fontId="2" type="noConversion"/>
  </si>
  <si>
    <t>金紋岩</t>
    <phoneticPr fontId="2" type="noConversion"/>
  </si>
  <si>
    <t>初光柔沙</t>
    <phoneticPr fontId="2" type="noConversion"/>
  </si>
  <si>
    <t>曜石幻影</t>
    <phoneticPr fontId="2" type="noConversion"/>
  </si>
  <si>
    <t>柔米白</t>
    <phoneticPr fontId="2" type="noConversion"/>
  </si>
  <si>
    <t>淺大地</t>
    <phoneticPr fontId="2" type="noConversion"/>
  </si>
  <si>
    <t>霧藍星</t>
    <phoneticPr fontId="2" type="noConversion"/>
  </si>
  <si>
    <t>曙光白</t>
    <phoneticPr fontId="2" type="noConversion"/>
  </si>
  <si>
    <t>灰凝彩邑</t>
    <phoneticPr fontId="2" type="noConversion"/>
  </si>
  <si>
    <t>水墨丹青</t>
    <phoneticPr fontId="2" type="noConversion"/>
  </si>
  <si>
    <t>古典白橡</t>
    <phoneticPr fontId="2" type="noConversion"/>
  </si>
  <si>
    <t>P276H</t>
    <phoneticPr fontId="2" type="noConversion"/>
  </si>
  <si>
    <t>M69</t>
    <phoneticPr fontId="2" type="noConversion"/>
  </si>
  <si>
    <t>富山胡桃</t>
    <phoneticPr fontId="2" type="noConversion"/>
  </si>
  <si>
    <t>北岳胡桃</t>
    <phoneticPr fontId="2" type="noConversion"/>
  </si>
  <si>
    <t>岩灰梣木</t>
    <phoneticPr fontId="2" type="noConversion"/>
  </si>
  <si>
    <t>秋野深橡</t>
    <phoneticPr fontId="2" type="noConversion"/>
  </si>
  <si>
    <t>信濃白橡</t>
    <phoneticPr fontId="2" type="noConversion"/>
  </si>
  <si>
    <t>白杉栗木</t>
    <phoneticPr fontId="2" type="noConversion"/>
  </si>
  <si>
    <t>熊野白樺</t>
    <phoneticPr fontId="2" type="noConversion"/>
  </si>
  <si>
    <t>明石白橡</t>
    <phoneticPr fontId="2" type="noConversion"/>
  </si>
  <si>
    <t>P196D</t>
    <phoneticPr fontId="2" type="noConversion"/>
  </si>
  <si>
    <t>P245B</t>
    <phoneticPr fontId="2" type="noConversion"/>
  </si>
  <si>
    <t>HDP</t>
    <phoneticPr fontId="2" type="noConversion"/>
  </si>
  <si>
    <t>奈米</t>
    <phoneticPr fontId="2" type="noConversion"/>
  </si>
  <si>
    <t>PVC</t>
    <phoneticPr fontId="2" type="noConversion"/>
  </si>
  <si>
    <t>提醒</t>
    <phoneticPr fontId="2" type="noConversion"/>
  </si>
  <si>
    <t>P276F</t>
    <phoneticPr fontId="2" type="noConversion"/>
  </si>
  <si>
    <t>P276N</t>
    <phoneticPr fontId="2" type="noConversion"/>
  </si>
  <si>
    <t>P279F</t>
    <phoneticPr fontId="2" type="noConversion"/>
  </si>
  <si>
    <t>P140B</t>
    <phoneticPr fontId="2" type="noConversion"/>
  </si>
  <si>
    <t>P279J</t>
    <phoneticPr fontId="2" type="noConversion"/>
  </si>
  <si>
    <t>P276E</t>
    <phoneticPr fontId="2" type="noConversion"/>
  </si>
  <si>
    <t>P196G</t>
    <phoneticPr fontId="2" type="noConversion"/>
  </si>
  <si>
    <t>P705A</t>
    <phoneticPr fontId="2" type="noConversion"/>
  </si>
  <si>
    <t>P160F</t>
    <phoneticPr fontId="2" type="noConversion"/>
  </si>
  <si>
    <t>P214A</t>
    <phoneticPr fontId="2" type="noConversion"/>
  </si>
  <si>
    <t>JM168C</t>
    <phoneticPr fontId="2" type="noConversion"/>
  </si>
  <si>
    <t>P3468C</t>
    <phoneticPr fontId="2" type="noConversion"/>
  </si>
  <si>
    <t>P181D</t>
    <phoneticPr fontId="2" type="noConversion"/>
  </si>
  <si>
    <t>P276M</t>
    <phoneticPr fontId="2" type="noConversion"/>
  </si>
  <si>
    <t>P181H</t>
    <phoneticPr fontId="2" type="noConversion"/>
  </si>
  <si>
    <t>P7002</t>
    <phoneticPr fontId="2" type="noConversion"/>
  </si>
  <si>
    <t>P169G</t>
    <phoneticPr fontId="2" type="noConversion"/>
  </si>
  <si>
    <t>P9622</t>
    <phoneticPr fontId="2" type="noConversion"/>
  </si>
  <si>
    <t>M75</t>
    <phoneticPr fontId="2" type="noConversion"/>
  </si>
  <si>
    <t>P197M</t>
    <phoneticPr fontId="2" type="noConversion"/>
  </si>
  <si>
    <t>P269N</t>
    <phoneticPr fontId="2" type="noConversion"/>
  </si>
  <si>
    <t>P8409</t>
    <phoneticPr fontId="2" type="noConversion"/>
  </si>
  <si>
    <t>P7206</t>
    <phoneticPr fontId="2" type="noConversion"/>
  </si>
  <si>
    <t>P7218</t>
    <phoneticPr fontId="2" type="noConversion"/>
  </si>
  <si>
    <t>P8402</t>
    <phoneticPr fontId="2" type="noConversion"/>
  </si>
  <si>
    <t>呂映澄</t>
    <phoneticPr fontId="2" type="noConversion"/>
  </si>
  <si>
    <t>1修改日期：</t>
    <phoneticPr fontId="2" type="noConversion"/>
  </si>
  <si>
    <t>2修改日期：</t>
    <phoneticPr fontId="2" type="noConversion"/>
  </si>
  <si>
    <t>3修改日期：</t>
    <phoneticPr fontId="2" type="noConversion"/>
  </si>
  <si>
    <t>P101C</t>
  </si>
  <si>
    <t>P101D</t>
  </si>
  <si>
    <t>P101P</t>
  </si>
  <si>
    <t>P101Q</t>
  </si>
  <si>
    <t>P214A</t>
  </si>
  <si>
    <t>P214B</t>
  </si>
  <si>
    <t>P214C</t>
  </si>
  <si>
    <t>P214D</t>
  </si>
  <si>
    <t>P214F</t>
  </si>
  <si>
    <t>P214G</t>
  </si>
  <si>
    <t>P125C</t>
  </si>
  <si>
    <t>P125H</t>
  </si>
  <si>
    <t>P125P</t>
  </si>
  <si>
    <t>P126D</t>
  </si>
  <si>
    <t>P126E</t>
  </si>
  <si>
    <t>P126F</t>
  </si>
  <si>
    <t>P126G</t>
  </si>
  <si>
    <t>P137Q</t>
  </si>
  <si>
    <t>P140B</t>
  </si>
  <si>
    <t>P140C</t>
  </si>
  <si>
    <t>P159B</t>
  </si>
  <si>
    <t>P159C</t>
  </si>
  <si>
    <t>P159D</t>
  </si>
  <si>
    <t>P159F</t>
  </si>
  <si>
    <t>P160A</t>
  </si>
  <si>
    <t>P160B</t>
  </si>
  <si>
    <t>P160G</t>
  </si>
  <si>
    <t>P160H</t>
  </si>
  <si>
    <t>P160I</t>
  </si>
  <si>
    <t>P160J</t>
  </si>
  <si>
    <t>P169A</t>
  </si>
  <si>
    <t>P269A</t>
  </si>
  <si>
    <t>P269B</t>
  </si>
  <si>
    <t>P269C</t>
  </si>
  <si>
    <t>P269D</t>
  </si>
  <si>
    <t>P269F</t>
  </si>
  <si>
    <t>P169G</t>
  </si>
  <si>
    <t>P269G</t>
  </si>
  <si>
    <t>P169K</t>
  </si>
  <si>
    <t>P169M</t>
  </si>
  <si>
    <t>P269M</t>
  </si>
  <si>
    <t>P169P</t>
  </si>
  <si>
    <t>P269P</t>
  </si>
  <si>
    <t>P172B</t>
  </si>
  <si>
    <t>P173C</t>
  </si>
  <si>
    <t>楓木水波</t>
  </si>
  <si>
    <t>櫻桃木山紋</t>
  </si>
  <si>
    <t>沙比利</t>
  </si>
  <si>
    <t>黑檀木</t>
  </si>
  <si>
    <t>楓木鳥眼</t>
  </si>
  <si>
    <t>梧桐木直紋</t>
  </si>
  <si>
    <t>梧桐木山紋</t>
  </si>
  <si>
    <t>梧桐木</t>
  </si>
  <si>
    <t>白栓木</t>
  </si>
  <si>
    <t>白栓木水波</t>
  </si>
  <si>
    <t>科定A</t>
    <phoneticPr fontId="2" type="noConversion"/>
  </si>
  <si>
    <t>科定B</t>
    <phoneticPr fontId="2" type="noConversion"/>
  </si>
  <si>
    <t>P173D</t>
  </si>
  <si>
    <t>P175B</t>
  </si>
  <si>
    <t>P175C</t>
  </si>
  <si>
    <t>P276A</t>
  </si>
  <si>
    <t>P276B</t>
  </si>
  <si>
    <t>P176C</t>
  </si>
  <si>
    <t>P276C</t>
  </si>
  <si>
    <t>P276E</t>
  </si>
  <si>
    <t>P176F</t>
  </si>
  <si>
    <t>P276M</t>
  </si>
  <si>
    <t>P276Q</t>
  </si>
  <si>
    <t>P276R</t>
  </si>
  <si>
    <t>P476B</t>
  </si>
  <si>
    <t>P476C</t>
  </si>
  <si>
    <t>P476D</t>
  </si>
  <si>
    <t>P177B</t>
  </si>
  <si>
    <t>P177C</t>
  </si>
  <si>
    <t>P177P</t>
  </si>
  <si>
    <t>P178C</t>
  </si>
  <si>
    <t>P278C</t>
  </si>
  <si>
    <t>P278D</t>
  </si>
  <si>
    <t>P278P</t>
  </si>
  <si>
    <t>P178Q</t>
  </si>
  <si>
    <t>P179D</t>
  </si>
  <si>
    <t>P279D</t>
  </si>
  <si>
    <t>P279F</t>
  </si>
  <si>
    <t>P279G</t>
  </si>
  <si>
    <t>P279H</t>
  </si>
  <si>
    <t>P279J</t>
  </si>
  <si>
    <t>P280B</t>
  </si>
  <si>
    <t>P280C</t>
  </si>
  <si>
    <t>P280D</t>
  </si>
  <si>
    <t>P181A</t>
  </si>
  <si>
    <t>P181C</t>
  </si>
  <si>
    <t>P181D</t>
  </si>
  <si>
    <t>P281F</t>
  </si>
  <si>
    <t>P181G</t>
  </si>
  <si>
    <t>P181H</t>
  </si>
  <si>
    <t>P181J</t>
  </si>
  <si>
    <t>P181K</t>
  </si>
  <si>
    <t>P281M</t>
  </si>
  <si>
    <t>P281N</t>
  </si>
  <si>
    <t>P281P</t>
  </si>
  <si>
    <t>P281Q</t>
  </si>
  <si>
    <t>P481C</t>
  </si>
  <si>
    <t>P481D</t>
  </si>
  <si>
    <t>P481F</t>
  </si>
  <si>
    <t>P481G</t>
  </si>
  <si>
    <t>白榆木直紋</t>
  </si>
  <si>
    <t>白榆木山紋</t>
  </si>
  <si>
    <t>白榆木木節鋸痕</t>
  </si>
  <si>
    <t>白栓木直紋</t>
  </si>
  <si>
    <t>白栓木山紋</t>
  </si>
  <si>
    <t>榆木直紋</t>
  </si>
  <si>
    <t>榆木山紋</t>
  </si>
  <si>
    <t>鐵刀木山紋</t>
  </si>
  <si>
    <t>胡桃木山紋</t>
  </si>
  <si>
    <t>胡桃木鋸痕</t>
  </si>
  <si>
    <t>P481H</t>
  </si>
  <si>
    <t>P182G</t>
  </si>
  <si>
    <t>P182H</t>
  </si>
  <si>
    <t>P182P</t>
  </si>
  <si>
    <t>P182Q</t>
  </si>
  <si>
    <t>P186A</t>
  </si>
  <si>
    <t>P186C</t>
  </si>
  <si>
    <t>P186G</t>
  </si>
  <si>
    <t>P187A</t>
  </si>
  <si>
    <t>P287A</t>
  </si>
  <si>
    <t>P187B</t>
  </si>
  <si>
    <t>P287B</t>
  </si>
  <si>
    <t>P287D</t>
  </si>
  <si>
    <t>P187G</t>
  </si>
  <si>
    <t>P187H</t>
  </si>
  <si>
    <t>P187K</t>
  </si>
  <si>
    <t>P187P</t>
  </si>
  <si>
    <t>P187T</t>
  </si>
  <si>
    <t>P187Y</t>
  </si>
  <si>
    <t>P188B</t>
  </si>
  <si>
    <t>P188C</t>
  </si>
  <si>
    <t>P188D</t>
  </si>
  <si>
    <t>P188F</t>
  </si>
  <si>
    <t>P188G</t>
  </si>
  <si>
    <t>P188H</t>
  </si>
  <si>
    <t>P188J</t>
  </si>
  <si>
    <t>P188K</t>
  </si>
  <si>
    <t>P193B</t>
  </si>
  <si>
    <t>P193F</t>
  </si>
  <si>
    <t>P193G</t>
  </si>
  <si>
    <t>P196B</t>
  </si>
  <si>
    <t>P196C</t>
  </si>
  <si>
    <t>P196D</t>
  </si>
  <si>
    <t>P196F</t>
  </si>
  <si>
    <t>P196G</t>
  </si>
  <si>
    <t>P196H</t>
  </si>
  <si>
    <t>P196J</t>
  </si>
  <si>
    <t>P196K</t>
  </si>
  <si>
    <t>P196P</t>
  </si>
  <si>
    <t>P196Q</t>
  </si>
  <si>
    <t>P196R</t>
  </si>
  <si>
    <t>P197A</t>
  </si>
  <si>
    <t>P197C</t>
  </si>
  <si>
    <t>P197D</t>
  </si>
  <si>
    <t>P197F</t>
  </si>
  <si>
    <t>P197G</t>
  </si>
  <si>
    <t>P197H</t>
  </si>
  <si>
    <t>P197J</t>
  </si>
  <si>
    <t>金絲柚</t>
  </si>
  <si>
    <t>柚木</t>
  </si>
  <si>
    <t>白橡木直紋</t>
  </si>
  <si>
    <t>白橡木山紋</t>
  </si>
  <si>
    <t>白橡木白毛孔</t>
  </si>
  <si>
    <t>栓木</t>
  </si>
  <si>
    <t>P197K</t>
  </si>
  <si>
    <t>P197M</t>
  </si>
  <si>
    <t>P197N</t>
  </si>
  <si>
    <t>P197P</t>
  </si>
  <si>
    <t>P331A</t>
  </si>
  <si>
    <t>P333A</t>
  </si>
  <si>
    <t>P342A</t>
  </si>
  <si>
    <t>P371A</t>
  </si>
  <si>
    <t>P372A</t>
  </si>
  <si>
    <t>P373A</t>
  </si>
  <si>
    <t>P374A</t>
  </si>
  <si>
    <t>P375A</t>
  </si>
  <si>
    <t>P376A</t>
  </si>
  <si>
    <t>P377A</t>
  </si>
  <si>
    <t>P378A</t>
  </si>
  <si>
    <t>P379A</t>
  </si>
  <si>
    <t>P7002</t>
  </si>
  <si>
    <t>P7009</t>
  </si>
  <si>
    <t>P7012</t>
  </si>
  <si>
    <t>P7013</t>
  </si>
  <si>
    <t>P701B</t>
  </si>
  <si>
    <t>P702B</t>
  </si>
  <si>
    <t>P703B</t>
  </si>
  <si>
    <t>P703C</t>
  </si>
  <si>
    <t>P704B</t>
  </si>
  <si>
    <t>P7051</t>
  </si>
  <si>
    <t>P7052</t>
  </si>
  <si>
    <t>P7053</t>
  </si>
  <si>
    <t>P7054</t>
  </si>
  <si>
    <t>P7059</t>
  </si>
  <si>
    <t>P706B</t>
  </si>
  <si>
    <t>P706C</t>
  </si>
  <si>
    <t>P706F</t>
  </si>
  <si>
    <t>P7108</t>
  </si>
  <si>
    <t>P7109</t>
  </si>
  <si>
    <t>P7121</t>
  </si>
  <si>
    <t>P7122</t>
  </si>
  <si>
    <t>P7123</t>
  </si>
  <si>
    <t>P7131</t>
  </si>
  <si>
    <t>P7132</t>
  </si>
  <si>
    <t>P7133</t>
  </si>
  <si>
    <t>膚感白楊木</t>
  </si>
  <si>
    <t>膚感灰磨石</t>
  </si>
  <si>
    <t>米白水磨石</t>
  </si>
  <si>
    <t>膚感白玉蘭</t>
  </si>
  <si>
    <t>膚感啡慕斯</t>
  </si>
  <si>
    <t>膚感雕刻白</t>
  </si>
  <si>
    <t>灰藍清水模</t>
  </si>
  <si>
    <t>暖沙清水模</t>
  </si>
  <si>
    <t>墨黑清水模</t>
  </si>
  <si>
    <t>膚感灰網石</t>
  </si>
  <si>
    <t>膚感深金峰</t>
  </si>
  <si>
    <t>膚感蛇紋石</t>
  </si>
  <si>
    <t>鏽斑銅綠</t>
  </si>
  <si>
    <t>渲染薰衣草</t>
  </si>
  <si>
    <t>渲染萊姆黃</t>
  </si>
  <si>
    <t>渲染丹寧藍</t>
  </si>
  <si>
    <t>草綠刷漆紋</t>
  </si>
  <si>
    <t>鮭紅刷漆紋</t>
  </si>
  <si>
    <t>磚橘刷漆紋</t>
  </si>
  <si>
    <t>P7153</t>
  </si>
  <si>
    <t>P7154</t>
  </si>
  <si>
    <t>P7156</t>
  </si>
  <si>
    <t>P7161</t>
  </si>
  <si>
    <t>P7162</t>
  </si>
  <si>
    <t>P7171</t>
  </si>
  <si>
    <t>P7181</t>
  </si>
  <si>
    <t>P7191</t>
  </si>
  <si>
    <t>P7201</t>
  </si>
  <si>
    <t>P7202</t>
  </si>
  <si>
    <t>P7203</t>
  </si>
  <si>
    <t>P7204</t>
  </si>
  <si>
    <t>P7205</t>
  </si>
  <si>
    <t>P7208</t>
  </si>
  <si>
    <t>P7221</t>
  </si>
  <si>
    <t>P7251</t>
  </si>
  <si>
    <t>P7258</t>
  </si>
  <si>
    <t>P7261</t>
  </si>
  <si>
    <t>卡其麻布紋</t>
  </si>
  <si>
    <t>秋香麻布紋</t>
  </si>
  <si>
    <t>淺杏麻布紋</t>
  </si>
  <si>
    <t>摩卡麻布紋</t>
  </si>
  <si>
    <t>銀絲麻布紋</t>
  </si>
  <si>
    <t>淺灰麻布紋</t>
  </si>
  <si>
    <t>暖灰麻布紋</t>
  </si>
  <si>
    <t>灰白牛皮紙</t>
  </si>
  <si>
    <t>雪白牛皮紙</t>
  </si>
  <si>
    <t>雲藍牛皮紙</t>
  </si>
  <si>
    <t>岩灰牛皮紙</t>
  </si>
  <si>
    <t>栗咖牛皮紙</t>
  </si>
  <si>
    <t>軟木沙黃</t>
  </si>
  <si>
    <t>皇家圖騰</t>
  </si>
  <si>
    <t>古典圖騰</t>
  </si>
  <si>
    <t>米黃橙皮紋</t>
  </si>
  <si>
    <t>科定C</t>
    <phoneticPr fontId="2" type="noConversion"/>
  </si>
  <si>
    <t>P7262</t>
  </si>
  <si>
    <t>中灰橙皮紋</t>
  </si>
  <si>
    <t>P8101</t>
  </si>
  <si>
    <t>P8102</t>
  </si>
  <si>
    <t>P8104</t>
  </si>
  <si>
    <t>P8105</t>
  </si>
  <si>
    <t>P8109</t>
  </si>
  <si>
    <t>P8111</t>
  </si>
  <si>
    <t>P8118</t>
  </si>
  <si>
    <t>P8121</t>
  </si>
  <si>
    <t>P8122</t>
  </si>
  <si>
    <t>P8130</t>
  </si>
  <si>
    <t>P8140</t>
  </si>
  <si>
    <t>P8151</t>
  </si>
  <si>
    <t>P8161</t>
  </si>
  <si>
    <t>P8171</t>
  </si>
  <si>
    <t>P8199</t>
  </si>
  <si>
    <t>淺灰蛋殼紋</t>
  </si>
  <si>
    <t>雪白蛋殼紋</t>
  </si>
  <si>
    <t>米白蛋殼紋</t>
  </si>
  <si>
    <t>卡其蛋殼紋</t>
  </si>
  <si>
    <t>墨黑蛋殼紋</t>
  </si>
  <si>
    <t>灰白蛋殼紋</t>
  </si>
  <si>
    <t>鐵灰蛋殼紋</t>
  </si>
  <si>
    <t>暖灰蛋殼紋</t>
  </si>
  <si>
    <t>磚紅蛋殼紋</t>
  </si>
  <si>
    <t>灰綠蛋殼紋</t>
  </si>
  <si>
    <t>霧藍蛋殼紋</t>
  </si>
  <si>
    <t>櫻花蛋殼紋</t>
  </si>
  <si>
    <t>蜜橘蛋殼紋</t>
  </si>
  <si>
    <t>銘黃蛋殼紋</t>
  </si>
  <si>
    <t>瓷白蛋殼紋</t>
  </si>
  <si>
    <t>P8302</t>
  </si>
  <si>
    <t>P8304</t>
  </si>
  <si>
    <t>P8306</t>
  </si>
  <si>
    <t>P8307</t>
  </si>
  <si>
    <t>P8308</t>
  </si>
  <si>
    <t>P8309</t>
  </si>
  <si>
    <t>P8311</t>
  </si>
  <si>
    <t>P8312</t>
  </si>
  <si>
    <t>P8313</t>
  </si>
  <si>
    <t>P8314</t>
  </si>
  <si>
    <t>P8315</t>
  </si>
  <si>
    <t>P8316</t>
  </si>
  <si>
    <t>P8318</t>
  </si>
  <si>
    <t>P8319</t>
  </si>
  <si>
    <t>P8320</t>
  </si>
  <si>
    <t>膚感蠶絲白</t>
  </si>
  <si>
    <t>膚感珍珠白</t>
  </si>
  <si>
    <t>膚感石膏白</t>
  </si>
  <si>
    <t>膚感暖白</t>
  </si>
  <si>
    <t>膚感淺粉</t>
  </si>
  <si>
    <t>膚感百合白</t>
  </si>
  <si>
    <t>膚感玫瑰</t>
  </si>
  <si>
    <t>P8321</t>
  </si>
  <si>
    <t>P8322</t>
  </si>
  <si>
    <t>P8323</t>
  </si>
  <si>
    <t>P8324</t>
  </si>
  <si>
    <t>P8325</t>
  </si>
  <si>
    <t>P8326</t>
  </si>
  <si>
    <t>P8327</t>
  </si>
  <si>
    <t>P8330</t>
  </si>
  <si>
    <t>P8331</t>
  </si>
  <si>
    <t>P8332</t>
  </si>
  <si>
    <t>P8333</t>
  </si>
  <si>
    <t>P8334</t>
  </si>
  <si>
    <t>P8341</t>
  </si>
  <si>
    <t>P8342</t>
  </si>
  <si>
    <t>P8343</t>
  </si>
  <si>
    <t>P8344</t>
  </si>
  <si>
    <t>P8351</t>
  </si>
  <si>
    <t>膚感豆沙</t>
  </si>
  <si>
    <t>膚感鶴紅</t>
  </si>
  <si>
    <t>膚感酒紅</t>
  </si>
  <si>
    <t>膚感桃粉</t>
  </si>
  <si>
    <t>膚感杜鵑紅</t>
  </si>
  <si>
    <t>膚感胭脂</t>
  </si>
  <si>
    <t>膚感清綠</t>
  </si>
  <si>
    <t>膚感草綠</t>
  </si>
  <si>
    <t>膚感墨綠</t>
  </si>
  <si>
    <t>膚感檸綠</t>
  </si>
  <si>
    <t>膚感奶藍</t>
  </si>
  <si>
    <t>膚感霧藍</t>
  </si>
  <si>
    <t>膚感藏青</t>
  </si>
  <si>
    <t>膚感冰藍</t>
  </si>
  <si>
    <t>膚感薰衣草</t>
  </si>
  <si>
    <t>P8352</t>
  </si>
  <si>
    <t>P8353</t>
  </si>
  <si>
    <t>P8354</t>
  </si>
  <si>
    <t>P8361</t>
  </si>
  <si>
    <t>P8362</t>
  </si>
  <si>
    <t>P8363</t>
  </si>
  <si>
    <t>P8371</t>
  </si>
  <si>
    <t>P8372</t>
  </si>
  <si>
    <t>P8381</t>
  </si>
  <si>
    <t>P8382</t>
  </si>
  <si>
    <t>P8383</t>
  </si>
  <si>
    <t>P8399</t>
  </si>
  <si>
    <t>P8401</t>
  </si>
  <si>
    <t>P8402</t>
  </si>
  <si>
    <t>P8403</t>
  </si>
  <si>
    <t>P8405</t>
  </si>
  <si>
    <t>P8406</t>
  </si>
  <si>
    <t>膚感灰紫</t>
  </si>
  <si>
    <t>膚感粉櫻</t>
  </si>
  <si>
    <t>膚感丁香灰</t>
  </si>
  <si>
    <t>膚感柑橘</t>
  </si>
  <si>
    <t>膚感亮橙</t>
  </si>
  <si>
    <t>膚感杏桃</t>
  </si>
  <si>
    <t>膚感鵝黃</t>
  </si>
  <si>
    <t>膚感嫩黃</t>
  </si>
  <si>
    <t>膚感咖啡</t>
  </si>
  <si>
    <t>膚感摩卡</t>
  </si>
  <si>
    <t>膚感茶棕</t>
  </si>
  <si>
    <t>膚感瓷白</t>
  </si>
  <si>
    <t>膚感灰白</t>
  </si>
  <si>
    <t>膚感淺灰</t>
  </si>
  <si>
    <t>膚感豆綠</t>
  </si>
  <si>
    <t>膚感暖灰</t>
  </si>
  <si>
    <t>膚感中灰</t>
  </si>
  <si>
    <t>P8407</t>
  </si>
  <si>
    <t>P8408</t>
  </si>
  <si>
    <t>P8411</t>
  </si>
  <si>
    <t>P8412</t>
  </si>
  <si>
    <t>P8413</t>
  </si>
  <si>
    <t>P8414</t>
  </si>
  <si>
    <t>P8415</t>
  </si>
  <si>
    <t>P8416</t>
  </si>
  <si>
    <t>P8417</t>
  </si>
  <si>
    <t>P8418</t>
  </si>
  <si>
    <t>P8419</t>
  </si>
  <si>
    <t>P8421</t>
  </si>
  <si>
    <t>P8422</t>
  </si>
  <si>
    <t>P8423</t>
  </si>
  <si>
    <t>P8424</t>
  </si>
  <si>
    <t>P8425</t>
  </si>
  <si>
    <t>P8426</t>
  </si>
  <si>
    <t>膚感岩灰</t>
  </si>
  <si>
    <t>膚感影灰</t>
  </si>
  <si>
    <t>膚感大麥白</t>
  </si>
  <si>
    <t>膚感燕麥</t>
  </si>
  <si>
    <t>膚感冰川灰</t>
  </si>
  <si>
    <t>膚感亮灰</t>
  </si>
  <si>
    <t>膚感雲霧灰</t>
  </si>
  <si>
    <t>膚感煙灰</t>
  </si>
  <si>
    <t>膚感太空灰</t>
  </si>
  <si>
    <t>膚感藍灰</t>
  </si>
  <si>
    <t>膚感深灰</t>
  </si>
  <si>
    <t>膚感暖膚</t>
  </si>
  <si>
    <t>膚感奶茶</t>
  </si>
  <si>
    <t>膚感駝黃</t>
  </si>
  <si>
    <t>膚感裸棕</t>
  </si>
  <si>
    <t>膚感肉桂棕</t>
  </si>
  <si>
    <t>膚感灰棕</t>
  </si>
  <si>
    <t>P8427</t>
  </si>
  <si>
    <t>P8428</t>
  </si>
  <si>
    <t>膚感霧棕</t>
  </si>
  <si>
    <t>膚感可可</t>
  </si>
  <si>
    <t>P8702</t>
  </si>
  <si>
    <t>P8705</t>
  </si>
  <si>
    <t>P8706</t>
  </si>
  <si>
    <t>卡其皮革紋</t>
  </si>
  <si>
    <t>P8808</t>
  </si>
  <si>
    <t>P8904</t>
  </si>
  <si>
    <t>米白荔枝紋</t>
  </si>
  <si>
    <t>P8921</t>
  </si>
  <si>
    <t>暖灰荔枝紋</t>
  </si>
  <si>
    <t>P9002</t>
  </si>
  <si>
    <t>雪白泥作紋</t>
  </si>
  <si>
    <t>P9005</t>
  </si>
  <si>
    <t>P9104</t>
  </si>
  <si>
    <t>米白直布紋</t>
  </si>
  <si>
    <t>P9105</t>
  </si>
  <si>
    <t>P9207</t>
  </si>
  <si>
    <t>P9221</t>
  </si>
  <si>
    <t>暖灰斜布紋</t>
  </si>
  <si>
    <t>P9405</t>
  </si>
  <si>
    <t>P9505</t>
  </si>
  <si>
    <t>卡其直紋</t>
  </si>
  <si>
    <t>P9601</t>
  </si>
  <si>
    <t>灰白皮革紋</t>
  </si>
  <si>
    <t>P9604</t>
  </si>
  <si>
    <t>霧白皮革紋</t>
  </si>
  <si>
    <t>P9605</t>
  </si>
  <si>
    <t>P9607</t>
  </si>
  <si>
    <t>秋香皮革紋</t>
  </si>
  <si>
    <t>P9608</t>
  </si>
  <si>
    <t>P9615</t>
  </si>
  <si>
    <t>煙灰皮革紋</t>
  </si>
  <si>
    <t>P9616</t>
  </si>
  <si>
    <t>米金皮革紋</t>
  </si>
  <si>
    <t>P9618</t>
  </si>
  <si>
    <t>墨灰皮革紋</t>
  </si>
  <si>
    <t>P9620</t>
  </si>
  <si>
    <t>玫瑰皮革紋</t>
  </si>
  <si>
    <t>P9622</t>
  </si>
  <si>
    <t>奶茶皮革紋</t>
  </si>
  <si>
    <t>P9626</t>
  </si>
  <si>
    <t>灰棕皮革紋</t>
  </si>
  <si>
    <t>P9634</t>
  </si>
  <si>
    <t>檸綠皮革紋</t>
  </si>
  <si>
    <t>P9663</t>
  </si>
  <si>
    <t>杏桃皮革紋</t>
  </si>
  <si>
    <t>P9699</t>
  </si>
  <si>
    <t>瓷白皮革紋</t>
  </si>
  <si>
    <t>P101F</t>
  </si>
  <si>
    <t>P269N</t>
  </si>
  <si>
    <t>P110A</t>
  </si>
  <si>
    <t>P110B</t>
  </si>
  <si>
    <t>P110C</t>
  </si>
  <si>
    <t>P173B</t>
  </si>
  <si>
    <t>P214H</t>
  </si>
  <si>
    <t>P214J</t>
  </si>
  <si>
    <t>P276D</t>
  </si>
  <si>
    <t>P126A</t>
  </si>
  <si>
    <t>P276F</t>
  </si>
  <si>
    <t>P176G</t>
  </si>
  <si>
    <t>P276H</t>
  </si>
  <si>
    <t>P176J</t>
  </si>
  <si>
    <t>P126J</t>
  </si>
  <si>
    <t>P176K</t>
  </si>
  <si>
    <t>P126K</t>
  </si>
  <si>
    <t>P126M</t>
  </si>
  <si>
    <t>P276N</t>
  </si>
  <si>
    <t>P126P</t>
  </si>
  <si>
    <t>P176P</t>
  </si>
  <si>
    <t>P137D</t>
  </si>
  <si>
    <t>P137F</t>
  </si>
  <si>
    <t>P276T</t>
  </si>
  <si>
    <t>P476A</t>
  </si>
  <si>
    <t>P476F</t>
  </si>
  <si>
    <t>P476G</t>
  </si>
  <si>
    <t>P177A</t>
  </si>
  <si>
    <t>P245A</t>
  </si>
  <si>
    <t>P245B</t>
  </si>
  <si>
    <t>P245C</t>
  </si>
  <si>
    <t>P278F</t>
  </si>
  <si>
    <t>P160C</t>
  </si>
  <si>
    <t>P160D</t>
  </si>
  <si>
    <t>P280A</t>
  </si>
  <si>
    <t>P160K</t>
  </si>
  <si>
    <t>P280F</t>
  </si>
  <si>
    <t>P160M</t>
  </si>
  <si>
    <t>P160Q</t>
  </si>
  <si>
    <t>P197R</t>
  </si>
  <si>
    <t>P197T</t>
  </si>
  <si>
    <t>P181R</t>
  </si>
  <si>
    <t>P281T</t>
  </si>
  <si>
    <t>P281Y</t>
  </si>
  <si>
    <t>P581A</t>
  </si>
  <si>
    <t>P581N</t>
  </si>
  <si>
    <t>P187R</t>
  </si>
  <si>
    <t>P8002</t>
  </si>
  <si>
    <t>P8003</t>
  </si>
  <si>
    <t>P8030</t>
  </si>
  <si>
    <t>P8031</t>
  </si>
  <si>
    <t>P8032</t>
  </si>
  <si>
    <t>P8033</t>
  </si>
  <si>
    <t>P8041</t>
  </si>
  <si>
    <t>P8081</t>
  </si>
  <si>
    <t>P8082</t>
  </si>
  <si>
    <t>P705A</t>
  </si>
  <si>
    <t>P7206</t>
  </si>
  <si>
    <t>P7214</t>
  </si>
  <si>
    <t>P8132</t>
  </si>
  <si>
    <t>P7218</t>
  </si>
  <si>
    <t>P8142</t>
  </si>
  <si>
    <t>P8143</t>
  </si>
  <si>
    <t>P8152</t>
  </si>
  <si>
    <t>P7271</t>
  </si>
  <si>
    <t>P7281</t>
  </si>
  <si>
    <t>P8172</t>
  </si>
  <si>
    <t>P8173</t>
  </si>
  <si>
    <t>P8183</t>
  </si>
  <si>
    <t>P8184</t>
  </si>
  <si>
    <t>P8185</t>
  </si>
  <si>
    <t>P8198</t>
  </si>
  <si>
    <t>P8103</t>
  </si>
  <si>
    <t>P8106</t>
  </si>
  <si>
    <t>P8107</t>
  </si>
  <si>
    <t>P8108</t>
  </si>
  <si>
    <t>P8110</t>
  </si>
  <si>
    <t>P8116</t>
  </si>
  <si>
    <t>P8117</t>
  </si>
  <si>
    <t>P8119</t>
  </si>
  <si>
    <t>P8131</t>
  </si>
  <si>
    <t>P9606</t>
  </si>
  <si>
    <t>P9609</t>
  </si>
  <si>
    <t>P9613</t>
  </si>
  <si>
    <t>P9614</t>
  </si>
  <si>
    <t>P142A</t>
  </si>
  <si>
    <t>P142B</t>
  </si>
  <si>
    <t>P143A</t>
  </si>
  <si>
    <t>P143B</t>
  </si>
  <si>
    <t>P159G</t>
  </si>
  <si>
    <t>P8301</t>
  </si>
  <si>
    <t>P8328</t>
  </si>
  <si>
    <t>P8329</t>
  </si>
  <si>
    <t>P8335</t>
  </si>
  <si>
    <t>P8336</t>
  </si>
  <si>
    <t>P8337</t>
  </si>
  <si>
    <t>P8338</t>
  </si>
  <si>
    <t>P8339</t>
  </si>
  <si>
    <t>P8345</t>
  </si>
  <si>
    <t>P8346</t>
  </si>
  <si>
    <t>P8347</t>
  </si>
  <si>
    <t>P8348</t>
  </si>
  <si>
    <t>P8364</t>
  </si>
  <si>
    <t>P8373</t>
  </si>
  <si>
    <t>P8374</t>
  </si>
  <si>
    <t>P8397</t>
  </si>
  <si>
    <t>P8398</t>
  </si>
  <si>
    <t>P8561</t>
  </si>
  <si>
    <t>P8562</t>
  </si>
  <si>
    <t>P8563</t>
  </si>
  <si>
    <t>P8565</t>
  </si>
  <si>
    <t>P8566</t>
  </si>
  <si>
    <t>P8567</t>
  </si>
  <si>
    <t>P8568</t>
  </si>
  <si>
    <t>P8569</t>
  </si>
  <si>
    <t>P8599</t>
  </si>
  <si>
    <t>P8431</t>
  </si>
  <si>
    <t>P8432</t>
  </si>
  <si>
    <t>P8433</t>
  </si>
  <si>
    <t>P8434</t>
  </si>
  <si>
    <t>P8451</t>
  </si>
  <si>
    <t>P8452</t>
  </si>
  <si>
    <t>P8453</t>
  </si>
  <si>
    <t>P8454</t>
  </si>
  <si>
    <t>P8455</t>
  </si>
  <si>
    <t>P8456</t>
  </si>
  <si>
    <t>P8457</t>
  </si>
  <si>
    <t>P8458</t>
  </si>
  <si>
    <t>P8459</t>
  </si>
  <si>
    <t>P8461</t>
  </si>
  <si>
    <t>P8462</t>
  </si>
  <si>
    <t>P8463</t>
  </si>
  <si>
    <t>P8464</t>
  </si>
  <si>
    <t>P8471</t>
  </si>
  <si>
    <t>P8472</t>
  </si>
  <si>
    <t>P8473</t>
  </si>
  <si>
    <t>P8474</t>
  </si>
  <si>
    <t>P8475</t>
  </si>
  <si>
    <t>P8476</t>
  </si>
  <si>
    <t>P8481</t>
  </si>
  <si>
    <t>P8482</t>
  </si>
  <si>
    <t>P8483</t>
  </si>
  <si>
    <t>P8484</t>
  </si>
  <si>
    <t>P8485</t>
  </si>
  <si>
    <t>P8507</t>
  </si>
  <si>
    <t>P8508</t>
  </si>
  <si>
    <t>P8509</t>
  </si>
  <si>
    <t>P8510</t>
  </si>
  <si>
    <t>P8512</t>
  </si>
  <si>
    <t>P8513</t>
  </si>
  <si>
    <t>P8514</t>
  </si>
  <si>
    <t>P8516</t>
  </si>
  <si>
    <t>P8518</t>
  </si>
  <si>
    <t>P8520</t>
  </si>
  <si>
    <t>P8521</t>
  </si>
  <si>
    <t>P8522</t>
  </si>
  <si>
    <t>P8541</t>
  </si>
  <si>
    <t>P8542</t>
  </si>
  <si>
    <t>P8543</t>
  </si>
  <si>
    <t>P8544</t>
  </si>
  <si>
    <t>P8545</t>
  </si>
  <si>
    <t>P8546</t>
  </si>
  <si>
    <t>P8602</t>
  </si>
  <si>
    <t>P8605</t>
  </si>
  <si>
    <t>P8609</t>
  </si>
  <si>
    <t>P8501</t>
  </si>
  <si>
    <t>P9654</t>
  </si>
  <si>
    <t>P8502</t>
  </si>
  <si>
    <t>P8503</t>
  </si>
  <si>
    <t>P8506</t>
  </si>
  <si>
    <t>安麗格</t>
  </si>
  <si>
    <t>胡桃木橫貼</t>
  </si>
  <si>
    <t>砂面中灰</t>
  </si>
  <si>
    <t>砂面玫瑰白</t>
  </si>
  <si>
    <t>砂面米黃</t>
  </si>
  <si>
    <t>砂面粉膚</t>
  </si>
  <si>
    <t>砂面淡綠</t>
  </si>
  <si>
    <t>砂面碳灰</t>
  </si>
  <si>
    <t>砂面秋香</t>
  </si>
  <si>
    <t>砂面淡藍</t>
  </si>
  <si>
    <t>砂面栗咖</t>
  </si>
  <si>
    <t>砂面褐棕</t>
  </si>
  <si>
    <t>膚感爵士白</t>
  </si>
  <si>
    <t>暖灰牛皮紙</t>
  </si>
  <si>
    <t>亮灰牛皮紙</t>
  </si>
  <si>
    <t>碳灰蛋殼紋</t>
  </si>
  <si>
    <t>夜黑牛皮紙</t>
  </si>
  <si>
    <t>紗藍蛋殼紋</t>
  </si>
  <si>
    <t>蔚藍蛋殼紋</t>
  </si>
  <si>
    <t>粉紫蛋殼紋</t>
  </si>
  <si>
    <t>噴砂淺杏灰</t>
  </si>
  <si>
    <t>清灰貝殼岩</t>
  </si>
  <si>
    <t>柔黃蛋殼紋</t>
  </si>
  <si>
    <t>禾黃蛋殼紋</t>
  </si>
  <si>
    <t>薄杏蛋殼紋</t>
  </si>
  <si>
    <t>裸灰蛋殼紋</t>
  </si>
  <si>
    <t>紫灰蛋殼紋</t>
  </si>
  <si>
    <t>雪藍蛋殼紋</t>
  </si>
  <si>
    <t>駝黃蛋殼紋</t>
  </si>
  <si>
    <t>中灰蛋殼紋</t>
  </si>
  <si>
    <t>玫瑰白蛋殼紋</t>
  </si>
  <si>
    <t>透藍蛋殼紋</t>
  </si>
  <si>
    <t>灰杏蛋殼紋</t>
  </si>
  <si>
    <t>米灰蛋殼紋</t>
  </si>
  <si>
    <t>裸膚蛋殼紋</t>
  </si>
  <si>
    <t>米杏蛋殼紋</t>
  </si>
  <si>
    <t>淡綠蛋殼紋</t>
  </si>
  <si>
    <t>暮灰皮革紋</t>
  </si>
  <si>
    <t>象牙皮革紋</t>
  </si>
  <si>
    <t>泥棕皮革紋</t>
  </si>
  <si>
    <t>礦褐皮革紋</t>
  </si>
  <si>
    <t>樹叉</t>
  </si>
  <si>
    <t>樹瘤</t>
  </si>
  <si>
    <t>膚感柔白</t>
  </si>
  <si>
    <t>膚感赤紅</t>
  </si>
  <si>
    <t>膚感棕紅</t>
  </si>
  <si>
    <t>膚感薄荷綠</t>
  </si>
  <si>
    <t>膚感碧綠</t>
  </si>
  <si>
    <t>膚感葉綠</t>
  </si>
  <si>
    <t>膚感蔥綠</t>
  </si>
  <si>
    <t>膚感夜綠</t>
  </si>
  <si>
    <t>膚感水藍</t>
  </si>
  <si>
    <t>膚感煙藍</t>
  </si>
  <si>
    <t>膚感鴿藍</t>
  </si>
  <si>
    <t>膚感靛青</t>
  </si>
  <si>
    <t>膚感甜柿</t>
  </si>
  <si>
    <t>膚感淡黃</t>
  </si>
  <si>
    <t>膚感亮黃</t>
  </si>
  <si>
    <t>膚感奶白</t>
  </si>
  <si>
    <t>膚感冷白</t>
  </si>
  <si>
    <t>砂面爍銀灰</t>
  </si>
  <si>
    <t>砂面爍鉑米</t>
  </si>
  <si>
    <t>砂面爍鉑灰</t>
  </si>
  <si>
    <t>砂面爍鉑杏</t>
  </si>
  <si>
    <t>砂面爍鉑藍</t>
  </si>
  <si>
    <t>砂面爍金粉</t>
  </si>
  <si>
    <t>砂面爍鈦棕</t>
  </si>
  <si>
    <t>砂面爍銀墨</t>
  </si>
  <si>
    <t>砂面爍銀白</t>
  </si>
  <si>
    <t>膚感亞麻</t>
  </si>
  <si>
    <t>膚感泥棕</t>
  </si>
  <si>
    <t>膚感煙褐</t>
  </si>
  <si>
    <t>膚感紫褐</t>
  </si>
  <si>
    <t>膚感紗灰</t>
  </si>
  <si>
    <t>膚感煙粉</t>
  </si>
  <si>
    <t>膚感玫瑰紫</t>
  </si>
  <si>
    <t>膚感藤紫</t>
  </si>
  <si>
    <t>膚感藍紫</t>
  </si>
  <si>
    <t>膚感靛紫</t>
  </si>
  <si>
    <t>膚感茄紫</t>
  </si>
  <si>
    <t>膚感暗紫</t>
  </si>
  <si>
    <t>膚感洋紅紫</t>
  </si>
  <si>
    <t>膚感奶杏</t>
  </si>
  <si>
    <t>膚感柔杏</t>
  </si>
  <si>
    <t>膚感暖杏</t>
  </si>
  <si>
    <t>膚感裸杏</t>
  </si>
  <si>
    <t>膚感雪粉</t>
  </si>
  <si>
    <t>膚感蜜桃粉</t>
  </si>
  <si>
    <t>膚感灰藕</t>
  </si>
  <si>
    <t>膚感淺藕</t>
  </si>
  <si>
    <t>膚感紫櫻</t>
  </si>
  <si>
    <t>膚感裸粉</t>
  </si>
  <si>
    <t>膚感柔灰</t>
  </si>
  <si>
    <t>膚感冰灰</t>
  </si>
  <si>
    <t>膚感鼠灰</t>
  </si>
  <si>
    <t>膚感炭灰</t>
  </si>
  <si>
    <t>膚感墨灰</t>
  </si>
  <si>
    <t>膚感鉑雪</t>
  </si>
  <si>
    <t>膚感玫瑰金</t>
  </si>
  <si>
    <t>膚感絲緞銀</t>
  </si>
  <si>
    <t>膚感紫金</t>
  </si>
  <si>
    <t>銀雪蛋殼紋</t>
  </si>
  <si>
    <t>鉑米蛋殼紋</t>
  </si>
  <si>
    <t>鉑灰蛋殼紋</t>
  </si>
  <si>
    <t>鈦灰蛋殼紋</t>
  </si>
  <si>
    <t>膚銀蛋殼紋</t>
  </si>
  <si>
    <t>藕金蛋殼紋</t>
  </si>
  <si>
    <t>鏡面白</t>
  </si>
  <si>
    <t>鏡面卡其</t>
  </si>
  <si>
    <t>鏡面黑</t>
  </si>
  <si>
    <t>鉑杏皮革紋</t>
  </si>
  <si>
    <t>膚感白金</t>
  </si>
  <si>
    <t>膚感絲緞粉</t>
  </si>
  <si>
    <t>科定D</t>
    <phoneticPr fontId="2" type="noConversion"/>
  </si>
  <si>
    <t>色號板名</t>
    <phoneticPr fontId="2" type="noConversion"/>
  </si>
  <si>
    <t>廠商</t>
    <phoneticPr fontId="2" type="noConversion"/>
  </si>
  <si>
    <t>01</t>
    <phoneticPr fontId="2" type="noConversion"/>
  </si>
  <si>
    <t>K101</t>
    <phoneticPr fontId="2" type="noConversion"/>
  </si>
  <si>
    <t>珍珠白</t>
    <phoneticPr fontId="2" type="noConversion"/>
  </si>
  <si>
    <t>百益</t>
    <phoneticPr fontId="2" type="noConversion"/>
  </si>
  <si>
    <t>欄4</t>
  </si>
  <si>
    <t>欄5</t>
  </si>
  <si>
    <t>欄6</t>
  </si>
  <si>
    <t>欄7</t>
  </si>
  <si>
    <t>欄8</t>
  </si>
  <si>
    <t>欄9</t>
  </si>
  <si>
    <t>欄10</t>
  </si>
  <si>
    <t>欄11</t>
  </si>
  <si>
    <t>才數</t>
  </si>
  <si>
    <t>專案編號</t>
  </si>
  <si>
    <t>產品名稱</t>
  </si>
  <si>
    <t>長</t>
  </si>
  <si>
    <t>寬</t>
  </si>
  <si>
    <t>厚</t>
  </si>
  <si>
    <t>生產
數量</t>
  </si>
  <si>
    <t>板材
色號</t>
  </si>
  <si>
    <t>板材
才數</t>
  </si>
  <si>
    <t>鋁框滑門</t>
    <phoneticPr fontId="2" type="noConversion"/>
  </si>
  <si>
    <t>P8482</t>
    <phoneticPr fontId="2" type="noConversion"/>
  </si>
  <si>
    <t>成W2000-E</t>
  </si>
  <si>
    <t>達思JM201H2C</t>
    <phoneticPr fontId="2" type="noConversion"/>
  </si>
  <si>
    <t>成6739</t>
  </si>
  <si>
    <t>成H3060-E</t>
  </si>
  <si>
    <t>成JM7318</t>
  </si>
  <si>
    <t>成L3381-G</t>
  </si>
  <si>
    <t>成N3777-2</t>
    <phoneticPr fontId="2" type="noConversion"/>
  </si>
  <si>
    <t>成K1415</t>
    <phoneticPr fontId="2" type="noConversion"/>
  </si>
  <si>
    <t>成JM558</t>
    <phoneticPr fontId="2" type="noConversion"/>
  </si>
  <si>
    <t>成L3125-1</t>
  </si>
  <si>
    <t>成L3637-A</t>
    <phoneticPr fontId="2" type="noConversion"/>
  </si>
  <si>
    <t>成R4263</t>
    <phoneticPr fontId="2" type="noConversion"/>
  </si>
  <si>
    <t>成H3730</t>
    <phoneticPr fontId="2" type="noConversion"/>
  </si>
  <si>
    <t>成JM545</t>
    <phoneticPr fontId="2" type="noConversion"/>
  </si>
  <si>
    <t>成W513</t>
    <phoneticPr fontId="2" type="noConversion"/>
  </si>
  <si>
    <t>成H3090-E</t>
    <phoneticPr fontId="2" type="noConversion"/>
  </si>
  <si>
    <t>成L3555</t>
    <phoneticPr fontId="2" type="noConversion"/>
  </si>
  <si>
    <t>成JM7310</t>
    <phoneticPr fontId="2" type="noConversion"/>
  </si>
  <si>
    <t>成JM7319</t>
    <phoneticPr fontId="2" type="noConversion"/>
  </si>
  <si>
    <t>成V3468</t>
    <phoneticPr fontId="2" type="noConversion"/>
  </si>
  <si>
    <t>成M6444LM</t>
    <phoneticPr fontId="2" type="noConversion"/>
  </si>
  <si>
    <t>成M49</t>
    <phoneticPr fontId="2" type="noConversion"/>
  </si>
  <si>
    <t>成S6000</t>
  </si>
  <si>
    <t>成K6357-3</t>
    <phoneticPr fontId="2" type="noConversion"/>
  </si>
  <si>
    <t>側</t>
    <phoneticPr fontId="2" type="noConversion"/>
  </si>
  <si>
    <t>面</t>
    <phoneticPr fontId="2" type="noConversion"/>
  </si>
  <si>
    <t>排</t>
    <phoneticPr fontId="2" type="noConversion"/>
  </si>
  <si>
    <t>二排</t>
    <phoneticPr fontId="2" type="noConversion"/>
  </si>
  <si>
    <t>固</t>
    <phoneticPr fontId="2" type="noConversion"/>
  </si>
  <si>
    <t>鉸2</t>
    <phoneticPr fontId="2" type="noConversion"/>
  </si>
  <si>
    <t>鉸3</t>
  </si>
  <si>
    <t>鉸4</t>
  </si>
  <si>
    <t>上斜</t>
    <phoneticPr fontId="2" type="noConversion"/>
  </si>
  <si>
    <t>下斜</t>
    <phoneticPr fontId="2" type="noConversion"/>
  </si>
  <si>
    <t xml:space="preserve"> Z</t>
    <phoneticPr fontId="2" type="noConversion"/>
  </si>
  <si>
    <t>側斜</t>
    <phoneticPr fontId="2" type="noConversion"/>
  </si>
  <si>
    <t>崁</t>
    <phoneticPr fontId="2" type="noConversion"/>
  </si>
  <si>
    <t>輪</t>
    <phoneticPr fontId="2" type="noConversion"/>
  </si>
  <si>
    <t>軌道</t>
    <phoneticPr fontId="2" type="noConversion"/>
  </si>
  <si>
    <t>退20</t>
    <phoneticPr fontId="2" type="noConversion"/>
  </si>
  <si>
    <t>燈溝</t>
    <phoneticPr fontId="2" type="noConversion"/>
  </si>
  <si>
    <t>木滑門</t>
    <phoneticPr fontId="2" type="noConversion"/>
  </si>
  <si>
    <t>欄32</t>
  </si>
  <si>
    <t xml:space="preserve">大頭螺絲 </t>
  </si>
  <si>
    <t>緩衝鉸鏈  六分</t>
    <phoneticPr fontId="2" type="noConversion"/>
  </si>
  <si>
    <t>聯青</t>
    <phoneticPr fontId="2" type="noConversion"/>
  </si>
  <si>
    <t>自有</t>
    <phoneticPr fontId="2" type="noConversion"/>
  </si>
  <si>
    <t>35公分坐式緩衝滑軌</t>
    <phoneticPr fontId="2" type="noConversion"/>
  </si>
  <si>
    <t>40公分坐式緩衝滑軌</t>
    <phoneticPr fontId="2" type="noConversion"/>
  </si>
  <si>
    <t>45公分坐式緩衝滑軌</t>
    <phoneticPr fontId="2" type="noConversion"/>
  </si>
  <si>
    <t>50公分坐式緩衝滑軌</t>
    <phoneticPr fontId="2" type="noConversion"/>
  </si>
  <si>
    <t>中   通</t>
    <phoneticPr fontId="2" type="noConversion"/>
  </si>
  <si>
    <t>木螺絲   中(5cm)</t>
    <phoneticPr fontId="2" type="noConversion"/>
  </si>
  <si>
    <t>日期</t>
    <phoneticPr fontId="2" type="noConversion"/>
  </si>
  <si>
    <t>運費：</t>
    <phoneticPr fontId="2" type="noConversion"/>
  </si>
  <si>
    <t>安裝：</t>
    <phoneticPr fontId="2" type="noConversion"/>
  </si>
  <si>
    <t>總金額：</t>
    <phoneticPr fontId="2" type="noConversion"/>
  </si>
  <si>
    <t>封邊條</t>
    <phoneticPr fontId="2" type="noConversion"/>
  </si>
  <si>
    <t>麻雙</t>
    <phoneticPr fontId="2" type="noConversion"/>
  </si>
  <si>
    <t>2分</t>
    <phoneticPr fontId="2" type="noConversion"/>
  </si>
  <si>
    <t>封邊條22*1</t>
    <phoneticPr fontId="2" type="noConversion"/>
  </si>
  <si>
    <t>封邊條29*1</t>
    <phoneticPr fontId="2" type="noConversion"/>
  </si>
  <si>
    <t>P8412</t>
    <phoneticPr fontId="2" type="noConversion"/>
  </si>
  <si>
    <t>p8414</t>
    <phoneticPr fontId="2" type="noConversion"/>
  </si>
  <si>
    <t>結合器</t>
    <phoneticPr fontId="2" type="noConversion"/>
  </si>
  <si>
    <t>拉、KD</t>
    <phoneticPr fontId="2" type="noConversion"/>
  </si>
  <si>
    <t>天地蓋頂板</t>
    <phoneticPr fontId="2" type="noConversion"/>
  </si>
  <si>
    <t>天地蓋底板</t>
    <phoneticPr fontId="2" type="noConversion"/>
  </si>
  <si>
    <t>天地蓋左側板</t>
    <phoneticPr fontId="2" type="noConversion"/>
  </si>
  <si>
    <t>天地蓋右側板</t>
    <phoneticPr fontId="2" type="noConversion"/>
  </si>
  <si>
    <t>P175B</t>
    <phoneticPr fontId="2" type="noConversion"/>
  </si>
  <si>
    <t>不含門</t>
    <phoneticPr fontId="2" type="noConversion"/>
  </si>
  <si>
    <t>緩衝鉸鏈  三分</t>
    <phoneticPr fontId="2" type="noConversion"/>
  </si>
  <si>
    <t>川湖緩衝鉸鏈  六分</t>
    <phoneticPr fontId="2" type="noConversion"/>
  </si>
  <si>
    <t>川湖緩衝鉸鏈  三分</t>
    <phoneticPr fontId="2" type="noConversion"/>
  </si>
  <si>
    <t>川湖緩衝鉸鏈  入柱</t>
    <phoneticPr fontId="2" type="noConversion"/>
  </si>
  <si>
    <t>Blun緩衝鉸鏈  六分</t>
    <phoneticPr fontId="2" type="noConversion"/>
  </si>
  <si>
    <t>Blun緩衝鉸鏈  三分</t>
    <phoneticPr fontId="2" type="noConversion"/>
  </si>
  <si>
    <t>Blun緩衝鉸鏈  入柱</t>
    <phoneticPr fontId="2" type="noConversion"/>
  </si>
  <si>
    <t>寸15厚門緩衝鉸鏈  六分</t>
    <phoneticPr fontId="2" type="noConversion"/>
  </si>
  <si>
    <t>30公分川湖緩衝軌道</t>
    <phoneticPr fontId="2" type="noConversion"/>
  </si>
  <si>
    <t>35公分川湖緩衝軌道</t>
    <phoneticPr fontId="2" type="noConversion"/>
  </si>
  <si>
    <t>45公分川湖緩衝軌道</t>
    <phoneticPr fontId="2" type="noConversion"/>
  </si>
  <si>
    <t>50公分川湖緩衝軌道</t>
    <phoneticPr fontId="2" type="noConversion"/>
  </si>
  <si>
    <t>40公分川湖緩衝軌道</t>
    <phoneticPr fontId="2" type="noConversion"/>
  </si>
  <si>
    <t>15公分瓶罐側拉架(座式）</t>
    <phoneticPr fontId="2" type="noConversion"/>
  </si>
  <si>
    <t>30公分坐式緩衝滑軌</t>
    <phoneticPr fontId="2" type="noConversion"/>
  </si>
  <si>
    <t>木螺絲   1.5cm</t>
    <phoneticPr fontId="2" type="noConversion"/>
  </si>
  <si>
    <t>木螺絲   3cm</t>
    <phoneticPr fontId="2" type="noConversion"/>
  </si>
  <si>
    <t>木螺絲   4cm</t>
    <phoneticPr fontId="2" type="noConversion"/>
  </si>
  <si>
    <t>木螺絲   5cm</t>
    <phoneticPr fontId="2" type="noConversion"/>
  </si>
  <si>
    <t>出線孔 長方形</t>
    <phoneticPr fontId="2" type="noConversion"/>
  </si>
  <si>
    <t>出線孔圓 5.5公分</t>
    <phoneticPr fontId="2" type="noConversion"/>
  </si>
  <si>
    <t>人造石檯面</t>
    <phoneticPr fontId="2" type="noConversion"/>
  </si>
  <si>
    <t>0245</t>
    <phoneticPr fontId="2" type="noConversion"/>
  </si>
  <si>
    <t>櫥雅</t>
    <phoneticPr fontId="2" type="noConversion"/>
  </si>
  <si>
    <t>成H003H-2</t>
    <phoneticPr fontId="2" type="noConversion"/>
  </si>
  <si>
    <t>JM543</t>
    <phoneticPr fontId="2" type="noConversion"/>
  </si>
  <si>
    <t>SK4979C</t>
    <phoneticPr fontId="2" type="noConversion"/>
  </si>
  <si>
    <t>JEFF 宋綻威</t>
    <phoneticPr fontId="2" type="noConversion"/>
  </si>
  <si>
    <t>立板</t>
    <phoneticPr fontId="2" type="noConversion"/>
  </si>
  <si>
    <t>稅金：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</si>
</sst>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43" formatCode="_-* #,##0.00_-;\-* #,##0.00_-;_-* &quot;-&quot;??_-;_-@_-"/>
    <numFmt numFmtId="176" formatCode="0.00_ "/>
    <numFmt numFmtId="177" formatCode="0.0_ "/>
    <numFmt numFmtId="178" formatCode="0.0_);[Red]\(0.0\)"/>
    <numFmt numFmtId="179" formatCode="##&quot;片&quot;"/>
    <numFmt numFmtId="180" formatCode="0_);[Red]\(0\)"/>
    <numFmt numFmtId="181" formatCode="##&quot;片&quot;;[Red]General"/>
    <numFmt numFmtId="182" formatCode="#,##0.0"/>
    <numFmt numFmtId="183" formatCode="#,##0_);[Red]\(#,##0\)"/>
    <numFmt numFmtId="184" formatCode="0.00_);[Red]\(0.00\)"/>
    <numFmt numFmtId="185" formatCode="0_ "/>
    <numFmt numFmtId="186" formatCode="[$-800404]gge&quot;年&quot;m&quot;月&quot;d&quot;日&quot;;@"/>
    <numFmt numFmtId="187" formatCode="#,##0.0_);[Red]\(#,##0.0\)"/>
    <numFmt numFmtId="188" formatCode="[$-F800]dddd\,\ mmmm\ dd\,\ yyyy"/>
    <numFmt numFmtId="189" formatCode="[$-404]e/m/d;@"/>
    <numFmt numFmtId="190" formatCode="[$-800404]ggge&quot;年&quot;m&quot;月&quot;d&quot;日&quot;;@"/>
    <numFmt numFmtId="191" formatCode="0;\-0;;@"/>
    <numFmt numFmtId="192" formatCode="yyyymd"/>
    <numFmt numFmtId="193" formatCode="General&quot;才&quot;"/>
    <numFmt numFmtId="194" formatCode="yyyy/mm/dd;@"/>
    <numFmt numFmtId="195" formatCode="#,##0_ "/>
    <numFmt numFmtId="196" formatCode="0000"/>
    <numFmt numFmtId="197" formatCode="yyyy/mm/dd"/>
    <numFmt numFmtId="198" formatCode="&quot;$&quot;#,##0"/>
    <numFmt numFmtId="199" formatCode="&quot;$&quot;#,##0_);[Red]\(&quot;$&quot;#,##0\)"/>
  </numFmts>
  <fonts count="4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22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b/>
      <sz val="3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b/>
      <sz val="18"/>
      <color theme="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9"/>
      <color rgb="FF000000"/>
      <name val="Microsoft JhengHei UI"/>
      <family val="2"/>
      <charset val="136"/>
    </font>
    <font>
      <sz val="16"/>
      <color theme="1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sz val="11"/>
      <color rgb="FF00B050"/>
      <name val="新細明體"/>
      <family val="1"/>
      <charset val="136"/>
      <scheme val="minor"/>
    </font>
    <font>
      <b/>
      <sz val="11"/>
      <color rgb="FF7030A0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b/>
      <sz val="10"/>
      <color rgb="FF004F88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6"/>
      <color theme="1"/>
      <name val="微軟正黑體"/>
      <family val="2"/>
      <charset val="136"/>
    </font>
    <font>
      <sz val="11"/>
      <color rgb="FFFF000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4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6337778862885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hair">
        <color theme="1"/>
      </left>
      <right style="hair">
        <color theme="1"/>
      </right>
      <top style="hair">
        <color rgb="FFFFC000"/>
      </top>
      <bottom style="hair">
        <color rgb="FFFFC000"/>
      </bottom>
      <diagonal/>
    </border>
    <border>
      <left style="hair">
        <color theme="1"/>
      </left>
      <right style="hair">
        <color theme="1"/>
      </right>
      <top style="hair">
        <color rgb="FFFFC000"/>
      </top>
      <bottom/>
      <diagonal/>
    </border>
    <border>
      <left style="hair">
        <color theme="1"/>
      </left>
      <right style="hair">
        <color theme="1"/>
      </right>
      <top/>
      <bottom style="hair">
        <color rgb="FFFFC000"/>
      </bottom>
      <diagonal/>
    </border>
    <border>
      <left/>
      <right/>
      <top style="hair">
        <color rgb="FFFFC000"/>
      </top>
      <bottom style="hair">
        <color rgb="FFFFC000"/>
      </bottom>
      <diagonal/>
    </border>
    <border>
      <left style="hair">
        <color theme="1"/>
      </left>
      <right/>
      <top style="hair">
        <color rgb="FFFFC000"/>
      </top>
      <bottom style="hair">
        <color rgb="FFFFC000"/>
      </bottom>
      <diagonal/>
    </border>
    <border>
      <left/>
      <right style="hair">
        <color theme="1"/>
      </right>
      <top style="hair">
        <color rgb="FFFFC000"/>
      </top>
      <bottom style="hair">
        <color rgb="FFFFC000"/>
      </bottom>
      <diagonal/>
    </border>
    <border>
      <left style="hair">
        <color theme="1"/>
      </left>
      <right/>
      <top style="hair">
        <color rgb="FFFFC000"/>
      </top>
      <bottom/>
      <diagonal/>
    </border>
    <border>
      <left/>
      <right style="hair">
        <color theme="1"/>
      </right>
      <top style="hair">
        <color rgb="FFFFC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FFC000"/>
      </bottom>
      <diagonal/>
    </border>
    <border>
      <left style="thin">
        <color indexed="64"/>
      </left>
      <right style="thin">
        <color indexed="64"/>
      </right>
      <top style="hair">
        <color rgb="FFFFC000"/>
      </top>
      <bottom style="hair">
        <color rgb="FFFFC000"/>
      </bottom>
      <diagonal/>
    </border>
    <border>
      <left style="thin">
        <color indexed="64"/>
      </left>
      <right style="thin">
        <color indexed="64"/>
      </right>
      <top style="hair">
        <color rgb="FFFFC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rgb="FF1A008A"/>
      </left>
      <right style="thin">
        <color rgb="FF1A008A"/>
      </right>
      <top style="thin">
        <color rgb="FF1A008A"/>
      </top>
      <bottom style="thin">
        <color rgb="FF1A008A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1A008A"/>
      </left>
      <right style="thin">
        <color rgb="FF1A008A"/>
      </right>
      <top style="thin">
        <color rgb="FF1A008A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0" tint="-0.34998626667073579"/>
      </top>
      <bottom/>
      <diagonal/>
    </border>
    <border>
      <left/>
      <right style="medium">
        <color indexed="64"/>
      </right>
      <top style="medium">
        <color theme="0" tint="-0.34998626667073579"/>
      </top>
      <bottom/>
      <diagonal/>
    </border>
  </borders>
  <cellStyleXfs count="3">
    <xf numFmtId="0" fontId="0" fillId="0" borderId="0">
      <alignment vertical="center"/>
    </xf>
    <xf numFmtId="43" fontId="37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</cellStyleXfs>
  <cellXfs count="62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80" fontId="3" fillId="2" borderId="0" xfId="0" applyNumberFormat="1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82" fontId="3" fillId="2" borderId="0" xfId="0" applyNumberFormat="1" applyFont="1" applyFill="1" applyAlignment="1">
      <alignment horizontal="center" vertical="center" wrapText="1"/>
    </xf>
    <xf numFmtId="182" fontId="0" fillId="2" borderId="0" xfId="0" applyNumberForma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 wrapText="1"/>
    </xf>
    <xf numFmtId="178" fontId="0" fillId="2" borderId="0" xfId="0" applyNumberForma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0" fontId="9" fillId="0" borderId="0" xfId="0" applyFont="1">
      <alignment vertical="center"/>
    </xf>
    <xf numFmtId="0" fontId="0" fillId="0" borderId="3" xfId="0" applyBorder="1">
      <alignment vertical="center"/>
    </xf>
    <xf numFmtId="49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3" fontId="0" fillId="0" borderId="0" xfId="0" applyNumberFormat="1">
      <alignment vertical="center"/>
    </xf>
    <xf numFmtId="3" fontId="0" fillId="0" borderId="5" xfId="0" applyNumberFormat="1" applyBorder="1">
      <alignment vertical="center"/>
    </xf>
    <xf numFmtId="3" fontId="0" fillId="0" borderId="7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83" fontId="0" fillId="0" borderId="4" xfId="0" applyNumberFormat="1" applyBorder="1" applyAlignment="1">
      <alignment horizontal="distributed" vertical="center"/>
    </xf>
    <xf numFmtId="183" fontId="0" fillId="0" borderId="0" xfId="0" applyNumberFormat="1" applyAlignment="1">
      <alignment horizontal="distributed" vertical="center"/>
    </xf>
    <xf numFmtId="183" fontId="0" fillId="0" borderId="1" xfId="0" applyNumberFormat="1" applyBorder="1" applyAlignment="1">
      <alignment horizontal="distributed" vertical="center"/>
    </xf>
    <xf numFmtId="183" fontId="0" fillId="0" borderId="3" xfId="0" applyNumberFormat="1" applyBorder="1" applyAlignment="1">
      <alignment horizontal="distributed" vertical="center"/>
    </xf>
    <xf numFmtId="183" fontId="0" fillId="0" borderId="6" xfId="0" applyNumberFormat="1" applyBorder="1" applyAlignment="1">
      <alignment horizontal="distributed" vertical="center"/>
    </xf>
    <xf numFmtId="183" fontId="0" fillId="0" borderId="8" xfId="0" applyNumberFormat="1" applyBorder="1" applyAlignment="1">
      <alignment horizontal="distributed" vertical="center"/>
    </xf>
    <xf numFmtId="0" fontId="12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82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/>
    </xf>
    <xf numFmtId="182" fontId="11" fillId="0" borderId="0" xfId="0" applyNumberFormat="1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78" fontId="12" fillId="0" borderId="11" xfId="0" applyNumberFormat="1" applyFont="1" applyBorder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78" fontId="12" fillId="0" borderId="16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3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0" fontId="3" fillId="8" borderId="18" xfId="0" applyFont="1" applyFill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87" fontId="12" fillId="0" borderId="11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87" fontId="12" fillId="0" borderId="0" xfId="0" applyNumberFormat="1" applyFont="1" applyAlignment="1">
      <alignment horizontal="center" vertical="center"/>
    </xf>
    <xf numFmtId="187" fontId="12" fillId="0" borderId="0" xfId="0" applyNumberFormat="1" applyFont="1" applyAlignment="1">
      <alignment horizontal="left" vertical="center"/>
    </xf>
    <xf numFmtId="187" fontId="11" fillId="0" borderId="0" xfId="0" applyNumberFormat="1" applyFont="1" applyAlignment="1">
      <alignment horizontal="right" vertical="center"/>
    </xf>
    <xf numFmtId="178" fontId="11" fillId="0" borderId="0" xfId="0" applyNumberFormat="1" applyFont="1" applyAlignment="1">
      <alignment horizontal="left" vertical="center"/>
    </xf>
    <xf numFmtId="182" fontId="11" fillId="0" borderId="0" xfId="0" applyNumberFormat="1" applyFont="1" applyAlignment="1">
      <alignment horizontal="right" vertical="center"/>
    </xf>
    <xf numFmtId="0" fontId="12" fillId="0" borderId="15" xfId="0" applyFont="1" applyBorder="1" applyAlignment="1">
      <alignment horizontal="center" vertical="center"/>
    </xf>
    <xf numFmtId="187" fontId="12" fillId="0" borderId="1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184" fontId="0" fillId="8" borderId="0" xfId="0" applyNumberFormat="1" applyFill="1" applyAlignment="1">
      <alignment horizontal="center" vertical="center"/>
    </xf>
    <xf numFmtId="186" fontId="0" fillId="8" borderId="0" xfId="0" applyNumberFormat="1" applyFill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182" fontId="11" fillId="0" borderId="1" xfId="0" applyNumberFormat="1" applyFont="1" applyBorder="1" applyAlignment="1">
      <alignment horizontal="left"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3" fontId="0" fillId="0" borderId="0" xfId="0" applyNumberFormat="1" applyAlignment="1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11" borderId="18" xfId="0" applyFill="1" applyBorder="1">
      <alignment vertical="center"/>
    </xf>
    <xf numFmtId="0" fontId="0" fillId="10" borderId="18" xfId="0" applyFill="1" applyBorder="1">
      <alignment vertical="center"/>
    </xf>
    <xf numFmtId="0" fontId="0" fillId="6" borderId="1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3" fontId="0" fillId="6" borderId="18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179" fontId="0" fillId="11" borderId="18" xfId="0" applyNumberFormat="1" applyFill="1" applyBorder="1" applyAlignment="1">
      <alignment horizontal="center" vertical="center"/>
    </xf>
    <xf numFmtId="179" fontId="0" fillId="9" borderId="18" xfId="0" applyNumberForma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6" borderId="18" xfId="0" applyFill="1" applyBorder="1">
      <alignment vertical="center"/>
    </xf>
    <xf numFmtId="0" fontId="0" fillId="0" borderId="22" xfId="0" applyBorder="1">
      <alignment vertical="center"/>
    </xf>
    <xf numFmtId="3" fontId="0" fillId="6" borderId="19" xfId="0" applyNumberFormat="1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3" fontId="0" fillId="6" borderId="22" xfId="0" applyNumberForma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179" fontId="0" fillId="0" borderId="18" xfId="0" applyNumberFormat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185" fontId="0" fillId="6" borderId="18" xfId="0" applyNumberFormat="1" applyFill="1" applyBorder="1" applyAlignment="1">
      <alignment horizontal="center" vertical="center"/>
    </xf>
    <xf numFmtId="0" fontId="0" fillId="5" borderId="18" xfId="0" applyFill="1" applyBorder="1">
      <alignment vertical="center"/>
    </xf>
    <xf numFmtId="0" fontId="0" fillId="6" borderId="18" xfId="0" applyFill="1" applyBorder="1" applyAlignment="1">
      <alignment horizontal="left" vertical="center"/>
    </xf>
    <xf numFmtId="3" fontId="0" fillId="0" borderId="18" xfId="0" applyNumberFormat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84" fontId="0" fillId="13" borderId="0" xfId="0" applyNumberFormat="1" applyFill="1" applyAlignment="1">
      <alignment horizontal="center" vertical="center"/>
    </xf>
    <xf numFmtId="186" fontId="0" fillId="13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84" fontId="0" fillId="5" borderId="0" xfId="0" applyNumberFormat="1" applyFill="1" applyAlignment="1">
      <alignment horizontal="center" vertical="center"/>
    </xf>
    <xf numFmtId="186" fontId="0" fillId="5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49" fontId="0" fillId="14" borderId="0" xfId="0" applyNumberFormat="1" applyFill="1" applyAlignment="1">
      <alignment horizontal="center" vertical="center"/>
    </xf>
    <xf numFmtId="184" fontId="0" fillId="14" borderId="0" xfId="0" applyNumberFormat="1" applyFill="1" applyAlignment="1">
      <alignment horizontal="center" vertical="center"/>
    </xf>
    <xf numFmtId="186" fontId="0" fillId="14" borderId="0" xfId="0" applyNumberForma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8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83" fontId="23" fillId="8" borderId="0" xfId="0" applyNumberFormat="1" applyFont="1" applyFill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/>
    </xf>
    <xf numFmtId="183" fontId="14" fillId="8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5" fillId="0" borderId="0" xfId="0" applyFont="1">
      <alignment vertical="center"/>
    </xf>
    <xf numFmtId="0" fontId="0" fillId="0" borderId="28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83" fontId="5" fillId="8" borderId="0" xfId="0" applyNumberFormat="1" applyFont="1" applyFill="1" applyAlignment="1">
      <alignment horizontal="center" vertical="center" wrapText="1"/>
    </xf>
    <xf numFmtId="3" fontId="3" fillId="8" borderId="0" xfId="0" applyNumberFormat="1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Continuous" vertical="center"/>
    </xf>
    <xf numFmtId="183" fontId="3" fillId="8" borderId="0" xfId="0" applyNumberFormat="1" applyFont="1" applyFill="1" applyAlignment="1">
      <alignment horizontal="center" vertical="center"/>
    </xf>
    <xf numFmtId="3" fontId="3" fillId="8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81" fontId="6" fillId="0" borderId="0" xfId="0" applyNumberFormat="1" applyFont="1" applyAlignment="1">
      <alignment horizontal="centerContinuous" vertical="center"/>
    </xf>
    <xf numFmtId="0" fontId="6" fillId="0" borderId="2" xfId="0" applyFont="1" applyBorder="1" applyAlignment="1">
      <alignment horizontal="center" vertical="center" wrapText="1"/>
    </xf>
    <xf numFmtId="183" fontId="6" fillId="8" borderId="0" xfId="0" applyNumberFormat="1" applyFont="1" applyFill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  <xf numFmtId="183" fontId="3" fillId="5" borderId="0" xfId="0" applyNumberFormat="1" applyFont="1" applyFill="1" applyAlignment="1">
      <alignment horizontal="center" vertical="center"/>
    </xf>
    <xf numFmtId="183" fontId="3" fillId="0" borderId="0" xfId="0" applyNumberFormat="1" applyFont="1" applyAlignment="1">
      <alignment horizontal="center" vertical="center" wrapText="1"/>
    </xf>
    <xf numFmtId="0" fontId="6" fillId="0" borderId="0" xfId="0" applyFont="1">
      <alignment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0" fillId="11" borderId="18" xfId="0" applyFill="1" applyBorder="1" applyAlignment="1">
      <alignment horizontal="left" vertical="center"/>
    </xf>
    <xf numFmtId="180" fontId="3" fillId="2" borderId="1" xfId="0" applyNumberFormat="1" applyFont="1" applyFill="1" applyBorder="1" applyAlignment="1">
      <alignment horizontal="center" vertical="center"/>
    </xf>
    <xf numFmtId="182" fontId="0" fillId="2" borderId="1" xfId="0" applyNumberFormat="1" applyFill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0" fontId="0" fillId="11" borderId="23" xfId="0" applyFill="1" applyBorder="1">
      <alignment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180" fontId="0" fillId="2" borderId="1" xfId="0" applyNumberForma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79" fontId="30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179" fontId="11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left" vertical="center"/>
    </xf>
    <xf numFmtId="177" fontId="11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80" fontId="11" fillId="0" borderId="0" xfId="0" applyNumberFormat="1" applyFont="1">
      <alignment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79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79" fontId="26" fillId="0" borderId="0" xfId="0" applyNumberFormat="1" applyFont="1">
      <alignment vertical="center"/>
    </xf>
    <xf numFmtId="179" fontId="26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0" fontId="27" fillId="0" borderId="0" xfId="0" applyFont="1">
      <alignment vertical="center"/>
    </xf>
    <xf numFmtId="180" fontId="26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top"/>
    </xf>
    <xf numFmtId="0" fontId="26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180" fontId="27" fillId="0" borderId="0" xfId="0" applyNumberFormat="1" applyFont="1">
      <alignment vertical="center"/>
    </xf>
    <xf numFmtId="180" fontId="12" fillId="0" borderId="0" xfId="0" applyNumberFormat="1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187" fontId="0" fillId="0" borderId="33" xfId="0" applyNumberFormat="1" applyBorder="1" applyAlignment="1">
      <alignment horizontal="center" vertical="center"/>
    </xf>
    <xf numFmtId="187" fontId="0" fillId="0" borderId="7" xfId="0" applyNumberFormat="1" applyBorder="1" applyAlignment="1">
      <alignment horizontal="center" vertical="center"/>
    </xf>
    <xf numFmtId="187" fontId="22" fillId="0" borderId="34" xfId="0" applyNumberFormat="1" applyFont="1" applyBorder="1">
      <alignment vertical="center"/>
    </xf>
    <xf numFmtId="187" fontId="27" fillId="0" borderId="36" xfId="0" applyNumberFormat="1" applyFont="1" applyBorder="1" applyAlignment="1">
      <alignment horizontal="center" vertical="center" wrapText="1"/>
    </xf>
    <xf numFmtId="187" fontId="27" fillId="0" borderId="2" xfId="0" applyNumberFormat="1" applyFont="1" applyBorder="1" applyAlignment="1">
      <alignment horizontal="center" vertical="center" wrapText="1"/>
    </xf>
    <xf numFmtId="187" fontId="13" fillId="0" borderId="37" xfId="0" applyNumberFormat="1" applyFont="1" applyBorder="1" applyAlignment="1">
      <alignment horizontal="center" vertical="center"/>
    </xf>
    <xf numFmtId="187" fontId="22" fillId="0" borderId="0" xfId="0" applyNumberFormat="1" applyFont="1">
      <alignment vertical="center"/>
    </xf>
    <xf numFmtId="187" fontId="24" fillId="0" borderId="0" xfId="0" applyNumberFormat="1" applyFont="1" applyAlignment="1">
      <alignment horizontal="center" vertical="center"/>
    </xf>
    <xf numFmtId="187" fontId="10" fillId="0" borderId="0" xfId="0" applyNumberFormat="1" applyFont="1" applyAlignment="1">
      <alignment horizontal="center" vertical="center"/>
    </xf>
    <xf numFmtId="187" fontId="32" fillId="16" borderId="43" xfId="0" applyNumberFormat="1" applyFont="1" applyFill="1" applyBorder="1" applyAlignment="1">
      <alignment horizontal="center" vertical="center"/>
    </xf>
    <xf numFmtId="187" fontId="32" fillId="16" borderId="44" xfId="0" applyNumberFormat="1" applyFont="1" applyFill="1" applyBorder="1" applyAlignment="1">
      <alignment horizontal="center" vertical="center"/>
    </xf>
    <xf numFmtId="10" fontId="32" fillId="16" borderId="44" xfId="0" applyNumberFormat="1" applyFont="1" applyFill="1" applyBorder="1" applyAlignment="1">
      <alignment horizontal="center" vertical="center"/>
    </xf>
    <xf numFmtId="187" fontId="13" fillId="16" borderId="44" xfId="0" applyNumberFormat="1" applyFont="1" applyFill="1" applyBorder="1" applyAlignment="1">
      <alignment horizontal="center" vertical="center"/>
    </xf>
    <xf numFmtId="187" fontId="32" fillId="16" borderId="45" xfId="0" applyNumberFormat="1" applyFont="1" applyFill="1" applyBorder="1" applyAlignment="1">
      <alignment horizontal="center" vertical="center"/>
    </xf>
    <xf numFmtId="187" fontId="13" fillId="16" borderId="46" xfId="0" applyNumberFormat="1" applyFont="1" applyFill="1" applyBorder="1" applyAlignment="1">
      <alignment horizontal="center" vertical="center"/>
    </xf>
    <xf numFmtId="187" fontId="13" fillId="16" borderId="43" xfId="0" applyNumberFormat="1" applyFont="1" applyFill="1" applyBorder="1" applyAlignment="1">
      <alignment horizontal="center" vertical="center"/>
    </xf>
    <xf numFmtId="187" fontId="32" fillId="16" borderId="47" xfId="0" applyNumberFormat="1" applyFont="1" applyFill="1" applyBorder="1" applyAlignment="1">
      <alignment horizontal="center" vertical="center"/>
    </xf>
    <xf numFmtId="0" fontId="32" fillId="0" borderId="48" xfId="0" applyFont="1" applyBorder="1" applyAlignment="1">
      <alignment horizontal="center" vertical="center"/>
    </xf>
    <xf numFmtId="187" fontId="32" fillId="0" borderId="49" xfId="0" applyNumberFormat="1" applyFont="1" applyBorder="1" applyAlignment="1">
      <alignment horizontal="center" vertical="center"/>
    </xf>
    <xf numFmtId="187" fontId="13" fillId="0" borderId="49" xfId="0" applyNumberFormat="1" applyFont="1" applyBorder="1" applyAlignment="1">
      <alignment horizontal="center" vertical="center"/>
    </xf>
    <xf numFmtId="187" fontId="32" fillId="17" borderId="36" xfId="0" applyNumberFormat="1" applyFont="1" applyFill="1" applyBorder="1" applyAlignment="1">
      <alignment horizontal="center" vertical="center"/>
    </xf>
    <xf numFmtId="187" fontId="32" fillId="17" borderId="2" xfId="0" applyNumberFormat="1" applyFont="1" applyFill="1" applyBorder="1" applyAlignment="1">
      <alignment horizontal="center" vertical="center"/>
    </xf>
    <xf numFmtId="10" fontId="32" fillId="17" borderId="2" xfId="0" applyNumberFormat="1" applyFont="1" applyFill="1" applyBorder="1" applyAlignment="1">
      <alignment horizontal="center" vertical="center"/>
    </xf>
    <xf numFmtId="187" fontId="13" fillId="17" borderId="2" xfId="0" applyNumberFormat="1" applyFont="1" applyFill="1" applyBorder="1" applyAlignment="1">
      <alignment horizontal="center" vertical="center"/>
    </xf>
    <xf numFmtId="187" fontId="32" fillId="17" borderId="27" xfId="0" applyNumberFormat="1" applyFont="1" applyFill="1" applyBorder="1" applyAlignment="1">
      <alignment horizontal="center" vertical="center"/>
    </xf>
    <xf numFmtId="187" fontId="13" fillId="17" borderId="35" xfId="0" applyNumberFormat="1" applyFont="1" applyFill="1" applyBorder="1" applyAlignment="1">
      <alignment horizontal="center" vertical="center"/>
    </xf>
    <xf numFmtId="187" fontId="13" fillId="17" borderId="36" xfId="0" applyNumberFormat="1" applyFont="1" applyFill="1" applyBorder="1" applyAlignment="1">
      <alignment horizontal="center" vertical="center"/>
    </xf>
    <xf numFmtId="187" fontId="32" fillId="17" borderId="26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87" fontId="32" fillId="0" borderId="37" xfId="0" applyNumberFormat="1" applyFont="1" applyBorder="1" applyAlignment="1">
      <alignment horizontal="center" vertical="center"/>
    </xf>
    <xf numFmtId="187" fontId="32" fillId="6" borderId="36" xfId="0" applyNumberFormat="1" applyFont="1" applyFill="1" applyBorder="1" applyAlignment="1">
      <alignment horizontal="center" vertical="center"/>
    </xf>
    <xf numFmtId="187" fontId="32" fillId="6" borderId="2" xfId="0" applyNumberFormat="1" applyFont="1" applyFill="1" applyBorder="1" applyAlignment="1">
      <alignment horizontal="center" vertical="center"/>
    </xf>
    <xf numFmtId="10" fontId="32" fillId="6" borderId="2" xfId="0" applyNumberFormat="1" applyFont="1" applyFill="1" applyBorder="1" applyAlignment="1">
      <alignment horizontal="center" vertical="center"/>
    </xf>
    <xf numFmtId="187" fontId="13" fillId="6" borderId="2" xfId="0" applyNumberFormat="1" applyFont="1" applyFill="1" applyBorder="1" applyAlignment="1">
      <alignment horizontal="center" vertical="center"/>
    </xf>
    <xf numFmtId="187" fontId="32" fillId="6" borderId="27" xfId="0" applyNumberFormat="1" applyFont="1" applyFill="1" applyBorder="1" applyAlignment="1">
      <alignment horizontal="center" vertical="center"/>
    </xf>
    <xf numFmtId="187" fontId="13" fillId="6" borderId="35" xfId="0" applyNumberFormat="1" applyFont="1" applyFill="1" applyBorder="1" applyAlignment="1">
      <alignment horizontal="center" vertical="center"/>
    </xf>
    <xf numFmtId="187" fontId="13" fillId="6" borderId="36" xfId="0" applyNumberFormat="1" applyFont="1" applyFill="1" applyBorder="1" applyAlignment="1">
      <alignment horizontal="center" vertical="center"/>
    </xf>
    <xf numFmtId="187" fontId="32" fillId="6" borderId="26" xfId="0" applyNumberFormat="1" applyFont="1" applyFill="1" applyBorder="1" applyAlignment="1">
      <alignment horizontal="center" vertical="center"/>
    </xf>
    <xf numFmtId="187" fontId="32" fillId="8" borderId="36" xfId="0" applyNumberFormat="1" applyFont="1" applyFill="1" applyBorder="1" applyAlignment="1">
      <alignment horizontal="center" vertical="center"/>
    </xf>
    <xf numFmtId="187" fontId="32" fillId="8" borderId="2" xfId="0" applyNumberFormat="1" applyFont="1" applyFill="1" applyBorder="1" applyAlignment="1">
      <alignment horizontal="center" vertical="center"/>
    </xf>
    <xf numFmtId="10" fontId="32" fillId="8" borderId="2" xfId="0" applyNumberFormat="1" applyFont="1" applyFill="1" applyBorder="1" applyAlignment="1">
      <alignment horizontal="center" vertical="center"/>
    </xf>
    <xf numFmtId="187" fontId="13" fillId="8" borderId="2" xfId="0" applyNumberFormat="1" applyFont="1" applyFill="1" applyBorder="1" applyAlignment="1">
      <alignment horizontal="center" vertical="center"/>
    </xf>
    <xf numFmtId="187" fontId="32" fillId="3" borderId="2" xfId="0" applyNumberFormat="1" applyFont="1" applyFill="1" applyBorder="1" applyAlignment="1">
      <alignment horizontal="center" vertical="center"/>
    </xf>
    <xf numFmtId="187" fontId="32" fillId="8" borderId="27" xfId="0" applyNumberFormat="1" applyFont="1" applyFill="1" applyBorder="1" applyAlignment="1">
      <alignment horizontal="center" vertical="center"/>
    </xf>
    <xf numFmtId="187" fontId="13" fillId="8" borderId="35" xfId="0" applyNumberFormat="1" applyFont="1" applyFill="1" applyBorder="1" applyAlignment="1">
      <alignment horizontal="center" vertical="center"/>
    </xf>
    <xf numFmtId="187" fontId="13" fillId="8" borderId="36" xfId="0" applyNumberFormat="1" applyFont="1" applyFill="1" applyBorder="1" applyAlignment="1">
      <alignment horizontal="center" vertical="center"/>
    </xf>
    <xf numFmtId="187" fontId="32" fillId="8" borderId="26" xfId="0" applyNumberFormat="1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87" fontId="32" fillId="0" borderId="38" xfId="0" applyNumberFormat="1" applyFont="1" applyBorder="1" applyAlignment="1">
      <alignment horizontal="center" vertical="center"/>
    </xf>
    <xf numFmtId="187" fontId="32" fillId="7" borderId="36" xfId="0" applyNumberFormat="1" applyFont="1" applyFill="1" applyBorder="1" applyAlignment="1">
      <alignment horizontal="center" vertical="center"/>
    </xf>
    <xf numFmtId="187" fontId="32" fillId="7" borderId="2" xfId="0" applyNumberFormat="1" applyFont="1" applyFill="1" applyBorder="1" applyAlignment="1">
      <alignment horizontal="center" vertical="center"/>
    </xf>
    <xf numFmtId="10" fontId="32" fillId="7" borderId="2" xfId="0" applyNumberFormat="1" applyFont="1" applyFill="1" applyBorder="1" applyAlignment="1">
      <alignment horizontal="center" vertical="center"/>
    </xf>
    <xf numFmtId="187" fontId="13" fillId="7" borderId="2" xfId="0" applyNumberFormat="1" applyFont="1" applyFill="1" applyBorder="1" applyAlignment="1">
      <alignment horizontal="center" vertical="center"/>
    </xf>
    <xf numFmtId="187" fontId="32" fillId="7" borderId="27" xfId="0" applyNumberFormat="1" applyFont="1" applyFill="1" applyBorder="1" applyAlignment="1">
      <alignment horizontal="center" vertical="center"/>
    </xf>
    <xf numFmtId="187" fontId="13" fillId="7" borderId="35" xfId="0" applyNumberFormat="1" applyFont="1" applyFill="1" applyBorder="1" applyAlignment="1">
      <alignment horizontal="center" vertical="center"/>
    </xf>
    <xf numFmtId="187" fontId="13" fillId="7" borderId="36" xfId="0" applyNumberFormat="1" applyFont="1" applyFill="1" applyBorder="1" applyAlignment="1">
      <alignment horizontal="center" vertical="center"/>
    </xf>
    <xf numFmtId="187" fontId="32" fillId="7" borderId="26" xfId="0" applyNumberFormat="1" applyFont="1" applyFill="1" applyBorder="1" applyAlignment="1">
      <alignment horizontal="center" vertical="center"/>
    </xf>
    <xf numFmtId="187" fontId="32" fillId="7" borderId="50" xfId="0" applyNumberFormat="1" applyFont="1" applyFill="1" applyBorder="1" applyAlignment="1">
      <alignment horizontal="center" vertical="center"/>
    </xf>
    <xf numFmtId="187" fontId="32" fillId="16" borderId="36" xfId="0" applyNumberFormat="1" applyFont="1" applyFill="1" applyBorder="1" applyAlignment="1">
      <alignment horizontal="center" vertical="center"/>
    </xf>
    <xf numFmtId="187" fontId="32" fillId="16" borderId="2" xfId="0" applyNumberFormat="1" applyFont="1" applyFill="1" applyBorder="1" applyAlignment="1">
      <alignment horizontal="center" vertical="center"/>
    </xf>
    <xf numFmtId="10" fontId="32" fillId="16" borderId="2" xfId="0" applyNumberFormat="1" applyFont="1" applyFill="1" applyBorder="1" applyAlignment="1">
      <alignment horizontal="center" vertical="center"/>
    </xf>
    <xf numFmtId="187" fontId="13" fillId="16" borderId="2" xfId="0" applyNumberFormat="1" applyFont="1" applyFill="1" applyBorder="1" applyAlignment="1">
      <alignment horizontal="center" vertical="center"/>
    </xf>
    <xf numFmtId="187" fontId="32" fillId="16" borderId="27" xfId="0" applyNumberFormat="1" applyFont="1" applyFill="1" applyBorder="1" applyAlignment="1">
      <alignment horizontal="center" vertical="center"/>
    </xf>
    <xf numFmtId="187" fontId="13" fillId="16" borderId="35" xfId="0" applyNumberFormat="1" applyFont="1" applyFill="1" applyBorder="1" applyAlignment="1">
      <alignment horizontal="center" vertical="center"/>
    </xf>
    <xf numFmtId="187" fontId="13" fillId="16" borderId="36" xfId="0" applyNumberFormat="1" applyFont="1" applyFill="1" applyBorder="1" applyAlignment="1">
      <alignment horizontal="center" vertical="center"/>
    </xf>
    <xf numFmtId="187" fontId="32" fillId="16" borderId="26" xfId="0" applyNumberFormat="1" applyFont="1" applyFill="1" applyBorder="1" applyAlignment="1">
      <alignment horizontal="center" vertical="center"/>
    </xf>
    <xf numFmtId="187" fontId="32" fillId="7" borderId="52" xfId="0" applyNumberFormat="1" applyFont="1" applyFill="1" applyBorder="1" applyAlignment="1">
      <alignment horizontal="center" vertical="center"/>
    </xf>
    <xf numFmtId="187" fontId="32" fillId="7" borderId="53" xfId="0" applyNumberFormat="1" applyFont="1" applyFill="1" applyBorder="1" applyAlignment="1">
      <alignment horizontal="center" vertical="center"/>
    </xf>
    <xf numFmtId="10" fontId="32" fillId="7" borderId="53" xfId="0" applyNumberFormat="1" applyFont="1" applyFill="1" applyBorder="1" applyAlignment="1">
      <alignment horizontal="center" vertical="center"/>
    </xf>
    <xf numFmtId="187" fontId="13" fillId="7" borderId="53" xfId="0" applyNumberFormat="1" applyFont="1" applyFill="1" applyBorder="1" applyAlignment="1">
      <alignment horizontal="center" vertical="center"/>
    </xf>
    <xf numFmtId="187" fontId="32" fillId="7" borderId="9" xfId="0" applyNumberFormat="1" applyFont="1" applyFill="1" applyBorder="1" applyAlignment="1">
      <alignment horizontal="center" vertical="center"/>
    </xf>
    <xf numFmtId="187" fontId="13" fillId="7" borderId="1" xfId="0" applyNumberFormat="1" applyFont="1" applyFill="1" applyBorder="1" applyAlignment="1">
      <alignment horizontal="center" vertical="center"/>
    </xf>
    <xf numFmtId="187" fontId="32" fillId="16" borderId="9" xfId="0" applyNumberFormat="1" applyFont="1" applyFill="1" applyBorder="1" applyAlignment="1">
      <alignment horizontal="center" vertical="center"/>
    </xf>
    <xf numFmtId="187" fontId="13" fillId="16" borderId="1" xfId="0" applyNumberFormat="1" applyFont="1" applyFill="1" applyBorder="1" applyAlignment="1">
      <alignment horizontal="center" vertical="center"/>
    </xf>
    <xf numFmtId="187" fontId="32" fillId="17" borderId="9" xfId="0" applyNumberFormat="1" applyFont="1" applyFill="1" applyBorder="1" applyAlignment="1">
      <alignment horizontal="center" vertical="center"/>
    </xf>
    <xf numFmtId="187" fontId="13" fillId="17" borderId="1" xfId="0" applyNumberFormat="1" applyFont="1" applyFill="1" applyBorder="1" applyAlignment="1">
      <alignment horizontal="center" vertical="center"/>
    </xf>
    <xf numFmtId="187" fontId="32" fillId="6" borderId="9" xfId="0" applyNumberFormat="1" applyFont="1" applyFill="1" applyBorder="1" applyAlignment="1">
      <alignment horizontal="center" vertical="center"/>
    </xf>
    <xf numFmtId="187" fontId="13" fillId="6" borderId="1" xfId="0" applyNumberFormat="1" applyFont="1" applyFill="1" applyBorder="1" applyAlignment="1">
      <alignment horizontal="center" vertical="center"/>
    </xf>
    <xf numFmtId="187" fontId="32" fillId="8" borderId="9" xfId="0" applyNumberFormat="1" applyFont="1" applyFill="1" applyBorder="1" applyAlignment="1">
      <alignment horizontal="center" vertical="center"/>
    </xf>
    <xf numFmtId="187" fontId="13" fillId="8" borderId="1" xfId="0" applyNumberFormat="1" applyFont="1" applyFill="1" applyBorder="1" applyAlignment="1">
      <alignment horizontal="center" vertical="center"/>
    </xf>
    <xf numFmtId="187" fontId="32" fillId="7" borderId="54" xfId="0" applyNumberFormat="1" applyFont="1" applyFill="1" applyBorder="1" applyAlignment="1">
      <alignment horizontal="center" vertical="center"/>
    </xf>
    <xf numFmtId="187" fontId="32" fillId="7" borderId="55" xfId="0" applyNumberFormat="1" applyFont="1" applyFill="1" applyBorder="1" applyAlignment="1">
      <alignment horizontal="center" vertical="center"/>
    </xf>
    <xf numFmtId="10" fontId="32" fillId="7" borderId="55" xfId="0" applyNumberFormat="1" applyFont="1" applyFill="1" applyBorder="1" applyAlignment="1">
      <alignment horizontal="center" vertical="center"/>
    </xf>
    <xf numFmtId="187" fontId="13" fillId="7" borderId="55" xfId="0" applyNumberFormat="1" applyFont="1" applyFill="1" applyBorder="1" applyAlignment="1">
      <alignment horizontal="center" vertical="center"/>
    </xf>
    <xf numFmtId="187" fontId="13" fillId="7" borderId="52" xfId="0" applyNumberFormat="1" applyFont="1" applyFill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187" fontId="13" fillId="7" borderId="41" xfId="0" applyNumberFormat="1" applyFont="1" applyFill="1" applyBorder="1" applyAlignment="1">
      <alignment horizontal="center" vertical="center"/>
    </xf>
    <xf numFmtId="187" fontId="13" fillId="7" borderId="54" xfId="0" applyNumberFormat="1" applyFont="1" applyFill="1" applyBorder="1" applyAlignment="1">
      <alignment horizontal="center" vertical="center"/>
    </xf>
    <xf numFmtId="0" fontId="32" fillId="0" borderId="55" xfId="0" applyFont="1" applyBorder="1" applyAlignment="1">
      <alignment horizontal="center" vertical="center"/>
    </xf>
    <xf numFmtId="187" fontId="32" fillId="0" borderId="61" xfId="0" applyNumberFormat="1" applyFont="1" applyBorder="1" applyAlignment="1">
      <alignment horizontal="center" vertical="center" wrapText="1"/>
    </xf>
    <xf numFmtId="187" fontId="32" fillId="0" borderId="62" xfId="0" applyNumberFormat="1" applyFont="1" applyBorder="1" applyAlignment="1">
      <alignment horizontal="center" vertical="center" wrapText="1"/>
    </xf>
    <xf numFmtId="10" fontId="32" fillId="0" borderId="62" xfId="0" applyNumberFormat="1" applyFont="1" applyBorder="1" applyAlignment="1">
      <alignment horizontal="center" vertical="center"/>
    </xf>
    <xf numFmtId="187" fontId="13" fillId="0" borderId="62" xfId="0" applyNumberFormat="1" applyFont="1" applyBorder="1" applyAlignment="1">
      <alignment horizontal="center" vertical="center"/>
    </xf>
    <xf numFmtId="187" fontId="32" fillId="0" borderId="62" xfId="0" applyNumberFormat="1" applyFont="1" applyBorder="1" applyAlignment="1">
      <alignment horizontal="center" vertical="center"/>
    </xf>
    <xf numFmtId="187" fontId="13" fillId="0" borderId="62" xfId="0" applyNumberFormat="1" applyFont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/>
    </xf>
    <xf numFmtId="187" fontId="13" fillId="0" borderId="60" xfId="0" applyNumberFormat="1" applyFont="1" applyBorder="1" applyAlignment="1">
      <alignment horizontal="center" vertical="center"/>
    </xf>
    <xf numFmtId="38" fontId="0" fillId="0" borderId="0" xfId="0" applyNumberFormat="1" applyAlignment="1">
      <alignment horizontal="left" vertical="center"/>
    </xf>
    <xf numFmtId="38" fontId="0" fillId="0" borderId="29" xfId="0" applyNumberFormat="1" applyBorder="1" applyAlignment="1">
      <alignment horizontal="right" vertical="center"/>
    </xf>
    <xf numFmtId="38" fontId="0" fillId="0" borderId="0" xfId="0" applyNumberFormat="1" applyAlignment="1">
      <alignment horizontal="right" vertical="center"/>
    </xf>
    <xf numFmtId="38" fontId="0" fillId="0" borderId="29" xfId="0" applyNumberFormat="1" applyBorder="1" applyAlignment="1">
      <alignment horizontal="center" vertical="center"/>
    </xf>
    <xf numFmtId="0" fontId="3" fillId="2" borderId="28" xfId="0" applyFont="1" applyFill="1" applyBorder="1" applyAlignment="1">
      <alignment horizontal="left" vertical="center"/>
    </xf>
    <xf numFmtId="38" fontId="0" fillId="0" borderId="28" xfId="0" applyNumberFormat="1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38" fontId="6" fillId="0" borderId="28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3" fontId="3" fillId="0" borderId="28" xfId="0" applyNumberFormat="1" applyFont="1" applyBorder="1">
      <alignment vertical="center"/>
    </xf>
    <xf numFmtId="178" fontId="3" fillId="2" borderId="1" xfId="0" applyNumberFormat="1" applyFont="1" applyFill="1" applyBorder="1" applyAlignment="1">
      <alignment horizontal="center" vertical="center"/>
    </xf>
    <xf numFmtId="191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/>
    </xf>
    <xf numFmtId="191" fontId="6" fillId="0" borderId="0" xfId="0" applyNumberFormat="1" applyFont="1">
      <alignment vertical="center"/>
    </xf>
    <xf numFmtId="0" fontId="7" fillId="0" borderId="0" xfId="0" applyFont="1">
      <alignment vertical="center"/>
    </xf>
    <xf numFmtId="179" fontId="26" fillId="0" borderId="0" xfId="0" applyNumberFormat="1" applyFont="1" applyAlignment="1">
      <alignment horizontal="right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0" fontId="26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193" fontId="11" fillId="0" borderId="0" xfId="0" applyNumberFormat="1" applyFont="1" applyAlignment="1">
      <alignment horizontal="centerContinuous" vertical="center"/>
    </xf>
    <xf numFmtId="191" fontId="6" fillId="0" borderId="1" xfId="0" applyNumberFormat="1" applyFont="1" applyBorder="1" applyAlignment="1">
      <alignment horizontal="center" vertical="center"/>
    </xf>
    <xf numFmtId="179" fontId="28" fillId="0" borderId="0" xfId="0" applyNumberFormat="1" applyFont="1" applyAlignment="1">
      <alignment horizontal="right" vertical="center"/>
    </xf>
    <xf numFmtId="179" fontId="26" fillId="0" borderId="0" xfId="0" applyNumberFormat="1" applyFont="1" applyAlignment="1">
      <alignment horizontal="right" vertical="distributed"/>
    </xf>
    <xf numFmtId="179" fontId="28" fillId="0" borderId="0" xfId="0" applyNumberFormat="1" applyFont="1" applyAlignment="1">
      <alignment horizontal="right" vertical="distributed"/>
    </xf>
    <xf numFmtId="49" fontId="11" fillId="0" borderId="0" xfId="0" applyNumberFormat="1" applyFont="1" applyAlignment="1">
      <alignment horizontal="centerContinuous" vertical="center"/>
    </xf>
    <xf numFmtId="49" fontId="26" fillId="0" borderId="0" xfId="0" applyNumberFormat="1" applyFont="1" applyAlignment="1">
      <alignment horizontal="centerContinuous" vertical="center"/>
    </xf>
    <xf numFmtId="49" fontId="3" fillId="0" borderId="0" xfId="0" applyNumberFormat="1" applyFont="1">
      <alignment vertical="center"/>
    </xf>
    <xf numFmtId="49" fontId="27" fillId="0" borderId="0" xfId="0" applyNumberFormat="1" applyFont="1">
      <alignment vertical="center"/>
    </xf>
    <xf numFmtId="0" fontId="0" fillId="18" borderId="0" xfId="0" applyFill="1">
      <alignment vertical="center"/>
    </xf>
    <xf numFmtId="49" fontId="11" fillId="0" borderId="0" xfId="0" applyNumberFormat="1" applyFont="1" applyAlignment="1">
      <alignment horizontal="left" vertical="center"/>
    </xf>
    <xf numFmtId="0" fontId="0" fillId="18" borderId="70" xfId="0" applyFill="1" applyBorder="1">
      <alignment vertical="center"/>
    </xf>
    <xf numFmtId="0" fontId="0" fillId="0" borderId="71" xfId="0" applyBorder="1">
      <alignment vertical="center"/>
    </xf>
    <xf numFmtId="0" fontId="0" fillId="0" borderId="29" xfId="0" applyBorder="1">
      <alignment vertical="center"/>
    </xf>
    <xf numFmtId="0" fontId="38" fillId="19" borderId="29" xfId="0" applyFont="1" applyFill="1" applyBorder="1">
      <alignment vertical="center"/>
    </xf>
    <xf numFmtId="0" fontId="0" fillId="0" borderId="72" xfId="0" applyBorder="1">
      <alignment vertical="center"/>
    </xf>
    <xf numFmtId="0" fontId="39" fillId="19" borderId="28" xfId="0" applyFont="1" applyFill="1" applyBorder="1">
      <alignment vertical="center"/>
    </xf>
    <xf numFmtId="194" fontId="11" fillId="0" borderId="0" xfId="0" applyNumberFormat="1" applyFont="1" applyAlignment="1">
      <alignment horizontal="left" vertical="center"/>
    </xf>
    <xf numFmtId="195" fontId="12" fillId="0" borderId="0" xfId="1" applyNumberFormat="1" applyFont="1" applyAlignment="1">
      <alignment horizontal="center" vertical="center"/>
    </xf>
    <xf numFmtId="49" fontId="0" fillId="18" borderId="29" xfId="0" applyNumberFormat="1" applyFill="1" applyBorder="1" applyAlignment="1">
      <alignment horizontal="center" vertical="center"/>
    </xf>
    <xf numFmtId="49" fontId="0" fillId="18" borderId="28" xfId="0" applyNumberFormat="1" applyFill="1" applyBorder="1">
      <alignment vertical="center"/>
    </xf>
    <xf numFmtId="49" fontId="0" fillId="2" borderId="29" xfId="0" applyNumberFormat="1" applyFill="1" applyBorder="1" applyAlignment="1">
      <alignment horizontal="center" vertical="center"/>
    </xf>
    <xf numFmtId="49" fontId="0" fillId="2" borderId="28" xfId="0" applyNumberFormat="1" applyFill="1" applyBorder="1">
      <alignment vertical="center"/>
    </xf>
    <xf numFmtId="196" fontId="0" fillId="12" borderId="29" xfId="0" applyNumberFormat="1" applyFill="1" applyBorder="1">
      <alignment vertical="center"/>
    </xf>
    <xf numFmtId="196" fontId="0" fillId="12" borderId="28" xfId="0" applyNumberFormat="1" applyFill="1" applyBorder="1">
      <alignment vertical="center"/>
    </xf>
    <xf numFmtId="182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78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2" fillId="0" borderId="0" xfId="2" applyAlignment="1">
      <alignment horizontal="center" vertical="center" wrapText="1"/>
    </xf>
    <xf numFmtId="0" fontId="0" fillId="20" borderId="2" xfId="0" applyFill="1" applyBorder="1">
      <alignment vertical="center"/>
    </xf>
    <xf numFmtId="0" fontId="0" fillId="19" borderId="2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12" fillId="0" borderId="48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6" xfId="0" applyBorder="1">
      <alignment vertical="center"/>
    </xf>
    <xf numFmtId="0" fontId="0" fillId="0" borderId="59" xfId="0" applyBorder="1">
      <alignment vertical="center"/>
    </xf>
    <xf numFmtId="0" fontId="0" fillId="0" borderId="44" xfId="0" applyBorder="1">
      <alignment vertical="center"/>
    </xf>
    <xf numFmtId="0" fontId="0" fillId="0" borderId="43" xfId="0" applyBorder="1">
      <alignment vertical="center"/>
    </xf>
    <xf numFmtId="0" fontId="1" fillId="0" borderId="58" xfId="0" applyFont="1" applyBorder="1" applyAlignment="1">
      <alignment horizontal="center" vertical="center"/>
    </xf>
    <xf numFmtId="0" fontId="1" fillId="0" borderId="53" xfId="0" applyFont="1" applyBorder="1" applyAlignment="1">
      <alignment horizontal="centerContinuous" vertical="center"/>
    </xf>
    <xf numFmtId="14" fontId="1" fillId="0" borderId="52" xfId="0" applyNumberFormat="1" applyFont="1" applyBorder="1">
      <alignment vertical="center"/>
    </xf>
    <xf numFmtId="0" fontId="36" fillId="0" borderId="74" xfId="0" applyFont="1" applyBorder="1" applyAlignment="1">
      <alignment horizontal="right"/>
    </xf>
    <xf numFmtId="14" fontId="36" fillId="0" borderId="75" xfId="0" applyNumberFormat="1" applyFont="1" applyBorder="1" applyAlignment="1">
      <alignment horizontal="left"/>
    </xf>
    <xf numFmtId="0" fontId="0" fillId="8" borderId="76" xfId="0" applyFill="1" applyBorder="1">
      <alignment vertical="center"/>
    </xf>
    <xf numFmtId="0" fontId="0" fillId="8" borderId="78" xfId="0" applyFill="1" applyBorder="1">
      <alignment vertical="center"/>
    </xf>
    <xf numFmtId="0" fontId="0" fillId="17" borderId="77" xfId="0" applyFill="1" applyBorder="1">
      <alignment vertical="center"/>
    </xf>
    <xf numFmtId="0" fontId="0" fillId="17" borderId="80" xfId="0" applyFill="1" applyBorder="1">
      <alignment vertical="center"/>
    </xf>
    <xf numFmtId="0" fontId="30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28" fillId="0" borderId="0" xfId="0" applyFont="1">
      <alignment vertical="center"/>
    </xf>
    <xf numFmtId="0" fontId="44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97" fontId="12" fillId="0" borderId="0" xfId="0" applyNumberFormat="1" applyFont="1" applyAlignment="1">
      <alignment horizontal="center" vertical="center"/>
    </xf>
    <xf numFmtId="197" fontId="11" fillId="0" borderId="0" xfId="0" applyNumberFormat="1" applyFont="1" applyAlignment="1">
      <alignment horizontal="left" vertical="center"/>
    </xf>
    <xf numFmtId="176" fontId="12" fillId="0" borderId="11" xfId="0" applyNumberFormat="1" applyFont="1" applyBorder="1" applyAlignment="1">
      <alignment horizontal="left" vertical="center"/>
    </xf>
    <xf numFmtId="197" fontId="26" fillId="0" borderId="0" xfId="0" applyNumberFormat="1" applyFont="1">
      <alignment vertical="center"/>
    </xf>
    <xf numFmtId="0" fontId="0" fillId="8" borderId="76" xfId="0" applyFill="1" applyBorder="1" applyAlignment="1">
      <alignment horizontal="center" vertical="center"/>
    </xf>
    <xf numFmtId="0" fontId="0" fillId="8" borderId="78" xfId="0" applyFill="1" applyBorder="1" applyAlignment="1">
      <alignment horizontal="center" vertical="center"/>
    </xf>
    <xf numFmtId="0" fontId="0" fillId="17" borderId="77" xfId="0" applyFill="1" applyBorder="1" applyAlignment="1">
      <alignment horizontal="center" vertical="center"/>
    </xf>
    <xf numFmtId="0" fontId="0" fillId="17" borderId="80" xfId="0" applyFill="1" applyBorder="1" applyAlignment="1">
      <alignment horizontal="center" vertical="center"/>
    </xf>
    <xf numFmtId="0" fontId="0" fillId="17" borderId="81" xfId="0" applyFill="1" applyBorder="1" applyAlignment="1">
      <alignment horizontal="center" vertical="center"/>
    </xf>
    <xf numFmtId="198" fontId="0" fillId="0" borderId="0" xfId="0" applyNumberFormat="1" applyAlignment="1">
      <alignment horizontal="center" vertical="center"/>
    </xf>
    <xf numFmtId="198" fontId="0" fillId="8" borderId="76" xfId="0" applyNumberFormat="1" applyFill="1" applyBorder="1" applyAlignment="1">
      <alignment horizontal="center" vertical="center"/>
    </xf>
    <xf numFmtId="198" fontId="0" fillId="8" borderId="78" xfId="0" applyNumberFormat="1" applyFill="1" applyBorder="1" applyAlignment="1">
      <alignment horizontal="center" vertical="center"/>
    </xf>
    <xf numFmtId="198" fontId="0" fillId="17" borderId="77" xfId="0" applyNumberFormat="1" applyFill="1" applyBorder="1" applyAlignment="1">
      <alignment horizontal="center" vertical="center"/>
    </xf>
    <xf numFmtId="198" fontId="0" fillId="17" borderId="80" xfId="0" applyNumberFormat="1" applyFill="1" applyBorder="1" applyAlignment="1">
      <alignment horizontal="center" vertical="center"/>
    </xf>
    <xf numFmtId="198" fontId="0" fillId="17" borderId="81" xfId="0" applyNumberFormat="1" applyFill="1" applyBorder="1" applyAlignment="1">
      <alignment horizontal="center" vertical="center"/>
    </xf>
    <xf numFmtId="185" fontId="12" fillId="0" borderId="0" xfId="0" applyNumberFormat="1" applyFont="1" applyAlignment="1">
      <alignment horizontal="center" vertical="center"/>
    </xf>
    <xf numFmtId="0" fontId="0" fillId="8" borderId="0" xfId="0" applyFill="1">
      <alignment vertical="center"/>
    </xf>
    <xf numFmtId="0" fontId="0" fillId="21" borderId="77" xfId="0" applyFill="1" applyBorder="1">
      <alignment vertical="center"/>
    </xf>
    <xf numFmtId="0" fontId="0" fillId="21" borderId="80" xfId="0" applyFill="1" applyBorder="1">
      <alignment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13" borderId="79" xfId="0" applyFill="1" applyBorder="1">
      <alignment vertical="center"/>
    </xf>
    <xf numFmtId="0" fontId="0" fillId="13" borderId="79" xfId="0" applyFill="1" applyBorder="1" applyAlignment="1">
      <alignment horizontal="center" vertical="center"/>
    </xf>
    <xf numFmtId="198" fontId="0" fillId="13" borderId="79" xfId="0" applyNumberFormat="1" applyFill="1" applyBorder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9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7" fontId="40" fillId="0" borderId="0" xfId="0" applyNumberFormat="1" applyFont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182" fontId="11" fillId="0" borderId="1" xfId="0" applyNumberFormat="1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14" fontId="12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178" fontId="12" fillId="0" borderId="0" xfId="0" applyNumberFormat="1" applyFont="1">
      <alignment vertical="center"/>
    </xf>
    <xf numFmtId="178" fontId="12" fillId="0" borderId="0" xfId="0" applyNumberFormat="1" applyFont="1" applyAlignment="1">
      <alignment horizontal="left" vertical="center"/>
    </xf>
    <xf numFmtId="0" fontId="12" fillId="0" borderId="49" xfId="0" applyFont="1" applyBorder="1" applyAlignment="1">
      <alignment horizontal="center" vertical="center"/>
    </xf>
    <xf numFmtId="178" fontId="12" fillId="0" borderId="48" xfId="0" applyNumberFormat="1" applyFont="1" applyBorder="1" applyAlignment="1">
      <alignment horizontal="center" vertical="center"/>
    </xf>
    <xf numFmtId="187" fontId="12" fillId="0" borderId="48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left" vertical="center"/>
    </xf>
    <xf numFmtId="0" fontId="12" fillId="0" borderId="69" xfId="0" applyFont="1" applyBorder="1" applyAlignment="1">
      <alignment horizontal="center" vertical="center"/>
    </xf>
    <xf numFmtId="187" fontId="12" fillId="0" borderId="0" xfId="0" applyNumberFormat="1" applyFont="1" applyAlignment="1">
      <alignment horizontal="right" vertical="center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>
      <alignment vertical="center"/>
    </xf>
    <xf numFmtId="179" fontId="8" fillId="0" borderId="0" xfId="0" applyNumberFormat="1" applyFont="1" applyAlignment="1">
      <alignment horizontal="right" vertical="center"/>
    </xf>
    <xf numFmtId="197" fontId="3" fillId="0" borderId="0" xfId="0" applyNumberFormat="1" applyFont="1" applyAlignment="1">
      <alignment horizontal="left" vertical="center"/>
    </xf>
    <xf numFmtId="197" fontId="5" fillId="0" borderId="0" xfId="0" applyNumberFormat="1" applyFont="1" applyAlignment="1">
      <alignment horizontal="left"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99" fontId="11" fillId="0" borderId="0" xfId="0" applyNumberFormat="1" applyFont="1" applyAlignment="1">
      <alignment horizontal="right" vertical="center"/>
    </xf>
    <xf numFmtId="0" fontId="19" fillId="15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3" fontId="10" fillId="0" borderId="1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9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0" fontId="27" fillId="0" borderId="0" xfId="0" applyFont="1">
      <alignment vertical="center"/>
    </xf>
    <xf numFmtId="179" fontId="28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 wrapText="1"/>
    </xf>
    <xf numFmtId="49" fontId="27" fillId="0" borderId="0" xfId="0" applyNumberFormat="1" applyFont="1">
      <alignment vertical="center"/>
    </xf>
    <xf numFmtId="179" fontId="8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3" fillId="0" borderId="73" xfId="0" applyFont="1" applyBorder="1" applyAlignment="1">
      <alignment horizontal="center" vertical="center"/>
    </xf>
    <xf numFmtId="0" fontId="43" fillId="0" borderId="7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0" fontId="15" fillId="0" borderId="84" xfId="0" applyFont="1" applyBorder="1" applyAlignment="1">
      <alignment horizontal="center" vertical="center"/>
    </xf>
    <xf numFmtId="188" fontId="12" fillId="0" borderId="0" xfId="0" applyNumberFormat="1" applyFont="1" applyAlignment="1">
      <alignment horizontal="left" vertical="center"/>
    </xf>
    <xf numFmtId="178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83" fontId="3" fillId="0" borderId="0" xfId="0" applyNumberFormat="1" applyFont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83" fontId="0" fillId="0" borderId="1" xfId="0" applyNumberFormat="1" applyBorder="1" applyAlignment="1">
      <alignment horizontal="right" vertical="center"/>
    </xf>
    <xf numFmtId="183" fontId="0" fillId="0" borderId="9" xfId="0" applyNumberFormat="1" applyBorder="1" applyAlignment="1">
      <alignment horizontal="right" vertical="center"/>
    </xf>
    <xf numFmtId="183" fontId="0" fillId="0" borderId="0" xfId="0" applyNumberFormat="1" applyAlignment="1">
      <alignment horizontal="right" vertical="center"/>
    </xf>
    <xf numFmtId="183" fontId="0" fillId="0" borderId="7" xfId="0" applyNumberFormat="1" applyBorder="1" applyAlignment="1">
      <alignment horizontal="right" vertical="center"/>
    </xf>
    <xf numFmtId="183" fontId="0" fillId="0" borderId="4" xfId="0" applyNumberFormat="1" applyBorder="1" applyAlignment="1">
      <alignment horizontal="right" vertical="center"/>
    </xf>
    <xf numFmtId="183" fontId="0" fillId="0" borderId="5" xfId="0" applyNumberForma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14" fillId="0" borderId="65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14" fillId="0" borderId="67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90" fontId="3" fillId="0" borderId="29" xfId="0" applyNumberFormat="1" applyFont="1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187" fontId="0" fillId="0" borderId="0" xfId="0" applyNumberFormat="1" applyAlignment="1">
      <alignment horizontal="center" vertical="center"/>
    </xf>
    <xf numFmtId="187" fontId="0" fillId="0" borderId="4" xfId="0" applyNumberFormat="1" applyBorder="1" applyAlignment="1">
      <alignment horizontal="center" vertical="center"/>
    </xf>
    <xf numFmtId="187" fontId="0" fillId="0" borderId="3" xfId="0" applyNumberFormat="1" applyBorder="1" applyAlignment="1">
      <alignment horizontal="center" vertical="center"/>
    </xf>
    <xf numFmtId="187" fontId="0" fillId="0" borderId="35" xfId="0" applyNumberFormat="1" applyBorder="1" applyAlignment="1">
      <alignment horizontal="center" vertical="center"/>
    </xf>
    <xf numFmtId="187" fontId="0" fillId="0" borderId="6" xfId="0" applyNumberFormat="1" applyBorder="1" applyAlignment="1">
      <alignment horizontal="center" vertical="center"/>
    </xf>
    <xf numFmtId="187" fontId="27" fillId="0" borderId="37" xfId="0" applyNumberFormat="1" applyFont="1" applyBorder="1" applyAlignment="1">
      <alignment horizontal="center" vertical="center" wrapText="1"/>
    </xf>
    <xf numFmtId="187" fontId="27" fillId="0" borderId="27" xfId="0" applyNumberFormat="1" applyFont="1" applyBorder="1" applyAlignment="1">
      <alignment horizontal="center" vertical="center" wrapText="1"/>
    </xf>
    <xf numFmtId="187" fontId="27" fillId="0" borderId="3" xfId="0" applyNumberFormat="1" applyFont="1" applyBorder="1" applyAlignment="1">
      <alignment horizontal="center" vertical="center" wrapText="1"/>
    </xf>
    <xf numFmtId="187" fontId="27" fillId="0" borderId="5" xfId="0" applyNumberFormat="1" applyFont="1" applyBorder="1" applyAlignment="1">
      <alignment horizontal="center" vertical="center" wrapText="1"/>
    </xf>
    <xf numFmtId="187" fontId="27" fillId="0" borderId="26" xfId="0" applyNumberFormat="1" applyFont="1" applyBorder="1" applyAlignment="1">
      <alignment horizontal="center" vertical="center" wrapText="1"/>
    </xf>
    <xf numFmtId="187" fontId="27" fillId="0" borderId="35" xfId="0" applyNumberFormat="1" applyFont="1" applyBorder="1" applyAlignment="1">
      <alignment horizontal="center" vertical="center" wrapText="1"/>
    </xf>
    <xf numFmtId="187" fontId="0" fillId="0" borderId="38" xfId="0" applyNumberFormat="1" applyBorder="1" applyAlignment="1">
      <alignment horizontal="center" vertical="center" wrapText="1"/>
    </xf>
    <xf numFmtId="187" fontId="0" fillId="0" borderId="2" xfId="0" applyNumberFormat="1" applyBorder="1" applyAlignment="1">
      <alignment horizontal="center" vertical="center" wrapText="1"/>
    </xf>
    <xf numFmtId="187" fontId="0" fillId="0" borderId="26" xfId="0" applyNumberFormat="1" applyBorder="1" applyAlignment="1">
      <alignment horizontal="center" vertical="center" wrapText="1"/>
    </xf>
    <xf numFmtId="187" fontId="0" fillId="0" borderId="35" xfId="0" applyNumberFormat="1" applyBorder="1" applyAlignment="1">
      <alignment horizontal="center" vertical="center" wrapText="1"/>
    </xf>
    <xf numFmtId="187" fontId="0" fillId="0" borderId="27" xfId="0" applyNumberFormat="1" applyBorder="1" applyAlignment="1">
      <alignment horizontal="center" vertical="center" wrapText="1"/>
    </xf>
    <xf numFmtId="187" fontId="0" fillId="0" borderId="36" xfId="0" applyNumberFormat="1" applyBorder="1" applyAlignment="1">
      <alignment horizontal="center" vertical="center" wrapText="1"/>
    </xf>
    <xf numFmtId="187" fontId="27" fillId="0" borderId="38" xfId="0" applyNumberFormat="1" applyFont="1" applyBorder="1" applyAlignment="1">
      <alignment horizontal="center" vertical="center" wrapText="1"/>
    </xf>
    <xf numFmtId="187" fontId="27" fillId="0" borderId="2" xfId="0" applyNumberFormat="1" applyFont="1" applyBorder="1" applyAlignment="1">
      <alignment horizontal="center" vertical="center" wrapText="1"/>
    </xf>
    <xf numFmtId="187" fontId="27" fillId="0" borderId="36" xfId="0" applyNumberFormat="1" applyFont="1" applyBorder="1" applyAlignment="1">
      <alignment horizontal="center" vertical="center" wrapText="1"/>
    </xf>
    <xf numFmtId="187" fontId="13" fillId="0" borderId="26" xfId="0" applyNumberFormat="1" applyFont="1" applyBorder="1" applyAlignment="1">
      <alignment horizontal="center" vertical="center"/>
    </xf>
    <xf numFmtId="187" fontId="13" fillId="0" borderId="35" xfId="0" applyNumberFormat="1" applyFont="1" applyBorder="1" applyAlignment="1">
      <alignment horizontal="center" vertical="center"/>
    </xf>
    <xf numFmtId="187" fontId="13" fillId="0" borderId="39" xfId="0" applyNumberFormat="1" applyFont="1" applyBorder="1" applyAlignment="1">
      <alignment horizontal="center" vertical="center"/>
    </xf>
    <xf numFmtId="187" fontId="15" fillId="8" borderId="1" xfId="0" applyNumberFormat="1" applyFont="1" applyFill="1" applyBorder="1" applyAlignment="1">
      <alignment horizontal="center" vertical="center"/>
    </xf>
    <xf numFmtId="187" fontId="13" fillId="0" borderId="37" xfId="0" applyNumberFormat="1" applyFont="1" applyBorder="1" applyAlignment="1">
      <alignment horizontal="center" vertical="center"/>
    </xf>
    <xf numFmtId="187" fontId="13" fillId="0" borderId="27" xfId="0" applyNumberFormat="1" applyFont="1" applyBorder="1" applyAlignment="1">
      <alignment horizontal="center" vertical="center"/>
    </xf>
    <xf numFmtId="187" fontId="15" fillId="6" borderId="1" xfId="0" applyNumberFormat="1" applyFont="1" applyFill="1" applyBorder="1" applyAlignment="1">
      <alignment horizontal="center" vertical="center"/>
    </xf>
    <xf numFmtId="187" fontId="16" fillId="0" borderId="42" xfId="0" applyNumberFormat="1" applyFont="1" applyBorder="1" applyAlignment="1">
      <alignment horizontal="center" vertical="center"/>
    </xf>
    <xf numFmtId="187" fontId="16" fillId="0" borderId="41" xfId="0" applyNumberFormat="1" applyFont="1" applyBorder="1" applyAlignment="1">
      <alignment horizontal="center" vertical="center"/>
    </xf>
    <xf numFmtId="187" fontId="16" fillId="0" borderId="40" xfId="0" applyNumberFormat="1" applyFont="1" applyBorder="1" applyAlignment="1">
      <alignment horizontal="center" vertical="center"/>
    </xf>
    <xf numFmtId="187" fontId="13" fillId="5" borderId="37" xfId="0" applyNumberFormat="1" applyFont="1" applyFill="1" applyBorder="1" applyAlignment="1">
      <alignment horizontal="center" vertical="center"/>
    </xf>
    <xf numFmtId="187" fontId="13" fillId="5" borderId="35" xfId="0" applyNumberFormat="1" applyFont="1" applyFill="1" applyBorder="1" applyAlignment="1">
      <alignment horizontal="center" vertical="center"/>
    </xf>
    <xf numFmtId="187" fontId="13" fillId="5" borderId="39" xfId="0" applyNumberFormat="1" applyFont="1" applyFill="1" applyBorder="1" applyAlignment="1">
      <alignment horizontal="center" vertical="center"/>
    </xf>
    <xf numFmtId="187" fontId="32" fillId="16" borderId="47" xfId="0" applyNumberFormat="1" applyFont="1" applyFill="1" applyBorder="1" applyAlignment="1">
      <alignment horizontal="center" vertical="center"/>
    </xf>
    <xf numFmtId="187" fontId="32" fillId="16" borderId="45" xfId="0" applyNumberFormat="1" applyFont="1" applyFill="1" applyBorder="1" applyAlignment="1">
      <alignment horizontal="center" vertical="center"/>
    </xf>
    <xf numFmtId="187" fontId="32" fillId="8" borderId="26" xfId="0" applyNumberFormat="1" applyFont="1" applyFill="1" applyBorder="1" applyAlignment="1">
      <alignment horizontal="center" vertical="center"/>
    </xf>
    <xf numFmtId="187" fontId="32" fillId="8" borderId="27" xfId="0" applyNumberFormat="1" applyFont="1" applyFill="1" applyBorder="1" applyAlignment="1">
      <alignment horizontal="center" vertical="center"/>
    </xf>
    <xf numFmtId="187" fontId="32" fillId="7" borderId="51" xfId="0" applyNumberFormat="1" applyFont="1" applyFill="1" applyBorder="1" applyAlignment="1">
      <alignment horizontal="center" vertical="center"/>
    </xf>
    <xf numFmtId="187" fontId="32" fillId="7" borderId="50" xfId="0" applyNumberFormat="1" applyFont="1" applyFill="1" applyBorder="1" applyAlignment="1">
      <alignment horizontal="center" vertical="center"/>
    </xf>
    <xf numFmtId="187" fontId="32" fillId="6" borderId="26" xfId="0" applyNumberFormat="1" applyFont="1" applyFill="1" applyBorder="1" applyAlignment="1">
      <alignment horizontal="center" vertical="center"/>
    </xf>
    <xf numFmtId="187" fontId="32" fillId="6" borderId="27" xfId="0" applyNumberFormat="1" applyFont="1" applyFill="1" applyBorder="1" applyAlignment="1">
      <alignment horizontal="center" vertical="center"/>
    </xf>
    <xf numFmtId="187" fontId="32" fillId="7" borderId="57" xfId="0" applyNumberFormat="1" applyFont="1" applyFill="1" applyBorder="1" applyAlignment="1">
      <alignment horizontal="center" vertical="center"/>
    </xf>
    <xf numFmtId="187" fontId="32" fillId="7" borderId="56" xfId="0" applyNumberFormat="1" applyFont="1" applyFill="1" applyBorder="1" applyAlignment="1">
      <alignment horizontal="center" vertical="center"/>
    </xf>
    <xf numFmtId="187" fontId="32" fillId="7" borderId="6" xfId="0" applyNumberFormat="1" applyFont="1" applyFill="1" applyBorder="1" applyAlignment="1">
      <alignment horizontal="center" vertical="center"/>
    </xf>
    <xf numFmtId="187" fontId="32" fillId="7" borderId="7" xfId="0" applyNumberFormat="1" applyFont="1" applyFill="1" applyBorder="1" applyAlignment="1">
      <alignment horizontal="center" vertical="center"/>
    </xf>
    <xf numFmtId="187" fontId="32" fillId="7" borderId="8" xfId="0" applyNumberFormat="1" applyFont="1" applyFill="1" applyBorder="1" applyAlignment="1">
      <alignment horizontal="center" vertical="center"/>
    </xf>
    <xf numFmtId="187" fontId="32" fillId="7" borderId="9" xfId="0" applyNumberFormat="1" applyFont="1" applyFill="1" applyBorder="1" applyAlignment="1">
      <alignment horizontal="center" vertical="center"/>
    </xf>
    <xf numFmtId="187" fontId="32" fillId="0" borderId="38" xfId="0" applyNumberFormat="1" applyFont="1" applyBorder="1" applyAlignment="1">
      <alignment horizontal="center" vertical="center"/>
    </xf>
    <xf numFmtId="187" fontId="32" fillId="17" borderId="26" xfId="0" applyNumberFormat="1" applyFont="1" applyFill="1" applyBorder="1" applyAlignment="1">
      <alignment horizontal="center" vertical="center"/>
    </xf>
    <xf numFmtId="187" fontId="32" fillId="17" borderId="27" xfId="0" applyNumberFormat="1" applyFont="1" applyFill="1" applyBorder="1" applyAlignment="1">
      <alignment horizontal="center" vertical="center"/>
    </xf>
    <xf numFmtId="187" fontId="32" fillId="0" borderId="64" xfId="0" applyNumberFormat="1" applyFont="1" applyBorder="1" applyAlignment="1">
      <alignment horizontal="center" vertical="center"/>
    </xf>
    <xf numFmtId="187" fontId="32" fillId="0" borderId="63" xfId="0" applyNumberFormat="1" applyFont="1" applyBorder="1" applyAlignment="1">
      <alignment horizontal="center" vertical="center"/>
    </xf>
    <xf numFmtId="187" fontId="32" fillId="0" borderId="57" xfId="0" applyNumberFormat="1" applyFont="1" applyBorder="1" applyAlignment="1">
      <alignment horizontal="center" vertical="center"/>
    </xf>
    <xf numFmtId="187" fontId="32" fillId="0" borderId="56" xfId="0" applyNumberFormat="1" applyFont="1" applyBorder="1" applyAlignment="1">
      <alignment horizontal="center" vertical="center"/>
    </xf>
    <xf numFmtId="187" fontId="32" fillId="0" borderId="60" xfId="0" applyNumberFormat="1" applyFont="1" applyBorder="1" applyAlignment="1">
      <alignment horizontal="center" vertical="center"/>
    </xf>
    <xf numFmtId="187" fontId="32" fillId="0" borderId="59" xfId="0" applyNumberFormat="1" applyFont="1" applyBorder="1" applyAlignment="1">
      <alignment horizontal="center" vertical="center"/>
    </xf>
    <xf numFmtId="187" fontId="32" fillId="0" borderId="58" xfId="0" applyNumberFormat="1" applyFont="1" applyBorder="1" applyAlignment="1">
      <alignment horizontal="center" vertical="center"/>
    </xf>
  </cellXfs>
  <cellStyles count="3">
    <cellStyle name="一般" xfId="0" builtinId="0"/>
    <cellStyle name="千分位" xfId="1" builtinId="3"/>
    <cellStyle name="超連結" xfId="2" builtinId="8"/>
  </cellStyles>
  <dxfs count="319"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/>
      </font>
      <fill>
        <patternFill>
          <fgColor theme="0"/>
        </patternFill>
      </fill>
    </dxf>
    <dxf>
      <fill>
        <patternFill>
          <bgColor rgb="FFFFFF00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0" formatCode="General"/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5" tint="-0.24994659260841701"/>
      </font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198" formatCode="&quot;$&quot;#,##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82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180" formatCode="0_);[Red]\(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family val="1"/>
      </font>
      <numFmt numFmtId="180" formatCode="0_);[Red]\(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178" formatCode="0.0_);[Red]\(0.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78" formatCode="0.0_);[Red]\(0.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178" formatCode="0.0_);[Red]\(0.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numFmt numFmtId="178" formatCode="0.0_);[Red]\(0.0\)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78" formatCode="0.0_);[Red]\(0.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1A008A"/>
      <color rgb="FFB00000"/>
      <color rgb="FF9C5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checked="Checked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checked="Checked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checked="Checked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checked="Checked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checked="Checked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checked="Checked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checked="Checked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checked="Checked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checked="Checked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checked="Checked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checked="Checked" lockText="1" noThreeD="1"/>
</file>

<file path=xl/ctrlProps/ctrlProp325.xml><?xml version="1.0" encoding="utf-8"?>
<formControlPr xmlns="http://schemas.microsoft.com/office/spreadsheetml/2009/9/main" objectType="CheckBox" checked="Checked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checked="Checked" lockText="1" noThreeD="1"/>
</file>

<file path=xl/ctrlProps/ctrlProp334.xml><?xml version="1.0" encoding="utf-8"?>
<formControlPr xmlns="http://schemas.microsoft.com/office/spreadsheetml/2009/9/main" objectType="CheckBox" checked="Checked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checked="Checked" lockText="1" noThreeD="1"/>
</file>

<file path=xl/ctrlProps/ctrlProp337.xml><?xml version="1.0" encoding="utf-8"?>
<formControlPr xmlns="http://schemas.microsoft.com/office/spreadsheetml/2009/9/main" objectType="CheckBox" checked="Checked" lockText="1" noThreeD="1"/>
</file>

<file path=xl/ctrlProps/ctrlProp338.xml><?xml version="1.0" encoding="utf-8"?>
<formControlPr xmlns="http://schemas.microsoft.com/office/spreadsheetml/2009/9/main" objectType="CheckBox" checked="Checked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checked="Checked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checked="Checked" lockText="1" noThreeD="1"/>
</file>

<file path=xl/ctrlProps/ctrlProp354.xml><?xml version="1.0" encoding="utf-8"?>
<formControlPr xmlns="http://schemas.microsoft.com/office/spreadsheetml/2009/9/main" objectType="CheckBox" checked="Checked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846570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846570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980045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980045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980045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18</xdr:row>
      <xdr:rowOff>15240</xdr:rowOff>
    </xdr:from>
    <xdr:ext cx="184731" cy="264560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980045" y="3901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xdr:oneCellAnchor>
    <xdr:from>
      <xdr:col>5</xdr:col>
      <xdr:colOff>998220</xdr:colOff>
      <xdr:row>45</xdr:row>
      <xdr:rowOff>15240</xdr:rowOff>
    </xdr:from>
    <xdr:ext cx="184731" cy="264560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7980045" y="6835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 b="1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6</xdr:row>
          <xdr:rowOff>200025</xdr:rowOff>
        </xdr:from>
        <xdr:to>
          <xdr:col>16</xdr:col>
          <xdr:colOff>1333500</xdr:colOff>
          <xdr:row>8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</xdr:row>
          <xdr:rowOff>200025</xdr:rowOff>
        </xdr:from>
        <xdr:to>
          <xdr:col>16</xdr:col>
          <xdr:colOff>685800</xdr:colOff>
          <xdr:row>9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</xdr:row>
          <xdr:rowOff>200025</xdr:rowOff>
        </xdr:from>
        <xdr:to>
          <xdr:col>16</xdr:col>
          <xdr:colOff>685800</xdr:colOff>
          <xdr:row>9</xdr:row>
          <xdr:rowOff>28575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</xdr:row>
          <xdr:rowOff>200025</xdr:rowOff>
        </xdr:from>
        <xdr:to>
          <xdr:col>16</xdr:col>
          <xdr:colOff>685800</xdr:colOff>
          <xdr:row>9</xdr:row>
          <xdr:rowOff>28575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74</xdr:row>
          <xdr:rowOff>200025</xdr:rowOff>
        </xdr:from>
        <xdr:to>
          <xdr:col>16</xdr:col>
          <xdr:colOff>304800</xdr:colOff>
          <xdr:row>76</xdr:row>
          <xdr:rowOff>28575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核取方塊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75</xdr:row>
          <xdr:rowOff>0</xdr:rowOff>
        </xdr:from>
        <xdr:to>
          <xdr:col>16</xdr:col>
          <xdr:colOff>304800</xdr:colOff>
          <xdr:row>76</xdr:row>
          <xdr:rowOff>38100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</xdr:row>
          <xdr:rowOff>200025</xdr:rowOff>
        </xdr:from>
        <xdr:to>
          <xdr:col>16</xdr:col>
          <xdr:colOff>1333500</xdr:colOff>
          <xdr:row>9</xdr:row>
          <xdr:rowOff>28575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7</xdr:row>
          <xdr:rowOff>200025</xdr:rowOff>
        </xdr:from>
        <xdr:to>
          <xdr:col>16</xdr:col>
          <xdr:colOff>1333500</xdr:colOff>
          <xdr:row>9</xdr:row>
          <xdr:rowOff>28575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8</xdr:row>
          <xdr:rowOff>200025</xdr:rowOff>
        </xdr:from>
        <xdr:to>
          <xdr:col>16</xdr:col>
          <xdr:colOff>1333500</xdr:colOff>
          <xdr:row>10</xdr:row>
          <xdr:rowOff>28575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9</xdr:row>
          <xdr:rowOff>200025</xdr:rowOff>
        </xdr:from>
        <xdr:to>
          <xdr:col>16</xdr:col>
          <xdr:colOff>1333500</xdr:colOff>
          <xdr:row>11</xdr:row>
          <xdr:rowOff>28575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10</xdr:row>
          <xdr:rowOff>200025</xdr:rowOff>
        </xdr:from>
        <xdr:to>
          <xdr:col>16</xdr:col>
          <xdr:colOff>1333500</xdr:colOff>
          <xdr:row>12</xdr:row>
          <xdr:rowOff>28575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11</xdr:row>
          <xdr:rowOff>200025</xdr:rowOff>
        </xdr:from>
        <xdr:to>
          <xdr:col>16</xdr:col>
          <xdr:colOff>1333500</xdr:colOff>
          <xdr:row>13</xdr:row>
          <xdr:rowOff>28575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12</xdr:row>
          <xdr:rowOff>200025</xdr:rowOff>
        </xdr:from>
        <xdr:to>
          <xdr:col>16</xdr:col>
          <xdr:colOff>1333500</xdr:colOff>
          <xdr:row>14</xdr:row>
          <xdr:rowOff>28575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13</xdr:row>
          <xdr:rowOff>200025</xdr:rowOff>
        </xdr:from>
        <xdr:to>
          <xdr:col>16</xdr:col>
          <xdr:colOff>1333500</xdr:colOff>
          <xdr:row>15</xdr:row>
          <xdr:rowOff>28575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14</xdr:row>
          <xdr:rowOff>200025</xdr:rowOff>
        </xdr:from>
        <xdr:to>
          <xdr:col>16</xdr:col>
          <xdr:colOff>1333500</xdr:colOff>
          <xdr:row>16</xdr:row>
          <xdr:rowOff>28575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20</xdr:row>
          <xdr:rowOff>200025</xdr:rowOff>
        </xdr:from>
        <xdr:to>
          <xdr:col>16</xdr:col>
          <xdr:colOff>1333500</xdr:colOff>
          <xdr:row>22</xdr:row>
          <xdr:rowOff>28575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21</xdr:row>
          <xdr:rowOff>200025</xdr:rowOff>
        </xdr:from>
        <xdr:to>
          <xdr:col>16</xdr:col>
          <xdr:colOff>1333500</xdr:colOff>
          <xdr:row>23</xdr:row>
          <xdr:rowOff>28575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22</xdr:row>
          <xdr:rowOff>200025</xdr:rowOff>
        </xdr:from>
        <xdr:to>
          <xdr:col>16</xdr:col>
          <xdr:colOff>1333500</xdr:colOff>
          <xdr:row>24</xdr:row>
          <xdr:rowOff>28575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23</xdr:row>
          <xdr:rowOff>200025</xdr:rowOff>
        </xdr:from>
        <xdr:to>
          <xdr:col>16</xdr:col>
          <xdr:colOff>1333500</xdr:colOff>
          <xdr:row>25</xdr:row>
          <xdr:rowOff>28575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24</xdr:row>
          <xdr:rowOff>200025</xdr:rowOff>
        </xdr:from>
        <xdr:to>
          <xdr:col>16</xdr:col>
          <xdr:colOff>1333500</xdr:colOff>
          <xdr:row>26</xdr:row>
          <xdr:rowOff>28575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25</xdr:row>
          <xdr:rowOff>200025</xdr:rowOff>
        </xdr:from>
        <xdr:to>
          <xdr:col>16</xdr:col>
          <xdr:colOff>1333500</xdr:colOff>
          <xdr:row>27</xdr:row>
          <xdr:rowOff>28575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26</xdr:row>
          <xdr:rowOff>200025</xdr:rowOff>
        </xdr:from>
        <xdr:to>
          <xdr:col>16</xdr:col>
          <xdr:colOff>1333500</xdr:colOff>
          <xdr:row>28</xdr:row>
          <xdr:rowOff>28575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27</xdr:row>
          <xdr:rowOff>200025</xdr:rowOff>
        </xdr:from>
        <xdr:to>
          <xdr:col>16</xdr:col>
          <xdr:colOff>1333500</xdr:colOff>
          <xdr:row>29</xdr:row>
          <xdr:rowOff>28575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28</xdr:row>
          <xdr:rowOff>200025</xdr:rowOff>
        </xdr:from>
        <xdr:to>
          <xdr:col>16</xdr:col>
          <xdr:colOff>1333500</xdr:colOff>
          <xdr:row>30</xdr:row>
          <xdr:rowOff>28575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44</xdr:row>
          <xdr:rowOff>200025</xdr:rowOff>
        </xdr:from>
        <xdr:to>
          <xdr:col>16</xdr:col>
          <xdr:colOff>1333500</xdr:colOff>
          <xdr:row>46</xdr:row>
          <xdr:rowOff>28575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45</xdr:row>
          <xdr:rowOff>200025</xdr:rowOff>
        </xdr:from>
        <xdr:to>
          <xdr:col>16</xdr:col>
          <xdr:colOff>1333500</xdr:colOff>
          <xdr:row>47</xdr:row>
          <xdr:rowOff>28575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46</xdr:row>
          <xdr:rowOff>200025</xdr:rowOff>
        </xdr:from>
        <xdr:to>
          <xdr:col>16</xdr:col>
          <xdr:colOff>1333500</xdr:colOff>
          <xdr:row>48</xdr:row>
          <xdr:rowOff>28575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47</xdr:row>
          <xdr:rowOff>200025</xdr:rowOff>
        </xdr:from>
        <xdr:to>
          <xdr:col>16</xdr:col>
          <xdr:colOff>1333500</xdr:colOff>
          <xdr:row>49</xdr:row>
          <xdr:rowOff>28575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48</xdr:row>
          <xdr:rowOff>200025</xdr:rowOff>
        </xdr:from>
        <xdr:to>
          <xdr:col>16</xdr:col>
          <xdr:colOff>1333500</xdr:colOff>
          <xdr:row>50</xdr:row>
          <xdr:rowOff>28575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49</xdr:row>
          <xdr:rowOff>200025</xdr:rowOff>
        </xdr:from>
        <xdr:to>
          <xdr:col>16</xdr:col>
          <xdr:colOff>1333500</xdr:colOff>
          <xdr:row>51</xdr:row>
          <xdr:rowOff>28575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50</xdr:row>
          <xdr:rowOff>200025</xdr:rowOff>
        </xdr:from>
        <xdr:to>
          <xdr:col>16</xdr:col>
          <xdr:colOff>1333500</xdr:colOff>
          <xdr:row>52</xdr:row>
          <xdr:rowOff>28575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51</xdr:row>
          <xdr:rowOff>200025</xdr:rowOff>
        </xdr:from>
        <xdr:to>
          <xdr:col>16</xdr:col>
          <xdr:colOff>1333500</xdr:colOff>
          <xdr:row>53</xdr:row>
          <xdr:rowOff>28575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52</xdr:row>
          <xdr:rowOff>200025</xdr:rowOff>
        </xdr:from>
        <xdr:to>
          <xdr:col>16</xdr:col>
          <xdr:colOff>1333500</xdr:colOff>
          <xdr:row>54</xdr:row>
          <xdr:rowOff>28575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53</xdr:row>
          <xdr:rowOff>200025</xdr:rowOff>
        </xdr:from>
        <xdr:to>
          <xdr:col>16</xdr:col>
          <xdr:colOff>1333500</xdr:colOff>
          <xdr:row>55</xdr:row>
          <xdr:rowOff>28575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54</xdr:row>
          <xdr:rowOff>200025</xdr:rowOff>
        </xdr:from>
        <xdr:to>
          <xdr:col>16</xdr:col>
          <xdr:colOff>1333500</xdr:colOff>
          <xdr:row>56</xdr:row>
          <xdr:rowOff>28575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29</xdr:row>
          <xdr:rowOff>200025</xdr:rowOff>
        </xdr:from>
        <xdr:to>
          <xdr:col>16</xdr:col>
          <xdr:colOff>1333500</xdr:colOff>
          <xdr:row>31</xdr:row>
          <xdr:rowOff>28575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30</xdr:row>
          <xdr:rowOff>200025</xdr:rowOff>
        </xdr:from>
        <xdr:to>
          <xdr:col>16</xdr:col>
          <xdr:colOff>1333500</xdr:colOff>
          <xdr:row>32</xdr:row>
          <xdr:rowOff>28575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31</xdr:row>
          <xdr:rowOff>200025</xdr:rowOff>
        </xdr:from>
        <xdr:to>
          <xdr:col>16</xdr:col>
          <xdr:colOff>1333500</xdr:colOff>
          <xdr:row>33</xdr:row>
          <xdr:rowOff>28575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32</xdr:row>
          <xdr:rowOff>200025</xdr:rowOff>
        </xdr:from>
        <xdr:to>
          <xdr:col>16</xdr:col>
          <xdr:colOff>1333500</xdr:colOff>
          <xdr:row>34</xdr:row>
          <xdr:rowOff>28575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33</xdr:row>
          <xdr:rowOff>200025</xdr:rowOff>
        </xdr:from>
        <xdr:to>
          <xdr:col>16</xdr:col>
          <xdr:colOff>1333500</xdr:colOff>
          <xdr:row>35</xdr:row>
          <xdr:rowOff>28575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34</xdr:row>
          <xdr:rowOff>200025</xdr:rowOff>
        </xdr:from>
        <xdr:to>
          <xdr:col>16</xdr:col>
          <xdr:colOff>1333500</xdr:colOff>
          <xdr:row>36</xdr:row>
          <xdr:rowOff>28575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35</xdr:row>
          <xdr:rowOff>200025</xdr:rowOff>
        </xdr:from>
        <xdr:to>
          <xdr:col>16</xdr:col>
          <xdr:colOff>1333500</xdr:colOff>
          <xdr:row>37</xdr:row>
          <xdr:rowOff>28575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36</xdr:row>
          <xdr:rowOff>200025</xdr:rowOff>
        </xdr:from>
        <xdr:to>
          <xdr:col>16</xdr:col>
          <xdr:colOff>1333500</xdr:colOff>
          <xdr:row>38</xdr:row>
          <xdr:rowOff>28575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37</xdr:row>
          <xdr:rowOff>200025</xdr:rowOff>
        </xdr:from>
        <xdr:to>
          <xdr:col>16</xdr:col>
          <xdr:colOff>1333500</xdr:colOff>
          <xdr:row>39</xdr:row>
          <xdr:rowOff>28575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38</xdr:row>
          <xdr:rowOff>200025</xdr:rowOff>
        </xdr:from>
        <xdr:to>
          <xdr:col>16</xdr:col>
          <xdr:colOff>1333500</xdr:colOff>
          <xdr:row>40</xdr:row>
          <xdr:rowOff>28575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39</xdr:row>
          <xdr:rowOff>200025</xdr:rowOff>
        </xdr:from>
        <xdr:to>
          <xdr:col>16</xdr:col>
          <xdr:colOff>1333500</xdr:colOff>
          <xdr:row>41</xdr:row>
          <xdr:rowOff>28575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40</xdr:row>
          <xdr:rowOff>200025</xdr:rowOff>
        </xdr:from>
        <xdr:to>
          <xdr:col>16</xdr:col>
          <xdr:colOff>1333500</xdr:colOff>
          <xdr:row>42</xdr:row>
          <xdr:rowOff>28575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381000</xdr:colOff>
          <xdr:row>41</xdr:row>
          <xdr:rowOff>200025</xdr:rowOff>
        </xdr:from>
        <xdr:to>
          <xdr:col>16</xdr:col>
          <xdr:colOff>1333500</xdr:colOff>
          <xdr:row>43</xdr:row>
          <xdr:rowOff>28575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以附上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1442356</xdr:colOff>
      <xdr:row>10</xdr:row>
      <xdr:rowOff>40822</xdr:rowOff>
    </xdr:from>
    <xdr:to>
      <xdr:col>4</xdr:col>
      <xdr:colOff>1279962</xdr:colOff>
      <xdr:row>24</xdr:row>
      <xdr:rowOff>136072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356" y="3388179"/>
          <a:ext cx="5729499" cy="3905250"/>
        </a:xfrm>
        <a:prstGeom prst="rect">
          <a:avLst/>
        </a:prstGeom>
        <a:ln>
          <a:noFill/>
        </a:ln>
        <a:effectLst>
          <a:reflection stA="0" endPos="65000" dist="50800" dir="5400000" sy="-100000" algn="bl" rotWithShape="0"/>
          <a:softEdge rad="0"/>
        </a:effectLst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</xdr:pic>
    <xdr:clientData/>
  </xdr:twoCellAnchor>
  <xdr:twoCellAnchor editAs="oneCell">
    <xdr:from>
      <xdr:col>0</xdr:col>
      <xdr:colOff>993321</xdr:colOff>
      <xdr:row>45</xdr:row>
      <xdr:rowOff>122464</xdr:rowOff>
    </xdr:from>
    <xdr:to>
      <xdr:col>4</xdr:col>
      <xdr:colOff>830927</xdr:colOff>
      <xdr:row>56</xdr:row>
      <xdr:rowOff>435428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321" y="13552714"/>
          <a:ext cx="5729499" cy="3905250"/>
        </a:xfrm>
        <a:prstGeom prst="rect">
          <a:avLst/>
        </a:prstGeom>
        <a:ln>
          <a:noFill/>
        </a:ln>
        <a:effectLst>
          <a:reflection stA="0" endPos="65000" dist="50800" dir="5400000" sy="-100000" algn="bl" rotWithShape="0"/>
          <a:softEdge rad="0"/>
        </a:effectLst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1047750</xdr:colOff>
      <xdr:row>1</xdr:row>
      <xdr:rowOff>171451</xdr:rowOff>
    </xdr:from>
    <xdr:to>
      <xdr:col>8</xdr:col>
      <xdr:colOff>561975</xdr:colOff>
      <xdr:row>5</xdr:row>
      <xdr:rowOff>74606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381001"/>
          <a:ext cx="1381125" cy="9413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o\Desktop\&#21644;&#26106;\&#25240;&#21934;&#31995;&#32113;\&#21644;&#26106;&#26408;&#20316;&#31995;&#32113;&#27331;%20%20&#25286;&#21934;&#31995;&#32113;%202023&#24180;9.1&#29256;.xlsx" TargetMode="External"/><Relationship Id="rId1" Type="http://schemas.openxmlformats.org/officeDocument/2006/relationships/externalLinkPath" Target="file:///\\&#20849;&#29992;&#36039;&#26009;\&#20844;&#29992;&#36039;&#26009;&#22846;\Users\ceo\Desktop\&#21644;&#26106;\&#25240;&#21934;&#31995;&#32113;\&#21644;&#26106;&#26408;&#20316;&#31995;&#32113;&#27331;%20%20&#25286;&#21934;&#31995;&#32113;%202023&#24180;9.1&#29256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o\Desktop\&#31354;&#30333;&#25286;&#21934;.xlsx" TargetMode="External"/><Relationship Id="rId1" Type="http://schemas.openxmlformats.org/officeDocument/2006/relationships/externalLinkPath" Target="file:///\\&#20849;&#29992;&#36039;&#26009;\&#20844;&#29992;&#36039;&#26009;&#22846;\Users\ceo\Desktop\&#31354;&#30333;&#25286;&#219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客戶資料"/>
      <sheetName val="廠商資料"/>
      <sheetName val="資料庫"/>
      <sheetName val="五金配件"/>
      <sheetName val="料單"/>
      <sheetName val="板材才數分析."/>
      <sheetName val="標籤列印版"/>
      <sheetName val="牌價表(對公司內部)"/>
      <sheetName val="對外賣價表(無連結)"/>
      <sheetName val="計價清價"/>
      <sheetName val="客戶對帳單"/>
      <sheetName val="報價單"/>
      <sheetName val="20230916成本分析"/>
    </sheetNames>
    <sheetDataSet>
      <sheetData sheetId="0" refreshError="1">
        <row r="7"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</row>
        <row r="8">
          <cell r="B8" t="str">
            <v>和旺系統櫃</v>
          </cell>
          <cell r="E8" t="str">
            <v>90019206</v>
          </cell>
          <cell r="F8" t="str">
            <v>新北市樹林區樹新路183巷13號1樓</v>
          </cell>
          <cell r="J8" t="str">
            <v>0</v>
          </cell>
          <cell r="O8">
            <v>44932</v>
          </cell>
          <cell r="P8" t="str">
            <v>111AA0A000</v>
          </cell>
        </row>
        <row r="9">
          <cell r="B9" t="str">
            <v>吳冠裕(冠鈺工程行)</v>
          </cell>
          <cell r="C9" t="str">
            <v>0921122053</v>
          </cell>
          <cell r="D9" t="str">
            <v>冠鈺工程行</v>
          </cell>
          <cell r="E9">
            <v>85178554</v>
          </cell>
          <cell r="F9" t="str">
            <v>新北市樹林區樹新路183巷13號1樓</v>
          </cell>
          <cell r="J9" t="str">
            <v>0.41</v>
          </cell>
          <cell r="K9">
            <v>0.2</v>
          </cell>
          <cell r="O9">
            <v>44932</v>
          </cell>
          <cell r="P9" t="str">
            <v>111AA0B001</v>
          </cell>
        </row>
        <row r="10">
          <cell r="B10" t="str">
            <v>劉軒魁</v>
          </cell>
          <cell r="C10" t="str">
            <v>0953085789</v>
          </cell>
          <cell r="F10" t="str">
            <v>新北市新莊區民本街53巷27號2樓</v>
          </cell>
          <cell r="J10" t="str">
            <v>0.41</v>
          </cell>
          <cell r="K10">
            <v>0.2</v>
          </cell>
          <cell r="O10">
            <v>44932</v>
          </cell>
          <cell r="P10" t="str">
            <v>111AA0B002</v>
          </cell>
        </row>
        <row r="11">
          <cell r="B11" t="str">
            <v>周呈勳(泰丞水電)</v>
          </cell>
          <cell r="C11" t="str">
            <v>0958377085</v>
          </cell>
          <cell r="J11" t="str">
            <v>0.41</v>
          </cell>
          <cell r="K11">
            <v>0.2</v>
          </cell>
          <cell r="O11">
            <v>44932</v>
          </cell>
          <cell r="P11" t="str">
            <v>111AA0B003</v>
          </cell>
        </row>
        <row r="12">
          <cell r="B12" t="str">
            <v>李嘉欣(尚鋐電器)</v>
          </cell>
          <cell r="C12" t="str">
            <v>0922338900</v>
          </cell>
          <cell r="D12" t="str">
            <v>尚鋐電氣行</v>
          </cell>
          <cell r="E12" t="str">
            <v>31709514</v>
          </cell>
          <cell r="F12" t="str">
            <v>新北市新莊區青山路一段8號之11樓</v>
          </cell>
          <cell r="J12" t="str">
            <v>0.41</v>
          </cell>
          <cell r="K12">
            <v>0.2</v>
          </cell>
          <cell r="O12">
            <v>44932</v>
          </cell>
          <cell r="P12" t="str">
            <v>111AA0B004</v>
          </cell>
        </row>
        <row r="13">
          <cell r="J13" t="str">
            <v>0.41</v>
          </cell>
          <cell r="K13">
            <v>0.2</v>
          </cell>
          <cell r="O13">
            <v>44932</v>
          </cell>
          <cell r="P13" t="str">
            <v>111AA0C011</v>
          </cell>
        </row>
        <row r="14">
          <cell r="B14" t="str">
            <v>吳心彤</v>
          </cell>
          <cell r="C14" t="str">
            <v>0928220353</v>
          </cell>
          <cell r="O14">
            <v>44932</v>
          </cell>
          <cell r="P14" t="str">
            <v>111AA0D001</v>
          </cell>
        </row>
        <row r="15">
          <cell r="P15" t="str">
            <v>111AA0D002</v>
          </cell>
        </row>
        <row r="16">
          <cell r="P16" t="str">
            <v>111AA0D003</v>
          </cell>
        </row>
        <row r="17">
          <cell r="P17">
            <v>0</v>
          </cell>
        </row>
        <row r="18">
          <cell r="P18">
            <v>0</v>
          </cell>
        </row>
        <row r="19">
          <cell r="P19">
            <v>0</v>
          </cell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J22" t="str">
            <v>0.6</v>
          </cell>
          <cell r="K22">
            <v>0.2</v>
          </cell>
          <cell r="O22">
            <v>44866</v>
          </cell>
          <cell r="P22" t="str">
            <v>111BA0001</v>
          </cell>
        </row>
        <row r="23">
          <cell r="B23" t="str">
            <v>秦怡婷(光漫)</v>
          </cell>
          <cell r="C23" t="str">
            <v>0987754669</v>
          </cell>
          <cell r="D23" t="str">
            <v>龍英室內裝修設計工程有限公司</v>
          </cell>
          <cell r="E23" t="str">
            <v>16398173</v>
          </cell>
          <cell r="F23" t="str">
            <v>台北市中山區民生東路一段87號6樓</v>
          </cell>
          <cell r="J23" t="str">
            <v>0.45</v>
          </cell>
          <cell r="K23">
            <v>0.2</v>
          </cell>
          <cell r="O23">
            <v>44939</v>
          </cell>
          <cell r="P23" t="str">
            <v>111BA0002</v>
          </cell>
        </row>
        <row r="24">
          <cell r="B24" t="str">
            <v>廖哲民拉斐爾)</v>
          </cell>
          <cell r="C24" t="str">
            <v>0955286630</v>
          </cell>
          <cell r="D24" t="str">
            <v>拉斐爾空間設計企業社</v>
          </cell>
          <cell r="E24">
            <v>41408777</v>
          </cell>
          <cell r="F24" t="str">
            <v>新北市板橋區金華街10巷48弄70號4樓</v>
          </cell>
          <cell r="G24"/>
          <cell r="H24"/>
          <cell r="I24"/>
          <cell r="J24">
            <v>0.41</v>
          </cell>
          <cell r="K24">
            <v>0.2</v>
          </cell>
          <cell r="L24"/>
          <cell r="O24">
            <v>44939</v>
          </cell>
          <cell r="P24" t="str">
            <v>112BA0003</v>
          </cell>
        </row>
        <row r="25">
          <cell r="B25" t="str">
            <v>胡君維(和慕)</v>
          </cell>
          <cell r="C25" t="str">
            <v>0980260704</v>
          </cell>
          <cell r="D25" t="str">
            <v>和慕空間設計</v>
          </cell>
          <cell r="E25"/>
          <cell r="G25"/>
          <cell r="H25"/>
          <cell r="I25"/>
          <cell r="J25">
            <v>0.49</v>
          </cell>
          <cell r="K25">
            <v>0.2</v>
          </cell>
          <cell r="L25"/>
          <cell r="O25">
            <v>44958</v>
          </cell>
          <cell r="P25" t="str">
            <v>112BA0004</v>
          </cell>
        </row>
        <row r="26">
          <cell r="B26" t="str">
            <v>賴德修</v>
          </cell>
          <cell r="C26" t="str">
            <v>0903073307</v>
          </cell>
          <cell r="E26">
            <v>58336518</v>
          </cell>
          <cell r="F26" t="str">
            <v>宜蘭縣宜蘭市文化里民族路310號7樓</v>
          </cell>
          <cell r="G26"/>
          <cell r="H26"/>
          <cell r="I26"/>
          <cell r="J26">
            <v>0.49</v>
          </cell>
          <cell r="K26">
            <v>0.2</v>
          </cell>
          <cell r="L26"/>
          <cell r="O26">
            <v>44958</v>
          </cell>
          <cell r="P26" t="str">
            <v>112BA0005</v>
          </cell>
        </row>
        <row r="27">
          <cell r="B27" t="str">
            <v>彭思亮(豐達)</v>
          </cell>
          <cell r="C27" t="str">
            <v>0988598615</v>
          </cell>
          <cell r="D27" t="str">
            <v>豐達室內裝修設計有限公司</v>
          </cell>
          <cell r="E27">
            <v>80305291</v>
          </cell>
          <cell r="F27" t="str">
            <v>台北市民生東路五段85號2樓</v>
          </cell>
          <cell r="G27"/>
          <cell r="H27"/>
          <cell r="I27"/>
          <cell r="J27">
            <v>0.49</v>
          </cell>
          <cell r="K27">
            <v>0.2</v>
          </cell>
          <cell r="L27"/>
          <cell r="O27">
            <v>44977</v>
          </cell>
          <cell r="P27" t="str">
            <v>112BA0006</v>
          </cell>
        </row>
        <row r="28">
          <cell r="E28"/>
          <cell r="G28"/>
          <cell r="H28"/>
          <cell r="I28"/>
          <cell r="J28">
            <v>0.49</v>
          </cell>
          <cell r="K28">
            <v>0.2</v>
          </cell>
          <cell r="L28"/>
          <cell r="O28">
            <v>44977</v>
          </cell>
          <cell r="P28" t="str">
            <v>112BA0007</v>
          </cell>
        </row>
        <row r="29">
          <cell r="B29" t="str">
            <v>張修睿</v>
          </cell>
          <cell r="C29" t="str">
            <v>0954154359</v>
          </cell>
          <cell r="D29" t="str">
            <v>从彡設計</v>
          </cell>
          <cell r="E29"/>
          <cell r="F29" t="str">
            <v>台北市信義區基隆一段141號13樓之3</v>
          </cell>
          <cell r="G29"/>
          <cell r="H29"/>
          <cell r="I29"/>
          <cell r="J29">
            <v>0.49</v>
          </cell>
          <cell r="K29">
            <v>0.2</v>
          </cell>
          <cell r="L29"/>
          <cell r="O29">
            <v>44977</v>
          </cell>
          <cell r="P29" t="str">
            <v>112BA0008</v>
          </cell>
        </row>
        <row r="30">
          <cell r="B30" t="str">
            <v>溫培堯</v>
          </cell>
          <cell r="C30" t="str">
            <v>0931657652</v>
          </cell>
          <cell r="D30" t="str">
            <v>川墨室內設計</v>
          </cell>
          <cell r="E30"/>
          <cell r="F30" t="str">
            <v>台中市</v>
          </cell>
          <cell r="G30"/>
          <cell r="H30"/>
          <cell r="I30"/>
          <cell r="J30">
            <v>0.49</v>
          </cell>
          <cell r="K30">
            <v>0.2</v>
          </cell>
          <cell r="L30"/>
          <cell r="O30">
            <v>44977</v>
          </cell>
          <cell r="P30" t="str">
            <v>112BA0009</v>
          </cell>
        </row>
        <row r="31">
          <cell r="B31" t="str">
            <v>胡逸軒</v>
          </cell>
          <cell r="C31" t="str">
            <v>0925727388</v>
          </cell>
          <cell r="D31" t="str">
            <v>或設計有限公司</v>
          </cell>
          <cell r="E31">
            <v>66603930</v>
          </cell>
          <cell r="F31" t="str">
            <v>新北市汐止區新台五路一段86號15樓</v>
          </cell>
          <cell r="G31"/>
          <cell r="H31"/>
          <cell r="I31"/>
          <cell r="J31">
            <v>0.49</v>
          </cell>
          <cell r="K31">
            <v>0.2</v>
          </cell>
          <cell r="L31"/>
          <cell r="O31">
            <v>44998</v>
          </cell>
          <cell r="P31" t="str">
            <v>112BA0010</v>
          </cell>
        </row>
        <row r="32">
          <cell r="B32" t="str">
            <v>林采郁</v>
          </cell>
          <cell r="C32" t="str">
            <v>0981127720</v>
          </cell>
          <cell r="D32" t="str">
            <v>菲朵空間設計</v>
          </cell>
          <cell r="E32"/>
          <cell r="F32" t="str">
            <v>新北市土城區立雲街5巷10號1樓</v>
          </cell>
          <cell r="G32"/>
          <cell r="H32"/>
          <cell r="I32"/>
          <cell r="J32">
            <v>0.49</v>
          </cell>
          <cell r="K32">
            <v>0.2</v>
          </cell>
          <cell r="L32"/>
          <cell r="O32">
            <v>45011</v>
          </cell>
          <cell r="P32" t="str">
            <v>112BA0011</v>
          </cell>
        </row>
        <row r="33">
          <cell r="E33"/>
          <cell r="G33"/>
          <cell r="H33"/>
          <cell r="I33"/>
          <cell r="J33"/>
          <cell r="L33"/>
          <cell r="P33" t="str">
            <v>112BA0012</v>
          </cell>
        </row>
        <row r="34">
          <cell r="E34"/>
          <cell r="G34"/>
          <cell r="H34"/>
          <cell r="I34"/>
          <cell r="J34"/>
          <cell r="L34"/>
          <cell r="P34" t="str">
            <v>112BA0013</v>
          </cell>
        </row>
        <row r="35">
          <cell r="E35"/>
          <cell r="G35"/>
          <cell r="H35"/>
          <cell r="I35"/>
          <cell r="J35"/>
          <cell r="L35"/>
          <cell r="P35" t="str">
            <v>112BA0014</v>
          </cell>
        </row>
        <row r="36">
          <cell r="E36"/>
          <cell r="G36"/>
          <cell r="H36"/>
          <cell r="I36"/>
          <cell r="J36"/>
          <cell r="L36"/>
          <cell r="P36" t="str">
            <v>112BA0015</v>
          </cell>
        </row>
        <row r="37">
          <cell r="E37"/>
          <cell r="G37"/>
          <cell r="H37"/>
          <cell r="I37"/>
          <cell r="J37"/>
          <cell r="L37"/>
          <cell r="P37" t="str">
            <v>112BA0016</v>
          </cell>
        </row>
        <row r="38">
          <cell r="E38"/>
          <cell r="G38"/>
          <cell r="H38"/>
          <cell r="I38"/>
          <cell r="J38"/>
          <cell r="L38"/>
          <cell r="P38" t="str">
            <v>112BA0017</v>
          </cell>
        </row>
        <row r="39">
          <cell r="E39"/>
          <cell r="G39"/>
          <cell r="H39"/>
          <cell r="I39"/>
          <cell r="J39"/>
          <cell r="L39"/>
          <cell r="P39" t="str">
            <v>112BA0018</v>
          </cell>
        </row>
        <row r="40">
          <cell r="E40"/>
          <cell r="G40"/>
          <cell r="H40"/>
          <cell r="I40"/>
          <cell r="J40"/>
          <cell r="L40"/>
          <cell r="P40" t="str">
            <v>112BA0019</v>
          </cell>
        </row>
        <row r="41">
          <cell r="E41"/>
          <cell r="G41"/>
          <cell r="H41"/>
          <cell r="I41"/>
          <cell r="J41"/>
          <cell r="L41"/>
          <cell r="P41" t="str">
            <v>112BA0020</v>
          </cell>
        </row>
        <row r="42">
          <cell r="E42"/>
          <cell r="G42"/>
          <cell r="H42"/>
          <cell r="I42"/>
          <cell r="J42"/>
          <cell r="L42"/>
          <cell r="P42" t="str">
            <v>112BA0021</v>
          </cell>
        </row>
        <row r="43">
          <cell r="E43"/>
          <cell r="G43"/>
          <cell r="H43"/>
          <cell r="I43"/>
          <cell r="J43"/>
          <cell r="L43"/>
          <cell r="P43" t="str">
            <v>112BA0022</v>
          </cell>
        </row>
        <row r="44">
          <cell r="E44"/>
          <cell r="G44"/>
          <cell r="H44"/>
          <cell r="I44"/>
          <cell r="J44"/>
          <cell r="L44"/>
        </row>
        <row r="45"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 t="str">
            <v>業務</v>
          </cell>
        </row>
        <row r="46">
          <cell r="B46" t="str">
            <v>賴德修</v>
          </cell>
          <cell r="C46" t="str">
            <v>0903073307</v>
          </cell>
          <cell r="D46" t="str">
            <v>山門綠建材</v>
          </cell>
          <cell r="E46"/>
          <cell r="F46" t="str">
            <v>宜蘭縣</v>
          </cell>
          <cell r="G46"/>
          <cell r="H46"/>
          <cell r="I46"/>
          <cell r="J46">
            <v>0.41</v>
          </cell>
          <cell r="K46">
            <v>0.21</v>
          </cell>
          <cell r="L46"/>
          <cell r="O46">
            <v>44942</v>
          </cell>
          <cell r="P46" t="str">
            <v>112BB0001</v>
          </cell>
        </row>
        <row r="47">
          <cell r="B47" t="str">
            <v>莊家豪</v>
          </cell>
          <cell r="D47" t="str">
            <v>正豐水電材料行</v>
          </cell>
          <cell r="E47"/>
          <cell r="F47" t="str">
            <v>新北市新莊區建國二路58號</v>
          </cell>
          <cell r="G47"/>
          <cell r="H47"/>
          <cell r="I47"/>
          <cell r="J47">
            <v>0.49</v>
          </cell>
          <cell r="K47">
            <v>0.2</v>
          </cell>
          <cell r="L47"/>
          <cell r="O47">
            <v>44977</v>
          </cell>
          <cell r="P47" t="str">
            <v>112BB002</v>
          </cell>
        </row>
        <row r="48">
          <cell r="D48"/>
          <cell r="E48"/>
          <cell r="G48"/>
          <cell r="H48"/>
          <cell r="I48"/>
          <cell r="J48"/>
          <cell r="L48"/>
          <cell r="P48">
            <v>0</v>
          </cell>
        </row>
      </sheetData>
      <sheetData sheetId="1" refreshError="1"/>
      <sheetData sheetId="2" refreshError="1">
        <row r="3"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</row>
        <row r="4">
          <cell r="K4" t="str">
            <v>木芯板</v>
          </cell>
          <cell r="L4" t="str">
            <v>百順</v>
          </cell>
          <cell r="M4"/>
          <cell r="N4"/>
          <cell r="O4" t="str">
            <v>發泡板</v>
          </cell>
          <cell r="P4">
            <v>9999</v>
          </cell>
          <cell r="Q4" t="str">
            <v>發泡板</v>
          </cell>
          <cell r="R4"/>
          <cell r="S4"/>
          <cell r="T4"/>
          <cell r="U4"/>
          <cell r="V4"/>
          <cell r="W4"/>
          <cell r="X4"/>
          <cell r="Y4"/>
          <cell r="Z4" t="str">
            <v>背板溝</v>
          </cell>
          <cell r="AA4" t="str">
            <v>才</v>
          </cell>
        </row>
        <row r="5">
          <cell r="K5" t="str">
            <v>發泡板</v>
          </cell>
          <cell r="L5" t="str">
            <v>和旺</v>
          </cell>
          <cell r="M5"/>
          <cell r="N5"/>
          <cell r="O5" t="str">
            <v>發泡板</v>
          </cell>
          <cell r="P5" t="str">
            <v>Z1001</v>
          </cell>
          <cell r="Q5" t="str">
            <v>凡爾賽橡木</v>
          </cell>
          <cell r="R5"/>
          <cell r="S5"/>
          <cell r="T5"/>
          <cell r="U5"/>
          <cell r="V5"/>
          <cell r="W5"/>
          <cell r="X5"/>
          <cell r="Y5"/>
          <cell r="Z5" t="str">
            <v>背板溝 面開槽</v>
          </cell>
          <cell r="AA5" t="str">
            <v>片</v>
          </cell>
        </row>
        <row r="6">
          <cell r="K6" t="str">
            <v>密迪板</v>
          </cell>
          <cell r="L6" t="str">
            <v>科定</v>
          </cell>
          <cell r="M6" t="str">
            <v>百順</v>
          </cell>
          <cell r="N6" t="str">
            <v>POLY</v>
          </cell>
          <cell r="O6"/>
          <cell r="P6" t="str">
            <v>BA0001</v>
          </cell>
          <cell r="Q6" t="str">
            <v>純白</v>
          </cell>
          <cell r="R6" t="str">
            <v>百順</v>
          </cell>
          <cell r="S6"/>
          <cell r="T6"/>
          <cell r="U6"/>
          <cell r="V6"/>
          <cell r="W6"/>
          <cell r="X6"/>
          <cell r="Y6"/>
          <cell r="Z6" t="str">
            <v>背板溝 側開槽</v>
          </cell>
          <cell r="AA6" t="str">
            <v>支</v>
          </cell>
        </row>
        <row r="7">
          <cell r="K7" t="str">
            <v>PP皮板</v>
          </cell>
          <cell r="L7" t="str">
            <v>板橋木業</v>
          </cell>
          <cell r="M7" t="str">
            <v>李安</v>
          </cell>
          <cell r="N7" t="str">
            <v>臻木系列</v>
          </cell>
          <cell r="O7" t="str">
            <v>迎幸</v>
          </cell>
          <cell r="P7" t="str">
            <v>V404-0</v>
          </cell>
          <cell r="Q7" t="str">
            <v>迎幸</v>
          </cell>
          <cell r="R7" t="str">
            <v>李安</v>
          </cell>
          <cell r="S7" t="str">
            <v>達思企業</v>
          </cell>
          <cell r="T7" t="str">
            <v>SF9084C</v>
          </cell>
          <cell r="U7" t="str">
            <v>KM448C</v>
          </cell>
          <cell r="V7" t="str">
            <v>達思企業</v>
          </cell>
          <cell r="W7" t="str">
            <v>K37718</v>
          </cell>
          <cell r="X7"/>
          <cell r="Y7"/>
          <cell r="Z7" t="str">
            <v>背板溝 兩向開槽</v>
          </cell>
          <cell r="AA7" t="str">
            <v>組</v>
          </cell>
        </row>
        <row r="8">
          <cell r="K8" t="str">
            <v>實木皮板</v>
          </cell>
          <cell r="L8" t="str">
            <v>一品</v>
          </cell>
          <cell r="M8" t="str">
            <v>李安</v>
          </cell>
          <cell r="N8" t="str">
            <v>臻木系列</v>
          </cell>
          <cell r="O8" t="str">
            <v>水洗灰橡</v>
          </cell>
          <cell r="P8" t="str">
            <v>V404-1</v>
          </cell>
          <cell r="Q8" t="str">
            <v>水洗灰橡</v>
          </cell>
          <cell r="R8" t="str">
            <v>李安</v>
          </cell>
          <cell r="S8" t="str">
            <v>達思企業</v>
          </cell>
          <cell r="T8" t="str">
            <v>SF9081C</v>
          </cell>
          <cell r="U8"/>
          <cell r="V8" t="str">
            <v>達思企業</v>
          </cell>
          <cell r="W8" t="str">
            <v>KMF278</v>
          </cell>
          <cell r="X8" t="str">
            <v>JL3319</v>
          </cell>
          <cell r="Y8"/>
          <cell r="Z8" t="str">
            <v>背板</v>
          </cell>
          <cell r="AA8" t="str">
            <v>米</v>
          </cell>
        </row>
        <row r="9">
          <cell r="K9"/>
          <cell r="L9"/>
          <cell r="M9" t="str">
            <v>李安</v>
          </cell>
          <cell r="N9">
            <v>3302</v>
          </cell>
          <cell r="O9" t="str">
            <v>鋸齒凡爾賽</v>
          </cell>
          <cell r="P9">
            <v>3302</v>
          </cell>
          <cell r="Q9" t="str">
            <v>鋸齒凡爾賽</v>
          </cell>
          <cell r="R9" t="str">
            <v>李安</v>
          </cell>
          <cell r="S9" t="str">
            <v>達思企業</v>
          </cell>
          <cell r="T9" t="str">
            <v>AD1187C</v>
          </cell>
          <cell r="U9" t="str">
            <v>SF9083C</v>
          </cell>
          <cell r="V9" t="str">
            <v>達思企業</v>
          </cell>
          <cell r="W9" t="str">
            <v>AD1187</v>
          </cell>
          <cell r="X9"/>
          <cell r="Y9"/>
          <cell r="Z9" t="str">
            <v>背板溝 排孔</v>
          </cell>
        </row>
        <row r="10">
          <cell r="K10"/>
          <cell r="L10"/>
          <cell r="M10" t="str">
            <v>李安</v>
          </cell>
          <cell r="N10">
            <v>3304</v>
          </cell>
          <cell r="O10" t="str">
            <v>鋸齒棕橡</v>
          </cell>
          <cell r="P10">
            <v>3304</v>
          </cell>
          <cell r="Q10" t="str">
            <v>鋸齒棕橡</v>
          </cell>
          <cell r="R10" t="str">
            <v>李安</v>
          </cell>
          <cell r="S10" t="str">
            <v>達思企業</v>
          </cell>
          <cell r="T10" t="str">
            <v>HL83352</v>
          </cell>
          <cell r="U10"/>
          <cell r="V10" t="str">
            <v>達思企業</v>
          </cell>
          <cell r="W10" t="str">
            <v>HL83352</v>
          </cell>
          <cell r="X10" t="str">
            <v>H3331</v>
          </cell>
          <cell r="Y10"/>
          <cell r="Z10" t="str">
            <v>排孔</v>
          </cell>
        </row>
        <row r="11">
          <cell r="P11" t="str">
            <v>V320-1</v>
          </cell>
          <cell r="Q11" t="str">
            <v>水染白橡</v>
          </cell>
        </row>
        <row r="12">
          <cell r="P12" t="str">
            <v>V320-2</v>
          </cell>
          <cell r="Q12" t="str">
            <v>水洗粉橡</v>
          </cell>
        </row>
        <row r="13">
          <cell r="P13" t="str">
            <v>V320-4</v>
          </cell>
          <cell r="Q13" t="str">
            <v>水洗紅橡</v>
          </cell>
        </row>
        <row r="14">
          <cell r="P14" t="str">
            <v>V320-5</v>
          </cell>
          <cell r="Q14" t="str">
            <v>水染胡桃</v>
          </cell>
        </row>
        <row r="15">
          <cell r="P15" t="str">
            <v>V404-2</v>
          </cell>
          <cell r="Q15" t="str">
            <v>典藏胡桃</v>
          </cell>
        </row>
        <row r="16">
          <cell r="P16" t="str">
            <v>V320-8</v>
          </cell>
          <cell r="Q16" t="str">
            <v>京都栓木</v>
          </cell>
        </row>
        <row r="17">
          <cell r="P17" t="str">
            <v>V313-9</v>
          </cell>
          <cell r="Q17" t="str">
            <v>黑木紋</v>
          </cell>
        </row>
        <row r="18">
          <cell r="P18" t="str">
            <v>V313-8</v>
          </cell>
          <cell r="Q18" t="str">
            <v>灰銀狐</v>
          </cell>
        </row>
        <row r="19">
          <cell r="P19" t="str">
            <v>V313-7</v>
          </cell>
          <cell r="Q19" t="str">
            <v>清水模</v>
          </cell>
        </row>
        <row r="20">
          <cell r="P20" t="str">
            <v>V313-6</v>
          </cell>
          <cell r="Q20" t="str">
            <v>肯柚</v>
          </cell>
        </row>
        <row r="21">
          <cell r="P21" t="str">
            <v>V313-5</v>
          </cell>
          <cell r="Q21" t="str">
            <v>鋸齒柚木</v>
          </cell>
        </row>
        <row r="22">
          <cell r="P22" t="str">
            <v>V313-4</v>
          </cell>
          <cell r="Q22" t="str">
            <v>紫羅蘭</v>
          </cell>
        </row>
        <row r="23">
          <cell r="P23" t="str">
            <v>V313-3</v>
          </cell>
          <cell r="Q23" t="str">
            <v>檜木</v>
          </cell>
        </row>
        <row r="24">
          <cell r="P24" t="str">
            <v>V313-2</v>
          </cell>
          <cell r="Q24" t="str">
            <v>紅粉佳人</v>
          </cell>
        </row>
        <row r="25">
          <cell r="P25" t="str">
            <v>V313-1</v>
          </cell>
          <cell r="Q25" t="str">
            <v>白橡</v>
          </cell>
        </row>
        <row r="26">
          <cell r="P26" t="str">
            <v>V313-0</v>
          </cell>
          <cell r="Q26" t="str">
            <v>白木紋</v>
          </cell>
        </row>
        <row r="27">
          <cell r="P27" t="str">
            <v>V801-0</v>
          </cell>
          <cell r="Q27" t="str">
            <v>結晶面板（白色）</v>
          </cell>
        </row>
        <row r="28">
          <cell r="P28" t="str">
            <v>A53</v>
          </cell>
          <cell r="Q28" t="str">
            <v>埃及亞麻織</v>
          </cell>
        </row>
        <row r="29">
          <cell r="P29" t="str">
            <v>P8709</v>
          </cell>
          <cell r="Q29" t="str">
            <v>栗灰珍珠紋</v>
          </cell>
        </row>
        <row r="30">
          <cell r="P30" t="str">
            <v>P8710</v>
          </cell>
          <cell r="Q30" t="str">
            <v>墨黑珍珠紋</v>
          </cell>
        </row>
        <row r="31">
          <cell r="P31" t="str">
            <v>P8711</v>
          </cell>
          <cell r="Q31" t="str">
            <v>奶茶</v>
          </cell>
        </row>
        <row r="32">
          <cell r="P32" t="str">
            <v>P8712</v>
          </cell>
          <cell r="Q32" t="str">
            <v>白雪</v>
          </cell>
        </row>
        <row r="33">
          <cell r="P33" t="str">
            <v>P8713</v>
          </cell>
          <cell r="Q33" t="str">
            <v>砂面藍</v>
          </cell>
        </row>
        <row r="34">
          <cell r="P34" t="str">
            <v>P8714</v>
          </cell>
          <cell r="Q34" t="str">
            <v>砂面金</v>
          </cell>
        </row>
        <row r="35">
          <cell r="P35" t="str">
            <v>P8715</v>
          </cell>
          <cell r="Q35" t="str">
            <v>砂面白</v>
          </cell>
        </row>
        <row r="36">
          <cell r="P36" t="str">
            <v>P8716</v>
          </cell>
          <cell r="Q36" t="str">
            <v>砂面淺灰</v>
          </cell>
        </row>
        <row r="37">
          <cell r="P37" t="str">
            <v>P8717</v>
          </cell>
          <cell r="Q37" t="str">
            <v>砂面暖灰</v>
          </cell>
        </row>
        <row r="38">
          <cell r="P38" t="str">
            <v>P8718</v>
          </cell>
          <cell r="Q38" t="str">
            <v>砂面灰綠</v>
          </cell>
        </row>
        <row r="39">
          <cell r="P39" t="str">
            <v>P8719</v>
          </cell>
          <cell r="Q39" t="str">
            <v>砂面銅灰</v>
          </cell>
        </row>
        <row r="40">
          <cell r="P40" t="str">
            <v>P8720</v>
          </cell>
          <cell r="Q40" t="str">
            <v>栗咖皮革</v>
          </cell>
        </row>
        <row r="41">
          <cell r="P41" t="str">
            <v>P8721</v>
          </cell>
          <cell r="Q41" t="str">
            <v>砂面灰白</v>
          </cell>
        </row>
        <row r="42">
          <cell r="P42" t="str">
            <v>P8722</v>
          </cell>
          <cell r="Q42" t="str">
            <v>砂面墨黑</v>
          </cell>
        </row>
        <row r="43">
          <cell r="P43" t="str">
            <v>P8723</v>
          </cell>
          <cell r="Q43" t="str">
            <v>砂面鐵灰</v>
          </cell>
        </row>
        <row r="44">
          <cell r="P44" t="str">
            <v>P8730</v>
          </cell>
          <cell r="Q44" t="str">
            <v>卡其泥紋</v>
          </cell>
        </row>
        <row r="45">
          <cell r="P45" t="str">
            <v>P8731</v>
          </cell>
          <cell r="Q45" t="str">
            <v>卡其直布紋</v>
          </cell>
        </row>
        <row r="46">
          <cell r="P46" t="str">
            <v>P8732</v>
          </cell>
          <cell r="Q46" t="str">
            <v>秋香斜布紋</v>
          </cell>
        </row>
        <row r="47">
          <cell r="P47" t="str">
            <v>P8740</v>
          </cell>
          <cell r="Q47" t="str">
            <v>銀狐石</v>
          </cell>
        </row>
        <row r="48">
          <cell r="P48" t="str">
            <v>P8741</v>
          </cell>
          <cell r="Q48" t="str">
            <v>米白麻布紋</v>
          </cell>
        </row>
        <row r="49">
          <cell r="P49" t="str">
            <v>P8742</v>
          </cell>
          <cell r="Q49" t="str">
            <v>卡其牛皮紙</v>
          </cell>
        </row>
        <row r="50">
          <cell r="P50" t="str">
            <v>P8743</v>
          </cell>
          <cell r="Q50" t="str">
            <v>白石紋</v>
          </cell>
        </row>
        <row r="51">
          <cell r="P51" t="str">
            <v>P8744</v>
          </cell>
          <cell r="Q51" t="str">
            <v>灰白清水模</v>
          </cell>
        </row>
        <row r="52">
          <cell r="P52" t="str">
            <v>P8745</v>
          </cell>
          <cell r="Q52" t="str">
            <v>暖灰清水模</v>
          </cell>
        </row>
        <row r="53">
          <cell r="P53" t="str">
            <v>P8746</v>
          </cell>
          <cell r="Q53" t="str">
            <v>木紋石</v>
          </cell>
        </row>
        <row r="54">
          <cell r="P54" t="str">
            <v>P8747</v>
          </cell>
          <cell r="Q54" t="str">
            <v>卡其點陣紋</v>
          </cell>
        </row>
        <row r="55">
          <cell r="P55" t="str">
            <v>P8748</v>
          </cell>
          <cell r="Q55" t="str">
            <v>銀白點陣紋</v>
          </cell>
        </row>
        <row r="56">
          <cell r="P56" t="str">
            <v>P8749</v>
          </cell>
          <cell r="Q56" t="str">
            <v>銅灰點陣紋</v>
          </cell>
        </row>
        <row r="57">
          <cell r="P57" t="str">
            <v>P8750</v>
          </cell>
          <cell r="Q57" t="str">
            <v>鐵灰圓波紋</v>
          </cell>
        </row>
        <row r="58">
          <cell r="P58" t="str">
            <v>P8751</v>
          </cell>
          <cell r="Q58" t="str">
            <v>鏽斑秋香</v>
          </cell>
        </row>
        <row r="59">
          <cell r="P59" t="str">
            <v>P8752</v>
          </cell>
          <cell r="Q59" t="str">
            <v>鏽斑栗咖</v>
          </cell>
        </row>
        <row r="60">
          <cell r="P60" t="str">
            <v>P8753</v>
          </cell>
          <cell r="Q60" t="str">
            <v>卡其荔枝紋</v>
          </cell>
        </row>
        <row r="61">
          <cell r="P61" t="str">
            <v>P8005</v>
          </cell>
          <cell r="Q61" t="str">
            <v>膚感鈦銀</v>
          </cell>
        </row>
        <row r="62">
          <cell r="P62" t="str">
            <v>P8006</v>
          </cell>
          <cell r="Q62" t="str">
            <v>膚感銀白</v>
          </cell>
        </row>
        <row r="63">
          <cell r="P63" t="str">
            <v>P8007</v>
          </cell>
          <cell r="Q63" t="str">
            <v>膚感玻瑰金</v>
          </cell>
        </row>
        <row r="64">
          <cell r="P64" t="str">
            <v>P8008</v>
          </cell>
          <cell r="Q64" t="str">
            <v>膚感鈦白</v>
          </cell>
        </row>
        <row r="65">
          <cell r="P65" t="str">
            <v>P8009</v>
          </cell>
          <cell r="Q65" t="str">
            <v>膚感銀灰</v>
          </cell>
        </row>
        <row r="66">
          <cell r="P66" t="str">
            <v>P8010</v>
          </cell>
          <cell r="Q66" t="str">
            <v>膚感香檳</v>
          </cell>
        </row>
        <row r="67">
          <cell r="P67" t="str">
            <v>P8011</v>
          </cell>
          <cell r="Q67" t="str">
            <v>鈦灰</v>
          </cell>
        </row>
        <row r="68">
          <cell r="P68" t="str">
            <v>P8012</v>
          </cell>
          <cell r="Q68" t="str">
            <v>玻瑰</v>
          </cell>
        </row>
        <row r="69">
          <cell r="P69" t="str">
            <v>P8013</v>
          </cell>
          <cell r="Q69" t="str">
            <v>雪白</v>
          </cell>
        </row>
        <row r="70">
          <cell r="P70" t="str">
            <v>P8014</v>
          </cell>
          <cell r="Q70" t="str">
            <v>膚感米白</v>
          </cell>
        </row>
        <row r="71">
          <cell r="P71" t="str">
            <v>P8015</v>
          </cell>
          <cell r="Q71" t="str">
            <v>膚感卡其</v>
          </cell>
        </row>
        <row r="72">
          <cell r="P72" t="str">
            <v>P8016</v>
          </cell>
          <cell r="Q72" t="str">
            <v>膚感象灰</v>
          </cell>
        </row>
        <row r="73">
          <cell r="P73" t="str">
            <v>P8017</v>
          </cell>
          <cell r="Q73" t="str">
            <v>膚感秋香</v>
          </cell>
        </row>
        <row r="74">
          <cell r="P74" t="str">
            <v>P8018</v>
          </cell>
          <cell r="Q74" t="str">
            <v>膚感栗咖</v>
          </cell>
        </row>
        <row r="75">
          <cell r="P75" t="str">
            <v>P8019</v>
          </cell>
          <cell r="Q75" t="str">
            <v>膚感墨黑</v>
          </cell>
        </row>
        <row r="76">
          <cell r="P76" t="str">
            <v>P8020</v>
          </cell>
          <cell r="Q76" t="str">
            <v>膚感灰綠</v>
          </cell>
        </row>
        <row r="77">
          <cell r="P77" t="str">
            <v>P8021</v>
          </cell>
          <cell r="Q77" t="str">
            <v>膚感黃褐</v>
          </cell>
        </row>
        <row r="78">
          <cell r="P78" t="str">
            <v>P8022</v>
          </cell>
          <cell r="Q78" t="str">
            <v>膚感鐵灰</v>
          </cell>
        </row>
        <row r="79">
          <cell r="P79" t="str">
            <v>P8023</v>
          </cell>
          <cell r="Q79" t="str">
            <v>膚感米金</v>
          </cell>
        </row>
        <row r="80">
          <cell r="P80" t="str">
            <v>P8024</v>
          </cell>
          <cell r="Q80" t="str">
            <v>膚感黑雲石</v>
          </cell>
        </row>
        <row r="81">
          <cell r="P81" t="str">
            <v>P7320</v>
          </cell>
          <cell r="Q81" t="str">
            <v>玻瑰金髮絲紋</v>
          </cell>
        </row>
        <row r="82">
          <cell r="P82" t="str">
            <v>P7321</v>
          </cell>
          <cell r="Q82" t="str">
            <v>黃銅髮絲紋</v>
          </cell>
        </row>
        <row r="83">
          <cell r="P83" t="str">
            <v>P160FA</v>
          </cell>
          <cell r="Q83" t="str">
            <v>尤加利</v>
          </cell>
        </row>
        <row r="84">
          <cell r="P84" t="str">
            <v>P8218C</v>
          </cell>
          <cell r="Q84" t="str">
            <v>砂面鐵灰</v>
          </cell>
        </row>
        <row r="85">
          <cell r="P85"/>
          <cell r="Q85"/>
        </row>
        <row r="86">
          <cell r="P86"/>
          <cell r="Q86"/>
        </row>
        <row r="87">
          <cell r="P87"/>
          <cell r="Q87"/>
        </row>
        <row r="88">
          <cell r="P88" t="str">
            <v>Q1</v>
          </cell>
          <cell r="Q88"/>
        </row>
        <row r="89">
          <cell r="P89">
            <v>902</v>
          </cell>
          <cell r="Q89"/>
        </row>
        <row r="90">
          <cell r="P90">
            <v>1</v>
          </cell>
          <cell r="Q90"/>
        </row>
        <row r="91">
          <cell r="P91"/>
          <cell r="Q91"/>
        </row>
        <row r="92">
          <cell r="P92"/>
          <cell r="Q92"/>
        </row>
        <row r="93">
          <cell r="P93"/>
          <cell r="Q93"/>
        </row>
        <row r="94">
          <cell r="P94"/>
          <cell r="Q94"/>
        </row>
        <row r="95">
          <cell r="P95"/>
          <cell r="Q95"/>
        </row>
        <row r="96">
          <cell r="P96"/>
          <cell r="Q96"/>
        </row>
        <row r="97">
          <cell r="P97"/>
          <cell r="Q97"/>
        </row>
        <row r="98">
          <cell r="P98"/>
          <cell r="Q98"/>
        </row>
        <row r="99">
          <cell r="P99"/>
          <cell r="Q99"/>
        </row>
        <row r="100">
          <cell r="P100"/>
        </row>
      </sheetData>
      <sheetData sheetId="3" refreshError="1"/>
      <sheetData sheetId="4" refreshError="1"/>
      <sheetData sheetId="5" refreshError="1">
        <row r="1">
          <cell r="D1" t="str">
            <v>專案編號</v>
          </cell>
        </row>
        <row r="2">
          <cell r="D2">
            <v>1001</v>
          </cell>
        </row>
        <row r="3">
          <cell r="D3">
            <v>1002</v>
          </cell>
        </row>
        <row r="4">
          <cell r="D4">
            <v>1003</v>
          </cell>
        </row>
        <row r="5">
          <cell r="D5">
            <v>1004</v>
          </cell>
        </row>
        <row r="6">
          <cell r="D6">
            <v>1005</v>
          </cell>
        </row>
        <row r="7">
          <cell r="D7">
            <v>1006</v>
          </cell>
        </row>
        <row r="8">
          <cell r="D8">
            <v>1007</v>
          </cell>
        </row>
        <row r="9">
          <cell r="D9">
            <v>1008</v>
          </cell>
        </row>
        <row r="10">
          <cell r="D10">
            <v>1009</v>
          </cell>
        </row>
        <row r="11">
          <cell r="D11">
            <v>1010</v>
          </cell>
        </row>
        <row r="12">
          <cell r="D12">
            <v>1011</v>
          </cell>
        </row>
        <row r="13">
          <cell r="D13">
            <v>1012</v>
          </cell>
        </row>
        <row r="14">
          <cell r="D14">
            <v>1013</v>
          </cell>
        </row>
        <row r="15">
          <cell r="D15">
            <v>1014</v>
          </cell>
        </row>
        <row r="16">
          <cell r="D16">
            <v>1015</v>
          </cell>
        </row>
        <row r="17">
          <cell r="D17">
            <v>1016</v>
          </cell>
        </row>
        <row r="18">
          <cell r="D18">
            <v>1017</v>
          </cell>
        </row>
        <row r="19">
          <cell r="D19">
            <v>1018</v>
          </cell>
        </row>
        <row r="20">
          <cell r="D20">
            <v>1019</v>
          </cell>
        </row>
        <row r="21">
          <cell r="D21">
            <v>1020</v>
          </cell>
        </row>
        <row r="22">
          <cell r="D22">
            <v>1021</v>
          </cell>
        </row>
        <row r="23">
          <cell r="D23">
            <v>1022</v>
          </cell>
        </row>
        <row r="24">
          <cell r="D24">
            <v>1023</v>
          </cell>
        </row>
        <row r="25">
          <cell r="D25">
            <v>1024</v>
          </cell>
        </row>
        <row r="26">
          <cell r="D26">
            <v>1025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</row>
        <row r="27">
          <cell r="D27">
            <v>1026</v>
          </cell>
        </row>
        <row r="28">
          <cell r="D28">
            <v>1027</v>
          </cell>
        </row>
        <row r="29">
          <cell r="D29">
            <v>1028</v>
          </cell>
        </row>
        <row r="30">
          <cell r="D30">
            <v>1029</v>
          </cell>
        </row>
        <row r="31">
          <cell r="D31">
            <v>1030</v>
          </cell>
        </row>
        <row r="32">
          <cell r="D32">
            <v>2001</v>
          </cell>
        </row>
        <row r="33">
          <cell r="D33">
            <v>2002</v>
          </cell>
        </row>
        <row r="34">
          <cell r="D34">
            <v>2003</v>
          </cell>
        </row>
        <row r="35">
          <cell r="D35">
            <v>2004</v>
          </cell>
        </row>
        <row r="37">
          <cell r="D37">
            <v>2006</v>
          </cell>
        </row>
        <row r="38">
          <cell r="D38">
            <v>2007</v>
          </cell>
        </row>
        <row r="39">
          <cell r="D39">
            <v>2008</v>
          </cell>
        </row>
        <row r="40">
          <cell r="D40">
            <v>2009</v>
          </cell>
        </row>
        <row r="41">
          <cell r="D41">
            <v>2010</v>
          </cell>
        </row>
        <row r="42">
          <cell r="D42">
            <v>2011</v>
          </cell>
        </row>
        <row r="43">
          <cell r="D43">
            <v>2012</v>
          </cell>
        </row>
        <row r="44">
          <cell r="D44">
            <v>2013</v>
          </cell>
        </row>
        <row r="45">
          <cell r="D45">
            <v>2014</v>
          </cell>
        </row>
        <row r="46">
          <cell r="D46">
            <v>2015</v>
          </cell>
        </row>
        <row r="47">
          <cell r="D47">
            <v>2016</v>
          </cell>
        </row>
        <row r="48">
          <cell r="D48">
            <v>2017</v>
          </cell>
        </row>
        <row r="49">
          <cell r="D49">
            <v>2018</v>
          </cell>
        </row>
        <row r="50">
          <cell r="D50">
            <v>2019</v>
          </cell>
        </row>
        <row r="51">
          <cell r="D51">
            <v>2020</v>
          </cell>
        </row>
        <row r="52">
          <cell r="D52">
            <v>2021</v>
          </cell>
        </row>
        <row r="53">
          <cell r="D53">
            <v>2022</v>
          </cell>
        </row>
        <row r="54">
          <cell r="D54">
            <v>2023</v>
          </cell>
        </row>
        <row r="55">
          <cell r="D55">
            <v>2024</v>
          </cell>
        </row>
        <row r="56">
          <cell r="D56">
            <v>2025</v>
          </cell>
        </row>
        <row r="57">
          <cell r="D57">
            <v>2026</v>
          </cell>
        </row>
        <row r="58">
          <cell r="D58">
            <v>2027</v>
          </cell>
        </row>
        <row r="59">
          <cell r="D59">
            <v>2028</v>
          </cell>
        </row>
        <row r="60">
          <cell r="D60">
            <v>2029</v>
          </cell>
        </row>
        <row r="61">
          <cell r="D61">
            <v>2030</v>
          </cell>
        </row>
        <row r="62">
          <cell r="D62">
            <v>3001</v>
          </cell>
        </row>
        <row r="63">
          <cell r="D63">
            <v>3002</v>
          </cell>
        </row>
        <row r="64">
          <cell r="D64">
            <v>3003</v>
          </cell>
        </row>
        <row r="65">
          <cell r="D65">
            <v>3004</v>
          </cell>
        </row>
        <row r="66">
          <cell r="D66">
            <v>3005</v>
          </cell>
        </row>
        <row r="67">
          <cell r="D67">
            <v>3006</v>
          </cell>
        </row>
        <row r="68">
          <cell r="D68">
            <v>3007</v>
          </cell>
        </row>
        <row r="69">
          <cell r="D69">
            <v>3008</v>
          </cell>
        </row>
        <row r="70">
          <cell r="D70">
            <v>3009</v>
          </cell>
        </row>
        <row r="71">
          <cell r="D71">
            <v>3010</v>
          </cell>
        </row>
        <row r="72">
          <cell r="D72">
            <v>3011</v>
          </cell>
        </row>
        <row r="73">
          <cell r="D73">
            <v>3012</v>
          </cell>
        </row>
        <row r="74">
          <cell r="D74">
            <v>3013</v>
          </cell>
        </row>
        <row r="75">
          <cell r="D75">
            <v>3014</v>
          </cell>
        </row>
        <row r="76">
          <cell r="D76">
            <v>3015</v>
          </cell>
        </row>
        <row r="77">
          <cell r="D77">
            <v>3016</v>
          </cell>
        </row>
        <row r="78">
          <cell r="D78">
            <v>3017</v>
          </cell>
        </row>
        <row r="79">
          <cell r="D79">
            <v>3018</v>
          </cell>
        </row>
        <row r="80">
          <cell r="D80">
            <v>3019</v>
          </cell>
        </row>
        <row r="81">
          <cell r="D81">
            <v>3020</v>
          </cell>
        </row>
        <row r="82">
          <cell r="D82">
            <v>3021</v>
          </cell>
        </row>
        <row r="83">
          <cell r="D83">
            <v>3022</v>
          </cell>
        </row>
        <row r="84">
          <cell r="D84">
            <v>3023</v>
          </cell>
        </row>
        <row r="85">
          <cell r="D85">
            <v>3024</v>
          </cell>
        </row>
        <row r="86">
          <cell r="D86">
            <v>3025</v>
          </cell>
        </row>
        <row r="87">
          <cell r="D87">
            <v>3026</v>
          </cell>
        </row>
        <row r="88">
          <cell r="D88">
            <v>3027</v>
          </cell>
        </row>
        <row r="89">
          <cell r="D89">
            <v>3028</v>
          </cell>
        </row>
        <row r="90">
          <cell r="D90">
            <v>3029</v>
          </cell>
        </row>
        <row r="91">
          <cell r="D91">
            <v>3030</v>
          </cell>
        </row>
        <row r="92">
          <cell r="D92">
            <v>4001</v>
          </cell>
        </row>
        <row r="93">
          <cell r="D93">
            <v>4002</v>
          </cell>
        </row>
        <row r="94">
          <cell r="D94">
            <v>4003</v>
          </cell>
        </row>
        <row r="95">
          <cell r="D95">
            <v>4004</v>
          </cell>
        </row>
        <row r="96">
          <cell r="D96">
            <v>4005</v>
          </cell>
        </row>
        <row r="97">
          <cell r="D97">
            <v>4006</v>
          </cell>
        </row>
        <row r="98">
          <cell r="D98">
            <v>4007</v>
          </cell>
        </row>
        <row r="99">
          <cell r="D99">
            <v>4008</v>
          </cell>
        </row>
        <row r="100">
          <cell r="D100">
            <v>4009</v>
          </cell>
        </row>
        <row r="101">
          <cell r="D101">
            <v>4010</v>
          </cell>
        </row>
        <row r="102">
          <cell r="D102">
            <v>4011</v>
          </cell>
        </row>
        <row r="103">
          <cell r="D103">
            <v>4012</v>
          </cell>
        </row>
        <row r="104">
          <cell r="D104">
            <v>4013</v>
          </cell>
        </row>
        <row r="105">
          <cell r="D105">
            <v>4014</v>
          </cell>
        </row>
        <row r="106">
          <cell r="D106">
            <v>4015</v>
          </cell>
        </row>
        <row r="107">
          <cell r="D107">
            <v>4016</v>
          </cell>
        </row>
        <row r="108">
          <cell r="D108">
            <v>4017</v>
          </cell>
        </row>
        <row r="109">
          <cell r="D109">
            <v>4018</v>
          </cell>
        </row>
        <row r="110">
          <cell r="D110">
            <v>4019</v>
          </cell>
        </row>
        <row r="111">
          <cell r="D111">
            <v>4020</v>
          </cell>
        </row>
        <row r="112">
          <cell r="D112">
            <v>4021</v>
          </cell>
        </row>
        <row r="113">
          <cell r="D113">
            <v>4022</v>
          </cell>
        </row>
        <row r="114">
          <cell r="D114">
            <v>4023</v>
          </cell>
        </row>
        <row r="115">
          <cell r="D115">
            <v>4024</v>
          </cell>
        </row>
        <row r="116">
          <cell r="D116">
            <v>4025</v>
          </cell>
        </row>
        <row r="117">
          <cell r="D117">
            <v>4026</v>
          </cell>
        </row>
        <row r="118">
          <cell r="D118">
            <v>4027</v>
          </cell>
        </row>
        <row r="119">
          <cell r="D119">
            <v>4028</v>
          </cell>
        </row>
        <row r="120">
          <cell r="D120">
            <v>4029</v>
          </cell>
        </row>
        <row r="121">
          <cell r="D121">
            <v>4030</v>
          </cell>
        </row>
        <row r="123">
          <cell r="D123">
            <v>5002</v>
          </cell>
        </row>
        <row r="124">
          <cell r="D124">
            <v>5003</v>
          </cell>
        </row>
        <row r="125">
          <cell r="D125">
            <v>5004</v>
          </cell>
        </row>
        <row r="126">
          <cell r="D126">
            <v>5005</v>
          </cell>
        </row>
        <row r="127">
          <cell r="D127">
            <v>5006</v>
          </cell>
        </row>
        <row r="128">
          <cell r="D128">
            <v>5007</v>
          </cell>
        </row>
        <row r="129">
          <cell r="D129">
            <v>5008</v>
          </cell>
        </row>
        <row r="130">
          <cell r="D130">
            <v>5009</v>
          </cell>
        </row>
        <row r="131">
          <cell r="D131">
            <v>5010</v>
          </cell>
        </row>
        <row r="132">
          <cell r="D132">
            <v>5011</v>
          </cell>
        </row>
        <row r="133">
          <cell r="D133">
            <v>5012</v>
          </cell>
        </row>
        <row r="134">
          <cell r="D134">
            <v>5013</v>
          </cell>
        </row>
        <row r="135">
          <cell r="D135">
            <v>5014</v>
          </cell>
        </row>
        <row r="136">
          <cell r="D136">
            <v>5015</v>
          </cell>
        </row>
        <row r="137">
          <cell r="D137">
            <v>5016</v>
          </cell>
        </row>
        <row r="138">
          <cell r="D138">
            <v>5017</v>
          </cell>
        </row>
        <row r="139">
          <cell r="D139">
            <v>5018</v>
          </cell>
        </row>
        <row r="140">
          <cell r="D140">
            <v>5019</v>
          </cell>
        </row>
        <row r="141">
          <cell r="D141">
            <v>5020</v>
          </cell>
        </row>
        <row r="142">
          <cell r="D142">
            <v>5021</v>
          </cell>
        </row>
        <row r="143">
          <cell r="D143">
            <v>5022</v>
          </cell>
        </row>
        <row r="144">
          <cell r="D144">
            <v>5023</v>
          </cell>
        </row>
        <row r="145">
          <cell r="D145">
            <v>5024</v>
          </cell>
        </row>
        <row r="146">
          <cell r="D146">
            <v>5025</v>
          </cell>
        </row>
        <row r="147">
          <cell r="D147">
            <v>5026</v>
          </cell>
        </row>
        <row r="148">
          <cell r="D148">
            <v>5027</v>
          </cell>
        </row>
        <row r="149">
          <cell r="D149">
            <v>5028</v>
          </cell>
        </row>
        <row r="150">
          <cell r="D150">
            <v>5029</v>
          </cell>
        </row>
        <row r="151">
          <cell r="D151">
            <v>5030</v>
          </cell>
        </row>
        <row r="152">
          <cell r="D152">
            <v>6001</v>
          </cell>
        </row>
        <row r="153">
          <cell r="D153">
            <v>6002</v>
          </cell>
        </row>
        <row r="154">
          <cell r="D154">
            <v>6003</v>
          </cell>
        </row>
        <row r="155">
          <cell r="D155">
            <v>6004</v>
          </cell>
        </row>
        <row r="156">
          <cell r="D156">
            <v>6005</v>
          </cell>
        </row>
        <row r="157">
          <cell r="D157">
            <v>6006</v>
          </cell>
        </row>
        <row r="158">
          <cell r="D158">
            <v>6007</v>
          </cell>
        </row>
        <row r="159">
          <cell r="D159">
            <v>6008</v>
          </cell>
        </row>
        <row r="160">
          <cell r="D160">
            <v>6009</v>
          </cell>
        </row>
        <row r="161">
          <cell r="D161">
            <v>6010</v>
          </cell>
        </row>
        <row r="162">
          <cell r="D162">
            <v>6011</v>
          </cell>
        </row>
        <row r="163">
          <cell r="D163">
            <v>6012</v>
          </cell>
        </row>
        <row r="164">
          <cell r="D164">
            <v>6013</v>
          </cell>
        </row>
        <row r="165">
          <cell r="D165">
            <v>6014</v>
          </cell>
        </row>
        <row r="166">
          <cell r="D166">
            <v>6015</v>
          </cell>
        </row>
        <row r="167">
          <cell r="D167">
            <v>6016</v>
          </cell>
        </row>
        <row r="168">
          <cell r="D168">
            <v>6017</v>
          </cell>
        </row>
        <row r="169">
          <cell r="D169">
            <v>6018</v>
          </cell>
        </row>
        <row r="170">
          <cell r="D170">
            <v>6019</v>
          </cell>
        </row>
        <row r="171">
          <cell r="D171">
            <v>6020</v>
          </cell>
        </row>
        <row r="172">
          <cell r="D172">
            <v>6021</v>
          </cell>
        </row>
        <row r="173">
          <cell r="D173">
            <v>6022</v>
          </cell>
        </row>
        <row r="174">
          <cell r="D174">
            <v>6023</v>
          </cell>
        </row>
        <row r="175">
          <cell r="D175">
            <v>6024</v>
          </cell>
        </row>
        <row r="176">
          <cell r="D176">
            <v>6025</v>
          </cell>
        </row>
        <row r="177">
          <cell r="D177">
            <v>6026</v>
          </cell>
        </row>
        <row r="178">
          <cell r="D178">
            <v>6027</v>
          </cell>
        </row>
        <row r="179">
          <cell r="D179">
            <v>6028</v>
          </cell>
        </row>
        <row r="180">
          <cell r="D180">
            <v>6029</v>
          </cell>
        </row>
        <row r="181">
          <cell r="D181">
            <v>6030</v>
          </cell>
        </row>
        <row r="182">
          <cell r="D182">
            <v>7001</v>
          </cell>
        </row>
        <row r="183">
          <cell r="D183">
            <v>7002</v>
          </cell>
        </row>
        <row r="184">
          <cell r="D184">
            <v>7003</v>
          </cell>
        </row>
        <row r="185">
          <cell r="D185">
            <v>7004</v>
          </cell>
        </row>
        <row r="186">
          <cell r="D186">
            <v>7005</v>
          </cell>
        </row>
        <row r="187">
          <cell r="D187">
            <v>7006</v>
          </cell>
        </row>
        <row r="188">
          <cell r="D188">
            <v>7007</v>
          </cell>
        </row>
        <row r="189">
          <cell r="D189">
            <v>7008</v>
          </cell>
        </row>
        <row r="190">
          <cell r="D190">
            <v>7009</v>
          </cell>
        </row>
        <row r="191">
          <cell r="D191">
            <v>7010</v>
          </cell>
        </row>
        <row r="192">
          <cell r="D192">
            <v>7011</v>
          </cell>
        </row>
        <row r="193">
          <cell r="D193">
            <v>7012</v>
          </cell>
        </row>
        <row r="194">
          <cell r="D194">
            <v>7013</v>
          </cell>
        </row>
        <row r="195">
          <cell r="D195">
            <v>7014</v>
          </cell>
        </row>
        <row r="196">
          <cell r="D196">
            <v>7015</v>
          </cell>
        </row>
        <row r="197">
          <cell r="D197">
            <v>7016</v>
          </cell>
        </row>
        <row r="198">
          <cell r="D198">
            <v>7017</v>
          </cell>
        </row>
        <row r="199">
          <cell r="D199">
            <v>7018</v>
          </cell>
        </row>
        <row r="200">
          <cell r="D200">
            <v>7019</v>
          </cell>
        </row>
        <row r="201">
          <cell r="D201">
            <v>7020</v>
          </cell>
        </row>
        <row r="202">
          <cell r="D202">
            <v>7021</v>
          </cell>
        </row>
        <row r="203">
          <cell r="D203">
            <v>7022</v>
          </cell>
        </row>
        <row r="204">
          <cell r="D204">
            <v>7023</v>
          </cell>
        </row>
        <row r="205">
          <cell r="D205">
            <v>7024</v>
          </cell>
        </row>
        <row r="206">
          <cell r="D206">
            <v>7025</v>
          </cell>
        </row>
        <row r="207">
          <cell r="D207">
            <v>7026</v>
          </cell>
        </row>
        <row r="208">
          <cell r="D208">
            <v>7027</v>
          </cell>
        </row>
        <row r="209">
          <cell r="D209">
            <v>7028</v>
          </cell>
        </row>
        <row r="210">
          <cell r="D210">
            <v>7029</v>
          </cell>
        </row>
        <row r="211">
          <cell r="D211">
            <v>7030</v>
          </cell>
        </row>
        <row r="212">
          <cell r="D212">
            <v>8001</v>
          </cell>
        </row>
        <row r="213">
          <cell r="D213">
            <v>8002</v>
          </cell>
        </row>
        <row r="214">
          <cell r="D214">
            <v>8003</v>
          </cell>
        </row>
        <row r="215">
          <cell r="D215">
            <v>8004</v>
          </cell>
        </row>
        <row r="216">
          <cell r="D216">
            <v>8005</v>
          </cell>
        </row>
        <row r="217">
          <cell r="D217">
            <v>8006</v>
          </cell>
        </row>
        <row r="218">
          <cell r="D218">
            <v>8007</v>
          </cell>
        </row>
        <row r="219">
          <cell r="D219">
            <v>8008</v>
          </cell>
        </row>
        <row r="220">
          <cell r="D220">
            <v>8009</v>
          </cell>
        </row>
        <row r="221">
          <cell r="D221">
            <v>8010</v>
          </cell>
        </row>
        <row r="222">
          <cell r="D222">
            <v>8011</v>
          </cell>
        </row>
        <row r="223">
          <cell r="D223">
            <v>8012</v>
          </cell>
        </row>
        <row r="224">
          <cell r="D224">
            <v>8013</v>
          </cell>
        </row>
        <row r="225">
          <cell r="D225">
            <v>8014</v>
          </cell>
        </row>
        <row r="226">
          <cell r="D226">
            <v>8015</v>
          </cell>
        </row>
        <row r="227">
          <cell r="D227">
            <v>8016</v>
          </cell>
        </row>
        <row r="228">
          <cell r="D228">
            <v>8017</v>
          </cell>
        </row>
        <row r="229">
          <cell r="D229">
            <v>8018</v>
          </cell>
        </row>
        <row r="230">
          <cell r="D230">
            <v>8019</v>
          </cell>
        </row>
        <row r="231">
          <cell r="D231">
            <v>8020</v>
          </cell>
        </row>
        <row r="232">
          <cell r="D232">
            <v>8021</v>
          </cell>
        </row>
        <row r="233">
          <cell r="D233">
            <v>8022</v>
          </cell>
        </row>
        <row r="234">
          <cell r="D234">
            <v>8023</v>
          </cell>
        </row>
        <row r="235">
          <cell r="D235">
            <v>8024</v>
          </cell>
        </row>
        <row r="236">
          <cell r="D236">
            <v>8025</v>
          </cell>
        </row>
        <row r="237">
          <cell r="D237">
            <v>8026</v>
          </cell>
        </row>
        <row r="238">
          <cell r="D238">
            <v>8027</v>
          </cell>
        </row>
        <row r="239">
          <cell r="D239">
            <v>8028</v>
          </cell>
        </row>
        <row r="240">
          <cell r="D240">
            <v>8029</v>
          </cell>
        </row>
        <row r="241">
          <cell r="D241">
            <v>8030</v>
          </cell>
        </row>
        <row r="242">
          <cell r="D242">
            <v>9001</v>
          </cell>
        </row>
        <row r="243">
          <cell r="D243">
            <v>9002</v>
          </cell>
        </row>
        <row r="244">
          <cell r="D244">
            <v>9003</v>
          </cell>
        </row>
        <row r="245">
          <cell r="D245">
            <v>9004</v>
          </cell>
        </row>
        <row r="246">
          <cell r="D246">
            <v>9005</v>
          </cell>
        </row>
        <row r="247">
          <cell r="D247">
            <v>9006</v>
          </cell>
        </row>
        <row r="248">
          <cell r="D248">
            <v>9007</v>
          </cell>
        </row>
        <row r="249">
          <cell r="D249">
            <v>9008</v>
          </cell>
        </row>
        <row r="250">
          <cell r="D250">
            <v>9009</v>
          </cell>
        </row>
        <row r="251">
          <cell r="D251">
            <v>9010</v>
          </cell>
        </row>
        <row r="252">
          <cell r="D252">
            <v>9011</v>
          </cell>
        </row>
        <row r="253">
          <cell r="D253">
            <v>9012</v>
          </cell>
        </row>
        <row r="254">
          <cell r="D254">
            <v>9013</v>
          </cell>
        </row>
        <row r="255">
          <cell r="D255">
            <v>9014</v>
          </cell>
        </row>
        <row r="256">
          <cell r="D256">
            <v>9015</v>
          </cell>
        </row>
        <row r="257">
          <cell r="D257">
            <v>9016</v>
          </cell>
        </row>
        <row r="258">
          <cell r="D258">
            <v>9017</v>
          </cell>
        </row>
        <row r="259">
          <cell r="D259">
            <v>9018</v>
          </cell>
        </row>
        <row r="260">
          <cell r="D260">
            <v>9019</v>
          </cell>
        </row>
        <row r="261">
          <cell r="D261">
            <v>9020</v>
          </cell>
        </row>
        <row r="262">
          <cell r="D262">
            <v>9021</v>
          </cell>
        </row>
        <row r="263">
          <cell r="D263">
            <v>9022</v>
          </cell>
        </row>
        <row r="264">
          <cell r="D264">
            <v>9023</v>
          </cell>
        </row>
        <row r="265">
          <cell r="D265">
            <v>9024</v>
          </cell>
        </row>
        <row r="266">
          <cell r="D266">
            <v>9025</v>
          </cell>
        </row>
        <row r="267">
          <cell r="D267">
            <v>9026</v>
          </cell>
        </row>
        <row r="268">
          <cell r="D268">
            <v>9027</v>
          </cell>
        </row>
        <row r="269">
          <cell r="D269">
            <v>9028</v>
          </cell>
        </row>
        <row r="270">
          <cell r="D270">
            <v>9029</v>
          </cell>
        </row>
        <row r="271">
          <cell r="D271">
            <v>9030</v>
          </cell>
        </row>
        <row r="272">
          <cell r="D272">
            <v>10001</v>
          </cell>
        </row>
        <row r="273">
          <cell r="D273">
            <v>10002</v>
          </cell>
        </row>
        <row r="274">
          <cell r="D274">
            <v>10003</v>
          </cell>
        </row>
        <row r="275">
          <cell r="D275">
            <v>10004</v>
          </cell>
        </row>
        <row r="276">
          <cell r="D276">
            <v>10005</v>
          </cell>
        </row>
        <row r="277">
          <cell r="D277">
            <v>10006</v>
          </cell>
        </row>
        <row r="278">
          <cell r="D278">
            <v>10007</v>
          </cell>
        </row>
        <row r="279">
          <cell r="D279">
            <v>10008</v>
          </cell>
        </row>
        <row r="280">
          <cell r="D280">
            <v>10009</v>
          </cell>
        </row>
        <row r="281">
          <cell r="D281">
            <v>10010</v>
          </cell>
        </row>
        <row r="282">
          <cell r="D282">
            <v>10011</v>
          </cell>
        </row>
        <row r="283">
          <cell r="D283">
            <v>10012</v>
          </cell>
        </row>
        <row r="284">
          <cell r="D284">
            <v>10013</v>
          </cell>
        </row>
        <row r="285">
          <cell r="D285">
            <v>10014</v>
          </cell>
        </row>
        <row r="286">
          <cell r="D286">
            <v>10015</v>
          </cell>
        </row>
        <row r="287">
          <cell r="D287">
            <v>10016</v>
          </cell>
        </row>
        <row r="288">
          <cell r="D288">
            <v>10017</v>
          </cell>
        </row>
        <row r="289">
          <cell r="D289">
            <v>10018</v>
          </cell>
        </row>
        <row r="290">
          <cell r="D290">
            <v>10019</v>
          </cell>
        </row>
        <row r="291">
          <cell r="D291">
            <v>10020</v>
          </cell>
        </row>
        <row r="292">
          <cell r="D292">
            <v>10021</v>
          </cell>
        </row>
        <row r="293">
          <cell r="D293">
            <v>10022</v>
          </cell>
        </row>
        <row r="294">
          <cell r="D294">
            <v>10023</v>
          </cell>
        </row>
        <row r="295">
          <cell r="D295">
            <v>10024</v>
          </cell>
        </row>
        <row r="296">
          <cell r="D296">
            <v>10025</v>
          </cell>
        </row>
        <row r="297">
          <cell r="D297">
            <v>10026</v>
          </cell>
        </row>
        <row r="298">
          <cell r="D298">
            <v>10027</v>
          </cell>
        </row>
        <row r="299">
          <cell r="D299">
            <v>10028</v>
          </cell>
        </row>
        <row r="300">
          <cell r="D300">
            <v>10029</v>
          </cell>
        </row>
        <row r="301">
          <cell r="D301">
            <v>10030</v>
          </cell>
        </row>
        <row r="302">
          <cell r="D302">
            <v>11001</v>
          </cell>
        </row>
        <row r="303">
          <cell r="D303">
            <v>11002</v>
          </cell>
        </row>
        <row r="304">
          <cell r="D304">
            <v>11003</v>
          </cell>
        </row>
        <row r="305">
          <cell r="D305">
            <v>11004</v>
          </cell>
        </row>
        <row r="306">
          <cell r="D306">
            <v>11005</v>
          </cell>
        </row>
        <row r="307">
          <cell r="D307">
            <v>11006</v>
          </cell>
        </row>
        <row r="308">
          <cell r="D308">
            <v>11007</v>
          </cell>
        </row>
        <row r="309">
          <cell r="D309">
            <v>11008</v>
          </cell>
        </row>
        <row r="310">
          <cell r="D310">
            <v>11009</v>
          </cell>
        </row>
        <row r="311">
          <cell r="D311">
            <v>11010</v>
          </cell>
        </row>
        <row r="312">
          <cell r="D312">
            <v>11011</v>
          </cell>
        </row>
        <row r="313">
          <cell r="D313">
            <v>11012</v>
          </cell>
        </row>
        <row r="314">
          <cell r="D314">
            <v>11013</v>
          </cell>
        </row>
        <row r="315">
          <cell r="D315">
            <v>11014</v>
          </cell>
        </row>
        <row r="316">
          <cell r="D316">
            <v>11015</v>
          </cell>
        </row>
        <row r="317">
          <cell r="D317">
            <v>11016</v>
          </cell>
        </row>
        <row r="318">
          <cell r="D318">
            <v>11017</v>
          </cell>
        </row>
        <row r="319">
          <cell r="D319">
            <v>11018</v>
          </cell>
        </row>
        <row r="320">
          <cell r="D320">
            <v>11019</v>
          </cell>
        </row>
        <row r="321">
          <cell r="D321">
            <v>11020</v>
          </cell>
        </row>
        <row r="322">
          <cell r="D322">
            <v>11021</v>
          </cell>
        </row>
        <row r="323">
          <cell r="D323">
            <v>11022</v>
          </cell>
        </row>
        <row r="324">
          <cell r="D324">
            <v>11023</v>
          </cell>
        </row>
        <row r="325">
          <cell r="D325">
            <v>11024</v>
          </cell>
        </row>
        <row r="326">
          <cell r="D326">
            <v>11025</v>
          </cell>
        </row>
        <row r="327">
          <cell r="D327">
            <v>11026</v>
          </cell>
        </row>
        <row r="328">
          <cell r="D328">
            <v>11027</v>
          </cell>
        </row>
        <row r="329">
          <cell r="D329">
            <v>11028</v>
          </cell>
        </row>
        <row r="330">
          <cell r="D330">
            <v>11029</v>
          </cell>
        </row>
        <row r="331">
          <cell r="D331">
            <v>11030</v>
          </cell>
        </row>
        <row r="332">
          <cell r="D332">
            <v>12001</v>
          </cell>
        </row>
        <row r="333">
          <cell r="D333">
            <v>12002</v>
          </cell>
        </row>
        <row r="334">
          <cell r="D334">
            <v>12003</v>
          </cell>
        </row>
        <row r="335">
          <cell r="D335">
            <v>12004</v>
          </cell>
        </row>
        <row r="336">
          <cell r="D336">
            <v>12005</v>
          </cell>
        </row>
        <row r="337">
          <cell r="D337">
            <v>12006</v>
          </cell>
        </row>
        <row r="338">
          <cell r="D338">
            <v>12007</v>
          </cell>
        </row>
        <row r="339">
          <cell r="D339">
            <v>12008</v>
          </cell>
        </row>
        <row r="340">
          <cell r="D340">
            <v>12009</v>
          </cell>
        </row>
        <row r="341">
          <cell r="D341">
            <v>12010</v>
          </cell>
        </row>
        <row r="342">
          <cell r="D342">
            <v>12011</v>
          </cell>
        </row>
        <row r="343">
          <cell r="D343">
            <v>12012</v>
          </cell>
        </row>
        <row r="344">
          <cell r="D344">
            <v>12013</v>
          </cell>
        </row>
        <row r="345">
          <cell r="D345">
            <v>12014</v>
          </cell>
        </row>
        <row r="346">
          <cell r="D346">
            <v>12015</v>
          </cell>
        </row>
        <row r="347">
          <cell r="D347">
            <v>12016</v>
          </cell>
        </row>
        <row r="348">
          <cell r="D348">
            <v>12017</v>
          </cell>
        </row>
        <row r="349">
          <cell r="D349">
            <v>12018</v>
          </cell>
        </row>
        <row r="350">
          <cell r="D350">
            <v>12019</v>
          </cell>
        </row>
        <row r="351">
          <cell r="D351">
            <v>12020</v>
          </cell>
        </row>
        <row r="352">
          <cell r="D352">
            <v>12021</v>
          </cell>
        </row>
        <row r="353">
          <cell r="D353">
            <v>12022</v>
          </cell>
        </row>
        <row r="354">
          <cell r="D354">
            <v>12023</v>
          </cell>
        </row>
        <row r="355">
          <cell r="D355">
            <v>12024</v>
          </cell>
        </row>
        <row r="356">
          <cell r="D356">
            <v>12025</v>
          </cell>
        </row>
        <row r="357">
          <cell r="D357">
            <v>12026</v>
          </cell>
        </row>
        <row r="358">
          <cell r="D358">
            <v>12027</v>
          </cell>
        </row>
        <row r="359">
          <cell r="D359">
            <v>12028</v>
          </cell>
        </row>
        <row r="360">
          <cell r="D360">
            <v>12029</v>
          </cell>
        </row>
        <row r="361">
          <cell r="D361">
            <v>12030</v>
          </cell>
        </row>
        <row r="362">
          <cell r="D362">
            <v>13001</v>
          </cell>
        </row>
        <row r="363">
          <cell r="D363">
            <v>13002</v>
          </cell>
        </row>
        <row r="364">
          <cell r="D364">
            <v>13003</v>
          </cell>
        </row>
        <row r="365">
          <cell r="D365">
            <v>13004</v>
          </cell>
        </row>
        <row r="366">
          <cell r="D366">
            <v>13005</v>
          </cell>
        </row>
        <row r="367">
          <cell r="D367">
            <v>13006</v>
          </cell>
        </row>
        <row r="368">
          <cell r="D368">
            <v>13007</v>
          </cell>
        </row>
        <row r="369">
          <cell r="D369">
            <v>13008</v>
          </cell>
        </row>
        <row r="370">
          <cell r="D370">
            <v>13009</v>
          </cell>
        </row>
        <row r="371">
          <cell r="D371">
            <v>13010</v>
          </cell>
        </row>
        <row r="372">
          <cell r="D372">
            <v>13011</v>
          </cell>
        </row>
        <row r="373">
          <cell r="D373">
            <v>13012</v>
          </cell>
        </row>
        <row r="374">
          <cell r="D374">
            <v>13013</v>
          </cell>
        </row>
        <row r="375">
          <cell r="D375">
            <v>13014</v>
          </cell>
        </row>
        <row r="376">
          <cell r="D376">
            <v>13015</v>
          </cell>
        </row>
        <row r="377">
          <cell r="D377">
            <v>13016</v>
          </cell>
        </row>
        <row r="378">
          <cell r="D378">
            <v>13017</v>
          </cell>
        </row>
        <row r="379">
          <cell r="D379">
            <v>13018</v>
          </cell>
        </row>
        <row r="380">
          <cell r="D380">
            <v>13019</v>
          </cell>
        </row>
        <row r="381">
          <cell r="D381">
            <v>13020</v>
          </cell>
        </row>
        <row r="382">
          <cell r="D382">
            <v>13021</v>
          </cell>
        </row>
        <row r="383">
          <cell r="D383">
            <v>13022</v>
          </cell>
        </row>
        <row r="384">
          <cell r="D384">
            <v>13023</v>
          </cell>
        </row>
        <row r="385">
          <cell r="D385">
            <v>13024</v>
          </cell>
        </row>
        <row r="386">
          <cell r="D386">
            <v>13025</v>
          </cell>
        </row>
        <row r="387">
          <cell r="D387">
            <v>13026</v>
          </cell>
        </row>
        <row r="388">
          <cell r="D388">
            <v>13027</v>
          </cell>
        </row>
        <row r="389">
          <cell r="D389">
            <v>13028</v>
          </cell>
        </row>
        <row r="390">
          <cell r="D390">
            <v>13029</v>
          </cell>
        </row>
        <row r="391">
          <cell r="D391">
            <v>13030</v>
          </cell>
        </row>
        <row r="392">
          <cell r="D392">
            <v>14001</v>
          </cell>
        </row>
        <row r="393">
          <cell r="D393">
            <v>14002</v>
          </cell>
        </row>
        <row r="394">
          <cell r="D394">
            <v>14003</v>
          </cell>
        </row>
        <row r="395">
          <cell r="D395">
            <v>14004</v>
          </cell>
        </row>
        <row r="396">
          <cell r="D396">
            <v>14005</v>
          </cell>
        </row>
        <row r="397">
          <cell r="D397">
            <v>14006</v>
          </cell>
        </row>
        <row r="398">
          <cell r="D398">
            <v>14007</v>
          </cell>
        </row>
        <row r="399">
          <cell r="D399">
            <v>14008</v>
          </cell>
        </row>
        <row r="400">
          <cell r="D400">
            <v>14009</v>
          </cell>
        </row>
        <row r="401">
          <cell r="D401">
            <v>14010</v>
          </cell>
        </row>
        <row r="402">
          <cell r="D402">
            <v>14011</v>
          </cell>
        </row>
        <row r="403">
          <cell r="D403">
            <v>14012</v>
          </cell>
        </row>
        <row r="404">
          <cell r="D404">
            <v>14013</v>
          </cell>
        </row>
        <row r="405">
          <cell r="D405">
            <v>14014</v>
          </cell>
        </row>
        <row r="406">
          <cell r="D406">
            <v>14015</v>
          </cell>
        </row>
        <row r="407">
          <cell r="D407">
            <v>14016</v>
          </cell>
        </row>
        <row r="408">
          <cell r="D408">
            <v>14017</v>
          </cell>
        </row>
        <row r="409">
          <cell r="D409">
            <v>14018</v>
          </cell>
        </row>
        <row r="410">
          <cell r="D410">
            <v>14019</v>
          </cell>
        </row>
        <row r="411">
          <cell r="D411">
            <v>14020</v>
          </cell>
        </row>
        <row r="412">
          <cell r="D412">
            <v>14021</v>
          </cell>
        </row>
        <row r="413">
          <cell r="D413">
            <v>14022</v>
          </cell>
        </row>
        <row r="414">
          <cell r="D414">
            <v>14023</v>
          </cell>
        </row>
        <row r="415">
          <cell r="D415">
            <v>14024</v>
          </cell>
        </row>
        <row r="416">
          <cell r="D416">
            <v>14025</v>
          </cell>
        </row>
        <row r="417">
          <cell r="D417">
            <v>14026</v>
          </cell>
        </row>
        <row r="418">
          <cell r="D418">
            <v>14027</v>
          </cell>
        </row>
        <row r="419">
          <cell r="D419">
            <v>14028</v>
          </cell>
        </row>
        <row r="420">
          <cell r="D420">
            <v>14029</v>
          </cell>
        </row>
        <row r="421">
          <cell r="D421">
            <v>14030</v>
          </cell>
        </row>
        <row r="422">
          <cell r="D422">
            <v>15001</v>
          </cell>
        </row>
        <row r="423">
          <cell r="D423">
            <v>15002</v>
          </cell>
        </row>
        <row r="424">
          <cell r="D424">
            <v>15003</v>
          </cell>
        </row>
        <row r="425">
          <cell r="D425">
            <v>15004</v>
          </cell>
        </row>
        <row r="426">
          <cell r="D426">
            <v>15005</v>
          </cell>
        </row>
        <row r="427">
          <cell r="D427">
            <v>15006</v>
          </cell>
        </row>
        <row r="428">
          <cell r="D428">
            <v>15007</v>
          </cell>
        </row>
        <row r="429">
          <cell r="D429">
            <v>15008</v>
          </cell>
        </row>
        <row r="430">
          <cell r="D430">
            <v>15009</v>
          </cell>
        </row>
        <row r="431">
          <cell r="D431">
            <v>15010</v>
          </cell>
        </row>
        <row r="432">
          <cell r="D432">
            <v>15011</v>
          </cell>
        </row>
        <row r="433">
          <cell r="D433">
            <v>15012</v>
          </cell>
        </row>
        <row r="434">
          <cell r="D434">
            <v>15013</v>
          </cell>
        </row>
        <row r="435">
          <cell r="D435">
            <v>15014</v>
          </cell>
        </row>
        <row r="436">
          <cell r="D436">
            <v>15015</v>
          </cell>
        </row>
        <row r="437">
          <cell r="D437">
            <v>15016</v>
          </cell>
        </row>
        <row r="438">
          <cell r="D438">
            <v>15017</v>
          </cell>
        </row>
        <row r="439">
          <cell r="D439">
            <v>15018</v>
          </cell>
        </row>
        <row r="440">
          <cell r="D440">
            <v>15019</v>
          </cell>
        </row>
        <row r="441">
          <cell r="D441">
            <v>15020</v>
          </cell>
        </row>
        <row r="442">
          <cell r="D442">
            <v>15021</v>
          </cell>
        </row>
        <row r="443">
          <cell r="D443">
            <v>15022</v>
          </cell>
        </row>
        <row r="444">
          <cell r="D444">
            <v>15023</v>
          </cell>
        </row>
        <row r="445">
          <cell r="D445">
            <v>15024</v>
          </cell>
        </row>
        <row r="446">
          <cell r="D446">
            <v>15025</v>
          </cell>
        </row>
        <row r="447">
          <cell r="D447">
            <v>15026</v>
          </cell>
        </row>
        <row r="448">
          <cell r="D448">
            <v>15027</v>
          </cell>
        </row>
        <row r="449">
          <cell r="D449">
            <v>15028</v>
          </cell>
        </row>
        <row r="450">
          <cell r="D450">
            <v>15029</v>
          </cell>
        </row>
        <row r="451">
          <cell r="D451">
            <v>15030</v>
          </cell>
        </row>
        <row r="452">
          <cell r="D452">
            <v>16001</v>
          </cell>
        </row>
        <row r="453">
          <cell r="D453">
            <v>16002</v>
          </cell>
        </row>
        <row r="454">
          <cell r="D454">
            <v>16003</v>
          </cell>
        </row>
        <row r="455">
          <cell r="D455">
            <v>16004</v>
          </cell>
        </row>
        <row r="456">
          <cell r="D456">
            <v>16005</v>
          </cell>
        </row>
        <row r="457">
          <cell r="D457">
            <v>16006</v>
          </cell>
        </row>
        <row r="458">
          <cell r="D458">
            <v>16007</v>
          </cell>
        </row>
        <row r="459">
          <cell r="D459">
            <v>16008</v>
          </cell>
        </row>
        <row r="460">
          <cell r="D460">
            <v>16009</v>
          </cell>
        </row>
        <row r="461">
          <cell r="D461">
            <v>16010</v>
          </cell>
        </row>
        <row r="462">
          <cell r="D462">
            <v>16011</v>
          </cell>
        </row>
        <row r="463">
          <cell r="D463">
            <v>16012</v>
          </cell>
        </row>
        <row r="464">
          <cell r="D464">
            <v>16013</v>
          </cell>
        </row>
        <row r="465">
          <cell r="D465">
            <v>16014</v>
          </cell>
        </row>
        <row r="466">
          <cell r="D466">
            <v>16015</v>
          </cell>
        </row>
        <row r="467">
          <cell r="D467">
            <v>16016</v>
          </cell>
        </row>
        <row r="468">
          <cell r="D468">
            <v>16017</v>
          </cell>
        </row>
        <row r="469">
          <cell r="D469">
            <v>16018</v>
          </cell>
        </row>
        <row r="470">
          <cell r="D470">
            <v>16019</v>
          </cell>
        </row>
        <row r="471">
          <cell r="D471">
            <v>16020</v>
          </cell>
        </row>
        <row r="472">
          <cell r="D472">
            <v>16021</v>
          </cell>
        </row>
        <row r="473">
          <cell r="D473">
            <v>16022</v>
          </cell>
        </row>
        <row r="474">
          <cell r="D474">
            <v>16023</v>
          </cell>
        </row>
        <row r="475">
          <cell r="D475">
            <v>16024</v>
          </cell>
        </row>
        <row r="476">
          <cell r="D476">
            <v>16025</v>
          </cell>
        </row>
        <row r="477">
          <cell r="D477">
            <v>16026</v>
          </cell>
        </row>
        <row r="478">
          <cell r="D478">
            <v>16027</v>
          </cell>
        </row>
        <row r="479">
          <cell r="D479">
            <v>16028</v>
          </cell>
        </row>
        <row r="480">
          <cell r="D480">
            <v>16029</v>
          </cell>
        </row>
        <row r="481">
          <cell r="D481">
            <v>16030</v>
          </cell>
        </row>
        <row r="482">
          <cell r="D482">
            <v>17001</v>
          </cell>
        </row>
        <row r="483">
          <cell r="D483">
            <v>17002</v>
          </cell>
        </row>
        <row r="484">
          <cell r="D484">
            <v>17003</v>
          </cell>
        </row>
        <row r="485">
          <cell r="D485">
            <v>17004</v>
          </cell>
        </row>
        <row r="486">
          <cell r="D486">
            <v>17005</v>
          </cell>
        </row>
        <row r="487">
          <cell r="D487">
            <v>17006</v>
          </cell>
        </row>
        <row r="488">
          <cell r="D488">
            <v>17007</v>
          </cell>
        </row>
        <row r="489">
          <cell r="D489">
            <v>17008</v>
          </cell>
        </row>
        <row r="490">
          <cell r="D490">
            <v>17009</v>
          </cell>
        </row>
        <row r="491">
          <cell r="D491">
            <v>17010</v>
          </cell>
        </row>
        <row r="492">
          <cell r="D492">
            <v>17011</v>
          </cell>
        </row>
        <row r="493">
          <cell r="D493">
            <v>17012</v>
          </cell>
        </row>
        <row r="494">
          <cell r="D494">
            <v>17013</v>
          </cell>
        </row>
        <row r="495">
          <cell r="D495">
            <v>17014</v>
          </cell>
        </row>
        <row r="496">
          <cell r="D496">
            <v>17015</v>
          </cell>
        </row>
        <row r="497">
          <cell r="D497">
            <v>17016</v>
          </cell>
        </row>
        <row r="498">
          <cell r="D498">
            <v>17017</v>
          </cell>
        </row>
        <row r="499">
          <cell r="D499">
            <v>17018</v>
          </cell>
        </row>
        <row r="500">
          <cell r="D500">
            <v>17019</v>
          </cell>
        </row>
        <row r="501">
          <cell r="D501">
            <v>17020</v>
          </cell>
        </row>
        <row r="502">
          <cell r="D502">
            <v>17021</v>
          </cell>
        </row>
        <row r="503">
          <cell r="D503">
            <v>17022</v>
          </cell>
        </row>
        <row r="504">
          <cell r="D504">
            <v>17023</v>
          </cell>
        </row>
        <row r="505">
          <cell r="D505">
            <v>17024</v>
          </cell>
        </row>
        <row r="506">
          <cell r="D506">
            <v>17025</v>
          </cell>
        </row>
        <row r="507">
          <cell r="D507">
            <v>17026</v>
          </cell>
        </row>
        <row r="508">
          <cell r="D508">
            <v>17027</v>
          </cell>
        </row>
        <row r="509">
          <cell r="D509">
            <v>17028</v>
          </cell>
        </row>
        <row r="510">
          <cell r="D510">
            <v>17029</v>
          </cell>
        </row>
        <row r="511">
          <cell r="D511">
            <v>17030</v>
          </cell>
        </row>
        <row r="512">
          <cell r="D512">
            <v>18001</v>
          </cell>
        </row>
        <row r="513">
          <cell r="D513">
            <v>18002</v>
          </cell>
        </row>
        <row r="514">
          <cell r="D514">
            <v>18003</v>
          </cell>
        </row>
        <row r="515">
          <cell r="D515">
            <v>18004</v>
          </cell>
        </row>
        <row r="516">
          <cell r="D516">
            <v>18005</v>
          </cell>
        </row>
        <row r="517">
          <cell r="D517">
            <v>18006</v>
          </cell>
        </row>
        <row r="518">
          <cell r="D518">
            <v>18007</v>
          </cell>
        </row>
        <row r="519">
          <cell r="D519">
            <v>18008</v>
          </cell>
        </row>
        <row r="520">
          <cell r="D520">
            <v>18009</v>
          </cell>
        </row>
        <row r="521">
          <cell r="D521">
            <v>18010</v>
          </cell>
        </row>
        <row r="522">
          <cell r="D522">
            <v>18011</v>
          </cell>
        </row>
        <row r="523">
          <cell r="D523">
            <v>18012</v>
          </cell>
        </row>
        <row r="524">
          <cell r="D524">
            <v>18013</v>
          </cell>
        </row>
        <row r="525">
          <cell r="D525">
            <v>18014</v>
          </cell>
        </row>
        <row r="526">
          <cell r="D526">
            <v>18015</v>
          </cell>
        </row>
        <row r="527">
          <cell r="D527">
            <v>18016</v>
          </cell>
        </row>
        <row r="528">
          <cell r="D528">
            <v>18017</v>
          </cell>
        </row>
        <row r="529">
          <cell r="D529">
            <v>18018</v>
          </cell>
        </row>
        <row r="530">
          <cell r="D530">
            <v>18019</v>
          </cell>
        </row>
        <row r="531">
          <cell r="D531">
            <v>18020</v>
          </cell>
        </row>
        <row r="532">
          <cell r="D532">
            <v>18021</v>
          </cell>
        </row>
        <row r="533">
          <cell r="D533">
            <v>18022</v>
          </cell>
        </row>
        <row r="534">
          <cell r="D534">
            <v>18023</v>
          </cell>
        </row>
        <row r="535">
          <cell r="D535">
            <v>18024</v>
          </cell>
        </row>
        <row r="536">
          <cell r="D536">
            <v>18025</v>
          </cell>
        </row>
        <row r="537">
          <cell r="D537">
            <v>18026</v>
          </cell>
        </row>
        <row r="538">
          <cell r="D538">
            <v>18027</v>
          </cell>
        </row>
        <row r="539">
          <cell r="D539">
            <v>18028</v>
          </cell>
        </row>
        <row r="540">
          <cell r="D540">
            <v>18029</v>
          </cell>
        </row>
        <row r="541">
          <cell r="D541">
            <v>18030</v>
          </cell>
        </row>
        <row r="542">
          <cell r="D542">
            <v>19001</v>
          </cell>
        </row>
        <row r="543">
          <cell r="D543">
            <v>19002</v>
          </cell>
        </row>
        <row r="544">
          <cell r="D544">
            <v>19003</v>
          </cell>
        </row>
        <row r="545">
          <cell r="D545">
            <v>19004</v>
          </cell>
        </row>
        <row r="546">
          <cell r="D546">
            <v>19005</v>
          </cell>
        </row>
        <row r="547">
          <cell r="D547">
            <v>19006</v>
          </cell>
        </row>
        <row r="548">
          <cell r="D548">
            <v>19007</v>
          </cell>
        </row>
        <row r="549">
          <cell r="D549">
            <v>19008</v>
          </cell>
        </row>
        <row r="550">
          <cell r="D550">
            <v>19009</v>
          </cell>
        </row>
        <row r="551">
          <cell r="D551">
            <v>19010</v>
          </cell>
        </row>
        <row r="552">
          <cell r="D552">
            <v>19011</v>
          </cell>
        </row>
        <row r="553">
          <cell r="D553">
            <v>19012</v>
          </cell>
        </row>
        <row r="554">
          <cell r="D554">
            <v>19013</v>
          </cell>
        </row>
        <row r="555">
          <cell r="D555">
            <v>19014</v>
          </cell>
        </row>
        <row r="556">
          <cell r="D556">
            <v>19015</v>
          </cell>
        </row>
        <row r="557">
          <cell r="D557">
            <v>19016</v>
          </cell>
        </row>
        <row r="558">
          <cell r="D558">
            <v>19017</v>
          </cell>
        </row>
        <row r="559">
          <cell r="D559">
            <v>19018</v>
          </cell>
        </row>
        <row r="560">
          <cell r="D560">
            <v>19019</v>
          </cell>
        </row>
        <row r="561">
          <cell r="D561">
            <v>19020</v>
          </cell>
        </row>
        <row r="562">
          <cell r="D562">
            <v>19021</v>
          </cell>
        </row>
        <row r="563">
          <cell r="D563">
            <v>19022</v>
          </cell>
        </row>
        <row r="564">
          <cell r="D564">
            <v>19023</v>
          </cell>
        </row>
        <row r="565">
          <cell r="D565">
            <v>19024</v>
          </cell>
        </row>
        <row r="566">
          <cell r="D566">
            <v>19025</v>
          </cell>
        </row>
        <row r="567">
          <cell r="D567">
            <v>19026</v>
          </cell>
        </row>
        <row r="568">
          <cell r="D568">
            <v>19027</v>
          </cell>
        </row>
        <row r="569">
          <cell r="D569">
            <v>19028</v>
          </cell>
        </row>
        <row r="570">
          <cell r="D570">
            <v>19029</v>
          </cell>
        </row>
        <row r="571">
          <cell r="D571">
            <v>19030</v>
          </cell>
        </row>
        <row r="572">
          <cell r="D572">
            <v>20001</v>
          </cell>
        </row>
        <row r="573">
          <cell r="D573">
            <v>20002</v>
          </cell>
        </row>
        <row r="574">
          <cell r="D574">
            <v>20003</v>
          </cell>
        </row>
        <row r="575">
          <cell r="D575">
            <v>20004</v>
          </cell>
        </row>
        <row r="576">
          <cell r="D576">
            <v>20005</v>
          </cell>
        </row>
        <row r="577">
          <cell r="D577">
            <v>20006</v>
          </cell>
        </row>
        <row r="578">
          <cell r="D578">
            <v>20007</v>
          </cell>
        </row>
        <row r="579">
          <cell r="D579">
            <v>20008</v>
          </cell>
        </row>
        <row r="580">
          <cell r="D580">
            <v>20009</v>
          </cell>
        </row>
        <row r="581">
          <cell r="D581">
            <v>20010</v>
          </cell>
        </row>
        <row r="582">
          <cell r="D582">
            <v>20011</v>
          </cell>
        </row>
        <row r="583">
          <cell r="D583">
            <v>20012</v>
          </cell>
        </row>
        <row r="584">
          <cell r="D584">
            <v>20013</v>
          </cell>
        </row>
        <row r="585">
          <cell r="D585">
            <v>20014</v>
          </cell>
        </row>
        <row r="586">
          <cell r="D586">
            <v>20015</v>
          </cell>
        </row>
        <row r="587">
          <cell r="D587">
            <v>20016</v>
          </cell>
        </row>
        <row r="588">
          <cell r="D588">
            <v>20017</v>
          </cell>
        </row>
        <row r="589">
          <cell r="D589">
            <v>20018</v>
          </cell>
        </row>
        <row r="590">
          <cell r="D590">
            <v>20019</v>
          </cell>
        </row>
        <row r="591">
          <cell r="D591">
            <v>20020</v>
          </cell>
        </row>
        <row r="592">
          <cell r="D592">
            <v>20021</v>
          </cell>
        </row>
        <row r="593">
          <cell r="D593">
            <v>20022</v>
          </cell>
        </row>
        <row r="594">
          <cell r="D594">
            <v>20023</v>
          </cell>
        </row>
        <row r="595">
          <cell r="D595">
            <v>20024</v>
          </cell>
        </row>
        <row r="596">
          <cell r="D596">
            <v>20025</v>
          </cell>
        </row>
        <row r="597">
          <cell r="D597">
            <v>20026</v>
          </cell>
        </row>
        <row r="598">
          <cell r="D598">
            <v>20027</v>
          </cell>
        </row>
        <row r="599">
          <cell r="D599">
            <v>20028</v>
          </cell>
        </row>
        <row r="600">
          <cell r="D600">
            <v>20029</v>
          </cell>
        </row>
        <row r="601">
          <cell r="D601">
            <v>20030</v>
          </cell>
        </row>
        <row r="602">
          <cell r="D602">
            <v>21001</v>
          </cell>
        </row>
        <row r="603">
          <cell r="D603">
            <v>21002</v>
          </cell>
        </row>
        <row r="604">
          <cell r="D604">
            <v>21003</v>
          </cell>
        </row>
        <row r="605">
          <cell r="D605">
            <v>21004</v>
          </cell>
        </row>
        <row r="606">
          <cell r="D606">
            <v>21005</v>
          </cell>
        </row>
        <row r="607">
          <cell r="D607">
            <v>21006</v>
          </cell>
        </row>
        <row r="608">
          <cell r="D608">
            <v>21007</v>
          </cell>
        </row>
        <row r="609">
          <cell r="D609">
            <v>21008</v>
          </cell>
        </row>
        <row r="610">
          <cell r="D610">
            <v>21009</v>
          </cell>
        </row>
        <row r="611">
          <cell r="D611">
            <v>21010</v>
          </cell>
        </row>
        <row r="612">
          <cell r="D612">
            <v>21011</v>
          </cell>
        </row>
        <row r="613">
          <cell r="D613">
            <v>21012</v>
          </cell>
        </row>
        <row r="614">
          <cell r="D614">
            <v>21013</v>
          </cell>
        </row>
        <row r="615">
          <cell r="D615">
            <v>21014</v>
          </cell>
        </row>
        <row r="616">
          <cell r="D616">
            <v>21015</v>
          </cell>
        </row>
        <row r="617">
          <cell r="D617">
            <v>21016</v>
          </cell>
        </row>
        <row r="618">
          <cell r="D618">
            <v>21017</v>
          </cell>
        </row>
        <row r="619">
          <cell r="D619">
            <v>21018</v>
          </cell>
        </row>
        <row r="620">
          <cell r="D620">
            <v>21019</v>
          </cell>
        </row>
        <row r="621">
          <cell r="D621">
            <v>21020</v>
          </cell>
        </row>
        <row r="622">
          <cell r="D622">
            <v>21021</v>
          </cell>
        </row>
        <row r="623">
          <cell r="D623">
            <v>21022</v>
          </cell>
        </row>
        <row r="624">
          <cell r="D624">
            <v>21023</v>
          </cell>
        </row>
        <row r="625">
          <cell r="D625">
            <v>21024</v>
          </cell>
        </row>
        <row r="626">
          <cell r="D626">
            <v>21025</v>
          </cell>
        </row>
        <row r="627">
          <cell r="D627">
            <v>21026</v>
          </cell>
        </row>
        <row r="628">
          <cell r="D628">
            <v>21027</v>
          </cell>
        </row>
        <row r="629">
          <cell r="D629">
            <v>21028</v>
          </cell>
        </row>
        <row r="630">
          <cell r="D630">
            <v>21029</v>
          </cell>
        </row>
        <row r="631">
          <cell r="D631">
            <v>21030</v>
          </cell>
          <cell r="Q631"/>
        </row>
        <row r="632">
          <cell r="D632">
            <v>22001</v>
          </cell>
        </row>
        <row r="633">
          <cell r="D633">
            <v>22002</v>
          </cell>
        </row>
        <row r="634">
          <cell r="D634">
            <v>22003</v>
          </cell>
        </row>
        <row r="635">
          <cell r="D635">
            <v>22004</v>
          </cell>
        </row>
        <row r="636">
          <cell r="D636">
            <v>22005</v>
          </cell>
        </row>
        <row r="637">
          <cell r="D637">
            <v>22006</v>
          </cell>
        </row>
        <row r="638">
          <cell r="D638">
            <v>22007</v>
          </cell>
        </row>
        <row r="639">
          <cell r="D639">
            <v>22008</v>
          </cell>
        </row>
        <row r="640">
          <cell r="D640">
            <v>22009</v>
          </cell>
        </row>
        <row r="641">
          <cell r="D641">
            <v>22010</v>
          </cell>
        </row>
        <row r="642">
          <cell r="D642">
            <v>22011</v>
          </cell>
        </row>
        <row r="643">
          <cell r="D643">
            <v>22012</v>
          </cell>
        </row>
        <row r="644">
          <cell r="D644">
            <v>22013</v>
          </cell>
        </row>
        <row r="645">
          <cell r="D645">
            <v>22014</v>
          </cell>
        </row>
        <row r="646">
          <cell r="D646">
            <v>22015</v>
          </cell>
        </row>
        <row r="647">
          <cell r="D647">
            <v>22016</v>
          </cell>
        </row>
        <row r="648">
          <cell r="D648">
            <v>22017</v>
          </cell>
        </row>
        <row r="649">
          <cell r="D649">
            <v>22018</v>
          </cell>
        </row>
        <row r="650">
          <cell r="D650">
            <v>22019</v>
          </cell>
        </row>
        <row r="651">
          <cell r="D651">
            <v>22020</v>
          </cell>
        </row>
        <row r="652">
          <cell r="D652">
            <v>22021</v>
          </cell>
        </row>
        <row r="653">
          <cell r="D653">
            <v>22022</v>
          </cell>
        </row>
        <row r="654">
          <cell r="D654">
            <v>22023</v>
          </cell>
        </row>
        <row r="655">
          <cell r="D655">
            <v>22024</v>
          </cell>
        </row>
        <row r="656">
          <cell r="D656">
            <v>22025</v>
          </cell>
        </row>
        <row r="657">
          <cell r="D657">
            <v>22026</v>
          </cell>
        </row>
        <row r="658">
          <cell r="D658">
            <v>22027</v>
          </cell>
        </row>
        <row r="659">
          <cell r="D659">
            <v>22028</v>
          </cell>
        </row>
        <row r="660">
          <cell r="D660">
            <v>22029</v>
          </cell>
        </row>
        <row r="661">
          <cell r="D661">
            <v>22030</v>
          </cell>
        </row>
        <row r="662">
          <cell r="D662">
            <v>23001</v>
          </cell>
        </row>
        <row r="663">
          <cell r="D663">
            <v>23002</v>
          </cell>
        </row>
        <row r="664">
          <cell r="D664">
            <v>23003</v>
          </cell>
        </row>
        <row r="665">
          <cell r="D665">
            <v>23004</v>
          </cell>
        </row>
        <row r="666">
          <cell r="D666">
            <v>23005</v>
          </cell>
        </row>
        <row r="667">
          <cell r="D667">
            <v>23006</v>
          </cell>
        </row>
        <row r="668">
          <cell r="D668">
            <v>23007</v>
          </cell>
        </row>
        <row r="669">
          <cell r="D669">
            <v>23008</v>
          </cell>
        </row>
        <row r="670">
          <cell r="D670">
            <v>23009</v>
          </cell>
        </row>
        <row r="671">
          <cell r="D671">
            <v>23010</v>
          </cell>
        </row>
        <row r="672">
          <cell r="D672">
            <v>23011</v>
          </cell>
        </row>
        <row r="673">
          <cell r="D673">
            <v>23012</v>
          </cell>
        </row>
        <row r="674">
          <cell r="D674">
            <v>23013</v>
          </cell>
        </row>
        <row r="675">
          <cell r="D675">
            <v>23014</v>
          </cell>
        </row>
        <row r="676">
          <cell r="D676">
            <v>23015</v>
          </cell>
        </row>
        <row r="677">
          <cell r="D677">
            <v>23016</v>
          </cell>
        </row>
        <row r="678">
          <cell r="D678">
            <v>23017</v>
          </cell>
        </row>
        <row r="679">
          <cell r="D679">
            <v>23018</v>
          </cell>
        </row>
        <row r="680">
          <cell r="D680">
            <v>23019</v>
          </cell>
        </row>
        <row r="681">
          <cell r="D681">
            <v>23020</v>
          </cell>
        </row>
        <row r="682">
          <cell r="D682">
            <v>23021</v>
          </cell>
        </row>
        <row r="683">
          <cell r="D683">
            <v>23022</v>
          </cell>
        </row>
        <row r="684">
          <cell r="D684">
            <v>23023</v>
          </cell>
        </row>
        <row r="685">
          <cell r="D685">
            <v>23024</v>
          </cell>
        </row>
        <row r="686">
          <cell r="D686">
            <v>23025</v>
          </cell>
        </row>
        <row r="687">
          <cell r="D687">
            <v>23026</v>
          </cell>
        </row>
        <row r="688">
          <cell r="D688">
            <v>23027</v>
          </cell>
        </row>
        <row r="689">
          <cell r="D689">
            <v>23028</v>
          </cell>
        </row>
        <row r="690">
          <cell r="D690">
            <v>23029</v>
          </cell>
        </row>
        <row r="691">
          <cell r="D691">
            <v>23030</v>
          </cell>
        </row>
        <row r="692">
          <cell r="D692">
            <v>24001</v>
          </cell>
        </row>
        <row r="693">
          <cell r="D693">
            <v>24002</v>
          </cell>
        </row>
        <row r="694">
          <cell r="D694">
            <v>24003</v>
          </cell>
        </row>
        <row r="695">
          <cell r="D695">
            <v>24004</v>
          </cell>
        </row>
        <row r="696">
          <cell r="D696">
            <v>24005</v>
          </cell>
        </row>
        <row r="697">
          <cell r="D697">
            <v>24006</v>
          </cell>
        </row>
        <row r="698">
          <cell r="D698">
            <v>24007</v>
          </cell>
        </row>
        <row r="699">
          <cell r="D699">
            <v>24008</v>
          </cell>
        </row>
        <row r="700">
          <cell r="D700">
            <v>24009</v>
          </cell>
        </row>
        <row r="701">
          <cell r="D701">
            <v>24010</v>
          </cell>
        </row>
        <row r="702">
          <cell r="D702">
            <v>24011</v>
          </cell>
        </row>
        <row r="703">
          <cell r="D703">
            <v>24012</v>
          </cell>
        </row>
        <row r="704">
          <cell r="D704">
            <v>24013</v>
          </cell>
        </row>
        <row r="705">
          <cell r="D705">
            <v>24014</v>
          </cell>
        </row>
        <row r="706">
          <cell r="D706">
            <v>24015</v>
          </cell>
        </row>
        <row r="707">
          <cell r="D707">
            <v>24016</v>
          </cell>
        </row>
        <row r="708">
          <cell r="D708">
            <v>24017</v>
          </cell>
        </row>
        <row r="709">
          <cell r="D709">
            <v>24018</v>
          </cell>
        </row>
        <row r="710">
          <cell r="D710">
            <v>24019</v>
          </cell>
        </row>
        <row r="711">
          <cell r="D711">
            <v>24020</v>
          </cell>
        </row>
        <row r="712">
          <cell r="D712">
            <v>24021</v>
          </cell>
        </row>
        <row r="713">
          <cell r="D713">
            <v>24022</v>
          </cell>
        </row>
        <row r="714">
          <cell r="D714">
            <v>24023</v>
          </cell>
        </row>
        <row r="715">
          <cell r="D715">
            <v>24024</v>
          </cell>
        </row>
        <row r="716">
          <cell r="D716">
            <v>24025</v>
          </cell>
        </row>
        <row r="717">
          <cell r="D717">
            <v>24026</v>
          </cell>
        </row>
        <row r="718">
          <cell r="D718">
            <v>24027</v>
          </cell>
        </row>
        <row r="719">
          <cell r="D719">
            <v>24028</v>
          </cell>
        </row>
        <row r="720">
          <cell r="D720">
            <v>24029</v>
          </cell>
        </row>
        <row r="721">
          <cell r="D721">
            <v>24030</v>
          </cell>
        </row>
        <row r="722">
          <cell r="D722">
            <v>25001</v>
          </cell>
        </row>
        <row r="723">
          <cell r="D723">
            <v>25002</v>
          </cell>
        </row>
        <row r="724">
          <cell r="D724">
            <v>25003</v>
          </cell>
        </row>
        <row r="725">
          <cell r="D725">
            <v>25004</v>
          </cell>
        </row>
        <row r="726">
          <cell r="D726">
            <v>25005</v>
          </cell>
        </row>
        <row r="727">
          <cell r="D727">
            <v>25006</v>
          </cell>
        </row>
        <row r="728">
          <cell r="D728">
            <v>25007</v>
          </cell>
        </row>
        <row r="729">
          <cell r="D729">
            <v>25008</v>
          </cell>
        </row>
        <row r="730">
          <cell r="D730">
            <v>25009</v>
          </cell>
        </row>
        <row r="731">
          <cell r="D731">
            <v>25010</v>
          </cell>
        </row>
        <row r="732">
          <cell r="D732">
            <v>25011</v>
          </cell>
        </row>
        <row r="733">
          <cell r="D733">
            <v>25012</v>
          </cell>
        </row>
        <row r="734">
          <cell r="D734">
            <v>25013</v>
          </cell>
        </row>
        <row r="735">
          <cell r="D735">
            <v>25014</v>
          </cell>
        </row>
        <row r="736">
          <cell r="D736">
            <v>25015</v>
          </cell>
        </row>
        <row r="737">
          <cell r="D737">
            <v>25016</v>
          </cell>
        </row>
        <row r="738">
          <cell r="D738">
            <v>25017</v>
          </cell>
        </row>
        <row r="739">
          <cell r="D739">
            <v>25018</v>
          </cell>
        </row>
        <row r="740">
          <cell r="D740">
            <v>25019</v>
          </cell>
        </row>
        <row r="741">
          <cell r="D741">
            <v>25020</v>
          </cell>
        </row>
        <row r="742">
          <cell r="D742">
            <v>25021</v>
          </cell>
        </row>
        <row r="743">
          <cell r="D743">
            <v>25022</v>
          </cell>
        </row>
        <row r="744">
          <cell r="D744">
            <v>25023</v>
          </cell>
        </row>
        <row r="745">
          <cell r="D745">
            <v>25024</v>
          </cell>
        </row>
        <row r="746">
          <cell r="D746">
            <v>25025</v>
          </cell>
        </row>
        <row r="747">
          <cell r="D747">
            <v>25026</v>
          </cell>
        </row>
        <row r="748">
          <cell r="D748">
            <v>25027</v>
          </cell>
        </row>
        <row r="749">
          <cell r="D749">
            <v>25028</v>
          </cell>
        </row>
        <row r="750">
          <cell r="D750">
            <v>25029</v>
          </cell>
        </row>
        <row r="751">
          <cell r="D751">
            <v>25030</v>
          </cell>
        </row>
        <row r="752">
          <cell r="D752">
            <v>26001</v>
          </cell>
        </row>
        <row r="753">
          <cell r="D753">
            <v>26002</v>
          </cell>
        </row>
        <row r="754">
          <cell r="D754">
            <v>26003</v>
          </cell>
        </row>
        <row r="755">
          <cell r="D755">
            <v>26004</v>
          </cell>
        </row>
        <row r="756">
          <cell r="D756">
            <v>26005</v>
          </cell>
        </row>
        <row r="757">
          <cell r="D757">
            <v>26006</v>
          </cell>
        </row>
        <row r="758">
          <cell r="D758">
            <v>26007</v>
          </cell>
        </row>
        <row r="759">
          <cell r="D759">
            <v>26008</v>
          </cell>
        </row>
        <row r="760">
          <cell r="D760">
            <v>26009</v>
          </cell>
        </row>
        <row r="761">
          <cell r="D761">
            <v>26010</v>
          </cell>
        </row>
        <row r="762">
          <cell r="D762">
            <v>26011</v>
          </cell>
        </row>
        <row r="763">
          <cell r="D763">
            <v>26012</v>
          </cell>
        </row>
        <row r="764">
          <cell r="D764">
            <v>26013</v>
          </cell>
        </row>
        <row r="765">
          <cell r="D765">
            <v>26014</v>
          </cell>
        </row>
        <row r="766">
          <cell r="D766">
            <v>26015</v>
          </cell>
        </row>
        <row r="767">
          <cell r="D767">
            <v>26016</v>
          </cell>
        </row>
        <row r="768">
          <cell r="D768">
            <v>26017</v>
          </cell>
        </row>
        <row r="769">
          <cell r="D769">
            <v>26018</v>
          </cell>
        </row>
        <row r="770">
          <cell r="D770">
            <v>26019</v>
          </cell>
        </row>
        <row r="771">
          <cell r="D771">
            <v>26020</v>
          </cell>
        </row>
        <row r="772">
          <cell r="D772">
            <v>26021</v>
          </cell>
        </row>
        <row r="773">
          <cell r="D773">
            <v>26022</v>
          </cell>
        </row>
        <row r="774">
          <cell r="D774">
            <v>26023</v>
          </cell>
        </row>
        <row r="775">
          <cell r="D775">
            <v>26024</v>
          </cell>
        </row>
        <row r="776">
          <cell r="D776">
            <v>26025</v>
          </cell>
        </row>
        <row r="777">
          <cell r="D777">
            <v>26026</v>
          </cell>
        </row>
        <row r="778">
          <cell r="D778">
            <v>26027</v>
          </cell>
        </row>
        <row r="779">
          <cell r="D779">
            <v>26028</v>
          </cell>
        </row>
        <row r="780">
          <cell r="D780">
            <v>26029</v>
          </cell>
        </row>
        <row r="781">
          <cell r="D781">
            <v>26030</v>
          </cell>
        </row>
        <row r="782">
          <cell r="D782">
            <v>27001</v>
          </cell>
        </row>
        <row r="783">
          <cell r="D783">
            <v>27002</v>
          </cell>
        </row>
        <row r="784">
          <cell r="D784">
            <v>27003</v>
          </cell>
        </row>
        <row r="785">
          <cell r="D785">
            <v>27004</v>
          </cell>
        </row>
        <row r="786">
          <cell r="D786">
            <v>27005</v>
          </cell>
        </row>
        <row r="787">
          <cell r="D787">
            <v>27006</v>
          </cell>
        </row>
        <row r="788">
          <cell r="D788">
            <v>27007</v>
          </cell>
        </row>
        <row r="789">
          <cell r="D789">
            <v>27008</v>
          </cell>
        </row>
        <row r="790">
          <cell r="D790">
            <v>27009</v>
          </cell>
        </row>
        <row r="791">
          <cell r="D791">
            <v>27010</v>
          </cell>
        </row>
        <row r="792">
          <cell r="D792">
            <v>27011</v>
          </cell>
        </row>
        <row r="793">
          <cell r="D793">
            <v>27012</v>
          </cell>
        </row>
        <row r="794">
          <cell r="D794">
            <v>27013</v>
          </cell>
        </row>
        <row r="795">
          <cell r="D795">
            <v>27014</v>
          </cell>
        </row>
        <row r="796">
          <cell r="D796">
            <v>27015</v>
          </cell>
        </row>
        <row r="797">
          <cell r="D797">
            <v>27016</v>
          </cell>
        </row>
        <row r="798">
          <cell r="D798">
            <v>27017</v>
          </cell>
        </row>
        <row r="799">
          <cell r="D799">
            <v>27018</v>
          </cell>
        </row>
        <row r="800">
          <cell r="D800">
            <v>27019</v>
          </cell>
        </row>
        <row r="801">
          <cell r="D801">
            <v>27020</v>
          </cell>
        </row>
        <row r="802">
          <cell r="D802">
            <v>27021</v>
          </cell>
        </row>
        <row r="803">
          <cell r="D803">
            <v>27022</v>
          </cell>
        </row>
        <row r="804">
          <cell r="D804">
            <v>27023</v>
          </cell>
        </row>
        <row r="805">
          <cell r="D805">
            <v>27024</v>
          </cell>
        </row>
        <row r="806">
          <cell r="D806">
            <v>27025</v>
          </cell>
        </row>
        <row r="807">
          <cell r="D807">
            <v>27026</v>
          </cell>
        </row>
        <row r="808">
          <cell r="D808">
            <v>27027</v>
          </cell>
        </row>
        <row r="809">
          <cell r="D809">
            <v>27028</v>
          </cell>
        </row>
        <row r="810">
          <cell r="D810">
            <v>27029</v>
          </cell>
        </row>
        <row r="811">
          <cell r="D811">
            <v>27030</v>
          </cell>
        </row>
        <row r="812">
          <cell r="D812">
            <v>28001</v>
          </cell>
        </row>
        <row r="813">
          <cell r="D813">
            <v>28002</v>
          </cell>
        </row>
        <row r="814">
          <cell r="D814">
            <v>28003</v>
          </cell>
        </row>
        <row r="815">
          <cell r="D815">
            <v>28004</v>
          </cell>
        </row>
        <row r="816">
          <cell r="D816">
            <v>28005</v>
          </cell>
        </row>
        <row r="817">
          <cell r="D817">
            <v>28006</v>
          </cell>
        </row>
        <row r="818">
          <cell r="D818">
            <v>28007</v>
          </cell>
        </row>
        <row r="819">
          <cell r="D819">
            <v>28008</v>
          </cell>
        </row>
        <row r="820">
          <cell r="D820">
            <v>28009</v>
          </cell>
        </row>
        <row r="821">
          <cell r="D821">
            <v>28010</v>
          </cell>
        </row>
        <row r="822">
          <cell r="D822">
            <v>28011</v>
          </cell>
        </row>
        <row r="823">
          <cell r="D823">
            <v>28012</v>
          </cell>
        </row>
        <row r="824">
          <cell r="D824">
            <v>28013</v>
          </cell>
        </row>
        <row r="825">
          <cell r="D825">
            <v>28014</v>
          </cell>
        </row>
        <row r="826">
          <cell r="D826">
            <v>28015</v>
          </cell>
        </row>
        <row r="827">
          <cell r="D827">
            <v>28016</v>
          </cell>
        </row>
        <row r="828">
          <cell r="D828">
            <v>28017</v>
          </cell>
        </row>
        <row r="829">
          <cell r="D829">
            <v>28018</v>
          </cell>
        </row>
        <row r="830">
          <cell r="D830">
            <v>28019</v>
          </cell>
        </row>
        <row r="831">
          <cell r="D831">
            <v>28020</v>
          </cell>
        </row>
        <row r="832">
          <cell r="D832">
            <v>28021</v>
          </cell>
        </row>
        <row r="833">
          <cell r="D833">
            <v>28022</v>
          </cell>
        </row>
        <row r="834">
          <cell r="D834">
            <v>28023</v>
          </cell>
        </row>
        <row r="835">
          <cell r="D835">
            <v>28024</v>
          </cell>
        </row>
        <row r="836">
          <cell r="D836">
            <v>28025</v>
          </cell>
        </row>
        <row r="837">
          <cell r="D837">
            <v>28026</v>
          </cell>
        </row>
        <row r="838">
          <cell r="D838">
            <v>28027</v>
          </cell>
        </row>
        <row r="839">
          <cell r="D839">
            <v>28028</v>
          </cell>
        </row>
        <row r="840">
          <cell r="D840">
            <v>28029</v>
          </cell>
        </row>
        <row r="841">
          <cell r="D841">
            <v>28030</v>
          </cell>
        </row>
        <row r="842">
          <cell r="D842">
            <v>29001</v>
          </cell>
        </row>
        <row r="843">
          <cell r="D843">
            <v>29002</v>
          </cell>
        </row>
        <row r="844">
          <cell r="D844">
            <v>29003</v>
          </cell>
        </row>
        <row r="845">
          <cell r="D845">
            <v>29004</v>
          </cell>
        </row>
        <row r="846">
          <cell r="D846">
            <v>29005</v>
          </cell>
        </row>
        <row r="847">
          <cell r="D847">
            <v>29006</v>
          </cell>
        </row>
        <row r="848">
          <cell r="D848">
            <v>29007</v>
          </cell>
        </row>
        <row r="849">
          <cell r="D849">
            <v>29008</v>
          </cell>
        </row>
        <row r="850">
          <cell r="D850">
            <v>29009</v>
          </cell>
        </row>
        <row r="851">
          <cell r="D851">
            <v>29010</v>
          </cell>
        </row>
        <row r="852">
          <cell r="D852">
            <v>29011</v>
          </cell>
        </row>
        <row r="853">
          <cell r="D853">
            <v>29012</v>
          </cell>
        </row>
        <row r="854">
          <cell r="D854">
            <v>29013</v>
          </cell>
        </row>
        <row r="855">
          <cell r="D855">
            <v>29014</v>
          </cell>
        </row>
        <row r="856">
          <cell r="D856">
            <v>29015</v>
          </cell>
        </row>
        <row r="857">
          <cell r="D857">
            <v>29016</v>
          </cell>
        </row>
        <row r="858">
          <cell r="D858">
            <v>29017</v>
          </cell>
        </row>
        <row r="859">
          <cell r="D859">
            <v>29018</v>
          </cell>
        </row>
        <row r="860">
          <cell r="D860">
            <v>29019</v>
          </cell>
        </row>
        <row r="861">
          <cell r="D861">
            <v>29020</v>
          </cell>
        </row>
        <row r="862">
          <cell r="D862">
            <v>29021</v>
          </cell>
        </row>
        <row r="863">
          <cell r="D863">
            <v>29022</v>
          </cell>
        </row>
        <row r="864">
          <cell r="D864">
            <v>29023</v>
          </cell>
        </row>
        <row r="865">
          <cell r="D865">
            <v>29024</v>
          </cell>
        </row>
        <row r="866">
          <cell r="D866">
            <v>29025</v>
          </cell>
        </row>
        <row r="867">
          <cell r="D867">
            <v>29026</v>
          </cell>
        </row>
        <row r="868">
          <cell r="D868">
            <v>29027</v>
          </cell>
        </row>
        <row r="869">
          <cell r="D869">
            <v>29028</v>
          </cell>
        </row>
        <row r="870">
          <cell r="D870">
            <v>29029</v>
          </cell>
        </row>
        <row r="871">
          <cell r="D871">
            <v>29030</v>
          </cell>
        </row>
        <row r="872">
          <cell r="D872">
            <v>30001</v>
          </cell>
        </row>
        <row r="873">
          <cell r="D873">
            <v>30002</v>
          </cell>
        </row>
        <row r="874">
          <cell r="D874">
            <v>30003</v>
          </cell>
        </row>
        <row r="875">
          <cell r="D875">
            <v>30004</v>
          </cell>
        </row>
        <row r="876">
          <cell r="D876">
            <v>30005</v>
          </cell>
        </row>
        <row r="877">
          <cell r="D877">
            <v>30006</v>
          </cell>
        </row>
        <row r="878">
          <cell r="D878">
            <v>30007</v>
          </cell>
        </row>
        <row r="879">
          <cell r="D879">
            <v>30008</v>
          </cell>
        </row>
        <row r="880">
          <cell r="D880">
            <v>30009</v>
          </cell>
        </row>
        <row r="881">
          <cell r="D881">
            <v>30010</v>
          </cell>
        </row>
        <row r="882">
          <cell r="D882">
            <v>30011</v>
          </cell>
        </row>
        <row r="883">
          <cell r="D883">
            <v>30012</v>
          </cell>
        </row>
        <row r="884">
          <cell r="D884">
            <v>30013</v>
          </cell>
        </row>
        <row r="885">
          <cell r="D885">
            <v>30014</v>
          </cell>
        </row>
        <row r="886">
          <cell r="D886">
            <v>30015</v>
          </cell>
        </row>
        <row r="887">
          <cell r="D887">
            <v>30016</v>
          </cell>
        </row>
        <row r="888">
          <cell r="D888">
            <v>30017</v>
          </cell>
        </row>
        <row r="889">
          <cell r="D889">
            <v>30018</v>
          </cell>
        </row>
        <row r="890">
          <cell r="D890">
            <v>30019</v>
          </cell>
        </row>
        <row r="891">
          <cell r="D891">
            <v>30020</v>
          </cell>
        </row>
        <row r="892">
          <cell r="D892">
            <v>30021</v>
          </cell>
        </row>
        <row r="893">
          <cell r="D893">
            <v>30022</v>
          </cell>
        </row>
        <row r="894">
          <cell r="D894">
            <v>30023</v>
          </cell>
        </row>
        <row r="895">
          <cell r="D895">
            <v>30024</v>
          </cell>
        </row>
        <row r="896">
          <cell r="D896">
            <v>30025</v>
          </cell>
        </row>
        <row r="897">
          <cell r="D897">
            <v>30026</v>
          </cell>
        </row>
        <row r="898">
          <cell r="D898">
            <v>30027</v>
          </cell>
        </row>
        <row r="899">
          <cell r="D899">
            <v>30028</v>
          </cell>
        </row>
        <row r="900">
          <cell r="D900">
            <v>30029</v>
          </cell>
        </row>
        <row r="901">
          <cell r="D901">
            <v>30030</v>
          </cell>
        </row>
        <row r="902">
          <cell r="D902">
            <v>31001</v>
          </cell>
        </row>
        <row r="903">
          <cell r="D903">
            <v>31002</v>
          </cell>
        </row>
        <row r="904">
          <cell r="D904">
            <v>31003</v>
          </cell>
        </row>
        <row r="905">
          <cell r="D905">
            <v>31004</v>
          </cell>
        </row>
        <row r="906">
          <cell r="D906">
            <v>31005</v>
          </cell>
        </row>
        <row r="907">
          <cell r="D907">
            <v>31006</v>
          </cell>
        </row>
        <row r="908">
          <cell r="D908">
            <v>31007</v>
          </cell>
        </row>
        <row r="909">
          <cell r="D909">
            <v>31008</v>
          </cell>
        </row>
        <row r="910">
          <cell r="D910">
            <v>31009</v>
          </cell>
        </row>
        <row r="911">
          <cell r="D911">
            <v>31010</v>
          </cell>
        </row>
        <row r="912">
          <cell r="D912">
            <v>31011</v>
          </cell>
        </row>
        <row r="913">
          <cell r="D913">
            <v>31012</v>
          </cell>
        </row>
        <row r="914">
          <cell r="D914">
            <v>31013</v>
          </cell>
        </row>
        <row r="915">
          <cell r="D915">
            <v>31014</v>
          </cell>
        </row>
        <row r="916">
          <cell r="D916">
            <v>31015</v>
          </cell>
        </row>
        <row r="917">
          <cell r="D917">
            <v>31016</v>
          </cell>
        </row>
        <row r="918">
          <cell r="D918">
            <v>31017</v>
          </cell>
        </row>
        <row r="919">
          <cell r="D919">
            <v>31018</v>
          </cell>
        </row>
        <row r="920">
          <cell r="D920">
            <v>31019</v>
          </cell>
        </row>
        <row r="921">
          <cell r="D921">
            <v>31020</v>
          </cell>
        </row>
        <row r="922">
          <cell r="D922">
            <v>31021</v>
          </cell>
        </row>
        <row r="923">
          <cell r="D923">
            <v>31022</v>
          </cell>
        </row>
        <row r="924">
          <cell r="D924">
            <v>31023</v>
          </cell>
        </row>
        <row r="925">
          <cell r="D925">
            <v>31024</v>
          </cell>
        </row>
        <row r="926">
          <cell r="D926">
            <v>31025</v>
          </cell>
        </row>
        <row r="927">
          <cell r="D927">
            <v>31026</v>
          </cell>
        </row>
        <row r="928">
          <cell r="D928">
            <v>31027</v>
          </cell>
        </row>
        <row r="929">
          <cell r="D929">
            <v>31028</v>
          </cell>
        </row>
        <row r="930">
          <cell r="D930">
            <v>31029</v>
          </cell>
        </row>
        <row r="931">
          <cell r="D931">
            <v>31030</v>
          </cell>
        </row>
        <row r="932">
          <cell r="D932">
            <v>32001</v>
          </cell>
        </row>
        <row r="933">
          <cell r="D933">
            <v>32002</v>
          </cell>
        </row>
        <row r="934">
          <cell r="D934">
            <v>32003</v>
          </cell>
        </row>
        <row r="935">
          <cell r="D935">
            <v>32004</v>
          </cell>
        </row>
        <row r="936">
          <cell r="D936">
            <v>32005</v>
          </cell>
        </row>
        <row r="937">
          <cell r="D937">
            <v>32006</v>
          </cell>
        </row>
        <row r="938">
          <cell r="D938">
            <v>32007</v>
          </cell>
        </row>
        <row r="939">
          <cell r="D939">
            <v>32008</v>
          </cell>
        </row>
        <row r="940">
          <cell r="D940">
            <v>32009</v>
          </cell>
        </row>
        <row r="941">
          <cell r="D941">
            <v>32010</v>
          </cell>
        </row>
        <row r="942">
          <cell r="D942">
            <v>32011</v>
          </cell>
        </row>
        <row r="943">
          <cell r="D943">
            <v>32012</v>
          </cell>
        </row>
        <row r="944">
          <cell r="D944">
            <v>32013</v>
          </cell>
        </row>
        <row r="945">
          <cell r="D945">
            <v>32014</v>
          </cell>
        </row>
        <row r="946">
          <cell r="D946">
            <v>32015</v>
          </cell>
        </row>
        <row r="947">
          <cell r="D947">
            <v>32016</v>
          </cell>
        </row>
        <row r="948">
          <cell r="D948">
            <v>32017</v>
          </cell>
        </row>
        <row r="949">
          <cell r="D949">
            <v>32018</v>
          </cell>
        </row>
        <row r="950">
          <cell r="D950">
            <v>32019</v>
          </cell>
        </row>
        <row r="951">
          <cell r="D951">
            <v>32020</v>
          </cell>
        </row>
        <row r="952">
          <cell r="D952">
            <v>32021</v>
          </cell>
        </row>
        <row r="953">
          <cell r="D953">
            <v>32022</v>
          </cell>
        </row>
        <row r="954">
          <cell r="D954">
            <v>32023</v>
          </cell>
        </row>
        <row r="955">
          <cell r="D955">
            <v>32024</v>
          </cell>
        </row>
        <row r="956">
          <cell r="D956">
            <v>32025</v>
          </cell>
        </row>
        <row r="957">
          <cell r="D957">
            <v>32026</v>
          </cell>
        </row>
        <row r="958">
          <cell r="D958">
            <v>32027</v>
          </cell>
        </row>
        <row r="959">
          <cell r="D959">
            <v>32028</v>
          </cell>
        </row>
        <row r="960">
          <cell r="D960">
            <v>32029</v>
          </cell>
        </row>
        <row r="961">
          <cell r="D961">
            <v>32030</v>
          </cell>
        </row>
        <row r="962">
          <cell r="D962">
            <v>33001</v>
          </cell>
        </row>
        <row r="963">
          <cell r="D963">
            <v>33002</v>
          </cell>
        </row>
        <row r="964">
          <cell r="D964">
            <v>33003</v>
          </cell>
        </row>
        <row r="965">
          <cell r="D965">
            <v>33004</v>
          </cell>
        </row>
        <row r="966">
          <cell r="D966">
            <v>33005</v>
          </cell>
        </row>
        <row r="967">
          <cell r="D967">
            <v>33006</v>
          </cell>
        </row>
        <row r="968">
          <cell r="D968">
            <v>33007</v>
          </cell>
        </row>
        <row r="969">
          <cell r="D969">
            <v>33008</v>
          </cell>
        </row>
        <row r="970">
          <cell r="D970">
            <v>33009</v>
          </cell>
        </row>
        <row r="971">
          <cell r="D971">
            <v>33010</v>
          </cell>
        </row>
        <row r="972">
          <cell r="D972">
            <v>33011</v>
          </cell>
        </row>
        <row r="973">
          <cell r="D973">
            <v>33012</v>
          </cell>
        </row>
        <row r="974">
          <cell r="D974">
            <v>33013</v>
          </cell>
        </row>
        <row r="975">
          <cell r="D975">
            <v>33014</v>
          </cell>
        </row>
        <row r="976">
          <cell r="D976">
            <v>33015</v>
          </cell>
        </row>
        <row r="977">
          <cell r="D977">
            <v>33016</v>
          </cell>
        </row>
        <row r="978">
          <cell r="D978">
            <v>33017</v>
          </cell>
        </row>
        <row r="979">
          <cell r="D979">
            <v>33018</v>
          </cell>
        </row>
        <row r="980">
          <cell r="D980">
            <v>33019</v>
          </cell>
        </row>
        <row r="981">
          <cell r="D981">
            <v>33020</v>
          </cell>
        </row>
        <row r="982">
          <cell r="D982">
            <v>33021</v>
          </cell>
        </row>
        <row r="983">
          <cell r="D983">
            <v>33022</v>
          </cell>
        </row>
        <row r="984">
          <cell r="D984">
            <v>33023</v>
          </cell>
        </row>
        <row r="985">
          <cell r="D985">
            <v>33024</v>
          </cell>
        </row>
        <row r="986">
          <cell r="D986">
            <v>33025</v>
          </cell>
        </row>
        <row r="987">
          <cell r="D987">
            <v>33026</v>
          </cell>
        </row>
        <row r="988">
          <cell r="D988">
            <v>33027</v>
          </cell>
        </row>
        <row r="989">
          <cell r="D989">
            <v>33028</v>
          </cell>
        </row>
        <row r="990">
          <cell r="D990">
            <v>33029</v>
          </cell>
        </row>
        <row r="991">
          <cell r="D991">
            <v>33030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客戶資料"/>
      <sheetName val="廠商資料"/>
      <sheetName val="資料庫"/>
      <sheetName val="五金配件"/>
      <sheetName val="色號"/>
      <sheetName val="拆單用"/>
      <sheetName val="標記"/>
      <sheetName val="拉米諾"/>
      <sheetName val="料單"/>
      <sheetName val="零件單"/>
      <sheetName val="流水號"/>
      <sheetName val="標籤列印版"/>
      <sheetName val="板材才數分析."/>
      <sheetName val="計價清價 (2)"/>
      <sheetName val="成本價"/>
      <sheetName val="牌價表(對公司內部)"/>
      <sheetName val="對外賣價表(無連結)"/>
      <sheetName val="計價清價"/>
      <sheetName val="客戶對帳單"/>
      <sheetName val="報價單"/>
      <sheetName val="20230916成本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4">
          <cell r="P14"/>
        </row>
        <row r="1448">
          <cell r="R1448"/>
        </row>
        <row r="1491">
          <cell r="R1491"/>
        </row>
        <row r="1534">
          <cell r="R1534"/>
        </row>
        <row r="1577">
          <cell r="R1577"/>
        </row>
        <row r="1620">
          <cell r="R1620"/>
        </row>
        <row r="1663">
          <cell r="R1663"/>
        </row>
        <row r="1706">
          <cell r="R1706"/>
        </row>
        <row r="1749">
          <cell r="R1749"/>
        </row>
        <row r="1792">
          <cell r="R1792"/>
        </row>
        <row r="1835">
          <cell r="R1835"/>
        </row>
        <row r="1878">
          <cell r="R1878"/>
        </row>
        <row r="1921">
          <cell r="R1921"/>
        </row>
      </sheetData>
      <sheetData sheetId="9"/>
      <sheetData sheetId="10"/>
      <sheetData sheetId="11"/>
      <sheetData sheetId="12">
        <row r="2">
          <cell r="F2">
            <v>0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/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/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/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/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/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/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/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/>
        </row>
        <row r="154"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6"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/>
          <cell r="N206">
            <v>0</v>
          </cell>
        </row>
        <row r="240"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/>
        </row>
        <row r="241"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/>
        </row>
        <row r="242"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/>
        </row>
        <row r="330"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/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/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72"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</row>
        <row r="375"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</row>
        <row r="417"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</row>
        <row r="418"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</row>
        <row r="420"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</row>
        <row r="452"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</row>
        <row r="454"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</row>
        <row r="455"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</row>
        <row r="456"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</row>
        <row r="457"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</row>
        <row r="459"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</row>
        <row r="460"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</row>
        <row r="461"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</row>
        <row r="462"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</row>
        <row r="463"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</row>
        <row r="482"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</row>
        <row r="483"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</row>
        <row r="484"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</row>
        <row r="485"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</row>
        <row r="486"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</row>
        <row r="487"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</row>
        <row r="506"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/>
        </row>
        <row r="507"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/>
        </row>
        <row r="508"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/>
        </row>
        <row r="509"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/>
        </row>
        <row r="510"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/>
        </row>
        <row r="512"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</row>
        <row r="513"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</row>
        <row r="514"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</row>
        <row r="515"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</row>
        <row r="516"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</row>
        <row r="517"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</row>
        <row r="539"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/>
        </row>
        <row r="542"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</row>
        <row r="543"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</row>
        <row r="544"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</row>
        <row r="572"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</row>
        <row r="573"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</row>
        <row r="574"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</row>
        <row r="575"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</row>
        <row r="576"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</row>
        <row r="577"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</row>
        <row r="631"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/>
        </row>
        <row r="645"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</row>
        <row r="646"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L646">
            <v>0</v>
          </cell>
        </row>
        <row r="647"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L647">
            <v>0</v>
          </cell>
        </row>
        <row r="648"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L648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0000000-0016-0000-0400-000000000000}" autoFormatId="16" applyNumberFormats="0" applyBorderFormats="0" applyFontFormats="0" applyPatternFormats="0" applyAlignmentFormats="0" applyWidthHeightFormats="0">
  <queryTableRefresh nextId="10" unboundColumnsRight="2">
    <queryTableFields count="5">
      <queryTableField id="4" name="和旺編碼_x000a_板材色號" tableColumnId="4"/>
      <queryTableField id="5" name="色號_x000a_板名" tableColumnId="5"/>
      <queryTableField id="6" name="板材_x000a_廠商_1" tableColumnId="6"/>
      <queryTableField id="7" dataBound="0" tableColumnId="7"/>
      <queryTableField id="9" dataBound="0" tableColumnId="1"/>
    </queryTableFields>
    <queryTableDeletedFields count="3">
      <deletedField name="板材_x000a_廠商"/>
      <deletedField name="原廠_x000a_色號"/>
      <deletedField name="原廠_x000a_板材名稱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3" xr16:uid="{00000000-0016-0000-0500-000001000000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7" xr16:uid="{00000000-0016-0000-0600-000002000000}" autoFormatId="16" applyNumberFormats="0" applyBorderFormats="0" applyFontFormats="0" applyPatternFormats="0" applyAlignmentFormats="0" applyWidthHeightFormats="0">
  <queryTableRefresh nextId="7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2">
      <deletedField name="Column5"/>
      <deletedField name="Column6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685A314E-083D-494D-924B-1C92AC714515}" autoFormatId="16" applyNumberFormats="0" applyBorderFormats="0" applyFontFormats="0" applyPatternFormats="0" applyAlignmentFormats="0" applyWidthHeightFormats="0">
  <queryTableRefresh nextId="19" unboundColumnsRight="9">
    <queryTableFields count="12">
      <queryTableField id="4" name="和旺編碼_x000a_板材色號" tableColumnId="4"/>
      <queryTableField id="5" name="色號_x000a_板名" tableColumnId="5"/>
      <queryTableField id="6" name="板材_x000a_廠商_1" tableColumnId="6"/>
      <queryTableField id="18" dataBound="0" tableColumnId="2"/>
      <queryTableField id="9" dataBound="0" tableColumnId="1"/>
      <queryTableField id="13" dataBound="0" tableColumnId="8"/>
      <queryTableField id="16" dataBound="0" tableColumnId="11"/>
      <queryTableField id="17" dataBound="0" tableColumnId="12"/>
      <queryTableField id="12" dataBound="0" tableColumnId="7"/>
      <queryTableField id="11" dataBound="0" tableColumnId="3"/>
      <queryTableField id="15" dataBound="0" tableColumnId="10"/>
      <queryTableField id="14" dataBound="0" tableColumnId="9"/>
    </queryTableFields>
    <queryTableDeletedFields count="3">
      <deletedField name="板材_x000a_廠商"/>
      <deletedField name="原廠_x000a_色號"/>
      <deletedField name="原廠_x000a_板材名稱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色號" displayName="色號" ref="A1:E1134" tableType="queryTable" totalsRowShown="0">
  <autoFilter ref="A1:E1134" xr:uid="{00000000-000C-0000-FFFF-FFFF00000000}"/>
  <tableColumns count="5">
    <tableColumn id="4" xr3:uid="{00000000-0010-0000-0000-000004000000}" uniqueName="4" name="板材色號" queryTableFieldId="4" dataDxfId="318"/>
    <tableColumn id="5" xr3:uid="{00000000-0010-0000-0000-000005000000}" uniqueName="5" name="色號_x000a_板名" queryTableFieldId="5" dataDxfId="317"/>
    <tableColumn id="6" xr3:uid="{00000000-0010-0000-0000-000006000000}" uniqueName="6" name="板材_x000a_廠商_1" queryTableFieldId="6" dataDxfId="316"/>
    <tableColumn id="7" xr3:uid="{00000000-0010-0000-0000-000007000000}" uniqueName="7" name="封邊色號" queryTableFieldId="7" dataDxfId="315"/>
    <tableColumn id="1" xr3:uid="{28D8ACC9-C393-45FB-AA88-B556BD030B20}" uniqueName="1" name="欄1" queryTableFieldId="9" dataDxfId="3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拆單用" displayName="拆單用" ref="A1:L155" tableType="queryTable" totalsRowShown="0">
  <autoFilter ref="A1:L155" xr:uid="{00000000-0009-0000-0100-000001000000}"/>
  <tableColumns count="12">
    <tableColumn id="1" xr3:uid="{00000000-0010-0000-0100-000001000000}" uniqueName="1" name="Column1" queryTableFieldId="1" dataDxfId="313"/>
    <tableColumn id="2" xr3:uid="{00000000-0010-0000-0100-000002000000}" uniqueName="2" name="Column2" queryTableFieldId="2" dataDxfId="312"/>
    <tableColumn id="3" xr3:uid="{00000000-0010-0000-0100-000003000000}" uniqueName="3" name="Column3" queryTableFieldId="3" dataDxfId="311"/>
    <tableColumn id="4" xr3:uid="{00000000-0010-0000-0100-000004000000}" uniqueName="4" name="Column4" queryTableFieldId="4" dataDxfId="310"/>
    <tableColumn id="5" xr3:uid="{00000000-0010-0000-0100-000005000000}" uniqueName="5" name="Column5" queryTableFieldId="5" dataDxfId="309"/>
    <tableColumn id="6" xr3:uid="{00000000-0010-0000-0100-000006000000}" uniqueName="6" name="Column6" queryTableFieldId="6" dataDxfId="308"/>
    <tableColumn id="7" xr3:uid="{00000000-0010-0000-0100-000007000000}" uniqueName="7" name="Column7" queryTableFieldId="7" dataDxfId="307"/>
    <tableColumn id="8" xr3:uid="{00000000-0010-0000-0100-000008000000}" uniqueName="8" name="Column8" queryTableFieldId="8" dataDxfId="306"/>
    <tableColumn id="9" xr3:uid="{00000000-0010-0000-0100-000009000000}" uniqueName="9" name="Column9" queryTableFieldId="9" dataDxfId="305"/>
    <tableColumn id="10" xr3:uid="{00000000-0010-0000-0100-00000A000000}" uniqueName="10" name="Column10" queryTableFieldId="10" dataDxfId="304"/>
    <tableColumn id="11" xr3:uid="{00000000-0010-0000-0100-00000B000000}" uniqueName="11" name="Column11" queryTableFieldId="11"/>
    <tableColumn id="12" xr3:uid="{00000000-0010-0000-0100-00000C000000}" uniqueName="12" name="Column12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標記" displayName="標記" ref="A1:D42" tableType="queryTable" totalsRowShown="0">
  <autoFilter ref="A1:D42" xr:uid="{00000000-0009-0000-0100-000003000000}"/>
  <tableColumns count="4">
    <tableColumn id="1" xr3:uid="{00000000-0010-0000-0200-000001000000}" uniqueName="1" name="Column1" queryTableFieldId="1" dataDxfId="303"/>
    <tableColumn id="2" xr3:uid="{00000000-0010-0000-0200-000002000000}" uniqueName="2" name="Column2" queryTableFieldId="2" dataDxfId="302"/>
    <tableColumn id="3" xr3:uid="{00000000-0010-0000-0200-000003000000}" uniqueName="3" name="Column3" queryTableFieldId="3"/>
    <tableColumn id="4" xr3:uid="{00000000-0010-0000-0200-000004000000}" uniqueName="4" name="Column4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3000000}" name="表格15" displayName="表格15" ref="A1:U992" totalsRowCount="1" dataDxfId="301">
  <tableColumns count="21">
    <tableColumn id="1" xr3:uid="{00000000-0010-0000-0300-000001000000}" name="欄1" totalsRowFunction="custom" dataDxfId="300" totalsRowDxfId="299">
      <calculatedColumnFormula>A1+1</calculatedColumnFormula>
      <totalsRowFormula>A991+1</totalsRowFormula>
    </tableColumn>
    <tableColumn id="2" xr3:uid="{00000000-0010-0000-0300-000002000000}" name="櫃號" totalsRowFunction="custom" dataDxfId="298" totalsRowDxfId="297">
      <calculatedColumnFormula>B1</calculatedColumnFormula>
      <totalsRowFormula>料單!C1294</totalsRowFormula>
    </tableColumn>
    <tableColumn id="3" xr3:uid="{00000000-0010-0000-0300-000003000000}" name="櫃名" totalsRowFunction="custom" dataDxfId="296" totalsRowDxfId="295">
      <calculatedColumnFormula>料單!#REF!</calculatedColumnFormula>
      <totalsRowFormula>料單!C1293</totalsRowFormula>
    </tableColumn>
    <tableColumn id="4" xr3:uid="{00000000-0010-0000-0300-000004000000}" name="專案編號" totalsRowFunction="custom" totalsRowDxfId="294">
      <calculatedColumnFormula>料單!#REF!</calculatedColumnFormula>
      <totalsRowFormula>料單!C1300</totalsRowFormula>
    </tableColumn>
    <tableColumn id="5" xr3:uid="{00000000-0010-0000-0300-000005000000}" name="產品名稱" totalsRowFunction="custom" dataDxfId="293" totalsRowDxfId="292">
      <calculatedColumnFormula>VLOOKUP(表格15[[#This Row],[專案編號]],料單!C:E,3,FALSE)</calculatedColumnFormula>
      <totalsRowFormula>VLOOKUP(D992,料單!C:E,3,FALSE)</totalsRowFormula>
    </tableColumn>
    <tableColumn id="6" xr3:uid="{00000000-0010-0000-0300-000006000000}" name="長" totalsRowFunction="custom" dataDxfId="291" totalsRowDxfId="290">
      <calculatedColumnFormula>VLOOKUP(表格15[[#This Row],[專案編號]],料單!C:F,4,FALSE)</calculatedColumnFormula>
      <totalsRowFormula>VLOOKUP(D992,料單!C:F,4,FALSE)</totalsRowFormula>
    </tableColumn>
    <tableColumn id="7" xr3:uid="{00000000-0010-0000-0300-000007000000}" name="封邊" totalsRowFunction="custom" dataDxfId="289" totalsRowDxfId="288">
      <calculatedColumnFormula>VLOOKUP(表格15[[#This Row],[專案編號]],料單!C:G,5,FALSE)</calculatedColumnFormula>
      <totalsRowFormula>VLOOKUP(D992,料單!C:G,5,FALSE)</totalsRowFormula>
    </tableColumn>
    <tableColumn id="8" xr3:uid="{00000000-0010-0000-0300-000008000000}" name="寬" totalsRowFunction="custom" dataDxfId="287" totalsRowDxfId="286">
      <calculatedColumnFormula>VLOOKUP(表格15[[#This Row],[專案編號]],料單!C:H,6,FALSE)</calculatedColumnFormula>
      <totalsRowFormula>VLOOKUP(D992,料單!C:H,6,FALSE)</totalsRowFormula>
    </tableColumn>
    <tableColumn id="9" xr3:uid="{00000000-0010-0000-0300-000009000000}" name="封邊2" totalsRowFunction="custom" dataDxfId="285" totalsRowDxfId="284">
      <calculatedColumnFormula>VLOOKUP(表格15[[#This Row],[專案編號]],料單!C:I,7,FALSE)</calculatedColumnFormula>
      <totalsRowFormula>VLOOKUP(D992,料單!C:I,7,FALSE)</totalsRowFormula>
    </tableColumn>
    <tableColumn id="10" xr3:uid="{00000000-0010-0000-0300-00000A000000}" name="厚" totalsRowFunction="custom" dataDxfId="283" totalsRowDxfId="282">
      <calculatedColumnFormula>VLOOKUP(表格15[[#This Row],[專案編號]],料單!C:J,8,FALSE)</calculatedColumnFormula>
      <totalsRowFormula>VLOOKUP(D992,料單!C:J,8,FALSE)</totalsRowFormula>
    </tableColumn>
    <tableColumn id="11" xr3:uid="{00000000-0010-0000-0300-00000B000000}" name="生產_x000a_數量" totalsRowFunction="custom" dataDxfId="281" totalsRowDxfId="280">
      <calculatedColumnFormula>VLOOKUP(表格15[[#This Row],[專案編號]],料單!C:K,9,FALSE)</calculatedColumnFormula>
      <totalsRowFormula>VLOOKUP(D992,料單!C:K,9,FALSE)</totalsRowFormula>
    </tableColumn>
    <tableColumn id="12" xr3:uid="{00000000-0010-0000-0300-00000C000000}" name="板材_x000a_名稱" totalsRowFunction="custom" dataDxfId="279" totalsRowDxfId="278">
      <calculatedColumnFormula>VLOOKUP(表格15[[#This Row],[專案編號]],料單!C:M,11,FALSE)</calculatedColumnFormula>
      <totalsRowFormula>VLOOKUP(D992,料單!C:M,11,FALSE)</totalsRowFormula>
    </tableColumn>
    <tableColumn id="13" xr3:uid="{00000000-0010-0000-0300-00000D000000}" name="板材_x000a_色號" totalsRowFunction="custom" dataDxfId="277" totalsRowDxfId="276">
      <calculatedColumnFormula>VLOOKUP(表格15[[#This Row],[專案編號]],料單!C:L,10,FALSE)</calculatedColumnFormula>
      <totalsRowFormula>VLOOKUP(D992,料單!C:L,10,FALSE)</totalsRowFormula>
    </tableColumn>
    <tableColumn id="22" xr3:uid="{00000000-0010-0000-0300-000016000000}" name="封邊色號" dataDxfId="275" totalsRowDxfId="274">
      <calculatedColumnFormula>VLOOKUP(表格15[[#This Row],[專案編號]],料單!C:O,13,FALSE)</calculatedColumnFormula>
    </tableColumn>
    <tableColumn id="14" xr3:uid="{00000000-0010-0000-0300-00000E000000}" name="板材_x000a_才數" totalsRowFunction="custom" dataDxfId="273" totalsRowDxfId="272">
      <calculatedColumnFormula>(F2*H2)/90000*K2</calculatedColumnFormula>
      <totalsRowFormula>(F992*H992)/90000*K992</totalsRowFormula>
    </tableColumn>
    <tableColumn id="15" xr3:uid="{00000000-0010-0000-0300-00000F000000}" name="才數_x000a_合計" dataDxfId="271" totalsRowDxfId="270"/>
    <tableColumn id="17" xr3:uid="{00000000-0010-0000-0300-000011000000}" name="基材" dataDxfId="269" totalsRowDxfId="268"/>
    <tableColumn id="16" xr3:uid="{00000000-0010-0000-0300-000010000000}" name="單價" totalsRowFunction="custom" dataDxfId="267" totalsRowDxfId="266">
      <calculatedColumnFormula>IFERROR(VLOOKUP(M2,資料庫!$P$3:$AJ$73,20,),"")</calculatedColumnFormula>
      <totalsRowFormula>IFERROR(VLOOKUP(表格15[[#This Row],[板材
色號]],資料庫!$P$3:$AJ$73,20,),"")</totalsRowFormula>
    </tableColumn>
    <tableColumn id="18" xr3:uid="{00000000-0010-0000-0300-000012000000}" name="實價" totalsRowFunction="custom" dataDxfId="265" totalsRowDxfId="264">
      <calculatedColumnFormula>O2*R2</calculatedColumnFormula>
      <totalsRowFormula>IFERROR((O992*R992),"")</totalsRowFormula>
    </tableColumn>
    <tableColumn id="20" xr3:uid="{00000000-0010-0000-0300-000014000000}" name="欄2" dataDxfId="263" totalsRowDxfId="262"/>
    <tableColumn id="21" xr3:uid="{00000000-0010-0000-0300-000015000000}" name="欄3" dataDxfId="261" totalsRowDxfId="26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4FC276-7D41-47B8-8872-EAA563020C63}" name="色號_5" displayName="色號_5" ref="B1:M794" tableType="queryTable" totalsRowShown="0">
  <tableColumns count="12">
    <tableColumn id="4" xr3:uid="{7D19A5E9-6B11-4FC9-8598-E7F593FB810D}" uniqueName="4" name="欄1" queryTableFieldId="4" dataDxfId="259"/>
    <tableColumn id="5" xr3:uid="{0912F71D-3194-4DE7-8D00-BE2F3F3F59E1}" uniqueName="5" name="欄2" queryTableFieldId="5" dataDxfId="258"/>
    <tableColumn id="6" xr3:uid="{18591CE0-83BF-473B-91C2-C1ADA2A3F905}" uniqueName="6" name="欄3" queryTableFieldId="6" dataDxfId="257"/>
    <tableColumn id="2" xr3:uid="{2E15B8F3-A1FF-4956-AC42-4BECF127F30E}" uniqueName="2" name="欄32" queryTableFieldId="18"/>
    <tableColumn id="1" xr3:uid="{ED688B61-5A15-4A6C-8390-2513B07AADC0}" uniqueName="1" name="欄4" queryTableFieldId="9" dataDxfId="256"/>
    <tableColumn id="8" xr3:uid="{AA3DDAEE-F217-482E-A48F-CC26B992AF8F}" uniqueName="8" name="欄5" queryTableFieldId="13" dataDxfId="255"/>
    <tableColumn id="11" xr3:uid="{62532F51-E04F-4E5F-8F5F-A9540E417DFD}" uniqueName="11" name="欄6" queryTableFieldId="16" dataDxfId="254"/>
    <tableColumn id="12" xr3:uid="{724AE1D5-520B-46DC-B016-387C7770967E}" uniqueName="12" name="欄7" queryTableFieldId="17" dataDxfId="253"/>
    <tableColumn id="7" xr3:uid="{667DF0C9-C5FB-4AA3-B6A3-C024DF326DE5}" uniqueName="7" name="欄8" queryTableFieldId="12" dataDxfId="252"/>
    <tableColumn id="3" xr3:uid="{1A520695-3A42-4832-AD52-0F35A411E382}" uniqueName="3" name="欄9" queryTableFieldId="11" dataDxfId="251"/>
    <tableColumn id="10" xr3:uid="{C9418D53-7434-45C8-A24A-61E876DADFF8}" uniqueName="10" name="欄10" queryTableFieldId="15" dataDxfId="250"/>
    <tableColumn id="9" xr3:uid="{86525E14-7254-4C19-9A23-A6AE84543108}" uniqueName="9" name="欄11" queryTableFieldId="14" dataDxfId="24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366" Type="http://schemas.openxmlformats.org/officeDocument/2006/relationships/ctrlProp" Target="../ctrlProps/ctrlProp363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46" Type="http://schemas.openxmlformats.org/officeDocument/2006/relationships/ctrlProp" Target="../ctrlProps/ctrlProp343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318" Type="http://schemas.openxmlformats.org/officeDocument/2006/relationships/ctrlProp" Target="../ctrlProps/ctrlProp315.xml"/><Relationship Id="rId339" Type="http://schemas.openxmlformats.org/officeDocument/2006/relationships/ctrlProp" Target="../ctrlProps/ctrlProp336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329" Type="http://schemas.openxmlformats.org/officeDocument/2006/relationships/ctrlProp" Target="../ctrlProps/ctrlProp326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19" Type="http://schemas.openxmlformats.org/officeDocument/2006/relationships/ctrlProp" Target="../ctrlProps/ctrlProp316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330" Type="http://schemas.openxmlformats.org/officeDocument/2006/relationships/ctrlProp" Target="../ctrlProps/ctrlProp327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320" Type="http://schemas.openxmlformats.org/officeDocument/2006/relationships/ctrlProp" Target="../ctrlProps/ctrlProp317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341" Type="http://schemas.openxmlformats.org/officeDocument/2006/relationships/ctrlProp" Target="../ctrlProps/ctrlProp338.xml"/><Relationship Id="rId362" Type="http://schemas.openxmlformats.org/officeDocument/2006/relationships/ctrlProp" Target="../ctrlProps/ctrlProp359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352" Type="http://schemas.openxmlformats.org/officeDocument/2006/relationships/ctrlProp" Target="../ctrlProps/ctrlProp349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42" Type="http://schemas.openxmlformats.org/officeDocument/2006/relationships/ctrlProp" Target="../ctrlProps/ctrlProp339.xml"/><Relationship Id="rId363" Type="http://schemas.openxmlformats.org/officeDocument/2006/relationships/ctrlProp" Target="../ctrlProps/ctrlProp360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353" Type="http://schemas.openxmlformats.org/officeDocument/2006/relationships/ctrlProp" Target="../ctrlProps/ctrlProp350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343" Type="http://schemas.openxmlformats.org/officeDocument/2006/relationships/ctrlProp" Target="../ctrlProps/ctrlProp340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344" Type="http://schemas.openxmlformats.org/officeDocument/2006/relationships/ctrlProp" Target="../ctrlProps/ctrlProp341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65" Type="http://schemas.openxmlformats.org/officeDocument/2006/relationships/ctrlProp" Target="../ctrlProps/ctrlProp362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55" Type="http://schemas.openxmlformats.org/officeDocument/2006/relationships/ctrlProp" Target="../ctrlProps/ctrlProp352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251" Type="http://schemas.openxmlformats.org/officeDocument/2006/relationships/ctrlProp" Target="../ctrlProps/ctrlProp248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2:S206"/>
  <sheetViews>
    <sheetView zoomScale="115" zoomScaleNormal="115" workbookViewId="0">
      <selection activeCell="D20" sqref="D20"/>
    </sheetView>
  </sheetViews>
  <sheetFormatPr defaultRowHeight="16.5" x14ac:dyDescent="0.25"/>
  <cols>
    <col min="1" max="1" width="26.875" style="6" customWidth="1"/>
    <col min="2" max="2" width="13.25" style="6" bestFit="1" customWidth="1"/>
    <col min="3" max="3" width="11.625" style="40" bestFit="1" customWidth="1"/>
    <col min="4" max="4" width="39.5" style="38" customWidth="1"/>
    <col min="5" max="5" width="12" style="40" customWidth="1"/>
    <col min="6" max="6" width="38.125" style="6" bestFit="1" customWidth="1"/>
    <col min="7" max="8" width="8.375" style="40" customWidth="1"/>
    <col min="9" max="9" width="7.875" style="40" customWidth="1"/>
    <col min="10" max="10" width="9.5" style="40" bestFit="1" customWidth="1"/>
    <col min="11" max="11" width="9.5" style="68" bestFit="1" customWidth="1"/>
    <col min="12" max="12" width="3.125" style="40" customWidth="1"/>
    <col min="13" max="14" width="4.125" style="6" bestFit="1" customWidth="1"/>
    <col min="15" max="15" width="19.5" style="69" bestFit="1" customWidth="1"/>
    <col min="16" max="16" width="11.75" style="6" bestFit="1" customWidth="1"/>
    <col min="17" max="17" width="20.5" style="6" customWidth="1"/>
    <col min="18" max="18" width="10.25" style="154" bestFit="1" customWidth="1"/>
    <col min="19" max="16384" width="9" style="6"/>
  </cols>
  <sheetData>
    <row r="2" spans="1:19" x14ac:dyDescent="0.25">
      <c r="K2" s="152"/>
      <c r="L2" s="152"/>
      <c r="M2" s="152"/>
      <c r="N2" s="152"/>
      <c r="O2" s="152"/>
    </row>
    <row r="3" spans="1:19" x14ac:dyDescent="0.25">
      <c r="A3" s="6">
        <v>1</v>
      </c>
      <c r="C3" s="40" t="s">
        <v>635</v>
      </c>
      <c r="D3" s="38">
        <v>3</v>
      </c>
      <c r="E3" s="40" t="s">
        <v>636</v>
      </c>
      <c r="F3" s="6">
        <v>5</v>
      </c>
      <c r="G3" s="40" t="s">
        <v>637</v>
      </c>
      <c r="H3" s="40" t="s">
        <v>638</v>
      </c>
      <c r="I3" s="40" t="s">
        <v>639</v>
      </c>
      <c r="J3" s="40" t="s">
        <v>640</v>
      </c>
      <c r="K3" s="152">
        <v>10</v>
      </c>
      <c r="L3" s="152" t="s">
        <v>641</v>
      </c>
      <c r="M3" s="152">
        <v>12</v>
      </c>
      <c r="N3" s="152">
        <v>13</v>
      </c>
      <c r="O3" s="152">
        <v>14</v>
      </c>
      <c r="P3" s="6">
        <v>15</v>
      </c>
    </row>
    <row r="4" spans="1:19" ht="25.5" x14ac:dyDescent="0.25">
      <c r="A4" s="88"/>
      <c r="B4" s="88"/>
      <c r="C4" s="65"/>
      <c r="D4" s="84"/>
      <c r="E4" s="66"/>
      <c r="F4" s="84"/>
      <c r="G4" s="65"/>
      <c r="H4" s="65"/>
      <c r="I4" s="65"/>
      <c r="J4" s="65"/>
      <c r="K4" s="85"/>
      <c r="L4" s="65"/>
      <c r="M4" s="67"/>
      <c r="N4" s="67"/>
      <c r="O4" s="86"/>
      <c r="P4" s="67"/>
      <c r="Q4" s="492" t="s">
        <v>649</v>
      </c>
      <c r="R4" s="491" t="s">
        <v>646</v>
      </c>
      <c r="S4" s="491"/>
    </row>
    <row r="5" spans="1:19" ht="21" x14ac:dyDescent="0.25">
      <c r="A5" s="88"/>
      <c r="B5" s="88"/>
      <c r="C5" s="65"/>
      <c r="D5" s="84"/>
      <c r="E5" s="66"/>
      <c r="F5" s="84"/>
      <c r="G5" s="65"/>
      <c r="H5" s="65"/>
      <c r="I5" s="65"/>
      <c r="J5" s="65"/>
      <c r="K5" s="85"/>
      <c r="L5" s="65"/>
      <c r="M5" s="67"/>
      <c r="N5" s="67"/>
      <c r="O5" s="86"/>
      <c r="P5" s="67"/>
      <c r="Q5" s="492"/>
      <c r="R5" s="155" t="s">
        <v>647</v>
      </c>
      <c r="S5" s="38" t="s">
        <v>66</v>
      </c>
    </row>
    <row r="6" spans="1:19" x14ac:dyDescent="0.25">
      <c r="A6" s="6" t="s">
        <v>464</v>
      </c>
      <c r="B6" s="6" t="s">
        <v>268</v>
      </c>
      <c r="C6" s="40" t="s">
        <v>465</v>
      </c>
      <c r="D6" s="38" t="s">
        <v>466</v>
      </c>
      <c r="E6" s="40" t="s">
        <v>467</v>
      </c>
      <c r="F6" s="6" t="s">
        <v>468</v>
      </c>
      <c r="G6" s="40" t="s">
        <v>469</v>
      </c>
      <c r="H6" s="40" t="s">
        <v>269</v>
      </c>
      <c r="I6" s="40" t="s">
        <v>470</v>
      </c>
      <c r="J6" s="40" t="s">
        <v>270</v>
      </c>
      <c r="K6" s="68" t="s">
        <v>471</v>
      </c>
      <c r="O6" s="69" t="s">
        <v>271</v>
      </c>
      <c r="P6" s="6" t="s">
        <v>472</v>
      </c>
    </row>
    <row r="7" spans="1:19" x14ac:dyDescent="0.25">
      <c r="A7" s="137"/>
      <c r="B7" s="139" t="s">
        <v>642</v>
      </c>
      <c r="C7" s="138"/>
      <c r="D7" s="139"/>
      <c r="E7" s="138"/>
      <c r="F7" s="137"/>
      <c r="G7" s="138"/>
      <c r="H7" s="138"/>
      <c r="I7" s="138"/>
      <c r="J7" s="138"/>
      <c r="K7" s="140"/>
      <c r="L7" s="138"/>
      <c r="M7" s="137"/>
      <c r="N7" s="137"/>
      <c r="O7" s="141"/>
      <c r="P7" s="137"/>
      <c r="Q7" s="137"/>
    </row>
    <row r="8" spans="1:19" x14ac:dyDescent="0.25">
      <c r="A8" s="6" t="s">
        <v>473</v>
      </c>
      <c r="B8" s="6" t="s">
        <v>1345</v>
      </c>
      <c r="E8" s="40" t="s">
        <v>474</v>
      </c>
      <c r="F8" s="6" t="s">
        <v>273</v>
      </c>
      <c r="J8" s="40" t="s">
        <v>274</v>
      </c>
      <c r="O8" s="69">
        <v>44932</v>
      </c>
      <c r="P8" s="6" t="e">
        <f>#REF!</f>
        <v>#REF!</v>
      </c>
    </row>
    <row r="9" spans="1:19" x14ac:dyDescent="0.25">
      <c r="A9" s="6" t="s">
        <v>475</v>
      </c>
      <c r="B9" s="6" t="s">
        <v>1346</v>
      </c>
      <c r="C9" s="40" t="s">
        <v>476</v>
      </c>
      <c r="D9" s="38" t="s">
        <v>477</v>
      </c>
      <c r="E9" s="40">
        <v>85178554</v>
      </c>
      <c r="F9" s="6" t="s">
        <v>273</v>
      </c>
      <c r="J9" s="40" t="s">
        <v>275</v>
      </c>
      <c r="K9" s="68">
        <v>0.2</v>
      </c>
      <c r="O9" s="69">
        <v>44932</v>
      </c>
      <c r="P9" s="6" t="e">
        <f>#REF!</f>
        <v>#REF!</v>
      </c>
      <c r="R9" s="154">
        <v>44961</v>
      </c>
      <c r="S9" s="6">
        <v>1</v>
      </c>
    </row>
    <row r="10" spans="1:19" x14ac:dyDescent="0.25">
      <c r="A10" s="6" t="s">
        <v>478</v>
      </c>
      <c r="B10" s="6" t="s">
        <v>1347</v>
      </c>
      <c r="C10" s="40" t="s">
        <v>479</v>
      </c>
      <c r="F10" s="6" t="s">
        <v>480</v>
      </c>
      <c r="J10" s="40" t="s">
        <v>275</v>
      </c>
      <c r="K10" s="68">
        <f t="shared" ref="K10:K30" si="0">K9</f>
        <v>0.2</v>
      </c>
      <c r="O10" s="69">
        <v>44932</v>
      </c>
      <c r="P10" s="6" t="e">
        <f>#REF!</f>
        <v>#REF!</v>
      </c>
    </row>
    <row r="11" spans="1:19" x14ac:dyDescent="0.25">
      <c r="A11" s="6" t="s">
        <v>481</v>
      </c>
      <c r="B11" s="6" t="s">
        <v>1348</v>
      </c>
      <c r="C11" s="40" t="s">
        <v>291</v>
      </c>
      <c r="J11" s="40" t="s">
        <v>275</v>
      </c>
      <c r="K11" s="68">
        <f t="shared" si="0"/>
        <v>0.2</v>
      </c>
      <c r="O11" s="69">
        <v>44932</v>
      </c>
      <c r="P11" s="6" t="e">
        <f>#REF!</f>
        <v>#REF!</v>
      </c>
      <c r="R11" s="154" t="s">
        <v>648</v>
      </c>
      <c r="S11" s="6">
        <v>3</v>
      </c>
    </row>
    <row r="12" spans="1:19" x14ac:dyDescent="0.25">
      <c r="A12" s="6" t="s">
        <v>482</v>
      </c>
      <c r="B12" s="6" t="s">
        <v>1349</v>
      </c>
      <c r="C12" s="40" t="s">
        <v>483</v>
      </c>
      <c r="D12" s="38" t="s">
        <v>645</v>
      </c>
      <c r="E12" s="40" t="s">
        <v>484</v>
      </c>
      <c r="F12" s="6" t="s">
        <v>485</v>
      </c>
      <c r="J12" s="40" t="s">
        <v>275</v>
      </c>
      <c r="K12" s="68">
        <f t="shared" si="0"/>
        <v>0.2</v>
      </c>
      <c r="O12" s="69">
        <v>44932</v>
      </c>
      <c r="P12" s="6" t="e">
        <f>#REF!</f>
        <v>#REF!</v>
      </c>
    </row>
    <row r="13" spans="1:19" x14ac:dyDescent="0.25">
      <c r="A13" s="6" t="s">
        <v>486</v>
      </c>
      <c r="B13" s="6" t="s">
        <v>1350</v>
      </c>
      <c r="J13" s="40" t="s">
        <v>275</v>
      </c>
      <c r="K13" s="68">
        <f t="shared" si="0"/>
        <v>0.2</v>
      </c>
      <c r="O13" s="69">
        <v>44932</v>
      </c>
      <c r="P13" s="6" t="e">
        <f>#REF!</f>
        <v>#REF!</v>
      </c>
    </row>
    <row r="14" spans="1:19" x14ac:dyDescent="0.25">
      <c r="A14" s="6" t="s">
        <v>487</v>
      </c>
      <c r="B14" s="6" t="s">
        <v>1351</v>
      </c>
      <c r="C14" s="40" t="s">
        <v>461</v>
      </c>
      <c r="O14" s="69">
        <v>44932</v>
      </c>
      <c r="P14" s="6" t="e">
        <f>#REF!</f>
        <v>#REF!</v>
      </c>
    </row>
    <row r="15" spans="1:19" x14ac:dyDescent="0.25">
      <c r="A15" s="6" t="s">
        <v>488</v>
      </c>
      <c r="B15" s="6" t="s">
        <v>1352</v>
      </c>
      <c r="P15" s="6" t="e">
        <f>#REF!</f>
        <v>#REF!</v>
      </c>
    </row>
    <row r="16" spans="1:19" x14ac:dyDescent="0.25">
      <c r="B16" s="6" t="s">
        <v>1353</v>
      </c>
      <c r="P16" s="6" t="e">
        <f>#REF!</f>
        <v>#REF!</v>
      </c>
    </row>
    <row r="17" spans="1:19" x14ac:dyDescent="0.25">
      <c r="P17" s="6" t="e">
        <f>#REF!</f>
        <v>#REF!</v>
      </c>
    </row>
    <row r="18" spans="1:19" x14ac:dyDescent="0.25">
      <c r="P18" s="6" t="e">
        <f>#REF!</f>
        <v>#REF!</v>
      </c>
    </row>
    <row r="19" spans="1:19" x14ac:dyDescent="0.25">
      <c r="P19" s="6" t="e">
        <f>#REF!</f>
        <v>#REF!</v>
      </c>
    </row>
    <row r="21" spans="1:19" x14ac:dyDescent="0.25">
      <c r="A21" s="142"/>
      <c r="B21" s="144" t="s">
        <v>643</v>
      </c>
      <c r="C21" s="143"/>
      <c r="D21" s="144"/>
      <c r="E21" s="143"/>
      <c r="F21" s="142"/>
      <c r="G21" s="143"/>
      <c r="H21" s="143"/>
      <c r="I21" s="143"/>
      <c r="J21" s="143"/>
      <c r="K21" s="145"/>
      <c r="L21" s="143"/>
      <c r="M21" s="142"/>
      <c r="N21" s="142"/>
      <c r="O21" s="146"/>
      <c r="P21" s="142"/>
    </row>
    <row r="22" spans="1:19" x14ac:dyDescent="0.25">
      <c r="A22" s="6" t="s">
        <v>489</v>
      </c>
      <c r="B22" s="6" t="s">
        <v>112</v>
      </c>
      <c r="C22" s="40" t="s">
        <v>490</v>
      </c>
      <c r="D22" s="38" t="s">
        <v>276</v>
      </c>
      <c r="E22" s="40" t="s">
        <v>491</v>
      </c>
      <c r="F22" s="6" t="s">
        <v>492</v>
      </c>
      <c r="J22" s="40" t="s">
        <v>277</v>
      </c>
      <c r="K22" s="68">
        <v>0.2</v>
      </c>
      <c r="O22" s="69">
        <v>44866</v>
      </c>
      <c r="P22" s="6" t="e">
        <f>#REF!</f>
        <v>#REF!</v>
      </c>
      <c r="R22" s="154" t="s">
        <v>726</v>
      </c>
      <c r="S22" s="6">
        <v>1</v>
      </c>
    </row>
    <row r="23" spans="1:19" x14ac:dyDescent="0.25">
      <c r="A23" s="6" t="s">
        <v>493</v>
      </c>
      <c r="B23" s="6" t="s">
        <v>1354</v>
      </c>
      <c r="C23" s="40" t="s">
        <v>494</v>
      </c>
      <c r="D23" s="38" t="s">
        <v>732</v>
      </c>
      <c r="E23" s="40" t="s">
        <v>495</v>
      </c>
      <c r="F23" s="6" t="s">
        <v>496</v>
      </c>
      <c r="J23" s="40" t="s">
        <v>769</v>
      </c>
      <c r="K23" s="68">
        <f t="shared" si="0"/>
        <v>0.2</v>
      </c>
      <c r="O23" s="69">
        <v>44939</v>
      </c>
      <c r="P23" s="6" t="e">
        <f>#REF!</f>
        <v>#REF!</v>
      </c>
      <c r="R23" s="154" t="s">
        <v>739</v>
      </c>
      <c r="S23" s="6">
        <v>1</v>
      </c>
    </row>
    <row r="24" spans="1:19" x14ac:dyDescent="0.25">
      <c r="A24" s="6" t="s">
        <v>295</v>
      </c>
      <c r="B24" s="6" t="s">
        <v>1355</v>
      </c>
      <c r="C24" s="40" t="s">
        <v>292</v>
      </c>
      <c r="D24" s="38" t="s">
        <v>296</v>
      </c>
      <c r="E24" s="6">
        <v>41408777</v>
      </c>
      <c r="F24" s="6" t="s">
        <v>293</v>
      </c>
      <c r="G24" s="6"/>
      <c r="H24" s="6"/>
      <c r="I24" s="6"/>
      <c r="J24" s="6">
        <v>0.41</v>
      </c>
      <c r="K24" s="68">
        <f t="shared" si="0"/>
        <v>0.2</v>
      </c>
      <c r="L24" s="6"/>
      <c r="O24" s="69">
        <v>44939</v>
      </c>
      <c r="P24" s="6" t="e">
        <f>#REF!</f>
        <v>#REF!</v>
      </c>
    </row>
    <row r="25" spans="1:19" x14ac:dyDescent="0.25">
      <c r="A25" s="6" t="s">
        <v>628</v>
      </c>
      <c r="B25" s="6" t="s">
        <v>1356</v>
      </c>
      <c r="C25" s="40" t="s">
        <v>630</v>
      </c>
      <c r="D25" s="38" t="s">
        <v>629</v>
      </c>
      <c r="E25" s="6"/>
      <c r="G25" s="6"/>
      <c r="H25" s="6"/>
      <c r="I25" s="6"/>
      <c r="J25" s="6">
        <v>0.49</v>
      </c>
      <c r="K25" s="68">
        <f t="shared" si="0"/>
        <v>0.2</v>
      </c>
      <c r="L25" s="6"/>
      <c r="O25" s="69">
        <v>44958</v>
      </c>
      <c r="P25" s="6" t="e">
        <f>#REF!</f>
        <v>#REF!</v>
      </c>
      <c r="R25" s="154" t="s">
        <v>726</v>
      </c>
      <c r="S25" s="6">
        <v>1</v>
      </c>
    </row>
    <row r="26" spans="1:19" x14ac:dyDescent="0.25">
      <c r="A26" s="6" t="s">
        <v>633</v>
      </c>
      <c r="B26" s="6" t="s">
        <v>1357</v>
      </c>
      <c r="C26" s="40" t="s">
        <v>463</v>
      </c>
      <c r="D26" s="38" t="s">
        <v>631</v>
      </c>
      <c r="E26" s="6">
        <v>58336518</v>
      </c>
      <c r="F26" s="6" t="s">
        <v>634</v>
      </c>
      <c r="G26" s="6"/>
      <c r="H26" s="6"/>
      <c r="I26" s="6"/>
      <c r="J26" s="6">
        <v>0.49</v>
      </c>
      <c r="K26" s="68">
        <f t="shared" si="0"/>
        <v>0.2</v>
      </c>
      <c r="L26" s="6"/>
      <c r="O26" s="69">
        <v>44958</v>
      </c>
      <c r="P26" s="6" t="e">
        <f>#REF!</f>
        <v>#REF!</v>
      </c>
      <c r="R26" s="154" t="s">
        <v>727</v>
      </c>
      <c r="S26" s="6">
        <v>1</v>
      </c>
    </row>
    <row r="27" spans="1:19" x14ac:dyDescent="0.25">
      <c r="A27" s="6" t="s">
        <v>709</v>
      </c>
      <c r="B27" s="6" t="s">
        <v>1358</v>
      </c>
      <c r="C27" s="40" t="s">
        <v>710</v>
      </c>
      <c r="D27" s="38" t="s">
        <v>711</v>
      </c>
      <c r="E27" s="6">
        <v>80305291</v>
      </c>
      <c r="F27" s="6" t="s">
        <v>712</v>
      </c>
      <c r="G27" s="6"/>
      <c r="H27" s="6"/>
      <c r="I27" s="6"/>
      <c r="J27" s="6">
        <v>0.49</v>
      </c>
      <c r="K27" s="68">
        <f t="shared" si="0"/>
        <v>0.2</v>
      </c>
      <c r="L27" s="6"/>
      <c r="O27" s="69">
        <v>44977</v>
      </c>
      <c r="P27" s="6" t="e">
        <f>#REF!</f>
        <v>#REF!</v>
      </c>
      <c r="R27" s="154" t="s">
        <v>728</v>
      </c>
      <c r="S27" s="6">
        <v>1</v>
      </c>
    </row>
    <row r="28" spans="1:19" x14ac:dyDescent="0.25">
      <c r="A28" s="6" t="s">
        <v>713</v>
      </c>
      <c r="B28" s="6" t="s">
        <v>1359</v>
      </c>
      <c r="E28" s="6"/>
      <c r="G28" s="6"/>
      <c r="H28" s="6"/>
      <c r="I28" s="6"/>
      <c r="J28" s="6">
        <v>0.49</v>
      </c>
      <c r="K28" s="68">
        <f t="shared" si="0"/>
        <v>0.2</v>
      </c>
      <c r="L28" s="6"/>
      <c r="O28" s="69">
        <v>44977</v>
      </c>
      <c r="P28" s="6" t="e">
        <f>#REF!</f>
        <v>#REF!</v>
      </c>
      <c r="R28" s="154" t="s">
        <v>729</v>
      </c>
      <c r="S28" s="6">
        <v>1</v>
      </c>
    </row>
    <row r="29" spans="1:19" x14ac:dyDescent="0.25">
      <c r="A29" s="6" t="s">
        <v>715</v>
      </c>
      <c r="B29" s="6" t="s">
        <v>1360</v>
      </c>
      <c r="C29" s="40" t="s">
        <v>716</v>
      </c>
      <c r="D29" s="38" t="s">
        <v>717</v>
      </c>
      <c r="E29" s="6"/>
      <c r="F29" s="6" t="s">
        <v>718</v>
      </c>
      <c r="G29" s="6"/>
      <c r="H29" s="6"/>
      <c r="I29" s="6"/>
      <c r="J29" s="6">
        <v>0.49</v>
      </c>
      <c r="K29" s="68">
        <f t="shared" si="0"/>
        <v>0.2</v>
      </c>
      <c r="L29" s="6"/>
      <c r="O29" s="69">
        <v>44977</v>
      </c>
      <c r="P29" s="6" t="e">
        <f>#REF!</f>
        <v>#REF!</v>
      </c>
      <c r="R29" s="154" t="s">
        <v>738</v>
      </c>
      <c r="S29" s="6">
        <v>1</v>
      </c>
    </row>
    <row r="30" spans="1:19" x14ac:dyDescent="0.25">
      <c r="A30" s="6" t="s">
        <v>719</v>
      </c>
      <c r="B30" s="6" t="s">
        <v>1361</v>
      </c>
      <c r="C30" s="40" t="s">
        <v>720</v>
      </c>
      <c r="D30" s="38" t="s">
        <v>721</v>
      </c>
      <c r="E30" s="6"/>
      <c r="F30" s="6" t="s">
        <v>722</v>
      </c>
      <c r="G30" s="6"/>
      <c r="H30" s="6"/>
      <c r="I30" s="6"/>
      <c r="J30" s="6">
        <v>0.49</v>
      </c>
      <c r="K30" s="68">
        <f t="shared" si="0"/>
        <v>0.2</v>
      </c>
      <c r="L30" s="6"/>
      <c r="O30" s="69">
        <v>44977</v>
      </c>
      <c r="P30" s="6" t="e">
        <f>#REF!</f>
        <v>#REF!</v>
      </c>
      <c r="R30" s="154" t="s">
        <v>730</v>
      </c>
      <c r="S30" s="6">
        <v>1</v>
      </c>
    </row>
    <row r="31" spans="1:19" x14ac:dyDescent="0.25">
      <c r="A31" s="6" t="s">
        <v>761</v>
      </c>
      <c r="B31" s="6" t="s">
        <v>1362</v>
      </c>
      <c r="C31" s="40" t="s">
        <v>735</v>
      </c>
      <c r="D31" s="38" t="s">
        <v>736</v>
      </c>
      <c r="E31" s="6">
        <v>66603930</v>
      </c>
      <c r="F31" s="6" t="s">
        <v>737</v>
      </c>
      <c r="G31" s="6"/>
      <c r="H31" s="6"/>
      <c r="I31" s="6"/>
      <c r="J31" s="6">
        <v>0.49</v>
      </c>
      <c r="K31" s="68">
        <v>0.2</v>
      </c>
      <c r="L31" s="6"/>
      <c r="O31" s="69">
        <v>44998</v>
      </c>
      <c r="P31" s="6" t="e">
        <f>#REF!</f>
        <v>#REF!</v>
      </c>
      <c r="R31" s="154" t="s">
        <v>765</v>
      </c>
      <c r="S31" s="6">
        <v>1</v>
      </c>
    </row>
    <row r="32" spans="1:19" x14ac:dyDescent="0.25">
      <c r="A32" s="6" t="s">
        <v>762</v>
      </c>
      <c r="B32" s="6" t="s">
        <v>1363</v>
      </c>
      <c r="C32" s="40" t="s">
        <v>763</v>
      </c>
      <c r="D32" s="38" t="s">
        <v>766</v>
      </c>
      <c r="E32" s="6"/>
      <c r="F32" s="6" t="s">
        <v>764</v>
      </c>
      <c r="G32" s="6"/>
      <c r="H32" s="6"/>
      <c r="I32" s="6"/>
      <c r="J32" s="6">
        <v>0.49</v>
      </c>
      <c r="K32" s="68">
        <v>0.2</v>
      </c>
      <c r="L32" s="6"/>
      <c r="O32" s="69">
        <v>45011</v>
      </c>
      <c r="P32" s="6" t="e">
        <f>#REF!</f>
        <v>#REF!</v>
      </c>
    </row>
    <row r="33" spans="1:19" x14ac:dyDescent="0.25">
      <c r="B33" s="6" t="s">
        <v>1364</v>
      </c>
      <c r="E33" s="6"/>
      <c r="G33" s="6"/>
      <c r="H33" s="6"/>
      <c r="I33" s="6"/>
      <c r="J33" s="6"/>
      <c r="L33" s="6"/>
      <c r="P33" s="6" t="e">
        <f>#REF!</f>
        <v>#REF!</v>
      </c>
    </row>
    <row r="34" spans="1:19" x14ac:dyDescent="0.25">
      <c r="B34" s="6" t="s">
        <v>1365</v>
      </c>
      <c r="E34" s="6"/>
      <c r="G34" s="6"/>
      <c r="H34" s="6"/>
      <c r="I34" s="6"/>
      <c r="J34" s="6"/>
      <c r="L34" s="6"/>
      <c r="P34" s="6" t="e">
        <f>#REF!</f>
        <v>#REF!</v>
      </c>
    </row>
    <row r="35" spans="1:19" x14ac:dyDescent="0.25">
      <c r="B35" s="6" t="s">
        <v>1366</v>
      </c>
      <c r="E35" s="6"/>
      <c r="G35" s="6"/>
      <c r="H35" s="6"/>
      <c r="I35" s="6"/>
      <c r="J35" s="6"/>
      <c r="L35" s="6"/>
      <c r="P35" s="6" t="e">
        <f>#REF!</f>
        <v>#REF!</v>
      </c>
    </row>
    <row r="36" spans="1:19" x14ac:dyDescent="0.25">
      <c r="B36" s="6" t="s">
        <v>1367</v>
      </c>
      <c r="E36" s="6"/>
      <c r="G36" s="6"/>
      <c r="H36" s="6"/>
      <c r="I36" s="6"/>
      <c r="J36" s="6"/>
      <c r="L36" s="6"/>
      <c r="P36" s="6" t="e">
        <f>#REF!</f>
        <v>#REF!</v>
      </c>
    </row>
    <row r="37" spans="1:19" x14ac:dyDescent="0.25">
      <c r="B37" s="6" t="s">
        <v>1368</v>
      </c>
      <c r="E37" s="6"/>
      <c r="G37" s="6"/>
      <c r="H37" s="6"/>
      <c r="I37" s="6"/>
      <c r="J37" s="6"/>
      <c r="L37" s="6"/>
      <c r="P37" s="6" t="e">
        <f>#REF!</f>
        <v>#REF!</v>
      </c>
    </row>
    <row r="38" spans="1:19" x14ac:dyDescent="0.25">
      <c r="B38" s="6" t="s">
        <v>1369</v>
      </c>
      <c r="E38" s="6"/>
      <c r="G38" s="6"/>
      <c r="H38" s="6"/>
      <c r="I38" s="6"/>
      <c r="J38" s="6"/>
      <c r="L38" s="6"/>
      <c r="P38" s="6" t="e">
        <f>#REF!</f>
        <v>#REF!</v>
      </c>
    </row>
    <row r="39" spans="1:19" x14ac:dyDescent="0.25">
      <c r="B39" s="6" t="s">
        <v>1370</v>
      </c>
      <c r="E39" s="6"/>
      <c r="G39" s="6"/>
      <c r="H39" s="6"/>
      <c r="I39" s="6"/>
      <c r="J39" s="6"/>
      <c r="L39" s="6"/>
      <c r="P39" s="6" t="e">
        <f>#REF!</f>
        <v>#REF!</v>
      </c>
    </row>
    <row r="40" spans="1:19" x14ac:dyDescent="0.25">
      <c r="B40" s="6" t="s">
        <v>1371</v>
      </c>
      <c r="E40" s="6"/>
      <c r="G40" s="6"/>
      <c r="H40" s="6"/>
      <c r="I40" s="6"/>
      <c r="J40" s="6"/>
      <c r="L40" s="6"/>
      <c r="P40" s="6" t="e">
        <f>#REF!</f>
        <v>#REF!</v>
      </c>
    </row>
    <row r="41" spans="1:19" x14ac:dyDescent="0.25">
      <c r="B41" s="6" t="s">
        <v>1372</v>
      </c>
      <c r="E41" s="6"/>
      <c r="G41" s="6"/>
      <c r="H41" s="6"/>
      <c r="I41" s="6"/>
      <c r="J41" s="6"/>
      <c r="L41" s="6"/>
      <c r="P41" s="6" t="e">
        <f>#REF!</f>
        <v>#REF!</v>
      </c>
    </row>
    <row r="42" spans="1:19" x14ac:dyDescent="0.25">
      <c r="B42" s="6" t="s">
        <v>1373</v>
      </c>
      <c r="E42" s="6"/>
      <c r="G42" s="6"/>
      <c r="H42" s="6"/>
      <c r="I42" s="6"/>
      <c r="J42" s="6"/>
      <c r="L42" s="6"/>
      <c r="P42" s="6" t="e">
        <f>#REF!</f>
        <v>#REF!</v>
      </c>
    </row>
    <row r="43" spans="1:19" x14ac:dyDescent="0.25">
      <c r="B43" s="6" t="s">
        <v>1374</v>
      </c>
      <c r="E43" s="6"/>
      <c r="G43" s="6"/>
      <c r="H43" s="6"/>
      <c r="I43" s="6"/>
      <c r="J43" s="6"/>
      <c r="L43" s="6"/>
      <c r="P43" s="6" t="e">
        <f>#REF!</f>
        <v>#REF!</v>
      </c>
    </row>
    <row r="44" spans="1:19" x14ac:dyDescent="0.25">
      <c r="E44" s="6"/>
      <c r="G44" s="6"/>
      <c r="H44" s="6"/>
      <c r="I44" s="6"/>
      <c r="J44" s="6"/>
      <c r="L44" s="6"/>
    </row>
    <row r="45" spans="1:19" x14ac:dyDescent="0.25">
      <c r="A45" s="147"/>
      <c r="B45" s="153" t="s">
        <v>644</v>
      </c>
      <c r="C45" s="148"/>
      <c r="D45" s="147"/>
      <c r="E45" s="147"/>
      <c r="F45" s="147"/>
      <c r="G45" s="147"/>
      <c r="H45" s="147"/>
      <c r="I45" s="147"/>
      <c r="J45" s="147"/>
      <c r="K45" s="149"/>
      <c r="L45" s="147"/>
      <c r="M45" s="147"/>
      <c r="N45" s="147"/>
      <c r="O45" s="150"/>
      <c r="P45" s="148" t="e">
        <f>#REF!</f>
        <v>#REF!</v>
      </c>
    </row>
    <row r="46" spans="1:19" x14ac:dyDescent="0.25">
      <c r="A46" s="6" t="s">
        <v>462</v>
      </c>
      <c r="B46" s="6" t="s">
        <v>1375</v>
      </c>
      <c r="C46" s="40" t="s">
        <v>463</v>
      </c>
      <c r="D46" s="6" t="s">
        <v>631</v>
      </c>
      <c r="E46" s="6"/>
      <c r="F46" s="6" t="s">
        <v>632</v>
      </c>
      <c r="G46" s="6"/>
      <c r="H46" s="6"/>
      <c r="I46" s="6"/>
      <c r="J46" s="6">
        <v>0.41</v>
      </c>
      <c r="K46" s="68">
        <v>0.21</v>
      </c>
      <c r="L46" s="6"/>
      <c r="O46" s="69">
        <v>44942</v>
      </c>
      <c r="P46" s="40" t="e">
        <f>#REF!</f>
        <v>#REF!</v>
      </c>
      <c r="R46" s="154" t="s">
        <v>728</v>
      </c>
      <c r="S46" s="6">
        <v>1</v>
      </c>
    </row>
    <row r="47" spans="1:19" x14ac:dyDescent="0.25">
      <c r="A47" s="6" t="s">
        <v>723</v>
      </c>
      <c r="B47" s="6" t="s">
        <v>1376</v>
      </c>
      <c r="D47" s="6" t="s">
        <v>724</v>
      </c>
      <c r="E47" s="6"/>
      <c r="F47" s="6" t="s">
        <v>725</v>
      </c>
      <c r="G47" s="6"/>
      <c r="H47" s="6"/>
      <c r="I47" s="6"/>
      <c r="J47" s="6">
        <v>0.49</v>
      </c>
      <c r="K47" s="68">
        <v>0.2</v>
      </c>
      <c r="L47" s="6"/>
      <c r="O47" s="69">
        <v>44977</v>
      </c>
      <c r="P47" s="40" t="e">
        <f>#REF!</f>
        <v>#REF!</v>
      </c>
      <c r="R47" s="154" t="s">
        <v>728</v>
      </c>
      <c r="S47" s="6">
        <v>1</v>
      </c>
    </row>
    <row r="48" spans="1:19" x14ac:dyDescent="0.25">
      <c r="D48" s="6"/>
      <c r="E48" s="6"/>
      <c r="G48" s="6"/>
      <c r="H48" s="6"/>
      <c r="I48" s="6"/>
      <c r="J48" s="6"/>
      <c r="L48" s="6"/>
      <c r="P48" s="40" t="e">
        <f>#REF!</f>
        <v>#REF!</v>
      </c>
    </row>
    <row r="49" spans="4:16" x14ac:dyDescent="0.25">
      <c r="D49" s="6"/>
      <c r="E49" s="6"/>
      <c r="G49" s="6"/>
      <c r="H49" s="6"/>
      <c r="I49" s="6"/>
      <c r="J49" s="6"/>
      <c r="L49" s="6"/>
      <c r="P49" s="40" t="e">
        <f>#REF!</f>
        <v>#REF!</v>
      </c>
    </row>
    <row r="50" spans="4:16" x14ac:dyDescent="0.25">
      <c r="D50" s="6"/>
      <c r="E50" s="6"/>
      <c r="G50" s="6"/>
      <c r="H50" s="6"/>
      <c r="I50" s="6"/>
      <c r="J50" s="6"/>
      <c r="L50" s="6"/>
      <c r="P50" s="40" t="e">
        <f>#REF!</f>
        <v>#REF!</v>
      </c>
    </row>
    <row r="51" spans="4:16" x14ac:dyDescent="0.25">
      <c r="D51" s="6"/>
      <c r="E51" s="6"/>
      <c r="G51" s="6"/>
      <c r="H51" s="6"/>
      <c r="I51" s="6"/>
      <c r="J51" s="6"/>
      <c r="L51" s="6"/>
      <c r="P51" s="40" t="e">
        <f>#REF!</f>
        <v>#REF!</v>
      </c>
    </row>
    <row r="52" spans="4:16" x14ac:dyDescent="0.25">
      <c r="D52" s="6"/>
      <c r="E52" s="6"/>
      <c r="G52" s="6"/>
      <c r="H52" s="6"/>
      <c r="I52" s="6"/>
      <c r="J52" s="6"/>
      <c r="L52" s="6"/>
      <c r="P52" s="40" t="e">
        <f>#REF!</f>
        <v>#REF!</v>
      </c>
    </row>
    <row r="53" spans="4:16" x14ac:dyDescent="0.25">
      <c r="D53" s="6"/>
      <c r="E53" s="6"/>
      <c r="G53" s="6"/>
      <c r="H53" s="6"/>
      <c r="I53" s="6"/>
      <c r="J53" s="6"/>
      <c r="L53" s="6"/>
      <c r="P53" s="40" t="e">
        <f>#REF!</f>
        <v>#REF!</v>
      </c>
    </row>
    <row r="54" spans="4:16" x14ac:dyDescent="0.25">
      <c r="D54" s="6"/>
      <c r="E54" s="6"/>
      <c r="G54" s="6"/>
      <c r="H54" s="6"/>
      <c r="I54" s="6"/>
      <c r="J54" s="6"/>
      <c r="L54" s="6"/>
      <c r="P54" s="40" t="e">
        <f>#REF!</f>
        <v>#REF!</v>
      </c>
    </row>
    <row r="55" spans="4:16" x14ac:dyDescent="0.25">
      <c r="D55" s="6"/>
      <c r="E55" s="6"/>
      <c r="G55" s="6"/>
      <c r="H55" s="6"/>
      <c r="I55" s="6"/>
      <c r="J55" s="6"/>
      <c r="L55" s="6"/>
      <c r="P55" s="40" t="e">
        <f>#REF!</f>
        <v>#REF!</v>
      </c>
    </row>
    <row r="56" spans="4:16" x14ac:dyDescent="0.25">
      <c r="D56" s="6"/>
      <c r="E56" s="6"/>
      <c r="G56" s="6"/>
      <c r="H56" s="6"/>
      <c r="I56" s="6"/>
      <c r="J56" s="6"/>
      <c r="L56" s="6"/>
      <c r="P56" s="40" t="e">
        <f>#REF!</f>
        <v>#REF!</v>
      </c>
    </row>
    <row r="57" spans="4:16" x14ac:dyDescent="0.25">
      <c r="D57" s="6"/>
      <c r="E57" s="6"/>
      <c r="G57" s="6"/>
      <c r="H57" s="6"/>
      <c r="I57" s="6"/>
      <c r="J57" s="6"/>
      <c r="L57" s="6"/>
      <c r="P57" s="40"/>
    </row>
    <row r="58" spans="4:16" x14ac:dyDescent="0.25">
      <c r="D58" s="6"/>
      <c r="E58" s="6"/>
      <c r="G58" s="6"/>
      <c r="H58" s="6"/>
      <c r="I58" s="6"/>
      <c r="J58" s="6"/>
      <c r="L58" s="6"/>
      <c r="P58" s="40"/>
    </row>
    <row r="59" spans="4:16" x14ac:dyDescent="0.25">
      <c r="D59" s="6"/>
      <c r="E59" s="6"/>
      <c r="G59" s="6"/>
      <c r="H59" s="6"/>
      <c r="I59" s="6"/>
      <c r="J59" s="6"/>
      <c r="L59" s="6"/>
      <c r="P59" s="40"/>
    </row>
    <row r="60" spans="4:16" x14ac:dyDescent="0.25">
      <c r="D60" s="6"/>
      <c r="E60" s="6"/>
      <c r="G60" s="6"/>
      <c r="H60" s="6"/>
      <c r="I60" s="6"/>
      <c r="J60" s="6"/>
      <c r="L60" s="6"/>
      <c r="P60" s="40"/>
    </row>
    <row r="61" spans="4:16" x14ac:dyDescent="0.25">
      <c r="D61" s="6"/>
      <c r="E61" s="6"/>
      <c r="G61" s="6"/>
      <c r="H61" s="6"/>
      <c r="I61" s="6"/>
      <c r="J61" s="6"/>
      <c r="L61" s="6"/>
      <c r="P61" s="40"/>
    </row>
    <row r="62" spans="4:16" x14ac:dyDescent="0.25">
      <c r="D62" s="6"/>
      <c r="E62" s="6"/>
      <c r="G62" s="6"/>
      <c r="H62" s="6"/>
      <c r="I62" s="6"/>
      <c r="J62" s="6"/>
      <c r="L62" s="6"/>
      <c r="P62" s="40"/>
    </row>
    <row r="63" spans="4:16" x14ac:dyDescent="0.25">
      <c r="D63" s="6"/>
      <c r="E63" s="6"/>
      <c r="G63" s="6"/>
      <c r="H63" s="6"/>
      <c r="I63" s="6"/>
      <c r="J63" s="6"/>
      <c r="L63" s="6"/>
      <c r="P63" s="40"/>
    </row>
    <row r="64" spans="4:16" x14ac:dyDescent="0.25">
      <c r="D64" s="6"/>
      <c r="E64" s="6"/>
      <c r="G64" s="6"/>
      <c r="H64" s="6"/>
      <c r="I64" s="6"/>
      <c r="J64" s="6"/>
      <c r="L64" s="6"/>
      <c r="P64" s="40"/>
    </row>
    <row r="65" spans="4:18" x14ac:dyDescent="0.25">
      <c r="D65" s="6"/>
      <c r="E65" s="6"/>
      <c r="G65" s="6"/>
      <c r="H65" s="6"/>
      <c r="I65" s="6"/>
      <c r="J65" s="6"/>
      <c r="L65" s="6"/>
      <c r="P65" s="40"/>
    </row>
    <row r="66" spans="4:18" x14ac:dyDescent="0.25">
      <c r="D66" s="6"/>
      <c r="E66" s="6"/>
      <c r="G66" s="6"/>
      <c r="H66" s="6"/>
      <c r="I66" s="6"/>
      <c r="J66" s="6"/>
      <c r="L66" s="6"/>
      <c r="P66" s="40"/>
    </row>
    <row r="67" spans="4:18" x14ac:dyDescent="0.25">
      <c r="D67" s="6"/>
      <c r="E67" s="6"/>
      <c r="G67" s="6"/>
      <c r="H67" s="6"/>
      <c r="I67" s="6"/>
      <c r="J67" s="6"/>
      <c r="L67" s="6"/>
      <c r="P67" s="40"/>
    </row>
    <row r="68" spans="4:18" x14ac:dyDescent="0.25">
      <c r="D68" s="6"/>
      <c r="E68" s="6"/>
      <c r="G68" s="6"/>
      <c r="H68" s="6"/>
      <c r="I68" s="6"/>
      <c r="J68" s="6"/>
      <c r="L68" s="6"/>
      <c r="P68" s="40"/>
    </row>
    <row r="69" spans="4:18" x14ac:dyDescent="0.25">
      <c r="D69" s="6"/>
      <c r="E69" s="6"/>
      <c r="G69" s="6"/>
      <c r="H69" s="6"/>
      <c r="I69" s="6"/>
      <c r="J69" s="6"/>
      <c r="L69" s="6"/>
      <c r="P69" s="40"/>
    </row>
    <row r="70" spans="4:18" x14ac:dyDescent="0.25">
      <c r="D70" s="6"/>
      <c r="E70" s="6"/>
      <c r="G70" s="6"/>
      <c r="H70" s="6"/>
      <c r="I70" s="6"/>
      <c r="J70" s="6"/>
      <c r="L70" s="6"/>
      <c r="P70" s="40"/>
    </row>
    <row r="71" spans="4:18" x14ac:dyDescent="0.25">
      <c r="D71" s="6"/>
      <c r="E71" s="6"/>
      <c r="G71" s="6"/>
      <c r="H71" s="6"/>
      <c r="I71" s="6"/>
      <c r="J71" s="6"/>
      <c r="L71" s="6"/>
      <c r="P71" s="40"/>
    </row>
    <row r="72" spans="4:18" x14ac:dyDescent="0.25">
      <c r="D72" s="6"/>
      <c r="E72" s="6"/>
      <c r="G72" s="6"/>
      <c r="H72" s="6"/>
      <c r="I72" s="6"/>
      <c r="J72" s="6"/>
      <c r="L72" s="6"/>
      <c r="P72" s="40"/>
    </row>
    <row r="73" spans="4:18" x14ac:dyDescent="0.25">
      <c r="D73" s="6"/>
      <c r="E73" s="6"/>
      <c r="G73" s="6"/>
      <c r="H73" s="6"/>
      <c r="I73" s="6"/>
      <c r="J73" s="6"/>
      <c r="L73" s="6"/>
      <c r="P73" s="40"/>
    </row>
    <row r="74" spans="4:18" x14ac:dyDescent="0.25">
      <c r="D74" s="6"/>
      <c r="E74" s="6"/>
      <c r="G74" s="6"/>
      <c r="H74" s="6"/>
      <c r="I74" s="6"/>
      <c r="J74" s="6"/>
      <c r="L74" s="6"/>
    </row>
    <row r="75" spans="4:18" x14ac:dyDescent="0.25">
      <c r="D75" s="6"/>
      <c r="E75" s="6"/>
      <c r="G75" s="6"/>
      <c r="H75" s="6"/>
      <c r="I75" s="6"/>
      <c r="J75" s="6"/>
      <c r="L75" s="6"/>
      <c r="Q75" s="154"/>
      <c r="R75" s="6"/>
    </row>
    <row r="76" spans="4:18" x14ac:dyDescent="0.25">
      <c r="D76" s="6"/>
      <c r="E76" s="6"/>
      <c r="G76" s="6"/>
      <c r="H76" s="6"/>
      <c r="I76" s="6"/>
      <c r="J76" s="6"/>
      <c r="L76" s="6"/>
      <c r="Q76" s="154"/>
      <c r="R76" s="6"/>
    </row>
    <row r="77" spans="4:18" x14ac:dyDescent="0.25">
      <c r="D77" s="6"/>
      <c r="E77" s="6"/>
      <c r="G77" s="6"/>
      <c r="H77" s="6"/>
      <c r="I77" s="6"/>
      <c r="J77" s="6"/>
      <c r="L77" s="6"/>
      <c r="Q77" s="154"/>
      <c r="R77" s="6"/>
    </row>
    <row r="78" spans="4:18" x14ac:dyDescent="0.25">
      <c r="D78" s="6"/>
      <c r="E78" s="6"/>
      <c r="G78" s="6"/>
      <c r="H78" s="6"/>
      <c r="I78" s="6"/>
      <c r="J78" s="6"/>
      <c r="L78" s="6"/>
    </row>
    <row r="79" spans="4:18" x14ac:dyDescent="0.25">
      <c r="D79" s="6"/>
      <c r="E79" s="6"/>
      <c r="G79" s="6"/>
      <c r="H79" s="6"/>
      <c r="I79" s="6"/>
      <c r="J79" s="6"/>
      <c r="L79" s="6"/>
    </row>
    <row r="80" spans="4:18" x14ac:dyDescent="0.25">
      <c r="D80" s="6"/>
      <c r="E80" s="6"/>
      <c r="G80" s="6"/>
      <c r="H80" s="6"/>
      <c r="I80" s="6"/>
      <c r="J80" s="6"/>
      <c r="L80" s="6"/>
    </row>
    <row r="81" spans="4:12" x14ac:dyDescent="0.25">
      <c r="D81" s="6"/>
      <c r="E81" s="6"/>
      <c r="G81" s="6"/>
      <c r="H81" s="6"/>
      <c r="I81" s="6"/>
      <c r="J81" s="6"/>
      <c r="L81" s="6"/>
    </row>
    <row r="82" spans="4:12" x14ac:dyDescent="0.25">
      <c r="D82" s="6"/>
      <c r="E82" s="6"/>
      <c r="G82" s="6"/>
      <c r="H82" s="6"/>
      <c r="I82" s="6"/>
      <c r="J82" s="6"/>
      <c r="L82" s="6"/>
    </row>
    <row r="83" spans="4:12" x14ac:dyDescent="0.25">
      <c r="D83" s="6"/>
      <c r="E83" s="6"/>
      <c r="G83" s="6"/>
      <c r="H83" s="6"/>
      <c r="I83" s="6"/>
      <c r="J83" s="6"/>
      <c r="L83" s="6"/>
    </row>
    <row r="84" spans="4:12" x14ac:dyDescent="0.25">
      <c r="D84" s="6"/>
      <c r="E84" s="6"/>
      <c r="G84" s="6"/>
      <c r="H84" s="6"/>
      <c r="I84" s="6"/>
      <c r="J84" s="6"/>
      <c r="L84" s="6"/>
    </row>
    <row r="85" spans="4:12" x14ac:dyDescent="0.25">
      <c r="D85" s="6"/>
      <c r="E85" s="6"/>
      <c r="G85" s="6"/>
      <c r="H85" s="6"/>
      <c r="I85" s="6"/>
      <c r="J85" s="6"/>
      <c r="L85" s="6"/>
    </row>
    <row r="86" spans="4:12" x14ac:dyDescent="0.25">
      <c r="D86" s="6"/>
      <c r="E86" s="6"/>
      <c r="G86" s="6"/>
      <c r="H86" s="6"/>
      <c r="I86" s="6"/>
      <c r="J86" s="6"/>
      <c r="L86" s="6"/>
    </row>
    <row r="87" spans="4:12" x14ac:dyDescent="0.25">
      <c r="D87" s="6"/>
      <c r="E87" s="6"/>
      <c r="G87" s="6"/>
      <c r="H87" s="6"/>
      <c r="I87" s="6"/>
      <c r="J87" s="6"/>
      <c r="L87" s="6"/>
    </row>
    <row r="88" spans="4:12" x14ac:dyDescent="0.25">
      <c r="D88" s="6"/>
      <c r="E88" s="6"/>
      <c r="G88" s="6"/>
      <c r="H88" s="6"/>
      <c r="I88" s="6"/>
      <c r="J88" s="6"/>
      <c r="L88" s="6"/>
    </row>
    <row r="89" spans="4:12" x14ac:dyDescent="0.25">
      <c r="D89" s="6"/>
      <c r="E89" s="6"/>
      <c r="G89" s="6"/>
      <c r="H89" s="6"/>
      <c r="I89" s="6"/>
      <c r="J89" s="6"/>
      <c r="L89" s="6"/>
    </row>
    <row r="90" spans="4:12" x14ac:dyDescent="0.25">
      <c r="D90" s="6"/>
      <c r="E90" s="6"/>
      <c r="G90" s="6"/>
      <c r="H90" s="6"/>
      <c r="I90" s="6"/>
      <c r="J90" s="6"/>
      <c r="L90" s="6"/>
    </row>
    <row r="91" spans="4:12" x14ac:dyDescent="0.25">
      <c r="D91" s="6"/>
      <c r="E91" s="6"/>
      <c r="G91" s="6"/>
      <c r="H91" s="6"/>
      <c r="I91" s="6"/>
      <c r="J91" s="6"/>
      <c r="L91" s="6"/>
    </row>
    <row r="92" spans="4:12" x14ac:dyDescent="0.25">
      <c r="D92" s="6"/>
      <c r="E92" s="6"/>
      <c r="G92" s="6"/>
      <c r="H92" s="6"/>
      <c r="I92" s="6"/>
      <c r="J92" s="6"/>
      <c r="L92" s="6"/>
    </row>
    <row r="93" spans="4:12" x14ac:dyDescent="0.25">
      <c r="D93" s="6"/>
      <c r="E93" s="6"/>
      <c r="G93" s="6"/>
      <c r="H93" s="6"/>
      <c r="I93" s="6"/>
      <c r="J93" s="6"/>
      <c r="L93" s="6"/>
    </row>
    <row r="94" spans="4:12" x14ac:dyDescent="0.25">
      <c r="D94" s="6"/>
      <c r="E94" s="6"/>
      <c r="G94" s="6"/>
      <c r="H94" s="6"/>
      <c r="I94" s="6"/>
      <c r="J94" s="6"/>
      <c r="L94" s="6"/>
    </row>
    <row r="95" spans="4:12" x14ac:dyDescent="0.25">
      <c r="D95" s="6"/>
      <c r="E95" s="6"/>
      <c r="G95" s="6"/>
      <c r="H95" s="6"/>
      <c r="I95" s="6"/>
      <c r="J95" s="6"/>
      <c r="L95" s="6"/>
    </row>
    <row r="96" spans="4:12" x14ac:dyDescent="0.25">
      <c r="D96" s="6"/>
      <c r="E96" s="6"/>
      <c r="G96" s="6"/>
      <c r="H96" s="6"/>
      <c r="I96" s="6"/>
      <c r="J96" s="6"/>
      <c r="L96" s="6"/>
    </row>
    <row r="97" spans="3:12" x14ac:dyDescent="0.25">
      <c r="D97" s="6"/>
      <c r="E97" s="6"/>
      <c r="G97" s="6"/>
      <c r="H97" s="6"/>
      <c r="I97" s="6"/>
      <c r="J97" s="6"/>
      <c r="L97" s="6"/>
    </row>
    <row r="98" spans="3:12" x14ac:dyDescent="0.25">
      <c r="D98" s="6"/>
      <c r="E98" s="6"/>
      <c r="G98" s="6"/>
      <c r="H98" s="6"/>
      <c r="I98" s="6"/>
      <c r="J98" s="6"/>
      <c r="L98" s="6"/>
    </row>
    <row r="99" spans="3:12" x14ac:dyDescent="0.25">
      <c r="D99" s="6"/>
      <c r="E99" s="6"/>
      <c r="G99" s="6"/>
      <c r="H99" s="6"/>
      <c r="I99" s="6"/>
      <c r="J99" s="6"/>
      <c r="L99" s="6"/>
    </row>
    <row r="100" spans="3:12" x14ac:dyDescent="0.25">
      <c r="D100" s="6"/>
      <c r="E100" s="6"/>
      <c r="G100" s="6"/>
      <c r="H100" s="6"/>
      <c r="I100" s="6"/>
      <c r="J100" s="6"/>
      <c r="L100" s="6"/>
    </row>
    <row r="101" spans="3:12" x14ac:dyDescent="0.25">
      <c r="D101" s="6"/>
      <c r="E101" s="6"/>
      <c r="G101" s="6"/>
      <c r="H101" s="6"/>
      <c r="I101" s="6"/>
      <c r="J101" s="6"/>
      <c r="L101" s="6"/>
    </row>
    <row r="102" spans="3:12" x14ac:dyDescent="0.25">
      <c r="D102" s="6"/>
      <c r="E102" s="6"/>
      <c r="G102" s="6"/>
      <c r="H102" s="6"/>
      <c r="I102" s="6"/>
      <c r="J102" s="6"/>
      <c r="L102" s="6"/>
    </row>
    <row r="103" spans="3:12" x14ac:dyDescent="0.25">
      <c r="D103" s="6"/>
      <c r="E103" s="6"/>
      <c r="G103" s="6"/>
      <c r="H103" s="6"/>
      <c r="I103" s="6"/>
      <c r="J103" s="6"/>
      <c r="L103" s="6"/>
    </row>
    <row r="104" spans="3:12" x14ac:dyDescent="0.25">
      <c r="D104" s="6"/>
      <c r="E104" s="6"/>
      <c r="G104" s="6"/>
      <c r="H104" s="6"/>
      <c r="I104" s="6"/>
      <c r="J104" s="6"/>
      <c r="L104" s="6"/>
    </row>
    <row r="105" spans="3:12" x14ac:dyDescent="0.25">
      <c r="C105" s="6"/>
      <c r="D105" s="6"/>
      <c r="E105" s="6"/>
      <c r="G105" s="6"/>
      <c r="H105" s="6"/>
      <c r="I105" s="6"/>
      <c r="J105" s="6"/>
      <c r="L105" s="6"/>
    </row>
    <row r="106" spans="3:12" x14ac:dyDescent="0.25">
      <c r="C106" s="6"/>
      <c r="D106" s="6"/>
      <c r="E106" s="6"/>
      <c r="G106" s="6"/>
      <c r="H106" s="6"/>
      <c r="I106" s="6"/>
      <c r="J106" s="6"/>
      <c r="L106" s="6"/>
    </row>
    <row r="107" spans="3:12" x14ac:dyDescent="0.25">
      <c r="C107" s="6"/>
      <c r="D107" s="6"/>
      <c r="E107" s="6"/>
      <c r="G107" s="6"/>
      <c r="H107" s="6"/>
      <c r="I107" s="6"/>
      <c r="J107" s="6"/>
      <c r="L107" s="6"/>
    </row>
    <row r="108" spans="3:12" x14ac:dyDescent="0.25">
      <c r="C108" s="6"/>
      <c r="D108" s="6"/>
      <c r="E108" s="6"/>
      <c r="G108" s="6"/>
      <c r="H108" s="6"/>
      <c r="I108" s="6"/>
      <c r="J108" s="6"/>
      <c r="L108" s="6"/>
    </row>
    <row r="109" spans="3:12" x14ac:dyDescent="0.25">
      <c r="C109" s="6"/>
      <c r="D109" s="6"/>
      <c r="E109" s="6"/>
      <c r="G109" s="6"/>
      <c r="H109" s="6"/>
      <c r="I109" s="6"/>
      <c r="J109" s="6"/>
      <c r="L109" s="6"/>
    </row>
    <row r="110" spans="3:12" x14ac:dyDescent="0.25">
      <c r="C110" s="6"/>
      <c r="D110" s="6"/>
      <c r="E110" s="6"/>
      <c r="G110" s="6"/>
      <c r="H110" s="6"/>
      <c r="I110" s="6"/>
      <c r="J110" s="6"/>
      <c r="L110" s="6"/>
    </row>
    <row r="111" spans="3:12" x14ac:dyDescent="0.25">
      <c r="C111" s="6"/>
      <c r="D111" s="6"/>
      <c r="E111" s="6"/>
      <c r="G111" s="6"/>
      <c r="H111" s="6"/>
      <c r="I111" s="6"/>
      <c r="J111" s="6"/>
      <c r="L111" s="6"/>
    </row>
    <row r="112" spans="3:12" x14ac:dyDescent="0.25">
      <c r="C112" s="6"/>
      <c r="D112" s="6"/>
      <c r="E112" s="6"/>
      <c r="G112" s="6"/>
      <c r="H112" s="6"/>
      <c r="I112" s="6"/>
      <c r="J112" s="6"/>
      <c r="L112" s="6"/>
    </row>
    <row r="113" spans="3:12" x14ac:dyDescent="0.25">
      <c r="C113" s="6"/>
      <c r="D113" s="6"/>
      <c r="E113" s="6"/>
      <c r="G113" s="6"/>
      <c r="H113" s="6"/>
      <c r="I113" s="6"/>
      <c r="J113" s="6"/>
      <c r="L113" s="6"/>
    </row>
    <row r="114" spans="3:12" x14ac:dyDescent="0.25">
      <c r="C114" s="6"/>
      <c r="D114" s="6"/>
      <c r="E114" s="6"/>
      <c r="G114" s="6"/>
      <c r="H114" s="6"/>
      <c r="I114" s="6"/>
      <c r="J114" s="6"/>
      <c r="L114" s="6"/>
    </row>
    <row r="115" spans="3:12" x14ac:dyDescent="0.25">
      <c r="C115" s="6"/>
      <c r="D115" s="6"/>
      <c r="E115" s="6"/>
      <c r="G115" s="6"/>
      <c r="H115" s="6"/>
      <c r="I115" s="6"/>
      <c r="J115" s="6"/>
      <c r="L115" s="6"/>
    </row>
    <row r="116" spans="3:12" x14ac:dyDescent="0.25">
      <c r="C116" s="6"/>
      <c r="D116" s="6"/>
      <c r="E116" s="6"/>
      <c r="G116" s="6"/>
      <c r="H116" s="6"/>
      <c r="I116" s="6"/>
      <c r="J116" s="6"/>
      <c r="L116" s="6"/>
    </row>
    <row r="117" spans="3:12" x14ac:dyDescent="0.25">
      <c r="C117" s="6"/>
      <c r="D117" s="6"/>
      <c r="E117" s="6"/>
      <c r="G117" s="6"/>
      <c r="H117" s="6"/>
      <c r="I117" s="6"/>
      <c r="J117" s="6"/>
      <c r="L117" s="6"/>
    </row>
    <row r="118" spans="3:12" x14ac:dyDescent="0.25">
      <c r="C118" s="6"/>
      <c r="D118" s="6"/>
      <c r="E118" s="6"/>
      <c r="G118" s="6"/>
      <c r="H118" s="6"/>
      <c r="I118" s="6"/>
      <c r="J118" s="6"/>
      <c r="L118" s="6"/>
    </row>
    <row r="119" spans="3:12" x14ac:dyDescent="0.25">
      <c r="C119" s="6"/>
      <c r="D119" s="6"/>
      <c r="E119" s="6"/>
      <c r="G119" s="6"/>
      <c r="H119" s="6"/>
      <c r="I119" s="6"/>
      <c r="J119" s="6"/>
      <c r="L119" s="6"/>
    </row>
    <row r="120" spans="3:12" x14ac:dyDescent="0.25">
      <c r="C120" s="6"/>
      <c r="D120" s="6"/>
      <c r="E120" s="6"/>
      <c r="G120" s="6"/>
      <c r="H120" s="6"/>
      <c r="I120" s="6"/>
      <c r="J120" s="6"/>
      <c r="L120" s="6"/>
    </row>
    <row r="121" spans="3:12" x14ac:dyDescent="0.25">
      <c r="C121" s="6"/>
      <c r="D121" s="6"/>
      <c r="E121" s="6"/>
      <c r="G121" s="6"/>
      <c r="H121" s="6"/>
      <c r="I121" s="6"/>
      <c r="J121" s="6"/>
      <c r="L121" s="6"/>
    </row>
    <row r="122" spans="3:12" x14ac:dyDescent="0.25">
      <c r="C122" s="6"/>
      <c r="D122" s="6"/>
      <c r="E122" s="6"/>
      <c r="G122" s="6"/>
      <c r="H122" s="6"/>
      <c r="I122" s="6"/>
      <c r="J122" s="6"/>
      <c r="L122" s="6"/>
    </row>
    <row r="123" spans="3:12" x14ac:dyDescent="0.25">
      <c r="C123" s="6"/>
      <c r="D123" s="6"/>
      <c r="E123" s="6"/>
      <c r="G123" s="6"/>
      <c r="H123" s="6"/>
      <c r="I123" s="6"/>
      <c r="J123" s="6"/>
      <c r="L123" s="6"/>
    </row>
    <row r="124" spans="3:12" x14ac:dyDescent="0.25">
      <c r="C124" s="6"/>
      <c r="D124" s="6"/>
      <c r="E124" s="6"/>
      <c r="G124" s="6"/>
      <c r="H124" s="6"/>
      <c r="I124" s="6"/>
      <c r="J124" s="6"/>
      <c r="L124" s="6"/>
    </row>
    <row r="125" spans="3:12" x14ac:dyDescent="0.25">
      <c r="C125" s="6"/>
      <c r="D125" s="6"/>
      <c r="E125" s="6"/>
      <c r="G125" s="6"/>
      <c r="H125" s="6"/>
      <c r="I125" s="6"/>
      <c r="J125" s="6"/>
      <c r="L125" s="6"/>
    </row>
    <row r="126" spans="3:12" x14ac:dyDescent="0.25">
      <c r="C126" s="6"/>
      <c r="D126" s="6"/>
      <c r="E126" s="6"/>
      <c r="G126" s="6"/>
      <c r="H126" s="6"/>
      <c r="I126" s="6"/>
      <c r="J126" s="6"/>
      <c r="L126" s="6"/>
    </row>
    <row r="127" spans="3:12" x14ac:dyDescent="0.25">
      <c r="C127" s="6"/>
      <c r="D127" s="6"/>
      <c r="E127" s="6"/>
      <c r="G127" s="6"/>
      <c r="H127" s="6"/>
      <c r="I127" s="6"/>
      <c r="J127" s="6"/>
      <c r="L127" s="6"/>
    </row>
    <row r="128" spans="3:12" x14ac:dyDescent="0.25">
      <c r="C128" s="6"/>
      <c r="D128" s="6"/>
      <c r="E128" s="6"/>
      <c r="G128" s="6"/>
      <c r="H128" s="6"/>
      <c r="I128" s="6"/>
      <c r="J128" s="6"/>
      <c r="L128" s="6"/>
    </row>
    <row r="129" spans="3:12" x14ac:dyDescent="0.25">
      <c r="C129" s="6"/>
      <c r="D129" s="6"/>
      <c r="E129" s="6"/>
      <c r="G129" s="6"/>
      <c r="H129" s="6"/>
      <c r="I129" s="6"/>
      <c r="J129" s="6"/>
      <c r="L129" s="6"/>
    </row>
    <row r="130" spans="3:12" x14ac:dyDescent="0.25">
      <c r="C130" s="6"/>
      <c r="D130" s="6"/>
      <c r="E130" s="6"/>
      <c r="G130" s="6"/>
      <c r="H130" s="6"/>
      <c r="I130" s="6"/>
      <c r="J130" s="6"/>
      <c r="L130" s="6"/>
    </row>
    <row r="131" spans="3:12" x14ac:dyDescent="0.25">
      <c r="C131" s="6"/>
      <c r="D131" s="6"/>
      <c r="E131" s="6"/>
      <c r="G131" s="6"/>
      <c r="H131" s="6"/>
      <c r="I131" s="6"/>
      <c r="J131" s="6"/>
      <c r="L131" s="6"/>
    </row>
    <row r="132" spans="3:12" x14ac:dyDescent="0.25">
      <c r="C132" s="6"/>
      <c r="D132" s="6"/>
      <c r="E132" s="6"/>
      <c r="G132" s="6"/>
      <c r="H132" s="6"/>
      <c r="I132" s="6"/>
      <c r="J132" s="6"/>
      <c r="L132" s="6"/>
    </row>
    <row r="133" spans="3:12" x14ac:dyDescent="0.25">
      <c r="C133" s="6"/>
      <c r="D133" s="6"/>
      <c r="E133" s="6"/>
      <c r="G133" s="6"/>
      <c r="H133" s="6"/>
      <c r="I133" s="6"/>
      <c r="J133" s="6"/>
      <c r="L133" s="6"/>
    </row>
    <row r="134" spans="3:12" x14ac:dyDescent="0.25">
      <c r="C134" s="6"/>
      <c r="D134" s="6"/>
      <c r="E134" s="6"/>
      <c r="G134" s="6"/>
      <c r="H134" s="6"/>
      <c r="I134" s="6"/>
      <c r="J134" s="6"/>
      <c r="L134" s="6"/>
    </row>
    <row r="135" spans="3:12" x14ac:dyDescent="0.25">
      <c r="C135" s="6"/>
      <c r="D135" s="6"/>
      <c r="E135" s="6"/>
      <c r="G135" s="6"/>
      <c r="H135" s="6"/>
      <c r="I135" s="6"/>
      <c r="J135" s="6"/>
      <c r="L135" s="6"/>
    </row>
    <row r="136" spans="3:12" x14ac:dyDescent="0.25">
      <c r="C136" s="6"/>
      <c r="D136" s="6"/>
      <c r="E136" s="6"/>
      <c r="G136" s="6"/>
      <c r="H136" s="6"/>
      <c r="I136" s="6"/>
      <c r="J136" s="6"/>
      <c r="L136" s="6"/>
    </row>
    <row r="137" spans="3:12" x14ac:dyDescent="0.25">
      <c r="C137" s="6"/>
      <c r="D137" s="6"/>
      <c r="E137" s="6"/>
      <c r="G137" s="6"/>
      <c r="H137" s="6"/>
      <c r="I137" s="6"/>
      <c r="J137" s="6"/>
      <c r="L137" s="6"/>
    </row>
    <row r="138" spans="3:12" x14ac:dyDescent="0.25">
      <c r="C138" s="6"/>
      <c r="D138" s="6"/>
      <c r="E138" s="6"/>
      <c r="G138" s="6"/>
      <c r="H138" s="6"/>
      <c r="I138" s="6"/>
      <c r="J138" s="6"/>
      <c r="L138" s="6"/>
    </row>
    <row r="139" spans="3:12" x14ac:dyDescent="0.25">
      <c r="C139" s="6"/>
      <c r="D139" s="6"/>
      <c r="E139" s="6"/>
      <c r="G139" s="6"/>
      <c r="H139" s="6"/>
      <c r="I139" s="6"/>
      <c r="J139" s="6"/>
      <c r="L139" s="6"/>
    </row>
    <row r="140" spans="3:12" x14ac:dyDescent="0.25">
      <c r="C140" s="6"/>
      <c r="D140" s="6"/>
      <c r="E140" s="6"/>
      <c r="G140" s="6"/>
      <c r="H140" s="6"/>
      <c r="I140" s="6"/>
      <c r="J140" s="6"/>
      <c r="L140" s="6"/>
    </row>
    <row r="141" spans="3:12" x14ac:dyDescent="0.25">
      <c r="C141" s="6"/>
      <c r="D141" s="6"/>
      <c r="E141" s="6"/>
      <c r="G141" s="6"/>
      <c r="H141" s="6"/>
      <c r="I141" s="6"/>
      <c r="J141" s="6"/>
      <c r="L141" s="6"/>
    </row>
    <row r="142" spans="3:12" x14ac:dyDescent="0.25">
      <c r="C142" s="6"/>
      <c r="D142" s="6"/>
      <c r="E142" s="6"/>
      <c r="G142" s="6"/>
      <c r="H142" s="6"/>
      <c r="I142" s="6"/>
      <c r="J142" s="6"/>
      <c r="L142" s="6"/>
    </row>
    <row r="143" spans="3:12" x14ac:dyDescent="0.25">
      <c r="C143" s="6"/>
      <c r="D143" s="6"/>
      <c r="E143" s="6"/>
      <c r="G143" s="6"/>
      <c r="H143" s="6"/>
      <c r="I143" s="6"/>
      <c r="J143" s="6"/>
      <c r="L143" s="6"/>
    </row>
    <row r="144" spans="3:12" x14ac:dyDescent="0.25">
      <c r="C144" s="6"/>
      <c r="D144" s="6"/>
      <c r="E144" s="6"/>
      <c r="G144" s="6"/>
      <c r="H144" s="6"/>
      <c r="I144" s="6"/>
      <c r="J144" s="6"/>
      <c r="L144" s="6"/>
    </row>
    <row r="145" spans="3:12" x14ac:dyDescent="0.25">
      <c r="C145" s="6"/>
      <c r="D145" s="6"/>
      <c r="E145" s="6"/>
      <c r="G145" s="6"/>
      <c r="H145" s="6"/>
      <c r="I145" s="6"/>
      <c r="J145" s="6"/>
      <c r="L145" s="6"/>
    </row>
    <row r="146" spans="3:12" x14ac:dyDescent="0.25">
      <c r="C146" s="6"/>
      <c r="D146" s="6"/>
      <c r="E146" s="6"/>
      <c r="G146" s="6"/>
      <c r="H146" s="6"/>
      <c r="I146" s="6"/>
      <c r="J146" s="6"/>
      <c r="L146" s="6"/>
    </row>
    <row r="147" spans="3:12" x14ac:dyDescent="0.25">
      <c r="C147" s="6"/>
      <c r="D147" s="6"/>
      <c r="E147" s="6"/>
      <c r="G147" s="6"/>
      <c r="H147" s="6"/>
      <c r="I147" s="6"/>
      <c r="J147" s="6"/>
      <c r="L147" s="6"/>
    </row>
    <row r="148" spans="3:12" x14ac:dyDescent="0.25">
      <c r="C148" s="6"/>
      <c r="D148" s="6"/>
      <c r="E148" s="6"/>
      <c r="G148" s="6"/>
      <c r="H148" s="6"/>
      <c r="I148" s="6"/>
      <c r="J148" s="6"/>
      <c r="L148" s="6"/>
    </row>
    <row r="149" spans="3:12" x14ac:dyDescent="0.25">
      <c r="C149" s="6"/>
      <c r="D149" s="6"/>
      <c r="E149" s="6"/>
      <c r="G149" s="6"/>
      <c r="H149" s="6"/>
      <c r="I149" s="6"/>
      <c r="J149" s="6"/>
      <c r="L149" s="6"/>
    </row>
    <row r="150" spans="3:12" x14ac:dyDescent="0.25">
      <c r="C150" s="6"/>
      <c r="D150" s="6"/>
      <c r="E150" s="6"/>
      <c r="G150" s="6"/>
      <c r="H150" s="6"/>
      <c r="I150" s="6"/>
      <c r="J150" s="6"/>
      <c r="L150" s="6"/>
    </row>
    <row r="151" spans="3:12" x14ac:dyDescent="0.25">
      <c r="C151" s="6"/>
      <c r="D151" s="6"/>
      <c r="E151" s="6"/>
      <c r="G151" s="6"/>
      <c r="H151" s="6"/>
      <c r="I151" s="6"/>
      <c r="J151" s="6"/>
      <c r="L151" s="6"/>
    </row>
    <row r="152" spans="3:12" x14ac:dyDescent="0.25">
      <c r="C152" s="6"/>
      <c r="D152" s="6"/>
      <c r="E152" s="6"/>
      <c r="G152" s="6"/>
      <c r="H152" s="6"/>
      <c r="I152" s="6"/>
      <c r="J152" s="6"/>
      <c r="L152" s="6"/>
    </row>
    <row r="153" spans="3:12" x14ac:dyDescent="0.25">
      <c r="C153" s="6"/>
      <c r="D153" s="6"/>
      <c r="E153" s="6"/>
      <c r="G153" s="6"/>
      <c r="H153" s="6"/>
      <c r="I153" s="6"/>
      <c r="J153" s="6"/>
      <c r="L153" s="6"/>
    </row>
    <row r="154" spans="3:12" x14ac:dyDescent="0.25">
      <c r="C154" s="6"/>
      <c r="D154" s="6"/>
      <c r="E154" s="6"/>
      <c r="G154" s="6"/>
      <c r="H154" s="6"/>
      <c r="I154" s="6"/>
      <c r="J154" s="6"/>
      <c r="L154" s="6"/>
    </row>
    <row r="155" spans="3:12" x14ac:dyDescent="0.25">
      <c r="C155" s="6"/>
      <c r="D155" s="6"/>
      <c r="E155" s="6"/>
      <c r="G155" s="6"/>
      <c r="H155" s="6"/>
      <c r="I155" s="6"/>
      <c r="J155" s="6"/>
      <c r="L155" s="6"/>
    </row>
    <row r="156" spans="3:12" x14ac:dyDescent="0.25">
      <c r="C156" s="6"/>
      <c r="D156" s="6"/>
      <c r="E156" s="6"/>
      <c r="G156" s="6"/>
      <c r="H156" s="6"/>
      <c r="I156" s="6"/>
      <c r="J156" s="6"/>
      <c r="L156" s="6"/>
    </row>
    <row r="157" spans="3:12" x14ac:dyDescent="0.25">
      <c r="C157" s="6"/>
      <c r="D157" s="6"/>
      <c r="E157" s="6"/>
      <c r="G157" s="6"/>
      <c r="H157" s="6"/>
      <c r="I157" s="6"/>
      <c r="J157" s="6"/>
      <c r="L157" s="6"/>
    </row>
    <row r="158" spans="3:12" x14ac:dyDescent="0.25">
      <c r="C158" s="6"/>
      <c r="D158" s="6"/>
      <c r="E158" s="6"/>
      <c r="G158" s="6"/>
      <c r="H158" s="6"/>
      <c r="I158" s="6"/>
      <c r="J158" s="6"/>
      <c r="L158" s="6"/>
    </row>
    <row r="159" spans="3:12" x14ac:dyDescent="0.25">
      <c r="C159" s="6"/>
      <c r="D159" s="6"/>
      <c r="E159" s="6"/>
      <c r="G159" s="6"/>
      <c r="H159" s="6"/>
      <c r="I159" s="6"/>
      <c r="J159" s="6"/>
      <c r="L159" s="6"/>
    </row>
    <row r="160" spans="3:12" x14ac:dyDescent="0.25">
      <c r="C160" s="6"/>
      <c r="D160" s="6"/>
      <c r="E160" s="6"/>
      <c r="G160" s="6"/>
      <c r="H160" s="6"/>
      <c r="I160" s="6"/>
      <c r="J160" s="6"/>
      <c r="L160" s="6"/>
    </row>
    <row r="161" spans="3:12" x14ac:dyDescent="0.25">
      <c r="C161" s="6"/>
      <c r="D161" s="6"/>
      <c r="E161" s="6"/>
      <c r="G161" s="6"/>
      <c r="H161" s="6"/>
      <c r="I161" s="6"/>
      <c r="J161" s="6"/>
      <c r="L161" s="6"/>
    </row>
    <row r="162" spans="3:12" x14ac:dyDescent="0.25">
      <c r="C162" s="6"/>
      <c r="D162" s="6"/>
      <c r="E162" s="6"/>
      <c r="G162" s="6"/>
      <c r="H162" s="6"/>
      <c r="I162" s="6"/>
      <c r="J162" s="6"/>
      <c r="L162" s="6"/>
    </row>
    <row r="163" spans="3:12" x14ac:dyDescent="0.25">
      <c r="C163" s="6"/>
      <c r="D163" s="6"/>
      <c r="E163" s="6"/>
      <c r="G163" s="6"/>
      <c r="H163" s="6"/>
      <c r="I163" s="6"/>
      <c r="J163" s="6"/>
      <c r="L163" s="6"/>
    </row>
    <row r="164" spans="3:12" x14ac:dyDescent="0.25">
      <c r="C164" s="6"/>
      <c r="D164" s="6"/>
      <c r="E164" s="6"/>
      <c r="G164" s="6"/>
      <c r="H164" s="6"/>
      <c r="I164" s="6"/>
      <c r="J164" s="6"/>
      <c r="L164" s="6"/>
    </row>
    <row r="165" spans="3:12" x14ac:dyDescent="0.25">
      <c r="C165" s="6"/>
      <c r="D165" s="6"/>
      <c r="E165" s="6"/>
      <c r="G165" s="6"/>
      <c r="H165" s="6"/>
      <c r="I165" s="6"/>
      <c r="J165" s="6"/>
      <c r="L165" s="6"/>
    </row>
    <row r="166" spans="3:12" x14ac:dyDescent="0.25">
      <c r="C166" s="6"/>
      <c r="D166" s="6"/>
      <c r="E166" s="6"/>
      <c r="G166" s="6"/>
      <c r="H166" s="6"/>
      <c r="I166" s="6"/>
      <c r="J166" s="6"/>
      <c r="L166" s="6"/>
    </row>
    <row r="167" spans="3:12" x14ac:dyDescent="0.25">
      <c r="C167" s="6"/>
      <c r="D167" s="6"/>
      <c r="E167" s="6"/>
      <c r="G167" s="6"/>
      <c r="H167" s="6"/>
      <c r="I167" s="6"/>
      <c r="J167" s="6"/>
      <c r="L167" s="6"/>
    </row>
    <row r="168" spans="3:12" x14ac:dyDescent="0.25">
      <c r="C168" s="6"/>
      <c r="D168" s="6"/>
      <c r="E168" s="6"/>
      <c r="G168" s="6"/>
      <c r="H168" s="6"/>
      <c r="I168" s="6"/>
      <c r="J168" s="6"/>
      <c r="L168" s="6"/>
    </row>
    <row r="169" spans="3:12" x14ac:dyDescent="0.25">
      <c r="C169" s="6"/>
      <c r="D169" s="6"/>
      <c r="E169" s="6"/>
      <c r="G169" s="6"/>
      <c r="H169" s="6"/>
      <c r="I169" s="6"/>
      <c r="J169" s="6"/>
      <c r="L169" s="6"/>
    </row>
    <row r="170" spans="3:12" x14ac:dyDescent="0.25">
      <c r="C170" s="6"/>
      <c r="D170" s="6"/>
      <c r="E170" s="6"/>
      <c r="G170" s="6"/>
      <c r="H170" s="6"/>
      <c r="I170" s="6"/>
      <c r="J170" s="6"/>
      <c r="L170" s="6"/>
    </row>
    <row r="171" spans="3:12" x14ac:dyDescent="0.25">
      <c r="C171" s="6"/>
      <c r="D171" s="6"/>
      <c r="E171" s="6"/>
      <c r="G171" s="6"/>
      <c r="H171" s="6"/>
      <c r="I171" s="6"/>
      <c r="J171" s="6"/>
      <c r="L171" s="6"/>
    </row>
    <row r="172" spans="3:12" x14ac:dyDescent="0.25">
      <c r="C172" s="6"/>
      <c r="D172" s="6"/>
      <c r="E172" s="6"/>
      <c r="G172" s="6"/>
      <c r="H172" s="6"/>
      <c r="I172" s="6"/>
      <c r="J172" s="6"/>
      <c r="L172" s="6"/>
    </row>
    <row r="173" spans="3:12" x14ac:dyDescent="0.25">
      <c r="C173" s="6"/>
      <c r="D173" s="6"/>
      <c r="E173" s="6"/>
      <c r="G173" s="6"/>
      <c r="H173" s="6"/>
      <c r="I173" s="6"/>
      <c r="J173" s="6"/>
      <c r="L173" s="6"/>
    </row>
    <row r="174" spans="3:12" x14ac:dyDescent="0.25">
      <c r="C174" s="6"/>
      <c r="D174" s="6"/>
      <c r="E174" s="6"/>
      <c r="G174" s="6"/>
      <c r="H174" s="6"/>
      <c r="I174" s="6"/>
      <c r="J174" s="6"/>
      <c r="L174" s="6"/>
    </row>
    <row r="175" spans="3:12" x14ac:dyDescent="0.25">
      <c r="C175" s="6"/>
      <c r="D175" s="6"/>
      <c r="E175" s="6"/>
      <c r="G175" s="6"/>
      <c r="H175" s="6"/>
      <c r="I175" s="6"/>
      <c r="J175" s="6"/>
      <c r="L175" s="6"/>
    </row>
    <row r="176" spans="3:12" x14ac:dyDescent="0.25">
      <c r="C176" s="6"/>
      <c r="D176" s="6"/>
      <c r="E176" s="6"/>
      <c r="G176" s="6"/>
      <c r="H176" s="6"/>
      <c r="I176" s="6"/>
      <c r="J176" s="6"/>
      <c r="L176" s="6"/>
    </row>
    <row r="177" spans="3:12" x14ac:dyDescent="0.25">
      <c r="C177" s="6"/>
      <c r="D177" s="6"/>
      <c r="E177" s="6"/>
      <c r="G177" s="6"/>
      <c r="H177" s="6"/>
      <c r="I177" s="6"/>
      <c r="J177" s="6"/>
      <c r="L177" s="6"/>
    </row>
    <row r="178" spans="3:12" x14ac:dyDescent="0.25">
      <c r="C178" s="6"/>
      <c r="D178" s="6"/>
      <c r="E178" s="6"/>
      <c r="G178" s="6"/>
      <c r="H178" s="6"/>
      <c r="I178" s="6"/>
      <c r="J178" s="6"/>
      <c r="L178" s="6"/>
    </row>
    <row r="179" spans="3:12" x14ac:dyDescent="0.25">
      <c r="C179" s="6"/>
      <c r="D179" s="6"/>
      <c r="E179" s="6"/>
      <c r="G179" s="6"/>
      <c r="H179" s="6"/>
      <c r="I179" s="6"/>
      <c r="J179" s="6"/>
      <c r="L179" s="6"/>
    </row>
    <row r="180" spans="3:12" x14ac:dyDescent="0.25">
      <c r="C180" s="6"/>
      <c r="D180" s="6"/>
      <c r="E180" s="6"/>
      <c r="G180" s="6"/>
      <c r="H180" s="6"/>
      <c r="I180" s="6"/>
      <c r="J180" s="6"/>
      <c r="L180" s="6"/>
    </row>
    <row r="181" spans="3:12" x14ac:dyDescent="0.25">
      <c r="C181" s="6"/>
      <c r="D181" s="6"/>
      <c r="E181" s="6"/>
      <c r="G181" s="6"/>
      <c r="H181" s="6"/>
      <c r="I181" s="6"/>
      <c r="J181" s="6"/>
      <c r="L181" s="6"/>
    </row>
    <row r="182" spans="3:12" x14ac:dyDescent="0.25">
      <c r="C182" s="6"/>
      <c r="D182" s="6"/>
      <c r="E182" s="6"/>
      <c r="G182" s="6"/>
      <c r="H182" s="6"/>
      <c r="I182" s="6"/>
      <c r="J182" s="6"/>
      <c r="L182" s="6"/>
    </row>
    <row r="183" spans="3:12" x14ac:dyDescent="0.25">
      <c r="C183" s="6"/>
      <c r="D183" s="6"/>
      <c r="E183" s="6"/>
      <c r="G183" s="6"/>
      <c r="H183" s="6"/>
      <c r="I183" s="6"/>
      <c r="J183" s="6"/>
      <c r="L183" s="6"/>
    </row>
    <row r="184" spans="3:12" x14ac:dyDescent="0.25">
      <c r="C184" s="6"/>
      <c r="D184" s="6"/>
      <c r="E184" s="6"/>
      <c r="G184" s="6"/>
      <c r="H184" s="6"/>
      <c r="I184" s="6"/>
      <c r="J184" s="6"/>
      <c r="L184" s="6"/>
    </row>
    <row r="185" spans="3:12" x14ac:dyDescent="0.25">
      <c r="C185" s="6"/>
      <c r="D185" s="6"/>
      <c r="E185" s="6"/>
      <c r="G185" s="6"/>
      <c r="H185" s="6"/>
      <c r="I185" s="6"/>
      <c r="J185" s="6"/>
      <c r="L185" s="6"/>
    </row>
    <row r="186" spans="3:12" x14ac:dyDescent="0.25">
      <c r="C186" s="6"/>
      <c r="D186" s="6"/>
      <c r="E186" s="6"/>
      <c r="G186" s="6"/>
      <c r="H186" s="6"/>
      <c r="I186" s="6"/>
      <c r="J186" s="6"/>
      <c r="L186" s="6"/>
    </row>
    <row r="187" spans="3:12" x14ac:dyDescent="0.25">
      <c r="C187" s="6"/>
      <c r="D187" s="6"/>
      <c r="E187" s="6"/>
      <c r="G187" s="6"/>
      <c r="H187" s="6"/>
      <c r="I187" s="6"/>
      <c r="J187" s="6"/>
      <c r="L187" s="6"/>
    </row>
    <row r="188" spans="3:12" x14ac:dyDescent="0.25">
      <c r="C188" s="6"/>
      <c r="D188" s="6"/>
      <c r="E188" s="6"/>
      <c r="G188" s="6"/>
      <c r="H188" s="6"/>
      <c r="I188" s="6"/>
      <c r="J188" s="6"/>
      <c r="L188" s="6"/>
    </row>
    <row r="189" spans="3:12" x14ac:dyDescent="0.25">
      <c r="C189" s="6"/>
      <c r="D189" s="6"/>
      <c r="E189" s="6"/>
      <c r="G189" s="6"/>
      <c r="H189" s="6"/>
      <c r="I189" s="6"/>
      <c r="J189" s="6"/>
      <c r="L189" s="6"/>
    </row>
    <row r="190" spans="3:12" x14ac:dyDescent="0.25">
      <c r="C190" s="6"/>
      <c r="D190" s="6"/>
      <c r="E190" s="6"/>
      <c r="G190" s="6"/>
      <c r="H190" s="6"/>
      <c r="I190" s="6"/>
      <c r="J190" s="6"/>
      <c r="L190" s="6"/>
    </row>
    <row r="191" spans="3:12" x14ac:dyDescent="0.25">
      <c r="C191" s="6"/>
      <c r="D191" s="6"/>
      <c r="E191" s="6"/>
      <c r="G191" s="6"/>
      <c r="H191" s="6"/>
      <c r="I191" s="6"/>
      <c r="J191" s="6"/>
      <c r="L191" s="6"/>
    </row>
    <row r="192" spans="3:12" x14ac:dyDescent="0.25">
      <c r="C192" s="6"/>
      <c r="D192" s="6"/>
      <c r="E192" s="6"/>
      <c r="G192" s="6"/>
      <c r="H192" s="6"/>
      <c r="I192" s="6"/>
      <c r="J192" s="6"/>
      <c r="L192" s="6"/>
    </row>
    <row r="193" spans="3:12" x14ac:dyDescent="0.25">
      <c r="C193" s="6"/>
      <c r="D193" s="6"/>
      <c r="E193" s="6"/>
      <c r="G193" s="6"/>
      <c r="H193" s="6"/>
      <c r="I193" s="6"/>
      <c r="J193" s="6"/>
      <c r="L193" s="6"/>
    </row>
    <row r="194" spans="3:12" x14ac:dyDescent="0.25">
      <c r="C194" s="6"/>
      <c r="D194" s="6"/>
      <c r="E194" s="6"/>
      <c r="G194" s="6"/>
      <c r="H194" s="6"/>
      <c r="I194" s="6"/>
      <c r="J194" s="6"/>
      <c r="L194" s="6"/>
    </row>
    <row r="195" spans="3:12" x14ac:dyDescent="0.25">
      <c r="C195" s="6"/>
      <c r="D195" s="6"/>
      <c r="E195" s="6"/>
      <c r="G195" s="6"/>
      <c r="H195" s="6"/>
      <c r="I195" s="6"/>
      <c r="J195" s="6"/>
      <c r="L195" s="6"/>
    </row>
    <row r="196" spans="3:12" x14ac:dyDescent="0.25">
      <c r="C196" s="6"/>
      <c r="D196" s="6"/>
      <c r="E196" s="6"/>
      <c r="G196" s="6"/>
      <c r="H196" s="6"/>
      <c r="I196" s="6"/>
      <c r="J196" s="6"/>
      <c r="L196" s="6"/>
    </row>
    <row r="197" spans="3:12" x14ac:dyDescent="0.25">
      <c r="C197" s="6"/>
      <c r="D197" s="6"/>
      <c r="E197" s="6"/>
      <c r="G197" s="6"/>
      <c r="H197" s="6"/>
      <c r="I197" s="6"/>
      <c r="J197" s="6"/>
      <c r="L197" s="6"/>
    </row>
    <row r="198" spans="3:12" x14ac:dyDescent="0.25">
      <c r="C198" s="6"/>
      <c r="D198" s="6"/>
      <c r="E198" s="6"/>
      <c r="G198" s="6"/>
      <c r="H198" s="6"/>
      <c r="I198" s="6"/>
      <c r="J198" s="6"/>
      <c r="L198" s="6"/>
    </row>
    <row r="199" spans="3:12" x14ac:dyDescent="0.25">
      <c r="C199" s="6"/>
      <c r="D199" s="6"/>
      <c r="E199" s="6"/>
      <c r="G199" s="6"/>
      <c r="H199" s="6"/>
      <c r="I199" s="6"/>
      <c r="J199" s="6"/>
      <c r="L199" s="6"/>
    </row>
    <row r="200" spans="3:12" x14ac:dyDescent="0.25">
      <c r="C200" s="6"/>
      <c r="D200" s="6"/>
      <c r="E200" s="6"/>
      <c r="G200" s="6"/>
      <c r="H200" s="6"/>
      <c r="I200" s="6"/>
      <c r="J200" s="6"/>
      <c r="L200" s="6"/>
    </row>
    <row r="201" spans="3:12" x14ac:dyDescent="0.25">
      <c r="C201" s="6"/>
      <c r="D201" s="6"/>
      <c r="E201" s="6"/>
      <c r="G201" s="6"/>
      <c r="H201" s="6"/>
      <c r="I201" s="6"/>
      <c r="J201" s="6"/>
      <c r="L201" s="6"/>
    </row>
    <row r="202" spans="3:12" x14ac:dyDescent="0.25">
      <c r="C202" s="6"/>
      <c r="D202" s="6"/>
      <c r="E202" s="6"/>
      <c r="G202" s="6"/>
      <c r="H202" s="6"/>
      <c r="I202" s="6"/>
      <c r="J202" s="6"/>
      <c r="L202" s="6"/>
    </row>
    <row r="203" spans="3:12" x14ac:dyDescent="0.25">
      <c r="C203" s="6"/>
      <c r="D203" s="6"/>
      <c r="E203" s="6"/>
      <c r="G203" s="6"/>
      <c r="H203" s="6"/>
      <c r="I203" s="6"/>
      <c r="J203" s="6"/>
      <c r="L203" s="6"/>
    </row>
    <row r="204" spans="3:12" x14ac:dyDescent="0.25">
      <c r="C204" s="6"/>
      <c r="D204" s="6"/>
      <c r="E204" s="6"/>
      <c r="G204" s="6"/>
      <c r="H204" s="6"/>
      <c r="I204" s="6"/>
      <c r="J204" s="6"/>
      <c r="L204" s="6"/>
    </row>
    <row r="205" spans="3:12" x14ac:dyDescent="0.25">
      <c r="C205" s="6"/>
      <c r="D205" s="6"/>
      <c r="E205" s="6"/>
      <c r="G205" s="6"/>
      <c r="H205" s="6"/>
      <c r="I205" s="6"/>
      <c r="J205" s="6"/>
      <c r="L205" s="6"/>
    </row>
    <row r="206" spans="3:12" x14ac:dyDescent="0.25">
      <c r="J206" s="6"/>
      <c r="L206" s="6"/>
    </row>
  </sheetData>
  <mergeCells count="2">
    <mergeCell ref="R4:S4"/>
    <mergeCell ref="Q4:Q5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16</xdr:col>
                    <xdr:colOff>381000</xdr:colOff>
                    <xdr:row>6</xdr:row>
                    <xdr:rowOff>200025</xdr:rowOff>
                  </from>
                  <to>
                    <xdr:col>16</xdr:col>
                    <xdr:colOff>1333500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16</xdr:col>
                    <xdr:colOff>381000</xdr:colOff>
                    <xdr:row>7</xdr:row>
                    <xdr:rowOff>200025</xdr:rowOff>
                  </from>
                  <to>
                    <xdr:col>16</xdr:col>
                    <xdr:colOff>685800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16</xdr:col>
                    <xdr:colOff>381000</xdr:colOff>
                    <xdr:row>7</xdr:row>
                    <xdr:rowOff>200025</xdr:rowOff>
                  </from>
                  <to>
                    <xdr:col>16</xdr:col>
                    <xdr:colOff>685800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16</xdr:col>
                    <xdr:colOff>381000</xdr:colOff>
                    <xdr:row>7</xdr:row>
                    <xdr:rowOff>200025</xdr:rowOff>
                  </from>
                  <to>
                    <xdr:col>16</xdr:col>
                    <xdr:colOff>685800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9" name="Check Box 107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0" name="Check Box 10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1" name="Check Box 10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2" name="Check Box 11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3" name="Check Box 11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4" name="Check Box 11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5" name="Check Box 11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6" name="Check Box 11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7" name="Check Box 11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8" name="Check Box 11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9" name="Check Box 11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0" name="Check Box 11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1" name="Check Box 11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4" name="Check Box 12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5" name="Check Box 12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6" name="Check Box 12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7" name="Check Box 12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8" name="Check Box 12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9" name="Check Box 12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0" name="Check Box 12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1" name="Check Box 12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2" name="Check Box 13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3" name="Check Box 13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4" name="Check Box 13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5" name="Check Box 13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6" name="Check Box 13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7" name="Check Box 13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8" name="Check Box 13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9" name="Check Box 13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0" name="Check Box 13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1" name="Check Box 13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2" name="Check Box 14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3" name="Check Box 141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4" name="Check Box 142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5" name="Check Box 143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6" name="Check Box 144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7" name="Check Box 14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8" name="Check Box 14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9" name="Check Box 14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0" name="Check Box 14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1" name="Check Box 14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2" name="Check Box 15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3" name="Check Box 15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4" name="Check Box 15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5" name="Check Box 15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6" name="Check Box 15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7" name="Check Box 15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8" name="Check Box 15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9" name="Check Box 15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0" name="Check Box 15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1" name="Check Box 15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2" name="Check Box 16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3" name="Check Box 16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4" name="Check Box 16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5" name="Check Box 16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6" name="Check Box 16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7" name="Check Box 16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8" name="Check Box 16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9" name="Check Box 16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0" name="Check Box 16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1" name="Check Box 16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2" name="Check Box 17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3" name="Check Box 17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4" name="Check Box 17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5" name="Check Box 17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6" name="Check Box 17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7" name="Check Box 17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8" name="Check Box 17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9" name="Check Box 17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0" name="Check Box 17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1" name="Check Box 17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2" name="Check Box 18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3" name="Check Box 18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4" name="Check Box 18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5" name="Check Box 18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6" name="Check Box 18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7" name="Check Box 18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8" name="Check Box 18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9" name="Check Box 18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0" name="Check Box 18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1" name="Check Box 18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2" name="Check Box 19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3" name="Check Box 19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4" name="Check Box 19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5" name="Check Box 19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6" name="Check Box 19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7" name="Check Box 19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8" name="Check Box 19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9" name="Check Box 19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0" name="Check Box 19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1" name="Check Box 19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2" name="Check Box 20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3" name="Check Box 20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4" name="Check Box 20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5" name="Check Box 20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6" name="Check Box 20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7" name="Check Box 20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8" name="Check Box 20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9" name="Check Box 20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0" name="Check Box 20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1" name="Check Box 20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2" name="Check Box 21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3" name="Check Box 21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4" name="Check Box 21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5" name="Check Box 21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6" name="Check Box 21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7" name="Check Box 21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8" name="Check Box 21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9" name="Check Box 21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0" name="Check Box 21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1" name="Check Box 21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2" name="Check Box 22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3" name="Check Box 22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4" name="Check Box 22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5" name="Check Box 22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6" name="Check Box 22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7" name="Check Box 22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8" name="Check Box 22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9" name="Check Box 22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0" name="Check Box 22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1" name="Check Box 22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2" name="Check Box 23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3" name="Check Box 23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4" name="Check Box 23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5" name="Check Box 23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6" name="Check Box 23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7" name="Check Box 23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8" name="Check Box 23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9" name="Check Box 23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0" name="Check Box 23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1" name="Check Box 23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2" name="Check Box 24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3" name="Check Box 24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4" name="Check Box 24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5" name="Check Box 24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6" name="Check Box 24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7" name="Check Box 24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8" name="Check Box 24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9" name="Check Box 24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0" name="Check Box 24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1" name="Check Box 24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2" name="Check Box 25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3" name="Check Box 25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4" name="Check Box 25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5" name="Check Box 25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6" name="Check Box 25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7" name="Check Box 25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8" name="Check Box 25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9" name="Check Box 25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0" name="Check Box 25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1" name="Check Box 25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2" name="Check Box 26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3" name="Check Box 26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4" name="Check Box 26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5" name="Check Box 26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6" name="Check Box 26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7" name="Check Box 26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8" name="Check Box 26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9" name="Check Box 26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0" name="Check Box 26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1" name="Check Box 26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2" name="Check Box 27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3" name="Check Box 27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4" name="Check Box 27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5" name="Check Box 27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6" name="Check Box 27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7" name="Check Box 27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8" name="Check Box 27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9" name="Check Box 277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0" name="Check Box 278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1" name="Check Box 279">
              <controlPr defaultSize="0" autoFill="0" autoLine="0" autoPict="0">
                <anchor moveWithCells="1">
                  <from>
                    <xdr:col>16</xdr:col>
                    <xdr:colOff>0</xdr:colOff>
                    <xdr:row>74</xdr:row>
                    <xdr:rowOff>200025</xdr:rowOff>
                  </from>
                  <to>
                    <xdr:col>16</xdr:col>
                    <xdr:colOff>304800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2" name="Check Box 28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3" name="Check Box 28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4" name="Check Box 28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5" name="Check Box 28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6" name="Check Box 28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7" name="Check Box 28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8" name="Check Box 28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9" name="Check Box 28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0" name="Check Box 28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1" name="Check Box 28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2" name="Check Box 29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3" name="Check Box 29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4" name="Check Box 29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5" name="Check Box 29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6" name="Check Box 29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7" name="Check Box 29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8" name="Check Box 29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9" name="Check Box 29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0" name="Check Box 29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1" name="Check Box 29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2" name="Check Box 30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3" name="Check Box 30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4" name="Check Box 30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5" name="Check Box 30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6" name="Check Box 30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7" name="Check Box 30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8" name="Check Box 30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9" name="Check Box 30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10" name="Check Box 30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1" name="Check Box 30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2" name="Check Box 31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3" name="Check Box 31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4" name="Check Box 31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5" name="Check Box 31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6" name="Check Box 31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7" name="Check Box 315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8" name="Check Box 316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19" name="Check Box 317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20" name="Check Box 318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1" name="Check Box 319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2" name="Check Box 320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3" name="Check Box 321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4" name="Check Box 322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25" name="Check Box 323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26" name="Check Box 324">
              <controlPr defaultSize="0" autoFill="0" autoLine="0" autoPict="0">
                <anchor moveWithCells="1">
                  <from>
                    <xdr:col>16</xdr:col>
                    <xdr:colOff>0</xdr:colOff>
                    <xdr:row>75</xdr:row>
                    <xdr:rowOff>0</xdr:rowOff>
                  </from>
                  <to>
                    <xdr:col>16</xdr:col>
                    <xdr:colOff>304800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27" name="Check Box 379">
              <controlPr defaultSize="0" autoFill="0" autoLine="0" autoPict="0">
                <anchor moveWithCells="1">
                  <from>
                    <xdr:col>16</xdr:col>
                    <xdr:colOff>381000</xdr:colOff>
                    <xdr:row>7</xdr:row>
                    <xdr:rowOff>200025</xdr:rowOff>
                  </from>
                  <to>
                    <xdr:col>16</xdr:col>
                    <xdr:colOff>1333500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28" name="Check Box 380">
              <controlPr defaultSize="0" autoFill="0" autoLine="0" autoPict="0">
                <anchor moveWithCells="1">
                  <from>
                    <xdr:col>16</xdr:col>
                    <xdr:colOff>381000</xdr:colOff>
                    <xdr:row>7</xdr:row>
                    <xdr:rowOff>200025</xdr:rowOff>
                  </from>
                  <to>
                    <xdr:col>16</xdr:col>
                    <xdr:colOff>1333500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29" name="Check Box 381">
              <controlPr defaultSize="0" autoFill="0" autoLine="0" autoPict="0">
                <anchor moveWithCells="1">
                  <from>
                    <xdr:col>16</xdr:col>
                    <xdr:colOff>381000</xdr:colOff>
                    <xdr:row>8</xdr:row>
                    <xdr:rowOff>200025</xdr:rowOff>
                  </from>
                  <to>
                    <xdr:col>16</xdr:col>
                    <xdr:colOff>1333500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30" name="Check Box 382">
              <controlPr defaultSize="0" autoFill="0" autoLine="0" autoPict="0">
                <anchor moveWithCells="1">
                  <from>
                    <xdr:col>16</xdr:col>
                    <xdr:colOff>381000</xdr:colOff>
                    <xdr:row>9</xdr:row>
                    <xdr:rowOff>200025</xdr:rowOff>
                  </from>
                  <to>
                    <xdr:col>16</xdr:col>
                    <xdr:colOff>1333500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31" name="Check Box 383">
              <controlPr defaultSize="0" autoFill="0" autoLine="0" autoPict="0">
                <anchor moveWithCells="1">
                  <from>
                    <xdr:col>16</xdr:col>
                    <xdr:colOff>381000</xdr:colOff>
                    <xdr:row>10</xdr:row>
                    <xdr:rowOff>200025</xdr:rowOff>
                  </from>
                  <to>
                    <xdr:col>16</xdr:col>
                    <xdr:colOff>1333500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32" name="Check Box 384">
              <controlPr defaultSize="0" autoFill="0" autoLine="0" autoPict="0">
                <anchor moveWithCells="1">
                  <from>
                    <xdr:col>16</xdr:col>
                    <xdr:colOff>381000</xdr:colOff>
                    <xdr:row>11</xdr:row>
                    <xdr:rowOff>200025</xdr:rowOff>
                  </from>
                  <to>
                    <xdr:col>16</xdr:col>
                    <xdr:colOff>1333500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33" name="Check Box 385">
              <controlPr defaultSize="0" autoFill="0" autoLine="0" autoPict="0">
                <anchor moveWithCells="1">
                  <from>
                    <xdr:col>16</xdr:col>
                    <xdr:colOff>381000</xdr:colOff>
                    <xdr:row>12</xdr:row>
                    <xdr:rowOff>200025</xdr:rowOff>
                  </from>
                  <to>
                    <xdr:col>16</xdr:col>
                    <xdr:colOff>1333500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34" name="Check Box 386">
              <controlPr defaultSize="0" autoFill="0" autoLine="0" autoPict="0">
                <anchor moveWithCells="1">
                  <from>
                    <xdr:col>16</xdr:col>
                    <xdr:colOff>381000</xdr:colOff>
                    <xdr:row>13</xdr:row>
                    <xdr:rowOff>200025</xdr:rowOff>
                  </from>
                  <to>
                    <xdr:col>16</xdr:col>
                    <xdr:colOff>1333500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35" name="Check Box 387">
              <controlPr defaultSize="0" autoFill="0" autoLine="0" autoPict="0">
                <anchor moveWithCells="1">
                  <from>
                    <xdr:col>16</xdr:col>
                    <xdr:colOff>381000</xdr:colOff>
                    <xdr:row>14</xdr:row>
                    <xdr:rowOff>200025</xdr:rowOff>
                  </from>
                  <to>
                    <xdr:col>16</xdr:col>
                    <xdr:colOff>1333500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36" name="Check Box 393">
              <controlPr defaultSize="0" autoFill="0" autoLine="0" autoPict="0">
                <anchor moveWithCells="1">
                  <from>
                    <xdr:col>16</xdr:col>
                    <xdr:colOff>381000</xdr:colOff>
                    <xdr:row>20</xdr:row>
                    <xdr:rowOff>200025</xdr:rowOff>
                  </from>
                  <to>
                    <xdr:col>16</xdr:col>
                    <xdr:colOff>1333500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37" name="Check Box 394">
              <controlPr defaultSize="0" autoFill="0" autoLine="0" autoPict="0">
                <anchor moveWithCells="1">
                  <from>
                    <xdr:col>16</xdr:col>
                    <xdr:colOff>381000</xdr:colOff>
                    <xdr:row>21</xdr:row>
                    <xdr:rowOff>200025</xdr:rowOff>
                  </from>
                  <to>
                    <xdr:col>16</xdr:col>
                    <xdr:colOff>1333500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38" name="Check Box 395">
              <controlPr defaultSize="0" autoFill="0" autoLine="0" autoPict="0">
                <anchor moveWithCells="1">
                  <from>
                    <xdr:col>16</xdr:col>
                    <xdr:colOff>381000</xdr:colOff>
                    <xdr:row>22</xdr:row>
                    <xdr:rowOff>200025</xdr:rowOff>
                  </from>
                  <to>
                    <xdr:col>16</xdr:col>
                    <xdr:colOff>1333500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39" name="Check Box 396">
              <controlPr defaultSize="0" autoFill="0" autoLine="0" autoPict="0">
                <anchor moveWithCells="1">
                  <from>
                    <xdr:col>16</xdr:col>
                    <xdr:colOff>381000</xdr:colOff>
                    <xdr:row>23</xdr:row>
                    <xdr:rowOff>200025</xdr:rowOff>
                  </from>
                  <to>
                    <xdr:col>16</xdr:col>
                    <xdr:colOff>1333500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40" name="Check Box 397">
              <controlPr defaultSize="0" autoFill="0" autoLine="0" autoPict="0">
                <anchor moveWithCells="1">
                  <from>
                    <xdr:col>16</xdr:col>
                    <xdr:colOff>381000</xdr:colOff>
                    <xdr:row>24</xdr:row>
                    <xdr:rowOff>200025</xdr:rowOff>
                  </from>
                  <to>
                    <xdr:col>16</xdr:col>
                    <xdr:colOff>1333500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41" name="Check Box 398">
              <controlPr defaultSize="0" autoFill="0" autoLine="0" autoPict="0">
                <anchor moveWithCells="1">
                  <from>
                    <xdr:col>16</xdr:col>
                    <xdr:colOff>381000</xdr:colOff>
                    <xdr:row>25</xdr:row>
                    <xdr:rowOff>200025</xdr:rowOff>
                  </from>
                  <to>
                    <xdr:col>16</xdr:col>
                    <xdr:colOff>1333500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42" name="Check Box 399">
              <controlPr defaultSize="0" autoFill="0" autoLine="0" autoPict="0">
                <anchor moveWithCells="1">
                  <from>
                    <xdr:col>16</xdr:col>
                    <xdr:colOff>381000</xdr:colOff>
                    <xdr:row>26</xdr:row>
                    <xdr:rowOff>200025</xdr:rowOff>
                  </from>
                  <to>
                    <xdr:col>16</xdr:col>
                    <xdr:colOff>1333500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343" name="Check Box 400">
              <controlPr defaultSize="0" autoFill="0" autoLine="0" autoPict="0">
                <anchor moveWithCells="1">
                  <from>
                    <xdr:col>16</xdr:col>
                    <xdr:colOff>381000</xdr:colOff>
                    <xdr:row>27</xdr:row>
                    <xdr:rowOff>200025</xdr:rowOff>
                  </from>
                  <to>
                    <xdr:col>16</xdr:col>
                    <xdr:colOff>1333500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344" name="Check Box 401">
              <controlPr defaultSize="0" autoFill="0" autoLine="0" autoPict="0">
                <anchor moveWithCells="1">
                  <from>
                    <xdr:col>16</xdr:col>
                    <xdr:colOff>381000</xdr:colOff>
                    <xdr:row>28</xdr:row>
                    <xdr:rowOff>200025</xdr:rowOff>
                  </from>
                  <to>
                    <xdr:col>16</xdr:col>
                    <xdr:colOff>1333500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45" name="Check Box 404">
              <controlPr defaultSize="0" autoFill="0" autoLine="0" autoPict="0">
                <anchor moveWithCells="1">
                  <from>
                    <xdr:col>16</xdr:col>
                    <xdr:colOff>381000</xdr:colOff>
                    <xdr:row>44</xdr:row>
                    <xdr:rowOff>200025</xdr:rowOff>
                  </from>
                  <to>
                    <xdr:col>16</xdr:col>
                    <xdr:colOff>1333500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46" name="Check Box 405">
              <controlPr defaultSize="0" autoFill="0" autoLine="0" autoPict="0">
                <anchor moveWithCells="1">
                  <from>
                    <xdr:col>16</xdr:col>
                    <xdr:colOff>381000</xdr:colOff>
                    <xdr:row>45</xdr:row>
                    <xdr:rowOff>200025</xdr:rowOff>
                  </from>
                  <to>
                    <xdr:col>16</xdr:col>
                    <xdr:colOff>1333500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47" name="Check Box 406">
              <controlPr defaultSize="0" autoFill="0" autoLine="0" autoPict="0">
                <anchor moveWithCells="1">
                  <from>
                    <xdr:col>16</xdr:col>
                    <xdr:colOff>381000</xdr:colOff>
                    <xdr:row>46</xdr:row>
                    <xdr:rowOff>200025</xdr:rowOff>
                  </from>
                  <to>
                    <xdr:col>16</xdr:col>
                    <xdr:colOff>1333500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48" name="Check Box 407">
              <controlPr defaultSize="0" autoFill="0" autoLine="0" autoPict="0">
                <anchor moveWithCells="1">
                  <from>
                    <xdr:col>16</xdr:col>
                    <xdr:colOff>381000</xdr:colOff>
                    <xdr:row>47</xdr:row>
                    <xdr:rowOff>200025</xdr:rowOff>
                  </from>
                  <to>
                    <xdr:col>16</xdr:col>
                    <xdr:colOff>1333500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49" name="Check Box 408">
              <controlPr defaultSize="0" autoFill="0" autoLine="0" autoPict="0">
                <anchor moveWithCells="1">
                  <from>
                    <xdr:col>16</xdr:col>
                    <xdr:colOff>381000</xdr:colOff>
                    <xdr:row>48</xdr:row>
                    <xdr:rowOff>200025</xdr:rowOff>
                  </from>
                  <to>
                    <xdr:col>16</xdr:col>
                    <xdr:colOff>1333500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50" name="Check Box 409">
              <controlPr defaultSize="0" autoFill="0" autoLine="0" autoPict="0">
                <anchor moveWithCells="1">
                  <from>
                    <xdr:col>16</xdr:col>
                    <xdr:colOff>381000</xdr:colOff>
                    <xdr:row>49</xdr:row>
                    <xdr:rowOff>200025</xdr:rowOff>
                  </from>
                  <to>
                    <xdr:col>16</xdr:col>
                    <xdr:colOff>1333500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51" name="Check Box 410">
              <controlPr defaultSize="0" autoFill="0" autoLine="0" autoPict="0">
                <anchor moveWithCells="1">
                  <from>
                    <xdr:col>16</xdr:col>
                    <xdr:colOff>381000</xdr:colOff>
                    <xdr:row>50</xdr:row>
                    <xdr:rowOff>200025</xdr:rowOff>
                  </from>
                  <to>
                    <xdr:col>16</xdr:col>
                    <xdr:colOff>1333500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52" name="Check Box 411">
              <controlPr defaultSize="0" autoFill="0" autoLine="0" autoPict="0">
                <anchor moveWithCells="1">
                  <from>
                    <xdr:col>16</xdr:col>
                    <xdr:colOff>381000</xdr:colOff>
                    <xdr:row>51</xdr:row>
                    <xdr:rowOff>200025</xdr:rowOff>
                  </from>
                  <to>
                    <xdr:col>16</xdr:col>
                    <xdr:colOff>1333500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353" name="Check Box 412">
              <controlPr defaultSize="0" autoFill="0" autoLine="0" autoPict="0">
                <anchor moveWithCells="1">
                  <from>
                    <xdr:col>16</xdr:col>
                    <xdr:colOff>381000</xdr:colOff>
                    <xdr:row>52</xdr:row>
                    <xdr:rowOff>200025</xdr:rowOff>
                  </from>
                  <to>
                    <xdr:col>16</xdr:col>
                    <xdr:colOff>1333500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354" name="Check Box 413">
              <controlPr defaultSize="0" autoFill="0" autoLine="0" autoPict="0">
                <anchor moveWithCells="1">
                  <from>
                    <xdr:col>16</xdr:col>
                    <xdr:colOff>381000</xdr:colOff>
                    <xdr:row>53</xdr:row>
                    <xdr:rowOff>200025</xdr:rowOff>
                  </from>
                  <to>
                    <xdr:col>16</xdr:col>
                    <xdr:colOff>1333500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355" name="Check Box 414">
              <controlPr defaultSize="0" autoFill="0" autoLine="0" autoPict="0">
                <anchor moveWithCells="1">
                  <from>
                    <xdr:col>16</xdr:col>
                    <xdr:colOff>381000</xdr:colOff>
                    <xdr:row>54</xdr:row>
                    <xdr:rowOff>200025</xdr:rowOff>
                  </from>
                  <to>
                    <xdr:col>16</xdr:col>
                    <xdr:colOff>1333500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56" name="Check Box 428">
              <controlPr defaultSize="0" autoFill="0" autoLine="0" autoPict="0">
                <anchor moveWithCells="1">
                  <from>
                    <xdr:col>16</xdr:col>
                    <xdr:colOff>381000</xdr:colOff>
                    <xdr:row>29</xdr:row>
                    <xdr:rowOff>200025</xdr:rowOff>
                  </from>
                  <to>
                    <xdr:col>16</xdr:col>
                    <xdr:colOff>1333500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57" name="Check Box 429">
              <controlPr defaultSize="0" autoFill="0" autoLine="0" autoPict="0">
                <anchor moveWithCells="1">
                  <from>
                    <xdr:col>16</xdr:col>
                    <xdr:colOff>381000</xdr:colOff>
                    <xdr:row>30</xdr:row>
                    <xdr:rowOff>200025</xdr:rowOff>
                  </from>
                  <to>
                    <xdr:col>16</xdr:col>
                    <xdr:colOff>1333500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58" name="Check Box 430">
              <controlPr defaultSize="0" autoFill="0" autoLine="0" autoPict="0">
                <anchor moveWithCells="1">
                  <from>
                    <xdr:col>16</xdr:col>
                    <xdr:colOff>381000</xdr:colOff>
                    <xdr:row>31</xdr:row>
                    <xdr:rowOff>200025</xdr:rowOff>
                  </from>
                  <to>
                    <xdr:col>16</xdr:col>
                    <xdr:colOff>1333500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59" name="Check Box 431">
              <controlPr defaultSize="0" autoFill="0" autoLine="0" autoPict="0">
                <anchor moveWithCells="1">
                  <from>
                    <xdr:col>16</xdr:col>
                    <xdr:colOff>381000</xdr:colOff>
                    <xdr:row>32</xdr:row>
                    <xdr:rowOff>200025</xdr:rowOff>
                  </from>
                  <to>
                    <xdr:col>16</xdr:col>
                    <xdr:colOff>1333500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60" name="Check Box 432">
              <controlPr defaultSize="0" autoFill="0" autoLine="0" autoPict="0">
                <anchor moveWithCells="1">
                  <from>
                    <xdr:col>16</xdr:col>
                    <xdr:colOff>381000</xdr:colOff>
                    <xdr:row>33</xdr:row>
                    <xdr:rowOff>200025</xdr:rowOff>
                  </from>
                  <to>
                    <xdr:col>16</xdr:col>
                    <xdr:colOff>1333500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61" name="Check Box 433">
              <controlPr defaultSize="0" autoFill="0" autoLine="0" autoPict="0">
                <anchor moveWithCells="1">
                  <from>
                    <xdr:col>16</xdr:col>
                    <xdr:colOff>381000</xdr:colOff>
                    <xdr:row>34</xdr:row>
                    <xdr:rowOff>200025</xdr:rowOff>
                  </from>
                  <to>
                    <xdr:col>16</xdr:col>
                    <xdr:colOff>1333500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62" name="Check Box 434">
              <controlPr defaultSize="0" autoFill="0" autoLine="0" autoPict="0">
                <anchor moveWithCells="1">
                  <from>
                    <xdr:col>16</xdr:col>
                    <xdr:colOff>381000</xdr:colOff>
                    <xdr:row>35</xdr:row>
                    <xdr:rowOff>200025</xdr:rowOff>
                  </from>
                  <to>
                    <xdr:col>16</xdr:col>
                    <xdr:colOff>1333500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63" name="Check Box 435">
              <controlPr defaultSize="0" autoFill="0" autoLine="0" autoPict="0">
                <anchor moveWithCells="1">
                  <from>
                    <xdr:col>16</xdr:col>
                    <xdr:colOff>381000</xdr:colOff>
                    <xdr:row>36</xdr:row>
                    <xdr:rowOff>200025</xdr:rowOff>
                  </from>
                  <to>
                    <xdr:col>16</xdr:col>
                    <xdr:colOff>1333500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64" name="Check Box 436">
              <controlPr defaultSize="0" autoFill="0" autoLine="0" autoPict="0">
                <anchor moveWithCells="1">
                  <from>
                    <xdr:col>16</xdr:col>
                    <xdr:colOff>381000</xdr:colOff>
                    <xdr:row>37</xdr:row>
                    <xdr:rowOff>200025</xdr:rowOff>
                  </from>
                  <to>
                    <xdr:col>16</xdr:col>
                    <xdr:colOff>1333500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365" name="Check Box 437">
              <controlPr defaultSize="0" autoFill="0" autoLine="0" autoPict="0">
                <anchor moveWithCells="1">
                  <from>
                    <xdr:col>16</xdr:col>
                    <xdr:colOff>381000</xdr:colOff>
                    <xdr:row>38</xdr:row>
                    <xdr:rowOff>200025</xdr:rowOff>
                  </from>
                  <to>
                    <xdr:col>16</xdr:col>
                    <xdr:colOff>1333500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366" name="Check Box 438">
              <controlPr defaultSize="0" autoFill="0" autoLine="0" autoPict="0">
                <anchor moveWithCells="1">
                  <from>
                    <xdr:col>16</xdr:col>
                    <xdr:colOff>381000</xdr:colOff>
                    <xdr:row>39</xdr:row>
                    <xdr:rowOff>200025</xdr:rowOff>
                  </from>
                  <to>
                    <xdr:col>16</xdr:col>
                    <xdr:colOff>1333500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67" name="Check Box 439">
              <controlPr defaultSize="0" autoFill="0" autoLine="0" autoPict="0">
                <anchor moveWithCells="1">
                  <from>
                    <xdr:col>16</xdr:col>
                    <xdr:colOff>381000</xdr:colOff>
                    <xdr:row>40</xdr:row>
                    <xdr:rowOff>200025</xdr:rowOff>
                  </from>
                  <to>
                    <xdr:col>16</xdr:col>
                    <xdr:colOff>1333500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68" name="Check Box 440">
              <controlPr defaultSize="0" autoFill="0" autoLine="0" autoPict="0">
                <anchor moveWithCells="1">
                  <from>
                    <xdr:col>16</xdr:col>
                    <xdr:colOff>381000</xdr:colOff>
                    <xdr:row>41</xdr:row>
                    <xdr:rowOff>200025</xdr:rowOff>
                  </from>
                  <to>
                    <xdr:col>16</xdr:col>
                    <xdr:colOff>1333500</xdr:colOff>
                    <xdr:row>43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G9"/>
  <sheetViews>
    <sheetView workbookViewId="0">
      <pane xSplit="3" ySplit="1" topLeftCell="D2" activePane="bottomRight" state="frozen"/>
      <selection activeCell="D20" sqref="D20"/>
      <selection pane="topRight" activeCell="D20" sqref="D20"/>
      <selection pane="bottomLeft" activeCell="D20" sqref="D20"/>
      <selection pane="bottomRight" activeCell="D20" sqref="D20"/>
    </sheetView>
  </sheetViews>
  <sheetFormatPr defaultColWidth="8.875" defaultRowHeight="16.5" x14ac:dyDescent="0.25"/>
  <cols>
    <col min="1" max="1" width="10.5" style="6" bestFit="1" customWidth="1"/>
    <col min="2" max="2" width="8.875" style="6"/>
    <col min="3" max="3" width="30" style="6" bestFit="1" customWidth="1"/>
    <col min="4" max="4" width="16" style="41" customWidth="1"/>
    <col min="5" max="5" width="66.5" style="6" bestFit="1" customWidth="1"/>
    <col min="6" max="6" width="66.5" style="6" customWidth="1"/>
    <col min="7" max="7" width="21" style="6" customWidth="1"/>
    <col min="8" max="16384" width="8.875" style="6"/>
  </cols>
  <sheetData>
    <row r="1" spans="1:7" ht="33.75" customHeight="1" x14ac:dyDescent="0.25">
      <c r="A1" s="493" t="s">
        <v>199</v>
      </c>
      <c r="B1" s="493" t="s">
        <v>187</v>
      </c>
      <c r="C1" s="493" t="s">
        <v>200</v>
      </c>
      <c r="D1" s="493"/>
      <c r="E1" s="493"/>
      <c r="F1" s="493"/>
      <c r="G1" s="493"/>
    </row>
    <row r="2" spans="1:7" x14ac:dyDescent="0.25">
      <c r="A2" s="493"/>
      <c r="B2" s="493"/>
      <c r="C2" s="6" t="s">
        <v>204</v>
      </c>
      <c r="D2" s="42" t="s">
        <v>201</v>
      </c>
      <c r="E2" s="6" t="s">
        <v>220</v>
      </c>
      <c r="F2" s="6" t="s">
        <v>221</v>
      </c>
      <c r="G2" s="6" t="s">
        <v>202</v>
      </c>
    </row>
    <row r="3" spans="1:7" x14ac:dyDescent="0.25">
      <c r="A3" s="6" t="s">
        <v>203</v>
      </c>
    </row>
    <row r="4" spans="1:7" x14ac:dyDescent="0.25">
      <c r="A4" s="6" t="s">
        <v>205</v>
      </c>
      <c r="C4" s="6" t="s">
        <v>218</v>
      </c>
      <c r="D4" s="41" t="s">
        <v>217</v>
      </c>
      <c r="E4" s="6" t="s">
        <v>219</v>
      </c>
    </row>
    <row r="5" spans="1:7" x14ac:dyDescent="0.25">
      <c r="A5" s="6" t="s">
        <v>150</v>
      </c>
      <c r="C5" s="6" t="s">
        <v>222</v>
      </c>
      <c r="D5" s="41" t="s">
        <v>223</v>
      </c>
      <c r="E5" s="6" t="s">
        <v>224</v>
      </c>
    </row>
    <row r="6" spans="1:7" x14ac:dyDescent="0.25">
      <c r="A6" s="6" t="s">
        <v>180</v>
      </c>
      <c r="C6" s="6" t="s">
        <v>214</v>
      </c>
      <c r="D6" s="41" t="s">
        <v>215</v>
      </c>
      <c r="E6" s="6" t="s">
        <v>216</v>
      </c>
    </row>
    <row r="7" spans="1:7" x14ac:dyDescent="0.25">
      <c r="A7" s="6" t="s">
        <v>206</v>
      </c>
      <c r="C7" s="6" t="s">
        <v>211</v>
      </c>
      <c r="E7" s="6" t="s">
        <v>212</v>
      </c>
      <c r="G7" s="40" t="s">
        <v>213</v>
      </c>
    </row>
    <row r="8" spans="1:7" x14ac:dyDescent="0.25">
      <c r="A8" s="6" t="s">
        <v>207</v>
      </c>
      <c r="C8" s="6" t="s">
        <v>208</v>
      </c>
      <c r="D8" s="41">
        <v>78186426</v>
      </c>
      <c r="E8" s="6" t="s">
        <v>209</v>
      </c>
      <c r="G8" s="6" t="s">
        <v>210</v>
      </c>
    </row>
    <row r="9" spans="1:7" x14ac:dyDescent="0.25">
      <c r="A9" s="6" t="s">
        <v>198</v>
      </c>
    </row>
  </sheetData>
  <mergeCells count="3">
    <mergeCell ref="A1:A2"/>
    <mergeCell ref="B1:B2"/>
    <mergeCell ref="C1:G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AV169"/>
  <sheetViews>
    <sheetView zoomScale="85" zoomScaleNormal="85" workbookViewId="0">
      <pane ySplit="2" topLeftCell="A3" activePane="bottomLeft" state="frozen"/>
      <selection activeCell="D20" sqref="D20"/>
      <selection pane="bottomLeft" activeCell="P117" sqref="P117:R143"/>
    </sheetView>
  </sheetViews>
  <sheetFormatPr defaultColWidth="8.875" defaultRowHeight="16.5" x14ac:dyDescent="0.25"/>
  <cols>
    <col min="1" max="1" width="6" style="101" bestFit="1" customWidth="1"/>
    <col min="2" max="2" width="7.5" style="101" bestFit="1" customWidth="1"/>
    <col min="3" max="3" width="31.75" style="101" bestFit="1" customWidth="1"/>
    <col min="4" max="4" width="6" style="101" bestFit="1" customWidth="1"/>
    <col min="5" max="5" width="3.875" style="101" bestFit="1" customWidth="1"/>
    <col min="6" max="6" width="6" style="101" bestFit="1" customWidth="1"/>
    <col min="7" max="7" width="3.875" style="101" bestFit="1" customWidth="1"/>
    <col min="8" max="8" width="6" style="101" bestFit="1" customWidth="1"/>
    <col min="9" max="9" width="3.875" style="101" bestFit="1" customWidth="1"/>
    <col min="10" max="10" width="7.5" style="101" bestFit="1" customWidth="1"/>
    <col min="11" max="11" width="11" style="101" customWidth="1"/>
    <col min="12" max="12" width="13.25" style="101" bestFit="1" customWidth="1"/>
    <col min="13" max="13" width="10.5" style="101" bestFit="1" customWidth="1"/>
    <col min="14" max="14" width="12.5" style="101" customWidth="1"/>
    <col min="15" max="15" width="19.875" style="101" bestFit="1" customWidth="1"/>
    <col min="16" max="16" width="13.375" style="101" customWidth="1"/>
    <col min="17" max="17" width="15.625" style="101" bestFit="1" customWidth="1"/>
    <col min="18" max="18" width="10.5" style="101" bestFit="1" customWidth="1"/>
    <col min="19" max="19" width="11.625" style="101" customWidth="1"/>
    <col min="20" max="20" width="11" style="101" bestFit="1" customWidth="1"/>
    <col min="21" max="21" width="9.25" style="101" bestFit="1" customWidth="1"/>
    <col min="22" max="22" width="10.5" style="101" bestFit="1" customWidth="1"/>
    <col min="23" max="23" width="14" style="101" bestFit="1" customWidth="1"/>
    <col min="24" max="24" width="11.625" style="101" customWidth="1"/>
    <col min="25" max="25" width="11" style="101" customWidth="1"/>
    <col min="26" max="26" width="27.25" style="101" customWidth="1"/>
    <col min="27" max="27" width="9.125" style="102" bestFit="1" customWidth="1"/>
    <col min="28" max="28" width="3.625" style="102" customWidth="1"/>
    <col min="29" max="29" width="33.125" style="102" customWidth="1"/>
    <col min="30" max="30" width="12.625" style="102" bestFit="1" customWidth="1"/>
    <col min="31" max="31" width="28.875" style="102" bestFit="1" customWidth="1"/>
    <col min="32" max="32" width="9.125" style="102" customWidth="1"/>
    <col min="33" max="33" width="12.75" style="136" bestFit="1" customWidth="1"/>
    <col min="34" max="34" width="17.125" style="102" bestFit="1" customWidth="1"/>
    <col min="35" max="35" width="10.5" style="102" bestFit="1" customWidth="1"/>
    <col min="36" max="36" width="23.125" style="101" customWidth="1"/>
    <col min="37" max="37" width="9.75" style="101" bestFit="1" customWidth="1"/>
    <col min="38" max="38" width="9.125" style="102" bestFit="1" customWidth="1"/>
    <col min="39" max="46" width="8.375" style="101" bestFit="1" customWidth="1"/>
    <col min="47" max="16384" width="8.875" style="101"/>
  </cols>
  <sheetData>
    <row r="1" spans="1:48" ht="32.450000000000003" customHeight="1" x14ac:dyDescent="0.25">
      <c r="A1" s="497" t="s">
        <v>298</v>
      </c>
      <c r="B1" s="496" t="s">
        <v>32</v>
      </c>
      <c r="C1" s="496" t="s">
        <v>115</v>
      </c>
      <c r="D1" s="497" t="s">
        <v>299</v>
      </c>
      <c r="E1" s="497" t="s">
        <v>43</v>
      </c>
      <c r="F1" s="497"/>
      <c r="G1" s="497"/>
      <c r="H1" s="497"/>
      <c r="I1" s="497"/>
      <c r="J1" s="496" t="s">
        <v>300</v>
      </c>
      <c r="K1" s="496" t="s">
        <v>301</v>
      </c>
      <c r="L1" s="496" t="s">
        <v>302</v>
      </c>
      <c r="M1" s="496" t="s">
        <v>7</v>
      </c>
      <c r="N1" s="496" t="s">
        <v>303</v>
      </c>
      <c r="O1" s="496" t="s">
        <v>114</v>
      </c>
      <c r="P1" s="496" t="s">
        <v>119</v>
      </c>
      <c r="Q1" s="496" t="s">
        <v>304</v>
      </c>
      <c r="R1" s="496" t="s">
        <v>305</v>
      </c>
      <c r="S1" s="496" t="s">
        <v>306</v>
      </c>
      <c r="T1" s="494" t="s">
        <v>307</v>
      </c>
      <c r="U1" s="494"/>
      <c r="V1" s="496" t="s">
        <v>116</v>
      </c>
      <c r="W1" s="495" t="s">
        <v>117</v>
      </c>
      <c r="X1" s="495"/>
      <c r="Y1" s="495"/>
      <c r="Z1" s="504" t="s">
        <v>10</v>
      </c>
      <c r="AA1" s="494" t="s">
        <v>308</v>
      </c>
      <c r="AB1" s="91"/>
      <c r="AC1" s="494" t="s">
        <v>309</v>
      </c>
      <c r="AD1" s="494" t="s">
        <v>125</v>
      </c>
      <c r="AE1" s="494" t="s">
        <v>237</v>
      </c>
      <c r="AF1" s="494" t="s">
        <v>310</v>
      </c>
      <c r="AG1" s="505" t="s">
        <v>311</v>
      </c>
      <c r="AH1" s="494" t="s">
        <v>312</v>
      </c>
      <c r="AI1" s="500" t="s">
        <v>313</v>
      </c>
      <c r="AJ1" s="498" t="s">
        <v>9</v>
      </c>
      <c r="AK1" s="502" t="s">
        <v>314</v>
      </c>
      <c r="AL1" s="494" t="s">
        <v>233</v>
      </c>
      <c r="AM1" s="494" t="s">
        <v>1377</v>
      </c>
      <c r="AN1" s="494" t="s">
        <v>1383</v>
      </c>
    </row>
    <row r="2" spans="1:48" ht="25.5" x14ac:dyDescent="0.25">
      <c r="A2" s="497"/>
      <c r="B2" s="497"/>
      <c r="C2" s="497"/>
      <c r="D2" s="497"/>
      <c r="E2" s="90" t="s">
        <v>315</v>
      </c>
      <c r="F2" s="90" t="s">
        <v>316</v>
      </c>
      <c r="G2" s="90" t="s">
        <v>1</v>
      </c>
      <c r="H2" s="90" t="s">
        <v>317</v>
      </c>
      <c r="I2" s="90" t="s">
        <v>318</v>
      </c>
      <c r="J2" s="497"/>
      <c r="K2" s="496"/>
      <c r="L2" s="496"/>
      <c r="M2" s="497"/>
      <c r="N2" s="496"/>
      <c r="O2" s="496"/>
      <c r="P2" s="497"/>
      <c r="Q2" s="497"/>
      <c r="R2" s="497"/>
      <c r="S2" s="496"/>
      <c r="T2" s="494"/>
      <c r="U2" s="494"/>
      <c r="V2" s="496"/>
      <c r="W2" s="495"/>
      <c r="X2" s="495"/>
      <c r="Y2" s="495"/>
      <c r="Z2" s="504"/>
      <c r="AA2" s="495"/>
      <c r="AB2" s="89"/>
      <c r="AC2" s="494"/>
      <c r="AD2" s="494"/>
      <c r="AE2" s="494"/>
      <c r="AF2" s="494"/>
      <c r="AG2" s="505"/>
      <c r="AH2" s="494"/>
      <c r="AI2" s="501"/>
      <c r="AJ2" s="499"/>
      <c r="AK2" s="503"/>
      <c r="AL2" s="495"/>
      <c r="AM2" s="495"/>
      <c r="AN2" s="495"/>
      <c r="AO2" s="102"/>
      <c r="AP2" s="102"/>
      <c r="AQ2" s="102"/>
      <c r="AR2" s="102"/>
      <c r="AS2" s="102"/>
      <c r="AT2" s="102"/>
      <c r="AU2" s="102"/>
      <c r="AV2" s="102"/>
    </row>
    <row r="3" spans="1:48" ht="19.5" x14ac:dyDescent="0.25">
      <c r="A3" s="51"/>
      <c r="C3" s="213"/>
      <c r="D3" s="103"/>
      <c r="E3" s="103"/>
      <c r="F3" s="103"/>
      <c r="G3" s="103"/>
      <c r="H3" s="103"/>
      <c r="I3" s="64"/>
      <c r="J3" s="64"/>
      <c r="K3" s="64"/>
      <c r="L3" s="51"/>
      <c r="M3" s="196"/>
      <c r="N3" s="197" t="s">
        <v>1598</v>
      </c>
      <c r="O3" s="197" t="s">
        <v>1599</v>
      </c>
      <c r="P3" s="198" t="s">
        <v>1598</v>
      </c>
      <c r="Q3" s="198" t="s">
        <v>1599</v>
      </c>
      <c r="R3" s="198"/>
      <c r="S3" s="63"/>
      <c r="T3" s="63"/>
      <c r="U3" s="63"/>
      <c r="V3" s="104"/>
      <c r="W3" s="63"/>
      <c r="X3" s="63"/>
      <c r="Y3" s="63"/>
      <c r="Z3" s="64"/>
      <c r="AC3" s="105"/>
      <c r="AD3" s="105"/>
      <c r="AE3" s="106"/>
      <c r="AF3" s="106"/>
      <c r="AG3" s="107"/>
      <c r="AH3" s="108"/>
      <c r="AI3" s="109"/>
      <c r="AJ3" s="106"/>
      <c r="AK3" s="110"/>
      <c r="AL3" s="105"/>
      <c r="AM3" s="101" t="s">
        <v>1378</v>
      </c>
      <c r="AN3" s="101" t="s">
        <v>12</v>
      </c>
      <c r="AO3" s="102"/>
      <c r="AP3" s="102"/>
      <c r="AQ3" s="102"/>
      <c r="AR3" s="102"/>
    </row>
    <row r="4" spans="1:48" x14ac:dyDescent="0.25">
      <c r="A4" s="102">
        <v>1</v>
      </c>
      <c r="B4" s="117"/>
      <c r="C4" s="210" t="s">
        <v>4</v>
      </c>
      <c r="D4" s="207"/>
      <c r="E4" s="103"/>
      <c r="F4" s="111" t="s">
        <v>12</v>
      </c>
      <c r="G4" s="111"/>
      <c r="H4" s="111" t="s">
        <v>12</v>
      </c>
      <c r="I4" s="111">
        <v>4</v>
      </c>
      <c r="J4" s="112">
        <v>1</v>
      </c>
      <c r="K4" s="112" t="s">
        <v>319</v>
      </c>
      <c r="L4" s="113" t="s">
        <v>111</v>
      </c>
      <c r="M4" s="63" t="s">
        <v>1600</v>
      </c>
      <c r="N4" s="63" t="s">
        <v>1601</v>
      </c>
      <c r="O4" s="63" t="s">
        <v>1602</v>
      </c>
      <c r="P4" s="62" t="s">
        <v>1601</v>
      </c>
      <c r="Q4" s="62" t="s">
        <v>1602</v>
      </c>
      <c r="R4" s="62" t="s">
        <v>1600</v>
      </c>
      <c r="S4" s="114"/>
      <c r="T4" s="114"/>
      <c r="U4" s="114"/>
      <c r="V4" s="104"/>
      <c r="W4" s="115"/>
      <c r="X4" s="115"/>
      <c r="Y4" s="115"/>
      <c r="Z4" s="111" t="s">
        <v>11</v>
      </c>
      <c r="AA4" s="102" t="s">
        <v>89</v>
      </c>
      <c r="AC4" s="116" t="s">
        <v>770</v>
      </c>
      <c r="AD4" s="105"/>
      <c r="AE4" s="106" t="s">
        <v>771</v>
      </c>
      <c r="AF4" s="106" t="s">
        <v>872</v>
      </c>
      <c r="AG4" s="107"/>
      <c r="AH4" s="108">
        <v>20</v>
      </c>
      <c r="AI4" s="109">
        <v>310</v>
      </c>
      <c r="AJ4" s="106" t="s">
        <v>322</v>
      </c>
      <c r="AK4" s="110"/>
      <c r="AL4" s="105" t="s">
        <v>94</v>
      </c>
      <c r="AM4" s="101" t="s">
        <v>1379</v>
      </c>
      <c r="AN4" s="101" t="s">
        <v>1381</v>
      </c>
    </row>
    <row r="5" spans="1:48" x14ac:dyDescent="0.25">
      <c r="A5" s="102">
        <f>A4+1</f>
        <v>2</v>
      </c>
      <c r="B5" s="117"/>
      <c r="C5" s="211" t="s">
        <v>323</v>
      </c>
      <c r="D5" s="207"/>
      <c r="E5" s="103"/>
      <c r="F5" s="111" t="s">
        <v>324</v>
      </c>
      <c r="G5" s="111"/>
      <c r="H5" s="111" t="s">
        <v>13</v>
      </c>
      <c r="I5" s="111">
        <v>8</v>
      </c>
      <c r="J5" s="112">
        <f>J4+1</f>
        <v>2</v>
      </c>
      <c r="K5" s="112" t="s">
        <v>325</v>
      </c>
      <c r="L5" s="113" t="s">
        <v>226</v>
      </c>
      <c r="M5" s="63"/>
      <c r="N5" s="63"/>
      <c r="O5" s="63" t="s">
        <v>1136</v>
      </c>
      <c r="P5" s="62">
        <v>9999</v>
      </c>
      <c r="Q5" s="62" t="s">
        <v>1136</v>
      </c>
      <c r="R5" s="62"/>
      <c r="S5" s="114"/>
      <c r="T5" s="114"/>
      <c r="U5" s="104"/>
      <c r="V5" s="114"/>
      <c r="W5" s="114"/>
      <c r="X5" s="114"/>
      <c r="Y5" s="114"/>
      <c r="Z5" s="111" t="s">
        <v>329</v>
      </c>
      <c r="AA5" s="102" t="s">
        <v>330</v>
      </c>
      <c r="AC5" s="116" t="s">
        <v>122</v>
      </c>
      <c r="AD5" s="105"/>
      <c r="AE5" s="106" t="s">
        <v>331</v>
      </c>
      <c r="AF5" s="106" t="s">
        <v>873</v>
      </c>
      <c r="AG5" s="107"/>
      <c r="AH5" s="108">
        <v>540</v>
      </c>
      <c r="AI5" s="109">
        <v>310</v>
      </c>
      <c r="AJ5" s="106" t="s">
        <v>332</v>
      </c>
      <c r="AK5" s="110"/>
      <c r="AL5" s="105" t="s">
        <v>333</v>
      </c>
      <c r="AM5" s="101" t="s">
        <v>1380</v>
      </c>
      <c r="AN5" s="101" t="s">
        <v>1504</v>
      </c>
    </row>
    <row r="6" spans="1:48" x14ac:dyDescent="0.25">
      <c r="A6" s="102">
        <f t="shared" ref="A6:A38" si="0">A5+1</f>
        <v>3</v>
      </c>
      <c r="B6" s="117"/>
      <c r="C6" s="211" t="s">
        <v>342</v>
      </c>
      <c r="D6" s="207"/>
      <c r="E6" s="103"/>
      <c r="F6" s="111" t="s">
        <v>335</v>
      </c>
      <c r="G6" s="111"/>
      <c r="H6" s="111" t="s">
        <v>335</v>
      </c>
      <c r="I6" s="111">
        <v>17</v>
      </c>
      <c r="J6" s="112">
        <f t="shared" ref="J6:J69" si="1">J5+1</f>
        <v>3</v>
      </c>
      <c r="K6" s="112" t="s">
        <v>230</v>
      </c>
      <c r="L6" s="113" t="s">
        <v>336</v>
      </c>
      <c r="M6" s="63"/>
      <c r="N6" s="63"/>
      <c r="O6" s="63" t="s">
        <v>1136</v>
      </c>
      <c r="P6" s="62" t="s">
        <v>1137</v>
      </c>
      <c r="Q6" s="62" t="s">
        <v>1138</v>
      </c>
      <c r="R6" s="62"/>
      <c r="S6" s="114"/>
      <c r="T6" s="114"/>
      <c r="U6" s="104"/>
      <c r="V6" s="114"/>
      <c r="W6" s="114"/>
      <c r="X6" s="114"/>
      <c r="Y6" s="114"/>
      <c r="Z6" s="111" t="s">
        <v>339</v>
      </c>
      <c r="AA6" s="102" t="s">
        <v>340</v>
      </c>
      <c r="AC6" s="116" t="s">
        <v>149</v>
      </c>
      <c r="AD6" s="105"/>
      <c r="AE6" s="106" t="s">
        <v>772</v>
      </c>
      <c r="AF6" s="106" t="s">
        <v>874</v>
      </c>
      <c r="AG6" s="107"/>
      <c r="AH6" s="108">
        <v>30</v>
      </c>
      <c r="AI6" s="109">
        <v>310</v>
      </c>
      <c r="AJ6" s="106" t="s">
        <v>91</v>
      </c>
      <c r="AK6" s="117"/>
      <c r="AL6" s="105" t="s">
        <v>333</v>
      </c>
      <c r="AM6" s="101" t="s">
        <v>1488</v>
      </c>
      <c r="AN6" s="101" t="s">
        <v>1506</v>
      </c>
    </row>
    <row r="7" spans="1:48" x14ac:dyDescent="0.25">
      <c r="A7" s="102">
        <f t="shared" si="0"/>
        <v>4</v>
      </c>
      <c r="B7" s="117"/>
      <c r="C7" s="211" t="s">
        <v>350</v>
      </c>
      <c r="D7" s="207"/>
      <c r="E7" s="103"/>
      <c r="F7" s="111" t="s">
        <v>343</v>
      </c>
      <c r="G7" s="111"/>
      <c r="H7" s="111" t="s">
        <v>343</v>
      </c>
      <c r="I7" s="111">
        <v>18</v>
      </c>
      <c r="J7" s="112">
        <f t="shared" si="1"/>
        <v>4</v>
      </c>
      <c r="K7" s="112" t="s">
        <v>231</v>
      </c>
      <c r="L7" s="113" t="s">
        <v>232</v>
      </c>
      <c r="M7" s="63" t="s">
        <v>1139</v>
      </c>
      <c r="N7" s="63" t="s">
        <v>1140</v>
      </c>
      <c r="O7" s="63"/>
      <c r="P7" s="62" t="s">
        <v>1141</v>
      </c>
      <c r="Q7" s="62" t="s">
        <v>1142</v>
      </c>
      <c r="R7" s="62" t="s">
        <v>1139</v>
      </c>
      <c r="S7" s="114" t="s">
        <v>102</v>
      </c>
      <c r="T7" s="114" t="s">
        <v>327</v>
      </c>
      <c r="U7" s="104" t="s">
        <v>1062</v>
      </c>
      <c r="V7" s="114" t="s">
        <v>102</v>
      </c>
      <c r="W7" s="114" t="s">
        <v>328</v>
      </c>
      <c r="X7" s="114"/>
      <c r="Y7" s="114"/>
      <c r="Z7" s="111" t="s">
        <v>345</v>
      </c>
      <c r="AA7" s="102" t="s">
        <v>346</v>
      </c>
      <c r="AC7" s="116" t="s">
        <v>123</v>
      </c>
      <c r="AD7" s="105"/>
      <c r="AE7" s="106" t="s">
        <v>773</v>
      </c>
      <c r="AF7" s="106" t="s">
        <v>875</v>
      </c>
      <c r="AG7" s="118"/>
      <c r="AH7" s="119">
        <v>60</v>
      </c>
      <c r="AI7" s="120">
        <v>310</v>
      </c>
      <c r="AJ7" s="106" t="s">
        <v>349</v>
      </c>
      <c r="AK7" s="110"/>
      <c r="AL7" s="105" t="s">
        <v>333</v>
      </c>
      <c r="AM7" s="101" t="s">
        <v>1487</v>
      </c>
      <c r="AN7" s="101" t="s">
        <v>1505</v>
      </c>
    </row>
    <row r="8" spans="1:48" x14ac:dyDescent="0.25">
      <c r="A8" s="102">
        <f t="shared" si="0"/>
        <v>5</v>
      </c>
      <c r="B8" s="117"/>
      <c r="C8" s="211" t="s">
        <v>357</v>
      </c>
      <c r="D8" s="207"/>
      <c r="E8" s="103"/>
      <c r="F8" s="111" t="s">
        <v>351</v>
      </c>
      <c r="G8" s="111"/>
      <c r="H8" s="111" t="s">
        <v>352</v>
      </c>
      <c r="I8" s="111">
        <v>20</v>
      </c>
      <c r="J8" s="112">
        <f t="shared" si="1"/>
        <v>5</v>
      </c>
      <c r="K8" s="112" t="s">
        <v>353</v>
      </c>
      <c r="L8" s="113" t="s">
        <v>354</v>
      </c>
      <c r="M8" s="63" t="s">
        <v>1143</v>
      </c>
      <c r="N8" s="63" t="s">
        <v>1144</v>
      </c>
      <c r="O8" s="63" t="s">
        <v>1145</v>
      </c>
      <c r="P8" s="62" t="s">
        <v>1146</v>
      </c>
      <c r="Q8" s="62" t="s">
        <v>1145</v>
      </c>
      <c r="R8" s="62" t="s">
        <v>1143</v>
      </c>
      <c r="S8" s="114" t="s">
        <v>102</v>
      </c>
      <c r="T8" s="114" t="s">
        <v>337</v>
      </c>
      <c r="U8" s="104"/>
      <c r="V8" s="114" t="s">
        <v>102</v>
      </c>
      <c r="W8" s="114" t="s">
        <v>103</v>
      </c>
      <c r="X8" s="114" t="s">
        <v>338</v>
      </c>
      <c r="Y8" s="114"/>
      <c r="Z8" s="111" t="s">
        <v>357</v>
      </c>
      <c r="AA8" s="102" t="s">
        <v>358</v>
      </c>
      <c r="AC8" s="116" t="s">
        <v>124</v>
      </c>
      <c r="AD8" s="105"/>
      <c r="AE8" s="106"/>
      <c r="AF8" s="106"/>
      <c r="AG8" s="121"/>
      <c r="AH8" s="122"/>
      <c r="AI8" s="109">
        <v>300</v>
      </c>
      <c r="AJ8" s="106"/>
      <c r="AK8" s="123"/>
      <c r="AL8" s="105" t="s">
        <v>333</v>
      </c>
      <c r="AM8" s="101" t="s">
        <v>1500</v>
      </c>
      <c r="AN8" s="101" t="s">
        <v>1502</v>
      </c>
    </row>
    <row r="9" spans="1:48" x14ac:dyDescent="0.25">
      <c r="A9" s="102">
        <f t="shared" si="0"/>
        <v>6</v>
      </c>
      <c r="B9" s="117"/>
      <c r="C9" s="211" t="s">
        <v>420</v>
      </c>
      <c r="D9" s="207"/>
      <c r="E9" s="103"/>
      <c r="F9" s="111"/>
      <c r="G9" s="111"/>
      <c r="H9" s="111"/>
      <c r="I9" s="111">
        <v>23</v>
      </c>
      <c r="J9" s="112">
        <f t="shared" si="1"/>
        <v>6</v>
      </c>
      <c r="K9" s="112"/>
      <c r="L9" s="113"/>
      <c r="M9" s="63" t="s">
        <v>1143</v>
      </c>
      <c r="N9" s="63" t="s">
        <v>1144</v>
      </c>
      <c r="O9" s="63" t="s">
        <v>1147</v>
      </c>
      <c r="P9" s="62" t="s">
        <v>100</v>
      </c>
      <c r="Q9" s="62" t="s">
        <v>1147</v>
      </c>
      <c r="R9" s="62" t="s">
        <v>1143</v>
      </c>
      <c r="S9" s="114" t="s">
        <v>102</v>
      </c>
      <c r="T9" s="114" t="s">
        <v>1065</v>
      </c>
      <c r="U9" s="104" t="s">
        <v>1066</v>
      </c>
      <c r="V9" s="114" t="s">
        <v>102</v>
      </c>
      <c r="W9" s="114"/>
      <c r="X9" s="114"/>
      <c r="Y9" s="114"/>
      <c r="Z9" s="111" t="s">
        <v>361</v>
      </c>
      <c r="AC9" s="116" t="s">
        <v>774</v>
      </c>
      <c r="AD9" s="105"/>
      <c r="AE9" s="106"/>
      <c r="AF9" s="106"/>
      <c r="AG9" s="121"/>
      <c r="AH9" s="122"/>
      <c r="AI9" s="109">
        <v>300</v>
      </c>
      <c r="AJ9" s="106"/>
      <c r="AK9" s="123"/>
      <c r="AL9" s="105" t="s">
        <v>346</v>
      </c>
      <c r="AM9" s="101" t="s">
        <v>1501</v>
      </c>
      <c r="AN9" s="101" t="s">
        <v>1503</v>
      </c>
    </row>
    <row r="10" spans="1:48" x14ac:dyDescent="0.25">
      <c r="A10" s="102">
        <f t="shared" si="0"/>
        <v>7</v>
      </c>
      <c r="B10" s="117"/>
      <c r="C10" s="212" t="s">
        <v>412</v>
      </c>
      <c r="D10" s="207"/>
      <c r="E10" s="103"/>
      <c r="F10" s="111"/>
      <c r="G10" s="111"/>
      <c r="H10" s="111"/>
      <c r="I10" s="111">
        <v>34</v>
      </c>
      <c r="J10" s="112">
        <f t="shared" si="1"/>
        <v>7</v>
      </c>
      <c r="K10" s="112"/>
      <c r="L10" s="113"/>
      <c r="M10" s="63" t="s">
        <v>1143</v>
      </c>
      <c r="N10" s="63" t="s">
        <v>1144</v>
      </c>
      <c r="O10" s="63" t="s">
        <v>1150</v>
      </c>
      <c r="P10" s="62" t="s">
        <v>101</v>
      </c>
      <c r="Q10" s="62" t="s">
        <v>1150</v>
      </c>
      <c r="R10" s="62" t="s">
        <v>1143</v>
      </c>
      <c r="S10" s="114" t="s">
        <v>102</v>
      </c>
      <c r="T10" s="114" t="s">
        <v>1064</v>
      </c>
      <c r="U10" s="104"/>
      <c r="V10" s="114" t="s">
        <v>102</v>
      </c>
      <c r="W10" s="114"/>
      <c r="X10" s="114"/>
      <c r="Y10" s="114"/>
      <c r="Z10" s="111" t="s">
        <v>365</v>
      </c>
      <c r="AC10" s="116" t="s">
        <v>775</v>
      </c>
      <c r="AD10" s="105"/>
      <c r="AE10" s="124" t="s">
        <v>776</v>
      </c>
      <c r="AF10" s="124" t="s">
        <v>297</v>
      </c>
      <c r="AG10" s="121"/>
      <c r="AH10" s="122"/>
      <c r="AI10" s="109">
        <v>300</v>
      </c>
      <c r="AJ10" s="106"/>
      <c r="AK10" s="123"/>
      <c r="AL10" s="105" t="s">
        <v>346</v>
      </c>
      <c r="AM10" s="101" t="s">
        <v>1644</v>
      </c>
      <c r="AN10" s="101" t="s">
        <v>351</v>
      </c>
    </row>
    <row r="11" spans="1:48" x14ac:dyDescent="0.25">
      <c r="A11" s="102">
        <f t="shared" si="0"/>
        <v>8</v>
      </c>
      <c r="C11" s="209" t="s">
        <v>392</v>
      </c>
      <c r="D11" s="103"/>
      <c r="E11" s="103"/>
      <c r="F11" s="111"/>
      <c r="G11" s="111"/>
      <c r="H11" s="111"/>
      <c r="I11" s="111">
        <v>40</v>
      </c>
      <c r="J11" s="112">
        <f t="shared" si="1"/>
        <v>8</v>
      </c>
      <c r="K11" s="112"/>
      <c r="L11" s="125"/>
      <c r="M11" s="63" t="s">
        <v>1143</v>
      </c>
      <c r="N11" s="63"/>
      <c r="O11" s="63" t="s">
        <v>1603</v>
      </c>
      <c r="P11" s="62" t="s">
        <v>1604</v>
      </c>
      <c r="Q11" s="62" t="s">
        <v>1603</v>
      </c>
      <c r="R11" s="62" t="s">
        <v>1143</v>
      </c>
      <c r="S11" s="114" t="s">
        <v>102</v>
      </c>
      <c r="T11" s="114" t="s">
        <v>107</v>
      </c>
      <c r="U11" s="104"/>
      <c r="V11" s="114" t="s">
        <v>102</v>
      </c>
      <c r="W11" s="114"/>
      <c r="X11" s="114"/>
      <c r="Y11" s="114"/>
      <c r="Z11" s="111" t="s">
        <v>368</v>
      </c>
      <c r="AC11" s="116" t="s">
        <v>777</v>
      </c>
      <c r="AD11" s="105"/>
      <c r="AE11" s="124" t="s">
        <v>778</v>
      </c>
      <c r="AF11" s="124" t="s">
        <v>779</v>
      </c>
      <c r="AG11" s="121">
        <v>100</v>
      </c>
      <c r="AH11" s="122"/>
      <c r="AI11" s="109">
        <v>300</v>
      </c>
      <c r="AJ11" s="106"/>
      <c r="AK11" s="123"/>
      <c r="AL11" s="105" t="s">
        <v>346</v>
      </c>
    </row>
    <row r="12" spans="1:48" x14ac:dyDescent="0.25">
      <c r="A12" s="102">
        <f t="shared" si="0"/>
        <v>9</v>
      </c>
      <c r="C12" s="111" t="s">
        <v>394</v>
      </c>
      <c r="D12" s="103"/>
      <c r="E12" s="103"/>
      <c r="F12" s="111"/>
      <c r="G12" s="111"/>
      <c r="H12" s="111"/>
      <c r="I12" s="111">
        <v>51</v>
      </c>
      <c r="J12" s="112">
        <f t="shared" si="1"/>
        <v>9</v>
      </c>
      <c r="K12" s="112"/>
      <c r="L12" s="125"/>
      <c r="M12" s="63" t="s">
        <v>1143</v>
      </c>
      <c r="N12" s="63">
        <v>3301</v>
      </c>
      <c r="O12" s="63" t="s">
        <v>1513</v>
      </c>
      <c r="P12" s="62">
        <v>3301</v>
      </c>
      <c r="Q12" s="62" t="s">
        <v>1513</v>
      </c>
      <c r="R12" s="62" t="s">
        <v>1143</v>
      </c>
      <c r="S12" s="114" t="s">
        <v>102</v>
      </c>
      <c r="T12" s="114" t="s">
        <v>1060</v>
      </c>
      <c r="U12" s="104"/>
      <c r="V12" s="114" t="s">
        <v>102</v>
      </c>
      <c r="W12" s="114"/>
      <c r="X12" s="114"/>
      <c r="Y12" s="114"/>
      <c r="Z12" s="111" t="s">
        <v>373</v>
      </c>
      <c r="AC12" s="116" t="s">
        <v>780</v>
      </c>
      <c r="AD12" s="105"/>
      <c r="AE12" s="124"/>
      <c r="AF12" s="124"/>
      <c r="AG12" s="121">
        <v>100</v>
      </c>
      <c r="AH12" s="122"/>
      <c r="AI12" s="109">
        <v>300</v>
      </c>
      <c r="AJ12" s="106"/>
      <c r="AK12" s="123"/>
      <c r="AL12" s="105" t="s">
        <v>346</v>
      </c>
    </row>
    <row r="13" spans="1:48" x14ac:dyDescent="0.25">
      <c r="A13" s="102">
        <f t="shared" si="0"/>
        <v>10</v>
      </c>
      <c r="C13" s="111" t="s">
        <v>396</v>
      </c>
      <c r="D13" s="103"/>
      <c r="E13" s="103"/>
      <c r="F13" s="103"/>
      <c r="G13" s="103"/>
      <c r="H13" s="103"/>
      <c r="I13" s="111"/>
      <c r="J13" s="112">
        <f t="shared" si="1"/>
        <v>10</v>
      </c>
      <c r="K13" s="112"/>
      <c r="L13" s="125"/>
      <c r="M13" s="63" t="s">
        <v>1143</v>
      </c>
      <c r="N13" s="63">
        <v>3302</v>
      </c>
      <c r="O13" s="63" t="s">
        <v>968</v>
      </c>
      <c r="P13" s="62">
        <v>3302</v>
      </c>
      <c r="Q13" s="62" t="s">
        <v>968</v>
      </c>
      <c r="R13" s="62" t="s">
        <v>1143</v>
      </c>
      <c r="S13" s="114" t="s">
        <v>102</v>
      </c>
      <c r="T13" s="114" t="s">
        <v>1061</v>
      </c>
      <c r="U13" s="104"/>
      <c r="V13" s="114" t="s">
        <v>102</v>
      </c>
      <c r="W13" s="114"/>
      <c r="X13" s="114"/>
      <c r="Y13" s="114"/>
      <c r="Z13" s="111" t="s">
        <v>375</v>
      </c>
      <c r="AC13" s="116" t="s">
        <v>781</v>
      </c>
      <c r="AD13" s="105"/>
      <c r="AE13" s="124"/>
      <c r="AF13" s="124"/>
      <c r="AG13" s="121">
        <v>100</v>
      </c>
      <c r="AH13" s="122"/>
      <c r="AI13" s="109">
        <v>300</v>
      </c>
      <c r="AJ13" s="106"/>
      <c r="AK13" s="123"/>
      <c r="AL13" s="105" t="s">
        <v>346</v>
      </c>
    </row>
    <row r="14" spans="1:48" x14ac:dyDescent="0.25">
      <c r="A14" s="102">
        <f t="shared" si="0"/>
        <v>11</v>
      </c>
      <c r="C14" s="111" t="s">
        <v>400</v>
      </c>
      <c r="D14" s="103"/>
      <c r="E14" s="103"/>
      <c r="F14" s="103"/>
      <c r="G14" s="103"/>
      <c r="H14" s="103"/>
      <c r="I14" s="111"/>
      <c r="J14" s="112">
        <f t="shared" si="1"/>
        <v>11</v>
      </c>
      <c r="K14" s="112"/>
      <c r="L14" s="125"/>
      <c r="M14" s="63" t="s">
        <v>1143</v>
      </c>
      <c r="N14" s="63">
        <v>3304</v>
      </c>
      <c r="O14" s="63" t="s">
        <v>969</v>
      </c>
      <c r="P14" s="62">
        <v>3304</v>
      </c>
      <c r="Q14" s="62" t="s">
        <v>969</v>
      </c>
      <c r="R14" s="62" t="s">
        <v>1143</v>
      </c>
      <c r="S14" s="114" t="s">
        <v>102</v>
      </c>
      <c r="T14" s="114" t="s">
        <v>104</v>
      </c>
      <c r="U14" s="104"/>
      <c r="V14" s="114" t="s">
        <v>102</v>
      </c>
      <c r="W14" s="114" t="s">
        <v>344</v>
      </c>
      <c r="X14" s="114"/>
      <c r="Y14" s="114"/>
      <c r="Z14" s="111" t="s">
        <v>378</v>
      </c>
      <c r="AC14" s="116" t="s">
        <v>782</v>
      </c>
      <c r="AD14" s="105"/>
      <c r="AE14" s="124"/>
      <c r="AF14" s="124"/>
      <c r="AG14" s="107">
        <v>100</v>
      </c>
      <c r="AI14" s="126">
        <v>300</v>
      </c>
      <c r="AJ14" s="106"/>
      <c r="AK14" s="123"/>
      <c r="AL14" s="105" t="s">
        <v>346</v>
      </c>
    </row>
    <row r="15" spans="1:48" x14ac:dyDescent="0.25">
      <c r="A15" s="102">
        <f t="shared" si="0"/>
        <v>12</v>
      </c>
      <c r="C15" s="111" t="s">
        <v>401</v>
      </c>
      <c r="D15" s="103"/>
      <c r="E15" s="103"/>
      <c r="F15" s="103"/>
      <c r="G15" s="103"/>
      <c r="H15" s="103"/>
      <c r="I15" s="111"/>
      <c r="J15" s="112">
        <f t="shared" si="1"/>
        <v>12</v>
      </c>
      <c r="K15" s="112"/>
      <c r="L15" s="125"/>
      <c r="M15" s="63" t="s">
        <v>1143</v>
      </c>
      <c r="N15" s="63">
        <v>3305</v>
      </c>
      <c r="O15" s="63" t="s">
        <v>1387</v>
      </c>
      <c r="P15" s="62">
        <v>3305</v>
      </c>
      <c r="Q15" s="62" t="s">
        <v>1387</v>
      </c>
      <c r="R15" s="62" t="s">
        <v>1143</v>
      </c>
      <c r="S15" s="114" t="s">
        <v>102</v>
      </c>
      <c r="T15" s="114" t="s">
        <v>1063</v>
      </c>
      <c r="U15" s="104"/>
      <c r="V15" s="114" t="s">
        <v>102</v>
      </c>
      <c r="W15" s="114" t="s">
        <v>382</v>
      </c>
      <c r="X15" s="114"/>
      <c r="Y15" s="114"/>
      <c r="Z15" s="111" t="s">
        <v>383</v>
      </c>
      <c r="AA15" s="127"/>
      <c r="AB15" s="127"/>
      <c r="AC15" s="116" t="s">
        <v>783</v>
      </c>
      <c r="AD15" s="128"/>
      <c r="AE15" s="124"/>
      <c r="AF15" s="124"/>
      <c r="AG15" s="107">
        <v>100</v>
      </c>
      <c r="AH15" s="127"/>
      <c r="AI15" s="129">
        <v>300</v>
      </c>
      <c r="AJ15" s="106"/>
      <c r="AK15" s="123"/>
      <c r="AL15" s="105" t="s">
        <v>346</v>
      </c>
      <c r="AN15" s="127"/>
      <c r="AO15" s="127"/>
      <c r="AP15" s="127"/>
    </row>
    <row r="16" spans="1:48" x14ac:dyDescent="0.25">
      <c r="A16" s="102">
        <f t="shared" si="0"/>
        <v>13</v>
      </c>
      <c r="C16" s="208" t="s">
        <v>402</v>
      </c>
      <c r="D16" s="103"/>
      <c r="E16" s="103"/>
      <c r="F16" s="103"/>
      <c r="G16" s="103"/>
      <c r="H16" s="103"/>
      <c r="I16" s="111"/>
      <c r="J16" s="112">
        <f t="shared" si="1"/>
        <v>13</v>
      </c>
      <c r="K16" s="112"/>
      <c r="L16" s="125"/>
      <c r="M16" s="63" t="s">
        <v>1143</v>
      </c>
      <c r="N16" s="63" t="s">
        <v>965</v>
      </c>
      <c r="O16" s="63" t="s">
        <v>966</v>
      </c>
      <c r="P16" s="62" t="s">
        <v>965</v>
      </c>
      <c r="Q16" s="62" t="s">
        <v>966</v>
      </c>
      <c r="R16" s="62" t="s">
        <v>1143</v>
      </c>
      <c r="S16" s="114" t="s">
        <v>102</v>
      </c>
      <c r="T16" s="114" t="s">
        <v>355</v>
      </c>
      <c r="U16" s="104"/>
      <c r="V16" s="114" t="s">
        <v>102</v>
      </c>
      <c r="W16" s="114" t="s">
        <v>356</v>
      </c>
      <c r="X16" s="114"/>
      <c r="Y16" s="114"/>
      <c r="Z16" s="111" t="s">
        <v>386</v>
      </c>
      <c r="AC16" s="116" t="s">
        <v>784</v>
      </c>
      <c r="AD16" s="105"/>
      <c r="AG16" s="107">
        <v>100</v>
      </c>
      <c r="AI16" s="126">
        <v>300</v>
      </c>
      <c r="AJ16" s="106"/>
      <c r="AK16" s="123"/>
      <c r="AL16" s="105" t="s">
        <v>346</v>
      </c>
      <c r="AN16" s="127"/>
      <c r="AO16" s="127"/>
      <c r="AP16" s="127"/>
      <c r="AQ16" s="127"/>
      <c r="AR16" s="127"/>
      <c r="AS16" s="127"/>
    </row>
    <row r="17" spans="1:45" x14ac:dyDescent="0.25">
      <c r="A17" s="102">
        <f t="shared" si="0"/>
        <v>14</v>
      </c>
      <c r="C17" s="111" t="s">
        <v>384</v>
      </c>
      <c r="D17" s="103"/>
      <c r="E17" s="103"/>
      <c r="F17" s="103"/>
      <c r="G17" s="103"/>
      <c r="H17" s="103"/>
      <c r="I17" s="111"/>
      <c r="J17" s="112">
        <f t="shared" si="1"/>
        <v>14</v>
      </c>
      <c r="K17" s="112"/>
      <c r="L17" s="125"/>
      <c r="M17" s="63" t="s">
        <v>1143</v>
      </c>
      <c r="N17" s="63" t="s">
        <v>963</v>
      </c>
      <c r="O17" s="63" t="s">
        <v>964</v>
      </c>
      <c r="P17" s="62" t="s">
        <v>963</v>
      </c>
      <c r="Q17" s="62" t="s">
        <v>964</v>
      </c>
      <c r="R17" s="62" t="s">
        <v>1143</v>
      </c>
      <c r="S17" s="114" t="s">
        <v>102</v>
      </c>
      <c r="T17" s="114" t="s">
        <v>359</v>
      </c>
      <c r="U17" s="104"/>
      <c r="V17" s="114" t="s">
        <v>102</v>
      </c>
      <c r="W17" s="114" t="s">
        <v>360</v>
      </c>
      <c r="X17" s="114"/>
      <c r="Y17" s="114"/>
      <c r="Z17" s="111" t="s">
        <v>389</v>
      </c>
      <c r="AC17" s="116" t="s">
        <v>136</v>
      </c>
      <c r="AD17" s="105"/>
      <c r="AE17" s="127"/>
      <c r="AF17" s="127"/>
      <c r="AG17" s="107"/>
      <c r="AI17" s="126">
        <v>300</v>
      </c>
      <c r="AJ17" s="106"/>
      <c r="AK17" s="123"/>
      <c r="AL17" s="105" t="s">
        <v>92</v>
      </c>
      <c r="AM17" s="127"/>
      <c r="AN17" s="127"/>
      <c r="AO17" s="127"/>
      <c r="AP17" s="127"/>
      <c r="AQ17" s="127"/>
      <c r="AR17" s="127"/>
      <c r="AS17" s="127"/>
    </row>
    <row r="18" spans="1:45" x14ac:dyDescent="0.25">
      <c r="A18" s="102">
        <f t="shared" si="0"/>
        <v>15</v>
      </c>
      <c r="C18" s="111" t="s">
        <v>387</v>
      </c>
      <c r="D18" s="103"/>
      <c r="E18" s="103"/>
      <c r="F18" s="103"/>
      <c r="G18" s="103"/>
      <c r="H18" s="103"/>
      <c r="I18" s="111"/>
      <c r="J18" s="111">
        <f t="shared" si="1"/>
        <v>15</v>
      </c>
      <c r="K18" s="111"/>
      <c r="L18" s="102"/>
      <c r="M18" s="63" t="s">
        <v>1143</v>
      </c>
      <c r="N18" s="63" t="s">
        <v>1149</v>
      </c>
      <c r="O18" s="63" t="s">
        <v>1148</v>
      </c>
      <c r="P18" s="62" t="s">
        <v>1149</v>
      </c>
      <c r="Q18" s="62" t="s">
        <v>1148</v>
      </c>
      <c r="R18" s="62" t="s">
        <v>1143</v>
      </c>
      <c r="S18" s="114" t="s">
        <v>102</v>
      </c>
      <c r="T18" s="114" t="s">
        <v>363</v>
      </c>
      <c r="U18" s="104"/>
      <c r="V18" s="114" t="s">
        <v>102</v>
      </c>
      <c r="W18" s="114" t="s">
        <v>364</v>
      </c>
      <c r="X18" s="114"/>
      <c r="Y18" s="114"/>
      <c r="Z18" s="111" t="s">
        <v>391</v>
      </c>
      <c r="AC18" s="116" t="s">
        <v>785</v>
      </c>
      <c r="AD18" s="105"/>
      <c r="AG18" s="107"/>
      <c r="AI18" s="126">
        <v>350</v>
      </c>
      <c r="AJ18" s="106"/>
      <c r="AK18" s="123"/>
      <c r="AL18" s="105" t="s">
        <v>346</v>
      </c>
      <c r="AM18" s="127"/>
      <c r="AN18" s="127"/>
      <c r="AO18" s="127"/>
      <c r="AP18" s="127"/>
      <c r="AQ18" s="127"/>
      <c r="AR18" s="127"/>
      <c r="AS18" s="127"/>
    </row>
    <row r="19" spans="1:45" x14ac:dyDescent="0.25">
      <c r="A19" s="102">
        <f t="shared" si="0"/>
        <v>16</v>
      </c>
      <c r="B19" s="117"/>
      <c r="C19" s="210" t="s">
        <v>5</v>
      </c>
      <c r="D19" s="207"/>
      <c r="E19" s="103"/>
      <c r="F19" s="103"/>
      <c r="G19" s="103"/>
      <c r="H19" s="103"/>
      <c r="I19" s="111"/>
      <c r="J19" s="111">
        <f t="shared" si="1"/>
        <v>16</v>
      </c>
      <c r="K19" s="111"/>
      <c r="L19" s="102"/>
      <c r="M19" s="63" t="s">
        <v>1143</v>
      </c>
      <c r="N19" s="63" t="s">
        <v>1324</v>
      </c>
      <c r="O19" s="63" t="s">
        <v>1325</v>
      </c>
      <c r="P19" s="62" t="s">
        <v>1324</v>
      </c>
      <c r="Q19" s="62" t="s">
        <v>1325</v>
      </c>
      <c r="R19" s="62" t="s">
        <v>1143</v>
      </c>
      <c r="S19" s="114" t="s">
        <v>102</v>
      </c>
      <c r="T19" s="114" t="s">
        <v>105</v>
      </c>
      <c r="U19" s="104"/>
      <c r="V19" s="114" t="s">
        <v>102</v>
      </c>
      <c r="W19" s="114" t="s">
        <v>367</v>
      </c>
      <c r="X19" s="114"/>
      <c r="Y19" s="114"/>
      <c r="Z19" s="111" t="s">
        <v>393</v>
      </c>
      <c r="AC19" s="116" t="s">
        <v>139</v>
      </c>
      <c r="AD19" s="105"/>
      <c r="AG19" s="107"/>
      <c r="AI19" s="126">
        <v>420</v>
      </c>
      <c r="AJ19" s="130" t="str">
        <f>CONCATENATE(P30,Q30)</f>
        <v>V313-3檜木</v>
      </c>
      <c r="AK19" s="131">
        <v>270</v>
      </c>
      <c r="AL19" s="105" t="s">
        <v>346</v>
      </c>
      <c r="AM19" s="127"/>
      <c r="AN19" s="127"/>
      <c r="AO19" s="127"/>
      <c r="AP19" s="127"/>
      <c r="AQ19" s="127"/>
      <c r="AR19" s="127"/>
      <c r="AS19" s="127"/>
    </row>
    <row r="20" spans="1:45" x14ac:dyDescent="0.25">
      <c r="A20" s="102">
        <f t="shared" si="0"/>
        <v>17</v>
      </c>
      <c r="B20" s="117"/>
      <c r="C20" s="211" t="s">
        <v>884</v>
      </c>
      <c r="D20" s="207"/>
      <c r="E20" s="103"/>
      <c r="F20" s="103"/>
      <c r="G20" s="103"/>
      <c r="H20" s="103"/>
      <c r="I20" s="111"/>
      <c r="J20" s="111">
        <f t="shared" si="1"/>
        <v>17</v>
      </c>
      <c r="K20" s="111"/>
      <c r="L20" s="102"/>
      <c r="M20" s="63" t="s">
        <v>1143</v>
      </c>
      <c r="N20" s="63" t="s">
        <v>896</v>
      </c>
      <c r="O20" s="63" t="s">
        <v>897</v>
      </c>
      <c r="P20" s="62" t="s">
        <v>896</v>
      </c>
      <c r="Q20" s="62" t="s">
        <v>897</v>
      </c>
      <c r="R20" s="62" t="s">
        <v>1143</v>
      </c>
      <c r="S20" s="114" t="s">
        <v>102</v>
      </c>
      <c r="T20" s="114" t="s">
        <v>371</v>
      </c>
      <c r="U20" s="104" t="s">
        <v>105</v>
      </c>
      <c r="V20" s="114" t="s">
        <v>102</v>
      </c>
      <c r="W20" s="114" t="s">
        <v>372</v>
      </c>
      <c r="X20" s="114"/>
      <c r="Y20" s="114"/>
      <c r="Z20" s="111" t="s">
        <v>451</v>
      </c>
      <c r="AC20" s="116" t="s">
        <v>786</v>
      </c>
      <c r="AD20" s="105"/>
      <c r="AG20" s="107"/>
      <c r="AI20" s="126">
        <v>420</v>
      </c>
      <c r="AJ20" s="130" t="str">
        <f>CONCATENATE(P31,Q31)</f>
        <v>V313-2紅粉佳人</v>
      </c>
      <c r="AK20" s="131">
        <v>270</v>
      </c>
      <c r="AL20" s="105" t="s">
        <v>395</v>
      </c>
      <c r="AM20" s="127"/>
      <c r="AN20" s="127"/>
      <c r="AO20" s="127"/>
      <c r="AP20" s="127"/>
      <c r="AQ20" s="127"/>
      <c r="AR20" s="127"/>
      <c r="AS20" s="127"/>
    </row>
    <row r="21" spans="1:45" x14ac:dyDescent="0.25">
      <c r="A21" s="102">
        <f t="shared" si="0"/>
        <v>18</v>
      </c>
      <c r="B21" s="117"/>
      <c r="C21" s="211" t="s">
        <v>882</v>
      </c>
      <c r="D21" s="207"/>
      <c r="E21" s="103"/>
      <c r="F21" s="103"/>
      <c r="G21" s="103"/>
      <c r="H21" s="103"/>
      <c r="I21" s="111"/>
      <c r="J21" s="111">
        <f t="shared" si="1"/>
        <v>18</v>
      </c>
      <c r="K21" s="111"/>
      <c r="L21" s="102"/>
      <c r="M21" s="63" t="s">
        <v>1143</v>
      </c>
      <c r="N21" s="63" t="s">
        <v>1579</v>
      </c>
      <c r="O21" s="63" t="s">
        <v>1580</v>
      </c>
      <c r="P21" s="62" t="s">
        <v>1579</v>
      </c>
      <c r="Q21" s="62" t="s">
        <v>1580</v>
      </c>
      <c r="R21" s="62" t="s">
        <v>1143</v>
      </c>
      <c r="S21" s="114" t="s">
        <v>102</v>
      </c>
      <c r="T21" s="114" t="s">
        <v>337</v>
      </c>
      <c r="U21" s="104"/>
      <c r="V21" s="114" t="s">
        <v>102</v>
      </c>
      <c r="W21" s="114" t="s">
        <v>374</v>
      </c>
      <c r="X21" s="114"/>
      <c r="Y21" s="114"/>
      <c r="Z21" s="111" t="s">
        <v>452</v>
      </c>
      <c r="AC21" s="116" t="s">
        <v>787</v>
      </c>
      <c r="AD21" s="105">
        <v>30</v>
      </c>
      <c r="AG21" s="107">
        <v>1000</v>
      </c>
      <c r="AI21" s="126">
        <v>420</v>
      </c>
      <c r="AJ21" s="130" t="str">
        <f>CONCATENATE(P32,Q32)</f>
        <v>V313-1白橡</v>
      </c>
      <c r="AK21" s="131">
        <v>270</v>
      </c>
      <c r="AL21" s="105" t="s">
        <v>346</v>
      </c>
      <c r="AM21" s="127"/>
      <c r="AN21" s="127"/>
      <c r="AO21" s="127"/>
      <c r="AP21" s="127"/>
      <c r="AQ21" s="127"/>
      <c r="AR21" s="127"/>
      <c r="AS21" s="127"/>
    </row>
    <row r="22" spans="1:45" x14ac:dyDescent="0.25">
      <c r="A22" s="102">
        <f t="shared" si="0"/>
        <v>19</v>
      </c>
      <c r="B22" s="117"/>
      <c r="C22" s="211" t="s">
        <v>885</v>
      </c>
      <c r="D22" s="207"/>
      <c r="E22" s="103"/>
      <c r="F22" s="103"/>
      <c r="G22" s="103"/>
      <c r="H22" s="103"/>
      <c r="I22" s="111"/>
      <c r="J22" s="111">
        <f t="shared" si="1"/>
        <v>19</v>
      </c>
      <c r="K22" s="111"/>
      <c r="L22" s="102"/>
      <c r="M22" s="63" t="s">
        <v>1143</v>
      </c>
      <c r="N22" s="63" t="s">
        <v>1474</v>
      </c>
      <c r="O22" s="63" t="s">
        <v>1475</v>
      </c>
      <c r="P22" s="62" t="s">
        <v>1474</v>
      </c>
      <c r="Q22" s="62" t="s">
        <v>1475</v>
      </c>
      <c r="R22" s="62" t="s">
        <v>1143</v>
      </c>
      <c r="S22" s="114" t="s">
        <v>102</v>
      </c>
      <c r="T22" s="114" t="s">
        <v>377</v>
      </c>
      <c r="U22" s="104"/>
      <c r="V22" s="114" t="s">
        <v>102</v>
      </c>
      <c r="W22" s="114" t="s">
        <v>106</v>
      </c>
      <c r="X22" s="114"/>
      <c r="Y22" s="114"/>
      <c r="Z22" s="111" t="s">
        <v>453</v>
      </c>
      <c r="AC22" s="116" t="s">
        <v>788</v>
      </c>
      <c r="AD22" s="105">
        <v>35</v>
      </c>
      <c r="AG22" s="107">
        <v>1000</v>
      </c>
      <c r="AI22" s="126">
        <v>420</v>
      </c>
      <c r="AJ22" s="130" t="str">
        <f>CONCATENATE(P33,Q33)</f>
        <v>V313-0白木紋</v>
      </c>
      <c r="AK22" s="131">
        <v>270</v>
      </c>
      <c r="AL22" s="105" t="s">
        <v>346</v>
      </c>
      <c r="AM22" s="127"/>
      <c r="AN22" s="127"/>
      <c r="AO22" s="127"/>
      <c r="AP22" s="127"/>
      <c r="AQ22" s="127"/>
      <c r="AR22" s="127"/>
      <c r="AS22" s="127"/>
    </row>
    <row r="23" spans="1:45" x14ac:dyDescent="0.25">
      <c r="A23" s="102">
        <f t="shared" si="0"/>
        <v>20</v>
      </c>
      <c r="B23" s="117"/>
      <c r="C23" s="211" t="s">
        <v>883</v>
      </c>
      <c r="D23" s="207"/>
      <c r="E23" s="103"/>
      <c r="F23" s="103"/>
      <c r="G23" s="103"/>
      <c r="H23" s="103"/>
      <c r="I23" s="103"/>
      <c r="J23" s="111">
        <f t="shared" si="1"/>
        <v>20</v>
      </c>
      <c r="K23" s="111"/>
      <c r="L23" s="102"/>
      <c r="M23" s="63" t="s">
        <v>1143</v>
      </c>
      <c r="N23" s="63" t="s">
        <v>1476</v>
      </c>
      <c r="O23" s="63" t="s">
        <v>1477</v>
      </c>
      <c r="P23" s="62" t="s">
        <v>1476</v>
      </c>
      <c r="Q23" s="62" t="s">
        <v>1477</v>
      </c>
      <c r="R23" s="62" t="s">
        <v>1143</v>
      </c>
      <c r="S23" s="114" t="s">
        <v>102</v>
      </c>
      <c r="T23" s="114" t="s">
        <v>380</v>
      </c>
      <c r="U23" s="104"/>
      <c r="V23" s="114" t="s">
        <v>102</v>
      </c>
      <c r="W23" s="114" t="s">
        <v>381</v>
      </c>
      <c r="X23" s="114" t="s">
        <v>382</v>
      </c>
      <c r="Y23" s="114" t="s">
        <v>106</v>
      </c>
      <c r="Z23" s="111" t="s">
        <v>454</v>
      </c>
      <c r="AC23" s="116" t="s">
        <v>399</v>
      </c>
      <c r="AD23" s="105">
        <v>40</v>
      </c>
      <c r="AG23" s="107">
        <v>1000</v>
      </c>
      <c r="AI23" s="126">
        <v>420</v>
      </c>
      <c r="AJ23" s="130" t="str">
        <f>CONCATENATE(P43,Q43)</f>
        <v>P8716砂面淺灰</v>
      </c>
      <c r="AK23" s="131">
        <v>270</v>
      </c>
      <c r="AL23" s="105" t="s">
        <v>346</v>
      </c>
      <c r="AM23" s="127"/>
      <c r="AN23" s="127"/>
      <c r="AO23" s="127"/>
      <c r="AP23" s="127"/>
      <c r="AQ23" s="127"/>
      <c r="AR23" s="127"/>
      <c r="AS23" s="127"/>
    </row>
    <row r="24" spans="1:45" x14ac:dyDescent="0.25">
      <c r="A24" s="102">
        <f t="shared" si="0"/>
        <v>21</v>
      </c>
      <c r="B24" s="117"/>
      <c r="C24" s="212" t="s">
        <v>409</v>
      </c>
      <c r="D24" s="207"/>
      <c r="E24" s="103"/>
      <c r="F24" s="103"/>
      <c r="G24" s="103"/>
      <c r="H24" s="103"/>
      <c r="I24" s="103"/>
      <c r="J24" s="111">
        <f t="shared" si="1"/>
        <v>21</v>
      </c>
      <c r="K24" s="111"/>
      <c r="L24" s="102"/>
      <c r="M24" s="63" t="s">
        <v>1143</v>
      </c>
      <c r="N24" s="63" t="s">
        <v>1151</v>
      </c>
      <c r="O24" s="63" t="s">
        <v>1152</v>
      </c>
      <c r="P24" s="62" t="s">
        <v>1151</v>
      </c>
      <c r="Q24" s="62" t="s">
        <v>1152</v>
      </c>
      <c r="R24" s="62" t="s">
        <v>1143</v>
      </c>
      <c r="S24" s="114" t="s">
        <v>102</v>
      </c>
      <c r="T24" s="114" t="s">
        <v>107</v>
      </c>
      <c r="U24" s="104"/>
      <c r="V24" s="114" t="s">
        <v>102</v>
      </c>
      <c r="W24" s="114" t="s">
        <v>385</v>
      </c>
      <c r="X24" s="114"/>
      <c r="Y24" s="114"/>
      <c r="Z24" s="111" t="s">
        <v>455</v>
      </c>
      <c r="AC24" s="116" t="s">
        <v>789</v>
      </c>
      <c r="AD24" s="105">
        <v>45</v>
      </c>
      <c r="AG24" s="107">
        <v>1000</v>
      </c>
      <c r="AI24" s="126">
        <v>420</v>
      </c>
      <c r="AJ24" s="130" t="str">
        <f>CONCATENATE(P46,Q46)</f>
        <v>P8719砂面銅灰</v>
      </c>
      <c r="AK24" s="131">
        <v>270</v>
      </c>
      <c r="AL24" s="105" t="s">
        <v>346</v>
      </c>
      <c r="AM24" s="127"/>
      <c r="AN24" s="127"/>
      <c r="AO24" s="127"/>
      <c r="AP24" s="127"/>
      <c r="AQ24" s="127"/>
      <c r="AR24" s="127"/>
      <c r="AS24" s="127"/>
    </row>
    <row r="25" spans="1:45" x14ac:dyDescent="0.25">
      <c r="A25" s="102">
        <f t="shared" si="0"/>
        <v>22</v>
      </c>
      <c r="B25" s="117"/>
      <c r="C25" s="210" t="s">
        <v>886</v>
      </c>
      <c r="D25" s="207"/>
      <c r="E25" s="103"/>
      <c r="F25" s="103"/>
      <c r="G25" s="103"/>
      <c r="H25" s="103"/>
      <c r="I25" s="103"/>
      <c r="J25" s="111">
        <f t="shared" si="1"/>
        <v>22</v>
      </c>
      <c r="K25" s="111"/>
      <c r="L25" s="102"/>
      <c r="M25" s="63" t="s">
        <v>1143</v>
      </c>
      <c r="N25" s="63" t="s">
        <v>99</v>
      </c>
      <c r="O25" s="63" t="s">
        <v>1153</v>
      </c>
      <c r="P25" s="62" t="s">
        <v>99</v>
      </c>
      <c r="Q25" s="62" t="s">
        <v>1153</v>
      </c>
      <c r="R25" s="62" t="s">
        <v>1143</v>
      </c>
      <c r="S25" s="114" t="s">
        <v>102</v>
      </c>
      <c r="T25" s="114" t="s">
        <v>108</v>
      </c>
      <c r="U25" s="104"/>
      <c r="V25" s="114" t="s">
        <v>102</v>
      </c>
      <c r="W25" s="114">
        <v>952</v>
      </c>
      <c r="X25" s="114"/>
      <c r="Y25" s="114"/>
      <c r="Z25" s="111" t="s">
        <v>456</v>
      </c>
      <c r="AC25" s="116" t="s">
        <v>790</v>
      </c>
      <c r="AD25" s="105">
        <v>50</v>
      </c>
      <c r="AG25" s="107">
        <v>1000</v>
      </c>
      <c r="AI25" s="126">
        <v>420</v>
      </c>
      <c r="AJ25" s="130" t="str">
        <f>CONCATENATE(P66,Q66)</f>
        <v>P8752鏽斑栗咖</v>
      </c>
      <c r="AK25" s="130">
        <v>270</v>
      </c>
      <c r="AL25" s="105" t="s">
        <v>395</v>
      </c>
      <c r="AM25" s="127"/>
      <c r="AN25" s="127"/>
      <c r="AO25" s="127"/>
      <c r="AP25" s="127"/>
      <c r="AQ25" s="127"/>
      <c r="AR25" s="127"/>
      <c r="AS25" s="127"/>
    </row>
    <row r="26" spans="1:45" x14ac:dyDescent="0.25">
      <c r="A26" s="102">
        <f t="shared" si="0"/>
        <v>23</v>
      </c>
      <c r="B26" s="117"/>
      <c r="C26" s="211" t="s">
        <v>887</v>
      </c>
      <c r="D26" s="207"/>
      <c r="E26" s="103"/>
      <c r="F26" s="103"/>
      <c r="G26" s="103"/>
      <c r="H26" s="103"/>
      <c r="I26" s="103"/>
      <c r="J26" s="111">
        <f t="shared" si="1"/>
        <v>23</v>
      </c>
      <c r="K26" s="111"/>
      <c r="L26" s="102"/>
      <c r="M26" s="63" t="s">
        <v>1143</v>
      </c>
      <c r="N26" s="63" t="s">
        <v>98</v>
      </c>
      <c r="O26" s="63" t="s">
        <v>1154</v>
      </c>
      <c r="P26" s="62" t="s">
        <v>98</v>
      </c>
      <c r="Q26" s="62" t="s">
        <v>1154</v>
      </c>
      <c r="R26" s="62" t="s">
        <v>1143</v>
      </c>
      <c r="S26" s="102"/>
      <c r="T26" s="102"/>
      <c r="U26" s="102"/>
      <c r="W26" s="102"/>
      <c r="X26" s="102"/>
      <c r="Y26" s="102"/>
      <c r="Z26" s="111" t="s">
        <v>457</v>
      </c>
      <c r="AC26" s="116" t="s">
        <v>791</v>
      </c>
      <c r="AD26" s="105">
        <v>55</v>
      </c>
      <c r="AG26" s="107">
        <v>1250</v>
      </c>
      <c r="AI26" s="126">
        <v>420</v>
      </c>
      <c r="AJ26" s="130" t="str">
        <f>CONCATENATE(P67,Q67)</f>
        <v>P8753卡其荔枝紋</v>
      </c>
      <c r="AK26" s="132">
        <v>290</v>
      </c>
      <c r="AL26" s="105" t="s">
        <v>403</v>
      </c>
      <c r="AM26" s="127"/>
      <c r="AN26" s="127"/>
      <c r="AO26" s="127"/>
      <c r="AP26" s="127"/>
      <c r="AQ26" s="127"/>
      <c r="AR26" s="127"/>
      <c r="AS26" s="127"/>
    </row>
    <row r="27" spans="1:45" x14ac:dyDescent="0.25">
      <c r="A27" s="102">
        <f t="shared" si="0"/>
        <v>24</v>
      </c>
      <c r="B27" s="117"/>
      <c r="C27" s="211" t="s">
        <v>888</v>
      </c>
      <c r="D27" s="207"/>
      <c r="E27" s="103"/>
      <c r="F27" s="103"/>
      <c r="G27" s="103"/>
      <c r="H27" s="103"/>
      <c r="I27" s="103"/>
      <c r="J27" s="111">
        <f t="shared" si="1"/>
        <v>24</v>
      </c>
      <c r="K27" s="111"/>
      <c r="L27" s="102"/>
      <c r="M27" s="63" t="s">
        <v>1143</v>
      </c>
      <c r="N27" s="63" t="s">
        <v>48</v>
      </c>
      <c r="O27" s="63" t="s">
        <v>1155</v>
      </c>
      <c r="P27" s="62" t="s">
        <v>48</v>
      </c>
      <c r="Q27" s="62" t="s">
        <v>1155</v>
      </c>
      <c r="R27" s="62" t="s">
        <v>1143</v>
      </c>
      <c r="S27" s="102"/>
      <c r="T27" s="102"/>
      <c r="U27" s="102"/>
      <c r="W27" s="102"/>
      <c r="X27" s="102"/>
      <c r="Y27" s="102"/>
      <c r="Z27" s="111" t="s">
        <v>405</v>
      </c>
      <c r="AC27" s="116" t="s">
        <v>792</v>
      </c>
      <c r="AD27" s="105">
        <v>60</v>
      </c>
      <c r="AG27" s="107">
        <v>1250</v>
      </c>
      <c r="AI27" s="126">
        <v>420</v>
      </c>
      <c r="AJ27" s="130" t="str">
        <f>CONCATENATE(P68,Q68)</f>
        <v>P8005膚感鈦銀</v>
      </c>
      <c r="AK27" s="130">
        <v>290</v>
      </c>
      <c r="AL27" s="105" t="s">
        <v>346</v>
      </c>
      <c r="AM27" s="127"/>
      <c r="AN27" s="127"/>
      <c r="AO27" s="127"/>
      <c r="AP27" s="127"/>
      <c r="AQ27" s="127"/>
      <c r="AR27" s="127"/>
      <c r="AS27" s="127"/>
    </row>
    <row r="28" spans="1:45" x14ac:dyDescent="0.25">
      <c r="A28" s="102">
        <f t="shared" si="0"/>
        <v>25</v>
      </c>
      <c r="B28" s="117"/>
      <c r="C28" s="212" t="s">
        <v>889</v>
      </c>
      <c r="D28" s="207"/>
      <c r="E28" s="103"/>
      <c r="F28" s="103"/>
      <c r="G28" s="103"/>
      <c r="H28" s="103"/>
      <c r="I28" s="103"/>
      <c r="J28" s="111">
        <f t="shared" si="1"/>
        <v>25</v>
      </c>
      <c r="K28" s="111"/>
      <c r="L28" s="102"/>
      <c r="M28" s="63" t="s">
        <v>1143</v>
      </c>
      <c r="N28" s="63" t="s">
        <v>47</v>
      </c>
      <c r="O28" s="63" t="s">
        <v>967</v>
      </c>
      <c r="P28" s="62" t="s">
        <v>47</v>
      </c>
      <c r="Q28" s="62" t="s">
        <v>967</v>
      </c>
      <c r="R28" s="62" t="s">
        <v>1143</v>
      </c>
      <c r="S28" s="102"/>
      <c r="T28" s="102"/>
      <c r="U28" s="102"/>
      <c r="W28" s="102"/>
      <c r="X28" s="102"/>
      <c r="Y28" s="102"/>
      <c r="Z28" s="111" t="s">
        <v>118</v>
      </c>
      <c r="AC28" s="116" t="s">
        <v>407</v>
      </c>
      <c r="AD28" s="105" t="s">
        <v>793</v>
      </c>
      <c r="AG28" s="107"/>
      <c r="AI28" s="126">
        <v>440</v>
      </c>
      <c r="AJ28" s="130" t="str">
        <f t="shared" ref="AJ28:AJ39" si="2">CONCATENATE(P82,Q82)</f>
        <v>P8018膚感栗咖</v>
      </c>
      <c r="AK28" s="130">
        <v>290</v>
      </c>
      <c r="AL28" s="105" t="s">
        <v>92</v>
      </c>
      <c r="AM28" s="127"/>
      <c r="AN28" s="127"/>
      <c r="AO28" s="127"/>
      <c r="AP28" s="127"/>
      <c r="AQ28" s="127"/>
      <c r="AR28" s="127"/>
      <c r="AS28" s="127"/>
    </row>
    <row r="29" spans="1:45" x14ac:dyDescent="0.25">
      <c r="A29" s="102">
        <f t="shared" si="0"/>
        <v>26</v>
      </c>
      <c r="C29" s="209" t="s">
        <v>879</v>
      </c>
      <c r="D29" s="103"/>
      <c r="E29" s="103"/>
      <c r="F29" s="103"/>
      <c r="G29" s="103"/>
      <c r="H29" s="103"/>
      <c r="I29" s="103"/>
      <c r="J29" s="111">
        <f t="shared" si="1"/>
        <v>26</v>
      </c>
      <c r="K29" s="111"/>
      <c r="L29" s="102"/>
      <c r="M29" s="63" t="s">
        <v>1143</v>
      </c>
      <c r="N29" s="63" t="s">
        <v>97</v>
      </c>
      <c r="O29" s="63" t="s">
        <v>1156</v>
      </c>
      <c r="P29" s="62" t="s">
        <v>97</v>
      </c>
      <c r="Q29" s="62" t="s">
        <v>1156</v>
      </c>
      <c r="R29" s="62" t="s">
        <v>1143</v>
      </c>
      <c r="S29" s="102"/>
      <c r="T29" s="102"/>
      <c r="U29" s="102"/>
      <c r="W29" s="102"/>
      <c r="X29" s="102"/>
      <c r="Y29" s="102"/>
      <c r="Z29" s="111" t="s">
        <v>458</v>
      </c>
      <c r="AC29" s="116" t="s">
        <v>794</v>
      </c>
      <c r="AD29" s="105" t="s">
        <v>795</v>
      </c>
      <c r="AG29" s="107"/>
      <c r="AI29" s="126">
        <v>440</v>
      </c>
      <c r="AJ29" s="130" t="str">
        <f t="shared" si="2"/>
        <v>P8019膚感墨黑</v>
      </c>
      <c r="AK29" s="132"/>
      <c r="AL29" s="105" t="s">
        <v>346</v>
      </c>
      <c r="AM29" s="127"/>
      <c r="AN29" s="127"/>
      <c r="AO29" s="127"/>
      <c r="AP29" s="127"/>
      <c r="AQ29" s="127"/>
      <c r="AR29" s="127"/>
      <c r="AS29" s="127"/>
    </row>
    <row r="30" spans="1:45" x14ac:dyDescent="0.25">
      <c r="A30" s="102">
        <f t="shared" si="0"/>
        <v>27</v>
      </c>
      <c r="C30" s="111" t="s">
        <v>880</v>
      </c>
      <c r="D30" s="103"/>
      <c r="E30" s="103"/>
      <c r="F30" s="103"/>
      <c r="G30" s="103"/>
      <c r="H30" s="103"/>
      <c r="I30" s="103"/>
      <c r="J30" s="111">
        <f t="shared" si="1"/>
        <v>27</v>
      </c>
      <c r="K30" s="111"/>
      <c r="L30" s="102"/>
      <c r="M30" s="63" t="s">
        <v>1143</v>
      </c>
      <c r="N30" s="63" t="s">
        <v>96</v>
      </c>
      <c r="O30" s="63" t="s">
        <v>1157</v>
      </c>
      <c r="P30" s="62" t="s">
        <v>96</v>
      </c>
      <c r="Q30" s="62" t="s">
        <v>1157</v>
      </c>
      <c r="R30" s="62" t="s">
        <v>1143</v>
      </c>
      <c r="S30" s="102"/>
      <c r="T30" s="102"/>
      <c r="U30" s="102"/>
      <c r="W30" s="102"/>
      <c r="X30" s="102"/>
      <c r="Y30" s="102"/>
      <c r="Z30" s="111" t="s">
        <v>408</v>
      </c>
      <c r="AC30" s="116" t="s">
        <v>796</v>
      </c>
      <c r="AD30" s="105" t="s">
        <v>162</v>
      </c>
      <c r="AG30" s="107">
        <v>50</v>
      </c>
      <c r="AI30" s="126">
        <v>440</v>
      </c>
      <c r="AJ30" s="130" t="str">
        <f t="shared" si="2"/>
        <v>P8020膚感灰綠</v>
      </c>
      <c r="AK30" s="132"/>
      <c r="AL30" s="105" t="s">
        <v>92</v>
      </c>
    </row>
    <row r="31" spans="1:45" x14ac:dyDescent="0.25">
      <c r="A31" s="102">
        <f t="shared" si="0"/>
        <v>28</v>
      </c>
      <c r="C31" s="111" t="s">
        <v>376</v>
      </c>
      <c r="D31" s="103"/>
      <c r="E31" s="103"/>
      <c r="F31" s="103"/>
      <c r="G31" s="103"/>
      <c r="H31" s="103"/>
      <c r="I31" s="103"/>
      <c r="J31" s="111">
        <f t="shared" si="1"/>
        <v>28</v>
      </c>
      <c r="K31" s="111"/>
      <c r="L31" s="102"/>
      <c r="M31" s="63" t="s">
        <v>1143</v>
      </c>
      <c r="N31" s="63" t="s">
        <v>95</v>
      </c>
      <c r="O31" s="63" t="s">
        <v>1158</v>
      </c>
      <c r="P31" s="62" t="s">
        <v>95</v>
      </c>
      <c r="Q31" s="62" t="s">
        <v>1158</v>
      </c>
      <c r="R31" s="62" t="s">
        <v>1143</v>
      </c>
      <c r="S31" s="102"/>
      <c r="T31" s="102"/>
      <c r="U31" s="102"/>
      <c r="W31" s="102"/>
      <c r="X31" s="102"/>
      <c r="Y31" s="102"/>
      <c r="Z31" s="111" t="s">
        <v>459</v>
      </c>
      <c r="AC31" s="116" t="s">
        <v>797</v>
      </c>
      <c r="AD31" s="105"/>
      <c r="AG31" s="107"/>
      <c r="AI31" s="126"/>
      <c r="AJ31" s="130" t="str">
        <f t="shared" si="2"/>
        <v>P8021膚感黃褐</v>
      </c>
      <c r="AK31" s="132"/>
      <c r="AL31" s="105"/>
    </row>
    <row r="32" spans="1:45" x14ac:dyDescent="0.25">
      <c r="A32" s="102">
        <f t="shared" si="0"/>
        <v>29</v>
      </c>
      <c r="C32" s="111" t="s">
        <v>379</v>
      </c>
      <c r="D32" s="103"/>
      <c r="E32" s="103"/>
      <c r="F32" s="103"/>
      <c r="G32" s="103"/>
      <c r="H32" s="103"/>
      <c r="I32" s="103"/>
      <c r="J32" s="111">
        <f t="shared" si="1"/>
        <v>29</v>
      </c>
      <c r="K32" s="111"/>
      <c r="L32" s="102"/>
      <c r="M32" s="63" t="s">
        <v>1143</v>
      </c>
      <c r="N32" s="63" t="s">
        <v>56</v>
      </c>
      <c r="O32" s="63" t="s">
        <v>1159</v>
      </c>
      <c r="P32" s="62" t="s">
        <v>56</v>
      </c>
      <c r="Q32" s="62" t="s">
        <v>1159</v>
      </c>
      <c r="R32" s="62" t="s">
        <v>1143</v>
      </c>
      <c r="S32" s="102"/>
      <c r="T32" s="102"/>
      <c r="U32" s="102"/>
      <c r="W32" s="102"/>
      <c r="X32" s="102"/>
      <c r="Y32" s="102"/>
      <c r="Z32" s="111" t="s">
        <v>410</v>
      </c>
      <c r="AC32" s="116" t="s">
        <v>798</v>
      </c>
      <c r="AD32" s="105" t="s">
        <v>154</v>
      </c>
      <c r="AG32" s="107">
        <v>380</v>
      </c>
      <c r="AI32" s="126"/>
      <c r="AJ32" s="130" t="str">
        <f t="shared" si="2"/>
        <v>P8022膚感鐵灰</v>
      </c>
      <c r="AK32" s="132"/>
      <c r="AL32" s="105" t="s">
        <v>411</v>
      </c>
    </row>
    <row r="33" spans="1:38" x14ac:dyDescent="0.25">
      <c r="A33" s="102">
        <f t="shared" si="0"/>
        <v>30</v>
      </c>
      <c r="C33" s="111" t="s">
        <v>881</v>
      </c>
      <c r="D33" s="103"/>
      <c r="E33" s="103"/>
      <c r="F33" s="103"/>
      <c r="G33" s="103"/>
      <c r="H33" s="103"/>
      <c r="I33" s="103"/>
      <c r="J33" s="111">
        <f t="shared" si="1"/>
        <v>30</v>
      </c>
      <c r="K33" s="111"/>
      <c r="L33" s="102"/>
      <c r="M33" s="63" t="s">
        <v>1143</v>
      </c>
      <c r="N33" s="63" t="s">
        <v>1160</v>
      </c>
      <c r="O33" s="63" t="s">
        <v>1161</v>
      </c>
      <c r="P33" s="62" t="s">
        <v>1160</v>
      </c>
      <c r="Q33" s="62" t="s">
        <v>1161</v>
      </c>
      <c r="R33" s="62" t="s">
        <v>1143</v>
      </c>
      <c r="S33" s="102"/>
      <c r="T33" s="102"/>
      <c r="U33" s="102"/>
      <c r="W33" s="102"/>
      <c r="X33" s="102"/>
      <c r="Y33" s="102"/>
      <c r="Z33" s="111" t="s">
        <v>460</v>
      </c>
      <c r="AC33" s="116" t="s">
        <v>799</v>
      </c>
      <c r="AD33" s="105" t="s">
        <v>800</v>
      </c>
      <c r="AG33" s="107">
        <v>380</v>
      </c>
      <c r="AI33" s="126"/>
      <c r="AJ33" s="130" t="str">
        <f t="shared" si="2"/>
        <v>P8023膚感米金</v>
      </c>
      <c r="AK33" s="132"/>
      <c r="AL33" s="105" t="s">
        <v>93</v>
      </c>
    </row>
    <row r="34" spans="1:38" x14ac:dyDescent="0.25">
      <c r="A34" s="102">
        <f t="shared" si="0"/>
        <v>31</v>
      </c>
      <c r="C34" s="111" t="s">
        <v>397</v>
      </c>
      <c r="D34" s="103"/>
      <c r="E34" s="103"/>
      <c r="F34" s="103"/>
      <c r="G34" s="103"/>
      <c r="H34" s="103"/>
      <c r="I34" s="103"/>
      <c r="J34" s="111">
        <f t="shared" si="1"/>
        <v>31</v>
      </c>
      <c r="K34" s="111"/>
      <c r="L34" s="102"/>
      <c r="M34" s="63" t="s">
        <v>1143</v>
      </c>
      <c r="N34" s="63" t="s">
        <v>1162</v>
      </c>
      <c r="O34" s="63" t="s">
        <v>1163</v>
      </c>
      <c r="P34" s="62" t="s">
        <v>1162</v>
      </c>
      <c r="Q34" s="62" t="s">
        <v>1163</v>
      </c>
      <c r="R34" s="62" t="s">
        <v>1143</v>
      </c>
      <c r="S34" s="102"/>
      <c r="T34" s="102"/>
      <c r="U34" s="102"/>
      <c r="W34" s="102"/>
      <c r="X34" s="102"/>
      <c r="Y34" s="102"/>
      <c r="Z34" s="111" t="s">
        <v>414</v>
      </c>
      <c r="AC34" s="116" t="s">
        <v>415</v>
      </c>
      <c r="AD34" s="105" t="s">
        <v>156</v>
      </c>
      <c r="AG34" s="107"/>
      <c r="AI34" s="126"/>
      <c r="AJ34" s="130" t="str">
        <f t="shared" si="2"/>
        <v>P8404膚感杏灰</v>
      </c>
      <c r="AK34" s="132"/>
      <c r="AL34" s="105" t="s">
        <v>411</v>
      </c>
    </row>
    <row r="35" spans="1:38" x14ac:dyDescent="0.25">
      <c r="A35" s="102">
        <f t="shared" si="0"/>
        <v>32</v>
      </c>
      <c r="C35" s="111" t="s">
        <v>398</v>
      </c>
      <c r="D35" s="103"/>
      <c r="E35" s="103"/>
      <c r="F35" s="103"/>
      <c r="G35" s="103"/>
      <c r="H35" s="103"/>
      <c r="I35" s="103"/>
      <c r="J35" s="111">
        <f t="shared" si="1"/>
        <v>32</v>
      </c>
      <c r="K35" s="111"/>
      <c r="L35" s="102"/>
      <c r="M35" s="63" t="s">
        <v>1164</v>
      </c>
      <c r="N35" s="63" t="s">
        <v>1165</v>
      </c>
      <c r="O35" s="63" t="s">
        <v>1166</v>
      </c>
      <c r="P35" s="62" t="s">
        <v>1165</v>
      </c>
      <c r="Q35" s="62" t="s">
        <v>1166</v>
      </c>
      <c r="R35" s="62" t="s">
        <v>1164</v>
      </c>
      <c r="S35" s="102"/>
      <c r="T35" s="102"/>
      <c r="U35" s="102"/>
      <c r="W35" s="102"/>
      <c r="X35" s="102"/>
      <c r="Y35" s="102"/>
      <c r="Z35" s="111" t="s">
        <v>417</v>
      </c>
      <c r="AC35" s="116" t="s">
        <v>801</v>
      </c>
      <c r="AD35" s="105" t="s">
        <v>802</v>
      </c>
      <c r="AG35" s="107"/>
      <c r="AI35" s="126"/>
      <c r="AJ35" s="130" t="str">
        <f t="shared" si="2"/>
        <v>P8305膚感卡其</v>
      </c>
      <c r="AK35" s="132"/>
      <c r="AL35" s="105" t="s">
        <v>411</v>
      </c>
    </row>
    <row r="36" spans="1:38" x14ac:dyDescent="0.25">
      <c r="A36" s="102">
        <f t="shared" si="0"/>
        <v>33</v>
      </c>
      <c r="C36" s="111" t="s">
        <v>890</v>
      </c>
      <c r="D36" s="103"/>
      <c r="E36" s="103"/>
      <c r="F36" s="103"/>
      <c r="G36" s="103"/>
      <c r="H36" s="103"/>
      <c r="I36" s="103"/>
      <c r="J36" s="111">
        <f t="shared" si="1"/>
        <v>33</v>
      </c>
      <c r="K36" s="111"/>
      <c r="L36" s="102"/>
      <c r="M36" s="63" t="s">
        <v>1167</v>
      </c>
      <c r="N36" s="63" t="s">
        <v>1168</v>
      </c>
      <c r="O36" s="63" t="s">
        <v>1169</v>
      </c>
      <c r="P36" s="62" t="s">
        <v>691</v>
      </c>
      <c r="Q36" s="62" t="s">
        <v>1169</v>
      </c>
      <c r="R36" s="62" t="s">
        <v>1167</v>
      </c>
      <c r="S36" s="102"/>
      <c r="T36" s="102"/>
      <c r="U36" s="102"/>
      <c r="W36" s="102"/>
      <c r="X36" s="102"/>
      <c r="Y36" s="102"/>
      <c r="Z36" s="111" t="s">
        <v>419</v>
      </c>
      <c r="AC36" s="116" t="s">
        <v>803</v>
      </c>
      <c r="AD36" s="105" t="s">
        <v>159</v>
      </c>
      <c r="AG36" s="107"/>
      <c r="AI36" s="126"/>
      <c r="AJ36" s="130" t="str">
        <f t="shared" si="2"/>
        <v>P8409膚感米灰</v>
      </c>
      <c r="AK36" s="132"/>
      <c r="AL36" s="105" t="s">
        <v>411</v>
      </c>
    </row>
    <row r="37" spans="1:38" x14ac:dyDescent="0.25">
      <c r="A37" s="102">
        <f t="shared" si="0"/>
        <v>34</v>
      </c>
      <c r="C37" s="111" t="s">
        <v>14</v>
      </c>
      <c r="D37" s="103"/>
      <c r="E37" s="103"/>
      <c r="F37" s="103"/>
      <c r="G37" s="103"/>
      <c r="H37" s="103"/>
      <c r="I37" s="103"/>
      <c r="J37" s="111">
        <f t="shared" si="1"/>
        <v>34</v>
      </c>
      <c r="K37" s="111"/>
      <c r="L37" s="102"/>
      <c r="M37" s="63" t="s">
        <v>1167</v>
      </c>
      <c r="N37" s="63" t="s">
        <v>1170</v>
      </c>
      <c r="O37" s="63" t="s">
        <v>1171</v>
      </c>
      <c r="P37" s="62" t="s">
        <v>692</v>
      </c>
      <c r="Q37" s="62" t="s">
        <v>1171</v>
      </c>
      <c r="R37" s="62" t="s">
        <v>1167</v>
      </c>
      <c r="S37" s="102"/>
      <c r="T37" s="102"/>
      <c r="U37" s="102"/>
      <c r="W37" s="102"/>
      <c r="X37" s="102"/>
      <c r="Y37" s="102"/>
      <c r="Z37" s="111" t="s">
        <v>421</v>
      </c>
      <c r="AC37" s="116" t="s">
        <v>422</v>
      </c>
      <c r="AD37" s="105" t="s">
        <v>804</v>
      </c>
      <c r="AG37" s="133">
        <v>450</v>
      </c>
      <c r="AI37" s="126"/>
      <c r="AJ37" s="130" t="str">
        <f t="shared" si="2"/>
        <v>P8024膚感黑雲石</v>
      </c>
      <c r="AK37" s="132"/>
      <c r="AL37" s="105" t="s">
        <v>411</v>
      </c>
    </row>
    <row r="38" spans="1:38" x14ac:dyDescent="0.25">
      <c r="A38" s="102">
        <f t="shared" si="0"/>
        <v>35</v>
      </c>
      <c r="C38" s="111" t="s">
        <v>334</v>
      </c>
      <c r="D38" s="103"/>
      <c r="E38" s="103"/>
      <c r="F38" s="103"/>
      <c r="G38" s="103"/>
      <c r="H38" s="103"/>
      <c r="I38" s="103"/>
      <c r="J38" s="111">
        <f t="shared" si="1"/>
        <v>35</v>
      </c>
      <c r="K38" s="103"/>
      <c r="M38" s="63" t="s">
        <v>1167</v>
      </c>
      <c r="N38" s="63" t="s">
        <v>1172</v>
      </c>
      <c r="O38" s="63" t="s">
        <v>1173</v>
      </c>
      <c r="P38" s="62" t="s">
        <v>1174</v>
      </c>
      <c r="Q38" s="62" t="s">
        <v>1175</v>
      </c>
      <c r="R38" s="62" t="s">
        <v>1167</v>
      </c>
      <c r="S38" s="102"/>
      <c r="T38" s="102"/>
      <c r="U38" s="102"/>
      <c r="W38" s="102"/>
      <c r="X38" s="102"/>
      <c r="Y38" s="102"/>
      <c r="Z38" s="111" t="s">
        <v>424</v>
      </c>
      <c r="AC38" s="116" t="s">
        <v>425</v>
      </c>
      <c r="AD38" s="105" t="s">
        <v>155</v>
      </c>
      <c r="AG38" s="133">
        <v>450</v>
      </c>
      <c r="AI38" s="126"/>
      <c r="AJ38" s="130" t="str">
        <f t="shared" si="2"/>
        <v>P7320玻瑰金髮絲紋</v>
      </c>
      <c r="AK38" s="132"/>
      <c r="AL38" s="105" t="s">
        <v>411</v>
      </c>
    </row>
    <row r="39" spans="1:38" x14ac:dyDescent="0.25">
      <c r="C39" s="111" t="s">
        <v>362</v>
      </c>
      <c r="D39" s="103"/>
      <c r="E39" s="103"/>
      <c r="F39" s="103"/>
      <c r="G39" s="103"/>
      <c r="H39" s="103"/>
      <c r="I39" s="103"/>
      <c r="J39" s="111">
        <f t="shared" si="1"/>
        <v>36</v>
      </c>
      <c r="K39" s="103"/>
      <c r="M39" s="63" t="s">
        <v>1167</v>
      </c>
      <c r="N39" s="63" t="s">
        <v>1176</v>
      </c>
      <c r="O39" s="63" t="s">
        <v>1177</v>
      </c>
      <c r="P39" s="62" t="s">
        <v>227</v>
      </c>
      <c r="Q39" s="62" t="s">
        <v>1178</v>
      </c>
      <c r="R39" s="62" t="s">
        <v>1167</v>
      </c>
      <c r="S39" s="102"/>
      <c r="T39" s="102"/>
      <c r="U39" s="102"/>
      <c r="W39" s="102"/>
      <c r="X39" s="102"/>
      <c r="Y39" s="102"/>
      <c r="Z39" s="111" t="s">
        <v>426</v>
      </c>
      <c r="AC39" s="116" t="s">
        <v>427</v>
      </c>
      <c r="AD39" s="105" t="s">
        <v>805</v>
      </c>
      <c r="AG39" s="133">
        <v>450</v>
      </c>
      <c r="AI39" s="126"/>
      <c r="AJ39" s="130" t="str">
        <f t="shared" si="2"/>
        <v>P7321黃銅髮絲紋</v>
      </c>
      <c r="AK39" s="132"/>
      <c r="AL39" s="105" t="s">
        <v>411</v>
      </c>
    </row>
    <row r="40" spans="1:38" x14ac:dyDescent="0.25">
      <c r="C40" s="111" t="s">
        <v>366</v>
      </c>
      <c r="D40" s="103"/>
      <c r="E40" s="103"/>
      <c r="F40" s="103"/>
      <c r="G40" s="103"/>
      <c r="H40" s="103"/>
      <c r="I40" s="103"/>
      <c r="J40" s="111">
        <f t="shared" si="1"/>
        <v>37</v>
      </c>
      <c r="K40" s="103"/>
      <c r="M40" s="63" t="s">
        <v>1167</v>
      </c>
      <c r="N40" s="63" t="s">
        <v>1179</v>
      </c>
      <c r="O40" s="63" t="s">
        <v>1180</v>
      </c>
      <c r="P40" s="62" t="s">
        <v>1181</v>
      </c>
      <c r="Q40" s="62" t="s">
        <v>1182</v>
      </c>
      <c r="R40" s="62" t="s">
        <v>1167</v>
      </c>
      <c r="S40" s="102"/>
      <c r="T40" s="102"/>
      <c r="U40" s="102"/>
      <c r="W40" s="102"/>
      <c r="X40" s="102"/>
      <c r="Y40" s="102"/>
      <c r="Z40" s="111" t="s">
        <v>428</v>
      </c>
      <c r="AC40" s="116" t="s">
        <v>806</v>
      </c>
      <c r="AD40" s="105" t="s">
        <v>158</v>
      </c>
      <c r="AG40" s="133"/>
      <c r="AI40" s="126"/>
      <c r="AJ40" s="134"/>
      <c r="AK40" s="134"/>
      <c r="AL40" s="105" t="s">
        <v>411</v>
      </c>
    </row>
    <row r="41" spans="1:38" x14ac:dyDescent="0.25">
      <c r="C41" s="111" t="s">
        <v>370</v>
      </c>
      <c r="D41" s="103"/>
      <c r="E41" s="103"/>
      <c r="F41" s="103"/>
      <c r="G41" s="103"/>
      <c r="H41" s="103"/>
      <c r="I41" s="103"/>
      <c r="J41" s="111">
        <f t="shared" si="1"/>
        <v>38</v>
      </c>
      <c r="K41" s="103"/>
      <c r="M41" s="63" t="s">
        <v>1167</v>
      </c>
      <c r="N41" s="63" t="s">
        <v>1183</v>
      </c>
      <c r="O41" s="63" t="s">
        <v>1184</v>
      </c>
      <c r="P41" s="62" t="s">
        <v>1185</v>
      </c>
      <c r="Q41" s="62" t="s">
        <v>1186</v>
      </c>
      <c r="R41" s="62" t="s">
        <v>1167</v>
      </c>
      <c r="S41" s="102"/>
      <c r="T41" s="102"/>
      <c r="U41" s="102"/>
      <c r="W41" s="102"/>
      <c r="X41" s="102"/>
      <c r="Y41" s="102"/>
      <c r="Z41" s="111"/>
      <c r="AC41" s="116" t="s">
        <v>807</v>
      </c>
      <c r="AD41" s="105" t="s">
        <v>808</v>
      </c>
      <c r="AG41" s="133"/>
      <c r="AI41" s="126"/>
      <c r="AJ41" s="134"/>
      <c r="AK41" s="134"/>
      <c r="AL41" s="105" t="s">
        <v>411</v>
      </c>
    </row>
    <row r="42" spans="1:38" x14ac:dyDescent="0.25">
      <c r="C42" s="111" t="s">
        <v>390</v>
      </c>
      <c r="D42" s="103"/>
      <c r="E42" s="103"/>
      <c r="F42" s="103"/>
      <c r="G42" s="103"/>
      <c r="H42" s="103"/>
      <c r="I42" s="103"/>
      <c r="J42" s="111">
        <f t="shared" si="1"/>
        <v>39</v>
      </c>
      <c r="K42" s="103"/>
      <c r="M42" s="63" t="s">
        <v>1167</v>
      </c>
      <c r="N42" s="63" t="s">
        <v>1187</v>
      </c>
      <c r="O42" s="63" t="s">
        <v>1188</v>
      </c>
      <c r="P42" s="62" t="s">
        <v>1189</v>
      </c>
      <c r="Q42" s="62" t="s">
        <v>1190</v>
      </c>
      <c r="R42" s="62" t="s">
        <v>1167</v>
      </c>
      <c r="S42" s="102"/>
      <c r="T42" s="102"/>
      <c r="U42" s="102"/>
      <c r="Z42" s="111" t="s">
        <v>430</v>
      </c>
      <c r="AC42" s="116" t="s">
        <v>809</v>
      </c>
      <c r="AD42" s="105" t="s">
        <v>810</v>
      </c>
      <c r="AG42" s="133">
        <f>45*1.5/0.41</f>
        <v>164.63414634146343</v>
      </c>
      <c r="AI42" s="126"/>
      <c r="AJ42" s="134"/>
      <c r="AK42" s="134"/>
      <c r="AL42" s="105" t="s">
        <v>411</v>
      </c>
    </row>
    <row r="43" spans="1:38" x14ac:dyDescent="0.25">
      <c r="C43" s="111" t="s">
        <v>404</v>
      </c>
      <c r="D43" s="103"/>
      <c r="E43" s="103"/>
      <c r="F43" s="103"/>
      <c r="G43" s="103"/>
      <c r="H43" s="103"/>
      <c r="I43" s="103"/>
      <c r="J43" s="111">
        <f t="shared" si="1"/>
        <v>40</v>
      </c>
      <c r="K43" s="103"/>
      <c r="M43" s="63" t="s">
        <v>1167</v>
      </c>
      <c r="N43" s="63" t="s">
        <v>1191</v>
      </c>
      <c r="O43" s="63" t="s">
        <v>1192</v>
      </c>
      <c r="P43" s="62" t="s">
        <v>685</v>
      </c>
      <c r="Q43" s="62" t="s">
        <v>1192</v>
      </c>
      <c r="R43" s="62" t="s">
        <v>1167</v>
      </c>
      <c r="Z43" s="111" t="s">
        <v>893</v>
      </c>
      <c r="AC43" s="116" t="s">
        <v>811</v>
      </c>
      <c r="AD43" s="105" t="s">
        <v>812</v>
      </c>
      <c r="AG43" s="133">
        <f>45*1.5/0.41</f>
        <v>164.63414634146343</v>
      </c>
      <c r="AI43" s="126"/>
      <c r="AJ43" s="134"/>
      <c r="AK43" s="134"/>
      <c r="AL43" s="105" t="s">
        <v>411</v>
      </c>
    </row>
    <row r="44" spans="1:38" x14ac:dyDescent="0.25">
      <c r="C44" s="111" t="s">
        <v>895</v>
      </c>
      <c r="D44" s="103"/>
      <c r="E44" s="103"/>
      <c r="F44" s="103"/>
      <c r="G44" s="103"/>
      <c r="H44" s="103"/>
      <c r="I44" s="103"/>
      <c r="J44" s="111">
        <f>J43+1</f>
        <v>41</v>
      </c>
      <c r="K44" s="103"/>
      <c r="M44" s="63" t="s">
        <v>1167</v>
      </c>
      <c r="N44" s="63" t="s">
        <v>1193</v>
      </c>
      <c r="O44" s="63" t="s">
        <v>1194</v>
      </c>
      <c r="P44" s="62" t="s">
        <v>686</v>
      </c>
      <c r="Q44" s="62" t="s">
        <v>1194</v>
      </c>
      <c r="R44" s="62" t="s">
        <v>1167</v>
      </c>
      <c r="Z44" s="111" t="s">
        <v>894</v>
      </c>
      <c r="AC44" s="116" t="s">
        <v>813</v>
      </c>
      <c r="AD44" s="105" t="s">
        <v>156</v>
      </c>
      <c r="AG44" s="133">
        <f>45*1.5/0.41</f>
        <v>164.63414634146343</v>
      </c>
      <c r="AI44" s="126"/>
      <c r="AJ44" s="134"/>
      <c r="AK44" s="134"/>
      <c r="AL44" s="105" t="s">
        <v>411</v>
      </c>
    </row>
    <row r="45" spans="1:38" x14ac:dyDescent="0.25">
      <c r="C45" s="111" t="s">
        <v>406</v>
      </c>
      <c r="D45" s="103"/>
      <c r="E45" s="103"/>
      <c r="F45" s="103"/>
      <c r="G45" s="103"/>
      <c r="H45" s="103"/>
      <c r="I45" s="103"/>
      <c r="J45" s="111">
        <f>J44+1</f>
        <v>42</v>
      </c>
      <c r="K45" s="103"/>
      <c r="M45" s="63" t="s">
        <v>1167</v>
      </c>
      <c r="N45" s="63" t="s">
        <v>1195</v>
      </c>
      <c r="O45" s="63" t="s">
        <v>1196</v>
      </c>
      <c r="P45" s="62" t="s">
        <v>687</v>
      </c>
      <c r="Q45" s="62" t="s">
        <v>1196</v>
      </c>
      <c r="R45" s="62" t="s">
        <v>1167</v>
      </c>
      <c r="Z45" s="111"/>
      <c r="AC45" s="116" t="s">
        <v>431</v>
      </c>
      <c r="AD45" s="105" t="s">
        <v>432</v>
      </c>
      <c r="AG45" s="133">
        <v>1200</v>
      </c>
      <c r="AI45" s="126"/>
      <c r="AL45" s="105" t="s">
        <v>346</v>
      </c>
    </row>
    <row r="46" spans="1:38" x14ac:dyDescent="0.25">
      <c r="C46" s="111" t="s">
        <v>413</v>
      </c>
      <c r="D46" s="103"/>
      <c r="E46" s="103"/>
      <c r="F46" s="103"/>
      <c r="G46" s="103"/>
      <c r="H46" s="103"/>
      <c r="I46" s="103"/>
      <c r="J46" s="111">
        <f t="shared" si="1"/>
        <v>43</v>
      </c>
      <c r="K46" s="103"/>
      <c r="M46" s="63" t="s">
        <v>1167</v>
      </c>
      <c r="N46" s="63" t="s">
        <v>1197</v>
      </c>
      <c r="O46" s="63" t="s">
        <v>1198</v>
      </c>
      <c r="P46" s="62" t="s">
        <v>688</v>
      </c>
      <c r="Q46" s="62" t="s">
        <v>1198</v>
      </c>
      <c r="R46" s="62" t="s">
        <v>1167</v>
      </c>
      <c r="Z46" s="111"/>
      <c r="AC46" s="116" t="s">
        <v>433</v>
      </c>
      <c r="AD46" s="105" t="s">
        <v>814</v>
      </c>
      <c r="AG46" s="133">
        <v>1230</v>
      </c>
      <c r="AI46" s="126"/>
      <c r="AL46" s="105" t="s">
        <v>346</v>
      </c>
    </row>
    <row r="47" spans="1:38" x14ac:dyDescent="0.25">
      <c r="C47" s="111" t="s">
        <v>891</v>
      </c>
      <c r="D47" s="103"/>
      <c r="E47" s="103"/>
      <c r="F47" s="103"/>
      <c r="G47" s="103"/>
      <c r="H47" s="103"/>
      <c r="I47" s="103"/>
      <c r="J47" s="111">
        <f t="shared" si="1"/>
        <v>44</v>
      </c>
      <c r="K47" s="103"/>
      <c r="M47" s="63" t="s">
        <v>1167</v>
      </c>
      <c r="N47" s="63" t="s">
        <v>1199</v>
      </c>
      <c r="O47" s="63" t="s">
        <v>1200</v>
      </c>
      <c r="P47" s="62" t="s">
        <v>1201</v>
      </c>
      <c r="Q47" s="62" t="s">
        <v>1202</v>
      </c>
      <c r="R47" s="62" t="s">
        <v>1167</v>
      </c>
      <c r="Z47" s="111"/>
      <c r="AC47" s="116" t="s">
        <v>815</v>
      </c>
      <c r="AD47" s="105" t="s">
        <v>816</v>
      </c>
      <c r="AG47" s="133">
        <v>1260</v>
      </c>
      <c r="AI47" s="126"/>
      <c r="AL47" s="105" t="s">
        <v>346</v>
      </c>
    </row>
    <row r="48" spans="1:38" x14ac:dyDescent="0.25">
      <c r="C48" s="111" t="s">
        <v>416</v>
      </c>
      <c r="D48" s="103"/>
      <c r="E48" s="103"/>
      <c r="F48" s="103"/>
      <c r="G48" s="103"/>
      <c r="H48" s="103"/>
      <c r="I48" s="103"/>
      <c r="J48" s="111">
        <f t="shared" si="1"/>
        <v>45</v>
      </c>
      <c r="K48" s="103"/>
      <c r="M48" s="63" t="s">
        <v>1167</v>
      </c>
      <c r="N48" s="63" t="s">
        <v>1203</v>
      </c>
      <c r="O48" s="63" t="s">
        <v>1204</v>
      </c>
      <c r="P48" s="62" t="s">
        <v>689</v>
      </c>
      <c r="Q48" s="62" t="s">
        <v>1204</v>
      </c>
      <c r="R48" s="62" t="s">
        <v>1167</v>
      </c>
      <c r="Z48" s="111"/>
      <c r="AC48" s="116" t="s">
        <v>434</v>
      </c>
      <c r="AD48" s="105" t="s">
        <v>817</v>
      </c>
      <c r="AG48" s="133">
        <v>1340</v>
      </c>
      <c r="AI48" s="126"/>
      <c r="AL48" s="105" t="s">
        <v>346</v>
      </c>
    </row>
    <row r="49" spans="3:38" x14ac:dyDescent="0.25">
      <c r="C49" s="111" t="s">
        <v>418</v>
      </c>
      <c r="D49" s="103"/>
      <c r="E49" s="103"/>
      <c r="F49" s="103"/>
      <c r="G49" s="103"/>
      <c r="H49" s="103"/>
      <c r="I49" s="103"/>
      <c r="J49" s="111">
        <f t="shared" si="1"/>
        <v>46</v>
      </c>
      <c r="K49" s="103"/>
      <c r="M49" s="63" t="s">
        <v>1167</v>
      </c>
      <c r="N49" s="63" t="s">
        <v>684</v>
      </c>
      <c r="O49" s="63" t="s">
        <v>1205</v>
      </c>
      <c r="P49" s="62" t="s">
        <v>690</v>
      </c>
      <c r="Q49" s="62" t="s">
        <v>1205</v>
      </c>
      <c r="R49" s="62" t="s">
        <v>1167</v>
      </c>
      <c r="Z49" s="102"/>
      <c r="AC49" s="116" t="s">
        <v>818</v>
      </c>
      <c r="AD49" s="105" t="s">
        <v>819</v>
      </c>
      <c r="AG49" s="133">
        <v>1400</v>
      </c>
      <c r="AI49" s="126"/>
      <c r="AL49" s="105" t="s">
        <v>395</v>
      </c>
    </row>
    <row r="50" spans="3:38" x14ac:dyDescent="0.25">
      <c r="C50" s="111" t="s">
        <v>423</v>
      </c>
      <c r="D50" s="103"/>
      <c r="E50" s="103"/>
      <c r="F50" s="103"/>
      <c r="G50" s="103"/>
      <c r="H50" s="103"/>
      <c r="I50" s="103"/>
      <c r="J50" s="111">
        <f t="shared" si="1"/>
        <v>47</v>
      </c>
      <c r="K50" s="103"/>
      <c r="M50" s="63" t="s">
        <v>1167</v>
      </c>
      <c r="N50" s="63" t="s">
        <v>1206</v>
      </c>
      <c r="O50" s="63" t="s">
        <v>1207</v>
      </c>
      <c r="P50" s="62" t="s">
        <v>1208</v>
      </c>
      <c r="Q50" s="62" t="s">
        <v>1207</v>
      </c>
      <c r="R50" s="62" t="s">
        <v>1167</v>
      </c>
      <c r="Z50" s="102"/>
      <c r="AC50" s="116" t="s">
        <v>820</v>
      </c>
      <c r="AD50" s="105" t="s">
        <v>436</v>
      </c>
      <c r="AG50" s="133">
        <v>1430</v>
      </c>
      <c r="AI50" s="126"/>
      <c r="AL50" s="105" t="s">
        <v>346</v>
      </c>
    </row>
    <row r="51" spans="3:38" x14ac:dyDescent="0.25">
      <c r="C51" s="111" t="s">
        <v>369</v>
      </c>
      <c r="D51" s="103"/>
      <c r="E51" s="103"/>
      <c r="F51" s="103"/>
      <c r="G51" s="103"/>
      <c r="H51" s="103"/>
      <c r="I51" s="103"/>
      <c r="J51" s="111">
        <f t="shared" si="1"/>
        <v>48</v>
      </c>
      <c r="K51" s="103"/>
      <c r="M51" s="63" t="s">
        <v>1167</v>
      </c>
      <c r="N51" s="63" t="s">
        <v>1209</v>
      </c>
      <c r="O51" s="63" t="s">
        <v>1210</v>
      </c>
      <c r="P51" s="62" t="s">
        <v>1211</v>
      </c>
      <c r="Q51" s="62" t="s">
        <v>1212</v>
      </c>
      <c r="R51" s="62" t="s">
        <v>1167</v>
      </c>
      <c r="Z51" s="102"/>
      <c r="AC51" s="116" t="s">
        <v>437</v>
      </c>
      <c r="AD51" s="105" t="s">
        <v>438</v>
      </c>
      <c r="AG51" s="133">
        <v>1500</v>
      </c>
      <c r="AI51" s="126"/>
      <c r="AL51" s="105" t="s">
        <v>346</v>
      </c>
    </row>
    <row r="52" spans="3:38" x14ac:dyDescent="0.25">
      <c r="C52" s="111" t="s">
        <v>429</v>
      </c>
      <c r="D52" s="103"/>
      <c r="E52" s="103"/>
      <c r="F52" s="103"/>
      <c r="G52" s="103"/>
      <c r="H52" s="103"/>
      <c r="I52" s="103"/>
      <c r="J52" s="111">
        <f t="shared" si="1"/>
        <v>49</v>
      </c>
      <c r="K52" s="103"/>
      <c r="M52" s="63" t="s">
        <v>1167</v>
      </c>
      <c r="N52" s="63" t="s">
        <v>1213</v>
      </c>
      <c r="O52" s="63" t="s">
        <v>1214</v>
      </c>
      <c r="P52" s="62" t="s">
        <v>682</v>
      </c>
      <c r="Q52" s="62" t="s">
        <v>1214</v>
      </c>
      <c r="R52" s="62" t="s">
        <v>1167</v>
      </c>
      <c r="Z52" s="102"/>
      <c r="AC52" s="116" t="s">
        <v>439</v>
      </c>
      <c r="AD52" s="105" t="s">
        <v>821</v>
      </c>
      <c r="AG52" s="133">
        <v>1500</v>
      </c>
      <c r="AI52" s="126"/>
      <c r="AL52" s="105" t="s">
        <v>346</v>
      </c>
    </row>
    <row r="53" spans="3:38" x14ac:dyDescent="0.25">
      <c r="C53" s="111" t="s">
        <v>898</v>
      </c>
      <c r="D53" s="103"/>
      <c r="E53" s="103"/>
      <c r="F53" s="103"/>
      <c r="G53" s="103"/>
      <c r="H53" s="103"/>
      <c r="I53" s="103"/>
      <c r="J53" s="111">
        <f t="shared" si="1"/>
        <v>50</v>
      </c>
      <c r="K53" s="103"/>
      <c r="M53" s="63" t="s">
        <v>1167</v>
      </c>
      <c r="N53" s="63" t="s">
        <v>1215</v>
      </c>
      <c r="O53" s="63" t="s">
        <v>1216</v>
      </c>
      <c r="P53" s="62" t="s">
        <v>683</v>
      </c>
      <c r="Q53" s="62" t="s">
        <v>1216</v>
      </c>
      <c r="R53" s="62" t="s">
        <v>1167</v>
      </c>
      <c r="Z53" s="102"/>
      <c r="AC53" s="116" t="s">
        <v>822</v>
      </c>
      <c r="AD53" s="105" t="s">
        <v>823</v>
      </c>
      <c r="AG53" s="133">
        <v>1580</v>
      </c>
      <c r="AI53" s="126"/>
      <c r="AL53" s="105" t="s">
        <v>346</v>
      </c>
    </row>
    <row r="54" spans="3:38" x14ac:dyDescent="0.25">
      <c r="C54" s="111" t="s">
        <v>899</v>
      </c>
      <c r="D54" s="103"/>
      <c r="E54" s="103"/>
      <c r="F54" s="103"/>
      <c r="G54" s="103"/>
      <c r="H54" s="103"/>
      <c r="I54" s="103"/>
      <c r="J54" s="111">
        <f t="shared" si="1"/>
        <v>51</v>
      </c>
      <c r="K54" s="103"/>
      <c r="M54" s="63" t="s">
        <v>1167</v>
      </c>
      <c r="N54" s="63" t="s">
        <v>1217</v>
      </c>
      <c r="O54" s="63" t="s">
        <v>1218</v>
      </c>
      <c r="P54" s="62" t="s">
        <v>1219</v>
      </c>
      <c r="Q54" s="62" t="s">
        <v>1218</v>
      </c>
      <c r="R54" s="62" t="s">
        <v>1167</v>
      </c>
      <c r="Z54" s="102"/>
      <c r="AC54" s="116" t="s">
        <v>824</v>
      </c>
      <c r="AD54" s="105" t="s">
        <v>441</v>
      </c>
      <c r="AG54" s="133">
        <v>1650</v>
      </c>
      <c r="AI54" s="126"/>
      <c r="AL54" s="105" t="s">
        <v>346</v>
      </c>
    </row>
    <row r="55" spans="3:38" x14ac:dyDescent="0.25">
      <c r="C55" s="111" t="s">
        <v>900</v>
      </c>
      <c r="D55" s="103"/>
      <c r="E55" s="103"/>
      <c r="F55" s="103"/>
      <c r="G55" s="103"/>
      <c r="H55" s="103"/>
      <c r="I55" s="103"/>
      <c r="J55" s="111">
        <f t="shared" si="1"/>
        <v>52</v>
      </c>
      <c r="K55" s="103"/>
      <c r="M55" s="63" t="s">
        <v>1167</v>
      </c>
      <c r="N55" s="63" t="s">
        <v>1220</v>
      </c>
      <c r="O55" s="63" t="s">
        <v>1221</v>
      </c>
      <c r="P55" s="62" t="s">
        <v>693</v>
      </c>
      <c r="Q55" s="62" t="s">
        <v>1221</v>
      </c>
      <c r="R55" s="62" t="s">
        <v>1167</v>
      </c>
      <c r="Z55" s="102"/>
      <c r="AC55" s="116" t="s">
        <v>442</v>
      </c>
      <c r="AD55" s="105" t="s">
        <v>825</v>
      </c>
      <c r="AG55" s="133">
        <v>5</v>
      </c>
      <c r="AI55" s="126"/>
      <c r="AL55" s="105" t="s">
        <v>340</v>
      </c>
    </row>
    <row r="56" spans="3:38" x14ac:dyDescent="0.25">
      <c r="C56" s="111" t="s">
        <v>901</v>
      </c>
      <c r="D56" s="103"/>
      <c r="E56" s="103"/>
      <c r="F56" s="103"/>
      <c r="G56" s="103"/>
      <c r="H56" s="103"/>
      <c r="I56" s="103"/>
      <c r="J56" s="111">
        <f t="shared" si="1"/>
        <v>53</v>
      </c>
      <c r="K56" s="103"/>
      <c r="M56" s="63" t="s">
        <v>1167</v>
      </c>
      <c r="N56" s="63" t="s">
        <v>1222</v>
      </c>
      <c r="O56" s="63" t="s">
        <v>1223</v>
      </c>
      <c r="P56" s="62" t="s">
        <v>694</v>
      </c>
      <c r="Q56" s="62" t="s">
        <v>1223</v>
      </c>
      <c r="R56" s="62" t="s">
        <v>1167</v>
      </c>
      <c r="Z56" s="102"/>
      <c r="AC56" s="116" t="s">
        <v>443</v>
      </c>
      <c r="AD56" s="105" t="s">
        <v>826</v>
      </c>
      <c r="AG56" s="133">
        <v>4</v>
      </c>
      <c r="AI56" s="126"/>
      <c r="AL56" s="105" t="s">
        <v>340</v>
      </c>
    </row>
    <row r="57" spans="3:38" x14ac:dyDescent="0.25">
      <c r="C57" s="111" t="s">
        <v>902</v>
      </c>
      <c r="D57" s="103"/>
      <c r="E57" s="103"/>
      <c r="F57" s="103"/>
      <c r="G57" s="103"/>
      <c r="H57" s="103"/>
      <c r="I57" s="103"/>
      <c r="J57" s="111">
        <f t="shared" si="1"/>
        <v>54</v>
      </c>
      <c r="K57" s="103"/>
      <c r="M57" s="63" t="s">
        <v>1167</v>
      </c>
      <c r="N57" s="63" t="s">
        <v>1224</v>
      </c>
      <c r="O57" s="63" t="s">
        <v>1225</v>
      </c>
      <c r="P57" s="62" t="s">
        <v>695</v>
      </c>
      <c r="Q57" s="62" t="s">
        <v>1225</v>
      </c>
      <c r="R57" s="62" t="s">
        <v>1167</v>
      </c>
      <c r="Z57" s="102"/>
      <c r="AC57" s="116" t="s">
        <v>827</v>
      </c>
      <c r="AD57" s="105" t="s">
        <v>828</v>
      </c>
      <c r="AG57" s="133">
        <v>3</v>
      </c>
      <c r="AI57" s="126"/>
      <c r="AL57" s="105" t="s">
        <v>340</v>
      </c>
    </row>
    <row r="58" spans="3:38" x14ac:dyDescent="0.25">
      <c r="C58" s="111"/>
      <c r="D58" s="103"/>
      <c r="E58" s="103"/>
      <c r="F58" s="103"/>
      <c r="G58" s="103"/>
      <c r="H58" s="103"/>
      <c r="I58" s="103"/>
      <c r="J58" s="111">
        <f t="shared" si="1"/>
        <v>55</v>
      </c>
      <c r="K58" s="103"/>
      <c r="M58" s="63" t="s">
        <v>1167</v>
      </c>
      <c r="N58" s="63" t="s">
        <v>1226</v>
      </c>
      <c r="O58" s="63" t="s">
        <v>1227</v>
      </c>
      <c r="P58" s="62" t="s">
        <v>696</v>
      </c>
      <c r="Q58" s="62" t="s">
        <v>1227</v>
      </c>
      <c r="R58" s="62" t="s">
        <v>1167</v>
      </c>
      <c r="Z58" s="102"/>
      <c r="AC58" s="116" t="s">
        <v>444</v>
      </c>
      <c r="AD58" s="105" t="s">
        <v>829</v>
      </c>
      <c r="AG58" s="133">
        <v>2</v>
      </c>
      <c r="AI58" s="126"/>
      <c r="AL58" s="105" t="s">
        <v>340</v>
      </c>
    </row>
    <row r="59" spans="3:38" x14ac:dyDescent="0.25">
      <c r="C59" s="64" t="s">
        <v>878</v>
      </c>
      <c r="D59" s="103"/>
      <c r="E59" s="103"/>
      <c r="F59" s="103"/>
      <c r="G59" s="103"/>
      <c r="H59" s="103"/>
      <c r="I59" s="103"/>
      <c r="J59" s="111">
        <f t="shared" si="1"/>
        <v>56</v>
      </c>
      <c r="K59" s="103"/>
      <c r="M59" s="63" t="s">
        <v>1167</v>
      </c>
      <c r="N59" s="63" t="s">
        <v>1228</v>
      </c>
      <c r="O59" s="63" t="s">
        <v>1229</v>
      </c>
      <c r="P59" s="62" t="s">
        <v>697</v>
      </c>
      <c r="Q59" s="62" t="s">
        <v>1229</v>
      </c>
      <c r="R59" s="62" t="s">
        <v>1167</v>
      </c>
      <c r="Z59" s="102"/>
      <c r="AC59" s="116" t="s">
        <v>445</v>
      </c>
      <c r="AD59" s="105"/>
      <c r="AG59" s="133">
        <v>20</v>
      </c>
      <c r="AI59" s="126"/>
      <c r="AL59" s="105" t="s">
        <v>340</v>
      </c>
    </row>
    <row r="60" spans="3:38" x14ac:dyDescent="0.25">
      <c r="C60" s="111" t="s">
        <v>970</v>
      </c>
      <c r="D60" s="103"/>
      <c r="E60" s="103"/>
      <c r="F60" s="103"/>
      <c r="G60" s="103"/>
      <c r="H60" s="103"/>
      <c r="I60" s="103"/>
      <c r="J60" s="111">
        <f t="shared" si="1"/>
        <v>57</v>
      </c>
      <c r="K60" s="103"/>
      <c r="M60" s="63" t="s">
        <v>1167</v>
      </c>
      <c r="N60" s="63" t="s">
        <v>1230</v>
      </c>
      <c r="O60" s="63" t="s">
        <v>1231</v>
      </c>
      <c r="P60" s="62" t="s">
        <v>698</v>
      </c>
      <c r="Q60" s="62" t="s">
        <v>1231</v>
      </c>
      <c r="R60" s="62" t="s">
        <v>1167</v>
      </c>
      <c r="Z60" s="102"/>
      <c r="AC60" s="116" t="s">
        <v>830</v>
      </c>
      <c r="AD60" s="105"/>
      <c r="AG60" s="133">
        <v>12</v>
      </c>
      <c r="AI60" s="126"/>
      <c r="AL60" s="105" t="s">
        <v>411</v>
      </c>
    </row>
    <row r="61" spans="3:38" x14ac:dyDescent="0.25">
      <c r="C61" s="111" t="s">
        <v>122</v>
      </c>
      <c r="D61" s="103"/>
      <c r="E61" s="103"/>
      <c r="F61" s="103"/>
      <c r="G61" s="103"/>
      <c r="H61" s="103"/>
      <c r="I61" s="103"/>
      <c r="J61" s="111">
        <f t="shared" si="1"/>
        <v>58</v>
      </c>
      <c r="K61" s="103"/>
      <c r="M61" s="63" t="s">
        <v>1167</v>
      </c>
      <c r="N61" s="63" t="s">
        <v>1232</v>
      </c>
      <c r="O61" s="63" t="s">
        <v>1233</v>
      </c>
      <c r="P61" s="62" t="s">
        <v>699</v>
      </c>
      <c r="Q61" s="62" t="s">
        <v>1233</v>
      </c>
      <c r="R61" s="62" t="s">
        <v>1167</v>
      </c>
      <c r="Z61" s="102"/>
      <c r="AC61" s="116" t="s">
        <v>831</v>
      </c>
      <c r="AD61" s="105"/>
      <c r="AG61" s="133">
        <v>300</v>
      </c>
      <c r="AI61" s="126"/>
      <c r="AL61" s="105" t="s">
        <v>340</v>
      </c>
    </row>
    <row r="62" spans="3:38" x14ac:dyDescent="0.25">
      <c r="C62" s="111" t="s">
        <v>971</v>
      </c>
      <c r="I62" s="103"/>
      <c r="J62" s="111">
        <f t="shared" si="1"/>
        <v>59</v>
      </c>
      <c r="M62" s="63" t="s">
        <v>1167</v>
      </c>
      <c r="N62" s="63" t="s">
        <v>1234</v>
      </c>
      <c r="O62" s="63" t="s">
        <v>1235</v>
      </c>
      <c r="P62" s="62" t="s">
        <v>701</v>
      </c>
      <c r="Q62" s="62" t="s">
        <v>1235</v>
      </c>
      <c r="R62" s="62" t="s">
        <v>1167</v>
      </c>
      <c r="Z62" s="102"/>
      <c r="AC62" s="116" t="s">
        <v>832</v>
      </c>
      <c r="AD62" s="105"/>
      <c r="AG62" s="133">
        <v>450</v>
      </c>
      <c r="AI62" s="126"/>
      <c r="AL62" s="105" t="s">
        <v>340</v>
      </c>
    </row>
    <row r="63" spans="3:38" x14ac:dyDescent="0.25">
      <c r="C63" s="103" t="s">
        <v>123</v>
      </c>
      <c r="J63" s="111">
        <f t="shared" si="1"/>
        <v>60</v>
      </c>
      <c r="M63" s="63" t="s">
        <v>1167</v>
      </c>
      <c r="N63" s="63" t="s">
        <v>1236</v>
      </c>
      <c r="O63" s="63" t="s">
        <v>1237</v>
      </c>
      <c r="P63" s="62" t="s">
        <v>702</v>
      </c>
      <c r="Q63" s="62" t="s">
        <v>1237</v>
      </c>
      <c r="R63" s="62" t="s">
        <v>1167</v>
      </c>
      <c r="Z63" s="102"/>
      <c r="AC63" s="116" t="s">
        <v>833</v>
      </c>
      <c r="AD63" s="105"/>
      <c r="AG63" s="133">
        <v>600</v>
      </c>
      <c r="AI63" s="126"/>
      <c r="AL63" s="105" t="s">
        <v>340</v>
      </c>
    </row>
    <row r="64" spans="3:38" x14ac:dyDescent="0.25">
      <c r="C64" s="103" t="s">
        <v>124</v>
      </c>
      <c r="J64" s="111">
        <f t="shared" si="1"/>
        <v>61</v>
      </c>
      <c r="M64" s="63" t="s">
        <v>1167</v>
      </c>
      <c r="N64" s="63" t="s">
        <v>1238</v>
      </c>
      <c r="O64" s="63" t="s">
        <v>1239</v>
      </c>
      <c r="P64" s="62" t="s">
        <v>703</v>
      </c>
      <c r="Q64" s="62" t="s">
        <v>1239</v>
      </c>
      <c r="R64" s="62" t="s">
        <v>1167</v>
      </c>
      <c r="AC64" s="116" t="s">
        <v>834</v>
      </c>
      <c r="AD64" s="105"/>
      <c r="AG64" s="133">
        <v>300</v>
      </c>
      <c r="AI64" s="126"/>
      <c r="AL64" s="105"/>
    </row>
    <row r="65" spans="3:38" x14ac:dyDescent="0.25">
      <c r="C65" s="103" t="s">
        <v>972</v>
      </c>
      <c r="J65" s="111">
        <f t="shared" si="1"/>
        <v>62</v>
      </c>
      <c r="M65" s="63" t="s">
        <v>1167</v>
      </c>
      <c r="N65" s="63" t="s">
        <v>1240</v>
      </c>
      <c r="O65" s="63" t="s">
        <v>1241</v>
      </c>
      <c r="P65" s="62" t="s">
        <v>704</v>
      </c>
      <c r="Q65" s="62" t="s">
        <v>1241</v>
      </c>
      <c r="R65" s="62" t="s">
        <v>1167</v>
      </c>
      <c r="AC65" s="116" t="s">
        <v>835</v>
      </c>
      <c r="AD65" s="105"/>
      <c r="AG65" s="133">
        <v>450</v>
      </c>
      <c r="AI65" s="126"/>
      <c r="AL65" s="105"/>
    </row>
    <row r="66" spans="3:38" x14ac:dyDescent="0.25">
      <c r="C66" s="103" t="s">
        <v>973</v>
      </c>
      <c r="J66" s="111">
        <f t="shared" si="1"/>
        <v>63</v>
      </c>
      <c r="M66" s="63" t="s">
        <v>1167</v>
      </c>
      <c r="N66" s="63" t="s">
        <v>706</v>
      </c>
      <c r="O66" s="63" t="s">
        <v>1242</v>
      </c>
      <c r="P66" s="62" t="s">
        <v>705</v>
      </c>
      <c r="Q66" s="62" t="s">
        <v>1242</v>
      </c>
      <c r="R66" s="62" t="s">
        <v>1167</v>
      </c>
      <c r="AC66" s="116" t="s">
        <v>836</v>
      </c>
      <c r="AD66" s="105"/>
      <c r="AG66" s="133">
        <v>600</v>
      </c>
      <c r="AI66" s="126"/>
      <c r="AL66" s="105" t="s">
        <v>340</v>
      </c>
    </row>
    <row r="67" spans="3:38" x14ac:dyDescent="0.25">
      <c r="C67" s="103" t="s">
        <v>974</v>
      </c>
      <c r="J67" s="111">
        <f t="shared" si="1"/>
        <v>64</v>
      </c>
      <c r="M67" s="63" t="s">
        <v>1167</v>
      </c>
      <c r="N67" s="63" t="s">
        <v>1243</v>
      </c>
      <c r="O67" s="63" t="s">
        <v>1244</v>
      </c>
      <c r="P67" s="62" t="s">
        <v>708</v>
      </c>
      <c r="Q67" s="62" t="s">
        <v>1244</v>
      </c>
      <c r="R67" s="62" t="s">
        <v>1167</v>
      </c>
      <c r="AC67" s="201" t="s">
        <v>837</v>
      </c>
      <c r="AD67" s="105"/>
      <c r="AG67" s="133">
        <v>190</v>
      </c>
      <c r="AI67" s="126"/>
      <c r="AL67" s="105" t="s">
        <v>446</v>
      </c>
    </row>
    <row r="68" spans="3:38" x14ac:dyDescent="0.25">
      <c r="C68" s="103" t="s">
        <v>975</v>
      </c>
      <c r="J68" s="111">
        <f t="shared" si="1"/>
        <v>65</v>
      </c>
      <c r="M68" s="63" t="s">
        <v>1167</v>
      </c>
      <c r="N68" s="63" t="s">
        <v>657</v>
      </c>
      <c r="O68" s="63" t="s">
        <v>658</v>
      </c>
      <c r="P68" s="62" t="s">
        <v>659</v>
      </c>
      <c r="Q68" s="62" t="s">
        <v>658</v>
      </c>
      <c r="R68" s="62" t="s">
        <v>1167</v>
      </c>
      <c r="AC68" s="116" t="s">
        <v>838</v>
      </c>
      <c r="AD68" s="105"/>
      <c r="AG68" s="133">
        <v>30</v>
      </c>
      <c r="AI68" s="126"/>
      <c r="AL68" s="105" t="s">
        <v>446</v>
      </c>
    </row>
    <row r="69" spans="3:38" x14ac:dyDescent="0.25">
      <c r="C69" s="111" t="s">
        <v>976</v>
      </c>
      <c r="J69" s="111">
        <f t="shared" si="1"/>
        <v>66</v>
      </c>
      <c r="M69" s="63" t="s">
        <v>1167</v>
      </c>
      <c r="N69" s="63" t="s">
        <v>1245</v>
      </c>
      <c r="O69" s="63" t="s">
        <v>1246</v>
      </c>
      <c r="P69" s="62" t="s">
        <v>660</v>
      </c>
      <c r="Q69" s="62" t="s">
        <v>1246</v>
      </c>
      <c r="R69" s="62" t="s">
        <v>1167</v>
      </c>
      <c r="AC69" s="116" t="s">
        <v>179</v>
      </c>
      <c r="AD69" s="105"/>
      <c r="AG69" s="133">
        <v>18</v>
      </c>
      <c r="AI69" s="126"/>
      <c r="AL69" s="105" t="s">
        <v>411</v>
      </c>
    </row>
    <row r="70" spans="3:38" x14ac:dyDescent="0.25">
      <c r="C70" s="111" t="s">
        <v>977</v>
      </c>
      <c r="J70" s="111">
        <f t="shared" ref="J70:J103" si="3">J69+1</f>
        <v>67</v>
      </c>
      <c r="M70" s="63" t="s">
        <v>1167</v>
      </c>
      <c r="N70" s="63" t="s">
        <v>1247</v>
      </c>
      <c r="O70" s="63" t="s">
        <v>1248</v>
      </c>
      <c r="P70" s="62" t="s">
        <v>661</v>
      </c>
      <c r="Q70" s="62" t="s">
        <v>1248</v>
      </c>
      <c r="R70" s="62" t="s">
        <v>1167</v>
      </c>
      <c r="AC70" s="116" t="s">
        <v>181</v>
      </c>
      <c r="AD70" s="105">
        <v>310</v>
      </c>
      <c r="AG70" s="133">
        <v>450</v>
      </c>
      <c r="AI70" s="126"/>
      <c r="AL70" s="105" t="s">
        <v>411</v>
      </c>
    </row>
    <row r="71" spans="3:38" x14ac:dyDescent="0.25">
      <c r="C71" s="103" t="s">
        <v>978</v>
      </c>
      <c r="J71" s="111">
        <f t="shared" si="3"/>
        <v>68</v>
      </c>
      <c r="M71" s="63" t="s">
        <v>1167</v>
      </c>
      <c r="N71" s="63" t="s">
        <v>654</v>
      </c>
      <c r="O71" s="63" t="s">
        <v>1249</v>
      </c>
      <c r="P71" s="62" t="s">
        <v>662</v>
      </c>
      <c r="Q71" s="62" t="s">
        <v>1249</v>
      </c>
      <c r="R71" s="62" t="s">
        <v>1167</v>
      </c>
      <c r="AC71" s="116" t="s">
        <v>839</v>
      </c>
      <c r="AD71" s="105"/>
      <c r="AG71" s="133">
        <v>10</v>
      </c>
      <c r="AI71" s="126"/>
      <c r="AL71" s="105" t="s">
        <v>340</v>
      </c>
    </row>
    <row r="72" spans="3:38" x14ac:dyDescent="0.25">
      <c r="C72" s="103" t="s">
        <v>979</v>
      </c>
      <c r="J72" s="111">
        <f t="shared" si="3"/>
        <v>69</v>
      </c>
      <c r="M72" s="63" t="s">
        <v>1167</v>
      </c>
      <c r="N72" s="63" t="s">
        <v>655</v>
      </c>
      <c r="O72" s="63" t="s">
        <v>1250</v>
      </c>
      <c r="P72" s="62" t="s">
        <v>663</v>
      </c>
      <c r="Q72" s="62" t="s">
        <v>1250</v>
      </c>
      <c r="R72" s="62" t="s">
        <v>1167</v>
      </c>
      <c r="AC72" s="116" t="s">
        <v>447</v>
      </c>
      <c r="AD72" s="105"/>
      <c r="AG72" s="133">
        <v>5</v>
      </c>
      <c r="AI72" s="126"/>
      <c r="AL72" s="105" t="s">
        <v>346</v>
      </c>
    </row>
    <row r="73" spans="3:38" x14ac:dyDescent="0.25">
      <c r="C73" s="103" t="s">
        <v>980</v>
      </c>
      <c r="J73" s="111">
        <f t="shared" si="3"/>
        <v>70</v>
      </c>
      <c r="M73" s="63" t="s">
        <v>1167</v>
      </c>
      <c r="N73" s="63" t="s">
        <v>656</v>
      </c>
      <c r="O73" s="63" t="s">
        <v>1251</v>
      </c>
      <c r="P73" s="62" t="s">
        <v>664</v>
      </c>
      <c r="Q73" s="62" t="s">
        <v>1251</v>
      </c>
      <c r="R73" s="62" t="s">
        <v>1167</v>
      </c>
      <c r="AC73" s="116" t="s">
        <v>840</v>
      </c>
      <c r="AD73" s="105">
        <v>10</v>
      </c>
      <c r="AG73" s="133">
        <v>6</v>
      </c>
      <c r="AI73" s="126"/>
      <c r="AL73" s="105" t="s">
        <v>346</v>
      </c>
    </row>
    <row r="74" spans="3:38" x14ac:dyDescent="0.25">
      <c r="C74" s="103" t="s">
        <v>981</v>
      </c>
      <c r="J74" s="111">
        <f t="shared" si="3"/>
        <v>71</v>
      </c>
      <c r="M74" s="63" t="s">
        <v>1167</v>
      </c>
      <c r="N74" s="63" t="s">
        <v>1252</v>
      </c>
      <c r="O74" s="63" t="s">
        <v>1253</v>
      </c>
      <c r="P74" s="62" t="s">
        <v>228</v>
      </c>
      <c r="Q74" s="62" t="s">
        <v>1254</v>
      </c>
      <c r="R74" s="62" t="s">
        <v>1167</v>
      </c>
      <c r="AC74" s="116" t="s">
        <v>841</v>
      </c>
      <c r="AD74" s="105">
        <v>10</v>
      </c>
      <c r="AG74" s="133">
        <v>10</v>
      </c>
      <c r="AI74" s="126"/>
      <c r="AL74" s="105" t="s">
        <v>346</v>
      </c>
    </row>
    <row r="75" spans="3:38" x14ac:dyDescent="0.25">
      <c r="C75" s="103" t="s">
        <v>982</v>
      </c>
      <c r="J75" s="111">
        <f t="shared" si="3"/>
        <v>72</v>
      </c>
      <c r="M75" s="63" t="s">
        <v>1167</v>
      </c>
      <c r="N75" s="63" t="s">
        <v>1255</v>
      </c>
      <c r="O75" s="63" t="s">
        <v>1256</v>
      </c>
      <c r="P75" s="62" t="s">
        <v>1257</v>
      </c>
      <c r="Q75" s="62" t="s">
        <v>1258</v>
      </c>
      <c r="R75" s="62" t="s">
        <v>1167</v>
      </c>
      <c r="AC75" s="135" t="s">
        <v>842</v>
      </c>
      <c r="AD75" s="105"/>
      <c r="AG75" s="133">
        <v>1230</v>
      </c>
      <c r="AI75" s="126"/>
      <c r="AL75" s="105" t="s">
        <v>346</v>
      </c>
    </row>
    <row r="76" spans="3:38" x14ac:dyDescent="0.25">
      <c r="C76" s="103" t="s">
        <v>983</v>
      </c>
      <c r="J76" s="111">
        <f t="shared" si="3"/>
        <v>73</v>
      </c>
      <c r="M76" s="63" t="s">
        <v>1167</v>
      </c>
      <c r="N76" s="63" t="s">
        <v>1259</v>
      </c>
      <c r="O76" s="63" t="s">
        <v>1260</v>
      </c>
      <c r="P76" s="62" t="s">
        <v>1261</v>
      </c>
      <c r="Q76" s="62" t="s">
        <v>1262</v>
      </c>
      <c r="R76" s="62" t="s">
        <v>1167</v>
      </c>
      <c r="AC76" s="135" t="s">
        <v>843</v>
      </c>
      <c r="AD76" s="105"/>
      <c r="AG76" s="133">
        <v>1000</v>
      </c>
      <c r="AI76" s="126"/>
      <c r="AL76" s="105" t="s">
        <v>340</v>
      </c>
    </row>
    <row r="77" spans="3:38" x14ac:dyDescent="0.25">
      <c r="C77" s="103" t="s">
        <v>984</v>
      </c>
      <c r="J77" s="111">
        <f t="shared" si="3"/>
        <v>74</v>
      </c>
      <c r="M77" s="63" t="s">
        <v>1167</v>
      </c>
      <c r="N77" s="63" t="s">
        <v>1605</v>
      </c>
      <c r="O77" s="63" t="s">
        <v>1534</v>
      </c>
      <c r="P77" s="62" t="s">
        <v>1605</v>
      </c>
      <c r="Q77" s="62" t="s">
        <v>1534</v>
      </c>
      <c r="R77" s="62" t="s">
        <v>1167</v>
      </c>
      <c r="AC77" s="135" t="s">
        <v>844</v>
      </c>
      <c r="AD77" s="105" t="s">
        <v>845</v>
      </c>
      <c r="AG77" s="133">
        <v>3300</v>
      </c>
      <c r="AI77" s="126"/>
      <c r="AL77" s="105" t="s">
        <v>174</v>
      </c>
    </row>
    <row r="78" spans="3:38" x14ac:dyDescent="0.25">
      <c r="C78" s="103" t="s">
        <v>985</v>
      </c>
      <c r="J78" s="111">
        <f t="shared" si="3"/>
        <v>75</v>
      </c>
      <c r="M78" s="63" t="s">
        <v>1167</v>
      </c>
      <c r="N78" s="63" t="s">
        <v>665</v>
      </c>
      <c r="O78" s="63" t="s">
        <v>1263</v>
      </c>
      <c r="P78" s="62" t="s">
        <v>672</v>
      </c>
      <c r="Q78" s="62" t="s">
        <v>1263</v>
      </c>
      <c r="R78" s="62" t="s">
        <v>1167</v>
      </c>
      <c r="AC78" s="135" t="s">
        <v>846</v>
      </c>
      <c r="AD78" s="105" t="s">
        <v>847</v>
      </c>
      <c r="AG78" s="133">
        <v>3700</v>
      </c>
      <c r="AI78" s="126"/>
      <c r="AL78" s="105" t="s">
        <v>863</v>
      </c>
    </row>
    <row r="79" spans="3:38" x14ac:dyDescent="0.25">
      <c r="C79" s="103" t="s">
        <v>986</v>
      </c>
      <c r="J79" s="111">
        <f t="shared" si="3"/>
        <v>76</v>
      </c>
      <c r="M79" s="63" t="s">
        <v>1167</v>
      </c>
      <c r="N79" s="63" t="s">
        <v>666</v>
      </c>
      <c r="O79" s="63" t="s">
        <v>1264</v>
      </c>
      <c r="P79" s="62" t="s">
        <v>673</v>
      </c>
      <c r="Q79" s="62" t="s">
        <v>1264</v>
      </c>
      <c r="R79" s="62" t="s">
        <v>1167</v>
      </c>
      <c r="AC79" s="135" t="s">
        <v>848</v>
      </c>
      <c r="AD79" s="105" t="s">
        <v>849</v>
      </c>
      <c r="AG79" s="133">
        <v>4100</v>
      </c>
      <c r="AI79" s="126">
        <v>540</v>
      </c>
      <c r="AL79" s="105" t="s">
        <v>864</v>
      </c>
    </row>
    <row r="80" spans="3:38" x14ac:dyDescent="0.25">
      <c r="C80" s="103" t="s">
        <v>987</v>
      </c>
      <c r="J80" s="111">
        <f t="shared" si="3"/>
        <v>77</v>
      </c>
      <c r="M80" s="63" t="s">
        <v>1167</v>
      </c>
      <c r="N80" s="63" t="s">
        <v>667</v>
      </c>
      <c r="O80" s="63" t="s">
        <v>1265</v>
      </c>
      <c r="P80" s="62" t="s">
        <v>674</v>
      </c>
      <c r="Q80" s="62" t="s">
        <v>1265</v>
      </c>
      <c r="R80" s="62" t="s">
        <v>1167</v>
      </c>
      <c r="AC80" s="135" t="s">
        <v>850</v>
      </c>
      <c r="AD80" s="105"/>
      <c r="AG80" s="133">
        <v>30</v>
      </c>
      <c r="AI80" s="126">
        <v>410</v>
      </c>
      <c r="AL80" s="105" t="s">
        <v>865</v>
      </c>
    </row>
    <row r="81" spans="3:38" x14ac:dyDescent="0.25">
      <c r="C81" s="103" t="s">
        <v>988</v>
      </c>
      <c r="J81" s="111">
        <f t="shared" si="3"/>
        <v>78</v>
      </c>
      <c r="M81" s="63" t="s">
        <v>1167</v>
      </c>
      <c r="N81" s="63" t="s">
        <v>668</v>
      </c>
      <c r="O81" s="63" t="s">
        <v>1266</v>
      </c>
      <c r="P81" s="62" t="s">
        <v>675</v>
      </c>
      <c r="Q81" s="62" t="s">
        <v>1266</v>
      </c>
      <c r="R81" s="62" t="s">
        <v>1167</v>
      </c>
      <c r="AC81" s="135" t="s">
        <v>851</v>
      </c>
      <c r="AD81" s="105"/>
      <c r="AG81" s="133">
        <v>60</v>
      </c>
      <c r="AI81" s="126">
        <v>230</v>
      </c>
      <c r="AL81" s="105"/>
    </row>
    <row r="82" spans="3:38" x14ac:dyDescent="0.25">
      <c r="C82" s="103" t="s">
        <v>989</v>
      </c>
      <c r="J82" s="111">
        <f t="shared" si="3"/>
        <v>79</v>
      </c>
      <c r="M82" s="63" t="s">
        <v>1167</v>
      </c>
      <c r="N82" s="63" t="s">
        <v>669</v>
      </c>
      <c r="O82" s="63" t="s">
        <v>1267</v>
      </c>
      <c r="P82" s="62" t="s">
        <v>676</v>
      </c>
      <c r="Q82" s="62" t="s">
        <v>1267</v>
      </c>
      <c r="R82" s="62" t="s">
        <v>1167</v>
      </c>
      <c r="AC82" s="201" t="s">
        <v>852</v>
      </c>
      <c r="AD82" s="105">
        <v>300</v>
      </c>
      <c r="AG82" s="133">
        <v>1300</v>
      </c>
      <c r="AI82" s="126"/>
      <c r="AL82" s="105" t="s">
        <v>866</v>
      </c>
    </row>
    <row r="83" spans="3:38" x14ac:dyDescent="0.25">
      <c r="C83" s="103" t="s">
        <v>990</v>
      </c>
      <c r="J83" s="111">
        <f t="shared" si="3"/>
        <v>80</v>
      </c>
      <c r="M83" s="63" t="s">
        <v>1167</v>
      </c>
      <c r="N83" s="63" t="s">
        <v>670</v>
      </c>
      <c r="O83" s="63" t="s">
        <v>1268</v>
      </c>
      <c r="P83" s="62" t="s">
        <v>677</v>
      </c>
      <c r="Q83" s="62" t="s">
        <v>1268</v>
      </c>
      <c r="R83" s="62" t="s">
        <v>1167</v>
      </c>
      <c r="AC83" s="201" t="s">
        <v>853</v>
      </c>
      <c r="AD83" s="105">
        <v>350</v>
      </c>
      <c r="AG83" s="133">
        <v>1310</v>
      </c>
      <c r="AI83" s="126"/>
      <c r="AL83" s="105" t="s">
        <v>867</v>
      </c>
    </row>
    <row r="84" spans="3:38" x14ac:dyDescent="0.25">
      <c r="C84" s="103" t="s">
        <v>991</v>
      </c>
      <c r="J84" s="111">
        <f t="shared" si="3"/>
        <v>81</v>
      </c>
      <c r="M84" s="63" t="s">
        <v>1167</v>
      </c>
      <c r="N84" s="63" t="s">
        <v>1269</v>
      </c>
      <c r="O84" s="63" t="s">
        <v>1270</v>
      </c>
      <c r="P84" s="70" t="s">
        <v>678</v>
      </c>
      <c r="Q84" s="70" t="s">
        <v>1270</v>
      </c>
      <c r="R84" s="62" t="s">
        <v>1167</v>
      </c>
      <c r="AC84" s="201" t="s">
        <v>854</v>
      </c>
      <c r="AD84" s="105">
        <v>400</v>
      </c>
      <c r="AG84" s="133">
        <v>1320</v>
      </c>
      <c r="AI84" s="126"/>
      <c r="AL84" s="105" t="s">
        <v>868</v>
      </c>
    </row>
    <row r="85" spans="3:38" x14ac:dyDescent="0.25">
      <c r="C85" s="103" t="s">
        <v>992</v>
      </c>
      <c r="J85" s="111">
        <f t="shared" si="3"/>
        <v>82</v>
      </c>
      <c r="M85" s="63" t="s">
        <v>1167</v>
      </c>
      <c r="N85" s="63" t="s">
        <v>1271</v>
      </c>
      <c r="O85" s="63" t="s">
        <v>1272</v>
      </c>
      <c r="P85" s="62" t="s">
        <v>679</v>
      </c>
      <c r="Q85" s="62" t="s">
        <v>1272</v>
      </c>
      <c r="R85" s="62" t="s">
        <v>1167</v>
      </c>
      <c r="AC85" s="201" t="s">
        <v>855</v>
      </c>
      <c r="AD85" s="105">
        <v>450</v>
      </c>
      <c r="AG85" s="133">
        <v>1330</v>
      </c>
      <c r="AL85" s="105" t="s">
        <v>868</v>
      </c>
    </row>
    <row r="86" spans="3:38" x14ac:dyDescent="0.25">
      <c r="C86" s="103" t="s">
        <v>993</v>
      </c>
      <c r="J86" s="111">
        <f t="shared" si="3"/>
        <v>83</v>
      </c>
      <c r="M86" s="63" t="s">
        <v>1167</v>
      </c>
      <c r="N86" s="63" t="s">
        <v>1273</v>
      </c>
      <c r="O86" s="63" t="s">
        <v>1274</v>
      </c>
      <c r="P86" s="62" t="s">
        <v>680</v>
      </c>
      <c r="Q86" s="62" t="s">
        <v>1274</v>
      </c>
      <c r="R86" s="62" t="s">
        <v>1167</v>
      </c>
      <c r="AC86" s="201" t="s">
        <v>856</v>
      </c>
      <c r="AD86" s="105">
        <v>500</v>
      </c>
      <c r="AG86" s="133">
        <v>1340</v>
      </c>
      <c r="AL86" s="105" t="s">
        <v>868</v>
      </c>
    </row>
    <row r="87" spans="3:38" x14ac:dyDescent="0.25">
      <c r="C87" s="103" t="s">
        <v>994</v>
      </c>
      <c r="J87" s="111">
        <f t="shared" si="3"/>
        <v>84</v>
      </c>
      <c r="M87" s="63" t="s">
        <v>1167</v>
      </c>
      <c r="N87" s="63" t="s">
        <v>671</v>
      </c>
      <c r="O87" s="63" t="s">
        <v>1275</v>
      </c>
      <c r="P87" s="62" t="s">
        <v>681</v>
      </c>
      <c r="Q87" s="62" t="s">
        <v>1275</v>
      </c>
      <c r="R87" s="62" t="s">
        <v>1167</v>
      </c>
      <c r="AC87" s="201" t="s">
        <v>857</v>
      </c>
      <c r="AD87" s="105">
        <v>550</v>
      </c>
      <c r="AG87" s="107">
        <v>1350</v>
      </c>
      <c r="AL87" s="105" t="s">
        <v>868</v>
      </c>
    </row>
    <row r="88" spans="3:38" x14ac:dyDescent="0.25">
      <c r="C88" s="103" t="s">
        <v>995</v>
      </c>
      <c r="J88" s="111">
        <f t="shared" si="3"/>
        <v>85</v>
      </c>
      <c r="M88" s="63" t="s">
        <v>1167</v>
      </c>
      <c r="N88" s="63" t="s">
        <v>1472</v>
      </c>
      <c r="O88" s="63" t="s">
        <v>1473</v>
      </c>
      <c r="P88" s="62" t="s">
        <v>1472</v>
      </c>
      <c r="Q88" s="62" t="s">
        <v>1473</v>
      </c>
      <c r="R88" s="62" t="s">
        <v>1167</v>
      </c>
      <c r="AC88" s="201" t="s">
        <v>858</v>
      </c>
      <c r="AD88" s="105">
        <v>600</v>
      </c>
      <c r="AG88" s="107">
        <v>1360</v>
      </c>
      <c r="AL88" s="105" t="s">
        <v>868</v>
      </c>
    </row>
    <row r="89" spans="3:38" x14ac:dyDescent="0.25">
      <c r="C89" s="103" t="s">
        <v>996</v>
      </c>
      <c r="J89" s="111">
        <f t="shared" si="3"/>
        <v>86</v>
      </c>
      <c r="M89" s="63" t="s">
        <v>1167</v>
      </c>
      <c r="N89" s="63" t="s">
        <v>1606</v>
      </c>
      <c r="O89" s="63" t="s">
        <v>1264</v>
      </c>
      <c r="P89" s="62" t="s">
        <v>1606</v>
      </c>
      <c r="Q89" s="62" t="s">
        <v>1264</v>
      </c>
      <c r="R89" s="62" t="s">
        <v>1167</v>
      </c>
      <c r="AC89" s="201" t="s">
        <v>859</v>
      </c>
      <c r="AD89" s="105"/>
      <c r="AG89" s="107">
        <v>3</v>
      </c>
      <c r="AL89" s="105" t="s">
        <v>869</v>
      </c>
    </row>
    <row r="90" spans="3:38" x14ac:dyDescent="0.25">
      <c r="C90" s="103" t="s">
        <v>997</v>
      </c>
      <c r="J90" s="111">
        <f t="shared" si="3"/>
        <v>87</v>
      </c>
      <c r="M90" s="63" t="s">
        <v>1167</v>
      </c>
      <c r="N90" s="63" t="s">
        <v>1607</v>
      </c>
      <c r="O90" s="63" t="s">
        <v>1608</v>
      </c>
      <c r="P90" s="126" t="s">
        <v>1607</v>
      </c>
      <c r="Q90" s="126" t="s">
        <v>1608</v>
      </c>
      <c r="R90" s="126" t="s">
        <v>1167</v>
      </c>
      <c r="AC90" s="201" t="s">
        <v>860</v>
      </c>
      <c r="AD90" s="105"/>
      <c r="AG90" s="107">
        <v>1</v>
      </c>
      <c r="AL90" s="105" t="s">
        <v>870</v>
      </c>
    </row>
    <row r="91" spans="3:38" x14ac:dyDescent="0.25">
      <c r="C91" s="103" t="s">
        <v>998</v>
      </c>
      <c r="J91" s="111">
        <f t="shared" si="3"/>
        <v>88</v>
      </c>
      <c r="M91" s="63" t="s">
        <v>1167</v>
      </c>
      <c r="N91" s="63" t="s">
        <v>1276</v>
      </c>
      <c r="O91" s="63" t="s">
        <v>1277</v>
      </c>
      <c r="P91" s="126" t="s">
        <v>700</v>
      </c>
      <c r="Q91" s="126" t="s">
        <v>1277</v>
      </c>
      <c r="R91" s="126" t="s">
        <v>1167</v>
      </c>
      <c r="AC91" s="201" t="s">
        <v>861</v>
      </c>
      <c r="AD91" s="105"/>
      <c r="AG91" s="107">
        <v>6</v>
      </c>
      <c r="AL91" s="105" t="s">
        <v>869</v>
      </c>
    </row>
    <row r="92" spans="3:38" x14ac:dyDescent="0.25">
      <c r="C92" s="103" t="s">
        <v>999</v>
      </c>
      <c r="J92" s="111">
        <f t="shared" si="3"/>
        <v>89</v>
      </c>
      <c r="M92" s="63" t="s">
        <v>1167</v>
      </c>
      <c r="N92" s="63" t="s">
        <v>1278</v>
      </c>
      <c r="O92" s="63" t="s">
        <v>1279</v>
      </c>
      <c r="P92" s="126" t="s">
        <v>1280</v>
      </c>
      <c r="Q92" s="126" t="s">
        <v>1279</v>
      </c>
      <c r="R92" s="126" t="s">
        <v>1167</v>
      </c>
      <c r="AC92" s="201" t="s">
        <v>862</v>
      </c>
      <c r="AD92" s="105"/>
      <c r="AG92" s="107">
        <v>714</v>
      </c>
      <c r="AL92" s="105" t="s">
        <v>871</v>
      </c>
    </row>
    <row r="93" spans="3:38" x14ac:dyDescent="0.25">
      <c r="C93" s="103" t="s">
        <v>1000</v>
      </c>
      <c r="J93" s="111">
        <f t="shared" si="3"/>
        <v>90</v>
      </c>
      <c r="M93" s="63" t="s">
        <v>1167</v>
      </c>
      <c r="N93" s="63" t="s">
        <v>1281</v>
      </c>
      <c r="O93" s="63" t="s">
        <v>1282</v>
      </c>
      <c r="P93" s="126" t="s">
        <v>707</v>
      </c>
      <c r="Q93" s="126" t="s">
        <v>1282</v>
      </c>
      <c r="R93" s="126" t="s">
        <v>1167</v>
      </c>
    </row>
    <row r="94" spans="3:38" x14ac:dyDescent="0.25">
      <c r="C94" s="103" t="s">
        <v>1001</v>
      </c>
      <c r="J94" s="111">
        <f t="shared" si="3"/>
        <v>91</v>
      </c>
      <c r="M94" s="63" t="s">
        <v>1167</v>
      </c>
      <c r="N94" s="63" t="s">
        <v>1283</v>
      </c>
      <c r="O94" s="63" t="s">
        <v>1284</v>
      </c>
      <c r="P94" s="126" t="s">
        <v>1283</v>
      </c>
      <c r="Q94" s="126" t="s">
        <v>1284</v>
      </c>
      <c r="R94" s="126" t="s">
        <v>1167</v>
      </c>
    </row>
    <row r="95" spans="3:38" x14ac:dyDescent="0.25">
      <c r="C95" s="103" t="s">
        <v>1002</v>
      </c>
      <c r="J95" s="111">
        <f t="shared" si="3"/>
        <v>92</v>
      </c>
      <c r="M95" s="63" t="s">
        <v>1167</v>
      </c>
      <c r="N95" s="63"/>
      <c r="O95" s="63"/>
      <c r="P95" s="126" t="s">
        <v>1206</v>
      </c>
      <c r="Q95" s="126" t="s">
        <v>1207</v>
      </c>
      <c r="R95" s="126" t="s">
        <v>1167</v>
      </c>
    </row>
    <row r="96" spans="3:38" x14ac:dyDescent="0.25">
      <c r="C96" s="103" t="s">
        <v>1003</v>
      </c>
      <c r="J96" s="111">
        <f t="shared" si="3"/>
        <v>93</v>
      </c>
      <c r="M96" s="63" t="s">
        <v>1167</v>
      </c>
      <c r="N96" s="63"/>
      <c r="O96" s="63"/>
      <c r="P96" s="126"/>
      <c r="Q96" s="126"/>
      <c r="R96" s="126" t="s">
        <v>1167</v>
      </c>
    </row>
    <row r="97" spans="3:18" x14ac:dyDescent="0.25">
      <c r="C97" s="103" t="s">
        <v>1004</v>
      </c>
      <c r="J97" s="111">
        <f t="shared" si="3"/>
        <v>94</v>
      </c>
      <c r="M97" s="63" t="s">
        <v>1167</v>
      </c>
      <c r="N97" s="63" t="s">
        <v>1285</v>
      </c>
      <c r="O97" s="63"/>
      <c r="P97" s="126"/>
      <c r="Q97" s="126"/>
      <c r="R97" s="126" t="s">
        <v>1167</v>
      </c>
    </row>
    <row r="98" spans="3:18" x14ac:dyDescent="0.25">
      <c r="C98" s="103" t="s">
        <v>1005</v>
      </c>
      <c r="J98" s="111">
        <f t="shared" si="3"/>
        <v>95</v>
      </c>
      <c r="M98" s="63" t="s">
        <v>1167</v>
      </c>
      <c r="N98" s="63" t="s">
        <v>1581</v>
      </c>
      <c r="O98" s="63" t="s">
        <v>1582</v>
      </c>
      <c r="P98" s="126" t="s">
        <v>1581</v>
      </c>
      <c r="Q98" s="126" t="s">
        <v>1582</v>
      </c>
      <c r="R98" s="126" t="s">
        <v>1167</v>
      </c>
    </row>
    <row r="99" spans="3:18" x14ac:dyDescent="0.25">
      <c r="C99" s="103" t="s">
        <v>1006</v>
      </c>
      <c r="J99" s="111">
        <f t="shared" si="3"/>
        <v>96</v>
      </c>
      <c r="M99" s="63" t="s">
        <v>1167</v>
      </c>
      <c r="N99" s="63" t="s">
        <v>1533</v>
      </c>
      <c r="O99" s="63" t="s">
        <v>1534</v>
      </c>
      <c r="P99" s="126" t="s">
        <v>1533</v>
      </c>
      <c r="Q99" s="126" t="s">
        <v>1534</v>
      </c>
      <c r="R99" s="126" t="s">
        <v>1167</v>
      </c>
    </row>
    <row r="100" spans="3:18" x14ac:dyDescent="0.25">
      <c r="C100" s="103" t="s">
        <v>1007</v>
      </c>
      <c r="J100" s="111">
        <f t="shared" si="3"/>
        <v>97</v>
      </c>
      <c r="M100" s="63" t="s">
        <v>1167</v>
      </c>
      <c r="N100" s="63" t="s">
        <v>1535</v>
      </c>
      <c r="O100" s="63" t="s">
        <v>1536</v>
      </c>
      <c r="P100" s="126" t="s">
        <v>1535</v>
      </c>
      <c r="Q100" s="126" t="s">
        <v>1536</v>
      </c>
      <c r="R100" s="126" t="s">
        <v>1167</v>
      </c>
    </row>
    <row r="101" spans="3:18" x14ac:dyDescent="0.25">
      <c r="C101" s="103" t="s">
        <v>1008</v>
      </c>
      <c r="J101" s="111">
        <f t="shared" si="3"/>
        <v>98</v>
      </c>
      <c r="M101" s="63" t="s">
        <v>1167</v>
      </c>
      <c r="N101" s="63" t="s">
        <v>1569</v>
      </c>
      <c r="O101" s="63" t="s">
        <v>1570</v>
      </c>
      <c r="P101" s="126" t="s">
        <v>1569</v>
      </c>
      <c r="Q101" s="126" t="s">
        <v>1570</v>
      </c>
      <c r="R101" s="126" t="s">
        <v>1167</v>
      </c>
    </row>
    <row r="102" spans="3:18" x14ac:dyDescent="0.25">
      <c r="C102" s="103" t="s">
        <v>1009</v>
      </c>
      <c r="J102" s="111">
        <f t="shared" si="3"/>
        <v>99</v>
      </c>
      <c r="M102" s="63" t="s">
        <v>1167</v>
      </c>
      <c r="N102" s="63" t="s">
        <v>1571</v>
      </c>
      <c r="O102" s="63" t="s">
        <v>1570</v>
      </c>
      <c r="P102" s="126" t="s">
        <v>1571</v>
      </c>
      <c r="Q102" s="126" t="s">
        <v>1570</v>
      </c>
      <c r="R102" s="126" t="s">
        <v>1167</v>
      </c>
    </row>
    <row r="103" spans="3:18" x14ac:dyDescent="0.25">
      <c r="C103" s="103" t="s">
        <v>1010</v>
      </c>
      <c r="J103" s="111">
        <f t="shared" si="3"/>
        <v>100</v>
      </c>
      <c r="M103" s="63" t="s">
        <v>1167</v>
      </c>
      <c r="N103" s="63" t="s">
        <v>1537</v>
      </c>
      <c r="O103" s="63" t="s">
        <v>1538</v>
      </c>
      <c r="P103" s="126" t="s">
        <v>1537</v>
      </c>
      <c r="Q103" s="126" t="s">
        <v>1538</v>
      </c>
      <c r="R103" s="126" t="s">
        <v>1167</v>
      </c>
    </row>
    <row r="104" spans="3:18" x14ac:dyDescent="0.25">
      <c r="C104" s="103" t="s">
        <v>1011</v>
      </c>
      <c r="M104" s="63" t="s">
        <v>1167</v>
      </c>
      <c r="N104" s="63" t="s">
        <v>1609</v>
      </c>
      <c r="O104" s="63" t="s">
        <v>1570</v>
      </c>
      <c r="P104" s="126" t="s">
        <v>1609</v>
      </c>
      <c r="Q104" s="126" t="s">
        <v>1570</v>
      </c>
      <c r="R104" s="126" t="s">
        <v>1167</v>
      </c>
    </row>
    <row r="105" spans="3:18" x14ac:dyDescent="0.25">
      <c r="C105" s="103" t="s">
        <v>1012</v>
      </c>
      <c r="M105" s="63" t="s">
        <v>1167</v>
      </c>
      <c r="N105" s="63" t="s">
        <v>1634</v>
      </c>
      <c r="O105" s="63" t="s">
        <v>1635</v>
      </c>
      <c r="P105" s="126" t="s">
        <v>1634</v>
      </c>
      <c r="Q105" s="126" t="s">
        <v>1635</v>
      </c>
      <c r="R105" s="126" t="s">
        <v>1167</v>
      </c>
    </row>
    <row r="106" spans="3:18" x14ac:dyDescent="0.25">
      <c r="C106" s="103" t="s">
        <v>1013</v>
      </c>
      <c r="M106" s="63" t="s">
        <v>1167</v>
      </c>
      <c r="N106" s="63" t="s">
        <v>1539</v>
      </c>
      <c r="O106" s="63" t="s">
        <v>1540</v>
      </c>
      <c r="P106" s="126" t="s">
        <v>1539</v>
      </c>
      <c r="Q106" s="126" t="s">
        <v>1540</v>
      </c>
      <c r="R106" s="126" t="s">
        <v>1167</v>
      </c>
    </row>
    <row r="107" spans="3:18" x14ac:dyDescent="0.25">
      <c r="C107" s="103" t="s">
        <v>1014</v>
      </c>
      <c r="M107" s="63" t="s">
        <v>1167</v>
      </c>
      <c r="N107" s="63" t="s">
        <v>1610</v>
      </c>
      <c r="O107" s="63" t="s">
        <v>1611</v>
      </c>
      <c r="P107" s="126" t="s">
        <v>1610</v>
      </c>
      <c r="Q107" s="126" t="s">
        <v>1611</v>
      </c>
      <c r="R107" s="126" t="s">
        <v>1167</v>
      </c>
    </row>
    <row r="108" spans="3:18" x14ac:dyDescent="0.25">
      <c r="C108" s="103" t="s">
        <v>1015</v>
      </c>
      <c r="M108" s="63" t="s">
        <v>1167</v>
      </c>
      <c r="N108" s="63" t="s">
        <v>1541</v>
      </c>
      <c r="O108" s="63" t="s">
        <v>1542</v>
      </c>
      <c r="P108" s="126" t="s">
        <v>1541</v>
      </c>
      <c r="Q108" s="126" t="s">
        <v>1542</v>
      </c>
      <c r="R108" s="126" t="s">
        <v>1167</v>
      </c>
    </row>
    <row r="109" spans="3:18" x14ac:dyDescent="0.25">
      <c r="C109" s="103" t="s">
        <v>1016</v>
      </c>
      <c r="M109" s="63" t="s">
        <v>1167</v>
      </c>
      <c r="N109" s="63" t="s">
        <v>1572</v>
      </c>
      <c r="O109" s="63" t="s">
        <v>1573</v>
      </c>
      <c r="P109" s="126" t="s">
        <v>1572</v>
      </c>
      <c r="Q109" s="126" t="s">
        <v>1573</v>
      </c>
      <c r="R109" s="126" t="s">
        <v>1167</v>
      </c>
    </row>
    <row r="110" spans="3:18" x14ac:dyDescent="0.25">
      <c r="C110" s="103" t="s">
        <v>1017</v>
      </c>
      <c r="M110" s="63" t="s">
        <v>1167</v>
      </c>
      <c r="N110" s="63" t="s">
        <v>1543</v>
      </c>
      <c r="O110" s="63" t="s">
        <v>1284</v>
      </c>
      <c r="P110" s="126" t="s">
        <v>1543</v>
      </c>
      <c r="Q110" s="126" t="s">
        <v>1284</v>
      </c>
      <c r="R110" s="126" t="s">
        <v>1167</v>
      </c>
    </row>
    <row r="111" spans="3:18" x14ac:dyDescent="0.25">
      <c r="C111" s="103" t="s">
        <v>1018</v>
      </c>
      <c r="M111" s="63" t="s">
        <v>1286</v>
      </c>
      <c r="N111" s="63" t="s">
        <v>1287</v>
      </c>
      <c r="O111" s="63"/>
      <c r="P111" s="126" t="s">
        <v>1287</v>
      </c>
      <c r="Q111" s="126"/>
      <c r="R111" s="126"/>
    </row>
    <row r="112" spans="3:18" x14ac:dyDescent="0.25">
      <c r="C112" s="103" t="s">
        <v>1019</v>
      </c>
      <c r="M112" s="63" t="s">
        <v>1164</v>
      </c>
      <c r="N112" s="63">
        <v>902</v>
      </c>
      <c r="O112" s="63"/>
      <c r="P112" s="126">
        <v>902</v>
      </c>
      <c r="Q112" s="126"/>
      <c r="R112" s="126"/>
    </row>
    <row r="113" spans="3:18" x14ac:dyDescent="0.25">
      <c r="C113" s="203" t="s">
        <v>1020</v>
      </c>
      <c r="M113" s="63"/>
      <c r="N113" s="63" t="s">
        <v>1288</v>
      </c>
      <c r="O113" s="63"/>
      <c r="P113" s="126">
        <v>1</v>
      </c>
      <c r="Q113" s="126" t="s">
        <v>1288</v>
      </c>
      <c r="R113" s="126"/>
    </row>
    <row r="114" spans="3:18" x14ac:dyDescent="0.25">
      <c r="C114" s="203" t="s">
        <v>1021</v>
      </c>
      <c r="M114" s="63" t="s">
        <v>1388</v>
      </c>
      <c r="N114" s="63" t="s">
        <v>1389</v>
      </c>
      <c r="O114" s="63" t="s">
        <v>1390</v>
      </c>
      <c r="P114" s="126" t="s">
        <v>1389</v>
      </c>
      <c r="Q114" s="126" t="s">
        <v>1390</v>
      </c>
      <c r="R114" s="126" t="s">
        <v>1388</v>
      </c>
    </row>
    <row r="115" spans="3:18" x14ac:dyDescent="0.25">
      <c r="C115" s="203" t="s">
        <v>1022</v>
      </c>
      <c r="M115" s="63" t="s">
        <v>1388</v>
      </c>
      <c r="N115" s="63" t="s">
        <v>1391</v>
      </c>
      <c r="O115" s="63" t="s">
        <v>1392</v>
      </c>
      <c r="P115" s="126" t="s">
        <v>1391</v>
      </c>
      <c r="Q115" s="126" t="s">
        <v>1392</v>
      </c>
      <c r="R115" s="126" t="s">
        <v>1388</v>
      </c>
    </row>
    <row r="116" spans="3:18" x14ac:dyDescent="0.25">
      <c r="C116" s="203" t="s">
        <v>1023</v>
      </c>
      <c r="M116" s="63" t="s">
        <v>1388</v>
      </c>
      <c r="N116" s="63" t="s">
        <v>1393</v>
      </c>
      <c r="O116" s="63" t="s">
        <v>1394</v>
      </c>
      <c r="P116" s="126" t="s">
        <v>1393</v>
      </c>
      <c r="Q116" s="126" t="s">
        <v>1394</v>
      </c>
      <c r="R116" s="126" t="s">
        <v>1388</v>
      </c>
    </row>
    <row r="117" spans="3:18" x14ac:dyDescent="0.25">
      <c r="C117" s="203" t="s">
        <v>1024</v>
      </c>
      <c r="M117" s="63" t="s">
        <v>1388</v>
      </c>
      <c r="N117" s="63" t="s">
        <v>1395</v>
      </c>
      <c r="O117" s="63" t="s">
        <v>1396</v>
      </c>
      <c r="P117" s="101" t="s">
        <v>1395</v>
      </c>
      <c r="Q117" s="101" t="s">
        <v>1396</v>
      </c>
      <c r="R117" s="101" t="s">
        <v>1388</v>
      </c>
    </row>
    <row r="118" spans="3:18" x14ac:dyDescent="0.25">
      <c r="C118" s="203" t="s">
        <v>1025</v>
      </c>
      <c r="M118" s="63" t="s">
        <v>1388</v>
      </c>
      <c r="N118" s="63" t="s">
        <v>1397</v>
      </c>
      <c r="O118" s="63" t="s">
        <v>1398</v>
      </c>
      <c r="P118" s="101" t="s">
        <v>1397</v>
      </c>
      <c r="Q118" s="101" t="s">
        <v>1398</v>
      </c>
      <c r="R118" s="101" t="s">
        <v>1388</v>
      </c>
    </row>
    <row r="119" spans="3:18" x14ac:dyDescent="0.25">
      <c r="C119" s="203" t="s">
        <v>1026</v>
      </c>
      <c r="M119" s="63" t="s">
        <v>1388</v>
      </c>
      <c r="N119" s="63" t="s">
        <v>1399</v>
      </c>
      <c r="O119" s="63" t="s">
        <v>1400</v>
      </c>
      <c r="P119" s="101" t="s">
        <v>1399</v>
      </c>
      <c r="Q119" s="101" t="s">
        <v>1400</v>
      </c>
      <c r="R119" s="101" t="s">
        <v>1388</v>
      </c>
    </row>
    <row r="120" spans="3:18" x14ac:dyDescent="0.25">
      <c r="C120" s="103" t="s">
        <v>1027</v>
      </c>
      <c r="M120" s="63" t="s">
        <v>1388</v>
      </c>
      <c r="N120" s="63" t="s">
        <v>1401</v>
      </c>
      <c r="O120" s="63" t="s">
        <v>1402</v>
      </c>
      <c r="P120" s="101" t="s">
        <v>1401</v>
      </c>
      <c r="Q120" s="101" t="s">
        <v>1402</v>
      </c>
      <c r="R120" s="101" t="s">
        <v>1388</v>
      </c>
    </row>
    <row r="121" spans="3:18" x14ac:dyDescent="0.25">
      <c r="C121" s="103" t="s">
        <v>1028</v>
      </c>
      <c r="M121" s="63" t="s">
        <v>1388</v>
      </c>
      <c r="N121" s="63" t="s">
        <v>1403</v>
      </c>
      <c r="O121" s="63" t="s">
        <v>1404</v>
      </c>
      <c r="P121" s="101" t="s">
        <v>1403</v>
      </c>
      <c r="Q121" s="101" t="s">
        <v>1404</v>
      </c>
      <c r="R121" s="101" t="s">
        <v>1388</v>
      </c>
    </row>
    <row r="122" spans="3:18" x14ac:dyDescent="0.25">
      <c r="C122" s="103" t="s">
        <v>1029</v>
      </c>
      <c r="M122" s="63" t="s">
        <v>1388</v>
      </c>
      <c r="N122" s="63" t="s">
        <v>1405</v>
      </c>
      <c r="O122" s="63" t="s">
        <v>1406</v>
      </c>
      <c r="P122" s="101" t="s">
        <v>1405</v>
      </c>
      <c r="Q122" s="101" t="s">
        <v>1406</v>
      </c>
      <c r="R122" s="101" t="s">
        <v>1388</v>
      </c>
    </row>
    <row r="123" spans="3:18" x14ac:dyDescent="0.25">
      <c r="C123" s="103" t="s">
        <v>1030</v>
      </c>
      <c r="M123" s="63" t="s">
        <v>1388</v>
      </c>
      <c r="N123" s="63" t="s">
        <v>1407</v>
      </c>
      <c r="O123" s="63" t="s">
        <v>1408</v>
      </c>
      <c r="P123" s="101" t="s">
        <v>1407</v>
      </c>
      <c r="Q123" s="101" t="s">
        <v>1408</v>
      </c>
      <c r="R123" s="101" t="s">
        <v>1388</v>
      </c>
    </row>
    <row r="124" spans="3:18" x14ac:dyDescent="0.25">
      <c r="C124" s="103" t="s">
        <v>1031</v>
      </c>
      <c r="M124" s="63" t="s">
        <v>1388</v>
      </c>
      <c r="N124" s="63" t="s">
        <v>1409</v>
      </c>
      <c r="O124" s="63" t="s">
        <v>1410</v>
      </c>
      <c r="P124" s="101" t="s">
        <v>1409</v>
      </c>
      <c r="Q124" s="101" t="s">
        <v>1410</v>
      </c>
      <c r="R124" s="101" t="s">
        <v>1388</v>
      </c>
    </row>
    <row r="125" spans="3:18" x14ac:dyDescent="0.25">
      <c r="C125" s="103" t="s">
        <v>1032</v>
      </c>
      <c r="M125" s="63" t="s">
        <v>1388</v>
      </c>
      <c r="N125" s="63" t="s">
        <v>1411</v>
      </c>
      <c r="O125" s="63" t="s">
        <v>1412</v>
      </c>
      <c r="P125" s="101" t="s">
        <v>1411</v>
      </c>
      <c r="Q125" s="101" t="s">
        <v>1412</v>
      </c>
      <c r="R125" s="101" t="s">
        <v>1388</v>
      </c>
    </row>
    <row r="126" spans="3:18" x14ac:dyDescent="0.25">
      <c r="C126" s="103" t="s">
        <v>1033</v>
      </c>
      <c r="M126" s="63" t="s">
        <v>1388</v>
      </c>
      <c r="N126" s="63" t="s">
        <v>1413</v>
      </c>
      <c r="O126" s="63" t="s">
        <v>1414</v>
      </c>
      <c r="P126" s="101" t="s">
        <v>1413</v>
      </c>
      <c r="Q126" s="101" t="s">
        <v>1414</v>
      </c>
      <c r="R126" s="101" t="s">
        <v>1388</v>
      </c>
    </row>
    <row r="127" spans="3:18" x14ac:dyDescent="0.25">
      <c r="C127" s="103" t="s">
        <v>1034</v>
      </c>
      <c r="M127" s="63" t="s">
        <v>1388</v>
      </c>
      <c r="N127" s="63" t="s">
        <v>1415</v>
      </c>
      <c r="O127" s="63" t="s">
        <v>1416</v>
      </c>
      <c r="P127" s="101" t="s">
        <v>1415</v>
      </c>
      <c r="Q127" s="101" t="s">
        <v>1416</v>
      </c>
      <c r="R127" s="101" t="s">
        <v>1388</v>
      </c>
    </row>
    <row r="128" spans="3:18" x14ac:dyDescent="0.25">
      <c r="C128" s="103" t="s">
        <v>1035</v>
      </c>
      <c r="M128" s="63" t="s">
        <v>1388</v>
      </c>
      <c r="N128" s="63" t="s">
        <v>1417</v>
      </c>
      <c r="O128" s="63" t="s">
        <v>1418</v>
      </c>
      <c r="P128" s="101" t="s">
        <v>1417</v>
      </c>
      <c r="Q128" s="101" t="s">
        <v>1418</v>
      </c>
      <c r="R128" s="101" t="s">
        <v>1388</v>
      </c>
    </row>
    <row r="129" spans="3:18" x14ac:dyDescent="0.25">
      <c r="C129" s="103" t="s">
        <v>1036</v>
      </c>
      <c r="M129" s="63" t="s">
        <v>1388</v>
      </c>
      <c r="N129" s="63" t="s">
        <v>1419</v>
      </c>
      <c r="O129" s="63" t="s">
        <v>1420</v>
      </c>
      <c r="P129" s="101" t="s">
        <v>1419</v>
      </c>
      <c r="Q129" s="101" t="s">
        <v>1420</v>
      </c>
      <c r="R129" s="101" t="s">
        <v>1388</v>
      </c>
    </row>
    <row r="130" spans="3:18" x14ac:dyDescent="0.25">
      <c r="C130" s="202" t="s">
        <v>1037</v>
      </c>
      <c r="M130" s="63" t="s">
        <v>1388</v>
      </c>
      <c r="N130" s="63" t="s">
        <v>1421</v>
      </c>
      <c r="O130" s="63" t="s">
        <v>1422</v>
      </c>
      <c r="P130" s="101" t="s">
        <v>1421</v>
      </c>
      <c r="Q130" s="101" t="s">
        <v>1422</v>
      </c>
      <c r="R130" s="101" t="s">
        <v>1388</v>
      </c>
    </row>
    <row r="131" spans="3:18" x14ac:dyDescent="0.25">
      <c r="C131" s="202" t="s">
        <v>1038</v>
      </c>
      <c r="M131" s="63" t="s">
        <v>1388</v>
      </c>
      <c r="N131" s="63" t="s">
        <v>1423</v>
      </c>
      <c r="O131" s="63" t="s">
        <v>1424</v>
      </c>
      <c r="P131" s="101" t="s">
        <v>1423</v>
      </c>
      <c r="Q131" s="101" t="s">
        <v>1424</v>
      </c>
      <c r="R131" s="101" t="s">
        <v>1388</v>
      </c>
    </row>
    <row r="132" spans="3:18" x14ac:dyDescent="0.25">
      <c r="C132" s="202" t="s">
        <v>1039</v>
      </c>
      <c r="M132" s="63" t="s">
        <v>1388</v>
      </c>
      <c r="N132" s="63" t="s">
        <v>1425</v>
      </c>
      <c r="O132" s="63" t="s">
        <v>1426</v>
      </c>
      <c r="P132" s="101" t="s">
        <v>1425</v>
      </c>
      <c r="Q132" s="101" t="s">
        <v>1426</v>
      </c>
      <c r="R132" s="101" t="s">
        <v>1388</v>
      </c>
    </row>
    <row r="133" spans="3:18" x14ac:dyDescent="0.25">
      <c r="C133" s="202" t="s">
        <v>1040</v>
      </c>
      <c r="M133" s="63" t="s">
        <v>1388</v>
      </c>
      <c r="N133" s="63" t="s">
        <v>1427</v>
      </c>
      <c r="O133" s="63" t="s">
        <v>1428</v>
      </c>
      <c r="P133" s="101" t="s">
        <v>1427</v>
      </c>
      <c r="Q133" s="101" t="s">
        <v>1428</v>
      </c>
      <c r="R133" s="101" t="s">
        <v>1388</v>
      </c>
    </row>
    <row r="134" spans="3:18" x14ac:dyDescent="0.25">
      <c r="C134" s="202" t="s">
        <v>1041</v>
      </c>
      <c r="M134" s="63" t="s">
        <v>1388</v>
      </c>
      <c r="N134" s="63" t="s">
        <v>1429</v>
      </c>
      <c r="O134" s="63" t="s">
        <v>1430</v>
      </c>
      <c r="P134" s="101" t="s">
        <v>1429</v>
      </c>
      <c r="Q134" s="101" t="s">
        <v>1430</v>
      </c>
      <c r="R134" s="101" t="s">
        <v>1388</v>
      </c>
    </row>
    <row r="135" spans="3:18" x14ac:dyDescent="0.25">
      <c r="C135" s="202" t="s">
        <v>1042</v>
      </c>
      <c r="M135" s="63" t="s">
        <v>1388</v>
      </c>
      <c r="N135" s="63" t="s">
        <v>1431</v>
      </c>
      <c r="O135" s="63" t="s">
        <v>1432</v>
      </c>
      <c r="P135" s="101" t="s">
        <v>1431</v>
      </c>
      <c r="Q135" s="101" t="s">
        <v>1432</v>
      </c>
      <c r="R135" s="101" t="s">
        <v>1388</v>
      </c>
    </row>
    <row r="136" spans="3:18" x14ac:dyDescent="0.25">
      <c r="C136" s="202" t="s">
        <v>1043</v>
      </c>
      <c r="M136" s="63" t="s">
        <v>1388</v>
      </c>
      <c r="N136" s="63" t="s">
        <v>1433</v>
      </c>
      <c r="O136" s="63" t="s">
        <v>1434</v>
      </c>
      <c r="P136" s="101" t="s">
        <v>1433</v>
      </c>
      <c r="Q136" s="101" t="s">
        <v>1434</v>
      </c>
      <c r="R136" s="101" t="s">
        <v>1388</v>
      </c>
    </row>
    <row r="137" spans="3:18" x14ac:dyDescent="0.25">
      <c r="C137" s="202" t="s">
        <v>1044</v>
      </c>
      <c r="M137" s="63" t="s">
        <v>1388</v>
      </c>
      <c r="N137" s="63" t="s">
        <v>1435</v>
      </c>
      <c r="O137" s="63" t="s">
        <v>1436</v>
      </c>
      <c r="P137" s="101" t="s">
        <v>1435</v>
      </c>
      <c r="Q137" s="101" t="s">
        <v>1436</v>
      </c>
      <c r="R137" s="101" t="s">
        <v>1388</v>
      </c>
    </row>
    <row r="138" spans="3:18" x14ac:dyDescent="0.25">
      <c r="C138" s="103" t="s">
        <v>1045</v>
      </c>
      <c r="M138" s="63" t="s">
        <v>1388</v>
      </c>
      <c r="N138" s="63" t="s">
        <v>1437</v>
      </c>
      <c r="O138" s="63" t="s">
        <v>1438</v>
      </c>
      <c r="P138" s="101" t="s">
        <v>1437</v>
      </c>
      <c r="Q138" s="101" t="s">
        <v>1438</v>
      </c>
      <c r="R138" s="101" t="s">
        <v>1388</v>
      </c>
    </row>
    <row r="139" spans="3:18" x14ac:dyDescent="0.25">
      <c r="C139" s="103" t="s">
        <v>1046</v>
      </c>
      <c r="M139" s="63" t="s">
        <v>1388</v>
      </c>
      <c r="N139" s="63" t="s">
        <v>1439</v>
      </c>
      <c r="O139" s="63" t="s">
        <v>1440</v>
      </c>
      <c r="P139" s="101" t="s">
        <v>1439</v>
      </c>
      <c r="Q139" s="101" t="s">
        <v>1440</v>
      </c>
      <c r="R139" s="101" t="s">
        <v>1388</v>
      </c>
    </row>
    <row r="140" spans="3:18" x14ac:dyDescent="0.25">
      <c r="C140" s="103" t="s">
        <v>1047</v>
      </c>
      <c r="M140" s="63" t="s">
        <v>1388</v>
      </c>
      <c r="N140" s="63" t="s">
        <v>1441</v>
      </c>
      <c r="O140" s="63" t="s">
        <v>1442</v>
      </c>
      <c r="P140" s="101" t="s">
        <v>1441</v>
      </c>
      <c r="Q140" s="101" t="s">
        <v>1442</v>
      </c>
      <c r="R140" s="101" t="s">
        <v>1388</v>
      </c>
    </row>
    <row r="141" spans="3:18" x14ac:dyDescent="0.25">
      <c r="C141" s="101" t="s">
        <v>1048</v>
      </c>
      <c r="M141" s="63" t="s">
        <v>1388</v>
      </c>
      <c r="N141" s="63" t="s">
        <v>1443</v>
      </c>
      <c r="O141" s="63" t="s">
        <v>1444</v>
      </c>
      <c r="P141" s="101" t="s">
        <v>1443</v>
      </c>
      <c r="Q141" s="101" t="s">
        <v>1444</v>
      </c>
      <c r="R141" s="101" t="s">
        <v>1388</v>
      </c>
    </row>
    <row r="142" spans="3:18" x14ac:dyDescent="0.25">
      <c r="C142" s="101" t="s">
        <v>1049</v>
      </c>
      <c r="M142" s="63" t="s">
        <v>1388</v>
      </c>
      <c r="N142" s="63" t="s">
        <v>1445</v>
      </c>
      <c r="O142" s="63" t="s">
        <v>1446</v>
      </c>
      <c r="P142" s="101" t="s">
        <v>1445</v>
      </c>
      <c r="Q142" s="101" t="s">
        <v>1446</v>
      </c>
      <c r="R142" s="101" t="s">
        <v>1388</v>
      </c>
    </row>
    <row r="143" spans="3:18" x14ac:dyDescent="0.25">
      <c r="C143" s="101" t="s">
        <v>1050</v>
      </c>
      <c r="M143" s="63" t="s">
        <v>1388</v>
      </c>
      <c r="N143" s="63" t="s">
        <v>1447</v>
      </c>
      <c r="O143" s="63" t="s">
        <v>1448</v>
      </c>
      <c r="P143" s="101" t="s">
        <v>1447</v>
      </c>
      <c r="Q143" s="101" t="s">
        <v>1448</v>
      </c>
      <c r="R143" s="101" t="s">
        <v>1388</v>
      </c>
    </row>
    <row r="144" spans="3:18" x14ac:dyDescent="0.25">
      <c r="C144" s="101" t="s">
        <v>1051</v>
      </c>
      <c r="M144" s="63" t="s">
        <v>1495</v>
      </c>
      <c r="N144" s="63" t="s">
        <v>1496</v>
      </c>
      <c r="O144" s="63" t="s">
        <v>1497</v>
      </c>
      <c r="P144" s="101" t="s">
        <v>1496</v>
      </c>
      <c r="Q144" s="101" t="s">
        <v>1497</v>
      </c>
      <c r="R144" s="101" t="s">
        <v>1495</v>
      </c>
    </row>
    <row r="145" spans="3:18" x14ac:dyDescent="0.25">
      <c r="C145" s="101" t="s">
        <v>1052</v>
      </c>
      <c r="M145" s="63" t="s">
        <v>1495</v>
      </c>
      <c r="N145" s="63" t="s">
        <v>1498</v>
      </c>
      <c r="O145" s="63" t="s">
        <v>1499</v>
      </c>
      <c r="P145" s="101" t="s">
        <v>1498</v>
      </c>
      <c r="Q145" s="101" t="s">
        <v>1499</v>
      </c>
      <c r="R145" s="101" t="s">
        <v>1495</v>
      </c>
    </row>
    <row r="146" spans="3:18" x14ac:dyDescent="0.25">
      <c r="C146" s="101" t="s">
        <v>1053</v>
      </c>
      <c r="M146" s="63" t="s">
        <v>1544</v>
      </c>
      <c r="N146" s="63" t="s">
        <v>1612</v>
      </c>
      <c r="O146" s="63" t="s">
        <v>1613</v>
      </c>
      <c r="P146" s="101" t="s">
        <v>1612</v>
      </c>
      <c r="Q146" s="101" t="s">
        <v>1613</v>
      </c>
      <c r="R146" s="101" t="s">
        <v>1544</v>
      </c>
    </row>
    <row r="147" spans="3:18" x14ac:dyDescent="0.25">
      <c r="C147" s="101" t="s">
        <v>1054</v>
      </c>
      <c r="M147" s="63" t="s">
        <v>1544</v>
      </c>
      <c r="N147" s="63" t="s">
        <v>1614</v>
      </c>
      <c r="O147" s="63" t="s">
        <v>1615</v>
      </c>
      <c r="P147" s="101" t="s">
        <v>1614</v>
      </c>
      <c r="Q147" s="101" t="s">
        <v>1615</v>
      </c>
      <c r="R147" s="101" t="s">
        <v>1544</v>
      </c>
    </row>
    <row r="148" spans="3:18" x14ac:dyDescent="0.25">
      <c r="C148" s="101" t="s">
        <v>1055</v>
      </c>
      <c r="M148" s="63" t="s">
        <v>1544</v>
      </c>
      <c r="N148" s="63" t="s">
        <v>1514</v>
      </c>
      <c r="O148" s="63" t="s">
        <v>1262</v>
      </c>
      <c r="P148" s="101" t="s">
        <v>1514</v>
      </c>
      <c r="Q148" s="101" t="s">
        <v>1262</v>
      </c>
      <c r="R148" s="101" t="s">
        <v>1544</v>
      </c>
    </row>
    <row r="149" spans="3:18" x14ac:dyDescent="0.25">
      <c r="M149" s="63" t="s">
        <v>1544</v>
      </c>
      <c r="N149" s="63" t="s">
        <v>1515</v>
      </c>
      <c r="O149" s="63" t="s">
        <v>1516</v>
      </c>
      <c r="P149" s="101" t="s">
        <v>1515</v>
      </c>
      <c r="Q149" s="101" t="s">
        <v>1516</v>
      </c>
      <c r="R149" s="101" t="s">
        <v>1544</v>
      </c>
    </row>
    <row r="150" spans="3:18" x14ac:dyDescent="0.25">
      <c r="M150" s="63" t="s">
        <v>1544</v>
      </c>
      <c r="N150" s="63" t="s">
        <v>1517</v>
      </c>
      <c r="O150" s="63" t="s">
        <v>1518</v>
      </c>
      <c r="P150" s="101" t="s">
        <v>1517</v>
      </c>
      <c r="Q150" s="101" t="s">
        <v>1518</v>
      </c>
      <c r="R150" s="101" t="s">
        <v>1544</v>
      </c>
    </row>
    <row r="151" spans="3:18" x14ac:dyDescent="0.25">
      <c r="M151" s="63" t="s">
        <v>1544</v>
      </c>
      <c r="N151" s="63" t="s">
        <v>1519</v>
      </c>
      <c r="O151" s="63" t="s">
        <v>1520</v>
      </c>
      <c r="P151" s="101" t="s">
        <v>1519</v>
      </c>
      <c r="Q151" s="101" t="s">
        <v>1520</v>
      </c>
      <c r="R151" s="101" t="s">
        <v>1544</v>
      </c>
    </row>
    <row r="152" spans="3:18" x14ac:dyDescent="0.25">
      <c r="M152" s="63" t="s">
        <v>1544</v>
      </c>
      <c r="N152" s="63" t="s">
        <v>1545</v>
      </c>
      <c r="O152" s="63" t="s">
        <v>1546</v>
      </c>
      <c r="P152" s="101" t="s">
        <v>1545</v>
      </c>
      <c r="Q152" s="101" t="s">
        <v>1546</v>
      </c>
      <c r="R152" s="101" t="s">
        <v>1544</v>
      </c>
    </row>
    <row r="153" spans="3:18" x14ac:dyDescent="0.25">
      <c r="M153" s="63" t="s">
        <v>1544</v>
      </c>
      <c r="N153" s="63" t="s">
        <v>1547</v>
      </c>
      <c r="O153" s="63" t="s">
        <v>1548</v>
      </c>
      <c r="P153" s="101" t="s">
        <v>1547</v>
      </c>
      <c r="Q153" s="101" t="s">
        <v>1548</v>
      </c>
      <c r="R153" s="101" t="s">
        <v>1544</v>
      </c>
    </row>
    <row r="154" spans="3:18" x14ac:dyDescent="0.25">
      <c r="M154" s="63" t="s">
        <v>1544</v>
      </c>
      <c r="N154" s="63" t="s">
        <v>1549</v>
      </c>
      <c r="O154" s="63" t="s">
        <v>1550</v>
      </c>
      <c r="P154" s="101" t="s">
        <v>1549</v>
      </c>
      <c r="Q154" s="101" t="s">
        <v>1550</v>
      </c>
      <c r="R154" s="101" t="s">
        <v>1544</v>
      </c>
    </row>
    <row r="155" spans="3:18" x14ac:dyDescent="0.25">
      <c r="M155" s="63" t="s">
        <v>1544</v>
      </c>
      <c r="N155" s="63" t="s">
        <v>1551</v>
      </c>
      <c r="O155" s="63" t="s">
        <v>1552</v>
      </c>
      <c r="P155" s="101" t="s">
        <v>1551</v>
      </c>
      <c r="Q155" s="101" t="s">
        <v>1552</v>
      </c>
      <c r="R155" s="101" t="s">
        <v>1544</v>
      </c>
    </row>
    <row r="156" spans="3:18" x14ac:dyDescent="0.25">
      <c r="M156" s="63" t="s">
        <v>1544</v>
      </c>
      <c r="N156" s="63" t="s">
        <v>1553</v>
      </c>
      <c r="O156" s="63" t="s">
        <v>1554</v>
      </c>
      <c r="P156" s="101" t="s">
        <v>1553</v>
      </c>
      <c r="Q156" s="101" t="s">
        <v>1554</v>
      </c>
      <c r="R156" s="101" t="s">
        <v>1544</v>
      </c>
    </row>
    <row r="157" spans="3:18" x14ac:dyDescent="0.25">
      <c r="M157" s="63" t="s">
        <v>1544</v>
      </c>
      <c r="N157" s="63" t="s">
        <v>1555</v>
      </c>
      <c r="O157" s="63" t="s">
        <v>1556</v>
      </c>
      <c r="P157" s="101" t="s">
        <v>1555</v>
      </c>
      <c r="Q157" s="101" t="s">
        <v>1556</v>
      </c>
      <c r="R157" s="101" t="s">
        <v>1544</v>
      </c>
    </row>
    <row r="158" spans="3:18" x14ac:dyDescent="0.25">
      <c r="M158" s="63" t="s">
        <v>1544</v>
      </c>
      <c r="N158" s="63" t="s">
        <v>1574</v>
      </c>
      <c r="O158" s="63" t="s">
        <v>1575</v>
      </c>
      <c r="P158" s="101" t="s">
        <v>1574</v>
      </c>
      <c r="Q158" s="101" t="s">
        <v>1575</v>
      </c>
      <c r="R158" s="101" t="s">
        <v>1544</v>
      </c>
    </row>
    <row r="159" spans="3:18" x14ac:dyDescent="0.25">
      <c r="M159" s="63" t="s">
        <v>1587</v>
      </c>
      <c r="N159" s="63" t="s">
        <v>1636</v>
      </c>
      <c r="O159" s="63" t="s">
        <v>1637</v>
      </c>
      <c r="P159" s="101" t="s">
        <v>1636</v>
      </c>
      <c r="Q159" s="101" t="s">
        <v>1637</v>
      </c>
      <c r="R159" s="101" t="s">
        <v>1587</v>
      </c>
    </row>
    <row r="160" spans="3:18" x14ac:dyDescent="0.25">
      <c r="M160" s="63" t="s">
        <v>1587</v>
      </c>
      <c r="N160" s="63" t="s">
        <v>1638</v>
      </c>
      <c r="O160" s="63" t="s">
        <v>1639</v>
      </c>
      <c r="P160" s="101" t="s">
        <v>1638</v>
      </c>
      <c r="Q160" s="101" t="s">
        <v>1639</v>
      </c>
      <c r="R160" s="101" t="s">
        <v>1587</v>
      </c>
    </row>
    <row r="161" spans="13:18" x14ac:dyDescent="0.25">
      <c r="M161" s="63" t="s">
        <v>1587</v>
      </c>
      <c r="N161" s="63" t="s">
        <v>1588</v>
      </c>
      <c r="O161" s="63" t="s">
        <v>1589</v>
      </c>
      <c r="P161" s="101" t="s">
        <v>1588</v>
      </c>
      <c r="Q161" s="101" t="s">
        <v>1589</v>
      </c>
      <c r="R161" s="101" t="s">
        <v>1587</v>
      </c>
    </row>
    <row r="162" spans="13:18" x14ac:dyDescent="0.25">
      <c r="M162" s="63" t="s">
        <v>1587</v>
      </c>
      <c r="N162" s="63" t="s">
        <v>1590</v>
      </c>
      <c r="O162" s="63" t="s">
        <v>1591</v>
      </c>
      <c r="P162" s="101" t="s">
        <v>1590</v>
      </c>
      <c r="Q162" s="101" t="s">
        <v>1591</v>
      </c>
      <c r="R162" s="101" t="s">
        <v>1587</v>
      </c>
    </row>
    <row r="163" spans="13:18" x14ac:dyDescent="0.25">
      <c r="M163" s="63" t="s">
        <v>1616</v>
      </c>
      <c r="N163" s="63" t="s">
        <v>1617</v>
      </c>
      <c r="O163" s="63" t="s">
        <v>1618</v>
      </c>
      <c r="P163" s="101" t="s">
        <v>1617</v>
      </c>
      <c r="Q163" s="101" t="s">
        <v>1618</v>
      </c>
      <c r="R163" s="101" t="s">
        <v>1616</v>
      </c>
    </row>
    <row r="164" spans="13:18" x14ac:dyDescent="0.25">
      <c r="M164" s="63" t="s">
        <v>1616</v>
      </c>
      <c r="N164" s="63" t="s">
        <v>1619</v>
      </c>
      <c r="O164" s="63" t="s">
        <v>1620</v>
      </c>
      <c r="P164" s="101" t="s">
        <v>1619</v>
      </c>
      <c r="Q164" s="101" t="s">
        <v>1620</v>
      </c>
      <c r="R164" s="101" t="s">
        <v>1616</v>
      </c>
    </row>
    <row r="165" spans="13:18" x14ac:dyDescent="0.25">
      <c r="M165" s="63" t="s">
        <v>1616</v>
      </c>
      <c r="N165" s="63" t="s">
        <v>1621</v>
      </c>
      <c r="O165" s="63" t="s">
        <v>1622</v>
      </c>
      <c r="P165" s="101" t="s">
        <v>1621</v>
      </c>
      <c r="Q165" s="101" t="s">
        <v>1622</v>
      </c>
      <c r="R165" s="101" t="s">
        <v>1616</v>
      </c>
    </row>
    <row r="166" spans="13:18" x14ac:dyDescent="0.25">
      <c r="M166" s="63" t="s">
        <v>1623</v>
      </c>
      <c r="N166" s="63">
        <v>8822</v>
      </c>
      <c r="O166" s="63" t="s">
        <v>1624</v>
      </c>
      <c r="P166" s="101">
        <v>8822</v>
      </c>
      <c r="Q166" s="101" t="s">
        <v>1624</v>
      </c>
      <c r="R166" s="101" t="s">
        <v>1623</v>
      </c>
    </row>
    <row r="167" spans="13:18" x14ac:dyDescent="0.25">
      <c r="M167" s="63" t="s">
        <v>1623</v>
      </c>
      <c r="N167" s="63" t="s">
        <v>1625</v>
      </c>
      <c r="O167" s="63" t="s">
        <v>1626</v>
      </c>
      <c r="P167" s="101" t="s">
        <v>1625</v>
      </c>
      <c r="Q167" s="101" t="s">
        <v>1626</v>
      </c>
      <c r="R167" s="101" t="s">
        <v>1623</v>
      </c>
    </row>
    <row r="168" spans="13:18" x14ac:dyDescent="0.25">
      <c r="M168" s="63" t="s">
        <v>1623</v>
      </c>
      <c r="N168" s="63">
        <v>8858</v>
      </c>
      <c r="O168" s="63" t="s">
        <v>1640</v>
      </c>
      <c r="P168" s="101">
        <v>8858</v>
      </c>
      <c r="Q168" s="101" t="s">
        <v>1640</v>
      </c>
      <c r="R168" s="101" t="s">
        <v>1623</v>
      </c>
    </row>
    <row r="169" spans="13:18" x14ac:dyDescent="0.25">
      <c r="M169" s="63" t="s">
        <v>1623</v>
      </c>
      <c r="N169" s="63" t="s">
        <v>1627</v>
      </c>
      <c r="O169" s="63" t="s">
        <v>1628</v>
      </c>
      <c r="P169" s="101" t="s">
        <v>1627</v>
      </c>
      <c r="Q169" s="101" t="s">
        <v>1628</v>
      </c>
      <c r="R169" s="101" t="s">
        <v>1623</v>
      </c>
    </row>
  </sheetData>
  <mergeCells count="32">
    <mergeCell ref="AK1:AK2"/>
    <mergeCell ref="AL1:AL2"/>
    <mergeCell ref="T1:U2"/>
    <mergeCell ref="Z1:Z2"/>
    <mergeCell ref="V1:V2"/>
    <mergeCell ref="W1:Y2"/>
    <mergeCell ref="AD1:AD2"/>
    <mergeCell ref="AE1:AE2"/>
    <mergeCell ref="AF1:AF2"/>
    <mergeCell ref="AH1:AH2"/>
    <mergeCell ref="AG1:AG2"/>
    <mergeCell ref="A1:A2"/>
    <mergeCell ref="B1:B2"/>
    <mergeCell ref="C1:C2"/>
    <mergeCell ref="D1:D2"/>
    <mergeCell ref="E1:I1"/>
    <mergeCell ref="AM1:AM2"/>
    <mergeCell ref="AN1:AN2"/>
    <mergeCell ref="J1:J2"/>
    <mergeCell ref="Q1:Q2"/>
    <mergeCell ref="M1:M2"/>
    <mergeCell ref="R1:R2"/>
    <mergeCell ref="P1:P2"/>
    <mergeCell ref="N1:N2"/>
    <mergeCell ref="O1:O2"/>
    <mergeCell ref="K1:K2"/>
    <mergeCell ref="L1:L2"/>
    <mergeCell ref="S1:S2"/>
    <mergeCell ref="AJ1:AJ2"/>
    <mergeCell ref="AA1:AA2"/>
    <mergeCell ref="AI1:AI2"/>
    <mergeCell ref="AC1:AC2"/>
  </mergeCells>
  <phoneticPr fontId="2" type="noConversion"/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V74"/>
  <sheetViews>
    <sheetView workbookViewId="0">
      <pane xSplit="4" ySplit="2" topLeftCell="E3" activePane="bottomRight" state="frozen"/>
      <selection activeCell="D20" sqref="D20"/>
      <selection pane="topRight" activeCell="D20" sqref="D20"/>
      <selection pane="bottomLeft" activeCell="D20" sqref="D20"/>
      <selection pane="bottomRight" activeCell="D20" sqref="D20"/>
    </sheetView>
  </sheetViews>
  <sheetFormatPr defaultRowHeight="16.5" x14ac:dyDescent="0.25"/>
  <cols>
    <col min="1" max="1" width="10.5" bestFit="1" customWidth="1"/>
    <col min="2" max="2" width="8.25" bestFit="1" customWidth="1"/>
    <col min="3" max="3" width="10.5" style="6" bestFit="1" customWidth="1"/>
    <col min="4" max="4" width="26.875" bestFit="1" customWidth="1"/>
    <col min="5" max="5" width="26.875" style="6" customWidth="1"/>
    <col min="6" max="6" width="18.375" style="6" bestFit="1" customWidth="1"/>
    <col min="7" max="8" width="18.375" style="6" customWidth="1"/>
    <col min="9" max="9" width="12.125" style="6" bestFit="1" customWidth="1"/>
    <col min="10" max="10" width="10.5" style="6" bestFit="1" customWidth="1"/>
    <col min="11" max="11" width="19.5" style="6" customWidth="1"/>
    <col min="12" max="12" width="10.5" style="6" bestFit="1" customWidth="1"/>
    <col min="13" max="13" width="10.5" style="6" customWidth="1"/>
    <col min="14" max="15" width="10.5" style="6" bestFit="1" customWidth="1"/>
    <col min="16" max="17" width="10.5" style="6" customWidth="1"/>
    <col min="18" max="19" width="10.5" style="6" bestFit="1" customWidth="1"/>
    <col min="20" max="20" width="10.5" style="6" customWidth="1"/>
    <col min="21" max="21" width="10.5" style="6" bestFit="1" customWidth="1"/>
    <col min="22" max="22" width="11" bestFit="1" customWidth="1"/>
  </cols>
  <sheetData>
    <row r="1" spans="1:22" s="55" customFormat="1" x14ac:dyDescent="0.25">
      <c r="A1" s="506" t="s">
        <v>186</v>
      </c>
      <c r="B1" s="506" t="s">
        <v>187</v>
      </c>
      <c r="C1" s="506" t="s">
        <v>147</v>
      </c>
      <c r="D1" s="506" t="s">
        <v>148</v>
      </c>
      <c r="E1" s="506" t="s">
        <v>239</v>
      </c>
      <c r="F1" s="38" t="s">
        <v>125</v>
      </c>
      <c r="G1" s="38"/>
      <c r="H1" s="38"/>
      <c r="I1" s="506" t="s">
        <v>164</v>
      </c>
      <c r="J1" s="506" t="s">
        <v>175</v>
      </c>
      <c r="K1" s="507" t="s">
        <v>191</v>
      </c>
      <c r="L1" s="506" t="s">
        <v>126</v>
      </c>
      <c r="M1" s="506" t="s">
        <v>193</v>
      </c>
      <c r="N1" s="506" t="s">
        <v>141</v>
      </c>
      <c r="O1" s="506" t="s">
        <v>142</v>
      </c>
      <c r="P1" s="506" t="s">
        <v>195</v>
      </c>
      <c r="Q1" s="506" t="s">
        <v>194</v>
      </c>
      <c r="R1" s="506" t="s">
        <v>143</v>
      </c>
      <c r="S1" s="506" t="s">
        <v>144</v>
      </c>
      <c r="T1" s="506" t="s">
        <v>195</v>
      </c>
      <c r="U1" s="506" t="s">
        <v>145</v>
      </c>
      <c r="V1" s="506" t="s">
        <v>194</v>
      </c>
    </row>
    <row r="2" spans="1:22" s="55" customFormat="1" ht="33" x14ac:dyDescent="0.25">
      <c r="A2" s="506"/>
      <c r="B2" s="506"/>
      <c r="C2" s="506"/>
      <c r="D2" s="506"/>
      <c r="E2" s="506"/>
      <c r="F2" s="56" t="s">
        <v>152</v>
      </c>
      <c r="G2" s="56"/>
      <c r="H2" s="56"/>
      <c r="I2" s="506"/>
      <c r="J2" s="506"/>
      <c r="K2" s="507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</row>
    <row r="3" spans="1:22" x14ac:dyDescent="0.25">
      <c r="A3" t="s">
        <v>188</v>
      </c>
      <c r="B3" t="s">
        <v>189</v>
      </c>
      <c r="C3" s="6" t="s">
        <v>120</v>
      </c>
      <c r="D3" t="s">
        <v>121</v>
      </c>
      <c r="I3" s="6" t="s">
        <v>165</v>
      </c>
      <c r="J3" s="6" t="s">
        <v>176</v>
      </c>
    </row>
    <row r="4" spans="1:22" x14ac:dyDescent="0.25">
      <c r="A4" t="s">
        <v>188</v>
      </c>
      <c r="B4" t="s">
        <v>189</v>
      </c>
      <c r="C4" s="6" t="s">
        <v>120</v>
      </c>
      <c r="D4" t="s">
        <v>122</v>
      </c>
      <c r="I4" s="6" t="s">
        <v>165</v>
      </c>
      <c r="J4" s="6" t="s">
        <v>176</v>
      </c>
    </row>
    <row r="5" spans="1:22" x14ac:dyDescent="0.25">
      <c r="A5" t="s">
        <v>188</v>
      </c>
      <c r="B5" t="s">
        <v>189</v>
      </c>
      <c r="C5" s="6" t="s">
        <v>120</v>
      </c>
      <c r="D5" t="s">
        <v>149</v>
      </c>
      <c r="I5" s="6" t="s">
        <v>165</v>
      </c>
      <c r="J5" s="6" t="s">
        <v>176</v>
      </c>
    </row>
    <row r="6" spans="1:22" x14ac:dyDescent="0.25">
      <c r="A6" t="s">
        <v>188</v>
      </c>
      <c r="B6" t="s">
        <v>189</v>
      </c>
      <c r="C6" s="6" t="s">
        <v>120</v>
      </c>
      <c r="D6" t="s">
        <v>123</v>
      </c>
      <c r="I6" s="6" t="s">
        <v>165</v>
      </c>
      <c r="J6" s="6" t="s">
        <v>176</v>
      </c>
    </row>
    <row r="7" spans="1:22" x14ac:dyDescent="0.25">
      <c r="A7" t="s">
        <v>188</v>
      </c>
      <c r="B7" t="s">
        <v>189</v>
      </c>
      <c r="C7" s="6" t="s">
        <v>120</v>
      </c>
      <c r="D7" t="s">
        <v>124</v>
      </c>
      <c r="I7" s="6" t="s">
        <v>165</v>
      </c>
      <c r="J7" s="6" t="s">
        <v>176</v>
      </c>
    </row>
    <row r="8" spans="1:22" x14ac:dyDescent="0.25">
      <c r="A8" t="s">
        <v>188</v>
      </c>
      <c r="B8" t="s">
        <v>189</v>
      </c>
      <c r="C8" s="6" t="s">
        <v>120</v>
      </c>
      <c r="D8" t="s">
        <v>127</v>
      </c>
      <c r="I8" s="6" t="s">
        <v>165</v>
      </c>
      <c r="J8" s="6" t="s">
        <v>176</v>
      </c>
    </row>
    <row r="9" spans="1:22" x14ac:dyDescent="0.25">
      <c r="A9" t="s">
        <v>188</v>
      </c>
      <c r="B9" t="s">
        <v>189</v>
      </c>
      <c r="C9" s="6" t="s">
        <v>120</v>
      </c>
      <c r="D9" t="s">
        <v>128</v>
      </c>
      <c r="I9" s="6" t="s">
        <v>165</v>
      </c>
      <c r="J9" s="6" t="s">
        <v>176</v>
      </c>
    </row>
    <row r="10" spans="1:22" x14ac:dyDescent="0.25">
      <c r="A10" t="s">
        <v>188</v>
      </c>
      <c r="B10" t="s">
        <v>189</v>
      </c>
      <c r="C10" s="6" t="s">
        <v>120</v>
      </c>
      <c r="D10" t="s">
        <v>129</v>
      </c>
      <c r="I10" s="6" t="s">
        <v>165</v>
      </c>
      <c r="J10" s="6" t="s">
        <v>176</v>
      </c>
    </row>
    <row r="11" spans="1:22" x14ac:dyDescent="0.25">
      <c r="A11" t="s">
        <v>188</v>
      </c>
      <c r="B11" t="s">
        <v>189</v>
      </c>
      <c r="C11" s="6" t="s">
        <v>120</v>
      </c>
      <c r="D11" t="s">
        <v>146</v>
      </c>
      <c r="I11" s="6" t="s">
        <v>165</v>
      </c>
      <c r="J11" s="6" t="s">
        <v>176</v>
      </c>
    </row>
    <row r="12" spans="1:22" x14ac:dyDescent="0.25">
      <c r="A12" t="s">
        <v>188</v>
      </c>
      <c r="B12" t="s">
        <v>189</v>
      </c>
      <c r="C12" s="6" t="s">
        <v>120</v>
      </c>
      <c r="D12" t="s">
        <v>133</v>
      </c>
      <c r="I12" s="6" t="s">
        <v>165</v>
      </c>
      <c r="J12" s="6" t="s">
        <v>176</v>
      </c>
    </row>
    <row r="13" spans="1:22" x14ac:dyDescent="0.25">
      <c r="A13" t="s">
        <v>188</v>
      </c>
      <c r="B13" t="s">
        <v>189</v>
      </c>
      <c r="C13" s="6" t="s">
        <v>120</v>
      </c>
      <c r="D13" t="s">
        <v>134</v>
      </c>
      <c r="I13" s="6" t="s">
        <v>165</v>
      </c>
      <c r="J13" s="6" t="s">
        <v>176</v>
      </c>
    </row>
    <row r="14" spans="1:22" x14ac:dyDescent="0.25">
      <c r="A14" t="s">
        <v>188</v>
      </c>
      <c r="B14" t="s">
        <v>189</v>
      </c>
      <c r="C14" s="6" t="s">
        <v>120</v>
      </c>
      <c r="D14" t="s">
        <v>137</v>
      </c>
      <c r="I14" s="6" t="s">
        <v>165</v>
      </c>
      <c r="J14" s="6" t="s">
        <v>176</v>
      </c>
    </row>
    <row r="15" spans="1:22" x14ac:dyDescent="0.25">
      <c r="A15" t="s">
        <v>188</v>
      </c>
      <c r="B15" t="s">
        <v>189</v>
      </c>
      <c r="C15" s="6" t="s">
        <v>120</v>
      </c>
      <c r="D15" t="s">
        <v>130</v>
      </c>
      <c r="I15" s="6" t="s">
        <v>165</v>
      </c>
      <c r="J15" s="6" t="s">
        <v>176</v>
      </c>
    </row>
    <row r="16" spans="1:22" x14ac:dyDescent="0.25">
      <c r="A16" t="s">
        <v>188</v>
      </c>
      <c r="B16" t="s">
        <v>189</v>
      </c>
      <c r="C16" s="6" t="s">
        <v>120</v>
      </c>
      <c r="D16" t="s">
        <v>131</v>
      </c>
      <c r="I16" s="6" t="s">
        <v>165</v>
      </c>
      <c r="J16" s="6" t="s">
        <v>176</v>
      </c>
    </row>
    <row r="17" spans="1:11" x14ac:dyDescent="0.25">
      <c r="A17" t="s">
        <v>188</v>
      </c>
      <c r="B17" t="s">
        <v>189</v>
      </c>
      <c r="C17" s="6" t="s">
        <v>120</v>
      </c>
      <c r="D17" t="s">
        <v>132</v>
      </c>
      <c r="I17" s="6" t="s">
        <v>165</v>
      </c>
      <c r="J17" s="6" t="s">
        <v>176</v>
      </c>
    </row>
    <row r="18" spans="1:11" x14ac:dyDescent="0.25">
      <c r="A18" t="s">
        <v>188</v>
      </c>
      <c r="B18" t="s">
        <v>189</v>
      </c>
      <c r="C18" s="6" t="s">
        <v>120</v>
      </c>
      <c r="D18" t="s">
        <v>135</v>
      </c>
      <c r="I18" s="6" t="s">
        <v>165</v>
      </c>
      <c r="J18" s="6" t="s">
        <v>176</v>
      </c>
    </row>
    <row r="19" spans="1:11" x14ac:dyDescent="0.25">
      <c r="A19" t="s">
        <v>188</v>
      </c>
      <c r="B19" t="s">
        <v>189</v>
      </c>
      <c r="C19" s="6" t="s">
        <v>120</v>
      </c>
      <c r="D19" t="s">
        <v>136</v>
      </c>
      <c r="I19" s="6" t="s">
        <v>165</v>
      </c>
      <c r="J19" s="6" t="s">
        <v>176</v>
      </c>
    </row>
    <row r="20" spans="1:11" x14ac:dyDescent="0.25">
      <c r="A20" t="s">
        <v>188</v>
      </c>
      <c r="B20" t="s">
        <v>189</v>
      </c>
      <c r="C20" s="6" t="s">
        <v>120</v>
      </c>
      <c r="D20" t="s">
        <v>138</v>
      </c>
      <c r="I20" s="6" t="s">
        <v>165</v>
      </c>
      <c r="J20" s="6" t="s">
        <v>176</v>
      </c>
    </row>
    <row r="21" spans="1:11" x14ac:dyDescent="0.25">
      <c r="A21" t="s">
        <v>188</v>
      </c>
      <c r="B21" t="s">
        <v>189</v>
      </c>
      <c r="C21" s="6" t="s">
        <v>120</v>
      </c>
      <c r="D21" t="s">
        <v>139</v>
      </c>
      <c r="I21" s="6" t="s">
        <v>165</v>
      </c>
      <c r="J21" s="6" t="s">
        <v>176</v>
      </c>
    </row>
    <row r="22" spans="1:11" x14ac:dyDescent="0.25">
      <c r="A22" t="s">
        <v>188</v>
      </c>
      <c r="B22" t="s">
        <v>189</v>
      </c>
      <c r="C22" s="6" t="s">
        <v>120</v>
      </c>
      <c r="D22" t="s">
        <v>140</v>
      </c>
      <c r="I22" s="6" t="s">
        <v>165</v>
      </c>
      <c r="J22" s="6" t="s">
        <v>176</v>
      </c>
    </row>
    <row r="23" spans="1:11" x14ac:dyDescent="0.25">
      <c r="A23" t="s">
        <v>190</v>
      </c>
      <c r="C23" s="6" t="s">
        <v>150</v>
      </c>
      <c r="D23" t="s">
        <v>151</v>
      </c>
      <c r="F23" s="6">
        <v>30</v>
      </c>
      <c r="I23" s="6" t="s">
        <v>166</v>
      </c>
      <c r="J23" s="6" t="s">
        <v>176</v>
      </c>
    </row>
    <row r="24" spans="1:11" x14ac:dyDescent="0.25">
      <c r="A24" t="s">
        <v>190</v>
      </c>
      <c r="C24" s="6" t="s">
        <v>150</v>
      </c>
      <c r="D24" t="s">
        <v>151</v>
      </c>
      <c r="F24" s="6">
        <v>35</v>
      </c>
      <c r="I24" s="6" t="s">
        <v>166</v>
      </c>
      <c r="J24" s="6" t="s">
        <v>176</v>
      </c>
    </row>
    <row r="25" spans="1:11" x14ac:dyDescent="0.25">
      <c r="A25" t="s">
        <v>190</v>
      </c>
      <c r="C25" s="6" t="s">
        <v>150</v>
      </c>
      <c r="D25" t="s">
        <v>151</v>
      </c>
      <c r="F25" s="6">
        <v>40</v>
      </c>
      <c r="I25" s="6" t="s">
        <v>166</v>
      </c>
      <c r="J25" s="6" t="s">
        <v>176</v>
      </c>
    </row>
    <row r="26" spans="1:11" x14ac:dyDescent="0.25">
      <c r="A26" t="s">
        <v>190</v>
      </c>
      <c r="C26" s="6" t="s">
        <v>150</v>
      </c>
      <c r="D26" t="s">
        <v>151</v>
      </c>
      <c r="F26" s="6">
        <v>45</v>
      </c>
      <c r="I26" s="6" t="s">
        <v>166</v>
      </c>
      <c r="J26" s="6" t="s">
        <v>176</v>
      </c>
    </row>
    <row r="27" spans="1:11" x14ac:dyDescent="0.25">
      <c r="A27" t="s">
        <v>190</v>
      </c>
      <c r="C27" s="6" t="s">
        <v>150</v>
      </c>
      <c r="D27" t="s">
        <v>151</v>
      </c>
      <c r="F27" s="6">
        <v>50</v>
      </c>
      <c r="I27" s="6" t="s">
        <v>166</v>
      </c>
      <c r="J27" s="6" t="s">
        <v>176</v>
      </c>
    </row>
    <row r="28" spans="1:11" x14ac:dyDescent="0.25">
      <c r="A28" t="s">
        <v>190</v>
      </c>
      <c r="C28" s="6" t="s">
        <v>150</v>
      </c>
      <c r="D28" t="s">
        <v>151</v>
      </c>
      <c r="F28" s="6">
        <v>55</v>
      </c>
      <c r="I28" s="6" t="s">
        <v>166</v>
      </c>
      <c r="J28" s="6" t="s">
        <v>176</v>
      </c>
    </row>
    <row r="29" spans="1:11" x14ac:dyDescent="0.25">
      <c r="A29" t="s">
        <v>190</v>
      </c>
      <c r="C29" s="6" t="s">
        <v>150</v>
      </c>
      <c r="D29" t="s">
        <v>151</v>
      </c>
      <c r="F29" s="6">
        <v>60</v>
      </c>
      <c r="I29" s="6" t="s">
        <v>166</v>
      </c>
      <c r="J29" s="6" t="s">
        <v>176</v>
      </c>
      <c r="K29" s="6" t="s">
        <v>192</v>
      </c>
    </row>
    <row r="30" spans="1:11" x14ac:dyDescent="0.25">
      <c r="A30" t="s">
        <v>190</v>
      </c>
      <c r="C30" s="6" t="s">
        <v>150</v>
      </c>
      <c r="D30" t="s">
        <v>167</v>
      </c>
      <c r="F30" s="6" t="s">
        <v>160</v>
      </c>
      <c r="I30" s="6" t="s">
        <v>169</v>
      </c>
      <c r="J30" s="6" t="s">
        <v>176</v>
      </c>
      <c r="K30" s="6" t="s">
        <v>192</v>
      </c>
    </row>
    <row r="31" spans="1:11" x14ac:dyDescent="0.25">
      <c r="A31" t="s">
        <v>190</v>
      </c>
      <c r="C31" s="6" t="s">
        <v>150</v>
      </c>
      <c r="D31" t="s">
        <v>167</v>
      </c>
      <c r="F31" s="6" t="s">
        <v>161</v>
      </c>
      <c r="I31" s="6" t="s">
        <v>169</v>
      </c>
      <c r="J31" s="6" t="s">
        <v>176</v>
      </c>
      <c r="K31" s="6" t="s">
        <v>192</v>
      </c>
    </row>
    <row r="32" spans="1:11" x14ac:dyDescent="0.25">
      <c r="A32" t="s">
        <v>190</v>
      </c>
      <c r="C32" s="6" t="s">
        <v>150</v>
      </c>
      <c r="D32" t="s">
        <v>167</v>
      </c>
      <c r="F32" s="6" t="s">
        <v>162</v>
      </c>
      <c r="I32" s="6" t="s">
        <v>169</v>
      </c>
      <c r="J32" s="6" t="s">
        <v>176</v>
      </c>
      <c r="K32" s="6" t="s">
        <v>192</v>
      </c>
    </row>
    <row r="33" spans="1:11" x14ac:dyDescent="0.25">
      <c r="A33" t="s">
        <v>190</v>
      </c>
      <c r="C33" s="6" t="s">
        <v>150</v>
      </c>
      <c r="D33" t="s">
        <v>168</v>
      </c>
      <c r="I33" s="6" t="s">
        <v>170</v>
      </c>
      <c r="K33" s="39"/>
    </row>
    <row r="34" spans="1:11" x14ac:dyDescent="0.25">
      <c r="A34" t="s">
        <v>190</v>
      </c>
      <c r="C34" s="6" t="s">
        <v>150</v>
      </c>
      <c r="D34" t="s">
        <v>153</v>
      </c>
      <c r="F34" s="6" t="s">
        <v>154</v>
      </c>
      <c r="I34" s="6" t="s">
        <v>171</v>
      </c>
    </row>
    <row r="35" spans="1:11" x14ac:dyDescent="0.25">
      <c r="A35" t="s">
        <v>190</v>
      </c>
      <c r="C35" s="6" t="s">
        <v>150</v>
      </c>
      <c r="D35" t="s">
        <v>153</v>
      </c>
      <c r="F35" s="6" t="s">
        <v>155</v>
      </c>
      <c r="I35" s="6" t="s">
        <v>171</v>
      </c>
    </row>
    <row r="36" spans="1:11" x14ac:dyDescent="0.25">
      <c r="A36" t="s">
        <v>190</v>
      </c>
      <c r="C36" s="6" t="s">
        <v>150</v>
      </c>
      <c r="D36" t="s">
        <v>153</v>
      </c>
      <c r="F36" s="6" t="s">
        <v>156</v>
      </c>
      <c r="I36" s="6" t="s">
        <v>171</v>
      </c>
    </row>
    <row r="37" spans="1:11" x14ac:dyDescent="0.25">
      <c r="A37" t="s">
        <v>190</v>
      </c>
      <c r="C37" s="6" t="s">
        <v>150</v>
      </c>
      <c r="D37" t="s">
        <v>153</v>
      </c>
      <c r="F37" s="6" t="s">
        <v>158</v>
      </c>
      <c r="I37" s="6" t="s">
        <v>171</v>
      </c>
    </row>
    <row r="38" spans="1:11" x14ac:dyDescent="0.25">
      <c r="A38" t="s">
        <v>190</v>
      </c>
      <c r="C38" s="6" t="s">
        <v>150</v>
      </c>
      <c r="D38" t="s">
        <v>153</v>
      </c>
      <c r="F38" s="6" t="s">
        <v>159</v>
      </c>
      <c r="I38" s="6" t="s">
        <v>171</v>
      </c>
    </row>
    <row r="39" spans="1:11" x14ac:dyDescent="0.25">
      <c r="A39" t="s">
        <v>188</v>
      </c>
      <c r="C39" s="6" t="s">
        <v>198</v>
      </c>
      <c r="D39" t="s">
        <v>157</v>
      </c>
      <c r="F39" s="6" t="s">
        <v>154</v>
      </c>
      <c r="I39" s="6" t="s">
        <v>171</v>
      </c>
    </row>
    <row r="40" spans="1:11" x14ac:dyDescent="0.25">
      <c r="D40" t="s">
        <v>157</v>
      </c>
      <c r="F40" s="6" t="s">
        <v>155</v>
      </c>
      <c r="I40" s="6" t="s">
        <v>171</v>
      </c>
    </row>
    <row r="41" spans="1:11" x14ac:dyDescent="0.25">
      <c r="D41" t="s">
        <v>157</v>
      </c>
      <c r="F41" s="6" t="s">
        <v>156</v>
      </c>
      <c r="I41" s="6" t="s">
        <v>171</v>
      </c>
    </row>
    <row r="42" spans="1:11" x14ac:dyDescent="0.25">
      <c r="D42" t="s">
        <v>157</v>
      </c>
      <c r="F42" s="6" t="s">
        <v>158</v>
      </c>
      <c r="I42" s="6" t="s">
        <v>171</v>
      </c>
    </row>
    <row r="43" spans="1:11" x14ac:dyDescent="0.25">
      <c r="D43" t="s">
        <v>157</v>
      </c>
      <c r="F43" s="6" t="s">
        <v>159</v>
      </c>
      <c r="I43" s="6" t="s">
        <v>171</v>
      </c>
    </row>
    <row r="44" spans="1:11" x14ac:dyDescent="0.25">
      <c r="A44" t="s">
        <v>190</v>
      </c>
      <c r="D44" t="s">
        <v>262</v>
      </c>
      <c r="F44" s="6" t="s">
        <v>263</v>
      </c>
      <c r="I44" s="6" t="s">
        <v>265</v>
      </c>
    </row>
    <row r="45" spans="1:11" x14ac:dyDescent="0.25">
      <c r="A45" t="s">
        <v>190</v>
      </c>
      <c r="D45" t="s">
        <v>262</v>
      </c>
      <c r="F45" s="6" t="s">
        <v>264</v>
      </c>
      <c r="I45" s="6" t="s">
        <v>265</v>
      </c>
    </row>
    <row r="46" spans="1:11" x14ac:dyDescent="0.25">
      <c r="A46" t="s">
        <v>190</v>
      </c>
      <c r="D46" t="s">
        <v>262</v>
      </c>
      <c r="F46" s="6" t="s">
        <v>261</v>
      </c>
      <c r="I46" s="6" t="s">
        <v>265</v>
      </c>
    </row>
    <row r="47" spans="1:11" x14ac:dyDescent="0.25">
      <c r="A47" t="s">
        <v>190</v>
      </c>
      <c r="C47" s="6" t="s">
        <v>150</v>
      </c>
      <c r="D47" t="s">
        <v>163</v>
      </c>
      <c r="F47" s="6">
        <v>5</v>
      </c>
      <c r="I47" s="6" t="s">
        <v>172</v>
      </c>
    </row>
    <row r="48" spans="1:11" x14ac:dyDescent="0.25">
      <c r="A48" t="s">
        <v>190</v>
      </c>
      <c r="C48" s="6" t="s">
        <v>150</v>
      </c>
      <c r="D48" t="s">
        <v>163</v>
      </c>
      <c r="F48" s="6">
        <v>4</v>
      </c>
      <c r="I48" s="6" t="s">
        <v>172</v>
      </c>
    </row>
    <row r="49" spans="1:21" x14ac:dyDescent="0.25">
      <c r="A49" t="s">
        <v>190</v>
      </c>
      <c r="C49" s="6" t="s">
        <v>150</v>
      </c>
      <c r="D49" t="s">
        <v>163</v>
      </c>
      <c r="F49" s="6">
        <v>3</v>
      </c>
      <c r="I49" s="6" t="s">
        <v>172</v>
      </c>
    </row>
    <row r="50" spans="1:21" x14ac:dyDescent="0.25">
      <c r="A50" t="s">
        <v>190</v>
      </c>
      <c r="C50" s="6" t="s">
        <v>150</v>
      </c>
      <c r="D50" t="s">
        <v>163</v>
      </c>
      <c r="F50" s="6">
        <v>1.5</v>
      </c>
      <c r="I50" s="6" t="s">
        <v>172</v>
      </c>
    </row>
    <row r="51" spans="1:21" x14ac:dyDescent="0.25">
      <c r="A51" t="s">
        <v>188</v>
      </c>
      <c r="C51" s="6" t="s">
        <v>180</v>
      </c>
      <c r="D51" t="s">
        <v>173</v>
      </c>
      <c r="F51" s="6">
        <v>300</v>
      </c>
      <c r="I51" s="6" t="s">
        <v>174</v>
      </c>
      <c r="K51" s="6" t="s">
        <v>196</v>
      </c>
    </row>
    <row r="52" spans="1:21" x14ac:dyDescent="0.25">
      <c r="A52" t="s">
        <v>188</v>
      </c>
      <c r="D52" t="s">
        <v>177</v>
      </c>
      <c r="I52" s="6" t="s">
        <v>178</v>
      </c>
      <c r="K52" s="39"/>
    </row>
    <row r="53" spans="1:21" x14ac:dyDescent="0.25">
      <c r="A53" t="s">
        <v>188</v>
      </c>
      <c r="D53" t="s">
        <v>179</v>
      </c>
      <c r="I53" s="6" t="s">
        <v>178</v>
      </c>
      <c r="K53" s="39"/>
    </row>
    <row r="54" spans="1:21" x14ac:dyDescent="0.25">
      <c r="A54" t="s">
        <v>188</v>
      </c>
      <c r="D54" t="s">
        <v>181</v>
      </c>
      <c r="I54" s="6" t="s">
        <v>174</v>
      </c>
    </row>
    <row r="55" spans="1:21" x14ac:dyDescent="0.25">
      <c r="A55" t="s">
        <v>190</v>
      </c>
      <c r="D55" t="s">
        <v>182</v>
      </c>
      <c r="F55" s="6" t="s">
        <v>183</v>
      </c>
    </row>
    <row r="56" spans="1:21" x14ac:dyDescent="0.25">
      <c r="A56" t="s">
        <v>190</v>
      </c>
      <c r="D56" t="s">
        <v>182</v>
      </c>
      <c r="F56" s="6" t="s">
        <v>184</v>
      </c>
    </row>
    <row r="57" spans="1:21" x14ac:dyDescent="0.25">
      <c r="A57" t="s">
        <v>190</v>
      </c>
      <c r="D57" t="s">
        <v>185</v>
      </c>
    </row>
    <row r="58" spans="1:21" x14ac:dyDescent="0.25">
      <c r="A58" t="s">
        <v>190</v>
      </c>
      <c r="D58" t="s">
        <v>185</v>
      </c>
      <c r="F58" s="6" t="s">
        <v>197</v>
      </c>
    </row>
    <row r="59" spans="1:21" x14ac:dyDescent="0.25">
      <c r="D59" t="s">
        <v>240</v>
      </c>
      <c r="E59" s="6" t="s">
        <v>241</v>
      </c>
      <c r="F59" s="6" t="s">
        <v>251</v>
      </c>
    </row>
    <row r="60" spans="1:21" x14ac:dyDescent="0.25">
      <c r="D60" t="s">
        <v>240</v>
      </c>
      <c r="E60" s="6" t="s">
        <v>242</v>
      </c>
      <c r="F60" s="6" t="s">
        <v>252</v>
      </c>
      <c r="N60"/>
      <c r="O60"/>
      <c r="P60"/>
      <c r="Q60"/>
      <c r="R60"/>
      <c r="S60"/>
      <c r="T60"/>
      <c r="U60"/>
    </row>
    <row r="61" spans="1:21" x14ac:dyDescent="0.25">
      <c r="D61" t="s">
        <v>240</v>
      </c>
      <c r="E61" s="6" t="s">
        <v>243</v>
      </c>
      <c r="F61" s="6" t="s">
        <v>253</v>
      </c>
      <c r="N61"/>
      <c r="O61"/>
      <c r="P61"/>
      <c r="Q61"/>
      <c r="R61"/>
      <c r="S61"/>
      <c r="T61"/>
      <c r="U61"/>
    </row>
    <row r="62" spans="1:21" x14ac:dyDescent="0.25">
      <c r="D62" t="s">
        <v>240</v>
      </c>
      <c r="E62" s="6" t="s">
        <v>244</v>
      </c>
      <c r="F62" s="6" t="s">
        <v>254</v>
      </c>
      <c r="N62"/>
      <c r="O62"/>
      <c r="P62"/>
      <c r="Q62"/>
      <c r="R62"/>
      <c r="S62"/>
      <c r="T62"/>
      <c r="U62"/>
    </row>
    <row r="63" spans="1:21" x14ac:dyDescent="0.25">
      <c r="D63" t="s">
        <v>240</v>
      </c>
      <c r="E63" s="6" t="s">
        <v>245</v>
      </c>
      <c r="F63" s="6" t="s">
        <v>255</v>
      </c>
      <c r="N63"/>
      <c r="O63"/>
      <c r="P63"/>
      <c r="Q63"/>
      <c r="R63"/>
      <c r="S63"/>
      <c r="T63"/>
      <c r="U63"/>
    </row>
    <row r="64" spans="1:21" x14ac:dyDescent="0.25">
      <c r="D64" t="s">
        <v>240</v>
      </c>
      <c r="E64" s="6" t="s">
        <v>246</v>
      </c>
      <c r="F64" s="6" t="s">
        <v>256</v>
      </c>
      <c r="N64"/>
      <c r="O64"/>
      <c r="P64"/>
      <c r="Q64"/>
      <c r="R64"/>
      <c r="S64"/>
      <c r="T64"/>
      <c r="U64"/>
    </row>
    <row r="65" spans="4:21" x14ac:dyDescent="0.25">
      <c r="D65" t="s">
        <v>240</v>
      </c>
      <c r="E65" s="6" t="s">
        <v>247</v>
      </c>
      <c r="F65" s="6" t="s">
        <v>257</v>
      </c>
      <c r="N65"/>
      <c r="O65"/>
      <c r="P65"/>
      <c r="Q65"/>
      <c r="R65"/>
      <c r="S65"/>
      <c r="T65"/>
      <c r="U65"/>
    </row>
    <row r="66" spans="4:21" x14ac:dyDescent="0.25">
      <c r="D66" t="s">
        <v>240</v>
      </c>
      <c r="E66" s="6" t="s">
        <v>248</v>
      </c>
      <c r="F66" s="6" t="s">
        <v>258</v>
      </c>
      <c r="N66"/>
      <c r="O66"/>
      <c r="P66"/>
      <c r="Q66"/>
      <c r="R66"/>
      <c r="S66"/>
      <c r="T66"/>
      <c r="U66"/>
    </row>
    <row r="67" spans="4:21" x14ac:dyDescent="0.25">
      <c r="D67" t="s">
        <v>240</v>
      </c>
      <c r="E67" s="6" t="s">
        <v>249</v>
      </c>
      <c r="F67" s="6" t="s">
        <v>259</v>
      </c>
      <c r="N67"/>
      <c r="O67"/>
      <c r="P67"/>
      <c r="Q67"/>
      <c r="R67"/>
      <c r="S67"/>
      <c r="T67"/>
      <c r="U67"/>
    </row>
    <row r="68" spans="4:21" x14ac:dyDescent="0.25">
      <c r="D68" t="s">
        <v>240</v>
      </c>
      <c r="E68" s="6" t="s">
        <v>250</v>
      </c>
      <c r="F68" s="6" t="s">
        <v>260</v>
      </c>
      <c r="N68"/>
      <c r="O68"/>
      <c r="P68"/>
      <c r="Q68"/>
      <c r="R68"/>
      <c r="S68"/>
      <c r="T68"/>
      <c r="U68"/>
    </row>
    <row r="69" spans="4:21" x14ac:dyDescent="0.25">
      <c r="D69" s="6"/>
      <c r="N69"/>
      <c r="O69"/>
      <c r="P69"/>
      <c r="Q69"/>
      <c r="R69"/>
      <c r="S69"/>
      <c r="T69"/>
      <c r="U69"/>
    </row>
    <row r="70" spans="4:21" x14ac:dyDescent="0.25">
      <c r="D70" s="6"/>
      <c r="N70"/>
      <c r="O70"/>
      <c r="P70"/>
      <c r="Q70"/>
      <c r="R70"/>
      <c r="S70"/>
      <c r="T70"/>
      <c r="U70"/>
    </row>
    <row r="71" spans="4:21" x14ac:dyDescent="0.25">
      <c r="D71" s="6"/>
      <c r="N71"/>
      <c r="O71"/>
      <c r="P71"/>
      <c r="Q71"/>
      <c r="R71"/>
      <c r="S71"/>
      <c r="T71"/>
      <c r="U71"/>
    </row>
    <row r="72" spans="4:21" x14ac:dyDescent="0.25">
      <c r="D72" s="6"/>
      <c r="N72"/>
      <c r="O72"/>
      <c r="P72"/>
      <c r="Q72"/>
      <c r="R72"/>
      <c r="S72"/>
      <c r="T72"/>
      <c r="U72"/>
    </row>
    <row r="73" spans="4:21" x14ac:dyDescent="0.25">
      <c r="D73" s="6"/>
      <c r="N73"/>
      <c r="O73"/>
      <c r="P73"/>
      <c r="Q73"/>
      <c r="R73"/>
      <c r="S73"/>
      <c r="T73"/>
      <c r="U73"/>
    </row>
    <row r="74" spans="4:21" x14ac:dyDescent="0.25">
      <c r="D74" s="6"/>
      <c r="N74"/>
      <c r="O74"/>
      <c r="P74"/>
      <c r="Q74"/>
      <c r="R74"/>
      <c r="S74"/>
      <c r="T74"/>
      <c r="U74"/>
    </row>
  </sheetData>
  <mergeCells count="19">
    <mergeCell ref="I1:I2"/>
    <mergeCell ref="J1:J2"/>
    <mergeCell ref="V1:V2"/>
    <mergeCell ref="K1:K2"/>
    <mergeCell ref="Q1:Q2"/>
    <mergeCell ref="L1:L2"/>
    <mergeCell ref="M1:M2"/>
    <mergeCell ref="N1:N2"/>
    <mergeCell ref="O1:O2"/>
    <mergeCell ref="R1:R2"/>
    <mergeCell ref="S1:S2"/>
    <mergeCell ref="U1:U2"/>
    <mergeCell ref="P1:P2"/>
    <mergeCell ref="T1:T2"/>
    <mergeCell ref="E1:E2"/>
    <mergeCell ref="D1:D2"/>
    <mergeCell ref="C1:C2"/>
    <mergeCell ref="B1:B2"/>
    <mergeCell ref="A1:A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00B050"/>
  </sheetPr>
  <dimension ref="A1:F771"/>
  <sheetViews>
    <sheetView topLeftCell="A42" workbookViewId="0">
      <selection activeCell="D58" sqref="D58"/>
    </sheetView>
  </sheetViews>
  <sheetFormatPr defaultRowHeight="16.5" x14ac:dyDescent="0.25"/>
  <cols>
    <col min="1" max="1" width="22.75" style="487" bestFit="1" customWidth="1"/>
    <col min="2" max="2" width="22.75" bestFit="1" customWidth="1"/>
    <col min="3" max="3" width="15.375" bestFit="1" customWidth="1"/>
    <col min="4" max="4" width="14.75" customWidth="1"/>
    <col min="5" max="5" width="16.125" customWidth="1"/>
  </cols>
  <sheetData>
    <row r="1" spans="1:5" x14ac:dyDescent="0.25">
      <c r="A1" s="487" t="s">
        <v>1769</v>
      </c>
      <c r="B1" t="s">
        <v>1134</v>
      </c>
      <c r="C1" t="s">
        <v>1135</v>
      </c>
      <c r="D1" t="s">
        <v>1807</v>
      </c>
      <c r="E1" t="s">
        <v>52</v>
      </c>
    </row>
    <row r="2" spans="1:5" x14ac:dyDescent="0.25">
      <c r="A2" s="487">
        <v>9999</v>
      </c>
      <c r="B2" t="s">
        <v>1136</v>
      </c>
    </row>
    <row r="3" spans="1:5" x14ac:dyDescent="0.25">
      <c r="A3" s="487">
        <v>1</v>
      </c>
      <c r="B3" t="s">
        <v>1824</v>
      </c>
    </row>
    <row r="4" spans="1:5" x14ac:dyDescent="0.25">
      <c r="A4" s="487">
        <v>1434</v>
      </c>
      <c r="B4" t="s">
        <v>1828</v>
      </c>
      <c r="C4" t="s">
        <v>1495</v>
      </c>
    </row>
    <row r="5" spans="1:5" x14ac:dyDescent="0.25">
      <c r="A5" s="487">
        <v>1614</v>
      </c>
      <c r="B5" t="s">
        <v>1825</v>
      </c>
      <c r="C5" t="s">
        <v>1495</v>
      </c>
      <c r="D5" t="s">
        <v>1931</v>
      </c>
    </row>
    <row r="6" spans="1:5" x14ac:dyDescent="0.25">
      <c r="A6" s="487">
        <v>1633</v>
      </c>
      <c r="B6" t="s">
        <v>1826</v>
      </c>
      <c r="C6" t="s">
        <v>1495</v>
      </c>
      <c r="D6" t="s">
        <v>1925</v>
      </c>
    </row>
    <row r="7" spans="1:5" x14ac:dyDescent="0.25">
      <c r="A7" s="487">
        <v>1644</v>
      </c>
      <c r="B7" t="s">
        <v>1827</v>
      </c>
      <c r="C7" t="s">
        <v>1495</v>
      </c>
      <c r="D7" t="s">
        <v>1932</v>
      </c>
    </row>
    <row r="8" spans="1:5" x14ac:dyDescent="0.25">
      <c r="A8" s="487">
        <v>1703</v>
      </c>
      <c r="B8" t="s">
        <v>1829</v>
      </c>
      <c r="C8" t="s">
        <v>1495</v>
      </c>
      <c r="D8" t="s">
        <v>1933</v>
      </c>
    </row>
    <row r="9" spans="1:5" x14ac:dyDescent="0.25">
      <c r="A9" s="487">
        <v>1754</v>
      </c>
      <c r="B9" t="s">
        <v>1830</v>
      </c>
      <c r="C9" t="s">
        <v>1495</v>
      </c>
    </row>
    <row r="10" spans="1:5" x14ac:dyDescent="0.25">
      <c r="A10" s="487">
        <v>1764</v>
      </c>
      <c r="B10" t="s">
        <v>1913</v>
      </c>
      <c r="C10" t="s">
        <v>1495</v>
      </c>
      <c r="D10" t="s">
        <v>1914</v>
      </c>
    </row>
    <row r="11" spans="1:5" x14ac:dyDescent="0.25">
      <c r="A11" s="487">
        <v>1774</v>
      </c>
      <c r="B11" t="s">
        <v>1831</v>
      </c>
      <c r="C11" t="s">
        <v>1495</v>
      </c>
    </row>
    <row r="12" spans="1:5" x14ac:dyDescent="0.25">
      <c r="A12" s="487">
        <v>1784</v>
      </c>
      <c r="B12" t="s">
        <v>1832</v>
      </c>
      <c r="C12" t="s">
        <v>1495</v>
      </c>
      <c r="D12" t="s">
        <v>1934</v>
      </c>
    </row>
    <row r="13" spans="1:5" x14ac:dyDescent="0.25">
      <c r="A13" s="487">
        <v>1794</v>
      </c>
      <c r="B13" t="s">
        <v>1833</v>
      </c>
      <c r="C13" t="s">
        <v>1495</v>
      </c>
      <c r="D13" t="s">
        <v>1935</v>
      </c>
    </row>
    <row r="14" spans="1:5" x14ac:dyDescent="0.25">
      <c r="A14" s="487">
        <v>1804</v>
      </c>
      <c r="B14" t="s">
        <v>1815</v>
      </c>
      <c r="C14" t="s">
        <v>1495</v>
      </c>
      <c r="D14" t="s">
        <v>1816</v>
      </c>
    </row>
    <row r="15" spans="1:5" x14ac:dyDescent="0.25">
      <c r="A15" s="487">
        <v>1814</v>
      </c>
      <c r="B15" t="s">
        <v>1834</v>
      </c>
      <c r="C15" t="s">
        <v>1495</v>
      </c>
      <c r="D15" t="s">
        <v>1936</v>
      </c>
    </row>
    <row r="16" spans="1:5" x14ac:dyDescent="0.25">
      <c r="A16" s="487">
        <v>2101</v>
      </c>
      <c r="B16" t="s">
        <v>1817</v>
      </c>
      <c r="C16" t="s">
        <v>1495</v>
      </c>
      <c r="D16" t="s">
        <v>1820</v>
      </c>
    </row>
    <row r="17" spans="1:6" x14ac:dyDescent="0.25">
      <c r="A17" s="487">
        <v>2102</v>
      </c>
      <c r="B17" t="s">
        <v>1818</v>
      </c>
      <c r="C17" t="s">
        <v>1495</v>
      </c>
    </row>
    <row r="18" spans="1:6" x14ac:dyDescent="0.25">
      <c r="A18" s="487">
        <v>2103</v>
      </c>
      <c r="B18" t="s">
        <v>1819</v>
      </c>
      <c r="C18" t="s">
        <v>1495</v>
      </c>
    </row>
    <row r="19" spans="1:6" x14ac:dyDescent="0.25">
      <c r="A19" s="487">
        <v>2104</v>
      </c>
      <c r="B19" t="s">
        <v>1835</v>
      </c>
      <c r="C19" t="s">
        <v>1495</v>
      </c>
    </row>
    <row r="20" spans="1:6" x14ac:dyDescent="0.25">
      <c r="A20" s="487">
        <v>2317</v>
      </c>
      <c r="B20" t="s">
        <v>1836</v>
      </c>
      <c r="C20" t="s">
        <v>1495</v>
      </c>
    </row>
    <row r="21" spans="1:6" x14ac:dyDescent="0.25">
      <c r="A21" s="487">
        <v>2327</v>
      </c>
      <c r="B21" t="s">
        <v>1837</v>
      </c>
      <c r="C21" t="s">
        <v>1495</v>
      </c>
    </row>
    <row r="22" spans="1:6" x14ac:dyDescent="0.25">
      <c r="A22" s="487">
        <v>2330</v>
      </c>
      <c r="B22" t="s">
        <v>1838</v>
      </c>
      <c r="C22" t="s">
        <v>1495</v>
      </c>
      <c r="D22" t="s">
        <v>1937</v>
      </c>
    </row>
    <row r="23" spans="1:6" x14ac:dyDescent="0.25">
      <c r="A23" s="487">
        <v>2353</v>
      </c>
      <c r="B23" t="s">
        <v>1839</v>
      </c>
      <c r="C23" t="s">
        <v>1495</v>
      </c>
      <c r="F23" s="404"/>
    </row>
    <row r="24" spans="1:6" x14ac:dyDescent="0.25">
      <c r="A24" s="487">
        <v>2454</v>
      </c>
      <c r="B24" t="s">
        <v>1840</v>
      </c>
      <c r="C24" t="s">
        <v>1495</v>
      </c>
      <c r="D24" t="s">
        <v>1938</v>
      </c>
    </row>
    <row r="25" spans="1:6" x14ac:dyDescent="0.25">
      <c r="A25" s="487">
        <v>2624</v>
      </c>
      <c r="B25" t="s">
        <v>1768</v>
      </c>
      <c r="C25" t="s">
        <v>1495</v>
      </c>
      <c r="D25" t="s">
        <v>1867</v>
      </c>
      <c r="F25" s="404"/>
    </row>
    <row r="26" spans="1:6" x14ac:dyDescent="0.25">
      <c r="A26" s="487">
        <v>2653</v>
      </c>
      <c r="B26" t="s">
        <v>1841</v>
      </c>
      <c r="C26" t="s">
        <v>1495</v>
      </c>
    </row>
    <row r="27" spans="1:6" x14ac:dyDescent="0.25">
      <c r="A27" s="487">
        <v>2664</v>
      </c>
      <c r="B27" t="s">
        <v>1842</v>
      </c>
      <c r="C27" t="s">
        <v>1495</v>
      </c>
      <c r="D27" t="s">
        <v>1939</v>
      </c>
    </row>
    <row r="28" spans="1:6" x14ac:dyDescent="0.25">
      <c r="A28" s="487">
        <v>2673</v>
      </c>
      <c r="B28" t="s">
        <v>1843</v>
      </c>
      <c r="C28" t="s">
        <v>1495</v>
      </c>
      <c r="D28" t="s">
        <v>1915</v>
      </c>
    </row>
    <row r="29" spans="1:6" x14ac:dyDescent="0.25">
      <c r="A29" s="487">
        <v>2684</v>
      </c>
      <c r="B29" t="s">
        <v>1844</v>
      </c>
      <c r="C29" t="s">
        <v>1495</v>
      </c>
      <c r="D29" t="s">
        <v>1940</v>
      </c>
    </row>
    <row r="30" spans="1:6" x14ac:dyDescent="0.25">
      <c r="A30" s="487">
        <v>2693</v>
      </c>
      <c r="B30" t="s">
        <v>1845</v>
      </c>
      <c r="C30" t="s">
        <v>1495</v>
      </c>
      <c r="D30" t="s">
        <v>1941</v>
      </c>
    </row>
    <row r="31" spans="1:6" x14ac:dyDescent="0.25">
      <c r="A31" s="487">
        <v>2713</v>
      </c>
      <c r="B31" t="s">
        <v>1846</v>
      </c>
      <c r="C31" t="s">
        <v>1495</v>
      </c>
      <c r="D31" t="s">
        <v>1942</v>
      </c>
    </row>
    <row r="32" spans="1:6" x14ac:dyDescent="0.25">
      <c r="A32" s="487">
        <v>2724</v>
      </c>
      <c r="B32" t="s">
        <v>1847</v>
      </c>
      <c r="C32" t="s">
        <v>1495</v>
      </c>
      <c r="D32" t="s">
        <v>1943</v>
      </c>
    </row>
    <row r="33" spans="1:4" x14ac:dyDescent="0.25">
      <c r="A33" s="487">
        <v>2733</v>
      </c>
      <c r="B33" t="s">
        <v>1848</v>
      </c>
      <c r="C33" t="s">
        <v>1495</v>
      </c>
    </row>
    <row r="34" spans="1:4" x14ac:dyDescent="0.25">
      <c r="A34" s="487">
        <v>2744</v>
      </c>
      <c r="B34" t="s">
        <v>1849</v>
      </c>
      <c r="C34" t="s">
        <v>1495</v>
      </c>
      <c r="D34" t="s">
        <v>1915</v>
      </c>
    </row>
    <row r="35" spans="1:4" x14ac:dyDescent="0.25">
      <c r="A35" s="487">
        <v>2882</v>
      </c>
      <c r="B35" t="s">
        <v>1850</v>
      </c>
      <c r="C35" t="s">
        <v>1495</v>
      </c>
    </row>
    <row r="36" spans="1:4" x14ac:dyDescent="0.25">
      <c r="A36" s="487">
        <v>3008</v>
      </c>
      <c r="B36" t="s">
        <v>1851</v>
      </c>
      <c r="C36" t="s">
        <v>1495</v>
      </c>
    </row>
    <row r="37" spans="1:4" x14ac:dyDescent="0.25">
      <c r="A37" s="487">
        <v>3131</v>
      </c>
      <c r="B37" t="s">
        <v>1852</v>
      </c>
      <c r="C37" t="s">
        <v>1495</v>
      </c>
    </row>
    <row r="38" spans="1:4" x14ac:dyDescent="0.25">
      <c r="A38" s="487">
        <v>3218</v>
      </c>
      <c r="B38" t="s">
        <v>1853</v>
      </c>
      <c r="C38" t="s">
        <v>1495</v>
      </c>
      <c r="D38" t="s">
        <v>1868</v>
      </c>
    </row>
    <row r="39" spans="1:4" x14ac:dyDescent="0.25">
      <c r="A39" s="487">
        <v>3293</v>
      </c>
      <c r="B39" t="s">
        <v>1854</v>
      </c>
      <c r="C39" t="s">
        <v>1495</v>
      </c>
    </row>
    <row r="40" spans="1:4" x14ac:dyDescent="0.25">
      <c r="A40" s="487">
        <v>3338</v>
      </c>
      <c r="B40" t="s">
        <v>1855</v>
      </c>
      <c r="C40" t="s">
        <v>1495</v>
      </c>
    </row>
    <row r="41" spans="1:4" x14ac:dyDescent="0.25">
      <c r="A41" s="487">
        <v>3653</v>
      </c>
      <c r="B41" t="s">
        <v>1856</v>
      </c>
      <c r="C41" t="s">
        <v>1495</v>
      </c>
      <c r="D41" t="s">
        <v>1944</v>
      </c>
    </row>
    <row r="42" spans="1:4" x14ac:dyDescent="0.25">
      <c r="A42" s="487">
        <v>3661</v>
      </c>
      <c r="B42" t="s">
        <v>1857</v>
      </c>
      <c r="C42" t="s">
        <v>1495</v>
      </c>
    </row>
    <row r="43" spans="1:4" x14ac:dyDescent="0.25">
      <c r="A43" s="487">
        <v>3680</v>
      </c>
      <c r="B43" t="s">
        <v>1858</v>
      </c>
      <c r="C43" t="s">
        <v>1495</v>
      </c>
    </row>
    <row r="44" spans="1:4" x14ac:dyDescent="0.25">
      <c r="A44" s="487">
        <v>3037</v>
      </c>
      <c r="B44" t="s">
        <v>1859</v>
      </c>
      <c r="C44" t="s">
        <v>1495</v>
      </c>
    </row>
    <row r="45" spans="1:4" x14ac:dyDescent="0.25">
      <c r="A45" s="487">
        <v>3105</v>
      </c>
      <c r="B45" t="s">
        <v>1860</v>
      </c>
      <c r="C45" t="s">
        <v>1495</v>
      </c>
    </row>
    <row r="46" spans="1:4" x14ac:dyDescent="0.25">
      <c r="A46" s="487">
        <v>3045</v>
      </c>
      <c r="B46" t="s">
        <v>1861</v>
      </c>
      <c r="C46" t="s">
        <v>1495</v>
      </c>
    </row>
    <row r="47" spans="1:4" x14ac:dyDescent="0.25">
      <c r="A47" s="487">
        <v>6669</v>
      </c>
      <c r="B47" t="s">
        <v>1862</v>
      </c>
      <c r="C47" t="s">
        <v>1495</v>
      </c>
      <c r="D47" t="s">
        <v>1945</v>
      </c>
    </row>
    <row r="48" spans="1:4" x14ac:dyDescent="0.25">
      <c r="A48" s="487">
        <v>6533</v>
      </c>
      <c r="B48" t="s">
        <v>1863</v>
      </c>
      <c r="C48" t="s">
        <v>1495</v>
      </c>
    </row>
    <row r="49" spans="1:4" x14ac:dyDescent="0.25">
      <c r="A49" s="487">
        <v>6488</v>
      </c>
      <c r="B49" t="s">
        <v>1864</v>
      </c>
      <c r="C49" t="s">
        <v>1495</v>
      </c>
    </row>
    <row r="50" spans="1:4" x14ac:dyDescent="0.25">
      <c r="A50" s="487">
        <v>6617</v>
      </c>
      <c r="B50" t="s">
        <v>1865</v>
      </c>
      <c r="C50" t="s">
        <v>1495</v>
      </c>
    </row>
    <row r="51" spans="1:4" x14ac:dyDescent="0.25">
      <c r="A51" s="487">
        <v>6446</v>
      </c>
      <c r="B51" t="s">
        <v>1866</v>
      </c>
      <c r="C51" t="s">
        <v>1495</v>
      </c>
      <c r="D51" t="s">
        <v>1946</v>
      </c>
    </row>
    <row r="52" spans="1:4" x14ac:dyDescent="0.25">
      <c r="A52" s="487">
        <v>6589</v>
      </c>
      <c r="B52" t="s">
        <v>1870</v>
      </c>
      <c r="C52" t="s">
        <v>1495</v>
      </c>
      <c r="D52" t="s">
        <v>1945</v>
      </c>
    </row>
    <row r="53" spans="1:4" x14ac:dyDescent="0.25">
      <c r="A53" s="487">
        <v>6838</v>
      </c>
      <c r="B53" t="s">
        <v>1871</v>
      </c>
      <c r="C53" t="s">
        <v>1495</v>
      </c>
    </row>
    <row r="54" spans="1:4" x14ac:dyDescent="0.25">
      <c r="A54" s="487">
        <v>6121</v>
      </c>
      <c r="B54" t="s">
        <v>1872</v>
      </c>
      <c r="C54" t="s">
        <v>1495</v>
      </c>
    </row>
    <row r="55" spans="1:4" x14ac:dyDescent="0.25">
      <c r="A55" s="487">
        <v>8046</v>
      </c>
      <c r="B55" t="s">
        <v>1770</v>
      </c>
      <c r="C55" t="s">
        <v>1495</v>
      </c>
    </row>
    <row r="56" spans="1:4" x14ac:dyDescent="0.25">
      <c r="A56" s="487">
        <v>8081</v>
      </c>
      <c r="B56" t="s">
        <v>1873</v>
      </c>
      <c r="C56" t="s">
        <v>1495</v>
      </c>
    </row>
    <row r="57" spans="1:4" x14ac:dyDescent="0.25">
      <c r="A57" s="487">
        <v>8150</v>
      </c>
      <c r="B57" t="s">
        <v>1869</v>
      </c>
      <c r="C57" t="s">
        <v>1495</v>
      </c>
      <c r="D57" t="s">
        <v>2835</v>
      </c>
    </row>
    <row r="58" spans="1:4" x14ac:dyDescent="0.25">
      <c r="A58" s="487">
        <v>8069</v>
      </c>
      <c r="B58" t="s">
        <v>1874</v>
      </c>
      <c r="C58" t="s">
        <v>1495</v>
      </c>
    </row>
    <row r="59" spans="1:4" x14ac:dyDescent="0.25">
      <c r="A59" s="487">
        <v>8213</v>
      </c>
      <c r="B59" t="s">
        <v>1875</v>
      </c>
      <c r="C59" t="s">
        <v>1495</v>
      </c>
      <c r="D59" t="s">
        <v>1947</v>
      </c>
    </row>
    <row r="60" spans="1:4" x14ac:dyDescent="0.25">
      <c r="A60" s="487">
        <v>8215</v>
      </c>
      <c r="B60" t="s">
        <v>1876</v>
      </c>
      <c r="C60" t="s">
        <v>1495</v>
      </c>
      <c r="D60" t="s">
        <v>2736</v>
      </c>
    </row>
    <row r="61" spans="1:4" x14ac:dyDescent="0.25">
      <c r="A61" s="487">
        <v>8255</v>
      </c>
      <c r="B61" t="s">
        <v>1877</v>
      </c>
      <c r="C61" t="s">
        <v>1495</v>
      </c>
    </row>
    <row r="62" spans="1:4" x14ac:dyDescent="0.25">
      <c r="A62" s="487">
        <v>8299</v>
      </c>
      <c r="B62" t="s">
        <v>1878</v>
      </c>
      <c r="C62" t="s">
        <v>1495</v>
      </c>
    </row>
    <row r="63" spans="1:4" x14ac:dyDescent="0.25">
      <c r="A63" s="487">
        <v>8454</v>
      </c>
      <c r="B63" t="s">
        <v>1879</v>
      </c>
      <c r="C63" t="s">
        <v>1495</v>
      </c>
    </row>
    <row r="64" spans="1:4" x14ac:dyDescent="0.25">
      <c r="A64" s="487">
        <v>6285</v>
      </c>
      <c r="B64" t="s">
        <v>1880</v>
      </c>
      <c r="C64" t="s">
        <v>1495</v>
      </c>
    </row>
    <row r="65" spans="1:4" x14ac:dyDescent="0.25">
      <c r="A65" s="487">
        <v>6830</v>
      </c>
      <c r="B65" t="s">
        <v>1881</v>
      </c>
      <c r="C65" t="s">
        <v>1495</v>
      </c>
    </row>
    <row r="66" spans="1:4" x14ac:dyDescent="0.25">
      <c r="A66" s="487">
        <v>6515</v>
      </c>
      <c r="B66" t="s">
        <v>1821</v>
      </c>
      <c r="C66" t="s">
        <v>1495</v>
      </c>
      <c r="D66" t="s">
        <v>1543</v>
      </c>
    </row>
    <row r="67" spans="1:4" x14ac:dyDescent="0.25">
      <c r="A67" s="487">
        <v>6234</v>
      </c>
      <c r="B67" t="s">
        <v>1882</v>
      </c>
      <c r="C67" t="s">
        <v>1495</v>
      </c>
    </row>
    <row r="68" spans="1:4" x14ac:dyDescent="0.25">
      <c r="A68" s="487">
        <v>6643</v>
      </c>
      <c r="B68" t="s">
        <v>1883</v>
      </c>
      <c r="C68" t="s">
        <v>1495</v>
      </c>
    </row>
    <row r="69" spans="1:4" x14ac:dyDescent="0.25">
      <c r="A69" s="487">
        <v>6472</v>
      </c>
      <c r="B69" t="s">
        <v>1884</v>
      </c>
      <c r="C69" t="s">
        <v>1495</v>
      </c>
      <c r="D69" t="s">
        <v>1948</v>
      </c>
    </row>
    <row r="70" spans="1:4" x14ac:dyDescent="0.25">
      <c r="A70" s="487">
        <v>6781</v>
      </c>
      <c r="B70" t="s">
        <v>1885</v>
      </c>
      <c r="C70" t="s">
        <v>1495</v>
      </c>
      <c r="D70" t="s">
        <v>1936</v>
      </c>
    </row>
    <row r="71" spans="1:4" x14ac:dyDescent="0.25">
      <c r="A71" s="487">
        <v>6763</v>
      </c>
      <c r="B71" t="s">
        <v>1886</v>
      </c>
      <c r="C71" t="s">
        <v>1495</v>
      </c>
    </row>
    <row r="72" spans="1:4" x14ac:dyDescent="0.25">
      <c r="A72" s="487">
        <v>6691</v>
      </c>
      <c r="B72" t="s">
        <v>1887</v>
      </c>
      <c r="C72" t="s">
        <v>1495</v>
      </c>
    </row>
    <row r="73" spans="1:4" x14ac:dyDescent="0.25">
      <c r="A73" s="487">
        <v>6732</v>
      </c>
      <c r="B73" t="s">
        <v>1822</v>
      </c>
      <c r="C73" t="s">
        <v>1495</v>
      </c>
      <c r="D73" t="s">
        <v>1823</v>
      </c>
    </row>
    <row r="74" spans="1:4" x14ac:dyDescent="0.25">
      <c r="A74" s="487">
        <v>6415</v>
      </c>
      <c r="B74" t="s">
        <v>1888</v>
      </c>
      <c r="C74" t="s">
        <v>1495</v>
      </c>
      <c r="D74" t="s">
        <v>1949</v>
      </c>
    </row>
    <row r="75" spans="1:4" x14ac:dyDescent="0.25">
      <c r="A75" s="487">
        <v>6803</v>
      </c>
      <c r="B75" t="s">
        <v>1889</v>
      </c>
      <c r="C75" t="s">
        <v>1495</v>
      </c>
    </row>
    <row r="76" spans="1:4" x14ac:dyDescent="0.25">
      <c r="A76" s="487">
        <v>6409</v>
      </c>
      <c r="B76" t="s">
        <v>1890</v>
      </c>
      <c r="C76" t="s">
        <v>1495</v>
      </c>
    </row>
    <row r="77" spans="1:4" x14ac:dyDescent="0.25">
      <c r="A77" s="487">
        <v>6805</v>
      </c>
      <c r="B77" t="s">
        <v>1891</v>
      </c>
      <c r="C77" t="s">
        <v>1495</v>
      </c>
    </row>
    <row r="78" spans="1:4" x14ac:dyDescent="0.25">
      <c r="A78" s="487">
        <v>6491</v>
      </c>
      <c r="B78" t="s">
        <v>1892</v>
      </c>
      <c r="C78" t="s">
        <v>1495</v>
      </c>
      <c r="D78" t="s">
        <v>1950</v>
      </c>
    </row>
    <row r="79" spans="1:4" x14ac:dyDescent="0.25">
      <c r="A79" s="487">
        <v>8478</v>
      </c>
      <c r="B79" t="s">
        <v>1893</v>
      </c>
      <c r="C79" t="s">
        <v>1495</v>
      </c>
      <c r="D79" t="s">
        <v>2800</v>
      </c>
    </row>
    <row r="80" spans="1:4" x14ac:dyDescent="0.25">
      <c r="A80" s="487">
        <v>8227</v>
      </c>
      <c r="B80" t="s">
        <v>1894</v>
      </c>
      <c r="C80" t="s">
        <v>1495</v>
      </c>
    </row>
    <row r="81" spans="1:4" x14ac:dyDescent="0.25">
      <c r="A81" s="487">
        <v>8932</v>
      </c>
      <c r="B81" t="s">
        <v>1895</v>
      </c>
      <c r="C81" t="s">
        <v>1495</v>
      </c>
      <c r="D81" t="s">
        <v>1896</v>
      </c>
    </row>
    <row r="82" spans="1:4" x14ac:dyDescent="0.25">
      <c r="A82" s="487">
        <v>8083</v>
      </c>
      <c r="B82" t="s">
        <v>1897</v>
      </c>
      <c r="C82" t="s">
        <v>1495</v>
      </c>
      <c r="D82" t="s">
        <v>1951</v>
      </c>
    </row>
    <row r="83" spans="1:4" x14ac:dyDescent="0.25">
      <c r="A83" s="487">
        <v>8464</v>
      </c>
      <c r="B83" t="s">
        <v>1898</v>
      </c>
      <c r="C83" t="s">
        <v>1495</v>
      </c>
    </row>
    <row r="84" spans="1:4" x14ac:dyDescent="0.25">
      <c r="A84" s="487">
        <v>8086</v>
      </c>
      <c r="B84" t="s">
        <v>1899</v>
      </c>
      <c r="C84" t="s">
        <v>1495</v>
      </c>
      <c r="D84" t="s">
        <v>1952</v>
      </c>
    </row>
    <row r="85" spans="1:4" x14ac:dyDescent="0.25">
      <c r="A85" s="487">
        <v>8155</v>
      </c>
      <c r="B85" t="s">
        <v>1900</v>
      </c>
      <c r="C85" t="s">
        <v>1495</v>
      </c>
      <c r="D85" t="s">
        <v>2834</v>
      </c>
    </row>
    <row r="86" spans="1:4" x14ac:dyDescent="0.25">
      <c r="A86" s="487">
        <v>3035</v>
      </c>
      <c r="B86" t="s">
        <v>1901</v>
      </c>
      <c r="C86" t="s">
        <v>1495</v>
      </c>
    </row>
    <row r="87" spans="1:4" x14ac:dyDescent="0.25">
      <c r="A87" s="487">
        <v>3443</v>
      </c>
      <c r="B87" t="s">
        <v>1902</v>
      </c>
      <c r="C87" t="s">
        <v>1495</v>
      </c>
    </row>
    <row r="88" spans="1:4" x14ac:dyDescent="0.25">
      <c r="A88" s="487">
        <v>6703</v>
      </c>
      <c r="B88" t="s">
        <v>1903</v>
      </c>
      <c r="C88" t="s">
        <v>1495</v>
      </c>
    </row>
    <row r="89" spans="1:4" x14ac:dyDescent="0.25">
      <c r="A89" s="487">
        <v>6706</v>
      </c>
      <c r="B89" t="s">
        <v>1904</v>
      </c>
      <c r="C89" t="s">
        <v>1495</v>
      </c>
    </row>
    <row r="90" spans="1:4" x14ac:dyDescent="0.25">
      <c r="A90" s="487">
        <v>6708</v>
      </c>
      <c r="B90" t="s">
        <v>1905</v>
      </c>
      <c r="C90" t="s">
        <v>1495</v>
      </c>
    </row>
    <row r="91" spans="1:4" x14ac:dyDescent="0.25">
      <c r="A91" s="487">
        <v>6712</v>
      </c>
      <c r="B91" t="s">
        <v>1906</v>
      </c>
      <c r="C91" t="s">
        <v>1495</v>
      </c>
      <c r="D91" t="s">
        <v>1953</v>
      </c>
    </row>
    <row r="92" spans="1:4" x14ac:dyDescent="0.25">
      <c r="A92" s="487">
        <v>8201</v>
      </c>
      <c r="B92" t="s">
        <v>1907</v>
      </c>
      <c r="C92" t="s">
        <v>1495</v>
      </c>
    </row>
    <row r="93" spans="1:4" x14ac:dyDescent="0.25">
      <c r="A93" s="487">
        <v>8210</v>
      </c>
      <c r="B93" t="s">
        <v>1908</v>
      </c>
      <c r="C93" t="s">
        <v>1495</v>
      </c>
    </row>
    <row r="94" spans="1:4" x14ac:dyDescent="0.25">
      <c r="A94" s="487">
        <v>8222</v>
      </c>
      <c r="B94" t="s">
        <v>1909</v>
      </c>
      <c r="C94" t="s">
        <v>1495</v>
      </c>
    </row>
    <row r="95" spans="1:4" x14ac:dyDescent="0.25">
      <c r="A95" s="487">
        <v>8234</v>
      </c>
      <c r="B95" t="s">
        <v>1910</v>
      </c>
      <c r="C95" t="s">
        <v>1495</v>
      </c>
    </row>
    <row r="96" spans="1:4" x14ac:dyDescent="0.25">
      <c r="A96" s="487">
        <v>3017</v>
      </c>
      <c r="B96" t="s">
        <v>1911</v>
      </c>
      <c r="C96" t="s">
        <v>1495</v>
      </c>
    </row>
    <row r="97" spans="1:5" x14ac:dyDescent="0.25">
      <c r="A97" s="487">
        <v>3450</v>
      </c>
      <c r="B97" t="s">
        <v>1912</v>
      </c>
      <c r="C97" t="s">
        <v>1495</v>
      </c>
      <c r="D97" t="s">
        <v>1954</v>
      </c>
    </row>
    <row r="98" spans="1:5" x14ac:dyDescent="0.25">
      <c r="A98" s="487">
        <v>3552</v>
      </c>
      <c r="B98" t="s">
        <v>1916</v>
      </c>
      <c r="C98" t="s">
        <v>1495</v>
      </c>
    </row>
    <row r="99" spans="1:5" x14ac:dyDescent="0.25">
      <c r="A99" s="487">
        <v>3406</v>
      </c>
      <c r="B99" t="s">
        <v>1917</v>
      </c>
      <c r="C99" t="s">
        <v>1495</v>
      </c>
    </row>
    <row r="100" spans="1:5" x14ac:dyDescent="0.25">
      <c r="A100" s="487">
        <v>3081</v>
      </c>
      <c r="B100" t="s">
        <v>1918</v>
      </c>
      <c r="C100" t="s">
        <v>1495</v>
      </c>
    </row>
    <row r="101" spans="1:5" x14ac:dyDescent="0.25">
      <c r="A101" s="487">
        <v>3211</v>
      </c>
      <c r="B101" t="s">
        <v>1919</v>
      </c>
      <c r="C101" t="s">
        <v>1495</v>
      </c>
      <c r="D101" t="s">
        <v>2807</v>
      </c>
    </row>
    <row r="102" spans="1:5" x14ac:dyDescent="0.25">
      <c r="A102" s="487">
        <v>3529</v>
      </c>
      <c r="B102" t="s">
        <v>1920</v>
      </c>
      <c r="C102" t="s">
        <v>1495</v>
      </c>
    </row>
    <row r="103" spans="1:5" x14ac:dyDescent="0.25">
      <c r="A103" s="487">
        <v>3023</v>
      </c>
      <c r="B103" t="s">
        <v>1921</v>
      </c>
      <c r="C103" t="s">
        <v>1495</v>
      </c>
    </row>
    <row r="104" spans="1:5" x14ac:dyDescent="0.25">
      <c r="A104" s="487">
        <v>3016</v>
      </c>
      <c r="B104" t="s">
        <v>1922</v>
      </c>
      <c r="C104" t="s">
        <v>1495</v>
      </c>
    </row>
    <row r="105" spans="1:5" x14ac:dyDescent="0.25">
      <c r="A105" s="487">
        <v>3138</v>
      </c>
      <c r="B105" t="s">
        <v>1923</v>
      </c>
      <c r="C105" t="s">
        <v>1495</v>
      </c>
    </row>
    <row r="106" spans="1:5" x14ac:dyDescent="0.25">
      <c r="A106" s="487">
        <v>5243</v>
      </c>
      <c r="B106" t="s">
        <v>1771</v>
      </c>
      <c r="C106" t="s">
        <v>1495</v>
      </c>
    </row>
    <row r="107" spans="1:5" x14ac:dyDescent="0.25">
      <c r="A107" s="487">
        <v>5227</v>
      </c>
      <c r="B107" t="s">
        <v>1772</v>
      </c>
      <c r="C107" t="s">
        <v>1495</v>
      </c>
    </row>
    <row r="108" spans="1:5" x14ac:dyDescent="0.25">
      <c r="A108" s="487">
        <v>5272</v>
      </c>
      <c r="B108" t="s">
        <v>1773</v>
      </c>
      <c r="C108" t="s">
        <v>1495</v>
      </c>
    </row>
    <row r="109" spans="1:5" x14ac:dyDescent="0.25">
      <c r="A109" s="487">
        <v>5285</v>
      </c>
      <c r="B109" t="s">
        <v>1774</v>
      </c>
      <c r="C109" t="s">
        <v>1495</v>
      </c>
      <c r="D109" t="s">
        <v>2760</v>
      </c>
    </row>
    <row r="110" spans="1:5" x14ac:dyDescent="0.25">
      <c r="A110" s="487">
        <v>5314</v>
      </c>
      <c r="B110" t="s">
        <v>1775</v>
      </c>
      <c r="C110" t="s">
        <v>1495</v>
      </c>
      <c r="D110" s="457" t="s">
        <v>2757</v>
      </c>
      <c r="E110" t="s">
        <v>2758</v>
      </c>
    </row>
    <row r="111" spans="1:5" x14ac:dyDescent="0.25">
      <c r="A111" s="487">
        <v>5403</v>
      </c>
      <c r="B111" t="s">
        <v>1776</v>
      </c>
      <c r="C111" t="s">
        <v>1495</v>
      </c>
      <c r="D111" t="s">
        <v>2759</v>
      </c>
    </row>
    <row r="112" spans="1:5" x14ac:dyDescent="0.25">
      <c r="A112" s="487">
        <v>5522</v>
      </c>
      <c r="B112" t="s">
        <v>1777</v>
      </c>
      <c r="C112" t="s">
        <v>1495</v>
      </c>
    </row>
    <row r="113" spans="1:5" x14ac:dyDescent="0.25">
      <c r="A113" s="487">
        <v>5425</v>
      </c>
      <c r="B113" t="s">
        <v>1778</v>
      </c>
      <c r="C113" t="s">
        <v>1495</v>
      </c>
      <c r="D113" t="s">
        <v>2799</v>
      </c>
    </row>
    <row r="114" spans="1:5" x14ac:dyDescent="0.25">
      <c r="A114" s="487">
        <v>5519</v>
      </c>
      <c r="B114" t="s">
        <v>1779</v>
      </c>
      <c r="C114" t="s">
        <v>1495</v>
      </c>
    </row>
    <row r="115" spans="1:5" x14ac:dyDescent="0.25">
      <c r="A115" s="487">
        <v>5410</v>
      </c>
      <c r="B115" t="s">
        <v>1780</v>
      </c>
      <c r="C115" t="s">
        <v>1495</v>
      </c>
    </row>
    <row r="116" spans="1:5" x14ac:dyDescent="0.25">
      <c r="A116" s="487">
        <v>5471</v>
      </c>
      <c r="B116" t="s">
        <v>1781</v>
      </c>
      <c r="C116" t="s">
        <v>1495</v>
      </c>
    </row>
    <row r="117" spans="1:5" x14ac:dyDescent="0.25">
      <c r="A117" s="487">
        <v>5478</v>
      </c>
      <c r="B117" t="s">
        <v>1782</v>
      </c>
      <c r="C117" t="s">
        <v>1495</v>
      </c>
    </row>
    <row r="118" spans="1:5" x14ac:dyDescent="0.25">
      <c r="A118" s="487">
        <v>5278</v>
      </c>
      <c r="B118" t="s">
        <v>1783</v>
      </c>
      <c r="C118" t="s">
        <v>1495</v>
      </c>
    </row>
    <row r="119" spans="1:5" x14ac:dyDescent="0.25">
      <c r="A119" s="487">
        <v>5434</v>
      </c>
      <c r="B119" t="s">
        <v>1784</v>
      </c>
      <c r="C119" t="s">
        <v>1495</v>
      </c>
    </row>
    <row r="120" spans="1:5" x14ac:dyDescent="0.25">
      <c r="A120" s="487">
        <v>5904</v>
      </c>
      <c r="B120" t="s">
        <v>1785</v>
      </c>
      <c r="C120" t="s">
        <v>1495</v>
      </c>
      <c r="D120" t="s">
        <v>2738</v>
      </c>
      <c r="E120" t="s">
        <v>2737</v>
      </c>
    </row>
    <row r="121" spans="1:5" x14ac:dyDescent="0.25">
      <c r="A121" s="487">
        <v>5287</v>
      </c>
      <c r="B121" t="s">
        <v>1786</v>
      </c>
      <c r="C121" t="s">
        <v>1495</v>
      </c>
    </row>
    <row r="122" spans="1:5" x14ac:dyDescent="0.25">
      <c r="A122" s="487">
        <v>5263</v>
      </c>
      <c r="B122" t="s">
        <v>1787</v>
      </c>
      <c r="C122" t="s">
        <v>1495</v>
      </c>
    </row>
    <row r="123" spans="1:5" x14ac:dyDescent="0.25">
      <c r="A123" s="487">
        <v>5289</v>
      </c>
      <c r="B123" t="s">
        <v>1788</v>
      </c>
      <c r="C123" t="s">
        <v>1495</v>
      </c>
      <c r="D123" t="s">
        <v>2739</v>
      </c>
    </row>
    <row r="124" spans="1:5" x14ac:dyDescent="0.25">
      <c r="A124" s="487">
        <v>5903</v>
      </c>
      <c r="B124" t="s">
        <v>1789</v>
      </c>
      <c r="C124" t="s">
        <v>1495</v>
      </c>
      <c r="D124" t="s">
        <v>2741</v>
      </c>
    </row>
    <row r="125" spans="1:5" x14ac:dyDescent="0.25">
      <c r="A125" s="487">
        <v>5483</v>
      </c>
      <c r="B125" t="s">
        <v>1790</v>
      </c>
      <c r="C125" t="s">
        <v>1495</v>
      </c>
      <c r="D125" t="s">
        <v>2740</v>
      </c>
    </row>
    <row r="126" spans="1:5" x14ac:dyDescent="0.25">
      <c r="A126" s="487">
        <v>5236</v>
      </c>
      <c r="B126" t="s">
        <v>1791</v>
      </c>
      <c r="C126" t="s">
        <v>1495</v>
      </c>
      <c r="D126" t="s">
        <v>2746</v>
      </c>
    </row>
    <row r="127" spans="1:5" x14ac:dyDescent="0.25">
      <c r="A127" s="487">
        <v>5209</v>
      </c>
      <c r="B127" t="s">
        <v>1792</v>
      </c>
      <c r="C127" t="s">
        <v>1495</v>
      </c>
      <c r="D127" t="s">
        <v>2742</v>
      </c>
    </row>
    <row r="128" spans="1:5" x14ac:dyDescent="0.25">
      <c r="A128" s="487">
        <v>5299</v>
      </c>
      <c r="B128" t="s">
        <v>1793</v>
      </c>
      <c r="C128" t="s">
        <v>1495</v>
      </c>
      <c r="D128" t="s">
        <v>2751</v>
      </c>
    </row>
    <row r="129" spans="1:5" x14ac:dyDescent="0.25">
      <c r="A129" s="487">
        <v>5536</v>
      </c>
      <c r="B129" t="s">
        <v>1794</v>
      </c>
      <c r="C129" t="s">
        <v>1495</v>
      </c>
      <c r="D129" t="s">
        <v>2750</v>
      </c>
    </row>
    <row r="130" spans="1:5" x14ac:dyDescent="0.25">
      <c r="A130" s="487">
        <v>5871</v>
      </c>
      <c r="B130" t="s">
        <v>1795</v>
      </c>
      <c r="C130" t="s">
        <v>1495</v>
      </c>
      <c r="D130" t="s">
        <v>2743</v>
      </c>
    </row>
    <row r="131" spans="1:5" x14ac:dyDescent="0.25">
      <c r="A131" s="487">
        <v>5222</v>
      </c>
      <c r="B131" t="s">
        <v>1796</v>
      </c>
      <c r="C131" t="s">
        <v>1495</v>
      </c>
      <c r="D131" t="s">
        <v>2748</v>
      </c>
    </row>
    <row r="132" spans="1:5" x14ac:dyDescent="0.25">
      <c r="A132" s="487">
        <v>5288</v>
      </c>
      <c r="B132" t="s">
        <v>1797</v>
      </c>
      <c r="C132" t="s">
        <v>1495</v>
      </c>
      <c r="D132" s="457" t="s">
        <v>2744</v>
      </c>
      <c r="E132" t="s">
        <v>2745</v>
      </c>
    </row>
    <row r="133" spans="1:5" x14ac:dyDescent="0.25">
      <c r="A133" s="487">
        <v>5439</v>
      </c>
      <c r="B133" t="s">
        <v>1798</v>
      </c>
      <c r="C133" t="s">
        <v>1495</v>
      </c>
      <c r="D133" t="s">
        <v>2749</v>
      </c>
    </row>
    <row r="134" spans="1:5" x14ac:dyDescent="0.25">
      <c r="A134" s="487">
        <v>5432</v>
      </c>
      <c r="B134" t="s">
        <v>1799</v>
      </c>
      <c r="C134" t="s">
        <v>1495</v>
      </c>
      <c r="D134" s="457" t="s">
        <v>2756</v>
      </c>
      <c r="E134" t="s">
        <v>2755</v>
      </c>
    </row>
    <row r="135" spans="1:5" x14ac:dyDescent="0.25">
      <c r="A135" s="487">
        <v>5284</v>
      </c>
      <c r="B135" t="s">
        <v>1800</v>
      </c>
      <c r="C135" t="s">
        <v>1495</v>
      </c>
    </row>
    <row r="136" spans="1:5" x14ac:dyDescent="0.25">
      <c r="A136" s="487">
        <v>5283</v>
      </c>
      <c r="B136" t="s">
        <v>1801</v>
      </c>
      <c r="C136" t="s">
        <v>1495</v>
      </c>
    </row>
    <row r="137" spans="1:5" x14ac:dyDescent="0.25">
      <c r="A137" s="487">
        <v>5258</v>
      </c>
      <c r="B137" t="s">
        <v>1802</v>
      </c>
      <c r="C137" t="s">
        <v>1495</v>
      </c>
      <c r="D137" t="s">
        <v>1930</v>
      </c>
      <c r="E137" t="s">
        <v>2747</v>
      </c>
    </row>
    <row r="138" spans="1:5" x14ac:dyDescent="0.25">
      <c r="A138" s="487">
        <v>5306</v>
      </c>
      <c r="B138" t="s">
        <v>1803</v>
      </c>
      <c r="C138" t="s">
        <v>1495</v>
      </c>
      <c r="D138" t="s">
        <v>2752</v>
      </c>
    </row>
    <row r="139" spans="1:5" x14ac:dyDescent="0.25">
      <c r="A139" s="487">
        <v>5388</v>
      </c>
      <c r="B139" t="s">
        <v>1804</v>
      </c>
      <c r="C139" t="s">
        <v>1495</v>
      </c>
      <c r="D139" t="s">
        <v>2753</v>
      </c>
    </row>
    <row r="140" spans="1:5" x14ac:dyDescent="0.25">
      <c r="A140" s="487">
        <v>5474</v>
      </c>
      <c r="B140" t="s">
        <v>1805</v>
      </c>
      <c r="C140" t="s">
        <v>1495</v>
      </c>
      <c r="D140" t="s">
        <v>2754</v>
      </c>
    </row>
    <row r="146" spans="1:4" x14ac:dyDescent="0.25">
      <c r="A146" s="487" t="s">
        <v>1653</v>
      </c>
      <c r="B146" t="s">
        <v>1668</v>
      </c>
      <c r="C146" t="s">
        <v>1652</v>
      </c>
    </row>
    <row r="147" spans="1:4" x14ac:dyDescent="0.25">
      <c r="A147" s="487" t="s">
        <v>1654</v>
      </c>
      <c r="B147" t="s">
        <v>1669</v>
      </c>
      <c r="C147" t="s">
        <v>1652</v>
      </c>
    </row>
    <row r="148" spans="1:4" x14ac:dyDescent="0.25">
      <c r="A148" s="487" t="s">
        <v>1655</v>
      </c>
      <c r="B148" t="s">
        <v>1670</v>
      </c>
      <c r="C148" t="s">
        <v>1652</v>
      </c>
    </row>
    <row r="149" spans="1:4" x14ac:dyDescent="0.25">
      <c r="A149" s="487" t="s">
        <v>1656</v>
      </c>
      <c r="B149" t="s">
        <v>1671</v>
      </c>
      <c r="C149" t="s">
        <v>1652</v>
      </c>
      <c r="D149" t="s">
        <v>1808</v>
      </c>
    </row>
    <row r="150" spans="1:4" x14ac:dyDescent="0.25">
      <c r="A150" s="487" t="s">
        <v>1657</v>
      </c>
      <c r="B150" t="s">
        <v>1672</v>
      </c>
      <c r="C150" t="s">
        <v>1652</v>
      </c>
    </row>
    <row r="151" spans="1:4" x14ac:dyDescent="0.25">
      <c r="A151" s="487" t="s">
        <v>1658</v>
      </c>
      <c r="B151" t="s">
        <v>1673</v>
      </c>
      <c r="C151" t="s">
        <v>1652</v>
      </c>
    </row>
    <row r="152" spans="1:4" x14ac:dyDescent="0.25">
      <c r="A152" s="487" t="s">
        <v>1659</v>
      </c>
      <c r="B152" t="s">
        <v>1674</v>
      </c>
      <c r="C152" t="s">
        <v>1652</v>
      </c>
    </row>
    <row r="153" spans="1:4" x14ac:dyDescent="0.25">
      <c r="A153" s="487" t="s">
        <v>1660</v>
      </c>
      <c r="B153" t="s">
        <v>1675</v>
      </c>
      <c r="C153" t="s">
        <v>1652</v>
      </c>
    </row>
    <row r="154" spans="1:4" x14ac:dyDescent="0.25">
      <c r="A154" s="487" t="s">
        <v>1661</v>
      </c>
      <c r="B154" t="s">
        <v>1676</v>
      </c>
      <c r="C154" t="s">
        <v>1652</v>
      </c>
    </row>
    <row r="155" spans="1:4" x14ac:dyDescent="0.25">
      <c r="A155" s="487" t="s">
        <v>1662</v>
      </c>
      <c r="B155" t="s">
        <v>1677</v>
      </c>
      <c r="C155" t="s">
        <v>1652</v>
      </c>
    </row>
    <row r="156" spans="1:4" x14ac:dyDescent="0.25">
      <c r="A156" s="487" t="s">
        <v>1663</v>
      </c>
      <c r="B156" t="s">
        <v>1678</v>
      </c>
      <c r="C156" t="s">
        <v>1652</v>
      </c>
    </row>
    <row r="157" spans="1:4" x14ac:dyDescent="0.25">
      <c r="A157" s="487" t="s">
        <v>1664</v>
      </c>
      <c r="B157" t="s">
        <v>1679</v>
      </c>
      <c r="C157" t="s">
        <v>1652</v>
      </c>
    </row>
    <row r="158" spans="1:4" x14ac:dyDescent="0.25">
      <c r="A158" s="487" t="s">
        <v>1665</v>
      </c>
      <c r="B158" t="s">
        <v>1680</v>
      </c>
      <c r="C158" t="s">
        <v>1652</v>
      </c>
    </row>
    <row r="159" spans="1:4" x14ac:dyDescent="0.25">
      <c r="A159" s="487" t="s">
        <v>1666</v>
      </c>
      <c r="B159" t="s">
        <v>1681</v>
      </c>
      <c r="C159" t="s">
        <v>1652</v>
      </c>
    </row>
    <row r="160" spans="1:4" x14ac:dyDescent="0.25">
      <c r="A160" s="487" t="s">
        <v>1667</v>
      </c>
      <c r="B160" t="s">
        <v>1683</v>
      </c>
      <c r="C160" t="s">
        <v>1652</v>
      </c>
    </row>
    <row r="161" spans="1:4" x14ac:dyDescent="0.25">
      <c r="A161" s="487" t="s">
        <v>1682</v>
      </c>
      <c r="B161" t="s">
        <v>1684</v>
      </c>
      <c r="C161" t="s">
        <v>1652</v>
      </c>
    </row>
    <row r="162" spans="1:4" x14ac:dyDescent="0.25">
      <c r="A162" s="487" t="s">
        <v>1685</v>
      </c>
      <c r="B162" t="s">
        <v>1692</v>
      </c>
      <c r="C162" t="s">
        <v>1652</v>
      </c>
    </row>
    <row r="163" spans="1:4" x14ac:dyDescent="0.25">
      <c r="A163" s="487" t="s">
        <v>1686</v>
      </c>
      <c r="B163" t="s">
        <v>1693</v>
      </c>
      <c r="C163" t="s">
        <v>1652</v>
      </c>
    </row>
    <row r="164" spans="1:4" x14ac:dyDescent="0.25">
      <c r="A164" s="487" t="s">
        <v>1687</v>
      </c>
      <c r="B164" t="s">
        <v>1694</v>
      </c>
      <c r="C164" t="s">
        <v>1652</v>
      </c>
    </row>
    <row r="165" spans="1:4" x14ac:dyDescent="0.25">
      <c r="A165" s="487" t="s">
        <v>1688</v>
      </c>
      <c r="B165" t="s">
        <v>1695</v>
      </c>
      <c r="C165" t="s">
        <v>1652</v>
      </c>
      <c r="D165" t="s">
        <v>1924</v>
      </c>
    </row>
    <row r="166" spans="1:4" x14ac:dyDescent="0.25">
      <c r="A166" s="487" t="s">
        <v>1689</v>
      </c>
      <c r="B166" t="s">
        <v>1696</v>
      </c>
      <c r="C166" t="s">
        <v>1652</v>
      </c>
    </row>
    <row r="167" spans="1:4" x14ac:dyDescent="0.25">
      <c r="A167" s="487" t="s">
        <v>1690</v>
      </c>
      <c r="B167" t="s">
        <v>1697</v>
      </c>
      <c r="C167" t="s">
        <v>1652</v>
      </c>
    </row>
    <row r="168" spans="1:4" x14ac:dyDescent="0.25">
      <c r="A168" s="487" t="s">
        <v>1691</v>
      </c>
      <c r="B168" t="s">
        <v>1698</v>
      </c>
      <c r="C168" t="s">
        <v>1652</v>
      </c>
    </row>
    <row r="169" spans="1:4" x14ac:dyDescent="0.25">
      <c r="A169" s="487" t="s">
        <v>1699</v>
      </c>
      <c r="B169" t="s">
        <v>1714</v>
      </c>
      <c r="C169" t="s">
        <v>1652</v>
      </c>
    </row>
    <row r="170" spans="1:4" x14ac:dyDescent="0.25">
      <c r="A170" s="487" t="s">
        <v>1700</v>
      </c>
      <c r="B170" t="s">
        <v>1715</v>
      </c>
      <c r="C170" t="s">
        <v>1652</v>
      </c>
    </row>
    <row r="171" spans="1:4" x14ac:dyDescent="0.25">
      <c r="A171" s="487" t="s">
        <v>1706</v>
      </c>
      <c r="B171" t="s">
        <v>1716</v>
      </c>
      <c r="C171" t="s">
        <v>1652</v>
      </c>
    </row>
    <row r="172" spans="1:4" x14ac:dyDescent="0.25">
      <c r="A172" s="487" t="s">
        <v>1701</v>
      </c>
      <c r="B172" t="s">
        <v>1717</v>
      </c>
      <c r="C172" t="s">
        <v>1652</v>
      </c>
    </row>
    <row r="173" spans="1:4" x14ac:dyDescent="0.25">
      <c r="A173" s="487" t="s">
        <v>1708</v>
      </c>
      <c r="B173" t="s">
        <v>1718</v>
      </c>
      <c r="C173" t="s">
        <v>1652</v>
      </c>
    </row>
    <row r="174" spans="1:4" x14ac:dyDescent="0.25">
      <c r="A174" s="487" t="s">
        <v>1702</v>
      </c>
      <c r="B174" t="s">
        <v>1719</v>
      </c>
      <c r="C174" t="s">
        <v>1652</v>
      </c>
    </row>
    <row r="175" spans="1:4" x14ac:dyDescent="0.25">
      <c r="A175" s="487" t="s">
        <v>1703</v>
      </c>
      <c r="B175" t="s">
        <v>1720</v>
      </c>
      <c r="C175" t="s">
        <v>1652</v>
      </c>
    </row>
    <row r="176" spans="1:4" x14ac:dyDescent="0.25">
      <c r="A176" s="487" t="s">
        <v>1704</v>
      </c>
      <c r="B176" t="s">
        <v>1721</v>
      </c>
      <c r="C176" t="s">
        <v>1652</v>
      </c>
    </row>
    <row r="177" spans="1:3" x14ac:dyDescent="0.25">
      <c r="A177" s="487" t="s">
        <v>1705</v>
      </c>
      <c r="B177" t="s">
        <v>1722</v>
      </c>
      <c r="C177" t="s">
        <v>1652</v>
      </c>
    </row>
    <row r="178" spans="1:3" x14ac:dyDescent="0.25">
      <c r="A178" s="487" t="s">
        <v>1707</v>
      </c>
      <c r="B178" t="s">
        <v>1723</v>
      </c>
      <c r="C178" t="s">
        <v>1652</v>
      </c>
    </row>
    <row r="179" spans="1:3" x14ac:dyDescent="0.25">
      <c r="A179" s="487" t="s">
        <v>1709</v>
      </c>
      <c r="B179" t="s">
        <v>1724</v>
      </c>
      <c r="C179" t="s">
        <v>1652</v>
      </c>
    </row>
    <row r="180" spans="1:3" x14ac:dyDescent="0.25">
      <c r="A180" s="487" t="s">
        <v>1710</v>
      </c>
      <c r="B180" t="s">
        <v>1725</v>
      </c>
      <c r="C180" t="s">
        <v>1652</v>
      </c>
    </row>
    <row r="181" spans="1:3" x14ac:dyDescent="0.25">
      <c r="A181" s="487" t="s">
        <v>1711</v>
      </c>
      <c r="B181" t="s">
        <v>1726</v>
      </c>
      <c r="C181" t="s">
        <v>1652</v>
      </c>
    </row>
    <row r="182" spans="1:3" x14ac:dyDescent="0.25">
      <c r="A182" s="487" t="s">
        <v>1712</v>
      </c>
      <c r="B182" t="s">
        <v>1727</v>
      </c>
      <c r="C182" t="s">
        <v>1652</v>
      </c>
    </row>
    <row r="183" spans="1:3" x14ac:dyDescent="0.25">
      <c r="A183" s="487" t="s">
        <v>1713</v>
      </c>
      <c r="B183" t="s">
        <v>1728</v>
      </c>
      <c r="C183" t="s">
        <v>1652</v>
      </c>
    </row>
    <row r="184" spans="1:3" x14ac:dyDescent="0.25">
      <c r="A184" s="487" t="s">
        <v>1729</v>
      </c>
      <c r="B184" t="s">
        <v>1740</v>
      </c>
      <c r="C184" t="s">
        <v>1652</v>
      </c>
    </row>
    <row r="185" spans="1:3" x14ac:dyDescent="0.25">
      <c r="A185" s="487" t="s">
        <v>1730</v>
      </c>
      <c r="B185" t="s">
        <v>1741</v>
      </c>
      <c r="C185" t="s">
        <v>1652</v>
      </c>
    </row>
    <row r="186" spans="1:3" x14ac:dyDescent="0.25">
      <c r="A186" s="487" t="s">
        <v>1731</v>
      </c>
      <c r="B186" t="s">
        <v>1742</v>
      </c>
      <c r="C186" t="s">
        <v>1652</v>
      </c>
    </row>
    <row r="187" spans="1:3" x14ac:dyDescent="0.25">
      <c r="A187" s="487" t="s">
        <v>1732</v>
      </c>
      <c r="B187" t="s">
        <v>1743</v>
      </c>
      <c r="C187" t="s">
        <v>1652</v>
      </c>
    </row>
    <row r="188" spans="1:3" x14ac:dyDescent="0.25">
      <c r="A188" s="487" t="s">
        <v>1733</v>
      </c>
      <c r="B188" t="s">
        <v>1744</v>
      </c>
      <c r="C188" t="s">
        <v>1652</v>
      </c>
    </row>
    <row r="189" spans="1:3" x14ac:dyDescent="0.25">
      <c r="A189" s="487" t="s">
        <v>1734</v>
      </c>
      <c r="B189" t="s">
        <v>1745</v>
      </c>
      <c r="C189" t="s">
        <v>1652</v>
      </c>
    </row>
    <row r="190" spans="1:3" x14ac:dyDescent="0.25">
      <c r="A190" s="487" t="s">
        <v>1735</v>
      </c>
      <c r="B190" t="s">
        <v>1746</v>
      </c>
      <c r="C190" t="s">
        <v>1652</v>
      </c>
    </row>
    <row r="191" spans="1:3" x14ac:dyDescent="0.25">
      <c r="A191" s="487" t="s">
        <v>1736</v>
      </c>
      <c r="B191" t="s">
        <v>1747</v>
      </c>
      <c r="C191" t="s">
        <v>1652</v>
      </c>
    </row>
    <row r="192" spans="1:3" x14ac:dyDescent="0.25">
      <c r="A192" s="487" t="s">
        <v>1739</v>
      </c>
      <c r="B192" t="s">
        <v>1748</v>
      </c>
      <c r="C192" t="s">
        <v>1652</v>
      </c>
    </row>
    <row r="193" spans="1:4" x14ac:dyDescent="0.25">
      <c r="A193" s="487" t="s">
        <v>1737</v>
      </c>
      <c r="B193" t="s">
        <v>1752</v>
      </c>
      <c r="C193" t="s">
        <v>1652</v>
      </c>
    </row>
    <row r="194" spans="1:4" x14ac:dyDescent="0.25">
      <c r="A194" s="487" t="s">
        <v>1738</v>
      </c>
      <c r="B194" t="s">
        <v>1753</v>
      </c>
      <c r="C194" t="s">
        <v>1652</v>
      </c>
    </row>
    <row r="195" spans="1:4" x14ac:dyDescent="0.25">
      <c r="A195" s="487" t="s">
        <v>1749</v>
      </c>
      <c r="B195" t="s">
        <v>1754</v>
      </c>
      <c r="C195" t="s">
        <v>1652</v>
      </c>
    </row>
    <row r="196" spans="1:4" x14ac:dyDescent="0.25">
      <c r="A196" s="487" t="s">
        <v>1601</v>
      </c>
      <c r="B196" t="s">
        <v>1755</v>
      </c>
      <c r="C196" t="s">
        <v>1652</v>
      </c>
      <c r="D196" t="s">
        <v>1812</v>
      </c>
    </row>
    <row r="197" spans="1:4" x14ac:dyDescent="0.25">
      <c r="A197" s="487" t="s">
        <v>1750</v>
      </c>
      <c r="B197" t="s">
        <v>1756</v>
      </c>
      <c r="C197" t="s">
        <v>1652</v>
      </c>
    </row>
    <row r="198" spans="1:4" x14ac:dyDescent="0.25">
      <c r="A198" s="487" t="s">
        <v>1751</v>
      </c>
      <c r="B198" t="s">
        <v>1757</v>
      </c>
      <c r="C198" t="s">
        <v>1652</v>
      </c>
    </row>
    <row r="199" spans="1:4" x14ac:dyDescent="0.25">
      <c r="A199" s="487" t="s">
        <v>1813</v>
      </c>
      <c r="B199" t="s">
        <v>1814</v>
      </c>
      <c r="C199" t="s">
        <v>1652</v>
      </c>
      <c r="D199" t="s">
        <v>1951</v>
      </c>
    </row>
    <row r="200" spans="1:4" x14ac:dyDescent="0.25">
      <c r="A200" s="487" t="s">
        <v>1758</v>
      </c>
      <c r="B200" t="s">
        <v>1761</v>
      </c>
      <c r="C200" t="s">
        <v>1652</v>
      </c>
    </row>
    <row r="201" spans="1:4" x14ac:dyDescent="0.25">
      <c r="A201" s="487" t="s">
        <v>1759</v>
      </c>
      <c r="B201" t="s">
        <v>1762</v>
      </c>
      <c r="C201" t="s">
        <v>1652</v>
      </c>
    </row>
    <row r="202" spans="1:4" x14ac:dyDescent="0.25">
      <c r="A202" s="487" t="s">
        <v>1760</v>
      </c>
      <c r="B202" t="s">
        <v>1763</v>
      </c>
      <c r="C202" t="s">
        <v>1652</v>
      </c>
    </row>
    <row r="203" spans="1:4" x14ac:dyDescent="0.25">
      <c r="A203" s="487" t="s">
        <v>1765</v>
      </c>
      <c r="B203" t="s">
        <v>1764</v>
      </c>
      <c r="C203" t="s">
        <v>1652</v>
      </c>
    </row>
    <row r="204" spans="1:4" x14ac:dyDescent="0.25">
      <c r="A204" s="487" t="s">
        <v>1766</v>
      </c>
      <c r="B204" t="s">
        <v>1767</v>
      </c>
      <c r="C204" t="s">
        <v>1652</v>
      </c>
    </row>
    <row r="207" spans="1:4" x14ac:dyDescent="0.25">
      <c r="A207" s="487" t="s">
        <v>1959</v>
      </c>
      <c r="B207" t="s">
        <v>2004</v>
      </c>
      <c r="C207" t="s">
        <v>2014</v>
      </c>
    </row>
    <row r="208" spans="1:4" x14ac:dyDescent="0.25">
      <c r="A208" s="487" t="s">
        <v>1997</v>
      </c>
      <c r="B208" t="s">
        <v>2011</v>
      </c>
      <c r="C208" t="s">
        <v>2014</v>
      </c>
    </row>
    <row r="209" spans="1:3" x14ac:dyDescent="0.25">
      <c r="A209" s="487" t="s">
        <v>1960</v>
      </c>
      <c r="B209" t="s">
        <v>2004</v>
      </c>
      <c r="C209" t="s">
        <v>2014</v>
      </c>
    </row>
    <row r="210" spans="1:3" x14ac:dyDescent="0.25">
      <c r="A210" s="487" t="s">
        <v>1998</v>
      </c>
      <c r="B210" t="s">
        <v>2009</v>
      </c>
      <c r="C210" t="s">
        <v>2014</v>
      </c>
    </row>
    <row r="211" spans="1:3" x14ac:dyDescent="0.25">
      <c r="A211" s="487" t="s">
        <v>2428</v>
      </c>
      <c r="B211" t="s">
        <v>2004</v>
      </c>
      <c r="C211" t="s">
        <v>2014</v>
      </c>
    </row>
    <row r="212" spans="1:3" x14ac:dyDescent="0.25">
      <c r="A212" s="487" t="s">
        <v>1999</v>
      </c>
      <c r="B212" t="s">
        <v>2010</v>
      </c>
      <c r="C212" t="s">
        <v>2014</v>
      </c>
    </row>
    <row r="213" spans="1:3" x14ac:dyDescent="0.25">
      <c r="A213" s="487" t="s">
        <v>1961</v>
      </c>
      <c r="B213" t="s">
        <v>2004</v>
      </c>
      <c r="C213" t="s">
        <v>2014</v>
      </c>
    </row>
    <row r="214" spans="1:3" x14ac:dyDescent="0.25">
      <c r="A214" s="487" t="s">
        <v>2429</v>
      </c>
      <c r="B214" t="s">
        <v>2010</v>
      </c>
      <c r="C214" t="s">
        <v>2014</v>
      </c>
    </row>
    <row r="215" spans="1:3" x14ac:dyDescent="0.25">
      <c r="A215" s="487" t="s">
        <v>1962</v>
      </c>
      <c r="B215" t="s">
        <v>2004</v>
      </c>
      <c r="C215" t="s">
        <v>2014</v>
      </c>
    </row>
    <row r="216" spans="1:3" x14ac:dyDescent="0.25">
      <c r="A216" s="487" t="s">
        <v>2000</v>
      </c>
      <c r="B216" t="s">
        <v>2009</v>
      </c>
      <c r="C216" t="s">
        <v>2014</v>
      </c>
    </row>
    <row r="217" spans="1:3" x14ac:dyDescent="0.25">
      <c r="A217" s="487" t="s">
        <v>2430</v>
      </c>
      <c r="B217" t="s">
        <v>2598</v>
      </c>
      <c r="C217" t="s">
        <v>2014</v>
      </c>
    </row>
    <row r="218" spans="1:3" x14ac:dyDescent="0.25">
      <c r="A218" s="487" t="s">
        <v>2001</v>
      </c>
      <c r="B218" t="s">
        <v>2010</v>
      </c>
      <c r="C218" t="s">
        <v>2014</v>
      </c>
    </row>
    <row r="219" spans="1:3" x14ac:dyDescent="0.25">
      <c r="A219" s="487" t="s">
        <v>2431</v>
      </c>
      <c r="B219" t="s">
        <v>2598</v>
      </c>
      <c r="C219" t="s">
        <v>2014</v>
      </c>
    </row>
    <row r="220" spans="1:3" x14ac:dyDescent="0.25">
      <c r="A220" s="487" t="s">
        <v>2002</v>
      </c>
      <c r="B220" t="s">
        <v>2013</v>
      </c>
      <c r="C220" t="s">
        <v>2014</v>
      </c>
    </row>
    <row r="221" spans="1:3" x14ac:dyDescent="0.25">
      <c r="A221" s="487" t="s">
        <v>2432</v>
      </c>
      <c r="B221" t="s">
        <v>2598</v>
      </c>
      <c r="C221" t="s">
        <v>2014</v>
      </c>
    </row>
    <row r="222" spans="1:3" x14ac:dyDescent="0.25">
      <c r="A222" s="487" t="s">
        <v>2433</v>
      </c>
      <c r="B222" t="s">
        <v>2013</v>
      </c>
      <c r="C222" t="s">
        <v>2014</v>
      </c>
    </row>
    <row r="223" spans="1:3" x14ac:dyDescent="0.25">
      <c r="A223" s="487" t="s">
        <v>1963</v>
      </c>
      <c r="B223" t="s">
        <v>2005</v>
      </c>
      <c r="C223" t="s">
        <v>2014</v>
      </c>
    </row>
    <row r="224" spans="1:3" x14ac:dyDescent="0.25">
      <c r="A224" s="487" t="s">
        <v>2003</v>
      </c>
      <c r="B224" t="s">
        <v>2013</v>
      </c>
      <c r="C224" t="s">
        <v>2014</v>
      </c>
    </row>
    <row r="225" spans="1:3" x14ac:dyDescent="0.25">
      <c r="A225" s="487" t="s">
        <v>1964</v>
      </c>
      <c r="B225" t="s">
        <v>2005</v>
      </c>
      <c r="C225" t="s">
        <v>2014</v>
      </c>
    </row>
    <row r="226" spans="1:3" x14ac:dyDescent="0.25">
      <c r="A226" s="487" t="s">
        <v>2016</v>
      </c>
      <c r="B226" s="195" t="s">
        <v>2013</v>
      </c>
      <c r="C226" t="s">
        <v>2014</v>
      </c>
    </row>
    <row r="227" spans="1:3" x14ac:dyDescent="0.25">
      <c r="A227" s="487" t="s">
        <v>1965</v>
      </c>
      <c r="B227" s="195" t="s">
        <v>2005</v>
      </c>
      <c r="C227" t="s">
        <v>2014</v>
      </c>
    </row>
    <row r="228" spans="1:3" x14ac:dyDescent="0.25">
      <c r="A228" s="487" t="s">
        <v>2017</v>
      </c>
      <c r="B228" s="195" t="s">
        <v>1635</v>
      </c>
      <c r="C228" t="s">
        <v>2014</v>
      </c>
    </row>
    <row r="229" spans="1:3" x14ac:dyDescent="0.25">
      <c r="A229" s="487" t="s">
        <v>1966</v>
      </c>
      <c r="B229" t="s">
        <v>2005</v>
      </c>
      <c r="C229" t="s">
        <v>2014</v>
      </c>
    </row>
    <row r="230" spans="1:3" x14ac:dyDescent="0.25">
      <c r="A230" s="487" t="s">
        <v>2018</v>
      </c>
      <c r="B230" t="s">
        <v>1635</v>
      </c>
      <c r="C230" t="s">
        <v>2014</v>
      </c>
    </row>
    <row r="231" spans="1:3" x14ac:dyDescent="0.25">
      <c r="A231" s="487" t="s">
        <v>1967</v>
      </c>
      <c r="B231" t="s">
        <v>2005</v>
      </c>
      <c r="C231" t="s">
        <v>2014</v>
      </c>
    </row>
    <row r="232" spans="1:3" x14ac:dyDescent="0.25">
      <c r="A232" s="487" t="s">
        <v>1537</v>
      </c>
      <c r="B232" t="s">
        <v>2064</v>
      </c>
      <c r="C232" t="s">
        <v>2014</v>
      </c>
    </row>
    <row r="233" spans="1:3" x14ac:dyDescent="0.25">
      <c r="A233" s="487" t="s">
        <v>1968</v>
      </c>
      <c r="B233" t="s">
        <v>2005</v>
      </c>
      <c r="C233" t="s">
        <v>2014</v>
      </c>
    </row>
    <row r="234" spans="1:3" x14ac:dyDescent="0.25">
      <c r="A234" s="487" t="s">
        <v>2019</v>
      </c>
      <c r="B234" t="s">
        <v>2065</v>
      </c>
      <c r="C234" t="s">
        <v>2014</v>
      </c>
    </row>
    <row r="235" spans="1:3" x14ac:dyDescent="0.25">
      <c r="A235" s="487" t="s">
        <v>2434</v>
      </c>
      <c r="B235" t="s">
        <v>2005</v>
      </c>
      <c r="C235" t="s">
        <v>2014</v>
      </c>
    </row>
    <row r="236" spans="1:3" x14ac:dyDescent="0.25">
      <c r="A236" s="487" t="s">
        <v>2020</v>
      </c>
      <c r="B236" t="s">
        <v>2065</v>
      </c>
      <c r="C236" t="s">
        <v>2014</v>
      </c>
    </row>
    <row r="237" spans="1:3" x14ac:dyDescent="0.25">
      <c r="A237" s="487" t="s">
        <v>2435</v>
      </c>
      <c r="B237" t="s">
        <v>2005</v>
      </c>
      <c r="C237" t="s">
        <v>2014</v>
      </c>
    </row>
    <row r="238" spans="1:3" x14ac:dyDescent="0.25">
      <c r="A238" s="487" t="s">
        <v>2021</v>
      </c>
      <c r="B238" t="s">
        <v>2064</v>
      </c>
      <c r="C238" t="s">
        <v>2014</v>
      </c>
    </row>
    <row r="239" spans="1:3" x14ac:dyDescent="0.25">
      <c r="A239" s="487" t="s">
        <v>1969</v>
      </c>
      <c r="B239" t="s">
        <v>2006</v>
      </c>
      <c r="C239" t="s">
        <v>2014</v>
      </c>
    </row>
    <row r="240" spans="1:3" x14ac:dyDescent="0.25">
      <c r="A240" s="487" t="s">
        <v>2022</v>
      </c>
      <c r="B240" t="s">
        <v>2065</v>
      </c>
      <c r="C240" t="s">
        <v>2014</v>
      </c>
    </row>
    <row r="241" spans="1:3" x14ac:dyDescent="0.25">
      <c r="A241" s="487" t="s">
        <v>1970</v>
      </c>
      <c r="B241" t="s">
        <v>2006</v>
      </c>
      <c r="C241" t="s">
        <v>2014</v>
      </c>
    </row>
    <row r="242" spans="1:3" x14ac:dyDescent="0.25">
      <c r="A242" s="487" t="s">
        <v>2436</v>
      </c>
      <c r="B242" t="s">
        <v>2065</v>
      </c>
      <c r="C242" t="s">
        <v>2014</v>
      </c>
    </row>
    <row r="243" spans="1:3" x14ac:dyDescent="0.25">
      <c r="A243" s="487" t="s">
        <v>1971</v>
      </c>
      <c r="B243" t="s">
        <v>2006</v>
      </c>
      <c r="C243" t="s">
        <v>2014</v>
      </c>
    </row>
    <row r="244" spans="1:3" x14ac:dyDescent="0.25">
      <c r="A244" s="487" t="s">
        <v>2023</v>
      </c>
      <c r="B244" t="s">
        <v>2065</v>
      </c>
      <c r="C244" t="s">
        <v>2014</v>
      </c>
    </row>
    <row r="245" spans="1:3" x14ac:dyDescent="0.25">
      <c r="A245" s="487" t="s">
        <v>2437</v>
      </c>
      <c r="B245" t="s">
        <v>2006</v>
      </c>
      <c r="C245" t="s">
        <v>2014</v>
      </c>
    </row>
    <row r="246" spans="1:3" x14ac:dyDescent="0.25">
      <c r="A246" s="487" t="s">
        <v>2024</v>
      </c>
      <c r="B246" t="s">
        <v>1538</v>
      </c>
      <c r="C246" t="s">
        <v>2014</v>
      </c>
    </row>
    <row r="247" spans="1:3" x14ac:dyDescent="0.25">
      <c r="A247" s="487" t="s">
        <v>1972</v>
      </c>
      <c r="B247" t="s">
        <v>2006</v>
      </c>
      <c r="C247" t="s">
        <v>2014</v>
      </c>
    </row>
    <row r="248" spans="1:3" x14ac:dyDescent="0.25">
      <c r="A248" s="487" t="s">
        <v>2438</v>
      </c>
      <c r="B248" t="s">
        <v>2065</v>
      </c>
      <c r="C248" t="s">
        <v>2014</v>
      </c>
    </row>
    <row r="249" spans="1:3" x14ac:dyDescent="0.25">
      <c r="A249" s="487" t="s">
        <v>1973</v>
      </c>
      <c r="B249" t="s">
        <v>2006</v>
      </c>
      <c r="C249" t="s">
        <v>2014</v>
      </c>
    </row>
    <row r="250" spans="1:3" x14ac:dyDescent="0.25">
      <c r="A250" s="487" t="s">
        <v>2439</v>
      </c>
      <c r="B250" t="s">
        <v>2064</v>
      </c>
      <c r="C250" t="s">
        <v>2014</v>
      </c>
    </row>
    <row r="251" spans="1:3" x14ac:dyDescent="0.25">
      <c r="A251" s="487" t="s">
        <v>1974</v>
      </c>
      <c r="B251" t="s">
        <v>2006</v>
      </c>
      <c r="C251" t="s">
        <v>2014</v>
      </c>
    </row>
    <row r="252" spans="1:3" x14ac:dyDescent="0.25">
      <c r="A252" s="487" t="s">
        <v>2440</v>
      </c>
      <c r="B252" t="s">
        <v>2065</v>
      </c>
      <c r="C252" t="s">
        <v>2014</v>
      </c>
    </row>
    <row r="253" spans="1:3" x14ac:dyDescent="0.25">
      <c r="A253" s="487" t="s">
        <v>1975</v>
      </c>
      <c r="B253" t="s">
        <v>2006</v>
      </c>
      <c r="C253" t="s">
        <v>2014</v>
      </c>
    </row>
    <row r="254" spans="1:3" x14ac:dyDescent="0.25">
      <c r="A254" s="487" t="s">
        <v>2441</v>
      </c>
      <c r="B254" t="s">
        <v>2064</v>
      </c>
      <c r="C254" t="s">
        <v>2014</v>
      </c>
    </row>
    <row r="255" spans="1:3" x14ac:dyDescent="0.25">
      <c r="A255" s="487" t="s">
        <v>2442</v>
      </c>
      <c r="B255" t="s">
        <v>2006</v>
      </c>
      <c r="C255" t="s">
        <v>2014</v>
      </c>
    </row>
    <row r="256" spans="1:3" x14ac:dyDescent="0.25">
      <c r="A256" s="487" t="s">
        <v>2443</v>
      </c>
      <c r="B256" t="s">
        <v>2064</v>
      </c>
      <c r="C256" t="s">
        <v>2014</v>
      </c>
    </row>
    <row r="257" spans="1:3" x14ac:dyDescent="0.25">
      <c r="A257" s="487" t="s">
        <v>2444</v>
      </c>
      <c r="B257" t="s">
        <v>2006</v>
      </c>
      <c r="C257" t="s">
        <v>2014</v>
      </c>
    </row>
    <row r="258" spans="1:3" x14ac:dyDescent="0.25">
      <c r="A258" s="487" t="s">
        <v>2025</v>
      </c>
      <c r="B258" t="s">
        <v>2065</v>
      </c>
      <c r="C258" t="s">
        <v>2014</v>
      </c>
    </row>
    <row r="259" spans="1:3" x14ac:dyDescent="0.25">
      <c r="A259" s="487" t="s">
        <v>2445</v>
      </c>
      <c r="B259" t="s">
        <v>2006</v>
      </c>
      <c r="C259" t="s">
        <v>2014</v>
      </c>
    </row>
    <row r="260" spans="1:3" x14ac:dyDescent="0.25">
      <c r="A260" s="487" t="s">
        <v>2446</v>
      </c>
      <c r="B260" t="s">
        <v>2065</v>
      </c>
      <c r="C260" t="s">
        <v>2014</v>
      </c>
    </row>
    <row r="261" spans="1:3" x14ac:dyDescent="0.25">
      <c r="A261" s="487" t="s">
        <v>2447</v>
      </c>
      <c r="B261" t="s">
        <v>2006</v>
      </c>
      <c r="C261" t="s">
        <v>2014</v>
      </c>
    </row>
    <row r="262" spans="1:3" x14ac:dyDescent="0.25">
      <c r="A262" s="487" t="s">
        <v>2448</v>
      </c>
      <c r="B262" t="s">
        <v>2064</v>
      </c>
      <c r="C262" t="s">
        <v>2014</v>
      </c>
    </row>
    <row r="263" spans="1:3" x14ac:dyDescent="0.25">
      <c r="A263" s="487" t="s">
        <v>1572</v>
      </c>
      <c r="B263" t="s">
        <v>1542</v>
      </c>
      <c r="C263" t="s">
        <v>2014</v>
      </c>
    </row>
    <row r="264" spans="1:3" x14ac:dyDescent="0.25">
      <c r="A264" s="487" t="s">
        <v>2026</v>
      </c>
      <c r="B264" t="s">
        <v>2065</v>
      </c>
      <c r="C264" t="s">
        <v>2014</v>
      </c>
    </row>
    <row r="265" spans="1:3" x14ac:dyDescent="0.25">
      <c r="A265" s="487" t="s">
        <v>2449</v>
      </c>
      <c r="B265" t="s">
        <v>1542</v>
      </c>
      <c r="C265" t="s">
        <v>2014</v>
      </c>
    </row>
    <row r="266" spans="1:3" x14ac:dyDescent="0.25">
      <c r="A266" s="487" t="s">
        <v>2027</v>
      </c>
      <c r="B266" t="s">
        <v>2065</v>
      </c>
      <c r="C266" t="s">
        <v>2014</v>
      </c>
    </row>
    <row r="267" spans="1:3" x14ac:dyDescent="0.25">
      <c r="A267" s="487" t="s">
        <v>2450</v>
      </c>
      <c r="B267" t="s">
        <v>1542</v>
      </c>
      <c r="C267" t="s">
        <v>2014</v>
      </c>
    </row>
    <row r="268" spans="1:3" x14ac:dyDescent="0.25">
      <c r="A268" s="487" t="s">
        <v>2451</v>
      </c>
      <c r="B268" t="s">
        <v>2065</v>
      </c>
      <c r="C268" t="s">
        <v>2014</v>
      </c>
    </row>
    <row r="269" spans="1:3" x14ac:dyDescent="0.25">
      <c r="A269" s="487" t="s">
        <v>1976</v>
      </c>
      <c r="B269" t="s">
        <v>1542</v>
      </c>
      <c r="C269" t="s">
        <v>2014</v>
      </c>
    </row>
    <row r="270" spans="1:3" x14ac:dyDescent="0.25">
      <c r="A270" s="487" t="s">
        <v>2452</v>
      </c>
      <c r="B270" t="s">
        <v>2066</v>
      </c>
      <c r="C270" t="s">
        <v>2014</v>
      </c>
    </row>
    <row r="271" spans="1:3" x14ac:dyDescent="0.25">
      <c r="A271" s="487" t="s">
        <v>1541</v>
      </c>
      <c r="B271" t="s">
        <v>1542</v>
      </c>
      <c r="C271" t="s">
        <v>2014</v>
      </c>
    </row>
    <row r="272" spans="1:3" x14ac:dyDescent="0.25">
      <c r="A272" s="487" t="s">
        <v>2028</v>
      </c>
      <c r="B272" t="s">
        <v>2066</v>
      </c>
      <c r="C272" t="s">
        <v>2014</v>
      </c>
    </row>
    <row r="273" spans="1:3" x14ac:dyDescent="0.25">
      <c r="A273" s="487" t="s">
        <v>1977</v>
      </c>
      <c r="B273" t="s">
        <v>2007</v>
      </c>
      <c r="C273" t="s">
        <v>2014</v>
      </c>
    </row>
    <row r="274" spans="1:3" x14ac:dyDescent="0.25">
      <c r="A274" s="487" t="s">
        <v>2029</v>
      </c>
      <c r="B274" t="s">
        <v>2066</v>
      </c>
      <c r="C274" t="s">
        <v>2014</v>
      </c>
    </row>
    <row r="275" spans="1:3" x14ac:dyDescent="0.25">
      <c r="A275" s="487" t="s">
        <v>1978</v>
      </c>
      <c r="B275" t="s">
        <v>2007</v>
      </c>
      <c r="C275" t="s">
        <v>2014</v>
      </c>
    </row>
    <row r="276" spans="1:3" x14ac:dyDescent="0.25">
      <c r="A276" s="487" t="s">
        <v>2030</v>
      </c>
      <c r="B276" t="s">
        <v>2066</v>
      </c>
      <c r="C276" t="s">
        <v>2014</v>
      </c>
    </row>
    <row r="277" spans="1:3" x14ac:dyDescent="0.25">
      <c r="A277" s="487" t="s">
        <v>2453</v>
      </c>
      <c r="B277" t="s">
        <v>2066</v>
      </c>
      <c r="C277" t="s">
        <v>2014</v>
      </c>
    </row>
    <row r="278" spans="1:3" x14ac:dyDescent="0.25">
      <c r="A278" s="487" t="s">
        <v>2454</v>
      </c>
      <c r="B278" t="s">
        <v>2066</v>
      </c>
      <c r="C278" t="s">
        <v>2014</v>
      </c>
    </row>
    <row r="279" spans="1:3" x14ac:dyDescent="0.25">
      <c r="A279" s="487" t="s">
        <v>2455</v>
      </c>
      <c r="B279" t="s">
        <v>1536</v>
      </c>
      <c r="C279" t="s">
        <v>2014</v>
      </c>
    </row>
    <row r="280" spans="1:3" x14ac:dyDescent="0.25">
      <c r="A280" s="487" t="s">
        <v>2031</v>
      </c>
      <c r="B280" t="s">
        <v>1536</v>
      </c>
      <c r="C280" t="s">
        <v>2014</v>
      </c>
    </row>
    <row r="281" spans="1:3" x14ac:dyDescent="0.25">
      <c r="A281" s="487" t="s">
        <v>2032</v>
      </c>
      <c r="B281" t="s">
        <v>1536</v>
      </c>
      <c r="C281" t="s">
        <v>2014</v>
      </c>
    </row>
    <row r="282" spans="1:3" x14ac:dyDescent="0.25">
      <c r="A282" s="487" t="s">
        <v>2456</v>
      </c>
      <c r="B282" t="s">
        <v>2123</v>
      </c>
      <c r="C282" t="s">
        <v>2014</v>
      </c>
    </row>
    <row r="283" spans="1:3" x14ac:dyDescent="0.25">
      <c r="A283" s="487" t="s">
        <v>2033</v>
      </c>
      <c r="B283" t="s">
        <v>1536</v>
      </c>
      <c r="C283" t="s">
        <v>2014</v>
      </c>
    </row>
    <row r="284" spans="1:3" x14ac:dyDescent="0.25">
      <c r="A284" s="487" t="s">
        <v>2457</v>
      </c>
      <c r="B284" t="s">
        <v>2123</v>
      </c>
      <c r="C284" t="s">
        <v>2014</v>
      </c>
    </row>
    <row r="285" spans="1:3" x14ac:dyDescent="0.25">
      <c r="A285" s="487" t="s">
        <v>2034</v>
      </c>
      <c r="B285" t="s">
        <v>2067</v>
      </c>
      <c r="C285" t="s">
        <v>2014</v>
      </c>
    </row>
    <row r="286" spans="1:3" x14ac:dyDescent="0.25">
      <c r="A286" s="487" t="s">
        <v>2458</v>
      </c>
      <c r="B286" t="s">
        <v>2123</v>
      </c>
      <c r="C286" t="s">
        <v>2014</v>
      </c>
    </row>
    <row r="287" spans="1:3" x14ac:dyDescent="0.25">
      <c r="A287" s="487" t="s">
        <v>2035</v>
      </c>
      <c r="B287" t="s">
        <v>2068</v>
      </c>
      <c r="C287" t="s">
        <v>2014</v>
      </c>
    </row>
    <row r="288" spans="1:3" x14ac:dyDescent="0.25">
      <c r="A288" s="487" t="s">
        <v>2036</v>
      </c>
      <c r="B288" t="s">
        <v>2068</v>
      </c>
      <c r="C288" t="s">
        <v>2014</v>
      </c>
    </row>
    <row r="289" spans="1:3" x14ac:dyDescent="0.25">
      <c r="A289" s="487" t="s">
        <v>2459</v>
      </c>
      <c r="B289" t="s">
        <v>2068</v>
      </c>
      <c r="C289" t="s">
        <v>2014</v>
      </c>
    </row>
    <row r="290" spans="1:3" x14ac:dyDescent="0.25">
      <c r="A290" s="487" t="s">
        <v>2037</v>
      </c>
      <c r="B290" t="s">
        <v>2068</v>
      </c>
      <c r="C290" t="s">
        <v>2014</v>
      </c>
    </row>
    <row r="291" spans="1:3" x14ac:dyDescent="0.25">
      <c r="A291" s="487" t="s">
        <v>2038</v>
      </c>
      <c r="B291" t="s">
        <v>2012</v>
      </c>
      <c r="C291" t="s">
        <v>2014</v>
      </c>
    </row>
    <row r="292" spans="1:3" x14ac:dyDescent="0.25">
      <c r="A292" s="487" t="s">
        <v>2039</v>
      </c>
      <c r="B292" t="s">
        <v>2069</v>
      </c>
      <c r="C292" t="s">
        <v>2014</v>
      </c>
    </row>
    <row r="293" spans="1:3" x14ac:dyDescent="0.25">
      <c r="A293" s="487" t="s">
        <v>1983</v>
      </c>
      <c r="B293" t="s">
        <v>1284</v>
      </c>
      <c r="C293" t="s">
        <v>2014</v>
      </c>
    </row>
    <row r="294" spans="1:3" x14ac:dyDescent="0.25">
      <c r="A294" s="487" t="s">
        <v>2040</v>
      </c>
      <c r="B294" t="s">
        <v>2070</v>
      </c>
      <c r="C294" t="s">
        <v>2014</v>
      </c>
    </row>
    <row r="295" spans="1:3" x14ac:dyDescent="0.25">
      <c r="A295" s="487" t="s">
        <v>1984</v>
      </c>
      <c r="B295" t="s">
        <v>1284</v>
      </c>
      <c r="C295" t="s">
        <v>2014</v>
      </c>
    </row>
    <row r="296" spans="1:3" x14ac:dyDescent="0.25">
      <c r="A296" s="487" t="s">
        <v>2041</v>
      </c>
      <c r="B296" t="s">
        <v>2070</v>
      </c>
      <c r="C296" t="s">
        <v>2014</v>
      </c>
    </row>
    <row r="297" spans="1:3" x14ac:dyDescent="0.25">
      <c r="A297" s="487" t="s">
        <v>2460</v>
      </c>
      <c r="B297" t="s">
        <v>1284</v>
      </c>
      <c r="C297" t="s">
        <v>2014</v>
      </c>
    </row>
    <row r="298" spans="1:3" x14ac:dyDescent="0.25">
      <c r="A298" s="487" t="s">
        <v>2042</v>
      </c>
      <c r="B298" t="s">
        <v>2070</v>
      </c>
      <c r="C298" t="s">
        <v>2014</v>
      </c>
    </row>
    <row r="299" spans="1:3" x14ac:dyDescent="0.25">
      <c r="A299" s="487" t="s">
        <v>2461</v>
      </c>
      <c r="B299" t="s">
        <v>1284</v>
      </c>
      <c r="C299" t="s">
        <v>2014</v>
      </c>
    </row>
    <row r="300" spans="1:3" x14ac:dyDescent="0.25">
      <c r="A300" s="487" t="s">
        <v>2043</v>
      </c>
      <c r="B300" t="s">
        <v>2070</v>
      </c>
      <c r="C300" t="s">
        <v>2014</v>
      </c>
    </row>
    <row r="301" spans="1:3" x14ac:dyDescent="0.25">
      <c r="A301" s="487" t="s">
        <v>1543</v>
      </c>
      <c r="B301" t="s">
        <v>1284</v>
      </c>
      <c r="C301" t="s">
        <v>2014</v>
      </c>
    </row>
    <row r="302" spans="1:3" x14ac:dyDescent="0.25">
      <c r="A302" s="487" t="s">
        <v>2044</v>
      </c>
      <c r="B302" t="s">
        <v>2070</v>
      </c>
      <c r="C302" t="s">
        <v>2014</v>
      </c>
    </row>
    <row r="303" spans="1:3" x14ac:dyDescent="0.25">
      <c r="A303" s="487" t="s">
        <v>1985</v>
      </c>
      <c r="B303" t="s">
        <v>1284</v>
      </c>
      <c r="C303" t="s">
        <v>2014</v>
      </c>
    </row>
    <row r="304" spans="1:3" x14ac:dyDescent="0.25">
      <c r="A304" s="487" t="s">
        <v>2462</v>
      </c>
      <c r="B304" t="s">
        <v>2071</v>
      </c>
      <c r="C304" t="s">
        <v>2014</v>
      </c>
    </row>
    <row r="305" spans="1:3" x14ac:dyDescent="0.25">
      <c r="A305" s="487" t="s">
        <v>1986</v>
      </c>
      <c r="B305" t="s">
        <v>1284</v>
      </c>
      <c r="C305" t="s">
        <v>2014</v>
      </c>
    </row>
    <row r="306" spans="1:3" x14ac:dyDescent="0.25">
      <c r="A306" s="487" t="s">
        <v>2045</v>
      </c>
      <c r="B306" t="s">
        <v>2071</v>
      </c>
      <c r="C306" t="s">
        <v>2014</v>
      </c>
    </row>
    <row r="307" spans="1:3" x14ac:dyDescent="0.25">
      <c r="A307" s="487" t="s">
        <v>1987</v>
      </c>
      <c r="B307" t="s">
        <v>1284</v>
      </c>
      <c r="C307" t="s">
        <v>2014</v>
      </c>
    </row>
    <row r="308" spans="1:3" x14ac:dyDescent="0.25">
      <c r="A308" s="487" t="s">
        <v>2046</v>
      </c>
      <c r="B308" t="s">
        <v>2071</v>
      </c>
      <c r="C308" t="s">
        <v>2014</v>
      </c>
    </row>
    <row r="309" spans="1:3" x14ac:dyDescent="0.25">
      <c r="A309" s="487" t="s">
        <v>1988</v>
      </c>
      <c r="B309" t="s">
        <v>1284</v>
      </c>
      <c r="C309" t="s">
        <v>2014</v>
      </c>
    </row>
    <row r="310" spans="1:3" x14ac:dyDescent="0.25">
      <c r="A310" s="487" t="s">
        <v>2047</v>
      </c>
      <c r="B310" t="s">
        <v>2071</v>
      </c>
      <c r="C310" t="s">
        <v>2014</v>
      </c>
    </row>
    <row r="311" spans="1:3" x14ac:dyDescent="0.25">
      <c r="A311" s="487" t="s">
        <v>2463</v>
      </c>
      <c r="B311" t="s">
        <v>1284</v>
      </c>
      <c r="C311" t="s">
        <v>2014</v>
      </c>
    </row>
    <row r="312" spans="1:3" x14ac:dyDescent="0.25">
      <c r="A312" s="487" t="s">
        <v>2464</v>
      </c>
      <c r="B312" t="s">
        <v>2071</v>
      </c>
      <c r="C312" t="s">
        <v>2014</v>
      </c>
    </row>
    <row r="313" spans="1:3" x14ac:dyDescent="0.25">
      <c r="A313" s="487" t="s">
        <v>2465</v>
      </c>
      <c r="B313" t="s">
        <v>1284</v>
      </c>
      <c r="C313" t="s">
        <v>2014</v>
      </c>
    </row>
    <row r="314" spans="1:3" x14ac:dyDescent="0.25">
      <c r="A314" s="487" t="s">
        <v>2048</v>
      </c>
      <c r="B314" t="s">
        <v>1570</v>
      </c>
      <c r="C314" t="s">
        <v>2014</v>
      </c>
    </row>
    <row r="315" spans="1:3" x14ac:dyDescent="0.25">
      <c r="A315" s="487" t="s">
        <v>2466</v>
      </c>
      <c r="B315" t="s">
        <v>1284</v>
      </c>
      <c r="C315" t="s">
        <v>2014</v>
      </c>
    </row>
    <row r="316" spans="1:3" x14ac:dyDescent="0.25">
      <c r="A316" s="487" t="s">
        <v>1609</v>
      </c>
      <c r="B316" t="s">
        <v>1570</v>
      </c>
      <c r="C316" t="s">
        <v>2014</v>
      </c>
    </row>
    <row r="317" spans="1:3" x14ac:dyDescent="0.25">
      <c r="A317" s="487" t="s">
        <v>1989</v>
      </c>
      <c r="B317" t="s">
        <v>2009</v>
      </c>
      <c r="C317" t="s">
        <v>2014</v>
      </c>
    </row>
    <row r="318" spans="1:3" x14ac:dyDescent="0.25">
      <c r="A318" s="487" t="s">
        <v>2049</v>
      </c>
      <c r="B318" t="s">
        <v>1570</v>
      </c>
      <c r="C318" t="s">
        <v>2014</v>
      </c>
    </row>
    <row r="319" spans="1:3" x14ac:dyDescent="0.25">
      <c r="A319" s="487" t="s">
        <v>1990</v>
      </c>
      <c r="B319" t="s">
        <v>2010</v>
      </c>
      <c r="C319" t="s">
        <v>2014</v>
      </c>
    </row>
    <row r="320" spans="1:3" x14ac:dyDescent="0.25">
      <c r="A320" s="487" t="s">
        <v>2050</v>
      </c>
      <c r="B320" t="s">
        <v>1570</v>
      </c>
      <c r="C320" t="s">
        <v>2014</v>
      </c>
    </row>
    <row r="321" spans="1:3" x14ac:dyDescent="0.25">
      <c r="A321" s="487" t="s">
        <v>1991</v>
      </c>
      <c r="B321" t="s">
        <v>2010</v>
      </c>
      <c r="C321" t="s">
        <v>2014</v>
      </c>
    </row>
    <row r="322" spans="1:3" x14ac:dyDescent="0.25">
      <c r="A322" s="487" t="s">
        <v>2051</v>
      </c>
      <c r="B322" t="s">
        <v>2072</v>
      </c>
      <c r="C322" t="s">
        <v>2014</v>
      </c>
    </row>
    <row r="323" spans="1:3" x14ac:dyDescent="0.25">
      <c r="A323" s="487" t="s">
        <v>1992</v>
      </c>
      <c r="B323" t="s">
        <v>2010</v>
      </c>
      <c r="C323" t="s">
        <v>2014</v>
      </c>
    </row>
    <row r="324" spans="1:3" x14ac:dyDescent="0.25">
      <c r="A324" s="487" t="s">
        <v>2052</v>
      </c>
      <c r="B324" t="s">
        <v>1570</v>
      </c>
      <c r="C324" t="s">
        <v>2014</v>
      </c>
    </row>
    <row r="325" spans="1:3" x14ac:dyDescent="0.25">
      <c r="A325" s="487" t="s">
        <v>1993</v>
      </c>
      <c r="B325" t="s">
        <v>2010</v>
      </c>
      <c r="C325" t="s">
        <v>2014</v>
      </c>
    </row>
    <row r="326" spans="1:3" x14ac:dyDescent="0.25">
      <c r="A326" s="487" t="s">
        <v>2053</v>
      </c>
      <c r="B326" t="s">
        <v>1570</v>
      </c>
      <c r="C326" t="s">
        <v>2014</v>
      </c>
    </row>
    <row r="327" spans="1:3" x14ac:dyDescent="0.25">
      <c r="A327" s="487" t="s">
        <v>1994</v>
      </c>
      <c r="B327" t="s">
        <v>2010</v>
      </c>
      <c r="C327" t="s">
        <v>2014</v>
      </c>
    </row>
    <row r="328" spans="1:3" x14ac:dyDescent="0.25">
      <c r="A328" s="487" t="s">
        <v>2054</v>
      </c>
      <c r="B328" t="s">
        <v>1570</v>
      </c>
      <c r="C328" t="s">
        <v>2014</v>
      </c>
    </row>
    <row r="329" spans="1:3" x14ac:dyDescent="0.25">
      <c r="A329" s="487" t="s">
        <v>1995</v>
      </c>
      <c r="B329" t="s">
        <v>2009</v>
      </c>
      <c r="C329" t="s">
        <v>2014</v>
      </c>
    </row>
    <row r="330" spans="1:3" x14ac:dyDescent="0.25">
      <c r="A330" s="487" t="s">
        <v>2055</v>
      </c>
      <c r="B330" t="s">
        <v>1570</v>
      </c>
      <c r="C330" t="s">
        <v>2014</v>
      </c>
    </row>
    <row r="331" spans="1:3" x14ac:dyDescent="0.25">
      <c r="A331" s="487" t="s">
        <v>1996</v>
      </c>
      <c r="B331" t="s">
        <v>2010</v>
      </c>
      <c r="C331" t="s">
        <v>2014</v>
      </c>
    </row>
    <row r="332" spans="1:3" x14ac:dyDescent="0.25">
      <c r="A332" s="487" t="s">
        <v>2056</v>
      </c>
      <c r="B332" t="s">
        <v>2072</v>
      </c>
      <c r="C332" t="s">
        <v>2014</v>
      </c>
    </row>
    <row r="333" spans="1:3" x14ac:dyDescent="0.25">
      <c r="A333" s="487" t="s">
        <v>2057</v>
      </c>
      <c r="B333" t="s">
        <v>2072</v>
      </c>
      <c r="C333" t="s">
        <v>2014</v>
      </c>
    </row>
    <row r="334" spans="1:3" x14ac:dyDescent="0.25">
      <c r="A334" s="487" t="s">
        <v>1816</v>
      </c>
      <c r="B334" t="s">
        <v>2127</v>
      </c>
      <c r="C334" t="s">
        <v>2014</v>
      </c>
    </row>
    <row r="335" spans="1:3" x14ac:dyDescent="0.25">
      <c r="A335" s="487" t="s">
        <v>2058</v>
      </c>
      <c r="B335" t="s">
        <v>2072</v>
      </c>
      <c r="C335" t="s">
        <v>2014</v>
      </c>
    </row>
    <row r="336" spans="1:3" x14ac:dyDescent="0.25">
      <c r="A336" s="487" t="s">
        <v>2467</v>
      </c>
      <c r="B336" t="s">
        <v>2127</v>
      </c>
      <c r="C336" t="s">
        <v>2014</v>
      </c>
    </row>
    <row r="337" spans="1:3" x14ac:dyDescent="0.25">
      <c r="A337" s="487" t="s">
        <v>2059</v>
      </c>
      <c r="B337" t="s">
        <v>2072</v>
      </c>
      <c r="C337" t="s">
        <v>2014</v>
      </c>
    </row>
    <row r="338" spans="1:3" x14ac:dyDescent="0.25">
      <c r="A338" s="487" t="s">
        <v>2468</v>
      </c>
      <c r="B338" t="s">
        <v>2127</v>
      </c>
      <c r="C338" t="s">
        <v>2014</v>
      </c>
    </row>
    <row r="339" spans="1:3" x14ac:dyDescent="0.25">
      <c r="A339" s="487" t="s">
        <v>2469</v>
      </c>
      <c r="B339" t="s">
        <v>1570</v>
      </c>
      <c r="C339" t="s">
        <v>2014</v>
      </c>
    </row>
    <row r="340" spans="1:3" x14ac:dyDescent="0.25">
      <c r="A340" s="487" t="s">
        <v>2470</v>
      </c>
      <c r="B340" t="s">
        <v>2072</v>
      </c>
      <c r="C340" t="s">
        <v>2014</v>
      </c>
    </row>
    <row r="341" spans="1:3" x14ac:dyDescent="0.25">
      <c r="A341" s="487" t="s">
        <v>2471</v>
      </c>
      <c r="B341" t="s">
        <v>2072</v>
      </c>
      <c r="C341" t="s">
        <v>2014</v>
      </c>
    </row>
    <row r="342" spans="1:3" x14ac:dyDescent="0.25">
      <c r="A342" s="487" t="s">
        <v>2060</v>
      </c>
      <c r="B342" t="s">
        <v>2073</v>
      </c>
      <c r="C342" t="s">
        <v>2014</v>
      </c>
    </row>
    <row r="343" spans="1:3" x14ac:dyDescent="0.25">
      <c r="A343" s="487" t="s">
        <v>2061</v>
      </c>
      <c r="B343" t="s">
        <v>2073</v>
      </c>
      <c r="C343" t="s">
        <v>2014</v>
      </c>
    </row>
    <row r="344" spans="1:3" x14ac:dyDescent="0.25">
      <c r="A344" s="487" t="s">
        <v>2062</v>
      </c>
      <c r="B344" t="s">
        <v>2073</v>
      </c>
      <c r="C344" t="s">
        <v>2014</v>
      </c>
    </row>
    <row r="345" spans="1:3" x14ac:dyDescent="0.25">
      <c r="A345" s="487" t="s">
        <v>2063</v>
      </c>
      <c r="B345" t="s">
        <v>2073</v>
      </c>
      <c r="C345" t="s">
        <v>2014</v>
      </c>
    </row>
    <row r="346" spans="1:3" x14ac:dyDescent="0.25">
      <c r="A346" s="487" t="s">
        <v>2074</v>
      </c>
      <c r="B346" t="s">
        <v>2073</v>
      </c>
      <c r="C346" t="s">
        <v>2014</v>
      </c>
    </row>
    <row r="347" spans="1:3" x14ac:dyDescent="0.25">
      <c r="A347" s="487" t="s">
        <v>2472</v>
      </c>
      <c r="B347" t="s">
        <v>2599</v>
      </c>
      <c r="C347" t="s">
        <v>2014</v>
      </c>
    </row>
    <row r="348" spans="1:3" x14ac:dyDescent="0.25">
      <c r="A348" s="487" t="s">
        <v>2473</v>
      </c>
      <c r="B348" t="s">
        <v>2599</v>
      </c>
      <c r="C348" t="s">
        <v>2014</v>
      </c>
    </row>
    <row r="349" spans="1:3" x14ac:dyDescent="0.25">
      <c r="A349" s="487" t="s">
        <v>2075</v>
      </c>
      <c r="B349" t="s">
        <v>2122</v>
      </c>
      <c r="C349" t="s">
        <v>2014</v>
      </c>
    </row>
    <row r="350" spans="1:3" x14ac:dyDescent="0.25">
      <c r="A350" s="487" t="s">
        <v>2076</v>
      </c>
      <c r="B350" t="s">
        <v>2122</v>
      </c>
      <c r="C350" t="s">
        <v>2014</v>
      </c>
    </row>
    <row r="351" spans="1:3" x14ac:dyDescent="0.25">
      <c r="A351" s="487" t="s">
        <v>2077</v>
      </c>
      <c r="B351" t="s">
        <v>2122</v>
      </c>
      <c r="C351" t="s">
        <v>2014</v>
      </c>
    </row>
    <row r="352" spans="1:3" x14ac:dyDescent="0.25">
      <c r="A352" s="487" t="s">
        <v>2078</v>
      </c>
      <c r="B352" t="s">
        <v>2122</v>
      </c>
      <c r="C352" t="s">
        <v>2014</v>
      </c>
    </row>
    <row r="353" spans="1:3" x14ac:dyDescent="0.25">
      <c r="A353" s="487" t="s">
        <v>2079</v>
      </c>
      <c r="B353" t="s">
        <v>2123</v>
      </c>
      <c r="C353" t="s">
        <v>2014</v>
      </c>
    </row>
    <row r="354" spans="1:3" x14ac:dyDescent="0.25">
      <c r="A354" s="487" t="s">
        <v>2080</v>
      </c>
      <c r="B354" t="s">
        <v>2123</v>
      </c>
      <c r="C354" t="s">
        <v>2014</v>
      </c>
    </row>
    <row r="355" spans="1:3" x14ac:dyDescent="0.25">
      <c r="A355" s="487" t="s">
        <v>2081</v>
      </c>
      <c r="B355" t="s">
        <v>2123</v>
      </c>
      <c r="C355" t="s">
        <v>2014</v>
      </c>
    </row>
    <row r="356" spans="1:3" x14ac:dyDescent="0.25">
      <c r="A356" s="487" t="s">
        <v>2082</v>
      </c>
      <c r="B356" t="s">
        <v>2124</v>
      </c>
      <c r="C356" t="s">
        <v>2014</v>
      </c>
    </row>
    <row r="357" spans="1:3" x14ac:dyDescent="0.25">
      <c r="A357" s="487" t="s">
        <v>2083</v>
      </c>
      <c r="B357" t="s">
        <v>2125</v>
      </c>
      <c r="C357" t="s">
        <v>2014</v>
      </c>
    </row>
    <row r="358" spans="1:3" x14ac:dyDescent="0.25">
      <c r="A358" s="487" t="s">
        <v>2084</v>
      </c>
      <c r="B358" t="s">
        <v>2124</v>
      </c>
      <c r="C358" t="s">
        <v>2014</v>
      </c>
    </row>
    <row r="359" spans="1:3" x14ac:dyDescent="0.25">
      <c r="A359" s="487" t="s">
        <v>2085</v>
      </c>
      <c r="B359" t="s">
        <v>2125</v>
      </c>
      <c r="C359" t="s">
        <v>2014</v>
      </c>
    </row>
    <row r="360" spans="1:3" x14ac:dyDescent="0.25">
      <c r="A360" s="487" t="s">
        <v>2086</v>
      </c>
      <c r="B360" t="s">
        <v>2125</v>
      </c>
      <c r="C360" t="s">
        <v>2014</v>
      </c>
    </row>
    <row r="361" spans="1:3" x14ac:dyDescent="0.25">
      <c r="A361" s="487" t="s">
        <v>2087</v>
      </c>
      <c r="B361" t="s">
        <v>1635</v>
      </c>
      <c r="C361" t="s">
        <v>2014</v>
      </c>
    </row>
    <row r="362" spans="1:3" x14ac:dyDescent="0.25">
      <c r="A362" s="487" t="s">
        <v>2088</v>
      </c>
      <c r="B362" t="s">
        <v>1635</v>
      </c>
      <c r="C362" t="s">
        <v>2014</v>
      </c>
    </row>
    <row r="363" spans="1:3" x14ac:dyDescent="0.25">
      <c r="A363" s="487" t="s">
        <v>1823</v>
      </c>
      <c r="B363" t="s">
        <v>1635</v>
      </c>
      <c r="C363" t="s">
        <v>2014</v>
      </c>
    </row>
    <row r="364" spans="1:3" x14ac:dyDescent="0.25">
      <c r="A364" s="487" t="s">
        <v>2089</v>
      </c>
      <c r="B364" t="s">
        <v>1635</v>
      </c>
      <c r="C364" t="s">
        <v>2014</v>
      </c>
    </row>
    <row r="365" spans="1:3" x14ac:dyDescent="0.25">
      <c r="A365" s="487" t="s">
        <v>2090</v>
      </c>
      <c r="B365" t="s">
        <v>1635</v>
      </c>
      <c r="C365" t="s">
        <v>2014</v>
      </c>
    </row>
    <row r="366" spans="1:3" x14ac:dyDescent="0.25">
      <c r="A366" s="487" t="s">
        <v>1634</v>
      </c>
      <c r="B366" t="s">
        <v>1635</v>
      </c>
      <c r="C366" t="s">
        <v>2014</v>
      </c>
    </row>
    <row r="367" spans="1:3" x14ac:dyDescent="0.25">
      <c r="A367" s="487" t="s">
        <v>2474</v>
      </c>
      <c r="B367" t="s">
        <v>1635</v>
      </c>
      <c r="C367" t="s">
        <v>2014</v>
      </c>
    </row>
    <row r="368" spans="1:3" x14ac:dyDescent="0.25">
      <c r="A368" s="487" t="s">
        <v>2091</v>
      </c>
      <c r="B368" t="s">
        <v>1635</v>
      </c>
      <c r="C368" t="s">
        <v>2014</v>
      </c>
    </row>
    <row r="369" spans="1:3" x14ac:dyDescent="0.25">
      <c r="A369" s="487" t="s">
        <v>2092</v>
      </c>
      <c r="B369" t="s">
        <v>1635</v>
      </c>
      <c r="C369" t="s">
        <v>2014</v>
      </c>
    </row>
    <row r="370" spans="1:3" x14ac:dyDescent="0.25">
      <c r="A370" s="487" t="s">
        <v>2093</v>
      </c>
      <c r="B370" t="s">
        <v>2126</v>
      </c>
      <c r="C370" t="s">
        <v>2014</v>
      </c>
    </row>
    <row r="371" spans="1:3" x14ac:dyDescent="0.25">
      <c r="A371" s="487" t="s">
        <v>2094</v>
      </c>
      <c r="B371" t="s">
        <v>2126</v>
      </c>
      <c r="C371" t="s">
        <v>2014</v>
      </c>
    </row>
    <row r="372" spans="1:3" x14ac:dyDescent="0.25">
      <c r="A372" s="487" t="s">
        <v>2095</v>
      </c>
      <c r="B372" t="s">
        <v>2126</v>
      </c>
      <c r="C372" t="s">
        <v>2014</v>
      </c>
    </row>
    <row r="373" spans="1:3" x14ac:dyDescent="0.25">
      <c r="A373" s="487" t="s">
        <v>2096</v>
      </c>
      <c r="B373" t="s">
        <v>2126</v>
      </c>
      <c r="C373" t="s">
        <v>2014</v>
      </c>
    </row>
    <row r="374" spans="1:3" x14ac:dyDescent="0.25">
      <c r="A374" s="487" t="s">
        <v>2097</v>
      </c>
      <c r="B374" t="s">
        <v>2126</v>
      </c>
      <c r="C374" t="s">
        <v>2014</v>
      </c>
    </row>
    <row r="375" spans="1:3" x14ac:dyDescent="0.25">
      <c r="A375" s="487" t="s">
        <v>2098</v>
      </c>
      <c r="B375" t="s">
        <v>2126</v>
      </c>
      <c r="C375" t="s">
        <v>2014</v>
      </c>
    </row>
    <row r="376" spans="1:3" x14ac:dyDescent="0.25">
      <c r="A376" s="487" t="s">
        <v>2099</v>
      </c>
      <c r="B376" t="s">
        <v>2126</v>
      </c>
      <c r="C376" t="s">
        <v>2014</v>
      </c>
    </row>
    <row r="377" spans="1:3" x14ac:dyDescent="0.25">
      <c r="A377" s="487" t="s">
        <v>2100</v>
      </c>
      <c r="B377" t="s">
        <v>2126</v>
      </c>
      <c r="C377" t="s">
        <v>2014</v>
      </c>
    </row>
    <row r="378" spans="1:3" x14ac:dyDescent="0.25">
      <c r="A378" s="487" t="s">
        <v>2101</v>
      </c>
      <c r="B378" t="s">
        <v>1540</v>
      </c>
      <c r="C378" t="s">
        <v>2014</v>
      </c>
    </row>
    <row r="379" spans="1:3" x14ac:dyDescent="0.25">
      <c r="A379" s="487" t="s">
        <v>1539</v>
      </c>
      <c r="B379" t="s">
        <v>1540</v>
      </c>
      <c r="C379" t="s">
        <v>2014</v>
      </c>
    </row>
    <row r="380" spans="1:3" x14ac:dyDescent="0.25">
      <c r="A380" s="487" t="s">
        <v>2102</v>
      </c>
      <c r="B380" t="s">
        <v>1540</v>
      </c>
      <c r="C380" t="s">
        <v>2014</v>
      </c>
    </row>
    <row r="381" spans="1:3" x14ac:dyDescent="0.25">
      <c r="A381" s="487" t="s">
        <v>2103</v>
      </c>
      <c r="B381" t="s">
        <v>1540</v>
      </c>
      <c r="C381" t="s">
        <v>2014</v>
      </c>
    </row>
    <row r="382" spans="1:3" x14ac:dyDescent="0.25">
      <c r="A382" s="487" t="s">
        <v>2104</v>
      </c>
      <c r="B382" t="s">
        <v>1157</v>
      </c>
      <c r="C382" t="s">
        <v>2014</v>
      </c>
    </row>
    <row r="383" spans="1:3" x14ac:dyDescent="0.25">
      <c r="A383" s="487" t="s">
        <v>2105</v>
      </c>
      <c r="B383" t="s">
        <v>1157</v>
      </c>
      <c r="C383" t="s">
        <v>2014</v>
      </c>
    </row>
    <row r="384" spans="1:3" x14ac:dyDescent="0.25">
      <c r="A384" s="487" t="s">
        <v>2106</v>
      </c>
      <c r="B384" t="s">
        <v>1157</v>
      </c>
      <c r="C384" t="s">
        <v>2014</v>
      </c>
    </row>
    <row r="385" spans="1:3" x14ac:dyDescent="0.25">
      <c r="A385" s="487" t="s">
        <v>2107</v>
      </c>
      <c r="B385" t="s">
        <v>1157</v>
      </c>
      <c r="C385" t="s">
        <v>2014</v>
      </c>
    </row>
    <row r="386" spans="1:3" x14ac:dyDescent="0.25">
      <c r="A386" s="487" t="s">
        <v>2108</v>
      </c>
      <c r="B386" t="s">
        <v>1157</v>
      </c>
      <c r="C386" t="s">
        <v>2014</v>
      </c>
    </row>
    <row r="387" spans="1:3" x14ac:dyDescent="0.25">
      <c r="A387" s="487" t="s">
        <v>2109</v>
      </c>
      <c r="B387" t="s">
        <v>1157</v>
      </c>
      <c r="C387" t="s">
        <v>2014</v>
      </c>
    </row>
    <row r="388" spans="1:3" x14ac:dyDescent="0.25">
      <c r="A388" s="487" t="s">
        <v>2110</v>
      </c>
      <c r="B388" t="s">
        <v>1157</v>
      </c>
      <c r="C388" t="s">
        <v>2014</v>
      </c>
    </row>
    <row r="389" spans="1:3" x14ac:dyDescent="0.25">
      <c r="A389" s="487" t="s">
        <v>2111</v>
      </c>
      <c r="B389" t="s">
        <v>1157</v>
      </c>
      <c r="C389" t="s">
        <v>2014</v>
      </c>
    </row>
    <row r="390" spans="1:3" x14ac:dyDescent="0.25">
      <c r="A390" s="487" t="s">
        <v>2112</v>
      </c>
      <c r="B390" t="s">
        <v>1157</v>
      </c>
      <c r="C390" t="s">
        <v>2014</v>
      </c>
    </row>
    <row r="391" spans="1:3" x14ac:dyDescent="0.25">
      <c r="A391" s="487" t="s">
        <v>2113</v>
      </c>
      <c r="B391" t="s">
        <v>1157</v>
      </c>
      <c r="C391" t="s">
        <v>2014</v>
      </c>
    </row>
    <row r="392" spans="1:3" x14ac:dyDescent="0.25">
      <c r="A392" s="487" t="s">
        <v>2114</v>
      </c>
      <c r="B392" t="s">
        <v>1157</v>
      </c>
      <c r="C392" t="s">
        <v>2014</v>
      </c>
    </row>
    <row r="393" spans="1:3" x14ac:dyDescent="0.25">
      <c r="A393" s="487" t="s">
        <v>2115</v>
      </c>
      <c r="B393" t="s">
        <v>2127</v>
      </c>
      <c r="C393" t="s">
        <v>2014</v>
      </c>
    </row>
    <row r="394" spans="1:3" x14ac:dyDescent="0.25">
      <c r="A394" s="487" t="s">
        <v>2116</v>
      </c>
      <c r="B394" t="s">
        <v>2127</v>
      </c>
      <c r="C394" t="s">
        <v>2014</v>
      </c>
    </row>
    <row r="395" spans="1:3" x14ac:dyDescent="0.25">
      <c r="A395" s="487" t="s">
        <v>2117</v>
      </c>
      <c r="B395" t="s">
        <v>2127</v>
      </c>
      <c r="C395" t="s">
        <v>2014</v>
      </c>
    </row>
    <row r="396" spans="1:3" x14ac:dyDescent="0.25">
      <c r="A396" s="487" t="s">
        <v>2118</v>
      </c>
      <c r="B396" t="s">
        <v>2127</v>
      </c>
      <c r="C396" t="s">
        <v>2014</v>
      </c>
    </row>
    <row r="397" spans="1:3" x14ac:dyDescent="0.25">
      <c r="A397" s="487" t="s">
        <v>2119</v>
      </c>
      <c r="B397" t="s">
        <v>2127</v>
      </c>
      <c r="C397" t="s">
        <v>2014</v>
      </c>
    </row>
    <row r="398" spans="1:3" x14ac:dyDescent="0.25">
      <c r="A398" s="487" t="s">
        <v>2120</v>
      </c>
      <c r="B398" t="s">
        <v>2127</v>
      </c>
      <c r="C398" t="s">
        <v>2014</v>
      </c>
    </row>
    <row r="399" spans="1:3" x14ac:dyDescent="0.25">
      <c r="A399" s="487" t="s">
        <v>2121</v>
      </c>
      <c r="B399" t="s">
        <v>2127</v>
      </c>
      <c r="C399" t="s">
        <v>2014</v>
      </c>
    </row>
    <row r="400" spans="1:3" x14ac:dyDescent="0.25">
      <c r="A400" s="487" t="s">
        <v>2128</v>
      </c>
      <c r="B400" t="s">
        <v>2127</v>
      </c>
      <c r="C400" t="s">
        <v>2014</v>
      </c>
    </row>
    <row r="401" spans="1:3" x14ac:dyDescent="0.25">
      <c r="A401" s="487" t="s">
        <v>2129</v>
      </c>
      <c r="B401" t="s">
        <v>2127</v>
      </c>
      <c r="C401" t="s">
        <v>2014</v>
      </c>
    </row>
    <row r="402" spans="1:3" x14ac:dyDescent="0.25">
      <c r="A402" s="487" t="s">
        <v>2130</v>
      </c>
      <c r="B402" t="s">
        <v>2127</v>
      </c>
      <c r="C402" t="s">
        <v>2014</v>
      </c>
    </row>
    <row r="403" spans="1:3" x14ac:dyDescent="0.25">
      <c r="A403" s="487" t="s">
        <v>2131</v>
      </c>
      <c r="B403" t="s">
        <v>2127</v>
      </c>
      <c r="C403" t="s">
        <v>2014</v>
      </c>
    </row>
    <row r="404" spans="1:3" x14ac:dyDescent="0.25">
      <c r="A404" s="487" t="s">
        <v>2475</v>
      </c>
      <c r="B404" t="s">
        <v>1188</v>
      </c>
      <c r="C404" t="s">
        <v>2014</v>
      </c>
    </row>
    <row r="405" spans="1:3" x14ac:dyDescent="0.25">
      <c r="A405" s="487" t="s">
        <v>2476</v>
      </c>
      <c r="B405" t="s">
        <v>1184</v>
      </c>
      <c r="C405" t="s">
        <v>2014</v>
      </c>
    </row>
    <row r="406" spans="1:3" x14ac:dyDescent="0.25">
      <c r="A406" s="487" t="s">
        <v>660</v>
      </c>
      <c r="B406" t="s">
        <v>2600</v>
      </c>
      <c r="C406" t="s">
        <v>2014</v>
      </c>
    </row>
    <row r="407" spans="1:3" x14ac:dyDescent="0.25">
      <c r="A407" s="487" t="s">
        <v>661</v>
      </c>
      <c r="B407" t="s">
        <v>2601</v>
      </c>
      <c r="C407" t="s">
        <v>2014</v>
      </c>
    </row>
    <row r="408" spans="1:3" x14ac:dyDescent="0.25">
      <c r="A408" s="487" t="s">
        <v>228</v>
      </c>
      <c r="B408" t="s">
        <v>1204</v>
      </c>
      <c r="C408" t="s">
        <v>2014</v>
      </c>
    </row>
    <row r="409" spans="1:3" x14ac:dyDescent="0.25">
      <c r="A409" s="487" t="s">
        <v>672</v>
      </c>
      <c r="B409" t="s">
        <v>2602</v>
      </c>
      <c r="C409" t="s">
        <v>2014</v>
      </c>
    </row>
    <row r="410" spans="1:3" x14ac:dyDescent="0.25">
      <c r="A410" s="487" t="s">
        <v>673</v>
      </c>
      <c r="B410" t="s">
        <v>2603</v>
      </c>
      <c r="C410" t="s">
        <v>2014</v>
      </c>
    </row>
    <row r="411" spans="1:3" x14ac:dyDescent="0.25">
      <c r="A411" s="487" t="s">
        <v>679</v>
      </c>
      <c r="B411" t="s">
        <v>1194</v>
      </c>
      <c r="C411" t="s">
        <v>2014</v>
      </c>
    </row>
    <row r="412" spans="1:3" x14ac:dyDescent="0.25">
      <c r="A412" s="487" t="s">
        <v>2477</v>
      </c>
      <c r="B412" t="s">
        <v>1196</v>
      </c>
      <c r="C412" t="s">
        <v>2014</v>
      </c>
    </row>
    <row r="413" spans="1:3" x14ac:dyDescent="0.25">
      <c r="A413" s="487" t="s">
        <v>2478</v>
      </c>
      <c r="B413" t="s">
        <v>2604</v>
      </c>
      <c r="C413" t="s">
        <v>2014</v>
      </c>
    </row>
    <row r="414" spans="1:3" x14ac:dyDescent="0.25">
      <c r="A414" s="487" t="s">
        <v>2479</v>
      </c>
      <c r="B414" t="s">
        <v>2605</v>
      </c>
      <c r="C414" t="s">
        <v>2014</v>
      </c>
    </row>
    <row r="415" spans="1:3" x14ac:dyDescent="0.25">
      <c r="A415" s="487" t="s">
        <v>2480</v>
      </c>
      <c r="B415" t="s">
        <v>2606</v>
      </c>
      <c r="C415" t="s">
        <v>2014</v>
      </c>
    </row>
    <row r="416" spans="1:3" x14ac:dyDescent="0.25">
      <c r="A416" s="487" t="s">
        <v>2481</v>
      </c>
      <c r="B416" t="s">
        <v>2607</v>
      </c>
      <c r="C416" t="s">
        <v>2014</v>
      </c>
    </row>
    <row r="417" spans="1:3" x14ac:dyDescent="0.25">
      <c r="A417" s="487" t="s">
        <v>2482</v>
      </c>
      <c r="B417" t="s">
        <v>2608</v>
      </c>
      <c r="C417" t="s">
        <v>2014</v>
      </c>
    </row>
    <row r="418" spans="1:3" x14ac:dyDescent="0.25">
      <c r="A418" s="487" t="s">
        <v>2483</v>
      </c>
      <c r="B418" t="s">
        <v>2609</v>
      </c>
      <c r="C418" t="s">
        <v>2014</v>
      </c>
    </row>
    <row r="419" spans="1:3" x14ac:dyDescent="0.25">
      <c r="A419" s="487" t="s">
        <v>2385</v>
      </c>
      <c r="B419" t="s">
        <v>1200</v>
      </c>
      <c r="C419" t="s">
        <v>2014</v>
      </c>
    </row>
    <row r="420" spans="1:3" x14ac:dyDescent="0.25">
      <c r="A420" s="487" t="s">
        <v>2386</v>
      </c>
      <c r="B420" t="s">
        <v>2387</v>
      </c>
      <c r="C420" t="s">
        <v>2014</v>
      </c>
    </row>
    <row r="421" spans="1:3" x14ac:dyDescent="0.25">
      <c r="A421" s="487" t="s">
        <v>2388</v>
      </c>
      <c r="B421" t="s">
        <v>2389</v>
      </c>
      <c r="C421" t="s">
        <v>2014</v>
      </c>
    </row>
    <row r="422" spans="1:3" x14ac:dyDescent="0.25">
      <c r="A422" s="487" t="s">
        <v>2390</v>
      </c>
      <c r="B422" t="s">
        <v>2391</v>
      </c>
      <c r="C422" t="s">
        <v>2014</v>
      </c>
    </row>
    <row r="423" spans="1:3" x14ac:dyDescent="0.25">
      <c r="A423" s="487" t="s">
        <v>2392</v>
      </c>
      <c r="B423" t="s">
        <v>1210</v>
      </c>
      <c r="C423" t="s">
        <v>2014</v>
      </c>
    </row>
    <row r="424" spans="1:3" x14ac:dyDescent="0.25">
      <c r="A424" s="487" t="s">
        <v>2393</v>
      </c>
      <c r="B424" t="s">
        <v>2394</v>
      </c>
      <c r="C424" t="s">
        <v>2014</v>
      </c>
    </row>
    <row r="425" spans="1:3" x14ac:dyDescent="0.25">
      <c r="A425" s="487" t="s">
        <v>2395</v>
      </c>
      <c r="B425" t="s">
        <v>1214</v>
      </c>
      <c r="C425" t="s">
        <v>2014</v>
      </c>
    </row>
    <row r="426" spans="1:3" x14ac:dyDescent="0.25">
      <c r="A426" s="487" t="s">
        <v>2396</v>
      </c>
      <c r="B426" t="s">
        <v>1216</v>
      </c>
      <c r="C426" t="s">
        <v>2014</v>
      </c>
    </row>
    <row r="427" spans="1:3" x14ac:dyDescent="0.25">
      <c r="A427" s="487" t="s">
        <v>2397</v>
      </c>
      <c r="B427" t="s">
        <v>2398</v>
      </c>
      <c r="C427" t="s">
        <v>2014</v>
      </c>
    </row>
    <row r="428" spans="1:3" x14ac:dyDescent="0.25">
      <c r="A428" s="487" t="s">
        <v>2400</v>
      </c>
      <c r="B428" t="s">
        <v>2401</v>
      </c>
      <c r="C428" t="s">
        <v>2014</v>
      </c>
    </row>
    <row r="429" spans="1:3" x14ac:dyDescent="0.25">
      <c r="A429" s="487" t="s">
        <v>2132</v>
      </c>
      <c r="B429" t="s">
        <v>2169</v>
      </c>
      <c r="C429" t="s">
        <v>2015</v>
      </c>
    </row>
    <row r="430" spans="1:3" x14ac:dyDescent="0.25">
      <c r="A430" s="487" t="s">
        <v>2133</v>
      </c>
      <c r="B430" t="s">
        <v>2169</v>
      </c>
      <c r="C430" t="s">
        <v>2015</v>
      </c>
    </row>
    <row r="431" spans="1:3" x14ac:dyDescent="0.25">
      <c r="A431" s="487" t="s">
        <v>2134</v>
      </c>
      <c r="B431" t="s">
        <v>2169</v>
      </c>
      <c r="C431" t="s">
        <v>2015</v>
      </c>
    </row>
    <row r="432" spans="1:3" x14ac:dyDescent="0.25">
      <c r="A432" s="487" t="s">
        <v>2135</v>
      </c>
      <c r="B432" t="s">
        <v>2169</v>
      </c>
      <c r="C432" t="s">
        <v>2015</v>
      </c>
    </row>
    <row r="433" spans="1:3" x14ac:dyDescent="0.25">
      <c r="A433" s="487" t="s">
        <v>2136</v>
      </c>
      <c r="B433" t="s">
        <v>2169</v>
      </c>
      <c r="C433" t="s">
        <v>2015</v>
      </c>
    </row>
    <row r="434" spans="1:3" x14ac:dyDescent="0.25">
      <c r="A434" s="487" t="s">
        <v>2137</v>
      </c>
      <c r="B434" t="s">
        <v>2169</v>
      </c>
      <c r="C434" t="s">
        <v>2015</v>
      </c>
    </row>
    <row r="435" spans="1:3" x14ac:dyDescent="0.25">
      <c r="A435" s="487" t="s">
        <v>2138</v>
      </c>
      <c r="B435" t="s">
        <v>2169</v>
      </c>
      <c r="C435" t="s">
        <v>2015</v>
      </c>
    </row>
    <row r="436" spans="1:3" x14ac:dyDescent="0.25">
      <c r="A436" s="487" t="s">
        <v>2139</v>
      </c>
      <c r="B436" t="s">
        <v>2169</v>
      </c>
      <c r="C436" t="s">
        <v>2015</v>
      </c>
    </row>
    <row r="437" spans="1:3" x14ac:dyDescent="0.25">
      <c r="A437" s="487" t="s">
        <v>2140</v>
      </c>
      <c r="B437" t="s">
        <v>2169</v>
      </c>
      <c r="C437" t="s">
        <v>2015</v>
      </c>
    </row>
    <row r="438" spans="1:3" x14ac:dyDescent="0.25">
      <c r="A438" s="487" t="s">
        <v>2141</v>
      </c>
      <c r="B438" t="s">
        <v>2169</v>
      </c>
      <c r="C438" t="s">
        <v>2015</v>
      </c>
    </row>
    <row r="439" spans="1:3" x14ac:dyDescent="0.25">
      <c r="A439" s="487" t="s">
        <v>2142</v>
      </c>
      <c r="B439" t="s">
        <v>2169</v>
      </c>
      <c r="C439" t="s">
        <v>2015</v>
      </c>
    </row>
    <row r="440" spans="1:3" x14ac:dyDescent="0.25">
      <c r="A440" s="487" t="s">
        <v>2143</v>
      </c>
      <c r="B440" t="s">
        <v>2169</v>
      </c>
      <c r="C440" t="s">
        <v>2015</v>
      </c>
    </row>
    <row r="441" spans="1:3" x14ac:dyDescent="0.25">
      <c r="A441" s="487" t="s">
        <v>2144</v>
      </c>
      <c r="B441" t="s">
        <v>1218</v>
      </c>
      <c r="C441" t="s">
        <v>2015</v>
      </c>
    </row>
    <row r="442" spans="1:3" x14ac:dyDescent="0.25">
      <c r="A442" s="487" t="s">
        <v>2145</v>
      </c>
      <c r="B442" t="s">
        <v>1277</v>
      </c>
      <c r="C442" t="s">
        <v>2015</v>
      </c>
    </row>
    <row r="443" spans="1:3" x14ac:dyDescent="0.25">
      <c r="A443" s="487" t="s">
        <v>2146</v>
      </c>
      <c r="B443" t="s">
        <v>1225</v>
      </c>
      <c r="C443" t="s">
        <v>2015</v>
      </c>
    </row>
    <row r="444" spans="1:3" x14ac:dyDescent="0.25">
      <c r="A444" s="487" t="s">
        <v>2147</v>
      </c>
      <c r="B444" t="s">
        <v>1231</v>
      </c>
      <c r="C444" t="s">
        <v>2015</v>
      </c>
    </row>
    <row r="445" spans="1:3" x14ac:dyDescent="0.25">
      <c r="A445" s="487" t="s">
        <v>2148</v>
      </c>
      <c r="B445" t="s">
        <v>2170</v>
      </c>
      <c r="C445" t="s">
        <v>2015</v>
      </c>
    </row>
    <row r="446" spans="1:3" x14ac:dyDescent="0.25">
      <c r="A446" s="487" t="s">
        <v>2149</v>
      </c>
      <c r="B446" t="s">
        <v>2171</v>
      </c>
      <c r="C446" t="s">
        <v>2015</v>
      </c>
    </row>
    <row r="447" spans="1:3" x14ac:dyDescent="0.25">
      <c r="A447" s="487" t="s">
        <v>2150</v>
      </c>
      <c r="B447" t="s">
        <v>2172</v>
      </c>
      <c r="C447" t="s">
        <v>2015</v>
      </c>
    </row>
    <row r="448" spans="1:3" x14ac:dyDescent="0.25">
      <c r="A448" s="487" t="s">
        <v>2151</v>
      </c>
      <c r="B448" t="s">
        <v>2173</v>
      </c>
      <c r="C448" t="s">
        <v>2015</v>
      </c>
    </row>
    <row r="449" spans="1:3" x14ac:dyDescent="0.25">
      <c r="A449" s="487" t="s">
        <v>2152</v>
      </c>
      <c r="B449" t="s">
        <v>2174</v>
      </c>
      <c r="C449" t="s">
        <v>2015</v>
      </c>
    </row>
    <row r="450" spans="1:3" x14ac:dyDescent="0.25">
      <c r="A450" s="487" t="s">
        <v>2153</v>
      </c>
      <c r="B450" t="s">
        <v>1229</v>
      </c>
      <c r="C450" t="s">
        <v>2015</v>
      </c>
    </row>
    <row r="451" spans="1:3" x14ac:dyDescent="0.25">
      <c r="A451" s="487" t="s">
        <v>2154</v>
      </c>
      <c r="B451" t="s">
        <v>1227</v>
      </c>
      <c r="C451" t="s">
        <v>2015</v>
      </c>
    </row>
    <row r="452" spans="1:3" x14ac:dyDescent="0.25">
      <c r="A452" s="487" t="s">
        <v>2155</v>
      </c>
      <c r="B452" t="s">
        <v>2175</v>
      </c>
      <c r="C452" t="s">
        <v>2015</v>
      </c>
    </row>
    <row r="453" spans="1:3" x14ac:dyDescent="0.25">
      <c r="A453" s="487" t="s">
        <v>2156</v>
      </c>
      <c r="B453" t="s">
        <v>2176</v>
      </c>
      <c r="C453" t="s">
        <v>2015</v>
      </c>
    </row>
    <row r="454" spans="1:3" x14ac:dyDescent="0.25">
      <c r="A454" s="487" t="s">
        <v>2157</v>
      </c>
      <c r="B454" t="s">
        <v>2177</v>
      </c>
      <c r="C454" t="s">
        <v>2015</v>
      </c>
    </row>
    <row r="455" spans="1:3" x14ac:dyDescent="0.25">
      <c r="A455" s="487" t="s">
        <v>2484</v>
      </c>
      <c r="B455" t="s">
        <v>2610</v>
      </c>
      <c r="C455" t="s">
        <v>2015</v>
      </c>
    </row>
    <row r="456" spans="1:3" x14ac:dyDescent="0.25">
      <c r="A456" s="487" t="s">
        <v>2158</v>
      </c>
      <c r="B456" t="s">
        <v>2178</v>
      </c>
      <c r="C456" t="s">
        <v>2015</v>
      </c>
    </row>
    <row r="457" spans="1:3" x14ac:dyDescent="0.25">
      <c r="A457" s="487" t="s">
        <v>2159</v>
      </c>
      <c r="B457" t="s">
        <v>2179</v>
      </c>
      <c r="C457" t="s">
        <v>2015</v>
      </c>
    </row>
    <row r="458" spans="1:3" x14ac:dyDescent="0.25">
      <c r="A458" s="487" t="s">
        <v>2160</v>
      </c>
      <c r="B458" t="s">
        <v>2180</v>
      </c>
      <c r="C458" t="s">
        <v>2015</v>
      </c>
    </row>
    <row r="459" spans="1:3" x14ac:dyDescent="0.25">
      <c r="A459" s="487" t="s">
        <v>2161</v>
      </c>
      <c r="B459" t="s">
        <v>1242</v>
      </c>
      <c r="C459" t="s">
        <v>2015</v>
      </c>
    </row>
    <row r="460" spans="1:3" x14ac:dyDescent="0.25">
      <c r="A460" s="487" t="s">
        <v>2162</v>
      </c>
      <c r="B460" t="s">
        <v>2181</v>
      </c>
      <c r="C460" t="s">
        <v>2015</v>
      </c>
    </row>
    <row r="461" spans="1:3" x14ac:dyDescent="0.25">
      <c r="A461" s="487" t="s">
        <v>2163</v>
      </c>
      <c r="B461" t="s">
        <v>2182</v>
      </c>
      <c r="C461" t="s">
        <v>2015</v>
      </c>
    </row>
    <row r="462" spans="1:3" x14ac:dyDescent="0.25">
      <c r="A462" s="487" t="s">
        <v>2164</v>
      </c>
      <c r="B462" t="s">
        <v>2183</v>
      </c>
      <c r="C462" t="s">
        <v>2015</v>
      </c>
    </row>
    <row r="463" spans="1:3" x14ac:dyDescent="0.25">
      <c r="A463" s="487" t="s">
        <v>2165</v>
      </c>
      <c r="B463" t="s">
        <v>2184</v>
      </c>
      <c r="C463" t="s">
        <v>2015</v>
      </c>
    </row>
    <row r="464" spans="1:3" x14ac:dyDescent="0.25">
      <c r="A464" s="487" t="s">
        <v>2166</v>
      </c>
      <c r="B464" t="s">
        <v>2185</v>
      </c>
      <c r="C464" t="s">
        <v>2015</v>
      </c>
    </row>
    <row r="465" spans="1:3" x14ac:dyDescent="0.25">
      <c r="A465" s="487" t="s">
        <v>2167</v>
      </c>
      <c r="B465" t="s">
        <v>2186</v>
      </c>
      <c r="C465" t="s">
        <v>2015</v>
      </c>
    </row>
    <row r="466" spans="1:3" x14ac:dyDescent="0.25">
      <c r="A466" s="487" t="s">
        <v>2168</v>
      </c>
      <c r="B466" t="s">
        <v>2187</v>
      </c>
      <c r="C466" t="s">
        <v>2015</v>
      </c>
    </row>
    <row r="467" spans="1:3" x14ac:dyDescent="0.25">
      <c r="A467" s="487" t="s">
        <v>2188</v>
      </c>
      <c r="B467" t="s">
        <v>2206</v>
      </c>
      <c r="C467" t="s">
        <v>2015</v>
      </c>
    </row>
    <row r="468" spans="1:3" x14ac:dyDescent="0.25">
      <c r="A468" s="487" t="s">
        <v>2189</v>
      </c>
      <c r="B468" t="s">
        <v>1221</v>
      </c>
      <c r="C468" t="s">
        <v>2015</v>
      </c>
    </row>
    <row r="469" spans="1:3" x14ac:dyDescent="0.25">
      <c r="A469" s="487" t="s">
        <v>2190</v>
      </c>
      <c r="B469" t="s">
        <v>2207</v>
      </c>
      <c r="C469" t="s">
        <v>2015</v>
      </c>
    </row>
    <row r="470" spans="1:3" x14ac:dyDescent="0.25">
      <c r="A470" s="487" t="s">
        <v>2191</v>
      </c>
      <c r="B470" t="s">
        <v>2208</v>
      </c>
      <c r="C470" t="s">
        <v>2015</v>
      </c>
    </row>
    <row r="471" spans="1:3" x14ac:dyDescent="0.25">
      <c r="A471" s="487" t="s">
        <v>2192</v>
      </c>
      <c r="B471" t="s">
        <v>2209</v>
      </c>
      <c r="C471" t="s">
        <v>2015</v>
      </c>
    </row>
    <row r="472" spans="1:3" x14ac:dyDescent="0.25">
      <c r="A472" s="487" t="s">
        <v>2193</v>
      </c>
      <c r="B472" t="s">
        <v>2210</v>
      </c>
      <c r="C472" t="s">
        <v>2015</v>
      </c>
    </row>
    <row r="473" spans="1:3" x14ac:dyDescent="0.25">
      <c r="A473" s="487" t="s">
        <v>2194</v>
      </c>
      <c r="B473" t="s">
        <v>2211</v>
      </c>
      <c r="C473" t="s">
        <v>2015</v>
      </c>
    </row>
    <row r="474" spans="1:3" x14ac:dyDescent="0.25">
      <c r="A474" s="487" t="s">
        <v>2195</v>
      </c>
      <c r="B474" t="s">
        <v>2212</v>
      </c>
      <c r="C474" t="s">
        <v>2015</v>
      </c>
    </row>
    <row r="475" spans="1:3" x14ac:dyDescent="0.25">
      <c r="A475" s="487" t="s">
        <v>2196</v>
      </c>
      <c r="B475" t="s">
        <v>2213</v>
      </c>
      <c r="C475" t="s">
        <v>2015</v>
      </c>
    </row>
    <row r="476" spans="1:3" x14ac:dyDescent="0.25">
      <c r="A476" s="487" t="s">
        <v>2197</v>
      </c>
      <c r="B476" t="s">
        <v>2214</v>
      </c>
      <c r="C476" t="s">
        <v>2015</v>
      </c>
    </row>
    <row r="477" spans="1:3" x14ac:dyDescent="0.25">
      <c r="A477" s="487" t="s">
        <v>2198</v>
      </c>
      <c r="B477" t="s">
        <v>2215</v>
      </c>
      <c r="C477" t="s">
        <v>2015</v>
      </c>
    </row>
    <row r="478" spans="1:3" x14ac:dyDescent="0.25">
      <c r="A478" s="487" t="s">
        <v>2199</v>
      </c>
      <c r="B478" t="s">
        <v>2216</v>
      </c>
      <c r="C478" t="s">
        <v>2015</v>
      </c>
    </row>
    <row r="479" spans="1:3" x14ac:dyDescent="0.25">
      <c r="A479" s="487" t="s">
        <v>2200</v>
      </c>
      <c r="B479" t="s">
        <v>1223</v>
      </c>
      <c r="C479" t="s">
        <v>2015</v>
      </c>
    </row>
    <row r="480" spans="1:3" x14ac:dyDescent="0.25">
      <c r="A480" s="487" t="s">
        <v>2485</v>
      </c>
      <c r="B480" t="s">
        <v>2611</v>
      </c>
      <c r="C480" t="s">
        <v>2015</v>
      </c>
    </row>
    <row r="481" spans="1:3" x14ac:dyDescent="0.25">
      <c r="A481" s="487" t="s">
        <v>2201</v>
      </c>
      <c r="B481" t="s">
        <v>2217</v>
      </c>
      <c r="C481" t="s">
        <v>2015</v>
      </c>
    </row>
    <row r="482" spans="1:3" x14ac:dyDescent="0.25">
      <c r="A482" s="487" t="s">
        <v>2486</v>
      </c>
      <c r="B482" t="s">
        <v>2612</v>
      </c>
      <c r="C482" t="s">
        <v>2015</v>
      </c>
    </row>
    <row r="483" spans="1:3" x14ac:dyDescent="0.25">
      <c r="A483" s="487" t="s">
        <v>2487</v>
      </c>
      <c r="B483" t="s">
        <v>2613</v>
      </c>
      <c r="C483" t="s">
        <v>2015</v>
      </c>
    </row>
    <row r="484" spans="1:3" x14ac:dyDescent="0.25">
      <c r="A484" s="487" t="s">
        <v>2488</v>
      </c>
      <c r="B484" t="s">
        <v>2614</v>
      </c>
      <c r="C484" t="s">
        <v>2015</v>
      </c>
    </row>
    <row r="485" spans="1:3" x14ac:dyDescent="0.25">
      <c r="A485" s="487" t="s">
        <v>2235</v>
      </c>
      <c r="B485" t="s">
        <v>2250</v>
      </c>
      <c r="C485" t="s">
        <v>2015</v>
      </c>
    </row>
    <row r="486" spans="1:3" x14ac:dyDescent="0.25">
      <c r="A486" s="487" t="s">
        <v>2202</v>
      </c>
      <c r="B486" t="s">
        <v>2218</v>
      </c>
      <c r="C486" t="s">
        <v>2015</v>
      </c>
    </row>
    <row r="487" spans="1:3" x14ac:dyDescent="0.25">
      <c r="A487" s="487" t="s">
        <v>2489</v>
      </c>
      <c r="B487" t="s">
        <v>2615</v>
      </c>
      <c r="C487" t="s">
        <v>2015</v>
      </c>
    </row>
    <row r="488" spans="1:3" x14ac:dyDescent="0.25">
      <c r="A488" s="487" t="s">
        <v>2203</v>
      </c>
      <c r="B488" t="s">
        <v>2219</v>
      </c>
      <c r="C488" t="s">
        <v>2015</v>
      </c>
    </row>
    <row r="489" spans="1:3" x14ac:dyDescent="0.25">
      <c r="A489" s="487" t="s">
        <v>2490</v>
      </c>
      <c r="B489" t="s">
        <v>2616</v>
      </c>
      <c r="C489" t="s">
        <v>2015</v>
      </c>
    </row>
    <row r="490" spans="1:3" x14ac:dyDescent="0.25">
      <c r="A490" s="487" t="s">
        <v>2204</v>
      </c>
      <c r="B490" t="s">
        <v>2220</v>
      </c>
      <c r="C490" t="s">
        <v>2015</v>
      </c>
    </row>
    <row r="491" spans="1:3" x14ac:dyDescent="0.25">
      <c r="A491" s="487" t="s">
        <v>2236</v>
      </c>
      <c r="B491" t="s">
        <v>2251</v>
      </c>
      <c r="C491" t="s">
        <v>2015</v>
      </c>
    </row>
    <row r="492" spans="1:3" x14ac:dyDescent="0.25">
      <c r="A492" s="487" t="s">
        <v>2491</v>
      </c>
      <c r="B492" t="s">
        <v>2617</v>
      </c>
      <c r="C492" t="s">
        <v>2015</v>
      </c>
    </row>
    <row r="493" spans="1:3" x14ac:dyDescent="0.25">
      <c r="A493" s="487" t="s">
        <v>2237</v>
      </c>
      <c r="B493" t="s">
        <v>2252</v>
      </c>
      <c r="C493" t="s">
        <v>2015</v>
      </c>
    </row>
    <row r="494" spans="1:3" x14ac:dyDescent="0.25">
      <c r="A494" s="487" t="s">
        <v>2492</v>
      </c>
      <c r="B494" t="s">
        <v>2618</v>
      </c>
      <c r="C494" t="s">
        <v>2015</v>
      </c>
    </row>
    <row r="495" spans="1:3" x14ac:dyDescent="0.25">
      <c r="A495" s="487" t="s">
        <v>2238</v>
      </c>
      <c r="B495" t="s">
        <v>2253</v>
      </c>
      <c r="C495" t="s">
        <v>2015</v>
      </c>
    </row>
    <row r="496" spans="1:3" x14ac:dyDescent="0.25">
      <c r="A496" s="487" t="s">
        <v>2493</v>
      </c>
      <c r="B496" t="s">
        <v>2619</v>
      </c>
      <c r="C496" t="s">
        <v>2015</v>
      </c>
    </row>
    <row r="497" spans="1:3" x14ac:dyDescent="0.25">
      <c r="A497" s="487" t="s">
        <v>2494</v>
      </c>
      <c r="B497" t="s">
        <v>2620</v>
      </c>
      <c r="C497" t="s">
        <v>2015</v>
      </c>
    </row>
    <row r="498" spans="1:3" x14ac:dyDescent="0.25">
      <c r="A498" s="487" t="s">
        <v>2495</v>
      </c>
      <c r="B498" t="s">
        <v>2621</v>
      </c>
      <c r="C498" t="s">
        <v>2015</v>
      </c>
    </row>
    <row r="499" spans="1:3" x14ac:dyDescent="0.25">
      <c r="A499" s="487" t="s">
        <v>2496</v>
      </c>
      <c r="B499" t="s">
        <v>2622</v>
      </c>
      <c r="C499" t="s">
        <v>2015</v>
      </c>
    </row>
    <row r="500" spans="1:3" x14ac:dyDescent="0.25">
      <c r="A500" s="487" t="s">
        <v>2497</v>
      </c>
      <c r="B500" t="s">
        <v>2623</v>
      </c>
      <c r="C500" t="s">
        <v>2015</v>
      </c>
    </row>
    <row r="501" spans="1:3" x14ac:dyDescent="0.25">
      <c r="A501" s="487" t="s">
        <v>2498</v>
      </c>
      <c r="B501" t="s">
        <v>2624</v>
      </c>
      <c r="C501" t="s">
        <v>2015</v>
      </c>
    </row>
    <row r="502" spans="1:3" x14ac:dyDescent="0.25">
      <c r="A502" s="487" t="s">
        <v>2499</v>
      </c>
      <c r="B502" t="s">
        <v>2625</v>
      </c>
      <c r="C502" t="s">
        <v>2015</v>
      </c>
    </row>
    <row r="503" spans="1:3" x14ac:dyDescent="0.25">
      <c r="A503" s="487" t="s">
        <v>2239</v>
      </c>
      <c r="B503" t="s">
        <v>2254</v>
      </c>
      <c r="C503" t="s">
        <v>2015</v>
      </c>
    </row>
    <row r="504" spans="1:3" x14ac:dyDescent="0.25">
      <c r="A504" s="487" t="s">
        <v>2225</v>
      </c>
      <c r="B504" t="s">
        <v>2240</v>
      </c>
      <c r="C504" t="s">
        <v>2015</v>
      </c>
    </row>
    <row r="505" spans="1:3" x14ac:dyDescent="0.25">
      <c r="A505" s="487" t="s">
        <v>2226</v>
      </c>
      <c r="B505" t="s">
        <v>2241</v>
      </c>
      <c r="C505" t="s">
        <v>2015</v>
      </c>
    </row>
    <row r="506" spans="1:3" x14ac:dyDescent="0.25">
      <c r="A506" s="487" t="s">
        <v>2500</v>
      </c>
      <c r="B506" t="s">
        <v>2626</v>
      </c>
      <c r="C506" t="s">
        <v>2015</v>
      </c>
    </row>
    <row r="507" spans="1:3" x14ac:dyDescent="0.25">
      <c r="A507" s="487" t="s">
        <v>2227</v>
      </c>
      <c r="B507" t="s">
        <v>2242</v>
      </c>
      <c r="C507" t="s">
        <v>2015</v>
      </c>
    </row>
    <row r="508" spans="1:3" x14ac:dyDescent="0.25">
      <c r="A508" s="487" t="s">
        <v>2228</v>
      </c>
      <c r="B508" t="s">
        <v>2243</v>
      </c>
      <c r="C508" t="s">
        <v>2015</v>
      </c>
    </row>
    <row r="509" spans="1:3" x14ac:dyDescent="0.25">
      <c r="A509" s="487" t="s">
        <v>2501</v>
      </c>
      <c r="B509" t="s">
        <v>2627</v>
      </c>
      <c r="C509" t="s">
        <v>2015</v>
      </c>
    </row>
    <row r="510" spans="1:3" x14ac:dyDescent="0.25">
      <c r="A510" s="487" t="s">
        <v>2502</v>
      </c>
      <c r="B510" t="s">
        <v>2628</v>
      </c>
      <c r="C510" t="s">
        <v>2015</v>
      </c>
    </row>
    <row r="511" spans="1:3" x14ac:dyDescent="0.25">
      <c r="A511" s="487" t="s">
        <v>2503</v>
      </c>
      <c r="B511" t="s">
        <v>2629</v>
      </c>
      <c r="C511" t="s">
        <v>2015</v>
      </c>
    </row>
    <row r="512" spans="1:3" x14ac:dyDescent="0.25">
      <c r="A512" s="487" t="s">
        <v>2229</v>
      </c>
      <c r="B512" t="s">
        <v>2244</v>
      </c>
      <c r="C512" t="s">
        <v>2015</v>
      </c>
    </row>
    <row r="513" spans="1:3" x14ac:dyDescent="0.25">
      <c r="A513" s="487" t="s">
        <v>2504</v>
      </c>
      <c r="B513" t="s">
        <v>2630</v>
      </c>
      <c r="C513" t="s">
        <v>2015</v>
      </c>
    </row>
    <row r="514" spans="1:3" x14ac:dyDescent="0.25">
      <c r="A514" s="487" t="s">
        <v>2230</v>
      </c>
      <c r="B514" t="s">
        <v>2245</v>
      </c>
      <c r="C514" t="s">
        <v>2015</v>
      </c>
    </row>
    <row r="515" spans="1:3" x14ac:dyDescent="0.25">
      <c r="A515" s="487" t="s">
        <v>2505</v>
      </c>
      <c r="B515" t="s">
        <v>2631</v>
      </c>
      <c r="C515" t="s">
        <v>2015</v>
      </c>
    </row>
    <row r="516" spans="1:3" x14ac:dyDescent="0.25">
      <c r="A516" s="487" t="s">
        <v>2506</v>
      </c>
      <c r="B516" t="s">
        <v>2632</v>
      </c>
      <c r="C516" t="s">
        <v>2015</v>
      </c>
    </row>
    <row r="517" spans="1:3" x14ac:dyDescent="0.25">
      <c r="A517" s="487" t="s">
        <v>2231</v>
      </c>
      <c r="B517" t="s">
        <v>2246</v>
      </c>
      <c r="C517" t="s">
        <v>2015</v>
      </c>
    </row>
    <row r="518" spans="1:3" x14ac:dyDescent="0.25">
      <c r="A518" s="487" t="s">
        <v>2507</v>
      </c>
      <c r="B518" t="s">
        <v>2633</v>
      </c>
      <c r="C518" t="s">
        <v>2015</v>
      </c>
    </row>
    <row r="519" spans="1:3" x14ac:dyDescent="0.25">
      <c r="A519" s="487" t="s">
        <v>2232</v>
      </c>
      <c r="B519" t="s">
        <v>2247</v>
      </c>
      <c r="C519" t="s">
        <v>2015</v>
      </c>
    </row>
    <row r="520" spans="1:3" x14ac:dyDescent="0.25">
      <c r="A520" s="487" t="s">
        <v>2233</v>
      </c>
      <c r="B520" t="s">
        <v>2248</v>
      </c>
      <c r="C520" t="s">
        <v>2015</v>
      </c>
    </row>
    <row r="521" spans="1:3" x14ac:dyDescent="0.25">
      <c r="A521" s="487" t="s">
        <v>2234</v>
      </c>
      <c r="B521" t="s">
        <v>2249</v>
      </c>
      <c r="C521" t="s">
        <v>2015</v>
      </c>
    </row>
    <row r="522" spans="1:3" x14ac:dyDescent="0.25">
      <c r="A522" s="487" t="s">
        <v>2508</v>
      </c>
      <c r="B522" t="s">
        <v>2634</v>
      </c>
      <c r="C522" t="s">
        <v>2015</v>
      </c>
    </row>
    <row r="523" spans="1:3" x14ac:dyDescent="0.25">
      <c r="A523" s="487" t="s">
        <v>2381</v>
      </c>
      <c r="B523" t="s">
        <v>1177</v>
      </c>
      <c r="C523" t="s">
        <v>2015</v>
      </c>
    </row>
    <row r="524" spans="1:3" x14ac:dyDescent="0.25">
      <c r="A524" s="487" t="s">
        <v>2382</v>
      </c>
      <c r="B524" t="s">
        <v>1173</v>
      </c>
      <c r="C524" t="s">
        <v>2015</v>
      </c>
    </row>
    <row r="525" spans="1:3" x14ac:dyDescent="0.25">
      <c r="A525" s="487" t="s">
        <v>2383</v>
      </c>
      <c r="B525" t="s">
        <v>1169</v>
      </c>
      <c r="C525" t="s">
        <v>2015</v>
      </c>
    </row>
    <row r="526" spans="1:3" x14ac:dyDescent="0.25">
      <c r="A526" s="487" t="s">
        <v>691</v>
      </c>
      <c r="B526" t="s">
        <v>1171</v>
      </c>
      <c r="C526" t="s">
        <v>2015</v>
      </c>
    </row>
    <row r="527" spans="1:3" x14ac:dyDescent="0.25">
      <c r="A527" s="487" t="s">
        <v>2399</v>
      </c>
      <c r="B527" t="s">
        <v>1233</v>
      </c>
      <c r="C527" t="s">
        <v>2015</v>
      </c>
    </row>
    <row r="528" spans="1:3" x14ac:dyDescent="0.25">
      <c r="A528" s="487" t="s">
        <v>2402</v>
      </c>
      <c r="B528" t="s">
        <v>2403</v>
      </c>
      <c r="C528" t="s">
        <v>2015</v>
      </c>
    </row>
    <row r="529" spans="1:3" x14ac:dyDescent="0.25">
      <c r="A529" s="487" t="s">
        <v>2404</v>
      </c>
      <c r="B529" t="s">
        <v>2405</v>
      </c>
      <c r="C529" t="s">
        <v>2015</v>
      </c>
    </row>
    <row r="530" spans="1:3" x14ac:dyDescent="0.25">
      <c r="A530" s="487" t="s">
        <v>2406</v>
      </c>
      <c r="B530" t="s">
        <v>2384</v>
      </c>
      <c r="C530" t="s">
        <v>2015</v>
      </c>
    </row>
    <row r="531" spans="1:3" x14ac:dyDescent="0.25">
      <c r="A531" s="487" t="s">
        <v>2509</v>
      </c>
      <c r="B531" t="s">
        <v>2635</v>
      </c>
      <c r="C531" t="s">
        <v>2015</v>
      </c>
    </row>
    <row r="532" spans="1:3" x14ac:dyDescent="0.25">
      <c r="A532" s="487" t="s">
        <v>2407</v>
      </c>
      <c r="B532" t="s">
        <v>2408</v>
      </c>
      <c r="C532" t="s">
        <v>2015</v>
      </c>
    </row>
    <row r="533" spans="1:3" x14ac:dyDescent="0.25">
      <c r="A533" s="487" t="s">
        <v>2409</v>
      </c>
      <c r="B533" t="s">
        <v>1200</v>
      </c>
      <c r="C533" t="s">
        <v>2015</v>
      </c>
    </row>
    <row r="534" spans="1:3" x14ac:dyDescent="0.25">
      <c r="A534" s="487" t="s">
        <v>2510</v>
      </c>
      <c r="B534" t="s">
        <v>2636</v>
      </c>
      <c r="C534" t="s">
        <v>2015</v>
      </c>
    </row>
    <row r="535" spans="1:3" x14ac:dyDescent="0.25">
      <c r="A535" s="487" t="s">
        <v>2511</v>
      </c>
      <c r="B535" t="s">
        <v>2637</v>
      </c>
      <c r="C535" t="s">
        <v>2015</v>
      </c>
    </row>
    <row r="536" spans="1:3" x14ac:dyDescent="0.25">
      <c r="A536" s="487" t="s">
        <v>2512</v>
      </c>
      <c r="B536" t="s">
        <v>2638</v>
      </c>
      <c r="C536" t="s">
        <v>2015</v>
      </c>
    </row>
    <row r="537" spans="1:3" x14ac:dyDescent="0.25">
      <c r="A537" s="487" t="s">
        <v>2410</v>
      </c>
      <c r="B537" t="s">
        <v>2411</v>
      </c>
      <c r="C537" t="s">
        <v>2015</v>
      </c>
    </row>
    <row r="538" spans="1:3" x14ac:dyDescent="0.25">
      <c r="A538" s="487" t="s">
        <v>2412</v>
      </c>
      <c r="B538" t="s">
        <v>2413</v>
      </c>
      <c r="C538" t="s">
        <v>2015</v>
      </c>
    </row>
    <row r="539" spans="1:3" x14ac:dyDescent="0.25">
      <c r="A539" s="487" t="s">
        <v>2414</v>
      </c>
      <c r="B539" t="s">
        <v>2415</v>
      </c>
      <c r="C539" t="s">
        <v>2015</v>
      </c>
    </row>
    <row r="540" spans="1:3" x14ac:dyDescent="0.25">
      <c r="A540" s="487" t="s">
        <v>2416</v>
      </c>
      <c r="B540" t="s">
        <v>2417</v>
      </c>
      <c r="C540" t="s">
        <v>2015</v>
      </c>
    </row>
    <row r="541" spans="1:3" x14ac:dyDescent="0.25">
      <c r="A541" s="487" t="s">
        <v>2418</v>
      </c>
      <c r="B541" t="s">
        <v>2419</v>
      </c>
      <c r="C541" t="s">
        <v>2015</v>
      </c>
    </row>
    <row r="542" spans="1:3" x14ac:dyDescent="0.25">
      <c r="A542" s="487" t="s">
        <v>2420</v>
      </c>
      <c r="B542" t="s">
        <v>2421</v>
      </c>
      <c r="C542" t="s">
        <v>2015</v>
      </c>
    </row>
    <row r="543" spans="1:3" x14ac:dyDescent="0.25">
      <c r="A543" s="487" t="s">
        <v>2422</v>
      </c>
      <c r="B543" t="s">
        <v>2423</v>
      </c>
      <c r="C543" t="s">
        <v>2015</v>
      </c>
    </row>
    <row r="544" spans="1:3" x14ac:dyDescent="0.25">
      <c r="A544" s="487" t="s">
        <v>2424</v>
      </c>
      <c r="B544" t="s">
        <v>2425</v>
      </c>
      <c r="C544" t="s">
        <v>2015</v>
      </c>
    </row>
    <row r="545" spans="1:3" x14ac:dyDescent="0.25">
      <c r="A545" s="487" t="s">
        <v>2426</v>
      </c>
      <c r="B545" t="s">
        <v>2427</v>
      </c>
      <c r="C545" t="s">
        <v>2015</v>
      </c>
    </row>
    <row r="546" spans="1:3" x14ac:dyDescent="0.25">
      <c r="A546" s="487" t="s">
        <v>2513</v>
      </c>
      <c r="B546" t="s">
        <v>2639</v>
      </c>
      <c r="C546" t="s">
        <v>2222</v>
      </c>
    </row>
    <row r="547" spans="1:3" x14ac:dyDescent="0.25">
      <c r="A547" s="487" t="s">
        <v>2514</v>
      </c>
      <c r="B547" t="s">
        <v>2639</v>
      </c>
      <c r="C547" t="s">
        <v>2222</v>
      </c>
    </row>
    <row r="548" spans="1:3" x14ac:dyDescent="0.25">
      <c r="A548" s="487" t="s">
        <v>2515</v>
      </c>
      <c r="B548" t="s">
        <v>2640</v>
      </c>
      <c r="C548" t="s">
        <v>2222</v>
      </c>
    </row>
    <row r="549" spans="1:3" x14ac:dyDescent="0.25">
      <c r="A549" s="487" t="s">
        <v>2516</v>
      </c>
      <c r="B549" t="s">
        <v>2640</v>
      </c>
      <c r="C549" t="s">
        <v>2222</v>
      </c>
    </row>
    <row r="550" spans="1:3" x14ac:dyDescent="0.25">
      <c r="A550" s="487" t="s">
        <v>1979</v>
      </c>
      <c r="B550" t="s">
        <v>2008</v>
      </c>
      <c r="C550" t="s">
        <v>2222</v>
      </c>
    </row>
    <row r="551" spans="1:3" x14ac:dyDescent="0.25">
      <c r="A551" s="487" t="s">
        <v>1980</v>
      </c>
      <c r="B551" t="s">
        <v>2008</v>
      </c>
      <c r="C551" t="s">
        <v>2222</v>
      </c>
    </row>
    <row r="552" spans="1:3" x14ac:dyDescent="0.25">
      <c r="A552" s="487" t="s">
        <v>1981</v>
      </c>
      <c r="B552" t="s">
        <v>2008</v>
      </c>
      <c r="C552" t="s">
        <v>2222</v>
      </c>
    </row>
    <row r="553" spans="1:3" x14ac:dyDescent="0.25">
      <c r="A553" s="487" t="s">
        <v>1982</v>
      </c>
      <c r="B553" t="s">
        <v>2008</v>
      </c>
      <c r="C553" t="s">
        <v>2222</v>
      </c>
    </row>
    <row r="554" spans="1:3" x14ac:dyDescent="0.25">
      <c r="A554" s="487" t="s">
        <v>2517</v>
      </c>
      <c r="B554" t="s">
        <v>2008</v>
      </c>
      <c r="C554" t="s">
        <v>2222</v>
      </c>
    </row>
    <row r="555" spans="1:3" x14ac:dyDescent="0.25">
      <c r="A555" s="487" t="s">
        <v>2205</v>
      </c>
      <c r="B555" t="s">
        <v>2221</v>
      </c>
      <c r="C555" t="s">
        <v>2222</v>
      </c>
    </row>
    <row r="556" spans="1:3" x14ac:dyDescent="0.25">
      <c r="A556" s="487" t="s">
        <v>2223</v>
      </c>
      <c r="B556" t="s">
        <v>2224</v>
      </c>
      <c r="C556" t="s">
        <v>2222</v>
      </c>
    </row>
    <row r="557" spans="1:3" x14ac:dyDescent="0.25">
      <c r="A557" s="487" t="s">
        <v>2518</v>
      </c>
      <c r="B557" t="s">
        <v>2641</v>
      </c>
      <c r="C557" t="s">
        <v>2222</v>
      </c>
    </row>
    <row r="558" spans="1:3" x14ac:dyDescent="0.25">
      <c r="A558" s="487" t="s">
        <v>2255</v>
      </c>
      <c r="B558" t="s">
        <v>1260</v>
      </c>
      <c r="C558" t="s">
        <v>2222</v>
      </c>
    </row>
    <row r="559" spans="1:3" x14ac:dyDescent="0.25">
      <c r="A559" s="487" t="s">
        <v>1605</v>
      </c>
      <c r="B559" t="s">
        <v>1534</v>
      </c>
      <c r="C559" t="s">
        <v>2222</v>
      </c>
    </row>
    <row r="560" spans="1:3" x14ac:dyDescent="0.25">
      <c r="A560" s="487" t="s">
        <v>2256</v>
      </c>
      <c r="B560" t="s">
        <v>1263</v>
      </c>
      <c r="C560" t="s">
        <v>2222</v>
      </c>
    </row>
    <row r="561" spans="1:3" x14ac:dyDescent="0.25">
      <c r="A561" s="487" t="s">
        <v>1606</v>
      </c>
      <c r="B561" t="s">
        <v>1264</v>
      </c>
      <c r="C561" t="s">
        <v>2222</v>
      </c>
    </row>
    <row r="562" spans="1:3" x14ac:dyDescent="0.25">
      <c r="A562" s="487" t="s">
        <v>2257</v>
      </c>
      <c r="B562" t="s">
        <v>1265</v>
      </c>
      <c r="C562" t="s">
        <v>2222</v>
      </c>
    </row>
    <row r="563" spans="1:3" x14ac:dyDescent="0.25">
      <c r="A563" s="487" t="s">
        <v>2258</v>
      </c>
      <c r="B563" t="s">
        <v>1266</v>
      </c>
      <c r="C563" t="s">
        <v>2222</v>
      </c>
    </row>
    <row r="564" spans="1:3" x14ac:dyDescent="0.25">
      <c r="A564" s="487" t="s">
        <v>2259</v>
      </c>
      <c r="B564" t="s">
        <v>1267</v>
      </c>
      <c r="C564" t="s">
        <v>2222</v>
      </c>
    </row>
    <row r="565" spans="1:3" x14ac:dyDescent="0.25">
      <c r="A565" s="487" t="s">
        <v>2260</v>
      </c>
      <c r="B565" t="s">
        <v>1268</v>
      </c>
      <c r="C565" t="s">
        <v>2222</v>
      </c>
    </row>
    <row r="566" spans="1:3" x14ac:dyDescent="0.25">
      <c r="A566" s="487" t="s">
        <v>2261</v>
      </c>
      <c r="B566" t="s">
        <v>2270</v>
      </c>
      <c r="C566" t="s">
        <v>2222</v>
      </c>
    </row>
    <row r="567" spans="1:3" x14ac:dyDescent="0.25">
      <c r="A567" s="487" t="s">
        <v>2262</v>
      </c>
      <c r="B567" t="s">
        <v>2271</v>
      </c>
      <c r="C567" t="s">
        <v>2222</v>
      </c>
    </row>
    <row r="568" spans="1:3" x14ac:dyDescent="0.25">
      <c r="A568" s="487" t="s">
        <v>2263</v>
      </c>
      <c r="B568" t="s">
        <v>2272</v>
      </c>
      <c r="C568" t="s">
        <v>2222</v>
      </c>
    </row>
    <row r="569" spans="1:3" x14ac:dyDescent="0.25">
      <c r="A569" s="487" t="s">
        <v>2264</v>
      </c>
      <c r="B569" t="s">
        <v>2273</v>
      </c>
      <c r="C569" t="s">
        <v>2222</v>
      </c>
    </row>
    <row r="570" spans="1:3" x14ac:dyDescent="0.25">
      <c r="A570" s="487" t="s">
        <v>2265</v>
      </c>
      <c r="B570" t="s">
        <v>2274</v>
      </c>
      <c r="C570" t="s">
        <v>2222</v>
      </c>
    </row>
    <row r="571" spans="1:3" x14ac:dyDescent="0.25">
      <c r="A571" s="487" t="s">
        <v>2266</v>
      </c>
      <c r="B571" t="s">
        <v>1275</v>
      </c>
      <c r="C571" t="s">
        <v>2222</v>
      </c>
    </row>
    <row r="572" spans="1:3" x14ac:dyDescent="0.25">
      <c r="A572" s="487" t="s">
        <v>2267</v>
      </c>
      <c r="B572" t="s">
        <v>1274</v>
      </c>
      <c r="C572" t="s">
        <v>2222</v>
      </c>
    </row>
    <row r="573" spans="1:3" x14ac:dyDescent="0.25">
      <c r="A573" s="487" t="s">
        <v>2268</v>
      </c>
      <c r="B573" t="s">
        <v>2275</v>
      </c>
      <c r="C573" t="s">
        <v>2222</v>
      </c>
    </row>
    <row r="574" spans="1:3" x14ac:dyDescent="0.25">
      <c r="A574" s="487" t="s">
        <v>2269</v>
      </c>
      <c r="B574" t="s">
        <v>2276</v>
      </c>
      <c r="C574" t="s">
        <v>2222</v>
      </c>
    </row>
    <row r="575" spans="1:3" x14ac:dyDescent="0.25">
      <c r="A575" s="487" t="s">
        <v>2277</v>
      </c>
      <c r="B575" t="s">
        <v>2294</v>
      </c>
      <c r="C575" t="s">
        <v>2222</v>
      </c>
    </row>
    <row r="576" spans="1:3" x14ac:dyDescent="0.25">
      <c r="A576" s="487" t="s">
        <v>2278</v>
      </c>
      <c r="B576" t="s">
        <v>2295</v>
      </c>
      <c r="C576" t="s">
        <v>2222</v>
      </c>
    </row>
    <row r="577" spans="1:3" x14ac:dyDescent="0.25">
      <c r="A577" s="487" t="s">
        <v>2279</v>
      </c>
      <c r="B577" t="s">
        <v>2296</v>
      </c>
      <c r="C577" t="s">
        <v>2222</v>
      </c>
    </row>
    <row r="578" spans="1:3" x14ac:dyDescent="0.25">
      <c r="A578" s="487" t="s">
        <v>2280</v>
      </c>
      <c r="B578" t="s">
        <v>2297</v>
      </c>
      <c r="C578" t="s">
        <v>2222</v>
      </c>
    </row>
    <row r="579" spans="1:3" x14ac:dyDescent="0.25">
      <c r="A579" s="487" t="s">
        <v>2281</v>
      </c>
      <c r="B579" t="s">
        <v>2298</v>
      </c>
      <c r="C579" t="s">
        <v>2222</v>
      </c>
    </row>
    <row r="580" spans="1:3" x14ac:dyDescent="0.25">
      <c r="A580" s="487" t="s">
        <v>2282</v>
      </c>
      <c r="B580" t="s">
        <v>1272</v>
      </c>
      <c r="C580" t="s">
        <v>2222</v>
      </c>
    </row>
    <row r="581" spans="1:3" x14ac:dyDescent="0.25">
      <c r="A581" s="487" t="s">
        <v>2283</v>
      </c>
      <c r="B581" t="s">
        <v>2299</v>
      </c>
      <c r="C581" t="s">
        <v>2222</v>
      </c>
    </row>
    <row r="582" spans="1:3" x14ac:dyDescent="0.25">
      <c r="A582" s="487" t="s">
        <v>2519</v>
      </c>
      <c r="B582" t="s">
        <v>2642</v>
      </c>
      <c r="C582" t="s">
        <v>2222</v>
      </c>
    </row>
    <row r="583" spans="1:3" x14ac:dyDescent="0.25">
      <c r="A583" s="487" t="s">
        <v>2520</v>
      </c>
      <c r="B583" t="s">
        <v>2643</v>
      </c>
      <c r="C583" t="s">
        <v>2222</v>
      </c>
    </row>
    <row r="584" spans="1:3" x14ac:dyDescent="0.25">
      <c r="A584" s="487" t="s">
        <v>2284</v>
      </c>
      <c r="B584" t="s">
        <v>1270</v>
      </c>
      <c r="C584" t="s">
        <v>2222</v>
      </c>
    </row>
    <row r="585" spans="1:3" x14ac:dyDescent="0.25">
      <c r="A585" s="487" t="s">
        <v>2285</v>
      </c>
      <c r="B585" t="s">
        <v>2300</v>
      </c>
      <c r="C585" t="s">
        <v>2222</v>
      </c>
    </row>
    <row r="586" spans="1:3" x14ac:dyDescent="0.25">
      <c r="A586" s="487" t="s">
        <v>2286</v>
      </c>
      <c r="B586" t="s">
        <v>2301</v>
      </c>
      <c r="C586" t="s">
        <v>2222</v>
      </c>
    </row>
    <row r="587" spans="1:3" x14ac:dyDescent="0.25">
      <c r="A587" s="487" t="s">
        <v>2287</v>
      </c>
      <c r="B587" t="s">
        <v>2302</v>
      </c>
      <c r="C587" t="s">
        <v>2222</v>
      </c>
    </row>
    <row r="588" spans="1:3" x14ac:dyDescent="0.25">
      <c r="A588" s="487" t="s">
        <v>2288</v>
      </c>
      <c r="B588" t="s">
        <v>2303</v>
      </c>
      <c r="C588" t="s">
        <v>2222</v>
      </c>
    </row>
    <row r="589" spans="1:3" x14ac:dyDescent="0.25">
      <c r="A589" s="487" t="s">
        <v>2521</v>
      </c>
      <c r="B589" t="s">
        <v>2644</v>
      </c>
      <c r="C589" t="s">
        <v>2222</v>
      </c>
    </row>
    <row r="590" spans="1:3" x14ac:dyDescent="0.25">
      <c r="A590" s="487" t="s">
        <v>2522</v>
      </c>
      <c r="B590" t="s">
        <v>2645</v>
      </c>
      <c r="C590" t="s">
        <v>2222</v>
      </c>
    </row>
    <row r="591" spans="1:3" x14ac:dyDescent="0.25">
      <c r="A591" s="487" t="s">
        <v>2523</v>
      </c>
      <c r="B591" t="s">
        <v>2646</v>
      </c>
      <c r="C591" t="s">
        <v>2222</v>
      </c>
    </row>
    <row r="592" spans="1:3" x14ac:dyDescent="0.25">
      <c r="A592" s="487" t="s">
        <v>2524</v>
      </c>
      <c r="B592" t="s">
        <v>2647</v>
      </c>
      <c r="C592" t="s">
        <v>2222</v>
      </c>
    </row>
    <row r="593" spans="1:3" x14ac:dyDescent="0.25">
      <c r="A593" s="487" t="s">
        <v>2525</v>
      </c>
      <c r="B593" t="s">
        <v>2648</v>
      </c>
      <c r="C593" t="s">
        <v>2222</v>
      </c>
    </row>
    <row r="594" spans="1:3" x14ac:dyDescent="0.25">
      <c r="A594" s="487" t="s">
        <v>2289</v>
      </c>
      <c r="B594" t="s">
        <v>2304</v>
      </c>
      <c r="C594" t="s">
        <v>2222</v>
      </c>
    </row>
    <row r="595" spans="1:3" x14ac:dyDescent="0.25">
      <c r="A595" s="487" t="s">
        <v>2290</v>
      </c>
      <c r="B595" t="s">
        <v>2305</v>
      </c>
      <c r="C595" t="s">
        <v>2222</v>
      </c>
    </row>
    <row r="596" spans="1:3" x14ac:dyDescent="0.25">
      <c r="A596" s="487" t="s">
        <v>2291</v>
      </c>
      <c r="B596" t="s">
        <v>2306</v>
      </c>
      <c r="C596" t="s">
        <v>2222</v>
      </c>
    </row>
    <row r="597" spans="1:3" x14ac:dyDescent="0.25">
      <c r="A597" s="487" t="s">
        <v>2292</v>
      </c>
      <c r="B597" t="s">
        <v>2307</v>
      </c>
      <c r="C597" t="s">
        <v>2222</v>
      </c>
    </row>
    <row r="598" spans="1:3" x14ac:dyDescent="0.25">
      <c r="A598" s="487" t="s">
        <v>2526</v>
      </c>
      <c r="B598" t="s">
        <v>2649</v>
      </c>
      <c r="C598" t="s">
        <v>2222</v>
      </c>
    </row>
    <row r="599" spans="1:3" x14ac:dyDescent="0.25">
      <c r="A599" s="487" t="s">
        <v>2527</v>
      </c>
      <c r="B599" t="s">
        <v>2650</v>
      </c>
      <c r="C599" t="s">
        <v>2222</v>
      </c>
    </row>
    <row r="600" spans="1:3" x14ac:dyDescent="0.25">
      <c r="A600" s="487" t="s">
        <v>2528</v>
      </c>
      <c r="B600" t="s">
        <v>2651</v>
      </c>
      <c r="C600" t="s">
        <v>2222</v>
      </c>
    </row>
    <row r="601" spans="1:3" x14ac:dyDescent="0.25">
      <c r="A601" s="487" t="s">
        <v>2529</v>
      </c>
      <c r="B601" t="s">
        <v>2652</v>
      </c>
      <c r="C601" t="s">
        <v>2222</v>
      </c>
    </row>
    <row r="602" spans="1:3" x14ac:dyDescent="0.25">
      <c r="A602" s="487" t="s">
        <v>2293</v>
      </c>
      <c r="B602" t="s">
        <v>2308</v>
      </c>
      <c r="C602" t="s">
        <v>2222</v>
      </c>
    </row>
    <row r="603" spans="1:3" x14ac:dyDescent="0.25">
      <c r="A603" s="487" t="s">
        <v>2309</v>
      </c>
      <c r="B603" t="s">
        <v>2326</v>
      </c>
      <c r="C603" t="s">
        <v>2222</v>
      </c>
    </row>
    <row r="604" spans="1:3" x14ac:dyDescent="0.25">
      <c r="A604" s="487" t="s">
        <v>2310</v>
      </c>
      <c r="B604" t="s">
        <v>2327</v>
      </c>
      <c r="C604" t="s">
        <v>2222</v>
      </c>
    </row>
    <row r="605" spans="1:3" x14ac:dyDescent="0.25">
      <c r="A605" s="487" t="s">
        <v>2311</v>
      </c>
      <c r="B605" t="s">
        <v>2328</v>
      </c>
      <c r="C605" t="s">
        <v>2222</v>
      </c>
    </row>
    <row r="606" spans="1:3" x14ac:dyDescent="0.25">
      <c r="A606" s="487" t="s">
        <v>2312</v>
      </c>
      <c r="B606" t="s">
        <v>2329</v>
      </c>
      <c r="C606" t="s">
        <v>2222</v>
      </c>
    </row>
    <row r="607" spans="1:3" x14ac:dyDescent="0.25">
      <c r="A607" s="487" t="s">
        <v>2313</v>
      </c>
      <c r="B607" t="s">
        <v>2330</v>
      </c>
      <c r="C607" t="s">
        <v>2222</v>
      </c>
    </row>
    <row r="608" spans="1:3" x14ac:dyDescent="0.25">
      <c r="A608" s="487" t="s">
        <v>2314</v>
      </c>
      <c r="B608" t="s">
        <v>2331</v>
      </c>
      <c r="C608" t="s">
        <v>2222</v>
      </c>
    </row>
    <row r="609" spans="1:3" x14ac:dyDescent="0.25">
      <c r="A609" s="487" t="s">
        <v>2530</v>
      </c>
      <c r="B609" t="s">
        <v>2653</v>
      </c>
      <c r="C609" t="s">
        <v>2222</v>
      </c>
    </row>
    <row r="610" spans="1:3" x14ac:dyDescent="0.25">
      <c r="A610" s="487" t="s">
        <v>2315</v>
      </c>
      <c r="B610" t="s">
        <v>2332</v>
      </c>
      <c r="C610" t="s">
        <v>2222</v>
      </c>
    </row>
    <row r="611" spans="1:3" x14ac:dyDescent="0.25">
      <c r="A611" s="487" t="s">
        <v>2316</v>
      </c>
      <c r="B611" t="s">
        <v>2333</v>
      </c>
      <c r="C611" t="s">
        <v>2222</v>
      </c>
    </row>
    <row r="612" spans="1:3" x14ac:dyDescent="0.25">
      <c r="A612" s="487" t="s">
        <v>2531</v>
      </c>
      <c r="B612" t="s">
        <v>2654</v>
      </c>
      <c r="C612" t="s">
        <v>2222</v>
      </c>
    </row>
    <row r="613" spans="1:3" x14ac:dyDescent="0.25">
      <c r="A613" s="487" t="s">
        <v>2532</v>
      </c>
      <c r="B613" t="s">
        <v>2655</v>
      </c>
      <c r="C613" t="s">
        <v>2222</v>
      </c>
    </row>
    <row r="614" spans="1:3" x14ac:dyDescent="0.25">
      <c r="A614" s="487" t="s">
        <v>2317</v>
      </c>
      <c r="B614" t="s">
        <v>2334</v>
      </c>
      <c r="C614" t="s">
        <v>2222</v>
      </c>
    </row>
    <row r="615" spans="1:3" x14ac:dyDescent="0.25">
      <c r="A615" s="487" t="s">
        <v>2318</v>
      </c>
      <c r="B615" t="s">
        <v>2335</v>
      </c>
      <c r="C615" t="s">
        <v>2222</v>
      </c>
    </row>
    <row r="616" spans="1:3" x14ac:dyDescent="0.25">
      <c r="A616" s="487" t="s">
        <v>2319</v>
      </c>
      <c r="B616" t="s">
        <v>2336</v>
      </c>
      <c r="C616" t="s">
        <v>2222</v>
      </c>
    </row>
    <row r="617" spans="1:3" x14ac:dyDescent="0.25">
      <c r="A617" s="487" t="s">
        <v>2533</v>
      </c>
      <c r="B617" t="s">
        <v>2656</v>
      </c>
      <c r="C617" t="s">
        <v>2222</v>
      </c>
    </row>
    <row r="618" spans="1:3" x14ac:dyDescent="0.25">
      <c r="A618" s="487" t="s">
        <v>2534</v>
      </c>
      <c r="B618" t="s">
        <v>2657</v>
      </c>
      <c r="C618" t="s">
        <v>2222</v>
      </c>
    </row>
    <row r="619" spans="1:3" x14ac:dyDescent="0.25">
      <c r="A619" s="487" t="s">
        <v>2320</v>
      </c>
      <c r="B619" t="s">
        <v>2337</v>
      </c>
      <c r="C619" t="s">
        <v>2222</v>
      </c>
    </row>
    <row r="620" spans="1:3" x14ac:dyDescent="0.25">
      <c r="A620" s="487" t="s">
        <v>2321</v>
      </c>
      <c r="B620" t="s">
        <v>2338</v>
      </c>
      <c r="C620" t="s">
        <v>2222</v>
      </c>
    </row>
    <row r="621" spans="1:3" x14ac:dyDescent="0.25">
      <c r="A621" s="487" t="s">
        <v>2322</v>
      </c>
      <c r="B621" t="s">
        <v>2339</v>
      </c>
      <c r="C621" t="s">
        <v>2222</v>
      </c>
    </row>
    <row r="622" spans="1:3" x14ac:dyDescent="0.25">
      <c r="A622" s="487" t="s">
        <v>2323</v>
      </c>
      <c r="B622" t="s">
        <v>2340</v>
      </c>
      <c r="C622" t="s">
        <v>2222</v>
      </c>
    </row>
    <row r="623" spans="1:3" x14ac:dyDescent="0.25">
      <c r="A623" s="487" t="s">
        <v>1472</v>
      </c>
      <c r="B623" t="s">
        <v>1473</v>
      </c>
      <c r="C623" t="s">
        <v>2222</v>
      </c>
    </row>
    <row r="624" spans="1:3" x14ac:dyDescent="0.25">
      <c r="A624" s="487" t="s">
        <v>2324</v>
      </c>
      <c r="B624" t="s">
        <v>2341</v>
      </c>
      <c r="C624" t="s">
        <v>2222</v>
      </c>
    </row>
    <row r="625" spans="1:3" x14ac:dyDescent="0.25">
      <c r="A625" s="487" t="s">
        <v>2325</v>
      </c>
      <c r="B625" t="s">
        <v>2342</v>
      </c>
      <c r="C625" t="s">
        <v>2222</v>
      </c>
    </row>
    <row r="626" spans="1:3" x14ac:dyDescent="0.25">
      <c r="A626" s="487" t="s">
        <v>2343</v>
      </c>
      <c r="B626" t="s">
        <v>2360</v>
      </c>
      <c r="C626" t="s">
        <v>2222</v>
      </c>
    </row>
    <row r="627" spans="1:3" x14ac:dyDescent="0.25">
      <c r="A627" s="487" t="s">
        <v>2344</v>
      </c>
      <c r="B627" t="s">
        <v>2361</v>
      </c>
      <c r="C627" t="s">
        <v>2222</v>
      </c>
    </row>
    <row r="628" spans="1:3" x14ac:dyDescent="0.25">
      <c r="A628" s="487" t="s">
        <v>1607</v>
      </c>
      <c r="B628" t="s">
        <v>1608</v>
      </c>
      <c r="C628" t="s">
        <v>2222</v>
      </c>
    </row>
    <row r="629" spans="1:3" x14ac:dyDescent="0.25">
      <c r="A629" s="487" t="s">
        <v>2535</v>
      </c>
      <c r="B629" t="s">
        <v>2658</v>
      </c>
      <c r="C629" t="s">
        <v>2222</v>
      </c>
    </row>
    <row r="630" spans="1:3" x14ac:dyDescent="0.25">
      <c r="A630" s="487" t="s">
        <v>2345</v>
      </c>
      <c r="B630" t="s">
        <v>2362</v>
      </c>
      <c r="C630" t="s">
        <v>2222</v>
      </c>
    </row>
    <row r="631" spans="1:3" x14ac:dyDescent="0.25">
      <c r="A631" s="487" t="s">
        <v>2536</v>
      </c>
      <c r="B631" t="s">
        <v>2659</v>
      </c>
      <c r="C631" t="s">
        <v>2222</v>
      </c>
    </row>
    <row r="632" spans="1:3" x14ac:dyDescent="0.25">
      <c r="A632" s="487" t="s">
        <v>2346</v>
      </c>
      <c r="B632" t="s">
        <v>2363</v>
      </c>
      <c r="C632" t="s">
        <v>2222</v>
      </c>
    </row>
    <row r="633" spans="1:3" x14ac:dyDescent="0.25">
      <c r="A633" s="487" t="s">
        <v>2537</v>
      </c>
      <c r="B633" t="s">
        <v>2660</v>
      </c>
      <c r="C633" t="s">
        <v>2222</v>
      </c>
    </row>
    <row r="634" spans="1:3" x14ac:dyDescent="0.25">
      <c r="A634" s="487" t="s">
        <v>2347</v>
      </c>
      <c r="B634" t="s">
        <v>2364</v>
      </c>
      <c r="C634" t="s">
        <v>2222</v>
      </c>
    </row>
    <row r="635" spans="1:3" x14ac:dyDescent="0.25">
      <c r="A635" s="487" t="s">
        <v>2538</v>
      </c>
      <c r="B635" t="s">
        <v>2661</v>
      </c>
      <c r="C635" t="s">
        <v>2222</v>
      </c>
    </row>
    <row r="636" spans="1:3" x14ac:dyDescent="0.25">
      <c r="A636" s="487" t="s">
        <v>2348</v>
      </c>
      <c r="B636" t="s">
        <v>2365</v>
      </c>
      <c r="C636" t="s">
        <v>2222</v>
      </c>
    </row>
    <row r="637" spans="1:3" x14ac:dyDescent="0.25">
      <c r="A637" s="487" t="s">
        <v>2539</v>
      </c>
      <c r="B637" t="s">
        <v>2662</v>
      </c>
      <c r="C637" t="s">
        <v>2222</v>
      </c>
    </row>
    <row r="638" spans="1:3" x14ac:dyDescent="0.25">
      <c r="A638" s="487" t="s">
        <v>2349</v>
      </c>
      <c r="B638" t="s">
        <v>2366</v>
      </c>
      <c r="C638" t="s">
        <v>2222</v>
      </c>
    </row>
    <row r="639" spans="1:3" x14ac:dyDescent="0.25">
      <c r="A639" s="487" t="s">
        <v>2540</v>
      </c>
      <c r="B639" t="s">
        <v>2663</v>
      </c>
      <c r="C639" t="s">
        <v>2222</v>
      </c>
    </row>
    <row r="640" spans="1:3" x14ac:dyDescent="0.25">
      <c r="A640" s="487" t="s">
        <v>2350</v>
      </c>
      <c r="B640" t="s">
        <v>2367</v>
      </c>
      <c r="C640" t="s">
        <v>2222</v>
      </c>
    </row>
    <row r="641" spans="1:3" x14ac:dyDescent="0.25">
      <c r="A641" s="487" t="s">
        <v>2541</v>
      </c>
      <c r="B641" t="s">
        <v>2664</v>
      </c>
      <c r="C641" t="s">
        <v>2222</v>
      </c>
    </row>
    <row r="642" spans="1:3" x14ac:dyDescent="0.25">
      <c r="A642" s="487" t="s">
        <v>2351</v>
      </c>
      <c r="B642" t="s">
        <v>2368</v>
      </c>
      <c r="C642" t="s">
        <v>2222</v>
      </c>
    </row>
    <row r="643" spans="1:3" x14ac:dyDescent="0.25">
      <c r="A643" s="487" t="s">
        <v>2542</v>
      </c>
      <c r="B643" t="s">
        <v>2665</v>
      </c>
      <c r="C643" t="s">
        <v>2222</v>
      </c>
    </row>
    <row r="644" spans="1:3" x14ac:dyDescent="0.25">
      <c r="A644" s="487" t="s">
        <v>2352</v>
      </c>
      <c r="B644" t="s">
        <v>2369</v>
      </c>
      <c r="C644" t="s">
        <v>2222</v>
      </c>
    </row>
    <row r="645" spans="1:3" x14ac:dyDescent="0.25">
      <c r="A645" s="487" t="s">
        <v>2543</v>
      </c>
      <c r="B645" t="s">
        <v>2666</v>
      </c>
      <c r="C645" t="s">
        <v>2222</v>
      </c>
    </row>
    <row r="646" spans="1:3" x14ac:dyDescent="0.25">
      <c r="A646" s="487" t="s">
        <v>2353</v>
      </c>
      <c r="B646" t="s">
        <v>2370</v>
      </c>
      <c r="C646" t="s">
        <v>2222</v>
      </c>
    </row>
    <row r="647" spans="1:3" x14ac:dyDescent="0.25">
      <c r="A647" s="487" t="s">
        <v>2354</v>
      </c>
      <c r="B647" t="s">
        <v>2371</v>
      </c>
      <c r="C647" t="s">
        <v>2222</v>
      </c>
    </row>
    <row r="648" spans="1:3" x14ac:dyDescent="0.25">
      <c r="A648" s="487" t="s">
        <v>2355</v>
      </c>
      <c r="B648" t="s">
        <v>2372</v>
      </c>
      <c r="C648" t="s">
        <v>2222</v>
      </c>
    </row>
    <row r="649" spans="1:3" x14ac:dyDescent="0.25">
      <c r="A649" s="487" t="s">
        <v>2356</v>
      </c>
      <c r="B649" t="s">
        <v>2373</v>
      </c>
      <c r="C649" t="s">
        <v>2222</v>
      </c>
    </row>
    <row r="650" spans="1:3" x14ac:dyDescent="0.25">
      <c r="A650" s="487" t="s">
        <v>2357</v>
      </c>
      <c r="B650" t="s">
        <v>2374</v>
      </c>
      <c r="C650" t="s">
        <v>2222</v>
      </c>
    </row>
    <row r="651" spans="1:3" x14ac:dyDescent="0.25">
      <c r="A651" s="487" t="s">
        <v>2358</v>
      </c>
      <c r="B651" t="s">
        <v>2375</v>
      </c>
      <c r="C651" t="s">
        <v>2222</v>
      </c>
    </row>
    <row r="652" spans="1:3" x14ac:dyDescent="0.25">
      <c r="A652" s="487" t="s">
        <v>2359</v>
      </c>
      <c r="B652" t="s">
        <v>2376</v>
      </c>
      <c r="C652" t="s">
        <v>2222</v>
      </c>
    </row>
    <row r="653" spans="1:3" x14ac:dyDescent="0.25">
      <c r="A653" s="487" t="s">
        <v>2377</v>
      </c>
      <c r="B653" t="s">
        <v>2379</v>
      </c>
      <c r="C653" t="s">
        <v>2222</v>
      </c>
    </row>
    <row r="654" spans="1:3" x14ac:dyDescent="0.25">
      <c r="A654" s="487" t="s">
        <v>2378</v>
      </c>
      <c r="B654" t="s">
        <v>2380</v>
      </c>
      <c r="C654" t="s">
        <v>2222</v>
      </c>
    </row>
    <row r="655" spans="1:3" x14ac:dyDescent="0.25">
      <c r="A655" s="487" t="s">
        <v>2544</v>
      </c>
      <c r="B655" t="s">
        <v>2667</v>
      </c>
      <c r="C655" t="s">
        <v>2222</v>
      </c>
    </row>
    <row r="656" spans="1:3" x14ac:dyDescent="0.25">
      <c r="A656" s="487" t="s">
        <v>2545</v>
      </c>
      <c r="B656" t="s">
        <v>2668</v>
      </c>
      <c r="C656" t="s">
        <v>2222</v>
      </c>
    </row>
    <row r="657" spans="1:3" x14ac:dyDescent="0.25">
      <c r="A657" s="487" t="s">
        <v>2546</v>
      </c>
      <c r="B657" t="s">
        <v>2669</v>
      </c>
      <c r="C657" t="s">
        <v>2222</v>
      </c>
    </row>
    <row r="658" spans="1:3" x14ac:dyDescent="0.25">
      <c r="A658" s="487" t="s">
        <v>2547</v>
      </c>
      <c r="B658" t="s">
        <v>2670</v>
      </c>
      <c r="C658" t="s">
        <v>2222</v>
      </c>
    </row>
    <row r="659" spans="1:3" x14ac:dyDescent="0.25">
      <c r="A659" s="487" t="s">
        <v>2548</v>
      </c>
      <c r="B659" t="s">
        <v>2671</v>
      </c>
      <c r="C659" t="s">
        <v>2222</v>
      </c>
    </row>
    <row r="660" spans="1:3" x14ac:dyDescent="0.25">
      <c r="A660" s="487" t="s">
        <v>2549</v>
      </c>
      <c r="B660" t="s">
        <v>2672</v>
      </c>
      <c r="C660" t="s">
        <v>2222</v>
      </c>
    </row>
    <row r="661" spans="1:3" x14ac:dyDescent="0.25">
      <c r="A661" s="487" t="s">
        <v>2550</v>
      </c>
      <c r="B661" t="s">
        <v>2673</v>
      </c>
      <c r="C661" t="s">
        <v>2222</v>
      </c>
    </row>
    <row r="662" spans="1:3" x14ac:dyDescent="0.25">
      <c r="A662" s="487" t="s">
        <v>2551</v>
      </c>
      <c r="B662" t="s">
        <v>2674</v>
      </c>
      <c r="C662" t="s">
        <v>2222</v>
      </c>
    </row>
    <row r="663" spans="1:3" x14ac:dyDescent="0.25">
      <c r="A663" s="487" t="s">
        <v>2552</v>
      </c>
      <c r="B663" t="s">
        <v>2675</v>
      </c>
      <c r="C663" t="s">
        <v>2222</v>
      </c>
    </row>
    <row r="664" spans="1:3" x14ac:dyDescent="0.25">
      <c r="A664" s="487" t="s">
        <v>2553</v>
      </c>
      <c r="B664" t="s">
        <v>2676</v>
      </c>
      <c r="C664" t="s">
        <v>2222</v>
      </c>
    </row>
    <row r="665" spans="1:3" x14ac:dyDescent="0.25">
      <c r="A665" s="487" t="s">
        <v>2554</v>
      </c>
      <c r="B665" t="s">
        <v>2677</v>
      </c>
      <c r="C665" t="s">
        <v>2222</v>
      </c>
    </row>
    <row r="666" spans="1:3" x14ac:dyDescent="0.25">
      <c r="A666" s="487" t="s">
        <v>2555</v>
      </c>
      <c r="B666" t="s">
        <v>2678</v>
      </c>
      <c r="C666" t="s">
        <v>2222</v>
      </c>
    </row>
    <row r="667" spans="1:3" x14ac:dyDescent="0.25">
      <c r="A667" s="487" t="s">
        <v>2556</v>
      </c>
      <c r="B667" t="s">
        <v>2679</v>
      </c>
      <c r="C667" t="s">
        <v>2222</v>
      </c>
    </row>
    <row r="668" spans="1:3" x14ac:dyDescent="0.25">
      <c r="A668" s="487" t="s">
        <v>2557</v>
      </c>
      <c r="B668" t="s">
        <v>2680</v>
      </c>
      <c r="C668" t="s">
        <v>2222</v>
      </c>
    </row>
    <row r="669" spans="1:3" x14ac:dyDescent="0.25">
      <c r="A669" s="487" t="s">
        <v>2558</v>
      </c>
      <c r="B669" t="s">
        <v>2681</v>
      </c>
      <c r="C669" t="s">
        <v>2222</v>
      </c>
    </row>
    <row r="670" spans="1:3" x14ac:dyDescent="0.25">
      <c r="A670" s="487" t="s">
        <v>2559</v>
      </c>
      <c r="B670" t="s">
        <v>2682</v>
      </c>
      <c r="C670" t="s">
        <v>2222</v>
      </c>
    </row>
    <row r="671" spans="1:3" x14ac:dyDescent="0.25">
      <c r="A671" s="487" t="s">
        <v>2560</v>
      </c>
      <c r="B671" t="s">
        <v>2683</v>
      </c>
      <c r="C671" t="s">
        <v>2222</v>
      </c>
    </row>
    <row r="672" spans="1:3" x14ac:dyDescent="0.25">
      <c r="A672" s="487" t="s">
        <v>2561</v>
      </c>
      <c r="B672" t="s">
        <v>2684</v>
      </c>
      <c r="C672" t="s">
        <v>2222</v>
      </c>
    </row>
    <row r="673" spans="1:3" x14ac:dyDescent="0.25">
      <c r="A673" s="487" t="s">
        <v>2562</v>
      </c>
      <c r="B673" t="s">
        <v>2685</v>
      </c>
      <c r="C673" t="s">
        <v>2222</v>
      </c>
    </row>
    <row r="674" spans="1:3" x14ac:dyDescent="0.25">
      <c r="A674" s="487" t="s">
        <v>2563</v>
      </c>
      <c r="B674" t="s">
        <v>2686</v>
      </c>
      <c r="C674" t="s">
        <v>2222</v>
      </c>
    </row>
    <row r="675" spans="1:3" x14ac:dyDescent="0.25">
      <c r="A675" s="487" t="s">
        <v>2564</v>
      </c>
      <c r="B675" t="s">
        <v>2687</v>
      </c>
      <c r="C675" t="s">
        <v>2222</v>
      </c>
    </row>
    <row r="676" spans="1:3" x14ac:dyDescent="0.25">
      <c r="A676" s="487" t="s">
        <v>2565</v>
      </c>
      <c r="B676" t="s">
        <v>2688</v>
      </c>
      <c r="C676" t="s">
        <v>2222</v>
      </c>
    </row>
    <row r="677" spans="1:3" x14ac:dyDescent="0.25">
      <c r="A677" s="487" t="s">
        <v>2566</v>
      </c>
      <c r="B677" t="s">
        <v>2689</v>
      </c>
      <c r="C677" t="s">
        <v>2222</v>
      </c>
    </row>
    <row r="678" spans="1:3" x14ac:dyDescent="0.25">
      <c r="A678" s="487" t="s">
        <v>2567</v>
      </c>
      <c r="B678" t="s">
        <v>2690</v>
      </c>
      <c r="C678" t="s">
        <v>2222</v>
      </c>
    </row>
    <row r="679" spans="1:3" x14ac:dyDescent="0.25">
      <c r="A679" s="487" t="s">
        <v>2568</v>
      </c>
      <c r="B679" t="s">
        <v>2691</v>
      </c>
      <c r="C679" t="s">
        <v>2222</v>
      </c>
    </row>
    <row r="680" spans="1:3" x14ac:dyDescent="0.25">
      <c r="A680" s="487" t="s">
        <v>2569</v>
      </c>
      <c r="B680" t="s">
        <v>2692</v>
      </c>
      <c r="C680" t="s">
        <v>2222</v>
      </c>
    </row>
    <row r="681" spans="1:3" x14ac:dyDescent="0.25">
      <c r="A681" s="487" t="s">
        <v>2570</v>
      </c>
      <c r="B681" t="s">
        <v>2693</v>
      </c>
      <c r="C681" t="s">
        <v>2222</v>
      </c>
    </row>
    <row r="682" spans="1:3" x14ac:dyDescent="0.25">
      <c r="A682" s="487" t="s">
        <v>2571</v>
      </c>
      <c r="B682" t="s">
        <v>2694</v>
      </c>
      <c r="C682" t="s">
        <v>2222</v>
      </c>
    </row>
    <row r="683" spans="1:3" x14ac:dyDescent="0.25">
      <c r="A683" s="487" t="s">
        <v>2572</v>
      </c>
      <c r="B683" t="s">
        <v>1251</v>
      </c>
      <c r="C683" t="s">
        <v>2711</v>
      </c>
    </row>
    <row r="684" spans="1:3" x14ac:dyDescent="0.25">
      <c r="A684" s="487" t="s">
        <v>2573</v>
      </c>
      <c r="B684" t="s">
        <v>1253</v>
      </c>
      <c r="C684" t="s">
        <v>2711</v>
      </c>
    </row>
    <row r="685" spans="1:3" x14ac:dyDescent="0.25">
      <c r="A685" s="487" t="s">
        <v>2574</v>
      </c>
      <c r="B685" t="s">
        <v>2695</v>
      </c>
      <c r="C685" t="s">
        <v>2711</v>
      </c>
    </row>
    <row r="686" spans="1:3" x14ac:dyDescent="0.25">
      <c r="A686" s="487" t="s">
        <v>2575</v>
      </c>
      <c r="B686" t="s">
        <v>2696</v>
      </c>
      <c r="C686" t="s">
        <v>2711</v>
      </c>
    </row>
    <row r="687" spans="1:3" x14ac:dyDescent="0.25">
      <c r="A687" s="487" t="s">
        <v>2576</v>
      </c>
      <c r="B687" t="s">
        <v>658</v>
      </c>
      <c r="C687" t="s">
        <v>2711</v>
      </c>
    </row>
    <row r="688" spans="1:3" x14ac:dyDescent="0.25">
      <c r="A688" s="487" t="s">
        <v>2577</v>
      </c>
      <c r="B688" t="s">
        <v>1246</v>
      </c>
      <c r="C688" t="s">
        <v>2711</v>
      </c>
    </row>
    <row r="689" spans="1:3" x14ac:dyDescent="0.25">
      <c r="A689" s="487" t="s">
        <v>2578</v>
      </c>
      <c r="B689" t="s">
        <v>1249</v>
      </c>
      <c r="C689" t="s">
        <v>2711</v>
      </c>
    </row>
    <row r="690" spans="1:3" x14ac:dyDescent="0.25">
      <c r="A690" s="487" t="s">
        <v>2579</v>
      </c>
      <c r="B690" t="s">
        <v>1250</v>
      </c>
      <c r="C690" t="s">
        <v>2711</v>
      </c>
    </row>
    <row r="691" spans="1:3" x14ac:dyDescent="0.25">
      <c r="A691" s="487" t="s">
        <v>2580</v>
      </c>
      <c r="B691" t="s">
        <v>1253</v>
      </c>
      <c r="C691" t="s">
        <v>2711</v>
      </c>
    </row>
    <row r="692" spans="1:3" x14ac:dyDescent="0.25">
      <c r="A692" s="487" t="s">
        <v>2581</v>
      </c>
      <c r="B692" t="s">
        <v>2696</v>
      </c>
      <c r="C692" t="s">
        <v>2711</v>
      </c>
    </row>
    <row r="693" spans="1:3" x14ac:dyDescent="0.25">
      <c r="A693" s="487" t="s">
        <v>2582</v>
      </c>
      <c r="B693" t="s">
        <v>2697</v>
      </c>
      <c r="C693" t="s">
        <v>2711</v>
      </c>
    </row>
    <row r="694" spans="1:3" x14ac:dyDescent="0.25">
      <c r="A694" s="487" t="s">
        <v>2583</v>
      </c>
      <c r="B694" t="s">
        <v>2698</v>
      </c>
      <c r="C694" t="s">
        <v>2711</v>
      </c>
    </row>
    <row r="695" spans="1:3" x14ac:dyDescent="0.25">
      <c r="A695" s="487" t="s">
        <v>2584</v>
      </c>
      <c r="B695" t="s">
        <v>2699</v>
      </c>
      <c r="C695" t="s">
        <v>2711</v>
      </c>
    </row>
    <row r="696" spans="1:3" x14ac:dyDescent="0.25">
      <c r="A696" s="487" t="s">
        <v>2585</v>
      </c>
      <c r="B696" t="s">
        <v>2700</v>
      </c>
      <c r="C696" t="s">
        <v>2711</v>
      </c>
    </row>
    <row r="697" spans="1:3" x14ac:dyDescent="0.25">
      <c r="A697" s="487" t="s">
        <v>2586</v>
      </c>
      <c r="B697" t="s">
        <v>2701</v>
      </c>
      <c r="C697" t="s">
        <v>2711</v>
      </c>
    </row>
    <row r="698" spans="1:3" x14ac:dyDescent="0.25">
      <c r="A698" s="487" t="s">
        <v>2587</v>
      </c>
      <c r="B698" t="s">
        <v>2702</v>
      </c>
      <c r="C698" t="s">
        <v>2711</v>
      </c>
    </row>
    <row r="699" spans="1:3" x14ac:dyDescent="0.25">
      <c r="A699" s="487" t="s">
        <v>2588</v>
      </c>
      <c r="B699" t="s">
        <v>2703</v>
      </c>
      <c r="C699" t="s">
        <v>2711</v>
      </c>
    </row>
    <row r="700" spans="1:3" x14ac:dyDescent="0.25">
      <c r="A700" s="487" t="s">
        <v>2589</v>
      </c>
      <c r="B700" t="s">
        <v>2704</v>
      </c>
      <c r="C700" t="s">
        <v>2711</v>
      </c>
    </row>
    <row r="701" spans="1:3" x14ac:dyDescent="0.25">
      <c r="A701" s="487" t="s">
        <v>2590</v>
      </c>
      <c r="B701" t="s">
        <v>2705</v>
      </c>
      <c r="C701" t="s">
        <v>2711</v>
      </c>
    </row>
    <row r="702" spans="1:3" x14ac:dyDescent="0.25">
      <c r="A702" s="487" t="s">
        <v>2591</v>
      </c>
      <c r="B702" t="s">
        <v>2706</v>
      </c>
      <c r="C702" t="s">
        <v>2711</v>
      </c>
    </row>
    <row r="703" spans="1:3" x14ac:dyDescent="0.25">
      <c r="A703" s="487" t="s">
        <v>2592</v>
      </c>
      <c r="B703" t="s">
        <v>2707</v>
      </c>
      <c r="C703" t="s">
        <v>2711</v>
      </c>
    </row>
    <row r="704" spans="1:3" x14ac:dyDescent="0.25">
      <c r="A704" s="487" t="s">
        <v>2593</v>
      </c>
      <c r="B704" t="s">
        <v>658</v>
      </c>
      <c r="C704" t="s">
        <v>2711</v>
      </c>
    </row>
    <row r="705" spans="1:4" x14ac:dyDescent="0.25">
      <c r="A705" s="487" t="s">
        <v>2594</v>
      </c>
      <c r="B705" t="s">
        <v>2708</v>
      </c>
      <c r="C705" t="s">
        <v>2711</v>
      </c>
    </row>
    <row r="706" spans="1:4" x14ac:dyDescent="0.25">
      <c r="A706" s="487" t="s">
        <v>2595</v>
      </c>
      <c r="B706" t="s">
        <v>2709</v>
      </c>
      <c r="C706" t="s">
        <v>2711</v>
      </c>
    </row>
    <row r="707" spans="1:4" x14ac:dyDescent="0.25">
      <c r="A707" s="487" t="s">
        <v>2596</v>
      </c>
      <c r="B707" t="s">
        <v>2710</v>
      </c>
      <c r="C707" t="s">
        <v>2711</v>
      </c>
    </row>
    <row r="708" spans="1:4" x14ac:dyDescent="0.25">
      <c r="A708" s="487" t="s">
        <v>2597</v>
      </c>
      <c r="B708" t="s">
        <v>1250</v>
      </c>
      <c r="C708" t="s">
        <v>2711</v>
      </c>
    </row>
    <row r="710" spans="1:4" x14ac:dyDescent="0.25">
      <c r="A710" s="487" t="s">
        <v>2715</v>
      </c>
      <c r="B710" t="s">
        <v>2716</v>
      </c>
      <c r="C710" t="s">
        <v>2717</v>
      </c>
      <c r="D710" t="s">
        <v>1896</v>
      </c>
    </row>
    <row r="711" spans="1:4" x14ac:dyDescent="0.25">
      <c r="A711" s="487" t="s">
        <v>2831</v>
      </c>
      <c r="B711" t="s">
        <v>325</v>
      </c>
      <c r="C711" t="s">
        <v>2832</v>
      </c>
      <c r="D711" t="s">
        <v>2833</v>
      </c>
    </row>
    <row r="727" spans="1:3" x14ac:dyDescent="0.25">
      <c r="A727" s="487">
        <v>1</v>
      </c>
      <c r="B727" t="s">
        <v>120</v>
      </c>
      <c r="C727" t="s">
        <v>120</v>
      </c>
    </row>
    <row r="728" spans="1:3" x14ac:dyDescent="0.25">
      <c r="A728" s="487">
        <v>2</v>
      </c>
      <c r="B728" t="s">
        <v>2781</v>
      </c>
      <c r="C728" t="s">
        <v>2782</v>
      </c>
    </row>
    <row r="729" spans="1:3" x14ac:dyDescent="0.25">
      <c r="A729" s="487">
        <v>3</v>
      </c>
      <c r="B729" t="s">
        <v>1557</v>
      </c>
      <c r="C729" t="s">
        <v>2783</v>
      </c>
    </row>
    <row r="730" spans="1:3" x14ac:dyDescent="0.25">
      <c r="A730" s="487">
        <v>4</v>
      </c>
      <c r="B730" t="s">
        <v>1336</v>
      </c>
      <c r="C730" t="s">
        <v>2783</v>
      </c>
    </row>
    <row r="731" spans="1:3" x14ac:dyDescent="0.25">
      <c r="A731" s="487">
        <v>5</v>
      </c>
      <c r="B731" t="s">
        <v>1301</v>
      </c>
      <c r="C731" t="s">
        <v>2783</v>
      </c>
    </row>
    <row r="732" spans="1:3" x14ac:dyDescent="0.25">
      <c r="A732" s="487">
        <v>6</v>
      </c>
      <c r="B732" t="s">
        <v>1304</v>
      </c>
      <c r="C732" t="s">
        <v>2783</v>
      </c>
    </row>
    <row r="733" spans="1:3" x14ac:dyDescent="0.25">
      <c r="A733" s="487">
        <v>7</v>
      </c>
      <c r="B733" t="s">
        <v>1307</v>
      </c>
      <c r="C733" t="s">
        <v>2783</v>
      </c>
    </row>
    <row r="734" spans="1:3" x14ac:dyDescent="0.25">
      <c r="A734" s="487">
        <v>8</v>
      </c>
      <c r="B734" t="s">
        <v>1309</v>
      </c>
      <c r="C734" t="s">
        <v>2783</v>
      </c>
    </row>
    <row r="735" spans="1:3" x14ac:dyDescent="0.25">
      <c r="A735" s="487">
        <v>9</v>
      </c>
      <c r="B735" t="s">
        <v>1310</v>
      </c>
      <c r="C735" t="s">
        <v>2783</v>
      </c>
    </row>
    <row r="736" spans="1:3" x14ac:dyDescent="0.25">
      <c r="A736" s="487">
        <v>10</v>
      </c>
      <c r="B736" t="s">
        <v>1311</v>
      </c>
      <c r="C736" t="s">
        <v>2783</v>
      </c>
    </row>
    <row r="737" spans="1:3" x14ac:dyDescent="0.25">
      <c r="A737" s="487">
        <v>11</v>
      </c>
      <c r="B737" t="s">
        <v>1092</v>
      </c>
      <c r="C737" t="s">
        <v>2783</v>
      </c>
    </row>
    <row r="738" spans="1:3" x14ac:dyDescent="0.25">
      <c r="A738" s="487">
        <v>12</v>
      </c>
      <c r="B738" t="s">
        <v>1098</v>
      </c>
      <c r="C738" t="s">
        <v>2783</v>
      </c>
    </row>
    <row r="739" spans="1:3" x14ac:dyDescent="0.25">
      <c r="A739" s="487">
        <v>13</v>
      </c>
      <c r="B739" t="s">
        <v>2788</v>
      </c>
      <c r="C739" t="s">
        <v>2783</v>
      </c>
    </row>
    <row r="740" spans="1:3" x14ac:dyDescent="0.25">
      <c r="A740" s="487">
        <v>14</v>
      </c>
      <c r="B740" t="s">
        <v>1033</v>
      </c>
      <c r="C740" t="s">
        <v>2783</v>
      </c>
    </row>
    <row r="741" spans="1:3" x14ac:dyDescent="0.25">
      <c r="A741" s="487">
        <v>15</v>
      </c>
      <c r="B741" t="s">
        <v>1558</v>
      </c>
      <c r="C741" t="s">
        <v>2783</v>
      </c>
    </row>
    <row r="742" spans="1:3" x14ac:dyDescent="0.25">
      <c r="A742" s="487">
        <v>16</v>
      </c>
      <c r="B742" t="s">
        <v>1036</v>
      </c>
      <c r="C742" t="s">
        <v>2783</v>
      </c>
    </row>
    <row r="743" spans="1:3" x14ac:dyDescent="0.25">
      <c r="A743" s="487">
        <v>17</v>
      </c>
      <c r="C743" t="s">
        <v>2783</v>
      </c>
    </row>
    <row r="744" spans="1:3" x14ac:dyDescent="0.25">
      <c r="A744" s="487">
        <v>18</v>
      </c>
      <c r="B744" t="s">
        <v>1565</v>
      </c>
      <c r="C744" t="s">
        <v>2783</v>
      </c>
    </row>
    <row r="745" spans="1:3" x14ac:dyDescent="0.25">
      <c r="A745" s="487">
        <v>19</v>
      </c>
      <c r="B745" t="s">
        <v>1566</v>
      </c>
      <c r="C745" t="s">
        <v>2783</v>
      </c>
    </row>
    <row r="746" spans="1:3" x14ac:dyDescent="0.25">
      <c r="A746" s="487">
        <v>20</v>
      </c>
    </row>
    <row r="747" spans="1:3" x14ac:dyDescent="0.25">
      <c r="A747" s="487">
        <v>21</v>
      </c>
    </row>
    <row r="768" spans="1:2" x14ac:dyDescent="0.25">
      <c r="A768" s="487" t="s">
        <v>2780</v>
      </c>
      <c r="B768" t="s">
        <v>2780</v>
      </c>
    </row>
    <row r="769" spans="1:2" x14ac:dyDescent="0.25">
      <c r="A769" s="487" t="s">
        <v>1583</v>
      </c>
      <c r="B769" t="s">
        <v>1583</v>
      </c>
    </row>
    <row r="770" spans="1:2" x14ac:dyDescent="0.25">
      <c r="A770" s="487" t="s">
        <v>1584</v>
      </c>
      <c r="B770" t="s">
        <v>1584</v>
      </c>
    </row>
    <row r="771" spans="1:2" x14ac:dyDescent="0.25">
      <c r="A771" s="487" t="s">
        <v>2789</v>
      </c>
      <c r="B771" t="s">
        <v>2789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7">
    <tabColor rgb="FFFFC000"/>
  </sheetPr>
  <dimension ref="A1:L46"/>
  <sheetViews>
    <sheetView topLeftCell="A22" workbookViewId="0">
      <selection activeCell="B26" sqref="B26"/>
    </sheetView>
  </sheetViews>
  <sheetFormatPr defaultRowHeight="16.5" x14ac:dyDescent="0.25"/>
  <cols>
    <col min="1" max="1" width="16.125" bestFit="1" customWidth="1"/>
    <col min="2" max="2" width="13" bestFit="1" customWidth="1"/>
    <col min="3" max="3" width="15.25" bestFit="1" customWidth="1"/>
    <col min="4" max="5" width="11.875" bestFit="1" customWidth="1"/>
    <col min="6" max="6" width="22.75" bestFit="1" customWidth="1"/>
    <col min="7" max="7" width="11.875" bestFit="1" customWidth="1"/>
    <col min="8" max="8" width="19.75" bestFit="1" customWidth="1"/>
    <col min="9" max="9" width="31.375" bestFit="1" customWidth="1"/>
    <col min="10" max="10" width="25.625" bestFit="1" customWidth="1"/>
    <col min="11" max="11" width="17.875" bestFit="1" customWidth="1"/>
    <col min="12" max="12" width="20.75" customWidth="1"/>
  </cols>
  <sheetData>
    <row r="1" spans="1:12" x14ac:dyDescent="0.25">
      <c r="A1" t="s">
        <v>1067</v>
      </c>
      <c r="B1" t="s">
        <v>1068</v>
      </c>
      <c r="C1" t="s">
        <v>1069</v>
      </c>
      <c r="D1" t="s">
        <v>1070</v>
      </c>
      <c r="E1" t="s">
        <v>1071</v>
      </c>
      <c r="F1" t="s">
        <v>1072</v>
      </c>
      <c r="G1" t="s">
        <v>1073</v>
      </c>
      <c r="H1" t="s">
        <v>1074</v>
      </c>
      <c r="I1" t="s">
        <v>1075</v>
      </c>
      <c r="J1" t="s">
        <v>1076</v>
      </c>
      <c r="K1" t="s">
        <v>1298</v>
      </c>
      <c r="L1" t="s">
        <v>1299</v>
      </c>
    </row>
    <row r="2" spans="1:12" x14ac:dyDescent="0.25">
      <c r="A2" t="s">
        <v>1077</v>
      </c>
      <c r="B2" t="s">
        <v>1078</v>
      </c>
      <c r="C2" t="s">
        <v>1079</v>
      </c>
      <c r="D2" t="s">
        <v>1080</v>
      </c>
      <c r="E2" t="s">
        <v>1081</v>
      </c>
      <c r="F2" t="s">
        <v>1449</v>
      </c>
      <c r="G2" t="s">
        <v>1450</v>
      </c>
      <c r="H2" t="s">
        <v>1082</v>
      </c>
      <c r="I2" t="s">
        <v>1083</v>
      </c>
      <c r="J2" t="s">
        <v>1084</v>
      </c>
      <c r="K2" t="s">
        <v>1085</v>
      </c>
      <c r="L2" t="s">
        <v>1086</v>
      </c>
    </row>
    <row r="3" spans="1:12" x14ac:dyDescent="0.25">
      <c r="A3" t="s">
        <v>1087</v>
      </c>
      <c r="B3" t="s">
        <v>1088</v>
      </c>
      <c r="C3" t="s">
        <v>1089</v>
      </c>
      <c r="D3" t="s">
        <v>1090</v>
      </c>
      <c r="E3" t="s">
        <v>1091</v>
      </c>
      <c r="F3" t="s">
        <v>1295</v>
      </c>
      <c r="G3" t="s">
        <v>1091</v>
      </c>
      <c r="H3" t="s">
        <v>185</v>
      </c>
      <c r="I3" t="s">
        <v>1565</v>
      </c>
      <c r="J3" t="s">
        <v>1557</v>
      </c>
      <c r="K3" t="s">
        <v>1646</v>
      </c>
      <c r="L3" t="s">
        <v>1092</v>
      </c>
    </row>
    <row r="4" spans="1:12" x14ac:dyDescent="0.25">
      <c r="A4" t="s">
        <v>1093</v>
      </c>
      <c r="B4" t="s">
        <v>1094</v>
      </c>
      <c r="C4" t="s">
        <v>1095</v>
      </c>
      <c r="D4" t="s">
        <v>1096</v>
      </c>
      <c r="E4" t="s">
        <v>1097</v>
      </c>
      <c r="F4" t="s">
        <v>1302</v>
      </c>
      <c r="G4" t="s">
        <v>1097</v>
      </c>
      <c r="H4" t="s">
        <v>1558</v>
      </c>
      <c r="I4" t="s">
        <v>1566</v>
      </c>
      <c r="J4" t="s">
        <v>1336</v>
      </c>
      <c r="K4" t="s">
        <v>2824</v>
      </c>
      <c r="L4" t="s">
        <v>1098</v>
      </c>
    </row>
    <row r="5" spans="1:12" x14ac:dyDescent="0.25">
      <c r="A5" t="s">
        <v>1091</v>
      </c>
      <c r="B5" t="s">
        <v>1102</v>
      </c>
      <c r="C5" t="s">
        <v>1099</v>
      </c>
      <c r="D5" t="s">
        <v>1100</v>
      </c>
      <c r="E5" t="s">
        <v>4</v>
      </c>
      <c r="F5" t="s">
        <v>1305</v>
      </c>
      <c r="G5" t="s">
        <v>1300</v>
      </c>
      <c r="I5" t="s">
        <v>1337</v>
      </c>
      <c r="J5" t="s">
        <v>1301</v>
      </c>
      <c r="K5" t="s">
        <v>2825</v>
      </c>
      <c r="L5" t="s">
        <v>1326</v>
      </c>
    </row>
    <row r="6" spans="1:12" x14ac:dyDescent="0.25">
      <c r="A6" t="s">
        <v>1097</v>
      </c>
      <c r="B6" t="s">
        <v>1106</v>
      </c>
      <c r="C6" t="s">
        <v>1120</v>
      </c>
      <c r="D6" t="s">
        <v>1103</v>
      </c>
      <c r="E6" t="s">
        <v>323</v>
      </c>
      <c r="F6" t="s">
        <v>1308</v>
      </c>
      <c r="G6" t="s">
        <v>1303</v>
      </c>
      <c r="I6" t="s">
        <v>2809</v>
      </c>
      <c r="J6" t="s">
        <v>1304</v>
      </c>
      <c r="K6" t="s">
        <v>2826</v>
      </c>
      <c r="L6" t="s">
        <v>1327</v>
      </c>
    </row>
    <row r="7" spans="1:12" x14ac:dyDescent="0.25">
      <c r="A7" t="s">
        <v>1105</v>
      </c>
      <c r="B7" t="s">
        <v>1110</v>
      </c>
      <c r="C7" t="s">
        <v>1451</v>
      </c>
      <c r="D7" t="s">
        <v>1107</v>
      </c>
      <c r="E7" t="s">
        <v>1101</v>
      </c>
      <c r="G7" t="s">
        <v>1306</v>
      </c>
      <c r="I7" t="s">
        <v>1005</v>
      </c>
      <c r="J7" t="s">
        <v>1307</v>
      </c>
      <c r="K7" t="s">
        <v>2827</v>
      </c>
      <c r="L7" t="s">
        <v>1030</v>
      </c>
    </row>
    <row r="8" spans="1:12" x14ac:dyDescent="0.25">
      <c r="A8" t="s">
        <v>1109</v>
      </c>
      <c r="B8" t="s">
        <v>1312</v>
      </c>
      <c r="C8" t="s">
        <v>2778</v>
      </c>
      <c r="D8" t="s">
        <v>1112</v>
      </c>
      <c r="E8" t="s">
        <v>1104</v>
      </c>
      <c r="G8" t="s">
        <v>1315</v>
      </c>
      <c r="I8" t="s">
        <v>2810</v>
      </c>
      <c r="J8" t="s">
        <v>1309</v>
      </c>
      <c r="K8" t="s">
        <v>1645</v>
      </c>
    </row>
    <row r="9" spans="1:12" x14ac:dyDescent="0.25">
      <c r="A9" t="s">
        <v>1592</v>
      </c>
      <c r="B9" t="s">
        <v>1328</v>
      </c>
      <c r="D9" t="s">
        <v>1294</v>
      </c>
      <c r="E9" t="s">
        <v>1108</v>
      </c>
      <c r="I9" t="s">
        <v>2811</v>
      </c>
      <c r="J9" t="s">
        <v>1310</v>
      </c>
      <c r="K9" t="s">
        <v>120</v>
      </c>
    </row>
    <row r="10" spans="1:12" x14ac:dyDescent="0.25">
      <c r="A10" t="s">
        <v>1314</v>
      </c>
      <c r="B10" t="s">
        <v>1329</v>
      </c>
      <c r="C10" t="s">
        <v>1806</v>
      </c>
      <c r="D10" t="s">
        <v>1120</v>
      </c>
      <c r="E10" t="s">
        <v>1113</v>
      </c>
      <c r="I10" t="s">
        <v>2812</v>
      </c>
      <c r="J10" t="s">
        <v>1311</v>
      </c>
      <c r="K10" t="s">
        <v>1452</v>
      </c>
    </row>
    <row r="11" spans="1:12" x14ac:dyDescent="0.25">
      <c r="A11" t="s">
        <v>1316</v>
      </c>
      <c r="B11" t="s">
        <v>1330</v>
      </c>
      <c r="C11" t="s">
        <v>1468</v>
      </c>
      <c r="D11" t="s">
        <v>1342</v>
      </c>
      <c r="E11" t="s">
        <v>1102</v>
      </c>
      <c r="I11" t="s">
        <v>2813</v>
      </c>
      <c r="J11" t="s">
        <v>1313</v>
      </c>
      <c r="K11" t="s">
        <v>2829</v>
      </c>
    </row>
    <row r="12" spans="1:12" x14ac:dyDescent="0.25">
      <c r="A12" t="s">
        <v>1317</v>
      </c>
      <c r="B12" t="s">
        <v>1338</v>
      </c>
      <c r="C12" t="s">
        <v>1111</v>
      </c>
      <c r="D12" t="s">
        <v>1318</v>
      </c>
      <c r="E12" t="s">
        <v>1315</v>
      </c>
      <c r="I12" t="s">
        <v>2814</v>
      </c>
      <c r="J12" t="s">
        <v>2817</v>
      </c>
      <c r="K12" t="s">
        <v>2828</v>
      </c>
    </row>
    <row r="13" spans="1:12" x14ac:dyDescent="0.25">
      <c r="A13" t="s">
        <v>1319</v>
      </c>
      <c r="B13" t="s">
        <v>1128</v>
      </c>
      <c r="C13" t="s">
        <v>1114</v>
      </c>
      <c r="D13" t="s">
        <v>1320</v>
      </c>
      <c r="I13" t="s">
        <v>2815</v>
      </c>
      <c r="J13" t="s">
        <v>2818</v>
      </c>
    </row>
    <row r="14" spans="1:12" x14ac:dyDescent="0.25">
      <c r="A14" t="s">
        <v>1343</v>
      </c>
      <c r="B14" t="s">
        <v>1130</v>
      </c>
      <c r="C14" t="s">
        <v>1116</v>
      </c>
      <c r="D14" t="s">
        <v>1117</v>
      </c>
      <c r="I14" t="s">
        <v>2816</v>
      </c>
      <c r="J14" t="s">
        <v>2821</v>
      </c>
      <c r="K14" t="s">
        <v>1491</v>
      </c>
    </row>
    <row r="15" spans="1:12" x14ac:dyDescent="0.25">
      <c r="A15" t="s">
        <v>1344</v>
      </c>
      <c r="B15" t="s">
        <v>1453</v>
      </c>
      <c r="C15" t="s">
        <v>1119</v>
      </c>
      <c r="D15" t="s">
        <v>1593</v>
      </c>
      <c r="I15" t="s">
        <v>1033</v>
      </c>
      <c r="J15" t="s">
        <v>2819</v>
      </c>
      <c r="K15" t="s">
        <v>1492</v>
      </c>
    </row>
    <row r="16" spans="1:12" x14ac:dyDescent="0.25">
      <c r="A16" t="s">
        <v>1115</v>
      </c>
      <c r="B16" t="s">
        <v>1455</v>
      </c>
      <c r="C16" t="s">
        <v>1122</v>
      </c>
      <c r="D16" t="s">
        <v>1594</v>
      </c>
      <c r="I16" t="s">
        <v>1034</v>
      </c>
      <c r="J16" t="s">
        <v>2820</v>
      </c>
      <c r="K16" t="s">
        <v>1493</v>
      </c>
    </row>
    <row r="17" spans="1:11" x14ac:dyDescent="0.25">
      <c r="A17" t="s">
        <v>1118</v>
      </c>
      <c r="B17" t="s">
        <v>1456</v>
      </c>
      <c r="C17" t="s">
        <v>1123</v>
      </c>
      <c r="I17" t="s">
        <v>1035</v>
      </c>
      <c r="J17" t="s">
        <v>2823</v>
      </c>
      <c r="K17" t="s">
        <v>1494</v>
      </c>
    </row>
    <row r="18" spans="1:11" x14ac:dyDescent="0.25">
      <c r="A18" t="s">
        <v>1315</v>
      </c>
      <c r="B18" t="s">
        <v>1457</v>
      </c>
      <c r="C18" t="s">
        <v>1576</v>
      </c>
      <c r="I18" t="s">
        <v>1296</v>
      </c>
      <c r="J18" t="s">
        <v>2784</v>
      </c>
      <c r="K18" t="s">
        <v>1585</v>
      </c>
    </row>
    <row r="19" spans="1:11" x14ac:dyDescent="0.25">
      <c r="A19" t="s">
        <v>1121</v>
      </c>
      <c r="B19" t="s">
        <v>1458</v>
      </c>
      <c r="C19" t="s">
        <v>1297</v>
      </c>
      <c r="I19" t="s">
        <v>1133</v>
      </c>
      <c r="J19" t="s">
        <v>2785</v>
      </c>
      <c r="K19" t="s">
        <v>2830</v>
      </c>
    </row>
    <row r="20" spans="1:11" x14ac:dyDescent="0.25">
      <c r="A20" t="s">
        <v>1331</v>
      </c>
      <c r="B20" t="s">
        <v>1460</v>
      </c>
      <c r="C20" t="s">
        <v>1454</v>
      </c>
      <c r="I20" t="s">
        <v>1043</v>
      </c>
      <c r="J20" t="s">
        <v>2786</v>
      </c>
    </row>
    <row r="21" spans="1:11" x14ac:dyDescent="0.25">
      <c r="A21" t="s">
        <v>1332</v>
      </c>
      <c r="B21" t="s">
        <v>1469</v>
      </c>
      <c r="C21" t="s">
        <v>1127</v>
      </c>
      <c r="I21" t="s">
        <v>1489</v>
      </c>
      <c r="J21" t="s">
        <v>2787</v>
      </c>
    </row>
    <row r="22" spans="1:11" x14ac:dyDescent="0.25">
      <c r="A22" t="s">
        <v>1124</v>
      </c>
      <c r="B22" t="s">
        <v>1470</v>
      </c>
      <c r="C22" t="s">
        <v>1125</v>
      </c>
      <c r="I22" t="s">
        <v>1490</v>
      </c>
      <c r="J22" t="s">
        <v>1339</v>
      </c>
    </row>
    <row r="23" spans="1:11" x14ac:dyDescent="0.25">
      <c r="A23" t="s">
        <v>1126</v>
      </c>
      <c r="B23" t="s">
        <v>1461</v>
      </c>
      <c r="C23" t="s">
        <v>1479</v>
      </c>
      <c r="I23" t="s">
        <v>1055</v>
      </c>
      <c r="J23" t="s">
        <v>1340</v>
      </c>
    </row>
    <row r="24" spans="1:11" x14ac:dyDescent="0.25">
      <c r="A24" t="s">
        <v>1131</v>
      </c>
      <c r="B24" t="s">
        <v>1462</v>
      </c>
      <c r="C24" t="s">
        <v>1577</v>
      </c>
      <c r="I24" t="s">
        <v>1578</v>
      </c>
      <c r="J24" t="s">
        <v>1341</v>
      </c>
    </row>
    <row r="25" spans="1:11" x14ac:dyDescent="0.25">
      <c r="A25" t="s">
        <v>1132</v>
      </c>
      <c r="B25" t="s">
        <v>1483</v>
      </c>
      <c r="C25" t="s">
        <v>1629</v>
      </c>
      <c r="I25" t="s">
        <v>1038</v>
      </c>
      <c r="J25" t="s">
        <v>1321</v>
      </c>
    </row>
    <row r="26" spans="1:11" x14ac:dyDescent="0.25">
      <c r="B26" t="s">
        <v>2837</v>
      </c>
      <c r="C26" t="s">
        <v>1480</v>
      </c>
      <c r="I26" t="s">
        <v>417</v>
      </c>
      <c r="J26" t="s">
        <v>1322</v>
      </c>
    </row>
    <row r="27" spans="1:11" x14ac:dyDescent="0.25">
      <c r="C27" t="s">
        <v>1630</v>
      </c>
      <c r="I27" t="s">
        <v>1525</v>
      </c>
      <c r="J27" t="s">
        <v>1323</v>
      </c>
    </row>
    <row r="28" spans="1:11" x14ac:dyDescent="0.25">
      <c r="C28" t="s">
        <v>1631</v>
      </c>
      <c r="I28" t="s">
        <v>1526</v>
      </c>
      <c r="J28" t="s">
        <v>2822</v>
      </c>
    </row>
    <row r="29" spans="1:11" x14ac:dyDescent="0.25">
      <c r="C29" t="s">
        <v>1481</v>
      </c>
      <c r="I29" t="s">
        <v>1527</v>
      </c>
      <c r="J29" t="s">
        <v>1465</v>
      </c>
    </row>
    <row r="30" spans="1:11" x14ac:dyDescent="0.25">
      <c r="C30" t="s">
        <v>1482</v>
      </c>
      <c r="I30" t="s">
        <v>1484</v>
      </c>
      <c r="J30" t="s">
        <v>1633</v>
      </c>
    </row>
    <row r="31" spans="1:11" x14ac:dyDescent="0.25">
      <c r="C31" t="s">
        <v>1459</v>
      </c>
      <c r="I31" t="s">
        <v>1485</v>
      </c>
      <c r="J31" t="s">
        <v>1595</v>
      </c>
    </row>
    <row r="32" spans="1:11" x14ac:dyDescent="0.25">
      <c r="C32" t="s">
        <v>1632</v>
      </c>
      <c r="I32" t="s">
        <v>1478</v>
      </c>
      <c r="J32" t="s">
        <v>1596</v>
      </c>
    </row>
    <row r="33" spans="3:10" x14ac:dyDescent="0.25">
      <c r="C33" t="s">
        <v>1129</v>
      </c>
      <c r="I33" t="s">
        <v>1486</v>
      </c>
      <c r="J33" t="s">
        <v>1597</v>
      </c>
    </row>
    <row r="34" spans="3:10" x14ac:dyDescent="0.25">
      <c r="C34" t="s">
        <v>1463</v>
      </c>
      <c r="I34" t="s">
        <v>1528</v>
      </c>
    </row>
    <row r="35" spans="3:10" x14ac:dyDescent="0.25">
      <c r="C35" t="s">
        <v>1464</v>
      </c>
      <c r="I35" t="s">
        <v>1529</v>
      </c>
    </row>
    <row r="36" spans="3:10" x14ac:dyDescent="0.25">
      <c r="C36" t="s">
        <v>2735</v>
      </c>
      <c r="I36" t="s">
        <v>1530</v>
      </c>
    </row>
    <row r="37" spans="3:10" x14ac:dyDescent="0.25">
      <c r="I37" t="s">
        <v>1531</v>
      </c>
    </row>
    <row r="38" spans="3:10" x14ac:dyDescent="0.25">
      <c r="C38" t="s">
        <v>1521</v>
      </c>
    </row>
    <row r="39" spans="3:10" x14ac:dyDescent="0.25">
      <c r="C39" t="s">
        <v>1522</v>
      </c>
    </row>
    <row r="40" spans="3:10" x14ac:dyDescent="0.25">
      <c r="C40" t="s">
        <v>1523</v>
      </c>
    </row>
    <row r="41" spans="3:10" x14ac:dyDescent="0.25">
      <c r="C41" t="s">
        <v>1524</v>
      </c>
    </row>
    <row r="42" spans="3:10" x14ac:dyDescent="0.25">
      <c r="C42" t="s">
        <v>1641</v>
      </c>
    </row>
    <row r="43" spans="3:10" x14ac:dyDescent="0.25">
      <c r="C43" t="s">
        <v>1642</v>
      </c>
    </row>
    <row r="44" spans="3:10" x14ac:dyDescent="0.25">
      <c r="C44" t="s">
        <v>1559</v>
      </c>
    </row>
    <row r="45" spans="3:10" x14ac:dyDescent="0.25">
      <c r="C45" t="s">
        <v>1586</v>
      </c>
    </row>
    <row r="46" spans="3:10" x14ac:dyDescent="0.25">
      <c r="C46" t="s">
        <v>1643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8">
    <tabColor theme="8"/>
  </sheetPr>
  <dimension ref="A1:G33"/>
  <sheetViews>
    <sheetView workbookViewId="0">
      <selection activeCell="J23" sqref="J22:J23"/>
    </sheetView>
  </sheetViews>
  <sheetFormatPr defaultRowHeight="16.5" x14ac:dyDescent="0.25"/>
  <cols>
    <col min="1" max="3" width="11.875" bestFit="1" customWidth="1"/>
    <col min="4" max="4" width="11.875" customWidth="1"/>
    <col min="7" max="7" width="12.125" bestFit="1" customWidth="1"/>
  </cols>
  <sheetData>
    <row r="1" spans="1:7" x14ac:dyDescent="0.25">
      <c r="A1" t="s">
        <v>1067</v>
      </c>
      <c r="B1" t="s">
        <v>1068</v>
      </c>
      <c r="C1" t="s">
        <v>1069</v>
      </c>
      <c r="D1" t="s">
        <v>1070</v>
      </c>
      <c r="G1" s="405" t="s">
        <v>1809</v>
      </c>
    </row>
    <row r="2" spans="1:7" x14ac:dyDescent="0.25">
      <c r="A2" t="s">
        <v>11</v>
      </c>
      <c r="B2" t="s">
        <v>1466</v>
      </c>
      <c r="C2">
        <v>4</v>
      </c>
      <c r="G2" s="407" t="s">
        <v>487</v>
      </c>
    </row>
    <row r="3" spans="1:7" x14ac:dyDescent="0.25">
      <c r="A3" t="s">
        <v>2761</v>
      </c>
      <c r="B3" t="s">
        <v>1289</v>
      </c>
      <c r="C3">
        <v>8</v>
      </c>
      <c r="G3" s="406" t="s">
        <v>719</v>
      </c>
    </row>
    <row r="4" spans="1:7" x14ac:dyDescent="0.25">
      <c r="A4" t="s">
        <v>2762</v>
      </c>
      <c r="B4" t="s">
        <v>1290</v>
      </c>
      <c r="C4">
        <v>12</v>
      </c>
      <c r="G4" s="407" t="s">
        <v>715</v>
      </c>
    </row>
    <row r="5" spans="1:7" x14ac:dyDescent="0.25">
      <c r="A5" t="s">
        <v>2763</v>
      </c>
      <c r="C5">
        <v>17</v>
      </c>
      <c r="G5" s="406" t="s">
        <v>1810</v>
      </c>
    </row>
    <row r="6" spans="1:7" x14ac:dyDescent="0.25">
      <c r="A6" t="s">
        <v>2764</v>
      </c>
      <c r="B6" t="s">
        <v>1291</v>
      </c>
      <c r="C6">
        <v>18</v>
      </c>
      <c r="G6" s="407" t="s">
        <v>1955</v>
      </c>
    </row>
    <row r="7" spans="1:7" x14ac:dyDescent="0.25">
      <c r="A7" t="s">
        <v>1292</v>
      </c>
      <c r="B7" t="s">
        <v>1467</v>
      </c>
      <c r="C7">
        <v>20</v>
      </c>
      <c r="G7" s="407" t="s">
        <v>713</v>
      </c>
    </row>
    <row r="8" spans="1:7" x14ac:dyDescent="0.25">
      <c r="A8" t="s">
        <v>2765</v>
      </c>
      <c r="B8" t="s">
        <v>1471</v>
      </c>
      <c r="C8">
        <v>23</v>
      </c>
      <c r="G8" s="407"/>
    </row>
    <row r="9" spans="1:7" x14ac:dyDescent="0.25">
      <c r="A9" t="s">
        <v>2766</v>
      </c>
      <c r="C9">
        <v>25</v>
      </c>
      <c r="G9" s="407" t="s">
        <v>2836</v>
      </c>
    </row>
    <row r="10" spans="1:7" x14ac:dyDescent="0.25">
      <c r="A10" t="s">
        <v>2767</v>
      </c>
      <c r="C10">
        <v>30</v>
      </c>
      <c r="G10" s="407"/>
    </row>
    <row r="11" spans="1:7" x14ac:dyDescent="0.25">
      <c r="A11" t="s">
        <v>2768</v>
      </c>
      <c r="C11">
        <v>34</v>
      </c>
      <c r="G11" s="406"/>
    </row>
    <row r="12" spans="1:7" x14ac:dyDescent="0.25">
      <c r="A12" t="s">
        <v>2769</v>
      </c>
      <c r="C12">
        <v>40</v>
      </c>
      <c r="G12" s="407"/>
    </row>
    <row r="13" spans="1:7" x14ac:dyDescent="0.25">
      <c r="A13" t="s">
        <v>2770</v>
      </c>
      <c r="C13">
        <v>51</v>
      </c>
      <c r="G13" s="407"/>
    </row>
    <row r="14" spans="1:7" x14ac:dyDescent="0.25">
      <c r="A14" t="s">
        <v>2772</v>
      </c>
      <c r="C14">
        <v>50</v>
      </c>
      <c r="G14" s="406"/>
    </row>
    <row r="15" spans="1:7" x14ac:dyDescent="0.25">
      <c r="A15" t="s">
        <v>2773</v>
      </c>
      <c r="C15">
        <v>1</v>
      </c>
      <c r="G15" s="407"/>
    </row>
    <row r="16" spans="1:7" x14ac:dyDescent="0.25">
      <c r="A16" t="s">
        <v>2771</v>
      </c>
      <c r="G16" s="406"/>
    </row>
    <row r="17" spans="1:7" x14ac:dyDescent="0.25">
      <c r="A17" t="s">
        <v>2774</v>
      </c>
      <c r="G17" s="407"/>
    </row>
    <row r="18" spans="1:7" x14ac:dyDescent="0.25">
      <c r="A18" t="s">
        <v>2775</v>
      </c>
      <c r="G18" s="406"/>
    </row>
    <row r="19" spans="1:7" x14ac:dyDescent="0.25">
      <c r="A19" t="s">
        <v>2776</v>
      </c>
      <c r="G19" s="407"/>
    </row>
    <row r="20" spans="1:7" x14ac:dyDescent="0.25">
      <c r="A20" t="s">
        <v>2777</v>
      </c>
      <c r="G20" s="406"/>
    </row>
    <row r="21" spans="1:7" x14ac:dyDescent="0.25">
      <c r="G21" s="407"/>
    </row>
    <row r="22" spans="1:7" x14ac:dyDescent="0.25">
      <c r="G22" s="406"/>
    </row>
    <row r="23" spans="1:7" x14ac:dyDescent="0.25">
      <c r="G23" s="407"/>
    </row>
    <row r="24" spans="1:7" x14ac:dyDescent="0.25">
      <c r="G24" s="406"/>
    </row>
    <row r="25" spans="1:7" x14ac:dyDescent="0.25">
      <c r="G25" s="407"/>
    </row>
    <row r="26" spans="1:7" x14ac:dyDescent="0.25">
      <c r="G26" s="406"/>
    </row>
    <row r="27" spans="1:7" x14ac:dyDescent="0.25">
      <c r="G27" s="407"/>
    </row>
    <row r="28" spans="1:7" x14ac:dyDescent="0.25">
      <c r="G28" s="406"/>
    </row>
    <row r="29" spans="1:7" x14ac:dyDescent="0.25">
      <c r="G29" s="407"/>
    </row>
    <row r="30" spans="1:7" x14ac:dyDescent="0.25">
      <c r="G30" s="406"/>
    </row>
    <row r="31" spans="1:7" x14ac:dyDescent="0.25">
      <c r="G31" s="407"/>
    </row>
    <row r="32" spans="1:7" x14ac:dyDescent="0.25">
      <c r="G32" s="408"/>
    </row>
    <row r="33" spans="7:7" x14ac:dyDescent="0.25">
      <c r="G33" s="40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9">
    <tabColor rgb="FF7030A0"/>
    <pageSetUpPr fitToPage="1"/>
  </sheetPr>
  <dimension ref="A1:W1953"/>
  <sheetViews>
    <sheetView showZeros="0" tabSelected="1" zoomScaleNormal="100" zoomScaleSheetLayoutView="90" zoomScalePageLayoutView="85" workbookViewId="0">
      <selection activeCell="J19" sqref="J19:J24"/>
    </sheetView>
  </sheetViews>
  <sheetFormatPr defaultColWidth="6.5" defaultRowHeight="16.5" x14ac:dyDescent="0.25"/>
  <cols>
    <col min="1" max="1" width="18.625" style="195" customWidth="1"/>
    <col min="2" max="2" width="0.75" style="195" customWidth="1"/>
    <col min="3" max="3" width="9.25" style="93" customWidth="1"/>
    <col min="4" max="4" width="15" style="93" customWidth="1"/>
    <col min="5" max="5" width="22.75" style="93" bestFit="1" customWidth="1"/>
    <col min="6" max="6" width="12.125" style="32" customWidth="1"/>
    <col min="7" max="7" width="7.875" style="32" customWidth="1"/>
    <col min="8" max="8" width="11.375" style="240" customWidth="1"/>
    <col min="9" max="9" width="7.125" style="93" customWidth="1"/>
    <col min="10" max="10" width="6.125" style="32" customWidth="1"/>
    <col min="11" max="11" width="13.5" style="216" customWidth="1"/>
    <col min="12" max="12" width="10.125" style="32" bestFit="1" customWidth="1"/>
    <col min="13" max="13" width="16.125" style="32" bestFit="1" customWidth="1"/>
    <col min="14" max="14" width="11.625" style="32" bestFit="1" customWidth="1"/>
    <col min="15" max="15" width="16.125" style="32" bestFit="1" customWidth="1"/>
    <col min="16" max="16" width="9.625" style="32" customWidth="1"/>
    <col min="17" max="17" width="10.625" style="32" customWidth="1"/>
    <col min="18" max="18" width="8.75" style="454" bestFit="1" customWidth="1"/>
    <col min="19" max="19" width="8.75" style="32" customWidth="1"/>
    <col min="20" max="20" width="17.5" style="400" customWidth="1"/>
    <col min="21" max="21" width="7.25" style="32" bestFit="1" customWidth="1"/>
    <col min="22" max="22" width="22.25" style="195" bestFit="1" customWidth="1"/>
    <col min="23" max="16384" width="6.5" style="195"/>
  </cols>
  <sheetData>
    <row r="1" spans="1:23" ht="19.5" x14ac:dyDescent="0.25">
      <c r="A1" s="215" t="s">
        <v>1512</v>
      </c>
      <c r="B1" s="215"/>
      <c r="C1" s="92" t="str">
        <f ca="1">_xlfn.IFNA(CONCATENATE(TEXT(K2,"yyyymmdd"),G1),"")</f>
        <v>2026101401</v>
      </c>
      <c r="D1" s="379"/>
      <c r="E1" s="373"/>
      <c r="F1" s="222" t="s">
        <v>1385</v>
      </c>
      <c r="G1" s="384" t="s">
        <v>2714</v>
      </c>
      <c r="H1" s="46"/>
      <c r="I1" s="46"/>
      <c r="J1" s="46"/>
      <c r="L1" s="46"/>
      <c r="M1" s="46"/>
      <c r="N1" s="46"/>
      <c r="O1" s="46"/>
      <c r="P1" s="46"/>
      <c r="Q1" s="46"/>
      <c r="R1" s="452"/>
      <c r="S1" s="46"/>
      <c r="T1" s="428"/>
      <c r="U1" s="46"/>
      <c r="V1" s="506"/>
    </row>
    <row r="2" spans="1:23" ht="19.5" x14ac:dyDescent="0.25">
      <c r="A2" s="243" t="s">
        <v>34</v>
      </c>
      <c r="B2" s="243"/>
      <c r="C2" s="217"/>
      <c r="D2" s="217"/>
      <c r="E2" s="92"/>
      <c r="F2" s="92"/>
      <c r="G2" s="244"/>
      <c r="H2" s="46"/>
      <c r="I2" s="38"/>
      <c r="J2" s="484" t="s">
        <v>1333</v>
      </c>
      <c r="K2" s="485">
        <f ca="1">TODAY()</f>
        <v>46309</v>
      </c>
      <c r="L2" s="485"/>
      <c r="M2" s="174"/>
      <c r="N2" s="484" t="s">
        <v>1956</v>
      </c>
      <c r="O2" s="434"/>
      <c r="P2" s="244"/>
      <c r="Q2" s="244"/>
      <c r="R2" s="453"/>
      <c r="S2" s="244"/>
      <c r="T2" s="429"/>
      <c r="U2" s="228"/>
      <c r="V2" s="506"/>
    </row>
    <row r="3" spans="1:23" ht="19.5" x14ac:dyDescent="0.25">
      <c r="A3" s="215" t="s">
        <v>35</v>
      </c>
      <c r="B3" s="215"/>
      <c r="C3" s="217"/>
      <c r="D3" s="217"/>
      <c r="E3" s="217"/>
      <c r="F3" s="46"/>
      <c r="G3" s="46"/>
      <c r="H3" s="46"/>
      <c r="I3" s="38"/>
      <c r="J3" s="484" t="s">
        <v>1334</v>
      </c>
      <c r="K3" s="485"/>
      <c r="L3" s="486" t="s">
        <v>2802</v>
      </c>
      <c r="M3" s="174"/>
      <c r="N3" s="484" t="s">
        <v>1957</v>
      </c>
      <c r="O3" s="391"/>
      <c r="T3" s="429"/>
      <c r="U3" s="228"/>
      <c r="V3" s="38"/>
    </row>
    <row r="4" spans="1:23" ht="19.5" x14ac:dyDescent="0.25">
      <c r="A4" s="215" t="s">
        <v>36</v>
      </c>
      <c r="B4" s="215"/>
      <c r="C4" s="218">
        <f>L8+L46+L85+L124+L163+L202+L241+L280+L319+L358+L397+L436+L475+L514+L553+L592+L631+L670+L709+L748+L787+L826+L865+L904+L943+L982+L1021+L1060+L1099+L1138+L1177+L1216+L1255+L1294+L1333+L1372+L1411+L1450+L1489+L1528+L1567+L1606+L1645+L1684+L1723+L1762+L1801+L1840+L1879+L1918</f>
        <v>0</v>
      </c>
      <c r="F4" s="218"/>
      <c r="H4" s="32"/>
      <c r="I4" s="38"/>
      <c r="J4" s="484" t="s">
        <v>1335</v>
      </c>
      <c r="K4" s="520"/>
      <c r="L4" s="520"/>
      <c r="M4" s="520"/>
      <c r="N4" s="484" t="s">
        <v>1958</v>
      </c>
      <c r="O4" s="433"/>
      <c r="P4" s="432"/>
      <c r="T4" s="429"/>
      <c r="U4" s="228"/>
      <c r="V4" s="371"/>
    </row>
    <row r="5" spans="1:23" ht="19.5" x14ac:dyDescent="0.25">
      <c r="A5" s="215" t="s">
        <v>892</v>
      </c>
      <c r="B5" s="374">
        <f ca="1">ROUND(SUM(板材才數分析.!P:P),0)</f>
        <v>0</v>
      </c>
      <c r="C5" s="373"/>
      <c r="D5" s="219"/>
      <c r="E5" s="92"/>
      <c r="F5" s="220"/>
      <c r="G5" s="220"/>
      <c r="H5" s="220"/>
      <c r="I5" s="221"/>
      <c r="J5" s="46"/>
      <c r="T5" s="429"/>
      <c r="U5" s="392"/>
      <c r="V5" s="370"/>
    </row>
    <row r="6" spans="1:23" ht="2.25" customHeight="1" x14ac:dyDescent="0.25">
      <c r="A6" s="215"/>
      <c r="B6" s="215"/>
      <c r="C6" s="222"/>
      <c r="D6" s="222"/>
      <c r="E6" s="222"/>
      <c r="F6" s="46"/>
      <c r="G6" s="46"/>
      <c r="H6" s="223"/>
      <c r="I6" s="217"/>
      <c r="J6" s="46"/>
      <c r="L6" s="46"/>
      <c r="M6" s="46"/>
      <c r="N6" s="46"/>
      <c r="O6" s="46"/>
      <c r="P6" s="46"/>
      <c r="Q6" s="46"/>
      <c r="R6" s="452"/>
      <c r="S6" s="46"/>
      <c r="T6" s="428"/>
      <c r="U6" s="46"/>
      <c r="V6" s="6"/>
    </row>
    <row r="7" spans="1:23" x14ac:dyDescent="0.25">
      <c r="A7" s="224" t="s">
        <v>31</v>
      </c>
      <c r="B7" s="224"/>
      <c r="C7" s="225"/>
      <c r="D7" s="225" cm="1">
        <f t="array" ref="D7">_xlfn.IFS(OR(C7="水槽櫃",C7="爐台櫃"),"無頂板",C7="油機吊櫃","無底板",TRUE,0)</f>
        <v>0</v>
      </c>
      <c r="E7" s="226"/>
      <c r="F7" s="225"/>
      <c r="G7" s="226"/>
      <c r="H7" s="226"/>
      <c r="I7" s="226"/>
      <c r="J7" s="226"/>
      <c r="K7" s="227"/>
      <c r="L7" s="228"/>
      <c r="M7" s="228"/>
      <c r="N7" s="228"/>
      <c r="O7" s="228"/>
      <c r="P7" s="228"/>
      <c r="Q7" s="228"/>
      <c r="R7" s="455"/>
      <c r="S7" s="228"/>
      <c r="T7" s="229"/>
      <c r="U7" s="228"/>
      <c r="V7" s="6"/>
    </row>
    <row r="8" spans="1:23" x14ac:dyDescent="0.25">
      <c r="A8" s="224" t="s">
        <v>37</v>
      </c>
      <c r="B8" s="224"/>
      <c r="C8" s="229">
        <v>1</v>
      </c>
      <c r="D8" s="229"/>
      <c r="E8" s="226"/>
      <c r="F8" s="230"/>
      <c r="G8" s="226"/>
      <c r="H8" s="226"/>
      <c r="I8" s="226"/>
      <c r="J8" s="226"/>
      <c r="K8" s="366" t="s">
        <v>15</v>
      </c>
      <c r="L8" s="232">
        <f>SUMIF(D14:D43,"&lt;&gt;*五金",K14:K43)</f>
        <v>0</v>
      </c>
      <c r="M8" s="228"/>
      <c r="N8" s="231"/>
      <c r="T8" s="229"/>
      <c r="U8" s="228"/>
      <c r="V8" s="6"/>
    </row>
    <row r="9" spans="1:23" x14ac:dyDescent="0.25">
      <c r="A9" s="224" t="s">
        <v>38</v>
      </c>
      <c r="B9" s="224"/>
      <c r="C9" s="229"/>
      <c r="D9" s="229"/>
      <c r="E9" s="226"/>
      <c r="F9" s="230"/>
      <c r="G9" s="226"/>
      <c r="H9" s="226"/>
      <c r="I9" s="226"/>
      <c r="J9" s="226"/>
      <c r="K9" s="366" t="s">
        <v>16</v>
      </c>
      <c r="L9" s="233">
        <f ca="1">板材才數分析.!P31</f>
        <v>0</v>
      </c>
      <c r="M9" s="228"/>
      <c r="N9" s="436"/>
      <c r="T9" s="229" t="str">
        <f>IF(AND(OR($E14="右側板",$E14="左側板"),COUNTIF($E$14:$E$43,"活隔")&gt;0),"排孔","")</f>
        <v/>
      </c>
      <c r="U9" s="228"/>
      <c r="V9" s="6"/>
    </row>
    <row r="10" spans="1:23" x14ac:dyDescent="0.25">
      <c r="A10" s="224" t="s">
        <v>39</v>
      </c>
      <c r="B10" s="224"/>
      <c r="C10" s="368"/>
      <c r="D10" s="229" t="s">
        <v>2808</v>
      </c>
      <c r="E10" s="226"/>
      <c r="F10" s="230"/>
      <c r="G10" s="226"/>
      <c r="H10" s="226"/>
      <c r="I10" s="226"/>
      <c r="J10" s="226"/>
      <c r="K10" s="376" t="s">
        <v>1384</v>
      </c>
      <c r="L10" s="228">
        <v>1</v>
      </c>
      <c r="M10" s="228"/>
      <c r="N10" s="228"/>
      <c r="T10" s="229"/>
      <c r="U10" s="228"/>
      <c r="V10" s="6"/>
    </row>
    <row r="11" spans="1:23" x14ac:dyDescent="0.25">
      <c r="A11" s="224" t="s">
        <v>40</v>
      </c>
      <c r="B11" s="224"/>
      <c r="C11" s="367"/>
      <c r="D11" s="229"/>
      <c r="E11" s="226"/>
      <c r="F11" s="230"/>
      <c r="G11" s="226"/>
      <c r="H11" s="226"/>
      <c r="I11" s="226"/>
      <c r="J11" s="226"/>
      <c r="K11" s="227"/>
      <c r="L11" s="228"/>
      <c r="M11" s="228"/>
      <c r="N11" s="228"/>
      <c r="O11" s="228"/>
      <c r="P11" s="228"/>
      <c r="Q11" s="228"/>
      <c r="R11" s="455"/>
      <c r="S11" s="228"/>
      <c r="T11" s="229"/>
      <c r="U11" s="228"/>
      <c r="V11" s="6"/>
    </row>
    <row r="12" spans="1:23" s="381" customFormat="1" ht="16.149999999999999" customHeight="1" x14ac:dyDescent="0.25">
      <c r="A12" s="511" t="s">
        <v>41</v>
      </c>
      <c r="B12" s="369"/>
      <c r="C12" s="511" t="s">
        <v>50</v>
      </c>
      <c r="D12" s="511" t="s">
        <v>1293</v>
      </c>
      <c r="E12" s="511" t="s">
        <v>42</v>
      </c>
      <c r="F12" s="380" t="s">
        <v>43</v>
      </c>
      <c r="G12" s="380"/>
      <c r="H12" s="380"/>
      <c r="I12" s="380"/>
      <c r="J12" s="380"/>
      <c r="K12" s="517" t="s">
        <v>33</v>
      </c>
      <c r="L12" s="511" t="s">
        <v>109</v>
      </c>
      <c r="M12" s="511" t="s">
        <v>110</v>
      </c>
      <c r="N12" s="518" t="s">
        <v>225</v>
      </c>
      <c r="O12" s="511" t="s">
        <v>44</v>
      </c>
      <c r="P12" s="511" t="s">
        <v>9</v>
      </c>
      <c r="Q12" s="511" t="s">
        <v>9</v>
      </c>
      <c r="R12" s="512" t="s">
        <v>9</v>
      </c>
      <c r="S12" s="511" t="s">
        <v>9</v>
      </c>
      <c r="T12" s="517" t="s">
        <v>1929</v>
      </c>
      <c r="U12" s="511" t="s">
        <v>1386</v>
      </c>
      <c r="V12" s="40"/>
      <c r="W12" s="40"/>
    </row>
    <row r="13" spans="1:23" s="381" customFormat="1" x14ac:dyDescent="0.25">
      <c r="A13" s="519"/>
      <c r="B13" s="382"/>
      <c r="C13" s="519"/>
      <c r="D13" s="511"/>
      <c r="E13" s="519"/>
      <c r="F13" s="369" t="s">
        <v>49</v>
      </c>
      <c r="G13" s="369" t="s">
        <v>17</v>
      </c>
      <c r="H13" s="369" t="s">
        <v>1</v>
      </c>
      <c r="I13" s="369" t="s">
        <v>17</v>
      </c>
      <c r="J13" s="369" t="s">
        <v>45</v>
      </c>
      <c r="K13" s="517"/>
      <c r="L13" s="511"/>
      <c r="M13" s="519"/>
      <c r="N13" s="518"/>
      <c r="O13" s="519"/>
      <c r="P13" s="511"/>
      <c r="Q13" s="511"/>
      <c r="R13" s="512"/>
      <c r="S13" s="511"/>
      <c r="T13" s="517"/>
      <c r="U13" s="511"/>
      <c r="V13" s="40"/>
      <c r="W13" s="40"/>
    </row>
    <row r="14" spans="1:23" x14ac:dyDescent="0.25">
      <c r="A14" s="228">
        <f>$C$7</f>
        <v>0</v>
      </c>
      <c r="B14" s="228"/>
      <c r="C14" s="228">
        <f>(C8*1000)+1</f>
        <v>1001</v>
      </c>
      <c r="D14" s="228" t="s">
        <v>1077</v>
      </c>
      <c r="E14" s="228" t="s">
        <v>4</v>
      </c>
      <c r="F14" s="236">
        <f>C11-35</f>
        <v>-35</v>
      </c>
      <c r="G14" s="228" t="str">
        <f>IF(
   OR(
      $E14="頂板",$E14="底板",$E14="右側板",$E14="左側板",
      $E14="天地蓋頂板",$E14="天地蓋底板",$E14="天地蓋右側板",$E14="天地蓋左側板",
      $E14="前抽牆",$E14="後抽牆",$E14="左抽牆",$E14="右抽牆",
      $E14="踢腳板",$E14="補板",$E14="固隔",$E14="活隔",
      $E14="中立板",$E14="中立板(退)",$E14="固隔(退)",$E14="活固隔",$E14="立板",
      $E14="內頂板",$E14="內左側落板",$E14="內右側落板",$E14="內底板",
      $E14="內左側板",$E14="內右側板",
      $E14="上前平肢",$E14="上後平肢",$E14="上前立肢",$E14="上後立肢",
      $E14="下前立肢",$E14="下後立肢",$E14="下前平肢",$E14="下後平肢",
      $E14="左側落板",$E14="右側落板",
      $E14="外蓋背板",$E14="台面",$E14="床板",$E14="假門板",
      $E14="上掀門板",$E14="平掀門板",$E14="下掀門板",
      $E14="左門板",$E14="右門板",
      $E14="抽盤",$E14="抽盤抽頭",
      $E14="上軌道板",$E14="下軌道板",$E14="左軌道板",$E14="右軌道板",$E14="指縫擋板",$E14="左木框滑門",$E14="右木框滑門",
      $E14="層板",$E14="壁面層板",$E14="桌板",$E14="上封板",$E14="下封板",$E14="左封板",$E14="右封板",
      $E14="左圓角側板",$E14="右圓角側板",$E14="抽頭",$E14="入柱抽頭",$E14="假抽頭",$E14="背拉桿",$E14="木滑門",$E14="抽屜拉桿"
   ),
   "AA",
   ""
)</f>
        <v>AA</v>
      </c>
      <c r="H14" s="236">
        <f>C10</f>
        <v>0</v>
      </c>
      <c r="I14" s="38" t="str">
        <f>IF(
   OR(
      $E14="右側板",$E14="左側板",$E14="活隔",
      $E14="天地蓋頂板",$E14="天地蓋底板",
      $E14="左門板",$E14="右門板",
      $E14="左側落板",$E14="右側落板",
      $E14="外蓋背板",$E14="活固隔",
      $E14="左木框滑門",$E14="右木框滑門",
      $E14="左鋁框滑門",$E14="右鋁框滑門",
      $E14="桌板",$E14="台面",$E14="床板",$E14="假門板",
      $E14="上掀門板",$E14="平掀門板",$E14="下掀門板",
      $E14="抽盤抽頭",$E14="抽盤",$E14="層板",$E14="壁面層板",
      $E14="上封板",$E14="下封板",$E14="左封板",$E14="右封板",
      $E14="抽頭",$E14="踢腳板",$E14="補板",$E14="木滑門"
   ),
   "AA",
   ""
)</f>
        <v/>
      </c>
      <c r="J14" s="228">
        <v>18</v>
      </c>
      <c r="K14" s="229"/>
      <c r="L14" s="369"/>
      <c r="M14" s="228" t="str">
        <f>IFERROR(VLOOKUP(L14,色號!A:B,2,FALSE),"")</f>
        <v/>
      </c>
      <c r="N14" s="228" t="str">
        <f>IFERROR(VLOOKUP(M14,色號!B:C,2,FALSE),"")</f>
        <v/>
      </c>
      <c r="O14" s="228" t="str">
        <f>IFERROR(VLOOKUP(L14,色號!A:D,4,FALSE),"")</f>
        <v/>
      </c>
      <c r="P14" s="228" t="str">
        <f>IF(
    OR($E14="左門板", $E14="右門板"),
    "鉸" &amp; IF($F14&lt;=1000, 2, IF($F14&lt;=1800, 3, 4)),
    IF(
        $E14="入柱背板",
        "側",
        IF(
            $E14="外蓋背板",
            "面",
            IF(
                AND(COUNTIF($E$14:$E$43,"入柱背板")&gt;0, OR($E14="頂板", $E14="底板")),
                "面",
                IF(
                    AND(COUNTIF($E$14:$E$43,"外蓋背板")&gt;0, OR($E14="左側板", $E14="右側板")),
                    "側",
                    IF(
                        AND(
                            COUNTIF($E$14:$E$43,"入柱背板")=0,
                            COUNTIF($E$14:$E$43,"外蓋背板")=0,
                            OR(
                                AND(COUNTIF($E$14:$E$43,"背板")&gt;0, OR($E14="左側板",$E14="右側板",$E14="頂板",$E14="底板",$E14="天地蓋右側板",$E14="天地蓋左側板",$E14="天地蓋底板",$E14="天地蓋頂板")),
                                AND(COUNTIF($E$14:$E$43,"抽底")&gt;0, OR($E14="右抽牆",$E14="左抽牆",$E14="前抽牆",$E14="後抽牆"))
                            )
                        ),
                        "背板溝",
                        ""
                    )
                )
            )
        )
    )
)</f>
        <v>背板溝</v>
      </c>
      <c r="Q14" s="228" t="str">
        <f>IF(OR($E14="天地蓋右側板",$E14="天地蓋左側板"), "側 面",
 IF(OR($E14="背拉桿",$E14="中立板",$E14="頂板",$E14="底板",$E14="前抽牆",$E14="後抽牆",$E14="內左側落板",$E14="內右側落板",$E14="抽屜拉桿",$E14="立板"), "側",
  IF(OR($E14="木滑門",$E14="鋁框滑門"), "輪",
   IF(OR($E14="右側板",$E14="左側板",$E14="右抽牆",$E14="左抽牆",$E14="天地蓋頂板",$E14="天地蓋底板",$E14="內頂板"), "面",
    IF($E14="固隔","固","")
   )
  )
 )
)</f>
        <v>側</v>
      </c>
      <c r="R14" s="455" t="str">
        <f>IF(
OR($E14="左側板",$E14="右側板",$E14="天地蓋左側板",$E14="天地蓋右側板",$E14="中立板",$E14="立板"),
"排","")</f>
        <v/>
      </c>
      <c r="S14" s="461"/>
      <c r="T14" s="429" t="str">
        <f>IF($E14="中立板","面開槽？排孔？",
IF($E14="木框滑門","前排孔要退喔！",
IF(OR($E14="左門板",$E14="右門板",$E14="抽頭"),"把手？",
IF(OR($E14="左側板",$E14="右側板",$E14="天地蓋右側板",$E14="天地蓋左側板"),"排孔？",""))))</f>
        <v/>
      </c>
      <c r="U14" s="237">
        <f>IF(E14="","",$L$10)</f>
        <v>1</v>
      </c>
      <c r="V14" s="6"/>
      <c r="W14" s="6"/>
    </row>
    <row r="15" spans="1:23" x14ac:dyDescent="0.25">
      <c r="A15" s="228">
        <f t="shared" ref="A15:A43" si="0">$C$7</f>
        <v>0</v>
      </c>
      <c r="B15" s="228"/>
      <c r="C15" s="228">
        <f>C14+1</f>
        <v>1002</v>
      </c>
      <c r="D15" s="228" t="s">
        <v>1077</v>
      </c>
      <c r="E15" s="228" t="s">
        <v>323</v>
      </c>
      <c r="F15" s="236">
        <f>C11-35</f>
        <v>-35</v>
      </c>
      <c r="G15" s="228" t="str">
        <f t="shared" ref="G15:G27" si="1">IF(
   OR(
      $E15="頂板",$E15="底板",$E15="右側板",$E15="左側板",
      $E15="天地蓋頂板",$E15="天地蓋底板",$E15="天地蓋右側板",$E15="天地蓋左側板",
      $E15="前抽牆",$E15="後抽牆",$E15="左抽牆",$E15="右抽牆",
      $E15="踢腳板",$E15="補板",$E15="固隔",$E15="活隔",
      $E15="中立板",$E15="中立板(退)",$E15="固隔(退)",$E15="活固隔",$E15="立板",
      $E15="內頂板",$E15="內左側落板",$E15="內右側落板",$E15="內底板",
      $E15="內左側板",$E15="內右側板",
      $E15="上前平肢",$E15="上後平肢",$E15="上前立肢",$E15="上後立肢",
      $E15="下前立肢",$E15="下後立肢",$E15="下前平肢",$E15="下後平肢",
      $E15="左側落板",$E15="右側落板",
      $E15="外蓋背板",$E15="台面",$E15="床板",$E15="假門板",
      $E15="上掀門板",$E15="平掀門板",$E15="下掀門板",
      $E15="左門板",$E15="右門板",
      $E15="抽盤",$E15="抽盤抽頭",
      $E15="上軌道板",$E15="下軌道板",$E15="左軌道板",$E15="右軌道板",$E15="指縫擋板",$E15="左木框滑門",$E15="右木框滑門",
      $E15="層板",$E15="壁面層板",$E15="桌板",$E15="上封板",$E15="下封板",$E15="左封板",$E15="右封板",
      $E15="左圓角側板",$E15="右圓角側板",$E15="抽頭",$E15="入柱抽頭",$E15="假抽頭",$E15="背拉桿",$E15="木滑門",$E15="抽屜拉桿"
   ),
   "AA",
   ""
)</f>
        <v>AA</v>
      </c>
      <c r="H15" s="236">
        <f>C10</f>
        <v>0</v>
      </c>
      <c r="I15" s="38" t="str">
        <f t="shared" ref="I15:I43" si="2">IF(
   OR(
      $E15="右側板",$E15="左側板",$E15="活隔",
      $E15="天地蓋頂板",$E15="天地蓋底板",
      $E15="左門板",$E15="右門板",
      $E15="左側落板",$E15="右側落板",
      $E15="外蓋背板",$E15="活固隔",
      $E15="左木框滑門",$E15="右木框滑門",
      $E15="左鋁框滑門",$E15="右鋁框滑門",
      $E15="桌板",$E15="台面",$E15="床板",$E15="假門板",
      $E15="上掀門板",$E15="平掀門板",$E15="下掀門板",
      $E15="抽盤抽頭",$E15="抽盤",$E15="層板",$E15="壁面層板",
      $E15="上封板",$E15="下封板",$E15="左封板",$E15="右封板",
      $E15="抽頭",$E15="踢腳板",$E15="補板",$E15="木滑門"
   ),
   "AA",
   ""
)</f>
        <v/>
      </c>
      <c r="J15" s="489">
        <v>18</v>
      </c>
      <c r="K15" s="229"/>
      <c r="L15" s="369"/>
      <c r="M15" s="228" t="str">
        <f>IFERROR(VLOOKUP(L15,色號!A:B,2,FALSE),"")</f>
        <v/>
      </c>
      <c r="N15" s="228" t="str">
        <f>IFERROR(VLOOKUP(M15,色號!B:C,2,FALSE),"")</f>
        <v/>
      </c>
      <c r="O15" s="228" t="str">
        <f>IFERROR(VLOOKUP(L15,色號!A:D,4,FALSE),"")</f>
        <v/>
      </c>
      <c r="P15" s="228" t="str">
        <f t="shared" ref="P15:P43" si="3">IF(
    OR($E15="左門板", $E15="右門板"),
    "鉸" &amp; IF($F15&lt;=1000, 2, IF($F15&lt;=1800, 3, 4)),
    IF(
        $E15="入柱背板",
        "側",
        IF(
            $E15="外蓋背板",
            "面",
            IF(
                AND(COUNTIF($E$14:$E$43,"入柱背板")&gt;0, OR($E15="頂板", $E15="底板")),
                "面",
                IF(
                    AND(COUNTIF($E$14:$E$43,"外蓋背板")&gt;0, OR($E15="左側板", $E15="右側板")),
                    "側",
                    IF(
                        AND(
                            COUNTIF($E$14:$E$43,"入柱背板")=0,
                            COUNTIF($E$14:$E$43,"外蓋背板")=0,
                            OR(
                                AND(COUNTIF($E$14:$E$43,"背板")&gt;0, OR($E15="左側板",$E15="右側板",$E15="頂板",$E15="底板",$E15="天地蓋右側板",$E15="天地蓋左側板",$E15="天地蓋底板",$E15="天地蓋頂板")),
                                AND(COUNTIF($E$14:$E$43,"抽底")&gt;0, OR($E15="右抽牆",$E15="左抽牆",$E15="前抽牆",$E15="後抽牆"))
                            )
                        ),
                        "背板溝",
                        ""
                    )
                )
            )
        )
    )
)</f>
        <v>背板溝</v>
      </c>
      <c r="Q15" s="228" t="str">
        <f t="shared" ref="Q15:Q43" si="4">IF(OR($E15="天地蓋右側板",$E15="天地蓋左側板"), "側 面",
 IF(OR($E15="背拉桿",$E15="中立板",$E15="頂板",$E15="底板",$E15="前抽牆",$E15="後抽牆",$E15="內左側落板",$E15="內右側落板",$E15="抽屜拉桿",$E15="立板"), "側",
  IF(OR($E15="木滑門",$E15="鋁框滑門"), "輪",
   IF(OR($E15="右側板",$E15="左側板",$E15="右抽牆",$E15="左抽牆",$E15="天地蓋頂板",$E15="天地蓋底板",$E15="內頂板"), "面",
    IF($E15="固隔","固","")
   )
  )
 )
)</f>
        <v>側</v>
      </c>
      <c r="R15" s="455" t="str">
        <f t="shared" ref="R15:R43" si="5">IF(
OR($E15="左側板",$E15="右側板",$E15="天地蓋左側板",$E15="天地蓋右側板",$E15="中立板",$E15="立板"),
"排","")</f>
        <v/>
      </c>
      <c r="S15" s="461"/>
      <c r="T15" s="429" t="str">
        <f t="shared" ref="T15:T43" si="6">IF($E15="中立板","面開槽？排孔？",
IF($E15="木框滑門","前排孔要退喔！",
IF(OR($E15="左門板",$E15="右門板",$E15="抽頭"),"把手？",
IF(OR($E15="左側板",$E15="右側板",$E15="天地蓋右側板",$E15="天地蓋左側板"),"排孔？",""))))</f>
        <v/>
      </c>
      <c r="U15" s="237">
        <f t="shared" ref="U15:U43" si="7">IF(E15="","",$L$10)</f>
        <v>1</v>
      </c>
      <c r="V15" s="6"/>
      <c r="W15" s="6"/>
    </row>
    <row r="16" spans="1:23" x14ac:dyDescent="0.25">
      <c r="A16" s="228">
        <f t="shared" si="0"/>
        <v>0</v>
      </c>
      <c r="B16" s="228"/>
      <c r="C16" s="228">
        <f t="shared" ref="C16:C27" si="8">C15+1</f>
        <v>1003</v>
      </c>
      <c r="D16" s="228" t="s">
        <v>1077</v>
      </c>
      <c r="E16" s="228" t="s">
        <v>342</v>
      </c>
      <c r="F16" s="228">
        <f>C9</f>
        <v>0</v>
      </c>
      <c r="G16" s="228" t="str">
        <f t="shared" si="1"/>
        <v>AA</v>
      </c>
      <c r="H16" s="236">
        <f>C10</f>
        <v>0</v>
      </c>
      <c r="I16" s="38" t="str">
        <f t="shared" si="2"/>
        <v>AA</v>
      </c>
      <c r="J16" s="489">
        <v>18</v>
      </c>
      <c r="K16" s="229"/>
      <c r="L16" s="369"/>
      <c r="M16" s="228" t="str">
        <f>IFERROR(VLOOKUP(L16,色號!A:B,2,FALSE),"")</f>
        <v/>
      </c>
      <c r="N16" s="228" t="str">
        <f>IFERROR(VLOOKUP(M16,色號!B:C,2,FALSE),"")</f>
        <v/>
      </c>
      <c r="O16" s="228" t="str">
        <f>IFERROR(VLOOKUP(L16,色號!A:D,4,FALSE),"")</f>
        <v/>
      </c>
      <c r="P16" s="228" t="str">
        <f t="shared" si="3"/>
        <v>背板溝</v>
      </c>
      <c r="Q16" s="228" t="str">
        <f t="shared" si="4"/>
        <v>面</v>
      </c>
      <c r="R16" s="455" t="str">
        <f t="shared" si="5"/>
        <v>排</v>
      </c>
      <c r="S16" s="461"/>
      <c r="T16" s="429" t="str">
        <f t="shared" si="6"/>
        <v>排孔？</v>
      </c>
      <c r="U16" s="237">
        <f t="shared" si="7"/>
        <v>1</v>
      </c>
      <c r="V16" s="6"/>
      <c r="W16" s="6"/>
    </row>
    <row r="17" spans="1:23" x14ac:dyDescent="0.25">
      <c r="A17" s="228">
        <f t="shared" si="0"/>
        <v>0</v>
      </c>
      <c r="B17" s="228"/>
      <c r="C17" s="228">
        <f t="shared" si="8"/>
        <v>1004</v>
      </c>
      <c r="D17" s="228" t="s">
        <v>1077</v>
      </c>
      <c r="E17" s="228" t="s">
        <v>350</v>
      </c>
      <c r="F17" s="228">
        <f>C9</f>
        <v>0</v>
      </c>
      <c r="G17" s="228" t="str">
        <f t="shared" si="1"/>
        <v>AA</v>
      </c>
      <c r="H17" s="236">
        <f>C10</f>
        <v>0</v>
      </c>
      <c r="I17" s="38" t="str">
        <f t="shared" si="2"/>
        <v>AA</v>
      </c>
      <c r="J17" s="489">
        <v>18</v>
      </c>
      <c r="K17" s="229"/>
      <c r="L17" s="369"/>
      <c r="M17" s="228" t="str">
        <f>IFERROR(VLOOKUP(L17,色號!A:B,2,FALSE),"")</f>
        <v/>
      </c>
      <c r="N17" s="228" t="str">
        <f>IFERROR(VLOOKUP(M17,色號!B:C,2,FALSE),"")</f>
        <v/>
      </c>
      <c r="O17" s="228" t="str">
        <f>IFERROR(VLOOKUP(L17,色號!A:D,4,FALSE),"")</f>
        <v/>
      </c>
      <c r="P17" s="228" t="str">
        <f t="shared" si="3"/>
        <v>背板溝</v>
      </c>
      <c r="Q17" s="228" t="str">
        <f t="shared" si="4"/>
        <v>面</v>
      </c>
      <c r="R17" s="455" t="str">
        <f t="shared" si="5"/>
        <v>排</v>
      </c>
      <c r="S17" s="461"/>
      <c r="T17" s="429" t="str">
        <f t="shared" si="6"/>
        <v>排孔？</v>
      </c>
      <c r="U17" s="237">
        <f t="shared" si="7"/>
        <v>1</v>
      </c>
      <c r="V17" s="6"/>
      <c r="W17" s="6"/>
    </row>
    <row r="18" spans="1:23" x14ac:dyDescent="0.25">
      <c r="A18" s="228">
        <f t="shared" si="0"/>
        <v>0</v>
      </c>
      <c r="B18" s="228"/>
      <c r="C18" s="228">
        <f t="shared" si="8"/>
        <v>1005</v>
      </c>
      <c r="D18" s="228" t="s">
        <v>1077</v>
      </c>
      <c r="E18" s="228" t="s">
        <v>357</v>
      </c>
      <c r="F18" s="228">
        <f>C9-22</f>
        <v>-22</v>
      </c>
      <c r="G18" s="228" t="str">
        <f t="shared" si="1"/>
        <v/>
      </c>
      <c r="H18" s="236">
        <f>C11-22</f>
        <v>-22</v>
      </c>
      <c r="I18" s="38" t="str">
        <f t="shared" si="2"/>
        <v/>
      </c>
      <c r="J18" s="228">
        <v>4</v>
      </c>
      <c r="K18" s="229"/>
      <c r="L18" s="369"/>
      <c r="M18" s="228" t="str">
        <f>IFERROR(VLOOKUP(L18,色號!A:B,2,FALSE),"")</f>
        <v/>
      </c>
      <c r="N18" s="228" t="str">
        <f>IFERROR(VLOOKUP(M18,色號!B:C,2,FALSE),"")</f>
        <v/>
      </c>
      <c r="O18" s="228" t="str">
        <f>IFERROR(VLOOKUP(L18,色號!A:D,4,FALSE),"")</f>
        <v/>
      </c>
      <c r="P18" s="228" t="str">
        <f t="shared" si="3"/>
        <v/>
      </c>
      <c r="Q18" s="228" t="str">
        <f t="shared" si="4"/>
        <v/>
      </c>
      <c r="R18" s="455" t="str">
        <f t="shared" si="5"/>
        <v/>
      </c>
      <c r="S18" s="461"/>
      <c r="T18" s="429" t="str">
        <f t="shared" si="6"/>
        <v/>
      </c>
      <c r="U18" s="237">
        <f t="shared" si="7"/>
        <v>1</v>
      </c>
      <c r="V18" s="6"/>
      <c r="W18" s="6"/>
    </row>
    <row r="19" spans="1:23" x14ac:dyDescent="0.25">
      <c r="A19" s="228">
        <f t="shared" si="0"/>
        <v>0</v>
      </c>
      <c r="B19" s="228"/>
      <c r="C19" s="228">
        <f t="shared" si="8"/>
        <v>1006</v>
      </c>
      <c r="D19" s="228" t="s">
        <v>1077</v>
      </c>
      <c r="E19" s="228" t="s">
        <v>420</v>
      </c>
      <c r="F19" s="228">
        <f>F14</f>
        <v>-35</v>
      </c>
      <c r="G19" s="228" t="str">
        <f t="shared" si="1"/>
        <v>AA</v>
      </c>
      <c r="H19" s="236">
        <v>120</v>
      </c>
      <c r="I19" s="38" t="str">
        <f t="shared" si="2"/>
        <v/>
      </c>
      <c r="J19" s="489">
        <v>18</v>
      </c>
      <c r="K19" s="229"/>
      <c r="L19" s="369"/>
      <c r="M19" s="228" t="str">
        <f>IFERROR(VLOOKUP(L19,色號!A:B,2,FALSE),"")</f>
        <v/>
      </c>
      <c r="N19" s="228" t="str">
        <f>IFERROR(VLOOKUP(M19,色號!B:C,2,FALSE),"")</f>
        <v/>
      </c>
      <c r="O19" s="228" t="str">
        <f>IFERROR(VLOOKUP(L19,色號!A:D,4,FALSE),"")</f>
        <v/>
      </c>
      <c r="P19" s="228" t="str">
        <f t="shared" si="3"/>
        <v/>
      </c>
      <c r="Q19" s="228" t="str">
        <f t="shared" si="4"/>
        <v>側</v>
      </c>
      <c r="R19" s="455" t="str">
        <f t="shared" si="5"/>
        <v/>
      </c>
      <c r="S19" s="461"/>
      <c r="T19" s="429" t="str">
        <f t="shared" si="6"/>
        <v/>
      </c>
      <c r="U19" s="237">
        <f>IF(E19="","",$L$10)</f>
        <v>1</v>
      </c>
      <c r="V19" s="6"/>
      <c r="W19" s="6"/>
    </row>
    <row r="20" spans="1:23" x14ac:dyDescent="0.25">
      <c r="A20" s="228">
        <f t="shared" si="0"/>
        <v>0</v>
      </c>
      <c r="B20" s="228"/>
      <c r="C20" s="228">
        <f t="shared" si="8"/>
        <v>1007</v>
      </c>
      <c r="D20" s="228" t="s">
        <v>1078</v>
      </c>
      <c r="E20" s="228" t="s">
        <v>1102</v>
      </c>
      <c r="F20" s="228">
        <f>F14</f>
        <v>-35</v>
      </c>
      <c r="G20" s="228" t="str">
        <f t="shared" si="1"/>
        <v>AA</v>
      </c>
      <c r="H20" s="236">
        <f>C10-22</f>
        <v>-22</v>
      </c>
      <c r="I20" s="38" t="str">
        <f t="shared" si="2"/>
        <v/>
      </c>
      <c r="J20" s="489">
        <v>18</v>
      </c>
      <c r="K20" s="229"/>
      <c r="L20" s="369"/>
      <c r="M20" s="228" t="str">
        <f>IFERROR(VLOOKUP(L20,色號!A:B,2,FALSE),"")</f>
        <v/>
      </c>
      <c r="N20" s="228" t="str">
        <f>IFERROR(VLOOKUP(M20,色號!B:C,2,FALSE),"")</f>
        <v/>
      </c>
      <c r="O20" s="228" t="str">
        <f>IFERROR(VLOOKUP(L20,色號!A:D,4,FALSE),"")</f>
        <v/>
      </c>
      <c r="P20" s="228" t="str">
        <f t="shared" si="3"/>
        <v/>
      </c>
      <c r="Q20" s="228" t="str">
        <f t="shared" si="4"/>
        <v>側</v>
      </c>
      <c r="R20" s="455" t="str">
        <f t="shared" si="5"/>
        <v>排</v>
      </c>
      <c r="S20" s="461"/>
      <c r="T20" s="429" t="str">
        <f t="shared" si="6"/>
        <v>面開槽？排孔？</v>
      </c>
      <c r="U20" s="237">
        <f t="shared" si="7"/>
        <v>1</v>
      </c>
      <c r="V20" s="6"/>
      <c r="W20" s="6"/>
    </row>
    <row r="21" spans="1:23" x14ac:dyDescent="0.25">
      <c r="A21" s="228">
        <f t="shared" si="0"/>
        <v>0</v>
      </c>
      <c r="B21" s="228"/>
      <c r="C21" s="228">
        <f t="shared" si="8"/>
        <v>1008</v>
      </c>
      <c r="D21" s="489" t="s">
        <v>1078</v>
      </c>
      <c r="E21" s="228" t="s">
        <v>1094</v>
      </c>
      <c r="F21" s="228"/>
      <c r="G21" s="228" t="str">
        <f t="shared" si="1"/>
        <v>AA</v>
      </c>
      <c r="H21" s="236">
        <f>C10-22-10</f>
        <v>-32</v>
      </c>
      <c r="I21" s="38" t="str">
        <f t="shared" si="2"/>
        <v>AA</v>
      </c>
      <c r="J21" s="489">
        <v>18</v>
      </c>
      <c r="K21" s="229"/>
      <c r="L21" s="369"/>
      <c r="M21" s="228" t="str">
        <f>IFERROR(VLOOKUP(L21,色號!A:B,2,FALSE),"")</f>
        <v/>
      </c>
      <c r="N21" s="228" t="str">
        <f>IFERROR(VLOOKUP(M21,色號!B:C,2,FALSE),"")</f>
        <v/>
      </c>
      <c r="O21" s="228" t="str">
        <f>IFERROR(VLOOKUP(L21,色號!A:D,4,FALSE),"")</f>
        <v/>
      </c>
      <c r="P21" s="228" t="str">
        <f t="shared" si="3"/>
        <v/>
      </c>
      <c r="Q21" s="228" t="str">
        <f t="shared" si="4"/>
        <v/>
      </c>
      <c r="R21" s="455" t="str">
        <f t="shared" si="5"/>
        <v/>
      </c>
      <c r="S21" s="461"/>
      <c r="T21" s="429" t="str">
        <f t="shared" si="6"/>
        <v/>
      </c>
      <c r="U21" s="237">
        <f t="shared" si="7"/>
        <v>1</v>
      </c>
      <c r="V21" s="6"/>
      <c r="W21" s="6"/>
    </row>
    <row r="22" spans="1:23" x14ac:dyDescent="0.25">
      <c r="A22" s="228">
        <f t="shared" si="0"/>
        <v>0</v>
      </c>
      <c r="B22" s="228"/>
      <c r="C22" s="228">
        <f t="shared" si="8"/>
        <v>1009</v>
      </c>
      <c r="D22" s="489" t="s">
        <v>1078</v>
      </c>
      <c r="E22" s="228" t="s">
        <v>1088</v>
      </c>
      <c r="F22" s="228"/>
      <c r="G22" s="228" t="str">
        <f t="shared" si="1"/>
        <v>AA</v>
      </c>
      <c r="H22" s="236">
        <f>C10-22</f>
        <v>-22</v>
      </c>
      <c r="I22" s="38" t="str">
        <f t="shared" si="2"/>
        <v/>
      </c>
      <c r="J22" s="489">
        <v>18</v>
      </c>
      <c r="K22" s="229"/>
      <c r="L22" s="369"/>
      <c r="M22" s="228" t="str">
        <f>IFERROR(VLOOKUP(L22,色號!A:B,2,FALSE),"")</f>
        <v/>
      </c>
      <c r="N22" s="228" t="str">
        <f>IFERROR(VLOOKUP(M22,色號!B:C,2,FALSE),"")</f>
        <v/>
      </c>
      <c r="O22" s="228" t="str">
        <f>IFERROR(VLOOKUP(L22,色號!A:D,4,FALSE),"")</f>
        <v/>
      </c>
      <c r="P22" s="228" t="str">
        <f t="shared" si="3"/>
        <v/>
      </c>
      <c r="Q22" s="228" t="str">
        <f t="shared" si="4"/>
        <v>固</v>
      </c>
      <c r="R22" s="455" t="str">
        <f t="shared" si="5"/>
        <v/>
      </c>
      <c r="S22" s="461"/>
      <c r="T22" s="429" t="str">
        <f t="shared" si="6"/>
        <v/>
      </c>
      <c r="U22" s="237">
        <f t="shared" si="7"/>
        <v>1</v>
      </c>
      <c r="V22" s="6"/>
      <c r="W22" s="6"/>
    </row>
    <row r="23" spans="1:23" x14ac:dyDescent="0.25">
      <c r="A23" s="228">
        <f t="shared" si="0"/>
        <v>0</v>
      </c>
      <c r="B23" s="228"/>
      <c r="C23" s="228">
        <f t="shared" si="8"/>
        <v>1010</v>
      </c>
      <c r="D23" s="228" t="s">
        <v>1079</v>
      </c>
      <c r="E23" s="228" t="s">
        <v>1095</v>
      </c>
      <c r="F23" s="228"/>
      <c r="G23" s="228" t="str">
        <f t="shared" si="1"/>
        <v>AA</v>
      </c>
      <c r="H23" s="236">
        <f>C11/2-4</f>
        <v>-4</v>
      </c>
      <c r="I23" s="38" t="str">
        <f t="shared" si="2"/>
        <v>AA</v>
      </c>
      <c r="J23" s="489">
        <v>18</v>
      </c>
      <c r="K23" s="229"/>
      <c r="L23" s="369"/>
      <c r="M23" s="228" t="str">
        <f>IFERROR(VLOOKUP(L23,色號!A:B,2,FALSE),"")</f>
        <v/>
      </c>
      <c r="N23" s="228" t="str">
        <f>IFERROR(VLOOKUP(M23,色號!B:C,2,FALSE),"")</f>
        <v/>
      </c>
      <c r="O23" s="228" t="str">
        <f>IFERROR(VLOOKUP(L23,色號!A:D,4,FALSE),"")</f>
        <v/>
      </c>
      <c r="P23" s="228" t="str">
        <f t="shared" si="3"/>
        <v>鉸2</v>
      </c>
      <c r="Q23" s="228" t="str">
        <f t="shared" si="4"/>
        <v/>
      </c>
      <c r="R23" s="455" t="str">
        <f t="shared" si="5"/>
        <v/>
      </c>
      <c r="S23" s="461"/>
      <c r="T23" s="429" t="str">
        <f t="shared" si="6"/>
        <v>把手？</v>
      </c>
      <c r="U23" s="237">
        <f t="shared" si="7"/>
        <v>1</v>
      </c>
      <c r="V23" s="6"/>
      <c r="W23" s="6"/>
    </row>
    <row r="24" spans="1:23" x14ac:dyDescent="0.25">
      <c r="A24" s="228">
        <f t="shared" si="0"/>
        <v>0</v>
      </c>
      <c r="B24" s="228"/>
      <c r="C24" s="228">
        <f t="shared" si="8"/>
        <v>1011</v>
      </c>
      <c r="D24" s="489" t="s">
        <v>1079</v>
      </c>
      <c r="E24" s="228" t="s">
        <v>1099</v>
      </c>
      <c r="F24" s="228"/>
      <c r="G24" s="228" t="str">
        <f t="shared" si="1"/>
        <v>AA</v>
      </c>
      <c r="H24" s="236">
        <f>C11/2-4</f>
        <v>-4</v>
      </c>
      <c r="I24" s="38" t="str">
        <f t="shared" si="2"/>
        <v>AA</v>
      </c>
      <c r="J24" s="489">
        <v>18</v>
      </c>
      <c r="K24" s="229"/>
      <c r="L24" s="369"/>
      <c r="M24" s="228" t="str">
        <f>IFERROR(VLOOKUP(L24,色號!A:B,2,FALSE),"")</f>
        <v/>
      </c>
      <c r="N24" s="228" t="str">
        <f>IFERROR(VLOOKUP(M24,色號!B:C,2,FALSE),"")</f>
        <v/>
      </c>
      <c r="O24" s="228" t="str">
        <f>IFERROR(VLOOKUP(L24,色號!A:D,4,FALSE),"")</f>
        <v/>
      </c>
      <c r="P24" s="228" t="str">
        <f t="shared" si="3"/>
        <v>鉸2</v>
      </c>
      <c r="Q24" s="228"/>
      <c r="R24" s="228"/>
      <c r="S24" s="461"/>
      <c r="T24" s="429" t="str">
        <f t="shared" si="6"/>
        <v>把手？</v>
      </c>
      <c r="U24" s="237">
        <f t="shared" si="7"/>
        <v>1</v>
      </c>
      <c r="V24" s="6"/>
      <c r="W24" s="6"/>
    </row>
    <row r="25" spans="1:23" x14ac:dyDescent="0.25">
      <c r="A25" s="228">
        <f t="shared" si="0"/>
        <v>0</v>
      </c>
      <c r="B25" s="228"/>
      <c r="C25" s="228">
        <f t="shared" si="8"/>
        <v>1012</v>
      </c>
      <c r="D25" s="489"/>
      <c r="E25" s="228"/>
      <c r="F25" s="228"/>
      <c r="G25" s="228" t="str">
        <f t="shared" si="1"/>
        <v/>
      </c>
      <c r="H25" s="236"/>
      <c r="I25" s="38" t="str">
        <f t="shared" si="2"/>
        <v/>
      </c>
      <c r="J25" s="228"/>
      <c r="K25" s="229"/>
      <c r="L25" s="369"/>
      <c r="M25" s="228" t="str">
        <f>IFERROR(VLOOKUP(L25,色號!A:B,2,FALSE),"")</f>
        <v/>
      </c>
      <c r="N25" s="228" t="str">
        <f>IFERROR(VLOOKUP(M25,色號!B:C,2,FALSE),"")</f>
        <v/>
      </c>
      <c r="O25" s="228" t="str">
        <f>IFERROR(VLOOKUP(L25,色號!A:D,4,FALSE),"")</f>
        <v/>
      </c>
      <c r="P25" s="228" t="str">
        <f t="shared" si="3"/>
        <v/>
      </c>
      <c r="Q25" s="228"/>
      <c r="R25" s="228"/>
      <c r="S25" s="461"/>
      <c r="T25" s="429" t="str">
        <f t="shared" si="6"/>
        <v/>
      </c>
      <c r="U25" s="237" t="str">
        <f t="shared" si="7"/>
        <v/>
      </c>
      <c r="V25" s="6"/>
      <c r="W25" s="6"/>
    </row>
    <row r="26" spans="1:23" x14ac:dyDescent="0.25">
      <c r="A26" s="228">
        <f t="shared" si="0"/>
        <v>0</v>
      </c>
      <c r="B26" s="228"/>
      <c r="C26" s="228">
        <f>C25+1</f>
        <v>1013</v>
      </c>
      <c r="D26" s="489"/>
      <c r="E26" s="228"/>
      <c r="F26" s="228"/>
      <c r="G26" s="228" t="str">
        <f t="shared" si="1"/>
        <v/>
      </c>
      <c r="H26" s="236"/>
      <c r="I26" s="38" t="str">
        <f t="shared" si="2"/>
        <v/>
      </c>
      <c r="J26" s="228"/>
      <c r="K26" s="229"/>
      <c r="L26" s="369"/>
      <c r="M26" s="228" t="str">
        <f>IFERROR(VLOOKUP(L26,色號!A:B,2,FALSE),"")</f>
        <v/>
      </c>
      <c r="N26" s="228" t="str">
        <f>IFERROR(VLOOKUP(M26,色號!B:C,2,FALSE),"")</f>
        <v/>
      </c>
      <c r="O26" s="228" t="str">
        <f>IFERROR(VLOOKUP(L26,色號!A:D,4,FALSE),"")</f>
        <v/>
      </c>
      <c r="P26" s="228" t="str">
        <f t="shared" si="3"/>
        <v/>
      </c>
      <c r="Q26" s="228"/>
      <c r="R26" s="228"/>
      <c r="S26" s="461"/>
      <c r="T26" s="429" t="str">
        <f t="shared" si="6"/>
        <v/>
      </c>
      <c r="U26" s="237" t="str">
        <f t="shared" si="7"/>
        <v/>
      </c>
      <c r="V26" s="6"/>
      <c r="W26" s="6"/>
    </row>
    <row r="27" spans="1:23" x14ac:dyDescent="0.25">
      <c r="A27" s="228">
        <f t="shared" si="0"/>
        <v>0</v>
      </c>
      <c r="B27" s="228"/>
      <c r="C27" s="228">
        <f t="shared" si="8"/>
        <v>1014</v>
      </c>
      <c r="D27" s="489"/>
      <c r="E27" s="228"/>
      <c r="F27" s="228"/>
      <c r="G27" s="228" t="str">
        <f t="shared" si="1"/>
        <v/>
      </c>
      <c r="H27" s="236"/>
      <c r="I27" s="38" t="str">
        <f t="shared" si="2"/>
        <v/>
      </c>
      <c r="J27" s="228"/>
      <c r="K27" s="229"/>
      <c r="L27" s="369"/>
      <c r="M27" s="228" t="str">
        <f>IFERROR(VLOOKUP(L27,色號!A:B,2,FALSE),"")</f>
        <v/>
      </c>
      <c r="N27" s="228" t="str">
        <f>IFERROR(VLOOKUP(M27,色號!B:C,2,FALSE),"")</f>
        <v/>
      </c>
      <c r="O27" s="228" t="str">
        <f>IFERROR(VLOOKUP(L27,色號!A:D,4,FALSE),"")</f>
        <v/>
      </c>
      <c r="P27" s="228" t="str">
        <f t="shared" si="3"/>
        <v/>
      </c>
      <c r="Q27" s="228"/>
      <c r="R27" s="228"/>
      <c r="S27" s="461"/>
      <c r="T27" s="429" t="str">
        <f t="shared" si="6"/>
        <v/>
      </c>
      <c r="U27" s="237" t="str">
        <f t="shared" si="7"/>
        <v/>
      </c>
      <c r="V27" s="6"/>
      <c r="W27" s="6"/>
    </row>
    <row r="28" spans="1:23" x14ac:dyDescent="0.25">
      <c r="A28" s="228">
        <f t="shared" si="0"/>
        <v>0</v>
      </c>
      <c r="B28" s="228"/>
      <c r="C28" s="228">
        <f>C27+1</f>
        <v>1015</v>
      </c>
      <c r="D28" s="489"/>
      <c r="E28" s="228"/>
      <c r="F28" s="236"/>
      <c r="G28" s="228" t="str">
        <f t="shared" ref="G28:G43" si="9">IF(
   OR(
      $E28="頂板",$E28="底板",$E28="右側板",$E28="左側板",
      $E28="天地蓋頂板",$E28="天地蓋底板",$E28="天地蓋右側板",$E28="天地蓋左側板",
      $E28="前抽牆",$E28="後抽牆",$E28="左抽牆",$E28="右抽牆",
      $E28="踢腳板",$E28="補板",$E28="固隔",$E28="活隔",
      $E28="中立板",$E28="中立板(退)",$E28="固隔(退)",$E28="活固隔",$E28="立板",
      $E28="內頂板",$E28="內左側落板",$E28="內右側落板",$E28="內底板",
      $E28="內左側板",$E28="內右側板",
      $E28="上前平肢",$E28="上後平肢",$E28="上前立肢",$E28="上後立肢",
      $E28="下前立肢",$E28="下後立肢",$E28="下前平肢",$E28="下後平肢",
      $E28="左側落板",$E28="右側落板",
      $E28="外蓋背板",$E28="台面",$E28="床板",$E28="假門板",
      $E28="上掀門板",$E28="平掀門板",$E28="下掀門板",
      $E28="左門板",$E28="右門板",
      $E28="抽盤",$E28="抽盤抽頭",
      $E28="上軌道板",$E28="下軌道板",$E28="左軌道板",$E28="右軌道板",$E28="指縫擋板",$E28="左木框滑門",$E28="右木框滑門",
      $E28="層板",$E28="壁面層板",$E28="桌板",$E28="上封板",$E28="下封板",$E28="左封板",$E28="右封板",
      $E28="左圓角側板",$E28="右圓角側板",$E28="抽頭",$E28="入柱抽頭",$E28="假抽頭",$E28="背拉桿",$E28="木滑門",$E28="抽屜拉桿"
   ),
   "AA",
   ""
)</f>
        <v/>
      </c>
      <c r="H28" s="236"/>
      <c r="I28" s="38" t="str">
        <f t="shared" si="2"/>
        <v/>
      </c>
      <c r="J28" s="228"/>
      <c r="K28" s="229"/>
      <c r="L28" s="369"/>
      <c r="M28" s="228" t="str">
        <f>IFERROR(VLOOKUP(L28,色號!A:B,2,FALSE),"")</f>
        <v/>
      </c>
      <c r="N28" s="228" t="str">
        <f>IFERROR(VLOOKUP(M28,色號!B:C,2,FALSE),"")</f>
        <v/>
      </c>
      <c r="O28" s="228" t="str">
        <f>IFERROR(VLOOKUP(L28,色號!A:D,4,FALSE),"")</f>
        <v/>
      </c>
      <c r="P28" s="228" t="str">
        <f t="shared" si="3"/>
        <v/>
      </c>
      <c r="Q28" s="228"/>
      <c r="R28" s="455"/>
      <c r="S28" s="461"/>
      <c r="T28" s="429" t="str">
        <f t="shared" si="6"/>
        <v/>
      </c>
      <c r="U28" s="237" t="str">
        <f t="shared" si="7"/>
        <v/>
      </c>
      <c r="V28" s="6"/>
      <c r="W28" s="6"/>
    </row>
    <row r="29" spans="1:23" x14ac:dyDescent="0.25">
      <c r="A29" s="228">
        <f t="shared" si="0"/>
        <v>0</v>
      </c>
      <c r="B29" s="228"/>
      <c r="C29" s="228">
        <f>C28+1</f>
        <v>1016</v>
      </c>
      <c r="D29" s="228"/>
      <c r="E29" s="228"/>
      <c r="F29" s="228"/>
      <c r="G29" s="228" t="str">
        <f t="shared" si="9"/>
        <v/>
      </c>
      <c r="H29" s="236"/>
      <c r="I29" s="38" t="str">
        <f t="shared" si="2"/>
        <v/>
      </c>
      <c r="J29" s="228"/>
      <c r="K29" s="229"/>
      <c r="L29" s="369"/>
      <c r="M29" s="228" t="str">
        <f>IFERROR(VLOOKUP(L29,色號!A:B,2,FALSE),"")</f>
        <v/>
      </c>
      <c r="N29" s="228" t="str">
        <f>IFERROR(VLOOKUP(M29,色號!B:C,2,FALSE),"")</f>
        <v/>
      </c>
      <c r="O29" s="228" t="str">
        <f>IFERROR(VLOOKUP(L29,色號!A:D,4,FALSE),"")</f>
        <v/>
      </c>
      <c r="P29" s="228" t="str">
        <f t="shared" si="3"/>
        <v/>
      </c>
      <c r="Q29" s="228"/>
      <c r="R29" s="455"/>
      <c r="S29" s="461"/>
      <c r="T29" s="429" t="str">
        <f t="shared" si="6"/>
        <v/>
      </c>
      <c r="U29" s="237" t="str">
        <f t="shared" si="7"/>
        <v/>
      </c>
      <c r="V29" s="6"/>
      <c r="W29" s="6"/>
    </row>
    <row r="30" spans="1:23" ht="16.149999999999999" customHeight="1" x14ac:dyDescent="0.25">
      <c r="A30" s="228">
        <f t="shared" si="0"/>
        <v>0</v>
      </c>
      <c r="B30" s="228"/>
      <c r="C30" s="228">
        <f>C29+1</f>
        <v>1017</v>
      </c>
      <c r="D30" s="228"/>
      <c r="E30" s="228"/>
      <c r="F30" s="228"/>
      <c r="G30" s="228" t="str">
        <f t="shared" si="9"/>
        <v/>
      </c>
      <c r="H30" s="236"/>
      <c r="I30" s="38" t="str">
        <f t="shared" si="2"/>
        <v/>
      </c>
      <c r="J30" s="228"/>
      <c r="K30" s="229"/>
      <c r="L30" s="369"/>
      <c r="M30" s="228" t="str">
        <f>IFERROR(VLOOKUP(L30,色號!A:B,2,FALSE),"")</f>
        <v/>
      </c>
      <c r="N30" s="228" t="str">
        <f>IFERROR(VLOOKUP(M30,色號!B:C,2,FALSE),"")</f>
        <v/>
      </c>
      <c r="O30" s="228" t="str">
        <f>IFERROR(VLOOKUP(L30,色號!A:D,4,FALSE),"")</f>
        <v/>
      </c>
      <c r="P30" s="228" t="str">
        <f t="shared" si="3"/>
        <v/>
      </c>
      <c r="Q30" s="228" t="str">
        <f t="shared" si="4"/>
        <v/>
      </c>
      <c r="R30" s="455" t="str">
        <f t="shared" si="5"/>
        <v/>
      </c>
      <c r="S30" s="461"/>
      <c r="T30" s="429" t="str">
        <f t="shared" si="6"/>
        <v/>
      </c>
      <c r="U30" s="237" t="str">
        <f t="shared" si="7"/>
        <v/>
      </c>
      <c r="V30" s="6"/>
      <c r="W30" s="6"/>
    </row>
    <row r="31" spans="1:23" ht="16.5" customHeight="1" x14ac:dyDescent="0.25">
      <c r="A31" s="228">
        <f t="shared" si="0"/>
        <v>0</v>
      </c>
      <c r="B31" s="228"/>
      <c r="C31" s="228">
        <f>C30+1</f>
        <v>1018</v>
      </c>
      <c r="D31" s="228"/>
      <c r="E31" s="228"/>
      <c r="F31" s="228"/>
      <c r="G31" s="228" t="str">
        <f t="shared" si="9"/>
        <v/>
      </c>
      <c r="H31" s="236"/>
      <c r="I31" s="38" t="str">
        <f t="shared" si="2"/>
        <v/>
      </c>
      <c r="J31" s="228"/>
      <c r="K31" s="229"/>
      <c r="L31" s="369"/>
      <c r="M31" s="228" t="str">
        <f>IFERROR(VLOOKUP(L31,色號!A:B,2,FALSE),"")</f>
        <v/>
      </c>
      <c r="N31" s="228" t="str">
        <f>IFERROR(VLOOKUP(M31,色號!B:C,2,FALSE),"")</f>
        <v/>
      </c>
      <c r="O31" s="228" t="str">
        <f>IFERROR(VLOOKUP(L31,色號!A:D,4,FALSE),"")</f>
        <v/>
      </c>
      <c r="P31" s="228" t="str">
        <f t="shared" si="3"/>
        <v/>
      </c>
      <c r="Q31" s="228" t="str">
        <f t="shared" si="4"/>
        <v/>
      </c>
      <c r="R31" s="455" t="str">
        <f t="shared" si="5"/>
        <v/>
      </c>
      <c r="S31" s="461"/>
      <c r="T31" s="429" t="str">
        <f t="shared" si="6"/>
        <v/>
      </c>
      <c r="U31" s="237" t="str">
        <f t="shared" si="7"/>
        <v/>
      </c>
      <c r="V31" s="6"/>
      <c r="W31" s="6"/>
    </row>
    <row r="32" spans="1:23" ht="16.5" customHeight="1" x14ac:dyDescent="0.25">
      <c r="A32" s="228">
        <f t="shared" si="0"/>
        <v>0</v>
      </c>
      <c r="B32" s="228"/>
      <c r="C32" s="228">
        <f>C31+1</f>
        <v>1019</v>
      </c>
      <c r="D32" s="228"/>
      <c r="E32" s="228"/>
      <c r="F32" s="228"/>
      <c r="G32" s="228" t="str">
        <f t="shared" si="9"/>
        <v/>
      </c>
      <c r="H32" s="236"/>
      <c r="I32" s="38" t="str">
        <f t="shared" si="2"/>
        <v/>
      </c>
      <c r="J32" s="228"/>
      <c r="K32" s="229"/>
      <c r="L32" s="369"/>
      <c r="M32" s="228" t="str">
        <f>IFERROR(VLOOKUP(L32,色號!A:B,2,FALSE),"")</f>
        <v/>
      </c>
      <c r="N32" s="228" t="str">
        <f>IFERROR(VLOOKUP(M32,色號!B:C,2,FALSE),"")</f>
        <v/>
      </c>
      <c r="O32" s="228" t="str">
        <f>IFERROR(VLOOKUP(L32,色號!A:D,4,FALSE),"")</f>
        <v/>
      </c>
      <c r="P32" s="228" t="str">
        <f t="shared" si="3"/>
        <v/>
      </c>
      <c r="Q32" s="228" t="str">
        <f t="shared" si="4"/>
        <v/>
      </c>
      <c r="R32" s="455" t="str">
        <f t="shared" si="5"/>
        <v/>
      </c>
      <c r="S32" s="461"/>
      <c r="T32" s="429" t="str">
        <f t="shared" si="6"/>
        <v/>
      </c>
      <c r="U32" s="237" t="str">
        <f t="shared" si="7"/>
        <v/>
      </c>
      <c r="V32" s="6"/>
      <c r="W32" s="6"/>
    </row>
    <row r="33" spans="1:23" ht="16.5" customHeight="1" x14ac:dyDescent="0.25">
      <c r="A33" s="228">
        <f t="shared" si="0"/>
        <v>0</v>
      </c>
      <c r="B33" s="228"/>
      <c r="C33" s="228">
        <f t="shared" ref="C33:C43" si="10">C32+1</f>
        <v>1020</v>
      </c>
      <c r="D33" s="228"/>
      <c r="E33" s="228"/>
      <c r="F33" s="228"/>
      <c r="G33" s="228" t="str">
        <f t="shared" si="9"/>
        <v/>
      </c>
      <c r="H33" s="236"/>
      <c r="I33" s="38" t="str">
        <f t="shared" si="2"/>
        <v/>
      </c>
      <c r="J33" s="228"/>
      <c r="K33" s="229"/>
      <c r="L33" s="369"/>
      <c r="M33" s="228" t="str">
        <f>IFERROR(VLOOKUP(L33,色號!A:B,2,FALSE),"")</f>
        <v/>
      </c>
      <c r="N33" s="228" t="str">
        <f>IFERROR(VLOOKUP(M33,色號!B:C,2,FALSE),"")</f>
        <v/>
      </c>
      <c r="O33" s="228" t="str">
        <f>IFERROR(VLOOKUP(L33,色號!A:D,4,FALSE),"")</f>
        <v/>
      </c>
      <c r="P33" s="228" t="str">
        <f t="shared" si="3"/>
        <v/>
      </c>
      <c r="Q33" s="228" t="str">
        <f t="shared" si="4"/>
        <v/>
      </c>
      <c r="R33" s="455" t="str">
        <f t="shared" si="5"/>
        <v/>
      </c>
      <c r="S33" s="461"/>
      <c r="T33" s="429" t="str">
        <f t="shared" si="6"/>
        <v/>
      </c>
      <c r="U33" s="237" t="str">
        <f t="shared" si="7"/>
        <v/>
      </c>
      <c r="V33" s="6"/>
      <c r="W33" s="6"/>
    </row>
    <row r="34" spans="1:23" ht="16.5" customHeight="1" x14ac:dyDescent="0.25">
      <c r="A34" s="228">
        <f t="shared" si="0"/>
        <v>0</v>
      </c>
      <c r="B34" s="228"/>
      <c r="C34" s="228">
        <f t="shared" si="10"/>
        <v>1021</v>
      </c>
      <c r="D34" s="228"/>
      <c r="E34" s="228"/>
      <c r="F34" s="228"/>
      <c r="G34" s="228" t="str">
        <f t="shared" si="9"/>
        <v/>
      </c>
      <c r="H34" s="236"/>
      <c r="I34" s="38" t="str">
        <f t="shared" si="2"/>
        <v/>
      </c>
      <c r="J34" s="228"/>
      <c r="K34" s="229"/>
      <c r="L34" s="369"/>
      <c r="M34" s="228" t="str">
        <f>IFERROR(VLOOKUP(L34,色號!A:B,2,FALSE),"")</f>
        <v/>
      </c>
      <c r="N34" s="228" t="str">
        <f>IFERROR(VLOOKUP(M34,色號!B:C,2,FALSE),"")</f>
        <v/>
      </c>
      <c r="O34" s="228" t="str">
        <f>IFERROR(VLOOKUP(L34,色號!A:D,4,FALSE),"")</f>
        <v/>
      </c>
      <c r="P34" s="228" t="str">
        <f t="shared" si="3"/>
        <v/>
      </c>
      <c r="Q34" s="228" t="str">
        <f t="shared" si="4"/>
        <v/>
      </c>
      <c r="R34" s="455" t="str">
        <f t="shared" si="5"/>
        <v/>
      </c>
      <c r="S34" s="461"/>
      <c r="T34" s="429" t="str">
        <f t="shared" si="6"/>
        <v/>
      </c>
      <c r="U34" s="237" t="str">
        <f t="shared" si="7"/>
        <v/>
      </c>
      <c r="V34" s="6"/>
      <c r="W34" s="6"/>
    </row>
    <row r="35" spans="1:23" ht="16.5" customHeight="1" x14ac:dyDescent="0.25">
      <c r="A35" s="228">
        <f t="shared" si="0"/>
        <v>0</v>
      </c>
      <c r="B35" s="228"/>
      <c r="C35" s="228">
        <f t="shared" si="10"/>
        <v>1022</v>
      </c>
      <c r="D35" s="228"/>
      <c r="E35" s="228"/>
      <c r="F35" s="228"/>
      <c r="G35" s="228" t="str">
        <f t="shared" si="9"/>
        <v/>
      </c>
      <c r="H35" s="236"/>
      <c r="I35" s="38" t="str">
        <f t="shared" si="2"/>
        <v/>
      </c>
      <c r="J35" s="228"/>
      <c r="K35" s="229"/>
      <c r="L35" s="369"/>
      <c r="M35" s="228" t="str">
        <f>IFERROR(VLOOKUP(L35,色號!A:B,2,FALSE),"")</f>
        <v/>
      </c>
      <c r="N35" s="228" t="str">
        <f>IFERROR(VLOOKUP(M35,色號!B:C,2,FALSE),"")</f>
        <v/>
      </c>
      <c r="O35" s="228" t="str">
        <f>IFERROR(VLOOKUP(L35,色號!A:D,4,FALSE),"")</f>
        <v/>
      </c>
      <c r="P35" s="228" t="str">
        <f>IF(
    OR($E35="左門板", $E35="右門板"),
    "鉸" &amp; IF($F35&lt;=1000, 2, IF($F35&lt;=1800, 3, 4)),
    IF(
        $E35="入柱背板",
        "側",
        IF(
            $E35="外蓋背板",
            "面",
            IF(
                AND(COUNTIF($E$14:$E$43,"入柱背板")&gt;0, OR($E35="頂板", $E35="底板")),
                "面",
                IF(
                    AND(COUNTIF($E$14:$E$43,"外蓋背板")&gt;0, OR($E35="左側板", $E35="右側板")),
                    "側",
                    IF(
                        AND(
                            COUNTIF($E$14:$E$43,"入柱背板")=0,
                            COUNTIF($E$14:$E$43,"外蓋背板")=0,
                            OR(
                                AND(COUNTIF($E$14:$E$43,"背板")&gt;0, OR($E35="左側板",$E35="右側板",$E35="頂板",$E35="底板",$E35="天地蓋右側板",$E35="天地蓋左側板",$E35="天地蓋底板",$E35="天地蓋頂板")),
                                AND(COUNTIF($E$14:$E$43,"抽底")&gt;0, OR($E35="右抽牆",$E35="左抽牆",$E35="前抽牆",$E35="後抽牆"))
                            )
                        ),
                        "背板溝",
                        ""
                    )
                )
            )
        )
    )
)</f>
        <v/>
      </c>
      <c r="Q35" s="228" t="str">
        <f t="shared" si="4"/>
        <v/>
      </c>
      <c r="R35" s="455" t="str">
        <f t="shared" si="5"/>
        <v/>
      </c>
      <c r="S35" s="461"/>
      <c r="T35" s="429" t="str">
        <f t="shared" si="6"/>
        <v/>
      </c>
      <c r="U35" s="237" t="str">
        <f t="shared" si="7"/>
        <v/>
      </c>
      <c r="V35" s="6"/>
      <c r="W35" s="6"/>
    </row>
    <row r="36" spans="1:23" x14ac:dyDescent="0.25">
      <c r="A36" s="228">
        <f t="shared" si="0"/>
        <v>0</v>
      </c>
      <c r="B36" s="228"/>
      <c r="C36" s="228">
        <f t="shared" si="10"/>
        <v>1023</v>
      </c>
      <c r="D36" s="228"/>
      <c r="E36" s="228"/>
      <c r="F36" s="228"/>
      <c r="G36" s="228" t="str">
        <f t="shared" si="9"/>
        <v/>
      </c>
      <c r="H36" s="236"/>
      <c r="I36" s="38" t="str">
        <f t="shared" si="2"/>
        <v/>
      </c>
      <c r="J36" s="228"/>
      <c r="K36" s="229"/>
      <c r="L36" s="369"/>
      <c r="M36" s="228" t="str">
        <f>IFERROR(VLOOKUP(L36,色號!A:B,2,FALSE),"")</f>
        <v/>
      </c>
      <c r="N36" s="228" t="str">
        <f>IFERROR(VLOOKUP(M36,色號!B:C,2,FALSE),"")</f>
        <v/>
      </c>
      <c r="O36" s="228" t="str">
        <f>IFERROR(VLOOKUP(L36,色號!A:D,4,FALSE),"")</f>
        <v/>
      </c>
      <c r="P36" s="228" t="str">
        <f t="shared" si="3"/>
        <v/>
      </c>
      <c r="Q36" s="228" t="str">
        <f t="shared" si="4"/>
        <v/>
      </c>
      <c r="R36" s="455" t="str">
        <f t="shared" si="5"/>
        <v/>
      </c>
      <c r="S36" s="461"/>
      <c r="T36" s="429" t="str">
        <f t="shared" si="6"/>
        <v/>
      </c>
      <c r="U36" s="237" t="str">
        <f t="shared" si="7"/>
        <v/>
      </c>
      <c r="V36" s="6"/>
    </row>
    <row r="37" spans="1:23" x14ac:dyDescent="0.25">
      <c r="A37" s="228">
        <f t="shared" si="0"/>
        <v>0</v>
      </c>
      <c r="B37" s="228"/>
      <c r="C37" s="228">
        <f t="shared" si="10"/>
        <v>1024</v>
      </c>
      <c r="D37" s="228"/>
      <c r="E37" s="228"/>
      <c r="G37" s="228" t="str">
        <f t="shared" si="9"/>
        <v/>
      </c>
      <c r="H37" s="236"/>
      <c r="I37" s="38" t="str">
        <f t="shared" si="2"/>
        <v/>
      </c>
      <c r="K37" s="229"/>
      <c r="L37" s="369"/>
      <c r="M37" s="228" t="str">
        <f>IFERROR(VLOOKUP(L37,色號!A:B,2,FALSE),"")</f>
        <v/>
      </c>
      <c r="N37" s="228" t="str">
        <f>IFERROR(VLOOKUP(M37,色號!B:C,2,FALSE),"")</f>
        <v/>
      </c>
      <c r="O37" s="228" t="str">
        <f>IFERROR(VLOOKUP(L37,色號!A:D,4,FALSE),"")</f>
        <v/>
      </c>
      <c r="P37" s="228" t="str">
        <f t="shared" si="3"/>
        <v/>
      </c>
      <c r="Q37" s="228" t="str">
        <f t="shared" si="4"/>
        <v/>
      </c>
      <c r="R37" s="455" t="str">
        <f t="shared" si="5"/>
        <v/>
      </c>
      <c r="S37" s="461"/>
      <c r="T37" s="429" t="str">
        <f t="shared" si="6"/>
        <v/>
      </c>
      <c r="U37" s="237" t="str">
        <f t="shared" si="7"/>
        <v/>
      </c>
      <c r="V37" s="6"/>
    </row>
    <row r="38" spans="1:23" x14ac:dyDescent="0.25">
      <c r="A38" s="228">
        <f t="shared" si="0"/>
        <v>0</v>
      </c>
      <c r="B38" s="228"/>
      <c r="C38" s="228">
        <f t="shared" si="10"/>
        <v>1025</v>
      </c>
      <c r="D38" s="228"/>
      <c r="E38" s="228"/>
      <c r="G38" s="228" t="str">
        <f t="shared" si="9"/>
        <v/>
      </c>
      <c r="H38" s="236"/>
      <c r="I38" s="38" t="str">
        <f t="shared" si="2"/>
        <v/>
      </c>
      <c r="K38" s="229"/>
      <c r="L38" s="369"/>
      <c r="M38" s="228" t="str">
        <f>IFERROR(VLOOKUP(L38,色號!A:B,2,FALSE),"")</f>
        <v/>
      </c>
      <c r="N38" s="228" t="str">
        <f>IFERROR(VLOOKUP(M38,色號!B:C,2,FALSE),"")</f>
        <v/>
      </c>
      <c r="O38" s="228" t="str">
        <f>IFERROR(VLOOKUP(L38,色號!A:D,4,FALSE),"")</f>
        <v/>
      </c>
      <c r="P38" s="228" t="str">
        <f t="shared" si="3"/>
        <v/>
      </c>
      <c r="Q38" s="228" t="str">
        <f t="shared" si="4"/>
        <v/>
      </c>
      <c r="R38" s="455" t="str">
        <f t="shared" si="5"/>
        <v/>
      </c>
      <c r="S38" s="461"/>
      <c r="T38" s="429" t="str">
        <f t="shared" si="6"/>
        <v/>
      </c>
      <c r="U38" s="237" t="str">
        <f t="shared" si="7"/>
        <v/>
      </c>
      <c r="V38" s="6"/>
    </row>
    <row r="39" spans="1:23" x14ac:dyDescent="0.25">
      <c r="A39" s="228">
        <f t="shared" si="0"/>
        <v>0</v>
      </c>
      <c r="B39" s="228"/>
      <c r="C39" s="228">
        <f t="shared" si="10"/>
        <v>1026</v>
      </c>
      <c r="D39" s="228"/>
      <c r="E39" s="228"/>
      <c r="G39" s="228" t="str">
        <f t="shared" si="9"/>
        <v/>
      </c>
      <c r="H39" s="236"/>
      <c r="I39" s="38" t="str">
        <f t="shared" si="2"/>
        <v/>
      </c>
      <c r="K39" s="229"/>
      <c r="L39" s="369"/>
      <c r="M39" s="228" t="str">
        <f>IFERROR(VLOOKUP(L39,色號!A:B,2,FALSE),"")</f>
        <v/>
      </c>
      <c r="N39" s="228" t="str">
        <f>IFERROR(VLOOKUP(M39,色號!B:C,2,FALSE),"")</f>
        <v/>
      </c>
      <c r="O39" s="228" t="str">
        <f>IFERROR(VLOOKUP(L39,色號!A:D,4,FALSE),"")</f>
        <v/>
      </c>
      <c r="P39" s="228" t="str">
        <f t="shared" si="3"/>
        <v/>
      </c>
      <c r="Q39" s="228" t="str">
        <f t="shared" si="4"/>
        <v/>
      </c>
      <c r="R39" s="455" t="str">
        <f t="shared" si="5"/>
        <v/>
      </c>
      <c r="S39" s="461"/>
      <c r="T39" s="429" t="str">
        <f t="shared" si="6"/>
        <v/>
      </c>
      <c r="U39" s="237" t="str">
        <f t="shared" si="7"/>
        <v/>
      </c>
      <c r="V39" s="6"/>
    </row>
    <row r="40" spans="1:23" x14ac:dyDescent="0.25">
      <c r="A40" s="228">
        <f t="shared" si="0"/>
        <v>0</v>
      </c>
      <c r="B40" s="228"/>
      <c r="C40" s="228">
        <f t="shared" si="10"/>
        <v>1027</v>
      </c>
      <c r="D40" s="228"/>
      <c r="E40" s="228"/>
      <c r="G40" s="228" t="str">
        <f t="shared" si="9"/>
        <v/>
      </c>
      <c r="H40" s="236"/>
      <c r="I40" s="38" t="str">
        <f t="shared" si="2"/>
        <v/>
      </c>
      <c r="K40" s="229"/>
      <c r="L40" s="369"/>
      <c r="M40" s="228" t="str">
        <f>IFERROR(VLOOKUP(L40,色號!A:B,2,FALSE),"")</f>
        <v/>
      </c>
      <c r="N40" s="228" t="str">
        <f>IFERROR(VLOOKUP(M40,色號!B:C,2,FALSE),"")</f>
        <v/>
      </c>
      <c r="O40" s="228" t="str">
        <f>IFERROR(VLOOKUP(L40,色號!A:D,4,FALSE),"")</f>
        <v/>
      </c>
      <c r="P40" s="228" t="str">
        <f t="shared" si="3"/>
        <v/>
      </c>
      <c r="Q40" s="228" t="str">
        <f t="shared" si="4"/>
        <v/>
      </c>
      <c r="R40" s="455" t="str">
        <f t="shared" si="5"/>
        <v/>
      </c>
      <c r="S40" s="461"/>
      <c r="T40" s="429" t="str">
        <f t="shared" si="6"/>
        <v/>
      </c>
      <c r="U40" s="237" t="str">
        <f t="shared" si="7"/>
        <v/>
      </c>
      <c r="V40" s="6"/>
    </row>
    <row r="41" spans="1:23" x14ac:dyDescent="0.25">
      <c r="A41" s="228">
        <f t="shared" si="0"/>
        <v>0</v>
      </c>
      <c r="B41" s="228"/>
      <c r="C41" s="228">
        <f t="shared" si="10"/>
        <v>1028</v>
      </c>
      <c r="D41" s="228"/>
      <c r="E41" s="228"/>
      <c r="G41" s="228" t="str">
        <f t="shared" si="9"/>
        <v/>
      </c>
      <c r="H41" s="236"/>
      <c r="I41" s="38" t="str">
        <f t="shared" si="2"/>
        <v/>
      </c>
      <c r="K41" s="229"/>
      <c r="L41" s="369"/>
      <c r="M41" s="228" t="str">
        <f>IFERROR(VLOOKUP(L41,色號!A:B,2,FALSE),"")</f>
        <v/>
      </c>
      <c r="N41" s="228" t="str">
        <f>IFERROR(VLOOKUP(M41,色號!B:C,2,FALSE),"")</f>
        <v/>
      </c>
      <c r="O41" s="228" t="str">
        <f>IFERROR(VLOOKUP(L41,色號!A:D,4,FALSE),"")</f>
        <v/>
      </c>
      <c r="P41" s="228" t="str">
        <f t="shared" si="3"/>
        <v/>
      </c>
      <c r="Q41" s="228" t="str">
        <f t="shared" si="4"/>
        <v/>
      </c>
      <c r="R41" s="455" t="str">
        <f t="shared" si="5"/>
        <v/>
      </c>
      <c r="S41" s="461"/>
      <c r="T41" s="429" t="str">
        <f t="shared" si="6"/>
        <v/>
      </c>
      <c r="U41" s="237" t="str">
        <f t="shared" si="7"/>
        <v/>
      </c>
      <c r="V41" s="6"/>
    </row>
    <row r="42" spans="1:23" x14ac:dyDescent="0.25">
      <c r="A42" s="228">
        <f t="shared" si="0"/>
        <v>0</v>
      </c>
      <c r="B42" s="228"/>
      <c r="C42" s="228">
        <f t="shared" si="10"/>
        <v>1029</v>
      </c>
      <c r="D42" s="228"/>
      <c r="E42" s="228"/>
      <c r="G42" s="228" t="str">
        <f t="shared" si="9"/>
        <v/>
      </c>
      <c r="H42" s="236"/>
      <c r="I42" s="38" t="str">
        <f t="shared" si="2"/>
        <v/>
      </c>
      <c r="K42" s="229"/>
      <c r="L42" s="369"/>
      <c r="M42" s="228" t="str">
        <f>IFERROR(VLOOKUP(L42,色號!A:B,2,FALSE),"")</f>
        <v/>
      </c>
      <c r="N42" s="228" t="str">
        <f>IFERROR(VLOOKUP(M42,色號!B:C,2,FALSE),"")</f>
        <v/>
      </c>
      <c r="O42" s="228" t="str">
        <f>IFERROR(VLOOKUP(L42,色號!A:D,4,FALSE),"")</f>
        <v/>
      </c>
      <c r="P42" s="228" t="str">
        <f t="shared" si="3"/>
        <v/>
      </c>
      <c r="Q42" s="228" t="str">
        <f t="shared" si="4"/>
        <v/>
      </c>
      <c r="R42" s="455" t="str">
        <f t="shared" si="5"/>
        <v/>
      </c>
      <c r="S42" s="461"/>
      <c r="T42" s="429" t="str">
        <f t="shared" si="6"/>
        <v/>
      </c>
      <c r="U42" s="237" t="str">
        <f t="shared" si="7"/>
        <v/>
      </c>
      <c r="V42" s="6"/>
    </row>
    <row r="43" spans="1:23" x14ac:dyDescent="0.25">
      <c r="A43" s="228">
        <f t="shared" si="0"/>
        <v>0</v>
      </c>
      <c r="B43" s="228"/>
      <c r="C43" s="228">
        <f t="shared" si="10"/>
        <v>1030</v>
      </c>
      <c r="D43" s="228"/>
      <c r="E43" s="228"/>
      <c r="G43" s="228" t="str">
        <f t="shared" si="9"/>
        <v/>
      </c>
      <c r="H43" s="236"/>
      <c r="I43" s="38" t="str">
        <f t="shared" si="2"/>
        <v/>
      </c>
      <c r="K43" s="229"/>
      <c r="L43" s="369"/>
      <c r="M43" s="228" t="str">
        <f>IFERROR(VLOOKUP(L43,色號!A:B,2,FALSE),"")</f>
        <v/>
      </c>
      <c r="N43" s="228" t="str">
        <f>IFERROR(VLOOKUP(M43,色號!B:C,2,FALSE),"")</f>
        <v/>
      </c>
      <c r="O43" s="228" t="str">
        <f>IFERROR(VLOOKUP(L43,色號!A:D,4,FALSE),"")</f>
        <v/>
      </c>
      <c r="P43" s="228" t="str">
        <f t="shared" si="3"/>
        <v/>
      </c>
      <c r="Q43" s="228" t="str">
        <f t="shared" si="4"/>
        <v/>
      </c>
      <c r="R43" s="455" t="str">
        <f t="shared" si="5"/>
        <v/>
      </c>
      <c r="S43" s="461"/>
      <c r="T43" s="429" t="str">
        <f t="shared" si="6"/>
        <v/>
      </c>
      <c r="U43" s="237" t="str">
        <f t="shared" si="7"/>
        <v/>
      </c>
      <c r="V43" s="6"/>
    </row>
    <row r="44" spans="1:23" x14ac:dyDescent="0.25">
      <c r="A44" s="224"/>
      <c r="B44" s="224"/>
      <c r="C44" s="228"/>
      <c r="D44" s="228"/>
      <c r="K44" s="227"/>
      <c r="L44" s="369"/>
      <c r="M44" s="228"/>
      <c r="N44" s="228"/>
      <c r="O44" s="228"/>
      <c r="P44" s="228" t="str">
        <f t="shared" ref="P44" si="11">IF(
    OR($E44="左門板", $E44="右門板"),
    "鉸" &amp; IF($F44&lt;=1000, 2, IF($F44&lt;=1800, 3, 4)),
    IF(
        $E44="入柱背板",
        "側",
        IF(
            $E44="外蓋背板",
            "面",
            IF(
                AND(COUNTIF($E$14:$E$43,"入柱背板")&gt;0, OR($E44="頂板", $E44="底板")),
                "面",
                IF(
                    AND(COUNTIF($E$14:$E$43,"外蓋背板")&gt;0, OR($E44="左側板", $E44="右側板")),
                    "側",
                    IF(
                        AND(
                            COUNTIF($E$14:$E$43,"入柱背板")=0,
                            COUNTIF($E$14:$E$43,"外蓋背板")=0,
                            OR(
                                AND(COUNTIF($E$14:$E$43,"背板")&gt;0, OR($E44="左側板",$E44="右側板",$E44="頂板",$E44="底板")),
                                AND(COUNTIF($E$14:$E$43,"抽底")&gt;0, OR($E44="右抽牆",$E44="左抽牆",$E44="前抽牆",$E44="後抽牆"))
                            )
                        ),
                        "背板溝",
                        ""
                    )
                )
            )
        )
    )
)</f>
        <v/>
      </c>
      <c r="Q44" s="228"/>
      <c r="R44" s="455"/>
      <c r="S44" s="228"/>
      <c r="T44" s="430"/>
      <c r="U44" s="237"/>
      <c r="V44" s="6"/>
    </row>
    <row r="45" spans="1:23" x14ac:dyDescent="0.25">
      <c r="A45" s="224" t="s">
        <v>31</v>
      </c>
      <c r="B45" s="224"/>
      <c r="C45" s="225"/>
      <c r="D45" s="225" cm="1">
        <f t="array" ref="D45">_xlfn.IFS(OR(C45="水槽櫃",C45="爐檯櫃"),"無頂板",C45="油機吊櫃","無底板",TRUE,0)</f>
        <v>0</v>
      </c>
      <c r="E45" s="226"/>
      <c r="F45" s="225"/>
      <c r="G45" s="226"/>
      <c r="H45" s="226"/>
      <c r="I45" s="226"/>
      <c r="J45" s="226"/>
      <c r="K45" s="227"/>
      <c r="L45" s="369"/>
      <c r="M45" s="228"/>
      <c r="N45" s="228"/>
      <c r="O45" s="228"/>
      <c r="P45" s="228"/>
      <c r="Q45" s="228"/>
      <c r="R45" s="455"/>
      <c r="S45" s="228"/>
      <c r="T45" s="430"/>
      <c r="U45" s="237"/>
    </row>
    <row r="46" spans="1:23" x14ac:dyDescent="0.25">
      <c r="A46" s="224" t="s">
        <v>37</v>
      </c>
      <c r="B46" s="224"/>
      <c r="C46" s="229">
        <f>C8+1</f>
        <v>2</v>
      </c>
      <c r="D46" s="229"/>
      <c r="E46" s="226"/>
      <c r="F46" s="230"/>
      <c r="G46" s="226"/>
      <c r="H46" s="226"/>
      <c r="I46" s="226"/>
      <c r="J46" s="226"/>
      <c r="K46" s="366" t="s">
        <v>15</v>
      </c>
      <c r="L46" s="232">
        <f>SUMIF(D52:D81,"&lt;&gt;*五金",K52:K81)</f>
        <v>0</v>
      </c>
      <c r="M46" s="228"/>
      <c r="N46" s="231"/>
      <c r="O46" s="228"/>
      <c r="P46" s="228"/>
      <c r="Q46" s="228"/>
      <c r="R46" s="455"/>
      <c r="S46" s="228"/>
      <c r="T46" s="430"/>
      <c r="U46" s="237"/>
    </row>
    <row r="47" spans="1:23" x14ac:dyDescent="0.25">
      <c r="A47" s="224" t="s">
        <v>38</v>
      </c>
      <c r="B47" s="224"/>
      <c r="C47" s="229"/>
      <c r="D47" s="229"/>
      <c r="E47" s="226"/>
      <c r="F47" s="230"/>
      <c r="G47" s="226"/>
      <c r="H47" s="226"/>
      <c r="I47" s="226"/>
      <c r="J47" s="226"/>
      <c r="K47" s="366" t="s">
        <v>16</v>
      </c>
      <c r="L47" s="233">
        <f ca="1">板材才數分析.!P61</f>
        <v>0</v>
      </c>
      <c r="M47" s="228"/>
      <c r="N47" s="231"/>
      <c r="O47" s="228"/>
      <c r="P47" s="228"/>
      <c r="Q47" s="228"/>
      <c r="R47" s="455"/>
      <c r="S47" s="228"/>
      <c r="T47" s="430"/>
      <c r="U47" s="237"/>
    </row>
    <row r="48" spans="1:23" ht="16.5" customHeight="1" x14ac:dyDescent="0.25">
      <c r="A48" s="224" t="s">
        <v>39</v>
      </c>
      <c r="B48" s="224"/>
      <c r="C48" s="368"/>
      <c r="D48" s="229" t="s">
        <v>2808</v>
      </c>
      <c r="E48" s="226"/>
      <c r="F48" s="230"/>
      <c r="G48" s="226"/>
      <c r="H48" s="226"/>
      <c r="I48" s="226"/>
      <c r="J48" s="226"/>
      <c r="K48" s="376" t="s">
        <v>1384</v>
      </c>
      <c r="L48" s="228">
        <v>1</v>
      </c>
      <c r="M48" s="228"/>
      <c r="N48" s="228"/>
      <c r="O48" s="228"/>
      <c r="P48" s="228"/>
      <c r="Q48" s="228"/>
      <c r="R48" s="455"/>
      <c r="S48" s="228"/>
      <c r="T48" s="430"/>
      <c r="U48" s="237"/>
    </row>
    <row r="49" spans="1:21" x14ac:dyDescent="0.25">
      <c r="A49" s="224" t="s">
        <v>40</v>
      </c>
      <c r="B49" s="224"/>
      <c r="C49" s="367"/>
      <c r="D49" s="229"/>
      <c r="E49" s="226"/>
      <c r="F49" s="230"/>
      <c r="G49" s="226"/>
      <c r="H49" s="226"/>
      <c r="I49" s="226"/>
      <c r="J49" s="226"/>
      <c r="K49" s="227"/>
      <c r="L49" s="228"/>
      <c r="M49" s="228"/>
      <c r="N49" s="228"/>
      <c r="O49" s="228"/>
      <c r="P49" s="228"/>
      <c r="Q49" s="228"/>
      <c r="R49" s="455"/>
      <c r="S49" s="228"/>
      <c r="T49" s="430"/>
      <c r="U49" s="237"/>
    </row>
    <row r="50" spans="1:21" ht="16.149999999999999" customHeight="1" x14ac:dyDescent="0.25">
      <c r="A50" s="508" t="s">
        <v>41</v>
      </c>
      <c r="B50" s="228"/>
      <c r="C50" s="508" t="s">
        <v>50</v>
      </c>
      <c r="D50" s="508" t="s">
        <v>1293</v>
      </c>
      <c r="E50" s="508" t="s">
        <v>42</v>
      </c>
      <c r="F50" s="372" t="s">
        <v>2</v>
      </c>
      <c r="G50" s="372"/>
      <c r="H50" s="372"/>
      <c r="I50" s="372"/>
      <c r="J50" s="372"/>
      <c r="K50" s="514" t="s">
        <v>6</v>
      </c>
      <c r="L50" s="508" t="s">
        <v>8</v>
      </c>
      <c r="M50" s="508" t="s">
        <v>110</v>
      </c>
      <c r="N50" s="515" t="s">
        <v>225</v>
      </c>
      <c r="O50" s="508" t="s">
        <v>44</v>
      </c>
      <c r="P50" s="509" t="s">
        <v>9</v>
      </c>
      <c r="Q50" s="509" t="s">
        <v>9</v>
      </c>
      <c r="R50" s="510" t="s">
        <v>9</v>
      </c>
      <c r="S50" s="509" t="s">
        <v>9</v>
      </c>
      <c r="T50" s="517" t="s">
        <v>1929</v>
      </c>
      <c r="U50" s="508" t="s">
        <v>1386</v>
      </c>
    </row>
    <row r="51" spans="1:21" x14ac:dyDescent="0.25">
      <c r="A51" s="513"/>
      <c r="B51" s="234"/>
      <c r="C51" s="513"/>
      <c r="D51" s="508"/>
      <c r="E51" s="513"/>
      <c r="F51" s="228" t="s">
        <v>49</v>
      </c>
      <c r="G51" s="228" t="s">
        <v>17</v>
      </c>
      <c r="H51" s="235" t="s">
        <v>1</v>
      </c>
      <c r="I51" s="228" t="s">
        <v>17</v>
      </c>
      <c r="J51" s="228" t="s">
        <v>3</v>
      </c>
      <c r="K51" s="514"/>
      <c r="L51" s="508"/>
      <c r="M51" s="513"/>
      <c r="N51" s="515"/>
      <c r="O51" s="513"/>
      <c r="P51" s="509"/>
      <c r="Q51" s="509"/>
      <c r="R51" s="510"/>
      <c r="S51" s="509"/>
      <c r="T51" s="517"/>
      <c r="U51" s="508"/>
    </row>
    <row r="52" spans="1:21" x14ac:dyDescent="0.25">
      <c r="A52" s="228">
        <f>$C$45</f>
        <v>0</v>
      </c>
      <c r="B52" s="228"/>
      <c r="C52" s="228">
        <f>(C46*1000)+1</f>
        <v>2001</v>
      </c>
      <c r="D52" s="489" t="s">
        <v>1077</v>
      </c>
      <c r="E52" s="489" t="s">
        <v>4</v>
      </c>
      <c r="F52" s="236">
        <f>C49-36</f>
        <v>-36</v>
      </c>
      <c r="G52" s="489" t="str">
        <f>IF(
   OR(
      $E52="頂板",$E52="底板",$E52="右側板",$E52="左側板",
      $E52="天地蓋頂板",$E52="天地蓋底板",$E52="天地蓋右側板",$E52="天地蓋左側板",
      $E52="前抽牆",$E52="後抽牆",$E52="左抽牆",$E52="右抽牆",
      $E52="踢腳板",$E52="補板",$E52="固隔",$E52="活隔",
      $E52="中立板",$E52="中立板(退)",$E52="固隔(退)",$E52="活固隔",$E52="立板",
      $E52="內頂板",$E52="內左側落板",$E52="內右側落板",$E52="內底板",
      $E52="內左側板",$E52="內右側板",
      $E52="上前平肢",$E52="上後平肢",$E52="上前立肢",$E52="上後立肢",
      $E52="下前立肢",$E52="下後立肢",$E52="下前平肢",$E52="下後平肢",
      $E52="左側落板",$E52="右側落板",
      $E52="外蓋背板",$E52="台面",$E52="床板",$E52="假門板",
      $E52="上掀門板",$E52="平掀門板",$E52="下掀門板",
      $E52="左門板",$E52="右門板",
      $E52="抽盤",$E52="抽盤抽頭",
      $E52="上軌道板",$E52="下軌道板",$E52="左軌道板",$E52="右軌道板",$E52="指縫擋板",$E52="左木框滑門",$E52="右木框滑門",
      $E52="層板",$E52="壁面層板",$E52="桌板",$E52="上封板",$E52="下封板",$E52="左封板",$E52="右封板",
      $E52="左圓角側板",$E52="右圓角側板",$E52="抽頭",$E52="入柱抽頭",$E52="假抽頭",$E52="背拉桿",$E52="木滑門",$E52="抽屜拉桿"
   ),
   "AA",
   ""
)</f>
        <v>AA</v>
      </c>
      <c r="H52" s="236">
        <f>C48</f>
        <v>0</v>
      </c>
      <c r="I52" s="488" t="str">
        <f>IF(
   OR(
      $E52="右側板",$E52="左側板",$E52="活隔",
      $E52="天地蓋頂板",$E52="天地蓋底板",
      $E52="左門板",$E52="右門板",
      $E52="左側落板",$E52="右側落板",
      $E52="外蓋背板",$E52="活固隔",
      $E52="左木框滑門",$E52="右木框滑門",
      $E52="左鋁框滑門",$E52="右鋁框滑門",
      $E52="桌板",$E52="台面",$E52="床板",$E52="假門板",
      $E52="上掀門板",$E52="平掀門板",$E52="下掀門板",
      $E52="抽盤抽頭",$E52="抽盤",$E52="層板",$E52="壁面層板",
      $E52="上封板",$E52="下封板",$E52="左封板",$E52="右封板",
      $E52="抽頭",$E52="踢腳板",$E52="補板",$E52="木滑門"
   ),
   "AA",
   ""
)</f>
        <v/>
      </c>
      <c r="J52" s="489">
        <v>18</v>
      </c>
      <c r="K52" s="229"/>
      <c r="L52" s="369"/>
      <c r="M52" s="228" t="str">
        <f>IFERROR(VLOOKUP(L52,色號!A:B,2,FALSE),"")</f>
        <v/>
      </c>
      <c r="N52" s="228" t="str">
        <f>IFERROR(VLOOKUP(M52,色號!B:C,2,FALSE),"")</f>
        <v/>
      </c>
      <c r="O52" s="228" t="str">
        <f>IFERROR(VLOOKUP(L52,色號!A:D,4,FALSE),"")</f>
        <v/>
      </c>
      <c r="P52" s="228" t="str">
        <f>IF(
    OR($E52="左門板", $E52="右門板"),
    "鉸" &amp; IF($F52&lt;=1000, 2, IF($F52&lt;=1800, 3, 4)),
    IF(
        $E52="入柱背板",
        "側",
        IF(
            $E52="外蓋背板",
            "面",
            IF(
                AND(COUNTIF($E$52:$E$81,"入柱背板")&gt;0, OR($E52="頂板", $E52="底板")),
                "面",
                IF(
                    AND(COUNTIF($E$52:$E$81,"外蓋背板")&gt;0, OR($E52="左側板", $E52="右側板")),
                    "側",
                    IF(
                        AND(
                            COUNTIF($E$52:$E$81,"入柱背板")=0,
                            COUNTIF($E$52:$E$81,"外蓋背板")=0,
                            OR(
                                AND(COUNTIF($E$52:$E$81,"背板")&gt;0, OR($E52="左側板",$E52="右側板",$E52="頂板",$E52="底板",$E52="天地蓋左側板",$E52="天地蓋右側板",$E52="天地蓋頂板",$E52="天地蓋底板")),
                                AND(COUNTIF($E$52:$E$81,"抽底")&gt;0, OR($E52="右抽牆",$E52="左抽牆",$E52="前抽牆",$E52="後抽牆"))
                            )
                        ),
                        "背板溝",
                        ""
                    )
                )
            )
        )
    )
)</f>
        <v>背板溝</v>
      </c>
      <c r="Q52" s="228" t="str">
        <f>IF(OR($E52="天地蓋右側板",$E52="天地蓋左側板"), "側 面",
 IF(OR($E52="背拉桿",$E52="中立板",$E52="頂板",$E52="底板",$E52="前抽牆",$E52="後抽牆",$E52="內左側落板",$E52="內右側落板",$E52="抽屜拉桿",$E52="立板"), "側",
  IF(OR($E52="木滑門",$E52="鋁框滑門"), "輪",
   IF(OR($E52="右側板",$E52="左側板",$E52="右抽牆",$E52="左抽牆",$E52="天地蓋頂板",$E52="天地蓋底板",$E52="內頂板"), "面",
    IF($E52="固隔","固","")
   )
  )
 )
)</f>
        <v>側</v>
      </c>
      <c r="R52" s="455" t="str">
        <f>IF(
OR($E52="左側板",$E52="右側板",$E52="天地蓋左側板",$E52="天地蓋右側板",$E52="中立板",$E52="立板"),
"排","")</f>
        <v/>
      </c>
      <c r="S52" s="461"/>
      <c r="T52" s="429" t="str">
        <f>IF($E52="中立板","面開槽？排孔？",
IF($E52="木框滑門","前排孔要退喔！",
IF(OR($E52="左門板",$E52="右門板",$E52="抽頭"),"把手？",
IF(OR($E52="左側板",$E52="右側板",$E52="天地蓋右側板",$E52="天地蓋左側板"),"排孔？",""))))</f>
        <v/>
      </c>
      <c r="U52" s="237">
        <f>IF(E52="","",$L$48)</f>
        <v>1</v>
      </c>
    </row>
    <row r="53" spans="1:21" x14ac:dyDescent="0.25">
      <c r="A53" s="228">
        <f t="shared" ref="A53:A81" si="12">$C$45</f>
        <v>0</v>
      </c>
      <c r="B53" s="228"/>
      <c r="C53" s="228">
        <f>C52+1</f>
        <v>2002</v>
      </c>
      <c r="D53" s="489" t="s">
        <v>1077</v>
      </c>
      <c r="E53" s="489" t="s">
        <v>323</v>
      </c>
      <c r="F53" s="236">
        <f>C49-36</f>
        <v>-36</v>
      </c>
      <c r="G53" s="489" t="str">
        <f t="shared" ref="G53:G62" si="13">IF(
   OR(
      $E53="頂板",$E53="底板",$E53="右側板",$E53="左側板",
      $E53="天地蓋頂板",$E53="天地蓋底板",$E53="天地蓋右側板",$E53="天地蓋左側板",
      $E53="前抽牆",$E53="後抽牆",$E53="左抽牆",$E53="右抽牆",
      $E53="踢腳板",$E53="補板",$E53="固隔",$E53="活隔",
      $E53="中立板",$E53="中立板(退)",$E53="固隔(退)",$E53="活固隔",$E53="立板",
      $E53="內頂板",$E53="內左側落板",$E53="內右側落板",$E53="內底板",
      $E53="內左側板",$E53="內右側板",
      $E53="上前平肢",$E53="上後平肢",$E53="上前立肢",$E53="上後立肢",
      $E53="下前立肢",$E53="下後立肢",$E53="下前平肢",$E53="下後平肢",
      $E53="左側落板",$E53="右側落板",
      $E53="外蓋背板",$E53="台面",$E53="床板",$E53="假門板",
      $E53="上掀門板",$E53="平掀門板",$E53="下掀門板",
      $E53="左門板",$E53="右門板",
      $E53="抽盤",$E53="抽盤抽頭",
      $E53="上軌道板",$E53="下軌道板",$E53="左軌道板",$E53="右軌道板",$E53="指縫擋板",$E53="左木框滑門",$E53="右木框滑門",
      $E53="層板",$E53="壁面層板",$E53="桌板",$E53="上封板",$E53="下封板",$E53="左封板",$E53="右封板",
      $E53="左圓角側板",$E53="右圓角側板",$E53="抽頭",$E53="入柱抽頭",$E53="假抽頭",$E53="背拉桿",$E53="木滑門",$E53="抽屜拉桿"
   ),
   "AA",
   ""
)</f>
        <v>AA</v>
      </c>
      <c r="H53" s="236">
        <f>C48</f>
        <v>0</v>
      </c>
      <c r="I53" s="488" t="str">
        <f t="shared" ref="I53:I62" si="14">IF(
   OR(
      $E53="右側板",$E53="左側板",$E53="活隔",
      $E53="天地蓋頂板",$E53="天地蓋底板",
      $E53="左門板",$E53="右門板",
      $E53="左側落板",$E53="右側落板",
      $E53="外蓋背板",$E53="活固隔",
      $E53="左木框滑門",$E53="右木框滑門",
      $E53="左鋁框滑門",$E53="右鋁框滑門",
      $E53="桌板",$E53="台面",$E53="床板",$E53="假門板",
      $E53="上掀門板",$E53="平掀門板",$E53="下掀門板",
      $E53="抽盤抽頭",$E53="抽盤",$E53="層板",$E53="壁面層板",
      $E53="上封板",$E53="下封板",$E53="左封板",$E53="右封板",
      $E53="抽頭",$E53="踢腳板",$E53="補板",$E53="木滑門"
   ),
   "AA",
   ""
)</f>
        <v/>
      </c>
      <c r="J53" s="489">
        <v>18</v>
      </c>
      <c r="K53" s="229"/>
      <c r="L53" s="369"/>
      <c r="M53" s="228" t="str">
        <f>IFERROR(VLOOKUP(L53,色號!A:B,2,FALSE),"")</f>
        <v/>
      </c>
      <c r="N53" s="228" t="str">
        <f>IFERROR(VLOOKUP(M53,色號!B:C,2,FALSE),"")</f>
        <v/>
      </c>
      <c r="O53" s="228" t="str">
        <f>IFERROR(VLOOKUP(L53,色號!A:D,4,FALSE),"")</f>
        <v/>
      </c>
      <c r="P53" s="228" t="str">
        <f t="shared" ref="P53:P81" si="15">IF(
    OR($E53="左門板", $E53="右門板"),
    "鉸" &amp; IF($F53&lt;=1000, 2, IF($F53&lt;=1800, 3, 4)),
    IF(
        $E53="入柱背板",
        "側",
        IF(
            $E53="外蓋背板",
            "面",
            IF(
                AND(COUNTIF($E$52:$E$81,"入柱背板")&gt;0, OR($E53="頂板", $E53="底板")),
                "面",
                IF(
                    AND(COUNTIF($E$52:$E$81,"外蓋背板")&gt;0, OR($E53="左側板", $E53="右側板")),
                    "側",
                    IF(
                        AND(
                            COUNTIF($E$52:$E$81,"入柱背板")=0,
                            COUNTIF($E$52:$E$81,"外蓋背板")=0,
                            OR(
                                AND(COUNTIF($E$52:$E$81,"背板")&gt;0, OR($E53="左側板",$E53="右側板",$E53="頂板",$E53="底板",$E53="天地蓋左側板",$E53="天地蓋右側板",$E53="天地蓋頂板",$E53="天地蓋底板")),
                                AND(COUNTIF($E$52:$E$81,"抽底")&gt;0, OR($E53="右抽牆",$E53="左抽牆",$E53="前抽牆",$E53="後抽牆"))
                            )
                        ),
                        "背板溝",
                        ""
                    )
                )
            )
        )
    )
)</f>
        <v>背板溝</v>
      </c>
      <c r="Q53" s="228" t="str">
        <f t="shared" ref="Q53:Q81" si="16">IF(OR($E53="天地蓋右側板",$E53="天地蓋左側板"), "側 面",
 IF(OR($E53="背拉桿",$E53="中立板",$E53="頂板",$E53="底板",$E53="前抽牆",$E53="後抽牆",$E53="內左側落板",$E53="內右側落板",$E53="抽屜拉桿",$E53="立板"), "側",
  IF(OR($E53="木滑門",$E53="鋁框滑門"), "輪",
   IF(OR($E53="右側板",$E53="左側板",$E53="右抽牆",$E53="左抽牆",$E53="天地蓋頂板",$E53="天地蓋底板",$E53="內頂板"), "面",
    IF($E53="固隔","固","")
   )
  )
 )
)</f>
        <v>側</v>
      </c>
      <c r="R53" s="455" t="str">
        <f t="shared" ref="R53:R81" si="17">IF(
OR($E53="左側板",$E53="右側板",$E53="天地蓋左側板",$E53="天地蓋右側板",$E53="中立板",$E53="立板"),
"排","")</f>
        <v/>
      </c>
      <c r="S53" s="461"/>
      <c r="T53" s="429" t="str">
        <f t="shared" ref="T53:T81" si="18">IF($E53="中立板","面開槽？排孔？",
IF($E53="木框滑門","前排孔要退喔！",
IF(OR($E53="左門板",$E53="右門板",$E53="抽頭"),"把手？",
IF(OR($E53="左側板",$E53="右側板",$E53="天地蓋右側板",$E53="天地蓋左側板"),"排孔？",""))))</f>
        <v/>
      </c>
      <c r="U53" s="237">
        <f t="shared" ref="U53:U81" si="19">IF(E53="","",$L$48)</f>
        <v>1</v>
      </c>
    </row>
    <row r="54" spans="1:21" x14ac:dyDescent="0.25">
      <c r="A54" s="228">
        <f t="shared" si="12"/>
        <v>0</v>
      </c>
      <c r="B54" s="228"/>
      <c r="C54" s="228">
        <f t="shared" ref="C54:C65" si="20">C53+1</f>
        <v>2003</v>
      </c>
      <c r="D54" s="489" t="s">
        <v>1077</v>
      </c>
      <c r="E54" s="489" t="s">
        <v>342</v>
      </c>
      <c r="F54" s="489">
        <f>C47</f>
        <v>0</v>
      </c>
      <c r="G54" s="489" t="str">
        <f t="shared" si="13"/>
        <v>AA</v>
      </c>
      <c r="H54" s="236">
        <f>C48</f>
        <v>0</v>
      </c>
      <c r="I54" s="488" t="str">
        <f t="shared" si="14"/>
        <v>AA</v>
      </c>
      <c r="J54" s="489">
        <v>18</v>
      </c>
      <c r="K54" s="229"/>
      <c r="L54" s="369"/>
      <c r="M54" s="228" t="str">
        <f>IFERROR(VLOOKUP(L54,色號!A:B,2,FALSE),"")</f>
        <v/>
      </c>
      <c r="N54" s="228" t="str">
        <f>IFERROR(VLOOKUP(M54,色號!B:C,2,FALSE),"")</f>
        <v/>
      </c>
      <c r="O54" s="228" t="str">
        <f>IFERROR(VLOOKUP(L54,色號!A:D,4,FALSE),"")</f>
        <v/>
      </c>
      <c r="P54" s="228" t="str">
        <f t="shared" si="15"/>
        <v>背板溝</v>
      </c>
      <c r="Q54" s="228" t="str">
        <f t="shared" si="16"/>
        <v>面</v>
      </c>
      <c r="R54" s="455" t="str">
        <f t="shared" si="17"/>
        <v>排</v>
      </c>
      <c r="S54" s="461"/>
      <c r="T54" s="429" t="str">
        <f t="shared" si="18"/>
        <v>排孔？</v>
      </c>
      <c r="U54" s="237">
        <f t="shared" si="19"/>
        <v>1</v>
      </c>
    </row>
    <row r="55" spans="1:21" x14ac:dyDescent="0.25">
      <c r="A55" s="228">
        <f t="shared" si="12"/>
        <v>0</v>
      </c>
      <c r="B55" s="228"/>
      <c r="C55" s="228">
        <f t="shared" si="20"/>
        <v>2004</v>
      </c>
      <c r="D55" s="489" t="s">
        <v>1077</v>
      </c>
      <c r="E55" s="489" t="s">
        <v>350</v>
      </c>
      <c r="F55" s="489">
        <f>C47</f>
        <v>0</v>
      </c>
      <c r="G55" s="489" t="str">
        <f t="shared" si="13"/>
        <v>AA</v>
      </c>
      <c r="H55" s="236">
        <f>C48</f>
        <v>0</v>
      </c>
      <c r="I55" s="488" t="str">
        <f t="shared" si="14"/>
        <v>AA</v>
      </c>
      <c r="J55" s="489">
        <v>18</v>
      </c>
      <c r="K55" s="229"/>
      <c r="L55" s="369"/>
      <c r="M55" s="228" t="str">
        <f>IFERROR(VLOOKUP(L55,色號!A:B,2,FALSE),"")</f>
        <v/>
      </c>
      <c r="N55" s="228" t="str">
        <f>IFERROR(VLOOKUP(M55,色號!B:C,2,FALSE),"")</f>
        <v/>
      </c>
      <c r="O55" s="228" t="str">
        <f>IFERROR(VLOOKUP(L55,色號!A:D,4,FALSE),"")</f>
        <v/>
      </c>
      <c r="P55" s="228" t="str">
        <f t="shared" si="15"/>
        <v>背板溝</v>
      </c>
      <c r="Q55" s="228" t="str">
        <f t="shared" si="16"/>
        <v>面</v>
      </c>
      <c r="R55" s="455" t="str">
        <f t="shared" si="17"/>
        <v>排</v>
      </c>
      <c r="S55" s="461"/>
      <c r="T55" s="429" t="str">
        <f t="shared" si="18"/>
        <v>排孔？</v>
      </c>
      <c r="U55" s="237">
        <f t="shared" si="19"/>
        <v>1</v>
      </c>
    </row>
    <row r="56" spans="1:21" x14ac:dyDescent="0.25">
      <c r="A56" s="228">
        <f t="shared" si="12"/>
        <v>0</v>
      </c>
      <c r="B56" s="228"/>
      <c r="C56" s="228">
        <f t="shared" si="20"/>
        <v>2005</v>
      </c>
      <c r="D56" s="489" t="s">
        <v>1077</v>
      </c>
      <c r="E56" s="489" t="s">
        <v>357</v>
      </c>
      <c r="F56" s="489">
        <f>C47-22</f>
        <v>-22</v>
      </c>
      <c r="G56" s="489" t="str">
        <f t="shared" si="13"/>
        <v/>
      </c>
      <c r="H56" s="236">
        <f>C49-22</f>
        <v>-22</v>
      </c>
      <c r="I56" s="488" t="str">
        <f t="shared" si="14"/>
        <v/>
      </c>
      <c r="J56" s="489">
        <v>4</v>
      </c>
      <c r="K56" s="229"/>
      <c r="L56" s="369"/>
      <c r="M56" s="228" t="str">
        <f>IFERROR(VLOOKUP(L56,色號!A:B,2,FALSE),"")</f>
        <v/>
      </c>
      <c r="N56" s="228" t="str">
        <f>IFERROR(VLOOKUP(M56,色號!B:C,2,FALSE),"")</f>
        <v/>
      </c>
      <c r="O56" s="228" t="str">
        <f>IFERROR(VLOOKUP(L56,色號!A:D,4,FALSE),"")</f>
        <v/>
      </c>
      <c r="P56" s="228" t="str">
        <f t="shared" si="15"/>
        <v/>
      </c>
      <c r="Q56" s="228" t="str">
        <f t="shared" si="16"/>
        <v/>
      </c>
      <c r="R56" s="455" t="str">
        <f t="shared" si="17"/>
        <v/>
      </c>
      <c r="S56" s="461"/>
      <c r="T56" s="429" t="str">
        <f t="shared" si="18"/>
        <v/>
      </c>
      <c r="U56" s="237">
        <f t="shared" si="19"/>
        <v>1</v>
      </c>
    </row>
    <row r="57" spans="1:21" x14ac:dyDescent="0.25">
      <c r="A57" s="228">
        <f t="shared" si="12"/>
        <v>0</v>
      </c>
      <c r="B57" s="228"/>
      <c r="C57" s="228">
        <f t="shared" si="20"/>
        <v>2006</v>
      </c>
      <c r="D57" s="489" t="s">
        <v>1077</v>
      </c>
      <c r="E57" s="489" t="s">
        <v>420</v>
      </c>
      <c r="F57" s="489">
        <f>F52</f>
        <v>-36</v>
      </c>
      <c r="G57" s="489" t="str">
        <f t="shared" si="13"/>
        <v>AA</v>
      </c>
      <c r="H57" s="236">
        <v>120</v>
      </c>
      <c r="I57" s="488" t="str">
        <f t="shared" si="14"/>
        <v/>
      </c>
      <c r="J57" s="489">
        <v>18</v>
      </c>
      <c r="K57" s="229"/>
      <c r="L57" s="369"/>
      <c r="M57" s="228" t="str">
        <f>IFERROR(VLOOKUP(L57,色號!A:B,2,FALSE),"")</f>
        <v/>
      </c>
      <c r="N57" s="228" t="str">
        <f>IFERROR(VLOOKUP(M57,色號!B:C,2,FALSE),"")</f>
        <v/>
      </c>
      <c r="O57" s="228" t="str">
        <f>IFERROR(VLOOKUP(L57,色號!A:D,4,FALSE),"")</f>
        <v/>
      </c>
      <c r="P57" s="228" t="str">
        <f t="shared" si="15"/>
        <v/>
      </c>
      <c r="Q57" s="228" t="str">
        <f t="shared" si="16"/>
        <v>側</v>
      </c>
      <c r="R57" s="455" t="str">
        <f t="shared" si="17"/>
        <v/>
      </c>
      <c r="S57" s="461"/>
      <c r="T57" s="429" t="str">
        <f t="shared" si="18"/>
        <v/>
      </c>
      <c r="U57" s="237">
        <f t="shared" si="19"/>
        <v>1</v>
      </c>
    </row>
    <row r="58" spans="1:21" x14ac:dyDescent="0.25">
      <c r="A58" s="228">
        <f t="shared" si="12"/>
        <v>0</v>
      </c>
      <c r="B58" s="228"/>
      <c r="C58" s="228">
        <f t="shared" si="20"/>
        <v>2007</v>
      </c>
      <c r="D58" s="489" t="s">
        <v>1078</v>
      </c>
      <c r="E58" s="489" t="s">
        <v>1102</v>
      </c>
      <c r="F58" s="489">
        <f>F52</f>
        <v>-36</v>
      </c>
      <c r="G58" s="489" t="str">
        <f t="shared" si="13"/>
        <v>AA</v>
      </c>
      <c r="H58" s="236">
        <f>C48-22</f>
        <v>-22</v>
      </c>
      <c r="I58" s="488" t="str">
        <f t="shared" si="14"/>
        <v/>
      </c>
      <c r="J58" s="489">
        <v>18</v>
      </c>
      <c r="K58" s="229"/>
      <c r="L58" s="369"/>
      <c r="M58" s="228" t="str">
        <f>IFERROR(VLOOKUP(L58,色號!A:B,2,FALSE),"")</f>
        <v/>
      </c>
      <c r="N58" s="228" t="str">
        <f>IFERROR(VLOOKUP(M58,色號!B:C,2,FALSE),"")</f>
        <v/>
      </c>
      <c r="O58" s="228" t="str">
        <f>IFERROR(VLOOKUP(L58,色號!A:D,4,FALSE),"")</f>
        <v/>
      </c>
      <c r="P58" s="228" t="str">
        <f t="shared" si="15"/>
        <v/>
      </c>
      <c r="Q58" s="228" t="str">
        <f t="shared" si="16"/>
        <v>側</v>
      </c>
      <c r="R58" s="455" t="str">
        <f t="shared" si="17"/>
        <v>排</v>
      </c>
      <c r="S58" s="461"/>
      <c r="T58" s="429" t="str">
        <f t="shared" si="18"/>
        <v>面開槽？排孔？</v>
      </c>
      <c r="U58" s="237">
        <f t="shared" si="19"/>
        <v>1</v>
      </c>
    </row>
    <row r="59" spans="1:21" x14ac:dyDescent="0.25">
      <c r="A59" s="228">
        <f t="shared" si="12"/>
        <v>0</v>
      </c>
      <c r="B59" s="228"/>
      <c r="C59" s="228">
        <f t="shared" si="20"/>
        <v>2008</v>
      </c>
      <c r="D59" s="489" t="s">
        <v>1078</v>
      </c>
      <c r="E59" s="489" t="s">
        <v>1094</v>
      </c>
      <c r="F59" s="489"/>
      <c r="G59" s="489" t="str">
        <f t="shared" si="13"/>
        <v>AA</v>
      </c>
      <c r="H59" s="236">
        <f>C48-22-10</f>
        <v>-32</v>
      </c>
      <c r="I59" s="488" t="str">
        <f t="shared" si="14"/>
        <v>AA</v>
      </c>
      <c r="J59" s="489">
        <v>18</v>
      </c>
      <c r="K59" s="229"/>
      <c r="L59" s="369"/>
      <c r="M59" s="228" t="str">
        <f>IFERROR(VLOOKUP(L59,色號!A:B,2,FALSE),"")</f>
        <v/>
      </c>
      <c r="N59" s="228" t="str">
        <f>IFERROR(VLOOKUP(M59,色號!B:C,2,FALSE),"")</f>
        <v/>
      </c>
      <c r="O59" s="228" t="str">
        <f>IFERROR(VLOOKUP(L59,色號!A:D,4,FALSE),"")</f>
        <v/>
      </c>
      <c r="P59" s="228" t="str">
        <f t="shared" si="15"/>
        <v/>
      </c>
      <c r="Q59" s="228" t="str">
        <f t="shared" si="16"/>
        <v/>
      </c>
      <c r="R59" s="455" t="str">
        <f t="shared" si="17"/>
        <v/>
      </c>
      <c r="S59" s="461"/>
      <c r="T59" s="429" t="str">
        <f t="shared" si="18"/>
        <v/>
      </c>
      <c r="U59" s="237">
        <f t="shared" si="19"/>
        <v>1</v>
      </c>
    </row>
    <row r="60" spans="1:21" x14ac:dyDescent="0.25">
      <c r="A60" s="228">
        <f t="shared" si="12"/>
        <v>0</v>
      </c>
      <c r="B60" s="228"/>
      <c r="C60" s="228">
        <f t="shared" si="20"/>
        <v>2009</v>
      </c>
      <c r="D60" s="489" t="s">
        <v>1078</v>
      </c>
      <c r="E60" s="489" t="s">
        <v>1088</v>
      </c>
      <c r="F60" s="489"/>
      <c r="G60" s="489" t="str">
        <f t="shared" si="13"/>
        <v>AA</v>
      </c>
      <c r="H60" s="236">
        <f>C48-22</f>
        <v>-22</v>
      </c>
      <c r="I60" s="488" t="str">
        <f t="shared" si="14"/>
        <v/>
      </c>
      <c r="J60" s="489">
        <v>18</v>
      </c>
      <c r="K60" s="229"/>
      <c r="L60" s="369"/>
      <c r="M60" s="228" t="str">
        <f>IFERROR(VLOOKUP(L60,色號!A:B,2,FALSE),"")</f>
        <v/>
      </c>
      <c r="N60" s="228" t="str">
        <f>IFERROR(VLOOKUP(M60,色號!B:C,2,FALSE),"")</f>
        <v/>
      </c>
      <c r="O60" s="228" t="str">
        <f>IFERROR(VLOOKUP(L60,色號!A:D,4,FALSE),"")</f>
        <v/>
      </c>
      <c r="P60" s="228" t="str">
        <f t="shared" si="15"/>
        <v/>
      </c>
      <c r="Q60" s="228" t="str">
        <f t="shared" si="16"/>
        <v>固</v>
      </c>
      <c r="R60" s="455" t="str">
        <f t="shared" si="17"/>
        <v/>
      </c>
      <c r="S60" s="461"/>
      <c r="T60" s="429" t="str">
        <f t="shared" si="18"/>
        <v/>
      </c>
      <c r="U60" s="237">
        <f t="shared" si="19"/>
        <v>1</v>
      </c>
    </row>
    <row r="61" spans="1:21" x14ac:dyDescent="0.25">
      <c r="A61" s="228">
        <f t="shared" si="12"/>
        <v>0</v>
      </c>
      <c r="B61" s="228"/>
      <c r="C61" s="228">
        <f t="shared" si="20"/>
        <v>2010</v>
      </c>
      <c r="D61" s="489" t="s">
        <v>1079</v>
      </c>
      <c r="E61" s="489" t="s">
        <v>1095</v>
      </c>
      <c r="F61" s="489"/>
      <c r="G61" s="489" t="str">
        <f t="shared" si="13"/>
        <v>AA</v>
      </c>
      <c r="H61" s="236">
        <f>C49/2-4</f>
        <v>-4</v>
      </c>
      <c r="I61" s="488" t="str">
        <f t="shared" si="14"/>
        <v>AA</v>
      </c>
      <c r="J61" s="489">
        <v>18</v>
      </c>
      <c r="K61" s="229"/>
      <c r="L61" s="369"/>
      <c r="M61" s="228" t="str">
        <f>IFERROR(VLOOKUP(L61,色號!A:B,2,FALSE),"")</f>
        <v/>
      </c>
      <c r="N61" s="228" t="str">
        <f>IFERROR(VLOOKUP(M61,色號!B:C,2,FALSE),"")</f>
        <v/>
      </c>
      <c r="O61" s="228" t="str">
        <f>IFERROR(VLOOKUP(L61,色號!A:D,4,FALSE),"")</f>
        <v/>
      </c>
      <c r="P61" s="228" t="str">
        <f t="shared" si="15"/>
        <v>鉸2</v>
      </c>
      <c r="Q61" s="228"/>
      <c r="R61" s="455"/>
      <c r="S61" s="461"/>
      <c r="T61" s="429" t="str">
        <f t="shared" si="18"/>
        <v>把手？</v>
      </c>
      <c r="U61" s="237">
        <f t="shared" si="19"/>
        <v>1</v>
      </c>
    </row>
    <row r="62" spans="1:21" x14ac:dyDescent="0.25">
      <c r="A62" s="228">
        <f t="shared" si="12"/>
        <v>0</v>
      </c>
      <c r="B62" s="228"/>
      <c r="C62" s="228">
        <f t="shared" si="20"/>
        <v>2011</v>
      </c>
      <c r="D62" s="489" t="s">
        <v>1079</v>
      </c>
      <c r="E62" s="489" t="s">
        <v>1099</v>
      </c>
      <c r="F62" s="489"/>
      <c r="G62" s="489" t="str">
        <f t="shared" si="13"/>
        <v>AA</v>
      </c>
      <c r="H62" s="236">
        <f>C49/2-4</f>
        <v>-4</v>
      </c>
      <c r="I62" s="488" t="str">
        <f t="shared" si="14"/>
        <v>AA</v>
      </c>
      <c r="J62" s="489">
        <v>18</v>
      </c>
      <c r="K62" s="229"/>
      <c r="L62" s="369"/>
      <c r="M62" s="228" t="str">
        <f>IFERROR(VLOOKUP(L62,色號!A:B,2,FALSE),"")</f>
        <v/>
      </c>
      <c r="N62" s="228" t="str">
        <f>IFERROR(VLOOKUP(M62,色號!B:C,2,FALSE),"")</f>
        <v/>
      </c>
      <c r="O62" s="228" t="str">
        <f>IFERROR(VLOOKUP(L62,色號!A:D,4,FALSE),"")</f>
        <v/>
      </c>
      <c r="P62" s="228" t="str">
        <f t="shared" si="15"/>
        <v>鉸2</v>
      </c>
      <c r="Q62" s="228"/>
      <c r="R62" s="455"/>
      <c r="S62" s="461"/>
      <c r="T62" s="429" t="str">
        <f t="shared" si="18"/>
        <v>把手？</v>
      </c>
      <c r="U62" s="237">
        <f t="shared" si="19"/>
        <v>1</v>
      </c>
    </row>
    <row r="63" spans="1:21" x14ac:dyDescent="0.25">
      <c r="A63" s="228">
        <f t="shared" si="12"/>
        <v>0</v>
      </c>
      <c r="B63" s="228"/>
      <c r="C63" s="228">
        <f t="shared" si="20"/>
        <v>2012</v>
      </c>
      <c r="D63" s="228"/>
      <c r="E63" s="228"/>
      <c r="F63" s="228"/>
      <c r="G63" s="228" t="str">
        <f t="shared" ref="G57:G81" si="21">IF(
   OR(
      $E63="頂板",$E63="底板",$E63="右側板",$E63="左側板",
      $E63="天地蓋頂板",$E63="天地蓋底板",$E63="天地蓋右側板",$E63="天地蓋左側板",
      $E63="前抽牆",$E63="後抽牆",$E63="左抽牆",$E63="右抽牆",
      $E63="踢腳板",$E63="補板",$E63="固隔",$E63="活隔",
      $E63="中立板",$E63="中立板(退)",$E63="固隔(退)",$E63="活固隔",$E63="立板",
      $E63="內頂板",$E63="內左側落板",$E63="內右側落板",$E63="內底板",
      $E63="內左側板",$E63="內右側板",
      $E63="上前平肢",$E63="上後平肢",$E63="上前立肢",$E63="上後立肢",
      $E63="下前立肢",$E63="下後立肢",$E63="下前平肢",$E63="下後平肢",
      $E63="左側落板",$E63="右側落板",
      $E63="外蓋背板",$E63="台面",$E63="床板",$E63="假門板",
      $E63="上掀門板",$E63="平掀門板",$E63="下掀門板",
      $E63="左門板",$E63="右門板",
      $E63="抽盤",$E63="抽盤抽頭",
      $E63="上軌道板",$E63="下軌道板",$E63="左軌道板",$E63="右軌道板",$E63="指縫擋板",$E63="左木框滑門",$E63="右木框滑門",
      $E63="層板",$E63="壁面層板",$E63="桌板",$E63="上封板",$E63="下封板",$E63="左封板",$E63="右封板",
      $E63="左圓角側板",$E63="右圓角側板",$E63="抽頭",$E63="入柱抽頭",$E63="假抽頭",$E63="背拉桿",$E63="木滑門",$E63="抽屜拉桿"
   ),
   "AA",
   ""
)</f>
        <v/>
      </c>
      <c r="H63" s="236"/>
      <c r="I63" s="38" t="str">
        <f t="shared" ref="I58:I81" si="22">IF(
   OR(
      $E63="右側板",$E63="左側板",$E63="活隔",
      $E63="天地蓋頂板",$E63="天地蓋底板",
      $E63="左門板",$E63="右門板",
      $E63="左側落板",$E63="右側落板",
      $E63="外蓋背板",$E63="活固隔",
      $E63="左木框滑門",$E63="右木框滑門",
      $E63="左鋁框滑門",$E63="右鋁框滑門",
      $E63="桌板",$E63="台面",$E63="床板",$E63="假門板",
      $E63="上掀門板",$E63="平掀門板",$E63="下掀門板",
      $E63="抽盤抽頭",$E63="抽盤",$E63="層板",$E63="壁面層板",
      $E63="上封板",$E63="下封板",$E63="左封板",$E63="右封板",
      $E63="抽頭",$E63="踢腳板",$E63="補板",$E63="木滑門"
   ),
   "AA",
   ""
)</f>
        <v/>
      </c>
      <c r="J63" s="228">
        <v>18</v>
      </c>
      <c r="K63" s="229"/>
      <c r="L63" s="369"/>
      <c r="M63" s="228" t="str">
        <f>IFERROR(VLOOKUP(L63,色號!A:B,2,FALSE),"")</f>
        <v/>
      </c>
      <c r="N63" s="228" t="str">
        <f>IFERROR(VLOOKUP(M63,色號!B:C,2,FALSE),"")</f>
        <v/>
      </c>
      <c r="O63" s="228" t="str">
        <f>IFERROR(VLOOKUP(L63,色號!A:D,4,FALSE),"")</f>
        <v/>
      </c>
      <c r="P63" s="228" t="str">
        <f t="shared" si="15"/>
        <v/>
      </c>
      <c r="Q63" s="228"/>
      <c r="R63" s="455"/>
      <c r="S63" s="461"/>
      <c r="T63" s="429" t="str">
        <f t="shared" si="18"/>
        <v/>
      </c>
      <c r="U63" s="237" t="str">
        <f t="shared" si="19"/>
        <v/>
      </c>
    </row>
    <row r="64" spans="1:21" x14ac:dyDescent="0.25">
      <c r="A64" s="228">
        <f t="shared" si="12"/>
        <v>0</v>
      </c>
      <c r="B64" s="228"/>
      <c r="C64" s="228">
        <f>C63+1</f>
        <v>2013</v>
      </c>
      <c r="D64" s="228"/>
      <c r="E64" s="228"/>
      <c r="F64" s="228"/>
      <c r="G64" s="228" t="str">
        <f t="shared" si="21"/>
        <v/>
      </c>
      <c r="H64" s="236"/>
      <c r="I64" s="38" t="str">
        <f t="shared" si="22"/>
        <v/>
      </c>
      <c r="J64" s="228"/>
      <c r="K64" s="229"/>
      <c r="L64" s="369"/>
      <c r="M64" s="228" t="str">
        <f>IFERROR(VLOOKUP(L64,色號!A:B,2,FALSE),"")</f>
        <v/>
      </c>
      <c r="N64" s="228" t="str">
        <f>IFERROR(VLOOKUP(M64,色號!B:C,2,FALSE),"")</f>
        <v/>
      </c>
      <c r="O64" s="228" t="str">
        <f>IFERROR(VLOOKUP(L64,色號!A:D,4,FALSE),"")</f>
        <v/>
      </c>
      <c r="P64" s="228" t="str">
        <f t="shared" si="15"/>
        <v/>
      </c>
      <c r="Q64" s="228" t="str">
        <f t="shared" si="16"/>
        <v/>
      </c>
      <c r="R64" s="455" t="str">
        <f t="shared" si="17"/>
        <v/>
      </c>
      <c r="S64" s="461"/>
      <c r="T64" s="429" t="str">
        <f t="shared" si="18"/>
        <v/>
      </c>
      <c r="U64" s="237" t="str">
        <f t="shared" si="19"/>
        <v/>
      </c>
    </row>
    <row r="65" spans="1:21" x14ac:dyDescent="0.25">
      <c r="A65" s="228">
        <f t="shared" si="12"/>
        <v>0</v>
      </c>
      <c r="B65" s="228"/>
      <c r="C65" s="228">
        <f t="shared" si="20"/>
        <v>2014</v>
      </c>
      <c r="D65" s="228"/>
      <c r="E65" s="228"/>
      <c r="F65" s="228"/>
      <c r="G65" s="228" t="str">
        <f t="shared" si="21"/>
        <v/>
      </c>
      <c r="H65" s="236"/>
      <c r="I65" s="38" t="str">
        <f t="shared" si="22"/>
        <v/>
      </c>
      <c r="J65" s="228"/>
      <c r="K65" s="229"/>
      <c r="L65" s="369"/>
      <c r="M65" s="228" t="str">
        <f>IFERROR(VLOOKUP(L65,色號!A:B,2,FALSE),"")</f>
        <v/>
      </c>
      <c r="N65" s="228" t="str">
        <f>IFERROR(VLOOKUP(M65,色號!B:C,2,FALSE),"")</f>
        <v/>
      </c>
      <c r="O65" s="228" t="str">
        <f>IFERROR(VLOOKUP(L65,色號!A:D,4,FALSE),"")</f>
        <v/>
      </c>
      <c r="P65" s="228" t="str">
        <f t="shared" si="15"/>
        <v/>
      </c>
      <c r="Q65" s="228" t="str">
        <f t="shared" si="16"/>
        <v/>
      </c>
      <c r="R65" s="455" t="str">
        <f t="shared" si="17"/>
        <v/>
      </c>
      <c r="S65" s="461"/>
      <c r="T65" s="429" t="str">
        <f t="shared" si="18"/>
        <v/>
      </c>
      <c r="U65" s="237" t="str">
        <f t="shared" si="19"/>
        <v/>
      </c>
    </row>
    <row r="66" spans="1:21" x14ac:dyDescent="0.25">
      <c r="A66" s="228">
        <f t="shared" si="12"/>
        <v>0</v>
      </c>
      <c r="B66" s="228"/>
      <c r="C66" s="228">
        <f>C65+1</f>
        <v>2015</v>
      </c>
      <c r="D66" s="228"/>
      <c r="E66" s="228"/>
      <c r="G66" s="228" t="str">
        <f t="shared" si="21"/>
        <v/>
      </c>
      <c r="H66" s="236"/>
      <c r="I66" s="38" t="str">
        <f t="shared" si="22"/>
        <v/>
      </c>
      <c r="J66" s="228"/>
      <c r="K66" s="229"/>
      <c r="L66" s="369"/>
      <c r="M66" s="228" t="str">
        <f>IFERROR(VLOOKUP(L66,色號!A:B,2,FALSE),"")</f>
        <v/>
      </c>
      <c r="N66" s="228" t="str">
        <f>IFERROR(VLOOKUP(M66,色號!B:C,2,FALSE),"")</f>
        <v/>
      </c>
      <c r="O66" s="228" t="str">
        <f>IFERROR(VLOOKUP(L66,色號!A:D,4,FALSE),"")</f>
        <v/>
      </c>
      <c r="P66" s="228" t="str">
        <f t="shared" si="15"/>
        <v/>
      </c>
      <c r="Q66" s="228" t="str">
        <f t="shared" si="16"/>
        <v/>
      </c>
      <c r="R66" s="455" t="str">
        <f t="shared" si="17"/>
        <v/>
      </c>
      <c r="S66" s="461"/>
      <c r="T66" s="429" t="str">
        <f t="shared" si="18"/>
        <v/>
      </c>
      <c r="U66" s="237" t="str">
        <f t="shared" si="19"/>
        <v/>
      </c>
    </row>
    <row r="67" spans="1:21" x14ac:dyDescent="0.25">
      <c r="A67" s="228">
        <f t="shared" si="12"/>
        <v>0</v>
      </c>
      <c r="B67" s="228"/>
      <c r="C67" s="228">
        <f>C66+1</f>
        <v>2016</v>
      </c>
      <c r="D67" s="228"/>
      <c r="E67" s="228"/>
      <c r="F67" s="228"/>
      <c r="G67" s="228"/>
      <c r="H67" s="236"/>
      <c r="I67" s="38" t="str">
        <f t="shared" si="22"/>
        <v/>
      </c>
      <c r="J67" s="228"/>
      <c r="K67" s="229"/>
      <c r="L67" s="369"/>
      <c r="M67" s="228" t="str">
        <f>IFERROR(VLOOKUP(L67,色號!A:B,2,FALSE),"")</f>
        <v/>
      </c>
      <c r="N67" s="228" t="str">
        <f>IFERROR(VLOOKUP(M67,色號!B:C,2,FALSE),"")</f>
        <v/>
      </c>
      <c r="O67" s="228" t="str">
        <f>IFERROR(VLOOKUP(L67,色號!A:D,4,FALSE),"")</f>
        <v/>
      </c>
      <c r="P67" s="228" t="str">
        <f t="shared" si="15"/>
        <v/>
      </c>
      <c r="Q67" s="228" t="str">
        <f t="shared" si="16"/>
        <v/>
      </c>
      <c r="R67" s="455" t="str">
        <f t="shared" si="17"/>
        <v/>
      </c>
      <c r="S67" s="461"/>
      <c r="T67" s="429" t="str">
        <f t="shared" si="18"/>
        <v/>
      </c>
      <c r="U67" s="237" t="str">
        <f t="shared" si="19"/>
        <v/>
      </c>
    </row>
    <row r="68" spans="1:21" x14ac:dyDescent="0.25">
      <c r="A68" s="228">
        <f t="shared" si="12"/>
        <v>0</v>
      </c>
      <c r="B68" s="228"/>
      <c r="C68" s="228">
        <f>C67+1</f>
        <v>2017</v>
      </c>
      <c r="D68" s="228"/>
      <c r="E68" s="228"/>
      <c r="F68" s="228"/>
      <c r="G68" s="228" t="str">
        <f t="shared" si="21"/>
        <v/>
      </c>
      <c r="H68" s="236"/>
      <c r="I68" s="38" t="str">
        <f t="shared" si="22"/>
        <v/>
      </c>
      <c r="J68" s="228"/>
      <c r="K68" s="229"/>
      <c r="L68" s="369"/>
      <c r="M68" s="228" t="str">
        <f>IFERROR(VLOOKUP(L68,色號!A:B,2,FALSE),"")</f>
        <v/>
      </c>
      <c r="N68" s="228" t="str">
        <f>IFERROR(VLOOKUP(M68,色號!B:C,2,FALSE),"")</f>
        <v/>
      </c>
      <c r="O68" s="228" t="str">
        <f>IFERROR(VLOOKUP(L68,色號!A:D,4,FALSE),"")</f>
        <v/>
      </c>
      <c r="P68" s="228" t="str">
        <f t="shared" si="15"/>
        <v/>
      </c>
      <c r="Q68" s="228" t="str">
        <f t="shared" si="16"/>
        <v/>
      </c>
      <c r="R68" s="455" t="str">
        <f t="shared" si="17"/>
        <v/>
      </c>
      <c r="S68" s="461"/>
      <c r="T68" s="429" t="str">
        <f t="shared" si="18"/>
        <v/>
      </c>
      <c r="U68" s="237" t="str">
        <f t="shared" si="19"/>
        <v/>
      </c>
    </row>
    <row r="69" spans="1:21" x14ac:dyDescent="0.25">
      <c r="A69" s="228">
        <f t="shared" si="12"/>
        <v>0</v>
      </c>
      <c r="B69" s="228"/>
      <c r="C69" s="228">
        <f>C68+1</f>
        <v>2018</v>
      </c>
      <c r="D69" s="228"/>
      <c r="E69" s="228"/>
      <c r="F69" s="228"/>
      <c r="G69" s="228" t="str">
        <f t="shared" si="21"/>
        <v/>
      </c>
      <c r="H69" s="236"/>
      <c r="I69" s="38" t="str">
        <f t="shared" si="22"/>
        <v/>
      </c>
      <c r="J69" s="228"/>
      <c r="K69" s="229"/>
      <c r="L69" s="369"/>
      <c r="M69" s="228" t="str">
        <f>IFERROR(VLOOKUP(L69,色號!A:B,2,FALSE),"")</f>
        <v/>
      </c>
      <c r="N69" s="228" t="str">
        <f>IFERROR(VLOOKUP(M69,色號!B:C,2,FALSE),"")</f>
        <v/>
      </c>
      <c r="O69" s="228" t="str">
        <f>IFERROR(VLOOKUP(L69,色號!A:D,4,FALSE),"")</f>
        <v/>
      </c>
      <c r="P69" s="228" t="str">
        <f t="shared" si="15"/>
        <v/>
      </c>
      <c r="Q69" s="228" t="str">
        <f t="shared" si="16"/>
        <v/>
      </c>
      <c r="R69" s="455" t="str">
        <f t="shared" si="17"/>
        <v/>
      </c>
      <c r="S69" s="461"/>
      <c r="T69" s="429" t="str">
        <f t="shared" si="18"/>
        <v/>
      </c>
      <c r="U69" s="237" t="str">
        <f t="shared" si="19"/>
        <v/>
      </c>
    </row>
    <row r="70" spans="1:21" x14ac:dyDescent="0.25">
      <c r="A70" s="228">
        <f t="shared" si="12"/>
        <v>0</v>
      </c>
      <c r="B70" s="228"/>
      <c r="C70" s="228">
        <f t="shared" ref="C70:C81" si="23">C69+1</f>
        <v>2019</v>
      </c>
      <c r="D70" s="228"/>
      <c r="E70" s="228"/>
      <c r="F70" s="228"/>
      <c r="G70" s="228" t="str">
        <f t="shared" si="21"/>
        <v/>
      </c>
      <c r="H70" s="236"/>
      <c r="I70" s="38" t="str">
        <f t="shared" si="22"/>
        <v/>
      </c>
      <c r="J70" s="228"/>
      <c r="K70" s="229"/>
      <c r="L70" s="369"/>
      <c r="M70" s="228" t="str">
        <f>IFERROR(VLOOKUP(L70,色號!A:B,2,FALSE),"")</f>
        <v/>
      </c>
      <c r="N70" s="228" t="str">
        <f>IFERROR(VLOOKUP(M70,色號!B:C,2,FALSE),"")</f>
        <v/>
      </c>
      <c r="O70" s="228" t="str">
        <f>IFERROR(VLOOKUP(L70,色號!A:D,4,FALSE),"")</f>
        <v/>
      </c>
      <c r="P70" s="228" t="str">
        <f t="shared" si="15"/>
        <v/>
      </c>
      <c r="Q70" s="228" t="str">
        <f t="shared" si="16"/>
        <v/>
      </c>
      <c r="R70" s="455" t="str">
        <f t="shared" si="17"/>
        <v/>
      </c>
      <c r="S70" s="461"/>
      <c r="T70" s="429" t="str">
        <f t="shared" si="18"/>
        <v/>
      </c>
      <c r="U70" s="237" t="str">
        <f t="shared" si="19"/>
        <v/>
      </c>
    </row>
    <row r="71" spans="1:21" x14ac:dyDescent="0.25">
      <c r="A71" s="228">
        <f t="shared" si="12"/>
        <v>0</v>
      </c>
      <c r="B71" s="228"/>
      <c r="C71" s="228">
        <f t="shared" si="23"/>
        <v>2020</v>
      </c>
      <c r="D71" s="228"/>
      <c r="E71" s="228"/>
      <c r="F71" s="228"/>
      <c r="G71" s="228" t="str">
        <f t="shared" si="21"/>
        <v/>
      </c>
      <c r="H71" s="236"/>
      <c r="I71" s="38" t="str">
        <f t="shared" si="22"/>
        <v/>
      </c>
      <c r="J71" s="228"/>
      <c r="K71" s="229"/>
      <c r="L71" s="369"/>
      <c r="M71" s="228" t="str">
        <f>IFERROR(VLOOKUP(L71,色號!A:B,2,FALSE),"")</f>
        <v/>
      </c>
      <c r="N71" s="228" t="str">
        <f>IFERROR(VLOOKUP(M71,色號!B:C,2,FALSE),"")</f>
        <v/>
      </c>
      <c r="O71" s="228" t="str">
        <f>IFERROR(VLOOKUP(L71,色號!A:D,4,FALSE),"")</f>
        <v/>
      </c>
      <c r="P71" s="228" t="str">
        <f t="shared" si="15"/>
        <v/>
      </c>
      <c r="Q71" s="228" t="str">
        <f t="shared" si="16"/>
        <v/>
      </c>
      <c r="R71" s="455" t="str">
        <f t="shared" si="17"/>
        <v/>
      </c>
      <c r="S71" s="461"/>
      <c r="T71" s="429" t="str">
        <f t="shared" si="18"/>
        <v/>
      </c>
      <c r="U71" s="237" t="str">
        <f t="shared" si="19"/>
        <v/>
      </c>
    </row>
    <row r="72" spans="1:21" x14ac:dyDescent="0.25">
      <c r="A72" s="228">
        <f t="shared" si="12"/>
        <v>0</v>
      </c>
      <c r="B72" s="228"/>
      <c r="C72" s="228">
        <f t="shared" si="23"/>
        <v>2021</v>
      </c>
      <c r="D72" s="228"/>
      <c r="E72" s="228"/>
      <c r="F72" s="228"/>
      <c r="G72" s="228" t="str">
        <f t="shared" si="21"/>
        <v/>
      </c>
      <c r="H72" s="236"/>
      <c r="I72" s="38" t="str">
        <f t="shared" si="22"/>
        <v/>
      </c>
      <c r="J72" s="228"/>
      <c r="K72" s="229"/>
      <c r="L72" s="369"/>
      <c r="M72" s="228" t="str">
        <f>IFERROR(VLOOKUP(L72,色號!A:B,2,FALSE),"")</f>
        <v/>
      </c>
      <c r="N72" s="228" t="str">
        <f>IFERROR(VLOOKUP(M72,色號!B:C,2,FALSE),"")</f>
        <v/>
      </c>
      <c r="O72" s="228" t="str">
        <f>IFERROR(VLOOKUP(L72,色號!A:D,4,FALSE),"")</f>
        <v/>
      </c>
      <c r="P72" s="228" t="str">
        <f t="shared" si="15"/>
        <v/>
      </c>
      <c r="Q72" s="228" t="str">
        <f t="shared" si="16"/>
        <v/>
      </c>
      <c r="R72" s="455" t="str">
        <f t="shared" si="17"/>
        <v/>
      </c>
      <c r="S72" s="461"/>
      <c r="T72" s="429" t="str">
        <f t="shared" si="18"/>
        <v/>
      </c>
      <c r="U72" s="237" t="str">
        <f t="shared" si="19"/>
        <v/>
      </c>
    </row>
    <row r="73" spans="1:21" x14ac:dyDescent="0.25">
      <c r="A73" s="228">
        <f t="shared" si="12"/>
        <v>0</v>
      </c>
      <c r="B73" s="228"/>
      <c r="C73" s="228">
        <f t="shared" si="23"/>
        <v>2022</v>
      </c>
      <c r="D73" s="228"/>
      <c r="E73" s="228"/>
      <c r="F73" s="228"/>
      <c r="G73" s="228" t="str">
        <f t="shared" si="21"/>
        <v/>
      </c>
      <c r="H73" s="236"/>
      <c r="I73" s="38" t="str">
        <f t="shared" si="22"/>
        <v/>
      </c>
      <c r="J73" s="228"/>
      <c r="K73" s="229"/>
      <c r="L73" s="369"/>
      <c r="M73" s="228" t="str">
        <f>IFERROR(VLOOKUP(L73,色號!A:B,2,FALSE),"")</f>
        <v/>
      </c>
      <c r="N73" s="228" t="str">
        <f>IFERROR(VLOOKUP(M73,色號!B:C,2,FALSE),"")</f>
        <v/>
      </c>
      <c r="O73" s="228" t="str">
        <f>IFERROR(VLOOKUP(L73,色號!A:D,4,FALSE),"")</f>
        <v/>
      </c>
      <c r="P73" s="228" t="str">
        <f t="shared" si="15"/>
        <v/>
      </c>
      <c r="Q73" s="228" t="str">
        <f t="shared" si="16"/>
        <v/>
      </c>
      <c r="R73" s="455" t="str">
        <f t="shared" si="17"/>
        <v/>
      </c>
      <c r="S73" s="461"/>
      <c r="T73" s="429" t="str">
        <f t="shared" si="18"/>
        <v/>
      </c>
      <c r="U73" s="237" t="str">
        <f t="shared" si="19"/>
        <v/>
      </c>
    </row>
    <row r="74" spans="1:21" x14ac:dyDescent="0.25">
      <c r="A74" s="228">
        <f t="shared" si="12"/>
        <v>0</v>
      </c>
      <c r="B74" s="228"/>
      <c r="C74" s="228">
        <f t="shared" si="23"/>
        <v>2023</v>
      </c>
      <c r="D74" s="228"/>
      <c r="E74" s="228"/>
      <c r="F74" s="228"/>
      <c r="G74" s="228" t="str">
        <f t="shared" si="21"/>
        <v/>
      </c>
      <c r="H74" s="236"/>
      <c r="I74" s="38" t="str">
        <f t="shared" si="22"/>
        <v/>
      </c>
      <c r="J74" s="228"/>
      <c r="K74" s="229"/>
      <c r="L74" s="369"/>
      <c r="M74" s="228" t="str">
        <f>IFERROR(VLOOKUP(L74,色號!A:B,2,FALSE),"")</f>
        <v/>
      </c>
      <c r="N74" s="228" t="str">
        <f>IFERROR(VLOOKUP(M74,色號!B:C,2,FALSE),"")</f>
        <v/>
      </c>
      <c r="O74" s="228" t="str">
        <f>IFERROR(VLOOKUP(L74,色號!A:D,4,FALSE),"")</f>
        <v/>
      </c>
      <c r="P74" s="228" t="str">
        <f t="shared" si="15"/>
        <v/>
      </c>
      <c r="Q74" s="228" t="str">
        <f t="shared" si="16"/>
        <v/>
      </c>
      <c r="R74" s="455" t="str">
        <f t="shared" si="17"/>
        <v/>
      </c>
      <c r="S74" s="461"/>
      <c r="T74" s="429" t="str">
        <f t="shared" si="18"/>
        <v/>
      </c>
      <c r="U74" s="237" t="str">
        <f t="shared" si="19"/>
        <v/>
      </c>
    </row>
    <row r="75" spans="1:21" x14ac:dyDescent="0.25">
      <c r="A75" s="228">
        <f t="shared" si="12"/>
        <v>0</v>
      </c>
      <c r="B75" s="228"/>
      <c r="C75" s="228">
        <f t="shared" si="23"/>
        <v>2024</v>
      </c>
      <c r="D75" s="228"/>
      <c r="E75" s="228"/>
      <c r="F75" s="228"/>
      <c r="G75" s="228" t="str">
        <f t="shared" si="21"/>
        <v/>
      </c>
      <c r="H75" s="236"/>
      <c r="I75" s="38" t="str">
        <f t="shared" si="22"/>
        <v/>
      </c>
      <c r="J75" s="228"/>
      <c r="K75" s="229"/>
      <c r="L75" s="369"/>
      <c r="M75" s="228" t="str">
        <f>IFERROR(VLOOKUP(L75,色號!A:B,2,FALSE),"")</f>
        <v/>
      </c>
      <c r="N75" s="228" t="str">
        <f>IFERROR(VLOOKUP(M75,色號!B:C,2,FALSE),"")</f>
        <v/>
      </c>
      <c r="O75" s="228" t="str">
        <f>IFERROR(VLOOKUP(L75,色號!A:D,4,FALSE),"")</f>
        <v/>
      </c>
      <c r="P75" s="228" t="str">
        <f t="shared" si="15"/>
        <v/>
      </c>
      <c r="Q75" s="228" t="str">
        <f t="shared" si="16"/>
        <v/>
      </c>
      <c r="R75" s="455" t="str">
        <f t="shared" si="17"/>
        <v/>
      </c>
      <c r="S75" s="461"/>
      <c r="T75" s="429" t="str">
        <f t="shared" si="18"/>
        <v/>
      </c>
      <c r="U75" s="237" t="str">
        <f t="shared" si="19"/>
        <v/>
      </c>
    </row>
    <row r="76" spans="1:21" x14ac:dyDescent="0.25">
      <c r="A76" s="228">
        <f t="shared" si="12"/>
        <v>0</v>
      </c>
      <c r="B76" s="228"/>
      <c r="C76" s="228">
        <f t="shared" si="23"/>
        <v>2025</v>
      </c>
      <c r="D76" s="228"/>
      <c r="E76" s="228"/>
      <c r="F76" s="228"/>
      <c r="G76" s="228" t="str">
        <f t="shared" si="21"/>
        <v/>
      </c>
      <c r="H76" s="236"/>
      <c r="I76" s="38" t="str">
        <f t="shared" si="22"/>
        <v/>
      </c>
      <c r="J76" s="228"/>
      <c r="K76" s="229"/>
      <c r="L76" s="369"/>
      <c r="M76" s="228" t="str">
        <f>IFERROR(VLOOKUP(L76,色號!A:B,2,FALSE),"")</f>
        <v/>
      </c>
      <c r="N76" s="228" t="str">
        <f>IFERROR(VLOOKUP(M76,色號!B:C,2,FALSE),"")</f>
        <v/>
      </c>
      <c r="O76" s="228" t="str">
        <f>IFERROR(VLOOKUP(L76,色號!A:D,4,FALSE),"")</f>
        <v/>
      </c>
      <c r="P76" s="228" t="str">
        <f t="shared" si="15"/>
        <v/>
      </c>
      <c r="Q76" s="228" t="str">
        <f t="shared" si="16"/>
        <v/>
      </c>
      <c r="R76" s="455" t="str">
        <f t="shared" si="17"/>
        <v/>
      </c>
      <c r="S76" s="461"/>
      <c r="T76" s="429" t="str">
        <f t="shared" si="18"/>
        <v/>
      </c>
      <c r="U76" s="237" t="str">
        <f t="shared" si="19"/>
        <v/>
      </c>
    </row>
    <row r="77" spans="1:21" x14ac:dyDescent="0.25">
      <c r="A77" s="228">
        <f t="shared" si="12"/>
        <v>0</v>
      </c>
      <c r="B77" s="228"/>
      <c r="C77" s="228">
        <f t="shared" si="23"/>
        <v>2026</v>
      </c>
      <c r="D77" s="228"/>
      <c r="E77" s="228"/>
      <c r="F77" s="228"/>
      <c r="G77" s="228" t="str">
        <f t="shared" si="21"/>
        <v/>
      </c>
      <c r="H77" s="236"/>
      <c r="I77" s="38" t="str">
        <f t="shared" si="22"/>
        <v/>
      </c>
      <c r="J77" s="228"/>
      <c r="K77" s="229"/>
      <c r="L77" s="369"/>
      <c r="M77" s="228" t="str">
        <f>IFERROR(VLOOKUP(L77,色號!A:B,2,FALSE),"")</f>
        <v/>
      </c>
      <c r="N77" s="228" t="str">
        <f>IFERROR(VLOOKUP(M77,色號!B:C,2,FALSE),"")</f>
        <v/>
      </c>
      <c r="O77" s="228" t="str">
        <f>IFERROR(VLOOKUP(L77,色號!A:D,4,FALSE),"")</f>
        <v/>
      </c>
      <c r="P77" s="228" t="str">
        <f t="shared" si="15"/>
        <v/>
      </c>
      <c r="Q77" s="228" t="str">
        <f t="shared" si="16"/>
        <v/>
      </c>
      <c r="R77" s="455" t="str">
        <f t="shared" si="17"/>
        <v/>
      </c>
      <c r="S77" s="461"/>
      <c r="T77" s="429" t="str">
        <f t="shared" si="18"/>
        <v/>
      </c>
      <c r="U77" s="237" t="str">
        <f t="shared" si="19"/>
        <v/>
      </c>
    </row>
    <row r="78" spans="1:21" x14ac:dyDescent="0.25">
      <c r="A78" s="228">
        <f t="shared" si="12"/>
        <v>0</v>
      </c>
      <c r="B78" s="228"/>
      <c r="C78" s="228">
        <f t="shared" si="23"/>
        <v>2027</v>
      </c>
      <c r="D78" s="228"/>
      <c r="E78" s="228"/>
      <c r="F78" s="238"/>
      <c r="G78" s="228" t="str">
        <f t="shared" si="21"/>
        <v/>
      </c>
      <c r="H78" s="236"/>
      <c r="I78" s="38" t="str">
        <f t="shared" si="22"/>
        <v/>
      </c>
      <c r="J78" s="238"/>
      <c r="K78" s="229"/>
      <c r="L78" s="369"/>
      <c r="M78" s="228" t="str">
        <f>IFERROR(VLOOKUP(L78,色號!A:B,2,FALSE),"")</f>
        <v/>
      </c>
      <c r="N78" s="228" t="s">
        <v>1512</v>
      </c>
      <c r="O78" s="228" t="str">
        <f>IFERROR(VLOOKUP(L78,色號!A:D,4,FALSE),"")</f>
        <v/>
      </c>
      <c r="P78" s="228" t="str">
        <f t="shared" si="15"/>
        <v/>
      </c>
      <c r="Q78" s="228" t="str">
        <f t="shared" si="16"/>
        <v/>
      </c>
      <c r="R78" s="455" t="str">
        <f t="shared" si="17"/>
        <v/>
      </c>
      <c r="S78" s="461"/>
      <c r="T78" s="429" t="str">
        <f t="shared" si="18"/>
        <v/>
      </c>
      <c r="U78" s="237" t="str">
        <f t="shared" si="19"/>
        <v/>
      </c>
    </row>
    <row r="79" spans="1:21" x14ac:dyDescent="0.25">
      <c r="A79" s="228">
        <f t="shared" si="12"/>
        <v>0</v>
      </c>
      <c r="B79" s="228"/>
      <c r="C79" s="228">
        <f t="shared" si="23"/>
        <v>2028</v>
      </c>
      <c r="D79" s="228"/>
      <c r="E79" s="228"/>
      <c r="F79" s="238"/>
      <c r="G79" s="228" t="str">
        <f t="shared" si="21"/>
        <v/>
      </c>
      <c r="H79" s="236"/>
      <c r="I79" s="38" t="str">
        <f t="shared" si="22"/>
        <v/>
      </c>
      <c r="J79" s="238"/>
      <c r="K79" s="229"/>
      <c r="L79" s="369"/>
      <c r="M79" s="228" t="str">
        <f>IFERROR(VLOOKUP(L79,色號!A:B,2,FALSE),"")</f>
        <v/>
      </c>
      <c r="N79" s="228" t="str">
        <f>IFERROR(VLOOKUP(M79,色號!B:C,2,FALSE),"")</f>
        <v/>
      </c>
      <c r="O79" s="228" t="str">
        <f>IFERROR(VLOOKUP(L79,色號!A:D,4,FALSE),"")</f>
        <v/>
      </c>
      <c r="P79" s="228" t="str">
        <f t="shared" si="15"/>
        <v/>
      </c>
      <c r="Q79" s="228" t="str">
        <f t="shared" si="16"/>
        <v/>
      </c>
      <c r="R79" s="455" t="str">
        <f t="shared" si="17"/>
        <v/>
      </c>
      <c r="S79" s="461"/>
      <c r="T79" s="429" t="str">
        <f t="shared" si="18"/>
        <v/>
      </c>
      <c r="U79" s="237" t="str">
        <f t="shared" si="19"/>
        <v/>
      </c>
    </row>
    <row r="80" spans="1:21" x14ac:dyDescent="0.25">
      <c r="A80" s="228">
        <f t="shared" si="12"/>
        <v>0</v>
      </c>
      <c r="B80" s="228"/>
      <c r="C80" s="228">
        <f t="shared" si="23"/>
        <v>2029</v>
      </c>
      <c r="D80" s="228"/>
      <c r="E80" s="228"/>
      <c r="F80" s="228"/>
      <c r="G80" s="228" t="str">
        <f t="shared" si="21"/>
        <v/>
      </c>
      <c r="H80" s="236"/>
      <c r="I80" s="38" t="str">
        <f t="shared" si="22"/>
        <v/>
      </c>
      <c r="J80" s="228"/>
      <c r="K80" s="229"/>
      <c r="L80" s="369"/>
      <c r="M80" s="228" t="str">
        <f>IFERROR(VLOOKUP(L80,色號!A:B,2,FALSE),"")</f>
        <v/>
      </c>
      <c r="N80" s="228" t="str">
        <f>IFERROR(VLOOKUP(M80,色號!B:C,2,FALSE),"")</f>
        <v/>
      </c>
      <c r="O80" s="228" t="str">
        <f>IFERROR(VLOOKUP(L80,色號!A:D,4,FALSE),"")</f>
        <v/>
      </c>
      <c r="P80" s="228" t="str">
        <f t="shared" si="15"/>
        <v/>
      </c>
      <c r="Q80" s="228" t="str">
        <f t="shared" si="16"/>
        <v/>
      </c>
      <c r="R80" s="455" t="str">
        <f t="shared" si="17"/>
        <v/>
      </c>
      <c r="S80" s="461"/>
      <c r="T80" s="429" t="str">
        <f t="shared" si="18"/>
        <v/>
      </c>
      <c r="U80" s="237" t="str">
        <f t="shared" si="19"/>
        <v/>
      </c>
    </row>
    <row r="81" spans="1:21" x14ac:dyDescent="0.25">
      <c r="A81" s="228">
        <f t="shared" si="12"/>
        <v>0</v>
      </c>
      <c r="B81" s="228"/>
      <c r="C81" s="228">
        <f t="shared" si="23"/>
        <v>2030</v>
      </c>
      <c r="D81" s="228"/>
      <c r="E81" s="228"/>
      <c r="F81" s="228"/>
      <c r="G81" s="228" t="str">
        <f t="shared" si="21"/>
        <v/>
      </c>
      <c r="H81" s="236"/>
      <c r="I81" s="38" t="str">
        <f t="shared" si="22"/>
        <v/>
      </c>
      <c r="J81" s="228"/>
      <c r="K81" s="229"/>
      <c r="L81" s="369"/>
      <c r="M81" s="228" t="str">
        <f>IFERROR(VLOOKUP(L81,色號!A:B,2,FALSE),"")</f>
        <v/>
      </c>
      <c r="N81" s="228" t="str">
        <f>IFERROR(VLOOKUP(M81,色號!B:C,2,FALSE),"")</f>
        <v/>
      </c>
      <c r="O81" s="228" t="str">
        <f>IFERROR(VLOOKUP(L81,色號!A:D,4,FALSE),"")</f>
        <v/>
      </c>
      <c r="P81" s="228" t="str">
        <f t="shared" si="15"/>
        <v/>
      </c>
      <c r="Q81" s="228" t="str">
        <f t="shared" si="16"/>
        <v/>
      </c>
      <c r="R81" s="455" t="str">
        <f t="shared" si="17"/>
        <v/>
      </c>
      <c r="S81" s="461"/>
      <c r="T81" s="429" t="str">
        <f t="shared" si="18"/>
        <v/>
      </c>
      <c r="U81" s="237" t="str">
        <f t="shared" si="19"/>
        <v/>
      </c>
    </row>
    <row r="82" spans="1:21" x14ac:dyDescent="0.25">
      <c r="A82" s="234"/>
      <c r="B82" s="234"/>
      <c r="C82" s="228"/>
      <c r="D82" s="228"/>
      <c r="E82" s="234"/>
      <c r="F82" s="238"/>
      <c r="G82" s="228" t="str">
        <f t="shared" ref="G82" si="24">IF(OR($E82="頂板",$E82="底板",$E82="右側板",$E82="左側板",$E82="前抽牆",$E82="後抽牆",$E82="左抽牆",$E82="右抽牆",$E82="踢腳板",$E82="補板",$E82="固隔",$E82="活隔",$E82="左門板",$E82="右門板",$E82="中立板"),"AA","")</f>
        <v/>
      </c>
      <c r="H82" s="236"/>
      <c r="I82" s="228" t="str">
        <f t="shared" ref="I82" si="25">IF(OR($E82="右側板",$E82="左側板",$E82="活隔",$E82="左門板",$E82="右門板"),"AA","")</f>
        <v/>
      </c>
      <c r="J82" s="238"/>
      <c r="K82" s="229"/>
      <c r="L82" s="369"/>
      <c r="M82" s="228" t="str">
        <f>IFERROR(VLOOKUP(L82,色號!A:B,2,FALSE),"")</f>
        <v/>
      </c>
      <c r="N82" s="228" t="str">
        <f>IFERROR(VLOOKUP(M82,色號!B:C,2,FALSE),"")</f>
        <v/>
      </c>
      <c r="O82" s="228" t="str">
        <f>IFERROR(VLOOKUP(L82,色號!A:D,4,FALSE),"")</f>
        <v/>
      </c>
      <c r="P82" s="228"/>
      <c r="Q82" s="228" t="str">
        <f t="shared" ref="Q82" si="26">IF(
OR($E82="背拉桿",$E82="中立板",$E82="頂板",$E82="底板",$E82="前抽牆",$E82="後抽牆",$E82="天地蓋右側板",$E82="天地蓋左側板"),
"側",
IF(
OR($E82="木滑門",$E82="鋁框滑門"),
"輪",
IF(
OR($E82="右側板",$E82="左側板",$E82="右抽牆",$E82="左抽牆",$E82="天地蓋頂板",$E82="天地蓋底板"),
"面",
IF($E82="固隔","固","")
)
))</f>
        <v/>
      </c>
      <c r="R82" s="455" t="str">
        <f t="shared" ref="R82" si="27">IF(
OR($E82="左側板",$E82="右側板",$E82="天地蓋左側板",$E82="天地蓋右側板"),
"排","")</f>
        <v/>
      </c>
      <c r="S82" s="228"/>
      <c r="T82" s="430"/>
      <c r="U82" s="237"/>
    </row>
    <row r="83" spans="1:21" x14ac:dyDescent="0.25">
      <c r="A83" s="234"/>
      <c r="B83" s="234"/>
      <c r="C83" s="234"/>
      <c r="D83" s="234"/>
      <c r="E83" s="234"/>
      <c r="F83" s="238"/>
      <c r="G83" s="238"/>
      <c r="H83" s="239"/>
      <c r="I83" s="234"/>
      <c r="J83" s="238"/>
      <c r="K83" s="227"/>
      <c r="L83" s="369"/>
      <c r="M83" s="238"/>
      <c r="N83" s="228"/>
      <c r="O83" s="238"/>
      <c r="P83" s="228"/>
      <c r="Q83" s="228"/>
      <c r="R83" s="455"/>
      <c r="S83" s="228"/>
      <c r="T83" s="430"/>
      <c r="U83" s="237"/>
    </row>
    <row r="84" spans="1:21" x14ac:dyDescent="0.25">
      <c r="A84" s="224" t="s">
        <v>31</v>
      </c>
      <c r="B84" s="224"/>
      <c r="C84" s="225"/>
      <c r="D84" s="225" cm="1">
        <f t="array" ref="D84">_xlfn.IFS(OR(C84="水槽櫃",C84="爐檯櫃"),"無頂板",C84="油機吊櫃","無底板",TRUE,0)</f>
        <v>0</v>
      </c>
      <c r="E84" s="226"/>
      <c r="F84" s="225"/>
      <c r="G84" s="226"/>
      <c r="H84" s="226"/>
      <c r="I84" s="226"/>
      <c r="J84" s="226"/>
      <c r="K84" s="227"/>
      <c r="L84" s="228"/>
      <c r="M84" s="228"/>
      <c r="N84" s="228"/>
      <c r="O84" s="228"/>
      <c r="P84" s="228"/>
      <c r="Q84" s="228"/>
      <c r="R84" s="455"/>
      <c r="S84" s="228"/>
      <c r="T84" s="430"/>
      <c r="U84" s="237"/>
    </row>
    <row r="85" spans="1:21" x14ac:dyDescent="0.25">
      <c r="A85" s="224" t="s">
        <v>37</v>
      </c>
      <c r="B85" s="224"/>
      <c r="C85" s="229">
        <f>C46+1</f>
        <v>3</v>
      </c>
      <c r="D85" s="229"/>
      <c r="E85" s="226"/>
      <c r="F85" s="230"/>
      <c r="G85" s="226"/>
      <c r="H85" s="226"/>
      <c r="I85" s="226"/>
      <c r="J85" s="226"/>
      <c r="K85" s="366" t="s">
        <v>15</v>
      </c>
      <c r="L85" s="232">
        <f>SUMIF(D91:D120,"&lt;&gt;*五金",K91:K120)</f>
        <v>0</v>
      </c>
      <c r="M85" s="228"/>
      <c r="N85" s="231"/>
      <c r="O85" s="228"/>
      <c r="P85" s="228"/>
      <c r="Q85" s="228"/>
      <c r="R85" s="455"/>
      <c r="S85" s="228"/>
      <c r="T85" s="430"/>
      <c r="U85" s="237"/>
    </row>
    <row r="86" spans="1:21" x14ac:dyDescent="0.25">
      <c r="A86" s="224" t="s">
        <v>38</v>
      </c>
      <c r="B86" s="224"/>
      <c r="C86" s="229"/>
      <c r="D86" s="229"/>
      <c r="E86" s="226"/>
      <c r="F86" s="230"/>
      <c r="G86" s="226"/>
      <c r="H86" s="226"/>
      <c r="I86" s="226"/>
      <c r="J86" s="226"/>
      <c r="K86" s="366" t="s">
        <v>16</v>
      </c>
      <c r="L86" s="233">
        <f ca="1">板材才數分析.!P91</f>
        <v>0</v>
      </c>
      <c r="M86" s="228"/>
      <c r="N86" s="231"/>
      <c r="O86" s="228"/>
      <c r="P86" s="228"/>
      <c r="Q86" s="228"/>
      <c r="R86" s="455"/>
      <c r="S86" s="228"/>
      <c r="T86" s="430"/>
      <c r="U86" s="237"/>
    </row>
    <row r="87" spans="1:21" x14ac:dyDescent="0.25">
      <c r="A87" s="224" t="s">
        <v>39</v>
      </c>
      <c r="B87" s="224"/>
      <c r="C87" s="368"/>
      <c r="D87" s="229" t="s">
        <v>2808</v>
      </c>
      <c r="E87" s="226"/>
      <c r="F87" s="230"/>
      <c r="G87" s="226"/>
      <c r="H87" s="226"/>
      <c r="I87" s="226"/>
      <c r="J87" s="226"/>
      <c r="K87" s="376" t="s">
        <v>1384</v>
      </c>
      <c r="L87" s="228">
        <v>1</v>
      </c>
      <c r="M87" s="228"/>
      <c r="N87" s="228"/>
      <c r="O87" s="228"/>
      <c r="P87" s="228"/>
      <c r="Q87" s="228"/>
      <c r="R87" s="455"/>
      <c r="S87" s="228"/>
      <c r="T87" s="430"/>
      <c r="U87" s="237"/>
    </row>
    <row r="88" spans="1:21" x14ac:dyDescent="0.25">
      <c r="A88" s="224" t="s">
        <v>40</v>
      </c>
      <c r="B88" s="224"/>
      <c r="C88" s="367"/>
      <c r="D88" s="229"/>
      <c r="E88" s="226"/>
      <c r="F88" s="230"/>
      <c r="G88" s="226"/>
      <c r="H88" s="226"/>
      <c r="I88" s="226"/>
      <c r="J88" s="226"/>
      <c r="K88" s="227"/>
      <c r="L88" s="228"/>
      <c r="M88" s="228"/>
      <c r="N88" s="228"/>
      <c r="O88" s="228"/>
      <c r="P88" s="228"/>
      <c r="Q88" s="228"/>
      <c r="R88" s="455"/>
      <c r="S88" s="228"/>
      <c r="T88" s="430"/>
      <c r="U88" s="237"/>
    </row>
    <row r="89" spans="1:21" ht="16.149999999999999" customHeight="1" x14ac:dyDescent="0.25">
      <c r="A89" s="508" t="s">
        <v>41</v>
      </c>
      <c r="B89" s="228"/>
      <c r="C89" s="508" t="s">
        <v>50</v>
      </c>
      <c r="D89" s="508" t="s">
        <v>1293</v>
      </c>
      <c r="E89" s="508" t="s">
        <v>42</v>
      </c>
      <c r="F89" s="372" t="s">
        <v>2</v>
      </c>
      <c r="G89" s="372"/>
      <c r="H89" s="372"/>
      <c r="I89" s="372"/>
      <c r="J89" s="372"/>
      <c r="K89" s="514" t="s">
        <v>6</v>
      </c>
      <c r="L89" s="508" t="s">
        <v>8</v>
      </c>
      <c r="M89" s="508" t="s">
        <v>110</v>
      </c>
      <c r="N89" s="515" t="s">
        <v>225</v>
      </c>
      <c r="O89" s="508" t="s">
        <v>44</v>
      </c>
      <c r="P89" s="509" t="s">
        <v>9</v>
      </c>
      <c r="Q89" s="509" t="s">
        <v>9</v>
      </c>
      <c r="R89" s="510" t="s">
        <v>9</v>
      </c>
      <c r="S89" s="509" t="s">
        <v>9</v>
      </c>
      <c r="T89" s="517" t="s">
        <v>1929</v>
      </c>
      <c r="U89" s="508" t="s">
        <v>1386</v>
      </c>
    </row>
    <row r="90" spans="1:21" x14ac:dyDescent="0.25">
      <c r="A90" s="513"/>
      <c r="B90" s="234"/>
      <c r="C90" s="513"/>
      <c r="D90" s="508"/>
      <c r="E90" s="513"/>
      <c r="F90" s="228" t="s">
        <v>49</v>
      </c>
      <c r="G90" s="228" t="s">
        <v>17</v>
      </c>
      <c r="H90" s="235" t="s">
        <v>1</v>
      </c>
      <c r="I90" s="228" t="s">
        <v>17</v>
      </c>
      <c r="J90" s="228" t="s">
        <v>3</v>
      </c>
      <c r="K90" s="514"/>
      <c r="L90" s="508"/>
      <c r="M90" s="513"/>
      <c r="N90" s="515"/>
      <c r="O90" s="513"/>
      <c r="P90" s="509"/>
      <c r="Q90" s="509"/>
      <c r="R90" s="510"/>
      <c r="S90" s="509"/>
      <c r="T90" s="517"/>
      <c r="U90" s="508"/>
    </row>
    <row r="91" spans="1:21" x14ac:dyDescent="0.25">
      <c r="A91" s="228">
        <f>$C$84</f>
        <v>0</v>
      </c>
      <c r="B91" s="228"/>
      <c r="C91" s="228">
        <f>(C85*1000)+1</f>
        <v>3001</v>
      </c>
      <c r="D91" s="489" t="s">
        <v>1077</v>
      </c>
      <c r="E91" s="489" t="s">
        <v>4</v>
      </c>
      <c r="F91" s="236">
        <f>C88-36</f>
        <v>-36</v>
      </c>
      <c r="G91" s="489" t="str">
        <f>IF(
   OR(
      $E91="頂板",$E91="底板",$E91="右側板",$E91="左側板",
      $E91="天地蓋頂板",$E91="天地蓋底板",$E91="天地蓋右側板",$E91="天地蓋左側板",
      $E91="前抽牆",$E91="後抽牆",$E91="左抽牆",$E91="右抽牆",
      $E91="踢腳板",$E91="補板",$E91="固隔",$E91="活隔",
      $E91="中立板",$E91="中立板(退)",$E91="固隔(退)",$E91="活固隔",$E91="立板",
      $E91="內頂板",$E91="內左側落板",$E91="內右側落板",$E91="內底板",
      $E91="內左側板",$E91="內右側板",
      $E91="上前平肢",$E91="上後平肢",$E91="上前立肢",$E91="上後立肢",
      $E91="下前立肢",$E91="下後立肢",$E91="下前平肢",$E91="下後平肢",
      $E91="左側落板",$E91="右側落板",
      $E91="外蓋背板",$E91="台面",$E91="床板",$E91="假門板",
      $E91="上掀門板",$E91="平掀門板",$E91="下掀門板",
      $E91="左門板",$E91="右門板",
      $E91="抽盤",$E91="抽盤抽頭",
      $E91="上軌道板",$E91="下軌道板",$E91="左軌道板",$E91="右軌道板",$E91="指縫擋板",$E91="左木框滑門",$E91="右木框滑門",
      $E91="層板",$E91="壁面層板",$E91="桌板",$E91="上封板",$E91="下封板",$E91="左封板",$E91="右封板",
      $E91="左圓角側板",$E91="右圓角側板",$E91="抽頭",$E91="入柱抽頭",$E91="假抽頭",$E91="背拉桿",$E91="木滑門",$E91="抽屜拉桿"
   ),
   "AA",
   ""
)</f>
        <v>AA</v>
      </c>
      <c r="H91" s="236">
        <f>C87</f>
        <v>0</v>
      </c>
      <c r="I91" s="488" t="str">
        <f>IF(
   OR(
      $E91="右側板",$E91="左側板",$E91="活隔",
      $E91="天地蓋頂板",$E91="天地蓋底板",
      $E91="左門板",$E91="右門板",
      $E91="左側落板",$E91="右側落板",
      $E91="外蓋背板",$E91="活固隔",
      $E91="左木框滑門",$E91="右木框滑門",
      $E91="左鋁框滑門",$E91="右鋁框滑門",
      $E91="桌板",$E91="台面",$E91="床板",$E91="假門板",
      $E91="上掀門板",$E91="平掀門板",$E91="下掀門板",
      $E91="抽盤抽頭",$E91="抽盤",$E91="層板",$E91="壁面層板",
      $E91="上封板",$E91="下封板",$E91="左封板",$E91="右封板",
      $E91="抽頭",$E91="踢腳板",$E91="補板",$E91="木滑門"
   ),
   "AA",
   ""
)</f>
        <v/>
      </c>
      <c r="J91" s="489">
        <v>18</v>
      </c>
      <c r="K91" s="229"/>
      <c r="L91" s="369"/>
      <c r="M91" s="228" t="str">
        <f>IFERROR(VLOOKUP(L91,色號!A:B,2,FALSE),"")</f>
        <v/>
      </c>
      <c r="N91" s="228" t="str">
        <f>IFERROR(VLOOKUP(M91,色號!B:C,2,FALSE),"")</f>
        <v/>
      </c>
      <c r="O91" s="228" t="str">
        <f>IFERROR(VLOOKUP(L91,色號!A:D,4,FALSE),"")</f>
        <v/>
      </c>
      <c r="P91" s="228" t="str">
        <f>IF(
    OR($E91="左門板", $E91="右門板"),
    "鉸" &amp; IF($F91&lt;=1000, 2, IF($F91&lt;=1800, 3, 4)),
    IF(
        $E91="入柱背板",
        "側",
        IF(
            $E91="外蓋背板",
            "面",
            IF(
                AND(COUNTIF($E$91:$E$120,"入柱背板")&gt;0, OR($E91="頂板", $E91="底板")),
                "面",
                IF(
                    AND(COUNTIF($E$91:$E$120,"外蓋背板")&gt;0, OR($E91="左側板", $E91="右側板")),
                    "側",
                    IF(
                        AND(
                            COUNTIF($E$91:$E$120,"入柱背板")=0,
                            COUNTIF($E$91:$E$120,"外蓋背板")=0,
                            OR(
                                AND(COUNTIF($E$91:$E$120,"背板")&gt;0, OR($E91="左側板",$E91="右側板",$E91="頂板",$E91="底板",$E91="天地蓋左側板",$E91="天地蓋右側板",$E91="天地蓋頂板",$E91="天地蓋底板")),
                                AND(COUNTIF($E$91:$E$120,"抽底")&gt;0, OR($E91="右抽牆",$E91="左抽牆",$E91="前抽牆",$E91="後抽牆"))
                            )
                        ),
                        "背板溝",
                        ""
                    )
                )
            )
        )
    )
)</f>
        <v>背板溝</v>
      </c>
      <c r="Q91" s="228" t="str">
        <f>IF(OR($E91="天地蓋右側板",$E91="天地蓋左側板"), "側 面",
 IF(OR($E91="背拉桿",$E91="中立板",$E91="頂板",$E91="底板",$E91="前抽牆",$E91="後抽牆",$E91="內左側落板",$E91="內右側落板",$E91="抽屜拉桿",$E91="立板"), "側",
  IF(OR($E91="木滑門",$E91="鋁框滑門"), "輪",
   IF(OR($E91="右側板",$E91="左側板",$E91="右抽牆",$E91="左抽牆",$E91="天地蓋頂板",$E91="天地蓋底板",$E91="內頂板"), "面",
    IF($E91="固隔","固","")
   )
  )
 )
)</f>
        <v>側</v>
      </c>
      <c r="R91" s="455" t="str">
        <f>IF(
OR($E91="左側板",$E91="右側板",$E91="天地蓋左側板",$E91="天地蓋右側板",$E91="中立板",$E91="立板"),
"排","")</f>
        <v/>
      </c>
      <c r="S91" s="461"/>
      <c r="T91" s="429" t="str">
        <f>IF($E91="中立板","面開槽？排孔？",
IF($E91="木框滑門","前排孔要退喔！",
IF(OR($E91="左門板",$E91="右門板",$E91="抽頭"),"把手？",
IF(OR($E91="左側板",$E91="右側板",$E91="天地蓋右側板",$E91="天地蓋左側板"),"排孔？",""))))</f>
        <v/>
      </c>
      <c r="U91" s="237">
        <f>IF(E91="","",$L$87)</f>
        <v>1</v>
      </c>
    </row>
    <row r="92" spans="1:21" x14ac:dyDescent="0.25">
      <c r="A92" s="228">
        <f t="shared" ref="A92:A120" si="28">$C$84</f>
        <v>0</v>
      </c>
      <c r="B92" s="228"/>
      <c r="C92" s="228">
        <f>C91+1</f>
        <v>3002</v>
      </c>
      <c r="D92" s="489" t="s">
        <v>1077</v>
      </c>
      <c r="E92" s="489" t="s">
        <v>323</v>
      </c>
      <c r="F92" s="236">
        <f>C88-36</f>
        <v>-36</v>
      </c>
      <c r="G92" s="489" t="str">
        <f t="shared" ref="G92:G101" si="29">IF(
   OR(
      $E92="頂板",$E92="底板",$E92="右側板",$E92="左側板",
      $E92="天地蓋頂板",$E92="天地蓋底板",$E92="天地蓋右側板",$E92="天地蓋左側板",
      $E92="前抽牆",$E92="後抽牆",$E92="左抽牆",$E92="右抽牆",
      $E92="踢腳板",$E92="補板",$E92="固隔",$E92="活隔",
      $E92="中立板",$E92="中立板(退)",$E92="固隔(退)",$E92="活固隔",$E92="立板",
      $E92="內頂板",$E92="內左側落板",$E92="內右側落板",$E92="內底板",
      $E92="內左側板",$E92="內右側板",
      $E92="上前平肢",$E92="上後平肢",$E92="上前立肢",$E92="上後立肢",
      $E92="下前立肢",$E92="下後立肢",$E92="下前平肢",$E92="下後平肢",
      $E92="左側落板",$E92="右側落板",
      $E92="外蓋背板",$E92="台面",$E92="床板",$E92="假門板",
      $E92="上掀門板",$E92="平掀門板",$E92="下掀門板",
      $E92="左門板",$E92="右門板",
      $E92="抽盤",$E92="抽盤抽頭",
      $E92="上軌道板",$E92="下軌道板",$E92="左軌道板",$E92="右軌道板",$E92="指縫擋板",$E92="左木框滑門",$E92="右木框滑門",
      $E92="層板",$E92="壁面層板",$E92="桌板",$E92="上封板",$E92="下封板",$E92="左封板",$E92="右封板",
      $E92="左圓角側板",$E92="右圓角側板",$E92="抽頭",$E92="入柱抽頭",$E92="假抽頭",$E92="背拉桿",$E92="木滑門",$E92="抽屜拉桿"
   ),
   "AA",
   ""
)</f>
        <v>AA</v>
      </c>
      <c r="H92" s="236">
        <f>C87</f>
        <v>0</v>
      </c>
      <c r="I92" s="488" t="str">
        <f t="shared" ref="I92:I101" si="30">IF(
   OR(
      $E92="右側板",$E92="左側板",$E92="活隔",
      $E92="天地蓋頂板",$E92="天地蓋底板",
      $E92="左門板",$E92="右門板",
      $E92="左側落板",$E92="右側落板",
      $E92="外蓋背板",$E92="活固隔",
      $E92="左木框滑門",$E92="右木框滑門",
      $E92="左鋁框滑門",$E92="右鋁框滑門",
      $E92="桌板",$E92="台面",$E92="床板",$E92="假門板",
      $E92="上掀門板",$E92="平掀門板",$E92="下掀門板",
      $E92="抽盤抽頭",$E92="抽盤",$E92="層板",$E92="壁面層板",
      $E92="上封板",$E92="下封板",$E92="左封板",$E92="右封板",
      $E92="抽頭",$E92="踢腳板",$E92="補板",$E92="木滑門"
   ),
   "AA",
   ""
)</f>
        <v/>
      </c>
      <c r="J92" s="489">
        <v>18</v>
      </c>
      <c r="K92" s="229"/>
      <c r="L92" s="369"/>
      <c r="M92" s="228" t="str">
        <f>IFERROR(VLOOKUP(L92,色號!A:B,2,FALSE),"")</f>
        <v/>
      </c>
      <c r="N92" s="228" t="str">
        <f>IFERROR(VLOOKUP(M92,色號!B:C,2,FALSE),"")</f>
        <v/>
      </c>
      <c r="O92" s="228" t="str">
        <f>IFERROR(VLOOKUP(L92,色號!A:D,4,FALSE),"")</f>
        <v/>
      </c>
      <c r="P92" s="228" t="str">
        <f t="shared" ref="P92:P120" si="31">IF(
    OR($E92="左門板", $E92="右門板"),
    "鉸" &amp; IF($F92&lt;=1000, 2, IF($F92&lt;=1800, 3, 4)),
    IF(
        $E92="入柱背板",
        "側",
        IF(
            $E92="外蓋背板",
            "面",
            IF(
                AND(COUNTIF($E$91:$E$120,"入柱背板")&gt;0, OR($E92="頂板", $E92="底板")),
                "面",
                IF(
                    AND(COUNTIF($E$91:$E$120,"外蓋背板")&gt;0, OR($E92="左側板", $E92="右側板")),
                    "側",
                    IF(
                        AND(
                            COUNTIF($E$91:$E$120,"入柱背板")=0,
                            COUNTIF($E$91:$E$120,"外蓋背板")=0,
                            OR(
                                AND(COUNTIF($E$91:$E$120,"背板")&gt;0, OR($E92="左側板",$E92="右側板",$E92="頂板",$E92="底板",$E92="天地蓋左側板",$E92="天地蓋右側板",$E92="天地蓋頂板",$E92="天地蓋底板")),
                                AND(COUNTIF($E$91:$E$120,"抽底")&gt;0, OR($E92="右抽牆",$E92="左抽牆",$E92="前抽牆",$E92="後抽牆"))
                            )
                        ),
                        "背板溝",
                        ""
                    )
                )
            )
        )
    )
)</f>
        <v>背板溝</v>
      </c>
      <c r="Q92" s="228" t="str">
        <f t="shared" ref="Q92:Q120" si="32">IF(OR($E92="天地蓋右側板",$E92="天地蓋左側板"), "側 面",
 IF(OR($E92="背拉桿",$E92="中立板",$E92="頂板",$E92="底板",$E92="前抽牆",$E92="後抽牆",$E92="內左側落板",$E92="內右側落板",$E92="抽屜拉桿",$E92="立板"), "側",
  IF(OR($E92="木滑門",$E92="鋁框滑門"), "輪",
   IF(OR($E92="右側板",$E92="左側板",$E92="右抽牆",$E92="左抽牆",$E92="天地蓋頂板",$E92="天地蓋底板",$E92="內頂板"), "面",
    IF($E92="固隔","固","")
   )
  )
 )
)</f>
        <v>側</v>
      </c>
      <c r="R92" s="455" t="str">
        <f t="shared" ref="R92:R120" si="33">IF(
OR($E92="左側板",$E92="右側板",$E92="天地蓋左側板",$E92="天地蓋右側板",$E92="中立板",$E92="立板"),
"排","")</f>
        <v/>
      </c>
      <c r="S92" s="461"/>
      <c r="T92" s="429" t="str">
        <f t="shared" ref="T92:T120" si="34">IF($E92="中立板","面開槽？排孔？",
IF($E92="木框滑門","前排孔要退喔！",
IF(OR($E92="左門板",$E92="右門板",$E92="抽頭"),"把手？",
IF(OR($E92="左側板",$E92="右側板",$E92="天地蓋右側板",$E92="天地蓋左側板"),"排孔？",""))))</f>
        <v/>
      </c>
      <c r="U92" s="237">
        <f t="shared" ref="U92:U120" si="35">IF(E92="","",$L$87)</f>
        <v>1</v>
      </c>
    </row>
    <row r="93" spans="1:21" x14ac:dyDescent="0.25">
      <c r="A93" s="228">
        <f t="shared" si="28"/>
        <v>0</v>
      </c>
      <c r="B93" s="228"/>
      <c r="C93" s="228">
        <f t="shared" ref="C93:C104" si="36">C92+1</f>
        <v>3003</v>
      </c>
      <c r="D93" s="489" t="s">
        <v>1077</v>
      </c>
      <c r="E93" s="489" t="s">
        <v>342</v>
      </c>
      <c r="F93" s="489">
        <f>C86</f>
        <v>0</v>
      </c>
      <c r="G93" s="489" t="str">
        <f t="shared" si="29"/>
        <v>AA</v>
      </c>
      <c r="H93" s="236">
        <f>C87</f>
        <v>0</v>
      </c>
      <c r="I93" s="488" t="str">
        <f t="shared" si="30"/>
        <v>AA</v>
      </c>
      <c r="J93" s="489">
        <v>18</v>
      </c>
      <c r="K93" s="229"/>
      <c r="L93" s="369"/>
      <c r="M93" s="228" t="str">
        <f>IFERROR(VLOOKUP(L93,色號!A:B,2,FALSE),"")</f>
        <v/>
      </c>
      <c r="N93" s="228" t="str">
        <f>IFERROR(VLOOKUP(M93,色號!B:C,2,FALSE),"")</f>
        <v/>
      </c>
      <c r="O93" s="228" t="str">
        <f>IFERROR(VLOOKUP(L93,色號!A:D,4,FALSE),"")</f>
        <v/>
      </c>
      <c r="P93" s="228" t="str">
        <f t="shared" si="31"/>
        <v>背板溝</v>
      </c>
      <c r="Q93" s="228" t="str">
        <f t="shared" si="32"/>
        <v>面</v>
      </c>
      <c r="R93" s="455" t="str">
        <f t="shared" si="33"/>
        <v>排</v>
      </c>
      <c r="S93" s="461"/>
      <c r="T93" s="429" t="str">
        <f t="shared" si="34"/>
        <v>排孔？</v>
      </c>
      <c r="U93" s="237">
        <f t="shared" si="35"/>
        <v>1</v>
      </c>
    </row>
    <row r="94" spans="1:21" x14ac:dyDescent="0.25">
      <c r="A94" s="228">
        <f t="shared" si="28"/>
        <v>0</v>
      </c>
      <c r="B94" s="228"/>
      <c r="C94" s="228">
        <f t="shared" si="36"/>
        <v>3004</v>
      </c>
      <c r="D94" s="489" t="s">
        <v>1077</v>
      </c>
      <c r="E94" s="489" t="s">
        <v>350</v>
      </c>
      <c r="F94" s="489">
        <f>C86</f>
        <v>0</v>
      </c>
      <c r="G94" s="489" t="str">
        <f t="shared" si="29"/>
        <v>AA</v>
      </c>
      <c r="H94" s="236">
        <f>C87</f>
        <v>0</v>
      </c>
      <c r="I94" s="488" t="str">
        <f t="shared" si="30"/>
        <v>AA</v>
      </c>
      <c r="J94" s="489">
        <v>18</v>
      </c>
      <c r="K94" s="229"/>
      <c r="L94" s="369"/>
      <c r="M94" s="228" t="str">
        <f>IFERROR(VLOOKUP(L94,色號!A:B,2,FALSE),"")</f>
        <v/>
      </c>
      <c r="N94" s="228" t="str">
        <f>IFERROR(VLOOKUP(M94,色號!B:C,2,FALSE),"")</f>
        <v/>
      </c>
      <c r="O94" s="228" t="str">
        <f>IFERROR(VLOOKUP(L94,色號!A:D,4,FALSE),"")</f>
        <v/>
      </c>
      <c r="P94" s="228" t="str">
        <f t="shared" si="31"/>
        <v>背板溝</v>
      </c>
      <c r="Q94" s="228" t="str">
        <f t="shared" si="32"/>
        <v>面</v>
      </c>
      <c r="R94" s="455" t="str">
        <f t="shared" si="33"/>
        <v>排</v>
      </c>
      <c r="S94" s="461"/>
      <c r="T94" s="429" t="str">
        <f t="shared" si="34"/>
        <v>排孔？</v>
      </c>
      <c r="U94" s="237">
        <f t="shared" si="35"/>
        <v>1</v>
      </c>
    </row>
    <row r="95" spans="1:21" x14ac:dyDescent="0.25">
      <c r="A95" s="228">
        <f t="shared" si="28"/>
        <v>0</v>
      </c>
      <c r="B95" s="228"/>
      <c r="C95" s="228">
        <f t="shared" si="36"/>
        <v>3005</v>
      </c>
      <c r="D95" s="489" t="s">
        <v>1077</v>
      </c>
      <c r="E95" s="489" t="s">
        <v>357</v>
      </c>
      <c r="F95" s="489">
        <f>C86-22</f>
        <v>-22</v>
      </c>
      <c r="G95" s="489" t="str">
        <f t="shared" si="29"/>
        <v/>
      </c>
      <c r="H95" s="236">
        <f>C88-22</f>
        <v>-22</v>
      </c>
      <c r="I95" s="488" t="str">
        <f t="shared" si="30"/>
        <v/>
      </c>
      <c r="J95" s="489">
        <v>4</v>
      </c>
      <c r="K95" s="229"/>
      <c r="L95" s="369"/>
      <c r="M95" s="228" t="str">
        <f>IFERROR(VLOOKUP(L95,色號!A:B,2,FALSE),"")</f>
        <v/>
      </c>
      <c r="N95" s="228" t="str">
        <f>IFERROR(VLOOKUP(M95,色號!B:C,2,FALSE),"")</f>
        <v/>
      </c>
      <c r="O95" s="228" t="str">
        <f>IFERROR(VLOOKUP(L95,色號!A:D,4,FALSE),"")</f>
        <v/>
      </c>
      <c r="P95" s="228" t="str">
        <f t="shared" si="31"/>
        <v/>
      </c>
      <c r="Q95" s="228" t="str">
        <f t="shared" si="32"/>
        <v/>
      </c>
      <c r="R95" s="455" t="str">
        <f t="shared" si="33"/>
        <v/>
      </c>
      <c r="S95" s="461"/>
      <c r="T95" s="429" t="str">
        <f t="shared" si="34"/>
        <v/>
      </c>
      <c r="U95" s="237">
        <f t="shared" si="35"/>
        <v>1</v>
      </c>
    </row>
    <row r="96" spans="1:21" x14ac:dyDescent="0.25">
      <c r="A96" s="228">
        <f t="shared" si="28"/>
        <v>0</v>
      </c>
      <c r="B96" s="228"/>
      <c r="C96" s="228">
        <f t="shared" si="36"/>
        <v>3006</v>
      </c>
      <c r="D96" s="489" t="s">
        <v>1077</v>
      </c>
      <c r="E96" s="489" t="s">
        <v>420</v>
      </c>
      <c r="F96" s="489">
        <f>F91</f>
        <v>-36</v>
      </c>
      <c r="G96" s="489" t="str">
        <f t="shared" si="29"/>
        <v>AA</v>
      </c>
      <c r="H96" s="236">
        <v>120</v>
      </c>
      <c r="I96" s="488" t="str">
        <f t="shared" si="30"/>
        <v/>
      </c>
      <c r="J96" s="489">
        <v>18</v>
      </c>
      <c r="K96" s="229"/>
      <c r="L96" s="369"/>
      <c r="M96" s="228" t="str">
        <f>IFERROR(VLOOKUP(L96,色號!A:B,2,FALSE),"")</f>
        <v/>
      </c>
      <c r="N96" s="228" t="str">
        <f>IFERROR(VLOOKUP(M96,色號!B:C,2,FALSE),"")</f>
        <v/>
      </c>
      <c r="O96" s="228" t="str">
        <f>IFERROR(VLOOKUP(L96,色號!A:D,4,FALSE),"")</f>
        <v/>
      </c>
      <c r="P96" s="228" t="str">
        <f t="shared" si="31"/>
        <v/>
      </c>
      <c r="Q96" s="228" t="str">
        <f t="shared" si="32"/>
        <v>側</v>
      </c>
      <c r="R96" s="455" t="str">
        <f t="shared" si="33"/>
        <v/>
      </c>
      <c r="S96" s="461"/>
      <c r="T96" s="429" t="str">
        <f t="shared" si="34"/>
        <v/>
      </c>
      <c r="U96" s="237">
        <f t="shared" si="35"/>
        <v>1</v>
      </c>
    </row>
    <row r="97" spans="1:21" x14ac:dyDescent="0.25">
      <c r="A97" s="228">
        <f t="shared" si="28"/>
        <v>0</v>
      </c>
      <c r="B97" s="228"/>
      <c r="C97" s="228">
        <f t="shared" si="36"/>
        <v>3007</v>
      </c>
      <c r="D97" s="489" t="s">
        <v>1078</v>
      </c>
      <c r="E97" s="489" t="s">
        <v>1102</v>
      </c>
      <c r="F97" s="489">
        <f>F91</f>
        <v>-36</v>
      </c>
      <c r="G97" s="489" t="str">
        <f t="shared" si="29"/>
        <v>AA</v>
      </c>
      <c r="H97" s="236">
        <f>C87-22</f>
        <v>-22</v>
      </c>
      <c r="I97" s="488" t="str">
        <f t="shared" si="30"/>
        <v/>
      </c>
      <c r="J97" s="489">
        <v>18</v>
      </c>
      <c r="K97" s="229"/>
      <c r="L97" s="369"/>
      <c r="M97" s="228" t="str">
        <f>IFERROR(VLOOKUP(L97,色號!A:B,2,FALSE),"")</f>
        <v/>
      </c>
      <c r="N97" s="228" t="str">
        <f>IFERROR(VLOOKUP(M97,色號!B:C,2,FALSE),"")</f>
        <v/>
      </c>
      <c r="O97" s="228" t="str">
        <f>IFERROR(VLOOKUP(L97,色號!A:D,4,FALSE),"")</f>
        <v/>
      </c>
      <c r="P97" s="228" t="str">
        <f t="shared" si="31"/>
        <v/>
      </c>
      <c r="Q97" s="228" t="str">
        <f t="shared" si="32"/>
        <v>側</v>
      </c>
      <c r="R97" s="455" t="str">
        <f t="shared" si="33"/>
        <v>排</v>
      </c>
      <c r="S97" s="461"/>
      <c r="T97" s="429" t="str">
        <f t="shared" si="34"/>
        <v>面開槽？排孔？</v>
      </c>
      <c r="U97" s="237">
        <f t="shared" si="35"/>
        <v>1</v>
      </c>
    </row>
    <row r="98" spans="1:21" x14ac:dyDescent="0.25">
      <c r="A98" s="228">
        <f t="shared" si="28"/>
        <v>0</v>
      </c>
      <c r="B98" s="228"/>
      <c r="C98" s="228">
        <f t="shared" si="36"/>
        <v>3008</v>
      </c>
      <c r="D98" s="489" t="s">
        <v>1078</v>
      </c>
      <c r="E98" s="489" t="s">
        <v>1094</v>
      </c>
      <c r="F98" s="489"/>
      <c r="G98" s="489" t="str">
        <f t="shared" si="29"/>
        <v>AA</v>
      </c>
      <c r="H98" s="236">
        <f>C87-22-10</f>
        <v>-32</v>
      </c>
      <c r="I98" s="488" t="str">
        <f t="shared" si="30"/>
        <v>AA</v>
      </c>
      <c r="J98" s="489">
        <v>18</v>
      </c>
      <c r="K98" s="229"/>
      <c r="L98" s="369"/>
      <c r="M98" s="228" t="str">
        <f>IFERROR(VLOOKUP(L98,色號!A:B,2,FALSE),"")</f>
        <v/>
      </c>
      <c r="N98" s="228" t="str">
        <f>IFERROR(VLOOKUP(M98,色號!B:C,2,FALSE),"")</f>
        <v/>
      </c>
      <c r="O98" s="228" t="str">
        <f>IFERROR(VLOOKUP(L98,色號!A:D,4,FALSE),"")</f>
        <v/>
      </c>
      <c r="P98" s="228" t="str">
        <f t="shared" si="31"/>
        <v/>
      </c>
      <c r="Q98" s="228" t="str">
        <f t="shared" si="32"/>
        <v/>
      </c>
      <c r="R98" s="455" t="str">
        <f t="shared" si="33"/>
        <v/>
      </c>
      <c r="S98" s="461"/>
      <c r="T98" s="429" t="str">
        <f t="shared" si="34"/>
        <v/>
      </c>
      <c r="U98" s="237">
        <f t="shared" si="35"/>
        <v>1</v>
      </c>
    </row>
    <row r="99" spans="1:21" x14ac:dyDescent="0.25">
      <c r="A99" s="228">
        <f t="shared" si="28"/>
        <v>0</v>
      </c>
      <c r="B99" s="228"/>
      <c r="C99" s="228">
        <f t="shared" si="36"/>
        <v>3009</v>
      </c>
      <c r="D99" s="489" t="s">
        <v>1078</v>
      </c>
      <c r="E99" s="489" t="s">
        <v>1088</v>
      </c>
      <c r="F99" s="489"/>
      <c r="G99" s="489" t="str">
        <f t="shared" si="29"/>
        <v>AA</v>
      </c>
      <c r="H99" s="236">
        <f>C87-22</f>
        <v>-22</v>
      </c>
      <c r="I99" s="488" t="str">
        <f t="shared" si="30"/>
        <v/>
      </c>
      <c r="J99" s="489">
        <v>18</v>
      </c>
      <c r="K99" s="229"/>
      <c r="L99" s="369"/>
      <c r="M99" s="228" t="str">
        <f>IFERROR(VLOOKUP(L99,色號!A:B,2,FALSE),"")</f>
        <v/>
      </c>
      <c r="N99" s="228" t="str">
        <f>IFERROR(VLOOKUP(M99,色號!B:C,2,FALSE),"")</f>
        <v/>
      </c>
      <c r="O99" s="228" t="str">
        <f>IFERROR(VLOOKUP(L99,色號!A:D,4,FALSE),"")</f>
        <v/>
      </c>
      <c r="P99" s="228" t="str">
        <f t="shared" si="31"/>
        <v/>
      </c>
      <c r="Q99" s="228" t="str">
        <f t="shared" si="32"/>
        <v>固</v>
      </c>
      <c r="R99" s="455" t="str">
        <f t="shared" si="33"/>
        <v/>
      </c>
      <c r="S99" s="461"/>
      <c r="T99" s="429" t="str">
        <f t="shared" si="34"/>
        <v/>
      </c>
      <c r="U99" s="237">
        <f t="shared" si="35"/>
        <v>1</v>
      </c>
    </row>
    <row r="100" spans="1:21" x14ac:dyDescent="0.25">
      <c r="A100" s="228">
        <f t="shared" si="28"/>
        <v>0</v>
      </c>
      <c r="B100" s="228"/>
      <c r="C100" s="228">
        <f t="shared" si="36"/>
        <v>3010</v>
      </c>
      <c r="D100" s="489" t="s">
        <v>1079</v>
      </c>
      <c r="E100" s="489" t="s">
        <v>1095</v>
      </c>
      <c r="F100" s="489"/>
      <c r="G100" s="489" t="str">
        <f t="shared" si="29"/>
        <v>AA</v>
      </c>
      <c r="H100" s="236">
        <f>C88/2-4</f>
        <v>-4</v>
      </c>
      <c r="I100" s="488" t="str">
        <f t="shared" si="30"/>
        <v>AA</v>
      </c>
      <c r="J100" s="489">
        <v>18</v>
      </c>
      <c r="K100" s="229"/>
      <c r="L100" s="369"/>
      <c r="M100" s="228" t="str">
        <f>IFERROR(VLOOKUP(L100,色號!A:B,2,FALSE),"")</f>
        <v/>
      </c>
      <c r="N100" s="228" t="str">
        <f>IFERROR(VLOOKUP(M100,色號!B:C,2,FALSE),"")</f>
        <v/>
      </c>
      <c r="O100" s="228" t="str">
        <f>IFERROR(VLOOKUP(L100,色號!A:D,4,FALSE),"")</f>
        <v/>
      </c>
      <c r="P100" s="228" t="str">
        <f t="shared" si="31"/>
        <v>鉸2</v>
      </c>
      <c r="Q100" s="228" t="str">
        <f t="shared" si="32"/>
        <v/>
      </c>
      <c r="R100" s="455" t="str">
        <f t="shared" si="33"/>
        <v/>
      </c>
      <c r="S100" s="461"/>
      <c r="T100" s="429" t="str">
        <f t="shared" si="34"/>
        <v>把手？</v>
      </c>
      <c r="U100" s="237">
        <f t="shared" si="35"/>
        <v>1</v>
      </c>
    </row>
    <row r="101" spans="1:21" x14ac:dyDescent="0.25">
      <c r="A101" s="228">
        <f t="shared" si="28"/>
        <v>0</v>
      </c>
      <c r="B101" s="228"/>
      <c r="C101" s="228">
        <f t="shared" si="36"/>
        <v>3011</v>
      </c>
      <c r="D101" s="489" t="s">
        <v>1079</v>
      </c>
      <c r="E101" s="489" t="s">
        <v>1099</v>
      </c>
      <c r="F101" s="489"/>
      <c r="G101" s="489" t="str">
        <f t="shared" si="29"/>
        <v>AA</v>
      </c>
      <c r="H101" s="236">
        <f>C88/2-4</f>
        <v>-4</v>
      </c>
      <c r="I101" s="488" t="str">
        <f t="shared" si="30"/>
        <v>AA</v>
      </c>
      <c r="J101" s="489">
        <v>18</v>
      </c>
      <c r="K101" s="229"/>
      <c r="L101" s="369"/>
      <c r="M101" s="228" t="str">
        <f>IFERROR(VLOOKUP(L101,色號!A:B,2,FALSE),"")</f>
        <v/>
      </c>
      <c r="N101" s="228" t="str">
        <f>IFERROR(VLOOKUP(M101,色號!B:C,2,FALSE),"")</f>
        <v/>
      </c>
      <c r="O101" s="228" t="str">
        <f>IFERROR(VLOOKUP(L101,色號!A:D,4,FALSE),"")</f>
        <v/>
      </c>
      <c r="P101" s="228" t="str">
        <f t="shared" si="31"/>
        <v>鉸2</v>
      </c>
      <c r="Q101" s="228" t="str">
        <f t="shared" si="32"/>
        <v/>
      </c>
      <c r="R101" s="455" t="str">
        <f t="shared" si="33"/>
        <v/>
      </c>
      <c r="S101" s="461"/>
      <c r="T101" s="429" t="str">
        <f t="shared" si="34"/>
        <v>把手？</v>
      </c>
      <c r="U101" s="237">
        <f t="shared" si="35"/>
        <v>1</v>
      </c>
    </row>
    <row r="102" spans="1:21" x14ac:dyDescent="0.25">
      <c r="A102" s="228">
        <f t="shared" si="28"/>
        <v>0</v>
      </c>
      <c r="B102" s="228"/>
      <c r="C102" s="228">
        <f t="shared" si="36"/>
        <v>3012</v>
      </c>
      <c r="D102" s="228"/>
      <c r="E102" s="228"/>
      <c r="F102" s="236"/>
      <c r="G102" s="228" t="str">
        <f t="shared" ref="G92:G120" si="37">IF(
   OR(
      $E102="頂板",$E102="底板",$E102="右側板",$E102="左側板",
      $E102="天地蓋頂板",$E102="天地蓋底板",$E102="天地蓋右側板",$E102="天地蓋左側板",
      $E102="前抽牆",$E102="後抽牆",$E102="左抽牆",$E102="右抽牆",
      $E102="踢腳板",$E102="補板",$E102="固隔",$E102="活隔",
      $E102="中立板",$E102="中立板(退)",$E102="固隔(退)",$E102="活固隔",$E102="立板",
      $E102="內頂板",$E102="內左側落板",$E102="內右側落板",$E102="內底板",
      $E102="內左側板",$E102="內右側板",
      $E102="上前平肢",$E102="上後平肢",$E102="上前立肢",$E102="上後立肢",
      $E102="下前立肢",$E102="下後立肢",$E102="下前平肢",$E102="下後平肢",
      $E102="左側落板",$E102="右側落板",
      $E102="外蓋背板",$E102="台面",$E102="床板",$E102="假門板",
      $E102="上掀門板",$E102="平掀門板",$E102="下掀門板",
      $E102="左門板",$E102="右門板",
      $E102="抽盤",$E102="抽盤抽頭",
      $E102="上軌道板",$E102="下軌道板",$E102="左軌道板",$E102="右軌道板",$E102="指縫擋板",$E102="左木框滑門",$E102="右木框滑門",
      $E102="層板",$E102="壁面層板",$E102="桌板",$E102="上封板",$E102="下封板",$E102="左封板",$E102="右封板",
      $E102="左圓角側板",$E102="右圓角側板",$E102="抽頭",$E102="入柱抽頭",$E102="假抽頭",$E102="背拉桿",$E102="木滑門",$E102="抽屜拉桿"
   ),
   "AA",
   ""
)</f>
        <v/>
      </c>
      <c r="H102" s="236"/>
      <c r="I102" s="38" t="str">
        <f t="shared" ref="I97:I120" si="38">IF(
   OR(
      $E102="右側板",$E102="左側板",$E102="活隔",
      $E102="天地蓋頂板",$E102="天地蓋底板",
      $E102="左門板",$E102="右門板",
      $E102="左側落板",$E102="右側落板",
      $E102="外蓋背板",$E102="活固隔",
      $E102="左木框滑門",$E102="右木框滑門",
      $E102="左鋁框滑門",$E102="右鋁框滑門",
      $E102="桌板",$E102="台面",$E102="床板",$E102="假門板",
      $E102="上掀門板",$E102="平掀門板",$E102="下掀門板",
      $E102="抽盤抽頭",$E102="抽盤",$E102="層板",$E102="壁面層板",
      $E102="上封板",$E102="下封板",$E102="左封板",$E102="右封板",
      $E102="抽頭",$E102="踢腳板",$E102="補板",$E102="木滑門"
   ),
   "AA",
   ""
)</f>
        <v/>
      </c>
      <c r="J102" s="228"/>
      <c r="K102" s="229"/>
      <c r="L102" s="369"/>
      <c r="M102" s="228" t="str">
        <f>IFERROR(VLOOKUP(L102,色號!A:B,2,FALSE),"")</f>
        <v/>
      </c>
      <c r="N102" s="228" t="str">
        <f>IFERROR(VLOOKUP(M102,色號!B:C,2,FALSE),"")</f>
        <v/>
      </c>
      <c r="O102" s="228" t="str">
        <f>IFERROR(VLOOKUP(L102,色號!A:D,4,FALSE),"")</f>
        <v/>
      </c>
      <c r="P102" s="228" t="str">
        <f t="shared" si="31"/>
        <v/>
      </c>
      <c r="Q102" s="228" t="str">
        <f t="shared" si="32"/>
        <v/>
      </c>
      <c r="R102" s="455" t="str">
        <f t="shared" si="33"/>
        <v/>
      </c>
      <c r="S102" s="461"/>
      <c r="T102" s="429" t="str">
        <f t="shared" si="34"/>
        <v/>
      </c>
      <c r="U102" s="237" t="str">
        <f t="shared" si="35"/>
        <v/>
      </c>
    </row>
    <row r="103" spans="1:21" x14ac:dyDescent="0.25">
      <c r="A103" s="228">
        <f t="shared" si="28"/>
        <v>0</v>
      </c>
      <c r="B103" s="228"/>
      <c r="C103" s="228">
        <f>C102+1</f>
        <v>3013</v>
      </c>
      <c r="D103" s="228"/>
      <c r="E103" s="228"/>
      <c r="F103" s="228"/>
      <c r="G103" s="228" t="str">
        <f t="shared" si="37"/>
        <v/>
      </c>
      <c r="H103" s="236"/>
      <c r="I103" s="38" t="str">
        <f t="shared" si="38"/>
        <v/>
      </c>
      <c r="J103" s="228"/>
      <c r="K103" s="229"/>
      <c r="L103" s="369"/>
      <c r="M103" s="228" t="str">
        <f>IFERROR(VLOOKUP(L103,色號!A:B,2,FALSE),"")</f>
        <v/>
      </c>
      <c r="N103" s="228" t="str">
        <f>IFERROR(VLOOKUP(M103,色號!B:C,2,FALSE),"")</f>
        <v/>
      </c>
      <c r="O103" s="228" t="str">
        <f>IFERROR(VLOOKUP(L103,色號!A:D,4,FALSE),"")</f>
        <v/>
      </c>
      <c r="P103" s="228" t="str">
        <f t="shared" si="31"/>
        <v/>
      </c>
      <c r="Q103" s="228" t="str">
        <f t="shared" si="32"/>
        <v/>
      </c>
      <c r="R103" s="455" t="str">
        <f t="shared" si="33"/>
        <v/>
      </c>
      <c r="S103" s="461"/>
      <c r="T103" s="429" t="str">
        <f t="shared" si="34"/>
        <v/>
      </c>
      <c r="U103" s="237" t="str">
        <f t="shared" si="35"/>
        <v/>
      </c>
    </row>
    <row r="104" spans="1:21" x14ac:dyDescent="0.25">
      <c r="A104" s="228">
        <f t="shared" si="28"/>
        <v>0</v>
      </c>
      <c r="B104" s="228"/>
      <c r="C104" s="228">
        <f t="shared" si="36"/>
        <v>3014</v>
      </c>
      <c r="D104" s="228"/>
      <c r="E104" s="228"/>
      <c r="F104" s="228"/>
      <c r="G104" s="228" t="str">
        <f t="shared" si="37"/>
        <v/>
      </c>
      <c r="H104" s="236"/>
      <c r="I104" s="38" t="str">
        <f t="shared" si="38"/>
        <v/>
      </c>
      <c r="J104" s="228"/>
      <c r="K104" s="229"/>
      <c r="L104" s="369"/>
      <c r="M104" s="228" t="str">
        <f>IFERROR(VLOOKUP(L104,色號!A:B,2,FALSE),"")</f>
        <v/>
      </c>
      <c r="N104" s="228" t="str">
        <f>IFERROR(VLOOKUP(M104,色號!B:C,2,FALSE),"")</f>
        <v/>
      </c>
      <c r="O104" s="228" t="str">
        <f>IFERROR(VLOOKUP(L104,色號!A:D,4,FALSE),"")</f>
        <v/>
      </c>
      <c r="P104" s="228" t="str">
        <f t="shared" si="31"/>
        <v/>
      </c>
      <c r="Q104" s="228" t="str">
        <f t="shared" si="32"/>
        <v/>
      </c>
      <c r="R104" s="455" t="str">
        <f t="shared" si="33"/>
        <v/>
      </c>
      <c r="S104" s="461"/>
      <c r="T104" s="429" t="str">
        <f t="shared" si="34"/>
        <v/>
      </c>
      <c r="U104" s="237" t="str">
        <f t="shared" si="35"/>
        <v/>
      </c>
    </row>
    <row r="105" spans="1:21" x14ac:dyDescent="0.25">
      <c r="A105" s="228">
        <f t="shared" si="28"/>
        <v>0</v>
      </c>
      <c r="B105" s="228"/>
      <c r="C105" s="228">
        <f>C104+1</f>
        <v>3015</v>
      </c>
      <c r="D105" s="228"/>
      <c r="E105" s="228"/>
      <c r="F105" s="228"/>
      <c r="G105" s="228" t="str">
        <f t="shared" si="37"/>
        <v/>
      </c>
      <c r="H105" s="236"/>
      <c r="I105" s="38" t="str">
        <f t="shared" si="38"/>
        <v/>
      </c>
      <c r="J105" s="228"/>
      <c r="K105" s="229"/>
      <c r="L105" s="369"/>
      <c r="M105" s="228" t="str">
        <f>IFERROR(VLOOKUP(L105,色號!A:B,2,FALSE),"")</f>
        <v/>
      </c>
      <c r="N105" s="228" t="str">
        <f>IFERROR(VLOOKUP(M105,色號!B:C,2,FALSE),"")</f>
        <v/>
      </c>
      <c r="O105" s="228" t="str">
        <f>IFERROR(VLOOKUP(L105,色號!A:D,4,FALSE),"")</f>
        <v/>
      </c>
      <c r="P105" s="228" t="str">
        <f t="shared" si="31"/>
        <v/>
      </c>
      <c r="Q105" s="228" t="str">
        <f t="shared" si="32"/>
        <v/>
      </c>
      <c r="R105" s="455" t="str">
        <f t="shared" si="33"/>
        <v/>
      </c>
      <c r="S105" s="461"/>
      <c r="T105" s="429" t="str">
        <f t="shared" si="34"/>
        <v/>
      </c>
      <c r="U105" s="237" t="str">
        <f t="shared" si="35"/>
        <v/>
      </c>
    </row>
    <row r="106" spans="1:21" x14ac:dyDescent="0.25">
      <c r="A106" s="228">
        <f t="shared" si="28"/>
        <v>0</v>
      </c>
      <c r="B106" s="228"/>
      <c r="C106" s="228">
        <f>C105+1</f>
        <v>3016</v>
      </c>
      <c r="D106" s="228"/>
      <c r="E106" s="228"/>
      <c r="F106" s="228"/>
      <c r="G106" s="228" t="str">
        <f t="shared" si="37"/>
        <v/>
      </c>
      <c r="H106" s="236"/>
      <c r="I106" s="38" t="str">
        <f t="shared" si="38"/>
        <v/>
      </c>
      <c r="J106" s="228"/>
      <c r="K106" s="229"/>
      <c r="L106" s="369"/>
      <c r="M106" s="228" t="str">
        <f>IFERROR(VLOOKUP(L106,色號!A:B,2,FALSE),"")</f>
        <v/>
      </c>
      <c r="N106" s="228" t="str">
        <f>IFERROR(VLOOKUP(M106,色號!B:C,2,FALSE),"")</f>
        <v/>
      </c>
      <c r="O106" s="228" t="str">
        <f>IFERROR(VLOOKUP(L106,色號!A:D,4,FALSE),"")</f>
        <v/>
      </c>
      <c r="P106" s="228" t="str">
        <f t="shared" si="31"/>
        <v/>
      </c>
      <c r="Q106" s="228" t="str">
        <f t="shared" si="32"/>
        <v/>
      </c>
      <c r="R106" s="455" t="str">
        <f t="shared" si="33"/>
        <v/>
      </c>
      <c r="S106" s="461"/>
      <c r="T106" s="429" t="str">
        <f t="shared" si="34"/>
        <v/>
      </c>
      <c r="U106" s="237" t="str">
        <f t="shared" si="35"/>
        <v/>
      </c>
    </row>
    <row r="107" spans="1:21" x14ac:dyDescent="0.25">
      <c r="A107" s="228">
        <f t="shared" si="28"/>
        <v>0</v>
      </c>
      <c r="B107" s="228"/>
      <c r="C107" s="228">
        <f>C106+1</f>
        <v>3017</v>
      </c>
      <c r="D107" s="228"/>
      <c r="E107" s="228"/>
      <c r="F107" s="228"/>
      <c r="G107" s="228" t="str">
        <f t="shared" si="37"/>
        <v/>
      </c>
      <c r="H107" s="236"/>
      <c r="I107" s="38" t="str">
        <f t="shared" si="38"/>
        <v/>
      </c>
      <c r="J107" s="228"/>
      <c r="K107" s="229"/>
      <c r="L107" s="369"/>
      <c r="M107" s="228" t="str">
        <f>IFERROR(VLOOKUP(L107,色號!A:B,2,FALSE),"")</f>
        <v/>
      </c>
      <c r="N107" s="228" t="str">
        <f>IFERROR(VLOOKUP(M107,色號!B:C,2,FALSE),"")</f>
        <v/>
      </c>
      <c r="O107" s="228" t="str">
        <f>IFERROR(VLOOKUP(L107,色號!A:D,4,FALSE),"")</f>
        <v/>
      </c>
      <c r="P107" s="228" t="str">
        <f t="shared" si="31"/>
        <v/>
      </c>
      <c r="Q107" s="228" t="str">
        <f t="shared" si="32"/>
        <v/>
      </c>
      <c r="R107" s="455" t="str">
        <f t="shared" si="33"/>
        <v/>
      </c>
      <c r="S107" s="461"/>
      <c r="T107" s="429" t="str">
        <f t="shared" si="34"/>
        <v/>
      </c>
      <c r="U107" s="237" t="str">
        <f t="shared" si="35"/>
        <v/>
      </c>
    </row>
    <row r="108" spans="1:21" x14ac:dyDescent="0.25">
      <c r="A108" s="228">
        <f t="shared" si="28"/>
        <v>0</v>
      </c>
      <c r="B108" s="228"/>
      <c r="C108" s="228">
        <f>C107+1</f>
        <v>3018</v>
      </c>
      <c r="D108" s="228"/>
      <c r="E108" s="228"/>
      <c r="F108" s="228"/>
      <c r="G108" s="228" t="str">
        <f t="shared" si="37"/>
        <v/>
      </c>
      <c r="H108" s="236"/>
      <c r="I108" s="38" t="str">
        <f t="shared" si="38"/>
        <v/>
      </c>
      <c r="J108" s="228"/>
      <c r="K108" s="229"/>
      <c r="L108" s="369"/>
      <c r="M108" s="228" t="str">
        <f>IFERROR(VLOOKUP(L108,色號!A:B,2,FALSE),"")</f>
        <v/>
      </c>
      <c r="N108" s="228" t="str">
        <f>IFERROR(VLOOKUP(M108,色號!B:C,2,FALSE),"")</f>
        <v/>
      </c>
      <c r="O108" s="228" t="str">
        <f>IFERROR(VLOOKUP(L108,色號!A:D,4,FALSE),"")</f>
        <v/>
      </c>
      <c r="P108" s="228" t="str">
        <f t="shared" si="31"/>
        <v/>
      </c>
      <c r="Q108" s="228" t="str">
        <f t="shared" si="32"/>
        <v/>
      </c>
      <c r="R108" s="455" t="str">
        <f t="shared" si="33"/>
        <v/>
      </c>
      <c r="S108" s="461"/>
      <c r="T108" s="429" t="str">
        <f t="shared" si="34"/>
        <v/>
      </c>
      <c r="U108" s="237" t="str">
        <f t="shared" si="35"/>
        <v/>
      </c>
    </row>
    <row r="109" spans="1:21" x14ac:dyDescent="0.25">
      <c r="A109" s="228">
        <f t="shared" si="28"/>
        <v>0</v>
      </c>
      <c r="B109" s="228"/>
      <c r="C109" s="228">
        <f t="shared" ref="C109:C114" si="39">C108+1</f>
        <v>3019</v>
      </c>
      <c r="D109" s="228"/>
      <c r="E109" s="228"/>
      <c r="F109" s="228"/>
      <c r="G109" s="228" t="str">
        <f t="shared" si="37"/>
        <v/>
      </c>
      <c r="H109" s="236"/>
      <c r="I109" s="38" t="str">
        <f t="shared" si="38"/>
        <v/>
      </c>
      <c r="J109" s="228"/>
      <c r="K109" s="229"/>
      <c r="L109" s="369"/>
      <c r="M109" s="228" t="str">
        <f>IFERROR(VLOOKUP(L109,色號!A:B,2,FALSE),"")</f>
        <v/>
      </c>
      <c r="N109" s="228" t="str">
        <f>IFERROR(VLOOKUP(M109,色號!B:C,2,FALSE),"")</f>
        <v/>
      </c>
      <c r="O109" s="228" t="str">
        <f>IFERROR(VLOOKUP(L109,色號!A:D,4,FALSE),"")</f>
        <v/>
      </c>
      <c r="P109" s="228" t="str">
        <f t="shared" si="31"/>
        <v/>
      </c>
      <c r="Q109" s="228" t="str">
        <f t="shared" si="32"/>
        <v/>
      </c>
      <c r="R109" s="455" t="str">
        <f t="shared" si="33"/>
        <v/>
      </c>
      <c r="S109" s="461"/>
      <c r="T109" s="429" t="str">
        <f t="shared" si="34"/>
        <v/>
      </c>
      <c r="U109" s="237" t="str">
        <f t="shared" si="35"/>
        <v/>
      </c>
    </row>
    <row r="110" spans="1:21" x14ac:dyDescent="0.25">
      <c r="A110" s="228">
        <f t="shared" si="28"/>
        <v>0</v>
      </c>
      <c r="B110" s="228"/>
      <c r="C110" s="228">
        <f t="shared" si="39"/>
        <v>3020</v>
      </c>
      <c r="D110" s="228"/>
      <c r="E110" s="228"/>
      <c r="F110" s="228"/>
      <c r="G110" s="228" t="str">
        <f t="shared" si="37"/>
        <v/>
      </c>
      <c r="H110" s="236"/>
      <c r="I110" s="38" t="str">
        <f t="shared" si="38"/>
        <v/>
      </c>
      <c r="J110" s="228"/>
      <c r="K110" s="229"/>
      <c r="L110" s="369"/>
      <c r="M110" s="228" t="str">
        <f>IFERROR(VLOOKUP(L110,色號!A:B,2,FALSE),"")</f>
        <v/>
      </c>
      <c r="N110" s="228" t="str">
        <f>IFERROR(VLOOKUP(M110,色號!B:C,2,FALSE),"")</f>
        <v/>
      </c>
      <c r="O110" s="228" t="str">
        <f>IFERROR(VLOOKUP(L110,色號!A:D,4,FALSE),"")</f>
        <v/>
      </c>
      <c r="P110" s="228" t="str">
        <f t="shared" si="31"/>
        <v/>
      </c>
      <c r="Q110" s="228" t="str">
        <f t="shared" si="32"/>
        <v/>
      </c>
      <c r="R110" s="455" t="str">
        <f t="shared" si="33"/>
        <v/>
      </c>
      <c r="S110" s="461"/>
      <c r="T110" s="429" t="str">
        <f t="shared" si="34"/>
        <v/>
      </c>
      <c r="U110" s="237" t="str">
        <f t="shared" si="35"/>
        <v/>
      </c>
    </row>
    <row r="111" spans="1:21" x14ac:dyDescent="0.25">
      <c r="A111" s="228">
        <f t="shared" si="28"/>
        <v>0</v>
      </c>
      <c r="B111" s="228"/>
      <c r="C111" s="228">
        <f t="shared" si="39"/>
        <v>3021</v>
      </c>
      <c r="D111" s="228"/>
      <c r="E111" s="228"/>
      <c r="F111" s="228"/>
      <c r="G111" s="228" t="str">
        <f t="shared" si="37"/>
        <v/>
      </c>
      <c r="H111" s="236"/>
      <c r="I111" s="38" t="str">
        <f t="shared" si="38"/>
        <v/>
      </c>
      <c r="J111" s="228"/>
      <c r="K111" s="229"/>
      <c r="L111" s="369"/>
      <c r="M111" s="228" t="str">
        <f>IFERROR(VLOOKUP(L111,色號!A:B,2,FALSE),"")</f>
        <v/>
      </c>
      <c r="N111" s="228" t="str">
        <f>IFERROR(VLOOKUP(M111,色號!B:C,2,FALSE),"")</f>
        <v/>
      </c>
      <c r="O111" s="228" t="str">
        <f>IFERROR(VLOOKUP(L111,色號!A:D,4,FALSE),"")</f>
        <v/>
      </c>
      <c r="P111" s="228" t="str">
        <f t="shared" si="31"/>
        <v/>
      </c>
      <c r="Q111" s="228" t="str">
        <f t="shared" si="32"/>
        <v/>
      </c>
      <c r="R111" s="455" t="str">
        <f t="shared" si="33"/>
        <v/>
      </c>
      <c r="S111" s="461"/>
      <c r="T111" s="429" t="str">
        <f t="shared" si="34"/>
        <v/>
      </c>
      <c r="U111" s="237" t="str">
        <f t="shared" si="35"/>
        <v/>
      </c>
    </row>
    <row r="112" spans="1:21" x14ac:dyDescent="0.25">
      <c r="A112" s="228">
        <f t="shared" si="28"/>
        <v>0</v>
      </c>
      <c r="B112" s="228"/>
      <c r="C112" s="228">
        <f t="shared" si="39"/>
        <v>3022</v>
      </c>
      <c r="D112" s="228"/>
      <c r="E112" s="228"/>
      <c r="F112" s="228"/>
      <c r="G112" s="228" t="str">
        <f t="shared" si="37"/>
        <v/>
      </c>
      <c r="H112" s="236"/>
      <c r="I112" s="38" t="str">
        <f t="shared" si="38"/>
        <v/>
      </c>
      <c r="J112" s="228"/>
      <c r="K112" s="229"/>
      <c r="L112" s="369"/>
      <c r="M112" s="228" t="str">
        <f>IFERROR(VLOOKUP(L112,色號!A:B,2,FALSE),"")</f>
        <v/>
      </c>
      <c r="N112" s="228" t="str">
        <f>IFERROR(VLOOKUP(M112,色號!B:C,2,FALSE),"")</f>
        <v/>
      </c>
      <c r="O112" s="228" t="str">
        <f>IFERROR(VLOOKUP(L112,色號!A:D,4,FALSE),"")</f>
        <v/>
      </c>
      <c r="P112" s="228" t="str">
        <f t="shared" si="31"/>
        <v/>
      </c>
      <c r="Q112" s="228" t="str">
        <f t="shared" si="32"/>
        <v/>
      </c>
      <c r="R112" s="455" t="str">
        <f t="shared" si="33"/>
        <v/>
      </c>
      <c r="S112" s="461"/>
      <c r="T112" s="429" t="str">
        <f t="shared" si="34"/>
        <v/>
      </c>
      <c r="U112" s="237" t="str">
        <f t="shared" si="35"/>
        <v/>
      </c>
    </row>
    <row r="113" spans="1:21" x14ac:dyDescent="0.25">
      <c r="A113" s="228">
        <f t="shared" si="28"/>
        <v>0</v>
      </c>
      <c r="B113" s="228"/>
      <c r="C113" s="228">
        <f t="shared" si="39"/>
        <v>3023</v>
      </c>
      <c r="D113" s="228"/>
      <c r="E113" s="228"/>
      <c r="F113" s="228"/>
      <c r="G113" s="228" t="str">
        <f t="shared" si="37"/>
        <v/>
      </c>
      <c r="H113" s="236"/>
      <c r="I113" s="38" t="str">
        <f t="shared" si="38"/>
        <v/>
      </c>
      <c r="J113" s="228"/>
      <c r="K113" s="229"/>
      <c r="L113" s="369"/>
      <c r="M113" s="228" t="str">
        <f>IFERROR(VLOOKUP(L113,色號!A:B,2,FALSE),"")</f>
        <v/>
      </c>
      <c r="N113" s="228" t="str">
        <f>IFERROR(VLOOKUP(M113,色號!B:C,2,FALSE),"")</f>
        <v/>
      </c>
      <c r="O113" s="228" t="str">
        <f>IFERROR(VLOOKUP(L113,色號!A:D,4,FALSE),"")</f>
        <v/>
      </c>
      <c r="P113" s="228" t="str">
        <f t="shared" si="31"/>
        <v/>
      </c>
      <c r="Q113" s="228" t="str">
        <f t="shared" si="32"/>
        <v/>
      </c>
      <c r="R113" s="455" t="str">
        <f t="shared" si="33"/>
        <v/>
      </c>
      <c r="S113" s="461"/>
      <c r="T113" s="429" t="str">
        <f t="shared" si="34"/>
        <v/>
      </c>
      <c r="U113" s="237" t="str">
        <f t="shared" si="35"/>
        <v/>
      </c>
    </row>
    <row r="114" spans="1:21" x14ac:dyDescent="0.25">
      <c r="A114" s="228">
        <f t="shared" si="28"/>
        <v>0</v>
      </c>
      <c r="B114" s="228"/>
      <c r="C114" s="228">
        <f t="shared" si="39"/>
        <v>3024</v>
      </c>
      <c r="D114" s="228"/>
      <c r="E114" s="228"/>
      <c r="F114" s="228"/>
      <c r="G114" s="228" t="str">
        <f t="shared" si="37"/>
        <v/>
      </c>
      <c r="H114" s="236"/>
      <c r="I114" s="38" t="str">
        <f t="shared" si="38"/>
        <v/>
      </c>
      <c r="J114" s="228"/>
      <c r="K114" s="229"/>
      <c r="L114" s="369"/>
      <c r="M114" s="228" t="str">
        <f>IFERROR(VLOOKUP(L114,色號!A:B,2,FALSE),"")</f>
        <v/>
      </c>
      <c r="N114" s="228" t="str">
        <f>IFERROR(VLOOKUP(M114,色號!B:C,2,FALSE),"")</f>
        <v/>
      </c>
      <c r="O114" s="228" t="str">
        <f>IFERROR(VLOOKUP(L114,色號!A:D,4,FALSE),"")</f>
        <v/>
      </c>
      <c r="P114" s="228" t="str">
        <f t="shared" si="31"/>
        <v/>
      </c>
      <c r="Q114" s="228" t="str">
        <f t="shared" si="32"/>
        <v/>
      </c>
      <c r="R114" s="455" t="str">
        <f t="shared" si="33"/>
        <v/>
      </c>
      <c r="S114" s="461"/>
      <c r="T114" s="429" t="str">
        <f t="shared" si="34"/>
        <v/>
      </c>
      <c r="U114" s="237" t="str">
        <f t="shared" si="35"/>
        <v/>
      </c>
    </row>
    <row r="115" spans="1:21" x14ac:dyDescent="0.25">
      <c r="A115" s="228">
        <f t="shared" si="28"/>
        <v>0</v>
      </c>
      <c r="B115" s="228"/>
      <c r="C115" s="228">
        <f>C114+1</f>
        <v>3025</v>
      </c>
      <c r="D115" s="228"/>
      <c r="E115" s="228"/>
      <c r="F115" s="228"/>
      <c r="G115" s="228" t="str">
        <f t="shared" si="37"/>
        <v/>
      </c>
      <c r="H115" s="236"/>
      <c r="I115" s="38" t="str">
        <f t="shared" si="38"/>
        <v/>
      </c>
      <c r="J115" s="228"/>
      <c r="K115" s="229"/>
      <c r="L115" s="369"/>
      <c r="M115" s="228" t="str">
        <f>IFERROR(VLOOKUP(L115,色號!A:B,2,FALSE),"")</f>
        <v/>
      </c>
      <c r="N115" s="228" t="str">
        <f>IFERROR(VLOOKUP(M115,色號!B:C,2,FALSE),"")</f>
        <v/>
      </c>
      <c r="O115" s="228" t="str">
        <f>IFERROR(VLOOKUP(L115,色號!A:D,4,FALSE),"")</f>
        <v/>
      </c>
      <c r="P115" s="228" t="str">
        <f t="shared" si="31"/>
        <v/>
      </c>
      <c r="Q115" s="228" t="str">
        <f t="shared" si="32"/>
        <v/>
      </c>
      <c r="R115" s="455" t="str">
        <f t="shared" si="33"/>
        <v/>
      </c>
      <c r="S115" s="461"/>
      <c r="T115" s="429" t="str">
        <f t="shared" si="34"/>
        <v/>
      </c>
      <c r="U115" s="237" t="str">
        <f t="shared" si="35"/>
        <v/>
      </c>
    </row>
    <row r="116" spans="1:21" x14ac:dyDescent="0.25">
      <c r="A116" s="228">
        <f t="shared" si="28"/>
        <v>0</v>
      </c>
      <c r="B116" s="228"/>
      <c r="C116" s="228">
        <f t="shared" ref="C116:C119" si="40">C115+1</f>
        <v>3026</v>
      </c>
      <c r="D116" s="228"/>
      <c r="E116" s="228"/>
      <c r="F116" s="228"/>
      <c r="G116" s="228" t="str">
        <f t="shared" si="37"/>
        <v/>
      </c>
      <c r="H116" s="236"/>
      <c r="I116" s="38" t="str">
        <f t="shared" si="38"/>
        <v/>
      </c>
      <c r="J116" s="228"/>
      <c r="K116" s="229"/>
      <c r="L116" s="369"/>
      <c r="M116" s="228" t="str">
        <f>IFERROR(VLOOKUP(L116,色號!A:B,2,FALSE),"")</f>
        <v/>
      </c>
      <c r="N116" s="228" t="str">
        <f>IFERROR(VLOOKUP(M116,色號!B:C,2,FALSE),"")</f>
        <v/>
      </c>
      <c r="O116" s="228" t="str">
        <f>IFERROR(VLOOKUP(L116,色號!A:D,4,FALSE),"")</f>
        <v/>
      </c>
      <c r="P116" s="228" t="str">
        <f t="shared" si="31"/>
        <v/>
      </c>
      <c r="Q116" s="228" t="str">
        <f t="shared" si="32"/>
        <v/>
      </c>
      <c r="R116" s="455" t="str">
        <f t="shared" si="33"/>
        <v/>
      </c>
      <c r="S116" s="461"/>
      <c r="T116" s="429" t="str">
        <f t="shared" si="34"/>
        <v/>
      </c>
      <c r="U116" s="237" t="str">
        <f t="shared" si="35"/>
        <v/>
      </c>
    </row>
    <row r="117" spans="1:21" x14ac:dyDescent="0.25">
      <c r="A117" s="228">
        <f t="shared" si="28"/>
        <v>0</v>
      </c>
      <c r="B117" s="228"/>
      <c r="C117" s="228">
        <f t="shared" si="40"/>
        <v>3027</v>
      </c>
      <c r="D117" s="228"/>
      <c r="E117" s="228"/>
      <c r="F117" s="228"/>
      <c r="G117" s="228" t="str">
        <f t="shared" si="37"/>
        <v/>
      </c>
      <c r="H117" s="236"/>
      <c r="I117" s="38" t="str">
        <f t="shared" si="38"/>
        <v/>
      </c>
      <c r="J117" s="228"/>
      <c r="K117" s="229"/>
      <c r="L117" s="369"/>
      <c r="M117" s="228" t="str">
        <f>IFERROR(VLOOKUP(L117,色號!A:B,2,FALSE),"")</f>
        <v/>
      </c>
      <c r="N117" s="228" t="str">
        <f>IFERROR(VLOOKUP(M117,色號!B:C,2,FALSE),"")</f>
        <v/>
      </c>
      <c r="O117" s="228" t="str">
        <f>IFERROR(VLOOKUP(L117,色號!A:D,4,FALSE),"")</f>
        <v/>
      </c>
      <c r="P117" s="228" t="str">
        <f t="shared" si="31"/>
        <v/>
      </c>
      <c r="Q117" s="228" t="str">
        <f t="shared" si="32"/>
        <v/>
      </c>
      <c r="R117" s="455" t="str">
        <f t="shared" si="33"/>
        <v/>
      </c>
      <c r="S117" s="461"/>
      <c r="T117" s="429" t="str">
        <f t="shared" si="34"/>
        <v/>
      </c>
      <c r="U117" s="237" t="str">
        <f t="shared" si="35"/>
        <v/>
      </c>
    </row>
    <row r="118" spans="1:21" x14ac:dyDescent="0.25">
      <c r="A118" s="228">
        <f t="shared" si="28"/>
        <v>0</v>
      </c>
      <c r="B118" s="228"/>
      <c r="C118" s="228">
        <f t="shared" si="40"/>
        <v>3028</v>
      </c>
      <c r="D118" s="228"/>
      <c r="E118" s="228"/>
      <c r="F118" s="228"/>
      <c r="G118" s="228" t="str">
        <f t="shared" si="37"/>
        <v/>
      </c>
      <c r="H118" s="236"/>
      <c r="I118" s="38" t="str">
        <f t="shared" si="38"/>
        <v/>
      </c>
      <c r="J118" s="228"/>
      <c r="K118" s="229"/>
      <c r="L118" s="369"/>
      <c r="M118" s="228" t="str">
        <f>IFERROR(VLOOKUP(L118,色號!A:B,2,FALSE),"")</f>
        <v/>
      </c>
      <c r="N118" s="228" t="str">
        <f>IFERROR(VLOOKUP(M118,色號!B:C,2,FALSE),"")</f>
        <v/>
      </c>
      <c r="O118" s="228" t="str">
        <f>IFERROR(VLOOKUP(L118,色號!A:D,4,FALSE),"")</f>
        <v/>
      </c>
      <c r="P118" s="228" t="str">
        <f t="shared" si="31"/>
        <v/>
      </c>
      <c r="Q118" s="228" t="str">
        <f t="shared" si="32"/>
        <v/>
      </c>
      <c r="R118" s="455" t="str">
        <f t="shared" si="33"/>
        <v/>
      </c>
      <c r="S118" s="461"/>
      <c r="T118" s="429" t="str">
        <f t="shared" si="34"/>
        <v/>
      </c>
      <c r="U118" s="237" t="str">
        <f t="shared" si="35"/>
        <v/>
      </c>
    </row>
    <row r="119" spans="1:21" x14ac:dyDescent="0.25">
      <c r="A119" s="228">
        <f t="shared" si="28"/>
        <v>0</v>
      </c>
      <c r="B119" s="228"/>
      <c r="C119" s="228">
        <f t="shared" si="40"/>
        <v>3029</v>
      </c>
      <c r="D119" s="228"/>
      <c r="E119" s="228"/>
      <c r="F119" s="228"/>
      <c r="G119" s="228" t="str">
        <f t="shared" si="37"/>
        <v/>
      </c>
      <c r="H119" s="236"/>
      <c r="I119" s="38" t="str">
        <f t="shared" si="38"/>
        <v/>
      </c>
      <c r="J119" s="228"/>
      <c r="K119" s="229"/>
      <c r="L119" s="369"/>
      <c r="M119" s="228" t="str">
        <f>IFERROR(VLOOKUP(L119,色號!A:B,2,FALSE),"")</f>
        <v/>
      </c>
      <c r="N119" s="228" t="str">
        <f>IFERROR(VLOOKUP(M119,色號!B:C,2,FALSE),"")</f>
        <v/>
      </c>
      <c r="O119" s="228" t="str">
        <f>IFERROR(VLOOKUP(L119,色號!A:D,4,FALSE),"")</f>
        <v/>
      </c>
      <c r="P119" s="228" t="str">
        <f t="shared" si="31"/>
        <v/>
      </c>
      <c r="Q119" s="228" t="str">
        <f t="shared" si="32"/>
        <v/>
      </c>
      <c r="R119" s="455" t="str">
        <f t="shared" si="33"/>
        <v/>
      </c>
      <c r="S119" s="461"/>
      <c r="T119" s="429" t="str">
        <f t="shared" si="34"/>
        <v/>
      </c>
      <c r="U119" s="237" t="str">
        <f t="shared" si="35"/>
        <v/>
      </c>
    </row>
    <row r="120" spans="1:21" x14ac:dyDescent="0.25">
      <c r="A120" s="228">
        <f t="shared" si="28"/>
        <v>0</v>
      </c>
      <c r="B120" s="228"/>
      <c r="C120" s="228">
        <f>C119+1</f>
        <v>3030</v>
      </c>
      <c r="D120" s="228"/>
      <c r="E120" s="228"/>
      <c r="F120" s="228"/>
      <c r="G120" s="228" t="str">
        <f t="shared" si="37"/>
        <v/>
      </c>
      <c r="H120" s="236"/>
      <c r="I120" s="38" t="str">
        <f t="shared" si="38"/>
        <v/>
      </c>
      <c r="J120" s="228"/>
      <c r="K120" s="229"/>
      <c r="L120" s="369"/>
      <c r="M120" s="228" t="str">
        <f>IFERROR(VLOOKUP(L120,色號!A:B,2,FALSE),"")</f>
        <v/>
      </c>
      <c r="N120" s="228" t="str">
        <f>IFERROR(VLOOKUP(M120,色號!B:C,2,FALSE),"")</f>
        <v/>
      </c>
      <c r="O120" s="228" t="str">
        <f>IFERROR(VLOOKUP(L120,色號!A:D,4,FALSE),"")</f>
        <v/>
      </c>
      <c r="P120" s="228" t="str">
        <f t="shared" si="31"/>
        <v/>
      </c>
      <c r="Q120" s="228" t="str">
        <f t="shared" si="32"/>
        <v/>
      </c>
      <c r="R120" s="455" t="str">
        <f t="shared" si="33"/>
        <v/>
      </c>
      <c r="S120" s="461"/>
      <c r="T120" s="429" t="str">
        <f t="shared" si="34"/>
        <v/>
      </c>
      <c r="U120" s="237" t="str">
        <f t="shared" si="35"/>
        <v/>
      </c>
    </row>
    <row r="121" spans="1:21" x14ac:dyDescent="0.25">
      <c r="A121" s="234"/>
      <c r="B121" s="234"/>
      <c r="C121" s="234"/>
      <c r="D121" s="228"/>
      <c r="E121" s="228"/>
      <c r="F121" s="238"/>
      <c r="G121" s="238"/>
      <c r="H121" s="239"/>
      <c r="I121" s="234"/>
      <c r="J121" s="228"/>
      <c r="K121" s="229"/>
      <c r="L121" s="369"/>
      <c r="M121" s="228" t="str">
        <f>IFERROR(VLOOKUP(L121,色號!A:B,2,FALSE),"")</f>
        <v/>
      </c>
      <c r="N121" s="228" t="str">
        <f>IFERROR(VLOOKUP(M121,色號!B:C,2,FALSE),"")</f>
        <v/>
      </c>
      <c r="O121" s="238"/>
      <c r="P121" s="228"/>
      <c r="Q121" s="228"/>
      <c r="R121" s="455"/>
      <c r="S121" s="228"/>
      <c r="T121" s="430"/>
      <c r="U121" s="237"/>
    </row>
    <row r="122" spans="1:21" x14ac:dyDescent="0.25">
      <c r="A122" s="234"/>
      <c r="B122" s="234"/>
      <c r="C122" s="234"/>
      <c r="D122" s="228"/>
      <c r="E122" s="228"/>
      <c r="F122" s="238"/>
      <c r="G122" s="238"/>
      <c r="H122" s="239"/>
      <c r="I122" s="234"/>
      <c r="J122" s="228"/>
      <c r="K122" s="229"/>
      <c r="L122" s="369"/>
      <c r="M122" s="228" t="str">
        <f>IFERROR(VLOOKUP(L122,色號!A:B,2,FALSE),"")</f>
        <v/>
      </c>
      <c r="N122" s="228" t="str">
        <f>IFERROR(VLOOKUP(M122,色號!B:C,2,FALSE),"")</f>
        <v/>
      </c>
      <c r="O122" s="238"/>
      <c r="P122" s="228"/>
      <c r="Q122" s="228"/>
      <c r="R122" s="455"/>
      <c r="S122" s="228"/>
      <c r="T122" s="430"/>
      <c r="U122" s="237"/>
    </row>
    <row r="123" spans="1:21" x14ac:dyDescent="0.25">
      <c r="A123" s="224" t="s">
        <v>31</v>
      </c>
      <c r="B123" s="224"/>
      <c r="C123" s="225"/>
      <c r="D123" s="225" cm="1">
        <f t="array" ref="D123">_xlfn.IFS(OR(C123="水槽櫃",C123="爐檯櫃"),"無頂板",C123="油機吊櫃","無底板",TRUE,0)</f>
        <v>0</v>
      </c>
      <c r="E123" s="226"/>
      <c r="F123" s="225"/>
      <c r="G123" s="226"/>
      <c r="H123" s="226"/>
      <c r="I123" s="226"/>
      <c r="J123" s="228"/>
      <c r="K123" s="229">
        <v>1</v>
      </c>
      <c r="L123" s="228"/>
      <c r="M123" s="228"/>
      <c r="N123" s="228"/>
      <c r="O123" s="228"/>
      <c r="P123" s="228"/>
      <c r="Q123" s="228"/>
      <c r="R123" s="455"/>
      <c r="S123" s="228"/>
      <c r="T123" s="430"/>
      <c r="U123" s="237"/>
    </row>
    <row r="124" spans="1:21" x14ac:dyDescent="0.25">
      <c r="A124" s="224" t="s">
        <v>37</v>
      </c>
      <c r="B124" s="224"/>
      <c r="C124" s="229">
        <f>C85+1</f>
        <v>4</v>
      </c>
      <c r="D124" s="229"/>
      <c r="E124" s="226"/>
      <c r="F124" s="230"/>
      <c r="G124" s="226"/>
      <c r="H124" s="226"/>
      <c r="I124" s="226"/>
      <c r="J124" s="228"/>
      <c r="K124" s="366" t="s">
        <v>15</v>
      </c>
      <c r="L124" s="232">
        <f>SUMIF(D130:D159,"&lt;&gt;*五金",K130:K159)</f>
        <v>0</v>
      </c>
      <c r="M124" s="228"/>
      <c r="N124" s="231"/>
      <c r="O124" s="228"/>
      <c r="P124" s="228"/>
      <c r="Q124" s="228"/>
      <c r="R124" s="455"/>
      <c r="S124" s="228"/>
      <c r="T124" s="430"/>
      <c r="U124" s="237"/>
    </row>
    <row r="125" spans="1:21" x14ac:dyDescent="0.25">
      <c r="A125" s="224" t="s">
        <v>38</v>
      </c>
      <c r="B125" s="224"/>
      <c r="C125" s="229"/>
      <c r="D125" s="229"/>
      <c r="E125" s="226"/>
      <c r="F125" s="230"/>
      <c r="G125" s="226"/>
      <c r="H125" s="226"/>
      <c r="I125" s="226"/>
      <c r="J125" s="228"/>
      <c r="K125" s="366" t="s">
        <v>16</v>
      </c>
      <c r="L125" s="233">
        <f ca="1">板材才數分析.!P121</f>
        <v>0</v>
      </c>
      <c r="M125" s="228"/>
      <c r="N125" s="231"/>
      <c r="O125" s="228"/>
      <c r="P125" s="228"/>
      <c r="Q125" s="228"/>
      <c r="R125" s="455"/>
      <c r="S125" s="228"/>
      <c r="T125" s="430"/>
      <c r="U125" s="237"/>
    </row>
    <row r="126" spans="1:21" x14ac:dyDescent="0.25">
      <c r="A126" s="224" t="s">
        <v>39</v>
      </c>
      <c r="B126" s="224"/>
      <c r="C126" s="368"/>
      <c r="D126" s="229" t="s">
        <v>2808</v>
      </c>
      <c r="E126" s="226"/>
      <c r="F126" s="230"/>
      <c r="G126" s="226"/>
      <c r="H126" s="226"/>
      <c r="I126" s="226"/>
      <c r="J126" s="228"/>
      <c r="K126" s="376" t="s">
        <v>1384</v>
      </c>
      <c r="L126" s="228">
        <v>1</v>
      </c>
      <c r="M126" s="228"/>
      <c r="N126" s="228"/>
      <c r="O126" s="228"/>
      <c r="P126" s="228"/>
      <c r="Q126" s="228"/>
      <c r="R126" s="455"/>
      <c r="S126" s="228"/>
      <c r="T126" s="430"/>
      <c r="U126" s="237"/>
    </row>
    <row r="127" spans="1:21" x14ac:dyDescent="0.25">
      <c r="A127" s="224" t="s">
        <v>40</v>
      </c>
      <c r="B127" s="224"/>
      <c r="C127" s="367"/>
      <c r="D127" s="229"/>
      <c r="E127" s="226"/>
      <c r="F127" s="230"/>
      <c r="G127" s="226"/>
      <c r="H127" s="226"/>
      <c r="I127" s="226"/>
      <c r="J127" s="226"/>
      <c r="K127" s="227"/>
      <c r="L127" s="228"/>
      <c r="M127" s="228"/>
      <c r="N127" s="228"/>
      <c r="O127" s="228"/>
      <c r="P127" s="228"/>
      <c r="Q127" s="228"/>
      <c r="R127" s="455"/>
      <c r="S127" s="228"/>
      <c r="T127" s="430"/>
      <c r="U127" s="237"/>
    </row>
    <row r="128" spans="1:21" ht="16.149999999999999" customHeight="1" x14ac:dyDescent="0.25">
      <c r="A128" s="508" t="s">
        <v>41</v>
      </c>
      <c r="B128" s="228"/>
      <c r="C128" s="508" t="s">
        <v>50</v>
      </c>
      <c r="D128" s="508" t="s">
        <v>1293</v>
      </c>
      <c r="E128" s="508" t="s">
        <v>42</v>
      </c>
      <c r="F128" s="372" t="s">
        <v>2</v>
      </c>
      <c r="G128" s="372"/>
      <c r="H128" s="372"/>
      <c r="I128" s="372"/>
      <c r="J128" s="372"/>
      <c r="K128" s="514" t="s">
        <v>6</v>
      </c>
      <c r="L128" s="508" t="s">
        <v>8</v>
      </c>
      <c r="M128" s="508" t="s">
        <v>110</v>
      </c>
      <c r="N128" s="515" t="s">
        <v>225</v>
      </c>
      <c r="O128" s="508" t="s">
        <v>44</v>
      </c>
      <c r="P128" s="509" t="s">
        <v>9</v>
      </c>
      <c r="Q128" s="509" t="s">
        <v>9</v>
      </c>
      <c r="R128" s="510" t="s">
        <v>9</v>
      </c>
      <c r="S128" s="509" t="s">
        <v>9</v>
      </c>
      <c r="T128" s="517" t="s">
        <v>1929</v>
      </c>
      <c r="U128" s="508" t="s">
        <v>1386</v>
      </c>
    </row>
    <row r="129" spans="1:21" x14ac:dyDescent="0.25">
      <c r="A129" s="513"/>
      <c r="B129" s="234"/>
      <c r="C129" s="513"/>
      <c r="D129" s="508"/>
      <c r="E129" s="513"/>
      <c r="F129" s="228" t="s">
        <v>49</v>
      </c>
      <c r="G129" s="228" t="s">
        <v>17</v>
      </c>
      <c r="H129" s="235" t="s">
        <v>1</v>
      </c>
      <c r="I129" s="228" t="s">
        <v>17</v>
      </c>
      <c r="J129" s="228" t="s">
        <v>3</v>
      </c>
      <c r="K129" s="514"/>
      <c r="L129" s="508"/>
      <c r="M129" s="513"/>
      <c r="N129" s="515"/>
      <c r="O129" s="513"/>
      <c r="P129" s="509"/>
      <c r="Q129" s="509"/>
      <c r="R129" s="510"/>
      <c r="S129" s="509"/>
      <c r="T129" s="517"/>
      <c r="U129" s="508"/>
    </row>
    <row r="130" spans="1:21" x14ac:dyDescent="0.25">
      <c r="A130" s="228">
        <f>$C$123</f>
        <v>0</v>
      </c>
      <c r="B130" s="228"/>
      <c r="C130" s="228">
        <f>(C124*1000)+1</f>
        <v>4001</v>
      </c>
      <c r="D130" s="489" t="s">
        <v>1077</v>
      </c>
      <c r="E130" s="489" t="s">
        <v>4</v>
      </c>
      <c r="F130" s="236">
        <f>C127-36</f>
        <v>-36</v>
      </c>
      <c r="G130" s="489" t="str">
        <f>IF(
   OR(
      $E130="頂板",$E130="底板",$E130="右側板",$E130="左側板",
      $E130="天地蓋頂板",$E130="天地蓋底板",$E130="天地蓋右側板",$E130="天地蓋左側板",
      $E130="前抽牆",$E130="後抽牆",$E130="左抽牆",$E130="右抽牆",
      $E130="踢腳板",$E130="補板",$E130="固隔",$E130="活隔",
      $E130="中立板",$E130="中立板(退)",$E130="固隔(退)",$E130="活固隔",$E130="立板",
      $E130="內頂板",$E130="內左側落板",$E130="內右側落板",$E130="內底板",
      $E130="內左側板",$E130="內右側板",
      $E130="上前平肢",$E130="上後平肢",$E130="上前立肢",$E130="上後立肢",
      $E130="下前立肢",$E130="下後立肢",$E130="下前平肢",$E130="下後平肢",
      $E130="左側落板",$E130="右側落板",
      $E130="外蓋背板",$E130="台面",$E130="床板",$E130="假門板",
      $E130="上掀門板",$E130="平掀門板",$E130="下掀門板",
      $E130="左門板",$E130="右門板",
      $E130="抽盤",$E130="抽盤抽頭",
      $E130="上軌道板",$E130="下軌道板",$E130="左軌道板",$E130="右軌道板",$E130="指縫擋板",$E130="左木框滑門",$E130="右木框滑門",
      $E130="層板",$E130="壁面層板",$E130="桌板",$E130="上封板",$E130="下封板",$E130="左封板",$E130="右封板",
      $E130="左圓角側板",$E130="右圓角側板",$E130="抽頭",$E130="入柱抽頭",$E130="假抽頭",$E130="背拉桿",$E130="木滑門",$E130="抽屜拉桿"
   ),
   "AA",
   ""
)</f>
        <v>AA</v>
      </c>
      <c r="H130" s="236">
        <f>C126</f>
        <v>0</v>
      </c>
      <c r="I130" s="488" t="str">
        <f>IF(
   OR(
      $E130="右側板",$E130="左側板",$E130="活隔",
      $E130="天地蓋頂板",$E130="天地蓋底板",
      $E130="左門板",$E130="右門板",
      $E130="左側落板",$E130="右側落板",
      $E130="外蓋背板",$E130="活固隔",
      $E130="左木框滑門",$E130="右木框滑門",
      $E130="左鋁框滑門",$E130="右鋁框滑門",
      $E130="桌板",$E130="台面",$E130="床板",$E130="假門板",
      $E130="上掀門板",$E130="平掀門板",$E130="下掀門板",
      $E130="抽盤抽頭",$E130="抽盤",$E130="層板",$E130="壁面層板",
      $E130="上封板",$E130="下封板",$E130="左封板",$E130="右封板",
      $E130="抽頭",$E130="踢腳板",$E130="補板",$E130="木滑門"
   ),
   "AA",
   ""
)</f>
        <v/>
      </c>
      <c r="J130" s="489">
        <v>18</v>
      </c>
      <c r="K130" s="229"/>
      <c r="L130" s="369"/>
      <c r="M130" s="228" t="str">
        <f>IFERROR(VLOOKUP(L130,色號!A:B,2,FALSE),"")</f>
        <v/>
      </c>
      <c r="N130" s="228" t="str">
        <f>IFERROR(VLOOKUP(M130,色號!B:C,2,FALSE),"")</f>
        <v/>
      </c>
      <c r="O130" s="228" t="str">
        <f>IFERROR(VLOOKUP(L130,色號!A:D,4,FALSE),"")</f>
        <v/>
      </c>
      <c r="P130" s="228" t="str">
        <f>IF(
    OR($E130="左門板", $E130="右門板"),
    "鉸" &amp; IF($F130&lt;=1000, 2, IF($F130&lt;=1800, 3, 4)),
    IF(
        $E130="入柱背板",
        "側",
        IF(
            $E130="外蓋背板",
            "面",
            IF(
                AND(COUNTIF($E$130:$E$159,"入柱背板")&gt;0, OR($E130="頂板", $E130="底板")),
                "面",
                IF(
                    AND(COUNTIF($E$130:$E$159,"外蓋背板")&gt;0, OR($E130="左側板", $E130="右側板")),
                    "側",
                    IF(
                        AND(
                            COUNTIF($E$130:$E$159,"入柱背板")=0,
                            COUNTIF($E$130:$E$159,"外蓋背板")=0,
                            OR(
                                AND(COUNTIF($E$130:$E$159,"背板")&gt;0, OR($E130="左側板",$E130="右側板",$E130="頂板",$E130="底板",$E130="天地蓋左側板",$E130="天地蓋右側板",$E130="天地蓋頂板",$E130="天地蓋底板")),
                                AND(COUNTIF($E$130:$E$159,"抽底")&gt;0, OR($E130="右抽牆",$E130="左抽牆",$E130="前抽牆",$E130="後抽牆"))
                            )
                        ),
                        "背板溝",
                        ""
                    )
                )
            )
        )
    )
)</f>
        <v>背板溝</v>
      </c>
      <c r="Q130" s="228" t="str">
        <f>IF(OR($E130="天地蓋右側板",$E130="天地蓋左側板"), "側 面",
 IF(OR($E130="背拉桿",$E130="中立板",$E130="頂板",$E130="底板",$E130="前抽牆",$E130="後抽牆",$E130="內左側落板",$E130="內右側落板",$E130="抽屜拉桿",$E130="立板"), "側",
  IF(OR($E130="木滑門",$E130="鋁框滑門"), "輪",
   IF(OR($E130="右側板",$E130="左側板",$E130="右抽牆",$E130="左抽牆",$E130="天地蓋頂板",$E130="天地蓋底板",$E130="內頂板"), "面",
    IF($E130="固隔","固","")
   )
  )
 )
)</f>
        <v>側</v>
      </c>
      <c r="R130" s="455" t="str">
        <f>IF(
OR($E130="左側板",$E130="右側板",$E130="天地蓋左側板",$E130="天地蓋右側板",$E130="中立板",$E130="立板"),
"排","")</f>
        <v/>
      </c>
      <c r="S130" s="461"/>
      <c r="T130" s="429" t="str">
        <f>IF($E130="中立板","面開槽？排孔？",
IF($E130="木框滑門","前排孔要退喔！",
IF(OR($E130="左門板",$E130="右門板",$E130="抽頭"),"把手？",
IF(OR($E130="左側板",$E130="右側板",$E130="天地蓋右側板",$E130="天地蓋左側板"),"排孔？",""))))</f>
        <v/>
      </c>
      <c r="U130" s="237">
        <f>IF(E130="","",$L$126)</f>
        <v>1</v>
      </c>
    </row>
    <row r="131" spans="1:21" x14ac:dyDescent="0.25">
      <c r="A131" s="228">
        <f t="shared" ref="A131:A159" si="41">$C$123</f>
        <v>0</v>
      </c>
      <c r="B131" s="228"/>
      <c r="C131" s="228">
        <f>C130+1</f>
        <v>4002</v>
      </c>
      <c r="D131" s="489" t="s">
        <v>1077</v>
      </c>
      <c r="E131" s="489" t="s">
        <v>323</v>
      </c>
      <c r="F131" s="236">
        <f>C127-36</f>
        <v>-36</v>
      </c>
      <c r="G131" s="489" t="str">
        <f t="shared" ref="G131:G140" si="42">IF(
   OR(
      $E131="頂板",$E131="底板",$E131="右側板",$E131="左側板",
      $E131="天地蓋頂板",$E131="天地蓋底板",$E131="天地蓋右側板",$E131="天地蓋左側板",
      $E131="前抽牆",$E131="後抽牆",$E131="左抽牆",$E131="右抽牆",
      $E131="踢腳板",$E131="補板",$E131="固隔",$E131="活隔",
      $E131="中立板",$E131="中立板(退)",$E131="固隔(退)",$E131="活固隔",$E131="立板",
      $E131="內頂板",$E131="內左側落板",$E131="內右側落板",$E131="內底板",
      $E131="內左側板",$E131="內右側板",
      $E131="上前平肢",$E131="上後平肢",$E131="上前立肢",$E131="上後立肢",
      $E131="下前立肢",$E131="下後立肢",$E131="下前平肢",$E131="下後平肢",
      $E131="左側落板",$E131="右側落板",
      $E131="外蓋背板",$E131="台面",$E131="床板",$E131="假門板",
      $E131="上掀門板",$E131="平掀門板",$E131="下掀門板",
      $E131="左門板",$E131="右門板",
      $E131="抽盤",$E131="抽盤抽頭",
      $E131="上軌道板",$E131="下軌道板",$E131="左軌道板",$E131="右軌道板",$E131="指縫擋板",$E131="左木框滑門",$E131="右木框滑門",
      $E131="層板",$E131="壁面層板",$E131="桌板",$E131="上封板",$E131="下封板",$E131="左封板",$E131="右封板",
      $E131="左圓角側板",$E131="右圓角側板",$E131="抽頭",$E131="入柱抽頭",$E131="假抽頭",$E131="背拉桿",$E131="木滑門",$E131="抽屜拉桿"
   ),
   "AA",
   ""
)</f>
        <v>AA</v>
      </c>
      <c r="H131" s="236">
        <f>C126</f>
        <v>0</v>
      </c>
      <c r="I131" s="488" t="str">
        <f t="shared" ref="I131:I140" si="43">IF(
   OR(
      $E131="右側板",$E131="左側板",$E131="活隔",
      $E131="天地蓋頂板",$E131="天地蓋底板",
      $E131="左門板",$E131="右門板",
      $E131="左側落板",$E131="右側落板",
      $E131="外蓋背板",$E131="活固隔",
      $E131="左木框滑門",$E131="右木框滑門",
      $E131="左鋁框滑門",$E131="右鋁框滑門",
      $E131="桌板",$E131="台面",$E131="床板",$E131="假門板",
      $E131="上掀門板",$E131="平掀門板",$E131="下掀門板",
      $E131="抽盤抽頭",$E131="抽盤",$E131="層板",$E131="壁面層板",
      $E131="上封板",$E131="下封板",$E131="左封板",$E131="右封板",
      $E131="抽頭",$E131="踢腳板",$E131="補板",$E131="木滑門"
   ),
   "AA",
   ""
)</f>
        <v/>
      </c>
      <c r="J131" s="489">
        <v>18</v>
      </c>
      <c r="K131" s="229"/>
      <c r="L131" s="369"/>
      <c r="M131" s="228" t="str">
        <f>IFERROR(VLOOKUP(L131,色號!A:B,2,FALSE),"")</f>
        <v/>
      </c>
      <c r="N131" s="228" t="str">
        <f>IFERROR(VLOOKUP(M131,色號!B:C,2,FALSE),"")</f>
        <v/>
      </c>
      <c r="O131" s="228" t="str">
        <f>IFERROR(VLOOKUP(L131,色號!A:D,4,FALSE),"")</f>
        <v/>
      </c>
      <c r="P131" s="228" t="str">
        <f t="shared" ref="P131:P159" si="44">IF(
    OR($E131="左門板", $E131="右門板"),
    "鉸" &amp; IF($F131&lt;=1000, 2, IF($F131&lt;=1800, 3, 4)),
    IF(
        $E131="入柱背板",
        "側",
        IF(
            $E131="外蓋背板",
            "面",
            IF(
                AND(COUNTIF($E$130:$E$159,"入柱背板")&gt;0, OR($E131="頂板", $E131="底板")),
                "面",
                IF(
                    AND(COUNTIF($E$130:$E$159,"外蓋背板")&gt;0, OR($E131="左側板", $E131="右側板")),
                    "側",
                    IF(
                        AND(
                            COUNTIF($E$130:$E$159,"入柱背板")=0,
                            COUNTIF($E$130:$E$159,"外蓋背板")=0,
                            OR(
                                AND(COUNTIF($E$130:$E$159,"背板")&gt;0, OR($E131="左側板",$E131="右側板",$E131="頂板",$E131="底板",$E131="天地蓋左側板",$E131="天地蓋右側板",$E131="天地蓋頂板",$E131="天地蓋底板")),
                                AND(COUNTIF($E$130:$E$159,"抽底")&gt;0, OR($E131="右抽牆",$E131="左抽牆",$E131="前抽牆",$E131="後抽牆"))
                            )
                        ),
                        "背板溝",
                        ""
                    )
                )
            )
        )
    )
)</f>
        <v>背板溝</v>
      </c>
      <c r="Q131" s="228" t="str">
        <f t="shared" ref="Q131:Q159" si="45">IF(OR($E131="天地蓋右側板",$E131="天地蓋左側板"), "側 面",
 IF(OR($E131="背拉桿",$E131="中立板",$E131="頂板",$E131="底板",$E131="前抽牆",$E131="後抽牆",$E131="內左側落板",$E131="內右側落板",$E131="抽屜拉桿",$E131="立板"), "側",
  IF(OR($E131="木滑門",$E131="鋁框滑門"), "輪",
   IF(OR($E131="右側板",$E131="左側板",$E131="右抽牆",$E131="左抽牆",$E131="天地蓋頂板",$E131="天地蓋底板",$E131="內頂板"), "面",
    IF($E131="固隔","固","")
   )
  )
 )
)</f>
        <v>側</v>
      </c>
      <c r="R131" s="455" t="str">
        <f t="shared" ref="R131:R159" si="46">IF(
OR($E131="左側板",$E131="右側板",$E131="天地蓋左側板",$E131="天地蓋右側板",$E131="中立板",$E131="立板"),
"排","")</f>
        <v/>
      </c>
      <c r="S131" s="461"/>
      <c r="T131" s="429" t="str">
        <f t="shared" ref="T131:T159" si="47">IF($E131="中立板","面開槽？排孔？",
IF($E131="木框滑門","前排孔要退喔！",
IF(OR($E131="左門板",$E131="右門板",$E131="抽頭"),"把手？",
IF(OR($E131="左側板",$E131="右側板",$E131="天地蓋右側板",$E131="天地蓋左側板"),"排孔？",""))))</f>
        <v/>
      </c>
      <c r="U131" s="237">
        <f t="shared" ref="U131:U159" si="48">IF(E131="","",$L$126)</f>
        <v>1</v>
      </c>
    </row>
    <row r="132" spans="1:21" x14ac:dyDescent="0.25">
      <c r="A132" s="228">
        <f t="shared" si="41"/>
        <v>0</v>
      </c>
      <c r="B132" s="228"/>
      <c r="C132" s="228">
        <f t="shared" ref="C132:C143" si="49">C131+1</f>
        <v>4003</v>
      </c>
      <c r="D132" s="489" t="s">
        <v>1077</v>
      </c>
      <c r="E132" s="489" t="s">
        <v>342</v>
      </c>
      <c r="F132" s="489">
        <f>C125</f>
        <v>0</v>
      </c>
      <c r="G132" s="489" t="str">
        <f t="shared" si="42"/>
        <v>AA</v>
      </c>
      <c r="H132" s="236">
        <f>C126</f>
        <v>0</v>
      </c>
      <c r="I132" s="488" t="str">
        <f t="shared" si="43"/>
        <v>AA</v>
      </c>
      <c r="J132" s="489">
        <v>18</v>
      </c>
      <c r="K132" s="229"/>
      <c r="L132" s="369"/>
      <c r="M132" s="228" t="str">
        <f>IFERROR(VLOOKUP(L132,色號!A:B,2,FALSE),"")</f>
        <v/>
      </c>
      <c r="N132" s="228" t="str">
        <f>IFERROR(VLOOKUP(M132,色號!B:C,2,FALSE),"")</f>
        <v/>
      </c>
      <c r="O132" s="228" t="str">
        <f>IFERROR(VLOOKUP(L132,色號!A:D,4,FALSE),"")</f>
        <v/>
      </c>
      <c r="P132" s="228" t="str">
        <f t="shared" si="44"/>
        <v>背板溝</v>
      </c>
      <c r="Q132" s="228" t="str">
        <f t="shared" si="45"/>
        <v>面</v>
      </c>
      <c r="R132" s="455" t="str">
        <f t="shared" si="46"/>
        <v>排</v>
      </c>
      <c r="S132" s="461"/>
      <c r="T132" s="429" t="str">
        <f t="shared" si="47"/>
        <v>排孔？</v>
      </c>
      <c r="U132" s="237">
        <f t="shared" si="48"/>
        <v>1</v>
      </c>
    </row>
    <row r="133" spans="1:21" x14ac:dyDescent="0.25">
      <c r="A133" s="228">
        <f t="shared" si="41"/>
        <v>0</v>
      </c>
      <c r="B133" s="228"/>
      <c r="C133" s="228">
        <f t="shared" si="49"/>
        <v>4004</v>
      </c>
      <c r="D133" s="489" t="s">
        <v>1077</v>
      </c>
      <c r="E133" s="489" t="s">
        <v>350</v>
      </c>
      <c r="F133" s="489">
        <f>C125</f>
        <v>0</v>
      </c>
      <c r="G133" s="489" t="str">
        <f t="shared" si="42"/>
        <v>AA</v>
      </c>
      <c r="H133" s="236">
        <f>C126</f>
        <v>0</v>
      </c>
      <c r="I133" s="488" t="str">
        <f t="shared" si="43"/>
        <v>AA</v>
      </c>
      <c r="J133" s="489">
        <v>18</v>
      </c>
      <c r="K133" s="229"/>
      <c r="L133" s="369"/>
      <c r="M133" s="228" t="str">
        <f>IFERROR(VLOOKUP(L133,色號!A:B,2,FALSE),"")</f>
        <v/>
      </c>
      <c r="N133" s="228" t="str">
        <f>IFERROR(VLOOKUP(M133,色號!B:C,2,FALSE),"")</f>
        <v/>
      </c>
      <c r="O133" s="228" t="str">
        <f>IFERROR(VLOOKUP(L133,色號!A:D,4,FALSE),"")</f>
        <v/>
      </c>
      <c r="P133" s="228" t="str">
        <f t="shared" si="44"/>
        <v>背板溝</v>
      </c>
      <c r="Q133" s="228" t="str">
        <f t="shared" si="45"/>
        <v>面</v>
      </c>
      <c r="R133" s="455" t="str">
        <f t="shared" si="46"/>
        <v>排</v>
      </c>
      <c r="S133" s="461"/>
      <c r="T133" s="429" t="str">
        <f t="shared" si="47"/>
        <v>排孔？</v>
      </c>
      <c r="U133" s="237">
        <f t="shared" si="48"/>
        <v>1</v>
      </c>
    </row>
    <row r="134" spans="1:21" x14ac:dyDescent="0.25">
      <c r="A134" s="228">
        <f t="shared" si="41"/>
        <v>0</v>
      </c>
      <c r="B134" s="228"/>
      <c r="C134" s="228">
        <f t="shared" si="49"/>
        <v>4005</v>
      </c>
      <c r="D134" s="489" t="s">
        <v>1077</v>
      </c>
      <c r="E134" s="489" t="s">
        <v>357</v>
      </c>
      <c r="F134" s="489">
        <f>C125-22</f>
        <v>-22</v>
      </c>
      <c r="G134" s="489" t="str">
        <f t="shared" si="42"/>
        <v/>
      </c>
      <c r="H134" s="236">
        <f>C127-22</f>
        <v>-22</v>
      </c>
      <c r="I134" s="488" t="str">
        <f t="shared" si="43"/>
        <v/>
      </c>
      <c r="J134" s="489">
        <v>4</v>
      </c>
      <c r="K134" s="229"/>
      <c r="L134" s="369"/>
      <c r="M134" s="228" t="str">
        <f>IFERROR(VLOOKUP(L134,色號!A:B,2,FALSE),"")</f>
        <v/>
      </c>
      <c r="N134" s="228" t="str">
        <f>IFERROR(VLOOKUP(M134,色號!B:C,2,FALSE),"")</f>
        <v/>
      </c>
      <c r="O134" s="228" t="str">
        <f>IFERROR(VLOOKUP(L134,色號!A:D,4,FALSE),"")</f>
        <v/>
      </c>
      <c r="P134" s="228" t="str">
        <f t="shared" si="44"/>
        <v/>
      </c>
      <c r="Q134" s="228" t="str">
        <f t="shared" si="45"/>
        <v/>
      </c>
      <c r="R134" s="455" t="str">
        <f t="shared" si="46"/>
        <v/>
      </c>
      <c r="S134" s="461"/>
      <c r="T134" s="429" t="str">
        <f t="shared" si="47"/>
        <v/>
      </c>
      <c r="U134" s="237">
        <f t="shared" si="48"/>
        <v>1</v>
      </c>
    </row>
    <row r="135" spans="1:21" x14ac:dyDescent="0.25">
      <c r="A135" s="228">
        <f t="shared" si="41"/>
        <v>0</v>
      </c>
      <c r="B135" s="228"/>
      <c r="C135" s="228">
        <f t="shared" si="49"/>
        <v>4006</v>
      </c>
      <c r="D135" s="489" t="s">
        <v>1077</v>
      </c>
      <c r="E135" s="489" t="s">
        <v>420</v>
      </c>
      <c r="F135" s="489">
        <f>F130</f>
        <v>-36</v>
      </c>
      <c r="G135" s="489" t="str">
        <f t="shared" si="42"/>
        <v>AA</v>
      </c>
      <c r="H135" s="236">
        <v>120</v>
      </c>
      <c r="I135" s="488" t="str">
        <f t="shared" si="43"/>
        <v/>
      </c>
      <c r="J135" s="489">
        <v>18</v>
      </c>
      <c r="K135" s="229"/>
      <c r="L135" s="369"/>
      <c r="M135" s="228" t="str">
        <f>IFERROR(VLOOKUP(L135,色號!A:B,2,FALSE),"")</f>
        <v/>
      </c>
      <c r="N135" s="228" t="str">
        <f>IFERROR(VLOOKUP(M135,色號!B:C,2,FALSE),"")</f>
        <v/>
      </c>
      <c r="O135" s="228" t="str">
        <f>IFERROR(VLOOKUP(L135,色號!A:D,4,FALSE),"")</f>
        <v/>
      </c>
      <c r="P135" s="228" t="str">
        <f t="shared" si="44"/>
        <v/>
      </c>
      <c r="Q135" s="228" t="str">
        <f t="shared" si="45"/>
        <v>側</v>
      </c>
      <c r="R135" s="455" t="str">
        <f t="shared" si="46"/>
        <v/>
      </c>
      <c r="S135" s="461"/>
      <c r="T135" s="429" t="str">
        <f t="shared" si="47"/>
        <v/>
      </c>
      <c r="U135" s="237">
        <f t="shared" si="48"/>
        <v>1</v>
      </c>
    </row>
    <row r="136" spans="1:21" x14ac:dyDescent="0.25">
      <c r="A136" s="228">
        <f t="shared" si="41"/>
        <v>0</v>
      </c>
      <c r="B136" s="228"/>
      <c r="C136" s="228">
        <f t="shared" si="49"/>
        <v>4007</v>
      </c>
      <c r="D136" s="489" t="s">
        <v>1078</v>
      </c>
      <c r="E136" s="489" t="s">
        <v>1102</v>
      </c>
      <c r="F136" s="489">
        <f>F130</f>
        <v>-36</v>
      </c>
      <c r="G136" s="489" t="str">
        <f t="shared" si="42"/>
        <v>AA</v>
      </c>
      <c r="H136" s="236">
        <f>C126-22</f>
        <v>-22</v>
      </c>
      <c r="I136" s="488" t="str">
        <f t="shared" si="43"/>
        <v/>
      </c>
      <c r="J136" s="489">
        <v>18</v>
      </c>
      <c r="K136" s="229"/>
      <c r="L136" s="369"/>
      <c r="M136" s="228" t="str">
        <f>IFERROR(VLOOKUP(L136,色號!A:B,2,FALSE),"")</f>
        <v/>
      </c>
      <c r="N136" s="228" t="str">
        <f>IFERROR(VLOOKUP(M136,色號!B:C,2,FALSE),"")</f>
        <v/>
      </c>
      <c r="O136" s="228" t="str">
        <f>IFERROR(VLOOKUP(L136,色號!A:D,4,FALSE),"")</f>
        <v/>
      </c>
      <c r="P136" s="228" t="str">
        <f t="shared" si="44"/>
        <v/>
      </c>
      <c r="Q136" s="228" t="str">
        <f t="shared" si="45"/>
        <v>側</v>
      </c>
      <c r="R136" s="455" t="str">
        <f t="shared" si="46"/>
        <v>排</v>
      </c>
      <c r="S136" s="461"/>
      <c r="T136" s="429" t="str">
        <f t="shared" si="47"/>
        <v>面開槽？排孔？</v>
      </c>
      <c r="U136" s="237">
        <f t="shared" si="48"/>
        <v>1</v>
      </c>
    </row>
    <row r="137" spans="1:21" x14ac:dyDescent="0.25">
      <c r="A137" s="228">
        <f t="shared" si="41"/>
        <v>0</v>
      </c>
      <c r="B137" s="228"/>
      <c r="C137" s="228">
        <f t="shared" si="49"/>
        <v>4008</v>
      </c>
      <c r="D137" s="489" t="s">
        <v>1078</v>
      </c>
      <c r="E137" s="489" t="s">
        <v>1094</v>
      </c>
      <c r="F137" s="489"/>
      <c r="G137" s="489" t="str">
        <f t="shared" si="42"/>
        <v>AA</v>
      </c>
      <c r="H137" s="236">
        <f>C126-22-10</f>
        <v>-32</v>
      </c>
      <c r="I137" s="488" t="str">
        <f t="shared" si="43"/>
        <v>AA</v>
      </c>
      <c r="J137" s="489">
        <v>18</v>
      </c>
      <c r="K137" s="229"/>
      <c r="L137" s="369"/>
      <c r="M137" s="228" t="str">
        <f>IFERROR(VLOOKUP(L137,色號!A:B,2,FALSE),"")</f>
        <v/>
      </c>
      <c r="N137" s="228" t="str">
        <f>IFERROR(VLOOKUP(M137,色號!B:C,2,FALSE),"")</f>
        <v/>
      </c>
      <c r="O137" s="228" t="str">
        <f>IFERROR(VLOOKUP(L137,色號!A:D,4,FALSE),"")</f>
        <v/>
      </c>
      <c r="P137" s="228" t="str">
        <f t="shared" si="44"/>
        <v/>
      </c>
      <c r="Q137" s="228" t="str">
        <f t="shared" si="45"/>
        <v/>
      </c>
      <c r="R137" s="455" t="str">
        <f t="shared" si="46"/>
        <v/>
      </c>
      <c r="S137" s="461"/>
      <c r="T137" s="429" t="str">
        <f t="shared" si="47"/>
        <v/>
      </c>
      <c r="U137" s="237">
        <f t="shared" si="48"/>
        <v>1</v>
      </c>
    </row>
    <row r="138" spans="1:21" x14ac:dyDescent="0.25">
      <c r="A138" s="228">
        <f t="shared" si="41"/>
        <v>0</v>
      </c>
      <c r="B138" s="228"/>
      <c r="C138" s="228">
        <f t="shared" si="49"/>
        <v>4009</v>
      </c>
      <c r="D138" s="489" t="s">
        <v>1078</v>
      </c>
      <c r="E138" s="489" t="s">
        <v>1088</v>
      </c>
      <c r="F138" s="489"/>
      <c r="G138" s="489" t="str">
        <f t="shared" si="42"/>
        <v>AA</v>
      </c>
      <c r="H138" s="236">
        <f>C126-22</f>
        <v>-22</v>
      </c>
      <c r="I138" s="488" t="str">
        <f t="shared" si="43"/>
        <v/>
      </c>
      <c r="J138" s="489">
        <v>18</v>
      </c>
      <c r="K138" s="229"/>
      <c r="L138" s="369"/>
      <c r="M138" s="228" t="str">
        <f>IFERROR(VLOOKUP(L138,色號!A:B,2,FALSE),"")</f>
        <v/>
      </c>
      <c r="N138" s="228" t="str">
        <f>IFERROR(VLOOKUP(M138,色號!B:C,2,FALSE),"")</f>
        <v/>
      </c>
      <c r="O138" s="228" t="str">
        <f>IFERROR(VLOOKUP(L138,色號!A:D,4,FALSE),"")</f>
        <v/>
      </c>
      <c r="P138" s="228" t="str">
        <f t="shared" si="44"/>
        <v/>
      </c>
      <c r="Q138" s="228" t="str">
        <f t="shared" si="45"/>
        <v>固</v>
      </c>
      <c r="R138" s="455" t="str">
        <f t="shared" si="46"/>
        <v/>
      </c>
      <c r="S138" s="461"/>
      <c r="T138" s="429" t="str">
        <f t="shared" si="47"/>
        <v/>
      </c>
      <c r="U138" s="237">
        <f t="shared" si="48"/>
        <v>1</v>
      </c>
    </row>
    <row r="139" spans="1:21" x14ac:dyDescent="0.25">
      <c r="A139" s="228">
        <f t="shared" si="41"/>
        <v>0</v>
      </c>
      <c r="B139" s="228"/>
      <c r="C139" s="228">
        <f t="shared" si="49"/>
        <v>4010</v>
      </c>
      <c r="D139" s="489" t="s">
        <v>1079</v>
      </c>
      <c r="E139" s="489" t="s">
        <v>1095</v>
      </c>
      <c r="F139" s="489"/>
      <c r="G139" s="489" t="str">
        <f t="shared" si="42"/>
        <v>AA</v>
      </c>
      <c r="H139" s="236">
        <f>C127/2-4</f>
        <v>-4</v>
      </c>
      <c r="I139" s="488" t="str">
        <f t="shared" si="43"/>
        <v>AA</v>
      </c>
      <c r="J139" s="489">
        <v>18</v>
      </c>
      <c r="K139" s="229"/>
      <c r="L139" s="369"/>
      <c r="M139" s="228" t="str">
        <f>IFERROR(VLOOKUP(L139,色號!A:B,2,FALSE),"")</f>
        <v/>
      </c>
      <c r="N139" s="228" t="str">
        <f>IFERROR(VLOOKUP(M139,色號!B:C,2,FALSE),"")</f>
        <v/>
      </c>
      <c r="O139" s="228" t="str">
        <f>IFERROR(VLOOKUP(L139,色號!A:D,4,FALSE),"")</f>
        <v/>
      </c>
      <c r="P139" s="228" t="str">
        <f t="shared" si="44"/>
        <v>鉸2</v>
      </c>
      <c r="Q139" s="228" t="str">
        <f t="shared" si="45"/>
        <v/>
      </c>
      <c r="R139" s="455" t="str">
        <f t="shared" si="46"/>
        <v/>
      </c>
      <c r="S139" s="461"/>
      <c r="T139" s="429" t="str">
        <f t="shared" si="47"/>
        <v>把手？</v>
      </c>
      <c r="U139" s="237">
        <f t="shared" si="48"/>
        <v>1</v>
      </c>
    </row>
    <row r="140" spans="1:21" x14ac:dyDescent="0.25">
      <c r="A140" s="228">
        <f t="shared" si="41"/>
        <v>0</v>
      </c>
      <c r="B140" s="228"/>
      <c r="C140" s="228">
        <f t="shared" si="49"/>
        <v>4011</v>
      </c>
      <c r="D140" s="489" t="s">
        <v>1079</v>
      </c>
      <c r="E140" s="489" t="s">
        <v>1099</v>
      </c>
      <c r="F140" s="489"/>
      <c r="G140" s="489" t="str">
        <f t="shared" si="42"/>
        <v>AA</v>
      </c>
      <c r="H140" s="236">
        <f>C127/2-4</f>
        <v>-4</v>
      </c>
      <c r="I140" s="488" t="str">
        <f t="shared" si="43"/>
        <v>AA</v>
      </c>
      <c r="J140" s="489">
        <v>18</v>
      </c>
      <c r="K140" s="229"/>
      <c r="L140" s="369"/>
      <c r="M140" s="228" t="str">
        <f>IFERROR(VLOOKUP(L140,色號!A:B,2,FALSE),"")</f>
        <v/>
      </c>
      <c r="N140" s="228" t="str">
        <f>IFERROR(VLOOKUP(M140,色號!B:C,2,FALSE),"")</f>
        <v/>
      </c>
      <c r="O140" s="228" t="str">
        <f>IFERROR(VLOOKUP(L140,色號!A:D,4,FALSE),"")</f>
        <v/>
      </c>
      <c r="P140" s="228" t="str">
        <f t="shared" si="44"/>
        <v>鉸2</v>
      </c>
      <c r="Q140" s="228" t="str">
        <f t="shared" si="45"/>
        <v/>
      </c>
      <c r="R140" s="455" t="str">
        <f t="shared" si="46"/>
        <v/>
      </c>
      <c r="S140" s="461"/>
      <c r="T140" s="429" t="str">
        <f t="shared" si="47"/>
        <v>把手？</v>
      </c>
      <c r="U140" s="237">
        <f t="shared" si="48"/>
        <v>1</v>
      </c>
    </row>
    <row r="141" spans="1:21" x14ac:dyDescent="0.25">
      <c r="A141" s="228">
        <f t="shared" si="41"/>
        <v>0</v>
      </c>
      <c r="B141" s="228"/>
      <c r="C141" s="228">
        <f t="shared" si="49"/>
        <v>4012</v>
      </c>
      <c r="D141" s="228"/>
      <c r="E141" s="228"/>
      <c r="F141" s="228"/>
      <c r="G141" s="228" t="str">
        <f t="shared" ref="G131:G159" si="50">IF(
   OR(
      $E141="頂板",$E141="底板",$E141="右側板",$E141="左側板",
      $E141="天地蓋頂板",$E141="天地蓋底板",$E141="天地蓋右側板",$E141="天地蓋左側板",
      $E141="前抽牆",$E141="後抽牆",$E141="左抽牆",$E141="右抽牆",
      $E141="踢腳板",$E141="補板",$E141="固隔",$E141="活隔",
      $E141="中立板",$E141="中立板(退)",$E141="固隔(退)",$E141="活固隔",$E141="立板",
      $E141="內頂板",$E141="內左側落板",$E141="內右側落板",$E141="內底板",
      $E141="內左側板",$E141="內右側板",
      $E141="上前平肢",$E141="上後平肢",$E141="上前立肢",$E141="上後立肢",
      $E141="下前立肢",$E141="下後立肢",$E141="下前平肢",$E141="下後平肢",
      $E141="左側落板",$E141="右側落板",
      $E141="外蓋背板",$E141="台面",$E141="床板",$E141="假門板",
      $E141="上掀門板",$E141="平掀門板",$E141="下掀門板",
      $E141="左門板",$E141="右門板",
      $E141="抽盤",$E141="抽盤抽頭",
      $E141="上軌道板",$E141="下軌道板",$E141="左軌道板",$E141="右軌道板",$E141="指縫擋板",$E141="左木框滑門",$E141="右木框滑門",
      $E141="層板",$E141="壁面層板",$E141="桌板",$E141="上封板",$E141="下封板",$E141="左封板",$E141="右封板",
      $E141="左圓角側板",$E141="右圓角側板",$E141="抽頭",$E141="入柱抽頭",$E141="假抽頭",$E141="背拉桿",$E141="木滑門",$E141="抽屜拉桿"
   ),
   "AA",
   ""
)</f>
        <v/>
      </c>
      <c r="H141" s="236"/>
      <c r="I141" s="38" t="str">
        <f t="shared" ref="I136:I159" si="51">IF(
   OR(
      $E141="右側板",$E141="左側板",$E141="活隔",
      $E141="天地蓋頂板",$E141="天地蓋底板",
      $E141="左門板",$E141="右門板",
      $E141="左側落板",$E141="右側落板",
      $E141="外蓋背板",$E141="活固隔",
      $E141="左木框滑門",$E141="右木框滑門",
      $E141="左鋁框滑門",$E141="右鋁框滑門",
      $E141="桌板",$E141="台面",$E141="床板",$E141="假門板",
      $E141="上掀門板",$E141="平掀門板",$E141="下掀門板",
      $E141="抽盤抽頭",$E141="抽盤",$E141="層板",$E141="壁面層板",
      $E141="上封板",$E141="下封板",$E141="左封板",$E141="右封板",
      $E141="抽頭",$E141="踢腳板",$E141="補板",$E141="木滑門"
   ),
   "AA",
   ""
)</f>
        <v/>
      </c>
      <c r="J141" s="228"/>
      <c r="K141" s="229"/>
      <c r="L141" s="369"/>
      <c r="M141" s="228" t="str">
        <f>IFERROR(VLOOKUP(L141,色號!A:B,2,FALSE),"")</f>
        <v/>
      </c>
      <c r="N141" s="228" t="str">
        <f>IFERROR(VLOOKUP(M141,色號!B:C,2,FALSE),"")</f>
        <v/>
      </c>
      <c r="O141" s="228" t="str">
        <f>IFERROR(VLOOKUP(L141,色號!A:D,4,FALSE),"")</f>
        <v/>
      </c>
      <c r="P141" s="228" t="str">
        <f t="shared" si="44"/>
        <v/>
      </c>
      <c r="Q141" s="228" t="str">
        <f t="shared" si="45"/>
        <v/>
      </c>
      <c r="R141" s="455" t="str">
        <f t="shared" si="46"/>
        <v/>
      </c>
      <c r="S141" s="461"/>
      <c r="T141" s="429" t="str">
        <f t="shared" si="47"/>
        <v/>
      </c>
      <c r="U141" s="237" t="str">
        <f t="shared" si="48"/>
        <v/>
      </c>
    </row>
    <row r="142" spans="1:21" x14ac:dyDescent="0.25">
      <c r="A142" s="228">
        <f t="shared" si="41"/>
        <v>0</v>
      </c>
      <c r="B142" s="228"/>
      <c r="C142" s="228">
        <f>C141+1</f>
        <v>4013</v>
      </c>
      <c r="D142" s="228"/>
      <c r="E142" s="228"/>
      <c r="F142" s="228"/>
      <c r="G142" s="228" t="str">
        <f t="shared" si="50"/>
        <v/>
      </c>
      <c r="H142" s="236"/>
      <c r="I142" s="38" t="str">
        <f t="shared" si="51"/>
        <v/>
      </c>
      <c r="J142" s="228"/>
      <c r="K142" s="229"/>
      <c r="L142" s="369"/>
      <c r="M142" s="228" t="str">
        <f>IFERROR(VLOOKUP(L142,色號!A:B,2,FALSE),"")</f>
        <v/>
      </c>
      <c r="N142" s="228" t="str">
        <f>IFERROR(VLOOKUP(M142,色號!B:C,2,FALSE),"")</f>
        <v/>
      </c>
      <c r="O142" s="228" t="str">
        <f>IFERROR(VLOOKUP(L142,色號!A:D,4,FALSE),"")</f>
        <v/>
      </c>
      <c r="P142" s="228" t="str">
        <f t="shared" si="44"/>
        <v/>
      </c>
      <c r="Q142" s="228" t="str">
        <f t="shared" si="45"/>
        <v/>
      </c>
      <c r="R142" s="455" t="str">
        <f t="shared" si="46"/>
        <v/>
      </c>
      <c r="S142" s="461"/>
      <c r="T142" s="429" t="str">
        <f t="shared" si="47"/>
        <v/>
      </c>
      <c r="U142" s="237" t="str">
        <f t="shared" si="48"/>
        <v/>
      </c>
    </row>
    <row r="143" spans="1:21" x14ac:dyDescent="0.25">
      <c r="A143" s="228">
        <f t="shared" si="41"/>
        <v>0</v>
      </c>
      <c r="B143" s="228"/>
      <c r="C143" s="228">
        <f t="shared" si="49"/>
        <v>4014</v>
      </c>
      <c r="D143" s="228"/>
      <c r="E143" s="228"/>
      <c r="F143" s="228"/>
      <c r="G143" s="228" t="str">
        <f t="shared" si="50"/>
        <v/>
      </c>
      <c r="H143" s="236"/>
      <c r="I143" s="38" t="str">
        <f t="shared" si="51"/>
        <v/>
      </c>
      <c r="J143" s="228"/>
      <c r="K143" s="229"/>
      <c r="L143" s="369"/>
      <c r="M143" s="228" t="str">
        <f>IFERROR(VLOOKUP(L143,色號!A:B,2,FALSE),"")</f>
        <v/>
      </c>
      <c r="N143" s="228" t="str">
        <f>IFERROR(VLOOKUP(M143,色號!B:C,2,FALSE),"")</f>
        <v/>
      </c>
      <c r="O143" s="228" t="str">
        <f>IFERROR(VLOOKUP(L143,色號!A:D,4,FALSE),"")</f>
        <v/>
      </c>
      <c r="P143" s="228" t="str">
        <f t="shared" si="44"/>
        <v/>
      </c>
      <c r="Q143" s="228" t="str">
        <f t="shared" si="45"/>
        <v/>
      </c>
      <c r="R143" s="455" t="str">
        <f t="shared" si="46"/>
        <v/>
      </c>
      <c r="S143" s="461"/>
      <c r="T143" s="429" t="str">
        <f t="shared" si="47"/>
        <v/>
      </c>
      <c r="U143" s="237" t="str">
        <f t="shared" si="48"/>
        <v/>
      </c>
    </row>
    <row r="144" spans="1:21" x14ac:dyDescent="0.25">
      <c r="A144" s="228">
        <f t="shared" si="41"/>
        <v>0</v>
      </c>
      <c r="B144" s="228"/>
      <c r="C144" s="228">
        <f>C143+1</f>
        <v>4015</v>
      </c>
      <c r="D144" s="228"/>
      <c r="E144" s="228"/>
      <c r="F144" s="228"/>
      <c r="G144" s="228" t="str">
        <f t="shared" si="50"/>
        <v/>
      </c>
      <c r="H144" s="236"/>
      <c r="I144" s="38" t="str">
        <f t="shared" si="51"/>
        <v/>
      </c>
      <c r="J144" s="228"/>
      <c r="K144" s="229"/>
      <c r="L144" s="369"/>
      <c r="M144" s="228" t="str">
        <f>IFERROR(VLOOKUP(L144,色號!A:B,2,FALSE),"")</f>
        <v/>
      </c>
      <c r="N144" s="228" t="str">
        <f>IFERROR(VLOOKUP(M144,色號!B:C,2,FALSE),"")</f>
        <v/>
      </c>
      <c r="O144" s="228" t="str">
        <f>IFERROR(VLOOKUP(L144,色號!A:D,4,FALSE),"")</f>
        <v/>
      </c>
      <c r="P144" s="228" t="str">
        <f t="shared" si="44"/>
        <v/>
      </c>
      <c r="Q144" s="228" t="str">
        <f t="shared" si="45"/>
        <v/>
      </c>
      <c r="R144" s="455" t="str">
        <f t="shared" si="46"/>
        <v/>
      </c>
      <c r="S144" s="461"/>
      <c r="T144" s="429" t="str">
        <f t="shared" si="47"/>
        <v/>
      </c>
      <c r="U144" s="237" t="str">
        <f t="shared" si="48"/>
        <v/>
      </c>
    </row>
    <row r="145" spans="1:21" x14ac:dyDescent="0.25">
      <c r="A145" s="228">
        <f t="shared" si="41"/>
        <v>0</v>
      </c>
      <c r="B145" s="228"/>
      <c r="C145" s="228">
        <f>C144+1</f>
        <v>4016</v>
      </c>
      <c r="D145" s="228"/>
      <c r="E145" s="228"/>
      <c r="F145" s="228"/>
      <c r="G145" s="228" t="str">
        <f t="shared" si="50"/>
        <v/>
      </c>
      <c r="H145" s="236"/>
      <c r="I145" s="38" t="str">
        <f t="shared" si="51"/>
        <v/>
      </c>
      <c r="J145" s="228"/>
      <c r="K145" s="229"/>
      <c r="L145" s="369"/>
      <c r="M145" s="228" t="str">
        <f>IFERROR(VLOOKUP(L145,色號!A:B,2,FALSE),"")</f>
        <v/>
      </c>
      <c r="N145" s="228" t="str">
        <f>IFERROR(VLOOKUP(M145,色號!B:C,2,FALSE),"")</f>
        <v/>
      </c>
      <c r="O145" s="228" t="str">
        <f>IFERROR(VLOOKUP(L145,色號!A:D,4,FALSE),"")</f>
        <v/>
      </c>
      <c r="P145" s="228" t="str">
        <f t="shared" si="44"/>
        <v/>
      </c>
      <c r="Q145" s="228" t="str">
        <f t="shared" si="45"/>
        <v/>
      </c>
      <c r="R145" s="455" t="str">
        <f t="shared" si="46"/>
        <v/>
      </c>
      <c r="S145" s="461"/>
      <c r="T145" s="429" t="str">
        <f t="shared" si="47"/>
        <v/>
      </c>
      <c r="U145" s="237" t="str">
        <f t="shared" si="48"/>
        <v/>
      </c>
    </row>
    <row r="146" spans="1:21" x14ac:dyDescent="0.25">
      <c r="A146" s="228">
        <f t="shared" si="41"/>
        <v>0</v>
      </c>
      <c r="B146" s="228"/>
      <c r="C146" s="228">
        <f>C145+1</f>
        <v>4017</v>
      </c>
      <c r="D146" s="228"/>
      <c r="E146" s="228"/>
      <c r="F146" s="228"/>
      <c r="G146" s="228" t="str">
        <f t="shared" si="50"/>
        <v/>
      </c>
      <c r="H146" s="236"/>
      <c r="I146" s="38" t="str">
        <f t="shared" si="51"/>
        <v/>
      </c>
      <c r="J146" s="228"/>
      <c r="K146" s="229"/>
      <c r="L146" s="369"/>
      <c r="M146" s="228" t="str">
        <f>IFERROR(VLOOKUP(L146,色號!A:B,2,FALSE),"")</f>
        <v/>
      </c>
      <c r="N146" s="228" t="str">
        <f>IFERROR(VLOOKUP(M146,色號!B:C,2,FALSE),"")</f>
        <v/>
      </c>
      <c r="O146" s="228" t="str">
        <f>IFERROR(VLOOKUP(L146,色號!A:D,4,FALSE),"")</f>
        <v/>
      </c>
      <c r="P146" s="228" t="str">
        <f t="shared" si="44"/>
        <v/>
      </c>
      <c r="Q146" s="228" t="str">
        <f t="shared" si="45"/>
        <v/>
      </c>
      <c r="R146" s="455" t="str">
        <f t="shared" si="46"/>
        <v/>
      </c>
      <c r="S146" s="461"/>
      <c r="T146" s="429" t="str">
        <f t="shared" si="47"/>
        <v/>
      </c>
      <c r="U146" s="237" t="str">
        <f t="shared" si="48"/>
        <v/>
      </c>
    </row>
    <row r="147" spans="1:21" x14ac:dyDescent="0.25">
      <c r="A147" s="228">
        <f t="shared" si="41"/>
        <v>0</v>
      </c>
      <c r="B147" s="228"/>
      <c r="C147" s="228">
        <f>C146+1</f>
        <v>4018</v>
      </c>
      <c r="D147" s="228"/>
      <c r="E147" s="228"/>
      <c r="F147" s="228"/>
      <c r="G147" s="228" t="str">
        <f t="shared" si="50"/>
        <v/>
      </c>
      <c r="H147" s="236"/>
      <c r="I147" s="38" t="str">
        <f t="shared" si="51"/>
        <v/>
      </c>
      <c r="J147" s="228"/>
      <c r="K147" s="229"/>
      <c r="L147" s="369"/>
      <c r="M147" s="228" t="str">
        <f>IFERROR(VLOOKUP(L147,色號!A:B,2,FALSE),"")</f>
        <v/>
      </c>
      <c r="N147" s="228" t="str">
        <f>IFERROR(VLOOKUP(M147,色號!B:C,2,FALSE),"")</f>
        <v/>
      </c>
      <c r="O147" s="228" t="str">
        <f>IFERROR(VLOOKUP(L147,色號!A:D,4,FALSE),"")</f>
        <v/>
      </c>
      <c r="P147" s="228" t="str">
        <f t="shared" si="44"/>
        <v/>
      </c>
      <c r="Q147" s="228" t="str">
        <f t="shared" si="45"/>
        <v/>
      </c>
      <c r="R147" s="455" t="str">
        <f t="shared" si="46"/>
        <v/>
      </c>
      <c r="S147" s="461"/>
      <c r="T147" s="429" t="str">
        <f t="shared" si="47"/>
        <v/>
      </c>
      <c r="U147" s="237" t="str">
        <f t="shared" si="48"/>
        <v/>
      </c>
    </row>
    <row r="148" spans="1:21" x14ac:dyDescent="0.25">
      <c r="A148" s="228">
        <f t="shared" si="41"/>
        <v>0</v>
      </c>
      <c r="B148" s="228"/>
      <c r="C148" s="228">
        <f t="shared" ref="C148:C159" si="52">C147+1</f>
        <v>4019</v>
      </c>
      <c r="D148" s="228"/>
      <c r="E148" s="228"/>
      <c r="F148" s="228"/>
      <c r="G148" s="228" t="str">
        <f t="shared" si="50"/>
        <v/>
      </c>
      <c r="H148" s="236"/>
      <c r="I148" s="38" t="str">
        <f t="shared" si="51"/>
        <v/>
      </c>
      <c r="J148" s="228"/>
      <c r="K148" s="229"/>
      <c r="L148" s="369"/>
      <c r="M148" s="228" t="str">
        <f>IFERROR(VLOOKUP(L148,色號!A:B,2,FALSE),"")</f>
        <v/>
      </c>
      <c r="N148" s="228" t="str">
        <f>IFERROR(VLOOKUP(M148,色號!B:C,2,FALSE),"")</f>
        <v/>
      </c>
      <c r="O148" s="228" t="str">
        <f>IFERROR(VLOOKUP(L148,色號!A:D,4,FALSE),"")</f>
        <v/>
      </c>
      <c r="P148" s="228" t="str">
        <f t="shared" si="44"/>
        <v/>
      </c>
      <c r="Q148" s="228" t="str">
        <f t="shared" si="45"/>
        <v/>
      </c>
      <c r="R148" s="455" t="str">
        <f t="shared" si="46"/>
        <v/>
      </c>
      <c r="S148" s="461"/>
      <c r="T148" s="429" t="str">
        <f t="shared" si="47"/>
        <v/>
      </c>
      <c r="U148" s="237" t="str">
        <f t="shared" si="48"/>
        <v/>
      </c>
    </row>
    <row r="149" spans="1:21" x14ac:dyDescent="0.25">
      <c r="A149" s="228">
        <f t="shared" si="41"/>
        <v>0</v>
      </c>
      <c r="B149" s="228"/>
      <c r="C149" s="228">
        <f t="shared" si="52"/>
        <v>4020</v>
      </c>
      <c r="D149" s="228"/>
      <c r="E149" s="228"/>
      <c r="F149" s="228"/>
      <c r="G149" s="228" t="str">
        <f t="shared" si="50"/>
        <v/>
      </c>
      <c r="H149" s="236"/>
      <c r="I149" s="38" t="str">
        <f t="shared" si="51"/>
        <v/>
      </c>
      <c r="J149" s="228"/>
      <c r="K149" s="229"/>
      <c r="L149" s="369"/>
      <c r="M149" s="228" t="str">
        <f>IFERROR(VLOOKUP(L149,色號!A:B,2,FALSE),"")</f>
        <v/>
      </c>
      <c r="N149" s="228" t="str">
        <f>IFERROR(VLOOKUP(M149,色號!B:C,2,FALSE),"")</f>
        <v/>
      </c>
      <c r="O149" s="228" t="str">
        <f>IFERROR(VLOOKUP(L149,色號!A:D,4,FALSE),"")</f>
        <v/>
      </c>
      <c r="P149" s="228" t="str">
        <f t="shared" si="44"/>
        <v/>
      </c>
      <c r="Q149" s="228" t="str">
        <f t="shared" si="45"/>
        <v/>
      </c>
      <c r="R149" s="455" t="str">
        <f t="shared" si="46"/>
        <v/>
      </c>
      <c r="S149" s="461"/>
      <c r="T149" s="429" t="str">
        <f t="shared" si="47"/>
        <v/>
      </c>
      <c r="U149" s="237" t="str">
        <f t="shared" si="48"/>
        <v/>
      </c>
    </row>
    <row r="150" spans="1:21" x14ac:dyDescent="0.25">
      <c r="A150" s="228">
        <f t="shared" si="41"/>
        <v>0</v>
      </c>
      <c r="B150" s="228"/>
      <c r="C150" s="228">
        <f t="shared" si="52"/>
        <v>4021</v>
      </c>
      <c r="D150" s="228"/>
      <c r="E150" s="228"/>
      <c r="F150" s="228"/>
      <c r="G150" s="228" t="str">
        <f t="shared" si="50"/>
        <v/>
      </c>
      <c r="H150" s="236"/>
      <c r="I150" s="38" t="str">
        <f t="shared" si="51"/>
        <v/>
      </c>
      <c r="J150" s="228"/>
      <c r="K150" s="229"/>
      <c r="L150" s="369"/>
      <c r="M150" s="228" t="str">
        <f>IFERROR(VLOOKUP(L150,色號!A:B,2,FALSE),"")</f>
        <v/>
      </c>
      <c r="N150" s="228" t="str">
        <f>IFERROR(VLOOKUP(M150,色號!B:C,2,FALSE),"")</f>
        <v/>
      </c>
      <c r="O150" s="228" t="str">
        <f>IFERROR(VLOOKUP(L150,色號!A:D,4,FALSE),"")</f>
        <v/>
      </c>
      <c r="P150" s="228" t="str">
        <f t="shared" si="44"/>
        <v/>
      </c>
      <c r="Q150" s="228" t="str">
        <f t="shared" si="45"/>
        <v/>
      </c>
      <c r="R150" s="455" t="str">
        <f t="shared" si="46"/>
        <v/>
      </c>
      <c r="S150" s="461"/>
      <c r="T150" s="429" t="str">
        <f t="shared" si="47"/>
        <v/>
      </c>
      <c r="U150" s="237" t="str">
        <f t="shared" si="48"/>
        <v/>
      </c>
    </row>
    <row r="151" spans="1:21" x14ac:dyDescent="0.25">
      <c r="A151" s="228">
        <f t="shared" si="41"/>
        <v>0</v>
      </c>
      <c r="B151" s="228"/>
      <c r="C151" s="228">
        <f t="shared" si="52"/>
        <v>4022</v>
      </c>
      <c r="D151" s="228"/>
      <c r="E151" s="228"/>
      <c r="F151" s="228"/>
      <c r="G151" s="228" t="str">
        <f t="shared" si="50"/>
        <v/>
      </c>
      <c r="H151" s="236"/>
      <c r="I151" s="38" t="str">
        <f t="shared" si="51"/>
        <v/>
      </c>
      <c r="J151" s="228"/>
      <c r="K151" s="229"/>
      <c r="L151" s="369"/>
      <c r="M151" s="228" t="str">
        <f>IFERROR(VLOOKUP(L151,色號!A:B,2,FALSE),"")</f>
        <v/>
      </c>
      <c r="N151" s="228" t="str">
        <f>IFERROR(VLOOKUP(M151,色號!B:C,2,FALSE),"")</f>
        <v/>
      </c>
      <c r="O151" s="228" t="str">
        <f>IFERROR(VLOOKUP(L151,色號!A:D,4,FALSE),"")</f>
        <v/>
      </c>
      <c r="P151" s="228" t="str">
        <f t="shared" si="44"/>
        <v/>
      </c>
      <c r="Q151" s="228" t="str">
        <f t="shared" si="45"/>
        <v/>
      </c>
      <c r="R151" s="455" t="str">
        <f t="shared" si="46"/>
        <v/>
      </c>
      <c r="S151" s="461"/>
      <c r="T151" s="429" t="str">
        <f t="shared" si="47"/>
        <v/>
      </c>
      <c r="U151" s="237" t="str">
        <f t="shared" si="48"/>
        <v/>
      </c>
    </row>
    <row r="152" spans="1:21" x14ac:dyDescent="0.25">
      <c r="A152" s="228">
        <f t="shared" si="41"/>
        <v>0</v>
      </c>
      <c r="B152" s="228"/>
      <c r="C152" s="228">
        <f t="shared" si="52"/>
        <v>4023</v>
      </c>
      <c r="D152" s="228"/>
      <c r="E152" s="228"/>
      <c r="F152" s="228"/>
      <c r="G152" s="228" t="str">
        <f t="shared" si="50"/>
        <v/>
      </c>
      <c r="H152" s="236"/>
      <c r="I152" s="38" t="str">
        <f t="shared" si="51"/>
        <v/>
      </c>
      <c r="J152" s="228"/>
      <c r="K152" s="229"/>
      <c r="L152" s="369"/>
      <c r="M152" s="228" t="str">
        <f>IFERROR(VLOOKUP(L152,色號!A:B,2,FALSE),"")</f>
        <v/>
      </c>
      <c r="N152" s="228" t="str">
        <f>IFERROR(VLOOKUP(M152,色號!B:C,2,FALSE),"")</f>
        <v/>
      </c>
      <c r="O152" s="228" t="str">
        <f>IFERROR(VLOOKUP(L152,色號!A:D,4,FALSE),"")</f>
        <v/>
      </c>
      <c r="P152" s="228" t="str">
        <f t="shared" si="44"/>
        <v/>
      </c>
      <c r="Q152" s="228" t="str">
        <f t="shared" si="45"/>
        <v/>
      </c>
      <c r="R152" s="455" t="str">
        <f t="shared" si="46"/>
        <v/>
      </c>
      <c r="S152" s="461"/>
      <c r="T152" s="429" t="str">
        <f t="shared" si="47"/>
        <v/>
      </c>
      <c r="U152" s="237" t="str">
        <f t="shared" si="48"/>
        <v/>
      </c>
    </row>
    <row r="153" spans="1:21" x14ac:dyDescent="0.25">
      <c r="A153" s="228">
        <f t="shared" si="41"/>
        <v>0</v>
      </c>
      <c r="B153" s="228"/>
      <c r="C153" s="228">
        <f t="shared" si="52"/>
        <v>4024</v>
      </c>
      <c r="D153" s="228"/>
      <c r="E153" s="228"/>
      <c r="F153" s="228"/>
      <c r="G153" s="228" t="str">
        <f t="shared" si="50"/>
        <v/>
      </c>
      <c r="H153" s="236"/>
      <c r="I153" s="38" t="str">
        <f t="shared" si="51"/>
        <v/>
      </c>
      <c r="J153" s="228"/>
      <c r="K153" s="229"/>
      <c r="L153" s="369"/>
      <c r="M153" s="228" t="str">
        <f>IFERROR(VLOOKUP(L153,色號!A:B,2,FALSE),"")</f>
        <v/>
      </c>
      <c r="N153" s="228" t="str">
        <f>IFERROR(VLOOKUP(M153,色號!B:C,2,FALSE),"")</f>
        <v/>
      </c>
      <c r="O153" s="228" t="str">
        <f>IFERROR(VLOOKUP(L153,色號!A:D,4,FALSE),"")</f>
        <v/>
      </c>
      <c r="P153" s="228" t="str">
        <f t="shared" si="44"/>
        <v/>
      </c>
      <c r="Q153" s="228" t="str">
        <f t="shared" si="45"/>
        <v/>
      </c>
      <c r="R153" s="455" t="str">
        <f t="shared" si="46"/>
        <v/>
      </c>
      <c r="S153" s="461"/>
      <c r="T153" s="429" t="str">
        <f t="shared" si="47"/>
        <v/>
      </c>
      <c r="U153" s="237" t="str">
        <f t="shared" si="48"/>
        <v/>
      </c>
    </row>
    <row r="154" spans="1:21" x14ac:dyDescent="0.25">
      <c r="A154" s="228">
        <f t="shared" si="41"/>
        <v>0</v>
      </c>
      <c r="B154" s="228"/>
      <c r="C154" s="228">
        <f t="shared" si="52"/>
        <v>4025</v>
      </c>
      <c r="D154" s="228"/>
      <c r="E154" s="228"/>
      <c r="F154" s="228"/>
      <c r="G154" s="228" t="str">
        <f t="shared" si="50"/>
        <v/>
      </c>
      <c r="H154" s="236"/>
      <c r="I154" s="38" t="str">
        <f t="shared" si="51"/>
        <v/>
      </c>
      <c r="J154" s="228"/>
      <c r="K154" s="229"/>
      <c r="L154" s="369"/>
      <c r="M154" s="228" t="str">
        <f>IFERROR(VLOOKUP(L154,色號!A:B,2,FALSE),"")</f>
        <v/>
      </c>
      <c r="N154" s="228" t="str">
        <f>IFERROR(VLOOKUP(M154,色號!B:C,2,FALSE),"")</f>
        <v/>
      </c>
      <c r="O154" s="228" t="str">
        <f>IFERROR(VLOOKUP(L154,色號!A:D,4,FALSE),"")</f>
        <v/>
      </c>
      <c r="P154" s="228" t="str">
        <f t="shared" si="44"/>
        <v/>
      </c>
      <c r="Q154" s="228" t="str">
        <f t="shared" si="45"/>
        <v/>
      </c>
      <c r="R154" s="455" t="str">
        <f t="shared" si="46"/>
        <v/>
      </c>
      <c r="S154" s="461"/>
      <c r="T154" s="429" t="str">
        <f t="shared" si="47"/>
        <v/>
      </c>
      <c r="U154" s="237" t="str">
        <f t="shared" si="48"/>
        <v/>
      </c>
    </row>
    <row r="155" spans="1:21" x14ac:dyDescent="0.25">
      <c r="A155" s="228">
        <f t="shared" si="41"/>
        <v>0</v>
      </c>
      <c r="B155" s="228"/>
      <c r="C155" s="228">
        <f t="shared" si="52"/>
        <v>4026</v>
      </c>
      <c r="D155" s="228"/>
      <c r="E155" s="228"/>
      <c r="F155" s="228"/>
      <c r="G155" s="228" t="str">
        <f t="shared" si="50"/>
        <v/>
      </c>
      <c r="H155" s="236"/>
      <c r="I155" s="38" t="str">
        <f t="shared" si="51"/>
        <v/>
      </c>
      <c r="J155" s="228"/>
      <c r="K155" s="229"/>
      <c r="L155" s="369"/>
      <c r="M155" s="228" t="str">
        <f>IFERROR(VLOOKUP(L155,色號!A:B,2,FALSE),"")</f>
        <v/>
      </c>
      <c r="N155" s="228" t="str">
        <f>IFERROR(VLOOKUP(M155,色號!B:C,2,FALSE),"")</f>
        <v/>
      </c>
      <c r="O155" s="228" t="str">
        <f>IFERROR(VLOOKUP(L155,色號!A:D,4,FALSE),"")</f>
        <v/>
      </c>
      <c r="P155" s="228" t="str">
        <f t="shared" si="44"/>
        <v/>
      </c>
      <c r="Q155" s="228" t="str">
        <f t="shared" si="45"/>
        <v/>
      </c>
      <c r="R155" s="455" t="str">
        <f t="shared" si="46"/>
        <v/>
      </c>
      <c r="S155" s="461"/>
      <c r="T155" s="429" t="str">
        <f t="shared" si="47"/>
        <v/>
      </c>
      <c r="U155" s="237" t="str">
        <f t="shared" si="48"/>
        <v/>
      </c>
    </row>
    <row r="156" spans="1:21" x14ac:dyDescent="0.25">
      <c r="A156" s="228">
        <f t="shared" si="41"/>
        <v>0</v>
      </c>
      <c r="B156" s="228"/>
      <c r="C156" s="228">
        <f t="shared" si="52"/>
        <v>4027</v>
      </c>
      <c r="D156" s="228"/>
      <c r="E156" s="228"/>
      <c r="F156" s="228"/>
      <c r="G156" s="228" t="str">
        <f t="shared" si="50"/>
        <v/>
      </c>
      <c r="H156" s="236"/>
      <c r="I156" s="38" t="str">
        <f t="shared" si="51"/>
        <v/>
      </c>
      <c r="J156" s="228"/>
      <c r="K156" s="229"/>
      <c r="L156" s="369"/>
      <c r="M156" s="228" t="str">
        <f>IFERROR(VLOOKUP(L156,色號!A:B,2,FALSE),"")</f>
        <v/>
      </c>
      <c r="N156" s="228" t="str">
        <f>IFERROR(VLOOKUP(M156,色號!B:C,2,FALSE),"")</f>
        <v/>
      </c>
      <c r="O156" s="228" t="str">
        <f>IFERROR(VLOOKUP(L156,色號!A:D,4,FALSE),"")</f>
        <v/>
      </c>
      <c r="P156" s="228" t="str">
        <f t="shared" si="44"/>
        <v/>
      </c>
      <c r="Q156" s="228" t="str">
        <f t="shared" si="45"/>
        <v/>
      </c>
      <c r="R156" s="455" t="str">
        <f t="shared" si="46"/>
        <v/>
      </c>
      <c r="S156" s="461"/>
      <c r="T156" s="429" t="str">
        <f t="shared" si="47"/>
        <v/>
      </c>
      <c r="U156" s="237" t="str">
        <f t="shared" si="48"/>
        <v/>
      </c>
    </row>
    <row r="157" spans="1:21" x14ac:dyDescent="0.25">
      <c r="A157" s="228">
        <f t="shared" si="41"/>
        <v>0</v>
      </c>
      <c r="B157" s="228"/>
      <c r="C157" s="228">
        <f t="shared" si="52"/>
        <v>4028</v>
      </c>
      <c r="D157" s="228"/>
      <c r="E157" s="228"/>
      <c r="F157" s="228"/>
      <c r="G157" s="228" t="str">
        <f t="shared" si="50"/>
        <v/>
      </c>
      <c r="H157" s="236"/>
      <c r="I157" s="38" t="str">
        <f t="shared" si="51"/>
        <v/>
      </c>
      <c r="J157" s="228"/>
      <c r="K157" s="229"/>
      <c r="L157" s="369"/>
      <c r="M157" s="228" t="str">
        <f>IFERROR(VLOOKUP(L157,色號!A:B,2,FALSE),"")</f>
        <v/>
      </c>
      <c r="N157" s="228" t="str">
        <f>IFERROR(VLOOKUP(M157,色號!B:C,2,FALSE),"")</f>
        <v/>
      </c>
      <c r="O157" s="228" t="str">
        <f>IFERROR(VLOOKUP(L157,色號!A:D,4,FALSE),"")</f>
        <v/>
      </c>
      <c r="P157" s="228" t="str">
        <f t="shared" si="44"/>
        <v/>
      </c>
      <c r="Q157" s="228" t="str">
        <f t="shared" si="45"/>
        <v/>
      </c>
      <c r="R157" s="455" t="str">
        <f t="shared" si="46"/>
        <v/>
      </c>
      <c r="S157" s="228"/>
      <c r="T157" s="429" t="str">
        <f t="shared" si="47"/>
        <v/>
      </c>
      <c r="U157" s="237" t="str">
        <f t="shared" si="48"/>
        <v/>
      </c>
    </row>
    <row r="158" spans="1:21" x14ac:dyDescent="0.25">
      <c r="A158" s="228">
        <f t="shared" si="41"/>
        <v>0</v>
      </c>
      <c r="B158" s="228"/>
      <c r="C158" s="228">
        <f t="shared" si="52"/>
        <v>4029</v>
      </c>
      <c r="D158" s="228"/>
      <c r="E158" s="228"/>
      <c r="F158" s="228"/>
      <c r="G158" s="228" t="str">
        <f t="shared" si="50"/>
        <v/>
      </c>
      <c r="H158" s="236"/>
      <c r="I158" s="38" t="str">
        <f t="shared" si="51"/>
        <v/>
      </c>
      <c r="J158" s="228"/>
      <c r="K158" s="229"/>
      <c r="L158" s="369"/>
      <c r="M158" s="228" t="str">
        <f>IFERROR(VLOOKUP(L158,色號!A:B,2,FALSE),"")</f>
        <v/>
      </c>
      <c r="N158" s="228" t="str">
        <f>IFERROR(VLOOKUP(M158,色號!B:C,2,FALSE),"")</f>
        <v/>
      </c>
      <c r="O158" s="228" t="str">
        <f>IFERROR(VLOOKUP(L158,色號!A:D,4,FALSE),"")</f>
        <v/>
      </c>
      <c r="P158" s="228" t="str">
        <f t="shared" si="44"/>
        <v/>
      </c>
      <c r="Q158" s="228" t="str">
        <f t="shared" si="45"/>
        <v/>
      </c>
      <c r="R158" s="455" t="str">
        <f t="shared" si="46"/>
        <v/>
      </c>
      <c r="S158" s="228"/>
      <c r="T158" s="429" t="str">
        <f t="shared" si="47"/>
        <v/>
      </c>
      <c r="U158" s="237" t="str">
        <f t="shared" si="48"/>
        <v/>
      </c>
    </row>
    <row r="159" spans="1:21" x14ac:dyDescent="0.25">
      <c r="A159" s="228">
        <f t="shared" si="41"/>
        <v>0</v>
      </c>
      <c r="B159" s="228"/>
      <c r="C159" s="228">
        <f t="shared" si="52"/>
        <v>4030</v>
      </c>
      <c r="D159" s="228"/>
      <c r="E159" s="228"/>
      <c r="F159" s="228"/>
      <c r="G159" s="228" t="str">
        <f t="shared" si="50"/>
        <v/>
      </c>
      <c r="H159" s="236"/>
      <c r="I159" s="38" t="str">
        <f t="shared" si="51"/>
        <v/>
      </c>
      <c r="J159" s="228"/>
      <c r="K159" s="229"/>
      <c r="L159" s="369"/>
      <c r="M159" s="228" t="str">
        <f>IFERROR(VLOOKUP(L159,色號!A:B,2,FALSE),"")</f>
        <v/>
      </c>
      <c r="N159" s="228" t="str">
        <f>IFERROR(VLOOKUP(M159,色號!B:C,2,FALSE),"")</f>
        <v/>
      </c>
      <c r="O159" s="228" t="str">
        <f>IFERROR(VLOOKUP(L159,色號!A:D,4,FALSE),"")</f>
        <v/>
      </c>
      <c r="P159" s="228" t="str">
        <f t="shared" si="44"/>
        <v/>
      </c>
      <c r="Q159" s="228" t="str">
        <f t="shared" si="45"/>
        <v/>
      </c>
      <c r="R159" s="455" t="str">
        <f t="shared" si="46"/>
        <v/>
      </c>
      <c r="S159" s="228"/>
      <c r="T159" s="429" t="str">
        <f t="shared" si="47"/>
        <v/>
      </c>
      <c r="U159" s="237" t="str">
        <f t="shared" si="48"/>
        <v/>
      </c>
    </row>
    <row r="160" spans="1:21" x14ac:dyDescent="0.25">
      <c r="A160" s="228"/>
      <c r="B160" s="228"/>
      <c r="C160" s="228"/>
      <c r="D160" s="228"/>
      <c r="E160" s="234"/>
      <c r="F160" s="238"/>
      <c r="G160" s="238"/>
      <c r="H160" s="239"/>
      <c r="I160" s="234"/>
      <c r="J160" s="238"/>
      <c r="K160" s="227"/>
      <c r="L160" s="369"/>
      <c r="M160" s="238"/>
      <c r="N160" s="232"/>
      <c r="O160" s="238"/>
      <c r="P160" s="228"/>
      <c r="Q160" s="228"/>
      <c r="R160" s="455"/>
      <c r="S160" s="228"/>
      <c r="T160" s="430"/>
      <c r="U160" s="237"/>
    </row>
    <row r="161" spans="1:21" x14ac:dyDescent="0.25">
      <c r="A161" s="234"/>
      <c r="B161" s="234"/>
      <c r="C161" s="234"/>
      <c r="D161" s="234"/>
      <c r="E161" s="234"/>
      <c r="F161" s="238"/>
      <c r="G161" s="238"/>
      <c r="H161" s="239"/>
      <c r="I161" s="234"/>
      <c r="J161" s="238"/>
      <c r="K161" s="227"/>
      <c r="L161" s="369"/>
      <c r="M161" s="238"/>
      <c r="N161" s="228"/>
      <c r="O161" s="238"/>
      <c r="P161" s="228"/>
      <c r="Q161" s="228"/>
      <c r="R161" s="455"/>
      <c r="S161" s="228"/>
      <c r="T161" s="430"/>
      <c r="U161" s="237"/>
    </row>
    <row r="162" spans="1:21" x14ac:dyDescent="0.25">
      <c r="A162" s="224" t="s">
        <v>31</v>
      </c>
      <c r="B162" s="224"/>
      <c r="C162" s="225"/>
      <c r="D162" s="225" cm="1">
        <f t="array" ref="D162">_xlfn.IFS(OR(C162="水槽櫃",C162="爐檯櫃"),"無頂板",C162="油機吊櫃","無底板",TRUE,0)</f>
        <v>0</v>
      </c>
      <c r="E162" s="226"/>
      <c r="F162" s="225"/>
      <c r="G162" s="226"/>
      <c r="H162" s="226"/>
      <c r="I162" s="226"/>
      <c r="J162" s="226"/>
      <c r="K162" s="227"/>
      <c r="L162" s="228"/>
      <c r="M162" s="228"/>
      <c r="N162" s="228"/>
      <c r="O162" s="228"/>
      <c r="P162" s="228"/>
      <c r="Q162" s="228"/>
      <c r="R162" s="455"/>
      <c r="S162" s="228"/>
      <c r="T162" s="430"/>
      <c r="U162" s="237"/>
    </row>
    <row r="163" spans="1:21" x14ac:dyDescent="0.25">
      <c r="A163" s="224" t="s">
        <v>37</v>
      </c>
      <c r="B163" s="224"/>
      <c r="C163" s="229">
        <f>C124+1</f>
        <v>5</v>
      </c>
      <c r="D163" s="229"/>
      <c r="E163" s="226"/>
      <c r="F163" s="230"/>
      <c r="G163" s="226"/>
      <c r="H163" s="226"/>
      <c r="I163" s="226"/>
      <c r="J163" s="226"/>
      <c r="K163" s="366" t="s">
        <v>15</v>
      </c>
      <c r="L163" s="232">
        <f>SUMIF(D169:D198,"&lt;&gt;*五金",K169:K198)</f>
        <v>0</v>
      </c>
      <c r="M163" s="228"/>
      <c r="N163" s="231"/>
      <c r="O163" s="228"/>
      <c r="P163" s="228"/>
      <c r="Q163" s="228"/>
      <c r="R163" s="455"/>
      <c r="S163" s="228"/>
      <c r="T163" s="430"/>
      <c r="U163" s="237"/>
    </row>
    <row r="164" spans="1:21" x14ac:dyDescent="0.25">
      <c r="A164" s="224" t="s">
        <v>38</v>
      </c>
      <c r="B164" s="224"/>
      <c r="C164" s="229"/>
      <c r="D164" s="229"/>
      <c r="E164" s="226"/>
      <c r="F164" s="230"/>
      <c r="G164" s="226"/>
      <c r="H164" s="226"/>
      <c r="I164" s="226"/>
      <c r="J164" s="226"/>
      <c r="K164" s="366" t="s">
        <v>16</v>
      </c>
      <c r="L164" s="233">
        <f ca="1">板材才數分析.!P151</f>
        <v>0</v>
      </c>
      <c r="M164" s="228"/>
      <c r="N164" s="231"/>
      <c r="O164" s="228"/>
      <c r="P164" s="228"/>
      <c r="Q164" s="228"/>
      <c r="R164" s="455"/>
      <c r="S164" s="228"/>
      <c r="T164" s="430"/>
      <c r="U164" s="237"/>
    </row>
    <row r="165" spans="1:21" x14ac:dyDescent="0.25">
      <c r="A165" s="224" t="s">
        <v>39</v>
      </c>
      <c r="B165" s="224"/>
      <c r="C165" s="368"/>
      <c r="D165" s="229" t="s">
        <v>2808</v>
      </c>
      <c r="E165" s="226"/>
      <c r="F165" s="230"/>
      <c r="G165" s="226"/>
      <c r="H165" s="226"/>
      <c r="I165" s="226"/>
      <c r="J165" s="226"/>
      <c r="K165" s="376" t="s">
        <v>1384</v>
      </c>
      <c r="L165" s="228">
        <v>1</v>
      </c>
      <c r="M165" s="228"/>
      <c r="N165" s="228"/>
      <c r="O165" s="228"/>
      <c r="P165" s="228"/>
      <c r="Q165" s="228"/>
      <c r="R165" s="455"/>
      <c r="S165" s="228"/>
      <c r="T165" s="430"/>
      <c r="U165" s="237"/>
    </row>
    <row r="166" spans="1:21" x14ac:dyDescent="0.25">
      <c r="A166" s="224" t="s">
        <v>40</v>
      </c>
      <c r="B166" s="224"/>
      <c r="C166" s="367"/>
      <c r="D166" s="229"/>
      <c r="E166" s="226"/>
      <c r="F166" s="230"/>
      <c r="G166" s="226"/>
      <c r="H166" s="226"/>
      <c r="I166" s="226"/>
      <c r="J166" s="226"/>
      <c r="K166" s="227"/>
      <c r="L166" s="228"/>
      <c r="M166" s="228"/>
      <c r="N166" s="228"/>
      <c r="O166" s="228"/>
      <c r="P166" s="228"/>
      <c r="Q166" s="228"/>
      <c r="R166" s="455"/>
      <c r="S166" s="228"/>
      <c r="T166" s="430"/>
      <c r="U166" s="237"/>
    </row>
    <row r="167" spans="1:21" ht="16.149999999999999" customHeight="1" x14ac:dyDescent="0.25">
      <c r="A167" s="508" t="s">
        <v>41</v>
      </c>
      <c r="B167" s="228"/>
      <c r="C167" s="508" t="s">
        <v>50</v>
      </c>
      <c r="D167" s="508" t="s">
        <v>1293</v>
      </c>
      <c r="E167" s="508" t="s">
        <v>42</v>
      </c>
      <c r="F167" s="372" t="s">
        <v>2</v>
      </c>
      <c r="G167" s="372"/>
      <c r="H167" s="372"/>
      <c r="I167" s="372"/>
      <c r="J167" s="372"/>
      <c r="K167" s="514" t="s">
        <v>6</v>
      </c>
      <c r="L167" s="508" t="s">
        <v>8</v>
      </c>
      <c r="M167" s="508" t="s">
        <v>110</v>
      </c>
      <c r="N167" s="515" t="s">
        <v>225</v>
      </c>
      <c r="O167" s="508" t="s">
        <v>44</v>
      </c>
      <c r="P167" s="509" t="s">
        <v>9</v>
      </c>
      <c r="Q167" s="509" t="s">
        <v>9</v>
      </c>
      <c r="R167" s="510" t="s">
        <v>9</v>
      </c>
      <c r="S167" s="509" t="s">
        <v>9</v>
      </c>
      <c r="T167" s="517" t="s">
        <v>1929</v>
      </c>
      <c r="U167" s="508" t="s">
        <v>1386</v>
      </c>
    </row>
    <row r="168" spans="1:21" x14ac:dyDescent="0.25">
      <c r="A168" s="513"/>
      <c r="B168" s="234"/>
      <c r="C168" s="508"/>
      <c r="D168" s="508"/>
      <c r="E168" s="513"/>
      <c r="F168" s="228" t="s">
        <v>49</v>
      </c>
      <c r="G168" s="228" t="s">
        <v>17</v>
      </c>
      <c r="H168" s="235" t="s">
        <v>1</v>
      </c>
      <c r="I168" s="228" t="s">
        <v>17</v>
      </c>
      <c r="J168" s="228" t="s">
        <v>3</v>
      </c>
      <c r="K168" s="514"/>
      <c r="L168" s="508"/>
      <c r="M168" s="513"/>
      <c r="N168" s="515"/>
      <c r="O168" s="513"/>
      <c r="P168" s="509"/>
      <c r="Q168" s="509"/>
      <c r="R168" s="510"/>
      <c r="S168" s="509"/>
      <c r="T168" s="517"/>
      <c r="U168" s="508"/>
    </row>
    <row r="169" spans="1:21" x14ac:dyDescent="0.25">
      <c r="A169" s="228">
        <f>$C$162</f>
        <v>0</v>
      </c>
      <c r="B169" s="228"/>
      <c r="C169" s="228">
        <f>(C163*1000)+1</f>
        <v>5001</v>
      </c>
      <c r="D169" s="489" t="s">
        <v>1077</v>
      </c>
      <c r="E169" s="489" t="s">
        <v>4</v>
      </c>
      <c r="F169" s="236">
        <f>C166-36</f>
        <v>-36</v>
      </c>
      <c r="G169" s="489" t="str">
        <f>IF(
   OR(
      $E169="頂板",$E169="底板",$E169="右側板",$E169="左側板",
      $E169="天地蓋頂板",$E169="天地蓋底板",$E169="天地蓋右側板",$E169="天地蓋左側板",
      $E169="前抽牆",$E169="後抽牆",$E169="左抽牆",$E169="右抽牆",
      $E169="踢腳板",$E169="補板",$E169="固隔",$E169="活隔",
      $E169="中立板",$E169="中立板(退)",$E169="固隔(退)",$E169="活固隔",$E169="立板",
      $E169="內頂板",$E169="內左側落板",$E169="內右側落板",$E169="內底板",
      $E169="內左側板",$E169="內右側板",
      $E169="上前平肢",$E169="上後平肢",$E169="上前立肢",$E169="上後立肢",
      $E169="下前立肢",$E169="下後立肢",$E169="下前平肢",$E169="下後平肢",
      $E169="左側落板",$E169="右側落板",
      $E169="外蓋背板",$E169="台面",$E169="床板",$E169="假門板",
      $E169="上掀門板",$E169="平掀門板",$E169="下掀門板",
      $E169="左門板",$E169="右門板",
      $E169="抽盤",$E169="抽盤抽頭",
      $E169="上軌道板",$E169="下軌道板",$E169="左軌道板",$E169="右軌道板",$E169="指縫擋板",$E169="左木框滑門",$E169="右木框滑門",
      $E169="層板",$E169="壁面層板",$E169="桌板",$E169="上封板",$E169="下封板",$E169="左封板",$E169="右封板",
      $E169="左圓角側板",$E169="右圓角側板",$E169="抽頭",$E169="入柱抽頭",$E169="假抽頭",$E169="背拉桿",$E169="木滑門",$E169="抽屜拉桿"
   ),
   "AA",
   ""
)</f>
        <v>AA</v>
      </c>
      <c r="H169" s="236">
        <f>C165</f>
        <v>0</v>
      </c>
      <c r="I169" s="488" t="str">
        <f>IF(
   OR(
      $E169="右側板",$E169="左側板",$E169="活隔",
      $E169="天地蓋頂板",$E169="天地蓋底板",
      $E169="左門板",$E169="右門板",
      $E169="左側落板",$E169="右側落板",
      $E169="外蓋背板",$E169="活固隔",
      $E169="左木框滑門",$E169="右木框滑門",
      $E169="左鋁框滑門",$E169="右鋁框滑門",
      $E169="桌板",$E169="台面",$E169="床板",$E169="假門板",
      $E169="上掀門板",$E169="平掀門板",$E169="下掀門板",
      $E169="抽盤抽頭",$E169="抽盤",$E169="層板",$E169="壁面層板",
      $E169="上封板",$E169="下封板",$E169="左封板",$E169="右封板",
      $E169="抽頭",$E169="踢腳板",$E169="補板",$E169="木滑門"
   ),
   "AA",
   ""
)</f>
        <v/>
      </c>
      <c r="J169" s="489">
        <v>18</v>
      </c>
      <c r="K169" s="229"/>
      <c r="L169" s="369"/>
      <c r="M169" s="228" t="str">
        <f>IFERROR(VLOOKUP(L169,色號!A:B,2,FALSE),"")</f>
        <v/>
      </c>
      <c r="N169" s="228" t="str">
        <f>IFERROR(VLOOKUP(M169,色號!B:C,2,FALSE),"")</f>
        <v/>
      </c>
      <c r="O169" s="228" t="str">
        <f>IFERROR(VLOOKUP(L169,色號!A:D,4,FALSE),"")</f>
        <v/>
      </c>
      <c r="P169" s="228" t="str">
        <f>IF(
    OR($E169="左門板", $E169="右門板"),
    "鉸" &amp; IF($F169&lt;=1000, 2, IF($F169&lt;=1800, 3, 4)),
    IF(
        AND(COUNTIF($E$169:$E$198,"入柱背板")&gt;0, OR($E169="頂板", $E169="底板")),
        "面",
        IF(
            AND(COUNTIF($E$169:$E$198,"外蓋背板")&gt;0, OR($E169="左側板", $E169="右側板")),
            "側",
            IF(
                AND(
                    COUNTIF($E$169:$E$198,"入柱背板")=0,
                    COUNTIF($E$169:$E$198,"外蓋背板")=0,
                    OR(
                        AND(COUNTIF($E$169:$E$198,"背板")&gt;0, OR($E169="左側板",$E169="右側板",$E169="頂板",$E169="底板",$E169="天地蓋左側板",$E169="天地蓋右側板",$E169="天地蓋頂板",$E169="天地蓋底板")),
                        AND(COUNTIF($E$169:$E$198,"抽底")&gt;0, OR($E169="右抽牆",$E169="左抽牆",$E169="前抽牆",$E169="後抽牆"))
                    )
                ),
                "背板溝",
                ""
            )
        )
    )
)</f>
        <v>背板溝</v>
      </c>
      <c r="Q169" s="228" t="str">
        <f>IF(OR($E169="天地蓋右側板",$E169="天地蓋左側板"), "側 面",
 IF(OR($E169="背拉桿",$E169="中立板",$E169="頂板",$E169="底板",$E169="前抽牆",$E169="後抽牆",$E169="內左側落板",$E169="內右側落板",$E169="抽屜拉桿",$E169="立板"), "側",
  IF(OR($E169="木滑門",$E169="鋁框滑門"), "輪",
   IF(OR($E169="右側板",$E169="左側板",$E169="右抽牆",$E169="左抽牆",$E169="天地蓋頂板",$E169="天地蓋底板",$E169="內頂板"), "面",
    IF($E169="固隔","固","")
   )
  )
 )
)</f>
        <v>側</v>
      </c>
      <c r="R169" s="455" t="str">
        <f>IF(
OR($E169="左側板",$E169="右側板",$E169="天地蓋左側板",$E169="天地蓋右側板",$E169="中立板",$E169="立板"),
"排","")</f>
        <v/>
      </c>
      <c r="S169" s="461"/>
      <c r="T169" s="429" t="str">
        <f>IF($E169="中立板","面開槽？排孔？",
IF($E169="木框滑門","前排孔要退喔！",
IF(OR($E169="左門板",$E169="右門板",$E169="抽頭"),"把手？",
IF(OR($E169="左側板",$E169="右側板",$E169="天地蓋右側板",$E169="天地蓋左側板"),"排孔？",""))))</f>
        <v/>
      </c>
      <c r="U169" s="237">
        <f>IF(E169="","",$L$165)</f>
        <v>1</v>
      </c>
    </row>
    <row r="170" spans="1:21" x14ac:dyDescent="0.25">
      <c r="A170" s="228">
        <f t="shared" ref="A170:A198" si="53">$C$162</f>
        <v>0</v>
      </c>
      <c r="B170" s="228"/>
      <c r="C170" s="228">
        <f>C169+1</f>
        <v>5002</v>
      </c>
      <c r="D170" s="489" t="s">
        <v>1077</v>
      </c>
      <c r="E170" s="489" t="s">
        <v>323</v>
      </c>
      <c r="F170" s="236">
        <f>C166-36</f>
        <v>-36</v>
      </c>
      <c r="G170" s="489" t="str">
        <f t="shared" ref="G170:G179" si="54">IF(
   OR(
      $E170="頂板",$E170="底板",$E170="右側板",$E170="左側板",
      $E170="天地蓋頂板",$E170="天地蓋底板",$E170="天地蓋右側板",$E170="天地蓋左側板",
      $E170="前抽牆",$E170="後抽牆",$E170="左抽牆",$E170="右抽牆",
      $E170="踢腳板",$E170="補板",$E170="固隔",$E170="活隔",
      $E170="中立板",$E170="中立板(退)",$E170="固隔(退)",$E170="活固隔",$E170="立板",
      $E170="內頂板",$E170="內左側落板",$E170="內右側落板",$E170="內底板",
      $E170="內左側板",$E170="內右側板",
      $E170="上前平肢",$E170="上後平肢",$E170="上前立肢",$E170="上後立肢",
      $E170="下前立肢",$E170="下後立肢",$E170="下前平肢",$E170="下後平肢",
      $E170="左側落板",$E170="右側落板",
      $E170="外蓋背板",$E170="台面",$E170="床板",$E170="假門板",
      $E170="上掀門板",$E170="平掀門板",$E170="下掀門板",
      $E170="左門板",$E170="右門板",
      $E170="抽盤",$E170="抽盤抽頭",
      $E170="上軌道板",$E170="下軌道板",$E170="左軌道板",$E170="右軌道板",$E170="指縫擋板",$E170="左木框滑門",$E170="右木框滑門",
      $E170="層板",$E170="壁面層板",$E170="桌板",$E170="上封板",$E170="下封板",$E170="左封板",$E170="右封板",
      $E170="左圓角側板",$E170="右圓角側板",$E170="抽頭",$E170="入柱抽頭",$E170="假抽頭",$E170="背拉桿",$E170="木滑門",$E170="抽屜拉桿"
   ),
   "AA",
   ""
)</f>
        <v>AA</v>
      </c>
      <c r="H170" s="236">
        <f>C165</f>
        <v>0</v>
      </c>
      <c r="I170" s="488" t="str">
        <f t="shared" ref="I170:I179" si="55">IF(
   OR(
      $E170="右側板",$E170="左側板",$E170="活隔",
      $E170="天地蓋頂板",$E170="天地蓋底板",
      $E170="左門板",$E170="右門板",
      $E170="左側落板",$E170="右側落板",
      $E170="外蓋背板",$E170="活固隔",
      $E170="左木框滑門",$E170="右木框滑門",
      $E170="左鋁框滑門",$E170="右鋁框滑門",
      $E170="桌板",$E170="台面",$E170="床板",$E170="假門板",
      $E170="上掀門板",$E170="平掀門板",$E170="下掀門板",
      $E170="抽盤抽頭",$E170="抽盤",$E170="層板",$E170="壁面層板",
      $E170="上封板",$E170="下封板",$E170="左封板",$E170="右封板",
      $E170="抽頭",$E170="踢腳板",$E170="補板",$E170="木滑門"
   ),
   "AA",
   ""
)</f>
        <v/>
      </c>
      <c r="J170" s="489">
        <v>18</v>
      </c>
      <c r="K170" s="229"/>
      <c r="L170" s="369"/>
      <c r="M170" s="228" t="str">
        <f>IFERROR(VLOOKUP(L170,色號!A:B,2,FALSE),"")</f>
        <v/>
      </c>
      <c r="N170" s="228" t="str">
        <f>IFERROR(VLOOKUP(M170,色號!B:C,2,FALSE),"")</f>
        <v/>
      </c>
      <c r="O170" s="228" t="str">
        <f>IFERROR(VLOOKUP(L170,色號!A:D,4,FALSE),"")</f>
        <v/>
      </c>
      <c r="P170" s="228" t="str">
        <f t="shared" ref="P170:P198" si="56">IF(
    OR($E170="左門板", $E170="右門板"),
    "鉸" &amp; IF($F170&lt;=1000, 2, IF($F170&lt;=1800, 3, 4)),
    IF(
        AND(COUNTIF($E$169:$E$198,"入柱背板")&gt;0, OR($E170="頂板", $E170="底板")),
        "面",
        IF(
            AND(COUNTIF($E$169:$E$198,"外蓋背板")&gt;0, OR($E170="左側板", $E170="右側板")),
            "側",
            IF(
                AND(
                    COUNTIF($E$169:$E$198,"入柱背板")=0,
                    COUNTIF($E$169:$E$198,"外蓋背板")=0,
                    OR(
                        AND(COUNTIF($E$169:$E$198,"背板")&gt;0, OR($E170="左側板",$E170="右側板",$E170="頂板",$E170="底板",$E170="天地蓋左側板",$E170="天地蓋右側板",$E170="天地蓋頂板",$E170="天地蓋底板")),
                        AND(COUNTIF($E$169:$E$198,"抽底")&gt;0, OR($E170="右抽牆",$E170="左抽牆",$E170="前抽牆",$E170="後抽牆"))
                    )
                ),
                "背板溝",
                ""
            )
        )
    )
)</f>
        <v>背板溝</v>
      </c>
      <c r="Q170" s="228" t="str">
        <f t="shared" ref="Q170:Q198" si="57">IF(OR($E170="天地蓋右側板",$E170="天地蓋左側板"), "側 面",
 IF(OR($E170="背拉桿",$E170="中立板",$E170="頂板",$E170="底板",$E170="前抽牆",$E170="後抽牆",$E170="內左側落板",$E170="內右側落板",$E170="抽屜拉桿",$E170="立板"), "側",
  IF(OR($E170="木滑門",$E170="鋁框滑門"), "輪",
   IF(OR($E170="右側板",$E170="左側板",$E170="右抽牆",$E170="左抽牆",$E170="天地蓋頂板",$E170="天地蓋底板",$E170="內頂板"), "面",
    IF($E170="固隔","固","")
   )
  )
 )
)</f>
        <v>側</v>
      </c>
      <c r="R170" s="455" t="str">
        <f t="shared" ref="R170:R198" si="58">IF(
OR($E170="左側板",$E170="右側板",$E170="天地蓋左側板",$E170="天地蓋右側板",$E170="中立板",$E170="立板"),
"排","")</f>
        <v/>
      </c>
      <c r="S170" s="461"/>
      <c r="T170" s="429" t="str">
        <f t="shared" ref="T170:T198" si="59">IF($E170="中立板","面開槽？排孔？",
IF($E170="木框滑門","前排孔要退喔！",
IF(OR($E170="左門板",$E170="右門板",$E170="抽頭"),"把手？",
IF(OR($E170="左側板",$E170="右側板",$E170="天地蓋右側板",$E170="天地蓋左側板"),"排孔？",""))))</f>
        <v/>
      </c>
      <c r="U170" s="237">
        <f t="shared" ref="U170:U198" si="60">IF(E170="","",$L$165)</f>
        <v>1</v>
      </c>
    </row>
    <row r="171" spans="1:21" x14ac:dyDescent="0.25">
      <c r="A171" s="228">
        <f t="shared" si="53"/>
        <v>0</v>
      </c>
      <c r="B171" s="228"/>
      <c r="C171" s="228">
        <f t="shared" ref="C171:C182" si="61">C170+1</f>
        <v>5003</v>
      </c>
      <c r="D171" s="489" t="s">
        <v>1077</v>
      </c>
      <c r="E171" s="489" t="s">
        <v>342</v>
      </c>
      <c r="F171" s="489">
        <f>C164</f>
        <v>0</v>
      </c>
      <c r="G171" s="489" t="str">
        <f t="shared" si="54"/>
        <v>AA</v>
      </c>
      <c r="H171" s="236">
        <f>C165</f>
        <v>0</v>
      </c>
      <c r="I171" s="488" t="str">
        <f t="shared" si="55"/>
        <v>AA</v>
      </c>
      <c r="J171" s="489">
        <v>18</v>
      </c>
      <c r="K171" s="229"/>
      <c r="L171" s="369"/>
      <c r="M171" s="228" t="str">
        <f>IFERROR(VLOOKUP(L171,色號!A:B,2,FALSE),"")</f>
        <v/>
      </c>
      <c r="N171" s="228" t="str">
        <f>IFERROR(VLOOKUP(M171,色號!B:C,2,FALSE),"")</f>
        <v/>
      </c>
      <c r="O171" s="228" t="str">
        <f>IFERROR(VLOOKUP(L171,色號!A:D,4,FALSE),"")</f>
        <v/>
      </c>
      <c r="P171" s="228" t="str">
        <f t="shared" si="56"/>
        <v>背板溝</v>
      </c>
      <c r="Q171" s="228" t="str">
        <f t="shared" si="57"/>
        <v>面</v>
      </c>
      <c r="R171" s="455" t="str">
        <f t="shared" si="58"/>
        <v>排</v>
      </c>
      <c r="S171" s="461"/>
      <c r="T171" s="429" t="str">
        <f t="shared" si="59"/>
        <v>排孔？</v>
      </c>
      <c r="U171" s="237">
        <f t="shared" si="60"/>
        <v>1</v>
      </c>
    </row>
    <row r="172" spans="1:21" x14ac:dyDescent="0.25">
      <c r="A172" s="228">
        <f t="shared" si="53"/>
        <v>0</v>
      </c>
      <c r="B172" s="228"/>
      <c r="C172" s="228">
        <f t="shared" si="61"/>
        <v>5004</v>
      </c>
      <c r="D172" s="489" t="s">
        <v>1077</v>
      </c>
      <c r="E172" s="489" t="s">
        <v>350</v>
      </c>
      <c r="F172" s="489">
        <f>C164</f>
        <v>0</v>
      </c>
      <c r="G172" s="489" t="str">
        <f t="shared" si="54"/>
        <v>AA</v>
      </c>
      <c r="H172" s="236">
        <f>C165</f>
        <v>0</v>
      </c>
      <c r="I172" s="488" t="str">
        <f t="shared" si="55"/>
        <v>AA</v>
      </c>
      <c r="J172" s="489">
        <v>18</v>
      </c>
      <c r="K172" s="229"/>
      <c r="L172" s="369"/>
      <c r="M172" s="228" t="str">
        <f>IFERROR(VLOOKUP(L172,色號!A:B,2,FALSE),"")</f>
        <v/>
      </c>
      <c r="N172" s="228" t="str">
        <f>IFERROR(VLOOKUP(M172,色號!B:C,2,FALSE),"")</f>
        <v/>
      </c>
      <c r="O172" s="228" t="str">
        <f>IFERROR(VLOOKUP(L172,色號!A:D,4,FALSE),"")</f>
        <v/>
      </c>
      <c r="P172" s="228" t="str">
        <f t="shared" si="56"/>
        <v>背板溝</v>
      </c>
      <c r="Q172" s="228" t="str">
        <f t="shared" si="57"/>
        <v>面</v>
      </c>
      <c r="R172" s="455" t="str">
        <f t="shared" si="58"/>
        <v>排</v>
      </c>
      <c r="S172" s="461"/>
      <c r="T172" s="429" t="str">
        <f t="shared" si="59"/>
        <v>排孔？</v>
      </c>
      <c r="U172" s="237">
        <f t="shared" si="60"/>
        <v>1</v>
      </c>
    </row>
    <row r="173" spans="1:21" x14ac:dyDescent="0.25">
      <c r="A173" s="228">
        <f t="shared" si="53"/>
        <v>0</v>
      </c>
      <c r="B173" s="228"/>
      <c r="C173" s="228">
        <f t="shared" si="61"/>
        <v>5005</v>
      </c>
      <c r="D173" s="489" t="s">
        <v>1077</v>
      </c>
      <c r="E173" s="489" t="s">
        <v>357</v>
      </c>
      <c r="F173" s="489">
        <f>C164-22</f>
        <v>-22</v>
      </c>
      <c r="G173" s="489" t="str">
        <f t="shared" si="54"/>
        <v/>
      </c>
      <c r="H173" s="236">
        <f>C166-22</f>
        <v>-22</v>
      </c>
      <c r="I173" s="488" t="str">
        <f t="shared" si="55"/>
        <v/>
      </c>
      <c r="J173" s="489">
        <v>4</v>
      </c>
      <c r="K173" s="229"/>
      <c r="L173" s="369"/>
      <c r="M173" s="228" t="str">
        <f>IFERROR(VLOOKUP(L173,色號!A:B,2,FALSE),"")</f>
        <v/>
      </c>
      <c r="N173" s="228" t="str">
        <f>IFERROR(VLOOKUP(M173,色號!B:C,2,FALSE),"")</f>
        <v/>
      </c>
      <c r="O173" s="228" t="str">
        <f>IFERROR(VLOOKUP(L173,色號!A:D,4,FALSE),"")</f>
        <v/>
      </c>
      <c r="P173" s="228" t="str">
        <f t="shared" si="56"/>
        <v/>
      </c>
      <c r="Q173" s="228" t="str">
        <f t="shared" si="57"/>
        <v/>
      </c>
      <c r="R173" s="455" t="str">
        <f t="shared" si="58"/>
        <v/>
      </c>
      <c r="S173" s="461"/>
      <c r="T173" s="429" t="str">
        <f t="shared" si="59"/>
        <v/>
      </c>
      <c r="U173" s="237">
        <f t="shared" si="60"/>
        <v>1</v>
      </c>
    </row>
    <row r="174" spans="1:21" x14ac:dyDescent="0.25">
      <c r="A174" s="228">
        <f t="shared" si="53"/>
        <v>0</v>
      </c>
      <c r="B174" s="228"/>
      <c r="C174" s="228">
        <f t="shared" si="61"/>
        <v>5006</v>
      </c>
      <c r="D174" s="489" t="s">
        <v>1077</v>
      </c>
      <c r="E174" s="489" t="s">
        <v>420</v>
      </c>
      <c r="F174" s="489">
        <f>F169</f>
        <v>-36</v>
      </c>
      <c r="G174" s="489" t="str">
        <f t="shared" si="54"/>
        <v>AA</v>
      </c>
      <c r="H174" s="236">
        <v>120</v>
      </c>
      <c r="I174" s="488" t="str">
        <f t="shared" si="55"/>
        <v/>
      </c>
      <c r="J174" s="489">
        <v>18</v>
      </c>
      <c r="K174" s="229"/>
      <c r="L174" s="369"/>
      <c r="M174" s="228" t="str">
        <f>IFERROR(VLOOKUP(L174,色號!A:B,2,FALSE),"")</f>
        <v/>
      </c>
      <c r="N174" s="228" t="str">
        <f>IFERROR(VLOOKUP(M174,色號!B:C,2,FALSE),"")</f>
        <v/>
      </c>
      <c r="O174" s="228" t="str">
        <f>IFERROR(VLOOKUP(L174,色號!A:D,4,FALSE),"")</f>
        <v/>
      </c>
      <c r="P174" s="228" t="str">
        <f t="shared" si="56"/>
        <v/>
      </c>
      <c r="Q174" s="228" t="str">
        <f t="shared" si="57"/>
        <v>側</v>
      </c>
      <c r="R174" s="455" t="str">
        <f t="shared" si="58"/>
        <v/>
      </c>
      <c r="S174" s="461"/>
      <c r="T174" s="429" t="str">
        <f t="shared" si="59"/>
        <v/>
      </c>
      <c r="U174" s="237">
        <f t="shared" si="60"/>
        <v>1</v>
      </c>
    </row>
    <row r="175" spans="1:21" x14ac:dyDescent="0.25">
      <c r="A175" s="228">
        <f t="shared" si="53"/>
        <v>0</v>
      </c>
      <c r="B175" s="228"/>
      <c r="C175" s="228">
        <f t="shared" si="61"/>
        <v>5007</v>
      </c>
      <c r="D175" s="489" t="s">
        <v>1078</v>
      </c>
      <c r="E175" s="489" t="s">
        <v>1102</v>
      </c>
      <c r="F175" s="489">
        <f>F169</f>
        <v>-36</v>
      </c>
      <c r="G175" s="489" t="str">
        <f t="shared" si="54"/>
        <v>AA</v>
      </c>
      <c r="H175" s="236">
        <f>C165-22</f>
        <v>-22</v>
      </c>
      <c r="I175" s="488" t="str">
        <f t="shared" si="55"/>
        <v/>
      </c>
      <c r="J175" s="489">
        <v>18</v>
      </c>
      <c r="K175" s="229"/>
      <c r="L175" s="369"/>
      <c r="M175" s="228" t="str">
        <f>IFERROR(VLOOKUP(L175,色號!A:B,2,FALSE),"")</f>
        <v/>
      </c>
      <c r="N175" s="228" t="str">
        <f>IFERROR(VLOOKUP(M175,色號!B:C,2,FALSE),"")</f>
        <v/>
      </c>
      <c r="O175" s="228" t="str">
        <f>IFERROR(VLOOKUP(L175,色號!A:D,4,FALSE),"")</f>
        <v/>
      </c>
      <c r="P175" s="228" t="str">
        <f t="shared" si="56"/>
        <v/>
      </c>
      <c r="Q175" s="228" t="str">
        <f t="shared" si="57"/>
        <v>側</v>
      </c>
      <c r="R175" s="455" t="str">
        <f t="shared" si="58"/>
        <v>排</v>
      </c>
      <c r="S175" s="461"/>
      <c r="T175" s="429" t="str">
        <f t="shared" si="59"/>
        <v>面開槽？排孔？</v>
      </c>
      <c r="U175" s="237">
        <f t="shared" si="60"/>
        <v>1</v>
      </c>
    </row>
    <row r="176" spans="1:21" x14ac:dyDescent="0.25">
      <c r="A176" s="228">
        <f t="shared" si="53"/>
        <v>0</v>
      </c>
      <c r="B176" s="228"/>
      <c r="C176" s="228">
        <f t="shared" si="61"/>
        <v>5008</v>
      </c>
      <c r="D176" s="489" t="s">
        <v>1078</v>
      </c>
      <c r="E176" s="489" t="s">
        <v>1094</v>
      </c>
      <c r="F176" s="489"/>
      <c r="G176" s="489" t="str">
        <f t="shared" si="54"/>
        <v>AA</v>
      </c>
      <c r="H176" s="236">
        <f>C165-22-10</f>
        <v>-32</v>
      </c>
      <c r="I176" s="488" t="str">
        <f t="shared" si="55"/>
        <v>AA</v>
      </c>
      <c r="J176" s="489">
        <v>18</v>
      </c>
      <c r="K176" s="229"/>
      <c r="L176" s="369"/>
      <c r="M176" s="228" t="str">
        <f>IFERROR(VLOOKUP(L176,色號!A:B,2,FALSE),"")</f>
        <v/>
      </c>
      <c r="N176" s="228" t="str">
        <f>IFERROR(VLOOKUP(M176,色號!B:C,2,FALSE),"")</f>
        <v/>
      </c>
      <c r="O176" s="228" t="str">
        <f>IFERROR(VLOOKUP(L176,色號!A:D,4,FALSE),"")</f>
        <v/>
      </c>
      <c r="P176" s="228" t="str">
        <f t="shared" si="56"/>
        <v/>
      </c>
      <c r="Q176" s="228" t="str">
        <f t="shared" si="57"/>
        <v/>
      </c>
      <c r="R176" s="455" t="str">
        <f t="shared" si="58"/>
        <v/>
      </c>
      <c r="S176" s="461"/>
      <c r="T176" s="429" t="str">
        <f t="shared" si="59"/>
        <v/>
      </c>
      <c r="U176" s="237">
        <f t="shared" si="60"/>
        <v>1</v>
      </c>
    </row>
    <row r="177" spans="1:21" x14ac:dyDescent="0.25">
      <c r="A177" s="228">
        <f t="shared" si="53"/>
        <v>0</v>
      </c>
      <c r="B177" s="228"/>
      <c r="C177" s="228">
        <f t="shared" si="61"/>
        <v>5009</v>
      </c>
      <c r="D177" s="489" t="s">
        <v>1078</v>
      </c>
      <c r="E177" s="489" t="s">
        <v>1088</v>
      </c>
      <c r="F177" s="489"/>
      <c r="G177" s="489" t="str">
        <f t="shared" si="54"/>
        <v>AA</v>
      </c>
      <c r="H177" s="236">
        <f>C165-22</f>
        <v>-22</v>
      </c>
      <c r="I177" s="488" t="str">
        <f t="shared" si="55"/>
        <v/>
      </c>
      <c r="J177" s="489">
        <v>18</v>
      </c>
      <c r="K177" s="229"/>
      <c r="L177" s="369"/>
      <c r="M177" s="228" t="str">
        <f>IFERROR(VLOOKUP(L177,色號!A:B,2,FALSE),"")</f>
        <v/>
      </c>
      <c r="N177" s="228" t="str">
        <f>IFERROR(VLOOKUP(M177,色號!B:C,2,FALSE),"")</f>
        <v/>
      </c>
      <c r="O177" s="228" t="str">
        <f>IFERROR(VLOOKUP(L177,色號!A:D,4,FALSE),"")</f>
        <v/>
      </c>
      <c r="P177" s="228" t="str">
        <f t="shared" si="56"/>
        <v/>
      </c>
      <c r="Q177" s="228" t="str">
        <f t="shared" si="57"/>
        <v>固</v>
      </c>
      <c r="R177" s="455" t="str">
        <f t="shared" si="58"/>
        <v/>
      </c>
      <c r="S177" s="461"/>
      <c r="T177" s="429" t="str">
        <f t="shared" si="59"/>
        <v/>
      </c>
      <c r="U177" s="237">
        <f t="shared" si="60"/>
        <v>1</v>
      </c>
    </row>
    <row r="178" spans="1:21" x14ac:dyDescent="0.25">
      <c r="A178" s="228">
        <f t="shared" si="53"/>
        <v>0</v>
      </c>
      <c r="B178" s="228"/>
      <c r="C178" s="228">
        <f t="shared" si="61"/>
        <v>5010</v>
      </c>
      <c r="D178" s="489" t="s">
        <v>1079</v>
      </c>
      <c r="E178" s="489" t="s">
        <v>1095</v>
      </c>
      <c r="F178" s="489"/>
      <c r="G178" s="489" t="str">
        <f t="shared" si="54"/>
        <v>AA</v>
      </c>
      <c r="H178" s="236">
        <f>C166/2-4</f>
        <v>-4</v>
      </c>
      <c r="I178" s="488" t="str">
        <f t="shared" si="55"/>
        <v>AA</v>
      </c>
      <c r="J178" s="489">
        <v>18</v>
      </c>
      <c r="K178" s="229"/>
      <c r="L178" s="369"/>
      <c r="M178" s="228" t="str">
        <f>IFERROR(VLOOKUP(L178,色號!A:B,2,FALSE),"")</f>
        <v/>
      </c>
      <c r="N178" s="228" t="str">
        <f>IFERROR(VLOOKUP(M178,色號!B:C,2,FALSE),"")</f>
        <v/>
      </c>
      <c r="O178" s="228" t="str">
        <f>IFERROR(VLOOKUP(L178,色號!A:D,4,FALSE),"")</f>
        <v/>
      </c>
      <c r="P178" s="228" t="str">
        <f t="shared" si="56"/>
        <v>鉸2</v>
      </c>
      <c r="Q178" s="228" t="str">
        <f t="shared" si="57"/>
        <v/>
      </c>
      <c r="R178" s="455" t="str">
        <f t="shared" si="58"/>
        <v/>
      </c>
      <c r="S178" s="461"/>
      <c r="T178" s="429" t="str">
        <f t="shared" si="59"/>
        <v>把手？</v>
      </c>
      <c r="U178" s="237">
        <f t="shared" si="60"/>
        <v>1</v>
      </c>
    </row>
    <row r="179" spans="1:21" x14ac:dyDescent="0.25">
      <c r="A179" s="228">
        <f t="shared" si="53"/>
        <v>0</v>
      </c>
      <c r="B179" s="228"/>
      <c r="C179" s="228">
        <f t="shared" si="61"/>
        <v>5011</v>
      </c>
      <c r="D179" s="489" t="s">
        <v>1079</v>
      </c>
      <c r="E179" s="489" t="s">
        <v>1099</v>
      </c>
      <c r="F179" s="489"/>
      <c r="G179" s="489" t="str">
        <f t="shared" si="54"/>
        <v>AA</v>
      </c>
      <c r="H179" s="236">
        <f>C166/2-4</f>
        <v>-4</v>
      </c>
      <c r="I179" s="488" t="str">
        <f t="shared" si="55"/>
        <v>AA</v>
      </c>
      <c r="J179" s="489">
        <v>18</v>
      </c>
      <c r="K179" s="229"/>
      <c r="L179" s="369"/>
      <c r="M179" s="228" t="str">
        <f>IFERROR(VLOOKUP(L179,色號!A:B,2,FALSE),"")</f>
        <v/>
      </c>
      <c r="N179" s="228" t="str">
        <f>IFERROR(VLOOKUP(M179,色號!B:C,2,FALSE),"")</f>
        <v/>
      </c>
      <c r="O179" s="228" t="str">
        <f>IFERROR(VLOOKUP(L179,色號!A:D,4,FALSE),"")</f>
        <v/>
      </c>
      <c r="P179" s="228" t="str">
        <f t="shared" si="56"/>
        <v>鉸2</v>
      </c>
      <c r="Q179" s="228" t="str">
        <f t="shared" si="57"/>
        <v/>
      </c>
      <c r="R179" s="455" t="str">
        <f t="shared" si="58"/>
        <v/>
      </c>
      <c r="S179" s="461"/>
      <c r="T179" s="429" t="str">
        <f t="shared" si="59"/>
        <v>把手？</v>
      </c>
      <c r="U179" s="237">
        <f t="shared" si="60"/>
        <v>1</v>
      </c>
    </row>
    <row r="180" spans="1:21" x14ac:dyDescent="0.25">
      <c r="A180" s="228">
        <f t="shared" si="53"/>
        <v>0</v>
      </c>
      <c r="B180" s="228"/>
      <c r="C180" s="228">
        <f t="shared" si="61"/>
        <v>5012</v>
      </c>
      <c r="D180" s="228"/>
      <c r="E180" s="228"/>
      <c r="F180" s="236"/>
      <c r="G180" s="228" t="str">
        <f t="shared" ref="G170:G198" si="62">IF(
   OR(
      $E180="頂板",$E180="底板",$E180="右側板",$E180="左側板",
      $E180="天地蓋頂板",$E180="天地蓋底板",$E180="天地蓋右側板",$E180="天地蓋左側板",
      $E180="前抽牆",$E180="後抽牆",$E180="左抽牆",$E180="右抽牆",
      $E180="踢腳板",$E180="補板",$E180="固隔",$E180="活隔",
      $E180="中立板",$E180="中立板(退)",$E180="固隔(退)",$E180="活固隔",$E180="立板",
      $E180="內頂板",$E180="內左側落板",$E180="內右側落板",$E180="內底板",
      $E180="內左側板",$E180="內右側板",
      $E180="上前平肢",$E180="上後平肢",$E180="上前立肢",$E180="上後立肢",
      $E180="下前立肢",$E180="下後立肢",$E180="下前平肢",$E180="下後平肢",
      $E180="左側落板",$E180="右側落板",
      $E180="外蓋背板",$E180="台面",$E180="床板",$E180="假門板",
      $E180="上掀門板",$E180="平掀門板",$E180="下掀門板",
      $E180="左門板",$E180="右門板",
      $E180="抽盤",$E180="抽盤抽頭",
      $E180="上軌道板",$E180="下軌道板",$E180="左軌道板",$E180="右軌道板",$E180="指縫擋板",$E180="左木框滑門",$E180="右木框滑門",
      $E180="層板",$E180="壁面層板",$E180="桌板",$E180="上封板",$E180="下封板",$E180="左封板",$E180="右封板",
      $E180="左圓角側板",$E180="右圓角側板",$E180="抽頭",$E180="入柱抽頭",$E180="假抽頭",$E180="背拉桿",$E180="木滑門",$E180="抽屜拉桿"
   ),
   "AA",
   ""
)</f>
        <v/>
      </c>
      <c r="H180" s="236"/>
      <c r="I180" s="38" t="str">
        <f t="shared" ref="I175:I198" si="63">IF(
   OR(
      $E180="右側板",$E180="左側板",$E180="活隔",
      $E180="天地蓋頂板",$E180="天地蓋底板",
      $E180="左門板",$E180="右門板",
      $E180="左側落板",$E180="右側落板",
      $E180="外蓋背板",$E180="活固隔",
      $E180="左木框滑門",$E180="右木框滑門",
      $E180="左鋁框滑門",$E180="右鋁框滑門",
      $E180="桌板",$E180="台面",$E180="床板",$E180="假門板",
      $E180="上掀門板",$E180="平掀門板",$E180="下掀門板",
      $E180="抽盤抽頭",$E180="抽盤",$E180="層板",$E180="壁面層板",
      $E180="上封板",$E180="下封板",$E180="左封板",$E180="右封板",
      $E180="抽頭",$E180="踢腳板",$E180="補板",$E180="木滑門"
   ),
   "AA",
   ""
)</f>
        <v/>
      </c>
      <c r="J180" s="228"/>
      <c r="K180" s="229"/>
      <c r="L180" s="369"/>
      <c r="M180" s="228" t="str">
        <f>IFERROR(VLOOKUP(L180,色號!A:B,2,FALSE),"")</f>
        <v/>
      </c>
      <c r="N180" s="228" t="str">
        <f>IFERROR(VLOOKUP(M180,色號!B:C,2,FALSE),"")</f>
        <v/>
      </c>
      <c r="O180" s="228" t="str">
        <f>IFERROR(VLOOKUP(L180,色號!A:D,4,FALSE),"")</f>
        <v/>
      </c>
      <c r="P180" s="228" t="str">
        <f t="shared" si="56"/>
        <v/>
      </c>
      <c r="Q180" s="228" t="str">
        <f t="shared" si="57"/>
        <v/>
      </c>
      <c r="R180" s="455" t="str">
        <f t="shared" si="58"/>
        <v/>
      </c>
      <c r="S180" s="461"/>
      <c r="T180" s="429" t="str">
        <f t="shared" si="59"/>
        <v/>
      </c>
      <c r="U180" s="237" t="str">
        <f t="shared" si="60"/>
        <v/>
      </c>
    </row>
    <row r="181" spans="1:21" x14ac:dyDescent="0.25">
      <c r="A181" s="228">
        <f t="shared" si="53"/>
        <v>0</v>
      </c>
      <c r="B181" s="228"/>
      <c r="C181" s="228">
        <f>C180+1</f>
        <v>5013</v>
      </c>
      <c r="D181" s="228"/>
      <c r="E181" s="228"/>
      <c r="F181" s="236"/>
      <c r="G181" s="228" t="str">
        <f t="shared" si="62"/>
        <v/>
      </c>
      <c r="H181" s="236"/>
      <c r="I181" s="38" t="str">
        <f t="shared" si="63"/>
        <v/>
      </c>
      <c r="J181" s="228"/>
      <c r="K181" s="229"/>
      <c r="L181" s="369"/>
      <c r="M181" s="228" t="str">
        <f>IFERROR(VLOOKUP(L181,色號!A:B,2,FALSE),"")</f>
        <v/>
      </c>
      <c r="N181" s="228" t="str">
        <f>IFERROR(VLOOKUP(M181,色號!B:C,2,FALSE),"")</f>
        <v/>
      </c>
      <c r="O181" s="228" t="str">
        <f>IFERROR(VLOOKUP(L181,色號!A:D,4,FALSE),"")</f>
        <v/>
      </c>
      <c r="P181" s="228" t="str">
        <f t="shared" si="56"/>
        <v/>
      </c>
      <c r="Q181" s="228" t="str">
        <f t="shared" si="57"/>
        <v/>
      </c>
      <c r="R181" s="455" t="str">
        <f t="shared" si="58"/>
        <v/>
      </c>
      <c r="S181" s="461"/>
      <c r="T181" s="429" t="str">
        <f t="shared" si="59"/>
        <v/>
      </c>
      <c r="U181" s="237" t="str">
        <f t="shared" si="60"/>
        <v/>
      </c>
    </row>
    <row r="182" spans="1:21" x14ac:dyDescent="0.25">
      <c r="A182" s="228">
        <f t="shared" si="53"/>
        <v>0</v>
      </c>
      <c r="B182" s="228"/>
      <c r="C182" s="228">
        <f t="shared" si="61"/>
        <v>5014</v>
      </c>
      <c r="D182" s="228"/>
      <c r="E182" s="228"/>
      <c r="F182" s="236"/>
      <c r="G182" s="228" t="str">
        <f t="shared" si="62"/>
        <v/>
      </c>
      <c r="H182" s="236"/>
      <c r="I182" s="38" t="str">
        <f t="shared" si="63"/>
        <v/>
      </c>
      <c r="J182" s="228"/>
      <c r="K182" s="229"/>
      <c r="L182" s="369"/>
      <c r="M182" s="228" t="str">
        <f>IFERROR(VLOOKUP(L182,色號!A:B,2,FALSE),"")</f>
        <v/>
      </c>
      <c r="N182" s="228" t="str">
        <f>IFERROR(VLOOKUP(M182,色號!B:C,2,FALSE),"")</f>
        <v/>
      </c>
      <c r="O182" s="228" t="str">
        <f>IFERROR(VLOOKUP(L182,色號!A:D,4,FALSE),"")</f>
        <v/>
      </c>
      <c r="P182" s="228" t="str">
        <f t="shared" si="56"/>
        <v/>
      </c>
      <c r="Q182" s="228" t="str">
        <f t="shared" si="57"/>
        <v/>
      </c>
      <c r="R182" s="455" t="str">
        <f t="shared" si="58"/>
        <v/>
      </c>
      <c r="S182" s="461"/>
      <c r="T182" s="429" t="str">
        <f t="shared" si="59"/>
        <v/>
      </c>
      <c r="U182" s="237" t="str">
        <f t="shared" si="60"/>
        <v/>
      </c>
    </row>
    <row r="183" spans="1:21" x14ac:dyDescent="0.25">
      <c r="A183" s="228">
        <f t="shared" si="53"/>
        <v>0</v>
      </c>
      <c r="B183" s="228"/>
      <c r="C183" s="228">
        <f>C182+1</f>
        <v>5015</v>
      </c>
      <c r="D183" s="228"/>
      <c r="E183" s="228"/>
      <c r="F183" s="236"/>
      <c r="G183" s="228" t="str">
        <f t="shared" si="62"/>
        <v/>
      </c>
      <c r="H183" s="236"/>
      <c r="I183" s="38" t="str">
        <f t="shared" si="63"/>
        <v/>
      </c>
      <c r="J183" s="228"/>
      <c r="K183" s="229"/>
      <c r="L183" s="369"/>
      <c r="M183" s="228" t="str">
        <f>IFERROR(VLOOKUP(L183,色號!A:B,2,FALSE),"")</f>
        <v/>
      </c>
      <c r="N183" s="228" t="str">
        <f>IFERROR(VLOOKUP(M183,色號!B:C,2,FALSE),"")</f>
        <v/>
      </c>
      <c r="O183" s="228" t="str">
        <f>IFERROR(VLOOKUP(L183,色號!A:D,4,FALSE),"")</f>
        <v/>
      </c>
      <c r="P183" s="228" t="str">
        <f t="shared" si="56"/>
        <v/>
      </c>
      <c r="Q183" s="228" t="str">
        <f t="shared" si="57"/>
        <v/>
      </c>
      <c r="R183" s="455" t="str">
        <f t="shared" si="58"/>
        <v/>
      </c>
      <c r="S183" s="461"/>
      <c r="T183" s="429" t="str">
        <f t="shared" si="59"/>
        <v/>
      </c>
      <c r="U183" s="237" t="str">
        <f t="shared" si="60"/>
        <v/>
      </c>
    </row>
    <row r="184" spans="1:21" x14ac:dyDescent="0.25">
      <c r="A184" s="228">
        <f t="shared" si="53"/>
        <v>0</v>
      </c>
      <c r="B184" s="228"/>
      <c r="C184" s="228">
        <f>C183+1</f>
        <v>5016</v>
      </c>
      <c r="D184" s="228"/>
      <c r="E184" s="228"/>
      <c r="F184" s="236"/>
      <c r="G184" s="228" t="str">
        <f t="shared" si="62"/>
        <v/>
      </c>
      <c r="H184" s="236"/>
      <c r="I184" s="38" t="str">
        <f t="shared" si="63"/>
        <v/>
      </c>
      <c r="J184" s="228"/>
      <c r="K184" s="229"/>
      <c r="L184" s="369"/>
      <c r="M184" s="228" t="str">
        <f>IFERROR(VLOOKUP(L184,色號!A:B,2,FALSE),"")</f>
        <v/>
      </c>
      <c r="N184" s="228" t="str">
        <f>IFERROR(VLOOKUP(M184,色號!B:C,2,FALSE),"")</f>
        <v/>
      </c>
      <c r="O184" s="228" t="str">
        <f>IFERROR(VLOOKUP(L184,色號!A:D,4,FALSE),"")</f>
        <v/>
      </c>
      <c r="P184" s="228" t="str">
        <f t="shared" si="56"/>
        <v/>
      </c>
      <c r="Q184" s="228" t="str">
        <f t="shared" si="57"/>
        <v/>
      </c>
      <c r="R184" s="455" t="str">
        <f t="shared" si="58"/>
        <v/>
      </c>
      <c r="S184" s="461"/>
      <c r="T184" s="429" t="str">
        <f t="shared" si="59"/>
        <v/>
      </c>
      <c r="U184" s="237" t="str">
        <f t="shared" si="60"/>
        <v/>
      </c>
    </row>
    <row r="185" spans="1:21" x14ac:dyDescent="0.25">
      <c r="A185" s="228">
        <f t="shared" si="53"/>
        <v>0</v>
      </c>
      <c r="B185" s="228"/>
      <c r="C185" s="228">
        <f>C184+1</f>
        <v>5017</v>
      </c>
      <c r="D185" s="228"/>
      <c r="E185" s="228"/>
      <c r="F185" s="236"/>
      <c r="G185" s="228" t="str">
        <f t="shared" si="62"/>
        <v/>
      </c>
      <c r="H185" s="236"/>
      <c r="I185" s="38" t="str">
        <f t="shared" si="63"/>
        <v/>
      </c>
      <c r="J185" s="228"/>
      <c r="K185" s="229"/>
      <c r="L185" s="369"/>
      <c r="M185" s="228" t="str">
        <f>IFERROR(VLOOKUP(L185,色號!A:B,2,FALSE),"")</f>
        <v/>
      </c>
      <c r="N185" s="228" t="str">
        <f>IFERROR(VLOOKUP(M185,色號!B:C,2,FALSE),"")</f>
        <v/>
      </c>
      <c r="O185" s="228" t="str">
        <f>IFERROR(VLOOKUP(L185,色號!A:D,4,FALSE),"")</f>
        <v/>
      </c>
      <c r="P185" s="228" t="str">
        <f t="shared" si="56"/>
        <v/>
      </c>
      <c r="Q185" s="228" t="str">
        <f t="shared" si="57"/>
        <v/>
      </c>
      <c r="R185" s="455" t="str">
        <f t="shared" si="58"/>
        <v/>
      </c>
      <c r="S185" s="461"/>
      <c r="T185" s="429" t="str">
        <f t="shared" si="59"/>
        <v/>
      </c>
      <c r="U185" s="237" t="str">
        <f t="shared" si="60"/>
        <v/>
      </c>
    </row>
    <row r="186" spans="1:21" x14ac:dyDescent="0.25">
      <c r="A186" s="228">
        <f t="shared" si="53"/>
        <v>0</v>
      </c>
      <c r="B186" s="228"/>
      <c r="C186" s="228">
        <f>C185+1</f>
        <v>5018</v>
      </c>
      <c r="D186" s="228"/>
      <c r="E186" s="228"/>
      <c r="F186" s="236"/>
      <c r="G186" s="228" t="str">
        <f t="shared" si="62"/>
        <v/>
      </c>
      <c r="H186" s="236"/>
      <c r="I186" s="38" t="str">
        <f t="shared" si="63"/>
        <v/>
      </c>
      <c r="J186" s="228"/>
      <c r="K186" s="229"/>
      <c r="L186" s="369"/>
      <c r="M186" s="228" t="str">
        <f>IFERROR(VLOOKUP(L186,色號!A:B,2,FALSE),"")</f>
        <v/>
      </c>
      <c r="N186" s="228" t="str">
        <f>IFERROR(VLOOKUP(M186,色號!B:C,2,FALSE),"")</f>
        <v/>
      </c>
      <c r="O186" s="228" t="str">
        <f>IFERROR(VLOOKUP(L186,色號!A:D,4,FALSE),"")</f>
        <v/>
      </c>
      <c r="P186" s="228" t="str">
        <f t="shared" si="56"/>
        <v/>
      </c>
      <c r="Q186" s="228" t="str">
        <f t="shared" si="57"/>
        <v/>
      </c>
      <c r="R186" s="455" t="str">
        <f t="shared" si="58"/>
        <v/>
      </c>
      <c r="S186" s="461"/>
      <c r="T186" s="429" t="str">
        <f t="shared" si="59"/>
        <v/>
      </c>
      <c r="U186" s="237" t="str">
        <f t="shared" si="60"/>
        <v/>
      </c>
    </row>
    <row r="187" spans="1:21" x14ac:dyDescent="0.25">
      <c r="A187" s="228">
        <f t="shared" si="53"/>
        <v>0</v>
      </c>
      <c r="B187" s="228"/>
      <c r="C187" s="228">
        <f t="shared" ref="C187:C192" si="64">C186+1</f>
        <v>5019</v>
      </c>
      <c r="D187" s="228"/>
      <c r="E187" s="228"/>
      <c r="F187" s="236"/>
      <c r="G187" s="228" t="str">
        <f t="shared" si="62"/>
        <v/>
      </c>
      <c r="H187" s="236"/>
      <c r="I187" s="38" t="str">
        <f t="shared" si="63"/>
        <v/>
      </c>
      <c r="J187" s="228"/>
      <c r="K187" s="229"/>
      <c r="L187" s="369"/>
      <c r="M187" s="228" t="str">
        <f>IFERROR(VLOOKUP(L187,色號!A:B,2,FALSE),"")</f>
        <v/>
      </c>
      <c r="N187" s="228" t="str">
        <f>IFERROR(VLOOKUP(M187,色號!B:C,2,FALSE),"")</f>
        <v/>
      </c>
      <c r="O187" s="228" t="str">
        <f>IFERROR(VLOOKUP(L187,色號!A:D,4,FALSE),"")</f>
        <v/>
      </c>
      <c r="P187" s="228" t="str">
        <f t="shared" si="56"/>
        <v/>
      </c>
      <c r="Q187" s="228" t="str">
        <f t="shared" si="57"/>
        <v/>
      </c>
      <c r="R187" s="455" t="str">
        <f t="shared" si="58"/>
        <v/>
      </c>
      <c r="S187" s="461"/>
      <c r="T187" s="429" t="str">
        <f t="shared" si="59"/>
        <v/>
      </c>
      <c r="U187" s="237" t="str">
        <f t="shared" si="60"/>
        <v/>
      </c>
    </row>
    <row r="188" spans="1:21" x14ac:dyDescent="0.25">
      <c r="A188" s="228">
        <f t="shared" si="53"/>
        <v>0</v>
      </c>
      <c r="B188" s="228"/>
      <c r="C188" s="228">
        <f t="shared" si="64"/>
        <v>5020</v>
      </c>
      <c r="D188" s="228"/>
      <c r="E188" s="228"/>
      <c r="F188" s="236"/>
      <c r="G188" s="228" t="str">
        <f t="shared" si="62"/>
        <v/>
      </c>
      <c r="H188" s="236"/>
      <c r="I188" s="38" t="str">
        <f t="shared" si="63"/>
        <v/>
      </c>
      <c r="J188" s="228"/>
      <c r="K188" s="229"/>
      <c r="L188" s="369"/>
      <c r="M188" s="228" t="str">
        <f>IFERROR(VLOOKUP(L188,色號!A:B,2,FALSE),"")</f>
        <v/>
      </c>
      <c r="N188" s="228" t="str">
        <f>IFERROR(VLOOKUP(M188,色號!B:C,2,FALSE),"")</f>
        <v/>
      </c>
      <c r="O188" s="228" t="str">
        <f>IFERROR(VLOOKUP(L188,色號!A:D,4,FALSE),"")</f>
        <v/>
      </c>
      <c r="P188" s="228" t="str">
        <f t="shared" si="56"/>
        <v/>
      </c>
      <c r="Q188" s="228" t="str">
        <f t="shared" si="57"/>
        <v/>
      </c>
      <c r="R188" s="455" t="str">
        <f t="shared" si="58"/>
        <v/>
      </c>
      <c r="S188" s="461"/>
      <c r="T188" s="429" t="str">
        <f t="shared" si="59"/>
        <v/>
      </c>
      <c r="U188" s="237" t="str">
        <f t="shared" si="60"/>
        <v/>
      </c>
    </row>
    <row r="189" spans="1:21" x14ac:dyDescent="0.25">
      <c r="A189" s="228">
        <f t="shared" si="53"/>
        <v>0</v>
      </c>
      <c r="B189" s="228"/>
      <c r="C189" s="228">
        <f t="shared" si="64"/>
        <v>5021</v>
      </c>
      <c r="D189" s="228"/>
      <c r="E189" s="228"/>
      <c r="F189" s="236"/>
      <c r="G189" s="228" t="str">
        <f t="shared" si="62"/>
        <v/>
      </c>
      <c r="H189" s="236"/>
      <c r="I189" s="38" t="str">
        <f t="shared" si="63"/>
        <v/>
      </c>
      <c r="J189" s="228"/>
      <c r="K189" s="229"/>
      <c r="L189" s="369"/>
      <c r="M189" s="228" t="str">
        <f>IFERROR(VLOOKUP(L189,色號!A:B,2,FALSE),"")</f>
        <v/>
      </c>
      <c r="N189" s="228" t="str">
        <f>IFERROR(VLOOKUP(M189,色號!B:C,2,FALSE),"")</f>
        <v/>
      </c>
      <c r="O189" s="228" t="str">
        <f>IFERROR(VLOOKUP(L189,色號!A:D,4,FALSE),"")</f>
        <v/>
      </c>
      <c r="P189" s="228" t="str">
        <f t="shared" si="56"/>
        <v/>
      </c>
      <c r="Q189" s="228" t="str">
        <f t="shared" si="57"/>
        <v/>
      </c>
      <c r="R189" s="455" t="str">
        <f t="shared" si="58"/>
        <v/>
      </c>
      <c r="S189" s="461"/>
      <c r="T189" s="429" t="str">
        <f t="shared" si="59"/>
        <v/>
      </c>
      <c r="U189" s="237" t="str">
        <f t="shared" si="60"/>
        <v/>
      </c>
    </row>
    <row r="190" spans="1:21" x14ac:dyDescent="0.25">
      <c r="A190" s="228">
        <f t="shared" si="53"/>
        <v>0</v>
      </c>
      <c r="B190" s="228"/>
      <c r="C190" s="228">
        <f t="shared" si="64"/>
        <v>5022</v>
      </c>
      <c r="D190" s="228"/>
      <c r="E190" s="228"/>
      <c r="F190" s="236"/>
      <c r="G190" s="228" t="str">
        <f t="shared" si="62"/>
        <v/>
      </c>
      <c r="H190" s="236"/>
      <c r="I190" s="38" t="str">
        <f t="shared" si="63"/>
        <v/>
      </c>
      <c r="J190" s="228"/>
      <c r="K190" s="229"/>
      <c r="L190" s="369"/>
      <c r="M190" s="228" t="str">
        <f>IFERROR(VLOOKUP(L190,色號!A:B,2,FALSE),"")</f>
        <v/>
      </c>
      <c r="N190" s="228" t="str">
        <f>IFERROR(VLOOKUP(M190,色號!B:C,2,FALSE),"")</f>
        <v/>
      </c>
      <c r="O190" s="228" t="str">
        <f>IFERROR(VLOOKUP(L190,色號!A:D,4,FALSE),"")</f>
        <v/>
      </c>
      <c r="P190" s="228" t="str">
        <f t="shared" si="56"/>
        <v/>
      </c>
      <c r="Q190" s="228" t="str">
        <f t="shared" si="57"/>
        <v/>
      </c>
      <c r="R190" s="455" t="str">
        <f t="shared" si="58"/>
        <v/>
      </c>
      <c r="S190" s="461"/>
      <c r="T190" s="429" t="str">
        <f t="shared" si="59"/>
        <v/>
      </c>
      <c r="U190" s="237" t="str">
        <f t="shared" si="60"/>
        <v/>
      </c>
    </row>
    <row r="191" spans="1:21" x14ac:dyDescent="0.25">
      <c r="A191" s="228">
        <f t="shared" si="53"/>
        <v>0</v>
      </c>
      <c r="B191" s="228"/>
      <c r="C191" s="228">
        <f t="shared" si="64"/>
        <v>5023</v>
      </c>
      <c r="D191" s="228"/>
      <c r="E191" s="228"/>
      <c r="F191" s="236"/>
      <c r="G191" s="228" t="str">
        <f t="shared" si="62"/>
        <v/>
      </c>
      <c r="H191" s="236"/>
      <c r="I191" s="38" t="str">
        <f t="shared" si="63"/>
        <v/>
      </c>
      <c r="J191" s="228"/>
      <c r="K191" s="229"/>
      <c r="L191" s="369"/>
      <c r="M191" s="228" t="str">
        <f>IFERROR(VLOOKUP(L191,色號!A:B,2,FALSE),"")</f>
        <v/>
      </c>
      <c r="N191" s="228" t="str">
        <f>IFERROR(VLOOKUP(M191,色號!B:C,2,FALSE),"")</f>
        <v/>
      </c>
      <c r="O191" s="228" t="str">
        <f>IFERROR(VLOOKUP(L191,色號!A:D,4,FALSE),"")</f>
        <v/>
      </c>
      <c r="P191" s="228" t="str">
        <f t="shared" si="56"/>
        <v/>
      </c>
      <c r="Q191" s="228" t="str">
        <f t="shared" si="57"/>
        <v/>
      </c>
      <c r="R191" s="455" t="str">
        <f t="shared" si="58"/>
        <v/>
      </c>
      <c r="S191" s="461"/>
      <c r="T191" s="429" t="str">
        <f t="shared" si="59"/>
        <v/>
      </c>
      <c r="U191" s="237" t="str">
        <f t="shared" si="60"/>
        <v/>
      </c>
    </row>
    <row r="192" spans="1:21" x14ac:dyDescent="0.25">
      <c r="A192" s="228">
        <f t="shared" si="53"/>
        <v>0</v>
      </c>
      <c r="B192" s="228"/>
      <c r="C192" s="228">
        <f t="shared" si="64"/>
        <v>5024</v>
      </c>
      <c r="D192" s="228"/>
      <c r="E192" s="228"/>
      <c r="F192" s="236"/>
      <c r="G192" s="228" t="str">
        <f t="shared" si="62"/>
        <v/>
      </c>
      <c r="H192" s="236"/>
      <c r="I192" s="38" t="str">
        <f t="shared" si="63"/>
        <v/>
      </c>
      <c r="J192" s="228"/>
      <c r="K192" s="229"/>
      <c r="L192" s="369"/>
      <c r="M192" s="228" t="str">
        <f>IFERROR(VLOOKUP(L192,色號!A:B,2,FALSE),"")</f>
        <v/>
      </c>
      <c r="N192" s="228" t="str">
        <f>IFERROR(VLOOKUP(M192,色號!B:C,2,FALSE),"")</f>
        <v/>
      </c>
      <c r="O192" s="228" t="str">
        <f>IFERROR(VLOOKUP(L192,色號!A:D,4,FALSE),"")</f>
        <v/>
      </c>
      <c r="P192" s="228" t="str">
        <f t="shared" si="56"/>
        <v/>
      </c>
      <c r="Q192" s="228" t="str">
        <f t="shared" si="57"/>
        <v/>
      </c>
      <c r="R192" s="455" t="str">
        <f t="shared" si="58"/>
        <v/>
      </c>
      <c r="S192" s="461"/>
      <c r="T192" s="429" t="str">
        <f t="shared" si="59"/>
        <v/>
      </c>
      <c r="U192" s="237" t="str">
        <f t="shared" si="60"/>
        <v/>
      </c>
    </row>
    <row r="193" spans="1:21" x14ac:dyDescent="0.25">
      <c r="A193" s="228">
        <f t="shared" si="53"/>
        <v>0</v>
      </c>
      <c r="B193" s="228"/>
      <c r="C193" s="228">
        <f>C192+1</f>
        <v>5025</v>
      </c>
      <c r="D193" s="228"/>
      <c r="E193" s="228"/>
      <c r="F193" s="236"/>
      <c r="G193" s="228" t="str">
        <f t="shared" si="62"/>
        <v/>
      </c>
      <c r="H193" s="236"/>
      <c r="I193" s="38" t="str">
        <f t="shared" si="63"/>
        <v/>
      </c>
      <c r="J193" s="228"/>
      <c r="K193" s="229"/>
      <c r="L193" s="369"/>
      <c r="M193" s="228" t="str">
        <f>IFERROR(VLOOKUP(L193,色號!A:B,2,FALSE),"")</f>
        <v/>
      </c>
      <c r="N193" s="228" t="str">
        <f>IFERROR(VLOOKUP(M193,色號!B:C,2,FALSE),"")</f>
        <v/>
      </c>
      <c r="O193" s="228" t="str">
        <f>IFERROR(VLOOKUP(L193,色號!A:D,4,FALSE),"")</f>
        <v/>
      </c>
      <c r="P193" s="228" t="str">
        <f t="shared" si="56"/>
        <v/>
      </c>
      <c r="Q193" s="228" t="str">
        <f t="shared" si="57"/>
        <v/>
      </c>
      <c r="R193" s="455" t="str">
        <f t="shared" si="58"/>
        <v/>
      </c>
      <c r="S193" s="461"/>
      <c r="T193" s="429" t="str">
        <f t="shared" si="59"/>
        <v/>
      </c>
      <c r="U193" s="237" t="str">
        <f t="shared" si="60"/>
        <v/>
      </c>
    </row>
    <row r="194" spans="1:21" x14ac:dyDescent="0.25">
      <c r="A194" s="228">
        <f t="shared" si="53"/>
        <v>0</v>
      </c>
      <c r="B194" s="228"/>
      <c r="C194" s="228">
        <f t="shared" ref="C194:C198" si="65">C193+1</f>
        <v>5026</v>
      </c>
      <c r="D194" s="228"/>
      <c r="E194" s="228"/>
      <c r="F194" s="236"/>
      <c r="G194" s="228" t="str">
        <f t="shared" si="62"/>
        <v/>
      </c>
      <c r="H194" s="236"/>
      <c r="I194" s="38" t="str">
        <f t="shared" si="63"/>
        <v/>
      </c>
      <c r="J194" s="228"/>
      <c r="K194" s="229"/>
      <c r="L194" s="369"/>
      <c r="M194" s="228" t="str">
        <f>IFERROR(VLOOKUP(L194,色號!A:B,2,FALSE),"")</f>
        <v/>
      </c>
      <c r="N194" s="228" t="str">
        <f>IFERROR(VLOOKUP(M194,色號!B:C,2,FALSE),"")</f>
        <v/>
      </c>
      <c r="O194" s="228" t="str">
        <f>IFERROR(VLOOKUP(L194,色號!A:D,4,FALSE),"")</f>
        <v/>
      </c>
      <c r="P194" s="228" t="str">
        <f t="shared" si="56"/>
        <v/>
      </c>
      <c r="Q194" s="228" t="str">
        <f t="shared" si="57"/>
        <v/>
      </c>
      <c r="R194" s="455" t="str">
        <f t="shared" si="58"/>
        <v/>
      </c>
      <c r="S194" s="461"/>
      <c r="T194" s="429" t="str">
        <f t="shared" si="59"/>
        <v/>
      </c>
      <c r="U194" s="237" t="str">
        <f t="shared" si="60"/>
        <v/>
      </c>
    </row>
    <row r="195" spans="1:21" x14ac:dyDescent="0.25">
      <c r="A195" s="228">
        <f t="shared" si="53"/>
        <v>0</v>
      </c>
      <c r="B195" s="228"/>
      <c r="C195" s="228">
        <f t="shared" si="65"/>
        <v>5027</v>
      </c>
      <c r="D195" s="228"/>
      <c r="E195" s="228"/>
      <c r="F195" s="236"/>
      <c r="G195" s="228" t="str">
        <f t="shared" si="62"/>
        <v/>
      </c>
      <c r="H195" s="236"/>
      <c r="I195" s="38" t="str">
        <f t="shared" si="63"/>
        <v/>
      </c>
      <c r="J195" s="228"/>
      <c r="K195" s="229"/>
      <c r="L195" s="369"/>
      <c r="M195" s="228" t="str">
        <f>IFERROR(VLOOKUP(L195,色號!A:B,2,FALSE),"")</f>
        <v/>
      </c>
      <c r="N195" s="228" t="str">
        <f>IFERROR(VLOOKUP(M195,色號!B:C,2,FALSE),"")</f>
        <v/>
      </c>
      <c r="O195" s="228" t="str">
        <f>IFERROR(VLOOKUP(L195,色號!A:D,4,FALSE),"")</f>
        <v/>
      </c>
      <c r="P195" s="228" t="str">
        <f t="shared" si="56"/>
        <v/>
      </c>
      <c r="Q195" s="228" t="str">
        <f t="shared" si="57"/>
        <v/>
      </c>
      <c r="R195" s="455" t="str">
        <f t="shared" si="58"/>
        <v/>
      </c>
      <c r="S195" s="461"/>
      <c r="T195" s="429" t="str">
        <f t="shared" si="59"/>
        <v/>
      </c>
      <c r="U195" s="237" t="str">
        <f t="shared" si="60"/>
        <v/>
      </c>
    </row>
    <row r="196" spans="1:21" x14ac:dyDescent="0.25">
      <c r="A196" s="228">
        <f t="shared" si="53"/>
        <v>0</v>
      </c>
      <c r="B196" s="228"/>
      <c r="C196" s="228">
        <f t="shared" si="65"/>
        <v>5028</v>
      </c>
      <c r="D196" s="228"/>
      <c r="E196" s="228"/>
      <c r="F196" s="236"/>
      <c r="G196" s="228" t="str">
        <f t="shared" si="62"/>
        <v/>
      </c>
      <c r="H196" s="236"/>
      <c r="I196" s="38" t="str">
        <f t="shared" si="63"/>
        <v/>
      </c>
      <c r="J196" s="228"/>
      <c r="K196" s="229"/>
      <c r="L196" s="369"/>
      <c r="M196" s="228" t="str">
        <f>IFERROR(VLOOKUP(L196,色號!A:B,2,FALSE),"")</f>
        <v/>
      </c>
      <c r="N196" s="228" t="str">
        <f>IFERROR(VLOOKUP(M196,色號!B:C,2,FALSE),"")</f>
        <v/>
      </c>
      <c r="O196" s="228" t="str">
        <f>IFERROR(VLOOKUP(L196,色號!A:D,4,FALSE),"")</f>
        <v/>
      </c>
      <c r="P196" s="228" t="str">
        <f t="shared" si="56"/>
        <v/>
      </c>
      <c r="Q196" s="228" t="str">
        <f t="shared" si="57"/>
        <v/>
      </c>
      <c r="R196" s="455" t="str">
        <f t="shared" si="58"/>
        <v/>
      </c>
      <c r="S196" s="228"/>
      <c r="T196" s="429" t="str">
        <f t="shared" si="59"/>
        <v/>
      </c>
      <c r="U196" s="237" t="str">
        <f t="shared" si="60"/>
        <v/>
      </c>
    </row>
    <row r="197" spans="1:21" x14ac:dyDescent="0.25">
      <c r="A197" s="228">
        <f t="shared" si="53"/>
        <v>0</v>
      </c>
      <c r="B197" s="228"/>
      <c r="C197" s="228">
        <f t="shared" si="65"/>
        <v>5029</v>
      </c>
      <c r="D197" s="228"/>
      <c r="E197" s="228"/>
      <c r="F197" s="236"/>
      <c r="G197" s="228" t="str">
        <f t="shared" si="62"/>
        <v/>
      </c>
      <c r="H197" s="236"/>
      <c r="I197" s="38" t="str">
        <f t="shared" si="63"/>
        <v/>
      </c>
      <c r="J197" s="228"/>
      <c r="K197" s="229"/>
      <c r="L197" s="369"/>
      <c r="M197" s="228" t="str">
        <f>IFERROR(VLOOKUP(L197,色號!A:B,2,FALSE),"")</f>
        <v/>
      </c>
      <c r="N197" s="228" t="str">
        <f>IFERROR(VLOOKUP(M197,色號!B:C,2,FALSE),"")</f>
        <v/>
      </c>
      <c r="O197" s="228" t="str">
        <f>IFERROR(VLOOKUP(L197,色號!A:D,4,FALSE),"")</f>
        <v/>
      </c>
      <c r="P197" s="228" t="str">
        <f t="shared" si="56"/>
        <v/>
      </c>
      <c r="Q197" s="228" t="str">
        <f t="shared" si="57"/>
        <v/>
      </c>
      <c r="R197" s="455" t="str">
        <f t="shared" si="58"/>
        <v/>
      </c>
      <c r="S197" s="228"/>
      <c r="T197" s="429" t="str">
        <f t="shared" si="59"/>
        <v/>
      </c>
      <c r="U197" s="237" t="str">
        <f t="shared" si="60"/>
        <v/>
      </c>
    </row>
    <row r="198" spans="1:21" x14ac:dyDescent="0.25">
      <c r="A198" s="228">
        <f t="shared" si="53"/>
        <v>0</v>
      </c>
      <c r="B198" s="228"/>
      <c r="C198" s="228">
        <f t="shared" si="65"/>
        <v>5030</v>
      </c>
      <c r="D198" s="228"/>
      <c r="E198" s="228"/>
      <c r="F198" s="236"/>
      <c r="G198" s="228" t="str">
        <f t="shared" si="62"/>
        <v/>
      </c>
      <c r="H198" s="236"/>
      <c r="I198" s="38" t="str">
        <f t="shared" si="63"/>
        <v/>
      </c>
      <c r="J198" s="228"/>
      <c r="K198" s="229"/>
      <c r="L198" s="369"/>
      <c r="M198" s="228" t="str">
        <f>IFERROR(VLOOKUP(L198,色號!A:B,2,FALSE),"")</f>
        <v/>
      </c>
      <c r="N198" s="228" t="str">
        <f>IFERROR(VLOOKUP(M198,色號!B:C,2,FALSE),"")</f>
        <v/>
      </c>
      <c r="O198" s="228" t="str">
        <f>IFERROR(VLOOKUP(L198,色號!A:D,4,FALSE),"")</f>
        <v/>
      </c>
      <c r="P198" s="228" t="str">
        <f t="shared" si="56"/>
        <v/>
      </c>
      <c r="Q198" s="228" t="str">
        <f t="shared" si="57"/>
        <v/>
      </c>
      <c r="R198" s="455" t="str">
        <f t="shared" si="58"/>
        <v/>
      </c>
      <c r="S198" s="228"/>
      <c r="T198" s="429" t="str">
        <f t="shared" si="59"/>
        <v/>
      </c>
      <c r="U198" s="237" t="str">
        <f t="shared" si="60"/>
        <v/>
      </c>
    </row>
    <row r="199" spans="1:21" x14ac:dyDescent="0.25">
      <c r="A199" s="228"/>
      <c r="B199" s="228"/>
      <c r="C199" s="228"/>
      <c r="D199" s="228"/>
      <c r="E199" s="234"/>
      <c r="F199" s="238"/>
      <c r="G199" s="238"/>
      <c r="H199" s="239"/>
      <c r="I199" s="234"/>
      <c r="J199" s="238"/>
      <c r="K199" s="227"/>
      <c r="L199" s="369"/>
      <c r="M199" s="238"/>
      <c r="N199" s="232"/>
      <c r="O199" s="238"/>
      <c r="P199" s="228"/>
      <c r="Q199" s="228"/>
      <c r="R199" s="455"/>
      <c r="S199" s="228"/>
      <c r="T199" s="430"/>
      <c r="U199" s="237"/>
    </row>
    <row r="200" spans="1:21" x14ac:dyDescent="0.25">
      <c r="A200" s="234"/>
      <c r="B200" s="234"/>
      <c r="C200" s="234"/>
      <c r="D200" s="234"/>
      <c r="E200" s="234"/>
      <c r="F200" s="238"/>
      <c r="G200" s="238"/>
      <c r="H200" s="239"/>
      <c r="I200" s="234"/>
      <c r="J200" s="238"/>
      <c r="K200" s="227"/>
      <c r="L200" s="369"/>
      <c r="M200" s="238"/>
      <c r="N200" s="228"/>
      <c r="O200" s="238"/>
      <c r="P200" s="228"/>
      <c r="Q200" s="228"/>
      <c r="R200" s="455"/>
      <c r="S200" s="228"/>
      <c r="T200" s="430"/>
      <c r="U200" s="237"/>
    </row>
    <row r="201" spans="1:21" x14ac:dyDescent="0.25">
      <c r="A201" s="224" t="s">
        <v>31</v>
      </c>
      <c r="B201" s="224"/>
      <c r="C201" s="225"/>
      <c r="D201" s="225" cm="1">
        <f t="array" ref="D201">_xlfn.IFS(OR(C201="水槽櫃",C201="爐檯櫃"),"無頂板",C201="油機吊櫃","無底板",TRUE,0)</f>
        <v>0</v>
      </c>
      <c r="E201" s="226"/>
      <c r="F201" s="225"/>
      <c r="G201" s="226"/>
      <c r="H201" s="226"/>
      <c r="I201" s="226"/>
      <c r="J201" s="226"/>
      <c r="K201" s="227"/>
      <c r="L201" s="228"/>
      <c r="M201" s="228"/>
      <c r="N201" s="228"/>
      <c r="O201" s="228"/>
      <c r="P201" s="228"/>
      <c r="Q201" s="228"/>
      <c r="R201" s="455"/>
      <c r="S201" s="228"/>
      <c r="T201" s="430"/>
      <c r="U201" s="237"/>
    </row>
    <row r="202" spans="1:21" x14ac:dyDescent="0.25">
      <c r="A202" s="224" t="s">
        <v>37</v>
      </c>
      <c r="B202" s="224"/>
      <c r="C202" s="229">
        <f>C163+1</f>
        <v>6</v>
      </c>
      <c r="D202" s="229"/>
      <c r="E202" s="226"/>
      <c r="F202" s="230"/>
      <c r="G202" s="226"/>
      <c r="H202" s="226"/>
      <c r="I202" s="226"/>
      <c r="J202" s="226"/>
      <c r="K202" s="366" t="s">
        <v>15</v>
      </c>
      <c r="L202" s="232">
        <f>SUMIF(D208:D237,"&lt;&gt;*五金",K208:K237)</f>
        <v>0</v>
      </c>
      <c r="M202" s="228"/>
      <c r="N202" s="231"/>
      <c r="O202" s="228"/>
      <c r="P202" s="228"/>
      <c r="Q202" s="228"/>
      <c r="R202" s="455"/>
      <c r="S202" s="228"/>
      <c r="T202" s="430"/>
      <c r="U202" s="237"/>
    </row>
    <row r="203" spans="1:21" x14ac:dyDescent="0.25">
      <c r="A203" s="224" t="s">
        <v>38</v>
      </c>
      <c r="B203" s="224"/>
      <c r="C203" s="229"/>
      <c r="D203" s="229"/>
      <c r="E203" s="226"/>
      <c r="F203" s="230"/>
      <c r="G203" s="226"/>
      <c r="H203" s="226"/>
      <c r="I203" s="226"/>
      <c r="J203" s="226"/>
      <c r="K203" s="366" t="s">
        <v>16</v>
      </c>
      <c r="L203" s="233">
        <f ca="1">板材才數分析.!P181</f>
        <v>0</v>
      </c>
      <c r="M203" s="228"/>
      <c r="N203" s="231"/>
      <c r="O203" s="228"/>
      <c r="P203" s="228"/>
      <c r="Q203" s="228"/>
      <c r="R203" s="455"/>
      <c r="S203" s="228"/>
      <c r="T203" s="430"/>
      <c r="U203" s="237"/>
    </row>
    <row r="204" spans="1:21" x14ac:dyDescent="0.25">
      <c r="A204" s="224" t="s">
        <v>39</v>
      </c>
      <c r="B204" s="224"/>
      <c r="C204" s="368"/>
      <c r="D204" s="229" t="s">
        <v>2808</v>
      </c>
      <c r="E204" s="226"/>
      <c r="F204" s="230"/>
      <c r="G204" s="226"/>
      <c r="H204" s="226"/>
      <c r="I204" s="226"/>
      <c r="J204" s="226"/>
      <c r="K204" s="376" t="s">
        <v>1384</v>
      </c>
      <c r="L204" s="228">
        <v>1</v>
      </c>
      <c r="M204" s="228"/>
      <c r="N204" s="228"/>
      <c r="O204" s="228"/>
      <c r="P204" s="228"/>
      <c r="Q204" s="228"/>
      <c r="R204" s="455"/>
      <c r="S204" s="228"/>
      <c r="T204" s="430"/>
      <c r="U204" s="237"/>
    </row>
    <row r="205" spans="1:21" x14ac:dyDescent="0.25">
      <c r="A205" s="224" t="s">
        <v>40</v>
      </c>
      <c r="B205" s="224"/>
      <c r="C205" s="367"/>
      <c r="D205" s="229"/>
      <c r="E205" s="226"/>
      <c r="F205" s="230"/>
      <c r="G205" s="226"/>
      <c r="H205" s="226"/>
      <c r="I205" s="226"/>
      <c r="J205" s="226"/>
      <c r="K205" s="227"/>
      <c r="L205" s="228"/>
      <c r="M205" s="228"/>
      <c r="N205" s="228"/>
      <c r="O205" s="228"/>
      <c r="P205" s="228"/>
      <c r="Q205" s="228"/>
      <c r="R205" s="455"/>
      <c r="S205" s="228"/>
      <c r="T205" s="430"/>
      <c r="U205" s="237"/>
    </row>
    <row r="206" spans="1:21" ht="16.149999999999999" customHeight="1" x14ac:dyDescent="0.25">
      <c r="A206" s="508" t="s">
        <v>41</v>
      </c>
      <c r="B206" s="228"/>
      <c r="C206" s="508" t="s">
        <v>50</v>
      </c>
      <c r="D206" s="508" t="s">
        <v>1293</v>
      </c>
      <c r="E206" s="508" t="s">
        <v>42</v>
      </c>
      <c r="F206" s="372" t="s">
        <v>2</v>
      </c>
      <c r="G206" s="372"/>
      <c r="H206" s="372"/>
      <c r="I206" s="372"/>
      <c r="J206" s="372"/>
      <c r="K206" s="514" t="s">
        <v>6</v>
      </c>
      <c r="L206" s="508" t="s">
        <v>8</v>
      </c>
      <c r="M206" s="508" t="s">
        <v>110</v>
      </c>
      <c r="N206" s="515" t="s">
        <v>225</v>
      </c>
      <c r="O206" s="508" t="s">
        <v>44</v>
      </c>
      <c r="P206" s="509" t="s">
        <v>9</v>
      </c>
      <c r="Q206" s="509" t="s">
        <v>9</v>
      </c>
      <c r="R206" s="510" t="s">
        <v>9</v>
      </c>
      <c r="S206" s="509" t="s">
        <v>9</v>
      </c>
      <c r="T206" s="517" t="s">
        <v>1929</v>
      </c>
      <c r="U206" s="508" t="s">
        <v>1386</v>
      </c>
    </row>
    <row r="207" spans="1:21" x14ac:dyDescent="0.25">
      <c r="A207" s="513"/>
      <c r="B207" s="234"/>
      <c r="C207" s="513"/>
      <c r="D207" s="508"/>
      <c r="E207" s="513"/>
      <c r="F207" s="228" t="s">
        <v>49</v>
      </c>
      <c r="G207" s="228" t="s">
        <v>17</v>
      </c>
      <c r="H207" s="235" t="s">
        <v>1</v>
      </c>
      <c r="I207" s="228" t="s">
        <v>17</v>
      </c>
      <c r="J207" s="228" t="s">
        <v>3</v>
      </c>
      <c r="K207" s="514"/>
      <c r="L207" s="508"/>
      <c r="M207" s="513"/>
      <c r="N207" s="515"/>
      <c r="O207" s="513"/>
      <c r="P207" s="509"/>
      <c r="Q207" s="509"/>
      <c r="R207" s="510"/>
      <c r="S207" s="509"/>
      <c r="T207" s="517"/>
      <c r="U207" s="508"/>
    </row>
    <row r="208" spans="1:21" x14ac:dyDescent="0.25">
      <c r="A208" s="228">
        <f>$C$201</f>
        <v>0</v>
      </c>
      <c r="B208" s="228"/>
      <c r="C208" s="228">
        <f>(C202*1000)+1</f>
        <v>6001</v>
      </c>
      <c r="D208" s="489" t="s">
        <v>1077</v>
      </c>
      <c r="E208" s="489" t="s">
        <v>4</v>
      </c>
      <c r="F208" s="236">
        <f>C205-36</f>
        <v>-36</v>
      </c>
      <c r="G208" s="489" t="str">
        <f>IF(
   OR(
      $E208="頂板",$E208="底板",$E208="右側板",$E208="左側板",
      $E208="天地蓋頂板",$E208="天地蓋底板",$E208="天地蓋右側板",$E208="天地蓋左側板",
      $E208="前抽牆",$E208="後抽牆",$E208="左抽牆",$E208="右抽牆",
      $E208="踢腳板",$E208="補板",$E208="固隔",$E208="活隔",
      $E208="中立板",$E208="中立板(退)",$E208="固隔(退)",$E208="活固隔",$E208="立板",
      $E208="內頂板",$E208="內左側落板",$E208="內右側落板",$E208="內底板",
      $E208="內左側板",$E208="內右側板",
      $E208="上前平肢",$E208="上後平肢",$E208="上前立肢",$E208="上後立肢",
      $E208="下前立肢",$E208="下後立肢",$E208="下前平肢",$E208="下後平肢",
      $E208="左側落板",$E208="右側落板",
      $E208="外蓋背板",$E208="台面",$E208="床板",$E208="假門板",
      $E208="上掀門板",$E208="平掀門板",$E208="下掀門板",
      $E208="左門板",$E208="右門板",
      $E208="抽盤",$E208="抽盤抽頭",
      $E208="上軌道板",$E208="下軌道板",$E208="左軌道板",$E208="右軌道板",$E208="指縫擋板",$E208="左木框滑門",$E208="右木框滑門",
      $E208="層板",$E208="壁面層板",$E208="桌板",$E208="上封板",$E208="下封板",$E208="左封板",$E208="右封板",
      $E208="左圓角側板",$E208="右圓角側板",$E208="抽頭",$E208="入柱抽頭",$E208="假抽頭",$E208="背拉桿",$E208="木滑門",$E208="抽屜拉桿"
   ),
   "AA",
   ""
)</f>
        <v>AA</v>
      </c>
      <c r="H208" s="236">
        <f>C204</f>
        <v>0</v>
      </c>
      <c r="I208" s="488" t="str">
        <f>IF(
   OR(
      $E208="右側板",$E208="左側板",$E208="活隔",
      $E208="天地蓋頂板",$E208="天地蓋底板",
      $E208="左門板",$E208="右門板",
      $E208="左側落板",$E208="右側落板",
      $E208="外蓋背板",$E208="活固隔",
      $E208="左木框滑門",$E208="右木框滑門",
      $E208="左鋁框滑門",$E208="右鋁框滑門",
      $E208="桌板",$E208="台面",$E208="床板",$E208="假門板",
      $E208="上掀門板",$E208="平掀門板",$E208="下掀門板",
      $E208="抽盤抽頭",$E208="抽盤",$E208="層板",$E208="壁面層板",
      $E208="上封板",$E208="下封板",$E208="左封板",$E208="右封板",
      $E208="抽頭",$E208="踢腳板",$E208="補板",$E208="木滑門"
   ),
   "AA",
   ""
)</f>
        <v/>
      </c>
      <c r="J208" s="489">
        <v>18</v>
      </c>
      <c r="K208" s="229"/>
      <c r="L208" s="369"/>
      <c r="M208" s="228" t="str">
        <f>IFERROR(VLOOKUP(L208,色號!A:B,2,FALSE),"")</f>
        <v/>
      </c>
      <c r="N208" s="228" t="str">
        <f>IFERROR(VLOOKUP(M208,色號!B:C,2,FALSE),"")</f>
        <v/>
      </c>
      <c r="O208" s="228" t="str">
        <f>IFERROR(VLOOKUP(L208,色號!A:D,4,FALSE),"")</f>
        <v/>
      </c>
      <c r="P208" s="228" t="str">
        <f>IF(
    OR($E208="左門板", $E208="右門板"),
    "鉸" &amp; IF($F208&lt;=1000, 2, IF($F208&lt;=1800, 3, 4)),
    IF(
        $E208="入柱背板",
        "側",
        IF(
            $E208="外蓋背板",
            "面",
            IF(
                AND(COUNTIF($E$208:$E$237,"入柱背板")&gt;0, OR($E208="頂板", $E208="底板")),
                "面",
                IF(
                    AND(COUNTIF($E$208:$E$237,"外蓋背板")&gt;0, OR($E208="左側板", $E208="右側板")),
                    "側",
                    IF(
                        AND(
                            COUNTIF($E$208:$E$237,"入柱背板")=0,
                            COUNTIF($E$208:$E$237,"外蓋背板")=0,
                            OR(
                                AND(COUNTIF($E$208:$E$237,"背板")&gt;0, OR($E208="左側板",$E208="右側板",$E208="頂板",$E208="底板",$E208="天地蓋左側板",$E208="天地蓋右側板",$E208="天地蓋頂板",$E208="天地蓋底板")),
                                AND(COUNTIF($E$208:$E$237,"抽底")&gt;0, OR($E208="右抽牆",$E208="左抽牆",$E208="前抽牆",$E208="後抽牆"))
                            )
                        ),
                        "背板溝",
                        ""
                    )
                )
            )
        )
    )
)</f>
        <v>背板溝</v>
      </c>
      <c r="Q208" s="228" t="str">
        <f>IF(OR($E208="天地蓋右側板",$E208="天地蓋左側板"), "側 面",
 IF(OR($E208="背拉桿",$E208="中立板",$E208="頂板",$E208="底板",$E208="前抽牆",$E208="後抽牆",$E208="內左側落板",$E208="內右側落板",$E208="抽屜拉桿",$E208="立板"), "側",
  IF(OR($E208="木滑門",$E208="鋁框滑門"), "輪",
   IF(OR($E208="右側板",$E208="左側板",$E208="右抽牆",$E208="左抽牆",$E208="天地蓋頂板",$E208="天地蓋底板",$E208="內頂板"), "面",
    IF($E208="固隔","固","")
   )
  )
 )
)</f>
        <v>側</v>
      </c>
      <c r="R208" s="455" t="str">
        <f>IF(
OR($E208="左側板",$E208="右側板",$E208="天地蓋左側板",$E208="天地蓋右側板",$E208="中立板",$E208="立板"),
"排","")</f>
        <v/>
      </c>
      <c r="S208" s="461"/>
      <c r="T208" s="429" t="str">
        <f>IF($E208="中立板","面開槽？排孔？",
IF($E208="木框滑門","前排孔要退喔！",
IF(OR($E208="左門板",$E208="右門板",$E208="抽頭"),"把手？",
IF(OR($E208="左側板",$E208="右側板",$E208="天地蓋右側板",$E208="天地蓋左側板"),"排孔？",""))))</f>
        <v/>
      </c>
      <c r="U208" s="237">
        <f>IF(E208="","",$L$204)</f>
        <v>1</v>
      </c>
    </row>
    <row r="209" spans="1:21" x14ac:dyDescent="0.25">
      <c r="A209" s="228">
        <f t="shared" ref="A209:A237" si="66">$C$201</f>
        <v>0</v>
      </c>
      <c r="B209" s="228"/>
      <c r="C209" s="228">
        <f>C208+1</f>
        <v>6002</v>
      </c>
      <c r="D209" s="489" t="s">
        <v>1077</v>
      </c>
      <c r="E209" s="489" t="s">
        <v>323</v>
      </c>
      <c r="F209" s="236">
        <f>C205-36</f>
        <v>-36</v>
      </c>
      <c r="G209" s="489" t="str">
        <f t="shared" ref="G209:G218" si="67">IF(
   OR(
      $E209="頂板",$E209="底板",$E209="右側板",$E209="左側板",
      $E209="天地蓋頂板",$E209="天地蓋底板",$E209="天地蓋右側板",$E209="天地蓋左側板",
      $E209="前抽牆",$E209="後抽牆",$E209="左抽牆",$E209="右抽牆",
      $E209="踢腳板",$E209="補板",$E209="固隔",$E209="活隔",
      $E209="中立板",$E209="中立板(退)",$E209="固隔(退)",$E209="活固隔",$E209="立板",
      $E209="內頂板",$E209="內左側落板",$E209="內右側落板",$E209="內底板",
      $E209="內左側板",$E209="內右側板",
      $E209="上前平肢",$E209="上後平肢",$E209="上前立肢",$E209="上後立肢",
      $E209="下前立肢",$E209="下後立肢",$E209="下前平肢",$E209="下後平肢",
      $E209="左側落板",$E209="右側落板",
      $E209="外蓋背板",$E209="台面",$E209="床板",$E209="假門板",
      $E209="上掀門板",$E209="平掀門板",$E209="下掀門板",
      $E209="左門板",$E209="右門板",
      $E209="抽盤",$E209="抽盤抽頭",
      $E209="上軌道板",$E209="下軌道板",$E209="左軌道板",$E209="右軌道板",$E209="指縫擋板",$E209="左木框滑門",$E209="右木框滑門",
      $E209="層板",$E209="壁面層板",$E209="桌板",$E209="上封板",$E209="下封板",$E209="左封板",$E209="右封板",
      $E209="左圓角側板",$E209="右圓角側板",$E209="抽頭",$E209="入柱抽頭",$E209="假抽頭",$E209="背拉桿",$E209="木滑門",$E209="抽屜拉桿"
   ),
   "AA",
   ""
)</f>
        <v>AA</v>
      </c>
      <c r="H209" s="236">
        <f>C204</f>
        <v>0</v>
      </c>
      <c r="I209" s="488" t="str">
        <f t="shared" ref="I209:I218" si="68">IF(
   OR(
      $E209="右側板",$E209="左側板",$E209="活隔",
      $E209="天地蓋頂板",$E209="天地蓋底板",
      $E209="左門板",$E209="右門板",
      $E209="左側落板",$E209="右側落板",
      $E209="外蓋背板",$E209="活固隔",
      $E209="左木框滑門",$E209="右木框滑門",
      $E209="左鋁框滑門",$E209="右鋁框滑門",
      $E209="桌板",$E209="台面",$E209="床板",$E209="假門板",
      $E209="上掀門板",$E209="平掀門板",$E209="下掀門板",
      $E209="抽盤抽頭",$E209="抽盤",$E209="層板",$E209="壁面層板",
      $E209="上封板",$E209="下封板",$E209="左封板",$E209="右封板",
      $E209="抽頭",$E209="踢腳板",$E209="補板",$E209="木滑門"
   ),
   "AA",
   ""
)</f>
        <v/>
      </c>
      <c r="J209" s="489">
        <v>18</v>
      </c>
      <c r="K209" s="229"/>
      <c r="L209" s="369"/>
      <c r="M209" s="228" t="str">
        <f>IFERROR(VLOOKUP(L209,色號!A:B,2,FALSE),"")</f>
        <v/>
      </c>
      <c r="N209" s="228" t="str">
        <f>IFERROR(VLOOKUP(M209,色號!B:C,2,FALSE),"")</f>
        <v/>
      </c>
      <c r="O209" s="228" t="str">
        <f>IFERROR(VLOOKUP(L209,色號!A:D,4,FALSE),"")</f>
        <v/>
      </c>
      <c r="P209" s="228" t="str">
        <f t="shared" ref="P209:P237" si="69">IF(
    OR($E209="左門板", $E209="右門板"),
    "鉸" &amp; IF($F209&lt;=1000, 2, IF($F209&lt;=1800, 3, 4)),
    IF(
        $E209="入柱背板",
        "側",
        IF(
            $E209="外蓋背板",
            "面",
            IF(
                AND(COUNTIF($E$208:$E$237,"入柱背板")&gt;0, OR($E209="頂板", $E209="底板")),
                "面",
                IF(
                    AND(COUNTIF($E$208:$E$237,"外蓋背板")&gt;0, OR($E209="左側板", $E209="右側板")),
                    "側",
                    IF(
                        AND(
                            COUNTIF($E$208:$E$237,"入柱背板")=0,
                            COUNTIF($E$208:$E$237,"外蓋背板")=0,
                            OR(
                                AND(COUNTIF($E$208:$E$237,"背板")&gt;0, OR($E209="左側板",$E209="右側板",$E209="頂板",$E209="底板",$E209="天地蓋左側板",$E209="天地蓋右側板",$E209="天地蓋頂板",$E209="天地蓋底板")),
                                AND(COUNTIF($E$208:$E$237,"抽底")&gt;0, OR($E209="右抽牆",$E209="左抽牆",$E209="前抽牆",$E209="後抽牆"))
                            )
                        ),
                        "背板溝",
                        ""
                    )
                )
            )
        )
    )
)</f>
        <v>背板溝</v>
      </c>
      <c r="Q209" s="228" t="str">
        <f t="shared" ref="Q209:Q237" si="70">IF(OR($E209="天地蓋右側板",$E209="天地蓋左側板"), "側 面",
 IF(OR($E209="背拉桿",$E209="中立板",$E209="頂板",$E209="底板",$E209="前抽牆",$E209="後抽牆",$E209="內左側落板",$E209="內右側落板",$E209="抽屜拉桿",$E209="立板"), "側",
  IF(OR($E209="木滑門",$E209="鋁框滑門"), "輪",
   IF(OR($E209="右側板",$E209="左側板",$E209="右抽牆",$E209="左抽牆",$E209="天地蓋頂板",$E209="天地蓋底板",$E209="內頂板"), "面",
    IF($E209="固隔","固","")
   )
  )
 )
)</f>
        <v>側</v>
      </c>
      <c r="R209" s="455" t="str">
        <f t="shared" ref="R209:R237" si="71">IF(
OR($E209="左側板",$E209="右側板",$E209="天地蓋左側板",$E209="天地蓋右側板",$E209="中立板",$E209="立板"),
"排","")</f>
        <v/>
      </c>
      <c r="S209" s="461"/>
      <c r="T209" s="429" t="str">
        <f t="shared" ref="T209:T237" si="72">IF($E209="中立板","面開槽？排孔？",
IF($E209="木框滑門","前排孔要退喔！",
IF(OR($E209="左門板",$E209="右門板",$E209="抽頭"),"把手？",
IF(OR($E209="左側板",$E209="右側板",$E209="天地蓋右側板",$E209="天地蓋左側板"),"排孔？",""))))</f>
        <v/>
      </c>
      <c r="U209" s="237">
        <f t="shared" ref="U209:U237" si="73">IF(E209="","",$L$204)</f>
        <v>1</v>
      </c>
    </row>
    <row r="210" spans="1:21" x14ac:dyDescent="0.25">
      <c r="A210" s="228">
        <f t="shared" si="66"/>
        <v>0</v>
      </c>
      <c r="B210" s="228"/>
      <c r="C210" s="228">
        <f t="shared" ref="C210:C221" si="74">C209+1</f>
        <v>6003</v>
      </c>
      <c r="D210" s="489" t="s">
        <v>1077</v>
      </c>
      <c r="E210" s="489" t="s">
        <v>342</v>
      </c>
      <c r="F210" s="489">
        <f>C203</f>
        <v>0</v>
      </c>
      <c r="G210" s="489" t="str">
        <f t="shared" si="67"/>
        <v>AA</v>
      </c>
      <c r="H210" s="236">
        <f>C204</f>
        <v>0</v>
      </c>
      <c r="I210" s="488" t="str">
        <f t="shared" si="68"/>
        <v>AA</v>
      </c>
      <c r="J210" s="489">
        <v>18</v>
      </c>
      <c r="K210" s="229"/>
      <c r="L210" s="369"/>
      <c r="M210" s="228" t="str">
        <f>IFERROR(VLOOKUP(L210,色號!A:B,2,FALSE),"")</f>
        <v/>
      </c>
      <c r="N210" s="228" t="str">
        <f>IFERROR(VLOOKUP(M210,色號!B:C,2,FALSE),"")</f>
        <v/>
      </c>
      <c r="O210" s="228" t="str">
        <f>IFERROR(VLOOKUP(L210,色號!A:D,4,FALSE),"")</f>
        <v/>
      </c>
      <c r="P210" s="228" t="str">
        <f t="shared" si="69"/>
        <v>背板溝</v>
      </c>
      <c r="Q210" s="228" t="str">
        <f t="shared" si="70"/>
        <v>面</v>
      </c>
      <c r="R210" s="455" t="str">
        <f t="shared" si="71"/>
        <v>排</v>
      </c>
      <c r="S210" s="461"/>
      <c r="T210" s="429" t="str">
        <f t="shared" si="72"/>
        <v>排孔？</v>
      </c>
      <c r="U210" s="237">
        <f t="shared" si="73"/>
        <v>1</v>
      </c>
    </row>
    <row r="211" spans="1:21" x14ac:dyDescent="0.25">
      <c r="A211" s="228">
        <f t="shared" si="66"/>
        <v>0</v>
      </c>
      <c r="B211" s="228"/>
      <c r="C211" s="228">
        <f t="shared" si="74"/>
        <v>6004</v>
      </c>
      <c r="D211" s="489" t="s">
        <v>1077</v>
      </c>
      <c r="E211" s="489" t="s">
        <v>350</v>
      </c>
      <c r="F211" s="489">
        <f>C203</f>
        <v>0</v>
      </c>
      <c r="G211" s="489" t="str">
        <f t="shared" si="67"/>
        <v>AA</v>
      </c>
      <c r="H211" s="236">
        <f>C204</f>
        <v>0</v>
      </c>
      <c r="I211" s="488" t="str">
        <f t="shared" si="68"/>
        <v>AA</v>
      </c>
      <c r="J211" s="489">
        <v>18</v>
      </c>
      <c r="K211" s="229"/>
      <c r="L211" s="369"/>
      <c r="M211" s="228" t="str">
        <f>IFERROR(VLOOKUP(L211,色號!A:B,2,FALSE),"")</f>
        <v/>
      </c>
      <c r="N211" s="228" t="str">
        <f>IFERROR(VLOOKUP(M211,色號!B:C,2,FALSE),"")</f>
        <v/>
      </c>
      <c r="O211" s="228" t="str">
        <f>IFERROR(VLOOKUP(L211,色號!A:D,4,FALSE),"")</f>
        <v/>
      </c>
      <c r="P211" s="228" t="str">
        <f t="shared" si="69"/>
        <v>背板溝</v>
      </c>
      <c r="Q211" s="228" t="str">
        <f t="shared" si="70"/>
        <v>面</v>
      </c>
      <c r="R211" s="455" t="str">
        <f t="shared" si="71"/>
        <v>排</v>
      </c>
      <c r="S211" s="461"/>
      <c r="T211" s="429" t="str">
        <f t="shared" si="72"/>
        <v>排孔？</v>
      </c>
      <c r="U211" s="237">
        <f t="shared" si="73"/>
        <v>1</v>
      </c>
    </row>
    <row r="212" spans="1:21" x14ac:dyDescent="0.25">
      <c r="A212" s="228">
        <f t="shared" si="66"/>
        <v>0</v>
      </c>
      <c r="B212" s="228"/>
      <c r="C212" s="228">
        <f t="shared" si="74"/>
        <v>6005</v>
      </c>
      <c r="D212" s="489" t="s">
        <v>1077</v>
      </c>
      <c r="E212" s="489" t="s">
        <v>357</v>
      </c>
      <c r="F212" s="489">
        <f>C203-22</f>
        <v>-22</v>
      </c>
      <c r="G212" s="489" t="str">
        <f t="shared" si="67"/>
        <v/>
      </c>
      <c r="H212" s="236">
        <f>C205-22</f>
        <v>-22</v>
      </c>
      <c r="I212" s="488" t="str">
        <f t="shared" si="68"/>
        <v/>
      </c>
      <c r="J212" s="489">
        <v>4</v>
      </c>
      <c r="K212" s="229"/>
      <c r="L212" s="369"/>
      <c r="M212" s="228" t="str">
        <f>IFERROR(VLOOKUP(L212,色號!A:B,2,FALSE),"")</f>
        <v/>
      </c>
      <c r="N212" s="228" t="str">
        <f>IFERROR(VLOOKUP(M212,色號!B:C,2,FALSE),"")</f>
        <v/>
      </c>
      <c r="O212" s="228" t="str">
        <f>IFERROR(VLOOKUP(L212,色號!A:D,4,FALSE),"")</f>
        <v/>
      </c>
      <c r="P212" s="228" t="str">
        <f t="shared" si="69"/>
        <v/>
      </c>
      <c r="Q212" s="228" t="str">
        <f t="shared" si="70"/>
        <v/>
      </c>
      <c r="R212" s="455" t="str">
        <f t="shared" si="71"/>
        <v/>
      </c>
      <c r="S212" s="461"/>
      <c r="T212" s="429" t="str">
        <f t="shared" si="72"/>
        <v/>
      </c>
      <c r="U212" s="237">
        <f t="shared" si="73"/>
        <v>1</v>
      </c>
    </row>
    <row r="213" spans="1:21" x14ac:dyDescent="0.25">
      <c r="A213" s="228">
        <f t="shared" si="66"/>
        <v>0</v>
      </c>
      <c r="B213" s="228"/>
      <c r="C213" s="228">
        <f t="shared" si="74"/>
        <v>6006</v>
      </c>
      <c r="D213" s="489" t="s">
        <v>1077</v>
      </c>
      <c r="E213" s="489" t="s">
        <v>420</v>
      </c>
      <c r="F213" s="489">
        <f>F208</f>
        <v>-36</v>
      </c>
      <c r="G213" s="489" t="str">
        <f t="shared" si="67"/>
        <v>AA</v>
      </c>
      <c r="H213" s="236">
        <v>120</v>
      </c>
      <c r="I213" s="488" t="str">
        <f t="shared" si="68"/>
        <v/>
      </c>
      <c r="J213" s="489">
        <v>18</v>
      </c>
      <c r="K213" s="229"/>
      <c r="L213" s="369"/>
      <c r="M213" s="228" t="str">
        <f>IFERROR(VLOOKUP(L213,色號!A:B,2,FALSE),"")</f>
        <v/>
      </c>
      <c r="N213" s="228" t="str">
        <f>IFERROR(VLOOKUP(M213,色號!B:C,2,FALSE),"")</f>
        <v/>
      </c>
      <c r="O213" s="228" t="str">
        <f>IFERROR(VLOOKUP(L213,色號!A:D,4,FALSE),"")</f>
        <v/>
      </c>
      <c r="P213" s="228" t="str">
        <f t="shared" si="69"/>
        <v/>
      </c>
      <c r="Q213" s="228" t="str">
        <f t="shared" si="70"/>
        <v>側</v>
      </c>
      <c r="R213" s="455" t="str">
        <f t="shared" si="71"/>
        <v/>
      </c>
      <c r="S213" s="461"/>
      <c r="T213" s="429" t="str">
        <f t="shared" si="72"/>
        <v/>
      </c>
      <c r="U213" s="237">
        <f t="shared" si="73"/>
        <v>1</v>
      </c>
    </row>
    <row r="214" spans="1:21" x14ac:dyDescent="0.25">
      <c r="A214" s="228">
        <f t="shared" si="66"/>
        <v>0</v>
      </c>
      <c r="B214" s="228"/>
      <c r="C214" s="228">
        <f t="shared" si="74"/>
        <v>6007</v>
      </c>
      <c r="D214" s="489" t="s">
        <v>1078</v>
      </c>
      <c r="E214" s="489" t="s">
        <v>1102</v>
      </c>
      <c r="F214" s="489">
        <f>F208</f>
        <v>-36</v>
      </c>
      <c r="G214" s="489" t="str">
        <f t="shared" si="67"/>
        <v>AA</v>
      </c>
      <c r="H214" s="236">
        <f>C204-22</f>
        <v>-22</v>
      </c>
      <c r="I214" s="488" t="str">
        <f t="shared" si="68"/>
        <v/>
      </c>
      <c r="J214" s="489">
        <v>18</v>
      </c>
      <c r="K214" s="229"/>
      <c r="L214" s="369"/>
      <c r="M214" s="228" t="str">
        <f>IFERROR(VLOOKUP(L214,色號!A:B,2,FALSE),"")</f>
        <v/>
      </c>
      <c r="N214" s="228" t="str">
        <f>IFERROR(VLOOKUP(M214,色號!B:C,2,FALSE),"")</f>
        <v/>
      </c>
      <c r="O214" s="228" t="str">
        <f>IFERROR(VLOOKUP(L214,色號!A:D,4,FALSE),"")</f>
        <v/>
      </c>
      <c r="P214" s="228" t="str">
        <f t="shared" si="69"/>
        <v/>
      </c>
      <c r="Q214" s="228" t="str">
        <f t="shared" si="70"/>
        <v>側</v>
      </c>
      <c r="R214" s="455" t="str">
        <f t="shared" si="71"/>
        <v>排</v>
      </c>
      <c r="S214" s="461"/>
      <c r="T214" s="429" t="str">
        <f t="shared" si="72"/>
        <v>面開槽？排孔？</v>
      </c>
      <c r="U214" s="237">
        <f t="shared" si="73"/>
        <v>1</v>
      </c>
    </row>
    <row r="215" spans="1:21" x14ac:dyDescent="0.25">
      <c r="A215" s="228">
        <f t="shared" si="66"/>
        <v>0</v>
      </c>
      <c r="B215" s="228"/>
      <c r="C215" s="228">
        <f t="shared" si="74"/>
        <v>6008</v>
      </c>
      <c r="D215" s="489" t="s">
        <v>1078</v>
      </c>
      <c r="E215" s="489" t="s">
        <v>1094</v>
      </c>
      <c r="F215" s="489"/>
      <c r="G215" s="489" t="str">
        <f t="shared" si="67"/>
        <v>AA</v>
      </c>
      <c r="H215" s="236">
        <f>C204-22-10</f>
        <v>-32</v>
      </c>
      <c r="I215" s="488" t="str">
        <f t="shared" si="68"/>
        <v>AA</v>
      </c>
      <c r="J215" s="489">
        <v>18</v>
      </c>
      <c r="K215" s="229"/>
      <c r="L215" s="369"/>
      <c r="M215" s="228" t="str">
        <f>IFERROR(VLOOKUP(L215,色號!A:B,2,FALSE),"")</f>
        <v/>
      </c>
      <c r="N215" s="228" t="str">
        <f>IFERROR(VLOOKUP(M215,色號!B:C,2,FALSE),"")</f>
        <v/>
      </c>
      <c r="O215" s="228" t="str">
        <f>IFERROR(VLOOKUP(L215,色號!A:D,4,FALSE),"")</f>
        <v/>
      </c>
      <c r="P215" s="228" t="str">
        <f t="shared" si="69"/>
        <v/>
      </c>
      <c r="Q215" s="228" t="str">
        <f t="shared" si="70"/>
        <v/>
      </c>
      <c r="R215" s="455" t="str">
        <f t="shared" si="71"/>
        <v/>
      </c>
      <c r="S215" s="461"/>
      <c r="T215" s="429" t="str">
        <f t="shared" si="72"/>
        <v/>
      </c>
      <c r="U215" s="237">
        <f t="shared" si="73"/>
        <v>1</v>
      </c>
    </row>
    <row r="216" spans="1:21" x14ac:dyDescent="0.25">
      <c r="A216" s="228">
        <f t="shared" si="66"/>
        <v>0</v>
      </c>
      <c r="B216" s="228"/>
      <c r="C216" s="228">
        <f t="shared" si="74"/>
        <v>6009</v>
      </c>
      <c r="D216" s="489" t="s">
        <v>1078</v>
      </c>
      <c r="E216" s="489" t="s">
        <v>1088</v>
      </c>
      <c r="F216" s="489"/>
      <c r="G216" s="489" t="str">
        <f t="shared" si="67"/>
        <v>AA</v>
      </c>
      <c r="H216" s="236">
        <f>C204-22</f>
        <v>-22</v>
      </c>
      <c r="I216" s="488" t="str">
        <f t="shared" si="68"/>
        <v/>
      </c>
      <c r="J216" s="489">
        <v>18</v>
      </c>
      <c r="K216" s="229"/>
      <c r="L216" s="369"/>
      <c r="M216" s="228" t="str">
        <f>IFERROR(VLOOKUP(L216,色號!A:B,2,FALSE),"")</f>
        <v/>
      </c>
      <c r="N216" s="228" t="str">
        <f>IFERROR(VLOOKUP(M216,色號!B:C,2,FALSE),"")</f>
        <v/>
      </c>
      <c r="O216" s="228" t="str">
        <f>IFERROR(VLOOKUP(L216,色號!A:D,4,FALSE),"")</f>
        <v/>
      </c>
      <c r="P216" s="228" t="str">
        <f t="shared" si="69"/>
        <v/>
      </c>
      <c r="Q216" s="228" t="str">
        <f t="shared" si="70"/>
        <v>固</v>
      </c>
      <c r="R216" s="455" t="str">
        <f t="shared" si="71"/>
        <v/>
      </c>
      <c r="S216" s="461"/>
      <c r="T216" s="429" t="str">
        <f t="shared" si="72"/>
        <v/>
      </c>
      <c r="U216" s="237">
        <f t="shared" si="73"/>
        <v>1</v>
      </c>
    </row>
    <row r="217" spans="1:21" x14ac:dyDescent="0.25">
      <c r="A217" s="228">
        <f t="shared" si="66"/>
        <v>0</v>
      </c>
      <c r="B217" s="228"/>
      <c r="C217" s="228">
        <f t="shared" si="74"/>
        <v>6010</v>
      </c>
      <c r="D217" s="489" t="s">
        <v>1079</v>
      </c>
      <c r="E217" s="489" t="s">
        <v>1095</v>
      </c>
      <c r="F217" s="489"/>
      <c r="G217" s="489" t="str">
        <f t="shared" si="67"/>
        <v>AA</v>
      </c>
      <c r="H217" s="236">
        <f>C205/2-4</f>
        <v>-4</v>
      </c>
      <c r="I217" s="488" t="str">
        <f t="shared" si="68"/>
        <v>AA</v>
      </c>
      <c r="J217" s="489">
        <v>18</v>
      </c>
      <c r="K217" s="229"/>
      <c r="L217" s="369"/>
      <c r="M217" s="228" t="str">
        <f>IFERROR(VLOOKUP(L217,色號!A:B,2,FALSE),"")</f>
        <v/>
      </c>
      <c r="N217" s="228" t="str">
        <f>IFERROR(VLOOKUP(M217,色號!B:C,2,FALSE),"")</f>
        <v/>
      </c>
      <c r="O217" s="228" t="str">
        <f>IFERROR(VLOOKUP(L217,色號!A:D,4,FALSE),"")</f>
        <v/>
      </c>
      <c r="P217" s="228" t="str">
        <f t="shared" si="69"/>
        <v>鉸2</v>
      </c>
      <c r="Q217" s="228" t="str">
        <f t="shared" si="70"/>
        <v/>
      </c>
      <c r="R217" s="455" t="str">
        <f t="shared" si="71"/>
        <v/>
      </c>
      <c r="S217" s="461"/>
      <c r="T217" s="429" t="str">
        <f t="shared" si="72"/>
        <v>把手？</v>
      </c>
      <c r="U217" s="237">
        <f t="shared" si="73"/>
        <v>1</v>
      </c>
    </row>
    <row r="218" spans="1:21" x14ac:dyDescent="0.25">
      <c r="A218" s="228">
        <f t="shared" si="66"/>
        <v>0</v>
      </c>
      <c r="B218" s="228"/>
      <c r="C218" s="228">
        <f t="shared" si="74"/>
        <v>6011</v>
      </c>
      <c r="D218" s="489" t="s">
        <v>1079</v>
      </c>
      <c r="E218" s="489" t="s">
        <v>1099</v>
      </c>
      <c r="F218" s="489"/>
      <c r="G218" s="489" t="str">
        <f t="shared" si="67"/>
        <v>AA</v>
      </c>
      <c r="H218" s="236">
        <f>C205/2-4</f>
        <v>-4</v>
      </c>
      <c r="I218" s="488" t="str">
        <f t="shared" si="68"/>
        <v>AA</v>
      </c>
      <c r="J218" s="489">
        <v>18</v>
      </c>
      <c r="K218" s="229"/>
      <c r="L218" s="369"/>
      <c r="M218" s="228" t="str">
        <f>IFERROR(VLOOKUP(L218,色號!A:B,2,FALSE),"")</f>
        <v/>
      </c>
      <c r="N218" s="228" t="str">
        <f>IFERROR(VLOOKUP(M218,色號!B:C,2,FALSE),"")</f>
        <v/>
      </c>
      <c r="O218" s="228" t="str">
        <f>IFERROR(VLOOKUP(L218,色號!A:D,4,FALSE),"")</f>
        <v/>
      </c>
      <c r="P218" s="228" t="str">
        <f t="shared" si="69"/>
        <v>鉸2</v>
      </c>
      <c r="Q218" s="228" t="str">
        <f t="shared" si="70"/>
        <v/>
      </c>
      <c r="R218" s="455" t="str">
        <f t="shared" si="71"/>
        <v/>
      </c>
      <c r="S218" s="461"/>
      <c r="T218" s="429" t="str">
        <f t="shared" si="72"/>
        <v>把手？</v>
      </c>
      <c r="U218" s="237">
        <f t="shared" si="73"/>
        <v>1</v>
      </c>
    </row>
    <row r="219" spans="1:21" x14ac:dyDescent="0.25">
      <c r="A219" s="228">
        <f t="shared" si="66"/>
        <v>0</v>
      </c>
      <c r="B219" s="228"/>
      <c r="C219" s="228">
        <f t="shared" si="74"/>
        <v>6012</v>
      </c>
      <c r="D219" s="228"/>
      <c r="E219" s="228"/>
      <c r="F219" s="236"/>
      <c r="G219" s="228" t="str">
        <f t="shared" ref="G209:G237" si="75">IF(
   OR(
      $E219="頂板",$E219="底板",$E219="右側板",$E219="左側板",
      $E219="天地蓋頂板",$E219="天地蓋底板",$E219="天地蓋右側板",$E219="天地蓋左側板",
      $E219="前抽牆",$E219="後抽牆",$E219="左抽牆",$E219="右抽牆",
      $E219="踢腳板",$E219="補板",$E219="固隔",$E219="活隔",
      $E219="中立板",$E219="中立板(退)",$E219="固隔(退)",$E219="活固隔",$E219="立板",
      $E219="內頂板",$E219="內左側落板",$E219="內右側落板",$E219="內底板",
      $E219="內左側板",$E219="內右側板",
      $E219="上前平肢",$E219="上後平肢",$E219="上前立肢",$E219="上後立肢",
      $E219="下前立肢",$E219="下後立肢",$E219="下前平肢",$E219="下後平肢",
      $E219="左側落板",$E219="右側落板",
      $E219="外蓋背板",$E219="台面",$E219="床板",$E219="假門板",
      $E219="上掀門板",$E219="平掀門板",$E219="下掀門板",
      $E219="左門板",$E219="右門板",
      $E219="抽盤",$E219="抽盤抽頭",
      $E219="上軌道板",$E219="下軌道板",$E219="左軌道板",$E219="右軌道板",$E219="指縫擋板",$E219="左木框滑門",$E219="右木框滑門",
      $E219="層板",$E219="壁面層板",$E219="桌板",$E219="上封板",$E219="下封板",$E219="左封板",$E219="右封板",
      $E219="左圓角側板",$E219="右圓角側板",$E219="抽頭",$E219="入柱抽頭",$E219="假抽頭",$E219="背拉桿",$E219="木滑門",$E219="抽屜拉桿"
   ),
   "AA",
   ""
)</f>
        <v/>
      </c>
      <c r="H219" s="236"/>
      <c r="I219" s="38" t="str">
        <f t="shared" ref="I214:I237" si="76">IF(
   OR(
      $E219="右側板",$E219="左側板",$E219="活隔",
      $E219="天地蓋頂板",$E219="天地蓋底板",
      $E219="左門板",$E219="右門板",
      $E219="左側落板",$E219="右側落板",
      $E219="外蓋背板",$E219="活固隔",
      $E219="左木框滑門",$E219="右木框滑門",
      $E219="左鋁框滑門",$E219="右鋁框滑門",
      $E219="桌板",$E219="台面",$E219="床板",$E219="假門板",
      $E219="上掀門板",$E219="平掀門板",$E219="下掀門板",
      $E219="抽盤抽頭",$E219="抽盤",$E219="層板",$E219="壁面層板",
      $E219="上封板",$E219="下封板",$E219="左封板",$E219="右封板",
      $E219="抽頭",$E219="踢腳板",$E219="補板",$E219="木滑門"
   ),
   "AA",
   ""
)</f>
        <v/>
      </c>
      <c r="J219" s="228"/>
      <c r="K219" s="229"/>
      <c r="L219" s="369"/>
      <c r="M219" s="228" t="str">
        <f>IFERROR(VLOOKUP(L219,色號!A:B,2,FALSE),"")</f>
        <v/>
      </c>
      <c r="N219" s="228" t="str">
        <f>IFERROR(VLOOKUP(M219,色號!B:C,2,FALSE),"")</f>
        <v/>
      </c>
      <c r="O219" s="228" t="str">
        <f>IFERROR(VLOOKUP(L219,色號!A:D,4,FALSE),"")</f>
        <v/>
      </c>
      <c r="P219" s="228" t="str">
        <f t="shared" si="69"/>
        <v/>
      </c>
      <c r="Q219" s="228" t="str">
        <f t="shared" si="70"/>
        <v/>
      </c>
      <c r="R219" s="455" t="str">
        <f t="shared" si="71"/>
        <v/>
      </c>
      <c r="S219" s="461"/>
      <c r="T219" s="429" t="str">
        <f t="shared" si="72"/>
        <v/>
      </c>
      <c r="U219" s="237" t="str">
        <f t="shared" si="73"/>
        <v/>
      </c>
    </row>
    <row r="220" spans="1:21" x14ac:dyDescent="0.25">
      <c r="A220" s="228">
        <f t="shared" si="66"/>
        <v>0</v>
      </c>
      <c r="B220" s="228"/>
      <c r="C220" s="228">
        <f>C219+1</f>
        <v>6013</v>
      </c>
      <c r="D220" s="228"/>
      <c r="E220" s="228"/>
      <c r="F220" s="228"/>
      <c r="G220" s="228" t="str">
        <f t="shared" si="75"/>
        <v/>
      </c>
      <c r="H220" s="236"/>
      <c r="I220" s="38" t="str">
        <f t="shared" si="76"/>
        <v/>
      </c>
      <c r="J220" s="228"/>
      <c r="K220" s="229"/>
      <c r="L220" s="369"/>
      <c r="M220" s="228" t="str">
        <f>IFERROR(VLOOKUP(L220,色號!A:B,2,FALSE),"")</f>
        <v/>
      </c>
      <c r="N220" s="228" t="str">
        <f>IFERROR(VLOOKUP(M220,色號!B:C,2,FALSE),"")</f>
        <v/>
      </c>
      <c r="O220" s="228" t="str">
        <f>IFERROR(VLOOKUP(L220,色號!A:D,4,FALSE),"")</f>
        <v/>
      </c>
      <c r="P220" s="228" t="str">
        <f t="shared" si="69"/>
        <v/>
      </c>
      <c r="Q220" s="228" t="str">
        <f t="shared" si="70"/>
        <v/>
      </c>
      <c r="R220" s="455" t="str">
        <f t="shared" si="71"/>
        <v/>
      </c>
      <c r="S220" s="461"/>
      <c r="T220" s="429" t="str">
        <f t="shared" si="72"/>
        <v/>
      </c>
      <c r="U220" s="237" t="str">
        <f t="shared" si="73"/>
        <v/>
      </c>
    </row>
    <row r="221" spans="1:21" x14ac:dyDescent="0.25">
      <c r="A221" s="228">
        <f t="shared" si="66"/>
        <v>0</v>
      </c>
      <c r="B221" s="228"/>
      <c r="C221" s="228">
        <f t="shared" si="74"/>
        <v>6014</v>
      </c>
      <c r="D221" s="228"/>
      <c r="E221" s="228"/>
      <c r="F221" s="228"/>
      <c r="G221" s="228" t="str">
        <f t="shared" si="75"/>
        <v/>
      </c>
      <c r="H221" s="236"/>
      <c r="I221" s="38" t="str">
        <f t="shared" si="76"/>
        <v/>
      </c>
      <c r="J221" s="228"/>
      <c r="K221" s="229"/>
      <c r="L221" s="369"/>
      <c r="M221" s="228" t="str">
        <f>IFERROR(VLOOKUP(L221,色號!A:B,2,FALSE),"")</f>
        <v/>
      </c>
      <c r="N221" s="228" t="str">
        <f>IFERROR(VLOOKUP(M221,色號!B:C,2,FALSE),"")</f>
        <v/>
      </c>
      <c r="O221" s="228" t="str">
        <f>IFERROR(VLOOKUP(L221,色號!A:D,4,FALSE),"")</f>
        <v/>
      </c>
      <c r="P221" s="228" t="str">
        <f t="shared" si="69"/>
        <v/>
      </c>
      <c r="Q221" s="228" t="str">
        <f t="shared" si="70"/>
        <v/>
      </c>
      <c r="R221" s="455" t="str">
        <f t="shared" si="71"/>
        <v/>
      </c>
      <c r="S221" s="461"/>
      <c r="T221" s="429" t="str">
        <f t="shared" si="72"/>
        <v/>
      </c>
      <c r="U221" s="237" t="str">
        <f t="shared" si="73"/>
        <v/>
      </c>
    </row>
    <row r="222" spans="1:21" x14ac:dyDescent="0.25">
      <c r="A222" s="228">
        <f t="shared" si="66"/>
        <v>0</v>
      </c>
      <c r="B222" s="228"/>
      <c r="C222" s="228">
        <f>C221+1</f>
        <v>6015</v>
      </c>
      <c r="D222" s="228"/>
      <c r="E222" s="228"/>
      <c r="F222" s="228"/>
      <c r="G222" s="228" t="str">
        <f t="shared" si="75"/>
        <v/>
      </c>
      <c r="H222" s="236"/>
      <c r="I222" s="38" t="str">
        <f t="shared" si="76"/>
        <v/>
      </c>
      <c r="J222" s="228"/>
      <c r="K222" s="229"/>
      <c r="L222" s="369"/>
      <c r="M222" s="228" t="str">
        <f>IFERROR(VLOOKUP(L222,色號!A:B,2,FALSE),"")</f>
        <v/>
      </c>
      <c r="N222" s="228" t="str">
        <f>IFERROR(VLOOKUP(M222,色號!B:C,2,FALSE),"")</f>
        <v/>
      </c>
      <c r="O222" s="228" t="str">
        <f>IFERROR(VLOOKUP(L222,色號!A:D,4,FALSE),"")</f>
        <v/>
      </c>
      <c r="P222" s="228" t="str">
        <f t="shared" si="69"/>
        <v/>
      </c>
      <c r="Q222" s="228" t="str">
        <f t="shared" si="70"/>
        <v/>
      </c>
      <c r="R222" s="455" t="str">
        <f t="shared" si="71"/>
        <v/>
      </c>
      <c r="S222" s="461"/>
      <c r="T222" s="429" t="str">
        <f t="shared" si="72"/>
        <v/>
      </c>
      <c r="U222" s="237" t="str">
        <f t="shared" si="73"/>
        <v/>
      </c>
    </row>
    <row r="223" spans="1:21" x14ac:dyDescent="0.25">
      <c r="A223" s="228">
        <f t="shared" si="66"/>
        <v>0</v>
      </c>
      <c r="B223" s="228"/>
      <c r="C223" s="228">
        <f>C222+1</f>
        <v>6016</v>
      </c>
      <c r="D223" s="228"/>
      <c r="E223" s="228"/>
      <c r="F223" s="237"/>
      <c r="G223" s="228" t="str">
        <f t="shared" si="75"/>
        <v/>
      </c>
      <c r="H223" s="236"/>
      <c r="I223" s="38" t="str">
        <f t="shared" si="76"/>
        <v/>
      </c>
      <c r="J223" s="228"/>
      <c r="K223" s="229"/>
      <c r="L223" s="369"/>
      <c r="M223" s="228" t="str">
        <f>IFERROR(VLOOKUP(L223,色號!A:B,2,FALSE),"")</f>
        <v/>
      </c>
      <c r="N223" s="228" t="str">
        <f>IFERROR(VLOOKUP(M223,色號!B:C,2,FALSE),"")</f>
        <v/>
      </c>
      <c r="O223" s="228" t="str">
        <f>IFERROR(VLOOKUP(L223,色號!A:D,4,FALSE),"")</f>
        <v/>
      </c>
      <c r="P223" s="228" t="str">
        <f t="shared" si="69"/>
        <v/>
      </c>
      <c r="Q223" s="228" t="str">
        <f t="shared" si="70"/>
        <v/>
      </c>
      <c r="R223" s="455" t="str">
        <f t="shared" si="71"/>
        <v/>
      </c>
      <c r="S223" s="461"/>
      <c r="T223" s="429" t="str">
        <f t="shared" si="72"/>
        <v/>
      </c>
      <c r="U223" s="237" t="str">
        <f t="shared" si="73"/>
        <v/>
      </c>
    </row>
    <row r="224" spans="1:21" x14ac:dyDescent="0.25">
      <c r="A224" s="228">
        <f t="shared" si="66"/>
        <v>0</v>
      </c>
      <c r="B224" s="228"/>
      <c r="C224" s="228">
        <f>C223+1</f>
        <v>6017</v>
      </c>
      <c r="D224" s="228"/>
      <c r="E224" s="228"/>
      <c r="F224" s="237"/>
      <c r="G224" s="228" t="str">
        <f t="shared" si="75"/>
        <v/>
      </c>
      <c r="H224" s="236"/>
      <c r="I224" s="38" t="str">
        <f t="shared" si="76"/>
        <v/>
      </c>
      <c r="J224" s="228"/>
      <c r="K224" s="229"/>
      <c r="L224" s="369"/>
      <c r="M224" s="228" t="str">
        <f>IFERROR(VLOOKUP(L224,色號!A:B,2,FALSE),"")</f>
        <v/>
      </c>
      <c r="N224" s="228" t="str">
        <f>IFERROR(VLOOKUP(M224,色號!B:C,2,FALSE),"")</f>
        <v/>
      </c>
      <c r="O224" s="228" t="str">
        <f>IFERROR(VLOOKUP(L224,色號!A:D,4,FALSE),"")</f>
        <v/>
      </c>
      <c r="P224" s="228" t="str">
        <f t="shared" si="69"/>
        <v/>
      </c>
      <c r="Q224" s="228" t="str">
        <f t="shared" si="70"/>
        <v/>
      </c>
      <c r="R224" s="455" t="str">
        <f t="shared" si="71"/>
        <v/>
      </c>
      <c r="S224" s="461"/>
      <c r="T224" s="429" t="str">
        <f t="shared" si="72"/>
        <v/>
      </c>
      <c r="U224" s="237" t="str">
        <f t="shared" si="73"/>
        <v/>
      </c>
    </row>
    <row r="225" spans="1:21" x14ac:dyDescent="0.25">
      <c r="A225" s="228">
        <f t="shared" si="66"/>
        <v>0</v>
      </c>
      <c r="B225" s="228"/>
      <c r="C225" s="228">
        <f>C224+1</f>
        <v>6018</v>
      </c>
      <c r="D225" s="228"/>
      <c r="E225" s="228"/>
      <c r="F225" s="231"/>
      <c r="G225" s="228" t="str">
        <f t="shared" si="75"/>
        <v/>
      </c>
      <c r="H225" s="236"/>
      <c r="I225" s="38" t="str">
        <f t="shared" si="76"/>
        <v/>
      </c>
      <c r="J225" s="228"/>
      <c r="K225" s="229"/>
      <c r="L225" s="369"/>
      <c r="M225" s="228" t="str">
        <f>IFERROR(VLOOKUP(L225,色號!A:B,2,FALSE),"")</f>
        <v/>
      </c>
      <c r="N225" s="228" t="str">
        <f>IFERROR(VLOOKUP(M225,色號!B:C,2,FALSE),"")</f>
        <v/>
      </c>
      <c r="O225" s="228" t="str">
        <f>IFERROR(VLOOKUP(L225,色號!A:D,4,FALSE),"")</f>
        <v/>
      </c>
      <c r="P225" s="228" t="str">
        <f t="shared" si="69"/>
        <v/>
      </c>
      <c r="Q225" s="228" t="str">
        <f t="shared" si="70"/>
        <v/>
      </c>
      <c r="R225" s="455" t="str">
        <f t="shared" si="71"/>
        <v/>
      </c>
      <c r="S225" s="461"/>
      <c r="T225" s="429" t="str">
        <f t="shared" si="72"/>
        <v/>
      </c>
      <c r="U225" s="237" t="str">
        <f t="shared" si="73"/>
        <v/>
      </c>
    </row>
    <row r="226" spans="1:21" x14ac:dyDescent="0.25">
      <c r="A226" s="228">
        <f t="shared" si="66"/>
        <v>0</v>
      </c>
      <c r="B226" s="228"/>
      <c r="C226" s="228">
        <f t="shared" ref="C226:C231" si="77">C225+1</f>
        <v>6019</v>
      </c>
      <c r="D226" s="228"/>
      <c r="E226" s="228"/>
      <c r="F226" s="231"/>
      <c r="G226" s="228" t="str">
        <f t="shared" si="75"/>
        <v/>
      </c>
      <c r="H226" s="236"/>
      <c r="I226" s="38" t="str">
        <f t="shared" si="76"/>
        <v/>
      </c>
      <c r="J226" s="228"/>
      <c r="K226" s="229"/>
      <c r="L226" s="369"/>
      <c r="M226" s="228" t="str">
        <f>IFERROR(VLOOKUP(L226,色號!A:B,2,FALSE),"")</f>
        <v/>
      </c>
      <c r="N226" s="228" t="str">
        <f>IFERROR(VLOOKUP(M226,色號!B:C,2,FALSE),"")</f>
        <v/>
      </c>
      <c r="O226" s="228" t="str">
        <f>IFERROR(VLOOKUP(L226,色號!A:D,4,FALSE),"")</f>
        <v/>
      </c>
      <c r="P226" s="228" t="str">
        <f t="shared" si="69"/>
        <v/>
      </c>
      <c r="Q226" s="228" t="str">
        <f t="shared" si="70"/>
        <v/>
      </c>
      <c r="R226" s="455" t="str">
        <f t="shared" si="71"/>
        <v/>
      </c>
      <c r="S226" s="461"/>
      <c r="T226" s="429" t="str">
        <f t="shared" si="72"/>
        <v/>
      </c>
      <c r="U226" s="237" t="str">
        <f t="shared" si="73"/>
        <v/>
      </c>
    </row>
    <row r="227" spans="1:21" x14ac:dyDescent="0.25">
      <c r="A227" s="228">
        <f t="shared" si="66"/>
        <v>0</v>
      </c>
      <c r="B227" s="228"/>
      <c r="C227" s="228">
        <f t="shared" si="77"/>
        <v>6020</v>
      </c>
      <c r="D227" s="228"/>
      <c r="E227" s="228"/>
      <c r="F227" s="228"/>
      <c r="G227" s="228" t="str">
        <f t="shared" si="75"/>
        <v/>
      </c>
      <c r="H227" s="236"/>
      <c r="I227" s="38" t="str">
        <f t="shared" si="76"/>
        <v/>
      </c>
      <c r="J227" s="228"/>
      <c r="K227" s="229"/>
      <c r="L227" s="369"/>
      <c r="M227" s="228" t="str">
        <f>IFERROR(VLOOKUP(L227,色號!A:B,2,FALSE),"")</f>
        <v/>
      </c>
      <c r="N227" s="228" t="str">
        <f>IFERROR(VLOOKUP(M227,色號!B:C,2,FALSE),"")</f>
        <v/>
      </c>
      <c r="O227" s="228" t="str">
        <f>IFERROR(VLOOKUP(L227,色號!A:D,4,FALSE),"")</f>
        <v/>
      </c>
      <c r="P227" s="228" t="str">
        <f t="shared" si="69"/>
        <v/>
      </c>
      <c r="Q227" s="228" t="str">
        <f t="shared" si="70"/>
        <v/>
      </c>
      <c r="R227" s="455" t="str">
        <f t="shared" si="71"/>
        <v/>
      </c>
      <c r="S227" s="461"/>
      <c r="T227" s="429" t="str">
        <f t="shared" si="72"/>
        <v/>
      </c>
      <c r="U227" s="237" t="str">
        <f t="shared" si="73"/>
        <v/>
      </c>
    </row>
    <row r="228" spans="1:21" x14ac:dyDescent="0.25">
      <c r="A228" s="228">
        <f t="shared" si="66"/>
        <v>0</v>
      </c>
      <c r="B228" s="228"/>
      <c r="C228" s="228">
        <f t="shared" si="77"/>
        <v>6021</v>
      </c>
      <c r="D228" s="228"/>
      <c r="E228" s="228"/>
      <c r="F228" s="231"/>
      <c r="G228" s="228" t="str">
        <f t="shared" si="75"/>
        <v/>
      </c>
      <c r="H228" s="236"/>
      <c r="I228" s="38" t="str">
        <f t="shared" si="76"/>
        <v/>
      </c>
      <c r="J228" s="228"/>
      <c r="K228" s="229"/>
      <c r="L228" s="369"/>
      <c r="M228" s="228" t="str">
        <f>IFERROR(VLOOKUP(L228,色號!A:B,2,FALSE),"")</f>
        <v/>
      </c>
      <c r="N228" s="228" t="str">
        <f>IFERROR(VLOOKUP(M228,色號!B:C,2,FALSE),"")</f>
        <v/>
      </c>
      <c r="O228" s="228" t="str">
        <f>IFERROR(VLOOKUP(L228,色號!A:D,4,FALSE),"")</f>
        <v/>
      </c>
      <c r="P228" s="228" t="str">
        <f t="shared" si="69"/>
        <v/>
      </c>
      <c r="Q228" s="228" t="str">
        <f t="shared" si="70"/>
        <v/>
      </c>
      <c r="R228" s="455" t="str">
        <f t="shared" si="71"/>
        <v/>
      </c>
      <c r="S228" s="461"/>
      <c r="T228" s="429" t="str">
        <f t="shared" si="72"/>
        <v/>
      </c>
      <c r="U228" s="237" t="str">
        <f t="shared" si="73"/>
        <v/>
      </c>
    </row>
    <row r="229" spans="1:21" x14ac:dyDescent="0.25">
      <c r="A229" s="228">
        <f t="shared" si="66"/>
        <v>0</v>
      </c>
      <c r="B229" s="228"/>
      <c r="C229" s="228">
        <f t="shared" si="77"/>
        <v>6022</v>
      </c>
      <c r="D229" s="228"/>
      <c r="E229" s="228"/>
      <c r="F229" s="231"/>
      <c r="G229" s="228" t="str">
        <f t="shared" si="75"/>
        <v/>
      </c>
      <c r="H229" s="236"/>
      <c r="I229" s="38" t="str">
        <f t="shared" si="76"/>
        <v/>
      </c>
      <c r="J229" s="228"/>
      <c r="K229" s="229"/>
      <c r="L229" s="369"/>
      <c r="M229" s="228" t="str">
        <f>IFERROR(VLOOKUP(L229,色號!A:B,2,FALSE),"")</f>
        <v/>
      </c>
      <c r="N229" s="228" t="str">
        <f>IFERROR(VLOOKUP(M229,色號!B:C,2,FALSE),"")</f>
        <v/>
      </c>
      <c r="O229" s="228" t="str">
        <f>IFERROR(VLOOKUP(L229,色號!A:D,4,FALSE),"")</f>
        <v/>
      </c>
      <c r="P229" s="228" t="str">
        <f t="shared" si="69"/>
        <v/>
      </c>
      <c r="Q229" s="228" t="str">
        <f t="shared" si="70"/>
        <v/>
      </c>
      <c r="R229" s="455" t="str">
        <f t="shared" si="71"/>
        <v/>
      </c>
      <c r="S229" s="461"/>
      <c r="T229" s="429" t="str">
        <f t="shared" si="72"/>
        <v/>
      </c>
      <c r="U229" s="237" t="str">
        <f t="shared" si="73"/>
        <v/>
      </c>
    </row>
    <row r="230" spans="1:21" x14ac:dyDescent="0.25">
      <c r="A230" s="228">
        <f t="shared" si="66"/>
        <v>0</v>
      </c>
      <c r="B230" s="228"/>
      <c r="C230" s="228">
        <f t="shared" si="77"/>
        <v>6023</v>
      </c>
      <c r="D230" s="228"/>
      <c r="E230" s="228"/>
      <c r="F230" s="231"/>
      <c r="G230" s="228" t="str">
        <f t="shared" si="75"/>
        <v/>
      </c>
      <c r="H230" s="236"/>
      <c r="I230" s="38" t="str">
        <f t="shared" si="76"/>
        <v/>
      </c>
      <c r="J230" s="228"/>
      <c r="K230" s="229"/>
      <c r="L230" s="369"/>
      <c r="M230" s="228" t="str">
        <f>IFERROR(VLOOKUP(L230,色號!A:B,2,FALSE),"")</f>
        <v/>
      </c>
      <c r="N230" s="228" t="str">
        <f>IFERROR(VLOOKUP(M230,色號!B:C,2,FALSE),"")</f>
        <v/>
      </c>
      <c r="O230" s="228" t="str">
        <f>IFERROR(VLOOKUP(L230,色號!A:D,4,FALSE),"")</f>
        <v/>
      </c>
      <c r="P230" s="228" t="str">
        <f t="shared" si="69"/>
        <v/>
      </c>
      <c r="Q230" s="228" t="str">
        <f t="shared" si="70"/>
        <v/>
      </c>
      <c r="R230" s="455" t="str">
        <f t="shared" si="71"/>
        <v/>
      </c>
      <c r="S230" s="461"/>
      <c r="T230" s="429" t="str">
        <f t="shared" si="72"/>
        <v/>
      </c>
      <c r="U230" s="237" t="str">
        <f t="shared" si="73"/>
        <v/>
      </c>
    </row>
    <row r="231" spans="1:21" x14ac:dyDescent="0.25">
      <c r="A231" s="228">
        <f t="shared" si="66"/>
        <v>0</v>
      </c>
      <c r="B231" s="228"/>
      <c r="C231" s="228">
        <f t="shared" si="77"/>
        <v>6024</v>
      </c>
      <c r="D231" s="228"/>
      <c r="E231" s="228"/>
      <c r="F231" s="231"/>
      <c r="G231" s="228" t="str">
        <f t="shared" si="75"/>
        <v/>
      </c>
      <c r="H231" s="236"/>
      <c r="I231" s="38" t="str">
        <f t="shared" si="76"/>
        <v/>
      </c>
      <c r="J231" s="228"/>
      <c r="K231" s="229"/>
      <c r="L231" s="369"/>
      <c r="M231" s="228" t="str">
        <f>IFERROR(VLOOKUP(L231,色號!A:B,2,FALSE),"")</f>
        <v/>
      </c>
      <c r="N231" s="228" t="str">
        <f>IFERROR(VLOOKUP(M231,色號!B:C,2,FALSE),"")</f>
        <v/>
      </c>
      <c r="O231" s="228" t="str">
        <f>IFERROR(VLOOKUP(L231,色號!A:D,4,FALSE),"")</f>
        <v/>
      </c>
      <c r="P231" s="228" t="str">
        <f t="shared" si="69"/>
        <v/>
      </c>
      <c r="Q231" s="228" t="str">
        <f t="shared" si="70"/>
        <v/>
      </c>
      <c r="R231" s="455" t="str">
        <f t="shared" si="71"/>
        <v/>
      </c>
      <c r="S231" s="461"/>
      <c r="T231" s="429" t="str">
        <f t="shared" si="72"/>
        <v/>
      </c>
      <c r="U231" s="237" t="str">
        <f t="shared" si="73"/>
        <v/>
      </c>
    </row>
    <row r="232" spans="1:21" x14ac:dyDescent="0.25">
      <c r="A232" s="228">
        <f t="shared" si="66"/>
        <v>0</v>
      </c>
      <c r="B232" s="228"/>
      <c r="C232" s="228">
        <f>C231+1</f>
        <v>6025</v>
      </c>
      <c r="D232" s="228"/>
      <c r="E232" s="228"/>
      <c r="F232" s="231"/>
      <c r="G232" s="228" t="str">
        <f t="shared" si="75"/>
        <v/>
      </c>
      <c r="H232" s="236"/>
      <c r="I232" s="38" t="str">
        <f t="shared" si="76"/>
        <v/>
      </c>
      <c r="J232" s="228"/>
      <c r="K232" s="229"/>
      <c r="L232" s="369"/>
      <c r="M232" s="228" t="str">
        <f>IFERROR(VLOOKUP(L232,色號!A:B,2,FALSE),"")</f>
        <v/>
      </c>
      <c r="N232" s="228" t="str">
        <f>IFERROR(VLOOKUP(M232,色號!B:C,2,FALSE),"")</f>
        <v/>
      </c>
      <c r="O232" s="228" t="str">
        <f>IFERROR(VLOOKUP(L232,色號!A:D,4,FALSE),"")</f>
        <v/>
      </c>
      <c r="P232" s="228" t="str">
        <f t="shared" si="69"/>
        <v/>
      </c>
      <c r="Q232" s="228" t="str">
        <f t="shared" si="70"/>
        <v/>
      </c>
      <c r="R232" s="455" t="str">
        <f t="shared" si="71"/>
        <v/>
      </c>
      <c r="S232" s="461"/>
      <c r="T232" s="429" t="str">
        <f t="shared" si="72"/>
        <v/>
      </c>
      <c r="U232" s="237" t="str">
        <f t="shared" si="73"/>
        <v/>
      </c>
    </row>
    <row r="233" spans="1:21" x14ac:dyDescent="0.25">
      <c r="A233" s="228">
        <f t="shared" si="66"/>
        <v>0</v>
      </c>
      <c r="B233" s="228"/>
      <c r="C233" s="228">
        <f t="shared" ref="C233:C237" si="78">C232+1</f>
        <v>6026</v>
      </c>
      <c r="D233" s="228"/>
      <c r="E233" s="228"/>
      <c r="F233" s="231"/>
      <c r="G233" s="228" t="str">
        <f t="shared" si="75"/>
        <v/>
      </c>
      <c r="H233" s="236"/>
      <c r="I233" s="38" t="str">
        <f t="shared" si="76"/>
        <v/>
      </c>
      <c r="J233" s="228"/>
      <c r="K233" s="229"/>
      <c r="L233" s="369"/>
      <c r="M233" s="228" t="str">
        <f>IFERROR(VLOOKUP(L233,色號!A:B,2,FALSE),"")</f>
        <v/>
      </c>
      <c r="N233" s="228" t="str">
        <f>IFERROR(VLOOKUP(M233,色號!B:C,2,FALSE),"")</f>
        <v/>
      </c>
      <c r="O233" s="228" t="str">
        <f>IFERROR(VLOOKUP(L233,色號!A:D,4,FALSE),"")</f>
        <v/>
      </c>
      <c r="P233" s="228" t="str">
        <f t="shared" si="69"/>
        <v/>
      </c>
      <c r="Q233" s="228" t="str">
        <f t="shared" si="70"/>
        <v/>
      </c>
      <c r="R233" s="455" t="str">
        <f t="shared" si="71"/>
        <v/>
      </c>
      <c r="S233" s="461"/>
      <c r="T233" s="429" t="str">
        <f t="shared" si="72"/>
        <v/>
      </c>
      <c r="U233" s="237" t="str">
        <f t="shared" si="73"/>
        <v/>
      </c>
    </row>
    <row r="234" spans="1:21" x14ac:dyDescent="0.25">
      <c r="A234" s="228">
        <f t="shared" si="66"/>
        <v>0</v>
      </c>
      <c r="B234" s="228"/>
      <c r="C234" s="228">
        <f t="shared" si="78"/>
        <v>6027</v>
      </c>
      <c r="D234" s="228"/>
      <c r="E234" s="228"/>
      <c r="F234" s="231"/>
      <c r="G234" s="228" t="str">
        <f t="shared" si="75"/>
        <v/>
      </c>
      <c r="H234" s="236"/>
      <c r="I234" s="38" t="str">
        <f t="shared" si="76"/>
        <v/>
      </c>
      <c r="J234" s="228"/>
      <c r="K234" s="229"/>
      <c r="L234" s="369"/>
      <c r="M234" s="228" t="str">
        <f>IFERROR(VLOOKUP(L234,色號!A:B,2,FALSE),"")</f>
        <v/>
      </c>
      <c r="N234" s="228" t="str">
        <f>IFERROR(VLOOKUP(M234,色號!B:C,2,FALSE),"")</f>
        <v/>
      </c>
      <c r="O234" s="228" t="str">
        <f>IFERROR(VLOOKUP(L234,色號!A:D,4,FALSE),"")</f>
        <v/>
      </c>
      <c r="P234" s="228" t="str">
        <f t="shared" si="69"/>
        <v/>
      </c>
      <c r="Q234" s="228" t="str">
        <f t="shared" si="70"/>
        <v/>
      </c>
      <c r="R234" s="455" t="str">
        <f t="shared" si="71"/>
        <v/>
      </c>
      <c r="S234" s="461"/>
      <c r="T234" s="429" t="str">
        <f t="shared" si="72"/>
        <v/>
      </c>
      <c r="U234" s="237" t="str">
        <f t="shared" si="73"/>
        <v/>
      </c>
    </row>
    <row r="235" spans="1:21" x14ac:dyDescent="0.25">
      <c r="A235" s="228">
        <f t="shared" si="66"/>
        <v>0</v>
      </c>
      <c r="B235" s="228"/>
      <c r="C235" s="228">
        <f t="shared" si="78"/>
        <v>6028</v>
      </c>
      <c r="D235" s="228"/>
      <c r="E235" s="228"/>
      <c r="F235" s="228"/>
      <c r="G235" s="228" t="str">
        <f t="shared" si="75"/>
        <v/>
      </c>
      <c r="H235" s="236"/>
      <c r="I235" s="38" t="str">
        <f t="shared" si="76"/>
        <v/>
      </c>
      <c r="J235" s="228"/>
      <c r="K235" s="229"/>
      <c r="L235" s="369"/>
      <c r="M235" s="228" t="str">
        <f>IFERROR(VLOOKUP(L235,色號!A:B,2,FALSE),"")</f>
        <v/>
      </c>
      <c r="N235" s="228" t="str">
        <f>IFERROR(VLOOKUP(M235,色號!B:C,2,FALSE),"")</f>
        <v/>
      </c>
      <c r="O235" s="228" t="str">
        <f>IFERROR(VLOOKUP(L235,色號!A:D,4,FALSE),"")</f>
        <v/>
      </c>
      <c r="P235" s="228" t="str">
        <f t="shared" si="69"/>
        <v/>
      </c>
      <c r="Q235" s="228" t="str">
        <f t="shared" si="70"/>
        <v/>
      </c>
      <c r="R235" s="455" t="str">
        <f t="shared" si="71"/>
        <v/>
      </c>
      <c r="S235" s="228"/>
      <c r="T235" s="429" t="str">
        <f t="shared" si="72"/>
        <v/>
      </c>
      <c r="U235" s="237" t="str">
        <f t="shared" si="73"/>
        <v/>
      </c>
    </row>
    <row r="236" spans="1:21" x14ac:dyDescent="0.25">
      <c r="A236" s="228">
        <f t="shared" si="66"/>
        <v>0</v>
      </c>
      <c r="B236" s="228"/>
      <c r="C236" s="228">
        <f t="shared" si="78"/>
        <v>6029</v>
      </c>
      <c r="D236" s="228"/>
      <c r="E236" s="228"/>
      <c r="F236" s="238"/>
      <c r="G236" s="228" t="str">
        <f t="shared" si="75"/>
        <v/>
      </c>
      <c r="H236" s="236"/>
      <c r="I236" s="38" t="str">
        <f t="shared" si="76"/>
        <v/>
      </c>
      <c r="J236" s="228"/>
      <c r="K236" s="229"/>
      <c r="L236" s="369"/>
      <c r="M236" s="228" t="str">
        <f>IFERROR(VLOOKUP(L236,色號!A:B,2,FALSE),"")</f>
        <v/>
      </c>
      <c r="N236" s="228" t="str">
        <f>IFERROR(VLOOKUP(M236,色號!B:C,2,FALSE),"")</f>
        <v/>
      </c>
      <c r="O236" s="228" t="str">
        <f>IFERROR(VLOOKUP(L236,色號!A:D,4,FALSE),"")</f>
        <v/>
      </c>
      <c r="P236" s="228" t="str">
        <f t="shared" si="69"/>
        <v/>
      </c>
      <c r="Q236" s="228" t="str">
        <f t="shared" si="70"/>
        <v/>
      </c>
      <c r="R236" s="455" t="str">
        <f t="shared" si="71"/>
        <v/>
      </c>
      <c r="S236" s="228"/>
      <c r="T236" s="429" t="str">
        <f t="shared" si="72"/>
        <v/>
      </c>
      <c r="U236" s="237" t="str">
        <f t="shared" si="73"/>
        <v/>
      </c>
    </row>
    <row r="237" spans="1:21" x14ac:dyDescent="0.25">
      <c r="A237" s="228">
        <f t="shared" si="66"/>
        <v>0</v>
      </c>
      <c r="B237" s="228"/>
      <c r="C237" s="228">
        <f t="shared" si="78"/>
        <v>6030</v>
      </c>
      <c r="D237" s="228"/>
      <c r="E237" s="228"/>
      <c r="F237" s="238"/>
      <c r="G237" s="228" t="str">
        <f t="shared" si="75"/>
        <v/>
      </c>
      <c r="H237" s="236"/>
      <c r="I237" s="38" t="str">
        <f t="shared" si="76"/>
        <v/>
      </c>
      <c r="J237" s="228"/>
      <c r="K237" s="229"/>
      <c r="L237" s="369"/>
      <c r="M237" s="228" t="str">
        <f>IFERROR(VLOOKUP(L237,色號!A:B,2,FALSE),"")</f>
        <v/>
      </c>
      <c r="N237" s="228" t="str">
        <f>IFERROR(VLOOKUP(M237,色號!B:C,2,FALSE),"")</f>
        <v/>
      </c>
      <c r="O237" s="228" t="str">
        <f>IFERROR(VLOOKUP(L237,色號!A:D,4,FALSE),"")</f>
        <v/>
      </c>
      <c r="P237" s="228" t="str">
        <f t="shared" si="69"/>
        <v/>
      </c>
      <c r="Q237" s="228" t="str">
        <f t="shared" si="70"/>
        <v/>
      </c>
      <c r="R237" s="455" t="str">
        <f t="shared" si="71"/>
        <v/>
      </c>
      <c r="S237" s="228"/>
      <c r="T237" s="429" t="str">
        <f t="shared" si="72"/>
        <v/>
      </c>
      <c r="U237" s="237" t="str">
        <f t="shared" si="73"/>
        <v/>
      </c>
    </row>
    <row r="238" spans="1:21" x14ac:dyDescent="0.25">
      <c r="A238" s="228"/>
      <c r="B238" s="228"/>
      <c r="C238" s="228"/>
      <c r="D238" s="228"/>
      <c r="E238" s="234"/>
      <c r="F238" s="238"/>
      <c r="G238" s="238"/>
      <c r="H238" s="239"/>
      <c r="I238" s="234"/>
      <c r="J238" s="238"/>
      <c r="K238" s="227"/>
      <c r="L238" s="369"/>
      <c r="M238" s="228"/>
      <c r="N238" s="232"/>
      <c r="O238" s="238"/>
      <c r="P238" s="228"/>
      <c r="Q238" s="228"/>
      <c r="R238" s="455"/>
      <c r="S238" s="228"/>
      <c r="T238" s="430"/>
      <c r="U238" s="237"/>
    </row>
    <row r="239" spans="1:21" x14ac:dyDescent="0.25">
      <c r="A239" s="234"/>
      <c r="B239" s="234"/>
      <c r="C239" s="234"/>
      <c r="D239" s="234"/>
      <c r="E239" s="234"/>
      <c r="F239" s="238"/>
      <c r="G239" s="238"/>
      <c r="H239" s="239"/>
      <c r="I239" s="234"/>
      <c r="J239" s="238"/>
      <c r="K239" s="227"/>
      <c r="L239" s="369"/>
      <c r="M239" s="238"/>
      <c r="N239" s="228"/>
      <c r="O239" s="238"/>
      <c r="P239" s="228"/>
      <c r="Q239" s="228"/>
      <c r="R239" s="455"/>
      <c r="S239" s="228"/>
      <c r="T239" s="430"/>
      <c r="U239" s="237"/>
    </row>
    <row r="240" spans="1:21" x14ac:dyDescent="0.25">
      <c r="A240" s="224" t="s">
        <v>31</v>
      </c>
      <c r="B240" s="224"/>
      <c r="C240" s="225"/>
      <c r="D240" s="225" cm="1">
        <f t="array" ref="D240">_xlfn.IFS(OR(C240="水槽櫃",C240="爐檯櫃"),"無頂板",C240="油機吊櫃","無底板",TRUE,0)</f>
        <v>0</v>
      </c>
      <c r="E240" s="226"/>
      <c r="F240" s="225"/>
      <c r="G240" s="226"/>
      <c r="H240" s="226"/>
      <c r="I240" s="226"/>
      <c r="J240" s="226"/>
      <c r="K240" s="227"/>
      <c r="L240" s="228"/>
      <c r="M240" s="228"/>
      <c r="N240" s="228"/>
      <c r="O240" s="228"/>
      <c r="P240" s="228"/>
      <c r="Q240" s="228"/>
      <c r="R240" s="455"/>
      <c r="S240" s="228"/>
      <c r="T240" s="430"/>
      <c r="U240" s="237"/>
    </row>
    <row r="241" spans="1:21" x14ac:dyDescent="0.25">
      <c r="A241" s="224" t="s">
        <v>37</v>
      </c>
      <c r="B241" s="224"/>
      <c r="C241" s="229">
        <f>C202+1</f>
        <v>7</v>
      </c>
      <c r="D241" s="229"/>
      <c r="E241" s="226"/>
      <c r="F241" s="230"/>
      <c r="G241" s="226"/>
      <c r="H241" s="226"/>
      <c r="I241" s="226"/>
      <c r="J241" s="226"/>
      <c r="K241" s="366" t="s">
        <v>15</v>
      </c>
      <c r="L241" s="232">
        <f>SUMIF(D247:D276,"&lt;&gt;*五金",K247:K276)</f>
        <v>0</v>
      </c>
      <c r="M241" s="228"/>
      <c r="N241" s="231"/>
      <c r="O241" s="228"/>
      <c r="P241" s="228"/>
      <c r="Q241" s="228"/>
      <c r="R241" s="455"/>
      <c r="S241" s="228"/>
      <c r="T241" s="430"/>
      <c r="U241" s="237"/>
    </row>
    <row r="242" spans="1:21" x14ac:dyDescent="0.25">
      <c r="A242" s="224" t="s">
        <v>38</v>
      </c>
      <c r="B242" s="224"/>
      <c r="C242" s="229"/>
      <c r="D242" s="229"/>
      <c r="E242" s="226"/>
      <c r="F242" s="230"/>
      <c r="G242" s="226"/>
      <c r="H242" s="226"/>
      <c r="I242" s="226"/>
      <c r="J242" s="226"/>
      <c r="K242" s="366" t="s">
        <v>16</v>
      </c>
      <c r="L242" s="233">
        <f ca="1">板材才數分析.!P211</f>
        <v>0</v>
      </c>
      <c r="M242" s="228"/>
      <c r="N242" s="231"/>
      <c r="O242" s="228"/>
      <c r="P242" s="228"/>
      <c r="Q242" s="228"/>
      <c r="R242" s="455"/>
      <c r="S242" s="228"/>
      <c r="T242" s="430"/>
      <c r="U242" s="237"/>
    </row>
    <row r="243" spans="1:21" x14ac:dyDescent="0.25">
      <c r="A243" s="224" t="s">
        <v>39</v>
      </c>
      <c r="B243" s="224"/>
      <c r="C243" s="368"/>
      <c r="D243" s="229" t="s">
        <v>2808</v>
      </c>
      <c r="E243" s="226"/>
      <c r="F243" s="230"/>
      <c r="G243" s="226"/>
      <c r="H243" s="226"/>
      <c r="I243" s="226"/>
      <c r="J243" s="226"/>
      <c r="K243" s="376" t="s">
        <v>1384</v>
      </c>
      <c r="L243" s="228">
        <v>1</v>
      </c>
      <c r="M243" s="228"/>
      <c r="N243" s="228"/>
      <c r="O243" s="228"/>
      <c r="P243" s="228"/>
      <c r="Q243" s="228"/>
      <c r="R243" s="455"/>
      <c r="S243" s="228"/>
      <c r="T243" s="430"/>
      <c r="U243" s="237"/>
    </row>
    <row r="244" spans="1:21" x14ac:dyDescent="0.25">
      <c r="A244" s="224" t="s">
        <v>40</v>
      </c>
      <c r="B244" s="224"/>
      <c r="C244" s="367"/>
      <c r="D244" s="229"/>
      <c r="E244" s="226"/>
      <c r="F244" s="230"/>
      <c r="G244" s="226"/>
      <c r="H244" s="226"/>
      <c r="I244" s="226"/>
      <c r="J244" s="226"/>
      <c r="K244" s="227"/>
      <c r="L244" s="228"/>
      <c r="M244" s="228"/>
      <c r="N244" s="228"/>
      <c r="O244" s="228"/>
      <c r="P244" s="228"/>
      <c r="Q244" s="228"/>
      <c r="R244" s="455"/>
      <c r="S244" s="228"/>
      <c r="T244" s="430"/>
      <c r="U244" s="237"/>
    </row>
    <row r="245" spans="1:21" ht="16.149999999999999" customHeight="1" x14ac:dyDescent="0.25">
      <c r="A245" s="508" t="s">
        <v>41</v>
      </c>
      <c r="B245" s="228"/>
      <c r="C245" s="508" t="s">
        <v>50</v>
      </c>
      <c r="D245" s="508" t="s">
        <v>1293</v>
      </c>
      <c r="E245" s="508" t="s">
        <v>42</v>
      </c>
      <c r="F245" s="372" t="s">
        <v>2</v>
      </c>
      <c r="G245" s="372"/>
      <c r="H245" s="372"/>
      <c r="I245" s="372"/>
      <c r="J245" s="372"/>
      <c r="K245" s="514" t="s">
        <v>6</v>
      </c>
      <c r="L245" s="508" t="s">
        <v>8</v>
      </c>
      <c r="M245" s="508" t="s">
        <v>110</v>
      </c>
      <c r="N245" s="515" t="s">
        <v>225</v>
      </c>
      <c r="O245" s="508" t="s">
        <v>44</v>
      </c>
      <c r="P245" s="509" t="s">
        <v>9</v>
      </c>
      <c r="Q245" s="509" t="s">
        <v>9</v>
      </c>
      <c r="R245" s="510" t="s">
        <v>9</v>
      </c>
      <c r="S245" s="509" t="s">
        <v>9</v>
      </c>
      <c r="T245" s="517" t="s">
        <v>1929</v>
      </c>
      <c r="U245" s="508" t="s">
        <v>1386</v>
      </c>
    </row>
    <row r="246" spans="1:21" x14ac:dyDescent="0.25">
      <c r="A246" s="513"/>
      <c r="B246" s="234"/>
      <c r="C246" s="513"/>
      <c r="D246" s="508"/>
      <c r="E246" s="513"/>
      <c r="F246" s="228" t="s">
        <v>49</v>
      </c>
      <c r="G246" s="228" t="s">
        <v>17</v>
      </c>
      <c r="H246" s="235" t="s">
        <v>1</v>
      </c>
      <c r="I246" s="228" t="s">
        <v>17</v>
      </c>
      <c r="J246" s="228" t="s">
        <v>3</v>
      </c>
      <c r="K246" s="514"/>
      <c r="L246" s="508"/>
      <c r="M246" s="513"/>
      <c r="N246" s="515"/>
      <c r="O246" s="513"/>
      <c r="P246" s="509"/>
      <c r="Q246" s="509"/>
      <c r="R246" s="510"/>
      <c r="S246" s="509"/>
      <c r="T246" s="517"/>
      <c r="U246" s="508"/>
    </row>
    <row r="247" spans="1:21" x14ac:dyDescent="0.25">
      <c r="A247" s="228">
        <f>$C$240</f>
        <v>0</v>
      </c>
      <c r="B247" s="228"/>
      <c r="C247" s="228">
        <f>(C241*1000)+1</f>
        <v>7001</v>
      </c>
      <c r="D247" s="489" t="s">
        <v>1077</v>
      </c>
      <c r="E247" s="489" t="s">
        <v>4</v>
      </c>
      <c r="F247" s="236">
        <f>C244-36</f>
        <v>-36</v>
      </c>
      <c r="G247" s="489" t="str">
        <f>IF(
   OR(
      $E247="頂板",$E247="底板",$E247="右側板",$E247="左側板",
      $E247="天地蓋頂板",$E247="天地蓋底板",$E247="天地蓋右側板",$E247="天地蓋左側板",
      $E247="前抽牆",$E247="後抽牆",$E247="左抽牆",$E247="右抽牆",
      $E247="踢腳板",$E247="補板",$E247="固隔",$E247="活隔",
      $E247="中立板",$E247="中立板(退)",$E247="固隔(退)",$E247="活固隔",$E247="立板",
      $E247="內頂板",$E247="內左側落板",$E247="內右側落板",$E247="內底板",
      $E247="內左側板",$E247="內右側板",
      $E247="上前平肢",$E247="上後平肢",$E247="上前立肢",$E247="上後立肢",
      $E247="下前立肢",$E247="下後立肢",$E247="下前平肢",$E247="下後平肢",
      $E247="左側落板",$E247="右側落板",
      $E247="外蓋背板",$E247="台面",$E247="床板",$E247="假門板",
      $E247="上掀門板",$E247="平掀門板",$E247="下掀門板",
      $E247="左門板",$E247="右門板",
      $E247="抽盤",$E247="抽盤抽頭",
      $E247="上軌道板",$E247="下軌道板",$E247="左軌道板",$E247="右軌道板",$E247="指縫擋板",$E247="左木框滑門",$E247="右木框滑門",
      $E247="層板",$E247="壁面層板",$E247="桌板",$E247="上封板",$E247="下封板",$E247="左封板",$E247="右封板",
      $E247="左圓角側板",$E247="右圓角側板",$E247="抽頭",$E247="入柱抽頭",$E247="假抽頭",$E247="背拉桿",$E247="木滑門",$E247="抽屜拉桿"
   ),
   "AA",
   ""
)</f>
        <v>AA</v>
      </c>
      <c r="H247" s="236">
        <f>C243</f>
        <v>0</v>
      </c>
      <c r="I247" s="488" t="str">
        <f>IF(
   OR(
      $E247="右側板",$E247="左側板",$E247="活隔",
      $E247="天地蓋頂板",$E247="天地蓋底板",
      $E247="左門板",$E247="右門板",
      $E247="左側落板",$E247="右側落板",
      $E247="外蓋背板",$E247="活固隔",
      $E247="左木框滑門",$E247="右木框滑門",
      $E247="左鋁框滑門",$E247="右鋁框滑門",
      $E247="桌板",$E247="台面",$E247="床板",$E247="假門板",
      $E247="上掀門板",$E247="平掀門板",$E247="下掀門板",
      $E247="抽盤抽頭",$E247="抽盤",$E247="層板",$E247="壁面層板",
      $E247="上封板",$E247="下封板",$E247="左封板",$E247="右封板",
      $E247="抽頭",$E247="踢腳板",$E247="補板",$E247="木滑門"
   ),
   "AA",
   ""
)</f>
        <v/>
      </c>
      <c r="J247" s="489">
        <v>18</v>
      </c>
      <c r="K247" s="229"/>
      <c r="L247" s="369"/>
      <c r="M247" s="228" t="str">
        <f>IFERROR(VLOOKUP(L247,色號!A:B,2,FALSE),"")</f>
        <v/>
      </c>
      <c r="N247" s="228" t="str">
        <f>IFERROR(VLOOKUP(M247,色號!B:C,2,FALSE),"")</f>
        <v/>
      </c>
      <c r="O247" s="228" t="str">
        <f>IFERROR(VLOOKUP(L247,色號!A:D,4,FALSE),"")</f>
        <v/>
      </c>
      <c r="P247" s="228" t="str">
        <f>IF(
    OR($E247="左門板", $E247="右門板"),
    "鉸" &amp; IF($F247&lt;=1000, 2, IF($F247&lt;=1800, 3, 4)),
    IF(
        $E247="入柱背板",
        "側",
        IF(
            $E247="外蓋背板",
            "面",
            IF(
                AND(COUNTIF($E$247:$E$276,"入柱背板")&gt;0, OR($E247="頂板", $E247="底板")),
                "面",
                IF(
                    AND(COUNTIF($E$247:$E$276,"外蓋背板")&gt;0, OR($E247="左側板", $E247="右側板")),
                    "側",
                    IF(
                        AND(
                            COUNTIF($E$247:$E$276,"入柱背板")=0,
                            COUNTIF($E$247:$E$276,"外蓋背板")=0,
                            OR(
                                AND(COUNTIF($E$247:$E$276,"背板")&gt;0, OR($E247="左側板",$E247="右側板",$E247="頂板",$E247="底板",$E247="天地蓋左側板",$E247="天地蓋右側板",$E247="天地蓋頂板",$E247="天地蓋底板")),
                                AND(COUNTIF($E$247:$E$276,"抽底")&gt;0, OR($E247="右抽牆",$E247="左抽牆",$E247="前抽牆",$E247="後抽牆"))                         )
                        ),
                        "背板溝",
                        ""
                    )
                )
            )
        )
    )
)</f>
        <v>背板溝</v>
      </c>
      <c r="Q247" s="228" t="str">
        <f>IF(OR($E247="天地蓋右側板",$E247="天地蓋左側板"), "側 面",
 IF(OR($E247="背拉桿",$E247="中立板",$E247="頂板",$E247="底板",$E247="前抽牆",$E247="後抽牆",$E247="內左側落板",$E247="內右側落板",$E247="抽屜拉桿",$E247="立板"), "側",
  IF(OR($E247="木滑門",$E247="鋁框滑門"), "輪",
   IF(OR($E247="右側板",$E247="左側板",$E247="右抽牆",$E247="左抽牆",$E247="天地蓋頂板",$E247="天地蓋底板",$E247="內頂板"), "面",
    IF($E247="固隔","固","")
   )
  )
 )
)</f>
        <v>側</v>
      </c>
      <c r="R247" s="455" t="str">
        <f>IF(
OR($E247="左側板",$E247="右側板",$E247="天地蓋左側板",$E247="天地蓋右側板",$E247="中立板",$E247="立板"),
"排","")</f>
        <v/>
      </c>
      <c r="S247" s="461"/>
      <c r="T247" s="429" t="str">
        <f>IF($E247="中立板","面開槽？排孔？",
IF($E247="木框滑門","前排孔要退喔！",
IF(OR($E247="左門板",$E247="右門板",$E247="抽頭"),"把手？",
IF(OR($E247="左側板",$E247="右側板",$E247="天地蓋右側板",$E247="天地蓋左側板"),"排孔？",""))))</f>
        <v/>
      </c>
      <c r="U247" s="237">
        <f>IF(E247="","",$L$243)</f>
        <v>1</v>
      </c>
    </row>
    <row r="248" spans="1:21" x14ac:dyDescent="0.25">
      <c r="A248" s="228">
        <f t="shared" ref="A248:A276" si="79">$C$240</f>
        <v>0</v>
      </c>
      <c r="B248" s="228"/>
      <c r="C248" s="228">
        <f>C247+1</f>
        <v>7002</v>
      </c>
      <c r="D248" s="489" t="s">
        <v>1077</v>
      </c>
      <c r="E248" s="489" t="s">
        <v>323</v>
      </c>
      <c r="F248" s="236">
        <f>C244-36</f>
        <v>-36</v>
      </c>
      <c r="G248" s="489" t="str">
        <f t="shared" ref="G248:G257" si="80">IF(
   OR(
      $E248="頂板",$E248="底板",$E248="右側板",$E248="左側板",
      $E248="天地蓋頂板",$E248="天地蓋底板",$E248="天地蓋右側板",$E248="天地蓋左側板",
      $E248="前抽牆",$E248="後抽牆",$E248="左抽牆",$E248="右抽牆",
      $E248="踢腳板",$E248="補板",$E248="固隔",$E248="活隔",
      $E248="中立板",$E248="中立板(退)",$E248="固隔(退)",$E248="活固隔",$E248="立板",
      $E248="內頂板",$E248="內左側落板",$E248="內右側落板",$E248="內底板",
      $E248="內左側板",$E248="內右側板",
      $E248="上前平肢",$E248="上後平肢",$E248="上前立肢",$E248="上後立肢",
      $E248="下前立肢",$E248="下後立肢",$E248="下前平肢",$E248="下後平肢",
      $E248="左側落板",$E248="右側落板",
      $E248="外蓋背板",$E248="台面",$E248="床板",$E248="假門板",
      $E248="上掀門板",$E248="平掀門板",$E248="下掀門板",
      $E248="左門板",$E248="右門板",
      $E248="抽盤",$E248="抽盤抽頭",
      $E248="上軌道板",$E248="下軌道板",$E248="左軌道板",$E248="右軌道板",$E248="指縫擋板",$E248="左木框滑門",$E248="右木框滑門",
      $E248="層板",$E248="壁面層板",$E248="桌板",$E248="上封板",$E248="下封板",$E248="左封板",$E248="右封板",
      $E248="左圓角側板",$E248="右圓角側板",$E248="抽頭",$E248="入柱抽頭",$E248="假抽頭",$E248="背拉桿",$E248="木滑門",$E248="抽屜拉桿"
   ),
   "AA",
   ""
)</f>
        <v>AA</v>
      </c>
      <c r="H248" s="236">
        <f>C243</f>
        <v>0</v>
      </c>
      <c r="I248" s="488" t="str">
        <f t="shared" ref="I248:I257" si="81">IF(
   OR(
      $E248="右側板",$E248="左側板",$E248="活隔",
      $E248="天地蓋頂板",$E248="天地蓋底板",
      $E248="左門板",$E248="右門板",
      $E248="左側落板",$E248="右側落板",
      $E248="外蓋背板",$E248="活固隔",
      $E248="左木框滑門",$E248="右木框滑門",
      $E248="左鋁框滑門",$E248="右鋁框滑門",
      $E248="桌板",$E248="台面",$E248="床板",$E248="假門板",
      $E248="上掀門板",$E248="平掀門板",$E248="下掀門板",
      $E248="抽盤抽頭",$E248="抽盤",$E248="層板",$E248="壁面層板",
      $E248="上封板",$E248="下封板",$E248="左封板",$E248="右封板",
      $E248="抽頭",$E248="踢腳板",$E248="補板",$E248="木滑門"
   ),
   "AA",
   ""
)</f>
        <v/>
      </c>
      <c r="J248" s="489">
        <v>18</v>
      </c>
      <c r="K248" s="229"/>
      <c r="L248" s="369"/>
      <c r="M248" s="228" t="str">
        <f>IFERROR(VLOOKUP(L248,色號!A:B,2,FALSE),"")</f>
        <v/>
      </c>
      <c r="N248" s="228" t="str">
        <f>IFERROR(VLOOKUP(M248,色號!B:C,2,FALSE),"")</f>
        <v/>
      </c>
      <c r="O248" s="228" t="str">
        <f>IFERROR(VLOOKUP(L248,色號!A:D,4,FALSE),"")</f>
        <v/>
      </c>
      <c r="P248" s="228" t="str">
        <f t="shared" ref="P248:P276" si="82">IF(
    OR($E248="左門板", $E248="右門板"),
    "鉸" &amp; IF($F248&lt;=1000, 2, IF($F248&lt;=1800, 3, 4)),
    IF(
        $E248="入柱背板",
        "側",
        IF(
            $E248="外蓋背板",
            "面",
            IF(
                AND(COUNTIF($E$247:$E$276,"入柱背板")&gt;0, OR($E248="頂板", $E248="底板")),
                "面",
                IF(
                    AND(COUNTIF($E$247:$E$276,"外蓋背板")&gt;0, OR($E248="左側板", $E248="右側板")),
                    "側",
                    IF(
                        AND(
                            COUNTIF($E$247:$E$276,"入柱背板")=0,
                            COUNTIF($E$247:$E$276,"外蓋背板")=0,
                            OR(
                                AND(COUNTIF($E$247:$E$276,"背板")&gt;0, OR($E248="左側板",$E248="右側板",$E248="頂板",$E248="底板",$E248="天地蓋左側板",$E248="天地蓋右側板",$E248="天地蓋頂板",$E248="天地蓋底板")),
                                AND(COUNTIF($E$247:$E$276,"抽底")&gt;0, OR($E248="右抽牆",$E248="左抽牆",$E248="前抽牆",$E248="後抽牆"))                         )
                        ),
                        "背板溝",
                        ""
                    )
                )
            )
        )
    )
)</f>
        <v>背板溝</v>
      </c>
      <c r="Q248" s="228" t="str">
        <f t="shared" ref="Q248:Q276" si="83">IF(OR($E248="天地蓋右側板",$E248="天地蓋左側板"), "側 面",
 IF(OR($E248="背拉桿",$E248="中立板",$E248="頂板",$E248="底板",$E248="前抽牆",$E248="後抽牆",$E248="內左側落板",$E248="內右側落板",$E248="抽屜拉桿",$E248="立板"), "側",
  IF(OR($E248="木滑門",$E248="鋁框滑門"), "輪",
   IF(OR($E248="右側板",$E248="左側板",$E248="右抽牆",$E248="左抽牆",$E248="天地蓋頂板",$E248="天地蓋底板",$E248="內頂板"), "面",
    IF($E248="固隔","固","")
   )
  )
 )
)</f>
        <v>側</v>
      </c>
      <c r="R248" s="455" t="str">
        <f t="shared" ref="R248:R276" si="84">IF(
OR($E248="左側板",$E248="右側板",$E248="天地蓋左側板",$E248="天地蓋右側板",$E248="中立板",$E248="立板"),
"排","")</f>
        <v/>
      </c>
      <c r="S248" s="461"/>
      <c r="T248" s="429" t="str">
        <f t="shared" ref="T248:T276" si="85">IF($E248="中立板","面開槽？排孔？",
IF($E248="木框滑門","前排孔要退喔！",
IF(OR($E248="左門板",$E248="右門板",$E248="抽頭"),"把手？",
IF(OR($E248="左側板",$E248="右側板",$E248="天地蓋右側板",$E248="天地蓋左側板"),"排孔？",""))))</f>
        <v/>
      </c>
      <c r="U248" s="237">
        <f t="shared" ref="U248:U275" si="86">IF(E248="","",$L$243)</f>
        <v>1</v>
      </c>
    </row>
    <row r="249" spans="1:21" x14ac:dyDescent="0.25">
      <c r="A249" s="228">
        <f t="shared" si="79"/>
        <v>0</v>
      </c>
      <c r="B249" s="228"/>
      <c r="C249" s="228">
        <f t="shared" ref="C249:C260" si="87">C248+1</f>
        <v>7003</v>
      </c>
      <c r="D249" s="489" t="s">
        <v>1077</v>
      </c>
      <c r="E249" s="489" t="s">
        <v>342</v>
      </c>
      <c r="F249" s="489">
        <f>C242</f>
        <v>0</v>
      </c>
      <c r="G249" s="489" t="str">
        <f t="shared" si="80"/>
        <v>AA</v>
      </c>
      <c r="H249" s="236">
        <f>C243</f>
        <v>0</v>
      </c>
      <c r="I249" s="488" t="str">
        <f t="shared" si="81"/>
        <v>AA</v>
      </c>
      <c r="J249" s="489">
        <v>18</v>
      </c>
      <c r="K249" s="229"/>
      <c r="L249" s="369"/>
      <c r="M249" s="228" t="str">
        <f>IFERROR(VLOOKUP(L249,色號!A:B,2,FALSE),"")</f>
        <v/>
      </c>
      <c r="N249" s="228" t="str">
        <f>IFERROR(VLOOKUP(M249,色號!B:C,2,FALSE),"")</f>
        <v/>
      </c>
      <c r="O249" s="228" t="str">
        <f>IFERROR(VLOOKUP(L249,色號!A:D,4,FALSE),"")</f>
        <v/>
      </c>
      <c r="P249" s="228" t="str">
        <f t="shared" si="82"/>
        <v>背板溝</v>
      </c>
      <c r="Q249" s="228" t="str">
        <f t="shared" si="83"/>
        <v>面</v>
      </c>
      <c r="R249" s="455" t="str">
        <f t="shared" si="84"/>
        <v>排</v>
      </c>
      <c r="S249" s="461"/>
      <c r="T249" s="429" t="str">
        <f t="shared" si="85"/>
        <v>排孔？</v>
      </c>
      <c r="U249" s="237">
        <f t="shared" si="86"/>
        <v>1</v>
      </c>
    </row>
    <row r="250" spans="1:21" x14ac:dyDescent="0.25">
      <c r="A250" s="228">
        <f t="shared" si="79"/>
        <v>0</v>
      </c>
      <c r="B250" s="228"/>
      <c r="C250" s="228">
        <f t="shared" si="87"/>
        <v>7004</v>
      </c>
      <c r="D250" s="489" t="s">
        <v>1077</v>
      </c>
      <c r="E250" s="489" t="s">
        <v>350</v>
      </c>
      <c r="F250" s="489">
        <f>C242</f>
        <v>0</v>
      </c>
      <c r="G250" s="489" t="str">
        <f t="shared" si="80"/>
        <v>AA</v>
      </c>
      <c r="H250" s="236">
        <f>C243</f>
        <v>0</v>
      </c>
      <c r="I250" s="488" t="str">
        <f t="shared" si="81"/>
        <v>AA</v>
      </c>
      <c r="J250" s="489">
        <v>18</v>
      </c>
      <c r="K250" s="229"/>
      <c r="L250" s="369"/>
      <c r="M250" s="228" t="str">
        <f>IFERROR(VLOOKUP(L250,色號!A:B,2,FALSE),"")</f>
        <v/>
      </c>
      <c r="N250" s="228" t="str">
        <f>IFERROR(VLOOKUP(M250,色號!B:C,2,FALSE),"")</f>
        <v/>
      </c>
      <c r="O250" s="228" t="str">
        <f>IFERROR(VLOOKUP(L250,色號!A:D,4,FALSE),"")</f>
        <v/>
      </c>
      <c r="P250" s="228" t="str">
        <f t="shared" si="82"/>
        <v>背板溝</v>
      </c>
      <c r="Q250" s="228" t="str">
        <f t="shared" si="83"/>
        <v>面</v>
      </c>
      <c r="R250" s="455" t="str">
        <f t="shared" si="84"/>
        <v>排</v>
      </c>
      <c r="S250" s="461"/>
      <c r="T250" s="429" t="str">
        <f t="shared" si="85"/>
        <v>排孔？</v>
      </c>
      <c r="U250" s="237">
        <f t="shared" si="86"/>
        <v>1</v>
      </c>
    </row>
    <row r="251" spans="1:21" x14ac:dyDescent="0.25">
      <c r="A251" s="228">
        <f t="shared" si="79"/>
        <v>0</v>
      </c>
      <c r="B251" s="228"/>
      <c r="C251" s="228">
        <f t="shared" si="87"/>
        <v>7005</v>
      </c>
      <c r="D251" s="489" t="s">
        <v>1077</v>
      </c>
      <c r="E251" s="489" t="s">
        <v>357</v>
      </c>
      <c r="F251" s="489">
        <f>C242-22</f>
        <v>-22</v>
      </c>
      <c r="G251" s="489" t="str">
        <f t="shared" si="80"/>
        <v/>
      </c>
      <c r="H251" s="236">
        <f>C244-22</f>
        <v>-22</v>
      </c>
      <c r="I251" s="488" t="str">
        <f t="shared" si="81"/>
        <v/>
      </c>
      <c r="J251" s="489">
        <v>4</v>
      </c>
      <c r="K251" s="229"/>
      <c r="L251" s="369"/>
      <c r="M251" s="228" t="str">
        <f>IFERROR(VLOOKUP(L251,色號!A:B,2,FALSE),"")</f>
        <v/>
      </c>
      <c r="N251" s="228" t="str">
        <f>IFERROR(VLOOKUP(M251,色號!B:C,2,FALSE),"")</f>
        <v/>
      </c>
      <c r="O251" s="228" t="str">
        <f>IFERROR(VLOOKUP(L251,色號!A:D,4,FALSE),"")</f>
        <v/>
      </c>
      <c r="P251" s="228" t="str">
        <f t="shared" si="82"/>
        <v/>
      </c>
      <c r="Q251" s="228" t="str">
        <f t="shared" si="83"/>
        <v/>
      </c>
      <c r="R251" s="455" t="str">
        <f t="shared" si="84"/>
        <v/>
      </c>
      <c r="S251" s="461"/>
      <c r="T251" s="429" t="str">
        <f t="shared" si="85"/>
        <v/>
      </c>
      <c r="U251" s="237">
        <f t="shared" si="86"/>
        <v>1</v>
      </c>
    </row>
    <row r="252" spans="1:21" x14ac:dyDescent="0.25">
      <c r="A252" s="228">
        <f t="shared" si="79"/>
        <v>0</v>
      </c>
      <c r="B252" s="228"/>
      <c r="C252" s="228">
        <f t="shared" si="87"/>
        <v>7006</v>
      </c>
      <c r="D252" s="489" t="s">
        <v>1077</v>
      </c>
      <c r="E252" s="489" t="s">
        <v>420</v>
      </c>
      <c r="F252" s="489">
        <f>F247</f>
        <v>-36</v>
      </c>
      <c r="G252" s="489" t="str">
        <f t="shared" si="80"/>
        <v>AA</v>
      </c>
      <c r="H252" s="236">
        <v>120</v>
      </c>
      <c r="I252" s="488" t="str">
        <f t="shared" si="81"/>
        <v/>
      </c>
      <c r="J252" s="489">
        <v>18</v>
      </c>
      <c r="K252" s="229"/>
      <c r="L252" s="369"/>
      <c r="M252" s="228" t="str">
        <f>IFERROR(VLOOKUP(L252,色號!A:B,2,FALSE),"")</f>
        <v/>
      </c>
      <c r="N252" s="228" t="str">
        <f>IFERROR(VLOOKUP(M252,色號!B:C,2,FALSE),"")</f>
        <v/>
      </c>
      <c r="O252" s="228" t="str">
        <f>IFERROR(VLOOKUP(L252,色號!A:D,4,FALSE),"")</f>
        <v/>
      </c>
      <c r="P252" s="228" t="str">
        <f t="shared" si="82"/>
        <v/>
      </c>
      <c r="Q252" s="228" t="str">
        <f t="shared" si="83"/>
        <v>側</v>
      </c>
      <c r="R252" s="455" t="str">
        <f t="shared" si="84"/>
        <v/>
      </c>
      <c r="S252" s="461"/>
      <c r="T252" s="429" t="str">
        <f t="shared" si="85"/>
        <v/>
      </c>
      <c r="U252" s="237">
        <f t="shared" si="86"/>
        <v>1</v>
      </c>
    </row>
    <row r="253" spans="1:21" x14ac:dyDescent="0.25">
      <c r="A253" s="228">
        <f t="shared" si="79"/>
        <v>0</v>
      </c>
      <c r="B253" s="228"/>
      <c r="C253" s="228">
        <f t="shared" si="87"/>
        <v>7007</v>
      </c>
      <c r="D253" s="489" t="s">
        <v>1078</v>
      </c>
      <c r="E253" s="489" t="s">
        <v>1102</v>
      </c>
      <c r="F253" s="489">
        <f>F247</f>
        <v>-36</v>
      </c>
      <c r="G253" s="489" t="str">
        <f t="shared" si="80"/>
        <v>AA</v>
      </c>
      <c r="H253" s="236">
        <f>C243-22</f>
        <v>-22</v>
      </c>
      <c r="I253" s="488" t="str">
        <f t="shared" si="81"/>
        <v/>
      </c>
      <c r="J253" s="489">
        <v>18</v>
      </c>
      <c r="K253" s="229"/>
      <c r="L253" s="369"/>
      <c r="M253" s="228" t="str">
        <f>IFERROR(VLOOKUP(L253,色號!A:B,2,FALSE),"")</f>
        <v/>
      </c>
      <c r="N253" s="228" t="str">
        <f>IFERROR(VLOOKUP(M253,色號!B:C,2,FALSE),"")</f>
        <v/>
      </c>
      <c r="O253" s="228" t="str">
        <f>IFERROR(VLOOKUP(L253,色號!A:D,4,FALSE),"")</f>
        <v/>
      </c>
      <c r="P253" s="228" t="str">
        <f t="shared" si="82"/>
        <v/>
      </c>
      <c r="Q253" s="228" t="str">
        <f t="shared" si="83"/>
        <v>側</v>
      </c>
      <c r="R253" s="455" t="str">
        <f t="shared" si="84"/>
        <v>排</v>
      </c>
      <c r="S253" s="461"/>
      <c r="T253" s="429" t="str">
        <f t="shared" si="85"/>
        <v>面開槽？排孔？</v>
      </c>
      <c r="U253" s="237">
        <f t="shared" si="86"/>
        <v>1</v>
      </c>
    </row>
    <row r="254" spans="1:21" x14ac:dyDescent="0.25">
      <c r="A254" s="228">
        <f t="shared" si="79"/>
        <v>0</v>
      </c>
      <c r="B254" s="228"/>
      <c r="C254" s="228">
        <f t="shared" si="87"/>
        <v>7008</v>
      </c>
      <c r="D254" s="489" t="s">
        <v>1078</v>
      </c>
      <c r="E254" s="489" t="s">
        <v>1094</v>
      </c>
      <c r="F254" s="489"/>
      <c r="G254" s="489" t="str">
        <f t="shared" si="80"/>
        <v>AA</v>
      </c>
      <c r="H254" s="236">
        <f>C243-22-10</f>
        <v>-32</v>
      </c>
      <c r="I254" s="488" t="str">
        <f t="shared" si="81"/>
        <v>AA</v>
      </c>
      <c r="J254" s="489">
        <v>18</v>
      </c>
      <c r="K254" s="229"/>
      <c r="L254" s="369"/>
      <c r="M254" s="228" t="str">
        <f>IFERROR(VLOOKUP(L254,色號!A:B,2,FALSE),"")</f>
        <v/>
      </c>
      <c r="N254" s="228" t="str">
        <f>IFERROR(VLOOKUP(M254,色號!B:C,2,FALSE),"")</f>
        <v/>
      </c>
      <c r="O254" s="228" t="str">
        <f>IFERROR(VLOOKUP(L254,色號!A:D,4,FALSE),"")</f>
        <v/>
      </c>
      <c r="P254" s="228" t="str">
        <f t="shared" si="82"/>
        <v/>
      </c>
      <c r="Q254" s="228" t="str">
        <f t="shared" si="83"/>
        <v/>
      </c>
      <c r="R254" s="455" t="str">
        <f t="shared" si="84"/>
        <v/>
      </c>
      <c r="S254" s="461"/>
      <c r="T254" s="429" t="str">
        <f t="shared" si="85"/>
        <v/>
      </c>
      <c r="U254" s="237">
        <f t="shared" si="86"/>
        <v>1</v>
      </c>
    </row>
    <row r="255" spans="1:21" x14ac:dyDescent="0.25">
      <c r="A255" s="228">
        <f t="shared" si="79"/>
        <v>0</v>
      </c>
      <c r="B255" s="228"/>
      <c r="C255" s="228">
        <f t="shared" si="87"/>
        <v>7009</v>
      </c>
      <c r="D255" s="489" t="s">
        <v>1078</v>
      </c>
      <c r="E255" s="489" t="s">
        <v>1088</v>
      </c>
      <c r="F255" s="489"/>
      <c r="G255" s="489" t="str">
        <f t="shared" si="80"/>
        <v>AA</v>
      </c>
      <c r="H255" s="236">
        <f>C243-22</f>
        <v>-22</v>
      </c>
      <c r="I255" s="488" t="str">
        <f t="shared" si="81"/>
        <v/>
      </c>
      <c r="J255" s="489">
        <v>18</v>
      </c>
      <c r="K255" s="229"/>
      <c r="L255" s="369"/>
      <c r="M255" s="228" t="str">
        <f>IFERROR(VLOOKUP(L255,色號!A:B,2,FALSE),"")</f>
        <v/>
      </c>
      <c r="N255" s="228" t="str">
        <f>IFERROR(VLOOKUP(M255,色號!B:C,2,FALSE),"")</f>
        <v/>
      </c>
      <c r="O255" s="228" t="str">
        <f>IFERROR(VLOOKUP(L255,色號!A:D,4,FALSE),"")</f>
        <v/>
      </c>
      <c r="P255" s="228" t="str">
        <f t="shared" si="82"/>
        <v/>
      </c>
      <c r="Q255" s="228" t="str">
        <f t="shared" si="83"/>
        <v>固</v>
      </c>
      <c r="R255" s="455" t="str">
        <f t="shared" si="84"/>
        <v/>
      </c>
      <c r="S255" s="461"/>
      <c r="T255" s="429" t="str">
        <f t="shared" si="85"/>
        <v/>
      </c>
      <c r="U255" s="237">
        <f t="shared" si="86"/>
        <v>1</v>
      </c>
    </row>
    <row r="256" spans="1:21" x14ac:dyDescent="0.25">
      <c r="A256" s="228">
        <f t="shared" si="79"/>
        <v>0</v>
      </c>
      <c r="B256" s="228"/>
      <c r="C256" s="228">
        <f t="shared" si="87"/>
        <v>7010</v>
      </c>
      <c r="D256" s="489" t="s">
        <v>1079</v>
      </c>
      <c r="E256" s="489" t="s">
        <v>1095</v>
      </c>
      <c r="F256" s="489"/>
      <c r="G256" s="489" t="str">
        <f t="shared" si="80"/>
        <v>AA</v>
      </c>
      <c r="H256" s="236">
        <f>C244/2-4</f>
        <v>-4</v>
      </c>
      <c r="I256" s="488" t="str">
        <f t="shared" si="81"/>
        <v>AA</v>
      </c>
      <c r="J256" s="489">
        <v>18</v>
      </c>
      <c r="K256" s="229"/>
      <c r="L256" s="369"/>
      <c r="M256" s="228" t="str">
        <f>IFERROR(VLOOKUP(L256,色號!A:B,2,FALSE),"")</f>
        <v/>
      </c>
      <c r="N256" s="228" t="str">
        <f>IFERROR(VLOOKUP(M256,色號!B:C,2,FALSE),"")</f>
        <v/>
      </c>
      <c r="O256" s="228" t="str">
        <f>IFERROR(VLOOKUP(L256,色號!A:D,4,FALSE),"")</f>
        <v/>
      </c>
      <c r="P256" s="228" t="str">
        <f t="shared" si="82"/>
        <v>鉸2</v>
      </c>
      <c r="Q256" s="228" t="str">
        <f t="shared" si="83"/>
        <v/>
      </c>
      <c r="R256" s="455" t="str">
        <f t="shared" si="84"/>
        <v/>
      </c>
      <c r="S256" s="461"/>
      <c r="T256" s="429" t="str">
        <f t="shared" si="85"/>
        <v>把手？</v>
      </c>
      <c r="U256" s="237">
        <f t="shared" si="86"/>
        <v>1</v>
      </c>
    </row>
    <row r="257" spans="1:21" x14ac:dyDescent="0.25">
      <c r="A257" s="228">
        <f t="shared" si="79"/>
        <v>0</v>
      </c>
      <c r="B257" s="228"/>
      <c r="C257" s="228">
        <f t="shared" si="87"/>
        <v>7011</v>
      </c>
      <c r="D257" s="489" t="s">
        <v>1079</v>
      </c>
      <c r="E257" s="489" t="s">
        <v>1099</v>
      </c>
      <c r="F257" s="489"/>
      <c r="G257" s="489" t="str">
        <f t="shared" si="80"/>
        <v>AA</v>
      </c>
      <c r="H257" s="236">
        <f>C244/2-4</f>
        <v>-4</v>
      </c>
      <c r="I257" s="488" t="str">
        <f t="shared" si="81"/>
        <v>AA</v>
      </c>
      <c r="J257" s="489">
        <v>18</v>
      </c>
      <c r="K257" s="229"/>
      <c r="L257" s="369"/>
      <c r="M257" s="228" t="str">
        <f>IFERROR(VLOOKUP(L257,色號!A:B,2,FALSE),"")</f>
        <v/>
      </c>
      <c r="N257" s="228" t="str">
        <f>IFERROR(VLOOKUP(M257,色號!B:C,2,FALSE),"")</f>
        <v/>
      </c>
      <c r="O257" s="228" t="str">
        <f>IFERROR(VLOOKUP(L257,色號!A:D,4,FALSE),"")</f>
        <v/>
      </c>
      <c r="P257" s="228" t="str">
        <f t="shared" si="82"/>
        <v>鉸2</v>
      </c>
      <c r="Q257" s="228" t="str">
        <f t="shared" si="83"/>
        <v/>
      </c>
      <c r="R257" s="455" t="str">
        <f t="shared" si="84"/>
        <v/>
      </c>
      <c r="S257" s="461"/>
      <c r="T257" s="429" t="str">
        <f t="shared" si="85"/>
        <v>把手？</v>
      </c>
      <c r="U257" s="237">
        <f t="shared" si="86"/>
        <v>1</v>
      </c>
    </row>
    <row r="258" spans="1:21" x14ac:dyDescent="0.25">
      <c r="A258" s="228">
        <f t="shared" si="79"/>
        <v>0</v>
      </c>
      <c r="B258" s="228"/>
      <c r="C258" s="228">
        <f t="shared" si="87"/>
        <v>7012</v>
      </c>
      <c r="D258" s="228"/>
      <c r="E258" s="228"/>
      <c r="F258" s="236"/>
      <c r="G258" s="228" t="str">
        <f t="shared" ref="G248:G276" si="88">IF(
   OR(
      $E258="頂板",$E258="底板",$E258="右側板",$E258="左側板",
      $E258="天地蓋頂板",$E258="天地蓋底板",$E258="天地蓋右側板",$E258="天地蓋左側板",
      $E258="前抽牆",$E258="後抽牆",$E258="左抽牆",$E258="右抽牆",
      $E258="踢腳板",$E258="補板",$E258="固隔",$E258="活隔",
      $E258="中立板",$E258="中立板(退)",$E258="固隔(退)",$E258="活固隔",$E258="立板",
      $E258="內頂板",$E258="內左側落板",$E258="內右側落板",$E258="內底板",
      $E258="內左側板",$E258="內右側板",
      $E258="上前平肢",$E258="上後平肢",$E258="上前立肢",$E258="上後立肢",
      $E258="下前立肢",$E258="下後立肢",$E258="下前平肢",$E258="下後平肢",
      $E258="左側落板",$E258="右側落板",
      $E258="外蓋背板",$E258="台面",$E258="床板",$E258="假門板",
      $E258="上掀門板",$E258="平掀門板",$E258="下掀門板",
      $E258="左門板",$E258="右門板",
      $E258="抽盤",$E258="抽盤抽頭",
      $E258="上軌道板",$E258="下軌道板",$E258="左軌道板",$E258="右軌道板",$E258="指縫擋板",$E258="左木框滑門",$E258="右木框滑門",
      $E258="層板",$E258="壁面層板",$E258="桌板",$E258="上封板",$E258="下封板",$E258="左封板",$E258="右封板",
      $E258="左圓角側板",$E258="右圓角側板",$E258="抽頭",$E258="入柱抽頭",$E258="假抽頭",$E258="背拉桿",$E258="木滑門",$E258="抽屜拉桿"
   ),
   "AA",
   ""
)</f>
        <v/>
      </c>
      <c r="H258" s="236"/>
      <c r="I258" s="38" t="str">
        <f t="shared" ref="I253:I276" si="89">IF(
   OR(
      $E258="右側板",$E258="左側板",$E258="活隔",
      $E258="天地蓋頂板",$E258="天地蓋底板",
      $E258="左門板",$E258="右門板",
      $E258="左側落板",$E258="右側落板",
      $E258="外蓋背板",$E258="活固隔",
      $E258="左木框滑門",$E258="右木框滑門",
      $E258="左鋁框滑門",$E258="右鋁框滑門",
      $E258="桌板",$E258="台面",$E258="床板",$E258="假門板",
      $E258="上掀門板",$E258="平掀門板",$E258="下掀門板",
      $E258="抽盤抽頭",$E258="抽盤",$E258="層板",$E258="壁面層板",
      $E258="上封板",$E258="下封板",$E258="左封板",$E258="右封板",
      $E258="抽頭",$E258="踢腳板",$E258="補板",$E258="木滑門"
   ),
   "AA",
   ""
)</f>
        <v/>
      </c>
      <c r="J258" s="228"/>
      <c r="K258" s="229"/>
      <c r="L258" s="369"/>
      <c r="M258" s="228" t="str">
        <f>IFERROR(VLOOKUP(L258,色號!A:B,2,FALSE),"")</f>
        <v/>
      </c>
      <c r="N258" s="228" t="str">
        <f>IFERROR(VLOOKUP(M258,色號!B:C,2,FALSE),"")</f>
        <v/>
      </c>
      <c r="O258" s="228" t="str">
        <f>IFERROR(VLOOKUP(L258,色號!A:D,4,FALSE),"")</f>
        <v/>
      </c>
      <c r="P258" s="228" t="str">
        <f t="shared" si="82"/>
        <v/>
      </c>
      <c r="Q258" s="228" t="str">
        <f t="shared" si="83"/>
        <v/>
      </c>
      <c r="R258" s="455" t="str">
        <f t="shared" si="84"/>
        <v/>
      </c>
      <c r="S258" s="461"/>
      <c r="T258" s="429" t="str">
        <f t="shared" si="85"/>
        <v/>
      </c>
      <c r="U258" s="237" t="str">
        <f t="shared" si="86"/>
        <v/>
      </c>
    </row>
    <row r="259" spans="1:21" x14ac:dyDescent="0.25">
      <c r="A259" s="228">
        <f t="shared" si="79"/>
        <v>0</v>
      </c>
      <c r="B259" s="228"/>
      <c r="C259" s="228">
        <f>C258+1</f>
        <v>7013</v>
      </c>
      <c r="D259" s="228"/>
      <c r="E259" s="228"/>
      <c r="F259" s="228"/>
      <c r="G259" s="228" t="str">
        <f t="shared" si="88"/>
        <v/>
      </c>
      <c r="H259" s="236"/>
      <c r="I259" s="38" t="str">
        <f t="shared" si="89"/>
        <v/>
      </c>
      <c r="J259" s="228"/>
      <c r="K259" s="229"/>
      <c r="L259" s="369"/>
      <c r="M259" s="228" t="str">
        <f>IFERROR(VLOOKUP(L259,色號!A:B,2,FALSE),"")</f>
        <v/>
      </c>
      <c r="N259" s="228" t="str">
        <f>IFERROR(VLOOKUP(M259,色號!B:C,2,FALSE),"")</f>
        <v/>
      </c>
      <c r="O259" s="228" t="str">
        <f>IFERROR(VLOOKUP(L259,色號!A:D,4,FALSE),"")</f>
        <v/>
      </c>
      <c r="P259" s="228" t="str">
        <f t="shared" si="82"/>
        <v/>
      </c>
      <c r="Q259" s="228" t="str">
        <f t="shared" si="83"/>
        <v/>
      </c>
      <c r="R259" s="455" t="str">
        <f t="shared" si="84"/>
        <v/>
      </c>
      <c r="S259" s="461"/>
      <c r="T259" s="429" t="str">
        <f t="shared" si="85"/>
        <v/>
      </c>
      <c r="U259" s="237" t="str">
        <f t="shared" si="86"/>
        <v/>
      </c>
    </row>
    <row r="260" spans="1:21" x14ac:dyDescent="0.25">
      <c r="A260" s="228">
        <f t="shared" si="79"/>
        <v>0</v>
      </c>
      <c r="B260" s="228"/>
      <c r="C260" s="228">
        <f t="shared" si="87"/>
        <v>7014</v>
      </c>
      <c r="D260" s="228"/>
      <c r="E260" s="228"/>
      <c r="F260" s="228"/>
      <c r="G260" s="228" t="str">
        <f t="shared" si="88"/>
        <v/>
      </c>
      <c r="H260" s="236"/>
      <c r="I260" s="38" t="str">
        <f t="shared" si="89"/>
        <v/>
      </c>
      <c r="J260" s="228"/>
      <c r="K260" s="229"/>
      <c r="L260" s="369"/>
      <c r="M260" s="228" t="str">
        <f>IFERROR(VLOOKUP(L260,色號!A:B,2,FALSE),"")</f>
        <v/>
      </c>
      <c r="N260" s="228" t="str">
        <f>IFERROR(VLOOKUP(M260,色號!B:C,2,FALSE),"")</f>
        <v/>
      </c>
      <c r="O260" s="228" t="str">
        <f>IFERROR(VLOOKUP(L260,色號!A:D,4,FALSE),"")</f>
        <v/>
      </c>
      <c r="P260" s="228" t="str">
        <f t="shared" si="82"/>
        <v/>
      </c>
      <c r="Q260" s="228" t="str">
        <f t="shared" si="83"/>
        <v/>
      </c>
      <c r="R260" s="455" t="str">
        <f t="shared" si="84"/>
        <v/>
      </c>
      <c r="S260" s="461"/>
      <c r="T260" s="429" t="str">
        <f t="shared" si="85"/>
        <v/>
      </c>
      <c r="U260" s="237" t="str">
        <f t="shared" si="86"/>
        <v/>
      </c>
    </row>
    <row r="261" spans="1:21" x14ac:dyDescent="0.25">
      <c r="A261" s="228">
        <f t="shared" si="79"/>
        <v>0</v>
      </c>
      <c r="B261" s="228"/>
      <c r="C261" s="228">
        <f>C260+1</f>
        <v>7015</v>
      </c>
      <c r="D261" s="228"/>
      <c r="E261" s="228"/>
      <c r="F261" s="228"/>
      <c r="G261" s="228" t="str">
        <f t="shared" si="88"/>
        <v/>
      </c>
      <c r="H261" s="236"/>
      <c r="I261" s="38" t="str">
        <f t="shared" si="89"/>
        <v/>
      </c>
      <c r="J261" s="228"/>
      <c r="K261" s="229"/>
      <c r="L261" s="369"/>
      <c r="M261" s="228" t="str">
        <f>IFERROR(VLOOKUP(L261,色號!A:B,2,FALSE),"")</f>
        <v/>
      </c>
      <c r="N261" s="228" t="str">
        <f>IFERROR(VLOOKUP(M261,色號!B:C,2,FALSE),"")</f>
        <v/>
      </c>
      <c r="O261" s="228" t="str">
        <f>IFERROR(VLOOKUP(L261,色號!A:D,4,FALSE),"")</f>
        <v/>
      </c>
      <c r="P261" s="228" t="str">
        <f t="shared" si="82"/>
        <v/>
      </c>
      <c r="Q261" s="228" t="str">
        <f t="shared" si="83"/>
        <v/>
      </c>
      <c r="R261" s="455" t="str">
        <f t="shared" si="84"/>
        <v/>
      </c>
      <c r="S261" s="461"/>
      <c r="T261" s="429" t="str">
        <f t="shared" si="85"/>
        <v/>
      </c>
      <c r="U261" s="237" t="str">
        <f t="shared" si="86"/>
        <v/>
      </c>
    </row>
    <row r="262" spans="1:21" x14ac:dyDescent="0.25">
      <c r="A262" s="228">
        <f t="shared" si="79"/>
        <v>0</v>
      </c>
      <c r="B262" s="228"/>
      <c r="C262" s="228">
        <f>C261+1</f>
        <v>7016</v>
      </c>
      <c r="D262" s="228"/>
      <c r="E262" s="228"/>
      <c r="F262" s="237"/>
      <c r="G262" s="228" t="str">
        <f t="shared" si="88"/>
        <v/>
      </c>
      <c r="H262" s="236"/>
      <c r="I262" s="38" t="str">
        <f t="shared" si="89"/>
        <v/>
      </c>
      <c r="J262" s="228"/>
      <c r="K262" s="229"/>
      <c r="L262" s="369"/>
      <c r="M262" s="228" t="str">
        <f>IFERROR(VLOOKUP(L262,色號!A:B,2,FALSE),"")</f>
        <v/>
      </c>
      <c r="N262" s="228" t="str">
        <f>IFERROR(VLOOKUP(M262,色號!B:C,2,FALSE),"")</f>
        <v/>
      </c>
      <c r="O262" s="228" t="str">
        <f>IFERROR(VLOOKUP(L262,色號!A:D,4,FALSE),"")</f>
        <v/>
      </c>
      <c r="P262" s="228" t="str">
        <f t="shared" si="82"/>
        <v/>
      </c>
      <c r="Q262" s="228" t="str">
        <f t="shared" si="83"/>
        <v/>
      </c>
      <c r="R262" s="455" t="str">
        <f t="shared" si="84"/>
        <v/>
      </c>
      <c r="S262" s="461"/>
      <c r="T262" s="429" t="str">
        <f t="shared" si="85"/>
        <v/>
      </c>
      <c r="U262" s="237" t="str">
        <f t="shared" si="86"/>
        <v/>
      </c>
    </row>
    <row r="263" spans="1:21" x14ac:dyDescent="0.25">
      <c r="A263" s="228">
        <f t="shared" si="79"/>
        <v>0</v>
      </c>
      <c r="B263" s="228"/>
      <c r="C263" s="228">
        <f>C262+1</f>
        <v>7017</v>
      </c>
      <c r="D263" s="228"/>
      <c r="E263" s="228"/>
      <c r="F263" s="237"/>
      <c r="G263" s="228" t="str">
        <f t="shared" si="88"/>
        <v/>
      </c>
      <c r="H263" s="236"/>
      <c r="I263" s="38" t="str">
        <f t="shared" si="89"/>
        <v/>
      </c>
      <c r="J263" s="228"/>
      <c r="K263" s="229"/>
      <c r="L263" s="369"/>
      <c r="M263" s="228" t="str">
        <f>IFERROR(VLOOKUP(L263,色號!A:B,2,FALSE),"")</f>
        <v/>
      </c>
      <c r="N263" s="228" t="str">
        <f>IFERROR(VLOOKUP(M263,色號!B:C,2,FALSE),"")</f>
        <v/>
      </c>
      <c r="O263" s="228" t="str">
        <f>IFERROR(VLOOKUP(L263,色號!A:D,4,FALSE),"")</f>
        <v/>
      </c>
      <c r="P263" s="228" t="str">
        <f t="shared" si="82"/>
        <v/>
      </c>
      <c r="Q263" s="228" t="str">
        <f t="shared" si="83"/>
        <v/>
      </c>
      <c r="R263" s="455" t="str">
        <f t="shared" si="84"/>
        <v/>
      </c>
      <c r="S263" s="461"/>
      <c r="T263" s="429" t="str">
        <f t="shared" si="85"/>
        <v/>
      </c>
      <c r="U263" s="237" t="str">
        <f t="shared" si="86"/>
        <v/>
      </c>
    </row>
    <row r="264" spans="1:21" x14ac:dyDescent="0.25">
      <c r="A264" s="228">
        <f t="shared" si="79"/>
        <v>0</v>
      </c>
      <c r="B264" s="228"/>
      <c r="C264" s="228">
        <f>C263+1</f>
        <v>7018</v>
      </c>
      <c r="D264" s="228"/>
      <c r="E264" s="228"/>
      <c r="F264" s="231"/>
      <c r="G264" s="228" t="str">
        <f t="shared" si="88"/>
        <v/>
      </c>
      <c r="H264" s="236"/>
      <c r="I264" s="38" t="str">
        <f t="shared" si="89"/>
        <v/>
      </c>
      <c r="J264" s="228"/>
      <c r="K264" s="229"/>
      <c r="L264" s="369"/>
      <c r="M264" s="228" t="str">
        <f>IFERROR(VLOOKUP(L264,色號!A:B,2,FALSE),"")</f>
        <v/>
      </c>
      <c r="N264" s="228" t="str">
        <f>IFERROR(VLOOKUP(M264,色號!B:C,2,FALSE),"")</f>
        <v/>
      </c>
      <c r="O264" s="228" t="str">
        <f>IFERROR(VLOOKUP(L264,色號!A:D,4,FALSE),"")</f>
        <v/>
      </c>
      <c r="P264" s="228" t="str">
        <f t="shared" si="82"/>
        <v/>
      </c>
      <c r="Q264" s="228" t="str">
        <f t="shared" si="83"/>
        <v/>
      </c>
      <c r="R264" s="455" t="str">
        <f t="shared" si="84"/>
        <v/>
      </c>
      <c r="S264" s="461"/>
      <c r="T264" s="429" t="str">
        <f t="shared" si="85"/>
        <v/>
      </c>
      <c r="U264" s="237" t="str">
        <f t="shared" si="86"/>
        <v/>
      </c>
    </row>
    <row r="265" spans="1:21" x14ac:dyDescent="0.25">
      <c r="A265" s="228">
        <f t="shared" si="79"/>
        <v>0</v>
      </c>
      <c r="B265" s="228"/>
      <c r="C265" s="228">
        <f t="shared" ref="C265:C276" si="90">C264+1</f>
        <v>7019</v>
      </c>
      <c r="D265" s="228"/>
      <c r="E265" s="228"/>
      <c r="F265" s="231"/>
      <c r="G265" s="228" t="str">
        <f t="shared" si="88"/>
        <v/>
      </c>
      <c r="H265" s="236"/>
      <c r="I265" s="38" t="str">
        <f t="shared" si="89"/>
        <v/>
      </c>
      <c r="J265" s="228"/>
      <c r="K265" s="229"/>
      <c r="L265" s="369"/>
      <c r="M265" s="228" t="str">
        <f>IFERROR(VLOOKUP(L265,色號!A:B,2,FALSE),"")</f>
        <v/>
      </c>
      <c r="N265" s="228" t="str">
        <f>IFERROR(VLOOKUP(M265,色號!B:C,2,FALSE),"")</f>
        <v/>
      </c>
      <c r="O265" s="228" t="str">
        <f>IFERROR(VLOOKUP(L265,色號!A:D,4,FALSE),"")</f>
        <v/>
      </c>
      <c r="P265" s="228" t="str">
        <f t="shared" si="82"/>
        <v/>
      </c>
      <c r="Q265" s="228" t="str">
        <f t="shared" si="83"/>
        <v/>
      </c>
      <c r="R265" s="455" t="str">
        <f t="shared" si="84"/>
        <v/>
      </c>
      <c r="S265" s="461"/>
      <c r="T265" s="429" t="str">
        <f t="shared" si="85"/>
        <v/>
      </c>
      <c r="U265" s="237" t="str">
        <f t="shared" si="86"/>
        <v/>
      </c>
    </row>
    <row r="266" spans="1:21" x14ac:dyDescent="0.25">
      <c r="A266" s="228">
        <f t="shared" si="79"/>
        <v>0</v>
      </c>
      <c r="B266" s="228"/>
      <c r="C266" s="228">
        <f t="shared" si="90"/>
        <v>7020</v>
      </c>
      <c r="D266" s="228"/>
      <c r="E266" s="228"/>
      <c r="F266" s="228"/>
      <c r="G266" s="228" t="str">
        <f t="shared" si="88"/>
        <v/>
      </c>
      <c r="H266" s="236"/>
      <c r="I266" s="38" t="str">
        <f t="shared" si="89"/>
        <v/>
      </c>
      <c r="J266" s="228"/>
      <c r="K266" s="229"/>
      <c r="L266" s="369"/>
      <c r="M266" s="228" t="str">
        <f>IFERROR(VLOOKUP(L266,色號!A:B,2,FALSE),"")</f>
        <v/>
      </c>
      <c r="N266" s="228" t="str">
        <f>IFERROR(VLOOKUP(M266,色號!B:C,2,FALSE),"")</f>
        <v/>
      </c>
      <c r="O266" s="228" t="str">
        <f>IFERROR(VLOOKUP(L266,色號!A:D,4,FALSE),"")</f>
        <v/>
      </c>
      <c r="P266" s="228" t="str">
        <f t="shared" si="82"/>
        <v/>
      </c>
      <c r="Q266" s="228" t="str">
        <f t="shared" si="83"/>
        <v/>
      </c>
      <c r="R266" s="455" t="str">
        <f t="shared" si="84"/>
        <v/>
      </c>
      <c r="S266" s="461"/>
      <c r="T266" s="429" t="str">
        <f t="shared" si="85"/>
        <v/>
      </c>
      <c r="U266" s="237" t="str">
        <f t="shared" si="86"/>
        <v/>
      </c>
    </row>
    <row r="267" spans="1:21" x14ac:dyDescent="0.25">
      <c r="A267" s="228">
        <f t="shared" si="79"/>
        <v>0</v>
      </c>
      <c r="B267" s="228"/>
      <c r="C267" s="228">
        <f t="shared" si="90"/>
        <v>7021</v>
      </c>
      <c r="D267" s="228"/>
      <c r="E267" s="228"/>
      <c r="F267" s="231"/>
      <c r="G267" s="228" t="str">
        <f t="shared" si="88"/>
        <v/>
      </c>
      <c r="H267" s="236"/>
      <c r="I267" s="38" t="str">
        <f t="shared" si="89"/>
        <v/>
      </c>
      <c r="J267" s="228"/>
      <c r="K267" s="229"/>
      <c r="L267" s="369"/>
      <c r="M267" s="228" t="str">
        <f>IFERROR(VLOOKUP(L267,色號!A:B,2,FALSE),"")</f>
        <v/>
      </c>
      <c r="N267" s="228" t="str">
        <f>IFERROR(VLOOKUP(M267,色號!B:C,2,FALSE),"")</f>
        <v/>
      </c>
      <c r="O267" s="228" t="str">
        <f>IFERROR(VLOOKUP(L267,色號!A:D,4,FALSE),"")</f>
        <v/>
      </c>
      <c r="P267" s="228" t="str">
        <f t="shared" si="82"/>
        <v/>
      </c>
      <c r="Q267" s="228" t="str">
        <f t="shared" si="83"/>
        <v/>
      </c>
      <c r="R267" s="455" t="str">
        <f t="shared" si="84"/>
        <v/>
      </c>
      <c r="S267" s="461"/>
      <c r="T267" s="429" t="str">
        <f t="shared" si="85"/>
        <v/>
      </c>
      <c r="U267" s="237" t="str">
        <f t="shared" si="86"/>
        <v/>
      </c>
    </row>
    <row r="268" spans="1:21" x14ac:dyDescent="0.25">
      <c r="A268" s="228">
        <f t="shared" si="79"/>
        <v>0</v>
      </c>
      <c r="B268" s="228"/>
      <c r="C268" s="228">
        <f t="shared" si="90"/>
        <v>7022</v>
      </c>
      <c r="D268" s="228"/>
      <c r="E268" s="228"/>
      <c r="F268" s="231"/>
      <c r="G268" s="228" t="str">
        <f t="shared" si="88"/>
        <v/>
      </c>
      <c r="H268" s="236"/>
      <c r="I268" s="38" t="str">
        <f t="shared" si="89"/>
        <v/>
      </c>
      <c r="J268" s="228"/>
      <c r="K268" s="229"/>
      <c r="L268" s="369"/>
      <c r="M268" s="228" t="str">
        <f>IFERROR(VLOOKUP(L268,色號!A:B,2,FALSE),"")</f>
        <v/>
      </c>
      <c r="N268" s="228" t="str">
        <f>IFERROR(VLOOKUP(M268,色號!B:C,2,FALSE),"")</f>
        <v/>
      </c>
      <c r="O268" s="228" t="str">
        <f>IFERROR(VLOOKUP(L268,色號!A:D,4,FALSE),"")</f>
        <v/>
      </c>
      <c r="P268" s="228" t="str">
        <f t="shared" si="82"/>
        <v/>
      </c>
      <c r="Q268" s="228" t="str">
        <f t="shared" si="83"/>
        <v/>
      </c>
      <c r="R268" s="455" t="str">
        <f t="shared" si="84"/>
        <v/>
      </c>
      <c r="S268" s="461"/>
      <c r="T268" s="429" t="str">
        <f t="shared" si="85"/>
        <v/>
      </c>
      <c r="U268" s="237" t="str">
        <f t="shared" si="86"/>
        <v/>
      </c>
    </row>
    <row r="269" spans="1:21" x14ac:dyDescent="0.25">
      <c r="A269" s="228">
        <f t="shared" si="79"/>
        <v>0</v>
      </c>
      <c r="B269" s="228"/>
      <c r="C269" s="228">
        <f t="shared" si="90"/>
        <v>7023</v>
      </c>
      <c r="D269" s="228"/>
      <c r="E269" s="228"/>
      <c r="F269" s="231"/>
      <c r="G269" s="228" t="str">
        <f t="shared" si="88"/>
        <v/>
      </c>
      <c r="H269" s="236"/>
      <c r="I269" s="38" t="str">
        <f t="shared" si="89"/>
        <v/>
      </c>
      <c r="J269" s="228"/>
      <c r="K269" s="229"/>
      <c r="L269" s="369"/>
      <c r="M269" s="228" t="str">
        <f>IFERROR(VLOOKUP(L269,色號!A:B,2,FALSE),"")</f>
        <v/>
      </c>
      <c r="N269" s="228" t="str">
        <f>IFERROR(VLOOKUP(M269,色號!B:C,2,FALSE),"")</f>
        <v/>
      </c>
      <c r="O269" s="228" t="str">
        <f>IFERROR(VLOOKUP(L269,色號!A:D,4,FALSE),"")</f>
        <v/>
      </c>
      <c r="P269" s="228" t="str">
        <f t="shared" si="82"/>
        <v/>
      </c>
      <c r="Q269" s="228" t="str">
        <f t="shared" si="83"/>
        <v/>
      </c>
      <c r="R269" s="455" t="str">
        <f t="shared" si="84"/>
        <v/>
      </c>
      <c r="S269" s="461"/>
      <c r="T269" s="429" t="str">
        <f t="shared" si="85"/>
        <v/>
      </c>
      <c r="U269" s="237" t="str">
        <f t="shared" si="86"/>
        <v/>
      </c>
    </row>
    <row r="270" spans="1:21" x14ac:dyDescent="0.25">
      <c r="A270" s="228">
        <f t="shared" si="79"/>
        <v>0</v>
      </c>
      <c r="B270" s="228"/>
      <c r="C270" s="228">
        <f t="shared" si="90"/>
        <v>7024</v>
      </c>
      <c r="D270" s="228"/>
      <c r="E270" s="228"/>
      <c r="F270" s="231"/>
      <c r="G270" s="228" t="str">
        <f t="shared" si="88"/>
        <v/>
      </c>
      <c r="H270" s="236"/>
      <c r="I270" s="38" t="str">
        <f t="shared" si="89"/>
        <v/>
      </c>
      <c r="J270" s="228"/>
      <c r="K270" s="229"/>
      <c r="L270" s="369"/>
      <c r="M270" s="228" t="str">
        <f>IFERROR(VLOOKUP(L270,色號!A:B,2,FALSE),"")</f>
        <v/>
      </c>
      <c r="N270" s="228" t="str">
        <f>IFERROR(VLOOKUP(M270,色號!B:C,2,FALSE),"")</f>
        <v/>
      </c>
      <c r="O270" s="228" t="str">
        <f>IFERROR(VLOOKUP(L270,色號!A:D,4,FALSE),"")</f>
        <v/>
      </c>
      <c r="P270" s="228" t="str">
        <f t="shared" si="82"/>
        <v/>
      </c>
      <c r="Q270" s="228" t="str">
        <f t="shared" si="83"/>
        <v/>
      </c>
      <c r="R270" s="455" t="str">
        <f t="shared" si="84"/>
        <v/>
      </c>
      <c r="S270" s="461"/>
      <c r="T270" s="429" t="str">
        <f t="shared" si="85"/>
        <v/>
      </c>
      <c r="U270" s="237" t="str">
        <f t="shared" si="86"/>
        <v/>
      </c>
    </row>
    <row r="271" spans="1:21" x14ac:dyDescent="0.25">
      <c r="A271" s="228">
        <f t="shared" si="79"/>
        <v>0</v>
      </c>
      <c r="B271" s="228"/>
      <c r="C271" s="228">
        <f t="shared" si="90"/>
        <v>7025</v>
      </c>
      <c r="D271" s="228"/>
      <c r="E271" s="228"/>
      <c r="F271" s="231"/>
      <c r="G271" s="228" t="str">
        <f t="shared" si="88"/>
        <v/>
      </c>
      <c r="H271" s="236"/>
      <c r="I271" s="38" t="str">
        <f t="shared" si="89"/>
        <v/>
      </c>
      <c r="J271" s="228"/>
      <c r="K271" s="229"/>
      <c r="L271" s="369"/>
      <c r="M271" s="228" t="str">
        <f>IFERROR(VLOOKUP(L271,色號!A:B,2,FALSE),"")</f>
        <v/>
      </c>
      <c r="N271" s="228" t="str">
        <f>IFERROR(VLOOKUP(M271,色號!B:C,2,FALSE),"")</f>
        <v/>
      </c>
      <c r="O271" s="228" t="str">
        <f>IFERROR(VLOOKUP(L271,色號!A:D,4,FALSE),"")</f>
        <v/>
      </c>
      <c r="P271" s="228" t="str">
        <f t="shared" si="82"/>
        <v/>
      </c>
      <c r="Q271" s="228" t="str">
        <f t="shared" si="83"/>
        <v/>
      </c>
      <c r="R271" s="455" t="str">
        <f t="shared" si="84"/>
        <v/>
      </c>
      <c r="S271" s="461"/>
      <c r="T271" s="429" t="str">
        <f t="shared" si="85"/>
        <v/>
      </c>
      <c r="U271" s="237" t="str">
        <f t="shared" si="86"/>
        <v/>
      </c>
    </row>
    <row r="272" spans="1:21" x14ac:dyDescent="0.25">
      <c r="A272" s="228">
        <f t="shared" si="79"/>
        <v>0</v>
      </c>
      <c r="B272" s="228"/>
      <c r="C272" s="228">
        <f t="shared" si="90"/>
        <v>7026</v>
      </c>
      <c r="D272" s="228"/>
      <c r="E272" s="228"/>
      <c r="F272" s="231"/>
      <c r="G272" s="228" t="str">
        <f t="shared" si="88"/>
        <v/>
      </c>
      <c r="H272" s="236"/>
      <c r="I272" s="38" t="str">
        <f t="shared" si="89"/>
        <v/>
      </c>
      <c r="J272" s="228"/>
      <c r="K272" s="229"/>
      <c r="L272" s="369"/>
      <c r="M272" s="228" t="str">
        <f>IFERROR(VLOOKUP(L272,色號!A:B,2,FALSE),"")</f>
        <v/>
      </c>
      <c r="N272" s="228" t="str">
        <f>IFERROR(VLOOKUP(M272,色號!B:C,2,FALSE),"")</f>
        <v/>
      </c>
      <c r="O272" s="228" t="str">
        <f>IFERROR(VLOOKUP(L272,色號!A:D,4,FALSE),"")</f>
        <v/>
      </c>
      <c r="P272" s="228" t="str">
        <f t="shared" si="82"/>
        <v/>
      </c>
      <c r="Q272" s="228" t="str">
        <f t="shared" si="83"/>
        <v/>
      </c>
      <c r="R272" s="455" t="str">
        <f t="shared" si="84"/>
        <v/>
      </c>
      <c r="S272" s="461"/>
      <c r="T272" s="429" t="str">
        <f t="shared" si="85"/>
        <v/>
      </c>
      <c r="U272" s="237" t="str">
        <f t="shared" si="86"/>
        <v/>
      </c>
    </row>
    <row r="273" spans="1:21" x14ac:dyDescent="0.25">
      <c r="A273" s="228">
        <f t="shared" si="79"/>
        <v>0</v>
      </c>
      <c r="B273" s="228"/>
      <c r="C273" s="228">
        <f t="shared" si="90"/>
        <v>7027</v>
      </c>
      <c r="D273" s="228"/>
      <c r="E273" s="228"/>
      <c r="F273" s="231"/>
      <c r="G273" s="228" t="str">
        <f t="shared" si="88"/>
        <v/>
      </c>
      <c r="H273" s="236"/>
      <c r="I273" s="38" t="str">
        <f t="shared" si="89"/>
        <v/>
      </c>
      <c r="J273" s="228"/>
      <c r="K273" s="229"/>
      <c r="L273" s="369"/>
      <c r="M273" s="228" t="str">
        <f>IFERROR(VLOOKUP(L273,色號!A:B,2,FALSE),"")</f>
        <v/>
      </c>
      <c r="N273" s="228" t="str">
        <f>IFERROR(VLOOKUP(M273,色號!B:C,2,FALSE),"")</f>
        <v/>
      </c>
      <c r="O273" s="228" t="str">
        <f>IFERROR(VLOOKUP(L273,色號!A:D,4,FALSE),"")</f>
        <v/>
      </c>
      <c r="P273" s="228" t="str">
        <f t="shared" si="82"/>
        <v/>
      </c>
      <c r="Q273" s="228" t="str">
        <f t="shared" si="83"/>
        <v/>
      </c>
      <c r="R273" s="455" t="str">
        <f t="shared" si="84"/>
        <v/>
      </c>
      <c r="S273" s="461"/>
      <c r="T273" s="429" t="str">
        <f t="shared" si="85"/>
        <v/>
      </c>
      <c r="U273" s="237" t="str">
        <f t="shared" si="86"/>
        <v/>
      </c>
    </row>
    <row r="274" spans="1:21" x14ac:dyDescent="0.25">
      <c r="A274" s="228">
        <f t="shared" si="79"/>
        <v>0</v>
      </c>
      <c r="B274" s="228"/>
      <c r="C274" s="228">
        <f t="shared" si="90"/>
        <v>7028</v>
      </c>
      <c r="D274" s="228"/>
      <c r="E274" s="228"/>
      <c r="F274" s="228"/>
      <c r="G274" s="228" t="str">
        <f t="shared" si="88"/>
        <v/>
      </c>
      <c r="H274" s="236"/>
      <c r="I274" s="38" t="str">
        <f t="shared" si="89"/>
        <v/>
      </c>
      <c r="J274" s="228"/>
      <c r="K274" s="229"/>
      <c r="L274" s="369"/>
      <c r="M274" s="228" t="str">
        <f>IFERROR(VLOOKUP(L274,色號!A:B,2,FALSE),"")</f>
        <v/>
      </c>
      <c r="N274" s="228" t="str">
        <f>IFERROR(VLOOKUP(M274,色號!B:C,2,FALSE),"")</f>
        <v/>
      </c>
      <c r="O274" s="228" t="str">
        <f>IFERROR(VLOOKUP(L274,色號!A:D,4,FALSE),"")</f>
        <v/>
      </c>
      <c r="P274" s="228" t="str">
        <f t="shared" si="82"/>
        <v/>
      </c>
      <c r="Q274" s="228" t="str">
        <f t="shared" si="83"/>
        <v/>
      </c>
      <c r="R274" s="455" t="str">
        <f t="shared" si="84"/>
        <v/>
      </c>
      <c r="S274" s="461"/>
      <c r="T274" s="429" t="str">
        <f t="shared" si="85"/>
        <v/>
      </c>
      <c r="U274" s="237" t="str">
        <f t="shared" si="86"/>
        <v/>
      </c>
    </row>
    <row r="275" spans="1:21" x14ac:dyDescent="0.25">
      <c r="A275" s="228">
        <f t="shared" si="79"/>
        <v>0</v>
      </c>
      <c r="B275" s="228"/>
      <c r="C275" s="228">
        <f t="shared" si="90"/>
        <v>7029</v>
      </c>
      <c r="D275" s="228"/>
      <c r="E275" s="228"/>
      <c r="F275" s="238"/>
      <c r="G275" s="228" t="str">
        <f t="shared" si="88"/>
        <v/>
      </c>
      <c r="H275" s="236"/>
      <c r="I275" s="38" t="str">
        <f t="shared" si="89"/>
        <v/>
      </c>
      <c r="J275" s="228"/>
      <c r="K275" s="229"/>
      <c r="L275" s="369"/>
      <c r="M275" s="228" t="str">
        <f>IFERROR(VLOOKUP(L275,色號!A:B,2,FALSE),"")</f>
        <v/>
      </c>
      <c r="N275" s="228" t="str">
        <f>IFERROR(VLOOKUP(M275,色號!B:C,2,FALSE),"")</f>
        <v/>
      </c>
      <c r="O275" s="228" t="str">
        <f>IFERROR(VLOOKUP(L275,色號!A:D,4,FALSE),"")</f>
        <v/>
      </c>
      <c r="P275" s="228" t="str">
        <f t="shared" si="82"/>
        <v/>
      </c>
      <c r="Q275" s="228" t="str">
        <f t="shared" si="83"/>
        <v/>
      </c>
      <c r="R275" s="455" t="str">
        <f t="shared" si="84"/>
        <v/>
      </c>
      <c r="S275" s="461"/>
      <c r="T275" s="429" t="str">
        <f t="shared" si="85"/>
        <v/>
      </c>
      <c r="U275" s="237" t="str">
        <f t="shared" si="86"/>
        <v/>
      </c>
    </row>
    <row r="276" spans="1:21" x14ac:dyDescent="0.25">
      <c r="A276" s="228">
        <f t="shared" si="79"/>
        <v>0</v>
      </c>
      <c r="B276" s="228"/>
      <c r="C276" s="228">
        <f t="shared" si="90"/>
        <v>7030</v>
      </c>
      <c r="D276" s="228"/>
      <c r="E276" s="228"/>
      <c r="F276" s="238"/>
      <c r="G276" s="228" t="str">
        <f t="shared" si="88"/>
        <v/>
      </c>
      <c r="H276" s="236"/>
      <c r="I276" s="38" t="str">
        <f t="shared" si="89"/>
        <v/>
      </c>
      <c r="J276" s="228"/>
      <c r="K276" s="229"/>
      <c r="L276" s="369"/>
      <c r="M276" s="228" t="str">
        <f>IFERROR(VLOOKUP(L276,色號!A:B,2,FALSE),"")</f>
        <v/>
      </c>
      <c r="N276" s="228" t="str">
        <f>IFERROR(VLOOKUP(M276,色號!B:C,2,FALSE),"")</f>
        <v/>
      </c>
      <c r="O276" s="228" t="str">
        <f>IFERROR(VLOOKUP(L276,色號!A:D,4,FALSE),"")</f>
        <v/>
      </c>
      <c r="P276" s="228" t="str">
        <f t="shared" si="82"/>
        <v/>
      </c>
      <c r="Q276" s="228" t="str">
        <f t="shared" si="83"/>
        <v/>
      </c>
      <c r="R276" s="455" t="str">
        <f t="shared" si="84"/>
        <v/>
      </c>
      <c r="S276" s="461"/>
      <c r="T276" s="429" t="str">
        <f t="shared" si="85"/>
        <v/>
      </c>
      <c r="U276" s="237" t="str">
        <f>IF(E276="","",$L$243)</f>
        <v/>
      </c>
    </row>
    <row r="277" spans="1:21" x14ac:dyDescent="0.25">
      <c r="A277" s="234"/>
      <c r="B277" s="234"/>
      <c r="C277" s="234"/>
      <c r="D277" s="234"/>
      <c r="E277" s="234"/>
      <c r="F277" s="238"/>
      <c r="G277" s="238"/>
      <c r="H277" s="239"/>
      <c r="I277" s="234"/>
      <c r="J277" s="228"/>
      <c r="K277" s="227"/>
      <c r="L277" s="369"/>
      <c r="M277" s="238"/>
      <c r="N277" s="232" t="str">
        <f>IFERROR(VLOOKUP(L277,資料庫!$P$4:$R$101,3,FALSE),"")</f>
        <v/>
      </c>
      <c r="O277" s="238"/>
      <c r="P277" s="228"/>
      <c r="Q277" s="228"/>
      <c r="R277" s="455" t="str">
        <f t="shared" ref="R277" si="91">IF(
  AND(
    OR($E277="右側板",$E277="左側板"),
    COUNTIF($E$247:$E$276,"活隔") + COUNTIF($E$247:$E$276,"固隔") &gt; 0
  ),
  "排孔",
  ""
)</f>
        <v/>
      </c>
      <c r="S277" s="228"/>
      <c r="T277" s="430"/>
      <c r="U277" s="237"/>
    </row>
    <row r="278" spans="1:21" x14ac:dyDescent="0.25">
      <c r="A278" s="234"/>
      <c r="B278" s="234"/>
      <c r="C278" s="234"/>
      <c r="D278" s="234"/>
      <c r="E278" s="234"/>
      <c r="F278" s="238"/>
      <c r="G278" s="238"/>
      <c r="H278" s="239"/>
      <c r="I278" s="234"/>
      <c r="J278" s="238"/>
      <c r="K278" s="227"/>
      <c r="L278" s="369"/>
      <c r="M278" s="238"/>
      <c r="N278" s="228"/>
      <c r="O278" s="238"/>
      <c r="P278" s="228"/>
      <c r="Q278" s="228"/>
      <c r="R278" s="455"/>
      <c r="S278" s="228"/>
      <c r="T278" s="430"/>
      <c r="U278" s="237"/>
    </row>
    <row r="279" spans="1:21" x14ac:dyDescent="0.25">
      <c r="A279" s="224" t="s">
        <v>31</v>
      </c>
      <c r="B279" s="224"/>
      <c r="C279" s="225"/>
      <c r="D279" s="225" cm="1">
        <f t="array" ref="D279">_xlfn.IFS(OR(C279="水槽櫃",C279="爐檯櫃"),"無頂板",C279="油機吊櫃","無底板",TRUE,0)</f>
        <v>0</v>
      </c>
      <c r="E279" s="226"/>
      <c r="F279" s="225"/>
      <c r="G279" s="226"/>
      <c r="H279" s="226"/>
      <c r="I279" s="226"/>
      <c r="J279" s="226"/>
      <c r="K279" s="227"/>
      <c r="L279" s="228"/>
      <c r="M279" s="228"/>
      <c r="N279" s="228"/>
      <c r="O279" s="228"/>
      <c r="P279" s="228"/>
      <c r="Q279" s="228"/>
      <c r="R279" s="455"/>
      <c r="S279" s="228"/>
      <c r="T279" s="430"/>
      <c r="U279" s="237"/>
    </row>
    <row r="280" spans="1:21" x14ac:dyDescent="0.25">
      <c r="A280" s="224" t="s">
        <v>37</v>
      </c>
      <c r="B280" s="224"/>
      <c r="C280" s="229">
        <f>C241+1</f>
        <v>8</v>
      </c>
      <c r="D280" s="229"/>
      <c r="E280" s="226"/>
      <c r="F280" s="230"/>
      <c r="G280" s="226"/>
      <c r="H280" s="226"/>
      <c r="I280" s="226"/>
      <c r="J280" s="226"/>
      <c r="K280" s="366" t="s">
        <v>15</v>
      </c>
      <c r="L280" s="232">
        <f>SUMIF(D286:D315,"&lt;&gt;*五金",K286:K315)</f>
        <v>0</v>
      </c>
      <c r="M280" s="228"/>
      <c r="N280" s="231"/>
      <c r="O280" s="228"/>
      <c r="P280" s="228"/>
      <c r="Q280" s="228"/>
      <c r="R280" s="455"/>
      <c r="S280" s="228"/>
      <c r="T280" s="430"/>
      <c r="U280" s="237"/>
    </row>
    <row r="281" spans="1:21" x14ac:dyDescent="0.25">
      <c r="A281" s="224" t="s">
        <v>38</v>
      </c>
      <c r="B281" s="224"/>
      <c r="C281" s="229"/>
      <c r="D281" s="229"/>
      <c r="E281" s="226"/>
      <c r="F281" s="230"/>
      <c r="G281" s="226"/>
      <c r="H281" s="226"/>
      <c r="I281" s="226"/>
      <c r="J281" s="226"/>
      <c r="K281" s="366" t="s">
        <v>16</v>
      </c>
      <c r="L281" s="233">
        <f ca="1">板材才數分析.!P241</f>
        <v>0</v>
      </c>
      <c r="M281" s="228"/>
      <c r="N281" s="231"/>
      <c r="O281" s="228"/>
      <c r="P281" s="228"/>
      <c r="Q281" s="228"/>
      <c r="R281" s="455"/>
      <c r="S281" s="228"/>
      <c r="T281" s="430"/>
      <c r="U281" s="237"/>
    </row>
    <row r="282" spans="1:21" x14ac:dyDescent="0.25">
      <c r="A282" s="224" t="s">
        <v>39</v>
      </c>
      <c r="B282" s="224"/>
      <c r="C282" s="368"/>
      <c r="D282" s="229" t="s">
        <v>2808</v>
      </c>
      <c r="E282" s="226"/>
      <c r="F282" s="230"/>
      <c r="G282" s="226"/>
      <c r="H282" s="226"/>
      <c r="I282" s="226"/>
      <c r="J282" s="226"/>
      <c r="K282" s="376" t="s">
        <v>1384</v>
      </c>
      <c r="L282" s="228">
        <v>1</v>
      </c>
      <c r="M282" s="228"/>
      <c r="N282" s="228"/>
      <c r="O282" s="228"/>
      <c r="P282" s="228"/>
      <c r="Q282" s="228"/>
      <c r="R282" s="455"/>
      <c r="S282" s="228"/>
      <c r="T282" s="430"/>
      <c r="U282" s="237"/>
    </row>
    <row r="283" spans="1:21" x14ac:dyDescent="0.25">
      <c r="A283" s="224" t="s">
        <v>40</v>
      </c>
      <c r="B283" s="224"/>
      <c r="C283" s="367"/>
      <c r="D283" s="229"/>
      <c r="E283" s="226"/>
      <c r="F283" s="230"/>
      <c r="G283" s="226"/>
      <c r="H283" s="226"/>
      <c r="I283" s="226"/>
      <c r="J283" s="226"/>
      <c r="K283" s="227"/>
      <c r="L283" s="228"/>
      <c r="M283" s="228"/>
      <c r="N283" s="228"/>
      <c r="O283" s="228"/>
      <c r="P283" s="228"/>
      <c r="Q283" s="228"/>
      <c r="R283" s="455"/>
      <c r="S283" s="228"/>
      <c r="T283" s="430"/>
      <c r="U283" s="237"/>
    </row>
    <row r="284" spans="1:21" ht="16.149999999999999" customHeight="1" x14ac:dyDescent="0.25">
      <c r="A284" s="508" t="s">
        <v>41</v>
      </c>
      <c r="B284" s="228"/>
      <c r="C284" s="508" t="s">
        <v>50</v>
      </c>
      <c r="D284" s="508" t="s">
        <v>1293</v>
      </c>
      <c r="E284" s="508" t="s">
        <v>42</v>
      </c>
      <c r="F284" s="372" t="s">
        <v>2</v>
      </c>
      <c r="G284" s="372"/>
      <c r="H284" s="372"/>
      <c r="I284" s="372"/>
      <c r="J284" s="372"/>
      <c r="K284" s="514" t="s">
        <v>6</v>
      </c>
      <c r="L284" s="508" t="s">
        <v>8</v>
      </c>
      <c r="M284" s="508" t="s">
        <v>110</v>
      </c>
      <c r="N284" s="515" t="s">
        <v>225</v>
      </c>
      <c r="O284" s="508" t="s">
        <v>44</v>
      </c>
      <c r="P284" s="509" t="s">
        <v>9</v>
      </c>
      <c r="Q284" s="509" t="s">
        <v>9</v>
      </c>
      <c r="R284" s="510" t="s">
        <v>9</v>
      </c>
      <c r="S284" s="509" t="s">
        <v>9</v>
      </c>
      <c r="T284" s="517" t="s">
        <v>1929</v>
      </c>
      <c r="U284" s="508" t="s">
        <v>1386</v>
      </c>
    </row>
    <row r="285" spans="1:21" x14ac:dyDescent="0.25">
      <c r="A285" s="513"/>
      <c r="B285" s="234"/>
      <c r="C285" s="513"/>
      <c r="D285" s="508"/>
      <c r="E285" s="513"/>
      <c r="F285" s="228" t="s">
        <v>49</v>
      </c>
      <c r="G285" s="228" t="s">
        <v>17</v>
      </c>
      <c r="H285" s="235" t="s">
        <v>1</v>
      </c>
      <c r="I285" s="228" t="s">
        <v>17</v>
      </c>
      <c r="J285" s="228" t="s">
        <v>3</v>
      </c>
      <c r="K285" s="514"/>
      <c r="L285" s="508"/>
      <c r="M285" s="513"/>
      <c r="N285" s="515"/>
      <c r="O285" s="513"/>
      <c r="P285" s="509"/>
      <c r="Q285" s="509"/>
      <c r="R285" s="510"/>
      <c r="S285" s="509"/>
      <c r="T285" s="517"/>
      <c r="U285" s="508"/>
    </row>
    <row r="286" spans="1:21" x14ac:dyDescent="0.25">
      <c r="A286" s="228">
        <f>$C$279</f>
        <v>0</v>
      </c>
      <c r="B286" s="228"/>
      <c r="C286" s="228">
        <f>(C280*1000)+1</f>
        <v>8001</v>
      </c>
      <c r="D286" s="489" t="s">
        <v>1077</v>
      </c>
      <c r="E286" s="489" t="s">
        <v>4</v>
      </c>
      <c r="F286" s="236">
        <f>C283-36</f>
        <v>-36</v>
      </c>
      <c r="G286" s="489" t="str">
        <f>IF(
   OR(
      $E286="頂板",$E286="底板",$E286="右側板",$E286="左側板",
      $E286="天地蓋頂板",$E286="天地蓋底板",$E286="天地蓋右側板",$E286="天地蓋左側板",
      $E286="前抽牆",$E286="後抽牆",$E286="左抽牆",$E286="右抽牆",
      $E286="踢腳板",$E286="補板",$E286="固隔",$E286="活隔",
      $E286="中立板",$E286="中立板(退)",$E286="固隔(退)",$E286="活固隔",$E286="立板",
      $E286="內頂板",$E286="內左側落板",$E286="內右側落板",$E286="內底板",
      $E286="內左側板",$E286="內右側板",
      $E286="上前平肢",$E286="上後平肢",$E286="上前立肢",$E286="上後立肢",
      $E286="下前立肢",$E286="下後立肢",$E286="下前平肢",$E286="下後平肢",
      $E286="左側落板",$E286="右側落板",
      $E286="外蓋背板",$E286="台面",$E286="床板",$E286="假門板",
      $E286="上掀門板",$E286="平掀門板",$E286="下掀門板",
      $E286="左門板",$E286="右門板",
      $E286="抽盤",$E286="抽盤抽頭",
      $E286="上軌道板",$E286="下軌道板",$E286="左軌道板",$E286="右軌道板",$E286="指縫擋板",$E286="左木框滑門",$E286="右木框滑門",
      $E286="層板",$E286="壁面層板",$E286="桌板",$E286="上封板",$E286="下封板",$E286="左封板",$E286="右封板",
      $E286="左圓角側板",$E286="右圓角側板",$E286="抽頭",$E286="入柱抽頭",$E286="假抽頭",$E286="背拉桿",$E286="木滑門",$E286="抽屜拉桿"
   ),
   "AA",
   ""
)</f>
        <v>AA</v>
      </c>
      <c r="H286" s="236">
        <f>C282</f>
        <v>0</v>
      </c>
      <c r="I286" s="488" t="str">
        <f>IF(
   OR(
      $E286="右側板",$E286="左側板",$E286="活隔",
      $E286="天地蓋頂板",$E286="天地蓋底板",
      $E286="左門板",$E286="右門板",
      $E286="左側落板",$E286="右側落板",
      $E286="外蓋背板",$E286="活固隔",
      $E286="左木框滑門",$E286="右木框滑門",
      $E286="左鋁框滑門",$E286="右鋁框滑門",
      $E286="桌板",$E286="台面",$E286="床板",$E286="假門板",
      $E286="上掀門板",$E286="平掀門板",$E286="下掀門板",
      $E286="抽盤抽頭",$E286="抽盤",$E286="層板",$E286="壁面層板",
      $E286="上封板",$E286="下封板",$E286="左封板",$E286="右封板",
      $E286="抽頭",$E286="踢腳板",$E286="補板",$E286="木滑門"
   ),
   "AA",
   ""
)</f>
        <v/>
      </c>
      <c r="J286" s="489">
        <v>18</v>
      </c>
      <c r="K286" s="229"/>
      <c r="L286" s="369"/>
      <c r="M286" s="228" t="str">
        <f>IFERROR(VLOOKUP(L286,色號!A:B,2,FALSE),"")</f>
        <v/>
      </c>
      <c r="N286" s="228" t="str">
        <f>IFERROR(VLOOKUP(M286,色號!B:C,2,FALSE),"")</f>
        <v/>
      </c>
      <c r="O286" s="228" t="str">
        <f>IFERROR(VLOOKUP(L286,色號!A:D,4,FALSE),"")</f>
        <v/>
      </c>
      <c r="P286" s="228" t="str">
        <f>IF(
    OR($E286="左門板", $E286="右門板"),
    "鉸" &amp; IF($F286&lt;=1000, 2, IF($F286&lt;=1800, 3, 4)),
    IF(
        $E286="入柱背板",
        "側",
        IF(
            $E286="外蓋背板",
            "面",
            IF(
                AND(COUNTIF($E$286:$E$315,"入柱背板")&gt;0, OR($E286="頂板", $E286="底板")),
                "面",
                IF(
                    AND(COUNTIF($E$286:$E$315,"外蓋背板")&gt;0, OR($E286="左側板", $E286="右側板")),
                    "側",
                    IF(
                        AND(
                            COUNTIF($E$286:$E$315,"入柱背板")=0,
                            COUNTIF($E$286:$E$315,"外蓋背板")=0,
                            OR(
                                AND(COUNTIF($E$286:$E$315,"背板")&gt;0, OR($E286="左側板",$E286="右側板",$E286="頂板",$E286="底板",$E286="天地蓋左側板",$E286="天地蓋右側板",$E286="天地蓋頂板",$E286="天地蓋底板")),
                                AND(COUNTIF($E$286:$E$315,"抽底")&gt;0, OR($E286="右抽牆",$E286="左抽牆",$E286="前抽牆",$E286="後抽牆"))                         )
                        ),
                        "背板溝",
                        ""
                    )
                )
            )
        )
    )
)</f>
        <v>背板溝</v>
      </c>
      <c r="Q286" s="228" t="str">
        <f>IF(OR($E286="天地蓋右側板",$E286="天地蓋左側板"), "側 面",
 IF(OR($E286="背拉桿",$E286="中立板",$E286="頂板",$E286="底板",$E286="前抽牆",$E286="後抽牆",$E286="內左側落板",$E286="內右側落板",$E286="抽屜拉桿",$E286="立板"), "側",
  IF(OR($E286="木滑門",$E286="鋁框滑門"), "輪",
   IF(OR($E286="右側板",$E286="左側板",$E286="右抽牆",$E286="左抽牆",$E286="天地蓋頂板",$E286="天地蓋底板",$E286="內頂板"), "面",
    IF($E286="固隔","固","")
   )
  )
 )
)</f>
        <v>側</v>
      </c>
      <c r="R286" s="455" t="str">
        <f>IF(
OR($E286="左側板",$E286="右側板",$E286="天地蓋左側板",$E286="天地蓋右側板",$E286="中立板",$E286="立板"),
"排","")</f>
        <v/>
      </c>
      <c r="S286" s="461"/>
      <c r="T286" s="429" t="str">
        <f>IF($E286="中立板","面開槽？排孔？",
IF($E286="木框滑門","前排孔要退喔！",
IF(OR($E286="左門板",$E286="右門板",$E286="抽頭"),"把手？",
IF(OR($E286="左側板",$E286="右側板",$E286="天地蓋右側板",$E286="天地蓋左側板"),"排孔？",""))))</f>
        <v/>
      </c>
      <c r="U286" s="237">
        <f>IF(E286="","",$L$282)</f>
        <v>1</v>
      </c>
    </row>
    <row r="287" spans="1:21" x14ac:dyDescent="0.25">
      <c r="A287" s="228">
        <f t="shared" ref="A287:A315" si="92">$C$279</f>
        <v>0</v>
      </c>
      <c r="B287" s="228"/>
      <c r="C287" s="228">
        <f>C286+1</f>
        <v>8002</v>
      </c>
      <c r="D287" s="489" t="s">
        <v>1077</v>
      </c>
      <c r="E287" s="489" t="s">
        <v>323</v>
      </c>
      <c r="F287" s="236">
        <f>C283-36</f>
        <v>-36</v>
      </c>
      <c r="G287" s="489" t="str">
        <f t="shared" ref="G287:G296" si="93">IF(
   OR(
      $E287="頂板",$E287="底板",$E287="右側板",$E287="左側板",
      $E287="天地蓋頂板",$E287="天地蓋底板",$E287="天地蓋右側板",$E287="天地蓋左側板",
      $E287="前抽牆",$E287="後抽牆",$E287="左抽牆",$E287="右抽牆",
      $E287="踢腳板",$E287="補板",$E287="固隔",$E287="活隔",
      $E287="中立板",$E287="中立板(退)",$E287="固隔(退)",$E287="活固隔",$E287="立板",
      $E287="內頂板",$E287="內左側落板",$E287="內右側落板",$E287="內底板",
      $E287="內左側板",$E287="內右側板",
      $E287="上前平肢",$E287="上後平肢",$E287="上前立肢",$E287="上後立肢",
      $E287="下前立肢",$E287="下後立肢",$E287="下前平肢",$E287="下後平肢",
      $E287="左側落板",$E287="右側落板",
      $E287="外蓋背板",$E287="台面",$E287="床板",$E287="假門板",
      $E287="上掀門板",$E287="平掀門板",$E287="下掀門板",
      $E287="左門板",$E287="右門板",
      $E287="抽盤",$E287="抽盤抽頭",
      $E287="上軌道板",$E287="下軌道板",$E287="左軌道板",$E287="右軌道板",$E287="指縫擋板",$E287="左木框滑門",$E287="右木框滑門",
      $E287="層板",$E287="壁面層板",$E287="桌板",$E287="上封板",$E287="下封板",$E287="左封板",$E287="右封板",
      $E287="左圓角側板",$E287="右圓角側板",$E287="抽頭",$E287="入柱抽頭",$E287="假抽頭",$E287="背拉桿",$E287="木滑門",$E287="抽屜拉桿"
   ),
   "AA",
   ""
)</f>
        <v>AA</v>
      </c>
      <c r="H287" s="236">
        <f>C282</f>
        <v>0</v>
      </c>
      <c r="I287" s="488" t="str">
        <f t="shared" ref="I287:I296" si="94">IF(
   OR(
      $E287="右側板",$E287="左側板",$E287="活隔",
      $E287="天地蓋頂板",$E287="天地蓋底板",
      $E287="左門板",$E287="右門板",
      $E287="左側落板",$E287="右側落板",
      $E287="外蓋背板",$E287="活固隔",
      $E287="左木框滑門",$E287="右木框滑門",
      $E287="左鋁框滑門",$E287="右鋁框滑門",
      $E287="桌板",$E287="台面",$E287="床板",$E287="假門板",
      $E287="上掀門板",$E287="平掀門板",$E287="下掀門板",
      $E287="抽盤抽頭",$E287="抽盤",$E287="層板",$E287="壁面層板",
      $E287="上封板",$E287="下封板",$E287="左封板",$E287="右封板",
      $E287="抽頭",$E287="踢腳板",$E287="補板",$E287="木滑門"
   ),
   "AA",
   ""
)</f>
        <v/>
      </c>
      <c r="J287" s="489">
        <v>18</v>
      </c>
      <c r="K287" s="229"/>
      <c r="L287" s="369"/>
      <c r="M287" s="228" t="str">
        <f>IFERROR(VLOOKUP(L287,色號!A:B,2,FALSE),"")</f>
        <v/>
      </c>
      <c r="N287" s="228" t="str">
        <f>IFERROR(VLOOKUP(M287,色號!B:C,2,FALSE),"")</f>
        <v/>
      </c>
      <c r="O287" s="228" t="str">
        <f>IFERROR(VLOOKUP(L287,色號!A:D,4,FALSE),"")</f>
        <v/>
      </c>
      <c r="P287" s="228" t="str">
        <f t="shared" ref="P287:P315" si="95">IF(
    OR($E287="左門板", $E287="右門板"),
    "鉸" &amp; IF($F287&lt;=1000, 2, IF($F287&lt;=1800, 3, 4)),
    IF(
        $E287="入柱背板",
        "側",
        IF(
            $E287="外蓋背板",
            "面",
            IF(
                AND(COUNTIF($E$286:$E$315,"入柱背板")&gt;0, OR($E287="頂板", $E287="底板")),
                "面",
                IF(
                    AND(COUNTIF($E$286:$E$315,"外蓋背板")&gt;0, OR($E287="左側板", $E287="右側板")),
                    "側",
                    IF(
                        AND(
                            COUNTIF($E$286:$E$315,"入柱背板")=0,
                            COUNTIF($E$286:$E$315,"外蓋背板")=0,
                            OR(
                                AND(COUNTIF($E$286:$E$315,"背板")&gt;0, OR($E287="左側板",$E287="右側板",$E287="頂板",$E287="底板",$E287="天地蓋左側板",$E287="天地蓋右側板",$E287="天地蓋頂板",$E287="天地蓋底板")),
                                AND(COUNTIF($E$286:$E$315,"抽底")&gt;0, OR($E287="右抽牆",$E287="左抽牆",$E287="前抽牆",$E287="後抽牆"))                         )
                        ),
                        "背板溝",
                        ""
                    )
                )
            )
        )
    )
)</f>
        <v>背板溝</v>
      </c>
      <c r="Q287" s="228" t="str">
        <f t="shared" ref="Q287:Q315" si="96">IF(OR($E287="天地蓋右側板",$E287="天地蓋左側板"), "側 面",
 IF(OR($E287="背拉桿",$E287="中立板",$E287="頂板",$E287="底板",$E287="前抽牆",$E287="後抽牆",$E287="內左側落板",$E287="內右側落板",$E287="抽屜拉桿",$E287="立板"), "側",
  IF(OR($E287="木滑門",$E287="鋁框滑門"), "輪",
   IF(OR($E287="右側板",$E287="左側板",$E287="右抽牆",$E287="左抽牆",$E287="天地蓋頂板",$E287="天地蓋底板",$E287="內頂板"), "面",
    IF($E287="固隔","固","")
   )
  )
 )
)</f>
        <v>側</v>
      </c>
      <c r="R287" s="455" t="str">
        <f t="shared" ref="R287:R315" si="97">IF(
OR($E287="左側板",$E287="右側板",$E287="天地蓋左側板",$E287="天地蓋右側板",$E287="中立板",$E287="立板"),
"排","")</f>
        <v/>
      </c>
      <c r="S287" s="461"/>
      <c r="T287" s="429" t="str">
        <f t="shared" ref="T287:T315" si="98">IF($E287="中立板","面開槽？排孔？",
IF($E287="木框滑門","前排孔要退喔！",
IF(OR($E287="左門板",$E287="右門板",$E287="抽頭"),"把手？",
IF(OR($E287="左側板",$E287="右側板",$E287="天地蓋右側板",$E287="天地蓋左側板"),"排孔？",""))))</f>
        <v/>
      </c>
      <c r="U287" s="237">
        <f t="shared" ref="U287:U315" si="99">IF(E287="","",$L$282)</f>
        <v>1</v>
      </c>
    </row>
    <row r="288" spans="1:21" x14ac:dyDescent="0.25">
      <c r="A288" s="228">
        <f t="shared" si="92"/>
        <v>0</v>
      </c>
      <c r="B288" s="228"/>
      <c r="C288" s="228">
        <f t="shared" ref="C288:C299" si="100">C287+1</f>
        <v>8003</v>
      </c>
      <c r="D288" s="489" t="s">
        <v>1077</v>
      </c>
      <c r="E288" s="489" t="s">
        <v>342</v>
      </c>
      <c r="F288" s="489">
        <f>C281</f>
        <v>0</v>
      </c>
      <c r="G288" s="489" t="str">
        <f t="shared" si="93"/>
        <v>AA</v>
      </c>
      <c r="H288" s="236">
        <f>C282</f>
        <v>0</v>
      </c>
      <c r="I288" s="488" t="str">
        <f t="shared" si="94"/>
        <v>AA</v>
      </c>
      <c r="J288" s="489">
        <v>18</v>
      </c>
      <c r="K288" s="229"/>
      <c r="L288" s="369"/>
      <c r="M288" s="228" t="str">
        <f>IFERROR(VLOOKUP(L288,色號!A:B,2,FALSE),"")</f>
        <v/>
      </c>
      <c r="N288" s="228" t="str">
        <f>IFERROR(VLOOKUP(M288,色號!B:C,2,FALSE),"")</f>
        <v/>
      </c>
      <c r="O288" s="228" t="str">
        <f>IFERROR(VLOOKUP(L288,色號!A:D,4,FALSE),"")</f>
        <v/>
      </c>
      <c r="P288" s="228" t="str">
        <f t="shared" si="95"/>
        <v>背板溝</v>
      </c>
      <c r="Q288" s="228" t="str">
        <f t="shared" si="96"/>
        <v>面</v>
      </c>
      <c r="R288" s="455" t="str">
        <f t="shared" si="97"/>
        <v>排</v>
      </c>
      <c r="S288" s="461"/>
      <c r="T288" s="429" t="str">
        <f t="shared" si="98"/>
        <v>排孔？</v>
      </c>
      <c r="U288" s="237">
        <f t="shared" si="99"/>
        <v>1</v>
      </c>
    </row>
    <row r="289" spans="1:21" x14ac:dyDescent="0.25">
      <c r="A289" s="228">
        <f t="shared" si="92"/>
        <v>0</v>
      </c>
      <c r="B289" s="228"/>
      <c r="C289" s="228">
        <f t="shared" si="100"/>
        <v>8004</v>
      </c>
      <c r="D289" s="489" t="s">
        <v>1077</v>
      </c>
      <c r="E289" s="489" t="s">
        <v>350</v>
      </c>
      <c r="F289" s="489">
        <f>C281</f>
        <v>0</v>
      </c>
      <c r="G289" s="489" t="str">
        <f t="shared" si="93"/>
        <v>AA</v>
      </c>
      <c r="H289" s="236">
        <f>C282</f>
        <v>0</v>
      </c>
      <c r="I289" s="488" t="str">
        <f t="shared" si="94"/>
        <v>AA</v>
      </c>
      <c r="J289" s="489">
        <v>18</v>
      </c>
      <c r="K289" s="229"/>
      <c r="L289" s="369"/>
      <c r="M289" s="228" t="str">
        <f>IFERROR(VLOOKUP(L289,色號!A:B,2,FALSE),"")</f>
        <v/>
      </c>
      <c r="N289" s="228" t="str">
        <f>IFERROR(VLOOKUP(M289,色號!B:C,2,FALSE),"")</f>
        <v/>
      </c>
      <c r="O289" s="228" t="str">
        <f>IFERROR(VLOOKUP(L289,色號!A:D,4,FALSE),"")</f>
        <v/>
      </c>
      <c r="P289" s="228" t="str">
        <f t="shared" si="95"/>
        <v>背板溝</v>
      </c>
      <c r="Q289" s="228" t="str">
        <f t="shared" si="96"/>
        <v>面</v>
      </c>
      <c r="R289" s="455" t="str">
        <f t="shared" si="97"/>
        <v>排</v>
      </c>
      <c r="S289" s="461"/>
      <c r="T289" s="429" t="str">
        <f t="shared" si="98"/>
        <v>排孔？</v>
      </c>
      <c r="U289" s="237">
        <f t="shared" si="99"/>
        <v>1</v>
      </c>
    </row>
    <row r="290" spans="1:21" x14ac:dyDescent="0.25">
      <c r="A290" s="228">
        <f t="shared" si="92"/>
        <v>0</v>
      </c>
      <c r="B290" s="228"/>
      <c r="C290" s="228">
        <f t="shared" si="100"/>
        <v>8005</v>
      </c>
      <c r="D290" s="489" t="s">
        <v>1077</v>
      </c>
      <c r="E290" s="489" t="s">
        <v>357</v>
      </c>
      <c r="F290" s="489">
        <f>C281-22</f>
        <v>-22</v>
      </c>
      <c r="G290" s="489" t="str">
        <f t="shared" si="93"/>
        <v/>
      </c>
      <c r="H290" s="236">
        <f>C283-22</f>
        <v>-22</v>
      </c>
      <c r="I290" s="488" t="str">
        <f t="shared" si="94"/>
        <v/>
      </c>
      <c r="J290" s="489">
        <v>4</v>
      </c>
      <c r="K290" s="229"/>
      <c r="L290" s="369"/>
      <c r="M290" s="228" t="str">
        <f>IFERROR(VLOOKUP(L290,色號!A:B,2,FALSE),"")</f>
        <v/>
      </c>
      <c r="N290" s="228" t="str">
        <f>IFERROR(VLOOKUP(M290,色號!B:C,2,FALSE),"")</f>
        <v/>
      </c>
      <c r="O290" s="228" t="str">
        <f>IFERROR(VLOOKUP(L290,色號!A:D,4,FALSE),"")</f>
        <v/>
      </c>
      <c r="P290" s="228" t="str">
        <f t="shared" si="95"/>
        <v/>
      </c>
      <c r="Q290" s="228" t="str">
        <f t="shared" si="96"/>
        <v/>
      </c>
      <c r="R290" s="455" t="str">
        <f t="shared" si="97"/>
        <v/>
      </c>
      <c r="S290" s="461"/>
      <c r="T290" s="429" t="str">
        <f t="shared" si="98"/>
        <v/>
      </c>
      <c r="U290" s="237">
        <f t="shared" si="99"/>
        <v>1</v>
      </c>
    </row>
    <row r="291" spans="1:21" x14ac:dyDescent="0.25">
      <c r="A291" s="228">
        <f t="shared" si="92"/>
        <v>0</v>
      </c>
      <c r="B291" s="228"/>
      <c r="C291" s="228">
        <f t="shared" si="100"/>
        <v>8006</v>
      </c>
      <c r="D291" s="489" t="s">
        <v>1077</v>
      </c>
      <c r="E291" s="489" t="s">
        <v>420</v>
      </c>
      <c r="F291" s="489">
        <f>F286</f>
        <v>-36</v>
      </c>
      <c r="G291" s="489" t="str">
        <f t="shared" si="93"/>
        <v>AA</v>
      </c>
      <c r="H291" s="236">
        <v>120</v>
      </c>
      <c r="I291" s="488" t="str">
        <f t="shared" si="94"/>
        <v/>
      </c>
      <c r="J291" s="489">
        <v>18</v>
      </c>
      <c r="K291" s="229"/>
      <c r="L291" s="369"/>
      <c r="M291" s="228" t="str">
        <f>IFERROR(VLOOKUP(L291,色號!A:B,2,FALSE),"")</f>
        <v/>
      </c>
      <c r="N291" s="228" t="str">
        <f>IFERROR(VLOOKUP(M291,色號!B:C,2,FALSE),"")</f>
        <v/>
      </c>
      <c r="O291" s="228" t="str">
        <f>IFERROR(VLOOKUP(L291,色號!A:D,4,FALSE),"")</f>
        <v/>
      </c>
      <c r="P291" s="228" t="str">
        <f t="shared" si="95"/>
        <v/>
      </c>
      <c r="Q291" s="228" t="str">
        <f t="shared" si="96"/>
        <v>側</v>
      </c>
      <c r="R291" s="455" t="str">
        <f t="shared" si="97"/>
        <v/>
      </c>
      <c r="S291" s="461"/>
      <c r="T291" s="429" t="str">
        <f t="shared" si="98"/>
        <v/>
      </c>
      <c r="U291" s="237">
        <f t="shared" si="99"/>
        <v>1</v>
      </c>
    </row>
    <row r="292" spans="1:21" x14ac:dyDescent="0.25">
      <c r="A292" s="228">
        <f t="shared" si="92"/>
        <v>0</v>
      </c>
      <c r="B292" s="228"/>
      <c r="C292" s="228">
        <f t="shared" si="100"/>
        <v>8007</v>
      </c>
      <c r="D292" s="489" t="s">
        <v>1078</v>
      </c>
      <c r="E292" s="489" t="s">
        <v>1102</v>
      </c>
      <c r="F292" s="489">
        <f>F286</f>
        <v>-36</v>
      </c>
      <c r="G292" s="489" t="str">
        <f t="shared" si="93"/>
        <v>AA</v>
      </c>
      <c r="H292" s="236">
        <f>C282-22</f>
        <v>-22</v>
      </c>
      <c r="I292" s="488" t="str">
        <f t="shared" si="94"/>
        <v/>
      </c>
      <c r="J292" s="489">
        <v>18</v>
      </c>
      <c r="K292" s="229"/>
      <c r="L292" s="369"/>
      <c r="M292" s="228" t="str">
        <f>IFERROR(VLOOKUP(L292,色號!A:B,2,FALSE),"")</f>
        <v/>
      </c>
      <c r="N292" s="228" t="str">
        <f>IFERROR(VLOOKUP(M292,色號!B:C,2,FALSE),"")</f>
        <v/>
      </c>
      <c r="O292" s="228" t="str">
        <f>IFERROR(VLOOKUP(L292,色號!A:D,4,FALSE),"")</f>
        <v/>
      </c>
      <c r="P292" s="228" t="str">
        <f t="shared" si="95"/>
        <v/>
      </c>
      <c r="Q292" s="228" t="str">
        <f t="shared" si="96"/>
        <v>側</v>
      </c>
      <c r="R292" s="455" t="str">
        <f t="shared" si="97"/>
        <v>排</v>
      </c>
      <c r="S292" s="461"/>
      <c r="T292" s="429" t="str">
        <f t="shared" si="98"/>
        <v>面開槽？排孔？</v>
      </c>
      <c r="U292" s="237">
        <f t="shared" si="99"/>
        <v>1</v>
      </c>
    </row>
    <row r="293" spans="1:21" x14ac:dyDescent="0.25">
      <c r="A293" s="228">
        <f t="shared" si="92"/>
        <v>0</v>
      </c>
      <c r="B293" s="228"/>
      <c r="C293" s="228">
        <f t="shared" si="100"/>
        <v>8008</v>
      </c>
      <c r="D293" s="489" t="s">
        <v>1078</v>
      </c>
      <c r="E293" s="489" t="s">
        <v>1094</v>
      </c>
      <c r="F293" s="489"/>
      <c r="G293" s="489" t="str">
        <f t="shared" si="93"/>
        <v>AA</v>
      </c>
      <c r="H293" s="236">
        <f>C282-22-10</f>
        <v>-32</v>
      </c>
      <c r="I293" s="488" t="str">
        <f t="shared" si="94"/>
        <v>AA</v>
      </c>
      <c r="J293" s="489">
        <v>18</v>
      </c>
      <c r="K293" s="229"/>
      <c r="L293" s="369"/>
      <c r="M293" s="228" t="str">
        <f>IFERROR(VLOOKUP(L293,色號!A:B,2,FALSE),"")</f>
        <v/>
      </c>
      <c r="N293" s="228" t="str">
        <f>IFERROR(VLOOKUP(M293,色號!B:C,2,FALSE),"")</f>
        <v/>
      </c>
      <c r="O293" s="228" t="str">
        <f>IFERROR(VLOOKUP(L293,色號!A:D,4,FALSE),"")</f>
        <v/>
      </c>
      <c r="P293" s="228" t="str">
        <f t="shared" si="95"/>
        <v/>
      </c>
      <c r="Q293" s="228" t="str">
        <f t="shared" si="96"/>
        <v/>
      </c>
      <c r="R293" s="455" t="str">
        <f t="shared" si="97"/>
        <v/>
      </c>
      <c r="S293" s="461"/>
      <c r="T293" s="429" t="str">
        <f t="shared" si="98"/>
        <v/>
      </c>
      <c r="U293" s="237">
        <f t="shared" si="99"/>
        <v>1</v>
      </c>
    </row>
    <row r="294" spans="1:21" x14ac:dyDescent="0.25">
      <c r="A294" s="228">
        <f t="shared" si="92"/>
        <v>0</v>
      </c>
      <c r="B294" s="228"/>
      <c r="C294" s="228">
        <f t="shared" si="100"/>
        <v>8009</v>
      </c>
      <c r="D294" s="489" t="s">
        <v>1078</v>
      </c>
      <c r="E294" s="489" t="s">
        <v>1088</v>
      </c>
      <c r="F294" s="489"/>
      <c r="G294" s="489" t="str">
        <f t="shared" si="93"/>
        <v>AA</v>
      </c>
      <c r="H294" s="236">
        <f>C282-22</f>
        <v>-22</v>
      </c>
      <c r="I294" s="488" t="str">
        <f t="shared" si="94"/>
        <v/>
      </c>
      <c r="J294" s="489">
        <v>18</v>
      </c>
      <c r="K294" s="229"/>
      <c r="L294" s="369"/>
      <c r="M294" s="228" t="str">
        <f>IFERROR(VLOOKUP(L294,色號!A:B,2,FALSE),"")</f>
        <v/>
      </c>
      <c r="N294" s="228" t="str">
        <f>IFERROR(VLOOKUP(M294,色號!B:C,2,FALSE),"")</f>
        <v/>
      </c>
      <c r="O294" s="228" t="str">
        <f>IFERROR(VLOOKUP(L294,色號!A:D,4,FALSE),"")</f>
        <v/>
      </c>
      <c r="P294" s="228" t="str">
        <f t="shared" si="95"/>
        <v/>
      </c>
      <c r="Q294" s="228" t="str">
        <f t="shared" si="96"/>
        <v>固</v>
      </c>
      <c r="R294" s="455" t="str">
        <f t="shared" si="97"/>
        <v/>
      </c>
      <c r="S294" s="461"/>
      <c r="T294" s="429" t="str">
        <f t="shared" si="98"/>
        <v/>
      </c>
      <c r="U294" s="237">
        <f t="shared" si="99"/>
        <v>1</v>
      </c>
    </row>
    <row r="295" spans="1:21" x14ac:dyDescent="0.25">
      <c r="A295" s="228">
        <f t="shared" si="92"/>
        <v>0</v>
      </c>
      <c r="B295" s="228"/>
      <c r="C295" s="228">
        <f t="shared" si="100"/>
        <v>8010</v>
      </c>
      <c r="D295" s="489" t="s">
        <v>1079</v>
      </c>
      <c r="E295" s="489" t="s">
        <v>1095</v>
      </c>
      <c r="F295" s="489"/>
      <c r="G295" s="489" t="str">
        <f t="shared" si="93"/>
        <v>AA</v>
      </c>
      <c r="H295" s="236">
        <f>C283/2-4</f>
        <v>-4</v>
      </c>
      <c r="I295" s="488" t="str">
        <f t="shared" si="94"/>
        <v>AA</v>
      </c>
      <c r="J295" s="489">
        <v>18</v>
      </c>
      <c r="K295" s="229"/>
      <c r="L295" s="369"/>
      <c r="M295" s="228" t="str">
        <f>IFERROR(VLOOKUP(L295,色號!A:B,2,FALSE),"")</f>
        <v/>
      </c>
      <c r="N295" s="228" t="str">
        <f>IFERROR(VLOOKUP(M295,色號!B:C,2,FALSE),"")</f>
        <v/>
      </c>
      <c r="O295" s="228" t="str">
        <f>IFERROR(VLOOKUP(L295,色號!A:D,4,FALSE),"")</f>
        <v/>
      </c>
      <c r="P295" s="228" t="str">
        <f t="shared" si="95"/>
        <v>鉸2</v>
      </c>
      <c r="Q295" s="228" t="str">
        <f t="shared" si="96"/>
        <v/>
      </c>
      <c r="R295" s="455" t="str">
        <f t="shared" si="97"/>
        <v/>
      </c>
      <c r="S295" s="461"/>
      <c r="T295" s="429" t="str">
        <f t="shared" si="98"/>
        <v>把手？</v>
      </c>
      <c r="U295" s="237">
        <f t="shared" si="99"/>
        <v>1</v>
      </c>
    </row>
    <row r="296" spans="1:21" x14ac:dyDescent="0.25">
      <c r="A296" s="228">
        <f t="shared" si="92"/>
        <v>0</v>
      </c>
      <c r="B296" s="228"/>
      <c r="C296" s="228">
        <f t="shared" si="100"/>
        <v>8011</v>
      </c>
      <c r="D296" s="489" t="s">
        <v>1079</v>
      </c>
      <c r="E296" s="489" t="s">
        <v>1099</v>
      </c>
      <c r="F296" s="489"/>
      <c r="G296" s="489" t="str">
        <f t="shared" si="93"/>
        <v>AA</v>
      </c>
      <c r="H296" s="236">
        <f>C283/2-4</f>
        <v>-4</v>
      </c>
      <c r="I296" s="488" t="str">
        <f t="shared" si="94"/>
        <v>AA</v>
      </c>
      <c r="J296" s="489">
        <v>18</v>
      </c>
      <c r="K296" s="229"/>
      <c r="L296" s="369"/>
      <c r="M296" s="228" t="str">
        <f>IFERROR(VLOOKUP(L296,色號!A:B,2,FALSE),"")</f>
        <v/>
      </c>
      <c r="N296" s="228" t="str">
        <f>IFERROR(VLOOKUP(M296,色號!B:C,2,FALSE),"")</f>
        <v/>
      </c>
      <c r="O296" s="228" t="str">
        <f>IFERROR(VLOOKUP(L296,色號!A:D,4,FALSE),"")</f>
        <v/>
      </c>
      <c r="P296" s="228" t="str">
        <f t="shared" si="95"/>
        <v>鉸2</v>
      </c>
      <c r="Q296" s="228" t="str">
        <f t="shared" si="96"/>
        <v/>
      </c>
      <c r="R296" s="455" t="str">
        <f t="shared" si="97"/>
        <v/>
      </c>
      <c r="S296" s="461"/>
      <c r="T296" s="429" t="str">
        <f t="shared" si="98"/>
        <v>把手？</v>
      </c>
      <c r="U296" s="237">
        <f t="shared" si="99"/>
        <v>1</v>
      </c>
    </row>
    <row r="297" spans="1:21" x14ac:dyDescent="0.25">
      <c r="A297" s="228">
        <f t="shared" si="92"/>
        <v>0</v>
      </c>
      <c r="B297" s="228"/>
      <c r="C297" s="228">
        <f t="shared" si="100"/>
        <v>8012</v>
      </c>
      <c r="D297" s="228"/>
      <c r="E297" s="228"/>
      <c r="F297" s="236"/>
      <c r="G297" s="228" t="str">
        <f t="shared" ref="G287:G315" si="101">IF(
   OR(
      $E297="頂板",$E297="底板",$E297="右側板",$E297="左側板",
      $E297="天地蓋頂板",$E297="天地蓋底板",$E297="天地蓋右側板",$E297="天地蓋左側板",
      $E297="前抽牆",$E297="後抽牆",$E297="左抽牆",$E297="右抽牆",
      $E297="踢腳板",$E297="補板",$E297="固隔",$E297="活隔",
      $E297="中立板",$E297="中立板(退)",$E297="固隔(退)",$E297="活固隔",$E297="立板",
      $E297="內頂板",$E297="內左側落板",$E297="內右側落板",$E297="內底板",
      $E297="內左側板",$E297="內右側板",
      $E297="上前平肢",$E297="上後平肢",$E297="上前立肢",$E297="上後立肢",
      $E297="下前立肢",$E297="下後立肢",$E297="下前平肢",$E297="下後平肢",
      $E297="左側落板",$E297="右側落板",
      $E297="外蓋背板",$E297="台面",$E297="床板",$E297="假門板",
      $E297="上掀門板",$E297="平掀門板",$E297="下掀門板",
      $E297="左門板",$E297="右門板",
      $E297="抽盤",$E297="抽盤抽頭",
      $E297="上軌道板",$E297="下軌道板",$E297="左軌道板",$E297="右軌道板",$E297="指縫擋板",$E297="左木框滑門",$E297="右木框滑門",
      $E297="層板",$E297="壁面層板",$E297="桌板",$E297="上封板",$E297="下封板",$E297="左封板",$E297="右封板",
      $E297="左圓角側板",$E297="右圓角側板",$E297="抽頭",$E297="入柱抽頭",$E297="假抽頭",$E297="背拉桿",$E297="木滑門",$E297="抽屜拉桿"
   ),
   "AA",
   ""
)</f>
        <v/>
      </c>
      <c r="H297" s="236"/>
      <c r="I297" s="38" t="str">
        <f t="shared" ref="I292:I315" si="102">IF(
   OR(
      $E297="右側板",$E297="左側板",$E297="活隔",
      $E297="天地蓋頂板",$E297="天地蓋底板",
      $E297="左門板",$E297="右門板",
      $E297="左側落板",$E297="右側落板",
      $E297="外蓋背板",$E297="活固隔",
      $E297="左木框滑門",$E297="右木框滑門",
      $E297="左鋁框滑門",$E297="右鋁框滑門",
      $E297="桌板",$E297="台面",$E297="床板",$E297="假門板",
      $E297="上掀門板",$E297="平掀門板",$E297="下掀門板",
      $E297="抽盤抽頭",$E297="抽盤",$E297="層板",$E297="壁面層板",
      $E297="上封板",$E297="下封板",$E297="左封板",$E297="右封板",
      $E297="抽頭",$E297="踢腳板",$E297="補板",$E297="木滑門"
   ),
   "AA",
   ""
)</f>
        <v/>
      </c>
      <c r="J297" s="228"/>
      <c r="K297" s="229"/>
      <c r="L297" s="369"/>
      <c r="M297" s="228" t="str">
        <f>IFERROR(VLOOKUP(L297,色號!A:B,2,FALSE),"")</f>
        <v/>
      </c>
      <c r="N297" s="228" t="str">
        <f>IFERROR(VLOOKUP(M297,色號!B:C,2,FALSE),"")</f>
        <v/>
      </c>
      <c r="O297" s="228" t="str">
        <f>IFERROR(VLOOKUP(L297,色號!A:D,4,FALSE),"")</f>
        <v/>
      </c>
      <c r="P297" s="228" t="str">
        <f t="shared" si="95"/>
        <v/>
      </c>
      <c r="Q297" s="228" t="str">
        <f t="shared" si="96"/>
        <v/>
      </c>
      <c r="R297" s="455" t="str">
        <f t="shared" si="97"/>
        <v/>
      </c>
      <c r="S297" s="461"/>
      <c r="T297" s="429" t="str">
        <f t="shared" si="98"/>
        <v/>
      </c>
      <c r="U297" s="237" t="str">
        <f t="shared" si="99"/>
        <v/>
      </c>
    </row>
    <row r="298" spans="1:21" x14ac:dyDescent="0.25">
      <c r="A298" s="228">
        <f t="shared" si="92"/>
        <v>0</v>
      </c>
      <c r="B298" s="228"/>
      <c r="C298" s="228">
        <f>C297+1</f>
        <v>8013</v>
      </c>
      <c r="D298" s="228"/>
      <c r="E298" s="228"/>
      <c r="F298" s="228"/>
      <c r="G298" s="228" t="str">
        <f t="shared" si="101"/>
        <v/>
      </c>
      <c r="H298" s="236"/>
      <c r="I298" s="38" t="str">
        <f t="shared" si="102"/>
        <v/>
      </c>
      <c r="J298" s="228"/>
      <c r="K298" s="229"/>
      <c r="L298" s="369"/>
      <c r="M298" s="228" t="str">
        <f>IFERROR(VLOOKUP(L298,色號!A:B,2,FALSE),"")</f>
        <v/>
      </c>
      <c r="N298" s="228" t="str">
        <f>IFERROR(VLOOKUP(M298,色號!B:C,2,FALSE),"")</f>
        <v/>
      </c>
      <c r="O298" s="228" t="str">
        <f>IFERROR(VLOOKUP(L298,色號!A:D,4,FALSE),"")</f>
        <v/>
      </c>
      <c r="P298" s="228" t="str">
        <f t="shared" si="95"/>
        <v/>
      </c>
      <c r="Q298" s="228" t="str">
        <f t="shared" si="96"/>
        <v/>
      </c>
      <c r="R298" s="455" t="str">
        <f t="shared" si="97"/>
        <v/>
      </c>
      <c r="S298" s="461"/>
      <c r="T298" s="429" t="str">
        <f t="shared" si="98"/>
        <v/>
      </c>
      <c r="U298" s="237" t="str">
        <f t="shared" si="99"/>
        <v/>
      </c>
    </row>
    <row r="299" spans="1:21" x14ac:dyDescent="0.25">
      <c r="A299" s="228">
        <f t="shared" si="92"/>
        <v>0</v>
      </c>
      <c r="B299" s="228"/>
      <c r="C299" s="228">
        <f t="shared" si="100"/>
        <v>8014</v>
      </c>
      <c r="D299" s="228"/>
      <c r="E299" s="228"/>
      <c r="F299" s="228"/>
      <c r="G299" s="228" t="str">
        <f t="shared" si="101"/>
        <v/>
      </c>
      <c r="H299" s="236"/>
      <c r="I299" s="38" t="str">
        <f t="shared" si="102"/>
        <v/>
      </c>
      <c r="J299" s="228"/>
      <c r="K299" s="229"/>
      <c r="L299" s="369"/>
      <c r="M299" s="228" t="str">
        <f>IFERROR(VLOOKUP(L299,色號!A:B,2,FALSE),"")</f>
        <v/>
      </c>
      <c r="N299" s="228" t="str">
        <f>IFERROR(VLOOKUP(M299,色號!B:C,2,FALSE),"")</f>
        <v/>
      </c>
      <c r="O299" s="228" t="str">
        <f>IFERROR(VLOOKUP(L299,色號!A:D,4,FALSE),"")</f>
        <v/>
      </c>
      <c r="P299" s="228" t="str">
        <f t="shared" si="95"/>
        <v/>
      </c>
      <c r="Q299" s="228" t="str">
        <f t="shared" si="96"/>
        <v/>
      </c>
      <c r="R299" s="455" t="str">
        <f t="shared" si="97"/>
        <v/>
      </c>
      <c r="S299" s="461"/>
      <c r="T299" s="429" t="str">
        <f t="shared" si="98"/>
        <v/>
      </c>
      <c r="U299" s="237" t="str">
        <f t="shared" si="99"/>
        <v/>
      </c>
    </row>
    <row r="300" spans="1:21" x14ac:dyDescent="0.25">
      <c r="A300" s="228">
        <f t="shared" si="92"/>
        <v>0</v>
      </c>
      <c r="B300" s="228"/>
      <c r="C300" s="228">
        <f>C299+1</f>
        <v>8015</v>
      </c>
      <c r="D300" s="228"/>
      <c r="E300" s="228"/>
      <c r="F300" s="228"/>
      <c r="G300" s="228" t="str">
        <f t="shared" si="101"/>
        <v/>
      </c>
      <c r="H300" s="236"/>
      <c r="I300" s="38" t="str">
        <f t="shared" si="102"/>
        <v/>
      </c>
      <c r="J300" s="228"/>
      <c r="K300" s="229"/>
      <c r="L300" s="369"/>
      <c r="M300" s="228" t="str">
        <f>IFERROR(VLOOKUP(L300,色號!A:B,2,FALSE),"")</f>
        <v/>
      </c>
      <c r="N300" s="228" t="str">
        <f>IFERROR(VLOOKUP(M300,色號!B:C,2,FALSE),"")</f>
        <v/>
      </c>
      <c r="O300" s="228" t="str">
        <f>IFERROR(VLOOKUP(L300,色號!A:D,4,FALSE),"")</f>
        <v/>
      </c>
      <c r="P300" s="228" t="str">
        <f t="shared" si="95"/>
        <v/>
      </c>
      <c r="Q300" s="228" t="str">
        <f t="shared" si="96"/>
        <v/>
      </c>
      <c r="R300" s="455" t="str">
        <f t="shared" si="97"/>
        <v/>
      </c>
      <c r="S300" s="461"/>
      <c r="T300" s="429" t="str">
        <f t="shared" si="98"/>
        <v/>
      </c>
      <c r="U300" s="237" t="str">
        <f t="shared" si="99"/>
        <v/>
      </c>
    </row>
    <row r="301" spans="1:21" x14ac:dyDescent="0.25">
      <c r="A301" s="228">
        <f t="shared" si="92"/>
        <v>0</v>
      </c>
      <c r="B301" s="228"/>
      <c r="C301" s="228">
        <f>C300+1</f>
        <v>8016</v>
      </c>
      <c r="D301" s="228"/>
      <c r="E301" s="228"/>
      <c r="F301" s="237"/>
      <c r="G301" s="228" t="str">
        <f t="shared" si="101"/>
        <v/>
      </c>
      <c r="H301" s="236"/>
      <c r="I301" s="38" t="str">
        <f t="shared" si="102"/>
        <v/>
      </c>
      <c r="J301" s="228"/>
      <c r="K301" s="229"/>
      <c r="L301" s="369"/>
      <c r="M301" s="228" t="str">
        <f>IFERROR(VLOOKUP(L301,色號!A:B,2,FALSE),"")</f>
        <v/>
      </c>
      <c r="N301" s="228" t="str">
        <f>IFERROR(VLOOKUP(M301,色號!B:C,2,FALSE),"")</f>
        <v/>
      </c>
      <c r="O301" s="228" t="str">
        <f>IFERROR(VLOOKUP(L301,色號!A:D,4,FALSE),"")</f>
        <v/>
      </c>
      <c r="P301" s="228" t="str">
        <f t="shared" si="95"/>
        <v/>
      </c>
      <c r="Q301" s="228" t="str">
        <f t="shared" si="96"/>
        <v/>
      </c>
      <c r="R301" s="455" t="str">
        <f t="shared" si="97"/>
        <v/>
      </c>
      <c r="S301" s="461"/>
      <c r="T301" s="429" t="str">
        <f t="shared" si="98"/>
        <v/>
      </c>
      <c r="U301" s="237" t="str">
        <f t="shared" si="99"/>
        <v/>
      </c>
    </row>
    <row r="302" spans="1:21" x14ac:dyDescent="0.25">
      <c r="A302" s="228">
        <f t="shared" si="92"/>
        <v>0</v>
      </c>
      <c r="B302" s="228"/>
      <c r="C302" s="228">
        <f>C301+1</f>
        <v>8017</v>
      </c>
      <c r="D302" s="228"/>
      <c r="E302" s="228"/>
      <c r="F302" s="237"/>
      <c r="G302" s="228" t="str">
        <f t="shared" si="101"/>
        <v/>
      </c>
      <c r="H302" s="236"/>
      <c r="I302" s="38" t="str">
        <f t="shared" si="102"/>
        <v/>
      </c>
      <c r="J302" s="228"/>
      <c r="K302" s="229"/>
      <c r="L302" s="369"/>
      <c r="M302" s="228" t="str">
        <f>IFERROR(VLOOKUP(L302,色號!A:B,2,FALSE),"")</f>
        <v/>
      </c>
      <c r="N302" s="228" t="str">
        <f>IFERROR(VLOOKUP(M302,色號!B:C,2,FALSE),"")</f>
        <v/>
      </c>
      <c r="O302" s="228" t="str">
        <f>IFERROR(VLOOKUP(L302,色號!A:D,4,FALSE),"")</f>
        <v/>
      </c>
      <c r="P302" s="228" t="str">
        <f t="shared" si="95"/>
        <v/>
      </c>
      <c r="Q302" s="228" t="str">
        <f t="shared" si="96"/>
        <v/>
      </c>
      <c r="R302" s="455" t="str">
        <f t="shared" si="97"/>
        <v/>
      </c>
      <c r="S302" s="461"/>
      <c r="T302" s="429" t="str">
        <f t="shared" si="98"/>
        <v/>
      </c>
      <c r="U302" s="237" t="str">
        <f t="shared" si="99"/>
        <v/>
      </c>
    </row>
    <row r="303" spans="1:21" x14ac:dyDescent="0.25">
      <c r="A303" s="228">
        <f t="shared" si="92"/>
        <v>0</v>
      </c>
      <c r="B303" s="228"/>
      <c r="C303" s="228">
        <f>C302+1</f>
        <v>8018</v>
      </c>
      <c r="D303" s="228"/>
      <c r="E303" s="228"/>
      <c r="F303" s="231"/>
      <c r="G303" s="228" t="str">
        <f t="shared" si="101"/>
        <v/>
      </c>
      <c r="H303" s="236"/>
      <c r="I303" s="38" t="str">
        <f t="shared" si="102"/>
        <v/>
      </c>
      <c r="J303" s="228"/>
      <c r="K303" s="229"/>
      <c r="L303" s="369"/>
      <c r="M303" s="228" t="str">
        <f>IFERROR(VLOOKUP(L303,色號!A:B,2,FALSE),"")</f>
        <v/>
      </c>
      <c r="N303" s="228" t="str">
        <f>IFERROR(VLOOKUP(M303,色號!B:C,2,FALSE),"")</f>
        <v/>
      </c>
      <c r="O303" s="228" t="str">
        <f>IFERROR(VLOOKUP(L303,色號!A:D,4,FALSE),"")</f>
        <v/>
      </c>
      <c r="P303" s="228" t="str">
        <f t="shared" si="95"/>
        <v/>
      </c>
      <c r="Q303" s="228" t="str">
        <f t="shared" si="96"/>
        <v/>
      </c>
      <c r="R303" s="455" t="str">
        <f t="shared" si="97"/>
        <v/>
      </c>
      <c r="S303" s="461"/>
      <c r="T303" s="429" t="str">
        <f t="shared" si="98"/>
        <v/>
      </c>
      <c r="U303" s="237" t="str">
        <f t="shared" si="99"/>
        <v/>
      </c>
    </row>
    <row r="304" spans="1:21" x14ac:dyDescent="0.25">
      <c r="A304" s="228">
        <f t="shared" si="92"/>
        <v>0</v>
      </c>
      <c r="B304" s="228"/>
      <c r="C304" s="228">
        <f t="shared" ref="C304:C315" si="103">C303+1</f>
        <v>8019</v>
      </c>
      <c r="D304" s="228"/>
      <c r="E304" s="228"/>
      <c r="F304" s="231"/>
      <c r="G304" s="228" t="str">
        <f t="shared" si="101"/>
        <v/>
      </c>
      <c r="H304" s="236"/>
      <c r="I304" s="38" t="str">
        <f t="shared" si="102"/>
        <v/>
      </c>
      <c r="J304" s="228"/>
      <c r="K304" s="229"/>
      <c r="L304" s="369"/>
      <c r="M304" s="228" t="str">
        <f>IFERROR(VLOOKUP(L304,色號!A:B,2,FALSE),"")</f>
        <v/>
      </c>
      <c r="N304" s="228" t="str">
        <f>IFERROR(VLOOKUP(M304,色號!B:C,2,FALSE),"")</f>
        <v/>
      </c>
      <c r="O304" s="228" t="str">
        <f>IFERROR(VLOOKUP(L304,色號!A:D,4,FALSE),"")</f>
        <v/>
      </c>
      <c r="P304" s="228" t="str">
        <f t="shared" si="95"/>
        <v/>
      </c>
      <c r="Q304" s="228" t="str">
        <f t="shared" si="96"/>
        <v/>
      </c>
      <c r="R304" s="455" t="str">
        <f t="shared" si="97"/>
        <v/>
      </c>
      <c r="S304" s="461"/>
      <c r="T304" s="429" t="str">
        <f t="shared" si="98"/>
        <v/>
      </c>
      <c r="U304" s="237" t="str">
        <f t="shared" si="99"/>
        <v/>
      </c>
    </row>
    <row r="305" spans="1:21" x14ac:dyDescent="0.25">
      <c r="A305" s="228">
        <f t="shared" si="92"/>
        <v>0</v>
      </c>
      <c r="B305" s="228"/>
      <c r="C305" s="228">
        <f t="shared" si="103"/>
        <v>8020</v>
      </c>
      <c r="D305" s="228"/>
      <c r="E305" s="228"/>
      <c r="F305" s="228"/>
      <c r="G305" s="228" t="str">
        <f t="shared" si="101"/>
        <v/>
      </c>
      <c r="H305" s="236"/>
      <c r="I305" s="38" t="str">
        <f t="shared" si="102"/>
        <v/>
      </c>
      <c r="J305" s="228"/>
      <c r="K305" s="229"/>
      <c r="L305" s="369"/>
      <c r="M305" s="228" t="str">
        <f>IFERROR(VLOOKUP(L305,色號!A:B,2,FALSE),"")</f>
        <v/>
      </c>
      <c r="N305" s="228" t="str">
        <f>IFERROR(VLOOKUP(M305,色號!B:C,2,FALSE),"")</f>
        <v/>
      </c>
      <c r="O305" s="228" t="str">
        <f>IFERROR(VLOOKUP(L305,色號!A:D,4,FALSE),"")</f>
        <v/>
      </c>
      <c r="P305" s="228" t="str">
        <f t="shared" si="95"/>
        <v/>
      </c>
      <c r="Q305" s="228" t="str">
        <f t="shared" si="96"/>
        <v/>
      </c>
      <c r="R305" s="455" t="str">
        <f t="shared" si="97"/>
        <v/>
      </c>
      <c r="S305" s="461"/>
      <c r="T305" s="429" t="str">
        <f t="shared" si="98"/>
        <v/>
      </c>
      <c r="U305" s="237" t="str">
        <f t="shared" si="99"/>
        <v/>
      </c>
    </row>
    <row r="306" spans="1:21" x14ac:dyDescent="0.25">
      <c r="A306" s="228">
        <f t="shared" si="92"/>
        <v>0</v>
      </c>
      <c r="B306" s="228"/>
      <c r="C306" s="228">
        <f t="shared" si="103"/>
        <v>8021</v>
      </c>
      <c r="D306" s="228"/>
      <c r="E306" s="228"/>
      <c r="F306" s="231"/>
      <c r="G306" s="228" t="str">
        <f t="shared" si="101"/>
        <v/>
      </c>
      <c r="H306" s="236"/>
      <c r="I306" s="38" t="str">
        <f t="shared" si="102"/>
        <v/>
      </c>
      <c r="J306" s="228"/>
      <c r="K306" s="229"/>
      <c r="L306" s="369"/>
      <c r="M306" s="228" t="str">
        <f>IFERROR(VLOOKUP(L306,色號!A:B,2,FALSE),"")</f>
        <v/>
      </c>
      <c r="N306" s="228" t="str">
        <f>IFERROR(VLOOKUP(M306,色號!B:C,2,FALSE),"")</f>
        <v/>
      </c>
      <c r="O306" s="228" t="str">
        <f>IFERROR(VLOOKUP(L306,色號!A:D,4,FALSE),"")</f>
        <v/>
      </c>
      <c r="P306" s="228" t="str">
        <f t="shared" si="95"/>
        <v/>
      </c>
      <c r="Q306" s="228" t="str">
        <f t="shared" si="96"/>
        <v/>
      </c>
      <c r="R306" s="455" t="str">
        <f t="shared" si="97"/>
        <v/>
      </c>
      <c r="S306" s="461"/>
      <c r="T306" s="429" t="str">
        <f t="shared" si="98"/>
        <v/>
      </c>
      <c r="U306" s="237" t="str">
        <f t="shared" si="99"/>
        <v/>
      </c>
    </row>
    <row r="307" spans="1:21" x14ac:dyDescent="0.25">
      <c r="A307" s="228">
        <f t="shared" si="92"/>
        <v>0</v>
      </c>
      <c r="B307" s="228"/>
      <c r="C307" s="228">
        <f t="shared" si="103"/>
        <v>8022</v>
      </c>
      <c r="D307" s="228"/>
      <c r="E307" s="228"/>
      <c r="F307" s="231"/>
      <c r="G307" s="228" t="str">
        <f t="shared" si="101"/>
        <v/>
      </c>
      <c r="H307" s="236"/>
      <c r="I307" s="38" t="str">
        <f t="shared" si="102"/>
        <v/>
      </c>
      <c r="J307" s="228"/>
      <c r="K307" s="229"/>
      <c r="L307" s="369"/>
      <c r="M307" s="228" t="str">
        <f>IFERROR(VLOOKUP(L307,色號!A:B,2,FALSE),"")</f>
        <v/>
      </c>
      <c r="N307" s="228" t="str">
        <f>IFERROR(VLOOKUP(M307,色號!B:C,2,FALSE),"")</f>
        <v/>
      </c>
      <c r="O307" s="228" t="str">
        <f>IFERROR(VLOOKUP(L307,色號!A:D,4,FALSE),"")</f>
        <v/>
      </c>
      <c r="P307" s="228" t="str">
        <f t="shared" si="95"/>
        <v/>
      </c>
      <c r="Q307" s="228" t="str">
        <f t="shared" si="96"/>
        <v/>
      </c>
      <c r="R307" s="455" t="str">
        <f t="shared" si="97"/>
        <v/>
      </c>
      <c r="S307" s="461"/>
      <c r="T307" s="429" t="str">
        <f t="shared" si="98"/>
        <v/>
      </c>
      <c r="U307" s="237" t="str">
        <f t="shared" si="99"/>
        <v/>
      </c>
    </row>
    <row r="308" spans="1:21" x14ac:dyDescent="0.25">
      <c r="A308" s="228">
        <f t="shared" si="92"/>
        <v>0</v>
      </c>
      <c r="B308" s="228"/>
      <c r="C308" s="228">
        <f t="shared" si="103"/>
        <v>8023</v>
      </c>
      <c r="D308" s="228"/>
      <c r="E308" s="228"/>
      <c r="F308" s="231"/>
      <c r="G308" s="228" t="str">
        <f t="shared" si="101"/>
        <v/>
      </c>
      <c r="H308" s="236"/>
      <c r="I308" s="38" t="str">
        <f t="shared" si="102"/>
        <v/>
      </c>
      <c r="J308" s="228"/>
      <c r="K308" s="229"/>
      <c r="L308" s="369"/>
      <c r="M308" s="228" t="str">
        <f>IFERROR(VLOOKUP(L308,色號!A:B,2,FALSE),"")</f>
        <v/>
      </c>
      <c r="N308" s="228" t="str">
        <f>IFERROR(VLOOKUP(M308,色號!B:C,2,FALSE),"")</f>
        <v/>
      </c>
      <c r="O308" s="228" t="str">
        <f>IFERROR(VLOOKUP(L308,色號!A:D,4,FALSE),"")</f>
        <v/>
      </c>
      <c r="P308" s="228" t="str">
        <f t="shared" si="95"/>
        <v/>
      </c>
      <c r="Q308" s="228" t="str">
        <f t="shared" si="96"/>
        <v/>
      </c>
      <c r="R308" s="455" t="str">
        <f t="shared" si="97"/>
        <v/>
      </c>
      <c r="S308" s="461"/>
      <c r="T308" s="429" t="str">
        <f t="shared" si="98"/>
        <v/>
      </c>
      <c r="U308" s="237" t="str">
        <f t="shared" si="99"/>
        <v/>
      </c>
    </row>
    <row r="309" spans="1:21" x14ac:dyDescent="0.25">
      <c r="A309" s="228">
        <f t="shared" si="92"/>
        <v>0</v>
      </c>
      <c r="B309" s="228"/>
      <c r="C309" s="228">
        <f t="shared" si="103"/>
        <v>8024</v>
      </c>
      <c r="D309" s="228"/>
      <c r="E309" s="228"/>
      <c r="F309" s="231"/>
      <c r="G309" s="228" t="str">
        <f t="shared" si="101"/>
        <v/>
      </c>
      <c r="H309" s="236"/>
      <c r="I309" s="38" t="str">
        <f t="shared" si="102"/>
        <v/>
      </c>
      <c r="J309" s="228"/>
      <c r="K309" s="229"/>
      <c r="L309" s="369"/>
      <c r="M309" s="228" t="str">
        <f>IFERROR(VLOOKUP(L309,色號!A:B,2,FALSE),"")</f>
        <v/>
      </c>
      <c r="N309" s="228" t="str">
        <f>IFERROR(VLOOKUP(M309,色號!B:C,2,FALSE),"")</f>
        <v/>
      </c>
      <c r="O309" s="228" t="str">
        <f>IFERROR(VLOOKUP(L309,色號!A:D,4,FALSE),"")</f>
        <v/>
      </c>
      <c r="P309" s="228" t="str">
        <f t="shared" si="95"/>
        <v/>
      </c>
      <c r="Q309" s="228" t="str">
        <f t="shared" si="96"/>
        <v/>
      </c>
      <c r="R309" s="455" t="str">
        <f t="shared" si="97"/>
        <v/>
      </c>
      <c r="S309" s="461"/>
      <c r="T309" s="429" t="str">
        <f t="shared" si="98"/>
        <v/>
      </c>
      <c r="U309" s="237" t="str">
        <f t="shared" si="99"/>
        <v/>
      </c>
    </row>
    <row r="310" spans="1:21" x14ac:dyDescent="0.25">
      <c r="A310" s="228">
        <f t="shared" si="92"/>
        <v>0</v>
      </c>
      <c r="B310" s="228"/>
      <c r="C310" s="228">
        <f t="shared" si="103"/>
        <v>8025</v>
      </c>
      <c r="D310" s="228"/>
      <c r="E310" s="228"/>
      <c r="F310" s="231"/>
      <c r="G310" s="228" t="str">
        <f t="shared" si="101"/>
        <v/>
      </c>
      <c r="H310" s="236"/>
      <c r="I310" s="38" t="str">
        <f t="shared" si="102"/>
        <v/>
      </c>
      <c r="J310" s="228"/>
      <c r="K310" s="229"/>
      <c r="L310" s="369"/>
      <c r="M310" s="228" t="str">
        <f>IFERROR(VLOOKUP(L310,色號!A:B,2,FALSE),"")</f>
        <v/>
      </c>
      <c r="N310" s="228" t="str">
        <f>IFERROR(VLOOKUP(M310,色號!B:C,2,FALSE),"")</f>
        <v/>
      </c>
      <c r="O310" s="228" t="str">
        <f>IFERROR(VLOOKUP(L310,色號!A:D,4,FALSE),"")</f>
        <v/>
      </c>
      <c r="P310" s="228" t="str">
        <f t="shared" si="95"/>
        <v/>
      </c>
      <c r="Q310" s="228" t="str">
        <f t="shared" si="96"/>
        <v/>
      </c>
      <c r="R310" s="455" t="str">
        <f t="shared" si="97"/>
        <v/>
      </c>
      <c r="S310" s="461"/>
      <c r="T310" s="429" t="str">
        <f t="shared" si="98"/>
        <v/>
      </c>
      <c r="U310" s="237" t="str">
        <f t="shared" si="99"/>
        <v/>
      </c>
    </row>
    <row r="311" spans="1:21" x14ac:dyDescent="0.25">
      <c r="A311" s="228">
        <f t="shared" si="92"/>
        <v>0</v>
      </c>
      <c r="B311" s="228"/>
      <c r="C311" s="228">
        <f t="shared" si="103"/>
        <v>8026</v>
      </c>
      <c r="D311" s="228"/>
      <c r="E311" s="228"/>
      <c r="F311" s="231"/>
      <c r="G311" s="228" t="str">
        <f t="shared" si="101"/>
        <v/>
      </c>
      <c r="H311" s="236"/>
      <c r="I311" s="38" t="str">
        <f t="shared" si="102"/>
        <v/>
      </c>
      <c r="J311" s="228"/>
      <c r="K311" s="229"/>
      <c r="L311" s="369"/>
      <c r="M311" s="228" t="str">
        <f>IFERROR(VLOOKUP(L311,色號!A:B,2,FALSE),"")</f>
        <v/>
      </c>
      <c r="N311" s="228" t="str">
        <f>IFERROR(VLOOKUP(M311,色號!B:C,2,FALSE),"")</f>
        <v/>
      </c>
      <c r="O311" s="228" t="str">
        <f>IFERROR(VLOOKUP(L311,色號!A:D,4,FALSE),"")</f>
        <v/>
      </c>
      <c r="P311" s="228" t="str">
        <f t="shared" si="95"/>
        <v/>
      </c>
      <c r="Q311" s="228" t="str">
        <f t="shared" si="96"/>
        <v/>
      </c>
      <c r="R311" s="455" t="str">
        <f t="shared" si="97"/>
        <v/>
      </c>
      <c r="S311" s="461"/>
      <c r="T311" s="429" t="str">
        <f t="shared" si="98"/>
        <v/>
      </c>
      <c r="U311" s="237" t="str">
        <f t="shared" si="99"/>
        <v/>
      </c>
    </row>
    <row r="312" spans="1:21" x14ac:dyDescent="0.25">
      <c r="A312" s="228">
        <f t="shared" si="92"/>
        <v>0</v>
      </c>
      <c r="B312" s="228"/>
      <c r="C312" s="228">
        <f t="shared" si="103"/>
        <v>8027</v>
      </c>
      <c r="D312" s="228"/>
      <c r="E312" s="228"/>
      <c r="F312" s="231"/>
      <c r="G312" s="228" t="str">
        <f t="shared" si="101"/>
        <v/>
      </c>
      <c r="H312" s="236"/>
      <c r="I312" s="38" t="str">
        <f t="shared" si="102"/>
        <v/>
      </c>
      <c r="J312" s="228"/>
      <c r="K312" s="229"/>
      <c r="L312" s="369"/>
      <c r="M312" s="228" t="str">
        <f>IFERROR(VLOOKUP(L312,色號!A:B,2,FALSE),"")</f>
        <v/>
      </c>
      <c r="N312" s="228" t="str">
        <f>IFERROR(VLOOKUP(M312,色號!B:C,2,FALSE),"")</f>
        <v/>
      </c>
      <c r="O312" s="228" t="str">
        <f>IFERROR(VLOOKUP(L312,色號!A:D,4,FALSE),"")</f>
        <v/>
      </c>
      <c r="P312" s="228" t="str">
        <f t="shared" si="95"/>
        <v/>
      </c>
      <c r="Q312" s="228" t="str">
        <f t="shared" si="96"/>
        <v/>
      </c>
      <c r="R312" s="455" t="str">
        <f t="shared" si="97"/>
        <v/>
      </c>
      <c r="S312" s="461"/>
      <c r="T312" s="429" t="str">
        <f t="shared" si="98"/>
        <v/>
      </c>
      <c r="U312" s="237" t="str">
        <f t="shared" si="99"/>
        <v/>
      </c>
    </row>
    <row r="313" spans="1:21" x14ac:dyDescent="0.25">
      <c r="A313" s="228">
        <f t="shared" si="92"/>
        <v>0</v>
      </c>
      <c r="B313" s="228"/>
      <c r="C313" s="228">
        <f t="shared" si="103"/>
        <v>8028</v>
      </c>
      <c r="D313" s="228"/>
      <c r="E313" s="228"/>
      <c r="F313" s="228"/>
      <c r="G313" s="228" t="str">
        <f t="shared" si="101"/>
        <v/>
      </c>
      <c r="H313" s="236"/>
      <c r="I313" s="38" t="str">
        <f t="shared" si="102"/>
        <v/>
      </c>
      <c r="J313" s="228"/>
      <c r="K313" s="229"/>
      <c r="L313" s="369"/>
      <c r="M313" s="228" t="str">
        <f>IFERROR(VLOOKUP(L313,色號!A:B,2,FALSE),"")</f>
        <v/>
      </c>
      <c r="N313" s="228" t="str">
        <f>IFERROR(VLOOKUP(M313,色號!B:C,2,FALSE),"")</f>
        <v/>
      </c>
      <c r="O313" s="228" t="str">
        <f>IFERROR(VLOOKUP(L313,色號!A:D,4,FALSE),"")</f>
        <v/>
      </c>
      <c r="P313" s="228" t="str">
        <f t="shared" si="95"/>
        <v/>
      </c>
      <c r="Q313" s="228" t="str">
        <f t="shared" si="96"/>
        <v/>
      </c>
      <c r="R313" s="455" t="str">
        <f t="shared" si="97"/>
        <v/>
      </c>
      <c r="S313" s="461"/>
      <c r="T313" s="429" t="str">
        <f t="shared" si="98"/>
        <v/>
      </c>
      <c r="U313" s="237" t="str">
        <f t="shared" si="99"/>
        <v/>
      </c>
    </row>
    <row r="314" spans="1:21" x14ac:dyDescent="0.25">
      <c r="A314" s="228">
        <f t="shared" si="92"/>
        <v>0</v>
      </c>
      <c r="B314" s="228"/>
      <c r="C314" s="228">
        <f t="shared" si="103"/>
        <v>8029</v>
      </c>
      <c r="D314" s="228"/>
      <c r="E314" s="228"/>
      <c r="F314" s="238"/>
      <c r="G314" s="228" t="str">
        <f t="shared" si="101"/>
        <v/>
      </c>
      <c r="H314" s="236"/>
      <c r="I314" s="38" t="str">
        <f t="shared" si="102"/>
        <v/>
      </c>
      <c r="J314" s="228"/>
      <c r="K314" s="229"/>
      <c r="L314" s="369"/>
      <c r="M314" s="228" t="str">
        <f>IFERROR(VLOOKUP(L314,色號!A:B,2,FALSE),"")</f>
        <v/>
      </c>
      <c r="N314" s="228" t="str">
        <f>IFERROR(VLOOKUP(M314,色號!B:C,2,FALSE),"")</f>
        <v/>
      </c>
      <c r="O314" s="228" t="str">
        <f>IFERROR(VLOOKUP(L314,色號!A:D,4,FALSE),"")</f>
        <v/>
      </c>
      <c r="P314" s="228" t="str">
        <f t="shared" si="95"/>
        <v/>
      </c>
      <c r="Q314" s="228" t="str">
        <f t="shared" si="96"/>
        <v/>
      </c>
      <c r="R314" s="455" t="str">
        <f t="shared" si="97"/>
        <v/>
      </c>
      <c r="S314" s="461"/>
      <c r="T314" s="429" t="str">
        <f t="shared" si="98"/>
        <v/>
      </c>
      <c r="U314" s="237" t="str">
        <f t="shared" si="99"/>
        <v/>
      </c>
    </row>
    <row r="315" spans="1:21" x14ac:dyDescent="0.25">
      <c r="A315" s="228">
        <f t="shared" si="92"/>
        <v>0</v>
      </c>
      <c r="B315" s="228"/>
      <c r="C315" s="228">
        <f t="shared" si="103"/>
        <v>8030</v>
      </c>
      <c r="D315" s="228"/>
      <c r="E315" s="228"/>
      <c r="F315" s="238"/>
      <c r="G315" s="228" t="str">
        <f t="shared" si="101"/>
        <v/>
      </c>
      <c r="H315" s="236"/>
      <c r="I315" s="38" t="str">
        <f t="shared" si="102"/>
        <v/>
      </c>
      <c r="J315" s="228"/>
      <c r="K315" s="229"/>
      <c r="L315" s="369"/>
      <c r="M315" s="228" t="str">
        <f>IFERROR(VLOOKUP(L315,色號!A:B,2,FALSE),"")</f>
        <v/>
      </c>
      <c r="N315" s="228" t="str">
        <f>IFERROR(VLOOKUP(M315,色號!B:C,2,FALSE),"")</f>
        <v/>
      </c>
      <c r="O315" s="228" t="str">
        <f>IFERROR(VLOOKUP(L315,色號!A:D,4,FALSE),"")</f>
        <v/>
      </c>
      <c r="P315" s="228" t="str">
        <f t="shared" si="95"/>
        <v/>
      </c>
      <c r="Q315" s="228" t="str">
        <f t="shared" si="96"/>
        <v/>
      </c>
      <c r="R315" s="455" t="str">
        <f t="shared" si="97"/>
        <v/>
      </c>
      <c r="S315" s="461"/>
      <c r="T315" s="429" t="str">
        <f t="shared" si="98"/>
        <v/>
      </c>
      <c r="U315" s="237" t="str">
        <f t="shared" si="99"/>
        <v/>
      </c>
    </row>
    <row r="316" spans="1:21" x14ac:dyDescent="0.25">
      <c r="A316" s="234"/>
      <c r="B316" s="234"/>
      <c r="C316" s="234"/>
      <c r="D316" s="234"/>
      <c r="E316" s="234"/>
      <c r="F316" s="238"/>
      <c r="G316" s="238"/>
      <c r="H316" s="239"/>
      <c r="I316" s="234"/>
      <c r="J316" s="238"/>
      <c r="K316" s="227"/>
      <c r="L316" s="369"/>
      <c r="M316" s="238"/>
      <c r="N316" s="232" t="str">
        <f>IFERROR(VLOOKUP(L316,資料庫!$P$4:$R$101,3,FALSE),"")</f>
        <v/>
      </c>
      <c r="O316" s="238"/>
      <c r="P316" s="228"/>
      <c r="Q316" s="228"/>
      <c r="R316" s="455" t="str">
        <f t="shared" ref="R316" si="104">IF(
  AND(
    OR($E316="右側板",$E316="左側板"),
    COUNTIF($E$286:$E$315,"活隔") + COUNTIF($E$286:$E$315,"固隔") &gt; 0
  ),
  "排孔",
  ""
)</f>
        <v/>
      </c>
      <c r="S316" s="228"/>
      <c r="T316" s="430"/>
      <c r="U316" s="237"/>
    </row>
    <row r="317" spans="1:21" x14ac:dyDescent="0.25">
      <c r="A317" s="234"/>
      <c r="B317" s="234"/>
      <c r="C317" s="234"/>
      <c r="D317" s="234"/>
      <c r="E317" s="234"/>
      <c r="F317" s="238"/>
      <c r="G317" s="238"/>
      <c r="H317" s="239"/>
      <c r="I317" s="234"/>
      <c r="J317" s="238"/>
      <c r="K317" s="227"/>
      <c r="L317" s="369"/>
      <c r="M317" s="238"/>
      <c r="N317" s="228"/>
      <c r="O317" s="238"/>
      <c r="P317" s="228"/>
      <c r="Q317" s="228"/>
      <c r="R317" s="455"/>
      <c r="S317" s="228"/>
      <c r="T317" s="430"/>
      <c r="U317" s="237"/>
    </row>
    <row r="318" spans="1:21" x14ac:dyDescent="0.25">
      <c r="A318" s="224" t="s">
        <v>31</v>
      </c>
      <c r="B318" s="224"/>
      <c r="C318" s="225"/>
      <c r="D318" s="225" cm="1">
        <f t="array" ref="D318">_xlfn.IFS(OR(C318="水槽櫃",C318="爐檯櫃"),"無頂板",C318="油機吊櫃","無底板",TRUE,0)</f>
        <v>0</v>
      </c>
      <c r="E318" s="226"/>
      <c r="F318" s="225"/>
      <c r="G318" s="226"/>
      <c r="H318" s="226"/>
      <c r="I318" s="226"/>
      <c r="J318" s="226"/>
      <c r="K318" s="227"/>
      <c r="L318" s="228"/>
      <c r="M318" s="228"/>
      <c r="N318" s="228"/>
      <c r="O318" s="228"/>
      <c r="P318" s="228"/>
      <c r="Q318" s="228"/>
      <c r="R318" s="455"/>
      <c r="S318" s="228"/>
      <c r="T318" s="430"/>
      <c r="U318" s="237"/>
    </row>
    <row r="319" spans="1:21" x14ac:dyDescent="0.25">
      <c r="A319" s="224" t="s">
        <v>37</v>
      </c>
      <c r="B319" s="224"/>
      <c r="C319" s="229">
        <f>C280+1</f>
        <v>9</v>
      </c>
      <c r="D319" s="229"/>
      <c r="E319" s="226"/>
      <c r="F319" s="230"/>
      <c r="G319" s="226"/>
      <c r="H319" s="226"/>
      <c r="I319" s="226"/>
      <c r="J319" s="226"/>
      <c r="K319" s="366" t="s">
        <v>15</v>
      </c>
      <c r="L319" s="232">
        <f>SUMIF(D325:D354,"&lt;&gt;*五金",K325:K354)</f>
        <v>0</v>
      </c>
      <c r="M319" s="228"/>
      <c r="N319" s="231"/>
      <c r="O319" s="228"/>
      <c r="P319" s="228"/>
      <c r="Q319" s="228"/>
      <c r="R319" s="455"/>
      <c r="S319" s="228"/>
      <c r="T319" s="430"/>
      <c r="U319" s="237"/>
    </row>
    <row r="320" spans="1:21" x14ac:dyDescent="0.25">
      <c r="A320" s="224" t="s">
        <v>38</v>
      </c>
      <c r="B320" s="224"/>
      <c r="C320" s="229"/>
      <c r="D320" s="229"/>
      <c r="E320" s="226"/>
      <c r="F320" s="230"/>
      <c r="G320" s="226"/>
      <c r="H320" s="226"/>
      <c r="I320" s="226"/>
      <c r="J320" s="226"/>
      <c r="K320" s="366" t="s">
        <v>16</v>
      </c>
      <c r="L320" s="233">
        <f ca="1">板材才數分析.!P271</f>
        <v>0</v>
      </c>
      <c r="M320" s="228"/>
      <c r="N320" s="231"/>
      <c r="O320" s="228"/>
      <c r="P320" s="228"/>
      <c r="Q320" s="228"/>
      <c r="R320" s="455"/>
      <c r="S320" s="228"/>
      <c r="T320" s="430"/>
      <c r="U320" s="237"/>
    </row>
    <row r="321" spans="1:21" x14ac:dyDescent="0.25">
      <c r="A321" s="224" t="s">
        <v>39</v>
      </c>
      <c r="B321" s="224"/>
      <c r="C321" s="368"/>
      <c r="D321" s="229" t="s">
        <v>2808</v>
      </c>
      <c r="E321" s="226"/>
      <c r="F321" s="230"/>
      <c r="G321" s="226"/>
      <c r="H321" s="226"/>
      <c r="I321" s="226"/>
      <c r="J321" s="226"/>
      <c r="K321" s="376" t="s">
        <v>1384</v>
      </c>
      <c r="L321" s="228">
        <v>1</v>
      </c>
      <c r="M321" s="228"/>
      <c r="N321" s="228"/>
      <c r="O321" s="228"/>
      <c r="P321" s="228"/>
      <c r="Q321" s="228"/>
      <c r="R321" s="455"/>
      <c r="S321" s="228"/>
      <c r="T321" s="430"/>
      <c r="U321" s="237"/>
    </row>
    <row r="322" spans="1:21" x14ac:dyDescent="0.25">
      <c r="A322" s="224" t="s">
        <v>40</v>
      </c>
      <c r="B322" s="224"/>
      <c r="C322" s="367"/>
      <c r="D322" s="229"/>
      <c r="E322" s="226"/>
      <c r="F322" s="230"/>
      <c r="G322" s="226"/>
      <c r="H322" s="226"/>
      <c r="I322" s="226"/>
      <c r="J322" s="226"/>
      <c r="K322" s="227"/>
      <c r="L322" s="228"/>
      <c r="M322" s="228"/>
      <c r="N322" s="228"/>
      <c r="O322" s="228"/>
      <c r="P322" s="228"/>
      <c r="Q322" s="228"/>
      <c r="R322" s="455"/>
      <c r="S322" s="228"/>
      <c r="T322" s="430"/>
      <c r="U322" s="237"/>
    </row>
    <row r="323" spans="1:21" ht="16.149999999999999" customHeight="1" x14ac:dyDescent="0.25">
      <c r="A323" s="508" t="s">
        <v>41</v>
      </c>
      <c r="B323" s="228"/>
      <c r="C323" s="508" t="s">
        <v>50</v>
      </c>
      <c r="D323" s="508" t="s">
        <v>1293</v>
      </c>
      <c r="E323" s="508" t="s">
        <v>42</v>
      </c>
      <c r="F323" s="372" t="s">
        <v>2</v>
      </c>
      <c r="G323" s="372"/>
      <c r="H323" s="372"/>
      <c r="I323" s="372"/>
      <c r="J323" s="372"/>
      <c r="K323" s="514" t="s">
        <v>6</v>
      </c>
      <c r="L323" s="508" t="s">
        <v>8</v>
      </c>
      <c r="M323" s="508" t="s">
        <v>110</v>
      </c>
      <c r="N323" s="515" t="s">
        <v>225</v>
      </c>
      <c r="O323" s="508" t="s">
        <v>44</v>
      </c>
      <c r="P323" s="509" t="s">
        <v>9</v>
      </c>
      <c r="Q323" s="509" t="s">
        <v>9</v>
      </c>
      <c r="R323" s="510" t="s">
        <v>9</v>
      </c>
      <c r="S323" s="509" t="s">
        <v>9</v>
      </c>
      <c r="T323" s="517" t="s">
        <v>1929</v>
      </c>
      <c r="U323" s="508" t="s">
        <v>1386</v>
      </c>
    </row>
    <row r="324" spans="1:21" x14ac:dyDescent="0.25">
      <c r="A324" s="513"/>
      <c r="B324" s="234"/>
      <c r="C324" s="513"/>
      <c r="D324" s="508"/>
      <c r="E324" s="513"/>
      <c r="F324" s="228" t="s">
        <v>49</v>
      </c>
      <c r="G324" s="228" t="s">
        <v>17</v>
      </c>
      <c r="H324" s="235" t="s">
        <v>1</v>
      </c>
      <c r="I324" s="228" t="s">
        <v>17</v>
      </c>
      <c r="J324" s="228" t="s">
        <v>3</v>
      </c>
      <c r="K324" s="514"/>
      <c r="L324" s="508"/>
      <c r="M324" s="513"/>
      <c r="N324" s="515"/>
      <c r="O324" s="513"/>
      <c r="P324" s="509"/>
      <c r="Q324" s="509"/>
      <c r="R324" s="510"/>
      <c r="S324" s="509"/>
      <c r="T324" s="517"/>
      <c r="U324" s="508"/>
    </row>
    <row r="325" spans="1:21" x14ac:dyDescent="0.25">
      <c r="A325" s="228">
        <f>C318</f>
        <v>0</v>
      </c>
      <c r="B325" s="228"/>
      <c r="C325" s="228">
        <f>(C319*1000)+1</f>
        <v>9001</v>
      </c>
      <c r="D325" s="489" t="s">
        <v>1077</v>
      </c>
      <c r="E325" s="489" t="s">
        <v>4</v>
      </c>
      <c r="F325" s="236">
        <f>C322-36</f>
        <v>-36</v>
      </c>
      <c r="G325" s="489" t="str">
        <f>IF(
   OR(
      $E325="頂板",$E325="底板",$E325="右側板",$E325="左側板",
      $E325="天地蓋頂板",$E325="天地蓋底板",$E325="天地蓋右側板",$E325="天地蓋左側板",
      $E325="前抽牆",$E325="後抽牆",$E325="左抽牆",$E325="右抽牆",
      $E325="踢腳板",$E325="補板",$E325="固隔",$E325="活隔",
      $E325="中立板",$E325="中立板(退)",$E325="固隔(退)",$E325="活固隔",$E325="立板",
      $E325="內頂板",$E325="內左側落板",$E325="內右側落板",$E325="內底板",
      $E325="內左側板",$E325="內右側板",
      $E325="上前平肢",$E325="上後平肢",$E325="上前立肢",$E325="上後立肢",
      $E325="下前立肢",$E325="下後立肢",$E325="下前平肢",$E325="下後平肢",
      $E325="左側落板",$E325="右側落板",
      $E325="外蓋背板",$E325="台面",$E325="床板",$E325="假門板",
      $E325="上掀門板",$E325="平掀門板",$E325="下掀門板",
      $E325="左門板",$E325="右門板",
      $E325="抽盤",$E325="抽盤抽頭",
      $E325="上軌道板",$E325="下軌道板",$E325="左軌道板",$E325="右軌道板",$E325="指縫擋板",$E325="左木框滑門",$E325="右木框滑門",
      $E325="層板",$E325="壁面層板",$E325="桌板",$E325="上封板",$E325="下封板",$E325="左封板",$E325="右封板",
      $E325="左圓角側板",$E325="右圓角側板",$E325="抽頭",$E325="入柱抽頭",$E325="假抽頭",$E325="背拉桿",$E325="木滑門",$E325="抽屜拉桿"
   ),
   "AA",
   ""
)</f>
        <v>AA</v>
      </c>
      <c r="H325" s="236">
        <f>C321</f>
        <v>0</v>
      </c>
      <c r="I325" s="488" t="str">
        <f>IF(
   OR(
      $E325="右側板",$E325="左側板",$E325="活隔",
      $E325="天地蓋頂板",$E325="天地蓋底板",
      $E325="左門板",$E325="右門板",
      $E325="左側落板",$E325="右側落板",
      $E325="外蓋背板",$E325="活固隔",
      $E325="左木框滑門",$E325="右木框滑門",
      $E325="左鋁框滑門",$E325="右鋁框滑門",
      $E325="桌板",$E325="台面",$E325="床板",$E325="假門板",
      $E325="上掀門板",$E325="平掀門板",$E325="下掀門板",
      $E325="抽盤抽頭",$E325="抽盤",$E325="層板",$E325="壁面層板",
      $E325="上封板",$E325="下封板",$E325="左封板",$E325="右封板",
      $E325="抽頭",$E325="踢腳板",$E325="補板",$E325="木滑門"
   ),
   "AA",
   ""
)</f>
        <v/>
      </c>
      <c r="J325" s="489">
        <v>18</v>
      </c>
      <c r="K325" s="229"/>
      <c r="L325" s="369"/>
      <c r="M325" s="228" t="str">
        <f>IFERROR(VLOOKUP(L325,色號!A:B,2,FALSE),"")</f>
        <v/>
      </c>
      <c r="N325" s="228" t="str">
        <f>IFERROR(VLOOKUP(M325,色號!B:C,2,FALSE),"")</f>
        <v/>
      </c>
      <c r="O325" s="228" t="str">
        <f>IFERROR(VLOOKUP(L325,色號!A:D,4,FALSE),"")</f>
        <v/>
      </c>
      <c r="P325" s="228" t="str">
        <f>IF(
    OR($E325="左門板", $E325="右門板"),
    "鉸" &amp; IF($F325&lt;=1000, 2, IF($F325&lt;=1800, 3, 4)),
    IF(
        $E325="入柱背板",
        "側",
        IF(
            $E325="外蓋背板",
            "面",
            IF(
                AND(COUNTIF($E$325:$E$354,"入柱背板")&gt;0, OR($E325="頂板", $E325="底板")),
                "面",
                IF(
                    AND(COUNTIF($E$325:$E$354,"外蓋背板")&gt;0, OR($E325="左側板", $E325="右側板")),
                    "側",
                    IF(
                        AND(
                            COUNTIF($E$325:$E$354,"入柱背板")=0,
                            COUNTIF($E$325:$E$354,"外蓋背板")=0,
                            OR(
                                AND(COUNTIF($E$325:$E$354,"背板")&gt;0, OR($E325="左側板",$E325="右側板",$E325="頂板",$E325="底板",$E325="天地蓋左側板",$E325="天地蓋右側板",$E325="天地蓋頂板",$E325="天地蓋底板")),
                                AND(COUNTIF($E$325:$E$354,"抽底")&gt;0, OR($E325="右抽牆",$E325="左抽牆",$E325="前抽牆",$E325="後抽牆"))                         )
                        ),
                        "背板溝",
                        ""
                    )
                )
            )
        )
    )
)</f>
        <v>背板溝</v>
      </c>
      <c r="Q325" s="228" t="str">
        <f>IF(OR($E325="天地蓋右側板",$E325="天地蓋左側板"), "側 面",
 IF(OR($E325="背拉桿",$E325="中立板",$E325="頂板",$E325="底板",$E325="前抽牆",$E325="後抽牆",$E325="內左側落板",$E325="內右側落板",$E325="抽屜拉桿",$E325="立板"), "側",
  IF(OR($E325="木滑門",$E325="鋁框滑門"), "輪",
   IF(OR($E325="右側板",$E325="左側板",$E325="右抽牆",$E325="左抽牆",$E325="天地蓋頂板",$E325="天地蓋底板",$E325="內頂板"), "面",
    IF($E325="固隔","固","")
   )
  )
 )
)</f>
        <v>側</v>
      </c>
      <c r="R325" s="455" t="str">
        <f>IF(
OR($E325="左側板",$E325="右側板",$E325="天地蓋左側板",$E325="天地蓋右側板",$E325="中立板",$E325="立板"),
"排","")</f>
        <v/>
      </c>
      <c r="S325" s="461"/>
      <c r="T325" s="429" t="str">
        <f>IF($E325="中立板","面開槽？排孔？",
IF($E325="木框滑門","前排孔要退喔！",
IF(OR($E325="左門板",$E325="右門板",$E325="抽頭"),"把手？",
IF(OR($E325="左側板",$E325="右側板",$E325="天地蓋右側板",$E325="天地蓋左側板"),"排孔？",""))))</f>
        <v/>
      </c>
      <c r="U325" s="237">
        <f>IF(E325="","",$L$321)</f>
        <v>1</v>
      </c>
    </row>
    <row r="326" spans="1:21" x14ac:dyDescent="0.25">
      <c r="A326" s="228">
        <f>A325</f>
        <v>0</v>
      </c>
      <c r="B326" s="228"/>
      <c r="C326" s="228">
        <f>C325+1</f>
        <v>9002</v>
      </c>
      <c r="D326" s="489" t="s">
        <v>1077</v>
      </c>
      <c r="E326" s="489" t="s">
        <v>323</v>
      </c>
      <c r="F326" s="236">
        <f>C322-36</f>
        <v>-36</v>
      </c>
      <c r="G326" s="489" t="str">
        <f t="shared" ref="G326:G335" si="105">IF(
   OR(
      $E326="頂板",$E326="底板",$E326="右側板",$E326="左側板",
      $E326="天地蓋頂板",$E326="天地蓋底板",$E326="天地蓋右側板",$E326="天地蓋左側板",
      $E326="前抽牆",$E326="後抽牆",$E326="左抽牆",$E326="右抽牆",
      $E326="踢腳板",$E326="補板",$E326="固隔",$E326="活隔",
      $E326="中立板",$E326="中立板(退)",$E326="固隔(退)",$E326="活固隔",$E326="立板",
      $E326="內頂板",$E326="內左側落板",$E326="內右側落板",$E326="內底板",
      $E326="內左側板",$E326="內右側板",
      $E326="上前平肢",$E326="上後平肢",$E326="上前立肢",$E326="上後立肢",
      $E326="下前立肢",$E326="下後立肢",$E326="下前平肢",$E326="下後平肢",
      $E326="左側落板",$E326="右側落板",
      $E326="外蓋背板",$E326="台面",$E326="床板",$E326="假門板",
      $E326="上掀門板",$E326="平掀門板",$E326="下掀門板",
      $E326="左門板",$E326="右門板",
      $E326="抽盤",$E326="抽盤抽頭",
      $E326="上軌道板",$E326="下軌道板",$E326="左軌道板",$E326="右軌道板",$E326="指縫擋板",$E326="左木框滑門",$E326="右木框滑門",
      $E326="層板",$E326="壁面層板",$E326="桌板",$E326="上封板",$E326="下封板",$E326="左封板",$E326="右封板",
      $E326="左圓角側板",$E326="右圓角側板",$E326="抽頭",$E326="入柱抽頭",$E326="假抽頭",$E326="背拉桿",$E326="木滑門",$E326="抽屜拉桿"
   ),
   "AA",
   ""
)</f>
        <v>AA</v>
      </c>
      <c r="H326" s="236">
        <f>C321</f>
        <v>0</v>
      </c>
      <c r="I326" s="488" t="str">
        <f t="shared" ref="I326:I335" si="106">IF(
   OR(
      $E326="右側板",$E326="左側板",$E326="活隔",
      $E326="天地蓋頂板",$E326="天地蓋底板",
      $E326="左門板",$E326="右門板",
      $E326="左側落板",$E326="右側落板",
      $E326="外蓋背板",$E326="活固隔",
      $E326="左木框滑門",$E326="右木框滑門",
      $E326="左鋁框滑門",$E326="右鋁框滑門",
      $E326="桌板",$E326="台面",$E326="床板",$E326="假門板",
      $E326="上掀門板",$E326="平掀門板",$E326="下掀門板",
      $E326="抽盤抽頭",$E326="抽盤",$E326="層板",$E326="壁面層板",
      $E326="上封板",$E326="下封板",$E326="左封板",$E326="右封板",
      $E326="抽頭",$E326="踢腳板",$E326="補板",$E326="木滑門"
   ),
   "AA",
   ""
)</f>
        <v/>
      </c>
      <c r="J326" s="489">
        <v>18</v>
      </c>
      <c r="K326" s="229"/>
      <c r="L326" s="369"/>
      <c r="M326" s="228" t="str">
        <f>IFERROR(VLOOKUP(L326,色號!A:B,2,FALSE),"")</f>
        <v/>
      </c>
      <c r="N326" s="228" t="str">
        <f>IFERROR(VLOOKUP(M326,色號!B:C,2,FALSE),"")</f>
        <v/>
      </c>
      <c r="O326" s="228" t="str">
        <f>IFERROR(VLOOKUP(L326,色號!A:D,4,FALSE),"")</f>
        <v/>
      </c>
      <c r="P326" s="228" t="str">
        <f t="shared" ref="P326:P354" si="107">IF(
    OR($E326="左門板", $E326="右門板"),
    "鉸" &amp; IF($F326&lt;=1000, 2, IF($F326&lt;=1800, 3, 4)),
    IF(
        $E326="入柱背板",
        "側",
        IF(
            $E326="外蓋背板",
            "面",
            IF(
                AND(COUNTIF($E$325:$E$354,"入柱背板")&gt;0, OR($E326="頂板", $E326="底板")),
                "面",
                IF(
                    AND(COUNTIF($E$325:$E$354,"外蓋背板")&gt;0, OR($E326="左側板", $E326="右側板")),
                    "側",
                    IF(
                        AND(
                            COUNTIF($E$325:$E$354,"入柱背板")=0,
                            COUNTIF($E$325:$E$354,"外蓋背板")=0,
                            OR(
                                AND(COUNTIF($E$325:$E$354,"背板")&gt;0, OR($E326="左側板",$E326="右側板",$E326="頂板",$E326="底板",$E326="天地蓋左側板",$E326="天地蓋右側板",$E326="天地蓋頂板",$E326="天地蓋底板")),
                                AND(COUNTIF($E$325:$E$354,"抽底")&gt;0, OR($E326="右抽牆",$E326="左抽牆",$E326="前抽牆",$E326="後抽牆"))                         )
                        ),
                        "背板溝",
                        ""
                    )
                )
            )
        )
    )
)</f>
        <v>背板溝</v>
      </c>
      <c r="Q326" s="228" t="str">
        <f t="shared" ref="Q326:Q354" si="108">IF(OR($E326="天地蓋右側板",$E326="天地蓋左側板"), "側 面",
 IF(OR($E326="背拉桿",$E326="中立板",$E326="頂板",$E326="底板",$E326="前抽牆",$E326="後抽牆",$E326="內左側落板",$E326="內右側落板",$E326="抽屜拉桿",$E326="立板"), "側",
  IF(OR($E326="木滑門",$E326="鋁框滑門"), "輪",
   IF(OR($E326="右側板",$E326="左側板",$E326="右抽牆",$E326="左抽牆",$E326="天地蓋頂板",$E326="天地蓋底板",$E326="內頂板"), "面",
    IF($E326="固隔","固","")
   )
  )
 )
)</f>
        <v>側</v>
      </c>
      <c r="R326" s="455" t="str">
        <f t="shared" ref="R326:R354" si="109">IF(
OR($E326="左側板",$E326="右側板",$E326="天地蓋左側板",$E326="天地蓋右側板",$E326="中立板",$E326="立板"),
"排","")</f>
        <v/>
      </c>
      <c r="S326" s="461"/>
      <c r="T326" s="429" t="str">
        <f t="shared" ref="T326:T354" si="110">IF($E326="中立板","面開槽？排孔？",
IF($E326="木框滑門","前排孔要退喔！",
IF(OR($E326="左門板",$E326="右門板",$E326="抽頭"),"把手？",
IF(OR($E326="左側板",$E326="右側板",$E326="天地蓋右側板",$E326="天地蓋左側板"),"排孔？",""))))</f>
        <v/>
      </c>
      <c r="U326" s="237">
        <f t="shared" ref="U326:U354" si="111">IF(E326="","",$L$321)</f>
        <v>1</v>
      </c>
    </row>
    <row r="327" spans="1:21" x14ac:dyDescent="0.25">
      <c r="A327" s="228">
        <f t="shared" ref="A327:A354" si="112">A326</f>
        <v>0</v>
      </c>
      <c r="B327" s="228"/>
      <c r="C327" s="228">
        <f t="shared" ref="C327:C338" si="113">C326+1</f>
        <v>9003</v>
      </c>
      <c r="D327" s="489" t="s">
        <v>1077</v>
      </c>
      <c r="E327" s="489" t="s">
        <v>342</v>
      </c>
      <c r="F327" s="489">
        <f>C320</f>
        <v>0</v>
      </c>
      <c r="G327" s="489" t="str">
        <f t="shared" si="105"/>
        <v>AA</v>
      </c>
      <c r="H327" s="236">
        <f>C321</f>
        <v>0</v>
      </c>
      <c r="I327" s="488" t="str">
        <f t="shared" si="106"/>
        <v>AA</v>
      </c>
      <c r="J327" s="489">
        <v>18</v>
      </c>
      <c r="K327" s="229"/>
      <c r="L327" s="369"/>
      <c r="M327" s="228" t="str">
        <f>IFERROR(VLOOKUP(L327,色號!A:B,2,FALSE),"")</f>
        <v/>
      </c>
      <c r="N327" s="228" t="str">
        <f>IFERROR(VLOOKUP(M327,色號!B:C,2,FALSE),"")</f>
        <v/>
      </c>
      <c r="O327" s="228" t="str">
        <f>IFERROR(VLOOKUP(L327,色號!A:D,4,FALSE),"")</f>
        <v/>
      </c>
      <c r="P327" s="228" t="str">
        <f t="shared" si="107"/>
        <v>背板溝</v>
      </c>
      <c r="Q327" s="228" t="str">
        <f t="shared" si="108"/>
        <v>面</v>
      </c>
      <c r="R327" s="455" t="str">
        <f t="shared" si="109"/>
        <v>排</v>
      </c>
      <c r="S327" s="461"/>
      <c r="T327" s="429" t="str">
        <f t="shared" si="110"/>
        <v>排孔？</v>
      </c>
      <c r="U327" s="237">
        <f t="shared" si="111"/>
        <v>1</v>
      </c>
    </row>
    <row r="328" spans="1:21" x14ac:dyDescent="0.25">
      <c r="A328" s="228">
        <f t="shared" si="112"/>
        <v>0</v>
      </c>
      <c r="B328" s="228"/>
      <c r="C328" s="228">
        <f t="shared" si="113"/>
        <v>9004</v>
      </c>
      <c r="D328" s="489" t="s">
        <v>1077</v>
      </c>
      <c r="E328" s="489" t="s">
        <v>350</v>
      </c>
      <c r="F328" s="489">
        <f>C320</f>
        <v>0</v>
      </c>
      <c r="G328" s="489" t="str">
        <f t="shared" si="105"/>
        <v>AA</v>
      </c>
      <c r="H328" s="236">
        <f>C321</f>
        <v>0</v>
      </c>
      <c r="I328" s="488" t="str">
        <f t="shared" si="106"/>
        <v>AA</v>
      </c>
      <c r="J328" s="489">
        <v>18</v>
      </c>
      <c r="K328" s="229"/>
      <c r="L328" s="369"/>
      <c r="M328" s="228" t="str">
        <f>IFERROR(VLOOKUP(L328,色號!A:B,2,FALSE),"")</f>
        <v/>
      </c>
      <c r="N328" s="228" t="str">
        <f>IFERROR(VLOOKUP(M328,色號!B:C,2,FALSE),"")</f>
        <v/>
      </c>
      <c r="O328" s="228" t="str">
        <f>IFERROR(VLOOKUP(L328,色號!A:D,4,FALSE),"")</f>
        <v/>
      </c>
      <c r="P328" s="228" t="str">
        <f t="shared" si="107"/>
        <v>背板溝</v>
      </c>
      <c r="Q328" s="228" t="str">
        <f t="shared" si="108"/>
        <v>面</v>
      </c>
      <c r="R328" s="455" t="str">
        <f t="shared" si="109"/>
        <v>排</v>
      </c>
      <c r="S328" s="461"/>
      <c r="T328" s="429" t="str">
        <f t="shared" si="110"/>
        <v>排孔？</v>
      </c>
      <c r="U328" s="237">
        <f t="shared" si="111"/>
        <v>1</v>
      </c>
    </row>
    <row r="329" spans="1:21" x14ac:dyDescent="0.25">
      <c r="A329" s="228">
        <f t="shared" si="112"/>
        <v>0</v>
      </c>
      <c r="B329" s="228"/>
      <c r="C329" s="228">
        <f t="shared" si="113"/>
        <v>9005</v>
      </c>
      <c r="D329" s="489" t="s">
        <v>1077</v>
      </c>
      <c r="E329" s="489" t="s">
        <v>357</v>
      </c>
      <c r="F329" s="489">
        <f>C320-22</f>
        <v>-22</v>
      </c>
      <c r="G329" s="489" t="str">
        <f t="shared" si="105"/>
        <v/>
      </c>
      <c r="H329" s="236">
        <f>C322-22</f>
        <v>-22</v>
      </c>
      <c r="I329" s="488" t="str">
        <f t="shared" si="106"/>
        <v/>
      </c>
      <c r="J329" s="489">
        <v>4</v>
      </c>
      <c r="K329" s="229"/>
      <c r="L329" s="369"/>
      <c r="M329" s="228" t="str">
        <f>IFERROR(VLOOKUP(L329,色號!A:B,2,FALSE),"")</f>
        <v/>
      </c>
      <c r="N329" s="228" t="str">
        <f>IFERROR(VLOOKUP(M329,色號!B:C,2,FALSE),"")</f>
        <v/>
      </c>
      <c r="O329" s="228" t="str">
        <f>IFERROR(VLOOKUP(L329,色號!A:D,4,FALSE),"")</f>
        <v/>
      </c>
      <c r="P329" s="228" t="str">
        <f t="shared" si="107"/>
        <v/>
      </c>
      <c r="Q329" s="228" t="str">
        <f t="shared" si="108"/>
        <v/>
      </c>
      <c r="R329" s="455" t="str">
        <f t="shared" si="109"/>
        <v/>
      </c>
      <c r="S329" s="461"/>
      <c r="T329" s="429" t="str">
        <f t="shared" si="110"/>
        <v/>
      </c>
      <c r="U329" s="237">
        <f t="shared" si="111"/>
        <v>1</v>
      </c>
    </row>
    <row r="330" spans="1:21" x14ac:dyDescent="0.25">
      <c r="A330" s="228">
        <f t="shared" si="112"/>
        <v>0</v>
      </c>
      <c r="B330" s="228"/>
      <c r="C330" s="228">
        <f t="shared" si="113"/>
        <v>9006</v>
      </c>
      <c r="D330" s="489" t="s">
        <v>1077</v>
      </c>
      <c r="E330" s="489" t="s">
        <v>420</v>
      </c>
      <c r="F330" s="489">
        <f>F325</f>
        <v>-36</v>
      </c>
      <c r="G330" s="489" t="str">
        <f t="shared" si="105"/>
        <v>AA</v>
      </c>
      <c r="H330" s="236">
        <v>120</v>
      </c>
      <c r="I330" s="488" t="str">
        <f t="shared" si="106"/>
        <v/>
      </c>
      <c r="J330" s="489">
        <v>18</v>
      </c>
      <c r="K330" s="229"/>
      <c r="L330" s="369"/>
      <c r="M330" s="228" t="str">
        <f>IFERROR(VLOOKUP(L330,色號!A:B,2,FALSE),"")</f>
        <v/>
      </c>
      <c r="N330" s="228" t="str">
        <f>IFERROR(VLOOKUP(M330,色號!B:C,2,FALSE),"")</f>
        <v/>
      </c>
      <c r="O330" s="228" t="str">
        <f>IFERROR(VLOOKUP(L330,色號!A:D,4,FALSE),"")</f>
        <v/>
      </c>
      <c r="P330" s="228" t="str">
        <f t="shared" si="107"/>
        <v/>
      </c>
      <c r="Q330" s="228" t="str">
        <f t="shared" si="108"/>
        <v>側</v>
      </c>
      <c r="R330" s="455" t="str">
        <f t="shared" si="109"/>
        <v/>
      </c>
      <c r="S330" s="461"/>
      <c r="T330" s="429" t="str">
        <f t="shared" si="110"/>
        <v/>
      </c>
      <c r="U330" s="237">
        <f t="shared" si="111"/>
        <v>1</v>
      </c>
    </row>
    <row r="331" spans="1:21" x14ac:dyDescent="0.25">
      <c r="A331" s="228">
        <f t="shared" si="112"/>
        <v>0</v>
      </c>
      <c r="B331" s="228"/>
      <c r="C331" s="228">
        <f t="shared" si="113"/>
        <v>9007</v>
      </c>
      <c r="D331" s="489" t="s">
        <v>1078</v>
      </c>
      <c r="E331" s="489" t="s">
        <v>1102</v>
      </c>
      <c r="F331" s="489">
        <f>F325</f>
        <v>-36</v>
      </c>
      <c r="G331" s="489" t="str">
        <f t="shared" si="105"/>
        <v>AA</v>
      </c>
      <c r="H331" s="236">
        <f>C321-22</f>
        <v>-22</v>
      </c>
      <c r="I331" s="488" t="str">
        <f t="shared" si="106"/>
        <v/>
      </c>
      <c r="J331" s="489">
        <v>18</v>
      </c>
      <c r="K331" s="229"/>
      <c r="L331" s="369"/>
      <c r="M331" s="228" t="str">
        <f>IFERROR(VLOOKUP(L331,色號!A:B,2,FALSE),"")</f>
        <v/>
      </c>
      <c r="N331" s="228" t="str">
        <f>IFERROR(VLOOKUP(M331,色號!B:C,2,FALSE),"")</f>
        <v/>
      </c>
      <c r="O331" s="228" t="str">
        <f>IFERROR(VLOOKUP(L331,色號!A:D,4,FALSE),"")</f>
        <v/>
      </c>
      <c r="P331" s="228" t="str">
        <f t="shared" si="107"/>
        <v/>
      </c>
      <c r="Q331" s="228" t="str">
        <f t="shared" si="108"/>
        <v>側</v>
      </c>
      <c r="R331" s="455" t="str">
        <f t="shared" si="109"/>
        <v>排</v>
      </c>
      <c r="S331" s="461"/>
      <c r="T331" s="429" t="str">
        <f t="shared" si="110"/>
        <v>面開槽？排孔？</v>
      </c>
      <c r="U331" s="237">
        <f t="shared" si="111"/>
        <v>1</v>
      </c>
    </row>
    <row r="332" spans="1:21" x14ac:dyDescent="0.25">
      <c r="A332" s="228">
        <f t="shared" si="112"/>
        <v>0</v>
      </c>
      <c r="B332" s="228"/>
      <c r="C332" s="228">
        <f t="shared" si="113"/>
        <v>9008</v>
      </c>
      <c r="D332" s="489" t="s">
        <v>1078</v>
      </c>
      <c r="E332" s="489" t="s">
        <v>1094</v>
      </c>
      <c r="F332" s="489"/>
      <c r="G332" s="489" t="str">
        <f t="shared" si="105"/>
        <v>AA</v>
      </c>
      <c r="H332" s="236">
        <f>C321-22-10</f>
        <v>-32</v>
      </c>
      <c r="I332" s="488" t="str">
        <f t="shared" si="106"/>
        <v>AA</v>
      </c>
      <c r="J332" s="489">
        <v>18</v>
      </c>
      <c r="K332" s="229"/>
      <c r="L332" s="369"/>
      <c r="M332" s="228" t="str">
        <f>IFERROR(VLOOKUP(L332,色號!A:B,2,FALSE),"")</f>
        <v/>
      </c>
      <c r="N332" s="228" t="str">
        <f>IFERROR(VLOOKUP(M332,色號!B:C,2,FALSE),"")</f>
        <v/>
      </c>
      <c r="O332" s="228" t="str">
        <f>IFERROR(VLOOKUP(L332,色號!A:D,4,FALSE),"")</f>
        <v/>
      </c>
      <c r="P332" s="228" t="str">
        <f t="shared" si="107"/>
        <v/>
      </c>
      <c r="Q332" s="228" t="str">
        <f t="shared" si="108"/>
        <v/>
      </c>
      <c r="R332" s="455" t="str">
        <f t="shared" si="109"/>
        <v/>
      </c>
      <c r="S332" s="461"/>
      <c r="T332" s="429" t="str">
        <f t="shared" si="110"/>
        <v/>
      </c>
      <c r="U332" s="237">
        <f t="shared" si="111"/>
        <v>1</v>
      </c>
    </row>
    <row r="333" spans="1:21" x14ac:dyDescent="0.25">
      <c r="A333" s="228">
        <f t="shared" si="112"/>
        <v>0</v>
      </c>
      <c r="B333" s="228"/>
      <c r="C333" s="228">
        <f t="shared" si="113"/>
        <v>9009</v>
      </c>
      <c r="D333" s="489" t="s">
        <v>1078</v>
      </c>
      <c r="E333" s="489" t="s">
        <v>1088</v>
      </c>
      <c r="F333" s="489"/>
      <c r="G333" s="489" t="str">
        <f t="shared" si="105"/>
        <v>AA</v>
      </c>
      <c r="H333" s="236">
        <f>C321-22</f>
        <v>-22</v>
      </c>
      <c r="I333" s="488" t="str">
        <f t="shared" si="106"/>
        <v/>
      </c>
      <c r="J333" s="489">
        <v>18</v>
      </c>
      <c r="K333" s="229"/>
      <c r="L333" s="369"/>
      <c r="M333" s="228" t="str">
        <f>IFERROR(VLOOKUP(L333,色號!A:B,2,FALSE),"")</f>
        <v/>
      </c>
      <c r="N333" s="228" t="str">
        <f>IFERROR(VLOOKUP(M333,色號!B:C,2,FALSE),"")</f>
        <v/>
      </c>
      <c r="O333" s="228" t="str">
        <f>IFERROR(VLOOKUP(L333,色號!A:D,4,FALSE),"")</f>
        <v/>
      </c>
      <c r="P333" s="228" t="str">
        <f t="shared" si="107"/>
        <v/>
      </c>
      <c r="Q333" s="228" t="str">
        <f t="shared" si="108"/>
        <v>固</v>
      </c>
      <c r="R333" s="455" t="str">
        <f t="shared" si="109"/>
        <v/>
      </c>
      <c r="S333" s="461"/>
      <c r="T333" s="429" t="str">
        <f t="shared" si="110"/>
        <v/>
      </c>
      <c r="U333" s="237">
        <f t="shared" si="111"/>
        <v>1</v>
      </c>
    </row>
    <row r="334" spans="1:21" x14ac:dyDescent="0.25">
      <c r="A334" s="228">
        <f t="shared" si="112"/>
        <v>0</v>
      </c>
      <c r="B334" s="228"/>
      <c r="C334" s="228">
        <f t="shared" si="113"/>
        <v>9010</v>
      </c>
      <c r="D334" s="489" t="s">
        <v>1079</v>
      </c>
      <c r="E334" s="489" t="s">
        <v>1095</v>
      </c>
      <c r="F334" s="489"/>
      <c r="G334" s="489" t="str">
        <f t="shared" si="105"/>
        <v>AA</v>
      </c>
      <c r="H334" s="236">
        <f>C322/2-4</f>
        <v>-4</v>
      </c>
      <c r="I334" s="488" t="str">
        <f t="shared" si="106"/>
        <v>AA</v>
      </c>
      <c r="J334" s="489">
        <v>18</v>
      </c>
      <c r="K334" s="229"/>
      <c r="L334" s="369"/>
      <c r="M334" s="228" t="str">
        <f>IFERROR(VLOOKUP(L334,色號!A:B,2,FALSE),"")</f>
        <v/>
      </c>
      <c r="N334" s="228" t="str">
        <f>IFERROR(VLOOKUP(M334,色號!B:C,2,FALSE),"")</f>
        <v/>
      </c>
      <c r="O334" s="228" t="str">
        <f>IFERROR(VLOOKUP(L334,色號!A:D,4,FALSE),"")</f>
        <v/>
      </c>
      <c r="P334" s="228" t="str">
        <f t="shared" si="107"/>
        <v>鉸2</v>
      </c>
      <c r="Q334" s="228" t="str">
        <f t="shared" si="108"/>
        <v/>
      </c>
      <c r="R334" s="455" t="str">
        <f t="shared" si="109"/>
        <v/>
      </c>
      <c r="S334" s="461"/>
      <c r="T334" s="429" t="str">
        <f t="shared" si="110"/>
        <v>把手？</v>
      </c>
      <c r="U334" s="237">
        <f t="shared" si="111"/>
        <v>1</v>
      </c>
    </row>
    <row r="335" spans="1:21" x14ac:dyDescent="0.25">
      <c r="A335" s="228">
        <f t="shared" si="112"/>
        <v>0</v>
      </c>
      <c r="B335" s="228"/>
      <c r="C335" s="228">
        <f t="shared" si="113"/>
        <v>9011</v>
      </c>
      <c r="D335" s="489" t="s">
        <v>1079</v>
      </c>
      <c r="E335" s="489" t="s">
        <v>1099</v>
      </c>
      <c r="F335" s="489"/>
      <c r="G335" s="489" t="str">
        <f t="shared" si="105"/>
        <v>AA</v>
      </c>
      <c r="H335" s="236">
        <f>C322/2-4</f>
        <v>-4</v>
      </c>
      <c r="I335" s="488" t="str">
        <f t="shared" si="106"/>
        <v>AA</v>
      </c>
      <c r="J335" s="489">
        <v>18</v>
      </c>
      <c r="K335" s="229"/>
      <c r="L335" s="369"/>
      <c r="M335" s="228" t="str">
        <f>IFERROR(VLOOKUP(L335,色號!A:B,2,FALSE),"")</f>
        <v/>
      </c>
      <c r="N335" s="228" t="str">
        <f>IFERROR(VLOOKUP(M335,色號!B:C,2,FALSE),"")</f>
        <v/>
      </c>
      <c r="O335" s="228" t="str">
        <f>IFERROR(VLOOKUP(L335,色號!A:D,4,FALSE),"")</f>
        <v/>
      </c>
      <c r="P335" s="228" t="str">
        <f t="shared" si="107"/>
        <v>鉸2</v>
      </c>
      <c r="Q335" s="228" t="str">
        <f t="shared" si="108"/>
        <v/>
      </c>
      <c r="R335" s="455" t="str">
        <f t="shared" si="109"/>
        <v/>
      </c>
      <c r="S335" s="461"/>
      <c r="T335" s="429" t="str">
        <f t="shared" si="110"/>
        <v>把手？</v>
      </c>
      <c r="U335" s="237">
        <f t="shared" si="111"/>
        <v>1</v>
      </c>
    </row>
    <row r="336" spans="1:21" x14ac:dyDescent="0.25">
      <c r="A336" s="228">
        <f t="shared" si="112"/>
        <v>0</v>
      </c>
      <c r="B336" s="228"/>
      <c r="C336" s="228">
        <f t="shared" si="113"/>
        <v>9012</v>
      </c>
      <c r="D336" s="228"/>
      <c r="E336" s="228"/>
      <c r="F336" s="236"/>
      <c r="G336" s="228" t="str">
        <f t="shared" ref="G326:G354" si="114">IF(
   OR(
      $E336="頂板",$E336="底板",$E336="右側板",$E336="左側板",
      $E336="天地蓋頂板",$E336="天地蓋底板",$E336="天地蓋右側板",$E336="天地蓋左側板",
      $E336="前抽牆",$E336="後抽牆",$E336="左抽牆",$E336="右抽牆",
      $E336="踢腳板",$E336="補板",$E336="固隔",$E336="活隔",
      $E336="中立板",$E336="中立板(退)",$E336="固隔(退)",$E336="活固隔",$E336="立板",
      $E336="內頂板",$E336="內左側落板",$E336="內右側落板",$E336="內底板",
      $E336="內左側板",$E336="內右側板",
      $E336="上前平肢",$E336="上後平肢",$E336="上前立肢",$E336="上後立肢",
      $E336="下前立肢",$E336="下後立肢",$E336="下前平肢",$E336="下後平肢",
      $E336="左側落板",$E336="右側落板",
      $E336="外蓋背板",$E336="台面",$E336="床板",$E336="假門板",
      $E336="上掀門板",$E336="平掀門板",$E336="下掀門板",
      $E336="左門板",$E336="右門板",
      $E336="抽盤",$E336="抽盤抽頭",
      $E336="上軌道板",$E336="下軌道板",$E336="左軌道板",$E336="右軌道板",$E336="指縫擋板",$E336="左木框滑門",$E336="右木框滑門",
      $E336="層板",$E336="壁面層板",$E336="桌板",$E336="上封板",$E336="下封板",$E336="左封板",$E336="右封板",
      $E336="左圓角側板",$E336="右圓角側板",$E336="抽頭",$E336="入柱抽頭",$E336="假抽頭",$E336="背拉桿",$E336="木滑門",$E336="抽屜拉桿"
   ),
   "AA",
   ""
)</f>
        <v/>
      </c>
      <c r="H336" s="236"/>
      <c r="I336" s="38" t="str">
        <f t="shared" ref="I331:I354" si="115">IF(
   OR(
      $E336="右側板",$E336="左側板",$E336="活隔",
      $E336="天地蓋頂板",$E336="天地蓋底板",
      $E336="左門板",$E336="右門板",
      $E336="左側落板",$E336="右側落板",
      $E336="外蓋背板",$E336="活固隔",
      $E336="左木框滑門",$E336="右木框滑門",
      $E336="左鋁框滑門",$E336="右鋁框滑門",
      $E336="桌板",$E336="台面",$E336="床板",$E336="假門板",
      $E336="上掀門板",$E336="平掀門板",$E336="下掀門板",
      $E336="抽盤抽頭",$E336="抽盤",$E336="層板",$E336="壁面層板",
      $E336="上封板",$E336="下封板",$E336="左封板",$E336="右封板",
      $E336="抽頭",$E336="踢腳板",$E336="補板",$E336="木滑門"
   ),
   "AA",
   ""
)</f>
        <v/>
      </c>
      <c r="J336" s="228"/>
      <c r="K336" s="229"/>
      <c r="L336" s="369"/>
      <c r="M336" s="228" t="str">
        <f>IFERROR(VLOOKUP(L336,色號!A:B,2,FALSE),"")</f>
        <v/>
      </c>
      <c r="N336" s="228" t="str">
        <f>IFERROR(VLOOKUP(M336,色號!B:C,2,FALSE),"")</f>
        <v/>
      </c>
      <c r="O336" s="228" t="str">
        <f>IFERROR(VLOOKUP(L336,色號!A:D,4,FALSE),"")</f>
        <v/>
      </c>
      <c r="P336" s="228" t="str">
        <f t="shared" si="107"/>
        <v/>
      </c>
      <c r="Q336" s="228" t="str">
        <f t="shared" si="108"/>
        <v/>
      </c>
      <c r="R336" s="455" t="str">
        <f t="shared" si="109"/>
        <v/>
      </c>
      <c r="S336" s="461"/>
      <c r="T336" s="429" t="str">
        <f t="shared" si="110"/>
        <v/>
      </c>
      <c r="U336" s="237" t="str">
        <f t="shared" si="111"/>
        <v/>
      </c>
    </row>
    <row r="337" spans="1:21" x14ac:dyDescent="0.25">
      <c r="A337" s="228">
        <f t="shared" si="112"/>
        <v>0</v>
      </c>
      <c r="B337" s="228"/>
      <c r="C337" s="228">
        <f>C336+1</f>
        <v>9013</v>
      </c>
      <c r="D337" s="228"/>
      <c r="E337" s="228"/>
      <c r="F337" s="228"/>
      <c r="G337" s="228" t="str">
        <f t="shared" si="114"/>
        <v/>
      </c>
      <c r="H337" s="236"/>
      <c r="I337" s="38" t="str">
        <f t="shared" si="115"/>
        <v/>
      </c>
      <c r="J337" s="228"/>
      <c r="K337" s="229"/>
      <c r="L337" s="369"/>
      <c r="M337" s="228" t="str">
        <f>IFERROR(VLOOKUP(L337,色號!A:B,2,FALSE),"")</f>
        <v/>
      </c>
      <c r="N337" s="228" t="str">
        <f>IFERROR(VLOOKUP(M337,色號!B:C,2,FALSE),"")</f>
        <v/>
      </c>
      <c r="O337" s="228" t="str">
        <f>IFERROR(VLOOKUP(L337,色號!A:D,4,FALSE),"")</f>
        <v/>
      </c>
      <c r="P337" s="228" t="str">
        <f t="shared" si="107"/>
        <v/>
      </c>
      <c r="Q337" s="228" t="str">
        <f t="shared" si="108"/>
        <v/>
      </c>
      <c r="R337" s="455" t="str">
        <f t="shared" si="109"/>
        <v/>
      </c>
      <c r="S337" s="461"/>
      <c r="T337" s="429" t="str">
        <f t="shared" si="110"/>
        <v/>
      </c>
      <c r="U337" s="237" t="str">
        <f t="shared" si="111"/>
        <v/>
      </c>
    </row>
    <row r="338" spans="1:21" x14ac:dyDescent="0.25">
      <c r="A338" s="228">
        <f t="shared" si="112"/>
        <v>0</v>
      </c>
      <c r="B338" s="228"/>
      <c r="C338" s="228">
        <f t="shared" si="113"/>
        <v>9014</v>
      </c>
      <c r="D338" s="228"/>
      <c r="E338" s="228"/>
      <c r="F338" s="228"/>
      <c r="G338" s="228" t="str">
        <f t="shared" si="114"/>
        <v/>
      </c>
      <c r="H338" s="236"/>
      <c r="I338" s="38" t="str">
        <f t="shared" si="115"/>
        <v/>
      </c>
      <c r="J338" s="228"/>
      <c r="K338" s="229"/>
      <c r="L338" s="369"/>
      <c r="M338" s="228" t="str">
        <f>IFERROR(VLOOKUP(L338,色號!A:B,2,FALSE),"")</f>
        <v/>
      </c>
      <c r="N338" s="228" t="str">
        <f>IFERROR(VLOOKUP(M338,色號!B:C,2,FALSE),"")</f>
        <v/>
      </c>
      <c r="O338" s="228" t="str">
        <f>IFERROR(VLOOKUP(L338,色號!A:D,4,FALSE),"")</f>
        <v/>
      </c>
      <c r="P338" s="228" t="str">
        <f t="shared" si="107"/>
        <v/>
      </c>
      <c r="Q338" s="228" t="str">
        <f t="shared" si="108"/>
        <v/>
      </c>
      <c r="R338" s="455" t="str">
        <f t="shared" si="109"/>
        <v/>
      </c>
      <c r="S338" s="461"/>
      <c r="T338" s="429" t="str">
        <f t="shared" si="110"/>
        <v/>
      </c>
      <c r="U338" s="237" t="str">
        <f t="shared" si="111"/>
        <v/>
      </c>
    </row>
    <row r="339" spans="1:21" x14ac:dyDescent="0.25">
      <c r="A339" s="228">
        <f t="shared" si="112"/>
        <v>0</v>
      </c>
      <c r="B339" s="228"/>
      <c r="C339" s="228">
        <f>C338+1</f>
        <v>9015</v>
      </c>
      <c r="D339" s="228"/>
      <c r="E339" s="228"/>
      <c r="F339" s="228"/>
      <c r="G339" s="228" t="str">
        <f t="shared" si="114"/>
        <v/>
      </c>
      <c r="H339" s="236"/>
      <c r="I339" s="38" t="str">
        <f t="shared" si="115"/>
        <v/>
      </c>
      <c r="J339" s="228"/>
      <c r="K339" s="229"/>
      <c r="L339" s="369"/>
      <c r="M339" s="228" t="str">
        <f>IFERROR(VLOOKUP(L339,色號!A:B,2,FALSE),"")</f>
        <v/>
      </c>
      <c r="N339" s="228" t="str">
        <f>IFERROR(VLOOKUP(M339,色號!B:C,2,FALSE),"")</f>
        <v/>
      </c>
      <c r="O339" s="228" t="str">
        <f>IFERROR(VLOOKUP(L339,色號!A:D,4,FALSE),"")</f>
        <v/>
      </c>
      <c r="P339" s="228" t="str">
        <f t="shared" si="107"/>
        <v/>
      </c>
      <c r="Q339" s="228" t="str">
        <f t="shared" si="108"/>
        <v/>
      </c>
      <c r="R339" s="455" t="str">
        <f t="shared" si="109"/>
        <v/>
      </c>
      <c r="S339" s="461"/>
      <c r="T339" s="429" t="str">
        <f t="shared" si="110"/>
        <v/>
      </c>
      <c r="U339" s="237" t="str">
        <f t="shared" si="111"/>
        <v/>
      </c>
    </row>
    <row r="340" spans="1:21" x14ac:dyDescent="0.25">
      <c r="A340" s="228">
        <f t="shared" si="112"/>
        <v>0</v>
      </c>
      <c r="B340" s="228"/>
      <c r="C340" s="228">
        <f>C339+1</f>
        <v>9016</v>
      </c>
      <c r="D340" s="228"/>
      <c r="E340" s="228"/>
      <c r="F340" s="237"/>
      <c r="G340" s="228" t="str">
        <f t="shared" si="114"/>
        <v/>
      </c>
      <c r="H340" s="236"/>
      <c r="I340" s="38" t="str">
        <f t="shared" si="115"/>
        <v/>
      </c>
      <c r="J340" s="228"/>
      <c r="K340" s="229"/>
      <c r="L340" s="369"/>
      <c r="M340" s="228" t="str">
        <f>IFERROR(VLOOKUP(L340,色號!A:B,2,FALSE),"")</f>
        <v/>
      </c>
      <c r="N340" s="228" t="str">
        <f>IFERROR(VLOOKUP(M340,色號!B:C,2,FALSE),"")</f>
        <v/>
      </c>
      <c r="O340" s="228" t="str">
        <f>IFERROR(VLOOKUP(L340,色號!A:D,4,FALSE),"")</f>
        <v/>
      </c>
      <c r="P340" s="228" t="str">
        <f t="shared" si="107"/>
        <v/>
      </c>
      <c r="Q340" s="228" t="str">
        <f t="shared" si="108"/>
        <v/>
      </c>
      <c r="R340" s="455" t="str">
        <f t="shared" si="109"/>
        <v/>
      </c>
      <c r="S340" s="461"/>
      <c r="T340" s="429" t="str">
        <f t="shared" si="110"/>
        <v/>
      </c>
      <c r="U340" s="237" t="str">
        <f t="shared" si="111"/>
        <v/>
      </c>
    </row>
    <row r="341" spans="1:21" x14ac:dyDescent="0.25">
      <c r="A341" s="228">
        <f t="shared" si="112"/>
        <v>0</v>
      </c>
      <c r="B341" s="228"/>
      <c r="C341" s="228">
        <f>C340+1</f>
        <v>9017</v>
      </c>
      <c r="D341" s="228"/>
      <c r="E341" s="228"/>
      <c r="F341" s="237"/>
      <c r="G341" s="228" t="str">
        <f t="shared" si="114"/>
        <v/>
      </c>
      <c r="H341" s="236"/>
      <c r="I341" s="38" t="str">
        <f t="shared" si="115"/>
        <v/>
      </c>
      <c r="J341" s="228"/>
      <c r="K341" s="229"/>
      <c r="L341" s="369"/>
      <c r="M341" s="228" t="str">
        <f>IFERROR(VLOOKUP(L341,色號!A:B,2,FALSE),"")</f>
        <v/>
      </c>
      <c r="N341" s="228" t="str">
        <f>IFERROR(VLOOKUP(M341,色號!B:C,2,FALSE),"")</f>
        <v/>
      </c>
      <c r="O341" s="228" t="str">
        <f>IFERROR(VLOOKUP(L341,色號!A:D,4,FALSE),"")</f>
        <v/>
      </c>
      <c r="P341" s="228" t="str">
        <f t="shared" si="107"/>
        <v/>
      </c>
      <c r="Q341" s="228" t="str">
        <f t="shared" si="108"/>
        <v/>
      </c>
      <c r="R341" s="455" t="str">
        <f t="shared" si="109"/>
        <v/>
      </c>
      <c r="S341" s="461"/>
      <c r="T341" s="429" t="str">
        <f t="shared" si="110"/>
        <v/>
      </c>
      <c r="U341" s="237" t="str">
        <f t="shared" si="111"/>
        <v/>
      </c>
    </row>
    <row r="342" spans="1:21" x14ac:dyDescent="0.25">
      <c r="A342" s="228">
        <f t="shared" si="112"/>
        <v>0</v>
      </c>
      <c r="B342" s="228"/>
      <c r="C342" s="228">
        <f>C341+1</f>
        <v>9018</v>
      </c>
      <c r="D342" s="228"/>
      <c r="E342" s="228"/>
      <c r="F342" s="231"/>
      <c r="G342" s="228" t="str">
        <f t="shared" si="114"/>
        <v/>
      </c>
      <c r="H342" s="236"/>
      <c r="I342" s="38" t="str">
        <f t="shared" si="115"/>
        <v/>
      </c>
      <c r="J342" s="228"/>
      <c r="K342" s="229"/>
      <c r="L342" s="369"/>
      <c r="M342" s="228" t="str">
        <f>IFERROR(VLOOKUP(L342,色號!A:B,2,FALSE),"")</f>
        <v/>
      </c>
      <c r="N342" s="228" t="str">
        <f>IFERROR(VLOOKUP(M342,色號!B:C,2,FALSE),"")</f>
        <v/>
      </c>
      <c r="O342" s="228" t="str">
        <f>IFERROR(VLOOKUP(L342,色號!A:D,4,FALSE),"")</f>
        <v/>
      </c>
      <c r="P342" s="228" t="str">
        <f t="shared" si="107"/>
        <v/>
      </c>
      <c r="Q342" s="228" t="str">
        <f t="shared" si="108"/>
        <v/>
      </c>
      <c r="R342" s="455" t="str">
        <f t="shared" si="109"/>
        <v/>
      </c>
      <c r="S342" s="461"/>
      <c r="T342" s="429" t="str">
        <f t="shared" si="110"/>
        <v/>
      </c>
      <c r="U342" s="237" t="str">
        <f t="shared" si="111"/>
        <v/>
      </c>
    </row>
    <row r="343" spans="1:21" x14ac:dyDescent="0.25">
      <c r="A343" s="228">
        <f t="shared" si="112"/>
        <v>0</v>
      </c>
      <c r="B343" s="228"/>
      <c r="C343" s="228">
        <f t="shared" ref="C343:C354" si="116">C342+1</f>
        <v>9019</v>
      </c>
      <c r="D343" s="228"/>
      <c r="E343" s="228"/>
      <c r="F343" s="231"/>
      <c r="G343" s="228" t="str">
        <f t="shared" si="114"/>
        <v/>
      </c>
      <c r="H343" s="236"/>
      <c r="I343" s="38" t="str">
        <f t="shared" si="115"/>
        <v/>
      </c>
      <c r="J343" s="228"/>
      <c r="K343" s="229"/>
      <c r="L343" s="369"/>
      <c r="M343" s="228" t="str">
        <f>IFERROR(VLOOKUP(L343,色號!A:B,2,FALSE),"")</f>
        <v/>
      </c>
      <c r="N343" s="228" t="str">
        <f>IFERROR(VLOOKUP(M343,色號!B:C,2,FALSE),"")</f>
        <v/>
      </c>
      <c r="O343" s="228" t="str">
        <f>IFERROR(VLOOKUP(L343,色號!A:D,4,FALSE),"")</f>
        <v/>
      </c>
      <c r="P343" s="228" t="str">
        <f t="shared" si="107"/>
        <v/>
      </c>
      <c r="Q343" s="228" t="str">
        <f t="shared" si="108"/>
        <v/>
      </c>
      <c r="R343" s="455" t="str">
        <f t="shared" si="109"/>
        <v/>
      </c>
      <c r="S343" s="461"/>
      <c r="T343" s="429" t="str">
        <f t="shared" si="110"/>
        <v/>
      </c>
      <c r="U343" s="237" t="str">
        <f t="shared" si="111"/>
        <v/>
      </c>
    </row>
    <row r="344" spans="1:21" x14ac:dyDescent="0.25">
      <c r="A344" s="228">
        <f t="shared" si="112"/>
        <v>0</v>
      </c>
      <c r="B344" s="228"/>
      <c r="C344" s="228">
        <f t="shared" si="116"/>
        <v>9020</v>
      </c>
      <c r="D344" s="228"/>
      <c r="E344" s="228"/>
      <c r="F344" s="228"/>
      <c r="G344" s="228" t="str">
        <f t="shared" si="114"/>
        <v/>
      </c>
      <c r="H344" s="236"/>
      <c r="I344" s="38" t="str">
        <f t="shared" si="115"/>
        <v/>
      </c>
      <c r="J344" s="228"/>
      <c r="K344" s="229"/>
      <c r="L344" s="369"/>
      <c r="M344" s="228" t="str">
        <f>IFERROR(VLOOKUP(L344,色號!A:B,2,FALSE),"")</f>
        <v/>
      </c>
      <c r="N344" s="228" t="str">
        <f>IFERROR(VLOOKUP(M344,色號!B:C,2,FALSE),"")</f>
        <v/>
      </c>
      <c r="O344" s="228" t="str">
        <f>IFERROR(VLOOKUP(L344,色號!A:D,4,FALSE),"")</f>
        <v/>
      </c>
      <c r="P344" s="228" t="str">
        <f t="shared" si="107"/>
        <v/>
      </c>
      <c r="Q344" s="228" t="str">
        <f t="shared" si="108"/>
        <v/>
      </c>
      <c r="R344" s="455" t="str">
        <f t="shared" si="109"/>
        <v/>
      </c>
      <c r="S344" s="461"/>
      <c r="T344" s="429" t="str">
        <f t="shared" si="110"/>
        <v/>
      </c>
      <c r="U344" s="237" t="str">
        <f t="shared" si="111"/>
        <v/>
      </c>
    </row>
    <row r="345" spans="1:21" x14ac:dyDescent="0.25">
      <c r="A345" s="228">
        <f t="shared" si="112"/>
        <v>0</v>
      </c>
      <c r="B345" s="228"/>
      <c r="C345" s="228">
        <f t="shared" si="116"/>
        <v>9021</v>
      </c>
      <c r="D345" s="228"/>
      <c r="E345" s="228"/>
      <c r="F345" s="231"/>
      <c r="G345" s="228" t="str">
        <f t="shared" si="114"/>
        <v/>
      </c>
      <c r="H345" s="236"/>
      <c r="I345" s="38" t="str">
        <f t="shared" si="115"/>
        <v/>
      </c>
      <c r="J345" s="228"/>
      <c r="K345" s="229"/>
      <c r="L345" s="369"/>
      <c r="M345" s="228" t="str">
        <f>IFERROR(VLOOKUP(L345,色號!A:B,2,FALSE),"")</f>
        <v/>
      </c>
      <c r="N345" s="228" t="str">
        <f>IFERROR(VLOOKUP(M345,色號!B:C,2,FALSE),"")</f>
        <v/>
      </c>
      <c r="O345" s="228" t="str">
        <f>IFERROR(VLOOKUP(L345,色號!A:D,4,FALSE),"")</f>
        <v/>
      </c>
      <c r="P345" s="228" t="str">
        <f t="shared" si="107"/>
        <v/>
      </c>
      <c r="Q345" s="228" t="str">
        <f t="shared" si="108"/>
        <v/>
      </c>
      <c r="R345" s="455" t="str">
        <f t="shared" si="109"/>
        <v/>
      </c>
      <c r="S345" s="461"/>
      <c r="T345" s="429" t="str">
        <f t="shared" si="110"/>
        <v/>
      </c>
      <c r="U345" s="237" t="str">
        <f t="shared" si="111"/>
        <v/>
      </c>
    </row>
    <row r="346" spans="1:21" x14ac:dyDescent="0.25">
      <c r="A346" s="228">
        <f t="shared" si="112"/>
        <v>0</v>
      </c>
      <c r="B346" s="228"/>
      <c r="C346" s="228">
        <f t="shared" si="116"/>
        <v>9022</v>
      </c>
      <c r="D346" s="228"/>
      <c r="E346" s="228"/>
      <c r="F346" s="231"/>
      <c r="G346" s="228" t="str">
        <f t="shared" si="114"/>
        <v/>
      </c>
      <c r="H346" s="236"/>
      <c r="I346" s="38" t="str">
        <f t="shared" si="115"/>
        <v/>
      </c>
      <c r="J346" s="228"/>
      <c r="K346" s="229"/>
      <c r="L346" s="369"/>
      <c r="M346" s="228" t="str">
        <f>IFERROR(VLOOKUP(L346,色號!A:B,2,FALSE),"")</f>
        <v/>
      </c>
      <c r="N346" s="228" t="str">
        <f>IFERROR(VLOOKUP(M346,色號!B:C,2,FALSE),"")</f>
        <v/>
      </c>
      <c r="O346" s="228" t="str">
        <f>IFERROR(VLOOKUP(L346,色號!A:D,4,FALSE),"")</f>
        <v/>
      </c>
      <c r="P346" s="228" t="str">
        <f t="shared" si="107"/>
        <v/>
      </c>
      <c r="Q346" s="228" t="str">
        <f t="shared" si="108"/>
        <v/>
      </c>
      <c r="R346" s="455" t="str">
        <f t="shared" si="109"/>
        <v/>
      </c>
      <c r="S346" s="461"/>
      <c r="T346" s="429" t="str">
        <f t="shared" si="110"/>
        <v/>
      </c>
      <c r="U346" s="237" t="str">
        <f t="shared" si="111"/>
        <v/>
      </c>
    </row>
    <row r="347" spans="1:21" x14ac:dyDescent="0.25">
      <c r="A347" s="228">
        <f t="shared" si="112"/>
        <v>0</v>
      </c>
      <c r="B347" s="228"/>
      <c r="C347" s="228">
        <f t="shared" si="116"/>
        <v>9023</v>
      </c>
      <c r="D347" s="228"/>
      <c r="E347" s="228"/>
      <c r="F347" s="231"/>
      <c r="G347" s="228" t="str">
        <f t="shared" si="114"/>
        <v/>
      </c>
      <c r="H347" s="236"/>
      <c r="I347" s="38" t="str">
        <f t="shared" si="115"/>
        <v/>
      </c>
      <c r="J347" s="228"/>
      <c r="K347" s="229"/>
      <c r="L347" s="369"/>
      <c r="M347" s="228" t="str">
        <f>IFERROR(VLOOKUP(L347,色號!A:B,2,FALSE),"")</f>
        <v/>
      </c>
      <c r="N347" s="228" t="str">
        <f>IFERROR(VLOOKUP(M347,色號!B:C,2,FALSE),"")</f>
        <v/>
      </c>
      <c r="O347" s="228" t="str">
        <f>IFERROR(VLOOKUP(L347,色號!A:D,4,FALSE),"")</f>
        <v/>
      </c>
      <c r="P347" s="228" t="str">
        <f t="shared" si="107"/>
        <v/>
      </c>
      <c r="Q347" s="228" t="str">
        <f t="shared" si="108"/>
        <v/>
      </c>
      <c r="R347" s="455" t="str">
        <f t="shared" si="109"/>
        <v/>
      </c>
      <c r="S347" s="461"/>
      <c r="T347" s="429" t="str">
        <f t="shared" si="110"/>
        <v/>
      </c>
      <c r="U347" s="237" t="str">
        <f t="shared" si="111"/>
        <v/>
      </c>
    </row>
    <row r="348" spans="1:21" x14ac:dyDescent="0.25">
      <c r="A348" s="228">
        <f t="shared" si="112"/>
        <v>0</v>
      </c>
      <c r="B348" s="228"/>
      <c r="C348" s="228">
        <f t="shared" si="116"/>
        <v>9024</v>
      </c>
      <c r="D348" s="228"/>
      <c r="E348" s="228"/>
      <c r="F348" s="231"/>
      <c r="G348" s="228" t="str">
        <f t="shared" si="114"/>
        <v/>
      </c>
      <c r="H348" s="236"/>
      <c r="I348" s="38" t="str">
        <f t="shared" si="115"/>
        <v/>
      </c>
      <c r="J348" s="228"/>
      <c r="K348" s="229"/>
      <c r="L348" s="369"/>
      <c r="M348" s="228" t="str">
        <f>IFERROR(VLOOKUP(L348,色號!A:B,2,FALSE),"")</f>
        <v/>
      </c>
      <c r="N348" s="228" t="str">
        <f>IFERROR(VLOOKUP(M348,色號!B:C,2,FALSE),"")</f>
        <v/>
      </c>
      <c r="O348" s="228" t="str">
        <f>IFERROR(VLOOKUP(L348,色號!A:D,4,FALSE),"")</f>
        <v/>
      </c>
      <c r="P348" s="228" t="str">
        <f t="shared" si="107"/>
        <v/>
      </c>
      <c r="Q348" s="228" t="str">
        <f t="shared" si="108"/>
        <v/>
      </c>
      <c r="R348" s="455" t="str">
        <f t="shared" si="109"/>
        <v/>
      </c>
      <c r="S348" s="461"/>
      <c r="T348" s="429" t="str">
        <f t="shared" si="110"/>
        <v/>
      </c>
      <c r="U348" s="237" t="str">
        <f t="shared" si="111"/>
        <v/>
      </c>
    </row>
    <row r="349" spans="1:21" x14ac:dyDescent="0.25">
      <c r="A349" s="228">
        <f t="shared" si="112"/>
        <v>0</v>
      </c>
      <c r="B349" s="228"/>
      <c r="C349" s="228">
        <f t="shared" si="116"/>
        <v>9025</v>
      </c>
      <c r="D349" s="228"/>
      <c r="E349" s="228"/>
      <c r="F349" s="231"/>
      <c r="G349" s="228" t="str">
        <f t="shared" si="114"/>
        <v/>
      </c>
      <c r="H349" s="236"/>
      <c r="I349" s="38" t="str">
        <f t="shared" si="115"/>
        <v/>
      </c>
      <c r="J349" s="228"/>
      <c r="K349" s="229"/>
      <c r="L349" s="369"/>
      <c r="M349" s="228" t="str">
        <f>IFERROR(VLOOKUP(L349,色號!A:B,2,FALSE),"")</f>
        <v/>
      </c>
      <c r="N349" s="228" t="str">
        <f>IFERROR(VLOOKUP(M349,色號!B:C,2,FALSE),"")</f>
        <v/>
      </c>
      <c r="O349" s="228" t="str">
        <f>IFERROR(VLOOKUP(L349,色號!A:D,4,FALSE),"")</f>
        <v/>
      </c>
      <c r="P349" s="228" t="str">
        <f t="shared" si="107"/>
        <v/>
      </c>
      <c r="Q349" s="228" t="str">
        <f t="shared" si="108"/>
        <v/>
      </c>
      <c r="R349" s="455" t="str">
        <f t="shared" si="109"/>
        <v/>
      </c>
      <c r="S349" s="461"/>
      <c r="T349" s="429" t="str">
        <f t="shared" si="110"/>
        <v/>
      </c>
      <c r="U349" s="237" t="str">
        <f t="shared" si="111"/>
        <v/>
      </c>
    </row>
    <row r="350" spans="1:21" x14ac:dyDescent="0.25">
      <c r="A350" s="228">
        <f t="shared" si="112"/>
        <v>0</v>
      </c>
      <c r="B350" s="228"/>
      <c r="C350" s="228">
        <f t="shared" si="116"/>
        <v>9026</v>
      </c>
      <c r="D350" s="228"/>
      <c r="E350" s="228"/>
      <c r="F350" s="231"/>
      <c r="G350" s="228" t="str">
        <f t="shared" si="114"/>
        <v/>
      </c>
      <c r="H350" s="236"/>
      <c r="I350" s="38" t="str">
        <f t="shared" si="115"/>
        <v/>
      </c>
      <c r="J350" s="228"/>
      <c r="K350" s="229"/>
      <c r="L350" s="369"/>
      <c r="M350" s="228" t="str">
        <f>IFERROR(VLOOKUP(L350,色號!A:B,2,FALSE),"")</f>
        <v/>
      </c>
      <c r="N350" s="228" t="str">
        <f>IFERROR(VLOOKUP(M350,色號!B:C,2,FALSE),"")</f>
        <v/>
      </c>
      <c r="O350" s="228" t="str">
        <f>IFERROR(VLOOKUP(L350,色號!A:D,4,FALSE),"")</f>
        <v/>
      </c>
      <c r="P350" s="228" t="str">
        <f t="shared" si="107"/>
        <v/>
      </c>
      <c r="Q350" s="228" t="str">
        <f t="shared" si="108"/>
        <v/>
      </c>
      <c r="R350" s="455" t="str">
        <f t="shared" si="109"/>
        <v/>
      </c>
      <c r="S350" s="461"/>
      <c r="T350" s="429" t="str">
        <f t="shared" si="110"/>
        <v/>
      </c>
      <c r="U350" s="237" t="str">
        <f t="shared" si="111"/>
        <v/>
      </c>
    </row>
    <row r="351" spans="1:21" x14ac:dyDescent="0.25">
      <c r="A351" s="228">
        <f t="shared" si="112"/>
        <v>0</v>
      </c>
      <c r="B351" s="228"/>
      <c r="C351" s="228">
        <f t="shared" si="116"/>
        <v>9027</v>
      </c>
      <c r="D351" s="228"/>
      <c r="E351" s="228"/>
      <c r="F351" s="231"/>
      <c r="G351" s="228" t="str">
        <f t="shared" si="114"/>
        <v/>
      </c>
      <c r="H351" s="236"/>
      <c r="I351" s="38" t="str">
        <f t="shared" si="115"/>
        <v/>
      </c>
      <c r="J351" s="228"/>
      <c r="K351" s="229"/>
      <c r="L351" s="369"/>
      <c r="M351" s="228" t="str">
        <f>IFERROR(VLOOKUP(L351,色號!A:B,2,FALSE),"")</f>
        <v/>
      </c>
      <c r="N351" s="228" t="str">
        <f>IFERROR(VLOOKUP(M351,色號!B:C,2,FALSE),"")</f>
        <v/>
      </c>
      <c r="O351" s="228" t="str">
        <f>IFERROR(VLOOKUP(L351,色號!A:D,4,FALSE),"")</f>
        <v/>
      </c>
      <c r="P351" s="228" t="str">
        <f t="shared" si="107"/>
        <v/>
      </c>
      <c r="Q351" s="228" t="str">
        <f t="shared" si="108"/>
        <v/>
      </c>
      <c r="R351" s="455" t="str">
        <f t="shared" si="109"/>
        <v/>
      </c>
      <c r="S351" s="461"/>
      <c r="T351" s="429" t="str">
        <f t="shared" si="110"/>
        <v/>
      </c>
      <c r="U351" s="237" t="str">
        <f t="shared" si="111"/>
        <v/>
      </c>
    </row>
    <row r="352" spans="1:21" x14ac:dyDescent="0.25">
      <c r="A352" s="228">
        <f t="shared" si="112"/>
        <v>0</v>
      </c>
      <c r="B352" s="228"/>
      <c r="C352" s="228">
        <f t="shared" si="116"/>
        <v>9028</v>
      </c>
      <c r="D352" s="228"/>
      <c r="E352" s="228"/>
      <c r="F352" s="228"/>
      <c r="G352" s="228" t="str">
        <f t="shared" si="114"/>
        <v/>
      </c>
      <c r="H352" s="236"/>
      <c r="I352" s="38" t="str">
        <f t="shared" si="115"/>
        <v/>
      </c>
      <c r="J352" s="228"/>
      <c r="K352" s="229"/>
      <c r="L352" s="369"/>
      <c r="M352" s="228" t="str">
        <f>IFERROR(VLOOKUP(L352,色號!A:B,2,FALSE),"")</f>
        <v/>
      </c>
      <c r="N352" s="228" t="str">
        <f>IFERROR(VLOOKUP(M352,色號!B:C,2,FALSE),"")</f>
        <v/>
      </c>
      <c r="O352" s="228" t="str">
        <f>IFERROR(VLOOKUP(L352,色號!A:D,4,FALSE),"")</f>
        <v/>
      </c>
      <c r="P352" s="228" t="str">
        <f t="shared" si="107"/>
        <v/>
      </c>
      <c r="Q352" s="228" t="str">
        <f t="shared" si="108"/>
        <v/>
      </c>
      <c r="R352" s="455" t="str">
        <f t="shared" si="109"/>
        <v/>
      </c>
      <c r="S352" s="461"/>
      <c r="T352" s="429" t="str">
        <f t="shared" si="110"/>
        <v/>
      </c>
      <c r="U352" s="237" t="str">
        <f t="shared" si="111"/>
        <v/>
      </c>
    </row>
    <row r="353" spans="1:21" x14ac:dyDescent="0.25">
      <c r="A353" s="228">
        <f t="shared" si="112"/>
        <v>0</v>
      </c>
      <c r="B353" s="228"/>
      <c r="C353" s="228">
        <f t="shared" si="116"/>
        <v>9029</v>
      </c>
      <c r="D353" s="228"/>
      <c r="E353" s="228"/>
      <c r="F353" s="238"/>
      <c r="G353" s="228" t="str">
        <f t="shared" si="114"/>
        <v/>
      </c>
      <c r="H353" s="236"/>
      <c r="I353" s="38" t="str">
        <f t="shared" si="115"/>
        <v/>
      </c>
      <c r="J353" s="228"/>
      <c r="K353" s="229"/>
      <c r="L353" s="369"/>
      <c r="M353" s="228" t="str">
        <f>IFERROR(VLOOKUP(L353,色號!A:B,2,FALSE),"")</f>
        <v/>
      </c>
      <c r="N353" s="228" t="str">
        <f>IFERROR(VLOOKUP(M353,色號!B:C,2,FALSE),"")</f>
        <v/>
      </c>
      <c r="O353" s="228" t="str">
        <f>IFERROR(VLOOKUP(L353,色號!A:D,4,FALSE),"")</f>
        <v/>
      </c>
      <c r="P353" s="228" t="str">
        <f t="shared" si="107"/>
        <v/>
      </c>
      <c r="Q353" s="228" t="str">
        <f t="shared" si="108"/>
        <v/>
      </c>
      <c r="R353" s="455" t="str">
        <f t="shared" si="109"/>
        <v/>
      </c>
      <c r="S353" s="461"/>
      <c r="T353" s="429" t="str">
        <f t="shared" si="110"/>
        <v/>
      </c>
      <c r="U353" s="237" t="str">
        <f t="shared" si="111"/>
        <v/>
      </c>
    </row>
    <row r="354" spans="1:21" x14ac:dyDescent="0.25">
      <c r="A354" s="228">
        <f t="shared" si="112"/>
        <v>0</v>
      </c>
      <c r="B354" s="228"/>
      <c r="C354" s="228">
        <f t="shared" si="116"/>
        <v>9030</v>
      </c>
      <c r="D354" s="228"/>
      <c r="E354" s="228"/>
      <c r="F354" s="238"/>
      <c r="G354" s="228" t="str">
        <f t="shared" si="114"/>
        <v/>
      </c>
      <c r="H354" s="236"/>
      <c r="I354" s="38" t="str">
        <f t="shared" si="115"/>
        <v/>
      </c>
      <c r="J354" s="228"/>
      <c r="K354" s="229"/>
      <c r="L354" s="369"/>
      <c r="M354" s="228" t="str">
        <f>IFERROR(VLOOKUP(L354,色號!A:B,2,FALSE),"")</f>
        <v/>
      </c>
      <c r="N354" s="228" t="str">
        <f>IFERROR(VLOOKUP(M354,色號!B:C,2,FALSE),"")</f>
        <v/>
      </c>
      <c r="O354" s="228" t="str">
        <f>IFERROR(VLOOKUP(L354,色號!A:D,4,FALSE),"")</f>
        <v/>
      </c>
      <c r="P354" s="228" t="str">
        <f t="shared" si="107"/>
        <v/>
      </c>
      <c r="Q354" s="228" t="str">
        <f t="shared" si="108"/>
        <v/>
      </c>
      <c r="R354" s="455" t="str">
        <f t="shared" si="109"/>
        <v/>
      </c>
      <c r="S354" s="461"/>
      <c r="T354" s="429" t="str">
        <f t="shared" si="110"/>
        <v/>
      </c>
      <c r="U354" s="237" t="str">
        <f t="shared" si="111"/>
        <v/>
      </c>
    </row>
    <row r="355" spans="1:21" x14ac:dyDescent="0.25">
      <c r="A355" s="234"/>
      <c r="B355" s="234"/>
      <c r="C355" s="234"/>
      <c r="D355" s="234"/>
      <c r="E355" s="234"/>
      <c r="F355" s="238"/>
      <c r="G355" s="238"/>
      <c r="H355" s="239"/>
      <c r="I355" s="234"/>
      <c r="J355" s="238"/>
      <c r="K355" s="227"/>
      <c r="L355" s="369"/>
      <c r="M355" s="238"/>
      <c r="N355" s="232" t="str">
        <f>IFERROR(VLOOKUP(L355,資料庫!$P$4:$R$101,3,FALSE),"")</f>
        <v/>
      </c>
      <c r="O355" s="238"/>
      <c r="P355" s="228"/>
      <c r="Q355" s="228"/>
      <c r="R355" s="455" t="str">
        <f t="shared" ref="R355" si="117">IF(
  AND(
    OR($E355="右側板",$E355="左側板"),
    COUNTIF($E$325:$E$354,"活隔") + COUNTIF($E$325:$E$354,"固隔") &gt; 0  ),
  "排孔",
  ""
)</f>
        <v/>
      </c>
      <c r="S355" s="228"/>
      <c r="T355" s="430"/>
      <c r="U355" s="237"/>
    </row>
    <row r="356" spans="1:21" x14ac:dyDescent="0.25">
      <c r="A356" s="234"/>
      <c r="B356" s="234"/>
      <c r="C356" s="234"/>
      <c r="D356" s="234"/>
      <c r="E356" s="234"/>
      <c r="F356" s="238"/>
      <c r="G356" s="238"/>
      <c r="H356" s="239"/>
      <c r="I356" s="234"/>
      <c r="J356" s="238"/>
      <c r="K356" s="227"/>
      <c r="L356" s="369"/>
      <c r="M356" s="238"/>
      <c r="N356" s="228"/>
      <c r="O356" s="238"/>
      <c r="P356" s="228"/>
      <c r="Q356" s="228"/>
      <c r="R356" s="455"/>
      <c r="S356" s="228"/>
      <c r="T356" s="430"/>
      <c r="U356" s="237"/>
    </row>
    <row r="357" spans="1:21" x14ac:dyDescent="0.25">
      <c r="A357" s="224" t="s">
        <v>31</v>
      </c>
      <c r="B357" s="224"/>
      <c r="C357" s="225"/>
      <c r="D357" s="225" cm="1">
        <f t="array" ref="D357">_xlfn.IFS(OR(C357="水槽櫃",C357="爐檯櫃"),"無頂板",C357="油機吊櫃","無底板",TRUE,0)</f>
        <v>0</v>
      </c>
      <c r="E357" s="226"/>
      <c r="F357" s="225"/>
      <c r="G357" s="226"/>
      <c r="H357" s="226"/>
      <c r="I357" s="226"/>
      <c r="J357" s="226"/>
      <c r="K357" s="227"/>
      <c r="L357" s="228"/>
      <c r="M357" s="228"/>
      <c r="N357" s="228"/>
      <c r="O357" s="228"/>
      <c r="P357" s="228"/>
      <c r="Q357" s="228"/>
      <c r="R357" s="455"/>
      <c r="S357" s="228"/>
      <c r="T357" s="430"/>
      <c r="U357" s="237"/>
    </row>
    <row r="358" spans="1:21" x14ac:dyDescent="0.25">
      <c r="A358" s="224" t="s">
        <v>37</v>
      </c>
      <c r="B358" s="224"/>
      <c r="C358" s="229">
        <f>C319+1</f>
        <v>10</v>
      </c>
      <c r="D358" s="229"/>
      <c r="E358" s="226"/>
      <c r="F358" s="230"/>
      <c r="G358" s="226"/>
      <c r="H358" s="226"/>
      <c r="I358" s="226"/>
      <c r="J358" s="226"/>
      <c r="K358" s="366" t="s">
        <v>15</v>
      </c>
      <c r="L358" s="232">
        <f>SUMIF(D364:D393,"&lt;&gt;*五金",K364:K393)</f>
        <v>0</v>
      </c>
      <c r="M358" s="228"/>
      <c r="N358" s="231"/>
      <c r="O358" s="228"/>
      <c r="P358" s="228"/>
      <c r="Q358" s="228"/>
      <c r="R358" s="455"/>
      <c r="S358" s="228"/>
      <c r="T358" s="430"/>
      <c r="U358" s="237"/>
    </row>
    <row r="359" spans="1:21" x14ac:dyDescent="0.25">
      <c r="A359" s="224" t="s">
        <v>38</v>
      </c>
      <c r="B359" s="224"/>
      <c r="C359" s="229"/>
      <c r="D359" s="229"/>
      <c r="E359" s="226"/>
      <c r="F359" s="230"/>
      <c r="G359" s="226"/>
      <c r="H359" s="226"/>
      <c r="I359" s="226"/>
      <c r="J359" s="226"/>
      <c r="K359" s="366" t="s">
        <v>16</v>
      </c>
      <c r="L359" s="233">
        <f ca="1">板材才數分析.!P301</f>
        <v>0</v>
      </c>
      <c r="M359" s="228"/>
      <c r="N359" s="231"/>
      <c r="O359" s="228"/>
      <c r="P359" s="228"/>
      <c r="Q359" s="228"/>
      <c r="R359" s="455"/>
      <c r="S359" s="228"/>
      <c r="T359" s="430"/>
      <c r="U359" s="237"/>
    </row>
    <row r="360" spans="1:21" x14ac:dyDescent="0.25">
      <c r="A360" s="224" t="s">
        <v>39</v>
      </c>
      <c r="B360" s="224"/>
      <c r="C360" s="368"/>
      <c r="D360" s="229" t="s">
        <v>2808</v>
      </c>
      <c r="E360" s="226"/>
      <c r="F360" s="230"/>
      <c r="G360" s="226"/>
      <c r="H360" s="226"/>
      <c r="I360" s="226"/>
      <c r="J360" s="226"/>
      <c r="K360" s="376" t="s">
        <v>1384</v>
      </c>
      <c r="L360" s="228">
        <v>1</v>
      </c>
      <c r="M360" s="228"/>
      <c r="N360" s="228"/>
      <c r="O360" s="228"/>
      <c r="P360" s="228"/>
      <c r="Q360" s="228"/>
      <c r="R360" s="455"/>
      <c r="S360" s="228"/>
      <c r="T360" s="430"/>
      <c r="U360" s="237"/>
    </row>
    <row r="361" spans="1:21" x14ac:dyDescent="0.25">
      <c r="A361" s="224" t="s">
        <v>40</v>
      </c>
      <c r="B361" s="224"/>
      <c r="C361" s="367"/>
      <c r="D361" s="229"/>
      <c r="E361" s="226"/>
      <c r="F361" s="230"/>
      <c r="G361" s="226"/>
      <c r="H361" s="226"/>
      <c r="I361" s="226"/>
      <c r="J361" s="226"/>
      <c r="K361" s="227"/>
      <c r="L361" s="228"/>
      <c r="M361" s="228"/>
      <c r="N361" s="228"/>
      <c r="O361" s="228"/>
      <c r="P361" s="228"/>
      <c r="Q361" s="228"/>
      <c r="R361" s="455"/>
      <c r="S361" s="228"/>
      <c r="T361" s="430"/>
      <c r="U361" s="237"/>
    </row>
    <row r="362" spans="1:21" ht="16.149999999999999" customHeight="1" x14ac:dyDescent="0.25">
      <c r="A362" s="508" t="s">
        <v>41</v>
      </c>
      <c r="B362" s="228"/>
      <c r="C362" s="508" t="s">
        <v>50</v>
      </c>
      <c r="D362" s="508" t="s">
        <v>1293</v>
      </c>
      <c r="E362" s="508" t="s">
        <v>42</v>
      </c>
      <c r="F362" s="372" t="s">
        <v>2</v>
      </c>
      <c r="G362" s="372"/>
      <c r="H362" s="372"/>
      <c r="I362" s="372"/>
      <c r="J362" s="372"/>
      <c r="K362" s="514" t="s">
        <v>6</v>
      </c>
      <c r="L362" s="508" t="s">
        <v>8</v>
      </c>
      <c r="M362" s="508" t="s">
        <v>110</v>
      </c>
      <c r="N362" s="515" t="s">
        <v>225</v>
      </c>
      <c r="O362" s="508" t="s">
        <v>44</v>
      </c>
      <c r="P362" s="509" t="s">
        <v>9</v>
      </c>
      <c r="Q362" s="509" t="s">
        <v>9</v>
      </c>
      <c r="R362" s="510" t="s">
        <v>9</v>
      </c>
      <c r="S362" s="509" t="s">
        <v>9</v>
      </c>
      <c r="T362" s="517" t="s">
        <v>1929</v>
      </c>
      <c r="U362" s="508" t="s">
        <v>1386</v>
      </c>
    </row>
    <row r="363" spans="1:21" x14ac:dyDescent="0.25">
      <c r="A363" s="513"/>
      <c r="B363" s="234"/>
      <c r="C363" s="513"/>
      <c r="D363" s="508"/>
      <c r="E363" s="513"/>
      <c r="F363" s="228" t="s">
        <v>49</v>
      </c>
      <c r="G363" s="228" t="s">
        <v>17</v>
      </c>
      <c r="H363" s="235" t="s">
        <v>1</v>
      </c>
      <c r="I363" s="228" t="s">
        <v>17</v>
      </c>
      <c r="J363" s="228" t="s">
        <v>3</v>
      </c>
      <c r="K363" s="514"/>
      <c r="L363" s="508"/>
      <c r="M363" s="513"/>
      <c r="N363" s="515"/>
      <c r="O363" s="513"/>
      <c r="P363" s="509"/>
      <c r="Q363" s="509"/>
      <c r="R363" s="510"/>
      <c r="S363" s="509"/>
      <c r="T363" s="517"/>
      <c r="U363" s="508"/>
    </row>
    <row r="364" spans="1:21" x14ac:dyDescent="0.25">
      <c r="A364" s="228">
        <f>$C$357</f>
        <v>0</v>
      </c>
      <c r="B364" s="228"/>
      <c r="C364" s="228">
        <f>(C358*1000)+1</f>
        <v>10001</v>
      </c>
      <c r="D364" s="489" t="s">
        <v>1077</v>
      </c>
      <c r="E364" s="489" t="s">
        <v>4</v>
      </c>
      <c r="F364" s="236">
        <f>C361-36</f>
        <v>-36</v>
      </c>
      <c r="G364" s="489" t="str">
        <f>IF(
   OR(
      $E364="頂板",$E364="底板",$E364="右側板",$E364="左側板",
      $E364="天地蓋頂板",$E364="天地蓋底板",$E364="天地蓋右側板",$E364="天地蓋左側板",
      $E364="前抽牆",$E364="後抽牆",$E364="左抽牆",$E364="右抽牆",
      $E364="踢腳板",$E364="補板",$E364="固隔",$E364="活隔",
      $E364="中立板",$E364="中立板(退)",$E364="固隔(退)",$E364="活固隔",$E364="立板",
      $E364="內頂板",$E364="內左側落板",$E364="內右側落板",$E364="內底板",
      $E364="內左側板",$E364="內右側板",
      $E364="上前平肢",$E364="上後平肢",$E364="上前立肢",$E364="上後立肢",
      $E364="下前立肢",$E364="下後立肢",$E364="下前平肢",$E364="下後平肢",
      $E364="左側落板",$E364="右側落板",
      $E364="外蓋背板",$E364="台面",$E364="床板",$E364="假門板",
      $E364="上掀門板",$E364="平掀門板",$E364="下掀門板",
      $E364="左門板",$E364="右門板",
      $E364="抽盤",$E364="抽盤抽頭",
      $E364="上軌道板",$E364="下軌道板",$E364="左軌道板",$E364="右軌道板",$E364="指縫擋板",$E364="左木框滑門",$E364="右木框滑門",
      $E364="層板",$E364="壁面層板",$E364="桌板",$E364="上封板",$E364="下封板",$E364="左封板",$E364="右封板",
      $E364="左圓角側板",$E364="右圓角側板",$E364="抽頭",$E364="入柱抽頭",$E364="假抽頭",$E364="背拉桿",$E364="木滑門",$E364="抽屜拉桿"
   ),
   "AA",
   ""
)</f>
        <v>AA</v>
      </c>
      <c r="H364" s="236">
        <f>C360</f>
        <v>0</v>
      </c>
      <c r="I364" s="488" t="str">
        <f>IF(
   OR(
      $E364="右側板",$E364="左側板",$E364="活隔",
      $E364="天地蓋頂板",$E364="天地蓋底板",
      $E364="左門板",$E364="右門板",
      $E364="左側落板",$E364="右側落板",
      $E364="外蓋背板",$E364="活固隔",
      $E364="左木框滑門",$E364="右木框滑門",
      $E364="左鋁框滑門",$E364="右鋁框滑門",
      $E364="桌板",$E364="台面",$E364="床板",$E364="假門板",
      $E364="上掀門板",$E364="平掀門板",$E364="下掀門板",
      $E364="抽盤抽頭",$E364="抽盤",$E364="層板",$E364="壁面層板",
      $E364="上封板",$E364="下封板",$E364="左封板",$E364="右封板",
      $E364="抽頭",$E364="踢腳板",$E364="補板",$E364="木滑門"
   ),
   "AA",
   ""
)</f>
        <v/>
      </c>
      <c r="J364" s="489">
        <v>18</v>
      </c>
      <c r="K364" s="229"/>
      <c r="L364" s="369"/>
      <c r="M364" s="228" t="str">
        <f>IFERROR(VLOOKUP(L364,色號!A:B,2,FALSE),"")</f>
        <v/>
      </c>
      <c r="N364" s="228" t="str">
        <f>IFERROR(VLOOKUP(M364,色號!B:C,2,FALSE),"")</f>
        <v/>
      </c>
      <c r="O364" s="228" t="str">
        <f>IFERROR(VLOOKUP(L364,色號!A:D,4,FALSE),"")</f>
        <v/>
      </c>
      <c r="P364" s="228" t="str">
        <f>IF(
    OR($E364="左門板", $E364="右門板"),
    "鉸" &amp; IF($F364&lt;=1000, 2, IF($F364&lt;=1800, 3, 4)),
    IF(
        $E364="入柱背板",
        "側",
        IF(
            $E364="外蓋背板",
            "面",
            IF(
                AND(COUNTIF($E$364:$E$393,"入柱背板")&gt;0, OR($E364="頂板", $E364="底板")),
                "面",
                IF(
                    AND(COUNTIF($E$364:$E$393,"外蓋背板")&gt;0, OR($E364="左側板", $E364="右側板")),
                    "側",
                    IF(
                        AND(
                            COUNTIF($E$364:$E$393,"入柱背板")=0,
                            COUNTIF($E$364:$E$393,"外蓋背板")=0,
                            OR(
                                AND(COUNTIF($E$364:$E$393,"背板")&gt;0, OR($E364="左側板",$E364="右側板",$E364="頂板",$E364="底板",$E364="天地蓋左側板",$E364="天地蓋右側板",$E364="天地蓋頂板",$E364="天地蓋底板")),
                                AND(COUNTIF($E$364:$E$393,"抽底")&gt;0, OR($E364="右抽牆",$E364="左抽牆",$E364="前抽牆",$E364="後抽牆"))                         )
                        ),
                        "背板溝",
                        ""
                    )
                )
            )
        )
    )
)</f>
        <v>背板溝</v>
      </c>
      <c r="Q364" s="228" t="str">
        <f>IF(OR($E364="天地蓋右側板",$E364="天地蓋左側板"), "側 面",
 IF(OR($E364="背拉桿",$E364="中立板",$E364="頂板",$E364="底板",$E364="前抽牆",$E364="後抽牆",$E364="內左側落板",$E364="內右側落板",$E364="抽屜拉桿",$E364="立板"), "側",
  IF(OR($E364="木滑門",$E364="鋁框滑門"), "輪",
   IF(OR($E364="右側板",$E364="左側板",$E364="右抽牆",$E364="左抽牆",$E364="天地蓋頂板",$E364="天地蓋底板",$E364="內頂板"), "面",
    IF($E364="固隔","固","")
   )
  )
 )
)</f>
        <v>側</v>
      </c>
      <c r="R364" s="455" t="str">
        <f>IF(
OR($E364="左側板",$E364="右側板",$E364="天地蓋左側板",$E364="天地蓋右側板",$E364="中立板",$E364="立板"),
"排","")</f>
        <v/>
      </c>
      <c r="S364" s="461"/>
      <c r="T364" s="429" t="str">
        <f>IF($E364="中立板","面開槽？排孔？",
IF($E364="木框滑門","前排孔要退喔！",
IF(OR($E364="左門板",$E364="右門板",$E364="抽頭"),"把手？",
IF(OR($E364="左側板",$E364="右側板",$E364="天地蓋右側板",$E364="天地蓋左側板"),"排孔？",""))))</f>
        <v/>
      </c>
      <c r="U364" s="237">
        <f>IF(E364="","",$L$360)</f>
        <v>1</v>
      </c>
    </row>
    <row r="365" spans="1:21" x14ac:dyDescent="0.25">
      <c r="A365" s="228">
        <f t="shared" ref="A365:A393" si="118">$C$357</f>
        <v>0</v>
      </c>
      <c r="B365" s="228"/>
      <c r="C365" s="228">
        <f>C364+1</f>
        <v>10002</v>
      </c>
      <c r="D365" s="489" t="s">
        <v>1077</v>
      </c>
      <c r="E365" s="489" t="s">
        <v>323</v>
      </c>
      <c r="F365" s="236">
        <f>C361-36</f>
        <v>-36</v>
      </c>
      <c r="G365" s="489" t="str">
        <f t="shared" ref="G365:G374" si="119">IF(
   OR(
      $E365="頂板",$E365="底板",$E365="右側板",$E365="左側板",
      $E365="天地蓋頂板",$E365="天地蓋底板",$E365="天地蓋右側板",$E365="天地蓋左側板",
      $E365="前抽牆",$E365="後抽牆",$E365="左抽牆",$E365="右抽牆",
      $E365="踢腳板",$E365="補板",$E365="固隔",$E365="活隔",
      $E365="中立板",$E365="中立板(退)",$E365="固隔(退)",$E365="活固隔",$E365="立板",
      $E365="內頂板",$E365="內左側落板",$E365="內右側落板",$E365="內底板",
      $E365="內左側板",$E365="內右側板",
      $E365="上前平肢",$E365="上後平肢",$E365="上前立肢",$E365="上後立肢",
      $E365="下前立肢",$E365="下後立肢",$E365="下前平肢",$E365="下後平肢",
      $E365="左側落板",$E365="右側落板",
      $E365="外蓋背板",$E365="台面",$E365="床板",$E365="假門板",
      $E365="上掀門板",$E365="平掀門板",$E365="下掀門板",
      $E365="左門板",$E365="右門板",
      $E365="抽盤",$E365="抽盤抽頭",
      $E365="上軌道板",$E365="下軌道板",$E365="左軌道板",$E365="右軌道板",$E365="指縫擋板",$E365="左木框滑門",$E365="右木框滑門",
      $E365="層板",$E365="壁面層板",$E365="桌板",$E365="上封板",$E365="下封板",$E365="左封板",$E365="右封板",
      $E365="左圓角側板",$E365="右圓角側板",$E365="抽頭",$E365="入柱抽頭",$E365="假抽頭",$E365="背拉桿",$E365="木滑門",$E365="抽屜拉桿"
   ),
   "AA",
   ""
)</f>
        <v>AA</v>
      </c>
      <c r="H365" s="236">
        <f>C360</f>
        <v>0</v>
      </c>
      <c r="I365" s="488" t="str">
        <f t="shared" ref="I365:I374" si="120">IF(
   OR(
      $E365="右側板",$E365="左側板",$E365="活隔",
      $E365="天地蓋頂板",$E365="天地蓋底板",
      $E365="左門板",$E365="右門板",
      $E365="左側落板",$E365="右側落板",
      $E365="外蓋背板",$E365="活固隔",
      $E365="左木框滑門",$E365="右木框滑門",
      $E365="左鋁框滑門",$E365="右鋁框滑門",
      $E365="桌板",$E365="台面",$E365="床板",$E365="假門板",
      $E365="上掀門板",$E365="平掀門板",$E365="下掀門板",
      $E365="抽盤抽頭",$E365="抽盤",$E365="層板",$E365="壁面層板",
      $E365="上封板",$E365="下封板",$E365="左封板",$E365="右封板",
      $E365="抽頭",$E365="踢腳板",$E365="補板",$E365="木滑門"
   ),
   "AA",
   ""
)</f>
        <v/>
      </c>
      <c r="J365" s="489">
        <v>18</v>
      </c>
      <c r="K365" s="229"/>
      <c r="L365" s="369"/>
      <c r="M365" s="228" t="str">
        <f>IFERROR(VLOOKUP(L365,色號!A:B,2,FALSE),"")</f>
        <v/>
      </c>
      <c r="N365" s="228" t="str">
        <f>IFERROR(VLOOKUP(M365,色號!B:C,2,FALSE),"")</f>
        <v/>
      </c>
      <c r="O365" s="228" t="str">
        <f>IFERROR(VLOOKUP(L365,色號!A:D,4,FALSE),"")</f>
        <v/>
      </c>
      <c r="P365" s="228" t="str">
        <f t="shared" ref="P365:P393" si="121">IF(
    OR($E365="左門板", $E365="右門板"),
    "鉸" &amp; IF($F365&lt;=1000, 2, IF($F365&lt;=1800, 3, 4)),
    IF(
        $E365="入柱背板",
        "側",
        IF(
            $E365="外蓋背板",
            "面",
            IF(
                AND(COUNTIF($E$364:$E$393,"入柱背板")&gt;0, OR($E365="頂板", $E365="底板")),
                "面",
                IF(
                    AND(COUNTIF($E$364:$E$393,"外蓋背板")&gt;0, OR($E365="左側板", $E365="右側板")),
                    "側",
                    IF(
                        AND(
                            COUNTIF($E$364:$E$393,"入柱背板")=0,
                            COUNTIF($E$364:$E$393,"外蓋背板")=0,
                            OR(
                                AND(COUNTIF($E$364:$E$393,"背板")&gt;0, OR($E365="左側板",$E365="右側板",$E365="頂板",$E365="底板",$E365="天地蓋左側板",$E365="天地蓋右側板",$E365="天地蓋頂板",$E365="天地蓋底板")),
                                AND(COUNTIF($E$364:$E$393,"抽底")&gt;0, OR($E365="右抽牆",$E365="左抽牆",$E365="前抽牆",$E365="後抽牆"))                         )
                        ),
                        "背板溝",
                        ""
                    )
                )
            )
        )
    )
)</f>
        <v>背板溝</v>
      </c>
      <c r="Q365" s="228" t="str">
        <f t="shared" ref="Q365:Q393" si="122">IF(OR($E365="天地蓋右側板",$E365="天地蓋左側板"), "側 面",
 IF(OR($E365="背拉桿",$E365="中立板",$E365="頂板",$E365="底板",$E365="前抽牆",$E365="後抽牆",$E365="內左側落板",$E365="內右側落板",$E365="抽屜拉桿",$E365="立板"), "側",
  IF(OR($E365="木滑門",$E365="鋁框滑門"), "輪",
   IF(OR($E365="右側板",$E365="左側板",$E365="右抽牆",$E365="左抽牆",$E365="天地蓋頂板",$E365="天地蓋底板",$E365="內頂板"), "面",
    IF($E365="固隔","固","")
   )
  )
 )
)</f>
        <v>側</v>
      </c>
      <c r="R365" s="455" t="str">
        <f t="shared" ref="R365:R393" si="123">IF(
OR($E365="左側板",$E365="右側板",$E365="天地蓋左側板",$E365="天地蓋右側板",$E365="中立板",$E365="立板"),
"排","")</f>
        <v/>
      </c>
      <c r="S365" s="461"/>
      <c r="T365" s="429" t="str">
        <f t="shared" ref="T365:T393" si="124">IF($E365="中立板","面開槽？排孔？",
IF($E365="木框滑門","前排孔要退喔！",
IF(OR($E365="左門板",$E365="右門板",$E365="抽頭"),"把手？",
IF(OR($E365="左側板",$E365="右側板",$E365="天地蓋右側板",$E365="天地蓋左側板"),"排孔？",""))))</f>
        <v/>
      </c>
      <c r="U365" s="237">
        <f t="shared" ref="U365:U393" si="125">IF(E365="","",$L$360)</f>
        <v>1</v>
      </c>
    </row>
    <row r="366" spans="1:21" x14ac:dyDescent="0.25">
      <c r="A366" s="228">
        <f t="shared" si="118"/>
        <v>0</v>
      </c>
      <c r="B366" s="228"/>
      <c r="C366" s="228">
        <f t="shared" ref="C366:C377" si="126">C365+1</f>
        <v>10003</v>
      </c>
      <c r="D366" s="489" t="s">
        <v>1077</v>
      </c>
      <c r="E366" s="489" t="s">
        <v>342</v>
      </c>
      <c r="F366" s="489">
        <f>C359</f>
        <v>0</v>
      </c>
      <c r="G366" s="489" t="str">
        <f t="shared" si="119"/>
        <v>AA</v>
      </c>
      <c r="H366" s="236">
        <f>C360</f>
        <v>0</v>
      </c>
      <c r="I366" s="488" t="str">
        <f t="shared" si="120"/>
        <v>AA</v>
      </c>
      <c r="J366" s="489">
        <v>18</v>
      </c>
      <c r="K366" s="229"/>
      <c r="L366" s="369"/>
      <c r="M366" s="228" t="str">
        <f>IFERROR(VLOOKUP(L366,色號!A:B,2,FALSE),"")</f>
        <v/>
      </c>
      <c r="N366" s="228" t="str">
        <f>IFERROR(VLOOKUP(M366,色號!B:C,2,FALSE),"")</f>
        <v/>
      </c>
      <c r="O366" s="228" t="str">
        <f>IFERROR(VLOOKUP(L366,色號!A:D,4,FALSE),"")</f>
        <v/>
      </c>
      <c r="P366" s="228" t="str">
        <f t="shared" si="121"/>
        <v>背板溝</v>
      </c>
      <c r="Q366" s="228" t="str">
        <f t="shared" si="122"/>
        <v>面</v>
      </c>
      <c r="R366" s="455" t="str">
        <f t="shared" si="123"/>
        <v>排</v>
      </c>
      <c r="S366" s="461"/>
      <c r="T366" s="429" t="str">
        <f t="shared" si="124"/>
        <v>排孔？</v>
      </c>
      <c r="U366" s="237">
        <f t="shared" si="125"/>
        <v>1</v>
      </c>
    </row>
    <row r="367" spans="1:21" x14ac:dyDescent="0.25">
      <c r="A367" s="228">
        <f t="shared" si="118"/>
        <v>0</v>
      </c>
      <c r="B367" s="228"/>
      <c r="C367" s="228">
        <f t="shared" si="126"/>
        <v>10004</v>
      </c>
      <c r="D367" s="489" t="s">
        <v>1077</v>
      </c>
      <c r="E367" s="489" t="s">
        <v>350</v>
      </c>
      <c r="F367" s="489">
        <f>C359</f>
        <v>0</v>
      </c>
      <c r="G367" s="489" t="str">
        <f t="shared" si="119"/>
        <v>AA</v>
      </c>
      <c r="H367" s="236">
        <f>C360</f>
        <v>0</v>
      </c>
      <c r="I367" s="488" t="str">
        <f t="shared" si="120"/>
        <v>AA</v>
      </c>
      <c r="J367" s="489">
        <v>18</v>
      </c>
      <c r="K367" s="229"/>
      <c r="L367" s="369"/>
      <c r="M367" s="228" t="str">
        <f>IFERROR(VLOOKUP(L367,色號!A:B,2,FALSE),"")</f>
        <v/>
      </c>
      <c r="N367" s="228" t="str">
        <f>IFERROR(VLOOKUP(M367,色號!B:C,2,FALSE),"")</f>
        <v/>
      </c>
      <c r="O367" s="228" t="str">
        <f>IFERROR(VLOOKUP(L367,色號!A:D,4,FALSE),"")</f>
        <v/>
      </c>
      <c r="P367" s="228" t="str">
        <f t="shared" si="121"/>
        <v>背板溝</v>
      </c>
      <c r="Q367" s="228" t="str">
        <f t="shared" si="122"/>
        <v>面</v>
      </c>
      <c r="R367" s="455" t="str">
        <f t="shared" si="123"/>
        <v>排</v>
      </c>
      <c r="S367" s="461"/>
      <c r="T367" s="429" t="str">
        <f t="shared" si="124"/>
        <v>排孔？</v>
      </c>
      <c r="U367" s="237">
        <f t="shared" si="125"/>
        <v>1</v>
      </c>
    </row>
    <row r="368" spans="1:21" x14ac:dyDescent="0.25">
      <c r="A368" s="228">
        <f t="shared" si="118"/>
        <v>0</v>
      </c>
      <c r="B368" s="228"/>
      <c r="C368" s="228">
        <f t="shared" si="126"/>
        <v>10005</v>
      </c>
      <c r="D368" s="489" t="s">
        <v>1077</v>
      </c>
      <c r="E368" s="489" t="s">
        <v>357</v>
      </c>
      <c r="F368" s="489">
        <f>C359-22</f>
        <v>-22</v>
      </c>
      <c r="G368" s="489" t="str">
        <f t="shared" si="119"/>
        <v/>
      </c>
      <c r="H368" s="236">
        <f>C361-22</f>
        <v>-22</v>
      </c>
      <c r="I368" s="488" t="str">
        <f t="shared" si="120"/>
        <v/>
      </c>
      <c r="J368" s="489">
        <v>4</v>
      </c>
      <c r="K368" s="229"/>
      <c r="L368" s="369"/>
      <c r="M368" s="228" t="str">
        <f>IFERROR(VLOOKUP(L368,色號!A:B,2,FALSE),"")</f>
        <v/>
      </c>
      <c r="N368" s="228" t="str">
        <f>IFERROR(VLOOKUP(M368,色號!B:C,2,FALSE),"")</f>
        <v/>
      </c>
      <c r="O368" s="228" t="str">
        <f>IFERROR(VLOOKUP(L368,色號!A:D,4,FALSE),"")</f>
        <v/>
      </c>
      <c r="P368" s="228" t="str">
        <f t="shared" si="121"/>
        <v/>
      </c>
      <c r="Q368" s="228" t="str">
        <f t="shared" si="122"/>
        <v/>
      </c>
      <c r="R368" s="455" t="str">
        <f t="shared" si="123"/>
        <v/>
      </c>
      <c r="S368" s="461"/>
      <c r="T368" s="429" t="str">
        <f t="shared" si="124"/>
        <v/>
      </c>
      <c r="U368" s="237">
        <f t="shared" si="125"/>
        <v>1</v>
      </c>
    </row>
    <row r="369" spans="1:21" x14ac:dyDescent="0.25">
      <c r="A369" s="228">
        <f t="shared" si="118"/>
        <v>0</v>
      </c>
      <c r="B369" s="228"/>
      <c r="C369" s="228">
        <f t="shared" si="126"/>
        <v>10006</v>
      </c>
      <c r="D369" s="489" t="s">
        <v>1077</v>
      </c>
      <c r="E369" s="489" t="s">
        <v>420</v>
      </c>
      <c r="F369" s="489">
        <f>F364</f>
        <v>-36</v>
      </c>
      <c r="G369" s="489" t="str">
        <f t="shared" si="119"/>
        <v>AA</v>
      </c>
      <c r="H369" s="236">
        <v>120</v>
      </c>
      <c r="I369" s="488" t="str">
        <f t="shared" si="120"/>
        <v/>
      </c>
      <c r="J369" s="489">
        <v>18</v>
      </c>
      <c r="K369" s="229"/>
      <c r="L369" s="369"/>
      <c r="M369" s="228" t="str">
        <f>IFERROR(VLOOKUP(L369,色號!A:B,2,FALSE),"")</f>
        <v/>
      </c>
      <c r="N369" s="228" t="str">
        <f>IFERROR(VLOOKUP(M369,色號!B:C,2,FALSE),"")</f>
        <v/>
      </c>
      <c r="O369" s="228" t="str">
        <f>IFERROR(VLOOKUP(L369,色號!A:D,4,FALSE),"")</f>
        <v/>
      </c>
      <c r="P369" s="228" t="str">
        <f t="shared" si="121"/>
        <v/>
      </c>
      <c r="Q369" s="228" t="str">
        <f t="shared" si="122"/>
        <v>側</v>
      </c>
      <c r="R369" s="455" t="str">
        <f t="shared" si="123"/>
        <v/>
      </c>
      <c r="S369" s="461"/>
      <c r="T369" s="429" t="str">
        <f t="shared" si="124"/>
        <v/>
      </c>
      <c r="U369" s="237">
        <f t="shared" si="125"/>
        <v>1</v>
      </c>
    </row>
    <row r="370" spans="1:21" x14ac:dyDescent="0.25">
      <c r="A370" s="228">
        <f t="shared" si="118"/>
        <v>0</v>
      </c>
      <c r="B370" s="228"/>
      <c r="C370" s="228">
        <f t="shared" si="126"/>
        <v>10007</v>
      </c>
      <c r="D370" s="489" t="s">
        <v>1078</v>
      </c>
      <c r="E370" s="489" t="s">
        <v>1102</v>
      </c>
      <c r="F370" s="489">
        <f>F364</f>
        <v>-36</v>
      </c>
      <c r="G370" s="489" t="str">
        <f t="shared" si="119"/>
        <v>AA</v>
      </c>
      <c r="H370" s="236">
        <f>C360-22</f>
        <v>-22</v>
      </c>
      <c r="I370" s="488" t="str">
        <f t="shared" si="120"/>
        <v/>
      </c>
      <c r="J370" s="489">
        <v>18</v>
      </c>
      <c r="K370" s="229"/>
      <c r="L370" s="369"/>
      <c r="M370" s="228" t="str">
        <f>IFERROR(VLOOKUP(L370,色號!A:B,2,FALSE),"")</f>
        <v/>
      </c>
      <c r="N370" s="228" t="str">
        <f>IFERROR(VLOOKUP(M370,色號!B:C,2,FALSE),"")</f>
        <v/>
      </c>
      <c r="O370" s="228" t="str">
        <f>IFERROR(VLOOKUP(L370,色號!A:D,4,FALSE),"")</f>
        <v/>
      </c>
      <c r="P370" s="228" t="str">
        <f t="shared" si="121"/>
        <v/>
      </c>
      <c r="Q370" s="228" t="str">
        <f t="shared" si="122"/>
        <v>側</v>
      </c>
      <c r="R370" s="455" t="str">
        <f t="shared" si="123"/>
        <v>排</v>
      </c>
      <c r="S370" s="461"/>
      <c r="T370" s="429" t="str">
        <f t="shared" si="124"/>
        <v>面開槽？排孔？</v>
      </c>
      <c r="U370" s="237">
        <f t="shared" si="125"/>
        <v>1</v>
      </c>
    </row>
    <row r="371" spans="1:21" x14ac:dyDescent="0.25">
      <c r="A371" s="228">
        <f t="shared" si="118"/>
        <v>0</v>
      </c>
      <c r="B371" s="228"/>
      <c r="C371" s="228">
        <f t="shared" si="126"/>
        <v>10008</v>
      </c>
      <c r="D371" s="489" t="s">
        <v>1078</v>
      </c>
      <c r="E371" s="489" t="s">
        <v>1094</v>
      </c>
      <c r="F371" s="489"/>
      <c r="G371" s="489" t="str">
        <f t="shared" si="119"/>
        <v>AA</v>
      </c>
      <c r="H371" s="236">
        <f>C360-22-10</f>
        <v>-32</v>
      </c>
      <c r="I371" s="488" t="str">
        <f t="shared" si="120"/>
        <v>AA</v>
      </c>
      <c r="J371" s="489">
        <v>18</v>
      </c>
      <c r="K371" s="229"/>
      <c r="L371" s="369"/>
      <c r="M371" s="228" t="str">
        <f>IFERROR(VLOOKUP(L371,色號!A:B,2,FALSE),"")</f>
        <v/>
      </c>
      <c r="N371" s="228" t="str">
        <f>IFERROR(VLOOKUP(M371,色號!B:C,2,FALSE),"")</f>
        <v/>
      </c>
      <c r="O371" s="228" t="str">
        <f>IFERROR(VLOOKUP(L371,色號!A:D,4,FALSE),"")</f>
        <v/>
      </c>
      <c r="P371" s="228" t="str">
        <f t="shared" si="121"/>
        <v/>
      </c>
      <c r="Q371" s="228" t="str">
        <f t="shared" si="122"/>
        <v/>
      </c>
      <c r="R371" s="455" t="str">
        <f t="shared" si="123"/>
        <v/>
      </c>
      <c r="S371" s="461"/>
      <c r="T371" s="429" t="str">
        <f t="shared" si="124"/>
        <v/>
      </c>
      <c r="U371" s="237">
        <f t="shared" si="125"/>
        <v>1</v>
      </c>
    </row>
    <row r="372" spans="1:21" x14ac:dyDescent="0.25">
      <c r="A372" s="228">
        <f t="shared" si="118"/>
        <v>0</v>
      </c>
      <c r="B372" s="228"/>
      <c r="C372" s="228">
        <f t="shared" si="126"/>
        <v>10009</v>
      </c>
      <c r="D372" s="489" t="s">
        <v>1078</v>
      </c>
      <c r="E372" s="489" t="s">
        <v>1088</v>
      </c>
      <c r="F372" s="489"/>
      <c r="G372" s="489" t="str">
        <f t="shared" si="119"/>
        <v>AA</v>
      </c>
      <c r="H372" s="236">
        <f>C360-22</f>
        <v>-22</v>
      </c>
      <c r="I372" s="488" t="str">
        <f t="shared" si="120"/>
        <v/>
      </c>
      <c r="J372" s="489">
        <v>18</v>
      </c>
      <c r="K372" s="229"/>
      <c r="L372" s="369"/>
      <c r="M372" s="228" t="str">
        <f>IFERROR(VLOOKUP(L372,色號!A:B,2,FALSE),"")</f>
        <v/>
      </c>
      <c r="N372" s="228" t="str">
        <f>IFERROR(VLOOKUP(M372,色號!B:C,2,FALSE),"")</f>
        <v/>
      </c>
      <c r="O372" s="228" t="str">
        <f>IFERROR(VLOOKUP(L372,色號!A:D,4,FALSE),"")</f>
        <v/>
      </c>
      <c r="P372" s="228" t="str">
        <f t="shared" si="121"/>
        <v/>
      </c>
      <c r="Q372" s="228" t="str">
        <f t="shared" si="122"/>
        <v>固</v>
      </c>
      <c r="R372" s="455" t="str">
        <f t="shared" si="123"/>
        <v/>
      </c>
      <c r="S372" s="461"/>
      <c r="T372" s="429" t="str">
        <f t="shared" si="124"/>
        <v/>
      </c>
      <c r="U372" s="237">
        <f t="shared" si="125"/>
        <v>1</v>
      </c>
    </row>
    <row r="373" spans="1:21" x14ac:dyDescent="0.25">
      <c r="A373" s="228">
        <f t="shared" si="118"/>
        <v>0</v>
      </c>
      <c r="B373" s="228"/>
      <c r="C373" s="228">
        <f t="shared" si="126"/>
        <v>10010</v>
      </c>
      <c r="D373" s="489" t="s">
        <v>1079</v>
      </c>
      <c r="E373" s="489" t="s">
        <v>1095</v>
      </c>
      <c r="F373" s="489"/>
      <c r="G373" s="489" t="str">
        <f t="shared" si="119"/>
        <v>AA</v>
      </c>
      <c r="H373" s="236">
        <f>C361/2-4</f>
        <v>-4</v>
      </c>
      <c r="I373" s="488" t="str">
        <f t="shared" si="120"/>
        <v>AA</v>
      </c>
      <c r="J373" s="489">
        <v>18</v>
      </c>
      <c r="K373" s="229"/>
      <c r="L373" s="369"/>
      <c r="M373" s="228" t="str">
        <f>IFERROR(VLOOKUP(L373,色號!A:B,2,FALSE),"")</f>
        <v/>
      </c>
      <c r="N373" s="228" t="str">
        <f>IFERROR(VLOOKUP(M373,色號!B:C,2,FALSE),"")</f>
        <v/>
      </c>
      <c r="O373" s="228" t="str">
        <f>IFERROR(VLOOKUP(L373,色號!A:D,4,FALSE),"")</f>
        <v/>
      </c>
      <c r="P373" s="228" t="str">
        <f t="shared" si="121"/>
        <v>鉸2</v>
      </c>
      <c r="Q373" s="228" t="str">
        <f t="shared" si="122"/>
        <v/>
      </c>
      <c r="R373" s="455" t="str">
        <f t="shared" si="123"/>
        <v/>
      </c>
      <c r="S373" s="461"/>
      <c r="T373" s="429" t="str">
        <f t="shared" si="124"/>
        <v>把手？</v>
      </c>
      <c r="U373" s="237">
        <f t="shared" si="125"/>
        <v>1</v>
      </c>
    </row>
    <row r="374" spans="1:21" x14ac:dyDescent="0.25">
      <c r="A374" s="228">
        <f t="shared" si="118"/>
        <v>0</v>
      </c>
      <c r="B374" s="228"/>
      <c r="C374" s="228">
        <f t="shared" si="126"/>
        <v>10011</v>
      </c>
      <c r="D374" s="489" t="s">
        <v>1079</v>
      </c>
      <c r="E374" s="489" t="s">
        <v>1099</v>
      </c>
      <c r="F374" s="489"/>
      <c r="G374" s="489" t="str">
        <f t="shared" si="119"/>
        <v>AA</v>
      </c>
      <c r="H374" s="236">
        <f>C361/2-4</f>
        <v>-4</v>
      </c>
      <c r="I374" s="488" t="str">
        <f t="shared" si="120"/>
        <v>AA</v>
      </c>
      <c r="J374" s="489">
        <v>18</v>
      </c>
      <c r="K374" s="229"/>
      <c r="L374" s="369"/>
      <c r="M374" s="228" t="str">
        <f>IFERROR(VLOOKUP(L374,色號!A:B,2,FALSE),"")</f>
        <v/>
      </c>
      <c r="N374" s="228" t="str">
        <f>IFERROR(VLOOKUP(M374,色號!B:C,2,FALSE),"")</f>
        <v/>
      </c>
      <c r="O374" s="228" t="str">
        <f>IFERROR(VLOOKUP(L374,色號!A:D,4,FALSE),"")</f>
        <v/>
      </c>
      <c r="P374" s="228" t="str">
        <f t="shared" si="121"/>
        <v>鉸2</v>
      </c>
      <c r="Q374" s="228" t="str">
        <f t="shared" si="122"/>
        <v/>
      </c>
      <c r="R374" s="455" t="str">
        <f t="shared" si="123"/>
        <v/>
      </c>
      <c r="S374" s="461"/>
      <c r="T374" s="429" t="str">
        <f t="shared" si="124"/>
        <v>把手？</v>
      </c>
      <c r="U374" s="237">
        <f t="shared" si="125"/>
        <v>1</v>
      </c>
    </row>
    <row r="375" spans="1:21" x14ac:dyDescent="0.25">
      <c r="A375" s="228">
        <f t="shared" si="118"/>
        <v>0</v>
      </c>
      <c r="B375" s="228"/>
      <c r="C375" s="228">
        <f t="shared" si="126"/>
        <v>10012</v>
      </c>
      <c r="D375" s="228"/>
      <c r="E375" s="228"/>
      <c r="F375" s="236"/>
      <c r="G375" s="228" t="str">
        <f t="shared" ref="G365:G393" si="127">IF(
   OR(
      $E375="頂板",$E375="底板",$E375="右側板",$E375="左側板",
      $E375="天地蓋頂板",$E375="天地蓋底板",$E375="天地蓋右側板",$E375="天地蓋左側板",
      $E375="前抽牆",$E375="後抽牆",$E375="左抽牆",$E375="右抽牆",
      $E375="踢腳板",$E375="補板",$E375="固隔",$E375="活隔",
      $E375="中立板",$E375="中立板(退)",$E375="固隔(退)",$E375="活固隔",$E375="立板",
      $E375="內頂板",$E375="內左側落板",$E375="內右側落板",$E375="內底板",
      $E375="內左側板",$E375="內右側板",
      $E375="上前平肢",$E375="上後平肢",$E375="上前立肢",$E375="上後立肢",
      $E375="下前立肢",$E375="下後立肢",$E375="下前平肢",$E375="下後平肢",
      $E375="左側落板",$E375="右側落板",
      $E375="外蓋背板",$E375="台面",$E375="床板",$E375="假門板",
      $E375="上掀門板",$E375="平掀門板",$E375="下掀門板",
      $E375="左門板",$E375="右門板",
      $E375="抽盤",$E375="抽盤抽頭",
      $E375="上軌道板",$E375="下軌道板",$E375="左軌道板",$E375="右軌道板",$E375="指縫擋板",$E375="左木框滑門",$E375="右木框滑門",
      $E375="層板",$E375="壁面層板",$E375="桌板",$E375="上封板",$E375="下封板",$E375="左封板",$E375="右封板",
      $E375="左圓角側板",$E375="右圓角側板",$E375="抽頭",$E375="入柱抽頭",$E375="假抽頭",$E375="背拉桿",$E375="木滑門",$E375="抽屜拉桿"
   ),
   "AA",
   ""
)</f>
        <v/>
      </c>
      <c r="H375" s="236"/>
      <c r="I375" s="38" t="str">
        <f t="shared" ref="I370:I393" si="128">IF(
   OR(
      $E375="右側板",$E375="左側板",$E375="活隔",
      $E375="天地蓋頂板",$E375="天地蓋底板",
      $E375="左門板",$E375="右門板",
      $E375="左側落板",$E375="右側落板",
      $E375="外蓋背板",$E375="活固隔",
      $E375="左木框滑門",$E375="右木框滑門",
      $E375="左鋁框滑門",$E375="右鋁框滑門",
      $E375="桌板",$E375="台面",$E375="床板",$E375="假門板",
      $E375="上掀門板",$E375="平掀門板",$E375="下掀門板",
      $E375="抽盤抽頭",$E375="抽盤",$E375="層板",$E375="壁面層板",
      $E375="上封板",$E375="下封板",$E375="左封板",$E375="右封板",
      $E375="抽頭",$E375="踢腳板",$E375="補板",$E375="木滑門"
   ),
   "AA",
   ""
)</f>
        <v/>
      </c>
      <c r="J375" s="228"/>
      <c r="K375" s="229"/>
      <c r="L375" s="369"/>
      <c r="M375" s="228" t="str">
        <f>IFERROR(VLOOKUP(L375,色號!A:B,2,FALSE),"")</f>
        <v/>
      </c>
      <c r="N375" s="228" t="str">
        <f>IFERROR(VLOOKUP(M375,色號!B:C,2,FALSE),"")</f>
        <v/>
      </c>
      <c r="O375" s="228" t="str">
        <f>IFERROR(VLOOKUP(L375,色號!A:D,4,FALSE),"")</f>
        <v/>
      </c>
      <c r="P375" s="228" t="str">
        <f t="shared" si="121"/>
        <v/>
      </c>
      <c r="Q375" s="228" t="str">
        <f t="shared" si="122"/>
        <v/>
      </c>
      <c r="R375" s="455" t="str">
        <f t="shared" si="123"/>
        <v/>
      </c>
      <c r="S375" s="461"/>
      <c r="T375" s="429" t="str">
        <f t="shared" si="124"/>
        <v/>
      </c>
      <c r="U375" s="237" t="str">
        <f t="shared" si="125"/>
        <v/>
      </c>
    </row>
    <row r="376" spans="1:21" x14ac:dyDescent="0.25">
      <c r="A376" s="228">
        <f t="shared" si="118"/>
        <v>0</v>
      </c>
      <c r="B376" s="228"/>
      <c r="C376" s="228">
        <f>C375+1</f>
        <v>10013</v>
      </c>
      <c r="D376" s="228"/>
      <c r="E376" s="228"/>
      <c r="F376" s="228"/>
      <c r="G376" s="228" t="str">
        <f t="shared" si="127"/>
        <v/>
      </c>
      <c r="H376" s="236"/>
      <c r="I376" s="38" t="str">
        <f t="shared" si="128"/>
        <v/>
      </c>
      <c r="J376" s="228"/>
      <c r="K376" s="229"/>
      <c r="L376" s="369"/>
      <c r="M376" s="228" t="str">
        <f>IFERROR(VLOOKUP(L376,色號!A:B,2,FALSE),"")</f>
        <v/>
      </c>
      <c r="N376" s="228" t="str">
        <f>IFERROR(VLOOKUP(M376,色號!B:C,2,FALSE),"")</f>
        <v/>
      </c>
      <c r="O376" s="228" t="str">
        <f>IFERROR(VLOOKUP(L376,色號!A:D,4,FALSE),"")</f>
        <v/>
      </c>
      <c r="P376" s="228" t="str">
        <f t="shared" si="121"/>
        <v/>
      </c>
      <c r="Q376" s="228" t="str">
        <f t="shared" si="122"/>
        <v/>
      </c>
      <c r="R376" s="455" t="str">
        <f t="shared" si="123"/>
        <v/>
      </c>
      <c r="S376" s="461"/>
      <c r="T376" s="429" t="str">
        <f t="shared" si="124"/>
        <v/>
      </c>
      <c r="U376" s="237" t="str">
        <f t="shared" si="125"/>
        <v/>
      </c>
    </row>
    <row r="377" spans="1:21" x14ac:dyDescent="0.25">
      <c r="A377" s="228">
        <f t="shared" si="118"/>
        <v>0</v>
      </c>
      <c r="B377" s="228"/>
      <c r="C377" s="228">
        <f t="shared" si="126"/>
        <v>10014</v>
      </c>
      <c r="D377" s="228"/>
      <c r="E377" s="228"/>
      <c r="F377" s="228"/>
      <c r="G377" s="228" t="str">
        <f t="shared" si="127"/>
        <v/>
      </c>
      <c r="H377" s="236"/>
      <c r="I377" s="38" t="str">
        <f t="shared" si="128"/>
        <v/>
      </c>
      <c r="J377" s="228"/>
      <c r="K377" s="229"/>
      <c r="L377" s="369"/>
      <c r="M377" s="228" t="str">
        <f>IFERROR(VLOOKUP(L377,色號!A:B,2,FALSE),"")</f>
        <v/>
      </c>
      <c r="N377" s="228" t="str">
        <f>IFERROR(VLOOKUP(M377,色號!B:C,2,FALSE),"")</f>
        <v/>
      </c>
      <c r="O377" s="228" t="str">
        <f>IFERROR(VLOOKUP(L377,色號!A:D,4,FALSE),"")</f>
        <v/>
      </c>
      <c r="P377" s="228" t="str">
        <f t="shared" si="121"/>
        <v/>
      </c>
      <c r="Q377" s="228" t="str">
        <f t="shared" si="122"/>
        <v/>
      </c>
      <c r="R377" s="455" t="str">
        <f t="shared" si="123"/>
        <v/>
      </c>
      <c r="S377" s="461"/>
      <c r="T377" s="429" t="str">
        <f t="shared" si="124"/>
        <v/>
      </c>
      <c r="U377" s="237" t="str">
        <f t="shared" si="125"/>
        <v/>
      </c>
    </row>
    <row r="378" spans="1:21" x14ac:dyDescent="0.25">
      <c r="A378" s="228">
        <f t="shared" si="118"/>
        <v>0</v>
      </c>
      <c r="B378" s="228"/>
      <c r="C378" s="228">
        <f>C377+1</f>
        <v>10015</v>
      </c>
      <c r="D378" s="228"/>
      <c r="E378" s="228"/>
      <c r="F378" s="228"/>
      <c r="G378" s="228" t="str">
        <f t="shared" si="127"/>
        <v/>
      </c>
      <c r="H378" s="236"/>
      <c r="I378" s="38" t="str">
        <f t="shared" si="128"/>
        <v/>
      </c>
      <c r="J378" s="228"/>
      <c r="K378" s="229"/>
      <c r="L378" s="369"/>
      <c r="M378" s="228" t="str">
        <f>IFERROR(VLOOKUP(L378,色號!A:B,2,FALSE),"")</f>
        <v/>
      </c>
      <c r="N378" s="228" t="str">
        <f>IFERROR(VLOOKUP(M378,色號!B:C,2,FALSE),"")</f>
        <v/>
      </c>
      <c r="O378" s="228" t="str">
        <f>IFERROR(VLOOKUP(L378,色號!A:D,4,FALSE),"")</f>
        <v/>
      </c>
      <c r="P378" s="228" t="str">
        <f t="shared" si="121"/>
        <v/>
      </c>
      <c r="Q378" s="228" t="str">
        <f t="shared" si="122"/>
        <v/>
      </c>
      <c r="R378" s="455" t="str">
        <f t="shared" si="123"/>
        <v/>
      </c>
      <c r="S378" s="461"/>
      <c r="T378" s="429" t="str">
        <f t="shared" si="124"/>
        <v/>
      </c>
      <c r="U378" s="237" t="str">
        <f t="shared" si="125"/>
        <v/>
      </c>
    </row>
    <row r="379" spans="1:21" x14ac:dyDescent="0.25">
      <c r="A379" s="228">
        <f t="shared" si="118"/>
        <v>0</v>
      </c>
      <c r="B379" s="228"/>
      <c r="C379" s="228">
        <f>C378+1</f>
        <v>10016</v>
      </c>
      <c r="D379" s="228"/>
      <c r="E379" s="228"/>
      <c r="F379" s="237"/>
      <c r="G379" s="228" t="str">
        <f t="shared" si="127"/>
        <v/>
      </c>
      <c r="H379" s="236"/>
      <c r="I379" s="38" t="str">
        <f t="shared" si="128"/>
        <v/>
      </c>
      <c r="J379" s="228"/>
      <c r="K379" s="229"/>
      <c r="L379" s="369"/>
      <c r="M379" s="228" t="str">
        <f>IFERROR(VLOOKUP(L379,色號!A:B,2,FALSE),"")</f>
        <v/>
      </c>
      <c r="N379" s="228" t="str">
        <f>IFERROR(VLOOKUP(M379,色號!B:C,2,FALSE),"")</f>
        <v/>
      </c>
      <c r="O379" s="228" t="str">
        <f>IFERROR(VLOOKUP(L379,色號!A:D,4,FALSE),"")</f>
        <v/>
      </c>
      <c r="P379" s="228" t="str">
        <f t="shared" si="121"/>
        <v/>
      </c>
      <c r="Q379" s="228" t="str">
        <f t="shared" si="122"/>
        <v/>
      </c>
      <c r="R379" s="455" t="str">
        <f t="shared" si="123"/>
        <v/>
      </c>
      <c r="S379" s="461"/>
      <c r="T379" s="429" t="str">
        <f t="shared" si="124"/>
        <v/>
      </c>
      <c r="U379" s="237" t="str">
        <f t="shared" si="125"/>
        <v/>
      </c>
    </row>
    <row r="380" spans="1:21" x14ac:dyDescent="0.25">
      <c r="A380" s="228">
        <f t="shared" si="118"/>
        <v>0</v>
      </c>
      <c r="B380" s="228"/>
      <c r="C380" s="228">
        <f>C379+1</f>
        <v>10017</v>
      </c>
      <c r="D380" s="228"/>
      <c r="E380" s="228"/>
      <c r="F380" s="237"/>
      <c r="G380" s="228" t="str">
        <f t="shared" si="127"/>
        <v/>
      </c>
      <c r="H380" s="236"/>
      <c r="I380" s="38" t="str">
        <f t="shared" si="128"/>
        <v/>
      </c>
      <c r="J380" s="228"/>
      <c r="K380" s="229"/>
      <c r="L380" s="369"/>
      <c r="M380" s="228" t="str">
        <f>IFERROR(VLOOKUP(L380,色號!A:B,2,FALSE),"")</f>
        <v/>
      </c>
      <c r="N380" s="228" t="str">
        <f>IFERROR(VLOOKUP(M380,色號!B:C,2,FALSE),"")</f>
        <v/>
      </c>
      <c r="O380" s="228" t="str">
        <f>IFERROR(VLOOKUP(L380,色號!A:D,4,FALSE),"")</f>
        <v/>
      </c>
      <c r="P380" s="228" t="str">
        <f t="shared" si="121"/>
        <v/>
      </c>
      <c r="Q380" s="228" t="str">
        <f t="shared" si="122"/>
        <v/>
      </c>
      <c r="R380" s="455" t="str">
        <f t="shared" si="123"/>
        <v/>
      </c>
      <c r="S380" s="461"/>
      <c r="T380" s="429" t="str">
        <f t="shared" si="124"/>
        <v/>
      </c>
      <c r="U380" s="237" t="str">
        <f t="shared" si="125"/>
        <v/>
      </c>
    </row>
    <row r="381" spans="1:21" x14ac:dyDescent="0.25">
      <c r="A381" s="228">
        <f t="shared" si="118"/>
        <v>0</v>
      </c>
      <c r="B381" s="228"/>
      <c r="C381" s="228">
        <f>C380+1</f>
        <v>10018</v>
      </c>
      <c r="D381" s="228"/>
      <c r="E381" s="228"/>
      <c r="F381" s="231"/>
      <c r="G381" s="228" t="str">
        <f t="shared" si="127"/>
        <v/>
      </c>
      <c r="H381" s="236"/>
      <c r="I381" s="38" t="str">
        <f t="shared" si="128"/>
        <v/>
      </c>
      <c r="J381" s="228"/>
      <c r="K381" s="229"/>
      <c r="L381" s="369"/>
      <c r="M381" s="228" t="str">
        <f>IFERROR(VLOOKUP(L381,色號!A:B,2,FALSE),"")</f>
        <v/>
      </c>
      <c r="N381" s="228" t="str">
        <f>IFERROR(VLOOKUP(M381,色號!B:C,2,FALSE),"")</f>
        <v/>
      </c>
      <c r="O381" s="228" t="str">
        <f>IFERROR(VLOOKUP(L381,色號!A:D,4,FALSE),"")</f>
        <v/>
      </c>
      <c r="P381" s="228" t="str">
        <f t="shared" si="121"/>
        <v/>
      </c>
      <c r="Q381" s="228" t="str">
        <f t="shared" si="122"/>
        <v/>
      </c>
      <c r="R381" s="455" t="str">
        <f t="shared" si="123"/>
        <v/>
      </c>
      <c r="S381" s="461"/>
      <c r="T381" s="429" t="str">
        <f t="shared" si="124"/>
        <v/>
      </c>
      <c r="U381" s="237" t="str">
        <f t="shared" si="125"/>
        <v/>
      </c>
    </row>
    <row r="382" spans="1:21" x14ac:dyDescent="0.25">
      <c r="A382" s="228">
        <f t="shared" si="118"/>
        <v>0</v>
      </c>
      <c r="B382" s="228"/>
      <c r="C382" s="228">
        <f t="shared" ref="C382:C387" si="129">C381+1</f>
        <v>10019</v>
      </c>
      <c r="D382" s="228"/>
      <c r="E382" s="228"/>
      <c r="F382" s="231"/>
      <c r="G382" s="228" t="str">
        <f t="shared" si="127"/>
        <v/>
      </c>
      <c r="H382" s="236"/>
      <c r="I382" s="38" t="str">
        <f t="shared" si="128"/>
        <v/>
      </c>
      <c r="J382" s="228"/>
      <c r="K382" s="229"/>
      <c r="L382" s="369"/>
      <c r="M382" s="228" t="str">
        <f>IFERROR(VLOOKUP(L382,色號!A:B,2,FALSE),"")</f>
        <v/>
      </c>
      <c r="N382" s="228" t="str">
        <f>IFERROR(VLOOKUP(M382,色號!B:C,2,FALSE),"")</f>
        <v/>
      </c>
      <c r="O382" s="228" t="str">
        <f>IFERROR(VLOOKUP(L382,色號!A:D,4,FALSE),"")</f>
        <v/>
      </c>
      <c r="P382" s="228" t="str">
        <f t="shared" si="121"/>
        <v/>
      </c>
      <c r="Q382" s="228" t="str">
        <f t="shared" si="122"/>
        <v/>
      </c>
      <c r="R382" s="455" t="str">
        <f t="shared" si="123"/>
        <v/>
      </c>
      <c r="S382" s="461"/>
      <c r="T382" s="429" t="str">
        <f t="shared" si="124"/>
        <v/>
      </c>
      <c r="U382" s="237" t="str">
        <f t="shared" si="125"/>
        <v/>
      </c>
    </row>
    <row r="383" spans="1:21" x14ac:dyDescent="0.25">
      <c r="A383" s="228">
        <f t="shared" si="118"/>
        <v>0</v>
      </c>
      <c r="B383" s="228"/>
      <c r="C383" s="228">
        <f t="shared" si="129"/>
        <v>10020</v>
      </c>
      <c r="D383" s="228"/>
      <c r="E383" s="228"/>
      <c r="F383" s="228"/>
      <c r="G383" s="228" t="str">
        <f t="shared" si="127"/>
        <v/>
      </c>
      <c r="H383" s="236"/>
      <c r="I383" s="38" t="str">
        <f t="shared" si="128"/>
        <v/>
      </c>
      <c r="J383" s="228"/>
      <c r="K383" s="229"/>
      <c r="L383" s="369"/>
      <c r="M383" s="228" t="str">
        <f>IFERROR(VLOOKUP(L383,色號!A:B,2,FALSE),"")</f>
        <v/>
      </c>
      <c r="N383" s="228" t="str">
        <f>IFERROR(VLOOKUP(M383,色號!B:C,2,FALSE),"")</f>
        <v/>
      </c>
      <c r="O383" s="228" t="str">
        <f>IFERROR(VLOOKUP(L383,色號!A:D,4,FALSE),"")</f>
        <v/>
      </c>
      <c r="P383" s="228" t="str">
        <f t="shared" si="121"/>
        <v/>
      </c>
      <c r="Q383" s="228" t="str">
        <f t="shared" si="122"/>
        <v/>
      </c>
      <c r="R383" s="455" t="str">
        <f t="shared" si="123"/>
        <v/>
      </c>
      <c r="S383" s="461"/>
      <c r="T383" s="429" t="str">
        <f t="shared" si="124"/>
        <v/>
      </c>
      <c r="U383" s="237" t="str">
        <f t="shared" si="125"/>
        <v/>
      </c>
    </row>
    <row r="384" spans="1:21" x14ac:dyDescent="0.25">
      <c r="A384" s="228">
        <f t="shared" si="118"/>
        <v>0</v>
      </c>
      <c r="B384" s="228"/>
      <c r="C384" s="228">
        <f t="shared" si="129"/>
        <v>10021</v>
      </c>
      <c r="D384" s="228"/>
      <c r="E384" s="228"/>
      <c r="F384" s="231"/>
      <c r="G384" s="228" t="str">
        <f t="shared" si="127"/>
        <v/>
      </c>
      <c r="H384" s="236"/>
      <c r="I384" s="38" t="str">
        <f t="shared" si="128"/>
        <v/>
      </c>
      <c r="J384" s="228"/>
      <c r="K384" s="229"/>
      <c r="L384" s="369"/>
      <c r="M384" s="228" t="str">
        <f>IFERROR(VLOOKUP(L384,色號!A:B,2,FALSE),"")</f>
        <v/>
      </c>
      <c r="N384" s="228" t="str">
        <f>IFERROR(VLOOKUP(M384,色號!B:C,2,FALSE),"")</f>
        <v/>
      </c>
      <c r="O384" s="228" t="str">
        <f>IFERROR(VLOOKUP(L384,色號!A:D,4,FALSE),"")</f>
        <v/>
      </c>
      <c r="P384" s="228" t="str">
        <f t="shared" si="121"/>
        <v/>
      </c>
      <c r="Q384" s="228" t="str">
        <f t="shared" si="122"/>
        <v/>
      </c>
      <c r="R384" s="455" t="str">
        <f t="shared" si="123"/>
        <v/>
      </c>
      <c r="S384" s="461"/>
      <c r="T384" s="429" t="str">
        <f t="shared" si="124"/>
        <v/>
      </c>
      <c r="U384" s="237" t="str">
        <f t="shared" si="125"/>
        <v/>
      </c>
    </row>
    <row r="385" spans="1:21" x14ac:dyDescent="0.25">
      <c r="A385" s="228">
        <f t="shared" si="118"/>
        <v>0</v>
      </c>
      <c r="B385" s="228"/>
      <c r="C385" s="228">
        <f t="shared" si="129"/>
        <v>10022</v>
      </c>
      <c r="D385" s="228"/>
      <c r="E385" s="228"/>
      <c r="F385" s="231"/>
      <c r="G385" s="228" t="str">
        <f t="shared" si="127"/>
        <v/>
      </c>
      <c r="H385" s="236"/>
      <c r="I385" s="38" t="str">
        <f t="shared" si="128"/>
        <v/>
      </c>
      <c r="J385" s="228"/>
      <c r="K385" s="229"/>
      <c r="L385" s="369"/>
      <c r="M385" s="228" t="str">
        <f>IFERROR(VLOOKUP(L385,色號!A:B,2,FALSE),"")</f>
        <v/>
      </c>
      <c r="N385" s="228" t="str">
        <f>IFERROR(VLOOKUP(M385,色號!B:C,2,FALSE),"")</f>
        <v/>
      </c>
      <c r="O385" s="228" t="str">
        <f>IFERROR(VLOOKUP(L385,色號!A:D,4,FALSE),"")</f>
        <v/>
      </c>
      <c r="P385" s="228" t="str">
        <f t="shared" si="121"/>
        <v/>
      </c>
      <c r="Q385" s="228" t="str">
        <f t="shared" si="122"/>
        <v/>
      </c>
      <c r="R385" s="455" t="str">
        <f t="shared" si="123"/>
        <v/>
      </c>
      <c r="S385" s="461"/>
      <c r="T385" s="429" t="str">
        <f t="shared" si="124"/>
        <v/>
      </c>
      <c r="U385" s="237" t="str">
        <f t="shared" si="125"/>
        <v/>
      </c>
    </row>
    <row r="386" spans="1:21" x14ac:dyDescent="0.25">
      <c r="A386" s="228">
        <f t="shared" si="118"/>
        <v>0</v>
      </c>
      <c r="B386" s="228"/>
      <c r="C386" s="228">
        <f t="shared" si="129"/>
        <v>10023</v>
      </c>
      <c r="D386" s="228"/>
      <c r="E386" s="228"/>
      <c r="F386" s="231"/>
      <c r="G386" s="228" t="str">
        <f t="shared" si="127"/>
        <v/>
      </c>
      <c r="H386" s="236"/>
      <c r="I386" s="38" t="str">
        <f t="shared" si="128"/>
        <v/>
      </c>
      <c r="J386" s="228"/>
      <c r="K386" s="229"/>
      <c r="L386" s="369"/>
      <c r="M386" s="228" t="str">
        <f>IFERROR(VLOOKUP(L386,色號!A:B,2,FALSE),"")</f>
        <v/>
      </c>
      <c r="N386" s="228" t="str">
        <f>IFERROR(VLOOKUP(M386,色號!B:C,2,FALSE),"")</f>
        <v/>
      </c>
      <c r="O386" s="228" t="str">
        <f>IFERROR(VLOOKUP(L386,色號!A:D,4,FALSE),"")</f>
        <v/>
      </c>
      <c r="P386" s="228" t="str">
        <f t="shared" si="121"/>
        <v/>
      </c>
      <c r="Q386" s="228" t="str">
        <f t="shared" si="122"/>
        <v/>
      </c>
      <c r="R386" s="455" t="str">
        <f t="shared" si="123"/>
        <v/>
      </c>
      <c r="S386" s="461"/>
      <c r="T386" s="429" t="str">
        <f t="shared" si="124"/>
        <v/>
      </c>
      <c r="U386" s="237" t="str">
        <f t="shared" si="125"/>
        <v/>
      </c>
    </row>
    <row r="387" spans="1:21" x14ac:dyDescent="0.25">
      <c r="A387" s="228">
        <f t="shared" si="118"/>
        <v>0</v>
      </c>
      <c r="B387" s="228"/>
      <c r="C387" s="228">
        <f t="shared" si="129"/>
        <v>10024</v>
      </c>
      <c r="D387" s="228"/>
      <c r="E387" s="228"/>
      <c r="F387" s="231"/>
      <c r="G387" s="228" t="str">
        <f t="shared" si="127"/>
        <v/>
      </c>
      <c r="H387" s="236"/>
      <c r="I387" s="38" t="str">
        <f t="shared" si="128"/>
        <v/>
      </c>
      <c r="J387" s="228"/>
      <c r="K387" s="229"/>
      <c r="L387" s="369"/>
      <c r="M387" s="228" t="str">
        <f>IFERROR(VLOOKUP(L387,色號!A:B,2,FALSE),"")</f>
        <v/>
      </c>
      <c r="N387" s="228" t="str">
        <f>IFERROR(VLOOKUP(M387,色號!B:C,2,FALSE),"")</f>
        <v/>
      </c>
      <c r="O387" s="228" t="str">
        <f>IFERROR(VLOOKUP(L387,色號!A:D,4,FALSE),"")</f>
        <v/>
      </c>
      <c r="P387" s="228" t="str">
        <f t="shared" si="121"/>
        <v/>
      </c>
      <c r="Q387" s="228" t="str">
        <f t="shared" si="122"/>
        <v/>
      </c>
      <c r="R387" s="455" t="str">
        <f t="shared" si="123"/>
        <v/>
      </c>
      <c r="S387" s="461"/>
      <c r="T387" s="429" t="str">
        <f t="shared" si="124"/>
        <v/>
      </c>
      <c r="U387" s="237" t="str">
        <f t="shared" si="125"/>
        <v/>
      </c>
    </row>
    <row r="388" spans="1:21" x14ac:dyDescent="0.25">
      <c r="A388" s="228">
        <f t="shared" si="118"/>
        <v>0</v>
      </c>
      <c r="B388" s="228"/>
      <c r="C388" s="228">
        <f>C387+1</f>
        <v>10025</v>
      </c>
      <c r="D388" s="228"/>
      <c r="E388" s="228"/>
      <c r="F388" s="231"/>
      <c r="G388" s="228" t="str">
        <f t="shared" si="127"/>
        <v/>
      </c>
      <c r="H388" s="236"/>
      <c r="I388" s="38" t="str">
        <f t="shared" si="128"/>
        <v/>
      </c>
      <c r="J388" s="228"/>
      <c r="K388" s="229"/>
      <c r="L388" s="369"/>
      <c r="M388" s="228" t="str">
        <f>IFERROR(VLOOKUP(L388,色號!A:B,2,FALSE),"")</f>
        <v/>
      </c>
      <c r="N388" s="228" t="str">
        <f>IFERROR(VLOOKUP(M388,色號!B:C,2,FALSE),"")</f>
        <v/>
      </c>
      <c r="O388" s="228" t="str">
        <f>IFERROR(VLOOKUP(L388,色號!A:D,4,FALSE),"")</f>
        <v/>
      </c>
      <c r="P388" s="228" t="str">
        <f t="shared" si="121"/>
        <v/>
      </c>
      <c r="Q388" s="228" t="str">
        <f t="shared" si="122"/>
        <v/>
      </c>
      <c r="R388" s="455" t="str">
        <f t="shared" si="123"/>
        <v/>
      </c>
      <c r="S388" s="461"/>
      <c r="T388" s="429" t="str">
        <f t="shared" si="124"/>
        <v/>
      </c>
      <c r="U388" s="237" t="str">
        <f t="shared" si="125"/>
        <v/>
      </c>
    </row>
    <row r="389" spans="1:21" x14ac:dyDescent="0.25">
      <c r="A389" s="228">
        <f t="shared" si="118"/>
        <v>0</v>
      </c>
      <c r="B389" s="228"/>
      <c r="C389" s="228">
        <f t="shared" ref="C389:C393" si="130">C388+1</f>
        <v>10026</v>
      </c>
      <c r="D389" s="228"/>
      <c r="E389" s="228"/>
      <c r="F389" s="231"/>
      <c r="G389" s="228" t="str">
        <f t="shared" si="127"/>
        <v/>
      </c>
      <c r="H389" s="236"/>
      <c r="I389" s="38" t="str">
        <f t="shared" si="128"/>
        <v/>
      </c>
      <c r="J389" s="228"/>
      <c r="K389" s="229"/>
      <c r="L389" s="369"/>
      <c r="M389" s="228" t="str">
        <f>IFERROR(VLOOKUP(L389,色號!A:B,2,FALSE),"")</f>
        <v/>
      </c>
      <c r="N389" s="228" t="str">
        <f>IFERROR(VLOOKUP(M389,色號!B:C,2,FALSE),"")</f>
        <v/>
      </c>
      <c r="O389" s="228" t="str">
        <f>IFERROR(VLOOKUP(L389,色號!A:D,4,FALSE),"")</f>
        <v/>
      </c>
      <c r="P389" s="228" t="str">
        <f t="shared" si="121"/>
        <v/>
      </c>
      <c r="Q389" s="228" t="str">
        <f t="shared" si="122"/>
        <v/>
      </c>
      <c r="R389" s="455" t="str">
        <f t="shared" si="123"/>
        <v/>
      </c>
      <c r="S389" s="461"/>
      <c r="T389" s="429" t="str">
        <f t="shared" si="124"/>
        <v/>
      </c>
      <c r="U389" s="237" t="str">
        <f t="shared" si="125"/>
        <v/>
      </c>
    </row>
    <row r="390" spans="1:21" x14ac:dyDescent="0.25">
      <c r="A390" s="228">
        <f t="shared" si="118"/>
        <v>0</v>
      </c>
      <c r="B390" s="228"/>
      <c r="C390" s="228">
        <f t="shared" si="130"/>
        <v>10027</v>
      </c>
      <c r="D390" s="228"/>
      <c r="E390" s="228"/>
      <c r="F390" s="231"/>
      <c r="G390" s="228" t="str">
        <f t="shared" si="127"/>
        <v/>
      </c>
      <c r="H390" s="236"/>
      <c r="I390" s="38" t="str">
        <f t="shared" si="128"/>
        <v/>
      </c>
      <c r="J390" s="228"/>
      <c r="K390" s="229"/>
      <c r="L390" s="369"/>
      <c r="M390" s="228" t="str">
        <f>IFERROR(VLOOKUP(L390,色號!A:B,2,FALSE),"")</f>
        <v/>
      </c>
      <c r="N390" s="228" t="str">
        <f>IFERROR(VLOOKUP(M390,色號!B:C,2,FALSE),"")</f>
        <v/>
      </c>
      <c r="O390" s="228" t="str">
        <f>IFERROR(VLOOKUP(L390,色號!A:D,4,FALSE),"")</f>
        <v/>
      </c>
      <c r="P390" s="228" t="str">
        <f t="shared" si="121"/>
        <v/>
      </c>
      <c r="Q390" s="228" t="str">
        <f t="shared" si="122"/>
        <v/>
      </c>
      <c r="R390" s="455" t="str">
        <f t="shared" si="123"/>
        <v/>
      </c>
      <c r="S390" s="461"/>
      <c r="T390" s="429" t="str">
        <f t="shared" si="124"/>
        <v/>
      </c>
      <c r="U390" s="237" t="str">
        <f t="shared" si="125"/>
        <v/>
      </c>
    </row>
    <row r="391" spans="1:21" x14ac:dyDescent="0.25">
      <c r="A391" s="228">
        <f t="shared" si="118"/>
        <v>0</v>
      </c>
      <c r="B391" s="228"/>
      <c r="C391" s="228">
        <f t="shared" si="130"/>
        <v>10028</v>
      </c>
      <c r="D391" s="228"/>
      <c r="E391" s="228"/>
      <c r="F391" s="228"/>
      <c r="G391" s="228" t="str">
        <f t="shared" si="127"/>
        <v/>
      </c>
      <c r="H391" s="236"/>
      <c r="I391" s="38" t="str">
        <f t="shared" si="128"/>
        <v/>
      </c>
      <c r="J391" s="228"/>
      <c r="K391" s="229"/>
      <c r="L391" s="369"/>
      <c r="M391" s="228" t="str">
        <f>IFERROR(VLOOKUP(L391,色號!A:B,2,FALSE),"")</f>
        <v/>
      </c>
      <c r="N391" s="228" t="str">
        <f>IFERROR(VLOOKUP(M391,色號!B:C,2,FALSE),"")</f>
        <v/>
      </c>
      <c r="O391" s="228" t="str">
        <f>IFERROR(VLOOKUP(L391,色號!A:D,4,FALSE),"")</f>
        <v/>
      </c>
      <c r="P391" s="228" t="str">
        <f t="shared" si="121"/>
        <v/>
      </c>
      <c r="Q391" s="228" t="str">
        <f t="shared" si="122"/>
        <v/>
      </c>
      <c r="R391" s="455" t="str">
        <f t="shared" si="123"/>
        <v/>
      </c>
      <c r="S391" s="461"/>
      <c r="T391" s="429" t="str">
        <f t="shared" si="124"/>
        <v/>
      </c>
      <c r="U391" s="237" t="str">
        <f t="shared" si="125"/>
        <v/>
      </c>
    </row>
    <row r="392" spans="1:21" x14ac:dyDescent="0.25">
      <c r="A392" s="228">
        <f t="shared" si="118"/>
        <v>0</v>
      </c>
      <c r="B392" s="228"/>
      <c r="C392" s="228">
        <f t="shared" si="130"/>
        <v>10029</v>
      </c>
      <c r="D392" s="228"/>
      <c r="E392" s="228"/>
      <c r="F392" s="238"/>
      <c r="G392" s="228" t="str">
        <f t="shared" si="127"/>
        <v/>
      </c>
      <c r="H392" s="236"/>
      <c r="I392" s="38" t="str">
        <f t="shared" si="128"/>
        <v/>
      </c>
      <c r="J392" s="228"/>
      <c r="K392" s="229"/>
      <c r="L392" s="369"/>
      <c r="M392" s="228" t="str">
        <f>IFERROR(VLOOKUP(L392,色號!A:B,2,FALSE),"")</f>
        <v/>
      </c>
      <c r="N392" s="228" t="str">
        <f>IFERROR(VLOOKUP(M392,色號!B:C,2,FALSE),"")</f>
        <v/>
      </c>
      <c r="O392" s="228" t="str">
        <f>IFERROR(VLOOKUP(L392,色號!A:D,4,FALSE),"")</f>
        <v/>
      </c>
      <c r="P392" s="228" t="str">
        <f t="shared" si="121"/>
        <v/>
      </c>
      <c r="Q392" s="228" t="str">
        <f t="shared" si="122"/>
        <v/>
      </c>
      <c r="R392" s="455" t="str">
        <f t="shared" si="123"/>
        <v/>
      </c>
      <c r="S392" s="461"/>
      <c r="T392" s="429" t="str">
        <f t="shared" si="124"/>
        <v/>
      </c>
      <c r="U392" s="237" t="str">
        <f t="shared" si="125"/>
        <v/>
      </c>
    </row>
    <row r="393" spans="1:21" x14ac:dyDescent="0.25">
      <c r="A393" s="228">
        <f t="shared" si="118"/>
        <v>0</v>
      </c>
      <c r="B393" s="228"/>
      <c r="C393" s="228">
        <f t="shared" si="130"/>
        <v>10030</v>
      </c>
      <c r="D393" s="228"/>
      <c r="E393" s="228"/>
      <c r="F393" s="238"/>
      <c r="G393" s="228" t="str">
        <f t="shared" si="127"/>
        <v/>
      </c>
      <c r="H393" s="236"/>
      <c r="I393" s="38" t="str">
        <f t="shared" si="128"/>
        <v/>
      </c>
      <c r="J393" s="228"/>
      <c r="K393" s="229"/>
      <c r="L393" s="369"/>
      <c r="M393" s="228" t="str">
        <f>IFERROR(VLOOKUP(L393,色號!A:B,2,FALSE),"")</f>
        <v/>
      </c>
      <c r="N393" s="228" t="str">
        <f>IFERROR(VLOOKUP(M393,色號!B:C,2,FALSE),"")</f>
        <v/>
      </c>
      <c r="O393" s="228" t="str">
        <f>IFERROR(VLOOKUP(L393,色號!A:D,4,FALSE),"")</f>
        <v/>
      </c>
      <c r="P393" s="228" t="str">
        <f t="shared" si="121"/>
        <v/>
      </c>
      <c r="Q393" s="228" t="str">
        <f t="shared" si="122"/>
        <v/>
      </c>
      <c r="R393" s="455" t="str">
        <f t="shared" si="123"/>
        <v/>
      </c>
      <c r="S393" s="461"/>
      <c r="T393" s="429" t="str">
        <f t="shared" si="124"/>
        <v/>
      </c>
      <c r="U393" s="237" t="str">
        <f t="shared" si="125"/>
        <v/>
      </c>
    </row>
    <row r="394" spans="1:21" x14ac:dyDescent="0.25">
      <c r="A394" s="234"/>
      <c r="B394" s="234"/>
      <c r="C394" s="234"/>
      <c r="D394" s="234"/>
      <c r="E394" s="234"/>
      <c r="F394" s="238"/>
      <c r="G394" s="238"/>
      <c r="H394" s="239"/>
      <c r="I394" s="234"/>
      <c r="J394" s="238"/>
      <c r="K394" s="227"/>
      <c r="L394" s="369"/>
      <c r="M394" s="238"/>
      <c r="N394" s="232" t="str">
        <f>IFERROR(VLOOKUP(L394,資料庫!$P$4:$R$101,3,FALSE),"")</f>
        <v/>
      </c>
      <c r="O394" s="238"/>
      <c r="P394" s="228"/>
      <c r="Q394" s="228"/>
      <c r="R394" s="455" t="str">
        <f t="shared" ref="R394" si="131">IF(
  AND(
    OR($E394="右側板",$E394="左側板"),
    COUNTIF($E$364:$E$393,"活隔") + COUNTIF($E$364:$E$393,"固隔") &gt; 0  ),
  "排孔",
  ""
)</f>
        <v/>
      </c>
      <c r="S394" s="228"/>
      <c r="T394" s="430"/>
      <c r="U394" s="237"/>
    </row>
    <row r="395" spans="1:21" x14ac:dyDescent="0.25">
      <c r="A395" s="234"/>
      <c r="B395" s="234"/>
      <c r="C395" s="234"/>
      <c r="D395" s="234"/>
      <c r="E395" s="234"/>
      <c r="F395" s="238"/>
      <c r="G395" s="238"/>
      <c r="H395" s="239"/>
      <c r="I395" s="234"/>
      <c r="J395" s="238"/>
      <c r="K395" s="227"/>
      <c r="L395" s="369"/>
      <c r="M395" s="238"/>
      <c r="N395" s="228"/>
      <c r="O395" s="238"/>
      <c r="P395" s="228"/>
      <c r="Q395" s="228"/>
      <c r="R395" s="455"/>
      <c r="S395" s="228"/>
      <c r="T395" s="430"/>
      <c r="U395" s="237"/>
    </row>
    <row r="396" spans="1:21" x14ac:dyDescent="0.25">
      <c r="A396" s="224" t="s">
        <v>31</v>
      </c>
      <c r="B396" s="224"/>
      <c r="C396" s="225"/>
      <c r="D396" s="225" cm="1">
        <f t="array" ref="D396">_xlfn.IFS(OR(C396="水槽櫃",C396="爐檯櫃"),"無頂板",C396="油機吊櫃","無底板",TRUE,0)</f>
        <v>0</v>
      </c>
      <c r="E396" s="226"/>
      <c r="F396" s="225"/>
      <c r="G396" s="226"/>
      <c r="H396" s="226"/>
      <c r="I396" s="226"/>
      <c r="J396" s="226"/>
      <c r="K396" s="227"/>
      <c r="L396" s="228"/>
      <c r="M396" s="228"/>
      <c r="N396" s="228"/>
      <c r="O396" s="228"/>
      <c r="P396" s="228"/>
      <c r="Q396" s="228"/>
      <c r="R396" s="455"/>
      <c r="S396" s="228"/>
      <c r="T396" s="430"/>
      <c r="U396" s="237"/>
    </row>
    <row r="397" spans="1:21" x14ac:dyDescent="0.25">
      <c r="A397" s="224" t="s">
        <v>37</v>
      </c>
      <c r="B397" s="224"/>
      <c r="C397" s="229">
        <f>C358+1</f>
        <v>11</v>
      </c>
      <c r="D397" s="229"/>
      <c r="E397" s="226"/>
      <c r="F397" s="230"/>
      <c r="G397" s="226"/>
      <c r="H397" s="226"/>
      <c r="I397" s="226"/>
      <c r="J397" s="226"/>
      <c r="K397" s="366" t="s">
        <v>15</v>
      </c>
      <c r="L397" s="232">
        <f>SUMIF(D403:D432,"&lt;&gt;*五金",K403:K432)</f>
        <v>0</v>
      </c>
      <c r="M397" s="228"/>
      <c r="N397" s="231"/>
      <c r="O397" s="228"/>
      <c r="P397" s="228"/>
      <c r="Q397" s="228"/>
      <c r="R397" s="455"/>
      <c r="S397" s="228"/>
      <c r="T397" s="430"/>
      <c r="U397" s="237"/>
    </row>
    <row r="398" spans="1:21" x14ac:dyDescent="0.25">
      <c r="A398" s="224" t="s">
        <v>38</v>
      </c>
      <c r="B398" s="224"/>
      <c r="C398" s="229"/>
      <c r="D398" s="229"/>
      <c r="E398" s="226"/>
      <c r="F398" s="230"/>
      <c r="G398" s="226"/>
      <c r="H398" s="226"/>
      <c r="I398" s="226"/>
      <c r="J398" s="226"/>
      <c r="K398" s="366" t="s">
        <v>16</v>
      </c>
      <c r="L398" s="233">
        <f ca="1">板材才數分析.!P331</f>
        <v>0</v>
      </c>
      <c r="M398" s="228"/>
      <c r="N398" s="231"/>
      <c r="O398" s="228"/>
      <c r="P398" s="228"/>
      <c r="Q398" s="228"/>
      <c r="R398" s="455"/>
      <c r="S398" s="228"/>
      <c r="T398" s="430"/>
      <c r="U398" s="237"/>
    </row>
    <row r="399" spans="1:21" x14ac:dyDescent="0.25">
      <c r="A399" s="224" t="s">
        <v>39</v>
      </c>
      <c r="B399" s="224"/>
      <c r="C399" s="368"/>
      <c r="D399" s="229" t="s">
        <v>2808</v>
      </c>
      <c r="E399" s="226"/>
      <c r="F399" s="230"/>
      <c r="G399" s="226"/>
      <c r="H399" s="226"/>
      <c r="I399" s="226"/>
      <c r="J399" s="226"/>
      <c r="K399" s="376" t="s">
        <v>1384</v>
      </c>
      <c r="L399" s="228">
        <v>1</v>
      </c>
      <c r="M399" s="228"/>
      <c r="N399" s="228"/>
      <c r="O399" s="228"/>
      <c r="P399" s="228"/>
      <c r="Q399" s="228"/>
      <c r="R399" s="455"/>
      <c r="S399" s="228"/>
      <c r="T399" s="430"/>
      <c r="U399" s="237"/>
    </row>
    <row r="400" spans="1:21" x14ac:dyDescent="0.25">
      <c r="A400" s="224" t="s">
        <v>40</v>
      </c>
      <c r="B400" s="224"/>
      <c r="C400" s="367"/>
      <c r="D400" s="229"/>
      <c r="E400" s="226"/>
      <c r="F400" s="230"/>
      <c r="G400" s="226"/>
      <c r="H400" s="226"/>
      <c r="I400" s="226"/>
      <c r="J400" s="226"/>
      <c r="K400" s="227"/>
      <c r="L400" s="228"/>
      <c r="M400" s="228"/>
      <c r="N400" s="228"/>
      <c r="O400" s="228"/>
      <c r="P400" s="228"/>
      <c r="Q400" s="228"/>
      <c r="R400" s="455"/>
      <c r="S400" s="228"/>
      <c r="T400" s="430"/>
      <c r="U400" s="237"/>
    </row>
    <row r="401" spans="1:21" ht="16.149999999999999" customHeight="1" x14ac:dyDescent="0.25">
      <c r="A401" s="508" t="s">
        <v>41</v>
      </c>
      <c r="B401" s="228"/>
      <c r="C401" s="508" t="s">
        <v>50</v>
      </c>
      <c r="D401" s="508" t="s">
        <v>1293</v>
      </c>
      <c r="E401" s="508" t="s">
        <v>42</v>
      </c>
      <c r="F401" s="372" t="s">
        <v>2</v>
      </c>
      <c r="G401" s="372"/>
      <c r="H401" s="372"/>
      <c r="I401" s="372"/>
      <c r="J401" s="372"/>
      <c r="K401" s="514" t="s">
        <v>6</v>
      </c>
      <c r="L401" s="508" t="s">
        <v>8</v>
      </c>
      <c r="M401" s="508" t="s">
        <v>110</v>
      </c>
      <c r="N401" s="515" t="s">
        <v>225</v>
      </c>
      <c r="O401" s="508" t="s">
        <v>44</v>
      </c>
      <c r="P401" s="509" t="s">
        <v>9</v>
      </c>
      <c r="Q401" s="509" t="s">
        <v>9</v>
      </c>
      <c r="R401" s="510" t="s">
        <v>9</v>
      </c>
      <c r="S401" s="509" t="s">
        <v>9</v>
      </c>
      <c r="T401" s="517" t="s">
        <v>1929</v>
      </c>
      <c r="U401" s="508" t="s">
        <v>1386</v>
      </c>
    </row>
    <row r="402" spans="1:21" x14ac:dyDescent="0.25">
      <c r="A402" s="513"/>
      <c r="B402" s="234"/>
      <c r="C402" s="513"/>
      <c r="D402" s="508"/>
      <c r="E402" s="513"/>
      <c r="F402" s="228" t="s">
        <v>49</v>
      </c>
      <c r="G402" s="228" t="s">
        <v>17</v>
      </c>
      <c r="H402" s="235" t="s">
        <v>1</v>
      </c>
      <c r="I402" s="228" t="s">
        <v>17</v>
      </c>
      <c r="J402" s="228" t="s">
        <v>3</v>
      </c>
      <c r="K402" s="514"/>
      <c r="L402" s="508"/>
      <c r="M402" s="513"/>
      <c r="N402" s="515"/>
      <c r="O402" s="513"/>
      <c r="P402" s="509"/>
      <c r="Q402" s="509"/>
      <c r="R402" s="510"/>
      <c r="S402" s="509"/>
      <c r="T402" s="517"/>
      <c r="U402" s="508"/>
    </row>
    <row r="403" spans="1:21" x14ac:dyDescent="0.25">
      <c r="A403" s="228">
        <f>$C$396</f>
        <v>0</v>
      </c>
      <c r="B403" s="228"/>
      <c r="C403" s="228">
        <f>(C397*1000)+1</f>
        <v>11001</v>
      </c>
      <c r="D403" s="489" t="s">
        <v>1077</v>
      </c>
      <c r="E403" s="489" t="s">
        <v>4</v>
      </c>
      <c r="F403" s="236">
        <f>C400-36</f>
        <v>-36</v>
      </c>
      <c r="G403" s="489" t="str">
        <f>IF(
   OR(
      $E403="頂板",$E403="底板",$E403="右側板",$E403="左側板",
      $E403="天地蓋頂板",$E403="天地蓋底板",$E403="天地蓋右側板",$E403="天地蓋左側板",
      $E403="前抽牆",$E403="後抽牆",$E403="左抽牆",$E403="右抽牆",
      $E403="踢腳板",$E403="補板",$E403="固隔",$E403="活隔",
      $E403="中立板",$E403="中立板(退)",$E403="固隔(退)",$E403="活固隔",$E403="立板",
      $E403="內頂板",$E403="內左側落板",$E403="內右側落板",$E403="內底板",
      $E403="內左側板",$E403="內右側板",
      $E403="上前平肢",$E403="上後平肢",$E403="上前立肢",$E403="上後立肢",
      $E403="下前立肢",$E403="下後立肢",$E403="下前平肢",$E403="下後平肢",
      $E403="左側落板",$E403="右側落板",
      $E403="外蓋背板",$E403="台面",$E403="床板",$E403="假門板",
      $E403="上掀門板",$E403="平掀門板",$E403="下掀門板",
      $E403="左門板",$E403="右門板",
      $E403="抽盤",$E403="抽盤抽頭",
      $E403="上軌道板",$E403="下軌道板",$E403="左軌道板",$E403="右軌道板",$E403="指縫擋板",$E403="左木框滑門",$E403="右木框滑門",
      $E403="層板",$E403="壁面層板",$E403="桌板",$E403="上封板",$E403="下封板",$E403="左封板",$E403="右封板",
      $E403="左圓角側板",$E403="右圓角側板",$E403="抽頭",$E403="入柱抽頭",$E403="假抽頭",$E403="背拉桿",$E403="木滑門",$E403="抽屜拉桿"
   ),
   "AA",
   ""
)</f>
        <v>AA</v>
      </c>
      <c r="H403" s="236">
        <f>C399</f>
        <v>0</v>
      </c>
      <c r="I403" s="488" t="str">
        <f>IF(
   OR(
      $E403="右側板",$E403="左側板",$E403="活隔",
      $E403="天地蓋頂板",$E403="天地蓋底板",
      $E403="左門板",$E403="右門板",
      $E403="左側落板",$E403="右側落板",
      $E403="外蓋背板",$E403="活固隔",
      $E403="左木框滑門",$E403="右木框滑門",
      $E403="左鋁框滑門",$E403="右鋁框滑門",
      $E403="桌板",$E403="台面",$E403="床板",$E403="假門板",
      $E403="上掀門板",$E403="平掀門板",$E403="下掀門板",
      $E403="抽盤抽頭",$E403="抽盤",$E403="層板",$E403="壁面層板",
      $E403="上封板",$E403="下封板",$E403="左封板",$E403="右封板",
      $E403="抽頭",$E403="踢腳板",$E403="補板",$E403="木滑門"
   ),
   "AA",
   ""
)</f>
        <v/>
      </c>
      <c r="J403" s="489">
        <v>18</v>
      </c>
      <c r="K403" s="229"/>
      <c r="L403" s="369"/>
      <c r="M403" s="228" t="str">
        <f>IFERROR(VLOOKUP(L403,色號!A:B,2,FALSE),"")</f>
        <v/>
      </c>
      <c r="N403" s="228" t="str">
        <f>IFERROR(VLOOKUP(M403,色號!B:C,2,FALSE),"")</f>
        <v/>
      </c>
      <c r="O403" s="228" t="str">
        <f>IFERROR(VLOOKUP(L403,色號!A:D,4,FALSE),"")</f>
        <v/>
      </c>
      <c r="P403" s="228" t="str">
        <f>IF(
    OR($E403="左門板", $E403="右門板"),
    "鉸" &amp; IF($F403&lt;=1000, 2, IF($F403&lt;=1800, 3, 4)),
    IF(
        $E403="入柱背板",
        "側",
        IF(
            $E403="外蓋背板",
            "面",
            IF(
                AND(COUNTIF($E$403:$E$432,"入柱背板")&gt;0, OR($E403="頂板", $E403="底板")),
                "面",
                IF(
                    AND(COUNTIF($E$403:$E$432,"外蓋背板")&gt;0, OR($E403="左側板", $E403="右側板")),
                    "側",
                    IF(
                        AND(
                            COUNTIF($E$403:$E$432,"入柱背板")=0,
                            COUNTIF($E$403:$E$432,"外蓋背板")=0,
                            OR(
                                AND(COUNTIF($E$403:$E$432,"背板")&gt;0, OR($E403="左側板",$E403="右側板",$E403="頂板",$E403="底板",$E403="天地蓋左側板",$E403="天地蓋右側板",$E403="天地蓋頂板",$E403="天地蓋底板")),
                                AND(COUNTIF($E$403:$E$432,"抽底")&gt;0, OR($E403="右抽牆",$E403="左抽牆",$E403="前抽牆",$E403="後抽牆"))                         )
                        ),
                        "背板溝",
                        ""
                    )
                )
            )
        )
    )
)</f>
        <v>背板溝</v>
      </c>
      <c r="Q403" s="228" t="str">
        <f>IF(OR($E403="天地蓋右側板",$E403="天地蓋左側板"), "側 面",
 IF(OR($E403="背拉桿",$E403="中立板",$E403="頂板",$E403="底板",$E403="前抽牆",$E403="後抽牆",$E403="內左側落板",$E403="內右側落板",$E403="抽屜拉桿",$E403="立板"), "側",
  IF(OR($E403="木滑門",$E403="鋁框滑門"), "輪",
   IF(OR($E403="右側板",$E403="左側板",$E403="右抽牆",$E403="左抽牆",$E403="天地蓋頂板",$E403="天地蓋底板",$E403="內頂板"), "面",
    IF($E403="固隔","固","")
   )
  )
 )
)</f>
        <v>側</v>
      </c>
      <c r="R403" s="455" t="str">
        <f>IF(
OR($E403="左側板",$E403="右側板",$E403="天地蓋左側板",$E403="天地蓋右側板",$E403="中立板",$E403="立板"),
"排","")</f>
        <v/>
      </c>
      <c r="S403" s="461"/>
      <c r="T403" s="429" t="str">
        <f>IF($E403="中立板","面開槽？排孔？",
IF($E403="木框滑門","前排孔要退喔！",
IF(OR($E403="左門板",$E403="右門板",$E403="抽頭"),"把手？",
IF(OR($E403="左側板",$E403="右側板",$E403="天地蓋右側板",$E403="天地蓋左側板"),"排孔？",""))))</f>
        <v/>
      </c>
      <c r="U403" s="237">
        <f>IF(E403="","",$L$399)</f>
        <v>1</v>
      </c>
    </row>
    <row r="404" spans="1:21" x14ac:dyDescent="0.25">
      <c r="A404" s="228">
        <f t="shared" ref="A404:A432" si="132">$C$396</f>
        <v>0</v>
      </c>
      <c r="B404" s="228"/>
      <c r="C404" s="228">
        <f>C403+1</f>
        <v>11002</v>
      </c>
      <c r="D404" s="489" t="s">
        <v>1077</v>
      </c>
      <c r="E404" s="489" t="s">
        <v>323</v>
      </c>
      <c r="F404" s="236">
        <f>C400-36</f>
        <v>-36</v>
      </c>
      <c r="G404" s="489" t="str">
        <f t="shared" ref="G404:G413" si="133">IF(
   OR(
      $E404="頂板",$E404="底板",$E404="右側板",$E404="左側板",
      $E404="天地蓋頂板",$E404="天地蓋底板",$E404="天地蓋右側板",$E404="天地蓋左側板",
      $E404="前抽牆",$E404="後抽牆",$E404="左抽牆",$E404="右抽牆",
      $E404="踢腳板",$E404="補板",$E404="固隔",$E404="活隔",
      $E404="中立板",$E404="中立板(退)",$E404="固隔(退)",$E404="活固隔",$E404="立板",
      $E404="內頂板",$E404="內左側落板",$E404="內右側落板",$E404="內底板",
      $E404="內左側板",$E404="內右側板",
      $E404="上前平肢",$E404="上後平肢",$E404="上前立肢",$E404="上後立肢",
      $E404="下前立肢",$E404="下後立肢",$E404="下前平肢",$E404="下後平肢",
      $E404="左側落板",$E404="右側落板",
      $E404="外蓋背板",$E404="台面",$E404="床板",$E404="假門板",
      $E404="上掀門板",$E404="平掀門板",$E404="下掀門板",
      $E404="左門板",$E404="右門板",
      $E404="抽盤",$E404="抽盤抽頭",
      $E404="上軌道板",$E404="下軌道板",$E404="左軌道板",$E404="右軌道板",$E404="指縫擋板",$E404="左木框滑門",$E404="右木框滑門",
      $E404="層板",$E404="壁面層板",$E404="桌板",$E404="上封板",$E404="下封板",$E404="左封板",$E404="右封板",
      $E404="左圓角側板",$E404="右圓角側板",$E404="抽頭",$E404="入柱抽頭",$E404="假抽頭",$E404="背拉桿",$E404="木滑門",$E404="抽屜拉桿"
   ),
   "AA",
   ""
)</f>
        <v>AA</v>
      </c>
      <c r="H404" s="236">
        <f>C399</f>
        <v>0</v>
      </c>
      <c r="I404" s="488" t="str">
        <f t="shared" ref="I404:I413" si="134">IF(
   OR(
      $E404="右側板",$E404="左側板",$E404="活隔",
      $E404="天地蓋頂板",$E404="天地蓋底板",
      $E404="左門板",$E404="右門板",
      $E404="左側落板",$E404="右側落板",
      $E404="外蓋背板",$E404="活固隔",
      $E404="左木框滑門",$E404="右木框滑門",
      $E404="左鋁框滑門",$E404="右鋁框滑門",
      $E404="桌板",$E404="台面",$E404="床板",$E404="假門板",
      $E404="上掀門板",$E404="平掀門板",$E404="下掀門板",
      $E404="抽盤抽頭",$E404="抽盤",$E404="層板",$E404="壁面層板",
      $E404="上封板",$E404="下封板",$E404="左封板",$E404="右封板",
      $E404="抽頭",$E404="踢腳板",$E404="補板",$E404="木滑門"
   ),
   "AA",
   ""
)</f>
        <v/>
      </c>
      <c r="J404" s="489">
        <v>18</v>
      </c>
      <c r="K404" s="229"/>
      <c r="L404" s="369"/>
      <c r="M404" s="228" t="str">
        <f>IFERROR(VLOOKUP(L404,色號!A:B,2,FALSE),"")</f>
        <v/>
      </c>
      <c r="N404" s="228" t="str">
        <f>IFERROR(VLOOKUP(M404,色號!B:C,2,FALSE),"")</f>
        <v/>
      </c>
      <c r="O404" s="228" t="str">
        <f>IFERROR(VLOOKUP(L404,色號!A:D,4,FALSE),"")</f>
        <v/>
      </c>
      <c r="P404" s="228" t="str">
        <f t="shared" ref="P404:P432" si="135">IF(
    OR($E404="左門板", $E404="右門板"),
    "鉸" &amp; IF($F404&lt;=1000, 2, IF($F404&lt;=1800, 3, 4)),
    IF(
        $E404="入柱背板",
        "側",
        IF(
            $E404="外蓋背板",
            "面",
            IF(
                AND(COUNTIF($E$403:$E$432,"入柱背板")&gt;0, OR($E404="頂板", $E404="底板")),
                "面",
                IF(
                    AND(COUNTIF($E$403:$E$432,"外蓋背板")&gt;0, OR($E404="左側板", $E404="右側板")),
                    "側",
                    IF(
                        AND(
                            COUNTIF($E$403:$E$432,"入柱背板")=0,
                            COUNTIF($E$403:$E$432,"外蓋背板")=0,
                            OR(
                                AND(COUNTIF($E$403:$E$432,"背板")&gt;0, OR($E404="左側板",$E404="右側板",$E404="頂板",$E404="底板",$E404="天地蓋左側板",$E404="天地蓋右側板",$E404="天地蓋頂板",$E404="天地蓋底板")),
                                AND(COUNTIF($E$403:$E$432,"抽底")&gt;0, OR($E404="右抽牆",$E404="左抽牆",$E404="前抽牆",$E404="後抽牆"))                         )
                        ),
                        "背板溝",
                        ""
                    )
                )
            )
        )
    )
)</f>
        <v>背板溝</v>
      </c>
      <c r="Q404" s="228" t="str">
        <f t="shared" ref="Q404:Q432" si="136">IF(OR($E404="天地蓋右側板",$E404="天地蓋左側板"), "側 面",
 IF(OR($E404="背拉桿",$E404="中立板",$E404="頂板",$E404="底板",$E404="前抽牆",$E404="後抽牆",$E404="內左側落板",$E404="內右側落板",$E404="抽屜拉桿",$E404="立板"), "側",
  IF(OR($E404="木滑門",$E404="鋁框滑門"), "輪",
   IF(OR($E404="右側板",$E404="左側板",$E404="右抽牆",$E404="左抽牆",$E404="天地蓋頂板",$E404="天地蓋底板",$E404="內頂板"), "面",
    IF($E404="固隔","固","")
   )
  )
 )
)</f>
        <v>側</v>
      </c>
      <c r="R404" s="455" t="str">
        <f t="shared" ref="R404:R432" si="137">IF(
OR($E404="左側板",$E404="右側板",$E404="天地蓋左側板",$E404="天地蓋右側板",$E404="中立板",$E404="立板"),
"排","")</f>
        <v/>
      </c>
      <c r="S404" s="461"/>
      <c r="T404" s="429" t="str">
        <f t="shared" ref="T404:T432" si="138">IF($E404="中立板","面開槽？排孔？",
IF($E404="木框滑門","前排孔要退喔！",
IF(OR($E404="左門板",$E404="右門板",$E404="抽頭"),"把手？",
IF(OR($E404="左側板",$E404="右側板",$E404="天地蓋右側板",$E404="天地蓋左側板"),"排孔？",""))))</f>
        <v/>
      </c>
      <c r="U404" s="237">
        <f t="shared" ref="U404:U431" si="139">IF(E404="","",$L$399)</f>
        <v>1</v>
      </c>
    </row>
    <row r="405" spans="1:21" x14ac:dyDescent="0.25">
      <c r="A405" s="228">
        <f t="shared" si="132"/>
        <v>0</v>
      </c>
      <c r="B405" s="228"/>
      <c r="C405" s="228">
        <f t="shared" ref="C405:C416" si="140">C404+1</f>
        <v>11003</v>
      </c>
      <c r="D405" s="489" t="s">
        <v>1077</v>
      </c>
      <c r="E405" s="489" t="s">
        <v>342</v>
      </c>
      <c r="F405" s="489">
        <f>C398</f>
        <v>0</v>
      </c>
      <c r="G405" s="489" t="str">
        <f t="shared" si="133"/>
        <v>AA</v>
      </c>
      <c r="H405" s="236">
        <f>C399</f>
        <v>0</v>
      </c>
      <c r="I405" s="488" t="str">
        <f t="shared" si="134"/>
        <v>AA</v>
      </c>
      <c r="J405" s="489">
        <v>18</v>
      </c>
      <c r="K405" s="229"/>
      <c r="L405" s="369"/>
      <c r="M405" s="228" t="str">
        <f>IFERROR(VLOOKUP(L405,色號!A:B,2,FALSE),"")</f>
        <v/>
      </c>
      <c r="N405" s="228" t="str">
        <f>IFERROR(VLOOKUP(M405,色號!B:C,2,FALSE),"")</f>
        <v/>
      </c>
      <c r="O405" s="228" t="str">
        <f>IFERROR(VLOOKUP(L405,色號!A:D,4,FALSE),"")</f>
        <v/>
      </c>
      <c r="P405" s="228" t="str">
        <f t="shared" si="135"/>
        <v>背板溝</v>
      </c>
      <c r="Q405" s="228" t="str">
        <f t="shared" si="136"/>
        <v>面</v>
      </c>
      <c r="R405" s="455" t="str">
        <f t="shared" si="137"/>
        <v>排</v>
      </c>
      <c r="S405" s="461"/>
      <c r="T405" s="429" t="str">
        <f t="shared" si="138"/>
        <v>排孔？</v>
      </c>
      <c r="U405" s="237">
        <f t="shared" si="139"/>
        <v>1</v>
      </c>
    </row>
    <row r="406" spans="1:21" x14ac:dyDescent="0.25">
      <c r="A406" s="228">
        <f t="shared" si="132"/>
        <v>0</v>
      </c>
      <c r="B406" s="228"/>
      <c r="C406" s="228">
        <f t="shared" si="140"/>
        <v>11004</v>
      </c>
      <c r="D406" s="489" t="s">
        <v>1077</v>
      </c>
      <c r="E406" s="489" t="s">
        <v>350</v>
      </c>
      <c r="F406" s="489">
        <f>C398</f>
        <v>0</v>
      </c>
      <c r="G406" s="489" t="str">
        <f t="shared" si="133"/>
        <v>AA</v>
      </c>
      <c r="H406" s="236">
        <f>C399</f>
        <v>0</v>
      </c>
      <c r="I406" s="488" t="str">
        <f t="shared" si="134"/>
        <v>AA</v>
      </c>
      <c r="J406" s="489">
        <v>18</v>
      </c>
      <c r="K406" s="229"/>
      <c r="L406" s="369"/>
      <c r="M406" s="228" t="str">
        <f>IFERROR(VLOOKUP(L406,色號!A:B,2,FALSE),"")</f>
        <v/>
      </c>
      <c r="N406" s="228" t="str">
        <f>IFERROR(VLOOKUP(M406,色號!B:C,2,FALSE),"")</f>
        <v/>
      </c>
      <c r="O406" s="228" t="str">
        <f>IFERROR(VLOOKUP(L406,色號!A:D,4,FALSE),"")</f>
        <v/>
      </c>
      <c r="P406" s="228" t="str">
        <f t="shared" si="135"/>
        <v>背板溝</v>
      </c>
      <c r="Q406" s="228" t="str">
        <f t="shared" si="136"/>
        <v>面</v>
      </c>
      <c r="R406" s="455" t="str">
        <f t="shared" si="137"/>
        <v>排</v>
      </c>
      <c r="S406" s="461"/>
      <c r="T406" s="429" t="str">
        <f t="shared" si="138"/>
        <v>排孔？</v>
      </c>
      <c r="U406" s="237">
        <f t="shared" si="139"/>
        <v>1</v>
      </c>
    </row>
    <row r="407" spans="1:21" x14ac:dyDescent="0.25">
      <c r="A407" s="228">
        <f t="shared" si="132"/>
        <v>0</v>
      </c>
      <c r="B407" s="228"/>
      <c r="C407" s="228">
        <f t="shared" si="140"/>
        <v>11005</v>
      </c>
      <c r="D407" s="489" t="s">
        <v>1077</v>
      </c>
      <c r="E407" s="489" t="s">
        <v>357</v>
      </c>
      <c r="F407" s="489">
        <f>C398-22</f>
        <v>-22</v>
      </c>
      <c r="G407" s="489" t="str">
        <f t="shared" si="133"/>
        <v/>
      </c>
      <c r="H407" s="236">
        <f>C400-22</f>
        <v>-22</v>
      </c>
      <c r="I407" s="488" t="str">
        <f t="shared" si="134"/>
        <v/>
      </c>
      <c r="J407" s="489">
        <v>4</v>
      </c>
      <c r="K407" s="229"/>
      <c r="L407" s="369"/>
      <c r="M407" s="228" t="str">
        <f>IFERROR(VLOOKUP(L407,色號!A:B,2,FALSE),"")</f>
        <v/>
      </c>
      <c r="N407" s="228" t="str">
        <f>IFERROR(VLOOKUP(M407,色號!B:C,2,FALSE),"")</f>
        <v/>
      </c>
      <c r="O407" s="228" t="str">
        <f>IFERROR(VLOOKUP(L407,色號!A:D,4,FALSE),"")</f>
        <v/>
      </c>
      <c r="P407" s="228" t="str">
        <f t="shared" si="135"/>
        <v/>
      </c>
      <c r="Q407" s="228" t="str">
        <f t="shared" si="136"/>
        <v/>
      </c>
      <c r="R407" s="455" t="str">
        <f t="shared" si="137"/>
        <v/>
      </c>
      <c r="S407" s="461"/>
      <c r="T407" s="429" t="str">
        <f t="shared" si="138"/>
        <v/>
      </c>
      <c r="U407" s="237">
        <f t="shared" si="139"/>
        <v>1</v>
      </c>
    </row>
    <row r="408" spans="1:21" x14ac:dyDescent="0.25">
      <c r="A408" s="228">
        <f t="shared" si="132"/>
        <v>0</v>
      </c>
      <c r="B408" s="228"/>
      <c r="C408" s="228">
        <f t="shared" si="140"/>
        <v>11006</v>
      </c>
      <c r="D408" s="489" t="s">
        <v>1077</v>
      </c>
      <c r="E408" s="489" t="s">
        <v>420</v>
      </c>
      <c r="F408" s="489">
        <f>F403</f>
        <v>-36</v>
      </c>
      <c r="G408" s="489" t="str">
        <f t="shared" si="133"/>
        <v>AA</v>
      </c>
      <c r="H408" s="236">
        <v>120</v>
      </c>
      <c r="I408" s="488" t="str">
        <f t="shared" si="134"/>
        <v/>
      </c>
      <c r="J408" s="489">
        <v>18</v>
      </c>
      <c r="K408" s="229"/>
      <c r="L408" s="369"/>
      <c r="M408" s="228" t="str">
        <f>IFERROR(VLOOKUP(L408,色號!A:B,2,FALSE),"")</f>
        <v/>
      </c>
      <c r="N408" s="228" t="str">
        <f>IFERROR(VLOOKUP(M408,色號!B:C,2,FALSE),"")</f>
        <v/>
      </c>
      <c r="O408" s="228" t="str">
        <f>IFERROR(VLOOKUP(L408,色號!A:D,4,FALSE),"")</f>
        <v/>
      </c>
      <c r="P408" s="228" t="str">
        <f t="shared" si="135"/>
        <v/>
      </c>
      <c r="Q408" s="228" t="str">
        <f t="shared" si="136"/>
        <v>側</v>
      </c>
      <c r="R408" s="455" t="str">
        <f t="shared" si="137"/>
        <v/>
      </c>
      <c r="S408" s="461"/>
      <c r="T408" s="429" t="str">
        <f t="shared" si="138"/>
        <v/>
      </c>
      <c r="U408" s="237">
        <f t="shared" si="139"/>
        <v>1</v>
      </c>
    </row>
    <row r="409" spans="1:21" x14ac:dyDescent="0.25">
      <c r="A409" s="228">
        <f t="shared" si="132"/>
        <v>0</v>
      </c>
      <c r="B409" s="228"/>
      <c r="C409" s="228">
        <f t="shared" si="140"/>
        <v>11007</v>
      </c>
      <c r="D409" s="489" t="s">
        <v>1078</v>
      </c>
      <c r="E409" s="489" t="s">
        <v>1102</v>
      </c>
      <c r="F409" s="489">
        <f>F403</f>
        <v>-36</v>
      </c>
      <c r="G409" s="489" t="str">
        <f t="shared" si="133"/>
        <v>AA</v>
      </c>
      <c r="H409" s="236">
        <f>C399-22</f>
        <v>-22</v>
      </c>
      <c r="I409" s="488" t="str">
        <f t="shared" si="134"/>
        <v/>
      </c>
      <c r="J409" s="489">
        <v>18</v>
      </c>
      <c r="K409" s="229"/>
      <c r="L409" s="369"/>
      <c r="M409" s="228" t="str">
        <f>IFERROR(VLOOKUP(L409,色號!A:B,2,FALSE),"")</f>
        <v/>
      </c>
      <c r="N409" s="228" t="str">
        <f>IFERROR(VLOOKUP(M409,色號!B:C,2,FALSE),"")</f>
        <v/>
      </c>
      <c r="O409" s="228" t="str">
        <f>IFERROR(VLOOKUP(L409,色號!A:D,4,FALSE),"")</f>
        <v/>
      </c>
      <c r="P409" s="228" t="str">
        <f t="shared" si="135"/>
        <v/>
      </c>
      <c r="Q409" s="228" t="str">
        <f t="shared" si="136"/>
        <v>側</v>
      </c>
      <c r="R409" s="455" t="str">
        <f t="shared" si="137"/>
        <v>排</v>
      </c>
      <c r="S409" s="461"/>
      <c r="T409" s="429" t="str">
        <f t="shared" si="138"/>
        <v>面開槽？排孔？</v>
      </c>
      <c r="U409" s="237">
        <f t="shared" si="139"/>
        <v>1</v>
      </c>
    </row>
    <row r="410" spans="1:21" x14ac:dyDescent="0.25">
      <c r="A410" s="228">
        <f t="shared" si="132"/>
        <v>0</v>
      </c>
      <c r="B410" s="228"/>
      <c r="C410" s="228">
        <f t="shared" si="140"/>
        <v>11008</v>
      </c>
      <c r="D410" s="489" t="s">
        <v>1078</v>
      </c>
      <c r="E410" s="489" t="s">
        <v>1094</v>
      </c>
      <c r="F410" s="489"/>
      <c r="G410" s="489" t="str">
        <f t="shared" si="133"/>
        <v>AA</v>
      </c>
      <c r="H410" s="236">
        <f>C399-22-10</f>
        <v>-32</v>
      </c>
      <c r="I410" s="488" t="str">
        <f t="shared" si="134"/>
        <v>AA</v>
      </c>
      <c r="J410" s="489">
        <v>18</v>
      </c>
      <c r="K410" s="229"/>
      <c r="L410" s="369"/>
      <c r="M410" s="228" t="str">
        <f>IFERROR(VLOOKUP(L410,色號!A:B,2,FALSE),"")</f>
        <v/>
      </c>
      <c r="N410" s="228" t="str">
        <f>IFERROR(VLOOKUP(M410,色號!B:C,2,FALSE),"")</f>
        <v/>
      </c>
      <c r="O410" s="228" t="str">
        <f>IFERROR(VLOOKUP(L410,色號!A:D,4,FALSE),"")</f>
        <v/>
      </c>
      <c r="P410" s="228" t="str">
        <f t="shared" si="135"/>
        <v/>
      </c>
      <c r="Q410" s="228" t="str">
        <f t="shared" si="136"/>
        <v/>
      </c>
      <c r="R410" s="455" t="str">
        <f t="shared" si="137"/>
        <v/>
      </c>
      <c r="S410" s="461"/>
      <c r="T410" s="429" t="str">
        <f t="shared" si="138"/>
        <v/>
      </c>
      <c r="U410" s="237">
        <f t="shared" si="139"/>
        <v>1</v>
      </c>
    </row>
    <row r="411" spans="1:21" x14ac:dyDescent="0.25">
      <c r="A411" s="228">
        <f t="shared" si="132"/>
        <v>0</v>
      </c>
      <c r="B411" s="228"/>
      <c r="C411" s="228">
        <f t="shared" si="140"/>
        <v>11009</v>
      </c>
      <c r="D411" s="489" t="s">
        <v>1078</v>
      </c>
      <c r="E411" s="489" t="s">
        <v>1088</v>
      </c>
      <c r="F411" s="489"/>
      <c r="G411" s="489" t="str">
        <f t="shared" si="133"/>
        <v>AA</v>
      </c>
      <c r="H411" s="236">
        <f>C399-22</f>
        <v>-22</v>
      </c>
      <c r="I411" s="488" t="str">
        <f t="shared" si="134"/>
        <v/>
      </c>
      <c r="J411" s="489">
        <v>18</v>
      </c>
      <c r="K411" s="229"/>
      <c r="L411" s="369"/>
      <c r="M411" s="228" t="str">
        <f>IFERROR(VLOOKUP(L411,色號!A:B,2,FALSE),"")</f>
        <v/>
      </c>
      <c r="N411" s="228" t="str">
        <f>IFERROR(VLOOKUP(M411,色號!B:C,2,FALSE),"")</f>
        <v/>
      </c>
      <c r="O411" s="228" t="str">
        <f>IFERROR(VLOOKUP(L411,色號!A:D,4,FALSE),"")</f>
        <v/>
      </c>
      <c r="P411" s="228" t="str">
        <f t="shared" si="135"/>
        <v/>
      </c>
      <c r="Q411" s="228" t="str">
        <f t="shared" si="136"/>
        <v>固</v>
      </c>
      <c r="R411" s="455" t="str">
        <f t="shared" si="137"/>
        <v/>
      </c>
      <c r="S411" s="461"/>
      <c r="T411" s="429" t="str">
        <f t="shared" si="138"/>
        <v/>
      </c>
      <c r="U411" s="237">
        <f t="shared" si="139"/>
        <v>1</v>
      </c>
    </row>
    <row r="412" spans="1:21" x14ac:dyDescent="0.25">
      <c r="A412" s="228">
        <f t="shared" si="132"/>
        <v>0</v>
      </c>
      <c r="B412" s="228"/>
      <c r="C412" s="228">
        <f t="shared" si="140"/>
        <v>11010</v>
      </c>
      <c r="D412" s="489" t="s">
        <v>1079</v>
      </c>
      <c r="E412" s="489" t="s">
        <v>1095</v>
      </c>
      <c r="F412" s="489"/>
      <c r="G412" s="489" t="str">
        <f t="shared" si="133"/>
        <v>AA</v>
      </c>
      <c r="H412" s="236">
        <f>C400/2-4</f>
        <v>-4</v>
      </c>
      <c r="I412" s="488" t="str">
        <f t="shared" si="134"/>
        <v>AA</v>
      </c>
      <c r="J412" s="489">
        <v>18</v>
      </c>
      <c r="K412" s="229"/>
      <c r="L412" s="369"/>
      <c r="M412" s="228" t="str">
        <f>IFERROR(VLOOKUP(L412,色號!A:B,2,FALSE),"")</f>
        <v/>
      </c>
      <c r="N412" s="228" t="str">
        <f>IFERROR(VLOOKUP(M412,色號!B:C,2,FALSE),"")</f>
        <v/>
      </c>
      <c r="O412" s="228" t="str">
        <f>IFERROR(VLOOKUP(L412,色號!A:D,4,FALSE),"")</f>
        <v/>
      </c>
      <c r="P412" s="228" t="str">
        <f t="shared" si="135"/>
        <v>鉸2</v>
      </c>
      <c r="Q412" s="228" t="str">
        <f t="shared" si="136"/>
        <v/>
      </c>
      <c r="R412" s="455" t="str">
        <f t="shared" si="137"/>
        <v/>
      </c>
      <c r="S412" s="461"/>
      <c r="T412" s="429" t="str">
        <f t="shared" si="138"/>
        <v>把手？</v>
      </c>
      <c r="U412" s="237">
        <f t="shared" si="139"/>
        <v>1</v>
      </c>
    </row>
    <row r="413" spans="1:21" x14ac:dyDescent="0.25">
      <c r="A413" s="228">
        <f t="shared" si="132"/>
        <v>0</v>
      </c>
      <c r="B413" s="228"/>
      <c r="C413" s="228">
        <f t="shared" si="140"/>
        <v>11011</v>
      </c>
      <c r="D413" s="489" t="s">
        <v>1079</v>
      </c>
      <c r="E413" s="489" t="s">
        <v>1099</v>
      </c>
      <c r="F413" s="489"/>
      <c r="G413" s="489" t="str">
        <f t="shared" si="133"/>
        <v>AA</v>
      </c>
      <c r="H413" s="236">
        <f>C400/2-4</f>
        <v>-4</v>
      </c>
      <c r="I413" s="488" t="str">
        <f t="shared" si="134"/>
        <v>AA</v>
      </c>
      <c r="J413" s="489">
        <v>18</v>
      </c>
      <c r="K413" s="229"/>
      <c r="L413" s="369"/>
      <c r="M413" s="228" t="str">
        <f>IFERROR(VLOOKUP(L413,色號!A:B,2,FALSE),"")</f>
        <v/>
      </c>
      <c r="N413" s="228" t="str">
        <f>IFERROR(VLOOKUP(M413,色號!B:C,2,FALSE),"")</f>
        <v/>
      </c>
      <c r="O413" s="228" t="str">
        <f>IFERROR(VLOOKUP(L413,色號!A:D,4,FALSE),"")</f>
        <v/>
      </c>
      <c r="P413" s="228" t="str">
        <f t="shared" si="135"/>
        <v>鉸2</v>
      </c>
      <c r="Q413" s="228" t="str">
        <f t="shared" si="136"/>
        <v/>
      </c>
      <c r="R413" s="455" t="str">
        <f t="shared" si="137"/>
        <v/>
      </c>
      <c r="S413" s="461"/>
      <c r="T413" s="429" t="str">
        <f t="shared" si="138"/>
        <v>把手？</v>
      </c>
      <c r="U413" s="237">
        <f t="shared" si="139"/>
        <v>1</v>
      </c>
    </row>
    <row r="414" spans="1:21" x14ac:dyDescent="0.25">
      <c r="A414" s="228">
        <f t="shared" si="132"/>
        <v>0</v>
      </c>
      <c r="B414" s="228"/>
      <c r="C414" s="228">
        <f t="shared" si="140"/>
        <v>11012</v>
      </c>
      <c r="D414" s="228"/>
      <c r="E414" s="228"/>
      <c r="F414" s="236"/>
      <c r="G414" s="228" t="str">
        <f t="shared" ref="G404:G432" si="141">IF(
   OR(
      $E414="頂板",$E414="底板",$E414="右側板",$E414="左側板",
      $E414="天地蓋頂板",$E414="天地蓋底板",$E414="天地蓋右側板",$E414="天地蓋左側板",
      $E414="前抽牆",$E414="後抽牆",$E414="左抽牆",$E414="右抽牆",
      $E414="踢腳板",$E414="補板",$E414="固隔",$E414="活隔",
      $E414="中立板",$E414="中立板(退)",$E414="固隔(退)",$E414="活固隔",$E414="立板",
      $E414="內頂板",$E414="內左側落板",$E414="內右側落板",$E414="內底板",
      $E414="內左側板",$E414="內右側板",
      $E414="上前平肢",$E414="上後平肢",$E414="上前立肢",$E414="上後立肢",
      $E414="下前立肢",$E414="下後立肢",$E414="下前平肢",$E414="下後平肢",
      $E414="左側落板",$E414="右側落板",
      $E414="外蓋背板",$E414="台面",$E414="床板",$E414="假門板",
      $E414="上掀門板",$E414="平掀門板",$E414="下掀門板",
      $E414="左門板",$E414="右門板",
      $E414="抽盤",$E414="抽盤抽頭",
      $E414="上軌道板",$E414="下軌道板",$E414="左軌道板",$E414="右軌道板",$E414="指縫擋板",$E414="左木框滑門",$E414="右木框滑門",
      $E414="層板",$E414="壁面層板",$E414="桌板",$E414="上封板",$E414="下封板",$E414="左封板",$E414="右封板",
      $E414="左圓角側板",$E414="右圓角側板",$E414="抽頭",$E414="入柱抽頭",$E414="假抽頭",$E414="背拉桿",$E414="木滑門",$E414="抽屜拉桿"
   ),
   "AA",
   ""
)</f>
        <v/>
      </c>
      <c r="H414" s="236"/>
      <c r="I414" s="38" t="str">
        <f t="shared" ref="I412:I432" si="142">IF(
   OR(
      $E414="右側板",$E414="左側板",$E414="活隔",
      $E414="天地蓋頂板",$E414="天地蓋底板",
      $E414="左門板",$E414="右門板",
      $E414="左側落板",$E414="右側落板",
      $E414="外蓋背板",$E414="活固隔",
      $E414="左木框滑門",$E414="右木框滑門",
      $E414="左鋁框滑門",$E414="右鋁框滑門",
      $E414="桌板",$E414="台面",$E414="床板",$E414="假門板",
      $E414="上掀門板",$E414="平掀門板",$E414="下掀門板",
      $E414="抽盤抽頭",$E414="抽盤",$E414="層板",$E414="壁面層板",
      $E414="上封板",$E414="下封板",$E414="左封板",$E414="右封板",
      $E414="抽頭",$E414="踢腳板",$E414="補板",$E414="木滑門"
   ),
   "AA",
   ""
)</f>
        <v/>
      </c>
      <c r="J414" s="228"/>
      <c r="K414" s="229"/>
      <c r="L414" s="369"/>
      <c r="M414" s="228" t="str">
        <f>IFERROR(VLOOKUP(L414,色號!A:B,2,FALSE),"")</f>
        <v/>
      </c>
      <c r="N414" s="228" t="str">
        <f>IFERROR(VLOOKUP(M414,色號!B:C,2,FALSE),"")</f>
        <v/>
      </c>
      <c r="O414" s="228" t="str">
        <f>IFERROR(VLOOKUP(L414,色號!A:D,4,FALSE),"")</f>
        <v/>
      </c>
      <c r="P414" s="228" t="str">
        <f t="shared" si="135"/>
        <v/>
      </c>
      <c r="Q414" s="228" t="str">
        <f t="shared" si="136"/>
        <v/>
      </c>
      <c r="R414" s="455" t="str">
        <f t="shared" si="137"/>
        <v/>
      </c>
      <c r="S414" s="461"/>
      <c r="T414" s="429" t="str">
        <f t="shared" si="138"/>
        <v/>
      </c>
      <c r="U414" s="237" t="str">
        <f t="shared" si="139"/>
        <v/>
      </c>
    </row>
    <row r="415" spans="1:21" x14ac:dyDescent="0.25">
      <c r="A415" s="228">
        <f t="shared" si="132"/>
        <v>0</v>
      </c>
      <c r="B415" s="228"/>
      <c r="C415" s="228">
        <f>C414+1</f>
        <v>11013</v>
      </c>
      <c r="D415" s="228"/>
      <c r="E415" s="228"/>
      <c r="F415" s="228"/>
      <c r="G415" s="228" t="str">
        <f t="shared" si="141"/>
        <v/>
      </c>
      <c r="H415" s="236"/>
      <c r="I415" s="38" t="str">
        <f t="shared" si="142"/>
        <v/>
      </c>
      <c r="J415" s="228"/>
      <c r="K415" s="229"/>
      <c r="L415" s="369"/>
      <c r="M415" s="228" t="str">
        <f>IFERROR(VLOOKUP(L415,色號!A:B,2,FALSE),"")</f>
        <v/>
      </c>
      <c r="N415" s="228" t="str">
        <f>IFERROR(VLOOKUP(M415,色號!B:C,2,FALSE),"")</f>
        <v/>
      </c>
      <c r="O415" s="228" t="str">
        <f>IFERROR(VLOOKUP(L415,色號!A:D,4,FALSE),"")</f>
        <v/>
      </c>
      <c r="P415" s="228" t="str">
        <f t="shared" si="135"/>
        <v/>
      </c>
      <c r="Q415" s="228" t="str">
        <f t="shared" si="136"/>
        <v/>
      </c>
      <c r="R415" s="455" t="str">
        <f t="shared" si="137"/>
        <v/>
      </c>
      <c r="S415" s="461"/>
      <c r="T415" s="429" t="str">
        <f t="shared" si="138"/>
        <v/>
      </c>
      <c r="U415" s="237" t="str">
        <f t="shared" si="139"/>
        <v/>
      </c>
    </row>
    <row r="416" spans="1:21" x14ac:dyDescent="0.25">
      <c r="A416" s="228">
        <f t="shared" si="132"/>
        <v>0</v>
      </c>
      <c r="B416" s="228"/>
      <c r="C416" s="228">
        <f t="shared" si="140"/>
        <v>11014</v>
      </c>
      <c r="D416" s="228"/>
      <c r="E416" s="228"/>
      <c r="F416" s="228"/>
      <c r="G416" s="228" t="str">
        <f t="shared" si="141"/>
        <v/>
      </c>
      <c r="H416" s="236"/>
      <c r="I416" s="38" t="str">
        <f t="shared" si="142"/>
        <v/>
      </c>
      <c r="J416" s="228"/>
      <c r="K416" s="229"/>
      <c r="L416" s="369"/>
      <c r="M416" s="228" t="str">
        <f>IFERROR(VLOOKUP(L416,色號!A:B,2,FALSE),"")</f>
        <v/>
      </c>
      <c r="N416" s="228" t="str">
        <f>IFERROR(VLOOKUP(M416,色號!B:C,2,FALSE),"")</f>
        <v/>
      </c>
      <c r="O416" s="228" t="str">
        <f>IFERROR(VLOOKUP(L416,色號!A:D,4,FALSE),"")</f>
        <v/>
      </c>
      <c r="P416" s="228" t="str">
        <f t="shared" si="135"/>
        <v/>
      </c>
      <c r="Q416" s="228" t="str">
        <f t="shared" si="136"/>
        <v/>
      </c>
      <c r="R416" s="455" t="str">
        <f t="shared" si="137"/>
        <v/>
      </c>
      <c r="S416" s="461"/>
      <c r="T416" s="429" t="str">
        <f t="shared" si="138"/>
        <v/>
      </c>
      <c r="U416" s="237" t="str">
        <f t="shared" si="139"/>
        <v/>
      </c>
    </row>
    <row r="417" spans="1:21" x14ac:dyDescent="0.25">
      <c r="A417" s="228">
        <f t="shared" si="132"/>
        <v>0</v>
      </c>
      <c r="B417" s="228"/>
      <c r="C417" s="228">
        <f>C416+1</f>
        <v>11015</v>
      </c>
      <c r="D417" s="228"/>
      <c r="E417" s="228"/>
      <c r="F417" s="228"/>
      <c r="G417" s="228" t="str">
        <f t="shared" si="141"/>
        <v/>
      </c>
      <c r="H417" s="236"/>
      <c r="I417" s="38" t="str">
        <f t="shared" si="142"/>
        <v/>
      </c>
      <c r="J417" s="228"/>
      <c r="K417" s="229"/>
      <c r="L417" s="369"/>
      <c r="M417" s="228" t="str">
        <f>IFERROR(VLOOKUP(L417,色號!A:B,2,FALSE),"")</f>
        <v/>
      </c>
      <c r="N417" s="228" t="str">
        <f>IFERROR(VLOOKUP(M417,色號!B:C,2,FALSE),"")</f>
        <v/>
      </c>
      <c r="O417" s="228" t="str">
        <f>IFERROR(VLOOKUP(L417,色號!A:D,4,FALSE),"")</f>
        <v/>
      </c>
      <c r="P417" s="228" t="str">
        <f t="shared" si="135"/>
        <v/>
      </c>
      <c r="Q417" s="228" t="str">
        <f t="shared" si="136"/>
        <v/>
      </c>
      <c r="R417" s="455" t="str">
        <f t="shared" si="137"/>
        <v/>
      </c>
      <c r="S417" s="461"/>
      <c r="T417" s="429" t="str">
        <f t="shared" si="138"/>
        <v/>
      </c>
      <c r="U417" s="237" t="str">
        <f t="shared" si="139"/>
        <v/>
      </c>
    </row>
    <row r="418" spans="1:21" x14ac:dyDescent="0.25">
      <c r="A418" s="228">
        <f t="shared" si="132"/>
        <v>0</v>
      </c>
      <c r="B418" s="228"/>
      <c r="C418" s="228">
        <f>C417+1</f>
        <v>11016</v>
      </c>
      <c r="D418" s="228"/>
      <c r="E418" s="228"/>
      <c r="F418" s="237"/>
      <c r="G418" s="228" t="str">
        <f t="shared" si="141"/>
        <v/>
      </c>
      <c r="H418" s="236"/>
      <c r="I418" s="38" t="str">
        <f t="shared" si="142"/>
        <v/>
      </c>
      <c r="J418" s="228"/>
      <c r="K418" s="229"/>
      <c r="L418" s="369"/>
      <c r="M418" s="228" t="str">
        <f>IFERROR(VLOOKUP(L418,色號!A:B,2,FALSE),"")</f>
        <v/>
      </c>
      <c r="N418" s="228" t="str">
        <f>IFERROR(VLOOKUP(M418,色號!B:C,2,FALSE),"")</f>
        <v/>
      </c>
      <c r="O418" s="228" t="str">
        <f>IFERROR(VLOOKUP(L418,色號!A:D,4,FALSE),"")</f>
        <v/>
      </c>
      <c r="P418" s="228" t="str">
        <f t="shared" si="135"/>
        <v/>
      </c>
      <c r="Q418" s="228" t="str">
        <f t="shared" si="136"/>
        <v/>
      </c>
      <c r="R418" s="455" t="str">
        <f t="shared" si="137"/>
        <v/>
      </c>
      <c r="S418" s="461"/>
      <c r="T418" s="429" t="str">
        <f t="shared" si="138"/>
        <v/>
      </c>
      <c r="U418" s="237" t="str">
        <f t="shared" si="139"/>
        <v/>
      </c>
    </row>
    <row r="419" spans="1:21" x14ac:dyDescent="0.25">
      <c r="A419" s="228">
        <f t="shared" si="132"/>
        <v>0</v>
      </c>
      <c r="B419" s="228"/>
      <c r="C419" s="228">
        <f>C418+1</f>
        <v>11017</v>
      </c>
      <c r="D419" s="228"/>
      <c r="E419" s="228"/>
      <c r="F419" s="237"/>
      <c r="G419" s="228" t="str">
        <f t="shared" si="141"/>
        <v/>
      </c>
      <c r="H419" s="236"/>
      <c r="I419" s="38" t="str">
        <f t="shared" si="142"/>
        <v/>
      </c>
      <c r="J419" s="228"/>
      <c r="K419" s="229"/>
      <c r="L419" s="369"/>
      <c r="M419" s="228" t="str">
        <f>IFERROR(VLOOKUP(L419,色號!A:B,2,FALSE),"")</f>
        <v/>
      </c>
      <c r="N419" s="228" t="str">
        <f>IFERROR(VLOOKUP(M419,色號!B:C,2,FALSE),"")</f>
        <v/>
      </c>
      <c r="O419" s="228" t="str">
        <f>IFERROR(VLOOKUP(L419,色號!A:D,4,FALSE),"")</f>
        <v/>
      </c>
      <c r="P419" s="228" t="str">
        <f t="shared" si="135"/>
        <v/>
      </c>
      <c r="Q419" s="228" t="str">
        <f t="shared" si="136"/>
        <v/>
      </c>
      <c r="R419" s="455" t="str">
        <f t="shared" si="137"/>
        <v/>
      </c>
      <c r="S419" s="461"/>
      <c r="T419" s="429" t="str">
        <f t="shared" si="138"/>
        <v/>
      </c>
      <c r="U419" s="237" t="str">
        <f t="shared" si="139"/>
        <v/>
      </c>
    </row>
    <row r="420" spans="1:21" x14ac:dyDescent="0.25">
      <c r="A420" s="228">
        <f t="shared" si="132"/>
        <v>0</v>
      </c>
      <c r="B420" s="228"/>
      <c r="C420" s="228">
        <f>C419+1</f>
        <v>11018</v>
      </c>
      <c r="D420" s="228"/>
      <c r="E420" s="228"/>
      <c r="F420" s="231"/>
      <c r="G420" s="228" t="str">
        <f t="shared" si="141"/>
        <v/>
      </c>
      <c r="H420" s="236"/>
      <c r="I420" s="38" t="str">
        <f t="shared" si="142"/>
        <v/>
      </c>
      <c r="J420" s="228"/>
      <c r="K420" s="229"/>
      <c r="L420" s="369"/>
      <c r="M420" s="228" t="str">
        <f>IFERROR(VLOOKUP(L420,色號!A:B,2,FALSE),"")</f>
        <v/>
      </c>
      <c r="N420" s="228" t="str">
        <f>IFERROR(VLOOKUP(M420,色號!B:C,2,FALSE),"")</f>
        <v/>
      </c>
      <c r="O420" s="228" t="str">
        <f>IFERROR(VLOOKUP(L420,色號!A:D,4,FALSE),"")</f>
        <v/>
      </c>
      <c r="P420" s="228" t="str">
        <f t="shared" si="135"/>
        <v/>
      </c>
      <c r="Q420" s="228" t="str">
        <f t="shared" si="136"/>
        <v/>
      </c>
      <c r="R420" s="455" t="str">
        <f t="shared" si="137"/>
        <v/>
      </c>
      <c r="S420" s="461"/>
      <c r="T420" s="429" t="str">
        <f t="shared" si="138"/>
        <v/>
      </c>
      <c r="U420" s="237" t="str">
        <f t="shared" si="139"/>
        <v/>
      </c>
    </row>
    <row r="421" spans="1:21" x14ac:dyDescent="0.25">
      <c r="A421" s="228">
        <f t="shared" si="132"/>
        <v>0</v>
      </c>
      <c r="B421" s="228"/>
      <c r="C421" s="228">
        <f t="shared" ref="C421:C432" si="143">C420+1</f>
        <v>11019</v>
      </c>
      <c r="D421" s="228"/>
      <c r="E421" s="228"/>
      <c r="F421" s="231"/>
      <c r="G421" s="228" t="str">
        <f t="shared" si="141"/>
        <v/>
      </c>
      <c r="H421" s="236"/>
      <c r="I421" s="38" t="str">
        <f t="shared" si="142"/>
        <v/>
      </c>
      <c r="J421" s="228"/>
      <c r="K421" s="229"/>
      <c r="L421" s="369"/>
      <c r="M421" s="228" t="str">
        <f>IFERROR(VLOOKUP(L421,色號!A:B,2,FALSE),"")</f>
        <v/>
      </c>
      <c r="N421" s="228" t="str">
        <f>IFERROR(VLOOKUP(M421,色號!B:C,2,FALSE),"")</f>
        <v/>
      </c>
      <c r="O421" s="228" t="str">
        <f>IFERROR(VLOOKUP(L421,色號!A:D,4,FALSE),"")</f>
        <v/>
      </c>
      <c r="P421" s="228" t="str">
        <f t="shared" si="135"/>
        <v/>
      </c>
      <c r="Q421" s="228" t="str">
        <f t="shared" si="136"/>
        <v/>
      </c>
      <c r="R421" s="455" t="str">
        <f t="shared" si="137"/>
        <v/>
      </c>
      <c r="S421" s="461"/>
      <c r="T421" s="429" t="str">
        <f t="shared" si="138"/>
        <v/>
      </c>
      <c r="U421" s="237" t="str">
        <f t="shared" si="139"/>
        <v/>
      </c>
    </row>
    <row r="422" spans="1:21" x14ac:dyDescent="0.25">
      <c r="A422" s="228">
        <f t="shared" si="132"/>
        <v>0</v>
      </c>
      <c r="B422" s="228"/>
      <c r="C422" s="228">
        <f t="shared" si="143"/>
        <v>11020</v>
      </c>
      <c r="D422" s="228"/>
      <c r="E422" s="228"/>
      <c r="F422" s="231"/>
      <c r="G422" s="228" t="str">
        <f t="shared" si="141"/>
        <v/>
      </c>
      <c r="H422" s="236"/>
      <c r="I422" s="38" t="str">
        <f t="shared" si="142"/>
        <v/>
      </c>
      <c r="J422" s="228"/>
      <c r="K422" s="229"/>
      <c r="L422" s="369"/>
      <c r="M422" s="228" t="str">
        <f>IFERROR(VLOOKUP(L422,色號!A:B,2,FALSE),"")</f>
        <v/>
      </c>
      <c r="N422" s="228" t="str">
        <f>IFERROR(VLOOKUP(M422,色號!B:C,2,FALSE),"")</f>
        <v/>
      </c>
      <c r="O422" s="228" t="str">
        <f>IFERROR(VLOOKUP(L422,色號!A:D,4,FALSE),"")</f>
        <v/>
      </c>
      <c r="P422" s="228" t="str">
        <f t="shared" si="135"/>
        <v/>
      </c>
      <c r="Q422" s="228" t="str">
        <f t="shared" si="136"/>
        <v/>
      </c>
      <c r="R422" s="455" t="str">
        <f t="shared" si="137"/>
        <v/>
      </c>
      <c r="S422" s="461"/>
      <c r="T422" s="429" t="str">
        <f t="shared" si="138"/>
        <v/>
      </c>
      <c r="U422" s="237" t="str">
        <f t="shared" si="139"/>
        <v/>
      </c>
    </row>
    <row r="423" spans="1:21" x14ac:dyDescent="0.25">
      <c r="A423" s="228">
        <f t="shared" si="132"/>
        <v>0</v>
      </c>
      <c r="B423" s="228"/>
      <c r="C423" s="228">
        <f t="shared" si="143"/>
        <v>11021</v>
      </c>
      <c r="D423" s="228"/>
      <c r="E423" s="228"/>
      <c r="F423" s="231"/>
      <c r="G423" s="228" t="str">
        <f t="shared" si="141"/>
        <v/>
      </c>
      <c r="H423" s="236"/>
      <c r="I423" s="38" t="str">
        <f t="shared" si="142"/>
        <v/>
      </c>
      <c r="J423" s="228"/>
      <c r="K423" s="229"/>
      <c r="L423" s="369"/>
      <c r="M423" s="228" t="str">
        <f>IFERROR(VLOOKUP(L423,色號!A:B,2,FALSE),"")</f>
        <v/>
      </c>
      <c r="N423" s="228" t="str">
        <f>IFERROR(VLOOKUP(M423,色號!B:C,2,FALSE),"")</f>
        <v/>
      </c>
      <c r="O423" s="228" t="str">
        <f>IFERROR(VLOOKUP(L423,色號!A:D,4,FALSE),"")</f>
        <v/>
      </c>
      <c r="P423" s="228" t="str">
        <f t="shared" si="135"/>
        <v/>
      </c>
      <c r="Q423" s="228" t="str">
        <f t="shared" si="136"/>
        <v/>
      </c>
      <c r="R423" s="455" t="str">
        <f t="shared" si="137"/>
        <v/>
      </c>
      <c r="S423" s="461"/>
      <c r="T423" s="429" t="str">
        <f t="shared" si="138"/>
        <v/>
      </c>
      <c r="U423" s="237" t="str">
        <f t="shared" si="139"/>
        <v/>
      </c>
    </row>
    <row r="424" spans="1:21" x14ac:dyDescent="0.25">
      <c r="A424" s="228">
        <f t="shared" si="132"/>
        <v>0</v>
      </c>
      <c r="B424" s="228"/>
      <c r="C424" s="228">
        <f t="shared" si="143"/>
        <v>11022</v>
      </c>
      <c r="D424" s="228"/>
      <c r="E424" s="228"/>
      <c r="F424" s="231"/>
      <c r="G424" s="228" t="str">
        <f t="shared" si="141"/>
        <v/>
      </c>
      <c r="H424" s="236"/>
      <c r="I424" s="38" t="str">
        <f t="shared" si="142"/>
        <v/>
      </c>
      <c r="J424" s="228"/>
      <c r="K424" s="229"/>
      <c r="L424" s="369"/>
      <c r="M424" s="228" t="str">
        <f>IFERROR(VLOOKUP(L424,色號!A:B,2,FALSE),"")</f>
        <v/>
      </c>
      <c r="N424" s="228" t="str">
        <f>IFERROR(VLOOKUP(M424,色號!B:C,2,FALSE),"")</f>
        <v/>
      </c>
      <c r="O424" s="228" t="str">
        <f>IFERROR(VLOOKUP(L424,色號!A:D,4,FALSE),"")</f>
        <v/>
      </c>
      <c r="P424" s="228" t="str">
        <f t="shared" si="135"/>
        <v/>
      </c>
      <c r="Q424" s="228" t="str">
        <f t="shared" si="136"/>
        <v/>
      </c>
      <c r="R424" s="455" t="str">
        <f t="shared" si="137"/>
        <v/>
      </c>
      <c r="S424" s="461"/>
      <c r="T424" s="429" t="str">
        <f t="shared" si="138"/>
        <v/>
      </c>
      <c r="U424" s="237" t="str">
        <f t="shared" si="139"/>
        <v/>
      </c>
    </row>
    <row r="425" spans="1:21" x14ac:dyDescent="0.25">
      <c r="A425" s="228">
        <f t="shared" si="132"/>
        <v>0</v>
      </c>
      <c r="B425" s="228"/>
      <c r="C425" s="228">
        <f t="shared" si="143"/>
        <v>11023</v>
      </c>
      <c r="D425" s="228"/>
      <c r="E425" s="228"/>
      <c r="F425" s="231"/>
      <c r="G425" s="228" t="str">
        <f t="shared" si="141"/>
        <v/>
      </c>
      <c r="H425" s="236"/>
      <c r="I425" s="38" t="str">
        <f t="shared" si="142"/>
        <v/>
      </c>
      <c r="J425" s="228"/>
      <c r="K425" s="229"/>
      <c r="L425" s="369"/>
      <c r="M425" s="228" t="str">
        <f>IFERROR(VLOOKUP(L425,色號!A:B,2,FALSE),"")</f>
        <v/>
      </c>
      <c r="N425" s="228" t="str">
        <f>IFERROR(VLOOKUP(M425,色號!B:C,2,FALSE),"")</f>
        <v/>
      </c>
      <c r="O425" s="228" t="str">
        <f>IFERROR(VLOOKUP(L425,色號!A:D,4,FALSE),"")</f>
        <v/>
      </c>
      <c r="P425" s="228" t="str">
        <f t="shared" si="135"/>
        <v/>
      </c>
      <c r="Q425" s="228" t="str">
        <f t="shared" si="136"/>
        <v/>
      </c>
      <c r="R425" s="455" t="str">
        <f t="shared" si="137"/>
        <v/>
      </c>
      <c r="S425" s="461"/>
      <c r="T425" s="429" t="str">
        <f t="shared" si="138"/>
        <v/>
      </c>
      <c r="U425" s="237" t="str">
        <f t="shared" si="139"/>
        <v/>
      </c>
    </row>
    <row r="426" spans="1:21" x14ac:dyDescent="0.25">
      <c r="A426" s="228">
        <f t="shared" si="132"/>
        <v>0</v>
      </c>
      <c r="B426" s="228"/>
      <c r="C426" s="228">
        <f t="shared" si="143"/>
        <v>11024</v>
      </c>
      <c r="D426" s="228"/>
      <c r="E426" s="228"/>
      <c r="F426" s="231"/>
      <c r="G426" s="228" t="str">
        <f t="shared" si="141"/>
        <v/>
      </c>
      <c r="H426" s="236"/>
      <c r="I426" s="38" t="str">
        <f t="shared" si="142"/>
        <v/>
      </c>
      <c r="J426" s="228"/>
      <c r="K426" s="229"/>
      <c r="L426" s="369"/>
      <c r="M426" s="228" t="str">
        <f>IFERROR(VLOOKUP(L426,色號!A:B,2,FALSE),"")</f>
        <v/>
      </c>
      <c r="N426" s="228" t="str">
        <f>IFERROR(VLOOKUP(M426,色號!B:C,2,FALSE),"")</f>
        <v/>
      </c>
      <c r="O426" s="228" t="str">
        <f>IFERROR(VLOOKUP(L426,色號!A:D,4,FALSE),"")</f>
        <v/>
      </c>
      <c r="P426" s="228" t="str">
        <f t="shared" si="135"/>
        <v/>
      </c>
      <c r="Q426" s="228" t="str">
        <f t="shared" si="136"/>
        <v/>
      </c>
      <c r="R426" s="455" t="str">
        <f t="shared" si="137"/>
        <v/>
      </c>
      <c r="S426" s="461"/>
      <c r="T426" s="429" t="str">
        <f t="shared" si="138"/>
        <v/>
      </c>
      <c r="U426" s="237" t="str">
        <f t="shared" si="139"/>
        <v/>
      </c>
    </row>
    <row r="427" spans="1:21" x14ac:dyDescent="0.25">
      <c r="A427" s="228">
        <f t="shared" si="132"/>
        <v>0</v>
      </c>
      <c r="B427" s="228"/>
      <c r="C427" s="228">
        <f t="shared" si="143"/>
        <v>11025</v>
      </c>
      <c r="D427" s="228"/>
      <c r="E427" s="228"/>
      <c r="F427" s="231"/>
      <c r="G427" s="228" t="str">
        <f t="shared" si="141"/>
        <v/>
      </c>
      <c r="H427" s="236"/>
      <c r="I427" s="38" t="str">
        <f t="shared" si="142"/>
        <v/>
      </c>
      <c r="J427" s="228"/>
      <c r="K427" s="229"/>
      <c r="L427" s="369"/>
      <c r="M427" s="228" t="str">
        <f>IFERROR(VLOOKUP(L427,色號!A:B,2,FALSE),"")</f>
        <v/>
      </c>
      <c r="N427" s="228" t="str">
        <f>IFERROR(VLOOKUP(M427,色號!B:C,2,FALSE),"")</f>
        <v/>
      </c>
      <c r="O427" s="228" t="str">
        <f>IFERROR(VLOOKUP(L427,色號!A:D,4,FALSE),"")</f>
        <v/>
      </c>
      <c r="P427" s="228" t="str">
        <f t="shared" si="135"/>
        <v/>
      </c>
      <c r="Q427" s="228" t="str">
        <f t="shared" si="136"/>
        <v/>
      </c>
      <c r="R427" s="455" t="str">
        <f t="shared" si="137"/>
        <v/>
      </c>
      <c r="S427" s="461"/>
      <c r="T427" s="429" t="str">
        <f t="shared" si="138"/>
        <v/>
      </c>
      <c r="U427" s="237" t="str">
        <f t="shared" si="139"/>
        <v/>
      </c>
    </row>
    <row r="428" spans="1:21" x14ac:dyDescent="0.25">
      <c r="A428" s="228">
        <f t="shared" si="132"/>
        <v>0</v>
      </c>
      <c r="B428" s="228"/>
      <c r="C428" s="228">
        <f t="shared" si="143"/>
        <v>11026</v>
      </c>
      <c r="D428" s="228"/>
      <c r="E428" s="228"/>
      <c r="F428" s="231"/>
      <c r="G428" s="228" t="str">
        <f t="shared" si="141"/>
        <v/>
      </c>
      <c r="H428" s="236"/>
      <c r="I428" s="38" t="str">
        <f t="shared" si="142"/>
        <v/>
      </c>
      <c r="J428" s="228"/>
      <c r="K428" s="229"/>
      <c r="L428" s="369"/>
      <c r="M428" s="228" t="str">
        <f>IFERROR(VLOOKUP(L428,色號!A:B,2,FALSE),"")</f>
        <v/>
      </c>
      <c r="N428" s="228" t="str">
        <f>IFERROR(VLOOKUP(M428,色號!B:C,2,FALSE),"")</f>
        <v/>
      </c>
      <c r="O428" s="228" t="str">
        <f>IFERROR(VLOOKUP(L428,色號!A:D,4,FALSE),"")</f>
        <v/>
      </c>
      <c r="P428" s="228" t="str">
        <f t="shared" si="135"/>
        <v/>
      </c>
      <c r="Q428" s="228" t="str">
        <f t="shared" si="136"/>
        <v/>
      </c>
      <c r="R428" s="455" t="str">
        <f t="shared" si="137"/>
        <v/>
      </c>
      <c r="S428" s="461"/>
      <c r="T428" s="429" t="str">
        <f t="shared" si="138"/>
        <v/>
      </c>
      <c r="U428" s="237" t="str">
        <f t="shared" si="139"/>
        <v/>
      </c>
    </row>
    <row r="429" spans="1:21" x14ac:dyDescent="0.25">
      <c r="A429" s="228">
        <f t="shared" si="132"/>
        <v>0</v>
      </c>
      <c r="B429" s="228"/>
      <c r="C429" s="228">
        <f t="shared" si="143"/>
        <v>11027</v>
      </c>
      <c r="D429" s="228"/>
      <c r="E429" s="228"/>
      <c r="F429" s="231"/>
      <c r="G429" s="228" t="str">
        <f t="shared" si="141"/>
        <v/>
      </c>
      <c r="H429" s="236"/>
      <c r="I429" s="38" t="str">
        <f t="shared" si="142"/>
        <v/>
      </c>
      <c r="J429" s="228"/>
      <c r="K429" s="229"/>
      <c r="L429" s="369"/>
      <c r="M429" s="228" t="str">
        <f>IFERROR(VLOOKUP(L429,色號!A:B,2,FALSE),"")</f>
        <v/>
      </c>
      <c r="N429" s="228" t="str">
        <f>IFERROR(VLOOKUP(M429,色號!B:C,2,FALSE),"")</f>
        <v/>
      </c>
      <c r="O429" s="228" t="str">
        <f>IFERROR(VLOOKUP(L429,色號!A:D,4,FALSE),"")</f>
        <v/>
      </c>
      <c r="P429" s="228" t="str">
        <f t="shared" si="135"/>
        <v/>
      </c>
      <c r="Q429" s="228" t="str">
        <f t="shared" si="136"/>
        <v/>
      </c>
      <c r="R429" s="455" t="str">
        <f t="shared" si="137"/>
        <v/>
      </c>
      <c r="S429" s="461"/>
      <c r="T429" s="429" t="str">
        <f t="shared" si="138"/>
        <v/>
      </c>
      <c r="U429" s="237" t="str">
        <f t="shared" si="139"/>
        <v/>
      </c>
    </row>
    <row r="430" spans="1:21" x14ac:dyDescent="0.25">
      <c r="A430" s="228">
        <f t="shared" si="132"/>
        <v>0</v>
      </c>
      <c r="B430" s="228"/>
      <c r="C430" s="228">
        <f t="shared" si="143"/>
        <v>11028</v>
      </c>
      <c r="D430" s="228"/>
      <c r="E430" s="228"/>
      <c r="F430" s="231"/>
      <c r="G430" s="228" t="str">
        <f t="shared" si="141"/>
        <v/>
      </c>
      <c r="H430" s="236"/>
      <c r="I430" s="38" t="str">
        <f t="shared" si="142"/>
        <v/>
      </c>
      <c r="J430" s="228"/>
      <c r="K430" s="229"/>
      <c r="L430" s="369"/>
      <c r="M430" s="228" t="str">
        <f>IFERROR(VLOOKUP(L430,色號!A:B,2,FALSE),"")</f>
        <v/>
      </c>
      <c r="N430" s="228" t="str">
        <f>IFERROR(VLOOKUP(M430,色號!B:C,2,FALSE),"")</f>
        <v/>
      </c>
      <c r="O430" s="228" t="str">
        <f>IFERROR(VLOOKUP(L430,色號!A:D,4,FALSE),"")</f>
        <v/>
      </c>
      <c r="P430" s="228" t="str">
        <f t="shared" si="135"/>
        <v/>
      </c>
      <c r="Q430" s="228" t="str">
        <f t="shared" si="136"/>
        <v/>
      </c>
      <c r="R430" s="455" t="str">
        <f t="shared" si="137"/>
        <v/>
      </c>
      <c r="S430" s="461"/>
      <c r="T430" s="429" t="str">
        <f t="shared" si="138"/>
        <v/>
      </c>
      <c r="U430" s="237" t="str">
        <f t="shared" si="139"/>
        <v/>
      </c>
    </row>
    <row r="431" spans="1:21" x14ac:dyDescent="0.25">
      <c r="A431" s="228">
        <f t="shared" si="132"/>
        <v>0</v>
      </c>
      <c r="B431" s="228"/>
      <c r="C431" s="228">
        <f t="shared" si="143"/>
        <v>11029</v>
      </c>
      <c r="D431" s="228"/>
      <c r="E431" s="228"/>
      <c r="F431" s="231"/>
      <c r="G431" s="228" t="str">
        <f t="shared" si="141"/>
        <v/>
      </c>
      <c r="H431" s="236"/>
      <c r="I431" s="38" t="str">
        <f t="shared" si="142"/>
        <v/>
      </c>
      <c r="J431" s="228"/>
      <c r="K431" s="229"/>
      <c r="L431" s="369"/>
      <c r="M431" s="228" t="str">
        <f>IFERROR(VLOOKUP(L431,色號!A:B,2,FALSE),"")</f>
        <v/>
      </c>
      <c r="N431" s="228" t="str">
        <f>IFERROR(VLOOKUP(M431,色號!B:C,2,FALSE),"")</f>
        <v/>
      </c>
      <c r="O431" s="228" t="str">
        <f>IFERROR(VLOOKUP(L431,色號!A:D,4,FALSE),"")</f>
        <v/>
      </c>
      <c r="P431" s="228" t="str">
        <f t="shared" si="135"/>
        <v/>
      </c>
      <c r="Q431" s="228" t="str">
        <f t="shared" si="136"/>
        <v/>
      </c>
      <c r="R431" s="455" t="str">
        <f t="shared" si="137"/>
        <v/>
      </c>
      <c r="S431" s="461"/>
      <c r="T431" s="429" t="str">
        <f t="shared" si="138"/>
        <v/>
      </c>
      <c r="U431" s="237" t="str">
        <f t="shared" si="139"/>
        <v/>
      </c>
    </row>
    <row r="432" spans="1:21" x14ac:dyDescent="0.25">
      <c r="A432" s="228">
        <f t="shared" si="132"/>
        <v>0</v>
      </c>
      <c r="B432" s="228"/>
      <c r="C432" s="228">
        <f t="shared" si="143"/>
        <v>11030</v>
      </c>
      <c r="D432" s="228"/>
      <c r="E432" s="228"/>
      <c r="F432" s="231"/>
      <c r="G432" s="228" t="str">
        <f t="shared" si="141"/>
        <v/>
      </c>
      <c r="H432" s="236"/>
      <c r="I432" s="38" t="str">
        <f t="shared" si="142"/>
        <v/>
      </c>
      <c r="J432" s="228"/>
      <c r="K432" s="229"/>
      <c r="L432" s="369"/>
      <c r="M432" s="228" t="str">
        <f>IFERROR(VLOOKUP(L432,色號!A:B,2,FALSE),"")</f>
        <v/>
      </c>
      <c r="N432" s="228" t="str">
        <f>IFERROR(VLOOKUP(M432,色號!B:C,2,FALSE),"")</f>
        <v/>
      </c>
      <c r="O432" s="228" t="str">
        <f>IFERROR(VLOOKUP(L432,色號!A:D,4,FALSE),"")</f>
        <v/>
      </c>
      <c r="P432" s="228" t="str">
        <f t="shared" si="135"/>
        <v/>
      </c>
      <c r="Q432" s="228" t="str">
        <f t="shared" si="136"/>
        <v/>
      </c>
      <c r="R432" s="455" t="str">
        <f t="shared" si="137"/>
        <v/>
      </c>
      <c r="S432" s="461"/>
      <c r="T432" s="429" t="str">
        <f t="shared" si="138"/>
        <v/>
      </c>
      <c r="U432" s="237" t="str">
        <f>IF(E432="","",$L$399)</f>
        <v/>
      </c>
    </row>
    <row r="433" spans="1:21" x14ac:dyDescent="0.25">
      <c r="A433" s="228"/>
      <c r="B433" s="228"/>
      <c r="C433" s="228"/>
      <c r="D433" s="228"/>
      <c r="E433" s="228"/>
      <c r="F433" s="231"/>
      <c r="G433" s="228"/>
      <c r="H433" s="234"/>
      <c r="I433" s="228"/>
      <c r="J433" s="228"/>
      <c r="K433" s="227"/>
      <c r="L433" s="369"/>
      <c r="M433" s="228"/>
      <c r="N433" s="232"/>
      <c r="O433" s="228"/>
      <c r="P433" s="461"/>
      <c r="Q433" s="461"/>
      <c r="R433" s="462"/>
      <c r="S433" s="461"/>
      <c r="T433" s="430"/>
      <c r="U433" s="237"/>
    </row>
    <row r="434" spans="1:21" x14ac:dyDescent="0.25">
      <c r="A434" s="234"/>
      <c r="B434" s="234"/>
      <c r="C434" s="234"/>
      <c r="D434" s="234"/>
      <c r="E434" s="234"/>
      <c r="F434" s="238"/>
      <c r="G434" s="238"/>
      <c r="H434" s="239"/>
      <c r="I434" s="234"/>
      <c r="J434" s="238"/>
      <c r="K434" s="227"/>
      <c r="L434" s="369"/>
      <c r="M434" s="238"/>
      <c r="N434" s="228"/>
      <c r="O434" s="238"/>
      <c r="P434" s="228"/>
      <c r="Q434" s="228"/>
      <c r="R434" s="455"/>
      <c r="S434" s="228"/>
      <c r="T434" s="430"/>
      <c r="U434" s="237"/>
    </row>
    <row r="435" spans="1:21" x14ac:dyDescent="0.25">
      <c r="A435" s="224" t="s">
        <v>31</v>
      </c>
      <c r="B435" s="224"/>
      <c r="C435" s="225"/>
      <c r="D435" s="225" cm="1">
        <f t="array" ref="D435">_xlfn.IFS(OR(C435="水槽櫃",C435="爐檯櫃"),"無頂板",C435="油機吊櫃","無底板",TRUE,0)</f>
        <v>0</v>
      </c>
      <c r="E435" s="226"/>
      <c r="F435" s="225"/>
      <c r="G435" s="226"/>
      <c r="H435" s="226"/>
      <c r="I435" s="226"/>
      <c r="J435" s="226"/>
      <c r="K435" s="227"/>
      <c r="L435" s="228"/>
      <c r="M435" s="228"/>
      <c r="N435" s="228"/>
      <c r="O435" s="228"/>
      <c r="P435" s="228"/>
      <c r="Q435" s="228"/>
      <c r="R435" s="455"/>
      <c r="S435" s="228"/>
      <c r="T435" s="430"/>
      <c r="U435" s="237"/>
    </row>
    <row r="436" spans="1:21" x14ac:dyDescent="0.25">
      <c r="A436" s="224" t="s">
        <v>37</v>
      </c>
      <c r="B436" s="224"/>
      <c r="C436" s="229">
        <f>C397+1</f>
        <v>12</v>
      </c>
      <c r="D436" s="229"/>
      <c r="E436" s="226"/>
      <c r="F436" s="230"/>
      <c r="G436" s="226"/>
      <c r="H436" s="226"/>
      <c r="I436" s="226"/>
      <c r="J436" s="226"/>
      <c r="K436" s="366" t="s">
        <v>15</v>
      </c>
      <c r="L436" s="232">
        <f>SUMIF(D442:D471,"&lt;&gt;*五金",K442:K471)</f>
        <v>0</v>
      </c>
      <c r="M436" s="228"/>
      <c r="N436" s="231"/>
      <c r="O436" s="228"/>
      <c r="P436" s="228"/>
      <c r="Q436" s="228"/>
      <c r="R436" s="455"/>
      <c r="S436" s="228"/>
      <c r="T436" s="430"/>
      <c r="U436" s="237"/>
    </row>
    <row r="437" spans="1:21" x14ac:dyDescent="0.25">
      <c r="A437" s="224" t="s">
        <v>38</v>
      </c>
      <c r="B437" s="224"/>
      <c r="C437" s="229"/>
      <c r="D437" s="229"/>
      <c r="E437" s="226"/>
      <c r="F437" s="230"/>
      <c r="G437" s="226"/>
      <c r="H437" s="226"/>
      <c r="I437" s="226"/>
      <c r="J437" s="226"/>
      <c r="K437" s="366" t="s">
        <v>16</v>
      </c>
      <c r="L437" s="233">
        <f ca="1">板材才數分析.!P361</f>
        <v>0</v>
      </c>
      <c r="M437" s="228"/>
      <c r="N437" s="231"/>
      <c r="O437" s="228"/>
      <c r="P437" s="228"/>
      <c r="Q437" s="228"/>
      <c r="R437" s="455"/>
      <c r="S437" s="228"/>
      <c r="T437" s="430"/>
      <c r="U437" s="237"/>
    </row>
    <row r="438" spans="1:21" x14ac:dyDescent="0.25">
      <c r="A438" s="224" t="s">
        <v>39</v>
      </c>
      <c r="B438" s="224"/>
      <c r="C438" s="368"/>
      <c r="D438" s="229" t="s">
        <v>2808</v>
      </c>
      <c r="E438" s="226"/>
      <c r="F438" s="230"/>
      <c r="G438" s="226"/>
      <c r="H438" s="226"/>
      <c r="I438" s="226"/>
      <c r="J438" s="226"/>
      <c r="K438" s="376" t="s">
        <v>1384</v>
      </c>
      <c r="L438" s="228">
        <v>1</v>
      </c>
      <c r="M438" s="228"/>
      <c r="N438" s="228"/>
      <c r="O438" s="228"/>
      <c r="P438" s="228"/>
      <c r="Q438" s="228"/>
      <c r="R438" s="455"/>
      <c r="S438" s="228"/>
      <c r="T438" s="430"/>
      <c r="U438" s="237"/>
    </row>
    <row r="439" spans="1:21" x14ac:dyDescent="0.25">
      <c r="A439" s="224" t="s">
        <v>40</v>
      </c>
      <c r="B439" s="224"/>
      <c r="C439" s="367"/>
      <c r="D439" s="229"/>
      <c r="E439" s="226"/>
      <c r="F439" s="230"/>
      <c r="G439" s="226"/>
      <c r="H439" s="226"/>
      <c r="I439" s="226"/>
      <c r="J439" s="226"/>
      <c r="K439" s="227"/>
      <c r="L439" s="228"/>
      <c r="M439" s="228"/>
      <c r="N439" s="228"/>
      <c r="O439" s="228"/>
      <c r="P439" s="228"/>
      <c r="Q439" s="228"/>
      <c r="R439" s="455"/>
      <c r="S439" s="228"/>
      <c r="T439" s="430"/>
      <c r="U439" s="237"/>
    </row>
    <row r="440" spans="1:21" ht="16.149999999999999" customHeight="1" x14ac:dyDescent="0.25">
      <c r="A440" s="508" t="s">
        <v>41</v>
      </c>
      <c r="B440" s="228"/>
      <c r="C440" s="508" t="s">
        <v>50</v>
      </c>
      <c r="D440" s="508" t="s">
        <v>1293</v>
      </c>
      <c r="E440" s="508" t="s">
        <v>42</v>
      </c>
      <c r="F440" s="372" t="s">
        <v>2</v>
      </c>
      <c r="G440" s="372"/>
      <c r="H440" s="372"/>
      <c r="I440" s="372"/>
      <c r="J440" s="372"/>
      <c r="K440" s="514" t="s">
        <v>6</v>
      </c>
      <c r="L440" s="508" t="s">
        <v>8</v>
      </c>
      <c r="M440" s="508" t="s">
        <v>110</v>
      </c>
      <c r="N440" s="515" t="s">
        <v>225</v>
      </c>
      <c r="O440" s="508" t="s">
        <v>44</v>
      </c>
      <c r="P440" s="509" t="s">
        <v>9</v>
      </c>
      <c r="Q440" s="509" t="s">
        <v>9</v>
      </c>
      <c r="R440" s="510" t="s">
        <v>9</v>
      </c>
      <c r="S440" s="509" t="s">
        <v>9</v>
      </c>
      <c r="T440" s="517" t="s">
        <v>1929</v>
      </c>
      <c r="U440" s="508" t="s">
        <v>1386</v>
      </c>
    </row>
    <row r="441" spans="1:21" x14ac:dyDescent="0.25">
      <c r="A441" s="513"/>
      <c r="B441" s="234"/>
      <c r="C441" s="513"/>
      <c r="D441" s="508"/>
      <c r="E441" s="513"/>
      <c r="F441" s="228" t="s">
        <v>49</v>
      </c>
      <c r="G441" s="228" t="s">
        <v>17</v>
      </c>
      <c r="H441" s="235" t="s">
        <v>1</v>
      </c>
      <c r="I441" s="228" t="s">
        <v>17</v>
      </c>
      <c r="J441" s="228" t="s">
        <v>3</v>
      </c>
      <c r="K441" s="514"/>
      <c r="L441" s="508"/>
      <c r="M441" s="513"/>
      <c r="N441" s="515"/>
      <c r="O441" s="513"/>
      <c r="P441" s="509"/>
      <c r="Q441" s="509"/>
      <c r="R441" s="510"/>
      <c r="S441" s="509"/>
      <c r="T441" s="517"/>
      <c r="U441" s="508"/>
    </row>
    <row r="442" spans="1:21" x14ac:dyDescent="0.25">
      <c r="A442" s="228">
        <f>$C$435</f>
        <v>0</v>
      </c>
      <c r="B442" s="228"/>
      <c r="C442" s="228">
        <f>(C436*1000)+1</f>
        <v>12001</v>
      </c>
      <c r="D442" s="489" t="s">
        <v>1077</v>
      </c>
      <c r="E442" s="489" t="s">
        <v>4</v>
      </c>
      <c r="F442" s="236">
        <f>C439-36</f>
        <v>-36</v>
      </c>
      <c r="G442" s="489" t="str">
        <f>IF(
   OR(
      $E442="頂板",$E442="底板",$E442="右側板",$E442="左側板",
      $E442="天地蓋頂板",$E442="天地蓋底板",$E442="天地蓋右側板",$E442="天地蓋左側板",
      $E442="前抽牆",$E442="後抽牆",$E442="左抽牆",$E442="右抽牆",
      $E442="踢腳板",$E442="補板",$E442="固隔",$E442="活隔",
      $E442="中立板",$E442="中立板(退)",$E442="固隔(退)",$E442="活固隔",$E442="立板",
      $E442="內頂板",$E442="內左側落板",$E442="內右側落板",$E442="內底板",
      $E442="內左側板",$E442="內右側板",
      $E442="上前平肢",$E442="上後平肢",$E442="上前立肢",$E442="上後立肢",
      $E442="下前立肢",$E442="下後立肢",$E442="下前平肢",$E442="下後平肢",
      $E442="左側落板",$E442="右側落板",
      $E442="外蓋背板",$E442="台面",$E442="床板",$E442="假門板",
      $E442="上掀門板",$E442="平掀門板",$E442="下掀門板",
      $E442="左門板",$E442="右門板",
      $E442="抽盤",$E442="抽盤抽頭",
      $E442="上軌道板",$E442="下軌道板",$E442="左軌道板",$E442="右軌道板",$E442="指縫擋板",$E442="左木框滑門",$E442="右木框滑門",
      $E442="層板",$E442="壁面層板",$E442="桌板",$E442="上封板",$E442="下封板",$E442="左封板",$E442="右封板",
      $E442="左圓角側板",$E442="右圓角側板",$E442="抽頭",$E442="入柱抽頭",$E442="假抽頭",$E442="背拉桿",$E442="木滑門",$E442="抽屜拉桿"
   ),
   "AA",
   ""
)</f>
        <v>AA</v>
      </c>
      <c r="H442" s="236">
        <f>C438</f>
        <v>0</v>
      </c>
      <c r="I442" s="488" t="str">
        <f>IF(
   OR(
      $E442="右側板",$E442="左側板",$E442="活隔",
      $E442="天地蓋頂板",$E442="天地蓋底板",
      $E442="左門板",$E442="右門板",
      $E442="左側落板",$E442="右側落板",
      $E442="外蓋背板",$E442="活固隔",
      $E442="左木框滑門",$E442="右木框滑門",
      $E442="左鋁框滑門",$E442="右鋁框滑門",
      $E442="桌板",$E442="台面",$E442="床板",$E442="假門板",
      $E442="上掀門板",$E442="平掀門板",$E442="下掀門板",
      $E442="抽盤抽頭",$E442="抽盤",$E442="層板",$E442="壁面層板",
      $E442="上封板",$E442="下封板",$E442="左封板",$E442="右封板",
      $E442="抽頭",$E442="踢腳板",$E442="補板",$E442="木滑門"
   ),
   "AA",
   ""
)</f>
        <v/>
      </c>
      <c r="J442" s="489">
        <v>18</v>
      </c>
      <c r="K442" s="229"/>
      <c r="L442" s="369"/>
      <c r="M442" s="228" t="str">
        <f>IFERROR(VLOOKUP(L442,色號!A:B,2,FALSE),"")</f>
        <v/>
      </c>
      <c r="N442" s="228" t="str">
        <f>IFERROR(VLOOKUP(M442,色號!B:C,2,FALSE),"")</f>
        <v/>
      </c>
      <c r="O442" s="228" t="str">
        <f>IFERROR(VLOOKUP(L442,色號!A:D,4,FALSE),"")</f>
        <v/>
      </c>
      <c r="P442" s="228" t="str">
        <f>IF(
    OR($E442="左門板", $E442="右門板"),
    "鉸" &amp; IF($F442&lt;=1000, 2, IF($F442&lt;=1800, 3, 4)),
    IF(
        $E442="入柱背板",
        "側",
        IF(
            $E442="外蓋背板",
            "面",
            IF(
                AND(COUNTIF($E$442:$E$471,"入柱背板")&gt;0, OR($E442="頂板", $E442="底板")),
                "面",
                IF(
                    AND(COUNTIF($E$442:$E$471,"外蓋背板")&gt;0, OR($E442="左側板", $E442="右側板")),
                    "側",
                    IF(
                        AND(
                            COUNTIF($E$442:$E$471,"入柱背板")=0,
                            COUNTIF($E$442:$E$471,"外蓋背板")=0,
                            OR(
                                AND(COUNTIF($E$442:$E$471,"背板")&gt;0, OR($E442="左側板",$E442="右側板",$E442="頂板",$E442="底板",$E442="天地蓋左側板",$E442="天地蓋右側板",$E442="天地蓋頂板",$E442="天地蓋底板")),
                                AND(COUNTIF($E$442:$E$471,"抽底")&gt;0, OR($E442="右抽牆",$E442="左抽牆",$E442="前抽牆",$E442="後抽牆"))                         )
                        ),
                        "背板溝",
                        ""
                    )
                )
            )
        )
    )
)</f>
        <v>背板溝</v>
      </c>
      <c r="Q442" s="228" t="str">
        <f>IF(OR($E442="天地蓋右側板",$E442="天地蓋左側板"), "側 面",
 IF(OR($E442="背拉桿",$E442="中立板",$E442="頂板",$E442="底板",$E442="前抽牆",$E442="後抽牆",$E442="內左側落板",$E442="內右側落板",$E442="抽屜拉桿",$E442="立板"), "側",
  IF(OR($E442="木滑門",$E442="鋁框滑門"), "輪",
   IF(OR($E442="右側板",$E442="左側板",$E442="右抽牆",$E442="左抽牆",$E442="天地蓋頂板",$E442="天地蓋底板",$E442="內頂板"), "面",
    IF($E442="固隔","固","")
   )
  )
 )
)</f>
        <v>側</v>
      </c>
      <c r="R442" s="455" t="str">
        <f>IF(
OR($E442="左側板",$E442="右側板",$E442="天地蓋左側板",$E442="天地蓋右側板",$E442="中立板",$E442="立板"),
"排","")</f>
        <v/>
      </c>
      <c r="S442" s="461"/>
      <c r="T442" s="429" t="str">
        <f>IF($E442="中立板","面開槽？排孔？",
IF($E442="木框滑門","前排孔要退喔！",
IF(OR($E442="左門板",$E442="右門板",$E442="抽頭"),"把手？",
IF(OR($E442="左側板",$E442="右側板",$E442="天地蓋右側板",$E442="天地蓋左側板"),"排孔？",""))))</f>
        <v/>
      </c>
      <c r="U442" s="237">
        <f>IF(E442="","",$L$438)</f>
        <v>1</v>
      </c>
    </row>
    <row r="443" spans="1:21" x14ac:dyDescent="0.25">
      <c r="A443" s="228">
        <f t="shared" ref="A443:A471" si="144">$C$435</f>
        <v>0</v>
      </c>
      <c r="B443" s="228"/>
      <c r="C443" s="228">
        <f>C442+1</f>
        <v>12002</v>
      </c>
      <c r="D443" s="489" t="s">
        <v>1077</v>
      </c>
      <c r="E443" s="489" t="s">
        <v>323</v>
      </c>
      <c r="F443" s="236">
        <f>C439-36</f>
        <v>-36</v>
      </c>
      <c r="G443" s="489" t="str">
        <f t="shared" ref="G443:G452" si="145">IF(
   OR(
      $E443="頂板",$E443="底板",$E443="右側板",$E443="左側板",
      $E443="天地蓋頂板",$E443="天地蓋底板",$E443="天地蓋右側板",$E443="天地蓋左側板",
      $E443="前抽牆",$E443="後抽牆",$E443="左抽牆",$E443="右抽牆",
      $E443="踢腳板",$E443="補板",$E443="固隔",$E443="活隔",
      $E443="中立板",$E443="中立板(退)",$E443="固隔(退)",$E443="活固隔",$E443="立板",
      $E443="內頂板",$E443="內左側落板",$E443="內右側落板",$E443="內底板",
      $E443="內左側板",$E443="內右側板",
      $E443="上前平肢",$E443="上後平肢",$E443="上前立肢",$E443="上後立肢",
      $E443="下前立肢",$E443="下後立肢",$E443="下前平肢",$E443="下後平肢",
      $E443="左側落板",$E443="右側落板",
      $E443="外蓋背板",$E443="台面",$E443="床板",$E443="假門板",
      $E443="上掀門板",$E443="平掀門板",$E443="下掀門板",
      $E443="左門板",$E443="右門板",
      $E443="抽盤",$E443="抽盤抽頭",
      $E443="上軌道板",$E443="下軌道板",$E443="左軌道板",$E443="右軌道板",$E443="指縫擋板",$E443="左木框滑門",$E443="右木框滑門",
      $E443="層板",$E443="壁面層板",$E443="桌板",$E443="上封板",$E443="下封板",$E443="左封板",$E443="右封板",
      $E443="左圓角側板",$E443="右圓角側板",$E443="抽頭",$E443="入柱抽頭",$E443="假抽頭",$E443="背拉桿",$E443="木滑門",$E443="抽屜拉桿"
   ),
   "AA",
   ""
)</f>
        <v>AA</v>
      </c>
      <c r="H443" s="236">
        <f>C438</f>
        <v>0</v>
      </c>
      <c r="I443" s="488" t="str">
        <f t="shared" ref="I443:I452" si="146">IF(
   OR(
      $E443="右側板",$E443="左側板",$E443="活隔",
      $E443="天地蓋頂板",$E443="天地蓋底板",
      $E443="左門板",$E443="右門板",
      $E443="左側落板",$E443="右側落板",
      $E443="外蓋背板",$E443="活固隔",
      $E443="左木框滑門",$E443="右木框滑門",
      $E443="左鋁框滑門",$E443="右鋁框滑門",
      $E443="桌板",$E443="台面",$E443="床板",$E443="假門板",
      $E443="上掀門板",$E443="平掀門板",$E443="下掀門板",
      $E443="抽盤抽頭",$E443="抽盤",$E443="層板",$E443="壁面層板",
      $E443="上封板",$E443="下封板",$E443="左封板",$E443="右封板",
      $E443="抽頭",$E443="踢腳板",$E443="補板",$E443="木滑門"
   ),
   "AA",
   ""
)</f>
        <v/>
      </c>
      <c r="J443" s="489">
        <v>18</v>
      </c>
      <c r="K443" s="229"/>
      <c r="L443" s="369"/>
      <c r="M443" s="228" t="str">
        <f>IFERROR(VLOOKUP(L443,色號!A:B,2,FALSE),"")</f>
        <v/>
      </c>
      <c r="N443" s="228" t="str">
        <f>IFERROR(VLOOKUP(M443,色號!B:C,2,FALSE),"")</f>
        <v/>
      </c>
      <c r="O443" s="228" t="str">
        <f>IFERROR(VLOOKUP(L443,色號!A:D,4,FALSE),"")</f>
        <v/>
      </c>
      <c r="P443" s="228" t="str">
        <f t="shared" ref="P443:P471" si="147">IF(
    OR($E443="左門板", $E443="右門板"),
    "鉸" &amp; IF($F443&lt;=1000, 2, IF($F443&lt;=1800, 3, 4)),
    IF(
        $E443="入柱背板",
        "側",
        IF(
            $E443="外蓋背板",
            "面",
            IF(
                AND(COUNTIF($E$442:$E$471,"入柱背板")&gt;0, OR($E443="頂板", $E443="底板")),
                "面",
                IF(
                    AND(COUNTIF($E$442:$E$471,"外蓋背板")&gt;0, OR($E443="左側板", $E443="右側板")),
                    "側",
                    IF(
                        AND(
                            COUNTIF($E$442:$E$471,"入柱背板")=0,
                            COUNTIF($E$442:$E$471,"外蓋背板")=0,
                            OR(
                                AND(COUNTIF($E$442:$E$471,"背板")&gt;0, OR($E443="左側板",$E443="右側板",$E443="頂板",$E443="底板",$E443="天地蓋左側板",$E443="天地蓋右側板",$E443="天地蓋頂板",$E443="天地蓋底板")),
                                AND(COUNTIF($E$442:$E$471,"抽底")&gt;0, OR($E443="右抽牆",$E443="左抽牆",$E443="前抽牆",$E443="後抽牆"))                         )
                        ),
                        "背板溝",
                        ""
                    )
                )
            )
        )
    )
)</f>
        <v>背板溝</v>
      </c>
      <c r="Q443" s="228" t="str">
        <f t="shared" ref="Q443:Q471" si="148">IF(OR($E443="天地蓋右側板",$E443="天地蓋左側板"), "側 面",
 IF(OR($E443="背拉桿",$E443="中立板",$E443="頂板",$E443="底板",$E443="前抽牆",$E443="後抽牆",$E443="內左側落板",$E443="內右側落板",$E443="抽屜拉桿",$E443="立板"), "側",
  IF(OR($E443="木滑門",$E443="鋁框滑門"), "輪",
   IF(OR($E443="右側板",$E443="左側板",$E443="右抽牆",$E443="左抽牆",$E443="天地蓋頂板",$E443="天地蓋底板",$E443="內頂板"), "面",
    IF($E443="固隔","固","")
   )
  )
 )
)</f>
        <v>側</v>
      </c>
      <c r="R443" s="455" t="str">
        <f t="shared" ref="R443:R471" si="149">IF(
OR($E443="左側板",$E443="右側板",$E443="天地蓋左側板",$E443="天地蓋右側板",$E443="中立板",$E443="立板"),
"排","")</f>
        <v/>
      </c>
      <c r="S443" s="461"/>
      <c r="T443" s="429" t="str">
        <f t="shared" ref="T443:T471" si="150">IF($E443="中立板","面開槽？排孔？",
IF($E443="木框滑門","前排孔要退喔！",
IF(OR($E443="左門板",$E443="右門板",$E443="抽頭"),"把手？",
IF(OR($E443="左側板",$E443="右側板",$E443="天地蓋右側板",$E443="天地蓋左側板"),"排孔？",""))))</f>
        <v/>
      </c>
      <c r="U443" s="237">
        <f t="shared" ref="U443:U471" si="151">IF(E443="","",$L$438)</f>
        <v>1</v>
      </c>
    </row>
    <row r="444" spans="1:21" x14ac:dyDescent="0.25">
      <c r="A444" s="228">
        <f t="shared" si="144"/>
        <v>0</v>
      </c>
      <c r="B444" s="228"/>
      <c r="C444" s="228">
        <f t="shared" ref="C444:C455" si="152">C443+1</f>
        <v>12003</v>
      </c>
      <c r="D444" s="489" t="s">
        <v>1077</v>
      </c>
      <c r="E444" s="489" t="s">
        <v>342</v>
      </c>
      <c r="F444" s="489">
        <f>C437</f>
        <v>0</v>
      </c>
      <c r="G444" s="489" t="str">
        <f t="shared" si="145"/>
        <v>AA</v>
      </c>
      <c r="H444" s="236">
        <f>C438</f>
        <v>0</v>
      </c>
      <c r="I444" s="488" t="str">
        <f t="shared" si="146"/>
        <v>AA</v>
      </c>
      <c r="J444" s="489">
        <v>18</v>
      </c>
      <c r="K444" s="229"/>
      <c r="L444" s="369"/>
      <c r="M444" s="228" t="str">
        <f>IFERROR(VLOOKUP(L444,色號!A:B,2,FALSE),"")</f>
        <v/>
      </c>
      <c r="N444" s="228" t="str">
        <f>IFERROR(VLOOKUP(M444,色號!B:C,2,FALSE),"")</f>
        <v/>
      </c>
      <c r="O444" s="228" t="str">
        <f>IFERROR(VLOOKUP(L444,色號!A:D,4,FALSE),"")</f>
        <v/>
      </c>
      <c r="P444" s="228" t="str">
        <f t="shared" si="147"/>
        <v>背板溝</v>
      </c>
      <c r="Q444" s="228" t="str">
        <f t="shared" si="148"/>
        <v>面</v>
      </c>
      <c r="R444" s="455" t="str">
        <f t="shared" si="149"/>
        <v>排</v>
      </c>
      <c r="S444" s="461"/>
      <c r="T444" s="429" t="str">
        <f t="shared" si="150"/>
        <v>排孔？</v>
      </c>
      <c r="U444" s="237">
        <f t="shared" si="151"/>
        <v>1</v>
      </c>
    </row>
    <row r="445" spans="1:21" x14ac:dyDescent="0.25">
      <c r="A445" s="228">
        <f t="shared" si="144"/>
        <v>0</v>
      </c>
      <c r="B445" s="228"/>
      <c r="C445" s="228">
        <f t="shared" si="152"/>
        <v>12004</v>
      </c>
      <c r="D445" s="489" t="s">
        <v>1077</v>
      </c>
      <c r="E445" s="489" t="s">
        <v>350</v>
      </c>
      <c r="F445" s="489">
        <f>C437</f>
        <v>0</v>
      </c>
      <c r="G445" s="489" t="str">
        <f t="shared" si="145"/>
        <v>AA</v>
      </c>
      <c r="H445" s="236">
        <f>C438</f>
        <v>0</v>
      </c>
      <c r="I445" s="488" t="str">
        <f t="shared" si="146"/>
        <v>AA</v>
      </c>
      <c r="J445" s="489">
        <v>18</v>
      </c>
      <c r="K445" s="229"/>
      <c r="L445" s="369"/>
      <c r="M445" s="228" t="str">
        <f>IFERROR(VLOOKUP(L445,色號!A:B,2,FALSE),"")</f>
        <v/>
      </c>
      <c r="N445" s="228" t="str">
        <f>IFERROR(VLOOKUP(M445,色號!B:C,2,FALSE),"")</f>
        <v/>
      </c>
      <c r="O445" s="228" t="str">
        <f>IFERROR(VLOOKUP(L445,色號!A:D,4,FALSE),"")</f>
        <v/>
      </c>
      <c r="P445" s="228" t="str">
        <f t="shared" si="147"/>
        <v>背板溝</v>
      </c>
      <c r="Q445" s="228" t="str">
        <f t="shared" si="148"/>
        <v>面</v>
      </c>
      <c r="R445" s="455" t="str">
        <f t="shared" si="149"/>
        <v>排</v>
      </c>
      <c r="S445" s="461"/>
      <c r="T445" s="429" t="str">
        <f t="shared" si="150"/>
        <v>排孔？</v>
      </c>
      <c r="U445" s="237">
        <f t="shared" si="151"/>
        <v>1</v>
      </c>
    </row>
    <row r="446" spans="1:21" x14ac:dyDescent="0.25">
      <c r="A446" s="228">
        <f t="shared" si="144"/>
        <v>0</v>
      </c>
      <c r="B446" s="228"/>
      <c r="C446" s="228">
        <f t="shared" si="152"/>
        <v>12005</v>
      </c>
      <c r="D446" s="489" t="s">
        <v>1077</v>
      </c>
      <c r="E446" s="489" t="s">
        <v>357</v>
      </c>
      <c r="F446" s="489">
        <f>C437-22</f>
        <v>-22</v>
      </c>
      <c r="G446" s="489" t="str">
        <f t="shared" si="145"/>
        <v/>
      </c>
      <c r="H446" s="236">
        <f>C439-22</f>
        <v>-22</v>
      </c>
      <c r="I446" s="488" t="str">
        <f t="shared" si="146"/>
        <v/>
      </c>
      <c r="J446" s="489">
        <v>4</v>
      </c>
      <c r="K446" s="229"/>
      <c r="L446" s="369"/>
      <c r="M446" s="228" t="str">
        <f>IFERROR(VLOOKUP(L446,色號!A:B,2,FALSE),"")</f>
        <v/>
      </c>
      <c r="N446" s="228" t="str">
        <f>IFERROR(VLOOKUP(M446,色號!B:C,2,FALSE),"")</f>
        <v/>
      </c>
      <c r="O446" s="228" t="str">
        <f>IFERROR(VLOOKUP(L446,色號!A:D,4,FALSE),"")</f>
        <v/>
      </c>
      <c r="P446" s="228" t="str">
        <f t="shared" si="147"/>
        <v/>
      </c>
      <c r="Q446" s="228" t="str">
        <f t="shared" si="148"/>
        <v/>
      </c>
      <c r="R446" s="455" t="str">
        <f t="shared" si="149"/>
        <v/>
      </c>
      <c r="S446" s="461"/>
      <c r="T446" s="429" t="str">
        <f t="shared" si="150"/>
        <v/>
      </c>
      <c r="U446" s="237">
        <f t="shared" si="151"/>
        <v>1</v>
      </c>
    </row>
    <row r="447" spans="1:21" x14ac:dyDescent="0.25">
      <c r="A447" s="228">
        <f t="shared" si="144"/>
        <v>0</v>
      </c>
      <c r="B447" s="228"/>
      <c r="C447" s="228">
        <f t="shared" si="152"/>
        <v>12006</v>
      </c>
      <c r="D447" s="489" t="s">
        <v>1077</v>
      </c>
      <c r="E447" s="489" t="s">
        <v>420</v>
      </c>
      <c r="F447" s="489">
        <f>F442</f>
        <v>-36</v>
      </c>
      <c r="G447" s="489" t="str">
        <f t="shared" si="145"/>
        <v>AA</v>
      </c>
      <c r="H447" s="236">
        <v>120</v>
      </c>
      <c r="I447" s="488" t="str">
        <f t="shared" si="146"/>
        <v/>
      </c>
      <c r="J447" s="489">
        <v>18</v>
      </c>
      <c r="K447" s="229"/>
      <c r="L447" s="369"/>
      <c r="M447" s="228" t="str">
        <f>IFERROR(VLOOKUP(L447,色號!A:B,2,FALSE),"")</f>
        <v/>
      </c>
      <c r="N447" s="228" t="str">
        <f>IFERROR(VLOOKUP(M447,色號!B:C,2,FALSE),"")</f>
        <v/>
      </c>
      <c r="O447" s="228" t="str">
        <f>IFERROR(VLOOKUP(L447,色號!A:D,4,FALSE),"")</f>
        <v/>
      </c>
      <c r="P447" s="228" t="str">
        <f t="shared" si="147"/>
        <v/>
      </c>
      <c r="Q447" s="228" t="str">
        <f t="shared" si="148"/>
        <v>側</v>
      </c>
      <c r="R447" s="455" t="str">
        <f t="shared" si="149"/>
        <v/>
      </c>
      <c r="S447" s="461"/>
      <c r="T447" s="429" t="str">
        <f t="shared" si="150"/>
        <v/>
      </c>
      <c r="U447" s="237">
        <f t="shared" si="151"/>
        <v>1</v>
      </c>
    </row>
    <row r="448" spans="1:21" x14ac:dyDescent="0.25">
      <c r="A448" s="228">
        <f t="shared" si="144"/>
        <v>0</v>
      </c>
      <c r="B448" s="228"/>
      <c r="C448" s="228">
        <f t="shared" si="152"/>
        <v>12007</v>
      </c>
      <c r="D448" s="489" t="s">
        <v>1078</v>
      </c>
      <c r="E448" s="489" t="s">
        <v>1102</v>
      </c>
      <c r="F448" s="489">
        <f>F442</f>
        <v>-36</v>
      </c>
      <c r="G448" s="489" t="str">
        <f t="shared" si="145"/>
        <v>AA</v>
      </c>
      <c r="H448" s="236">
        <f>C438-22</f>
        <v>-22</v>
      </c>
      <c r="I448" s="488" t="str">
        <f t="shared" si="146"/>
        <v/>
      </c>
      <c r="J448" s="489">
        <v>18</v>
      </c>
      <c r="K448" s="229"/>
      <c r="L448" s="369"/>
      <c r="M448" s="228" t="str">
        <f>IFERROR(VLOOKUP(L448,色號!A:B,2,FALSE),"")</f>
        <v/>
      </c>
      <c r="N448" s="228" t="str">
        <f>IFERROR(VLOOKUP(M448,色號!B:C,2,FALSE),"")</f>
        <v/>
      </c>
      <c r="O448" s="228" t="str">
        <f>IFERROR(VLOOKUP(L448,色號!A:D,4,FALSE),"")</f>
        <v/>
      </c>
      <c r="P448" s="228" t="str">
        <f t="shared" si="147"/>
        <v/>
      </c>
      <c r="Q448" s="228" t="str">
        <f t="shared" si="148"/>
        <v>側</v>
      </c>
      <c r="R448" s="455" t="str">
        <f t="shared" si="149"/>
        <v>排</v>
      </c>
      <c r="S448" s="461"/>
      <c r="T448" s="429" t="str">
        <f t="shared" si="150"/>
        <v>面開槽？排孔？</v>
      </c>
      <c r="U448" s="237">
        <f t="shared" si="151"/>
        <v>1</v>
      </c>
    </row>
    <row r="449" spans="1:21" x14ac:dyDescent="0.25">
      <c r="A449" s="228">
        <f t="shared" si="144"/>
        <v>0</v>
      </c>
      <c r="B449" s="228"/>
      <c r="C449" s="228">
        <f t="shared" si="152"/>
        <v>12008</v>
      </c>
      <c r="D449" s="489" t="s">
        <v>1078</v>
      </c>
      <c r="E449" s="489" t="s">
        <v>1094</v>
      </c>
      <c r="F449" s="489"/>
      <c r="G449" s="489" t="str">
        <f t="shared" si="145"/>
        <v>AA</v>
      </c>
      <c r="H449" s="236">
        <f>C438-22-10</f>
        <v>-32</v>
      </c>
      <c r="I449" s="488" t="str">
        <f t="shared" si="146"/>
        <v>AA</v>
      </c>
      <c r="J449" s="489">
        <v>18</v>
      </c>
      <c r="K449" s="229"/>
      <c r="L449" s="369"/>
      <c r="M449" s="228" t="str">
        <f>IFERROR(VLOOKUP(L449,色號!A:B,2,FALSE),"")</f>
        <v/>
      </c>
      <c r="N449" s="228" t="str">
        <f>IFERROR(VLOOKUP(M449,色號!B:C,2,FALSE),"")</f>
        <v/>
      </c>
      <c r="O449" s="228" t="str">
        <f>IFERROR(VLOOKUP(L449,色號!A:D,4,FALSE),"")</f>
        <v/>
      </c>
      <c r="P449" s="228" t="str">
        <f t="shared" si="147"/>
        <v/>
      </c>
      <c r="Q449" s="228" t="str">
        <f t="shared" si="148"/>
        <v/>
      </c>
      <c r="R449" s="455" t="str">
        <f t="shared" si="149"/>
        <v/>
      </c>
      <c r="S449" s="461"/>
      <c r="T449" s="429" t="str">
        <f t="shared" si="150"/>
        <v/>
      </c>
      <c r="U449" s="237">
        <f t="shared" si="151"/>
        <v>1</v>
      </c>
    </row>
    <row r="450" spans="1:21" x14ac:dyDescent="0.25">
      <c r="A450" s="228">
        <f t="shared" si="144"/>
        <v>0</v>
      </c>
      <c r="B450" s="228"/>
      <c r="C450" s="228">
        <f t="shared" si="152"/>
        <v>12009</v>
      </c>
      <c r="D450" s="489" t="s">
        <v>1078</v>
      </c>
      <c r="E450" s="489" t="s">
        <v>1088</v>
      </c>
      <c r="F450" s="489"/>
      <c r="G450" s="489" t="str">
        <f t="shared" si="145"/>
        <v>AA</v>
      </c>
      <c r="H450" s="236">
        <f>C438-22</f>
        <v>-22</v>
      </c>
      <c r="I450" s="488" t="str">
        <f t="shared" si="146"/>
        <v/>
      </c>
      <c r="J450" s="489">
        <v>18</v>
      </c>
      <c r="K450" s="229"/>
      <c r="L450" s="369"/>
      <c r="M450" s="228" t="str">
        <f>IFERROR(VLOOKUP(L450,色號!A:B,2,FALSE),"")</f>
        <v/>
      </c>
      <c r="N450" s="228" t="str">
        <f>IFERROR(VLOOKUP(M450,色號!B:C,2,FALSE),"")</f>
        <v/>
      </c>
      <c r="O450" s="228" t="str">
        <f>IFERROR(VLOOKUP(L450,色號!A:D,4,FALSE),"")</f>
        <v/>
      </c>
      <c r="P450" s="228" t="str">
        <f t="shared" si="147"/>
        <v/>
      </c>
      <c r="Q450" s="228" t="str">
        <f t="shared" si="148"/>
        <v>固</v>
      </c>
      <c r="R450" s="455" t="str">
        <f t="shared" si="149"/>
        <v/>
      </c>
      <c r="S450" s="461"/>
      <c r="T450" s="429" t="str">
        <f t="shared" si="150"/>
        <v/>
      </c>
      <c r="U450" s="237">
        <f t="shared" si="151"/>
        <v>1</v>
      </c>
    </row>
    <row r="451" spans="1:21" x14ac:dyDescent="0.25">
      <c r="A451" s="228">
        <f t="shared" si="144"/>
        <v>0</v>
      </c>
      <c r="B451" s="228"/>
      <c r="C451" s="228">
        <f t="shared" si="152"/>
        <v>12010</v>
      </c>
      <c r="D451" s="489" t="s">
        <v>1079</v>
      </c>
      <c r="E451" s="489" t="s">
        <v>1095</v>
      </c>
      <c r="F451" s="489"/>
      <c r="G451" s="489" t="str">
        <f t="shared" si="145"/>
        <v>AA</v>
      </c>
      <c r="H451" s="236">
        <f>C439/2-4</f>
        <v>-4</v>
      </c>
      <c r="I451" s="488" t="str">
        <f t="shared" si="146"/>
        <v>AA</v>
      </c>
      <c r="J451" s="489">
        <v>18</v>
      </c>
      <c r="K451" s="229"/>
      <c r="L451" s="369"/>
      <c r="M451" s="228" t="str">
        <f>IFERROR(VLOOKUP(L451,色號!A:B,2,FALSE),"")</f>
        <v/>
      </c>
      <c r="N451" s="228" t="str">
        <f>IFERROR(VLOOKUP(M451,色號!B:C,2,FALSE),"")</f>
        <v/>
      </c>
      <c r="O451" s="228" t="str">
        <f>IFERROR(VLOOKUP(L451,色號!A:D,4,FALSE),"")</f>
        <v/>
      </c>
      <c r="P451" s="228" t="str">
        <f t="shared" si="147"/>
        <v>鉸2</v>
      </c>
      <c r="Q451" s="228" t="str">
        <f t="shared" si="148"/>
        <v/>
      </c>
      <c r="R451" s="455" t="str">
        <f t="shared" si="149"/>
        <v/>
      </c>
      <c r="S451" s="461"/>
      <c r="T451" s="429" t="str">
        <f t="shared" si="150"/>
        <v>把手？</v>
      </c>
      <c r="U451" s="237">
        <f t="shared" si="151"/>
        <v>1</v>
      </c>
    </row>
    <row r="452" spans="1:21" x14ac:dyDescent="0.25">
      <c r="A452" s="228">
        <f t="shared" si="144"/>
        <v>0</v>
      </c>
      <c r="B452" s="228"/>
      <c r="C452" s="228">
        <f t="shared" si="152"/>
        <v>12011</v>
      </c>
      <c r="D452" s="489" t="s">
        <v>1079</v>
      </c>
      <c r="E452" s="489" t="s">
        <v>1099</v>
      </c>
      <c r="F452" s="489"/>
      <c r="G452" s="489" t="str">
        <f t="shared" si="145"/>
        <v>AA</v>
      </c>
      <c r="H452" s="236">
        <f>C439/2-4</f>
        <v>-4</v>
      </c>
      <c r="I452" s="488" t="str">
        <f t="shared" si="146"/>
        <v>AA</v>
      </c>
      <c r="J452" s="489">
        <v>18</v>
      </c>
      <c r="K452" s="229"/>
      <c r="L452" s="369"/>
      <c r="M452" s="228" t="str">
        <f>IFERROR(VLOOKUP(L452,色號!A:B,2,FALSE),"")</f>
        <v/>
      </c>
      <c r="N452" s="228" t="str">
        <f>IFERROR(VLOOKUP(M452,色號!B:C,2,FALSE),"")</f>
        <v/>
      </c>
      <c r="O452" s="228" t="str">
        <f>IFERROR(VLOOKUP(L452,色號!A:D,4,FALSE),"")</f>
        <v/>
      </c>
      <c r="P452" s="228" t="str">
        <f t="shared" si="147"/>
        <v>鉸2</v>
      </c>
      <c r="Q452" s="228" t="str">
        <f t="shared" si="148"/>
        <v/>
      </c>
      <c r="R452" s="455" t="str">
        <f t="shared" si="149"/>
        <v/>
      </c>
      <c r="S452" s="461"/>
      <c r="T452" s="429" t="str">
        <f t="shared" si="150"/>
        <v>把手？</v>
      </c>
      <c r="U452" s="237">
        <f t="shared" si="151"/>
        <v>1</v>
      </c>
    </row>
    <row r="453" spans="1:21" x14ac:dyDescent="0.25">
      <c r="A453" s="228">
        <f t="shared" si="144"/>
        <v>0</v>
      </c>
      <c r="B453" s="228"/>
      <c r="C453" s="228">
        <f t="shared" si="152"/>
        <v>12012</v>
      </c>
      <c r="D453" s="228"/>
      <c r="E453" s="228"/>
      <c r="F453" s="236"/>
      <c r="G453" s="228" t="str">
        <f t="shared" ref="G443:G471" si="153">IF(
   OR(
      $E453="頂板",$E453="底板",$E453="右側板",$E453="左側板",
      $E453="天地蓋頂板",$E453="天地蓋底板",$E453="天地蓋右側板",$E453="天地蓋左側板",
      $E453="前抽牆",$E453="後抽牆",$E453="左抽牆",$E453="右抽牆",
      $E453="踢腳板",$E453="補板",$E453="固隔",$E453="活隔",
      $E453="中立板",$E453="中立板(退)",$E453="固隔(退)",$E453="活固隔",$E453="立板",
      $E453="內頂板",$E453="內左側落板",$E453="內右側落板",$E453="內底板",
      $E453="內左側板",$E453="內右側板",
      $E453="上前平肢",$E453="上後平肢",$E453="上前立肢",$E453="上後立肢",
      $E453="下前立肢",$E453="下後立肢",$E453="下前平肢",$E453="下後平肢",
      $E453="左側落板",$E453="右側落板",
      $E453="外蓋背板",$E453="台面",$E453="床板",$E453="假門板",
      $E453="上掀門板",$E453="平掀門板",$E453="下掀門板",
      $E453="左門板",$E453="右門板",
      $E453="抽盤",$E453="抽盤抽頭",
      $E453="上軌道板",$E453="下軌道板",$E453="左軌道板",$E453="右軌道板",$E453="指縫擋板",$E453="左木框滑門",$E453="右木框滑門",
      $E453="層板",$E453="壁面層板",$E453="桌板",$E453="上封板",$E453="下封板",$E453="左封板",$E453="右封板",
      $E453="左圓角側板",$E453="右圓角側板",$E453="抽頭",$E453="入柱抽頭",$E453="假抽頭",$E453="背拉桿",$E453="木滑門",$E453="抽屜拉桿"
   ),
   "AA",
   ""
)</f>
        <v/>
      </c>
      <c r="H453" s="236"/>
      <c r="I453" s="38" t="str">
        <f t="shared" ref="I443:I465" si="154">IF(
   OR(
      $E453="右側板",$E453="左側板",$E453="活隔",
      $E453="天地蓋頂板",$E453="天地蓋底板",
      $E453="左門板",$E453="右門板",
      $E453="左側落板",$E453="右側落板",
      $E453="外蓋背板",$E453="活固隔",
      $E453="左木框滑門",$E453="右木框滑門",
      $E453="左鋁框滑門",$E453="右鋁框滑門",
      $E453="桌板",$E453="台面",$E453="床板",$E453="假門板",
      $E453="上掀門板",$E453="平掀門板",$E453="下掀門板",
      $E453="抽盤抽頭",$E453="抽盤",$E453="層板",$E453="壁面層板",
      $E453="上封板",$E453="下封板",$E453="左封板",$E453="右封板",
      $E453="抽頭",$E453="踢腳板",$E453="補板",$E453="木滑門"
   ),
   "AA",
   ""
)</f>
        <v/>
      </c>
      <c r="J453" s="228"/>
      <c r="K453" s="229"/>
      <c r="L453" s="369"/>
      <c r="M453" s="228" t="str">
        <f>IFERROR(VLOOKUP(L453,色號!A:B,2,FALSE),"")</f>
        <v/>
      </c>
      <c r="N453" s="228" t="str">
        <f>IFERROR(VLOOKUP(M453,色號!B:C,2,FALSE),"")</f>
        <v/>
      </c>
      <c r="O453" s="228" t="str">
        <f>IFERROR(VLOOKUP(L453,色號!A:D,4,FALSE),"")</f>
        <v/>
      </c>
      <c r="P453" s="228" t="str">
        <f t="shared" si="147"/>
        <v/>
      </c>
      <c r="Q453" s="228" t="str">
        <f t="shared" si="148"/>
        <v/>
      </c>
      <c r="R453" s="455" t="str">
        <f t="shared" si="149"/>
        <v/>
      </c>
      <c r="S453" s="461"/>
      <c r="T453" s="429" t="str">
        <f t="shared" si="150"/>
        <v/>
      </c>
      <c r="U453" s="237" t="str">
        <f t="shared" si="151"/>
        <v/>
      </c>
    </row>
    <row r="454" spans="1:21" x14ac:dyDescent="0.25">
      <c r="A454" s="228">
        <f t="shared" si="144"/>
        <v>0</v>
      </c>
      <c r="B454" s="228"/>
      <c r="C454" s="228">
        <f>C453+1</f>
        <v>12013</v>
      </c>
      <c r="D454" s="228"/>
      <c r="E454" s="228"/>
      <c r="F454" s="228"/>
      <c r="G454" s="228" t="str">
        <f t="shared" si="153"/>
        <v/>
      </c>
      <c r="H454" s="236"/>
      <c r="I454" s="38" t="str">
        <f t="shared" si="154"/>
        <v/>
      </c>
      <c r="J454" s="228"/>
      <c r="K454" s="229"/>
      <c r="L454" s="369"/>
      <c r="M454" s="228" t="str">
        <f>IFERROR(VLOOKUP(L454,色號!A:B,2,FALSE),"")</f>
        <v/>
      </c>
      <c r="N454" s="228" t="str">
        <f>IFERROR(VLOOKUP(M454,色號!B:C,2,FALSE),"")</f>
        <v/>
      </c>
      <c r="O454" s="228" t="str">
        <f>IFERROR(VLOOKUP(L454,色號!A:D,4,FALSE),"")</f>
        <v/>
      </c>
      <c r="P454" s="228" t="str">
        <f t="shared" si="147"/>
        <v/>
      </c>
      <c r="Q454" s="228" t="str">
        <f t="shared" si="148"/>
        <v/>
      </c>
      <c r="R454" s="455" t="str">
        <f t="shared" si="149"/>
        <v/>
      </c>
      <c r="S454" s="461"/>
      <c r="T454" s="429" t="str">
        <f t="shared" si="150"/>
        <v/>
      </c>
      <c r="U454" s="237" t="str">
        <f t="shared" si="151"/>
        <v/>
      </c>
    </row>
    <row r="455" spans="1:21" x14ac:dyDescent="0.25">
      <c r="A455" s="228">
        <f t="shared" si="144"/>
        <v>0</v>
      </c>
      <c r="B455" s="228"/>
      <c r="C455" s="228">
        <f t="shared" si="152"/>
        <v>12014</v>
      </c>
      <c r="D455" s="228"/>
      <c r="E455" s="228"/>
      <c r="F455" s="228"/>
      <c r="G455" s="228" t="str">
        <f t="shared" si="153"/>
        <v/>
      </c>
      <c r="H455" s="236"/>
      <c r="I455" s="38" t="str">
        <f t="shared" si="154"/>
        <v/>
      </c>
      <c r="J455" s="228"/>
      <c r="K455" s="229"/>
      <c r="L455" s="369"/>
      <c r="M455" s="228" t="str">
        <f>IFERROR(VLOOKUP(L455,色號!A:B,2,FALSE),"")</f>
        <v/>
      </c>
      <c r="N455" s="228" t="str">
        <f>IFERROR(VLOOKUP(M455,色號!B:C,2,FALSE),"")</f>
        <v/>
      </c>
      <c r="O455" s="228" t="str">
        <f>IFERROR(VLOOKUP(L455,色號!A:D,4,FALSE),"")</f>
        <v/>
      </c>
      <c r="P455" s="228" t="str">
        <f t="shared" si="147"/>
        <v/>
      </c>
      <c r="Q455" s="228" t="str">
        <f t="shared" si="148"/>
        <v/>
      </c>
      <c r="R455" s="455" t="str">
        <f t="shared" si="149"/>
        <v/>
      </c>
      <c r="S455" s="461"/>
      <c r="T455" s="429" t="str">
        <f t="shared" si="150"/>
        <v/>
      </c>
      <c r="U455" s="237" t="str">
        <f t="shared" si="151"/>
        <v/>
      </c>
    </row>
    <row r="456" spans="1:21" x14ac:dyDescent="0.25">
      <c r="A456" s="228">
        <f t="shared" si="144"/>
        <v>0</v>
      </c>
      <c r="B456" s="228"/>
      <c r="C456" s="228">
        <f>C455+1</f>
        <v>12015</v>
      </c>
      <c r="D456" s="228"/>
      <c r="E456" s="228"/>
      <c r="F456" s="228"/>
      <c r="G456" s="228" t="str">
        <f t="shared" si="153"/>
        <v/>
      </c>
      <c r="H456" s="236"/>
      <c r="I456" s="38" t="str">
        <f t="shared" si="154"/>
        <v/>
      </c>
      <c r="J456" s="228"/>
      <c r="K456" s="229"/>
      <c r="L456" s="369"/>
      <c r="M456" s="228" t="str">
        <f>IFERROR(VLOOKUP(L456,色號!A:B,2,FALSE),"")</f>
        <v/>
      </c>
      <c r="N456" s="228" t="str">
        <f>IFERROR(VLOOKUP(M456,色號!B:C,2,FALSE),"")</f>
        <v/>
      </c>
      <c r="O456" s="228" t="str">
        <f>IFERROR(VLOOKUP(L456,色號!A:D,4,FALSE),"")</f>
        <v/>
      </c>
      <c r="P456" s="228" t="str">
        <f t="shared" si="147"/>
        <v/>
      </c>
      <c r="Q456" s="228" t="str">
        <f t="shared" si="148"/>
        <v/>
      </c>
      <c r="R456" s="455" t="str">
        <f t="shared" si="149"/>
        <v/>
      </c>
      <c r="S456" s="461"/>
      <c r="T456" s="429" t="str">
        <f t="shared" si="150"/>
        <v/>
      </c>
      <c r="U456" s="237" t="str">
        <f t="shared" si="151"/>
        <v/>
      </c>
    </row>
    <row r="457" spans="1:21" x14ac:dyDescent="0.25">
      <c r="A457" s="228">
        <f t="shared" si="144"/>
        <v>0</v>
      </c>
      <c r="B457" s="228"/>
      <c r="C457" s="228">
        <f>C456+1</f>
        <v>12016</v>
      </c>
      <c r="D457" s="228"/>
      <c r="E457" s="228"/>
      <c r="F457" s="237"/>
      <c r="G457" s="228" t="str">
        <f t="shared" si="153"/>
        <v/>
      </c>
      <c r="H457" s="236"/>
      <c r="I457" s="38" t="str">
        <f t="shared" si="154"/>
        <v/>
      </c>
      <c r="J457" s="228"/>
      <c r="K457" s="229"/>
      <c r="L457" s="369"/>
      <c r="M457" s="228" t="str">
        <f>IFERROR(VLOOKUP(L457,色號!A:B,2,FALSE),"")</f>
        <v/>
      </c>
      <c r="N457" s="228" t="str">
        <f>IFERROR(VLOOKUP(M457,色號!B:C,2,FALSE),"")</f>
        <v/>
      </c>
      <c r="O457" s="228" t="str">
        <f>IFERROR(VLOOKUP(L457,色號!A:D,4,FALSE),"")</f>
        <v/>
      </c>
      <c r="P457" s="228" t="str">
        <f t="shared" si="147"/>
        <v/>
      </c>
      <c r="Q457" s="228" t="str">
        <f t="shared" si="148"/>
        <v/>
      </c>
      <c r="R457" s="455" t="str">
        <f t="shared" si="149"/>
        <v/>
      </c>
      <c r="S457" s="461"/>
      <c r="T457" s="429" t="str">
        <f t="shared" si="150"/>
        <v/>
      </c>
      <c r="U457" s="237" t="str">
        <f t="shared" si="151"/>
        <v/>
      </c>
    </row>
    <row r="458" spans="1:21" x14ac:dyDescent="0.25">
      <c r="A458" s="228">
        <f t="shared" si="144"/>
        <v>0</v>
      </c>
      <c r="B458" s="228"/>
      <c r="C458" s="228">
        <f>C457+1</f>
        <v>12017</v>
      </c>
      <c r="D458" s="228"/>
      <c r="E458" s="228"/>
      <c r="F458" s="237"/>
      <c r="G458" s="228" t="str">
        <f t="shared" si="153"/>
        <v/>
      </c>
      <c r="H458" s="236"/>
      <c r="I458" s="38" t="str">
        <f t="shared" si="154"/>
        <v/>
      </c>
      <c r="J458" s="228"/>
      <c r="K458" s="229"/>
      <c r="L458" s="369"/>
      <c r="M458" s="228" t="str">
        <f>IFERROR(VLOOKUP(L458,色號!A:B,2,FALSE),"")</f>
        <v/>
      </c>
      <c r="N458" s="228" t="str">
        <f>IFERROR(VLOOKUP(M458,色號!B:C,2,FALSE),"")</f>
        <v/>
      </c>
      <c r="O458" s="228" t="str">
        <f>IFERROR(VLOOKUP(L458,色號!A:D,4,FALSE),"")</f>
        <v/>
      </c>
      <c r="P458" s="228" t="str">
        <f t="shared" si="147"/>
        <v/>
      </c>
      <c r="Q458" s="228" t="str">
        <f t="shared" si="148"/>
        <v/>
      </c>
      <c r="R458" s="455" t="str">
        <f t="shared" si="149"/>
        <v/>
      </c>
      <c r="S458" s="461"/>
      <c r="T458" s="429" t="str">
        <f t="shared" si="150"/>
        <v/>
      </c>
      <c r="U458" s="237" t="str">
        <f t="shared" si="151"/>
        <v/>
      </c>
    </row>
    <row r="459" spans="1:21" x14ac:dyDescent="0.25">
      <c r="A459" s="228">
        <f t="shared" si="144"/>
        <v>0</v>
      </c>
      <c r="B459" s="228"/>
      <c r="C459" s="228">
        <f>C458+1</f>
        <v>12018</v>
      </c>
      <c r="D459" s="228"/>
      <c r="E459" s="228"/>
      <c r="F459" s="231"/>
      <c r="G459" s="228" t="str">
        <f t="shared" si="153"/>
        <v/>
      </c>
      <c r="H459" s="236"/>
      <c r="I459" s="38" t="str">
        <f t="shared" si="154"/>
        <v/>
      </c>
      <c r="J459" s="228"/>
      <c r="K459" s="229"/>
      <c r="L459" s="369"/>
      <c r="M459" s="228" t="str">
        <f>IFERROR(VLOOKUP(L459,色號!A:B,2,FALSE),"")</f>
        <v/>
      </c>
      <c r="N459" s="228" t="str">
        <f>IFERROR(VLOOKUP(M459,色號!B:C,2,FALSE),"")</f>
        <v/>
      </c>
      <c r="O459" s="228" t="str">
        <f>IFERROR(VLOOKUP(L459,色號!A:D,4,FALSE),"")</f>
        <v/>
      </c>
      <c r="P459" s="228" t="str">
        <f t="shared" si="147"/>
        <v/>
      </c>
      <c r="Q459" s="228" t="str">
        <f t="shared" si="148"/>
        <v/>
      </c>
      <c r="R459" s="455" t="str">
        <f t="shared" si="149"/>
        <v/>
      </c>
      <c r="S459" s="461"/>
      <c r="T459" s="429" t="str">
        <f t="shared" si="150"/>
        <v/>
      </c>
      <c r="U459" s="237" t="str">
        <f t="shared" si="151"/>
        <v/>
      </c>
    </row>
    <row r="460" spans="1:21" x14ac:dyDescent="0.25">
      <c r="A460" s="228">
        <f t="shared" si="144"/>
        <v>0</v>
      </c>
      <c r="B460" s="228"/>
      <c r="C460" s="228">
        <f t="shared" ref="C460:C465" si="155">C459+1</f>
        <v>12019</v>
      </c>
      <c r="D460" s="228"/>
      <c r="E460" s="228"/>
      <c r="F460" s="231"/>
      <c r="G460" s="228" t="str">
        <f t="shared" si="153"/>
        <v/>
      </c>
      <c r="H460" s="236"/>
      <c r="I460" s="38" t="str">
        <f t="shared" si="154"/>
        <v/>
      </c>
      <c r="J460" s="228"/>
      <c r="K460" s="229"/>
      <c r="L460" s="369"/>
      <c r="M460" s="228" t="str">
        <f>IFERROR(VLOOKUP(L460,色號!A:B,2,FALSE),"")</f>
        <v/>
      </c>
      <c r="N460" s="228" t="str">
        <f>IFERROR(VLOOKUP(M460,色號!B:C,2,FALSE),"")</f>
        <v/>
      </c>
      <c r="O460" s="228" t="str">
        <f>IFERROR(VLOOKUP(L460,色號!A:D,4,FALSE),"")</f>
        <v/>
      </c>
      <c r="P460" s="228" t="str">
        <f t="shared" si="147"/>
        <v/>
      </c>
      <c r="Q460" s="228" t="str">
        <f t="shared" si="148"/>
        <v/>
      </c>
      <c r="R460" s="455" t="str">
        <f t="shared" si="149"/>
        <v/>
      </c>
      <c r="S460" s="461"/>
      <c r="T460" s="429" t="str">
        <f t="shared" si="150"/>
        <v/>
      </c>
      <c r="U460" s="237" t="str">
        <f t="shared" si="151"/>
        <v/>
      </c>
    </row>
    <row r="461" spans="1:21" x14ac:dyDescent="0.25">
      <c r="A461" s="228">
        <f t="shared" si="144"/>
        <v>0</v>
      </c>
      <c r="B461" s="228"/>
      <c r="C461" s="228">
        <f t="shared" si="155"/>
        <v>12020</v>
      </c>
      <c r="D461" s="228"/>
      <c r="E461" s="228"/>
      <c r="F461" s="231"/>
      <c r="G461" s="228" t="str">
        <f t="shared" si="153"/>
        <v/>
      </c>
      <c r="H461" s="236"/>
      <c r="I461" s="38" t="str">
        <f t="shared" si="154"/>
        <v/>
      </c>
      <c r="J461" s="228"/>
      <c r="K461" s="229"/>
      <c r="L461" s="369"/>
      <c r="M461" s="228" t="str">
        <f>IFERROR(VLOOKUP(L461,色號!A:B,2,FALSE),"")</f>
        <v/>
      </c>
      <c r="N461" s="228" t="str">
        <f>IFERROR(VLOOKUP(M461,色號!B:C,2,FALSE),"")</f>
        <v/>
      </c>
      <c r="O461" s="228" t="str">
        <f>IFERROR(VLOOKUP(L461,色號!A:D,4,FALSE),"")</f>
        <v/>
      </c>
      <c r="P461" s="228" t="str">
        <f t="shared" si="147"/>
        <v/>
      </c>
      <c r="Q461" s="228" t="str">
        <f t="shared" si="148"/>
        <v/>
      </c>
      <c r="R461" s="455" t="str">
        <f t="shared" si="149"/>
        <v/>
      </c>
      <c r="S461" s="461"/>
      <c r="T461" s="429" t="str">
        <f t="shared" si="150"/>
        <v/>
      </c>
      <c r="U461" s="237" t="str">
        <f t="shared" si="151"/>
        <v/>
      </c>
    </row>
    <row r="462" spans="1:21" x14ac:dyDescent="0.25">
      <c r="A462" s="228">
        <f t="shared" si="144"/>
        <v>0</v>
      </c>
      <c r="B462" s="228"/>
      <c r="C462" s="228">
        <f t="shared" si="155"/>
        <v>12021</v>
      </c>
      <c r="D462" s="228"/>
      <c r="E462" s="228"/>
      <c r="F462" s="231"/>
      <c r="G462" s="228" t="str">
        <f t="shared" si="153"/>
        <v/>
      </c>
      <c r="H462" s="236"/>
      <c r="I462" s="38" t="str">
        <f t="shared" si="154"/>
        <v/>
      </c>
      <c r="J462" s="228"/>
      <c r="K462" s="229"/>
      <c r="L462" s="369"/>
      <c r="M462" s="228" t="str">
        <f>IFERROR(VLOOKUP(L462,色號!A:B,2,FALSE),"")</f>
        <v/>
      </c>
      <c r="N462" s="228" t="str">
        <f>IFERROR(VLOOKUP(M462,色號!B:C,2,FALSE),"")</f>
        <v/>
      </c>
      <c r="O462" s="228" t="str">
        <f>IFERROR(VLOOKUP(L462,色號!A:D,4,FALSE),"")</f>
        <v/>
      </c>
      <c r="P462" s="228" t="str">
        <f t="shared" si="147"/>
        <v/>
      </c>
      <c r="Q462" s="228" t="str">
        <f t="shared" si="148"/>
        <v/>
      </c>
      <c r="R462" s="455" t="str">
        <f t="shared" si="149"/>
        <v/>
      </c>
      <c r="S462" s="461"/>
      <c r="T462" s="429" t="str">
        <f t="shared" si="150"/>
        <v/>
      </c>
      <c r="U462" s="237" t="str">
        <f t="shared" si="151"/>
        <v/>
      </c>
    </row>
    <row r="463" spans="1:21" x14ac:dyDescent="0.25">
      <c r="A463" s="228">
        <f t="shared" si="144"/>
        <v>0</v>
      </c>
      <c r="B463" s="228"/>
      <c r="C463" s="228">
        <f t="shared" si="155"/>
        <v>12022</v>
      </c>
      <c r="D463" s="228"/>
      <c r="E463" s="228"/>
      <c r="F463" s="231"/>
      <c r="G463" s="228" t="str">
        <f t="shared" si="153"/>
        <v/>
      </c>
      <c r="H463" s="236"/>
      <c r="I463" s="38" t="str">
        <f t="shared" si="154"/>
        <v/>
      </c>
      <c r="J463" s="228"/>
      <c r="K463" s="229"/>
      <c r="L463" s="369"/>
      <c r="M463" s="228" t="str">
        <f>IFERROR(VLOOKUP(L463,色號!A:B,2,FALSE),"")</f>
        <v/>
      </c>
      <c r="N463" s="228" t="str">
        <f>IFERROR(VLOOKUP(M463,色號!B:C,2,FALSE),"")</f>
        <v/>
      </c>
      <c r="O463" s="228" t="str">
        <f>IFERROR(VLOOKUP(L463,色號!A:D,4,FALSE),"")</f>
        <v/>
      </c>
      <c r="P463" s="228" t="str">
        <f t="shared" si="147"/>
        <v/>
      </c>
      <c r="Q463" s="228" t="str">
        <f t="shared" si="148"/>
        <v/>
      </c>
      <c r="R463" s="455" t="str">
        <f t="shared" si="149"/>
        <v/>
      </c>
      <c r="S463" s="461"/>
      <c r="T463" s="429" t="str">
        <f t="shared" si="150"/>
        <v/>
      </c>
      <c r="U463" s="237" t="str">
        <f t="shared" si="151"/>
        <v/>
      </c>
    </row>
    <row r="464" spans="1:21" x14ac:dyDescent="0.25">
      <c r="A464" s="228">
        <f t="shared" si="144"/>
        <v>0</v>
      </c>
      <c r="B464" s="228"/>
      <c r="C464" s="228">
        <f t="shared" si="155"/>
        <v>12023</v>
      </c>
      <c r="D464" s="228"/>
      <c r="E464" s="228"/>
      <c r="F464" s="231"/>
      <c r="G464" s="228" t="str">
        <f t="shared" si="153"/>
        <v/>
      </c>
      <c r="H464" s="236"/>
      <c r="I464" s="38" t="str">
        <f t="shared" si="154"/>
        <v/>
      </c>
      <c r="J464" s="228"/>
      <c r="K464" s="229"/>
      <c r="L464" s="369"/>
      <c r="M464" s="228" t="str">
        <f>IFERROR(VLOOKUP(L464,色號!A:B,2,FALSE),"")</f>
        <v/>
      </c>
      <c r="N464" s="228" t="str">
        <f>IFERROR(VLOOKUP(M464,色號!B:C,2,FALSE),"")</f>
        <v/>
      </c>
      <c r="O464" s="228" t="str">
        <f>IFERROR(VLOOKUP(L464,色號!A:D,4,FALSE),"")</f>
        <v/>
      </c>
      <c r="P464" s="228" t="str">
        <f t="shared" si="147"/>
        <v/>
      </c>
      <c r="Q464" s="228" t="str">
        <f t="shared" si="148"/>
        <v/>
      </c>
      <c r="R464" s="455" t="str">
        <f t="shared" si="149"/>
        <v/>
      </c>
      <c r="S464" s="461"/>
      <c r="T464" s="429" t="str">
        <f t="shared" si="150"/>
        <v/>
      </c>
      <c r="U464" s="237" t="str">
        <f t="shared" si="151"/>
        <v/>
      </c>
    </row>
    <row r="465" spans="1:21" x14ac:dyDescent="0.25">
      <c r="A465" s="228">
        <f t="shared" si="144"/>
        <v>0</v>
      </c>
      <c r="B465" s="228"/>
      <c r="C465" s="228">
        <f t="shared" si="155"/>
        <v>12024</v>
      </c>
      <c r="D465" s="228"/>
      <c r="E465" s="228"/>
      <c r="F465" s="231"/>
      <c r="G465" s="228" t="str">
        <f t="shared" si="153"/>
        <v/>
      </c>
      <c r="H465" s="236"/>
      <c r="I465" s="38" t="str">
        <f t="shared" si="154"/>
        <v/>
      </c>
      <c r="J465" s="228"/>
      <c r="K465" s="229"/>
      <c r="L465" s="369"/>
      <c r="M465" s="228" t="str">
        <f>IFERROR(VLOOKUP(L465,色號!A:B,2,FALSE),"")</f>
        <v/>
      </c>
      <c r="N465" s="228" t="str">
        <f>IFERROR(VLOOKUP(M465,色號!B:C,2,FALSE),"")</f>
        <v/>
      </c>
      <c r="O465" s="228" t="str">
        <f>IFERROR(VLOOKUP(L465,色號!A:D,4,FALSE),"")</f>
        <v/>
      </c>
      <c r="P465" s="228" t="str">
        <f t="shared" si="147"/>
        <v/>
      </c>
      <c r="Q465" s="228" t="str">
        <f t="shared" si="148"/>
        <v/>
      </c>
      <c r="R465" s="455" t="str">
        <f t="shared" si="149"/>
        <v/>
      </c>
      <c r="S465" s="461"/>
      <c r="T465" s="429" t="str">
        <f t="shared" si="150"/>
        <v/>
      </c>
      <c r="U465" s="237" t="str">
        <f t="shared" si="151"/>
        <v/>
      </c>
    </row>
    <row r="466" spans="1:21" x14ac:dyDescent="0.25">
      <c r="A466" s="228">
        <f t="shared" si="144"/>
        <v>0</v>
      </c>
      <c r="B466" s="228"/>
      <c r="C466" s="228">
        <f>C465+1</f>
        <v>12025</v>
      </c>
      <c r="D466" s="228"/>
      <c r="E466" s="228"/>
      <c r="F466" s="228"/>
      <c r="G466" s="228" t="str">
        <f t="shared" si="153"/>
        <v/>
      </c>
      <c r="H466" s="236"/>
      <c r="I466" s="38" t="str">
        <f t="shared" ref="I466:I471" si="156">IF(
   OR(
      $E466="右側板",$E466="左側板",$E466="活隔",
      $E466="天地蓋頂板",$E466="天地蓋底板",
      $E466="左門板",$E466="右門板",
      $E466="左側落板",$E466="右側落板",
      $E466="外蓋背板",$E466="活固隔",
      $E466="左木框滑門",$E466="右木框滑門",
      $E466="左鋁框滑門",$E466="右鋁框滑門",
      $E466="桌板",$E466="台面",$E466="床板",$E466="假門板",
      $E466="上掀門板",$E466="平掀門板",$E466="下掀門板",
      $E466="抽盤抽頭",$E466="抽盤",$E466="層板",$E466="壁面層板",
      $E466="上封板",$E466="下封板",$E466="左封板",$E466="右封板",
      $E466="抽頭",$E466="踢腳板",$E466="補板",$E466="木滑門"
   ),
   "AA",
   ""
)</f>
        <v/>
      </c>
      <c r="J466" s="228"/>
      <c r="K466" s="229"/>
      <c r="L466" s="369"/>
      <c r="M466" s="228" t="str">
        <f>IFERROR(VLOOKUP(L466,色號!A:B,2,FALSE),"")</f>
        <v/>
      </c>
      <c r="N466" s="228" t="str">
        <f>IFERROR(VLOOKUP(M466,色號!B:C,2,FALSE),"")</f>
        <v/>
      </c>
      <c r="O466" s="228" t="str">
        <f>IFERROR(VLOOKUP(L466,色號!A:D,4,FALSE),"")</f>
        <v/>
      </c>
      <c r="P466" s="228" t="str">
        <f t="shared" si="147"/>
        <v/>
      </c>
      <c r="Q466" s="228" t="str">
        <f t="shared" si="148"/>
        <v/>
      </c>
      <c r="R466" s="455" t="str">
        <f t="shared" si="149"/>
        <v/>
      </c>
      <c r="S466" s="461"/>
      <c r="T466" s="429" t="str">
        <f t="shared" si="150"/>
        <v/>
      </c>
      <c r="U466" s="237" t="str">
        <f t="shared" si="151"/>
        <v/>
      </c>
    </row>
    <row r="467" spans="1:21" x14ac:dyDescent="0.25">
      <c r="A467" s="228">
        <f t="shared" si="144"/>
        <v>0</v>
      </c>
      <c r="B467" s="228"/>
      <c r="C467" s="228">
        <f t="shared" ref="C467:C471" si="157">C466+1</f>
        <v>12026</v>
      </c>
      <c r="D467" s="228"/>
      <c r="E467" s="228"/>
      <c r="F467" s="231"/>
      <c r="G467" s="228" t="str">
        <f t="shared" si="153"/>
        <v/>
      </c>
      <c r="H467" s="236"/>
      <c r="I467" s="38" t="str">
        <f t="shared" si="156"/>
        <v/>
      </c>
      <c r="J467" s="228"/>
      <c r="K467" s="229"/>
      <c r="L467" s="369"/>
      <c r="M467" s="228" t="str">
        <f>IFERROR(VLOOKUP(L467,色號!A:B,2,FALSE),"")</f>
        <v/>
      </c>
      <c r="N467" s="228" t="str">
        <f>IFERROR(VLOOKUP(M467,色號!B:C,2,FALSE),"")</f>
        <v/>
      </c>
      <c r="O467" s="228" t="str">
        <f>IFERROR(VLOOKUP(L467,色號!A:D,4,FALSE),"")</f>
        <v/>
      </c>
      <c r="P467" s="228" t="str">
        <f t="shared" si="147"/>
        <v/>
      </c>
      <c r="Q467" s="228" t="str">
        <f t="shared" si="148"/>
        <v/>
      </c>
      <c r="R467" s="455" t="str">
        <f t="shared" si="149"/>
        <v/>
      </c>
      <c r="S467" s="461"/>
      <c r="T467" s="429" t="str">
        <f t="shared" si="150"/>
        <v/>
      </c>
      <c r="U467" s="237" t="str">
        <f t="shared" si="151"/>
        <v/>
      </c>
    </row>
    <row r="468" spans="1:21" x14ac:dyDescent="0.25">
      <c r="A468" s="228">
        <f t="shared" si="144"/>
        <v>0</v>
      </c>
      <c r="B468" s="228"/>
      <c r="C468" s="228">
        <f t="shared" si="157"/>
        <v>12027</v>
      </c>
      <c r="D468" s="228"/>
      <c r="E468" s="228"/>
      <c r="F468" s="231"/>
      <c r="G468" s="228" t="str">
        <f t="shared" si="153"/>
        <v/>
      </c>
      <c r="H468" s="236"/>
      <c r="I468" s="38" t="str">
        <f t="shared" si="156"/>
        <v/>
      </c>
      <c r="J468" s="228"/>
      <c r="K468" s="229"/>
      <c r="L468" s="369"/>
      <c r="M468" s="228" t="str">
        <f>IFERROR(VLOOKUP(L468,色號!A:B,2,FALSE),"")</f>
        <v/>
      </c>
      <c r="N468" s="228" t="str">
        <f>IFERROR(VLOOKUP(M468,色號!B:C,2,FALSE),"")</f>
        <v/>
      </c>
      <c r="O468" s="228" t="str">
        <f>IFERROR(VLOOKUP(L468,色號!A:D,4,FALSE),"")</f>
        <v/>
      </c>
      <c r="P468" s="228" t="str">
        <f t="shared" si="147"/>
        <v/>
      </c>
      <c r="Q468" s="228" t="str">
        <f t="shared" si="148"/>
        <v/>
      </c>
      <c r="R468" s="455" t="str">
        <f t="shared" si="149"/>
        <v/>
      </c>
      <c r="S468" s="461"/>
      <c r="T468" s="429" t="str">
        <f t="shared" si="150"/>
        <v/>
      </c>
      <c r="U468" s="237" t="str">
        <f t="shared" si="151"/>
        <v/>
      </c>
    </row>
    <row r="469" spans="1:21" x14ac:dyDescent="0.25">
      <c r="A469" s="228">
        <f t="shared" si="144"/>
        <v>0</v>
      </c>
      <c r="B469" s="228"/>
      <c r="C469" s="228">
        <f t="shared" si="157"/>
        <v>12028</v>
      </c>
      <c r="D469" s="228"/>
      <c r="E469" s="228"/>
      <c r="F469" s="231"/>
      <c r="G469" s="228" t="str">
        <f t="shared" si="153"/>
        <v/>
      </c>
      <c r="H469" s="236"/>
      <c r="I469" s="38" t="str">
        <f t="shared" si="156"/>
        <v/>
      </c>
      <c r="J469" s="228"/>
      <c r="K469" s="229"/>
      <c r="L469" s="369"/>
      <c r="M469" s="228" t="str">
        <f>IFERROR(VLOOKUP(L469,色號!A:B,2,FALSE),"")</f>
        <v/>
      </c>
      <c r="N469" s="228" t="str">
        <f>IFERROR(VLOOKUP(M469,色號!B:C,2,FALSE),"")</f>
        <v/>
      </c>
      <c r="O469" s="228" t="str">
        <f>IFERROR(VLOOKUP(L469,色號!A:D,4,FALSE),"")</f>
        <v/>
      </c>
      <c r="P469" s="228" t="str">
        <f t="shared" si="147"/>
        <v/>
      </c>
      <c r="Q469" s="228" t="str">
        <f t="shared" si="148"/>
        <v/>
      </c>
      <c r="R469" s="455" t="str">
        <f t="shared" si="149"/>
        <v/>
      </c>
      <c r="S469" s="461"/>
      <c r="T469" s="429" t="str">
        <f t="shared" si="150"/>
        <v/>
      </c>
      <c r="U469" s="237" t="str">
        <f t="shared" si="151"/>
        <v/>
      </c>
    </row>
    <row r="470" spans="1:21" x14ac:dyDescent="0.25">
      <c r="A470" s="228">
        <f t="shared" si="144"/>
        <v>0</v>
      </c>
      <c r="B470" s="228"/>
      <c r="C470" s="228">
        <f t="shared" si="157"/>
        <v>12029</v>
      </c>
      <c r="D470" s="228"/>
      <c r="E470" s="228"/>
      <c r="F470" s="231"/>
      <c r="G470" s="228" t="str">
        <f t="shared" si="153"/>
        <v/>
      </c>
      <c r="H470" s="236"/>
      <c r="I470" s="38" t="str">
        <f t="shared" si="156"/>
        <v/>
      </c>
      <c r="J470" s="228"/>
      <c r="K470" s="229"/>
      <c r="L470" s="369"/>
      <c r="M470" s="228" t="str">
        <f>IFERROR(VLOOKUP(L470,色號!A:B,2,FALSE),"")</f>
        <v/>
      </c>
      <c r="N470" s="228" t="str">
        <f>IFERROR(VLOOKUP(M470,色號!B:C,2,FALSE),"")</f>
        <v/>
      </c>
      <c r="O470" s="228" t="str">
        <f>IFERROR(VLOOKUP(L470,色號!A:D,4,FALSE),"")</f>
        <v/>
      </c>
      <c r="P470" s="228" t="str">
        <f t="shared" si="147"/>
        <v/>
      </c>
      <c r="Q470" s="228" t="str">
        <f t="shared" si="148"/>
        <v/>
      </c>
      <c r="R470" s="455" t="str">
        <f t="shared" si="149"/>
        <v/>
      </c>
      <c r="S470" s="461"/>
      <c r="T470" s="429" t="str">
        <f t="shared" si="150"/>
        <v/>
      </c>
      <c r="U470" s="237" t="str">
        <f t="shared" si="151"/>
        <v/>
      </c>
    </row>
    <row r="471" spans="1:21" x14ac:dyDescent="0.25">
      <c r="A471" s="228">
        <f t="shared" si="144"/>
        <v>0</v>
      </c>
      <c r="B471" s="228"/>
      <c r="C471" s="228">
        <f t="shared" si="157"/>
        <v>12030</v>
      </c>
      <c r="D471" s="228"/>
      <c r="E471" s="228"/>
      <c r="F471" s="231"/>
      <c r="G471" s="228" t="str">
        <f t="shared" si="153"/>
        <v/>
      </c>
      <c r="H471" s="236"/>
      <c r="I471" s="38" t="str">
        <f t="shared" si="156"/>
        <v/>
      </c>
      <c r="J471" s="228"/>
      <c r="K471" s="229"/>
      <c r="L471" s="369"/>
      <c r="M471" s="228" t="str">
        <f>IFERROR(VLOOKUP(L471,色號!A:B,2,FALSE),"")</f>
        <v/>
      </c>
      <c r="N471" s="228" t="str">
        <f>IFERROR(VLOOKUP(M471,色號!B:C,2,FALSE),"")</f>
        <v/>
      </c>
      <c r="O471" s="228" t="str">
        <f>IFERROR(VLOOKUP(L471,色號!A:D,4,FALSE),"")</f>
        <v/>
      </c>
      <c r="P471" s="228" t="str">
        <f t="shared" si="147"/>
        <v/>
      </c>
      <c r="Q471" s="228" t="str">
        <f t="shared" si="148"/>
        <v/>
      </c>
      <c r="R471" s="455" t="str">
        <f t="shared" si="149"/>
        <v/>
      </c>
      <c r="S471" s="461"/>
      <c r="T471" s="429" t="str">
        <f t="shared" si="150"/>
        <v/>
      </c>
      <c r="U471" s="237" t="str">
        <f t="shared" si="151"/>
        <v/>
      </c>
    </row>
    <row r="472" spans="1:21" x14ac:dyDescent="0.25">
      <c r="A472" s="234"/>
      <c r="B472" s="234"/>
      <c r="C472" s="234"/>
      <c r="D472" s="234"/>
      <c r="E472" s="234"/>
      <c r="F472" s="238"/>
      <c r="G472" s="238"/>
      <c r="H472" s="239"/>
      <c r="I472" s="234"/>
      <c r="J472" s="238"/>
      <c r="K472" s="227"/>
      <c r="L472" s="369"/>
      <c r="M472" s="228" t="str">
        <f>IFERROR(VLOOKUP(L472,色號!A:B,2,FALSE),"")</f>
        <v/>
      </c>
      <c r="N472" s="228" t="str">
        <f>IFERROR(VLOOKUP(M472,色號!B:C,2,FALSE),"")</f>
        <v/>
      </c>
      <c r="O472" s="228" t="str">
        <f>IFERROR(VLOOKUP(L472,色號!A:D,4,FALSE),"")</f>
        <v/>
      </c>
      <c r="P472" s="228"/>
      <c r="Q472" s="228"/>
      <c r="R472" s="455" t="str">
        <f t="shared" ref="R472" si="158">IF(
  AND(
    OR($E472="右側板",$E472="左側板"),
    COUNTIF($E$442:$E$471,"活隔") + COUNTIF($E$442:$E$471,"固隔") &gt; 0  ),
  "排孔",
  ""
)</f>
        <v/>
      </c>
      <c r="S472" s="228"/>
      <c r="T472" s="430"/>
      <c r="U472" s="237"/>
    </row>
    <row r="473" spans="1:21" x14ac:dyDescent="0.25">
      <c r="A473" s="234"/>
      <c r="B473" s="234"/>
      <c r="C473" s="234"/>
      <c r="D473" s="234"/>
      <c r="E473" s="234"/>
      <c r="F473" s="238"/>
      <c r="G473" s="238"/>
      <c r="H473" s="239"/>
      <c r="I473" s="234"/>
      <c r="J473" s="238"/>
      <c r="K473" s="227"/>
      <c r="L473" s="369"/>
      <c r="M473" s="238"/>
      <c r="N473" s="228"/>
      <c r="O473" s="238"/>
      <c r="P473" s="228"/>
      <c r="Q473" s="228"/>
      <c r="R473" s="455"/>
      <c r="S473" s="228"/>
      <c r="T473" s="430"/>
      <c r="U473" s="237"/>
    </row>
    <row r="474" spans="1:21" x14ac:dyDescent="0.25">
      <c r="A474" s="224" t="s">
        <v>31</v>
      </c>
      <c r="B474" s="224"/>
      <c r="C474" s="225"/>
      <c r="D474" s="225" cm="1">
        <f t="array" ref="D474">_xlfn.IFS(OR(C474="水槽櫃",C474="爐檯櫃"),"無頂板",C474="油機吊櫃","無底板",TRUE,0)</f>
        <v>0</v>
      </c>
      <c r="E474" s="226"/>
      <c r="F474" s="225"/>
      <c r="G474" s="226"/>
      <c r="H474" s="226"/>
      <c r="I474" s="226"/>
      <c r="J474" s="226"/>
      <c r="K474" s="227"/>
      <c r="L474" s="228"/>
      <c r="M474" s="228"/>
      <c r="N474" s="228"/>
      <c r="O474" s="228"/>
      <c r="P474" s="228"/>
      <c r="Q474" s="228"/>
      <c r="R474" s="455"/>
      <c r="S474" s="228"/>
      <c r="T474" s="430"/>
      <c r="U474" s="237"/>
    </row>
    <row r="475" spans="1:21" x14ac:dyDescent="0.25">
      <c r="A475" s="224" t="s">
        <v>37</v>
      </c>
      <c r="B475" s="224"/>
      <c r="C475" s="229">
        <f>C436+1</f>
        <v>13</v>
      </c>
      <c r="D475" s="229"/>
      <c r="E475" s="226"/>
      <c r="F475" s="230"/>
      <c r="G475" s="226"/>
      <c r="H475" s="226"/>
      <c r="I475" s="226"/>
      <c r="J475" s="226"/>
      <c r="K475" s="366" t="s">
        <v>15</v>
      </c>
      <c r="L475" s="232">
        <f>SUMIF(D481:D510,"&lt;&gt;*五金",K481:K510)</f>
        <v>0</v>
      </c>
      <c r="M475" s="228"/>
      <c r="N475" s="231"/>
      <c r="O475" s="228"/>
      <c r="P475" s="228"/>
      <c r="Q475" s="228"/>
      <c r="R475" s="455"/>
      <c r="S475" s="228"/>
      <c r="T475" s="430"/>
      <c r="U475" s="237"/>
    </row>
    <row r="476" spans="1:21" x14ac:dyDescent="0.25">
      <c r="A476" s="224" t="s">
        <v>38</v>
      </c>
      <c r="B476" s="224"/>
      <c r="C476" s="229"/>
      <c r="D476" s="229"/>
      <c r="E476" s="226"/>
      <c r="F476" s="230"/>
      <c r="G476" s="226"/>
      <c r="H476" s="226"/>
      <c r="I476" s="226"/>
      <c r="J476" s="226"/>
      <c r="K476" s="366" t="s">
        <v>16</v>
      </c>
      <c r="L476" s="233">
        <f ca="1">板材才數分析.!P391</f>
        <v>0</v>
      </c>
      <c r="M476" s="228"/>
      <c r="N476" s="231"/>
      <c r="O476" s="228"/>
      <c r="P476" s="228"/>
      <c r="Q476" s="228"/>
      <c r="R476" s="455"/>
      <c r="S476" s="228"/>
      <c r="T476" s="430"/>
      <c r="U476" s="237"/>
    </row>
    <row r="477" spans="1:21" x14ac:dyDescent="0.25">
      <c r="A477" s="224" t="s">
        <v>39</v>
      </c>
      <c r="B477" s="224"/>
      <c r="C477" s="368"/>
      <c r="D477" s="229"/>
      <c r="E477" s="226"/>
      <c r="F477" s="230"/>
      <c r="G477" s="226"/>
      <c r="H477" s="226"/>
      <c r="I477" s="226"/>
      <c r="J477" s="226"/>
      <c r="K477" s="376" t="s">
        <v>1384</v>
      </c>
      <c r="L477" s="228">
        <v>1</v>
      </c>
      <c r="M477" s="228"/>
      <c r="N477" s="228"/>
      <c r="O477" s="228"/>
      <c r="P477" s="228"/>
      <c r="Q477" s="228"/>
      <c r="R477" s="455"/>
      <c r="S477" s="228"/>
      <c r="T477" s="430"/>
      <c r="U477" s="237"/>
    </row>
    <row r="478" spans="1:21" x14ac:dyDescent="0.25">
      <c r="A478" s="224" t="s">
        <v>40</v>
      </c>
      <c r="B478" s="224"/>
      <c r="C478" s="367"/>
      <c r="D478" s="229"/>
      <c r="E478" s="226"/>
      <c r="F478" s="230"/>
      <c r="G478" s="226"/>
      <c r="H478" s="226"/>
      <c r="I478" s="226"/>
      <c r="J478" s="226"/>
      <c r="K478" s="227"/>
      <c r="L478" s="228"/>
      <c r="M478" s="228"/>
      <c r="N478" s="228"/>
      <c r="O478" s="228"/>
      <c r="P478" s="228"/>
      <c r="Q478" s="228"/>
      <c r="R478" s="455"/>
      <c r="S478" s="228"/>
      <c r="T478" s="430"/>
      <c r="U478" s="237"/>
    </row>
    <row r="479" spans="1:21" ht="16.149999999999999" customHeight="1" x14ac:dyDescent="0.25">
      <c r="A479" s="508" t="s">
        <v>41</v>
      </c>
      <c r="B479" s="228"/>
      <c r="C479" s="508" t="s">
        <v>50</v>
      </c>
      <c r="D479" s="508" t="s">
        <v>1293</v>
      </c>
      <c r="E479" s="508" t="s">
        <v>42</v>
      </c>
      <c r="F479" s="372" t="s">
        <v>2</v>
      </c>
      <c r="G479" s="372"/>
      <c r="H479" s="372"/>
      <c r="I479" s="372"/>
      <c r="J479" s="372"/>
      <c r="K479" s="514" t="s">
        <v>6</v>
      </c>
      <c r="L479" s="508" t="s">
        <v>8</v>
      </c>
      <c r="M479" s="508" t="s">
        <v>110</v>
      </c>
      <c r="N479" s="515" t="s">
        <v>225</v>
      </c>
      <c r="O479" s="508" t="s">
        <v>44</v>
      </c>
      <c r="P479" s="509" t="s">
        <v>9</v>
      </c>
      <c r="Q479" s="509" t="s">
        <v>9</v>
      </c>
      <c r="R479" s="510" t="s">
        <v>9</v>
      </c>
      <c r="S479" s="509" t="s">
        <v>9</v>
      </c>
      <c r="T479" s="517" t="s">
        <v>1929</v>
      </c>
      <c r="U479" s="508" t="s">
        <v>1386</v>
      </c>
    </row>
    <row r="480" spans="1:21" x14ac:dyDescent="0.25">
      <c r="A480" s="513"/>
      <c r="B480" s="234"/>
      <c r="C480" s="513"/>
      <c r="D480" s="508"/>
      <c r="E480" s="513"/>
      <c r="F480" s="228" t="s">
        <v>49</v>
      </c>
      <c r="G480" s="228" t="s">
        <v>17</v>
      </c>
      <c r="H480" s="235" t="s">
        <v>1</v>
      </c>
      <c r="I480" s="228" t="s">
        <v>17</v>
      </c>
      <c r="J480" s="228" t="s">
        <v>3</v>
      </c>
      <c r="K480" s="514"/>
      <c r="L480" s="508"/>
      <c r="M480" s="513"/>
      <c r="N480" s="515"/>
      <c r="O480" s="513"/>
      <c r="P480" s="509"/>
      <c r="Q480" s="509"/>
      <c r="R480" s="510"/>
      <c r="S480" s="509"/>
      <c r="T480" s="517"/>
      <c r="U480" s="508"/>
    </row>
    <row r="481" spans="1:21" x14ac:dyDescent="0.25">
      <c r="A481" s="228">
        <f>$C$474</f>
        <v>0</v>
      </c>
      <c r="B481" s="228"/>
      <c r="C481" s="228">
        <f>(C475*1000)+1</f>
        <v>13001</v>
      </c>
      <c r="D481" s="489" t="s">
        <v>1077</v>
      </c>
      <c r="E481" s="489" t="s">
        <v>4</v>
      </c>
      <c r="F481" s="236">
        <f>C478-36</f>
        <v>-36</v>
      </c>
      <c r="G481" s="489" t="str">
        <f>IF(
   OR(
      $E481="頂板",$E481="底板",$E481="右側板",$E481="左側板",
      $E481="天地蓋頂板",$E481="天地蓋底板",$E481="天地蓋右側板",$E481="天地蓋左側板",
      $E481="前抽牆",$E481="後抽牆",$E481="左抽牆",$E481="右抽牆",
      $E481="踢腳板",$E481="補板",$E481="固隔",$E481="活隔",
      $E481="中立板",$E481="中立板(退)",$E481="固隔(退)",$E481="活固隔",$E481="立板",
      $E481="內頂板",$E481="內左側落板",$E481="內右側落板",$E481="內底板",
      $E481="內左側板",$E481="內右側板",
      $E481="上前平肢",$E481="上後平肢",$E481="上前立肢",$E481="上後立肢",
      $E481="下前立肢",$E481="下後立肢",$E481="下前平肢",$E481="下後平肢",
      $E481="左側落板",$E481="右側落板",
      $E481="外蓋背板",$E481="台面",$E481="床板",$E481="假門板",
      $E481="上掀門板",$E481="平掀門板",$E481="下掀門板",
      $E481="左門板",$E481="右門板",
      $E481="抽盤",$E481="抽盤抽頭",
      $E481="上軌道板",$E481="下軌道板",$E481="左軌道板",$E481="右軌道板",$E481="指縫擋板",$E481="左木框滑門",$E481="右木框滑門",
      $E481="層板",$E481="壁面層板",$E481="桌板",$E481="上封板",$E481="下封板",$E481="左封板",$E481="右封板",
      $E481="左圓角側板",$E481="右圓角側板",$E481="抽頭",$E481="入柱抽頭",$E481="假抽頭",$E481="背拉桿",$E481="木滑門",$E481="抽屜拉桿"
   ),
   "AA",
   ""
)</f>
        <v>AA</v>
      </c>
      <c r="H481" s="236">
        <f>C477</f>
        <v>0</v>
      </c>
      <c r="I481" s="488" t="str">
        <f>IF(
   OR(
      $E481="右側板",$E481="左側板",$E481="活隔",
      $E481="天地蓋頂板",$E481="天地蓋底板",
      $E481="左門板",$E481="右門板",
      $E481="左側落板",$E481="右側落板",
      $E481="外蓋背板",$E481="活固隔",
      $E481="左木框滑門",$E481="右木框滑門",
      $E481="左鋁框滑門",$E481="右鋁框滑門",
      $E481="桌板",$E481="台面",$E481="床板",$E481="假門板",
      $E481="上掀門板",$E481="平掀門板",$E481="下掀門板",
      $E481="抽盤抽頭",$E481="抽盤",$E481="層板",$E481="壁面層板",
      $E481="上封板",$E481="下封板",$E481="左封板",$E481="右封板",
      $E481="抽頭",$E481="踢腳板",$E481="補板",$E481="木滑門"
   ),
   "AA",
   ""
)</f>
        <v/>
      </c>
      <c r="J481" s="489">
        <v>18</v>
      </c>
      <c r="K481" s="229"/>
      <c r="L481" s="369"/>
      <c r="M481" s="228" t="str">
        <f>IFERROR(VLOOKUP(L481,色號!A:B,2,FALSE),"")</f>
        <v/>
      </c>
      <c r="N481" s="228" t="str">
        <f>IFERROR(VLOOKUP(M481,色號!B:C,2,FALSE),"")</f>
        <v/>
      </c>
      <c r="O481" s="228" t="str">
        <f>IFERROR(VLOOKUP(L481,色號!A:D,4,FALSE),"")</f>
        <v/>
      </c>
      <c r="P481" s="228" t="str">
        <f>IF(
    OR($E481="左門板", $E481="右門板"),
    "鉸" &amp; IF($F481&lt;=1000, 2, IF($F481&lt;=1800, 3, 4)),
    IF(
        $E481="入柱背板",
        "側",
        IF(
            $E481="外蓋背板",
            "面",
            IF(
                AND(COUNTIF($E$481:$E$510,"入柱背板")&gt;0, OR($E481="頂板", $E481="底板")),
                "面",
                IF(
                    AND(COUNTIF($E$481:$E$510,"外蓋背板")&gt;0, OR($E481="左側板", $E481="右側板")),
                    "側",
                    IF(
                        AND(
                            COUNTIF($E$481:$E$510,"入柱背板")=0,
                            COUNTIF($E$481:$E$510,"外蓋背板")=0,
                            OR(
                                AND(COUNTIF($E$481:$E$510,"背板")&gt;0, OR($E481="左側板",$E481="右側板",$E481="頂板",$E481="底板",$E481="天地蓋左側板",$E481="天地蓋右側板",$E481="天地蓋頂板",$E481="天地蓋底板")),
                                AND(COUNTIF($E$481:$E$510,"抽底")&gt;0, OR($E481="右抽牆",$E481="左抽牆",$E481="前抽牆",$E481="後抽牆"))                         )
                        ),
                        "背板溝",
                        ""
                    )
                )
            )
        )
    )
)</f>
        <v>背板溝</v>
      </c>
      <c r="Q481" s="228" t="str">
        <f>IF(OR($E481="天地蓋右側板",$E481="天地蓋左側板"), "側 面",
 IF(OR($E481="背拉桿",$E481="中立板",$E481="頂板",$E481="底板",$E481="前抽牆",$E481="後抽牆",$E481="內左側落板",$E481="內右側落板",$E481="抽屜拉桿",$E481="立板"), "側",
  IF(OR($E481="木滑門",$E481="鋁框滑門"), "輪",
   IF(OR($E481="右側板",$E481="左側板",$E481="右抽牆",$E481="左抽牆",$E481="天地蓋頂板",$E481="天地蓋底板",$E481="內頂板"), "面",
    IF($E481="固隔","固","")
   )
  )
 )
)</f>
        <v>側</v>
      </c>
      <c r="R481" s="455" t="str">
        <f>IF(
OR($E481="左側板",$E481="右側板",$E481="天地蓋左側板",$E481="天地蓋右側板",$E481="中立板",$E481="立板"),
"排","")</f>
        <v/>
      </c>
      <c r="S481" s="461"/>
      <c r="T481" s="429" t="str">
        <f>IF($E481="中立板","面開槽？排孔？",
IF($E481="木框滑門","前排孔要退喔！",
IF(OR($E481="左門板",$E481="右門板",$E481="抽頭"),"把手？",
IF(OR($E481="左側板",$E481="右側板",$E481="天地蓋右側板",$E481="天地蓋左側板"),"排孔？",""))))</f>
        <v/>
      </c>
      <c r="U481" s="237">
        <f>IF(E481="","",$L$477)</f>
        <v>1</v>
      </c>
    </row>
    <row r="482" spans="1:21" x14ac:dyDescent="0.25">
      <c r="A482" s="228">
        <f t="shared" ref="A482:A510" si="159">$C$474</f>
        <v>0</v>
      </c>
      <c r="B482" s="228"/>
      <c r="C482" s="228">
        <f>C481+1</f>
        <v>13002</v>
      </c>
      <c r="D482" s="489" t="s">
        <v>1077</v>
      </c>
      <c r="E482" s="489" t="s">
        <v>323</v>
      </c>
      <c r="F482" s="236">
        <f>C478-36</f>
        <v>-36</v>
      </c>
      <c r="G482" s="489" t="str">
        <f t="shared" ref="G482:G491" si="160">IF(
   OR(
      $E482="頂板",$E482="底板",$E482="右側板",$E482="左側板",
      $E482="天地蓋頂板",$E482="天地蓋底板",$E482="天地蓋右側板",$E482="天地蓋左側板",
      $E482="前抽牆",$E482="後抽牆",$E482="左抽牆",$E482="右抽牆",
      $E482="踢腳板",$E482="補板",$E482="固隔",$E482="活隔",
      $E482="中立板",$E482="中立板(退)",$E482="固隔(退)",$E482="活固隔",$E482="立板",
      $E482="內頂板",$E482="內左側落板",$E482="內右側落板",$E482="內底板",
      $E482="內左側板",$E482="內右側板",
      $E482="上前平肢",$E482="上後平肢",$E482="上前立肢",$E482="上後立肢",
      $E482="下前立肢",$E482="下後立肢",$E482="下前平肢",$E482="下後平肢",
      $E482="左側落板",$E482="右側落板",
      $E482="外蓋背板",$E482="台面",$E482="床板",$E482="假門板",
      $E482="上掀門板",$E482="平掀門板",$E482="下掀門板",
      $E482="左門板",$E482="右門板",
      $E482="抽盤",$E482="抽盤抽頭",
      $E482="上軌道板",$E482="下軌道板",$E482="左軌道板",$E482="右軌道板",$E482="指縫擋板",$E482="左木框滑門",$E482="右木框滑門",
      $E482="層板",$E482="壁面層板",$E482="桌板",$E482="上封板",$E482="下封板",$E482="左封板",$E482="右封板",
      $E482="左圓角側板",$E482="右圓角側板",$E482="抽頭",$E482="入柱抽頭",$E482="假抽頭",$E482="背拉桿",$E482="木滑門",$E482="抽屜拉桿"
   ),
   "AA",
   ""
)</f>
        <v>AA</v>
      </c>
      <c r="H482" s="236">
        <f>C477</f>
        <v>0</v>
      </c>
      <c r="I482" s="488" t="str">
        <f t="shared" ref="I482:I491" si="161">IF(
   OR(
      $E482="右側板",$E482="左側板",$E482="活隔",
      $E482="天地蓋頂板",$E482="天地蓋底板",
      $E482="左門板",$E482="右門板",
      $E482="左側落板",$E482="右側落板",
      $E482="外蓋背板",$E482="活固隔",
      $E482="左木框滑門",$E482="右木框滑門",
      $E482="左鋁框滑門",$E482="右鋁框滑門",
      $E482="桌板",$E482="台面",$E482="床板",$E482="假門板",
      $E482="上掀門板",$E482="平掀門板",$E482="下掀門板",
      $E482="抽盤抽頭",$E482="抽盤",$E482="層板",$E482="壁面層板",
      $E482="上封板",$E482="下封板",$E482="左封板",$E482="右封板",
      $E482="抽頭",$E482="踢腳板",$E482="補板",$E482="木滑門"
   ),
   "AA",
   ""
)</f>
        <v/>
      </c>
      <c r="J482" s="489">
        <v>18</v>
      </c>
      <c r="K482" s="229"/>
      <c r="L482" s="369"/>
      <c r="M482" s="228" t="str">
        <f>IFERROR(VLOOKUP(L482,色號!A:B,2,FALSE),"")</f>
        <v/>
      </c>
      <c r="N482" s="228" t="str">
        <f>IFERROR(VLOOKUP(M482,色號!B:C,2,FALSE),"")</f>
        <v/>
      </c>
      <c r="O482" s="228" t="str">
        <f>IFERROR(VLOOKUP(L482,色號!A:D,4,FALSE),"")</f>
        <v/>
      </c>
      <c r="P482" s="228" t="str">
        <f t="shared" ref="P482:P510" si="162">IF(
    OR($E482="左門板", $E482="右門板"),
    "鉸" &amp; IF($F482&lt;=1000, 2, IF($F482&lt;=1800, 3, 4)),
    IF(
        $E482="入柱背板",
        "側",
        IF(
            $E482="外蓋背板",
            "面",
            IF(
                AND(COUNTIF($E$481:$E$510,"入柱背板")&gt;0, OR($E482="頂板", $E482="底板")),
                "面",
                IF(
                    AND(COUNTIF($E$481:$E$510,"外蓋背板")&gt;0, OR($E482="左側板", $E482="右側板")),
                    "側",
                    IF(
                        AND(
                            COUNTIF($E$481:$E$510,"入柱背板")=0,
                            COUNTIF($E$481:$E$510,"外蓋背板")=0,
                            OR(
                                AND(COUNTIF($E$481:$E$510,"背板")&gt;0, OR($E482="左側板",$E482="右側板",$E482="頂板",$E482="底板",$E482="天地蓋左側板",$E482="天地蓋右側板",$E482="天地蓋頂板",$E482="天地蓋底板")),
                                AND(COUNTIF($E$481:$E$510,"抽底")&gt;0, OR($E482="右抽牆",$E482="左抽牆",$E482="前抽牆",$E482="後抽牆"))                         )
                        ),
                        "背板溝",
                        ""
                    )
                )
            )
        )
    )
)</f>
        <v>背板溝</v>
      </c>
      <c r="Q482" s="228" t="str">
        <f t="shared" ref="Q482:Q510" si="163">IF(OR($E482="天地蓋右側板",$E482="天地蓋左側板"), "側 面",
 IF(OR($E482="背拉桿",$E482="中立板",$E482="頂板",$E482="底板",$E482="前抽牆",$E482="後抽牆",$E482="內左側落板",$E482="內右側落板",$E482="抽屜拉桿",$E482="立板"), "側",
  IF(OR($E482="木滑門",$E482="鋁框滑門"), "輪",
   IF(OR($E482="右側板",$E482="左側板",$E482="右抽牆",$E482="左抽牆",$E482="天地蓋頂板",$E482="天地蓋底板",$E482="內頂板"), "面",
    IF($E482="固隔","固","")
   )
  )
 )
)</f>
        <v>側</v>
      </c>
      <c r="R482" s="455" t="str">
        <f t="shared" ref="R482:R510" si="164">IF(
OR($E482="左側板",$E482="右側板",$E482="天地蓋左側板",$E482="天地蓋右側板",$E482="中立板",$E482="立板"),
"排","")</f>
        <v/>
      </c>
      <c r="S482" s="461"/>
      <c r="T482" s="429" t="str">
        <f t="shared" ref="T482:T510" si="165">IF($E482="中立板","面開槽？排孔？",
IF($E482="木框滑門","前排孔要退喔！",
IF(OR($E482="左門板",$E482="右門板",$E482="抽頭"),"把手？",
IF(OR($E482="左側板",$E482="右側板",$E482="天地蓋右側板",$E482="天地蓋左側板"),"排孔？",""))))</f>
        <v/>
      </c>
      <c r="U482" s="237">
        <f t="shared" ref="U482:U510" si="166">IF(E482="","",$L$477)</f>
        <v>1</v>
      </c>
    </row>
    <row r="483" spans="1:21" x14ac:dyDescent="0.25">
      <c r="A483" s="228">
        <f t="shared" si="159"/>
        <v>0</v>
      </c>
      <c r="B483" s="228"/>
      <c r="C483" s="228">
        <f t="shared" ref="C483:C494" si="167">C482+1</f>
        <v>13003</v>
      </c>
      <c r="D483" s="489" t="s">
        <v>1077</v>
      </c>
      <c r="E483" s="489" t="s">
        <v>342</v>
      </c>
      <c r="F483" s="489">
        <f>C476</f>
        <v>0</v>
      </c>
      <c r="G483" s="489" t="str">
        <f t="shared" si="160"/>
        <v>AA</v>
      </c>
      <c r="H483" s="236">
        <f>C477</f>
        <v>0</v>
      </c>
      <c r="I483" s="488" t="str">
        <f t="shared" si="161"/>
        <v>AA</v>
      </c>
      <c r="J483" s="489">
        <v>18</v>
      </c>
      <c r="K483" s="229"/>
      <c r="L483" s="369"/>
      <c r="M483" s="228" t="str">
        <f>IFERROR(VLOOKUP(L483,色號!A:B,2,FALSE),"")</f>
        <v/>
      </c>
      <c r="N483" s="228" t="str">
        <f>IFERROR(VLOOKUP(M483,色號!B:C,2,FALSE),"")</f>
        <v/>
      </c>
      <c r="O483" s="228" t="str">
        <f>IFERROR(VLOOKUP(L483,色號!A:D,4,FALSE),"")</f>
        <v/>
      </c>
      <c r="P483" s="228" t="str">
        <f t="shared" si="162"/>
        <v>背板溝</v>
      </c>
      <c r="Q483" s="228" t="str">
        <f t="shared" si="163"/>
        <v>面</v>
      </c>
      <c r="R483" s="455" t="str">
        <f t="shared" si="164"/>
        <v>排</v>
      </c>
      <c r="S483" s="461"/>
      <c r="T483" s="429" t="str">
        <f t="shared" si="165"/>
        <v>排孔？</v>
      </c>
      <c r="U483" s="237">
        <f t="shared" si="166"/>
        <v>1</v>
      </c>
    </row>
    <row r="484" spans="1:21" x14ac:dyDescent="0.25">
      <c r="A484" s="228">
        <f t="shared" si="159"/>
        <v>0</v>
      </c>
      <c r="B484" s="228"/>
      <c r="C484" s="228">
        <f t="shared" si="167"/>
        <v>13004</v>
      </c>
      <c r="D484" s="489" t="s">
        <v>1077</v>
      </c>
      <c r="E484" s="489" t="s">
        <v>350</v>
      </c>
      <c r="F484" s="489">
        <f>C476</f>
        <v>0</v>
      </c>
      <c r="G484" s="489" t="str">
        <f t="shared" si="160"/>
        <v>AA</v>
      </c>
      <c r="H484" s="236">
        <f>C477</f>
        <v>0</v>
      </c>
      <c r="I484" s="488" t="str">
        <f t="shared" si="161"/>
        <v>AA</v>
      </c>
      <c r="J484" s="489">
        <v>18</v>
      </c>
      <c r="K484" s="229"/>
      <c r="L484" s="369"/>
      <c r="M484" s="228" t="str">
        <f>IFERROR(VLOOKUP(L484,色號!A:B,2,FALSE),"")</f>
        <v/>
      </c>
      <c r="N484" s="228" t="str">
        <f>IFERROR(VLOOKUP(M484,色號!B:C,2,FALSE),"")</f>
        <v/>
      </c>
      <c r="O484" s="228" t="str">
        <f>IFERROR(VLOOKUP(L484,色號!A:D,4,FALSE),"")</f>
        <v/>
      </c>
      <c r="P484" s="228" t="str">
        <f t="shared" si="162"/>
        <v>背板溝</v>
      </c>
      <c r="Q484" s="228" t="str">
        <f t="shared" si="163"/>
        <v>面</v>
      </c>
      <c r="R484" s="455" t="str">
        <f t="shared" si="164"/>
        <v>排</v>
      </c>
      <c r="S484" s="461"/>
      <c r="T484" s="429" t="str">
        <f t="shared" si="165"/>
        <v>排孔？</v>
      </c>
      <c r="U484" s="237">
        <f t="shared" si="166"/>
        <v>1</v>
      </c>
    </row>
    <row r="485" spans="1:21" x14ac:dyDescent="0.25">
      <c r="A485" s="228">
        <f t="shared" si="159"/>
        <v>0</v>
      </c>
      <c r="B485" s="228"/>
      <c r="C485" s="228">
        <f t="shared" si="167"/>
        <v>13005</v>
      </c>
      <c r="D485" s="489" t="s">
        <v>1077</v>
      </c>
      <c r="E485" s="489" t="s">
        <v>357</v>
      </c>
      <c r="F485" s="489">
        <f>C476-22</f>
        <v>-22</v>
      </c>
      <c r="G485" s="489" t="str">
        <f t="shared" si="160"/>
        <v/>
      </c>
      <c r="H485" s="236">
        <f>C478-22</f>
        <v>-22</v>
      </c>
      <c r="I485" s="488" t="str">
        <f t="shared" si="161"/>
        <v/>
      </c>
      <c r="J485" s="489">
        <v>4</v>
      </c>
      <c r="K485" s="229"/>
      <c r="L485" s="369"/>
      <c r="M485" s="228" t="str">
        <f>IFERROR(VLOOKUP(L485,色號!A:B,2,FALSE),"")</f>
        <v/>
      </c>
      <c r="N485" s="228" t="str">
        <f>IFERROR(VLOOKUP(M485,色號!B:C,2,FALSE),"")</f>
        <v/>
      </c>
      <c r="O485" s="228" t="str">
        <f>IFERROR(VLOOKUP(L485,色號!A:D,4,FALSE),"")</f>
        <v/>
      </c>
      <c r="P485" s="228" t="str">
        <f t="shared" si="162"/>
        <v/>
      </c>
      <c r="Q485" s="228" t="str">
        <f t="shared" si="163"/>
        <v/>
      </c>
      <c r="R485" s="455" t="str">
        <f t="shared" si="164"/>
        <v/>
      </c>
      <c r="S485" s="461"/>
      <c r="T485" s="429" t="str">
        <f t="shared" si="165"/>
        <v/>
      </c>
      <c r="U485" s="237">
        <f t="shared" si="166"/>
        <v>1</v>
      </c>
    </row>
    <row r="486" spans="1:21" x14ac:dyDescent="0.25">
      <c r="A486" s="228">
        <f t="shared" si="159"/>
        <v>0</v>
      </c>
      <c r="B486" s="228"/>
      <c r="C486" s="228">
        <f t="shared" si="167"/>
        <v>13006</v>
      </c>
      <c r="D486" s="489" t="s">
        <v>1077</v>
      </c>
      <c r="E486" s="489" t="s">
        <v>420</v>
      </c>
      <c r="F486" s="489">
        <f>F481</f>
        <v>-36</v>
      </c>
      <c r="G486" s="489" t="str">
        <f t="shared" si="160"/>
        <v>AA</v>
      </c>
      <c r="H486" s="236">
        <v>120</v>
      </c>
      <c r="I486" s="488" t="str">
        <f t="shared" si="161"/>
        <v/>
      </c>
      <c r="J486" s="489">
        <v>18</v>
      </c>
      <c r="K486" s="229"/>
      <c r="L486" s="369"/>
      <c r="M486" s="228" t="str">
        <f>IFERROR(VLOOKUP(L486,色號!A:B,2,FALSE),"")</f>
        <v/>
      </c>
      <c r="N486" s="228" t="str">
        <f>IFERROR(VLOOKUP(M486,色號!B:C,2,FALSE),"")</f>
        <v/>
      </c>
      <c r="O486" s="228" t="str">
        <f>IFERROR(VLOOKUP(L486,色號!A:D,4,FALSE),"")</f>
        <v/>
      </c>
      <c r="P486" s="228" t="str">
        <f t="shared" si="162"/>
        <v/>
      </c>
      <c r="Q486" s="228" t="str">
        <f t="shared" si="163"/>
        <v>側</v>
      </c>
      <c r="R486" s="455" t="str">
        <f t="shared" si="164"/>
        <v/>
      </c>
      <c r="S486" s="461"/>
      <c r="T486" s="429" t="str">
        <f t="shared" si="165"/>
        <v/>
      </c>
      <c r="U486" s="237">
        <f t="shared" si="166"/>
        <v>1</v>
      </c>
    </row>
    <row r="487" spans="1:21" x14ac:dyDescent="0.25">
      <c r="A487" s="228">
        <f t="shared" si="159"/>
        <v>0</v>
      </c>
      <c r="B487" s="228"/>
      <c r="C487" s="228">
        <f t="shared" si="167"/>
        <v>13007</v>
      </c>
      <c r="D487" s="489" t="s">
        <v>1078</v>
      </c>
      <c r="E487" s="489" t="s">
        <v>1102</v>
      </c>
      <c r="F487" s="489">
        <f>F481</f>
        <v>-36</v>
      </c>
      <c r="G487" s="489" t="str">
        <f t="shared" si="160"/>
        <v>AA</v>
      </c>
      <c r="H487" s="236">
        <f>C477-22</f>
        <v>-22</v>
      </c>
      <c r="I487" s="488" t="str">
        <f t="shared" si="161"/>
        <v/>
      </c>
      <c r="J487" s="489">
        <v>18</v>
      </c>
      <c r="K487" s="229"/>
      <c r="L487" s="369"/>
      <c r="M487" s="228" t="str">
        <f>IFERROR(VLOOKUP(L487,色號!A:B,2,FALSE),"")</f>
        <v/>
      </c>
      <c r="N487" s="228" t="str">
        <f>IFERROR(VLOOKUP(M487,色號!B:C,2,FALSE),"")</f>
        <v/>
      </c>
      <c r="O487" s="228" t="str">
        <f>IFERROR(VLOOKUP(L487,色號!A:D,4,FALSE),"")</f>
        <v/>
      </c>
      <c r="P487" s="228" t="str">
        <f t="shared" si="162"/>
        <v/>
      </c>
      <c r="Q487" s="228" t="str">
        <f t="shared" si="163"/>
        <v>側</v>
      </c>
      <c r="R487" s="455" t="str">
        <f t="shared" si="164"/>
        <v>排</v>
      </c>
      <c r="S487" s="461"/>
      <c r="T487" s="429" t="str">
        <f t="shared" si="165"/>
        <v>面開槽？排孔？</v>
      </c>
      <c r="U487" s="237">
        <f t="shared" si="166"/>
        <v>1</v>
      </c>
    </row>
    <row r="488" spans="1:21" x14ac:dyDescent="0.25">
      <c r="A488" s="228">
        <f t="shared" si="159"/>
        <v>0</v>
      </c>
      <c r="B488" s="228"/>
      <c r="C488" s="228">
        <f t="shared" si="167"/>
        <v>13008</v>
      </c>
      <c r="D488" s="489" t="s">
        <v>1078</v>
      </c>
      <c r="E488" s="489" t="s">
        <v>1094</v>
      </c>
      <c r="F488" s="489"/>
      <c r="G488" s="489" t="str">
        <f t="shared" si="160"/>
        <v>AA</v>
      </c>
      <c r="H488" s="236">
        <f>C477-22-10</f>
        <v>-32</v>
      </c>
      <c r="I488" s="488" t="str">
        <f t="shared" si="161"/>
        <v>AA</v>
      </c>
      <c r="J488" s="489">
        <v>18</v>
      </c>
      <c r="K488" s="229"/>
      <c r="L488" s="369"/>
      <c r="M488" s="228" t="str">
        <f>IFERROR(VLOOKUP(L488,色號!A:B,2,FALSE),"")</f>
        <v/>
      </c>
      <c r="N488" s="228" t="str">
        <f>IFERROR(VLOOKUP(M488,色號!B:C,2,FALSE),"")</f>
        <v/>
      </c>
      <c r="O488" s="228" t="str">
        <f>IFERROR(VLOOKUP(L488,色號!A:D,4,FALSE),"")</f>
        <v/>
      </c>
      <c r="P488" s="228" t="str">
        <f t="shared" si="162"/>
        <v/>
      </c>
      <c r="Q488" s="228" t="str">
        <f t="shared" si="163"/>
        <v/>
      </c>
      <c r="R488" s="455" t="str">
        <f t="shared" si="164"/>
        <v/>
      </c>
      <c r="S488" s="461"/>
      <c r="T488" s="429" t="str">
        <f t="shared" si="165"/>
        <v/>
      </c>
      <c r="U488" s="237">
        <f t="shared" si="166"/>
        <v>1</v>
      </c>
    </row>
    <row r="489" spans="1:21" x14ac:dyDescent="0.25">
      <c r="A489" s="228">
        <f t="shared" si="159"/>
        <v>0</v>
      </c>
      <c r="B489" s="228"/>
      <c r="C489" s="228">
        <f t="shared" si="167"/>
        <v>13009</v>
      </c>
      <c r="D489" s="489" t="s">
        <v>1078</v>
      </c>
      <c r="E489" s="489" t="s">
        <v>1088</v>
      </c>
      <c r="F489" s="489"/>
      <c r="G489" s="489" t="str">
        <f t="shared" si="160"/>
        <v>AA</v>
      </c>
      <c r="H489" s="236">
        <f>C477-22</f>
        <v>-22</v>
      </c>
      <c r="I489" s="488" t="str">
        <f t="shared" si="161"/>
        <v/>
      </c>
      <c r="J489" s="489">
        <v>18</v>
      </c>
      <c r="K489" s="229"/>
      <c r="L489" s="369"/>
      <c r="M489" s="228" t="str">
        <f>IFERROR(VLOOKUP(L489,色號!A:B,2,FALSE),"")</f>
        <v/>
      </c>
      <c r="N489" s="228" t="str">
        <f>IFERROR(VLOOKUP(M489,色號!B:C,2,FALSE),"")</f>
        <v/>
      </c>
      <c r="O489" s="228" t="str">
        <f>IFERROR(VLOOKUP(L489,色號!A:D,4,FALSE),"")</f>
        <v/>
      </c>
      <c r="P489" s="228" t="str">
        <f t="shared" si="162"/>
        <v/>
      </c>
      <c r="Q489" s="228" t="str">
        <f t="shared" si="163"/>
        <v>固</v>
      </c>
      <c r="R489" s="455" t="str">
        <f t="shared" si="164"/>
        <v/>
      </c>
      <c r="S489" s="461"/>
      <c r="T489" s="429" t="str">
        <f t="shared" si="165"/>
        <v/>
      </c>
      <c r="U489" s="237">
        <f t="shared" si="166"/>
        <v>1</v>
      </c>
    </row>
    <row r="490" spans="1:21" x14ac:dyDescent="0.25">
      <c r="A490" s="228">
        <f t="shared" si="159"/>
        <v>0</v>
      </c>
      <c r="B490" s="228"/>
      <c r="C490" s="228">
        <f t="shared" si="167"/>
        <v>13010</v>
      </c>
      <c r="D490" s="489" t="s">
        <v>1079</v>
      </c>
      <c r="E490" s="489" t="s">
        <v>1095</v>
      </c>
      <c r="F490" s="489"/>
      <c r="G490" s="489" t="str">
        <f t="shared" si="160"/>
        <v>AA</v>
      </c>
      <c r="H490" s="236">
        <f>C478/2-4</f>
        <v>-4</v>
      </c>
      <c r="I490" s="488" t="str">
        <f t="shared" si="161"/>
        <v>AA</v>
      </c>
      <c r="J490" s="489">
        <v>18</v>
      </c>
      <c r="K490" s="229"/>
      <c r="L490" s="369"/>
      <c r="M490" s="228" t="str">
        <f>IFERROR(VLOOKUP(L490,色號!A:B,2,FALSE),"")</f>
        <v/>
      </c>
      <c r="N490" s="228" t="str">
        <f>IFERROR(VLOOKUP(M490,色號!B:C,2,FALSE),"")</f>
        <v/>
      </c>
      <c r="O490" s="228" t="str">
        <f>IFERROR(VLOOKUP(L490,色號!A:D,4,FALSE),"")</f>
        <v/>
      </c>
      <c r="P490" s="228" t="str">
        <f t="shared" si="162"/>
        <v>鉸2</v>
      </c>
      <c r="Q490" s="228" t="str">
        <f t="shared" si="163"/>
        <v/>
      </c>
      <c r="R490" s="455" t="str">
        <f t="shared" si="164"/>
        <v/>
      </c>
      <c r="S490" s="461"/>
      <c r="T490" s="429" t="str">
        <f t="shared" si="165"/>
        <v>把手？</v>
      </c>
      <c r="U490" s="237">
        <f t="shared" si="166"/>
        <v>1</v>
      </c>
    </row>
    <row r="491" spans="1:21" x14ac:dyDescent="0.25">
      <c r="A491" s="228">
        <f t="shared" si="159"/>
        <v>0</v>
      </c>
      <c r="B491" s="228"/>
      <c r="C491" s="228">
        <f t="shared" si="167"/>
        <v>13011</v>
      </c>
      <c r="D491" s="489" t="s">
        <v>1079</v>
      </c>
      <c r="E491" s="489" t="s">
        <v>1099</v>
      </c>
      <c r="F491" s="489"/>
      <c r="G491" s="489" t="str">
        <f t="shared" si="160"/>
        <v>AA</v>
      </c>
      <c r="H491" s="236">
        <f>C478/2-4</f>
        <v>-4</v>
      </c>
      <c r="I491" s="488" t="str">
        <f t="shared" si="161"/>
        <v>AA</v>
      </c>
      <c r="J491" s="489">
        <v>18</v>
      </c>
      <c r="K491" s="229"/>
      <c r="L491" s="369"/>
      <c r="M491" s="228" t="str">
        <f>IFERROR(VLOOKUP(L491,色號!A:B,2,FALSE),"")</f>
        <v/>
      </c>
      <c r="N491" s="228" t="str">
        <f>IFERROR(VLOOKUP(M491,色號!B:C,2,FALSE),"")</f>
        <v/>
      </c>
      <c r="O491" s="228" t="str">
        <f>IFERROR(VLOOKUP(L491,色號!A:D,4,FALSE),"")</f>
        <v/>
      </c>
      <c r="P491" s="228" t="str">
        <f t="shared" si="162"/>
        <v>鉸2</v>
      </c>
      <c r="Q491" s="228" t="str">
        <f t="shared" si="163"/>
        <v/>
      </c>
      <c r="R491" s="455" t="str">
        <f t="shared" si="164"/>
        <v/>
      </c>
      <c r="S491" s="461"/>
      <c r="T491" s="429" t="str">
        <f t="shared" si="165"/>
        <v>把手？</v>
      </c>
      <c r="U491" s="237">
        <f t="shared" si="166"/>
        <v>1</v>
      </c>
    </row>
    <row r="492" spans="1:21" x14ac:dyDescent="0.25">
      <c r="A492" s="228">
        <f t="shared" si="159"/>
        <v>0</v>
      </c>
      <c r="B492" s="228"/>
      <c r="C492" s="228">
        <f t="shared" si="167"/>
        <v>13012</v>
      </c>
      <c r="D492" s="228"/>
      <c r="E492" s="228"/>
      <c r="F492" s="236"/>
      <c r="G492" s="228" t="str">
        <f t="shared" ref="G482:G510" si="168">IF(
   OR(
      $E492="頂板",$E492="底板",$E492="右側板",$E492="左側板",
      $E492="天地蓋頂板",$E492="天地蓋底板",$E492="天地蓋右側板",$E492="天地蓋左側板",
      $E492="前抽牆",$E492="後抽牆",$E492="左抽牆",$E492="右抽牆",
      $E492="踢腳板",$E492="補板",$E492="固隔",$E492="活隔",
      $E492="中立板",$E492="中立板(退)",$E492="固隔(退)",$E492="活固隔",$E492="立板",
      $E492="內頂板",$E492="內左側落板",$E492="內右側落板",$E492="內底板",
      $E492="內左側板",$E492="內右側板",
      $E492="上前平肢",$E492="上後平肢",$E492="上前立肢",$E492="上後立肢",
      $E492="下前立肢",$E492="下後立肢",$E492="下前平肢",$E492="下後平肢",
      $E492="左側落板",$E492="右側落板",
      $E492="外蓋背板",$E492="台面",$E492="床板",$E492="假門板",
      $E492="上掀門板",$E492="平掀門板",$E492="下掀門板",
      $E492="左門板",$E492="右門板",
      $E492="抽盤",$E492="抽盤抽頭",
      $E492="上軌道板",$E492="下軌道板",$E492="左軌道板",$E492="右軌道板",$E492="指縫擋板",$E492="左木框滑門",$E492="右木框滑門",
      $E492="層板",$E492="壁面層板",$E492="桌板",$E492="上封板",$E492="下封板",$E492="左封板",$E492="右封板",
      $E492="左圓角側板",$E492="右圓角側板",$E492="抽頭",$E492="入柱抽頭",$E492="假抽頭",$E492="背拉桿",$E492="木滑門",$E492="抽屜拉桿"
   ),
   "AA",
   ""
)</f>
        <v/>
      </c>
      <c r="H492" s="236"/>
      <c r="I492" s="38" t="str">
        <f t="shared" ref="I482:I504" si="169">IF(
   OR(
      $E492="右側板",$E492="左側板",$E492="活隔",
      $E492="天地蓋頂板",$E492="天地蓋底板",
      $E492="左門板",$E492="右門板",
      $E492="左側落板",$E492="右側落板",
      $E492="外蓋背板",$E492="活固隔",
      $E492="左木框滑門",$E492="右木框滑門",
      $E492="左鋁框滑門",$E492="右鋁框滑門",
      $E492="桌板",$E492="台面",$E492="床板",$E492="假門板",
      $E492="上掀門板",$E492="平掀門板",$E492="下掀門板",
      $E492="抽盤抽頭",$E492="抽盤",$E492="層板",$E492="壁面層板",
      $E492="上封板",$E492="下封板",$E492="左封板",$E492="右封板",
      $E492="抽頭",$E492="踢腳板",$E492="補板",$E492="木滑門"
   ),
   "AA",
   ""
)</f>
        <v/>
      </c>
      <c r="J492" s="228"/>
      <c r="K492" s="229"/>
      <c r="L492" s="369"/>
      <c r="M492" s="228" t="str">
        <f>IFERROR(VLOOKUP(L492,色號!A:B,2,FALSE),"")</f>
        <v/>
      </c>
      <c r="N492" s="228" t="str">
        <f>IFERROR(VLOOKUP(M492,色號!B:C,2,FALSE),"")</f>
        <v/>
      </c>
      <c r="O492" s="228" t="str">
        <f>IFERROR(VLOOKUP(L492,色號!A:D,4,FALSE),"")</f>
        <v/>
      </c>
      <c r="P492" s="228" t="str">
        <f t="shared" si="162"/>
        <v/>
      </c>
      <c r="Q492" s="228" t="str">
        <f t="shared" si="163"/>
        <v/>
      </c>
      <c r="R492" s="455" t="str">
        <f t="shared" si="164"/>
        <v/>
      </c>
      <c r="S492" s="461"/>
      <c r="T492" s="429" t="str">
        <f t="shared" si="165"/>
        <v/>
      </c>
      <c r="U492" s="237" t="str">
        <f t="shared" si="166"/>
        <v/>
      </c>
    </row>
    <row r="493" spans="1:21" x14ac:dyDescent="0.25">
      <c r="A493" s="228">
        <f t="shared" si="159"/>
        <v>0</v>
      </c>
      <c r="B493" s="228"/>
      <c r="C493" s="228">
        <f>C492+1</f>
        <v>13013</v>
      </c>
      <c r="D493" s="228"/>
      <c r="E493" s="228"/>
      <c r="F493" s="228"/>
      <c r="G493" s="228" t="str">
        <f t="shared" si="168"/>
        <v/>
      </c>
      <c r="H493" s="236"/>
      <c r="I493" s="38" t="str">
        <f t="shared" si="169"/>
        <v/>
      </c>
      <c r="J493" s="228"/>
      <c r="K493" s="229"/>
      <c r="L493" s="369"/>
      <c r="M493" s="228" t="str">
        <f>IFERROR(VLOOKUP(L493,色號!A:B,2,FALSE),"")</f>
        <v/>
      </c>
      <c r="N493" s="228" t="str">
        <f>IFERROR(VLOOKUP(M493,色號!B:C,2,FALSE),"")</f>
        <v/>
      </c>
      <c r="O493" s="228" t="str">
        <f>IFERROR(VLOOKUP(L493,色號!A:D,4,FALSE),"")</f>
        <v/>
      </c>
      <c r="P493" s="228" t="str">
        <f t="shared" si="162"/>
        <v/>
      </c>
      <c r="Q493" s="228" t="str">
        <f t="shared" si="163"/>
        <v/>
      </c>
      <c r="R493" s="455" t="str">
        <f t="shared" si="164"/>
        <v/>
      </c>
      <c r="S493" s="461"/>
      <c r="T493" s="429" t="str">
        <f t="shared" si="165"/>
        <v/>
      </c>
      <c r="U493" s="237" t="str">
        <f t="shared" si="166"/>
        <v/>
      </c>
    </row>
    <row r="494" spans="1:21" x14ac:dyDescent="0.25">
      <c r="A494" s="228">
        <f t="shared" si="159"/>
        <v>0</v>
      </c>
      <c r="B494" s="228"/>
      <c r="C494" s="228">
        <f t="shared" si="167"/>
        <v>13014</v>
      </c>
      <c r="D494" s="228"/>
      <c r="E494" s="228"/>
      <c r="F494" s="228"/>
      <c r="G494" s="228" t="str">
        <f t="shared" si="168"/>
        <v/>
      </c>
      <c r="H494" s="236"/>
      <c r="I494" s="38" t="str">
        <f t="shared" si="169"/>
        <v/>
      </c>
      <c r="J494" s="228"/>
      <c r="K494" s="229"/>
      <c r="L494" s="369"/>
      <c r="M494" s="228" t="str">
        <f>IFERROR(VLOOKUP(L494,色號!A:B,2,FALSE),"")</f>
        <v/>
      </c>
      <c r="N494" s="228" t="str">
        <f>IFERROR(VLOOKUP(M494,色號!B:C,2,FALSE),"")</f>
        <v/>
      </c>
      <c r="O494" s="228" t="str">
        <f>IFERROR(VLOOKUP(L494,色號!A:D,4,FALSE),"")</f>
        <v/>
      </c>
      <c r="P494" s="228" t="str">
        <f t="shared" si="162"/>
        <v/>
      </c>
      <c r="Q494" s="228" t="str">
        <f t="shared" si="163"/>
        <v/>
      </c>
      <c r="R494" s="455" t="str">
        <f t="shared" si="164"/>
        <v/>
      </c>
      <c r="S494" s="461"/>
      <c r="T494" s="429" t="str">
        <f t="shared" si="165"/>
        <v/>
      </c>
      <c r="U494" s="237" t="str">
        <f t="shared" si="166"/>
        <v/>
      </c>
    </row>
    <row r="495" spans="1:21" x14ac:dyDescent="0.25">
      <c r="A495" s="228">
        <f t="shared" si="159"/>
        <v>0</v>
      </c>
      <c r="B495" s="228"/>
      <c r="C495" s="228">
        <f>C494+1</f>
        <v>13015</v>
      </c>
      <c r="D495" s="228"/>
      <c r="E495" s="228"/>
      <c r="F495" s="228"/>
      <c r="G495" s="228" t="str">
        <f t="shared" si="168"/>
        <v/>
      </c>
      <c r="H495" s="236"/>
      <c r="I495" s="38" t="str">
        <f t="shared" si="169"/>
        <v/>
      </c>
      <c r="J495" s="228"/>
      <c r="K495" s="229"/>
      <c r="L495" s="369"/>
      <c r="M495" s="228" t="str">
        <f>IFERROR(VLOOKUP(L495,色號!A:B,2,FALSE),"")</f>
        <v/>
      </c>
      <c r="N495" s="228" t="str">
        <f>IFERROR(VLOOKUP(M495,色號!B:C,2,FALSE),"")</f>
        <v/>
      </c>
      <c r="O495" s="228" t="str">
        <f>IFERROR(VLOOKUP(L495,色號!A:D,4,FALSE),"")</f>
        <v/>
      </c>
      <c r="P495" s="228" t="str">
        <f t="shared" si="162"/>
        <v/>
      </c>
      <c r="Q495" s="228" t="str">
        <f t="shared" si="163"/>
        <v/>
      </c>
      <c r="R495" s="455" t="str">
        <f t="shared" si="164"/>
        <v/>
      </c>
      <c r="S495" s="461"/>
      <c r="T495" s="429" t="str">
        <f t="shared" si="165"/>
        <v/>
      </c>
      <c r="U495" s="237" t="str">
        <f t="shared" si="166"/>
        <v/>
      </c>
    </row>
    <row r="496" spans="1:21" x14ac:dyDescent="0.25">
      <c r="A496" s="228">
        <f t="shared" si="159"/>
        <v>0</v>
      </c>
      <c r="B496" s="228"/>
      <c r="C496" s="228">
        <f>C495+1</f>
        <v>13016</v>
      </c>
      <c r="D496" s="228"/>
      <c r="E496" s="228"/>
      <c r="F496" s="237"/>
      <c r="G496" s="228" t="str">
        <f t="shared" si="168"/>
        <v/>
      </c>
      <c r="H496" s="236"/>
      <c r="I496" s="38" t="str">
        <f t="shared" si="169"/>
        <v/>
      </c>
      <c r="J496" s="228"/>
      <c r="K496" s="229"/>
      <c r="L496" s="369"/>
      <c r="M496" s="228" t="str">
        <f>IFERROR(VLOOKUP(L496,色號!A:B,2,FALSE),"")</f>
        <v/>
      </c>
      <c r="N496" s="228" t="str">
        <f>IFERROR(VLOOKUP(M496,色號!B:C,2,FALSE),"")</f>
        <v/>
      </c>
      <c r="O496" s="228" t="str">
        <f>IFERROR(VLOOKUP(L496,色號!A:D,4,FALSE),"")</f>
        <v/>
      </c>
      <c r="P496" s="228" t="str">
        <f t="shared" si="162"/>
        <v/>
      </c>
      <c r="Q496" s="228" t="str">
        <f t="shared" si="163"/>
        <v/>
      </c>
      <c r="R496" s="455" t="str">
        <f t="shared" si="164"/>
        <v/>
      </c>
      <c r="S496" s="461"/>
      <c r="T496" s="429" t="str">
        <f t="shared" si="165"/>
        <v/>
      </c>
      <c r="U496" s="237" t="str">
        <f t="shared" si="166"/>
        <v/>
      </c>
    </row>
    <row r="497" spans="1:21" x14ac:dyDescent="0.25">
      <c r="A497" s="228">
        <f t="shared" si="159"/>
        <v>0</v>
      </c>
      <c r="B497" s="228"/>
      <c r="C497" s="228">
        <f>C496+1</f>
        <v>13017</v>
      </c>
      <c r="D497" s="228"/>
      <c r="E497" s="228"/>
      <c r="F497" s="237"/>
      <c r="G497" s="228" t="str">
        <f t="shared" si="168"/>
        <v/>
      </c>
      <c r="H497" s="236"/>
      <c r="I497" s="38" t="str">
        <f t="shared" si="169"/>
        <v/>
      </c>
      <c r="J497" s="228"/>
      <c r="K497" s="229"/>
      <c r="L497" s="369"/>
      <c r="M497" s="228" t="str">
        <f>IFERROR(VLOOKUP(L497,色號!A:B,2,FALSE),"")</f>
        <v/>
      </c>
      <c r="N497" s="228" t="str">
        <f>IFERROR(VLOOKUP(M497,色號!B:C,2,FALSE),"")</f>
        <v/>
      </c>
      <c r="O497" s="228" t="str">
        <f>IFERROR(VLOOKUP(L497,色號!A:D,4,FALSE),"")</f>
        <v/>
      </c>
      <c r="P497" s="228" t="str">
        <f t="shared" si="162"/>
        <v/>
      </c>
      <c r="Q497" s="228" t="str">
        <f t="shared" si="163"/>
        <v/>
      </c>
      <c r="R497" s="455" t="str">
        <f t="shared" si="164"/>
        <v/>
      </c>
      <c r="S497" s="461"/>
      <c r="T497" s="429" t="str">
        <f t="shared" si="165"/>
        <v/>
      </c>
      <c r="U497" s="237" t="str">
        <f t="shared" si="166"/>
        <v/>
      </c>
    </row>
    <row r="498" spans="1:21" x14ac:dyDescent="0.25">
      <c r="A498" s="228">
        <f t="shared" si="159"/>
        <v>0</v>
      </c>
      <c r="B498" s="228"/>
      <c r="C498" s="228">
        <f>C497+1</f>
        <v>13018</v>
      </c>
      <c r="D498" s="228"/>
      <c r="E498" s="228"/>
      <c r="F498" s="231"/>
      <c r="G498" s="228" t="str">
        <f t="shared" si="168"/>
        <v/>
      </c>
      <c r="H498" s="236"/>
      <c r="I498" s="38" t="str">
        <f t="shared" si="169"/>
        <v/>
      </c>
      <c r="J498" s="228"/>
      <c r="K498" s="229"/>
      <c r="L498" s="369"/>
      <c r="M498" s="228" t="str">
        <f>IFERROR(VLOOKUP(L498,色號!A:B,2,FALSE),"")</f>
        <v/>
      </c>
      <c r="N498" s="228" t="str">
        <f>IFERROR(VLOOKUP(M498,色號!B:C,2,FALSE),"")</f>
        <v/>
      </c>
      <c r="O498" s="228" t="str">
        <f>IFERROR(VLOOKUP(L498,色號!A:D,4,FALSE),"")</f>
        <v/>
      </c>
      <c r="P498" s="228" t="str">
        <f t="shared" si="162"/>
        <v/>
      </c>
      <c r="Q498" s="228" t="str">
        <f t="shared" si="163"/>
        <v/>
      </c>
      <c r="R498" s="455" t="str">
        <f t="shared" si="164"/>
        <v/>
      </c>
      <c r="S498" s="461"/>
      <c r="T498" s="429" t="str">
        <f t="shared" si="165"/>
        <v/>
      </c>
      <c r="U498" s="237" t="str">
        <f t="shared" si="166"/>
        <v/>
      </c>
    </row>
    <row r="499" spans="1:21" x14ac:dyDescent="0.25">
      <c r="A499" s="228">
        <f t="shared" si="159"/>
        <v>0</v>
      </c>
      <c r="B499" s="228"/>
      <c r="C499" s="228">
        <f t="shared" ref="C499:C510" si="170">C498+1</f>
        <v>13019</v>
      </c>
      <c r="D499" s="228"/>
      <c r="E499" s="228"/>
      <c r="F499" s="231"/>
      <c r="G499" s="228" t="str">
        <f t="shared" si="168"/>
        <v/>
      </c>
      <c r="H499" s="236"/>
      <c r="I499" s="38" t="str">
        <f t="shared" si="169"/>
        <v/>
      </c>
      <c r="J499" s="228"/>
      <c r="K499" s="229"/>
      <c r="L499" s="369"/>
      <c r="M499" s="228" t="str">
        <f>IFERROR(VLOOKUP(L499,色號!A:B,2,FALSE),"")</f>
        <v/>
      </c>
      <c r="N499" s="228" t="str">
        <f>IFERROR(VLOOKUP(M499,色號!B:C,2,FALSE),"")</f>
        <v/>
      </c>
      <c r="O499" s="228" t="str">
        <f>IFERROR(VLOOKUP(L499,色號!A:D,4,FALSE),"")</f>
        <v/>
      </c>
      <c r="P499" s="228" t="str">
        <f t="shared" si="162"/>
        <v/>
      </c>
      <c r="Q499" s="228" t="str">
        <f t="shared" si="163"/>
        <v/>
      </c>
      <c r="R499" s="455" t="str">
        <f t="shared" si="164"/>
        <v/>
      </c>
      <c r="S499" s="461"/>
      <c r="T499" s="429" t="str">
        <f t="shared" si="165"/>
        <v/>
      </c>
      <c r="U499" s="237" t="str">
        <f t="shared" si="166"/>
        <v/>
      </c>
    </row>
    <row r="500" spans="1:21" x14ac:dyDescent="0.25">
      <c r="A500" s="228">
        <f t="shared" si="159"/>
        <v>0</v>
      </c>
      <c r="B500" s="228"/>
      <c r="C500" s="228">
        <f t="shared" si="170"/>
        <v>13020</v>
      </c>
      <c r="D500" s="228"/>
      <c r="E500" s="228"/>
      <c r="F500" s="231"/>
      <c r="G500" s="228" t="str">
        <f t="shared" si="168"/>
        <v/>
      </c>
      <c r="H500" s="236"/>
      <c r="I500" s="38" t="str">
        <f t="shared" si="169"/>
        <v/>
      </c>
      <c r="J500" s="228"/>
      <c r="K500" s="229"/>
      <c r="L500" s="369"/>
      <c r="M500" s="228" t="str">
        <f>IFERROR(VLOOKUP(L500,色號!A:B,2,FALSE),"")</f>
        <v/>
      </c>
      <c r="N500" s="228" t="str">
        <f>IFERROR(VLOOKUP(M500,色號!B:C,2,FALSE),"")</f>
        <v/>
      </c>
      <c r="O500" s="228" t="str">
        <f>IFERROR(VLOOKUP(L500,色號!A:D,4,FALSE),"")</f>
        <v/>
      </c>
      <c r="P500" s="228" t="str">
        <f t="shared" si="162"/>
        <v/>
      </c>
      <c r="Q500" s="228" t="str">
        <f t="shared" si="163"/>
        <v/>
      </c>
      <c r="R500" s="455" t="str">
        <f t="shared" si="164"/>
        <v/>
      </c>
      <c r="S500" s="461"/>
      <c r="T500" s="429" t="str">
        <f t="shared" si="165"/>
        <v/>
      </c>
      <c r="U500" s="237" t="str">
        <f t="shared" si="166"/>
        <v/>
      </c>
    </row>
    <row r="501" spans="1:21" x14ac:dyDescent="0.25">
      <c r="A501" s="228">
        <f t="shared" si="159"/>
        <v>0</v>
      </c>
      <c r="B501" s="228"/>
      <c r="C501" s="228">
        <f t="shared" si="170"/>
        <v>13021</v>
      </c>
      <c r="D501" s="228"/>
      <c r="E501" s="228"/>
      <c r="F501" s="231"/>
      <c r="G501" s="228" t="str">
        <f t="shared" si="168"/>
        <v/>
      </c>
      <c r="H501" s="236"/>
      <c r="I501" s="38" t="str">
        <f t="shared" si="169"/>
        <v/>
      </c>
      <c r="J501" s="228"/>
      <c r="K501" s="229"/>
      <c r="L501" s="369"/>
      <c r="M501" s="228" t="str">
        <f>IFERROR(VLOOKUP(L501,色號!A:B,2,FALSE),"")</f>
        <v/>
      </c>
      <c r="N501" s="228" t="str">
        <f>IFERROR(VLOOKUP(M501,色號!B:C,2,FALSE),"")</f>
        <v/>
      </c>
      <c r="O501" s="228" t="str">
        <f>IFERROR(VLOOKUP(L501,色號!A:D,4,FALSE),"")</f>
        <v/>
      </c>
      <c r="P501" s="228" t="str">
        <f t="shared" si="162"/>
        <v/>
      </c>
      <c r="Q501" s="228" t="str">
        <f t="shared" si="163"/>
        <v/>
      </c>
      <c r="R501" s="455" t="str">
        <f t="shared" si="164"/>
        <v/>
      </c>
      <c r="S501" s="461"/>
      <c r="T501" s="429" t="str">
        <f t="shared" si="165"/>
        <v/>
      </c>
      <c r="U501" s="237" t="str">
        <f t="shared" si="166"/>
        <v/>
      </c>
    </row>
    <row r="502" spans="1:21" x14ac:dyDescent="0.25">
      <c r="A502" s="228">
        <f t="shared" si="159"/>
        <v>0</v>
      </c>
      <c r="B502" s="228"/>
      <c r="C502" s="228">
        <f t="shared" si="170"/>
        <v>13022</v>
      </c>
      <c r="D502" s="228"/>
      <c r="E502" s="228"/>
      <c r="F502" s="231"/>
      <c r="G502" s="228" t="str">
        <f t="shared" si="168"/>
        <v/>
      </c>
      <c r="H502" s="236"/>
      <c r="I502" s="38" t="str">
        <f t="shared" si="169"/>
        <v/>
      </c>
      <c r="J502" s="228"/>
      <c r="K502" s="229"/>
      <c r="L502" s="369"/>
      <c r="M502" s="228" t="str">
        <f>IFERROR(VLOOKUP(L502,色號!A:B,2,FALSE),"")</f>
        <v/>
      </c>
      <c r="N502" s="228" t="str">
        <f>IFERROR(VLOOKUP(M502,色號!B:C,2,FALSE),"")</f>
        <v/>
      </c>
      <c r="O502" s="228" t="str">
        <f>IFERROR(VLOOKUP(L502,色號!A:D,4,FALSE),"")</f>
        <v/>
      </c>
      <c r="P502" s="228" t="str">
        <f t="shared" si="162"/>
        <v/>
      </c>
      <c r="Q502" s="228" t="str">
        <f t="shared" si="163"/>
        <v/>
      </c>
      <c r="R502" s="455" t="str">
        <f t="shared" si="164"/>
        <v/>
      </c>
      <c r="S502" s="461"/>
      <c r="T502" s="429" t="str">
        <f t="shared" si="165"/>
        <v/>
      </c>
      <c r="U502" s="237" t="str">
        <f t="shared" si="166"/>
        <v/>
      </c>
    </row>
    <row r="503" spans="1:21" x14ac:dyDescent="0.25">
      <c r="A503" s="228">
        <f t="shared" si="159"/>
        <v>0</v>
      </c>
      <c r="B503" s="228"/>
      <c r="C503" s="228">
        <f t="shared" si="170"/>
        <v>13023</v>
      </c>
      <c r="D503" s="228"/>
      <c r="E503" s="228"/>
      <c r="F503" s="231"/>
      <c r="G503" s="228" t="str">
        <f t="shared" si="168"/>
        <v/>
      </c>
      <c r="H503" s="236"/>
      <c r="I503" s="38" t="str">
        <f t="shared" si="169"/>
        <v/>
      </c>
      <c r="J503" s="228"/>
      <c r="K503" s="229"/>
      <c r="L503" s="369"/>
      <c r="M503" s="228" t="str">
        <f>IFERROR(VLOOKUP(L503,色號!A:B,2,FALSE),"")</f>
        <v/>
      </c>
      <c r="N503" s="228" t="str">
        <f>IFERROR(VLOOKUP(M503,色號!B:C,2,FALSE),"")</f>
        <v/>
      </c>
      <c r="O503" s="228" t="str">
        <f>IFERROR(VLOOKUP(L503,色號!A:D,4,FALSE),"")</f>
        <v/>
      </c>
      <c r="P503" s="228" t="str">
        <f t="shared" si="162"/>
        <v/>
      </c>
      <c r="Q503" s="228" t="str">
        <f t="shared" si="163"/>
        <v/>
      </c>
      <c r="R503" s="455" t="str">
        <f t="shared" si="164"/>
        <v/>
      </c>
      <c r="S503" s="461"/>
      <c r="T503" s="429" t="str">
        <f t="shared" si="165"/>
        <v/>
      </c>
      <c r="U503" s="237" t="str">
        <f t="shared" si="166"/>
        <v/>
      </c>
    </row>
    <row r="504" spans="1:21" x14ac:dyDescent="0.25">
      <c r="A504" s="228">
        <f t="shared" si="159"/>
        <v>0</v>
      </c>
      <c r="B504" s="228"/>
      <c r="C504" s="228">
        <f t="shared" si="170"/>
        <v>13024</v>
      </c>
      <c r="D504" s="228"/>
      <c r="E504" s="228"/>
      <c r="F504" s="231"/>
      <c r="G504" s="228" t="str">
        <f t="shared" si="168"/>
        <v/>
      </c>
      <c r="H504" s="236"/>
      <c r="I504" s="38" t="str">
        <f t="shared" si="169"/>
        <v/>
      </c>
      <c r="J504" s="228"/>
      <c r="K504" s="229"/>
      <c r="L504" s="369"/>
      <c r="M504" s="228" t="str">
        <f>IFERROR(VLOOKUP(L504,色號!A:B,2,FALSE),"")</f>
        <v/>
      </c>
      <c r="N504" s="228" t="str">
        <f>IFERROR(VLOOKUP(M504,色號!B:C,2,FALSE),"")</f>
        <v/>
      </c>
      <c r="O504" s="228" t="str">
        <f>IFERROR(VLOOKUP(L504,色號!A:D,4,FALSE),"")</f>
        <v/>
      </c>
      <c r="P504" s="228" t="str">
        <f t="shared" si="162"/>
        <v/>
      </c>
      <c r="Q504" s="228" t="str">
        <f t="shared" si="163"/>
        <v/>
      </c>
      <c r="R504" s="455" t="str">
        <f t="shared" si="164"/>
        <v/>
      </c>
      <c r="S504" s="461"/>
      <c r="T504" s="429" t="str">
        <f t="shared" si="165"/>
        <v/>
      </c>
      <c r="U504" s="237" t="str">
        <f t="shared" si="166"/>
        <v/>
      </c>
    </row>
    <row r="505" spans="1:21" x14ac:dyDescent="0.25">
      <c r="A505" s="228">
        <f t="shared" si="159"/>
        <v>0</v>
      </c>
      <c r="B505" s="228"/>
      <c r="C505" s="228">
        <f t="shared" si="170"/>
        <v>13025</v>
      </c>
      <c r="D505" s="228"/>
      <c r="E505" s="228"/>
      <c r="F505" s="228"/>
      <c r="G505" s="228" t="str">
        <f t="shared" si="168"/>
        <v/>
      </c>
      <c r="H505" s="236"/>
      <c r="I505" s="38" t="str">
        <f t="shared" ref="I505:I510" si="171">IF(
   OR(
      $E505="右側板",$E505="左側板",$E505="活隔",
      $E505="天地蓋頂板",$E505="天地蓋底板",
      $E505="左門板",$E505="右門板",
      $E505="左側落板",$E505="右側落板",
      $E505="外蓋背板",$E505="活固隔",
      $E505="左木框滑門",$E505="右木框滑門",
      $E505="左鋁框滑門",$E505="右鋁框滑門",
      $E505="桌板",$E505="台面",$E505="床板",$E505="假門板",
      $E505="上掀門板",$E505="平掀門板",$E505="下掀門板",
      $E505="抽盤抽頭",$E505="抽盤",$E505="層板",$E505="壁面層板",
      $E505="上封板",$E505="下封板",$E505="左封板",$E505="右封板",
      $E505="抽頭",$E505="踢腳板",$E505="補板",$E505="木滑門"
   ),
   "AA",
   ""
)</f>
        <v/>
      </c>
      <c r="J505" s="228"/>
      <c r="K505" s="229"/>
      <c r="L505" s="369"/>
      <c r="M505" s="228" t="str">
        <f>IFERROR(VLOOKUP(L505,色號!A:B,2,FALSE),"")</f>
        <v/>
      </c>
      <c r="N505" s="228" t="str">
        <f>IFERROR(VLOOKUP(M505,色號!B:C,2,FALSE),"")</f>
        <v/>
      </c>
      <c r="O505" s="228" t="str">
        <f>IFERROR(VLOOKUP(L505,色號!A:D,4,FALSE),"")</f>
        <v/>
      </c>
      <c r="P505" s="228" t="str">
        <f t="shared" si="162"/>
        <v/>
      </c>
      <c r="Q505" s="228" t="str">
        <f t="shared" si="163"/>
        <v/>
      </c>
      <c r="R505" s="455" t="str">
        <f t="shared" si="164"/>
        <v/>
      </c>
      <c r="S505" s="461"/>
      <c r="T505" s="429" t="str">
        <f t="shared" si="165"/>
        <v/>
      </c>
      <c r="U505" s="237" t="str">
        <f t="shared" si="166"/>
        <v/>
      </c>
    </row>
    <row r="506" spans="1:21" x14ac:dyDescent="0.25">
      <c r="A506" s="228">
        <f t="shared" si="159"/>
        <v>0</v>
      </c>
      <c r="B506" s="228"/>
      <c r="C506" s="228">
        <f t="shared" si="170"/>
        <v>13026</v>
      </c>
      <c r="D506" s="228"/>
      <c r="E506" s="228"/>
      <c r="F506" s="231"/>
      <c r="G506" s="228" t="str">
        <f t="shared" si="168"/>
        <v/>
      </c>
      <c r="H506" s="236"/>
      <c r="I506" s="38" t="str">
        <f t="shared" si="171"/>
        <v/>
      </c>
      <c r="J506" s="228"/>
      <c r="K506" s="229"/>
      <c r="L506" s="369"/>
      <c r="M506" s="228" t="str">
        <f>IFERROR(VLOOKUP(L506,色號!A:B,2,FALSE),"")</f>
        <v/>
      </c>
      <c r="N506" s="228" t="str">
        <f>IFERROR(VLOOKUP(M506,色號!B:C,2,FALSE),"")</f>
        <v/>
      </c>
      <c r="O506" s="228" t="str">
        <f>IFERROR(VLOOKUP(L506,色號!A:D,4,FALSE),"")</f>
        <v/>
      </c>
      <c r="P506" s="228" t="str">
        <f t="shared" si="162"/>
        <v/>
      </c>
      <c r="Q506" s="228" t="str">
        <f t="shared" si="163"/>
        <v/>
      </c>
      <c r="R506" s="455" t="str">
        <f t="shared" si="164"/>
        <v/>
      </c>
      <c r="S506" s="461"/>
      <c r="T506" s="429" t="str">
        <f t="shared" si="165"/>
        <v/>
      </c>
      <c r="U506" s="237" t="str">
        <f t="shared" si="166"/>
        <v/>
      </c>
    </row>
    <row r="507" spans="1:21" x14ac:dyDescent="0.25">
      <c r="A507" s="228">
        <f t="shared" si="159"/>
        <v>0</v>
      </c>
      <c r="B507" s="228"/>
      <c r="C507" s="228">
        <f t="shared" si="170"/>
        <v>13027</v>
      </c>
      <c r="D507" s="228"/>
      <c r="E507" s="228"/>
      <c r="F507" s="231"/>
      <c r="G507" s="228" t="str">
        <f t="shared" si="168"/>
        <v/>
      </c>
      <c r="H507" s="236"/>
      <c r="I507" s="38" t="str">
        <f t="shared" si="171"/>
        <v/>
      </c>
      <c r="J507" s="228"/>
      <c r="K507" s="229"/>
      <c r="L507" s="369"/>
      <c r="M507" s="228" t="str">
        <f>IFERROR(VLOOKUP(L507,色號!A:B,2,FALSE),"")</f>
        <v/>
      </c>
      <c r="N507" s="228" t="str">
        <f>IFERROR(VLOOKUP(M507,色號!B:C,2,FALSE),"")</f>
        <v/>
      </c>
      <c r="O507" s="228" t="str">
        <f>IFERROR(VLOOKUP(L507,色號!A:D,4,FALSE),"")</f>
        <v/>
      </c>
      <c r="P507" s="228" t="str">
        <f t="shared" si="162"/>
        <v/>
      </c>
      <c r="Q507" s="228" t="str">
        <f t="shared" si="163"/>
        <v/>
      </c>
      <c r="R507" s="455" t="str">
        <f t="shared" si="164"/>
        <v/>
      </c>
      <c r="S507" s="461"/>
      <c r="T507" s="429" t="str">
        <f t="shared" si="165"/>
        <v/>
      </c>
      <c r="U507" s="237" t="str">
        <f t="shared" si="166"/>
        <v/>
      </c>
    </row>
    <row r="508" spans="1:21" x14ac:dyDescent="0.25">
      <c r="A508" s="228">
        <f t="shared" si="159"/>
        <v>0</v>
      </c>
      <c r="B508" s="228"/>
      <c r="C508" s="228">
        <f t="shared" si="170"/>
        <v>13028</v>
      </c>
      <c r="D508" s="228"/>
      <c r="E508" s="228"/>
      <c r="F508" s="231"/>
      <c r="G508" s="228" t="str">
        <f t="shared" si="168"/>
        <v/>
      </c>
      <c r="H508" s="236"/>
      <c r="I508" s="38" t="str">
        <f t="shared" si="171"/>
        <v/>
      </c>
      <c r="J508" s="228"/>
      <c r="K508" s="229"/>
      <c r="L508" s="369"/>
      <c r="M508" s="228" t="str">
        <f>IFERROR(VLOOKUP(L508,色號!A:B,2,FALSE),"")</f>
        <v/>
      </c>
      <c r="N508" s="228" t="str">
        <f>IFERROR(VLOOKUP(M508,色號!B:C,2,FALSE),"")</f>
        <v/>
      </c>
      <c r="O508" s="228" t="str">
        <f>IFERROR(VLOOKUP(L508,色號!A:D,4,FALSE),"")</f>
        <v/>
      </c>
      <c r="P508" s="228" t="str">
        <f t="shared" si="162"/>
        <v/>
      </c>
      <c r="Q508" s="228" t="str">
        <f t="shared" si="163"/>
        <v/>
      </c>
      <c r="R508" s="455" t="str">
        <f t="shared" si="164"/>
        <v/>
      </c>
      <c r="S508" s="461"/>
      <c r="T508" s="429" t="str">
        <f t="shared" si="165"/>
        <v/>
      </c>
      <c r="U508" s="237" t="str">
        <f t="shared" si="166"/>
        <v/>
      </c>
    </row>
    <row r="509" spans="1:21" x14ac:dyDescent="0.25">
      <c r="A509" s="228">
        <f t="shared" si="159"/>
        <v>0</v>
      </c>
      <c r="B509" s="228"/>
      <c r="C509" s="228">
        <f t="shared" si="170"/>
        <v>13029</v>
      </c>
      <c r="D509" s="228"/>
      <c r="E509" s="228"/>
      <c r="F509" s="231"/>
      <c r="G509" s="228" t="str">
        <f t="shared" si="168"/>
        <v/>
      </c>
      <c r="H509" s="236"/>
      <c r="I509" s="38" t="str">
        <f t="shared" si="171"/>
        <v/>
      </c>
      <c r="J509" s="228"/>
      <c r="K509" s="229"/>
      <c r="L509" s="369"/>
      <c r="M509" s="228" t="str">
        <f>IFERROR(VLOOKUP(L509,色號!A:B,2,FALSE),"")</f>
        <v/>
      </c>
      <c r="N509" s="228" t="str">
        <f>IFERROR(VLOOKUP(M509,色號!B:C,2,FALSE),"")</f>
        <v/>
      </c>
      <c r="O509" s="228" t="str">
        <f>IFERROR(VLOOKUP(L509,色號!A:D,4,FALSE),"")</f>
        <v/>
      </c>
      <c r="P509" s="228" t="str">
        <f t="shared" si="162"/>
        <v/>
      </c>
      <c r="Q509" s="228" t="str">
        <f t="shared" si="163"/>
        <v/>
      </c>
      <c r="R509" s="455" t="str">
        <f t="shared" si="164"/>
        <v/>
      </c>
      <c r="S509" s="461"/>
      <c r="T509" s="429" t="str">
        <f t="shared" si="165"/>
        <v/>
      </c>
      <c r="U509" s="237" t="str">
        <f t="shared" si="166"/>
        <v/>
      </c>
    </row>
    <row r="510" spans="1:21" x14ac:dyDescent="0.25">
      <c r="A510" s="228">
        <f t="shared" si="159"/>
        <v>0</v>
      </c>
      <c r="B510" s="228"/>
      <c r="C510" s="228">
        <f t="shared" si="170"/>
        <v>13030</v>
      </c>
      <c r="D510" s="228"/>
      <c r="E510" s="228"/>
      <c r="F510" s="231"/>
      <c r="G510" s="228" t="str">
        <f t="shared" si="168"/>
        <v/>
      </c>
      <c r="H510" s="236"/>
      <c r="I510" s="38" t="str">
        <f t="shared" si="171"/>
        <v/>
      </c>
      <c r="J510" s="228"/>
      <c r="K510" s="229"/>
      <c r="L510" s="369"/>
      <c r="M510" s="228" t="str">
        <f>IFERROR(VLOOKUP(L510,色號!A:B,2,FALSE),"")</f>
        <v/>
      </c>
      <c r="N510" s="228" t="str">
        <f>IFERROR(VLOOKUP(M510,色號!B:C,2,FALSE),"")</f>
        <v/>
      </c>
      <c r="O510" s="228" t="str">
        <f>IFERROR(VLOOKUP(L510,色號!A:D,4,FALSE),"")</f>
        <v/>
      </c>
      <c r="P510" s="228" t="str">
        <f t="shared" si="162"/>
        <v/>
      </c>
      <c r="Q510" s="228" t="str">
        <f t="shared" si="163"/>
        <v/>
      </c>
      <c r="R510" s="455" t="str">
        <f t="shared" si="164"/>
        <v/>
      </c>
      <c r="S510" s="461"/>
      <c r="T510" s="429" t="str">
        <f t="shared" si="165"/>
        <v/>
      </c>
      <c r="U510" s="237" t="str">
        <f t="shared" si="166"/>
        <v/>
      </c>
    </row>
    <row r="511" spans="1:21" x14ac:dyDescent="0.25">
      <c r="A511" s="228"/>
      <c r="B511" s="228"/>
      <c r="C511" s="228"/>
      <c r="D511" s="228"/>
      <c r="E511" s="228"/>
      <c r="F511" s="231"/>
      <c r="G511" s="228"/>
      <c r="H511" s="234"/>
      <c r="I511" s="228"/>
      <c r="J511" s="228"/>
      <c r="K511" s="227"/>
      <c r="L511" s="369"/>
      <c r="M511" s="228"/>
      <c r="N511" s="232"/>
      <c r="O511" s="228"/>
      <c r="P511" s="461"/>
      <c r="Q511" s="461"/>
      <c r="R511" s="462"/>
      <c r="S511" s="461"/>
      <c r="T511" s="430"/>
      <c r="U511" s="237"/>
    </row>
    <row r="512" spans="1:21" x14ac:dyDescent="0.25">
      <c r="A512" s="234"/>
      <c r="B512" s="234"/>
      <c r="C512" s="234"/>
      <c r="D512" s="234"/>
      <c r="E512" s="234"/>
      <c r="F512" s="238"/>
      <c r="G512" s="238"/>
      <c r="H512" s="239"/>
      <c r="I512" s="234"/>
      <c r="J512" s="238"/>
      <c r="K512" s="227"/>
      <c r="L512" s="369"/>
      <c r="M512" s="238"/>
      <c r="N512" s="228"/>
      <c r="O512" s="238"/>
      <c r="P512" s="228"/>
      <c r="Q512" s="228"/>
      <c r="R512" s="455"/>
      <c r="S512" s="228"/>
      <c r="T512" s="430"/>
      <c r="U512" s="237"/>
    </row>
    <row r="513" spans="1:21" x14ac:dyDescent="0.25">
      <c r="A513" s="224" t="s">
        <v>31</v>
      </c>
      <c r="B513" s="224"/>
      <c r="C513" s="225"/>
      <c r="D513" s="225" cm="1">
        <f t="array" ref="D513">_xlfn.IFS(OR(C513="水槽櫃",C513="爐檯櫃"),"無頂板",C513="油機吊櫃","無底板",TRUE,0)</f>
        <v>0</v>
      </c>
      <c r="E513" s="226"/>
      <c r="F513" s="225"/>
      <c r="G513" s="226"/>
      <c r="H513" s="226"/>
      <c r="I513" s="226"/>
      <c r="J513" s="226"/>
      <c r="K513" s="227"/>
      <c r="L513" s="228"/>
      <c r="M513" s="228"/>
      <c r="N513" s="228"/>
      <c r="O513" s="228"/>
      <c r="P513" s="228"/>
      <c r="Q513" s="228"/>
      <c r="R513" s="455"/>
      <c r="S513" s="228"/>
      <c r="T513" s="430"/>
      <c r="U513" s="237"/>
    </row>
    <row r="514" spans="1:21" x14ac:dyDescent="0.25">
      <c r="A514" s="224" t="s">
        <v>37</v>
      </c>
      <c r="B514" s="224"/>
      <c r="C514" s="229">
        <f>C475+1</f>
        <v>14</v>
      </c>
      <c r="D514" s="229"/>
      <c r="E514" s="226"/>
      <c r="F514" s="230"/>
      <c r="G514" s="226"/>
      <c r="H514" s="226"/>
      <c r="I514" s="226"/>
      <c r="J514" s="226"/>
      <c r="K514" s="366" t="s">
        <v>15</v>
      </c>
      <c r="L514" s="232">
        <f>SUMIF(D520:D549,"&lt;&gt;*五金",K520:K549)</f>
        <v>0</v>
      </c>
      <c r="M514" s="228"/>
      <c r="N514" s="231"/>
      <c r="O514" s="228"/>
      <c r="P514" s="228"/>
      <c r="Q514" s="228"/>
      <c r="R514" s="455"/>
      <c r="S514" s="228"/>
      <c r="T514" s="430"/>
      <c r="U514" s="237"/>
    </row>
    <row r="515" spans="1:21" x14ac:dyDescent="0.25">
      <c r="A515" s="224" t="s">
        <v>38</v>
      </c>
      <c r="B515" s="224"/>
      <c r="C515" s="229"/>
      <c r="D515" s="229"/>
      <c r="E515" s="226"/>
      <c r="F515" s="230"/>
      <c r="G515" s="226"/>
      <c r="H515" s="226"/>
      <c r="I515" s="226"/>
      <c r="J515" s="226"/>
      <c r="K515" s="366" t="s">
        <v>16</v>
      </c>
      <c r="L515" s="233">
        <f ca="1">板材才數分析.!P421</f>
        <v>0</v>
      </c>
      <c r="M515" s="228"/>
      <c r="N515" s="231"/>
      <c r="O515" s="228"/>
      <c r="P515" s="228"/>
      <c r="Q515" s="228"/>
      <c r="R515" s="455"/>
      <c r="S515" s="228"/>
      <c r="T515" s="430"/>
      <c r="U515" s="237"/>
    </row>
    <row r="516" spans="1:21" x14ac:dyDescent="0.25">
      <c r="A516" s="224" t="s">
        <v>39</v>
      </c>
      <c r="B516" s="224"/>
      <c r="C516" s="368"/>
      <c r="D516" s="229"/>
      <c r="E516" s="226"/>
      <c r="F516" s="230"/>
      <c r="G516" s="226"/>
      <c r="H516" s="226"/>
      <c r="I516" s="226"/>
      <c r="J516" s="226"/>
      <c r="K516" s="376" t="s">
        <v>1384</v>
      </c>
      <c r="L516" s="228">
        <v>1</v>
      </c>
      <c r="M516" s="228"/>
      <c r="N516" s="228"/>
      <c r="O516" s="228"/>
      <c r="P516" s="228"/>
      <c r="Q516" s="228"/>
      <c r="R516" s="455"/>
      <c r="S516" s="228"/>
      <c r="T516" s="430"/>
      <c r="U516" s="237"/>
    </row>
    <row r="517" spans="1:21" x14ac:dyDescent="0.25">
      <c r="A517" s="224" t="s">
        <v>40</v>
      </c>
      <c r="B517" s="224"/>
      <c r="C517" s="367"/>
      <c r="D517" s="229"/>
      <c r="E517" s="226"/>
      <c r="F517" s="230"/>
      <c r="G517" s="226"/>
      <c r="H517" s="226"/>
      <c r="I517" s="226"/>
      <c r="J517" s="226"/>
      <c r="K517" s="227"/>
      <c r="L517" s="228"/>
      <c r="M517" s="228"/>
      <c r="N517" s="228"/>
      <c r="O517" s="228"/>
      <c r="P517" s="228"/>
      <c r="Q517" s="228"/>
      <c r="R517" s="455"/>
      <c r="S517" s="228"/>
      <c r="T517" s="430"/>
      <c r="U517" s="237"/>
    </row>
    <row r="518" spans="1:21" ht="16.149999999999999" customHeight="1" x14ac:dyDescent="0.25">
      <c r="A518" s="508" t="s">
        <v>41</v>
      </c>
      <c r="B518" s="228"/>
      <c r="C518" s="508" t="s">
        <v>50</v>
      </c>
      <c r="D518" s="508" t="s">
        <v>1293</v>
      </c>
      <c r="E518" s="508" t="s">
        <v>42</v>
      </c>
      <c r="F518" s="372" t="s">
        <v>2</v>
      </c>
      <c r="G518" s="372"/>
      <c r="H518" s="372"/>
      <c r="I518" s="372"/>
      <c r="J518" s="372"/>
      <c r="K518" s="514" t="s">
        <v>6</v>
      </c>
      <c r="L518" s="508" t="s">
        <v>8</v>
      </c>
      <c r="M518" s="508" t="s">
        <v>110</v>
      </c>
      <c r="N518" s="515" t="s">
        <v>225</v>
      </c>
      <c r="O518" s="508" t="s">
        <v>44</v>
      </c>
      <c r="P518" s="509" t="s">
        <v>9</v>
      </c>
      <c r="Q518" s="509" t="s">
        <v>9</v>
      </c>
      <c r="R518" s="510" t="s">
        <v>9</v>
      </c>
      <c r="S518" s="509" t="s">
        <v>9</v>
      </c>
      <c r="T518" s="517" t="s">
        <v>1929</v>
      </c>
      <c r="U518" s="508" t="s">
        <v>1386</v>
      </c>
    </row>
    <row r="519" spans="1:21" x14ac:dyDescent="0.25">
      <c r="A519" s="513"/>
      <c r="B519" s="234"/>
      <c r="C519" s="513"/>
      <c r="D519" s="508"/>
      <c r="E519" s="513"/>
      <c r="F519" s="228" t="s">
        <v>49</v>
      </c>
      <c r="G519" s="228" t="s">
        <v>17</v>
      </c>
      <c r="H519" s="235" t="s">
        <v>1</v>
      </c>
      <c r="I519" s="228" t="s">
        <v>17</v>
      </c>
      <c r="J519" s="228" t="s">
        <v>3</v>
      </c>
      <c r="K519" s="514"/>
      <c r="L519" s="508"/>
      <c r="M519" s="513"/>
      <c r="N519" s="515"/>
      <c r="O519" s="513"/>
      <c r="P519" s="509"/>
      <c r="Q519" s="509"/>
      <c r="R519" s="510"/>
      <c r="S519" s="509"/>
      <c r="T519" s="517"/>
      <c r="U519" s="508"/>
    </row>
    <row r="520" spans="1:21" x14ac:dyDescent="0.25">
      <c r="A520" s="228">
        <f>$C$513</f>
        <v>0</v>
      </c>
      <c r="B520" s="228"/>
      <c r="C520" s="228">
        <f>(C514*1000)+1</f>
        <v>14001</v>
      </c>
      <c r="D520" s="489" t="s">
        <v>1077</v>
      </c>
      <c r="E520" s="489" t="s">
        <v>4</v>
      </c>
      <c r="F520" s="236">
        <f>C517-36</f>
        <v>-36</v>
      </c>
      <c r="G520" s="489" t="str">
        <f>IF(
   OR(
      $E520="頂板",$E520="底板",$E520="右側板",$E520="左側板",
      $E520="天地蓋頂板",$E520="天地蓋底板",$E520="天地蓋右側板",$E520="天地蓋左側板",
      $E520="前抽牆",$E520="後抽牆",$E520="左抽牆",$E520="右抽牆",
      $E520="踢腳板",$E520="補板",$E520="固隔",$E520="活隔",
      $E520="中立板",$E520="中立板(退)",$E520="固隔(退)",$E520="活固隔",$E520="立板",
      $E520="內頂板",$E520="內左側落板",$E520="內右側落板",$E520="內底板",
      $E520="內左側板",$E520="內右側板",
      $E520="上前平肢",$E520="上後平肢",$E520="上前立肢",$E520="上後立肢",
      $E520="下前立肢",$E520="下後立肢",$E520="下前平肢",$E520="下後平肢",
      $E520="左側落板",$E520="右側落板",
      $E520="外蓋背板",$E520="台面",$E520="床板",$E520="假門板",
      $E520="上掀門板",$E520="平掀門板",$E520="下掀門板",
      $E520="左門板",$E520="右門板",
      $E520="抽盤",$E520="抽盤抽頭",
      $E520="上軌道板",$E520="下軌道板",$E520="左軌道板",$E520="右軌道板",$E520="指縫擋板",$E520="左木框滑門",$E520="右木框滑門",
      $E520="層板",$E520="壁面層板",$E520="桌板",$E520="上封板",$E520="下封板",$E520="左封板",$E520="右封板",
      $E520="左圓角側板",$E520="右圓角側板",$E520="抽頭",$E520="入柱抽頭",$E520="假抽頭",$E520="背拉桿",$E520="木滑門",$E520="抽屜拉桿"
   ),
   "AA",
   ""
)</f>
        <v>AA</v>
      </c>
      <c r="H520" s="236">
        <f>C516</f>
        <v>0</v>
      </c>
      <c r="I520" s="488" t="str">
        <f>IF(
   OR(
      $E520="右側板",$E520="左側板",$E520="活隔",
      $E520="天地蓋頂板",$E520="天地蓋底板",
      $E520="左門板",$E520="右門板",
      $E520="左側落板",$E520="右側落板",
      $E520="外蓋背板",$E520="活固隔",
      $E520="左木框滑門",$E520="右木框滑門",
      $E520="左鋁框滑門",$E520="右鋁框滑門",
      $E520="桌板",$E520="台面",$E520="床板",$E520="假門板",
      $E520="上掀門板",$E520="平掀門板",$E520="下掀門板",
      $E520="抽盤抽頭",$E520="抽盤",$E520="層板",$E520="壁面層板",
      $E520="上封板",$E520="下封板",$E520="左封板",$E520="右封板",
      $E520="抽頭",$E520="踢腳板",$E520="補板",$E520="木滑門"
   ),
   "AA",
   ""
)</f>
        <v/>
      </c>
      <c r="J520" s="489">
        <v>18</v>
      </c>
      <c r="K520" s="229"/>
      <c r="L520" s="369"/>
      <c r="M520" s="228" t="str">
        <f>IFERROR(VLOOKUP(L520,色號!A:B,2,FALSE),"")</f>
        <v/>
      </c>
      <c r="N520" s="228" t="str">
        <f>IFERROR(VLOOKUP(M520,色號!B:C,2,FALSE),"")</f>
        <v/>
      </c>
      <c r="O520" s="228" t="str">
        <f>IFERROR(VLOOKUP(L520,色號!A:D,4,FALSE),"")</f>
        <v/>
      </c>
      <c r="P520" s="228" t="str">
        <f>IF(
    OR($E520="左門板", $E520="右門板"),
    "鉸" &amp; IF($F520&lt;=1000, 2, IF($F520&lt;=1800, 3, 4)),
    IF(
        $E520="入柱背板",
        "側",
        IF(
            $E520="外蓋背板",
            "面",
            IF(
                AND(COUNTIF($E$520:$E$549,"入柱背板")&gt;0, OR($E520="頂板", $E520="底板")),
                "面",
                IF(
                    AND(COUNTIF($E$520:$E$549,"外蓋背板")&gt;0, OR($E520="左側板", $E520="右側板")),
                    "側",
                    IF(
                        AND(
                            COUNTIF($E$520:$E$549,"入柱背板")=0,
                            COUNTIF($E$520:$E$549,"外蓋背板")=0,
                            OR(
                                AND(COUNTIF($E$520:$E$549,"背板")&gt;0, OR($E520="左側板",$E520="右側板",$E520="頂板",$E520="底板",$E520="天地蓋左側板",$E520="天地蓋右側板",$E520="天地蓋頂板",$E520="天地蓋底板")),
                                AND(COUNTIF($E$520:$E$549,"抽底")&gt;0, OR($E520="右抽牆",$E520="左抽牆",$E520="前抽牆",$E520="後抽牆"))                         )
                        ),
                        "背板溝",
                        ""
                    )
                )
            )
        )
    )
)</f>
        <v>背板溝</v>
      </c>
      <c r="Q520" s="228" t="str">
        <f>IF(OR($E520="天地蓋右側板",$E520="天地蓋左側板"), "側 面",
 IF(OR($E520="背拉桿",$E520="中立板",$E520="頂板",$E520="底板",$E520="前抽牆",$E520="後抽牆",$E520="內左側落板",$E520="內右側落板",$E520="抽屜拉桿",$E520="立板"), "側",
  IF(OR($E520="木滑門",$E520="鋁框滑門"), "輪",
   IF(OR($E520="右側板",$E520="左側板",$E520="右抽牆",$E520="左抽牆",$E520="天地蓋頂板",$E520="天地蓋底板",$E520="內頂板"), "面",
    IF($E520="固隔","固","")
   )
  )
 )
)</f>
        <v>側</v>
      </c>
      <c r="R520" s="455" t="str">
        <f>IF(
OR($E520="左側板",$E520="右側板",$E520="天地蓋左側板",$E520="天地蓋右側板",$E520="中立板",$E520="立板"),
"排","")</f>
        <v/>
      </c>
      <c r="S520" s="461"/>
      <c r="T520" s="429" t="str">
        <f>IF($E520="中立板","面開槽？排孔？",
IF($E520="木框滑門","前排孔要退喔！",
IF(OR($E520="左門板",$E520="右門板",$E520="抽頭"),"把手？",
IF(OR($E520="左側板",$E520="右側板",$E520="天地蓋右側板",$E520="天地蓋左側板"),"排孔？",""))))</f>
        <v/>
      </c>
      <c r="U520" s="237">
        <f>IF(E520="","",$L$516)</f>
        <v>1</v>
      </c>
    </row>
    <row r="521" spans="1:21" x14ac:dyDescent="0.25">
      <c r="A521" s="228">
        <f t="shared" ref="A521:A549" si="172">$C$513</f>
        <v>0</v>
      </c>
      <c r="B521" s="228"/>
      <c r="C521" s="228">
        <f>C520+1</f>
        <v>14002</v>
      </c>
      <c r="D521" s="489" t="s">
        <v>1077</v>
      </c>
      <c r="E521" s="489" t="s">
        <v>323</v>
      </c>
      <c r="F521" s="236">
        <f>C517-36</f>
        <v>-36</v>
      </c>
      <c r="G521" s="489" t="str">
        <f t="shared" ref="G521:G530" si="173">IF(
   OR(
      $E521="頂板",$E521="底板",$E521="右側板",$E521="左側板",
      $E521="天地蓋頂板",$E521="天地蓋底板",$E521="天地蓋右側板",$E521="天地蓋左側板",
      $E521="前抽牆",$E521="後抽牆",$E521="左抽牆",$E521="右抽牆",
      $E521="踢腳板",$E521="補板",$E521="固隔",$E521="活隔",
      $E521="中立板",$E521="中立板(退)",$E521="固隔(退)",$E521="活固隔",$E521="立板",
      $E521="內頂板",$E521="內左側落板",$E521="內右側落板",$E521="內底板",
      $E521="內左側板",$E521="內右側板",
      $E521="上前平肢",$E521="上後平肢",$E521="上前立肢",$E521="上後立肢",
      $E521="下前立肢",$E521="下後立肢",$E521="下前平肢",$E521="下後平肢",
      $E521="左側落板",$E521="右側落板",
      $E521="外蓋背板",$E521="台面",$E521="床板",$E521="假門板",
      $E521="上掀門板",$E521="平掀門板",$E521="下掀門板",
      $E521="左門板",$E521="右門板",
      $E521="抽盤",$E521="抽盤抽頭",
      $E521="上軌道板",$E521="下軌道板",$E521="左軌道板",$E521="右軌道板",$E521="指縫擋板",$E521="左木框滑門",$E521="右木框滑門",
      $E521="層板",$E521="壁面層板",$E521="桌板",$E521="上封板",$E521="下封板",$E521="左封板",$E521="右封板",
      $E521="左圓角側板",$E521="右圓角側板",$E521="抽頭",$E521="入柱抽頭",$E521="假抽頭",$E521="背拉桿",$E521="木滑門",$E521="抽屜拉桿"
   ),
   "AA",
   ""
)</f>
        <v>AA</v>
      </c>
      <c r="H521" s="236">
        <f>C516</f>
        <v>0</v>
      </c>
      <c r="I521" s="488" t="str">
        <f t="shared" ref="I521:I530" si="174">IF(
   OR(
      $E521="右側板",$E521="左側板",$E521="活隔",
      $E521="天地蓋頂板",$E521="天地蓋底板",
      $E521="左門板",$E521="右門板",
      $E521="左側落板",$E521="右側落板",
      $E521="外蓋背板",$E521="活固隔",
      $E521="左木框滑門",$E521="右木框滑門",
      $E521="左鋁框滑門",$E521="右鋁框滑門",
      $E521="桌板",$E521="台面",$E521="床板",$E521="假門板",
      $E521="上掀門板",$E521="平掀門板",$E521="下掀門板",
      $E521="抽盤抽頭",$E521="抽盤",$E521="層板",$E521="壁面層板",
      $E521="上封板",$E521="下封板",$E521="左封板",$E521="右封板",
      $E521="抽頭",$E521="踢腳板",$E521="補板",$E521="木滑門"
   ),
   "AA",
   ""
)</f>
        <v/>
      </c>
      <c r="J521" s="489">
        <v>18</v>
      </c>
      <c r="K521" s="229"/>
      <c r="L521" s="369"/>
      <c r="M521" s="228" t="str">
        <f>IFERROR(VLOOKUP(L521,色號!A:B,2,FALSE),"")</f>
        <v/>
      </c>
      <c r="N521" s="228" t="str">
        <f>IFERROR(VLOOKUP(M521,色號!B:C,2,FALSE),"")</f>
        <v/>
      </c>
      <c r="O521" s="228" t="str">
        <f>IFERROR(VLOOKUP(L521,色號!A:D,4,FALSE),"")</f>
        <v/>
      </c>
      <c r="P521" s="228" t="str">
        <f t="shared" ref="P521:P549" si="175">IF(
    OR($E521="左門板", $E521="右門板"),
    "鉸" &amp; IF($F521&lt;=1000, 2, IF($F521&lt;=1800, 3, 4)),
    IF(
        $E521="入柱背板",
        "側",
        IF(
            $E521="外蓋背板",
            "面",
            IF(
                AND(COUNTIF($E$520:$E$549,"入柱背板")&gt;0, OR($E521="頂板", $E521="底板")),
                "面",
                IF(
                    AND(COUNTIF($E$520:$E$549,"外蓋背板")&gt;0, OR($E521="左側板", $E521="右側板")),
                    "側",
                    IF(
                        AND(
                            COUNTIF($E$520:$E$549,"入柱背板")=0,
                            COUNTIF($E$520:$E$549,"外蓋背板")=0,
                            OR(
                                AND(COUNTIF($E$520:$E$549,"背板")&gt;0, OR($E521="左側板",$E521="右側板",$E521="頂板",$E521="底板",$E521="天地蓋左側板",$E521="天地蓋右側板",$E521="天地蓋頂板",$E521="天地蓋底板")),
                                AND(COUNTIF($E$520:$E$549,"抽底")&gt;0, OR($E521="右抽牆",$E521="左抽牆",$E521="前抽牆",$E521="後抽牆"))                         )
                        ),
                        "背板溝",
                        ""
                    )
                )
            )
        )
    )
)</f>
        <v>背板溝</v>
      </c>
      <c r="Q521" s="228" t="str">
        <f t="shared" ref="Q521:Q549" si="176">IF(OR($E521="天地蓋右側板",$E521="天地蓋左側板"), "側 面",
 IF(OR($E521="背拉桿",$E521="中立板",$E521="頂板",$E521="底板",$E521="前抽牆",$E521="後抽牆",$E521="內左側落板",$E521="內右側落板",$E521="抽屜拉桿",$E521="立板"), "側",
  IF(OR($E521="木滑門",$E521="鋁框滑門"), "輪",
   IF(OR($E521="右側板",$E521="左側板",$E521="右抽牆",$E521="左抽牆",$E521="天地蓋頂板",$E521="天地蓋底板",$E521="內頂板"), "面",
    IF($E521="固隔","固","")
   )
  )
 )
)</f>
        <v>側</v>
      </c>
      <c r="R521" s="455" t="str">
        <f t="shared" ref="R521:R549" si="177">IF(
OR($E521="左側板",$E521="右側板",$E521="天地蓋左側板",$E521="天地蓋右側板",$E521="中立板",$E521="立板"),
"排","")</f>
        <v/>
      </c>
      <c r="S521" s="461"/>
      <c r="T521" s="429" t="str">
        <f t="shared" ref="T521:T549" si="178">IF($E521="中立板","面開槽？排孔？",
IF($E521="木框滑門","前排孔要退喔！",
IF(OR($E521="左門板",$E521="右門板",$E521="抽頭"),"把手？",
IF(OR($E521="左側板",$E521="右側板",$E521="天地蓋右側板",$E521="天地蓋左側板"),"排孔？",""))))</f>
        <v/>
      </c>
      <c r="U521" s="237">
        <f t="shared" ref="U521:U549" si="179">IF(E521="","",$L$516)</f>
        <v>1</v>
      </c>
    </row>
    <row r="522" spans="1:21" x14ac:dyDescent="0.25">
      <c r="A522" s="228">
        <f t="shared" si="172"/>
        <v>0</v>
      </c>
      <c r="B522" s="228"/>
      <c r="C522" s="228">
        <f t="shared" ref="C522:C533" si="180">C521+1</f>
        <v>14003</v>
      </c>
      <c r="D522" s="489" t="s">
        <v>1077</v>
      </c>
      <c r="E522" s="489" t="s">
        <v>342</v>
      </c>
      <c r="F522" s="489">
        <f>C515</f>
        <v>0</v>
      </c>
      <c r="G522" s="489" t="str">
        <f t="shared" si="173"/>
        <v>AA</v>
      </c>
      <c r="H522" s="236">
        <f>C516</f>
        <v>0</v>
      </c>
      <c r="I522" s="488" t="str">
        <f t="shared" si="174"/>
        <v>AA</v>
      </c>
      <c r="J522" s="489">
        <v>18</v>
      </c>
      <c r="K522" s="229"/>
      <c r="L522" s="369"/>
      <c r="M522" s="228" t="str">
        <f>IFERROR(VLOOKUP(L522,色號!A:B,2,FALSE),"")</f>
        <v/>
      </c>
      <c r="N522" s="228" t="str">
        <f>IFERROR(VLOOKUP(M522,色號!B:C,2,FALSE),"")</f>
        <v/>
      </c>
      <c r="O522" s="228" t="str">
        <f>IFERROR(VLOOKUP(L522,色號!A:D,4,FALSE),"")</f>
        <v/>
      </c>
      <c r="P522" s="228" t="str">
        <f t="shared" si="175"/>
        <v>背板溝</v>
      </c>
      <c r="Q522" s="228" t="str">
        <f t="shared" si="176"/>
        <v>面</v>
      </c>
      <c r="R522" s="455" t="str">
        <f t="shared" si="177"/>
        <v>排</v>
      </c>
      <c r="S522" s="461"/>
      <c r="T522" s="429" t="str">
        <f t="shared" si="178"/>
        <v>排孔？</v>
      </c>
      <c r="U522" s="237">
        <f t="shared" si="179"/>
        <v>1</v>
      </c>
    </row>
    <row r="523" spans="1:21" x14ac:dyDescent="0.25">
      <c r="A523" s="228">
        <f t="shared" si="172"/>
        <v>0</v>
      </c>
      <c r="B523" s="228"/>
      <c r="C523" s="228">
        <f t="shared" si="180"/>
        <v>14004</v>
      </c>
      <c r="D523" s="489" t="s">
        <v>1077</v>
      </c>
      <c r="E523" s="489" t="s">
        <v>350</v>
      </c>
      <c r="F523" s="489">
        <f>C515</f>
        <v>0</v>
      </c>
      <c r="G523" s="489" t="str">
        <f t="shared" si="173"/>
        <v>AA</v>
      </c>
      <c r="H523" s="236">
        <f>C516</f>
        <v>0</v>
      </c>
      <c r="I523" s="488" t="str">
        <f t="shared" si="174"/>
        <v>AA</v>
      </c>
      <c r="J523" s="489">
        <v>18</v>
      </c>
      <c r="K523" s="229"/>
      <c r="L523" s="369"/>
      <c r="M523" s="228" t="str">
        <f>IFERROR(VLOOKUP(L523,色號!A:B,2,FALSE),"")</f>
        <v/>
      </c>
      <c r="N523" s="228" t="str">
        <f>IFERROR(VLOOKUP(M523,色號!B:C,2,FALSE),"")</f>
        <v/>
      </c>
      <c r="O523" s="228" t="str">
        <f>IFERROR(VLOOKUP(L523,色號!A:D,4,FALSE),"")</f>
        <v/>
      </c>
      <c r="P523" s="228" t="str">
        <f t="shared" si="175"/>
        <v>背板溝</v>
      </c>
      <c r="Q523" s="228" t="str">
        <f t="shared" si="176"/>
        <v>面</v>
      </c>
      <c r="R523" s="455" t="str">
        <f t="shared" si="177"/>
        <v>排</v>
      </c>
      <c r="S523" s="461"/>
      <c r="T523" s="429" t="str">
        <f t="shared" si="178"/>
        <v>排孔？</v>
      </c>
      <c r="U523" s="237">
        <f t="shared" si="179"/>
        <v>1</v>
      </c>
    </row>
    <row r="524" spans="1:21" x14ac:dyDescent="0.25">
      <c r="A524" s="228">
        <f t="shared" si="172"/>
        <v>0</v>
      </c>
      <c r="B524" s="228"/>
      <c r="C524" s="228">
        <f t="shared" si="180"/>
        <v>14005</v>
      </c>
      <c r="D524" s="489" t="s">
        <v>1077</v>
      </c>
      <c r="E524" s="489" t="s">
        <v>357</v>
      </c>
      <c r="F524" s="489">
        <f>C515-22</f>
        <v>-22</v>
      </c>
      <c r="G524" s="489" t="str">
        <f t="shared" si="173"/>
        <v/>
      </c>
      <c r="H524" s="236">
        <f>C517-22</f>
        <v>-22</v>
      </c>
      <c r="I524" s="488" t="str">
        <f t="shared" si="174"/>
        <v/>
      </c>
      <c r="J524" s="489">
        <v>4</v>
      </c>
      <c r="K524" s="229"/>
      <c r="L524" s="369"/>
      <c r="M524" s="228" t="str">
        <f>IFERROR(VLOOKUP(L524,色號!A:B,2,FALSE),"")</f>
        <v/>
      </c>
      <c r="N524" s="228" t="str">
        <f>IFERROR(VLOOKUP(M524,色號!B:C,2,FALSE),"")</f>
        <v/>
      </c>
      <c r="O524" s="228" t="str">
        <f>IFERROR(VLOOKUP(L524,色號!A:D,4,FALSE),"")</f>
        <v/>
      </c>
      <c r="P524" s="228" t="str">
        <f t="shared" si="175"/>
        <v/>
      </c>
      <c r="Q524" s="228" t="str">
        <f t="shared" si="176"/>
        <v/>
      </c>
      <c r="R524" s="455" t="str">
        <f t="shared" si="177"/>
        <v/>
      </c>
      <c r="S524" s="461"/>
      <c r="T524" s="429" t="str">
        <f t="shared" si="178"/>
        <v/>
      </c>
      <c r="U524" s="237">
        <f t="shared" si="179"/>
        <v>1</v>
      </c>
    </row>
    <row r="525" spans="1:21" x14ac:dyDescent="0.25">
      <c r="A525" s="228">
        <f t="shared" si="172"/>
        <v>0</v>
      </c>
      <c r="B525" s="228"/>
      <c r="C525" s="228">
        <f t="shared" si="180"/>
        <v>14006</v>
      </c>
      <c r="D525" s="489" t="s">
        <v>1077</v>
      </c>
      <c r="E525" s="489" t="s">
        <v>420</v>
      </c>
      <c r="F525" s="489">
        <f>F520</f>
        <v>-36</v>
      </c>
      <c r="G525" s="489" t="str">
        <f t="shared" si="173"/>
        <v>AA</v>
      </c>
      <c r="H525" s="236">
        <v>120</v>
      </c>
      <c r="I525" s="488" t="str">
        <f t="shared" si="174"/>
        <v/>
      </c>
      <c r="J525" s="489">
        <v>18</v>
      </c>
      <c r="K525" s="229"/>
      <c r="L525" s="369"/>
      <c r="M525" s="228" t="str">
        <f>IFERROR(VLOOKUP(L525,色號!A:B,2,FALSE),"")</f>
        <v/>
      </c>
      <c r="N525" s="228" t="str">
        <f>IFERROR(VLOOKUP(M525,色號!B:C,2,FALSE),"")</f>
        <v/>
      </c>
      <c r="O525" s="228" t="str">
        <f>IFERROR(VLOOKUP(L525,色號!A:D,4,FALSE),"")</f>
        <v/>
      </c>
      <c r="P525" s="228" t="str">
        <f t="shared" si="175"/>
        <v/>
      </c>
      <c r="Q525" s="228" t="str">
        <f t="shared" si="176"/>
        <v>側</v>
      </c>
      <c r="R525" s="455" t="str">
        <f t="shared" si="177"/>
        <v/>
      </c>
      <c r="S525" s="461"/>
      <c r="T525" s="429" t="str">
        <f t="shared" si="178"/>
        <v/>
      </c>
      <c r="U525" s="237">
        <f t="shared" si="179"/>
        <v>1</v>
      </c>
    </row>
    <row r="526" spans="1:21" x14ac:dyDescent="0.25">
      <c r="A526" s="228">
        <f t="shared" si="172"/>
        <v>0</v>
      </c>
      <c r="B526" s="228"/>
      <c r="C526" s="228">
        <f t="shared" si="180"/>
        <v>14007</v>
      </c>
      <c r="D526" s="489" t="s">
        <v>1078</v>
      </c>
      <c r="E526" s="489" t="s">
        <v>1102</v>
      </c>
      <c r="F526" s="489">
        <f>F520</f>
        <v>-36</v>
      </c>
      <c r="G526" s="489" t="str">
        <f t="shared" si="173"/>
        <v>AA</v>
      </c>
      <c r="H526" s="236">
        <f>C516-22</f>
        <v>-22</v>
      </c>
      <c r="I526" s="488" t="str">
        <f t="shared" si="174"/>
        <v/>
      </c>
      <c r="J526" s="489">
        <v>18</v>
      </c>
      <c r="K526" s="229"/>
      <c r="L526" s="369"/>
      <c r="M526" s="228" t="str">
        <f>IFERROR(VLOOKUP(L526,色號!A:B,2,FALSE),"")</f>
        <v/>
      </c>
      <c r="N526" s="228" t="str">
        <f>IFERROR(VLOOKUP(M526,色號!B:C,2,FALSE),"")</f>
        <v/>
      </c>
      <c r="O526" s="228" t="str">
        <f>IFERROR(VLOOKUP(L526,色號!A:D,4,FALSE),"")</f>
        <v/>
      </c>
      <c r="P526" s="228" t="str">
        <f t="shared" si="175"/>
        <v/>
      </c>
      <c r="Q526" s="228" t="str">
        <f t="shared" si="176"/>
        <v>側</v>
      </c>
      <c r="R526" s="455" t="str">
        <f t="shared" si="177"/>
        <v>排</v>
      </c>
      <c r="S526" s="461"/>
      <c r="T526" s="429" t="str">
        <f t="shared" si="178"/>
        <v>面開槽？排孔？</v>
      </c>
      <c r="U526" s="237">
        <f t="shared" si="179"/>
        <v>1</v>
      </c>
    </row>
    <row r="527" spans="1:21" x14ac:dyDescent="0.25">
      <c r="A527" s="228">
        <f t="shared" si="172"/>
        <v>0</v>
      </c>
      <c r="B527" s="228"/>
      <c r="C527" s="228">
        <f t="shared" si="180"/>
        <v>14008</v>
      </c>
      <c r="D527" s="489" t="s">
        <v>1078</v>
      </c>
      <c r="E527" s="489" t="s">
        <v>1094</v>
      </c>
      <c r="F527" s="489"/>
      <c r="G527" s="489" t="str">
        <f t="shared" si="173"/>
        <v>AA</v>
      </c>
      <c r="H527" s="236">
        <f>C516-22-10</f>
        <v>-32</v>
      </c>
      <c r="I527" s="488" t="str">
        <f t="shared" si="174"/>
        <v>AA</v>
      </c>
      <c r="J527" s="489">
        <v>18</v>
      </c>
      <c r="K527" s="229"/>
      <c r="L527" s="369"/>
      <c r="M527" s="228" t="str">
        <f>IFERROR(VLOOKUP(L527,色號!A:B,2,FALSE),"")</f>
        <v/>
      </c>
      <c r="N527" s="228" t="str">
        <f>IFERROR(VLOOKUP(M527,色號!B:C,2,FALSE),"")</f>
        <v/>
      </c>
      <c r="O527" s="228" t="str">
        <f>IFERROR(VLOOKUP(L527,色號!A:D,4,FALSE),"")</f>
        <v/>
      </c>
      <c r="P527" s="228" t="str">
        <f t="shared" si="175"/>
        <v/>
      </c>
      <c r="Q527" s="228" t="str">
        <f t="shared" si="176"/>
        <v/>
      </c>
      <c r="R527" s="455" t="str">
        <f t="shared" si="177"/>
        <v/>
      </c>
      <c r="S527" s="461"/>
      <c r="T527" s="429" t="str">
        <f t="shared" si="178"/>
        <v/>
      </c>
      <c r="U527" s="237">
        <f t="shared" si="179"/>
        <v>1</v>
      </c>
    </row>
    <row r="528" spans="1:21" x14ac:dyDescent="0.25">
      <c r="A528" s="228">
        <f t="shared" si="172"/>
        <v>0</v>
      </c>
      <c r="B528" s="228"/>
      <c r="C528" s="228">
        <f t="shared" si="180"/>
        <v>14009</v>
      </c>
      <c r="D528" s="489" t="s">
        <v>1078</v>
      </c>
      <c r="E528" s="489" t="s">
        <v>1088</v>
      </c>
      <c r="F528" s="489"/>
      <c r="G528" s="489" t="str">
        <f t="shared" si="173"/>
        <v>AA</v>
      </c>
      <c r="H528" s="236">
        <f>C516-22</f>
        <v>-22</v>
      </c>
      <c r="I528" s="488" t="str">
        <f t="shared" si="174"/>
        <v/>
      </c>
      <c r="J528" s="489">
        <v>18</v>
      </c>
      <c r="K528" s="229"/>
      <c r="L528" s="369"/>
      <c r="M528" s="228" t="str">
        <f>IFERROR(VLOOKUP(L528,色號!A:B,2,FALSE),"")</f>
        <v/>
      </c>
      <c r="N528" s="228" t="str">
        <f>IFERROR(VLOOKUP(M528,色號!B:C,2,FALSE),"")</f>
        <v/>
      </c>
      <c r="O528" s="228" t="str">
        <f>IFERROR(VLOOKUP(L528,色號!A:D,4,FALSE),"")</f>
        <v/>
      </c>
      <c r="P528" s="228" t="str">
        <f t="shared" si="175"/>
        <v/>
      </c>
      <c r="Q528" s="228" t="str">
        <f t="shared" si="176"/>
        <v>固</v>
      </c>
      <c r="R528" s="455" t="str">
        <f t="shared" si="177"/>
        <v/>
      </c>
      <c r="S528" s="461"/>
      <c r="T528" s="429" t="str">
        <f t="shared" si="178"/>
        <v/>
      </c>
      <c r="U528" s="237">
        <f t="shared" si="179"/>
        <v>1</v>
      </c>
    </row>
    <row r="529" spans="1:21" x14ac:dyDescent="0.25">
      <c r="A529" s="228">
        <f t="shared" si="172"/>
        <v>0</v>
      </c>
      <c r="B529" s="228"/>
      <c r="C529" s="228">
        <f t="shared" si="180"/>
        <v>14010</v>
      </c>
      <c r="D529" s="489" t="s">
        <v>1079</v>
      </c>
      <c r="E529" s="489" t="s">
        <v>1095</v>
      </c>
      <c r="F529" s="489"/>
      <c r="G529" s="489" t="str">
        <f t="shared" si="173"/>
        <v>AA</v>
      </c>
      <c r="H529" s="236">
        <f>C517/2-4</f>
        <v>-4</v>
      </c>
      <c r="I529" s="488" t="str">
        <f t="shared" si="174"/>
        <v>AA</v>
      </c>
      <c r="J529" s="489">
        <v>18</v>
      </c>
      <c r="K529" s="229"/>
      <c r="L529" s="369"/>
      <c r="M529" s="228" t="str">
        <f>IFERROR(VLOOKUP(L529,色號!A:B,2,FALSE),"")</f>
        <v/>
      </c>
      <c r="N529" s="228" t="str">
        <f>IFERROR(VLOOKUP(M529,色號!B:C,2,FALSE),"")</f>
        <v/>
      </c>
      <c r="O529" s="228" t="str">
        <f>IFERROR(VLOOKUP(L529,色號!A:D,4,FALSE),"")</f>
        <v/>
      </c>
      <c r="P529" s="228" t="str">
        <f t="shared" si="175"/>
        <v>鉸2</v>
      </c>
      <c r="Q529" s="228" t="str">
        <f t="shared" si="176"/>
        <v/>
      </c>
      <c r="R529" s="455" t="str">
        <f t="shared" si="177"/>
        <v/>
      </c>
      <c r="S529" s="461"/>
      <c r="T529" s="429" t="str">
        <f t="shared" si="178"/>
        <v>把手？</v>
      </c>
      <c r="U529" s="237">
        <f t="shared" si="179"/>
        <v>1</v>
      </c>
    </row>
    <row r="530" spans="1:21" x14ac:dyDescent="0.25">
      <c r="A530" s="228">
        <f t="shared" si="172"/>
        <v>0</v>
      </c>
      <c r="B530" s="228"/>
      <c r="C530" s="228">
        <f t="shared" si="180"/>
        <v>14011</v>
      </c>
      <c r="D530" s="489" t="s">
        <v>1079</v>
      </c>
      <c r="E530" s="489" t="s">
        <v>1099</v>
      </c>
      <c r="F530" s="489"/>
      <c r="G530" s="489" t="str">
        <f t="shared" si="173"/>
        <v>AA</v>
      </c>
      <c r="H530" s="236">
        <f>C517/2-4</f>
        <v>-4</v>
      </c>
      <c r="I530" s="488" t="str">
        <f t="shared" si="174"/>
        <v>AA</v>
      </c>
      <c r="J530" s="489">
        <v>18</v>
      </c>
      <c r="K530" s="229"/>
      <c r="L530" s="369"/>
      <c r="M530" s="228" t="str">
        <f>IFERROR(VLOOKUP(L530,色號!A:B,2,FALSE),"")</f>
        <v/>
      </c>
      <c r="N530" s="228" t="str">
        <f>IFERROR(VLOOKUP(M530,色號!B:C,2,FALSE),"")</f>
        <v/>
      </c>
      <c r="O530" s="228" t="str">
        <f>IFERROR(VLOOKUP(L530,色號!A:D,4,FALSE),"")</f>
        <v/>
      </c>
      <c r="P530" s="228" t="str">
        <f t="shared" si="175"/>
        <v>鉸2</v>
      </c>
      <c r="Q530" s="228" t="str">
        <f t="shared" si="176"/>
        <v/>
      </c>
      <c r="R530" s="455" t="str">
        <f t="shared" si="177"/>
        <v/>
      </c>
      <c r="S530" s="461"/>
      <c r="T530" s="429" t="str">
        <f t="shared" si="178"/>
        <v>把手？</v>
      </c>
      <c r="U530" s="237">
        <f t="shared" si="179"/>
        <v>1</v>
      </c>
    </row>
    <row r="531" spans="1:21" x14ac:dyDescent="0.25">
      <c r="A531" s="228">
        <f t="shared" si="172"/>
        <v>0</v>
      </c>
      <c r="B531" s="228"/>
      <c r="C531" s="228">
        <f t="shared" si="180"/>
        <v>14012</v>
      </c>
      <c r="D531" s="228"/>
      <c r="E531" s="228"/>
      <c r="F531" s="236"/>
      <c r="G531" s="228" t="str">
        <f t="shared" ref="G521:G549" si="181">IF(
   OR(
      $E531="頂板",$E531="底板",$E531="右側板",$E531="左側板",
      $E531="天地蓋頂板",$E531="天地蓋底板",$E531="天地蓋右側板",$E531="天地蓋左側板",
      $E531="前抽牆",$E531="後抽牆",$E531="左抽牆",$E531="右抽牆",
      $E531="踢腳板",$E531="補板",$E531="固隔",$E531="活隔",
      $E531="中立板",$E531="中立板(退)",$E531="固隔(退)",$E531="活固隔",$E531="立板",
      $E531="內頂板",$E531="內左側落板",$E531="內右側落板",$E531="內底板",
      $E531="內左側板",$E531="內右側板",
      $E531="上前平肢",$E531="上後平肢",$E531="上前立肢",$E531="上後立肢",
      $E531="下前立肢",$E531="下後立肢",$E531="下前平肢",$E531="下後平肢",
      $E531="左側落板",$E531="右側落板",
      $E531="外蓋背板",$E531="台面",$E531="床板",$E531="假門板",
      $E531="上掀門板",$E531="平掀門板",$E531="下掀門板",
      $E531="左門板",$E531="右門板",
      $E531="抽盤",$E531="抽盤抽頭",
      $E531="上軌道板",$E531="下軌道板",$E531="左軌道板",$E531="右軌道板",$E531="指縫擋板",$E531="左木框滑門",$E531="右木框滑門",
      $E531="層板",$E531="壁面層板",$E531="桌板",$E531="上封板",$E531="下封板",$E531="左封板",$E531="右封板",
      $E531="左圓角側板",$E531="右圓角側板",$E531="抽頭",$E531="入柱抽頭",$E531="假抽頭",$E531="背拉桿",$E531="木滑門",$E531="抽屜拉桿"
   ),
   "AA",
   ""
)</f>
        <v/>
      </c>
      <c r="H531" s="236"/>
      <c r="I531" s="38" t="str">
        <f t="shared" ref="I521:I543" si="182">IF(
   OR(
      $E531="右側板",$E531="左側板",$E531="活隔",
      $E531="天地蓋頂板",$E531="天地蓋底板",
      $E531="左門板",$E531="右門板",
      $E531="左側落板",$E531="右側落板",
      $E531="外蓋背板",$E531="活固隔",
      $E531="左木框滑門",$E531="右木框滑門",
      $E531="左鋁框滑門",$E531="右鋁框滑門",
      $E531="桌板",$E531="台面",$E531="床板",$E531="假門板",
      $E531="上掀門板",$E531="平掀門板",$E531="下掀門板",
      $E531="抽盤抽頭",$E531="抽盤",$E531="層板",$E531="壁面層板",
      $E531="上封板",$E531="下封板",$E531="左封板",$E531="右封板",
      $E531="抽頭",$E531="踢腳板",$E531="補板",$E531="木滑門"
   ),
   "AA",
   ""
)</f>
        <v/>
      </c>
      <c r="J531" s="228"/>
      <c r="K531" s="229"/>
      <c r="L531" s="369"/>
      <c r="M531" s="228" t="str">
        <f>IFERROR(VLOOKUP(L531,色號!A:B,2,FALSE),"")</f>
        <v/>
      </c>
      <c r="N531" s="228" t="str">
        <f>IFERROR(VLOOKUP(M531,色號!B:C,2,FALSE),"")</f>
        <v/>
      </c>
      <c r="O531" s="228" t="str">
        <f>IFERROR(VLOOKUP(L531,色號!A:D,4,FALSE),"")</f>
        <v/>
      </c>
      <c r="P531" s="228" t="str">
        <f t="shared" si="175"/>
        <v/>
      </c>
      <c r="Q531" s="228" t="str">
        <f t="shared" si="176"/>
        <v/>
      </c>
      <c r="R531" s="455" t="str">
        <f t="shared" si="177"/>
        <v/>
      </c>
      <c r="S531" s="461"/>
      <c r="T531" s="429" t="str">
        <f t="shared" si="178"/>
        <v/>
      </c>
      <c r="U531" s="237" t="str">
        <f t="shared" si="179"/>
        <v/>
      </c>
    </row>
    <row r="532" spans="1:21" x14ac:dyDescent="0.25">
      <c r="A532" s="228">
        <f t="shared" si="172"/>
        <v>0</v>
      </c>
      <c r="B532" s="228"/>
      <c r="C532" s="228">
        <f>C531+1</f>
        <v>14013</v>
      </c>
      <c r="D532" s="228"/>
      <c r="E532" s="228"/>
      <c r="F532" s="228"/>
      <c r="G532" s="228" t="str">
        <f t="shared" si="181"/>
        <v/>
      </c>
      <c r="H532" s="236"/>
      <c r="I532" s="38" t="str">
        <f t="shared" si="182"/>
        <v/>
      </c>
      <c r="J532" s="228"/>
      <c r="K532" s="229"/>
      <c r="L532" s="369"/>
      <c r="M532" s="228" t="str">
        <f>IFERROR(VLOOKUP(L532,色號!A:B,2,FALSE),"")</f>
        <v/>
      </c>
      <c r="N532" s="228" t="str">
        <f>IFERROR(VLOOKUP(M532,色號!B:C,2,FALSE),"")</f>
        <v/>
      </c>
      <c r="O532" s="228" t="str">
        <f>IFERROR(VLOOKUP(L532,色號!A:D,4,FALSE),"")</f>
        <v/>
      </c>
      <c r="P532" s="228" t="str">
        <f t="shared" si="175"/>
        <v/>
      </c>
      <c r="Q532" s="228" t="str">
        <f t="shared" si="176"/>
        <v/>
      </c>
      <c r="R532" s="455" t="str">
        <f t="shared" si="177"/>
        <v/>
      </c>
      <c r="S532" s="461"/>
      <c r="T532" s="429" t="str">
        <f t="shared" si="178"/>
        <v/>
      </c>
      <c r="U532" s="237" t="str">
        <f t="shared" si="179"/>
        <v/>
      </c>
    </row>
    <row r="533" spans="1:21" x14ac:dyDescent="0.25">
      <c r="A533" s="228">
        <f t="shared" si="172"/>
        <v>0</v>
      </c>
      <c r="B533" s="228"/>
      <c r="C533" s="228">
        <f t="shared" si="180"/>
        <v>14014</v>
      </c>
      <c r="D533" s="228"/>
      <c r="E533" s="228"/>
      <c r="F533" s="228"/>
      <c r="G533" s="228" t="str">
        <f t="shared" si="181"/>
        <v/>
      </c>
      <c r="H533" s="236"/>
      <c r="I533" s="38" t="str">
        <f t="shared" si="182"/>
        <v/>
      </c>
      <c r="J533" s="228"/>
      <c r="K533" s="229"/>
      <c r="L533" s="369"/>
      <c r="M533" s="228" t="str">
        <f>IFERROR(VLOOKUP(L533,色號!A:B,2,FALSE),"")</f>
        <v/>
      </c>
      <c r="N533" s="228" t="str">
        <f>IFERROR(VLOOKUP(M533,色號!B:C,2,FALSE),"")</f>
        <v/>
      </c>
      <c r="O533" s="228" t="str">
        <f>IFERROR(VLOOKUP(L533,色號!A:D,4,FALSE),"")</f>
        <v/>
      </c>
      <c r="P533" s="228" t="str">
        <f t="shared" si="175"/>
        <v/>
      </c>
      <c r="Q533" s="228" t="str">
        <f t="shared" si="176"/>
        <v/>
      </c>
      <c r="R533" s="455" t="str">
        <f t="shared" si="177"/>
        <v/>
      </c>
      <c r="S533" s="461"/>
      <c r="T533" s="429" t="str">
        <f t="shared" si="178"/>
        <v/>
      </c>
      <c r="U533" s="237" t="str">
        <f t="shared" si="179"/>
        <v/>
      </c>
    </row>
    <row r="534" spans="1:21" x14ac:dyDescent="0.25">
      <c r="A534" s="228">
        <f t="shared" si="172"/>
        <v>0</v>
      </c>
      <c r="B534" s="228"/>
      <c r="C534" s="228">
        <f>C533+1</f>
        <v>14015</v>
      </c>
      <c r="D534" s="228"/>
      <c r="E534" s="228"/>
      <c r="F534" s="228"/>
      <c r="G534" s="228" t="str">
        <f t="shared" si="181"/>
        <v/>
      </c>
      <c r="H534" s="236"/>
      <c r="I534" s="38" t="str">
        <f t="shared" si="182"/>
        <v/>
      </c>
      <c r="J534" s="228"/>
      <c r="K534" s="229"/>
      <c r="L534" s="369"/>
      <c r="M534" s="228" t="str">
        <f>IFERROR(VLOOKUP(L534,色號!A:B,2,FALSE),"")</f>
        <v/>
      </c>
      <c r="N534" s="228" t="str">
        <f>IFERROR(VLOOKUP(M534,色號!B:C,2,FALSE),"")</f>
        <v/>
      </c>
      <c r="O534" s="228" t="str">
        <f>IFERROR(VLOOKUP(L534,色號!A:D,4,FALSE),"")</f>
        <v/>
      </c>
      <c r="P534" s="228" t="str">
        <f t="shared" si="175"/>
        <v/>
      </c>
      <c r="Q534" s="228" t="str">
        <f t="shared" si="176"/>
        <v/>
      </c>
      <c r="R534" s="455" t="str">
        <f t="shared" si="177"/>
        <v/>
      </c>
      <c r="S534" s="461"/>
      <c r="T534" s="429" t="str">
        <f t="shared" si="178"/>
        <v/>
      </c>
      <c r="U534" s="237" t="str">
        <f t="shared" si="179"/>
        <v/>
      </c>
    </row>
    <row r="535" spans="1:21" x14ac:dyDescent="0.25">
      <c r="A535" s="228">
        <f t="shared" si="172"/>
        <v>0</v>
      </c>
      <c r="B535" s="228"/>
      <c r="C535" s="228">
        <f>C534+1</f>
        <v>14016</v>
      </c>
      <c r="D535" s="228"/>
      <c r="E535" s="228"/>
      <c r="F535" s="237"/>
      <c r="G535" s="228" t="str">
        <f t="shared" si="181"/>
        <v/>
      </c>
      <c r="H535" s="236"/>
      <c r="I535" s="38" t="str">
        <f t="shared" si="182"/>
        <v/>
      </c>
      <c r="J535" s="228"/>
      <c r="K535" s="229"/>
      <c r="L535" s="369"/>
      <c r="M535" s="228" t="str">
        <f>IFERROR(VLOOKUP(L535,色號!A:B,2,FALSE),"")</f>
        <v/>
      </c>
      <c r="N535" s="228" t="str">
        <f>IFERROR(VLOOKUP(M535,色號!B:C,2,FALSE),"")</f>
        <v/>
      </c>
      <c r="O535" s="228" t="str">
        <f>IFERROR(VLOOKUP(L535,色號!A:D,4,FALSE),"")</f>
        <v/>
      </c>
      <c r="P535" s="228" t="str">
        <f t="shared" si="175"/>
        <v/>
      </c>
      <c r="Q535" s="228" t="str">
        <f t="shared" si="176"/>
        <v/>
      </c>
      <c r="R535" s="455" t="str">
        <f t="shared" si="177"/>
        <v/>
      </c>
      <c r="S535" s="461"/>
      <c r="T535" s="429" t="str">
        <f t="shared" si="178"/>
        <v/>
      </c>
      <c r="U535" s="237" t="str">
        <f t="shared" si="179"/>
        <v/>
      </c>
    </row>
    <row r="536" spans="1:21" x14ac:dyDescent="0.25">
      <c r="A536" s="228">
        <f t="shared" si="172"/>
        <v>0</v>
      </c>
      <c r="B536" s="228"/>
      <c r="C536" s="228">
        <f>C535+1</f>
        <v>14017</v>
      </c>
      <c r="D536" s="228"/>
      <c r="E536" s="228"/>
      <c r="F536" s="237"/>
      <c r="G536" s="228" t="str">
        <f t="shared" si="181"/>
        <v/>
      </c>
      <c r="H536" s="236"/>
      <c r="I536" s="38" t="str">
        <f t="shared" si="182"/>
        <v/>
      </c>
      <c r="J536" s="228"/>
      <c r="K536" s="229"/>
      <c r="L536" s="369"/>
      <c r="M536" s="228" t="str">
        <f>IFERROR(VLOOKUP(L536,色號!A:B,2,FALSE),"")</f>
        <v/>
      </c>
      <c r="N536" s="228" t="str">
        <f>IFERROR(VLOOKUP(M536,色號!B:C,2,FALSE),"")</f>
        <v/>
      </c>
      <c r="O536" s="228" t="str">
        <f>IFERROR(VLOOKUP(L536,色號!A:D,4,FALSE),"")</f>
        <v/>
      </c>
      <c r="P536" s="228" t="str">
        <f t="shared" si="175"/>
        <v/>
      </c>
      <c r="Q536" s="228" t="str">
        <f t="shared" si="176"/>
        <v/>
      </c>
      <c r="R536" s="455" t="str">
        <f t="shared" si="177"/>
        <v/>
      </c>
      <c r="S536" s="461"/>
      <c r="T536" s="429" t="str">
        <f t="shared" si="178"/>
        <v/>
      </c>
      <c r="U536" s="237" t="str">
        <f t="shared" si="179"/>
        <v/>
      </c>
    </row>
    <row r="537" spans="1:21" x14ac:dyDescent="0.25">
      <c r="A537" s="228">
        <f t="shared" si="172"/>
        <v>0</v>
      </c>
      <c r="B537" s="228"/>
      <c r="C537" s="228">
        <f>C536+1</f>
        <v>14018</v>
      </c>
      <c r="D537" s="228"/>
      <c r="E537" s="228"/>
      <c r="F537" s="231"/>
      <c r="G537" s="228" t="str">
        <f t="shared" si="181"/>
        <v/>
      </c>
      <c r="H537" s="236"/>
      <c r="I537" s="38" t="str">
        <f t="shared" si="182"/>
        <v/>
      </c>
      <c r="J537" s="228"/>
      <c r="K537" s="229"/>
      <c r="L537" s="369"/>
      <c r="M537" s="228" t="str">
        <f>IFERROR(VLOOKUP(L537,色號!A:B,2,FALSE),"")</f>
        <v/>
      </c>
      <c r="N537" s="228" t="str">
        <f>IFERROR(VLOOKUP(M537,色號!B:C,2,FALSE),"")</f>
        <v/>
      </c>
      <c r="O537" s="228" t="str">
        <f>IFERROR(VLOOKUP(L537,色號!A:D,4,FALSE),"")</f>
        <v/>
      </c>
      <c r="P537" s="228" t="str">
        <f t="shared" si="175"/>
        <v/>
      </c>
      <c r="Q537" s="228" t="str">
        <f t="shared" si="176"/>
        <v/>
      </c>
      <c r="R537" s="455" t="str">
        <f t="shared" si="177"/>
        <v/>
      </c>
      <c r="S537" s="461"/>
      <c r="T537" s="429" t="str">
        <f t="shared" si="178"/>
        <v/>
      </c>
      <c r="U537" s="237" t="str">
        <f t="shared" si="179"/>
        <v/>
      </c>
    </row>
    <row r="538" spans="1:21" x14ac:dyDescent="0.25">
      <c r="A538" s="228">
        <f t="shared" si="172"/>
        <v>0</v>
      </c>
      <c r="B538" s="228"/>
      <c r="C538" s="228">
        <f t="shared" ref="C538:C543" si="183">C537+1</f>
        <v>14019</v>
      </c>
      <c r="D538" s="228"/>
      <c r="E538" s="228"/>
      <c r="F538" s="231"/>
      <c r="G538" s="228" t="str">
        <f t="shared" si="181"/>
        <v/>
      </c>
      <c r="H538" s="236"/>
      <c r="I538" s="38" t="str">
        <f t="shared" si="182"/>
        <v/>
      </c>
      <c r="J538" s="228"/>
      <c r="K538" s="229"/>
      <c r="L538" s="369"/>
      <c r="M538" s="228" t="str">
        <f>IFERROR(VLOOKUP(L538,色號!A:B,2,FALSE),"")</f>
        <v/>
      </c>
      <c r="N538" s="228" t="str">
        <f>IFERROR(VLOOKUP(M538,色號!B:C,2,FALSE),"")</f>
        <v/>
      </c>
      <c r="O538" s="228" t="str">
        <f>IFERROR(VLOOKUP(L538,色號!A:D,4,FALSE),"")</f>
        <v/>
      </c>
      <c r="P538" s="228" t="str">
        <f t="shared" si="175"/>
        <v/>
      </c>
      <c r="Q538" s="228" t="str">
        <f t="shared" si="176"/>
        <v/>
      </c>
      <c r="R538" s="455" t="str">
        <f t="shared" si="177"/>
        <v/>
      </c>
      <c r="S538" s="461"/>
      <c r="T538" s="429" t="str">
        <f t="shared" si="178"/>
        <v/>
      </c>
      <c r="U538" s="237" t="str">
        <f t="shared" si="179"/>
        <v/>
      </c>
    </row>
    <row r="539" spans="1:21" x14ac:dyDescent="0.25">
      <c r="A539" s="228">
        <f t="shared" si="172"/>
        <v>0</v>
      </c>
      <c r="B539" s="228"/>
      <c r="C539" s="228">
        <f t="shared" si="183"/>
        <v>14020</v>
      </c>
      <c r="D539" s="228"/>
      <c r="E539" s="228"/>
      <c r="F539" s="231"/>
      <c r="G539" s="228" t="str">
        <f t="shared" si="181"/>
        <v/>
      </c>
      <c r="H539" s="236"/>
      <c r="I539" s="38" t="str">
        <f t="shared" si="182"/>
        <v/>
      </c>
      <c r="J539" s="228"/>
      <c r="K539" s="229"/>
      <c r="L539" s="369"/>
      <c r="M539" s="228" t="str">
        <f>IFERROR(VLOOKUP(L539,色號!A:B,2,FALSE),"")</f>
        <v/>
      </c>
      <c r="N539" s="228" t="str">
        <f>IFERROR(VLOOKUP(M539,色號!B:C,2,FALSE),"")</f>
        <v/>
      </c>
      <c r="O539" s="228" t="str">
        <f>IFERROR(VLOOKUP(L539,色號!A:D,4,FALSE),"")</f>
        <v/>
      </c>
      <c r="P539" s="228" t="str">
        <f t="shared" si="175"/>
        <v/>
      </c>
      <c r="Q539" s="228" t="str">
        <f t="shared" si="176"/>
        <v/>
      </c>
      <c r="R539" s="455" t="str">
        <f t="shared" si="177"/>
        <v/>
      </c>
      <c r="S539" s="461"/>
      <c r="T539" s="429" t="str">
        <f t="shared" si="178"/>
        <v/>
      </c>
      <c r="U539" s="237" t="str">
        <f t="shared" si="179"/>
        <v/>
      </c>
    </row>
    <row r="540" spans="1:21" x14ac:dyDescent="0.25">
      <c r="A540" s="228">
        <f t="shared" si="172"/>
        <v>0</v>
      </c>
      <c r="B540" s="228"/>
      <c r="C540" s="228">
        <f t="shared" si="183"/>
        <v>14021</v>
      </c>
      <c r="D540" s="228"/>
      <c r="E540" s="228"/>
      <c r="F540" s="231"/>
      <c r="G540" s="228" t="str">
        <f t="shared" si="181"/>
        <v/>
      </c>
      <c r="H540" s="236"/>
      <c r="I540" s="38" t="str">
        <f t="shared" si="182"/>
        <v/>
      </c>
      <c r="J540" s="228"/>
      <c r="K540" s="229"/>
      <c r="L540" s="369"/>
      <c r="M540" s="228" t="str">
        <f>IFERROR(VLOOKUP(L540,色號!A:B,2,FALSE),"")</f>
        <v/>
      </c>
      <c r="N540" s="228" t="str">
        <f>IFERROR(VLOOKUP(M540,色號!B:C,2,FALSE),"")</f>
        <v/>
      </c>
      <c r="O540" s="228" t="str">
        <f>IFERROR(VLOOKUP(L540,色號!A:D,4,FALSE),"")</f>
        <v/>
      </c>
      <c r="P540" s="228" t="str">
        <f t="shared" si="175"/>
        <v/>
      </c>
      <c r="Q540" s="228" t="str">
        <f t="shared" si="176"/>
        <v/>
      </c>
      <c r="R540" s="455" t="str">
        <f t="shared" si="177"/>
        <v/>
      </c>
      <c r="S540" s="461"/>
      <c r="T540" s="429" t="str">
        <f t="shared" si="178"/>
        <v/>
      </c>
      <c r="U540" s="237" t="str">
        <f t="shared" si="179"/>
        <v/>
      </c>
    </row>
    <row r="541" spans="1:21" x14ac:dyDescent="0.25">
      <c r="A541" s="228">
        <f t="shared" si="172"/>
        <v>0</v>
      </c>
      <c r="B541" s="228"/>
      <c r="C541" s="228">
        <f t="shared" si="183"/>
        <v>14022</v>
      </c>
      <c r="D541" s="228"/>
      <c r="E541" s="228"/>
      <c r="F541" s="231"/>
      <c r="G541" s="228" t="str">
        <f t="shared" si="181"/>
        <v/>
      </c>
      <c r="H541" s="236"/>
      <c r="I541" s="38" t="str">
        <f t="shared" si="182"/>
        <v/>
      </c>
      <c r="J541" s="228"/>
      <c r="K541" s="229"/>
      <c r="L541" s="369"/>
      <c r="M541" s="228" t="str">
        <f>IFERROR(VLOOKUP(L541,色號!A:B,2,FALSE),"")</f>
        <v/>
      </c>
      <c r="N541" s="228" t="str">
        <f>IFERROR(VLOOKUP(M541,色號!B:C,2,FALSE),"")</f>
        <v/>
      </c>
      <c r="O541" s="228" t="str">
        <f>IFERROR(VLOOKUP(L541,色號!A:D,4,FALSE),"")</f>
        <v/>
      </c>
      <c r="P541" s="228" t="str">
        <f t="shared" si="175"/>
        <v/>
      </c>
      <c r="Q541" s="228" t="str">
        <f t="shared" si="176"/>
        <v/>
      </c>
      <c r="R541" s="455" t="str">
        <f t="shared" si="177"/>
        <v/>
      </c>
      <c r="S541" s="461"/>
      <c r="T541" s="429" t="str">
        <f t="shared" si="178"/>
        <v/>
      </c>
      <c r="U541" s="237" t="str">
        <f t="shared" si="179"/>
        <v/>
      </c>
    </row>
    <row r="542" spans="1:21" x14ac:dyDescent="0.25">
      <c r="A542" s="228">
        <f t="shared" si="172"/>
        <v>0</v>
      </c>
      <c r="B542" s="228"/>
      <c r="C542" s="228">
        <f t="shared" si="183"/>
        <v>14023</v>
      </c>
      <c r="D542" s="228"/>
      <c r="E542" s="228"/>
      <c r="F542" s="231"/>
      <c r="G542" s="228" t="str">
        <f t="shared" si="181"/>
        <v/>
      </c>
      <c r="H542" s="236"/>
      <c r="I542" s="38" t="str">
        <f t="shared" si="182"/>
        <v/>
      </c>
      <c r="J542" s="228"/>
      <c r="K542" s="229"/>
      <c r="L542" s="369"/>
      <c r="M542" s="228" t="str">
        <f>IFERROR(VLOOKUP(L542,色號!A:B,2,FALSE),"")</f>
        <v/>
      </c>
      <c r="N542" s="228" t="str">
        <f>IFERROR(VLOOKUP(M542,色號!B:C,2,FALSE),"")</f>
        <v/>
      </c>
      <c r="O542" s="228" t="str">
        <f>IFERROR(VLOOKUP(L542,色號!A:D,4,FALSE),"")</f>
        <v/>
      </c>
      <c r="P542" s="228" t="str">
        <f t="shared" si="175"/>
        <v/>
      </c>
      <c r="Q542" s="228" t="str">
        <f t="shared" si="176"/>
        <v/>
      </c>
      <c r="R542" s="455" t="str">
        <f t="shared" si="177"/>
        <v/>
      </c>
      <c r="S542" s="461"/>
      <c r="T542" s="429" t="str">
        <f t="shared" si="178"/>
        <v/>
      </c>
      <c r="U542" s="237" t="str">
        <f t="shared" si="179"/>
        <v/>
      </c>
    </row>
    <row r="543" spans="1:21" x14ac:dyDescent="0.25">
      <c r="A543" s="228">
        <f t="shared" si="172"/>
        <v>0</v>
      </c>
      <c r="B543" s="228"/>
      <c r="C543" s="228">
        <f t="shared" si="183"/>
        <v>14024</v>
      </c>
      <c r="D543" s="228"/>
      <c r="E543" s="228"/>
      <c r="F543" s="231"/>
      <c r="G543" s="228" t="str">
        <f t="shared" si="181"/>
        <v/>
      </c>
      <c r="H543" s="236"/>
      <c r="I543" s="38" t="str">
        <f t="shared" si="182"/>
        <v/>
      </c>
      <c r="J543" s="228"/>
      <c r="K543" s="229"/>
      <c r="L543" s="369"/>
      <c r="M543" s="228" t="str">
        <f>IFERROR(VLOOKUP(L543,色號!A:B,2,FALSE),"")</f>
        <v/>
      </c>
      <c r="N543" s="228" t="str">
        <f>IFERROR(VLOOKUP(M543,色號!B:C,2,FALSE),"")</f>
        <v/>
      </c>
      <c r="O543" s="228" t="str">
        <f>IFERROR(VLOOKUP(L543,色號!A:D,4,FALSE),"")</f>
        <v/>
      </c>
      <c r="P543" s="228" t="str">
        <f t="shared" si="175"/>
        <v/>
      </c>
      <c r="Q543" s="228" t="str">
        <f t="shared" si="176"/>
        <v/>
      </c>
      <c r="R543" s="455" t="str">
        <f t="shared" si="177"/>
        <v/>
      </c>
      <c r="S543" s="461"/>
      <c r="T543" s="429" t="str">
        <f t="shared" si="178"/>
        <v/>
      </c>
      <c r="U543" s="237" t="str">
        <f t="shared" si="179"/>
        <v/>
      </c>
    </row>
    <row r="544" spans="1:21" x14ac:dyDescent="0.25">
      <c r="A544" s="228">
        <f t="shared" si="172"/>
        <v>0</v>
      </c>
      <c r="B544" s="228"/>
      <c r="C544" s="228">
        <f>C543+1</f>
        <v>14025</v>
      </c>
      <c r="D544" s="228"/>
      <c r="E544" s="228"/>
      <c r="F544" s="228"/>
      <c r="G544" s="228" t="str">
        <f t="shared" si="181"/>
        <v/>
      </c>
      <c r="H544" s="236"/>
      <c r="I544" s="38" t="str">
        <f t="shared" ref="I544:I549" si="184">IF(
   OR(
      $E544="右側板",$E544="左側板",$E544="活隔",
      $E544="天地蓋頂板",$E544="天地蓋底板",
      $E544="左門板",$E544="右門板",
      $E544="左側落板",$E544="右側落板",
      $E544="外蓋背板",$E544="活固隔",
      $E544="左木框滑門",$E544="右木框滑門",
      $E544="左鋁框滑門",$E544="右鋁框滑門",
      $E544="桌板",$E544="台面",$E544="床板",$E544="假門板",
      $E544="上掀門板",$E544="平掀門板",$E544="下掀門板",
      $E544="抽盤抽頭",$E544="抽盤",$E544="層板",$E544="壁面層板",
      $E544="上封板",$E544="下封板",$E544="左封板",$E544="右封板",
      $E544="抽頭",$E544="踢腳板",$E544="補板",$E544="木滑門"
   ),
   "AA",
   ""
)</f>
        <v/>
      </c>
      <c r="J544" s="228"/>
      <c r="K544" s="229"/>
      <c r="L544" s="369"/>
      <c r="M544" s="228" t="str">
        <f>IFERROR(VLOOKUP(L544,色號!A:B,2,FALSE),"")</f>
        <v/>
      </c>
      <c r="N544" s="228" t="str">
        <f>IFERROR(VLOOKUP(M544,色號!B:C,2,FALSE),"")</f>
        <v/>
      </c>
      <c r="O544" s="228" t="str">
        <f>IFERROR(VLOOKUP(L544,色號!A:D,4,FALSE),"")</f>
        <v/>
      </c>
      <c r="P544" s="228" t="str">
        <f t="shared" si="175"/>
        <v/>
      </c>
      <c r="Q544" s="228" t="str">
        <f t="shared" si="176"/>
        <v/>
      </c>
      <c r="R544" s="455" t="str">
        <f t="shared" si="177"/>
        <v/>
      </c>
      <c r="S544" s="228"/>
      <c r="T544" s="429" t="str">
        <f t="shared" si="178"/>
        <v/>
      </c>
      <c r="U544" s="237" t="str">
        <f t="shared" si="179"/>
        <v/>
      </c>
    </row>
    <row r="545" spans="1:21" x14ac:dyDescent="0.25">
      <c r="A545" s="228">
        <f t="shared" si="172"/>
        <v>0</v>
      </c>
      <c r="B545" s="228"/>
      <c r="C545" s="228">
        <f t="shared" ref="C545:C549" si="185">C544+1</f>
        <v>14026</v>
      </c>
      <c r="D545" s="228"/>
      <c r="E545" s="228"/>
      <c r="F545" s="231"/>
      <c r="G545" s="228" t="str">
        <f t="shared" si="181"/>
        <v/>
      </c>
      <c r="H545" s="236"/>
      <c r="I545" s="38" t="str">
        <f t="shared" si="184"/>
        <v/>
      </c>
      <c r="J545" s="228"/>
      <c r="K545" s="229"/>
      <c r="L545" s="369"/>
      <c r="M545" s="228" t="str">
        <f>IFERROR(VLOOKUP(L545,色號!A:B,2,FALSE),"")</f>
        <v/>
      </c>
      <c r="N545" s="228" t="str">
        <f>IFERROR(VLOOKUP(M545,色號!B:C,2,FALSE),"")</f>
        <v/>
      </c>
      <c r="O545" s="228" t="str">
        <f>IFERROR(VLOOKUP(L545,色號!A:D,4,FALSE),"")</f>
        <v/>
      </c>
      <c r="P545" s="228" t="str">
        <f t="shared" si="175"/>
        <v/>
      </c>
      <c r="Q545" s="228" t="str">
        <f t="shared" si="176"/>
        <v/>
      </c>
      <c r="R545" s="455" t="str">
        <f t="shared" si="177"/>
        <v/>
      </c>
      <c r="S545" s="228"/>
      <c r="T545" s="429" t="str">
        <f t="shared" si="178"/>
        <v/>
      </c>
      <c r="U545" s="237" t="str">
        <f t="shared" si="179"/>
        <v/>
      </c>
    </row>
    <row r="546" spans="1:21" x14ac:dyDescent="0.25">
      <c r="A546" s="228">
        <f t="shared" si="172"/>
        <v>0</v>
      </c>
      <c r="B546" s="228"/>
      <c r="C546" s="228">
        <f t="shared" si="185"/>
        <v>14027</v>
      </c>
      <c r="D546" s="228"/>
      <c r="E546" s="228"/>
      <c r="F546" s="231"/>
      <c r="G546" s="228" t="str">
        <f t="shared" si="181"/>
        <v/>
      </c>
      <c r="H546" s="236"/>
      <c r="I546" s="38" t="str">
        <f t="shared" si="184"/>
        <v/>
      </c>
      <c r="J546" s="228"/>
      <c r="K546" s="229"/>
      <c r="L546" s="369"/>
      <c r="M546" s="228" t="str">
        <f>IFERROR(VLOOKUP(L546,色號!A:B,2,FALSE),"")</f>
        <v/>
      </c>
      <c r="N546" s="228" t="str">
        <f>IFERROR(VLOOKUP(M546,色號!B:C,2,FALSE),"")</f>
        <v/>
      </c>
      <c r="O546" s="228" t="str">
        <f>IFERROR(VLOOKUP(L546,色號!A:D,4,FALSE),"")</f>
        <v/>
      </c>
      <c r="P546" s="228" t="str">
        <f t="shared" si="175"/>
        <v/>
      </c>
      <c r="Q546" s="228" t="str">
        <f t="shared" si="176"/>
        <v/>
      </c>
      <c r="R546" s="455" t="str">
        <f t="shared" si="177"/>
        <v/>
      </c>
      <c r="S546" s="228"/>
      <c r="T546" s="429" t="str">
        <f t="shared" si="178"/>
        <v/>
      </c>
      <c r="U546" s="237" t="str">
        <f t="shared" si="179"/>
        <v/>
      </c>
    </row>
    <row r="547" spans="1:21" x14ac:dyDescent="0.25">
      <c r="A547" s="228">
        <f t="shared" si="172"/>
        <v>0</v>
      </c>
      <c r="B547" s="228"/>
      <c r="C547" s="228">
        <f t="shared" si="185"/>
        <v>14028</v>
      </c>
      <c r="D547" s="228"/>
      <c r="E547" s="228"/>
      <c r="F547" s="231"/>
      <c r="G547" s="228" t="str">
        <f t="shared" si="181"/>
        <v/>
      </c>
      <c r="H547" s="236"/>
      <c r="I547" s="38" t="str">
        <f t="shared" si="184"/>
        <v/>
      </c>
      <c r="J547" s="228"/>
      <c r="K547" s="229"/>
      <c r="L547" s="369"/>
      <c r="M547" s="228" t="str">
        <f>IFERROR(VLOOKUP(L547,色號!A:B,2,FALSE),"")</f>
        <v/>
      </c>
      <c r="N547" s="228" t="str">
        <f>IFERROR(VLOOKUP(M547,色號!B:C,2,FALSE),"")</f>
        <v/>
      </c>
      <c r="O547" s="228" t="str">
        <f>IFERROR(VLOOKUP(L547,色號!A:D,4,FALSE),"")</f>
        <v/>
      </c>
      <c r="P547" s="228" t="str">
        <f t="shared" si="175"/>
        <v/>
      </c>
      <c r="Q547" s="228" t="str">
        <f t="shared" si="176"/>
        <v/>
      </c>
      <c r="R547" s="455" t="str">
        <f t="shared" si="177"/>
        <v/>
      </c>
      <c r="S547" s="228"/>
      <c r="T547" s="429" t="str">
        <f t="shared" si="178"/>
        <v/>
      </c>
      <c r="U547" s="237" t="str">
        <f t="shared" si="179"/>
        <v/>
      </c>
    </row>
    <row r="548" spans="1:21" x14ac:dyDescent="0.25">
      <c r="A548" s="228">
        <f t="shared" si="172"/>
        <v>0</v>
      </c>
      <c r="B548" s="228"/>
      <c r="C548" s="228">
        <f t="shared" si="185"/>
        <v>14029</v>
      </c>
      <c r="D548" s="228"/>
      <c r="E548" s="228"/>
      <c r="F548" s="231"/>
      <c r="G548" s="228" t="str">
        <f t="shared" si="181"/>
        <v/>
      </c>
      <c r="H548" s="236"/>
      <c r="I548" s="38" t="str">
        <f t="shared" si="184"/>
        <v/>
      </c>
      <c r="J548" s="228"/>
      <c r="K548" s="229"/>
      <c r="L548" s="369"/>
      <c r="M548" s="228" t="str">
        <f>IFERROR(VLOOKUP(L548,色號!A:B,2,FALSE),"")</f>
        <v/>
      </c>
      <c r="N548" s="228" t="str">
        <f>IFERROR(VLOOKUP(M548,色號!B:C,2,FALSE),"")</f>
        <v/>
      </c>
      <c r="O548" s="228" t="str">
        <f>IFERROR(VLOOKUP(L548,色號!A:D,4,FALSE),"")</f>
        <v/>
      </c>
      <c r="P548" s="228" t="str">
        <f t="shared" si="175"/>
        <v/>
      </c>
      <c r="Q548" s="228" t="str">
        <f t="shared" si="176"/>
        <v/>
      </c>
      <c r="R548" s="455" t="str">
        <f t="shared" si="177"/>
        <v/>
      </c>
      <c r="S548" s="228"/>
      <c r="T548" s="429" t="str">
        <f t="shared" si="178"/>
        <v/>
      </c>
      <c r="U548" s="237" t="str">
        <f t="shared" si="179"/>
        <v/>
      </c>
    </row>
    <row r="549" spans="1:21" x14ac:dyDescent="0.25">
      <c r="A549" s="228">
        <f t="shared" si="172"/>
        <v>0</v>
      </c>
      <c r="B549" s="228"/>
      <c r="C549" s="228">
        <f t="shared" si="185"/>
        <v>14030</v>
      </c>
      <c r="D549" s="228"/>
      <c r="E549" s="228"/>
      <c r="F549" s="231"/>
      <c r="G549" s="228" t="str">
        <f t="shared" si="181"/>
        <v/>
      </c>
      <c r="H549" s="236"/>
      <c r="I549" s="38" t="str">
        <f t="shared" si="184"/>
        <v/>
      </c>
      <c r="J549" s="228"/>
      <c r="K549" s="229"/>
      <c r="L549" s="369"/>
      <c r="M549" s="228" t="str">
        <f>IFERROR(VLOOKUP(L549,色號!A:B,2,FALSE),"")</f>
        <v/>
      </c>
      <c r="N549" s="228" t="str">
        <f>IFERROR(VLOOKUP(M549,色號!B:C,2,FALSE),"")</f>
        <v/>
      </c>
      <c r="O549" s="228" t="str">
        <f>IFERROR(VLOOKUP(L549,色號!A:D,4,FALSE),"")</f>
        <v/>
      </c>
      <c r="P549" s="228" t="str">
        <f t="shared" si="175"/>
        <v/>
      </c>
      <c r="Q549" s="228" t="str">
        <f t="shared" si="176"/>
        <v/>
      </c>
      <c r="R549" s="455" t="str">
        <f t="shared" si="177"/>
        <v/>
      </c>
      <c r="S549" s="228"/>
      <c r="T549" s="429" t="str">
        <f t="shared" si="178"/>
        <v/>
      </c>
      <c r="U549" s="237" t="str">
        <f t="shared" si="179"/>
        <v/>
      </c>
    </row>
    <row r="550" spans="1:21" x14ac:dyDescent="0.25">
      <c r="A550" s="228"/>
      <c r="B550" s="228"/>
      <c r="C550" s="228"/>
      <c r="D550" s="228"/>
      <c r="E550" s="234"/>
      <c r="F550" s="238"/>
      <c r="G550" s="238"/>
      <c r="H550" s="239"/>
      <c r="I550" s="234"/>
      <c r="J550" s="238"/>
      <c r="K550" s="227"/>
      <c r="L550" s="369"/>
      <c r="M550" s="238"/>
      <c r="N550" s="232"/>
      <c r="O550" s="238"/>
      <c r="P550" s="228"/>
      <c r="Q550" s="228"/>
      <c r="R550" s="455"/>
      <c r="S550" s="228"/>
      <c r="T550" s="430"/>
      <c r="U550" s="237"/>
    </row>
    <row r="551" spans="1:21" x14ac:dyDescent="0.25">
      <c r="A551" s="234"/>
      <c r="B551" s="234"/>
      <c r="C551" s="234"/>
      <c r="D551" s="234"/>
      <c r="E551" s="234"/>
      <c r="F551" s="238"/>
      <c r="G551" s="238"/>
      <c r="H551" s="239"/>
      <c r="I551" s="234"/>
      <c r="J551" s="238"/>
      <c r="K551" s="227"/>
      <c r="L551" s="369"/>
      <c r="M551" s="238"/>
      <c r="N551" s="228"/>
      <c r="O551" s="238"/>
      <c r="P551" s="228"/>
      <c r="Q551" s="228"/>
      <c r="R551" s="455"/>
      <c r="S551" s="228"/>
      <c r="T551" s="430"/>
      <c r="U551" s="237"/>
    </row>
    <row r="552" spans="1:21" x14ac:dyDescent="0.25">
      <c r="A552" s="224" t="s">
        <v>31</v>
      </c>
      <c r="B552" s="224"/>
      <c r="C552" s="225"/>
      <c r="D552" s="225" cm="1">
        <f t="array" ref="D552">_xlfn.IFS(OR(C552="水槽櫃",C552="爐檯櫃"),"無頂板",C552="油機吊櫃","無底板",TRUE,0)</f>
        <v>0</v>
      </c>
      <c r="E552" s="226"/>
      <c r="F552" s="225"/>
      <c r="G552" s="226"/>
      <c r="H552" s="226"/>
      <c r="I552" s="226"/>
      <c r="J552" s="226"/>
      <c r="K552" s="227"/>
      <c r="L552" s="228"/>
      <c r="M552" s="228"/>
      <c r="N552" s="228"/>
      <c r="O552" s="228"/>
      <c r="P552" s="228"/>
      <c r="Q552" s="228"/>
      <c r="R552" s="455"/>
      <c r="S552" s="228"/>
      <c r="T552" s="430"/>
      <c r="U552" s="237"/>
    </row>
    <row r="553" spans="1:21" x14ac:dyDescent="0.25">
      <c r="A553" s="224" t="s">
        <v>37</v>
      </c>
      <c r="B553" s="224"/>
      <c r="C553" s="229">
        <f>C514+1</f>
        <v>15</v>
      </c>
      <c r="D553" s="229"/>
      <c r="E553" s="226"/>
      <c r="F553" s="230"/>
      <c r="G553" s="226"/>
      <c r="H553" s="226"/>
      <c r="I553" s="226"/>
      <c r="J553" s="226"/>
      <c r="K553" s="366" t="s">
        <v>15</v>
      </c>
      <c r="L553" s="232">
        <f>SUMIF(D559:D588,"&lt;&gt;*五金",K559:K588)</f>
        <v>0</v>
      </c>
      <c r="M553" s="228"/>
      <c r="N553" s="231"/>
      <c r="O553" s="228"/>
      <c r="P553" s="228"/>
      <c r="Q553" s="228"/>
      <c r="R553" s="455"/>
      <c r="S553" s="228"/>
      <c r="T553" s="430"/>
      <c r="U553" s="237"/>
    </row>
    <row r="554" spans="1:21" x14ac:dyDescent="0.25">
      <c r="A554" s="224" t="s">
        <v>38</v>
      </c>
      <c r="B554" s="224"/>
      <c r="C554" s="229"/>
      <c r="D554" s="229"/>
      <c r="E554" s="226"/>
      <c r="F554" s="230"/>
      <c r="G554" s="226"/>
      <c r="H554" s="226"/>
      <c r="I554" s="226"/>
      <c r="J554" s="226"/>
      <c r="K554" s="366" t="s">
        <v>16</v>
      </c>
      <c r="L554" s="233">
        <f ca="1">板材才數分析.!P451</f>
        <v>0</v>
      </c>
      <c r="M554" s="228"/>
      <c r="N554" s="231"/>
      <c r="O554" s="228"/>
      <c r="P554" s="228"/>
      <c r="Q554" s="228"/>
      <c r="R554" s="455"/>
      <c r="S554" s="228"/>
      <c r="T554" s="430"/>
      <c r="U554" s="237"/>
    </row>
    <row r="555" spans="1:21" x14ac:dyDescent="0.25">
      <c r="A555" s="224" t="s">
        <v>39</v>
      </c>
      <c r="B555" s="224"/>
      <c r="C555" s="368"/>
      <c r="D555" s="229"/>
      <c r="E555" s="226"/>
      <c r="F555" s="230"/>
      <c r="G555" s="226"/>
      <c r="H555" s="226"/>
      <c r="I555" s="226"/>
      <c r="J555" s="226"/>
      <c r="K555" s="376" t="s">
        <v>1384</v>
      </c>
      <c r="L555" s="228">
        <v>1</v>
      </c>
      <c r="M555" s="228"/>
      <c r="N555" s="228"/>
      <c r="O555" s="228"/>
      <c r="P555" s="228"/>
      <c r="Q555" s="228"/>
      <c r="R555" s="455"/>
      <c r="S555" s="228"/>
      <c r="T555" s="430"/>
      <c r="U555" s="237"/>
    </row>
    <row r="556" spans="1:21" x14ac:dyDescent="0.25">
      <c r="A556" s="224" t="s">
        <v>40</v>
      </c>
      <c r="B556" s="224"/>
      <c r="C556" s="367"/>
      <c r="D556" s="229"/>
      <c r="E556" s="226"/>
      <c r="F556" s="230"/>
      <c r="G556" s="226"/>
      <c r="H556" s="226"/>
      <c r="I556" s="226"/>
      <c r="J556" s="226"/>
      <c r="K556" s="227"/>
      <c r="L556" s="228"/>
      <c r="M556" s="228"/>
      <c r="N556" s="228"/>
      <c r="O556" s="228"/>
      <c r="P556" s="228"/>
      <c r="Q556" s="228"/>
      <c r="R556" s="455"/>
      <c r="S556" s="228"/>
      <c r="T556" s="430"/>
      <c r="U556" s="237"/>
    </row>
    <row r="557" spans="1:21" ht="16.149999999999999" customHeight="1" x14ac:dyDescent="0.25">
      <c r="A557" s="508" t="s">
        <v>41</v>
      </c>
      <c r="B557" s="228"/>
      <c r="C557" s="508" t="s">
        <v>50</v>
      </c>
      <c r="D557" s="508" t="s">
        <v>1293</v>
      </c>
      <c r="E557" s="508" t="s">
        <v>42</v>
      </c>
      <c r="F557" s="372" t="s">
        <v>2</v>
      </c>
      <c r="G557" s="372"/>
      <c r="H557" s="372"/>
      <c r="I557" s="372"/>
      <c r="J557" s="372"/>
      <c r="K557" s="514" t="s">
        <v>6</v>
      </c>
      <c r="L557" s="508" t="s">
        <v>8</v>
      </c>
      <c r="M557" s="508" t="s">
        <v>110</v>
      </c>
      <c r="N557" s="515" t="s">
        <v>225</v>
      </c>
      <c r="O557" s="508" t="s">
        <v>44</v>
      </c>
      <c r="P557" s="509" t="s">
        <v>9</v>
      </c>
      <c r="Q557" s="509" t="s">
        <v>9</v>
      </c>
      <c r="R557" s="510" t="s">
        <v>9</v>
      </c>
      <c r="S557" s="509" t="s">
        <v>9</v>
      </c>
      <c r="T557" s="517" t="s">
        <v>1929</v>
      </c>
      <c r="U557" s="508" t="s">
        <v>1386</v>
      </c>
    </row>
    <row r="558" spans="1:21" x14ac:dyDescent="0.25">
      <c r="A558" s="513"/>
      <c r="B558" s="234"/>
      <c r="C558" s="513"/>
      <c r="D558" s="508"/>
      <c r="E558" s="513"/>
      <c r="F558" s="228" t="s">
        <v>49</v>
      </c>
      <c r="G558" s="228" t="s">
        <v>17</v>
      </c>
      <c r="H558" s="235" t="s">
        <v>1</v>
      </c>
      <c r="I558" s="228" t="s">
        <v>17</v>
      </c>
      <c r="J558" s="228" t="s">
        <v>3</v>
      </c>
      <c r="K558" s="514"/>
      <c r="L558" s="508"/>
      <c r="M558" s="513"/>
      <c r="N558" s="515"/>
      <c r="O558" s="513"/>
      <c r="P558" s="509"/>
      <c r="Q558" s="509"/>
      <c r="R558" s="510"/>
      <c r="S558" s="509"/>
      <c r="T558" s="517"/>
      <c r="U558" s="508"/>
    </row>
    <row r="559" spans="1:21" x14ac:dyDescent="0.25">
      <c r="A559" s="228">
        <f>$C$552</f>
        <v>0</v>
      </c>
      <c r="B559" s="228"/>
      <c r="C559" s="228">
        <f>(C553*1000)+1</f>
        <v>15001</v>
      </c>
      <c r="D559" s="489" t="s">
        <v>1077</v>
      </c>
      <c r="E559" s="489" t="s">
        <v>4</v>
      </c>
      <c r="F559" s="236">
        <f>C556-36</f>
        <v>-36</v>
      </c>
      <c r="G559" s="489" t="str">
        <f>IF(
   OR(
      $E559="頂板",$E559="底板",$E559="右側板",$E559="左側板",
      $E559="天地蓋頂板",$E559="天地蓋底板",$E559="天地蓋右側板",$E559="天地蓋左側板",
      $E559="前抽牆",$E559="後抽牆",$E559="左抽牆",$E559="右抽牆",
      $E559="踢腳板",$E559="補板",$E559="固隔",$E559="活隔",
      $E559="中立板",$E559="中立板(退)",$E559="固隔(退)",$E559="活固隔",$E559="立板",
      $E559="內頂板",$E559="內左側落板",$E559="內右側落板",$E559="內底板",
      $E559="內左側板",$E559="內右側板",
      $E559="上前平肢",$E559="上後平肢",$E559="上前立肢",$E559="上後立肢",
      $E559="下前立肢",$E559="下後立肢",$E559="下前平肢",$E559="下後平肢",
      $E559="左側落板",$E559="右側落板",
      $E559="外蓋背板",$E559="台面",$E559="床板",$E559="假門板",
      $E559="上掀門板",$E559="平掀門板",$E559="下掀門板",
      $E559="左門板",$E559="右門板",
      $E559="抽盤",$E559="抽盤抽頭",
      $E559="上軌道板",$E559="下軌道板",$E559="左軌道板",$E559="右軌道板",$E559="指縫擋板",$E559="左木框滑門",$E559="右木框滑門",
      $E559="層板",$E559="壁面層板",$E559="桌板",$E559="上封板",$E559="下封板",$E559="左封板",$E559="右封板",
      $E559="左圓角側板",$E559="右圓角側板",$E559="抽頭",$E559="入柱抽頭",$E559="假抽頭",$E559="背拉桿",$E559="木滑門",$E559="抽屜拉桿"
   ),
   "AA",
   ""
)</f>
        <v>AA</v>
      </c>
      <c r="H559" s="236">
        <f>C555</f>
        <v>0</v>
      </c>
      <c r="I559" s="488" t="str">
        <f>IF(
   OR(
      $E559="右側板",$E559="左側板",$E559="活隔",
      $E559="天地蓋頂板",$E559="天地蓋底板",
      $E559="左門板",$E559="右門板",
      $E559="左側落板",$E559="右側落板",
      $E559="外蓋背板",$E559="活固隔",
      $E559="左木框滑門",$E559="右木框滑門",
      $E559="左鋁框滑門",$E559="右鋁框滑門",
      $E559="桌板",$E559="台面",$E559="床板",$E559="假門板",
      $E559="上掀門板",$E559="平掀門板",$E559="下掀門板",
      $E559="抽盤抽頭",$E559="抽盤",$E559="層板",$E559="壁面層板",
      $E559="上封板",$E559="下封板",$E559="左封板",$E559="右封板",
      $E559="抽頭",$E559="踢腳板",$E559="補板",$E559="木滑門"
   ),
   "AA",
   ""
)</f>
        <v/>
      </c>
      <c r="J559" s="489">
        <v>18</v>
      </c>
      <c r="K559" s="229"/>
      <c r="L559" s="228"/>
      <c r="M559" s="228" t="str">
        <f>IFERROR(VLOOKUP(L559,色號!A:B,2,FALSE),"")</f>
        <v/>
      </c>
      <c r="N559" s="228" t="str">
        <f>IFERROR(VLOOKUP(M559,色號!B:C,2,FALSE),"")</f>
        <v/>
      </c>
      <c r="O559" s="228" t="str">
        <f>IFERROR(VLOOKUP(L559,色號!A:D,4,FALSE),"")</f>
        <v/>
      </c>
      <c r="P559" s="228" t="str">
        <f>IF(
    OR($E559="左門板", $E559="右門板"),
    "鉸" &amp; IF($F559&lt;=1000, 2, IF($F559&lt;=1800, 3, 4)),
    IF(
        $E559="入柱背板",
        "側",
        IF(
            $E559="外蓋背板",
            "面",
            IF(
                AND(COUNTIF($E$559:$E$588,"入柱背板")&gt;0, OR($E559="頂板", $E559="底板")),
                "面",
                IF(
                    AND(COUNTIF($E$559:$E$588,"外蓋背板")&gt;0, OR($E559="左側板", $E559="右側板")),
                    "側",
                    IF(
                        AND(
                            COUNTIF($E$559:$E$588,"入柱背板")=0,
                            COUNTIF($E$559:$E$588,"外蓋背板")=0,
                            OR(
                                AND(COUNTIF($E$559:$E$588,"背板")&gt;0, OR($E559="左側板",$E559="右側板",$E559="頂板",$E559="底板")),
                                AND(COUNTIF($E$559:$E$588,"抽底")&gt;0, OR($E559="右抽牆",$E559="左抽牆",$E559="前抽牆",$E559="後抽牆"))                         )
                        ),
                        "背板溝",
                        ""
                    )
                )
            )
        )
    )
)</f>
        <v>背板溝</v>
      </c>
      <c r="Q559" s="228" t="str">
        <f>IF(OR($E559="天地蓋右側板",$E559="天地蓋左側板"), "側 面",
 IF(OR($E559="背拉桿",$E559="中立板",$E559="頂板",$E559="底板",$E559="前抽牆",$E559="後抽牆",$E559="內左側落板",$E559="內右側落板",$E559="抽屜拉桿",$E559="立板"), "側",
  IF(OR($E559="木滑門",$E559="鋁框滑門"), "輪",
   IF(OR($E559="右側板",$E559="左側板",$E559="右抽牆",$E559="左抽牆",$E559="天地蓋頂板",$E559="天地蓋底板",$E559="內頂板"), "面",
    IF($E559="固隔","固","")
   )
  )
 )
)</f>
        <v>側</v>
      </c>
      <c r="R559" s="455" t="str">
        <f>IF(
OR($E559="左側板",$E559="右側板",$E559="天地蓋左側板",$E559="天地蓋右側板",$E559="中立板",$E559="立板"),
"排","")</f>
        <v/>
      </c>
      <c r="S559" s="461"/>
      <c r="T559" s="429" t="str">
        <f>IF($E559="中立板","面開槽？排孔？",
IF($E559="木框滑門","前排孔要退喔！",
IF(OR($E559="左門板",$E559="右門板",$E559="抽頭"),"把手？",
IF(OR($E559="左側板",$E559="右側板",$E559="天地蓋右側板",$E559="天地蓋左側板"),"排孔？",""))))</f>
        <v/>
      </c>
      <c r="U559" s="237">
        <f>IF(E559="","",$L$555)</f>
        <v>1</v>
      </c>
    </row>
    <row r="560" spans="1:21" x14ac:dyDescent="0.25">
      <c r="A560" s="228">
        <f t="shared" ref="A560:A588" si="186">$C$552</f>
        <v>0</v>
      </c>
      <c r="B560" s="228"/>
      <c r="C560" s="228">
        <f>C559+1</f>
        <v>15002</v>
      </c>
      <c r="D560" s="489" t="s">
        <v>1077</v>
      </c>
      <c r="E560" s="489" t="s">
        <v>323</v>
      </c>
      <c r="F560" s="236">
        <f>C556-36</f>
        <v>-36</v>
      </c>
      <c r="G560" s="489" t="str">
        <f t="shared" ref="G560:G569" si="187">IF(
   OR(
      $E560="頂板",$E560="底板",$E560="右側板",$E560="左側板",
      $E560="天地蓋頂板",$E560="天地蓋底板",$E560="天地蓋右側板",$E560="天地蓋左側板",
      $E560="前抽牆",$E560="後抽牆",$E560="左抽牆",$E560="右抽牆",
      $E560="踢腳板",$E560="補板",$E560="固隔",$E560="活隔",
      $E560="中立板",$E560="中立板(退)",$E560="固隔(退)",$E560="活固隔",$E560="立板",
      $E560="內頂板",$E560="內左側落板",$E560="內右側落板",$E560="內底板",
      $E560="內左側板",$E560="內右側板",
      $E560="上前平肢",$E560="上後平肢",$E560="上前立肢",$E560="上後立肢",
      $E560="下前立肢",$E560="下後立肢",$E560="下前平肢",$E560="下後平肢",
      $E560="左側落板",$E560="右側落板",
      $E560="外蓋背板",$E560="台面",$E560="床板",$E560="假門板",
      $E560="上掀門板",$E560="平掀門板",$E560="下掀門板",
      $E560="左門板",$E560="右門板",
      $E560="抽盤",$E560="抽盤抽頭",
      $E560="上軌道板",$E560="下軌道板",$E560="左軌道板",$E560="右軌道板",$E560="指縫擋板",$E560="左木框滑門",$E560="右木框滑門",
      $E560="層板",$E560="壁面層板",$E560="桌板",$E560="上封板",$E560="下封板",$E560="左封板",$E560="右封板",
      $E560="左圓角側板",$E560="右圓角側板",$E560="抽頭",$E560="入柱抽頭",$E560="假抽頭",$E560="背拉桿",$E560="木滑門",$E560="抽屜拉桿"
   ),
   "AA",
   ""
)</f>
        <v>AA</v>
      </c>
      <c r="H560" s="236">
        <f>C555</f>
        <v>0</v>
      </c>
      <c r="I560" s="488" t="str">
        <f t="shared" ref="I560:I569" si="188">IF(
   OR(
      $E560="右側板",$E560="左側板",$E560="活隔",
      $E560="天地蓋頂板",$E560="天地蓋底板",
      $E560="左門板",$E560="右門板",
      $E560="左側落板",$E560="右側落板",
      $E560="外蓋背板",$E560="活固隔",
      $E560="左木框滑門",$E560="右木框滑門",
      $E560="左鋁框滑門",$E560="右鋁框滑門",
      $E560="桌板",$E560="台面",$E560="床板",$E560="假門板",
      $E560="上掀門板",$E560="平掀門板",$E560="下掀門板",
      $E560="抽盤抽頭",$E560="抽盤",$E560="層板",$E560="壁面層板",
      $E560="上封板",$E560="下封板",$E560="左封板",$E560="右封板",
      $E560="抽頭",$E560="踢腳板",$E560="補板",$E560="木滑門"
   ),
   "AA",
   ""
)</f>
        <v/>
      </c>
      <c r="J560" s="489">
        <v>18</v>
      </c>
      <c r="K560" s="229"/>
      <c r="L560" s="228"/>
      <c r="M560" s="228" t="str">
        <f>IFERROR(VLOOKUP(L560,色號!A:B,2,FALSE),"")</f>
        <v/>
      </c>
      <c r="N560" s="228" t="str">
        <f>IFERROR(VLOOKUP(M560,色號!B:C,2,FALSE),"")</f>
        <v/>
      </c>
      <c r="O560" s="228" t="str">
        <f>IFERROR(VLOOKUP(L560,色號!A:D,4,FALSE),"")</f>
        <v/>
      </c>
      <c r="P560" s="228" t="str">
        <f t="shared" ref="P560:P588" si="189">IF(
    OR($E560="左門板", $E560="右門板"),
    "鉸" &amp; IF($F560&lt;=1000, 2, IF($F560&lt;=1800, 3, 4)),
    IF(
        $E560="入柱背板",
        "側",
        IF(
            $E560="外蓋背板",
            "面",
            IF(
                AND(COUNTIF($E$559:$E$588,"入柱背板")&gt;0, OR($E560="頂板", $E560="底板")),
                "面",
                IF(
                    AND(COUNTIF($E$559:$E$588,"外蓋背板")&gt;0, OR($E560="左側板", $E560="右側板")),
                    "側",
                    IF(
                        AND(
                            COUNTIF($E$559:$E$588,"入柱背板")=0,
                            COUNTIF($E$559:$E$588,"外蓋背板")=0,
                            OR(
                                AND(COUNTIF($E$559:$E$588,"背板")&gt;0, OR($E560="左側板",$E560="右側板",$E560="頂板",$E560="底板")),
                                AND(COUNTIF($E$559:$E$588,"抽底")&gt;0, OR($E560="右抽牆",$E560="左抽牆",$E560="前抽牆",$E560="後抽牆"))                         )
                        ),
                        "背板溝",
                        ""
                    )
                )
            )
        )
    )
)</f>
        <v>背板溝</v>
      </c>
      <c r="Q560" s="228" t="str">
        <f t="shared" ref="Q560:Q588" si="190">IF(OR($E560="天地蓋右側板",$E560="天地蓋左側板"), "側 面",
 IF(OR($E560="背拉桿",$E560="中立板",$E560="頂板",$E560="底板",$E560="前抽牆",$E560="後抽牆",$E560="內左側落板",$E560="內右側落板",$E560="抽屜拉桿",$E560="立板"), "側",
  IF(OR($E560="木滑門",$E560="鋁框滑門"), "輪",
   IF(OR($E560="右側板",$E560="左側板",$E560="右抽牆",$E560="左抽牆",$E560="天地蓋頂板",$E560="天地蓋底板",$E560="內頂板"), "面",
    IF($E560="固隔","固","")
   )
  )
 )
)</f>
        <v>側</v>
      </c>
      <c r="R560" s="455" t="str">
        <f t="shared" ref="R560:R588" si="191">IF(
OR($E560="左側板",$E560="右側板",$E560="天地蓋左側板",$E560="天地蓋右側板",$E560="中立板",$E560="立板"),
"排","")</f>
        <v/>
      </c>
      <c r="S560" s="461"/>
      <c r="T560" s="429" t="str">
        <f t="shared" ref="T560:T588" si="192">IF($E560="中立板","面開槽？排孔？",
IF($E560="木框滑門","前排孔要退喔！",
IF(OR($E560="左門板",$E560="右門板",$E560="抽頭"),"把手？",
IF(OR($E560="左側板",$E560="右側板",$E560="天地蓋右側板",$E560="天地蓋左側板"),"排孔？",""))))</f>
        <v/>
      </c>
      <c r="U560" s="237">
        <f t="shared" ref="U560:U588" si="193">IF(E560="","",$L$555)</f>
        <v>1</v>
      </c>
    </row>
    <row r="561" spans="1:21" x14ac:dyDescent="0.25">
      <c r="A561" s="228">
        <f t="shared" si="186"/>
        <v>0</v>
      </c>
      <c r="B561" s="228"/>
      <c r="C561" s="228">
        <f t="shared" ref="C561:C572" si="194">C560+1</f>
        <v>15003</v>
      </c>
      <c r="D561" s="489" t="s">
        <v>1077</v>
      </c>
      <c r="E561" s="489" t="s">
        <v>342</v>
      </c>
      <c r="F561" s="489">
        <f>C554</f>
        <v>0</v>
      </c>
      <c r="G561" s="489" t="str">
        <f t="shared" si="187"/>
        <v>AA</v>
      </c>
      <c r="H561" s="236">
        <f>C555</f>
        <v>0</v>
      </c>
      <c r="I561" s="488" t="str">
        <f t="shared" si="188"/>
        <v>AA</v>
      </c>
      <c r="J561" s="489">
        <v>18</v>
      </c>
      <c r="K561" s="229"/>
      <c r="L561" s="228"/>
      <c r="M561" s="228" t="str">
        <f>IFERROR(VLOOKUP(L561,色號!A:B,2,FALSE),"")</f>
        <v/>
      </c>
      <c r="N561" s="228" t="str">
        <f>IFERROR(VLOOKUP(M561,色號!B:C,2,FALSE),"")</f>
        <v/>
      </c>
      <c r="O561" s="228" t="str">
        <f>IFERROR(VLOOKUP(L561,色號!A:D,4,FALSE),"")</f>
        <v/>
      </c>
      <c r="P561" s="228" t="str">
        <f t="shared" si="189"/>
        <v>背板溝</v>
      </c>
      <c r="Q561" s="228" t="str">
        <f t="shared" si="190"/>
        <v>面</v>
      </c>
      <c r="R561" s="455" t="str">
        <f t="shared" si="191"/>
        <v>排</v>
      </c>
      <c r="S561" s="461"/>
      <c r="T561" s="429" t="str">
        <f t="shared" si="192"/>
        <v>排孔？</v>
      </c>
      <c r="U561" s="237">
        <f t="shared" si="193"/>
        <v>1</v>
      </c>
    </row>
    <row r="562" spans="1:21" x14ac:dyDescent="0.25">
      <c r="A562" s="228">
        <f t="shared" si="186"/>
        <v>0</v>
      </c>
      <c r="B562" s="228"/>
      <c r="C562" s="228">
        <f t="shared" si="194"/>
        <v>15004</v>
      </c>
      <c r="D562" s="489" t="s">
        <v>1077</v>
      </c>
      <c r="E562" s="489" t="s">
        <v>350</v>
      </c>
      <c r="F562" s="489">
        <f>C554</f>
        <v>0</v>
      </c>
      <c r="G562" s="489" t="str">
        <f t="shared" si="187"/>
        <v>AA</v>
      </c>
      <c r="H562" s="236">
        <f>C555</f>
        <v>0</v>
      </c>
      <c r="I562" s="488" t="str">
        <f t="shared" si="188"/>
        <v>AA</v>
      </c>
      <c r="J562" s="489">
        <v>18</v>
      </c>
      <c r="K562" s="229"/>
      <c r="L562" s="228"/>
      <c r="M562" s="228" t="str">
        <f>IFERROR(VLOOKUP(L562,色號!A:B,2,FALSE),"")</f>
        <v/>
      </c>
      <c r="N562" s="228" t="str">
        <f>IFERROR(VLOOKUP(M562,色號!B:C,2,FALSE),"")</f>
        <v/>
      </c>
      <c r="O562" s="228" t="str">
        <f>IFERROR(VLOOKUP(L562,色號!A:D,4,FALSE),"")</f>
        <v/>
      </c>
      <c r="P562" s="228" t="str">
        <f t="shared" si="189"/>
        <v>背板溝</v>
      </c>
      <c r="Q562" s="228" t="str">
        <f t="shared" si="190"/>
        <v>面</v>
      </c>
      <c r="R562" s="455" t="str">
        <f t="shared" si="191"/>
        <v>排</v>
      </c>
      <c r="S562" s="461"/>
      <c r="T562" s="429" t="str">
        <f t="shared" si="192"/>
        <v>排孔？</v>
      </c>
      <c r="U562" s="237">
        <f t="shared" si="193"/>
        <v>1</v>
      </c>
    </row>
    <row r="563" spans="1:21" x14ac:dyDescent="0.25">
      <c r="A563" s="228">
        <f t="shared" si="186"/>
        <v>0</v>
      </c>
      <c r="B563" s="228"/>
      <c r="C563" s="228">
        <f t="shared" si="194"/>
        <v>15005</v>
      </c>
      <c r="D563" s="489" t="s">
        <v>1077</v>
      </c>
      <c r="E563" s="489" t="s">
        <v>357</v>
      </c>
      <c r="F563" s="489">
        <f>C554-22</f>
        <v>-22</v>
      </c>
      <c r="G563" s="489" t="str">
        <f t="shared" si="187"/>
        <v/>
      </c>
      <c r="H563" s="236">
        <f>C556-22</f>
        <v>-22</v>
      </c>
      <c r="I563" s="488" t="str">
        <f t="shared" si="188"/>
        <v/>
      </c>
      <c r="J563" s="489">
        <v>4</v>
      </c>
      <c r="K563" s="229"/>
      <c r="L563" s="228"/>
      <c r="M563" s="228" t="str">
        <f>IFERROR(VLOOKUP(L563,色號!A:B,2,FALSE),"")</f>
        <v/>
      </c>
      <c r="N563" s="228" t="str">
        <f>IFERROR(VLOOKUP(M563,色號!B:C,2,FALSE),"")</f>
        <v/>
      </c>
      <c r="O563" s="228" t="str">
        <f>IFERROR(VLOOKUP(L563,色號!A:D,4,FALSE),"")</f>
        <v/>
      </c>
      <c r="P563" s="228" t="str">
        <f t="shared" si="189"/>
        <v/>
      </c>
      <c r="Q563" s="228" t="str">
        <f t="shared" si="190"/>
        <v/>
      </c>
      <c r="R563" s="455" t="str">
        <f t="shared" si="191"/>
        <v/>
      </c>
      <c r="S563" s="461"/>
      <c r="T563" s="429" t="str">
        <f t="shared" si="192"/>
        <v/>
      </c>
      <c r="U563" s="237">
        <f t="shared" si="193"/>
        <v>1</v>
      </c>
    </row>
    <row r="564" spans="1:21" x14ac:dyDescent="0.25">
      <c r="A564" s="228">
        <f t="shared" si="186"/>
        <v>0</v>
      </c>
      <c r="B564" s="228"/>
      <c r="C564" s="228">
        <f t="shared" si="194"/>
        <v>15006</v>
      </c>
      <c r="D564" s="489" t="s">
        <v>1077</v>
      </c>
      <c r="E564" s="489" t="s">
        <v>420</v>
      </c>
      <c r="F564" s="489">
        <f>F559</f>
        <v>-36</v>
      </c>
      <c r="G564" s="489" t="str">
        <f t="shared" si="187"/>
        <v>AA</v>
      </c>
      <c r="H564" s="236">
        <v>120</v>
      </c>
      <c r="I564" s="488" t="str">
        <f t="shared" si="188"/>
        <v/>
      </c>
      <c r="J564" s="489">
        <v>18</v>
      </c>
      <c r="K564" s="229"/>
      <c r="L564" s="228"/>
      <c r="M564" s="228" t="str">
        <f>IFERROR(VLOOKUP(L564,色號!A:B,2,FALSE),"")</f>
        <v/>
      </c>
      <c r="N564" s="228" t="str">
        <f>IFERROR(VLOOKUP(M564,色號!B:C,2,FALSE),"")</f>
        <v/>
      </c>
      <c r="O564" s="228" t="str">
        <f>IFERROR(VLOOKUP(L564,色號!A:D,4,FALSE),"")</f>
        <v/>
      </c>
      <c r="P564" s="228" t="str">
        <f t="shared" si="189"/>
        <v/>
      </c>
      <c r="Q564" s="228" t="str">
        <f t="shared" si="190"/>
        <v>側</v>
      </c>
      <c r="R564" s="455" t="str">
        <f t="shared" si="191"/>
        <v/>
      </c>
      <c r="S564" s="461"/>
      <c r="T564" s="429" t="str">
        <f t="shared" si="192"/>
        <v/>
      </c>
      <c r="U564" s="237">
        <f t="shared" si="193"/>
        <v>1</v>
      </c>
    </row>
    <row r="565" spans="1:21" x14ac:dyDescent="0.25">
      <c r="A565" s="228">
        <f t="shared" si="186"/>
        <v>0</v>
      </c>
      <c r="B565" s="228"/>
      <c r="C565" s="228">
        <f t="shared" si="194"/>
        <v>15007</v>
      </c>
      <c r="D565" s="489" t="s">
        <v>1078</v>
      </c>
      <c r="E565" s="489" t="s">
        <v>1102</v>
      </c>
      <c r="F565" s="489">
        <f>F559</f>
        <v>-36</v>
      </c>
      <c r="G565" s="489" t="str">
        <f t="shared" si="187"/>
        <v>AA</v>
      </c>
      <c r="H565" s="236">
        <f>C555-22</f>
        <v>-22</v>
      </c>
      <c r="I565" s="488" t="str">
        <f t="shared" si="188"/>
        <v/>
      </c>
      <c r="J565" s="489">
        <v>18</v>
      </c>
      <c r="K565" s="229"/>
      <c r="L565" s="228"/>
      <c r="M565" s="228" t="str">
        <f>IFERROR(VLOOKUP(L565,色號!A:B,2,FALSE),"")</f>
        <v/>
      </c>
      <c r="N565" s="228" t="str">
        <f>IFERROR(VLOOKUP(M565,色號!B:C,2,FALSE),"")</f>
        <v/>
      </c>
      <c r="O565" s="228" t="str">
        <f>IFERROR(VLOOKUP(L565,色號!A:D,4,FALSE),"")</f>
        <v/>
      </c>
      <c r="P565" s="228" t="str">
        <f t="shared" si="189"/>
        <v/>
      </c>
      <c r="Q565" s="228" t="str">
        <f t="shared" si="190"/>
        <v>側</v>
      </c>
      <c r="R565" s="455" t="str">
        <f t="shared" si="191"/>
        <v>排</v>
      </c>
      <c r="S565" s="461"/>
      <c r="T565" s="429" t="str">
        <f t="shared" si="192"/>
        <v>面開槽？排孔？</v>
      </c>
      <c r="U565" s="237">
        <f t="shared" si="193"/>
        <v>1</v>
      </c>
    </row>
    <row r="566" spans="1:21" x14ac:dyDescent="0.25">
      <c r="A566" s="228">
        <f t="shared" si="186"/>
        <v>0</v>
      </c>
      <c r="B566" s="228"/>
      <c r="C566" s="228">
        <f t="shared" si="194"/>
        <v>15008</v>
      </c>
      <c r="D566" s="489" t="s">
        <v>1078</v>
      </c>
      <c r="E566" s="489" t="s">
        <v>1094</v>
      </c>
      <c r="F566" s="489"/>
      <c r="G566" s="489" t="str">
        <f t="shared" si="187"/>
        <v>AA</v>
      </c>
      <c r="H566" s="236">
        <f>C555-22-10</f>
        <v>-32</v>
      </c>
      <c r="I566" s="488" t="str">
        <f t="shared" si="188"/>
        <v>AA</v>
      </c>
      <c r="J566" s="489">
        <v>18</v>
      </c>
      <c r="K566" s="229"/>
      <c r="L566" s="228"/>
      <c r="M566" s="228" t="str">
        <f>IFERROR(VLOOKUP(L566,色號!A:B,2,FALSE),"")</f>
        <v/>
      </c>
      <c r="N566" s="228" t="str">
        <f>IFERROR(VLOOKUP(M566,色號!B:C,2,FALSE),"")</f>
        <v/>
      </c>
      <c r="O566" s="228" t="str">
        <f>IFERROR(VLOOKUP(L566,色號!A:D,4,FALSE),"")</f>
        <v/>
      </c>
      <c r="P566" s="228" t="str">
        <f t="shared" si="189"/>
        <v/>
      </c>
      <c r="Q566" s="228" t="str">
        <f t="shared" si="190"/>
        <v/>
      </c>
      <c r="R566" s="455" t="str">
        <f t="shared" si="191"/>
        <v/>
      </c>
      <c r="S566" s="461"/>
      <c r="T566" s="429" t="str">
        <f t="shared" si="192"/>
        <v/>
      </c>
      <c r="U566" s="237">
        <f t="shared" si="193"/>
        <v>1</v>
      </c>
    </row>
    <row r="567" spans="1:21" x14ac:dyDescent="0.25">
      <c r="A567" s="228">
        <f t="shared" si="186"/>
        <v>0</v>
      </c>
      <c r="B567" s="228"/>
      <c r="C567" s="228">
        <f t="shared" si="194"/>
        <v>15009</v>
      </c>
      <c r="D567" s="489" t="s">
        <v>1078</v>
      </c>
      <c r="E567" s="489" t="s">
        <v>1088</v>
      </c>
      <c r="F567" s="489"/>
      <c r="G567" s="489" t="str">
        <f t="shared" si="187"/>
        <v>AA</v>
      </c>
      <c r="H567" s="236">
        <f>C555-22</f>
        <v>-22</v>
      </c>
      <c r="I567" s="488" t="str">
        <f t="shared" si="188"/>
        <v/>
      </c>
      <c r="J567" s="489">
        <v>18</v>
      </c>
      <c r="K567" s="229"/>
      <c r="L567" s="228"/>
      <c r="M567" s="228" t="str">
        <f>IFERROR(VLOOKUP(L567,色號!A:B,2,FALSE),"")</f>
        <v/>
      </c>
      <c r="N567" s="228" t="str">
        <f>IFERROR(VLOOKUP(M567,色號!B:C,2,FALSE),"")</f>
        <v/>
      </c>
      <c r="O567" s="228" t="str">
        <f>IFERROR(VLOOKUP(L567,色號!A:D,4,FALSE),"")</f>
        <v/>
      </c>
      <c r="P567" s="228" t="str">
        <f t="shared" si="189"/>
        <v/>
      </c>
      <c r="Q567" s="228" t="str">
        <f t="shared" si="190"/>
        <v>固</v>
      </c>
      <c r="R567" s="455" t="str">
        <f t="shared" si="191"/>
        <v/>
      </c>
      <c r="S567" s="461"/>
      <c r="T567" s="429" t="str">
        <f t="shared" si="192"/>
        <v/>
      </c>
      <c r="U567" s="237">
        <f t="shared" si="193"/>
        <v>1</v>
      </c>
    </row>
    <row r="568" spans="1:21" x14ac:dyDescent="0.25">
      <c r="A568" s="228">
        <f t="shared" si="186"/>
        <v>0</v>
      </c>
      <c r="B568" s="228"/>
      <c r="C568" s="228">
        <f t="shared" si="194"/>
        <v>15010</v>
      </c>
      <c r="D568" s="489" t="s">
        <v>1079</v>
      </c>
      <c r="E568" s="489" t="s">
        <v>1095</v>
      </c>
      <c r="F568" s="489"/>
      <c r="G568" s="489" t="str">
        <f t="shared" si="187"/>
        <v>AA</v>
      </c>
      <c r="H568" s="236">
        <f>C556/2-4</f>
        <v>-4</v>
      </c>
      <c r="I568" s="488" t="str">
        <f t="shared" si="188"/>
        <v>AA</v>
      </c>
      <c r="J568" s="489">
        <v>18</v>
      </c>
      <c r="K568" s="229"/>
      <c r="L568" s="228"/>
      <c r="M568" s="228" t="str">
        <f>IFERROR(VLOOKUP(L568,色號!A:B,2,FALSE),"")</f>
        <v/>
      </c>
      <c r="N568" s="228" t="str">
        <f>IFERROR(VLOOKUP(M568,色號!B:C,2,FALSE),"")</f>
        <v/>
      </c>
      <c r="O568" s="228" t="str">
        <f>IFERROR(VLOOKUP(L568,色號!A:D,4,FALSE),"")</f>
        <v/>
      </c>
      <c r="P568" s="228" t="str">
        <f t="shared" si="189"/>
        <v>鉸2</v>
      </c>
      <c r="Q568" s="228" t="str">
        <f t="shared" si="190"/>
        <v/>
      </c>
      <c r="R568" s="455" t="str">
        <f t="shared" si="191"/>
        <v/>
      </c>
      <c r="S568" s="461"/>
      <c r="T568" s="429" t="str">
        <f t="shared" si="192"/>
        <v>把手？</v>
      </c>
      <c r="U568" s="237">
        <f t="shared" si="193"/>
        <v>1</v>
      </c>
    </row>
    <row r="569" spans="1:21" x14ac:dyDescent="0.25">
      <c r="A569" s="228">
        <f t="shared" si="186"/>
        <v>0</v>
      </c>
      <c r="B569" s="228"/>
      <c r="C569" s="228">
        <f t="shared" si="194"/>
        <v>15011</v>
      </c>
      <c r="D569" s="489" t="s">
        <v>1079</v>
      </c>
      <c r="E569" s="489" t="s">
        <v>1099</v>
      </c>
      <c r="F569" s="489"/>
      <c r="G569" s="489" t="str">
        <f t="shared" si="187"/>
        <v>AA</v>
      </c>
      <c r="H569" s="236">
        <f>C556/2-4</f>
        <v>-4</v>
      </c>
      <c r="I569" s="488" t="str">
        <f t="shared" si="188"/>
        <v>AA</v>
      </c>
      <c r="J569" s="489">
        <v>18</v>
      </c>
      <c r="K569" s="229"/>
      <c r="L569" s="228"/>
      <c r="M569" s="228" t="str">
        <f>IFERROR(VLOOKUP(L569,色號!A:B,2,FALSE),"")</f>
        <v/>
      </c>
      <c r="N569" s="228" t="str">
        <f>IFERROR(VLOOKUP(M569,色號!B:C,2,FALSE),"")</f>
        <v/>
      </c>
      <c r="O569" s="228" t="str">
        <f>IFERROR(VLOOKUP(L569,色號!A:D,4,FALSE),"")</f>
        <v/>
      </c>
      <c r="P569" s="228" t="str">
        <f t="shared" si="189"/>
        <v>鉸2</v>
      </c>
      <c r="Q569" s="228" t="str">
        <f t="shared" si="190"/>
        <v/>
      </c>
      <c r="R569" s="455" t="str">
        <f t="shared" si="191"/>
        <v/>
      </c>
      <c r="S569" s="461"/>
      <c r="T569" s="429" t="str">
        <f t="shared" si="192"/>
        <v>把手？</v>
      </c>
      <c r="U569" s="237">
        <f t="shared" si="193"/>
        <v>1</v>
      </c>
    </row>
    <row r="570" spans="1:21" x14ac:dyDescent="0.25">
      <c r="A570" s="228">
        <f t="shared" si="186"/>
        <v>0</v>
      </c>
      <c r="B570" s="228"/>
      <c r="C570" s="228">
        <f t="shared" si="194"/>
        <v>15012</v>
      </c>
      <c r="D570" s="228"/>
      <c r="E570" s="228"/>
      <c r="F570" s="236"/>
      <c r="G570" s="228" t="str">
        <f t="shared" ref="G560:G588" si="195">IF(
   OR(
      $E570="頂板",$E570="底板",$E570="右側板",$E570="左側板",
      $E570="天地蓋頂板",$E570="天地蓋底板",$E570="天地蓋右側板",$E570="天地蓋左側板",
      $E570="前抽牆",$E570="後抽牆",$E570="左抽牆",$E570="右抽牆",
      $E570="踢腳板",$E570="補板",$E570="固隔",$E570="活隔",
      $E570="中立板",$E570="中立板(退)",$E570="固隔(退)",$E570="活固隔",$E570="立板",
      $E570="內頂板",$E570="內左側落板",$E570="內右側落板",$E570="內底板",
      $E570="內左側板",$E570="內右側板",
      $E570="上前平肢",$E570="上後平肢",$E570="上前立肢",$E570="上後立肢",
      $E570="下前立肢",$E570="下後立肢",$E570="下前平肢",$E570="下後平肢",
      $E570="左側落板",$E570="右側落板",
      $E570="外蓋背板",$E570="台面",$E570="床板",$E570="假門板",
      $E570="上掀門板",$E570="平掀門板",$E570="下掀門板",
      $E570="左門板",$E570="右門板",
      $E570="抽盤",$E570="抽盤抽頭",
      $E570="上軌道板",$E570="下軌道板",$E570="左軌道板",$E570="右軌道板",$E570="指縫擋板",$E570="左木框滑門",$E570="右木框滑門",
      $E570="層板",$E570="壁面層板",$E570="桌板",$E570="上封板",$E570="下封板",$E570="左封板",$E570="右封板",
      $E570="左圓角側板",$E570="右圓角側板",$E570="抽頭",$E570="入柱抽頭",$E570="假抽頭",$E570="背拉桿",$E570="木滑門",$E570="抽屜拉桿"
   ),
   "AA",
   ""
)</f>
        <v/>
      </c>
      <c r="H570" s="236"/>
      <c r="I570" s="38" t="str">
        <f t="shared" ref="I560:I582" si="196">IF(
   OR(
      $E570="右側板",$E570="左側板",$E570="活隔",
      $E570="天地蓋頂板",$E570="天地蓋底板",
      $E570="左門板",$E570="右門板",
      $E570="左側落板",$E570="右側落板",
      $E570="外蓋背板",$E570="活固隔",
      $E570="左木框滑門",$E570="右木框滑門",
      $E570="左鋁框滑門",$E570="右鋁框滑門",
      $E570="桌板",$E570="台面",$E570="床板",$E570="假門板",
      $E570="上掀門板",$E570="平掀門板",$E570="下掀門板",
      $E570="抽盤抽頭",$E570="抽盤",$E570="層板",$E570="壁面層板",
      $E570="上封板",$E570="下封板",$E570="左封板",$E570="右封板",
      $E570="抽頭",$E570="踢腳板",$E570="補板",$E570="木滑門"
   ),
   "AA",
   ""
)</f>
        <v/>
      </c>
      <c r="J570" s="228"/>
      <c r="K570" s="229"/>
      <c r="L570" s="228"/>
      <c r="M570" s="228" t="str">
        <f>IFERROR(VLOOKUP(L570,色號!A:B,2,FALSE),"")</f>
        <v/>
      </c>
      <c r="N570" s="228" t="str">
        <f>IFERROR(VLOOKUP(M570,色號!B:C,2,FALSE),"")</f>
        <v/>
      </c>
      <c r="O570" s="228" t="str">
        <f>IFERROR(VLOOKUP(L570,色號!A:D,4,FALSE),"")</f>
        <v/>
      </c>
      <c r="P570" s="228" t="str">
        <f t="shared" si="189"/>
        <v/>
      </c>
      <c r="Q570" s="228" t="str">
        <f t="shared" si="190"/>
        <v/>
      </c>
      <c r="R570" s="455" t="str">
        <f t="shared" si="191"/>
        <v/>
      </c>
      <c r="S570" s="461"/>
      <c r="T570" s="429" t="str">
        <f t="shared" si="192"/>
        <v/>
      </c>
      <c r="U570" s="237" t="str">
        <f t="shared" si="193"/>
        <v/>
      </c>
    </row>
    <row r="571" spans="1:21" x14ac:dyDescent="0.25">
      <c r="A571" s="228">
        <f t="shared" si="186"/>
        <v>0</v>
      </c>
      <c r="B571" s="228"/>
      <c r="C571" s="228">
        <f>C570+1</f>
        <v>15013</v>
      </c>
      <c r="D571" s="228"/>
      <c r="E571" s="228"/>
      <c r="F571" s="228"/>
      <c r="G571" s="228" t="str">
        <f t="shared" si="195"/>
        <v/>
      </c>
      <c r="H571" s="236"/>
      <c r="I571" s="38" t="str">
        <f t="shared" si="196"/>
        <v/>
      </c>
      <c r="J571" s="228"/>
      <c r="K571" s="229"/>
      <c r="L571" s="228"/>
      <c r="M571" s="228" t="str">
        <f>IFERROR(VLOOKUP(L571,色號!A:B,2,FALSE),"")</f>
        <v/>
      </c>
      <c r="N571" s="228" t="str">
        <f>IFERROR(VLOOKUP(M571,色號!B:C,2,FALSE),"")</f>
        <v/>
      </c>
      <c r="O571" s="228" t="str">
        <f>IFERROR(VLOOKUP(L571,色號!A:D,4,FALSE),"")</f>
        <v/>
      </c>
      <c r="P571" s="228" t="str">
        <f t="shared" si="189"/>
        <v/>
      </c>
      <c r="Q571" s="228" t="str">
        <f t="shared" si="190"/>
        <v/>
      </c>
      <c r="R571" s="455" t="str">
        <f t="shared" si="191"/>
        <v/>
      </c>
      <c r="S571" s="461"/>
      <c r="T571" s="429" t="str">
        <f t="shared" si="192"/>
        <v/>
      </c>
      <c r="U571" s="237" t="str">
        <f t="shared" si="193"/>
        <v/>
      </c>
    </row>
    <row r="572" spans="1:21" x14ac:dyDescent="0.25">
      <c r="A572" s="228">
        <f t="shared" si="186"/>
        <v>0</v>
      </c>
      <c r="B572" s="228"/>
      <c r="C572" s="228">
        <f t="shared" si="194"/>
        <v>15014</v>
      </c>
      <c r="D572" s="228"/>
      <c r="E572" s="228"/>
      <c r="F572" s="228"/>
      <c r="G572" s="228" t="str">
        <f t="shared" si="195"/>
        <v/>
      </c>
      <c r="H572" s="236"/>
      <c r="I572" s="38" t="str">
        <f t="shared" si="196"/>
        <v/>
      </c>
      <c r="J572" s="228"/>
      <c r="K572" s="229"/>
      <c r="L572" s="228"/>
      <c r="M572" s="228" t="str">
        <f>IFERROR(VLOOKUP(L572,色號!A:B,2,FALSE),"")</f>
        <v/>
      </c>
      <c r="N572" s="228" t="str">
        <f>IFERROR(VLOOKUP(M572,色號!B:C,2,FALSE),"")</f>
        <v/>
      </c>
      <c r="O572" s="228" t="str">
        <f>IFERROR(VLOOKUP(L572,色號!A:D,4,FALSE),"")</f>
        <v/>
      </c>
      <c r="P572" s="228" t="str">
        <f t="shared" si="189"/>
        <v/>
      </c>
      <c r="Q572" s="228" t="str">
        <f t="shared" si="190"/>
        <v/>
      </c>
      <c r="R572" s="455" t="str">
        <f t="shared" si="191"/>
        <v/>
      </c>
      <c r="S572" s="461"/>
      <c r="T572" s="429" t="str">
        <f t="shared" si="192"/>
        <v/>
      </c>
      <c r="U572" s="237" t="str">
        <f t="shared" si="193"/>
        <v/>
      </c>
    </row>
    <row r="573" spans="1:21" x14ac:dyDescent="0.25">
      <c r="A573" s="228">
        <f t="shared" si="186"/>
        <v>0</v>
      </c>
      <c r="B573" s="228"/>
      <c r="C573" s="228">
        <f>C572+1</f>
        <v>15015</v>
      </c>
      <c r="D573" s="228"/>
      <c r="E573" s="228"/>
      <c r="F573" s="228"/>
      <c r="G573" s="228" t="str">
        <f t="shared" si="195"/>
        <v/>
      </c>
      <c r="H573" s="236"/>
      <c r="I573" s="38" t="str">
        <f t="shared" si="196"/>
        <v/>
      </c>
      <c r="J573" s="228"/>
      <c r="K573" s="229"/>
      <c r="L573" s="228"/>
      <c r="M573" s="228" t="str">
        <f>IFERROR(VLOOKUP(L573,色號!A:B,2,FALSE),"")</f>
        <v/>
      </c>
      <c r="N573" s="228" t="str">
        <f>IFERROR(VLOOKUP(M573,色號!B:C,2,FALSE),"")</f>
        <v/>
      </c>
      <c r="O573" s="228" t="str">
        <f>IFERROR(VLOOKUP(L573,色號!A:D,4,FALSE),"")</f>
        <v/>
      </c>
      <c r="P573" s="228" t="str">
        <f t="shared" si="189"/>
        <v/>
      </c>
      <c r="Q573" s="228" t="str">
        <f t="shared" si="190"/>
        <v/>
      </c>
      <c r="R573" s="455" t="str">
        <f t="shared" si="191"/>
        <v/>
      </c>
      <c r="S573" s="461"/>
      <c r="T573" s="429" t="str">
        <f t="shared" si="192"/>
        <v/>
      </c>
      <c r="U573" s="237" t="str">
        <f t="shared" si="193"/>
        <v/>
      </c>
    </row>
    <row r="574" spans="1:21" x14ac:dyDescent="0.25">
      <c r="A574" s="228">
        <f t="shared" si="186"/>
        <v>0</v>
      </c>
      <c r="B574" s="228"/>
      <c r="C574" s="228">
        <f>C573+1</f>
        <v>15016</v>
      </c>
      <c r="D574" s="228"/>
      <c r="E574" s="228"/>
      <c r="F574" s="237"/>
      <c r="G574" s="228" t="str">
        <f t="shared" si="195"/>
        <v/>
      </c>
      <c r="H574" s="236"/>
      <c r="I574" s="38" t="str">
        <f t="shared" si="196"/>
        <v/>
      </c>
      <c r="J574" s="228"/>
      <c r="K574" s="229"/>
      <c r="L574" s="228"/>
      <c r="M574" s="228" t="str">
        <f>IFERROR(VLOOKUP(L574,色號!A:B,2,FALSE),"")</f>
        <v/>
      </c>
      <c r="N574" s="228" t="str">
        <f>IFERROR(VLOOKUP(M574,色號!B:C,2,FALSE),"")</f>
        <v/>
      </c>
      <c r="O574" s="228" t="str">
        <f>IFERROR(VLOOKUP(L574,色號!A:D,4,FALSE),"")</f>
        <v/>
      </c>
      <c r="P574" s="228" t="str">
        <f t="shared" si="189"/>
        <v/>
      </c>
      <c r="Q574" s="228" t="str">
        <f t="shared" si="190"/>
        <v/>
      </c>
      <c r="R574" s="455" t="str">
        <f t="shared" si="191"/>
        <v/>
      </c>
      <c r="S574" s="461"/>
      <c r="T574" s="429" t="str">
        <f t="shared" si="192"/>
        <v/>
      </c>
      <c r="U574" s="237" t="str">
        <f t="shared" si="193"/>
        <v/>
      </c>
    </row>
    <row r="575" spans="1:21" x14ac:dyDescent="0.25">
      <c r="A575" s="228">
        <f t="shared" si="186"/>
        <v>0</v>
      </c>
      <c r="B575" s="228"/>
      <c r="C575" s="228">
        <f>C574+1</f>
        <v>15017</v>
      </c>
      <c r="D575" s="228"/>
      <c r="E575" s="228"/>
      <c r="F575" s="237"/>
      <c r="G575" s="228" t="str">
        <f t="shared" si="195"/>
        <v/>
      </c>
      <c r="H575" s="236"/>
      <c r="I575" s="38" t="str">
        <f t="shared" si="196"/>
        <v/>
      </c>
      <c r="J575" s="228"/>
      <c r="K575" s="229"/>
      <c r="L575" s="228"/>
      <c r="M575" s="228" t="str">
        <f>IFERROR(VLOOKUP(L575,色號!A:B,2,FALSE),"")</f>
        <v/>
      </c>
      <c r="N575" s="228" t="str">
        <f>IFERROR(VLOOKUP(M575,色號!B:C,2,FALSE),"")</f>
        <v/>
      </c>
      <c r="O575" s="228" t="str">
        <f>IFERROR(VLOOKUP(L575,色號!A:D,4,FALSE),"")</f>
        <v/>
      </c>
      <c r="P575" s="228" t="str">
        <f t="shared" si="189"/>
        <v/>
      </c>
      <c r="Q575" s="228" t="str">
        <f t="shared" si="190"/>
        <v/>
      </c>
      <c r="R575" s="455" t="str">
        <f t="shared" si="191"/>
        <v/>
      </c>
      <c r="S575" s="461"/>
      <c r="T575" s="429" t="str">
        <f t="shared" si="192"/>
        <v/>
      </c>
      <c r="U575" s="237" t="str">
        <f t="shared" si="193"/>
        <v/>
      </c>
    </row>
    <row r="576" spans="1:21" x14ac:dyDescent="0.25">
      <c r="A576" s="228">
        <f t="shared" si="186"/>
        <v>0</v>
      </c>
      <c r="B576" s="228"/>
      <c r="C576" s="228">
        <f>C575+1</f>
        <v>15018</v>
      </c>
      <c r="D576" s="228"/>
      <c r="E576" s="228"/>
      <c r="F576" s="231"/>
      <c r="G576" s="228" t="str">
        <f t="shared" si="195"/>
        <v/>
      </c>
      <c r="H576" s="236"/>
      <c r="I576" s="38" t="str">
        <f t="shared" si="196"/>
        <v/>
      </c>
      <c r="J576" s="228"/>
      <c r="K576" s="229"/>
      <c r="L576" s="228"/>
      <c r="M576" s="228" t="str">
        <f>IFERROR(VLOOKUP(L576,色號!A:B,2,FALSE),"")</f>
        <v/>
      </c>
      <c r="N576" s="228" t="str">
        <f>IFERROR(VLOOKUP(M576,色號!B:C,2,FALSE),"")</f>
        <v/>
      </c>
      <c r="O576" s="228" t="str">
        <f>IFERROR(VLOOKUP(L576,色號!A:D,4,FALSE),"")</f>
        <v/>
      </c>
      <c r="P576" s="228" t="str">
        <f t="shared" si="189"/>
        <v/>
      </c>
      <c r="Q576" s="228" t="str">
        <f t="shared" si="190"/>
        <v/>
      </c>
      <c r="R576" s="455" t="str">
        <f t="shared" si="191"/>
        <v/>
      </c>
      <c r="S576" s="461"/>
      <c r="T576" s="429" t="str">
        <f t="shared" si="192"/>
        <v/>
      </c>
      <c r="U576" s="237" t="str">
        <f t="shared" si="193"/>
        <v/>
      </c>
    </row>
    <row r="577" spans="1:21" x14ac:dyDescent="0.25">
      <c r="A577" s="228">
        <f t="shared" si="186"/>
        <v>0</v>
      </c>
      <c r="B577" s="228"/>
      <c r="C577" s="228">
        <f t="shared" ref="C577:C588" si="197">C576+1</f>
        <v>15019</v>
      </c>
      <c r="D577" s="228"/>
      <c r="E577" s="228"/>
      <c r="F577" s="231"/>
      <c r="G577" s="228" t="str">
        <f t="shared" si="195"/>
        <v/>
      </c>
      <c r="H577" s="236"/>
      <c r="I577" s="38" t="str">
        <f t="shared" si="196"/>
        <v/>
      </c>
      <c r="J577" s="228"/>
      <c r="K577" s="229"/>
      <c r="L577" s="228"/>
      <c r="M577" s="228" t="str">
        <f>IFERROR(VLOOKUP(L577,色號!A:B,2,FALSE),"")</f>
        <v/>
      </c>
      <c r="N577" s="228" t="str">
        <f>IFERROR(VLOOKUP(M577,色號!B:C,2,FALSE),"")</f>
        <v/>
      </c>
      <c r="O577" s="228" t="str">
        <f>IFERROR(VLOOKUP(L577,色號!A:D,4,FALSE),"")</f>
        <v/>
      </c>
      <c r="P577" s="228" t="str">
        <f t="shared" si="189"/>
        <v/>
      </c>
      <c r="Q577" s="228" t="str">
        <f t="shared" si="190"/>
        <v/>
      </c>
      <c r="R577" s="455" t="str">
        <f t="shared" si="191"/>
        <v/>
      </c>
      <c r="S577" s="461"/>
      <c r="T577" s="429" t="str">
        <f t="shared" si="192"/>
        <v/>
      </c>
      <c r="U577" s="237" t="str">
        <f t="shared" si="193"/>
        <v/>
      </c>
    </row>
    <row r="578" spans="1:21" x14ac:dyDescent="0.25">
      <c r="A578" s="228">
        <f t="shared" si="186"/>
        <v>0</v>
      </c>
      <c r="B578" s="228"/>
      <c r="C578" s="228">
        <f t="shared" si="197"/>
        <v>15020</v>
      </c>
      <c r="D578" s="228"/>
      <c r="E578" s="228"/>
      <c r="F578" s="231"/>
      <c r="G578" s="228" t="str">
        <f t="shared" si="195"/>
        <v/>
      </c>
      <c r="H578" s="236"/>
      <c r="I578" s="38" t="str">
        <f t="shared" si="196"/>
        <v/>
      </c>
      <c r="J578" s="228"/>
      <c r="K578" s="229"/>
      <c r="L578" s="228"/>
      <c r="M578" s="228" t="str">
        <f>IFERROR(VLOOKUP(L578,色號!A:B,2,FALSE),"")</f>
        <v/>
      </c>
      <c r="N578" s="228" t="str">
        <f>IFERROR(VLOOKUP(M578,色號!B:C,2,FALSE),"")</f>
        <v/>
      </c>
      <c r="O578" s="228" t="str">
        <f>IFERROR(VLOOKUP(L578,色號!A:D,4,FALSE),"")</f>
        <v/>
      </c>
      <c r="P578" s="228" t="str">
        <f t="shared" si="189"/>
        <v/>
      </c>
      <c r="Q578" s="228" t="str">
        <f t="shared" si="190"/>
        <v/>
      </c>
      <c r="R578" s="455" t="str">
        <f t="shared" si="191"/>
        <v/>
      </c>
      <c r="S578" s="461"/>
      <c r="T578" s="429" t="str">
        <f t="shared" si="192"/>
        <v/>
      </c>
      <c r="U578" s="237" t="str">
        <f t="shared" si="193"/>
        <v/>
      </c>
    </row>
    <row r="579" spans="1:21" x14ac:dyDescent="0.25">
      <c r="A579" s="228">
        <f t="shared" si="186"/>
        <v>0</v>
      </c>
      <c r="B579" s="228"/>
      <c r="C579" s="228">
        <f t="shared" si="197"/>
        <v>15021</v>
      </c>
      <c r="D579" s="228"/>
      <c r="E579" s="228"/>
      <c r="F579" s="231"/>
      <c r="G579" s="228" t="str">
        <f t="shared" si="195"/>
        <v/>
      </c>
      <c r="H579" s="236"/>
      <c r="I579" s="38" t="str">
        <f t="shared" si="196"/>
        <v/>
      </c>
      <c r="J579" s="228"/>
      <c r="K579" s="229"/>
      <c r="L579" s="228"/>
      <c r="M579" s="228" t="str">
        <f>IFERROR(VLOOKUP(L579,色號!A:B,2,FALSE),"")</f>
        <v/>
      </c>
      <c r="N579" s="228" t="str">
        <f>IFERROR(VLOOKUP(M579,色號!B:C,2,FALSE),"")</f>
        <v/>
      </c>
      <c r="O579" s="228" t="str">
        <f>IFERROR(VLOOKUP(L579,色號!A:D,4,FALSE),"")</f>
        <v/>
      </c>
      <c r="P579" s="228" t="str">
        <f t="shared" si="189"/>
        <v/>
      </c>
      <c r="Q579" s="228" t="str">
        <f t="shared" si="190"/>
        <v/>
      </c>
      <c r="R579" s="455" t="str">
        <f t="shared" si="191"/>
        <v/>
      </c>
      <c r="S579" s="461"/>
      <c r="T579" s="429" t="str">
        <f t="shared" si="192"/>
        <v/>
      </c>
      <c r="U579" s="237" t="str">
        <f t="shared" si="193"/>
        <v/>
      </c>
    </row>
    <row r="580" spans="1:21" x14ac:dyDescent="0.25">
      <c r="A580" s="228">
        <f t="shared" si="186"/>
        <v>0</v>
      </c>
      <c r="B580" s="228"/>
      <c r="C580" s="228">
        <f t="shared" si="197"/>
        <v>15022</v>
      </c>
      <c r="D580" s="228"/>
      <c r="E580" s="228"/>
      <c r="F580" s="231"/>
      <c r="G580" s="228" t="str">
        <f t="shared" si="195"/>
        <v/>
      </c>
      <c r="H580" s="236"/>
      <c r="I580" s="38" t="str">
        <f t="shared" si="196"/>
        <v/>
      </c>
      <c r="J580" s="228"/>
      <c r="K580" s="229"/>
      <c r="L580" s="228"/>
      <c r="M580" s="228" t="str">
        <f>IFERROR(VLOOKUP(L580,色號!A:B,2,FALSE),"")</f>
        <v/>
      </c>
      <c r="N580" s="228" t="str">
        <f>IFERROR(VLOOKUP(M580,色號!B:C,2,FALSE),"")</f>
        <v/>
      </c>
      <c r="O580" s="228" t="str">
        <f>IFERROR(VLOOKUP(L580,色號!A:D,4,FALSE),"")</f>
        <v/>
      </c>
      <c r="P580" s="228" t="str">
        <f t="shared" si="189"/>
        <v/>
      </c>
      <c r="Q580" s="228" t="str">
        <f t="shared" si="190"/>
        <v/>
      </c>
      <c r="R580" s="455" t="str">
        <f t="shared" si="191"/>
        <v/>
      </c>
      <c r="S580" s="461"/>
      <c r="T580" s="429" t="str">
        <f t="shared" si="192"/>
        <v/>
      </c>
      <c r="U580" s="237" t="str">
        <f t="shared" si="193"/>
        <v/>
      </c>
    </row>
    <row r="581" spans="1:21" x14ac:dyDescent="0.25">
      <c r="A581" s="228">
        <f t="shared" si="186"/>
        <v>0</v>
      </c>
      <c r="B581" s="228"/>
      <c r="C581" s="228">
        <f t="shared" si="197"/>
        <v>15023</v>
      </c>
      <c r="D581" s="228"/>
      <c r="E581" s="228"/>
      <c r="F581" s="231"/>
      <c r="G581" s="228" t="str">
        <f t="shared" si="195"/>
        <v/>
      </c>
      <c r="H581" s="236"/>
      <c r="I581" s="38" t="str">
        <f t="shared" si="196"/>
        <v/>
      </c>
      <c r="J581" s="228"/>
      <c r="K581" s="229"/>
      <c r="L581" s="228"/>
      <c r="M581" s="228" t="str">
        <f>IFERROR(VLOOKUP(L581,色號!A:B,2,FALSE),"")</f>
        <v/>
      </c>
      <c r="N581" s="228" t="str">
        <f>IFERROR(VLOOKUP(M581,色號!B:C,2,FALSE),"")</f>
        <v/>
      </c>
      <c r="O581" s="228" t="str">
        <f>IFERROR(VLOOKUP(L581,色號!A:D,4,FALSE),"")</f>
        <v/>
      </c>
      <c r="P581" s="228" t="str">
        <f t="shared" si="189"/>
        <v/>
      </c>
      <c r="Q581" s="228" t="str">
        <f t="shared" si="190"/>
        <v/>
      </c>
      <c r="R581" s="455" t="str">
        <f t="shared" si="191"/>
        <v/>
      </c>
      <c r="S581" s="461"/>
      <c r="T581" s="429" t="str">
        <f t="shared" si="192"/>
        <v/>
      </c>
      <c r="U581" s="237" t="str">
        <f t="shared" si="193"/>
        <v/>
      </c>
    </row>
    <row r="582" spans="1:21" x14ac:dyDescent="0.25">
      <c r="A582" s="228">
        <f t="shared" si="186"/>
        <v>0</v>
      </c>
      <c r="B582" s="228"/>
      <c r="C582" s="228">
        <f t="shared" si="197"/>
        <v>15024</v>
      </c>
      <c r="D582" s="228"/>
      <c r="E582" s="228"/>
      <c r="F582" s="231"/>
      <c r="G582" s="228" t="str">
        <f t="shared" si="195"/>
        <v/>
      </c>
      <c r="H582" s="236"/>
      <c r="I582" s="38" t="str">
        <f t="shared" si="196"/>
        <v/>
      </c>
      <c r="J582" s="228"/>
      <c r="K582" s="229"/>
      <c r="L582" s="228"/>
      <c r="M582" s="228" t="str">
        <f>IFERROR(VLOOKUP(L582,色號!A:B,2,FALSE),"")</f>
        <v/>
      </c>
      <c r="N582" s="228" t="str">
        <f>IFERROR(VLOOKUP(M582,色號!B:C,2,FALSE),"")</f>
        <v/>
      </c>
      <c r="O582" s="228" t="str">
        <f>IFERROR(VLOOKUP(L582,色號!A:D,4,FALSE),"")</f>
        <v/>
      </c>
      <c r="P582" s="228" t="str">
        <f t="shared" si="189"/>
        <v/>
      </c>
      <c r="Q582" s="228" t="str">
        <f t="shared" si="190"/>
        <v/>
      </c>
      <c r="R582" s="455" t="str">
        <f t="shared" si="191"/>
        <v/>
      </c>
      <c r="S582" s="461"/>
      <c r="T582" s="429" t="str">
        <f t="shared" si="192"/>
        <v/>
      </c>
      <c r="U582" s="237" t="str">
        <f t="shared" si="193"/>
        <v/>
      </c>
    </row>
    <row r="583" spans="1:21" x14ac:dyDescent="0.25">
      <c r="A583" s="228">
        <f t="shared" si="186"/>
        <v>0</v>
      </c>
      <c r="B583" s="228"/>
      <c r="C583" s="228">
        <f t="shared" si="197"/>
        <v>15025</v>
      </c>
      <c r="D583" s="228"/>
      <c r="E583" s="228"/>
      <c r="F583" s="228"/>
      <c r="G583" s="228" t="str">
        <f t="shared" si="195"/>
        <v/>
      </c>
      <c r="H583" s="236"/>
      <c r="I583" s="38" t="str">
        <f t="shared" ref="I583:I588" si="198">IF(
   OR(
      $E583="右側板",$E583="左側板",$E583="活隔",
      $E583="天地蓋頂板",$E583="天地蓋底板",
      $E583="左門板",$E583="右門板",
      $E583="左側落板",$E583="右側落板",
      $E583="外蓋背板",$E583="活固隔",
      $E583="左木框滑門",$E583="右木框滑門",
      $E583="左鋁框滑門",$E583="右鋁框滑門",
      $E583="桌板",$E583="台面",$E583="床板",$E583="假門板",
      $E583="上掀門板",$E583="平掀門板",$E583="下掀門板",
      $E583="抽盤抽頭",$E583="抽盤",$E583="層板",$E583="壁面層板",
      $E583="上封板",$E583="下封板",$E583="左封板",$E583="右封板",
      $E583="抽頭",$E583="踢腳板",$E583="補板",$E583="木滑門"
   ),
   "AA",
   ""
)</f>
        <v/>
      </c>
      <c r="J583" s="228"/>
      <c r="K583" s="229"/>
      <c r="L583" s="228"/>
      <c r="M583" s="228" t="str">
        <f>IFERROR(VLOOKUP(L583,色號!A:B,2,FALSE),"")</f>
        <v/>
      </c>
      <c r="N583" s="228" t="str">
        <f>IFERROR(VLOOKUP(M583,色號!B:C,2,FALSE),"")</f>
        <v/>
      </c>
      <c r="O583" s="228" t="str">
        <f>IFERROR(VLOOKUP(L583,色號!A:D,4,FALSE),"")</f>
        <v/>
      </c>
      <c r="P583" s="228" t="str">
        <f t="shared" si="189"/>
        <v/>
      </c>
      <c r="Q583" s="228" t="str">
        <f t="shared" si="190"/>
        <v/>
      </c>
      <c r="R583" s="455" t="str">
        <f t="shared" si="191"/>
        <v/>
      </c>
      <c r="S583" s="461"/>
      <c r="T583" s="429" t="str">
        <f t="shared" si="192"/>
        <v/>
      </c>
      <c r="U583" s="237" t="str">
        <f t="shared" si="193"/>
        <v/>
      </c>
    </row>
    <row r="584" spans="1:21" x14ac:dyDescent="0.25">
      <c r="A584" s="228">
        <f t="shared" si="186"/>
        <v>0</v>
      </c>
      <c r="B584" s="228"/>
      <c r="C584" s="228">
        <f t="shared" si="197"/>
        <v>15026</v>
      </c>
      <c r="D584" s="228"/>
      <c r="E584" s="228"/>
      <c r="F584" s="231"/>
      <c r="G584" s="228" t="str">
        <f t="shared" si="195"/>
        <v/>
      </c>
      <c r="H584" s="236"/>
      <c r="I584" s="38" t="str">
        <f t="shared" si="198"/>
        <v/>
      </c>
      <c r="J584" s="228"/>
      <c r="K584" s="229"/>
      <c r="L584" s="228"/>
      <c r="M584" s="228" t="str">
        <f>IFERROR(VLOOKUP(L584,色號!A:B,2,FALSE),"")</f>
        <v/>
      </c>
      <c r="N584" s="228" t="str">
        <f>IFERROR(VLOOKUP(M584,色號!B:C,2,FALSE),"")</f>
        <v/>
      </c>
      <c r="O584" s="228" t="str">
        <f>IFERROR(VLOOKUP(L584,色號!A:D,4,FALSE),"")</f>
        <v/>
      </c>
      <c r="P584" s="228" t="str">
        <f t="shared" si="189"/>
        <v/>
      </c>
      <c r="Q584" s="228" t="str">
        <f t="shared" si="190"/>
        <v/>
      </c>
      <c r="R584" s="455" t="str">
        <f t="shared" si="191"/>
        <v/>
      </c>
      <c r="S584" s="461"/>
      <c r="T584" s="429" t="str">
        <f t="shared" si="192"/>
        <v/>
      </c>
      <c r="U584" s="237" t="str">
        <f t="shared" si="193"/>
        <v/>
      </c>
    </row>
    <row r="585" spans="1:21" x14ac:dyDescent="0.25">
      <c r="A585" s="228">
        <f t="shared" si="186"/>
        <v>0</v>
      </c>
      <c r="B585" s="228"/>
      <c r="C585" s="228">
        <f t="shared" si="197"/>
        <v>15027</v>
      </c>
      <c r="D585" s="228"/>
      <c r="E585" s="228"/>
      <c r="F585" s="231"/>
      <c r="G585" s="228" t="str">
        <f t="shared" si="195"/>
        <v/>
      </c>
      <c r="H585" s="236"/>
      <c r="I585" s="38" t="str">
        <f t="shared" si="198"/>
        <v/>
      </c>
      <c r="J585" s="228"/>
      <c r="K585" s="229"/>
      <c r="L585" s="228"/>
      <c r="M585" s="228" t="str">
        <f>IFERROR(VLOOKUP(L585,色號!A:B,2,FALSE),"")</f>
        <v/>
      </c>
      <c r="N585" s="228" t="str">
        <f>IFERROR(VLOOKUP(M585,色號!B:C,2,FALSE),"")</f>
        <v/>
      </c>
      <c r="O585" s="228" t="str">
        <f>IFERROR(VLOOKUP(L585,色號!A:D,4,FALSE),"")</f>
        <v/>
      </c>
      <c r="P585" s="228" t="str">
        <f t="shared" si="189"/>
        <v/>
      </c>
      <c r="Q585" s="228" t="str">
        <f t="shared" si="190"/>
        <v/>
      </c>
      <c r="R585" s="455" t="str">
        <f t="shared" si="191"/>
        <v/>
      </c>
      <c r="S585" s="461"/>
      <c r="T585" s="429" t="str">
        <f t="shared" si="192"/>
        <v/>
      </c>
      <c r="U585" s="237" t="str">
        <f t="shared" si="193"/>
        <v/>
      </c>
    </row>
    <row r="586" spans="1:21" x14ac:dyDescent="0.25">
      <c r="A586" s="228">
        <f t="shared" si="186"/>
        <v>0</v>
      </c>
      <c r="B586" s="228"/>
      <c r="C586" s="228">
        <f t="shared" si="197"/>
        <v>15028</v>
      </c>
      <c r="D586" s="228"/>
      <c r="E586" s="228"/>
      <c r="F586" s="231"/>
      <c r="G586" s="228" t="str">
        <f t="shared" si="195"/>
        <v/>
      </c>
      <c r="H586" s="236"/>
      <c r="I586" s="38" t="str">
        <f t="shared" si="198"/>
        <v/>
      </c>
      <c r="J586" s="228"/>
      <c r="K586" s="229"/>
      <c r="L586" s="228"/>
      <c r="M586" s="228" t="str">
        <f>IFERROR(VLOOKUP(L586,色號!A:B,2,FALSE),"")</f>
        <v/>
      </c>
      <c r="N586" s="228" t="str">
        <f>IFERROR(VLOOKUP(M586,色號!B:C,2,FALSE),"")</f>
        <v/>
      </c>
      <c r="O586" s="228" t="str">
        <f>IFERROR(VLOOKUP(L586,色號!A:D,4,FALSE),"")</f>
        <v/>
      </c>
      <c r="P586" s="228" t="str">
        <f t="shared" si="189"/>
        <v/>
      </c>
      <c r="Q586" s="228" t="str">
        <f t="shared" si="190"/>
        <v/>
      </c>
      <c r="R586" s="455" t="str">
        <f t="shared" si="191"/>
        <v/>
      </c>
      <c r="S586" s="461"/>
      <c r="T586" s="429" t="str">
        <f t="shared" si="192"/>
        <v/>
      </c>
      <c r="U586" s="237" t="str">
        <f t="shared" si="193"/>
        <v/>
      </c>
    </row>
    <row r="587" spans="1:21" x14ac:dyDescent="0.25">
      <c r="A587" s="228">
        <f t="shared" si="186"/>
        <v>0</v>
      </c>
      <c r="B587" s="228"/>
      <c r="C587" s="228">
        <f t="shared" si="197"/>
        <v>15029</v>
      </c>
      <c r="D587" s="228"/>
      <c r="E587" s="228"/>
      <c r="F587" s="231"/>
      <c r="G587" s="228" t="str">
        <f t="shared" si="195"/>
        <v/>
      </c>
      <c r="H587" s="236"/>
      <c r="I587" s="38" t="str">
        <f t="shared" si="198"/>
        <v/>
      </c>
      <c r="J587" s="228"/>
      <c r="K587" s="229"/>
      <c r="L587" s="228"/>
      <c r="M587" s="228" t="str">
        <f>IFERROR(VLOOKUP(L587,色號!A:B,2,FALSE),"")</f>
        <v/>
      </c>
      <c r="N587" s="228" t="str">
        <f>IFERROR(VLOOKUP(M587,色號!B:C,2,FALSE),"")</f>
        <v/>
      </c>
      <c r="O587" s="228" t="str">
        <f>IFERROR(VLOOKUP(L587,色號!A:D,4,FALSE),"")</f>
        <v/>
      </c>
      <c r="P587" s="228" t="str">
        <f t="shared" si="189"/>
        <v/>
      </c>
      <c r="Q587" s="228" t="str">
        <f t="shared" si="190"/>
        <v/>
      </c>
      <c r="R587" s="455" t="str">
        <f t="shared" si="191"/>
        <v/>
      </c>
      <c r="S587" s="461"/>
      <c r="T587" s="429" t="str">
        <f t="shared" si="192"/>
        <v/>
      </c>
      <c r="U587" s="237" t="str">
        <f t="shared" si="193"/>
        <v/>
      </c>
    </row>
    <row r="588" spans="1:21" x14ac:dyDescent="0.25">
      <c r="A588" s="228">
        <f t="shared" si="186"/>
        <v>0</v>
      </c>
      <c r="B588" s="228"/>
      <c r="C588" s="228">
        <f t="shared" si="197"/>
        <v>15030</v>
      </c>
      <c r="D588" s="228"/>
      <c r="E588" s="228"/>
      <c r="F588" s="231"/>
      <c r="G588" s="228" t="str">
        <f t="shared" si="195"/>
        <v/>
      </c>
      <c r="H588" s="236"/>
      <c r="I588" s="38" t="str">
        <f t="shared" si="198"/>
        <v/>
      </c>
      <c r="J588" s="228"/>
      <c r="K588" s="229"/>
      <c r="L588" s="228"/>
      <c r="M588" s="228" t="str">
        <f>IFERROR(VLOOKUP(L588,色號!A:B,2,FALSE),"")</f>
        <v/>
      </c>
      <c r="N588" s="228" t="str">
        <f>IFERROR(VLOOKUP(M588,色號!B:C,2,FALSE),"")</f>
        <v/>
      </c>
      <c r="O588" s="228" t="str">
        <f>IFERROR(VLOOKUP(L588,色號!A:D,4,FALSE),"")</f>
        <v/>
      </c>
      <c r="P588" s="228" t="str">
        <f t="shared" si="189"/>
        <v/>
      </c>
      <c r="Q588" s="228" t="str">
        <f t="shared" si="190"/>
        <v/>
      </c>
      <c r="R588" s="455" t="str">
        <f t="shared" si="191"/>
        <v/>
      </c>
      <c r="S588" s="461"/>
      <c r="T588" s="429" t="str">
        <f t="shared" si="192"/>
        <v/>
      </c>
      <c r="U588" s="237" t="str">
        <f t="shared" si="193"/>
        <v/>
      </c>
    </row>
    <row r="589" spans="1:21" x14ac:dyDescent="0.25">
      <c r="A589" s="234"/>
      <c r="B589" s="234"/>
      <c r="C589" s="234"/>
      <c r="D589" s="234"/>
      <c r="E589" s="234"/>
      <c r="F589" s="238"/>
      <c r="G589" s="238"/>
      <c r="H589" s="239"/>
      <c r="I589" s="234"/>
      <c r="J589" s="238"/>
      <c r="K589" s="229"/>
      <c r="L589" s="228"/>
      <c r="M589" s="238"/>
      <c r="N589" s="232" t="str">
        <f>IFERROR(VLOOKUP(L589,資料庫!$P$4:$R$101,3,FALSE),"")</f>
        <v/>
      </c>
      <c r="O589" s="238"/>
      <c r="P589" s="228"/>
      <c r="Q589" s="228"/>
      <c r="R589" s="455" t="str">
        <f t="shared" ref="R589" si="199">IF(
  AND(
    OR($E589="右側板",$E589="左側板"),
    COUNTIF($E$559:$E$588,"活隔") + COUNTIF($E$559:$E$588,"固隔") &gt; 0  ),
  "排孔",
  ""
)</f>
        <v/>
      </c>
      <c r="S589" s="228"/>
      <c r="T589" s="430"/>
      <c r="U589" s="237"/>
    </row>
    <row r="590" spans="1:21" x14ac:dyDescent="0.25">
      <c r="A590" s="234"/>
      <c r="B590" s="234"/>
      <c r="C590" s="234"/>
      <c r="D590" s="234"/>
      <c r="E590" s="234"/>
      <c r="F590" s="238"/>
      <c r="G590" s="238"/>
      <c r="H590" s="239"/>
      <c r="I590" s="234"/>
      <c r="J590" s="238"/>
      <c r="K590" s="227"/>
      <c r="L590" s="238"/>
      <c r="M590" s="238"/>
      <c r="N590" s="228"/>
      <c r="O590" s="238"/>
      <c r="P590" s="228"/>
      <c r="Q590" s="228"/>
      <c r="R590" s="455"/>
      <c r="S590" s="228"/>
      <c r="T590" s="430"/>
      <c r="U590" s="237"/>
    </row>
    <row r="591" spans="1:21" x14ac:dyDescent="0.25">
      <c r="A591" s="224" t="s">
        <v>31</v>
      </c>
      <c r="B591" s="224"/>
      <c r="C591" s="225"/>
      <c r="D591" s="225" cm="1">
        <f t="array" ref="D591">_xlfn.IFS(OR(C591="水槽櫃",C591="爐檯櫃"),"無頂板",C591="油機吊櫃","無底板",TRUE,0)</f>
        <v>0</v>
      </c>
      <c r="E591" s="226"/>
      <c r="F591" s="225"/>
      <c r="G591" s="226"/>
      <c r="H591" s="226"/>
      <c r="I591" s="226"/>
      <c r="J591" s="226"/>
      <c r="K591" s="227"/>
      <c r="L591" s="228"/>
      <c r="M591" s="228"/>
      <c r="N591" s="228"/>
      <c r="O591" s="228"/>
      <c r="P591" s="228"/>
      <c r="Q591" s="228"/>
      <c r="R591" s="455"/>
      <c r="S591" s="228"/>
      <c r="T591" s="430"/>
      <c r="U591" s="237"/>
    </row>
    <row r="592" spans="1:21" x14ac:dyDescent="0.25">
      <c r="A592" s="224" t="s">
        <v>37</v>
      </c>
      <c r="B592" s="224"/>
      <c r="C592" s="229">
        <f>C553+1</f>
        <v>16</v>
      </c>
      <c r="D592" s="229"/>
      <c r="E592" s="226"/>
      <c r="F592" s="230"/>
      <c r="G592" s="226"/>
      <c r="H592" s="226"/>
      <c r="I592" s="226"/>
      <c r="J592" s="226"/>
      <c r="K592" s="366" t="s">
        <v>15</v>
      </c>
      <c r="L592" s="232">
        <f>SUMIF(D598:D627,"&lt;&gt;*五金",K598:K627)</f>
        <v>0</v>
      </c>
      <c r="M592" s="228"/>
      <c r="N592" s="231"/>
      <c r="O592" s="228"/>
      <c r="P592" s="228"/>
      <c r="Q592" s="228"/>
      <c r="R592" s="455"/>
      <c r="S592" s="228"/>
      <c r="T592" s="430"/>
      <c r="U592" s="237"/>
    </row>
    <row r="593" spans="1:21" x14ac:dyDescent="0.25">
      <c r="A593" s="224" t="s">
        <v>38</v>
      </c>
      <c r="B593" s="224"/>
      <c r="C593" s="229"/>
      <c r="D593" s="229"/>
      <c r="E593" s="226"/>
      <c r="F593" s="230"/>
      <c r="G593" s="226"/>
      <c r="H593" s="226"/>
      <c r="I593" s="226"/>
      <c r="J593" s="226"/>
      <c r="K593" s="366" t="s">
        <v>16</v>
      </c>
      <c r="L593" s="233">
        <f ca="1">板材才數分析.!P481</f>
        <v>0</v>
      </c>
      <c r="M593" s="228"/>
      <c r="N593" s="231"/>
      <c r="O593" s="228"/>
      <c r="P593" s="228"/>
      <c r="Q593" s="228"/>
      <c r="R593" s="455"/>
      <c r="S593" s="228"/>
      <c r="T593" s="430"/>
      <c r="U593" s="237"/>
    </row>
    <row r="594" spans="1:21" x14ac:dyDescent="0.25">
      <c r="A594" s="224" t="s">
        <v>39</v>
      </c>
      <c r="B594" s="224"/>
      <c r="C594" s="368"/>
      <c r="D594" s="229"/>
      <c r="E594" s="226"/>
      <c r="F594" s="230"/>
      <c r="G594" s="226"/>
      <c r="H594" s="226"/>
      <c r="I594" s="226"/>
      <c r="J594" s="226"/>
      <c r="K594" s="376" t="s">
        <v>1384</v>
      </c>
      <c r="L594" s="228">
        <v>1</v>
      </c>
      <c r="M594" s="228"/>
      <c r="N594" s="228"/>
      <c r="O594" s="228"/>
      <c r="P594" s="228"/>
      <c r="Q594" s="228"/>
      <c r="R594" s="455"/>
      <c r="S594" s="228"/>
      <c r="T594" s="430"/>
      <c r="U594" s="237"/>
    </row>
    <row r="595" spans="1:21" x14ac:dyDescent="0.25">
      <c r="A595" s="224" t="s">
        <v>40</v>
      </c>
      <c r="B595" s="224"/>
      <c r="C595" s="367"/>
      <c r="D595" s="229"/>
      <c r="E595" s="226"/>
      <c r="F595" s="230"/>
      <c r="G595" s="226"/>
      <c r="H595" s="226"/>
      <c r="I595" s="226"/>
      <c r="J595" s="226"/>
      <c r="K595" s="227"/>
      <c r="L595" s="228"/>
      <c r="M595" s="228"/>
      <c r="N595" s="228"/>
      <c r="O595" s="228"/>
      <c r="P595" s="228"/>
      <c r="Q595" s="228"/>
      <c r="R595" s="455"/>
      <c r="S595" s="228"/>
      <c r="T595" s="430"/>
      <c r="U595" s="237"/>
    </row>
    <row r="596" spans="1:21" ht="16.149999999999999" customHeight="1" x14ac:dyDescent="0.25">
      <c r="A596" s="508" t="s">
        <v>41</v>
      </c>
      <c r="B596" s="228"/>
      <c r="C596" s="508" t="s">
        <v>50</v>
      </c>
      <c r="D596" s="508" t="s">
        <v>1293</v>
      </c>
      <c r="E596" s="508" t="s">
        <v>42</v>
      </c>
      <c r="F596" s="372" t="s">
        <v>2</v>
      </c>
      <c r="G596" s="372"/>
      <c r="H596" s="372"/>
      <c r="I596" s="372"/>
      <c r="J596" s="372"/>
      <c r="K596" s="514" t="s">
        <v>6</v>
      </c>
      <c r="L596" s="508" t="s">
        <v>8</v>
      </c>
      <c r="M596" s="508" t="s">
        <v>110</v>
      </c>
      <c r="N596" s="515" t="s">
        <v>225</v>
      </c>
      <c r="O596" s="508" t="s">
        <v>44</v>
      </c>
      <c r="P596" s="509" t="s">
        <v>9</v>
      </c>
      <c r="Q596" s="509" t="s">
        <v>9</v>
      </c>
      <c r="R596" s="510" t="s">
        <v>9</v>
      </c>
      <c r="S596" s="509" t="s">
        <v>9</v>
      </c>
      <c r="T596" s="517" t="s">
        <v>1929</v>
      </c>
      <c r="U596" s="508" t="s">
        <v>1386</v>
      </c>
    </row>
    <row r="597" spans="1:21" x14ac:dyDescent="0.25">
      <c r="A597" s="513"/>
      <c r="B597" s="234"/>
      <c r="C597" s="513"/>
      <c r="D597" s="508"/>
      <c r="E597" s="513"/>
      <c r="F597" s="228" t="s">
        <v>49</v>
      </c>
      <c r="G597" s="228" t="s">
        <v>17</v>
      </c>
      <c r="H597" s="235" t="s">
        <v>1</v>
      </c>
      <c r="I597" s="228" t="s">
        <v>17</v>
      </c>
      <c r="J597" s="228" t="s">
        <v>3</v>
      </c>
      <c r="K597" s="514"/>
      <c r="L597" s="508"/>
      <c r="M597" s="513"/>
      <c r="N597" s="515"/>
      <c r="O597" s="513"/>
      <c r="P597" s="509"/>
      <c r="Q597" s="509"/>
      <c r="R597" s="510"/>
      <c r="S597" s="509"/>
      <c r="T597" s="517"/>
      <c r="U597" s="508"/>
    </row>
    <row r="598" spans="1:21" x14ac:dyDescent="0.25">
      <c r="A598" s="228">
        <f>$C$591</f>
        <v>0</v>
      </c>
      <c r="B598" s="228"/>
      <c r="C598" s="228">
        <f>(C592*1000)+1</f>
        <v>16001</v>
      </c>
      <c r="D598" s="489" t="s">
        <v>1077</v>
      </c>
      <c r="E598" s="489" t="s">
        <v>4</v>
      </c>
      <c r="F598" s="236">
        <f>C595-36</f>
        <v>-36</v>
      </c>
      <c r="G598" s="489" t="str">
        <f>IF(
   OR(
      $E598="頂板",$E598="底板",$E598="右側板",$E598="左側板",
      $E598="天地蓋頂板",$E598="天地蓋底板",$E598="天地蓋右側板",$E598="天地蓋左側板",
      $E598="前抽牆",$E598="後抽牆",$E598="左抽牆",$E598="右抽牆",
      $E598="踢腳板",$E598="補板",$E598="固隔",$E598="活隔",
      $E598="中立板",$E598="中立板(退)",$E598="固隔(退)",$E598="活固隔",$E598="立板",
      $E598="內頂板",$E598="內左側落板",$E598="內右側落板",$E598="內底板",
      $E598="內左側板",$E598="內右側板",
      $E598="上前平肢",$E598="上後平肢",$E598="上前立肢",$E598="上後立肢",
      $E598="下前立肢",$E598="下後立肢",$E598="下前平肢",$E598="下後平肢",
      $E598="左側落板",$E598="右側落板",
      $E598="外蓋背板",$E598="台面",$E598="床板",$E598="假門板",
      $E598="上掀門板",$E598="平掀門板",$E598="下掀門板",
      $E598="左門板",$E598="右門板",
      $E598="抽盤",$E598="抽盤抽頭",
      $E598="上軌道板",$E598="下軌道板",$E598="左軌道板",$E598="右軌道板",$E598="指縫擋板",$E598="左木框滑門",$E598="右木框滑門",
      $E598="層板",$E598="壁面層板",$E598="桌板",$E598="上封板",$E598="下封板",$E598="左封板",$E598="右封板",
      $E598="左圓角側板",$E598="右圓角側板",$E598="抽頭",$E598="入柱抽頭",$E598="假抽頭",$E598="背拉桿",$E598="木滑門",$E598="抽屜拉桿"
   ),
   "AA",
   ""
)</f>
        <v>AA</v>
      </c>
      <c r="H598" s="236">
        <f>C594</f>
        <v>0</v>
      </c>
      <c r="I598" s="488" t="str">
        <f>IF(
   OR(
      $E598="右側板",$E598="左側板",$E598="活隔",
      $E598="天地蓋頂板",$E598="天地蓋底板",
      $E598="左門板",$E598="右門板",
      $E598="左側落板",$E598="右側落板",
      $E598="外蓋背板",$E598="活固隔",
      $E598="左木框滑門",$E598="右木框滑門",
      $E598="左鋁框滑門",$E598="右鋁框滑門",
      $E598="桌板",$E598="台面",$E598="床板",$E598="假門板",
      $E598="上掀門板",$E598="平掀門板",$E598="下掀門板",
      $E598="抽盤抽頭",$E598="抽盤",$E598="層板",$E598="壁面層板",
      $E598="上封板",$E598="下封板",$E598="左封板",$E598="右封板",
      $E598="抽頭",$E598="踢腳板",$E598="補板",$E598="木滑門"
   ),
   "AA",
   ""
)</f>
        <v/>
      </c>
      <c r="J598" s="489">
        <v>18</v>
      </c>
      <c r="K598" s="229"/>
      <c r="L598" s="228"/>
      <c r="M598" s="228" t="str">
        <f>IFERROR(VLOOKUP(L598,色號!A:B,2,FALSE),"")</f>
        <v/>
      </c>
      <c r="N598" s="228" t="str">
        <f>IFERROR(VLOOKUP(M598,色號!B:C,2,FALSE),"")</f>
        <v/>
      </c>
      <c r="O598" s="228" t="str">
        <f>IFERROR(VLOOKUP(L598,色號!A:D,4,FALSE),"")</f>
        <v/>
      </c>
      <c r="P598" s="228" t="str">
        <f>IF(
    OR($E598="左門板", $E598="右門板"),
    "鉸" &amp; IF($F598&lt;=1000, 2, IF($F598&lt;=1800, 3, 4)),
    IF(
        $E598="入柱背板",
        "側",
        IF(
            $E598="外蓋背板",
            "面",
            IF(
                AND(COUNTIF($E$598:$E$627,"入柱背板")&gt;0, OR($E598="頂板", $E598="底板")),
                "面",
                IF(
                    AND(COUNTIF($E$598:$E$627,"外蓋背板")&gt;0, OR($E598="左側板", $E598="右側板")),
                    "側",
                    IF(
                        AND(
                            COUNTIF($E$598:$E$627,"入柱背板")=0,
                            COUNTIF($E$598:$E$627,"外蓋背板")=0,
                            OR(
                                AND(COUNTIF($E$598:$E$627,"背板")&gt;0, OR($E598="左側板",$E598="右側板",$E598="頂板",$E598="底板")),
                                AND(COUNTIF($E$598:$E$627,"抽底")&gt;0, OR($E598="右抽牆",$E598="左抽牆",$E598="前抽牆",$E598="後抽牆"))                         )
                        ),
                        "背板溝",
                        ""
                    )
                )
            )
        )
    )
)</f>
        <v>背板溝</v>
      </c>
      <c r="Q598" s="228" t="str">
        <f>IF(OR($E598="天地蓋右側板",$E598="天地蓋左側板"), "側 面",
 IF(OR($E598="背拉桿",$E598="中立板",$E598="頂板",$E598="底板",$E598="前抽牆",$E598="後抽牆",$E598="內左側落板",$E598="內右側落板",$E598="抽屜拉桿",$E598="立板"), "側",
  IF(OR($E598="木滑門",$E598="鋁框滑門"), "輪",
   IF(OR($E598="右側板",$E598="左側板",$E598="右抽牆",$E598="左抽牆",$E598="天地蓋頂板",$E598="天地蓋底板",$E598="內頂板"), "面",
    IF($E598="固隔","固","")
   )
  )
 )
)</f>
        <v>側</v>
      </c>
      <c r="R598" s="455" t="str">
        <f>IF(
OR($E598="左側板",$E598="右側板",$E598="天地蓋左側板",$E598="天地蓋右側板",$E598="中立板",$E598="立板"),
"排","")</f>
        <v/>
      </c>
      <c r="S598" s="461"/>
      <c r="T598" s="429" t="str">
        <f>IF($E598="中立板","面開槽？排孔？",
IF($E598="木框滑門","前排孔要退喔！",
IF(OR($E598="左門板",$E598="右門板",$E598="抽頭"),"把手？",
IF(OR($E598="左側板",$E598="右側板",$E598="天地蓋右側板",$E598="天地蓋左側板"),"排孔？",""))))</f>
        <v/>
      </c>
      <c r="U598" s="237">
        <f>IF(E598="","",$L$594)</f>
        <v>1</v>
      </c>
    </row>
    <row r="599" spans="1:21" x14ac:dyDescent="0.25">
      <c r="A599" s="228">
        <f t="shared" ref="A599:A627" si="200">$C$591</f>
        <v>0</v>
      </c>
      <c r="B599" s="228"/>
      <c r="C599" s="228">
        <f>C598+1</f>
        <v>16002</v>
      </c>
      <c r="D599" s="489" t="s">
        <v>1077</v>
      </c>
      <c r="E599" s="489" t="s">
        <v>323</v>
      </c>
      <c r="F599" s="236">
        <f>C595-36</f>
        <v>-36</v>
      </c>
      <c r="G599" s="489" t="str">
        <f t="shared" ref="G599:G608" si="201">IF(
   OR(
      $E599="頂板",$E599="底板",$E599="右側板",$E599="左側板",
      $E599="天地蓋頂板",$E599="天地蓋底板",$E599="天地蓋右側板",$E599="天地蓋左側板",
      $E599="前抽牆",$E599="後抽牆",$E599="左抽牆",$E599="右抽牆",
      $E599="踢腳板",$E599="補板",$E599="固隔",$E599="活隔",
      $E599="中立板",$E599="中立板(退)",$E599="固隔(退)",$E599="活固隔",$E599="立板",
      $E599="內頂板",$E599="內左側落板",$E599="內右側落板",$E599="內底板",
      $E599="內左側板",$E599="內右側板",
      $E599="上前平肢",$E599="上後平肢",$E599="上前立肢",$E599="上後立肢",
      $E599="下前立肢",$E599="下後立肢",$E599="下前平肢",$E599="下後平肢",
      $E599="左側落板",$E599="右側落板",
      $E599="外蓋背板",$E599="台面",$E599="床板",$E599="假門板",
      $E599="上掀門板",$E599="平掀門板",$E599="下掀門板",
      $E599="左門板",$E599="右門板",
      $E599="抽盤",$E599="抽盤抽頭",
      $E599="上軌道板",$E599="下軌道板",$E599="左軌道板",$E599="右軌道板",$E599="指縫擋板",$E599="左木框滑門",$E599="右木框滑門",
      $E599="層板",$E599="壁面層板",$E599="桌板",$E599="上封板",$E599="下封板",$E599="左封板",$E599="右封板",
      $E599="左圓角側板",$E599="右圓角側板",$E599="抽頭",$E599="入柱抽頭",$E599="假抽頭",$E599="背拉桿",$E599="木滑門",$E599="抽屜拉桿"
   ),
   "AA",
   ""
)</f>
        <v>AA</v>
      </c>
      <c r="H599" s="236">
        <f>C594</f>
        <v>0</v>
      </c>
      <c r="I599" s="488" t="str">
        <f t="shared" ref="I599:I608" si="202">IF(
   OR(
      $E599="右側板",$E599="左側板",$E599="活隔",
      $E599="天地蓋頂板",$E599="天地蓋底板",
      $E599="左門板",$E599="右門板",
      $E599="左側落板",$E599="右側落板",
      $E599="外蓋背板",$E599="活固隔",
      $E599="左木框滑門",$E599="右木框滑門",
      $E599="左鋁框滑門",$E599="右鋁框滑門",
      $E599="桌板",$E599="台面",$E599="床板",$E599="假門板",
      $E599="上掀門板",$E599="平掀門板",$E599="下掀門板",
      $E599="抽盤抽頭",$E599="抽盤",$E599="層板",$E599="壁面層板",
      $E599="上封板",$E599="下封板",$E599="左封板",$E599="右封板",
      $E599="抽頭",$E599="踢腳板",$E599="補板",$E599="木滑門"
   ),
   "AA",
   ""
)</f>
        <v/>
      </c>
      <c r="J599" s="489">
        <v>18</v>
      </c>
      <c r="K599" s="229"/>
      <c r="L599" s="228"/>
      <c r="M599" s="228" t="str">
        <f>IFERROR(VLOOKUP(L599,色號!A:B,2,FALSE),"")</f>
        <v/>
      </c>
      <c r="N599" s="228" t="str">
        <f>IFERROR(VLOOKUP(M599,色號!B:C,2,FALSE),"")</f>
        <v/>
      </c>
      <c r="O599" s="228" t="str">
        <f>IFERROR(VLOOKUP(L599,色號!A:D,4,FALSE),"")</f>
        <v/>
      </c>
      <c r="P599" s="228" t="str">
        <f t="shared" ref="P599:P627" si="203">IF(
    OR($E599="左門板", $E599="右門板"),
    "鉸" &amp; IF($F599&lt;=1000, 2, IF($F599&lt;=1800, 3, 4)),
    IF(
        $E599="入柱背板",
        "側",
        IF(
            $E599="外蓋背板",
            "面",
            IF(
                AND(COUNTIF($E$598:$E$627,"入柱背板")&gt;0, OR($E599="頂板", $E599="底板")),
                "面",
                IF(
                    AND(COUNTIF($E$598:$E$627,"外蓋背板")&gt;0, OR($E599="左側板", $E599="右側板")),
                    "側",
                    IF(
                        AND(
                            COUNTIF($E$598:$E$627,"入柱背板")=0,
                            COUNTIF($E$598:$E$627,"外蓋背板")=0,
                            OR(
                                AND(COUNTIF($E$598:$E$627,"背板")&gt;0, OR($E599="左側板",$E599="右側板",$E599="頂板",$E599="底板")),
                                AND(COUNTIF($E$598:$E$627,"抽底")&gt;0, OR($E599="右抽牆",$E599="左抽牆",$E599="前抽牆",$E599="後抽牆"))                         )
                        ),
                        "背板溝",
                        ""
                    )
                )
            )
        )
    )
)</f>
        <v>背板溝</v>
      </c>
      <c r="Q599" s="228" t="str">
        <f t="shared" ref="Q599:Q627" si="204">IF(OR($E599="天地蓋右側板",$E599="天地蓋左側板"), "側 面",
 IF(OR($E599="背拉桿",$E599="中立板",$E599="頂板",$E599="底板",$E599="前抽牆",$E599="後抽牆",$E599="內左側落板",$E599="內右側落板",$E599="抽屜拉桿",$E599="立板"), "側",
  IF(OR($E599="木滑門",$E599="鋁框滑門"), "輪",
   IF(OR($E599="右側板",$E599="左側板",$E599="右抽牆",$E599="左抽牆",$E599="天地蓋頂板",$E599="天地蓋底板",$E599="內頂板"), "面",
    IF($E599="固隔","固","")
   )
  )
 )
)</f>
        <v>側</v>
      </c>
      <c r="R599" s="455" t="str">
        <f t="shared" ref="R599:R627" si="205">IF(
OR($E599="左側板",$E599="右側板",$E599="天地蓋左側板",$E599="天地蓋右側板",$E599="中立板",$E599="立板"),
"排","")</f>
        <v/>
      </c>
      <c r="S599" s="461"/>
      <c r="T599" s="429" t="str">
        <f t="shared" ref="T599:T627" si="206">IF($E599="中立板","面開槽？排孔？",
IF($E599="木框滑門","前排孔要退喔！",
IF(OR($E599="左門板",$E599="右門板",$E599="抽頭"),"把手？",
IF(OR($E599="左側板",$E599="右側板",$E599="天地蓋右側板",$E599="天地蓋左側板"),"排孔？",""))))</f>
        <v/>
      </c>
      <c r="U599" s="237">
        <f t="shared" ref="U599:U627" si="207">IF(E599="","",$L$594)</f>
        <v>1</v>
      </c>
    </row>
    <row r="600" spans="1:21" x14ac:dyDescent="0.25">
      <c r="A600" s="228">
        <f t="shared" si="200"/>
        <v>0</v>
      </c>
      <c r="B600" s="228"/>
      <c r="C600" s="228">
        <f t="shared" ref="C600:C611" si="208">C599+1</f>
        <v>16003</v>
      </c>
      <c r="D600" s="489" t="s">
        <v>1077</v>
      </c>
      <c r="E600" s="489" t="s">
        <v>342</v>
      </c>
      <c r="F600" s="489">
        <f>C593</f>
        <v>0</v>
      </c>
      <c r="G600" s="489" t="str">
        <f t="shared" si="201"/>
        <v>AA</v>
      </c>
      <c r="H600" s="236">
        <f>C594</f>
        <v>0</v>
      </c>
      <c r="I600" s="488" t="str">
        <f t="shared" si="202"/>
        <v>AA</v>
      </c>
      <c r="J600" s="489">
        <v>18</v>
      </c>
      <c r="K600" s="229"/>
      <c r="L600" s="228"/>
      <c r="M600" s="228" t="str">
        <f>IFERROR(VLOOKUP(L600,色號!A:B,2,FALSE),"")</f>
        <v/>
      </c>
      <c r="N600" s="228" t="str">
        <f>IFERROR(VLOOKUP(M600,色號!B:C,2,FALSE),"")</f>
        <v/>
      </c>
      <c r="O600" s="228" t="str">
        <f>IFERROR(VLOOKUP(L600,色號!A:D,4,FALSE),"")</f>
        <v/>
      </c>
      <c r="P600" s="228" t="str">
        <f t="shared" si="203"/>
        <v>背板溝</v>
      </c>
      <c r="Q600" s="228" t="str">
        <f t="shared" si="204"/>
        <v>面</v>
      </c>
      <c r="R600" s="455" t="str">
        <f t="shared" si="205"/>
        <v>排</v>
      </c>
      <c r="S600" s="461"/>
      <c r="T600" s="429" t="str">
        <f t="shared" si="206"/>
        <v>排孔？</v>
      </c>
      <c r="U600" s="237">
        <f t="shared" si="207"/>
        <v>1</v>
      </c>
    </row>
    <row r="601" spans="1:21" x14ac:dyDescent="0.25">
      <c r="A601" s="228">
        <f t="shared" si="200"/>
        <v>0</v>
      </c>
      <c r="B601" s="228"/>
      <c r="C601" s="228">
        <f t="shared" si="208"/>
        <v>16004</v>
      </c>
      <c r="D601" s="489" t="s">
        <v>1077</v>
      </c>
      <c r="E601" s="489" t="s">
        <v>350</v>
      </c>
      <c r="F601" s="489">
        <f>C593</f>
        <v>0</v>
      </c>
      <c r="G601" s="489" t="str">
        <f t="shared" si="201"/>
        <v>AA</v>
      </c>
      <c r="H601" s="236">
        <f>C594</f>
        <v>0</v>
      </c>
      <c r="I601" s="488" t="str">
        <f t="shared" si="202"/>
        <v>AA</v>
      </c>
      <c r="J601" s="489">
        <v>18</v>
      </c>
      <c r="K601" s="229"/>
      <c r="L601" s="228"/>
      <c r="M601" s="228" t="str">
        <f>IFERROR(VLOOKUP(L601,色號!A:B,2,FALSE),"")</f>
        <v/>
      </c>
      <c r="N601" s="228" t="str">
        <f>IFERROR(VLOOKUP(M601,色號!B:C,2,FALSE),"")</f>
        <v/>
      </c>
      <c r="O601" s="228" t="str">
        <f>IFERROR(VLOOKUP(L601,色號!A:D,4,FALSE),"")</f>
        <v/>
      </c>
      <c r="P601" s="228" t="str">
        <f t="shared" si="203"/>
        <v>背板溝</v>
      </c>
      <c r="Q601" s="228" t="str">
        <f t="shared" si="204"/>
        <v>面</v>
      </c>
      <c r="R601" s="455" t="str">
        <f t="shared" si="205"/>
        <v>排</v>
      </c>
      <c r="S601" s="461"/>
      <c r="T601" s="429" t="str">
        <f t="shared" si="206"/>
        <v>排孔？</v>
      </c>
      <c r="U601" s="237">
        <f t="shared" si="207"/>
        <v>1</v>
      </c>
    </row>
    <row r="602" spans="1:21" x14ac:dyDescent="0.25">
      <c r="A602" s="228">
        <f t="shared" si="200"/>
        <v>0</v>
      </c>
      <c r="B602" s="228"/>
      <c r="C602" s="228">
        <f t="shared" si="208"/>
        <v>16005</v>
      </c>
      <c r="D602" s="489" t="s">
        <v>1077</v>
      </c>
      <c r="E602" s="489" t="s">
        <v>357</v>
      </c>
      <c r="F602" s="489">
        <f>C593-22</f>
        <v>-22</v>
      </c>
      <c r="G602" s="489" t="str">
        <f t="shared" si="201"/>
        <v/>
      </c>
      <c r="H602" s="236">
        <f>C595-22</f>
        <v>-22</v>
      </c>
      <c r="I602" s="488" t="str">
        <f t="shared" si="202"/>
        <v/>
      </c>
      <c r="J602" s="489">
        <v>4</v>
      </c>
      <c r="K602" s="229"/>
      <c r="L602" s="228"/>
      <c r="M602" s="228" t="str">
        <f>IFERROR(VLOOKUP(L602,色號!A:B,2,FALSE),"")</f>
        <v/>
      </c>
      <c r="N602" s="228" t="str">
        <f>IFERROR(VLOOKUP(M602,色號!B:C,2,FALSE),"")</f>
        <v/>
      </c>
      <c r="O602" s="228" t="str">
        <f>IFERROR(VLOOKUP(L602,色號!A:D,4,FALSE),"")</f>
        <v/>
      </c>
      <c r="P602" s="228" t="str">
        <f t="shared" si="203"/>
        <v/>
      </c>
      <c r="Q602" s="228" t="str">
        <f t="shared" si="204"/>
        <v/>
      </c>
      <c r="R602" s="455" t="str">
        <f t="shared" si="205"/>
        <v/>
      </c>
      <c r="S602" s="461"/>
      <c r="T602" s="429" t="str">
        <f t="shared" si="206"/>
        <v/>
      </c>
      <c r="U602" s="237">
        <f t="shared" si="207"/>
        <v>1</v>
      </c>
    </row>
    <row r="603" spans="1:21" x14ac:dyDescent="0.25">
      <c r="A603" s="228">
        <f t="shared" si="200"/>
        <v>0</v>
      </c>
      <c r="B603" s="228"/>
      <c r="C603" s="228">
        <f t="shared" si="208"/>
        <v>16006</v>
      </c>
      <c r="D603" s="489" t="s">
        <v>1077</v>
      </c>
      <c r="E603" s="489" t="s">
        <v>420</v>
      </c>
      <c r="F603" s="489">
        <f>F598</f>
        <v>-36</v>
      </c>
      <c r="G603" s="489" t="str">
        <f t="shared" si="201"/>
        <v>AA</v>
      </c>
      <c r="H603" s="236">
        <v>120</v>
      </c>
      <c r="I603" s="488" t="str">
        <f t="shared" si="202"/>
        <v/>
      </c>
      <c r="J603" s="489">
        <v>18</v>
      </c>
      <c r="K603" s="229"/>
      <c r="L603" s="228"/>
      <c r="M603" s="228" t="str">
        <f>IFERROR(VLOOKUP(L603,色號!A:B,2,FALSE),"")</f>
        <v/>
      </c>
      <c r="N603" s="228" t="str">
        <f>IFERROR(VLOOKUP(M603,色號!B:C,2,FALSE),"")</f>
        <v/>
      </c>
      <c r="O603" s="228" t="str">
        <f>IFERROR(VLOOKUP(L603,色號!A:D,4,FALSE),"")</f>
        <v/>
      </c>
      <c r="P603" s="228" t="str">
        <f t="shared" si="203"/>
        <v/>
      </c>
      <c r="Q603" s="228" t="str">
        <f t="shared" si="204"/>
        <v>側</v>
      </c>
      <c r="R603" s="455" t="str">
        <f t="shared" si="205"/>
        <v/>
      </c>
      <c r="S603" s="461"/>
      <c r="T603" s="429" t="str">
        <f t="shared" si="206"/>
        <v/>
      </c>
      <c r="U603" s="237">
        <f t="shared" si="207"/>
        <v>1</v>
      </c>
    </row>
    <row r="604" spans="1:21" x14ac:dyDescent="0.25">
      <c r="A604" s="228">
        <f t="shared" si="200"/>
        <v>0</v>
      </c>
      <c r="B604" s="228"/>
      <c r="C604" s="228">
        <f t="shared" si="208"/>
        <v>16007</v>
      </c>
      <c r="D604" s="489" t="s">
        <v>1078</v>
      </c>
      <c r="E604" s="489" t="s">
        <v>1102</v>
      </c>
      <c r="F604" s="489">
        <f>F598</f>
        <v>-36</v>
      </c>
      <c r="G604" s="489" t="str">
        <f t="shared" si="201"/>
        <v>AA</v>
      </c>
      <c r="H604" s="236">
        <f>C594-22</f>
        <v>-22</v>
      </c>
      <c r="I604" s="488" t="str">
        <f t="shared" si="202"/>
        <v/>
      </c>
      <c r="J604" s="489">
        <v>18</v>
      </c>
      <c r="K604" s="229"/>
      <c r="L604" s="228"/>
      <c r="M604" s="228" t="str">
        <f>IFERROR(VLOOKUP(L604,色號!A:B,2,FALSE),"")</f>
        <v/>
      </c>
      <c r="N604" s="228" t="str">
        <f>IFERROR(VLOOKUP(M604,色號!B:C,2,FALSE),"")</f>
        <v/>
      </c>
      <c r="O604" s="228" t="str">
        <f>IFERROR(VLOOKUP(L604,色號!A:D,4,FALSE),"")</f>
        <v/>
      </c>
      <c r="P604" s="228" t="str">
        <f t="shared" si="203"/>
        <v/>
      </c>
      <c r="Q604" s="228" t="str">
        <f t="shared" si="204"/>
        <v>側</v>
      </c>
      <c r="R604" s="455" t="str">
        <f t="shared" si="205"/>
        <v>排</v>
      </c>
      <c r="S604" s="461"/>
      <c r="T604" s="429" t="str">
        <f t="shared" si="206"/>
        <v>面開槽？排孔？</v>
      </c>
      <c r="U604" s="237">
        <f t="shared" si="207"/>
        <v>1</v>
      </c>
    </row>
    <row r="605" spans="1:21" x14ac:dyDescent="0.25">
      <c r="A605" s="228">
        <f t="shared" si="200"/>
        <v>0</v>
      </c>
      <c r="B605" s="228"/>
      <c r="C605" s="228">
        <f t="shared" si="208"/>
        <v>16008</v>
      </c>
      <c r="D605" s="489" t="s">
        <v>1078</v>
      </c>
      <c r="E605" s="489" t="s">
        <v>1094</v>
      </c>
      <c r="F605" s="489"/>
      <c r="G605" s="489" t="str">
        <f t="shared" si="201"/>
        <v>AA</v>
      </c>
      <c r="H605" s="236">
        <f>C594-22-10</f>
        <v>-32</v>
      </c>
      <c r="I605" s="488" t="str">
        <f t="shared" si="202"/>
        <v>AA</v>
      </c>
      <c r="J605" s="489">
        <v>18</v>
      </c>
      <c r="K605" s="229"/>
      <c r="L605" s="228"/>
      <c r="M605" s="228" t="str">
        <f>IFERROR(VLOOKUP(L605,色號!A:B,2,FALSE),"")</f>
        <v/>
      </c>
      <c r="N605" s="228" t="str">
        <f>IFERROR(VLOOKUP(M605,色號!B:C,2,FALSE),"")</f>
        <v/>
      </c>
      <c r="O605" s="228" t="str">
        <f>IFERROR(VLOOKUP(L605,色號!A:D,4,FALSE),"")</f>
        <v/>
      </c>
      <c r="P605" s="228" t="str">
        <f t="shared" si="203"/>
        <v/>
      </c>
      <c r="Q605" s="228" t="str">
        <f t="shared" si="204"/>
        <v/>
      </c>
      <c r="R605" s="455" t="str">
        <f t="shared" si="205"/>
        <v/>
      </c>
      <c r="S605" s="461"/>
      <c r="T605" s="429" t="str">
        <f t="shared" si="206"/>
        <v/>
      </c>
      <c r="U605" s="237">
        <f t="shared" si="207"/>
        <v>1</v>
      </c>
    </row>
    <row r="606" spans="1:21" x14ac:dyDescent="0.25">
      <c r="A606" s="228">
        <f t="shared" si="200"/>
        <v>0</v>
      </c>
      <c r="B606" s="228"/>
      <c r="C606" s="228">
        <f t="shared" si="208"/>
        <v>16009</v>
      </c>
      <c r="D606" s="489" t="s">
        <v>1078</v>
      </c>
      <c r="E606" s="489" t="s">
        <v>1088</v>
      </c>
      <c r="F606" s="489"/>
      <c r="G606" s="489" t="str">
        <f t="shared" si="201"/>
        <v>AA</v>
      </c>
      <c r="H606" s="236">
        <f>C594-22</f>
        <v>-22</v>
      </c>
      <c r="I606" s="488" t="str">
        <f t="shared" si="202"/>
        <v/>
      </c>
      <c r="J606" s="489">
        <v>18</v>
      </c>
      <c r="K606" s="229"/>
      <c r="L606" s="228"/>
      <c r="M606" s="228" t="str">
        <f>IFERROR(VLOOKUP(L606,色號!A:B,2,FALSE),"")</f>
        <v/>
      </c>
      <c r="N606" s="228" t="str">
        <f>IFERROR(VLOOKUP(M606,色號!B:C,2,FALSE),"")</f>
        <v/>
      </c>
      <c r="O606" s="228" t="str">
        <f>IFERROR(VLOOKUP(L606,色號!A:D,4,FALSE),"")</f>
        <v/>
      </c>
      <c r="P606" s="228" t="str">
        <f t="shared" si="203"/>
        <v/>
      </c>
      <c r="Q606" s="228" t="str">
        <f t="shared" si="204"/>
        <v>固</v>
      </c>
      <c r="R606" s="455" t="str">
        <f t="shared" si="205"/>
        <v/>
      </c>
      <c r="S606" s="461"/>
      <c r="T606" s="429" t="str">
        <f t="shared" si="206"/>
        <v/>
      </c>
      <c r="U606" s="237">
        <f t="shared" si="207"/>
        <v>1</v>
      </c>
    </row>
    <row r="607" spans="1:21" x14ac:dyDescent="0.25">
      <c r="A607" s="228">
        <f t="shared" si="200"/>
        <v>0</v>
      </c>
      <c r="B607" s="228"/>
      <c r="C607" s="228">
        <f t="shared" si="208"/>
        <v>16010</v>
      </c>
      <c r="D607" s="489" t="s">
        <v>1079</v>
      </c>
      <c r="E607" s="489" t="s">
        <v>1095</v>
      </c>
      <c r="F607" s="489"/>
      <c r="G607" s="489" t="str">
        <f t="shared" si="201"/>
        <v>AA</v>
      </c>
      <c r="H607" s="236">
        <f>C595/2-4</f>
        <v>-4</v>
      </c>
      <c r="I607" s="488" t="str">
        <f t="shared" si="202"/>
        <v>AA</v>
      </c>
      <c r="J607" s="489">
        <v>18</v>
      </c>
      <c r="K607" s="229"/>
      <c r="L607" s="228"/>
      <c r="M607" s="228" t="str">
        <f>IFERROR(VLOOKUP(L607,色號!A:B,2,FALSE),"")</f>
        <v/>
      </c>
      <c r="N607" s="228" t="str">
        <f>IFERROR(VLOOKUP(M607,色號!B:C,2,FALSE),"")</f>
        <v/>
      </c>
      <c r="O607" s="228" t="str">
        <f>IFERROR(VLOOKUP(L607,色號!A:D,4,FALSE),"")</f>
        <v/>
      </c>
      <c r="P607" s="228" t="str">
        <f t="shared" si="203"/>
        <v>鉸2</v>
      </c>
      <c r="Q607" s="228" t="str">
        <f t="shared" si="204"/>
        <v/>
      </c>
      <c r="R607" s="455" t="str">
        <f t="shared" si="205"/>
        <v/>
      </c>
      <c r="S607" s="461"/>
      <c r="T607" s="429" t="str">
        <f t="shared" si="206"/>
        <v>把手？</v>
      </c>
      <c r="U607" s="237">
        <f t="shared" si="207"/>
        <v>1</v>
      </c>
    </row>
    <row r="608" spans="1:21" x14ac:dyDescent="0.25">
      <c r="A608" s="228">
        <f t="shared" si="200"/>
        <v>0</v>
      </c>
      <c r="B608" s="228"/>
      <c r="C608" s="228">
        <f t="shared" si="208"/>
        <v>16011</v>
      </c>
      <c r="D608" s="489" t="s">
        <v>1079</v>
      </c>
      <c r="E608" s="489" t="s">
        <v>1099</v>
      </c>
      <c r="F608" s="489"/>
      <c r="G608" s="489" t="str">
        <f t="shared" si="201"/>
        <v>AA</v>
      </c>
      <c r="H608" s="236">
        <f>C595/2-4</f>
        <v>-4</v>
      </c>
      <c r="I608" s="488" t="str">
        <f t="shared" si="202"/>
        <v>AA</v>
      </c>
      <c r="J608" s="489">
        <v>18</v>
      </c>
      <c r="K608" s="229"/>
      <c r="L608" s="228"/>
      <c r="M608" s="228" t="str">
        <f>IFERROR(VLOOKUP(L608,色號!A:B,2,FALSE),"")</f>
        <v/>
      </c>
      <c r="N608" s="228" t="str">
        <f>IFERROR(VLOOKUP(M608,色號!B:C,2,FALSE),"")</f>
        <v/>
      </c>
      <c r="O608" s="228" t="str">
        <f>IFERROR(VLOOKUP(L608,色號!A:D,4,FALSE),"")</f>
        <v/>
      </c>
      <c r="P608" s="228" t="str">
        <f t="shared" si="203"/>
        <v>鉸2</v>
      </c>
      <c r="Q608" s="228" t="str">
        <f t="shared" si="204"/>
        <v/>
      </c>
      <c r="R608" s="455" t="str">
        <f t="shared" si="205"/>
        <v/>
      </c>
      <c r="S608" s="461"/>
      <c r="T608" s="429" t="str">
        <f t="shared" si="206"/>
        <v>把手？</v>
      </c>
      <c r="U608" s="237">
        <f t="shared" si="207"/>
        <v>1</v>
      </c>
    </row>
    <row r="609" spans="1:21" x14ac:dyDescent="0.25">
      <c r="A609" s="228">
        <f t="shared" si="200"/>
        <v>0</v>
      </c>
      <c r="B609" s="228"/>
      <c r="C609" s="228">
        <f t="shared" si="208"/>
        <v>16012</v>
      </c>
      <c r="D609" s="228"/>
      <c r="E609" s="228"/>
      <c r="F609" s="236"/>
      <c r="G609" s="228" t="str">
        <f t="shared" ref="G599:G627" si="209">IF(
   OR(
      $E609="頂板",$E609="底板",$E609="右側板",$E609="左側板",
      $E609="天地蓋頂板",$E609="天地蓋底板",$E609="天地蓋右側板",$E609="天地蓋左側板",
      $E609="前抽牆",$E609="後抽牆",$E609="左抽牆",$E609="右抽牆",
      $E609="踢腳板",$E609="補板",$E609="固隔",$E609="活隔",
      $E609="中立板",$E609="中立板(退)",$E609="固隔(退)",$E609="活固隔",$E609="立板",
      $E609="內頂板",$E609="內左側落板",$E609="內右側落板",$E609="內底板",
      $E609="內左側板",$E609="內右側板",
      $E609="上前平肢",$E609="上後平肢",$E609="上前立肢",$E609="上後立肢",
      $E609="下前立肢",$E609="下後立肢",$E609="下前平肢",$E609="下後平肢",
      $E609="左側落板",$E609="右側落板",
      $E609="外蓋背板",$E609="台面",$E609="床板",$E609="假門板",
      $E609="上掀門板",$E609="平掀門板",$E609="下掀門板",
      $E609="左門板",$E609="右門板",
      $E609="抽盤",$E609="抽盤抽頭",
      $E609="上軌道板",$E609="下軌道板",$E609="左軌道板",$E609="右軌道板",$E609="指縫擋板",$E609="左木框滑門",$E609="右木框滑門",
      $E609="層板",$E609="壁面層板",$E609="桌板",$E609="上封板",$E609="下封板",$E609="左封板",$E609="右封板",
      $E609="左圓角側板",$E609="右圓角側板",$E609="抽頭",$E609="入柱抽頭",$E609="假抽頭",$E609="背拉桿",$E609="木滑門",$E609="抽屜拉桿"
   ),
   "AA",
   ""
)</f>
        <v/>
      </c>
      <c r="H609" s="236"/>
      <c r="I609" s="38" t="str">
        <f t="shared" ref="I599:I621" si="210">IF(
   OR(
      $E609="右側板",$E609="左側板",$E609="活隔",
      $E609="天地蓋頂板",$E609="天地蓋底板",
      $E609="左門板",$E609="右門板",
      $E609="左側落板",$E609="右側落板",
      $E609="外蓋背板",$E609="活固隔",
      $E609="左木框滑門",$E609="右木框滑門",
      $E609="左鋁框滑門",$E609="右鋁框滑門",
      $E609="桌板",$E609="台面",$E609="床板",$E609="假門板",
      $E609="上掀門板",$E609="平掀門板",$E609="下掀門板",
      $E609="抽盤抽頭",$E609="抽盤",$E609="層板",$E609="壁面層板",
      $E609="上封板",$E609="下封板",$E609="左封板",$E609="右封板",
      $E609="抽頭",$E609="踢腳板",$E609="補板",$E609="木滑門"
   ),
   "AA",
   ""
)</f>
        <v/>
      </c>
      <c r="J609" s="228"/>
      <c r="K609" s="229"/>
      <c r="L609" s="228"/>
      <c r="M609" s="228" t="str">
        <f>IFERROR(VLOOKUP(L609,色號!A:B,2,FALSE),"")</f>
        <v/>
      </c>
      <c r="N609" s="228" t="str">
        <f>IFERROR(VLOOKUP(M609,色號!B:C,2,FALSE),"")</f>
        <v/>
      </c>
      <c r="O609" s="228" t="str">
        <f>IFERROR(VLOOKUP(L609,色號!A:D,4,FALSE),"")</f>
        <v/>
      </c>
      <c r="P609" s="228" t="str">
        <f t="shared" si="203"/>
        <v/>
      </c>
      <c r="Q609" s="228" t="str">
        <f t="shared" si="204"/>
        <v/>
      </c>
      <c r="R609" s="455" t="str">
        <f t="shared" si="205"/>
        <v/>
      </c>
      <c r="S609" s="461"/>
      <c r="T609" s="429" t="str">
        <f t="shared" si="206"/>
        <v/>
      </c>
      <c r="U609" s="237" t="str">
        <f t="shared" si="207"/>
        <v/>
      </c>
    </row>
    <row r="610" spans="1:21" x14ac:dyDescent="0.25">
      <c r="A610" s="228">
        <f t="shared" si="200"/>
        <v>0</v>
      </c>
      <c r="B610" s="228"/>
      <c r="C610" s="228">
        <f>C609+1</f>
        <v>16013</v>
      </c>
      <c r="D610" s="228"/>
      <c r="E610" s="228"/>
      <c r="F610" s="228"/>
      <c r="G610" s="228" t="str">
        <f t="shared" si="209"/>
        <v/>
      </c>
      <c r="H610" s="236"/>
      <c r="I610" s="38" t="str">
        <f t="shared" si="210"/>
        <v/>
      </c>
      <c r="J610" s="228"/>
      <c r="K610" s="229"/>
      <c r="L610" s="228"/>
      <c r="M610" s="228" t="str">
        <f>IFERROR(VLOOKUP(L610,色號!A:B,2,FALSE),"")</f>
        <v/>
      </c>
      <c r="N610" s="228" t="str">
        <f>IFERROR(VLOOKUP(M610,色號!B:C,2,FALSE),"")</f>
        <v/>
      </c>
      <c r="O610" s="228" t="str">
        <f>IFERROR(VLOOKUP(L610,色號!A:D,4,FALSE),"")</f>
        <v/>
      </c>
      <c r="P610" s="228" t="str">
        <f t="shared" si="203"/>
        <v/>
      </c>
      <c r="Q610" s="228" t="str">
        <f t="shared" si="204"/>
        <v/>
      </c>
      <c r="R610" s="455" t="str">
        <f t="shared" si="205"/>
        <v/>
      </c>
      <c r="S610" s="461"/>
      <c r="T610" s="429" t="str">
        <f t="shared" si="206"/>
        <v/>
      </c>
      <c r="U610" s="237" t="str">
        <f t="shared" si="207"/>
        <v/>
      </c>
    </row>
    <row r="611" spans="1:21" x14ac:dyDescent="0.25">
      <c r="A611" s="228">
        <f t="shared" si="200"/>
        <v>0</v>
      </c>
      <c r="B611" s="228"/>
      <c r="C611" s="228">
        <f t="shared" si="208"/>
        <v>16014</v>
      </c>
      <c r="D611" s="228"/>
      <c r="E611" s="228"/>
      <c r="F611" s="228"/>
      <c r="G611" s="228" t="str">
        <f t="shared" si="209"/>
        <v/>
      </c>
      <c r="H611" s="236"/>
      <c r="I611" s="38" t="str">
        <f t="shared" si="210"/>
        <v/>
      </c>
      <c r="J611" s="228"/>
      <c r="K611" s="229"/>
      <c r="L611" s="228"/>
      <c r="M611" s="228" t="str">
        <f>IFERROR(VLOOKUP(L611,色號!A:B,2,FALSE),"")</f>
        <v/>
      </c>
      <c r="N611" s="228" t="str">
        <f>IFERROR(VLOOKUP(M611,色號!B:C,2,FALSE),"")</f>
        <v/>
      </c>
      <c r="O611" s="228" t="str">
        <f>IFERROR(VLOOKUP(L611,色號!A:D,4,FALSE),"")</f>
        <v/>
      </c>
      <c r="P611" s="228" t="str">
        <f t="shared" si="203"/>
        <v/>
      </c>
      <c r="Q611" s="228" t="str">
        <f t="shared" si="204"/>
        <v/>
      </c>
      <c r="R611" s="455" t="str">
        <f t="shared" si="205"/>
        <v/>
      </c>
      <c r="S611" s="461"/>
      <c r="T611" s="429" t="str">
        <f t="shared" si="206"/>
        <v/>
      </c>
      <c r="U611" s="237" t="str">
        <f t="shared" si="207"/>
        <v/>
      </c>
    </row>
    <row r="612" spans="1:21" x14ac:dyDescent="0.25">
      <c r="A612" s="228">
        <f t="shared" si="200"/>
        <v>0</v>
      </c>
      <c r="B612" s="228"/>
      <c r="C612" s="228">
        <f>C611+1</f>
        <v>16015</v>
      </c>
      <c r="D612" s="228"/>
      <c r="E612" s="228"/>
      <c r="F612" s="228"/>
      <c r="G612" s="228" t="str">
        <f t="shared" si="209"/>
        <v/>
      </c>
      <c r="H612" s="236"/>
      <c r="I612" s="38" t="str">
        <f t="shared" si="210"/>
        <v/>
      </c>
      <c r="J612" s="228"/>
      <c r="K612" s="229"/>
      <c r="L612" s="228"/>
      <c r="M612" s="228" t="str">
        <f>IFERROR(VLOOKUP(L612,色號!A:B,2,FALSE),"")</f>
        <v/>
      </c>
      <c r="N612" s="228" t="str">
        <f>IFERROR(VLOOKUP(M612,色號!B:C,2,FALSE),"")</f>
        <v/>
      </c>
      <c r="O612" s="228" t="str">
        <f>IFERROR(VLOOKUP(L612,色號!A:D,4,FALSE),"")</f>
        <v/>
      </c>
      <c r="P612" s="228" t="str">
        <f t="shared" si="203"/>
        <v/>
      </c>
      <c r="Q612" s="228" t="str">
        <f t="shared" si="204"/>
        <v/>
      </c>
      <c r="R612" s="455" t="str">
        <f t="shared" si="205"/>
        <v/>
      </c>
      <c r="S612" s="461"/>
      <c r="T612" s="429" t="str">
        <f t="shared" si="206"/>
        <v/>
      </c>
      <c r="U612" s="237" t="str">
        <f t="shared" si="207"/>
        <v/>
      </c>
    </row>
    <row r="613" spans="1:21" x14ac:dyDescent="0.25">
      <c r="A613" s="228">
        <f t="shared" si="200"/>
        <v>0</v>
      </c>
      <c r="B613" s="228"/>
      <c r="C613" s="228">
        <f>C612+1</f>
        <v>16016</v>
      </c>
      <c r="D613" s="228"/>
      <c r="E613" s="228"/>
      <c r="F613" s="237"/>
      <c r="G613" s="228" t="str">
        <f t="shared" si="209"/>
        <v/>
      </c>
      <c r="H613" s="236"/>
      <c r="I613" s="38" t="str">
        <f t="shared" si="210"/>
        <v/>
      </c>
      <c r="J613" s="228"/>
      <c r="K613" s="229"/>
      <c r="L613" s="228"/>
      <c r="M613" s="228" t="str">
        <f>IFERROR(VLOOKUP(L613,色號!A:B,2,FALSE),"")</f>
        <v/>
      </c>
      <c r="N613" s="228" t="str">
        <f>IFERROR(VLOOKUP(M613,色號!B:C,2,FALSE),"")</f>
        <v/>
      </c>
      <c r="O613" s="228" t="str">
        <f>IFERROR(VLOOKUP(L613,色號!A:D,4,FALSE),"")</f>
        <v/>
      </c>
      <c r="P613" s="228" t="str">
        <f t="shared" si="203"/>
        <v/>
      </c>
      <c r="Q613" s="228" t="str">
        <f t="shared" si="204"/>
        <v/>
      </c>
      <c r="R613" s="455" t="str">
        <f t="shared" si="205"/>
        <v/>
      </c>
      <c r="S613" s="461"/>
      <c r="T613" s="429" t="str">
        <f t="shared" si="206"/>
        <v/>
      </c>
      <c r="U613" s="237" t="str">
        <f t="shared" si="207"/>
        <v/>
      </c>
    </row>
    <row r="614" spans="1:21" x14ac:dyDescent="0.25">
      <c r="A614" s="228">
        <f t="shared" si="200"/>
        <v>0</v>
      </c>
      <c r="B614" s="228"/>
      <c r="C614" s="228">
        <f>C613+1</f>
        <v>16017</v>
      </c>
      <c r="D614" s="228"/>
      <c r="E614" s="228"/>
      <c r="F614" s="237"/>
      <c r="G614" s="228" t="str">
        <f t="shared" si="209"/>
        <v/>
      </c>
      <c r="H614" s="236"/>
      <c r="I614" s="38" t="str">
        <f t="shared" si="210"/>
        <v/>
      </c>
      <c r="J614" s="228"/>
      <c r="K614" s="229"/>
      <c r="L614" s="228"/>
      <c r="M614" s="228" t="str">
        <f>IFERROR(VLOOKUP(L614,色號!A:B,2,FALSE),"")</f>
        <v/>
      </c>
      <c r="N614" s="228" t="str">
        <f>IFERROR(VLOOKUP(M614,色號!B:C,2,FALSE),"")</f>
        <v/>
      </c>
      <c r="O614" s="228" t="str">
        <f>IFERROR(VLOOKUP(L614,色號!A:D,4,FALSE),"")</f>
        <v/>
      </c>
      <c r="P614" s="228" t="str">
        <f t="shared" si="203"/>
        <v/>
      </c>
      <c r="Q614" s="228" t="str">
        <f t="shared" si="204"/>
        <v/>
      </c>
      <c r="R614" s="455" t="str">
        <f t="shared" si="205"/>
        <v/>
      </c>
      <c r="S614" s="461"/>
      <c r="T614" s="429" t="str">
        <f t="shared" si="206"/>
        <v/>
      </c>
      <c r="U614" s="237" t="str">
        <f t="shared" si="207"/>
        <v/>
      </c>
    </row>
    <row r="615" spans="1:21" x14ac:dyDescent="0.25">
      <c r="A615" s="228">
        <f t="shared" si="200"/>
        <v>0</v>
      </c>
      <c r="B615" s="228"/>
      <c r="C615" s="228">
        <f>C614+1</f>
        <v>16018</v>
      </c>
      <c r="D615" s="228"/>
      <c r="E615" s="228"/>
      <c r="F615" s="231"/>
      <c r="G615" s="228" t="str">
        <f t="shared" si="209"/>
        <v/>
      </c>
      <c r="H615" s="236"/>
      <c r="I615" s="38" t="str">
        <f t="shared" si="210"/>
        <v/>
      </c>
      <c r="J615" s="228"/>
      <c r="K615" s="229"/>
      <c r="L615" s="228"/>
      <c r="M615" s="228" t="str">
        <f>IFERROR(VLOOKUP(L615,色號!A:B,2,FALSE),"")</f>
        <v/>
      </c>
      <c r="N615" s="228" t="str">
        <f>IFERROR(VLOOKUP(M615,色號!B:C,2,FALSE),"")</f>
        <v/>
      </c>
      <c r="O615" s="228" t="str">
        <f>IFERROR(VLOOKUP(L615,色號!A:D,4,FALSE),"")</f>
        <v/>
      </c>
      <c r="P615" s="228" t="str">
        <f t="shared" si="203"/>
        <v/>
      </c>
      <c r="Q615" s="228" t="str">
        <f t="shared" si="204"/>
        <v/>
      </c>
      <c r="R615" s="455" t="str">
        <f t="shared" si="205"/>
        <v/>
      </c>
      <c r="S615" s="461"/>
      <c r="T615" s="429" t="str">
        <f t="shared" si="206"/>
        <v/>
      </c>
      <c r="U615" s="237" t="str">
        <f t="shared" si="207"/>
        <v/>
      </c>
    </row>
    <row r="616" spans="1:21" x14ac:dyDescent="0.25">
      <c r="A616" s="228">
        <f t="shared" si="200"/>
        <v>0</v>
      </c>
      <c r="B616" s="228"/>
      <c r="C616" s="228">
        <f t="shared" ref="C616:C621" si="211">C615+1</f>
        <v>16019</v>
      </c>
      <c r="D616" s="228"/>
      <c r="E616" s="228"/>
      <c r="F616" s="231"/>
      <c r="G616" s="228" t="str">
        <f t="shared" si="209"/>
        <v/>
      </c>
      <c r="H616" s="236"/>
      <c r="I616" s="38" t="str">
        <f t="shared" si="210"/>
        <v/>
      </c>
      <c r="J616" s="228"/>
      <c r="K616" s="229"/>
      <c r="L616" s="228"/>
      <c r="M616" s="228" t="str">
        <f>IFERROR(VLOOKUP(L616,色號!A:B,2,FALSE),"")</f>
        <v/>
      </c>
      <c r="N616" s="228" t="str">
        <f>IFERROR(VLOOKUP(M616,色號!B:C,2,FALSE),"")</f>
        <v/>
      </c>
      <c r="O616" s="228" t="str">
        <f>IFERROR(VLOOKUP(L616,色號!A:D,4,FALSE),"")</f>
        <v/>
      </c>
      <c r="P616" s="228" t="str">
        <f t="shared" si="203"/>
        <v/>
      </c>
      <c r="Q616" s="228" t="str">
        <f t="shared" si="204"/>
        <v/>
      </c>
      <c r="R616" s="455" t="str">
        <f t="shared" si="205"/>
        <v/>
      </c>
      <c r="S616" s="461"/>
      <c r="T616" s="429" t="str">
        <f t="shared" si="206"/>
        <v/>
      </c>
      <c r="U616" s="237" t="str">
        <f t="shared" si="207"/>
        <v/>
      </c>
    </row>
    <row r="617" spans="1:21" x14ac:dyDescent="0.25">
      <c r="A617" s="228">
        <f t="shared" si="200"/>
        <v>0</v>
      </c>
      <c r="B617" s="228"/>
      <c r="C617" s="228">
        <f t="shared" si="211"/>
        <v>16020</v>
      </c>
      <c r="D617" s="228"/>
      <c r="E617" s="228"/>
      <c r="F617" s="231"/>
      <c r="G617" s="228" t="str">
        <f t="shared" si="209"/>
        <v/>
      </c>
      <c r="H617" s="236"/>
      <c r="I617" s="38" t="str">
        <f t="shared" si="210"/>
        <v/>
      </c>
      <c r="J617" s="228"/>
      <c r="K617" s="229"/>
      <c r="L617" s="228"/>
      <c r="M617" s="228" t="str">
        <f>IFERROR(VLOOKUP(L617,色號!A:B,2,FALSE),"")</f>
        <v/>
      </c>
      <c r="N617" s="228" t="str">
        <f>IFERROR(VLOOKUP(M617,色號!B:C,2,FALSE),"")</f>
        <v/>
      </c>
      <c r="O617" s="228" t="str">
        <f>IFERROR(VLOOKUP(L617,色號!A:D,4,FALSE),"")</f>
        <v/>
      </c>
      <c r="P617" s="228" t="str">
        <f t="shared" si="203"/>
        <v/>
      </c>
      <c r="Q617" s="228" t="str">
        <f t="shared" si="204"/>
        <v/>
      </c>
      <c r="R617" s="455" t="str">
        <f t="shared" si="205"/>
        <v/>
      </c>
      <c r="S617" s="461"/>
      <c r="T617" s="429" t="str">
        <f t="shared" si="206"/>
        <v/>
      </c>
      <c r="U617" s="237" t="str">
        <f t="shared" si="207"/>
        <v/>
      </c>
    </row>
    <row r="618" spans="1:21" x14ac:dyDescent="0.25">
      <c r="A618" s="228">
        <f t="shared" si="200"/>
        <v>0</v>
      </c>
      <c r="B618" s="228"/>
      <c r="C618" s="228">
        <f t="shared" si="211"/>
        <v>16021</v>
      </c>
      <c r="D618" s="228"/>
      <c r="E618" s="228"/>
      <c r="F618" s="231"/>
      <c r="G618" s="228" t="str">
        <f t="shared" si="209"/>
        <v/>
      </c>
      <c r="H618" s="236"/>
      <c r="I618" s="38" t="str">
        <f t="shared" si="210"/>
        <v/>
      </c>
      <c r="J618" s="228"/>
      <c r="K618" s="229"/>
      <c r="L618" s="228"/>
      <c r="M618" s="228" t="str">
        <f>IFERROR(VLOOKUP(L618,色號!A:B,2,FALSE),"")</f>
        <v/>
      </c>
      <c r="N618" s="228" t="str">
        <f>IFERROR(VLOOKUP(M618,色號!B:C,2,FALSE),"")</f>
        <v/>
      </c>
      <c r="O618" s="228" t="str">
        <f>IFERROR(VLOOKUP(L618,色號!A:D,4,FALSE),"")</f>
        <v/>
      </c>
      <c r="P618" s="228" t="str">
        <f t="shared" si="203"/>
        <v/>
      </c>
      <c r="Q618" s="228" t="str">
        <f t="shared" si="204"/>
        <v/>
      </c>
      <c r="R618" s="455" t="str">
        <f t="shared" si="205"/>
        <v/>
      </c>
      <c r="S618" s="461"/>
      <c r="T618" s="429" t="str">
        <f t="shared" si="206"/>
        <v/>
      </c>
      <c r="U618" s="237" t="str">
        <f t="shared" si="207"/>
        <v/>
      </c>
    </row>
    <row r="619" spans="1:21" x14ac:dyDescent="0.25">
      <c r="A619" s="228">
        <f t="shared" si="200"/>
        <v>0</v>
      </c>
      <c r="B619" s="228"/>
      <c r="C619" s="228">
        <f t="shared" si="211"/>
        <v>16022</v>
      </c>
      <c r="D619" s="228"/>
      <c r="E619" s="228"/>
      <c r="F619" s="231"/>
      <c r="G619" s="228" t="str">
        <f t="shared" si="209"/>
        <v/>
      </c>
      <c r="H619" s="236"/>
      <c r="I619" s="38" t="str">
        <f t="shared" si="210"/>
        <v/>
      </c>
      <c r="J619" s="228"/>
      <c r="K619" s="229"/>
      <c r="L619" s="228"/>
      <c r="M619" s="228" t="str">
        <f>IFERROR(VLOOKUP(L619,色號!A:B,2,FALSE),"")</f>
        <v/>
      </c>
      <c r="N619" s="228" t="str">
        <f>IFERROR(VLOOKUP(M619,色號!B:C,2,FALSE),"")</f>
        <v/>
      </c>
      <c r="O619" s="228" t="str">
        <f>IFERROR(VLOOKUP(L619,色號!A:D,4,FALSE),"")</f>
        <v/>
      </c>
      <c r="P619" s="228" t="str">
        <f t="shared" si="203"/>
        <v/>
      </c>
      <c r="Q619" s="228" t="str">
        <f t="shared" si="204"/>
        <v/>
      </c>
      <c r="R619" s="455" t="str">
        <f t="shared" si="205"/>
        <v/>
      </c>
      <c r="S619" s="461"/>
      <c r="T619" s="429" t="str">
        <f t="shared" si="206"/>
        <v/>
      </c>
      <c r="U619" s="237" t="str">
        <f t="shared" si="207"/>
        <v/>
      </c>
    </row>
    <row r="620" spans="1:21" x14ac:dyDescent="0.25">
      <c r="A620" s="228">
        <f t="shared" si="200"/>
        <v>0</v>
      </c>
      <c r="B620" s="228"/>
      <c r="C620" s="228">
        <f t="shared" si="211"/>
        <v>16023</v>
      </c>
      <c r="D620" s="228"/>
      <c r="E620" s="228"/>
      <c r="F620" s="231"/>
      <c r="G620" s="228" t="str">
        <f t="shared" si="209"/>
        <v/>
      </c>
      <c r="H620" s="236"/>
      <c r="I620" s="38" t="str">
        <f t="shared" si="210"/>
        <v/>
      </c>
      <c r="J620" s="228"/>
      <c r="K620" s="229"/>
      <c r="L620" s="228"/>
      <c r="M620" s="228" t="str">
        <f>IFERROR(VLOOKUP(L620,色號!A:B,2,FALSE),"")</f>
        <v/>
      </c>
      <c r="N620" s="228" t="str">
        <f>IFERROR(VLOOKUP(M620,色號!B:C,2,FALSE),"")</f>
        <v/>
      </c>
      <c r="O620" s="228" t="str">
        <f>IFERROR(VLOOKUP(L620,色號!A:D,4,FALSE),"")</f>
        <v/>
      </c>
      <c r="P620" s="228" t="str">
        <f t="shared" si="203"/>
        <v/>
      </c>
      <c r="Q620" s="228" t="str">
        <f t="shared" si="204"/>
        <v/>
      </c>
      <c r="R620" s="455" t="str">
        <f t="shared" si="205"/>
        <v/>
      </c>
      <c r="S620" s="461"/>
      <c r="T620" s="429" t="str">
        <f t="shared" si="206"/>
        <v/>
      </c>
      <c r="U620" s="237" t="str">
        <f t="shared" si="207"/>
        <v/>
      </c>
    </row>
    <row r="621" spans="1:21" x14ac:dyDescent="0.25">
      <c r="A621" s="228">
        <f t="shared" si="200"/>
        <v>0</v>
      </c>
      <c r="B621" s="228"/>
      <c r="C621" s="228">
        <f t="shared" si="211"/>
        <v>16024</v>
      </c>
      <c r="D621" s="228"/>
      <c r="E621" s="228"/>
      <c r="F621" s="231"/>
      <c r="G621" s="228" t="str">
        <f t="shared" si="209"/>
        <v/>
      </c>
      <c r="H621" s="236"/>
      <c r="I621" s="38" t="str">
        <f t="shared" si="210"/>
        <v/>
      </c>
      <c r="J621" s="228"/>
      <c r="K621" s="229"/>
      <c r="L621" s="228"/>
      <c r="M621" s="228" t="str">
        <f>IFERROR(VLOOKUP(L621,色號!A:B,2,FALSE),"")</f>
        <v/>
      </c>
      <c r="N621" s="228" t="str">
        <f>IFERROR(VLOOKUP(M621,色號!B:C,2,FALSE),"")</f>
        <v/>
      </c>
      <c r="O621" s="228" t="str">
        <f>IFERROR(VLOOKUP(L621,色號!A:D,4,FALSE),"")</f>
        <v/>
      </c>
      <c r="P621" s="228" t="str">
        <f t="shared" si="203"/>
        <v/>
      </c>
      <c r="Q621" s="228" t="str">
        <f t="shared" si="204"/>
        <v/>
      </c>
      <c r="R621" s="455" t="str">
        <f t="shared" si="205"/>
        <v/>
      </c>
      <c r="S621" s="461"/>
      <c r="T621" s="429" t="str">
        <f t="shared" si="206"/>
        <v/>
      </c>
      <c r="U621" s="237" t="str">
        <f t="shared" si="207"/>
        <v/>
      </c>
    </row>
    <row r="622" spans="1:21" x14ac:dyDescent="0.25">
      <c r="A622" s="228">
        <f t="shared" si="200"/>
        <v>0</v>
      </c>
      <c r="B622" s="228"/>
      <c r="C622" s="228">
        <f>C621+1</f>
        <v>16025</v>
      </c>
      <c r="D622" s="228"/>
      <c r="E622" s="228"/>
      <c r="F622" s="228"/>
      <c r="G622" s="228" t="str">
        <f t="shared" si="209"/>
        <v/>
      </c>
      <c r="H622" s="236"/>
      <c r="I622" s="38" t="str">
        <f t="shared" ref="I622:I627" si="212">IF(
   OR(
      $E622="右側板",$E622="左側板",$E622="活隔",
      $E622="天地蓋頂板",$E622="天地蓋底板",
      $E622="左門板",$E622="右門板",
      $E622="左側落板",$E622="右側落板",
      $E622="外蓋背板",$E622="活固隔",
      $E622="左木框滑門",$E622="右木框滑門",
      $E622="左鋁框滑門",$E622="右鋁框滑門",
      $E622="桌板",$E622="台面",$E622="床板",$E622="假門板",
      $E622="上掀門板",$E622="平掀門板",$E622="下掀門板",
      $E622="抽盤抽頭",$E622="抽盤",$E622="層板",$E622="壁面層板",
      $E622="上封板",$E622="下封板",$E622="左封板",$E622="右封板",
      $E622="抽頭",$E622="踢腳板",$E622="補板",$E622="木滑門"
   ),
   "AA",
   ""
)</f>
        <v/>
      </c>
      <c r="J622" s="228"/>
      <c r="K622" s="229"/>
      <c r="L622" s="228"/>
      <c r="M622" s="228" t="str">
        <f>IFERROR(VLOOKUP(L622,色號!A:B,2,FALSE),"")</f>
        <v/>
      </c>
      <c r="N622" s="228" t="str">
        <f>IFERROR(VLOOKUP(M622,色號!B:C,2,FALSE),"")</f>
        <v/>
      </c>
      <c r="O622" s="228" t="str">
        <f>IFERROR(VLOOKUP(L622,色號!A:D,4,FALSE),"")</f>
        <v/>
      </c>
      <c r="P622" s="228" t="str">
        <f t="shared" si="203"/>
        <v/>
      </c>
      <c r="Q622" s="228" t="str">
        <f t="shared" si="204"/>
        <v/>
      </c>
      <c r="R622" s="455" t="str">
        <f t="shared" si="205"/>
        <v/>
      </c>
      <c r="S622" s="228"/>
      <c r="T622" s="429" t="str">
        <f t="shared" si="206"/>
        <v/>
      </c>
      <c r="U622" s="237" t="str">
        <f t="shared" si="207"/>
        <v/>
      </c>
    </row>
    <row r="623" spans="1:21" x14ac:dyDescent="0.25">
      <c r="A623" s="228">
        <f t="shared" si="200"/>
        <v>0</v>
      </c>
      <c r="B623" s="228"/>
      <c r="C623" s="228">
        <f t="shared" ref="C623:C627" si="213">C622+1</f>
        <v>16026</v>
      </c>
      <c r="D623" s="228"/>
      <c r="E623" s="228"/>
      <c r="F623" s="231"/>
      <c r="G623" s="228" t="str">
        <f t="shared" si="209"/>
        <v/>
      </c>
      <c r="H623" s="236"/>
      <c r="I623" s="38" t="str">
        <f t="shared" si="212"/>
        <v/>
      </c>
      <c r="J623" s="228"/>
      <c r="K623" s="229"/>
      <c r="L623" s="228"/>
      <c r="M623" s="228" t="str">
        <f>IFERROR(VLOOKUP(L623,色號!A:B,2,FALSE),"")</f>
        <v/>
      </c>
      <c r="N623" s="228" t="str">
        <f>IFERROR(VLOOKUP(M623,色號!B:C,2,FALSE),"")</f>
        <v/>
      </c>
      <c r="O623" s="228" t="str">
        <f>IFERROR(VLOOKUP(L623,色號!A:D,4,FALSE),"")</f>
        <v/>
      </c>
      <c r="P623" s="228" t="str">
        <f t="shared" si="203"/>
        <v/>
      </c>
      <c r="Q623" s="228" t="str">
        <f t="shared" si="204"/>
        <v/>
      </c>
      <c r="R623" s="455" t="str">
        <f t="shared" si="205"/>
        <v/>
      </c>
      <c r="S623" s="228"/>
      <c r="T623" s="429" t="str">
        <f t="shared" si="206"/>
        <v/>
      </c>
      <c r="U623" s="237" t="str">
        <f t="shared" si="207"/>
        <v/>
      </c>
    </row>
    <row r="624" spans="1:21" x14ac:dyDescent="0.25">
      <c r="A624" s="228">
        <f t="shared" si="200"/>
        <v>0</v>
      </c>
      <c r="B624" s="228"/>
      <c r="C624" s="228">
        <f t="shared" si="213"/>
        <v>16027</v>
      </c>
      <c r="D624" s="228"/>
      <c r="E624" s="228"/>
      <c r="F624" s="231"/>
      <c r="G624" s="228" t="str">
        <f t="shared" si="209"/>
        <v/>
      </c>
      <c r="H624" s="236"/>
      <c r="I624" s="38" t="str">
        <f t="shared" si="212"/>
        <v/>
      </c>
      <c r="J624" s="228"/>
      <c r="K624" s="229"/>
      <c r="L624" s="228"/>
      <c r="M624" s="228" t="str">
        <f>IFERROR(VLOOKUP(L624,色號!A:B,2,FALSE),"")</f>
        <v/>
      </c>
      <c r="N624" s="228" t="str">
        <f>IFERROR(VLOOKUP(M624,色號!B:C,2,FALSE),"")</f>
        <v/>
      </c>
      <c r="O624" s="228" t="str">
        <f>IFERROR(VLOOKUP(L624,色號!A:D,4,FALSE),"")</f>
        <v/>
      </c>
      <c r="P624" s="228" t="str">
        <f t="shared" si="203"/>
        <v/>
      </c>
      <c r="Q624" s="228" t="str">
        <f t="shared" si="204"/>
        <v/>
      </c>
      <c r="R624" s="455" t="str">
        <f t="shared" si="205"/>
        <v/>
      </c>
      <c r="S624" s="228"/>
      <c r="T624" s="429" t="str">
        <f t="shared" si="206"/>
        <v/>
      </c>
      <c r="U624" s="237" t="str">
        <f t="shared" si="207"/>
        <v/>
      </c>
    </row>
    <row r="625" spans="1:21" x14ac:dyDescent="0.25">
      <c r="A625" s="228">
        <f t="shared" si="200"/>
        <v>0</v>
      </c>
      <c r="B625" s="228"/>
      <c r="C625" s="228">
        <f t="shared" si="213"/>
        <v>16028</v>
      </c>
      <c r="D625" s="228"/>
      <c r="E625" s="228"/>
      <c r="F625" s="231"/>
      <c r="G625" s="228" t="str">
        <f t="shared" si="209"/>
        <v/>
      </c>
      <c r="H625" s="236"/>
      <c r="I625" s="38" t="str">
        <f t="shared" si="212"/>
        <v/>
      </c>
      <c r="J625" s="228"/>
      <c r="K625" s="229"/>
      <c r="L625" s="228"/>
      <c r="M625" s="228" t="str">
        <f>IFERROR(VLOOKUP(L625,色號!A:B,2,FALSE),"")</f>
        <v/>
      </c>
      <c r="N625" s="228" t="str">
        <f>IFERROR(VLOOKUP(M625,色號!B:C,2,FALSE),"")</f>
        <v/>
      </c>
      <c r="O625" s="228" t="str">
        <f>IFERROR(VLOOKUP(L625,色號!A:D,4,FALSE),"")</f>
        <v/>
      </c>
      <c r="P625" s="228" t="str">
        <f t="shared" si="203"/>
        <v/>
      </c>
      <c r="Q625" s="228" t="str">
        <f t="shared" si="204"/>
        <v/>
      </c>
      <c r="R625" s="455" t="str">
        <f t="shared" si="205"/>
        <v/>
      </c>
      <c r="S625" s="228"/>
      <c r="T625" s="429" t="str">
        <f t="shared" si="206"/>
        <v/>
      </c>
      <c r="U625" s="237" t="str">
        <f t="shared" si="207"/>
        <v/>
      </c>
    </row>
    <row r="626" spans="1:21" x14ac:dyDescent="0.25">
      <c r="A626" s="228">
        <f t="shared" si="200"/>
        <v>0</v>
      </c>
      <c r="B626" s="228"/>
      <c r="C626" s="228">
        <f t="shared" si="213"/>
        <v>16029</v>
      </c>
      <c r="D626" s="228"/>
      <c r="E626" s="228"/>
      <c r="F626" s="231"/>
      <c r="G626" s="228" t="str">
        <f t="shared" si="209"/>
        <v/>
      </c>
      <c r="H626" s="236"/>
      <c r="I626" s="38" t="str">
        <f t="shared" si="212"/>
        <v/>
      </c>
      <c r="J626" s="228"/>
      <c r="K626" s="229"/>
      <c r="L626" s="228"/>
      <c r="M626" s="228" t="str">
        <f>IFERROR(VLOOKUP(L626,色號!A:B,2,FALSE),"")</f>
        <v/>
      </c>
      <c r="N626" s="228" t="str">
        <f>IFERROR(VLOOKUP(M626,色號!B:C,2,FALSE),"")</f>
        <v/>
      </c>
      <c r="O626" s="228" t="str">
        <f>IFERROR(VLOOKUP(L626,色號!A:D,4,FALSE),"")</f>
        <v/>
      </c>
      <c r="P626" s="228" t="str">
        <f t="shared" si="203"/>
        <v/>
      </c>
      <c r="Q626" s="228" t="str">
        <f t="shared" si="204"/>
        <v/>
      </c>
      <c r="R626" s="455" t="str">
        <f t="shared" si="205"/>
        <v/>
      </c>
      <c r="S626" s="228"/>
      <c r="T626" s="429" t="str">
        <f t="shared" si="206"/>
        <v/>
      </c>
      <c r="U626" s="237" t="str">
        <f t="shared" si="207"/>
        <v/>
      </c>
    </row>
    <row r="627" spans="1:21" x14ac:dyDescent="0.25">
      <c r="A627" s="228">
        <f t="shared" si="200"/>
        <v>0</v>
      </c>
      <c r="B627" s="228"/>
      <c r="C627" s="228">
        <f t="shared" si="213"/>
        <v>16030</v>
      </c>
      <c r="D627" s="228"/>
      <c r="E627" s="228"/>
      <c r="F627" s="231"/>
      <c r="G627" s="228" t="str">
        <f t="shared" si="209"/>
        <v/>
      </c>
      <c r="H627" s="236"/>
      <c r="I627" s="38" t="str">
        <f t="shared" si="212"/>
        <v/>
      </c>
      <c r="J627" s="228"/>
      <c r="K627" s="229"/>
      <c r="L627" s="228"/>
      <c r="M627" s="228" t="str">
        <f>IFERROR(VLOOKUP(L627,色號!A:B,2,FALSE),"")</f>
        <v/>
      </c>
      <c r="N627" s="228" t="str">
        <f>IFERROR(VLOOKUP(M627,色號!B:C,2,FALSE),"")</f>
        <v/>
      </c>
      <c r="O627" s="228" t="str">
        <f>IFERROR(VLOOKUP(L627,色號!A:D,4,FALSE),"")</f>
        <v/>
      </c>
      <c r="P627" s="228" t="str">
        <f t="shared" si="203"/>
        <v/>
      </c>
      <c r="Q627" s="228" t="str">
        <f t="shared" si="204"/>
        <v/>
      </c>
      <c r="R627" s="455" t="str">
        <f t="shared" si="205"/>
        <v/>
      </c>
      <c r="S627" s="228"/>
      <c r="T627" s="429" t="str">
        <f t="shared" si="206"/>
        <v/>
      </c>
      <c r="U627" s="237" t="str">
        <f t="shared" si="207"/>
        <v/>
      </c>
    </row>
    <row r="628" spans="1:21" x14ac:dyDescent="0.25">
      <c r="A628" s="228"/>
      <c r="B628" s="228"/>
      <c r="C628" s="228"/>
      <c r="D628" s="228"/>
      <c r="E628" s="234"/>
      <c r="F628" s="238"/>
      <c r="G628" s="238"/>
      <c r="H628" s="239"/>
      <c r="I628" s="234"/>
      <c r="J628" s="238"/>
      <c r="K628" s="227"/>
      <c r="L628" s="238"/>
      <c r="M628" s="238"/>
      <c r="N628" s="232"/>
      <c r="O628" s="238"/>
      <c r="P628" s="228"/>
      <c r="Q628" s="228"/>
      <c r="R628" s="455"/>
      <c r="S628" s="228"/>
      <c r="T628" s="430"/>
      <c r="U628" s="237"/>
    </row>
    <row r="629" spans="1:21" x14ac:dyDescent="0.25">
      <c r="A629" s="234"/>
      <c r="B629" s="234"/>
      <c r="C629" s="234"/>
      <c r="D629" s="234"/>
      <c r="E629" s="234"/>
      <c r="F629" s="238"/>
      <c r="G629" s="238"/>
      <c r="H629" s="239"/>
      <c r="I629" s="234"/>
      <c r="J629" s="238"/>
      <c r="K629" s="227"/>
      <c r="L629" s="238"/>
      <c r="M629" s="238"/>
      <c r="N629" s="228"/>
      <c r="O629" s="238"/>
      <c r="P629" s="228"/>
      <c r="Q629" s="228"/>
      <c r="R629" s="455"/>
      <c r="S629" s="228"/>
      <c r="T629" s="430"/>
      <c r="U629" s="237"/>
    </row>
    <row r="630" spans="1:21" x14ac:dyDescent="0.25">
      <c r="A630" s="224" t="s">
        <v>31</v>
      </c>
      <c r="B630" s="224"/>
      <c r="C630" s="225"/>
      <c r="D630" s="225" cm="1">
        <f t="array" ref="D630">_xlfn.IFS(OR(C630="水槽櫃",C630="爐檯櫃"),"無頂板",C630="油機吊櫃","無底板",TRUE,0)</f>
        <v>0</v>
      </c>
      <c r="E630" s="226"/>
      <c r="F630" s="225"/>
      <c r="G630" s="226"/>
      <c r="H630" s="226"/>
      <c r="I630" s="226"/>
      <c r="J630" s="226"/>
      <c r="K630" s="227"/>
      <c r="L630" s="228"/>
      <c r="M630" s="228"/>
      <c r="N630" s="228"/>
      <c r="O630" s="228"/>
      <c r="P630" s="228"/>
      <c r="Q630" s="228"/>
      <c r="R630" s="455"/>
      <c r="S630" s="228"/>
      <c r="T630" s="430"/>
      <c r="U630" s="237"/>
    </row>
    <row r="631" spans="1:21" x14ac:dyDescent="0.25">
      <c r="A631" s="224" t="s">
        <v>37</v>
      </c>
      <c r="B631" s="224"/>
      <c r="C631" s="229">
        <f>C592+1</f>
        <v>17</v>
      </c>
      <c r="D631" s="229"/>
      <c r="E631" s="226"/>
      <c r="F631" s="230"/>
      <c r="G631" s="226"/>
      <c r="H631" s="226"/>
      <c r="I631" s="226"/>
      <c r="J631" s="226"/>
      <c r="K631" s="366" t="s">
        <v>15</v>
      </c>
      <c r="L631" s="232">
        <f>SUMIF(D637:D666,"&lt;&gt;*五金",K637:K666)</f>
        <v>0</v>
      </c>
      <c r="M631" s="228"/>
      <c r="N631" s="231"/>
      <c r="O631" s="228"/>
      <c r="P631" s="228"/>
      <c r="Q631" s="228"/>
      <c r="R631" s="455"/>
      <c r="S631" s="228"/>
      <c r="T631" s="430"/>
      <c r="U631" s="237"/>
    </row>
    <row r="632" spans="1:21" x14ac:dyDescent="0.25">
      <c r="A632" s="224" t="s">
        <v>38</v>
      </c>
      <c r="B632" s="224"/>
      <c r="C632" s="229"/>
      <c r="D632" s="229"/>
      <c r="E632" s="226"/>
      <c r="F632" s="230"/>
      <c r="G632" s="226"/>
      <c r="H632" s="226"/>
      <c r="I632" s="226"/>
      <c r="J632" s="226"/>
      <c r="K632" s="366" t="s">
        <v>16</v>
      </c>
      <c r="L632" s="233">
        <f ca="1">板材才數分析.!P511</f>
        <v>0</v>
      </c>
      <c r="M632" s="228"/>
      <c r="N632" s="231"/>
      <c r="O632" s="228"/>
      <c r="P632" s="228"/>
      <c r="Q632" s="228"/>
      <c r="R632" s="455"/>
      <c r="S632" s="228"/>
      <c r="T632" s="430"/>
      <c r="U632" s="237"/>
    </row>
    <row r="633" spans="1:21" x14ac:dyDescent="0.25">
      <c r="A633" s="224" t="s">
        <v>39</v>
      </c>
      <c r="B633" s="224"/>
      <c r="C633" s="368"/>
      <c r="D633" s="229"/>
      <c r="E633" s="226"/>
      <c r="F633" s="230"/>
      <c r="G633" s="226"/>
      <c r="H633" s="226"/>
      <c r="I633" s="226"/>
      <c r="J633" s="226"/>
      <c r="K633" s="376" t="s">
        <v>1384</v>
      </c>
      <c r="L633" s="228">
        <v>1</v>
      </c>
      <c r="M633" s="228"/>
      <c r="N633" s="228"/>
      <c r="O633" s="228"/>
      <c r="P633" s="228"/>
      <c r="Q633" s="228"/>
      <c r="R633" s="455"/>
      <c r="S633" s="228"/>
      <c r="T633" s="430"/>
      <c r="U633" s="237"/>
    </row>
    <row r="634" spans="1:21" x14ac:dyDescent="0.25">
      <c r="A634" s="224" t="s">
        <v>40</v>
      </c>
      <c r="B634" s="224"/>
      <c r="C634" s="367"/>
      <c r="D634" s="229"/>
      <c r="E634" s="226"/>
      <c r="F634" s="230"/>
      <c r="G634" s="226"/>
      <c r="H634" s="226"/>
      <c r="I634" s="226"/>
      <c r="J634" s="226"/>
      <c r="K634" s="227"/>
      <c r="L634" s="228"/>
      <c r="M634" s="228"/>
      <c r="N634" s="228"/>
      <c r="O634" s="228"/>
      <c r="P634" s="228"/>
      <c r="Q634" s="228"/>
      <c r="R634" s="455"/>
      <c r="S634" s="228"/>
      <c r="T634" s="430"/>
      <c r="U634" s="237"/>
    </row>
    <row r="635" spans="1:21" ht="16.149999999999999" customHeight="1" x14ac:dyDescent="0.25">
      <c r="A635" s="508" t="s">
        <v>41</v>
      </c>
      <c r="B635" s="228"/>
      <c r="C635" s="508" t="s">
        <v>50</v>
      </c>
      <c r="D635" s="508" t="s">
        <v>1293</v>
      </c>
      <c r="E635" s="508" t="s">
        <v>42</v>
      </c>
      <c r="F635" s="372" t="s">
        <v>2</v>
      </c>
      <c r="G635" s="372"/>
      <c r="H635" s="372"/>
      <c r="I635" s="372"/>
      <c r="J635" s="372"/>
      <c r="K635" s="514" t="s">
        <v>6</v>
      </c>
      <c r="L635" s="508" t="s">
        <v>8</v>
      </c>
      <c r="M635" s="508" t="s">
        <v>110</v>
      </c>
      <c r="N635" s="515" t="s">
        <v>225</v>
      </c>
      <c r="O635" s="508" t="s">
        <v>44</v>
      </c>
      <c r="P635" s="509" t="s">
        <v>9</v>
      </c>
      <c r="Q635" s="509" t="s">
        <v>9</v>
      </c>
      <c r="R635" s="510" t="s">
        <v>9</v>
      </c>
      <c r="S635" s="509" t="s">
        <v>9</v>
      </c>
      <c r="T635" s="517" t="s">
        <v>1929</v>
      </c>
      <c r="U635" s="508" t="s">
        <v>1386</v>
      </c>
    </row>
    <row r="636" spans="1:21" x14ac:dyDescent="0.25">
      <c r="A636" s="513"/>
      <c r="B636" s="234"/>
      <c r="C636" s="513"/>
      <c r="D636" s="508"/>
      <c r="E636" s="513"/>
      <c r="F636" s="228" t="s">
        <v>49</v>
      </c>
      <c r="G636" s="228" t="s">
        <v>17</v>
      </c>
      <c r="H636" s="235" t="s">
        <v>1</v>
      </c>
      <c r="I636" s="228" t="s">
        <v>17</v>
      </c>
      <c r="J636" s="228" t="s">
        <v>3</v>
      </c>
      <c r="K636" s="514"/>
      <c r="L636" s="508"/>
      <c r="M636" s="513"/>
      <c r="N636" s="515"/>
      <c r="O636" s="513"/>
      <c r="P636" s="509"/>
      <c r="Q636" s="509"/>
      <c r="R636" s="510"/>
      <c r="S636" s="509"/>
      <c r="T636" s="517"/>
      <c r="U636" s="508"/>
    </row>
    <row r="637" spans="1:21" x14ac:dyDescent="0.25">
      <c r="A637" s="228">
        <f>$C$630</f>
        <v>0</v>
      </c>
      <c r="B637" s="228"/>
      <c r="C637" s="228">
        <f>(C631*1000)+1</f>
        <v>17001</v>
      </c>
      <c r="D637" s="489" t="s">
        <v>1077</v>
      </c>
      <c r="E637" s="489" t="s">
        <v>4</v>
      </c>
      <c r="F637" s="236">
        <f>C634-36</f>
        <v>-36</v>
      </c>
      <c r="G637" s="489" t="str">
        <f>IF(
   OR(
      $E637="頂板",$E637="底板",$E637="右側板",$E637="左側板",
      $E637="天地蓋頂板",$E637="天地蓋底板",$E637="天地蓋右側板",$E637="天地蓋左側板",
      $E637="前抽牆",$E637="後抽牆",$E637="左抽牆",$E637="右抽牆",
      $E637="踢腳板",$E637="補板",$E637="固隔",$E637="活隔",
      $E637="中立板",$E637="中立板(退)",$E637="固隔(退)",$E637="活固隔",$E637="立板",
      $E637="內頂板",$E637="內左側落板",$E637="內右側落板",$E637="內底板",
      $E637="內左側板",$E637="內右側板",
      $E637="上前平肢",$E637="上後平肢",$E637="上前立肢",$E637="上後立肢",
      $E637="下前立肢",$E637="下後立肢",$E637="下前平肢",$E637="下後平肢",
      $E637="左側落板",$E637="右側落板",
      $E637="外蓋背板",$E637="台面",$E637="床板",$E637="假門板",
      $E637="上掀門板",$E637="平掀門板",$E637="下掀門板",
      $E637="左門板",$E637="右門板",
      $E637="抽盤",$E637="抽盤抽頭",
      $E637="上軌道板",$E637="下軌道板",$E637="左軌道板",$E637="右軌道板",$E637="指縫擋板",$E637="左木框滑門",$E637="右木框滑門",
      $E637="層板",$E637="壁面層板",$E637="桌板",$E637="上封板",$E637="下封板",$E637="左封板",$E637="右封板",
      $E637="左圓角側板",$E637="右圓角側板",$E637="抽頭",$E637="入柱抽頭",$E637="假抽頭",$E637="背拉桿",$E637="木滑門",$E637="抽屜拉桿"
   ),
   "AA",
   ""
)</f>
        <v>AA</v>
      </c>
      <c r="H637" s="236">
        <f>C633</f>
        <v>0</v>
      </c>
      <c r="I637" s="488" t="str">
        <f>IF(
   OR(
      $E637="右側板",$E637="左側板",$E637="活隔",
      $E637="天地蓋頂板",$E637="天地蓋底板",
      $E637="左門板",$E637="右門板",
      $E637="左側落板",$E637="右側落板",
      $E637="外蓋背板",$E637="活固隔",
      $E637="左木框滑門",$E637="右木框滑門",
      $E637="左鋁框滑門",$E637="右鋁框滑門",
      $E637="桌板",$E637="台面",$E637="床板",$E637="假門板",
      $E637="上掀門板",$E637="平掀門板",$E637="下掀門板",
      $E637="抽盤抽頭",$E637="抽盤",$E637="層板",$E637="壁面層板",
      $E637="上封板",$E637="下封板",$E637="左封板",$E637="右封板",
      $E637="抽頭",$E637="踢腳板",$E637="補板",$E637="木滑門"
   ),
   "AA",
   ""
)</f>
        <v/>
      </c>
      <c r="J637" s="489">
        <v>18</v>
      </c>
      <c r="K637" s="229"/>
      <c r="L637" s="228"/>
      <c r="M637" s="228" t="str">
        <f>IFERROR(VLOOKUP(L637,色號!A:B,2,FALSE),"")</f>
        <v/>
      </c>
      <c r="N637" s="228" t="str">
        <f>IFERROR(VLOOKUP(M637,色號!B:C,2,FALSE),"")</f>
        <v/>
      </c>
      <c r="O637" s="228" t="str">
        <f>IFERROR(VLOOKUP(L637,色號!A:D,4,FALSE),"")</f>
        <v/>
      </c>
      <c r="P637" s="228" t="str">
        <f>IF(
    OR($E637="左門板", $E637="右門板"),
    "鉸" &amp; IF($F637&lt;=1000, 2, IF($F637&lt;=1800, 3, 4)),
    IF(
        $E637="入柱背板",
        "側",
        IF(
            $E637="外蓋背板",
            "面",
            IF(
                AND(COUNTIF($E$637:$E$666,"入柱背板")&gt;0, OR($E637="頂板", $E637="底板")),
                "面",
                IF(
                    AND(COUNTIF($E$637:$E$666,"外蓋背板")&gt;0, OR($E637="左側板", $E637="右側板")),
                    "側",
                    IF(
                        AND(
                            COUNTIF($E$637:$E$666,"入柱背板")=0,
                            COUNTIF($E$637:$E$666,"外蓋背板")=0,
                            OR(
                                AND(COUNTIF($E$637:$E$666,"背板")&gt;0, OR($E637="左側板",$E637="右側板",$E637="頂板",$E637="底板")),
                                AND(COUNTIF($E$637:$E$666,"抽底")&gt;0, OR($E637="右抽牆",$E637="左抽牆",$E637="前抽牆",$E637="後抽牆"))                         )
                        ),
                        "背板溝",
                        ""
                    )
                )
            )
        )
    )
)</f>
        <v>背板溝</v>
      </c>
      <c r="Q637" s="228" t="str">
        <f>IF(OR($E637="天地蓋右側板",$E637="天地蓋左側板"), "側 面",
 IF(OR($E637="背拉桿",$E637="中立板",$E637="頂板",$E637="底板",$E637="前抽牆",$E637="後抽牆",$E637="內左側落板",$E637="內右側落板",$E637="抽屜拉桿",$E637="立板"), "側",
  IF(OR($E637="木滑門",$E637="鋁框滑門"), "輪",
   IF(OR($E637="右側板",$E637="左側板",$E637="右抽牆",$E637="左抽牆",$E637="天地蓋頂板",$E637="天地蓋底板",$E637="內頂板"), "面",
    IF($E637="固隔","固","")
   )
  )
 )
)</f>
        <v>側</v>
      </c>
      <c r="R637" s="455" t="str">
        <f>IF(
OR($E637="左側板",$E637="右側板",$E637="天地蓋左側板",$E637="天地蓋右側板",$E637="中立板",$E637="立板"),
"排","")</f>
        <v/>
      </c>
      <c r="S637" s="461"/>
      <c r="T637" s="429" t="str">
        <f>IF($E637="中立板","面開槽？排孔？",
IF($E637="木框滑門","前排孔要退喔！",
IF(OR($E637="左門板",$E637="右門板",$E637="抽頭"),"把手？",
IF(OR($E637="左側板",$E637="右側板",$E637="天地蓋右側板",$E637="天地蓋左側板"),"排孔？",""))))</f>
        <v/>
      </c>
      <c r="U637" s="237">
        <f>IF(E637="","",$L$633)</f>
        <v>1</v>
      </c>
    </row>
    <row r="638" spans="1:21" x14ac:dyDescent="0.25">
      <c r="A638" s="228">
        <f t="shared" ref="A638:A666" si="214">$C$630</f>
        <v>0</v>
      </c>
      <c r="B638" s="228"/>
      <c r="C638" s="228">
        <f>C637+1</f>
        <v>17002</v>
      </c>
      <c r="D638" s="489" t="s">
        <v>1077</v>
      </c>
      <c r="E638" s="489" t="s">
        <v>323</v>
      </c>
      <c r="F638" s="236">
        <f>C634-36</f>
        <v>-36</v>
      </c>
      <c r="G638" s="489" t="str">
        <f t="shared" ref="G638:G647" si="215">IF(
   OR(
      $E638="頂板",$E638="底板",$E638="右側板",$E638="左側板",
      $E638="天地蓋頂板",$E638="天地蓋底板",$E638="天地蓋右側板",$E638="天地蓋左側板",
      $E638="前抽牆",$E638="後抽牆",$E638="左抽牆",$E638="右抽牆",
      $E638="踢腳板",$E638="補板",$E638="固隔",$E638="活隔",
      $E638="中立板",$E638="中立板(退)",$E638="固隔(退)",$E638="活固隔",$E638="立板",
      $E638="內頂板",$E638="內左側落板",$E638="內右側落板",$E638="內底板",
      $E638="內左側板",$E638="內右側板",
      $E638="上前平肢",$E638="上後平肢",$E638="上前立肢",$E638="上後立肢",
      $E638="下前立肢",$E638="下後立肢",$E638="下前平肢",$E638="下後平肢",
      $E638="左側落板",$E638="右側落板",
      $E638="外蓋背板",$E638="台面",$E638="床板",$E638="假門板",
      $E638="上掀門板",$E638="平掀門板",$E638="下掀門板",
      $E638="左門板",$E638="右門板",
      $E638="抽盤",$E638="抽盤抽頭",
      $E638="上軌道板",$E638="下軌道板",$E638="左軌道板",$E638="右軌道板",$E638="指縫擋板",$E638="左木框滑門",$E638="右木框滑門",
      $E638="層板",$E638="壁面層板",$E638="桌板",$E638="上封板",$E638="下封板",$E638="左封板",$E638="右封板",
      $E638="左圓角側板",$E638="右圓角側板",$E638="抽頭",$E638="入柱抽頭",$E638="假抽頭",$E638="背拉桿",$E638="木滑門",$E638="抽屜拉桿"
   ),
   "AA",
   ""
)</f>
        <v>AA</v>
      </c>
      <c r="H638" s="236">
        <f>C633</f>
        <v>0</v>
      </c>
      <c r="I638" s="488" t="str">
        <f t="shared" ref="I638:I647" si="216">IF(
   OR(
      $E638="右側板",$E638="左側板",$E638="活隔",
      $E638="天地蓋頂板",$E638="天地蓋底板",
      $E638="左門板",$E638="右門板",
      $E638="左側落板",$E638="右側落板",
      $E638="外蓋背板",$E638="活固隔",
      $E638="左木框滑門",$E638="右木框滑門",
      $E638="左鋁框滑門",$E638="右鋁框滑門",
      $E638="桌板",$E638="台面",$E638="床板",$E638="假門板",
      $E638="上掀門板",$E638="平掀門板",$E638="下掀門板",
      $E638="抽盤抽頭",$E638="抽盤",$E638="層板",$E638="壁面層板",
      $E638="上封板",$E638="下封板",$E638="左封板",$E638="右封板",
      $E638="抽頭",$E638="踢腳板",$E638="補板",$E638="木滑門"
   ),
   "AA",
   ""
)</f>
        <v/>
      </c>
      <c r="J638" s="489">
        <v>18</v>
      </c>
      <c r="K638" s="229"/>
      <c r="L638" s="228"/>
      <c r="M638" s="228" t="str">
        <f>IFERROR(VLOOKUP(L638,色號!A:B,2,FALSE),"")</f>
        <v/>
      </c>
      <c r="N638" s="228" t="str">
        <f>IFERROR(VLOOKUP(M638,色號!B:C,2,FALSE),"")</f>
        <v/>
      </c>
      <c r="O638" s="228" t="str">
        <f>IFERROR(VLOOKUP(L638,色號!A:D,4,FALSE),"")</f>
        <v/>
      </c>
      <c r="P638" s="228" t="str">
        <f t="shared" ref="P638:P666" si="217">IF(
    OR($E638="左門板", $E638="右門板"),
    "鉸" &amp; IF($F638&lt;=1000, 2, IF($F638&lt;=1800, 3, 4)),
    IF(
        $E638="入柱背板",
        "側",
        IF(
            $E638="外蓋背板",
            "面",
            IF(
                AND(COUNTIF($E$637:$E$666,"入柱背板")&gt;0, OR($E638="頂板", $E638="底板")),
                "面",
                IF(
                    AND(COUNTIF($E$637:$E$666,"外蓋背板")&gt;0, OR($E638="左側板", $E638="右側板")),
                    "側",
                    IF(
                        AND(
                            COUNTIF($E$637:$E$666,"入柱背板")=0,
                            COUNTIF($E$637:$E$666,"外蓋背板")=0,
                            OR(
                                AND(COUNTIF($E$637:$E$666,"背板")&gt;0, OR($E638="左側板",$E638="右側板",$E638="頂板",$E638="底板")),
                                AND(COUNTIF($E$637:$E$666,"抽底")&gt;0, OR($E638="右抽牆",$E638="左抽牆",$E638="前抽牆",$E638="後抽牆"))                         )
                        ),
                        "背板溝",
                        ""
                    )
                )
            )
        )
    )
)</f>
        <v>背板溝</v>
      </c>
      <c r="Q638" s="228" t="str">
        <f t="shared" ref="Q638:Q666" si="218">IF(OR($E638="天地蓋右側板",$E638="天地蓋左側板"), "側 面",
 IF(OR($E638="背拉桿",$E638="中立板",$E638="頂板",$E638="底板",$E638="前抽牆",$E638="後抽牆",$E638="內左側落板",$E638="內右側落板",$E638="抽屜拉桿",$E638="立板"), "側",
  IF(OR($E638="木滑門",$E638="鋁框滑門"), "輪",
   IF(OR($E638="右側板",$E638="左側板",$E638="右抽牆",$E638="左抽牆",$E638="天地蓋頂板",$E638="天地蓋底板",$E638="內頂板"), "面",
    IF($E638="固隔","固","")
   )
  )
 )
)</f>
        <v>側</v>
      </c>
      <c r="R638" s="455" t="str">
        <f t="shared" ref="R638:R666" si="219">IF(
OR($E638="左側板",$E638="右側板",$E638="天地蓋左側板",$E638="天地蓋右側板",$E638="中立板",$E638="立板"),
"排","")</f>
        <v/>
      </c>
      <c r="S638" s="461"/>
      <c r="T638" s="429" t="str">
        <f t="shared" ref="T638:T666" si="220">IF($E638="中立板","面開槽？排孔？",
IF($E638="木框滑門","前排孔要退喔！",
IF(OR($E638="左門板",$E638="右門板",$E638="抽頭"),"把手？",
IF(OR($E638="左側板",$E638="右側板",$E638="天地蓋右側板",$E638="天地蓋左側板"),"排孔？",""))))</f>
        <v/>
      </c>
      <c r="U638" s="237">
        <f t="shared" ref="U638:U666" si="221">IF(E638="","",$L$633)</f>
        <v>1</v>
      </c>
    </row>
    <row r="639" spans="1:21" x14ac:dyDescent="0.25">
      <c r="A639" s="228">
        <f t="shared" si="214"/>
        <v>0</v>
      </c>
      <c r="B639" s="228"/>
      <c r="C639" s="228">
        <f t="shared" ref="C639:C650" si="222">C638+1</f>
        <v>17003</v>
      </c>
      <c r="D639" s="489" t="s">
        <v>1077</v>
      </c>
      <c r="E639" s="489" t="s">
        <v>342</v>
      </c>
      <c r="F639" s="489">
        <f>C632</f>
        <v>0</v>
      </c>
      <c r="G639" s="489" t="str">
        <f t="shared" si="215"/>
        <v>AA</v>
      </c>
      <c r="H639" s="236">
        <f>C633</f>
        <v>0</v>
      </c>
      <c r="I639" s="488" t="str">
        <f t="shared" si="216"/>
        <v>AA</v>
      </c>
      <c r="J639" s="489">
        <v>18</v>
      </c>
      <c r="K639" s="229"/>
      <c r="L639" s="228"/>
      <c r="M639" s="228" t="str">
        <f>IFERROR(VLOOKUP(L639,色號!A:B,2,FALSE),"")</f>
        <v/>
      </c>
      <c r="N639" s="228" t="str">
        <f>IFERROR(VLOOKUP(M639,色號!B:C,2,FALSE),"")</f>
        <v/>
      </c>
      <c r="O639" s="228" t="str">
        <f>IFERROR(VLOOKUP(L639,色號!A:D,4,FALSE),"")</f>
        <v/>
      </c>
      <c r="P639" s="228" t="str">
        <f t="shared" si="217"/>
        <v>背板溝</v>
      </c>
      <c r="Q639" s="228" t="str">
        <f t="shared" si="218"/>
        <v>面</v>
      </c>
      <c r="R639" s="455" t="str">
        <f t="shared" si="219"/>
        <v>排</v>
      </c>
      <c r="S639" s="461"/>
      <c r="T639" s="429" t="str">
        <f t="shared" si="220"/>
        <v>排孔？</v>
      </c>
      <c r="U639" s="237">
        <f t="shared" si="221"/>
        <v>1</v>
      </c>
    </row>
    <row r="640" spans="1:21" x14ac:dyDescent="0.25">
      <c r="A640" s="228">
        <f t="shared" si="214"/>
        <v>0</v>
      </c>
      <c r="B640" s="228"/>
      <c r="C640" s="228">
        <f t="shared" si="222"/>
        <v>17004</v>
      </c>
      <c r="D640" s="489" t="s">
        <v>1077</v>
      </c>
      <c r="E640" s="489" t="s">
        <v>350</v>
      </c>
      <c r="F640" s="489">
        <f>C632</f>
        <v>0</v>
      </c>
      <c r="G640" s="489" t="str">
        <f t="shared" si="215"/>
        <v>AA</v>
      </c>
      <c r="H640" s="236">
        <f>C633</f>
        <v>0</v>
      </c>
      <c r="I640" s="488" t="str">
        <f t="shared" si="216"/>
        <v>AA</v>
      </c>
      <c r="J640" s="489">
        <v>18</v>
      </c>
      <c r="K640" s="229"/>
      <c r="L640" s="228"/>
      <c r="M640" s="228" t="str">
        <f>IFERROR(VLOOKUP(L640,色號!A:B,2,FALSE),"")</f>
        <v/>
      </c>
      <c r="N640" s="228" t="str">
        <f>IFERROR(VLOOKUP(M640,色號!B:C,2,FALSE),"")</f>
        <v/>
      </c>
      <c r="O640" s="228" t="str">
        <f>IFERROR(VLOOKUP(L640,色號!A:D,4,FALSE),"")</f>
        <v/>
      </c>
      <c r="P640" s="228" t="str">
        <f t="shared" si="217"/>
        <v>背板溝</v>
      </c>
      <c r="Q640" s="228" t="str">
        <f t="shared" si="218"/>
        <v>面</v>
      </c>
      <c r="R640" s="455" t="str">
        <f t="shared" si="219"/>
        <v>排</v>
      </c>
      <c r="S640" s="461"/>
      <c r="T640" s="429" t="str">
        <f t="shared" si="220"/>
        <v>排孔？</v>
      </c>
      <c r="U640" s="237">
        <f t="shared" si="221"/>
        <v>1</v>
      </c>
    </row>
    <row r="641" spans="1:21" x14ac:dyDescent="0.25">
      <c r="A641" s="228">
        <f t="shared" si="214"/>
        <v>0</v>
      </c>
      <c r="B641" s="228"/>
      <c r="C641" s="228">
        <f t="shared" si="222"/>
        <v>17005</v>
      </c>
      <c r="D641" s="489" t="s">
        <v>1077</v>
      </c>
      <c r="E641" s="489" t="s">
        <v>357</v>
      </c>
      <c r="F641" s="489">
        <f>C632-22</f>
        <v>-22</v>
      </c>
      <c r="G641" s="489" t="str">
        <f t="shared" si="215"/>
        <v/>
      </c>
      <c r="H641" s="236">
        <f>C634-22</f>
        <v>-22</v>
      </c>
      <c r="I641" s="488" t="str">
        <f t="shared" si="216"/>
        <v/>
      </c>
      <c r="J641" s="489">
        <v>4</v>
      </c>
      <c r="K641" s="229"/>
      <c r="L641" s="228"/>
      <c r="M641" s="228" t="str">
        <f>IFERROR(VLOOKUP(L641,色號!A:B,2,FALSE),"")</f>
        <v/>
      </c>
      <c r="N641" s="228" t="str">
        <f>IFERROR(VLOOKUP(M641,色號!B:C,2,FALSE),"")</f>
        <v/>
      </c>
      <c r="O641" s="228" t="str">
        <f>IFERROR(VLOOKUP(L641,色號!A:D,4,FALSE),"")</f>
        <v/>
      </c>
      <c r="P641" s="228" t="str">
        <f t="shared" si="217"/>
        <v/>
      </c>
      <c r="Q641" s="228" t="str">
        <f t="shared" si="218"/>
        <v/>
      </c>
      <c r="R641" s="455" t="str">
        <f t="shared" si="219"/>
        <v/>
      </c>
      <c r="S641" s="461"/>
      <c r="T641" s="429" t="str">
        <f t="shared" si="220"/>
        <v/>
      </c>
      <c r="U641" s="237">
        <f t="shared" si="221"/>
        <v>1</v>
      </c>
    </row>
    <row r="642" spans="1:21" x14ac:dyDescent="0.25">
      <c r="A642" s="228">
        <f t="shared" si="214"/>
        <v>0</v>
      </c>
      <c r="B642" s="228"/>
      <c r="C642" s="228">
        <f t="shared" si="222"/>
        <v>17006</v>
      </c>
      <c r="D642" s="489" t="s">
        <v>1077</v>
      </c>
      <c r="E642" s="489" t="s">
        <v>420</v>
      </c>
      <c r="F642" s="489">
        <f>F637</f>
        <v>-36</v>
      </c>
      <c r="G642" s="489" t="str">
        <f t="shared" si="215"/>
        <v>AA</v>
      </c>
      <c r="H642" s="236">
        <v>120</v>
      </c>
      <c r="I642" s="488" t="str">
        <f t="shared" si="216"/>
        <v/>
      </c>
      <c r="J642" s="489">
        <v>18</v>
      </c>
      <c r="K642" s="229"/>
      <c r="L642" s="228"/>
      <c r="M642" s="228" t="str">
        <f>IFERROR(VLOOKUP(L642,色號!A:B,2,FALSE),"")</f>
        <v/>
      </c>
      <c r="N642" s="228" t="str">
        <f>IFERROR(VLOOKUP(M642,色號!B:C,2,FALSE),"")</f>
        <v/>
      </c>
      <c r="O642" s="228" t="str">
        <f>IFERROR(VLOOKUP(L642,色號!A:D,4,FALSE),"")</f>
        <v/>
      </c>
      <c r="P642" s="228" t="str">
        <f t="shared" si="217"/>
        <v/>
      </c>
      <c r="Q642" s="228" t="str">
        <f t="shared" si="218"/>
        <v>側</v>
      </c>
      <c r="R642" s="455" t="str">
        <f t="shared" si="219"/>
        <v/>
      </c>
      <c r="S642" s="461"/>
      <c r="T642" s="429" t="str">
        <f t="shared" si="220"/>
        <v/>
      </c>
      <c r="U642" s="237">
        <f t="shared" si="221"/>
        <v>1</v>
      </c>
    </row>
    <row r="643" spans="1:21" x14ac:dyDescent="0.25">
      <c r="A643" s="228">
        <f t="shared" si="214"/>
        <v>0</v>
      </c>
      <c r="B643" s="228"/>
      <c r="C643" s="228">
        <f t="shared" si="222"/>
        <v>17007</v>
      </c>
      <c r="D643" s="489" t="s">
        <v>1078</v>
      </c>
      <c r="E643" s="489" t="s">
        <v>1102</v>
      </c>
      <c r="F643" s="489">
        <f>F637</f>
        <v>-36</v>
      </c>
      <c r="G643" s="489" t="str">
        <f t="shared" si="215"/>
        <v>AA</v>
      </c>
      <c r="H643" s="236">
        <f>C633-22</f>
        <v>-22</v>
      </c>
      <c r="I643" s="488" t="str">
        <f t="shared" si="216"/>
        <v/>
      </c>
      <c r="J643" s="489">
        <v>18</v>
      </c>
      <c r="K643" s="229"/>
      <c r="L643" s="228"/>
      <c r="M643" s="228" t="str">
        <f>IFERROR(VLOOKUP(L643,色號!A:B,2,FALSE),"")</f>
        <v/>
      </c>
      <c r="N643" s="228" t="str">
        <f>IFERROR(VLOOKUP(M643,色號!B:C,2,FALSE),"")</f>
        <v/>
      </c>
      <c r="O643" s="228" t="str">
        <f>IFERROR(VLOOKUP(L643,色號!A:D,4,FALSE),"")</f>
        <v/>
      </c>
      <c r="P643" s="228" t="str">
        <f t="shared" si="217"/>
        <v/>
      </c>
      <c r="Q643" s="228" t="str">
        <f t="shared" si="218"/>
        <v>側</v>
      </c>
      <c r="R643" s="455" t="str">
        <f t="shared" si="219"/>
        <v>排</v>
      </c>
      <c r="S643" s="461"/>
      <c r="T643" s="429" t="str">
        <f t="shared" si="220"/>
        <v>面開槽？排孔？</v>
      </c>
      <c r="U643" s="237">
        <f t="shared" si="221"/>
        <v>1</v>
      </c>
    </row>
    <row r="644" spans="1:21" x14ac:dyDescent="0.25">
      <c r="A644" s="228">
        <f t="shared" si="214"/>
        <v>0</v>
      </c>
      <c r="B644" s="228"/>
      <c r="C644" s="228">
        <f t="shared" si="222"/>
        <v>17008</v>
      </c>
      <c r="D644" s="489" t="s">
        <v>1078</v>
      </c>
      <c r="E644" s="489" t="s">
        <v>1094</v>
      </c>
      <c r="F644" s="489"/>
      <c r="G644" s="489" t="str">
        <f t="shared" si="215"/>
        <v>AA</v>
      </c>
      <c r="H644" s="236">
        <f>C633-22-10</f>
        <v>-32</v>
      </c>
      <c r="I644" s="488" t="str">
        <f t="shared" si="216"/>
        <v>AA</v>
      </c>
      <c r="J644" s="489">
        <v>18</v>
      </c>
      <c r="K644" s="229"/>
      <c r="L644" s="228"/>
      <c r="M644" s="228" t="str">
        <f>IFERROR(VLOOKUP(L644,色號!A:B,2,FALSE),"")</f>
        <v/>
      </c>
      <c r="N644" s="228" t="str">
        <f>IFERROR(VLOOKUP(M644,色號!B:C,2,FALSE),"")</f>
        <v/>
      </c>
      <c r="O644" s="228" t="str">
        <f>IFERROR(VLOOKUP(L644,色號!A:D,4,FALSE),"")</f>
        <v/>
      </c>
      <c r="P644" s="228" t="str">
        <f t="shared" si="217"/>
        <v/>
      </c>
      <c r="Q644" s="228" t="str">
        <f t="shared" si="218"/>
        <v/>
      </c>
      <c r="R644" s="455" t="str">
        <f t="shared" si="219"/>
        <v/>
      </c>
      <c r="S644" s="461"/>
      <c r="T644" s="429" t="str">
        <f t="shared" si="220"/>
        <v/>
      </c>
      <c r="U644" s="237">
        <f t="shared" si="221"/>
        <v>1</v>
      </c>
    </row>
    <row r="645" spans="1:21" x14ac:dyDescent="0.25">
      <c r="A645" s="228">
        <f t="shared" si="214"/>
        <v>0</v>
      </c>
      <c r="B645" s="228"/>
      <c r="C645" s="228">
        <f t="shared" si="222"/>
        <v>17009</v>
      </c>
      <c r="D645" s="489" t="s">
        <v>1078</v>
      </c>
      <c r="E645" s="489" t="s">
        <v>1088</v>
      </c>
      <c r="F645" s="489"/>
      <c r="G645" s="489" t="str">
        <f t="shared" si="215"/>
        <v>AA</v>
      </c>
      <c r="H645" s="236">
        <f>C633-22</f>
        <v>-22</v>
      </c>
      <c r="I645" s="488" t="str">
        <f t="shared" si="216"/>
        <v/>
      </c>
      <c r="J645" s="489">
        <v>18</v>
      </c>
      <c r="K645" s="229"/>
      <c r="L645" s="228"/>
      <c r="M645" s="228" t="str">
        <f>IFERROR(VLOOKUP(L645,色號!A:B,2,FALSE),"")</f>
        <v/>
      </c>
      <c r="N645" s="228" t="str">
        <f>IFERROR(VLOOKUP(M645,色號!B:C,2,FALSE),"")</f>
        <v/>
      </c>
      <c r="O645" s="228" t="str">
        <f>IFERROR(VLOOKUP(L645,色號!A:D,4,FALSE),"")</f>
        <v/>
      </c>
      <c r="P645" s="228" t="str">
        <f t="shared" si="217"/>
        <v/>
      </c>
      <c r="Q645" s="228" t="str">
        <f t="shared" si="218"/>
        <v>固</v>
      </c>
      <c r="R645" s="455" t="str">
        <f t="shared" si="219"/>
        <v/>
      </c>
      <c r="S645" s="461"/>
      <c r="T645" s="429" t="str">
        <f t="shared" si="220"/>
        <v/>
      </c>
      <c r="U645" s="237">
        <f t="shared" si="221"/>
        <v>1</v>
      </c>
    </row>
    <row r="646" spans="1:21" x14ac:dyDescent="0.25">
      <c r="A646" s="228">
        <f t="shared" si="214"/>
        <v>0</v>
      </c>
      <c r="B646" s="228"/>
      <c r="C646" s="228">
        <f t="shared" si="222"/>
        <v>17010</v>
      </c>
      <c r="D646" s="489" t="s">
        <v>1079</v>
      </c>
      <c r="E646" s="489" t="s">
        <v>1095</v>
      </c>
      <c r="F646" s="489"/>
      <c r="G646" s="489" t="str">
        <f t="shared" si="215"/>
        <v>AA</v>
      </c>
      <c r="H646" s="236">
        <f>C634/2-4</f>
        <v>-4</v>
      </c>
      <c r="I646" s="488" t="str">
        <f t="shared" si="216"/>
        <v>AA</v>
      </c>
      <c r="J646" s="489">
        <v>18</v>
      </c>
      <c r="K646" s="229"/>
      <c r="L646" s="228"/>
      <c r="M646" s="228" t="str">
        <f>IFERROR(VLOOKUP(L646,色號!A:B,2,FALSE),"")</f>
        <v/>
      </c>
      <c r="N646" s="228" t="str">
        <f>IFERROR(VLOOKUP(M646,色號!B:C,2,FALSE),"")</f>
        <v/>
      </c>
      <c r="O646" s="228" t="str">
        <f>IFERROR(VLOOKUP(L646,色號!A:D,4,FALSE),"")</f>
        <v/>
      </c>
      <c r="P646" s="228" t="str">
        <f t="shared" si="217"/>
        <v>鉸2</v>
      </c>
      <c r="Q646" s="228" t="str">
        <f t="shared" si="218"/>
        <v/>
      </c>
      <c r="R646" s="455" t="str">
        <f t="shared" si="219"/>
        <v/>
      </c>
      <c r="S646" s="461"/>
      <c r="T646" s="429" t="str">
        <f t="shared" si="220"/>
        <v>把手？</v>
      </c>
      <c r="U646" s="237">
        <f t="shared" si="221"/>
        <v>1</v>
      </c>
    </row>
    <row r="647" spans="1:21" x14ac:dyDescent="0.25">
      <c r="A647" s="228">
        <f t="shared" si="214"/>
        <v>0</v>
      </c>
      <c r="B647" s="228"/>
      <c r="C647" s="228">
        <f t="shared" si="222"/>
        <v>17011</v>
      </c>
      <c r="D647" s="489" t="s">
        <v>1079</v>
      </c>
      <c r="E647" s="489" t="s">
        <v>1099</v>
      </c>
      <c r="F647" s="489"/>
      <c r="G647" s="489" t="str">
        <f t="shared" si="215"/>
        <v>AA</v>
      </c>
      <c r="H647" s="236">
        <f>C634/2-4</f>
        <v>-4</v>
      </c>
      <c r="I647" s="488" t="str">
        <f t="shared" si="216"/>
        <v>AA</v>
      </c>
      <c r="J647" s="489">
        <v>18</v>
      </c>
      <c r="K647" s="229"/>
      <c r="L647" s="228"/>
      <c r="M647" s="228" t="str">
        <f>IFERROR(VLOOKUP(L647,色號!A:B,2,FALSE),"")</f>
        <v/>
      </c>
      <c r="N647" s="228" t="str">
        <f>IFERROR(VLOOKUP(M647,色號!B:C,2,FALSE),"")</f>
        <v/>
      </c>
      <c r="O647" s="228" t="str">
        <f>IFERROR(VLOOKUP(L647,色號!A:D,4,FALSE),"")</f>
        <v/>
      </c>
      <c r="P647" s="228" t="str">
        <f t="shared" si="217"/>
        <v>鉸2</v>
      </c>
      <c r="Q647" s="228" t="str">
        <f t="shared" si="218"/>
        <v/>
      </c>
      <c r="R647" s="455" t="str">
        <f t="shared" si="219"/>
        <v/>
      </c>
      <c r="S647" s="461"/>
      <c r="T647" s="429" t="str">
        <f t="shared" si="220"/>
        <v>把手？</v>
      </c>
      <c r="U647" s="237">
        <f t="shared" si="221"/>
        <v>1</v>
      </c>
    </row>
    <row r="648" spans="1:21" x14ac:dyDescent="0.25">
      <c r="A648" s="228">
        <f t="shared" si="214"/>
        <v>0</v>
      </c>
      <c r="B648" s="228"/>
      <c r="C648" s="228">
        <f t="shared" si="222"/>
        <v>17012</v>
      </c>
      <c r="D648" s="228"/>
      <c r="E648" s="228"/>
      <c r="F648" s="236"/>
      <c r="G648" s="228" t="str">
        <f t="shared" ref="G638:G666" si="223">IF(
   OR(
      $E648="頂板",$E648="底板",$E648="右側板",$E648="左側板",
      $E648="天地蓋頂板",$E648="天地蓋底板",$E648="天地蓋右側板",$E648="天地蓋左側板",
      $E648="前抽牆",$E648="後抽牆",$E648="左抽牆",$E648="右抽牆",
      $E648="踢腳板",$E648="補板",$E648="固隔",$E648="活隔",
      $E648="中立板",$E648="中立板(退)",$E648="固隔(退)",$E648="活固隔",$E648="立板",
      $E648="內頂板",$E648="內左側落板",$E648="內右側落板",$E648="內底板",
      $E648="內左側板",$E648="內右側板",
      $E648="上前平肢",$E648="上後平肢",$E648="上前立肢",$E648="上後立肢",
      $E648="下前立肢",$E648="下後立肢",$E648="下前平肢",$E648="下後平肢",
      $E648="左側落板",$E648="右側落板",
      $E648="外蓋背板",$E648="台面",$E648="床板",$E648="假門板",
      $E648="上掀門板",$E648="平掀門板",$E648="下掀門板",
      $E648="左門板",$E648="右門板",
      $E648="抽盤",$E648="抽盤抽頭",
      $E648="上軌道板",$E648="下軌道板",$E648="左軌道板",$E648="右軌道板",$E648="指縫擋板",$E648="左木框滑門",$E648="右木框滑門",
      $E648="層板",$E648="壁面層板",$E648="桌板",$E648="上封板",$E648="下封板",$E648="左封板",$E648="右封板",
      $E648="左圓角側板",$E648="右圓角側板",$E648="抽頭",$E648="入柱抽頭",$E648="假抽頭",$E648="背拉桿",$E648="木滑門",$E648="抽屜拉桿"
   ),
   "AA",
   ""
)</f>
        <v/>
      </c>
      <c r="H648" s="236"/>
      <c r="I648" s="38" t="str">
        <f t="shared" ref="I638:I660" si="224">IF(
   OR(
      $E648="右側板",$E648="左側板",$E648="活隔",
      $E648="天地蓋頂板",$E648="天地蓋底板",
      $E648="左門板",$E648="右門板",
      $E648="左側落板",$E648="右側落板",
      $E648="外蓋背板",$E648="活固隔",
      $E648="左木框滑門",$E648="右木框滑門",
      $E648="左鋁框滑門",$E648="右鋁框滑門",
      $E648="桌板",$E648="台面",$E648="床板",$E648="假門板",
      $E648="上掀門板",$E648="平掀門板",$E648="下掀門板",
      $E648="抽盤抽頭",$E648="抽盤",$E648="層板",$E648="壁面層板",
      $E648="上封板",$E648="下封板",$E648="左封板",$E648="右封板",
      $E648="抽頭",$E648="踢腳板",$E648="補板",$E648="木滑門"
   ),
   "AA",
   ""
)</f>
        <v/>
      </c>
      <c r="J648" s="228"/>
      <c r="K648" s="229"/>
      <c r="L648" s="228"/>
      <c r="M648" s="228" t="str">
        <f>IFERROR(VLOOKUP(L648,色號!A:B,2,FALSE),"")</f>
        <v/>
      </c>
      <c r="N648" s="228" t="str">
        <f>IFERROR(VLOOKUP(M648,色號!B:C,2,FALSE),"")</f>
        <v/>
      </c>
      <c r="O648" s="228" t="str">
        <f>IFERROR(VLOOKUP(L648,色號!A:D,4,FALSE),"")</f>
        <v/>
      </c>
      <c r="P648" s="228" t="str">
        <f t="shared" si="217"/>
        <v/>
      </c>
      <c r="Q648" s="228" t="str">
        <f t="shared" si="218"/>
        <v/>
      </c>
      <c r="R648" s="455" t="str">
        <f t="shared" si="219"/>
        <v/>
      </c>
      <c r="S648" s="461"/>
      <c r="T648" s="429" t="str">
        <f t="shared" si="220"/>
        <v/>
      </c>
      <c r="U648" s="237" t="str">
        <f t="shared" si="221"/>
        <v/>
      </c>
    </row>
    <row r="649" spans="1:21" x14ac:dyDescent="0.25">
      <c r="A649" s="228">
        <f t="shared" si="214"/>
        <v>0</v>
      </c>
      <c r="B649" s="228"/>
      <c r="C649" s="228">
        <f>C648+1</f>
        <v>17013</v>
      </c>
      <c r="D649" s="228"/>
      <c r="E649" s="228"/>
      <c r="F649" s="228"/>
      <c r="G649" s="228" t="str">
        <f t="shared" si="223"/>
        <v/>
      </c>
      <c r="H649" s="236"/>
      <c r="I649" s="38" t="str">
        <f t="shared" si="224"/>
        <v/>
      </c>
      <c r="J649" s="228"/>
      <c r="K649" s="229"/>
      <c r="L649" s="228"/>
      <c r="M649" s="228" t="str">
        <f>IFERROR(VLOOKUP(L649,色號!A:B,2,FALSE),"")</f>
        <v/>
      </c>
      <c r="N649" s="228" t="str">
        <f>IFERROR(VLOOKUP(M649,色號!B:C,2,FALSE),"")</f>
        <v/>
      </c>
      <c r="O649" s="228" t="str">
        <f>IFERROR(VLOOKUP(L649,色號!A:D,4,FALSE),"")</f>
        <v/>
      </c>
      <c r="P649" s="228" t="str">
        <f t="shared" si="217"/>
        <v/>
      </c>
      <c r="Q649" s="228" t="str">
        <f t="shared" si="218"/>
        <v/>
      </c>
      <c r="R649" s="455" t="str">
        <f t="shared" si="219"/>
        <v/>
      </c>
      <c r="S649" s="461"/>
      <c r="T649" s="429" t="str">
        <f t="shared" si="220"/>
        <v/>
      </c>
      <c r="U649" s="237" t="str">
        <f t="shared" si="221"/>
        <v/>
      </c>
    </row>
    <row r="650" spans="1:21" x14ac:dyDescent="0.25">
      <c r="A650" s="228">
        <f t="shared" si="214"/>
        <v>0</v>
      </c>
      <c r="B650" s="228"/>
      <c r="C650" s="228">
        <f t="shared" si="222"/>
        <v>17014</v>
      </c>
      <c r="D650" s="228"/>
      <c r="E650" s="228"/>
      <c r="F650" s="228"/>
      <c r="G650" s="228" t="str">
        <f t="shared" si="223"/>
        <v/>
      </c>
      <c r="H650" s="236"/>
      <c r="I650" s="38" t="str">
        <f t="shared" si="224"/>
        <v/>
      </c>
      <c r="J650" s="228"/>
      <c r="K650" s="229"/>
      <c r="L650" s="228"/>
      <c r="M650" s="228" t="str">
        <f>IFERROR(VLOOKUP(L650,色號!A:B,2,FALSE),"")</f>
        <v/>
      </c>
      <c r="N650" s="228" t="str">
        <f>IFERROR(VLOOKUP(M650,色號!B:C,2,FALSE),"")</f>
        <v/>
      </c>
      <c r="O650" s="228" t="str">
        <f>IFERROR(VLOOKUP(L650,色號!A:D,4,FALSE),"")</f>
        <v/>
      </c>
      <c r="P650" s="228" t="str">
        <f t="shared" si="217"/>
        <v/>
      </c>
      <c r="Q650" s="228" t="str">
        <f t="shared" si="218"/>
        <v/>
      </c>
      <c r="R650" s="455" t="str">
        <f t="shared" si="219"/>
        <v/>
      </c>
      <c r="S650" s="461"/>
      <c r="T650" s="429" t="str">
        <f t="shared" si="220"/>
        <v/>
      </c>
      <c r="U650" s="237" t="str">
        <f t="shared" si="221"/>
        <v/>
      </c>
    </row>
    <row r="651" spans="1:21" x14ac:dyDescent="0.25">
      <c r="A651" s="228">
        <f t="shared" si="214"/>
        <v>0</v>
      </c>
      <c r="B651" s="228"/>
      <c r="C651" s="228">
        <f>C650+1</f>
        <v>17015</v>
      </c>
      <c r="D651" s="228"/>
      <c r="E651" s="228"/>
      <c r="F651" s="228"/>
      <c r="G651" s="228" t="str">
        <f t="shared" si="223"/>
        <v/>
      </c>
      <c r="H651" s="236"/>
      <c r="I651" s="38" t="str">
        <f t="shared" si="224"/>
        <v/>
      </c>
      <c r="J651" s="228"/>
      <c r="K651" s="229"/>
      <c r="L651" s="228"/>
      <c r="M651" s="228" t="str">
        <f>IFERROR(VLOOKUP(L651,色號!A:B,2,FALSE),"")</f>
        <v/>
      </c>
      <c r="N651" s="228" t="str">
        <f>IFERROR(VLOOKUP(M651,色號!B:C,2,FALSE),"")</f>
        <v/>
      </c>
      <c r="O651" s="228" t="str">
        <f>IFERROR(VLOOKUP(L651,色號!A:D,4,FALSE),"")</f>
        <v/>
      </c>
      <c r="P651" s="228" t="str">
        <f t="shared" si="217"/>
        <v/>
      </c>
      <c r="Q651" s="228" t="str">
        <f t="shared" si="218"/>
        <v/>
      </c>
      <c r="R651" s="455" t="str">
        <f t="shared" si="219"/>
        <v/>
      </c>
      <c r="S651" s="461"/>
      <c r="T651" s="429" t="str">
        <f t="shared" si="220"/>
        <v/>
      </c>
      <c r="U651" s="237" t="str">
        <f t="shared" si="221"/>
        <v/>
      </c>
    </row>
    <row r="652" spans="1:21" x14ac:dyDescent="0.25">
      <c r="A652" s="228">
        <f t="shared" si="214"/>
        <v>0</v>
      </c>
      <c r="B652" s="228"/>
      <c r="C652" s="228">
        <f>C651+1</f>
        <v>17016</v>
      </c>
      <c r="D652" s="228"/>
      <c r="E652" s="228"/>
      <c r="F652" s="237"/>
      <c r="G652" s="228" t="str">
        <f t="shared" si="223"/>
        <v/>
      </c>
      <c r="H652" s="236"/>
      <c r="I652" s="38" t="str">
        <f t="shared" si="224"/>
        <v/>
      </c>
      <c r="J652" s="228"/>
      <c r="K652" s="229"/>
      <c r="L652" s="228"/>
      <c r="M652" s="228" t="str">
        <f>IFERROR(VLOOKUP(L652,色號!A:B,2,FALSE),"")</f>
        <v/>
      </c>
      <c r="N652" s="228" t="str">
        <f>IFERROR(VLOOKUP(M652,色號!B:C,2,FALSE),"")</f>
        <v/>
      </c>
      <c r="O652" s="228" t="str">
        <f>IFERROR(VLOOKUP(L652,色號!A:D,4,FALSE),"")</f>
        <v/>
      </c>
      <c r="P652" s="228" t="str">
        <f t="shared" si="217"/>
        <v/>
      </c>
      <c r="Q652" s="228" t="str">
        <f t="shared" si="218"/>
        <v/>
      </c>
      <c r="R652" s="455" t="str">
        <f t="shared" si="219"/>
        <v/>
      </c>
      <c r="S652" s="461"/>
      <c r="T652" s="429" t="str">
        <f t="shared" si="220"/>
        <v/>
      </c>
      <c r="U652" s="237" t="str">
        <f t="shared" si="221"/>
        <v/>
      </c>
    </row>
    <row r="653" spans="1:21" x14ac:dyDescent="0.25">
      <c r="A653" s="228">
        <f t="shared" si="214"/>
        <v>0</v>
      </c>
      <c r="B653" s="228"/>
      <c r="C653" s="228">
        <f>C652+1</f>
        <v>17017</v>
      </c>
      <c r="D653" s="228"/>
      <c r="E653" s="228"/>
      <c r="F653" s="237"/>
      <c r="G653" s="228" t="str">
        <f t="shared" si="223"/>
        <v/>
      </c>
      <c r="H653" s="236"/>
      <c r="I653" s="38" t="str">
        <f t="shared" si="224"/>
        <v/>
      </c>
      <c r="J653" s="228"/>
      <c r="K653" s="229"/>
      <c r="L653" s="228"/>
      <c r="M653" s="228" t="str">
        <f>IFERROR(VLOOKUP(L653,色號!A:B,2,FALSE),"")</f>
        <v/>
      </c>
      <c r="N653" s="228" t="str">
        <f>IFERROR(VLOOKUP(M653,色號!B:C,2,FALSE),"")</f>
        <v/>
      </c>
      <c r="O653" s="228" t="str">
        <f>IFERROR(VLOOKUP(L653,色號!A:D,4,FALSE),"")</f>
        <v/>
      </c>
      <c r="P653" s="228" t="str">
        <f t="shared" si="217"/>
        <v/>
      </c>
      <c r="Q653" s="228" t="str">
        <f t="shared" si="218"/>
        <v/>
      </c>
      <c r="R653" s="455" t="str">
        <f t="shared" si="219"/>
        <v/>
      </c>
      <c r="S653" s="461"/>
      <c r="T653" s="429" t="str">
        <f t="shared" si="220"/>
        <v/>
      </c>
      <c r="U653" s="237" t="str">
        <f t="shared" si="221"/>
        <v/>
      </c>
    </row>
    <row r="654" spans="1:21" x14ac:dyDescent="0.25">
      <c r="A654" s="228">
        <f t="shared" si="214"/>
        <v>0</v>
      </c>
      <c r="B654" s="228"/>
      <c r="C654" s="228">
        <f>C653+1</f>
        <v>17018</v>
      </c>
      <c r="D654" s="228"/>
      <c r="E654" s="228"/>
      <c r="F654" s="231"/>
      <c r="G654" s="228" t="str">
        <f t="shared" si="223"/>
        <v/>
      </c>
      <c r="H654" s="236"/>
      <c r="I654" s="38" t="str">
        <f t="shared" si="224"/>
        <v/>
      </c>
      <c r="J654" s="228"/>
      <c r="K654" s="229"/>
      <c r="L654" s="228"/>
      <c r="M654" s="228" t="str">
        <f>IFERROR(VLOOKUP(L654,色號!A:B,2,FALSE),"")</f>
        <v/>
      </c>
      <c r="N654" s="228" t="str">
        <f>IFERROR(VLOOKUP(M654,色號!B:C,2,FALSE),"")</f>
        <v/>
      </c>
      <c r="O654" s="228" t="str">
        <f>IFERROR(VLOOKUP(L654,色號!A:D,4,FALSE),"")</f>
        <v/>
      </c>
      <c r="P654" s="228" t="str">
        <f t="shared" si="217"/>
        <v/>
      </c>
      <c r="Q654" s="228" t="str">
        <f t="shared" si="218"/>
        <v/>
      </c>
      <c r="R654" s="455" t="str">
        <f t="shared" si="219"/>
        <v/>
      </c>
      <c r="S654" s="461"/>
      <c r="T654" s="429" t="str">
        <f t="shared" si="220"/>
        <v/>
      </c>
      <c r="U654" s="237" t="str">
        <f t="shared" si="221"/>
        <v/>
      </c>
    </row>
    <row r="655" spans="1:21" x14ac:dyDescent="0.25">
      <c r="A655" s="228">
        <f t="shared" si="214"/>
        <v>0</v>
      </c>
      <c r="B655" s="228"/>
      <c r="C655" s="228">
        <f t="shared" ref="C655:C660" si="225">C654+1</f>
        <v>17019</v>
      </c>
      <c r="D655" s="228"/>
      <c r="E655" s="228"/>
      <c r="F655" s="231"/>
      <c r="G655" s="228" t="str">
        <f t="shared" si="223"/>
        <v/>
      </c>
      <c r="H655" s="236"/>
      <c r="I655" s="38" t="str">
        <f t="shared" si="224"/>
        <v/>
      </c>
      <c r="J655" s="228"/>
      <c r="K655" s="229"/>
      <c r="L655" s="228"/>
      <c r="M655" s="228" t="str">
        <f>IFERROR(VLOOKUP(L655,色號!A:B,2,FALSE),"")</f>
        <v/>
      </c>
      <c r="N655" s="228" t="str">
        <f>IFERROR(VLOOKUP(M655,色號!B:C,2,FALSE),"")</f>
        <v/>
      </c>
      <c r="O655" s="228" t="str">
        <f>IFERROR(VLOOKUP(L655,色號!A:D,4,FALSE),"")</f>
        <v/>
      </c>
      <c r="P655" s="228" t="str">
        <f t="shared" si="217"/>
        <v/>
      </c>
      <c r="Q655" s="228" t="str">
        <f t="shared" si="218"/>
        <v/>
      </c>
      <c r="R655" s="455" t="str">
        <f t="shared" si="219"/>
        <v/>
      </c>
      <c r="S655" s="461"/>
      <c r="T655" s="429" t="str">
        <f t="shared" si="220"/>
        <v/>
      </c>
      <c r="U655" s="237" t="str">
        <f t="shared" si="221"/>
        <v/>
      </c>
    </row>
    <row r="656" spans="1:21" x14ac:dyDescent="0.25">
      <c r="A656" s="228">
        <f t="shared" si="214"/>
        <v>0</v>
      </c>
      <c r="B656" s="228"/>
      <c r="C656" s="228">
        <f t="shared" si="225"/>
        <v>17020</v>
      </c>
      <c r="D656" s="228"/>
      <c r="E656" s="228"/>
      <c r="F656" s="231"/>
      <c r="G656" s="228" t="str">
        <f t="shared" si="223"/>
        <v/>
      </c>
      <c r="H656" s="236"/>
      <c r="I656" s="38" t="str">
        <f t="shared" si="224"/>
        <v/>
      </c>
      <c r="J656" s="228"/>
      <c r="K656" s="229"/>
      <c r="L656" s="228"/>
      <c r="M656" s="228" t="str">
        <f>IFERROR(VLOOKUP(L656,色號!A:B,2,FALSE),"")</f>
        <v/>
      </c>
      <c r="N656" s="228" t="str">
        <f>IFERROR(VLOOKUP(M656,色號!B:C,2,FALSE),"")</f>
        <v/>
      </c>
      <c r="O656" s="228" t="str">
        <f>IFERROR(VLOOKUP(L656,色號!A:D,4,FALSE),"")</f>
        <v/>
      </c>
      <c r="P656" s="228" t="str">
        <f t="shared" si="217"/>
        <v/>
      </c>
      <c r="Q656" s="228" t="str">
        <f t="shared" si="218"/>
        <v/>
      </c>
      <c r="R656" s="455" t="str">
        <f t="shared" si="219"/>
        <v/>
      </c>
      <c r="S656" s="461"/>
      <c r="T656" s="429" t="str">
        <f t="shared" si="220"/>
        <v/>
      </c>
      <c r="U656" s="237" t="str">
        <f t="shared" si="221"/>
        <v/>
      </c>
    </row>
    <row r="657" spans="1:21" x14ac:dyDescent="0.25">
      <c r="A657" s="228">
        <f t="shared" si="214"/>
        <v>0</v>
      </c>
      <c r="B657" s="228"/>
      <c r="C657" s="228">
        <f t="shared" si="225"/>
        <v>17021</v>
      </c>
      <c r="D657" s="228"/>
      <c r="E657" s="228"/>
      <c r="F657" s="231"/>
      <c r="G657" s="228" t="str">
        <f t="shared" si="223"/>
        <v/>
      </c>
      <c r="H657" s="236"/>
      <c r="I657" s="38" t="str">
        <f t="shared" si="224"/>
        <v/>
      </c>
      <c r="J657" s="228"/>
      <c r="K657" s="229"/>
      <c r="L657" s="228"/>
      <c r="M657" s="228" t="str">
        <f>IFERROR(VLOOKUP(L657,色號!A:B,2,FALSE),"")</f>
        <v/>
      </c>
      <c r="N657" s="228" t="str">
        <f>IFERROR(VLOOKUP(M657,色號!B:C,2,FALSE),"")</f>
        <v/>
      </c>
      <c r="O657" s="228" t="str">
        <f>IFERROR(VLOOKUP(L657,色號!A:D,4,FALSE),"")</f>
        <v/>
      </c>
      <c r="P657" s="228" t="str">
        <f t="shared" si="217"/>
        <v/>
      </c>
      <c r="Q657" s="228" t="str">
        <f t="shared" si="218"/>
        <v/>
      </c>
      <c r="R657" s="455" t="str">
        <f t="shared" si="219"/>
        <v/>
      </c>
      <c r="S657" s="461"/>
      <c r="T657" s="429" t="str">
        <f t="shared" si="220"/>
        <v/>
      </c>
      <c r="U657" s="237" t="str">
        <f t="shared" si="221"/>
        <v/>
      </c>
    </row>
    <row r="658" spans="1:21" x14ac:dyDescent="0.25">
      <c r="A658" s="228">
        <f t="shared" si="214"/>
        <v>0</v>
      </c>
      <c r="B658" s="228"/>
      <c r="C658" s="228">
        <f t="shared" si="225"/>
        <v>17022</v>
      </c>
      <c r="D658" s="228"/>
      <c r="E658" s="228"/>
      <c r="F658" s="231"/>
      <c r="G658" s="228" t="str">
        <f t="shared" si="223"/>
        <v/>
      </c>
      <c r="H658" s="236"/>
      <c r="I658" s="38" t="str">
        <f t="shared" si="224"/>
        <v/>
      </c>
      <c r="J658" s="228"/>
      <c r="K658" s="229"/>
      <c r="L658" s="228"/>
      <c r="M658" s="228" t="str">
        <f>IFERROR(VLOOKUP(L658,色號!A:B,2,FALSE),"")</f>
        <v/>
      </c>
      <c r="N658" s="228" t="str">
        <f>IFERROR(VLOOKUP(M658,色號!B:C,2,FALSE),"")</f>
        <v/>
      </c>
      <c r="O658" s="228" t="str">
        <f>IFERROR(VLOOKUP(L658,色號!A:D,4,FALSE),"")</f>
        <v/>
      </c>
      <c r="P658" s="228" t="str">
        <f t="shared" si="217"/>
        <v/>
      </c>
      <c r="Q658" s="228" t="str">
        <f t="shared" si="218"/>
        <v/>
      </c>
      <c r="R658" s="455" t="str">
        <f t="shared" si="219"/>
        <v/>
      </c>
      <c r="S658" s="461"/>
      <c r="T658" s="429" t="str">
        <f t="shared" si="220"/>
        <v/>
      </c>
      <c r="U658" s="237" t="str">
        <f t="shared" si="221"/>
        <v/>
      </c>
    </row>
    <row r="659" spans="1:21" x14ac:dyDescent="0.25">
      <c r="A659" s="228">
        <f t="shared" si="214"/>
        <v>0</v>
      </c>
      <c r="B659" s="228"/>
      <c r="C659" s="228">
        <f t="shared" si="225"/>
        <v>17023</v>
      </c>
      <c r="D659" s="228"/>
      <c r="E659" s="228"/>
      <c r="F659" s="231"/>
      <c r="G659" s="228" t="str">
        <f t="shared" si="223"/>
        <v/>
      </c>
      <c r="H659" s="236"/>
      <c r="I659" s="38" t="str">
        <f t="shared" si="224"/>
        <v/>
      </c>
      <c r="J659" s="228"/>
      <c r="K659" s="229"/>
      <c r="L659" s="228"/>
      <c r="M659" s="228" t="str">
        <f>IFERROR(VLOOKUP(L659,色號!A:B,2,FALSE),"")</f>
        <v/>
      </c>
      <c r="N659" s="228" t="str">
        <f>IFERROR(VLOOKUP(M659,色號!B:C,2,FALSE),"")</f>
        <v/>
      </c>
      <c r="O659" s="228" t="str">
        <f>IFERROR(VLOOKUP(L659,色號!A:D,4,FALSE),"")</f>
        <v/>
      </c>
      <c r="P659" s="228" t="str">
        <f t="shared" si="217"/>
        <v/>
      </c>
      <c r="Q659" s="228" t="str">
        <f t="shared" si="218"/>
        <v/>
      </c>
      <c r="R659" s="455" t="str">
        <f t="shared" si="219"/>
        <v/>
      </c>
      <c r="S659" s="461"/>
      <c r="T659" s="429" t="str">
        <f t="shared" si="220"/>
        <v/>
      </c>
      <c r="U659" s="237" t="str">
        <f t="shared" si="221"/>
        <v/>
      </c>
    </row>
    <row r="660" spans="1:21" x14ac:dyDescent="0.25">
      <c r="A660" s="228">
        <f t="shared" si="214"/>
        <v>0</v>
      </c>
      <c r="B660" s="228"/>
      <c r="C660" s="228">
        <f t="shared" si="225"/>
        <v>17024</v>
      </c>
      <c r="D660" s="228"/>
      <c r="E660" s="228"/>
      <c r="F660" s="231"/>
      <c r="G660" s="228" t="str">
        <f t="shared" si="223"/>
        <v/>
      </c>
      <c r="H660" s="236"/>
      <c r="I660" s="38" t="str">
        <f t="shared" si="224"/>
        <v/>
      </c>
      <c r="J660" s="228"/>
      <c r="K660" s="229"/>
      <c r="L660" s="228"/>
      <c r="M660" s="228" t="str">
        <f>IFERROR(VLOOKUP(L660,色號!A:B,2,FALSE),"")</f>
        <v/>
      </c>
      <c r="N660" s="228" t="str">
        <f>IFERROR(VLOOKUP(M660,色號!B:C,2,FALSE),"")</f>
        <v/>
      </c>
      <c r="O660" s="228" t="str">
        <f>IFERROR(VLOOKUP(L660,色號!A:D,4,FALSE),"")</f>
        <v/>
      </c>
      <c r="P660" s="228" t="str">
        <f t="shared" si="217"/>
        <v/>
      </c>
      <c r="Q660" s="228" t="str">
        <f t="shared" si="218"/>
        <v/>
      </c>
      <c r="R660" s="455" t="str">
        <f t="shared" si="219"/>
        <v/>
      </c>
      <c r="S660" s="461"/>
      <c r="T660" s="429" t="str">
        <f t="shared" si="220"/>
        <v/>
      </c>
      <c r="U660" s="237" t="str">
        <f t="shared" si="221"/>
        <v/>
      </c>
    </row>
    <row r="661" spans="1:21" x14ac:dyDescent="0.25">
      <c r="A661" s="228">
        <f t="shared" si="214"/>
        <v>0</v>
      </c>
      <c r="B661" s="228"/>
      <c r="C661" s="228">
        <f>C660+1</f>
        <v>17025</v>
      </c>
      <c r="D661" s="228"/>
      <c r="E661" s="228"/>
      <c r="F661" s="228"/>
      <c r="G661" s="228" t="str">
        <f t="shared" si="223"/>
        <v/>
      </c>
      <c r="H661" s="236"/>
      <c r="I661" s="38" t="str">
        <f t="shared" ref="I661:I666" si="226">IF(
   OR(
      $E661="右側板",$E661="左側板",$E661="活隔",
      $E661="天地蓋頂板",$E661="天地蓋底板",
      $E661="左門板",$E661="右門板",
      $E661="左側落板",$E661="右側落板",
      $E661="外蓋背板",$E661="活固隔",
      $E661="左木框滑門",$E661="右木框滑門",
      $E661="左鋁框滑門",$E661="右鋁框滑門",
      $E661="桌板",$E661="台面",$E661="床板",$E661="假門板",
      $E661="上掀門板",$E661="平掀門板",$E661="下掀門板",
      $E661="抽盤抽頭",$E661="抽盤",$E661="層板",$E661="壁面層板",
      $E661="上封板",$E661="下封板",$E661="左封板",$E661="右封板",
      $E661="抽頭",$E661="踢腳板",$E661="補板",$E661="木滑門"
   ),
   "AA",
   ""
)</f>
        <v/>
      </c>
      <c r="J661" s="228"/>
      <c r="K661" s="229"/>
      <c r="L661" s="228"/>
      <c r="M661" s="228" t="str">
        <f>IFERROR(VLOOKUP(L661,色號!A:B,2,FALSE),"")</f>
        <v/>
      </c>
      <c r="N661" s="228" t="str">
        <f>IFERROR(VLOOKUP(M661,色號!B:C,2,FALSE),"")</f>
        <v/>
      </c>
      <c r="O661" s="228" t="str">
        <f>IFERROR(VLOOKUP(L661,色號!A:D,4,FALSE),"")</f>
        <v/>
      </c>
      <c r="P661" s="228" t="str">
        <f t="shared" si="217"/>
        <v/>
      </c>
      <c r="Q661" s="228" t="str">
        <f t="shared" si="218"/>
        <v/>
      </c>
      <c r="R661" s="455" t="str">
        <f t="shared" si="219"/>
        <v/>
      </c>
      <c r="S661" s="461"/>
      <c r="T661" s="429" t="str">
        <f t="shared" si="220"/>
        <v/>
      </c>
      <c r="U661" s="237" t="str">
        <f t="shared" si="221"/>
        <v/>
      </c>
    </row>
    <row r="662" spans="1:21" x14ac:dyDescent="0.25">
      <c r="A662" s="228">
        <f t="shared" si="214"/>
        <v>0</v>
      </c>
      <c r="B662" s="228"/>
      <c r="C662" s="228">
        <f t="shared" ref="C662:C666" si="227">C661+1</f>
        <v>17026</v>
      </c>
      <c r="D662" s="228"/>
      <c r="E662" s="228"/>
      <c r="F662" s="231"/>
      <c r="G662" s="228" t="str">
        <f t="shared" si="223"/>
        <v/>
      </c>
      <c r="H662" s="236"/>
      <c r="I662" s="38" t="str">
        <f t="shared" si="226"/>
        <v/>
      </c>
      <c r="J662" s="228"/>
      <c r="K662" s="229"/>
      <c r="L662" s="228"/>
      <c r="M662" s="228" t="str">
        <f>IFERROR(VLOOKUP(L662,色號!A:B,2,FALSE),"")</f>
        <v/>
      </c>
      <c r="N662" s="228" t="str">
        <f>IFERROR(VLOOKUP(M662,色號!B:C,2,FALSE),"")</f>
        <v/>
      </c>
      <c r="O662" s="228" t="str">
        <f>IFERROR(VLOOKUP(L662,色號!A:D,4,FALSE),"")</f>
        <v/>
      </c>
      <c r="P662" s="228" t="str">
        <f t="shared" si="217"/>
        <v/>
      </c>
      <c r="Q662" s="228" t="str">
        <f t="shared" si="218"/>
        <v/>
      </c>
      <c r="R662" s="455" t="str">
        <f t="shared" si="219"/>
        <v/>
      </c>
      <c r="S662" s="461"/>
      <c r="T662" s="429" t="str">
        <f t="shared" si="220"/>
        <v/>
      </c>
      <c r="U662" s="237" t="str">
        <f t="shared" si="221"/>
        <v/>
      </c>
    </row>
    <row r="663" spans="1:21" x14ac:dyDescent="0.25">
      <c r="A663" s="228">
        <f t="shared" si="214"/>
        <v>0</v>
      </c>
      <c r="B663" s="228"/>
      <c r="C663" s="228">
        <f t="shared" si="227"/>
        <v>17027</v>
      </c>
      <c r="D663" s="228"/>
      <c r="E663" s="228"/>
      <c r="F663" s="231"/>
      <c r="G663" s="228" t="str">
        <f t="shared" si="223"/>
        <v/>
      </c>
      <c r="H663" s="236"/>
      <c r="I663" s="38" t="str">
        <f t="shared" si="226"/>
        <v/>
      </c>
      <c r="J663" s="228"/>
      <c r="K663" s="229"/>
      <c r="L663" s="228"/>
      <c r="M663" s="228" t="str">
        <f>IFERROR(VLOOKUP(L663,色號!A:B,2,FALSE),"")</f>
        <v/>
      </c>
      <c r="N663" s="228" t="str">
        <f>IFERROR(VLOOKUP(M663,色號!B:C,2,FALSE),"")</f>
        <v/>
      </c>
      <c r="O663" s="228" t="str">
        <f>IFERROR(VLOOKUP(L663,色號!A:D,4,FALSE),"")</f>
        <v/>
      </c>
      <c r="P663" s="228" t="str">
        <f t="shared" si="217"/>
        <v/>
      </c>
      <c r="Q663" s="228" t="str">
        <f t="shared" si="218"/>
        <v/>
      </c>
      <c r="R663" s="455" t="str">
        <f t="shared" si="219"/>
        <v/>
      </c>
      <c r="S663" s="461"/>
      <c r="T663" s="429" t="str">
        <f t="shared" si="220"/>
        <v/>
      </c>
      <c r="U663" s="237" t="str">
        <f t="shared" si="221"/>
        <v/>
      </c>
    </row>
    <row r="664" spans="1:21" x14ac:dyDescent="0.25">
      <c r="A664" s="228">
        <f t="shared" si="214"/>
        <v>0</v>
      </c>
      <c r="B664" s="228"/>
      <c r="C664" s="228">
        <f t="shared" si="227"/>
        <v>17028</v>
      </c>
      <c r="D664" s="228"/>
      <c r="E664" s="228"/>
      <c r="F664" s="231"/>
      <c r="G664" s="228" t="str">
        <f t="shared" si="223"/>
        <v/>
      </c>
      <c r="H664" s="236"/>
      <c r="I664" s="38" t="str">
        <f t="shared" si="226"/>
        <v/>
      </c>
      <c r="J664" s="228"/>
      <c r="K664" s="229"/>
      <c r="L664" s="228"/>
      <c r="M664" s="228" t="str">
        <f>IFERROR(VLOOKUP(L664,色號!A:B,2,FALSE),"")</f>
        <v/>
      </c>
      <c r="N664" s="228" t="str">
        <f>IFERROR(VLOOKUP(M664,色號!B:C,2,FALSE),"")</f>
        <v/>
      </c>
      <c r="O664" s="228" t="str">
        <f>IFERROR(VLOOKUP(L664,色號!A:D,4,FALSE),"")</f>
        <v/>
      </c>
      <c r="P664" s="228" t="str">
        <f t="shared" si="217"/>
        <v/>
      </c>
      <c r="Q664" s="228" t="str">
        <f t="shared" si="218"/>
        <v/>
      </c>
      <c r="R664" s="455" t="str">
        <f t="shared" si="219"/>
        <v/>
      </c>
      <c r="S664" s="461"/>
      <c r="T664" s="429" t="str">
        <f t="shared" si="220"/>
        <v/>
      </c>
      <c r="U664" s="237" t="str">
        <f t="shared" si="221"/>
        <v/>
      </c>
    </row>
    <row r="665" spans="1:21" x14ac:dyDescent="0.25">
      <c r="A665" s="228">
        <f t="shared" si="214"/>
        <v>0</v>
      </c>
      <c r="B665" s="228"/>
      <c r="C665" s="228">
        <f t="shared" si="227"/>
        <v>17029</v>
      </c>
      <c r="D665" s="228"/>
      <c r="E665" s="228"/>
      <c r="F665" s="231"/>
      <c r="G665" s="228" t="str">
        <f t="shared" si="223"/>
        <v/>
      </c>
      <c r="H665" s="236"/>
      <c r="I665" s="38" t="str">
        <f t="shared" si="226"/>
        <v/>
      </c>
      <c r="J665" s="228"/>
      <c r="K665" s="229"/>
      <c r="L665" s="228"/>
      <c r="M665" s="228" t="str">
        <f>IFERROR(VLOOKUP(L665,色號!A:B,2,FALSE),"")</f>
        <v/>
      </c>
      <c r="N665" s="228" t="str">
        <f>IFERROR(VLOOKUP(M665,色號!B:C,2,FALSE),"")</f>
        <v/>
      </c>
      <c r="O665" s="228" t="str">
        <f>IFERROR(VLOOKUP(L665,色號!A:D,4,FALSE),"")</f>
        <v/>
      </c>
      <c r="P665" s="228" t="str">
        <f t="shared" si="217"/>
        <v/>
      </c>
      <c r="Q665" s="228" t="str">
        <f t="shared" si="218"/>
        <v/>
      </c>
      <c r="R665" s="455" t="str">
        <f t="shared" si="219"/>
        <v/>
      </c>
      <c r="S665" s="461"/>
      <c r="T665" s="429" t="str">
        <f t="shared" si="220"/>
        <v/>
      </c>
      <c r="U665" s="237" t="str">
        <f t="shared" si="221"/>
        <v/>
      </c>
    </row>
    <row r="666" spans="1:21" x14ac:dyDescent="0.25">
      <c r="A666" s="228">
        <f t="shared" si="214"/>
        <v>0</v>
      </c>
      <c r="B666" s="228"/>
      <c r="C666" s="228">
        <f t="shared" si="227"/>
        <v>17030</v>
      </c>
      <c r="D666" s="228"/>
      <c r="E666" s="228"/>
      <c r="F666" s="231"/>
      <c r="G666" s="228" t="str">
        <f t="shared" si="223"/>
        <v/>
      </c>
      <c r="H666" s="236"/>
      <c r="I666" s="38" t="str">
        <f t="shared" si="226"/>
        <v/>
      </c>
      <c r="J666" s="228"/>
      <c r="K666" s="229"/>
      <c r="L666" s="228"/>
      <c r="M666" s="228" t="str">
        <f>IFERROR(VLOOKUP(L666,色號!A:B,2,FALSE),"")</f>
        <v/>
      </c>
      <c r="N666" s="228" t="str">
        <f>IFERROR(VLOOKUP(M666,色號!B:C,2,FALSE),"")</f>
        <v/>
      </c>
      <c r="O666" s="228" t="str">
        <f>IFERROR(VLOOKUP(L666,色號!A:D,4,FALSE),"")</f>
        <v/>
      </c>
      <c r="P666" s="228" t="str">
        <f t="shared" si="217"/>
        <v/>
      </c>
      <c r="Q666" s="228" t="str">
        <f t="shared" si="218"/>
        <v/>
      </c>
      <c r="R666" s="455" t="str">
        <f t="shared" si="219"/>
        <v/>
      </c>
      <c r="S666" s="461"/>
      <c r="T666" s="429" t="str">
        <f t="shared" si="220"/>
        <v/>
      </c>
      <c r="U666" s="237" t="str">
        <f t="shared" si="221"/>
        <v/>
      </c>
    </row>
    <row r="667" spans="1:21" x14ac:dyDescent="0.25">
      <c r="A667" s="234"/>
      <c r="B667" s="234"/>
      <c r="C667" s="234"/>
      <c r="D667" s="234"/>
      <c r="E667" s="234"/>
      <c r="F667" s="238"/>
      <c r="G667" s="238"/>
      <c r="H667" s="239"/>
      <c r="I667" s="234"/>
      <c r="J667" s="238"/>
      <c r="K667" s="227"/>
      <c r="L667" s="238"/>
      <c r="M667" s="238"/>
      <c r="N667" s="232" t="str">
        <f>IFERROR(VLOOKUP(L667,資料庫!$P$4:$R$101,3,FALSE),"")</f>
        <v/>
      </c>
      <c r="O667" s="238"/>
      <c r="P667" s="228"/>
      <c r="Q667" s="228"/>
      <c r="R667" s="455" t="str">
        <f t="shared" ref="R667" si="228">IF(
  AND(
    OR($E667="右側板",$E667="左側板"),
    COUNTIF($E$637:$E$666,"活隔") + COUNTIF($E$637:$E$666,"固隔") &gt; 0  ),
  "排孔",
  ""
)</f>
        <v/>
      </c>
      <c r="S667" s="228"/>
      <c r="T667" s="430"/>
      <c r="U667" s="237"/>
    </row>
    <row r="668" spans="1:21" x14ac:dyDescent="0.25">
      <c r="A668" s="234"/>
      <c r="B668" s="234"/>
      <c r="C668" s="234"/>
      <c r="D668" s="234"/>
      <c r="E668" s="234"/>
      <c r="F668" s="238"/>
      <c r="G668" s="238"/>
      <c r="H668" s="239"/>
      <c r="I668" s="234"/>
      <c r="J668" s="238"/>
      <c r="K668" s="227"/>
      <c r="L668" s="238"/>
      <c r="M668" s="238"/>
      <c r="N668" s="228"/>
      <c r="O668" s="238"/>
      <c r="P668" s="228"/>
      <c r="Q668" s="228"/>
      <c r="R668" s="455"/>
      <c r="S668" s="228"/>
      <c r="T668" s="430"/>
      <c r="U668" s="237"/>
    </row>
    <row r="669" spans="1:21" x14ac:dyDescent="0.25">
      <c r="A669" s="224" t="s">
        <v>31</v>
      </c>
      <c r="B669" s="224"/>
      <c r="C669" s="225"/>
      <c r="D669" s="225" cm="1">
        <f t="array" ref="D669">_xlfn.IFS(OR(C669="水槽櫃",C669="爐檯櫃"),"無頂板",C669="油機吊櫃","無底板",TRUE,0)</f>
        <v>0</v>
      </c>
      <c r="E669" s="226"/>
      <c r="F669" s="225"/>
      <c r="G669" s="226"/>
      <c r="H669" s="226"/>
      <c r="I669" s="226"/>
      <c r="J669" s="226"/>
      <c r="K669" s="227"/>
      <c r="L669" s="228"/>
      <c r="M669" s="228"/>
      <c r="N669" s="228"/>
      <c r="O669" s="228"/>
      <c r="P669" s="228"/>
      <c r="Q669" s="228"/>
      <c r="R669" s="455"/>
      <c r="S669" s="228"/>
      <c r="T669" s="430"/>
      <c r="U669" s="237"/>
    </row>
    <row r="670" spans="1:21" x14ac:dyDescent="0.25">
      <c r="A670" s="224" t="s">
        <v>37</v>
      </c>
      <c r="B670" s="224"/>
      <c r="C670" s="229">
        <f>C631+1</f>
        <v>18</v>
      </c>
      <c r="D670" s="229"/>
      <c r="E670" s="226"/>
      <c r="F670" s="230"/>
      <c r="G670" s="226"/>
      <c r="H670" s="226"/>
      <c r="I670" s="226"/>
      <c r="J670" s="226"/>
      <c r="K670" s="366" t="s">
        <v>15</v>
      </c>
      <c r="L670" s="232">
        <f>SUMIF(D676:D705,"&lt;&gt;*五金",K676:K705)</f>
        <v>0</v>
      </c>
      <c r="M670" s="228"/>
      <c r="N670" s="231"/>
      <c r="O670" s="228"/>
      <c r="P670" s="228"/>
      <c r="Q670" s="228"/>
      <c r="R670" s="455"/>
      <c r="S670" s="228"/>
      <c r="T670" s="430"/>
      <c r="U670" s="237"/>
    </row>
    <row r="671" spans="1:21" x14ac:dyDescent="0.25">
      <c r="A671" s="224" t="s">
        <v>38</v>
      </c>
      <c r="B671" s="224"/>
      <c r="C671" s="229"/>
      <c r="D671" s="229"/>
      <c r="E671" s="226"/>
      <c r="F671" s="230"/>
      <c r="G671" s="226"/>
      <c r="H671" s="226"/>
      <c r="I671" s="226"/>
      <c r="J671" s="226"/>
      <c r="K671" s="366" t="s">
        <v>16</v>
      </c>
      <c r="L671" s="233">
        <f ca="1">板材才數分析.!P541</f>
        <v>0</v>
      </c>
      <c r="M671" s="228"/>
      <c r="N671" s="231"/>
      <c r="O671" s="228"/>
      <c r="P671" s="228"/>
      <c r="Q671" s="228"/>
      <c r="R671" s="455"/>
      <c r="S671" s="228"/>
      <c r="T671" s="430"/>
      <c r="U671" s="237"/>
    </row>
    <row r="672" spans="1:21" x14ac:dyDescent="0.25">
      <c r="A672" s="224" t="s">
        <v>39</v>
      </c>
      <c r="B672" s="224"/>
      <c r="C672" s="368"/>
      <c r="D672" s="229"/>
      <c r="E672" s="226"/>
      <c r="F672" s="230"/>
      <c r="G672" s="226"/>
      <c r="H672" s="226"/>
      <c r="I672" s="226"/>
      <c r="J672" s="226"/>
      <c r="K672" s="376" t="s">
        <v>1384</v>
      </c>
      <c r="L672" s="228">
        <v>1</v>
      </c>
      <c r="M672" s="228"/>
      <c r="N672" s="228"/>
      <c r="O672" s="228"/>
      <c r="P672" s="228"/>
      <c r="Q672" s="228"/>
      <c r="R672" s="455"/>
      <c r="S672" s="228"/>
      <c r="T672" s="430"/>
      <c r="U672" s="237"/>
    </row>
    <row r="673" spans="1:21" x14ac:dyDescent="0.25">
      <c r="A673" s="224" t="s">
        <v>40</v>
      </c>
      <c r="B673" s="224"/>
      <c r="C673" s="367"/>
      <c r="D673" s="229"/>
      <c r="E673" s="226"/>
      <c r="F673" s="230"/>
      <c r="G673" s="226"/>
      <c r="H673" s="226"/>
      <c r="I673" s="226"/>
      <c r="J673" s="226"/>
      <c r="K673" s="227"/>
      <c r="L673" s="228"/>
      <c r="M673" s="228"/>
      <c r="N673" s="228"/>
      <c r="O673" s="228"/>
      <c r="P673" s="228"/>
      <c r="Q673" s="228"/>
      <c r="R673" s="455"/>
      <c r="S673" s="228"/>
      <c r="T673" s="430"/>
      <c r="U673" s="237"/>
    </row>
    <row r="674" spans="1:21" ht="16.149999999999999" customHeight="1" x14ac:dyDescent="0.25">
      <c r="A674" s="508" t="s">
        <v>41</v>
      </c>
      <c r="B674" s="228"/>
      <c r="C674" s="508" t="s">
        <v>50</v>
      </c>
      <c r="D674" s="508" t="s">
        <v>1293</v>
      </c>
      <c r="E674" s="508" t="s">
        <v>42</v>
      </c>
      <c r="F674" s="372" t="s">
        <v>2</v>
      </c>
      <c r="G674" s="372"/>
      <c r="H674" s="372"/>
      <c r="I674" s="372"/>
      <c r="J674" s="372"/>
      <c r="K674" s="514" t="s">
        <v>6</v>
      </c>
      <c r="L674" s="508" t="s">
        <v>8</v>
      </c>
      <c r="M674" s="508" t="s">
        <v>110</v>
      </c>
      <c r="N674" s="515" t="s">
        <v>225</v>
      </c>
      <c r="O674" s="508" t="s">
        <v>44</v>
      </c>
      <c r="P674" s="509" t="s">
        <v>9</v>
      </c>
      <c r="Q674" s="509" t="s">
        <v>9</v>
      </c>
      <c r="R674" s="510" t="s">
        <v>9</v>
      </c>
      <c r="S674" s="509" t="s">
        <v>9</v>
      </c>
      <c r="T674" s="517" t="s">
        <v>1929</v>
      </c>
      <c r="U674" s="508" t="s">
        <v>1386</v>
      </c>
    </row>
    <row r="675" spans="1:21" x14ac:dyDescent="0.25">
      <c r="A675" s="513"/>
      <c r="B675" s="234"/>
      <c r="C675" s="513"/>
      <c r="D675" s="508"/>
      <c r="E675" s="513"/>
      <c r="F675" s="228" t="s">
        <v>49</v>
      </c>
      <c r="G675" s="228" t="s">
        <v>17</v>
      </c>
      <c r="H675" s="235" t="s">
        <v>1</v>
      </c>
      <c r="I675" s="228" t="s">
        <v>17</v>
      </c>
      <c r="J675" s="228" t="s">
        <v>3</v>
      </c>
      <c r="K675" s="514"/>
      <c r="L675" s="508"/>
      <c r="M675" s="513"/>
      <c r="N675" s="515"/>
      <c r="O675" s="513"/>
      <c r="P675" s="509"/>
      <c r="Q675" s="509"/>
      <c r="R675" s="510"/>
      <c r="S675" s="509"/>
      <c r="T675" s="517"/>
      <c r="U675" s="508"/>
    </row>
    <row r="676" spans="1:21" x14ac:dyDescent="0.25">
      <c r="A676" s="228">
        <f>$C$669</f>
        <v>0</v>
      </c>
      <c r="B676" s="228"/>
      <c r="C676" s="228">
        <f>(C670*1000)+1</f>
        <v>18001</v>
      </c>
      <c r="D676" s="489" t="s">
        <v>1077</v>
      </c>
      <c r="E676" s="489" t="s">
        <v>4</v>
      </c>
      <c r="F676" s="236">
        <f>C673-36</f>
        <v>-36</v>
      </c>
      <c r="G676" s="489" t="str">
        <f>IF(
   OR(
      $E676="頂板",$E676="底板",$E676="右側板",$E676="左側板",
      $E676="天地蓋頂板",$E676="天地蓋底板",$E676="天地蓋右側板",$E676="天地蓋左側板",
      $E676="前抽牆",$E676="後抽牆",$E676="左抽牆",$E676="右抽牆",
      $E676="踢腳板",$E676="補板",$E676="固隔",$E676="活隔",
      $E676="中立板",$E676="中立板(退)",$E676="固隔(退)",$E676="活固隔",$E676="立板",
      $E676="內頂板",$E676="內左側落板",$E676="內右側落板",$E676="內底板",
      $E676="內左側板",$E676="內右側板",
      $E676="上前平肢",$E676="上後平肢",$E676="上前立肢",$E676="上後立肢",
      $E676="下前立肢",$E676="下後立肢",$E676="下前平肢",$E676="下後平肢",
      $E676="左側落板",$E676="右側落板",
      $E676="外蓋背板",$E676="台面",$E676="床板",$E676="假門板",
      $E676="上掀門板",$E676="平掀門板",$E676="下掀門板",
      $E676="左門板",$E676="右門板",
      $E676="抽盤",$E676="抽盤抽頭",
      $E676="上軌道板",$E676="下軌道板",$E676="左軌道板",$E676="右軌道板",$E676="指縫擋板",$E676="左木框滑門",$E676="右木框滑門",
      $E676="層板",$E676="壁面層板",$E676="桌板",$E676="上封板",$E676="下封板",$E676="左封板",$E676="右封板",
      $E676="左圓角側板",$E676="右圓角側板",$E676="抽頭",$E676="入柱抽頭",$E676="假抽頭",$E676="背拉桿",$E676="木滑門",$E676="抽屜拉桿"
   ),
   "AA",
   ""
)</f>
        <v>AA</v>
      </c>
      <c r="H676" s="236">
        <f>C672</f>
        <v>0</v>
      </c>
      <c r="I676" s="488" t="str">
        <f>IF(
   OR(
      $E676="右側板",$E676="左側板",$E676="活隔",
      $E676="天地蓋頂板",$E676="天地蓋底板",
      $E676="左門板",$E676="右門板",
      $E676="左側落板",$E676="右側落板",
      $E676="外蓋背板",$E676="活固隔",
      $E676="左木框滑門",$E676="右木框滑門",
      $E676="左鋁框滑門",$E676="右鋁框滑門",
      $E676="桌板",$E676="台面",$E676="床板",$E676="假門板",
      $E676="上掀門板",$E676="平掀門板",$E676="下掀門板",
      $E676="抽盤抽頭",$E676="抽盤",$E676="層板",$E676="壁面層板",
      $E676="上封板",$E676="下封板",$E676="左封板",$E676="右封板",
      $E676="抽頭",$E676="踢腳板",$E676="補板",$E676="木滑門"
   ),
   "AA",
   ""
)</f>
        <v/>
      </c>
      <c r="J676" s="489">
        <v>18</v>
      </c>
      <c r="K676" s="229"/>
      <c r="L676" s="228"/>
      <c r="M676" s="228" t="str">
        <f>IFERROR(VLOOKUP(L676,色號!A:B,2,FALSE),"")</f>
        <v/>
      </c>
      <c r="N676" s="228" t="str">
        <f>IFERROR(VLOOKUP(M676,色號!B:C,2,FALSE),"")</f>
        <v/>
      </c>
      <c r="O676" s="228" t="str">
        <f>IFERROR(VLOOKUP(L676,色號!A:D,4,FALSE),"")</f>
        <v/>
      </c>
      <c r="P676" s="228" t="str">
        <f>IF(
    OR($E676="左門板", $E676="右門板"),
    "鉸" &amp; IF($F676&lt;=1000, 2, IF($F676&lt;=1800, 3, 4)),
    IF(
        $E676="入柱背板",
        "側",
        IF(
            $E676="外蓋背板",
            "面",
            IF(
                AND(COUNTIF($E$676:$E$705,"入柱背板")&gt;0, OR($E676="頂板", $E676="底板")),
                "面",
                IF(
                    AND(COUNTIF($E$676:$E$705,"外蓋背板")&gt;0, OR($E676="左側板", $E676="右側板")),
                    "側",
                    IF(
                        AND(
                            COUNTIF($E$676:$E$705,"入柱背板")=0,
                            COUNTIF($E$676:$E$705,"外蓋背板")=0,
                            OR(
                                AND(COUNTIF($E$676:$E$705,"背板")&gt;0, OR($E676="左側板",$E676="右側板",$E676="頂板",$E676="底板")),
                                AND(COUNTIF($E$676:$E$705,"抽底")&gt;0, OR($E676="右抽牆",$E676="左抽牆",$E676="前抽牆",$E676="後抽牆"))                         )
                        ),
                        "背板溝",
                        ""
                    )
                )
            )
        )
    )
)</f>
        <v>背板溝</v>
      </c>
      <c r="Q676" s="228" t="str">
        <f>IF(OR($E676="天地蓋右側板",$E676="天地蓋左側板"), "側 面",
 IF(OR($E676="背拉桿",$E676="中立板",$E676="頂板",$E676="底板",$E676="前抽牆",$E676="後抽牆",$E676="內左側落板",$E676="內右側落板",$E676="抽屜拉桿",$E676="立板"), "側",
  IF(OR($E676="木滑門",$E676="鋁框滑門"), "輪",
   IF(OR($E676="右側板",$E676="左側板",$E676="右抽牆",$E676="左抽牆",$E676="天地蓋頂板",$E676="天地蓋底板",$E676="內頂板"), "面",
    IF($E676="固隔","固","")
   )
  )
 )
)</f>
        <v>側</v>
      </c>
      <c r="R676" s="455" t="str">
        <f>IF(
OR($E676="左側板",$E676="右側板",$E676="天地蓋左側板",$E676="天地蓋右側板",$E676="中立板",$E676="立板"),
"排","")</f>
        <v/>
      </c>
      <c r="S676" s="461"/>
      <c r="T676" s="429" t="str">
        <f>IF($E676="中立板","面開槽？排孔？",
IF($E676="木框滑門","前排孔要退喔！",
IF(OR($E676="左門板",$E676="右門板",$E676="抽頭"),"把手？",
IF(OR($E676="左側板",$E676="右側板",$E676="天地蓋右側板",$E676="天地蓋左側板"),"排孔？",""))))</f>
        <v/>
      </c>
      <c r="U676" s="237">
        <f>IF(E676="","",$L$672)</f>
        <v>1</v>
      </c>
    </row>
    <row r="677" spans="1:21" x14ac:dyDescent="0.25">
      <c r="A677" s="228">
        <f t="shared" ref="A677:A705" si="229">$C$669</f>
        <v>0</v>
      </c>
      <c r="B677" s="228"/>
      <c r="C677" s="228">
        <f>C676+1</f>
        <v>18002</v>
      </c>
      <c r="D677" s="489" t="s">
        <v>1077</v>
      </c>
      <c r="E677" s="489" t="s">
        <v>323</v>
      </c>
      <c r="F677" s="236">
        <f>C673-36</f>
        <v>-36</v>
      </c>
      <c r="G677" s="489" t="str">
        <f t="shared" ref="G677:G686" si="230">IF(
   OR(
      $E677="頂板",$E677="底板",$E677="右側板",$E677="左側板",
      $E677="天地蓋頂板",$E677="天地蓋底板",$E677="天地蓋右側板",$E677="天地蓋左側板",
      $E677="前抽牆",$E677="後抽牆",$E677="左抽牆",$E677="右抽牆",
      $E677="踢腳板",$E677="補板",$E677="固隔",$E677="活隔",
      $E677="中立板",$E677="中立板(退)",$E677="固隔(退)",$E677="活固隔",$E677="立板",
      $E677="內頂板",$E677="內左側落板",$E677="內右側落板",$E677="內底板",
      $E677="內左側板",$E677="內右側板",
      $E677="上前平肢",$E677="上後平肢",$E677="上前立肢",$E677="上後立肢",
      $E677="下前立肢",$E677="下後立肢",$E677="下前平肢",$E677="下後平肢",
      $E677="左側落板",$E677="右側落板",
      $E677="外蓋背板",$E677="台面",$E677="床板",$E677="假門板",
      $E677="上掀門板",$E677="平掀門板",$E677="下掀門板",
      $E677="左門板",$E677="右門板",
      $E677="抽盤",$E677="抽盤抽頭",
      $E677="上軌道板",$E677="下軌道板",$E677="左軌道板",$E677="右軌道板",$E677="指縫擋板",$E677="左木框滑門",$E677="右木框滑門",
      $E677="層板",$E677="壁面層板",$E677="桌板",$E677="上封板",$E677="下封板",$E677="左封板",$E677="右封板",
      $E677="左圓角側板",$E677="右圓角側板",$E677="抽頭",$E677="入柱抽頭",$E677="假抽頭",$E677="背拉桿",$E677="木滑門",$E677="抽屜拉桿"
   ),
   "AA",
   ""
)</f>
        <v>AA</v>
      </c>
      <c r="H677" s="236">
        <f>C672</f>
        <v>0</v>
      </c>
      <c r="I677" s="488" t="str">
        <f t="shared" ref="I677:I686" si="231">IF(
   OR(
      $E677="右側板",$E677="左側板",$E677="活隔",
      $E677="天地蓋頂板",$E677="天地蓋底板",
      $E677="左門板",$E677="右門板",
      $E677="左側落板",$E677="右側落板",
      $E677="外蓋背板",$E677="活固隔",
      $E677="左木框滑門",$E677="右木框滑門",
      $E677="左鋁框滑門",$E677="右鋁框滑門",
      $E677="桌板",$E677="台面",$E677="床板",$E677="假門板",
      $E677="上掀門板",$E677="平掀門板",$E677="下掀門板",
      $E677="抽盤抽頭",$E677="抽盤",$E677="層板",$E677="壁面層板",
      $E677="上封板",$E677="下封板",$E677="左封板",$E677="右封板",
      $E677="抽頭",$E677="踢腳板",$E677="補板",$E677="木滑門"
   ),
   "AA",
   ""
)</f>
        <v/>
      </c>
      <c r="J677" s="489">
        <v>18</v>
      </c>
      <c r="K677" s="229"/>
      <c r="L677" s="228"/>
      <c r="M677" s="228" t="str">
        <f>IFERROR(VLOOKUP(L677,色號!A:B,2,FALSE),"")</f>
        <v/>
      </c>
      <c r="N677" s="228" t="str">
        <f>IFERROR(VLOOKUP(M677,色號!B:C,2,FALSE),"")</f>
        <v/>
      </c>
      <c r="O677" s="228" t="str">
        <f>IFERROR(VLOOKUP(L677,色號!A:D,4,FALSE),"")</f>
        <v/>
      </c>
      <c r="P677" s="228" t="str">
        <f t="shared" ref="P677:P706" si="232">IF(
    OR($E677="左門板", $E677="右門板"),
    "鉸" &amp; IF($F677&lt;=1000, 2, IF($F677&lt;=1800, 3, 4)),
    IF(
        $E677="入柱背板",
        "側",
        IF(
            $E677="外蓋背板",
            "面",
            IF(
                AND(COUNTIF($E$676:$E$705,"入柱背板")&gt;0, OR($E677="頂板", $E677="底板")),
                "面",
                IF(
                    AND(COUNTIF($E$676:$E$705,"外蓋背板")&gt;0, OR($E677="左側板", $E677="右側板")),
                    "側",
                    IF(
                        AND(
                            COUNTIF($E$676:$E$705,"入柱背板")=0,
                            COUNTIF($E$676:$E$705,"外蓋背板")=0,
                            OR(
                                AND(COUNTIF($E$676:$E$705,"背板")&gt;0, OR($E677="左側板",$E677="右側板",$E677="頂板",$E677="底板")),
                                AND(COUNTIF($E$676:$E$705,"抽底")&gt;0, OR($E677="右抽牆",$E677="左抽牆",$E677="前抽牆",$E677="後抽牆"))                         )
                        ),
                        "背板溝",
                        ""
                    )
                )
            )
        )
    )
)</f>
        <v>背板溝</v>
      </c>
      <c r="Q677" s="228" t="str">
        <f t="shared" ref="Q677:Q705" si="233">IF(OR($E677="天地蓋右側板",$E677="天地蓋左側板"), "側 面",
 IF(OR($E677="背拉桿",$E677="中立板",$E677="頂板",$E677="底板",$E677="前抽牆",$E677="後抽牆",$E677="內左側落板",$E677="內右側落板",$E677="抽屜拉桿",$E677="立板"), "側",
  IF(OR($E677="木滑門",$E677="鋁框滑門"), "輪",
   IF(OR($E677="右側板",$E677="左側板",$E677="右抽牆",$E677="左抽牆",$E677="天地蓋頂板",$E677="天地蓋底板",$E677="內頂板"), "面",
    IF($E677="固隔","固","")
   )
  )
 )
)</f>
        <v>側</v>
      </c>
      <c r="R677" s="455" t="str">
        <f t="shared" ref="R677:R705" si="234">IF(
OR($E677="左側板",$E677="右側板",$E677="天地蓋左側板",$E677="天地蓋右側板",$E677="中立板",$E677="立板"),
"排","")</f>
        <v/>
      </c>
      <c r="S677" s="461"/>
      <c r="T677" s="429" t="str">
        <f t="shared" ref="T677:T705" si="235">IF($E677="中立板","面開槽？排孔？",
IF($E677="木框滑門","前排孔要退喔！",
IF(OR($E677="左門板",$E677="右門板",$E677="抽頭"),"把手？",
IF(OR($E677="左側板",$E677="右側板",$E677="天地蓋右側板",$E677="天地蓋左側板"),"排孔？",""))))</f>
        <v/>
      </c>
      <c r="U677" s="237">
        <f t="shared" ref="U677:U705" si="236">IF(E677="","",$L$672)</f>
        <v>1</v>
      </c>
    </row>
    <row r="678" spans="1:21" x14ac:dyDescent="0.25">
      <c r="A678" s="228">
        <f t="shared" si="229"/>
        <v>0</v>
      </c>
      <c r="B678" s="228"/>
      <c r="C678" s="228">
        <f t="shared" ref="C678:C689" si="237">C677+1</f>
        <v>18003</v>
      </c>
      <c r="D678" s="489" t="s">
        <v>1077</v>
      </c>
      <c r="E678" s="489" t="s">
        <v>342</v>
      </c>
      <c r="F678" s="489">
        <f>C671</f>
        <v>0</v>
      </c>
      <c r="G678" s="489" t="str">
        <f t="shared" si="230"/>
        <v>AA</v>
      </c>
      <c r="H678" s="236">
        <f>C672</f>
        <v>0</v>
      </c>
      <c r="I678" s="488" t="str">
        <f t="shared" si="231"/>
        <v>AA</v>
      </c>
      <c r="J678" s="489">
        <v>18</v>
      </c>
      <c r="K678" s="229"/>
      <c r="L678" s="228"/>
      <c r="M678" s="228" t="str">
        <f>IFERROR(VLOOKUP(L678,色號!A:B,2,FALSE),"")</f>
        <v/>
      </c>
      <c r="N678" s="228" t="str">
        <f>IFERROR(VLOOKUP(M678,色號!B:C,2,FALSE),"")</f>
        <v/>
      </c>
      <c r="O678" s="228" t="str">
        <f>IFERROR(VLOOKUP(L678,色號!A:D,4,FALSE),"")</f>
        <v/>
      </c>
      <c r="P678" s="228" t="str">
        <f t="shared" si="232"/>
        <v>背板溝</v>
      </c>
      <c r="Q678" s="228" t="str">
        <f t="shared" si="233"/>
        <v>面</v>
      </c>
      <c r="R678" s="455" t="str">
        <f t="shared" si="234"/>
        <v>排</v>
      </c>
      <c r="S678" s="461"/>
      <c r="T678" s="429" t="str">
        <f t="shared" si="235"/>
        <v>排孔？</v>
      </c>
      <c r="U678" s="237">
        <f t="shared" si="236"/>
        <v>1</v>
      </c>
    </row>
    <row r="679" spans="1:21" x14ac:dyDescent="0.25">
      <c r="A679" s="228">
        <f t="shared" si="229"/>
        <v>0</v>
      </c>
      <c r="B679" s="228"/>
      <c r="C679" s="228">
        <f t="shared" si="237"/>
        <v>18004</v>
      </c>
      <c r="D679" s="489" t="s">
        <v>1077</v>
      </c>
      <c r="E679" s="489" t="s">
        <v>350</v>
      </c>
      <c r="F679" s="489">
        <f>C671</f>
        <v>0</v>
      </c>
      <c r="G679" s="489" t="str">
        <f t="shared" si="230"/>
        <v>AA</v>
      </c>
      <c r="H679" s="236">
        <f>C672</f>
        <v>0</v>
      </c>
      <c r="I679" s="488" t="str">
        <f t="shared" si="231"/>
        <v>AA</v>
      </c>
      <c r="J679" s="489">
        <v>18</v>
      </c>
      <c r="K679" s="229"/>
      <c r="L679" s="228"/>
      <c r="M679" s="228" t="str">
        <f>IFERROR(VLOOKUP(L679,色號!A:B,2,FALSE),"")</f>
        <v/>
      </c>
      <c r="N679" s="228" t="str">
        <f>IFERROR(VLOOKUP(M679,色號!B:C,2,FALSE),"")</f>
        <v/>
      </c>
      <c r="O679" s="228" t="str">
        <f>IFERROR(VLOOKUP(L679,色號!A:D,4,FALSE),"")</f>
        <v/>
      </c>
      <c r="P679" s="228" t="str">
        <f t="shared" si="232"/>
        <v>背板溝</v>
      </c>
      <c r="Q679" s="228" t="str">
        <f t="shared" si="233"/>
        <v>面</v>
      </c>
      <c r="R679" s="455" t="str">
        <f t="shared" si="234"/>
        <v>排</v>
      </c>
      <c r="S679" s="461"/>
      <c r="T679" s="429" t="str">
        <f t="shared" si="235"/>
        <v>排孔？</v>
      </c>
      <c r="U679" s="237">
        <f t="shared" si="236"/>
        <v>1</v>
      </c>
    </row>
    <row r="680" spans="1:21" x14ac:dyDescent="0.25">
      <c r="A680" s="228">
        <f t="shared" si="229"/>
        <v>0</v>
      </c>
      <c r="B680" s="228"/>
      <c r="C680" s="228">
        <f t="shared" si="237"/>
        <v>18005</v>
      </c>
      <c r="D680" s="489" t="s">
        <v>1077</v>
      </c>
      <c r="E680" s="489" t="s">
        <v>357</v>
      </c>
      <c r="F680" s="489">
        <f>C671-22</f>
        <v>-22</v>
      </c>
      <c r="G680" s="489" t="str">
        <f t="shared" si="230"/>
        <v/>
      </c>
      <c r="H680" s="236">
        <f>C673-22</f>
        <v>-22</v>
      </c>
      <c r="I680" s="488" t="str">
        <f t="shared" si="231"/>
        <v/>
      </c>
      <c r="J680" s="489">
        <v>4</v>
      </c>
      <c r="K680" s="229"/>
      <c r="L680" s="228"/>
      <c r="M680" s="228" t="str">
        <f>IFERROR(VLOOKUP(L680,色號!A:B,2,FALSE),"")</f>
        <v/>
      </c>
      <c r="N680" s="228" t="str">
        <f>IFERROR(VLOOKUP(M680,色號!B:C,2,FALSE),"")</f>
        <v/>
      </c>
      <c r="O680" s="228" t="str">
        <f>IFERROR(VLOOKUP(L680,色號!A:D,4,FALSE),"")</f>
        <v/>
      </c>
      <c r="P680" s="228" t="str">
        <f t="shared" si="232"/>
        <v/>
      </c>
      <c r="Q680" s="228" t="str">
        <f t="shared" si="233"/>
        <v/>
      </c>
      <c r="R680" s="455" t="str">
        <f t="shared" si="234"/>
        <v/>
      </c>
      <c r="S680" s="461"/>
      <c r="T680" s="429" t="str">
        <f t="shared" si="235"/>
        <v/>
      </c>
      <c r="U680" s="237">
        <f t="shared" si="236"/>
        <v>1</v>
      </c>
    </row>
    <row r="681" spans="1:21" x14ac:dyDescent="0.25">
      <c r="A681" s="228">
        <f t="shared" si="229"/>
        <v>0</v>
      </c>
      <c r="B681" s="228"/>
      <c r="C681" s="228">
        <f t="shared" si="237"/>
        <v>18006</v>
      </c>
      <c r="D681" s="489" t="s">
        <v>1077</v>
      </c>
      <c r="E681" s="489" t="s">
        <v>420</v>
      </c>
      <c r="F681" s="489">
        <f>F676</f>
        <v>-36</v>
      </c>
      <c r="G681" s="489" t="str">
        <f t="shared" si="230"/>
        <v>AA</v>
      </c>
      <c r="H681" s="236">
        <v>120</v>
      </c>
      <c r="I681" s="488" t="str">
        <f t="shared" si="231"/>
        <v/>
      </c>
      <c r="J681" s="489">
        <v>18</v>
      </c>
      <c r="K681" s="229"/>
      <c r="L681" s="228"/>
      <c r="M681" s="228" t="str">
        <f>IFERROR(VLOOKUP(L681,色號!A:B,2,FALSE),"")</f>
        <v/>
      </c>
      <c r="N681" s="228" t="str">
        <f>IFERROR(VLOOKUP(M681,色號!B:C,2,FALSE),"")</f>
        <v/>
      </c>
      <c r="O681" s="228" t="str">
        <f>IFERROR(VLOOKUP(L681,色號!A:D,4,FALSE),"")</f>
        <v/>
      </c>
      <c r="P681" s="228" t="str">
        <f t="shared" si="232"/>
        <v/>
      </c>
      <c r="Q681" s="228" t="str">
        <f t="shared" si="233"/>
        <v>側</v>
      </c>
      <c r="R681" s="455" t="str">
        <f t="shared" si="234"/>
        <v/>
      </c>
      <c r="S681" s="461"/>
      <c r="T681" s="429" t="str">
        <f t="shared" si="235"/>
        <v/>
      </c>
      <c r="U681" s="237">
        <f t="shared" si="236"/>
        <v>1</v>
      </c>
    </row>
    <row r="682" spans="1:21" x14ac:dyDescent="0.25">
      <c r="A682" s="228">
        <f t="shared" si="229"/>
        <v>0</v>
      </c>
      <c r="B682" s="228"/>
      <c r="C682" s="228">
        <f t="shared" si="237"/>
        <v>18007</v>
      </c>
      <c r="D682" s="489" t="s">
        <v>1078</v>
      </c>
      <c r="E682" s="489" t="s">
        <v>1102</v>
      </c>
      <c r="F682" s="489">
        <f>F676</f>
        <v>-36</v>
      </c>
      <c r="G682" s="489" t="str">
        <f t="shared" si="230"/>
        <v>AA</v>
      </c>
      <c r="H682" s="236">
        <f>C672-22</f>
        <v>-22</v>
      </c>
      <c r="I682" s="488" t="str">
        <f t="shared" si="231"/>
        <v/>
      </c>
      <c r="J682" s="489">
        <v>18</v>
      </c>
      <c r="K682" s="229"/>
      <c r="L682" s="228"/>
      <c r="M682" s="228" t="str">
        <f>IFERROR(VLOOKUP(L682,色號!A:B,2,FALSE),"")</f>
        <v/>
      </c>
      <c r="N682" s="228" t="str">
        <f>IFERROR(VLOOKUP(M682,色號!B:C,2,FALSE),"")</f>
        <v/>
      </c>
      <c r="O682" s="228" t="str">
        <f>IFERROR(VLOOKUP(L682,色號!A:D,4,FALSE),"")</f>
        <v/>
      </c>
      <c r="P682" s="228" t="str">
        <f t="shared" si="232"/>
        <v/>
      </c>
      <c r="Q682" s="228" t="str">
        <f t="shared" si="233"/>
        <v>側</v>
      </c>
      <c r="R682" s="455" t="str">
        <f t="shared" si="234"/>
        <v>排</v>
      </c>
      <c r="S682" s="461"/>
      <c r="T682" s="429" t="str">
        <f t="shared" si="235"/>
        <v>面開槽？排孔？</v>
      </c>
      <c r="U682" s="237">
        <f t="shared" si="236"/>
        <v>1</v>
      </c>
    </row>
    <row r="683" spans="1:21" x14ac:dyDescent="0.25">
      <c r="A683" s="228">
        <f t="shared" si="229"/>
        <v>0</v>
      </c>
      <c r="B683" s="228"/>
      <c r="C683" s="228">
        <f t="shared" si="237"/>
        <v>18008</v>
      </c>
      <c r="D683" s="489" t="s">
        <v>1078</v>
      </c>
      <c r="E683" s="489" t="s">
        <v>1094</v>
      </c>
      <c r="F683" s="489"/>
      <c r="G683" s="489" t="str">
        <f t="shared" si="230"/>
        <v>AA</v>
      </c>
      <c r="H683" s="236">
        <f>C672-22-10</f>
        <v>-32</v>
      </c>
      <c r="I683" s="488" t="str">
        <f t="shared" si="231"/>
        <v>AA</v>
      </c>
      <c r="J683" s="489">
        <v>18</v>
      </c>
      <c r="K683" s="229"/>
      <c r="L683" s="228"/>
      <c r="M683" s="228" t="str">
        <f>IFERROR(VLOOKUP(L683,色號!A:B,2,FALSE),"")</f>
        <v/>
      </c>
      <c r="N683" s="228" t="str">
        <f>IFERROR(VLOOKUP(M683,色號!B:C,2,FALSE),"")</f>
        <v/>
      </c>
      <c r="O683" s="228" t="str">
        <f>IFERROR(VLOOKUP(L683,色號!A:D,4,FALSE),"")</f>
        <v/>
      </c>
      <c r="P683" s="228" t="str">
        <f t="shared" si="232"/>
        <v/>
      </c>
      <c r="Q683" s="228" t="str">
        <f t="shared" si="233"/>
        <v/>
      </c>
      <c r="R683" s="455" t="str">
        <f t="shared" si="234"/>
        <v/>
      </c>
      <c r="S683" s="461"/>
      <c r="T683" s="429" t="str">
        <f t="shared" si="235"/>
        <v/>
      </c>
      <c r="U683" s="237">
        <f t="shared" si="236"/>
        <v>1</v>
      </c>
    </row>
    <row r="684" spans="1:21" x14ac:dyDescent="0.25">
      <c r="A684" s="228">
        <f t="shared" si="229"/>
        <v>0</v>
      </c>
      <c r="B684" s="228"/>
      <c r="C684" s="228">
        <f t="shared" si="237"/>
        <v>18009</v>
      </c>
      <c r="D684" s="489" t="s">
        <v>1078</v>
      </c>
      <c r="E684" s="489" t="s">
        <v>1088</v>
      </c>
      <c r="F684" s="489"/>
      <c r="G684" s="489" t="str">
        <f t="shared" si="230"/>
        <v>AA</v>
      </c>
      <c r="H684" s="236">
        <f>C672-22</f>
        <v>-22</v>
      </c>
      <c r="I684" s="488" t="str">
        <f t="shared" si="231"/>
        <v/>
      </c>
      <c r="J684" s="489">
        <v>18</v>
      </c>
      <c r="K684" s="229"/>
      <c r="L684" s="228"/>
      <c r="M684" s="228" t="str">
        <f>IFERROR(VLOOKUP(L684,色號!A:B,2,FALSE),"")</f>
        <v/>
      </c>
      <c r="N684" s="228" t="str">
        <f>IFERROR(VLOOKUP(M684,色號!B:C,2,FALSE),"")</f>
        <v/>
      </c>
      <c r="O684" s="228" t="str">
        <f>IFERROR(VLOOKUP(L684,色號!A:D,4,FALSE),"")</f>
        <v/>
      </c>
      <c r="P684" s="228" t="str">
        <f t="shared" si="232"/>
        <v/>
      </c>
      <c r="Q684" s="228" t="str">
        <f t="shared" si="233"/>
        <v>固</v>
      </c>
      <c r="R684" s="455" t="str">
        <f t="shared" si="234"/>
        <v/>
      </c>
      <c r="S684" s="461"/>
      <c r="T684" s="429" t="str">
        <f t="shared" si="235"/>
        <v/>
      </c>
      <c r="U684" s="237">
        <f t="shared" si="236"/>
        <v>1</v>
      </c>
    </row>
    <row r="685" spans="1:21" x14ac:dyDescent="0.25">
      <c r="A685" s="228">
        <f t="shared" si="229"/>
        <v>0</v>
      </c>
      <c r="B685" s="228"/>
      <c r="C685" s="228">
        <f t="shared" si="237"/>
        <v>18010</v>
      </c>
      <c r="D685" s="489" t="s">
        <v>1079</v>
      </c>
      <c r="E685" s="489" t="s">
        <v>1095</v>
      </c>
      <c r="F685" s="489"/>
      <c r="G685" s="489" t="str">
        <f t="shared" si="230"/>
        <v>AA</v>
      </c>
      <c r="H685" s="236">
        <f>C673/2-4</f>
        <v>-4</v>
      </c>
      <c r="I685" s="488" t="str">
        <f t="shared" si="231"/>
        <v>AA</v>
      </c>
      <c r="J685" s="489">
        <v>18</v>
      </c>
      <c r="K685" s="229"/>
      <c r="L685" s="228"/>
      <c r="M685" s="228" t="str">
        <f>IFERROR(VLOOKUP(L685,色號!A:B,2,FALSE),"")</f>
        <v/>
      </c>
      <c r="N685" s="228" t="str">
        <f>IFERROR(VLOOKUP(M685,色號!B:C,2,FALSE),"")</f>
        <v/>
      </c>
      <c r="O685" s="228" t="str">
        <f>IFERROR(VLOOKUP(L685,色號!A:D,4,FALSE),"")</f>
        <v/>
      </c>
      <c r="P685" s="228" t="str">
        <f t="shared" si="232"/>
        <v>鉸2</v>
      </c>
      <c r="Q685" s="228" t="str">
        <f t="shared" si="233"/>
        <v/>
      </c>
      <c r="R685" s="455" t="str">
        <f t="shared" si="234"/>
        <v/>
      </c>
      <c r="S685" s="461"/>
      <c r="T685" s="429" t="str">
        <f t="shared" si="235"/>
        <v>把手？</v>
      </c>
      <c r="U685" s="237">
        <f t="shared" si="236"/>
        <v>1</v>
      </c>
    </row>
    <row r="686" spans="1:21" x14ac:dyDescent="0.25">
      <c r="A686" s="228">
        <f t="shared" si="229"/>
        <v>0</v>
      </c>
      <c r="B686" s="228"/>
      <c r="C686" s="228">
        <f t="shared" si="237"/>
        <v>18011</v>
      </c>
      <c r="D686" s="489" t="s">
        <v>1079</v>
      </c>
      <c r="E686" s="489" t="s">
        <v>1099</v>
      </c>
      <c r="F686" s="489"/>
      <c r="G686" s="489" t="str">
        <f t="shared" si="230"/>
        <v>AA</v>
      </c>
      <c r="H686" s="236">
        <f>C673/2-4</f>
        <v>-4</v>
      </c>
      <c r="I686" s="488" t="str">
        <f t="shared" si="231"/>
        <v>AA</v>
      </c>
      <c r="J686" s="489">
        <v>18</v>
      </c>
      <c r="K686" s="229"/>
      <c r="L686" s="228"/>
      <c r="M686" s="228" t="str">
        <f>IFERROR(VLOOKUP(L686,色號!A:B,2,FALSE),"")</f>
        <v/>
      </c>
      <c r="N686" s="228" t="str">
        <f>IFERROR(VLOOKUP(M686,色號!B:C,2,FALSE),"")</f>
        <v/>
      </c>
      <c r="O686" s="228" t="str">
        <f>IFERROR(VLOOKUP(L686,色號!A:D,4,FALSE),"")</f>
        <v/>
      </c>
      <c r="P686" s="228" t="str">
        <f t="shared" si="232"/>
        <v>鉸2</v>
      </c>
      <c r="Q686" s="228" t="str">
        <f t="shared" si="233"/>
        <v/>
      </c>
      <c r="R686" s="455" t="str">
        <f t="shared" si="234"/>
        <v/>
      </c>
      <c r="S686" s="461"/>
      <c r="T686" s="429" t="str">
        <f t="shared" si="235"/>
        <v>把手？</v>
      </c>
      <c r="U686" s="237">
        <f t="shared" si="236"/>
        <v>1</v>
      </c>
    </row>
    <row r="687" spans="1:21" x14ac:dyDescent="0.25">
      <c r="A687" s="228">
        <f t="shared" si="229"/>
        <v>0</v>
      </c>
      <c r="B687" s="228"/>
      <c r="C687" s="228">
        <f t="shared" si="237"/>
        <v>18012</v>
      </c>
      <c r="D687" s="228"/>
      <c r="E687" s="228"/>
      <c r="F687" s="236"/>
      <c r="G687" s="228" t="str">
        <f t="shared" ref="G677:G705" si="238">IF(
   OR(
      $E687="頂板",$E687="底板",$E687="右側板",$E687="左側板",
      $E687="天地蓋頂板",$E687="天地蓋底板",$E687="天地蓋右側板",$E687="天地蓋左側板",
      $E687="前抽牆",$E687="後抽牆",$E687="左抽牆",$E687="右抽牆",
      $E687="踢腳板",$E687="補板",$E687="固隔",$E687="活隔",
      $E687="中立板",$E687="中立板(退)",$E687="固隔(退)",$E687="活固隔",$E687="立板",
      $E687="內頂板",$E687="內左側落板",$E687="內右側落板",$E687="內底板",
      $E687="內左側板",$E687="內右側板",
      $E687="上前平肢",$E687="上後平肢",$E687="上前立肢",$E687="上後立肢",
      $E687="下前立肢",$E687="下後立肢",$E687="下前平肢",$E687="下後平肢",
      $E687="左側落板",$E687="右側落板",
      $E687="外蓋背板",$E687="台面",$E687="床板",$E687="假門板",
      $E687="上掀門板",$E687="平掀門板",$E687="下掀門板",
      $E687="左門板",$E687="右門板",
      $E687="抽盤",$E687="抽盤抽頭",
      $E687="上軌道板",$E687="下軌道板",$E687="左軌道板",$E687="右軌道板",$E687="指縫擋板",$E687="左木框滑門",$E687="右木框滑門",
      $E687="層板",$E687="壁面層板",$E687="桌板",$E687="上封板",$E687="下封板",$E687="左封板",$E687="右封板",
      $E687="左圓角側板",$E687="右圓角側板",$E687="抽頭",$E687="入柱抽頭",$E687="假抽頭",$E687="背拉桿",$E687="木滑門",$E687="抽屜拉桿"
   ),
   "AA",
   ""
)</f>
        <v/>
      </c>
      <c r="H687" s="236"/>
      <c r="I687" s="38" t="str">
        <f t="shared" ref="I677:I699" si="239">IF(
   OR(
      $E687="右側板",$E687="左側板",$E687="活隔",
      $E687="天地蓋頂板",$E687="天地蓋底板",
      $E687="左門板",$E687="右門板",
      $E687="左側落板",$E687="右側落板",
      $E687="外蓋背板",$E687="活固隔",
      $E687="左木框滑門",$E687="右木框滑門",
      $E687="左鋁框滑門",$E687="右鋁框滑門",
      $E687="桌板",$E687="台面",$E687="床板",$E687="假門板",
      $E687="上掀門板",$E687="平掀門板",$E687="下掀門板",
      $E687="抽盤抽頭",$E687="抽盤",$E687="層板",$E687="壁面層板",
      $E687="上封板",$E687="下封板",$E687="左封板",$E687="右封板",
      $E687="抽頭",$E687="踢腳板",$E687="補板",$E687="木滑門"
   ),
   "AA",
   ""
)</f>
        <v/>
      </c>
      <c r="J687" s="228"/>
      <c r="K687" s="229"/>
      <c r="L687" s="228"/>
      <c r="M687" s="228" t="str">
        <f>IFERROR(VLOOKUP(L687,色號!A:B,2,FALSE),"")</f>
        <v/>
      </c>
      <c r="N687" s="228" t="str">
        <f>IFERROR(VLOOKUP(M687,色號!B:C,2,FALSE),"")</f>
        <v/>
      </c>
      <c r="O687" s="228" t="str">
        <f>IFERROR(VLOOKUP(L687,色號!A:D,4,FALSE),"")</f>
        <v/>
      </c>
      <c r="P687" s="228" t="str">
        <f t="shared" si="232"/>
        <v/>
      </c>
      <c r="Q687" s="228" t="str">
        <f t="shared" si="233"/>
        <v/>
      </c>
      <c r="R687" s="455" t="str">
        <f t="shared" si="234"/>
        <v/>
      </c>
      <c r="S687" s="461"/>
      <c r="T687" s="429" t="str">
        <f t="shared" si="235"/>
        <v/>
      </c>
      <c r="U687" s="237" t="str">
        <f t="shared" si="236"/>
        <v/>
      </c>
    </row>
    <row r="688" spans="1:21" x14ac:dyDescent="0.25">
      <c r="A688" s="228">
        <f t="shared" si="229"/>
        <v>0</v>
      </c>
      <c r="B688" s="228"/>
      <c r="C688" s="228">
        <f>C687+1</f>
        <v>18013</v>
      </c>
      <c r="D688" s="228"/>
      <c r="E688" s="228"/>
      <c r="F688" s="228"/>
      <c r="G688" s="228" t="str">
        <f t="shared" si="238"/>
        <v/>
      </c>
      <c r="H688" s="236"/>
      <c r="I688" s="38" t="str">
        <f t="shared" si="239"/>
        <v/>
      </c>
      <c r="J688" s="228"/>
      <c r="K688" s="229"/>
      <c r="L688" s="228"/>
      <c r="M688" s="228" t="str">
        <f>IFERROR(VLOOKUP(L688,色號!A:B,2,FALSE),"")</f>
        <v/>
      </c>
      <c r="N688" s="228" t="str">
        <f>IFERROR(VLOOKUP(M688,色號!B:C,2,FALSE),"")</f>
        <v/>
      </c>
      <c r="O688" s="228" t="str">
        <f>IFERROR(VLOOKUP(L688,色號!A:D,4,FALSE),"")</f>
        <v/>
      </c>
      <c r="P688" s="228" t="str">
        <f t="shared" si="232"/>
        <v/>
      </c>
      <c r="Q688" s="228" t="str">
        <f t="shared" si="233"/>
        <v/>
      </c>
      <c r="R688" s="455" t="str">
        <f t="shared" si="234"/>
        <v/>
      </c>
      <c r="S688" s="461"/>
      <c r="T688" s="429" t="str">
        <f t="shared" si="235"/>
        <v/>
      </c>
      <c r="U688" s="237" t="str">
        <f t="shared" si="236"/>
        <v/>
      </c>
    </row>
    <row r="689" spans="1:21" x14ac:dyDescent="0.25">
      <c r="A689" s="228">
        <f t="shared" si="229"/>
        <v>0</v>
      </c>
      <c r="B689" s="228"/>
      <c r="C689" s="228">
        <f t="shared" si="237"/>
        <v>18014</v>
      </c>
      <c r="D689" s="228"/>
      <c r="E689" s="228"/>
      <c r="F689" s="228"/>
      <c r="G689" s="228" t="str">
        <f t="shared" si="238"/>
        <v/>
      </c>
      <c r="H689" s="236"/>
      <c r="I689" s="38" t="str">
        <f t="shared" si="239"/>
        <v/>
      </c>
      <c r="J689" s="228"/>
      <c r="K689" s="229"/>
      <c r="L689" s="228"/>
      <c r="M689" s="228" t="str">
        <f>IFERROR(VLOOKUP(L689,色號!A:B,2,FALSE),"")</f>
        <v/>
      </c>
      <c r="N689" s="228" t="str">
        <f>IFERROR(VLOOKUP(M689,色號!B:C,2,FALSE),"")</f>
        <v/>
      </c>
      <c r="O689" s="228" t="str">
        <f>IFERROR(VLOOKUP(L689,色號!A:D,4,FALSE),"")</f>
        <v/>
      </c>
      <c r="P689" s="228" t="str">
        <f t="shared" si="232"/>
        <v/>
      </c>
      <c r="Q689" s="228" t="str">
        <f t="shared" si="233"/>
        <v/>
      </c>
      <c r="R689" s="455" t="str">
        <f t="shared" si="234"/>
        <v/>
      </c>
      <c r="S689" s="461"/>
      <c r="T689" s="429" t="str">
        <f t="shared" si="235"/>
        <v/>
      </c>
      <c r="U689" s="237" t="str">
        <f t="shared" si="236"/>
        <v/>
      </c>
    </row>
    <row r="690" spans="1:21" x14ac:dyDescent="0.25">
      <c r="A690" s="228">
        <f t="shared" si="229"/>
        <v>0</v>
      </c>
      <c r="B690" s="228"/>
      <c r="C690" s="228">
        <f>C689+1</f>
        <v>18015</v>
      </c>
      <c r="D690" s="228"/>
      <c r="E690" s="228"/>
      <c r="F690" s="228"/>
      <c r="G690" s="228" t="str">
        <f t="shared" si="238"/>
        <v/>
      </c>
      <c r="H690" s="236"/>
      <c r="I690" s="38" t="str">
        <f t="shared" si="239"/>
        <v/>
      </c>
      <c r="J690" s="228"/>
      <c r="K690" s="229"/>
      <c r="L690" s="228"/>
      <c r="M690" s="228" t="str">
        <f>IFERROR(VLOOKUP(L690,色號!A:B,2,FALSE),"")</f>
        <v/>
      </c>
      <c r="N690" s="228" t="str">
        <f>IFERROR(VLOOKUP(M690,色號!B:C,2,FALSE),"")</f>
        <v/>
      </c>
      <c r="O690" s="228" t="str">
        <f>IFERROR(VLOOKUP(L690,色號!A:D,4,FALSE),"")</f>
        <v/>
      </c>
      <c r="P690" s="228" t="str">
        <f t="shared" si="232"/>
        <v/>
      </c>
      <c r="Q690" s="228" t="str">
        <f t="shared" si="233"/>
        <v/>
      </c>
      <c r="R690" s="455" t="str">
        <f t="shared" si="234"/>
        <v/>
      </c>
      <c r="S690" s="461"/>
      <c r="T690" s="429" t="str">
        <f t="shared" si="235"/>
        <v/>
      </c>
      <c r="U690" s="237" t="str">
        <f t="shared" si="236"/>
        <v/>
      </c>
    </row>
    <row r="691" spans="1:21" x14ac:dyDescent="0.25">
      <c r="A691" s="228">
        <f t="shared" si="229"/>
        <v>0</v>
      </c>
      <c r="B691" s="228"/>
      <c r="C691" s="228">
        <f>C690+1</f>
        <v>18016</v>
      </c>
      <c r="D691" s="228"/>
      <c r="E691" s="228"/>
      <c r="F691" s="237"/>
      <c r="G691" s="228" t="str">
        <f t="shared" si="238"/>
        <v/>
      </c>
      <c r="H691" s="236"/>
      <c r="I691" s="38" t="str">
        <f t="shared" si="239"/>
        <v/>
      </c>
      <c r="J691" s="228"/>
      <c r="K691" s="229"/>
      <c r="L691" s="228"/>
      <c r="M691" s="228" t="str">
        <f>IFERROR(VLOOKUP(L691,色號!A:B,2,FALSE),"")</f>
        <v/>
      </c>
      <c r="N691" s="228" t="str">
        <f>IFERROR(VLOOKUP(M691,色號!B:C,2,FALSE),"")</f>
        <v/>
      </c>
      <c r="O691" s="228" t="str">
        <f>IFERROR(VLOOKUP(L691,色號!A:D,4,FALSE),"")</f>
        <v/>
      </c>
      <c r="P691" s="228" t="str">
        <f t="shared" si="232"/>
        <v/>
      </c>
      <c r="Q691" s="228" t="str">
        <f t="shared" si="233"/>
        <v/>
      </c>
      <c r="R691" s="455" t="str">
        <f t="shared" si="234"/>
        <v/>
      </c>
      <c r="S691" s="461"/>
      <c r="T691" s="429" t="str">
        <f t="shared" si="235"/>
        <v/>
      </c>
      <c r="U691" s="237" t="str">
        <f t="shared" si="236"/>
        <v/>
      </c>
    </row>
    <row r="692" spans="1:21" x14ac:dyDescent="0.25">
      <c r="A692" s="228">
        <f t="shared" si="229"/>
        <v>0</v>
      </c>
      <c r="B692" s="228"/>
      <c r="C692" s="228">
        <f>C691+1</f>
        <v>18017</v>
      </c>
      <c r="D692" s="228"/>
      <c r="E692" s="228"/>
      <c r="F692" s="237"/>
      <c r="G692" s="228" t="str">
        <f t="shared" si="238"/>
        <v/>
      </c>
      <c r="H692" s="236"/>
      <c r="I692" s="38" t="str">
        <f t="shared" si="239"/>
        <v/>
      </c>
      <c r="J692" s="228"/>
      <c r="K692" s="229"/>
      <c r="L692" s="228"/>
      <c r="M692" s="228" t="str">
        <f>IFERROR(VLOOKUP(L692,色號!A:B,2,FALSE),"")</f>
        <v/>
      </c>
      <c r="N692" s="228" t="str">
        <f>IFERROR(VLOOKUP(M692,色號!B:C,2,FALSE),"")</f>
        <v/>
      </c>
      <c r="O692" s="228" t="str">
        <f>IFERROR(VLOOKUP(L692,色號!A:D,4,FALSE),"")</f>
        <v/>
      </c>
      <c r="P692" s="228" t="str">
        <f t="shared" si="232"/>
        <v/>
      </c>
      <c r="Q692" s="228" t="str">
        <f t="shared" si="233"/>
        <v/>
      </c>
      <c r="R692" s="455" t="str">
        <f t="shared" si="234"/>
        <v/>
      </c>
      <c r="S692" s="461"/>
      <c r="T692" s="429" t="str">
        <f t="shared" si="235"/>
        <v/>
      </c>
      <c r="U692" s="237" t="str">
        <f t="shared" si="236"/>
        <v/>
      </c>
    </row>
    <row r="693" spans="1:21" x14ac:dyDescent="0.25">
      <c r="A693" s="228">
        <f t="shared" si="229"/>
        <v>0</v>
      </c>
      <c r="B693" s="228"/>
      <c r="C693" s="228">
        <f>C692+1</f>
        <v>18018</v>
      </c>
      <c r="D693" s="228"/>
      <c r="E693" s="228"/>
      <c r="F693" s="231"/>
      <c r="G693" s="228" t="str">
        <f t="shared" si="238"/>
        <v/>
      </c>
      <c r="H693" s="236"/>
      <c r="I693" s="38" t="str">
        <f t="shared" si="239"/>
        <v/>
      </c>
      <c r="J693" s="228"/>
      <c r="K693" s="229"/>
      <c r="L693" s="228"/>
      <c r="M693" s="228" t="str">
        <f>IFERROR(VLOOKUP(L693,色號!A:B,2,FALSE),"")</f>
        <v/>
      </c>
      <c r="N693" s="228" t="str">
        <f>IFERROR(VLOOKUP(M693,色號!B:C,2,FALSE),"")</f>
        <v/>
      </c>
      <c r="O693" s="228" t="str">
        <f>IFERROR(VLOOKUP(L693,色號!A:D,4,FALSE),"")</f>
        <v/>
      </c>
      <c r="P693" s="228" t="str">
        <f t="shared" si="232"/>
        <v/>
      </c>
      <c r="Q693" s="228" t="str">
        <f t="shared" si="233"/>
        <v/>
      </c>
      <c r="R693" s="455" t="str">
        <f t="shared" si="234"/>
        <v/>
      </c>
      <c r="S693" s="461"/>
      <c r="T693" s="429" t="str">
        <f t="shared" si="235"/>
        <v/>
      </c>
      <c r="U693" s="237" t="str">
        <f t="shared" si="236"/>
        <v/>
      </c>
    </row>
    <row r="694" spans="1:21" x14ac:dyDescent="0.25">
      <c r="A694" s="228">
        <f t="shared" si="229"/>
        <v>0</v>
      </c>
      <c r="B694" s="228"/>
      <c r="C694" s="228">
        <f t="shared" ref="C694:C705" si="240">C693+1</f>
        <v>18019</v>
      </c>
      <c r="D694" s="228"/>
      <c r="E694" s="228"/>
      <c r="F694" s="231"/>
      <c r="G694" s="228" t="str">
        <f t="shared" si="238"/>
        <v/>
      </c>
      <c r="H694" s="236"/>
      <c r="I694" s="38" t="str">
        <f t="shared" si="239"/>
        <v/>
      </c>
      <c r="J694" s="228"/>
      <c r="K694" s="229"/>
      <c r="L694" s="228"/>
      <c r="M694" s="228" t="str">
        <f>IFERROR(VLOOKUP(L694,色號!A:B,2,FALSE),"")</f>
        <v/>
      </c>
      <c r="N694" s="228" t="str">
        <f>IFERROR(VLOOKUP(M694,色號!B:C,2,FALSE),"")</f>
        <v/>
      </c>
      <c r="O694" s="228" t="str">
        <f>IFERROR(VLOOKUP(L694,色號!A:D,4,FALSE),"")</f>
        <v/>
      </c>
      <c r="P694" s="228" t="str">
        <f t="shared" si="232"/>
        <v/>
      </c>
      <c r="Q694" s="228" t="str">
        <f t="shared" si="233"/>
        <v/>
      </c>
      <c r="R694" s="455" t="str">
        <f t="shared" si="234"/>
        <v/>
      </c>
      <c r="S694" s="461"/>
      <c r="T694" s="429" t="str">
        <f t="shared" si="235"/>
        <v/>
      </c>
      <c r="U694" s="237" t="str">
        <f t="shared" si="236"/>
        <v/>
      </c>
    </row>
    <row r="695" spans="1:21" x14ac:dyDescent="0.25">
      <c r="A695" s="228">
        <f t="shared" si="229"/>
        <v>0</v>
      </c>
      <c r="B695" s="228"/>
      <c r="C695" s="228">
        <f t="shared" si="240"/>
        <v>18020</v>
      </c>
      <c r="D695" s="228"/>
      <c r="E695" s="228"/>
      <c r="F695" s="231"/>
      <c r="G695" s="228" t="str">
        <f t="shared" si="238"/>
        <v/>
      </c>
      <c r="H695" s="236"/>
      <c r="I695" s="38" t="str">
        <f t="shared" si="239"/>
        <v/>
      </c>
      <c r="J695" s="228"/>
      <c r="K695" s="229"/>
      <c r="L695" s="228"/>
      <c r="M695" s="228" t="str">
        <f>IFERROR(VLOOKUP(L695,色號!A:B,2,FALSE),"")</f>
        <v/>
      </c>
      <c r="N695" s="228" t="str">
        <f>IFERROR(VLOOKUP(M695,色號!B:C,2,FALSE),"")</f>
        <v/>
      </c>
      <c r="O695" s="228" t="str">
        <f>IFERROR(VLOOKUP(L695,色號!A:D,4,FALSE),"")</f>
        <v/>
      </c>
      <c r="P695" s="228" t="str">
        <f t="shared" si="232"/>
        <v/>
      </c>
      <c r="Q695" s="228" t="str">
        <f t="shared" si="233"/>
        <v/>
      </c>
      <c r="R695" s="455" t="str">
        <f t="shared" si="234"/>
        <v/>
      </c>
      <c r="S695" s="461"/>
      <c r="T695" s="429" t="str">
        <f t="shared" si="235"/>
        <v/>
      </c>
      <c r="U695" s="237" t="str">
        <f t="shared" si="236"/>
        <v/>
      </c>
    </row>
    <row r="696" spans="1:21" x14ac:dyDescent="0.25">
      <c r="A696" s="228">
        <f t="shared" si="229"/>
        <v>0</v>
      </c>
      <c r="B696" s="228"/>
      <c r="C696" s="228">
        <f t="shared" si="240"/>
        <v>18021</v>
      </c>
      <c r="D696" s="228"/>
      <c r="E696" s="228"/>
      <c r="F696" s="231"/>
      <c r="G696" s="228" t="str">
        <f t="shared" si="238"/>
        <v/>
      </c>
      <c r="H696" s="236"/>
      <c r="I696" s="38" t="str">
        <f t="shared" si="239"/>
        <v/>
      </c>
      <c r="J696" s="228"/>
      <c r="K696" s="229"/>
      <c r="L696" s="228"/>
      <c r="M696" s="228" t="str">
        <f>IFERROR(VLOOKUP(L696,色號!A:B,2,FALSE),"")</f>
        <v/>
      </c>
      <c r="N696" s="228" t="str">
        <f>IFERROR(VLOOKUP(M696,色號!B:C,2,FALSE),"")</f>
        <v/>
      </c>
      <c r="O696" s="228" t="str">
        <f>IFERROR(VLOOKUP(L696,色號!A:D,4,FALSE),"")</f>
        <v/>
      </c>
      <c r="P696" s="228" t="str">
        <f t="shared" si="232"/>
        <v/>
      </c>
      <c r="Q696" s="228" t="str">
        <f t="shared" si="233"/>
        <v/>
      </c>
      <c r="R696" s="455" t="str">
        <f t="shared" si="234"/>
        <v/>
      </c>
      <c r="S696" s="461"/>
      <c r="T696" s="429" t="str">
        <f t="shared" si="235"/>
        <v/>
      </c>
      <c r="U696" s="237" t="str">
        <f t="shared" si="236"/>
        <v/>
      </c>
    </row>
    <row r="697" spans="1:21" x14ac:dyDescent="0.25">
      <c r="A697" s="228">
        <f t="shared" si="229"/>
        <v>0</v>
      </c>
      <c r="B697" s="228"/>
      <c r="C697" s="228">
        <f t="shared" si="240"/>
        <v>18022</v>
      </c>
      <c r="D697" s="228"/>
      <c r="E697" s="228"/>
      <c r="F697" s="231"/>
      <c r="G697" s="228" t="str">
        <f t="shared" si="238"/>
        <v/>
      </c>
      <c r="H697" s="236"/>
      <c r="I697" s="38" t="str">
        <f t="shared" si="239"/>
        <v/>
      </c>
      <c r="J697" s="228"/>
      <c r="K697" s="229"/>
      <c r="L697" s="228"/>
      <c r="M697" s="228" t="str">
        <f>IFERROR(VLOOKUP(L697,色號!A:B,2,FALSE),"")</f>
        <v/>
      </c>
      <c r="N697" s="228" t="str">
        <f>IFERROR(VLOOKUP(M697,色號!B:C,2,FALSE),"")</f>
        <v/>
      </c>
      <c r="O697" s="228" t="str">
        <f>IFERROR(VLOOKUP(L697,色號!A:D,4,FALSE),"")</f>
        <v/>
      </c>
      <c r="P697" s="228" t="str">
        <f t="shared" si="232"/>
        <v/>
      </c>
      <c r="Q697" s="228" t="str">
        <f t="shared" si="233"/>
        <v/>
      </c>
      <c r="R697" s="455" t="str">
        <f t="shared" si="234"/>
        <v/>
      </c>
      <c r="S697" s="461"/>
      <c r="T697" s="429" t="str">
        <f t="shared" si="235"/>
        <v/>
      </c>
      <c r="U697" s="237" t="str">
        <f t="shared" si="236"/>
        <v/>
      </c>
    </row>
    <row r="698" spans="1:21" x14ac:dyDescent="0.25">
      <c r="A698" s="228">
        <f t="shared" si="229"/>
        <v>0</v>
      </c>
      <c r="B698" s="228"/>
      <c r="C698" s="228">
        <f t="shared" si="240"/>
        <v>18023</v>
      </c>
      <c r="D698" s="228"/>
      <c r="E698" s="228"/>
      <c r="F698" s="231"/>
      <c r="G698" s="228" t="str">
        <f t="shared" si="238"/>
        <v/>
      </c>
      <c r="H698" s="236"/>
      <c r="I698" s="38" t="str">
        <f t="shared" si="239"/>
        <v/>
      </c>
      <c r="J698" s="228"/>
      <c r="K698" s="229"/>
      <c r="L698" s="228"/>
      <c r="M698" s="228" t="str">
        <f>IFERROR(VLOOKUP(L698,色號!A:B,2,FALSE),"")</f>
        <v/>
      </c>
      <c r="N698" s="228" t="str">
        <f>IFERROR(VLOOKUP(M698,色號!B:C,2,FALSE),"")</f>
        <v/>
      </c>
      <c r="O698" s="228" t="str">
        <f>IFERROR(VLOOKUP(L698,色號!A:D,4,FALSE),"")</f>
        <v/>
      </c>
      <c r="P698" s="228" t="str">
        <f t="shared" si="232"/>
        <v/>
      </c>
      <c r="Q698" s="228" t="str">
        <f t="shared" si="233"/>
        <v/>
      </c>
      <c r="R698" s="455" t="str">
        <f t="shared" si="234"/>
        <v/>
      </c>
      <c r="S698" s="461"/>
      <c r="T698" s="429" t="str">
        <f t="shared" si="235"/>
        <v/>
      </c>
      <c r="U698" s="237" t="str">
        <f t="shared" si="236"/>
        <v/>
      </c>
    </row>
    <row r="699" spans="1:21" x14ac:dyDescent="0.25">
      <c r="A699" s="228">
        <f t="shared" si="229"/>
        <v>0</v>
      </c>
      <c r="B699" s="228"/>
      <c r="C699" s="228">
        <f t="shared" si="240"/>
        <v>18024</v>
      </c>
      <c r="D699" s="228"/>
      <c r="E699" s="228"/>
      <c r="F699" s="231"/>
      <c r="G699" s="228" t="str">
        <f t="shared" si="238"/>
        <v/>
      </c>
      <c r="H699" s="236"/>
      <c r="I699" s="38" t="str">
        <f t="shared" si="239"/>
        <v/>
      </c>
      <c r="J699" s="228"/>
      <c r="K699" s="229"/>
      <c r="L699" s="228"/>
      <c r="M699" s="228" t="str">
        <f>IFERROR(VLOOKUP(L699,色號!A:B,2,FALSE),"")</f>
        <v/>
      </c>
      <c r="N699" s="228" t="str">
        <f>IFERROR(VLOOKUP(M699,色號!B:C,2,FALSE),"")</f>
        <v/>
      </c>
      <c r="O699" s="228" t="str">
        <f>IFERROR(VLOOKUP(L699,色號!A:D,4,FALSE),"")</f>
        <v/>
      </c>
      <c r="P699" s="228" t="str">
        <f t="shared" si="232"/>
        <v/>
      </c>
      <c r="Q699" s="228" t="str">
        <f t="shared" si="233"/>
        <v/>
      </c>
      <c r="R699" s="455" t="str">
        <f t="shared" si="234"/>
        <v/>
      </c>
      <c r="S699" s="461"/>
      <c r="T699" s="429" t="str">
        <f t="shared" si="235"/>
        <v/>
      </c>
      <c r="U699" s="237" t="str">
        <f t="shared" si="236"/>
        <v/>
      </c>
    </row>
    <row r="700" spans="1:21" x14ac:dyDescent="0.25">
      <c r="A700" s="228">
        <f t="shared" si="229"/>
        <v>0</v>
      </c>
      <c r="B700" s="228"/>
      <c r="C700" s="228">
        <f t="shared" si="240"/>
        <v>18025</v>
      </c>
      <c r="D700" s="228"/>
      <c r="E700" s="228"/>
      <c r="F700" s="228"/>
      <c r="G700" s="228" t="str">
        <f t="shared" si="238"/>
        <v/>
      </c>
      <c r="H700" s="236"/>
      <c r="I700" s="38" t="str">
        <f t="shared" ref="I700:I705" si="241">IF(
   OR(
      $E700="右側板",$E700="左側板",$E700="活隔",
      $E700="天地蓋頂板",$E700="天地蓋底板",
      $E700="左門板",$E700="右門板",
      $E700="左側落板",$E700="右側落板",
      $E700="外蓋背板",$E700="活固隔",
      $E700="左木框滑門",$E700="右木框滑門",
      $E700="左鋁框滑門",$E700="右鋁框滑門",
      $E700="桌板",$E700="台面",$E700="床板",$E700="假門板",
      $E700="上掀門板",$E700="平掀門板",$E700="下掀門板",
      $E700="抽盤抽頭",$E700="抽盤",$E700="層板",$E700="壁面層板",
      $E700="上封板",$E700="下封板",$E700="左封板",$E700="右封板",
      $E700="抽頭",$E700="踢腳板",$E700="補板",$E700="木滑門"
   ),
   "AA",
   ""
)</f>
        <v/>
      </c>
      <c r="J700" s="228"/>
      <c r="K700" s="229"/>
      <c r="L700" s="228"/>
      <c r="M700" s="228" t="str">
        <f>IFERROR(VLOOKUP(L700,色號!A:B,2,FALSE),"")</f>
        <v/>
      </c>
      <c r="N700" s="228" t="str">
        <f>IFERROR(VLOOKUP(M700,色號!B:C,2,FALSE),"")</f>
        <v/>
      </c>
      <c r="O700" s="228" t="str">
        <f>IFERROR(VLOOKUP(L700,色號!A:D,4,FALSE),"")</f>
        <v/>
      </c>
      <c r="P700" s="228" t="str">
        <f t="shared" si="232"/>
        <v/>
      </c>
      <c r="Q700" s="228" t="str">
        <f t="shared" si="233"/>
        <v/>
      </c>
      <c r="R700" s="455" t="str">
        <f t="shared" si="234"/>
        <v/>
      </c>
      <c r="S700" s="461"/>
      <c r="T700" s="429" t="str">
        <f t="shared" si="235"/>
        <v/>
      </c>
      <c r="U700" s="237" t="str">
        <f t="shared" si="236"/>
        <v/>
      </c>
    </row>
    <row r="701" spans="1:21" x14ac:dyDescent="0.25">
      <c r="A701" s="228">
        <f t="shared" si="229"/>
        <v>0</v>
      </c>
      <c r="B701" s="228"/>
      <c r="C701" s="228">
        <f t="shared" si="240"/>
        <v>18026</v>
      </c>
      <c r="D701" s="228"/>
      <c r="E701" s="228"/>
      <c r="F701" s="231"/>
      <c r="G701" s="228" t="str">
        <f t="shared" si="238"/>
        <v/>
      </c>
      <c r="H701" s="236"/>
      <c r="I701" s="38" t="str">
        <f t="shared" si="241"/>
        <v/>
      </c>
      <c r="J701" s="228"/>
      <c r="K701" s="229"/>
      <c r="L701" s="228"/>
      <c r="M701" s="228" t="str">
        <f>IFERROR(VLOOKUP(L701,色號!A:B,2,FALSE),"")</f>
        <v/>
      </c>
      <c r="N701" s="228" t="str">
        <f>IFERROR(VLOOKUP(M701,色號!B:C,2,FALSE),"")</f>
        <v/>
      </c>
      <c r="O701" s="228" t="str">
        <f>IFERROR(VLOOKUP(L701,色號!A:D,4,FALSE),"")</f>
        <v/>
      </c>
      <c r="P701" s="228" t="str">
        <f t="shared" si="232"/>
        <v/>
      </c>
      <c r="Q701" s="228" t="str">
        <f t="shared" si="233"/>
        <v/>
      </c>
      <c r="R701" s="455" t="str">
        <f t="shared" si="234"/>
        <v/>
      </c>
      <c r="S701" s="461"/>
      <c r="T701" s="429" t="str">
        <f t="shared" si="235"/>
        <v/>
      </c>
      <c r="U701" s="237" t="str">
        <f t="shared" si="236"/>
        <v/>
      </c>
    </row>
    <row r="702" spans="1:21" x14ac:dyDescent="0.25">
      <c r="A702" s="228">
        <f t="shared" si="229"/>
        <v>0</v>
      </c>
      <c r="B702" s="228"/>
      <c r="C702" s="228">
        <f t="shared" si="240"/>
        <v>18027</v>
      </c>
      <c r="D702" s="228"/>
      <c r="E702" s="228"/>
      <c r="F702" s="231"/>
      <c r="G702" s="228" t="str">
        <f t="shared" si="238"/>
        <v/>
      </c>
      <c r="H702" s="236"/>
      <c r="I702" s="38" t="str">
        <f t="shared" si="241"/>
        <v/>
      </c>
      <c r="J702" s="228"/>
      <c r="K702" s="229"/>
      <c r="L702" s="228"/>
      <c r="M702" s="228" t="str">
        <f>IFERROR(VLOOKUP(L702,色號!A:B,2,FALSE),"")</f>
        <v/>
      </c>
      <c r="N702" s="228" t="str">
        <f>IFERROR(VLOOKUP(M702,色號!B:C,2,FALSE),"")</f>
        <v/>
      </c>
      <c r="O702" s="228" t="str">
        <f>IFERROR(VLOOKUP(L702,色號!A:D,4,FALSE),"")</f>
        <v/>
      </c>
      <c r="P702" s="228" t="str">
        <f t="shared" si="232"/>
        <v/>
      </c>
      <c r="Q702" s="228" t="str">
        <f t="shared" si="233"/>
        <v/>
      </c>
      <c r="R702" s="455" t="str">
        <f t="shared" si="234"/>
        <v/>
      </c>
      <c r="S702" s="461"/>
      <c r="T702" s="429" t="str">
        <f t="shared" si="235"/>
        <v/>
      </c>
      <c r="U702" s="237" t="str">
        <f t="shared" si="236"/>
        <v/>
      </c>
    </row>
    <row r="703" spans="1:21" x14ac:dyDescent="0.25">
      <c r="A703" s="228">
        <f t="shared" si="229"/>
        <v>0</v>
      </c>
      <c r="B703" s="228"/>
      <c r="C703" s="228">
        <f t="shared" si="240"/>
        <v>18028</v>
      </c>
      <c r="D703" s="228"/>
      <c r="E703" s="228"/>
      <c r="F703" s="231"/>
      <c r="G703" s="228" t="str">
        <f t="shared" si="238"/>
        <v/>
      </c>
      <c r="H703" s="236"/>
      <c r="I703" s="38" t="str">
        <f t="shared" si="241"/>
        <v/>
      </c>
      <c r="J703" s="228"/>
      <c r="K703" s="229"/>
      <c r="L703" s="228"/>
      <c r="M703" s="228" t="str">
        <f>IFERROR(VLOOKUP(L703,色號!A:B,2,FALSE),"")</f>
        <v/>
      </c>
      <c r="N703" s="228" t="str">
        <f>IFERROR(VLOOKUP(M703,色號!B:C,2,FALSE),"")</f>
        <v/>
      </c>
      <c r="O703" s="228" t="str">
        <f>IFERROR(VLOOKUP(L703,色號!A:D,4,FALSE),"")</f>
        <v/>
      </c>
      <c r="P703" s="228" t="str">
        <f t="shared" si="232"/>
        <v/>
      </c>
      <c r="Q703" s="228" t="str">
        <f t="shared" si="233"/>
        <v/>
      </c>
      <c r="R703" s="455" t="str">
        <f t="shared" si="234"/>
        <v/>
      </c>
      <c r="S703" s="461"/>
      <c r="T703" s="429" t="str">
        <f t="shared" si="235"/>
        <v/>
      </c>
      <c r="U703" s="237" t="str">
        <f t="shared" si="236"/>
        <v/>
      </c>
    </row>
    <row r="704" spans="1:21" x14ac:dyDescent="0.25">
      <c r="A704" s="228">
        <f t="shared" si="229"/>
        <v>0</v>
      </c>
      <c r="B704" s="228"/>
      <c r="C704" s="228">
        <f t="shared" si="240"/>
        <v>18029</v>
      </c>
      <c r="D704" s="228"/>
      <c r="E704" s="228"/>
      <c r="F704" s="231"/>
      <c r="G704" s="228" t="str">
        <f t="shared" si="238"/>
        <v/>
      </c>
      <c r="H704" s="236"/>
      <c r="I704" s="38" t="str">
        <f t="shared" si="241"/>
        <v/>
      </c>
      <c r="J704" s="228"/>
      <c r="K704" s="229"/>
      <c r="L704" s="228"/>
      <c r="M704" s="228" t="str">
        <f>IFERROR(VLOOKUP(L704,色號!A:B,2,FALSE),"")</f>
        <v/>
      </c>
      <c r="N704" s="228" t="str">
        <f>IFERROR(VLOOKUP(M704,色號!B:C,2,FALSE),"")</f>
        <v/>
      </c>
      <c r="O704" s="228" t="str">
        <f>IFERROR(VLOOKUP(L704,色號!A:D,4,FALSE),"")</f>
        <v/>
      </c>
      <c r="P704" s="228" t="str">
        <f t="shared" si="232"/>
        <v/>
      </c>
      <c r="Q704" s="228" t="str">
        <f t="shared" si="233"/>
        <v/>
      </c>
      <c r="R704" s="455" t="str">
        <f t="shared" si="234"/>
        <v/>
      </c>
      <c r="S704" s="461"/>
      <c r="T704" s="429" t="str">
        <f t="shared" si="235"/>
        <v/>
      </c>
      <c r="U704" s="237" t="str">
        <f t="shared" si="236"/>
        <v/>
      </c>
    </row>
    <row r="705" spans="1:21" x14ac:dyDescent="0.25">
      <c r="A705" s="228">
        <f t="shared" si="229"/>
        <v>0</v>
      </c>
      <c r="B705" s="228"/>
      <c r="C705" s="228">
        <f t="shared" si="240"/>
        <v>18030</v>
      </c>
      <c r="D705" s="228"/>
      <c r="E705" s="228"/>
      <c r="F705" s="231"/>
      <c r="G705" s="228" t="str">
        <f t="shared" si="238"/>
        <v/>
      </c>
      <c r="H705" s="236"/>
      <c r="I705" s="38" t="str">
        <f t="shared" si="241"/>
        <v/>
      </c>
      <c r="J705" s="228"/>
      <c r="K705" s="229"/>
      <c r="L705" s="228"/>
      <c r="M705" s="228" t="str">
        <f>IFERROR(VLOOKUP(L705,色號!A:B,2,FALSE),"")</f>
        <v/>
      </c>
      <c r="N705" s="228" t="str">
        <f>IFERROR(VLOOKUP(M705,色號!B:C,2,FALSE),"")</f>
        <v/>
      </c>
      <c r="O705" s="228" t="str">
        <f>IFERROR(VLOOKUP(L705,色號!A:D,4,FALSE),"")</f>
        <v/>
      </c>
      <c r="P705" s="228" t="str">
        <f t="shared" si="232"/>
        <v/>
      </c>
      <c r="Q705" s="228" t="str">
        <f t="shared" si="233"/>
        <v/>
      </c>
      <c r="R705" s="455" t="str">
        <f t="shared" si="234"/>
        <v/>
      </c>
      <c r="S705" s="461"/>
      <c r="T705" s="429" t="str">
        <f t="shared" si="235"/>
        <v/>
      </c>
      <c r="U705" s="237" t="str">
        <f t="shared" si="236"/>
        <v/>
      </c>
    </row>
    <row r="706" spans="1:21" x14ac:dyDescent="0.25">
      <c r="A706" s="234"/>
      <c r="B706" s="234"/>
      <c r="C706" s="234"/>
      <c r="D706" s="234"/>
      <c r="E706" s="234"/>
      <c r="F706" s="238"/>
      <c r="G706" s="238"/>
      <c r="H706" s="239"/>
      <c r="I706" s="234"/>
      <c r="J706" s="238"/>
      <c r="K706" s="227"/>
      <c r="L706" s="238"/>
      <c r="M706" s="238"/>
      <c r="N706" s="232" t="str">
        <f>IFERROR(VLOOKUP(L706,資料庫!$P$4:$R$101,3,FALSE),"")</f>
        <v/>
      </c>
      <c r="O706" s="238"/>
      <c r="P706" s="228" t="str">
        <f t="shared" si="232"/>
        <v/>
      </c>
      <c r="Q706" s="228" t="str">
        <f t="shared" ref="Q706" si="242">IF(OR(ISNUMBER(SEARCH("背拉桿",E706)),
       ISNUMBER(SEARCH("頂板",E706)),
       ISNUMBER(SEARCH("底板",E706)),
       ISNUMBER(SEARCH("前抽牆",E706)),
       ISNUMBER(SEARCH("後抽牆",E706))),
"側開槽",
IF(OR(ISNUMBER(SEARCH("右側板",E706)),
       ISNUMBER(SEARCH("左側板",E706)),
       ISNUMBER(SEARCH("右抽牆",E706)),
       ISNUMBER(SEARCH("左抽牆",E706))),
"面開槽",
""))</f>
        <v/>
      </c>
      <c r="R706" s="455" t="str">
        <f>IF(AND(OR($E706="右側板",$E706="左側板"),COUNTIF($E$676:$E735,"活隔")&gt;0),"排孔","")</f>
        <v/>
      </c>
      <c r="S706" s="228"/>
      <c r="T706" s="430"/>
      <c r="U706" s="237"/>
    </row>
    <row r="707" spans="1:21" x14ac:dyDescent="0.25">
      <c r="A707" s="234"/>
      <c r="B707" s="234"/>
      <c r="C707" s="234"/>
      <c r="D707" s="234"/>
      <c r="E707" s="234"/>
      <c r="F707" s="238"/>
      <c r="G707" s="238"/>
      <c r="H707" s="239"/>
      <c r="I707" s="234"/>
      <c r="J707" s="238"/>
      <c r="K707" s="227"/>
      <c r="L707" s="238"/>
      <c r="M707" s="238"/>
      <c r="N707" s="228"/>
      <c r="O707" s="238"/>
      <c r="P707" s="228"/>
      <c r="Q707" s="228"/>
      <c r="R707" s="455"/>
      <c r="S707" s="228"/>
      <c r="T707" s="430"/>
      <c r="U707" s="237"/>
    </row>
    <row r="708" spans="1:21" x14ac:dyDescent="0.25">
      <c r="A708" s="224" t="s">
        <v>31</v>
      </c>
      <c r="B708" s="224"/>
      <c r="C708" s="225"/>
      <c r="D708" s="225" cm="1">
        <f t="array" ref="D708">_xlfn.IFS(OR(C708="水槽櫃",C708="爐檯櫃"),"無頂板",C708="油機吊櫃","無底板",TRUE,0)</f>
        <v>0</v>
      </c>
      <c r="E708" s="226"/>
      <c r="F708" s="225"/>
      <c r="G708" s="226"/>
      <c r="H708" s="226"/>
      <c r="I708" s="226"/>
      <c r="J708" s="226"/>
      <c r="K708" s="227"/>
      <c r="L708" s="228"/>
      <c r="M708" s="228"/>
      <c r="N708" s="228"/>
      <c r="O708" s="228"/>
      <c r="P708" s="228"/>
      <c r="Q708" s="228"/>
      <c r="R708" s="455"/>
      <c r="S708" s="228"/>
      <c r="T708" s="430"/>
      <c r="U708" s="237"/>
    </row>
    <row r="709" spans="1:21" x14ac:dyDescent="0.25">
      <c r="A709" s="224" t="s">
        <v>37</v>
      </c>
      <c r="B709" s="224"/>
      <c r="C709" s="229">
        <f>C670+1</f>
        <v>19</v>
      </c>
      <c r="D709" s="229"/>
      <c r="E709" s="226"/>
      <c r="F709" s="230"/>
      <c r="G709" s="226"/>
      <c r="H709" s="226"/>
      <c r="I709" s="226"/>
      <c r="J709" s="226"/>
      <c r="K709" s="366" t="s">
        <v>15</v>
      </c>
      <c r="L709" s="232">
        <f>SUMIF(D715:D744,"&lt;&gt;*五金",K715:K744)</f>
        <v>0</v>
      </c>
      <c r="M709" s="228"/>
      <c r="N709" s="231"/>
      <c r="O709" s="228"/>
      <c r="P709" s="228"/>
      <c r="Q709" s="228"/>
      <c r="R709" s="455"/>
      <c r="S709" s="228"/>
      <c r="T709" s="430"/>
      <c r="U709" s="237"/>
    </row>
    <row r="710" spans="1:21" x14ac:dyDescent="0.25">
      <c r="A710" s="224" t="s">
        <v>38</v>
      </c>
      <c r="B710" s="224"/>
      <c r="C710" s="229"/>
      <c r="D710" s="229"/>
      <c r="E710" s="226"/>
      <c r="F710" s="230"/>
      <c r="G710" s="226"/>
      <c r="H710" s="226"/>
      <c r="I710" s="226"/>
      <c r="J710" s="226"/>
      <c r="K710" s="366" t="s">
        <v>16</v>
      </c>
      <c r="L710" s="233">
        <f ca="1">板材才數分析.!P571</f>
        <v>0</v>
      </c>
      <c r="M710" s="228"/>
      <c r="N710" s="231"/>
      <c r="O710" s="228"/>
      <c r="P710" s="228"/>
      <c r="Q710" s="228"/>
      <c r="R710" s="455"/>
      <c r="S710" s="228"/>
      <c r="T710" s="430"/>
      <c r="U710" s="237"/>
    </row>
    <row r="711" spans="1:21" x14ac:dyDescent="0.25">
      <c r="A711" s="224" t="s">
        <v>39</v>
      </c>
      <c r="B711" s="224"/>
      <c r="C711" s="368"/>
      <c r="D711" s="229"/>
      <c r="E711" s="226"/>
      <c r="F711" s="230"/>
      <c r="G711" s="226"/>
      <c r="H711" s="226"/>
      <c r="I711" s="226"/>
      <c r="J711" s="226"/>
      <c r="K711" s="376" t="s">
        <v>1384</v>
      </c>
      <c r="L711" s="228">
        <v>1</v>
      </c>
      <c r="M711" s="228"/>
      <c r="N711" s="228"/>
      <c r="O711" s="228"/>
      <c r="P711" s="228"/>
      <c r="Q711" s="228"/>
      <c r="R711" s="455"/>
      <c r="S711" s="228"/>
      <c r="T711" s="430"/>
      <c r="U711" s="237"/>
    </row>
    <row r="712" spans="1:21" x14ac:dyDescent="0.25">
      <c r="A712" s="224" t="s">
        <v>40</v>
      </c>
      <c r="B712" s="224"/>
      <c r="C712" s="367"/>
      <c r="D712" s="229"/>
      <c r="E712" s="226"/>
      <c r="F712" s="230"/>
      <c r="G712" s="226"/>
      <c r="H712" s="226"/>
      <c r="I712" s="226"/>
      <c r="J712" s="226"/>
      <c r="K712" s="227"/>
      <c r="L712" s="228"/>
      <c r="M712" s="228"/>
      <c r="N712" s="228"/>
      <c r="O712" s="228"/>
      <c r="P712" s="228"/>
      <c r="Q712" s="228"/>
      <c r="R712" s="455"/>
      <c r="S712" s="228"/>
      <c r="T712" s="430"/>
      <c r="U712" s="237"/>
    </row>
    <row r="713" spans="1:21" ht="16.149999999999999" customHeight="1" x14ac:dyDescent="0.25">
      <c r="A713" s="508" t="s">
        <v>41</v>
      </c>
      <c r="B713" s="228"/>
      <c r="C713" s="508" t="s">
        <v>50</v>
      </c>
      <c r="D713" s="508" t="s">
        <v>1293</v>
      </c>
      <c r="E713" s="508" t="s">
        <v>42</v>
      </c>
      <c r="F713" s="372" t="s">
        <v>2</v>
      </c>
      <c r="G713" s="372"/>
      <c r="H713" s="372"/>
      <c r="I713" s="372"/>
      <c r="J713" s="372"/>
      <c r="K713" s="514" t="s">
        <v>6</v>
      </c>
      <c r="L713" s="508" t="s">
        <v>8</v>
      </c>
      <c r="M713" s="508" t="s">
        <v>110</v>
      </c>
      <c r="N713" s="515" t="s">
        <v>225</v>
      </c>
      <c r="O713" s="508" t="s">
        <v>44</v>
      </c>
      <c r="P713" s="509" t="s">
        <v>9</v>
      </c>
      <c r="Q713" s="509" t="s">
        <v>9</v>
      </c>
      <c r="R713" s="510" t="s">
        <v>9</v>
      </c>
      <c r="S713" s="509" t="s">
        <v>9</v>
      </c>
      <c r="T713" s="517" t="s">
        <v>1929</v>
      </c>
      <c r="U713" s="508" t="s">
        <v>1386</v>
      </c>
    </row>
    <row r="714" spans="1:21" x14ac:dyDescent="0.25">
      <c r="A714" s="513"/>
      <c r="B714" s="234"/>
      <c r="C714" s="513"/>
      <c r="D714" s="508"/>
      <c r="E714" s="513"/>
      <c r="F714" s="228" t="s">
        <v>49</v>
      </c>
      <c r="G714" s="228" t="s">
        <v>17</v>
      </c>
      <c r="H714" s="235" t="s">
        <v>1</v>
      </c>
      <c r="I714" s="228" t="s">
        <v>17</v>
      </c>
      <c r="J714" s="228" t="s">
        <v>3</v>
      </c>
      <c r="K714" s="514"/>
      <c r="L714" s="508"/>
      <c r="M714" s="513"/>
      <c r="N714" s="515"/>
      <c r="O714" s="513"/>
      <c r="P714" s="509"/>
      <c r="Q714" s="509"/>
      <c r="R714" s="510"/>
      <c r="S714" s="509"/>
      <c r="T714" s="517"/>
      <c r="U714" s="508"/>
    </row>
    <row r="715" spans="1:21" x14ac:dyDescent="0.25">
      <c r="A715" s="228">
        <f>$C$708</f>
        <v>0</v>
      </c>
      <c r="B715" s="228"/>
      <c r="C715" s="228">
        <f>(C709*1000)+1</f>
        <v>19001</v>
      </c>
      <c r="D715" s="489" t="s">
        <v>1077</v>
      </c>
      <c r="E715" s="489" t="s">
        <v>4</v>
      </c>
      <c r="F715" s="236">
        <f>C712-36</f>
        <v>-36</v>
      </c>
      <c r="G715" s="489" t="str">
        <f>IF(
   OR(
      $E715="頂板",$E715="底板",$E715="右側板",$E715="左側板",
      $E715="天地蓋頂板",$E715="天地蓋底板",$E715="天地蓋右側板",$E715="天地蓋左側板",
      $E715="前抽牆",$E715="後抽牆",$E715="左抽牆",$E715="右抽牆",
      $E715="踢腳板",$E715="補板",$E715="固隔",$E715="活隔",
      $E715="中立板",$E715="中立板(退)",$E715="固隔(退)",$E715="活固隔",$E715="立板",
      $E715="內頂板",$E715="內左側落板",$E715="內右側落板",$E715="內底板",
      $E715="內左側板",$E715="內右側板",
      $E715="上前平肢",$E715="上後平肢",$E715="上前立肢",$E715="上後立肢",
      $E715="下前立肢",$E715="下後立肢",$E715="下前平肢",$E715="下後平肢",
      $E715="左側落板",$E715="右側落板",
      $E715="外蓋背板",$E715="台面",$E715="床板",$E715="假門板",
      $E715="上掀門板",$E715="平掀門板",$E715="下掀門板",
      $E715="左門板",$E715="右門板",
      $E715="抽盤",$E715="抽盤抽頭",
      $E715="上軌道板",$E715="下軌道板",$E715="左軌道板",$E715="右軌道板",$E715="指縫擋板",$E715="左木框滑門",$E715="右木框滑門",
      $E715="層板",$E715="壁面層板",$E715="桌板",$E715="上封板",$E715="下封板",$E715="左封板",$E715="右封板",
      $E715="左圓角側板",$E715="右圓角側板",$E715="抽頭",$E715="入柱抽頭",$E715="假抽頭",$E715="背拉桿",$E715="木滑門",$E715="抽屜拉桿"
   ),
   "AA",
   ""
)</f>
        <v>AA</v>
      </c>
      <c r="H715" s="236">
        <f>C711</f>
        <v>0</v>
      </c>
      <c r="I715" s="488" t="str">
        <f>IF(
   OR(
      $E715="右側板",$E715="左側板",$E715="活隔",
      $E715="天地蓋頂板",$E715="天地蓋底板",
      $E715="左門板",$E715="右門板",
      $E715="左側落板",$E715="右側落板",
      $E715="外蓋背板",$E715="活固隔",
      $E715="左木框滑門",$E715="右木框滑門",
      $E715="左鋁框滑門",$E715="右鋁框滑門",
      $E715="桌板",$E715="台面",$E715="床板",$E715="假門板",
      $E715="上掀門板",$E715="平掀門板",$E715="下掀門板",
      $E715="抽盤抽頭",$E715="抽盤",$E715="層板",$E715="壁面層板",
      $E715="上封板",$E715="下封板",$E715="左封板",$E715="右封板",
      $E715="抽頭",$E715="踢腳板",$E715="補板",$E715="木滑門"
   ),
   "AA",
   ""
)</f>
        <v/>
      </c>
      <c r="J715" s="489">
        <v>18</v>
      </c>
      <c r="K715" s="229"/>
      <c r="L715" s="228"/>
      <c r="M715" s="228" t="str">
        <f>IFERROR(VLOOKUP(L715,色號!A:B,2,FALSE),"")</f>
        <v/>
      </c>
      <c r="N715" s="228" t="str">
        <f>IFERROR(VLOOKUP(M715,色號!B:C,2,FALSE),"")</f>
        <v/>
      </c>
      <c r="O715" s="228" t="str">
        <f>IFERROR(VLOOKUP(L715,色號!A:D,4,FALSE),"")</f>
        <v/>
      </c>
      <c r="P715" s="228" t="str">
        <f>IF(
    OR($E715="左門板", $E715="右門板"),
    "鉸" &amp; IF($F715&lt;=1000, 2, IF($F715&lt;=1800, 3, 4)),
    IF(
        $E715="入柱背板",
        "側",
        IF(
            $E715="外蓋背板",
            "面",
            IF(
                AND(COUNTIF($E$715:$E$744,"入柱背板")&gt;0, OR($E715="頂板", $E715="底板")),
                "面",
                IF(
                    AND(COUNTIF($E$715:$E$744,"外蓋背板")&gt;0, OR($E715="左側板", $E715="右側板")),
                    "側",
                    IF(
                        AND(
                            COUNTIF($E$715:$E$744,"入柱背板")=0,
                            COUNTIF($E$715:$E$744,"外蓋背板")=0,
                            OR(
                                AND(COUNTIF($E$715:$E$744,"背板")&gt;0, OR($E715="左側板",$E715="右側板",$E715="頂板",$E715="底板")),
                                AND(COUNTIF($E$715:$E$744,"抽底")&gt;0, OR($E715="右抽牆",$E715="左抽牆",$E715="前抽牆",$E715="後抽牆"))                         )
                        ),
                        "背板溝",
                        ""
                    )
                )
            )
        )
    )
)</f>
        <v>背板溝</v>
      </c>
      <c r="Q715" s="228" t="str">
        <f>IF(OR($E715="天地蓋右側板",$E715="天地蓋左側板"), "側 面",
 IF(OR($E715="背拉桿",$E715="中立板",$E715="頂板",$E715="底板",$E715="前抽牆",$E715="後抽牆",$E715="內左側落板",$E715="內右側落板",$E715="抽屜拉桿",$E715="立板"), "側",
  IF(OR($E715="木滑門",$E715="鋁框滑門"), "輪",
   IF(OR($E715="右側板",$E715="左側板",$E715="右抽牆",$E715="左抽牆",$E715="天地蓋頂板",$E715="天地蓋底板",$E715="內頂板"), "面",
    IF($E715="固隔","固","")
   )
  )
 )
)</f>
        <v>側</v>
      </c>
      <c r="R715" s="455" t="str">
        <f>IF(
OR($E715="左側板",$E715="右側板",$E715="天地蓋左側板",$E715="天地蓋右側板",$E715="中立板",$E715="立板"),
"排","")</f>
        <v/>
      </c>
      <c r="S715" s="461"/>
      <c r="T715" s="429" t="str">
        <f>IF($E715="中立板","面開槽？排孔？",
IF($E715="木框滑門","前排孔要退喔！",
IF(OR($E715="左門板",$E715="右門板",$E715="抽頭"),"把手？",
IF(OR($E715="左側板",$E715="右側板",$E715="天地蓋右側板",$E715="天地蓋左側板"),"排孔？",""))))</f>
        <v/>
      </c>
      <c r="U715" s="237">
        <f>IF(E715="","",$L$711)</f>
        <v>1</v>
      </c>
    </row>
    <row r="716" spans="1:21" x14ac:dyDescent="0.25">
      <c r="A716" s="228">
        <f t="shared" ref="A716:A744" si="243">$C$708</f>
        <v>0</v>
      </c>
      <c r="B716" s="228"/>
      <c r="C716" s="228">
        <f>C715+1</f>
        <v>19002</v>
      </c>
      <c r="D716" s="489" t="s">
        <v>1077</v>
      </c>
      <c r="E716" s="489" t="s">
        <v>323</v>
      </c>
      <c r="F716" s="236">
        <f>C712-36</f>
        <v>-36</v>
      </c>
      <c r="G716" s="489" t="str">
        <f t="shared" ref="G716:G725" si="244">IF(
   OR(
      $E716="頂板",$E716="底板",$E716="右側板",$E716="左側板",
      $E716="天地蓋頂板",$E716="天地蓋底板",$E716="天地蓋右側板",$E716="天地蓋左側板",
      $E716="前抽牆",$E716="後抽牆",$E716="左抽牆",$E716="右抽牆",
      $E716="踢腳板",$E716="補板",$E716="固隔",$E716="活隔",
      $E716="中立板",$E716="中立板(退)",$E716="固隔(退)",$E716="活固隔",$E716="立板",
      $E716="內頂板",$E716="內左側落板",$E716="內右側落板",$E716="內底板",
      $E716="內左側板",$E716="內右側板",
      $E716="上前平肢",$E716="上後平肢",$E716="上前立肢",$E716="上後立肢",
      $E716="下前立肢",$E716="下後立肢",$E716="下前平肢",$E716="下後平肢",
      $E716="左側落板",$E716="右側落板",
      $E716="外蓋背板",$E716="台面",$E716="床板",$E716="假門板",
      $E716="上掀門板",$E716="平掀門板",$E716="下掀門板",
      $E716="左門板",$E716="右門板",
      $E716="抽盤",$E716="抽盤抽頭",
      $E716="上軌道板",$E716="下軌道板",$E716="左軌道板",$E716="右軌道板",$E716="指縫擋板",$E716="左木框滑門",$E716="右木框滑門",
      $E716="層板",$E716="壁面層板",$E716="桌板",$E716="上封板",$E716="下封板",$E716="左封板",$E716="右封板",
      $E716="左圓角側板",$E716="右圓角側板",$E716="抽頭",$E716="入柱抽頭",$E716="假抽頭",$E716="背拉桿",$E716="木滑門",$E716="抽屜拉桿"
   ),
   "AA",
   ""
)</f>
        <v>AA</v>
      </c>
      <c r="H716" s="236">
        <f>C711</f>
        <v>0</v>
      </c>
      <c r="I716" s="488" t="str">
        <f t="shared" ref="I716:I725" si="245">IF(
   OR(
      $E716="右側板",$E716="左側板",$E716="活隔",
      $E716="天地蓋頂板",$E716="天地蓋底板",
      $E716="左門板",$E716="右門板",
      $E716="左側落板",$E716="右側落板",
      $E716="外蓋背板",$E716="活固隔",
      $E716="左木框滑門",$E716="右木框滑門",
      $E716="左鋁框滑門",$E716="右鋁框滑門",
      $E716="桌板",$E716="台面",$E716="床板",$E716="假門板",
      $E716="上掀門板",$E716="平掀門板",$E716="下掀門板",
      $E716="抽盤抽頭",$E716="抽盤",$E716="層板",$E716="壁面層板",
      $E716="上封板",$E716="下封板",$E716="左封板",$E716="右封板",
      $E716="抽頭",$E716="踢腳板",$E716="補板",$E716="木滑門"
   ),
   "AA",
   ""
)</f>
        <v/>
      </c>
      <c r="J716" s="489">
        <v>18</v>
      </c>
      <c r="K716" s="229"/>
      <c r="L716" s="228"/>
      <c r="M716" s="228" t="str">
        <f>IFERROR(VLOOKUP(L716,色號!A:B,2,FALSE),"")</f>
        <v/>
      </c>
      <c r="N716" s="228" t="str">
        <f>IFERROR(VLOOKUP(M716,色號!B:C,2,FALSE),"")</f>
        <v/>
      </c>
      <c r="O716" s="228" t="str">
        <f>IFERROR(VLOOKUP(L716,色號!A:D,4,FALSE),"")</f>
        <v/>
      </c>
      <c r="P716" s="228" t="str">
        <f t="shared" ref="P716:P745" si="246">IF(
    OR($E716="左門板", $E716="右門板"),
    "鉸" &amp; IF($F716&lt;=1000, 2, IF($F716&lt;=1800, 3, 4)),
    IF(
        $E716="入柱背板",
        "側",
        IF(
            $E716="外蓋背板",
            "面",
            IF(
                AND(COUNTIF($E$715:$E$744,"入柱背板")&gt;0, OR($E716="頂板", $E716="底板")),
                "面",
                IF(
                    AND(COUNTIF($E$715:$E$744,"外蓋背板")&gt;0, OR($E716="左側板", $E716="右側板")),
                    "側",
                    IF(
                        AND(
                            COUNTIF($E$715:$E$744,"入柱背板")=0,
                            COUNTIF($E$715:$E$744,"外蓋背板")=0,
                            OR(
                                AND(COUNTIF($E$715:$E$744,"背板")&gt;0, OR($E716="左側板",$E716="右側板",$E716="頂板",$E716="底板")),
                                AND(COUNTIF($E$715:$E$744,"抽底")&gt;0, OR($E716="右抽牆",$E716="左抽牆",$E716="前抽牆",$E716="後抽牆"))                         )
                        ),
                        "背板溝",
                        ""
                    )
                )
            )
        )
    )
)</f>
        <v>背板溝</v>
      </c>
      <c r="Q716" s="228" t="str">
        <f t="shared" ref="Q716:Q744" si="247">IF(OR($E716="天地蓋右側板",$E716="天地蓋左側板"), "側 面",
 IF(OR($E716="背拉桿",$E716="中立板",$E716="頂板",$E716="底板",$E716="前抽牆",$E716="後抽牆",$E716="內左側落板",$E716="內右側落板",$E716="抽屜拉桿",$E716="立板"), "側",
  IF(OR($E716="木滑門",$E716="鋁框滑門"), "輪",
   IF(OR($E716="右側板",$E716="左側板",$E716="右抽牆",$E716="左抽牆",$E716="天地蓋頂板",$E716="天地蓋底板",$E716="內頂板"), "面",
    IF($E716="固隔","固","")
   )
  )
 )
)</f>
        <v>側</v>
      </c>
      <c r="R716" s="455" t="str">
        <f t="shared" ref="R716:R744" si="248">IF(
OR($E716="左側板",$E716="右側板",$E716="天地蓋左側板",$E716="天地蓋右側板",$E716="中立板",$E716="立板"),
"排","")</f>
        <v/>
      </c>
      <c r="S716" s="461"/>
      <c r="T716" s="429" t="str">
        <f t="shared" ref="T716:T744" si="249">IF($E716="中立板","面開槽？排孔？",
IF($E716="木框滑門","前排孔要退喔！",
IF(OR($E716="左門板",$E716="右門板",$E716="抽頭"),"把手？",
IF(OR($E716="左側板",$E716="右側板",$E716="天地蓋右側板",$E716="天地蓋左側板"),"排孔？",""))))</f>
        <v/>
      </c>
      <c r="U716" s="237">
        <f t="shared" ref="U716:U744" si="250">IF(E716="","",$L$711)</f>
        <v>1</v>
      </c>
    </row>
    <row r="717" spans="1:21" x14ac:dyDescent="0.25">
      <c r="A717" s="228">
        <f t="shared" si="243"/>
        <v>0</v>
      </c>
      <c r="B717" s="228"/>
      <c r="C717" s="228">
        <f t="shared" ref="C717:C728" si="251">C716+1</f>
        <v>19003</v>
      </c>
      <c r="D717" s="489" t="s">
        <v>1077</v>
      </c>
      <c r="E717" s="489" t="s">
        <v>342</v>
      </c>
      <c r="F717" s="489">
        <f>C710</f>
        <v>0</v>
      </c>
      <c r="G717" s="489" t="str">
        <f t="shared" si="244"/>
        <v>AA</v>
      </c>
      <c r="H717" s="236">
        <f>C711</f>
        <v>0</v>
      </c>
      <c r="I717" s="488" t="str">
        <f t="shared" si="245"/>
        <v>AA</v>
      </c>
      <c r="J717" s="489">
        <v>18</v>
      </c>
      <c r="K717" s="229"/>
      <c r="L717" s="228"/>
      <c r="M717" s="228" t="str">
        <f>IFERROR(VLOOKUP(L717,色號!A:B,2,FALSE),"")</f>
        <v/>
      </c>
      <c r="N717" s="228" t="str">
        <f>IFERROR(VLOOKUP(M717,色號!B:C,2,FALSE),"")</f>
        <v/>
      </c>
      <c r="O717" s="228" t="str">
        <f>IFERROR(VLOOKUP(L717,色號!A:D,4,FALSE),"")</f>
        <v/>
      </c>
      <c r="P717" s="228" t="str">
        <f t="shared" si="246"/>
        <v>背板溝</v>
      </c>
      <c r="Q717" s="228" t="str">
        <f t="shared" si="247"/>
        <v>面</v>
      </c>
      <c r="R717" s="455" t="str">
        <f t="shared" si="248"/>
        <v>排</v>
      </c>
      <c r="S717" s="461"/>
      <c r="T717" s="429" t="str">
        <f t="shared" si="249"/>
        <v>排孔？</v>
      </c>
      <c r="U717" s="237">
        <f t="shared" si="250"/>
        <v>1</v>
      </c>
    </row>
    <row r="718" spans="1:21" x14ac:dyDescent="0.25">
      <c r="A718" s="228">
        <f t="shared" si="243"/>
        <v>0</v>
      </c>
      <c r="B718" s="228"/>
      <c r="C718" s="228">
        <f t="shared" si="251"/>
        <v>19004</v>
      </c>
      <c r="D718" s="489" t="s">
        <v>1077</v>
      </c>
      <c r="E718" s="489" t="s">
        <v>350</v>
      </c>
      <c r="F718" s="489">
        <f>C710</f>
        <v>0</v>
      </c>
      <c r="G718" s="489" t="str">
        <f t="shared" si="244"/>
        <v>AA</v>
      </c>
      <c r="H718" s="236">
        <f>C711</f>
        <v>0</v>
      </c>
      <c r="I718" s="488" t="str">
        <f t="shared" si="245"/>
        <v>AA</v>
      </c>
      <c r="J718" s="489">
        <v>18</v>
      </c>
      <c r="K718" s="229"/>
      <c r="L718" s="228"/>
      <c r="M718" s="228" t="str">
        <f>IFERROR(VLOOKUP(L718,色號!A:B,2,FALSE),"")</f>
        <v/>
      </c>
      <c r="N718" s="228" t="str">
        <f>IFERROR(VLOOKUP(M718,色號!B:C,2,FALSE),"")</f>
        <v/>
      </c>
      <c r="O718" s="228" t="str">
        <f>IFERROR(VLOOKUP(L718,色號!A:D,4,FALSE),"")</f>
        <v/>
      </c>
      <c r="P718" s="228" t="str">
        <f t="shared" si="246"/>
        <v>背板溝</v>
      </c>
      <c r="Q718" s="228" t="str">
        <f t="shared" si="247"/>
        <v>面</v>
      </c>
      <c r="R718" s="455" t="str">
        <f t="shared" si="248"/>
        <v>排</v>
      </c>
      <c r="S718" s="461"/>
      <c r="T718" s="429" t="str">
        <f t="shared" si="249"/>
        <v>排孔？</v>
      </c>
      <c r="U718" s="237">
        <f t="shared" si="250"/>
        <v>1</v>
      </c>
    </row>
    <row r="719" spans="1:21" x14ac:dyDescent="0.25">
      <c r="A719" s="228">
        <f t="shared" si="243"/>
        <v>0</v>
      </c>
      <c r="B719" s="228"/>
      <c r="C719" s="228">
        <f t="shared" si="251"/>
        <v>19005</v>
      </c>
      <c r="D719" s="489" t="s">
        <v>1077</v>
      </c>
      <c r="E719" s="489" t="s">
        <v>357</v>
      </c>
      <c r="F719" s="489">
        <f>C710-22</f>
        <v>-22</v>
      </c>
      <c r="G719" s="489" t="str">
        <f t="shared" si="244"/>
        <v/>
      </c>
      <c r="H719" s="236">
        <f>C712-22</f>
        <v>-22</v>
      </c>
      <c r="I719" s="488" t="str">
        <f t="shared" si="245"/>
        <v/>
      </c>
      <c r="J719" s="489">
        <v>4</v>
      </c>
      <c r="K719" s="229"/>
      <c r="L719" s="228"/>
      <c r="M719" s="228" t="str">
        <f>IFERROR(VLOOKUP(L719,色號!A:B,2,FALSE),"")</f>
        <v/>
      </c>
      <c r="N719" s="228" t="str">
        <f>IFERROR(VLOOKUP(M719,色號!B:C,2,FALSE),"")</f>
        <v/>
      </c>
      <c r="O719" s="228" t="str">
        <f>IFERROR(VLOOKUP(L719,色號!A:D,4,FALSE),"")</f>
        <v/>
      </c>
      <c r="P719" s="228" t="str">
        <f t="shared" si="246"/>
        <v/>
      </c>
      <c r="Q719" s="228" t="str">
        <f t="shared" si="247"/>
        <v/>
      </c>
      <c r="R719" s="455" t="str">
        <f t="shared" si="248"/>
        <v/>
      </c>
      <c r="S719" s="461"/>
      <c r="T719" s="429" t="str">
        <f t="shared" si="249"/>
        <v/>
      </c>
      <c r="U719" s="237">
        <f t="shared" si="250"/>
        <v>1</v>
      </c>
    </row>
    <row r="720" spans="1:21" x14ac:dyDescent="0.25">
      <c r="A720" s="228">
        <f t="shared" si="243"/>
        <v>0</v>
      </c>
      <c r="B720" s="228"/>
      <c r="C720" s="228">
        <f t="shared" si="251"/>
        <v>19006</v>
      </c>
      <c r="D720" s="489" t="s">
        <v>1077</v>
      </c>
      <c r="E720" s="489" t="s">
        <v>420</v>
      </c>
      <c r="F720" s="489">
        <f>F715</f>
        <v>-36</v>
      </c>
      <c r="G720" s="489" t="str">
        <f t="shared" si="244"/>
        <v>AA</v>
      </c>
      <c r="H720" s="236">
        <v>120</v>
      </c>
      <c r="I720" s="488" t="str">
        <f t="shared" si="245"/>
        <v/>
      </c>
      <c r="J720" s="489">
        <v>18</v>
      </c>
      <c r="K720" s="229"/>
      <c r="L720" s="228"/>
      <c r="M720" s="228" t="str">
        <f>IFERROR(VLOOKUP(L720,色號!A:B,2,FALSE),"")</f>
        <v/>
      </c>
      <c r="N720" s="228" t="str">
        <f>IFERROR(VLOOKUP(M720,色號!B:C,2,FALSE),"")</f>
        <v/>
      </c>
      <c r="O720" s="228" t="str">
        <f>IFERROR(VLOOKUP(L720,色號!A:D,4,FALSE),"")</f>
        <v/>
      </c>
      <c r="P720" s="228" t="str">
        <f t="shared" si="246"/>
        <v/>
      </c>
      <c r="Q720" s="228" t="str">
        <f t="shared" si="247"/>
        <v>側</v>
      </c>
      <c r="R720" s="455" t="str">
        <f t="shared" si="248"/>
        <v/>
      </c>
      <c r="S720" s="461"/>
      <c r="T720" s="429" t="str">
        <f t="shared" si="249"/>
        <v/>
      </c>
      <c r="U720" s="237">
        <f t="shared" si="250"/>
        <v>1</v>
      </c>
    </row>
    <row r="721" spans="1:21" x14ac:dyDescent="0.25">
      <c r="A721" s="228">
        <f t="shared" si="243"/>
        <v>0</v>
      </c>
      <c r="B721" s="228"/>
      <c r="C721" s="228">
        <f t="shared" si="251"/>
        <v>19007</v>
      </c>
      <c r="D721" s="489" t="s">
        <v>1078</v>
      </c>
      <c r="E721" s="489" t="s">
        <v>1102</v>
      </c>
      <c r="F721" s="489">
        <f>F715</f>
        <v>-36</v>
      </c>
      <c r="G721" s="489" t="str">
        <f t="shared" si="244"/>
        <v>AA</v>
      </c>
      <c r="H721" s="236">
        <f>C711-22</f>
        <v>-22</v>
      </c>
      <c r="I721" s="488" t="str">
        <f t="shared" si="245"/>
        <v/>
      </c>
      <c r="J721" s="489">
        <v>18</v>
      </c>
      <c r="K721" s="229"/>
      <c r="L721" s="228"/>
      <c r="M721" s="228" t="str">
        <f>IFERROR(VLOOKUP(L721,色號!A:B,2,FALSE),"")</f>
        <v/>
      </c>
      <c r="N721" s="228" t="str">
        <f>IFERROR(VLOOKUP(M721,色號!B:C,2,FALSE),"")</f>
        <v/>
      </c>
      <c r="O721" s="228" t="str">
        <f>IFERROR(VLOOKUP(L721,色號!A:D,4,FALSE),"")</f>
        <v/>
      </c>
      <c r="P721" s="228" t="str">
        <f t="shared" si="246"/>
        <v/>
      </c>
      <c r="Q721" s="228" t="str">
        <f t="shared" si="247"/>
        <v>側</v>
      </c>
      <c r="R721" s="455" t="str">
        <f t="shared" si="248"/>
        <v>排</v>
      </c>
      <c r="S721" s="461"/>
      <c r="T721" s="429" t="str">
        <f t="shared" si="249"/>
        <v>面開槽？排孔？</v>
      </c>
      <c r="U721" s="237">
        <f t="shared" si="250"/>
        <v>1</v>
      </c>
    </row>
    <row r="722" spans="1:21" x14ac:dyDescent="0.25">
      <c r="A722" s="228">
        <f t="shared" si="243"/>
        <v>0</v>
      </c>
      <c r="B722" s="228"/>
      <c r="C722" s="228">
        <f t="shared" si="251"/>
        <v>19008</v>
      </c>
      <c r="D722" s="489" t="s">
        <v>1078</v>
      </c>
      <c r="E722" s="489" t="s">
        <v>1094</v>
      </c>
      <c r="F722" s="489"/>
      <c r="G722" s="489" t="str">
        <f t="shared" si="244"/>
        <v>AA</v>
      </c>
      <c r="H722" s="236">
        <f>C711-22-10</f>
        <v>-32</v>
      </c>
      <c r="I722" s="488" t="str">
        <f t="shared" si="245"/>
        <v>AA</v>
      </c>
      <c r="J722" s="489">
        <v>18</v>
      </c>
      <c r="K722" s="229"/>
      <c r="L722" s="228"/>
      <c r="M722" s="228" t="str">
        <f>IFERROR(VLOOKUP(L722,色號!A:B,2,FALSE),"")</f>
        <v/>
      </c>
      <c r="N722" s="228" t="str">
        <f>IFERROR(VLOOKUP(M722,色號!B:C,2,FALSE),"")</f>
        <v/>
      </c>
      <c r="O722" s="228" t="str">
        <f>IFERROR(VLOOKUP(L722,色號!A:D,4,FALSE),"")</f>
        <v/>
      </c>
      <c r="P722" s="228" t="str">
        <f t="shared" si="246"/>
        <v/>
      </c>
      <c r="Q722" s="228" t="str">
        <f t="shared" si="247"/>
        <v/>
      </c>
      <c r="R722" s="455" t="str">
        <f t="shared" si="248"/>
        <v/>
      </c>
      <c r="S722" s="461"/>
      <c r="T722" s="429" t="str">
        <f t="shared" si="249"/>
        <v/>
      </c>
      <c r="U722" s="237">
        <f t="shared" si="250"/>
        <v>1</v>
      </c>
    </row>
    <row r="723" spans="1:21" x14ac:dyDescent="0.25">
      <c r="A723" s="228">
        <f t="shared" si="243"/>
        <v>0</v>
      </c>
      <c r="B723" s="228"/>
      <c r="C723" s="228">
        <f t="shared" si="251"/>
        <v>19009</v>
      </c>
      <c r="D723" s="489" t="s">
        <v>1078</v>
      </c>
      <c r="E723" s="489" t="s">
        <v>1088</v>
      </c>
      <c r="F723" s="489"/>
      <c r="G723" s="489" t="str">
        <f t="shared" si="244"/>
        <v>AA</v>
      </c>
      <c r="H723" s="236">
        <f>C711-22</f>
        <v>-22</v>
      </c>
      <c r="I723" s="488" t="str">
        <f t="shared" si="245"/>
        <v/>
      </c>
      <c r="J723" s="489">
        <v>18</v>
      </c>
      <c r="K723" s="229"/>
      <c r="L723" s="228"/>
      <c r="M723" s="228" t="str">
        <f>IFERROR(VLOOKUP(L723,色號!A:B,2,FALSE),"")</f>
        <v/>
      </c>
      <c r="N723" s="228" t="str">
        <f>IFERROR(VLOOKUP(M723,色號!B:C,2,FALSE),"")</f>
        <v/>
      </c>
      <c r="O723" s="228" t="str">
        <f>IFERROR(VLOOKUP(L723,色號!A:D,4,FALSE),"")</f>
        <v/>
      </c>
      <c r="P723" s="228" t="str">
        <f t="shared" si="246"/>
        <v/>
      </c>
      <c r="Q723" s="228" t="str">
        <f t="shared" si="247"/>
        <v>固</v>
      </c>
      <c r="R723" s="455" t="str">
        <f t="shared" si="248"/>
        <v/>
      </c>
      <c r="S723" s="461"/>
      <c r="T723" s="429" t="str">
        <f t="shared" si="249"/>
        <v/>
      </c>
      <c r="U723" s="237">
        <f t="shared" si="250"/>
        <v>1</v>
      </c>
    </row>
    <row r="724" spans="1:21" x14ac:dyDescent="0.25">
      <c r="A724" s="228">
        <f t="shared" si="243"/>
        <v>0</v>
      </c>
      <c r="B724" s="228"/>
      <c r="C724" s="228">
        <f t="shared" si="251"/>
        <v>19010</v>
      </c>
      <c r="D724" s="489" t="s">
        <v>1079</v>
      </c>
      <c r="E724" s="489" t="s">
        <v>1095</v>
      </c>
      <c r="F724" s="489"/>
      <c r="G724" s="489" t="str">
        <f t="shared" si="244"/>
        <v>AA</v>
      </c>
      <c r="H724" s="236">
        <f>C712/2-4</f>
        <v>-4</v>
      </c>
      <c r="I724" s="488" t="str">
        <f t="shared" si="245"/>
        <v>AA</v>
      </c>
      <c r="J724" s="489">
        <v>18</v>
      </c>
      <c r="K724" s="229"/>
      <c r="L724" s="228"/>
      <c r="M724" s="228" t="str">
        <f>IFERROR(VLOOKUP(L724,色號!A:B,2,FALSE),"")</f>
        <v/>
      </c>
      <c r="N724" s="228" t="str">
        <f>IFERROR(VLOOKUP(M724,色號!B:C,2,FALSE),"")</f>
        <v/>
      </c>
      <c r="O724" s="228" t="str">
        <f>IFERROR(VLOOKUP(L724,色號!A:D,4,FALSE),"")</f>
        <v/>
      </c>
      <c r="P724" s="228" t="str">
        <f t="shared" si="246"/>
        <v>鉸2</v>
      </c>
      <c r="Q724" s="228" t="str">
        <f t="shared" si="247"/>
        <v/>
      </c>
      <c r="R724" s="455" t="str">
        <f t="shared" si="248"/>
        <v/>
      </c>
      <c r="S724" s="461"/>
      <c r="T724" s="429" t="str">
        <f t="shared" si="249"/>
        <v>把手？</v>
      </c>
      <c r="U724" s="237">
        <f t="shared" si="250"/>
        <v>1</v>
      </c>
    </row>
    <row r="725" spans="1:21" x14ac:dyDescent="0.25">
      <c r="A725" s="228">
        <f t="shared" si="243"/>
        <v>0</v>
      </c>
      <c r="B725" s="228"/>
      <c r="C725" s="228">
        <f t="shared" si="251"/>
        <v>19011</v>
      </c>
      <c r="D725" s="489" t="s">
        <v>1079</v>
      </c>
      <c r="E725" s="489" t="s">
        <v>1099</v>
      </c>
      <c r="F725" s="489"/>
      <c r="G725" s="489" t="str">
        <f t="shared" si="244"/>
        <v>AA</v>
      </c>
      <c r="H725" s="236">
        <f>C712/2-4</f>
        <v>-4</v>
      </c>
      <c r="I725" s="488" t="str">
        <f t="shared" si="245"/>
        <v>AA</v>
      </c>
      <c r="J725" s="489">
        <v>18</v>
      </c>
      <c r="K725" s="229"/>
      <c r="L725" s="228"/>
      <c r="M725" s="228" t="str">
        <f>IFERROR(VLOOKUP(L725,色號!A:B,2,FALSE),"")</f>
        <v/>
      </c>
      <c r="N725" s="228" t="str">
        <f>IFERROR(VLOOKUP(M725,色號!B:C,2,FALSE),"")</f>
        <v/>
      </c>
      <c r="O725" s="228" t="str">
        <f>IFERROR(VLOOKUP(L725,色號!A:D,4,FALSE),"")</f>
        <v/>
      </c>
      <c r="P725" s="228" t="str">
        <f t="shared" si="246"/>
        <v>鉸2</v>
      </c>
      <c r="Q725" s="228" t="str">
        <f t="shared" si="247"/>
        <v/>
      </c>
      <c r="R725" s="455" t="str">
        <f t="shared" si="248"/>
        <v/>
      </c>
      <c r="S725" s="461"/>
      <c r="T725" s="429" t="str">
        <f t="shared" si="249"/>
        <v>把手？</v>
      </c>
      <c r="U725" s="237">
        <f t="shared" si="250"/>
        <v>1</v>
      </c>
    </row>
    <row r="726" spans="1:21" x14ac:dyDescent="0.25">
      <c r="A726" s="228">
        <f t="shared" si="243"/>
        <v>0</v>
      </c>
      <c r="B726" s="228"/>
      <c r="C726" s="228">
        <f t="shared" si="251"/>
        <v>19012</v>
      </c>
      <c r="D726" s="228"/>
      <c r="E726" s="228"/>
      <c r="F726" s="236"/>
      <c r="G726" s="228" t="str">
        <f t="shared" ref="G716:G744" si="252">IF(
   OR(
      $E726="頂板",$E726="底板",$E726="右側板",$E726="左側板",
      $E726="天地蓋頂板",$E726="天地蓋底板",$E726="天地蓋右側板",$E726="天地蓋左側板",
      $E726="前抽牆",$E726="後抽牆",$E726="左抽牆",$E726="右抽牆",
      $E726="踢腳板",$E726="補板",$E726="固隔",$E726="活隔",
      $E726="中立板",$E726="中立板(退)",$E726="固隔(退)",$E726="活固隔",$E726="立板",
      $E726="內頂板",$E726="內左側落板",$E726="內右側落板",$E726="內底板",
      $E726="內左側板",$E726="內右側板",
      $E726="上前平肢",$E726="上後平肢",$E726="上前立肢",$E726="上後立肢",
      $E726="下前立肢",$E726="下後立肢",$E726="下前平肢",$E726="下後平肢",
      $E726="左側落板",$E726="右側落板",
      $E726="外蓋背板",$E726="台面",$E726="床板",$E726="假門板",
      $E726="上掀門板",$E726="平掀門板",$E726="下掀門板",
      $E726="左門板",$E726="右門板",
      $E726="抽盤",$E726="抽盤抽頭",
      $E726="上軌道板",$E726="下軌道板",$E726="左軌道板",$E726="右軌道板",$E726="指縫擋板",$E726="左木框滑門",$E726="右木框滑門",
      $E726="層板",$E726="壁面層板",$E726="桌板",$E726="上封板",$E726="下封板",$E726="左封板",$E726="右封板",
      $E726="左圓角側板",$E726="右圓角側板",$E726="抽頭",$E726="入柱抽頭",$E726="假抽頭",$E726="背拉桿",$E726="木滑門",$E726="抽屜拉桿"
   ),
   "AA",
   ""
)</f>
        <v/>
      </c>
      <c r="H726" s="236"/>
      <c r="I726" s="38" t="str">
        <f t="shared" ref="I716:I738" si="253">IF(
   OR(
      $E726="右側板",$E726="左側板",$E726="活隔",
      $E726="天地蓋頂板",$E726="天地蓋底板",
      $E726="左門板",$E726="右門板",
      $E726="左側落板",$E726="右側落板",
      $E726="外蓋背板",$E726="活固隔",
      $E726="左木框滑門",$E726="右木框滑門",
      $E726="左鋁框滑門",$E726="右鋁框滑門",
      $E726="桌板",$E726="台面",$E726="床板",$E726="假門板",
      $E726="上掀門板",$E726="平掀門板",$E726="下掀門板",
      $E726="抽盤抽頭",$E726="抽盤",$E726="層板",$E726="壁面層板",
      $E726="上封板",$E726="下封板",$E726="左封板",$E726="右封板",
      $E726="抽頭",$E726="踢腳板",$E726="補板",$E726="木滑門"
   ),
   "AA",
   ""
)</f>
        <v/>
      </c>
      <c r="J726" s="228"/>
      <c r="K726" s="229"/>
      <c r="L726" s="228"/>
      <c r="M726" s="228" t="str">
        <f>IFERROR(VLOOKUP(L726,色號!A:B,2,FALSE),"")</f>
        <v/>
      </c>
      <c r="N726" s="228" t="str">
        <f>IFERROR(VLOOKUP(M726,色號!B:C,2,FALSE),"")</f>
        <v/>
      </c>
      <c r="O726" s="228" t="str">
        <f>IFERROR(VLOOKUP(L726,色號!A:D,4,FALSE),"")</f>
        <v/>
      </c>
      <c r="P726" s="228" t="str">
        <f t="shared" si="246"/>
        <v/>
      </c>
      <c r="Q726" s="228" t="str">
        <f t="shared" si="247"/>
        <v/>
      </c>
      <c r="R726" s="455" t="str">
        <f t="shared" si="248"/>
        <v/>
      </c>
      <c r="S726" s="461"/>
      <c r="T726" s="429" t="str">
        <f t="shared" si="249"/>
        <v/>
      </c>
      <c r="U726" s="237" t="str">
        <f t="shared" si="250"/>
        <v/>
      </c>
    </row>
    <row r="727" spans="1:21" x14ac:dyDescent="0.25">
      <c r="A727" s="228">
        <f t="shared" si="243"/>
        <v>0</v>
      </c>
      <c r="B727" s="228"/>
      <c r="C727" s="228">
        <f>C726+1</f>
        <v>19013</v>
      </c>
      <c r="D727" s="228"/>
      <c r="E727" s="228"/>
      <c r="F727" s="228"/>
      <c r="G727" s="228" t="str">
        <f t="shared" si="252"/>
        <v/>
      </c>
      <c r="H727" s="236"/>
      <c r="I727" s="38" t="str">
        <f t="shared" si="253"/>
        <v/>
      </c>
      <c r="J727" s="228"/>
      <c r="K727" s="229"/>
      <c r="L727" s="228"/>
      <c r="M727" s="228" t="str">
        <f>IFERROR(VLOOKUP(L727,色號!A:B,2,FALSE),"")</f>
        <v/>
      </c>
      <c r="N727" s="228" t="str">
        <f>IFERROR(VLOOKUP(M727,色號!B:C,2,FALSE),"")</f>
        <v/>
      </c>
      <c r="O727" s="228" t="str">
        <f>IFERROR(VLOOKUP(L727,色號!A:D,4,FALSE),"")</f>
        <v/>
      </c>
      <c r="P727" s="228" t="str">
        <f t="shared" si="246"/>
        <v/>
      </c>
      <c r="Q727" s="228" t="str">
        <f t="shared" si="247"/>
        <v/>
      </c>
      <c r="R727" s="455" t="str">
        <f t="shared" si="248"/>
        <v/>
      </c>
      <c r="S727" s="461"/>
      <c r="T727" s="429" t="str">
        <f t="shared" si="249"/>
        <v/>
      </c>
      <c r="U727" s="237" t="str">
        <f t="shared" si="250"/>
        <v/>
      </c>
    </row>
    <row r="728" spans="1:21" x14ac:dyDescent="0.25">
      <c r="A728" s="228">
        <f t="shared" si="243"/>
        <v>0</v>
      </c>
      <c r="B728" s="228"/>
      <c r="C728" s="228">
        <f t="shared" si="251"/>
        <v>19014</v>
      </c>
      <c r="D728" s="228"/>
      <c r="E728" s="228"/>
      <c r="F728" s="228"/>
      <c r="G728" s="228" t="str">
        <f t="shared" si="252"/>
        <v/>
      </c>
      <c r="H728" s="236"/>
      <c r="I728" s="38" t="str">
        <f t="shared" si="253"/>
        <v/>
      </c>
      <c r="J728" s="228"/>
      <c r="K728" s="229"/>
      <c r="L728" s="228"/>
      <c r="M728" s="228" t="str">
        <f>IFERROR(VLOOKUP(L728,色號!A:B,2,FALSE),"")</f>
        <v/>
      </c>
      <c r="N728" s="228" t="str">
        <f>IFERROR(VLOOKUP(M728,色號!B:C,2,FALSE),"")</f>
        <v/>
      </c>
      <c r="O728" s="228" t="str">
        <f>IFERROR(VLOOKUP(L728,色號!A:D,4,FALSE),"")</f>
        <v/>
      </c>
      <c r="P728" s="228" t="str">
        <f t="shared" si="246"/>
        <v/>
      </c>
      <c r="Q728" s="228" t="str">
        <f t="shared" si="247"/>
        <v/>
      </c>
      <c r="R728" s="455" t="str">
        <f t="shared" si="248"/>
        <v/>
      </c>
      <c r="S728" s="461"/>
      <c r="T728" s="429" t="str">
        <f t="shared" si="249"/>
        <v/>
      </c>
      <c r="U728" s="237" t="str">
        <f t="shared" si="250"/>
        <v/>
      </c>
    </row>
    <row r="729" spans="1:21" x14ac:dyDescent="0.25">
      <c r="A729" s="228">
        <f t="shared" si="243"/>
        <v>0</v>
      </c>
      <c r="B729" s="228"/>
      <c r="C729" s="228">
        <f>C728+1</f>
        <v>19015</v>
      </c>
      <c r="D729" s="228"/>
      <c r="E729" s="228"/>
      <c r="F729" s="228"/>
      <c r="G729" s="228" t="str">
        <f t="shared" si="252"/>
        <v/>
      </c>
      <c r="H729" s="236"/>
      <c r="I729" s="38" t="str">
        <f t="shared" si="253"/>
        <v/>
      </c>
      <c r="J729" s="228"/>
      <c r="K729" s="229"/>
      <c r="L729" s="228"/>
      <c r="M729" s="228" t="str">
        <f>IFERROR(VLOOKUP(L729,色號!A:B,2,FALSE),"")</f>
        <v/>
      </c>
      <c r="N729" s="228" t="str">
        <f>IFERROR(VLOOKUP(M729,色號!B:C,2,FALSE),"")</f>
        <v/>
      </c>
      <c r="O729" s="228" t="str">
        <f>IFERROR(VLOOKUP(L729,色號!A:D,4,FALSE),"")</f>
        <v/>
      </c>
      <c r="P729" s="228" t="str">
        <f t="shared" si="246"/>
        <v/>
      </c>
      <c r="Q729" s="228" t="str">
        <f t="shared" si="247"/>
        <v/>
      </c>
      <c r="R729" s="455" t="str">
        <f t="shared" si="248"/>
        <v/>
      </c>
      <c r="S729" s="461"/>
      <c r="T729" s="429" t="str">
        <f t="shared" si="249"/>
        <v/>
      </c>
      <c r="U729" s="237" t="str">
        <f t="shared" si="250"/>
        <v/>
      </c>
    </row>
    <row r="730" spans="1:21" x14ac:dyDescent="0.25">
      <c r="A730" s="228">
        <f t="shared" si="243"/>
        <v>0</v>
      </c>
      <c r="B730" s="228"/>
      <c r="C730" s="228">
        <f>C729+1</f>
        <v>19016</v>
      </c>
      <c r="D730" s="228"/>
      <c r="E730" s="228"/>
      <c r="F730" s="237"/>
      <c r="G730" s="228" t="str">
        <f t="shared" si="252"/>
        <v/>
      </c>
      <c r="H730" s="236"/>
      <c r="I730" s="38" t="str">
        <f t="shared" si="253"/>
        <v/>
      </c>
      <c r="J730" s="228"/>
      <c r="K730" s="229"/>
      <c r="L730" s="228"/>
      <c r="M730" s="228" t="str">
        <f>IFERROR(VLOOKUP(L730,色號!A:B,2,FALSE),"")</f>
        <v/>
      </c>
      <c r="N730" s="228" t="str">
        <f>IFERROR(VLOOKUP(M730,色號!B:C,2,FALSE),"")</f>
        <v/>
      </c>
      <c r="O730" s="228" t="str">
        <f>IFERROR(VLOOKUP(L730,色號!A:D,4,FALSE),"")</f>
        <v/>
      </c>
      <c r="P730" s="228" t="str">
        <f t="shared" si="246"/>
        <v/>
      </c>
      <c r="Q730" s="228" t="str">
        <f t="shared" si="247"/>
        <v/>
      </c>
      <c r="R730" s="455" t="str">
        <f t="shared" si="248"/>
        <v/>
      </c>
      <c r="S730" s="461"/>
      <c r="T730" s="429" t="str">
        <f t="shared" si="249"/>
        <v/>
      </c>
      <c r="U730" s="237" t="str">
        <f t="shared" si="250"/>
        <v/>
      </c>
    </row>
    <row r="731" spans="1:21" x14ac:dyDescent="0.25">
      <c r="A731" s="228">
        <f t="shared" si="243"/>
        <v>0</v>
      </c>
      <c r="B731" s="228"/>
      <c r="C731" s="228">
        <f>C730+1</f>
        <v>19017</v>
      </c>
      <c r="D731" s="228"/>
      <c r="E731" s="228"/>
      <c r="F731" s="237"/>
      <c r="G731" s="228" t="str">
        <f t="shared" si="252"/>
        <v/>
      </c>
      <c r="H731" s="236"/>
      <c r="I731" s="38" t="str">
        <f t="shared" si="253"/>
        <v/>
      </c>
      <c r="J731" s="228"/>
      <c r="K731" s="229"/>
      <c r="L731" s="228"/>
      <c r="M731" s="228" t="str">
        <f>IFERROR(VLOOKUP(L731,色號!A:B,2,FALSE),"")</f>
        <v/>
      </c>
      <c r="N731" s="228" t="str">
        <f>IFERROR(VLOOKUP(M731,色號!B:C,2,FALSE),"")</f>
        <v/>
      </c>
      <c r="O731" s="228" t="str">
        <f>IFERROR(VLOOKUP(L731,色號!A:D,4,FALSE),"")</f>
        <v/>
      </c>
      <c r="P731" s="228" t="str">
        <f t="shared" si="246"/>
        <v/>
      </c>
      <c r="Q731" s="228" t="str">
        <f t="shared" si="247"/>
        <v/>
      </c>
      <c r="R731" s="455" t="str">
        <f t="shared" si="248"/>
        <v/>
      </c>
      <c r="S731" s="461"/>
      <c r="T731" s="429" t="str">
        <f t="shared" si="249"/>
        <v/>
      </c>
      <c r="U731" s="237" t="str">
        <f t="shared" si="250"/>
        <v/>
      </c>
    </row>
    <row r="732" spans="1:21" x14ac:dyDescent="0.25">
      <c r="A732" s="228">
        <f t="shared" si="243"/>
        <v>0</v>
      </c>
      <c r="B732" s="228"/>
      <c r="C732" s="228">
        <f>C731+1</f>
        <v>19018</v>
      </c>
      <c r="D732" s="228"/>
      <c r="E732" s="228"/>
      <c r="F732" s="231"/>
      <c r="G732" s="228" t="str">
        <f t="shared" si="252"/>
        <v/>
      </c>
      <c r="H732" s="236"/>
      <c r="I732" s="38" t="str">
        <f t="shared" si="253"/>
        <v/>
      </c>
      <c r="J732" s="228"/>
      <c r="K732" s="229"/>
      <c r="L732" s="228"/>
      <c r="M732" s="228" t="str">
        <f>IFERROR(VLOOKUP(L732,色號!A:B,2,FALSE),"")</f>
        <v/>
      </c>
      <c r="N732" s="228" t="str">
        <f>IFERROR(VLOOKUP(M732,色號!B:C,2,FALSE),"")</f>
        <v/>
      </c>
      <c r="O732" s="228" t="str">
        <f>IFERROR(VLOOKUP(L732,色號!A:D,4,FALSE),"")</f>
        <v/>
      </c>
      <c r="P732" s="228" t="str">
        <f t="shared" si="246"/>
        <v/>
      </c>
      <c r="Q732" s="228" t="str">
        <f t="shared" si="247"/>
        <v/>
      </c>
      <c r="R732" s="455" t="str">
        <f t="shared" si="248"/>
        <v/>
      </c>
      <c r="S732" s="461"/>
      <c r="T732" s="429" t="str">
        <f t="shared" si="249"/>
        <v/>
      </c>
      <c r="U732" s="237" t="str">
        <f t="shared" si="250"/>
        <v/>
      </c>
    </row>
    <row r="733" spans="1:21" x14ac:dyDescent="0.25">
      <c r="A733" s="228">
        <f t="shared" si="243"/>
        <v>0</v>
      </c>
      <c r="B733" s="228"/>
      <c r="C733" s="228">
        <f t="shared" ref="C733:C738" si="254">C732+1</f>
        <v>19019</v>
      </c>
      <c r="D733" s="228"/>
      <c r="E733" s="228"/>
      <c r="F733" s="231"/>
      <c r="G733" s="228" t="str">
        <f t="shared" si="252"/>
        <v/>
      </c>
      <c r="H733" s="236"/>
      <c r="I733" s="38" t="str">
        <f t="shared" si="253"/>
        <v/>
      </c>
      <c r="J733" s="228"/>
      <c r="K733" s="229"/>
      <c r="L733" s="228"/>
      <c r="M733" s="228" t="str">
        <f>IFERROR(VLOOKUP(L733,色號!A:B,2,FALSE),"")</f>
        <v/>
      </c>
      <c r="N733" s="228" t="str">
        <f>IFERROR(VLOOKUP(M733,色號!B:C,2,FALSE),"")</f>
        <v/>
      </c>
      <c r="O733" s="228" t="str">
        <f>IFERROR(VLOOKUP(L733,色號!A:D,4,FALSE),"")</f>
        <v/>
      </c>
      <c r="P733" s="228" t="str">
        <f t="shared" si="246"/>
        <v/>
      </c>
      <c r="Q733" s="228" t="str">
        <f t="shared" si="247"/>
        <v/>
      </c>
      <c r="R733" s="455" t="str">
        <f t="shared" si="248"/>
        <v/>
      </c>
      <c r="S733" s="461"/>
      <c r="T733" s="429" t="str">
        <f t="shared" si="249"/>
        <v/>
      </c>
      <c r="U733" s="237" t="str">
        <f t="shared" si="250"/>
        <v/>
      </c>
    </row>
    <row r="734" spans="1:21" x14ac:dyDescent="0.25">
      <c r="A734" s="228">
        <f t="shared" si="243"/>
        <v>0</v>
      </c>
      <c r="B734" s="228"/>
      <c r="C734" s="228">
        <f t="shared" si="254"/>
        <v>19020</v>
      </c>
      <c r="D734" s="228"/>
      <c r="E734" s="228"/>
      <c r="F734" s="231"/>
      <c r="G734" s="228" t="str">
        <f t="shared" si="252"/>
        <v/>
      </c>
      <c r="H734" s="236"/>
      <c r="I734" s="38" t="str">
        <f t="shared" si="253"/>
        <v/>
      </c>
      <c r="J734" s="228"/>
      <c r="K734" s="229"/>
      <c r="L734" s="228"/>
      <c r="M734" s="228" t="str">
        <f>IFERROR(VLOOKUP(L734,色號!A:B,2,FALSE),"")</f>
        <v/>
      </c>
      <c r="N734" s="228" t="str">
        <f>IFERROR(VLOOKUP(M734,色號!B:C,2,FALSE),"")</f>
        <v/>
      </c>
      <c r="O734" s="228" t="str">
        <f>IFERROR(VLOOKUP(L734,色號!A:D,4,FALSE),"")</f>
        <v/>
      </c>
      <c r="P734" s="228" t="str">
        <f t="shared" si="246"/>
        <v/>
      </c>
      <c r="Q734" s="228" t="str">
        <f t="shared" si="247"/>
        <v/>
      </c>
      <c r="R734" s="455" t="str">
        <f t="shared" si="248"/>
        <v/>
      </c>
      <c r="S734" s="461"/>
      <c r="T734" s="429" t="str">
        <f t="shared" si="249"/>
        <v/>
      </c>
      <c r="U734" s="237" t="str">
        <f t="shared" si="250"/>
        <v/>
      </c>
    </row>
    <row r="735" spans="1:21" x14ac:dyDescent="0.25">
      <c r="A735" s="228">
        <f t="shared" si="243"/>
        <v>0</v>
      </c>
      <c r="B735" s="228"/>
      <c r="C735" s="228">
        <f t="shared" si="254"/>
        <v>19021</v>
      </c>
      <c r="D735" s="228"/>
      <c r="E735" s="228"/>
      <c r="F735" s="231"/>
      <c r="G735" s="228" t="str">
        <f t="shared" si="252"/>
        <v/>
      </c>
      <c r="H735" s="236"/>
      <c r="I735" s="38" t="str">
        <f t="shared" si="253"/>
        <v/>
      </c>
      <c r="J735" s="228"/>
      <c r="K735" s="229"/>
      <c r="L735" s="228"/>
      <c r="M735" s="228" t="str">
        <f>IFERROR(VLOOKUP(L735,色號!A:B,2,FALSE),"")</f>
        <v/>
      </c>
      <c r="N735" s="228" t="str">
        <f>IFERROR(VLOOKUP(M735,色號!B:C,2,FALSE),"")</f>
        <v/>
      </c>
      <c r="O735" s="228" t="str">
        <f>IFERROR(VLOOKUP(L735,色號!A:D,4,FALSE),"")</f>
        <v/>
      </c>
      <c r="P735" s="228" t="str">
        <f t="shared" si="246"/>
        <v/>
      </c>
      <c r="Q735" s="228" t="str">
        <f t="shared" si="247"/>
        <v/>
      </c>
      <c r="R735" s="455" t="str">
        <f t="shared" si="248"/>
        <v/>
      </c>
      <c r="S735" s="461"/>
      <c r="T735" s="429" t="str">
        <f t="shared" si="249"/>
        <v/>
      </c>
      <c r="U735" s="237" t="str">
        <f t="shared" si="250"/>
        <v/>
      </c>
    </row>
    <row r="736" spans="1:21" x14ac:dyDescent="0.25">
      <c r="A736" s="228">
        <f t="shared" si="243"/>
        <v>0</v>
      </c>
      <c r="B736" s="228"/>
      <c r="C736" s="228">
        <f t="shared" si="254"/>
        <v>19022</v>
      </c>
      <c r="D736" s="228"/>
      <c r="E736" s="228"/>
      <c r="F736" s="231"/>
      <c r="G736" s="228" t="str">
        <f t="shared" si="252"/>
        <v/>
      </c>
      <c r="H736" s="236"/>
      <c r="I736" s="38" t="str">
        <f t="shared" si="253"/>
        <v/>
      </c>
      <c r="J736" s="228"/>
      <c r="K736" s="229"/>
      <c r="L736" s="228"/>
      <c r="M736" s="228" t="str">
        <f>IFERROR(VLOOKUP(L736,色號!A:B,2,FALSE),"")</f>
        <v/>
      </c>
      <c r="N736" s="228" t="str">
        <f>IFERROR(VLOOKUP(M736,色號!B:C,2,FALSE),"")</f>
        <v/>
      </c>
      <c r="O736" s="228" t="str">
        <f>IFERROR(VLOOKUP(L736,色號!A:D,4,FALSE),"")</f>
        <v/>
      </c>
      <c r="P736" s="228" t="str">
        <f t="shared" si="246"/>
        <v/>
      </c>
      <c r="Q736" s="228" t="str">
        <f t="shared" si="247"/>
        <v/>
      </c>
      <c r="R736" s="455" t="str">
        <f t="shared" si="248"/>
        <v/>
      </c>
      <c r="S736" s="461"/>
      <c r="T736" s="429" t="str">
        <f t="shared" si="249"/>
        <v/>
      </c>
      <c r="U736" s="237" t="str">
        <f t="shared" si="250"/>
        <v/>
      </c>
    </row>
    <row r="737" spans="1:21" x14ac:dyDescent="0.25">
      <c r="A737" s="228">
        <f t="shared" si="243"/>
        <v>0</v>
      </c>
      <c r="B737" s="228"/>
      <c r="C737" s="228">
        <f t="shared" si="254"/>
        <v>19023</v>
      </c>
      <c r="D737" s="228"/>
      <c r="E737" s="228"/>
      <c r="F737" s="231"/>
      <c r="G737" s="228" t="str">
        <f t="shared" si="252"/>
        <v/>
      </c>
      <c r="H737" s="236"/>
      <c r="I737" s="38" t="str">
        <f t="shared" si="253"/>
        <v/>
      </c>
      <c r="J737" s="228"/>
      <c r="K737" s="229"/>
      <c r="L737" s="228"/>
      <c r="M737" s="228" t="str">
        <f>IFERROR(VLOOKUP(L737,色號!A:B,2,FALSE),"")</f>
        <v/>
      </c>
      <c r="N737" s="228" t="str">
        <f>IFERROR(VLOOKUP(M737,色號!B:C,2,FALSE),"")</f>
        <v/>
      </c>
      <c r="O737" s="228" t="str">
        <f>IFERROR(VLOOKUP(L737,色號!A:D,4,FALSE),"")</f>
        <v/>
      </c>
      <c r="P737" s="228" t="str">
        <f t="shared" si="246"/>
        <v/>
      </c>
      <c r="Q737" s="228" t="str">
        <f t="shared" si="247"/>
        <v/>
      </c>
      <c r="R737" s="455" t="str">
        <f t="shared" si="248"/>
        <v/>
      </c>
      <c r="S737" s="461"/>
      <c r="T737" s="429" t="str">
        <f t="shared" si="249"/>
        <v/>
      </c>
      <c r="U737" s="237" t="str">
        <f t="shared" si="250"/>
        <v/>
      </c>
    </row>
    <row r="738" spans="1:21" x14ac:dyDescent="0.25">
      <c r="A738" s="228">
        <f t="shared" si="243"/>
        <v>0</v>
      </c>
      <c r="B738" s="228"/>
      <c r="C738" s="228">
        <f t="shared" si="254"/>
        <v>19024</v>
      </c>
      <c r="D738" s="228"/>
      <c r="E738" s="228"/>
      <c r="F738" s="231"/>
      <c r="G738" s="228" t="str">
        <f t="shared" si="252"/>
        <v/>
      </c>
      <c r="H738" s="236"/>
      <c r="I738" s="38" t="str">
        <f t="shared" si="253"/>
        <v/>
      </c>
      <c r="J738" s="228"/>
      <c r="K738" s="229"/>
      <c r="L738" s="228"/>
      <c r="M738" s="228" t="str">
        <f>IFERROR(VLOOKUP(L738,色號!A:B,2,FALSE),"")</f>
        <v/>
      </c>
      <c r="N738" s="228" t="str">
        <f>IFERROR(VLOOKUP(M738,色號!B:C,2,FALSE),"")</f>
        <v/>
      </c>
      <c r="O738" s="228" t="str">
        <f>IFERROR(VLOOKUP(L738,色號!A:D,4,FALSE),"")</f>
        <v/>
      </c>
      <c r="P738" s="228" t="str">
        <f t="shared" si="246"/>
        <v/>
      </c>
      <c r="Q738" s="228" t="str">
        <f t="shared" si="247"/>
        <v/>
      </c>
      <c r="R738" s="455" t="str">
        <f t="shared" si="248"/>
        <v/>
      </c>
      <c r="S738" s="461"/>
      <c r="T738" s="429" t="str">
        <f t="shared" si="249"/>
        <v/>
      </c>
      <c r="U738" s="237" t="str">
        <f t="shared" si="250"/>
        <v/>
      </c>
    </row>
    <row r="739" spans="1:21" x14ac:dyDescent="0.25">
      <c r="A739" s="228">
        <f t="shared" si="243"/>
        <v>0</v>
      </c>
      <c r="B739" s="228"/>
      <c r="C739" s="228">
        <f>C738+1</f>
        <v>19025</v>
      </c>
      <c r="D739" s="228"/>
      <c r="E739" s="228"/>
      <c r="F739" s="228"/>
      <c r="G739" s="228" t="str">
        <f t="shared" si="252"/>
        <v/>
      </c>
      <c r="H739" s="236"/>
      <c r="I739" s="38" t="str">
        <f t="shared" ref="I739:I744" si="255">IF(
   OR(
      $E739="右側板",$E739="左側板",$E739="活隔",
      $E739="天地蓋頂板",$E739="天地蓋底板",
      $E739="左門板",$E739="右門板",
      $E739="左側落板",$E739="右側落板",
      $E739="外蓋背板",$E739="活固隔",
      $E739="左木框滑門",$E739="右木框滑門",
      $E739="左鋁框滑門",$E739="右鋁框滑門",
      $E739="桌板",$E739="台面",$E739="床板",$E739="假門板",
      $E739="上掀門板",$E739="平掀門板",$E739="下掀門板",
      $E739="抽盤抽頭",$E739="抽盤",$E739="層板",$E739="壁面層板",
      $E739="上封板",$E739="下封板",$E739="左封板",$E739="右封板",
      $E739="抽頭",$E739="踢腳板",$E739="補板",$E739="木滑門"
   ),
   "AA",
   ""
)</f>
        <v/>
      </c>
      <c r="J739" s="228"/>
      <c r="K739" s="229"/>
      <c r="L739" s="228"/>
      <c r="M739" s="228" t="str">
        <f>IFERROR(VLOOKUP(L739,色號!A:B,2,FALSE),"")</f>
        <v/>
      </c>
      <c r="N739" s="228" t="str">
        <f>IFERROR(VLOOKUP(M739,色號!B:C,2,FALSE),"")</f>
        <v/>
      </c>
      <c r="O739" s="228" t="str">
        <f>IFERROR(VLOOKUP(L739,色號!A:D,4,FALSE),"")</f>
        <v/>
      </c>
      <c r="P739" s="228" t="str">
        <f t="shared" si="246"/>
        <v/>
      </c>
      <c r="Q739" s="228" t="str">
        <f t="shared" si="247"/>
        <v/>
      </c>
      <c r="R739" s="455" t="str">
        <f t="shared" si="248"/>
        <v/>
      </c>
      <c r="S739" s="228"/>
      <c r="T739" s="429" t="str">
        <f t="shared" si="249"/>
        <v/>
      </c>
      <c r="U739" s="237" t="str">
        <f t="shared" si="250"/>
        <v/>
      </c>
    </row>
    <row r="740" spans="1:21" x14ac:dyDescent="0.25">
      <c r="A740" s="228">
        <f t="shared" si="243"/>
        <v>0</v>
      </c>
      <c r="B740" s="228"/>
      <c r="C740" s="228">
        <f t="shared" ref="C740:C744" si="256">C739+1</f>
        <v>19026</v>
      </c>
      <c r="D740" s="228"/>
      <c r="E740" s="228"/>
      <c r="F740" s="231"/>
      <c r="G740" s="228" t="str">
        <f t="shared" si="252"/>
        <v/>
      </c>
      <c r="H740" s="236"/>
      <c r="I740" s="38" t="str">
        <f t="shared" si="255"/>
        <v/>
      </c>
      <c r="J740" s="228"/>
      <c r="K740" s="229"/>
      <c r="L740" s="228"/>
      <c r="M740" s="228" t="str">
        <f>IFERROR(VLOOKUP(L740,色號!A:B,2,FALSE),"")</f>
        <v/>
      </c>
      <c r="N740" s="228" t="str">
        <f>IFERROR(VLOOKUP(M740,色號!B:C,2,FALSE),"")</f>
        <v/>
      </c>
      <c r="O740" s="228" t="str">
        <f>IFERROR(VLOOKUP(L740,色號!A:D,4,FALSE),"")</f>
        <v/>
      </c>
      <c r="P740" s="228" t="str">
        <f t="shared" si="246"/>
        <v/>
      </c>
      <c r="Q740" s="228" t="str">
        <f t="shared" si="247"/>
        <v/>
      </c>
      <c r="R740" s="455" t="str">
        <f t="shared" si="248"/>
        <v/>
      </c>
      <c r="S740" s="228"/>
      <c r="T740" s="429" t="str">
        <f t="shared" si="249"/>
        <v/>
      </c>
      <c r="U740" s="237" t="str">
        <f t="shared" si="250"/>
        <v/>
      </c>
    </row>
    <row r="741" spans="1:21" x14ac:dyDescent="0.25">
      <c r="A741" s="228">
        <f t="shared" si="243"/>
        <v>0</v>
      </c>
      <c r="B741" s="228"/>
      <c r="C741" s="228">
        <f t="shared" si="256"/>
        <v>19027</v>
      </c>
      <c r="D741" s="228"/>
      <c r="E741" s="228"/>
      <c r="F741" s="231"/>
      <c r="G741" s="228" t="str">
        <f t="shared" si="252"/>
        <v/>
      </c>
      <c r="H741" s="236"/>
      <c r="I741" s="38" t="str">
        <f t="shared" si="255"/>
        <v/>
      </c>
      <c r="J741" s="228"/>
      <c r="K741" s="229"/>
      <c r="L741" s="228"/>
      <c r="M741" s="228" t="str">
        <f>IFERROR(VLOOKUP(L741,色號!A:B,2,FALSE),"")</f>
        <v/>
      </c>
      <c r="N741" s="228" t="str">
        <f>IFERROR(VLOOKUP(M741,色號!B:C,2,FALSE),"")</f>
        <v/>
      </c>
      <c r="O741" s="228" t="str">
        <f>IFERROR(VLOOKUP(L741,色號!A:D,4,FALSE),"")</f>
        <v/>
      </c>
      <c r="P741" s="228" t="str">
        <f t="shared" si="246"/>
        <v/>
      </c>
      <c r="Q741" s="228" t="str">
        <f t="shared" si="247"/>
        <v/>
      </c>
      <c r="R741" s="455" t="str">
        <f t="shared" si="248"/>
        <v/>
      </c>
      <c r="S741" s="228"/>
      <c r="T741" s="429" t="str">
        <f t="shared" si="249"/>
        <v/>
      </c>
      <c r="U741" s="237" t="str">
        <f t="shared" si="250"/>
        <v/>
      </c>
    </row>
    <row r="742" spans="1:21" x14ac:dyDescent="0.25">
      <c r="A742" s="228">
        <f t="shared" si="243"/>
        <v>0</v>
      </c>
      <c r="B742" s="228"/>
      <c r="C742" s="228">
        <f t="shared" si="256"/>
        <v>19028</v>
      </c>
      <c r="D742" s="228"/>
      <c r="E742" s="228"/>
      <c r="F742" s="231"/>
      <c r="G742" s="228" t="str">
        <f t="shared" si="252"/>
        <v/>
      </c>
      <c r="H742" s="236"/>
      <c r="I742" s="38" t="str">
        <f t="shared" si="255"/>
        <v/>
      </c>
      <c r="J742" s="228"/>
      <c r="K742" s="229"/>
      <c r="L742" s="228"/>
      <c r="M742" s="228" t="str">
        <f>IFERROR(VLOOKUP(L742,色號!A:B,2,FALSE),"")</f>
        <v/>
      </c>
      <c r="N742" s="228" t="str">
        <f>IFERROR(VLOOKUP(M742,色號!B:C,2,FALSE),"")</f>
        <v/>
      </c>
      <c r="O742" s="228" t="str">
        <f>IFERROR(VLOOKUP(L742,色號!A:D,4,FALSE),"")</f>
        <v/>
      </c>
      <c r="P742" s="228" t="str">
        <f t="shared" si="246"/>
        <v/>
      </c>
      <c r="Q742" s="228" t="str">
        <f t="shared" si="247"/>
        <v/>
      </c>
      <c r="R742" s="455" t="str">
        <f t="shared" si="248"/>
        <v/>
      </c>
      <c r="S742" s="228"/>
      <c r="T742" s="429" t="str">
        <f t="shared" si="249"/>
        <v/>
      </c>
      <c r="U742" s="237" t="str">
        <f t="shared" si="250"/>
        <v/>
      </c>
    </row>
    <row r="743" spans="1:21" x14ac:dyDescent="0.25">
      <c r="A743" s="228">
        <f t="shared" si="243"/>
        <v>0</v>
      </c>
      <c r="B743" s="228"/>
      <c r="C743" s="228">
        <f t="shared" si="256"/>
        <v>19029</v>
      </c>
      <c r="D743" s="228"/>
      <c r="E743" s="228"/>
      <c r="F743" s="231"/>
      <c r="G743" s="228" t="str">
        <f t="shared" si="252"/>
        <v/>
      </c>
      <c r="H743" s="236"/>
      <c r="I743" s="38" t="str">
        <f t="shared" si="255"/>
        <v/>
      </c>
      <c r="J743" s="228"/>
      <c r="K743" s="229"/>
      <c r="L743" s="228"/>
      <c r="M743" s="228" t="str">
        <f>IFERROR(VLOOKUP(L743,色號!A:B,2,FALSE),"")</f>
        <v/>
      </c>
      <c r="N743" s="228" t="str">
        <f>IFERROR(VLOOKUP(M743,色號!B:C,2,FALSE),"")</f>
        <v/>
      </c>
      <c r="O743" s="228" t="str">
        <f>IFERROR(VLOOKUP(L743,色號!A:D,4,FALSE),"")</f>
        <v/>
      </c>
      <c r="P743" s="228" t="str">
        <f t="shared" si="246"/>
        <v/>
      </c>
      <c r="Q743" s="228" t="str">
        <f t="shared" si="247"/>
        <v/>
      </c>
      <c r="R743" s="455" t="str">
        <f t="shared" si="248"/>
        <v/>
      </c>
      <c r="S743" s="228"/>
      <c r="T743" s="429" t="str">
        <f t="shared" si="249"/>
        <v/>
      </c>
      <c r="U743" s="237" t="str">
        <f t="shared" si="250"/>
        <v/>
      </c>
    </row>
    <row r="744" spans="1:21" x14ac:dyDescent="0.25">
      <c r="A744" s="228">
        <f t="shared" si="243"/>
        <v>0</v>
      </c>
      <c r="B744" s="228"/>
      <c r="C744" s="228">
        <f t="shared" si="256"/>
        <v>19030</v>
      </c>
      <c r="D744" s="228"/>
      <c r="E744" s="228"/>
      <c r="F744" s="231"/>
      <c r="G744" s="228" t="str">
        <f t="shared" si="252"/>
        <v/>
      </c>
      <c r="H744" s="236"/>
      <c r="I744" s="38" t="str">
        <f t="shared" si="255"/>
        <v/>
      </c>
      <c r="J744" s="228"/>
      <c r="K744" s="229"/>
      <c r="L744" s="228"/>
      <c r="M744" s="228" t="str">
        <f>IFERROR(VLOOKUP(L744,色號!A:B,2,FALSE),"")</f>
        <v/>
      </c>
      <c r="N744" s="228" t="str">
        <f>IFERROR(VLOOKUP(M744,色號!B:C,2,FALSE),"")</f>
        <v/>
      </c>
      <c r="O744" s="228" t="str">
        <f>IFERROR(VLOOKUP(L744,色號!A:D,4,FALSE),"")</f>
        <v/>
      </c>
      <c r="P744" s="228" t="str">
        <f t="shared" si="246"/>
        <v/>
      </c>
      <c r="Q744" s="228" t="str">
        <f t="shared" si="247"/>
        <v/>
      </c>
      <c r="R744" s="455" t="str">
        <f t="shared" si="248"/>
        <v/>
      </c>
      <c r="S744" s="228"/>
      <c r="T744" s="429" t="str">
        <f t="shared" si="249"/>
        <v/>
      </c>
      <c r="U744" s="237" t="str">
        <f t="shared" si="250"/>
        <v/>
      </c>
    </row>
    <row r="745" spans="1:21" x14ac:dyDescent="0.25">
      <c r="A745" s="228"/>
      <c r="B745" s="228"/>
      <c r="C745" s="228"/>
      <c r="D745" s="228"/>
      <c r="E745" s="234"/>
      <c r="F745" s="238"/>
      <c r="G745" s="238"/>
      <c r="H745" s="239"/>
      <c r="I745" s="234"/>
      <c r="J745" s="238"/>
      <c r="K745" s="227"/>
      <c r="L745" s="228"/>
      <c r="M745" s="238"/>
      <c r="N745" s="232"/>
      <c r="O745" s="238"/>
      <c r="P745" s="228" t="str">
        <f t="shared" si="246"/>
        <v/>
      </c>
      <c r="Q745" s="228"/>
      <c r="R745" s="455"/>
      <c r="S745" s="228"/>
      <c r="T745" s="430"/>
      <c r="U745" s="237"/>
    </row>
    <row r="746" spans="1:21" x14ac:dyDescent="0.25">
      <c r="A746" s="234"/>
      <c r="B746" s="234"/>
      <c r="C746" s="234"/>
      <c r="D746" s="234"/>
      <c r="E746" s="234"/>
      <c r="F746" s="238"/>
      <c r="G746" s="238"/>
      <c r="H746" s="239"/>
      <c r="I746" s="234"/>
      <c r="J746" s="238"/>
      <c r="K746" s="227"/>
      <c r="L746" s="228"/>
      <c r="M746" s="238"/>
      <c r="N746" s="228"/>
      <c r="O746" s="238"/>
      <c r="P746" s="228"/>
      <c r="Q746" s="228"/>
      <c r="R746" s="455"/>
      <c r="S746" s="228"/>
      <c r="T746" s="430"/>
      <c r="U746" s="237"/>
    </row>
    <row r="747" spans="1:21" x14ac:dyDescent="0.25">
      <c r="A747" s="224" t="s">
        <v>31</v>
      </c>
      <c r="B747" s="224"/>
      <c r="C747" s="225"/>
      <c r="D747" s="225" cm="1">
        <f t="array" ref="D747">_xlfn.IFS(OR(C747="水槽櫃",C747="爐檯櫃"),"無頂板",C747="油機吊櫃","無底板",TRUE,0)</f>
        <v>0</v>
      </c>
      <c r="E747" s="226"/>
      <c r="F747" s="225"/>
      <c r="G747" s="226"/>
      <c r="H747" s="226"/>
      <c r="I747" s="226"/>
      <c r="J747" s="226"/>
      <c r="K747" s="227"/>
      <c r="L747" s="228"/>
      <c r="M747" s="228"/>
      <c r="N747" s="228"/>
      <c r="O747" s="228"/>
      <c r="P747" s="228"/>
      <c r="Q747" s="228"/>
      <c r="R747" s="455"/>
      <c r="S747" s="228"/>
      <c r="T747" s="430"/>
      <c r="U747" s="237"/>
    </row>
    <row r="748" spans="1:21" x14ac:dyDescent="0.25">
      <c r="A748" s="224" t="s">
        <v>37</v>
      </c>
      <c r="B748" s="224"/>
      <c r="C748" s="229">
        <f>C709+1</f>
        <v>20</v>
      </c>
      <c r="D748" s="229"/>
      <c r="E748" s="226"/>
      <c r="F748" s="230"/>
      <c r="G748" s="226"/>
      <c r="H748" s="226"/>
      <c r="I748" s="226"/>
      <c r="J748" s="226"/>
      <c r="K748" s="366" t="s">
        <v>15</v>
      </c>
      <c r="L748" s="232">
        <f>SUMIF(D754:D783,"&lt;&gt;*五金",K754:K783)</f>
        <v>0</v>
      </c>
      <c r="M748" s="228"/>
      <c r="N748" s="231"/>
      <c r="O748" s="228"/>
      <c r="P748" s="228"/>
      <c r="Q748" s="228"/>
      <c r="R748" s="455"/>
      <c r="S748" s="228"/>
      <c r="T748" s="430"/>
      <c r="U748" s="237"/>
    </row>
    <row r="749" spans="1:21" x14ac:dyDescent="0.25">
      <c r="A749" s="224" t="s">
        <v>38</v>
      </c>
      <c r="B749" s="224"/>
      <c r="C749" s="229"/>
      <c r="D749" s="229"/>
      <c r="E749" s="226"/>
      <c r="F749" s="230"/>
      <c r="G749" s="226"/>
      <c r="H749" s="226"/>
      <c r="I749" s="226"/>
      <c r="J749" s="226"/>
      <c r="K749" s="366" t="s">
        <v>16</v>
      </c>
      <c r="L749" s="233">
        <f ca="1">板材才數分析.!P601</f>
        <v>0</v>
      </c>
      <c r="M749" s="228"/>
      <c r="N749" s="231"/>
      <c r="O749" s="228"/>
      <c r="P749" s="228"/>
      <c r="Q749" s="228"/>
      <c r="R749" s="455"/>
      <c r="S749" s="228"/>
      <c r="T749" s="430"/>
      <c r="U749" s="237"/>
    </row>
    <row r="750" spans="1:21" x14ac:dyDescent="0.25">
      <c r="A750" s="224" t="s">
        <v>39</v>
      </c>
      <c r="B750" s="224"/>
      <c r="C750" s="368"/>
      <c r="D750" s="229"/>
      <c r="E750" s="226"/>
      <c r="F750" s="230"/>
      <c r="G750" s="226"/>
      <c r="H750" s="226"/>
      <c r="I750" s="226"/>
      <c r="J750" s="226"/>
      <c r="K750" s="376" t="s">
        <v>1384</v>
      </c>
      <c r="L750" s="228">
        <v>1</v>
      </c>
      <c r="M750" s="228"/>
      <c r="N750" s="228"/>
      <c r="O750" s="228"/>
      <c r="P750" s="228"/>
      <c r="Q750" s="228"/>
      <c r="R750" s="455"/>
      <c r="S750" s="228"/>
      <c r="T750" s="430"/>
      <c r="U750" s="237"/>
    </row>
    <row r="751" spans="1:21" x14ac:dyDescent="0.25">
      <c r="A751" s="224" t="s">
        <v>40</v>
      </c>
      <c r="B751" s="224"/>
      <c r="C751" s="367"/>
      <c r="D751" s="229"/>
      <c r="E751" s="226"/>
      <c r="F751" s="230"/>
      <c r="G751" s="226"/>
      <c r="H751" s="226"/>
      <c r="I751" s="226"/>
      <c r="J751" s="226"/>
      <c r="K751" s="227"/>
      <c r="L751" s="228"/>
      <c r="M751" s="228"/>
      <c r="N751" s="228"/>
      <c r="O751" s="228"/>
      <c r="P751" s="228"/>
      <c r="Q751" s="228"/>
      <c r="R751" s="455"/>
      <c r="S751" s="228"/>
      <c r="T751" s="430"/>
      <c r="U751" s="237"/>
    </row>
    <row r="752" spans="1:21" ht="16.149999999999999" customHeight="1" x14ac:dyDescent="0.25">
      <c r="A752" s="508" t="s">
        <v>41</v>
      </c>
      <c r="B752" s="228"/>
      <c r="C752" s="508" t="s">
        <v>50</v>
      </c>
      <c r="D752" s="508" t="s">
        <v>1293</v>
      </c>
      <c r="E752" s="508" t="s">
        <v>42</v>
      </c>
      <c r="F752" s="372" t="s">
        <v>2</v>
      </c>
      <c r="G752" s="372"/>
      <c r="H752" s="372"/>
      <c r="I752" s="372"/>
      <c r="J752" s="372"/>
      <c r="K752" s="514" t="s">
        <v>6</v>
      </c>
      <c r="L752" s="508" t="s">
        <v>8</v>
      </c>
      <c r="M752" s="508" t="s">
        <v>110</v>
      </c>
      <c r="N752" s="515" t="s">
        <v>225</v>
      </c>
      <c r="O752" s="508" t="s">
        <v>44</v>
      </c>
      <c r="P752" s="509" t="s">
        <v>9</v>
      </c>
      <c r="Q752" s="509" t="s">
        <v>9</v>
      </c>
      <c r="R752" s="510" t="s">
        <v>9</v>
      </c>
      <c r="S752" s="509" t="s">
        <v>9</v>
      </c>
      <c r="T752" s="517" t="s">
        <v>1929</v>
      </c>
      <c r="U752" s="508" t="s">
        <v>1386</v>
      </c>
    </row>
    <row r="753" spans="1:21" x14ac:dyDescent="0.25">
      <c r="A753" s="513"/>
      <c r="B753" s="234"/>
      <c r="C753" s="513"/>
      <c r="D753" s="508"/>
      <c r="E753" s="513"/>
      <c r="F753" s="228" t="s">
        <v>49</v>
      </c>
      <c r="G753" s="228" t="s">
        <v>17</v>
      </c>
      <c r="H753" s="235" t="s">
        <v>1</v>
      </c>
      <c r="I753" s="228" t="s">
        <v>17</v>
      </c>
      <c r="J753" s="228" t="s">
        <v>3</v>
      </c>
      <c r="K753" s="514"/>
      <c r="L753" s="508"/>
      <c r="M753" s="513"/>
      <c r="N753" s="515"/>
      <c r="O753" s="513"/>
      <c r="P753" s="509"/>
      <c r="Q753" s="509"/>
      <c r="R753" s="510"/>
      <c r="S753" s="509"/>
      <c r="T753" s="517"/>
      <c r="U753" s="508"/>
    </row>
    <row r="754" spans="1:21" x14ac:dyDescent="0.25">
      <c r="A754" s="228">
        <f>$C$747</f>
        <v>0</v>
      </c>
      <c r="B754" s="228"/>
      <c r="C754" s="228">
        <f>(C748*1000)+1</f>
        <v>20001</v>
      </c>
      <c r="D754" s="489" t="s">
        <v>1077</v>
      </c>
      <c r="E754" s="489" t="s">
        <v>4</v>
      </c>
      <c r="F754" s="236">
        <f>C751-36</f>
        <v>-36</v>
      </c>
      <c r="G754" s="489" t="str">
        <f>IF(
   OR(
      $E754="頂板",$E754="底板",$E754="右側板",$E754="左側板",
      $E754="天地蓋頂板",$E754="天地蓋底板",$E754="天地蓋右側板",$E754="天地蓋左側板",
      $E754="前抽牆",$E754="後抽牆",$E754="左抽牆",$E754="右抽牆",
      $E754="踢腳板",$E754="補板",$E754="固隔",$E754="活隔",
      $E754="中立板",$E754="中立板(退)",$E754="固隔(退)",$E754="活固隔",$E754="立板",
      $E754="內頂板",$E754="內左側落板",$E754="內右側落板",$E754="內底板",
      $E754="內左側板",$E754="內右側板",
      $E754="上前平肢",$E754="上後平肢",$E754="上前立肢",$E754="上後立肢",
      $E754="下前立肢",$E754="下後立肢",$E754="下前平肢",$E754="下後平肢",
      $E754="左側落板",$E754="右側落板",
      $E754="外蓋背板",$E754="台面",$E754="床板",$E754="假門板",
      $E754="上掀門板",$E754="平掀門板",$E754="下掀門板",
      $E754="左門板",$E754="右門板",
      $E754="抽盤",$E754="抽盤抽頭",
      $E754="上軌道板",$E754="下軌道板",$E754="左軌道板",$E754="右軌道板",$E754="指縫擋板",$E754="左木框滑門",$E754="右木框滑門",
      $E754="層板",$E754="壁面層板",$E754="桌板",$E754="上封板",$E754="下封板",$E754="左封板",$E754="右封板",
      $E754="左圓角側板",$E754="右圓角側板",$E754="抽頭",$E754="入柱抽頭",$E754="假抽頭",$E754="背拉桿",$E754="木滑門",$E754="抽屜拉桿"
   ),
   "AA",
   ""
)</f>
        <v>AA</v>
      </c>
      <c r="H754" s="236">
        <f>C750</f>
        <v>0</v>
      </c>
      <c r="I754" s="488" t="str">
        <f>IF(
   OR(
      $E754="右側板",$E754="左側板",$E754="活隔",
      $E754="天地蓋頂板",$E754="天地蓋底板",
      $E754="左門板",$E754="右門板",
      $E754="左側落板",$E754="右側落板",
      $E754="外蓋背板",$E754="活固隔",
      $E754="左木框滑門",$E754="右木框滑門",
      $E754="左鋁框滑門",$E754="右鋁框滑門",
      $E754="桌板",$E754="台面",$E754="床板",$E754="假門板",
      $E754="上掀門板",$E754="平掀門板",$E754="下掀門板",
      $E754="抽盤抽頭",$E754="抽盤",$E754="層板",$E754="壁面層板",
      $E754="上封板",$E754="下封板",$E754="左封板",$E754="右封板",
      $E754="抽頭",$E754="踢腳板",$E754="補板",$E754="木滑門"
   ),
   "AA",
   ""
)</f>
        <v/>
      </c>
      <c r="J754" s="489">
        <v>18</v>
      </c>
      <c r="K754" s="229"/>
      <c r="L754" s="228"/>
      <c r="M754" s="228" t="str">
        <f>IFERROR(VLOOKUP(L754,色號!A:B,2,FALSE),"")</f>
        <v/>
      </c>
      <c r="N754" s="228" t="str">
        <f>IFERROR(VLOOKUP(M754,色號!B:C,2,FALSE),"")</f>
        <v/>
      </c>
      <c r="O754" s="228" t="str">
        <f>IFERROR(VLOOKUP(L754,色號!A:D,4,FALSE),"")</f>
        <v/>
      </c>
      <c r="P754" s="228" t="str">
        <f>IF(
    OR($E754="左門板", $E754="右門板"),
    "鉸" &amp; IF($F754&lt;=1000, 2, IF($F754&lt;=1800, 3, 4)),
    IF(
        $E754="入柱背板",
        "側",
        IF(
            $E754="外蓋背板",
            "面",
            IF(
                AND(COUNTIF($E$754:$E$784,"入柱背板")&gt;0, OR($E754="頂板", $E754="底板")),
                "面",
                IF(
                    AND(COUNTIF($E$754:$E$784,"外蓋背板")&gt;0, OR($E754="左側板", $E754="右側板")),
                    "側",
                    IF(
                        AND(
                            COUNTIF($E$754:$E$784,"入柱背板")=0,
                            COUNTIF($E$754:$E$784,"外蓋背板")=0,
                            OR(
                                AND(COUNTIF($E$754:$E$784,"背板")&gt;0, OR($E754="左側板",$E754="右側板",$E754="頂板",$E754="底板",$E754="天地蓋左側板",$E754="天地蓋右側板",$E754="天地蓋頂板",$E754="天地蓋底板")),
                                AND(COUNTIF($E$754:$E$784,"抽底")&gt;0, OR($E754="右抽牆",$E754="左抽牆",$E754="前抽牆",$E754="後抽牆"))                         )
                        ),
                        "背板溝",
                        ""
                    )
                )
            )
        )
    )
)</f>
        <v>背板溝</v>
      </c>
      <c r="Q754" s="228" t="str">
        <f>IF(OR($E754="天地蓋右側板",$E754="天地蓋左側板"), "側 面",
 IF(OR($E754="背拉桿",$E754="中立板",$E754="頂板",$E754="底板",$E754="前抽牆",$E754="後抽牆",$E754="內左側落板",$E754="內右側落板",$E754="抽屜拉桿",$E754="立板"), "側",
  IF(OR($E754="木滑門",$E754="鋁框滑門"), "輪",
   IF(OR($E754="右側板",$E754="左側板",$E754="右抽牆",$E754="左抽牆",$E754="天地蓋頂板",$E754="天地蓋底板",$E754="內頂板"), "面",
    IF($E754="固隔","固","")
   )
  )
 )
)</f>
        <v>側</v>
      </c>
      <c r="R754" s="455" t="str">
        <f>IF(
OR($E754="左側板",$E754="右側板",$E754="天地蓋左側板",$E754="天地蓋右側板",$E754="中立板",$E754="立板"),
"排","")</f>
        <v/>
      </c>
      <c r="S754" s="461"/>
      <c r="T754" s="429" t="str">
        <f>IF($E754="中立板","面開槽？排孔？",
IF($E754="木框滑門","前排孔要退喔！",
IF(OR($E754="左門板",$E754="右門板",$E754="抽頭"),"把手？",
IF(OR($E754="左側板",$E754="右側板",$E754="天地蓋右側板",$E754="天地蓋左側板"),"排孔？",""))))</f>
        <v/>
      </c>
      <c r="U754" s="237">
        <f>IF(E754="","",$L$750)</f>
        <v>1</v>
      </c>
    </row>
    <row r="755" spans="1:21" x14ac:dyDescent="0.25">
      <c r="A755" s="228">
        <f t="shared" ref="A755:A783" si="257">$C$747</f>
        <v>0</v>
      </c>
      <c r="B755" s="228"/>
      <c r="C755" s="228">
        <f>C754+1</f>
        <v>20002</v>
      </c>
      <c r="D755" s="489" t="s">
        <v>1077</v>
      </c>
      <c r="E755" s="489" t="s">
        <v>323</v>
      </c>
      <c r="F755" s="236">
        <f>C751-36</f>
        <v>-36</v>
      </c>
      <c r="G755" s="489" t="str">
        <f t="shared" ref="G755:G764" si="258">IF(
   OR(
      $E755="頂板",$E755="底板",$E755="右側板",$E755="左側板",
      $E755="天地蓋頂板",$E755="天地蓋底板",$E755="天地蓋右側板",$E755="天地蓋左側板",
      $E755="前抽牆",$E755="後抽牆",$E755="左抽牆",$E755="右抽牆",
      $E755="踢腳板",$E755="補板",$E755="固隔",$E755="活隔",
      $E755="中立板",$E755="中立板(退)",$E755="固隔(退)",$E755="活固隔",$E755="立板",
      $E755="內頂板",$E755="內左側落板",$E755="內右側落板",$E755="內底板",
      $E755="內左側板",$E755="內右側板",
      $E755="上前平肢",$E755="上後平肢",$E755="上前立肢",$E755="上後立肢",
      $E755="下前立肢",$E755="下後立肢",$E755="下前平肢",$E755="下後平肢",
      $E755="左側落板",$E755="右側落板",
      $E755="外蓋背板",$E755="台面",$E755="床板",$E755="假門板",
      $E755="上掀門板",$E755="平掀門板",$E755="下掀門板",
      $E755="左門板",$E755="右門板",
      $E755="抽盤",$E755="抽盤抽頭",
      $E755="上軌道板",$E755="下軌道板",$E755="左軌道板",$E755="右軌道板",$E755="指縫擋板",$E755="左木框滑門",$E755="右木框滑門",
      $E755="層板",$E755="壁面層板",$E755="桌板",$E755="上封板",$E755="下封板",$E755="左封板",$E755="右封板",
      $E755="左圓角側板",$E755="右圓角側板",$E755="抽頭",$E755="入柱抽頭",$E755="假抽頭",$E755="背拉桿",$E755="木滑門",$E755="抽屜拉桿"
   ),
   "AA",
   ""
)</f>
        <v>AA</v>
      </c>
      <c r="H755" s="236">
        <f>C750</f>
        <v>0</v>
      </c>
      <c r="I755" s="488" t="str">
        <f t="shared" ref="I755:I764" si="259">IF(
   OR(
      $E755="右側板",$E755="左側板",$E755="活隔",
      $E755="天地蓋頂板",$E755="天地蓋底板",
      $E755="左門板",$E755="右門板",
      $E755="左側落板",$E755="右側落板",
      $E755="外蓋背板",$E755="活固隔",
      $E755="左木框滑門",$E755="右木框滑門",
      $E755="左鋁框滑門",$E755="右鋁框滑門",
      $E755="桌板",$E755="台面",$E755="床板",$E755="假門板",
      $E755="上掀門板",$E755="平掀門板",$E755="下掀門板",
      $E755="抽盤抽頭",$E755="抽盤",$E755="層板",$E755="壁面層板",
      $E755="上封板",$E755="下封板",$E755="左封板",$E755="右封板",
      $E755="抽頭",$E755="踢腳板",$E755="補板",$E755="木滑門"
   ),
   "AA",
   ""
)</f>
        <v/>
      </c>
      <c r="J755" s="489">
        <v>18</v>
      </c>
      <c r="K755" s="229"/>
      <c r="L755" s="228"/>
      <c r="M755" s="228" t="str">
        <f>IFERROR(VLOOKUP(L755,色號!A:B,2,FALSE),"")</f>
        <v/>
      </c>
      <c r="N755" s="228" t="str">
        <f>IFERROR(VLOOKUP(M755,色號!B:C,2,FALSE),"")</f>
        <v/>
      </c>
      <c r="O755" s="228" t="str">
        <f>IFERROR(VLOOKUP(L755,色號!A:D,4,FALSE),"")</f>
        <v/>
      </c>
      <c r="P755" s="228" t="str">
        <f t="shared" ref="P755:P784" si="260">IF(
    OR($E755="左門板", $E755="右門板"),
    "鉸" &amp; IF($F755&lt;=1000, 2, IF($F755&lt;=1800, 3, 4)),
    IF(
        $E755="入柱背板",
        "側",
        IF(
            $E755="外蓋背板",
            "面",
            IF(
                AND(COUNTIF($E$754:$E$784,"入柱背板")&gt;0, OR($E755="頂板", $E755="底板")),
                "面",
                IF(
                    AND(COUNTIF($E$754:$E$784,"外蓋背板")&gt;0, OR($E755="左側板", $E755="右側板")),
                    "側",
                    IF(
                        AND(
                            COUNTIF($E$754:$E$784,"入柱背板")=0,
                            COUNTIF($E$754:$E$784,"外蓋背板")=0,
                            OR(
                                AND(COUNTIF($E$754:$E$784,"背板")&gt;0, OR($E755="左側板",$E755="右側板",$E755="頂板",$E755="底板",$E755="天地蓋左側板",$E755="天地蓋右側板",$E755="天地蓋頂板",$E755="天地蓋底板")),
                                AND(COUNTIF($E$754:$E$784,"抽底")&gt;0, OR($E755="右抽牆",$E755="左抽牆",$E755="前抽牆",$E755="後抽牆"))                         )
                        ),
                        "背板溝",
                        ""
                    )
                )
            )
        )
    )
)</f>
        <v>背板溝</v>
      </c>
      <c r="Q755" s="228" t="str">
        <f t="shared" ref="Q755:Q783" si="261">IF(OR($E755="天地蓋右側板",$E755="天地蓋左側板"), "側 面",
 IF(OR($E755="背拉桿",$E755="中立板",$E755="頂板",$E755="底板",$E755="前抽牆",$E755="後抽牆",$E755="內左側落板",$E755="內右側落板",$E755="抽屜拉桿",$E755="立板"), "側",
  IF(OR($E755="木滑門",$E755="鋁框滑門"), "輪",
   IF(OR($E755="右側板",$E755="左側板",$E755="右抽牆",$E755="左抽牆",$E755="天地蓋頂板",$E755="天地蓋底板",$E755="內頂板"), "面",
    IF($E755="固隔","固","")
   )
  )
 )
)</f>
        <v>側</v>
      </c>
      <c r="R755" s="455" t="str">
        <f t="shared" ref="R755:R783" si="262">IF(
OR($E755="左側板",$E755="右側板",$E755="天地蓋左側板",$E755="天地蓋右側板",$E755="中立板",$E755="立板"),
"排","")</f>
        <v/>
      </c>
      <c r="S755" s="461"/>
      <c r="T755" s="429" t="str">
        <f t="shared" ref="T755:T783" si="263">IF($E755="中立板","面開槽？排孔？",
IF($E755="木框滑門","前排孔要退喔！",
IF(OR($E755="左門板",$E755="右門板",$E755="抽頭"),"把手？",
IF(OR($E755="左側板",$E755="右側板",$E755="天地蓋右側板",$E755="天地蓋左側板"),"排孔？",""))))</f>
        <v/>
      </c>
      <c r="U755" s="237">
        <f t="shared" ref="U755:U783" si="264">IF(E755="","",$L$750)</f>
        <v>1</v>
      </c>
    </row>
    <row r="756" spans="1:21" x14ac:dyDescent="0.25">
      <c r="A756" s="228">
        <f t="shared" si="257"/>
        <v>0</v>
      </c>
      <c r="B756" s="228"/>
      <c r="C756" s="228">
        <f t="shared" ref="C756:C767" si="265">C755+1</f>
        <v>20003</v>
      </c>
      <c r="D756" s="489" t="s">
        <v>1077</v>
      </c>
      <c r="E756" s="489" t="s">
        <v>342</v>
      </c>
      <c r="F756" s="489">
        <f>C749</f>
        <v>0</v>
      </c>
      <c r="G756" s="489" t="str">
        <f t="shared" si="258"/>
        <v>AA</v>
      </c>
      <c r="H756" s="236">
        <f>C750</f>
        <v>0</v>
      </c>
      <c r="I756" s="488" t="str">
        <f t="shared" si="259"/>
        <v>AA</v>
      </c>
      <c r="J756" s="489">
        <v>18</v>
      </c>
      <c r="K756" s="229"/>
      <c r="L756" s="228"/>
      <c r="M756" s="228" t="str">
        <f>IFERROR(VLOOKUP(L756,色號!A:B,2,FALSE),"")</f>
        <v/>
      </c>
      <c r="N756" s="228" t="str">
        <f>IFERROR(VLOOKUP(M756,色號!B:C,2,FALSE),"")</f>
        <v/>
      </c>
      <c r="O756" s="228" t="str">
        <f>IFERROR(VLOOKUP(L756,色號!A:D,4,FALSE),"")</f>
        <v/>
      </c>
      <c r="P756" s="228" t="str">
        <f t="shared" si="260"/>
        <v>背板溝</v>
      </c>
      <c r="Q756" s="228" t="str">
        <f t="shared" si="261"/>
        <v>面</v>
      </c>
      <c r="R756" s="455" t="str">
        <f t="shared" si="262"/>
        <v>排</v>
      </c>
      <c r="S756" s="461"/>
      <c r="T756" s="429" t="str">
        <f t="shared" si="263"/>
        <v>排孔？</v>
      </c>
      <c r="U756" s="237">
        <f t="shared" si="264"/>
        <v>1</v>
      </c>
    </row>
    <row r="757" spans="1:21" x14ac:dyDescent="0.25">
      <c r="A757" s="228">
        <f t="shared" si="257"/>
        <v>0</v>
      </c>
      <c r="B757" s="228"/>
      <c r="C757" s="228">
        <f t="shared" si="265"/>
        <v>20004</v>
      </c>
      <c r="D757" s="489" t="s">
        <v>1077</v>
      </c>
      <c r="E757" s="489" t="s">
        <v>350</v>
      </c>
      <c r="F757" s="489">
        <f>C749</f>
        <v>0</v>
      </c>
      <c r="G757" s="489" t="str">
        <f t="shared" si="258"/>
        <v>AA</v>
      </c>
      <c r="H757" s="236">
        <f>C750</f>
        <v>0</v>
      </c>
      <c r="I757" s="488" t="str">
        <f t="shared" si="259"/>
        <v>AA</v>
      </c>
      <c r="J757" s="489">
        <v>18</v>
      </c>
      <c r="K757" s="229"/>
      <c r="L757" s="228"/>
      <c r="M757" s="228" t="str">
        <f>IFERROR(VLOOKUP(L757,色號!A:B,2,FALSE),"")</f>
        <v/>
      </c>
      <c r="N757" s="228" t="str">
        <f>IFERROR(VLOOKUP(M757,色號!B:C,2,FALSE),"")</f>
        <v/>
      </c>
      <c r="O757" s="228" t="str">
        <f>IFERROR(VLOOKUP(L757,色號!A:D,4,FALSE),"")</f>
        <v/>
      </c>
      <c r="P757" s="228" t="str">
        <f t="shared" si="260"/>
        <v>背板溝</v>
      </c>
      <c r="Q757" s="228" t="str">
        <f t="shared" si="261"/>
        <v>面</v>
      </c>
      <c r="R757" s="455" t="str">
        <f t="shared" si="262"/>
        <v>排</v>
      </c>
      <c r="S757" s="461"/>
      <c r="T757" s="429" t="str">
        <f t="shared" si="263"/>
        <v>排孔？</v>
      </c>
      <c r="U757" s="237">
        <f t="shared" si="264"/>
        <v>1</v>
      </c>
    </row>
    <row r="758" spans="1:21" x14ac:dyDescent="0.25">
      <c r="A758" s="228">
        <f t="shared" si="257"/>
        <v>0</v>
      </c>
      <c r="B758" s="228"/>
      <c r="C758" s="228">
        <f t="shared" si="265"/>
        <v>20005</v>
      </c>
      <c r="D758" s="489" t="s">
        <v>1077</v>
      </c>
      <c r="E758" s="489" t="s">
        <v>357</v>
      </c>
      <c r="F758" s="489">
        <f>C749-22</f>
        <v>-22</v>
      </c>
      <c r="G758" s="489" t="str">
        <f t="shared" si="258"/>
        <v/>
      </c>
      <c r="H758" s="236">
        <f>C751-22</f>
        <v>-22</v>
      </c>
      <c r="I758" s="488" t="str">
        <f t="shared" si="259"/>
        <v/>
      </c>
      <c r="J758" s="489">
        <v>4</v>
      </c>
      <c r="K758" s="229"/>
      <c r="L758" s="228"/>
      <c r="M758" s="228" t="str">
        <f>IFERROR(VLOOKUP(L758,色號!A:B,2,FALSE),"")</f>
        <v/>
      </c>
      <c r="N758" s="228" t="str">
        <f>IFERROR(VLOOKUP(M758,色號!B:C,2,FALSE),"")</f>
        <v/>
      </c>
      <c r="O758" s="228" t="str">
        <f>IFERROR(VLOOKUP(L758,色號!A:D,4,FALSE),"")</f>
        <v/>
      </c>
      <c r="P758" s="228" t="str">
        <f t="shared" si="260"/>
        <v/>
      </c>
      <c r="Q758" s="228" t="str">
        <f t="shared" si="261"/>
        <v/>
      </c>
      <c r="R758" s="455" t="str">
        <f t="shared" si="262"/>
        <v/>
      </c>
      <c r="S758" s="461"/>
      <c r="T758" s="429" t="str">
        <f t="shared" si="263"/>
        <v/>
      </c>
      <c r="U758" s="237">
        <f t="shared" si="264"/>
        <v>1</v>
      </c>
    </row>
    <row r="759" spans="1:21" x14ac:dyDescent="0.25">
      <c r="A759" s="228">
        <f t="shared" si="257"/>
        <v>0</v>
      </c>
      <c r="B759" s="228"/>
      <c r="C759" s="228">
        <f t="shared" si="265"/>
        <v>20006</v>
      </c>
      <c r="D759" s="489" t="s">
        <v>1077</v>
      </c>
      <c r="E759" s="489" t="s">
        <v>420</v>
      </c>
      <c r="F759" s="489">
        <f>F754</f>
        <v>-36</v>
      </c>
      <c r="G759" s="489" t="str">
        <f t="shared" si="258"/>
        <v>AA</v>
      </c>
      <c r="H759" s="236">
        <v>120</v>
      </c>
      <c r="I759" s="488" t="str">
        <f t="shared" si="259"/>
        <v/>
      </c>
      <c r="J759" s="489">
        <v>18</v>
      </c>
      <c r="K759" s="229"/>
      <c r="L759" s="228"/>
      <c r="M759" s="228" t="str">
        <f>IFERROR(VLOOKUP(L759,色號!A:B,2,FALSE),"")</f>
        <v/>
      </c>
      <c r="N759" s="228" t="str">
        <f>IFERROR(VLOOKUP(M759,色號!B:C,2,FALSE),"")</f>
        <v/>
      </c>
      <c r="O759" s="228" t="str">
        <f>IFERROR(VLOOKUP(L759,色號!A:D,4,FALSE),"")</f>
        <v/>
      </c>
      <c r="P759" s="228" t="str">
        <f t="shared" si="260"/>
        <v/>
      </c>
      <c r="Q759" s="228" t="str">
        <f t="shared" si="261"/>
        <v>側</v>
      </c>
      <c r="R759" s="455" t="str">
        <f t="shared" si="262"/>
        <v/>
      </c>
      <c r="S759" s="461"/>
      <c r="T759" s="429" t="str">
        <f t="shared" si="263"/>
        <v/>
      </c>
      <c r="U759" s="237">
        <f t="shared" si="264"/>
        <v>1</v>
      </c>
    </row>
    <row r="760" spans="1:21" x14ac:dyDescent="0.25">
      <c r="A760" s="228">
        <f t="shared" si="257"/>
        <v>0</v>
      </c>
      <c r="B760" s="228"/>
      <c r="C760" s="228">
        <f t="shared" si="265"/>
        <v>20007</v>
      </c>
      <c r="D760" s="489" t="s">
        <v>1078</v>
      </c>
      <c r="E760" s="489" t="s">
        <v>1102</v>
      </c>
      <c r="F760" s="489">
        <f>F754</f>
        <v>-36</v>
      </c>
      <c r="G760" s="489" t="str">
        <f t="shared" si="258"/>
        <v>AA</v>
      </c>
      <c r="H760" s="236">
        <f>C750-22</f>
        <v>-22</v>
      </c>
      <c r="I760" s="488" t="str">
        <f t="shared" si="259"/>
        <v/>
      </c>
      <c r="J760" s="489">
        <v>18</v>
      </c>
      <c r="K760" s="229"/>
      <c r="L760" s="228"/>
      <c r="M760" s="228" t="str">
        <f>IFERROR(VLOOKUP(L760,色號!A:B,2,FALSE),"")</f>
        <v/>
      </c>
      <c r="N760" s="228" t="str">
        <f>IFERROR(VLOOKUP(M760,色號!B:C,2,FALSE),"")</f>
        <v/>
      </c>
      <c r="O760" s="228" t="str">
        <f>IFERROR(VLOOKUP(L760,色號!A:D,4,FALSE),"")</f>
        <v/>
      </c>
      <c r="P760" s="228" t="str">
        <f t="shared" si="260"/>
        <v/>
      </c>
      <c r="Q760" s="228" t="str">
        <f t="shared" si="261"/>
        <v>側</v>
      </c>
      <c r="R760" s="455" t="str">
        <f t="shared" si="262"/>
        <v>排</v>
      </c>
      <c r="S760" s="461"/>
      <c r="T760" s="429" t="str">
        <f t="shared" si="263"/>
        <v>面開槽？排孔？</v>
      </c>
      <c r="U760" s="237">
        <f t="shared" si="264"/>
        <v>1</v>
      </c>
    </row>
    <row r="761" spans="1:21" x14ac:dyDescent="0.25">
      <c r="A761" s="228">
        <f t="shared" si="257"/>
        <v>0</v>
      </c>
      <c r="B761" s="228"/>
      <c r="C761" s="228">
        <f t="shared" si="265"/>
        <v>20008</v>
      </c>
      <c r="D761" s="489" t="s">
        <v>1078</v>
      </c>
      <c r="E761" s="489" t="s">
        <v>1094</v>
      </c>
      <c r="F761" s="489"/>
      <c r="G761" s="489" t="str">
        <f t="shared" si="258"/>
        <v>AA</v>
      </c>
      <c r="H761" s="236">
        <f>C750-22-10</f>
        <v>-32</v>
      </c>
      <c r="I761" s="488" t="str">
        <f t="shared" si="259"/>
        <v>AA</v>
      </c>
      <c r="J761" s="489">
        <v>18</v>
      </c>
      <c r="K761" s="229"/>
      <c r="L761" s="228"/>
      <c r="M761" s="228" t="str">
        <f>IFERROR(VLOOKUP(L761,色號!A:B,2,FALSE),"")</f>
        <v/>
      </c>
      <c r="N761" s="228" t="str">
        <f>IFERROR(VLOOKUP(M761,色號!B:C,2,FALSE),"")</f>
        <v/>
      </c>
      <c r="O761" s="228" t="str">
        <f>IFERROR(VLOOKUP(L761,色號!A:D,4,FALSE),"")</f>
        <v/>
      </c>
      <c r="P761" s="228" t="str">
        <f t="shared" si="260"/>
        <v/>
      </c>
      <c r="Q761" s="228" t="str">
        <f t="shared" si="261"/>
        <v/>
      </c>
      <c r="R761" s="455" t="str">
        <f t="shared" si="262"/>
        <v/>
      </c>
      <c r="S761" s="461"/>
      <c r="T761" s="429" t="str">
        <f t="shared" si="263"/>
        <v/>
      </c>
      <c r="U761" s="237">
        <f t="shared" si="264"/>
        <v>1</v>
      </c>
    </row>
    <row r="762" spans="1:21" x14ac:dyDescent="0.25">
      <c r="A762" s="228">
        <f t="shared" si="257"/>
        <v>0</v>
      </c>
      <c r="B762" s="228"/>
      <c r="C762" s="228">
        <f t="shared" si="265"/>
        <v>20009</v>
      </c>
      <c r="D762" s="489" t="s">
        <v>1078</v>
      </c>
      <c r="E762" s="489" t="s">
        <v>1088</v>
      </c>
      <c r="F762" s="489"/>
      <c r="G762" s="489" t="str">
        <f t="shared" si="258"/>
        <v>AA</v>
      </c>
      <c r="H762" s="236">
        <f>C750-22</f>
        <v>-22</v>
      </c>
      <c r="I762" s="488" t="str">
        <f t="shared" si="259"/>
        <v/>
      </c>
      <c r="J762" s="489">
        <v>18</v>
      </c>
      <c r="K762" s="229"/>
      <c r="L762" s="228"/>
      <c r="M762" s="228" t="str">
        <f>IFERROR(VLOOKUP(L762,色號!A:B,2,FALSE),"")</f>
        <v/>
      </c>
      <c r="N762" s="228" t="str">
        <f>IFERROR(VLOOKUP(M762,色號!B:C,2,FALSE),"")</f>
        <v/>
      </c>
      <c r="O762" s="228" t="str">
        <f>IFERROR(VLOOKUP(L762,色號!A:D,4,FALSE),"")</f>
        <v/>
      </c>
      <c r="P762" s="228" t="str">
        <f t="shared" si="260"/>
        <v/>
      </c>
      <c r="Q762" s="228" t="str">
        <f t="shared" si="261"/>
        <v>固</v>
      </c>
      <c r="R762" s="455" t="str">
        <f t="shared" si="262"/>
        <v/>
      </c>
      <c r="S762" s="461"/>
      <c r="T762" s="429" t="str">
        <f t="shared" si="263"/>
        <v/>
      </c>
      <c r="U762" s="237">
        <f t="shared" si="264"/>
        <v>1</v>
      </c>
    </row>
    <row r="763" spans="1:21" x14ac:dyDescent="0.25">
      <c r="A763" s="228">
        <f t="shared" si="257"/>
        <v>0</v>
      </c>
      <c r="B763" s="228"/>
      <c r="C763" s="228">
        <f t="shared" si="265"/>
        <v>20010</v>
      </c>
      <c r="D763" s="489" t="s">
        <v>1079</v>
      </c>
      <c r="E763" s="489" t="s">
        <v>1095</v>
      </c>
      <c r="F763" s="489"/>
      <c r="G763" s="489" t="str">
        <f t="shared" si="258"/>
        <v>AA</v>
      </c>
      <c r="H763" s="236">
        <f>C751/2-4</f>
        <v>-4</v>
      </c>
      <c r="I763" s="488" t="str">
        <f t="shared" si="259"/>
        <v>AA</v>
      </c>
      <c r="J763" s="489">
        <v>18</v>
      </c>
      <c r="K763" s="229"/>
      <c r="L763" s="228"/>
      <c r="M763" s="228" t="str">
        <f>IFERROR(VLOOKUP(L763,色號!A:B,2,FALSE),"")</f>
        <v/>
      </c>
      <c r="N763" s="228" t="str">
        <f>IFERROR(VLOOKUP(M763,色號!B:C,2,FALSE),"")</f>
        <v/>
      </c>
      <c r="O763" s="228" t="str">
        <f>IFERROR(VLOOKUP(L763,色號!A:D,4,FALSE),"")</f>
        <v/>
      </c>
      <c r="P763" s="228" t="str">
        <f t="shared" si="260"/>
        <v>鉸2</v>
      </c>
      <c r="Q763" s="228" t="str">
        <f t="shared" si="261"/>
        <v/>
      </c>
      <c r="R763" s="455" t="str">
        <f t="shared" si="262"/>
        <v/>
      </c>
      <c r="S763" s="461"/>
      <c r="T763" s="429" t="str">
        <f t="shared" si="263"/>
        <v>把手？</v>
      </c>
      <c r="U763" s="237">
        <f t="shared" si="264"/>
        <v>1</v>
      </c>
    </row>
    <row r="764" spans="1:21" x14ac:dyDescent="0.25">
      <c r="A764" s="228">
        <f t="shared" si="257"/>
        <v>0</v>
      </c>
      <c r="B764" s="228"/>
      <c r="C764" s="228">
        <f t="shared" si="265"/>
        <v>20011</v>
      </c>
      <c r="D764" s="489" t="s">
        <v>1079</v>
      </c>
      <c r="E764" s="489" t="s">
        <v>1099</v>
      </c>
      <c r="F764" s="489"/>
      <c r="G764" s="489" t="str">
        <f t="shared" si="258"/>
        <v>AA</v>
      </c>
      <c r="H764" s="236">
        <f>C751/2-4</f>
        <v>-4</v>
      </c>
      <c r="I764" s="488" t="str">
        <f t="shared" si="259"/>
        <v>AA</v>
      </c>
      <c r="J764" s="489">
        <v>18</v>
      </c>
      <c r="K764" s="229"/>
      <c r="L764" s="228"/>
      <c r="M764" s="228" t="str">
        <f>IFERROR(VLOOKUP(L764,色號!A:B,2,FALSE),"")</f>
        <v/>
      </c>
      <c r="N764" s="228" t="str">
        <f>IFERROR(VLOOKUP(M764,色號!B:C,2,FALSE),"")</f>
        <v/>
      </c>
      <c r="O764" s="228" t="str">
        <f>IFERROR(VLOOKUP(L764,色號!A:D,4,FALSE),"")</f>
        <v/>
      </c>
      <c r="P764" s="228" t="str">
        <f t="shared" si="260"/>
        <v>鉸2</v>
      </c>
      <c r="Q764" s="228" t="str">
        <f t="shared" si="261"/>
        <v/>
      </c>
      <c r="R764" s="455" t="str">
        <f t="shared" si="262"/>
        <v/>
      </c>
      <c r="S764" s="461"/>
      <c r="T764" s="429" t="str">
        <f t="shared" si="263"/>
        <v>把手？</v>
      </c>
      <c r="U764" s="237">
        <f t="shared" si="264"/>
        <v>1</v>
      </c>
    </row>
    <row r="765" spans="1:21" x14ac:dyDescent="0.25">
      <c r="A765" s="228">
        <f t="shared" si="257"/>
        <v>0</v>
      </c>
      <c r="B765" s="228"/>
      <c r="C765" s="228">
        <f t="shared" si="265"/>
        <v>20012</v>
      </c>
      <c r="D765" s="228"/>
      <c r="E765" s="228"/>
      <c r="F765" s="236"/>
      <c r="G765" s="228" t="str">
        <f t="shared" ref="G755:G783" si="266">IF(
   OR(
      $E765="頂板",$E765="底板",$E765="右側板",$E765="左側板",
      $E765="天地蓋頂板",$E765="天地蓋底板",$E765="天地蓋右側板",$E765="天地蓋左側板",
      $E765="前抽牆",$E765="後抽牆",$E765="左抽牆",$E765="右抽牆",
      $E765="踢腳板",$E765="補板",$E765="固隔",$E765="活隔",
      $E765="中立板",$E765="中立板(退)",$E765="固隔(退)",$E765="活固隔",$E765="立板",
      $E765="內頂板",$E765="內左側落板",$E765="內右側落板",$E765="內底板",
      $E765="內左側板",$E765="內右側板",
      $E765="上前平肢",$E765="上後平肢",$E765="上前立肢",$E765="上後立肢",
      $E765="下前立肢",$E765="下後立肢",$E765="下前平肢",$E765="下後平肢",
      $E765="左側落板",$E765="右側落板",
      $E765="外蓋背板",$E765="台面",$E765="床板",$E765="假門板",
      $E765="上掀門板",$E765="平掀門板",$E765="下掀門板",
      $E765="左門板",$E765="右門板",
      $E765="抽盤",$E765="抽盤抽頭",
      $E765="上軌道板",$E765="下軌道板",$E765="左軌道板",$E765="右軌道板",$E765="指縫擋板",$E765="左木框滑門",$E765="右木框滑門",
      $E765="層板",$E765="壁面層板",$E765="桌板",$E765="上封板",$E765="下封板",$E765="左封板",$E765="右封板",
      $E765="左圓角側板",$E765="右圓角側板",$E765="抽頭",$E765="入柱抽頭",$E765="假抽頭",$E765="背拉桿",$E765="木滑門",$E765="抽屜拉桿"
   ),
   "AA",
   ""
)</f>
        <v/>
      </c>
      <c r="H765" s="236"/>
      <c r="I765" s="38" t="str">
        <f t="shared" ref="I755:I777" si="267">IF(
   OR(
      $E765="右側板",$E765="左側板",$E765="活隔",
      $E765="天地蓋頂板",$E765="天地蓋底板",
      $E765="左門板",$E765="右門板",
      $E765="左側落板",$E765="右側落板",
      $E765="外蓋背板",$E765="活固隔",
      $E765="左木框滑門",$E765="右木框滑門",
      $E765="左鋁框滑門",$E765="右鋁框滑門",
      $E765="桌板",$E765="台面",$E765="床板",$E765="假門板",
      $E765="上掀門板",$E765="平掀門板",$E765="下掀門板",
      $E765="抽盤抽頭",$E765="抽盤",$E765="層板",$E765="壁面層板",
      $E765="上封板",$E765="下封板",$E765="左封板",$E765="右封板",
      $E765="抽頭",$E765="踢腳板",$E765="補板",$E765="木滑門"
   ),
   "AA",
   ""
)</f>
        <v/>
      </c>
      <c r="J765" s="228"/>
      <c r="K765" s="229"/>
      <c r="L765" s="228"/>
      <c r="M765" s="228" t="str">
        <f>IFERROR(VLOOKUP(L765,色號!A:B,2,FALSE),"")</f>
        <v/>
      </c>
      <c r="N765" s="228" t="str">
        <f>IFERROR(VLOOKUP(M765,色號!B:C,2,FALSE),"")</f>
        <v/>
      </c>
      <c r="O765" s="228" t="str">
        <f>IFERROR(VLOOKUP(L765,色號!A:D,4,FALSE),"")</f>
        <v/>
      </c>
      <c r="P765" s="228" t="str">
        <f t="shared" si="260"/>
        <v/>
      </c>
      <c r="Q765" s="228" t="str">
        <f t="shared" si="261"/>
        <v/>
      </c>
      <c r="R765" s="455" t="str">
        <f t="shared" si="262"/>
        <v/>
      </c>
      <c r="S765" s="461"/>
      <c r="T765" s="429" t="str">
        <f t="shared" si="263"/>
        <v/>
      </c>
      <c r="U765" s="237" t="str">
        <f t="shared" si="264"/>
        <v/>
      </c>
    </row>
    <row r="766" spans="1:21" x14ac:dyDescent="0.25">
      <c r="A766" s="228">
        <f t="shared" si="257"/>
        <v>0</v>
      </c>
      <c r="B766" s="228"/>
      <c r="C766" s="228">
        <f>C765+1</f>
        <v>20013</v>
      </c>
      <c r="D766" s="228"/>
      <c r="E766" s="228"/>
      <c r="F766" s="228"/>
      <c r="G766" s="228" t="str">
        <f t="shared" si="266"/>
        <v/>
      </c>
      <c r="H766" s="236"/>
      <c r="I766" s="38" t="str">
        <f t="shared" si="267"/>
        <v/>
      </c>
      <c r="J766" s="228"/>
      <c r="K766" s="229"/>
      <c r="L766" s="228"/>
      <c r="M766" s="228" t="str">
        <f>IFERROR(VLOOKUP(L766,色號!A:B,2,FALSE),"")</f>
        <v/>
      </c>
      <c r="N766" s="228" t="str">
        <f>IFERROR(VLOOKUP(M766,色號!B:C,2,FALSE),"")</f>
        <v/>
      </c>
      <c r="O766" s="228" t="str">
        <f>IFERROR(VLOOKUP(L766,色號!A:D,4,FALSE),"")</f>
        <v/>
      </c>
      <c r="P766" s="228" t="str">
        <f t="shared" si="260"/>
        <v/>
      </c>
      <c r="Q766" s="228" t="str">
        <f t="shared" si="261"/>
        <v/>
      </c>
      <c r="R766" s="455" t="str">
        <f t="shared" si="262"/>
        <v/>
      </c>
      <c r="S766" s="461"/>
      <c r="T766" s="429" t="str">
        <f t="shared" si="263"/>
        <v/>
      </c>
      <c r="U766" s="237" t="str">
        <f t="shared" si="264"/>
        <v/>
      </c>
    </row>
    <row r="767" spans="1:21" x14ac:dyDescent="0.25">
      <c r="A767" s="228">
        <f t="shared" si="257"/>
        <v>0</v>
      </c>
      <c r="B767" s="228"/>
      <c r="C767" s="228">
        <f t="shared" si="265"/>
        <v>20014</v>
      </c>
      <c r="D767" s="228"/>
      <c r="E767" s="228"/>
      <c r="F767" s="228"/>
      <c r="G767" s="228" t="str">
        <f t="shared" si="266"/>
        <v/>
      </c>
      <c r="H767" s="236"/>
      <c r="I767" s="38" t="str">
        <f t="shared" si="267"/>
        <v/>
      </c>
      <c r="J767" s="228"/>
      <c r="K767" s="229"/>
      <c r="L767" s="228"/>
      <c r="M767" s="228" t="str">
        <f>IFERROR(VLOOKUP(L767,色號!A:B,2,FALSE),"")</f>
        <v/>
      </c>
      <c r="N767" s="228" t="str">
        <f>IFERROR(VLOOKUP(M767,色號!B:C,2,FALSE),"")</f>
        <v/>
      </c>
      <c r="O767" s="228" t="str">
        <f>IFERROR(VLOOKUP(L767,色號!A:D,4,FALSE),"")</f>
        <v/>
      </c>
      <c r="P767" s="228" t="str">
        <f t="shared" si="260"/>
        <v/>
      </c>
      <c r="Q767" s="228" t="str">
        <f t="shared" si="261"/>
        <v/>
      </c>
      <c r="R767" s="455" t="str">
        <f t="shared" si="262"/>
        <v/>
      </c>
      <c r="S767" s="461"/>
      <c r="T767" s="429" t="str">
        <f t="shared" si="263"/>
        <v/>
      </c>
      <c r="U767" s="237" t="str">
        <f t="shared" si="264"/>
        <v/>
      </c>
    </row>
    <row r="768" spans="1:21" x14ac:dyDescent="0.25">
      <c r="A768" s="228">
        <f t="shared" si="257"/>
        <v>0</v>
      </c>
      <c r="B768" s="228"/>
      <c r="C768" s="228">
        <f>C767+1</f>
        <v>20015</v>
      </c>
      <c r="D768" s="228"/>
      <c r="E768" s="228"/>
      <c r="F768" s="228"/>
      <c r="G768" s="228" t="str">
        <f t="shared" si="266"/>
        <v/>
      </c>
      <c r="H768" s="236"/>
      <c r="I768" s="38" t="str">
        <f t="shared" si="267"/>
        <v/>
      </c>
      <c r="J768" s="228"/>
      <c r="K768" s="229"/>
      <c r="L768" s="228"/>
      <c r="M768" s="228" t="str">
        <f>IFERROR(VLOOKUP(L768,色號!A:B,2,FALSE),"")</f>
        <v/>
      </c>
      <c r="N768" s="228" t="str">
        <f>IFERROR(VLOOKUP(M768,色號!B:C,2,FALSE),"")</f>
        <v/>
      </c>
      <c r="O768" s="228" t="str">
        <f>IFERROR(VLOOKUP(L768,色號!A:D,4,FALSE),"")</f>
        <v/>
      </c>
      <c r="P768" s="228" t="str">
        <f t="shared" si="260"/>
        <v/>
      </c>
      <c r="Q768" s="228" t="str">
        <f t="shared" si="261"/>
        <v/>
      </c>
      <c r="R768" s="455" t="str">
        <f t="shared" si="262"/>
        <v/>
      </c>
      <c r="S768" s="461"/>
      <c r="T768" s="429" t="str">
        <f t="shared" si="263"/>
        <v/>
      </c>
      <c r="U768" s="237" t="str">
        <f t="shared" si="264"/>
        <v/>
      </c>
    </row>
    <row r="769" spans="1:21" x14ac:dyDescent="0.25">
      <c r="A769" s="228">
        <f t="shared" si="257"/>
        <v>0</v>
      </c>
      <c r="B769" s="228"/>
      <c r="C769" s="228">
        <f>C768+1</f>
        <v>20016</v>
      </c>
      <c r="D769" s="228"/>
      <c r="E769" s="228"/>
      <c r="F769" s="237"/>
      <c r="G769" s="228" t="str">
        <f t="shared" si="266"/>
        <v/>
      </c>
      <c r="H769" s="236"/>
      <c r="I769" s="38" t="str">
        <f t="shared" si="267"/>
        <v/>
      </c>
      <c r="J769" s="228"/>
      <c r="K769" s="229"/>
      <c r="L769" s="228"/>
      <c r="M769" s="228" t="str">
        <f>IFERROR(VLOOKUP(L769,色號!A:B,2,FALSE),"")</f>
        <v/>
      </c>
      <c r="N769" s="228" t="str">
        <f>IFERROR(VLOOKUP(M769,色號!B:C,2,FALSE),"")</f>
        <v/>
      </c>
      <c r="O769" s="228" t="str">
        <f>IFERROR(VLOOKUP(L769,色號!A:D,4,FALSE),"")</f>
        <v/>
      </c>
      <c r="P769" s="228" t="str">
        <f t="shared" si="260"/>
        <v/>
      </c>
      <c r="Q769" s="228" t="str">
        <f t="shared" si="261"/>
        <v/>
      </c>
      <c r="R769" s="455" t="str">
        <f t="shared" si="262"/>
        <v/>
      </c>
      <c r="S769" s="461"/>
      <c r="T769" s="429" t="str">
        <f t="shared" si="263"/>
        <v/>
      </c>
      <c r="U769" s="237" t="str">
        <f t="shared" si="264"/>
        <v/>
      </c>
    </row>
    <row r="770" spans="1:21" x14ac:dyDescent="0.25">
      <c r="A770" s="228">
        <f t="shared" si="257"/>
        <v>0</v>
      </c>
      <c r="B770" s="228"/>
      <c r="C770" s="228">
        <f>C769+1</f>
        <v>20017</v>
      </c>
      <c r="D770" s="228"/>
      <c r="E770" s="228"/>
      <c r="F770" s="237"/>
      <c r="G770" s="228" t="str">
        <f t="shared" si="266"/>
        <v/>
      </c>
      <c r="H770" s="236"/>
      <c r="I770" s="38" t="str">
        <f t="shared" si="267"/>
        <v/>
      </c>
      <c r="J770" s="228"/>
      <c r="K770" s="229"/>
      <c r="L770" s="228"/>
      <c r="M770" s="228" t="str">
        <f>IFERROR(VLOOKUP(L770,色號!A:B,2,FALSE),"")</f>
        <v/>
      </c>
      <c r="N770" s="228" t="str">
        <f>IFERROR(VLOOKUP(M770,色號!B:C,2,FALSE),"")</f>
        <v/>
      </c>
      <c r="O770" s="228" t="str">
        <f>IFERROR(VLOOKUP(L770,色號!A:D,4,FALSE),"")</f>
        <v/>
      </c>
      <c r="P770" s="228" t="str">
        <f t="shared" si="260"/>
        <v/>
      </c>
      <c r="Q770" s="228" t="str">
        <f t="shared" si="261"/>
        <v/>
      </c>
      <c r="R770" s="455" t="str">
        <f t="shared" si="262"/>
        <v/>
      </c>
      <c r="S770" s="461"/>
      <c r="T770" s="429" t="str">
        <f t="shared" si="263"/>
        <v/>
      </c>
      <c r="U770" s="237" t="str">
        <f t="shared" si="264"/>
        <v/>
      </c>
    </row>
    <row r="771" spans="1:21" x14ac:dyDescent="0.25">
      <c r="A771" s="228">
        <f t="shared" si="257"/>
        <v>0</v>
      </c>
      <c r="B771" s="228"/>
      <c r="C771" s="228">
        <f>C770+1</f>
        <v>20018</v>
      </c>
      <c r="D771" s="228"/>
      <c r="E771" s="228"/>
      <c r="F771" s="231"/>
      <c r="G771" s="228" t="str">
        <f t="shared" si="266"/>
        <v/>
      </c>
      <c r="H771" s="236"/>
      <c r="I771" s="38" t="str">
        <f t="shared" si="267"/>
        <v/>
      </c>
      <c r="J771" s="228"/>
      <c r="K771" s="229"/>
      <c r="L771" s="228"/>
      <c r="M771" s="228" t="str">
        <f>IFERROR(VLOOKUP(L771,色號!A:B,2,FALSE),"")</f>
        <v/>
      </c>
      <c r="N771" s="228" t="str">
        <f>IFERROR(VLOOKUP(M771,色號!B:C,2,FALSE),"")</f>
        <v/>
      </c>
      <c r="O771" s="228" t="str">
        <f>IFERROR(VLOOKUP(L771,色號!A:D,4,FALSE),"")</f>
        <v/>
      </c>
      <c r="P771" s="228" t="str">
        <f t="shared" si="260"/>
        <v/>
      </c>
      <c r="Q771" s="228" t="str">
        <f t="shared" si="261"/>
        <v/>
      </c>
      <c r="R771" s="455" t="str">
        <f t="shared" si="262"/>
        <v/>
      </c>
      <c r="S771" s="461"/>
      <c r="T771" s="429" t="str">
        <f t="shared" si="263"/>
        <v/>
      </c>
      <c r="U771" s="237" t="str">
        <f t="shared" si="264"/>
        <v/>
      </c>
    </row>
    <row r="772" spans="1:21" x14ac:dyDescent="0.25">
      <c r="A772" s="228">
        <f t="shared" si="257"/>
        <v>0</v>
      </c>
      <c r="B772" s="228"/>
      <c r="C772" s="228">
        <f t="shared" ref="C772:C777" si="268">C771+1</f>
        <v>20019</v>
      </c>
      <c r="D772" s="228"/>
      <c r="E772" s="228"/>
      <c r="F772" s="231"/>
      <c r="G772" s="228" t="str">
        <f t="shared" si="266"/>
        <v/>
      </c>
      <c r="H772" s="236"/>
      <c r="I772" s="38" t="str">
        <f t="shared" si="267"/>
        <v/>
      </c>
      <c r="J772" s="228"/>
      <c r="K772" s="229"/>
      <c r="L772" s="228"/>
      <c r="M772" s="228" t="str">
        <f>IFERROR(VLOOKUP(L772,色號!A:B,2,FALSE),"")</f>
        <v/>
      </c>
      <c r="N772" s="228" t="str">
        <f>IFERROR(VLOOKUP(M772,色號!B:C,2,FALSE),"")</f>
        <v/>
      </c>
      <c r="O772" s="228" t="str">
        <f>IFERROR(VLOOKUP(L772,色號!A:D,4,FALSE),"")</f>
        <v/>
      </c>
      <c r="P772" s="228" t="str">
        <f t="shared" si="260"/>
        <v/>
      </c>
      <c r="Q772" s="228" t="str">
        <f t="shared" si="261"/>
        <v/>
      </c>
      <c r="R772" s="455" t="str">
        <f t="shared" si="262"/>
        <v/>
      </c>
      <c r="S772" s="461"/>
      <c r="T772" s="429" t="str">
        <f t="shared" si="263"/>
        <v/>
      </c>
      <c r="U772" s="237" t="str">
        <f t="shared" si="264"/>
        <v/>
      </c>
    </row>
    <row r="773" spans="1:21" x14ac:dyDescent="0.25">
      <c r="A773" s="228">
        <f t="shared" si="257"/>
        <v>0</v>
      </c>
      <c r="B773" s="228"/>
      <c r="C773" s="228">
        <f t="shared" si="268"/>
        <v>20020</v>
      </c>
      <c r="D773" s="228"/>
      <c r="E773" s="228"/>
      <c r="F773" s="231"/>
      <c r="G773" s="228" t="str">
        <f t="shared" si="266"/>
        <v/>
      </c>
      <c r="H773" s="236"/>
      <c r="I773" s="38" t="str">
        <f t="shared" si="267"/>
        <v/>
      </c>
      <c r="J773" s="228"/>
      <c r="K773" s="229"/>
      <c r="L773" s="228"/>
      <c r="M773" s="228" t="str">
        <f>IFERROR(VLOOKUP(L773,色號!A:B,2,FALSE),"")</f>
        <v/>
      </c>
      <c r="N773" s="228" t="str">
        <f>IFERROR(VLOOKUP(M773,色號!B:C,2,FALSE),"")</f>
        <v/>
      </c>
      <c r="O773" s="228" t="str">
        <f>IFERROR(VLOOKUP(L773,色號!A:D,4,FALSE),"")</f>
        <v/>
      </c>
      <c r="P773" s="228" t="str">
        <f t="shared" si="260"/>
        <v/>
      </c>
      <c r="Q773" s="228" t="str">
        <f t="shared" si="261"/>
        <v/>
      </c>
      <c r="R773" s="455" t="str">
        <f t="shared" si="262"/>
        <v/>
      </c>
      <c r="S773" s="461"/>
      <c r="T773" s="429" t="str">
        <f t="shared" si="263"/>
        <v/>
      </c>
      <c r="U773" s="237" t="str">
        <f t="shared" si="264"/>
        <v/>
      </c>
    </row>
    <row r="774" spans="1:21" x14ac:dyDescent="0.25">
      <c r="A774" s="228">
        <f t="shared" si="257"/>
        <v>0</v>
      </c>
      <c r="B774" s="228"/>
      <c r="C774" s="228">
        <f t="shared" si="268"/>
        <v>20021</v>
      </c>
      <c r="D774" s="228"/>
      <c r="E774" s="228"/>
      <c r="F774" s="231"/>
      <c r="G774" s="228" t="str">
        <f t="shared" si="266"/>
        <v/>
      </c>
      <c r="H774" s="236"/>
      <c r="I774" s="38" t="str">
        <f t="shared" si="267"/>
        <v/>
      </c>
      <c r="J774" s="228"/>
      <c r="K774" s="229"/>
      <c r="L774" s="228"/>
      <c r="M774" s="228" t="str">
        <f>IFERROR(VLOOKUP(L774,色號!A:B,2,FALSE),"")</f>
        <v/>
      </c>
      <c r="N774" s="228" t="str">
        <f>IFERROR(VLOOKUP(M774,色號!B:C,2,FALSE),"")</f>
        <v/>
      </c>
      <c r="O774" s="228" t="str">
        <f>IFERROR(VLOOKUP(L774,色號!A:D,4,FALSE),"")</f>
        <v/>
      </c>
      <c r="P774" s="228" t="str">
        <f t="shared" si="260"/>
        <v/>
      </c>
      <c r="Q774" s="228" t="str">
        <f t="shared" si="261"/>
        <v/>
      </c>
      <c r="R774" s="455" t="str">
        <f t="shared" si="262"/>
        <v/>
      </c>
      <c r="S774" s="461"/>
      <c r="T774" s="429" t="str">
        <f t="shared" si="263"/>
        <v/>
      </c>
      <c r="U774" s="237" t="str">
        <f t="shared" si="264"/>
        <v/>
      </c>
    </row>
    <row r="775" spans="1:21" x14ac:dyDescent="0.25">
      <c r="A775" s="228">
        <f t="shared" si="257"/>
        <v>0</v>
      </c>
      <c r="B775" s="228"/>
      <c r="C775" s="228">
        <f t="shared" si="268"/>
        <v>20022</v>
      </c>
      <c r="D775" s="228"/>
      <c r="E775" s="228"/>
      <c r="F775" s="231"/>
      <c r="G775" s="228" t="str">
        <f t="shared" si="266"/>
        <v/>
      </c>
      <c r="H775" s="236"/>
      <c r="I775" s="38" t="str">
        <f t="shared" si="267"/>
        <v/>
      </c>
      <c r="J775" s="228"/>
      <c r="K775" s="229"/>
      <c r="L775" s="228"/>
      <c r="M775" s="228" t="str">
        <f>IFERROR(VLOOKUP(L775,色號!A:B,2,FALSE),"")</f>
        <v/>
      </c>
      <c r="N775" s="228" t="str">
        <f>IFERROR(VLOOKUP(M775,色號!B:C,2,FALSE),"")</f>
        <v/>
      </c>
      <c r="O775" s="228" t="str">
        <f>IFERROR(VLOOKUP(L775,色號!A:D,4,FALSE),"")</f>
        <v/>
      </c>
      <c r="P775" s="228" t="str">
        <f t="shared" si="260"/>
        <v/>
      </c>
      <c r="Q775" s="228" t="str">
        <f t="shared" si="261"/>
        <v/>
      </c>
      <c r="R775" s="455" t="str">
        <f t="shared" si="262"/>
        <v/>
      </c>
      <c r="S775" s="461"/>
      <c r="T775" s="429" t="str">
        <f t="shared" si="263"/>
        <v/>
      </c>
      <c r="U775" s="237" t="str">
        <f t="shared" si="264"/>
        <v/>
      </c>
    </row>
    <row r="776" spans="1:21" x14ac:dyDescent="0.25">
      <c r="A776" s="228">
        <f t="shared" si="257"/>
        <v>0</v>
      </c>
      <c r="B776" s="228"/>
      <c r="C776" s="228">
        <f t="shared" si="268"/>
        <v>20023</v>
      </c>
      <c r="D776" s="228"/>
      <c r="E776" s="228"/>
      <c r="F776" s="231"/>
      <c r="G776" s="228" t="str">
        <f t="shared" si="266"/>
        <v/>
      </c>
      <c r="H776" s="236"/>
      <c r="I776" s="38" t="str">
        <f t="shared" si="267"/>
        <v/>
      </c>
      <c r="J776" s="228"/>
      <c r="K776" s="229"/>
      <c r="L776" s="228"/>
      <c r="M776" s="228" t="str">
        <f>IFERROR(VLOOKUP(L776,色號!A:B,2,FALSE),"")</f>
        <v/>
      </c>
      <c r="N776" s="228" t="str">
        <f>IFERROR(VLOOKUP(M776,色號!B:C,2,FALSE),"")</f>
        <v/>
      </c>
      <c r="O776" s="228" t="str">
        <f>IFERROR(VLOOKUP(L776,色號!A:D,4,FALSE),"")</f>
        <v/>
      </c>
      <c r="P776" s="228" t="str">
        <f t="shared" si="260"/>
        <v/>
      </c>
      <c r="Q776" s="228" t="str">
        <f t="shared" si="261"/>
        <v/>
      </c>
      <c r="R776" s="455" t="str">
        <f t="shared" si="262"/>
        <v/>
      </c>
      <c r="S776" s="461"/>
      <c r="T776" s="429" t="str">
        <f t="shared" si="263"/>
        <v/>
      </c>
      <c r="U776" s="237" t="str">
        <f t="shared" si="264"/>
        <v/>
      </c>
    </row>
    <row r="777" spans="1:21" x14ac:dyDescent="0.25">
      <c r="A777" s="228">
        <f t="shared" si="257"/>
        <v>0</v>
      </c>
      <c r="B777" s="228"/>
      <c r="C777" s="228">
        <f t="shared" si="268"/>
        <v>20024</v>
      </c>
      <c r="D777" s="228"/>
      <c r="E777" s="228"/>
      <c r="F777" s="231"/>
      <c r="G777" s="228" t="str">
        <f t="shared" si="266"/>
        <v/>
      </c>
      <c r="H777" s="236"/>
      <c r="I777" s="38" t="str">
        <f t="shared" si="267"/>
        <v/>
      </c>
      <c r="J777" s="228"/>
      <c r="K777" s="229"/>
      <c r="L777" s="228"/>
      <c r="M777" s="228" t="str">
        <f>IFERROR(VLOOKUP(L777,色號!A:B,2,FALSE),"")</f>
        <v/>
      </c>
      <c r="N777" s="228" t="str">
        <f>IFERROR(VLOOKUP(M777,色號!B:C,2,FALSE),"")</f>
        <v/>
      </c>
      <c r="O777" s="228" t="str">
        <f>IFERROR(VLOOKUP(L777,色號!A:D,4,FALSE),"")</f>
        <v/>
      </c>
      <c r="P777" s="228" t="str">
        <f t="shared" si="260"/>
        <v/>
      </c>
      <c r="Q777" s="228" t="str">
        <f t="shared" si="261"/>
        <v/>
      </c>
      <c r="R777" s="455" t="str">
        <f t="shared" si="262"/>
        <v/>
      </c>
      <c r="S777" s="461"/>
      <c r="T777" s="429" t="str">
        <f t="shared" si="263"/>
        <v/>
      </c>
      <c r="U777" s="237" t="str">
        <f t="shared" si="264"/>
        <v/>
      </c>
    </row>
    <row r="778" spans="1:21" x14ac:dyDescent="0.25">
      <c r="A778" s="228">
        <f t="shared" si="257"/>
        <v>0</v>
      </c>
      <c r="B778" s="228"/>
      <c r="C778" s="228">
        <f>C777+1</f>
        <v>20025</v>
      </c>
      <c r="D778" s="228"/>
      <c r="E778" s="228"/>
      <c r="F778" s="228"/>
      <c r="G778" s="228" t="str">
        <f t="shared" si="266"/>
        <v/>
      </c>
      <c r="H778" s="236"/>
      <c r="I778" s="38" t="str">
        <f t="shared" ref="I778:I783" si="269">IF(
   OR(
      $E778="右側板",$E778="左側板",$E778="活隔",
      $E778="天地蓋頂板",$E778="天地蓋底板",
      $E778="左門板",$E778="右門板",
      $E778="左側落板",$E778="右側落板",
      $E778="外蓋背板",$E778="活固隔",
      $E778="左木框滑門",$E778="右木框滑門",
      $E778="左鋁框滑門",$E778="右鋁框滑門",
      $E778="桌板",$E778="台面",$E778="床板",$E778="假門板",
      $E778="上掀門板",$E778="平掀門板",$E778="下掀門板",
      $E778="抽盤抽頭",$E778="抽盤",$E778="層板",$E778="壁面層板",
      $E778="上封板",$E778="下封板",$E778="左封板",$E778="右封板",
      $E778="抽頭",$E778="踢腳板",$E778="補板",$E778="木滑門"
   ),
   "AA",
   ""
)</f>
        <v/>
      </c>
      <c r="J778" s="228"/>
      <c r="K778" s="229"/>
      <c r="L778" s="228"/>
      <c r="M778" s="228" t="str">
        <f>IFERROR(VLOOKUP(L778,色號!A:B,2,FALSE),"")</f>
        <v/>
      </c>
      <c r="N778" s="228" t="str">
        <f>IFERROR(VLOOKUP(M778,色號!B:C,2,FALSE),"")</f>
        <v/>
      </c>
      <c r="O778" s="228" t="str">
        <f>IFERROR(VLOOKUP(L778,色號!A:D,4,FALSE),"")</f>
        <v/>
      </c>
      <c r="P778" s="228" t="str">
        <f t="shared" si="260"/>
        <v/>
      </c>
      <c r="Q778" s="228" t="str">
        <f t="shared" si="261"/>
        <v/>
      </c>
      <c r="R778" s="455" t="str">
        <f t="shared" si="262"/>
        <v/>
      </c>
      <c r="S778" s="461"/>
      <c r="T778" s="429" t="str">
        <f t="shared" si="263"/>
        <v/>
      </c>
      <c r="U778" s="237" t="str">
        <f t="shared" si="264"/>
        <v/>
      </c>
    </row>
    <row r="779" spans="1:21" x14ac:dyDescent="0.25">
      <c r="A779" s="228">
        <f t="shared" si="257"/>
        <v>0</v>
      </c>
      <c r="B779" s="228"/>
      <c r="C779" s="228">
        <f t="shared" ref="C779:C783" si="270">C778+1</f>
        <v>20026</v>
      </c>
      <c r="D779" s="228"/>
      <c r="E779" s="228"/>
      <c r="F779" s="231"/>
      <c r="G779" s="228" t="str">
        <f t="shared" si="266"/>
        <v/>
      </c>
      <c r="H779" s="236"/>
      <c r="I779" s="38" t="str">
        <f t="shared" si="269"/>
        <v/>
      </c>
      <c r="J779" s="228"/>
      <c r="K779" s="229"/>
      <c r="L779" s="228"/>
      <c r="M779" s="228" t="str">
        <f>IFERROR(VLOOKUP(L779,色號!A:B,2,FALSE),"")</f>
        <v/>
      </c>
      <c r="N779" s="228" t="str">
        <f>IFERROR(VLOOKUP(M779,色號!B:C,2,FALSE),"")</f>
        <v/>
      </c>
      <c r="O779" s="228" t="str">
        <f>IFERROR(VLOOKUP(L779,色號!A:D,4,FALSE),"")</f>
        <v/>
      </c>
      <c r="P779" s="228" t="str">
        <f t="shared" si="260"/>
        <v/>
      </c>
      <c r="Q779" s="228" t="str">
        <f t="shared" si="261"/>
        <v/>
      </c>
      <c r="R779" s="455" t="str">
        <f t="shared" si="262"/>
        <v/>
      </c>
      <c r="S779" s="461"/>
      <c r="T779" s="429" t="str">
        <f t="shared" si="263"/>
        <v/>
      </c>
      <c r="U779" s="237" t="str">
        <f t="shared" si="264"/>
        <v/>
      </c>
    </row>
    <row r="780" spans="1:21" x14ac:dyDescent="0.25">
      <c r="A780" s="228">
        <f t="shared" si="257"/>
        <v>0</v>
      </c>
      <c r="B780" s="228"/>
      <c r="C780" s="228">
        <f t="shared" si="270"/>
        <v>20027</v>
      </c>
      <c r="D780" s="228"/>
      <c r="E780" s="228"/>
      <c r="F780" s="231"/>
      <c r="G780" s="228" t="str">
        <f t="shared" si="266"/>
        <v/>
      </c>
      <c r="H780" s="236"/>
      <c r="I780" s="38" t="str">
        <f t="shared" si="269"/>
        <v/>
      </c>
      <c r="J780" s="228"/>
      <c r="K780" s="229"/>
      <c r="L780" s="228"/>
      <c r="M780" s="228" t="str">
        <f>IFERROR(VLOOKUP(L780,色號!A:B,2,FALSE),"")</f>
        <v/>
      </c>
      <c r="N780" s="228" t="str">
        <f>IFERROR(VLOOKUP(M780,色號!B:C,2,FALSE),"")</f>
        <v/>
      </c>
      <c r="O780" s="228" t="str">
        <f>IFERROR(VLOOKUP(L780,色號!A:D,4,FALSE),"")</f>
        <v/>
      </c>
      <c r="P780" s="228" t="str">
        <f t="shared" si="260"/>
        <v/>
      </c>
      <c r="Q780" s="228" t="str">
        <f t="shared" si="261"/>
        <v/>
      </c>
      <c r="R780" s="455" t="str">
        <f t="shared" si="262"/>
        <v/>
      </c>
      <c r="S780" s="461"/>
      <c r="T780" s="429" t="str">
        <f t="shared" si="263"/>
        <v/>
      </c>
      <c r="U780" s="237" t="str">
        <f t="shared" si="264"/>
        <v/>
      </c>
    </row>
    <row r="781" spans="1:21" x14ac:dyDescent="0.25">
      <c r="A781" s="228">
        <f t="shared" si="257"/>
        <v>0</v>
      </c>
      <c r="B781" s="228"/>
      <c r="C781" s="228">
        <f t="shared" si="270"/>
        <v>20028</v>
      </c>
      <c r="D781" s="228"/>
      <c r="E781" s="228"/>
      <c r="F781" s="231"/>
      <c r="G781" s="228" t="str">
        <f t="shared" si="266"/>
        <v/>
      </c>
      <c r="H781" s="236"/>
      <c r="I781" s="38" t="str">
        <f t="shared" si="269"/>
        <v/>
      </c>
      <c r="J781" s="228"/>
      <c r="K781" s="229"/>
      <c r="L781" s="228"/>
      <c r="M781" s="228" t="str">
        <f>IFERROR(VLOOKUP(L781,色號!A:B,2,FALSE),"")</f>
        <v/>
      </c>
      <c r="N781" s="228" t="str">
        <f>IFERROR(VLOOKUP(M781,色號!B:C,2,FALSE),"")</f>
        <v/>
      </c>
      <c r="O781" s="228" t="str">
        <f>IFERROR(VLOOKUP(L781,色號!A:D,4,FALSE),"")</f>
        <v/>
      </c>
      <c r="P781" s="228" t="str">
        <f t="shared" si="260"/>
        <v/>
      </c>
      <c r="Q781" s="228" t="str">
        <f t="shared" si="261"/>
        <v/>
      </c>
      <c r="R781" s="455" t="str">
        <f t="shared" si="262"/>
        <v/>
      </c>
      <c r="S781" s="461"/>
      <c r="T781" s="429" t="str">
        <f t="shared" si="263"/>
        <v/>
      </c>
      <c r="U781" s="237" t="str">
        <f t="shared" si="264"/>
        <v/>
      </c>
    </row>
    <row r="782" spans="1:21" x14ac:dyDescent="0.25">
      <c r="A782" s="228">
        <f t="shared" si="257"/>
        <v>0</v>
      </c>
      <c r="B782" s="228"/>
      <c r="C782" s="228">
        <f t="shared" si="270"/>
        <v>20029</v>
      </c>
      <c r="D782" s="228"/>
      <c r="E782" s="228"/>
      <c r="F782" s="231"/>
      <c r="G782" s="228" t="str">
        <f t="shared" si="266"/>
        <v/>
      </c>
      <c r="H782" s="236"/>
      <c r="I782" s="38" t="str">
        <f t="shared" si="269"/>
        <v/>
      </c>
      <c r="J782" s="228"/>
      <c r="K782" s="229"/>
      <c r="L782" s="228"/>
      <c r="M782" s="228" t="str">
        <f>IFERROR(VLOOKUP(L782,色號!A:B,2,FALSE),"")</f>
        <v/>
      </c>
      <c r="N782" s="228" t="str">
        <f>IFERROR(VLOOKUP(M782,色號!B:C,2,FALSE),"")</f>
        <v/>
      </c>
      <c r="O782" s="228" t="str">
        <f>IFERROR(VLOOKUP(L782,色號!A:D,4,FALSE),"")</f>
        <v/>
      </c>
      <c r="P782" s="228" t="str">
        <f t="shared" si="260"/>
        <v/>
      </c>
      <c r="Q782" s="228" t="str">
        <f t="shared" si="261"/>
        <v/>
      </c>
      <c r="R782" s="455" t="str">
        <f t="shared" si="262"/>
        <v/>
      </c>
      <c r="S782" s="461"/>
      <c r="T782" s="429" t="str">
        <f t="shared" si="263"/>
        <v/>
      </c>
      <c r="U782" s="237" t="str">
        <f t="shared" si="264"/>
        <v/>
      </c>
    </row>
    <row r="783" spans="1:21" x14ac:dyDescent="0.25">
      <c r="A783" s="228">
        <f t="shared" si="257"/>
        <v>0</v>
      </c>
      <c r="B783" s="228"/>
      <c r="C783" s="228">
        <f t="shared" si="270"/>
        <v>20030</v>
      </c>
      <c r="D783" s="228"/>
      <c r="E783" s="228"/>
      <c r="F783" s="231"/>
      <c r="G783" s="228" t="str">
        <f t="shared" si="266"/>
        <v/>
      </c>
      <c r="H783" s="236"/>
      <c r="I783" s="38" t="str">
        <f t="shared" si="269"/>
        <v/>
      </c>
      <c r="J783" s="228"/>
      <c r="K783" s="229"/>
      <c r="L783" s="228"/>
      <c r="M783" s="228" t="str">
        <f>IFERROR(VLOOKUP(L783,色號!A:B,2,FALSE),"")</f>
        <v/>
      </c>
      <c r="N783" s="228" t="str">
        <f>IFERROR(VLOOKUP(M783,色號!B:C,2,FALSE),"")</f>
        <v/>
      </c>
      <c r="O783" s="228" t="str">
        <f>IFERROR(VLOOKUP(L783,色號!A:D,4,FALSE),"")</f>
        <v/>
      </c>
      <c r="P783" s="228" t="str">
        <f t="shared" si="260"/>
        <v/>
      </c>
      <c r="Q783" s="228" t="str">
        <f t="shared" si="261"/>
        <v/>
      </c>
      <c r="R783" s="455" t="str">
        <f t="shared" si="262"/>
        <v/>
      </c>
      <c r="S783" s="461"/>
      <c r="T783" s="429" t="str">
        <f t="shared" si="263"/>
        <v/>
      </c>
      <c r="U783" s="237" t="str">
        <f t="shared" si="264"/>
        <v/>
      </c>
    </row>
    <row r="784" spans="1:21" x14ac:dyDescent="0.25">
      <c r="A784" s="234"/>
      <c r="B784" s="234"/>
      <c r="C784" s="234"/>
      <c r="D784" s="234"/>
      <c r="E784" s="234"/>
      <c r="F784" s="238"/>
      <c r="G784" s="238"/>
      <c r="H784" s="239"/>
      <c r="I784" s="234"/>
      <c r="J784" s="238"/>
      <c r="K784" s="227"/>
      <c r="L784" s="228"/>
      <c r="M784" s="238"/>
      <c r="N784" s="232" t="str">
        <f>IFERROR(VLOOKUP(L784,資料庫!$P$4:$R$101,3,FALSE),"")</f>
        <v/>
      </c>
      <c r="O784" s="238"/>
      <c r="P784" s="228" t="str">
        <f t="shared" si="260"/>
        <v/>
      </c>
      <c r="Q784" s="228"/>
      <c r="R784" s="455" t="str">
        <f t="shared" ref="R784" si="271">IF(
  AND(
    OR($E784="右側板",$E784="左側板"),
    COUNTIF($E$754:$E$783,"活隔") + COUNTIF($E$754:$E$783,"固隔") &gt; 0  ),
  "排孔",
  ""
)</f>
        <v/>
      </c>
      <c r="S784" s="228"/>
      <c r="T784" s="430"/>
      <c r="U784" s="237"/>
    </row>
    <row r="785" spans="1:21" x14ac:dyDescent="0.25">
      <c r="A785" s="234"/>
      <c r="B785" s="234"/>
      <c r="C785" s="234"/>
      <c r="D785" s="234"/>
      <c r="E785" s="234"/>
      <c r="F785" s="238"/>
      <c r="G785" s="238"/>
      <c r="H785" s="239"/>
      <c r="I785" s="234"/>
      <c r="J785" s="238"/>
      <c r="K785" s="227"/>
      <c r="L785" s="238"/>
      <c r="M785" s="238"/>
      <c r="N785" s="228"/>
      <c r="O785" s="238"/>
      <c r="P785" s="228"/>
      <c r="Q785" s="228"/>
      <c r="R785" s="455"/>
      <c r="S785" s="228"/>
      <c r="T785" s="430"/>
      <c r="U785" s="237"/>
    </row>
    <row r="786" spans="1:21" x14ac:dyDescent="0.25">
      <c r="A786" s="224" t="s">
        <v>31</v>
      </c>
      <c r="B786" s="224"/>
      <c r="C786" s="225"/>
      <c r="D786" s="225" cm="1">
        <f t="array" ref="D786">_xlfn.IFS(OR(C786="水槽櫃",C786="爐檯櫃"),"無頂板",C786="油機吊櫃","無底板",TRUE,0)</f>
        <v>0</v>
      </c>
      <c r="E786" s="226"/>
      <c r="F786" s="225"/>
      <c r="G786" s="226"/>
      <c r="H786" s="226"/>
      <c r="I786" s="226"/>
      <c r="J786" s="226"/>
      <c r="K786" s="227"/>
      <c r="L786" s="228"/>
      <c r="M786" s="228"/>
      <c r="N786" s="228"/>
      <c r="O786" s="228"/>
      <c r="P786" s="228"/>
      <c r="Q786" s="228"/>
      <c r="R786" s="455"/>
      <c r="S786" s="228"/>
      <c r="T786" s="430"/>
      <c r="U786" s="237"/>
    </row>
    <row r="787" spans="1:21" x14ac:dyDescent="0.25">
      <c r="A787" s="224" t="s">
        <v>37</v>
      </c>
      <c r="B787" s="224"/>
      <c r="C787" s="229">
        <f>C748+1</f>
        <v>21</v>
      </c>
      <c r="D787" s="229"/>
      <c r="E787" s="226"/>
      <c r="F787" s="230"/>
      <c r="G787" s="226"/>
      <c r="H787" s="226"/>
      <c r="I787" s="226"/>
      <c r="J787" s="226"/>
      <c r="K787" s="366" t="s">
        <v>15</v>
      </c>
      <c r="L787" s="232">
        <f>SUMIF(D793:D822,"&lt;&gt;*五金",K793:K822)</f>
        <v>0</v>
      </c>
      <c r="M787" s="228"/>
      <c r="N787" s="231"/>
      <c r="O787" s="228"/>
      <c r="P787" s="228"/>
      <c r="Q787" s="228"/>
      <c r="R787" s="455"/>
      <c r="S787" s="228"/>
      <c r="T787" s="430"/>
      <c r="U787" s="237"/>
    </row>
    <row r="788" spans="1:21" x14ac:dyDescent="0.25">
      <c r="A788" s="224" t="s">
        <v>38</v>
      </c>
      <c r="B788" s="224"/>
      <c r="C788" s="229"/>
      <c r="D788" s="229"/>
      <c r="E788" s="226"/>
      <c r="F788" s="230"/>
      <c r="G788" s="226"/>
      <c r="H788" s="226"/>
      <c r="I788" s="226"/>
      <c r="J788" s="226"/>
      <c r="K788" s="366" t="s">
        <v>16</v>
      </c>
      <c r="L788" s="233">
        <f ca="1">板材才數分析.!P631</f>
        <v>0</v>
      </c>
      <c r="M788" s="228"/>
      <c r="N788" s="231"/>
      <c r="O788" s="228"/>
      <c r="P788" s="228"/>
      <c r="Q788" s="228"/>
      <c r="R788" s="455"/>
      <c r="S788" s="228"/>
      <c r="T788" s="430"/>
      <c r="U788" s="237"/>
    </row>
    <row r="789" spans="1:21" x14ac:dyDescent="0.25">
      <c r="A789" s="224" t="s">
        <v>39</v>
      </c>
      <c r="B789" s="224"/>
      <c r="C789" s="368"/>
      <c r="D789" s="229"/>
      <c r="E789" s="226"/>
      <c r="F789" s="230"/>
      <c r="G789" s="226"/>
      <c r="H789" s="226"/>
      <c r="I789" s="226"/>
      <c r="J789" s="226"/>
      <c r="K789" s="376" t="s">
        <v>1384</v>
      </c>
      <c r="L789" s="228">
        <v>1</v>
      </c>
      <c r="M789" s="228"/>
      <c r="N789" s="228"/>
      <c r="O789" s="228"/>
      <c r="P789" s="228"/>
      <c r="Q789" s="228"/>
      <c r="R789" s="455"/>
      <c r="S789" s="228"/>
      <c r="T789" s="430"/>
      <c r="U789" s="237"/>
    </row>
    <row r="790" spans="1:21" x14ac:dyDescent="0.25">
      <c r="A790" s="224" t="s">
        <v>40</v>
      </c>
      <c r="B790" s="224"/>
      <c r="C790" s="367"/>
      <c r="D790" s="229"/>
      <c r="E790" s="226"/>
      <c r="F790" s="230"/>
      <c r="G790" s="226"/>
      <c r="H790" s="226"/>
      <c r="I790" s="226"/>
      <c r="J790" s="226"/>
      <c r="K790" s="227"/>
      <c r="L790" s="228"/>
      <c r="M790" s="228"/>
      <c r="N790" s="228"/>
      <c r="O790" s="228"/>
      <c r="P790" s="228"/>
      <c r="Q790" s="228"/>
      <c r="R790" s="455"/>
      <c r="S790" s="228"/>
      <c r="T790" s="430"/>
      <c r="U790" s="237"/>
    </row>
    <row r="791" spans="1:21" ht="16.149999999999999" customHeight="1" x14ac:dyDescent="0.25">
      <c r="A791" s="508" t="s">
        <v>41</v>
      </c>
      <c r="B791" s="228"/>
      <c r="C791" s="508" t="s">
        <v>50</v>
      </c>
      <c r="D791" s="508" t="s">
        <v>1293</v>
      </c>
      <c r="E791" s="508" t="s">
        <v>42</v>
      </c>
      <c r="F791" s="372" t="s">
        <v>2</v>
      </c>
      <c r="G791" s="372"/>
      <c r="H791" s="372"/>
      <c r="I791" s="372"/>
      <c r="J791" s="372"/>
      <c r="K791" s="514" t="s">
        <v>6</v>
      </c>
      <c r="L791" s="508" t="s">
        <v>8</v>
      </c>
      <c r="M791" s="508" t="s">
        <v>110</v>
      </c>
      <c r="N791" s="515" t="s">
        <v>225</v>
      </c>
      <c r="O791" s="508" t="s">
        <v>44</v>
      </c>
      <c r="P791" s="509" t="s">
        <v>9</v>
      </c>
      <c r="Q791" s="509" t="s">
        <v>9</v>
      </c>
      <c r="R791" s="510" t="s">
        <v>9</v>
      </c>
      <c r="S791" s="509" t="s">
        <v>9</v>
      </c>
      <c r="T791" s="517" t="s">
        <v>1929</v>
      </c>
      <c r="U791" s="508" t="s">
        <v>1386</v>
      </c>
    </row>
    <row r="792" spans="1:21" x14ac:dyDescent="0.25">
      <c r="A792" s="513"/>
      <c r="B792" s="234"/>
      <c r="C792" s="513"/>
      <c r="D792" s="508"/>
      <c r="E792" s="513"/>
      <c r="F792" s="228" t="s">
        <v>49</v>
      </c>
      <c r="G792" s="228" t="s">
        <v>17</v>
      </c>
      <c r="H792" s="235" t="s">
        <v>1</v>
      </c>
      <c r="I792" s="228" t="s">
        <v>17</v>
      </c>
      <c r="J792" s="228" t="s">
        <v>3</v>
      </c>
      <c r="K792" s="514"/>
      <c r="L792" s="508"/>
      <c r="M792" s="513"/>
      <c r="N792" s="515"/>
      <c r="O792" s="513"/>
      <c r="P792" s="509"/>
      <c r="Q792" s="509"/>
      <c r="R792" s="510"/>
      <c r="S792" s="509"/>
      <c r="T792" s="517"/>
      <c r="U792" s="508"/>
    </row>
    <row r="793" spans="1:21" x14ac:dyDescent="0.25">
      <c r="A793" s="228">
        <f>$C$786</f>
        <v>0</v>
      </c>
      <c r="B793" s="228"/>
      <c r="C793" s="228">
        <f>(C787*1000)+1</f>
        <v>21001</v>
      </c>
      <c r="D793" s="489" t="s">
        <v>1077</v>
      </c>
      <c r="E793" s="489" t="s">
        <v>4</v>
      </c>
      <c r="F793" s="236">
        <f>C790-36</f>
        <v>-36</v>
      </c>
      <c r="G793" s="489" t="str">
        <f>IF(
   OR(
      $E793="頂板",$E793="底板",$E793="右側板",$E793="左側板",
      $E793="天地蓋頂板",$E793="天地蓋底板",$E793="天地蓋右側板",$E793="天地蓋左側板",
      $E793="前抽牆",$E793="後抽牆",$E793="左抽牆",$E793="右抽牆",
      $E793="踢腳板",$E793="補板",$E793="固隔",$E793="活隔",
      $E793="中立板",$E793="中立板(退)",$E793="固隔(退)",$E793="活固隔",$E793="立板",
      $E793="內頂板",$E793="內左側落板",$E793="內右側落板",$E793="內底板",
      $E793="內左側板",$E793="內右側板",
      $E793="上前平肢",$E793="上後平肢",$E793="上前立肢",$E793="上後立肢",
      $E793="下前立肢",$E793="下後立肢",$E793="下前平肢",$E793="下後平肢",
      $E793="左側落板",$E793="右側落板",
      $E793="外蓋背板",$E793="台面",$E793="床板",$E793="假門板",
      $E793="上掀門板",$E793="平掀門板",$E793="下掀門板",
      $E793="左門板",$E793="右門板",
      $E793="抽盤",$E793="抽盤抽頭",
      $E793="上軌道板",$E793="下軌道板",$E793="左軌道板",$E793="右軌道板",$E793="指縫擋板",$E793="左木框滑門",$E793="右木框滑門",
      $E793="層板",$E793="壁面層板",$E793="桌板",$E793="上封板",$E793="下封板",$E793="左封板",$E793="右封板",
      $E793="左圓角側板",$E793="右圓角側板",$E793="抽頭",$E793="入柱抽頭",$E793="假抽頭",$E793="背拉桿",$E793="木滑門",$E793="抽屜拉桿"
   ),
   "AA",
   ""
)</f>
        <v>AA</v>
      </c>
      <c r="H793" s="236">
        <f>C789</f>
        <v>0</v>
      </c>
      <c r="I793" s="488" t="str">
        <f>IF(
   OR(
      $E793="右側板",$E793="左側板",$E793="活隔",
      $E793="天地蓋頂板",$E793="天地蓋底板",
      $E793="左門板",$E793="右門板",
      $E793="左側落板",$E793="右側落板",
      $E793="外蓋背板",$E793="活固隔",
      $E793="左木框滑門",$E793="右木框滑門",
      $E793="左鋁框滑門",$E793="右鋁框滑門",
      $E793="桌板",$E793="台面",$E793="床板",$E793="假門板",
      $E793="上掀門板",$E793="平掀門板",$E793="下掀門板",
      $E793="抽盤抽頭",$E793="抽盤",$E793="層板",$E793="壁面層板",
      $E793="上封板",$E793="下封板",$E793="左封板",$E793="右封板",
      $E793="抽頭",$E793="踢腳板",$E793="補板",$E793="木滑門"
   ),
   "AA",
   ""
)</f>
        <v/>
      </c>
      <c r="J793" s="489">
        <v>18</v>
      </c>
      <c r="K793" s="229"/>
      <c r="L793" s="228"/>
      <c r="M793" s="228" t="str">
        <f>IFERROR(VLOOKUP(L793,色號!A:B,2,FALSE),"")</f>
        <v/>
      </c>
      <c r="N793" s="228" t="str">
        <f>IFERROR(VLOOKUP(M793,色號!B:C,2,FALSE),"")</f>
        <v/>
      </c>
      <c r="O793" s="228" t="str">
        <f>IFERROR(VLOOKUP(L793,色號!A:D,4,FALSE),"")</f>
        <v/>
      </c>
      <c r="P793" s="228" t="str">
        <f>IF(
    OR($E793="左門板", $E793="右門板"),
    "鉸" &amp; IF($F793&lt;=1000, 2, IF($F793&lt;=1800, 3, 4)),
    IF(
        $E793="入柱背板",
        "側",
        IF(
            $E793="外蓋背板",
            "面",
            IF(
                AND(COUNTIF($E$793:$E$822,"入柱背板")&gt;0, OR($E793="頂板", $E793="底板")),
                "面",
                IF(
                    AND(COUNTIF($E$793:$E$822,"外蓋背板")&gt;0, OR($E793="左側板", $E793="右側板")),
                    "側",
                    IF(
                        AND(
                            COUNTIF($E$793:$E$822,"入柱背板")=0,
                            COUNTIF($E$793:$E$822,"外蓋背板")=0,
                            OR(
                                AND(COUNTIF($E$793:$E$822,"背板")&gt;0, OR($E793="左側板",$E793="右側板",$E793="頂板",$E793="底板",$E793="天地蓋左側板",$E793="天地蓋右側板",$E793="天地蓋頂板",$E793="天地蓋底板")),
                                AND(COUNTIF($E$793:$E$822,"抽底")&gt;0, OR($E793="右抽牆",$E793="左抽牆",$E793="前抽牆",$E793="後抽牆"))                         )
                        ),
                        "背板溝",
                        ""
                    )
                )
            )
        )
    )
)</f>
        <v>背板溝</v>
      </c>
      <c r="Q793" s="228" t="str">
        <f>IF(OR($E793="天地蓋右側板",$E793="天地蓋左側板"), "側 面",
 IF(OR($E793="背拉桿",$E793="中立板",$E793="頂板",$E793="底板",$E793="前抽牆",$E793="後抽牆",$E793="內左側落板",$E793="內右側落板",$E793="抽屜拉桿",$E793="立板"), "側",
  IF(OR($E793="木滑門",$E793="鋁框滑門"), "輪",
   IF(OR($E793="右側板",$E793="左側板",$E793="右抽牆",$E793="左抽牆",$E793="天地蓋頂板",$E793="天地蓋底板",$E793="內頂板"), "面",
    IF($E793="固隔","固","")
   )
  )
 )
)</f>
        <v>側</v>
      </c>
      <c r="R793" s="455" t="str">
        <f>IF(
OR($E793="左側板",$E793="右側板",$E793="天地蓋左側板",$E793="天地蓋右側板",$E793="中立板",$E793="立板"),
"排","")</f>
        <v/>
      </c>
      <c r="S793" s="461"/>
      <c r="T793" s="429" t="str">
        <f>IF($E793="中立板","面開槽？排孔？",
IF($E793="木框滑門","前排孔要退喔！",
IF(OR($E793="左門板",$E793="右門板",$E793="抽頭"),"把手？",
IF(OR($E793="左側板",$E793="右側板",$E793="天地蓋右側板",$E793="天地蓋左側板"),"排孔？",""))))</f>
        <v/>
      </c>
      <c r="U793" s="237">
        <f>IF(E793="","",$L$789)</f>
        <v>1</v>
      </c>
    </row>
    <row r="794" spans="1:21" x14ac:dyDescent="0.25">
      <c r="A794" s="228">
        <f t="shared" ref="A794:A822" si="272">$C$786</f>
        <v>0</v>
      </c>
      <c r="B794" s="228"/>
      <c r="C794" s="228">
        <f>C793+1</f>
        <v>21002</v>
      </c>
      <c r="D794" s="489" t="s">
        <v>1077</v>
      </c>
      <c r="E794" s="489" t="s">
        <v>323</v>
      </c>
      <c r="F794" s="236">
        <f>C790-36</f>
        <v>-36</v>
      </c>
      <c r="G794" s="489" t="str">
        <f t="shared" ref="G794:G803" si="273">IF(
   OR(
      $E794="頂板",$E794="底板",$E794="右側板",$E794="左側板",
      $E794="天地蓋頂板",$E794="天地蓋底板",$E794="天地蓋右側板",$E794="天地蓋左側板",
      $E794="前抽牆",$E794="後抽牆",$E794="左抽牆",$E794="右抽牆",
      $E794="踢腳板",$E794="補板",$E794="固隔",$E794="活隔",
      $E794="中立板",$E794="中立板(退)",$E794="固隔(退)",$E794="活固隔",$E794="立板",
      $E794="內頂板",$E794="內左側落板",$E794="內右側落板",$E794="內底板",
      $E794="內左側板",$E794="內右側板",
      $E794="上前平肢",$E794="上後平肢",$E794="上前立肢",$E794="上後立肢",
      $E794="下前立肢",$E794="下後立肢",$E794="下前平肢",$E794="下後平肢",
      $E794="左側落板",$E794="右側落板",
      $E794="外蓋背板",$E794="台面",$E794="床板",$E794="假門板",
      $E794="上掀門板",$E794="平掀門板",$E794="下掀門板",
      $E794="左門板",$E794="右門板",
      $E794="抽盤",$E794="抽盤抽頭",
      $E794="上軌道板",$E794="下軌道板",$E794="左軌道板",$E794="右軌道板",$E794="指縫擋板",$E794="左木框滑門",$E794="右木框滑門",
      $E794="層板",$E794="壁面層板",$E794="桌板",$E794="上封板",$E794="下封板",$E794="左封板",$E794="右封板",
      $E794="左圓角側板",$E794="右圓角側板",$E794="抽頭",$E794="入柱抽頭",$E794="假抽頭",$E794="背拉桿",$E794="木滑門",$E794="抽屜拉桿"
   ),
   "AA",
   ""
)</f>
        <v>AA</v>
      </c>
      <c r="H794" s="236">
        <f>C789</f>
        <v>0</v>
      </c>
      <c r="I794" s="488" t="str">
        <f t="shared" ref="I794:I803" si="274">IF(
   OR(
      $E794="右側板",$E794="左側板",$E794="活隔",
      $E794="天地蓋頂板",$E794="天地蓋底板",
      $E794="左門板",$E794="右門板",
      $E794="左側落板",$E794="右側落板",
      $E794="外蓋背板",$E794="活固隔",
      $E794="左木框滑門",$E794="右木框滑門",
      $E794="左鋁框滑門",$E794="右鋁框滑門",
      $E794="桌板",$E794="台面",$E794="床板",$E794="假門板",
      $E794="上掀門板",$E794="平掀門板",$E794="下掀門板",
      $E794="抽盤抽頭",$E794="抽盤",$E794="層板",$E794="壁面層板",
      $E794="上封板",$E794="下封板",$E794="左封板",$E794="右封板",
      $E794="抽頭",$E794="踢腳板",$E794="補板",$E794="木滑門"
   ),
   "AA",
   ""
)</f>
        <v/>
      </c>
      <c r="J794" s="489">
        <v>18</v>
      </c>
      <c r="K794" s="229"/>
      <c r="L794" s="228"/>
      <c r="M794" s="228" t="str">
        <f>IFERROR(VLOOKUP(L794,色號!A:B,2,FALSE),"")</f>
        <v/>
      </c>
      <c r="N794" s="228" t="str">
        <f>IFERROR(VLOOKUP(M794,色號!B:C,2,FALSE),"")</f>
        <v/>
      </c>
      <c r="O794" s="228" t="str">
        <f>IFERROR(VLOOKUP(L794,色號!A:D,4,FALSE),"")</f>
        <v/>
      </c>
      <c r="P794" s="228" t="str">
        <f t="shared" ref="P794:P823" si="275">IF(
    OR($E794="左門板", $E794="右門板"),
    "鉸" &amp; IF($F794&lt;=1000, 2, IF($F794&lt;=1800, 3, 4)),
    IF(
        $E794="入柱背板",
        "側",
        IF(
            $E794="外蓋背板",
            "面",
            IF(
                AND(COUNTIF($E$793:$E$822,"入柱背板")&gt;0, OR($E794="頂板", $E794="底板")),
                "面",
                IF(
                    AND(COUNTIF($E$793:$E$822,"外蓋背板")&gt;0, OR($E794="左側板", $E794="右側板")),
                    "側",
                    IF(
                        AND(
                            COUNTIF($E$793:$E$822,"入柱背板")=0,
                            COUNTIF($E$793:$E$822,"外蓋背板")=0,
                            OR(
                                AND(COUNTIF($E$793:$E$822,"背板")&gt;0, OR($E794="左側板",$E794="右側板",$E794="頂板",$E794="底板",$E794="天地蓋左側板",$E794="天地蓋右側板",$E794="天地蓋頂板",$E794="天地蓋底板")),
                                AND(COUNTIF($E$793:$E$822,"抽底")&gt;0, OR($E794="右抽牆",$E794="左抽牆",$E794="前抽牆",$E794="後抽牆"))                         )
                        ),
                        "背板溝",
                        ""
                    )
                )
            )
        )
    )
)</f>
        <v>背板溝</v>
      </c>
      <c r="Q794" s="228" t="str">
        <f t="shared" ref="Q794:Q822" si="276">IF(OR($E794="天地蓋右側板",$E794="天地蓋左側板"), "側 面",
 IF(OR($E794="背拉桿",$E794="中立板",$E794="頂板",$E794="底板",$E794="前抽牆",$E794="後抽牆",$E794="內左側落板",$E794="內右側落板",$E794="抽屜拉桿",$E794="立板"), "側",
  IF(OR($E794="木滑門",$E794="鋁框滑門"), "輪",
   IF(OR($E794="右側板",$E794="左側板",$E794="右抽牆",$E794="左抽牆",$E794="天地蓋頂板",$E794="天地蓋底板",$E794="內頂板"), "面",
    IF($E794="固隔","固","")
   )
  )
 )
)</f>
        <v>側</v>
      </c>
      <c r="R794" s="455" t="str">
        <f t="shared" ref="R794:R822" si="277">IF(
OR($E794="左側板",$E794="右側板",$E794="天地蓋左側板",$E794="天地蓋右側板",$E794="中立板",$E794="立板"),
"排","")</f>
        <v/>
      </c>
      <c r="S794" s="461"/>
      <c r="T794" s="429" t="str">
        <f t="shared" ref="T794:T822" si="278">IF($E794="中立板","面開槽？排孔？",
IF($E794="木框滑門","前排孔要退喔！",
IF(OR($E794="左門板",$E794="右門板",$E794="抽頭"),"把手？",
IF(OR($E794="左側板",$E794="右側板",$E794="天地蓋右側板",$E794="天地蓋左側板"),"排孔？",""))))</f>
        <v/>
      </c>
      <c r="U794" s="237">
        <f t="shared" ref="U794:U822" si="279">IF(E794="","",$L$789)</f>
        <v>1</v>
      </c>
    </row>
    <row r="795" spans="1:21" x14ac:dyDescent="0.25">
      <c r="A795" s="228">
        <f t="shared" si="272"/>
        <v>0</v>
      </c>
      <c r="B795" s="228"/>
      <c r="C795" s="228">
        <f t="shared" ref="C795:C806" si="280">C794+1</f>
        <v>21003</v>
      </c>
      <c r="D795" s="489" t="s">
        <v>1077</v>
      </c>
      <c r="E795" s="489" t="s">
        <v>342</v>
      </c>
      <c r="F795" s="489">
        <f>C788</f>
        <v>0</v>
      </c>
      <c r="G795" s="489" t="str">
        <f t="shared" si="273"/>
        <v>AA</v>
      </c>
      <c r="H795" s="236">
        <f>C789</f>
        <v>0</v>
      </c>
      <c r="I795" s="488" t="str">
        <f t="shared" si="274"/>
        <v>AA</v>
      </c>
      <c r="J795" s="489">
        <v>18</v>
      </c>
      <c r="K795" s="229"/>
      <c r="L795" s="228"/>
      <c r="M795" s="228" t="str">
        <f>IFERROR(VLOOKUP(L795,色號!A:B,2,FALSE),"")</f>
        <v/>
      </c>
      <c r="N795" s="228" t="str">
        <f>IFERROR(VLOOKUP(M795,色號!B:C,2,FALSE),"")</f>
        <v/>
      </c>
      <c r="O795" s="228" t="str">
        <f>IFERROR(VLOOKUP(L795,色號!A:D,4,FALSE),"")</f>
        <v/>
      </c>
      <c r="P795" s="228" t="str">
        <f t="shared" si="275"/>
        <v>背板溝</v>
      </c>
      <c r="Q795" s="228" t="str">
        <f t="shared" si="276"/>
        <v>面</v>
      </c>
      <c r="R795" s="455" t="str">
        <f t="shared" si="277"/>
        <v>排</v>
      </c>
      <c r="S795" s="461"/>
      <c r="T795" s="429" t="str">
        <f t="shared" si="278"/>
        <v>排孔？</v>
      </c>
      <c r="U795" s="237">
        <f t="shared" si="279"/>
        <v>1</v>
      </c>
    </row>
    <row r="796" spans="1:21" x14ac:dyDescent="0.25">
      <c r="A796" s="228">
        <f t="shared" si="272"/>
        <v>0</v>
      </c>
      <c r="B796" s="228"/>
      <c r="C796" s="228">
        <f t="shared" si="280"/>
        <v>21004</v>
      </c>
      <c r="D796" s="489" t="s">
        <v>1077</v>
      </c>
      <c r="E796" s="489" t="s">
        <v>350</v>
      </c>
      <c r="F796" s="489">
        <f>C788</f>
        <v>0</v>
      </c>
      <c r="G796" s="489" t="str">
        <f t="shared" si="273"/>
        <v>AA</v>
      </c>
      <c r="H796" s="236">
        <f>C789</f>
        <v>0</v>
      </c>
      <c r="I796" s="488" t="str">
        <f t="shared" si="274"/>
        <v>AA</v>
      </c>
      <c r="J796" s="489">
        <v>18</v>
      </c>
      <c r="K796" s="229"/>
      <c r="L796" s="228"/>
      <c r="M796" s="228" t="str">
        <f>IFERROR(VLOOKUP(L796,色號!A:B,2,FALSE),"")</f>
        <v/>
      </c>
      <c r="N796" s="228" t="str">
        <f>IFERROR(VLOOKUP(M796,色號!B:C,2,FALSE),"")</f>
        <v/>
      </c>
      <c r="O796" s="228" t="str">
        <f>IFERROR(VLOOKUP(L796,色號!A:D,4,FALSE),"")</f>
        <v/>
      </c>
      <c r="P796" s="228" t="str">
        <f t="shared" si="275"/>
        <v>背板溝</v>
      </c>
      <c r="Q796" s="228" t="str">
        <f t="shared" si="276"/>
        <v>面</v>
      </c>
      <c r="R796" s="455" t="str">
        <f t="shared" si="277"/>
        <v>排</v>
      </c>
      <c r="S796" s="461"/>
      <c r="T796" s="429" t="str">
        <f t="shared" si="278"/>
        <v>排孔？</v>
      </c>
      <c r="U796" s="237">
        <f t="shared" si="279"/>
        <v>1</v>
      </c>
    </row>
    <row r="797" spans="1:21" x14ac:dyDescent="0.25">
      <c r="A797" s="228">
        <f t="shared" si="272"/>
        <v>0</v>
      </c>
      <c r="B797" s="228"/>
      <c r="C797" s="228">
        <f t="shared" si="280"/>
        <v>21005</v>
      </c>
      <c r="D797" s="489" t="s">
        <v>1077</v>
      </c>
      <c r="E797" s="489" t="s">
        <v>357</v>
      </c>
      <c r="F797" s="489">
        <f>C788-22</f>
        <v>-22</v>
      </c>
      <c r="G797" s="489" t="str">
        <f t="shared" si="273"/>
        <v/>
      </c>
      <c r="H797" s="236">
        <f>C790-22</f>
        <v>-22</v>
      </c>
      <c r="I797" s="488" t="str">
        <f t="shared" si="274"/>
        <v/>
      </c>
      <c r="J797" s="489">
        <v>4</v>
      </c>
      <c r="K797" s="229"/>
      <c r="L797" s="228"/>
      <c r="M797" s="228" t="str">
        <f>IFERROR(VLOOKUP(L797,色號!A:B,2,FALSE),"")</f>
        <v/>
      </c>
      <c r="N797" s="228" t="str">
        <f>IFERROR(VLOOKUP(M797,色號!B:C,2,FALSE),"")</f>
        <v/>
      </c>
      <c r="O797" s="228" t="str">
        <f>IFERROR(VLOOKUP(L797,色號!A:D,4,FALSE),"")</f>
        <v/>
      </c>
      <c r="P797" s="228" t="str">
        <f t="shared" si="275"/>
        <v/>
      </c>
      <c r="Q797" s="228" t="str">
        <f t="shared" si="276"/>
        <v/>
      </c>
      <c r="R797" s="455" t="str">
        <f t="shared" si="277"/>
        <v/>
      </c>
      <c r="S797" s="461"/>
      <c r="T797" s="429" t="str">
        <f t="shared" si="278"/>
        <v/>
      </c>
      <c r="U797" s="237">
        <f t="shared" si="279"/>
        <v>1</v>
      </c>
    </row>
    <row r="798" spans="1:21" x14ac:dyDescent="0.25">
      <c r="A798" s="228">
        <f t="shared" si="272"/>
        <v>0</v>
      </c>
      <c r="B798" s="228"/>
      <c r="C798" s="228">
        <f t="shared" si="280"/>
        <v>21006</v>
      </c>
      <c r="D798" s="489" t="s">
        <v>1077</v>
      </c>
      <c r="E798" s="489" t="s">
        <v>420</v>
      </c>
      <c r="F798" s="489">
        <f>F793</f>
        <v>-36</v>
      </c>
      <c r="G798" s="489" t="str">
        <f t="shared" si="273"/>
        <v>AA</v>
      </c>
      <c r="H798" s="236">
        <v>120</v>
      </c>
      <c r="I798" s="488" t="str">
        <f t="shared" si="274"/>
        <v/>
      </c>
      <c r="J798" s="489">
        <v>18</v>
      </c>
      <c r="K798" s="229"/>
      <c r="L798" s="228"/>
      <c r="M798" s="228" t="str">
        <f>IFERROR(VLOOKUP(L798,色號!A:B,2,FALSE),"")</f>
        <v/>
      </c>
      <c r="N798" s="228" t="str">
        <f>IFERROR(VLOOKUP(M798,色號!B:C,2,FALSE),"")</f>
        <v/>
      </c>
      <c r="O798" s="228" t="str">
        <f>IFERROR(VLOOKUP(L798,色號!A:D,4,FALSE),"")</f>
        <v/>
      </c>
      <c r="P798" s="228" t="str">
        <f t="shared" si="275"/>
        <v/>
      </c>
      <c r="Q798" s="228" t="str">
        <f t="shared" si="276"/>
        <v>側</v>
      </c>
      <c r="R798" s="455" t="str">
        <f t="shared" si="277"/>
        <v/>
      </c>
      <c r="S798" s="461"/>
      <c r="T798" s="429" t="str">
        <f t="shared" si="278"/>
        <v/>
      </c>
      <c r="U798" s="237">
        <f t="shared" si="279"/>
        <v>1</v>
      </c>
    </row>
    <row r="799" spans="1:21" x14ac:dyDescent="0.25">
      <c r="A799" s="228">
        <f t="shared" si="272"/>
        <v>0</v>
      </c>
      <c r="B799" s="228"/>
      <c r="C799" s="228">
        <f t="shared" si="280"/>
        <v>21007</v>
      </c>
      <c r="D799" s="489" t="s">
        <v>1078</v>
      </c>
      <c r="E799" s="489" t="s">
        <v>1102</v>
      </c>
      <c r="F799" s="489">
        <f>F793</f>
        <v>-36</v>
      </c>
      <c r="G799" s="489" t="str">
        <f t="shared" si="273"/>
        <v>AA</v>
      </c>
      <c r="H799" s="236">
        <f>C789-22</f>
        <v>-22</v>
      </c>
      <c r="I799" s="488" t="str">
        <f t="shared" si="274"/>
        <v/>
      </c>
      <c r="J799" s="489">
        <v>18</v>
      </c>
      <c r="K799" s="229"/>
      <c r="L799" s="228"/>
      <c r="M799" s="228" t="str">
        <f>IFERROR(VLOOKUP(L799,色號!A:B,2,FALSE),"")</f>
        <v/>
      </c>
      <c r="N799" s="228" t="str">
        <f>IFERROR(VLOOKUP(M799,色號!B:C,2,FALSE),"")</f>
        <v/>
      </c>
      <c r="O799" s="228" t="str">
        <f>IFERROR(VLOOKUP(L799,色號!A:D,4,FALSE),"")</f>
        <v/>
      </c>
      <c r="P799" s="228" t="str">
        <f t="shared" si="275"/>
        <v/>
      </c>
      <c r="Q799" s="228" t="str">
        <f t="shared" si="276"/>
        <v>側</v>
      </c>
      <c r="R799" s="455" t="str">
        <f t="shared" si="277"/>
        <v>排</v>
      </c>
      <c r="S799" s="461"/>
      <c r="T799" s="429" t="str">
        <f t="shared" si="278"/>
        <v>面開槽？排孔？</v>
      </c>
      <c r="U799" s="237">
        <f t="shared" si="279"/>
        <v>1</v>
      </c>
    </row>
    <row r="800" spans="1:21" x14ac:dyDescent="0.25">
      <c r="A800" s="228">
        <f t="shared" si="272"/>
        <v>0</v>
      </c>
      <c r="B800" s="228"/>
      <c r="C800" s="228">
        <f t="shared" si="280"/>
        <v>21008</v>
      </c>
      <c r="D800" s="489" t="s">
        <v>1078</v>
      </c>
      <c r="E800" s="489" t="s">
        <v>1094</v>
      </c>
      <c r="F800" s="489"/>
      <c r="G800" s="489" t="str">
        <f t="shared" si="273"/>
        <v>AA</v>
      </c>
      <c r="H800" s="236">
        <f>C789-22-10</f>
        <v>-32</v>
      </c>
      <c r="I800" s="488" t="str">
        <f t="shared" si="274"/>
        <v>AA</v>
      </c>
      <c r="J800" s="489">
        <v>18</v>
      </c>
      <c r="K800" s="229"/>
      <c r="L800" s="228"/>
      <c r="M800" s="228" t="str">
        <f>IFERROR(VLOOKUP(L800,色號!A:B,2,FALSE),"")</f>
        <v/>
      </c>
      <c r="N800" s="228" t="str">
        <f>IFERROR(VLOOKUP(M800,色號!B:C,2,FALSE),"")</f>
        <v/>
      </c>
      <c r="O800" s="228" t="str">
        <f>IFERROR(VLOOKUP(L800,色號!A:D,4,FALSE),"")</f>
        <v/>
      </c>
      <c r="P800" s="228" t="str">
        <f t="shared" si="275"/>
        <v/>
      </c>
      <c r="Q800" s="228" t="str">
        <f t="shared" si="276"/>
        <v/>
      </c>
      <c r="R800" s="455" t="str">
        <f t="shared" si="277"/>
        <v/>
      </c>
      <c r="S800" s="461"/>
      <c r="T800" s="429" t="str">
        <f t="shared" si="278"/>
        <v/>
      </c>
      <c r="U800" s="237">
        <f t="shared" si="279"/>
        <v>1</v>
      </c>
    </row>
    <row r="801" spans="1:21" x14ac:dyDescent="0.25">
      <c r="A801" s="228">
        <f t="shared" si="272"/>
        <v>0</v>
      </c>
      <c r="B801" s="228"/>
      <c r="C801" s="228">
        <f t="shared" si="280"/>
        <v>21009</v>
      </c>
      <c r="D801" s="489" t="s">
        <v>1078</v>
      </c>
      <c r="E801" s="489" t="s">
        <v>1088</v>
      </c>
      <c r="F801" s="489"/>
      <c r="G801" s="489" t="str">
        <f t="shared" si="273"/>
        <v>AA</v>
      </c>
      <c r="H801" s="236">
        <f>C789-22</f>
        <v>-22</v>
      </c>
      <c r="I801" s="488" t="str">
        <f t="shared" si="274"/>
        <v/>
      </c>
      <c r="J801" s="489">
        <v>18</v>
      </c>
      <c r="K801" s="229"/>
      <c r="L801" s="228"/>
      <c r="M801" s="228" t="str">
        <f>IFERROR(VLOOKUP(L801,色號!A:B,2,FALSE),"")</f>
        <v/>
      </c>
      <c r="N801" s="228" t="str">
        <f>IFERROR(VLOOKUP(M801,色號!B:C,2,FALSE),"")</f>
        <v/>
      </c>
      <c r="O801" s="228" t="str">
        <f>IFERROR(VLOOKUP(L801,色號!A:D,4,FALSE),"")</f>
        <v/>
      </c>
      <c r="P801" s="228" t="str">
        <f t="shared" si="275"/>
        <v/>
      </c>
      <c r="Q801" s="228" t="str">
        <f t="shared" si="276"/>
        <v>固</v>
      </c>
      <c r="R801" s="455" t="str">
        <f t="shared" si="277"/>
        <v/>
      </c>
      <c r="S801" s="461"/>
      <c r="T801" s="429" t="str">
        <f t="shared" si="278"/>
        <v/>
      </c>
      <c r="U801" s="237">
        <f t="shared" si="279"/>
        <v>1</v>
      </c>
    </row>
    <row r="802" spans="1:21" x14ac:dyDescent="0.25">
      <c r="A802" s="228">
        <f t="shared" si="272"/>
        <v>0</v>
      </c>
      <c r="B802" s="228"/>
      <c r="C802" s="228">
        <f t="shared" si="280"/>
        <v>21010</v>
      </c>
      <c r="D802" s="489" t="s">
        <v>1079</v>
      </c>
      <c r="E802" s="489" t="s">
        <v>1095</v>
      </c>
      <c r="F802" s="489"/>
      <c r="G802" s="489" t="str">
        <f t="shared" si="273"/>
        <v>AA</v>
      </c>
      <c r="H802" s="236">
        <f>C790/2-4</f>
        <v>-4</v>
      </c>
      <c r="I802" s="488" t="str">
        <f t="shared" si="274"/>
        <v>AA</v>
      </c>
      <c r="J802" s="489">
        <v>18</v>
      </c>
      <c r="K802" s="229"/>
      <c r="L802" s="228"/>
      <c r="M802" s="228" t="str">
        <f>IFERROR(VLOOKUP(L802,色號!A:B,2,FALSE),"")</f>
        <v/>
      </c>
      <c r="N802" s="228" t="str">
        <f>IFERROR(VLOOKUP(M802,色號!B:C,2,FALSE),"")</f>
        <v/>
      </c>
      <c r="O802" s="228" t="str">
        <f>IFERROR(VLOOKUP(L802,色號!A:D,4,FALSE),"")</f>
        <v/>
      </c>
      <c r="P802" s="228" t="str">
        <f t="shared" si="275"/>
        <v>鉸2</v>
      </c>
      <c r="Q802" s="228" t="str">
        <f t="shared" si="276"/>
        <v/>
      </c>
      <c r="R802" s="455" t="str">
        <f t="shared" si="277"/>
        <v/>
      </c>
      <c r="S802" s="461"/>
      <c r="T802" s="429" t="str">
        <f t="shared" si="278"/>
        <v>把手？</v>
      </c>
      <c r="U802" s="237">
        <f t="shared" si="279"/>
        <v>1</v>
      </c>
    </row>
    <row r="803" spans="1:21" x14ac:dyDescent="0.25">
      <c r="A803" s="228">
        <f t="shared" si="272"/>
        <v>0</v>
      </c>
      <c r="B803" s="228"/>
      <c r="C803" s="228">
        <f t="shared" si="280"/>
        <v>21011</v>
      </c>
      <c r="D803" s="489" t="s">
        <v>1079</v>
      </c>
      <c r="E803" s="489" t="s">
        <v>1099</v>
      </c>
      <c r="F803" s="489"/>
      <c r="G803" s="489" t="str">
        <f t="shared" si="273"/>
        <v>AA</v>
      </c>
      <c r="H803" s="236">
        <f>C790/2-4</f>
        <v>-4</v>
      </c>
      <c r="I803" s="488" t="str">
        <f t="shared" si="274"/>
        <v>AA</v>
      </c>
      <c r="J803" s="489">
        <v>18</v>
      </c>
      <c r="K803" s="229"/>
      <c r="L803" s="228"/>
      <c r="M803" s="228" t="str">
        <f>IFERROR(VLOOKUP(L803,色號!A:B,2,FALSE),"")</f>
        <v/>
      </c>
      <c r="N803" s="228" t="str">
        <f>IFERROR(VLOOKUP(M803,色號!B:C,2,FALSE),"")</f>
        <v/>
      </c>
      <c r="O803" s="228" t="str">
        <f>IFERROR(VLOOKUP(L803,色號!A:D,4,FALSE),"")</f>
        <v/>
      </c>
      <c r="P803" s="228" t="str">
        <f t="shared" si="275"/>
        <v>鉸2</v>
      </c>
      <c r="Q803" s="228" t="str">
        <f t="shared" si="276"/>
        <v/>
      </c>
      <c r="R803" s="455" t="str">
        <f t="shared" si="277"/>
        <v/>
      </c>
      <c r="S803" s="461"/>
      <c r="T803" s="429" t="str">
        <f t="shared" si="278"/>
        <v>把手？</v>
      </c>
      <c r="U803" s="237">
        <f t="shared" si="279"/>
        <v>1</v>
      </c>
    </row>
    <row r="804" spans="1:21" x14ac:dyDescent="0.25">
      <c r="A804" s="228">
        <f t="shared" si="272"/>
        <v>0</v>
      </c>
      <c r="B804" s="228"/>
      <c r="C804" s="228">
        <f t="shared" si="280"/>
        <v>21012</v>
      </c>
      <c r="D804" s="228"/>
      <c r="E804" s="228"/>
      <c r="F804" s="236"/>
      <c r="G804" s="228" t="str">
        <f t="shared" ref="G794:G822" si="281">IF(
   OR(
      $E804="頂板",$E804="底板",$E804="右側板",$E804="左側板",
      $E804="天地蓋頂板",$E804="天地蓋底板",$E804="天地蓋右側板",$E804="天地蓋左側板",
      $E804="前抽牆",$E804="後抽牆",$E804="左抽牆",$E804="右抽牆",
      $E804="踢腳板",$E804="補板",$E804="固隔",$E804="活隔",
      $E804="中立板",$E804="中立板(退)",$E804="固隔(退)",$E804="活固隔",$E804="立板",
      $E804="內頂板",$E804="內左側落板",$E804="內右側落板",$E804="內底板",
      $E804="內左側板",$E804="內右側板",
      $E804="上前平肢",$E804="上後平肢",$E804="上前立肢",$E804="上後立肢",
      $E804="下前立肢",$E804="下後立肢",$E804="下前平肢",$E804="下後平肢",
      $E804="左側落板",$E804="右側落板",
      $E804="外蓋背板",$E804="台面",$E804="床板",$E804="假門板",
      $E804="上掀門板",$E804="平掀門板",$E804="下掀門板",
      $E804="左門板",$E804="右門板",
      $E804="抽盤",$E804="抽盤抽頭",
      $E804="上軌道板",$E804="下軌道板",$E804="左軌道板",$E804="右軌道板",$E804="指縫擋板",$E804="左木框滑門",$E804="右木框滑門",
      $E804="層板",$E804="壁面層板",$E804="桌板",$E804="上封板",$E804="下封板",$E804="左封板",$E804="右封板",
      $E804="左圓角側板",$E804="右圓角側板",$E804="抽頭",$E804="入柱抽頭",$E804="假抽頭",$E804="背拉桿",$E804="木滑門",$E804="抽屜拉桿"
   ),
   "AA",
   ""
)</f>
        <v/>
      </c>
      <c r="H804" s="236"/>
      <c r="I804" s="38" t="str">
        <f t="shared" ref="I794:I816" si="282">IF(
   OR(
      $E804="右側板",$E804="左側板",$E804="活隔",
      $E804="天地蓋頂板",$E804="天地蓋底板",
      $E804="左門板",$E804="右門板",
      $E804="左側落板",$E804="右側落板",
      $E804="外蓋背板",$E804="活固隔",
      $E804="左木框滑門",$E804="右木框滑門",
      $E804="左鋁框滑門",$E804="右鋁框滑門",
      $E804="桌板",$E804="台面",$E804="床板",$E804="假門板",
      $E804="上掀門板",$E804="平掀門板",$E804="下掀門板",
      $E804="抽盤抽頭",$E804="抽盤",$E804="層板",$E804="壁面層板",
      $E804="上封板",$E804="下封板",$E804="左封板",$E804="右封板",
      $E804="抽頭",$E804="踢腳板",$E804="補板",$E804="木滑門"
   ),
   "AA",
   ""
)</f>
        <v/>
      </c>
      <c r="J804" s="228"/>
      <c r="K804" s="229"/>
      <c r="L804" s="228"/>
      <c r="M804" s="228" t="str">
        <f>IFERROR(VLOOKUP(L804,色號!A:B,2,FALSE),"")</f>
        <v/>
      </c>
      <c r="N804" s="228" t="str">
        <f>IFERROR(VLOOKUP(M804,色號!B:C,2,FALSE),"")</f>
        <v/>
      </c>
      <c r="O804" s="228" t="str">
        <f>IFERROR(VLOOKUP(L804,色號!A:D,4,FALSE),"")</f>
        <v/>
      </c>
      <c r="P804" s="228" t="str">
        <f t="shared" si="275"/>
        <v/>
      </c>
      <c r="Q804" s="228" t="str">
        <f t="shared" si="276"/>
        <v/>
      </c>
      <c r="R804" s="455" t="str">
        <f t="shared" si="277"/>
        <v/>
      </c>
      <c r="S804" s="461"/>
      <c r="T804" s="429" t="str">
        <f t="shared" si="278"/>
        <v/>
      </c>
      <c r="U804" s="237" t="str">
        <f t="shared" si="279"/>
        <v/>
      </c>
    </row>
    <row r="805" spans="1:21" x14ac:dyDescent="0.25">
      <c r="A805" s="228">
        <f t="shared" si="272"/>
        <v>0</v>
      </c>
      <c r="B805" s="228"/>
      <c r="C805" s="228">
        <f>C804+1</f>
        <v>21013</v>
      </c>
      <c r="D805" s="228"/>
      <c r="E805" s="228"/>
      <c r="F805" s="228"/>
      <c r="G805" s="228" t="str">
        <f t="shared" si="281"/>
        <v/>
      </c>
      <c r="H805" s="236"/>
      <c r="I805" s="38" t="str">
        <f t="shared" si="282"/>
        <v/>
      </c>
      <c r="J805" s="228"/>
      <c r="K805" s="229"/>
      <c r="L805" s="228"/>
      <c r="M805" s="228" t="str">
        <f>IFERROR(VLOOKUP(L805,色號!A:B,2,FALSE),"")</f>
        <v/>
      </c>
      <c r="N805" s="228" t="str">
        <f>IFERROR(VLOOKUP(M805,色號!B:C,2,FALSE),"")</f>
        <v/>
      </c>
      <c r="O805" s="228" t="str">
        <f>IFERROR(VLOOKUP(L805,色號!A:D,4,FALSE),"")</f>
        <v/>
      </c>
      <c r="P805" s="228" t="str">
        <f t="shared" si="275"/>
        <v/>
      </c>
      <c r="Q805" s="228" t="str">
        <f t="shared" si="276"/>
        <v/>
      </c>
      <c r="R805" s="455" t="str">
        <f t="shared" si="277"/>
        <v/>
      </c>
      <c r="S805" s="461"/>
      <c r="T805" s="429" t="str">
        <f t="shared" si="278"/>
        <v/>
      </c>
      <c r="U805" s="237" t="str">
        <f t="shared" si="279"/>
        <v/>
      </c>
    </row>
    <row r="806" spans="1:21" x14ac:dyDescent="0.25">
      <c r="A806" s="228">
        <f t="shared" si="272"/>
        <v>0</v>
      </c>
      <c r="B806" s="228"/>
      <c r="C806" s="228">
        <f t="shared" si="280"/>
        <v>21014</v>
      </c>
      <c r="D806" s="228"/>
      <c r="E806" s="228"/>
      <c r="F806" s="228"/>
      <c r="G806" s="228" t="str">
        <f t="shared" si="281"/>
        <v/>
      </c>
      <c r="H806" s="236"/>
      <c r="I806" s="38" t="str">
        <f t="shared" si="282"/>
        <v/>
      </c>
      <c r="J806" s="228"/>
      <c r="K806" s="229"/>
      <c r="L806" s="228"/>
      <c r="M806" s="228" t="str">
        <f>IFERROR(VLOOKUP(L806,色號!A:B,2,FALSE),"")</f>
        <v/>
      </c>
      <c r="N806" s="228" t="str">
        <f>IFERROR(VLOOKUP(M806,色號!B:C,2,FALSE),"")</f>
        <v/>
      </c>
      <c r="O806" s="228" t="str">
        <f>IFERROR(VLOOKUP(L806,色號!A:D,4,FALSE),"")</f>
        <v/>
      </c>
      <c r="P806" s="228" t="str">
        <f t="shared" si="275"/>
        <v/>
      </c>
      <c r="Q806" s="228" t="str">
        <f t="shared" si="276"/>
        <v/>
      </c>
      <c r="R806" s="455" t="str">
        <f t="shared" si="277"/>
        <v/>
      </c>
      <c r="S806" s="461"/>
      <c r="T806" s="429" t="str">
        <f t="shared" si="278"/>
        <v/>
      </c>
      <c r="U806" s="237" t="str">
        <f t="shared" si="279"/>
        <v/>
      </c>
    </row>
    <row r="807" spans="1:21" x14ac:dyDescent="0.25">
      <c r="A807" s="228">
        <f t="shared" si="272"/>
        <v>0</v>
      </c>
      <c r="B807" s="228"/>
      <c r="C807" s="228">
        <f>C806+1</f>
        <v>21015</v>
      </c>
      <c r="D807" s="228"/>
      <c r="E807" s="228"/>
      <c r="F807" s="228"/>
      <c r="G807" s="228" t="str">
        <f t="shared" si="281"/>
        <v/>
      </c>
      <c r="H807" s="236"/>
      <c r="I807" s="38" t="str">
        <f t="shared" si="282"/>
        <v/>
      </c>
      <c r="J807" s="228"/>
      <c r="K807" s="229"/>
      <c r="L807" s="228"/>
      <c r="M807" s="228" t="str">
        <f>IFERROR(VLOOKUP(L807,色號!A:B,2,FALSE),"")</f>
        <v/>
      </c>
      <c r="N807" s="228" t="str">
        <f>IFERROR(VLOOKUP(M807,色號!B:C,2,FALSE),"")</f>
        <v/>
      </c>
      <c r="O807" s="228" t="str">
        <f>IFERROR(VLOOKUP(L807,色號!A:D,4,FALSE),"")</f>
        <v/>
      </c>
      <c r="P807" s="228" t="str">
        <f t="shared" si="275"/>
        <v/>
      </c>
      <c r="Q807" s="228" t="str">
        <f t="shared" si="276"/>
        <v/>
      </c>
      <c r="R807" s="455" t="str">
        <f t="shared" si="277"/>
        <v/>
      </c>
      <c r="S807" s="461"/>
      <c r="T807" s="429" t="str">
        <f t="shared" si="278"/>
        <v/>
      </c>
      <c r="U807" s="237" t="str">
        <f t="shared" si="279"/>
        <v/>
      </c>
    </row>
    <row r="808" spans="1:21" x14ac:dyDescent="0.25">
      <c r="A808" s="228">
        <f t="shared" si="272"/>
        <v>0</v>
      </c>
      <c r="B808" s="228"/>
      <c r="C808" s="228">
        <f>C807+1</f>
        <v>21016</v>
      </c>
      <c r="D808" s="228"/>
      <c r="E808" s="228"/>
      <c r="F808" s="237"/>
      <c r="G808" s="228" t="str">
        <f t="shared" si="281"/>
        <v/>
      </c>
      <c r="H808" s="236"/>
      <c r="I808" s="38" t="str">
        <f t="shared" si="282"/>
        <v/>
      </c>
      <c r="J808" s="228"/>
      <c r="K808" s="229"/>
      <c r="L808" s="228"/>
      <c r="M808" s="228" t="str">
        <f>IFERROR(VLOOKUP(L808,色號!A:B,2,FALSE),"")</f>
        <v/>
      </c>
      <c r="N808" s="228" t="str">
        <f>IFERROR(VLOOKUP(M808,色號!B:C,2,FALSE),"")</f>
        <v/>
      </c>
      <c r="O808" s="228" t="str">
        <f>IFERROR(VLOOKUP(L808,色號!A:D,4,FALSE),"")</f>
        <v/>
      </c>
      <c r="P808" s="228" t="str">
        <f t="shared" si="275"/>
        <v/>
      </c>
      <c r="Q808" s="228" t="str">
        <f t="shared" si="276"/>
        <v/>
      </c>
      <c r="R808" s="455" t="str">
        <f t="shared" si="277"/>
        <v/>
      </c>
      <c r="S808" s="461"/>
      <c r="T808" s="429" t="str">
        <f t="shared" si="278"/>
        <v/>
      </c>
      <c r="U808" s="237" t="str">
        <f t="shared" si="279"/>
        <v/>
      </c>
    </row>
    <row r="809" spans="1:21" x14ac:dyDescent="0.25">
      <c r="A809" s="228">
        <f t="shared" si="272"/>
        <v>0</v>
      </c>
      <c r="B809" s="228"/>
      <c r="C809" s="228">
        <f>C808+1</f>
        <v>21017</v>
      </c>
      <c r="D809" s="228"/>
      <c r="E809" s="228"/>
      <c r="F809" s="237"/>
      <c r="G809" s="228" t="str">
        <f t="shared" si="281"/>
        <v/>
      </c>
      <c r="H809" s="236"/>
      <c r="I809" s="38" t="str">
        <f t="shared" si="282"/>
        <v/>
      </c>
      <c r="J809" s="228"/>
      <c r="K809" s="229"/>
      <c r="L809" s="228"/>
      <c r="M809" s="228" t="str">
        <f>IFERROR(VLOOKUP(L809,色號!A:B,2,FALSE),"")</f>
        <v/>
      </c>
      <c r="N809" s="228" t="str">
        <f>IFERROR(VLOOKUP(M809,色號!B:C,2,FALSE),"")</f>
        <v/>
      </c>
      <c r="O809" s="228" t="str">
        <f>IFERROR(VLOOKUP(L809,色號!A:D,4,FALSE),"")</f>
        <v/>
      </c>
      <c r="P809" s="228" t="str">
        <f t="shared" si="275"/>
        <v/>
      </c>
      <c r="Q809" s="228" t="str">
        <f t="shared" si="276"/>
        <v/>
      </c>
      <c r="R809" s="455" t="str">
        <f t="shared" si="277"/>
        <v/>
      </c>
      <c r="S809" s="461"/>
      <c r="T809" s="429" t="str">
        <f t="shared" si="278"/>
        <v/>
      </c>
      <c r="U809" s="237" t="str">
        <f t="shared" si="279"/>
        <v/>
      </c>
    </row>
    <row r="810" spans="1:21" x14ac:dyDescent="0.25">
      <c r="A810" s="228">
        <f t="shared" si="272"/>
        <v>0</v>
      </c>
      <c r="B810" s="228"/>
      <c r="C810" s="228">
        <f>C809+1</f>
        <v>21018</v>
      </c>
      <c r="D810" s="228"/>
      <c r="E810" s="228"/>
      <c r="F810" s="231"/>
      <c r="G810" s="228" t="str">
        <f t="shared" si="281"/>
        <v/>
      </c>
      <c r="H810" s="236"/>
      <c r="I810" s="38" t="str">
        <f t="shared" si="282"/>
        <v/>
      </c>
      <c r="J810" s="228"/>
      <c r="K810" s="229"/>
      <c r="L810" s="228"/>
      <c r="M810" s="228" t="str">
        <f>IFERROR(VLOOKUP(L810,色號!A:B,2,FALSE),"")</f>
        <v/>
      </c>
      <c r="N810" s="228" t="str">
        <f>IFERROR(VLOOKUP(M810,色號!B:C,2,FALSE),"")</f>
        <v/>
      </c>
      <c r="O810" s="228" t="str">
        <f>IFERROR(VLOOKUP(L810,色號!A:D,4,FALSE),"")</f>
        <v/>
      </c>
      <c r="P810" s="228" t="str">
        <f t="shared" si="275"/>
        <v/>
      </c>
      <c r="Q810" s="228" t="str">
        <f t="shared" si="276"/>
        <v/>
      </c>
      <c r="R810" s="455" t="str">
        <f t="shared" si="277"/>
        <v/>
      </c>
      <c r="S810" s="461"/>
      <c r="T810" s="429" t="str">
        <f t="shared" si="278"/>
        <v/>
      </c>
      <c r="U810" s="237" t="str">
        <f t="shared" si="279"/>
        <v/>
      </c>
    </row>
    <row r="811" spans="1:21" x14ac:dyDescent="0.25">
      <c r="A811" s="228">
        <f t="shared" si="272"/>
        <v>0</v>
      </c>
      <c r="B811" s="228"/>
      <c r="C811" s="228">
        <f t="shared" ref="C811:C822" si="283">C810+1</f>
        <v>21019</v>
      </c>
      <c r="D811" s="228"/>
      <c r="E811" s="228"/>
      <c r="F811" s="231"/>
      <c r="G811" s="228" t="str">
        <f t="shared" si="281"/>
        <v/>
      </c>
      <c r="H811" s="236"/>
      <c r="I811" s="38" t="str">
        <f t="shared" si="282"/>
        <v/>
      </c>
      <c r="J811" s="228"/>
      <c r="K811" s="229"/>
      <c r="L811" s="228"/>
      <c r="M811" s="228" t="str">
        <f>IFERROR(VLOOKUP(L811,色號!A:B,2,FALSE),"")</f>
        <v/>
      </c>
      <c r="N811" s="228" t="str">
        <f>IFERROR(VLOOKUP(M811,色號!B:C,2,FALSE),"")</f>
        <v/>
      </c>
      <c r="O811" s="228" t="str">
        <f>IFERROR(VLOOKUP(L811,色號!A:D,4,FALSE),"")</f>
        <v/>
      </c>
      <c r="P811" s="228" t="str">
        <f t="shared" si="275"/>
        <v/>
      </c>
      <c r="Q811" s="228" t="str">
        <f t="shared" si="276"/>
        <v/>
      </c>
      <c r="R811" s="455" t="str">
        <f t="shared" si="277"/>
        <v/>
      </c>
      <c r="S811" s="461"/>
      <c r="T811" s="429" t="str">
        <f t="shared" si="278"/>
        <v/>
      </c>
      <c r="U811" s="237" t="str">
        <f t="shared" si="279"/>
        <v/>
      </c>
    </row>
    <row r="812" spans="1:21" x14ac:dyDescent="0.25">
      <c r="A812" s="228">
        <f t="shared" si="272"/>
        <v>0</v>
      </c>
      <c r="B812" s="228"/>
      <c r="C812" s="228">
        <f t="shared" si="283"/>
        <v>21020</v>
      </c>
      <c r="D812" s="228"/>
      <c r="E812" s="228"/>
      <c r="F812" s="231"/>
      <c r="G812" s="228" t="str">
        <f t="shared" si="281"/>
        <v/>
      </c>
      <c r="H812" s="236"/>
      <c r="I812" s="38" t="str">
        <f t="shared" si="282"/>
        <v/>
      </c>
      <c r="J812" s="228"/>
      <c r="K812" s="229"/>
      <c r="L812" s="228"/>
      <c r="M812" s="228" t="str">
        <f>IFERROR(VLOOKUP(L812,色號!A:B,2,FALSE),"")</f>
        <v/>
      </c>
      <c r="N812" s="228" t="str">
        <f>IFERROR(VLOOKUP(M812,色號!B:C,2,FALSE),"")</f>
        <v/>
      </c>
      <c r="O812" s="228" t="str">
        <f>IFERROR(VLOOKUP(L812,色號!A:D,4,FALSE),"")</f>
        <v/>
      </c>
      <c r="P812" s="228" t="str">
        <f t="shared" si="275"/>
        <v/>
      </c>
      <c r="Q812" s="228" t="str">
        <f t="shared" si="276"/>
        <v/>
      </c>
      <c r="R812" s="455" t="str">
        <f t="shared" si="277"/>
        <v/>
      </c>
      <c r="S812" s="461"/>
      <c r="T812" s="429" t="str">
        <f t="shared" si="278"/>
        <v/>
      </c>
      <c r="U812" s="237" t="str">
        <f t="shared" si="279"/>
        <v/>
      </c>
    </row>
    <row r="813" spans="1:21" x14ac:dyDescent="0.25">
      <c r="A813" s="228">
        <f t="shared" si="272"/>
        <v>0</v>
      </c>
      <c r="B813" s="228"/>
      <c r="C813" s="228">
        <f t="shared" si="283"/>
        <v>21021</v>
      </c>
      <c r="D813" s="228"/>
      <c r="E813" s="228"/>
      <c r="F813" s="231"/>
      <c r="G813" s="228" t="str">
        <f t="shared" si="281"/>
        <v/>
      </c>
      <c r="H813" s="236"/>
      <c r="I813" s="38" t="str">
        <f t="shared" si="282"/>
        <v/>
      </c>
      <c r="J813" s="228"/>
      <c r="K813" s="229"/>
      <c r="L813" s="228"/>
      <c r="M813" s="228" t="str">
        <f>IFERROR(VLOOKUP(L813,色號!A:B,2,FALSE),"")</f>
        <v/>
      </c>
      <c r="N813" s="228" t="str">
        <f>IFERROR(VLOOKUP(M813,色號!B:C,2,FALSE),"")</f>
        <v/>
      </c>
      <c r="O813" s="228" t="str">
        <f>IFERROR(VLOOKUP(L813,色號!A:D,4,FALSE),"")</f>
        <v/>
      </c>
      <c r="P813" s="228" t="str">
        <f t="shared" si="275"/>
        <v/>
      </c>
      <c r="Q813" s="228" t="str">
        <f t="shared" si="276"/>
        <v/>
      </c>
      <c r="R813" s="455" t="str">
        <f t="shared" si="277"/>
        <v/>
      </c>
      <c r="S813" s="461"/>
      <c r="T813" s="429" t="str">
        <f t="shared" si="278"/>
        <v/>
      </c>
      <c r="U813" s="237" t="str">
        <f t="shared" si="279"/>
        <v/>
      </c>
    </row>
    <row r="814" spans="1:21" x14ac:dyDescent="0.25">
      <c r="A814" s="228">
        <f t="shared" si="272"/>
        <v>0</v>
      </c>
      <c r="B814" s="228"/>
      <c r="C814" s="228">
        <f t="shared" si="283"/>
        <v>21022</v>
      </c>
      <c r="D814" s="228"/>
      <c r="E814" s="228"/>
      <c r="F814" s="231"/>
      <c r="G814" s="228" t="str">
        <f t="shared" si="281"/>
        <v/>
      </c>
      <c r="H814" s="236"/>
      <c r="I814" s="38" t="str">
        <f t="shared" si="282"/>
        <v/>
      </c>
      <c r="J814" s="228"/>
      <c r="K814" s="229"/>
      <c r="L814" s="228"/>
      <c r="M814" s="228" t="str">
        <f>IFERROR(VLOOKUP(L814,色號!A:B,2,FALSE),"")</f>
        <v/>
      </c>
      <c r="N814" s="228" t="str">
        <f>IFERROR(VLOOKUP(M814,色號!B:C,2,FALSE),"")</f>
        <v/>
      </c>
      <c r="O814" s="228" t="str">
        <f>IFERROR(VLOOKUP(L814,色號!A:D,4,FALSE),"")</f>
        <v/>
      </c>
      <c r="P814" s="228" t="str">
        <f t="shared" si="275"/>
        <v/>
      </c>
      <c r="Q814" s="228" t="str">
        <f t="shared" si="276"/>
        <v/>
      </c>
      <c r="R814" s="455" t="str">
        <f t="shared" si="277"/>
        <v/>
      </c>
      <c r="S814" s="461"/>
      <c r="T814" s="429" t="str">
        <f t="shared" si="278"/>
        <v/>
      </c>
      <c r="U814" s="237" t="str">
        <f t="shared" si="279"/>
        <v/>
      </c>
    </row>
    <row r="815" spans="1:21" x14ac:dyDescent="0.25">
      <c r="A815" s="228">
        <f t="shared" si="272"/>
        <v>0</v>
      </c>
      <c r="B815" s="228"/>
      <c r="C815" s="228">
        <f t="shared" si="283"/>
        <v>21023</v>
      </c>
      <c r="D815" s="228"/>
      <c r="E815" s="228"/>
      <c r="F815" s="231"/>
      <c r="G815" s="228" t="str">
        <f t="shared" si="281"/>
        <v/>
      </c>
      <c r="H815" s="236"/>
      <c r="I815" s="38" t="str">
        <f t="shared" si="282"/>
        <v/>
      </c>
      <c r="J815" s="228"/>
      <c r="K815" s="229"/>
      <c r="L815" s="228"/>
      <c r="M815" s="228" t="str">
        <f>IFERROR(VLOOKUP(L815,色號!A:B,2,FALSE),"")</f>
        <v/>
      </c>
      <c r="N815" s="228" t="str">
        <f>IFERROR(VLOOKUP(M815,色號!B:C,2,FALSE),"")</f>
        <v/>
      </c>
      <c r="O815" s="228" t="str">
        <f>IFERROR(VLOOKUP(L815,色號!A:D,4,FALSE),"")</f>
        <v/>
      </c>
      <c r="P815" s="228" t="str">
        <f t="shared" si="275"/>
        <v/>
      </c>
      <c r="Q815" s="228" t="str">
        <f t="shared" si="276"/>
        <v/>
      </c>
      <c r="R815" s="455" t="str">
        <f t="shared" si="277"/>
        <v/>
      </c>
      <c r="S815" s="461"/>
      <c r="T815" s="429" t="str">
        <f t="shared" si="278"/>
        <v/>
      </c>
      <c r="U815" s="237" t="str">
        <f t="shared" si="279"/>
        <v/>
      </c>
    </row>
    <row r="816" spans="1:21" x14ac:dyDescent="0.25">
      <c r="A816" s="228">
        <f t="shared" si="272"/>
        <v>0</v>
      </c>
      <c r="B816" s="228"/>
      <c r="C816" s="228">
        <f t="shared" si="283"/>
        <v>21024</v>
      </c>
      <c r="D816" s="228"/>
      <c r="E816" s="228"/>
      <c r="F816" s="231"/>
      <c r="G816" s="228" t="str">
        <f t="shared" si="281"/>
        <v/>
      </c>
      <c r="H816" s="236"/>
      <c r="I816" s="38" t="str">
        <f t="shared" si="282"/>
        <v/>
      </c>
      <c r="J816" s="228"/>
      <c r="K816" s="229"/>
      <c r="L816" s="228"/>
      <c r="M816" s="228" t="str">
        <f>IFERROR(VLOOKUP(L816,色號!A:B,2,FALSE),"")</f>
        <v/>
      </c>
      <c r="N816" s="228" t="str">
        <f>IFERROR(VLOOKUP(M816,色號!B:C,2,FALSE),"")</f>
        <v/>
      </c>
      <c r="O816" s="228" t="str">
        <f>IFERROR(VLOOKUP(L816,色號!A:D,4,FALSE),"")</f>
        <v/>
      </c>
      <c r="P816" s="228" t="str">
        <f t="shared" si="275"/>
        <v/>
      </c>
      <c r="Q816" s="228" t="str">
        <f t="shared" si="276"/>
        <v/>
      </c>
      <c r="R816" s="455" t="str">
        <f t="shared" si="277"/>
        <v/>
      </c>
      <c r="S816" s="461"/>
      <c r="T816" s="429" t="str">
        <f t="shared" si="278"/>
        <v/>
      </c>
      <c r="U816" s="237" t="str">
        <f t="shared" si="279"/>
        <v/>
      </c>
    </row>
    <row r="817" spans="1:21" x14ac:dyDescent="0.25">
      <c r="A817" s="228">
        <f t="shared" si="272"/>
        <v>0</v>
      </c>
      <c r="B817" s="228"/>
      <c r="C817" s="228">
        <f t="shared" si="283"/>
        <v>21025</v>
      </c>
      <c r="D817" s="228"/>
      <c r="E817" s="228"/>
      <c r="F817" s="228"/>
      <c r="G817" s="228" t="str">
        <f t="shared" si="281"/>
        <v/>
      </c>
      <c r="H817" s="236"/>
      <c r="I817" s="38" t="str">
        <f t="shared" ref="I817:I822" si="284">IF(
   OR(
      $E817="右側板",$E817="左側板",$E817="活隔",
      $E817="天地蓋頂板",$E817="天地蓋底板",
      $E817="左門板",$E817="右門板",
      $E817="左側落板",$E817="右側落板",
      $E817="外蓋背板",$E817="活固隔",
      $E817="左木框滑門",$E817="右木框滑門",
      $E817="左鋁框滑門",$E817="右鋁框滑門",
      $E817="桌板",$E817="台面",$E817="床板",$E817="假門板",
      $E817="上掀門板",$E817="平掀門板",$E817="下掀門板",
      $E817="抽盤抽頭",$E817="抽盤",$E817="層板",$E817="壁面層板",
      $E817="上封板",$E817="下封板",$E817="左封板",$E817="右封板",
      $E817="抽頭",$E817="踢腳板",$E817="補板",$E817="木滑門"
   ),
   "AA",
   ""
)</f>
        <v/>
      </c>
      <c r="J817" s="228"/>
      <c r="K817" s="229"/>
      <c r="L817" s="228"/>
      <c r="M817" s="228" t="str">
        <f>IFERROR(VLOOKUP(L817,色號!A:B,2,FALSE),"")</f>
        <v/>
      </c>
      <c r="N817" s="228" t="str">
        <f>IFERROR(VLOOKUP(M817,色號!B:C,2,FALSE),"")</f>
        <v/>
      </c>
      <c r="O817" s="228" t="str">
        <f>IFERROR(VLOOKUP(L817,色號!A:D,4,FALSE),"")</f>
        <v/>
      </c>
      <c r="P817" s="228" t="str">
        <f t="shared" si="275"/>
        <v/>
      </c>
      <c r="Q817" s="228" t="str">
        <f t="shared" si="276"/>
        <v/>
      </c>
      <c r="R817" s="455" t="str">
        <f t="shared" si="277"/>
        <v/>
      </c>
      <c r="S817" s="461"/>
      <c r="T817" s="429" t="str">
        <f t="shared" si="278"/>
        <v/>
      </c>
      <c r="U817" s="237" t="str">
        <f t="shared" si="279"/>
        <v/>
      </c>
    </row>
    <row r="818" spans="1:21" x14ac:dyDescent="0.25">
      <c r="A818" s="228">
        <f t="shared" si="272"/>
        <v>0</v>
      </c>
      <c r="B818" s="228"/>
      <c r="C818" s="228">
        <f t="shared" si="283"/>
        <v>21026</v>
      </c>
      <c r="D818" s="228"/>
      <c r="E818" s="228"/>
      <c r="F818" s="231"/>
      <c r="G818" s="228" t="str">
        <f t="shared" si="281"/>
        <v/>
      </c>
      <c r="H818" s="236"/>
      <c r="I818" s="38" t="str">
        <f t="shared" si="284"/>
        <v/>
      </c>
      <c r="J818" s="228"/>
      <c r="K818" s="229"/>
      <c r="L818" s="228"/>
      <c r="M818" s="228" t="str">
        <f>IFERROR(VLOOKUP(L818,色號!A:B,2,FALSE),"")</f>
        <v/>
      </c>
      <c r="N818" s="228" t="str">
        <f>IFERROR(VLOOKUP(M818,色號!B:C,2,FALSE),"")</f>
        <v/>
      </c>
      <c r="O818" s="228" t="str">
        <f>IFERROR(VLOOKUP(L818,色號!A:D,4,FALSE),"")</f>
        <v/>
      </c>
      <c r="P818" s="228" t="str">
        <f t="shared" si="275"/>
        <v/>
      </c>
      <c r="Q818" s="228" t="str">
        <f t="shared" si="276"/>
        <v/>
      </c>
      <c r="R818" s="455" t="str">
        <f t="shared" si="277"/>
        <v/>
      </c>
      <c r="S818" s="461"/>
      <c r="T818" s="429" t="str">
        <f t="shared" si="278"/>
        <v/>
      </c>
      <c r="U818" s="237" t="str">
        <f t="shared" si="279"/>
        <v/>
      </c>
    </row>
    <row r="819" spans="1:21" x14ac:dyDescent="0.25">
      <c r="A819" s="228">
        <f t="shared" si="272"/>
        <v>0</v>
      </c>
      <c r="B819" s="228"/>
      <c r="C819" s="228">
        <f t="shared" si="283"/>
        <v>21027</v>
      </c>
      <c r="D819" s="228"/>
      <c r="E819" s="228"/>
      <c r="F819" s="231"/>
      <c r="G819" s="228" t="str">
        <f t="shared" si="281"/>
        <v/>
      </c>
      <c r="H819" s="236"/>
      <c r="I819" s="38" t="str">
        <f t="shared" si="284"/>
        <v/>
      </c>
      <c r="J819" s="228"/>
      <c r="K819" s="229"/>
      <c r="L819" s="228"/>
      <c r="M819" s="228" t="str">
        <f>IFERROR(VLOOKUP(L819,色號!A:B,2,FALSE),"")</f>
        <v/>
      </c>
      <c r="N819" s="228" t="str">
        <f>IFERROR(VLOOKUP(M819,色號!B:C,2,FALSE),"")</f>
        <v/>
      </c>
      <c r="O819" s="228" t="str">
        <f>IFERROR(VLOOKUP(L819,色號!A:D,4,FALSE),"")</f>
        <v/>
      </c>
      <c r="P819" s="228" t="str">
        <f t="shared" si="275"/>
        <v/>
      </c>
      <c r="Q819" s="228" t="str">
        <f t="shared" si="276"/>
        <v/>
      </c>
      <c r="R819" s="455" t="str">
        <f t="shared" si="277"/>
        <v/>
      </c>
      <c r="S819" s="461"/>
      <c r="T819" s="429" t="str">
        <f t="shared" si="278"/>
        <v/>
      </c>
      <c r="U819" s="237" t="str">
        <f t="shared" si="279"/>
        <v/>
      </c>
    </row>
    <row r="820" spans="1:21" x14ac:dyDescent="0.25">
      <c r="A820" s="228">
        <f t="shared" si="272"/>
        <v>0</v>
      </c>
      <c r="B820" s="228"/>
      <c r="C820" s="228">
        <f t="shared" si="283"/>
        <v>21028</v>
      </c>
      <c r="D820" s="228"/>
      <c r="E820" s="228"/>
      <c r="F820" s="231"/>
      <c r="G820" s="228" t="str">
        <f t="shared" si="281"/>
        <v/>
      </c>
      <c r="H820" s="236"/>
      <c r="I820" s="38" t="str">
        <f t="shared" si="284"/>
        <v/>
      </c>
      <c r="J820" s="228"/>
      <c r="K820" s="229"/>
      <c r="L820" s="228"/>
      <c r="M820" s="228" t="str">
        <f>IFERROR(VLOOKUP(L820,色號!A:B,2,FALSE),"")</f>
        <v/>
      </c>
      <c r="N820" s="228" t="str">
        <f>IFERROR(VLOOKUP(M820,色號!B:C,2,FALSE),"")</f>
        <v/>
      </c>
      <c r="O820" s="228" t="str">
        <f>IFERROR(VLOOKUP(L820,色號!A:D,4,FALSE),"")</f>
        <v/>
      </c>
      <c r="P820" s="228" t="str">
        <f t="shared" si="275"/>
        <v/>
      </c>
      <c r="Q820" s="228" t="str">
        <f t="shared" si="276"/>
        <v/>
      </c>
      <c r="R820" s="455" t="str">
        <f t="shared" si="277"/>
        <v/>
      </c>
      <c r="S820" s="461"/>
      <c r="T820" s="429" t="str">
        <f t="shared" si="278"/>
        <v/>
      </c>
      <c r="U820" s="237" t="str">
        <f t="shared" si="279"/>
        <v/>
      </c>
    </row>
    <row r="821" spans="1:21" x14ac:dyDescent="0.25">
      <c r="A821" s="228">
        <f t="shared" si="272"/>
        <v>0</v>
      </c>
      <c r="B821" s="228"/>
      <c r="C821" s="228">
        <f t="shared" si="283"/>
        <v>21029</v>
      </c>
      <c r="D821" s="228"/>
      <c r="E821" s="228"/>
      <c r="F821" s="231"/>
      <c r="G821" s="228" t="str">
        <f t="shared" si="281"/>
        <v/>
      </c>
      <c r="H821" s="236"/>
      <c r="I821" s="38" t="str">
        <f t="shared" si="284"/>
        <v/>
      </c>
      <c r="J821" s="228"/>
      <c r="K821" s="229"/>
      <c r="L821" s="228"/>
      <c r="M821" s="228" t="str">
        <f>IFERROR(VLOOKUP(L821,色號!A:B,2,FALSE),"")</f>
        <v/>
      </c>
      <c r="N821" s="228" t="str">
        <f>IFERROR(VLOOKUP(M821,色號!B:C,2,FALSE),"")</f>
        <v/>
      </c>
      <c r="O821" s="228" t="str">
        <f>IFERROR(VLOOKUP(L821,色號!A:D,4,FALSE),"")</f>
        <v/>
      </c>
      <c r="P821" s="228" t="str">
        <f t="shared" si="275"/>
        <v/>
      </c>
      <c r="Q821" s="228" t="str">
        <f t="shared" si="276"/>
        <v/>
      </c>
      <c r="R821" s="455" t="str">
        <f t="shared" si="277"/>
        <v/>
      </c>
      <c r="S821" s="461"/>
      <c r="T821" s="429" t="str">
        <f t="shared" si="278"/>
        <v/>
      </c>
      <c r="U821" s="237" t="str">
        <f t="shared" si="279"/>
        <v/>
      </c>
    </row>
    <row r="822" spans="1:21" x14ac:dyDescent="0.25">
      <c r="A822" s="228">
        <f t="shared" si="272"/>
        <v>0</v>
      </c>
      <c r="B822" s="228"/>
      <c r="C822" s="228">
        <f t="shared" si="283"/>
        <v>21030</v>
      </c>
      <c r="D822" s="228"/>
      <c r="E822" s="228"/>
      <c r="F822" s="231"/>
      <c r="G822" s="228" t="str">
        <f t="shared" si="281"/>
        <v/>
      </c>
      <c r="H822" s="236"/>
      <c r="I822" s="38" t="str">
        <f t="shared" si="284"/>
        <v/>
      </c>
      <c r="J822" s="228"/>
      <c r="K822" s="229"/>
      <c r="L822" s="228"/>
      <c r="M822" s="228" t="str">
        <f>IFERROR(VLOOKUP(L822,色號!A:B,2,FALSE),"")</f>
        <v/>
      </c>
      <c r="N822" s="228" t="str">
        <f>IFERROR(VLOOKUP(M822,色號!B:C,2,FALSE),"")</f>
        <v/>
      </c>
      <c r="O822" s="228" t="str">
        <f>IFERROR(VLOOKUP(L822,色號!A:D,4,FALSE),"")</f>
        <v/>
      </c>
      <c r="P822" s="228" t="str">
        <f t="shared" si="275"/>
        <v/>
      </c>
      <c r="Q822" s="228" t="str">
        <f t="shared" si="276"/>
        <v/>
      </c>
      <c r="R822" s="455" t="str">
        <f t="shared" si="277"/>
        <v/>
      </c>
      <c r="S822" s="461"/>
      <c r="T822" s="429" t="str">
        <f t="shared" si="278"/>
        <v/>
      </c>
      <c r="U822" s="237" t="str">
        <f t="shared" si="279"/>
        <v/>
      </c>
    </row>
    <row r="823" spans="1:21" x14ac:dyDescent="0.25">
      <c r="A823" s="234"/>
      <c r="B823" s="234"/>
      <c r="C823" s="234"/>
      <c r="D823" s="234"/>
      <c r="E823" s="234"/>
      <c r="F823" s="238"/>
      <c r="G823" s="238"/>
      <c r="H823" s="239"/>
      <c r="I823" s="234"/>
      <c r="J823" s="238"/>
      <c r="K823" s="227"/>
      <c r="L823" s="238"/>
      <c r="M823" s="238"/>
      <c r="N823" s="232" t="str">
        <f>IFERROR(VLOOKUP(L823,資料庫!$P$4:$R$101,3,FALSE),"")</f>
        <v/>
      </c>
      <c r="O823" s="238"/>
      <c r="P823" s="228" t="str">
        <f t="shared" si="275"/>
        <v/>
      </c>
      <c r="Q823" s="228"/>
      <c r="R823" s="455" t="str">
        <f t="shared" ref="R823" si="285">IF(
  AND(
    OR($E823="右側板",$E823="左側板"),
    COUNTIF($E$793:$E$822,"活隔") + COUNTIF($E$793:$E$822,"固隔") &gt; 0  ),
  "排孔",
  ""
)</f>
        <v/>
      </c>
      <c r="S823" s="228"/>
      <c r="T823" s="430"/>
      <c r="U823" s="237"/>
    </row>
    <row r="824" spans="1:21" x14ac:dyDescent="0.25">
      <c r="A824" s="234"/>
      <c r="B824" s="234"/>
      <c r="C824" s="234"/>
      <c r="D824" s="234"/>
      <c r="E824" s="234"/>
      <c r="F824" s="238"/>
      <c r="G824" s="238"/>
      <c r="H824" s="239"/>
      <c r="I824" s="234"/>
      <c r="J824" s="238"/>
      <c r="K824" s="227"/>
      <c r="L824" s="238"/>
      <c r="M824" s="238"/>
      <c r="N824" s="228"/>
      <c r="O824" s="238"/>
      <c r="P824" s="228"/>
      <c r="Q824" s="228"/>
      <c r="R824" s="455"/>
      <c r="S824" s="228"/>
      <c r="T824" s="430"/>
      <c r="U824" s="237"/>
    </row>
    <row r="825" spans="1:21" x14ac:dyDescent="0.25">
      <c r="A825" s="224" t="s">
        <v>31</v>
      </c>
      <c r="B825" s="224"/>
      <c r="C825" s="225"/>
      <c r="D825" s="225" cm="1">
        <f t="array" ref="D825">_xlfn.IFS(OR(C825="水槽櫃",C825="爐檯櫃"),"無頂板",C825="油機吊櫃","無底板",TRUE,0)</f>
        <v>0</v>
      </c>
      <c r="E825" s="226"/>
      <c r="F825" s="225"/>
      <c r="G825" s="226"/>
      <c r="H825" s="226"/>
      <c r="I825" s="226"/>
      <c r="J825" s="226"/>
      <c r="K825" s="227"/>
      <c r="L825" s="228"/>
      <c r="M825" s="228"/>
      <c r="N825" s="228"/>
      <c r="O825" s="228"/>
      <c r="P825" s="228"/>
      <c r="Q825" s="228"/>
      <c r="R825" s="455"/>
      <c r="S825" s="228"/>
      <c r="T825" s="430"/>
      <c r="U825" s="237"/>
    </row>
    <row r="826" spans="1:21" x14ac:dyDescent="0.25">
      <c r="A826" s="224" t="s">
        <v>37</v>
      </c>
      <c r="B826" s="224"/>
      <c r="C826" s="229">
        <f>C787+1</f>
        <v>22</v>
      </c>
      <c r="D826" s="229"/>
      <c r="E826" s="226"/>
      <c r="F826" s="230"/>
      <c r="G826" s="226"/>
      <c r="H826" s="226"/>
      <c r="I826" s="226"/>
      <c r="J826" s="226"/>
      <c r="K826" s="366" t="s">
        <v>15</v>
      </c>
      <c r="L826" s="232">
        <f>SUMIF(D832:D861,"&lt;&gt;*五金",K832:K861)</f>
        <v>0</v>
      </c>
      <c r="M826" s="228"/>
      <c r="N826" s="231"/>
      <c r="O826" s="228"/>
      <c r="P826" s="228"/>
      <c r="Q826" s="228"/>
      <c r="R826" s="455"/>
      <c r="S826" s="228"/>
      <c r="T826" s="430"/>
      <c r="U826" s="237"/>
    </row>
    <row r="827" spans="1:21" x14ac:dyDescent="0.25">
      <c r="A827" s="224" t="s">
        <v>38</v>
      </c>
      <c r="B827" s="224"/>
      <c r="C827" s="229"/>
      <c r="D827" s="229"/>
      <c r="E827" s="226"/>
      <c r="F827" s="230"/>
      <c r="G827" s="226"/>
      <c r="H827" s="226"/>
      <c r="I827" s="226"/>
      <c r="J827" s="226"/>
      <c r="K827" s="366" t="s">
        <v>16</v>
      </c>
      <c r="L827" s="233">
        <f ca="1">板材才數分析.!P661</f>
        <v>0</v>
      </c>
      <c r="M827" s="228"/>
      <c r="N827" s="231"/>
      <c r="O827" s="228"/>
      <c r="P827" s="228"/>
      <c r="Q827" s="228"/>
      <c r="R827" s="455"/>
      <c r="S827" s="228"/>
      <c r="T827" s="430"/>
      <c r="U827" s="237"/>
    </row>
    <row r="828" spans="1:21" x14ac:dyDescent="0.25">
      <c r="A828" s="224" t="s">
        <v>39</v>
      </c>
      <c r="B828" s="224"/>
      <c r="C828" s="368"/>
      <c r="D828" s="229"/>
      <c r="E828" s="226"/>
      <c r="F828" s="230"/>
      <c r="G828" s="226"/>
      <c r="H828" s="226"/>
      <c r="I828" s="226"/>
      <c r="J828" s="226"/>
      <c r="K828" s="376" t="s">
        <v>1384</v>
      </c>
      <c r="L828" s="228">
        <v>1</v>
      </c>
      <c r="M828" s="228"/>
      <c r="N828" s="228"/>
      <c r="O828" s="228"/>
      <c r="P828" s="228"/>
      <c r="Q828" s="228"/>
      <c r="R828" s="455"/>
      <c r="S828" s="228"/>
      <c r="T828" s="430"/>
      <c r="U828" s="237"/>
    </row>
    <row r="829" spans="1:21" x14ac:dyDescent="0.25">
      <c r="A829" s="224" t="s">
        <v>40</v>
      </c>
      <c r="B829" s="224"/>
      <c r="C829" s="367"/>
      <c r="D829" s="229"/>
      <c r="E829" s="226"/>
      <c r="F829" s="230"/>
      <c r="G829" s="226"/>
      <c r="H829" s="226"/>
      <c r="I829" s="226"/>
      <c r="J829" s="226"/>
      <c r="K829" s="227"/>
      <c r="L829" s="228"/>
      <c r="M829" s="228"/>
      <c r="N829" s="228"/>
      <c r="O829" s="228"/>
      <c r="P829" s="228"/>
      <c r="Q829" s="228"/>
      <c r="R829" s="455"/>
      <c r="S829" s="228"/>
      <c r="T829" s="430"/>
      <c r="U829" s="237"/>
    </row>
    <row r="830" spans="1:21" ht="16.149999999999999" customHeight="1" x14ac:dyDescent="0.25">
      <c r="A830" s="508" t="s">
        <v>41</v>
      </c>
      <c r="B830" s="228"/>
      <c r="C830" s="508" t="s">
        <v>50</v>
      </c>
      <c r="D830" s="508" t="s">
        <v>1293</v>
      </c>
      <c r="E830" s="508" t="s">
        <v>42</v>
      </c>
      <c r="F830" s="372" t="s">
        <v>2</v>
      </c>
      <c r="G830" s="372"/>
      <c r="H830" s="372"/>
      <c r="I830" s="372"/>
      <c r="J830" s="372"/>
      <c r="K830" s="514" t="s">
        <v>6</v>
      </c>
      <c r="L830" s="508" t="s">
        <v>8</v>
      </c>
      <c r="M830" s="508" t="s">
        <v>110</v>
      </c>
      <c r="N830" s="515" t="s">
        <v>225</v>
      </c>
      <c r="O830" s="508" t="s">
        <v>44</v>
      </c>
      <c r="P830" s="509" t="s">
        <v>9</v>
      </c>
      <c r="Q830" s="509" t="s">
        <v>9</v>
      </c>
      <c r="R830" s="510" t="s">
        <v>9</v>
      </c>
      <c r="S830" s="509" t="s">
        <v>9</v>
      </c>
      <c r="T830" s="517" t="s">
        <v>1929</v>
      </c>
      <c r="U830" s="508" t="s">
        <v>1386</v>
      </c>
    </row>
    <row r="831" spans="1:21" x14ac:dyDescent="0.25">
      <c r="A831" s="513"/>
      <c r="B831" s="234"/>
      <c r="C831" s="513"/>
      <c r="D831" s="508"/>
      <c r="E831" s="513"/>
      <c r="F831" s="228" t="s">
        <v>49</v>
      </c>
      <c r="G831" s="228" t="s">
        <v>17</v>
      </c>
      <c r="H831" s="235" t="s">
        <v>1</v>
      </c>
      <c r="I831" s="228" t="s">
        <v>17</v>
      </c>
      <c r="J831" s="228" t="s">
        <v>3</v>
      </c>
      <c r="K831" s="514"/>
      <c r="L831" s="508"/>
      <c r="M831" s="513"/>
      <c r="N831" s="515"/>
      <c r="O831" s="513"/>
      <c r="P831" s="509"/>
      <c r="Q831" s="509"/>
      <c r="R831" s="510"/>
      <c r="S831" s="509"/>
      <c r="T831" s="517"/>
      <c r="U831" s="508"/>
    </row>
    <row r="832" spans="1:21" x14ac:dyDescent="0.25">
      <c r="A832" s="228">
        <f>$C$825</f>
        <v>0</v>
      </c>
      <c r="B832" s="228"/>
      <c r="C832" s="228">
        <f>(C826*1000)+1</f>
        <v>22001</v>
      </c>
      <c r="D832" s="489" t="s">
        <v>1077</v>
      </c>
      <c r="E832" s="489" t="s">
        <v>4</v>
      </c>
      <c r="F832" s="236">
        <f>C829-36</f>
        <v>-36</v>
      </c>
      <c r="G832" s="489" t="str">
        <f>IF(
   OR(
      $E832="頂板",$E832="底板",$E832="右側板",$E832="左側板",
      $E832="天地蓋頂板",$E832="天地蓋底板",$E832="天地蓋右側板",$E832="天地蓋左側板",
      $E832="前抽牆",$E832="後抽牆",$E832="左抽牆",$E832="右抽牆",
      $E832="踢腳板",$E832="補板",$E832="固隔",$E832="活隔",
      $E832="中立板",$E832="中立板(退)",$E832="固隔(退)",$E832="活固隔",$E832="立板",
      $E832="內頂板",$E832="內左側落板",$E832="內右側落板",$E832="內底板",
      $E832="內左側板",$E832="內右側板",
      $E832="上前平肢",$E832="上後平肢",$E832="上前立肢",$E832="上後立肢",
      $E832="下前立肢",$E832="下後立肢",$E832="下前平肢",$E832="下後平肢",
      $E832="左側落板",$E832="右側落板",
      $E832="外蓋背板",$E832="台面",$E832="床板",$E832="假門板",
      $E832="上掀門板",$E832="平掀門板",$E832="下掀門板",
      $E832="左門板",$E832="右門板",
      $E832="抽盤",$E832="抽盤抽頭",
      $E832="上軌道板",$E832="下軌道板",$E832="左軌道板",$E832="右軌道板",$E832="指縫擋板",$E832="左木框滑門",$E832="右木框滑門",
      $E832="層板",$E832="壁面層板",$E832="桌板",$E832="上封板",$E832="下封板",$E832="左封板",$E832="右封板",
      $E832="左圓角側板",$E832="右圓角側板",$E832="抽頭",$E832="入柱抽頭",$E832="假抽頭",$E832="背拉桿",$E832="木滑門",$E832="抽屜拉桿"
   ),
   "AA",
   ""
)</f>
        <v>AA</v>
      </c>
      <c r="H832" s="236">
        <f>C828</f>
        <v>0</v>
      </c>
      <c r="I832" s="488" t="str">
        <f>IF(
   OR(
      $E832="右側板",$E832="左側板",$E832="活隔",
      $E832="天地蓋頂板",$E832="天地蓋底板",
      $E832="左門板",$E832="右門板",
      $E832="左側落板",$E832="右側落板",
      $E832="外蓋背板",$E832="活固隔",
      $E832="左木框滑門",$E832="右木框滑門",
      $E832="左鋁框滑門",$E832="右鋁框滑門",
      $E832="桌板",$E832="台面",$E832="床板",$E832="假門板",
      $E832="上掀門板",$E832="平掀門板",$E832="下掀門板",
      $E832="抽盤抽頭",$E832="抽盤",$E832="層板",$E832="壁面層板",
      $E832="上封板",$E832="下封板",$E832="左封板",$E832="右封板",
      $E832="抽頭",$E832="踢腳板",$E832="補板",$E832="木滑門"
   ),
   "AA",
   ""
)</f>
        <v/>
      </c>
      <c r="J832" s="489">
        <v>18</v>
      </c>
      <c r="K832" s="229"/>
      <c r="L832" s="228"/>
      <c r="M832" s="228" t="str">
        <f>IFERROR(VLOOKUP(L832,色號!A:B,2,FALSE),"")</f>
        <v/>
      </c>
      <c r="N832" s="228" t="str">
        <f>IFERROR(VLOOKUP(M832,色號!B:C,2,FALSE),"")</f>
        <v/>
      </c>
      <c r="O832" s="228" t="str">
        <f>IFERROR(VLOOKUP(L832,色號!A:D,4,FALSE),"")</f>
        <v/>
      </c>
      <c r="P832" s="228" t="str">
        <f>IF(
    OR($E832="左門板", $E832="右門板"),
    "鉸" &amp; IF($F832&lt;=1000, 2, IF($F832&lt;=1800, 3, 4)),
    IF(
        $E832="入柱背板",
        "側",
        IF(
            $E832="外蓋背板",
            "面",
            IF(
                AND(COUNTIF($E$832:$E$861,"入柱背板")&gt;0, OR($E832="頂板", $E832="底板")),
                "面",
                IF(
                    AND(COUNTIF($E$832:$E$861,"外蓋背板")&gt;0, OR($E832="左側板", $E832="右側板")),
                    "側",
                    IF(
                        AND(
                            COUNTIF($E$832:$E$861,"入柱背板")=0,
                            COUNTIF($E$832:$E$861,"外蓋背板")=0,
                            OR(
                                AND(COUNTIF($E$832:$E$861,"背板")&gt;0, OR($E832="左側板",$E832="右側板",$E832="頂板",$E832="底板",$E832="天地蓋左側板",$E832="天地蓋右側板",$E832="天地蓋頂板",$E832="天地蓋底板")),
                                AND(COUNTIF($E$832:$E$861,"抽底")&gt;0, OR($E832="右抽牆",$E832="左抽牆",$E832="前抽牆",$E832="後抽牆"))                         )
                        ),
                        "背板溝",
                        ""
                    )
                )
            )
        )
    )
)</f>
        <v>背板溝</v>
      </c>
      <c r="Q832" s="228" t="str">
        <f>IF(OR($E832="天地蓋右側板",$E832="天地蓋左側板"), "側 面",
 IF(OR($E832="背拉桿",$E832="中立板",$E832="頂板",$E832="底板",$E832="前抽牆",$E832="後抽牆",$E832="內左側落板",$E832="內右側落板",$E832="抽屜拉桿",$E832="立板"), "側",
  IF(OR($E832="木滑門",$E832="鋁框滑門"), "輪",
   IF(OR($E832="右側板",$E832="左側板",$E832="右抽牆",$E832="左抽牆",$E832="天地蓋頂板",$E832="天地蓋底板",$E832="內頂板"), "面",
    IF($E832="固隔","固","")
   )
  )
 )
)</f>
        <v>側</v>
      </c>
      <c r="R832" s="455" t="str">
        <f>IF(
OR($E832="左側板",$E832="右側板",$E832="天地蓋左側板",$E832="天地蓋右側板",$E832="中立板",$E832="立板"),
"排","")</f>
        <v/>
      </c>
      <c r="S832" s="461"/>
      <c r="T832" s="429" t="str">
        <f>IF($E832="中立板","面開槽？排孔？",
IF($E832="木框滑門","前排孔要退喔！",
IF(OR($E832="左門板",$E832="右門板",$E832="抽頭"),"把手？",
IF(OR($E832="左側板",$E832="右側板",$E832="天地蓋右側板",$E832="天地蓋左側板"),"排孔？",""))))</f>
        <v/>
      </c>
      <c r="U832" s="237">
        <f>IF(E832="","",$L$828)</f>
        <v>1</v>
      </c>
    </row>
    <row r="833" spans="1:21" x14ac:dyDescent="0.25">
      <c r="A833" s="228">
        <f t="shared" ref="A833:A861" si="286">$C$825</f>
        <v>0</v>
      </c>
      <c r="B833" s="228"/>
      <c r="C833" s="228">
        <f>C832+1</f>
        <v>22002</v>
      </c>
      <c r="D833" s="489" t="s">
        <v>1077</v>
      </c>
      <c r="E833" s="489" t="s">
        <v>323</v>
      </c>
      <c r="F833" s="236">
        <f>C829-36</f>
        <v>-36</v>
      </c>
      <c r="G833" s="489" t="str">
        <f t="shared" ref="G833:G842" si="287">IF(
   OR(
      $E833="頂板",$E833="底板",$E833="右側板",$E833="左側板",
      $E833="天地蓋頂板",$E833="天地蓋底板",$E833="天地蓋右側板",$E833="天地蓋左側板",
      $E833="前抽牆",$E833="後抽牆",$E833="左抽牆",$E833="右抽牆",
      $E833="踢腳板",$E833="補板",$E833="固隔",$E833="活隔",
      $E833="中立板",$E833="中立板(退)",$E833="固隔(退)",$E833="活固隔",$E833="立板",
      $E833="內頂板",$E833="內左側落板",$E833="內右側落板",$E833="內底板",
      $E833="內左側板",$E833="內右側板",
      $E833="上前平肢",$E833="上後平肢",$E833="上前立肢",$E833="上後立肢",
      $E833="下前立肢",$E833="下後立肢",$E833="下前平肢",$E833="下後平肢",
      $E833="左側落板",$E833="右側落板",
      $E833="外蓋背板",$E833="台面",$E833="床板",$E833="假門板",
      $E833="上掀門板",$E833="平掀門板",$E833="下掀門板",
      $E833="左門板",$E833="右門板",
      $E833="抽盤",$E833="抽盤抽頭",
      $E833="上軌道板",$E833="下軌道板",$E833="左軌道板",$E833="右軌道板",$E833="指縫擋板",$E833="左木框滑門",$E833="右木框滑門",
      $E833="層板",$E833="壁面層板",$E833="桌板",$E833="上封板",$E833="下封板",$E833="左封板",$E833="右封板",
      $E833="左圓角側板",$E833="右圓角側板",$E833="抽頭",$E833="入柱抽頭",$E833="假抽頭",$E833="背拉桿",$E833="木滑門",$E833="抽屜拉桿"
   ),
   "AA",
   ""
)</f>
        <v>AA</v>
      </c>
      <c r="H833" s="236">
        <f>C828</f>
        <v>0</v>
      </c>
      <c r="I833" s="488" t="str">
        <f t="shared" ref="I833:I842" si="288">IF(
   OR(
      $E833="右側板",$E833="左側板",$E833="活隔",
      $E833="天地蓋頂板",$E833="天地蓋底板",
      $E833="左門板",$E833="右門板",
      $E833="左側落板",$E833="右側落板",
      $E833="外蓋背板",$E833="活固隔",
      $E833="左木框滑門",$E833="右木框滑門",
      $E833="左鋁框滑門",$E833="右鋁框滑門",
      $E833="桌板",$E833="台面",$E833="床板",$E833="假門板",
      $E833="上掀門板",$E833="平掀門板",$E833="下掀門板",
      $E833="抽盤抽頭",$E833="抽盤",$E833="層板",$E833="壁面層板",
      $E833="上封板",$E833="下封板",$E833="左封板",$E833="右封板",
      $E833="抽頭",$E833="踢腳板",$E833="補板",$E833="木滑門"
   ),
   "AA",
   ""
)</f>
        <v/>
      </c>
      <c r="J833" s="489">
        <v>18</v>
      </c>
      <c r="K833" s="229"/>
      <c r="L833" s="228"/>
      <c r="M833" s="228" t="str">
        <f>IFERROR(VLOOKUP(L833,色號!A:B,2,FALSE),"")</f>
        <v/>
      </c>
      <c r="N833" s="228" t="str">
        <f>IFERROR(VLOOKUP(M833,色號!B:C,2,FALSE),"")</f>
        <v/>
      </c>
      <c r="O833" s="228" t="str">
        <f>IFERROR(VLOOKUP(L833,色號!A:D,4,FALSE),"")</f>
        <v/>
      </c>
      <c r="P833" s="228" t="str">
        <f t="shared" ref="P833:P862" si="289">IF(
    OR($E833="左門板", $E833="右門板"),
    "鉸" &amp; IF($F833&lt;=1000, 2, IF($F833&lt;=1800, 3, 4)),
    IF(
        $E833="入柱背板",
        "側",
        IF(
            $E833="外蓋背板",
            "面",
            IF(
                AND(COUNTIF($E$832:$E$861,"入柱背板")&gt;0, OR($E833="頂板", $E833="底板")),
                "面",
                IF(
                    AND(COUNTIF($E$832:$E$861,"外蓋背板")&gt;0, OR($E833="左側板", $E833="右側板")),
                    "側",
                    IF(
                        AND(
                            COUNTIF($E$832:$E$861,"入柱背板")=0,
                            COUNTIF($E$832:$E$861,"外蓋背板")=0,
                            OR(
                                AND(COUNTIF($E$832:$E$861,"背板")&gt;0, OR($E833="左側板",$E833="右側板",$E833="頂板",$E833="底板",$E833="天地蓋左側板",$E833="天地蓋右側板",$E833="天地蓋頂板",$E833="天地蓋底板")),
                                AND(COUNTIF($E$832:$E$861,"抽底")&gt;0, OR($E833="右抽牆",$E833="左抽牆",$E833="前抽牆",$E833="後抽牆"))                         )
                        ),
                        "背板溝",
                        ""
                    )
                )
            )
        )
    )
)</f>
        <v>背板溝</v>
      </c>
      <c r="Q833" s="228" t="str">
        <f t="shared" ref="Q833:Q861" si="290">IF(OR($E833="天地蓋右側板",$E833="天地蓋左側板"), "側 面",
 IF(OR($E833="背拉桿",$E833="中立板",$E833="頂板",$E833="底板",$E833="前抽牆",$E833="後抽牆",$E833="內左側落板",$E833="內右側落板",$E833="抽屜拉桿",$E833="立板"), "側",
  IF(OR($E833="木滑門",$E833="鋁框滑門"), "輪",
   IF(OR($E833="右側板",$E833="左側板",$E833="右抽牆",$E833="左抽牆",$E833="天地蓋頂板",$E833="天地蓋底板",$E833="內頂板"), "面",
    IF($E833="固隔","固","")
   )
  )
 )
)</f>
        <v>側</v>
      </c>
      <c r="R833" s="455" t="str">
        <f t="shared" ref="R833:R861" si="291">IF(
OR($E833="左側板",$E833="右側板",$E833="天地蓋左側板",$E833="天地蓋右側板",$E833="中立板",$E833="立板"),
"排","")</f>
        <v/>
      </c>
      <c r="S833" s="461"/>
      <c r="T833" s="429" t="str">
        <f t="shared" ref="T833:T861" si="292">IF($E833="中立板","面開槽？排孔？",
IF($E833="木框滑門","前排孔要退喔！",
IF(OR($E833="左門板",$E833="右門板",$E833="抽頭"),"把手？",
IF(OR($E833="左側板",$E833="右側板",$E833="天地蓋右側板",$E833="天地蓋左側板"),"排孔？",""))))</f>
        <v/>
      </c>
      <c r="U833" s="237">
        <f t="shared" ref="U833:U860" si="293">IF(E833="","",$L$828)</f>
        <v>1</v>
      </c>
    </row>
    <row r="834" spans="1:21" x14ac:dyDescent="0.25">
      <c r="A834" s="228">
        <f t="shared" si="286"/>
        <v>0</v>
      </c>
      <c r="B834" s="228"/>
      <c r="C834" s="228">
        <f t="shared" ref="C834:C845" si="294">C833+1</f>
        <v>22003</v>
      </c>
      <c r="D834" s="489" t="s">
        <v>1077</v>
      </c>
      <c r="E834" s="489" t="s">
        <v>342</v>
      </c>
      <c r="F834" s="489">
        <f>C827</f>
        <v>0</v>
      </c>
      <c r="G834" s="489" t="str">
        <f t="shared" si="287"/>
        <v>AA</v>
      </c>
      <c r="H834" s="236">
        <f>C828</f>
        <v>0</v>
      </c>
      <c r="I834" s="488" t="str">
        <f t="shared" si="288"/>
        <v>AA</v>
      </c>
      <c r="J834" s="489">
        <v>18</v>
      </c>
      <c r="K834" s="229"/>
      <c r="L834" s="228"/>
      <c r="M834" s="228" t="str">
        <f>IFERROR(VLOOKUP(L834,色號!A:B,2,FALSE),"")</f>
        <v/>
      </c>
      <c r="N834" s="228" t="str">
        <f>IFERROR(VLOOKUP(M834,色號!B:C,2,FALSE),"")</f>
        <v/>
      </c>
      <c r="O834" s="228" t="str">
        <f>IFERROR(VLOOKUP(L834,色號!A:D,4,FALSE),"")</f>
        <v/>
      </c>
      <c r="P834" s="228" t="str">
        <f t="shared" si="289"/>
        <v>背板溝</v>
      </c>
      <c r="Q834" s="228" t="str">
        <f t="shared" si="290"/>
        <v>面</v>
      </c>
      <c r="R834" s="455" t="str">
        <f t="shared" si="291"/>
        <v>排</v>
      </c>
      <c r="S834" s="461"/>
      <c r="T834" s="429" t="str">
        <f t="shared" si="292"/>
        <v>排孔？</v>
      </c>
      <c r="U834" s="237">
        <f t="shared" si="293"/>
        <v>1</v>
      </c>
    </row>
    <row r="835" spans="1:21" x14ac:dyDescent="0.25">
      <c r="A835" s="228">
        <f t="shared" si="286"/>
        <v>0</v>
      </c>
      <c r="B835" s="228"/>
      <c r="C835" s="228">
        <f t="shared" si="294"/>
        <v>22004</v>
      </c>
      <c r="D835" s="489" t="s">
        <v>1077</v>
      </c>
      <c r="E835" s="489" t="s">
        <v>350</v>
      </c>
      <c r="F835" s="489">
        <f>C827</f>
        <v>0</v>
      </c>
      <c r="G835" s="489" t="str">
        <f t="shared" si="287"/>
        <v>AA</v>
      </c>
      <c r="H835" s="236">
        <f>C828</f>
        <v>0</v>
      </c>
      <c r="I835" s="488" t="str">
        <f t="shared" si="288"/>
        <v>AA</v>
      </c>
      <c r="J835" s="489">
        <v>18</v>
      </c>
      <c r="K835" s="229"/>
      <c r="L835" s="228"/>
      <c r="M835" s="228" t="str">
        <f>IFERROR(VLOOKUP(L835,色號!A:B,2,FALSE),"")</f>
        <v/>
      </c>
      <c r="N835" s="228" t="str">
        <f>IFERROR(VLOOKUP(M835,色號!B:C,2,FALSE),"")</f>
        <v/>
      </c>
      <c r="O835" s="228" t="str">
        <f>IFERROR(VLOOKUP(L835,色號!A:D,4,FALSE),"")</f>
        <v/>
      </c>
      <c r="P835" s="228" t="str">
        <f t="shared" si="289"/>
        <v>背板溝</v>
      </c>
      <c r="Q835" s="228" t="str">
        <f t="shared" si="290"/>
        <v>面</v>
      </c>
      <c r="R835" s="455" t="str">
        <f t="shared" si="291"/>
        <v>排</v>
      </c>
      <c r="S835" s="461"/>
      <c r="T835" s="429" t="str">
        <f t="shared" si="292"/>
        <v>排孔？</v>
      </c>
      <c r="U835" s="237">
        <f t="shared" si="293"/>
        <v>1</v>
      </c>
    </row>
    <row r="836" spans="1:21" x14ac:dyDescent="0.25">
      <c r="A836" s="228">
        <f t="shared" si="286"/>
        <v>0</v>
      </c>
      <c r="B836" s="228"/>
      <c r="C836" s="228">
        <f t="shared" si="294"/>
        <v>22005</v>
      </c>
      <c r="D836" s="489" t="s">
        <v>1077</v>
      </c>
      <c r="E836" s="489" t="s">
        <v>357</v>
      </c>
      <c r="F836" s="489">
        <f>C827-22</f>
        <v>-22</v>
      </c>
      <c r="G836" s="489" t="str">
        <f t="shared" si="287"/>
        <v/>
      </c>
      <c r="H836" s="236">
        <f>C829-22</f>
        <v>-22</v>
      </c>
      <c r="I836" s="488" t="str">
        <f t="shared" si="288"/>
        <v/>
      </c>
      <c r="J836" s="489">
        <v>4</v>
      </c>
      <c r="K836" s="229"/>
      <c r="L836" s="228"/>
      <c r="M836" s="228" t="str">
        <f>IFERROR(VLOOKUP(L836,色號!A:B,2,FALSE),"")</f>
        <v/>
      </c>
      <c r="N836" s="228" t="str">
        <f>IFERROR(VLOOKUP(M836,色號!B:C,2,FALSE),"")</f>
        <v/>
      </c>
      <c r="O836" s="228" t="str">
        <f>IFERROR(VLOOKUP(L836,色號!A:D,4,FALSE),"")</f>
        <v/>
      </c>
      <c r="P836" s="228" t="str">
        <f t="shared" si="289"/>
        <v/>
      </c>
      <c r="Q836" s="228" t="str">
        <f t="shared" si="290"/>
        <v/>
      </c>
      <c r="R836" s="455" t="str">
        <f t="shared" si="291"/>
        <v/>
      </c>
      <c r="S836" s="461"/>
      <c r="T836" s="429" t="str">
        <f t="shared" si="292"/>
        <v/>
      </c>
      <c r="U836" s="237">
        <f t="shared" si="293"/>
        <v>1</v>
      </c>
    </row>
    <row r="837" spans="1:21" x14ac:dyDescent="0.25">
      <c r="A837" s="228">
        <f t="shared" si="286"/>
        <v>0</v>
      </c>
      <c r="B837" s="228"/>
      <c r="C837" s="228">
        <f t="shared" si="294"/>
        <v>22006</v>
      </c>
      <c r="D837" s="489" t="s">
        <v>1077</v>
      </c>
      <c r="E837" s="489" t="s">
        <v>420</v>
      </c>
      <c r="F837" s="489">
        <f>F832</f>
        <v>-36</v>
      </c>
      <c r="G837" s="489" t="str">
        <f t="shared" si="287"/>
        <v>AA</v>
      </c>
      <c r="H837" s="236">
        <v>120</v>
      </c>
      <c r="I837" s="488" t="str">
        <f t="shared" si="288"/>
        <v/>
      </c>
      <c r="J837" s="489">
        <v>18</v>
      </c>
      <c r="K837" s="229"/>
      <c r="L837" s="228"/>
      <c r="M837" s="228" t="str">
        <f>IFERROR(VLOOKUP(L837,色號!A:B,2,FALSE),"")</f>
        <v/>
      </c>
      <c r="N837" s="228" t="str">
        <f>IFERROR(VLOOKUP(M837,色號!B:C,2,FALSE),"")</f>
        <v/>
      </c>
      <c r="O837" s="228" t="str">
        <f>IFERROR(VLOOKUP(L837,色號!A:D,4,FALSE),"")</f>
        <v/>
      </c>
      <c r="P837" s="228" t="str">
        <f t="shared" si="289"/>
        <v/>
      </c>
      <c r="Q837" s="228" t="str">
        <f t="shared" si="290"/>
        <v>側</v>
      </c>
      <c r="R837" s="455" t="str">
        <f t="shared" si="291"/>
        <v/>
      </c>
      <c r="S837" s="461"/>
      <c r="T837" s="429" t="str">
        <f t="shared" si="292"/>
        <v/>
      </c>
      <c r="U837" s="237">
        <f t="shared" si="293"/>
        <v>1</v>
      </c>
    </row>
    <row r="838" spans="1:21" x14ac:dyDescent="0.25">
      <c r="A838" s="228">
        <f t="shared" si="286"/>
        <v>0</v>
      </c>
      <c r="B838" s="228"/>
      <c r="C838" s="228">
        <f t="shared" si="294"/>
        <v>22007</v>
      </c>
      <c r="D838" s="489" t="s">
        <v>1078</v>
      </c>
      <c r="E838" s="489" t="s">
        <v>1102</v>
      </c>
      <c r="F838" s="489">
        <f>F832</f>
        <v>-36</v>
      </c>
      <c r="G838" s="489" t="str">
        <f t="shared" si="287"/>
        <v>AA</v>
      </c>
      <c r="H838" s="236">
        <f>C828-22</f>
        <v>-22</v>
      </c>
      <c r="I838" s="488" t="str">
        <f t="shared" si="288"/>
        <v/>
      </c>
      <c r="J838" s="489">
        <v>18</v>
      </c>
      <c r="K838" s="229"/>
      <c r="L838" s="228"/>
      <c r="M838" s="228" t="str">
        <f>IFERROR(VLOOKUP(L838,色號!A:B,2,FALSE),"")</f>
        <v/>
      </c>
      <c r="N838" s="228" t="str">
        <f>IFERROR(VLOOKUP(M838,色號!B:C,2,FALSE),"")</f>
        <v/>
      </c>
      <c r="O838" s="228" t="str">
        <f>IFERROR(VLOOKUP(L838,色號!A:D,4,FALSE),"")</f>
        <v/>
      </c>
      <c r="P838" s="228" t="str">
        <f t="shared" si="289"/>
        <v/>
      </c>
      <c r="Q838" s="228" t="str">
        <f t="shared" si="290"/>
        <v>側</v>
      </c>
      <c r="R838" s="455" t="str">
        <f t="shared" si="291"/>
        <v>排</v>
      </c>
      <c r="S838" s="461"/>
      <c r="T838" s="429" t="str">
        <f t="shared" si="292"/>
        <v>面開槽？排孔？</v>
      </c>
      <c r="U838" s="237">
        <f t="shared" si="293"/>
        <v>1</v>
      </c>
    </row>
    <row r="839" spans="1:21" x14ac:dyDescent="0.25">
      <c r="A839" s="228">
        <f t="shared" si="286"/>
        <v>0</v>
      </c>
      <c r="B839" s="228"/>
      <c r="C839" s="228">
        <f t="shared" si="294"/>
        <v>22008</v>
      </c>
      <c r="D839" s="489" t="s">
        <v>1078</v>
      </c>
      <c r="E839" s="489" t="s">
        <v>1094</v>
      </c>
      <c r="F839" s="489"/>
      <c r="G839" s="489" t="str">
        <f t="shared" si="287"/>
        <v>AA</v>
      </c>
      <c r="H839" s="236">
        <f>C828-22-10</f>
        <v>-32</v>
      </c>
      <c r="I839" s="488" t="str">
        <f t="shared" si="288"/>
        <v>AA</v>
      </c>
      <c r="J839" s="489">
        <v>18</v>
      </c>
      <c r="K839" s="229"/>
      <c r="L839" s="228"/>
      <c r="M839" s="228" t="str">
        <f>IFERROR(VLOOKUP(L839,色號!A:B,2,FALSE),"")</f>
        <v/>
      </c>
      <c r="N839" s="228" t="str">
        <f>IFERROR(VLOOKUP(M839,色號!B:C,2,FALSE),"")</f>
        <v/>
      </c>
      <c r="O839" s="228" t="str">
        <f>IFERROR(VLOOKUP(L839,色號!A:D,4,FALSE),"")</f>
        <v/>
      </c>
      <c r="P839" s="228" t="str">
        <f t="shared" si="289"/>
        <v/>
      </c>
      <c r="Q839" s="228" t="str">
        <f t="shared" si="290"/>
        <v/>
      </c>
      <c r="R839" s="455" t="str">
        <f t="shared" si="291"/>
        <v/>
      </c>
      <c r="S839" s="461"/>
      <c r="T839" s="429" t="str">
        <f t="shared" si="292"/>
        <v/>
      </c>
      <c r="U839" s="237">
        <f t="shared" si="293"/>
        <v>1</v>
      </c>
    </row>
    <row r="840" spans="1:21" x14ac:dyDescent="0.25">
      <c r="A840" s="228">
        <f t="shared" si="286"/>
        <v>0</v>
      </c>
      <c r="B840" s="228"/>
      <c r="C840" s="228">
        <f t="shared" si="294"/>
        <v>22009</v>
      </c>
      <c r="D840" s="489" t="s">
        <v>1078</v>
      </c>
      <c r="E840" s="489" t="s">
        <v>1088</v>
      </c>
      <c r="F840" s="489"/>
      <c r="G840" s="489" t="str">
        <f t="shared" si="287"/>
        <v>AA</v>
      </c>
      <c r="H840" s="236">
        <f>C828-22</f>
        <v>-22</v>
      </c>
      <c r="I840" s="488" t="str">
        <f t="shared" si="288"/>
        <v/>
      </c>
      <c r="J840" s="489">
        <v>18</v>
      </c>
      <c r="K840" s="229"/>
      <c r="L840" s="228"/>
      <c r="M840" s="228" t="str">
        <f>IFERROR(VLOOKUP(L840,色號!A:B,2,FALSE),"")</f>
        <v/>
      </c>
      <c r="N840" s="228" t="str">
        <f>IFERROR(VLOOKUP(M840,色號!B:C,2,FALSE),"")</f>
        <v/>
      </c>
      <c r="O840" s="228" t="str">
        <f>IFERROR(VLOOKUP(L840,色號!A:D,4,FALSE),"")</f>
        <v/>
      </c>
      <c r="P840" s="228" t="str">
        <f t="shared" si="289"/>
        <v/>
      </c>
      <c r="Q840" s="228" t="str">
        <f t="shared" si="290"/>
        <v>固</v>
      </c>
      <c r="R840" s="455" t="str">
        <f t="shared" si="291"/>
        <v/>
      </c>
      <c r="S840" s="461"/>
      <c r="T840" s="429" t="str">
        <f t="shared" si="292"/>
        <v/>
      </c>
      <c r="U840" s="237">
        <f t="shared" si="293"/>
        <v>1</v>
      </c>
    </row>
    <row r="841" spans="1:21" x14ac:dyDescent="0.25">
      <c r="A841" s="228">
        <f t="shared" si="286"/>
        <v>0</v>
      </c>
      <c r="B841" s="228"/>
      <c r="C841" s="228">
        <f t="shared" si="294"/>
        <v>22010</v>
      </c>
      <c r="D841" s="489" t="s">
        <v>1079</v>
      </c>
      <c r="E841" s="489" t="s">
        <v>1095</v>
      </c>
      <c r="F841" s="489"/>
      <c r="G841" s="489" t="str">
        <f t="shared" si="287"/>
        <v>AA</v>
      </c>
      <c r="H841" s="236">
        <f>C829/2-4</f>
        <v>-4</v>
      </c>
      <c r="I841" s="488" t="str">
        <f t="shared" si="288"/>
        <v>AA</v>
      </c>
      <c r="J841" s="489">
        <v>18</v>
      </c>
      <c r="K841" s="229"/>
      <c r="L841" s="228"/>
      <c r="M841" s="228" t="str">
        <f>IFERROR(VLOOKUP(L841,色號!A:B,2,FALSE),"")</f>
        <v/>
      </c>
      <c r="N841" s="228" t="str">
        <f>IFERROR(VLOOKUP(M841,色號!B:C,2,FALSE),"")</f>
        <v/>
      </c>
      <c r="O841" s="228" t="str">
        <f>IFERROR(VLOOKUP(L841,色號!A:D,4,FALSE),"")</f>
        <v/>
      </c>
      <c r="P841" s="228" t="str">
        <f t="shared" si="289"/>
        <v>鉸2</v>
      </c>
      <c r="Q841" s="228" t="str">
        <f t="shared" si="290"/>
        <v/>
      </c>
      <c r="R841" s="455" t="str">
        <f t="shared" si="291"/>
        <v/>
      </c>
      <c r="S841" s="461"/>
      <c r="T841" s="429" t="str">
        <f t="shared" si="292"/>
        <v>把手？</v>
      </c>
      <c r="U841" s="237">
        <f t="shared" si="293"/>
        <v>1</v>
      </c>
    </row>
    <row r="842" spans="1:21" x14ac:dyDescent="0.25">
      <c r="A842" s="228">
        <f t="shared" si="286"/>
        <v>0</v>
      </c>
      <c r="B842" s="228"/>
      <c r="C842" s="228">
        <f t="shared" si="294"/>
        <v>22011</v>
      </c>
      <c r="D842" s="489" t="s">
        <v>1079</v>
      </c>
      <c r="E842" s="489" t="s">
        <v>1099</v>
      </c>
      <c r="F842" s="489"/>
      <c r="G842" s="489" t="str">
        <f t="shared" si="287"/>
        <v>AA</v>
      </c>
      <c r="H842" s="236">
        <f>C829/2-4</f>
        <v>-4</v>
      </c>
      <c r="I842" s="488" t="str">
        <f t="shared" si="288"/>
        <v>AA</v>
      </c>
      <c r="J842" s="489">
        <v>18</v>
      </c>
      <c r="K842" s="229"/>
      <c r="L842" s="228"/>
      <c r="M842" s="228" t="str">
        <f>IFERROR(VLOOKUP(L842,色號!A:B,2,FALSE),"")</f>
        <v/>
      </c>
      <c r="N842" s="228" t="str">
        <f>IFERROR(VLOOKUP(M842,色號!B:C,2,FALSE),"")</f>
        <v/>
      </c>
      <c r="O842" s="228" t="str">
        <f>IFERROR(VLOOKUP(L842,色號!A:D,4,FALSE),"")</f>
        <v/>
      </c>
      <c r="P842" s="228" t="str">
        <f t="shared" si="289"/>
        <v>鉸2</v>
      </c>
      <c r="Q842" s="228" t="str">
        <f t="shared" si="290"/>
        <v/>
      </c>
      <c r="R842" s="455" t="str">
        <f t="shared" si="291"/>
        <v/>
      </c>
      <c r="S842" s="461"/>
      <c r="T842" s="429" t="str">
        <f t="shared" si="292"/>
        <v>把手？</v>
      </c>
      <c r="U842" s="237">
        <f t="shared" si="293"/>
        <v>1</v>
      </c>
    </row>
    <row r="843" spans="1:21" x14ac:dyDescent="0.25">
      <c r="A843" s="228">
        <f t="shared" si="286"/>
        <v>0</v>
      </c>
      <c r="B843" s="228"/>
      <c r="C843" s="228">
        <f t="shared" si="294"/>
        <v>22012</v>
      </c>
      <c r="D843" s="228"/>
      <c r="E843" s="228"/>
      <c r="F843" s="236"/>
      <c r="G843" s="228" t="str">
        <f t="shared" ref="G833:G861" si="295">IF(
   OR(
      $E843="頂板",$E843="底板",$E843="右側板",$E843="左側板",
      $E843="天地蓋頂板",$E843="天地蓋底板",$E843="天地蓋右側板",$E843="天地蓋左側板",
      $E843="前抽牆",$E843="後抽牆",$E843="左抽牆",$E843="右抽牆",
      $E843="踢腳板",$E843="補板",$E843="固隔",$E843="活隔",
      $E843="中立板",$E843="中立板(退)",$E843="固隔(退)",$E843="活固隔",$E843="立板",
      $E843="內頂板",$E843="內左側落板",$E843="內右側落板",$E843="內底板",
      $E843="內左側板",$E843="內右側板",
      $E843="上前平肢",$E843="上後平肢",$E843="上前立肢",$E843="上後立肢",
      $E843="下前立肢",$E843="下後立肢",$E843="下前平肢",$E843="下後平肢",
      $E843="左側落板",$E843="右側落板",
      $E843="外蓋背板",$E843="台面",$E843="床板",$E843="假門板",
      $E843="上掀門板",$E843="平掀門板",$E843="下掀門板",
      $E843="左門板",$E843="右門板",
      $E843="抽盤",$E843="抽盤抽頭",
      $E843="上軌道板",$E843="下軌道板",$E843="左軌道板",$E843="右軌道板",$E843="指縫擋板",$E843="左木框滑門",$E843="右木框滑門",
      $E843="層板",$E843="壁面層板",$E843="桌板",$E843="上封板",$E843="下封板",$E843="左封板",$E843="右封板",
      $E843="左圓角側板",$E843="右圓角側板",$E843="抽頭",$E843="入柱抽頭",$E843="假抽頭",$E843="背拉桿",$E843="木滑門",$E843="抽屜拉桿"
   ),
   "AA",
   ""
)</f>
        <v/>
      </c>
      <c r="H843" s="236"/>
      <c r="I843" s="38" t="str">
        <f t="shared" ref="I833:I855" si="296">IF(
   OR(
      $E843="右側板",$E843="左側板",$E843="活隔",
      $E843="天地蓋頂板",$E843="天地蓋底板",
      $E843="左門板",$E843="右門板",
      $E843="左側落板",$E843="右側落板",
      $E843="外蓋背板",$E843="活固隔",
      $E843="左木框滑門",$E843="右木框滑門",
      $E843="左鋁框滑門",$E843="右鋁框滑門",
      $E843="桌板",$E843="台面",$E843="床板",$E843="假門板",
      $E843="上掀門板",$E843="平掀門板",$E843="下掀門板",
      $E843="抽盤抽頭",$E843="抽盤",$E843="層板",$E843="壁面層板",
      $E843="上封板",$E843="下封板",$E843="左封板",$E843="右封板",
      $E843="抽頭",$E843="踢腳板",$E843="補板",$E843="木滑門"
   ),
   "AA",
   ""
)</f>
        <v/>
      </c>
      <c r="J843" s="228"/>
      <c r="K843" s="229"/>
      <c r="L843" s="228"/>
      <c r="M843" s="228" t="str">
        <f>IFERROR(VLOOKUP(L843,色號!A:B,2,FALSE),"")</f>
        <v/>
      </c>
      <c r="N843" s="228" t="str">
        <f>IFERROR(VLOOKUP(M843,色號!B:C,2,FALSE),"")</f>
        <v/>
      </c>
      <c r="O843" s="228" t="str">
        <f>IFERROR(VLOOKUP(L843,色號!A:D,4,FALSE),"")</f>
        <v/>
      </c>
      <c r="P843" s="228" t="str">
        <f t="shared" si="289"/>
        <v/>
      </c>
      <c r="Q843" s="228" t="str">
        <f t="shared" si="290"/>
        <v/>
      </c>
      <c r="R843" s="455" t="str">
        <f t="shared" si="291"/>
        <v/>
      </c>
      <c r="S843" s="461"/>
      <c r="T843" s="429" t="str">
        <f t="shared" si="292"/>
        <v/>
      </c>
      <c r="U843" s="237" t="str">
        <f t="shared" si="293"/>
        <v/>
      </c>
    </row>
    <row r="844" spans="1:21" x14ac:dyDescent="0.25">
      <c r="A844" s="228">
        <f t="shared" si="286"/>
        <v>0</v>
      </c>
      <c r="B844" s="228"/>
      <c r="C844" s="228">
        <f>C843+1</f>
        <v>22013</v>
      </c>
      <c r="D844" s="228"/>
      <c r="E844" s="228"/>
      <c r="F844" s="228"/>
      <c r="G844" s="228" t="str">
        <f t="shared" si="295"/>
        <v/>
      </c>
      <c r="H844" s="236"/>
      <c r="I844" s="38" t="str">
        <f t="shared" si="296"/>
        <v/>
      </c>
      <c r="J844" s="228"/>
      <c r="K844" s="229"/>
      <c r="L844" s="228"/>
      <c r="M844" s="228" t="str">
        <f>IFERROR(VLOOKUP(L844,色號!A:B,2,FALSE),"")</f>
        <v/>
      </c>
      <c r="N844" s="228" t="str">
        <f>IFERROR(VLOOKUP(M844,色號!B:C,2,FALSE),"")</f>
        <v/>
      </c>
      <c r="O844" s="228" t="str">
        <f>IFERROR(VLOOKUP(L844,色號!A:D,4,FALSE),"")</f>
        <v/>
      </c>
      <c r="P844" s="228" t="str">
        <f t="shared" si="289"/>
        <v/>
      </c>
      <c r="Q844" s="228" t="str">
        <f t="shared" si="290"/>
        <v/>
      </c>
      <c r="R844" s="455" t="str">
        <f t="shared" si="291"/>
        <v/>
      </c>
      <c r="S844" s="461"/>
      <c r="T844" s="429" t="str">
        <f t="shared" si="292"/>
        <v/>
      </c>
      <c r="U844" s="237" t="str">
        <f t="shared" si="293"/>
        <v/>
      </c>
    </row>
    <row r="845" spans="1:21" x14ac:dyDescent="0.25">
      <c r="A845" s="228">
        <f t="shared" si="286"/>
        <v>0</v>
      </c>
      <c r="B845" s="228"/>
      <c r="C845" s="228">
        <f t="shared" si="294"/>
        <v>22014</v>
      </c>
      <c r="D845" s="228"/>
      <c r="E845" s="228"/>
      <c r="F845" s="228"/>
      <c r="G845" s="228" t="str">
        <f t="shared" si="295"/>
        <v/>
      </c>
      <c r="H845" s="236"/>
      <c r="I845" s="38" t="str">
        <f t="shared" si="296"/>
        <v/>
      </c>
      <c r="J845" s="228"/>
      <c r="K845" s="229"/>
      <c r="L845" s="228"/>
      <c r="M845" s="228" t="str">
        <f>IFERROR(VLOOKUP(L845,色號!A:B,2,FALSE),"")</f>
        <v/>
      </c>
      <c r="N845" s="228" t="str">
        <f>IFERROR(VLOOKUP(M845,色號!B:C,2,FALSE),"")</f>
        <v/>
      </c>
      <c r="O845" s="228" t="str">
        <f>IFERROR(VLOOKUP(L845,色號!A:D,4,FALSE),"")</f>
        <v/>
      </c>
      <c r="P845" s="228" t="str">
        <f t="shared" si="289"/>
        <v/>
      </c>
      <c r="Q845" s="228" t="str">
        <f t="shared" si="290"/>
        <v/>
      </c>
      <c r="R845" s="455" t="str">
        <f t="shared" si="291"/>
        <v/>
      </c>
      <c r="S845" s="461"/>
      <c r="T845" s="429" t="str">
        <f t="shared" si="292"/>
        <v/>
      </c>
      <c r="U845" s="237" t="str">
        <f t="shared" si="293"/>
        <v/>
      </c>
    </row>
    <row r="846" spans="1:21" x14ac:dyDescent="0.25">
      <c r="A846" s="228">
        <f t="shared" si="286"/>
        <v>0</v>
      </c>
      <c r="B846" s="228"/>
      <c r="C846" s="228">
        <f>C845+1</f>
        <v>22015</v>
      </c>
      <c r="D846" s="228"/>
      <c r="E846" s="228"/>
      <c r="F846" s="228"/>
      <c r="G846" s="228" t="str">
        <f t="shared" si="295"/>
        <v/>
      </c>
      <c r="H846" s="236"/>
      <c r="I846" s="38" t="str">
        <f t="shared" si="296"/>
        <v/>
      </c>
      <c r="J846" s="228"/>
      <c r="K846" s="229"/>
      <c r="L846" s="228"/>
      <c r="M846" s="228" t="str">
        <f>IFERROR(VLOOKUP(L846,色號!A:B,2,FALSE),"")</f>
        <v/>
      </c>
      <c r="N846" s="228" t="str">
        <f>IFERROR(VLOOKUP(M846,色號!B:C,2,FALSE),"")</f>
        <v/>
      </c>
      <c r="O846" s="228" t="str">
        <f>IFERROR(VLOOKUP(L846,色號!A:D,4,FALSE),"")</f>
        <v/>
      </c>
      <c r="P846" s="228" t="str">
        <f t="shared" si="289"/>
        <v/>
      </c>
      <c r="Q846" s="228" t="str">
        <f t="shared" si="290"/>
        <v/>
      </c>
      <c r="R846" s="455" t="str">
        <f t="shared" si="291"/>
        <v/>
      </c>
      <c r="S846" s="461"/>
      <c r="T846" s="429" t="str">
        <f t="shared" si="292"/>
        <v/>
      </c>
      <c r="U846" s="237" t="str">
        <f t="shared" si="293"/>
        <v/>
      </c>
    </row>
    <row r="847" spans="1:21" x14ac:dyDescent="0.25">
      <c r="A847" s="228">
        <f t="shared" si="286"/>
        <v>0</v>
      </c>
      <c r="B847" s="228"/>
      <c r="C847" s="228">
        <f>C846+1</f>
        <v>22016</v>
      </c>
      <c r="D847" s="228"/>
      <c r="E847" s="228"/>
      <c r="F847" s="237"/>
      <c r="G847" s="228" t="str">
        <f t="shared" si="295"/>
        <v/>
      </c>
      <c r="H847" s="236"/>
      <c r="I847" s="38" t="str">
        <f t="shared" si="296"/>
        <v/>
      </c>
      <c r="J847" s="228"/>
      <c r="K847" s="229"/>
      <c r="L847" s="228"/>
      <c r="M847" s="228" t="str">
        <f>IFERROR(VLOOKUP(L847,色號!A:B,2,FALSE),"")</f>
        <v/>
      </c>
      <c r="N847" s="228" t="str">
        <f>IFERROR(VLOOKUP(M847,色號!B:C,2,FALSE),"")</f>
        <v/>
      </c>
      <c r="O847" s="228" t="str">
        <f>IFERROR(VLOOKUP(L847,色號!A:D,4,FALSE),"")</f>
        <v/>
      </c>
      <c r="P847" s="228" t="str">
        <f t="shared" si="289"/>
        <v/>
      </c>
      <c r="Q847" s="228" t="str">
        <f t="shared" si="290"/>
        <v/>
      </c>
      <c r="R847" s="455" t="str">
        <f t="shared" si="291"/>
        <v/>
      </c>
      <c r="S847" s="461"/>
      <c r="T847" s="429" t="str">
        <f t="shared" si="292"/>
        <v/>
      </c>
      <c r="U847" s="237" t="str">
        <f t="shared" si="293"/>
        <v/>
      </c>
    </row>
    <row r="848" spans="1:21" x14ac:dyDescent="0.25">
      <c r="A848" s="228">
        <f t="shared" si="286"/>
        <v>0</v>
      </c>
      <c r="B848" s="228"/>
      <c r="C848" s="228">
        <f>C847+1</f>
        <v>22017</v>
      </c>
      <c r="D848" s="228"/>
      <c r="E848" s="228"/>
      <c r="F848" s="237"/>
      <c r="G848" s="228" t="str">
        <f t="shared" si="295"/>
        <v/>
      </c>
      <c r="H848" s="236"/>
      <c r="I848" s="38" t="str">
        <f t="shared" si="296"/>
        <v/>
      </c>
      <c r="J848" s="228"/>
      <c r="K848" s="229"/>
      <c r="L848" s="228"/>
      <c r="M848" s="228" t="str">
        <f>IFERROR(VLOOKUP(L848,色號!A:B,2,FALSE),"")</f>
        <v/>
      </c>
      <c r="N848" s="228" t="str">
        <f>IFERROR(VLOOKUP(M848,色號!B:C,2,FALSE),"")</f>
        <v/>
      </c>
      <c r="O848" s="228" t="str">
        <f>IFERROR(VLOOKUP(L848,色號!A:D,4,FALSE),"")</f>
        <v/>
      </c>
      <c r="P848" s="228" t="str">
        <f t="shared" si="289"/>
        <v/>
      </c>
      <c r="Q848" s="228" t="str">
        <f t="shared" si="290"/>
        <v/>
      </c>
      <c r="R848" s="455" t="str">
        <f t="shared" si="291"/>
        <v/>
      </c>
      <c r="S848" s="461"/>
      <c r="T848" s="429" t="str">
        <f t="shared" si="292"/>
        <v/>
      </c>
      <c r="U848" s="237" t="str">
        <f t="shared" si="293"/>
        <v/>
      </c>
    </row>
    <row r="849" spans="1:21" x14ac:dyDescent="0.25">
      <c r="A849" s="228">
        <f t="shared" si="286"/>
        <v>0</v>
      </c>
      <c r="B849" s="228"/>
      <c r="C849" s="228">
        <f>C848+1</f>
        <v>22018</v>
      </c>
      <c r="D849" s="228"/>
      <c r="E849" s="228"/>
      <c r="F849" s="231"/>
      <c r="G849" s="228" t="str">
        <f t="shared" si="295"/>
        <v/>
      </c>
      <c r="H849" s="236"/>
      <c r="I849" s="38" t="str">
        <f t="shared" si="296"/>
        <v/>
      </c>
      <c r="J849" s="228"/>
      <c r="K849" s="229"/>
      <c r="L849" s="228"/>
      <c r="M849" s="228" t="str">
        <f>IFERROR(VLOOKUP(L849,色號!A:B,2,FALSE),"")</f>
        <v/>
      </c>
      <c r="N849" s="228" t="str">
        <f>IFERROR(VLOOKUP(M849,色號!B:C,2,FALSE),"")</f>
        <v/>
      </c>
      <c r="O849" s="228" t="str">
        <f>IFERROR(VLOOKUP(L849,色號!A:D,4,FALSE),"")</f>
        <v/>
      </c>
      <c r="P849" s="228" t="str">
        <f t="shared" si="289"/>
        <v/>
      </c>
      <c r="Q849" s="228" t="str">
        <f t="shared" si="290"/>
        <v/>
      </c>
      <c r="R849" s="455" t="str">
        <f t="shared" si="291"/>
        <v/>
      </c>
      <c r="S849" s="461"/>
      <c r="T849" s="429" t="str">
        <f t="shared" si="292"/>
        <v/>
      </c>
      <c r="U849" s="237" t="str">
        <f t="shared" si="293"/>
        <v/>
      </c>
    </row>
    <row r="850" spans="1:21" x14ac:dyDescent="0.25">
      <c r="A850" s="228">
        <f t="shared" si="286"/>
        <v>0</v>
      </c>
      <c r="B850" s="228"/>
      <c r="C850" s="228">
        <f t="shared" ref="C850:C855" si="297">C849+1</f>
        <v>22019</v>
      </c>
      <c r="D850" s="228"/>
      <c r="E850" s="228"/>
      <c r="F850" s="231"/>
      <c r="G850" s="228" t="str">
        <f t="shared" si="295"/>
        <v/>
      </c>
      <c r="H850" s="236"/>
      <c r="I850" s="38" t="str">
        <f t="shared" si="296"/>
        <v/>
      </c>
      <c r="J850" s="228"/>
      <c r="K850" s="229"/>
      <c r="L850" s="228"/>
      <c r="M850" s="228" t="str">
        <f>IFERROR(VLOOKUP(L850,色號!A:B,2,FALSE),"")</f>
        <v/>
      </c>
      <c r="N850" s="228" t="str">
        <f>IFERROR(VLOOKUP(M850,色號!B:C,2,FALSE),"")</f>
        <v/>
      </c>
      <c r="O850" s="228" t="str">
        <f>IFERROR(VLOOKUP(L850,色號!A:D,4,FALSE),"")</f>
        <v/>
      </c>
      <c r="P850" s="228" t="str">
        <f t="shared" si="289"/>
        <v/>
      </c>
      <c r="Q850" s="228" t="str">
        <f t="shared" si="290"/>
        <v/>
      </c>
      <c r="R850" s="455" t="str">
        <f t="shared" si="291"/>
        <v/>
      </c>
      <c r="S850" s="461"/>
      <c r="T850" s="429" t="str">
        <f t="shared" si="292"/>
        <v/>
      </c>
      <c r="U850" s="237" t="str">
        <f t="shared" si="293"/>
        <v/>
      </c>
    </row>
    <row r="851" spans="1:21" x14ac:dyDescent="0.25">
      <c r="A851" s="228">
        <f t="shared" si="286"/>
        <v>0</v>
      </c>
      <c r="B851" s="228"/>
      <c r="C851" s="228">
        <f t="shared" si="297"/>
        <v>22020</v>
      </c>
      <c r="D851" s="228"/>
      <c r="E851" s="228"/>
      <c r="F851" s="231"/>
      <c r="G851" s="228" t="str">
        <f t="shared" si="295"/>
        <v/>
      </c>
      <c r="H851" s="236"/>
      <c r="I851" s="38" t="str">
        <f t="shared" si="296"/>
        <v/>
      </c>
      <c r="J851" s="228"/>
      <c r="K851" s="229"/>
      <c r="L851" s="228"/>
      <c r="M851" s="228" t="str">
        <f>IFERROR(VLOOKUP(L851,色號!A:B,2,FALSE),"")</f>
        <v/>
      </c>
      <c r="N851" s="228" t="str">
        <f>IFERROR(VLOOKUP(M851,色號!B:C,2,FALSE),"")</f>
        <v/>
      </c>
      <c r="O851" s="228" t="str">
        <f>IFERROR(VLOOKUP(L851,色號!A:D,4,FALSE),"")</f>
        <v/>
      </c>
      <c r="P851" s="228" t="str">
        <f t="shared" si="289"/>
        <v/>
      </c>
      <c r="Q851" s="228" t="str">
        <f t="shared" si="290"/>
        <v/>
      </c>
      <c r="R851" s="455" t="str">
        <f t="shared" si="291"/>
        <v/>
      </c>
      <c r="S851" s="461"/>
      <c r="T851" s="429" t="str">
        <f t="shared" si="292"/>
        <v/>
      </c>
      <c r="U851" s="237" t="str">
        <f t="shared" si="293"/>
        <v/>
      </c>
    </row>
    <row r="852" spans="1:21" x14ac:dyDescent="0.25">
      <c r="A852" s="228">
        <f t="shared" si="286"/>
        <v>0</v>
      </c>
      <c r="B852" s="228"/>
      <c r="C852" s="228">
        <f t="shared" si="297"/>
        <v>22021</v>
      </c>
      <c r="D852" s="228"/>
      <c r="E852" s="228"/>
      <c r="F852" s="231"/>
      <c r="G852" s="228" t="str">
        <f t="shared" si="295"/>
        <v/>
      </c>
      <c r="H852" s="236"/>
      <c r="I852" s="38" t="str">
        <f t="shared" si="296"/>
        <v/>
      </c>
      <c r="J852" s="228"/>
      <c r="K852" s="229"/>
      <c r="L852" s="228"/>
      <c r="M852" s="228" t="str">
        <f>IFERROR(VLOOKUP(L852,色號!A:B,2,FALSE),"")</f>
        <v/>
      </c>
      <c r="N852" s="228" t="str">
        <f>IFERROR(VLOOKUP(M852,色號!B:C,2,FALSE),"")</f>
        <v/>
      </c>
      <c r="O852" s="228" t="str">
        <f>IFERROR(VLOOKUP(L852,色號!A:D,4,FALSE),"")</f>
        <v/>
      </c>
      <c r="P852" s="228" t="str">
        <f t="shared" si="289"/>
        <v/>
      </c>
      <c r="Q852" s="228" t="str">
        <f t="shared" si="290"/>
        <v/>
      </c>
      <c r="R852" s="455" t="str">
        <f t="shared" si="291"/>
        <v/>
      </c>
      <c r="S852" s="461"/>
      <c r="T852" s="429" t="str">
        <f t="shared" si="292"/>
        <v/>
      </c>
      <c r="U852" s="237" t="str">
        <f t="shared" si="293"/>
        <v/>
      </c>
    </row>
    <row r="853" spans="1:21" x14ac:dyDescent="0.25">
      <c r="A853" s="228">
        <f t="shared" si="286"/>
        <v>0</v>
      </c>
      <c r="B853" s="228"/>
      <c r="C853" s="228">
        <f t="shared" si="297"/>
        <v>22022</v>
      </c>
      <c r="D853" s="228"/>
      <c r="E853" s="228"/>
      <c r="F853" s="231"/>
      <c r="G853" s="228" t="str">
        <f t="shared" si="295"/>
        <v/>
      </c>
      <c r="H853" s="236"/>
      <c r="I853" s="38" t="str">
        <f t="shared" si="296"/>
        <v/>
      </c>
      <c r="J853" s="228"/>
      <c r="K853" s="229"/>
      <c r="L853" s="228"/>
      <c r="M853" s="228" t="str">
        <f>IFERROR(VLOOKUP(L853,色號!A:B,2,FALSE),"")</f>
        <v/>
      </c>
      <c r="N853" s="228" t="str">
        <f>IFERROR(VLOOKUP(M853,色號!B:C,2,FALSE),"")</f>
        <v/>
      </c>
      <c r="O853" s="228" t="str">
        <f>IFERROR(VLOOKUP(L853,色號!A:D,4,FALSE),"")</f>
        <v/>
      </c>
      <c r="P853" s="228" t="str">
        <f t="shared" si="289"/>
        <v/>
      </c>
      <c r="Q853" s="228" t="str">
        <f t="shared" si="290"/>
        <v/>
      </c>
      <c r="R853" s="455" t="str">
        <f t="shared" si="291"/>
        <v/>
      </c>
      <c r="S853" s="461"/>
      <c r="T853" s="429" t="str">
        <f t="shared" si="292"/>
        <v/>
      </c>
      <c r="U853" s="237" t="str">
        <f t="shared" si="293"/>
        <v/>
      </c>
    </row>
    <row r="854" spans="1:21" x14ac:dyDescent="0.25">
      <c r="A854" s="228">
        <f t="shared" si="286"/>
        <v>0</v>
      </c>
      <c r="B854" s="228"/>
      <c r="C854" s="228">
        <f t="shared" si="297"/>
        <v>22023</v>
      </c>
      <c r="D854" s="228"/>
      <c r="E854" s="228"/>
      <c r="F854" s="231"/>
      <c r="G854" s="228" t="str">
        <f t="shared" si="295"/>
        <v/>
      </c>
      <c r="H854" s="236"/>
      <c r="I854" s="38" t="str">
        <f t="shared" si="296"/>
        <v/>
      </c>
      <c r="J854" s="228"/>
      <c r="K854" s="229"/>
      <c r="L854" s="228"/>
      <c r="M854" s="228" t="str">
        <f>IFERROR(VLOOKUP(L854,色號!A:B,2,FALSE),"")</f>
        <v/>
      </c>
      <c r="N854" s="228" t="str">
        <f>IFERROR(VLOOKUP(M854,色號!B:C,2,FALSE),"")</f>
        <v/>
      </c>
      <c r="O854" s="228" t="str">
        <f>IFERROR(VLOOKUP(L854,色號!A:D,4,FALSE),"")</f>
        <v/>
      </c>
      <c r="P854" s="228" t="str">
        <f t="shared" si="289"/>
        <v/>
      </c>
      <c r="Q854" s="228" t="str">
        <f t="shared" si="290"/>
        <v/>
      </c>
      <c r="R854" s="455" t="str">
        <f t="shared" si="291"/>
        <v/>
      </c>
      <c r="S854" s="461"/>
      <c r="T854" s="429" t="str">
        <f t="shared" si="292"/>
        <v/>
      </c>
      <c r="U854" s="237" t="str">
        <f t="shared" si="293"/>
        <v/>
      </c>
    </row>
    <row r="855" spans="1:21" x14ac:dyDescent="0.25">
      <c r="A855" s="228">
        <f t="shared" si="286"/>
        <v>0</v>
      </c>
      <c r="B855" s="228"/>
      <c r="C855" s="228">
        <f t="shared" si="297"/>
        <v>22024</v>
      </c>
      <c r="D855" s="228"/>
      <c r="E855" s="228"/>
      <c r="F855" s="231"/>
      <c r="G855" s="228" t="str">
        <f t="shared" si="295"/>
        <v/>
      </c>
      <c r="H855" s="236"/>
      <c r="I855" s="38" t="str">
        <f t="shared" si="296"/>
        <v/>
      </c>
      <c r="J855" s="228"/>
      <c r="K855" s="229"/>
      <c r="L855" s="228"/>
      <c r="M855" s="228" t="str">
        <f>IFERROR(VLOOKUP(L855,色號!A:B,2,FALSE),"")</f>
        <v/>
      </c>
      <c r="N855" s="228" t="str">
        <f>IFERROR(VLOOKUP(M855,色號!B:C,2,FALSE),"")</f>
        <v/>
      </c>
      <c r="O855" s="228" t="str">
        <f>IFERROR(VLOOKUP(L855,色號!A:D,4,FALSE),"")</f>
        <v/>
      </c>
      <c r="P855" s="228" t="str">
        <f t="shared" si="289"/>
        <v/>
      </c>
      <c r="Q855" s="228" t="str">
        <f t="shared" si="290"/>
        <v/>
      </c>
      <c r="R855" s="455" t="str">
        <f t="shared" si="291"/>
        <v/>
      </c>
      <c r="S855" s="461"/>
      <c r="T855" s="429" t="str">
        <f t="shared" si="292"/>
        <v/>
      </c>
      <c r="U855" s="237" t="str">
        <f t="shared" si="293"/>
        <v/>
      </c>
    </row>
    <row r="856" spans="1:21" x14ac:dyDescent="0.25">
      <c r="A856" s="228">
        <f t="shared" si="286"/>
        <v>0</v>
      </c>
      <c r="B856" s="228"/>
      <c r="C856" s="228">
        <f>C855+1</f>
        <v>22025</v>
      </c>
      <c r="D856" s="228"/>
      <c r="E856" s="228"/>
      <c r="F856" s="228"/>
      <c r="G856" s="228" t="str">
        <f t="shared" si="295"/>
        <v/>
      </c>
      <c r="H856" s="236"/>
      <c r="I856" s="38" t="str">
        <f t="shared" ref="I856:I861" si="298">IF(
   OR(
      $E856="右側板",$E856="左側板",$E856="活隔",
      $E856="天地蓋頂板",$E856="天地蓋底板",
      $E856="左門板",$E856="右門板",
      $E856="左側落板",$E856="右側落板",
      $E856="外蓋背板",$E856="活固隔",
      $E856="左木框滑門",$E856="右木框滑門",
      $E856="左鋁框滑門",$E856="右鋁框滑門",
      $E856="桌板",$E856="台面",$E856="床板",$E856="假門板",
      $E856="上掀門板",$E856="平掀門板",$E856="下掀門板",
      $E856="抽盤抽頭",$E856="抽盤",$E856="層板",$E856="壁面層板",
      $E856="上封板",$E856="下封板",$E856="左封板",$E856="右封板",
      $E856="抽頭",$E856="踢腳板",$E856="補板",$E856="木滑門"
   ),
   "AA",
   ""
)</f>
        <v/>
      </c>
      <c r="J856" s="228"/>
      <c r="K856" s="229"/>
      <c r="L856" s="228"/>
      <c r="M856" s="228" t="str">
        <f>IFERROR(VLOOKUP(L856,色號!A:B,2,FALSE),"")</f>
        <v/>
      </c>
      <c r="N856" s="228" t="str">
        <f>IFERROR(VLOOKUP(M856,色號!B:C,2,FALSE),"")</f>
        <v/>
      </c>
      <c r="O856" s="228" t="str">
        <f>IFERROR(VLOOKUP(L856,色號!A:D,4,FALSE),"")</f>
        <v/>
      </c>
      <c r="P856" s="228" t="str">
        <f t="shared" si="289"/>
        <v/>
      </c>
      <c r="Q856" s="228" t="str">
        <f t="shared" si="290"/>
        <v/>
      </c>
      <c r="R856" s="455" t="str">
        <f t="shared" si="291"/>
        <v/>
      </c>
      <c r="S856" s="228"/>
      <c r="T856" s="429" t="str">
        <f t="shared" si="292"/>
        <v/>
      </c>
      <c r="U856" s="237" t="str">
        <f t="shared" si="293"/>
        <v/>
      </c>
    </row>
    <row r="857" spans="1:21" x14ac:dyDescent="0.25">
      <c r="A857" s="228">
        <f t="shared" si="286"/>
        <v>0</v>
      </c>
      <c r="B857" s="228"/>
      <c r="C857" s="228">
        <f t="shared" ref="C857:C861" si="299">C856+1</f>
        <v>22026</v>
      </c>
      <c r="D857" s="228"/>
      <c r="E857" s="228"/>
      <c r="F857" s="231"/>
      <c r="G857" s="228" t="str">
        <f t="shared" si="295"/>
        <v/>
      </c>
      <c r="H857" s="236"/>
      <c r="I857" s="38" t="str">
        <f t="shared" si="298"/>
        <v/>
      </c>
      <c r="J857" s="228"/>
      <c r="K857" s="229"/>
      <c r="L857" s="228"/>
      <c r="M857" s="228" t="str">
        <f>IFERROR(VLOOKUP(L857,色號!A:B,2,FALSE),"")</f>
        <v/>
      </c>
      <c r="N857" s="228" t="str">
        <f>IFERROR(VLOOKUP(M857,色號!B:C,2,FALSE),"")</f>
        <v/>
      </c>
      <c r="O857" s="228" t="str">
        <f>IFERROR(VLOOKUP(L857,色號!A:D,4,FALSE),"")</f>
        <v/>
      </c>
      <c r="P857" s="228" t="str">
        <f t="shared" si="289"/>
        <v/>
      </c>
      <c r="Q857" s="228" t="str">
        <f t="shared" si="290"/>
        <v/>
      </c>
      <c r="R857" s="455" t="str">
        <f t="shared" si="291"/>
        <v/>
      </c>
      <c r="S857" s="228"/>
      <c r="T857" s="429" t="str">
        <f t="shared" si="292"/>
        <v/>
      </c>
      <c r="U857" s="237" t="str">
        <f t="shared" si="293"/>
        <v/>
      </c>
    </row>
    <row r="858" spans="1:21" x14ac:dyDescent="0.25">
      <c r="A858" s="228">
        <f t="shared" si="286"/>
        <v>0</v>
      </c>
      <c r="B858" s="228"/>
      <c r="C858" s="228">
        <f t="shared" si="299"/>
        <v>22027</v>
      </c>
      <c r="D858" s="228"/>
      <c r="E858" s="228"/>
      <c r="F858" s="231"/>
      <c r="G858" s="228" t="str">
        <f t="shared" si="295"/>
        <v/>
      </c>
      <c r="H858" s="236"/>
      <c r="I858" s="38" t="str">
        <f t="shared" si="298"/>
        <v/>
      </c>
      <c r="J858" s="228"/>
      <c r="K858" s="229"/>
      <c r="L858" s="228"/>
      <c r="M858" s="228" t="str">
        <f>IFERROR(VLOOKUP(L858,色號!A:B,2,FALSE),"")</f>
        <v/>
      </c>
      <c r="N858" s="228" t="str">
        <f>IFERROR(VLOOKUP(M858,色號!B:C,2,FALSE),"")</f>
        <v/>
      </c>
      <c r="O858" s="228" t="str">
        <f>IFERROR(VLOOKUP(L858,色號!A:D,4,FALSE),"")</f>
        <v/>
      </c>
      <c r="P858" s="228" t="str">
        <f t="shared" si="289"/>
        <v/>
      </c>
      <c r="Q858" s="228" t="str">
        <f t="shared" si="290"/>
        <v/>
      </c>
      <c r="R858" s="455" t="str">
        <f t="shared" si="291"/>
        <v/>
      </c>
      <c r="S858" s="228"/>
      <c r="T858" s="429" t="str">
        <f t="shared" si="292"/>
        <v/>
      </c>
      <c r="U858" s="237" t="str">
        <f t="shared" si="293"/>
        <v/>
      </c>
    </row>
    <row r="859" spans="1:21" x14ac:dyDescent="0.25">
      <c r="A859" s="228">
        <f t="shared" si="286"/>
        <v>0</v>
      </c>
      <c r="B859" s="228"/>
      <c r="C859" s="228">
        <f t="shared" si="299"/>
        <v>22028</v>
      </c>
      <c r="D859" s="228"/>
      <c r="E859" s="228"/>
      <c r="F859" s="231"/>
      <c r="G859" s="228" t="str">
        <f t="shared" si="295"/>
        <v/>
      </c>
      <c r="H859" s="236"/>
      <c r="I859" s="38" t="str">
        <f t="shared" si="298"/>
        <v/>
      </c>
      <c r="J859" s="228"/>
      <c r="K859" s="229"/>
      <c r="L859" s="228"/>
      <c r="M859" s="228" t="str">
        <f>IFERROR(VLOOKUP(L859,色號!A:B,2,FALSE),"")</f>
        <v/>
      </c>
      <c r="N859" s="228" t="str">
        <f>IFERROR(VLOOKUP(M859,色號!B:C,2,FALSE),"")</f>
        <v/>
      </c>
      <c r="O859" s="228" t="str">
        <f>IFERROR(VLOOKUP(L859,色號!A:D,4,FALSE),"")</f>
        <v/>
      </c>
      <c r="P859" s="228" t="str">
        <f t="shared" si="289"/>
        <v/>
      </c>
      <c r="Q859" s="228" t="str">
        <f t="shared" si="290"/>
        <v/>
      </c>
      <c r="R859" s="455" t="str">
        <f t="shared" si="291"/>
        <v/>
      </c>
      <c r="S859" s="228"/>
      <c r="T859" s="429" t="str">
        <f t="shared" si="292"/>
        <v/>
      </c>
      <c r="U859" s="237" t="str">
        <f t="shared" si="293"/>
        <v/>
      </c>
    </row>
    <row r="860" spans="1:21" x14ac:dyDescent="0.25">
      <c r="A860" s="228">
        <f t="shared" si="286"/>
        <v>0</v>
      </c>
      <c r="B860" s="228"/>
      <c r="C860" s="228">
        <f t="shared" si="299"/>
        <v>22029</v>
      </c>
      <c r="D860" s="228"/>
      <c r="E860" s="228"/>
      <c r="F860" s="231"/>
      <c r="G860" s="228" t="str">
        <f t="shared" si="295"/>
        <v/>
      </c>
      <c r="H860" s="236"/>
      <c r="I860" s="38" t="str">
        <f t="shared" si="298"/>
        <v/>
      </c>
      <c r="J860" s="228"/>
      <c r="K860" s="229"/>
      <c r="L860" s="228"/>
      <c r="M860" s="228" t="str">
        <f>IFERROR(VLOOKUP(L860,色號!A:B,2,FALSE),"")</f>
        <v/>
      </c>
      <c r="N860" s="228" t="str">
        <f>IFERROR(VLOOKUP(M860,色號!B:C,2,FALSE),"")</f>
        <v/>
      </c>
      <c r="O860" s="228" t="str">
        <f>IFERROR(VLOOKUP(L860,色號!A:D,4,FALSE),"")</f>
        <v/>
      </c>
      <c r="P860" s="228" t="str">
        <f t="shared" si="289"/>
        <v/>
      </c>
      <c r="Q860" s="228" t="str">
        <f t="shared" si="290"/>
        <v/>
      </c>
      <c r="R860" s="455" t="str">
        <f t="shared" si="291"/>
        <v/>
      </c>
      <c r="S860" s="228"/>
      <c r="T860" s="429" t="str">
        <f t="shared" si="292"/>
        <v/>
      </c>
      <c r="U860" s="237" t="str">
        <f t="shared" si="293"/>
        <v/>
      </c>
    </row>
    <row r="861" spans="1:21" x14ac:dyDescent="0.25">
      <c r="A861" s="228">
        <f t="shared" si="286"/>
        <v>0</v>
      </c>
      <c r="B861" s="228"/>
      <c r="C861" s="228">
        <f t="shared" si="299"/>
        <v>22030</v>
      </c>
      <c r="D861" s="228"/>
      <c r="E861" s="228"/>
      <c r="F861" s="231"/>
      <c r="G861" s="228" t="str">
        <f t="shared" si="295"/>
        <v/>
      </c>
      <c r="H861" s="236"/>
      <c r="I861" s="38" t="str">
        <f t="shared" si="298"/>
        <v/>
      </c>
      <c r="J861" s="228"/>
      <c r="K861" s="229"/>
      <c r="L861" s="228"/>
      <c r="M861" s="228" t="str">
        <f>IFERROR(VLOOKUP(L861,色號!A:B,2,FALSE),"")</f>
        <v/>
      </c>
      <c r="N861" s="228" t="str">
        <f>IFERROR(VLOOKUP(M861,色號!B:C,2,FALSE),"")</f>
        <v/>
      </c>
      <c r="O861" s="228" t="str">
        <f>IFERROR(VLOOKUP(L861,色號!A:D,4,FALSE),"")</f>
        <v/>
      </c>
      <c r="P861" s="228" t="str">
        <f t="shared" si="289"/>
        <v/>
      </c>
      <c r="Q861" s="228" t="str">
        <f t="shared" si="290"/>
        <v/>
      </c>
      <c r="R861" s="455" t="str">
        <f t="shared" si="291"/>
        <v/>
      </c>
      <c r="S861" s="228"/>
      <c r="T861" s="429" t="str">
        <f t="shared" si="292"/>
        <v/>
      </c>
      <c r="U861" s="237" t="str">
        <f>IF(E861="","",$L$828)</f>
        <v/>
      </c>
    </row>
    <row r="862" spans="1:21" x14ac:dyDescent="0.25">
      <c r="A862" s="228"/>
      <c r="B862" s="228"/>
      <c r="C862" s="228"/>
      <c r="D862" s="228"/>
      <c r="E862" s="234"/>
      <c r="F862" s="238"/>
      <c r="G862" s="238"/>
      <c r="H862" s="239"/>
      <c r="I862" s="234"/>
      <c r="J862" s="238"/>
      <c r="K862" s="227"/>
      <c r="L862" s="238"/>
      <c r="M862" s="238"/>
      <c r="N862" s="232"/>
      <c r="O862" s="238"/>
      <c r="P862" s="228" t="str">
        <f t="shared" si="289"/>
        <v/>
      </c>
      <c r="Q862" s="228"/>
      <c r="R862" s="455"/>
      <c r="S862" s="228"/>
      <c r="T862" s="430"/>
      <c r="U862" s="237"/>
    </row>
    <row r="863" spans="1:21" x14ac:dyDescent="0.25">
      <c r="A863" s="234"/>
      <c r="B863" s="234"/>
      <c r="C863" s="234"/>
      <c r="D863" s="234"/>
      <c r="E863" s="234"/>
      <c r="F863" s="238"/>
      <c r="G863" s="238"/>
      <c r="H863" s="239"/>
      <c r="I863" s="234"/>
      <c r="J863" s="238"/>
      <c r="K863" s="227"/>
      <c r="L863" s="238"/>
      <c r="M863" s="238"/>
      <c r="N863" s="228"/>
      <c r="O863" s="238"/>
      <c r="P863" s="228"/>
      <c r="Q863" s="228"/>
      <c r="R863" s="455"/>
      <c r="S863" s="228"/>
      <c r="T863" s="430"/>
      <c r="U863" s="237"/>
    </row>
    <row r="864" spans="1:21" x14ac:dyDescent="0.25">
      <c r="A864" s="224" t="s">
        <v>31</v>
      </c>
      <c r="B864" s="224"/>
      <c r="C864" s="225"/>
      <c r="D864" s="225" cm="1">
        <f t="array" ref="D864">_xlfn.IFS(OR(C864="水槽櫃",C864="爐檯櫃"),"無頂板",C864="油機吊櫃","無底板",TRUE,0)</f>
        <v>0</v>
      </c>
      <c r="E864" s="226"/>
      <c r="F864" s="225"/>
      <c r="G864" s="226"/>
      <c r="H864" s="226"/>
      <c r="I864" s="226"/>
      <c r="J864" s="226"/>
      <c r="K864" s="227"/>
      <c r="L864" s="228"/>
      <c r="M864" s="228"/>
      <c r="N864" s="228"/>
      <c r="O864" s="228"/>
      <c r="P864" s="228"/>
      <c r="Q864" s="228"/>
      <c r="R864" s="455"/>
      <c r="S864" s="228"/>
      <c r="T864" s="430"/>
      <c r="U864" s="237"/>
    </row>
    <row r="865" spans="1:21" x14ac:dyDescent="0.25">
      <c r="A865" s="224" t="s">
        <v>37</v>
      </c>
      <c r="B865" s="224"/>
      <c r="C865" s="229">
        <f>C826+1</f>
        <v>23</v>
      </c>
      <c r="D865" s="229"/>
      <c r="E865" s="226"/>
      <c r="F865" s="230"/>
      <c r="G865" s="226"/>
      <c r="H865" s="226"/>
      <c r="I865" s="226"/>
      <c r="J865" s="226"/>
      <c r="K865" s="366" t="s">
        <v>15</v>
      </c>
      <c r="L865" s="232">
        <f>SUMIF(D871:D900,"&lt;&gt;*五金",K871:K900)</f>
        <v>0</v>
      </c>
      <c r="M865" s="228"/>
      <c r="N865" s="231"/>
      <c r="O865" s="228"/>
      <c r="P865" s="228"/>
      <c r="Q865" s="228"/>
      <c r="R865" s="455"/>
      <c r="S865" s="228"/>
      <c r="T865" s="430"/>
      <c r="U865" s="237"/>
    </row>
    <row r="866" spans="1:21" x14ac:dyDescent="0.25">
      <c r="A866" s="224" t="s">
        <v>38</v>
      </c>
      <c r="B866" s="224"/>
      <c r="C866" s="229"/>
      <c r="D866" s="229"/>
      <c r="E866" s="226"/>
      <c r="F866" s="230"/>
      <c r="G866" s="226"/>
      <c r="H866" s="226"/>
      <c r="I866" s="226"/>
      <c r="J866" s="226"/>
      <c r="K866" s="366" t="s">
        <v>16</v>
      </c>
      <c r="L866" s="233">
        <f ca="1">板材才數分析.!P691</f>
        <v>0</v>
      </c>
      <c r="M866" s="228"/>
      <c r="N866" s="231"/>
      <c r="O866" s="228"/>
      <c r="P866" s="228"/>
      <c r="Q866" s="228"/>
      <c r="R866" s="455"/>
      <c r="S866" s="228"/>
      <c r="T866" s="430"/>
      <c r="U866" s="237"/>
    </row>
    <row r="867" spans="1:21" x14ac:dyDescent="0.25">
      <c r="A867" s="224" t="s">
        <v>39</v>
      </c>
      <c r="B867" s="224"/>
      <c r="C867" s="368"/>
      <c r="D867" s="229"/>
      <c r="E867" s="226"/>
      <c r="F867" s="230"/>
      <c r="G867" s="226"/>
      <c r="H867" s="226"/>
      <c r="I867" s="226"/>
      <c r="J867" s="226"/>
      <c r="K867" s="376" t="s">
        <v>1384</v>
      </c>
      <c r="L867" s="228">
        <v>1</v>
      </c>
      <c r="M867" s="228"/>
      <c r="N867" s="228"/>
      <c r="O867" s="228"/>
      <c r="P867" s="228"/>
      <c r="Q867" s="228"/>
      <c r="R867" s="455"/>
      <c r="S867" s="228"/>
      <c r="T867" s="430"/>
      <c r="U867" s="237"/>
    </row>
    <row r="868" spans="1:21" x14ac:dyDescent="0.25">
      <c r="A868" s="224" t="s">
        <v>40</v>
      </c>
      <c r="B868" s="224"/>
      <c r="C868" s="367"/>
      <c r="D868" s="229"/>
      <c r="E868" s="226"/>
      <c r="F868" s="230"/>
      <c r="G868" s="226"/>
      <c r="H868" s="226"/>
      <c r="I868" s="226"/>
      <c r="J868" s="226"/>
      <c r="K868" s="227"/>
      <c r="L868" s="228"/>
      <c r="M868" s="228"/>
      <c r="N868" s="228"/>
      <c r="O868" s="228"/>
      <c r="P868" s="228"/>
      <c r="Q868" s="228"/>
      <c r="R868" s="455"/>
      <c r="S868" s="228"/>
      <c r="T868" s="430"/>
      <c r="U868" s="237"/>
    </row>
    <row r="869" spans="1:21" ht="16.149999999999999" customHeight="1" x14ac:dyDescent="0.25">
      <c r="A869" s="508" t="s">
        <v>41</v>
      </c>
      <c r="B869" s="228"/>
      <c r="C869" s="508" t="s">
        <v>50</v>
      </c>
      <c r="D869" s="508" t="s">
        <v>1293</v>
      </c>
      <c r="E869" s="508" t="s">
        <v>42</v>
      </c>
      <c r="F869" s="372" t="s">
        <v>2</v>
      </c>
      <c r="G869" s="372"/>
      <c r="H869" s="372"/>
      <c r="I869" s="372"/>
      <c r="J869" s="372"/>
      <c r="K869" s="514" t="s">
        <v>6</v>
      </c>
      <c r="L869" s="508" t="s">
        <v>8</v>
      </c>
      <c r="M869" s="508" t="s">
        <v>110</v>
      </c>
      <c r="N869" s="515" t="s">
        <v>225</v>
      </c>
      <c r="O869" s="508" t="s">
        <v>44</v>
      </c>
      <c r="P869" s="509" t="s">
        <v>9</v>
      </c>
      <c r="Q869" s="509" t="s">
        <v>9</v>
      </c>
      <c r="R869" s="510" t="s">
        <v>9</v>
      </c>
      <c r="S869" s="509" t="s">
        <v>9</v>
      </c>
      <c r="T869" s="517" t="s">
        <v>1929</v>
      </c>
      <c r="U869" s="508" t="s">
        <v>1386</v>
      </c>
    </row>
    <row r="870" spans="1:21" x14ac:dyDescent="0.25">
      <c r="A870" s="513"/>
      <c r="B870" s="234"/>
      <c r="C870" s="513"/>
      <c r="D870" s="508"/>
      <c r="E870" s="513"/>
      <c r="F870" s="228" t="s">
        <v>49</v>
      </c>
      <c r="G870" s="228" t="s">
        <v>17</v>
      </c>
      <c r="H870" s="235" t="s">
        <v>1</v>
      </c>
      <c r="I870" s="228" t="s">
        <v>17</v>
      </c>
      <c r="J870" s="228" t="s">
        <v>3</v>
      </c>
      <c r="K870" s="514"/>
      <c r="L870" s="508"/>
      <c r="M870" s="513"/>
      <c r="N870" s="515"/>
      <c r="O870" s="513"/>
      <c r="P870" s="509"/>
      <c r="Q870" s="509"/>
      <c r="R870" s="510"/>
      <c r="S870" s="509"/>
      <c r="T870" s="517"/>
      <c r="U870" s="508"/>
    </row>
    <row r="871" spans="1:21" x14ac:dyDescent="0.25">
      <c r="A871" s="228">
        <f>$C$864</f>
        <v>0</v>
      </c>
      <c r="B871" s="228"/>
      <c r="C871" s="228">
        <f>(C865*1000)+1</f>
        <v>23001</v>
      </c>
      <c r="D871" s="489" t="s">
        <v>1077</v>
      </c>
      <c r="E871" s="489" t="s">
        <v>4</v>
      </c>
      <c r="F871" s="236">
        <f>C868-36</f>
        <v>-36</v>
      </c>
      <c r="G871" s="489" t="str">
        <f>IF(
   OR(
      $E871="頂板",$E871="底板",$E871="右側板",$E871="左側板",
      $E871="天地蓋頂板",$E871="天地蓋底板",$E871="天地蓋右側板",$E871="天地蓋左側板",
      $E871="前抽牆",$E871="後抽牆",$E871="左抽牆",$E871="右抽牆",
      $E871="踢腳板",$E871="補板",$E871="固隔",$E871="活隔",
      $E871="中立板",$E871="中立板(退)",$E871="固隔(退)",$E871="活固隔",$E871="立板",
      $E871="內頂板",$E871="內左側落板",$E871="內右側落板",$E871="內底板",
      $E871="內左側板",$E871="內右側板",
      $E871="上前平肢",$E871="上後平肢",$E871="上前立肢",$E871="上後立肢",
      $E871="下前立肢",$E871="下後立肢",$E871="下前平肢",$E871="下後平肢",
      $E871="左側落板",$E871="右側落板",
      $E871="外蓋背板",$E871="台面",$E871="床板",$E871="假門板",
      $E871="上掀門板",$E871="平掀門板",$E871="下掀門板",
      $E871="左門板",$E871="右門板",
      $E871="抽盤",$E871="抽盤抽頭",
      $E871="上軌道板",$E871="下軌道板",$E871="左軌道板",$E871="右軌道板",$E871="指縫擋板",$E871="左木框滑門",$E871="右木框滑門",
      $E871="層板",$E871="壁面層板",$E871="桌板",$E871="上封板",$E871="下封板",$E871="左封板",$E871="右封板",
      $E871="左圓角側板",$E871="右圓角側板",$E871="抽頭",$E871="入柱抽頭",$E871="假抽頭",$E871="背拉桿",$E871="木滑門",$E871="抽屜拉桿"
   ),
   "AA",
   ""
)</f>
        <v>AA</v>
      </c>
      <c r="H871" s="236">
        <f>C867</f>
        <v>0</v>
      </c>
      <c r="I871" s="488" t="str">
        <f>IF(
   OR(
      $E871="右側板",$E871="左側板",$E871="活隔",
      $E871="天地蓋頂板",$E871="天地蓋底板",
      $E871="左門板",$E871="右門板",
      $E871="左側落板",$E871="右側落板",
      $E871="外蓋背板",$E871="活固隔",
      $E871="左木框滑門",$E871="右木框滑門",
      $E871="左鋁框滑門",$E871="右鋁框滑門",
      $E871="桌板",$E871="台面",$E871="床板",$E871="假門板",
      $E871="上掀門板",$E871="平掀門板",$E871="下掀門板",
      $E871="抽盤抽頭",$E871="抽盤",$E871="層板",$E871="壁面層板",
      $E871="上封板",$E871="下封板",$E871="左封板",$E871="右封板",
      $E871="抽頭",$E871="踢腳板",$E871="補板",$E871="木滑門"
   ),
   "AA",
   ""
)</f>
        <v/>
      </c>
      <c r="J871" s="489">
        <v>18</v>
      </c>
      <c r="K871" s="229"/>
      <c r="L871" s="228"/>
      <c r="M871" s="228" t="str">
        <f>IFERROR(VLOOKUP(L871,色號!A:B,2,FALSE),"")</f>
        <v/>
      </c>
      <c r="N871" s="228" t="str">
        <f>IFERROR(VLOOKUP(M871,色號!B:C,2,FALSE),"")</f>
        <v/>
      </c>
      <c r="O871" s="228" t="str">
        <f>IFERROR(VLOOKUP(L871,色號!A:D,4,FALSE),"")</f>
        <v/>
      </c>
      <c r="P871" s="228" t="str">
        <f>IF(
    OR($E871="左門板", $E871="右門板"),
    "鉸" &amp; IF($F871&lt;=1000, 2, IF($F871&lt;=1800, 3, 4)),
    IF(
        $E871="入柱背板",
        "側",
        IF(
            $E871="外蓋背板",
            "面",
            IF(
                AND(COUNTIF($E$871:$E$900,"入柱背板")&gt;0, OR($E871="頂板", $E871="底板")),
                "面",
                IF(
                    AND(COUNTIF($E$871:$E$900,"外蓋背板")&gt;0, OR($E871="左側板", $E871="右側板")),
                    "側",
                    IF(
                        AND(
                            COUNTIF($E$871:$E$900,"入柱背板")=0,
                            COUNTIF($E$871:$E$900,"外蓋背板")=0,
                            OR(
                                AND(COUNTIF($E$871:$E$900,"背板")&gt;0, OR($E871="左側板",$E871="右側板",$E871="頂板",$E871="底板",$E871="天地蓋左側板",$E871="天地蓋右側板",$E871="天地蓋頂板",$E871="天地蓋底板")),
                                AND(COUNTIF($E$871:$E$900,"抽底")&gt;0, OR($E871="右抽牆",$E871="左抽牆",$E871="前抽牆",$E871="後抽牆"))                         )
                        ),
                        "背板溝",
                        ""
                    )
                )
            )
        )
    )
)</f>
        <v>背板溝</v>
      </c>
      <c r="Q871" s="228" t="str">
        <f>IF(OR($E871="天地蓋右側板",$E871="天地蓋左側板"), "側 面",
 IF(OR($E871="背拉桿",$E871="中立板",$E871="頂板",$E871="底板",$E871="前抽牆",$E871="後抽牆",$E871="內左側落板",$E871="內右側落板",$E871="抽屜拉桿",$E871="立板"), "側",
  IF(OR($E871="木滑門",$E871="鋁框滑門"), "輪",
   IF(OR($E871="右側板",$E871="左側板",$E871="右抽牆",$E871="左抽牆",$E871="天地蓋頂板",$E871="天地蓋底板",$E871="內頂板"), "面",
    IF($E871="固隔","固","")
   )
  )
 )
)</f>
        <v>側</v>
      </c>
      <c r="R871" s="455" t="str">
        <f>IF(
OR($E871="左側板",$E871="右側板",$E871="天地蓋左側板",$E871="天地蓋右側板",$E871="中立板",$E871="立板"),
"排","")</f>
        <v/>
      </c>
      <c r="S871" s="461"/>
      <c r="T871" s="429" t="str">
        <f>IF($E871="中立板","面開槽？排孔？",
IF($E871="木框滑門","前排孔要退喔！",
IF(OR($E871="左門板",$E871="右門板",$E871="抽頭"),"把手？",
IF(OR($E871="左側板",$E871="右側板",$E871="天地蓋右側板",$E871="天地蓋左側板"),"排孔？",""))))</f>
        <v/>
      </c>
      <c r="U871" s="237">
        <f>IF(E871="","",$L$867)</f>
        <v>1</v>
      </c>
    </row>
    <row r="872" spans="1:21" x14ac:dyDescent="0.25">
      <c r="A872" s="228">
        <f t="shared" ref="A872:A900" si="300">$C$864</f>
        <v>0</v>
      </c>
      <c r="B872" s="228"/>
      <c r="C872" s="228">
        <f>C871+1</f>
        <v>23002</v>
      </c>
      <c r="D872" s="489" t="s">
        <v>1077</v>
      </c>
      <c r="E872" s="489" t="s">
        <v>323</v>
      </c>
      <c r="F872" s="236">
        <f>C868-36</f>
        <v>-36</v>
      </c>
      <c r="G872" s="489" t="str">
        <f t="shared" ref="G872:G881" si="301">IF(
   OR(
      $E872="頂板",$E872="底板",$E872="右側板",$E872="左側板",
      $E872="天地蓋頂板",$E872="天地蓋底板",$E872="天地蓋右側板",$E872="天地蓋左側板",
      $E872="前抽牆",$E872="後抽牆",$E872="左抽牆",$E872="右抽牆",
      $E872="踢腳板",$E872="補板",$E872="固隔",$E872="活隔",
      $E872="中立板",$E872="中立板(退)",$E872="固隔(退)",$E872="活固隔",$E872="立板",
      $E872="內頂板",$E872="內左側落板",$E872="內右側落板",$E872="內底板",
      $E872="內左側板",$E872="內右側板",
      $E872="上前平肢",$E872="上後平肢",$E872="上前立肢",$E872="上後立肢",
      $E872="下前立肢",$E872="下後立肢",$E872="下前平肢",$E872="下後平肢",
      $E872="左側落板",$E872="右側落板",
      $E872="外蓋背板",$E872="台面",$E872="床板",$E872="假門板",
      $E872="上掀門板",$E872="平掀門板",$E872="下掀門板",
      $E872="左門板",$E872="右門板",
      $E872="抽盤",$E872="抽盤抽頭",
      $E872="上軌道板",$E872="下軌道板",$E872="左軌道板",$E872="右軌道板",$E872="指縫擋板",$E872="左木框滑門",$E872="右木框滑門",
      $E872="層板",$E872="壁面層板",$E872="桌板",$E872="上封板",$E872="下封板",$E872="左封板",$E872="右封板",
      $E872="左圓角側板",$E872="右圓角側板",$E872="抽頭",$E872="入柱抽頭",$E872="假抽頭",$E872="背拉桿",$E872="木滑門",$E872="抽屜拉桿"
   ),
   "AA",
   ""
)</f>
        <v>AA</v>
      </c>
      <c r="H872" s="236">
        <f>C867</f>
        <v>0</v>
      </c>
      <c r="I872" s="488" t="str">
        <f t="shared" ref="I872:I881" si="302">IF(
   OR(
      $E872="右側板",$E872="左側板",$E872="活隔",
      $E872="天地蓋頂板",$E872="天地蓋底板",
      $E872="左門板",$E872="右門板",
      $E872="左側落板",$E872="右側落板",
      $E872="外蓋背板",$E872="活固隔",
      $E872="左木框滑門",$E872="右木框滑門",
      $E872="左鋁框滑門",$E872="右鋁框滑門",
      $E872="桌板",$E872="台面",$E872="床板",$E872="假門板",
      $E872="上掀門板",$E872="平掀門板",$E872="下掀門板",
      $E872="抽盤抽頭",$E872="抽盤",$E872="層板",$E872="壁面層板",
      $E872="上封板",$E872="下封板",$E872="左封板",$E872="右封板",
      $E872="抽頭",$E872="踢腳板",$E872="補板",$E872="木滑門"
   ),
   "AA",
   ""
)</f>
        <v/>
      </c>
      <c r="J872" s="489">
        <v>18</v>
      </c>
      <c r="K872" s="229"/>
      <c r="L872" s="228"/>
      <c r="M872" s="228" t="str">
        <f>IFERROR(VLOOKUP(L872,色號!A:B,2,FALSE),"")</f>
        <v/>
      </c>
      <c r="N872" s="228" t="str">
        <f>IFERROR(VLOOKUP(M872,色號!B:C,2,FALSE),"")</f>
        <v/>
      </c>
      <c r="O872" s="228" t="str">
        <f>IFERROR(VLOOKUP(L872,色號!A:D,4,FALSE),"")</f>
        <v/>
      </c>
      <c r="P872" s="228" t="str">
        <f t="shared" ref="P872:P900" si="303">IF(
    OR($E872="左門板", $E872="右門板"),
    "鉸" &amp; IF($F872&lt;=1000, 2, IF($F872&lt;=1800, 3, 4)),
    IF(
        $E872="入柱背板",
        "側",
        IF(
            $E872="外蓋背板",
            "面",
            IF(
                AND(COUNTIF($E$871:$E$900,"入柱背板")&gt;0, OR($E872="頂板", $E872="底板")),
                "面",
                IF(
                    AND(COUNTIF($E$871:$E$900,"外蓋背板")&gt;0, OR($E872="左側板", $E872="右側板")),
                    "側",
                    IF(
                        AND(
                            COUNTIF($E$871:$E$900,"入柱背板")=0,
                            COUNTIF($E$871:$E$900,"外蓋背板")=0,
                            OR(
                                AND(COUNTIF($E$871:$E$900,"背板")&gt;0, OR($E872="左側板",$E872="右側板",$E872="頂板",$E872="底板",$E872="天地蓋左側板",$E872="天地蓋右側板",$E872="天地蓋頂板",$E872="天地蓋底板")),
                                AND(COUNTIF($E$871:$E$900,"抽底")&gt;0, OR($E872="右抽牆",$E872="左抽牆",$E872="前抽牆",$E872="後抽牆"))                         )
                        ),
                        "背板溝",
                        ""
                    )
                )
            )
        )
    )
)</f>
        <v>背板溝</v>
      </c>
      <c r="Q872" s="228" t="str">
        <f t="shared" ref="Q872:Q900" si="304">IF(OR($E872="天地蓋右側板",$E872="天地蓋左側板"), "側 面",
 IF(OR($E872="背拉桿",$E872="中立板",$E872="頂板",$E872="底板",$E872="前抽牆",$E872="後抽牆",$E872="內左側落板",$E872="內右側落板",$E872="抽屜拉桿",$E872="立板"), "側",
  IF(OR($E872="木滑門",$E872="鋁框滑門"), "輪",
   IF(OR($E872="右側板",$E872="左側板",$E872="右抽牆",$E872="左抽牆",$E872="天地蓋頂板",$E872="天地蓋底板",$E872="內頂板"), "面",
    IF($E872="固隔","固","")
   )
  )
 )
)</f>
        <v>側</v>
      </c>
      <c r="R872" s="455" t="str">
        <f t="shared" ref="R872:R900" si="305">IF(
OR($E872="左側板",$E872="右側板",$E872="天地蓋左側板",$E872="天地蓋右側板",$E872="中立板",$E872="立板"),
"排","")</f>
        <v/>
      </c>
      <c r="S872" s="461"/>
      <c r="T872" s="429" t="str">
        <f t="shared" ref="T872:T900" si="306">IF($E872="中立板","面開槽？排孔？",
IF($E872="木框滑門","前排孔要退喔！",
IF(OR($E872="左門板",$E872="右門板",$E872="抽頭"),"把手？",
IF(OR($E872="左側板",$E872="右側板",$E872="天地蓋右側板",$E872="天地蓋左側板"),"排孔？",""))))</f>
        <v/>
      </c>
      <c r="U872" s="237">
        <f t="shared" ref="U872:U899" si="307">IF(E872="","",$L$867)</f>
        <v>1</v>
      </c>
    </row>
    <row r="873" spans="1:21" x14ac:dyDescent="0.25">
      <c r="A873" s="228">
        <f t="shared" si="300"/>
        <v>0</v>
      </c>
      <c r="B873" s="228"/>
      <c r="C873" s="228">
        <f t="shared" ref="C873:C884" si="308">C872+1</f>
        <v>23003</v>
      </c>
      <c r="D873" s="489" t="s">
        <v>1077</v>
      </c>
      <c r="E873" s="489" t="s">
        <v>342</v>
      </c>
      <c r="F873" s="489">
        <f>C866</f>
        <v>0</v>
      </c>
      <c r="G873" s="489" t="str">
        <f t="shared" si="301"/>
        <v>AA</v>
      </c>
      <c r="H873" s="236">
        <f>C867</f>
        <v>0</v>
      </c>
      <c r="I873" s="488" t="str">
        <f t="shared" si="302"/>
        <v>AA</v>
      </c>
      <c r="J873" s="489">
        <v>18</v>
      </c>
      <c r="K873" s="229"/>
      <c r="L873" s="228"/>
      <c r="M873" s="228" t="str">
        <f>IFERROR(VLOOKUP(L873,色號!A:B,2,FALSE),"")</f>
        <v/>
      </c>
      <c r="N873" s="228" t="str">
        <f>IFERROR(VLOOKUP(M873,色號!B:C,2,FALSE),"")</f>
        <v/>
      </c>
      <c r="O873" s="228" t="str">
        <f>IFERROR(VLOOKUP(L873,色號!A:D,4,FALSE),"")</f>
        <v/>
      </c>
      <c r="P873" s="228" t="str">
        <f t="shared" si="303"/>
        <v>背板溝</v>
      </c>
      <c r="Q873" s="228" t="str">
        <f t="shared" si="304"/>
        <v>面</v>
      </c>
      <c r="R873" s="455" t="str">
        <f t="shared" si="305"/>
        <v>排</v>
      </c>
      <c r="S873" s="461"/>
      <c r="T873" s="429" t="str">
        <f t="shared" si="306"/>
        <v>排孔？</v>
      </c>
      <c r="U873" s="237">
        <f t="shared" si="307"/>
        <v>1</v>
      </c>
    </row>
    <row r="874" spans="1:21" x14ac:dyDescent="0.25">
      <c r="A874" s="228">
        <f t="shared" si="300"/>
        <v>0</v>
      </c>
      <c r="B874" s="228"/>
      <c r="C874" s="228">
        <f t="shared" si="308"/>
        <v>23004</v>
      </c>
      <c r="D874" s="489" t="s">
        <v>1077</v>
      </c>
      <c r="E874" s="489" t="s">
        <v>350</v>
      </c>
      <c r="F874" s="489">
        <f>C866</f>
        <v>0</v>
      </c>
      <c r="G874" s="489" t="str">
        <f t="shared" si="301"/>
        <v>AA</v>
      </c>
      <c r="H874" s="236">
        <f>C867</f>
        <v>0</v>
      </c>
      <c r="I874" s="488" t="str">
        <f t="shared" si="302"/>
        <v>AA</v>
      </c>
      <c r="J874" s="489">
        <v>18</v>
      </c>
      <c r="K874" s="229"/>
      <c r="L874" s="228"/>
      <c r="M874" s="228" t="str">
        <f>IFERROR(VLOOKUP(L874,色號!A:B,2,FALSE),"")</f>
        <v/>
      </c>
      <c r="N874" s="228" t="str">
        <f>IFERROR(VLOOKUP(M874,色號!B:C,2,FALSE),"")</f>
        <v/>
      </c>
      <c r="O874" s="228" t="str">
        <f>IFERROR(VLOOKUP(L874,色號!A:D,4,FALSE),"")</f>
        <v/>
      </c>
      <c r="P874" s="228" t="str">
        <f t="shared" si="303"/>
        <v>背板溝</v>
      </c>
      <c r="Q874" s="228" t="str">
        <f t="shared" si="304"/>
        <v>面</v>
      </c>
      <c r="R874" s="455" t="str">
        <f t="shared" si="305"/>
        <v>排</v>
      </c>
      <c r="S874" s="461"/>
      <c r="T874" s="429" t="str">
        <f t="shared" si="306"/>
        <v>排孔？</v>
      </c>
      <c r="U874" s="237">
        <f t="shared" si="307"/>
        <v>1</v>
      </c>
    </row>
    <row r="875" spans="1:21" x14ac:dyDescent="0.25">
      <c r="A875" s="228">
        <f t="shared" si="300"/>
        <v>0</v>
      </c>
      <c r="B875" s="228"/>
      <c r="C875" s="228">
        <f t="shared" si="308"/>
        <v>23005</v>
      </c>
      <c r="D875" s="489" t="s">
        <v>1077</v>
      </c>
      <c r="E875" s="489" t="s">
        <v>357</v>
      </c>
      <c r="F875" s="489">
        <f>C866-22</f>
        <v>-22</v>
      </c>
      <c r="G875" s="489" t="str">
        <f t="shared" si="301"/>
        <v/>
      </c>
      <c r="H875" s="236">
        <f>C868-22</f>
        <v>-22</v>
      </c>
      <c r="I875" s="488" t="str">
        <f t="shared" si="302"/>
        <v/>
      </c>
      <c r="J875" s="489">
        <v>4</v>
      </c>
      <c r="K875" s="229"/>
      <c r="L875" s="228"/>
      <c r="M875" s="228" t="str">
        <f>IFERROR(VLOOKUP(L875,色號!A:B,2,FALSE),"")</f>
        <v/>
      </c>
      <c r="N875" s="228" t="str">
        <f>IFERROR(VLOOKUP(M875,色號!B:C,2,FALSE),"")</f>
        <v/>
      </c>
      <c r="O875" s="228" t="str">
        <f>IFERROR(VLOOKUP(L875,色號!A:D,4,FALSE),"")</f>
        <v/>
      </c>
      <c r="P875" s="228" t="str">
        <f t="shared" si="303"/>
        <v/>
      </c>
      <c r="Q875" s="228" t="str">
        <f t="shared" si="304"/>
        <v/>
      </c>
      <c r="R875" s="455" t="str">
        <f t="shared" si="305"/>
        <v/>
      </c>
      <c r="S875" s="461"/>
      <c r="T875" s="429" t="str">
        <f t="shared" si="306"/>
        <v/>
      </c>
      <c r="U875" s="237">
        <f t="shared" si="307"/>
        <v>1</v>
      </c>
    </row>
    <row r="876" spans="1:21" x14ac:dyDescent="0.25">
      <c r="A876" s="228">
        <f t="shared" si="300"/>
        <v>0</v>
      </c>
      <c r="B876" s="228"/>
      <c r="C876" s="228">
        <f t="shared" si="308"/>
        <v>23006</v>
      </c>
      <c r="D876" s="489" t="s">
        <v>1077</v>
      </c>
      <c r="E876" s="489" t="s">
        <v>420</v>
      </c>
      <c r="F876" s="489">
        <f>F871</f>
        <v>-36</v>
      </c>
      <c r="G876" s="489" t="str">
        <f t="shared" si="301"/>
        <v>AA</v>
      </c>
      <c r="H876" s="236">
        <v>120</v>
      </c>
      <c r="I876" s="488" t="str">
        <f t="shared" si="302"/>
        <v/>
      </c>
      <c r="J876" s="489">
        <v>18</v>
      </c>
      <c r="K876" s="229"/>
      <c r="L876" s="228"/>
      <c r="M876" s="228" t="str">
        <f>IFERROR(VLOOKUP(L876,色號!A:B,2,FALSE),"")</f>
        <v/>
      </c>
      <c r="N876" s="228" t="str">
        <f>IFERROR(VLOOKUP(M876,色號!B:C,2,FALSE),"")</f>
        <v/>
      </c>
      <c r="O876" s="228" t="str">
        <f>IFERROR(VLOOKUP(L876,色號!A:D,4,FALSE),"")</f>
        <v/>
      </c>
      <c r="P876" s="228" t="str">
        <f t="shared" si="303"/>
        <v/>
      </c>
      <c r="Q876" s="228" t="str">
        <f t="shared" si="304"/>
        <v>側</v>
      </c>
      <c r="R876" s="455" t="str">
        <f t="shared" si="305"/>
        <v/>
      </c>
      <c r="S876" s="461"/>
      <c r="T876" s="429" t="str">
        <f t="shared" si="306"/>
        <v/>
      </c>
      <c r="U876" s="237">
        <f t="shared" si="307"/>
        <v>1</v>
      </c>
    </row>
    <row r="877" spans="1:21" x14ac:dyDescent="0.25">
      <c r="A877" s="228">
        <f t="shared" si="300"/>
        <v>0</v>
      </c>
      <c r="B877" s="228"/>
      <c r="C877" s="228">
        <f t="shared" si="308"/>
        <v>23007</v>
      </c>
      <c r="D877" s="489" t="s">
        <v>1078</v>
      </c>
      <c r="E877" s="489" t="s">
        <v>1102</v>
      </c>
      <c r="F877" s="489">
        <f>F871</f>
        <v>-36</v>
      </c>
      <c r="G877" s="489" t="str">
        <f t="shared" si="301"/>
        <v>AA</v>
      </c>
      <c r="H877" s="236">
        <f>C867-22</f>
        <v>-22</v>
      </c>
      <c r="I877" s="488" t="str">
        <f t="shared" si="302"/>
        <v/>
      </c>
      <c r="J877" s="489">
        <v>18</v>
      </c>
      <c r="K877" s="229"/>
      <c r="L877" s="228"/>
      <c r="M877" s="228" t="str">
        <f>IFERROR(VLOOKUP(L877,色號!A:B,2,FALSE),"")</f>
        <v/>
      </c>
      <c r="N877" s="228" t="str">
        <f>IFERROR(VLOOKUP(M877,色號!B:C,2,FALSE),"")</f>
        <v/>
      </c>
      <c r="O877" s="228" t="str">
        <f>IFERROR(VLOOKUP(L877,色號!A:D,4,FALSE),"")</f>
        <v/>
      </c>
      <c r="P877" s="228" t="str">
        <f t="shared" si="303"/>
        <v/>
      </c>
      <c r="Q877" s="228" t="str">
        <f t="shared" si="304"/>
        <v>側</v>
      </c>
      <c r="R877" s="455" t="str">
        <f t="shared" si="305"/>
        <v>排</v>
      </c>
      <c r="S877" s="461"/>
      <c r="T877" s="429" t="str">
        <f t="shared" si="306"/>
        <v>面開槽？排孔？</v>
      </c>
      <c r="U877" s="237">
        <f t="shared" si="307"/>
        <v>1</v>
      </c>
    </row>
    <row r="878" spans="1:21" x14ac:dyDescent="0.25">
      <c r="A878" s="228">
        <f t="shared" si="300"/>
        <v>0</v>
      </c>
      <c r="B878" s="228"/>
      <c r="C878" s="228">
        <f t="shared" si="308"/>
        <v>23008</v>
      </c>
      <c r="D878" s="489" t="s">
        <v>1078</v>
      </c>
      <c r="E878" s="489" t="s">
        <v>1094</v>
      </c>
      <c r="F878" s="489"/>
      <c r="G878" s="489" t="str">
        <f t="shared" si="301"/>
        <v>AA</v>
      </c>
      <c r="H878" s="236">
        <f>C867-22-10</f>
        <v>-32</v>
      </c>
      <c r="I878" s="488" t="str">
        <f t="shared" si="302"/>
        <v>AA</v>
      </c>
      <c r="J878" s="489">
        <v>18</v>
      </c>
      <c r="K878" s="229"/>
      <c r="L878" s="228"/>
      <c r="M878" s="228" t="str">
        <f>IFERROR(VLOOKUP(L878,色號!A:B,2,FALSE),"")</f>
        <v/>
      </c>
      <c r="N878" s="228" t="str">
        <f>IFERROR(VLOOKUP(M878,色號!B:C,2,FALSE),"")</f>
        <v/>
      </c>
      <c r="O878" s="228" t="str">
        <f>IFERROR(VLOOKUP(L878,色號!A:D,4,FALSE),"")</f>
        <v/>
      </c>
      <c r="P878" s="228" t="str">
        <f t="shared" si="303"/>
        <v/>
      </c>
      <c r="Q878" s="228" t="str">
        <f t="shared" si="304"/>
        <v/>
      </c>
      <c r="R878" s="455" t="str">
        <f t="shared" si="305"/>
        <v/>
      </c>
      <c r="S878" s="461"/>
      <c r="T878" s="429" t="str">
        <f t="shared" si="306"/>
        <v/>
      </c>
      <c r="U878" s="237">
        <f t="shared" si="307"/>
        <v>1</v>
      </c>
    </row>
    <row r="879" spans="1:21" x14ac:dyDescent="0.25">
      <c r="A879" s="228">
        <f t="shared" si="300"/>
        <v>0</v>
      </c>
      <c r="B879" s="228"/>
      <c r="C879" s="228">
        <f t="shared" si="308"/>
        <v>23009</v>
      </c>
      <c r="D879" s="489" t="s">
        <v>1078</v>
      </c>
      <c r="E879" s="489" t="s">
        <v>1088</v>
      </c>
      <c r="F879" s="489"/>
      <c r="G879" s="489" t="str">
        <f t="shared" si="301"/>
        <v>AA</v>
      </c>
      <c r="H879" s="236">
        <f>C867-22</f>
        <v>-22</v>
      </c>
      <c r="I879" s="488" t="str">
        <f t="shared" si="302"/>
        <v/>
      </c>
      <c r="J879" s="489">
        <v>18</v>
      </c>
      <c r="K879" s="229"/>
      <c r="L879" s="228"/>
      <c r="M879" s="228" t="str">
        <f>IFERROR(VLOOKUP(L879,色號!A:B,2,FALSE),"")</f>
        <v/>
      </c>
      <c r="N879" s="228" t="str">
        <f>IFERROR(VLOOKUP(M879,色號!B:C,2,FALSE),"")</f>
        <v/>
      </c>
      <c r="O879" s="228" t="str">
        <f>IFERROR(VLOOKUP(L879,色號!A:D,4,FALSE),"")</f>
        <v/>
      </c>
      <c r="P879" s="228" t="str">
        <f t="shared" si="303"/>
        <v/>
      </c>
      <c r="Q879" s="228" t="str">
        <f t="shared" si="304"/>
        <v>固</v>
      </c>
      <c r="R879" s="455" t="str">
        <f t="shared" si="305"/>
        <v/>
      </c>
      <c r="S879" s="461"/>
      <c r="T879" s="429" t="str">
        <f t="shared" si="306"/>
        <v/>
      </c>
      <c r="U879" s="237">
        <f t="shared" si="307"/>
        <v>1</v>
      </c>
    </row>
    <row r="880" spans="1:21" x14ac:dyDescent="0.25">
      <c r="A880" s="228">
        <f t="shared" si="300"/>
        <v>0</v>
      </c>
      <c r="B880" s="228"/>
      <c r="C880" s="228">
        <f t="shared" si="308"/>
        <v>23010</v>
      </c>
      <c r="D880" s="489" t="s">
        <v>1079</v>
      </c>
      <c r="E880" s="489" t="s">
        <v>1095</v>
      </c>
      <c r="F880" s="489"/>
      <c r="G880" s="489" t="str">
        <f t="shared" si="301"/>
        <v>AA</v>
      </c>
      <c r="H880" s="236">
        <f>C868/2-4</f>
        <v>-4</v>
      </c>
      <c r="I880" s="488" t="str">
        <f t="shared" si="302"/>
        <v>AA</v>
      </c>
      <c r="J880" s="489">
        <v>18</v>
      </c>
      <c r="K880" s="229"/>
      <c r="L880" s="228"/>
      <c r="M880" s="228" t="str">
        <f>IFERROR(VLOOKUP(L880,色號!A:B,2,FALSE),"")</f>
        <v/>
      </c>
      <c r="N880" s="228" t="str">
        <f>IFERROR(VLOOKUP(M880,色號!B:C,2,FALSE),"")</f>
        <v/>
      </c>
      <c r="O880" s="228" t="str">
        <f>IFERROR(VLOOKUP(L880,色號!A:D,4,FALSE),"")</f>
        <v/>
      </c>
      <c r="P880" s="228" t="str">
        <f t="shared" si="303"/>
        <v>鉸2</v>
      </c>
      <c r="Q880" s="228" t="str">
        <f t="shared" si="304"/>
        <v/>
      </c>
      <c r="R880" s="455" t="str">
        <f t="shared" si="305"/>
        <v/>
      </c>
      <c r="S880" s="461"/>
      <c r="T880" s="429" t="str">
        <f t="shared" si="306"/>
        <v>把手？</v>
      </c>
      <c r="U880" s="237">
        <f t="shared" si="307"/>
        <v>1</v>
      </c>
    </row>
    <row r="881" spans="1:21" x14ac:dyDescent="0.25">
      <c r="A881" s="228">
        <f t="shared" si="300"/>
        <v>0</v>
      </c>
      <c r="B881" s="228"/>
      <c r="C881" s="228">
        <f t="shared" si="308"/>
        <v>23011</v>
      </c>
      <c r="D881" s="489" t="s">
        <v>1079</v>
      </c>
      <c r="E881" s="489" t="s">
        <v>1099</v>
      </c>
      <c r="F881" s="489"/>
      <c r="G881" s="489" t="str">
        <f t="shared" si="301"/>
        <v>AA</v>
      </c>
      <c r="H881" s="236">
        <f>C868/2-4</f>
        <v>-4</v>
      </c>
      <c r="I881" s="488" t="str">
        <f t="shared" si="302"/>
        <v>AA</v>
      </c>
      <c r="J881" s="489">
        <v>18</v>
      </c>
      <c r="K881" s="229"/>
      <c r="L881" s="228"/>
      <c r="M881" s="228" t="str">
        <f>IFERROR(VLOOKUP(L881,色號!A:B,2,FALSE),"")</f>
        <v/>
      </c>
      <c r="N881" s="228" t="str">
        <f>IFERROR(VLOOKUP(M881,色號!B:C,2,FALSE),"")</f>
        <v/>
      </c>
      <c r="O881" s="228" t="str">
        <f>IFERROR(VLOOKUP(L881,色號!A:D,4,FALSE),"")</f>
        <v/>
      </c>
      <c r="P881" s="228" t="str">
        <f t="shared" si="303"/>
        <v>鉸2</v>
      </c>
      <c r="Q881" s="228" t="str">
        <f t="shared" si="304"/>
        <v/>
      </c>
      <c r="R881" s="455" t="str">
        <f t="shared" si="305"/>
        <v/>
      </c>
      <c r="S881" s="461"/>
      <c r="T881" s="429" t="str">
        <f t="shared" si="306"/>
        <v>把手？</v>
      </c>
      <c r="U881" s="237">
        <f t="shared" si="307"/>
        <v>1</v>
      </c>
    </row>
    <row r="882" spans="1:21" x14ac:dyDescent="0.25">
      <c r="A882" s="228">
        <f t="shared" si="300"/>
        <v>0</v>
      </c>
      <c r="B882" s="228"/>
      <c r="C882" s="228">
        <f t="shared" si="308"/>
        <v>23012</v>
      </c>
      <c r="D882" s="228"/>
      <c r="E882" s="228"/>
      <c r="F882" s="236"/>
      <c r="G882" s="228" t="str">
        <f t="shared" ref="G872:G900" si="309">IF(
   OR(
      $E882="頂板",$E882="底板",$E882="右側板",$E882="左側板",
      $E882="天地蓋頂板",$E882="天地蓋底板",$E882="天地蓋右側板",$E882="天地蓋左側板",
      $E882="前抽牆",$E882="後抽牆",$E882="左抽牆",$E882="右抽牆",
      $E882="踢腳板",$E882="補板",$E882="固隔",$E882="活隔",
      $E882="中立板",$E882="中立板(退)",$E882="固隔(退)",$E882="活固隔",$E882="立板",
      $E882="內頂板",$E882="內左側落板",$E882="內右側落板",$E882="內底板",
      $E882="內左側板",$E882="內右側板",
      $E882="上前平肢",$E882="上後平肢",$E882="上前立肢",$E882="上後立肢",
      $E882="下前立肢",$E882="下後立肢",$E882="下前平肢",$E882="下後平肢",
      $E882="左側落板",$E882="右側落板",
      $E882="外蓋背板",$E882="台面",$E882="床板",$E882="假門板",
      $E882="上掀門板",$E882="平掀門板",$E882="下掀門板",
      $E882="左門板",$E882="右門板",
      $E882="抽盤",$E882="抽盤抽頭",
      $E882="上軌道板",$E882="下軌道板",$E882="左軌道板",$E882="右軌道板",$E882="指縫擋板",$E882="左木框滑門",$E882="右木框滑門",
      $E882="層板",$E882="壁面層板",$E882="桌板",$E882="上封板",$E882="下封板",$E882="左封板",$E882="右封板",
      $E882="左圓角側板",$E882="右圓角側板",$E882="抽頭",$E882="入柱抽頭",$E882="假抽頭",$E882="背拉桿",$E882="木滑門",$E882="抽屜拉桿"
   ),
   "AA",
   ""
)</f>
        <v/>
      </c>
      <c r="H882" s="236"/>
      <c r="I882" s="38" t="str">
        <f t="shared" ref="I872:I894" si="310">IF(
   OR(
      $E882="右側板",$E882="左側板",$E882="活隔",
      $E882="天地蓋頂板",$E882="天地蓋底板",
      $E882="左門板",$E882="右門板",
      $E882="左側落板",$E882="右側落板",
      $E882="外蓋背板",$E882="活固隔",
      $E882="左木框滑門",$E882="右木框滑門",
      $E882="左鋁框滑門",$E882="右鋁框滑門",
      $E882="桌板",$E882="台面",$E882="床板",$E882="假門板",
      $E882="上掀門板",$E882="平掀門板",$E882="下掀門板",
      $E882="抽盤抽頭",$E882="抽盤",$E882="層板",$E882="壁面層板",
      $E882="上封板",$E882="下封板",$E882="左封板",$E882="右封板",
      $E882="抽頭",$E882="踢腳板",$E882="補板",$E882="木滑門"
   ),
   "AA",
   ""
)</f>
        <v/>
      </c>
      <c r="J882" s="228"/>
      <c r="K882" s="229"/>
      <c r="L882" s="228"/>
      <c r="M882" s="228" t="str">
        <f>IFERROR(VLOOKUP(L882,色號!A:B,2,FALSE),"")</f>
        <v/>
      </c>
      <c r="N882" s="228" t="str">
        <f>IFERROR(VLOOKUP(M882,色號!B:C,2,FALSE),"")</f>
        <v/>
      </c>
      <c r="O882" s="228" t="str">
        <f>IFERROR(VLOOKUP(L882,色號!A:D,4,FALSE),"")</f>
        <v/>
      </c>
      <c r="P882" s="228" t="str">
        <f t="shared" si="303"/>
        <v/>
      </c>
      <c r="Q882" s="228" t="str">
        <f t="shared" si="304"/>
        <v/>
      </c>
      <c r="R882" s="455" t="str">
        <f t="shared" si="305"/>
        <v/>
      </c>
      <c r="S882" s="461"/>
      <c r="T882" s="429" t="str">
        <f t="shared" si="306"/>
        <v/>
      </c>
      <c r="U882" s="237" t="str">
        <f t="shared" si="307"/>
        <v/>
      </c>
    </row>
    <row r="883" spans="1:21" x14ac:dyDescent="0.25">
      <c r="A883" s="228">
        <f t="shared" si="300"/>
        <v>0</v>
      </c>
      <c r="B883" s="228"/>
      <c r="C883" s="228">
        <f>C882+1</f>
        <v>23013</v>
      </c>
      <c r="D883" s="228"/>
      <c r="E883" s="228"/>
      <c r="F883" s="228"/>
      <c r="G883" s="228" t="str">
        <f t="shared" si="309"/>
        <v/>
      </c>
      <c r="H883" s="236"/>
      <c r="I883" s="38" t="str">
        <f t="shared" si="310"/>
        <v/>
      </c>
      <c r="J883" s="228"/>
      <c r="K883" s="229"/>
      <c r="L883" s="228"/>
      <c r="M883" s="228" t="str">
        <f>IFERROR(VLOOKUP(L883,色號!A:B,2,FALSE),"")</f>
        <v/>
      </c>
      <c r="N883" s="228" t="str">
        <f>IFERROR(VLOOKUP(M883,色號!B:C,2,FALSE),"")</f>
        <v/>
      </c>
      <c r="O883" s="228" t="str">
        <f>IFERROR(VLOOKUP(L883,色號!A:D,4,FALSE),"")</f>
        <v/>
      </c>
      <c r="P883" s="228" t="str">
        <f t="shared" si="303"/>
        <v/>
      </c>
      <c r="Q883" s="228" t="str">
        <f t="shared" si="304"/>
        <v/>
      </c>
      <c r="R883" s="455" t="str">
        <f t="shared" si="305"/>
        <v/>
      </c>
      <c r="S883" s="461"/>
      <c r="T883" s="429" t="str">
        <f t="shared" si="306"/>
        <v/>
      </c>
      <c r="U883" s="237" t="str">
        <f t="shared" si="307"/>
        <v/>
      </c>
    </row>
    <row r="884" spans="1:21" x14ac:dyDescent="0.25">
      <c r="A884" s="228">
        <f t="shared" si="300"/>
        <v>0</v>
      </c>
      <c r="B884" s="228"/>
      <c r="C884" s="228">
        <f t="shared" si="308"/>
        <v>23014</v>
      </c>
      <c r="D884" s="228"/>
      <c r="E884" s="228"/>
      <c r="F884" s="228"/>
      <c r="G884" s="228" t="str">
        <f t="shared" si="309"/>
        <v/>
      </c>
      <c r="H884" s="236"/>
      <c r="I884" s="38" t="str">
        <f t="shared" si="310"/>
        <v/>
      </c>
      <c r="J884" s="228"/>
      <c r="K884" s="229"/>
      <c r="L884" s="228"/>
      <c r="M884" s="228" t="str">
        <f>IFERROR(VLOOKUP(L884,色號!A:B,2,FALSE),"")</f>
        <v/>
      </c>
      <c r="N884" s="228" t="str">
        <f>IFERROR(VLOOKUP(M884,色號!B:C,2,FALSE),"")</f>
        <v/>
      </c>
      <c r="O884" s="228" t="str">
        <f>IFERROR(VLOOKUP(L884,色號!A:D,4,FALSE),"")</f>
        <v/>
      </c>
      <c r="P884" s="228" t="str">
        <f t="shared" si="303"/>
        <v/>
      </c>
      <c r="Q884" s="228" t="str">
        <f t="shared" si="304"/>
        <v/>
      </c>
      <c r="R884" s="455" t="str">
        <f t="shared" si="305"/>
        <v/>
      </c>
      <c r="S884" s="461"/>
      <c r="T884" s="429" t="str">
        <f t="shared" si="306"/>
        <v/>
      </c>
      <c r="U884" s="237" t="str">
        <f t="shared" si="307"/>
        <v/>
      </c>
    </row>
    <row r="885" spans="1:21" x14ac:dyDescent="0.25">
      <c r="A885" s="228">
        <f t="shared" si="300"/>
        <v>0</v>
      </c>
      <c r="B885" s="228"/>
      <c r="C885" s="228">
        <f>C884+1</f>
        <v>23015</v>
      </c>
      <c r="D885" s="228"/>
      <c r="E885" s="228"/>
      <c r="F885" s="228"/>
      <c r="G885" s="228" t="str">
        <f t="shared" si="309"/>
        <v/>
      </c>
      <c r="H885" s="236"/>
      <c r="I885" s="38" t="str">
        <f t="shared" si="310"/>
        <v/>
      </c>
      <c r="J885" s="228"/>
      <c r="K885" s="229"/>
      <c r="L885" s="228"/>
      <c r="M885" s="228" t="str">
        <f>IFERROR(VLOOKUP(L885,色號!A:B,2,FALSE),"")</f>
        <v/>
      </c>
      <c r="N885" s="228" t="str">
        <f>IFERROR(VLOOKUP(M885,色號!B:C,2,FALSE),"")</f>
        <v/>
      </c>
      <c r="O885" s="228" t="str">
        <f>IFERROR(VLOOKUP(L885,色號!A:D,4,FALSE),"")</f>
        <v/>
      </c>
      <c r="P885" s="228" t="str">
        <f t="shared" si="303"/>
        <v/>
      </c>
      <c r="Q885" s="228" t="str">
        <f t="shared" si="304"/>
        <v/>
      </c>
      <c r="R885" s="455" t="str">
        <f t="shared" si="305"/>
        <v/>
      </c>
      <c r="S885" s="461"/>
      <c r="T885" s="429" t="str">
        <f t="shared" si="306"/>
        <v/>
      </c>
      <c r="U885" s="237" t="str">
        <f t="shared" si="307"/>
        <v/>
      </c>
    </row>
    <row r="886" spans="1:21" x14ac:dyDescent="0.25">
      <c r="A886" s="228">
        <f t="shared" si="300"/>
        <v>0</v>
      </c>
      <c r="B886" s="228"/>
      <c r="C886" s="228">
        <f>C885+1</f>
        <v>23016</v>
      </c>
      <c r="D886" s="228"/>
      <c r="E886" s="228"/>
      <c r="F886" s="237"/>
      <c r="G886" s="228" t="str">
        <f t="shared" si="309"/>
        <v/>
      </c>
      <c r="H886" s="236"/>
      <c r="I886" s="38" t="str">
        <f t="shared" si="310"/>
        <v/>
      </c>
      <c r="J886" s="228"/>
      <c r="K886" s="229"/>
      <c r="L886" s="228"/>
      <c r="M886" s="228" t="str">
        <f>IFERROR(VLOOKUP(L886,色號!A:B,2,FALSE),"")</f>
        <v/>
      </c>
      <c r="N886" s="228" t="str">
        <f>IFERROR(VLOOKUP(M886,色號!B:C,2,FALSE),"")</f>
        <v/>
      </c>
      <c r="O886" s="228" t="str">
        <f>IFERROR(VLOOKUP(L886,色號!A:D,4,FALSE),"")</f>
        <v/>
      </c>
      <c r="P886" s="228" t="str">
        <f t="shared" si="303"/>
        <v/>
      </c>
      <c r="Q886" s="228" t="str">
        <f t="shared" si="304"/>
        <v/>
      </c>
      <c r="R886" s="455" t="str">
        <f t="shared" si="305"/>
        <v/>
      </c>
      <c r="S886" s="461"/>
      <c r="T886" s="429" t="str">
        <f t="shared" si="306"/>
        <v/>
      </c>
      <c r="U886" s="237" t="str">
        <f t="shared" si="307"/>
        <v/>
      </c>
    </row>
    <row r="887" spans="1:21" x14ac:dyDescent="0.25">
      <c r="A887" s="228">
        <f t="shared" si="300"/>
        <v>0</v>
      </c>
      <c r="B887" s="228"/>
      <c r="C887" s="228">
        <f>C886+1</f>
        <v>23017</v>
      </c>
      <c r="D887" s="228"/>
      <c r="E887" s="228"/>
      <c r="F887" s="237"/>
      <c r="G887" s="228" t="str">
        <f t="shared" si="309"/>
        <v/>
      </c>
      <c r="H887" s="236"/>
      <c r="I887" s="38" t="str">
        <f t="shared" si="310"/>
        <v/>
      </c>
      <c r="J887" s="228"/>
      <c r="K887" s="229"/>
      <c r="L887" s="228"/>
      <c r="M887" s="228" t="str">
        <f>IFERROR(VLOOKUP(L887,色號!A:B,2,FALSE),"")</f>
        <v/>
      </c>
      <c r="N887" s="228" t="str">
        <f>IFERROR(VLOOKUP(M887,色號!B:C,2,FALSE),"")</f>
        <v/>
      </c>
      <c r="O887" s="228" t="str">
        <f>IFERROR(VLOOKUP(L887,色號!A:D,4,FALSE),"")</f>
        <v/>
      </c>
      <c r="P887" s="228" t="str">
        <f t="shared" si="303"/>
        <v/>
      </c>
      <c r="Q887" s="228" t="str">
        <f t="shared" si="304"/>
        <v/>
      </c>
      <c r="R887" s="455" t="str">
        <f t="shared" si="305"/>
        <v/>
      </c>
      <c r="S887" s="461"/>
      <c r="T887" s="429" t="str">
        <f t="shared" si="306"/>
        <v/>
      </c>
      <c r="U887" s="237" t="str">
        <f t="shared" si="307"/>
        <v/>
      </c>
    </row>
    <row r="888" spans="1:21" x14ac:dyDescent="0.25">
      <c r="A888" s="228">
        <f t="shared" si="300"/>
        <v>0</v>
      </c>
      <c r="B888" s="228"/>
      <c r="C888" s="228">
        <f>C887+1</f>
        <v>23018</v>
      </c>
      <c r="D888" s="228"/>
      <c r="E888" s="228"/>
      <c r="F888" s="231"/>
      <c r="G888" s="228" t="str">
        <f t="shared" si="309"/>
        <v/>
      </c>
      <c r="H888" s="236"/>
      <c r="I888" s="38" t="str">
        <f t="shared" si="310"/>
        <v/>
      </c>
      <c r="J888" s="228"/>
      <c r="K888" s="229"/>
      <c r="L888" s="228"/>
      <c r="M888" s="228" t="str">
        <f>IFERROR(VLOOKUP(L888,色號!A:B,2,FALSE),"")</f>
        <v/>
      </c>
      <c r="N888" s="228" t="str">
        <f>IFERROR(VLOOKUP(M888,色號!B:C,2,FALSE),"")</f>
        <v/>
      </c>
      <c r="O888" s="228" t="str">
        <f>IFERROR(VLOOKUP(L888,色號!A:D,4,FALSE),"")</f>
        <v/>
      </c>
      <c r="P888" s="228" t="str">
        <f t="shared" si="303"/>
        <v/>
      </c>
      <c r="Q888" s="228" t="str">
        <f t="shared" si="304"/>
        <v/>
      </c>
      <c r="R888" s="455" t="str">
        <f t="shared" si="305"/>
        <v/>
      </c>
      <c r="S888" s="461"/>
      <c r="T888" s="429" t="str">
        <f t="shared" si="306"/>
        <v/>
      </c>
      <c r="U888" s="237" t="str">
        <f t="shared" si="307"/>
        <v/>
      </c>
    </row>
    <row r="889" spans="1:21" x14ac:dyDescent="0.25">
      <c r="A889" s="228">
        <f t="shared" si="300"/>
        <v>0</v>
      </c>
      <c r="B889" s="228"/>
      <c r="C889" s="228">
        <f t="shared" ref="C889:C894" si="311">C888+1</f>
        <v>23019</v>
      </c>
      <c r="D889" s="228"/>
      <c r="E889" s="228"/>
      <c r="F889" s="231"/>
      <c r="G889" s="228" t="str">
        <f t="shared" si="309"/>
        <v/>
      </c>
      <c r="H889" s="236"/>
      <c r="I889" s="38" t="str">
        <f t="shared" si="310"/>
        <v/>
      </c>
      <c r="J889" s="228"/>
      <c r="K889" s="229"/>
      <c r="L889" s="228"/>
      <c r="M889" s="228" t="str">
        <f>IFERROR(VLOOKUP(L889,色號!A:B,2,FALSE),"")</f>
        <v/>
      </c>
      <c r="N889" s="228" t="str">
        <f>IFERROR(VLOOKUP(M889,色號!B:C,2,FALSE),"")</f>
        <v/>
      </c>
      <c r="O889" s="228" t="str">
        <f>IFERROR(VLOOKUP(L889,色號!A:D,4,FALSE),"")</f>
        <v/>
      </c>
      <c r="P889" s="228" t="str">
        <f t="shared" si="303"/>
        <v/>
      </c>
      <c r="Q889" s="228" t="str">
        <f t="shared" si="304"/>
        <v/>
      </c>
      <c r="R889" s="455" t="str">
        <f t="shared" si="305"/>
        <v/>
      </c>
      <c r="S889" s="461"/>
      <c r="T889" s="429" t="str">
        <f t="shared" si="306"/>
        <v/>
      </c>
      <c r="U889" s="237" t="str">
        <f t="shared" si="307"/>
        <v/>
      </c>
    </row>
    <row r="890" spans="1:21" x14ac:dyDescent="0.25">
      <c r="A890" s="228">
        <f t="shared" si="300"/>
        <v>0</v>
      </c>
      <c r="B890" s="228"/>
      <c r="C890" s="228">
        <f t="shared" si="311"/>
        <v>23020</v>
      </c>
      <c r="D890" s="228"/>
      <c r="E890" s="228"/>
      <c r="F890" s="231"/>
      <c r="G890" s="228" t="str">
        <f t="shared" si="309"/>
        <v/>
      </c>
      <c r="H890" s="236"/>
      <c r="I890" s="38" t="str">
        <f t="shared" si="310"/>
        <v/>
      </c>
      <c r="J890" s="228"/>
      <c r="K890" s="229"/>
      <c r="L890" s="228"/>
      <c r="M890" s="228" t="str">
        <f>IFERROR(VLOOKUP(L890,色號!A:B,2,FALSE),"")</f>
        <v/>
      </c>
      <c r="N890" s="228" t="str">
        <f>IFERROR(VLOOKUP(M890,色號!B:C,2,FALSE),"")</f>
        <v/>
      </c>
      <c r="O890" s="228" t="str">
        <f>IFERROR(VLOOKUP(L890,色號!A:D,4,FALSE),"")</f>
        <v/>
      </c>
      <c r="P890" s="228" t="str">
        <f t="shared" si="303"/>
        <v/>
      </c>
      <c r="Q890" s="228" t="str">
        <f t="shared" si="304"/>
        <v/>
      </c>
      <c r="R890" s="455" t="str">
        <f t="shared" si="305"/>
        <v/>
      </c>
      <c r="S890" s="461"/>
      <c r="T890" s="429" t="str">
        <f t="shared" si="306"/>
        <v/>
      </c>
      <c r="U890" s="237" t="str">
        <f t="shared" si="307"/>
        <v/>
      </c>
    </row>
    <row r="891" spans="1:21" x14ac:dyDescent="0.25">
      <c r="A891" s="228">
        <f t="shared" si="300"/>
        <v>0</v>
      </c>
      <c r="B891" s="228"/>
      <c r="C891" s="228">
        <f t="shared" si="311"/>
        <v>23021</v>
      </c>
      <c r="D891" s="228"/>
      <c r="E891" s="228"/>
      <c r="F891" s="231"/>
      <c r="G891" s="228" t="str">
        <f t="shared" si="309"/>
        <v/>
      </c>
      <c r="H891" s="236"/>
      <c r="I891" s="38" t="str">
        <f t="shared" si="310"/>
        <v/>
      </c>
      <c r="J891" s="228"/>
      <c r="K891" s="229"/>
      <c r="L891" s="228"/>
      <c r="M891" s="228" t="str">
        <f>IFERROR(VLOOKUP(L891,色號!A:B,2,FALSE),"")</f>
        <v/>
      </c>
      <c r="N891" s="228" t="str">
        <f>IFERROR(VLOOKUP(M891,色號!B:C,2,FALSE),"")</f>
        <v/>
      </c>
      <c r="O891" s="228" t="str">
        <f>IFERROR(VLOOKUP(L891,色號!A:D,4,FALSE),"")</f>
        <v/>
      </c>
      <c r="P891" s="228" t="str">
        <f t="shared" si="303"/>
        <v/>
      </c>
      <c r="Q891" s="228" t="str">
        <f t="shared" si="304"/>
        <v/>
      </c>
      <c r="R891" s="455" t="str">
        <f t="shared" si="305"/>
        <v/>
      </c>
      <c r="S891" s="461"/>
      <c r="T891" s="429" t="str">
        <f t="shared" si="306"/>
        <v/>
      </c>
      <c r="U891" s="237" t="str">
        <f t="shared" si="307"/>
        <v/>
      </c>
    </row>
    <row r="892" spans="1:21" x14ac:dyDescent="0.25">
      <c r="A892" s="228">
        <f t="shared" si="300"/>
        <v>0</v>
      </c>
      <c r="B892" s="228"/>
      <c r="C892" s="228">
        <f t="shared" si="311"/>
        <v>23022</v>
      </c>
      <c r="D892" s="228"/>
      <c r="E892" s="228"/>
      <c r="F892" s="231"/>
      <c r="G892" s="228" t="str">
        <f t="shared" si="309"/>
        <v/>
      </c>
      <c r="H892" s="236"/>
      <c r="I892" s="38" t="str">
        <f t="shared" si="310"/>
        <v/>
      </c>
      <c r="J892" s="228"/>
      <c r="K892" s="229"/>
      <c r="L892" s="228"/>
      <c r="M892" s="228" t="str">
        <f>IFERROR(VLOOKUP(L892,色號!A:B,2,FALSE),"")</f>
        <v/>
      </c>
      <c r="N892" s="228" t="str">
        <f>IFERROR(VLOOKUP(M892,色號!B:C,2,FALSE),"")</f>
        <v/>
      </c>
      <c r="O892" s="228" t="str">
        <f>IFERROR(VLOOKUP(L892,色號!A:D,4,FALSE),"")</f>
        <v/>
      </c>
      <c r="P892" s="228" t="str">
        <f t="shared" si="303"/>
        <v/>
      </c>
      <c r="Q892" s="228" t="str">
        <f t="shared" si="304"/>
        <v/>
      </c>
      <c r="R892" s="455" t="str">
        <f t="shared" si="305"/>
        <v/>
      </c>
      <c r="S892" s="461"/>
      <c r="T892" s="429" t="str">
        <f t="shared" si="306"/>
        <v/>
      </c>
      <c r="U892" s="237" t="str">
        <f t="shared" si="307"/>
        <v/>
      </c>
    </row>
    <row r="893" spans="1:21" x14ac:dyDescent="0.25">
      <c r="A893" s="228">
        <f t="shared" si="300"/>
        <v>0</v>
      </c>
      <c r="B893" s="228"/>
      <c r="C893" s="228">
        <f t="shared" si="311"/>
        <v>23023</v>
      </c>
      <c r="D893" s="228"/>
      <c r="E893" s="228"/>
      <c r="F893" s="231"/>
      <c r="G893" s="228" t="str">
        <f t="shared" si="309"/>
        <v/>
      </c>
      <c r="H893" s="236"/>
      <c r="I893" s="38" t="str">
        <f t="shared" si="310"/>
        <v/>
      </c>
      <c r="J893" s="228"/>
      <c r="K893" s="229"/>
      <c r="L893" s="228"/>
      <c r="M893" s="228" t="str">
        <f>IFERROR(VLOOKUP(L893,色號!A:B,2,FALSE),"")</f>
        <v/>
      </c>
      <c r="N893" s="228" t="str">
        <f>IFERROR(VLOOKUP(M893,色號!B:C,2,FALSE),"")</f>
        <v/>
      </c>
      <c r="O893" s="228" t="str">
        <f>IFERROR(VLOOKUP(L893,色號!A:D,4,FALSE),"")</f>
        <v/>
      </c>
      <c r="P893" s="228" t="str">
        <f t="shared" si="303"/>
        <v/>
      </c>
      <c r="Q893" s="228" t="str">
        <f t="shared" si="304"/>
        <v/>
      </c>
      <c r="R893" s="455" t="str">
        <f t="shared" si="305"/>
        <v/>
      </c>
      <c r="S893" s="461"/>
      <c r="T893" s="429" t="str">
        <f t="shared" si="306"/>
        <v/>
      </c>
      <c r="U893" s="237" t="str">
        <f t="shared" si="307"/>
        <v/>
      </c>
    </row>
    <row r="894" spans="1:21" x14ac:dyDescent="0.25">
      <c r="A894" s="228">
        <f t="shared" si="300"/>
        <v>0</v>
      </c>
      <c r="B894" s="228"/>
      <c r="C894" s="228">
        <f t="shared" si="311"/>
        <v>23024</v>
      </c>
      <c r="D894" s="228"/>
      <c r="E894" s="228"/>
      <c r="F894" s="231"/>
      <c r="G894" s="228" t="str">
        <f t="shared" si="309"/>
        <v/>
      </c>
      <c r="H894" s="236"/>
      <c r="I894" s="38" t="str">
        <f t="shared" si="310"/>
        <v/>
      </c>
      <c r="J894" s="228"/>
      <c r="K894" s="229"/>
      <c r="L894" s="228"/>
      <c r="M894" s="228" t="str">
        <f>IFERROR(VLOOKUP(L894,色號!A:B,2,FALSE),"")</f>
        <v/>
      </c>
      <c r="N894" s="228" t="str">
        <f>IFERROR(VLOOKUP(M894,色號!B:C,2,FALSE),"")</f>
        <v/>
      </c>
      <c r="O894" s="228" t="str">
        <f>IFERROR(VLOOKUP(L894,色號!A:D,4,FALSE),"")</f>
        <v/>
      </c>
      <c r="P894" s="228" t="str">
        <f t="shared" si="303"/>
        <v/>
      </c>
      <c r="Q894" s="228" t="str">
        <f t="shared" si="304"/>
        <v/>
      </c>
      <c r="R894" s="455" t="str">
        <f t="shared" si="305"/>
        <v/>
      </c>
      <c r="S894" s="461"/>
      <c r="T894" s="429" t="str">
        <f t="shared" si="306"/>
        <v/>
      </c>
      <c r="U894" s="237" t="str">
        <f t="shared" si="307"/>
        <v/>
      </c>
    </row>
    <row r="895" spans="1:21" x14ac:dyDescent="0.25">
      <c r="A895" s="228">
        <f t="shared" si="300"/>
        <v>0</v>
      </c>
      <c r="B895" s="228"/>
      <c r="C895" s="228">
        <f>C894+1</f>
        <v>23025</v>
      </c>
      <c r="D895" s="228"/>
      <c r="E895" s="228"/>
      <c r="F895" s="228"/>
      <c r="G895" s="228" t="str">
        <f t="shared" si="309"/>
        <v/>
      </c>
      <c r="H895" s="236"/>
      <c r="I895" s="38" t="str">
        <f t="shared" ref="I895:I900" si="312">IF(
   OR(
      $E895="右側板",$E895="左側板",$E895="活隔",
      $E895="天地蓋頂板",$E895="天地蓋底板",
      $E895="左門板",$E895="右門板",
      $E895="左側落板",$E895="右側落板",
      $E895="外蓋背板",$E895="活固隔",
      $E895="左木框滑門",$E895="右木框滑門",
      $E895="左鋁框滑門",$E895="右鋁框滑門",
      $E895="桌板",$E895="台面",$E895="床板",$E895="假門板",
      $E895="上掀門板",$E895="平掀門板",$E895="下掀門板",
      $E895="抽盤抽頭",$E895="抽盤",$E895="層板",$E895="壁面層板",
      $E895="上封板",$E895="下封板",$E895="左封板",$E895="右封板",
      $E895="抽頭",$E895="踢腳板",$E895="補板",$E895="木滑門"
   ),
   "AA",
   ""
)</f>
        <v/>
      </c>
      <c r="J895" s="228"/>
      <c r="K895" s="229"/>
      <c r="L895" s="228"/>
      <c r="M895" s="228" t="str">
        <f>IFERROR(VLOOKUP(L895,色號!A:B,2,FALSE),"")</f>
        <v/>
      </c>
      <c r="N895" s="228" t="str">
        <f>IFERROR(VLOOKUP(M895,色號!B:C,2,FALSE),"")</f>
        <v/>
      </c>
      <c r="O895" s="228" t="str">
        <f>IFERROR(VLOOKUP(L895,色號!A:D,4,FALSE),"")</f>
        <v/>
      </c>
      <c r="P895" s="228" t="str">
        <f t="shared" si="303"/>
        <v/>
      </c>
      <c r="Q895" s="228" t="str">
        <f t="shared" si="304"/>
        <v/>
      </c>
      <c r="R895" s="455" t="str">
        <f t="shared" si="305"/>
        <v/>
      </c>
      <c r="S895" s="228"/>
      <c r="T895" s="429" t="str">
        <f t="shared" si="306"/>
        <v/>
      </c>
      <c r="U895" s="237" t="str">
        <f t="shared" si="307"/>
        <v/>
      </c>
    </row>
    <row r="896" spans="1:21" x14ac:dyDescent="0.25">
      <c r="A896" s="228">
        <f t="shared" si="300"/>
        <v>0</v>
      </c>
      <c r="B896" s="228"/>
      <c r="C896" s="228">
        <f t="shared" ref="C896:C900" si="313">C895+1</f>
        <v>23026</v>
      </c>
      <c r="D896" s="228"/>
      <c r="E896" s="228"/>
      <c r="F896" s="231"/>
      <c r="G896" s="228" t="str">
        <f t="shared" si="309"/>
        <v/>
      </c>
      <c r="H896" s="236"/>
      <c r="I896" s="38" t="str">
        <f t="shared" si="312"/>
        <v/>
      </c>
      <c r="J896" s="228"/>
      <c r="K896" s="229"/>
      <c r="L896" s="228"/>
      <c r="M896" s="228" t="str">
        <f>IFERROR(VLOOKUP(L896,色號!A:B,2,FALSE),"")</f>
        <v/>
      </c>
      <c r="N896" s="228" t="str">
        <f>IFERROR(VLOOKUP(M896,色號!B:C,2,FALSE),"")</f>
        <v/>
      </c>
      <c r="O896" s="228" t="str">
        <f>IFERROR(VLOOKUP(L896,色號!A:D,4,FALSE),"")</f>
        <v/>
      </c>
      <c r="P896" s="228" t="str">
        <f t="shared" si="303"/>
        <v/>
      </c>
      <c r="Q896" s="228" t="str">
        <f t="shared" si="304"/>
        <v/>
      </c>
      <c r="R896" s="455" t="str">
        <f t="shared" si="305"/>
        <v/>
      </c>
      <c r="S896" s="228"/>
      <c r="T896" s="429" t="str">
        <f t="shared" si="306"/>
        <v/>
      </c>
      <c r="U896" s="237" t="str">
        <f t="shared" si="307"/>
        <v/>
      </c>
    </row>
    <row r="897" spans="1:21" x14ac:dyDescent="0.25">
      <c r="A897" s="228">
        <f t="shared" si="300"/>
        <v>0</v>
      </c>
      <c r="B897" s="228"/>
      <c r="C897" s="228">
        <f t="shared" si="313"/>
        <v>23027</v>
      </c>
      <c r="D897" s="228"/>
      <c r="E897" s="228"/>
      <c r="F897" s="231"/>
      <c r="G897" s="228" t="str">
        <f t="shared" si="309"/>
        <v/>
      </c>
      <c r="H897" s="236"/>
      <c r="I897" s="38" t="str">
        <f t="shared" si="312"/>
        <v/>
      </c>
      <c r="J897" s="228"/>
      <c r="K897" s="229"/>
      <c r="L897" s="228"/>
      <c r="M897" s="228" t="str">
        <f>IFERROR(VLOOKUP(L897,色號!A:B,2,FALSE),"")</f>
        <v/>
      </c>
      <c r="N897" s="228" t="str">
        <f>IFERROR(VLOOKUP(M897,色號!B:C,2,FALSE),"")</f>
        <v/>
      </c>
      <c r="O897" s="228" t="str">
        <f>IFERROR(VLOOKUP(L897,色號!A:D,4,FALSE),"")</f>
        <v/>
      </c>
      <c r="P897" s="228" t="str">
        <f t="shared" si="303"/>
        <v/>
      </c>
      <c r="Q897" s="228" t="str">
        <f t="shared" si="304"/>
        <v/>
      </c>
      <c r="R897" s="455" t="str">
        <f t="shared" si="305"/>
        <v/>
      </c>
      <c r="S897" s="228"/>
      <c r="T897" s="429" t="str">
        <f t="shared" si="306"/>
        <v/>
      </c>
      <c r="U897" s="237" t="str">
        <f t="shared" si="307"/>
        <v/>
      </c>
    </row>
    <row r="898" spans="1:21" x14ac:dyDescent="0.25">
      <c r="A898" s="228">
        <f t="shared" si="300"/>
        <v>0</v>
      </c>
      <c r="B898" s="228"/>
      <c r="C898" s="228">
        <f t="shared" si="313"/>
        <v>23028</v>
      </c>
      <c r="D898" s="228"/>
      <c r="E898" s="228"/>
      <c r="F898" s="231"/>
      <c r="G898" s="228" t="str">
        <f t="shared" si="309"/>
        <v/>
      </c>
      <c r="H898" s="236"/>
      <c r="I898" s="38" t="str">
        <f t="shared" si="312"/>
        <v/>
      </c>
      <c r="J898" s="228"/>
      <c r="K898" s="229"/>
      <c r="L898" s="228"/>
      <c r="M898" s="228" t="str">
        <f>IFERROR(VLOOKUP(L898,色號!A:B,2,FALSE),"")</f>
        <v/>
      </c>
      <c r="N898" s="228" t="str">
        <f>IFERROR(VLOOKUP(M898,色號!B:C,2,FALSE),"")</f>
        <v/>
      </c>
      <c r="O898" s="228" t="str">
        <f>IFERROR(VLOOKUP(L898,色號!A:D,4,FALSE),"")</f>
        <v/>
      </c>
      <c r="P898" s="228" t="str">
        <f t="shared" si="303"/>
        <v/>
      </c>
      <c r="Q898" s="228" t="str">
        <f t="shared" si="304"/>
        <v/>
      </c>
      <c r="R898" s="455" t="str">
        <f t="shared" si="305"/>
        <v/>
      </c>
      <c r="S898" s="228"/>
      <c r="T898" s="429" t="str">
        <f t="shared" si="306"/>
        <v/>
      </c>
      <c r="U898" s="237" t="str">
        <f t="shared" si="307"/>
        <v/>
      </c>
    </row>
    <row r="899" spans="1:21" x14ac:dyDescent="0.25">
      <c r="A899" s="228">
        <f t="shared" si="300"/>
        <v>0</v>
      </c>
      <c r="B899" s="228"/>
      <c r="C899" s="228">
        <f t="shared" si="313"/>
        <v>23029</v>
      </c>
      <c r="D899" s="228"/>
      <c r="E899" s="228"/>
      <c r="F899" s="231"/>
      <c r="G899" s="228" t="str">
        <f t="shared" si="309"/>
        <v/>
      </c>
      <c r="H899" s="236"/>
      <c r="I899" s="38" t="str">
        <f t="shared" si="312"/>
        <v/>
      </c>
      <c r="J899" s="228"/>
      <c r="K899" s="229"/>
      <c r="L899" s="228"/>
      <c r="M899" s="228" t="str">
        <f>IFERROR(VLOOKUP(L899,色號!A:B,2,FALSE),"")</f>
        <v/>
      </c>
      <c r="N899" s="228" t="str">
        <f>IFERROR(VLOOKUP(M899,色號!B:C,2,FALSE),"")</f>
        <v/>
      </c>
      <c r="O899" s="228" t="str">
        <f>IFERROR(VLOOKUP(L899,色號!A:D,4,FALSE),"")</f>
        <v/>
      </c>
      <c r="P899" s="228" t="str">
        <f t="shared" si="303"/>
        <v/>
      </c>
      <c r="Q899" s="228" t="str">
        <f t="shared" si="304"/>
        <v/>
      </c>
      <c r="R899" s="455" t="str">
        <f t="shared" si="305"/>
        <v/>
      </c>
      <c r="S899" s="228"/>
      <c r="T899" s="429" t="str">
        <f t="shared" si="306"/>
        <v/>
      </c>
      <c r="U899" s="237" t="str">
        <f t="shared" si="307"/>
        <v/>
      </c>
    </row>
    <row r="900" spans="1:21" x14ac:dyDescent="0.25">
      <c r="A900" s="228">
        <f t="shared" si="300"/>
        <v>0</v>
      </c>
      <c r="B900" s="228"/>
      <c r="C900" s="228">
        <f t="shared" si="313"/>
        <v>23030</v>
      </c>
      <c r="D900" s="228"/>
      <c r="E900" s="228"/>
      <c r="F900" s="231"/>
      <c r="G900" s="228" t="str">
        <f t="shared" si="309"/>
        <v/>
      </c>
      <c r="H900" s="236"/>
      <c r="I900" s="38" t="str">
        <f t="shared" si="312"/>
        <v/>
      </c>
      <c r="J900" s="228"/>
      <c r="K900" s="229"/>
      <c r="L900" s="228"/>
      <c r="M900" s="228" t="str">
        <f>IFERROR(VLOOKUP(L900,色號!A:B,2,FALSE),"")</f>
        <v/>
      </c>
      <c r="N900" s="228" t="str">
        <f>IFERROR(VLOOKUP(M900,色號!B:C,2,FALSE),"")</f>
        <v/>
      </c>
      <c r="O900" s="228" t="str">
        <f>IFERROR(VLOOKUP(L900,色號!A:D,4,FALSE),"")</f>
        <v/>
      </c>
      <c r="P900" s="228" t="str">
        <f t="shared" si="303"/>
        <v/>
      </c>
      <c r="Q900" s="228" t="str">
        <f t="shared" si="304"/>
        <v/>
      </c>
      <c r="R900" s="455" t="str">
        <f t="shared" si="305"/>
        <v/>
      </c>
      <c r="S900" s="228"/>
      <c r="T900" s="429" t="str">
        <f t="shared" si="306"/>
        <v/>
      </c>
      <c r="U900" s="237" t="str">
        <f>IF(E900="","",$L$867)</f>
        <v/>
      </c>
    </row>
    <row r="901" spans="1:21" x14ac:dyDescent="0.25">
      <c r="A901" s="228"/>
      <c r="B901" s="228"/>
      <c r="C901" s="228"/>
      <c r="D901" s="228"/>
      <c r="E901" s="234"/>
      <c r="F901" s="238"/>
      <c r="G901" s="238"/>
      <c r="H901" s="239"/>
      <c r="I901" s="234"/>
      <c r="J901" s="238"/>
      <c r="K901" s="227"/>
      <c r="L901" s="228"/>
      <c r="M901" s="238"/>
      <c r="N901" s="232"/>
      <c r="O901" s="238"/>
      <c r="P901" s="228"/>
      <c r="Q901" s="228"/>
      <c r="R901" s="455"/>
      <c r="S901" s="228"/>
      <c r="T901" s="430"/>
      <c r="U901" s="237"/>
    </row>
    <row r="902" spans="1:21" x14ac:dyDescent="0.25">
      <c r="A902" s="234"/>
      <c r="B902" s="234"/>
      <c r="C902" s="234"/>
      <c r="D902" s="234"/>
      <c r="E902" s="234"/>
      <c r="F902" s="238"/>
      <c r="G902" s="238"/>
      <c r="H902" s="239"/>
      <c r="I902" s="234"/>
      <c r="J902" s="238"/>
      <c r="K902" s="227"/>
      <c r="L902" s="238"/>
      <c r="M902" s="238"/>
      <c r="N902" s="228"/>
      <c r="O902" s="238"/>
      <c r="P902" s="228"/>
      <c r="Q902" s="228"/>
      <c r="R902" s="455"/>
      <c r="S902" s="228"/>
      <c r="T902" s="430"/>
      <c r="U902" s="237"/>
    </row>
    <row r="903" spans="1:21" x14ac:dyDescent="0.25">
      <c r="A903" s="224" t="s">
        <v>31</v>
      </c>
      <c r="B903" s="224"/>
      <c r="C903" s="225"/>
      <c r="D903" s="225" cm="1">
        <f t="array" ref="D903">_xlfn.IFS(OR(C903="水槽櫃",C903="爐檯櫃"),"無頂板",C903="油機吊櫃","無底板",TRUE,0)</f>
        <v>0</v>
      </c>
      <c r="E903" s="226"/>
      <c r="F903" s="225"/>
      <c r="G903" s="226"/>
      <c r="H903" s="226"/>
      <c r="I903" s="226"/>
      <c r="J903" s="226"/>
      <c r="K903" s="227"/>
      <c r="L903" s="228"/>
      <c r="M903" s="228"/>
      <c r="N903" s="228"/>
      <c r="O903" s="228"/>
      <c r="P903" s="228"/>
      <c r="Q903" s="228"/>
      <c r="R903" s="455"/>
      <c r="S903" s="228"/>
      <c r="T903" s="430"/>
      <c r="U903" s="237"/>
    </row>
    <row r="904" spans="1:21" x14ac:dyDescent="0.25">
      <c r="A904" s="224" t="s">
        <v>37</v>
      </c>
      <c r="B904" s="224"/>
      <c r="C904" s="229">
        <f>C865+1</f>
        <v>24</v>
      </c>
      <c r="D904" s="229"/>
      <c r="E904" s="226"/>
      <c r="F904" s="230"/>
      <c r="G904" s="226"/>
      <c r="H904" s="226"/>
      <c r="I904" s="226"/>
      <c r="J904" s="226"/>
      <c r="K904" s="366" t="s">
        <v>15</v>
      </c>
      <c r="L904" s="232">
        <f>SUMIF(D910:D939,"&lt;&gt;*五金",K910:K939)</f>
        <v>0</v>
      </c>
      <c r="M904" s="228"/>
      <c r="N904" s="231"/>
      <c r="O904" s="228"/>
      <c r="P904" s="228"/>
      <c r="Q904" s="228"/>
      <c r="R904" s="455"/>
      <c r="S904" s="228"/>
      <c r="T904" s="430"/>
      <c r="U904" s="237"/>
    </row>
    <row r="905" spans="1:21" x14ac:dyDescent="0.25">
      <c r="A905" s="224" t="s">
        <v>38</v>
      </c>
      <c r="B905" s="224"/>
      <c r="C905" s="229"/>
      <c r="D905" s="229"/>
      <c r="E905" s="226"/>
      <c r="F905" s="230"/>
      <c r="G905" s="226"/>
      <c r="H905" s="226"/>
      <c r="I905" s="226"/>
      <c r="J905" s="226"/>
      <c r="K905" s="366" t="s">
        <v>16</v>
      </c>
      <c r="L905" s="233">
        <f ca="1">板材才數分析.!P721</f>
        <v>0</v>
      </c>
      <c r="M905" s="228"/>
      <c r="N905" s="231"/>
      <c r="O905" s="228"/>
      <c r="P905" s="228"/>
      <c r="Q905" s="228"/>
      <c r="R905" s="455"/>
      <c r="S905" s="228"/>
      <c r="T905" s="430"/>
      <c r="U905" s="237"/>
    </row>
    <row r="906" spans="1:21" x14ac:dyDescent="0.25">
      <c r="A906" s="224" t="s">
        <v>39</v>
      </c>
      <c r="B906" s="224"/>
      <c r="C906" s="368"/>
      <c r="D906" s="229"/>
      <c r="E906" s="226"/>
      <c r="F906" s="230"/>
      <c r="G906" s="226"/>
      <c r="H906" s="226"/>
      <c r="I906" s="226"/>
      <c r="J906" s="226"/>
      <c r="K906" s="376" t="s">
        <v>1384</v>
      </c>
      <c r="L906" s="228">
        <v>1</v>
      </c>
      <c r="M906" s="228"/>
      <c r="N906" s="228"/>
      <c r="O906" s="228"/>
      <c r="P906" s="228"/>
      <c r="Q906" s="228"/>
      <c r="R906" s="455"/>
      <c r="S906" s="228"/>
      <c r="T906" s="430"/>
      <c r="U906" s="237"/>
    </row>
    <row r="907" spans="1:21" x14ac:dyDescent="0.25">
      <c r="A907" s="224" t="s">
        <v>40</v>
      </c>
      <c r="B907" s="224"/>
      <c r="C907" s="367"/>
      <c r="D907" s="229"/>
      <c r="E907" s="226"/>
      <c r="F907" s="230"/>
      <c r="G907" s="226"/>
      <c r="H907" s="226"/>
      <c r="I907" s="226"/>
      <c r="J907" s="226"/>
      <c r="K907" s="227"/>
      <c r="L907" s="228"/>
      <c r="M907" s="228"/>
      <c r="N907" s="228"/>
      <c r="O907" s="228"/>
      <c r="P907" s="228"/>
      <c r="Q907" s="228"/>
      <c r="R907" s="455"/>
      <c r="S907" s="228"/>
      <c r="T907" s="430"/>
      <c r="U907" s="237"/>
    </row>
    <row r="908" spans="1:21" ht="16.149999999999999" customHeight="1" x14ac:dyDescent="0.25">
      <c r="A908" s="508" t="s">
        <v>41</v>
      </c>
      <c r="B908" s="228"/>
      <c r="C908" s="508" t="s">
        <v>50</v>
      </c>
      <c r="D908" s="508" t="s">
        <v>1293</v>
      </c>
      <c r="E908" s="508" t="s">
        <v>42</v>
      </c>
      <c r="F908" s="372" t="s">
        <v>2</v>
      </c>
      <c r="G908" s="372"/>
      <c r="H908" s="372"/>
      <c r="I908" s="372"/>
      <c r="J908" s="372"/>
      <c r="K908" s="514" t="s">
        <v>6</v>
      </c>
      <c r="L908" s="508" t="s">
        <v>8</v>
      </c>
      <c r="M908" s="508" t="s">
        <v>110</v>
      </c>
      <c r="N908" s="515" t="s">
        <v>225</v>
      </c>
      <c r="O908" s="508" t="s">
        <v>44</v>
      </c>
      <c r="P908" s="509" t="s">
        <v>9</v>
      </c>
      <c r="Q908" s="509" t="s">
        <v>9</v>
      </c>
      <c r="R908" s="510" t="s">
        <v>9</v>
      </c>
      <c r="S908" s="509" t="s">
        <v>9</v>
      </c>
      <c r="T908" s="517" t="s">
        <v>1929</v>
      </c>
      <c r="U908" s="508" t="s">
        <v>1386</v>
      </c>
    </row>
    <row r="909" spans="1:21" x14ac:dyDescent="0.25">
      <c r="A909" s="513"/>
      <c r="B909" s="234"/>
      <c r="C909" s="513"/>
      <c r="D909" s="508"/>
      <c r="E909" s="513"/>
      <c r="F909" s="228" t="s">
        <v>49</v>
      </c>
      <c r="G909" s="228" t="s">
        <v>17</v>
      </c>
      <c r="H909" s="235" t="s">
        <v>1</v>
      </c>
      <c r="I909" s="228" t="s">
        <v>17</v>
      </c>
      <c r="J909" s="228" t="s">
        <v>3</v>
      </c>
      <c r="K909" s="514"/>
      <c r="L909" s="508"/>
      <c r="M909" s="513"/>
      <c r="N909" s="515"/>
      <c r="O909" s="513"/>
      <c r="P909" s="509"/>
      <c r="Q909" s="509"/>
      <c r="R909" s="510"/>
      <c r="S909" s="509"/>
      <c r="T909" s="517"/>
      <c r="U909" s="508"/>
    </row>
    <row r="910" spans="1:21" x14ac:dyDescent="0.25">
      <c r="A910" s="228">
        <f>$C$903</f>
        <v>0</v>
      </c>
      <c r="B910" s="228"/>
      <c r="C910" s="228">
        <f>(C904*1000)+1</f>
        <v>24001</v>
      </c>
      <c r="D910" s="489" t="s">
        <v>1077</v>
      </c>
      <c r="E910" s="489" t="s">
        <v>4</v>
      </c>
      <c r="F910" s="236">
        <f>C907-36</f>
        <v>-36</v>
      </c>
      <c r="G910" s="489" t="str">
        <f>IF(
   OR(
      $E910="頂板",$E910="底板",$E910="右側板",$E910="左側板",
      $E910="天地蓋頂板",$E910="天地蓋底板",$E910="天地蓋右側板",$E910="天地蓋左側板",
      $E910="前抽牆",$E910="後抽牆",$E910="左抽牆",$E910="右抽牆",
      $E910="踢腳板",$E910="補板",$E910="固隔",$E910="活隔",
      $E910="中立板",$E910="中立板(退)",$E910="固隔(退)",$E910="活固隔",$E910="立板",
      $E910="內頂板",$E910="內左側落板",$E910="內右側落板",$E910="內底板",
      $E910="內左側板",$E910="內右側板",
      $E910="上前平肢",$E910="上後平肢",$E910="上前立肢",$E910="上後立肢",
      $E910="下前立肢",$E910="下後立肢",$E910="下前平肢",$E910="下後平肢",
      $E910="左側落板",$E910="右側落板",
      $E910="外蓋背板",$E910="台面",$E910="床板",$E910="假門板",
      $E910="上掀門板",$E910="平掀門板",$E910="下掀門板",
      $E910="左門板",$E910="右門板",
      $E910="抽盤",$E910="抽盤抽頭",
      $E910="上軌道板",$E910="下軌道板",$E910="左軌道板",$E910="右軌道板",$E910="指縫擋板",$E910="左木框滑門",$E910="右木框滑門",
      $E910="層板",$E910="壁面層板",$E910="桌板",$E910="上封板",$E910="下封板",$E910="左封板",$E910="右封板",
      $E910="左圓角側板",$E910="右圓角側板",$E910="抽頭",$E910="入柱抽頭",$E910="假抽頭",$E910="背拉桿",$E910="木滑門",$E910="抽屜拉桿"
   ),
   "AA",
   ""
)</f>
        <v>AA</v>
      </c>
      <c r="H910" s="236">
        <f>C906</f>
        <v>0</v>
      </c>
      <c r="I910" s="488" t="str">
        <f>IF(
   OR(
      $E910="右側板",$E910="左側板",$E910="活隔",
      $E910="天地蓋頂板",$E910="天地蓋底板",
      $E910="左門板",$E910="右門板",
      $E910="左側落板",$E910="右側落板",
      $E910="外蓋背板",$E910="活固隔",
      $E910="左木框滑門",$E910="右木框滑門",
      $E910="左鋁框滑門",$E910="右鋁框滑門",
      $E910="桌板",$E910="台面",$E910="床板",$E910="假門板",
      $E910="上掀門板",$E910="平掀門板",$E910="下掀門板",
      $E910="抽盤抽頭",$E910="抽盤",$E910="層板",$E910="壁面層板",
      $E910="上封板",$E910="下封板",$E910="左封板",$E910="右封板",
      $E910="抽頭",$E910="踢腳板",$E910="補板",$E910="木滑門"
   ),
   "AA",
   ""
)</f>
        <v/>
      </c>
      <c r="J910" s="489">
        <v>18</v>
      </c>
      <c r="K910" s="229"/>
      <c r="L910" s="228"/>
      <c r="M910" s="228" t="str">
        <f>IFERROR(VLOOKUP(L910,色號!A:B,2,FALSE),"")</f>
        <v/>
      </c>
      <c r="N910" s="228" t="str">
        <f>IFERROR(VLOOKUP(M910,色號!B:C,2,FALSE),"")</f>
        <v/>
      </c>
      <c r="O910" s="228" t="str">
        <f>IFERROR(VLOOKUP(L910,色號!A:D,4,FALSE),"")</f>
        <v/>
      </c>
      <c r="P910" s="228" t="str">
        <f>IF(
    OR($E910="左門板", $E910="右門板"),
    "鉸" &amp; IF($F910&lt;=1000, 2, IF($F910&lt;=1800, 3, 4)),
    IF(
        $E910="入柱背板",
        "側",
        IF(
            $E910="外蓋背板",
            "面",
            IF(
                AND(COUNTIF($E$910:$E$939,"入柱背板")&gt;0, OR($E910="頂板", $E910="底板")),
                "面",
                IF(
                    AND(COUNTIF($E$910:$E$939,"外蓋背板")&gt;0, OR($E910="左側板", $E910="右側板")),
                    "側",
                    IF(
                        AND(
                            COUNTIF($E$910:$E$939,"入柱背板")=0,
                            COUNTIF($E$910:$E$939,"外蓋背板")=0,
                            OR(
                                AND(COUNTIF($E$910:$E$939,"背板")&gt;0, OR($E910="左側板",$E910="右側板",$E910="頂板",$E910="底板",$E910="天地蓋左側板",$E910="天地蓋右側板",$E910="天地蓋頂板",$E910="天地蓋底板")),
                                AND(COUNTIF($E$910:$E$939,"抽底")&gt;0, OR($E910="右抽牆",$E910="左抽牆",$E910="前抽牆",$E910="後抽牆"))                         )
                        ),
                        "背板溝",
                        ""
                    )
                )
            )
        )
    )
)</f>
        <v>背板溝</v>
      </c>
      <c r="Q910" s="228" t="str">
        <f>IF(OR($E910="天地蓋右側板",$E910="天地蓋左側板"), "側 面",
 IF(OR($E910="背拉桿",$E910="中立板",$E910="頂板",$E910="底板",$E910="前抽牆",$E910="後抽牆",$E910="內左側落板",$E910="內右側落板",$E910="抽屜拉桿",$E910="立板"), "側",
  IF(OR($E910="木滑門",$E910="鋁框滑門"), "輪",
   IF(OR($E910="右側板",$E910="左側板",$E910="右抽牆",$E910="左抽牆",$E910="天地蓋頂板",$E910="天地蓋底板",$E910="內頂板"), "面",
    IF($E910="固隔","固","")
   )
  )
 )
)</f>
        <v>側</v>
      </c>
      <c r="R910" s="455" t="str">
        <f>IF(
OR($E910="左側板",$E910="右側板",$E910="天地蓋左側板",$E910="天地蓋右側板",$E910="中立板",$E910="立板"),
"排","")</f>
        <v/>
      </c>
      <c r="S910" s="461"/>
      <c r="T910" s="429" t="str">
        <f>IF($E910="中立板","面開槽？排孔？",
IF($E910="木框滑門","前排孔要退喔！",
IF(OR($E910="左門板",$E910="右門板",$E910="抽頭"),"把手？",
IF(OR($E910="左側板",$E910="右側板",$E910="天地蓋右側板",$E910="天地蓋左側板"),"排孔？",""))))</f>
        <v/>
      </c>
      <c r="U910" s="237">
        <f>IF(E910="","",$L$906)</f>
        <v>1</v>
      </c>
    </row>
    <row r="911" spans="1:21" x14ac:dyDescent="0.25">
      <c r="A911" s="228">
        <f t="shared" ref="A911:A939" si="314">$C$903</f>
        <v>0</v>
      </c>
      <c r="B911" s="228"/>
      <c r="C911" s="228">
        <f>C910+1</f>
        <v>24002</v>
      </c>
      <c r="D911" s="489" t="s">
        <v>1077</v>
      </c>
      <c r="E911" s="489" t="s">
        <v>323</v>
      </c>
      <c r="F911" s="236">
        <f>C907-36</f>
        <v>-36</v>
      </c>
      <c r="G911" s="489" t="str">
        <f t="shared" ref="G911:G920" si="315">IF(
   OR(
      $E911="頂板",$E911="底板",$E911="右側板",$E911="左側板",
      $E911="天地蓋頂板",$E911="天地蓋底板",$E911="天地蓋右側板",$E911="天地蓋左側板",
      $E911="前抽牆",$E911="後抽牆",$E911="左抽牆",$E911="右抽牆",
      $E911="踢腳板",$E911="補板",$E911="固隔",$E911="活隔",
      $E911="中立板",$E911="中立板(退)",$E911="固隔(退)",$E911="活固隔",$E911="立板",
      $E911="內頂板",$E911="內左側落板",$E911="內右側落板",$E911="內底板",
      $E911="內左側板",$E911="內右側板",
      $E911="上前平肢",$E911="上後平肢",$E911="上前立肢",$E911="上後立肢",
      $E911="下前立肢",$E911="下後立肢",$E911="下前平肢",$E911="下後平肢",
      $E911="左側落板",$E911="右側落板",
      $E911="外蓋背板",$E911="台面",$E911="床板",$E911="假門板",
      $E911="上掀門板",$E911="平掀門板",$E911="下掀門板",
      $E911="左門板",$E911="右門板",
      $E911="抽盤",$E911="抽盤抽頭",
      $E911="上軌道板",$E911="下軌道板",$E911="左軌道板",$E911="右軌道板",$E911="指縫擋板",$E911="左木框滑門",$E911="右木框滑門",
      $E911="層板",$E911="壁面層板",$E911="桌板",$E911="上封板",$E911="下封板",$E911="左封板",$E911="右封板",
      $E911="左圓角側板",$E911="右圓角側板",$E911="抽頭",$E911="入柱抽頭",$E911="假抽頭",$E911="背拉桿",$E911="木滑門",$E911="抽屜拉桿"
   ),
   "AA",
   ""
)</f>
        <v>AA</v>
      </c>
      <c r="H911" s="236">
        <f>C906</f>
        <v>0</v>
      </c>
      <c r="I911" s="488" t="str">
        <f t="shared" ref="I911:I920" si="316">IF(
   OR(
      $E911="右側板",$E911="左側板",$E911="活隔",
      $E911="天地蓋頂板",$E911="天地蓋底板",
      $E911="左門板",$E911="右門板",
      $E911="左側落板",$E911="右側落板",
      $E911="外蓋背板",$E911="活固隔",
      $E911="左木框滑門",$E911="右木框滑門",
      $E911="左鋁框滑門",$E911="右鋁框滑門",
      $E911="桌板",$E911="台面",$E911="床板",$E911="假門板",
      $E911="上掀門板",$E911="平掀門板",$E911="下掀門板",
      $E911="抽盤抽頭",$E911="抽盤",$E911="層板",$E911="壁面層板",
      $E911="上封板",$E911="下封板",$E911="左封板",$E911="右封板",
      $E911="抽頭",$E911="踢腳板",$E911="補板",$E911="木滑門"
   ),
   "AA",
   ""
)</f>
        <v/>
      </c>
      <c r="J911" s="489">
        <v>18</v>
      </c>
      <c r="K911" s="229"/>
      <c r="L911" s="228"/>
      <c r="M911" s="228" t="str">
        <f>IFERROR(VLOOKUP(L911,色號!A:B,2,FALSE),"")</f>
        <v/>
      </c>
      <c r="N911" s="228" t="str">
        <f>IFERROR(VLOOKUP(M911,色號!B:C,2,FALSE),"")</f>
        <v/>
      </c>
      <c r="O911" s="228" t="str">
        <f>IFERROR(VLOOKUP(L911,色號!A:D,4,FALSE),"")</f>
        <v/>
      </c>
      <c r="P911" s="228" t="str">
        <f t="shared" ref="P911:P939" si="317">IF(
    OR($E911="左門板", $E911="右門板"),
    "鉸" &amp; IF($F911&lt;=1000, 2, IF($F911&lt;=1800, 3, 4)),
    IF(
        $E911="入柱背板",
        "側",
        IF(
            $E911="外蓋背板",
            "面",
            IF(
                AND(COUNTIF($E$910:$E$939,"入柱背板")&gt;0, OR($E911="頂板", $E911="底板")),
                "面",
                IF(
                    AND(COUNTIF($E$910:$E$939,"外蓋背板")&gt;0, OR($E911="左側板", $E911="右側板")),
                    "側",
                    IF(
                        AND(
                            COUNTIF($E$910:$E$939,"入柱背板")=0,
                            COUNTIF($E$910:$E$939,"外蓋背板")=0,
                            OR(
                                AND(COUNTIF($E$910:$E$939,"背板")&gt;0, OR($E911="左側板",$E911="右側板",$E911="頂板",$E911="底板",$E911="天地蓋左側板",$E911="天地蓋右側板",$E911="天地蓋頂板",$E911="天地蓋底板")),
                                AND(COUNTIF($E$910:$E$939,"抽底")&gt;0, OR($E911="右抽牆",$E911="左抽牆",$E911="前抽牆",$E911="後抽牆"))                         )
                        ),
                        "背板溝",
                        ""
                    )
                )
            )
        )
    )
)</f>
        <v>背板溝</v>
      </c>
      <c r="Q911" s="228" t="str">
        <f t="shared" ref="Q911:Q939" si="318">IF(OR($E911="天地蓋右側板",$E911="天地蓋左側板"), "側 面",
 IF(OR($E911="背拉桿",$E911="中立板",$E911="頂板",$E911="底板",$E911="前抽牆",$E911="後抽牆",$E911="內左側落板",$E911="內右側落板",$E911="抽屜拉桿",$E911="立板"), "側",
  IF(OR($E911="木滑門",$E911="鋁框滑門"), "輪",
   IF(OR($E911="右側板",$E911="左側板",$E911="右抽牆",$E911="左抽牆",$E911="天地蓋頂板",$E911="天地蓋底板",$E911="內頂板"), "面",
    IF($E911="固隔","固","")
   )
  )
 )
)</f>
        <v>側</v>
      </c>
      <c r="R911" s="455" t="str">
        <f t="shared" ref="R911:R939" si="319">IF(
OR($E911="左側板",$E911="右側板",$E911="天地蓋左側板",$E911="天地蓋右側板",$E911="中立板",$E911="立板"),
"排","")</f>
        <v/>
      </c>
      <c r="S911" s="461"/>
      <c r="T911" s="429" t="str">
        <f t="shared" ref="T911:T939" si="320">IF($E911="中立板","面開槽？排孔？",
IF($E911="木框滑門","前排孔要退喔！",
IF(OR($E911="左門板",$E911="右門板",$E911="抽頭"),"把手？",
IF(OR($E911="左側板",$E911="右側板",$E911="天地蓋右側板",$E911="天地蓋左側板"),"排孔？",""))))</f>
        <v/>
      </c>
      <c r="U911" s="237">
        <f t="shared" ref="U911:U939" si="321">IF(E911="","",$L$906)</f>
        <v>1</v>
      </c>
    </row>
    <row r="912" spans="1:21" x14ac:dyDescent="0.25">
      <c r="A912" s="228">
        <f t="shared" si="314"/>
        <v>0</v>
      </c>
      <c r="B912" s="228"/>
      <c r="C912" s="228">
        <f t="shared" ref="C912:C923" si="322">C911+1</f>
        <v>24003</v>
      </c>
      <c r="D912" s="489" t="s">
        <v>1077</v>
      </c>
      <c r="E912" s="489" t="s">
        <v>342</v>
      </c>
      <c r="F912" s="489">
        <f>C905</f>
        <v>0</v>
      </c>
      <c r="G912" s="489" t="str">
        <f t="shared" si="315"/>
        <v>AA</v>
      </c>
      <c r="H912" s="236">
        <f>C906</f>
        <v>0</v>
      </c>
      <c r="I912" s="488" t="str">
        <f t="shared" si="316"/>
        <v>AA</v>
      </c>
      <c r="J912" s="489">
        <v>18</v>
      </c>
      <c r="K912" s="229"/>
      <c r="L912" s="228"/>
      <c r="M912" s="228" t="str">
        <f>IFERROR(VLOOKUP(L912,色號!A:B,2,FALSE),"")</f>
        <v/>
      </c>
      <c r="N912" s="228" t="str">
        <f>IFERROR(VLOOKUP(M912,色號!B:C,2,FALSE),"")</f>
        <v/>
      </c>
      <c r="O912" s="228" t="str">
        <f>IFERROR(VLOOKUP(L912,色號!A:D,4,FALSE),"")</f>
        <v/>
      </c>
      <c r="P912" s="228" t="str">
        <f t="shared" si="317"/>
        <v>背板溝</v>
      </c>
      <c r="Q912" s="228" t="str">
        <f t="shared" si="318"/>
        <v>面</v>
      </c>
      <c r="R912" s="455" t="str">
        <f t="shared" si="319"/>
        <v>排</v>
      </c>
      <c r="S912" s="461"/>
      <c r="T912" s="429" t="str">
        <f t="shared" si="320"/>
        <v>排孔？</v>
      </c>
      <c r="U912" s="237">
        <f t="shared" si="321"/>
        <v>1</v>
      </c>
    </row>
    <row r="913" spans="1:21" x14ac:dyDescent="0.25">
      <c r="A913" s="228">
        <f t="shared" si="314"/>
        <v>0</v>
      </c>
      <c r="B913" s="228"/>
      <c r="C913" s="228">
        <f t="shared" si="322"/>
        <v>24004</v>
      </c>
      <c r="D913" s="489" t="s">
        <v>1077</v>
      </c>
      <c r="E913" s="489" t="s">
        <v>350</v>
      </c>
      <c r="F913" s="489">
        <f>C905</f>
        <v>0</v>
      </c>
      <c r="G913" s="489" t="str">
        <f t="shared" si="315"/>
        <v>AA</v>
      </c>
      <c r="H913" s="236">
        <f>C906</f>
        <v>0</v>
      </c>
      <c r="I913" s="488" t="str">
        <f t="shared" si="316"/>
        <v>AA</v>
      </c>
      <c r="J913" s="489">
        <v>18</v>
      </c>
      <c r="K913" s="229"/>
      <c r="L913" s="228"/>
      <c r="M913" s="228" t="str">
        <f>IFERROR(VLOOKUP(L913,色號!A:B,2,FALSE),"")</f>
        <v/>
      </c>
      <c r="N913" s="228" t="str">
        <f>IFERROR(VLOOKUP(M913,色號!B:C,2,FALSE),"")</f>
        <v/>
      </c>
      <c r="O913" s="228" t="str">
        <f>IFERROR(VLOOKUP(L913,色號!A:D,4,FALSE),"")</f>
        <v/>
      </c>
      <c r="P913" s="228" t="str">
        <f t="shared" si="317"/>
        <v>背板溝</v>
      </c>
      <c r="Q913" s="228" t="str">
        <f t="shared" si="318"/>
        <v>面</v>
      </c>
      <c r="R913" s="455" t="str">
        <f t="shared" si="319"/>
        <v>排</v>
      </c>
      <c r="S913" s="461"/>
      <c r="T913" s="429" t="str">
        <f t="shared" si="320"/>
        <v>排孔？</v>
      </c>
      <c r="U913" s="237">
        <f t="shared" si="321"/>
        <v>1</v>
      </c>
    </row>
    <row r="914" spans="1:21" x14ac:dyDescent="0.25">
      <c r="A914" s="228">
        <f t="shared" si="314"/>
        <v>0</v>
      </c>
      <c r="B914" s="228"/>
      <c r="C914" s="228">
        <f t="shared" si="322"/>
        <v>24005</v>
      </c>
      <c r="D914" s="489" t="s">
        <v>1077</v>
      </c>
      <c r="E914" s="489" t="s">
        <v>357</v>
      </c>
      <c r="F914" s="489">
        <f>C905-22</f>
        <v>-22</v>
      </c>
      <c r="G914" s="489" t="str">
        <f t="shared" si="315"/>
        <v/>
      </c>
      <c r="H914" s="236">
        <f>C907-22</f>
        <v>-22</v>
      </c>
      <c r="I914" s="488" t="str">
        <f t="shared" si="316"/>
        <v/>
      </c>
      <c r="J914" s="489">
        <v>4</v>
      </c>
      <c r="K914" s="229"/>
      <c r="L914" s="228"/>
      <c r="M914" s="228" t="str">
        <f>IFERROR(VLOOKUP(L914,色號!A:B,2,FALSE),"")</f>
        <v/>
      </c>
      <c r="N914" s="228" t="str">
        <f>IFERROR(VLOOKUP(M914,色號!B:C,2,FALSE),"")</f>
        <v/>
      </c>
      <c r="O914" s="228" t="str">
        <f>IFERROR(VLOOKUP(L914,色號!A:D,4,FALSE),"")</f>
        <v/>
      </c>
      <c r="P914" s="228" t="str">
        <f t="shared" si="317"/>
        <v/>
      </c>
      <c r="Q914" s="228" t="str">
        <f t="shared" si="318"/>
        <v/>
      </c>
      <c r="R914" s="455" t="str">
        <f t="shared" si="319"/>
        <v/>
      </c>
      <c r="S914" s="461"/>
      <c r="T914" s="429" t="str">
        <f t="shared" si="320"/>
        <v/>
      </c>
      <c r="U914" s="237">
        <f t="shared" si="321"/>
        <v>1</v>
      </c>
    </row>
    <row r="915" spans="1:21" x14ac:dyDescent="0.25">
      <c r="A915" s="228">
        <f t="shared" si="314"/>
        <v>0</v>
      </c>
      <c r="B915" s="228"/>
      <c r="C915" s="228">
        <f t="shared" si="322"/>
        <v>24006</v>
      </c>
      <c r="D915" s="489" t="s">
        <v>1077</v>
      </c>
      <c r="E915" s="489" t="s">
        <v>420</v>
      </c>
      <c r="F915" s="489">
        <f>F910</f>
        <v>-36</v>
      </c>
      <c r="G915" s="489" t="str">
        <f t="shared" si="315"/>
        <v>AA</v>
      </c>
      <c r="H915" s="236">
        <v>120</v>
      </c>
      <c r="I915" s="488" t="str">
        <f t="shared" si="316"/>
        <v/>
      </c>
      <c r="J915" s="489">
        <v>18</v>
      </c>
      <c r="K915" s="229"/>
      <c r="L915" s="228"/>
      <c r="M915" s="228" t="str">
        <f>IFERROR(VLOOKUP(L915,色號!A:B,2,FALSE),"")</f>
        <v/>
      </c>
      <c r="N915" s="228" t="str">
        <f>IFERROR(VLOOKUP(M915,色號!B:C,2,FALSE),"")</f>
        <v/>
      </c>
      <c r="O915" s="228" t="str">
        <f>IFERROR(VLOOKUP(L915,色號!A:D,4,FALSE),"")</f>
        <v/>
      </c>
      <c r="P915" s="228" t="str">
        <f t="shared" si="317"/>
        <v/>
      </c>
      <c r="Q915" s="228" t="str">
        <f t="shared" si="318"/>
        <v>側</v>
      </c>
      <c r="R915" s="455" t="str">
        <f t="shared" si="319"/>
        <v/>
      </c>
      <c r="S915" s="461"/>
      <c r="T915" s="429" t="str">
        <f t="shared" si="320"/>
        <v/>
      </c>
      <c r="U915" s="237">
        <f t="shared" si="321"/>
        <v>1</v>
      </c>
    </row>
    <row r="916" spans="1:21" x14ac:dyDescent="0.25">
      <c r="A916" s="228">
        <f t="shared" si="314"/>
        <v>0</v>
      </c>
      <c r="B916" s="228"/>
      <c r="C916" s="228">
        <f t="shared" si="322"/>
        <v>24007</v>
      </c>
      <c r="D916" s="489" t="s">
        <v>1078</v>
      </c>
      <c r="E916" s="489" t="s">
        <v>1102</v>
      </c>
      <c r="F916" s="489">
        <f>F910</f>
        <v>-36</v>
      </c>
      <c r="G916" s="489" t="str">
        <f t="shared" si="315"/>
        <v>AA</v>
      </c>
      <c r="H916" s="236">
        <f>C906-22</f>
        <v>-22</v>
      </c>
      <c r="I916" s="488" t="str">
        <f t="shared" si="316"/>
        <v/>
      </c>
      <c r="J916" s="489">
        <v>18</v>
      </c>
      <c r="K916" s="229"/>
      <c r="L916" s="228"/>
      <c r="M916" s="228" t="str">
        <f>IFERROR(VLOOKUP(L916,色號!A:B,2,FALSE),"")</f>
        <v/>
      </c>
      <c r="N916" s="228" t="str">
        <f>IFERROR(VLOOKUP(M916,色號!B:C,2,FALSE),"")</f>
        <v/>
      </c>
      <c r="O916" s="228" t="str">
        <f>IFERROR(VLOOKUP(L916,色號!A:D,4,FALSE),"")</f>
        <v/>
      </c>
      <c r="P916" s="228" t="str">
        <f t="shared" si="317"/>
        <v/>
      </c>
      <c r="Q916" s="228" t="str">
        <f t="shared" si="318"/>
        <v>側</v>
      </c>
      <c r="R916" s="455" t="str">
        <f t="shared" si="319"/>
        <v>排</v>
      </c>
      <c r="S916" s="461"/>
      <c r="T916" s="429" t="str">
        <f t="shared" si="320"/>
        <v>面開槽？排孔？</v>
      </c>
      <c r="U916" s="237">
        <f t="shared" si="321"/>
        <v>1</v>
      </c>
    </row>
    <row r="917" spans="1:21" x14ac:dyDescent="0.25">
      <c r="A917" s="228">
        <f t="shared" si="314"/>
        <v>0</v>
      </c>
      <c r="B917" s="228"/>
      <c r="C917" s="228">
        <f t="shared" si="322"/>
        <v>24008</v>
      </c>
      <c r="D917" s="489" t="s">
        <v>1078</v>
      </c>
      <c r="E917" s="489" t="s">
        <v>1094</v>
      </c>
      <c r="F917" s="489"/>
      <c r="G917" s="489" t="str">
        <f t="shared" si="315"/>
        <v>AA</v>
      </c>
      <c r="H917" s="236">
        <f>C906-22-10</f>
        <v>-32</v>
      </c>
      <c r="I917" s="488" t="str">
        <f t="shared" si="316"/>
        <v>AA</v>
      </c>
      <c r="J917" s="489">
        <v>18</v>
      </c>
      <c r="K917" s="229"/>
      <c r="L917" s="228"/>
      <c r="M917" s="228" t="str">
        <f>IFERROR(VLOOKUP(L917,色號!A:B,2,FALSE),"")</f>
        <v/>
      </c>
      <c r="N917" s="228" t="str">
        <f>IFERROR(VLOOKUP(M917,色號!B:C,2,FALSE),"")</f>
        <v/>
      </c>
      <c r="O917" s="228" t="str">
        <f>IFERROR(VLOOKUP(L917,色號!A:D,4,FALSE),"")</f>
        <v/>
      </c>
      <c r="P917" s="228" t="str">
        <f t="shared" si="317"/>
        <v/>
      </c>
      <c r="Q917" s="228" t="str">
        <f t="shared" si="318"/>
        <v/>
      </c>
      <c r="R917" s="455" t="str">
        <f t="shared" si="319"/>
        <v/>
      </c>
      <c r="S917" s="461"/>
      <c r="T917" s="429" t="str">
        <f t="shared" si="320"/>
        <v/>
      </c>
      <c r="U917" s="237">
        <f t="shared" si="321"/>
        <v>1</v>
      </c>
    </row>
    <row r="918" spans="1:21" x14ac:dyDescent="0.25">
      <c r="A918" s="228">
        <f t="shared" si="314"/>
        <v>0</v>
      </c>
      <c r="B918" s="228"/>
      <c r="C918" s="228">
        <f t="shared" si="322"/>
        <v>24009</v>
      </c>
      <c r="D918" s="489" t="s">
        <v>1078</v>
      </c>
      <c r="E918" s="489" t="s">
        <v>1088</v>
      </c>
      <c r="F918" s="489"/>
      <c r="G918" s="489" t="str">
        <f t="shared" si="315"/>
        <v>AA</v>
      </c>
      <c r="H918" s="236">
        <f>C906-22</f>
        <v>-22</v>
      </c>
      <c r="I918" s="488" t="str">
        <f t="shared" si="316"/>
        <v/>
      </c>
      <c r="J918" s="489">
        <v>18</v>
      </c>
      <c r="K918" s="229"/>
      <c r="L918" s="228"/>
      <c r="M918" s="228" t="str">
        <f>IFERROR(VLOOKUP(L918,色號!A:B,2,FALSE),"")</f>
        <v/>
      </c>
      <c r="N918" s="228" t="str">
        <f>IFERROR(VLOOKUP(M918,色號!B:C,2,FALSE),"")</f>
        <v/>
      </c>
      <c r="O918" s="228" t="str">
        <f>IFERROR(VLOOKUP(L918,色號!A:D,4,FALSE),"")</f>
        <v/>
      </c>
      <c r="P918" s="228" t="str">
        <f t="shared" si="317"/>
        <v/>
      </c>
      <c r="Q918" s="228" t="str">
        <f t="shared" si="318"/>
        <v>固</v>
      </c>
      <c r="R918" s="455" t="str">
        <f t="shared" si="319"/>
        <v/>
      </c>
      <c r="S918" s="461"/>
      <c r="T918" s="429" t="str">
        <f t="shared" si="320"/>
        <v/>
      </c>
      <c r="U918" s="237">
        <f t="shared" si="321"/>
        <v>1</v>
      </c>
    </row>
    <row r="919" spans="1:21" x14ac:dyDescent="0.25">
      <c r="A919" s="228">
        <f t="shared" si="314"/>
        <v>0</v>
      </c>
      <c r="B919" s="228"/>
      <c r="C919" s="228">
        <f t="shared" si="322"/>
        <v>24010</v>
      </c>
      <c r="D919" s="489" t="s">
        <v>1079</v>
      </c>
      <c r="E919" s="489" t="s">
        <v>1095</v>
      </c>
      <c r="F919" s="489"/>
      <c r="G919" s="489" t="str">
        <f t="shared" si="315"/>
        <v>AA</v>
      </c>
      <c r="H919" s="236">
        <f>C907/2-4</f>
        <v>-4</v>
      </c>
      <c r="I919" s="488" t="str">
        <f t="shared" si="316"/>
        <v>AA</v>
      </c>
      <c r="J919" s="489">
        <v>18</v>
      </c>
      <c r="K919" s="229"/>
      <c r="L919" s="228"/>
      <c r="M919" s="228" t="str">
        <f>IFERROR(VLOOKUP(L919,色號!A:B,2,FALSE),"")</f>
        <v/>
      </c>
      <c r="N919" s="228" t="str">
        <f>IFERROR(VLOOKUP(M919,色號!B:C,2,FALSE),"")</f>
        <v/>
      </c>
      <c r="O919" s="228" t="str">
        <f>IFERROR(VLOOKUP(L919,色號!A:D,4,FALSE),"")</f>
        <v/>
      </c>
      <c r="P919" s="228" t="str">
        <f t="shared" si="317"/>
        <v>鉸2</v>
      </c>
      <c r="Q919" s="228" t="str">
        <f t="shared" si="318"/>
        <v/>
      </c>
      <c r="R919" s="455" t="str">
        <f t="shared" si="319"/>
        <v/>
      </c>
      <c r="S919" s="461"/>
      <c r="T919" s="429" t="str">
        <f t="shared" si="320"/>
        <v>把手？</v>
      </c>
      <c r="U919" s="237">
        <f t="shared" si="321"/>
        <v>1</v>
      </c>
    </row>
    <row r="920" spans="1:21" x14ac:dyDescent="0.25">
      <c r="A920" s="228">
        <f t="shared" si="314"/>
        <v>0</v>
      </c>
      <c r="B920" s="228"/>
      <c r="C920" s="228">
        <f t="shared" si="322"/>
        <v>24011</v>
      </c>
      <c r="D920" s="489" t="s">
        <v>1079</v>
      </c>
      <c r="E920" s="489" t="s">
        <v>1099</v>
      </c>
      <c r="F920" s="489"/>
      <c r="G920" s="489" t="str">
        <f t="shared" si="315"/>
        <v>AA</v>
      </c>
      <c r="H920" s="236">
        <f>C907/2-4</f>
        <v>-4</v>
      </c>
      <c r="I920" s="488" t="str">
        <f t="shared" si="316"/>
        <v>AA</v>
      </c>
      <c r="J920" s="489">
        <v>18</v>
      </c>
      <c r="K920" s="229"/>
      <c r="L920" s="228"/>
      <c r="M920" s="228" t="str">
        <f>IFERROR(VLOOKUP(L920,色號!A:B,2,FALSE),"")</f>
        <v/>
      </c>
      <c r="N920" s="228" t="str">
        <f>IFERROR(VLOOKUP(M920,色號!B:C,2,FALSE),"")</f>
        <v/>
      </c>
      <c r="O920" s="228" t="str">
        <f>IFERROR(VLOOKUP(L920,色號!A:D,4,FALSE),"")</f>
        <v/>
      </c>
      <c r="P920" s="228" t="str">
        <f t="shared" si="317"/>
        <v>鉸2</v>
      </c>
      <c r="Q920" s="228" t="str">
        <f t="shared" si="318"/>
        <v/>
      </c>
      <c r="R920" s="455" t="str">
        <f t="shared" si="319"/>
        <v/>
      </c>
      <c r="S920" s="461"/>
      <c r="T920" s="429" t="str">
        <f t="shared" si="320"/>
        <v>把手？</v>
      </c>
      <c r="U920" s="237">
        <f t="shared" si="321"/>
        <v>1</v>
      </c>
    </row>
    <row r="921" spans="1:21" x14ac:dyDescent="0.25">
      <c r="A921" s="228">
        <f t="shared" si="314"/>
        <v>0</v>
      </c>
      <c r="B921" s="228"/>
      <c r="C921" s="228">
        <f t="shared" si="322"/>
        <v>24012</v>
      </c>
      <c r="D921" s="228"/>
      <c r="E921" s="228"/>
      <c r="F921" s="236"/>
      <c r="G921" s="228" t="str">
        <f t="shared" ref="G911:G939" si="323">IF(
   OR(
      $E921="頂板",$E921="底板",$E921="右側板",$E921="左側板",
      $E921="天地蓋頂板",$E921="天地蓋底板",$E921="天地蓋右側板",$E921="天地蓋左側板",
      $E921="前抽牆",$E921="後抽牆",$E921="左抽牆",$E921="右抽牆",
      $E921="踢腳板",$E921="補板",$E921="固隔",$E921="活隔",
      $E921="中立板",$E921="中立板(退)",$E921="固隔(退)",$E921="活固隔",$E921="立板",
      $E921="內頂板",$E921="內左側落板",$E921="內右側落板",$E921="內底板",
      $E921="內左側板",$E921="內右側板",
      $E921="上前平肢",$E921="上後平肢",$E921="上前立肢",$E921="上後立肢",
      $E921="下前立肢",$E921="下後立肢",$E921="下前平肢",$E921="下後平肢",
      $E921="左側落板",$E921="右側落板",
      $E921="外蓋背板",$E921="台面",$E921="床板",$E921="假門板",
      $E921="上掀門板",$E921="平掀門板",$E921="下掀門板",
      $E921="左門板",$E921="右門板",
      $E921="抽盤",$E921="抽盤抽頭",
      $E921="上軌道板",$E921="下軌道板",$E921="左軌道板",$E921="右軌道板",$E921="指縫擋板",$E921="左木框滑門",$E921="右木框滑門",
      $E921="層板",$E921="壁面層板",$E921="桌板",$E921="上封板",$E921="下封板",$E921="左封板",$E921="右封板",
      $E921="左圓角側板",$E921="右圓角側板",$E921="抽頭",$E921="入柱抽頭",$E921="假抽頭",$E921="背拉桿",$E921="木滑門",$E921="抽屜拉桿"
   ),
   "AA",
   ""
)</f>
        <v/>
      </c>
      <c r="H921" s="236"/>
      <c r="I921" s="38" t="str">
        <f t="shared" ref="I911:I933" si="324">IF(
   OR(
      $E921="右側板",$E921="左側板",$E921="活隔",
      $E921="天地蓋頂板",$E921="天地蓋底板",
      $E921="左門板",$E921="右門板",
      $E921="左側落板",$E921="右側落板",
      $E921="外蓋背板",$E921="活固隔",
      $E921="左木框滑門",$E921="右木框滑門",
      $E921="左鋁框滑門",$E921="右鋁框滑門",
      $E921="桌板",$E921="台面",$E921="床板",$E921="假門板",
      $E921="上掀門板",$E921="平掀門板",$E921="下掀門板",
      $E921="抽盤抽頭",$E921="抽盤",$E921="層板",$E921="壁面層板",
      $E921="上封板",$E921="下封板",$E921="左封板",$E921="右封板",
      $E921="抽頭",$E921="踢腳板",$E921="補板",$E921="木滑門"
   ),
   "AA",
   ""
)</f>
        <v/>
      </c>
      <c r="J921" s="228"/>
      <c r="K921" s="229"/>
      <c r="L921" s="228"/>
      <c r="M921" s="228" t="str">
        <f>IFERROR(VLOOKUP(L921,色號!A:B,2,FALSE),"")</f>
        <v/>
      </c>
      <c r="N921" s="228" t="str">
        <f>IFERROR(VLOOKUP(M921,色號!B:C,2,FALSE),"")</f>
        <v/>
      </c>
      <c r="O921" s="228" t="str">
        <f>IFERROR(VLOOKUP(L921,色號!A:D,4,FALSE),"")</f>
        <v/>
      </c>
      <c r="P921" s="228" t="str">
        <f t="shared" si="317"/>
        <v/>
      </c>
      <c r="Q921" s="228" t="str">
        <f t="shared" si="318"/>
        <v/>
      </c>
      <c r="R921" s="455" t="str">
        <f t="shared" si="319"/>
        <v/>
      </c>
      <c r="S921" s="461"/>
      <c r="T921" s="429" t="str">
        <f t="shared" si="320"/>
        <v/>
      </c>
      <c r="U921" s="237" t="str">
        <f t="shared" si="321"/>
        <v/>
      </c>
    </row>
    <row r="922" spans="1:21" x14ac:dyDescent="0.25">
      <c r="A922" s="228">
        <f t="shared" si="314"/>
        <v>0</v>
      </c>
      <c r="B922" s="228"/>
      <c r="C922" s="228">
        <f>C921+1</f>
        <v>24013</v>
      </c>
      <c r="D922" s="228"/>
      <c r="E922" s="228"/>
      <c r="F922" s="228"/>
      <c r="G922" s="228" t="str">
        <f t="shared" si="323"/>
        <v/>
      </c>
      <c r="H922" s="236"/>
      <c r="I922" s="38" t="str">
        <f t="shared" si="324"/>
        <v/>
      </c>
      <c r="J922" s="228"/>
      <c r="K922" s="229"/>
      <c r="L922" s="228"/>
      <c r="M922" s="228" t="str">
        <f>IFERROR(VLOOKUP(L922,色號!A:B,2,FALSE),"")</f>
        <v/>
      </c>
      <c r="N922" s="228" t="str">
        <f>IFERROR(VLOOKUP(M922,色號!B:C,2,FALSE),"")</f>
        <v/>
      </c>
      <c r="O922" s="228" t="str">
        <f>IFERROR(VLOOKUP(L922,色號!A:D,4,FALSE),"")</f>
        <v/>
      </c>
      <c r="P922" s="228" t="str">
        <f t="shared" si="317"/>
        <v/>
      </c>
      <c r="Q922" s="228" t="str">
        <f t="shared" si="318"/>
        <v/>
      </c>
      <c r="R922" s="455" t="str">
        <f t="shared" si="319"/>
        <v/>
      </c>
      <c r="S922" s="461"/>
      <c r="T922" s="429" t="str">
        <f t="shared" si="320"/>
        <v/>
      </c>
      <c r="U922" s="237" t="str">
        <f t="shared" si="321"/>
        <v/>
      </c>
    </row>
    <row r="923" spans="1:21" x14ac:dyDescent="0.25">
      <c r="A923" s="228">
        <f t="shared" si="314"/>
        <v>0</v>
      </c>
      <c r="B923" s="228"/>
      <c r="C923" s="228">
        <f t="shared" si="322"/>
        <v>24014</v>
      </c>
      <c r="D923" s="228"/>
      <c r="E923" s="228"/>
      <c r="F923" s="228"/>
      <c r="G923" s="228" t="str">
        <f t="shared" si="323"/>
        <v/>
      </c>
      <c r="H923" s="236"/>
      <c r="I923" s="38" t="str">
        <f t="shared" si="324"/>
        <v/>
      </c>
      <c r="J923" s="228"/>
      <c r="K923" s="229"/>
      <c r="L923" s="228"/>
      <c r="M923" s="228" t="str">
        <f>IFERROR(VLOOKUP(L923,色號!A:B,2,FALSE),"")</f>
        <v/>
      </c>
      <c r="N923" s="228" t="str">
        <f>IFERROR(VLOOKUP(M923,色號!B:C,2,FALSE),"")</f>
        <v/>
      </c>
      <c r="O923" s="228" t="str">
        <f>IFERROR(VLOOKUP(L923,色號!A:D,4,FALSE),"")</f>
        <v/>
      </c>
      <c r="P923" s="228" t="str">
        <f t="shared" si="317"/>
        <v/>
      </c>
      <c r="Q923" s="228" t="str">
        <f t="shared" si="318"/>
        <v/>
      </c>
      <c r="R923" s="455" t="str">
        <f t="shared" si="319"/>
        <v/>
      </c>
      <c r="S923" s="461"/>
      <c r="T923" s="429" t="str">
        <f t="shared" si="320"/>
        <v/>
      </c>
      <c r="U923" s="237" t="str">
        <f t="shared" si="321"/>
        <v/>
      </c>
    </row>
    <row r="924" spans="1:21" x14ac:dyDescent="0.25">
      <c r="A924" s="228">
        <f t="shared" si="314"/>
        <v>0</v>
      </c>
      <c r="B924" s="228"/>
      <c r="C924" s="228">
        <f>C923+1</f>
        <v>24015</v>
      </c>
      <c r="D924" s="228"/>
      <c r="E924" s="228"/>
      <c r="F924" s="228"/>
      <c r="G924" s="228" t="str">
        <f t="shared" si="323"/>
        <v/>
      </c>
      <c r="H924" s="236"/>
      <c r="I924" s="38" t="str">
        <f t="shared" si="324"/>
        <v/>
      </c>
      <c r="J924" s="228"/>
      <c r="K924" s="229"/>
      <c r="L924" s="228"/>
      <c r="M924" s="228" t="str">
        <f>IFERROR(VLOOKUP(L924,色號!A:B,2,FALSE),"")</f>
        <v/>
      </c>
      <c r="N924" s="228" t="str">
        <f>IFERROR(VLOOKUP(M924,色號!B:C,2,FALSE),"")</f>
        <v/>
      </c>
      <c r="O924" s="228" t="str">
        <f>IFERROR(VLOOKUP(L924,色號!A:D,4,FALSE),"")</f>
        <v/>
      </c>
      <c r="P924" s="228" t="str">
        <f t="shared" si="317"/>
        <v/>
      </c>
      <c r="Q924" s="228" t="str">
        <f t="shared" si="318"/>
        <v/>
      </c>
      <c r="R924" s="455" t="str">
        <f t="shared" si="319"/>
        <v/>
      </c>
      <c r="S924" s="461"/>
      <c r="T924" s="429" t="str">
        <f t="shared" si="320"/>
        <v/>
      </c>
      <c r="U924" s="237" t="str">
        <f t="shared" si="321"/>
        <v/>
      </c>
    </row>
    <row r="925" spans="1:21" x14ac:dyDescent="0.25">
      <c r="A925" s="228">
        <f t="shared" si="314"/>
        <v>0</v>
      </c>
      <c r="B925" s="228"/>
      <c r="C925" s="228">
        <f>C924+1</f>
        <v>24016</v>
      </c>
      <c r="D925" s="228"/>
      <c r="E925" s="228"/>
      <c r="F925" s="237"/>
      <c r="G925" s="228" t="str">
        <f t="shared" si="323"/>
        <v/>
      </c>
      <c r="H925" s="236"/>
      <c r="I925" s="38" t="str">
        <f t="shared" si="324"/>
        <v/>
      </c>
      <c r="J925" s="228"/>
      <c r="K925" s="229"/>
      <c r="L925" s="228"/>
      <c r="M925" s="228" t="str">
        <f>IFERROR(VLOOKUP(L925,色號!A:B,2,FALSE),"")</f>
        <v/>
      </c>
      <c r="N925" s="228" t="str">
        <f>IFERROR(VLOOKUP(M925,色號!B:C,2,FALSE),"")</f>
        <v/>
      </c>
      <c r="O925" s="228" t="str">
        <f>IFERROR(VLOOKUP(L925,色號!A:D,4,FALSE),"")</f>
        <v/>
      </c>
      <c r="P925" s="228" t="str">
        <f t="shared" si="317"/>
        <v/>
      </c>
      <c r="Q925" s="228" t="str">
        <f t="shared" si="318"/>
        <v/>
      </c>
      <c r="R925" s="455" t="str">
        <f t="shared" si="319"/>
        <v/>
      </c>
      <c r="S925" s="461"/>
      <c r="T925" s="429" t="str">
        <f t="shared" si="320"/>
        <v/>
      </c>
      <c r="U925" s="237" t="str">
        <f t="shared" si="321"/>
        <v/>
      </c>
    </row>
    <row r="926" spans="1:21" x14ac:dyDescent="0.25">
      <c r="A926" s="228">
        <f t="shared" si="314"/>
        <v>0</v>
      </c>
      <c r="B926" s="228"/>
      <c r="C926" s="228">
        <f>C925+1</f>
        <v>24017</v>
      </c>
      <c r="D926" s="228"/>
      <c r="E926" s="228"/>
      <c r="F926" s="237"/>
      <c r="G926" s="228" t="str">
        <f t="shared" si="323"/>
        <v/>
      </c>
      <c r="H926" s="236"/>
      <c r="I926" s="38" t="str">
        <f t="shared" si="324"/>
        <v/>
      </c>
      <c r="J926" s="228"/>
      <c r="K926" s="229"/>
      <c r="L926" s="228"/>
      <c r="M926" s="228" t="str">
        <f>IFERROR(VLOOKUP(L926,色號!A:B,2,FALSE),"")</f>
        <v/>
      </c>
      <c r="N926" s="228" t="str">
        <f>IFERROR(VLOOKUP(M926,色號!B:C,2,FALSE),"")</f>
        <v/>
      </c>
      <c r="O926" s="228" t="str">
        <f>IFERROR(VLOOKUP(L926,色號!A:D,4,FALSE),"")</f>
        <v/>
      </c>
      <c r="P926" s="228" t="str">
        <f t="shared" si="317"/>
        <v/>
      </c>
      <c r="Q926" s="228" t="str">
        <f t="shared" si="318"/>
        <v/>
      </c>
      <c r="R926" s="455" t="str">
        <f t="shared" si="319"/>
        <v/>
      </c>
      <c r="S926" s="461"/>
      <c r="T926" s="429" t="str">
        <f t="shared" si="320"/>
        <v/>
      </c>
      <c r="U926" s="237" t="str">
        <f t="shared" si="321"/>
        <v/>
      </c>
    </row>
    <row r="927" spans="1:21" x14ac:dyDescent="0.25">
      <c r="A927" s="228">
        <f t="shared" si="314"/>
        <v>0</v>
      </c>
      <c r="B927" s="228"/>
      <c r="C927" s="228">
        <f>C926+1</f>
        <v>24018</v>
      </c>
      <c r="D927" s="228"/>
      <c r="E927" s="228"/>
      <c r="F927" s="231"/>
      <c r="G927" s="228" t="str">
        <f t="shared" si="323"/>
        <v/>
      </c>
      <c r="H927" s="236"/>
      <c r="I927" s="38" t="str">
        <f t="shared" si="324"/>
        <v/>
      </c>
      <c r="J927" s="228"/>
      <c r="K927" s="229"/>
      <c r="L927" s="228"/>
      <c r="M927" s="228" t="str">
        <f>IFERROR(VLOOKUP(L927,色號!A:B,2,FALSE),"")</f>
        <v/>
      </c>
      <c r="N927" s="228" t="str">
        <f>IFERROR(VLOOKUP(M927,色號!B:C,2,FALSE),"")</f>
        <v/>
      </c>
      <c r="O927" s="228" t="str">
        <f>IFERROR(VLOOKUP(L927,色號!A:D,4,FALSE),"")</f>
        <v/>
      </c>
      <c r="P927" s="228" t="str">
        <f t="shared" si="317"/>
        <v/>
      </c>
      <c r="Q927" s="228" t="str">
        <f t="shared" si="318"/>
        <v/>
      </c>
      <c r="R927" s="455" t="str">
        <f t="shared" si="319"/>
        <v/>
      </c>
      <c r="S927" s="461"/>
      <c r="T927" s="429" t="str">
        <f t="shared" si="320"/>
        <v/>
      </c>
      <c r="U927" s="237" t="str">
        <f t="shared" si="321"/>
        <v/>
      </c>
    </row>
    <row r="928" spans="1:21" x14ac:dyDescent="0.25">
      <c r="A928" s="228">
        <f t="shared" si="314"/>
        <v>0</v>
      </c>
      <c r="B928" s="228"/>
      <c r="C928" s="228">
        <f t="shared" ref="C928:C939" si="325">C927+1</f>
        <v>24019</v>
      </c>
      <c r="D928" s="228"/>
      <c r="E928" s="228"/>
      <c r="F928" s="231"/>
      <c r="G928" s="228" t="str">
        <f t="shared" si="323"/>
        <v/>
      </c>
      <c r="H928" s="236"/>
      <c r="I928" s="38" t="str">
        <f t="shared" si="324"/>
        <v/>
      </c>
      <c r="J928" s="228"/>
      <c r="K928" s="229"/>
      <c r="L928" s="228"/>
      <c r="M928" s="228" t="str">
        <f>IFERROR(VLOOKUP(L928,色號!A:B,2,FALSE),"")</f>
        <v/>
      </c>
      <c r="N928" s="228" t="str">
        <f>IFERROR(VLOOKUP(M928,色號!B:C,2,FALSE),"")</f>
        <v/>
      </c>
      <c r="O928" s="228" t="str">
        <f>IFERROR(VLOOKUP(L928,色號!A:D,4,FALSE),"")</f>
        <v/>
      </c>
      <c r="P928" s="228" t="str">
        <f t="shared" si="317"/>
        <v/>
      </c>
      <c r="Q928" s="228" t="str">
        <f t="shared" si="318"/>
        <v/>
      </c>
      <c r="R928" s="455" t="str">
        <f t="shared" si="319"/>
        <v/>
      </c>
      <c r="S928" s="461"/>
      <c r="T928" s="429" t="str">
        <f t="shared" si="320"/>
        <v/>
      </c>
      <c r="U928" s="237" t="str">
        <f t="shared" si="321"/>
        <v/>
      </c>
    </row>
    <row r="929" spans="1:21" x14ac:dyDescent="0.25">
      <c r="A929" s="228">
        <f t="shared" si="314"/>
        <v>0</v>
      </c>
      <c r="B929" s="228"/>
      <c r="C929" s="228">
        <f t="shared" si="325"/>
        <v>24020</v>
      </c>
      <c r="D929" s="228"/>
      <c r="E929" s="228"/>
      <c r="F929" s="231"/>
      <c r="G929" s="228" t="str">
        <f t="shared" si="323"/>
        <v/>
      </c>
      <c r="H929" s="236"/>
      <c r="I929" s="38" t="str">
        <f t="shared" si="324"/>
        <v/>
      </c>
      <c r="J929" s="228"/>
      <c r="K929" s="229"/>
      <c r="L929" s="228"/>
      <c r="M929" s="228" t="str">
        <f>IFERROR(VLOOKUP(L929,色號!A:B,2,FALSE),"")</f>
        <v/>
      </c>
      <c r="N929" s="228" t="str">
        <f>IFERROR(VLOOKUP(M929,色號!B:C,2,FALSE),"")</f>
        <v/>
      </c>
      <c r="O929" s="228" t="str">
        <f>IFERROR(VLOOKUP(L929,色號!A:D,4,FALSE),"")</f>
        <v/>
      </c>
      <c r="P929" s="228" t="str">
        <f t="shared" si="317"/>
        <v/>
      </c>
      <c r="Q929" s="228" t="str">
        <f t="shared" si="318"/>
        <v/>
      </c>
      <c r="R929" s="455" t="str">
        <f t="shared" si="319"/>
        <v/>
      </c>
      <c r="S929" s="461"/>
      <c r="T929" s="429" t="str">
        <f t="shared" si="320"/>
        <v/>
      </c>
      <c r="U929" s="237" t="str">
        <f t="shared" si="321"/>
        <v/>
      </c>
    </row>
    <row r="930" spans="1:21" x14ac:dyDescent="0.25">
      <c r="A930" s="228">
        <f t="shared" si="314"/>
        <v>0</v>
      </c>
      <c r="B930" s="228"/>
      <c r="C930" s="228">
        <f t="shared" si="325"/>
        <v>24021</v>
      </c>
      <c r="D930" s="228"/>
      <c r="E930" s="228"/>
      <c r="F930" s="231"/>
      <c r="G930" s="228" t="str">
        <f t="shared" si="323"/>
        <v/>
      </c>
      <c r="H930" s="236"/>
      <c r="I930" s="38" t="str">
        <f t="shared" si="324"/>
        <v/>
      </c>
      <c r="J930" s="228"/>
      <c r="K930" s="229"/>
      <c r="L930" s="228"/>
      <c r="M930" s="228" t="str">
        <f>IFERROR(VLOOKUP(L930,色號!A:B,2,FALSE),"")</f>
        <v/>
      </c>
      <c r="N930" s="228" t="str">
        <f>IFERROR(VLOOKUP(M930,色號!B:C,2,FALSE),"")</f>
        <v/>
      </c>
      <c r="O930" s="228" t="str">
        <f>IFERROR(VLOOKUP(L930,色號!A:D,4,FALSE),"")</f>
        <v/>
      </c>
      <c r="P930" s="228" t="str">
        <f t="shared" si="317"/>
        <v/>
      </c>
      <c r="Q930" s="228" t="str">
        <f t="shared" si="318"/>
        <v/>
      </c>
      <c r="R930" s="455" t="str">
        <f t="shared" si="319"/>
        <v/>
      </c>
      <c r="S930" s="461"/>
      <c r="T930" s="429" t="str">
        <f t="shared" si="320"/>
        <v/>
      </c>
      <c r="U930" s="237" t="str">
        <f t="shared" si="321"/>
        <v/>
      </c>
    </row>
    <row r="931" spans="1:21" x14ac:dyDescent="0.25">
      <c r="A931" s="228">
        <f t="shared" si="314"/>
        <v>0</v>
      </c>
      <c r="B931" s="228"/>
      <c r="C931" s="228">
        <f t="shared" si="325"/>
        <v>24022</v>
      </c>
      <c r="D931" s="228"/>
      <c r="E931" s="228"/>
      <c r="F931" s="231"/>
      <c r="G931" s="228" t="str">
        <f t="shared" si="323"/>
        <v/>
      </c>
      <c r="H931" s="236"/>
      <c r="I931" s="38" t="str">
        <f t="shared" si="324"/>
        <v/>
      </c>
      <c r="J931" s="228"/>
      <c r="K931" s="229"/>
      <c r="L931" s="228"/>
      <c r="M931" s="228" t="str">
        <f>IFERROR(VLOOKUP(L931,色號!A:B,2,FALSE),"")</f>
        <v/>
      </c>
      <c r="N931" s="228" t="str">
        <f>IFERROR(VLOOKUP(M931,色號!B:C,2,FALSE),"")</f>
        <v/>
      </c>
      <c r="O931" s="228" t="str">
        <f>IFERROR(VLOOKUP(L931,色號!A:D,4,FALSE),"")</f>
        <v/>
      </c>
      <c r="P931" s="228" t="str">
        <f t="shared" si="317"/>
        <v/>
      </c>
      <c r="Q931" s="228" t="str">
        <f t="shared" si="318"/>
        <v/>
      </c>
      <c r="R931" s="455" t="str">
        <f t="shared" si="319"/>
        <v/>
      </c>
      <c r="S931" s="461"/>
      <c r="T931" s="429" t="str">
        <f t="shared" si="320"/>
        <v/>
      </c>
      <c r="U931" s="237" t="str">
        <f t="shared" si="321"/>
        <v/>
      </c>
    </row>
    <row r="932" spans="1:21" x14ac:dyDescent="0.25">
      <c r="A932" s="228">
        <f t="shared" si="314"/>
        <v>0</v>
      </c>
      <c r="B932" s="228"/>
      <c r="C932" s="228">
        <f t="shared" si="325"/>
        <v>24023</v>
      </c>
      <c r="D932" s="228"/>
      <c r="E932" s="228"/>
      <c r="F932" s="231"/>
      <c r="G932" s="228" t="str">
        <f t="shared" si="323"/>
        <v/>
      </c>
      <c r="H932" s="236"/>
      <c r="I932" s="38" t="str">
        <f t="shared" si="324"/>
        <v/>
      </c>
      <c r="J932" s="228"/>
      <c r="K932" s="229"/>
      <c r="L932" s="228"/>
      <c r="M932" s="228" t="str">
        <f>IFERROR(VLOOKUP(L932,色號!A:B,2,FALSE),"")</f>
        <v/>
      </c>
      <c r="N932" s="228" t="str">
        <f>IFERROR(VLOOKUP(M932,色號!B:C,2,FALSE),"")</f>
        <v/>
      </c>
      <c r="O932" s="228" t="str">
        <f>IFERROR(VLOOKUP(L932,色號!A:D,4,FALSE),"")</f>
        <v/>
      </c>
      <c r="P932" s="228" t="str">
        <f t="shared" si="317"/>
        <v/>
      </c>
      <c r="Q932" s="228" t="str">
        <f t="shared" si="318"/>
        <v/>
      </c>
      <c r="R932" s="455" t="str">
        <f t="shared" si="319"/>
        <v/>
      </c>
      <c r="S932" s="461"/>
      <c r="T932" s="429" t="str">
        <f t="shared" si="320"/>
        <v/>
      </c>
      <c r="U932" s="237" t="str">
        <f t="shared" si="321"/>
        <v/>
      </c>
    </row>
    <row r="933" spans="1:21" x14ac:dyDescent="0.25">
      <c r="A933" s="228">
        <f t="shared" si="314"/>
        <v>0</v>
      </c>
      <c r="B933" s="228"/>
      <c r="C933" s="228">
        <f t="shared" si="325"/>
        <v>24024</v>
      </c>
      <c r="D933" s="228"/>
      <c r="E933" s="228"/>
      <c r="F933" s="231"/>
      <c r="G933" s="228" t="str">
        <f t="shared" si="323"/>
        <v/>
      </c>
      <c r="H933" s="236"/>
      <c r="I933" s="38" t="str">
        <f t="shared" si="324"/>
        <v/>
      </c>
      <c r="J933" s="228"/>
      <c r="K933" s="229"/>
      <c r="L933" s="228"/>
      <c r="M933" s="228" t="str">
        <f>IFERROR(VLOOKUP(L933,色號!A:B,2,FALSE),"")</f>
        <v/>
      </c>
      <c r="N933" s="228" t="str">
        <f>IFERROR(VLOOKUP(M933,色號!B:C,2,FALSE),"")</f>
        <v/>
      </c>
      <c r="O933" s="228" t="str">
        <f>IFERROR(VLOOKUP(L933,色號!A:D,4,FALSE),"")</f>
        <v/>
      </c>
      <c r="P933" s="228" t="str">
        <f t="shared" si="317"/>
        <v/>
      </c>
      <c r="Q933" s="228" t="str">
        <f t="shared" si="318"/>
        <v/>
      </c>
      <c r="R933" s="455" t="str">
        <f t="shared" si="319"/>
        <v/>
      </c>
      <c r="S933" s="461"/>
      <c r="T933" s="429" t="str">
        <f t="shared" si="320"/>
        <v/>
      </c>
      <c r="U933" s="237" t="str">
        <f t="shared" si="321"/>
        <v/>
      </c>
    </row>
    <row r="934" spans="1:21" x14ac:dyDescent="0.25">
      <c r="A934" s="228">
        <f t="shared" si="314"/>
        <v>0</v>
      </c>
      <c r="B934" s="228"/>
      <c r="C934" s="228">
        <f t="shared" si="325"/>
        <v>24025</v>
      </c>
      <c r="D934" s="228"/>
      <c r="E934" s="228"/>
      <c r="F934" s="228"/>
      <c r="G934" s="228" t="str">
        <f t="shared" si="323"/>
        <v/>
      </c>
      <c r="H934" s="236"/>
      <c r="I934" s="38" t="str">
        <f t="shared" ref="I934:I939" si="326">IF(
   OR(
      $E934="右側板",$E934="左側板",$E934="活隔",
      $E934="天地蓋頂板",$E934="天地蓋底板",
      $E934="左門板",$E934="右門板",
      $E934="左側落板",$E934="右側落板",
      $E934="外蓋背板",$E934="活固隔",
      $E934="左木框滑門",$E934="右木框滑門",
      $E934="左鋁框滑門",$E934="右鋁框滑門",
      $E934="桌板",$E934="台面",$E934="床板",$E934="假門板",
      $E934="上掀門板",$E934="平掀門板",$E934="下掀門板",
      $E934="抽盤抽頭",$E934="抽盤",$E934="層板",$E934="壁面層板",
      $E934="上封板",$E934="下封板",$E934="左封板",$E934="右封板",
      $E934="抽頭",$E934="踢腳板",$E934="補板",$E934="木滑門"
   ),
   "AA",
   ""
)</f>
        <v/>
      </c>
      <c r="J934" s="228"/>
      <c r="K934" s="229"/>
      <c r="L934" s="228"/>
      <c r="M934" s="228" t="str">
        <f>IFERROR(VLOOKUP(L934,色號!A:B,2,FALSE),"")</f>
        <v/>
      </c>
      <c r="N934" s="228" t="str">
        <f>IFERROR(VLOOKUP(M934,色號!B:C,2,FALSE),"")</f>
        <v/>
      </c>
      <c r="O934" s="228" t="str">
        <f>IFERROR(VLOOKUP(L934,色號!A:D,4,FALSE),"")</f>
        <v/>
      </c>
      <c r="P934" s="228" t="str">
        <f t="shared" si="317"/>
        <v/>
      </c>
      <c r="Q934" s="228" t="str">
        <f t="shared" si="318"/>
        <v/>
      </c>
      <c r="R934" s="455" t="str">
        <f t="shared" si="319"/>
        <v/>
      </c>
      <c r="S934" s="461"/>
      <c r="T934" s="429" t="str">
        <f t="shared" si="320"/>
        <v/>
      </c>
      <c r="U934" s="237" t="str">
        <f t="shared" si="321"/>
        <v/>
      </c>
    </row>
    <row r="935" spans="1:21" x14ac:dyDescent="0.25">
      <c r="A935" s="228">
        <f t="shared" si="314"/>
        <v>0</v>
      </c>
      <c r="B935" s="228"/>
      <c r="C935" s="228">
        <f t="shared" si="325"/>
        <v>24026</v>
      </c>
      <c r="D935" s="228"/>
      <c r="E935" s="228"/>
      <c r="F935" s="231"/>
      <c r="G935" s="228" t="str">
        <f t="shared" si="323"/>
        <v/>
      </c>
      <c r="H935" s="236"/>
      <c r="I935" s="38" t="str">
        <f t="shared" si="326"/>
        <v/>
      </c>
      <c r="J935" s="228"/>
      <c r="K935" s="229"/>
      <c r="L935" s="228"/>
      <c r="M935" s="228" t="str">
        <f>IFERROR(VLOOKUP(L935,色號!A:B,2,FALSE),"")</f>
        <v/>
      </c>
      <c r="N935" s="228" t="str">
        <f>IFERROR(VLOOKUP(M935,色號!B:C,2,FALSE),"")</f>
        <v/>
      </c>
      <c r="O935" s="228" t="str">
        <f>IFERROR(VLOOKUP(L935,色號!A:D,4,FALSE),"")</f>
        <v/>
      </c>
      <c r="P935" s="228" t="str">
        <f t="shared" si="317"/>
        <v/>
      </c>
      <c r="Q935" s="228" t="str">
        <f t="shared" si="318"/>
        <v/>
      </c>
      <c r="R935" s="455" t="str">
        <f t="shared" si="319"/>
        <v/>
      </c>
      <c r="S935" s="461"/>
      <c r="T935" s="429" t="str">
        <f t="shared" si="320"/>
        <v/>
      </c>
      <c r="U935" s="237" t="str">
        <f t="shared" si="321"/>
        <v/>
      </c>
    </row>
    <row r="936" spans="1:21" x14ac:dyDescent="0.25">
      <c r="A936" s="228">
        <f t="shared" si="314"/>
        <v>0</v>
      </c>
      <c r="B936" s="228"/>
      <c r="C936" s="228">
        <f t="shared" si="325"/>
        <v>24027</v>
      </c>
      <c r="D936" s="228"/>
      <c r="E936" s="228"/>
      <c r="F936" s="231"/>
      <c r="G936" s="228" t="str">
        <f t="shared" si="323"/>
        <v/>
      </c>
      <c r="H936" s="236"/>
      <c r="I936" s="38" t="str">
        <f t="shared" si="326"/>
        <v/>
      </c>
      <c r="J936" s="228"/>
      <c r="K936" s="229"/>
      <c r="L936" s="228"/>
      <c r="M936" s="228" t="str">
        <f>IFERROR(VLOOKUP(L936,色號!A:B,2,FALSE),"")</f>
        <v/>
      </c>
      <c r="N936" s="228" t="str">
        <f>IFERROR(VLOOKUP(M936,色號!B:C,2,FALSE),"")</f>
        <v/>
      </c>
      <c r="O936" s="228" t="str">
        <f>IFERROR(VLOOKUP(L936,色號!A:D,4,FALSE),"")</f>
        <v/>
      </c>
      <c r="P936" s="228" t="str">
        <f t="shared" si="317"/>
        <v/>
      </c>
      <c r="Q936" s="228" t="str">
        <f t="shared" si="318"/>
        <v/>
      </c>
      <c r="R936" s="455" t="str">
        <f t="shared" si="319"/>
        <v/>
      </c>
      <c r="S936" s="461"/>
      <c r="T936" s="429" t="str">
        <f t="shared" si="320"/>
        <v/>
      </c>
      <c r="U936" s="237" t="str">
        <f t="shared" si="321"/>
        <v/>
      </c>
    </row>
    <row r="937" spans="1:21" x14ac:dyDescent="0.25">
      <c r="A937" s="228">
        <f t="shared" si="314"/>
        <v>0</v>
      </c>
      <c r="B937" s="228"/>
      <c r="C937" s="228">
        <f t="shared" si="325"/>
        <v>24028</v>
      </c>
      <c r="D937" s="228"/>
      <c r="E937" s="228"/>
      <c r="F937" s="231"/>
      <c r="G937" s="228" t="str">
        <f t="shared" si="323"/>
        <v/>
      </c>
      <c r="H937" s="236"/>
      <c r="I937" s="38" t="str">
        <f t="shared" si="326"/>
        <v/>
      </c>
      <c r="J937" s="228"/>
      <c r="K937" s="229"/>
      <c r="L937" s="228"/>
      <c r="M937" s="228" t="str">
        <f>IFERROR(VLOOKUP(L937,色號!A:B,2,FALSE),"")</f>
        <v/>
      </c>
      <c r="N937" s="228" t="str">
        <f>IFERROR(VLOOKUP(M937,色號!B:C,2,FALSE),"")</f>
        <v/>
      </c>
      <c r="O937" s="228" t="str">
        <f>IFERROR(VLOOKUP(L937,色號!A:D,4,FALSE),"")</f>
        <v/>
      </c>
      <c r="P937" s="228" t="str">
        <f t="shared" si="317"/>
        <v/>
      </c>
      <c r="Q937" s="228" t="str">
        <f t="shared" si="318"/>
        <v/>
      </c>
      <c r="R937" s="455" t="str">
        <f t="shared" si="319"/>
        <v/>
      </c>
      <c r="S937" s="461"/>
      <c r="T937" s="429" t="str">
        <f t="shared" si="320"/>
        <v/>
      </c>
      <c r="U937" s="237" t="str">
        <f t="shared" si="321"/>
        <v/>
      </c>
    </row>
    <row r="938" spans="1:21" x14ac:dyDescent="0.25">
      <c r="A938" s="228">
        <f t="shared" si="314"/>
        <v>0</v>
      </c>
      <c r="B938" s="228"/>
      <c r="C938" s="228">
        <f t="shared" si="325"/>
        <v>24029</v>
      </c>
      <c r="D938" s="228"/>
      <c r="E938" s="228"/>
      <c r="F938" s="231"/>
      <c r="G938" s="228" t="str">
        <f t="shared" si="323"/>
        <v/>
      </c>
      <c r="H938" s="236"/>
      <c r="I938" s="38" t="str">
        <f t="shared" si="326"/>
        <v/>
      </c>
      <c r="J938" s="228"/>
      <c r="K938" s="229"/>
      <c r="L938" s="228"/>
      <c r="M938" s="228" t="str">
        <f>IFERROR(VLOOKUP(L938,色號!A:B,2,FALSE),"")</f>
        <v/>
      </c>
      <c r="N938" s="228" t="str">
        <f>IFERROR(VLOOKUP(M938,色號!B:C,2,FALSE),"")</f>
        <v/>
      </c>
      <c r="O938" s="228" t="str">
        <f>IFERROR(VLOOKUP(L938,色號!A:D,4,FALSE),"")</f>
        <v/>
      </c>
      <c r="P938" s="228" t="str">
        <f t="shared" si="317"/>
        <v/>
      </c>
      <c r="Q938" s="228" t="str">
        <f t="shared" si="318"/>
        <v/>
      </c>
      <c r="R938" s="455" t="str">
        <f t="shared" si="319"/>
        <v/>
      </c>
      <c r="S938" s="461"/>
      <c r="T938" s="429" t="str">
        <f t="shared" si="320"/>
        <v/>
      </c>
      <c r="U938" s="237" t="str">
        <f t="shared" si="321"/>
        <v/>
      </c>
    </row>
    <row r="939" spans="1:21" x14ac:dyDescent="0.25">
      <c r="A939" s="228">
        <f t="shared" si="314"/>
        <v>0</v>
      </c>
      <c r="B939" s="228"/>
      <c r="C939" s="228">
        <f t="shared" si="325"/>
        <v>24030</v>
      </c>
      <c r="D939" s="228"/>
      <c r="E939" s="228"/>
      <c r="F939" s="231"/>
      <c r="G939" s="228" t="str">
        <f t="shared" si="323"/>
        <v/>
      </c>
      <c r="H939" s="236"/>
      <c r="I939" s="38" t="str">
        <f t="shared" si="326"/>
        <v/>
      </c>
      <c r="J939" s="228"/>
      <c r="K939" s="229"/>
      <c r="L939" s="228"/>
      <c r="M939" s="228" t="str">
        <f>IFERROR(VLOOKUP(L939,色號!A:B,2,FALSE),"")</f>
        <v/>
      </c>
      <c r="N939" s="228" t="str">
        <f>IFERROR(VLOOKUP(M939,色號!B:C,2,FALSE),"")</f>
        <v/>
      </c>
      <c r="O939" s="228" t="str">
        <f>IFERROR(VLOOKUP(L939,色號!A:D,4,FALSE),"")</f>
        <v/>
      </c>
      <c r="P939" s="228" t="str">
        <f t="shared" si="317"/>
        <v/>
      </c>
      <c r="Q939" s="228" t="str">
        <f t="shared" si="318"/>
        <v/>
      </c>
      <c r="R939" s="455" t="str">
        <f t="shared" si="319"/>
        <v/>
      </c>
      <c r="S939" s="461"/>
      <c r="T939" s="429" t="str">
        <f t="shared" si="320"/>
        <v/>
      </c>
      <c r="U939" s="237" t="str">
        <f t="shared" si="321"/>
        <v/>
      </c>
    </row>
    <row r="940" spans="1:21" x14ac:dyDescent="0.25">
      <c r="A940" s="234"/>
      <c r="B940" s="234"/>
      <c r="C940" s="234"/>
      <c r="D940" s="234"/>
      <c r="E940" s="234"/>
      <c r="F940" s="238"/>
      <c r="G940" s="238"/>
      <c r="H940" s="239"/>
      <c r="I940" s="234"/>
      <c r="J940" s="238"/>
      <c r="K940" s="227"/>
      <c r="L940" s="238"/>
      <c r="M940" s="238"/>
      <c r="N940" s="232" t="str">
        <f>IFERROR(VLOOKUP(L940,資料庫!$P$4:$R$101,3,FALSE),"")</f>
        <v/>
      </c>
      <c r="O940" s="238"/>
      <c r="P940" s="228"/>
      <c r="Q940" s="228"/>
      <c r="R940" s="455" t="str">
        <f t="shared" ref="R940" si="327">IF(
  AND(
    OR($E940="右側板",$E940="左側板"),
    COUNTIF($E$910:$E$939,"活隔") + COUNTIF($E$910:$E$939,"固隔") &gt; 0  ),
  "排孔",
  ""
)</f>
        <v/>
      </c>
      <c r="S940" s="228"/>
      <c r="T940" s="430"/>
      <c r="U940" s="237"/>
    </row>
    <row r="941" spans="1:21" x14ac:dyDescent="0.25">
      <c r="A941" s="234"/>
      <c r="B941" s="234"/>
      <c r="C941" s="234"/>
      <c r="D941" s="234"/>
      <c r="E941" s="234"/>
      <c r="F941" s="238"/>
      <c r="G941" s="238"/>
      <c r="H941" s="239"/>
      <c r="I941" s="234"/>
      <c r="J941" s="238"/>
      <c r="K941" s="227"/>
      <c r="L941" s="238"/>
      <c r="M941" s="238"/>
      <c r="N941" s="228"/>
      <c r="O941" s="238"/>
      <c r="P941" s="228"/>
      <c r="Q941" s="228"/>
      <c r="R941" s="455"/>
      <c r="S941" s="228"/>
      <c r="T941" s="430"/>
      <c r="U941" s="237"/>
    </row>
    <row r="942" spans="1:21" x14ac:dyDescent="0.25">
      <c r="A942" s="224" t="s">
        <v>31</v>
      </c>
      <c r="B942" s="224"/>
      <c r="C942" s="225"/>
      <c r="D942" s="225" cm="1">
        <f t="array" ref="D942">_xlfn.IFS(OR(C942="水槽櫃",C942="爐檯櫃"),"無頂板",C942="油機吊櫃","無底板",TRUE,0)</f>
        <v>0</v>
      </c>
      <c r="E942" s="226"/>
      <c r="F942" s="225"/>
      <c r="G942" s="226"/>
      <c r="H942" s="226"/>
      <c r="I942" s="226"/>
      <c r="J942" s="226"/>
      <c r="K942" s="227"/>
      <c r="L942" s="228"/>
      <c r="M942" s="228"/>
      <c r="N942" s="228"/>
      <c r="O942" s="228"/>
      <c r="P942" s="228"/>
      <c r="Q942" s="228"/>
      <c r="R942" s="455"/>
      <c r="S942" s="228"/>
      <c r="T942" s="430"/>
      <c r="U942" s="237"/>
    </row>
    <row r="943" spans="1:21" x14ac:dyDescent="0.25">
      <c r="A943" s="224" t="s">
        <v>37</v>
      </c>
      <c r="B943" s="224"/>
      <c r="C943" s="229">
        <f>C904+1</f>
        <v>25</v>
      </c>
      <c r="D943" s="229"/>
      <c r="E943" s="226"/>
      <c r="F943" s="230"/>
      <c r="G943" s="226"/>
      <c r="H943" s="226"/>
      <c r="I943" s="226"/>
      <c r="J943" s="226"/>
      <c r="K943" s="366" t="s">
        <v>15</v>
      </c>
      <c r="L943" s="232">
        <f>SUMIF(D949:D978,"&lt;&gt;*五金",K949:K978)</f>
        <v>0</v>
      </c>
      <c r="M943" s="228"/>
      <c r="N943" s="231"/>
      <c r="O943" s="228"/>
      <c r="P943" s="228"/>
      <c r="Q943" s="228"/>
      <c r="R943" s="455"/>
      <c r="S943" s="228"/>
      <c r="T943" s="430"/>
      <c r="U943" s="237"/>
    </row>
    <row r="944" spans="1:21" x14ac:dyDescent="0.25">
      <c r="A944" s="224" t="s">
        <v>38</v>
      </c>
      <c r="B944" s="224"/>
      <c r="C944" s="229"/>
      <c r="D944" s="229"/>
      <c r="E944" s="226"/>
      <c r="F944" s="230"/>
      <c r="G944" s="226"/>
      <c r="H944" s="226"/>
      <c r="I944" s="226"/>
      <c r="J944" s="226"/>
      <c r="K944" s="366" t="s">
        <v>16</v>
      </c>
      <c r="L944" s="233">
        <f ca="1">板材才數分析.!P751</f>
        <v>0</v>
      </c>
      <c r="M944" s="228"/>
      <c r="N944" s="231"/>
      <c r="O944" s="228"/>
      <c r="P944" s="228"/>
      <c r="Q944" s="228"/>
      <c r="R944" s="455"/>
      <c r="S944" s="228"/>
      <c r="T944" s="430"/>
      <c r="U944" s="237"/>
    </row>
    <row r="945" spans="1:21" x14ac:dyDescent="0.25">
      <c r="A945" s="224" t="s">
        <v>39</v>
      </c>
      <c r="B945" s="224"/>
      <c r="C945" s="368"/>
      <c r="D945" s="229"/>
      <c r="E945" s="226"/>
      <c r="F945" s="230"/>
      <c r="G945" s="226"/>
      <c r="H945" s="226"/>
      <c r="I945" s="226"/>
      <c r="J945" s="226"/>
      <c r="K945" s="376" t="s">
        <v>1384</v>
      </c>
      <c r="L945" s="228">
        <v>1</v>
      </c>
      <c r="M945" s="228"/>
      <c r="N945" s="228"/>
      <c r="O945" s="228"/>
      <c r="P945" s="228"/>
      <c r="Q945" s="228"/>
      <c r="R945" s="455"/>
      <c r="S945" s="228"/>
      <c r="T945" s="430"/>
      <c r="U945" s="237"/>
    </row>
    <row r="946" spans="1:21" x14ac:dyDescent="0.25">
      <c r="A946" s="224" t="s">
        <v>40</v>
      </c>
      <c r="B946" s="224"/>
      <c r="C946" s="367"/>
      <c r="D946" s="229"/>
      <c r="E946" s="226"/>
      <c r="F946" s="230"/>
      <c r="G946" s="226"/>
      <c r="H946" s="226"/>
      <c r="I946" s="226"/>
      <c r="J946" s="226"/>
      <c r="K946" s="227"/>
      <c r="L946" s="228"/>
      <c r="M946" s="228"/>
      <c r="N946" s="228"/>
      <c r="O946" s="228"/>
      <c r="P946" s="228"/>
      <c r="Q946" s="228"/>
      <c r="R946" s="455"/>
      <c r="S946" s="228"/>
      <c r="T946" s="430"/>
      <c r="U946" s="237"/>
    </row>
    <row r="947" spans="1:21" ht="16.149999999999999" customHeight="1" x14ac:dyDescent="0.25">
      <c r="A947" s="508" t="s">
        <v>41</v>
      </c>
      <c r="B947" s="228"/>
      <c r="C947" s="508" t="s">
        <v>50</v>
      </c>
      <c r="D947" s="508" t="s">
        <v>1293</v>
      </c>
      <c r="E947" s="508" t="s">
        <v>42</v>
      </c>
      <c r="F947" s="372" t="s">
        <v>2</v>
      </c>
      <c r="G947" s="372"/>
      <c r="H947" s="372"/>
      <c r="I947" s="372"/>
      <c r="J947" s="372"/>
      <c r="K947" s="514" t="s">
        <v>6</v>
      </c>
      <c r="L947" s="508" t="s">
        <v>8</v>
      </c>
      <c r="M947" s="508" t="s">
        <v>110</v>
      </c>
      <c r="N947" s="515" t="s">
        <v>225</v>
      </c>
      <c r="O947" s="508" t="s">
        <v>44</v>
      </c>
      <c r="P947" s="509" t="s">
        <v>9</v>
      </c>
      <c r="Q947" s="509" t="s">
        <v>9</v>
      </c>
      <c r="R947" s="510" t="s">
        <v>9</v>
      </c>
      <c r="S947" s="509" t="s">
        <v>9</v>
      </c>
      <c r="T947" s="517" t="s">
        <v>1929</v>
      </c>
      <c r="U947" s="508" t="s">
        <v>1386</v>
      </c>
    </row>
    <row r="948" spans="1:21" x14ac:dyDescent="0.25">
      <c r="A948" s="513"/>
      <c r="B948" s="234"/>
      <c r="C948" s="513"/>
      <c r="D948" s="508"/>
      <c r="E948" s="513"/>
      <c r="F948" s="228" t="s">
        <v>49</v>
      </c>
      <c r="G948" s="228" t="s">
        <v>17</v>
      </c>
      <c r="H948" s="235" t="s">
        <v>1</v>
      </c>
      <c r="I948" s="228" t="s">
        <v>17</v>
      </c>
      <c r="J948" s="228" t="s">
        <v>3</v>
      </c>
      <c r="K948" s="514"/>
      <c r="L948" s="508"/>
      <c r="M948" s="513"/>
      <c r="N948" s="515"/>
      <c r="O948" s="513"/>
      <c r="P948" s="509"/>
      <c r="Q948" s="509"/>
      <c r="R948" s="510"/>
      <c r="S948" s="509"/>
      <c r="T948" s="517"/>
      <c r="U948" s="508"/>
    </row>
    <row r="949" spans="1:21" x14ac:dyDescent="0.25">
      <c r="A949" s="228">
        <f>$C$942</f>
        <v>0</v>
      </c>
      <c r="B949" s="228"/>
      <c r="C949" s="228">
        <f>(C943*1000)+1</f>
        <v>25001</v>
      </c>
      <c r="D949" s="489" t="s">
        <v>1077</v>
      </c>
      <c r="E949" s="489" t="s">
        <v>4</v>
      </c>
      <c r="F949" s="236">
        <f>C946-36</f>
        <v>-36</v>
      </c>
      <c r="G949" s="489" t="str">
        <f>IF(
   OR(
      $E949="頂板",$E949="底板",$E949="右側板",$E949="左側板",
      $E949="天地蓋頂板",$E949="天地蓋底板",$E949="天地蓋右側板",$E949="天地蓋左側板",
      $E949="前抽牆",$E949="後抽牆",$E949="左抽牆",$E949="右抽牆",
      $E949="踢腳板",$E949="補板",$E949="固隔",$E949="活隔",
      $E949="中立板",$E949="中立板(退)",$E949="固隔(退)",$E949="活固隔",$E949="立板",
      $E949="內頂板",$E949="內左側落板",$E949="內右側落板",$E949="內底板",
      $E949="內左側板",$E949="內右側板",
      $E949="上前平肢",$E949="上後平肢",$E949="上前立肢",$E949="上後立肢",
      $E949="下前立肢",$E949="下後立肢",$E949="下前平肢",$E949="下後平肢",
      $E949="左側落板",$E949="右側落板",
      $E949="外蓋背板",$E949="台面",$E949="床板",$E949="假門板",
      $E949="上掀門板",$E949="平掀門板",$E949="下掀門板",
      $E949="左門板",$E949="右門板",
      $E949="抽盤",$E949="抽盤抽頭",
      $E949="上軌道板",$E949="下軌道板",$E949="左軌道板",$E949="右軌道板",$E949="指縫擋板",$E949="左木框滑門",$E949="右木框滑門",
      $E949="層板",$E949="壁面層板",$E949="桌板",$E949="上封板",$E949="下封板",$E949="左封板",$E949="右封板",
      $E949="左圓角側板",$E949="右圓角側板",$E949="抽頭",$E949="入柱抽頭",$E949="假抽頭",$E949="背拉桿",$E949="木滑門",$E949="抽屜拉桿"
   ),
   "AA",
   ""
)</f>
        <v>AA</v>
      </c>
      <c r="H949" s="236">
        <f>C945</f>
        <v>0</v>
      </c>
      <c r="I949" s="488" t="str">
        <f>IF(
   OR(
      $E949="右側板",$E949="左側板",$E949="活隔",
      $E949="天地蓋頂板",$E949="天地蓋底板",
      $E949="左門板",$E949="右門板",
      $E949="左側落板",$E949="右側落板",
      $E949="外蓋背板",$E949="活固隔",
      $E949="左木框滑門",$E949="右木框滑門",
      $E949="左鋁框滑門",$E949="右鋁框滑門",
      $E949="桌板",$E949="台面",$E949="床板",$E949="假門板",
      $E949="上掀門板",$E949="平掀門板",$E949="下掀門板",
      $E949="抽盤抽頭",$E949="抽盤",$E949="層板",$E949="壁面層板",
      $E949="上封板",$E949="下封板",$E949="左封板",$E949="右封板",
      $E949="抽頭",$E949="踢腳板",$E949="補板",$E949="木滑門"
   ),
   "AA",
   ""
)</f>
        <v/>
      </c>
      <c r="J949" s="489">
        <v>18</v>
      </c>
      <c r="K949" s="229"/>
      <c r="L949" s="228"/>
      <c r="M949" s="228" t="str">
        <f>IFERROR(VLOOKUP(L949,色號!A:B,2,FALSE),"")</f>
        <v/>
      </c>
      <c r="N949" s="228" t="str">
        <f>IFERROR(VLOOKUP(M949,色號!B:C,2,FALSE),"")</f>
        <v/>
      </c>
      <c r="O949" s="228" t="str">
        <f>IFERROR(VLOOKUP(L949,色號!A:D,4,FALSE),"")</f>
        <v/>
      </c>
      <c r="P949" s="228" t="str">
        <f>IF(
    OR($E949="左門板", $E949="右門板"),
    "鉸" &amp; IF($F949&lt;=1000, 2, IF($F949&lt;=1800, 3, 4)),
    IF(
        $E949="入柱背板",
        "側",
        IF(
            $E949="外蓋背板",
            "面",
            IF(
                AND(COUNTIF($E$949:$E$978,"入柱背板")&gt;0, OR($E949="頂板", $E949="底板")),
                "面",
                IF(
                    AND(COUNTIF($E$949:$E$978,"外蓋背板")&gt;0, OR($E949="左側板", $E949="右側板")),
                    "側",
                    IF(
                        AND(
                            COUNTIF($E$949:$E$978,"入柱背板")=0,
                            COUNTIF($E$949:$E$978,"外蓋背板")=0,
                            OR(
                                AND(COUNTIF($E$949:$E$978,"背板")&gt;0, OR($E949="左側板",$E949="右側板",$E949="頂板",$E949="底板",$E949="天地蓋左側板",$E949="天地蓋右側板",$E949="天地蓋頂板",$E949="天地蓋底板")),
                                AND(COUNTIF($E$949:$E$978,"抽底")&gt;0, OR($E949="右抽牆",$E949="左抽牆",$E949="前抽牆",$E949="後抽牆"))                         )
                        ),
                        "背板溝",
                        ""
                    )
                )
            )
        )
    )
)</f>
        <v>背板溝</v>
      </c>
      <c r="Q949" s="228" t="str">
        <f>IF(OR($E949="天地蓋右側板",$E949="天地蓋左側板"), "側 面",
 IF(OR($E949="背拉桿",$E949="中立板",$E949="頂板",$E949="底板",$E949="前抽牆",$E949="後抽牆",$E949="內左側落板",$E949="內右側落板",$E949="抽屜拉桿",$E949="立板"), "側",
  IF(OR($E949="木滑門",$E949="鋁框滑門"), "輪",
   IF(OR($E949="右側板",$E949="左側板",$E949="右抽牆",$E949="左抽牆",$E949="天地蓋頂板",$E949="天地蓋底板",$E949="內頂板"), "面",
    IF($E949="固隔","固","")
   )
  )
 )
)</f>
        <v>側</v>
      </c>
      <c r="R949" s="455" t="str">
        <f>IF(
OR($E949="左側板",$E949="右側板",$E949="天地蓋左側板",$E949="天地蓋右側板",$E949="中立板",$E949="立板"),
"排","")</f>
        <v/>
      </c>
      <c r="S949" s="461"/>
      <c r="T949" s="429" t="str">
        <f>IF($E949="中立板","面開槽？排孔？",
IF($E949="木框滑門","前排孔要退喔！",
IF(OR($E949="左門板",$E949="右門板",$E949="抽頭"),"把手？",
IF(OR($E949="左側板",$E949="右側板",$E949="天地蓋右側板",$E949="天地蓋左側板"),"排孔？",""))))</f>
        <v/>
      </c>
      <c r="U949" s="237">
        <f>IF(E949="","",$L$945)</f>
        <v>1</v>
      </c>
    </row>
    <row r="950" spans="1:21" x14ac:dyDescent="0.25">
      <c r="A950" s="228">
        <f t="shared" ref="A950:A978" si="328">$C$942</f>
        <v>0</v>
      </c>
      <c r="B950" s="228"/>
      <c r="C950" s="228">
        <f>C949+1</f>
        <v>25002</v>
      </c>
      <c r="D950" s="489" t="s">
        <v>1077</v>
      </c>
      <c r="E950" s="489" t="s">
        <v>323</v>
      </c>
      <c r="F950" s="236">
        <f>C946-36</f>
        <v>-36</v>
      </c>
      <c r="G950" s="489" t="str">
        <f t="shared" ref="G950:G959" si="329">IF(
   OR(
      $E950="頂板",$E950="底板",$E950="右側板",$E950="左側板",
      $E950="天地蓋頂板",$E950="天地蓋底板",$E950="天地蓋右側板",$E950="天地蓋左側板",
      $E950="前抽牆",$E950="後抽牆",$E950="左抽牆",$E950="右抽牆",
      $E950="踢腳板",$E950="補板",$E950="固隔",$E950="活隔",
      $E950="中立板",$E950="中立板(退)",$E950="固隔(退)",$E950="活固隔",$E950="立板",
      $E950="內頂板",$E950="內左側落板",$E950="內右側落板",$E950="內底板",
      $E950="內左側板",$E950="內右側板",
      $E950="上前平肢",$E950="上後平肢",$E950="上前立肢",$E950="上後立肢",
      $E950="下前立肢",$E950="下後立肢",$E950="下前平肢",$E950="下後平肢",
      $E950="左側落板",$E950="右側落板",
      $E950="外蓋背板",$E950="台面",$E950="床板",$E950="假門板",
      $E950="上掀門板",$E950="平掀門板",$E950="下掀門板",
      $E950="左門板",$E950="右門板",
      $E950="抽盤",$E950="抽盤抽頭",
      $E950="上軌道板",$E950="下軌道板",$E950="左軌道板",$E950="右軌道板",$E950="指縫擋板",$E950="左木框滑門",$E950="右木框滑門",
      $E950="層板",$E950="壁面層板",$E950="桌板",$E950="上封板",$E950="下封板",$E950="左封板",$E950="右封板",
      $E950="左圓角側板",$E950="右圓角側板",$E950="抽頭",$E950="入柱抽頭",$E950="假抽頭",$E950="背拉桿",$E950="木滑門",$E950="抽屜拉桿"
   ),
   "AA",
   ""
)</f>
        <v>AA</v>
      </c>
      <c r="H950" s="236">
        <f>C945</f>
        <v>0</v>
      </c>
      <c r="I950" s="488" t="str">
        <f t="shared" ref="I950:I959" si="330">IF(
   OR(
      $E950="右側板",$E950="左側板",$E950="活隔",
      $E950="天地蓋頂板",$E950="天地蓋底板",
      $E950="左門板",$E950="右門板",
      $E950="左側落板",$E950="右側落板",
      $E950="外蓋背板",$E950="活固隔",
      $E950="左木框滑門",$E950="右木框滑門",
      $E950="左鋁框滑門",$E950="右鋁框滑門",
      $E950="桌板",$E950="台面",$E950="床板",$E950="假門板",
      $E950="上掀門板",$E950="平掀門板",$E950="下掀門板",
      $E950="抽盤抽頭",$E950="抽盤",$E950="層板",$E950="壁面層板",
      $E950="上封板",$E950="下封板",$E950="左封板",$E950="右封板",
      $E950="抽頭",$E950="踢腳板",$E950="補板",$E950="木滑門"
   ),
   "AA",
   ""
)</f>
        <v/>
      </c>
      <c r="J950" s="489">
        <v>18</v>
      </c>
      <c r="K950" s="229"/>
      <c r="L950" s="228"/>
      <c r="M950" s="228" t="str">
        <f>IFERROR(VLOOKUP(L950,色號!A:B,2,FALSE),"")</f>
        <v/>
      </c>
      <c r="N950" s="228" t="str">
        <f>IFERROR(VLOOKUP(M950,色號!B:C,2,FALSE),"")</f>
        <v/>
      </c>
      <c r="O950" s="228" t="str">
        <f>IFERROR(VLOOKUP(L950,色號!A:D,4,FALSE),"")</f>
        <v/>
      </c>
      <c r="P950" s="228" t="str">
        <f t="shared" ref="P950:P978" si="331">IF(
    OR($E950="左門板", $E950="右門板"),
    "鉸" &amp; IF($F950&lt;=1000, 2, IF($F950&lt;=1800, 3, 4)),
    IF(
        $E950="入柱背板",
        "側",
        IF(
            $E950="外蓋背板",
            "面",
            IF(
                AND(COUNTIF($E$949:$E$978,"入柱背板")&gt;0, OR($E950="頂板", $E950="底板")),
                "面",
                IF(
                    AND(COUNTIF($E$949:$E$978,"外蓋背板")&gt;0, OR($E950="左側板", $E950="右側板")),
                    "側",
                    IF(
                        AND(
                            COUNTIF($E$949:$E$978,"入柱背板")=0,
                            COUNTIF($E$949:$E$978,"外蓋背板")=0,
                            OR(
                                AND(COUNTIF($E$949:$E$978,"背板")&gt;0, OR($E950="左側板",$E950="右側板",$E950="頂板",$E950="底板",$E950="天地蓋左側板",$E950="天地蓋右側板",$E950="天地蓋頂板",$E950="天地蓋底板")),
                                AND(COUNTIF($E$949:$E$978,"抽底")&gt;0, OR($E950="右抽牆",$E950="左抽牆",$E950="前抽牆",$E950="後抽牆"))                         )
                        ),
                        "背板溝",
                        ""
                    )
                )
            )
        )
    )
)</f>
        <v>背板溝</v>
      </c>
      <c r="Q950" s="228" t="str">
        <f t="shared" ref="Q950:Q978" si="332">IF(OR($E950="天地蓋右側板",$E950="天地蓋左側板"), "側 面",
 IF(OR($E950="背拉桿",$E950="中立板",$E950="頂板",$E950="底板",$E950="前抽牆",$E950="後抽牆",$E950="內左側落板",$E950="內右側落板",$E950="抽屜拉桿",$E950="立板"), "側",
  IF(OR($E950="木滑門",$E950="鋁框滑門"), "輪",
   IF(OR($E950="右側板",$E950="左側板",$E950="右抽牆",$E950="左抽牆",$E950="天地蓋頂板",$E950="天地蓋底板",$E950="內頂板"), "面",
    IF($E950="固隔","固","")
   )
  )
 )
)</f>
        <v>側</v>
      </c>
      <c r="R950" s="455" t="str">
        <f t="shared" ref="R950:R978" si="333">IF(
OR($E950="左側板",$E950="右側板",$E950="天地蓋左側板",$E950="天地蓋右側板",$E950="中立板",$E950="立板"),
"排","")</f>
        <v/>
      </c>
      <c r="S950" s="461"/>
      <c r="T950" s="429" t="str">
        <f t="shared" ref="T950:T978" si="334">IF($E950="中立板","面開槽？排孔？",
IF($E950="木框滑門","前排孔要退喔！",
IF(OR($E950="左門板",$E950="右門板",$E950="抽頭"),"把手？",
IF(OR($E950="左側板",$E950="右側板",$E950="天地蓋右側板",$E950="天地蓋左側板"),"排孔？",""))))</f>
        <v/>
      </c>
      <c r="U950" s="237">
        <f t="shared" ref="U950:U978" si="335">IF(E950="","",$L$945)</f>
        <v>1</v>
      </c>
    </row>
    <row r="951" spans="1:21" x14ac:dyDescent="0.25">
      <c r="A951" s="228">
        <f t="shared" si="328"/>
        <v>0</v>
      </c>
      <c r="B951" s="228"/>
      <c r="C951" s="228">
        <f t="shared" ref="C951:C962" si="336">C950+1</f>
        <v>25003</v>
      </c>
      <c r="D951" s="489" t="s">
        <v>1077</v>
      </c>
      <c r="E951" s="489" t="s">
        <v>342</v>
      </c>
      <c r="F951" s="489">
        <f>C944</f>
        <v>0</v>
      </c>
      <c r="G951" s="489" t="str">
        <f t="shared" si="329"/>
        <v>AA</v>
      </c>
      <c r="H951" s="236">
        <f>C945</f>
        <v>0</v>
      </c>
      <c r="I951" s="488" t="str">
        <f t="shared" si="330"/>
        <v>AA</v>
      </c>
      <c r="J951" s="489">
        <v>18</v>
      </c>
      <c r="K951" s="229"/>
      <c r="L951" s="228"/>
      <c r="M951" s="228" t="str">
        <f>IFERROR(VLOOKUP(L951,色號!A:B,2,FALSE),"")</f>
        <v/>
      </c>
      <c r="N951" s="228" t="str">
        <f>IFERROR(VLOOKUP(M951,色號!B:C,2,FALSE),"")</f>
        <v/>
      </c>
      <c r="O951" s="228" t="str">
        <f>IFERROR(VLOOKUP(L951,色號!A:D,4,FALSE),"")</f>
        <v/>
      </c>
      <c r="P951" s="228" t="str">
        <f t="shared" si="331"/>
        <v>背板溝</v>
      </c>
      <c r="Q951" s="228" t="str">
        <f t="shared" si="332"/>
        <v>面</v>
      </c>
      <c r="R951" s="455" t="str">
        <f t="shared" si="333"/>
        <v>排</v>
      </c>
      <c r="S951" s="461"/>
      <c r="T951" s="429" t="str">
        <f t="shared" si="334"/>
        <v>排孔？</v>
      </c>
      <c r="U951" s="237">
        <f t="shared" si="335"/>
        <v>1</v>
      </c>
    </row>
    <row r="952" spans="1:21" x14ac:dyDescent="0.25">
      <c r="A952" s="228">
        <f t="shared" si="328"/>
        <v>0</v>
      </c>
      <c r="B952" s="228"/>
      <c r="C952" s="228">
        <f t="shared" si="336"/>
        <v>25004</v>
      </c>
      <c r="D952" s="489" t="s">
        <v>1077</v>
      </c>
      <c r="E952" s="489" t="s">
        <v>350</v>
      </c>
      <c r="F952" s="489">
        <f>C944</f>
        <v>0</v>
      </c>
      <c r="G952" s="489" t="str">
        <f t="shared" si="329"/>
        <v>AA</v>
      </c>
      <c r="H952" s="236">
        <f>C945</f>
        <v>0</v>
      </c>
      <c r="I952" s="488" t="str">
        <f t="shared" si="330"/>
        <v>AA</v>
      </c>
      <c r="J952" s="489">
        <v>18</v>
      </c>
      <c r="K952" s="229"/>
      <c r="L952" s="228"/>
      <c r="M952" s="228" t="str">
        <f>IFERROR(VLOOKUP(L952,色號!A:B,2,FALSE),"")</f>
        <v/>
      </c>
      <c r="N952" s="228" t="str">
        <f>IFERROR(VLOOKUP(M952,色號!B:C,2,FALSE),"")</f>
        <v/>
      </c>
      <c r="O952" s="228" t="str">
        <f>IFERROR(VLOOKUP(L952,色號!A:D,4,FALSE),"")</f>
        <v/>
      </c>
      <c r="P952" s="228" t="str">
        <f t="shared" si="331"/>
        <v>背板溝</v>
      </c>
      <c r="Q952" s="228" t="str">
        <f t="shared" si="332"/>
        <v>面</v>
      </c>
      <c r="R952" s="455" t="str">
        <f t="shared" si="333"/>
        <v>排</v>
      </c>
      <c r="S952" s="461"/>
      <c r="T952" s="429" t="str">
        <f t="shared" si="334"/>
        <v>排孔？</v>
      </c>
      <c r="U952" s="237">
        <f t="shared" si="335"/>
        <v>1</v>
      </c>
    </row>
    <row r="953" spans="1:21" x14ac:dyDescent="0.25">
      <c r="A953" s="228">
        <f t="shared" si="328"/>
        <v>0</v>
      </c>
      <c r="B953" s="228"/>
      <c r="C953" s="228">
        <f t="shared" si="336"/>
        <v>25005</v>
      </c>
      <c r="D953" s="489" t="s">
        <v>1077</v>
      </c>
      <c r="E953" s="489" t="s">
        <v>357</v>
      </c>
      <c r="F953" s="489">
        <f>C944-22</f>
        <v>-22</v>
      </c>
      <c r="G953" s="489" t="str">
        <f t="shared" si="329"/>
        <v/>
      </c>
      <c r="H953" s="236">
        <f>C946-22</f>
        <v>-22</v>
      </c>
      <c r="I953" s="488" t="str">
        <f t="shared" si="330"/>
        <v/>
      </c>
      <c r="J953" s="489">
        <v>4</v>
      </c>
      <c r="K953" s="229"/>
      <c r="L953" s="228"/>
      <c r="M953" s="228" t="str">
        <f>IFERROR(VLOOKUP(L953,色號!A:B,2,FALSE),"")</f>
        <v/>
      </c>
      <c r="N953" s="228" t="str">
        <f>IFERROR(VLOOKUP(M953,色號!B:C,2,FALSE),"")</f>
        <v/>
      </c>
      <c r="O953" s="228" t="str">
        <f>IFERROR(VLOOKUP(L953,色號!A:D,4,FALSE),"")</f>
        <v/>
      </c>
      <c r="P953" s="228" t="str">
        <f t="shared" si="331"/>
        <v/>
      </c>
      <c r="Q953" s="228" t="str">
        <f t="shared" si="332"/>
        <v/>
      </c>
      <c r="R953" s="455" t="str">
        <f t="shared" si="333"/>
        <v/>
      </c>
      <c r="S953" s="461"/>
      <c r="T953" s="429" t="str">
        <f t="shared" si="334"/>
        <v/>
      </c>
      <c r="U953" s="237">
        <f t="shared" si="335"/>
        <v>1</v>
      </c>
    </row>
    <row r="954" spans="1:21" x14ac:dyDescent="0.25">
      <c r="A954" s="228">
        <f t="shared" si="328"/>
        <v>0</v>
      </c>
      <c r="B954" s="228"/>
      <c r="C954" s="228">
        <f t="shared" si="336"/>
        <v>25006</v>
      </c>
      <c r="D954" s="489" t="s">
        <v>1077</v>
      </c>
      <c r="E954" s="489" t="s">
        <v>420</v>
      </c>
      <c r="F954" s="489">
        <f>F949</f>
        <v>-36</v>
      </c>
      <c r="G954" s="489" t="str">
        <f t="shared" si="329"/>
        <v>AA</v>
      </c>
      <c r="H954" s="236">
        <v>120</v>
      </c>
      <c r="I954" s="488" t="str">
        <f t="shared" si="330"/>
        <v/>
      </c>
      <c r="J954" s="489">
        <v>18</v>
      </c>
      <c r="K954" s="229"/>
      <c r="L954" s="228"/>
      <c r="M954" s="228" t="str">
        <f>IFERROR(VLOOKUP(L954,色號!A:B,2,FALSE),"")</f>
        <v/>
      </c>
      <c r="N954" s="228" t="str">
        <f>IFERROR(VLOOKUP(M954,色號!B:C,2,FALSE),"")</f>
        <v/>
      </c>
      <c r="O954" s="228" t="str">
        <f>IFERROR(VLOOKUP(L954,色號!A:D,4,FALSE),"")</f>
        <v/>
      </c>
      <c r="P954" s="228" t="str">
        <f t="shared" si="331"/>
        <v/>
      </c>
      <c r="Q954" s="228" t="str">
        <f t="shared" si="332"/>
        <v>側</v>
      </c>
      <c r="R954" s="455" t="str">
        <f t="shared" si="333"/>
        <v/>
      </c>
      <c r="S954" s="461"/>
      <c r="T954" s="429" t="str">
        <f t="shared" si="334"/>
        <v/>
      </c>
      <c r="U954" s="237">
        <f t="shared" si="335"/>
        <v>1</v>
      </c>
    </row>
    <row r="955" spans="1:21" x14ac:dyDescent="0.25">
      <c r="A955" s="228">
        <f t="shared" si="328"/>
        <v>0</v>
      </c>
      <c r="B955" s="228"/>
      <c r="C955" s="228">
        <f t="shared" si="336"/>
        <v>25007</v>
      </c>
      <c r="D955" s="489" t="s">
        <v>1078</v>
      </c>
      <c r="E955" s="489" t="s">
        <v>1102</v>
      </c>
      <c r="F955" s="489">
        <f>F949</f>
        <v>-36</v>
      </c>
      <c r="G955" s="489" t="str">
        <f t="shared" si="329"/>
        <v>AA</v>
      </c>
      <c r="H955" s="236">
        <f>C945-22</f>
        <v>-22</v>
      </c>
      <c r="I955" s="488" t="str">
        <f t="shared" si="330"/>
        <v/>
      </c>
      <c r="J955" s="489">
        <v>18</v>
      </c>
      <c r="K955" s="229"/>
      <c r="L955" s="228"/>
      <c r="M955" s="228" t="str">
        <f>IFERROR(VLOOKUP(L955,色號!A:B,2,FALSE),"")</f>
        <v/>
      </c>
      <c r="N955" s="228" t="str">
        <f>IFERROR(VLOOKUP(M955,色號!B:C,2,FALSE),"")</f>
        <v/>
      </c>
      <c r="O955" s="228" t="str">
        <f>IFERROR(VLOOKUP(L955,色號!A:D,4,FALSE),"")</f>
        <v/>
      </c>
      <c r="P955" s="228" t="str">
        <f t="shared" si="331"/>
        <v/>
      </c>
      <c r="Q955" s="228" t="str">
        <f t="shared" si="332"/>
        <v>側</v>
      </c>
      <c r="R955" s="455" t="str">
        <f t="shared" si="333"/>
        <v>排</v>
      </c>
      <c r="S955" s="461"/>
      <c r="T955" s="429" t="str">
        <f t="shared" si="334"/>
        <v>面開槽？排孔？</v>
      </c>
      <c r="U955" s="237">
        <f t="shared" si="335"/>
        <v>1</v>
      </c>
    </row>
    <row r="956" spans="1:21" x14ac:dyDescent="0.25">
      <c r="A956" s="228">
        <f t="shared" si="328"/>
        <v>0</v>
      </c>
      <c r="B956" s="228"/>
      <c r="C956" s="228">
        <f t="shared" si="336"/>
        <v>25008</v>
      </c>
      <c r="D956" s="489" t="s">
        <v>1078</v>
      </c>
      <c r="E956" s="489" t="s">
        <v>1094</v>
      </c>
      <c r="F956" s="489"/>
      <c r="G956" s="489" t="str">
        <f t="shared" si="329"/>
        <v>AA</v>
      </c>
      <c r="H956" s="236">
        <f>C945-22-10</f>
        <v>-32</v>
      </c>
      <c r="I956" s="488" t="str">
        <f t="shared" si="330"/>
        <v>AA</v>
      </c>
      <c r="J956" s="489">
        <v>18</v>
      </c>
      <c r="K956" s="229"/>
      <c r="L956" s="228"/>
      <c r="M956" s="228" t="str">
        <f>IFERROR(VLOOKUP(L956,色號!A:B,2,FALSE),"")</f>
        <v/>
      </c>
      <c r="N956" s="228" t="str">
        <f>IFERROR(VLOOKUP(M956,色號!B:C,2,FALSE),"")</f>
        <v/>
      </c>
      <c r="O956" s="228" t="str">
        <f>IFERROR(VLOOKUP(L956,色號!A:D,4,FALSE),"")</f>
        <v/>
      </c>
      <c r="P956" s="228" t="str">
        <f t="shared" si="331"/>
        <v/>
      </c>
      <c r="Q956" s="228" t="str">
        <f t="shared" si="332"/>
        <v/>
      </c>
      <c r="R956" s="455" t="str">
        <f t="shared" si="333"/>
        <v/>
      </c>
      <c r="S956" s="461"/>
      <c r="T956" s="429" t="str">
        <f t="shared" si="334"/>
        <v/>
      </c>
      <c r="U956" s="237">
        <f t="shared" si="335"/>
        <v>1</v>
      </c>
    </row>
    <row r="957" spans="1:21" x14ac:dyDescent="0.25">
      <c r="A957" s="228">
        <f t="shared" si="328"/>
        <v>0</v>
      </c>
      <c r="B957" s="228"/>
      <c r="C957" s="228">
        <f t="shared" si="336"/>
        <v>25009</v>
      </c>
      <c r="D957" s="489" t="s">
        <v>1078</v>
      </c>
      <c r="E957" s="489" t="s">
        <v>1088</v>
      </c>
      <c r="F957" s="489"/>
      <c r="G957" s="489" t="str">
        <f t="shared" si="329"/>
        <v>AA</v>
      </c>
      <c r="H957" s="236">
        <f>C945-22</f>
        <v>-22</v>
      </c>
      <c r="I957" s="488" t="str">
        <f t="shared" si="330"/>
        <v/>
      </c>
      <c r="J957" s="489">
        <v>18</v>
      </c>
      <c r="K957" s="229"/>
      <c r="L957" s="228"/>
      <c r="M957" s="228" t="str">
        <f>IFERROR(VLOOKUP(L957,色號!A:B,2,FALSE),"")</f>
        <v/>
      </c>
      <c r="N957" s="228" t="str">
        <f>IFERROR(VLOOKUP(M957,色號!B:C,2,FALSE),"")</f>
        <v/>
      </c>
      <c r="O957" s="228" t="str">
        <f>IFERROR(VLOOKUP(L957,色號!A:D,4,FALSE),"")</f>
        <v/>
      </c>
      <c r="P957" s="228" t="str">
        <f t="shared" si="331"/>
        <v/>
      </c>
      <c r="Q957" s="228" t="str">
        <f t="shared" si="332"/>
        <v>固</v>
      </c>
      <c r="R957" s="455" t="str">
        <f t="shared" si="333"/>
        <v/>
      </c>
      <c r="S957" s="461"/>
      <c r="T957" s="429" t="str">
        <f t="shared" si="334"/>
        <v/>
      </c>
      <c r="U957" s="237">
        <f t="shared" si="335"/>
        <v>1</v>
      </c>
    </row>
    <row r="958" spans="1:21" x14ac:dyDescent="0.25">
      <c r="A958" s="228">
        <f t="shared" si="328"/>
        <v>0</v>
      </c>
      <c r="B958" s="228"/>
      <c r="C958" s="228">
        <f t="shared" si="336"/>
        <v>25010</v>
      </c>
      <c r="D958" s="489" t="s">
        <v>1079</v>
      </c>
      <c r="E958" s="489" t="s">
        <v>1095</v>
      </c>
      <c r="F958" s="489"/>
      <c r="G958" s="489" t="str">
        <f t="shared" si="329"/>
        <v>AA</v>
      </c>
      <c r="H958" s="236">
        <f>C946/2-4</f>
        <v>-4</v>
      </c>
      <c r="I958" s="488" t="str">
        <f t="shared" si="330"/>
        <v>AA</v>
      </c>
      <c r="J958" s="489">
        <v>18</v>
      </c>
      <c r="K958" s="229"/>
      <c r="L958" s="228"/>
      <c r="M958" s="228" t="str">
        <f>IFERROR(VLOOKUP(L958,色號!A:B,2,FALSE),"")</f>
        <v/>
      </c>
      <c r="N958" s="228" t="str">
        <f>IFERROR(VLOOKUP(M958,色號!B:C,2,FALSE),"")</f>
        <v/>
      </c>
      <c r="O958" s="228" t="str">
        <f>IFERROR(VLOOKUP(L958,色號!A:D,4,FALSE),"")</f>
        <v/>
      </c>
      <c r="P958" s="228" t="str">
        <f t="shared" si="331"/>
        <v>鉸2</v>
      </c>
      <c r="Q958" s="228" t="str">
        <f t="shared" si="332"/>
        <v/>
      </c>
      <c r="R958" s="455" t="str">
        <f t="shared" si="333"/>
        <v/>
      </c>
      <c r="S958" s="461"/>
      <c r="T958" s="429" t="str">
        <f t="shared" si="334"/>
        <v>把手？</v>
      </c>
      <c r="U958" s="237">
        <f t="shared" si="335"/>
        <v>1</v>
      </c>
    </row>
    <row r="959" spans="1:21" x14ac:dyDescent="0.25">
      <c r="A959" s="228">
        <f t="shared" si="328"/>
        <v>0</v>
      </c>
      <c r="B959" s="228"/>
      <c r="C959" s="228">
        <f t="shared" si="336"/>
        <v>25011</v>
      </c>
      <c r="D959" s="489" t="s">
        <v>1079</v>
      </c>
      <c r="E959" s="489" t="s">
        <v>1099</v>
      </c>
      <c r="F959" s="489"/>
      <c r="G959" s="489" t="str">
        <f t="shared" si="329"/>
        <v>AA</v>
      </c>
      <c r="H959" s="236">
        <f>C946/2-4</f>
        <v>-4</v>
      </c>
      <c r="I959" s="488" t="str">
        <f t="shared" si="330"/>
        <v>AA</v>
      </c>
      <c r="J959" s="489">
        <v>18</v>
      </c>
      <c r="K959" s="229"/>
      <c r="L959" s="228"/>
      <c r="M959" s="228"/>
      <c r="N959" s="232"/>
      <c r="O959" s="228" t="str">
        <f>IFERROR(VLOOKUP(L959,色號!A:D,4,FALSE),"")</f>
        <v/>
      </c>
      <c r="P959" s="228" t="str">
        <f t="shared" si="331"/>
        <v>鉸2</v>
      </c>
      <c r="Q959" s="228" t="str">
        <f t="shared" si="332"/>
        <v/>
      </c>
      <c r="R959" s="455" t="str">
        <f t="shared" si="333"/>
        <v/>
      </c>
      <c r="S959" s="461"/>
      <c r="T959" s="429" t="str">
        <f t="shared" si="334"/>
        <v>把手？</v>
      </c>
      <c r="U959" s="237">
        <f t="shared" si="335"/>
        <v>1</v>
      </c>
    </row>
    <row r="960" spans="1:21" x14ac:dyDescent="0.25">
      <c r="A960" s="228">
        <f t="shared" si="328"/>
        <v>0</v>
      </c>
      <c r="B960" s="228"/>
      <c r="C960" s="228">
        <f t="shared" si="336"/>
        <v>25012</v>
      </c>
      <c r="D960" s="228"/>
      <c r="E960" s="228"/>
      <c r="F960" s="236"/>
      <c r="G960" s="228" t="str">
        <f t="shared" ref="G950:G978" si="337">IF(
   OR(
      $E960="頂板",$E960="底板",$E960="右側板",$E960="左側板",
      $E960="天地蓋頂板",$E960="天地蓋底板",$E960="天地蓋右側板",$E960="天地蓋左側板",
      $E960="前抽牆",$E960="後抽牆",$E960="左抽牆",$E960="右抽牆",
      $E960="踢腳板",$E960="補板",$E960="固隔",$E960="活隔",
      $E960="中立板",$E960="中立板(退)",$E960="固隔(退)",$E960="活固隔",$E960="立板",
      $E960="內頂板",$E960="內左側落板",$E960="內右側落板",$E960="內底板",
      $E960="內左側板",$E960="內右側板",
      $E960="上前平肢",$E960="上後平肢",$E960="上前立肢",$E960="上後立肢",
      $E960="下前立肢",$E960="下後立肢",$E960="下前平肢",$E960="下後平肢",
      $E960="左側落板",$E960="右側落板",
      $E960="外蓋背板",$E960="台面",$E960="床板",$E960="假門板",
      $E960="上掀門板",$E960="平掀門板",$E960="下掀門板",
      $E960="左門板",$E960="右門板",
      $E960="抽盤",$E960="抽盤抽頭",
      $E960="上軌道板",$E960="下軌道板",$E960="左軌道板",$E960="右軌道板",$E960="指縫擋板",$E960="左木框滑門",$E960="右木框滑門",
      $E960="層板",$E960="壁面層板",$E960="桌板",$E960="上封板",$E960="下封板",$E960="左封板",$E960="右封板",
      $E960="左圓角側板",$E960="右圓角側板",$E960="抽頭",$E960="入柱抽頭",$E960="假抽頭",$E960="背拉桿",$E960="木滑門",$E960="抽屜拉桿"
   ),
   "AA",
   ""
)</f>
        <v/>
      </c>
      <c r="H960" s="236"/>
      <c r="I960" s="38" t="str">
        <f t="shared" ref="I950:I972" si="338">IF(
   OR(
      $E960="右側板",$E960="左側板",$E960="活隔",
      $E960="天地蓋頂板",$E960="天地蓋底板",
      $E960="左門板",$E960="右門板",
      $E960="左側落板",$E960="右側落板",
      $E960="外蓋背板",$E960="活固隔",
      $E960="左木框滑門",$E960="右木框滑門",
      $E960="左鋁框滑門",$E960="右鋁框滑門",
      $E960="桌板",$E960="台面",$E960="床板",$E960="假門板",
      $E960="上掀門板",$E960="平掀門板",$E960="下掀門板",
      $E960="抽盤抽頭",$E960="抽盤",$E960="層板",$E960="壁面層板",
      $E960="上封板",$E960="下封板",$E960="左封板",$E960="右封板",
      $E960="抽頭",$E960="踢腳板",$E960="補板",$E960="木滑門"
   ),
   "AA",
   ""
)</f>
        <v/>
      </c>
      <c r="J960" s="228"/>
      <c r="K960" s="229"/>
      <c r="L960" s="228"/>
      <c r="M960" s="228"/>
      <c r="N960" s="232"/>
      <c r="O960" s="228" t="str">
        <f>IFERROR(VLOOKUP(L960,色號!A:D,4,FALSE),"")</f>
        <v/>
      </c>
      <c r="P960" s="228" t="str">
        <f t="shared" si="331"/>
        <v/>
      </c>
      <c r="Q960" s="228" t="str">
        <f t="shared" si="332"/>
        <v/>
      </c>
      <c r="R960" s="455" t="str">
        <f t="shared" si="333"/>
        <v/>
      </c>
      <c r="S960" s="461"/>
      <c r="T960" s="429" t="str">
        <f t="shared" si="334"/>
        <v/>
      </c>
      <c r="U960" s="237" t="str">
        <f t="shared" si="335"/>
        <v/>
      </c>
    </row>
    <row r="961" spans="1:21" x14ac:dyDescent="0.25">
      <c r="A961" s="228">
        <f t="shared" si="328"/>
        <v>0</v>
      </c>
      <c r="B961" s="228"/>
      <c r="C961" s="228">
        <f>C960+1</f>
        <v>25013</v>
      </c>
      <c r="D961" s="228"/>
      <c r="E961" s="228"/>
      <c r="F961" s="228"/>
      <c r="G961" s="228" t="str">
        <f t="shared" si="337"/>
        <v/>
      </c>
      <c r="H961" s="236"/>
      <c r="I961" s="38" t="str">
        <f t="shared" si="338"/>
        <v/>
      </c>
      <c r="J961" s="228"/>
      <c r="K961" s="229"/>
      <c r="L961" s="228"/>
      <c r="M961" s="228"/>
      <c r="N961" s="232"/>
      <c r="O961" s="228" t="str">
        <f>IFERROR(VLOOKUP(L961,色號!A:D,4,FALSE),"")</f>
        <v/>
      </c>
      <c r="P961" s="228" t="str">
        <f t="shared" si="331"/>
        <v/>
      </c>
      <c r="Q961" s="228" t="str">
        <f t="shared" si="332"/>
        <v/>
      </c>
      <c r="R961" s="455" t="str">
        <f t="shared" si="333"/>
        <v/>
      </c>
      <c r="S961" s="461"/>
      <c r="T961" s="429" t="str">
        <f t="shared" si="334"/>
        <v/>
      </c>
      <c r="U961" s="237" t="str">
        <f t="shared" si="335"/>
        <v/>
      </c>
    </row>
    <row r="962" spans="1:21" x14ac:dyDescent="0.25">
      <c r="A962" s="228">
        <f t="shared" si="328"/>
        <v>0</v>
      </c>
      <c r="B962" s="228"/>
      <c r="C962" s="228">
        <f t="shared" si="336"/>
        <v>25014</v>
      </c>
      <c r="D962" s="228"/>
      <c r="E962" s="228"/>
      <c r="F962" s="228"/>
      <c r="G962" s="228" t="str">
        <f t="shared" si="337"/>
        <v/>
      </c>
      <c r="H962" s="236"/>
      <c r="I962" s="38" t="str">
        <f t="shared" si="338"/>
        <v/>
      </c>
      <c r="J962" s="228"/>
      <c r="K962" s="229"/>
      <c r="L962" s="228"/>
      <c r="M962" s="228"/>
      <c r="N962" s="232"/>
      <c r="O962" s="228" t="str">
        <f>IFERROR(VLOOKUP(L962,色號!A:D,4,FALSE),"")</f>
        <v/>
      </c>
      <c r="P962" s="228" t="str">
        <f t="shared" si="331"/>
        <v/>
      </c>
      <c r="Q962" s="228" t="str">
        <f t="shared" si="332"/>
        <v/>
      </c>
      <c r="R962" s="455" t="str">
        <f t="shared" si="333"/>
        <v/>
      </c>
      <c r="S962" s="461"/>
      <c r="T962" s="429" t="str">
        <f t="shared" si="334"/>
        <v/>
      </c>
      <c r="U962" s="237" t="str">
        <f t="shared" si="335"/>
        <v/>
      </c>
    </row>
    <row r="963" spans="1:21" x14ac:dyDescent="0.25">
      <c r="A963" s="228">
        <f t="shared" si="328"/>
        <v>0</v>
      </c>
      <c r="B963" s="228"/>
      <c r="C963" s="228">
        <f>C962+1</f>
        <v>25015</v>
      </c>
      <c r="D963" s="228"/>
      <c r="E963" s="228"/>
      <c r="F963" s="228"/>
      <c r="G963" s="228" t="str">
        <f t="shared" si="337"/>
        <v/>
      </c>
      <c r="H963" s="236"/>
      <c r="I963" s="38" t="str">
        <f t="shared" si="338"/>
        <v/>
      </c>
      <c r="J963" s="228"/>
      <c r="K963" s="229"/>
      <c r="L963" s="228"/>
      <c r="M963" s="228"/>
      <c r="N963" s="232"/>
      <c r="O963" s="228" t="str">
        <f>IFERROR(VLOOKUP(L963,色號!A:D,4,FALSE),"")</f>
        <v/>
      </c>
      <c r="P963" s="228" t="str">
        <f t="shared" si="331"/>
        <v/>
      </c>
      <c r="Q963" s="228" t="str">
        <f t="shared" si="332"/>
        <v/>
      </c>
      <c r="R963" s="455" t="str">
        <f t="shared" si="333"/>
        <v/>
      </c>
      <c r="S963" s="461"/>
      <c r="T963" s="429" t="str">
        <f t="shared" si="334"/>
        <v/>
      </c>
      <c r="U963" s="237" t="str">
        <f t="shared" si="335"/>
        <v/>
      </c>
    </row>
    <row r="964" spans="1:21" x14ac:dyDescent="0.25">
      <c r="A964" s="228">
        <f t="shared" si="328"/>
        <v>0</v>
      </c>
      <c r="B964" s="228"/>
      <c r="C964" s="228">
        <f>C963+1</f>
        <v>25016</v>
      </c>
      <c r="D964" s="228"/>
      <c r="E964" s="228"/>
      <c r="F964" s="237"/>
      <c r="G964" s="228" t="str">
        <f t="shared" si="337"/>
        <v/>
      </c>
      <c r="H964" s="236"/>
      <c r="I964" s="38" t="str">
        <f t="shared" si="338"/>
        <v/>
      </c>
      <c r="J964" s="228"/>
      <c r="K964" s="229"/>
      <c r="L964" s="228"/>
      <c r="M964" s="228"/>
      <c r="N964" s="232"/>
      <c r="O964" s="228" t="str">
        <f>IFERROR(VLOOKUP(L964,色號!A:D,4,FALSE),"")</f>
        <v/>
      </c>
      <c r="P964" s="228" t="str">
        <f t="shared" si="331"/>
        <v/>
      </c>
      <c r="Q964" s="228" t="str">
        <f t="shared" si="332"/>
        <v/>
      </c>
      <c r="R964" s="455" t="str">
        <f t="shared" si="333"/>
        <v/>
      </c>
      <c r="S964" s="461"/>
      <c r="T964" s="429" t="str">
        <f t="shared" si="334"/>
        <v/>
      </c>
      <c r="U964" s="237" t="str">
        <f t="shared" si="335"/>
        <v/>
      </c>
    </row>
    <row r="965" spans="1:21" x14ac:dyDescent="0.25">
      <c r="A965" s="228">
        <f t="shared" si="328"/>
        <v>0</v>
      </c>
      <c r="B965" s="228"/>
      <c r="C965" s="228">
        <f>C964+1</f>
        <v>25017</v>
      </c>
      <c r="D965" s="228"/>
      <c r="E965" s="228"/>
      <c r="F965" s="237"/>
      <c r="G965" s="228" t="str">
        <f t="shared" si="337"/>
        <v/>
      </c>
      <c r="H965" s="236"/>
      <c r="I965" s="38" t="str">
        <f t="shared" si="338"/>
        <v/>
      </c>
      <c r="J965" s="228"/>
      <c r="K965" s="229"/>
      <c r="L965" s="228"/>
      <c r="M965" s="228"/>
      <c r="N965" s="232"/>
      <c r="O965" s="228" t="str">
        <f>IFERROR(VLOOKUP(L965,色號!A:D,4,FALSE),"")</f>
        <v/>
      </c>
      <c r="P965" s="228" t="str">
        <f t="shared" si="331"/>
        <v/>
      </c>
      <c r="Q965" s="228" t="str">
        <f t="shared" si="332"/>
        <v/>
      </c>
      <c r="R965" s="455" t="str">
        <f t="shared" si="333"/>
        <v/>
      </c>
      <c r="S965" s="461"/>
      <c r="T965" s="429" t="str">
        <f t="shared" si="334"/>
        <v/>
      </c>
      <c r="U965" s="237" t="str">
        <f t="shared" si="335"/>
        <v/>
      </c>
    </row>
    <row r="966" spans="1:21" x14ac:dyDescent="0.25">
      <c r="A966" s="228">
        <f t="shared" si="328"/>
        <v>0</v>
      </c>
      <c r="B966" s="228"/>
      <c r="C966" s="228">
        <f>C965+1</f>
        <v>25018</v>
      </c>
      <c r="D966" s="228"/>
      <c r="E966" s="228"/>
      <c r="F966" s="231"/>
      <c r="G966" s="228" t="str">
        <f t="shared" si="337"/>
        <v/>
      </c>
      <c r="H966" s="236"/>
      <c r="I966" s="38" t="str">
        <f t="shared" si="338"/>
        <v/>
      </c>
      <c r="J966" s="228"/>
      <c r="K966" s="229"/>
      <c r="L966" s="228"/>
      <c r="M966" s="228"/>
      <c r="N966" s="232"/>
      <c r="O966" s="228" t="str">
        <f>IFERROR(VLOOKUP(L966,色號!A:D,4,FALSE),"")</f>
        <v/>
      </c>
      <c r="P966" s="228" t="str">
        <f t="shared" si="331"/>
        <v/>
      </c>
      <c r="Q966" s="228" t="str">
        <f t="shared" si="332"/>
        <v/>
      </c>
      <c r="R966" s="455" t="str">
        <f t="shared" si="333"/>
        <v/>
      </c>
      <c r="S966" s="461"/>
      <c r="T966" s="429" t="str">
        <f t="shared" si="334"/>
        <v/>
      </c>
      <c r="U966" s="237" t="str">
        <f t="shared" si="335"/>
        <v/>
      </c>
    </row>
    <row r="967" spans="1:21" x14ac:dyDescent="0.25">
      <c r="A967" s="228">
        <f t="shared" si="328"/>
        <v>0</v>
      </c>
      <c r="B967" s="228"/>
      <c r="C967" s="228">
        <f t="shared" ref="C967:C978" si="339">C966+1</f>
        <v>25019</v>
      </c>
      <c r="D967" s="228"/>
      <c r="E967" s="228"/>
      <c r="F967" s="231"/>
      <c r="G967" s="228" t="str">
        <f t="shared" si="337"/>
        <v/>
      </c>
      <c r="H967" s="236"/>
      <c r="I967" s="38" t="str">
        <f t="shared" si="338"/>
        <v/>
      </c>
      <c r="J967" s="228"/>
      <c r="K967" s="229"/>
      <c r="L967" s="228"/>
      <c r="M967" s="228"/>
      <c r="N967" s="232"/>
      <c r="O967" s="228" t="str">
        <f>IFERROR(VLOOKUP(L967,色號!A:D,4,FALSE),"")</f>
        <v/>
      </c>
      <c r="P967" s="228" t="str">
        <f t="shared" si="331"/>
        <v/>
      </c>
      <c r="Q967" s="228" t="str">
        <f t="shared" si="332"/>
        <v/>
      </c>
      <c r="R967" s="455" t="str">
        <f t="shared" si="333"/>
        <v/>
      </c>
      <c r="S967" s="461"/>
      <c r="T967" s="429" t="str">
        <f t="shared" si="334"/>
        <v/>
      </c>
      <c r="U967" s="237" t="str">
        <f t="shared" si="335"/>
        <v/>
      </c>
    </row>
    <row r="968" spans="1:21" x14ac:dyDescent="0.25">
      <c r="A968" s="228">
        <f t="shared" si="328"/>
        <v>0</v>
      </c>
      <c r="B968" s="228"/>
      <c r="C968" s="228">
        <f t="shared" si="339"/>
        <v>25020</v>
      </c>
      <c r="D968" s="228"/>
      <c r="E968" s="228"/>
      <c r="F968" s="231"/>
      <c r="G968" s="228" t="str">
        <f t="shared" si="337"/>
        <v/>
      </c>
      <c r="H968" s="236"/>
      <c r="I968" s="38" t="str">
        <f t="shared" si="338"/>
        <v/>
      </c>
      <c r="J968" s="228"/>
      <c r="K968" s="229"/>
      <c r="L968" s="228"/>
      <c r="M968" s="228" t="str">
        <f>IFERROR(VLOOKUP(L968,色號!A:B,2,FALSE),"")</f>
        <v/>
      </c>
      <c r="N968" s="232" t="str">
        <f>IFERROR(VLOOKUP(L968,色號!A:C,3,FALSE),"")</f>
        <v/>
      </c>
      <c r="O968" s="228" t="str">
        <f>IFERROR(VLOOKUP(L968,色號!A:D,4,FALSE),"")</f>
        <v/>
      </c>
      <c r="P968" s="228" t="str">
        <f t="shared" si="331"/>
        <v/>
      </c>
      <c r="Q968" s="228" t="str">
        <f t="shared" si="332"/>
        <v/>
      </c>
      <c r="R968" s="455" t="str">
        <f t="shared" si="333"/>
        <v/>
      </c>
      <c r="S968" s="461"/>
      <c r="T968" s="429" t="str">
        <f t="shared" si="334"/>
        <v/>
      </c>
      <c r="U968" s="237" t="str">
        <f t="shared" si="335"/>
        <v/>
      </c>
    </row>
    <row r="969" spans="1:21" x14ac:dyDescent="0.25">
      <c r="A969" s="228">
        <f t="shared" si="328"/>
        <v>0</v>
      </c>
      <c r="B969" s="228"/>
      <c r="C969" s="228">
        <f t="shared" si="339"/>
        <v>25021</v>
      </c>
      <c r="D969" s="228"/>
      <c r="E969" s="228"/>
      <c r="F969" s="231"/>
      <c r="G969" s="228" t="str">
        <f t="shared" si="337"/>
        <v/>
      </c>
      <c r="H969" s="236"/>
      <c r="I969" s="38" t="str">
        <f t="shared" si="338"/>
        <v/>
      </c>
      <c r="J969" s="228"/>
      <c r="K969" s="229"/>
      <c r="L969" s="228"/>
      <c r="M969" s="228" t="str">
        <f>IFERROR(VLOOKUP(L969,色號!A:B,2,FALSE),"")</f>
        <v/>
      </c>
      <c r="N969" s="232" t="str">
        <f>IFERROR(VLOOKUP(L969,色號!A:C,3,FALSE),"")</f>
        <v/>
      </c>
      <c r="O969" s="228" t="str">
        <f>IFERROR(VLOOKUP(L969,色號!A:D,4,FALSE),"")</f>
        <v/>
      </c>
      <c r="P969" s="228" t="str">
        <f t="shared" si="331"/>
        <v/>
      </c>
      <c r="Q969" s="228" t="str">
        <f t="shared" si="332"/>
        <v/>
      </c>
      <c r="R969" s="455" t="str">
        <f t="shared" si="333"/>
        <v/>
      </c>
      <c r="S969" s="461"/>
      <c r="T969" s="429" t="str">
        <f t="shared" si="334"/>
        <v/>
      </c>
      <c r="U969" s="237" t="str">
        <f t="shared" si="335"/>
        <v/>
      </c>
    </row>
    <row r="970" spans="1:21" x14ac:dyDescent="0.25">
      <c r="A970" s="228">
        <f t="shared" si="328"/>
        <v>0</v>
      </c>
      <c r="B970" s="228"/>
      <c r="C970" s="228">
        <f t="shared" si="339"/>
        <v>25022</v>
      </c>
      <c r="D970" s="228"/>
      <c r="E970" s="228"/>
      <c r="F970" s="231"/>
      <c r="G970" s="228" t="str">
        <f t="shared" si="337"/>
        <v/>
      </c>
      <c r="H970" s="236"/>
      <c r="I970" s="38" t="str">
        <f t="shared" si="338"/>
        <v/>
      </c>
      <c r="J970" s="228"/>
      <c r="K970" s="229"/>
      <c r="L970" s="228"/>
      <c r="M970" s="228" t="str">
        <f>IFERROR(VLOOKUP(L970,色號!A:B,2,FALSE),"")</f>
        <v/>
      </c>
      <c r="N970" s="232" t="str">
        <f>IFERROR(VLOOKUP(L970,色號!A:C,3,FALSE),"")</f>
        <v/>
      </c>
      <c r="O970" s="228" t="str">
        <f>IFERROR(VLOOKUP(L970,色號!A:D,4,FALSE),"")</f>
        <v/>
      </c>
      <c r="P970" s="228" t="str">
        <f t="shared" si="331"/>
        <v/>
      </c>
      <c r="Q970" s="228" t="str">
        <f t="shared" si="332"/>
        <v/>
      </c>
      <c r="R970" s="455" t="str">
        <f t="shared" si="333"/>
        <v/>
      </c>
      <c r="S970" s="461"/>
      <c r="T970" s="429" t="str">
        <f t="shared" si="334"/>
        <v/>
      </c>
      <c r="U970" s="237" t="str">
        <f t="shared" si="335"/>
        <v/>
      </c>
    </row>
    <row r="971" spans="1:21" x14ac:dyDescent="0.25">
      <c r="A971" s="228">
        <f t="shared" si="328"/>
        <v>0</v>
      </c>
      <c r="B971" s="228"/>
      <c r="C971" s="228">
        <f t="shared" si="339"/>
        <v>25023</v>
      </c>
      <c r="D971" s="228"/>
      <c r="E971" s="228"/>
      <c r="F971" s="231"/>
      <c r="G971" s="228" t="str">
        <f t="shared" si="337"/>
        <v/>
      </c>
      <c r="H971" s="236"/>
      <c r="I971" s="38" t="str">
        <f t="shared" si="338"/>
        <v/>
      </c>
      <c r="J971" s="228"/>
      <c r="K971" s="229"/>
      <c r="L971" s="228"/>
      <c r="M971" s="228" t="str">
        <f>IFERROR(VLOOKUP(L971,色號!A:B,2,FALSE),"")</f>
        <v/>
      </c>
      <c r="N971" s="232" t="str">
        <f>IFERROR(VLOOKUP(L971,色號!A:C,3,FALSE),"")</f>
        <v/>
      </c>
      <c r="O971" s="228" t="str">
        <f>IFERROR(VLOOKUP(L971,色號!A:D,4,FALSE),"")</f>
        <v/>
      </c>
      <c r="P971" s="228" t="str">
        <f t="shared" si="331"/>
        <v/>
      </c>
      <c r="Q971" s="228" t="str">
        <f t="shared" si="332"/>
        <v/>
      </c>
      <c r="R971" s="455" t="str">
        <f t="shared" si="333"/>
        <v/>
      </c>
      <c r="S971" s="461"/>
      <c r="T971" s="429" t="str">
        <f t="shared" si="334"/>
        <v/>
      </c>
      <c r="U971" s="237" t="str">
        <f t="shared" si="335"/>
        <v/>
      </c>
    </row>
    <row r="972" spans="1:21" x14ac:dyDescent="0.25">
      <c r="A972" s="228">
        <f t="shared" si="328"/>
        <v>0</v>
      </c>
      <c r="B972" s="228"/>
      <c r="C972" s="228">
        <f>C971+1</f>
        <v>25024</v>
      </c>
      <c r="D972" s="228"/>
      <c r="E972" s="228"/>
      <c r="F972" s="231"/>
      <c r="G972" s="228" t="str">
        <f t="shared" si="337"/>
        <v/>
      </c>
      <c r="H972" s="236"/>
      <c r="I972" s="38" t="str">
        <f t="shared" si="338"/>
        <v/>
      </c>
      <c r="J972" s="228"/>
      <c r="K972" s="229"/>
      <c r="L972" s="228"/>
      <c r="M972" s="228" t="str">
        <f>IFERROR(VLOOKUP(L972,色號!A:B,2,FALSE),"")</f>
        <v/>
      </c>
      <c r="N972" s="232" t="str">
        <f>IFERROR(VLOOKUP(L972,色號!A:C,3,FALSE),"")</f>
        <v/>
      </c>
      <c r="O972" s="228" t="str">
        <f>IFERROR(VLOOKUP(L972,色號!A:D,4,FALSE),"")</f>
        <v/>
      </c>
      <c r="P972" s="228" t="str">
        <f t="shared" si="331"/>
        <v/>
      </c>
      <c r="Q972" s="228" t="str">
        <f t="shared" si="332"/>
        <v/>
      </c>
      <c r="R972" s="455" t="str">
        <f t="shared" si="333"/>
        <v/>
      </c>
      <c r="S972" s="461"/>
      <c r="T972" s="429" t="str">
        <f t="shared" si="334"/>
        <v/>
      </c>
      <c r="U972" s="237" t="str">
        <f t="shared" si="335"/>
        <v/>
      </c>
    </row>
    <row r="973" spans="1:21" x14ac:dyDescent="0.25">
      <c r="A973" s="228">
        <f t="shared" si="328"/>
        <v>0</v>
      </c>
      <c r="B973" s="228"/>
      <c r="C973" s="228">
        <f t="shared" si="339"/>
        <v>25025</v>
      </c>
      <c r="D973" s="228"/>
      <c r="E973" s="228"/>
      <c r="F973" s="228"/>
      <c r="G973" s="228" t="str">
        <f t="shared" si="337"/>
        <v/>
      </c>
      <c r="H973" s="236"/>
      <c r="I973" s="38" t="str">
        <f t="shared" ref="I973:I978" si="340">IF(
   OR(
      $E973="右側板",$E973="左側板",$E973="活隔",
      $E973="天地蓋頂板",$E973="天地蓋底板",
      $E973="左門板",$E973="右門板",
      $E973="左側落板",$E973="右側落板",
      $E973="外蓋背板",$E973="活固隔",
      $E973="左木框滑門",$E973="右木框滑門",
      $E973="左鋁框滑門",$E973="右鋁框滑門",
      $E973="桌板",$E973="台面",$E973="床板",$E973="假門板",
      $E973="上掀門板",$E973="平掀門板",$E973="下掀門板",
      $E973="抽盤抽頭",$E973="抽盤",$E973="層板",$E973="壁面層板",
      $E973="上封板",$E973="下封板",$E973="左封板",$E973="右封板",
      $E973="抽頭",$E973="踢腳板",$E973="補板",$E973="木滑門"
   ),
   "AA",
   ""
)</f>
        <v/>
      </c>
      <c r="J973" s="228"/>
      <c r="K973" s="229"/>
      <c r="L973" s="228"/>
      <c r="M973" s="228" t="str">
        <f>IFERROR(VLOOKUP(L973,色號!A:B,2,FALSE),"")</f>
        <v/>
      </c>
      <c r="N973" s="232" t="str">
        <f>IFERROR(VLOOKUP(L973,色號!A:C,3,FALSE),"")</f>
        <v/>
      </c>
      <c r="O973" s="228" t="str">
        <f>IFERROR(VLOOKUP(L973,色號!A:D,4,FALSE),"")</f>
        <v/>
      </c>
      <c r="P973" s="228" t="str">
        <f t="shared" si="331"/>
        <v/>
      </c>
      <c r="Q973" s="228" t="str">
        <f t="shared" si="332"/>
        <v/>
      </c>
      <c r="R973" s="455" t="str">
        <f t="shared" si="333"/>
        <v/>
      </c>
      <c r="S973" s="461"/>
      <c r="T973" s="429" t="str">
        <f t="shared" si="334"/>
        <v/>
      </c>
      <c r="U973" s="237" t="str">
        <f t="shared" si="335"/>
        <v/>
      </c>
    </row>
    <row r="974" spans="1:21" x14ac:dyDescent="0.25">
      <c r="A974" s="228">
        <f t="shared" si="328"/>
        <v>0</v>
      </c>
      <c r="B974" s="228"/>
      <c r="C974" s="228">
        <f t="shared" si="339"/>
        <v>25026</v>
      </c>
      <c r="D974" s="228"/>
      <c r="E974" s="228"/>
      <c r="F974" s="231"/>
      <c r="G974" s="228" t="str">
        <f t="shared" si="337"/>
        <v/>
      </c>
      <c r="H974" s="236"/>
      <c r="I974" s="38" t="str">
        <f t="shared" si="340"/>
        <v/>
      </c>
      <c r="J974" s="228"/>
      <c r="K974" s="229"/>
      <c r="L974" s="228"/>
      <c r="M974" s="228" t="str">
        <f>IFERROR(VLOOKUP(L974,色號!A:B,2,FALSE),"")</f>
        <v/>
      </c>
      <c r="N974" s="232" t="str">
        <f>IFERROR(VLOOKUP(L974,色號!A:C,3,FALSE),"")</f>
        <v/>
      </c>
      <c r="O974" s="228" t="str">
        <f>IFERROR(VLOOKUP(L974,色號!A:D,4,FALSE),"")</f>
        <v/>
      </c>
      <c r="P974" s="228" t="str">
        <f t="shared" si="331"/>
        <v/>
      </c>
      <c r="Q974" s="228" t="str">
        <f t="shared" si="332"/>
        <v/>
      </c>
      <c r="R974" s="455" t="str">
        <f t="shared" si="333"/>
        <v/>
      </c>
      <c r="S974" s="461"/>
      <c r="T974" s="429" t="str">
        <f t="shared" si="334"/>
        <v/>
      </c>
      <c r="U974" s="237" t="str">
        <f t="shared" si="335"/>
        <v/>
      </c>
    </row>
    <row r="975" spans="1:21" x14ac:dyDescent="0.25">
      <c r="A975" s="228">
        <f t="shared" si="328"/>
        <v>0</v>
      </c>
      <c r="B975" s="228"/>
      <c r="C975" s="228">
        <f t="shared" si="339"/>
        <v>25027</v>
      </c>
      <c r="D975" s="228"/>
      <c r="E975" s="228"/>
      <c r="F975" s="231"/>
      <c r="G975" s="228" t="str">
        <f t="shared" si="337"/>
        <v/>
      </c>
      <c r="H975" s="236"/>
      <c r="I975" s="38" t="str">
        <f t="shared" si="340"/>
        <v/>
      </c>
      <c r="J975" s="228"/>
      <c r="K975" s="229"/>
      <c r="L975" s="228"/>
      <c r="M975" s="228" t="str">
        <f>IFERROR(VLOOKUP(L975,色號!A:B,2,FALSE),"")</f>
        <v/>
      </c>
      <c r="N975" s="232" t="str">
        <f>IFERROR(VLOOKUP(L975,色號!A:C,3,FALSE),"")</f>
        <v/>
      </c>
      <c r="O975" s="228" t="str">
        <f>IFERROR(VLOOKUP(L975,色號!A:D,4,FALSE),"")</f>
        <v/>
      </c>
      <c r="P975" s="228" t="str">
        <f t="shared" si="331"/>
        <v/>
      </c>
      <c r="Q975" s="228" t="str">
        <f t="shared" si="332"/>
        <v/>
      </c>
      <c r="R975" s="455" t="str">
        <f t="shared" si="333"/>
        <v/>
      </c>
      <c r="S975" s="461"/>
      <c r="T975" s="429" t="str">
        <f t="shared" si="334"/>
        <v/>
      </c>
      <c r="U975" s="237" t="str">
        <f t="shared" si="335"/>
        <v/>
      </c>
    </row>
    <row r="976" spans="1:21" x14ac:dyDescent="0.25">
      <c r="A976" s="228">
        <f t="shared" si="328"/>
        <v>0</v>
      </c>
      <c r="B976" s="228"/>
      <c r="C976" s="228">
        <f t="shared" si="339"/>
        <v>25028</v>
      </c>
      <c r="D976" s="228"/>
      <c r="E976" s="228"/>
      <c r="F976" s="231"/>
      <c r="G976" s="228" t="str">
        <f t="shared" si="337"/>
        <v/>
      </c>
      <c r="H976" s="236"/>
      <c r="I976" s="38" t="str">
        <f t="shared" si="340"/>
        <v/>
      </c>
      <c r="J976" s="228"/>
      <c r="K976" s="229"/>
      <c r="L976" s="228"/>
      <c r="M976" s="228" t="str">
        <f>IFERROR(VLOOKUP(L976,色號!A:B,2,FALSE),"")</f>
        <v/>
      </c>
      <c r="N976" s="232" t="str">
        <f>IFERROR(VLOOKUP(L976,色號!A:C,3,FALSE),"")</f>
        <v/>
      </c>
      <c r="O976" s="228" t="str">
        <f>IFERROR(VLOOKUP(L976,色號!A:D,4,FALSE),"")</f>
        <v/>
      </c>
      <c r="P976" s="228" t="str">
        <f t="shared" si="331"/>
        <v/>
      </c>
      <c r="Q976" s="228" t="str">
        <f t="shared" si="332"/>
        <v/>
      </c>
      <c r="R976" s="455" t="str">
        <f t="shared" si="333"/>
        <v/>
      </c>
      <c r="S976" s="461"/>
      <c r="T976" s="429" t="str">
        <f t="shared" si="334"/>
        <v/>
      </c>
      <c r="U976" s="237" t="str">
        <f t="shared" si="335"/>
        <v/>
      </c>
    </row>
    <row r="977" spans="1:21" x14ac:dyDescent="0.25">
      <c r="A977" s="228">
        <f t="shared" si="328"/>
        <v>0</v>
      </c>
      <c r="B977" s="228"/>
      <c r="C977" s="228">
        <f t="shared" si="339"/>
        <v>25029</v>
      </c>
      <c r="D977" s="228"/>
      <c r="E977" s="228"/>
      <c r="F977" s="231"/>
      <c r="G977" s="228" t="str">
        <f t="shared" si="337"/>
        <v/>
      </c>
      <c r="H977" s="236"/>
      <c r="I977" s="38" t="str">
        <f t="shared" si="340"/>
        <v/>
      </c>
      <c r="J977" s="228"/>
      <c r="K977" s="229"/>
      <c r="L977" s="228"/>
      <c r="M977" s="228" t="str">
        <f>IFERROR(VLOOKUP(L977,色號!A:B,2,FALSE),"")</f>
        <v/>
      </c>
      <c r="N977" s="232" t="str">
        <f>IFERROR(VLOOKUP(L977,色號!A:C,3,FALSE),"")</f>
        <v/>
      </c>
      <c r="O977" s="228" t="str">
        <f>IFERROR(VLOOKUP(L977,色號!A:D,4,FALSE),"")</f>
        <v/>
      </c>
      <c r="P977" s="228" t="str">
        <f t="shared" si="331"/>
        <v/>
      </c>
      <c r="Q977" s="228" t="str">
        <f t="shared" si="332"/>
        <v/>
      </c>
      <c r="R977" s="455" t="str">
        <f t="shared" si="333"/>
        <v/>
      </c>
      <c r="S977" s="461"/>
      <c r="T977" s="429" t="str">
        <f t="shared" si="334"/>
        <v/>
      </c>
      <c r="U977" s="237" t="str">
        <f t="shared" si="335"/>
        <v/>
      </c>
    </row>
    <row r="978" spans="1:21" x14ac:dyDescent="0.25">
      <c r="A978" s="228">
        <f t="shared" si="328"/>
        <v>0</v>
      </c>
      <c r="B978" s="228"/>
      <c r="C978" s="228">
        <f t="shared" si="339"/>
        <v>25030</v>
      </c>
      <c r="D978" s="228"/>
      <c r="E978" s="228"/>
      <c r="F978" s="231"/>
      <c r="G978" s="228" t="str">
        <f t="shared" si="337"/>
        <v/>
      </c>
      <c r="H978" s="236"/>
      <c r="I978" s="38" t="str">
        <f t="shared" si="340"/>
        <v/>
      </c>
      <c r="J978" s="228"/>
      <c r="K978" s="229"/>
      <c r="L978" s="228"/>
      <c r="M978" s="228" t="str">
        <f>IFERROR(VLOOKUP(L978,色號!A:B,2,FALSE),"")</f>
        <v/>
      </c>
      <c r="N978" s="232" t="str">
        <f>IFERROR(VLOOKUP(L978,色號!A:C,3,FALSE),"")</f>
        <v/>
      </c>
      <c r="O978" s="228" t="str">
        <f>IFERROR(VLOOKUP(L978,色號!A:D,4,FALSE),"")</f>
        <v/>
      </c>
      <c r="P978" s="228" t="str">
        <f t="shared" si="331"/>
        <v/>
      </c>
      <c r="Q978" s="228" t="str">
        <f t="shared" si="332"/>
        <v/>
      </c>
      <c r="R978" s="455" t="str">
        <f t="shared" si="333"/>
        <v/>
      </c>
      <c r="S978" s="461"/>
      <c r="T978" s="429" t="str">
        <f t="shared" si="334"/>
        <v/>
      </c>
      <c r="U978" s="237" t="str">
        <f t="shared" si="335"/>
        <v/>
      </c>
    </row>
    <row r="979" spans="1:21" x14ac:dyDescent="0.25">
      <c r="A979" s="234"/>
      <c r="B979" s="234"/>
      <c r="C979" s="234"/>
      <c r="D979" s="234"/>
      <c r="E979" s="234"/>
      <c r="F979" s="238"/>
      <c r="G979" s="238"/>
      <c r="H979" s="239"/>
      <c r="I979" s="234"/>
      <c r="J979" s="238"/>
      <c r="K979" s="227"/>
      <c r="L979" s="238"/>
      <c r="M979" s="238"/>
      <c r="N979" s="232" t="str">
        <f>IFERROR(VLOOKUP(L979,資料庫!$P$4:$R$101,3,FALSE),"")</f>
        <v/>
      </c>
      <c r="O979" s="238"/>
      <c r="P979" s="228"/>
      <c r="Q979" s="228"/>
      <c r="R979" s="455" t="str">
        <f t="shared" ref="R979" si="341">IF(
  AND(
    OR($E979="右側板",$E979="左側板"),
    COUNTIF($E$949:$E$978,"活隔") + COUNTIF($E$949:$E$978,"固隔") &gt; 0  ),
  "排孔",
  ""
)</f>
        <v/>
      </c>
      <c r="S979" s="228"/>
      <c r="T979" s="430"/>
      <c r="U979" s="237"/>
    </row>
    <row r="980" spans="1:21" x14ac:dyDescent="0.25">
      <c r="A980" s="234"/>
      <c r="B980" s="234"/>
      <c r="C980" s="234"/>
      <c r="D980" s="234"/>
      <c r="E980" s="234"/>
      <c r="F980" s="238"/>
      <c r="G980" s="238"/>
      <c r="H980" s="239"/>
      <c r="I980" s="234"/>
      <c r="J980" s="238"/>
      <c r="K980" s="227"/>
      <c r="L980" s="238"/>
      <c r="M980" s="238"/>
      <c r="N980" s="228"/>
      <c r="O980" s="238"/>
      <c r="P980" s="228"/>
      <c r="Q980" s="228"/>
      <c r="R980" s="455"/>
      <c r="S980" s="228"/>
      <c r="T980" s="430"/>
      <c r="U980" s="237"/>
    </row>
    <row r="981" spans="1:21" x14ac:dyDescent="0.25">
      <c r="A981" s="224" t="s">
        <v>31</v>
      </c>
      <c r="B981" s="224"/>
      <c r="C981" s="225"/>
      <c r="D981" s="225" cm="1">
        <f t="array" ref="D981">_xlfn.IFS(OR(C981="水槽櫃",C981="爐檯櫃"),"無頂板",C981="油機吊櫃","無底板",TRUE,0)</f>
        <v>0</v>
      </c>
      <c r="E981" s="226"/>
      <c r="F981" s="225"/>
      <c r="G981" s="226"/>
      <c r="H981" s="226"/>
      <c r="I981" s="226"/>
      <c r="J981" s="226"/>
      <c r="K981" s="227"/>
      <c r="L981" s="228"/>
      <c r="M981" s="228"/>
      <c r="N981" s="228"/>
      <c r="O981" s="228"/>
      <c r="P981" s="228"/>
      <c r="Q981" s="228"/>
      <c r="R981" s="455"/>
      <c r="S981" s="228"/>
      <c r="T981" s="430"/>
      <c r="U981" s="237"/>
    </row>
    <row r="982" spans="1:21" x14ac:dyDescent="0.25">
      <c r="A982" s="224" t="s">
        <v>37</v>
      </c>
      <c r="B982" s="224"/>
      <c r="C982" s="229">
        <f>C943+1</f>
        <v>26</v>
      </c>
      <c r="D982" s="229"/>
      <c r="E982" s="226"/>
      <c r="F982" s="230"/>
      <c r="G982" s="226"/>
      <c r="H982" s="226"/>
      <c r="I982" s="226"/>
      <c r="J982" s="226"/>
      <c r="K982" s="366" t="s">
        <v>15</v>
      </c>
      <c r="L982" s="232">
        <f>SUMIF(D988:D1017,"&lt;&gt;*五金",K988:K1017)</f>
        <v>0</v>
      </c>
      <c r="M982" s="228"/>
      <c r="N982" s="231"/>
      <c r="O982" s="228"/>
      <c r="P982" s="228"/>
      <c r="Q982" s="228"/>
      <c r="R982" s="455"/>
      <c r="S982" s="228"/>
      <c r="T982" s="430"/>
      <c r="U982" s="237"/>
    </row>
    <row r="983" spans="1:21" x14ac:dyDescent="0.25">
      <c r="A983" s="224" t="s">
        <v>38</v>
      </c>
      <c r="B983" s="224"/>
      <c r="C983" s="229"/>
      <c r="D983" s="229"/>
      <c r="E983" s="226"/>
      <c r="F983" s="230"/>
      <c r="G983" s="226"/>
      <c r="H983" s="226"/>
      <c r="I983" s="226"/>
      <c r="J983" s="226"/>
      <c r="K983" s="366" t="s">
        <v>16</v>
      </c>
      <c r="L983" s="233">
        <f ca="1">板材才數分析.!P781</f>
        <v>0</v>
      </c>
      <c r="M983" s="228"/>
      <c r="N983" s="231"/>
      <c r="O983" s="228"/>
      <c r="P983" s="228"/>
      <c r="Q983" s="228"/>
      <c r="R983" s="455"/>
      <c r="S983" s="228"/>
      <c r="T983" s="430"/>
      <c r="U983" s="237"/>
    </row>
    <row r="984" spans="1:21" x14ac:dyDescent="0.25">
      <c r="A984" s="224" t="s">
        <v>39</v>
      </c>
      <c r="B984" s="224"/>
      <c r="C984" s="368"/>
      <c r="D984" s="229"/>
      <c r="E984" s="226"/>
      <c r="F984" s="230"/>
      <c r="G984" s="226"/>
      <c r="H984" s="226"/>
      <c r="I984" s="226"/>
      <c r="J984" s="226"/>
      <c r="K984" s="376" t="s">
        <v>1384</v>
      </c>
      <c r="L984" s="228">
        <v>1</v>
      </c>
      <c r="M984" s="228"/>
      <c r="N984" s="228"/>
      <c r="O984" s="228"/>
      <c r="P984" s="228"/>
      <c r="Q984" s="228"/>
      <c r="R984" s="455"/>
      <c r="S984" s="228"/>
      <c r="T984" s="430"/>
      <c r="U984" s="237"/>
    </row>
    <row r="985" spans="1:21" x14ac:dyDescent="0.25">
      <c r="A985" s="224" t="s">
        <v>40</v>
      </c>
      <c r="B985" s="224"/>
      <c r="C985" s="367"/>
      <c r="D985" s="229"/>
      <c r="E985" s="226"/>
      <c r="F985" s="230"/>
      <c r="G985" s="226"/>
      <c r="H985" s="226"/>
      <c r="I985" s="226"/>
      <c r="J985" s="226"/>
      <c r="K985" s="227"/>
      <c r="L985" s="228"/>
      <c r="M985" s="228"/>
      <c r="N985" s="228"/>
      <c r="O985" s="228"/>
      <c r="P985" s="228"/>
      <c r="Q985" s="228"/>
      <c r="R985" s="455"/>
      <c r="S985" s="228"/>
      <c r="T985" s="430"/>
      <c r="U985" s="237"/>
    </row>
    <row r="986" spans="1:21" ht="16.149999999999999" customHeight="1" x14ac:dyDescent="0.25">
      <c r="A986" s="508" t="s">
        <v>41</v>
      </c>
      <c r="B986" s="228"/>
      <c r="C986" s="508" t="s">
        <v>50</v>
      </c>
      <c r="D986" s="508" t="s">
        <v>1293</v>
      </c>
      <c r="E986" s="508" t="s">
        <v>42</v>
      </c>
      <c r="F986" s="372" t="s">
        <v>2</v>
      </c>
      <c r="G986" s="372"/>
      <c r="H986" s="372"/>
      <c r="I986" s="372"/>
      <c r="J986" s="372"/>
      <c r="K986" s="514" t="s">
        <v>6</v>
      </c>
      <c r="L986" s="508" t="s">
        <v>8</v>
      </c>
      <c r="M986" s="508" t="s">
        <v>110</v>
      </c>
      <c r="N986" s="515" t="s">
        <v>225</v>
      </c>
      <c r="O986" s="508" t="s">
        <v>44</v>
      </c>
      <c r="P986" s="509" t="s">
        <v>9</v>
      </c>
      <c r="Q986" s="509" t="s">
        <v>9</v>
      </c>
      <c r="R986" s="510" t="s">
        <v>9</v>
      </c>
      <c r="S986" s="509" t="s">
        <v>9</v>
      </c>
      <c r="T986" s="517" t="s">
        <v>1929</v>
      </c>
      <c r="U986" s="508" t="s">
        <v>1386</v>
      </c>
    </row>
    <row r="987" spans="1:21" x14ac:dyDescent="0.25">
      <c r="A987" s="513"/>
      <c r="B987" s="234"/>
      <c r="C987" s="513"/>
      <c r="D987" s="508"/>
      <c r="E987" s="513"/>
      <c r="F987" s="228" t="s">
        <v>49</v>
      </c>
      <c r="G987" s="228" t="s">
        <v>17</v>
      </c>
      <c r="H987" s="235" t="s">
        <v>1</v>
      </c>
      <c r="I987" s="228" t="s">
        <v>17</v>
      </c>
      <c r="J987" s="228" t="s">
        <v>3</v>
      </c>
      <c r="K987" s="514"/>
      <c r="L987" s="508"/>
      <c r="M987" s="513"/>
      <c r="N987" s="515"/>
      <c r="O987" s="513"/>
      <c r="P987" s="509"/>
      <c r="Q987" s="509"/>
      <c r="R987" s="510"/>
      <c r="S987" s="509"/>
      <c r="T987" s="517"/>
      <c r="U987" s="508"/>
    </row>
    <row r="988" spans="1:21" x14ac:dyDescent="0.25">
      <c r="A988" s="228">
        <f>$C$981</f>
        <v>0</v>
      </c>
      <c r="B988" s="228"/>
      <c r="C988" s="228">
        <f>(C982*1000)+1</f>
        <v>26001</v>
      </c>
      <c r="D988" s="489" t="s">
        <v>1077</v>
      </c>
      <c r="E988" s="489" t="s">
        <v>4</v>
      </c>
      <c r="F988" s="236">
        <f>C985-36</f>
        <v>-36</v>
      </c>
      <c r="G988" s="489" t="str">
        <f>IF(
   OR(
      $E988="頂板",$E988="底板",$E988="右側板",$E988="左側板",
      $E988="天地蓋頂板",$E988="天地蓋底板",$E988="天地蓋右側板",$E988="天地蓋左側板",
      $E988="前抽牆",$E988="後抽牆",$E988="左抽牆",$E988="右抽牆",
      $E988="踢腳板",$E988="補板",$E988="固隔",$E988="活隔",
      $E988="中立板",$E988="中立板(退)",$E988="固隔(退)",$E988="活固隔",$E988="立板",
      $E988="內頂板",$E988="內左側落板",$E988="內右側落板",$E988="內底板",
      $E988="內左側板",$E988="內右側板",
      $E988="上前平肢",$E988="上後平肢",$E988="上前立肢",$E988="上後立肢",
      $E988="下前立肢",$E988="下後立肢",$E988="下前平肢",$E988="下後平肢",
      $E988="左側落板",$E988="右側落板",
      $E988="外蓋背板",$E988="台面",$E988="床板",$E988="假門板",
      $E988="上掀門板",$E988="平掀門板",$E988="下掀門板",
      $E988="左門板",$E988="右門板",
      $E988="抽盤",$E988="抽盤抽頭",
      $E988="上軌道板",$E988="下軌道板",$E988="左軌道板",$E988="右軌道板",$E988="指縫擋板",$E988="左木框滑門",$E988="右木框滑門",
      $E988="層板",$E988="壁面層板",$E988="桌板",$E988="上封板",$E988="下封板",$E988="左封板",$E988="右封板",
      $E988="左圓角側板",$E988="右圓角側板",$E988="抽頭",$E988="入柱抽頭",$E988="假抽頭",$E988="背拉桿",$E988="木滑門",$E988="抽屜拉桿"
   ),
   "AA",
   ""
)</f>
        <v>AA</v>
      </c>
      <c r="H988" s="236">
        <f>C984</f>
        <v>0</v>
      </c>
      <c r="I988" s="488" t="str">
        <f>IF(
   OR(
      $E988="右側板",$E988="左側板",$E988="活隔",
      $E988="天地蓋頂板",$E988="天地蓋底板",
      $E988="左門板",$E988="右門板",
      $E988="左側落板",$E988="右側落板",
      $E988="外蓋背板",$E988="活固隔",
      $E988="左木框滑門",$E988="右木框滑門",
      $E988="左鋁框滑門",$E988="右鋁框滑門",
      $E988="桌板",$E988="台面",$E988="床板",$E988="假門板",
      $E988="上掀門板",$E988="平掀門板",$E988="下掀門板",
      $E988="抽盤抽頭",$E988="抽盤",$E988="層板",$E988="壁面層板",
      $E988="上封板",$E988="下封板",$E988="左封板",$E988="右封板",
      $E988="抽頭",$E988="踢腳板",$E988="補板",$E988="木滑門"
   ),
   "AA",
   ""
)</f>
        <v/>
      </c>
      <c r="J988" s="489">
        <v>18</v>
      </c>
      <c r="K988" s="229"/>
      <c r="L988" s="228"/>
      <c r="M988" s="228" t="str">
        <f>IFERROR(VLOOKUP(L988,色號!A:B,2,FALSE),"")</f>
        <v/>
      </c>
      <c r="N988" s="228" t="str">
        <f>IFERROR(VLOOKUP(M988,色號!B:C,2,FALSE),"")</f>
        <v/>
      </c>
      <c r="O988" s="228" t="str">
        <f>IFERROR(VLOOKUP(L988,色號!A:D,4,FALSE),"")</f>
        <v/>
      </c>
      <c r="P988" s="228" t="str">
        <f>IF(
    OR($E988="左門板", $E988="右門板"),
    "鉸" &amp; IF($F988&lt;=1000, 2, IF($F988&lt;=1800, 3, 4)),
    IF(
        $E988="入柱背板",
        "側",
        IF(
            $E988="外蓋背板",
            "面",
            IF(
                AND(COUNTIF($E$988:$E$1017,"入柱背板")&gt;0, OR($E988="頂板", $E988="底板")),
                "面",
                IF(
                    AND(COUNTIF($E$988:$E$1017,"外蓋背板")&gt;0, OR($E988="左側板", $E988="右側板")),
                    "側",
                    IF(
                        AND(
                            COUNTIF($E$988:$E$1017,"入柱背板")=0,
                            COUNTIF($E$988:$E$1017,"外蓋背板")=0,
                            OR(
                                AND(COUNTIF($E$988:$E$1017,"背板")&gt;0, OR($E988="左側板",$E949="右側板",$E988="頂板",$E988="底板",$E988="天地蓋左側板",$E988="天地蓋右側板",$E988="天地蓋頂板",$E988="天地蓋底板")),
                                AND(COUNTIF($E$988:$E$1017,"抽底")&gt;0, OR($E988="右抽牆",$E949="左抽牆",$E988="前抽牆",$E988="後抽牆"))                         )
                        ),
                        "背板溝",
                        ""
                    )
                )
            )
        )
    )
)</f>
        <v>背板溝</v>
      </c>
      <c r="Q988" s="228" t="str">
        <f>IF(OR($E988="天地蓋右側板",$E988="天地蓋左側板"), "側 面",
 IF(OR($E988="背拉桿",$E988="中立板",$E988="頂板",$E988="底板",$E988="前抽牆",$E988="後抽牆",$E988="內左側落板",$E988="內右側落板",$E988="抽屜拉桿",$E988="立板"), "側",
  IF(OR($E988="木滑門",$E988="鋁框滑門"), "輪",
   IF(OR($E988="右側板",$E988="左側板",$E988="右抽牆",$E988="左抽牆",$E988="天地蓋頂板",$E988="天地蓋底板",$E988="內頂板"), "面",
    IF($E988="固隔","固","")
   )
  )
 )
)</f>
        <v>側</v>
      </c>
      <c r="R988" s="455" t="str">
        <f>IF(
OR($E988="左側板",$E988="右側板",$E988="天地蓋左側板",$E988="天地蓋右側板",$E988="中立板",$E988="立板"),
"排","")</f>
        <v/>
      </c>
      <c r="S988" s="461"/>
      <c r="T988" s="429" t="str">
        <f>IF($E988="中立板","面開槽？排孔？",
IF($E988="木框滑門","前排孔要退喔！",
IF(OR($E988="左門板",$E988="右門板",$E988="抽頭"),"把手？",
IF(OR($E988="左側板",$E988="右側板",$E988="天地蓋右側板",$E988="天地蓋左側板"),"排孔？",""))))</f>
        <v/>
      </c>
      <c r="U988" s="237">
        <f>IF(E988="","",$L$984)</f>
        <v>1</v>
      </c>
    </row>
    <row r="989" spans="1:21" x14ac:dyDescent="0.25">
      <c r="A989" s="228">
        <f t="shared" ref="A989:A1017" si="342">$C$981</f>
        <v>0</v>
      </c>
      <c r="B989" s="228"/>
      <c r="C989" s="228">
        <f>C988+1</f>
        <v>26002</v>
      </c>
      <c r="D989" s="489" t="s">
        <v>1077</v>
      </c>
      <c r="E989" s="489" t="s">
        <v>323</v>
      </c>
      <c r="F989" s="236">
        <f>C985-36</f>
        <v>-36</v>
      </c>
      <c r="G989" s="489" t="str">
        <f t="shared" ref="G989:G998" si="343">IF(
   OR(
      $E989="頂板",$E989="底板",$E989="右側板",$E989="左側板",
      $E989="天地蓋頂板",$E989="天地蓋底板",$E989="天地蓋右側板",$E989="天地蓋左側板",
      $E989="前抽牆",$E989="後抽牆",$E989="左抽牆",$E989="右抽牆",
      $E989="踢腳板",$E989="補板",$E989="固隔",$E989="活隔",
      $E989="中立板",$E989="中立板(退)",$E989="固隔(退)",$E989="活固隔",$E989="立板",
      $E989="內頂板",$E989="內左側落板",$E989="內右側落板",$E989="內底板",
      $E989="內左側板",$E989="內右側板",
      $E989="上前平肢",$E989="上後平肢",$E989="上前立肢",$E989="上後立肢",
      $E989="下前立肢",$E989="下後立肢",$E989="下前平肢",$E989="下後平肢",
      $E989="左側落板",$E989="右側落板",
      $E989="外蓋背板",$E989="台面",$E989="床板",$E989="假門板",
      $E989="上掀門板",$E989="平掀門板",$E989="下掀門板",
      $E989="左門板",$E989="右門板",
      $E989="抽盤",$E989="抽盤抽頭",
      $E989="上軌道板",$E989="下軌道板",$E989="左軌道板",$E989="右軌道板",$E989="指縫擋板",$E989="左木框滑門",$E989="右木框滑門",
      $E989="層板",$E989="壁面層板",$E989="桌板",$E989="上封板",$E989="下封板",$E989="左封板",$E989="右封板",
      $E989="左圓角側板",$E989="右圓角側板",$E989="抽頭",$E989="入柱抽頭",$E989="假抽頭",$E989="背拉桿",$E989="木滑門",$E989="抽屜拉桿"
   ),
   "AA",
   ""
)</f>
        <v>AA</v>
      </c>
      <c r="H989" s="236">
        <f>C984</f>
        <v>0</v>
      </c>
      <c r="I989" s="488" t="str">
        <f t="shared" ref="I989:I998" si="344">IF(
   OR(
      $E989="右側板",$E989="左側板",$E989="活隔",
      $E989="天地蓋頂板",$E989="天地蓋底板",
      $E989="左門板",$E989="右門板",
      $E989="左側落板",$E989="右側落板",
      $E989="外蓋背板",$E989="活固隔",
      $E989="左木框滑門",$E989="右木框滑門",
      $E989="左鋁框滑門",$E989="右鋁框滑門",
      $E989="桌板",$E989="台面",$E989="床板",$E989="假門板",
      $E989="上掀門板",$E989="平掀門板",$E989="下掀門板",
      $E989="抽盤抽頭",$E989="抽盤",$E989="層板",$E989="壁面層板",
      $E989="上封板",$E989="下封板",$E989="左封板",$E989="右封板",
      $E989="抽頭",$E989="踢腳板",$E989="補板",$E989="木滑門"
   ),
   "AA",
   ""
)</f>
        <v/>
      </c>
      <c r="J989" s="489">
        <v>18</v>
      </c>
      <c r="K989" s="229"/>
      <c r="L989" s="228"/>
      <c r="M989" s="228" t="str">
        <f>IFERROR(VLOOKUP(L989,色號!A:B,2,FALSE),"")</f>
        <v/>
      </c>
      <c r="N989" s="228" t="str">
        <f>IFERROR(VLOOKUP(M989,色號!B:C,2,FALSE),"")</f>
        <v/>
      </c>
      <c r="O989" s="228" t="str">
        <f>IFERROR(VLOOKUP(L989,色號!A:D,4,FALSE),"")</f>
        <v/>
      </c>
      <c r="P989" s="228" t="str">
        <f t="shared" ref="P989:P1017" si="345">IF(
    OR($E989="左門板", $E989="右門板"),
    "鉸" &amp; IF($F989&lt;=1000, 2, IF($F989&lt;=1800, 3, 4)),
    IF(
        $E989="入柱背板",
        "側",
        IF(
            $E989="外蓋背板",
            "面",
            IF(
                AND(COUNTIF($E$988:$E$1017,"入柱背板")&gt;0, OR($E989="頂板", $E989="底板")),
                "面",
                IF(
                    AND(COUNTIF($E$988:$E$1017,"外蓋背板")&gt;0, OR($E989="左側板", $E989="右側板")),
                    "側",
                    IF(
                        AND(
                            COUNTIF($E$988:$E$1017,"入柱背板")=0,
                            COUNTIF($E$988:$E$1017,"外蓋背板")=0,
                            OR(
                                AND(COUNTIF($E$988:$E$1017,"背板")&gt;0, OR($E989="左側板",$E950="右側板",$E989="頂板",$E989="底板",$E989="天地蓋左側板",$E989="天地蓋右側板",$E989="天地蓋頂板",$E989="天地蓋底板")),
                                AND(COUNTIF($E$988:$E$1017,"抽底")&gt;0, OR($E989="右抽牆",$E950="左抽牆",$E989="前抽牆",$E989="後抽牆"))                         )
                        ),
                        "背板溝",
                        ""
                    )
                )
            )
        )
    )
)</f>
        <v>背板溝</v>
      </c>
      <c r="Q989" s="228" t="str">
        <f t="shared" ref="Q989:Q1017" si="346">IF(OR($E989="天地蓋右側板",$E989="天地蓋左側板"), "側 面",
 IF(OR($E989="背拉桿",$E989="中立板",$E989="頂板",$E989="底板",$E989="前抽牆",$E989="後抽牆",$E989="內左側落板",$E989="內右側落板",$E989="抽屜拉桿",$E989="立板"), "側",
  IF(OR($E989="木滑門",$E989="鋁框滑門"), "輪",
   IF(OR($E989="右側板",$E989="左側板",$E989="右抽牆",$E989="左抽牆",$E989="天地蓋頂板",$E989="天地蓋底板",$E989="內頂板"), "面",
    IF($E989="固隔","固","")
   )
  )
 )
)</f>
        <v>側</v>
      </c>
      <c r="R989" s="455" t="str">
        <f t="shared" ref="R989:R1017" si="347">IF(
OR($E989="左側板",$E989="右側板",$E989="天地蓋左側板",$E989="天地蓋右側板",$E989="中立板",$E989="立板"),
"排","")</f>
        <v/>
      </c>
      <c r="S989" s="461"/>
      <c r="T989" s="429" t="str">
        <f t="shared" ref="T989:T1017" si="348">IF($E989="中立板","面開槽？排孔？",
IF($E989="木框滑門","前排孔要退喔！",
IF(OR($E989="左門板",$E989="右門板",$E989="抽頭"),"把手？",
IF(OR($E989="左側板",$E989="右側板",$E989="天地蓋右側板",$E989="天地蓋左側板"),"排孔？",""))))</f>
        <v/>
      </c>
      <c r="U989" s="237">
        <f t="shared" ref="U989:U1017" si="349">IF(E989="","",$L$984)</f>
        <v>1</v>
      </c>
    </row>
    <row r="990" spans="1:21" x14ac:dyDescent="0.25">
      <c r="A990" s="228">
        <f t="shared" si="342"/>
        <v>0</v>
      </c>
      <c r="B990" s="228"/>
      <c r="C990" s="228">
        <f t="shared" ref="C990:C1001" si="350">C989+1</f>
        <v>26003</v>
      </c>
      <c r="D990" s="489" t="s">
        <v>1077</v>
      </c>
      <c r="E990" s="489" t="s">
        <v>342</v>
      </c>
      <c r="F990" s="489">
        <f>C983</f>
        <v>0</v>
      </c>
      <c r="G990" s="489" t="str">
        <f t="shared" si="343"/>
        <v>AA</v>
      </c>
      <c r="H990" s="236">
        <f>C984</f>
        <v>0</v>
      </c>
      <c r="I990" s="488" t="str">
        <f t="shared" si="344"/>
        <v>AA</v>
      </c>
      <c r="J990" s="489">
        <v>18</v>
      </c>
      <c r="K990" s="229"/>
      <c r="L990" s="228"/>
      <c r="M990" s="228" t="str">
        <f>IFERROR(VLOOKUP(L990,色號!A:B,2,FALSE),"")</f>
        <v/>
      </c>
      <c r="N990" s="228" t="str">
        <f>IFERROR(VLOOKUP(M990,色號!B:C,2,FALSE),"")</f>
        <v/>
      </c>
      <c r="O990" s="228" t="str">
        <f>IFERROR(VLOOKUP(L990,色號!A:D,4,FALSE),"")</f>
        <v/>
      </c>
      <c r="P990" s="228" t="str">
        <f t="shared" si="345"/>
        <v>背板溝</v>
      </c>
      <c r="Q990" s="228" t="str">
        <f t="shared" si="346"/>
        <v>面</v>
      </c>
      <c r="R990" s="455" t="str">
        <f t="shared" si="347"/>
        <v>排</v>
      </c>
      <c r="S990" s="461"/>
      <c r="T990" s="429" t="str">
        <f t="shared" si="348"/>
        <v>排孔？</v>
      </c>
      <c r="U990" s="237">
        <f t="shared" si="349"/>
        <v>1</v>
      </c>
    </row>
    <row r="991" spans="1:21" x14ac:dyDescent="0.25">
      <c r="A991" s="228">
        <f t="shared" si="342"/>
        <v>0</v>
      </c>
      <c r="B991" s="228"/>
      <c r="C991" s="228">
        <f t="shared" si="350"/>
        <v>26004</v>
      </c>
      <c r="D991" s="489" t="s">
        <v>1077</v>
      </c>
      <c r="E991" s="489" t="s">
        <v>350</v>
      </c>
      <c r="F991" s="489">
        <f>C983</f>
        <v>0</v>
      </c>
      <c r="G991" s="489" t="str">
        <f t="shared" si="343"/>
        <v>AA</v>
      </c>
      <c r="H991" s="236">
        <f>C984</f>
        <v>0</v>
      </c>
      <c r="I991" s="488" t="str">
        <f t="shared" si="344"/>
        <v>AA</v>
      </c>
      <c r="J991" s="489">
        <v>18</v>
      </c>
      <c r="K991" s="229"/>
      <c r="L991" s="228"/>
      <c r="M991" s="228" t="str">
        <f>IFERROR(VLOOKUP(L991,色號!A:B,2,FALSE),"")</f>
        <v/>
      </c>
      <c r="N991" s="228" t="str">
        <f>IFERROR(VLOOKUP(M991,色號!B:C,2,FALSE),"")</f>
        <v/>
      </c>
      <c r="O991" s="228" t="str">
        <f>IFERROR(VLOOKUP(L991,色號!A:D,4,FALSE),"")</f>
        <v/>
      </c>
      <c r="P991" s="228" t="str">
        <f t="shared" si="345"/>
        <v>背板溝</v>
      </c>
      <c r="Q991" s="228" t="str">
        <f t="shared" si="346"/>
        <v>面</v>
      </c>
      <c r="R991" s="455" t="str">
        <f t="shared" si="347"/>
        <v>排</v>
      </c>
      <c r="S991" s="461"/>
      <c r="T991" s="429" t="str">
        <f t="shared" si="348"/>
        <v>排孔？</v>
      </c>
      <c r="U991" s="237">
        <f t="shared" si="349"/>
        <v>1</v>
      </c>
    </row>
    <row r="992" spans="1:21" x14ac:dyDescent="0.25">
      <c r="A992" s="228">
        <f t="shared" si="342"/>
        <v>0</v>
      </c>
      <c r="B992" s="228"/>
      <c r="C992" s="228">
        <f t="shared" si="350"/>
        <v>26005</v>
      </c>
      <c r="D992" s="489" t="s">
        <v>1077</v>
      </c>
      <c r="E992" s="489" t="s">
        <v>357</v>
      </c>
      <c r="F992" s="489">
        <f>C983-22</f>
        <v>-22</v>
      </c>
      <c r="G992" s="489" t="str">
        <f t="shared" si="343"/>
        <v/>
      </c>
      <c r="H992" s="236">
        <f>C985-22</f>
        <v>-22</v>
      </c>
      <c r="I992" s="488" t="str">
        <f t="shared" si="344"/>
        <v/>
      </c>
      <c r="J992" s="489">
        <v>4</v>
      </c>
      <c r="K992" s="229"/>
      <c r="L992" s="228"/>
      <c r="M992" s="228" t="str">
        <f>IFERROR(VLOOKUP(L992,色號!A:B,2,FALSE),"")</f>
        <v/>
      </c>
      <c r="N992" s="228" t="str">
        <f>IFERROR(VLOOKUP(M992,色號!B:C,2,FALSE),"")</f>
        <v/>
      </c>
      <c r="O992" s="228" t="str">
        <f>IFERROR(VLOOKUP(L992,色號!A:D,4,FALSE),"")</f>
        <v/>
      </c>
      <c r="P992" s="228" t="str">
        <f t="shared" si="345"/>
        <v/>
      </c>
      <c r="Q992" s="228" t="str">
        <f t="shared" si="346"/>
        <v/>
      </c>
      <c r="R992" s="455" t="str">
        <f t="shared" si="347"/>
        <v/>
      </c>
      <c r="S992" s="461"/>
      <c r="T992" s="429" t="str">
        <f t="shared" si="348"/>
        <v/>
      </c>
      <c r="U992" s="237">
        <f t="shared" si="349"/>
        <v>1</v>
      </c>
    </row>
    <row r="993" spans="1:21" x14ac:dyDescent="0.25">
      <c r="A993" s="228">
        <f t="shared" si="342"/>
        <v>0</v>
      </c>
      <c r="B993" s="228"/>
      <c r="C993" s="228">
        <f t="shared" si="350"/>
        <v>26006</v>
      </c>
      <c r="D993" s="489" t="s">
        <v>1077</v>
      </c>
      <c r="E993" s="489" t="s">
        <v>420</v>
      </c>
      <c r="F993" s="489">
        <f>F988</f>
        <v>-36</v>
      </c>
      <c r="G993" s="489" t="str">
        <f t="shared" si="343"/>
        <v>AA</v>
      </c>
      <c r="H993" s="236">
        <v>120</v>
      </c>
      <c r="I993" s="488" t="str">
        <f t="shared" si="344"/>
        <v/>
      </c>
      <c r="J993" s="489">
        <v>18</v>
      </c>
      <c r="K993" s="229"/>
      <c r="L993" s="228"/>
      <c r="M993" s="228" t="str">
        <f>IFERROR(VLOOKUP(L993,色號!A:B,2,FALSE),"")</f>
        <v/>
      </c>
      <c r="N993" s="228" t="str">
        <f>IFERROR(VLOOKUP(M993,色號!B:C,2,FALSE),"")</f>
        <v/>
      </c>
      <c r="O993" s="228" t="str">
        <f>IFERROR(VLOOKUP(L993,色號!A:D,4,FALSE),"")</f>
        <v/>
      </c>
      <c r="P993" s="228" t="str">
        <f t="shared" si="345"/>
        <v/>
      </c>
      <c r="Q993" s="228" t="str">
        <f t="shared" si="346"/>
        <v>側</v>
      </c>
      <c r="R993" s="455" t="str">
        <f t="shared" si="347"/>
        <v/>
      </c>
      <c r="S993" s="461"/>
      <c r="T993" s="429" t="str">
        <f t="shared" si="348"/>
        <v/>
      </c>
      <c r="U993" s="237">
        <f t="shared" si="349"/>
        <v>1</v>
      </c>
    </row>
    <row r="994" spans="1:21" x14ac:dyDescent="0.25">
      <c r="A994" s="228">
        <f t="shared" si="342"/>
        <v>0</v>
      </c>
      <c r="B994" s="228"/>
      <c r="C994" s="228">
        <f t="shared" si="350"/>
        <v>26007</v>
      </c>
      <c r="D994" s="489" t="s">
        <v>1078</v>
      </c>
      <c r="E994" s="489" t="s">
        <v>1102</v>
      </c>
      <c r="F994" s="489">
        <f>F988</f>
        <v>-36</v>
      </c>
      <c r="G994" s="489" t="str">
        <f t="shared" si="343"/>
        <v>AA</v>
      </c>
      <c r="H994" s="236">
        <f>C984-22</f>
        <v>-22</v>
      </c>
      <c r="I994" s="488" t="str">
        <f t="shared" si="344"/>
        <v/>
      </c>
      <c r="J994" s="489">
        <v>18</v>
      </c>
      <c r="K994" s="229"/>
      <c r="L994" s="228"/>
      <c r="M994" s="228" t="str">
        <f>IFERROR(VLOOKUP(L994,色號!A:B,2,FALSE),"")</f>
        <v/>
      </c>
      <c r="N994" s="228" t="str">
        <f>IFERROR(VLOOKUP(M994,色號!B:C,2,FALSE),"")</f>
        <v/>
      </c>
      <c r="O994" s="228" t="str">
        <f>IFERROR(VLOOKUP(L994,色號!A:D,4,FALSE),"")</f>
        <v/>
      </c>
      <c r="P994" s="228" t="str">
        <f t="shared" si="345"/>
        <v/>
      </c>
      <c r="Q994" s="228" t="str">
        <f t="shared" si="346"/>
        <v>側</v>
      </c>
      <c r="R994" s="455" t="str">
        <f t="shared" si="347"/>
        <v>排</v>
      </c>
      <c r="S994" s="461"/>
      <c r="T994" s="429" t="str">
        <f t="shared" si="348"/>
        <v>面開槽？排孔？</v>
      </c>
      <c r="U994" s="237">
        <f t="shared" si="349"/>
        <v>1</v>
      </c>
    </row>
    <row r="995" spans="1:21" x14ac:dyDescent="0.25">
      <c r="A995" s="228">
        <f t="shared" si="342"/>
        <v>0</v>
      </c>
      <c r="B995" s="228"/>
      <c r="C995" s="228">
        <f t="shared" si="350"/>
        <v>26008</v>
      </c>
      <c r="D995" s="489" t="s">
        <v>1078</v>
      </c>
      <c r="E995" s="489" t="s">
        <v>1094</v>
      </c>
      <c r="F995" s="489"/>
      <c r="G995" s="489" t="str">
        <f t="shared" si="343"/>
        <v>AA</v>
      </c>
      <c r="H995" s="236">
        <f>C984-22-10</f>
        <v>-32</v>
      </c>
      <c r="I995" s="488" t="str">
        <f t="shared" si="344"/>
        <v>AA</v>
      </c>
      <c r="J995" s="489">
        <v>18</v>
      </c>
      <c r="K995" s="229"/>
      <c r="L995" s="228"/>
      <c r="M995" s="228" t="str">
        <f>IFERROR(VLOOKUP(L995,色號!A:B,2,FALSE),"")</f>
        <v/>
      </c>
      <c r="N995" s="228" t="str">
        <f>IFERROR(VLOOKUP(M995,色號!B:C,2,FALSE),"")</f>
        <v/>
      </c>
      <c r="O995" s="228" t="str">
        <f>IFERROR(VLOOKUP(L995,色號!A:D,4,FALSE),"")</f>
        <v/>
      </c>
      <c r="P995" s="228" t="str">
        <f t="shared" si="345"/>
        <v/>
      </c>
      <c r="Q995" s="228" t="str">
        <f t="shared" si="346"/>
        <v/>
      </c>
      <c r="R995" s="455" t="str">
        <f t="shared" si="347"/>
        <v/>
      </c>
      <c r="S995" s="461"/>
      <c r="T995" s="429" t="str">
        <f t="shared" si="348"/>
        <v/>
      </c>
      <c r="U995" s="237">
        <f t="shared" si="349"/>
        <v>1</v>
      </c>
    </row>
    <row r="996" spans="1:21" x14ac:dyDescent="0.25">
      <c r="A996" s="228">
        <f t="shared" si="342"/>
        <v>0</v>
      </c>
      <c r="B996" s="228"/>
      <c r="C996" s="228">
        <f t="shared" si="350"/>
        <v>26009</v>
      </c>
      <c r="D996" s="489" t="s">
        <v>1078</v>
      </c>
      <c r="E996" s="489" t="s">
        <v>1088</v>
      </c>
      <c r="F996" s="489"/>
      <c r="G996" s="489" t="str">
        <f t="shared" si="343"/>
        <v>AA</v>
      </c>
      <c r="H996" s="236">
        <f>C984-22</f>
        <v>-22</v>
      </c>
      <c r="I996" s="488" t="str">
        <f t="shared" si="344"/>
        <v/>
      </c>
      <c r="J996" s="489">
        <v>18</v>
      </c>
      <c r="K996" s="229"/>
      <c r="L996" s="228"/>
      <c r="M996" s="228" t="str">
        <f>IFERROR(VLOOKUP(L996,色號!A:B,2,FALSE),"")</f>
        <v/>
      </c>
      <c r="N996" s="228" t="str">
        <f>IFERROR(VLOOKUP(M996,色號!B:C,2,FALSE),"")</f>
        <v/>
      </c>
      <c r="O996" s="228" t="str">
        <f>IFERROR(VLOOKUP(L996,色號!A:D,4,FALSE),"")</f>
        <v/>
      </c>
      <c r="P996" s="228" t="str">
        <f t="shared" si="345"/>
        <v/>
      </c>
      <c r="Q996" s="228" t="str">
        <f t="shared" si="346"/>
        <v>固</v>
      </c>
      <c r="R996" s="455" t="str">
        <f t="shared" si="347"/>
        <v/>
      </c>
      <c r="S996" s="461"/>
      <c r="T996" s="429" t="str">
        <f t="shared" si="348"/>
        <v/>
      </c>
      <c r="U996" s="237">
        <f t="shared" si="349"/>
        <v>1</v>
      </c>
    </row>
    <row r="997" spans="1:21" x14ac:dyDescent="0.25">
      <c r="A997" s="228">
        <f t="shared" si="342"/>
        <v>0</v>
      </c>
      <c r="B997" s="228"/>
      <c r="C997" s="228">
        <f t="shared" si="350"/>
        <v>26010</v>
      </c>
      <c r="D997" s="489" t="s">
        <v>1079</v>
      </c>
      <c r="E997" s="489" t="s">
        <v>1095</v>
      </c>
      <c r="F997" s="489"/>
      <c r="G997" s="489" t="str">
        <f t="shared" si="343"/>
        <v>AA</v>
      </c>
      <c r="H997" s="236">
        <f>C985/2-4</f>
        <v>-4</v>
      </c>
      <c r="I997" s="488" t="str">
        <f t="shared" si="344"/>
        <v>AA</v>
      </c>
      <c r="J997" s="489">
        <v>18</v>
      </c>
      <c r="K997" s="229"/>
      <c r="L997" s="228"/>
      <c r="M997" s="228" t="str">
        <f>IFERROR(VLOOKUP(L997,色號!A:B,2,FALSE),"")</f>
        <v/>
      </c>
      <c r="N997" s="228" t="str">
        <f>IFERROR(VLOOKUP(M997,色號!B:C,2,FALSE),"")</f>
        <v/>
      </c>
      <c r="O997" s="228" t="str">
        <f>IFERROR(VLOOKUP(L997,色號!A:D,4,FALSE),"")</f>
        <v/>
      </c>
      <c r="P997" s="228" t="str">
        <f t="shared" si="345"/>
        <v>鉸2</v>
      </c>
      <c r="Q997" s="228" t="str">
        <f t="shared" si="346"/>
        <v/>
      </c>
      <c r="R997" s="455" t="str">
        <f t="shared" si="347"/>
        <v/>
      </c>
      <c r="S997" s="461"/>
      <c r="T997" s="429" t="str">
        <f t="shared" si="348"/>
        <v>把手？</v>
      </c>
      <c r="U997" s="237">
        <f t="shared" si="349"/>
        <v>1</v>
      </c>
    </row>
    <row r="998" spans="1:21" x14ac:dyDescent="0.25">
      <c r="A998" s="228">
        <f t="shared" si="342"/>
        <v>0</v>
      </c>
      <c r="B998" s="228"/>
      <c r="C998" s="228">
        <f t="shared" si="350"/>
        <v>26011</v>
      </c>
      <c r="D998" s="489" t="s">
        <v>1079</v>
      </c>
      <c r="E998" s="489" t="s">
        <v>1099</v>
      </c>
      <c r="F998" s="489"/>
      <c r="G998" s="489" t="str">
        <f t="shared" si="343"/>
        <v>AA</v>
      </c>
      <c r="H998" s="236">
        <f>C985/2-4</f>
        <v>-4</v>
      </c>
      <c r="I998" s="488" t="str">
        <f t="shared" si="344"/>
        <v>AA</v>
      </c>
      <c r="J998" s="489">
        <v>18</v>
      </c>
      <c r="K998" s="229"/>
      <c r="L998" s="228"/>
      <c r="M998" s="228"/>
      <c r="N998" s="232"/>
      <c r="O998" s="228" t="str">
        <f>IFERROR(VLOOKUP(L998,色號!A:D,4,FALSE),"")</f>
        <v/>
      </c>
      <c r="P998" s="228" t="str">
        <f t="shared" si="345"/>
        <v>鉸2</v>
      </c>
      <c r="Q998" s="228" t="str">
        <f t="shared" si="346"/>
        <v/>
      </c>
      <c r="R998" s="455" t="str">
        <f t="shared" si="347"/>
        <v/>
      </c>
      <c r="S998" s="461"/>
      <c r="T998" s="429" t="str">
        <f t="shared" si="348"/>
        <v>把手？</v>
      </c>
      <c r="U998" s="237">
        <f t="shared" si="349"/>
        <v>1</v>
      </c>
    </row>
    <row r="999" spans="1:21" x14ac:dyDescent="0.25">
      <c r="A999" s="228">
        <f t="shared" si="342"/>
        <v>0</v>
      </c>
      <c r="B999" s="228"/>
      <c r="C999" s="228">
        <f t="shared" si="350"/>
        <v>26012</v>
      </c>
      <c r="D999" s="228"/>
      <c r="E999" s="228"/>
      <c r="F999" s="236"/>
      <c r="G999" s="228" t="str">
        <f t="shared" ref="G989:G1017" si="351">IF(
   OR(
      $E999="頂板",$E999="底板",$E999="右側板",$E999="左側板",
      $E999="天地蓋頂板",$E999="天地蓋底板",$E999="天地蓋右側板",$E999="天地蓋左側板",
      $E999="前抽牆",$E999="後抽牆",$E999="左抽牆",$E999="右抽牆",
      $E999="踢腳板",$E999="補板",$E999="固隔",$E999="活隔",
      $E999="中立板",$E999="中立板(退)",$E999="固隔(退)",$E999="活固隔",$E999="立板",
      $E999="內頂板",$E999="內左側落板",$E999="內右側落板",$E999="內底板",
      $E999="內左側板",$E999="內右側板",
      $E999="上前平肢",$E999="上後平肢",$E999="上前立肢",$E999="上後立肢",
      $E999="下前立肢",$E999="下後立肢",$E999="下前平肢",$E999="下後平肢",
      $E999="左側落板",$E999="右側落板",
      $E999="外蓋背板",$E999="台面",$E999="床板",$E999="假門板",
      $E999="上掀門板",$E999="平掀門板",$E999="下掀門板",
      $E999="左門板",$E999="右門板",
      $E999="抽盤",$E999="抽盤抽頭",
      $E999="上軌道板",$E999="下軌道板",$E999="左軌道板",$E999="右軌道板",$E999="指縫擋板",$E999="左木框滑門",$E999="右木框滑門",
      $E999="層板",$E999="壁面層板",$E999="桌板",$E999="上封板",$E999="下封板",$E999="左封板",$E999="右封板",
      $E999="左圓角側板",$E999="右圓角側板",$E999="抽頭",$E999="入柱抽頭",$E999="假抽頭",$E999="背拉桿",$E999="木滑門",$E999="抽屜拉桿"
   ),
   "AA",
   ""
)</f>
        <v/>
      </c>
      <c r="H999" s="236"/>
      <c r="I999" s="38" t="str">
        <f t="shared" ref="I989:I1011" si="352">IF(
   OR(
      $E999="右側板",$E999="左側板",$E999="活隔",
      $E999="天地蓋頂板",$E999="天地蓋底板",
      $E999="左門板",$E999="右門板",
      $E999="左側落板",$E999="右側落板",
      $E999="外蓋背板",$E999="活固隔",
      $E999="左木框滑門",$E999="右木框滑門",
      $E999="左鋁框滑門",$E999="右鋁框滑門",
      $E999="桌板",$E999="台面",$E999="床板",$E999="假門板",
      $E999="上掀門板",$E999="平掀門板",$E999="下掀門板",
      $E999="抽盤抽頭",$E999="抽盤",$E999="層板",$E999="壁面層板",
      $E999="上封板",$E999="下封板",$E999="左封板",$E999="右封板",
      $E999="抽頭",$E999="踢腳板",$E999="補板",$E999="木滑門"
   ),
   "AA",
   ""
)</f>
        <v/>
      </c>
      <c r="J999" s="228"/>
      <c r="K999" s="229"/>
      <c r="L999" s="228"/>
      <c r="M999" s="228"/>
      <c r="N999" s="232"/>
      <c r="O999" s="228" t="str">
        <f>IFERROR(VLOOKUP(L999,色號!A:D,4,FALSE),"")</f>
        <v/>
      </c>
      <c r="P999" s="228" t="str">
        <f t="shared" si="345"/>
        <v/>
      </c>
      <c r="Q999" s="228" t="str">
        <f t="shared" si="346"/>
        <v/>
      </c>
      <c r="R999" s="455" t="str">
        <f t="shared" si="347"/>
        <v/>
      </c>
      <c r="S999" s="461"/>
      <c r="T999" s="429" t="str">
        <f t="shared" si="348"/>
        <v/>
      </c>
      <c r="U999" s="237" t="str">
        <f t="shared" si="349"/>
        <v/>
      </c>
    </row>
    <row r="1000" spans="1:21" x14ac:dyDescent="0.25">
      <c r="A1000" s="228">
        <f t="shared" si="342"/>
        <v>0</v>
      </c>
      <c r="B1000" s="228"/>
      <c r="C1000" s="228">
        <f>C999+1</f>
        <v>26013</v>
      </c>
      <c r="D1000" s="228"/>
      <c r="E1000" s="228"/>
      <c r="F1000" s="228"/>
      <c r="G1000" s="228" t="str">
        <f t="shared" si="351"/>
        <v/>
      </c>
      <c r="H1000" s="236"/>
      <c r="I1000" s="38" t="str">
        <f t="shared" si="352"/>
        <v/>
      </c>
      <c r="J1000" s="228"/>
      <c r="K1000" s="229"/>
      <c r="L1000" s="228"/>
      <c r="M1000" s="228"/>
      <c r="N1000" s="232"/>
      <c r="O1000" s="228" t="str">
        <f>IFERROR(VLOOKUP(L1000,色號!A:D,4,FALSE),"")</f>
        <v/>
      </c>
      <c r="P1000" s="228" t="str">
        <f t="shared" si="345"/>
        <v/>
      </c>
      <c r="Q1000" s="228" t="str">
        <f t="shared" si="346"/>
        <v/>
      </c>
      <c r="R1000" s="455" t="str">
        <f t="shared" si="347"/>
        <v/>
      </c>
      <c r="S1000" s="461"/>
      <c r="T1000" s="429" t="str">
        <f t="shared" si="348"/>
        <v/>
      </c>
      <c r="U1000" s="237" t="str">
        <f t="shared" si="349"/>
        <v/>
      </c>
    </row>
    <row r="1001" spans="1:21" x14ac:dyDescent="0.25">
      <c r="A1001" s="228">
        <f t="shared" si="342"/>
        <v>0</v>
      </c>
      <c r="B1001" s="228"/>
      <c r="C1001" s="228">
        <f t="shared" si="350"/>
        <v>26014</v>
      </c>
      <c r="D1001" s="228"/>
      <c r="E1001" s="228"/>
      <c r="F1001" s="228"/>
      <c r="G1001" s="228" t="str">
        <f t="shared" si="351"/>
        <v/>
      </c>
      <c r="H1001" s="236"/>
      <c r="I1001" s="38" t="str">
        <f t="shared" si="352"/>
        <v/>
      </c>
      <c r="J1001" s="228"/>
      <c r="K1001" s="229"/>
      <c r="L1001" s="228"/>
      <c r="M1001" s="228"/>
      <c r="N1001" s="232"/>
      <c r="O1001" s="228" t="str">
        <f>IFERROR(VLOOKUP(L1001,色號!A:D,4,FALSE),"")</f>
        <v/>
      </c>
      <c r="P1001" s="228" t="str">
        <f t="shared" si="345"/>
        <v/>
      </c>
      <c r="Q1001" s="228" t="str">
        <f t="shared" si="346"/>
        <v/>
      </c>
      <c r="R1001" s="455" t="str">
        <f t="shared" si="347"/>
        <v/>
      </c>
      <c r="S1001" s="461"/>
      <c r="T1001" s="429" t="str">
        <f t="shared" si="348"/>
        <v/>
      </c>
      <c r="U1001" s="237" t="str">
        <f t="shared" si="349"/>
        <v/>
      </c>
    </row>
    <row r="1002" spans="1:21" x14ac:dyDescent="0.25">
      <c r="A1002" s="228">
        <f t="shared" si="342"/>
        <v>0</v>
      </c>
      <c r="B1002" s="228"/>
      <c r="C1002" s="228">
        <f>C1001+1</f>
        <v>26015</v>
      </c>
      <c r="D1002" s="228"/>
      <c r="E1002" s="228"/>
      <c r="F1002" s="228"/>
      <c r="G1002" s="228" t="str">
        <f t="shared" si="351"/>
        <v/>
      </c>
      <c r="H1002" s="236"/>
      <c r="I1002" s="38" t="str">
        <f t="shared" si="352"/>
        <v/>
      </c>
      <c r="J1002" s="228"/>
      <c r="K1002" s="229"/>
      <c r="L1002" s="228"/>
      <c r="M1002" s="228"/>
      <c r="N1002" s="232"/>
      <c r="O1002" s="228" t="str">
        <f>IFERROR(VLOOKUP(L1002,色號!A:D,4,FALSE),"")</f>
        <v/>
      </c>
      <c r="P1002" s="228" t="str">
        <f t="shared" si="345"/>
        <v/>
      </c>
      <c r="Q1002" s="228" t="str">
        <f t="shared" si="346"/>
        <v/>
      </c>
      <c r="R1002" s="455" t="str">
        <f t="shared" si="347"/>
        <v/>
      </c>
      <c r="S1002" s="461"/>
      <c r="T1002" s="429" t="str">
        <f t="shared" si="348"/>
        <v/>
      </c>
      <c r="U1002" s="237" t="str">
        <f t="shared" si="349"/>
        <v/>
      </c>
    </row>
    <row r="1003" spans="1:21" x14ac:dyDescent="0.25">
      <c r="A1003" s="228">
        <f t="shared" si="342"/>
        <v>0</v>
      </c>
      <c r="B1003" s="228"/>
      <c r="C1003" s="228">
        <f>C1002+1</f>
        <v>26016</v>
      </c>
      <c r="D1003" s="228"/>
      <c r="E1003" s="228"/>
      <c r="F1003" s="237"/>
      <c r="G1003" s="228" t="str">
        <f t="shared" si="351"/>
        <v/>
      </c>
      <c r="H1003" s="236"/>
      <c r="I1003" s="38" t="str">
        <f t="shared" si="352"/>
        <v/>
      </c>
      <c r="J1003" s="228"/>
      <c r="K1003" s="229"/>
      <c r="L1003" s="228"/>
      <c r="M1003" s="228"/>
      <c r="N1003" s="232"/>
      <c r="O1003" s="228" t="str">
        <f>IFERROR(VLOOKUP(L1003,色號!A:D,4,FALSE),"")</f>
        <v/>
      </c>
      <c r="P1003" s="228" t="str">
        <f t="shared" si="345"/>
        <v/>
      </c>
      <c r="Q1003" s="228" t="str">
        <f t="shared" si="346"/>
        <v/>
      </c>
      <c r="R1003" s="455" t="str">
        <f t="shared" si="347"/>
        <v/>
      </c>
      <c r="S1003" s="461"/>
      <c r="T1003" s="429" t="str">
        <f t="shared" si="348"/>
        <v/>
      </c>
      <c r="U1003" s="237" t="str">
        <f t="shared" si="349"/>
        <v/>
      </c>
    </row>
    <row r="1004" spans="1:21" x14ac:dyDescent="0.25">
      <c r="A1004" s="228">
        <f t="shared" si="342"/>
        <v>0</v>
      </c>
      <c r="B1004" s="228"/>
      <c r="C1004" s="228">
        <f>C1003+1</f>
        <v>26017</v>
      </c>
      <c r="D1004" s="228"/>
      <c r="E1004" s="228"/>
      <c r="F1004" s="237"/>
      <c r="G1004" s="228" t="str">
        <f t="shared" si="351"/>
        <v/>
      </c>
      <c r="H1004" s="236"/>
      <c r="I1004" s="38" t="str">
        <f t="shared" si="352"/>
        <v/>
      </c>
      <c r="J1004" s="228"/>
      <c r="K1004" s="229"/>
      <c r="L1004" s="228"/>
      <c r="M1004" s="228"/>
      <c r="N1004" s="232"/>
      <c r="O1004" s="228" t="str">
        <f>IFERROR(VLOOKUP(L1004,色號!A:D,4,FALSE),"")</f>
        <v/>
      </c>
      <c r="P1004" s="228" t="str">
        <f t="shared" si="345"/>
        <v/>
      </c>
      <c r="Q1004" s="228" t="str">
        <f t="shared" si="346"/>
        <v/>
      </c>
      <c r="R1004" s="455" t="str">
        <f t="shared" si="347"/>
        <v/>
      </c>
      <c r="S1004" s="461"/>
      <c r="T1004" s="429" t="str">
        <f t="shared" si="348"/>
        <v/>
      </c>
      <c r="U1004" s="237" t="str">
        <f t="shared" si="349"/>
        <v/>
      </c>
    </row>
    <row r="1005" spans="1:21" x14ac:dyDescent="0.25">
      <c r="A1005" s="228">
        <f t="shared" si="342"/>
        <v>0</v>
      </c>
      <c r="B1005" s="228"/>
      <c r="C1005" s="228">
        <f>C1004+1</f>
        <v>26018</v>
      </c>
      <c r="D1005" s="228"/>
      <c r="E1005" s="228"/>
      <c r="F1005" s="231"/>
      <c r="G1005" s="228" t="str">
        <f t="shared" si="351"/>
        <v/>
      </c>
      <c r="H1005" s="236"/>
      <c r="I1005" s="38" t="str">
        <f t="shared" si="352"/>
        <v/>
      </c>
      <c r="J1005" s="228"/>
      <c r="K1005" s="229"/>
      <c r="L1005" s="228"/>
      <c r="M1005" s="228"/>
      <c r="N1005" s="232"/>
      <c r="O1005" s="228" t="str">
        <f>IFERROR(VLOOKUP(L1005,色號!A:D,4,FALSE),"")</f>
        <v/>
      </c>
      <c r="P1005" s="228" t="str">
        <f t="shared" si="345"/>
        <v/>
      </c>
      <c r="Q1005" s="228" t="str">
        <f t="shared" si="346"/>
        <v/>
      </c>
      <c r="R1005" s="455" t="str">
        <f t="shared" si="347"/>
        <v/>
      </c>
      <c r="S1005" s="461"/>
      <c r="T1005" s="429" t="str">
        <f t="shared" si="348"/>
        <v/>
      </c>
      <c r="U1005" s="237" t="str">
        <f t="shared" si="349"/>
        <v/>
      </c>
    </row>
    <row r="1006" spans="1:21" x14ac:dyDescent="0.25">
      <c r="A1006" s="228">
        <f t="shared" si="342"/>
        <v>0</v>
      </c>
      <c r="B1006" s="228"/>
      <c r="C1006" s="228">
        <f t="shared" ref="C1006:C1017" si="353">C1005+1</f>
        <v>26019</v>
      </c>
      <c r="D1006" s="228"/>
      <c r="E1006" s="228"/>
      <c r="F1006" s="231"/>
      <c r="G1006" s="228" t="str">
        <f t="shared" si="351"/>
        <v/>
      </c>
      <c r="H1006" s="236"/>
      <c r="I1006" s="38" t="str">
        <f t="shared" si="352"/>
        <v/>
      </c>
      <c r="J1006" s="228"/>
      <c r="K1006" s="229"/>
      <c r="L1006" s="228"/>
      <c r="M1006" s="228"/>
      <c r="N1006" s="232"/>
      <c r="O1006" s="228" t="str">
        <f>IFERROR(VLOOKUP(L1006,色號!A:D,4,FALSE),"")</f>
        <v/>
      </c>
      <c r="P1006" s="228" t="str">
        <f t="shared" si="345"/>
        <v/>
      </c>
      <c r="Q1006" s="228" t="str">
        <f t="shared" si="346"/>
        <v/>
      </c>
      <c r="R1006" s="455" t="str">
        <f t="shared" si="347"/>
        <v/>
      </c>
      <c r="S1006" s="461"/>
      <c r="T1006" s="429" t="str">
        <f t="shared" si="348"/>
        <v/>
      </c>
      <c r="U1006" s="237" t="str">
        <f t="shared" si="349"/>
        <v/>
      </c>
    </row>
    <row r="1007" spans="1:21" x14ac:dyDescent="0.25">
      <c r="A1007" s="228">
        <f t="shared" si="342"/>
        <v>0</v>
      </c>
      <c r="B1007" s="228"/>
      <c r="C1007" s="228">
        <f t="shared" si="353"/>
        <v>26020</v>
      </c>
      <c r="D1007" s="228"/>
      <c r="E1007" s="228"/>
      <c r="F1007" s="231"/>
      <c r="G1007" s="228" t="str">
        <f t="shared" si="351"/>
        <v/>
      </c>
      <c r="H1007" s="236"/>
      <c r="I1007" s="38" t="str">
        <f t="shared" si="352"/>
        <v/>
      </c>
      <c r="J1007" s="228"/>
      <c r="K1007" s="229"/>
      <c r="L1007" s="228"/>
      <c r="M1007" s="228" t="str">
        <f>IFERROR(VLOOKUP(L1007,色號!A:B,2,FALSE),"")</f>
        <v/>
      </c>
      <c r="N1007" s="232" t="str">
        <f>IFERROR(VLOOKUP(L1007,色號!A:C,3,FALSE),"")</f>
        <v/>
      </c>
      <c r="O1007" s="228" t="str">
        <f>IFERROR(VLOOKUP(L1007,色號!A:D,4,FALSE),"")</f>
        <v/>
      </c>
      <c r="P1007" s="228" t="str">
        <f t="shared" si="345"/>
        <v/>
      </c>
      <c r="Q1007" s="228" t="str">
        <f t="shared" si="346"/>
        <v/>
      </c>
      <c r="R1007" s="455" t="str">
        <f t="shared" si="347"/>
        <v/>
      </c>
      <c r="S1007" s="461"/>
      <c r="T1007" s="429" t="str">
        <f t="shared" si="348"/>
        <v/>
      </c>
      <c r="U1007" s="237" t="str">
        <f t="shared" si="349"/>
        <v/>
      </c>
    </row>
    <row r="1008" spans="1:21" x14ac:dyDescent="0.25">
      <c r="A1008" s="228">
        <f t="shared" si="342"/>
        <v>0</v>
      </c>
      <c r="B1008" s="228"/>
      <c r="C1008" s="228">
        <f t="shared" si="353"/>
        <v>26021</v>
      </c>
      <c r="D1008" s="228"/>
      <c r="E1008" s="228"/>
      <c r="F1008" s="231"/>
      <c r="G1008" s="228" t="str">
        <f t="shared" si="351"/>
        <v/>
      </c>
      <c r="H1008" s="236"/>
      <c r="I1008" s="38" t="str">
        <f t="shared" si="352"/>
        <v/>
      </c>
      <c r="J1008" s="228"/>
      <c r="K1008" s="229"/>
      <c r="L1008" s="228"/>
      <c r="M1008" s="228" t="str">
        <f>IFERROR(VLOOKUP(L1008,色號!A:B,2,FALSE),"")</f>
        <v/>
      </c>
      <c r="N1008" s="232" t="str">
        <f>IFERROR(VLOOKUP(L1008,色號!A:C,3,FALSE),"")</f>
        <v/>
      </c>
      <c r="O1008" s="228" t="str">
        <f>IFERROR(VLOOKUP(L1008,色號!A:D,4,FALSE),"")</f>
        <v/>
      </c>
      <c r="P1008" s="228" t="str">
        <f t="shared" si="345"/>
        <v/>
      </c>
      <c r="Q1008" s="228" t="str">
        <f t="shared" si="346"/>
        <v/>
      </c>
      <c r="R1008" s="455" t="str">
        <f t="shared" si="347"/>
        <v/>
      </c>
      <c r="S1008" s="461"/>
      <c r="T1008" s="429" t="str">
        <f t="shared" si="348"/>
        <v/>
      </c>
      <c r="U1008" s="237" t="str">
        <f t="shared" si="349"/>
        <v/>
      </c>
    </row>
    <row r="1009" spans="1:21" x14ac:dyDescent="0.25">
      <c r="A1009" s="228">
        <f t="shared" si="342"/>
        <v>0</v>
      </c>
      <c r="B1009" s="228"/>
      <c r="C1009" s="228">
        <f t="shared" si="353"/>
        <v>26022</v>
      </c>
      <c r="D1009" s="228"/>
      <c r="E1009" s="228"/>
      <c r="F1009" s="231"/>
      <c r="G1009" s="228" t="str">
        <f t="shared" si="351"/>
        <v/>
      </c>
      <c r="H1009" s="236"/>
      <c r="I1009" s="38" t="str">
        <f t="shared" si="352"/>
        <v/>
      </c>
      <c r="J1009" s="228"/>
      <c r="K1009" s="229"/>
      <c r="L1009" s="228"/>
      <c r="M1009" s="228" t="str">
        <f>IFERROR(VLOOKUP(L1009,色號!A:B,2,FALSE),"")</f>
        <v/>
      </c>
      <c r="N1009" s="232" t="str">
        <f>IFERROR(VLOOKUP(L1009,色號!A:C,3,FALSE),"")</f>
        <v/>
      </c>
      <c r="O1009" s="228" t="str">
        <f>IFERROR(VLOOKUP(L1009,色號!A:D,4,FALSE),"")</f>
        <v/>
      </c>
      <c r="P1009" s="228" t="str">
        <f t="shared" si="345"/>
        <v/>
      </c>
      <c r="Q1009" s="228" t="str">
        <f t="shared" si="346"/>
        <v/>
      </c>
      <c r="R1009" s="455" t="str">
        <f t="shared" si="347"/>
        <v/>
      </c>
      <c r="S1009" s="461"/>
      <c r="T1009" s="429" t="str">
        <f t="shared" si="348"/>
        <v/>
      </c>
      <c r="U1009" s="237" t="str">
        <f t="shared" si="349"/>
        <v/>
      </c>
    </row>
    <row r="1010" spans="1:21" x14ac:dyDescent="0.25">
      <c r="A1010" s="228">
        <f t="shared" si="342"/>
        <v>0</v>
      </c>
      <c r="B1010" s="228"/>
      <c r="C1010" s="228">
        <f t="shared" si="353"/>
        <v>26023</v>
      </c>
      <c r="D1010" s="228"/>
      <c r="E1010" s="228"/>
      <c r="F1010" s="231"/>
      <c r="G1010" s="228" t="str">
        <f t="shared" si="351"/>
        <v/>
      </c>
      <c r="H1010" s="236"/>
      <c r="I1010" s="38" t="str">
        <f t="shared" si="352"/>
        <v/>
      </c>
      <c r="J1010" s="228"/>
      <c r="K1010" s="229"/>
      <c r="L1010" s="228"/>
      <c r="M1010" s="228" t="str">
        <f>IFERROR(VLOOKUP(L1010,色號!A:B,2,FALSE),"")</f>
        <v/>
      </c>
      <c r="N1010" s="232" t="str">
        <f>IFERROR(VLOOKUP(L1010,色號!A:C,3,FALSE),"")</f>
        <v/>
      </c>
      <c r="O1010" s="228" t="str">
        <f>IFERROR(VLOOKUP(L1010,色號!A:D,4,FALSE),"")</f>
        <v/>
      </c>
      <c r="P1010" s="228" t="str">
        <f t="shared" si="345"/>
        <v/>
      </c>
      <c r="Q1010" s="228" t="str">
        <f t="shared" si="346"/>
        <v/>
      </c>
      <c r="R1010" s="455" t="str">
        <f t="shared" si="347"/>
        <v/>
      </c>
      <c r="S1010" s="461"/>
      <c r="T1010" s="429" t="str">
        <f t="shared" si="348"/>
        <v/>
      </c>
      <c r="U1010" s="237" t="str">
        <f t="shared" si="349"/>
        <v/>
      </c>
    </row>
    <row r="1011" spans="1:21" x14ac:dyDescent="0.25">
      <c r="A1011" s="228">
        <f t="shared" si="342"/>
        <v>0</v>
      </c>
      <c r="B1011" s="228"/>
      <c r="C1011" s="228">
        <f>C1010+1</f>
        <v>26024</v>
      </c>
      <c r="D1011" s="228"/>
      <c r="E1011" s="228"/>
      <c r="F1011" s="231"/>
      <c r="G1011" s="228" t="str">
        <f t="shared" si="351"/>
        <v/>
      </c>
      <c r="H1011" s="236"/>
      <c r="I1011" s="38" t="str">
        <f t="shared" si="352"/>
        <v/>
      </c>
      <c r="J1011" s="228"/>
      <c r="K1011" s="229"/>
      <c r="L1011" s="228"/>
      <c r="M1011" s="228" t="str">
        <f>IFERROR(VLOOKUP(L1011,色號!A:B,2,FALSE),"")</f>
        <v/>
      </c>
      <c r="N1011" s="232" t="str">
        <f>IFERROR(VLOOKUP(L1011,色號!A:C,3,FALSE),"")</f>
        <v/>
      </c>
      <c r="O1011" s="228" t="str">
        <f>IFERROR(VLOOKUP(L1011,色號!A:D,4,FALSE),"")</f>
        <v/>
      </c>
      <c r="P1011" s="228" t="str">
        <f t="shared" si="345"/>
        <v/>
      </c>
      <c r="Q1011" s="228" t="str">
        <f t="shared" si="346"/>
        <v/>
      </c>
      <c r="R1011" s="455" t="str">
        <f t="shared" si="347"/>
        <v/>
      </c>
      <c r="S1011" s="461"/>
      <c r="T1011" s="429" t="str">
        <f t="shared" si="348"/>
        <v/>
      </c>
      <c r="U1011" s="237" t="str">
        <f t="shared" si="349"/>
        <v/>
      </c>
    </row>
    <row r="1012" spans="1:21" x14ac:dyDescent="0.25">
      <c r="A1012" s="228">
        <f t="shared" si="342"/>
        <v>0</v>
      </c>
      <c r="B1012" s="228"/>
      <c r="C1012" s="228">
        <f t="shared" si="353"/>
        <v>26025</v>
      </c>
      <c r="D1012" s="228"/>
      <c r="E1012" s="228"/>
      <c r="F1012" s="228"/>
      <c r="G1012" s="228" t="str">
        <f t="shared" si="351"/>
        <v/>
      </c>
      <c r="H1012" s="236"/>
      <c r="I1012" s="38" t="str">
        <f t="shared" ref="I1012:I1017" si="354">IF(
   OR(
      $E1012="右側板",$E1012="左側板",$E1012="活隔",
      $E1012="天地蓋頂板",$E1012="天地蓋底板",
      $E1012="左門板",$E1012="右門板",
      $E1012="左側落板",$E1012="右側落板",
      $E1012="外蓋背板",$E1012="活固隔",
      $E1012="左木框滑門",$E1012="右木框滑門",
      $E1012="左鋁框滑門",$E1012="右鋁框滑門",
      $E1012="桌板",$E1012="台面",$E1012="床板",$E1012="假門板",
      $E1012="上掀門板",$E1012="平掀門板",$E1012="下掀門板",
      $E1012="抽盤抽頭",$E1012="抽盤",$E1012="層板",$E1012="壁面層板",
      $E1012="上封板",$E1012="下封板",$E1012="左封板",$E1012="右封板",
      $E1012="抽頭",$E1012="踢腳板",$E1012="補板",$E1012="木滑門"
   ),
   "AA",
   ""
)</f>
        <v/>
      </c>
      <c r="J1012" s="228"/>
      <c r="K1012" s="229"/>
      <c r="L1012" s="228"/>
      <c r="M1012" s="228" t="str">
        <f>IFERROR(VLOOKUP(L1012,色號!A:B,2,FALSE),"")</f>
        <v/>
      </c>
      <c r="N1012" s="232" t="str">
        <f>IFERROR(VLOOKUP(L1012,色號!A:C,3,FALSE),"")</f>
        <v/>
      </c>
      <c r="O1012" s="228" t="str">
        <f>IFERROR(VLOOKUP(L1012,色號!A:D,4,FALSE),"")</f>
        <v/>
      </c>
      <c r="P1012" s="228" t="str">
        <f t="shared" si="345"/>
        <v/>
      </c>
      <c r="Q1012" s="228" t="str">
        <f t="shared" si="346"/>
        <v/>
      </c>
      <c r="R1012" s="455" t="str">
        <f t="shared" si="347"/>
        <v/>
      </c>
      <c r="S1012" s="461"/>
      <c r="T1012" s="429" t="str">
        <f t="shared" si="348"/>
        <v/>
      </c>
      <c r="U1012" s="237" t="str">
        <f t="shared" si="349"/>
        <v/>
      </c>
    </row>
    <row r="1013" spans="1:21" x14ac:dyDescent="0.25">
      <c r="A1013" s="228">
        <f t="shared" si="342"/>
        <v>0</v>
      </c>
      <c r="B1013" s="228"/>
      <c r="C1013" s="228">
        <f t="shared" si="353"/>
        <v>26026</v>
      </c>
      <c r="D1013" s="228"/>
      <c r="E1013" s="228"/>
      <c r="F1013" s="231"/>
      <c r="G1013" s="228" t="str">
        <f t="shared" si="351"/>
        <v/>
      </c>
      <c r="H1013" s="236"/>
      <c r="I1013" s="38" t="str">
        <f t="shared" si="354"/>
        <v/>
      </c>
      <c r="J1013" s="228"/>
      <c r="K1013" s="229"/>
      <c r="L1013" s="228"/>
      <c r="M1013" s="228" t="str">
        <f>IFERROR(VLOOKUP(L1013,色號!A:B,2,FALSE),"")</f>
        <v/>
      </c>
      <c r="N1013" s="232" t="str">
        <f>IFERROR(VLOOKUP(L1013,色號!A:C,3,FALSE),"")</f>
        <v/>
      </c>
      <c r="O1013" s="228" t="str">
        <f>IFERROR(VLOOKUP(L1013,色號!A:D,4,FALSE),"")</f>
        <v/>
      </c>
      <c r="P1013" s="228" t="str">
        <f t="shared" si="345"/>
        <v/>
      </c>
      <c r="Q1013" s="228" t="str">
        <f t="shared" si="346"/>
        <v/>
      </c>
      <c r="R1013" s="455" t="str">
        <f t="shared" si="347"/>
        <v/>
      </c>
      <c r="S1013" s="461"/>
      <c r="T1013" s="429" t="str">
        <f t="shared" si="348"/>
        <v/>
      </c>
      <c r="U1013" s="237" t="str">
        <f t="shared" si="349"/>
        <v/>
      </c>
    </row>
    <row r="1014" spans="1:21" x14ac:dyDescent="0.25">
      <c r="A1014" s="228">
        <f t="shared" si="342"/>
        <v>0</v>
      </c>
      <c r="B1014" s="228"/>
      <c r="C1014" s="228">
        <f t="shared" si="353"/>
        <v>26027</v>
      </c>
      <c r="D1014" s="228"/>
      <c r="E1014" s="228"/>
      <c r="F1014" s="231"/>
      <c r="G1014" s="228" t="str">
        <f t="shared" si="351"/>
        <v/>
      </c>
      <c r="H1014" s="236"/>
      <c r="I1014" s="38" t="str">
        <f t="shared" si="354"/>
        <v/>
      </c>
      <c r="J1014" s="228"/>
      <c r="K1014" s="229"/>
      <c r="L1014" s="228"/>
      <c r="M1014" s="228" t="str">
        <f>IFERROR(VLOOKUP(L1014,色號!A:B,2,FALSE),"")</f>
        <v/>
      </c>
      <c r="N1014" s="232" t="str">
        <f>IFERROR(VLOOKUP(L1014,色號!A:C,3,FALSE),"")</f>
        <v/>
      </c>
      <c r="O1014" s="228" t="str">
        <f>IFERROR(VLOOKUP(L1014,色號!A:D,4,FALSE),"")</f>
        <v/>
      </c>
      <c r="P1014" s="228" t="str">
        <f t="shared" si="345"/>
        <v/>
      </c>
      <c r="Q1014" s="228" t="str">
        <f t="shared" si="346"/>
        <v/>
      </c>
      <c r="R1014" s="455" t="str">
        <f t="shared" si="347"/>
        <v/>
      </c>
      <c r="S1014" s="461"/>
      <c r="T1014" s="429" t="str">
        <f t="shared" si="348"/>
        <v/>
      </c>
      <c r="U1014" s="237" t="str">
        <f t="shared" si="349"/>
        <v/>
      </c>
    </row>
    <row r="1015" spans="1:21" x14ac:dyDescent="0.25">
      <c r="A1015" s="228">
        <f t="shared" si="342"/>
        <v>0</v>
      </c>
      <c r="B1015" s="228"/>
      <c r="C1015" s="228">
        <f t="shared" si="353"/>
        <v>26028</v>
      </c>
      <c r="D1015" s="228"/>
      <c r="E1015" s="228"/>
      <c r="F1015" s="231"/>
      <c r="G1015" s="228" t="str">
        <f t="shared" si="351"/>
        <v/>
      </c>
      <c r="H1015" s="236"/>
      <c r="I1015" s="38" t="str">
        <f t="shared" si="354"/>
        <v/>
      </c>
      <c r="J1015" s="228"/>
      <c r="K1015" s="229"/>
      <c r="L1015" s="228"/>
      <c r="M1015" s="228" t="str">
        <f>IFERROR(VLOOKUP(L1015,色號!A:B,2,FALSE),"")</f>
        <v/>
      </c>
      <c r="N1015" s="232" t="str">
        <f>IFERROR(VLOOKUP(L1015,色號!A:C,3,FALSE),"")</f>
        <v/>
      </c>
      <c r="O1015" s="228" t="str">
        <f>IFERROR(VLOOKUP(L1015,色號!A:D,4,FALSE),"")</f>
        <v/>
      </c>
      <c r="P1015" s="228" t="str">
        <f t="shared" si="345"/>
        <v/>
      </c>
      <c r="Q1015" s="228" t="str">
        <f t="shared" si="346"/>
        <v/>
      </c>
      <c r="R1015" s="455" t="str">
        <f t="shared" si="347"/>
        <v/>
      </c>
      <c r="S1015" s="461"/>
      <c r="T1015" s="429" t="str">
        <f t="shared" si="348"/>
        <v/>
      </c>
      <c r="U1015" s="237" t="str">
        <f t="shared" si="349"/>
        <v/>
      </c>
    </row>
    <row r="1016" spans="1:21" x14ac:dyDescent="0.25">
      <c r="A1016" s="228">
        <f t="shared" si="342"/>
        <v>0</v>
      </c>
      <c r="B1016" s="228"/>
      <c r="C1016" s="228">
        <f t="shared" si="353"/>
        <v>26029</v>
      </c>
      <c r="D1016" s="228"/>
      <c r="E1016" s="228"/>
      <c r="F1016" s="231"/>
      <c r="G1016" s="228" t="str">
        <f t="shared" si="351"/>
        <v/>
      </c>
      <c r="H1016" s="236"/>
      <c r="I1016" s="38" t="str">
        <f t="shared" si="354"/>
        <v/>
      </c>
      <c r="J1016" s="228"/>
      <c r="K1016" s="229"/>
      <c r="L1016" s="228"/>
      <c r="M1016" s="228" t="str">
        <f>IFERROR(VLOOKUP(L1016,色號!A:B,2,FALSE),"")</f>
        <v/>
      </c>
      <c r="N1016" s="232" t="str">
        <f>IFERROR(VLOOKUP(L1016,色號!A:C,3,FALSE),"")</f>
        <v/>
      </c>
      <c r="O1016" s="228" t="str">
        <f>IFERROR(VLOOKUP(L1016,色號!A:D,4,FALSE),"")</f>
        <v/>
      </c>
      <c r="P1016" s="228" t="str">
        <f t="shared" si="345"/>
        <v/>
      </c>
      <c r="Q1016" s="228" t="str">
        <f t="shared" si="346"/>
        <v/>
      </c>
      <c r="R1016" s="455" t="str">
        <f t="shared" si="347"/>
        <v/>
      </c>
      <c r="S1016" s="461"/>
      <c r="T1016" s="429" t="str">
        <f t="shared" si="348"/>
        <v/>
      </c>
      <c r="U1016" s="237" t="str">
        <f t="shared" si="349"/>
        <v/>
      </c>
    </row>
    <row r="1017" spans="1:21" x14ac:dyDescent="0.25">
      <c r="A1017" s="228">
        <f t="shared" si="342"/>
        <v>0</v>
      </c>
      <c r="B1017" s="228"/>
      <c r="C1017" s="228">
        <f t="shared" si="353"/>
        <v>26030</v>
      </c>
      <c r="D1017" s="228"/>
      <c r="E1017" s="228"/>
      <c r="F1017" s="231"/>
      <c r="G1017" s="228" t="str">
        <f t="shared" si="351"/>
        <v/>
      </c>
      <c r="H1017" s="236"/>
      <c r="I1017" s="38" t="str">
        <f t="shared" si="354"/>
        <v/>
      </c>
      <c r="J1017" s="228"/>
      <c r="K1017" s="229"/>
      <c r="L1017" s="228"/>
      <c r="M1017" s="228" t="str">
        <f>IFERROR(VLOOKUP(L1017,色號!A:B,2,FALSE),"")</f>
        <v/>
      </c>
      <c r="N1017" s="232" t="str">
        <f>IFERROR(VLOOKUP(L1017,色號!A:C,3,FALSE),"")</f>
        <v/>
      </c>
      <c r="O1017" s="228" t="str">
        <f>IFERROR(VLOOKUP(L1017,色號!A:D,4,FALSE),"")</f>
        <v/>
      </c>
      <c r="P1017" s="228" t="str">
        <f t="shared" si="345"/>
        <v/>
      </c>
      <c r="Q1017" s="228" t="str">
        <f t="shared" si="346"/>
        <v/>
      </c>
      <c r="R1017" s="455" t="str">
        <f t="shared" si="347"/>
        <v/>
      </c>
      <c r="S1017" s="461"/>
      <c r="T1017" s="429" t="str">
        <f t="shared" si="348"/>
        <v/>
      </c>
      <c r="U1017" s="237" t="str">
        <f t="shared" si="349"/>
        <v/>
      </c>
    </row>
    <row r="1018" spans="1:21" x14ac:dyDescent="0.25">
      <c r="A1018" s="234"/>
      <c r="B1018" s="234"/>
      <c r="C1018" s="228"/>
      <c r="D1018" s="228"/>
      <c r="E1018" s="234"/>
      <c r="F1018" s="238"/>
      <c r="G1018" s="238"/>
      <c r="H1018" s="239"/>
      <c r="I1018" s="234"/>
      <c r="J1018" s="238"/>
      <c r="K1018" s="227"/>
      <c r="L1018" s="238"/>
      <c r="M1018" s="238"/>
      <c r="N1018" s="232" t="str">
        <f>IFERROR(VLOOKUP(L1018,資料庫!$P$4:$R$101,3,FALSE),"")</f>
        <v/>
      </c>
      <c r="O1018" s="238"/>
      <c r="P1018" s="228"/>
      <c r="Q1018" s="228"/>
      <c r="R1018" s="455" t="str">
        <f t="shared" ref="R1018" si="355">IF(
  AND(
    OR($E1018="右側板",$E1018="左側板"),
    COUNTIF($E$988:$E$1017,"活隔") + COUNTIF($E$988:$E$1017,"固隔") &gt; 0  ),
  "排孔",
  ""
)</f>
        <v/>
      </c>
      <c r="S1018" s="228"/>
      <c r="T1018" s="430"/>
      <c r="U1018" s="237"/>
    </row>
    <row r="1019" spans="1:21" x14ac:dyDescent="0.25">
      <c r="A1019" s="234"/>
      <c r="B1019" s="234"/>
      <c r="C1019" s="234"/>
      <c r="D1019" s="234"/>
      <c r="E1019" s="234"/>
      <c r="F1019" s="238"/>
      <c r="G1019" s="238"/>
      <c r="H1019" s="239"/>
      <c r="I1019" s="234"/>
      <c r="J1019" s="238"/>
      <c r="K1019" s="227"/>
      <c r="L1019" s="238"/>
      <c r="M1019" s="238"/>
      <c r="N1019" s="228"/>
      <c r="O1019" s="238"/>
      <c r="P1019" s="228"/>
      <c r="Q1019" s="228"/>
      <c r="R1019" s="455"/>
      <c r="S1019" s="228"/>
      <c r="T1019" s="430"/>
      <c r="U1019" s="237"/>
    </row>
    <row r="1020" spans="1:21" x14ac:dyDescent="0.25">
      <c r="A1020" s="224" t="s">
        <v>31</v>
      </c>
      <c r="B1020" s="224"/>
      <c r="C1020" s="225"/>
      <c r="D1020" s="225" cm="1">
        <f t="array" ref="D1020">_xlfn.IFS(OR(C1020="水槽櫃",C1020="爐檯櫃"),"無頂板",C1020="油機吊櫃","無底板",TRUE,0)</f>
        <v>0</v>
      </c>
      <c r="E1020" s="226"/>
      <c r="F1020" s="225"/>
      <c r="G1020" s="226"/>
      <c r="H1020" s="226"/>
      <c r="I1020" s="226"/>
      <c r="J1020" s="226"/>
      <c r="K1020" s="227"/>
      <c r="L1020" s="228"/>
      <c r="M1020" s="228"/>
      <c r="N1020" s="228"/>
      <c r="O1020" s="228"/>
      <c r="P1020" s="228"/>
      <c r="Q1020" s="228"/>
      <c r="R1020" s="455"/>
      <c r="S1020" s="228"/>
      <c r="T1020" s="430"/>
      <c r="U1020" s="237"/>
    </row>
    <row r="1021" spans="1:21" x14ac:dyDescent="0.25">
      <c r="A1021" s="224" t="s">
        <v>37</v>
      </c>
      <c r="B1021" s="224"/>
      <c r="C1021" s="229">
        <f>C982+1</f>
        <v>27</v>
      </c>
      <c r="D1021" s="229"/>
      <c r="E1021" s="226"/>
      <c r="F1021" s="230"/>
      <c r="G1021" s="226"/>
      <c r="H1021" s="226"/>
      <c r="I1021" s="226"/>
      <c r="J1021" s="226"/>
      <c r="K1021" s="366" t="s">
        <v>15</v>
      </c>
      <c r="L1021" s="232">
        <f>SUMIF(D1027:D1056,"&lt;&gt;*五金",K1027:K1056)</f>
        <v>0</v>
      </c>
      <c r="M1021" s="228"/>
      <c r="N1021" s="231"/>
      <c r="O1021" s="228"/>
      <c r="P1021" s="228"/>
      <c r="Q1021" s="228"/>
      <c r="R1021" s="455"/>
      <c r="S1021" s="228"/>
      <c r="T1021" s="430"/>
      <c r="U1021" s="237"/>
    </row>
    <row r="1022" spans="1:21" x14ac:dyDescent="0.25">
      <c r="A1022" s="224" t="s">
        <v>38</v>
      </c>
      <c r="B1022" s="224"/>
      <c r="C1022" s="229"/>
      <c r="D1022" s="229"/>
      <c r="E1022" s="226"/>
      <c r="F1022" s="230"/>
      <c r="G1022" s="226"/>
      <c r="H1022" s="226"/>
      <c r="I1022" s="226"/>
      <c r="J1022" s="226"/>
      <c r="K1022" s="366" t="s">
        <v>16</v>
      </c>
      <c r="L1022" s="233">
        <f ca="1">板材才數分析.!P811</f>
        <v>0</v>
      </c>
      <c r="M1022" s="228"/>
      <c r="N1022" s="231"/>
      <c r="O1022" s="228"/>
      <c r="P1022" s="228"/>
      <c r="Q1022" s="228"/>
      <c r="R1022" s="455"/>
      <c r="S1022" s="228"/>
      <c r="T1022" s="430"/>
      <c r="U1022" s="237"/>
    </row>
    <row r="1023" spans="1:21" x14ac:dyDescent="0.25">
      <c r="A1023" s="224" t="s">
        <v>39</v>
      </c>
      <c r="B1023" s="224"/>
      <c r="C1023" s="368"/>
      <c r="D1023" s="229"/>
      <c r="E1023" s="226"/>
      <c r="F1023" s="230"/>
      <c r="G1023" s="226"/>
      <c r="H1023" s="226"/>
      <c r="I1023" s="226"/>
      <c r="J1023" s="226"/>
      <c r="K1023" s="376" t="s">
        <v>1384</v>
      </c>
      <c r="L1023" s="228">
        <v>1</v>
      </c>
      <c r="M1023" s="228"/>
      <c r="N1023" s="228"/>
      <c r="O1023" s="228"/>
      <c r="P1023" s="228"/>
      <c r="Q1023" s="228"/>
      <c r="R1023" s="455"/>
      <c r="S1023" s="228"/>
      <c r="T1023" s="430"/>
      <c r="U1023" s="237"/>
    </row>
    <row r="1024" spans="1:21" x14ac:dyDescent="0.25">
      <c r="A1024" s="224" t="s">
        <v>40</v>
      </c>
      <c r="B1024" s="224"/>
      <c r="C1024" s="367"/>
      <c r="D1024" s="229"/>
      <c r="E1024" s="226"/>
      <c r="F1024" s="230"/>
      <c r="G1024" s="226"/>
      <c r="H1024" s="226"/>
      <c r="I1024" s="226"/>
      <c r="J1024" s="226"/>
      <c r="K1024" s="227"/>
      <c r="L1024" s="228"/>
      <c r="M1024" s="228"/>
      <c r="N1024" s="228"/>
      <c r="O1024" s="228"/>
      <c r="P1024" s="228"/>
      <c r="Q1024" s="228"/>
      <c r="R1024" s="455"/>
      <c r="S1024" s="228"/>
      <c r="T1024" s="430"/>
      <c r="U1024" s="237"/>
    </row>
    <row r="1025" spans="1:21" ht="16.149999999999999" customHeight="1" x14ac:dyDescent="0.25">
      <c r="A1025" s="508" t="s">
        <v>41</v>
      </c>
      <c r="B1025" s="228"/>
      <c r="C1025" s="508" t="s">
        <v>50</v>
      </c>
      <c r="D1025" s="508" t="s">
        <v>1293</v>
      </c>
      <c r="E1025" s="508" t="s">
        <v>42</v>
      </c>
      <c r="F1025" s="372" t="s">
        <v>2</v>
      </c>
      <c r="G1025" s="372"/>
      <c r="H1025" s="372"/>
      <c r="I1025" s="372"/>
      <c r="J1025" s="372"/>
      <c r="K1025" s="514" t="s">
        <v>6</v>
      </c>
      <c r="L1025" s="508" t="s">
        <v>8</v>
      </c>
      <c r="M1025" s="508" t="s">
        <v>110</v>
      </c>
      <c r="N1025" s="515" t="s">
        <v>225</v>
      </c>
      <c r="O1025" s="508" t="s">
        <v>44</v>
      </c>
      <c r="P1025" s="509" t="s">
        <v>9</v>
      </c>
      <c r="Q1025" s="509" t="s">
        <v>9</v>
      </c>
      <c r="R1025" s="510" t="s">
        <v>9</v>
      </c>
      <c r="S1025" s="509" t="s">
        <v>9</v>
      </c>
      <c r="T1025" s="517" t="s">
        <v>1929</v>
      </c>
      <c r="U1025" s="508" t="s">
        <v>1386</v>
      </c>
    </row>
    <row r="1026" spans="1:21" x14ac:dyDescent="0.25">
      <c r="A1026" s="513"/>
      <c r="B1026" s="234"/>
      <c r="C1026" s="513"/>
      <c r="D1026" s="508"/>
      <c r="E1026" s="513"/>
      <c r="F1026" s="228" t="s">
        <v>49</v>
      </c>
      <c r="G1026" s="228" t="s">
        <v>17</v>
      </c>
      <c r="H1026" s="235" t="s">
        <v>1</v>
      </c>
      <c r="I1026" s="228" t="s">
        <v>17</v>
      </c>
      <c r="J1026" s="228" t="s">
        <v>3</v>
      </c>
      <c r="K1026" s="514"/>
      <c r="L1026" s="508"/>
      <c r="M1026" s="513"/>
      <c r="N1026" s="515"/>
      <c r="O1026" s="513"/>
      <c r="P1026" s="509"/>
      <c r="Q1026" s="509"/>
      <c r="R1026" s="510"/>
      <c r="S1026" s="509"/>
      <c r="T1026" s="517"/>
      <c r="U1026" s="508"/>
    </row>
    <row r="1027" spans="1:21" x14ac:dyDescent="0.25">
      <c r="A1027" s="228">
        <f>$C$1020</f>
        <v>0</v>
      </c>
      <c r="B1027" s="228"/>
      <c r="C1027" s="228">
        <f>(C1021*1000)+1</f>
        <v>27001</v>
      </c>
      <c r="D1027" s="489" t="s">
        <v>1077</v>
      </c>
      <c r="E1027" s="489" t="s">
        <v>4</v>
      </c>
      <c r="F1027" s="236">
        <f>C1024-36</f>
        <v>-36</v>
      </c>
      <c r="G1027" s="489" t="str">
        <f>IF(
   OR(
      $E1027="頂板",$E1027="底板",$E1027="右側板",$E1027="左側板",
      $E1027="天地蓋頂板",$E1027="天地蓋底板",$E1027="天地蓋右側板",$E1027="天地蓋左側板",
      $E1027="前抽牆",$E1027="後抽牆",$E1027="左抽牆",$E1027="右抽牆",
      $E1027="踢腳板",$E1027="補板",$E1027="固隔",$E1027="活隔",
      $E1027="中立板",$E1027="中立板(退)",$E1027="固隔(退)",$E1027="活固隔",$E1027="立板",
      $E1027="內頂板",$E1027="內左側落板",$E1027="內右側落板",$E1027="內底板",
      $E1027="內左側板",$E1027="內右側板",
      $E1027="上前平肢",$E1027="上後平肢",$E1027="上前立肢",$E1027="上後立肢",
      $E1027="下前立肢",$E1027="下後立肢",$E1027="下前平肢",$E1027="下後平肢",
      $E1027="左側落板",$E1027="右側落板",
      $E1027="外蓋背板",$E1027="台面",$E1027="床板",$E1027="假門板",
      $E1027="上掀門板",$E1027="平掀門板",$E1027="下掀門板",
      $E1027="左門板",$E1027="右門板",
      $E1027="抽盤",$E1027="抽盤抽頭",
      $E1027="上軌道板",$E1027="下軌道板",$E1027="左軌道板",$E1027="右軌道板",$E1027="指縫擋板",$E1027="左木框滑門",$E1027="右木框滑門",
      $E1027="層板",$E1027="壁面層板",$E1027="桌板",$E1027="上封板",$E1027="下封板",$E1027="左封板",$E1027="右封板",
      $E1027="左圓角側板",$E1027="右圓角側板",$E1027="抽頭",$E1027="入柱抽頭",$E1027="假抽頭",$E1027="背拉桿",$E1027="木滑門",$E1027="抽屜拉桿"
   ),
   "AA",
   ""
)</f>
        <v>AA</v>
      </c>
      <c r="H1027" s="236">
        <f>C1023</f>
        <v>0</v>
      </c>
      <c r="I1027" s="488" t="str">
        <f>IF(
   OR(
      $E1027="右側板",$E1027="左側板",$E1027="活隔",
      $E1027="天地蓋頂板",$E1027="天地蓋底板",
      $E1027="左門板",$E1027="右門板",
      $E1027="左側落板",$E1027="右側落板",
      $E1027="外蓋背板",$E1027="活固隔",
      $E1027="左木框滑門",$E1027="右木框滑門",
      $E1027="左鋁框滑門",$E1027="右鋁框滑門",
      $E1027="桌板",$E1027="台面",$E1027="床板",$E1027="假門板",
      $E1027="上掀門板",$E1027="平掀門板",$E1027="下掀門板",
      $E1027="抽盤抽頭",$E1027="抽盤",$E1027="層板",$E1027="壁面層板",
      $E1027="上封板",$E1027="下封板",$E1027="左封板",$E1027="右封板",
      $E1027="抽頭",$E1027="踢腳板",$E1027="補板",$E1027="木滑門"
   ),
   "AA",
   ""
)</f>
        <v/>
      </c>
      <c r="J1027" s="489">
        <v>18</v>
      </c>
      <c r="K1027" s="229"/>
      <c r="L1027" s="228"/>
      <c r="M1027" s="228" t="str">
        <f>IFERROR(VLOOKUP(L1027,色號!A:B,2,FALSE),"")</f>
        <v/>
      </c>
      <c r="N1027" s="228" t="str">
        <f>IFERROR(VLOOKUP(M1027,色號!B:C,2,FALSE),"")</f>
        <v/>
      </c>
      <c r="O1027" s="228" t="str">
        <f>IFERROR(VLOOKUP(L1027,色號!A:D,4,FALSE),"")</f>
        <v/>
      </c>
      <c r="P1027" s="228" t="str">
        <f>IF(
    OR($E1027="左門板", $E1027="右門板"),
    "鉸" &amp; IF($F1027&lt;=1000, 2, IF($F1027&lt;=1800, 3, 4)),
    IF(
        $E1027="入柱背板",
        "側",
        IF(
            $E1027="外蓋背板",
            "面",
            IF(
                AND(COUNTIF($E$1027:$E$1056,"入柱背板")&gt;0, OR($E1027="頂板", $E1027="底板")),
                "面",
                IF(
                    AND(COUNTIF($E$1027:$E$1056,"外蓋背板")&gt;0, OR($E1027="左側板", $E1027="右側板")),
                    "側",
                    IF(
                        AND(
                            COUNTIF($E$1027:$E$1056,"入柱背板")=0,
                            COUNTIF($E$1027:$E$1056,"外蓋背板")=0,
                            OR(
                                AND(COUNTIF($E$1027:$E$1056,"背板")&gt;0, OR($E1027="左側板",$E1027="右側板",$E1027="頂板",$E1027="底板",$E1027="天地蓋左側板",$E1027="天地蓋右側板",$E1027="天地蓋頂板",$E1027="天地蓋底板")),
                                AND(COUNTIF($E$1027:$E$1056,"抽底")&gt;0, OR($E1027="右抽牆",$E1027="左抽牆",$E1027="前抽牆",$E1027="後抽牆"))                         )
                        ),
                        "背板溝",
                        ""
                    )
                )
            )
        )
    )
)</f>
        <v>背板溝</v>
      </c>
      <c r="Q1027" s="228" t="str">
        <f>IF(OR($E1027="天地蓋右側板",$E1027="天地蓋左側板"), "側 面",
 IF(OR($E1027="背拉桿",$E1027="中立板",$E1027="頂板",$E1027="底板",$E1027="前抽牆",$E1027="後抽牆",$E1027="內左側落板",$E1027="內右側落板",$E1027="抽屜拉桿",$E1027="立板"), "側",
  IF(OR($E1027="木滑門",$E1027="鋁框滑門"), "輪",
   IF(OR($E1027="右側板",$E1027="左側板",$E1027="右抽牆",$E1027="左抽牆",$E1027="天地蓋頂板",$E1027="天地蓋底板",$E1027="內頂板"), "面",
    IF($E1027="固隔","固","")
   )
  )
 )
)</f>
        <v>側</v>
      </c>
      <c r="R1027" s="455" t="str">
        <f>IF(
OR($E1027="左側板",$E1027="右側板",$E1027="天地蓋左側板",$E1027="天地蓋右側板",$E1027="中立板",$E1027="立板"),
"排","")</f>
        <v/>
      </c>
      <c r="S1027" s="461"/>
      <c r="T1027" s="429" t="str">
        <f>IF($E1027="中立板","面開槽？排孔？",
IF($E1027="木框滑門","前排孔要退喔！",
IF(OR($E1027="左門板",$E1027="右門板",$E1027="抽頭"),"把手？",
IF(OR($E1027="左側板",$E1027="右側板",$E1027="天地蓋右側板",$E1027="天地蓋左側板"),"排孔？",""))))</f>
        <v/>
      </c>
      <c r="U1027" s="237">
        <f>IF(E1027="","",$L$1023)</f>
        <v>1</v>
      </c>
    </row>
    <row r="1028" spans="1:21" x14ac:dyDescent="0.25">
      <c r="A1028" s="228">
        <f t="shared" ref="A1028:A1056" si="356">$C$1020</f>
        <v>0</v>
      </c>
      <c r="B1028" s="228"/>
      <c r="C1028" s="228">
        <f>C1027+1</f>
        <v>27002</v>
      </c>
      <c r="D1028" s="489" t="s">
        <v>1077</v>
      </c>
      <c r="E1028" s="489" t="s">
        <v>323</v>
      </c>
      <c r="F1028" s="236">
        <f>C1024-36</f>
        <v>-36</v>
      </c>
      <c r="G1028" s="489" t="str">
        <f t="shared" ref="G1028:G1037" si="357">IF(
   OR(
      $E1028="頂板",$E1028="底板",$E1028="右側板",$E1028="左側板",
      $E1028="天地蓋頂板",$E1028="天地蓋底板",$E1028="天地蓋右側板",$E1028="天地蓋左側板",
      $E1028="前抽牆",$E1028="後抽牆",$E1028="左抽牆",$E1028="右抽牆",
      $E1028="踢腳板",$E1028="補板",$E1028="固隔",$E1028="活隔",
      $E1028="中立板",$E1028="中立板(退)",$E1028="固隔(退)",$E1028="活固隔",$E1028="立板",
      $E1028="內頂板",$E1028="內左側落板",$E1028="內右側落板",$E1028="內底板",
      $E1028="內左側板",$E1028="內右側板",
      $E1028="上前平肢",$E1028="上後平肢",$E1028="上前立肢",$E1028="上後立肢",
      $E1028="下前立肢",$E1028="下後立肢",$E1028="下前平肢",$E1028="下後平肢",
      $E1028="左側落板",$E1028="右側落板",
      $E1028="外蓋背板",$E1028="台面",$E1028="床板",$E1028="假門板",
      $E1028="上掀門板",$E1028="平掀門板",$E1028="下掀門板",
      $E1028="左門板",$E1028="右門板",
      $E1028="抽盤",$E1028="抽盤抽頭",
      $E1028="上軌道板",$E1028="下軌道板",$E1028="左軌道板",$E1028="右軌道板",$E1028="指縫擋板",$E1028="左木框滑門",$E1028="右木框滑門",
      $E1028="層板",$E1028="壁面層板",$E1028="桌板",$E1028="上封板",$E1028="下封板",$E1028="左封板",$E1028="右封板",
      $E1028="左圓角側板",$E1028="右圓角側板",$E1028="抽頭",$E1028="入柱抽頭",$E1028="假抽頭",$E1028="背拉桿",$E1028="木滑門",$E1028="抽屜拉桿"
   ),
   "AA",
   ""
)</f>
        <v>AA</v>
      </c>
      <c r="H1028" s="236">
        <f>C1023</f>
        <v>0</v>
      </c>
      <c r="I1028" s="488" t="str">
        <f t="shared" ref="I1028:I1037" si="358">IF(
   OR(
      $E1028="右側板",$E1028="左側板",$E1028="活隔",
      $E1028="天地蓋頂板",$E1028="天地蓋底板",
      $E1028="左門板",$E1028="右門板",
      $E1028="左側落板",$E1028="右側落板",
      $E1028="外蓋背板",$E1028="活固隔",
      $E1028="左木框滑門",$E1028="右木框滑門",
      $E1028="左鋁框滑門",$E1028="右鋁框滑門",
      $E1028="桌板",$E1028="台面",$E1028="床板",$E1028="假門板",
      $E1028="上掀門板",$E1028="平掀門板",$E1028="下掀門板",
      $E1028="抽盤抽頭",$E1028="抽盤",$E1028="層板",$E1028="壁面層板",
      $E1028="上封板",$E1028="下封板",$E1028="左封板",$E1028="右封板",
      $E1028="抽頭",$E1028="踢腳板",$E1028="補板",$E1028="木滑門"
   ),
   "AA",
   ""
)</f>
        <v/>
      </c>
      <c r="J1028" s="489">
        <v>18</v>
      </c>
      <c r="K1028" s="229"/>
      <c r="L1028" s="228"/>
      <c r="M1028" s="228" t="str">
        <f>IFERROR(VLOOKUP(L1028,色號!A:B,2,FALSE),"")</f>
        <v/>
      </c>
      <c r="N1028" s="228" t="str">
        <f>IFERROR(VLOOKUP(M1028,色號!B:C,2,FALSE),"")</f>
        <v/>
      </c>
      <c r="O1028" s="228" t="str">
        <f>IFERROR(VLOOKUP(L1028,色號!A:D,4,FALSE),"")</f>
        <v/>
      </c>
      <c r="P1028" s="228" t="str">
        <f t="shared" ref="P1028:P1056" si="359">IF(
    OR($E1028="左門板", $E1028="右門板"),
    "鉸" &amp; IF($F1028&lt;=1000, 2, IF($F1028&lt;=1800, 3, 4)),
    IF(
        $E1028="入柱背板",
        "側",
        IF(
            $E1028="外蓋背板",
            "面",
            IF(
                AND(COUNTIF($E$1027:$E$1056,"入柱背板")&gt;0, OR($E1028="頂板", $E1028="底板")),
                "面",
                IF(
                    AND(COUNTIF($E$1027:$E$1056,"外蓋背板")&gt;0, OR($E1028="左側板", $E1028="右側板")),
                    "側",
                    IF(
                        AND(
                            COUNTIF($E$1027:$E$1056,"入柱背板")=0,
                            COUNTIF($E$1027:$E$1056,"外蓋背板")=0,
                            OR(
                                AND(COUNTIF($E$1027:$E$1056,"背板")&gt;0, OR($E1028="左側板",$E1028="右側板",$E1028="頂板",$E1028="底板",$E1028="天地蓋左側板",$E1028="天地蓋右側板",$E1028="天地蓋頂板",$E1028="天地蓋底板")),
                                AND(COUNTIF($E$1027:$E$1056,"抽底")&gt;0, OR($E1028="右抽牆",$E1028="左抽牆",$E1028="前抽牆",$E1028="後抽牆"))                         )
                        ),
                        "背板溝",
                        ""
                    )
                )
            )
        )
    )
)</f>
        <v>背板溝</v>
      </c>
      <c r="Q1028" s="228" t="str">
        <f t="shared" ref="Q1028:Q1056" si="360">IF(OR($E1028="天地蓋右側板",$E1028="天地蓋左側板"), "側 面",
 IF(OR($E1028="背拉桿",$E1028="中立板",$E1028="頂板",$E1028="底板",$E1028="前抽牆",$E1028="後抽牆",$E1028="內左側落板",$E1028="內右側落板",$E1028="抽屜拉桿",$E1028="立板"), "側",
  IF(OR($E1028="木滑門",$E1028="鋁框滑門"), "輪",
   IF(OR($E1028="右側板",$E1028="左側板",$E1028="右抽牆",$E1028="左抽牆",$E1028="天地蓋頂板",$E1028="天地蓋底板",$E1028="內頂板"), "面",
    IF($E1028="固隔","固","")
   )
  )
 )
)</f>
        <v>側</v>
      </c>
      <c r="R1028" s="455" t="str">
        <f t="shared" ref="R1028:R1056" si="361">IF(
OR($E1028="左側板",$E1028="右側板",$E1028="天地蓋左側板",$E1028="天地蓋右側板",$E1028="中立板",$E1028="立板"),
"排","")</f>
        <v/>
      </c>
      <c r="S1028" s="461"/>
      <c r="T1028" s="429" t="str">
        <f t="shared" ref="T1028:T1056" si="362">IF($E1028="中立板","面開槽？排孔？",
IF($E1028="木框滑門","前排孔要退喔！",
IF(OR($E1028="左門板",$E1028="右門板",$E1028="抽頭"),"把手？",
IF(OR($E1028="左側板",$E1028="右側板",$E1028="天地蓋右側板",$E1028="天地蓋左側板"),"排孔？",""))))</f>
        <v/>
      </c>
      <c r="U1028" s="237">
        <f t="shared" ref="U1028:U1056" si="363">IF(E1028="","",$L$1023)</f>
        <v>1</v>
      </c>
    </row>
    <row r="1029" spans="1:21" x14ac:dyDescent="0.25">
      <c r="A1029" s="228">
        <f t="shared" si="356"/>
        <v>0</v>
      </c>
      <c r="B1029" s="228"/>
      <c r="C1029" s="228">
        <f t="shared" ref="C1029:C1040" si="364">C1028+1</f>
        <v>27003</v>
      </c>
      <c r="D1029" s="489" t="s">
        <v>1077</v>
      </c>
      <c r="E1029" s="489" t="s">
        <v>342</v>
      </c>
      <c r="F1029" s="489">
        <f>C1022</f>
        <v>0</v>
      </c>
      <c r="G1029" s="489" t="str">
        <f t="shared" si="357"/>
        <v>AA</v>
      </c>
      <c r="H1029" s="236">
        <f>C1023</f>
        <v>0</v>
      </c>
      <c r="I1029" s="488" t="str">
        <f t="shared" si="358"/>
        <v>AA</v>
      </c>
      <c r="J1029" s="489">
        <v>18</v>
      </c>
      <c r="K1029" s="229"/>
      <c r="L1029" s="228"/>
      <c r="M1029" s="228" t="str">
        <f>IFERROR(VLOOKUP(L1029,色號!A:B,2,FALSE),"")</f>
        <v/>
      </c>
      <c r="N1029" s="228" t="str">
        <f>IFERROR(VLOOKUP(M1029,色號!B:C,2,FALSE),"")</f>
        <v/>
      </c>
      <c r="O1029" s="228" t="str">
        <f>IFERROR(VLOOKUP(L1029,色號!A:D,4,FALSE),"")</f>
        <v/>
      </c>
      <c r="P1029" s="228" t="str">
        <f t="shared" si="359"/>
        <v>背板溝</v>
      </c>
      <c r="Q1029" s="228" t="str">
        <f t="shared" si="360"/>
        <v>面</v>
      </c>
      <c r="R1029" s="455" t="str">
        <f t="shared" si="361"/>
        <v>排</v>
      </c>
      <c r="S1029" s="461"/>
      <c r="T1029" s="429" t="str">
        <f t="shared" si="362"/>
        <v>排孔？</v>
      </c>
      <c r="U1029" s="237">
        <f t="shared" si="363"/>
        <v>1</v>
      </c>
    </row>
    <row r="1030" spans="1:21" x14ac:dyDescent="0.25">
      <c r="A1030" s="228">
        <f t="shared" si="356"/>
        <v>0</v>
      </c>
      <c r="B1030" s="228"/>
      <c r="C1030" s="228">
        <f t="shared" si="364"/>
        <v>27004</v>
      </c>
      <c r="D1030" s="489" t="s">
        <v>1077</v>
      </c>
      <c r="E1030" s="489" t="s">
        <v>350</v>
      </c>
      <c r="F1030" s="489">
        <f>C1022</f>
        <v>0</v>
      </c>
      <c r="G1030" s="489" t="str">
        <f t="shared" si="357"/>
        <v>AA</v>
      </c>
      <c r="H1030" s="236">
        <f>C1023</f>
        <v>0</v>
      </c>
      <c r="I1030" s="488" t="str">
        <f t="shared" si="358"/>
        <v>AA</v>
      </c>
      <c r="J1030" s="489">
        <v>18</v>
      </c>
      <c r="K1030" s="229"/>
      <c r="L1030" s="228"/>
      <c r="M1030" s="228" t="str">
        <f>IFERROR(VLOOKUP(L1030,色號!A:B,2,FALSE),"")</f>
        <v/>
      </c>
      <c r="N1030" s="228" t="str">
        <f>IFERROR(VLOOKUP(M1030,色號!B:C,2,FALSE),"")</f>
        <v/>
      </c>
      <c r="O1030" s="228" t="str">
        <f>IFERROR(VLOOKUP(L1030,色號!A:D,4,FALSE),"")</f>
        <v/>
      </c>
      <c r="P1030" s="228" t="str">
        <f t="shared" si="359"/>
        <v>背板溝</v>
      </c>
      <c r="Q1030" s="228" t="str">
        <f t="shared" si="360"/>
        <v>面</v>
      </c>
      <c r="R1030" s="455" t="str">
        <f t="shared" si="361"/>
        <v>排</v>
      </c>
      <c r="S1030" s="461"/>
      <c r="T1030" s="429" t="str">
        <f t="shared" si="362"/>
        <v>排孔？</v>
      </c>
      <c r="U1030" s="237">
        <f t="shared" si="363"/>
        <v>1</v>
      </c>
    </row>
    <row r="1031" spans="1:21" x14ac:dyDescent="0.25">
      <c r="A1031" s="228">
        <f t="shared" si="356"/>
        <v>0</v>
      </c>
      <c r="B1031" s="228"/>
      <c r="C1031" s="228">
        <f t="shared" si="364"/>
        <v>27005</v>
      </c>
      <c r="D1031" s="489" t="s">
        <v>1077</v>
      </c>
      <c r="E1031" s="489" t="s">
        <v>357</v>
      </c>
      <c r="F1031" s="489">
        <f>C1022-22</f>
        <v>-22</v>
      </c>
      <c r="G1031" s="489" t="str">
        <f t="shared" si="357"/>
        <v/>
      </c>
      <c r="H1031" s="236">
        <f>C1024-22</f>
        <v>-22</v>
      </c>
      <c r="I1031" s="488" t="str">
        <f t="shared" si="358"/>
        <v/>
      </c>
      <c r="J1031" s="489">
        <v>4</v>
      </c>
      <c r="K1031" s="229"/>
      <c r="L1031" s="228"/>
      <c r="M1031" s="228" t="str">
        <f>IFERROR(VLOOKUP(L1031,色號!A:B,2,FALSE),"")</f>
        <v/>
      </c>
      <c r="N1031" s="228" t="str">
        <f>IFERROR(VLOOKUP(M1031,色號!B:C,2,FALSE),"")</f>
        <v/>
      </c>
      <c r="O1031" s="228" t="str">
        <f>IFERROR(VLOOKUP(L1031,色號!A:D,4,FALSE),"")</f>
        <v/>
      </c>
      <c r="P1031" s="228" t="str">
        <f t="shared" si="359"/>
        <v/>
      </c>
      <c r="Q1031" s="228" t="str">
        <f t="shared" si="360"/>
        <v/>
      </c>
      <c r="R1031" s="455" t="str">
        <f t="shared" si="361"/>
        <v/>
      </c>
      <c r="S1031" s="461"/>
      <c r="T1031" s="429" t="str">
        <f t="shared" si="362"/>
        <v/>
      </c>
      <c r="U1031" s="237">
        <f t="shared" si="363"/>
        <v>1</v>
      </c>
    </row>
    <row r="1032" spans="1:21" x14ac:dyDescent="0.25">
      <c r="A1032" s="228">
        <f t="shared" si="356"/>
        <v>0</v>
      </c>
      <c r="B1032" s="228"/>
      <c r="C1032" s="228">
        <f t="shared" si="364"/>
        <v>27006</v>
      </c>
      <c r="D1032" s="489" t="s">
        <v>1077</v>
      </c>
      <c r="E1032" s="489" t="s">
        <v>420</v>
      </c>
      <c r="F1032" s="489">
        <f>F1027</f>
        <v>-36</v>
      </c>
      <c r="G1032" s="489" t="str">
        <f t="shared" si="357"/>
        <v>AA</v>
      </c>
      <c r="H1032" s="236">
        <v>120</v>
      </c>
      <c r="I1032" s="488" t="str">
        <f t="shared" si="358"/>
        <v/>
      </c>
      <c r="J1032" s="489">
        <v>18</v>
      </c>
      <c r="K1032" s="229"/>
      <c r="L1032" s="228"/>
      <c r="M1032" s="228" t="str">
        <f>IFERROR(VLOOKUP(L1032,色號!A:B,2,FALSE),"")</f>
        <v/>
      </c>
      <c r="N1032" s="228" t="str">
        <f>IFERROR(VLOOKUP(M1032,色號!B:C,2,FALSE),"")</f>
        <v/>
      </c>
      <c r="O1032" s="228" t="str">
        <f>IFERROR(VLOOKUP(L1032,色號!A:D,4,FALSE),"")</f>
        <v/>
      </c>
      <c r="P1032" s="228" t="str">
        <f t="shared" si="359"/>
        <v/>
      </c>
      <c r="Q1032" s="228" t="str">
        <f t="shared" si="360"/>
        <v>側</v>
      </c>
      <c r="R1032" s="455" t="str">
        <f t="shared" si="361"/>
        <v/>
      </c>
      <c r="S1032" s="461"/>
      <c r="T1032" s="429" t="str">
        <f t="shared" si="362"/>
        <v/>
      </c>
      <c r="U1032" s="237">
        <f t="shared" si="363"/>
        <v>1</v>
      </c>
    </row>
    <row r="1033" spans="1:21" x14ac:dyDescent="0.25">
      <c r="A1033" s="228">
        <f t="shared" si="356"/>
        <v>0</v>
      </c>
      <c r="B1033" s="228"/>
      <c r="C1033" s="228">
        <f t="shared" si="364"/>
        <v>27007</v>
      </c>
      <c r="D1033" s="489" t="s">
        <v>1078</v>
      </c>
      <c r="E1033" s="489" t="s">
        <v>1102</v>
      </c>
      <c r="F1033" s="489">
        <f>F1027</f>
        <v>-36</v>
      </c>
      <c r="G1033" s="489" t="str">
        <f t="shared" si="357"/>
        <v>AA</v>
      </c>
      <c r="H1033" s="236">
        <f>C1023-22</f>
        <v>-22</v>
      </c>
      <c r="I1033" s="488" t="str">
        <f t="shared" si="358"/>
        <v/>
      </c>
      <c r="J1033" s="489">
        <v>18</v>
      </c>
      <c r="K1033" s="229"/>
      <c r="L1033" s="228"/>
      <c r="M1033" s="228" t="str">
        <f>IFERROR(VLOOKUP(L1033,色號!A:B,2,FALSE),"")</f>
        <v/>
      </c>
      <c r="N1033" s="228" t="str">
        <f>IFERROR(VLOOKUP(M1033,色號!B:C,2,FALSE),"")</f>
        <v/>
      </c>
      <c r="O1033" s="228" t="str">
        <f>IFERROR(VLOOKUP(L1033,色號!A:D,4,FALSE),"")</f>
        <v/>
      </c>
      <c r="P1033" s="228" t="str">
        <f t="shared" si="359"/>
        <v/>
      </c>
      <c r="Q1033" s="228" t="str">
        <f t="shared" si="360"/>
        <v>側</v>
      </c>
      <c r="R1033" s="455" t="str">
        <f t="shared" si="361"/>
        <v>排</v>
      </c>
      <c r="S1033" s="461"/>
      <c r="T1033" s="429" t="str">
        <f t="shared" si="362"/>
        <v>面開槽？排孔？</v>
      </c>
      <c r="U1033" s="237">
        <f t="shared" si="363"/>
        <v>1</v>
      </c>
    </row>
    <row r="1034" spans="1:21" x14ac:dyDescent="0.25">
      <c r="A1034" s="228">
        <f t="shared" si="356"/>
        <v>0</v>
      </c>
      <c r="B1034" s="228"/>
      <c r="C1034" s="228">
        <f t="shared" si="364"/>
        <v>27008</v>
      </c>
      <c r="D1034" s="489" t="s">
        <v>1078</v>
      </c>
      <c r="E1034" s="489" t="s">
        <v>1094</v>
      </c>
      <c r="F1034" s="489"/>
      <c r="G1034" s="489" t="str">
        <f t="shared" si="357"/>
        <v>AA</v>
      </c>
      <c r="H1034" s="236">
        <f>C1023-22-10</f>
        <v>-32</v>
      </c>
      <c r="I1034" s="488" t="str">
        <f t="shared" si="358"/>
        <v>AA</v>
      </c>
      <c r="J1034" s="489">
        <v>18</v>
      </c>
      <c r="K1034" s="229"/>
      <c r="L1034" s="228"/>
      <c r="M1034" s="228" t="str">
        <f>IFERROR(VLOOKUP(L1034,色號!A:B,2,FALSE),"")</f>
        <v/>
      </c>
      <c r="N1034" s="228" t="str">
        <f>IFERROR(VLOOKUP(M1034,色號!B:C,2,FALSE),"")</f>
        <v/>
      </c>
      <c r="O1034" s="228" t="str">
        <f>IFERROR(VLOOKUP(L1034,色號!A:D,4,FALSE),"")</f>
        <v/>
      </c>
      <c r="P1034" s="228" t="str">
        <f t="shared" si="359"/>
        <v/>
      </c>
      <c r="Q1034" s="228" t="str">
        <f t="shared" si="360"/>
        <v/>
      </c>
      <c r="R1034" s="455" t="str">
        <f t="shared" si="361"/>
        <v/>
      </c>
      <c r="S1034" s="461"/>
      <c r="T1034" s="429" t="str">
        <f t="shared" si="362"/>
        <v/>
      </c>
      <c r="U1034" s="237">
        <f t="shared" si="363"/>
        <v>1</v>
      </c>
    </row>
    <row r="1035" spans="1:21" x14ac:dyDescent="0.25">
      <c r="A1035" s="228">
        <f t="shared" si="356"/>
        <v>0</v>
      </c>
      <c r="B1035" s="228"/>
      <c r="C1035" s="228">
        <f t="shared" si="364"/>
        <v>27009</v>
      </c>
      <c r="D1035" s="489" t="s">
        <v>1078</v>
      </c>
      <c r="E1035" s="489" t="s">
        <v>1088</v>
      </c>
      <c r="F1035" s="489"/>
      <c r="G1035" s="489" t="str">
        <f t="shared" si="357"/>
        <v>AA</v>
      </c>
      <c r="H1035" s="236">
        <f>C1023-22</f>
        <v>-22</v>
      </c>
      <c r="I1035" s="488" t="str">
        <f t="shared" si="358"/>
        <v/>
      </c>
      <c r="J1035" s="489">
        <v>18</v>
      </c>
      <c r="K1035" s="229"/>
      <c r="L1035" s="228"/>
      <c r="M1035" s="228" t="str">
        <f>IFERROR(VLOOKUP(L1035,色號!A:B,2,FALSE),"")</f>
        <v/>
      </c>
      <c r="N1035" s="228" t="str">
        <f>IFERROR(VLOOKUP(M1035,色號!B:C,2,FALSE),"")</f>
        <v/>
      </c>
      <c r="O1035" s="228" t="str">
        <f>IFERROR(VLOOKUP(L1035,色號!A:D,4,FALSE),"")</f>
        <v/>
      </c>
      <c r="P1035" s="228" t="str">
        <f t="shared" si="359"/>
        <v/>
      </c>
      <c r="Q1035" s="228" t="str">
        <f t="shared" si="360"/>
        <v>固</v>
      </c>
      <c r="R1035" s="455" t="str">
        <f t="shared" si="361"/>
        <v/>
      </c>
      <c r="S1035" s="461"/>
      <c r="T1035" s="429" t="str">
        <f t="shared" si="362"/>
        <v/>
      </c>
      <c r="U1035" s="237">
        <f t="shared" si="363"/>
        <v>1</v>
      </c>
    </row>
    <row r="1036" spans="1:21" x14ac:dyDescent="0.25">
      <c r="A1036" s="228">
        <f t="shared" si="356"/>
        <v>0</v>
      </c>
      <c r="B1036" s="228"/>
      <c r="C1036" s="228">
        <f t="shared" si="364"/>
        <v>27010</v>
      </c>
      <c r="D1036" s="489" t="s">
        <v>1079</v>
      </c>
      <c r="E1036" s="489" t="s">
        <v>1095</v>
      </c>
      <c r="F1036" s="489"/>
      <c r="G1036" s="489" t="str">
        <f t="shared" si="357"/>
        <v>AA</v>
      </c>
      <c r="H1036" s="236">
        <f>C1024/2-4</f>
        <v>-4</v>
      </c>
      <c r="I1036" s="488" t="str">
        <f t="shared" si="358"/>
        <v>AA</v>
      </c>
      <c r="J1036" s="489">
        <v>18</v>
      </c>
      <c r="K1036" s="229"/>
      <c r="L1036" s="228"/>
      <c r="M1036" s="228" t="str">
        <f>IFERROR(VLOOKUP(L1036,色號!A:B,2,FALSE),"")</f>
        <v/>
      </c>
      <c r="N1036" s="228" t="str">
        <f>IFERROR(VLOOKUP(M1036,色號!B:C,2,FALSE),"")</f>
        <v/>
      </c>
      <c r="O1036" s="228" t="str">
        <f>IFERROR(VLOOKUP(L1036,色號!A:D,4,FALSE),"")</f>
        <v/>
      </c>
      <c r="P1036" s="228" t="str">
        <f t="shared" si="359"/>
        <v>鉸2</v>
      </c>
      <c r="Q1036" s="228" t="str">
        <f t="shared" si="360"/>
        <v/>
      </c>
      <c r="R1036" s="455" t="str">
        <f t="shared" si="361"/>
        <v/>
      </c>
      <c r="S1036" s="461"/>
      <c r="T1036" s="429" t="str">
        <f t="shared" si="362"/>
        <v>把手？</v>
      </c>
      <c r="U1036" s="237">
        <f t="shared" si="363"/>
        <v>1</v>
      </c>
    </row>
    <row r="1037" spans="1:21" x14ac:dyDescent="0.25">
      <c r="A1037" s="228">
        <f t="shared" si="356"/>
        <v>0</v>
      </c>
      <c r="B1037" s="228"/>
      <c r="C1037" s="228">
        <f t="shared" si="364"/>
        <v>27011</v>
      </c>
      <c r="D1037" s="489" t="s">
        <v>1079</v>
      </c>
      <c r="E1037" s="489" t="s">
        <v>1099</v>
      </c>
      <c r="F1037" s="489"/>
      <c r="G1037" s="489" t="str">
        <f t="shared" si="357"/>
        <v>AA</v>
      </c>
      <c r="H1037" s="236">
        <f>C1024/2-4</f>
        <v>-4</v>
      </c>
      <c r="I1037" s="488" t="str">
        <f t="shared" si="358"/>
        <v>AA</v>
      </c>
      <c r="J1037" s="489">
        <v>18</v>
      </c>
      <c r="K1037" s="229"/>
      <c r="L1037" s="228"/>
      <c r="M1037" s="228"/>
      <c r="N1037" s="232"/>
      <c r="O1037" s="228" t="str">
        <f>IFERROR(VLOOKUP(L1037,色號!A:D,4,FALSE),"")</f>
        <v/>
      </c>
      <c r="P1037" s="228" t="str">
        <f t="shared" si="359"/>
        <v>鉸2</v>
      </c>
      <c r="Q1037" s="228" t="str">
        <f t="shared" si="360"/>
        <v/>
      </c>
      <c r="R1037" s="455" t="str">
        <f t="shared" si="361"/>
        <v/>
      </c>
      <c r="S1037" s="461"/>
      <c r="T1037" s="429" t="str">
        <f t="shared" si="362"/>
        <v>把手？</v>
      </c>
      <c r="U1037" s="237">
        <f t="shared" si="363"/>
        <v>1</v>
      </c>
    </row>
    <row r="1038" spans="1:21" x14ac:dyDescent="0.25">
      <c r="A1038" s="228">
        <f t="shared" si="356"/>
        <v>0</v>
      </c>
      <c r="B1038" s="228"/>
      <c r="C1038" s="228">
        <f t="shared" si="364"/>
        <v>27012</v>
      </c>
      <c r="D1038" s="228"/>
      <c r="E1038" s="228"/>
      <c r="F1038" s="236"/>
      <c r="G1038" s="228" t="str">
        <f t="shared" ref="G1028:G1056" si="365">IF(
   OR(
      $E1038="頂板",$E1038="底板",$E1038="右側板",$E1038="左側板",
      $E1038="天地蓋頂板",$E1038="天地蓋底板",$E1038="天地蓋右側板",$E1038="天地蓋左側板",
      $E1038="前抽牆",$E1038="後抽牆",$E1038="左抽牆",$E1038="右抽牆",
      $E1038="踢腳板",$E1038="補板",$E1038="固隔",$E1038="活隔",
      $E1038="中立板",$E1038="中立板(退)",$E1038="固隔(退)",$E1038="活固隔",$E1038="立板",
      $E1038="內頂板",$E1038="內左側落板",$E1038="內右側落板",$E1038="內底板",
      $E1038="內左側板",$E1038="內右側板",
      $E1038="上前平肢",$E1038="上後平肢",$E1038="上前立肢",$E1038="上後立肢",
      $E1038="下前立肢",$E1038="下後立肢",$E1038="下前平肢",$E1038="下後平肢",
      $E1038="左側落板",$E1038="右側落板",
      $E1038="外蓋背板",$E1038="台面",$E1038="床板",$E1038="假門板",
      $E1038="上掀門板",$E1038="平掀門板",$E1038="下掀門板",
      $E1038="左門板",$E1038="右門板",
      $E1038="抽盤",$E1038="抽盤抽頭",
      $E1038="上軌道板",$E1038="下軌道板",$E1038="左軌道板",$E1038="右軌道板",$E1038="指縫擋板",$E1038="左木框滑門",$E1038="右木框滑門",
      $E1038="層板",$E1038="壁面層板",$E1038="桌板",$E1038="上封板",$E1038="下封板",$E1038="左封板",$E1038="右封板",
      $E1038="左圓角側板",$E1038="右圓角側板",$E1038="抽頭",$E1038="入柱抽頭",$E1038="假抽頭",$E1038="背拉桿",$E1038="木滑門",$E1038="抽屜拉桿"
   ),
   "AA",
   ""
)</f>
        <v/>
      </c>
      <c r="H1038" s="236"/>
      <c r="I1038" s="38" t="str">
        <f t="shared" ref="I1028:I1050" si="366">IF(
   OR(
      $E1038="右側板",$E1038="左側板",$E1038="活隔",
      $E1038="天地蓋頂板",$E1038="天地蓋底板",
      $E1038="左門板",$E1038="右門板",
      $E1038="左側落板",$E1038="右側落板",
      $E1038="外蓋背板",$E1038="活固隔",
      $E1038="左木框滑門",$E1038="右木框滑門",
      $E1038="左鋁框滑門",$E1038="右鋁框滑門",
      $E1038="桌板",$E1038="台面",$E1038="床板",$E1038="假門板",
      $E1038="上掀門板",$E1038="平掀門板",$E1038="下掀門板",
      $E1038="抽盤抽頭",$E1038="抽盤",$E1038="層板",$E1038="壁面層板",
      $E1038="上封板",$E1038="下封板",$E1038="左封板",$E1038="右封板",
      $E1038="抽頭",$E1038="踢腳板",$E1038="補板",$E1038="木滑門"
   ),
   "AA",
   ""
)</f>
        <v/>
      </c>
      <c r="J1038" s="228"/>
      <c r="K1038" s="229"/>
      <c r="L1038" s="228"/>
      <c r="M1038" s="228"/>
      <c r="N1038" s="232"/>
      <c r="O1038" s="228" t="str">
        <f>IFERROR(VLOOKUP(L1038,色號!A:D,4,FALSE),"")</f>
        <v/>
      </c>
      <c r="P1038" s="228" t="str">
        <f t="shared" si="359"/>
        <v/>
      </c>
      <c r="Q1038" s="228" t="str">
        <f t="shared" si="360"/>
        <v/>
      </c>
      <c r="R1038" s="455" t="str">
        <f t="shared" si="361"/>
        <v/>
      </c>
      <c r="S1038" s="461"/>
      <c r="T1038" s="429" t="str">
        <f t="shared" si="362"/>
        <v/>
      </c>
      <c r="U1038" s="237" t="str">
        <f t="shared" si="363"/>
        <v/>
      </c>
    </row>
    <row r="1039" spans="1:21" x14ac:dyDescent="0.25">
      <c r="A1039" s="228">
        <f t="shared" si="356"/>
        <v>0</v>
      </c>
      <c r="B1039" s="228"/>
      <c r="C1039" s="228">
        <f>C1038+1</f>
        <v>27013</v>
      </c>
      <c r="D1039" s="228"/>
      <c r="E1039" s="228"/>
      <c r="F1039" s="228"/>
      <c r="G1039" s="228" t="str">
        <f t="shared" si="365"/>
        <v/>
      </c>
      <c r="H1039" s="236"/>
      <c r="I1039" s="38" t="str">
        <f t="shared" si="366"/>
        <v/>
      </c>
      <c r="J1039" s="228"/>
      <c r="K1039" s="229"/>
      <c r="L1039" s="228"/>
      <c r="M1039" s="228"/>
      <c r="N1039" s="232"/>
      <c r="O1039" s="228" t="str">
        <f>IFERROR(VLOOKUP(L1039,色號!A:D,4,FALSE),"")</f>
        <v/>
      </c>
      <c r="P1039" s="228" t="str">
        <f t="shared" si="359"/>
        <v/>
      </c>
      <c r="Q1039" s="228" t="str">
        <f t="shared" si="360"/>
        <v/>
      </c>
      <c r="R1039" s="455" t="str">
        <f t="shared" si="361"/>
        <v/>
      </c>
      <c r="S1039" s="461"/>
      <c r="T1039" s="429" t="str">
        <f t="shared" si="362"/>
        <v/>
      </c>
      <c r="U1039" s="237" t="str">
        <f t="shared" si="363"/>
        <v/>
      </c>
    </row>
    <row r="1040" spans="1:21" x14ac:dyDescent="0.25">
      <c r="A1040" s="228">
        <f t="shared" si="356"/>
        <v>0</v>
      </c>
      <c r="B1040" s="228"/>
      <c r="C1040" s="228">
        <f t="shared" si="364"/>
        <v>27014</v>
      </c>
      <c r="D1040" s="228"/>
      <c r="E1040" s="228"/>
      <c r="F1040" s="228"/>
      <c r="G1040" s="228" t="str">
        <f t="shared" si="365"/>
        <v/>
      </c>
      <c r="H1040" s="236"/>
      <c r="I1040" s="38" t="str">
        <f t="shared" si="366"/>
        <v/>
      </c>
      <c r="J1040" s="228"/>
      <c r="K1040" s="229"/>
      <c r="L1040" s="228"/>
      <c r="M1040" s="228"/>
      <c r="N1040" s="232"/>
      <c r="O1040" s="228" t="str">
        <f>IFERROR(VLOOKUP(L1040,色號!A:D,4,FALSE),"")</f>
        <v/>
      </c>
      <c r="P1040" s="228" t="str">
        <f t="shared" si="359"/>
        <v/>
      </c>
      <c r="Q1040" s="228" t="str">
        <f t="shared" si="360"/>
        <v/>
      </c>
      <c r="R1040" s="455" t="str">
        <f t="shared" si="361"/>
        <v/>
      </c>
      <c r="S1040" s="461"/>
      <c r="T1040" s="429" t="str">
        <f t="shared" si="362"/>
        <v/>
      </c>
      <c r="U1040" s="237" t="str">
        <f t="shared" si="363"/>
        <v/>
      </c>
    </row>
    <row r="1041" spans="1:21" x14ac:dyDescent="0.25">
      <c r="A1041" s="228">
        <f t="shared" si="356"/>
        <v>0</v>
      </c>
      <c r="B1041" s="228"/>
      <c r="C1041" s="228">
        <f>C1040+1</f>
        <v>27015</v>
      </c>
      <c r="D1041" s="228"/>
      <c r="E1041" s="228"/>
      <c r="F1041" s="228"/>
      <c r="G1041" s="228" t="str">
        <f t="shared" si="365"/>
        <v/>
      </c>
      <c r="H1041" s="236"/>
      <c r="I1041" s="38" t="str">
        <f t="shared" si="366"/>
        <v/>
      </c>
      <c r="J1041" s="228"/>
      <c r="K1041" s="229"/>
      <c r="L1041" s="228"/>
      <c r="M1041" s="228"/>
      <c r="N1041" s="232"/>
      <c r="O1041" s="228" t="str">
        <f>IFERROR(VLOOKUP(L1041,色號!A:D,4,FALSE),"")</f>
        <v/>
      </c>
      <c r="P1041" s="228" t="str">
        <f t="shared" si="359"/>
        <v/>
      </c>
      <c r="Q1041" s="228" t="str">
        <f t="shared" si="360"/>
        <v/>
      </c>
      <c r="R1041" s="455" t="str">
        <f t="shared" si="361"/>
        <v/>
      </c>
      <c r="S1041" s="461"/>
      <c r="T1041" s="429" t="str">
        <f t="shared" si="362"/>
        <v/>
      </c>
      <c r="U1041" s="237" t="str">
        <f t="shared" si="363"/>
        <v/>
      </c>
    </row>
    <row r="1042" spans="1:21" x14ac:dyDescent="0.25">
      <c r="A1042" s="228">
        <f t="shared" si="356"/>
        <v>0</v>
      </c>
      <c r="B1042" s="228"/>
      <c r="C1042" s="228">
        <f>C1041+1</f>
        <v>27016</v>
      </c>
      <c r="D1042" s="228"/>
      <c r="E1042" s="228"/>
      <c r="F1042" s="237"/>
      <c r="G1042" s="228" t="str">
        <f t="shared" si="365"/>
        <v/>
      </c>
      <c r="H1042" s="236"/>
      <c r="I1042" s="38" t="str">
        <f t="shared" si="366"/>
        <v/>
      </c>
      <c r="J1042" s="228"/>
      <c r="K1042" s="229"/>
      <c r="L1042" s="228"/>
      <c r="M1042" s="228"/>
      <c r="N1042" s="232"/>
      <c r="O1042" s="228" t="str">
        <f>IFERROR(VLOOKUP(L1042,色號!A:D,4,FALSE),"")</f>
        <v/>
      </c>
      <c r="P1042" s="228" t="str">
        <f t="shared" si="359"/>
        <v/>
      </c>
      <c r="Q1042" s="228" t="str">
        <f t="shared" si="360"/>
        <v/>
      </c>
      <c r="R1042" s="455" t="str">
        <f t="shared" si="361"/>
        <v/>
      </c>
      <c r="S1042" s="461"/>
      <c r="T1042" s="429" t="str">
        <f t="shared" si="362"/>
        <v/>
      </c>
      <c r="U1042" s="237" t="str">
        <f t="shared" si="363"/>
        <v/>
      </c>
    </row>
    <row r="1043" spans="1:21" x14ac:dyDescent="0.25">
      <c r="A1043" s="228">
        <f t="shared" si="356"/>
        <v>0</v>
      </c>
      <c r="B1043" s="228"/>
      <c r="C1043" s="228">
        <f>C1042+1</f>
        <v>27017</v>
      </c>
      <c r="D1043" s="228"/>
      <c r="E1043" s="228"/>
      <c r="F1043" s="237"/>
      <c r="G1043" s="228" t="str">
        <f t="shared" si="365"/>
        <v/>
      </c>
      <c r="H1043" s="236"/>
      <c r="I1043" s="38" t="str">
        <f t="shared" si="366"/>
        <v/>
      </c>
      <c r="J1043" s="228"/>
      <c r="K1043" s="229"/>
      <c r="L1043" s="228"/>
      <c r="M1043" s="228"/>
      <c r="N1043" s="232"/>
      <c r="O1043" s="228" t="str">
        <f>IFERROR(VLOOKUP(L1043,色號!A:D,4,FALSE),"")</f>
        <v/>
      </c>
      <c r="P1043" s="228" t="str">
        <f t="shared" si="359"/>
        <v/>
      </c>
      <c r="Q1043" s="228" t="str">
        <f t="shared" si="360"/>
        <v/>
      </c>
      <c r="R1043" s="455" t="str">
        <f t="shared" si="361"/>
        <v/>
      </c>
      <c r="S1043" s="461"/>
      <c r="T1043" s="429" t="str">
        <f t="shared" si="362"/>
        <v/>
      </c>
      <c r="U1043" s="237" t="str">
        <f t="shared" si="363"/>
        <v/>
      </c>
    </row>
    <row r="1044" spans="1:21" x14ac:dyDescent="0.25">
      <c r="A1044" s="228">
        <f t="shared" si="356"/>
        <v>0</v>
      </c>
      <c r="B1044" s="228"/>
      <c r="C1044" s="228">
        <f>C1043+1</f>
        <v>27018</v>
      </c>
      <c r="D1044" s="228"/>
      <c r="E1044" s="228"/>
      <c r="F1044" s="231"/>
      <c r="G1044" s="228" t="str">
        <f t="shared" si="365"/>
        <v/>
      </c>
      <c r="H1044" s="236"/>
      <c r="I1044" s="38" t="str">
        <f t="shared" si="366"/>
        <v/>
      </c>
      <c r="J1044" s="228"/>
      <c r="K1044" s="229"/>
      <c r="L1044" s="228"/>
      <c r="M1044" s="228"/>
      <c r="N1044" s="232"/>
      <c r="O1044" s="228" t="str">
        <f>IFERROR(VLOOKUP(L1044,色號!A:D,4,FALSE),"")</f>
        <v/>
      </c>
      <c r="P1044" s="228" t="str">
        <f t="shared" si="359"/>
        <v/>
      </c>
      <c r="Q1044" s="228" t="str">
        <f t="shared" si="360"/>
        <v/>
      </c>
      <c r="R1044" s="455" t="str">
        <f t="shared" si="361"/>
        <v/>
      </c>
      <c r="S1044" s="461"/>
      <c r="T1044" s="429" t="str">
        <f t="shared" si="362"/>
        <v/>
      </c>
      <c r="U1044" s="237" t="str">
        <f t="shared" si="363"/>
        <v/>
      </c>
    </row>
    <row r="1045" spans="1:21" x14ac:dyDescent="0.25">
      <c r="A1045" s="228">
        <f t="shared" si="356"/>
        <v>0</v>
      </c>
      <c r="B1045" s="228"/>
      <c r="C1045" s="228">
        <f t="shared" ref="C1045:C1050" si="367">C1044+1</f>
        <v>27019</v>
      </c>
      <c r="D1045" s="228"/>
      <c r="E1045" s="228"/>
      <c r="F1045" s="231"/>
      <c r="G1045" s="228" t="str">
        <f t="shared" si="365"/>
        <v/>
      </c>
      <c r="H1045" s="236"/>
      <c r="I1045" s="38" t="str">
        <f t="shared" si="366"/>
        <v/>
      </c>
      <c r="J1045" s="228"/>
      <c r="K1045" s="229"/>
      <c r="L1045" s="228"/>
      <c r="M1045" s="228"/>
      <c r="N1045" s="232"/>
      <c r="O1045" s="228" t="str">
        <f>IFERROR(VLOOKUP(L1045,色號!A:D,4,FALSE),"")</f>
        <v/>
      </c>
      <c r="P1045" s="228" t="str">
        <f t="shared" si="359"/>
        <v/>
      </c>
      <c r="Q1045" s="228" t="str">
        <f t="shared" si="360"/>
        <v/>
      </c>
      <c r="R1045" s="455" t="str">
        <f t="shared" si="361"/>
        <v/>
      </c>
      <c r="S1045" s="461"/>
      <c r="T1045" s="429" t="str">
        <f t="shared" si="362"/>
        <v/>
      </c>
      <c r="U1045" s="237" t="str">
        <f t="shared" si="363"/>
        <v/>
      </c>
    </row>
    <row r="1046" spans="1:21" x14ac:dyDescent="0.25">
      <c r="A1046" s="228">
        <f t="shared" si="356"/>
        <v>0</v>
      </c>
      <c r="B1046" s="228"/>
      <c r="C1046" s="228">
        <f t="shared" si="367"/>
        <v>27020</v>
      </c>
      <c r="D1046" s="228"/>
      <c r="E1046" s="228"/>
      <c r="F1046" s="231"/>
      <c r="G1046" s="228" t="str">
        <f t="shared" si="365"/>
        <v/>
      </c>
      <c r="H1046" s="236"/>
      <c r="I1046" s="38" t="str">
        <f t="shared" si="366"/>
        <v/>
      </c>
      <c r="J1046" s="228"/>
      <c r="K1046" s="229"/>
      <c r="L1046" s="228"/>
      <c r="M1046" s="228" t="str">
        <f>IFERROR(VLOOKUP(L1046,色號!A:B,2,FALSE),"")</f>
        <v/>
      </c>
      <c r="N1046" s="232" t="str">
        <f>IFERROR(VLOOKUP(L1046,色號!A:C,3,FALSE),"")</f>
        <v/>
      </c>
      <c r="O1046" s="228" t="str">
        <f>IFERROR(VLOOKUP(L1046,色號!A:D,4,FALSE),"")</f>
        <v/>
      </c>
      <c r="P1046" s="228" t="str">
        <f t="shared" si="359"/>
        <v/>
      </c>
      <c r="Q1046" s="228" t="str">
        <f t="shared" si="360"/>
        <v/>
      </c>
      <c r="R1046" s="455" t="str">
        <f t="shared" si="361"/>
        <v/>
      </c>
      <c r="S1046" s="461"/>
      <c r="T1046" s="429" t="str">
        <f t="shared" si="362"/>
        <v/>
      </c>
      <c r="U1046" s="237" t="str">
        <f t="shared" si="363"/>
        <v/>
      </c>
    </row>
    <row r="1047" spans="1:21" x14ac:dyDescent="0.25">
      <c r="A1047" s="228">
        <f t="shared" si="356"/>
        <v>0</v>
      </c>
      <c r="B1047" s="228"/>
      <c r="C1047" s="228">
        <f t="shared" si="367"/>
        <v>27021</v>
      </c>
      <c r="D1047" s="228"/>
      <c r="E1047" s="228"/>
      <c r="F1047" s="231"/>
      <c r="G1047" s="228" t="str">
        <f t="shared" si="365"/>
        <v/>
      </c>
      <c r="H1047" s="236"/>
      <c r="I1047" s="38" t="str">
        <f t="shared" si="366"/>
        <v/>
      </c>
      <c r="J1047" s="228"/>
      <c r="K1047" s="229"/>
      <c r="L1047" s="228"/>
      <c r="M1047" s="228" t="str">
        <f>IFERROR(VLOOKUP(L1047,色號!A:B,2,FALSE),"")</f>
        <v/>
      </c>
      <c r="N1047" s="232" t="str">
        <f>IFERROR(VLOOKUP(L1047,色號!A:C,3,FALSE),"")</f>
        <v/>
      </c>
      <c r="O1047" s="228" t="str">
        <f>IFERROR(VLOOKUP(L1047,色號!A:D,4,FALSE),"")</f>
        <v/>
      </c>
      <c r="P1047" s="228" t="str">
        <f t="shared" si="359"/>
        <v/>
      </c>
      <c r="Q1047" s="228" t="str">
        <f t="shared" si="360"/>
        <v/>
      </c>
      <c r="R1047" s="455" t="str">
        <f t="shared" si="361"/>
        <v/>
      </c>
      <c r="S1047" s="461"/>
      <c r="T1047" s="429" t="str">
        <f t="shared" si="362"/>
        <v/>
      </c>
      <c r="U1047" s="237" t="str">
        <f t="shared" si="363"/>
        <v/>
      </c>
    </row>
    <row r="1048" spans="1:21" x14ac:dyDescent="0.25">
      <c r="A1048" s="228">
        <f t="shared" si="356"/>
        <v>0</v>
      </c>
      <c r="B1048" s="228"/>
      <c r="C1048" s="228">
        <f t="shared" si="367"/>
        <v>27022</v>
      </c>
      <c r="D1048" s="228"/>
      <c r="E1048" s="228"/>
      <c r="F1048" s="231"/>
      <c r="G1048" s="228" t="str">
        <f t="shared" si="365"/>
        <v/>
      </c>
      <c r="H1048" s="236"/>
      <c r="I1048" s="38" t="str">
        <f t="shared" si="366"/>
        <v/>
      </c>
      <c r="J1048" s="228"/>
      <c r="K1048" s="229"/>
      <c r="L1048" s="228"/>
      <c r="M1048" s="228" t="str">
        <f>IFERROR(VLOOKUP(L1048,色號!A:B,2,FALSE),"")</f>
        <v/>
      </c>
      <c r="N1048" s="232" t="str">
        <f>IFERROR(VLOOKUP(L1048,色號!A:C,3,FALSE),"")</f>
        <v/>
      </c>
      <c r="O1048" s="228" t="str">
        <f>IFERROR(VLOOKUP(L1048,色號!A:D,4,FALSE),"")</f>
        <v/>
      </c>
      <c r="P1048" s="228" t="str">
        <f t="shared" si="359"/>
        <v/>
      </c>
      <c r="Q1048" s="228" t="str">
        <f t="shared" si="360"/>
        <v/>
      </c>
      <c r="R1048" s="455" t="str">
        <f t="shared" si="361"/>
        <v/>
      </c>
      <c r="S1048" s="461"/>
      <c r="T1048" s="429" t="str">
        <f t="shared" si="362"/>
        <v/>
      </c>
      <c r="U1048" s="237" t="str">
        <f t="shared" si="363"/>
        <v/>
      </c>
    </row>
    <row r="1049" spans="1:21" x14ac:dyDescent="0.25">
      <c r="A1049" s="228">
        <f t="shared" si="356"/>
        <v>0</v>
      </c>
      <c r="B1049" s="228"/>
      <c r="C1049" s="228">
        <f t="shared" si="367"/>
        <v>27023</v>
      </c>
      <c r="D1049" s="228"/>
      <c r="E1049" s="228"/>
      <c r="F1049" s="231"/>
      <c r="G1049" s="228" t="str">
        <f t="shared" si="365"/>
        <v/>
      </c>
      <c r="H1049" s="236"/>
      <c r="I1049" s="38" t="str">
        <f t="shared" si="366"/>
        <v/>
      </c>
      <c r="J1049" s="228"/>
      <c r="K1049" s="229"/>
      <c r="L1049" s="228"/>
      <c r="M1049" s="228" t="str">
        <f>IFERROR(VLOOKUP(L1049,色號!A:B,2,FALSE),"")</f>
        <v/>
      </c>
      <c r="N1049" s="232" t="str">
        <f>IFERROR(VLOOKUP(L1049,色號!A:C,3,FALSE),"")</f>
        <v/>
      </c>
      <c r="O1049" s="228" t="str">
        <f>IFERROR(VLOOKUP(L1049,色號!A:D,4,FALSE),"")</f>
        <v/>
      </c>
      <c r="P1049" s="228" t="str">
        <f t="shared" si="359"/>
        <v/>
      </c>
      <c r="Q1049" s="228" t="str">
        <f t="shared" si="360"/>
        <v/>
      </c>
      <c r="R1049" s="455" t="str">
        <f t="shared" si="361"/>
        <v/>
      </c>
      <c r="S1049" s="461"/>
      <c r="T1049" s="429" t="str">
        <f t="shared" si="362"/>
        <v/>
      </c>
      <c r="U1049" s="237" t="str">
        <f t="shared" si="363"/>
        <v/>
      </c>
    </row>
    <row r="1050" spans="1:21" x14ac:dyDescent="0.25">
      <c r="A1050" s="228">
        <f t="shared" si="356"/>
        <v>0</v>
      </c>
      <c r="B1050" s="228"/>
      <c r="C1050" s="228">
        <f t="shared" si="367"/>
        <v>27024</v>
      </c>
      <c r="D1050" s="228"/>
      <c r="E1050" s="228"/>
      <c r="F1050" s="231"/>
      <c r="G1050" s="228" t="str">
        <f t="shared" si="365"/>
        <v/>
      </c>
      <c r="H1050" s="236"/>
      <c r="I1050" s="38" t="str">
        <f t="shared" si="366"/>
        <v/>
      </c>
      <c r="J1050" s="228"/>
      <c r="K1050" s="229"/>
      <c r="L1050" s="228"/>
      <c r="M1050" s="228" t="str">
        <f>IFERROR(VLOOKUP(L1050,色號!A:B,2,FALSE),"")</f>
        <v/>
      </c>
      <c r="N1050" s="232" t="str">
        <f>IFERROR(VLOOKUP(L1050,色號!A:C,3,FALSE),"")</f>
        <v/>
      </c>
      <c r="O1050" s="228" t="str">
        <f>IFERROR(VLOOKUP(L1050,色號!A:D,4,FALSE),"")</f>
        <v/>
      </c>
      <c r="P1050" s="228" t="str">
        <f t="shared" si="359"/>
        <v/>
      </c>
      <c r="Q1050" s="228" t="str">
        <f t="shared" si="360"/>
        <v/>
      </c>
      <c r="R1050" s="455" t="str">
        <f t="shared" si="361"/>
        <v/>
      </c>
      <c r="S1050" s="461"/>
      <c r="T1050" s="429" t="str">
        <f t="shared" si="362"/>
        <v/>
      </c>
      <c r="U1050" s="237" t="str">
        <f t="shared" si="363"/>
        <v/>
      </c>
    </row>
    <row r="1051" spans="1:21" x14ac:dyDescent="0.25">
      <c r="A1051" s="228">
        <f t="shared" si="356"/>
        <v>0</v>
      </c>
      <c r="B1051" s="228"/>
      <c r="C1051" s="228">
        <f>C1050+1</f>
        <v>27025</v>
      </c>
      <c r="D1051" s="228"/>
      <c r="E1051" s="228"/>
      <c r="F1051" s="228"/>
      <c r="G1051" s="228" t="str">
        <f t="shared" si="365"/>
        <v/>
      </c>
      <c r="H1051" s="236"/>
      <c r="I1051" s="38" t="str">
        <f t="shared" ref="I1051:I1056" si="368">IF(
   OR(
      $E1051="右側板",$E1051="左側板",$E1051="活隔",
      $E1051="天地蓋頂板",$E1051="天地蓋底板",
      $E1051="左門板",$E1051="右門板",
      $E1051="左側落板",$E1051="右側落板",
      $E1051="外蓋背板",$E1051="活固隔",
      $E1051="左木框滑門",$E1051="右木框滑門",
      $E1051="左鋁框滑門",$E1051="右鋁框滑門",
      $E1051="桌板",$E1051="台面",$E1051="床板",$E1051="假門板",
      $E1051="上掀門板",$E1051="平掀門板",$E1051="下掀門板",
      $E1051="抽盤抽頭",$E1051="抽盤",$E1051="層板",$E1051="壁面層板",
      $E1051="上封板",$E1051="下封板",$E1051="左封板",$E1051="右封板",
      $E1051="抽頭",$E1051="踢腳板",$E1051="補板",$E1051="木滑門"
   ),
   "AA",
   ""
)</f>
        <v/>
      </c>
      <c r="J1051" s="228"/>
      <c r="K1051" s="229"/>
      <c r="L1051" s="228"/>
      <c r="M1051" s="228" t="str">
        <f>IFERROR(VLOOKUP(L1051,色號!A:B,2,FALSE),"")</f>
        <v/>
      </c>
      <c r="N1051" s="232" t="str">
        <f>IFERROR(VLOOKUP(L1051,色號!A:C,3,FALSE),"")</f>
        <v/>
      </c>
      <c r="O1051" s="228" t="str">
        <f>IFERROR(VLOOKUP(L1051,色號!A:D,4,FALSE),"")</f>
        <v/>
      </c>
      <c r="P1051" s="228" t="str">
        <f t="shared" si="359"/>
        <v/>
      </c>
      <c r="Q1051" s="228" t="str">
        <f t="shared" si="360"/>
        <v/>
      </c>
      <c r="R1051" s="455" t="str">
        <f t="shared" si="361"/>
        <v/>
      </c>
      <c r="S1051" s="461"/>
      <c r="T1051" s="429" t="str">
        <f t="shared" si="362"/>
        <v/>
      </c>
      <c r="U1051" s="237" t="str">
        <f t="shared" si="363"/>
        <v/>
      </c>
    </row>
    <row r="1052" spans="1:21" x14ac:dyDescent="0.25">
      <c r="A1052" s="228">
        <f t="shared" si="356"/>
        <v>0</v>
      </c>
      <c r="B1052" s="228"/>
      <c r="C1052" s="228">
        <f t="shared" ref="C1052:C1056" si="369">C1051+1</f>
        <v>27026</v>
      </c>
      <c r="D1052" s="228"/>
      <c r="E1052" s="228"/>
      <c r="F1052" s="231"/>
      <c r="G1052" s="228" t="str">
        <f t="shared" si="365"/>
        <v/>
      </c>
      <c r="H1052" s="236"/>
      <c r="I1052" s="38" t="str">
        <f t="shared" si="368"/>
        <v/>
      </c>
      <c r="J1052" s="228"/>
      <c r="K1052" s="229"/>
      <c r="L1052" s="228"/>
      <c r="M1052" s="228" t="str">
        <f>IFERROR(VLOOKUP(L1052,色號!A:B,2,FALSE),"")</f>
        <v/>
      </c>
      <c r="N1052" s="232" t="str">
        <f>IFERROR(VLOOKUP(L1052,色號!A:C,3,FALSE),"")</f>
        <v/>
      </c>
      <c r="O1052" s="228" t="str">
        <f>IFERROR(VLOOKUP(L1052,色號!A:D,4,FALSE),"")</f>
        <v/>
      </c>
      <c r="P1052" s="228" t="str">
        <f t="shared" si="359"/>
        <v/>
      </c>
      <c r="Q1052" s="228" t="str">
        <f t="shared" si="360"/>
        <v/>
      </c>
      <c r="R1052" s="455" t="str">
        <f t="shared" si="361"/>
        <v/>
      </c>
      <c r="S1052" s="461"/>
      <c r="T1052" s="429" t="str">
        <f t="shared" si="362"/>
        <v/>
      </c>
      <c r="U1052" s="237" t="str">
        <f t="shared" si="363"/>
        <v/>
      </c>
    </row>
    <row r="1053" spans="1:21" x14ac:dyDescent="0.25">
      <c r="A1053" s="228">
        <f t="shared" si="356"/>
        <v>0</v>
      </c>
      <c r="B1053" s="228"/>
      <c r="C1053" s="228">
        <f t="shared" si="369"/>
        <v>27027</v>
      </c>
      <c r="D1053" s="228"/>
      <c r="E1053" s="228"/>
      <c r="F1053" s="231"/>
      <c r="G1053" s="228" t="str">
        <f t="shared" si="365"/>
        <v/>
      </c>
      <c r="H1053" s="236"/>
      <c r="I1053" s="38" t="str">
        <f t="shared" si="368"/>
        <v/>
      </c>
      <c r="J1053" s="228"/>
      <c r="K1053" s="229"/>
      <c r="L1053" s="228"/>
      <c r="M1053" s="228" t="str">
        <f>IFERROR(VLOOKUP(L1053,色號!A:B,2,FALSE),"")</f>
        <v/>
      </c>
      <c r="N1053" s="232" t="str">
        <f>IFERROR(VLOOKUP(L1053,色號!A:C,3,FALSE),"")</f>
        <v/>
      </c>
      <c r="O1053" s="228" t="str">
        <f>IFERROR(VLOOKUP(L1053,色號!A:D,4,FALSE),"")</f>
        <v/>
      </c>
      <c r="P1053" s="228" t="str">
        <f t="shared" si="359"/>
        <v/>
      </c>
      <c r="Q1053" s="228" t="str">
        <f t="shared" si="360"/>
        <v/>
      </c>
      <c r="R1053" s="455" t="str">
        <f t="shared" si="361"/>
        <v/>
      </c>
      <c r="S1053" s="461"/>
      <c r="T1053" s="429" t="str">
        <f t="shared" si="362"/>
        <v/>
      </c>
      <c r="U1053" s="237" t="str">
        <f t="shared" si="363"/>
        <v/>
      </c>
    </row>
    <row r="1054" spans="1:21" x14ac:dyDescent="0.25">
      <c r="A1054" s="228">
        <f t="shared" si="356"/>
        <v>0</v>
      </c>
      <c r="B1054" s="228"/>
      <c r="C1054" s="228">
        <f t="shared" si="369"/>
        <v>27028</v>
      </c>
      <c r="D1054" s="228"/>
      <c r="E1054" s="228"/>
      <c r="F1054" s="231"/>
      <c r="G1054" s="228" t="str">
        <f t="shared" si="365"/>
        <v/>
      </c>
      <c r="H1054" s="236"/>
      <c r="I1054" s="38" t="str">
        <f t="shared" si="368"/>
        <v/>
      </c>
      <c r="J1054" s="228"/>
      <c r="K1054" s="229"/>
      <c r="L1054" s="228"/>
      <c r="M1054" s="228" t="str">
        <f>IFERROR(VLOOKUP(L1054,色號!A:B,2,FALSE),"")</f>
        <v/>
      </c>
      <c r="N1054" s="232" t="str">
        <f>IFERROR(VLOOKUP(L1054,色號!A:C,3,FALSE),"")</f>
        <v/>
      </c>
      <c r="O1054" s="228" t="str">
        <f>IFERROR(VLOOKUP(L1054,色號!A:D,4,FALSE),"")</f>
        <v/>
      </c>
      <c r="P1054" s="228" t="str">
        <f t="shared" si="359"/>
        <v/>
      </c>
      <c r="Q1054" s="228" t="str">
        <f t="shared" si="360"/>
        <v/>
      </c>
      <c r="R1054" s="455" t="str">
        <f t="shared" si="361"/>
        <v/>
      </c>
      <c r="S1054" s="461"/>
      <c r="T1054" s="429" t="str">
        <f t="shared" si="362"/>
        <v/>
      </c>
      <c r="U1054" s="237" t="str">
        <f t="shared" si="363"/>
        <v/>
      </c>
    </row>
    <row r="1055" spans="1:21" x14ac:dyDescent="0.25">
      <c r="A1055" s="228">
        <f t="shared" si="356"/>
        <v>0</v>
      </c>
      <c r="B1055" s="228"/>
      <c r="C1055" s="228">
        <f t="shared" si="369"/>
        <v>27029</v>
      </c>
      <c r="D1055" s="228"/>
      <c r="E1055" s="228"/>
      <c r="F1055" s="231"/>
      <c r="G1055" s="228" t="str">
        <f t="shared" si="365"/>
        <v/>
      </c>
      <c r="H1055" s="236"/>
      <c r="I1055" s="38" t="str">
        <f t="shared" si="368"/>
        <v/>
      </c>
      <c r="J1055" s="228"/>
      <c r="K1055" s="229"/>
      <c r="L1055" s="228"/>
      <c r="M1055" s="228" t="str">
        <f>IFERROR(VLOOKUP(L1055,色號!A:B,2,FALSE),"")</f>
        <v/>
      </c>
      <c r="N1055" s="232" t="str">
        <f>IFERROR(VLOOKUP(L1055,色號!A:C,3,FALSE),"")</f>
        <v/>
      </c>
      <c r="O1055" s="228" t="str">
        <f>IFERROR(VLOOKUP(L1055,色號!A:D,4,FALSE),"")</f>
        <v/>
      </c>
      <c r="P1055" s="228" t="str">
        <f t="shared" si="359"/>
        <v/>
      </c>
      <c r="Q1055" s="228" t="str">
        <f t="shared" si="360"/>
        <v/>
      </c>
      <c r="R1055" s="455" t="str">
        <f t="shared" si="361"/>
        <v/>
      </c>
      <c r="S1055" s="461"/>
      <c r="T1055" s="429" t="str">
        <f t="shared" si="362"/>
        <v/>
      </c>
      <c r="U1055" s="237" t="str">
        <f t="shared" si="363"/>
        <v/>
      </c>
    </row>
    <row r="1056" spans="1:21" x14ac:dyDescent="0.25">
      <c r="A1056" s="228">
        <f t="shared" si="356"/>
        <v>0</v>
      </c>
      <c r="B1056" s="228"/>
      <c r="C1056" s="228">
        <f t="shared" si="369"/>
        <v>27030</v>
      </c>
      <c r="D1056" s="228"/>
      <c r="E1056" s="228"/>
      <c r="F1056" s="231"/>
      <c r="G1056" s="228" t="str">
        <f t="shared" si="365"/>
        <v/>
      </c>
      <c r="H1056" s="236"/>
      <c r="I1056" s="38" t="str">
        <f t="shared" si="368"/>
        <v/>
      </c>
      <c r="J1056" s="228"/>
      <c r="K1056" s="229"/>
      <c r="L1056" s="228"/>
      <c r="M1056" s="228" t="str">
        <f>IFERROR(VLOOKUP(L1056,色號!A:B,2,FALSE),"")</f>
        <v/>
      </c>
      <c r="N1056" s="232" t="str">
        <f>IFERROR(VLOOKUP(L1056,色號!A:C,3,FALSE),"")</f>
        <v/>
      </c>
      <c r="O1056" s="228" t="str">
        <f>IFERROR(VLOOKUP(L1056,色號!A:D,4,FALSE),"")</f>
        <v/>
      </c>
      <c r="P1056" s="228" t="str">
        <f t="shared" si="359"/>
        <v/>
      </c>
      <c r="Q1056" s="228" t="str">
        <f t="shared" si="360"/>
        <v/>
      </c>
      <c r="R1056" s="455" t="str">
        <f t="shared" si="361"/>
        <v/>
      </c>
      <c r="S1056" s="461"/>
      <c r="T1056" s="429" t="str">
        <f t="shared" si="362"/>
        <v/>
      </c>
      <c r="U1056" s="237" t="str">
        <f t="shared" si="363"/>
        <v/>
      </c>
    </row>
    <row r="1057" spans="1:21" x14ac:dyDescent="0.25">
      <c r="A1057" s="234"/>
      <c r="B1057" s="234"/>
      <c r="C1057" s="234"/>
      <c r="D1057" s="234"/>
      <c r="E1057" s="234"/>
      <c r="F1057" s="238"/>
      <c r="G1057" s="238"/>
      <c r="H1057" s="239"/>
      <c r="I1057" s="234"/>
      <c r="J1057" s="238"/>
      <c r="K1057" s="227"/>
      <c r="L1057" s="238"/>
      <c r="M1057" s="238"/>
      <c r="N1057" s="232" t="str">
        <f>IFERROR(VLOOKUP(L1057,資料庫!$P$4:$R$101,3,FALSE),"")</f>
        <v/>
      </c>
      <c r="O1057" s="238"/>
      <c r="P1057" s="228"/>
      <c r="Q1057" s="228"/>
      <c r="R1057" s="455" t="str">
        <f t="shared" ref="R1057:R1062" si="370">IF(
  AND(
    OR($E1057="右側板",$E1057="左側板"),
    COUNTIF($E$1027:$E$1056,"活隔") + COUNTIF($E$1027:$E$1056,"固隔") &gt; 0  ),
  "排孔",
  ""
)</f>
        <v/>
      </c>
      <c r="S1057" s="228"/>
      <c r="T1057" s="429" t="str">
        <f t="shared" ref="T1057:T1058" si="371">IF($E1057="中立板","面開槽？排孔？",
IF(OR($E1057="左側板",$E1057="右側板"),"排孔？",""))</f>
        <v/>
      </c>
      <c r="U1057" s="237"/>
    </row>
    <row r="1058" spans="1:21" x14ac:dyDescent="0.25">
      <c r="A1058" s="234"/>
      <c r="B1058" s="234"/>
      <c r="C1058" s="234"/>
      <c r="D1058" s="234"/>
      <c r="E1058" s="234"/>
      <c r="F1058" s="238"/>
      <c r="G1058" s="238"/>
      <c r="H1058" s="239"/>
      <c r="I1058" s="234"/>
      <c r="J1058" s="238"/>
      <c r="K1058" s="227"/>
      <c r="L1058" s="238"/>
      <c r="M1058" s="238"/>
      <c r="N1058" s="228"/>
      <c r="O1058" s="238"/>
      <c r="P1058" s="228"/>
      <c r="Q1058" s="228"/>
      <c r="R1058" s="455" t="str">
        <f t="shared" si="370"/>
        <v/>
      </c>
      <c r="S1058" s="228"/>
      <c r="T1058" s="429" t="str">
        <f t="shared" si="371"/>
        <v/>
      </c>
      <c r="U1058" s="237"/>
    </row>
    <row r="1059" spans="1:21" x14ac:dyDescent="0.25">
      <c r="A1059" s="224" t="s">
        <v>31</v>
      </c>
      <c r="B1059" s="224"/>
      <c r="C1059" s="225"/>
      <c r="D1059" s="225" cm="1">
        <f t="array" ref="D1059">_xlfn.IFS(OR(C1059="水槽櫃",C1059="爐檯櫃"),"無頂板",C1059="油機吊櫃","無底板",TRUE,0)</f>
        <v>0</v>
      </c>
      <c r="E1059" s="226"/>
      <c r="F1059" s="225"/>
      <c r="G1059" s="226"/>
      <c r="H1059" s="226"/>
      <c r="I1059" s="226"/>
      <c r="J1059" s="226"/>
      <c r="K1059" s="227"/>
      <c r="L1059" s="228"/>
      <c r="M1059" s="228"/>
      <c r="N1059" s="228"/>
      <c r="O1059" s="228"/>
      <c r="P1059" s="228"/>
      <c r="Q1059" s="228"/>
      <c r="R1059" s="455" t="str">
        <f t="shared" si="370"/>
        <v/>
      </c>
      <c r="S1059" s="228"/>
      <c r="T1059" s="430"/>
      <c r="U1059" s="237"/>
    </row>
    <row r="1060" spans="1:21" x14ac:dyDescent="0.25">
      <c r="A1060" s="224" t="s">
        <v>37</v>
      </c>
      <c r="B1060" s="224"/>
      <c r="C1060" s="229">
        <f>C1021+1</f>
        <v>28</v>
      </c>
      <c r="D1060" s="229"/>
      <c r="E1060" s="226"/>
      <c r="F1060" s="230"/>
      <c r="G1060" s="226"/>
      <c r="H1060" s="226"/>
      <c r="I1060" s="226"/>
      <c r="J1060" s="226"/>
      <c r="K1060" s="366" t="s">
        <v>15</v>
      </c>
      <c r="L1060" s="232">
        <f>SUMIF(D1066:D1095,"&lt;&gt;*五金",K1066:K1095)</f>
        <v>0</v>
      </c>
      <c r="M1060" s="228"/>
      <c r="N1060" s="231"/>
      <c r="O1060" s="228"/>
      <c r="P1060" s="228"/>
      <c r="Q1060" s="228"/>
      <c r="R1060" s="455" t="str">
        <f t="shared" si="370"/>
        <v/>
      </c>
      <c r="S1060" s="228"/>
      <c r="T1060" s="430"/>
      <c r="U1060" s="237"/>
    </row>
    <row r="1061" spans="1:21" x14ac:dyDescent="0.25">
      <c r="A1061" s="224" t="s">
        <v>38</v>
      </c>
      <c r="B1061" s="224"/>
      <c r="C1061" s="229"/>
      <c r="D1061" s="229"/>
      <c r="E1061" s="226"/>
      <c r="F1061" s="230"/>
      <c r="G1061" s="226"/>
      <c r="H1061" s="226"/>
      <c r="I1061" s="226"/>
      <c r="J1061" s="226"/>
      <c r="K1061" s="366" t="s">
        <v>16</v>
      </c>
      <c r="L1061" s="233">
        <f ca="1">板材才數分析.!P841</f>
        <v>0</v>
      </c>
      <c r="M1061" s="228"/>
      <c r="N1061" s="231"/>
      <c r="O1061" s="228"/>
      <c r="P1061" s="228"/>
      <c r="Q1061" s="228"/>
      <c r="R1061" s="455" t="str">
        <f t="shared" si="370"/>
        <v/>
      </c>
      <c r="S1061" s="228"/>
      <c r="T1061" s="430"/>
      <c r="U1061" s="237"/>
    </row>
    <row r="1062" spans="1:21" x14ac:dyDescent="0.25">
      <c r="A1062" s="224" t="s">
        <v>39</v>
      </c>
      <c r="B1062" s="224"/>
      <c r="C1062" s="368"/>
      <c r="D1062" s="229"/>
      <c r="E1062" s="226"/>
      <c r="F1062" s="230"/>
      <c r="G1062" s="226"/>
      <c r="H1062" s="226"/>
      <c r="I1062" s="226"/>
      <c r="J1062" s="226"/>
      <c r="K1062" s="376" t="s">
        <v>1384</v>
      </c>
      <c r="L1062" s="228">
        <v>1</v>
      </c>
      <c r="M1062" s="228"/>
      <c r="N1062" s="228"/>
      <c r="O1062" s="228"/>
      <c r="P1062" s="228"/>
      <c r="Q1062" s="228"/>
      <c r="R1062" s="455" t="str">
        <f t="shared" si="370"/>
        <v/>
      </c>
      <c r="S1062" s="228"/>
      <c r="T1062" s="430"/>
      <c r="U1062" s="237"/>
    </row>
    <row r="1063" spans="1:21" x14ac:dyDescent="0.25">
      <c r="A1063" s="224" t="s">
        <v>40</v>
      </c>
      <c r="B1063" s="224"/>
      <c r="C1063" s="367"/>
      <c r="D1063" s="229"/>
      <c r="E1063" s="226"/>
      <c r="F1063" s="230"/>
      <c r="G1063" s="226"/>
      <c r="H1063" s="226"/>
      <c r="I1063" s="226"/>
      <c r="J1063" s="226"/>
      <c r="K1063" s="227"/>
      <c r="L1063" s="228"/>
      <c r="M1063" s="228"/>
      <c r="N1063" s="228"/>
      <c r="O1063" s="228"/>
      <c r="P1063" s="228"/>
      <c r="Q1063" s="228"/>
      <c r="R1063" s="455"/>
      <c r="S1063" s="228"/>
      <c r="T1063" s="430"/>
      <c r="U1063" s="237"/>
    </row>
    <row r="1064" spans="1:21" ht="16.149999999999999" customHeight="1" x14ac:dyDescent="0.25">
      <c r="A1064" s="508" t="s">
        <v>41</v>
      </c>
      <c r="B1064" s="228"/>
      <c r="C1064" s="508" t="s">
        <v>50</v>
      </c>
      <c r="D1064" s="508" t="s">
        <v>1293</v>
      </c>
      <c r="E1064" s="508" t="s">
        <v>42</v>
      </c>
      <c r="F1064" s="372" t="s">
        <v>2</v>
      </c>
      <c r="G1064" s="372"/>
      <c r="H1064" s="372"/>
      <c r="I1064" s="372"/>
      <c r="J1064" s="372"/>
      <c r="K1064" s="514" t="s">
        <v>6</v>
      </c>
      <c r="L1064" s="508" t="s">
        <v>8</v>
      </c>
      <c r="M1064" s="508" t="s">
        <v>110</v>
      </c>
      <c r="N1064" s="515" t="s">
        <v>225</v>
      </c>
      <c r="O1064" s="508" t="s">
        <v>44</v>
      </c>
      <c r="P1064" s="509" t="s">
        <v>9</v>
      </c>
      <c r="Q1064" s="509" t="s">
        <v>9</v>
      </c>
      <c r="R1064" s="510" t="s">
        <v>9</v>
      </c>
      <c r="S1064" s="509" t="s">
        <v>9</v>
      </c>
      <c r="T1064" s="517" t="s">
        <v>1929</v>
      </c>
      <c r="U1064" s="508" t="s">
        <v>1386</v>
      </c>
    </row>
    <row r="1065" spans="1:21" x14ac:dyDescent="0.25">
      <c r="A1065" s="513"/>
      <c r="B1065" s="234"/>
      <c r="C1065" s="513"/>
      <c r="D1065" s="508"/>
      <c r="E1065" s="513"/>
      <c r="F1065" s="228" t="s">
        <v>49</v>
      </c>
      <c r="G1065" s="228" t="s">
        <v>17</v>
      </c>
      <c r="H1065" s="235" t="s">
        <v>1</v>
      </c>
      <c r="I1065" s="228" t="s">
        <v>17</v>
      </c>
      <c r="J1065" s="228" t="s">
        <v>3</v>
      </c>
      <c r="K1065" s="514"/>
      <c r="L1065" s="508"/>
      <c r="M1065" s="513"/>
      <c r="N1065" s="515"/>
      <c r="O1065" s="513"/>
      <c r="P1065" s="509"/>
      <c r="Q1065" s="509"/>
      <c r="R1065" s="510"/>
      <c r="S1065" s="509"/>
      <c r="T1065" s="517"/>
      <c r="U1065" s="508"/>
    </row>
    <row r="1066" spans="1:21" x14ac:dyDescent="0.25">
      <c r="A1066" s="228">
        <f>$C$1059</f>
        <v>0</v>
      </c>
      <c r="B1066" s="228"/>
      <c r="C1066" s="228">
        <f>(C1060*1000)+1</f>
        <v>28001</v>
      </c>
      <c r="D1066" s="489" t="s">
        <v>1077</v>
      </c>
      <c r="E1066" s="489" t="s">
        <v>4</v>
      </c>
      <c r="F1066" s="236">
        <f>C1063-36</f>
        <v>-36</v>
      </c>
      <c r="G1066" s="489" t="str">
        <f>IF(
   OR(
      $E1066="頂板",$E1066="底板",$E1066="右側板",$E1066="左側板",
      $E1066="天地蓋頂板",$E1066="天地蓋底板",$E1066="天地蓋右側板",$E1066="天地蓋左側板",
      $E1066="前抽牆",$E1066="後抽牆",$E1066="左抽牆",$E1066="右抽牆",
      $E1066="踢腳板",$E1066="補板",$E1066="固隔",$E1066="活隔",
      $E1066="中立板",$E1066="中立板(退)",$E1066="固隔(退)",$E1066="活固隔",$E1066="立板",
      $E1066="內頂板",$E1066="內左側落板",$E1066="內右側落板",$E1066="內底板",
      $E1066="內左側板",$E1066="內右側板",
      $E1066="上前平肢",$E1066="上後平肢",$E1066="上前立肢",$E1066="上後立肢",
      $E1066="下前立肢",$E1066="下後立肢",$E1066="下前平肢",$E1066="下後平肢",
      $E1066="左側落板",$E1066="右側落板",
      $E1066="外蓋背板",$E1066="台面",$E1066="床板",$E1066="假門板",
      $E1066="上掀門板",$E1066="平掀門板",$E1066="下掀門板",
      $E1066="左門板",$E1066="右門板",
      $E1066="抽盤",$E1066="抽盤抽頭",
      $E1066="上軌道板",$E1066="下軌道板",$E1066="左軌道板",$E1066="右軌道板",$E1066="指縫擋板",$E1066="左木框滑門",$E1066="右木框滑門",
      $E1066="層板",$E1066="壁面層板",$E1066="桌板",$E1066="上封板",$E1066="下封板",$E1066="左封板",$E1066="右封板",
      $E1066="左圓角側板",$E1066="右圓角側板",$E1066="抽頭",$E1066="入柱抽頭",$E1066="假抽頭",$E1066="背拉桿",$E1066="木滑門",$E1066="抽屜拉桿"
   ),
   "AA",
   ""
)</f>
        <v>AA</v>
      </c>
      <c r="H1066" s="236">
        <f>C1062</f>
        <v>0</v>
      </c>
      <c r="I1066" s="488" t="str">
        <f>IF(
   OR(
      $E1066="右側板",$E1066="左側板",$E1066="活隔",
      $E1066="天地蓋頂板",$E1066="天地蓋底板",
      $E1066="左門板",$E1066="右門板",
      $E1066="左側落板",$E1066="右側落板",
      $E1066="外蓋背板",$E1066="活固隔",
      $E1066="左木框滑門",$E1066="右木框滑門",
      $E1066="左鋁框滑門",$E1066="右鋁框滑門",
      $E1066="桌板",$E1066="台面",$E1066="床板",$E1066="假門板",
      $E1066="上掀門板",$E1066="平掀門板",$E1066="下掀門板",
      $E1066="抽盤抽頭",$E1066="抽盤",$E1066="層板",$E1066="壁面層板",
      $E1066="上封板",$E1066="下封板",$E1066="左封板",$E1066="右封板",
      $E1066="抽頭",$E1066="踢腳板",$E1066="補板",$E1066="木滑門"
   ),
   "AA",
   ""
)</f>
        <v/>
      </c>
      <c r="J1066" s="489">
        <v>18</v>
      </c>
      <c r="K1066" s="229"/>
      <c r="L1066" s="228"/>
      <c r="M1066" s="228" t="str">
        <f>IFERROR(VLOOKUP(L1066,色號!A:B,2,FALSE),"")</f>
        <v/>
      </c>
      <c r="N1066" s="228" t="str">
        <f>IFERROR(VLOOKUP(M1066,色號!B:C,2,FALSE),"")</f>
        <v/>
      </c>
      <c r="O1066" s="228" t="str">
        <f>IFERROR(VLOOKUP(L1066,色號!A:D,4,FALSE),"")</f>
        <v/>
      </c>
      <c r="P1066" s="228" t="str">
        <f>IF(
    OR($E1066="左門板", $E1066="右門板"),
    "鉸" &amp; IF($F1066&lt;=1000, 2, IF($F1066&lt;=1800, 3, 4)),
    IF(
        $E1066="入柱背板",
        "側",
        IF(
            $E1066="外蓋背板",
            "面",
            IF(
                AND(COUNTIF($E$1066:$E$1095,"入柱背板")&gt;0, OR($E1066="頂板", $E1066="底板")),
                "面",
                IF(
                    AND(COUNTIF($E$1066:$E$1095,"外蓋背板")&gt;0, OR($E1066="左側板", $E1066="右側板")),
                    "側",
                    IF(
                        AND(
                            COUNTIF($E$1066:$E$1095,"入柱背板")=0,
                            COUNTIF($E$1066:$E$1095,"外蓋背板")=0,
                            OR(
                                AND(COUNTIF($E$1066:$E$1095,"背板")&gt;0, OR($E1066="左側板",$E1066="右側板",$E1066="頂板",$E1066="底板",$E1066="天地蓋左側板",$E1066="天地蓋右側板",$E1066="天地蓋頂板",$E1066="天地蓋底板")),
                                AND(COUNTIF($E$1066:$E$1095,"抽底")&gt;0, OR($E1066="右抽牆",$E1066="左抽牆",$E1066="前抽牆",$E1066="後抽牆"))                         )
                        ),
                        "背板溝",
                        ""
                    )
                )
            )
        )
    )
)</f>
        <v>背板溝</v>
      </c>
      <c r="Q1066" s="228" t="str">
        <f>IF(OR($E1066="天地蓋右側板",$E1066="天地蓋左側板"), "側 面",
 IF(OR($E1066="背拉桿",$E1066="中立板",$E1066="頂板",$E1066="底板",$E1066="前抽牆",$E1066="後抽牆",$E1066="內左側落板",$E1066="內右側落板",$E1066="抽屜拉桿",$E1066="立板"), "側",
  IF(OR($E1066="木滑門",$E1066="鋁框滑門"), "輪",
   IF(OR($E1066="右側板",$E1066="左側板",$E1066="右抽牆",$E1066="左抽牆",$E1066="天地蓋頂板",$E1066="天地蓋底板",$E1066="內頂板"), "面",
    IF($E1066="固隔","固","")
   )
  )
 )
)</f>
        <v>側</v>
      </c>
      <c r="R1066" s="455" t="str">
        <f>IF(
OR($E1066="左側板",$E1066="右側板",$E1066="天地蓋左側板",$E1066="天地蓋右側板",$E1066="中立板",$E1066="立板"),
"排","")</f>
        <v/>
      </c>
      <c r="S1066" s="461"/>
      <c r="T1066" s="429" t="str">
        <f>IF($E1066="中立板","面開槽？排孔？",
IF($E1066="木框滑門","前排孔要退喔！",
IF(OR($E1066="左門板",$E1066="右門板",$E1066="抽頭"),"把手？",
IF(OR($E1066="左側板",$E1066="右側板",$E1066="天地蓋右側板",$E1066="天地蓋左側板"),"排孔？",""))))</f>
        <v/>
      </c>
      <c r="U1066" s="237">
        <f>IF(E1066="","",$L$1062)</f>
        <v>1</v>
      </c>
    </row>
    <row r="1067" spans="1:21" x14ac:dyDescent="0.25">
      <c r="A1067" s="228">
        <f t="shared" ref="A1067:A1095" si="372">$C$1059</f>
        <v>0</v>
      </c>
      <c r="B1067" s="228"/>
      <c r="C1067" s="228">
        <f>C1066+1</f>
        <v>28002</v>
      </c>
      <c r="D1067" s="489" t="s">
        <v>1077</v>
      </c>
      <c r="E1067" s="489" t="s">
        <v>323</v>
      </c>
      <c r="F1067" s="236">
        <f>C1063-36</f>
        <v>-36</v>
      </c>
      <c r="G1067" s="489" t="str">
        <f t="shared" ref="G1067:G1076" si="373">IF(
   OR(
      $E1067="頂板",$E1067="底板",$E1067="右側板",$E1067="左側板",
      $E1067="天地蓋頂板",$E1067="天地蓋底板",$E1067="天地蓋右側板",$E1067="天地蓋左側板",
      $E1067="前抽牆",$E1067="後抽牆",$E1067="左抽牆",$E1067="右抽牆",
      $E1067="踢腳板",$E1067="補板",$E1067="固隔",$E1067="活隔",
      $E1067="中立板",$E1067="中立板(退)",$E1067="固隔(退)",$E1067="活固隔",$E1067="立板",
      $E1067="內頂板",$E1067="內左側落板",$E1067="內右側落板",$E1067="內底板",
      $E1067="內左側板",$E1067="內右側板",
      $E1067="上前平肢",$E1067="上後平肢",$E1067="上前立肢",$E1067="上後立肢",
      $E1067="下前立肢",$E1067="下後立肢",$E1067="下前平肢",$E1067="下後平肢",
      $E1067="左側落板",$E1067="右側落板",
      $E1067="外蓋背板",$E1067="台面",$E1067="床板",$E1067="假門板",
      $E1067="上掀門板",$E1067="平掀門板",$E1067="下掀門板",
      $E1067="左門板",$E1067="右門板",
      $E1067="抽盤",$E1067="抽盤抽頭",
      $E1067="上軌道板",$E1067="下軌道板",$E1067="左軌道板",$E1067="右軌道板",$E1067="指縫擋板",$E1067="左木框滑門",$E1067="右木框滑門",
      $E1067="層板",$E1067="壁面層板",$E1067="桌板",$E1067="上封板",$E1067="下封板",$E1067="左封板",$E1067="右封板",
      $E1067="左圓角側板",$E1067="右圓角側板",$E1067="抽頭",$E1067="入柱抽頭",$E1067="假抽頭",$E1067="背拉桿",$E1067="木滑門",$E1067="抽屜拉桿"
   ),
   "AA",
   ""
)</f>
        <v>AA</v>
      </c>
      <c r="H1067" s="236">
        <f>C1062</f>
        <v>0</v>
      </c>
      <c r="I1067" s="488" t="str">
        <f t="shared" ref="I1067:I1076" si="374">IF(
   OR(
      $E1067="右側板",$E1067="左側板",$E1067="活隔",
      $E1067="天地蓋頂板",$E1067="天地蓋底板",
      $E1067="左門板",$E1067="右門板",
      $E1067="左側落板",$E1067="右側落板",
      $E1067="外蓋背板",$E1067="活固隔",
      $E1067="左木框滑門",$E1067="右木框滑門",
      $E1067="左鋁框滑門",$E1067="右鋁框滑門",
      $E1067="桌板",$E1067="台面",$E1067="床板",$E1067="假門板",
      $E1067="上掀門板",$E1067="平掀門板",$E1067="下掀門板",
      $E1067="抽盤抽頭",$E1067="抽盤",$E1067="層板",$E1067="壁面層板",
      $E1067="上封板",$E1067="下封板",$E1067="左封板",$E1067="右封板",
      $E1067="抽頭",$E1067="踢腳板",$E1067="補板",$E1067="木滑門"
   ),
   "AA",
   ""
)</f>
        <v/>
      </c>
      <c r="J1067" s="489">
        <v>18</v>
      </c>
      <c r="K1067" s="229"/>
      <c r="L1067" s="228"/>
      <c r="M1067" s="228" t="str">
        <f>IFERROR(VLOOKUP(L1067,色號!A:B,2,FALSE),"")</f>
        <v/>
      </c>
      <c r="N1067" s="228" t="str">
        <f>IFERROR(VLOOKUP(M1067,色號!B:C,2,FALSE),"")</f>
        <v/>
      </c>
      <c r="O1067" s="228" t="str">
        <f>IFERROR(VLOOKUP(L1067,色號!A:D,4,FALSE),"")</f>
        <v/>
      </c>
      <c r="P1067" s="228" t="str">
        <f t="shared" ref="P1067:P1095" si="375">IF(
    OR($E1067="左門板", $E1067="右門板"),
    "鉸" &amp; IF($F1067&lt;=1000, 2, IF($F1067&lt;=1800, 3, 4)),
    IF(
        $E1067="入柱背板",
        "側",
        IF(
            $E1067="外蓋背板",
            "面",
            IF(
                AND(COUNTIF($E$1066:$E$1095,"入柱背板")&gt;0, OR($E1067="頂板", $E1067="底板")),
                "面",
                IF(
                    AND(COUNTIF($E$1066:$E$1095,"外蓋背板")&gt;0, OR($E1067="左側板", $E1067="右側板")),
                    "側",
                    IF(
                        AND(
                            COUNTIF($E$1066:$E$1095,"入柱背板")=0,
                            COUNTIF($E$1066:$E$1095,"外蓋背板")=0,
                            OR(
                                AND(COUNTIF($E$1066:$E$1095,"背板")&gt;0, OR($E1067="左側板",$E1067="右側板",$E1067="頂板",$E1067="底板",$E1067="天地蓋左側板",$E1067="天地蓋右側板",$E1067="天地蓋頂板",$E1067="天地蓋底板")),
                                AND(COUNTIF($E$1066:$E$1095,"抽底")&gt;0, OR($E1067="右抽牆",$E1067="左抽牆",$E1067="前抽牆",$E1067="後抽牆"))                         )
                        ),
                        "背板溝",
                        ""
                    )
                )
            )
        )
    )
)</f>
        <v>背板溝</v>
      </c>
      <c r="Q1067" s="228" t="str">
        <f t="shared" ref="Q1067:Q1095" si="376">IF(OR($E1067="天地蓋右側板",$E1067="天地蓋左側板"), "側 面",
 IF(OR($E1067="背拉桿",$E1067="中立板",$E1067="頂板",$E1067="底板",$E1067="前抽牆",$E1067="後抽牆",$E1067="內左側落板",$E1067="內右側落板",$E1067="抽屜拉桿",$E1067="立板"), "側",
  IF(OR($E1067="木滑門",$E1067="鋁框滑門"), "輪",
   IF(OR($E1067="右側板",$E1067="左側板",$E1067="右抽牆",$E1067="左抽牆",$E1067="天地蓋頂板",$E1067="天地蓋底板",$E1067="內頂板"), "面",
    IF($E1067="固隔","固","")
   )
  )
 )
)</f>
        <v>側</v>
      </c>
      <c r="R1067" s="455" t="str">
        <f t="shared" ref="R1067:R1095" si="377">IF(
OR($E1067="左側板",$E1067="右側板",$E1067="天地蓋左側板",$E1067="天地蓋右側板",$E1067="中立板",$E1067="立板"),
"排","")</f>
        <v/>
      </c>
      <c r="S1067" s="461"/>
      <c r="T1067" s="429" t="str">
        <f t="shared" ref="T1067:T1095" si="378">IF($E1067="中立板","面開槽？排孔？",
IF($E1067="木框滑門","前排孔要退喔！",
IF(OR($E1067="左門板",$E1067="右門板",$E1067="抽頭"),"把手？",
IF(OR($E1067="左側板",$E1067="右側板",$E1067="天地蓋右側板",$E1067="天地蓋左側板"),"排孔？",""))))</f>
        <v/>
      </c>
      <c r="U1067" s="237">
        <f t="shared" ref="U1067:U1095" si="379">IF(E1067="","",$L$1062)</f>
        <v>1</v>
      </c>
    </row>
    <row r="1068" spans="1:21" x14ac:dyDescent="0.25">
      <c r="A1068" s="228">
        <f t="shared" si="372"/>
        <v>0</v>
      </c>
      <c r="B1068" s="228"/>
      <c r="C1068" s="228">
        <f t="shared" ref="C1068:C1079" si="380">C1067+1</f>
        <v>28003</v>
      </c>
      <c r="D1068" s="489" t="s">
        <v>1077</v>
      </c>
      <c r="E1068" s="489" t="s">
        <v>342</v>
      </c>
      <c r="F1068" s="489">
        <f>C1061</f>
        <v>0</v>
      </c>
      <c r="G1068" s="489" t="str">
        <f t="shared" si="373"/>
        <v>AA</v>
      </c>
      <c r="H1068" s="236">
        <f>C1062</f>
        <v>0</v>
      </c>
      <c r="I1068" s="488" t="str">
        <f t="shared" si="374"/>
        <v>AA</v>
      </c>
      <c r="J1068" s="489">
        <v>18</v>
      </c>
      <c r="K1068" s="229"/>
      <c r="L1068" s="228"/>
      <c r="M1068" s="228" t="str">
        <f>IFERROR(VLOOKUP(L1068,色號!A:B,2,FALSE),"")</f>
        <v/>
      </c>
      <c r="N1068" s="228" t="str">
        <f>IFERROR(VLOOKUP(M1068,色號!B:C,2,FALSE),"")</f>
        <v/>
      </c>
      <c r="O1068" s="228" t="str">
        <f>IFERROR(VLOOKUP(L1068,色號!A:D,4,FALSE),"")</f>
        <v/>
      </c>
      <c r="P1068" s="228" t="str">
        <f t="shared" si="375"/>
        <v>背板溝</v>
      </c>
      <c r="Q1068" s="228" t="str">
        <f t="shared" si="376"/>
        <v>面</v>
      </c>
      <c r="R1068" s="455" t="str">
        <f t="shared" si="377"/>
        <v>排</v>
      </c>
      <c r="S1068" s="461"/>
      <c r="T1068" s="429" t="str">
        <f t="shared" si="378"/>
        <v>排孔？</v>
      </c>
      <c r="U1068" s="237">
        <f t="shared" si="379"/>
        <v>1</v>
      </c>
    </row>
    <row r="1069" spans="1:21" x14ac:dyDescent="0.25">
      <c r="A1069" s="228">
        <f t="shared" si="372"/>
        <v>0</v>
      </c>
      <c r="B1069" s="228"/>
      <c r="C1069" s="228">
        <f t="shared" si="380"/>
        <v>28004</v>
      </c>
      <c r="D1069" s="489" t="s">
        <v>1077</v>
      </c>
      <c r="E1069" s="489" t="s">
        <v>350</v>
      </c>
      <c r="F1069" s="489">
        <f>C1061</f>
        <v>0</v>
      </c>
      <c r="G1069" s="489" t="str">
        <f t="shared" si="373"/>
        <v>AA</v>
      </c>
      <c r="H1069" s="236">
        <f>C1062</f>
        <v>0</v>
      </c>
      <c r="I1069" s="488" t="str">
        <f t="shared" si="374"/>
        <v>AA</v>
      </c>
      <c r="J1069" s="489">
        <v>18</v>
      </c>
      <c r="K1069" s="229"/>
      <c r="L1069" s="228"/>
      <c r="M1069" s="228" t="str">
        <f>IFERROR(VLOOKUP(L1069,色號!A:B,2,FALSE),"")</f>
        <v/>
      </c>
      <c r="N1069" s="228" t="str">
        <f>IFERROR(VLOOKUP(M1069,色號!B:C,2,FALSE),"")</f>
        <v/>
      </c>
      <c r="O1069" s="228" t="str">
        <f>IFERROR(VLOOKUP(L1069,色號!A:D,4,FALSE),"")</f>
        <v/>
      </c>
      <c r="P1069" s="228" t="str">
        <f t="shared" si="375"/>
        <v>背板溝</v>
      </c>
      <c r="Q1069" s="228" t="str">
        <f t="shared" si="376"/>
        <v>面</v>
      </c>
      <c r="R1069" s="455" t="str">
        <f t="shared" si="377"/>
        <v>排</v>
      </c>
      <c r="S1069" s="461"/>
      <c r="T1069" s="429" t="str">
        <f t="shared" si="378"/>
        <v>排孔？</v>
      </c>
      <c r="U1069" s="237">
        <f t="shared" si="379"/>
        <v>1</v>
      </c>
    </row>
    <row r="1070" spans="1:21" x14ac:dyDescent="0.25">
      <c r="A1070" s="228">
        <f t="shared" si="372"/>
        <v>0</v>
      </c>
      <c r="B1070" s="228"/>
      <c r="C1070" s="228">
        <f t="shared" si="380"/>
        <v>28005</v>
      </c>
      <c r="D1070" s="489" t="s">
        <v>1077</v>
      </c>
      <c r="E1070" s="489" t="s">
        <v>357</v>
      </c>
      <c r="F1070" s="489">
        <f>C1061-22</f>
        <v>-22</v>
      </c>
      <c r="G1070" s="489" t="str">
        <f t="shared" si="373"/>
        <v/>
      </c>
      <c r="H1070" s="236">
        <f>C1063-22</f>
        <v>-22</v>
      </c>
      <c r="I1070" s="488" t="str">
        <f t="shared" si="374"/>
        <v/>
      </c>
      <c r="J1070" s="489">
        <v>4</v>
      </c>
      <c r="K1070" s="229"/>
      <c r="L1070" s="228"/>
      <c r="M1070" s="228" t="str">
        <f>IFERROR(VLOOKUP(L1070,色號!A:B,2,FALSE),"")</f>
        <v/>
      </c>
      <c r="N1070" s="228" t="str">
        <f>IFERROR(VLOOKUP(M1070,色號!B:C,2,FALSE),"")</f>
        <v/>
      </c>
      <c r="O1070" s="228" t="str">
        <f>IFERROR(VLOOKUP(L1070,色號!A:D,4,FALSE),"")</f>
        <v/>
      </c>
      <c r="P1070" s="228" t="str">
        <f t="shared" si="375"/>
        <v/>
      </c>
      <c r="Q1070" s="228" t="str">
        <f t="shared" si="376"/>
        <v/>
      </c>
      <c r="R1070" s="455" t="str">
        <f t="shared" si="377"/>
        <v/>
      </c>
      <c r="S1070" s="461"/>
      <c r="T1070" s="429" t="str">
        <f t="shared" si="378"/>
        <v/>
      </c>
      <c r="U1070" s="237">
        <f t="shared" si="379"/>
        <v>1</v>
      </c>
    </row>
    <row r="1071" spans="1:21" x14ac:dyDescent="0.25">
      <c r="A1071" s="228">
        <f t="shared" si="372"/>
        <v>0</v>
      </c>
      <c r="B1071" s="228"/>
      <c r="C1071" s="228">
        <f t="shared" si="380"/>
        <v>28006</v>
      </c>
      <c r="D1071" s="489" t="s">
        <v>1077</v>
      </c>
      <c r="E1071" s="489" t="s">
        <v>420</v>
      </c>
      <c r="F1071" s="489">
        <f>F1066</f>
        <v>-36</v>
      </c>
      <c r="G1071" s="489" t="str">
        <f t="shared" si="373"/>
        <v>AA</v>
      </c>
      <c r="H1071" s="236">
        <v>120</v>
      </c>
      <c r="I1071" s="488" t="str">
        <f t="shared" si="374"/>
        <v/>
      </c>
      <c r="J1071" s="489">
        <v>18</v>
      </c>
      <c r="K1071" s="229"/>
      <c r="L1071" s="228"/>
      <c r="M1071" s="228" t="str">
        <f>IFERROR(VLOOKUP(L1071,色號!A:B,2,FALSE),"")</f>
        <v/>
      </c>
      <c r="N1071" s="228" t="str">
        <f>IFERROR(VLOOKUP(M1071,色號!B:C,2,FALSE),"")</f>
        <v/>
      </c>
      <c r="O1071" s="228" t="str">
        <f>IFERROR(VLOOKUP(L1071,色號!A:D,4,FALSE),"")</f>
        <v/>
      </c>
      <c r="P1071" s="228" t="str">
        <f t="shared" si="375"/>
        <v/>
      </c>
      <c r="Q1071" s="228" t="str">
        <f t="shared" si="376"/>
        <v>側</v>
      </c>
      <c r="R1071" s="455" t="str">
        <f t="shared" si="377"/>
        <v/>
      </c>
      <c r="S1071" s="461"/>
      <c r="T1071" s="429" t="str">
        <f t="shared" si="378"/>
        <v/>
      </c>
      <c r="U1071" s="237">
        <f t="shared" si="379"/>
        <v>1</v>
      </c>
    </row>
    <row r="1072" spans="1:21" x14ac:dyDescent="0.25">
      <c r="A1072" s="228">
        <f t="shared" si="372"/>
        <v>0</v>
      </c>
      <c r="B1072" s="228"/>
      <c r="C1072" s="228">
        <f t="shared" si="380"/>
        <v>28007</v>
      </c>
      <c r="D1072" s="489" t="s">
        <v>1078</v>
      </c>
      <c r="E1072" s="489" t="s">
        <v>1102</v>
      </c>
      <c r="F1072" s="489">
        <f>F1066</f>
        <v>-36</v>
      </c>
      <c r="G1072" s="489" t="str">
        <f t="shared" si="373"/>
        <v>AA</v>
      </c>
      <c r="H1072" s="236">
        <f>C1062-22</f>
        <v>-22</v>
      </c>
      <c r="I1072" s="488" t="str">
        <f t="shared" si="374"/>
        <v/>
      </c>
      <c r="J1072" s="489">
        <v>18</v>
      </c>
      <c r="K1072" s="229"/>
      <c r="L1072" s="228"/>
      <c r="M1072" s="228" t="str">
        <f>IFERROR(VLOOKUP(L1072,色號!A:B,2,FALSE),"")</f>
        <v/>
      </c>
      <c r="N1072" s="228" t="str">
        <f>IFERROR(VLOOKUP(M1072,色號!B:C,2,FALSE),"")</f>
        <v/>
      </c>
      <c r="O1072" s="228" t="str">
        <f>IFERROR(VLOOKUP(L1072,色號!A:D,4,FALSE),"")</f>
        <v/>
      </c>
      <c r="P1072" s="228" t="str">
        <f t="shared" si="375"/>
        <v/>
      </c>
      <c r="Q1072" s="228" t="str">
        <f t="shared" si="376"/>
        <v>側</v>
      </c>
      <c r="R1072" s="455" t="str">
        <f t="shared" si="377"/>
        <v>排</v>
      </c>
      <c r="S1072" s="461"/>
      <c r="T1072" s="429" t="str">
        <f t="shared" si="378"/>
        <v>面開槽？排孔？</v>
      </c>
      <c r="U1072" s="237">
        <f t="shared" si="379"/>
        <v>1</v>
      </c>
    </row>
    <row r="1073" spans="1:21" x14ac:dyDescent="0.25">
      <c r="A1073" s="228">
        <f t="shared" si="372"/>
        <v>0</v>
      </c>
      <c r="B1073" s="228"/>
      <c r="C1073" s="228">
        <f t="shared" si="380"/>
        <v>28008</v>
      </c>
      <c r="D1073" s="489" t="s">
        <v>1078</v>
      </c>
      <c r="E1073" s="489" t="s">
        <v>1094</v>
      </c>
      <c r="F1073" s="489"/>
      <c r="G1073" s="489" t="str">
        <f t="shared" si="373"/>
        <v>AA</v>
      </c>
      <c r="H1073" s="236">
        <f>C1062-22-10</f>
        <v>-32</v>
      </c>
      <c r="I1073" s="488" t="str">
        <f t="shared" si="374"/>
        <v>AA</v>
      </c>
      <c r="J1073" s="489">
        <v>18</v>
      </c>
      <c r="K1073" s="229"/>
      <c r="L1073" s="228"/>
      <c r="M1073" s="228" t="str">
        <f>IFERROR(VLOOKUP(L1073,色號!A:B,2,FALSE),"")</f>
        <v/>
      </c>
      <c r="N1073" s="228" t="str">
        <f>IFERROR(VLOOKUP(M1073,色號!B:C,2,FALSE),"")</f>
        <v/>
      </c>
      <c r="O1073" s="228" t="str">
        <f>IFERROR(VLOOKUP(L1073,色號!A:D,4,FALSE),"")</f>
        <v/>
      </c>
      <c r="P1073" s="228" t="str">
        <f t="shared" si="375"/>
        <v/>
      </c>
      <c r="Q1073" s="228" t="str">
        <f t="shared" si="376"/>
        <v/>
      </c>
      <c r="R1073" s="455" t="str">
        <f t="shared" si="377"/>
        <v/>
      </c>
      <c r="S1073" s="461"/>
      <c r="T1073" s="429" t="str">
        <f t="shared" si="378"/>
        <v/>
      </c>
      <c r="U1073" s="237">
        <f t="shared" si="379"/>
        <v>1</v>
      </c>
    </row>
    <row r="1074" spans="1:21" x14ac:dyDescent="0.25">
      <c r="A1074" s="228">
        <f t="shared" si="372"/>
        <v>0</v>
      </c>
      <c r="B1074" s="228"/>
      <c r="C1074" s="228">
        <f t="shared" si="380"/>
        <v>28009</v>
      </c>
      <c r="D1074" s="489" t="s">
        <v>1078</v>
      </c>
      <c r="E1074" s="489" t="s">
        <v>1088</v>
      </c>
      <c r="F1074" s="489"/>
      <c r="G1074" s="489" t="str">
        <f t="shared" si="373"/>
        <v>AA</v>
      </c>
      <c r="H1074" s="236">
        <f>C1062-22</f>
        <v>-22</v>
      </c>
      <c r="I1074" s="488" t="str">
        <f t="shared" si="374"/>
        <v/>
      </c>
      <c r="J1074" s="489">
        <v>18</v>
      </c>
      <c r="K1074" s="229"/>
      <c r="L1074" s="228"/>
      <c r="M1074" s="228" t="str">
        <f>IFERROR(VLOOKUP(L1074,色號!A:B,2,FALSE),"")</f>
        <v/>
      </c>
      <c r="N1074" s="228" t="str">
        <f>IFERROR(VLOOKUP(M1074,色號!B:C,2,FALSE),"")</f>
        <v/>
      </c>
      <c r="O1074" s="228" t="str">
        <f>IFERROR(VLOOKUP(L1074,色號!A:D,4,FALSE),"")</f>
        <v/>
      </c>
      <c r="P1074" s="228" t="str">
        <f t="shared" si="375"/>
        <v/>
      </c>
      <c r="Q1074" s="228" t="str">
        <f t="shared" si="376"/>
        <v>固</v>
      </c>
      <c r="R1074" s="455" t="str">
        <f t="shared" si="377"/>
        <v/>
      </c>
      <c r="S1074" s="461"/>
      <c r="T1074" s="429" t="str">
        <f t="shared" si="378"/>
        <v/>
      </c>
      <c r="U1074" s="237">
        <f t="shared" si="379"/>
        <v>1</v>
      </c>
    </row>
    <row r="1075" spans="1:21" x14ac:dyDescent="0.25">
      <c r="A1075" s="228">
        <f t="shared" si="372"/>
        <v>0</v>
      </c>
      <c r="B1075" s="228"/>
      <c r="C1075" s="228">
        <f t="shared" si="380"/>
        <v>28010</v>
      </c>
      <c r="D1075" s="489" t="s">
        <v>1079</v>
      </c>
      <c r="E1075" s="489" t="s">
        <v>1095</v>
      </c>
      <c r="F1075" s="489"/>
      <c r="G1075" s="489" t="str">
        <f t="shared" si="373"/>
        <v>AA</v>
      </c>
      <c r="H1075" s="236">
        <f>C1063/2-4</f>
        <v>-4</v>
      </c>
      <c r="I1075" s="488" t="str">
        <f t="shared" si="374"/>
        <v>AA</v>
      </c>
      <c r="J1075" s="489">
        <v>18</v>
      </c>
      <c r="K1075" s="229"/>
      <c r="L1075" s="228"/>
      <c r="M1075" s="228" t="str">
        <f>IFERROR(VLOOKUP(L1075,色號!A:B,2,FALSE),"")</f>
        <v/>
      </c>
      <c r="N1075" s="228" t="str">
        <f>IFERROR(VLOOKUP(M1075,色號!B:C,2,FALSE),"")</f>
        <v/>
      </c>
      <c r="O1075" s="228" t="str">
        <f>IFERROR(VLOOKUP(L1075,色號!A:D,4,FALSE),"")</f>
        <v/>
      </c>
      <c r="P1075" s="228" t="str">
        <f t="shared" si="375"/>
        <v>鉸2</v>
      </c>
      <c r="Q1075" s="228" t="str">
        <f t="shared" si="376"/>
        <v/>
      </c>
      <c r="R1075" s="455" t="str">
        <f t="shared" si="377"/>
        <v/>
      </c>
      <c r="S1075" s="461"/>
      <c r="T1075" s="429" t="str">
        <f t="shared" si="378"/>
        <v>把手？</v>
      </c>
      <c r="U1075" s="237">
        <f t="shared" si="379"/>
        <v>1</v>
      </c>
    </row>
    <row r="1076" spans="1:21" x14ac:dyDescent="0.25">
      <c r="A1076" s="228">
        <f t="shared" si="372"/>
        <v>0</v>
      </c>
      <c r="B1076" s="228"/>
      <c r="C1076" s="228">
        <f t="shared" si="380"/>
        <v>28011</v>
      </c>
      <c r="D1076" s="489" t="s">
        <v>1079</v>
      </c>
      <c r="E1076" s="489" t="s">
        <v>1099</v>
      </c>
      <c r="F1076" s="489"/>
      <c r="G1076" s="489" t="str">
        <f t="shared" si="373"/>
        <v>AA</v>
      </c>
      <c r="H1076" s="236">
        <f>C1063/2-4</f>
        <v>-4</v>
      </c>
      <c r="I1076" s="488" t="str">
        <f t="shared" si="374"/>
        <v>AA</v>
      </c>
      <c r="J1076" s="489">
        <v>18</v>
      </c>
      <c r="K1076" s="229"/>
      <c r="L1076" s="228"/>
      <c r="M1076" s="228"/>
      <c r="N1076" s="232"/>
      <c r="O1076" s="228" t="str">
        <f>IFERROR(VLOOKUP(L1076,色號!A:D,4,FALSE),"")</f>
        <v/>
      </c>
      <c r="P1076" s="228" t="str">
        <f t="shared" si="375"/>
        <v>鉸2</v>
      </c>
      <c r="Q1076" s="228" t="str">
        <f t="shared" si="376"/>
        <v/>
      </c>
      <c r="R1076" s="455" t="str">
        <f t="shared" si="377"/>
        <v/>
      </c>
      <c r="S1076" s="461"/>
      <c r="T1076" s="429" t="str">
        <f t="shared" si="378"/>
        <v>把手？</v>
      </c>
      <c r="U1076" s="237">
        <f t="shared" si="379"/>
        <v>1</v>
      </c>
    </row>
    <row r="1077" spans="1:21" x14ac:dyDescent="0.25">
      <c r="A1077" s="228">
        <f t="shared" si="372"/>
        <v>0</v>
      </c>
      <c r="B1077" s="228"/>
      <c r="C1077" s="228">
        <f t="shared" si="380"/>
        <v>28012</v>
      </c>
      <c r="D1077" s="228"/>
      <c r="E1077" s="228"/>
      <c r="F1077" s="236"/>
      <c r="G1077" s="228" t="str">
        <f t="shared" ref="G1067:G1095" si="381">IF(
   OR(
      $E1077="頂板",$E1077="底板",$E1077="右側板",$E1077="左側板",
      $E1077="天地蓋頂板",$E1077="天地蓋底板",$E1077="天地蓋右側板",$E1077="天地蓋左側板",
      $E1077="前抽牆",$E1077="後抽牆",$E1077="左抽牆",$E1077="右抽牆",
      $E1077="踢腳板",$E1077="補板",$E1077="固隔",$E1077="活隔",
      $E1077="中立板",$E1077="中立板(退)",$E1077="固隔(退)",$E1077="活固隔",$E1077="立板",
      $E1077="內頂板",$E1077="內左側落板",$E1077="內右側落板",$E1077="內底板",
      $E1077="內左側板",$E1077="內右側板",
      $E1077="上前平肢",$E1077="上後平肢",$E1077="上前立肢",$E1077="上後立肢",
      $E1077="下前立肢",$E1077="下後立肢",$E1077="下前平肢",$E1077="下後平肢",
      $E1077="左側落板",$E1077="右側落板",
      $E1077="外蓋背板",$E1077="台面",$E1077="床板",$E1077="假門板",
      $E1077="上掀門板",$E1077="平掀門板",$E1077="下掀門板",
      $E1077="左門板",$E1077="右門板",
      $E1077="抽盤",$E1077="抽盤抽頭",
      $E1077="上軌道板",$E1077="下軌道板",$E1077="左軌道板",$E1077="右軌道板",$E1077="指縫擋板",$E1077="左木框滑門",$E1077="右木框滑門",
      $E1077="層板",$E1077="壁面層板",$E1077="桌板",$E1077="上封板",$E1077="下封板",$E1077="左封板",$E1077="右封板",
      $E1077="左圓角側板",$E1077="右圓角側板",$E1077="抽頭",$E1077="入柱抽頭",$E1077="假抽頭",$E1077="背拉桿",$E1077="木滑門",$E1077="抽屜拉桿"
   ),
   "AA",
   ""
)</f>
        <v/>
      </c>
      <c r="H1077" s="236"/>
      <c r="I1077" s="38" t="str">
        <f t="shared" ref="I1067:I1089" si="382">IF(
   OR(
      $E1077="右側板",$E1077="左側板",$E1077="活隔",
      $E1077="天地蓋頂板",$E1077="天地蓋底板",
      $E1077="左門板",$E1077="右門板",
      $E1077="左側落板",$E1077="右側落板",
      $E1077="外蓋背板",$E1077="活固隔",
      $E1077="左木框滑門",$E1077="右木框滑門",
      $E1077="左鋁框滑門",$E1077="右鋁框滑門",
      $E1077="桌板",$E1077="台面",$E1077="床板",$E1077="假門板",
      $E1077="上掀門板",$E1077="平掀門板",$E1077="下掀門板",
      $E1077="抽盤抽頭",$E1077="抽盤",$E1077="層板",$E1077="壁面層板",
      $E1077="上封板",$E1077="下封板",$E1077="左封板",$E1077="右封板",
      $E1077="抽頭",$E1077="踢腳板",$E1077="補板",$E1077="木滑門"
   ),
   "AA",
   ""
)</f>
        <v/>
      </c>
      <c r="J1077" s="228"/>
      <c r="K1077" s="229"/>
      <c r="L1077" s="228"/>
      <c r="M1077" s="228"/>
      <c r="N1077" s="232"/>
      <c r="O1077" s="228" t="str">
        <f>IFERROR(VLOOKUP(L1077,色號!A:D,4,FALSE),"")</f>
        <v/>
      </c>
      <c r="P1077" s="228" t="str">
        <f t="shared" si="375"/>
        <v/>
      </c>
      <c r="Q1077" s="228" t="str">
        <f t="shared" si="376"/>
        <v/>
      </c>
      <c r="R1077" s="455" t="str">
        <f t="shared" si="377"/>
        <v/>
      </c>
      <c r="S1077" s="461"/>
      <c r="T1077" s="429" t="str">
        <f t="shared" si="378"/>
        <v/>
      </c>
      <c r="U1077" s="237" t="str">
        <f t="shared" si="379"/>
        <v/>
      </c>
    </row>
    <row r="1078" spans="1:21" x14ac:dyDescent="0.25">
      <c r="A1078" s="228">
        <f t="shared" si="372"/>
        <v>0</v>
      </c>
      <c r="B1078" s="228"/>
      <c r="C1078" s="228">
        <f>C1077+1</f>
        <v>28013</v>
      </c>
      <c r="D1078" s="228"/>
      <c r="E1078" s="228"/>
      <c r="F1078" s="228"/>
      <c r="G1078" s="228" t="str">
        <f t="shared" si="381"/>
        <v/>
      </c>
      <c r="H1078" s="236"/>
      <c r="I1078" s="38" t="str">
        <f t="shared" si="382"/>
        <v/>
      </c>
      <c r="J1078" s="228"/>
      <c r="K1078" s="229"/>
      <c r="L1078" s="228"/>
      <c r="M1078" s="228"/>
      <c r="N1078" s="232"/>
      <c r="O1078" s="228" t="str">
        <f>IFERROR(VLOOKUP(L1078,色號!A:D,4,FALSE),"")</f>
        <v/>
      </c>
      <c r="P1078" s="228" t="str">
        <f t="shared" si="375"/>
        <v/>
      </c>
      <c r="Q1078" s="228" t="str">
        <f t="shared" si="376"/>
        <v/>
      </c>
      <c r="R1078" s="455" t="str">
        <f t="shared" si="377"/>
        <v/>
      </c>
      <c r="S1078" s="461"/>
      <c r="T1078" s="429" t="str">
        <f t="shared" si="378"/>
        <v/>
      </c>
      <c r="U1078" s="237" t="str">
        <f t="shared" si="379"/>
        <v/>
      </c>
    </row>
    <row r="1079" spans="1:21" x14ac:dyDescent="0.25">
      <c r="A1079" s="228">
        <f t="shared" si="372"/>
        <v>0</v>
      </c>
      <c r="B1079" s="228"/>
      <c r="C1079" s="228">
        <f t="shared" si="380"/>
        <v>28014</v>
      </c>
      <c r="D1079" s="228"/>
      <c r="E1079" s="228"/>
      <c r="F1079" s="228"/>
      <c r="G1079" s="228" t="str">
        <f t="shared" si="381"/>
        <v/>
      </c>
      <c r="H1079" s="236"/>
      <c r="I1079" s="38" t="str">
        <f t="shared" si="382"/>
        <v/>
      </c>
      <c r="J1079" s="228"/>
      <c r="K1079" s="229"/>
      <c r="L1079" s="228"/>
      <c r="M1079" s="228"/>
      <c r="N1079" s="232"/>
      <c r="O1079" s="228" t="str">
        <f>IFERROR(VLOOKUP(L1079,色號!A:D,4,FALSE),"")</f>
        <v/>
      </c>
      <c r="P1079" s="228" t="str">
        <f t="shared" si="375"/>
        <v/>
      </c>
      <c r="Q1079" s="228" t="str">
        <f t="shared" si="376"/>
        <v/>
      </c>
      <c r="R1079" s="455" t="str">
        <f t="shared" si="377"/>
        <v/>
      </c>
      <c r="S1079" s="461"/>
      <c r="T1079" s="429" t="str">
        <f t="shared" si="378"/>
        <v/>
      </c>
      <c r="U1079" s="237" t="str">
        <f t="shared" si="379"/>
        <v/>
      </c>
    </row>
    <row r="1080" spans="1:21" x14ac:dyDescent="0.25">
      <c r="A1080" s="228">
        <f t="shared" si="372"/>
        <v>0</v>
      </c>
      <c r="B1080" s="228"/>
      <c r="C1080" s="228">
        <f>C1079+1</f>
        <v>28015</v>
      </c>
      <c r="D1080" s="228"/>
      <c r="E1080" s="228"/>
      <c r="F1080" s="228"/>
      <c r="G1080" s="228" t="str">
        <f t="shared" si="381"/>
        <v/>
      </c>
      <c r="H1080" s="236"/>
      <c r="I1080" s="38" t="str">
        <f t="shared" si="382"/>
        <v/>
      </c>
      <c r="J1080" s="228"/>
      <c r="K1080" s="229"/>
      <c r="L1080" s="228"/>
      <c r="M1080" s="228"/>
      <c r="N1080" s="232"/>
      <c r="O1080" s="228" t="str">
        <f>IFERROR(VLOOKUP(L1080,色號!A:D,4,FALSE),"")</f>
        <v/>
      </c>
      <c r="P1080" s="228" t="str">
        <f t="shared" si="375"/>
        <v/>
      </c>
      <c r="Q1080" s="228" t="str">
        <f t="shared" si="376"/>
        <v/>
      </c>
      <c r="R1080" s="455" t="str">
        <f t="shared" si="377"/>
        <v/>
      </c>
      <c r="S1080" s="461"/>
      <c r="T1080" s="429" t="str">
        <f t="shared" si="378"/>
        <v/>
      </c>
      <c r="U1080" s="237" t="str">
        <f t="shared" si="379"/>
        <v/>
      </c>
    </row>
    <row r="1081" spans="1:21" x14ac:dyDescent="0.25">
      <c r="A1081" s="228">
        <f t="shared" si="372"/>
        <v>0</v>
      </c>
      <c r="B1081" s="228"/>
      <c r="C1081" s="228">
        <f>C1080+1</f>
        <v>28016</v>
      </c>
      <c r="D1081" s="228"/>
      <c r="E1081" s="228"/>
      <c r="F1081" s="237"/>
      <c r="G1081" s="228" t="str">
        <f t="shared" si="381"/>
        <v/>
      </c>
      <c r="H1081" s="236"/>
      <c r="I1081" s="38" t="str">
        <f t="shared" si="382"/>
        <v/>
      </c>
      <c r="J1081" s="228"/>
      <c r="K1081" s="229"/>
      <c r="L1081" s="228"/>
      <c r="M1081" s="228"/>
      <c r="N1081" s="232"/>
      <c r="O1081" s="228" t="str">
        <f>IFERROR(VLOOKUP(L1081,色號!A:D,4,FALSE),"")</f>
        <v/>
      </c>
      <c r="P1081" s="228" t="str">
        <f t="shared" si="375"/>
        <v/>
      </c>
      <c r="Q1081" s="228" t="str">
        <f t="shared" si="376"/>
        <v/>
      </c>
      <c r="R1081" s="455" t="str">
        <f t="shared" si="377"/>
        <v/>
      </c>
      <c r="S1081" s="461"/>
      <c r="T1081" s="429" t="str">
        <f t="shared" si="378"/>
        <v/>
      </c>
      <c r="U1081" s="237" t="str">
        <f t="shared" si="379"/>
        <v/>
      </c>
    </row>
    <row r="1082" spans="1:21" x14ac:dyDescent="0.25">
      <c r="A1082" s="228">
        <f t="shared" si="372"/>
        <v>0</v>
      </c>
      <c r="B1082" s="228"/>
      <c r="C1082" s="228">
        <f>C1081+1</f>
        <v>28017</v>
      </c>
      <c r="D1082" s="228"/>
      <c r="E1082" s="228"/>
      <c r="F1082" s="237"/>
      <c r="G1082" s="228" t="str">
        <f t="shared" si="381"/>
        <v/>
      </c>
      <c r="H1082" s="236"/>
      <c r="I1082" s="38" t="str">
        <f t="shared" si="382"/>
        <v/>
      </c>
      <c r="J1082" s="228"/>
      <c r="K1082" s="229"/>
      <c r="L1082" s="228"/>
      <c r="M1082" s="228"/>
      <c r="N1082" s="232"/>
      <c r="O1082" s="228" t="str">
        <f>IFERROR(VLOOKUP(L1082,色號!A:D,4,FALSE),"")</f>
        <v/>
      </c>
      <c r="P1082" s="228" t="str">
        <f t="shared" si="375"/>
        <v/>
      </c>
      <c r="Q1082" s="228" t="str">
        <f t="shared" si="376"/>
        <v/>
      </c>
      <c r="R1082" s="455" t="str">
        <f t="shared" si="377"/>
        <v/>
      </c>
      <c r="S1082" s="461"/>
      <c r="T1082" s="429" t="str">
        <f t="shared" si="378"/>
        <v/>
      </c>
      <c r="U1082" s="237" t="str">
        <f t="shared" si="379"/>
        <v/>
      </c>
    </row>
    <row r="1083" spans="1:21" x14ac:dyDescent="0.25">
      <c r="A1083" s="228">
        <f t="shared" si="372"/>
        <v>0</v>
      </c>
      <c r="B1083" s="228"/>
      <c r="C1083" s="228">
        <f>C1082+1</f>
        <v>28018</v>
      </c>
      <c r="D1083" s="228"/>
      <c r="E1083" s="228"/>
      <c r="F1083" s="231"/>
      <c r="G1083" s="228" t="str">
        <f t="shared" si="381"/>
        <v/>
      </c>
      <c r="H1083" s="236"/>
      <c r="I1083" s="38" t="str">
        <f t="shared" si="382"/>
        <v/>
      </c>
      <c r="J1083" s="228"/>
      <c r="K1083" s="229"/>
      <c r="L1083" s="228"/>
      <c r="M1083" s="228"/>
      <c r="N1083" s="232"/>
      <c r="O1083" s="228" t="str">
        <f>IFERROR(VLOOKUP(L1083,色號!A:D,4,FALSE),"")</f>
        <v/>
      </c>
      <c r="P1083" s="228" t="str">
        <f t="shared" si="375"/>
        <v/>
      </c>
      <c r="Q1083" s="228" t="str">
        <f t="shared" si="376"/>
        <v/>
      </c>
      <c r="R1083" s="455" t="str">
        <f t="shared" si="377"/>
        <v/>
      </c>
      <c r="S1083" s="461"/>
      <c r="T1083" s="429" t="str">
        <f t="shared" si="378"/>
        <v/>
      </c>
      <c r="U1083" s="237" t="str">
        <f t="shared" si="379"/>
        <v/>
      </c>
    </row>
    <row r="1084" spans="1:21" x14ac:dyDescent="0.25">
      <c r="A1084" s="228">
        <f t="shared" si="372"/>
        <v>0</v>
      </c>
      <c r="B1084" s="228"/>
      <c r="C1084" s="228">
        <f t="shared" ref="C1084:C1089" si="383">C1083+1</f>
        <v>28019</v>
      </c>
      <c r="D1084" s="228"/>
      <c r="E1084" s="228"/>
      <c r="F1084" s="231"/>
      <c r="G1084" s="228" t="str">
        <f t="shared" si="381"/>
        <v/>
      </c>
      <c r="H1084" s="236"/>
      <c r="I1084" s="38" t="str">
        <f t="shared" si="382"/>
        <v/>
      </c>
      <c r="J1084" s="228"/>
      <c r="K1084" s="229"/>
      <c r="L1084" s="228"/>
      <c r="M1084" s="228"/>
      <c r="N1084" s="232"/>
      <c r="O1084" s="228" t="str">
        <f>IFERROR(VLOOKUP(L1084,色號!A:D,4,FALSE),"")</f>
        <v/>
      </c>
      <c r="P1084" s="228" t="str">
        <f t="shared" si="375"/>
        <v/>
      </c>
      <c r="Q1084" s="228" t="str">
        <f t="shared" si="376"/>
        <v/>
      </c>
      <c r="R1084" s="455" t="str">
        <f t="shared" si="377"/>
        <v/>
      </c>
      <c r="S1084" s="461"/>
      <c r="T1084" s="429" t="str">
        <f t="shared" si="378"/>
        <v/>
      </c>
      <c r="U1084" s="237" t="str">
        <f t="shared" si="379"/>
        <v/>
      </c>
    </row>
    <row r="1085" spans="1:21" x14ac:dyDescent="0.25">
      <c r="A1085" s="228">
        <f t="shared" si="372"/>
        <v>0</v>
      </c>
      <c r="B1085" s="228"/>
      <c r="C1085" s="228">
        <f t="shared" si="383"/>
        <v>28020</v>
      </c>
      <c r="D1085" s="228"/>
      <c r="E1085" s="228"/>
      <c r="F1085" s="231"/>
      <c r="G1085" s="228" t="str">
        <f t="shared" si="381"/>
        <v/>
      </c>
      <c r="H1085" s="236"/>
      <c r="I1085" s="38" t="str">
        <f t="shared" si="382"/>
        <v/>
      </c>
      <c r="J1085" s="228"/>
      <c r="K1085" s="229"/>
      <c r="L1085" s="228"/>
      <c r="M1085" s="228" t="str">
        <f>IFERROR(VLOOKUP(L1085,色號!A:B,2,FALSE),"")</f>
        <v/>
      </c>
      <c r="N1085" s="232" t="str">
        <f>IFERROR(VLOOKUP(L1085,色號!A:C,3,FALSE),"")</f>
        <v/>
      </c>
      <c r="O1085" s="228" t="str">
        <f>IFERROR(VLOOKUP(L1085,色號!A:D,4,FALSE),"")</f>
        <v/>
      </c>
      <c r="P1085" s="228" t="str">
        <f t="shared" si="375"/>
        <v/>
      </c>
      <c r="Q1085" s="228" t="str">
        <f t="shared" si="376"/>
        <v/>
      </c>
      <c r="R1085" s="455" t="str">
        <f t="shared" si="377"/>
        <v/>
      </c>
      <c r="S1085" s="461"/>
      <c r="T1085" s="429" t="str">
        <f t="shared" si="378"/>
        <v/>
      </c>
      <c r="U1085" s="237" t="str">
        <f t="shared" si="379"/>
        <v/>
      </c>
    </row>
    <row r="1086" spans="1:21" x14ac:dyDescent="0.25">
      <c r="A1086" s="228">
        <f t="shared" si="372"/>
        <v>0</v>
      </c>
      <c r="B1086" s="228"/>
      <c r="C1086" s="228">
        <f t="shared" si="383"/>
        <v>28021</v>
      </c>
      <c r="D1086" s="228"/>
      <c r="E1086" s="228"/>
      <c r="F1086" s="231"/>
      <c r="G1086" s="228" t="str">
        <f t="shared" si="381"/>
        <v/>
      </c>
      <c r="H1086" s="236"/>
      <c r="I1086" s="38" t="str">
        <f t="shared" si="382"/>
        <v/>
      </c>
      <c r="J1086" s="228"/>
      <c r="K1086" s="229"/>
      <c r="L1086" s="228"/>
      <c r="M1086" s="228" t="str">
        <f>IFERROR(VLOOKUP(L1086,色號!A:B,2,FALSE),"")</f>
        <v/>
      </c>
      <c r="N1086" s="232" t="str">
        <f>IFERROR(VLOOKUP(L1086,色號!A:C,3,FALSE),"")</f>
        <v/>
      </c>
      <c r="O1086" s="228" t="str">
        <f>IFERROR(VLOOKUP(L1086,色號!A:D,4,FALSE),"")</f>
        <v/>
      </c>
      <c r="P1086" s="228" t="str">
        <f t="shared" si="375"/>
        <v/>
      </c>
      <c r="Q1086" s="228" t="str">
        <f t="shared" si="376"/>
        <v/>
      </c>
      <c r="R1086" s="455" t="str">
        <f t="shared" si="377"/>
        <v/>
      </c>
      <c r="S1086" s="461"/>
      <c r="T1086" s="429" t="str">
        <f t="shared" si="378"/>
        <v/>
      </c>
      <c r="U1086" s="237" t="str">
        <f t="shared" si="379"/>
        <v/>
      </c>
    </row>
    <row r="1087" spans="1:21" x14ac:dyDescent="0.25">
      <c r="A1087" s="228">
        <f t="shared" si="372"/>
        <v>0</v>
      </c>
      <c r="B1087" s="228"/>
      <c r="C1087" s="228">
        <f t="shared" si="383"/>
        <v>28022</v>
      </c>
      <c r="D1087" s="228"/>
      <c r="E1087" s="228"/>
      <c r="F1087" s="231"/>
      <c r="G1087" s="228" t="str">
        <f t="shared" si="381"/>
        <v/>
      </c>
      <c r="H1087" s="236"/>
      <c r="I1087" s="38" t="str">
        <f t="shared" si="382"/>
        <v/>
      </c>
      <c r="J1087" s="228"/>
      <c r="K1087" s="229"/>
      <c r="L1087" s="228"/>
      <c r="M1087" s="228" t="str">
        <f>IFERROR(VLOOKUP(L1087,色號!A:B,2,FALSE),"")</f>
        <v/>
      </c>
      <c r="N1087" s="232" t="str">
        <f>IFERROR(VLOOKUP(L1087,色號!A:C,3,FALSE),"")</f>
        <v/>
      </c>
      <c r="O1087" s="228" t="str">
        <f>IFERROR(VLOOKUP(L1087,色號!A:D,4,FALSE),"")</f>
        <v/>
      </c>
      <c r="P1087" s="228" t="str">
        <f t="shared" si="375"/>
        <v/>
      </c>
      <c r="Q1087" s="228" t="str">
        <f t="shared" si="376"/>
        <v/>
      </c>
      <c r="R1087" s="455" t="str">
        <f t="shared" si="377"/>
        <v/>
      </c>
      <c r="S1087" s="461"/>
      <c r="T1087" s="429" t="str">
        <f t="shared" si="378"/>
        <v/>
      </c>
      <c r="U1087" s="237" t="str">
        <f t="shared" si="379"/>
        <v/>
      </c>
    </row>
    <row r="1088" spans="1:21" x14ac:dyDescent="0.25">
      <c r="A1088" s="228">
        <f t="shared" si="372"/>
        <v>0</v>
      </c>
      <c r="B1088" s="228"/>
      <c r="C1088" s="228">
        <f t="shared" si="383"/>
        <v>28023</v>
      </c>
      <c r="D1088" s="228"/>
      <c r="E1088" s="228"/>
      <c r="F1088" s="231"/>
      <c r="G1088" s="228" t="str">
        <f t="shared" si="381"/>
        <v/>
      </c>
      <c r="H1088" s="236"/>
      <c r="I1088" s="38" t="str">
        <f t="shared" si="382"/>
        <v/>
      </c>
      <c r="J1088" s="228"/>
      <c r="K1088" s="229"/>
      <c r="L1088" s="228"/>
      <c r="M1088" s="228" t="str">
        <f>IFERROR(VLOOKUP(L1088,色號!A:B,2,FALSE),"")</f>
        <v/>
      </c>
      <c r="N1088" s="232" t="str">
        <f>IFERROR(VLOOKUP(L1088,色號!A:C,3,FALSE),"")</f>
        <v/>
      </c>
      <c r="O1088" s="228" t="str">
        <f>IFERROR(VLOOKUP(L1088,色號!A:D,4,FALSE),"")</f>
        <v/>
      </c>
      <c r="P1088" s="228" t="str">
        <f t="shared" si="375"/>
        <v/>
      </c>
      <c r="Q1088" s="228" t="str">
        <f t="shared" si="376"/>
        <v/>
      </c>
      <c r="R1088" s="455" t="str">
        <f t="shared" si="377"/>
        <v/>
      </c>
      <c r="S1088" s="461"/>
      <c r="T1088" s="429" t="str">
        <f t="shared" si="378"/>
        <v/>
      </c>
      <c r="U1088" s="237" t="str">
        <f t="shared" si="379"/>
        <v/>
      </c>
    </row>
    <row r="1089" spans="1:21" x14ac:dyDescent="0.25">
      <c r="A1089" s="228">
        <f t="shared" si="372"/>
        <v>0</v>
      </c>
      <c r="B1089" s="228"/>
      <c r="C1089" s="228">
        <f t="shared" si="383"/>
        <v>28024</v>
      </c>
      <c r="D1089" s="228"/>
      <c r="E1089" s="228"/>
      <c r="F1089" s="231"/>
      <c r="G1089" s="228" t="str">
        <f t="shared" si="381"/>
        <v/>
      </c>
      <c r="H1089" s="236"/>
      <c r="I1089" s="38" t="str">
        <f t="shared" si="382"/>
        <v/>
      </c>
      <c r="J1089" s="228"/>
      <c r="K1089" s="229"/>
      <c r="L1089" s="228"/>
      <c r="M1089" s="228" t="str">
        <f>IFERROR(VLOOKUP(L1089,色號!A:B,2,FALSE),"")</f>
        <v/>
      </c>
      <c r="N1089" s="232" t="str">
        <f>IFERROR(VLOOKUP(L1089,色號!A:C,3,FALSE),"")</f>
        <v/>
      </c>
      <c r="O1089" s="228" t="str">
        <f>IFERROR(VLOOKUP(L1089,色號!A:D,4,FALSE),"")</f>
        <v/>
      </c>
      <c r="P1089" s="228" t="str">
        <f t="shared" si="375"/>
        <v/>
      </c>
      <c r="Q1089" s="228" t="str">
        <f t="shared" si="376"/>
        <v/>
      </c>
      <c r="R1089" s="455" t="str">
        <f t="shared" si="377"/>
        <v/>
      </c>
      <c r="S1089" s="461"/>
      <c r="T1089" s="429" t="str">
        <f t="shared" si="378"/>
        <v/>
      </c>
      <c r="U1089" s="237" t="str">
        <f t="shared" si="379"/>
        <v/>
      </c>
    </row>
    <row r="1090" spans="1:21" x14ac:dyDescent="0.25">
      <c r="A1090" s="228">
        <f t="shared" si="372"/>
        <v>0</v>
      </c>
      <c r="B1090" s="228"/>
      <c r="C1090" s="228">
        <f>C1089+1</f>
        <v>28025</v>
      </c>
      <c r="D1090" s="228"/>
      <c r="E1090" s="228"/>
      <c r="F1090" s="228"/>
      <c r="G1090" s="228" t="str">
        <f t="shared" si="381"/>
        <v/>
      </c>
      <c r="H1090" s="236"/>
      <c r="I1090" s="38" t="str">
        <f t="shared" ref="I1090:I1095" si="384">IF(
   OR(
      $E1090="右側板",$E1090="左側板",$E1090="活隔",
      $E1090="天地蓋頂板",$E1090="天地蓋底板",
      $E1090="左門板",$E1090="右門板",
      $E1090="左側落板",$E1090="右側落板",
      $E1090="外蓋背板",$E1090="活固隔",
      $E1090="左木框滑門",$E1090="右木框滑門",
      $E1090="左鋁框滑門",$E1090="右鋁框滑門",
      $E1090="桌板",$E1090="台面",$E1090="床板",$E1090="假門板",
      $E1090="上掀門板",$E1090="平掀門板",$E1090="下掀門板",
      $E1090="抽盤抽頭",$E1090="抽盤",$E1090="層板",$E1090="壁面層板",
      $E1090="上封板",$E1090="下封板",$E1090="左封板",$E1090="右封板",
      $E1090="抽頭",$E1090="踢腳板",$E1090="補板",$E1090="木滑門"
   ),
   "AA",
   ""
)</f>
        <v/>
      </c>
      <c r="J1090" s="228"/>
      <c r="K1090" s="229"/>
      <c r="L1090" s="228"/>
      <c r="M1090" s="228" t="str">
        <f>IFERROR(VLOOKUP(L1090,色號!A:B,2,FALSE),"")</f>
        <v/>
      </c>
      <c r="N1090" s="232" t="str">
        <f>IFERROR(VLOOKUP(L1090,色號!A:C,3,FALSE),"")</f>
        <v/>
      </c>
      <c r="O1090" s="228" t="str">
        <f>IFERROR(VLOOKUP(L1090,色號!A:D,4,FALSE),"")</f>
        <v/>
      </c>
      <c r="P1090" s="228" t="str">
        <f t="shared" si="375"/>
        <v/>
      </c>
      <c r="Q1090" s="228" t="str">
        <f t="shared" si="376"/>
        <v/>
      </c>
      <c r="R1090" s="455" t="str">
        <f t="shared" si="377"/>
        <v/>
      </c>
      <c r="S1090" s="461"/>
      <c r="T1090" s="429" t="str">
        <f t="shared" si="378"/>
        <v/>
      </c>
      <c r="U1090" s="237" t="str">
        <f t="shared" si="379"/>
        <v/>
      </c>
    </row>
    <row r="1091" spans="1:21" x14ac:dyDescent="0.25">
      <c r="A1091" s="228">
        <f t="shared" si="372"/>
        <v>0</v>
      </c>
      <c r="B1091" s="228"/>
      <c r="C1091" s="228">
        <f t="shared" ref="C1091:C1095" si="385">C1090+1</f>
        <v>28026</v>
      </c>
      <c r="D1091" s="228"/>
      <c r="E1091" s="228"/>
      <c r="F1091" s="231"/>
      <c r="G1091" s="228" t="str">
        <f t="shared" si="381"/>
        <v/>
      </c>
      <c r="H1091" s="236"/>
      <c r="I1091" s="38" t="str">
        <f t="shared" si="384"/>
        <v/>
      </c>
      <c r="J1091" s="228"/>
      <c r="K1091" s="229"/>
      <c r="L1091" s="228"/>
      <c r="M1091" s="228" t="str">
        <f>IFERROR(VLOOKUP(L1091,色號!A:B,2,FALSE),"")</f>
        <v/>
      </c>
      <c r="N1091" s="232" t="str">
        <f>IFERROR(VLOOKUP(L1091,色號!A:C,3,FALSE),"")</f>
        <v/>
      </c>
      <c r="O1091" s="228" t="str">
        <f>IFERROR(VLOOKUP(L1091,色號!A:D,4,FALSE),"")</f>
        <v/>
      </c>
      <c r="P1091" s="228" t="str">
        <f t="shared" si="375"/>
        <v/>
      </c>
      <c r="Q1091" s="228" t="str">
        <f t="shared" si="376"/>
        <v/>
      </c>
      <c r="R1091" s="455" t="str">
        <f t="shared" si="377"/>
        <v/>
      </c>
      <c r="S1091" s="461"/>
      <c r="T1091" s="429" t="str">
        <f t="shared" si="378"/>
        <v/>
      </c>
      <c r="U1091" s="237" t="str">
        <f t="shared" si="379"/>
        <v/>
      </c>
    </row>
    <row r="1092" spans="1:21" x14ac:dyDescent="0.25">
      <c r="A1092" s="228">
        <f t="shared" si="372"/>
        <v>0</v>
      </c>
      <c r="B1092" s="228"/>
      <c r="C1092" s="228">
        <f t="shared" si="385"/>
        <v>28027</v>
      </c>
      <c r="D1092" s="228"/>
      <c r="E1092" s="228"/>
      <c r="F1092" s="231"/>
      <c r="G1092" s="228" t="str">
        <f t="shared" si="381"/>
        <v/>
      </c>
      <c r="H1092" s="236"/>
      <c r="I1092" s="38" t="str">
        <f t="shared" si="384"/>
        <v/>
      </c>
      <c r="J1092" s="228"/>
      <c r="K1092" s="229"/>
      <c r="L1092" s="228"/>
      <c r="M1092" s="228" t="str">
        <f>IFERROR(VLOOKUP(L1092,色號!A:B,2,FALSE),"")</f>
        <v/>
      </c>
      <c r="N1092" s="232" t="str">
        <f>IFERROR(VLOOKUP(L1092,色號!A:C,3,FALSE),"")</f>
        <v/>
      </c>
      <c r="O1092" s="228" t="str">
        <f>IFERROR(VLOOKUP(L1092,色號!A:D,4,FALSE),"")</f>
        <v/>
      </c>
      <c r="P1092" s="228" t="str">
        <f t="shared" si="375"/>
        <v/>
      </c>
      <c r="Q1092" s="228" t="str">
        <f t="shared" si="376"/>
        <v/>
      </c>
      <c r="R1092" s="455" t="str">
        <f t="shared" si="377"/>
        <v/>
      </c>
      <c r="S1092" s="461"/>
      <c r="T1092" s="429" t="str">
        <f t="shared" si="378"/>
        <v/>
      </c>
      <c r="U1092" s="237" t="str">
        <f t="shared" si="379"/>
        <v/>
      </c>
    </row>
    <row r="1093" spans="1:21" x14ac:dyDescent="0.25">
      <c r="A1093" s="228">
        <f t="shared" si="372"/>
        <v>0</v>
      </c>
      <c r="B1093" s="228"/>
      <c r="C1093" s="228">
        <f t="shared" si="385"/>
        <v>28028</v>
      </c>
      <c r="D1093" s="228"/>
      <c r="E1093" s="228"/>
      <c r="F1093" s="231"/>
      <c r="G1093" s="228" t="str">
        <f t="shared" si="381"/>
        <v/>
      </c>
      <c r="H1093" s="236"/>
      <c r="I1093" s="38" t="str">
        <f t="shared" si="384"/>
        <v/>
      </c>
      <c r="J1093" s="228"/>
      <c r="K1093" s="229"/>
      <c r="L1093" s="228"/>
      <c r="M1093" s="228" t="str">
        <f>IFERROR(VLOOKUP(L1093,色號!A:B,2,FALSE),"")</f>
        <v/>
      </c>
      <c r="N1093" s="232" t="str">
        <f>IFERROR(VLOOKUP(L1093,色號!A:C,3,FALSE),"")</f>
        <v/>
      </c>
      <c r="O1093" s="228" t="str">
        <f>IFERROR(VLOOKUP(L1093,色號!A:D,4,FALSE),"")</f>
        <v/>
      </c>
      <c r="P1093" s="228" t="str">
        <f t="shared" si="375"/>
        <v/>
      </c>
      <c r="Q1093" s="228" t="str">
        <f t="shared" si="376"/>
        <v/>
      </c>
      <c r="R1093" s="455" t="str">
        <f t="shared" si="377"/>
        <v/>
      </c>
      <c r="S1093" s="461"/>
      <c r="T1093" s="429" t="str">
        <f t="shared" si="378"/>
        <v/>
      </c>
      <c r="U1093" s="237" t="str">
        <f t="shared" si="379"/>
        <v/>
      </c>
    </row>
    <row r="1094" spans="1:21" x14ac:dyDescent="0.25">
      <c r="A1094" s="228">
        <f t="shared" si="372"/>
        <v>0</v>
      </c>
      <c r="B1094" s="228"/>
      <c r="C1094" s="228">
        <f t="shared" si="385"/>
        <v>28029</v>
      </c>
      <c r="D1094" s="228"/>
      <c r="E1094" s="228"/>
      <c r="F1094" s="231"/>
      <c r="G1094" s="228" t="str">
        <f t="shared" si="381"/>
        <v/>
      </c>
      <c r="H1094" s="236"/>
      <c r="I1094" s="38" t="str">
        <f t="shared" si="384"/>
        <v/>
      </c>
      <c r="J1094" s="228"/>
      <c r="K1094" s="229"/>
      <c r="L1094" s="228"/>
      <c r="M1094" s="228" t="str">
        <f>IFERROR(VLOOKUP(L1094,色號!A:B,2,FALSE),"")</f>
        <v/>
      </c>
      <c r="N1094" s="232" t="str">
        <f>IFERROR(VLOOKUP(L1094,色號!A:C,3,FALSE),"")</f>
        <v/>
      </c>
      <c r="O1094" s="228" t="str">
        <f>IFERROR(VLOOKUP(L1094,色號!A:D,4,FALSE),"")</f>
        <v/>
      </c>
      <c r="P1094" s="228" t="str">
        <f t="shared" si="375"/>
        <v/>
      </c>
      <c r="Q1094" s="228" t="str">
        <f t="shared" si="376"/>
        <v/>
      </c>
      <c r="R1094" s="455" t="str">
        <f t="shared" si="377"/>
        <v/>
      </c>
      <c r="S1094" s="461"/>
      <c r="T1094" s="429" t="str">
        <f t="shared" si="378"/>
        <v/>
      </c>
      <c r="U1094" s="237" t="str">
        <f t="shared" si="379"/>
        <v/>
      </c>
    </row>
    <row r="1095" spans="1:21" x14ac:dyDescent="0.25">
      <c r="A1095" s="228">
        <f t="shared" si="372"/>
        <v>0</v>
      </c>
      <c r="B1095" s="228"/>
      <c r="C1095" s="228">
        <f t="shared" si="385"/>
        <v>28030</v>
      </c>
      <c r="D1095" s="228"/>
      <c r="E1095" s="228"/>
      <c r="F1095" s="231"/>
      <c r="G1095" s="228" t="str">
        <f t="shared" si="381"/>
        <v/>
      </c>
      <c r="H1095" s="236"/>
      <c r="I1095" s="38" t="str">
        <f t="shared" si="384"/>
        <v/>
      </c>
      <c r="J1095" s="228"/>
      <c r="K1095" s="229"/>
      <c r="L1095" s="228"/>
      <c r="M1095" s="228" t="str">
        <f>IFERROR(VLOOKUP(L1095,色號!A:B,2,FALSE),"")</f>
        <v/>
      </c>
      <c r="N1095" s="232" t="str">
        <f>IFERROR(VLOOKUP(L1095,色號!A:C,3,FALSE),"")</f>
        <v/>
      </c>
      <c r="O1095" s="228" t="str">
        <f>IFERROR(VLOOKUP(L1095,色號!A:D,4,FALSE),"")</f>
        <v/>
      </c>
      <c r="P1095" s="228" t="str">
        <f t="shared" si="375"/>
        <v/>
      </c>
      <c r="Q1095" s="228" t="str">
        <f t="shared" si="376"/>
        <v/>
      </c>
      <c r="R1095" s="455" t="str">
        <f t="shared" si="377"/>
        <v/>
      </c>
      <c r="S1095" s="461"/>
      <c r="T1095" s="429" t="str">
        <f t="shared" si="378"/>
        <v/>
      </c>
      <c r="U1095" s="237" t="str">
        <f t="shared" si="379"/>
        <v/>
      </c>
    </row>
    <row r="1096" spans="1:21" x14ac:dyDescent="0.25">
      <c r="A1096" s="234"/>
      <c r="B1096" s="234"/>
      <c r="C1096" s="234"/>
      <c r="D1096" s="234"/>
      <c r="E1096" s="234"/>
      <c r="F1096" s="238"/>
      <c r="G1096" s="238"/>
      <c r="H1096" s="239"/>
      <c r="I1096" s="234"/>
      <c r="J1096" s="238"/>
      <c r="K1096" s="227"/>
      <c r="L1096" s="238"/>
      <c r="M1096" s="238"/>
      <c r="N1096" s="232" t="str">
        <f>IFERROR(VLOOKUP(L1096,資料庫!$P$4:$R$101,3,FALSE),"")</f>
        <v/>
      </c>
      <c r="O1096" s="238"/>
      <c r="P1096" s="228"/>
      <c r="Q1096" s="228"/>
      <c r="R1096" s="455" t="str">
        <f t="shared" ref="R1096" si="386">IF(
  AND(
    OR($E1096="右側板",$E1096="左側板"),
    COUNTIF($E$1066:$E$1095,"活隔") + COUNTIF($E$1066:$E$1095,"固隔") &gt; 0  ),
  "排孔",
  ""
)</f>
        <v/>
      </c>
      <c r="S1096" s="228"/>
      <c r="T1096" s="430"/>
      <c r="U1096" s="237"/>
    </row>
    <row r="1097" spans="1:21" x14ac:dyDescent="0.25">
      <c r="A1097" s="234"/>
      <c r="B1097" s="234"/>
      <c r="C1097" s="234"/>
      <c r="D1097" s="234"/>
      <c r="E1097" s="234"/>
      <c r="F1097" s="238"/>
      <c r="G1097" s="238"/>
      <c r="H1097" s="239"/>
      <c r="I1097" s="234"/>
      <c r="J1097" s="238"/>
      <c r="K1097" s="227"/>
      <c r="L1097" s="238"/>
      <c r="M1097" s="238"/>
      <c r="N1097" s="228"/>
      <c r="O1097" s="238"/>
      <c r="P1097" s="228"/>
      <c r="Q1097" s="228"/>
      <c r="R1097" s="455"/>
      <c r="S1097" s="228"/>
      <c r="T1097" s="430"/>
      <c r="U1097" s="237"/>
    </row>
    <row r="1098" spans="1:21" x14ac:dyDescent="0.25">
      <c r="A1098" s="224" t="s">
        <v>31</v>
      </c>
      <c r="B1098" s="224"/>
      <c r="C1098" s="225"/>
      <c r="D1098" s="225" cm="1">
        <f t="array" ref="D1098">_xlfn.IFS(OR(C1098="水槽櫃",C1098="爐檯櫃"),"無頂板",C1098="油機吊櫃","無底板",TRUE,0)</f>
        <v>0</v>
      </c>
      <c r="E1098" s="226"/>
      <c r="F1098" s="225"/>
      <c r="G1098" s="226"/>
      <c r="H1098" s="226"/>
      <c r="I1098" s="226"/>
      <c r="J1098" s="226"/>
      <c r="K1098" s="227"/>
      <c r="L1098" s="228"/>
      <c r="M1098" s="228"/>
      <c r="N1098" s="228"/>
      <c r="O1098" s="228"/>
      <c r="P1098" s="228"/>
      <c r="Q1098" s="228"/>
      <c r="R1098" s="455"/>
      <c r="S1098" s="228"/>
      <c r="T1098" s="430"/>
      <c r="U1098" s="237"/>
    </row>
    <row r="1099" spans="1:21" x14ac:dyDescent="0.25">
      <c r="A1099" s="224" t="s">
        <v>37</v>
      </c>
      <c r="B1099" s="224"/>
      <c r="C1099" s="229">
        <f>C1060+1</f>
        <v>29</v>
      </c>
      <c r="D1099" s="229"/>
      <c r="E1099" s="226"/>
      <c r="F1099" s="230"/>
      <c r="G1099" s="226"/>
      <c r="H1099" s="226"/>
      <c r="I1099" s="226"/>
      <c r="J1099" s="226"/>
      <c r="K1099" s="366" t="s">
        <v>15</v>
      </c>
      <c r="L1099" s="232">
        <f>SUMIF(D1105:D1134,"&lt;&gt;*五金",K1105:K1134)</f>
        <v>0</v>
      </c>
      <c r="M1099" s="228"/>
      <c r="N1099" s="231"/>
      <c r="O1099" s="228"/>
      <c r="P1099" s="228"/>
      <c r="Q1099" s="228"/>
      <c r="R1099" s="455"/>
      <c r="S1099" s="228"/>
      <c r="T1099" s="430"/>
      <c r="U1099" s="237"/>
    </row>
    <row r="1100" spans="1:21" x14ac:dyDescent="0.25">
      <c r="A1100" s="224" t="s">
        <v>38</v>
      </c>
      <c r="B1100" s="224"/>
      <c r="C1100" s="229"/>
      <c r="D1100" s="229"/>
      <c r="E1100" s="226"/>
      <c r="F1100" s="230"/>
      <c r="G1100" s="226"/>
      <c r="H1100" s="226"/>
      <c r="I1100" s="226"/>
      <c r="J1100" s="226"/>
      <c r="K1100" s="366" t="s">
        <v>16</v>
      </c>
      <c r="L1100" s="233">
        <f ca="1">板材才數分析.!P871</f>
        <v>0</v>
      </c>
      <c r="M1100" s="228"/>
      <c r="N1100" s="231"/>
      <c r="O1100" s="228"/>
      <c r="P1100" s="228"/>
      <c r="Q1100" s="228"/>
      <c r="R1100" s="455"/>
      <c r="S1100" s="228"/>
      <c r="T1100" s="430"/>
      <c r="U1100" s="237"/>
    </row>
    <row r="1101" spans="1:21" x14ac:dyDescent="0.25">
      <c r="A1101" s="224" t="s">
        <v>39</v>
      </c>
      <c r="B1101" s="224"/>
      <c r="C1101" s="368"/>
      <c r="D1101" s="229"/>
      <c r="E1101" s="226"/>
      <c r="F1101" s="230"/>
      <c r="G1101" s="226"/>
      <c r="H1101" s="226"/>
      <c r="I1101" s="226"/>
      <c r="J1101" s="226"/>
      <c r="K1101" s="376" t="s">
        <v>1384</v>
      </c>
      <c r="L1101" s="228">
        <v>1</v>
      </c>
      <c r="M1101" s="228"/>
      <c r="N1101" s="228"/>
      <c r="O1101" s="228"/>
      <c r="P1101" s="228"/>
      <c r="Q1101" s="228"/>
      <c r="R1101" s="455"/>
      <c r="S1101" s="228"/>
      <c r="T1101" s="430"/>
      <c r="U1101" s="237"/>
    </row>
    <row r="1102" spans="1:21" x14ac:dyDescent="0.25">
      <c r="A1102" s="224" t="s">
        <v>40</v>
      </c>
      <c r="B1102" s="224"/>
      <c r="C1102" s="367"/>
      <c r="D1102" s="229"/>
      <c r="E1102" s="226"/>
      <c r="F1102" s="230"/>
      <c r="G1102" s="226"/>
      <c r="H1102" s="226"/>
      <c r="I1102" s="226"/>
      <c r="J1102" s="226"/>
      <c r="K1102" s="227"/>
      <c r="L1102" s="228"/>
      <c r="M1102" s="228"/>
      <c r="N1102" s="228"/>
      <c r="O1102" s="228"/>
      <c r="P1102" s="228"/>
      <c r="Q1102" s="228"/>
      <c r="R1102" s="455"/>
      <c r="S1102" s="228"/>
      <c r="T1102" s="430"/>
      <c r="U1102" s="237"/>
    </row>
    <row r="1103" spans="1:21" ht="16.149999999999999" customHeight="1" x14ac:dyDescent="0.25">
      <c r="A1103" s="508" t="s">
        <v>41</v>
      </c>
      <c r="B1103" s="228"/>
      <c r="C1103" s="508" t="s">
        <v>50</v>
      </c>
      <c r="D1103" s="508" t="s">
        <v>1293</v>
      </c>
      <c r="E1103" s="508" t="s">
        <v>42</v>
      </c>
      <c r="F1103" s="372" t="s">
        <v>2</v>
      </c>
      <c r="G1103" s="372"/>
      <c r="H1103" s="372"/>
      <c r="I1103" s="372"/>
      <c r="J1103" s="372"/>
      <c r="K1103" s="514" t="s">
        <v>6</v>
      </c>
      <c r="L1103" s="508" t="s">
        <v>8</v>
      </c>
      <c r="M1103" s="508" t="s">
        <v>110</v>
      </c>
      <c r="N1103" s="515" t="s">
        <v>225</v>
      </c>
      <c r="O1103" s="508" t="s">
        <v>44</v>
      </c>
      <c r="P1103" s="509" t="s">
        <v>9</v>
      </c>
      <c r="Q1103" s="509" t="s">
        <v>9</v>
      </c>
      <c r="R1103" s="510" t="s">
        <v>9</v>
      </c>
      <c r="S1103" s="509" t="s">
        <v>9</v>
      </c>
      <c r="T1103" s="517" t="s">
        <v>1929</v>
      </c>
      <c r="U1103" s="508" t="s">
        <v>1386</v>
      </c>
    </row>
    <row r="1104" spans="1:21" x14ac:dyDescent="0.25">
      <c r="A1104" s="513"/>
      <c r="B1104" s="234"/>
      <c r="C1104" s="513"/>
      <c r="D1104" s="508"/>
      <c r="E1104" s="513"/>
      <c r="F1104" s="228" t="s">
        <v>49</v>
      </c>
      <c r="G1104" s="228" t="s">
        <v>17</v>
      </c>
      <c r="H1104" s="235" t="s">
        <v>1</v>
      </c>
      <c r="I1104" s="228" t="s">
        <v>17</v>
      </c>
      <c r="J1104" s="228" t="s">
        <v>3</v>
      </c>
      <c r="K1104" s="514"/>
      <c r="L1104" s="508"/>
      <c r="M1104" s="513"/>
      <c r="N1104" s="515"/>
      <c r="O1104" s="513"/>
      <c r="P1104" s="509"/>
      <c r="Q1104" s="509"/>
      <c r="R1104" s="510"/>
      <c r="S1104" s="509"/>
      <c r="T1104" s="517"/>
      <c r="U1104" s="508"/>
    </row>
    <row r="1105" spans="1:21" x14ac:dyDescent="0.25">
      <c r="A1105" s="228">
        <f>$C$1098</f>
        <v>0</v>
      </c>
      <c r="B1105" s="228"/>
      <c r="C1105" s="228">
        <f>(C1099*1000)+1</f>
        <v>29001</v>
      </c>
      <c r="D1105" s="489" t="s">
        <v>1077</v>
      </c>
      <c r="E1105" s="489" t="s">
        <v>4</v>
      </c>
      <c r="F1105" s="236">
        <f>C1102-36</f>
        <v>-36</v>
      </c>
      <c r="G1105" s="489" t="str">
        <f>IF(
   OR(
      $E1105="頂板",$E1105="底板",$E1105="右側板",$E1105="左側板",
      $E1105="天地蓋頂板",$E1105="天地蓋底板",$E1105="天地蓋右側板",$E1105="天地蓋左側板",
      $E1105="前抽牆",$E1105="後抽牆",$E1105="左抽牆",$E1105="右抽牆",
      $E1105="踢腳板",$E1105="補板",$E1105="固隔",$E1105="活隔",
      $E1105="中立板",$E1105="中立板(退)",$E1105="固隔(退)",$E1105="活固隔",$E1105="立板",
      $E1105="內頂板",$E1105="內左側落板",$E1105="內右側落板",$E1105="內底板",
      $E1105="內左側板",$E1105="內右側板",
      $E1105="上前平肢",$E1105="上後平肢",$E1105="上前立肢",$E1105="上後立肢",
      $E1105="下前立肢",$E1105="下後立肢",$E1105="下前平肢",$E1105="下後平肢",
      $E1105="左側落板",$E1105="右側落板",
      $E1105="外蓋背板",$E1105="台面",$E1105="床板",$E1105="假門板",
      $E1105="上掀門板",$E1105="平掀門板",$E1105="下掀門板",
      $E1105="左門板",$E1105="右門板",
      $E1105="抽盤",$E1105="抽盤抽頭",
      $E1105="上軌道板",$E1105="下軌道板",$E1105="左軌道板",$E1105="右軌道板",$E1105="指縫擋板",$E1105="左木框滑門",$E1105="右木框滑門",
      $E1105="層板",$E1105="壁面層板",$E1105="桌板",$E1105="上封板",$E1105="下封板",$E1105="左封板",$E1105="右封板",
      $E1105="左圓角側板",$E1105="右圓角側板",$E1105="抽頭",$E1105="入柱抽頭",$E1105="假抽頭",$E1105="背拉桿",$E1105="木滑門",$E1105="抽屜拉桿"
   ),
   "AA",
   ""
)</f>
        <v>AA</v>
      </c>
      <c r="H1105" s="236">
        <f>C1101</f>
        <v>0</v>
      </c>
      <c r="I1105" s="488" t="str">
        <f>IF(
   OR(
      $E1105="右側板",$E1105="左側板",$E1105="活隔",
      $E1105="天地蓋頂板",$E1105="天地蓋底板",
      $E1105="左門板",$E1105="右門板",
      $E1105="左側落板",$E1105="右側落板",
      $E1105="外蓋背板",$E1105="活固隔",
      $E1105="左木框滑門",$E1105="右木框滑門",
      $E1105="左鋁框滑門",$E1105="右鋁框滑門",
      $E1105="桌板",$E1105="台面",$E1105="床板",$E1105="假門板",
      $E1105="上掀門板",$E1105="平掀門板",$E1105="下掀門板",
      $E1105="抽盤抽頭",$E1105="抽盤",$E1105="層板",$E1105="壁面層板",
      $E1105="上封板",$E1105="下封板",$E1105="左封板",$E1105="右封板",
      $E1105="抽頭",$E1105="踢腳板",$E1105="補板",$E1105="木滑門"
   ),
   "AA",
   ""
)</f>
        <v/>
      </c>
      <c r="J1105" s="489">
        <v>18</v>
      </c>
      <c r="K1105" s="229"/>
      <c r="L1105" s="228"/>
      <c r="M1105" s="228" t="str">
        <f>IFERROR(VLOOKUP(L1105,色號!A:B,2,FALSE),"")</f>
        <v/>
      </c>
      <c r="N1105" s="228" t="str">
        <f>IFERROR(VLOOKUP(M1105,色號!B:C,2,FALSE),"")</f>
        <v/>
      </c>
      <c r="O1105" s="228" t="str">
        <f>IFERROR(VLOOKUP(L1105,色號!A:D,4,FALSE),"")</f>
        <v/>
      </c>
      <c r="P1105" s="228" t="str">
        <f>IF(
    OR($E1105="左門板", $E1105="右門板"),
    "鉸" &amp; IF($F1105&lt;=1000, 2, IF($F1105&lt;=1800, 3, 4)),
    IF(
        $E1105="入柱背板",
        "側",
        IF(
            $E1105="外蓋背板",
            "面",
            IF(
                AND(COUNTIF($E$1105:$E$1134,"入柱背板")&gt;0, OR($E1105="頂板", $E1105="底板")),
                "面",
                IF(
                    AND(COUNTIF($E$1105:$E$1134,"外蓋背板")&gt;0, OR($E1105="左側板", $E1105="右側板")),
                    "側",
                    IF(
                        AND(
                            COUNTIF($E$1105:$E$1134,"入柱背板")=0,
                            COUNTIF($E$1105:$E$1134,"外蓋背板")=0,
                            OR(
                                AND(COUNTIF($E$1105:$E$1134,"背板")&gt;0, OR($E1105="左側板",$E1105="右側板",$E1105="頂板",$E1105="底板",$E1105="天地蓋左側板",$E1105="天地蓋右側板",$E1105="天地蓋頂板",$E1105="天地蓋底板")),
                                AND(COUNTIF($E$1105:$E$1134,"抽底")&gt;0, OR($E1105="右抽牆",$E1105="左抽牆",$E1105="前抽牆",$E1105="後抽牆"))                         )
                        ),
                        "背板溝",
                        ""
                    )
                )
            )
        )
    )
)</f>
        <v>背板溝</v>
      </c>
      <c r="Q1105" s="228" t="str">
        <f>IF(OR($E1105="天地蓋右側板",$E1105="天地蓋左側板"), "側 面",
 IF(OR($E1105="背拉桿",$E1105="中立板",$E1105="頂板",$E1105="底板",$E1105="前抽牆",$E1105="後抽牆",$E1105="內左側落板",$E1105="內右側落板",$E1105="抽屜拉桿",$E1105="立板"), "側",
  IF(OR($E1105="木滑門",$E1105="鋁框滑門"), "輪",
   IF(OR($E1105="右側板",$E1105="左側板",$E1105="右抽牆",$E1105="左抽牆",$E1105="天地蓋頂板",$E1105="天地蓋底板",$E1105="內頂板"), "面",
    IF($E1105="固隔","固","")
   )
  )
 )
)</f>
        <v>側</v>
      </c>
      <c r="R1105" s="455" t="str">
        <f>IF(
OR($E1105="左側板",$E1105="右側板",$E1105="天地蓋左側板",$E1105="天地蓋右側板",$E1105="中立板",$E1105="立板"),
"排","")</f>
        <v/>
      </c>
      <c r="S1105" s="461"/>
      <c r="T1105" s="429" t="str">
        <f>IF($E1105="中立板","面開槽？排孔？",
IF($E1105="木框滑門","前排孔要退喔！",
IF(OR($E1105="左門板",$E1105="右門板",$E1105="抽頭"),"把手？",
IF(OR($E1105="左側板",$E1105="右側板",$E1105="天地蓋右側板",$E1105="天地蓋左側板"),"排孔？",""))))</f>
        <v/>
      </c>
      <c r="U1105" s="237">
        <f>IF(E1105="","",$L$1101)</f>
        <v>1</v>
      </c>
    </row>
    <row r="1106" spans="1:21" x14ac:dyDescent="0.25">
      <c r="A1106" s="228">
        <f t="shared" ref="A1106:A1134" si="387">$C$1098</f>
        <v>0</v>
      </c>
      <c r="B1106" s="228"/>
      <c r="C1106" s="228">
        <f>C1105+1</f>
        <v>29002</v>
      </c>
      <c r="D1106" s="489" t="s">
        <v>1077</v>
      </c>
      <c r="E1106" s="489" t="s">
        <v>323</v>
      </c>
      <c r="F1106" s="236">
        <f>C1102-36</f>
        <v>-36</v>
      </c>
      <c r="G1106" s="489" t="str">
        <f t="shared" ref="G1106:G1115" si="388">IF(
   OR(
      $E1106="頂板",$E1106="底板",$E1106="右側板",$E1106="左側板",
      $E1106="天地蓋頂板",$E1106="天地蓋底板",$E1106="天地蓋右側板",$E1106="天地蓋左側板",
      $E1106="前抽牆",$E1106="後抽牆",$E1106="左抽牆",$E1106="右抽牆",
      $E1106="踢腳板",$E1106="補板",$E1106="固隔",$E1106="活隔",
      $E1106="中立板",$E1106="中立板(退)",$E1106="固隔(退)",$E1106="活固隔",$E1106="立板",
      $E1106="內頂板",$E1106="內左側落板",$E1106="內右側落板",$E1106="內底板",
      $E1106="內左側板",$E1106="內右側板",
      $E1106="上前平肢",$E1106="上後平肢",$E1106="上前立肢",$E1106="上後立肢",
      $E1106="下前立肢",$E1106="下後立肢",$E1106="下前平肢",$E1106="下後平肢",
      $E1106="左側落板",$E1106="右側落板",
      $E1106="外蓋背板",$E1106="台面",$E1106="床板",$E1106="假門板",
      $E1106="上掀門板",$E1106="平掀門板",$E1106="下掀門板",
      $E1106="左門板",$E1106="右門板",
      $E1106="抽盤",$E1106="抽盤抽頭",
      $E1106="上軌道板",$E1106="下軌道板",$E1106="左軌道板",$E1106="右軌道板",$E1106="指縫擋板",$E1106="左木框滑門",$E1106="右木框滑門",
      $E1106="層板",$E1106="壁面層板",$E1106="桌板",$E1106="上封板",$E1106="下封板",$E1106="左封板",$E1106="右封板",
      $E1106="左圓角側板",$E1106="右圓角側板",$E1106="抽頭",$E1106="入柱抽頭",$E1106="假抽頭",$E1106="背拉桿",$E1106="木滑門",$E1106="抽屜拉桿"
   ),
   "AA",
   ""
)</f>
        <v>AA</v>
      </c>
      <c r="H1106" s="236">
        <f>C1101</f>
        <v>0</v>
      </c>
      <c r="I1106" s="488" t="str">
        <f t="shared" ref="I1106:I1115" si="389">IF(
   OR(
      $E1106="右側板",$E1106="左側板",$E1106="活隔",
      $E1106="天地蓋頂板",$E1106="天地蓋底板",
      $E1106="左門板",$E1106="右門板",
      $E1106="左側落板",$E1106="右側落板",
      $E1106="外蓋背板",$E1106="活固隔",
      $E1106="左木框滑門",$E1106="右木框滑門",
      $E1106="左鋁框滑門",$E1106="右鋁框滑門",
      $E1106="桌板",$E1106="台面",$E1106="床板",$E1106="假門板",
      $E1106="上掀門板",$E1106="平掀門板",$E1106="下掀門板",
      $E1106="抽盤抽頭",$E1106="抽盤",$E1106="層板",$E1106="壁面層板",
      $E1106="上封板",$E1106="下封板",$E1106="左封板",$E1106="右封板",
      $E1106="抽頭",$E1106="踢腳板",$E1106="補板",$E1106="木滑門"
   ),
   "AA",
   ""
)</f>
        <v/>
      </c>
      <c r="J1106" s="489">
        <v>18</v>
      </c>
      <c r="K1106" s="229"/>
      <c r="L1106" s="228"/>
      <c r="M1106" s="228" t="str">
        <f>IFERROR(VLOOKUP(L1106,色號!A:B,2,FALSE),"")</f>
        <v/>
      </c>
      <c r="N1106" s="228" t="str">
        <f>IFERROR(VLOOKUP(M1106,色號!B:C,2,FALSE),"")</f>
        <v/>
      </c>
      <c r="O1106" s="228" t="str">
        <f>IFERROR(VLOOKUP(L1106,色號!A:D,4,FALSE),"")</f>
        <v/>
      </c>
      <c r="P1106" s="228" t="str">
        <f t="shared" ref="P1106:P1134" si="390">IF(
    OR($E1106="左門板", $E1106="右門板"),
    "鉸" &amp; IF($F1106&lt;=1000, 2, IF($F1106&lt;=1800, 3, 4)),
    IF(
        $E1106="入柱背板",
        "側",
        IF(
            $E1106="外蓋背板",
            "面",
            IF(
                AND(COUNTIF($E$1105:$E$1134,"入柱背板")&gt;0, OR($E1106="頂板", $E1106="底板")),
                "面",
                IF(
                    AND(COUNTIF($E$1105:$E$1134,"外蓋背板")&gt;0, OR($E1106="左側板", $E1106="右側板")),
                    "側",
                    IF(
                        AND(
                            COUNTIF($E$1105:$E$1134,"入柱背板")=0,
                            COUNTIF($E$1105:$E$1134,"外蓋背板")=0,
                            OR(
                                AND(COUNTIF($E$1105:$E$1134,"背板")&gt;0, OR($E1106="左側板",$E1106="右側板",$E1106="頂板",$E1106="底板",$E1106="天地蓋左側板",$E1106="天地蓋右側板",$E1106="天地蓋頂板",$E1106="天地蓋底板")),
                                AND(COUNTIF($E$1105:$E$1134,"抽底")&gt;0, OR($E1106="右抽牆",$E1106="左抽牆",$E1106="前抽牆",$E1106="後抽牆"))                         )
                        ),
                        "背板溝",
                        ""
                    )
                )
            )
        )
    )
)</f>
        <v>背板溝</v>
      </c>
      <c r="Q1106" s="228" t="str">
        <f t="shared" ref="Q1106:Q1134" si="391">IF(OR($E1106="天地蓋右側板",$E1106="天地蓋左側板"), "側 面",
 IF(OR($E1106="背拉桿",$E1106="中立板",$E1106="頂板",$E1106="底板",$E1106="前抽牆",$E1106="後抽牆",$E1106="內左側落板",$E1106="內右側落板",$E1106="抽屜拉桿",$E1106="立板"), "側",
  IF(OR($E1106="木滑門",$E1106="鋁框滑門"), "輪",
   IF(OR($E1106="右側板",$E1106="左側板",$E1106="右抽牆",$E1106="左抽牆",$E1106="天地蓋頂板",$E1106="天地蓋底板",$E1106="內頂板"), "面",
    IF($E1106="固隔","固","")
   )
  )
 )
)</f>
        <v>側</v>
      </c>
      <c r="R1106" s="455" t="str">
        <f t="shared" ref="R1106:R1134" si="392">IF(
OR($E1106="左側板",$E1106="右側板",$E1106="天地蓋左側板",$E1106="天地蓋右側板",$E1106="中立板",$E1106="立板"),
"排","")</f>
        <v/>
      </c>
      <c r="S1106" s="461"/>
      <c r="T1106" s="429" t="str">
        <f t="shared" ref="T1106:T1134" si="393">IF($E1106="中立板","面開槽？排孔？",
IF($E1106="木框滑門","前排孔要退喔！",
IF(OR($E1106="左門板",$E1106="右門板",$E1106="抽頭"),"把手？",
IF(OR($E1106="左側板",$E1106="右側板",$E1106="天地蓋右側板",$E1106="天地蓋左側板"),"排孔？",""))))</f>
        <v/>
      </c>
      <c r="U1106" s="237">
        <f t="shared" ref="U1106:U1133" si="394">IF(E1106="","",$L$1101)</f>
        <v>1</v>
      </c>
    </row>
    <row r="1107" spans="1:21" x14ac:dyDescent="0.25">
      <c r="A1107" s="228">
        <f t="shared" si="387"/>
        <v>0</v>
      </c>
      <c r="B1107" s="228"/>
      <c r="C1107" s="228">
        <f t="shared" ref="C1107:C1118" si="395">C1106+1</f>
        <v>29003</v>
      </c>
      <c r="D1107" s="489" t="s">
        <v>1077</v>
      </c>
      <c r="E1107" s="489" t="s">
        <v>342</v>
      </c>
      <c r="F1107" s="489">
        <f>C1100</f>
        <v>0</v>
      </c>
      <c r="G1107" s="489" t="str">
        <f t="shared" si="388"/>
        <v>AA</v>
      </c>
      <c r="H1107" s="236">
        <f>C1101</f>
        <v>0</v>
      </c>
      <c r="I1107" s="488" t="str">
        <f t="shared" si="389"/>
        <v>AA</v>
      </c>
      <c r="J1107" s="489">
        <v>18</v>
      </c>
      <c r="K1107" s="229"/>
      <c r="L1107" s="228"/>
      <c r="M1107" s="228" t="str">
        <f>IFERROR(VLOOKUP(L1107,色號!A:B,2,FALSE),"")</f>
        <v/>
      </c>
      <c r="N1107" s="228" t="str">
        <f>IFERROR(VLOOKUP(M1107,色號!B:C,2,FALSE),"")</f>
        <v/>
      </c>
      <c r="O1107" s="228" t="str">
        <f>IFERROR(VLOOKUP(L1107,色號!A:D,4,FALSE),"")</f>
        <v/>
      </c>
      <c r="P1107" s="228" t="str">
        <f t="shared" si="390"/>
        <v>背板溝</v>
      </c>
      <c r="Q1107" s="228" t="str">
        <f t="shared" si="391"/>
        <v>面</v>
      </c>
      <c r="R1107" s="455" t="str">
        <f t="shared" si="392"/>
        <v>排</v>
      </c>
      <c r="S1107" s="461"/>
      <c r="T1107" s="429" t="str">
        <f t="shared" si="393"/>
        <v>排孔？</v>
      </c>
      <c r="U1107" s="237">
        <f t="shared" si="394"/>
        <v>1</v>
      </c>
    </row>
    <row r="1108" spans="1:21" x14ac:dyDescent="0.25">
      <c r="A1108" s="228">
        <f t="shared" si="387"/>
        <v>0</v>
      </c>
      <c r="B1108" s="228"/>
      <c r="C1108" s="228">
        <f t="shared" si="395"/>
        <v>29004</v>
      </c>
      <c r="D1108" s="489" t="s">
        <v>1077</v>
      </c>
      <c r="E1108" s="489" t="s">
        <v>350</v>
      </c>
      <c r="F1108" s="489">
        <f>C1100</f>
        <v>0</v>
      </c>
      <c r="G1108" s="489" t="str">
        <f t="shared" si="388"/>
        <v>AA</v>
      </c>
      <c r="H1108" s="236">
        <f>C1101</f>
        <v>0</v>
      </c>
      <c r="I1108" s="488" t="str">
        <f t="shared" si="389"/>
        <v>AA</v>
      </c>
      <c r="J1108" s="489">
        <v>18</v>
      </c>
      <c r="K1108" s="229"/>
      <c r="L1108" s="228"/>
      <c r="M1108" s="228" t="str">
        <f>IFERROR(VLOOKUP(L1108,色號!A:B,2,FALSE),"")</f>
        <v/>
      </c>
      <c r="N1108" s="228" t="str">
        <f>IFERROR(VLOOKUP(M1108,色號!B:C,2,FALSE),"")</f>
        <v/>
      </c>
      <c r="O1108" s="228" t="str">
        <f>IFERROR(VLOOKUP(L1108,色號!A:D,4,FALSE),"")</f>
        <v/>
      </c>
      <c r="P1108" s="228" t="str">
        <f t="shared" si="390"/>
        <v>背板溝</v>
      </c>
      <c r="Q1108" s="228" t="str">
        <f t="shared" si="391"/>
        <v>面</v>
      </c>
      <c r="R1108" s="455" t="str">
        <f t="shared" si="392"/>
        <v>排</v>
      </c>
      <c r="S1108" s="461"/>
      <c r="T1108" s="429" t="str">
        <f t="shared" si="393"/>
        <v>排孔？</v>
      </c>
      <c r="U1108" s="237">
        <f t="shared" si="394"/>
        <v>1</v>
      </c>
    </row>
    <row r="1109" spans="1:21" x14ac:dyDescent="0.25">
      <c r="A1109" s="228">
        <f t="shared" si="387"/>
        <v>0</v>
      </c>
      <c r="B1109" s="228"/>
      <c r="C1109" s="228">
        <f t="shared" si="395"/>
        <v>29005</v>
      </c>
      <c r="D1109" s="489" t="s">
        <v>1077</v>
      </c>
      <c r="E1109" s="489" t="s">
        <v>357</v>
      </c>
      <c r="F1109" s="489">
        <f>C1100-22</f>
        <v>-22</v>
      </c>
      <c r="G1109" s="489" t="str">
        <f t="shared" si="388"/>
        <v/>
      </c>
      <c r="H1109" s="236">
        <f>C1102-22</f>
        <v>-22</v>
      </c>
      <c r="I1109" s="488" t="str">
        <f t="shared" si="389"/>
        <v/>
      </c>
      <c r="J1109" s="489">
        <v>4</v>
      </c>
      <c r="K1109" s="229"/>
      <c r="L1109" s="228"/>
      <c r="M1109" s="228" t="str">
        <f>IFERROR(VLOOKUP(L1109,色號!A:B,2,FALSE),"")</f>
        <v/>
      </c>
      <c r="N1109" s="228" t="str">
        <f>IFERROR(VLOOKUP(M1109,色號!B:C,2,FALSE),"")</f>
        <v/>
      </c>
      <c r="O1109" s="228" t="str">
        <f>IFERROR(VLOOKUP(L1109,色號!A:D,4,FALSE),"")</f>
        <v/>
      </c>
      <c r="P1109" s="228" t="str">
        <f t="shared" si="390"/>
        <v/>
      </c>
      <c r="Q1109" s="228" t="str">
        <f t="shared" si="391"/>
        <v/>
      </c>
      <c r="R1109" s="455" t="str">
        <f t="shared" si="392"/>
        <v/>
      </c>
      <c r="S1109" s="461"/>
      <c r="T1109" s="429" t="str">
        <f t="shared" si="393"/>
        <v/>
      </c>
      <c r="U1109" s="237">
        <f t="shared" si="394"/>
        <v>1</v>
      </c>
    </row>
    <row r="1110" spans="1:21" x14ac:dyDescent="0.25">
      <c r="A1110" s="228">
        <f t="shared" si="387"/>
        <v>0</v>
      </c>
      <c r="B1110" s="228"/>
      <c r="C1110" s="228">
        <f t="shared" si="395"/>
        <v>29006</v>
      </c>
      <c r="D1110" s="489" t="s">
        <v>1077</v>
      </c>
      <c r="E1110" s="489" t="s">
        <v>420</v>
      </c>
      <c r="F1110" s="489">
        <f>F1105</f>
        <v>-36</v>
      </c>
      <c r="G1110" s="489" t="str">
        <f t="shared" si="388"/>
        <v>AA</v>
      </c>
      <c r="H1110" s="236">
        <v>120</v>
      </c>
      <c r="I1110" s="488" t="str">
        <f t="shared" si="389"/>
        <v/>
      </c>
      <c r="J1110" s="489">
        <v>18</v>
      </c>
      <c r="K1110" s="229"/>
      <c r="L1110" s="228"/>
      <c r="M1110" s="228" t="str">
        <f>IFERROR(VLOOKUP(L1110,色號!A:B,2,FALSE),"")</f>
        <v/>
      </c>
      <c r="N1110" s="228" t="str">
        <f>IFERROR(VLOOKUP(M1110,色號!B:C,2,FALSE),"")</f>
        <v/>
      </c>
      <c r="O1110" s="228" t="str">
        <f>IFERROR(VLOOKUP(L1110,色號!A:D,4,FALSE),"")</f>
        <v/>
      </c>
      <c r="P1110" s="228" t="str">
        <f t="shared" si="390"/>
        <v/>
      </c>
      <c r="Q1110" s="228" t="str">
        <f t="shared" si="391"/>
        <v>側</v>
      </c>
      <c r="R1110" s="455" t="str">
        <f t="shared" si="392"/>
        <v/>
      </c>
      <c r="S1110" s="461"/>
      <c r="T1110" s="429" t="str">
        <f t="shared" si="393"/>
        <v/>
      </c>
      <c r="U1110" s="237">
        <f t="shared" si="394"/>
        <v>1</v>
      </c>
    </row>
    <row r="1111" spans="1:21" x14ac:dyDescent="0.25">
      <c r="A1111" s="228">
        <f t="shared" si="387"/>
        <v>0</v>
      </c>
      <c r="B1111" s="228"/>
      <c r="C1111" s="228">
        <f t="shared" si="395"/>
        <v>29007</v>
      </c>
      <c r="D1111" s="489" t="s">
        <v>1078</v>
      </c>
      <c r="E1111" s="489" t="s">
        <v>1102</v>
      </c>
      <c r="F1111" s="489">
        <f>F1105</f>
        <v>-36</v>
      </c>
      <c r="G1111" s="489" t="str">
        <f t="shared" si="388"/>
        <v>AA</v>
      </c>
      <c r="H1111" s="236">
        <f>C1101-22</f>
        <v>-22</v>
      </c>
      <c r="I1111" s="488" t="str">
        <f t="shared" si="389"/>
        <v/>
      </c>
      <c r="J1111" s="489">
        <v>18</v>
      </c>
      <c r="K1111" s="229"/>
      <c r="L1111" s="228"/>
      <c r="M1111" s="228" t="str">
        <f>IFERROR(VLOOKUP(L1111,色號!A:B,2,FALSE),"")</f>
        <v/>
      </c>
      <c r="N1111" s="228" t="str">
        <f>IFERROR(VLOOKUP(M1111,色號!B:C,2,FALSE),"")</f>
        <v/>
      </c>
      <c r="O1111" s="228" t="str">
        <f>IFERROR(VLOOKUP(L1111,色號!A:D,4,FALSE),"")</f>
        <v/>
      </c>
      <c r="P1111" s="228" t="str">
        <f t="shared" si="390"/>
        <v/>
      </c>
      <c r="Q1111" s="228" t="str">
        <f t="shared" si="391"/>
        <v>側</v>
      </c>
      <c r="R1111" s="455" t="str">
        <f t="shared" si="392"/>
        <v>排</v>
      </c>
      <c r="S1111" s="461"/>
      <c r="T1111" s="429" t="str">
        <f t="shared" si="393"/>
        <v>面開槽？排孔？</v>
      </c>
      <c r="U1111" s="237">
        <f t="shared" si="394"/>
        <v>1</v>
      </c>
    </row>
    <row r="1112" spans="1:21" x14ac:dyDescent="0.25">
      <c r="A1112" s="228">
        <f t="shared" si="387"/>
        <v>0</v>
      </c>
      <c r="B1112" s="228"/>
      <c r="C1112" s="228">
        <f t="shared" si="395"/>
        <v>29008</v>
      </c>
      <c r="D1112" s="489" t="s">
        <v>1078</v>
      </c>
      <c r="E1112" s="489" t="s">
        <v>1094</v>
      </c>
      <c r="F1112" s="489"/>
      <c r="G1112" s="489" t="str">
        <f t="shared" si="388"/>
        <v>AA</v>
      </c>
      <c r="H1112" s="236">
        <f>C1101-22-10</f>
        <v>-32</v>
      </c>
      <c r="I1112" s="488" t="str">
        <f t="shared" si="389"/>
        <v>AA</v>
      </c>
      <c r="J1112" s="489">
        <v>18</v>
      </c>
      <c r="K1112" s="229"/>
      <c r="L1112" s="228"/>
      <c r="M1112" s="228" t="str">
        <f>IFERROR(VLOOKUP(L1112,色號!A:B,2,FALSE),"")</f>
        <v/>
      </c>
      <c r="N1112" s="228" t="str">
        <f>IFERROR(VLOOKUP(M1112,色號!B:C,2,FALSE),"")</f>
        <v/>
      </c>
      <c r="O1112" s="228" t="str">
        <f>IFERROR(VLOOKUP(L1112,色號!A:D,4,FALSE),"")</f>
        <v/>
      </c>
      <c r="P1112" s="228" t="str">
        <f t="shared" si="390"/>
        <v/>
      </c>
      <c r="Q1112" s="228" t="str">
        <f t="shared" si="391"/>
        <v/>
      </c>
      <c r="R1112" s="455" t="str">
        <f t="shared" si="392"/>
        <v/>
      </c>
      <c r="S1112" s="461"/>
      <c r="T1112" s="429" t="str">
        <f t="shared" si="393"/>
        <v/>
      </c>
      <c r="U1112" s="237">
        <f t="shared" si="394"/>
        <v>1</v>
      </c>
    </row>
    <row r="1113" spans="1:21" x14ac:dyDescent="0.25">
      <c r="A1113" s="228">
        <f t="shared" si="387"/>
        <v>0</v>
      </c>
      <c r="B1113" s="228"/>
      <c r="C1113" s="228">
        <f t="shared" si="395"/>
        <v>29009</v>
      </c>
      <c r="D1113" s="489" t="s">
        <v>1078</v>
      </c>
      <c r="E1113" s="489" t="s">
        <v>1088</v>
      </c>
      <c r="F1113" s="489"/>
      <c r="G1113" s="489" t="str">
        <f t="shared" si="388"/>
        <v>AA</v>
      </c>
      <c r="H1113" s="236">
        <f>C1101-22</f>
        <v>-22</v>
      </c>
      <c r="I1113" s="488" t="str">
        <f t="shared" si="389"/>
        <v/>
      </c>
      <c r="J1113" s="489">
        <v>18</v>
      </c>
      <c r="K1113" s="229"/>
      <c r="L1113" s="228"/>
      <c r="M1113" s="228" t="str">
        <f>IFERROR(VLOOKUP(L1113,色號!A:B,2,FALSE),"")</f>
        <v/>
      </c>
      <c r="N1113" s="228" t="str">
        <f>IFERROR(VLOOKUP(M1113,色號!B:C,2,FALSE),"")</f>
        <v/>
      </c>
      <c r="O1113" s="228" t="str">
        <f>IFERROR(VLOOKUP(L1113,色號!A:D,4,FALSE),"")</f>
        <v/>
      </c>
      <c r="P1113" s="228" t="str">
        <f t="shared" si="390"/>
        <v/>
      </c>
      <c r="Q1113" s="228" t="str">
        <f t="shared" si="391"/>
        <v>固</v>
      </c>
      <c r="R1113" s="455" t="str">
        <f t="shared" si="392"/>
        <v/>
      </c>
      <c r="S1113" s="461"/>
      <c r="T1113" s="429" t="str">
        <f t="shared" si="393"/>
        <v/>
      </c>
      <c r="U1113" s="237">
        <f t="shared" si="394"/>
        <v>1</v>
      </c>
    </row>
    <row r="1114" spans="1:21" x14ac:dyDescent="0.25">
      <c r="A1114" s="228">
        <f t="shared" si="387"/>
        <v>0</v>
      </c>
      <c r="B1114" s="228"/>
      <c r="C1114" s="228">
        <f t="shared" si="395"/>
        <v>29010</v>
      </c>
      <c r="D1114" s="489" t="s">
        <v>1079</v>
      </c>
      <c r="E1114" s="489" t="s">
        <v>1095</v>
      </c>
      <c r="F1114" s="489"/>
      <c r="G1114" s="489" t="str">
        <f t="shared" si="388"/>
        <v>AA</v>
      </c>
      <c r="H1114" s="236">
        <f>C1102/2-4</f>
        <v>-4</v>
      </c>
      <c r="I1114" s="488" t="str">
        <f t="shared" si="389"/>
        <v>AA</v>
      </c>
      <c r="J1114" s="489">
        <v>18</v>
      </c>
      <c r="K1114" s="229"/>
      <c r="L1114" s="228"/>
      <c r="M1114" s="228" t="str">
        <f>IFERROR(VLOOKUP(L1114,色號!A:B,2,FALSE),"")</f>
        <v/>
      </c>
      <c r="N1114" s="228" t="str">
        <f>IFERROR(VLOOKUP(M1114,色號!B:C,2,FALSE),"")</f>
        <v/>
      </c>
      <c r="O1114" s="228" t="str">
        <f>IFERROR(VLOOKUP(L1114,色號!A:D,4,FALSE),"")</f>
        <v/>
      </c>
      <c r="P1114" s="228" t="str">
        <f t="shared" si="390"/>
        <v>鉸2</v>
      </c>
      <c r="Q1114" s="228" t="str">
        <f t="shared" si="391"/>
        <v/>
      </c>
      <c r="R1114" s="455" t="str">
        <f t="shared" si="392"/>
        <v/>
      </c>
      <c r="S1114" s="461"/>
      <c r="T1114" s="429" t="str">
        <f t="shared" si="393"/>
        <v>把手？</v>
      </c>
      <c r="U1114" s="237">
        <f t="shared" si="394"/>
        <v>1</v>
      </c>
    </row>
    <row r="1115" spans="1:21" x14ac:dyDescent="0.25">
      <c r="A1115" s="228">
        <f t="shared" si="387"/>
        <v>0</v>
      </c>
      <c r="B1115" s="228"/>
      <c r="C1115" s="228">
        <f t="shared" si="395"/>
        <v>29011</v>
      </c>
      <c r="D1115" s="489" t="s">
        <v>1079</v>
      </c>
      <c r="E1115" s="489" t="s">
        <v>1099</v>
      </c>
      <c r="F1115" s="489"/>
      <c r="G1115" s="489" t="str">
        <f t="shared" si="388"/>
        <v>AA</v>
      </c>
      <c r="H1115" s="236">
        <f>C1102/2-4</f>
        <v>-4</v>
      </c>
      <c r="I1115" s="488" t="str">
        <f t="shared" si="389"/>
        <v>AA</v>
      </c>
      <c r="J1115" s="489">
        <v>18</v>
      </c>
      <c r="K1115" s="229"/>
      <c r="L1115" s="228"/>
      <c r="M1115" s="228"/>
      <c r="N1115" s="232"/>
      <c r="O1115" s="228" t="str">
        <f>IFERROR(VLOOKUP(L1115,色號!A:D,4,FALSE),"")</f>
        <v/>
      </c>
      <c r="P1115" s="228" t="str">
        <f t="shared" si="390"/>
        <v>鉸2</v>
      </c>
      <c r="Q1115" s="228" t="str">
        <f t="shared" si="391"/>
        <v/>
      </c>
      <c r="R1115" s="455" t="str">
        <f t="shared" si="392"/>
        <v/>
      </c>
      <c r="S1115" s="461"/>
      <c r="T1115" s="429" t="str">
        <f t="shared" si="393"/>
        <v>把手？</v>
      </c>
      <c r="U1115" s="237">
        <f t="shared" si="394"/>
        <v>1</v>
      </c>
    </row>
    <row r="1116" spans="1:21" x14ac:dyDescent="0.25">
      <c r="A1116" s="228">
        <f t="shared" si="387"/>
        <v>0</v>
      </c>
      <c r="B1116" s="228"/>
      <c r="C1116" s="228">
        <f t="shared" si="395"/>
        <v>29012</v>
      </c>
      <c r="D1116" s="228"/>
      <c r="E1116" s="228"/>
      <c r="F1116" s="236"/>
      <c r="G1116" s="228" t="str">
        <f t="shared" ref="G1106:G1134" si="396">IF(
   OR(
      $E1116="頂板",$E1116="底板",$E1116="右側板",$E1116="左側板",
      $E1116="天地蓋頂板",$E1116="天地蓋底板",$E1116="天地蓋右側板",$E1116="天地蓋左側板",
      $E1116="前抽牆",$E1116="後抽牆",$E1116="左抽牆",$E1116="右抽牆",
      $E1116="踢腳板",$E1116="補板",$E1116="固隔",$E1116="活隔",
      $E1116="中立板",$E1116="中立板(退)",$E1116="固隔(退)",$E1116="活固隔",$E1116="立板",
      $E1116="內頂板",$E1116="內左側落板",$E1116="內右側落板",$E1116="內底板",
      $E1116="內左側板",$E1116="內右側板",
      $E1116="上前平肢",$E1116="上後平肢",$E1116="上前立肢",$E1116="上後立肢",
      $E1116="下前立肢",$E1116="下後立肢",$E1116="下前平肢",$E1116="下後平肢",
      $E1116="左側落板",$E1116="右側落板",
      $E1116="外蓋背板",$E1116="台面",$E1116="床板",$E1116="假門板",
      $E1116="上掀門板",$E1116="平掀門板",$E1116="下掀門板",
      $E1116="左門板",$E1116="右門板",
      $E1116="抽盤",$E1116="抽盤抽頭",
      $E1116="上軌道板",$E1116="下軌道板",$E1116="左軌道板",$E1116="右軌道板",$E1116="指縫擋板",$E1116="左木框滑門",$E1116="右木框滑門",
      $E1116="層板",$E1116="壁面層板",$E1116="桌板",$E1116="上封板",$E1116="下封板",$E1116="左封板",$E1116="右封板",
      $E1116="左圓角側板",$E1116="右圓角側板",$E1116="抽頭",$E1116="入柱抽頭",$E1116="假抽頭",$E1116="背拉桿",$E1116="木滑門",$E1116="抽屜拉桿"
   ),
   "AA",
   ""
)</f>
        <v/>
      </c>
      <c r="H1116" s="236"/>
      <c r="I1116" s="38" t="str">
        <f t="shared" ref="I1106:I1128" si="397">IF(
   OR(
      $E1116="右側板",$E1116="左側板",$E1116="活隔",
      $E1116="天地蓋頂板",$E1116="天地蓋底板",
      $E1116="左門板",$E1116="右門板",
      $E1116="左側落板",$E1116="右側落板",
      $E1116="外蓋背板",$E1116="活固隔",
      $E1116="左木框滑門",$E1116="右木框滑門",
      $E1116="左鋁框滑門",$E1116="右鋁框滑門",
      $E1116="桌板",$E1116="台面",$E1116="床板",$E1116="假門板",
      $E1116="上掀門板",$E1116="平掀門板",$E1116="下掀門板",
      $E1116="抽盤抽頭",$E1116="抽盤",$E1116="層板",$E1116="壁面層板",
      $E1116="上封板",$E1116="下封板",$E1116="左封板",$E1116="右封板",
      $E1116="抽頭",$E1116="踢腳板",$E1116="補板",$E1116="木滑門"
   ),
   "AA",
   ""
)</f>
        <v/>
      </c>
      <c r="J1116" s="228"/>
      <c r="K1116" s="229"/>
      <c r="L1116" s="228"/>
      <c r="M1116" s="228"/>
      <c r="N1116" s="232"/>
      <c r="O1116" s="228" t="str">
        <f>IFERROR(VLOOKUP(L1116,色號!A:D,4,FALSE),"")</f>
        <v/>
      </c>
      <c r="P1116" s="228" t="str">
        <f t="shared" si="390"/>
        <v/>
      </c>
      <c r="Q1116" s="228" t="str">
        <f t="shared" si="391"/>
        <v/>
      </c>
      <c r="R1116" s="455" t="str">
        <f t="shared" si="392"/>
        <v/>
      </c>
      <c r="S1116" s="461"/>
      <c r="T1116" s="429" t="str">
        <f t="shared" si="393"/>
        <v/>
      </c>
      <c r="U1116" s="237" t="str">
        <f t="shared" si="394"/>
        <v/>
      </c>
    </row>
    <row r="1117" spans="1:21" x14ac:dyDescent="0.25">
      <c r="A1117" s="228">
        <f t="shared" si="387"/>
        <v>0</v>
      </c>
      <c r="B1117" s="228"/>
      <c r="C1117" s="228">
        <f>C1116+1</f>
        <v>29013</v>
      </c>
      <c r="D1117" s="228"/>
      <c r="E1117" s="228"/>
      <c r="F1117" s="228"/>
      <c r="G1117" s="228" t="str">
        <f t="shared" si="396"/>
        <v/>
      </c>
      <c r="H1117" s="236"/>
      <c r="I1117" s="38" t="str">
        <f t="shared" si="397"/>
        <v/>
      </c>
      <c r="J1117" s="228"/>
      <c r="K1117" s="229"/>
      <c r="L1117" s="228"/>
      <c r="M1117" s="228"/>
      <c r="N1117" s="232"/>
      <c r="O1117" s="228" t="str">
        <f>IFERROR(VLOOKUP(L1117,色號!A:D,4,FALSE),"")</f>
        <v/>
      </c>
      <c r="P1117" s="228" t="str">
        <f t="shared" si="390"/>
        <v/>
      </c>
      <c r="Q1117" s="228" t="str">
        <f t="shared" si="391"/>
        <v/>
      </c>
      <c r="R1117" s="455" t="str">
        <f t="shared" si="392"/>
        <v/>
      </c>
      <c r="S1117" s="461"/>
      <c r="T1117" s="429" t="str">
        <f t="shared" si="393"/>
        <v/>
      </c>
      <c r="U1117" s="237" t="str">
        <f t="shared" si="394"/>
        <v/>
      </c>
    </row>
    <row r="1118" spans="1:21" x14ac:dyDescent="0.25">
      <c r="A1118" s="228">
        <f t="shared" si="387"/>
        <v>0</v>
      </c>
      <c r="B1118" s="228"/>
      <c r="C1118" s="228">
        <f t="shared" si="395"/>
        <v>29014</v>
      </c>
      <c r="D1118" s="228"/>
      <c r="E1118" s="228"/>
      <c r="F1118" s="228"/>
      <c r="G1118" s="228" t="str">
        <f t="shared" si="396"/>
        <v/>
      </c>
      <c r="H1118" s="236"/>
      <c r="I1118" s="38" t="str">
        <f t="shared" si="397"/>
        <v/>
      </c>
      <c r="J1118" s="228"/>
      <c r="K1118" s="229"/>
      <c r="L1118" s="228"/>
      <c r="M1118" s="228"/>
      <c r="N1118" s="232"/>
      <c r="O1118" s="228" t="str">
        <f>IFERROR(VLOOKUP(L1118,色號!A:D,4,FALSE),"")</f>
        <v/>
      </c>
      <c r="P1118" s="228" t="str">
        <f t="shared" si="390"/>
        <v/>
      </c>
      <c r="Q1118" s="228" t="str">
        <f t="shared" si="391"/>
        <v/>
      </c>
      <c r="R1118" s="455" t="str">
        <f t="shared" si="392"/>
        <v/>
      </c>
      <c r="S1118" s="461"/>
      <c r="T1118" s="429" t="str">
        <f t="shared" si="393"/>
        <v/>
      </c>
      <c r="U1118" s="237" t="str">
        <f t="shared" si="394"/>
        <v/>
      </c>
    </row>
    <row r="1119" spans="1:21" x14ac:dyDescent="0.25">
      <c r="A1119" s="228">
        <f t="shared" si="387"/>
        <v>0</v>
      </c>
      <c r="B1119" s="228"/>
      <c r="C1119" s="228">
        <f>C1118+1</f>
        <v>29015</v>
      </c>
      <c r="D1119" s="228"/>
      <c r="E1119" s="228"/>
      <c r="F1119" s="228"/>
      <c r="G1119" s="228" t="str">
        <f t="shared" si="396"/>
        <v/>
      </c>
      <c r="H1119" s="236"/>
      <c r="I1119" s="38" t="str">
        <f t="shared" si="397"/>
        <v/>
      </c>
      <c r="J1119" s="228"/>
      <c r="K1119" s="229"/>
      <c r="L1119" s="228"/>
      <c r="M1119" s="228"/>
      <c r="N1119" s="232"/>
      <c r="O1119" s="228" t="str">
        <f>IFERROR(VLOOKUP(L1119,色號!A:D,4,FALSE),"")</f>
        <v/>
      </c>
      <c r="P1119" s="228" t="str">
        <f t="shared" si="390"/>
        <v/>
      </c>
      <c r="Q1119" s="228" t="str">
        <f t="shared" si="391"/>
        <v/>
      </c>
      <c r="R1119" s="455" t="str">
        <f t="shared" si="392"/>
        <v/>
      </c>
      <c r="S1119" s="461"/>
      <c r="T1119" s="429" t="str">
        <f t="shared" si="393"/>
        <v/>
      </c>
      <c r="U1119" s="237" t="str">
        <f t="shared" si="394"/>
        <v/>
      </c>
    </row>
    <row r="1120" spans="1:21" x14ac:dyDescent="0.25">
      <c r="A1120" s="228">
        <f t="shared" si="387"/>
        <v>0</v>
      </c>
      <c r="B1120" s="228"/>
      <c r="C1120" s="228">
        <f>C1119+1</f>
        <v>29016</v>
      </c>
      <c r="D1120" s="228"/>
      <c r="E1120" s="228"/>
      <c r="F1120" s="237"/>
      <c r="G1120" s="228" t="str">
        <f t="shared" si="396"/>
        <v/>
      </c>
      <c r="H1120" s="236"/>
      <c r="I1120" s="38" t="str">
        <f t="shared" si="397"/>
        <v/>
      </c>
      <c r="J1120" s="228"/>
      <c r="K1120" s="229"/>
      <c r="L1120" s="228"/>
      <c r="M1120" s="228"/>
      <c r="N1120" s="232"/>
      <c r="O1120" s="228" t="str">
        <f>IFERROR(VLOOKUP(L1120,色號!A:D,4,FALSE),"")</f>
        <v/>
      </c>
      <c r="P1120" s="228" t="str">
        <f t="shared" si="390"/>
        <v/>
      </c>
      <c r="Q1120" s="228" t="str">
        <f t="shared" si="391"/>
        <v/>
      </c>
      <c r="R1120" s="455" t="str">
        <f t="shared" si="392"/>
        <v/>
      </c>
      <c r="S1120" s="461"/>
      <c r="T1120" s="429" t="str">
        <f t="shared" si="393"/>
        <v/>
      </c>
      <c r="U1120" s="237" t="str">
        <f t="shared" si="394"/>
        <v/>
      </c>
    </row>
    <row r="1121" spans="1:21" x14ac:dyDescent="0.25">
      <c r="A1121" s="228">
        <f t="shared" si="387"/>
        <v>0</v>
      </c>
      <c r="B1121" s="228"/>
      <c r="C1121" s="228">
        <f>C1120+1</f>
        <v>29017</v>
      </c>
      <c r="D1121" s="228"/>
      <c r="E1121" s="228"/>
      <c r="F1121" s="237"/>
      <c r="G1121" s="228" t="str">
        <f t="shared" si="396"/>
        <v/>
      </c>
      <c r="H1121" s="236"/>
      <c r="I1121" s="38" t="str">
        <f t="shared" si="397"/>
        <v/>
      </c>
      <c r="J1121" s="228"/>
      <c r="K1121" s="229"/>
      <c r="L1121" s="228"/>
      <c r="M1121" s="228"/>
      <c r="N1121" s="232"/>
      <c r="O1121" s="228" t="str">
        <f>IFERROR(VLOOKUP(L1121,色號!A:D,4,FALSE),"")</f>
        <v/>
      </c>
      <c r="P1121" s="228" t="str">
        <f t="shared" si="390"/>
        <v/>
      </c>
      <c r="Q1121" s="228" t="str">
        <f t="shared" si="391"/>
        <v/>
      </c>
      <c r="R1121" s="455" t="str">
        <f t="shared" si="392"/>
        <v/>
      </c>
      <c r="S1121" s="461"/>
      <c r="T1121" s="429" t="str">
        <f t="shared" si="393"/>
        <v/>
      </c>
      <c r="U1121" s="237" t="str">
        <f t="shared" si="394"/>
        <v/>
      </c>
    </row>
    <row r="1122" spans="1:21" x14ac:dyDescent="0.25">
      <c r="A1122" s="228">
        <f t="shared" si="387"/>
        <v>0</v>
      </c>
      <c r="B1122" s="228"/>
      <c r="C1122" s="228">
        <f>C1121+1</f>
        <v>29018</v>
      </c>
      <c r="D1122" s="228"/>
      <c r="E1122" s="228"/>
      <c r="F1122" s="231"/>
      <c r="G1122" s="228" t="str">
        <f t="shared" si="396"/>
        <v/>
      </c>
      <c r="H1122" s="236"/>
      <c r="I1122" s="38" t="str">
        <f t="shared" si="397"/>
        <v/>
      </c>
      <c r="J1122" s="228"/>
      <c r="K1122" s="229"/>
      <c r="L1122" s="228"/>
      <c r="M1122" s="228"/>
      <c r="N1122" s="232"/>
      <c r="O1122" s="228" t="str">
        <f>IFERROR(VLOOKUP(L1122,色號!A:D,4,FALSE),"")</f>
        <v/>
      </c>
      <c r="P1122" s="228" t="str">
        <f t="shared" si="390"/>
        <v/>
      </c>
      <c r="Q1122" s="228" t="str">
        <f t="shared" si="391"/>
        <v/>
      </c>
      <c r="R1122" s="455" t="str">
        <f t="shared" si="392"/>
        <v/>
      </c>
      <c r="S1122" s="461"/>
      <c r="T1122" s="429" t="str">
        <f t="shared" si="393"/>
        <v/>
      </c>
      <c r="U1122" s="237" t="str">
        <f t="shared" si="394"/>
        <v/>
      </c>
    </row>
    <row r="1123" spans="1:21" x14ac:dyDescent="0.25">
      <c r="A1123" s="228">
        <f t="shared" si="387"/>
        <v>0</v>
      </c>
      <c r="B1123" s="228"/>
      <c r="C1123" s="228">
        <f t="shared" ref="C1123:C1134" si="398">C1122+1</f>
        <v>29019</v>
      </c>
      <c r="D1123" s="228"/>
      <c r="E1123" s="228"/>
      <c r="F1123" s="231"/>
      <c r="G1123" s="228" t="str">
        <f t="shared" si="396"/>
        <v/>
      </c>
      <c r="H1123" s="236"/>
      <c r="I1123" s="38" t="str">
        <f t="shared" si="397"/>
        <v/>
      </c>
      <c r="J1123" s="228"/>
      <c r="K1123" s="229"/>
      <c r="L1123" s="228"/>
      <c r="M1123" s="228"/>
      <c r="N1123" s="232"/>
      <c r="O1123" s="228" t="str">
        <f>IFERROR(VLOOKUP(L1123,色號!A:D,4,FALSE),"")</f>
        <v/>
      </c>
      <c r="P1123" s="228" t="str">
        <f t="shared" si="390"/>
        <v/>
      </c>
      <c r="Q1123" s="228" t="str">
        <f t="shared" si="391"/>
        <v/>
      </c>
      <c r="R1123" s="455" t="str">
        <f t="shared" si="392"/>
        <v/>
      </c>
      <c r="S1123" s="461"/>
      <c r="T1123" s="429" t="str">
        <f t="shared" si="393"/>
        <v/>
      </c>
      <c r="U1123" s="237" t="str">
        <f t="shared" si="394"/>
        <v/>
      </c>
    </row>
    <row r="1124" spans="1:21" x14ac:dyDescent="0.25">
      <c r="A1124" s="228">
        <f t="shared" si="387"/>
        <v>0</v>
      </c>
      <c r="B1124" s="228"/>
      <c r="C1124" s="228">
        <f t="shared" si="398"/>
        <v>29020</v>
      </c>
      <c r="D1124" s="228"/>
      <c r="E1124" s="228"/>
      <c r="F1124" s="231"/>
      <c r="G1124" s="228" t="str">
        <f t="shared" si="396"/>
        <v/>
      </c>
      <c r="H1124" s="236"/>
      <c r="I1124" s="38" t="str">
        <f t="shared" si="397"/>
        <v/>
      </c>
      <c r="J1124" s="228"/>
      <c r="K1124" s="229"/>
      <c r="L1124" s="228"/>
      <c r="M1124" s="228" t="str">
        <f>IFERROR(VLOOKUP(L1124,色號!A:B,2,FALSE),"")</f>
        <v/>
      </c>
      <c r="N1124" s="232" t="str">
        <f>IFERROR(VLOOKUP(L1124,色號!A:C,3,FALSE),"")</f>
        <v/>
      </c>
      <c r="O1124" s="228" t="str">
        <f>IFERROR(VLOOKUP(L1124,色號!A:D,4,FALSE),"")</f>
        <v/>
      </c>
      <c r="P1124" s="228" t="str">
        <f t="shared" si="390"/>
        <v/>
      </c>
      <c r="Q1124" s="228" t="str">
        <f t="shared" si="391"/>
        <v/>
      </c>
      <c r="R1124" s="455" t="str">
        <f t="shared" si="392"/>
        <v/>
      </c>
      <c r="S1124" s="461"/>
      <c r="T1124" s="429" t="str">
        <f t="shared" si="393"/>
        <v/>
      </c>
      <c r="U1124" s="237" t="str">
        <f t="shared" si="394"/>
        <v/>
      </c>
    </row>
    <row r="1125" spans="1:21" x14ac:dyDescent="0.25">
      <c r="A1125" s="228">
        <f t="shared" si="387"/>
        <v>0</v>
      </c>
      <c r="B1125" s="228"/>
      <c r="C1125" s="228">
        <f t="shared" si="398"/>
        <v>29021</v>
      </c>
      <c r="D1125" s="228"/>
      <c r="E1125" s="228"/>
      <c r="F1125" s="231"/>
      <c r="G1125" s="228" t="str">
        <f t="shared" si="396"/>
        <v/>
      </c>
      <c r="H1125" s="236"/>
      <c r="I1125" s="38" t="str">
        <f t="shared" si="397"/>
        <v/>
      </c>
      <c r="J1125" s="228"/>
      <c r="K1125" s="229"/>
      <c r="L1125" s="228"/>
      <c r="M1125" s="228" t="str">
        <f>IFERROR(VLOOKUP(L1125,色號!A:B,2,FALSE),"")</f>
        <v/>
      </c>
      <c r="N1125" s="232" t="str">
        <f>IFERROR(VLOOKUP(L1125,色號!A:C,3,FALSE),"")</f>
        <v/>
      </c>
      <c r="O1125" s="228" t="str">
        <f>IFERROR(VLOOKUP(L1125,色號!A:D,4,FALSE),"")</f>
        <v/>
      </c>
      <c r="P1125" s="228" t="str">
        <f t="shared" si="390"/>
        <v/>
      </c>
      <c r="Q1125" s="228" t="str">
        <f t="shared" si="391"/>
        <v/>
      </c>
      <c r="R1125" s="455" t="str">
        <f t="shared" si="392"/>
        <v/>
      </c>
      <c r="S1125" s="461"/>
      <c r="T1125" s="429" t="str">
        <f t="shared" si="393"/>
        <v/>
      </c>
      <c r="U1125" s="237" t="str">
        <f t="shared" si="394"/>
        <v/>
      </c>
    </row>
    <row r="1126" spans="1:21" x14ac:dyDescent="0.25">
      <c r="A1126" s="228">
        <f t="shared" si="387"/>
        <v>0</v>
      </c>
      <c r="B1126" s="228"/>
      <c r="C1126" s="228">
        <f t="shared" si="398"/>
        <v>29022</v>
      </c>
      <c r="D1126" s="228"/>
      <c r="E1126" s="228"/>
      <c r="F1126" s="231"/>
      <c r="G1126" s="228" t="str">
        <f t="shared" si="396"/>
        <v/>
      </c>
      <c r="H1126" s="236"/>
      <c r="I1126" s="38" t="str">
        <f t="shared" si="397"/>
        <v/>
      </c>
      <c r="J1126" s="228"/>
      <c r="K1126" s="229"/>
      <c r="L1126" s="228"/>
      <c r="M1126" s="228" t="str">
        <f>IFERROR(VLOOKUP(L1126,色號!A:B,2,FALSE),"")</f>
        <v/>
      </c>
      <c r="N1126" s="232" t="str">
        <f>IFERROR(VLOOKUP(L1126,色號!A:C,3,FALSE),"")</f>
        <v/>
      </c>
      <c r="O1126" s="228" t="str">
        <f>IFERROR(VLOOKUP(L1126,色號!A:D,4,FALSE),"")</f>
        <v/>
      </c>
      <c r="P1126" s="228" t="str">
        <f t="shared" si="390"/>
        <v/>
      </c>
      <c r="Q1126" s="228" t="str">
        <f t="shared" si="391"/>
        <v/>
      </c>
      <c r="R1126" s="455" t="str">
        <f t="shared" si="392"/>
        <v/>
      </c>
      <c r="S1126" s="461"/>
      <c r="T1126" s="429" t="str">
        <f t="shared" si="393"/>
        <v/>
      </c>
      <c r="U1126" s="237" t="str">
        <f t="shared" si="394"/>
        <v/>
      </c>
    </row>
    <row r="1127" spans="1:21" x14ac:dyDescent="0.25">
      <c r="A1127" s="228">
        <f t="shared" si="387"/>
        <v>0</v>
      </c>
      <c r="B1127" s="228"/>
      <c r="C1127" s="228">
        <f t="shared" si="398"/>
        <v>29023</v>
      </c>
      <c r="D1127" s="228"/>
      <c r="E1127" s="228"/>
      <c r="F1127" s="231"/>
      <c r="G1127" s="228" t="str">
        <f t="shared" si="396"/>
        <v/>
      </c>
      <c r="H1127" s="236"/>
      <c r="I1127" s="38" t="str">
        <f t="shared" si="397"/>
        <v/>
      </c>
      <c r="J1127" s="228"/>
      <c r="K1127" s="229"/>
      <c r="L1127" s="228"/>
      <c r="M1127" s="228" t="str">
        <f>IFERROR(VLOOKUP(L1127,色號!A:B,2,FALSE),"")</f>
        <v/>
      </c>
      <c r="N1127" s="232" t="str">
        <f>IFERROR(VLOOKUP(L1127,色號!A:C,3,FALSE),"")</f>
        <v/>
      </c>
      <c r="O1127" s="228" t="str">
        <f>IFERROR(VLOOKUP(L1127,色號!A:D,4,FALSE),"")</f>
        <v/>
      </c>
      <c r="P1127" s="228" t="str">
        <f t="shared" si="390"/>
        <v/>
      </c>
      <c r="Q1127" s="228" t="str">
        <f t="shared" si="391"/>
        <v/>
      </c>
      <c r="R1127" s="455" t="str">
        <f t="shared" si="392"/>
        <v/>
      </c>
      <c r="S1127" s="461"/>
      <c r="T1127" s="429" t="str">
        <f t="shared" si="393"/>
        <v/>
      </c>
      <c r="U1127" s="237" t="str">
        <f t="shared" si="394"/>
        <v/>
      </c>
    </row>
    <row r="1128" spans="1:21" x14ac:dyDescent="0.25">
      <c r="A1128" s="228">
        <f t="shared" si="387"/>
        <v>0</v>
      </c>
      <c r="B1128" s="228"/>
      <c r="C1128" s="228">
        <f t="shared" si="398"/>
        <v>29024</v>
      </c>
      <c r="D1128" s="228"/>
      <c r="E1128" s="228"/>
      <c r="F1128" s="231"/>
      <c r="G1128" s="228" t="str">
        <f t="shared" si="396"/>
        <v/>
      </c>
      <c r="H1128" s="236"/>
      <c r="I1128" s="38" t="str">
        <f t="shared" si="397"/>
        <v/>
      </c>
      <c r="J1128" s="228"/>
      <c r="K1128" s="229"/>
      <c r="L1128" s="228"/>
      <c r="M1128" s="228" t="str">
        <f>IFERROR(VLOOKUP(L1128,色號!A:B,2,FALSE),"")</f>
        <v/>
      </c>
      <c r="N1128" s="232" t="str">
        <f>IFERROR(VLOOKUP(L1128,色號!A:C,3,FALSE),"")</f>
        <v/>
      </c>
      <c r="O1128" s="228" t="str">
        <f>IFERROR(VLOOKUP(L1128,色號!A:D,4,FALSE),"")</f>
        <v/>
      </c>
      <c r="P1128" s="228" t="str">
        <f t="shared" si="390"/>
        <v/>
      </c>
      <c r="Q1128" s="228" t="str">
        <f t="shared" si="391"/>
        <v/>
      </c>
      <c r="R1128" s="455" t="str">
        <f t="shared" si="392"/>
        <v/>
      </c>
      <c r="S1128" s="461"/>
      <c r="T1128" s="429" t="str">
        <f t="shared" si="393"/>
        <v/>
      </c>
      <c r="U1128" s="237" t="str">
        <f t="shared" si="394"/>
        <v/>
      </c>
    </row>
    <row r="1129" spans="1:21" x14ac:dyDescent="0.25">
      <c r="A1129" s="228">
        <f t="shared" si="387"/>
        <v>0</v>
      </c>
      <c r="B1129" s="228"/>
      <c r="C1129" s="228">
        <f t="shared" si="398"/>
        <v>29025</v>
      </c>
      <c r="D1129" s="228"/>
      <c r="E1129" s="228"/>
      <c r="F1129" s="231"/>
      <c r="G1129" s="228" t="str">
        <f t="shared" si="396"/>
        <v/>
      </c>
      <c r="H1129" s="236"/>
      <c r="I1129" s="38" t="str">
        <f t="shared" ref="I1129:I1134" si="399">IF(
   OR(
      $E1129="右側板",$E1129="左側板",$E1129="活隔",
      $E1129="天地蓋頂板",$E1129="天地蓋底板",
      $E1129="左門板",$E1129="右門板",
      $E1129="左側落板",$E1129="右側落板",
      $E1129="外蓋背板",$E1129="活固隔",
      $E1129="左木框滑門",$E1129="右木框滑門",
      $E1129="左鋁框滑門",$E1129="右鋁框滑門",
      $E1129="桌板",$E1129="台面",$E1129="床板",$E1129="假門板",
      $E1129="上掀門板",$E1129="平掀門板",$E1129="下掀門板",
      $E1129="抽盤抽頭",$E1129="抽盤",$E1129="層板",$E1129="壁面層板",
      $E1129="上封板",$E1129="下封板",$E1129="左封板",$E1129="右封板",
      $E1129="抽頭",$E1129="踢腳板",$E1129="補板",$E1129="木滑門"
   ),
   "AA",
   ""
)</f>
        <v/>
      </c>
      <c r="J1129" s="228"/>
      <c r="K1129" s="229"/>
      <c r="L1129" s="228"/>
      <c r="M1129" s="228" t="str">
        <f>IFERROR(VLOOKUP(L1129,色號!A:B,2,FALSE),"")</f>
        <v/>
      </c>
      <c r="N1129" s="232" t="str">
        <f>IFERROR(VLOOKUP(L1129,色號!A:C,3,FALSE),"")</f>
        <v/>
      </c>
      <c r="O1129" s="228" t="str">
        <f>IFERROR(VLOOKUP(L1129,色號!A:D,4,FALSE),"")</f>
        <v/>
      </c>
      <c r="P1129" s="228" t="str">
        <f t="shared" si="390"/>
        <v/>
      </c>
      <c r="Q1129" s="228" t="str">
        <f t="shared" si="391"/>
        <v/>
      </c>
      <c r="R1129" s="455" t="str">
        <f t="shared" si="392"/>
        <v/>
      </c>
      <c r="S1129" s="461"/>
      <c r="T1129" s="429" t="str">
        <f t="shared" si="393"/>
        <v/>
      </c>
      <c r="U1129" s="237" t="str">
        <f t="shared" si="394"/>
        <v/>
      </c>
    </row>
    <row r="1130" spans="1:21" x14ac:dyDescent="0.25">
      <c r="A1130" s="228">
        <f t="shared" si="387"/>
        <v>0</v>
      </c>
      <c r="B1130" s="228"/>
      <c r="C1130" s="228">
        <f t="shared" si="398"/>
        <v>29026</v>
      </c>
      <c r="D1130" s="228"/>
      <c r="E1130" s="228"/>
      <c r="F1130" s="231"/>
      <c r="G1130" s="228" t="str">
        <f t="shared" si="396"/>
        <v/>
      </c>
      <c r="H1130" s="236"/>
      <c r="I1130" s="38" t="str">
        <f t="shared" si="399"/>
        <v/>
      </c>
      <c r="J1130" s="228"/>
      <c r="K1130" s="229"/>
      <c r="L1130" s="228"/>
      <c r="M1130" s="228" t="str">
        <f>IFERROR(VLOOKUP(L1130,色號!A:B,2,FALSE),"")</f>
        <v/>
      </c>
      <c r="N1130" s="232" t="str">
        <f>IFERROR(VLOOKUP(L1130,色號!A:C,3,FALSE),"")</f>
        <v/>
      </c>
      <c r="O1130" s="228" t="str">
        <f>IFERROR(VLOOKUP(L1130,色號!A:D,4,FALSE),"")</f>
        <v/>
      </c>
      <c r="P1130" s="228" t="str">
        <f t="shared" si="390"/>
        <v/>
      </c>
      <c r="Q1130" s="228" t="str">
        <f t="shared" si="391"/>
        <v/>
      </c>
      <c r="R1130" s="455" t="str">
        <f t="shared" si="392"/>
        <v/>
      </c>
      <c r="S1130" s="461"/>
      <c r="T1130" s="429" t="str">
        <f t="shared" si="393"/>
        <v/>
      </c>
      <c r="U1130" s="237" t="str">
        <f t="shared" si="394"/>
        <v/>
      </c>
    </row>
    <row r="1131" spans="1:21" x14ac:dyDescent="0.25">
      <c r="A1131" s="228">
        <f t="shared" si="387"/>
        <v>0</v>
      </c>
      <c r="B1131" s="228"/>
      <c r="C1131" s="228">
        <f t="shared" si="398"/>
        <v>29027</v>
      </c>
      <c r="D1131" s="228"/>
      <c r="E1131" s="228"/>
      <c r="F1131" s="231"/>
      <c r="G1131" s="228" t="str">
        <f t="shared" si="396"/>
        <v/>
      </c>
      <c r="H1131" s="236"/>
      <c r="I1131" s="38" t="str">
        <f t="shared" si="399"/>
        <v/>
      </c>
      <c r="J1131" s="228"/>
      <c r="K1131" s="229"/>
      <c r="L1131" s="228"/>
      <c r="M1131" s="228" t="str">
        <f>IFERROR(VLOOKUP(L1131,色號!A:B,2,FALSE),"")</f>
        <v/>
      </c>
      <c r="N1131" s="232" t="str">
        <f>IFERROR(VLOOKUP(L1131,色號!A:C,3,FALSE),"")</f>
        <v/>
      </c>
      <c r="O1131" s="228" t="str">
        <f>IFERROR(VLOOKUP(L1131,色號!A:D,4,FALSE),"")</f>
        <v/>
      </c>
      <c r="P1131" s="228" t="str">
        <f t="shared" si="390"/>
        <v/>
      </c>
      <c r="Q1131" s="228" t="str">
        <f t="shared" si="391"/>
        <v/>
      </c>
      <c r="R1131" s="455" t="str">
        <f t="shared" si="392"/>
        <v/>
      </c>
      <c r="S1131" s="461"/>
      <c r="T1131" s="429" t="str">
        <f t="shared" si="393"/>
        <v/>
      </c>
      <c r="U1131" s="237" t="str">
        <f t="shared" si="394"/>
        <v/>
      </c>
    </row>
    <row r="1132" spans="1:21" x14ac:dyDescent="0.25">
      <c r="A1132" s="228">
        <f t="shared" si="387"/>
        <v>0</v>
      </c>
      <c r="B1132" s="228"/>
      <c r="C1132" s="228">
        <f t="shared" si="398"/>
        <v>29028</v>
      </c>
      <c r="D1132" s="228"/>
      <c r="E1132" s="228"/>
      <c r="F1132" s="231"/>
      <c r="G1132" s="228" t="str">
        <f t="shared" si="396"/>
        <v/>
      </c>
      <c r="H1132" s="236"/>
      <c r="I1132" s="38" t="str">
        <f t="shared" si="399"/>
        <v/>
      </c>
      <c r="J1132" s="228"/>
      <c r="K1132" s="229"/>
      <c r="L1132" s="228"/>
      <c r="M1132" s="228" t="str">
        <f>IFERROR(VLOOKUP(L1132,色號!A:B,2,FALSE),"")</f>
        <v/>
      </c>
      <c r="N1132" s="232" t="str">
        <f>IFERROR(VLOOKUP(L1132,色號!A:C,3,FALSE),"")</f>
        <v/>
      </c>
      <c r="O1132" s="228" t="str">
        <f>IFERROR(VLOOKUP(L1132,色號!A:D,4,FALSE),"")</f>
        <v/>
      </c>
      <c r="P1132" s="228" t="str">
        <f t="shared" si="390"/>
        <v/>
      </c>
      <c r="Q1132" s="228" t="str">
        <f t="shared" si="391"/>
        <v/>
      </c>
      <c r="R1132" s="455" t="str">
        <f t="shared" si="392"/>
        <v/>
      </c>
      <c r="S1132" s="461"/>
      <c r="T1132" s="429" t="str">
        <f t="shared" si="393"/>
        <v/>
      </c>
      <c r="U1132" s="237" t="str">
        <f t="shared" si="394"/>
        <v/>
      </c>
    </row>
    <row r="1133" spans="1:21" x14ac:dyDescent="0.25">
      <c r="A1133" s="228">
        <f t="shared" si="387"/>
        <v>0</v>
      </c>
      <c r="B1133" s="228"/>
      <c r="C1133" s="228">
        <f t="shared" si="398"/>
        <v>29029</v>
      </c>
      <c r="D1133" s="228"/>
      <c r="E1133" s="228"/>
      <c r="F1133" s="231"/>
      <c r="G1133" s="228" t="str">
        <f t="shared" si="396"/>
        <v/>
      </c>
      <c r="H1133" s="236"/>
      <c r="I1133" s="38" t="str">
        <f t="shared" si="399"/>
        <v/>
      </c>
      <c r="J1133" s="228"/>
      <c r="K1133" s="229"/>
      <c r="L1133" s="228"/>
      <c r="M1133" s="228" t="str">
        <f>IFERROR(VLOOKUP(L1133,色號!A:B,2,FALSE),"")</f>
        <v/>
      </c>
      <c r="N1133" s="232" t="str">
        <f>IFERROR(VLOOKUP(L1133,色號!A:C,3,FALSE),"")</f>
        <v/>
      </c>
      <c r="O1133" s="228" t="str">
        <f>IFERROR(VLOOKUP(L1133,色號!A:D,4,FALSE),"")</f>
        <v/>
      </c>
      <c r="P1133" s="228" t="str">
        <f t="shared" si="390"/>
        <v/>
      </c>
      <c r="Q1133" s="228" t="str">
        <f t="shared" si="391"/>
        <v/>
      </c>
      <c r="R1133" s="455" t="str">
        <f t="shared" si="392"/>
        <v/>
      </c>
      <c r="S1133" s="461"/>
      <c r="T1133" s="429" t="str">
        <f t="shared" si="393"/>
        <v/>
      </c>
      <c r="U1133" s="237" t="str">
        <f t="shared" si="394"/>
        <v/>
      </c>
    </row>
    <row r="1134" spans="1:21" x14ac:dyDescent="0.25">
      <c r="A1134" s="228">
        <f t="shared" si="387"/>
        <v>0</v>
      </c>
      <c r="B1134" s="228"/>
      <c r="C1134" s="228">
        <f t="shared" si="398"/>
        <v>29030</v>
      </c>
      <c r="D1134" s="228"/>
      <c r="E1134" s="228"/>
      <c r="F1134" s="231"/>
      <c r="G1134" s="228" t="str">
        <f t="shared" si="396"/>
        <v/>
      </c>
      <c r="H1134" s="236"/>
      <c r="I1134" s="38" t="str">
        <f t="shared" si="399"/>
        <v/>
      </c>
      <c r="J1134" s="228"/>
      <c r="K1134" s="229"/>
      <c r="L1134" s="228"/>
      <c r="M1134" s="228" t="str">
        <f>IFERROR(VLOOKUP(L1134,色號!A:B,2,FALSE),"")</f>
        <v/>
      </c>
      <c r="N1134" s="232" t="str">
        <f>IFERROR(VLOOKUP(L1134,色號!A:C,3,FALSE),"")</f>
        <v/>
      </c>
      <c r="O1134" s="228" t="str">
        <f>IFERROR(VLOOKUP(L1134,色號!A:D,4,FALSE),"")</f>
        <v/>
      </c>
      <c r="P1134" s="228" t="str">
        <f t="shared" si="390"/>
        <v/>
      </c>
      <c r="Q1134" s="228" t="str">
        <f t="shared" si="391"/>
        <v/>
      </c>
      <c r="R1134" s="455" t="str">
        <f t="shared" si="392"/>
        <v/>
      </c>
      <c r="S1134" s="461"/>
      <c r="T1134" s="429" t="str">
        <f t="shared" si="393"/>
        <v/>
      </c>
      <c r="U1134" s="237" t="str">
        <f>IF(E1134="","",$L$1101)</f>
        <v/>
      </c>
    </row>
    <row r="1135" spans="1:21" x14ac:dyDescent="0.25">
      <c r="A1135" s="234"/>
      <c r="B1135" s="234"/>
      <c r="C1135" s="234"/>
      <c r="D1135" s="234"/>
      <c r="E1135" s="234"/>
      <c r="F1135" s="238"/>
      <c r="G1135" s="238"/>
      <c r="H1135" s="239"/>
      <c r="I1135" s="234"/>
      <c r="J1135" s="238"/>
      <c r="K1135" s="227"/>
      <c r="L1135" s="238"/>
      <c r="M1135" s="238"/>
      <c r="N1135" s="232" t="str">
        <f>IFERROR(VLOOKUP(L1135,資料庫!$P$4:$R$101,3,FALSE),"")</f>
        <v/>
      </c>
      <c r="O1135" s="238"/>
      <c r="P1135" s="228"/>
      <c r="Q1135" s="228"/>
      <c r="R1135" s="455" t="str">
        <f t="shared" ref="R1135" si="400">IF(
  AND(
    OR($E1135="右側板",$E1135="左側板"),
    COUNTIF($E$1105:$E$1134,"活隔") + COUNTIF($E$1105:$E$1134,"固隔") &gt; 0  ),
  "排孔",
  ""
)</f>
        <v/>
      </c>
      <c r="S1135" s="228"/>
      <c r="T1135" s="430"/>
      <c r="U1135" s="237"/>
    </row>
    <row r="1136" spans="1:21" x14ac:dyDescent="0.25">
      <c r="A1136" s="234"/>
      <c r="B1136" s="234"/>
      <c r="C1136" s="234"/>
      <c r="D1136" s="234"/>
      <c r="E1136" s="234"/>
      <c r="F1136" s="238"/>
      <c r="G1136" s="238"/>
      <c r="H1136" s="239"/>
      <c r="I1136" s="234"/>
      <c r="J1136" s="238"/>
      <c r="K1136" s="227"/>
      <c r="L1136" s="238"/>
      <c r="M1136" s="238"/>
      <c r="N1136" s="228"/>
      <c r="O1136" s="238"/>
      <c r="P1136" s="228"/>
      <c r="Q1136" s="228"/>
      <c r="R1136" s="455"/>
      <c r="S1136" s="228"/>
      <c r="T1136" s="430"/>
      <c r="U1136" s="237"/>
    </row>
    <row r="1137" spans="1:21" x14ac:dyDescent="0.25">
      <c r="A1137" s="224" t="s">
        <v>31</v>
      </c>
      <c r="B1137" s="224"/>
      <c r="C1137" s="225"/>
      <c r="D1137" s="225" cm="1">
        <f t="array" ref="D1137">_xlfn.IFS(OR(C1137="水槽櫃",C1137="爐檯櫃"),"無頂板",C1137="油機吊櫃","無底板",TRUE,0)</f>
        <v>0</v>
      </c>
      <c r="E1137" s="226"/>
      <c r="F1137" s="225"/>
      <c r="G1137" s="226"/>
      <c r="H1137" s="226"/>
      <c r="I1137" s="226"/>
      <c r="J1137" s="226"/>
      <c r="K1137" s="227"/>
      <c r="L1137" s="228"/>
      <c r="M1137" s="228"/>
      <c r="N1137" s="228"/>
      <c r="O1137" s="228"/>
      <c r="P1137" s="228"/>
      <c r="Q1137" s="228"/>
      <c r="R1137" s="455"/>
      <c r="S1137" s="228"/>
      <c r="T1137" s="430"/>
      <c r="U1137" s="237"/>
    </row>
    <row r="1138" spans="1:21" x14ac:dyDescent="0.25">
      <c r="A1138" s="224" t="s">
        <v>20</v>
      </c>
      <c r="B1138" s="224"/>
      <c r="C1138" s="229">
        <f>C1099+1</f>
        <v>30</v>
      </c>
      <c r="D1138" s="229"/>
      <c r="E1138" s="226"/>
      <c r="F1138" s="230"/>
      <c r="G1138" s="226"/>
      <c r="H1138" s="226"/>
      <c r="I1138" s="226"/>
      <c r="J1138" s="226"/>
      <c r="K1138" s="366" t="s">
        <v>15</v>
      </c>
      <c r="L1138" s="232">
        <f>SUMIF(D1144:D1173,"&lt;&gt;*五金",K1144:K1173)</f>
        <v>0</v>
      </c>
      <c r="M1138" s="228"/>
      <c r="N1138" s="231"/>
      <c r="O1138" s="228"/>
      <c r="P1138" s="228"/>
      <c r="Q1138" s="228"/>
      <c r="R1138" s="455"/>
      <c r="S1138" s="228"/>
      <c r="T1138" s="430"/>
      <c r="U1138" s="237"/>
    </row>
    <row r="1139" spans="1:21" x14ac:dyDescent="0.25">
      <c r="A1139" s="224" t="s">
        <v>38</v>
      </c>
      <c r="B1139" s="224"/>
      <c r="C1139" s="229"/>
      <c r="D1139" s="229"/>
      <c r="E1139" s="226"/>
      <c r="F1139" s="230"/>
      <c r="G1139" s="226"/>
      <c r="H1139" s="226"/>
      <c r="I1139" s="226"/>
      <c r="J1139" s="226"/>
      <c r="K1139" s="366" t="s">
        <v>16</v>
      </c>
      <c r="L1139" s="233">
        <f ca="1">板材才數分析.!P901</f>
        <v>0</v>
      </c>
      <c r="M1139" s="228"/>
      <c r="N1139" s="231"/>
      <c r="O1139" s="228"/>
      <c r="P1139" s="228"/>
      <c r="Q1139" s="228"/>
      <c r="R1139" s="455"/>
      <c r="S1139" s="228"/>
      <c r="T1139" s="430"/>
      <c r="U1139" s="237"/>
    </row>
    <row r="1140" spans="1:21" x14ac:dyDescent="0.25">
      <c r="A1140" s="224" t="s">
        <v>39</v>
      </c>
      <c r="B1140" s="224"/>
      <c r="C1140" s="368"/>
      <c r="D1140" s="229"/>
      <c r="E1140" s="226"/>
      <c r="F1140" s="230"/>
      <c r="G1140" s="226"/>
      <c r="H1140" s="226"/>
      <c r="I1140" s="226"/>
      <c r="J1140" s="226"/>
      <c r="K1140" s="376" t="s">
        <v>1384</v>
      </c>
      <c r="L1140" s="228">
        <v>1</v>
      </c>
      <c r="M1140" s="228"/>
      <c r="N1140" s="228"/>
      <c r="O1140" s="228"/>
      <c r="P1140" s="228"/>
      <c r="Q1140" s="228"/>
      <c r="R1140" s="455"/>
      <c r="S1140" s="228"/>
      <c r="T1140" s="430"/>
      <c r="U1140" s="237"/>
    </row>
    <row r="1141" spans="1:21" x14ac:dyDescent="0.25">
      <c r="A1141" s="224" t="s">
        <v>40</v>
      </c>
      <c r="B1141" s="224"/>
      <c r="C1141" s="367"/>
      <c r="D1141" s="229"/>
      <c r="E1141" s="226"/>
      <c r="F1141" s="230"/>
      <c r="G1141" s="226"/>
      <c r="H1141" s="226"/>
      <c r="I1141" s="226"/>
      <c r="J1141" s="226"/>
      <c r="K1141" s="227"/>
      <c r="L1141" s="228"/>
      <c r="M1141" s="228"/>
      <c r="N1141" s="228"/>
      <c r="O1141" s="228"/>
      <c r="P1141" s="228"/>
      <c r="Q1141" s="228"/>
      <c r="R1141" s="455"/>
      <c r="S1141" s="228"/>
      <c r="T1141" s="430"/>
      <c r="U1141" s="237"/>
    </row>
    <row r="1142" spans="1:21" ht="16.5" customHeight="1" x14ac:dyDescent="0.25">
      <c r="A1142" s="508" t="s">
        <v>21</v>
      </c>
      <c r="B1142" s="228"/>
      <c r="C1142" s="508" t="s">
        <v>50</v>
      </c>
      <c r="D1142" s="508" t="s">
        <v>1293</v>
      </c>
      <c r="E1142" s="508" t="s">
        <v>42</v>
      </c>
      <c r="F1142" s="372" t="s">
        <v>2</v>
      </c>
      <c r="G1142" s="372"/>
      <c r="H1142" s="372"/>
      <c r="I1142" s="372"/>
      <c r="J1142" s="372"/>
      <c r="K1142" s="514" t="s">
        <v>6</v>
      </c>
      <c r="L1142" s="508" t="s">
        <v>8</v>
      </c>
      <c r="M1142" s="508" t="s">
        <v>110</v>
      </c>
      <c r="N1142" s="515" t="s">
        <v>225</v>
      </c>
      <c r="O1142" s="508" t="s">
        <v>44</v>
      </c>
      <c r="P1142" s="509" t="s">
        <v>9</v>
      </c>
      <c r="Q1142" s="509" t="s">
        <v>9</v>
      </c>
      <c r="R1142" s="510" t="s">
        <v>9</v>
      </c>
      <c r="S1142" s="509" t="s">
        <v>9</v>
      </c>
      <c r="T1142" s="517" t="s">
        <v>1929</v>
      </c>
      <c r="U1142" s="508" t="s">
        <v>1386</v>
      </c>
    </row>
    <row r="1143" spans="1:21" x14ac:dyDescent="0.25">
      <c r="A1143" s="513"/>
      <c r="B1143" s="234"/>
      <c r="C1143" s="513"/>
      <c r="D1143" s="508"/>
      <c r="E1143" s="513"/>
      <c r="F1143" s="228" t="s">
        <v>49</v>
      </c>
      <c r="G1143" s="228" t="s">
        <v>17</v>
      </c>
      <c r="H1143" s="235" t="s">
        <v>1</v>
      </c>
      <c r="I1143" s="228" t="s">
        <v>17</v>
      </c>
      <c r="J1143" s="228" t="s">
        <v>3</v>
      </c>
      <c r="K1143" s="514"/>
      <c r="L1143" s="508"/>
      <c r="M1143" s="513"/>
      <c r="N1143" s="515"/>
      <c r="O1143" s="513"/>
      <c r="P1143" s="509"/>
      <c r="Q1143" s="509"/>
      <c r="R1143" s="510"/>
      <c r="S1143" s="509"/>
      <c r="T1143" s="517"/>
      <c r="U1143" s="508"/>
    </row>
    <row r="1144" spans="1:21" x14ac:dyDescent="0.25">
      <c r="A1144" s="228">
        <f>$C$1137</f>
        <v>0</v>
      </c>
      <c r="B1144" s="228"/>
      <c r="C1144" s="228">
        <f>(C1138*1000)+1</f>
        <v>30001</v>
      </c>
      <c r="D1144" s="489" t="s">
        <v>1077</v>
      </c>
      <c r="E1144" s="489" t="s">
        <v>4</v>
      </c>
      <c r="F1144" s="236">
        <f>C1141-36</f>
        <v>-36</v>
      </c>
      <c r="G1144" s="489" t="str">
        <f>IF(
   OR(
      $E1144="頂板",$E1144="底板",$E1144="右側板",$E1144="左側板",
      $E1144="天地蓋頂板",$E1144="天地蓋底板",$E1144="天地蓋右側板",$E1144="天地蓋左側板",
      $E1144="前抽牆",$E1144="後抽牆",$E1144="左抽牆",$E1144="右抽牆",
      $E1144="踢腳板",$E1144="補板",$E1144="固隔",$E1144="活隔",
      $E1144="中立板",$E1144="中立板(退)",$E1144="固隔(退)",$E1144="活固隔",$E1144="立板",
      $E1144="內頂板",$E1144="內左側落板",$E1144="內右側落板",$E1144="內底板",
      $E1144="內左側板",$E1144="內右側板",
      $E1144="上前平肢",$E1144="上後平肢",$E1144="上前立肢",$E1144="上後立肢",
      $E1144="下前立肢",$E1144="下後立肢",$E1144="下前平肢",$E1144="下後平肢",
      $E1144="左側落板",$E1144="右側落板",
      $E1144="外蓋背板",$E1144="台面",$E1144="床板",$E1144="假門板",
      $E1144="上掀門板",$E1144="平掀門板",$E1144="下掀門板",
      $E1144="左門板",$E1144="右門板",
      $E1144="抽盤",$E1144="抽盤抽頭",
      $E1144="上軌道板",$E1144="下軌道板",$E1144="左軌道板",$E1144="右軌道板",$E1144="指縫擋板",$E1144="左木框滑門",$E1144="右木框滑門",
      $E1144="層板",$E1144="壁面層板",$E1144="桌板",$E1144="上封板",$E1144="下封板",$E1144="左封板",$E1144="右封板",
      $E1144="左圓角側板",$E1144="右圓角側板",$E1144="抽頭",$E1144="入柱抽頭",$E1144="假抽頭",$E1144="背拉桿",$E1144="木滑門",$E1144="抽屜拉桿"
   ),
   "AA",
   ""
)</f>
        <v>AA</v>
      </c>
      <c r="H1144" s="236">
        <f>C1140</f>
        <v>0</v>
      </c>
      <c r="I1144" s="488" t="str">
        <f>IF(
   OR(
      $E1144="右側板",$E1144="左側板",$E1144="活隔",
      $E1144="天地蓋頂板",$E1144="天地蓋底板",
      $E1144="左門板",$E1144="右門板",
      $E1144="左側落板",$E1144="右側落板",
      $E1144="外蓋背板",$E1144="活固隔",
      $E1144="左木框滑門",$E1144="右木框滑門",
      $E1144="左鋁框滑門",$E1144="右鋁框滑門",
      $E1144="桌板",$E1144="台面",$E1144="床板",$E1144="假門板",
      $E1144="上掀門板",$E1144="平掀門板",$E1144="下掀門板",
      $E1144="抽盤抽頭",$E1144="抽盤",$E1144="層板",$E1144="壁面層板",
      $E1144="上封板",$E1144="下封板",$E1144="左封板",$E1144="右封板",
      $E1144="抽頭",$E1144="踢腳板",$E1144="補板",$E1144="木滑門"
   ),
   "AA",
   ""
)</f>
        <v/>
      </c>
      <c r="J1144" s="489">
        <v>18</v>
      </c>
      <c r="K1144" s="229"/>
      <c r="L1144" s="228"/>
      <c r="M1144" s="228" t="str">
        <f>IFERROR(VLOOKUP(L1144,色號!A:B,2,FALSE),"")</f>
        <v/>
      </c>
      <c r="N1144" s="228" t="str">
        <f>IFERROR(VLOOKUP(M1144,色號!B:C,2,FALSE),"")</f>
        <v/>
      </c>
      <c r="O1144" s="228" t="str">
        <f>IFERROR(VLOOKUP(L1144,色號!A:D,4,FALSE),"")</f>
        <v/>
      </c>
      <c r="P1144" s="228" t="str">
        <f>IF(
    OR($E1144="左門板", $E1144="右門板"),
    "鉸" &amp; IF($F1144&lt;=1000, 2, IF($F1144&lt;=1800, 3, 4)),
    IF(
        $E1144="入柱背板",
        "側",
        IF(
            $E1144="外蓋背板",
            "面",
            IF(
                AND(COUNTIF($E$1144:$E$1173,"入柱背板")&gt;0, OR($E1144="頂板", $E1144="底板")),
                "面",
                IF(
                    AND(COUNTIF($E$1144:$E$1173,"外蓋背板")&gt;0, OR($E1144="左側板", $E1144="右側板")),
                    "側",
                    IF(
                        AND(
                            COUNTIF($E$1144:$E$1173,"入柱背板")=0,
                            COUNTIF($E$1144:$E$1173,"外蓋背板")=0,
                            OR(
                                AND(COUNTIF($E$1144:$E$1173,"背板")&gt;0, OR($E1144="左側板",$E1144="右側板",$E1144="頂板",$E1144="底板",$E1144="天地蓋左側板",$E1144="天地蓋右側板",$E1144="天地蓋頂板",$E1144="天地蓋底板")),
                                AND(COUNTIF($E$1144:$E$1173,"抽底")&gt;0, OR($E1144="右抽牆",$E1144="左抽牆",$E1144="前抽牆",$E1144="後抽牆"))                         )
                        ),
                        "背板溝",
                        ""
                    )
                )
            )
        )
    )
)</f>
        <v>背板溝</v>
      </c>
      <c r="Q1144" s="228" t="str">
        <f>IF(OR($E1144="天地蓋右側板",$E1144="天地蓋左側板"), "側 面",
 IF(OR($E1144="背拉桿",$E1144="中立板",$E1144="頂板",$E1144="底板",$E1144="前抽牆",$E1144="後抽牆",$E1144="內左側落板",$E1144="內右側落板",$E1144="抽屜拉桿",$E1144="立板"), "側",
  IF(OR($E1144="木滑門",$E1144="鋁框滑門"), "輪",
   IF(OR($E1144="右側板",$E1144="左側板",$E1144="右抽牆",$E1144="左抽牆",$E1144="天地蓋頂板",$E1144="天地蓋底板",$E1144="內頂板"), "面",
    IF($E1144="固隔","固","")
   )
  )
 )
)</f>
        <v>側</v>
      </c>
      <c r="R1144" s="455" t="str">
        <f>IF(
OR($E1144="左側板",$E1144="右側板",$E1144="天地蓋左側板",$E1144="天地蓋右側板",$E1144="中立板",$E1144="立板"),
"排","")</f>
        <v/>
      </c>
      <c r="S1144" s="461"/>
      <c r="T1144" s="429" t="str">
        <f>IF($E1144="中立板","面開槽？排孔？",
IF($E1144="木框滑門","前排孔要退喔！",
IF(OR($E1144="左門板",$E1144="右門板",$E1144="抽頭"),"把手？",
IF(OR($E1144="左側板",$E1144="右側板",$E1144="天地蓋右側板",$E1144="天地蓋左側板"),"排孔？",""))))</f>
        <v/>
      </c>
      <c r="U1144" s="237">
        <f>IF(E1144="","",$L$1140)</f>
        <v>1</v>
      </c>
    </row>
    <row r="1145" spans="1:21" x14ac:dyDescent="0.25">
      <c r="A1145" s="228">
        <f t="shared" ref="A1145:A1173" si="401">$C$1137</f>
        <v>0</v>
      </c>
      <c r="B1145" s="228"/>
      <c r="C1145" s="228">
        <f>C1144+1</f>
        <v>30002</v>
      </c>
      <c r="D1145" s="489" t="s">
        <v>1077</v>
      </c>
      <c r="E1145" s="489" t="s">
        <v>323</v>
      </c>
      <c r="F1145" s="236">
        <f>C1141-36</f>
        <v>-36</v>
      </c>
      <c r="G1145" s="489" t="str">
        <f t="shared" ref="G1145:G1154" si="402">IF(
   OR(
      $E1145="頂板",$E1145="底板",$E1145="右側板",$E1145="左側板",
      $E1145="天地蓋頂板",$E1145="天地蓋底板",$E1145="天地蓋右側板",$E1145="天地蓋左側板",
      $E1145="前抽牆",$E1145="後抽牆",$E1145="左抽牆",$E1145="右抽牆",
      $E1145="踢腳板",$E1145="補板",$E1145="固隔",$E1145="活隔",
      $E1145="中立板",$E1145="中立板(退)",$E1145="固隔(退)",$E1145="活固隔",$E1145="立板",
      $E1145="內頂板",$E1145="內左側落板",$E1145="內右側落板",$E1145="內底板",
      $E1145="內左側板",$E1145="內右側板",
      $E1145="上前平肢",$E1145="上後平肢",$E1145="上前立肢",$E1145="上後立肢",
      $E1145="下前立肢",$E1145="下後立肢",$E1145="下前平肢",$E1145="下後平肢",
      $E1145="左側落板",$E1145="右側落板",
      $E1145="外蓋背板",$E1145="台面",$E1145="床板",$E1145="假門板",
      $E1145="上掀門板",$E1145="平掀門板",$E1145="下掀門板",
      $E1145="左門板",$E1145="右門板",
      $E1145="抽盤",$E1145="抽盤抽頭",
      $E1145="上軌道板",$E1145="下軌道板",$E1145="左軌道板",$E1145="右軌道板",$E1145="指縫擋板",$E1145="左木框滑門",$E1145="右木框滑門",
      $E1145="層板",$E1145="壁面層板",$E1145="桌板",$E1145="上封板",$E1145="下封板",$E1145="左封板",$E1145="右封板",
      $E1145="左圓角側板",$E1145="右圓角側板",$E1145="抽頭",$E1145="入柱抽頭",$E1145="假抽頭",$E1145="背拉桿",$E1145="木滑門",$E1145="抽屜拉桿"
   ),
   "AA",
   ""
)</f>
        <v>AA</v>
      </c>
      <c r="H1145" s="236">
        <f>C1140</f>
        <v>0</v>
      </c>
      <c r="I1145" s="488" t="str">
        <f t="shared" ref="I1145:I1154" si="403">IF(
   OR(
      $E1145="右側板",$E1145="左側板",$E1145="活隔",
      $E1145="天地蓋頂板",$E1145="天地蓋底板",
      $E1145="左門板",$E1145="右門板",
      $E1145="左側落板",$E1145="右側落板",
      $E1145="外蓋背板",$E1145="活固隔",
      $E1145="左木框滑門",$E1145="右木框滑門",
      $E1145="左鋁框滑門",$E1145="右鋁框滑門",
      $E1145="桌板",$E1145="台面",$E1145="床板",$E1145="假門板",
      $E1145="上掀門板",$E1145="平掀門板",$E1145="下掀門板",
      $E1145="抽盤抽頭",$E1145="抽盤",$E1145="層板",$E1145="壁面層板",
      $E1145="上封板",$E1145="下封板",$E1145="左封板",$E1145="右封板",
      $E1145="抽頭",$E1145="踢腳板",$E1145="補板",$E1145="木滑門"
   ),
   "AA",
   ""
)</f>
        <v/>
      </c>
      <c r="J1145" s="489">
        <v>18</v>
      </c>
      <c r="K1145" s="229"/>
      <c r="L1145" s="228"/>
      <c r="M1145" s="228" t="str">
        <f>IFERROR(VLOOKUP(L1145,色號!A:B,2,FALSE),"")</f>
        <v/>
      </c>
      <c r="N1145" s="228" t="str">
        <f>IFERROR(VLOOKUP(M1145,色號!B:C,2,FALSE),"")</f>
        <v/>
      </c>
      <c r="O1145" s="228" t="str">
        <f>IFERROR(VLOOKUP(L1145,色號!A:D,4,FALSE),"")</f>
        <v/>
      </c>
      <c r="P1145" s="228" t="str">
        <f t="shared" ref="P1145:P1173" si="404">IF(
    OR($E1145="左門板", $E1145="右門板"),
    "鉸" &amp; IF($F1145&lt;=1000, 2, IF($F1145&lt;=1800, 3, 4)),
    IF(
        $E1145="入柱背板",
        "側",
        IF(
            $E1145="外蓋背板",
            "面",
            IF(
                AND(COUNTIF($E$1144:$E$1173,"入柱背板")&gt;0, OR($E1145="頂板", $E1145="底板")),
                "面",
                IF(
                    AND(COUNTIF($E$1144:$E$1173,"外蓋背板")&gt;0, OR($E1145="左側板", $E1145="右側板")),
                    "側",
                    IF(
                        AND(
                            COUNTIF($E$1144:$E$1173,"入柱背板")=0,
                            COUNTIF($E$1144:$E$1173,"外蓋背板")=0,
                            OR(
                                AND(COUNTIF($E$1144:$E$1173,"背板")&gt;0, OR($E1145="左側板",$E1145="右側板",$E1145="頂板",$E1145="底板",$E1145="天地蓋左側板",$E1145="天地蓋右側板",$E1145="天地蓋頂板",$E1145="天地蓋底板")),
                                AND(COUNTIF($E$1144:$E$1173,"抽底")&gt;0, OR($E1145="右抽牆",$E1145="左抽牆",$E1145="前抽牆",$E1145="後抽牆"))                         )
                        ),
                        "背板溝",
                        ""
                    )
                )
            )
        )
    )
)</f>
        <v>背板溝</v>
      </c>
      <c r="Q1145" s="228" t="str">
        <f t="shared" ref="Q1145:Q1173" si="405">IF(OR($E1145="天地蓋右側板",$E1145="天地蓋左側板"), "側 面",
 IF(OR($E1145="背拉桿",$E1145="中立板",$E1145="頂板",$E1145="底板",$E1145="前抽牆",$E1145="後抽牆",$E1145="內左側落板",$E1145="內右側落板",$E1145="抽屜拉桿",$E1145="立板"), "側",
  IF(OR($E1145="木滑門",$E1145="鋁框滑門"), "輪",
   IF(OR($E1145="右側板",$E1145="左側板",$E1145="右抽牆",$E1145="左抽牆",$E1145="天地蓋頂板",$E1145="天地蓋底板",$E1145="內頂板"), "面",
    IF($E1145="固隔","固","")
   )
  )
 )
)</f>
        <v>側</v>
      </c>
      <c r="R1145" s="455" t="str">
        <f t="shared" ref="R1145:R1173" si="406">IF(
OR($E1145="左側板",$E1145="右側板",$E1145="天地蓋左側板",$E1145="天地蓋右側板",$E1145="中立板",$E1145="立板"),
"排","")</f>
        <v/>
      </c>
      <c r="S1145" s="461"/>
      <c r="T1145" s="429" t="str">
        <f t="shared" ref="T1145:T1173" si="407">IF($E1145="中立板","面開槽？排孔？",
IF($E1145="木框滑門","前排孔要退喔！",
IF(OR($E1145="左門板",$E1145="右門板",$E1145="抽頭"),"把手？",
IF(OR($E1145="左側板",$E1145="右側板",$E1145="天地蓋右側板",$E1145="天地蓋左側板"),"排孔？",""))))</f>
        <v/>
      </c>
      <c r="U1145" s="237">
        <f t="shared" ref="U1145:U1173" si="408">IF(E1145="","",$L$1140)</f>
        <v>1</v>
      </c>
    </row>
    <row r="1146" spans="1:21" x14ac:dyDescent="0.25">
      <c r="A1146" s="228">
        <f t="shared" si="401"/>
        <v>0</v>
      </c>
      <c r="B1146" s="228"/>
      <c r="C1146" s="228">
        <f t="shared" ref="C1146:C1157" si="409">C1145+1</f>
        <v>30003</v>
      </c>
      <c r="D1146" s="489" t="s">
        <v>1077</v>
      </c>
      <c r="E1146" s="489" t="s">
        <v>342</v>
      </c>
      <c r="F1146" s="489">
        <f>C1139</f>
        <v>0</v>
      </c>
      <c r="G1146" s="489" t="str">
        <f t="shared" si="402"/>
        <v>AA</v>
      </c>
      <c r="H1146" s="236">
        <f>C1140</f>
        <v>0</v>
      </c>
      <c r="I1146" s="488" t="str">
        <f t="shared" si="403"/>
        <v>AA</v>
      </c>
      <c r="J1146" s="489">
        <v>18</v>
      </c>
      <c r="K1146" s="229"/>
      <c r="L1146" s="228"/>
      <c r="M1146" s="228" t="str">
        <f>IFERROR(VLOOKUP(L1146,色號!A:B,2,FALSE),"")</f>
        <v/>
      </c>
      <c r="N1146" s="228" t="str">
        <f>IFERROR(VLOOKUP(M1146,色號!B:C,2,FALSE),"")</f>
        <v/>
      </c>
      <c r="O1146" s="228" t="str">
        <f>IFERROR(VLOOKUP(L1146,色號!A:D,4,FALSE),"")</f>
        <v/>
      </c>
      <c r="P1146" s="228" t="str">
        <f t="shared" si="404"/>
        <v>背板溝</v>
      </c>
      <c r="Q1146" s="228" t="str">
        <f t="shared" si="405"/>
        <v>面</v>
      </c>
      <c r="R1146" s="455" t="str">
        <f t="shared" si="406"/>
        <v>排</v>
      </c>
      <c r="S1146" s="461"/>
      <c r="T1146" s="429" t="str">
        <f t="shared" si="407"/>
        <v>排孔？</v>
      </c>
      <c r="U1146" s="237">
        <f t="shared" si="408"/>
        <v>1</v>
      </c>
    </row>
    <row r="1147" spans="1:21" x14ac:dyDescent="0.25">
      <c r="A1147" s="228">
        <f t="shared" si="401"/>
        <v>0</v>
      </c>
      <c r="B1147" s="228"/>
      <c r="C1147" s="228">
        <f t="shared" si="409"/>
        <v>30004</v>
      </c>
      <c r="D1147" s="489" t="s">
        <v>1077</v>
      </c>
      <c r="E1147" s="489" t="s">
        <v>350</v>
      </c>
      <c r="F1147" s="489">
        <f>C1139</f>
        <v>0</v>
      </c>
      <c r="G1147" s="489" t="str">
        <f t="shared" si="402"/>
        <v>AA</v>
      </c>
      <c r="H1147" s="236">
        <f>C1140</f>
        <v>0</v>
      </c>
      <c r="I1147" s="488" t="str">
        <f t="shared" si="403"/>
        <v>AA</v>
      </c>
      <c r="J1147" s="489">
        <v>18</v>
      </c>
      <c r="K1147" s="229"/>
      <c r="L1147" s="228"/>
      <c r="M1147" s="228" t="str">
        <f>IFERROR(VLOOKUP(L1147,色號!A:B,2,FALSE),"")</f>
        <v/>
      </c>
      <c r="N1147" s="228" t="str">
        <f>IFERROR(VLOOKUP(M1147,色號!B:C,2,FALSE),"")</f>
        <v/>
      </c>
      <c r="O1147" s="228" t="str">
        <f>IFERROR(VLOOKUP(L1147,色號!A:D,4,FALSE),"")</f>
        <v/>
      </c>
      <c r="P1147" s="228" t="str">
        <f t="shared" si="404"/>
        <v>背板溝</v>
      </c>
      <c r="Q1147" s="228" t="str">
        <f t="shared" si="405"/>
        <v>面</v>
      </c>
      <c r="R1147" s="455" t="str">
        <f t="shared" si="406"/>
        <v>排</v>
      </c>
      <c r="S1147" s="461"/>
      <c r="T1147" s="429" t="str">
        <f t="shared" si="407"/>
        <v>排孔？</v>
      </c>
      <c r="U1147" s="237">
        <f t="shared" si="408"/>
        <v>1</v>
      </c>
    </row>
    <row r="1148" spans="1:21" x14ac:dyDescent="0.25">
      <c r="A1148" s="228">
        <f t="shared" si="401"/>
        <v>0</v>
      </c>
      <c r="B1148" s="228"/>
      <c r="C1148" s="228">
        <f t="shared" si="409"/>
        <v>30005</v>
      </c>
      <c r="D1148" s="489" t="s">
        <v>1077</v>
      </c>
      <c r="E1148" s="489" t="s">
        <v>357</v>
      </c>
      <c r="F1148" s="489">
        <f>C1139-22</f>
        <v>-22</v>
      </c>
      <c r="G1148" s="489" t="str">
        <f t="shared" si="402"/>
        <v/>
      </c>
      <c r="H1148" s="236">
        <f>C1141-22</f>
        <v>-22</v>
      </c>
      <c r="I1148" s="488" t="str">
        <f t="shared" si="403"/>
        <v/>
      </c>
      <c r="J1148" s="489">
        <v>4</v>
      </c>
      <c r="K1148" s="229"/>
      <c r="L1148" s="228"/>
      <c r="M1148" s="228" t="str">
        <f>IFERROR(VLOOKUP(L1148,色號!A:B,2,FALSE),"")</f>
        <v/>
      </c>
      <c r="N1148" s="228" t="str">
        <f>IFERROR(VLOOKUP(M1148,色號!B:C,2,FALSE),"")</f>
        <v/>
      </c>
      <c r="O1148" s="228" t="str">
        <f>IFERROR(VLOOKUP(L1148,色號!A:D,4,FALSE),"")</f>
        <v/>
      </c>
      <c r="P1148" s="228" t="str">
        <f t="shared" si="404"/>
        <v/>
      </c>
      <c r="Q1148" s="228" t="str">
        <f t="shared" si="405"/>
        <v/>
      </c>
      <c r="R1148" s="455" t="str">
        <f t="shared" si="406"/>
        <v/>
      </c>
      <c r="S1148" s="461"/>
      <c r="T1148" s="429" t="str">
        <f t="shared" si="407"/>
        <v/>
      </c>
      <c r="U1148" s="237">
        <f t="shared" si="408"/>
        <v>1</v>
      </c>
    </row>
    <row r="1149" spans="1:21" x14ac:dyDescent="0.25">
      <c r="A1149" s="228">
        <f t="shared" si="401"/>
        <v>0</v>
      </c>
      <c r="B1149" s="228"/>
      <c r="C1149" s="228">
        <f t="shared" si="409"/>
        <v>30006</v>
      </c>
      <c r="D1149" s="489" t="s">
        <v>1077</v>
      </c>
      <c r="E1149" s="489" t="s">
        <v>420</v>
      </c>
      <c r="F1149" s="489">
        <f>F1144</f>
        <v>-36</v>
      </c>
      <c r="G1149" s="489" t="str">
        <f t="shared" si="402"/>
        <v>AA</v>
      </c>
      <c r="H1149" s="236">
        <v>120</v>
      </c>
      <c r="I1149" s="488" t="str">
        <f t="shared" si="403"/>
        <v/>
      </c>
      <c r="J1149" s="489">
        <v>18</v>
      </c>
      <c r="K1149" s="229"/>
      <c r="L1149" s="228"/>
      <c r="M1149" s="228" t="str">
        <f>IFERROR(VLOOKUP(L1149,色號!A:B,2,FALSE),"")</f>
        <v/>
      </c>
      <c r="N1149" s="228" t="str">
        <f>IFERROR(VLOOKUP(M1149,色號!B:C,2,FALSE),"")</f>
        <v/>
      </c>
      <c r="O1149" s="228" t="str">
        <f>IFERROR(VLOOKUP(L1149,色號!A:D,4,FALSE),"")</f>
        <v/>
      </c>
      <c r="P1149" s="228" t="str">
        <f t="shared" si="404"/>
        <v/>
      </c>
      <c r="Q1149" s="228" t="str">
        <f t="shared" si="405"/>
        <v>側</v>
      </c>
      <c r="R1149" s="455" t="str">
        <f t="shared" si="406"/>
        <v/>
      </c>
      <c r="S1149" s="461"/>
      <c r="T1149" s="429" t="str">
        <f t="shared" si="407"/>
        <v/>
      </c>
      <c r="U1149" s="237">
        <f t="shared" si="408"/>
        <v>1</v>
      </c>
    </row>
    <row r="1150" spans="1:21" x14ac:dyDescent="0.25">
      <c r="A1150" s="228">
        <f t="shared" si="401"/>
        <v>0</v>
      </c>
      <c r="B1150" s="228"/>
      <c r="C1150" s="228">
        <f t="shared" si="409"/>
        <v>30007</v>
      </c>
      <c r="D1150" s="489" t="s">
        <v>1078</v>
      </c>
      <c r="E1150" s="489" t="s">
        <v>1102</v>
      </c>
      <c r="F1150" s="489">
        <f>F1144</f>
        <v>-36</v>
      </c>
      <c r="G1150" s="489" t="str">
        <f t="shared" si="402"/>
        <v>AA</v>
      </c>
      <c r="H1150" s="236">
        <f>C1140-22</f>
        <v>-22</v>
      </c>
      <c r="I1150" s="488" t="str">
        <f t="shared" si="403"/>
        <v/>
      </c>
      <c r="J1150" s="489">
        <v>18</v>
      </c>
      <c r="K1150" s="229"/>
      <c r="L1150" s="228"/>
      <c r="M1150" s="228" t="str">
        <f>IFERROR(VLOOKUP(L1150,色號!A:B,2,FALSE),"")</f>
        <v/>
      </c>
      <c r="N1150" s="228" t="str">
        <f>IFERROR(VLOOKUP(M1150,色號!B:C,2,FALSE),"")</f>
        <v/>
      </c>
      <c r="O1150" s="228" t="str">
        <f>IFERROR(VLOOKUP(L1150,色號!A:D,4,FALSE),"")</f>
        <v/>
      </c>
      <c r="P1150" s="228" t="str">
        <f t="shared" si="404"/>
        <v/>
      </c>
      <c r="Q1150" s="228" t="str">
        <f t="shared" si="405"/>
        <v>側</v>
      </c>
      <c r="R1150" s="455" t="str">
        <f t="shared" si="406"/>
        <v>排</v>
      </c>
      <c r="S1150" s="461"/>
      <c r="T1150" s="429" t="str">
        <f t="shared" si="407"/>
        <v>面開槽？排孔？</v>
      </c>
      <c r="U1150" s="237">
        <f t="shared" si="408"/>
        <v>1</v>
      </c>
    </row>
    <row r="1151" spans="1:21" x14ac:dyDescent="0.25">
      <c r="A1151" s="228">
        <f t="shared" si="401"/>
        <v>0</v>
      </c>
      <c r="B1151" s="228"/>
      <c r="C1151" s="228">
        <f t="shared" si="409"/>
        <v>30008</v>
      </c>
      <c r="D1151" s="489" t="s">
        <v>1078</v>
      </c>
      <c r="E1151" s="489" t="s">
        <v>1094</v>
      </c>
      <c r="F1151" s="489"/>
      <c r="G1151" s="489" t="str">
        <f t="shared" si="402"/>
        <v>AA</v>
      </c>
      <c r="H1151" s="236">
        <f>C1140-22-10</f>
        <v>-32</v>
      </c>
      <c r="I1151" s="488" t="str">
        <f t="shared" si="403"/>
        <v>AA</v>
      </c>
      <c r="J1151" s="489">
        <v>18</v>
      </c>
      <c r="K1151" s="229"/>
      <c r="L1151" s="228"/>
      <c r="M1151" s="228" t="str">
        <f>IFERROR(VLOOKUP(L1151,色號!A:B,2,FALSE),"")</f>
        <v/>
      </c>
      <c r="N1151" s="228" t="str">
        <f>IFERROR(VLOOKUP(M1151,色號!B:C,2,FALSE),"")</f>
        <v/>
      </c>
      <c r="O1151" s="228" t="str">
        <f>IFERROR(VLOOKUP(L1151,色號!A:D,4,FALSE),"")</f>
        <v/>
      </c>
      <c r="P1151" s="228" t="str">
        <f t="shared" si="404"/>
        <v/>
      </c>
      <c r="Q1151" s="228" t="str">
        <f t="shared" si="405"/>
        <v/>
      </c>
      <c r="R1151" s="455" t="str">
        <f t="shared" si="406"/>
        <v/>
      </c>
      <c r="S1151" s="461"/>
      <c r="T1151" s="429" t="str">
        <f t="shared" si="407"/>
        <v/>
      </c>
      <c r="U1151" s="237">
        <f t="shared" si="408"/>
        <v>1</v>
      </c>
    </row>
    <row r="1152" spans="1:21" x14ac:dyDescent="0.25">
      <c r="A1152" s="228">
        <f t="shared" si="401"/>
        <v>0</v>
      </c>
      <c r="B1152" s="228"/>
      <c r="C1152" s="228">
        <f t="shared" si="409"/>
        <v>30009</v>
      </c>
      <c r="D1152" s="489" t="s">
        <v>1078</v>
      </c>
      <c r="E1152" s="489" t="s">
        <v>1088</v>
      </c>
      <c r="F1152" s="489"/>
      <c r="G1152" s="489" t="str">
        <f t="shared" si="402"/>
        <v>AA</v>
      </c>
      <c r="H1152" s="236">
        <f>C1140-22</f>
        <v>-22</v>
      </c>
      <c r="I1152" s="488" t="str">
        <f t="shared" si="403"/>
        <v/>
      </c>
      <c r="J1152" s="489">
        <v>18</v>
      </c>
      <c r="K1152" s="229"/>
      <c r="L1152" s="228"/>
      <c r="M1152" s="228" t="str">
        <f>IFERROR(VLOOKUP(L1152,色號!A:B,2,FALSE),"")</f>
        <v/>
      </c>
      <c r="N1152" s="228" t="str">
        <f>IFERROR(VLOOKUP(M1152,色號!B:C,2,FALSE),"")</f>
        <v/>
      </c>
      <c r="O1152" s="228" t="str">
        <f>IFERROR(VLOOKUP(L1152,色號!A:D,4,FALSE),"")</f>
        <v/>
      </c>
      <c r="P1152" s="228" t="str">
        <f t="shared" si="404"/>
        <v/>
      </c>
      <c r="Q1152" s="228" t="str">
        <f t="shared" si="405"/>
        <v>固</v>
      </c>
      <c r="R1152" s="455" t="str">
        <f t="shared" si="406"/>
        <v/>
      </c>
      <c r="S1152" s="461"/>
      <c r="T1152" s="429" t="str">
        <f t="shared" si="407"/>
        <v/>
      </c>
      <c r="U1152" s="237">
        <f t="shared" si="408"/>
        <v>1</v>
      </c>
    </row>
    <row r="1153" spans="1:21" x14ac:dyDescent="0.25">
      <c r="A1153" s="228">
        <f t="shared" si="401"/>
        <v>0</v>
      </c>
      <c r="B1153" s="228"/>
      <c r="C1153" s="228">
        <f t="shared" si="409"/>
        <v>30010</v>
      </c>
      <c r="D1153" s="489" t="s">
        <v>1079</v>
      </c>
      <c r="E1153" s="489" t="s">
        <v>1095</v>
      </c>
      <c r="F1153" s="489"/>
      <c r="G1153" s="489" t="str">
        <f t="shared" si="402"/>
        <v>AA</v>
      </c>
      <c r="H1153" s="236">
        <f>C1141/2-4</f>
        <v>-4</v>
      </c>
      <c r="I1153" s="488" t="str">
        <f t="shared" si="403"/>
        <v>AA</v>
      </c>
      <c r="J1153" s="489">
        <v>18</v>
      </c>
      <c r="K1153" s="229"/>
      <c r="L1153" s="228"/>
      <c r="M1153" s="228" t="str">
        <f>IFERROR(VLOOKUP(L1153,色號!A:B,2,FALSE),"")</f>
        <v/>
      </c>
      <c r="N1153" s="228" t="str">
        <f>IFERROR(VLOOKUP(M1153,色號!B:C,2,FALSE),"")</f>
        <v/>
      </c>
      <c r="O1153" s="228" t="str">
        <f>IFERROR(VLOOKUP(L1153,色號!A:D,4,FALSE),"")</f>
        <v/>
      </c>
      <c r="P1153" s="228" t="str">
        <f t="shared" si="404"/>
        <v>鉸2</v>
      </c>
      <c r="Q1153" s="228" t="str">
        <f t="shared" si="405"/>
        <v/>
      </c>
      <c r="R1153" s="455" t="str">
        <f t="shared" si="406"/>
        <v/>
      </c>
      <c r="S1153" s="461"/>
      <c r="T1153" s="429" t="str">
        <f t="shared" si="407"/>
        <v>把手？</v>
      </c>
      <c r="U1153" s="237">
        <f t="shared" si="408"/>
        <v>1</v>
      </c>
    </row>
    <row r="1154" spans="1:21" x14ac:dyDescent="0.25">
      <c r="A1154" s="228">
        <f t="shared" si="401"/>
        <v>0</v>
      </c>
      <c r="B1154" s="228"/>
      <c r="C1154" s="228">
        <f t="shared" si="409"/>
        <v>30011</v>
      </c>
      <c r="D1154" s="489" t="s">
        <v>1079</v>
      </c>
      <c r="E1154" s="489" t="s">
        <v>1099</v>
      </c>
      <c r="F1154" s="489"/>
      <c r="G1154" s="489" t="str">
        <f t="shared" si="402"/>
        <v>AA</v>
      </c>
      <c r="H1154" s="236">
        <f>C1141/2-4</f>
        <v>-4</v>
      </c>
      <c r="I1154" s="488" t="str">
        <f t="shared" si="403"/>
        <v>AA</v>
      </c>
      <c r="J1154" s="489">
        <v>18</v>
      </c>
      <c r="K1154" s="229"/>
      <c r="L1154" s="228"/>
      <c r="M1154" s="228"/>
      <c r="N1154" s="232"/>
      <c r="O1154" s="228" t="str">
        <f>IFERROR(VLOOKUP(L1154,色號!A:D,4,FALSE),"")</f>
        <v/>
      </c>
      <c r="P1154" s="228" t="str">
        <f t="shared" si="404"/>
        <v>鉸2</v>
      </c>
      <c r="Q1154" s="228" t="str">
        <f t="shared" si="405"/>
        <v/>
      </c>
      <c r="R1154" s="455" t="str">
        <f t="shared" si="406"/>
        <v/>
      </c>
      <c r="S1154" s="461"/>
      <c r="T1154" s="429" t="str">
        <f t="shared" si="407"/>
        <v>把手？</v>
      </c>
      <c r="U1154" s="237">
        <f t="shared" si="408"/>
        <v>1</v>
      </c>
    </row>
    <row r="1155" spans="1:21" x14ac:dyDescent="0.25">
      <c r="A1155" s="228">
        <f t="shared" si="401"/>
        <v>0</v>
      </c>
      <c r="B1155" s="228"/>
      <c r="C1155" s="228">
        <f t="shared" si="409"/>
        <v>30012</v>
      </c>
      <c r="D1155" s="228"/>
      <c r="E1155" s="228"/>
      <c r="F1155" s="236"/>
      <c r="G1155" s="228" t="str">
        <f t="shared" ref="G1145:G1173" si="410">IF(
   OR(
      $E1155="頂板",$E1155="底板",$E1155="右側板",$E1155="左側板",
      $E1155="天地蓋頂板",$E1155="天地蓋底板",$E1155="天地蓋右側板",$E1155="天地蓋左側板",
      $E1155="前抽牆",$E1155="後抽牆",$E1155="左抽牆",$E1155="右抽牆",
      $E1155="踢腳板",$E1155="補板",$E1155="固隔",$E1155="活隔",
      $E1155="中立板",$E1155="中立板(退)",$E1155="固隔(退)",$E1155="活固隔",$E1155="立板",
      $E1155="內頂板",$E1155="內左側落板",$E1155="內右側落板",$E1155="內底板",
      $E1155="內左側板",$E1155="內右側板",
      $E1155="上前平肢",$E1155="上後平肢",$E1155="上前立肢",$E1155="上後立肢",
      $E1155="下前立肢",$E1155="下後立肢",$E1155="下前平肢",$E1155="下後平肢",
      $E1155="左側落板",$E1155="右側落板",
      $E1155="外蓋背板",$E1155="台面",$E1155="床板",$E1155="假門板",
      $E1155="上掀門板",$E1155="平掀門板",$E1155="下掀門板",
      $E1155="左門板",$E1155="右門板",
      $E1155="抽盤",$E1155="抽盤抽頭",
      $E1155="上軌道板",$E1155="下軌道板",$E1155="左軌道板",$E1155="右軌道板",$E1155="指縫擋板",$E1155="左木框滑門",$E1155="右木框滑門",
      $E1155="層板",$E1155="壁面層板",$E1155="桌板",$E1155="上封板",$E1155="下封板",$E1155="左封板",$E1155="右封板",
      $E1155="左圓角側板",$E1155="右圓角側板",$E1155="抽頭",$E1155="入柱抽頭",$E1155="假抽頭",$E1155="背拉桿",$E1155="木滑門",$E1155="抽屜拉桿"
   ),
   "AA",
   ""
)</f>
        <v/>
      </c>
      <c r="H1155" s="236"/>
      <c r="I1155" s="38" t="str">
        <f t="shared" ref="I1145:I1167" si="411">IF(
   OR(
      $E1155="右側板",$E1155="左側板",$E1155="活隔",
      $E1155="天地蓋頂板",$E1155="天地蓋底板",
      $E1155="左門板",$E1155="右門板",
      $E1155="左側落板",$E1155="右側落板",
      $E1155="外蓋背板",$E1155="活固隔",
      $E1155="左木框滑門",$E1155="右木框滑門",
      $E1155="左鋁框滑門",$E1155="右鋁框滑門",
      $E1155="桌板",$E1155="台面",$E1155="床板",$E1155="假門板",
      $E1155="上掀門板",$E1155="平掀門板",$E1155="下掀門板",
      $E1155="抽盤抽頭",$E1155="抽盤",$E1155="層板",$E1155="壁面層板",
      $E1155="上封板",$E1155="下封板",$E1155="左封板",$E1155="右封板",
      $E1155="抽頭",$E1155="踢腳板",$E1155="補板",$E1155="木滑門"
   ),
   "AA",
   ""
)</f>
        <v/>
      </c>
      <c r="J1155" s="228"/>
      <c r="K1155" s="229"/>
      <c r="L1155" s="228"/>
      <c r="M1155" s="228"/>
      <c r="N1155" s="232"/>
      <c r="O1155" s="228" t="str">
        <f>IFERROR(VLOOKUP(L1155,色號!A:D,4,FALSE),"")</f>
        <v/>
      </c>
      <c r="P1155" s="228" t="str">
        <f t="shared" si="404"/>
        <v/>
      </c>
      <c r="Q1155" s="228" t="str">
        <f t="shared" si="405"/>
        <v/>
      </c>
      <c r="R1155" s="455" t="str">
        <f t="shared" si="406"/>
        <v/>
      </c>
      <c r="S1155" s="461"/>
      <c r="T1155" s="429" t="str">
        <f t="shared" si="407"/>
        <v/>
      </c>
      <c r="U1155" s="237" t="str">
        <f t="shared" si="408"/>
        <v/>
      </c>
    </row>
    <row r="1156" spans="1:21" x14ac:dyDescent="0.25">
      <c r="A1156" s="228">
        <f t="shared" si="401"/>
        <v>0</v>
      </c>
      <c r="B1156" s="228"/>
      <c r="C1156" s="228">
        <f>C1155+1</f>
        <v>30013</v>
      </c>
      <c r="D1156" s="228"/>
      <c r="E1156" s="228"/>
      <c r="F1156" s="228"/>
      <c r="G1156" s="228" t="str">
        <f t="shared" si="410"/>
        <v/>
      </c>
      <c r="H1156" s="236"/>
      <c r="I1156" s="38" t="str">
        <f t="shared" si="411"/>
        <v/>
      </c>
      <c r="J1156" s="228"/>
      <c r="K1156" s="229"/>
      <c r="L1156" s="228"/>
      <c r="M1156" s="228"/>
      <c r="N1156" s="232"/>
      <c r="O1156" s="228" t="str">
        <f>IFERROR(VLOOKUP(L1156,色號!A:D,4,FALSE),"")</f>
        <v/>
      </c>
      <c r="P1156" s="228" t="str">
        <f t="shared" si="404"/>
        <v/>
      </c>
      <c r="Q1156" s="228" t="str">
        <f t="shared" si="405"/>
        <v/>
      </c>
      <c r="R1156" s="455" t="str">
        <f t="shared" si="406"/>
        <v/>
      </c>
      <c r="S1156" s="461"/>
      <c r="T1156" s="429" t="str">
        <f t="shared" si="407"/>
        <v/>
      </c>
      <c r="U1156" s="237" t="str">
        <f t="shared" si="408"/>
        <v/>
      </c>
    </row>
    <row r="1157" spans="1:21" x14ac:dyDescent="0.25">
      <c r="A1157" s="228">
        <f t="shared" si="401"/>
        <v>0</v>
      </c>
      <c r="B1157" s="228"/>
      <c r="C1157" s="228">
        <f t="shared" si="409"/>
        <v>30014</v>
      </c>
      <c r="D1157" s="228"/>
      <c r="E1157" s="228"/>
      <c r="F1157" s="228"/>
      <c r="G1157" s="228" t="str">
        <f t="shared" si="410"/>
        <v/>
      </c>
      <c r="H1157" s="236"/>
      <c r="I1157" s="38" t="str">
        <f t="shared" si="411"/>
        <v/>
      </c>
      <c r="J1157" s="228"/>
      <c r="K1157" s="229"/>
      <c r="L1157" s="228"/>
      <c r="M1157" s="228"/>
      <c r="N1157" s="232"/>
      <c r="O1157" s="228" t="str">
        <f>IFERROR(VLOOKUP(L1157,色號!A:D,4,FALSE),"")</f>
        <v/>
      </c>
      <c r="P1157" s="228" t="str">
        <f t="shared" si="404"/>
        <v/>
      </c>
      <c r="Q1157" s="228" t="str">
        <f t="shared" si="405"/>
        <v/>
      </c>
      <c r="R1157" s="455" t="str">
        <f t="shared" si="406"/>
        <v/>
      </c>
      <c r="S1157" s="461"/>
      <c r="T1157" s="429" t="str">
        <f t="shared" si="407"/>
        <v/>
      </c>
      <c r="U1157" s="237" t="str">
        <f t="shared" si="408"/>
        <v/>
      </c>
    </row>
    <row r="1158" spans="1:21" x14ac:dyDescent="0.25">
      <c r="A1158" s="228">
        <f t="shared" si="401"/>
        <v>0</v>
      </c>
      <c r="B1158" s="228"/>
      <c r="C1158" s="228">
        <f>C1157+1</f>
        <v>30015</v>
      </c>
      <c r="D1158" s="228"/>
      <c r="E1158" s="228"/>
      <c r="F1158" s="228"/>
      <c r="G1158" s="228" t="str">
        <f t="shared" si="410"/>
        <v/>
      </c>
      <c r="H1158" s="236"/>
      <c r="I1158" s="38" t="str">
        <f t="shared" si="411"/>
        <v/>
      </c>
      <c r="J1158" s="228"/>
      <c r="K1158" s="229"/>
      <c r="L1158" s="228"/>
      <c r="M1158" s="228"/>
      <c r="N1158" s="232"/>
      <c r="O1158" s="228" t="str">
        <f>IFERROR(VLOOKUP(L1158,色號!A:D,4,FALSE),"")</f>
        <v/>
      </c>
      <c r="P1158" s="228" t="str">
        <f t="shared" si="404"/>
        <v/>
      </c>
      <c r="Q1158" s="228" t="str">
        <f t="shared" si="405"/>
        <v/>
      </c>
      <c r="R1158" s="455" t="str">
        <f t="shared" si="406"/>
        <v/>
      </c>
      <c r="S1158" s="461"/>
      <c r="T1158" s="429" t="str">
        <f t="shared" si="407"/>
        <v/>
      </c>
      <c r="U1158" s="237" t="str">
        <f t="shared" si="408"/>
        <v/>
      </c>
    </row>
    <row r="1159" spans="1:21" x14ac:dyDescent="0.25">
      <c r="A1159" s="228">
        <f t="shared" si="401"/>
        <v>0</v>
      </c>
      <c r="B1159" s="228"/>
      <c r="C1159" s="228">
        <f>C1158+1</f>
        <v>30016</v>
      </c>
      <c r="D1159" s="228"/>
      <c r="E1159" s="228"/>
      <c r="F1159" s="237"/>
      <c r="G1159" s="228" t="str">
        <f t="shared" si="410"/>
        <v/>
      </c>
      <c r="H1159" s="236"/>
      <c r="I1159" s="38" t="str">
        <f t="shared" si="411"/>
        <v/>
      </c>
      <c r="J1159" s="228"/>
      <c r="K1159" s="229"/>
      <c r="L1159" s="228"/>
      <c r="M1159" s="228"/>
      <c r="N1159" s="232"/>
      <c r="O1159" s="228" t="str">
        <f>IFERROR(VLOOKUP(L1159,色號!A:D,4,FALSE),"")</f>
        <v/>
      </c>
      <c r="P1159" s="228" t="str">
        <f t="shared" si="404"/>
        <v/>
      </c>
      <c r="Q1159" s="228" t="str">
        <f t="shared" si="405"/>
        <v/>
      </c>
      <c r="R1159" s="455" t="str">
        <f t="shared" si="406"/>
        <v/>
      </c>
      <c r="S1159" s="461"/>
      <c r="T1159" s="429" t="str">
        <f t="shared" si="407"/>
        <v/>
      </c>
      <c r="U1159" s="237" t="str">
        <f t="shared" si="408"/>
        <v/>
      </c>
    </row>
    <row r="1160" spans="1:21" x14ac:dyDescent="0.25">
      <c r="A1160" s="228">
        <f t="shared" si="401"/>
        <v>0</v>
      </c>
      <c r="B1160" s="228"/>
      <c r="C1160" s="228">
        <f>C1159+1</f>
        <v>30017</v>
      </c>
      <c r="D1160" s="228"/>
      <c r="E1160" s="228"/>
      <c r="F1160" s="237"/>
      <c r="G1160" s="228" t="str">
        <f t="shared" si="410"/>
        <v/>
      </c>
      <c r="H1160" s="236"/>
      <c r="I1160" s="38" t="str">
        <f t="shared" si="411"/>
        <v/>
      </c>
      <c r="J1160" s="228"/>
      <c r="K1160" s="229"/>
      <c r="L1160" s="228"/>
      <c r="M1160" s="228"/>
      <c r="N1160" s="232"/>
      <c r="O1160" s="228" t="str">
        <f>IFERROR(VLOOKUP(L1160,色號!A:D,4,FALSE),"")</f>
        <v/>
      </c>
      <c r="P1160" s="228" t="str">
        <f t="shared" si="404"/>
        <v/>
      </c>
      <c r="Q1160" s="228" t="str">
        <f t="shared" si="405"/>
        <v/>
      </c>
      <c r="R1160" s="455" t="str">
        <f t="shared" si="406"/>
        <v/>
      </c>
      <c r="S1160" s="461"/>
      <c r="T1160" s="429" t="str">
        <f t="shared" si="407"/>
        <v/>
      </c>
      <c r="U1160" s="237" t="str">
        <f t="shared" si="408"/>
        <v/>
      </c>
    </row>
    <row r="1161" spans="1:21" x14ac:dyDescent="0.25">
      <c r="A1161" s="228">
        <f t="shared" si="401"/>
        <v>0</v>
      </c>
      <c r="B1161" s="228"/>
      <c r="C1161" s="228">
        <f>C1160+1</f>
        <v>30018</v>
      </c>
      <c r="D1161" s="228"/>
      <c r="E1161" s="228"/>
      <c r="F1161" s="231"/>
      <c r="G1161" s="228" t="str">
        <f t="shared" si="410"/>
        <v/>
      </c>
      <c r="H1161" s="236"/>
      <c r="I1161" s="38" t="str">
        <f t="shared" si="411"/>
        <v/>
      </c>
      <c r="J1161" s="228"/>
      <c r="K1161" s="229"/>
      <c r="L1161" s="228"/>
      <c r="M1161" s="228"/>
      <c r="N1161" s="232"/>
      <c r="O1161" s="228" t="str">
        <f>IFERROR(VLOOKUP(L1161,色號!A:D,4,FALSE),"")</f>
        <v/>
      </c>
      <c r="P1161" s="228" t="str">
        <f t="shared" si="404"/>
        <v/>
      </c>
      <c r="Q1161" s="228" t="str">
        <f t="shared" si="405"/>
        <v/>
      </c>
      <c r="R1161" s="455" t="str">
        <f t="shared" si="406"/>
        <v/>
      </c>
      <c r="S1161" s="461"/>
      <c r="T1161" s="429" t="str">
        <f t="shared" si="407"/>
        <v/>
      </c>
      <c r="U1161" s="237" t="str">
        <f t="shared" si="408"/>
        <v/>
      </c>
    </row>
    <row r="1162" spans="1:21" x14ac:dyDescent="0.25">
      <c r="A1162" s="228">
        <f t="shared" si="401"/>
        <v>0</v>
      </c>
      <c r="B1162" s="228"/>
      <c r="C1162" s="228">
        <f t="shared" ref="C1162:C1173" si="412">C1161+1</f>
        <v>30019</v>
      </c>
      <c r="D1162" s="228"/>
      <c r="E1162" s="228"/>
      <c r="F1162" s="231"/>
      <c r="G1162" s="228" t="str">
        <f t="shared" si="410"/>
        <v/>
      </c>
      <c r="H1162" s="236"/>
      <c r="I1162" s="38" t="str">
        <f t="shared" si="411"/>
        <v/>
      </c>
      <c r="J1162" s="228"/>
      <c r="K1162" s="229"/>
      <c r="L1162" s="228"/>
      <c r="M1162" s="228"/>
      <c r="N1162" s="232"/>
      <c r="O1162" s="228" t="str">
        <f>IFERROR(VLOOKUP(L1162,色號!A:D,4,FALSE),"")</f>
        <v/>
      </c>
      <c r="P1162" s="228" t="str">
        <f t="shared" si="404"/>
        <v/>
      </c>
      <c r="Q1162" s="228" t="str">
        <f t="shared" si="405"/>
        <v/>
      </c>
      <c r="R1162" s="455" t="str">
        <f t="shared" si="406"/>
        <v/>
      </c>
      <c r="S1162" s="461"/>
      <c r="T1162" s="429" t="str">
        <f t="shared" si="407"/>
        <v/>
      </c>
      <c r="U1162" s="237" t="str">
        <f t="shared" si="408"/>
        <v/>
      </c>
    </row>
    <row r="1163" spans="1:21" x14ac:dyDescent="0.25">
      <c r="A1163" s="228">
        <f t="shared" si="401"/>
        <v>0</v>
      </c>
      <c r="B1163" s="228"/>
      <c r="C1163" s="228">
        <f t="shared" si="412"/>
        <v>30020</v>
      </c>
      <c r="D1163" s="228"/>
      <c r="E1163" s="228"/>
      <c r="F1163" s="231"/>
      <c r="G1163" s="228" t="str">
        <f t="shared" si="410"/>
        <v/>
      </c>
      <c r="H1163" s="236"/>
      <c r="I1163" s="38" t="str">
        <f t="shared" si="411"/>
        <v/>
      </c>
      <c r="J1163" s="228"/>
      <c r="K1163" s="229"/>
      <c r="L1163" s="228"/>
      <c r="M1163" s="228" t="str">
        <f>IFERROR(VLOOKUP(L1163,色號!A:B,2,FALSE),"")</f>
        <v/>
      </c>
      <c r="N1163" s="232" t="str">
        <f>IFERROR(VLOOKUP(L1163,色號!A:C,3,FALSE),"")</f>
        <v/>
      </c>
      <c r="O1163" s="228" t="str">
        <f>IFERROR(VLOOKUP(L1163,色號!A:D,4,FALSE),"")</f>
        <v/>
      </c>
      <c r="P1163" s="228" t="str">
        <f t="shared" si="404"/>
        <v/>
      </c>
      <c r="Q1163" s="228" t="str">
        <f t="shared" si="405"/>
        <v/>
      </c>
      <c r="R1163" s="455" t="str">
        <f t="shared" si="406"/>
        <v/>
      </c>
      <c r="S1163" s="461"/>
      <c r="T1163" s="429" t="str">
        <f t="shared" si="407"/>
        <v/>
      </c>
      <c r="U1163" s="237" t="str">
        <f t="shared" si="408"/>
        <v/>
      </c>
    </row>
    <row r="1164" spans="1:21" x14ac:dyDescent="0.25">
      <c r="A1164" s="228">
        <f t="shared" si="401"/>
        <v>0</v>
      </c>
      <c r="B1164" s="228"/>
      <c r="C1164" s="228">
        <f t="shared" si="412"/>
        <v>30021</v>
      </c>
      <c r="D1164" s="228"/>
      <c r="E1164" s="228"/>
      <c r="F1164" s="231"/>
      <c r="G1164" s="228" t="str">
        <f t="shared" si="410"/>
        <v/>
      </c>
      <c r="H1164" s="236"/>
      <c r="I1164" s="38" t="str">
        <f t="shared" si="411"/>
        <v/>
      </c>
      <c r="J1164" s="228"/>
      <c r="K1164" s="229"/>
      <c r="L1164" s="228"/>
      <c r="M1164" s="228" t="str">
        <f>IFERROR(VLOOKUP(L1164,色號!A:B,2,FALSE),"")</f>
        <v/>
      </c>
      <c r="N1164" s="232" t="str">
        <f>IFERROR(VLOOKUP(L1164,色號!A:C,3,FALSE),"")</f>
        <v/>
      </c>
      <c r="O1164" s="228" t="str">
        <f>IFERROR(VLOOKUP(L1164,色號!A:D,4,FALSE),"")</f>
        <v/>
      </c>
      <c r="P1164" s="228" t="str">
        <f t="shared" si="404"/>
        <v/>
      </c>
      <c r="Q1164" s="228" t="str">
        <f t="shared" si="405"/>
        <v/>
      </c>
      <c r="R1164" s="455" t="str">
        <f t="shared" si="406"/>
        <v/>
      </c>
      <c r="S1164" s="461"/>
      <c r="T1164" s="429" t="str">
        <f t="shared" si="407"/>
        <v/>
      </c>
      <c r="U1164" s="237" t="str">
        <f t="shared" si="408"/>
        <v/>
      </c>
    </row>
    <row r="1165" spans="1:21" x14ac:dyDescent="0.25">
      <c r="A1165" s="228">
        <f t="shared" si="401"/>
        <v>0</v>
      </c>
      <c r="B1165" s="228"/>
      <c r="C1165" s="228">
        <f t="shared" si="412"/>
        <v>30022</v>
      </c>
      <c r="D1165" s="228"/>
      <c r="E1165" s="228"/>
      <c r="F1165" s="231"/>
      <c r="G1165" s="228" t="str">
        <f t="shared" si="410"/>
        <v/>
      </c>
      <c r="H1165" s="236"/>
      <c r="I1165" s="38" t="str">
        <f t="shared" si="411"/>
        <v/>
      </c>
      <c r="J1165" s="228"/>
      <c r="K1165" s="229"/>
      <c r="L1165" s="228"/>
      <c r="M1165" s="228" t="str">
        <f>IFERROR(VLOOKUP(L1165,色號!A:B,2,FALSE),"")</f>
        <v/>
      </c>
      <c r="N1165" s="232" t="str">
        <f>IFERROR(VLOOKUP(L1165,色號!A:C,3,FALSE),"")</f>
        <v/>
      </c>
      <c r="O1165" s="228" t="str">
        <f>IFERROR(VLOOKUP(L1165,色號!A:D,4,FALSE),"")</f>
        <v/>
      </c>
      <c r="P1165" s="228" t="str">
        <f t="shared" si="404"/>
        <v/>
      </c>
      <c r="Q1165" s="228" t="str">
        <f t="shared" si="405"/>
        <v/>
      </c>
      <c r="R1165" s="455" t="str">
        <f t="shared" si="406"/>
        <v/>
      </c>
      <c r="S1165" s="461"/>
      <c r="T1165" s="429" t="str">
        <f t="shared" si="407"/>
        <v/>
      </c>
      <c r="U1165" s="237" t="str">
        <f t="shared" si="408"/>
        <v/>
      </c>
    </row>
    <row r="1166" spans="1:21" x14ac:dyDescent="0.25">
      <c r="A1166" s="228">
        <f t="shared" si="401"/>
        <v>0</v>
      </c>
      <c r="B1166" s="228"/>
      <c r="C1166" s="228">
        <f t="shared" si="412"/>
        <v>30023</v>
      </c>
      <c r="D1166" s="228"/>
      <c r="E1166" s="228"/>
      <c r="F1166" s="231"/>
      <c r="G1166" s="228" t="str">
        <f t="shared" si="410"/>
        <v/>
      </c>
      <c r="H1166" s="236"/>
      <c r="I1166" s="38" t="str">
        <f t="shared" si="411"/>
        <v/>
      </c>
      <c r="J1166" s="228"/>
      <c r="K1166" s="229"/>
      <c r="L1166" s="228"/>
      <c r="M1166" s="228" t="str">
        <f>IFERROR(VLOOKUP(L1166,色號!A:B,2,FALSE),"")</f>
        <v/>
      </c>
      <c r="N1166" s="232" t="str">
        <f>IFERROR(VLOOKUP(L1166,色號!A:C,3,FALSE),"")</f>
        <v/>
      </c>
      <c r="O1166" s="228" t="str">
        <f>IFERROR(VLOOKUP(L1166,色號!A:D,4,FALSE),"")</f>
        <v/>
      </c>
      <c r="P1166" s="228" t="str">
        <f t="shared" si="404"/>
        <v/>
      </c>
      <c r="Q1166" s="228" t="str">
        <f t="shared" si="405"/>
        <v/>
      </c>
      <c r="R1166" s="455" t="str">
        <f t="shared" si="406"/>
        <v/>
      </c>
      <c r="S1166" s="461"/>
      <c r="T1166" s="429" t="str">
        <f t="shared" si="407"/>
        <v/>
      </c>
      <c r="U1166" s="237" t="str">
        <f t="shared" si="408"/>
        <v/>
      </c>
    </row>
    <row r="1167" spans="1:21" x14ac:dyDescent="0.25">
      <c r="A1167" s="228">
        <f t="shared" si="401"/>
        <v>0</v>
      </c>
      <c r="B1167" s="228"/>
      <c r="C1167" s="228">
        <f t="shared" si="412"/>
        <v>30024</v>
      </c>
      <c r="D1167" s="228"/>
      <c r="E1167" s="228"/>
      <c r="F1167" s="231"/>
      <c r="G1167" s="228" t="str">
        <f t="shared" si="410"/>
        <v/>
      </c>
      <c r="H1167" s="236"/>
      <c r="I1167" s="38" t="str">
        <f t="shared" si="411"/>
        <v/>
      </c>
      <c r="J1167" s="228"/>
      <c r="K1167" s="229"/>
      <c r="L1167" s="228"/>
      <c r="M1167" s="228" t="str">
        <f>IFERROR(VLOOKUP(L1167,色號!A:B,2,FALSE),"")</f>
        <v/>
      </c>
      <c r="N1167" s="232" t="str">
        <f>IFERROR(VLOOKUP(L1167,色號!A:C,3,FALSE),"")</f>
        <v/>
      </c>
      <c r="O1167" s="228" t="str">
        <f>IFERROR(VLOOKUP(L1167,色號!A:D,4,FALSE),"")</f>
        <v/>
      </c>
      <c r="P1167" s="228" t="str">
        <f t="shared" si="404"/>
        <v/>
      </c>
      <c r="Q1167" s="228" t="str">
        <f t="shared" si="405"/>
        <v/>
      </c>
      <c r="R1167" s="455" t="str">
        <f t="shared" si="406"/>
        <v/>
      </c>
      <c r="S1167" s="461"/>
      <c r="T1167" s="429" t="str">
        <f t="shared" si="407"/>
        <v/>
      </c>
      <c r="U1167" s="237" t="str">
        <f t="shared" si="408"/>
        <v/>
      </c>
    </row>
    <row r="1168" spans="1:21" x14ac:dyDescent="0.25">
      <c r="A1168" s="228">
        <f t="shared" si="401"/>
        <v>0</v>
      </c>
      <c r="B1168" s="228"/>
      <c r="C1168" s="228">
        <f t="shared" si="412"/>
        <v>30025</v>
      </c>
      <c r="D1168" s="228"/>
      <c r="E1168" s="228"/>
      <c r="F1168" s="231"/>
      <c r="G1168" s="228" t="str">
        <f t="shared" si="410"/>
        <v/>
      </c>
      <c r="H1168" s="236"/>
      <c r="I1168" s="38" t="str">
        <f t="shared" ref="I1168:I1173" si="413">IF(
   OR(
      $E1168="右側板",$E1168="左側板",$E1168="活隔",
      $E1168="天地蓋頂板",$E1168="天地蓋底板",
      $E1168="左門板",$E1168="右門板",
      $E1168="左側落板",$E1168="右側落板",
      $E1168="外蓋背板",$E1168="活固隔",
      $E1168="左木框滑門",$E1168="右木框滑門",
      $E1168="左鋁框滑門",$E1168="右鋁框滑門",
      $E1168="桌板",$E1168="台面",$E1168="床板",$E1168="假門板",
      $E1168="上掀門板",$E1168="平掀門板",$E1168="下掀門板",
      $E1168="抽盤抽頭",$E1168="抽盤",$E1168="層板",$E1168="壁面層板",
      $E1168="上封板",$E1168="下封板",$E1168="左封板",$E1168="右封板",
      $E1168="抽頭",$E1168="踢腳板",$E1168="補板",$E1168="木滑門"
   ),
   "AA",
   ""
)</f>
        <v/>
      </c>
      <c r="J1168" s="228"/>
      <c r="K1168" s="229"/>
      <c r="L1168" s="228"/>
      <c r="M1168" s="228" t="str">
        <f>IFERROR(VLOOKUP(L1168,色號!A:B,2,FALSE),"")</f>
        <v/>
      </c>
      <c r="N1168" s="232" t="str">
        <f>IFERROR(VLOOKUP(L1168,色號!A:C,3,FALSE),"")</f>
        <v/>
      </c>
      <c r="O1168" s="228" t="str">
        <f>IFERROR(VLOOKUP(L1168,色號!A:D,4,FALSE),"")</f>
        <v/>
      </c>
      <c r="P1168" s="228" t="str">
        <f t="shared" si="404"/>
        <v/>
      </c>
      <c r="Q1168" s="228" t="str">
        <f t="shared" si="405"/>
        <v/>
      </c>
      <c r="R1168" s="455" t="str">
        <f t="shared" si="406"/>
        <v/>
      </c>
      <c r="S1168" s="461"/>
      <c r="T1168" s="429" t="str">
        <f t="shared" si="407"/>
        <v/>
      </c>
      <c r="U1168" s="237" t="str">
        <f t="shared" si="408"/>
        <v/>
      </c>
    </row>
    <row r="1169" spans="1:21" x14ac:dyDescent="0.25">
      <c r="A1169" s="228">
        <f t="shared" si="401"/>
        <v>0</v>
      </c>
      <c r="B1169" s="228"/>
      <c r="C1169" s="228">
        <f t="shared" si="412"/>
        <v>30026</v>
      </c>
      <c r="D1169" s="228"/>
      <c r="E1169" s="228"/>
      <c r="F1169" s="231"/>
      <c r="G1169" s="228" t="str">
        <f t="shared" si="410"/>
        <v/>
      </c>
      <c r="H1169" s="236"/>
      <c r="I1169" s="38" t="str">
        <f t="shared" si="413"/>
        <v/>
      </c>
      <c r="J1169" s="228"/>
      <c r="K1169" s="229"/>
      <c r="L1169" s="228"/>
      <c r="M1169" s="228" t="str">
        <f>IFERROR(VLOOKUP(L1169,色號!A:B,2,FALSE),"")</f>
        <v/>
      </c>
      <c r="N1169" s="232" t="str">
        <f>IFERROR(VLOOKUP(L1169,色號!A:C,3,FALSE),"")</f>
        <v/>
      </c>
      <c r="O1169" s="228" t="str">
        <f>IFERROR(VLOOKUP(L1169,色號!A:D,4,FALSE),"")</f>
        <v/>
      </c>
      <c r="P1169" s="228" t="str">
        <f t="shared" si="404"/>
        <v/>
      </c>
      <c r="Q1169" s="228" t="str">
        <f t="shared" si="405"/>
        <v/>
      </c>
      <c r="R1169" s="455" t="str">
        <f t="shared" si="406"/>
        <v/>
      </c>
      <c r="S1169" s="461"/>
      <c r="T1169" s="429" t="str">
        <f t="shared" si="407"/>
        <v/>
      </c>
      <c r="U1169" s="237" t="str">
        <f t="shared" si="408"/>
        <v/>
      </c>
    </row>
    <row r="1170" spans="1:21" x14ac:dyDescent="0.25">
      <c r="A1170" s="228">
        <f t="shared" si="401"/>
        <v>0</v>
      </c>
      <c r="B1170" s="228"/>
      <c r="C1170" s="228">
        <f t="shared" si="412"/>
        <v>30027</v>
      </c>
      <c r="D1170" s="228"/>
      <c r="E1170" s="228"/>
      <c r="F1170" s="231"/>
      <c r="G1170" s="228" t="str">
        <f t="shared" si="410"/>
        <v/>
      </c>
      <c r="H1170" s="236"/>
      <c r="I1170" s="38" t="str">
        <f t="shared" si="413"/>
        <v/>
      </c>
      <c r="J1170" s="228"/>
      <c r="K1170" s="229"/>
      <c r="L1170" s="228"/>
      <c r="M1170" s="228" t="str">
        <f>IFERROR(VLOOKUP(L1170,色號!A:B,2,FALSE),"")</f>
        <v/>
      </c>
      <c r="N1170" s="232" t="str">
        <f>IFERROR(VLOOKUP(L1170,色號!A:C,3,FALSE),"")</f>
        <v/>
      </c>
      <c r="O1170" s="228" t="str">
        <f>IFERROR(VLOOKUP(L1170,色號!A:D,4,FALSE),"")</f>
        <v/>
      </c>
      <c r="P1170" s="228" t="str">
        <f t="shared" si="404"/>
        <v/>
      </c>
      <c r="Q1170" s="228" t="str">
        <f t="shared" si="405"/>
        <v/>
      </c>
      <c r="R1170" s="455" t="str">
        <f t="shared" si="406"/>
        <v/>
      </c>
      <c r="S1170" s="461"/>
      <c r="T1170" s="429" t="str">
        <f t="shared" si="407"/>
        <v/>
      </c>
      <c r="U1170" s="237" t="str">
        <f t="shared" si="408"/>
        <v/>
      </c>
    </row>
    <row r="1171" spans="1:21" x14ac:dyDescent="0.25">
      <c r="A1171" s="228">
        <f t="shared" si="401"/>
        <v>0</v>
      </c>
      <c r="B1171" s="228"/>
      <c r="C1171" s="228">
        <f t="shared" si="412"/>
        <v>30028</v>
      </c>
      <c r="D1171" s="228"/>
      <c r="E1171" s="228"/>
      <c r="F1171" s="231"/>
      <c r="G1171" s="228" t="str">
        <f t="shared" si="410"/>
        <v/>
      </c>
      <c r="H1171" s="236"/>
      <c r="I1171" s="38" t="str">
        <f t="shared" si="413"/>
        <v/>
      </c>
      <c r="J1171" s="228"/>
      <c r="K1171" s="229"/>
      <c r="L1171" s="228"/>
      <c r="M1171" s="228" t="str">
        <f>IFERROR(VLOOKUP(L1171,色號!A:B,2,FALSE),"")</f>
        <v/>
      </c>
      <c r="N1171" s="232" t="str">
        <f>IFERROR(VLOOKUP(L1171,色號!A:C,3,FALSE),"")</f>
        <v/>
      </c>
      <c r="O1171" s="228" t="str">
        <f>IFERROR(VLOOKUP(L1171,色號!A:D,4,FALSE),"")</f>
        <v/>
      </c>
      <c r="P1171" s="228" t="str">
        <f t="shared" si="404"/>
        <v/>
      </c>
      <c r="Q1171" s="228" t="str">
        <f t="shared" si="405"/>
        <v/>
      </c>
      <c r="R1171" s="455" t="str">
        <f t="shared" si="406"/>
        <v/>
      </c>
      <c r="S1171" s="461"/>
      <c r="T1171" s="429" t="str">
        <f t="shared" si="407"/>
        <v/>
      </c>
      <c r="U1171" s="237" t="str">
        <f t="shared" si="408"/>
        <v/>
      </c>
    </row>
    <row r="1172" spans="1:21" x14ac:dyDescent="0.25">
      <c r="A1172" s="228">
        <f t="shared" si="401"/>
        <v>0</v>
      </c>
      <c r="B1172" s="228"/>
      <c r="C1172" s="228">
        <f t="shared" si="412"/>
        <v>30029</v>
      </c>
      <c r="D1172" s="228"/>
      <c r="E1172" s="228"/>
      <c r="F1172" s="231"/>
      <c r="G1172" s="228" t="str">
        <f t="shared" si="410"/>
        <v/>
      </c>
      <c r="H1172" s="236"/>
      <c r="I1172" s="38" t="str">
        <f t="shared" si="413"/>
        <v/>
      </c>
      <c r="J1172" s="228"/>
      <c r="K1172" s="229"/>
      <c r="L1172" s="228"/>
      <c r="M1172" s="228" t="str">
        <f>IFERROR(VLOOKUP(L1172,色號!A:B,2,FALSE),"")</f>
        <v/>
      </c>
      <c r="N1172" s="232" t="str">
        <f>IFERROR(VLOOKUP(L1172,色號!A:C,3,FALSE),"")</f>
        <v/>
      </c>
      <c r="O1172" s="228" t="str">
        <f>IFERROR(VLOOKUP(L1172,色號!A:D,4,FALSE),"")</f>
        <v/>
      </c>
      <c r="P1172" s="228" t="str">
        <f t="shared" si="404"/>
        <v/>
      </c>
      <c r="Q1172" s="228" t="str">
        <f t="shared" si="405"/>
        <v/>
      </c>
      <c r="R1172" s="455" t="str">
        <f t="shared" si="406"/>
        <v/>
      </c>
      <c r="S1172" s="461"/>
      <c r="T1172" s="429" t="str">
        <f t="shared" si="407"/>
        <v/>
      </c>
      <c r="U1172" s="237" t="str">
        <f t="shared" si="408"/>
        <v/>
      </c>
    </row>
    <row r="1173" spans="1:21" x14ac:dyDescent="0.25">
      <c r="A1173" s="228">
        <f t="shared" si="401"/>
        <v>0</v>
      </c>
      <c r="B1173" s="228"/>
      <c r="C1173" s="228">
        <f t="shared" si="412"/>
        <v>30030</v>
      </c>
      <c r="D1173" s="228"/>
      <c r="E1173" s="228"/>
      <c r="F1173" s="231"/>
      <c r="G1173" s="228" t="str">
        <f t="shared" si="410"/>
        <v/>
      </c>
      <c r="H1173" s="236"/>
      <c r="I1173" s="38" t="str">
        <f t="shared" si="413"/>
        <v/>
      </c>
      <c r="J1173" s="228"/>
      <c r="K1173" s="229"/>
      <c r="L1173" s="228"/>
      <c r="M1173" s="228" t="str">
        <f>IFERROR(VLOOKUP(L1173,色號!A:B,2,FALSE),"")</f>
        <v/>
      </c>
      <c r="N1173" s="232" t="str">
        <f>IFERROR(VLOOKUP(L1173,色號!A:C,3,FALSE),"")</f>
        <v/>
      </c>
      <c r="O1173" s="228" t="str">
        <f>IFERROR(VLOOKUP(L1173,色號!A:D,4,FALSE),"")</f>
        <v/>
      </c>
      <c r="P1173" s="228" t="str">
        <f t="shared" si="404"/>
        <v/>
      </c>
      <c r="Q1173" s="228" t="str">
        <f t="shared" si="405"/>
        <v/>
      </c>
      <c r="R1173" s="455" t="str">
        <f t="shared" si="406"/>
        <v/>
      </c>
      <c r="S1173" s="461"/>
      <c r="T1173" s="429" t="str">
        <f t="shared" si="407"/>
        <v/>
      </c>
      <c r="U1173" s="237" t="str">
        <f t="shared" si="408"/>
        <v/>
      </c>
    </row>
    <row r="1174" spans="1:21" x14ac:dyDescent="0.25">
      <c r="A1174" s="234"/>
      <c r="B1174" s="234"/>
      <c r="C1174" s="234"/>
      <c r="D1174" s="234"/>
      <c r="E1174" s="234"/>
      <c r="F1174" s="238"/>
      <c r="G1174" s="238"/>
      <c r="H1174" s="239"/>
      <c r="I1174" s="234"/>
      <c r="J1174" s="238"/>
      <c r="K1174" s="227"/>
      <c r="L1174" s="238"/>
      <c r="M1174" s="238"/>
      <c r="N1174" s="232" t="str">
        <f>IFERROR(VLOOKUP(L1174,資料庫!$P$4:$R$101,3,FALSE),"")</f>
        <v/>
      </c>
      <c r="O1174" s="238"/>
      <c r="P1174" s="228"/>
      <c r="Q1174" s="228"/>
      <c r="R1174" s="455" t="str">
        <f t="shared" ref="R1174" si="414">IF(
  AND(
    OR($E1174="右側板",$E1174="左側板"),
    COUNTIF($E$1144:$E$1173,"活隔") + COUNTIF($E$1144:$E$1173,"固隔") &gt; 0  ),
  "排孔",
  ""
)</f>
        <v/>
      </c>
      <c r="S1174" s="228"/>
      <c r="T1174" s="430"/>
      <c r="U1174" s="237"/>
    </row>
    <row r="1175" spans="1:21" x14ac:dyDescent="0.25">
      <c r="A1175" s="234"/>
      <c r="B1175" s="234"/>
      <c r="C1175" s="234"/>
      <c r="D1175" s="234"/>
      <c r="E1175" s="234"/>
      <c r="F1175" s="238"/>
      <c r="G1175" s="238"/>
      <c r="H1175" s="239"/>
      <c r="I1175" s="234"/>
      <c r="J1175" s="238"/>
      <c r="K1175" s="227"/>
      <c r="L1175" s="238"/>
      <c r="M1175" s="238"/>
      <c r="N1175" s="228"/>
      <c r="O1175" s="238"/>
      <c r="P1175" s="228"/>
      <c r="Q1175" s="228"/>
      <c r="R1175" s="455"/>
      <c r="S1175" s="228"/>
      <c r="T1175" s="430"/>
      <c r="U1175" s="237"/>
    </row>
    <row r="1176" spans="1:21" x14ac:dyDescent="0.25">
      <c r="A1176" s="224" t="s">
        <v>31</v>
      </c>
      <c r="B1176" s="224"/>
      <c r="C1176" s="225"/>
      <c r="D1176" s="225" cm="1">
        <f t="array" ref="D1176">_xlfn.IFS(OR(C1176="水槽櫃",C1176="爐檯櫃"),"無頂板",C1176="油機吊櫃","無底板",TRUE,0)</f>
        <v>0</v>
      </c>
      <c r="E1176" s="226"/>
      <c r="F1176" s="225"/>
      <c r="G1176" s="226"/>
      <c r="H1176" s="226"/>
      <c r="I1176" s="226"/>
      <c r="J1176" s="226"/>
      <c r="K1176" s="227"/>
      <c r="L1176" s="228"/>
      <c r="M1176" s="228"/>
      <c r="N1176" s="228"/>
      <c r="O1176" s="228"/>
      <c r="P1176" s="228"/>
      <c r="Q1176" s="228"/>
      <c r="R1176" s="455"/>
      <c r="S1176" s="228"/>
      <c r="T1176" s="430"/>
      <c r="U1176" s="237"/>
    </row>
    <row r="1177" spans="1:21" x14ac:dyDescent="0.25">
      <c r="A1177" s="224" t="s">
        <v>20</v>
      </c>
      <c r="B1177" s="224"/>
      <c r="C1177" s="229">
        <f>C1138+1</f>
        <v>31</v>
      </c>
      <c r="D1177" s="229"/>
      <c r="E1177" s="226"/>
      <c r="F1177" s="230"/>
      <c r="G1177" s="226"/>
      <c r="H1177" s="226"/>
      <c r="I1177" s="226"/>
      <c r="J1177" s="226"/>
      <c r="K1177" s="366" t="s">
        <v>15</v>
      </c>
      <c r="L1177" s="232">
        <f>SUMIF(D1183:D1212,"&lt;&gt;*五金",K1183:K1212)</f>
        <v>0</v>
      </c>
      <c r="M1177" s="228"/>
      <c r="N1177" s="231"/>
      <c r="O1177" s="228"/>
      <c r="P1177" s="228"/>
      <c r="Q1177" s="228"/>
      <c r="R1177" s="455"/>
      <c r="S1177" s="228"/>
      <c r="T1177" s="430"/>
      <c r="U1177" s="237"/>
    </row>
    <row r="1178" spans="1:21" x14ac:dyDescent="0.25">
      <c r="A1178" s="224" t="s">
        <v>38</v>
      </c>
      <c r="B1178" s="224"/>
      <c r="C1178" s="229"/>
      <c r="D1178" s="229"/>
      <c r="E1178" s="226"/>
      <c r="F1178" s="230"/>
      <c r="G1178" s="226"/>
      <c r="H1178" s="226"/>
      <c r="I1178" s="226"/>
      <c r="J1178" s="226"/>
      <c r="K1178" s="366" t="s">
        <v>16</v>
      </c>
      <c r="L1178" s="233">
        <f ca="1">板材才數分析.!P931</f>
        <v>0</v>
      </c>
      <c r="M1178" s="228"/>
      <c r="N1178" s="231"/>
      <c r="O1178" s="228"/>
      <c r="P1178" s="228"/>
      <c r="Q1178" s="228"/>
      <c r="R1178" s="455"/>
      <c r="S1178" s="228"/>
      <c r="T1178" s="430"/>
      <c r="U1178" s="237"/>
    </row>
    <row r="1179" spans="1:21" x14ac:dyDescent="0.25">
      <c r="A1179" s="224" t="s">
        <v>39</v>
      </c>
      <c r="B1179" s="224"/>
      <c r="C1179" s="368"/>
      <c r="D1179" s="229"/>
      <c r="E1179" s="226"/>
      <c r="F1179" s="230"/>
      <c r="G1179" s="226"/>
      <c r="H1179" s="226"/>
      <c r="I1179" s="226"/>
      <c r="J1179" s="226"/>
      <c r="K1179" s="376" t="s">
        <v>1384</v>
      </c>
      <c r="L1179" s="228">
        <v>1</v>
      </c>
      <c r="M1179" s="228"/>
      <c r="N1179" s="228"/>
      <c r="O1179" s="228"/>
      <c r="P1179" s="228"/>
      <c r="Q1179" s="228"/>
      <c r="R1179" s="455"/>
      <c r="S1179" s="228"/>
      <c r="T1179" s="430"/>
      <c r="U1179" s="237"/>
    </row>
    <row r="1180" spans="1:21" x14ac:dyDescent="0.25">
      <c r="A1180" s="224" t="s">
        <v>40</v>
      </c>
      <c r="B1180" s="224"/>
      <c r="C1180" s="367"/>
      <c r="D1180" s="229"/>
      <c r="E1180" s="226"/>
      <c r="F1180" s="230"/>
      <c r="G1180" s="226"/>
      <c r="H1180" s="226"/>
      <c r="I1180" s="226"/>
      <c r="J1180" s="226"/>
      <c r="K1180" s="227"/>
      <c r="L1180" s="228"/>
      <c r="M1180" s="228"/>
      <c r="N1180" s="228"/>
      <c r="O1180" s="228"/>
      <c r="P1180" s="228"/>
      <c r="Q1180" s="228"/>
      <c r="R1180" s="455"/>
      <c r="S1180" s="228"/>
      <c r="T1180" s="430"/>
      <c r="U1180" s="237"/>
    </row>
    <row r="1181" spans="1:21" ht="16.5" customHeight="1" x14ac:dyDescent="0.25">
      <c r="A1181" s="508" t="s">
        <v>21</v>
      </c>
      <c r="B1181" s="228"/>
      <c r="C1181" s="508" t="s">
        <v>50</v>
      </c>
      <c r="D1181" s="508" t="s">
        <v>1293</v>
      </c>
      <c r="E1181" s="508" t="s">
        <v>42</v>
      </c>
      <c r="F1181" s="372" t="s">
        <v>2</v>
      </c>
      <c r="G1181" s="372"/>
      <c r="H1181" s="372"/>
      <c r="I1181" s="372"/>
      <c r="J1181" s="372"/>
      <c r="K1181" s="514" t="s">
        <v>6</v>
      </c>
      <c r="L1181" s="508" t="s">
        <v>8</v>
      </c>
      <c r="M1181" s="508" t="s">
        <v>110</v>
      </c>
      <c r="N1181" s="515" t="s">
        <v>225</v>
      </c>
      <c r="O1181" s="508" t="s">
        <v>44</v>
      </c>
      <c r="P1181" s="509" t="s">
        <v>9</v>
      </c>
      <c r="Q1181" s="509" t="s">
        <v>9</v>
      </c>
      <c r="R1181" s="510" t="s">
        <v>9</v>
      </c>
      <c r="S1181" s="509" t="s">
        <v>9</v>
      </c>
      <c r="T1181" s="517" t="s">
        <v>1929</v>
      </c>
      <c r="U1181" s="508" t="s">
        <v>1386</v>
      </c>
    </row>
    <row r="1182" spans="1:21" x14ac:dyDescent="0.25">
      <c r="A1182" s="513"/>
      <c r="B1182" s="234"/>
      <c r="C1182" s="513"/>
      <c r="D1182" s="508"/>
      <c r="E1182" s="513"/>
      <c r="F1182" s="228" t="s">
        <v>49</v>
      </c>
      <c r="G1182" s="228" t="s">
        <v>17</v>
      </c>
      <c r="H1182" s="235" t="s">
        <v>1</v>
      </c>
      <c r="I1182" s="228" t="s">
        <v>17</v>
      </c>
      <c r="J1182" s="228" t="s">
        <v>3</v>
      </c>
      <c r="K1182" s="514"/>
      <c r="L1182" s="508"/>
      <c r="M1182" s="513"/>
      <c r="N1182" s="515"/>
      <c r="O1182" s="513"/>
      <c r="P1182" s="509"/>
      <c r="Q1182" s="509"/>
      <c r="R1182" s="510"/>
      <c r="S1182" s="509"/>
      <c r="T1182" s="517"/>
      <c r="U1182" s="508"/>
    </row>
    <row r="1183" spans="1:21" x14ac:dyDescent="0.25">
      <c r="A1183" s="228">
        <f>$C$1176</f>
        <v>0</v>
      </c>
      <c r="B1183" s="228"/>
      <c r="C1183" s="228">
        <f>(C1177*1000)+1</f>
        <v>31001</v>
      </c>
      <c r="D1183" s="228"/>
      <c r="E1183" s="228" t="s">
        <v>4</v>
      </c>
      <c r="F1183" s="236">
        <f>C1180-36</f>
        <v>-36</v>
      </c>
      <c r="G1183" s="228" t="str">
        <f>IF(
   OR(
      $E1183="頂板",$E1183="底板",$E1183="右側板",$E1183="左側板",
      $E1183="天地蓋頂板",$E1183="天地蓋底板",$E1183="天地蓋右側板",$E1183="天地蓋左側板",
      $E1183="前抽牆",$E1183="後抽牆",$E1183="左抽牆",$E1183="右抽牆",
      $E1183="踢腳板",$E1183="補板",$E1183="固隔",$E1183="活隔",
      $E1183="中立板",$E1183="中立板(退)",$E1183="固隔(退)",$E1183="活固隔",$E1183="立板",
      $E1183="內頂板",$E1183="內左側落板",$E1183="內右側落板",$E1183="內底板",
      $E1183="內左側板",$E1183="內右側板",
      $E1183="上前平肢",$E1183="上後平肢",$E1183="上前立肢",$E1183="上後立肢",
      $E1183="下前立肢",$E1183="下後立肢",$E1183="下前平肢",$E1183="下後平肢",
      $E1183="左側落板",$E1183="右側落板",
      $E1183="外蓋背板",$E1183="台面",$E1183="床板",$E1183="假門板",
      $E1183="上掀門板",$E1183="平掀門板",$E1183="下掀門板",
      $E1183="左門板",$E1183="右門板",
      $E1183="抽盤",$E1183="抽盤抽頭",
      $E1183="上軌道板",$E1183="下軌道板",$E1183="左軌道板",$E1183="右軌道板",$E1183="指縫擋板",$E1183="左木框滑門",$E1183="右木框滑門",
      $E1183="層板",$E1183="壁面層板",$E1183="桌板",$E1183="上封板",$E1183="下封板",$E1183="左封板",$E1183="右封板",
      $E1183="左圓角側板",$E1183="右圓角側板",$E1183="抽頭",$E1183="入柱抽頭",$E1183="假抽頭",$E1183="背拉桿",$E1183="木滑門",$E1183="抽屜拉桿"
   ),
   "AA",
   ""
)</f>
        <v>AA</v>
      </c>
      <c r="H1183" s="236">
        <f>C1179</f>
        <v>0</v>
      </c>
      <c r="I1183" s="38" t="str">
        <f>IF(
   OR(
      $E1183="右側板",$E1183="左側板",$E1183="活隔",
      $E1183="天地蓋頂板",$E1183="天地蓋底板",
      $E1183="左門板",$E1183="右門板",
      $E1183="左側落板",$E1183="右側落板",
      $E1183="外蓋背板",$E1183="活固隔",
      $E1183="左木框滑門",$E1183="右木框滑門",
      $E1183="左鋁框滑門",$E1183="右鋁框滑門",
      $E1183="桌板",$E1183="台面",$E1183="床板",$E1183="假門板",
      $E1183="上掀門板",$E1183="平掀門板",$E1183="下掀門板",
      $E1183="抽盤抽頭",$E1183="抽盤",$E1183="層板",$E1183="壁面層板",
      $E1183="上封板",$E1183="下封板",$E1183="左封板",$E1183="右封板",
      $E1183="抽頭",$E1183="踢腳板",$E1183="補板",$E1183="木滑門"
   ),
   "AA",
   ""
)</f>
        <v/>
      </c>
      <c r="J1183" s="228">
        <v>18</v>
      </c>
      <c r="K1183" s="229"/>
      <c r="L1183" s="228"/>
      <c r="M1183" s="228" t="str">
        <f>IFERROR(VLOOKUP(L1183,色號!A:B,2,FALSE),"")</f>
        <v/>
      </c>
      <c r="N1183" s="228" t="str">
        <f>IFERROR(VLOOKUP(M1183,色號!B:C,2,FALSE),"")</f>
        <v/>
      </c>
      <c r="O1183" s="228" t="str">
        <f>IFERROR(VLOOKUP(L1183,色號!A:D,4,FALSE),"")</f>
        <v/>
      </c>
      <c r="P1183" s="228" t="str">
        <f>IF(
    OR($E1183="左門板", $E1183="右門板"),
    "鉸" &amp; IF($F1183&lt;=1000, 2, IF($F1183&lt;=1800, 3, 4)),
    IF(
        $E1183="入柱背板",
        "側",
        IF(
            $E1183="外蓋背板",
            "面",
            IF(
                AND(COUNTIF($E$1183:$E$1212,"入柱背板")&gt;0, OR($E1183="頂板", $E1183="底板")),
                "面",
                IF(
                    AND(COUNTIF($E$1183:$E$1212,"外蓋背板")&gt;0, OR($E1183="左側板", $E1183="右側板")),
                    "側",
                    IF(
                        AND(
                            COUNTIF($E$1183:$E$1212,"入柱背板")=0,
                            COUNTIF($E$1183:$E$1212,"外蓋背板")=0,
                            OR(
                                AND(COUNTIF($E$1183:$E$1212,"背板")&gt;0, OR($E1183="左側板",$E1183="右側板",$E1183="頂板",$E1183="底板",$E1183="天地蓋左側板",$E1183="天地蓋右側板",$E1183="天地蓋頂板",$E1183="天地蓋底板")),
                                AND(COUNTIF($E$1183:$E$1212,"抽底")&gt;0, OR($E1183="右抽牆",$E1183="左抽牆",$E1183="前抽牆",$E1183="後抽牆"))                         )
                        ),
                        "背板溝",
                        ""
                    )
                )
            )
        )
    )
)</f>
        <v>背板溝</v>
      </c>
      <c r="Q1183" s="228" t="str">
        <f>IF(OR($E1183="天地蓋右側板",$E1183="天地蓋左側板"), "側 面",
 IF(OR($E1183="背拉桿",$E1183="中立板",$E1183="頂板",$E1183="底板",$E1183="前抽牆",$E1183="後抽牆",$E1183="內左側落板",$E1183="內右側落板",$E1183="抽屜拉桿",$E1183="立板"), "側",
  IF(OR($E1183="木滑門",$E1183="鋁框滑門"), "輪",
   IF(OR($E1183="右側板",$E1183="左側板",$E1183="右抽牆",$E1183="左抽牆",$E1183="天地蓋頂板",$E1183="天地蓋底板",$E1183="內頂板"), "面",
    IF($E1183="固隔","固","")
   )
  )
 )
)</f>
        <v>側</v>
      </c>
      <c r="R1183" s="455" t="str">
        <f>IF(
OR($E1183="左側板",$E1183="右側板",$E1183="天地蓋左側板",$E1183="天地蓋右側板",$E1183="中立板",$E1183="立板"),
"排","")</f>
        <v/>
      </c>
      <c r="S1183" s="461"/>
      <c r="T1183" s="429" t="str">
        <f>IF($E1183="中立板","面開槽？排孔？",
IF($E1183="木框滑門","前排孔要退喔！",
IF(OR($E1183="左門板",$E1183="右門板",$E1183="抽頭"),"把手？",
IF(OR($E1183="左側板",$E1183="右側板",$E1183="天地蓋右側板",$E1183="天地蓋左側板"),"排孔？",""))))</f>
        <v/>
      </c>
      <c r="U1183" s="237">
        <f>IF(E1183="","",$L$1179)</f>
        <v>1</v>
      </c>
    </row>
    <row r="1184" spans="1:21" x14ac:dyDescent="0.25">
      <c r="A1184" s="228">
        <f t="shared" ref="A1184:A1212" si="415">$C$1176</f>
        <v>0</v>
      </c>
      <c r="B1184" s="228"/>
      <c r="C1184" s="228">
        <f>C1183+1</f>
        <v>31002</v>
      </c>
      <c r="D1184" s="228"/>
      <c r="E1184" s="228" t="s">
        <v>323</v>
      </c>
      <c r="F1184" s="236">
        <f>C1180-36</f>
        <v>-36</v>
      </c>
      <c r="G1184" s="228" t="str">
        <f t="shared" ref="G1184:G1212" si="416">IF(
   OR(
      $E1184="頂板",$E1184="底板",$E1184="右側板",$E1184="左側板",
      $E1184="天地蓋頂板",$E1184="天地蓋底板",$E1184="天地蓋右側板",$E1184="天地蓋左側板",
      $E1184="前抽牆",$E1184="後抽牆",$E1184="左抽牆",$E1184="右抽牆",
      $E1184="踢腳板",$E1184="補板",$E1184="固隔",$E1184="活隔",
      $E1184="中立板",$E1184="中立板(退)",$E1184="固隔(退)",$E1184="活固隔",$E1184="立板",
      $E1184="內頂板",$E1184="內左側落板",$E1184="內右側落板",$E1184="內底板",
      $E1184="內左側板",$E1184="內右側板",
      $E1184="上前平肢",$E1184="上後平肢",$E1184="上前立肢",$E1184="上後立肢",
      $E1184="下前立肢",$E1184="下後立肢",$E1184="下前平肢",$E1184="下後平肢",
      $E1184="左側落板",$E1184="右側落板",
      $E1184="外蓋背板",$E1184="台面",$E1184="床板",$E1184="假門板",
      $E1184="上掀門板",$E1184="平掀門板",$E1184="下掀門板",
      $E1184="左門板",$E1184="右門板",
      $E1184="抽盤",$E1184="抽盤抽頭",
      $E1184="上軌道板",$E1184="下軌道板",$E1184="左軌道板",$E1184="右軌道板",$E1184="指縫擋板",$E1184="左木框滑門",$E1184="右木框滑門",
      $E1184="層板",$E1184="壁面層板",$E1184="桌板",$E1184="上封板",$E1184="下封板",$E1184="左封板",$E1184="右封板",
      $E1184="左圓角側板",$E1184="右圓角側板",$E1184="抽頭",$E1184="入柱抽頭",$E1184="假抽頭",$E1184="背拉桿",$E1184="木滑門",$E1184="抽屜拉桿"
   ),
   "AA",
   ""
)</f>
        <v>AA</v>
      </c>
      <c r="H1184" s="236">
        <f>C1179</f>
        <v>0</v>
      </c>
      <c r="I1184" s="38" t="str">
        <f t="shared" ref="I1184:I1206" si="417">IF(
   OR(
      $E1184="右側板",$E1184="左側板",$E1184="活隔",
      $E1184="天地蓋頂板",$E1184="天地蓋底板",
      $E1184="左門板",$E1184="右門板",
      $E1184="左側落板",$E1184="右側落板",
      $E1184="外蓋背板",$E1184="活固隔",
      $E1184="左木框滑門",$E1184="右木框滑門",
      $E1184="左鋁框滑門",$E1184="右鋁框滑門",
      $E1184="桌板",$E1184="台面",$E1184="床板",$E1184="假門板",
      $E1184="上掀門板",$E1184="平掀門板",$E1184="下掀門板",
      $E1184="抽盤抽頭",$E1184="抽盤",$E1184="層板",$E1184="壁面層板",
      $E1184="上封板",$E1184="下封板",$E1184="左封板",$E1184="右封板",
      $E1184="抽頭",$E1184="踢腳板",$E1184="補板",$E1184="木滑門"
   ),
   "AA",
   ""
)</f>
        <v/>
      </c>
      <c r="J1184" s="228">
        <v>18</v>
      </c>
      <c r="K1184" s="229"/>
      <c r="L1184" s="228"/>
      <c r="M1184" s="228" t="str">
        <f>IFERROR(VLOOKUP(L1184,色號!A:B,2,FALSE),"")</f>
        <v/>
      </c>
      <c r="N1184" s="228" t="str">
        <f>IFERROR(VLOOKUP(M1184,色號!B:C,2,FALSE),"")</f>
        <v/>
      </c>
      <c r="O1184" s="228" t="str">
        <f>IFERROR(VLOOKUP(L1184,色號!A:D,4,FALSE),"")</f>
        <v/>
      </c>
      <c r="P1184" s="228" t="str">
        <f t="shared" ref="P1184:P1212" si="418">IF(
    OR($E1184="左門板", $E1184="右門板"),
    "鉸" &amp; IF($F1184&lt;=1000, 2, IF($F1184&lt;=1800, 3, 4)),
    IF(
        $E1184="入柱背板",
        "側",
        IF(
            $E1184="外蓋背板",
            "面",
            IF(
                AND(COUNTIF($E$1183:$E$1212,"入柱背板")&gt;0, OR($E1184="頂板", $E1184="底板")),
                "面",
                IF(
                    AND(COUNTIF($E$1183:$E$1212,"外蓋背板")&gt;0, OR($E1184="左側板", $E1184="右側板")),
                    "側",
                    IF(
                        AND(
                            COUNTIF($E$1183:$E$1212,"入柱背板")=0,
                            COUNTIF($E$1183:$E$1212,"外蓋背板")=0,
                            OR(
                                AND(COUNTIF($E$1183:$E$1212,"背板")&gt;0, OR($E1184="左側板",$E1184="右側板",$E1184="頂板",$E1184="底板",$E1184="天地蓋左側板",$E1184="天地蓋右側板",$E1184="天地蓋頂板",$E1184="天地蓋底板")),
                                AND(COUNTIF($E$1183:$E$1212,"抽底")&gt;0, OR($E1184="右抽牆",$E1184="左抽牆",$E1184="前抽牆",$E1184="後抽牆"))                         )
                        ),
                        "背板溝",
                        ""
                    )
                )
            )
        )
    )
)</f>
        <v>背板溝</v>
      </c>
      <c r="Q1184" s="228" t="str">
        <f t="shared" ref="Q1184:Q1212" si="419">IF(OR($E1184="天地蓋右側板",$E1184="天地蓋左側板"), "側 面",
 IF(OR($E1184="背拉桿",$E1184="中立板",$E1184="頂板",$E1184="底板",$E1184="前抽牆",$E1184="後抽牆",$E1184="內左側落板",$E1184="內右側落板",$E1184="抽屜拉桿",$E1184="立板"), "側",
  IF(OR($E1184="木滑門",$E1184="鋁框滑門"), "輪",
   IF(OR($E1184="右側板",$E1184="左側板",$E1184="右抽牆",$E1184="左抽牆",$E1184="天地蓋頂板",$E1184="天地蓋底板",$E1184="內頂板"), "面",
    IF($E1184="固隔","固","")
   )
  )
 )
)</f>
        <v>側</v>
      </c>
      <c r="R1184" s="455" t="str">
        <f t="shared" ref="R1184:R1212" si="420">IF(
OR($E1184="左側板",$E1184="右側板",$E1184="天地蓋左側板",$E1184="天地蓋右側板",$E1184="中立板",$E1184="立板"),
"排","")</f>
        <v/>
      </c>
      <c r="S1184" s="461"/>
      <c r="T1184" s="429" t="str">
        <f t="shared" ref="T1184:T1212" si="421">IF($E1184="中立板","面開槽？排孔？",
IF($E1184="木框滑門","前排孔要退喔！",
IF(OR($E1184="左門板",$E1184="右門板",$E1184="抽頭"),"把手？",
IF(OR($E1184="左側板",$E1184="右側板",$E1184="天地蓋右側板",$E1184="天地蓋左側板"),"排孔？",""))))</f>
        <v/>
      </c>
      <c r="U1184" s="237">
        <f t="shared" ref="U1184:U1212" si="422">IF(E1184="","",$L$1179)</f>
        <v>1</v>
      </c>
    </row>
    <row r="1185" spans="1:21" x14ac:dyDescent="0.25">
      <c r="A1185" s="228">
        <f t="shared" si="415"/>
        <v>0</v>
      </c>
      <c r="B1185" s="228"/>
      <c r="C1185" s="228">
        <f t="shared" ref="C1185:C1196" si="423">C1184+1</f>
        <v>31003</v>
      </c>
      <c r="D1185" s="228"/>
      <c r="E1185" s="228" t="s">
        <v>342</v>
      </c>
      <c r="F1185" s="228">
        <f>C1178</f>
        <v>0</v>
      </c>
      <c r="G1185" s="228" t="str">
        <f t="shared" si="416"/>
        <v>AA</v>
      </c>
      <c r="H1185" s="236">
        <f>C1179</f>
        <v>0</v>
      </c>
      <c r="I1185" s="38" t="str">
        <f t="shared" si="417"/>
        <v>AA</v>
      </c>
      <c r="J1185" s="228">
        <v>18</v>
      </c>
      <c r="K1185" s="229"/>
      <c r="L1185" s="228"/>
      <c r="M1185" s="228" t="str">
        <f>IFERROR(VLOOKUP(L1185,色號!A:B,2,FALSE),"")</f>
        <v/>
      </c>
      <c r="N1185" s="228" t="str">
        <f>IFERROR(VLOOKUP(M1185,色號!B:C,2,FALSE),"")</f>
        <v/>
      </c>
      <c r="O1185" s="228" t="str">
        <f>IFERROR(VLOOKUP(L1185,色號!A:D,4,FALSE),"")</f>
        <v/>
      </c>
      <c r="P1185" s="228" t="str">
        <f t="shared" si="418"/>
        <v>背板溝</v>
      </c>
      <c r="Q1185" s="228" t="str">
        <f t="shared" si="419"/>
        <v>面</v>
      </c>
      <c r="R1185" s="455" t="str">
        <f t="shared" si="420"/>
        <v>排</v>
      </c>
      <c r="S1185" s="461"/>
      <c r="T1185" s="429" t="str">
        <f t="shared" si="421"/>
        <v>排孔？</v>
      </c>
      <c r="U1185" s="237">
        <f t="shared" si="422"/>
        <v>1</v>
      </c>
    </row>
    <row r="1186" spans="1:21" x14ac:dyDescent="0.25">
      <c r="A1186" s="228">
        <f t="shared" si="415"/>
        <v>0</v>
      </c>
      <c r="B1186" s="228"/>
      <c r="C1186" s="228">
        <f t="shared" si="423"/>
        <v>31004</v>
      </c>
      <c r="D1186" s="228"/>
      <c r="E1186" s="228" t="s">
        <v>350</v>
      </c>
      <c r="F1186" s="228">
        <f>C1178</f>
        <v>0</v>
      </c>
      <c r="G1186" s="228" t="str">
        <f t="shared" si="416"/>
        <v>AA</v>
      </c>
      <c r="H1186" s="236">
        <f>C1179</f>
        <v>0</v>
      </c>
      <c r="I1186" s="38" t="str">
        <f t="shared" si="417"/>
        <v>AA</v>
      </c>
      <c r="J1186" s="228">
        <v>18</v>
      </c>
      <c r="K1186" s="229"/>
      <c r="L1186" s="228"/>
      <c r="M1186" s="228" t="str">
        <f>IFERROR(VLOOKUP(L1186,色號!A:B,2,FALSE),"")</f>
        <v/>
      </c>
      <c r="N1186" s="228" t="str">
        <f>IFERROR(VLOOKUP(M1186,色號!B:C,2,FALSE),"")</f>
        <v/>
      </c>
      <c r="O1186" s="228" t="str">
        <f>IFERROR(VLOOKUP(L1186,色號!A:D,4,FALSE),"")</f>
        <v/>
      </c>
      <c r="P1186" s="228" t="str">
        <f t="shared" si="418"/>
        <v>背板溝</v>
      </c>
      <c r="Q1186" s="228" t="str">
        <f t="shared" si="419"/>
        <v>面</v>
      </c>
      <c r="R1186" s="455" t="str">
        <f t="shared" si="420"/>
        <v>排</v>
      </c>
      <c r="S1186" s="461"/>
      <c r="T1186" s="429" t="str">
        <f t="shared" si="421"/>
        <v>排孔？</v>
      </c>
      <c r="U1186" s="237">
        <f t="shared" si="422"/>
        <v>1</v>
      </c>
    </row>
    <row r="1187" spans="1:21" x14ac:dyDescent="0.25">
      <c r="A1187" s="228">
        <f t="shared" si="415"/>
        <v>0</v>
      </c>
      <c r="B1187" s="228"/>
      <c r="C1187" s="228">
        <f t="shared" si="423"/>
        <v>31005</v>
      </c>
      <c r="D1187" s="228"/>
      <c r="E1187" s="228" t="s">
        <v>357</v>
      </c>
      <c r="F1187" s="228">
        <f>C1178-22</f>
        <v>-22</v>
      </c>
      <c r="G1187" s="228" t="str">
        <f t="shared" si="416"/>
        <v/>
      </c>
      <c r="H1187" s="236">
        <f>C1180-22</f>
        <v>-22</v>
      </c>
      <c r="I1187" s="38" t="str">
        <f t="shared" si="417"/>
        <v/>
      </c>
      <c r="J1187" s="228">
        <v>4</v>
      </c>
      <c r="K1187" s="229"/>
      <c r="L1187" s="228"/>
      <c r="M1187" s="228" t="str">
        <f>IFERROR(VLOOKUP(L1187,色號!A:B,2,FALSE),"")</f>
        <v/>
      </c>
      <c r="N1187" s="228" t="str">
        <f>IFERROR(VLOOKUP(M1187,色號!B:C,2,FALSE),"")</f>
        <v/>
      </c>
      <c r="O1187" s="228" t="str">
        <f>IFERROR(VLOOKUP(L1187,色號!A:D,4,FALSE),"")</f>
        <v/>
      </c>
      <c r="P1187" s="228" t="str">
        <f t="shared" si="418"/>
        <v/>
      </c>
      <c r="Q1187" s="228" t="str">
        <f t="shared" si="419"/>
        <v/>
      </c>
      <c r="R1187" s="455" t="str">
        <f t="shared" si="420"/>
        <v/>
      </c>
      <c r="S1187" s="461"/>
      <c r="T1187" s="429" t="str">
        <f t="shared" si="421"/>
        <v/>
      </c>
      <c r="U1187" s="237">
        <f t="shared" si="422"/>
        <v>1</v>
      </c>
    </row>
    <row r="1188" spans="1:21" x14ac:dyDescent="0.25">
      <c r="A1188" s="228">
        <f t="shared" si="415"/>
        <v>0</v>
      </c>
      <c r="B1188" s="228"/>
      <c r="C1188" s="228">
        <f t="shared" si="423"/>
        <v>31006</v>
      </c>
      <c r="D1188" s="228"/>
      <c r="E1188" s="228" t="s">
        <v>420</v>
      </c>
      <c r="F1188" s="228">
        <f>F1183</f>
        <v>-36</v>
      </c>
      <c r="G1188" s="228" t="str">
        <f t="shared" si="416"/>
        <v>AA</v>
      </c>
      <c r="H1188" s="236">
        <v>120</v>
      </c>
      <c r="I1188" s="38" t="str">
        <f t="shared" si="417"/>
        <v/>
      </c>
      <c r="J1188" s="228">
        <v>18</v>
      </c>
      <c r="K1188" s="229"/>
      <c r="L1188" s="228"/>
      <c r="M1188" s="228" t="str">
        <f>IFERROR(VLOOKUP(L1188,色號!A:B,2,FALSE),"")</f>
        <v/>
      </c>
      <c r="N1188" s="228" t="str">
        <f>IFERROR(VLOOKUP(M1188,色號!B:C,2,FALSE),"")</f>
        <v/>
      </c>
      <c r="O1188" s="228" t="str">
        <f>IFERROR(VLOOKUP(L1188,色號!A:D,4,FALSE),"")</f>
        <v/>
      </c>
      <c r="P1188" s="228" t="str">
        <f t="shared" si="418"/>
        <v/>
      </c>
      <c r="Q1188" s="228" t="str">
        <f t="shared" si="419"/>
        <v>側</v>
      </c>
      <c r="R1188" s="455" t="str">
        <f t="shared" si="420"/>
        <v/>
      </c>
      <c r="S1188" s="461"/>
      <c r="T1188" s="429" t="str">
        <f t="shared" si="421"/>
        <v/>
      </c>
      <c r="U1188" s="237">
        <f t="shared" si="422"/>
        <v>1</v>
      </c>
    </row>
    <row r="1189" spans="1:21" x14ac:dyDescent="0.25">
      <c r="A1189" s="228">
        <f t="shared" si="415"/>
        <v>0</v>
      </c>
      <c r="B1189" s="228"/>
      <c r="C1189" s="228">
        <f t="shared" si="423"/>
        <v>31007</v>
      </c>
      <c r="D1189" s="228"/>
      <c r="E1189" s="228" t="s">
        <v>396</v>
      </c>
      <c r="F1189" s="228"/>
      <c r="G1189" s="228" t="str">
        <f t="shared" si="416"/>
        <v>AA</v>
      </c>
      <c r="H1189" s="236">
        <f>C1179-22-10</f>
        <v>-32</v>
      </c>
      <c r="I1189" s="38" t="str">
        <f t="shared" si="417"/>
        <v>AA</v>
      </c>
      <c r="J1189" s="228">
        <v>18</v>
      </c>
      <c r="K1189" s="229"/>
      <c r="L1189" s="228"/>
      <c r="M1189" s="228" t="str">
        <f>IFERROR(VLOOKUP(L1189,色號!A:B,2,FALSE),"")</f>
        <v/>
      </c>
      <c r="N1189" s="228" t="str">
        <f>IFERROR(VLOOKUP(M1189,色號!B:C,2,FALSE),"")</f>
        <v/>
      </c>
      <c r="O1189" s="228" t="str">
        <f>IFERROR(VLOOKUP(L1189,色號!A:D,4,FALSE),"")</f>
        <v/>
      </c>
      <c r="P1189" s="228" t="str">
        <f t="shared" si="418"/>
        <v/>
      </c>
      <c r="Q1189" s="228" t="str">
        <f t="shared" si="419"/>
        <v/>
      </c>
      <c r="R1189" s="455" t="str">
        <f t="shared" si="420"/>
        <v/>
      </c>
      <c r="S1189" s="461"/>
      <c r="T1189" s="429" t="str">
        <f t="shared" si="421"/>
        <v/>
      </c>
      <c r="U1189" s="237">
        <f t="shared" si="422"/>
        <v>1</v>
      </c>
    </row>
    <row r="1190" spans="1:21" x14ac:dyDescent="0.25">
      <c r="A1190" s="228">
        <f t="shared" si="415"/>
        <v>0</v>
      </c>
      <c r="B1190" s="228"/>
      <c r="C1190" s="228">
        <f t="shared" si="423"/>
        <v>31008</v>
      </c>
      <c r="D1190" s="228"/>
      <c r="E1190" s="228" t="s">
        <v>392</v>
      </c>
      <c r="F1190" s="228"/>
      <c r="G1190" s="228" t="str">
        <f t="shared" si="416"/>
        <v>AA</v>
      </c>
      <c r="H1190" s="236">
        <f>C1179-22</f>
        <v>-22</v>
      </c>
      <c r="I1190" s="38" t="str">
        <f t="shared" si="417"/>
        <v/>
      </c>
      <c r="J1190" s="228">
        <v>18</v>
      </c>
      <c r="K1190" s="229"/>
      <c r="L1190" s="228"/>
      <c r="M1190" s="228" t="str">
        <f>IFERROR(VLOOKUP(L1190,色號!A:B,2,FALSE),"")</f>
        <v/>
      </c>
      <c r="N1190" s="228" t="str">
        <f>IFERROR(VLOOKUP(M1190,色號!B:C,2,FALSE),"")</f>
        <v/>
      </c>
      <c r="O1190" s="228" t="str">
        <f>IFERROR(VLOOKUP(L1190,色號!A:D,4,FALSE),"")</f>
        <v/>
      </c>
      <c r="P1190" s="228" t="str">
        <f t="shared" si="418"/>
        <v/>
      </c>
      <c r="Q1190" s="228" t="str">
        <f t="shared" si="419"/>
        <v>固</v>
      </c>
      <c r="R1190" s="455" t="str">
        <f t="shared" si="420"/>
        <v/>
      </c>
      <c r="S1190" s="461"/>
      <c r="T1190" s="429" t="str">
        <f t="shared" si="421"/>
        <v/>
      </c>
      <c r="U1190" s="237">
        <f t="shared" si="422"/>
        <v>1</v>
      </c>
    </row>
    <row r="1191" spans="1:21" x14ac:dyDescent="0.25">
      <c r="A1191" s="228">
        <f t="shared" si="415"/>
        <v>0</v>
      </c>
      <c r="B1191" s="228"/>
      <c r="C1191" s="228">
        <f t="shared" si="423"/>
        <v>31009</v>
      </c>
      <c r="D1191" s="228"/>
      <c r="E1191" s="228"/>
      <c r="F1191" s="228"/>
      <c r="G1191" s="228" t="str">
        <f t="shared" si="416"/>
        <v/>
      </c>
      <c r="H1191" s="236"/>
      <c r="I1191" s="38" t="str">
        <f t="shared" si="417"/>
        <v/>
      </c>
      <c r="J1191" s="228"/>
      <c r="K1191" s="229"/>
      <c r="L1191" s="228"/>
      <c r="M1191" s="228" t="str">
        <f>IFERROR(VLOOKUP(L1191,色號!A:B,2,FALSE),"")</f>
        <v/>
      </c>
      <c r="N1191" s="228" t="str">
        <f>IFERROR(VLOOKUP(M1191,色號!B:C,2,FALSE),"")</f>
        <v/>
      </c>
      <c r="O1191" s="228" t="str">
        <f>IFERROR(VLOOKUP(L1191,色號!A:D,4,FALSE),"")</f>
        <v/>
      </c>
      <c r="P1191" s="228" t="str">
        <f t="shared" si="418"/>
        <v/>
      </c>
      <c r="Q1191" s="228" t="str">
        <f t="shared" si="419"/>
        <v/>
      </c>
      <c r="R1191" s="455" t="str">
        <f t="shared" si="420"/>
        <v/>
      </c>
      <c r="S1191" s="461"/>
      <c r="T1191" s="429" t="str">
        <f t="shared" si="421"/>
        <v/>
      </c>
      <c r="U1191" s="237" t="str">
        <f t="shared" si="422"/>
        <v/>
      </c>
    </row>
    <row r="1192" spans="1:21" x14ac:dyDescent="0.25">
      <c r="A1192" s="228">
        <f t="shared" si="415"/>
        <v>0</v>
      </c>
      <c r="B1192" s="228"/>
      <c r="C1192" s="228">
        <f t="shared" si="423"/>
        <v>31010</v>
      </c>
      <c r="D1192" s="228"/>
      <c r="E1192" s="228"/>
      <c r="F1192" s="236"/>
      <c r="G1192" s="228" t="str">
        <f t="shared" si="416"/>
        <v/>
      </c>
      <c r="H1192" s="236"/>
      <c r="I1192" s="38" t="str">
        <f t="shared" si="417"/>
        <v/>
      </c>
      <c r="J1192" s="228"/>
      <c r="K1192" s="229"/>
      <c r="L1192" s="228"/>
      <c r="M1192" s="228" t="str">
        <f>IFERROR(VLOOKUP(L1192,色號!A:B,2,FALSE),"")</f>
        <v/>
      </c>
      <c r="N1192" s="228" t="str">
        <f>IFERROR(VLOOKUP(M1192,色號!B:C,2,FALSE),"")</f>
        <v/>
      </c>
      <c r="O1192" s="228" t="str">
        <f>IFERROR(VLOOKUP(L1192,色號!A:D,4,FALSE),"")</f>
        <v/>
      </c>
      <c r="P1192" s="228" t="str">
        <f t="shared" si="418"/>
        <v/>
      </c>
      <c r="Q1192" s="228" t="str">
        <f t="shared" si="419"/>
        <v/>
      </c>
      <c r="R1192" s="455" t="str">
        <f t="shared" si="420"/>
        <v/>
      </c>
      <c r="S1192" s="461"/>
      <c r="T1192" s="429" t="str">
        <f t="shared" si="421"/>
        <v/>
      </c>
      <c r="U1192" s="237" t="str">
        <f t="shared" si="422"/>
        <v/>
      </c>
    </row>
    <row r="1193" spans="1:21" x14ac:dyDescent="0.25">
      <c r="A1193" s="228">
        <f t="shared" si="415"/>
        <v>0</v>
      </c>
      <c r="B1193" s="228"/>
      <c r="C1193" s="228">
        <f t="shared" si="423"/>
        <v>31011</v>
      </c>
      <c r="D1193" s="228"/>
      <c r="E1193" s="228"/>
      <c r="F1193" s="228"/>
      <c r="G1193" s="228" t="str">
        <f t="shared" si="416"/>
        <v/>
      </c>
      <c r="H1193" s="236"/>
      <c r="I1193" s="38" t="str">
        <f t="shared" si="417"/>
        <v/>
      </c>
      <c r="J1193" s="228"/>
      <c r="K1193" s="229"/>
      <c r="L1193" s="228"/>
      <c r="M1193" s="228"/>
      <c r="N1193" s="232"/>
      <c r="O1193" s="228" t="str">
        <f>IFERROR(VLOOKUP(L1193,色號!A:D,4,FALSE),"")</f>
        <v/>
      </c>
      <c r="P1193" s="228" t="str">
        <f t="shared" si="418"/>
        <v/>
      </c>
      <c r="Q1193" s="228" t="str">
        <f t="shared" si="419"/>
        <v/>
      </c>
      <c r="R1193" s="455" t="str">
        <f t="shared" si="420"/>
        <v/>
      </c>
      <c r="S1193" s="461"/>
      <c r="T1193" s="429" t="str">
        <f t="shared" si="421"/>
        <v/>
      </c>
      <c r="U1193" s="237" t="str">
        <f t="shared" si="422"/>
        <v/>
      </c>
    </row>
    <row r="1194" spans="1:21" x14ac:dyDescent="0.25">
      <c r="A1194" s="228">
        <f t="shared" si="415"/>
        <v>0</v>
      </c>
      <c r="B1194" s="228"/>
      <c r="C1194" s="228">
        <f t="shared" si="423"/>
        <v>31012</v>
      </c>
      <c r="D1194" s="228"/>
      <c r="E1194" s="228"/>
      <c r="F1194" s="236"/>
      <c r="G1194" s="228" t="str">
        <f t="shared" si="416"/>
        <v/>
      </c>
      <c r="H1194" s="236"/>
      <c r="I1194" s="38" t="str">
        <f t="shared" si="417"/>
        <v/>
      </c>
      <c r="J1194" s="228"/>
      <c r="K1194" s="229"/>
      <c r="L1194" s="228"/>
      <c r="M1194" s="228"/>
      <c r="N1194" s="232"/>
      <c r="O1194" s="228" t="str">
        <f>IFERROR(VLOOKUP(L1194,色號!A:D,4,FALSE),"")</f>
        <v/>
      </c>
      <c r="P1194" s="228" t="str">
        <f t="shared" si="418"/>
        <v/>
      </c>
      <c r="Q1194" s="228" t="str">
        <f t="shared" si="419"/>
        <v/>
      </c>
      <c r="R1194" s="455" t="str">
        <f t="shared" si="420"/>
        <v/>
      </c>
      <c r="S1194" s="461"/>
      <c r="T1194" s="429" t="str">
        <f t="shared" si="421"/>
        <v/>
      </c>
      <c r="U1194" s="237" t="str">
        <f t="shared" si="422"/>
        <v/>
      </c>
    </row>
    <row r="1195" spans="1:21" x14ac:dyDescent="0.25">
      <c r="A1195" s="228">
        <f t="shared" si="415"/>
        <v>0</v>
      </c>
      <c r="B1195" s="228"/>
      <c r="C1195" s="228">
        <f>C1194+1</f>
        <v>31013</v>
      </c>
      <c r="D1195" s="228"/>
      <c r="E1195" s="228"/>
      <c r="F1195" s="228"/>
      <c r="G1195" s="228" t="str">
        <f t="shared" si="416"/>
        <v/>
      </c>
      <c r="H1195" s="236"/>
      <c r="I1195" s="38" t="str">
        <f t="shared" si="417"/>
        <v/>
      </c>
      <c r="J1195" s="228"/>
      <c r="K1195" s="229"/>
      <c r="L1195" s="228"/>
      <c r="M1195" s="228"/>
      <c r="N1195" s="232"/>
      <c r="O1195" s="228" t="str">
        <f>IFERROR(VLOOKUP(L1195,色號!A:D,4,FALSE),"")</f>
        <v/>
      </c>
      <c r="P1195" s="228" t="str">
        <f t="shared" si="418"/>
        <v/>
      </c>
      <c r="Q1195" s="228" t="str">
        <f t="shared" si="419"/>
        <v/>
      </c>
      <c r="R1195" s="455" t="str">
        <f t="shared" si="420"/>
        <v/>
      </c>
      <c r="S1195" s="461"/>
      <c r="T1195" s="429" t="str">
        <f t="shared" si="421"/>
        <v/>
      </c>
      <c r="U1195" s="237" t="str">
        <f t="shared" si="422"/>
        <v/>
      </c>
    </row>
    <row r="1196" spans="1:21" x14ac:dyDescent="0.25">
      <c r="A1196" s="228">
        <f t="shared" si="415"/>
        <v>0</v>
      </c>
      <c r="B1196" s="228"/>
      <c r="C1196" s="228">
        <f t="shared" si="423"/>
        <v>31014</v>
      </c>
      <c r="D1196" s="228"/>
      <c r="E1196" s="228"/>
      <c r="F1196" s="228"/>
      <c r="G1196" s="228" t="str">
        <f t="shared" si="416"/>
        <v/>
      </c>
      <c r="H1196" s="236"/>
      <c r="I1196" s="38" t="str">
        <f t="shared" si="417"/>
        <v/>
      </c>
      <c r="J1196" s="228"/>
      <c r="K1196" s="229"/>
      <c r="L1196" s="228"/>
      <c r="M1196" s="228"/>
      <c r="N1196" s="232"/>
      <c r="O1196" s="228" t="str">
        <f>IFERROR(VLOOKUP(L1196,色號!A:D,4,FALSE),"")</f>
        <v/>
      </c>
      <c r="P1196" s="228" t="str">
        <f t="shared" si="418"/>
        <v/>
      </c>
      <c r="Q1196" s="228" t="str">
        <f t="shared" si="419"/>
        <v/>
      </c>
      <c r="R1196" s="455" t="str">
        <f t="shared" si="420"/>
        <v/>
      </c>
      <c r="S1196" s="461"/>
      <c r="T1196" s="429" t="str">
        <f t="shared" si="421"/>
        <v/>
      </c>
      <c r="U1196" s="237" t="str">
        <f t="shared" si="422"/>
        <v/>
      </c>
    </row>
    <row r="1197" spans="1:21" x14ac:dyDescent="0.25">
      <c r="A1197" s="228">
        <f t="shared" si="415"/>
        <v>0</v>
      </c>
      <c r="B1197" s="228"/>
      <c r="C1197" s="228">
        <f>C1196+1</f>
        <v>31015</v>
      </c>
      <c r="D1197" s="228"/>
      <c r="E1197" s="228"/>
      <c r="F1197" s="228"/>
      <c r="G1197" s="228" t="str">
        <f t="shared" si="416"/>
        <v/>
      </c>
      <c r="H1197" s="236"/>
      <c r="I1197" s="38" t="str">
        <f t="shared" si="417"/>
        <v/>
      </c>
      <c r="J1197" s="228"/>
      <c r="K1197" s="229"/>
      <c r="L1197" s="228"/>
      <c r="M1197" s="228"/>
      <c r="N1197" s="232"/>
      <c r="O1197" s="228" t="str">
        <f>IFERROR(VLOOKUP(L1197,色號!A:D,4,FALSE),"")</f>
        <v/>
      </c>
      <c r="P1197" s="228" t="str">
        <f t="shared" si="418"/>
        <v/>
      </c>
      <c r="Q1197" s="228" t="str">
        <f t="shared" si="419"/>
        <v/>
      </c>
      <c r="R1197" s="455" t="str">
        <f t="shared" si="420"/>
        <v/>
      </c>
      <c r="S1197" s="461"/>
      <c r="T1197" s="429" t="str">
        <f t="shared" si="421"/>
        <v/>
      </c>
      <c r="U1197" s="237" t="str">
        <f t="shared" si="422"/>
        <v/>
      </c>
    </row>
    <row r="1198" spans="1:21" x14ac:dyDescent="0.25">
      <c r="A1198" s="228">
        <f t="shared" si="415"/>
        <v>0</v>
      </c>
      <c r="B1198" s="228"/>
      <c r="C1198" s="228">
        <f>C1197+1</f>
        <v>31016</v>
      </c>
      <c r="D1198" s="228"/>
      <c r="E1198" s="228"/>
      <c r="F1198" s="237"/>
      <c r="G1198" s="228" t="str">
        <f t="shared" si="416"/>
        <v/>
      </c>
      <c r="H1198" s="236"/>
      <c r="I1198" s="38" t="str">
        <f t="shared" si="417"/>
        <v/>
      </c>
      <c r="J1198" s="228"/>
      <c r="K1198" s="229"/>
      <c r="L1198" s="228"/>
      <c r="M1198" s="228"/>
      <c r="N1198" s="232"/>
      <c r="O1198" s="228" t="str">
        <f>IFERROR(VLOOKUP(L1198,色號!A:D,4,FALSE),"")</f>
        <v/>
      </c>
      <c r="P1198" s="228" t="str">
        <f t="shared" si="418"/>
        <v/>
      </c>
      <c r="Q1198" s="228" t="str">
        <f t="shared" si="419"/>
        <v/>
      </c>
      <c r="R1198" s="455" t="str">
        <f t="shared" si="420"/>
        <v/>
      </c>
      <c r="S1198" s="461"/>
      <c r="T1198" s="429" t="str">
        <f t="shared" si="421"/>
        <v/>
      </c>
      <c r="U1198" s="237" t="str">
        <f t="shared" si="422"/>
        <v/>
      </c>
    </row>
    <row r="1199" spans="1:21" x14ac:dyDescent="0.25">
      <c r="A1199" s="228">
        <f t="shared" si="415"/>
        <v>0</v>
      </c>
      <c r="B1199" s="228"/>
      <c r="C1199" s="228">
        <f>C1198+1</f>
        <v>31017</v>
      </c>
      <c r="D1199" s="228"/>
      <c r="E1199" s="228"/>
      <c r="F1199" s="237"/>
      <c r="G1199" s="228" t="str">
        <f t="shared" si="416"/>
        <v/>
      </c>
      <c r="H1199" s="236"/>
      <c r="I1199" s="38" t="str">
        <f t="shared" si="417"/>
        <v/>
      </c>
      <c r="J1199" s="228"/>
      <c r="K1199" s="229"/>
      <c r="L1199" s="228"/>
      <c r="M1199" s="228"/>
      <c r="N1199" s="232"/>
      <c r="O1199" s="228" t="str">
        <f>IFERROR(VLOOKUP(L1199,色號!A:D,4,FALSE),"")</f>
        <v/>
      </c>
      <c r="P1199" s="228" t="str">
        <f t="shared" si="418"/>
        <v/>
      </c>
      <c r="Q1199" s="228" t="str">
        <f t="shared" si="419"/>
        <v/>
      </c>
      <c r="R1199" s="455" t="str">
        <f t="shared" si="420"/>
        <v/>
      </c>
      <c r="S1199" s="461"/>
      <c r="T1199" s="429" t="str">
        <f t="shared" si="421"/>
        <v/>
      </c>
      <c r="U1199" s="237" t="str">
        <f t="shared" si="422"/>
        <v/>
      </c>
    </row>
    <row r="1200" spans="1:21" x14ac:dyDescent="0.25">
      <c r="A1200" s="228">
        <f t="shared" si="415"/>
        <v>0</v>
      </c>
      <c r="B1200" s="228"/>
      <c r="C1200" s="228">
        <f>C1199+1</f>
        <v>31018</v>
      </c>
      <c r="D1200" s="228"/>
      <c r="E1200" s="228"/>
      <c r="F1200" s="231"/>
      <c r="G1200" s="228" t="str">
        <f t="shared" si="416"/>
        <v/>
      </c>
      <c r="H1200" s="236"/>
      <c r="I1200" s="38" t="str">
        <f t="shared" si="417"/>
        <v/>
      </c>
      <c r="J1200" s="228"/>
      <c r="K1200" s="229"/>
      <c r="L1200" s="228"/>
      <c r="M1200" s="228"/>
      <c r="N1200" s="232"/>
      <c r="O1200" s="228" t="str">
        <f>IFERROR(VLOOKUP(L1200,色號!A:D,4,FALSE),"")</f>
        <v/>
      </c>
      <c r="P1200" s="228" t="str">
        <f t="shared" si="418"/>
        <v/>
      </c>
      <c r="Q1200" s="228" t="str">
        <f t="shared" si="419"/>
        <v/>
      </c>
      <c r="R1200" s="455" t="str">
        <f t="shared" si="420"/>
        <v/>
      </c>
      <c r="S1200" s="461"/>
      <c r="T1200" s="429" t="str">
        <f t="shared" si="421"/>
        <v/>
      </c>
      <c r="U1200" s="237" t="str">
        <f t="shared" si="422"/>
        <v/>
      </c>
    </row>
    <row r="1201" spans="1:21" x14ac:dyDescent="0.25">
      <c r="A1201" s="228">
        <f t="shared" si="415"/>
        <v>0</v>
      </c>
      <c r="B1201" s="228"/>
      <c r="C1201" s="228">
        <f t="shared" ref="C1201:C1206" si="424">C1200+1</f>
        <v>31019</v>
      </c>
      <c r="D1201" s="228"/>
      <c r="E1201" s="228"/>
      <c r="F1201" s="231"/>
      <c r="G1201" s="228" t="str">
        <f t="shared" si="416"/>
        <v/>
      </c>
      <c r="H1201" s="236"/>
      <c r="I1201" s="38" t="str">
        <f t="shared" si="417"/>
        <v/>
      </c>
      <c r="J1201" s="228"/>
      <c r="K1201" s="229"/>
      <c r="L1201" s="228"/>
      <c r="M1201" s="228"/>
      <c r="N1201" s="232"/>
      <c r="O1201" s="228" t="str">
        <f>IFERROR(VLOOKUP(L1201,色號!A:D,4,FALSE),"")</f>
        <v/>
      </c>
      <c r="P1201" s="228" t="str">
        <f t="shared" si="418"/>
        <v/>
      </c>
      <c r="Q1201" s="228" t="str">
        <f t="shared" si="419"/>
        <v/>
      </c>
      <c r="R1201" s="455" t="str">
        <f t="shared" si="420"/>
        <v/>
      </c>
      <c r="S1201" s="461"/>
      <c r="T1201" s="429" t="str">
        <f t="shared" si="421"/>
        <v/>
      </c>
      <c r="U1201" s="237" t="str">
        <f t="shared" si="422"/>
        <v/>
      </c>
    </row>
    <row r="1202" spans="1:21" x14ac:dyDescent="0.25">
      <c r="A1202" s="228">
        <f t="shared" si="415"/>
        <v>0</v>
      </c>
      <c r="B1202" s="228"/>
      <c r="C1202" s="228">
        <f t="shared" si="424"/>
        <v>31020</v>
      </c>
      <c r="D1202" s="228"/>
      <c r="E1202" s="228"/>
      <c r="F1202" s="231"/>
      <c r="G1202" s="228" t="str">
        <f t="shared" si="416"/>
        <v/>
      </c>
      <c r="H1202" s="236"/>
      <c r="I1202" s="38" t="str">
        <f t="shared" si="417"/>
        <v/>
      </c>
      <c r="J1202" s="228"/>
      <c r="K1202" s="229"/>
      <c r="L1202" s="228"/>
      <c r="M1202" s="228" t="str">
        <f>IFERROR(VLOOKUP(L1202,色號!A:B,2,FALSE),"")</f>
        <v/>
      </c>
      <c r="N1202" s="232" t="str">
        <f>IFERROR(VLOOKUP(L1202,色號!A:C,3,FALSE),"")</f>
        <v/>
      </c>
      <c r="O1202" s="228" t="str">
        <f>IFERROR(VLOOKUP(L1202,色號!A:D,4,FALSE),"")</f>
        <v/>
      </c>
      <c r="P1202" s="228" t="str">
        <f t="shared" si="418"/>
        <v/>
      </c>
      <c r="Q1202" s="228" t="str">
        <f t="shared" si="419"/>
        <v/>
      </c>
      <c r="R1202" s="455" t="str">
        <f t="shared" si="420"/>
        <v/>
      </c>
      <c r="S1202" s="461"/>
      <c r="T1202" s="429" t="str">
        <f t="shared" si="421"/>
        <v/>
      </c>
      <c r="U1202" s="237" t="str">
        <f t="shared" si="422"/>
        <v/>
      </c>
    </row>
    <row r="1203" spans="1:21" x14ac:dyDescent="0.25">
      <c r="A1203" s="228">
        <f t="shared" si="415"/>
        <v>0</v>
      </c>
      <c r="B1203" s="228"/>
      <c r="C1203" s="228">
        <f t="shared" si="424"/>
        <v>31021</v>
      </c>
      <c r="D1203" s="228"/>
      <c r="E1203" s="228"/>
      <c r="F1203" s="231"/>
      <c r="G1203" s="228" t="str">
        <f t="shared" si="416"/>
        <v/>
      </c>
      <c r="H1203" s="236"/>
      <c r="I1203" s="38" t="str">
        <f t="shared" si="417"/>
        <v/>
      </c>
      <c r="J1203" s="228"/>
      <c r="K1203" s="229"/>
      <c r="L1203" s="228"/>
      <c r="M1203" s="228" t="str">
        <f>IFERROR(VLOOKUP(L1203,色號!A:B,2,FALSE),"")</f>
        <v/>
      </c>
      <c r="N1203" s="232" t="str">
        <f>IFERROR(VLOOKUP(L1203,色號!A:C,3,FALSE),"")</f>
        <v/>
      </c>
      <c r="O1203" s="228" t="str">
        <f>IFERROR(VLOOKUP(L1203,色號!A:D,4,FALSE),"")</f>
        <v/>
      </c>
      <c r="P1203" s="228" t="str">
        <f t="shared" si="418"/>
        <v/>
      </c>
      <c r="Q1203" s="228" t="str">
        <f t="shared" si="419"/>
        <v/>
      </c>
      <c r="R1203" s="455" t="str">
        <f t="shared" si="420"/>
        <v/>
      </c>
      <c r="S1203" s="461"/>
      <c r="T1203" s="429" t="str">
        <f t="shared" si="421"/>
        <v/>
      </c>
      <c r="U1203" s="237" t="str">
        <f t="shared" si="422"/>
        <v/>
      </c>
    </row>
    <row r="1204" spans="1:21" x14ac:dyDescent="0.25">
      <c r="A1204" s="228">
        <f t="shared" si="415"/>
        <v>0</v>
      </c>
      <c r="B1204" s="228"/>
      <c r="C1204" s="228">
        <f t="shared" si="424"/>
        <v>31022</v>
      </c>
      <c r="D1204" s="228"/>
      <c r="E1204" s="228"/>
      <c r="F1204" s="231"/>
      <c r="G1204" s="228" t="str">
        <f t="shared" si="416"/>
        <v/>
      </c>
      <c r="H1204" s="236"/>
      <c r="I1204" s="38" t="str">
        <f t="shared" si="417"/>
        <v/>
      </c>
      <c r="J1204" s="228"/>
      <c r="K1204" s="229"/>
      <c r="L1204" s="228"/>
      <c r="M1204" s="228" t="str">
        <f>IFERROR(VLOOKUP(L1204,色號!A:B,2,FALSE),"")</f>
        <v/>
      </c>
      <c r="N1204" s="232" t="str">
        <f>IFERROR(VLOOKUP(L1204,色號!A:C,3,FALSE),"")</f>
        <v/>
      </c>
      <c r="O1204" s="228" t="str">
        <f>IFERROR(VLOOKUP(L1204,色號!A:D,4,FALSE),"")</f>
        <v/>
      </c>
      <c r="P1204" s="228" t="str">
        <f t="shared" si="418"/>
        <v/>
      </c>
      <c r="Q1204" s="228" t="str">
        <f t="shared" si="419"/>
        <v/>
      </c>
      <c r="R1204" s="455" t="str">
        <f t="shared" si="420"/>
        <v/>
      </c>
      <c r="S1204" s="461"/>
      <c r="T1204" s="429" t="str">
        <f t="shared" si="421"/>
        <v/>
      </c>
      <c r="U1204" s="237" t="str">
        <f t="shared" si="422"/>
        <v/>
      </c>
    </row>
    <row r="1205" spans="1:21" x14ac:dyDescent="0.25">
      <c r="A1205" s="228">
        <f t="shared" si="415"/>
        <v>0</v>
      </c>
      <c r="B1205" s="228"/>
      <c r="C1205" s="228">
        <f t="shared" si="424"/>
        <v>31023</v>
      </c>
      <c r="D1205" s="228"/>
      <c r="E1205" s="228"/>
      <c r="F1205" s="231"/>
      <c r="G1205" s="228" t="str">
        <f t="shared" si="416"/>
        <v/>
      </c>
      <c r="H1205" s="236"/>
      <c r="I1205" s="38" t="str">
        <f t="shared" si="417"/>
        <v/>
      </c>
      <c r="J1205" s="228"/>
      <c r="K1205" s="229"/>
      <c r="L1205" s="228"/>
      <c r="M1205" s="228" t="str">
        <f>IFERROR(VLOOKUP(L1205,色號!A:B,2,FALSE),"")</f>
        <v/>
      </c>
      <c r="N1205" s="232" t="str">
        <f>IFERROR(VLOOKUP(L1205,色號!A:C,3,FALSE),"")</f>
        <v/>
      </c>
      <c r="O1205" s="228" t="str">
        <f>IFERROR(VLOOKUP(L1205,色號!A:D,4,FALSE),"")</f>
        <v/>
      </c>
      <c r="P1205" s="228" t="str">
        <f t="shared" si="418"/>
        <v/>
      </c>
      <c r="Q1205" s="228" t="str">
        <f t="shared" si="419"/>
        <v/>
      </c>
      <c r="R1205" s="455" t="str">
        <f t="shared" si="420"/>
        <v/>
      </c>
      <c r="S1205" s="461"/>
      <c r="T1205" s="429" t="str">
        <f t="shared" si="421"/>
        <v/>
      </c>
      <c r="U1205" s="237" t="str">
        <f t="shared" si="422"/>
        <v/>
      </c>
    </row>
    <row r="1206" spans="1:21" x14ac:dyDescent="0.25">
      <c r="A1206" s="228">
        <f t="shared" si="415"/>
        <v>0</v>
      </c>
      <c r="B1206" s="228"/>
      <c r="C1206" s="228">
        <f t="shared" si="424"/>
        <v>31024</v>
      </c>
      <c r="D1206" s="228"/>
      <c r="E1206" s="228"/>
      <c r="F1206" s="231"/>
      <c r="G1206" s="228" t="str">
        <f t="shared" si="416"/>
        <v/>
      </c>
      <c r="H1206" s="236"/>
      <c r="I1206" s="38" t="str">
        <f t="shared" si="417"/>
        <v/>
      </c>
      <c r="J1206" s="228"/>
      <c r="K1206" s="229"/>
      <c r="L1206" s="228"/>
      <c r="M1206" s="228" t="str">
        <f>IFERROR(VLOOKUP(L1206,色號!A:B,2,FALSE),"")</f>
        <v/>
      </c>
      <c r="N1206" s="232" t="str">
        <f>IFERROR(VLOOKUP(L1206,色號!A:C,3,FALSE),"")</f>
        <v/>
      </c>
      <c r="O1206" s="228" t="str">
        <f>IFERROR(VLOOKUP(L1206,色號!A:D,4,FALSE),"")</f>
        <v/>
      </c>
      <c r="P1206" s="228" t="str">
        <f t="shared" si="418"/>
        <v/>
      </c>
      <c r="Q1206" s="228" t="str">
        <f t="shared" si="419"/>
        <v/>
      </c>
      <c r="R1206" s="455" t="str">
        <f t="shared" si="420"/>
        <v/>
      </c>
      <c r="S1206" s="461"/>
      <c r="T1206" s="429" t="str">
        <f t="shared" si="421"/>
        <v/>
      </c>
      <c r="U1206" s="237" t="str">
        <f t="shared" si="422"/>
        <v/>
      </c>
    </row>
    <row r="1207" spans="1:21" x14ac:dyDescent="0.25">
      <c r="A1207" s="228">
        <f t="shared" si="415"/>
        <v>0</v>
      </c>
      <c r="B1207" s="228"/>
      <c r="C1207" s="228">
        <f>C1206+1</f>
        <v>31025</v>
      </c>
      <c r="D1207" s="228"/>
      <c r="E1207" s="228"/>
      <c r="F1207" s="231"/>
      <c r="G1207" s="228" t="str">
        <f t="shared" si="416"/>
        <v/>
      </c>
      <c r="H1207" s="236"/>
      <c r="I1207" s="38" t="str">
        <f t="shared" ref="I1207:I1212" si="425">IF(
   OR(
      $E1207="右側板",$E1207="左側板",$E1207="活隔",
      $E1207="天地蓋頂板",$E1207="天地蓋底板",
      $E1207="左門板",$E1207="右門板",
      $E1207="左側落板",$E1207="右側落板",
      $E1207="外蓋背板",$E1207="活固隔",
      $E1207="左木框滑門",$E1207="右木框滑門",
      $E1207="左鋁框滑門",$E1207="右鋁框滑門",
      $E1207="桌板",$E1207="台面",$E1207="床板",$E1207="假門板",
      $E1207="上掀門板",$E1207="平掀門板",$E1207="下掀門板",
      $E1207="抽盤抽頭",$E1207="抽盤",$E1207="層板",$E1207="壁面層板",
      $E1207="上封板",$E1207="下封板",$E1207="左封板",$E1207="右封板",
      $E1207="抽頭",$E1207="踢腳板",$E1207="補板",$E1207="木滑門"
   ),
   "AA",
   ""
)</f>
        <v/>
      </c>
      <c r="J1207" s="228"/>
      <c r="K1207" s="229"/>
      <c r="L1207" s="228"/>
      <c r="M1207" s="228" t="str">
        <f>IFERROR(VLOOKUP(L1207,色號!A:B,2,FALSE),"")</f>
        <v/>
      </c>
      <c r="N1207" s="232" t="str">
        <f>IFERROR(VLOOKUP(L1207,色號!A:C,3,FALSE),"")</f>
        <v/>
      </c>
      <c r="O1207" s="228" t="str">
        <f>IFERROR(VLOOKUP(L1207,色號!A:D,4,FALSE),"")</f>
        <v/>
      </c>
      <c r="P1207" s="228" t="str">
        <f t="shared" si="418"/>
        <v/>
      </c>
      <c r="Q1207" s="228" t="str">
        <f t="shared" si="419"/>
        <v/>
      </c>
      <c r="R1207" s="455" t="str">
        <f t="shared" si="420"/>
        <v/>
      </c>
      <c r="S1207" s="461"/>
      <c r="T1207" s="429" t="str">
        <f t="shared" si="421"/>
        <v/>
      </c>
      <c r="U1207" s="237" t="str">
        <f t="shared" si="422"/>
        <v/>
      </c>
    </row>
    <row r="1208" spans="1:21" x14ac:dyDescent="0.25">
      <c r="A1208" s="228">
        <f t="shared" si="415"/>
        <v>0</v>
      </c>
      <c r="B1208" s="228"/>
      <c r="C1208" s="228">
        <f t="shared" ref="C1208:C1211" si="426">C1207+1</f>
        <v>31026</v>
      </c>
      <c r="D1208" s="228"/>
      <c r="E1208" s="228"/>
      <c r="F1208" s="231"/>
      <c r="G1208" s="228" t="str">
        <f t="shared" si="416"/>
        <v/>
      </c>
      <c r="H1208" s="236"/>
      <c r="I1208" s="38" t="str">
        <f t="shared" si="425"/>
        <v/>
      </c>
      <c r="J1208" s="228"/>
      <c r="K1208" s="229"/>
      <c r="L1208" s="228"/>
      <c r="M1208" s="228" t="str">
        <f>IFERROR(VLOOKUP(L1208,色號!A:B,2,FALSE),"")</f>
        <v/>
      </c>
      <c r="N1208" s="232" t="str">
        <f>IFERROR(VLOOKUP(L1208,色號!A:C,3,FALSE),"")</f>
        <v/>
      </c>
      <c r="O1208" s="228" t="str">
        <f>IFERROR(VLOOKUP(L1208,色號!A:D,4,FALSE),"")</f>
        <v/>
      </c>
      <c r="P1208" s="228" t="str">
        <f t="shared" si="418"/>
        <v/>
      </c>
      <c r="Q1208" s="228" t="str">
        <f t="shared" si="419"/>
        <v/>
      </c>
      <c r="R1208" s="455" t="str">
        <f t="shared" si="420"/>
        <v/>
      </c>
      <c r="S1208" s="461"/>
      <c r="T1208" s="429" t="str">
        <f t="shared" si="421"/>
        <v/>
      </c>
      <c r="U1208" s="237" t="str">
        <f t="shared" si="422"/>
        <v/>
      </c>
    </row>
    <row r="1209" spans="1:21" x14ac:dyDescent="0.25">
      <c r="A1209" s="228">
        <f t="shared" si="415"/>
        <v>0</v>
      </c>
      <c r="B1209" s="228"/>
      <c r="C1209" s="228">
        <f t="shared" si="426"/>
        <v>31027</v>
      </c>
      <c r="D1209" s="228"/>
      <c r="E1209" s="228"/>
      <c r="F1209" s="231"/>
      <c r="G1209" s="228" t="str">
        <f t="shared" si="416"/>
        <v/>
      </c>
      <c r="H1209" s="236"/>
      <c r="I1209" s="38" t="str">
        <f t="shared" si="425"/>
        <v/>
      </c>
      <c r="J1209" s="228"/>
      <c r="K1209" s="229"/>
      <c r="L1209" s="228"/>
      <c r="M1209" s="228" t="str">
        <f>IFERROR(VLOOKUP(L1209,色號!A:B,2,FALSE),"")</f>
        <v/>
      </c>
      <c r="N1209" s="232" t="str">
        <f>IFERROR(VLOOKUP(L1209,色號!A:C,3,FALSE),"")</f>
        <v/>
      </c>
      <c r="O1209" s="228" t="str">
        <f>IFERROR(VLOOKUP(L1209,色號!A:D,4,FALSE),"")</f>
        <v/>
      </c>
      <c r="P1209" s="228" t="str">
        <f t="shared" si="418"/>
        <v/>
      </c>
      <c r="Q1209" s="228" t="str">
        <f t="shared" si="419"/>
        <v/>
      </c>
      <c r="R1209" s="455" t="str">
        <f t="shared" si="420"/>
        <v/>
      </c>
      <c r="S1209" s="461"/>
      <c r="T1209" s="429" t="str">
        <f t="shared" si="421"/>
        <v/>
      </c>
      <c r="U1209" s="237" t="str">
        <f t="shared" si="422"/>
        <v/>
      </c>
    </row>
    <row r="1210" spans="1:21" x14ac:dyDescent="0.25">
      <c r="A1210" s="228">
        <f t="shared" si="415"/>
        <v>0</v>
      </c>
      <c r="B1210" s="228"/>
      <c r="C1210" s="228">
        <f t="shared" si="426"/>
        <v>31028</v>
      </c>
      <c r="D1210" s="228"/>
      <c r="E1210" s="228"/>
      <c r="F1210" s="231"/>
      <c r="G1210" s="228" t="str">
        <f t="shared" si="416"/>
        <v/>
      </c>
      <c r="H1210" s="236"/>
      <c r="I1210" s="38" t="str">
        <f t="shared" si="425"/>
        <v/>
      </c>
      <c r="J1210" s="228"/>
      <c r="K1210" s="229"/>
      <c r="L1210" s="228"/>
      <c r="M1210" s="228" t="str">
        <f>IFERROR(VLOOKUP(L1210,色號!A:B,2,FALSE),"")</f>
        <v/>
      </c>
      <c r="N1210" s="232" t="str">
        <f>IFERROR(VLOOKUP(L1210,色號!A:C,3,FALSE),"")</f>
        <v/>
      </c>
      <c r="O1210" s="228" t="str">
        <f>IFERROR(VLOOKUP(L1210,色號!A:D,4,FALSE),"")</f>
        <v/>
      </c>
      <c r="P1210" s="228" t="str">
        <f t="shared" si="418"/>
        <v/>
      </c>
      <c r="Q1210" s="228" t="str">
        <f t="shared" si="419"/>
        <v/>
      </c>
      <c r="R1210" s="455" t="str">
        <f t="shared" si="420"/>
        <v/>
      </c>
      <c r="S1210" s="461"/>
      <c r="T1210" s="429" t="str">
        <f t="shared" si="421"/>
        <v/>
      </c>
      <c r="U1210" s="237" t="str">
        <f t="shared" si="422"/>
        <v/>
      </c>
    </row>
    <row r="1211" spans="1:21" x14ac:dyDescent="0.25">
      <c r="A1211" s="228">
        <f t="shared" si="415"/>
        <v>0</v>
      </c>
      <c r="B1211" s="228"/>
      <c r="C1211" s="228">
        <f t="shared" si="426"/>
        <v>31029</v>
      </c>
      <c r="D1211" s="228"/>
      <c r="E1211" s="228"/>
      <c r="F1211" s="231"/>
      <c r="G1211" s="228" t="str">
        <f t="shared" si="416"/>
        <v/>
      </c>
      <c r="H1211" s="236"/>
      <c r="I1211" s="38" t="str">
        <f t="shared" si="425"/>
        <v/>
      </c>
      <c r="J1211" s="228"/>
      <c r="K1211" s="229"/>
      <c r="L1211" s="228"/>
      <c r="M1211" s="228" t="str">
        <f>IFERROR(VLOOKUP(L1211,色號!A:B,2,FALSE),"")</f>
        <v/>
      </c>
      <c r="N1211" s="232" t="str">
        <f>IFERROR(VLOOKUP(L1211,色號!A:C,3,FALSE),"")</f>
        <v/>
      </c>
      <c r="O1211" s="228" t="str">
        <f>IFERROR(VLOOKUP(L1211,色號!A:D,4,FALSE),"")</f>
        <v/>
      </c>
      <c r="P1211" s="228" t="str">
        <f t="shared" si="418"/>
        <v/>
      </c>
      <c r="Q1211" s="228" t="str">
        <f t="shared" si="419"/>
        <v/>
      </c>
      <c r="R1211" s="455" t="str">
        <f t="shared" si="420"/>
        <v/>
      </c>
      <c r="S1211" s="461"/>
      <c r="T1211" s="429" t="str">
        <f t="shared" si="421"/>
        <v/>
      </c>
      <c r="U1211" s="237" t="str">
        <f t="shared" si="422"/>
        <v/>
      </c>
    </row>
    <row r="1212" spans="1:21" x14ac:dyDescent="0.25">
      <c r="A1212" s="228">
        <f t="shared" si="415"/>
        <v>0</v>
      </c>
      <c r="B1212" s="228"/>
      <c r="C1212" s="228">
        <f>C1211+1</f>
        <v>31030</v>
      </c>
      <c r="D1212" s="228"/>
      <c r="E1212" s="228"/>
      <c r="F1212" s="231"/>
      <c r="G1212" s="228" t="str">
        <f t="shared" si="416"/>
        <v/>
      </c>
      <c r="H1212" s="236"/>
      <c r="I1212" s="38" t="str">
        <f t="shared" si="425"/>
        <v/>
      </c>
      <c r="J1212" s="228"/>
      <c r="K1212" s="229"/>
      <c r="L1212" s="228"/>
      <c r="M1212" s="228" t="str">
        <f>IFERROR(VLOOKUP(L1212,色號!A:B,2,FALSE),"")</f>
        <v/>
      </c>
      <c r="N1212" s="232" t="str">
        <f>IFERROR(VLOOKUP(L1212,色號!A:C,3,FALSE),"")</f>
        <v/>
      </c>
      <c r="O1212" s="228" t="str">
        <f>IFERROR(VLOOKUP(L1212,色號!A:D,4,FALSE),"")</f>
        <v/>
      </c>
      <c r="P1212" s="228" t="str">
        <f t="shared" si="418"/>
        <v/>
      </c>
      <c r="Q1212" s="228" t="str">
        <f t="shared" si="419"/>
        <v/>
      </c>
      <c r="R1212" s="455" t="str">
        <f t="shared" si="420"/>
        <v/>
      </c>
      <c r="S1212" s="461"/>
      <c r="T1212" s="429" t="str">
        <f t="shared" si="421"/>
        <v/>
      </c>
      <c r="U1212" s="237" t="str">
        <f t="shared" si="422"/>
        <v/>
      </c>
    </row>
    <row r="1213" spans="1:21" x14ac:dyDescent="0.25">
      <c r="A1213" s="234"/>
      <c r="B1213" s="234"/>
      <c r="C1213" s="234"/>
      <c r="D1213" s="234"/>
      <c r="E1213" s="234"/>
      <c r="F1213" s="238"/>
      <c r="G1213" s="238"/>
      <c r="H1213" s="239"/>
      <c r="I1213" s="234"/>
      <c r="J1213" s="238"/>
      <c r="K1213" s="227"/>
      <c r="L1213" s="238"/>
      <c r="M1213" s="238"/>
      <c r="N1213" s="232" t="str">
        <f>IFERROR(VLOOKUP(L1213,資料庫!$P$4:$R$101,3,FALSE),"")</f>
        <v/>
      </c>
      <c r="O1213" s="238"/>
      <c r="P1213" s="228"/>
      <c r="Q1213" s="228"/>
      <c r="R1213" s="455"/>
      <c r="S1213" s="228"/>
      <c r="T1213" s="430"/>
      <c r="U1213" s="237"/>
    </row>
    <row r="1214" spans="1:21" x14ac:dyDescent="0.25">
      <c r="A1214" s="234"/>
      <c r="B1214" s="234"/>
      <c r="C1214" s="234"/>
      <c r="D1214" s="234"/>
      <c r="E1214" s="234"/>
      <c r="F1214" s="238"/>
      <c r="G1214" s="238"/>
      <c r="H1214" s="239"/>
      <c r="I1214" s="234"/>
      <c r="J1214" s="238"/>
      <c r="K1214" s="227"/>
      <c r="L1214" s="238"/>
      <c r="M1214" s="238"/>
      <c r="N1214" s="228"/>
      <c r="O1214" s="238"/>
      <c r="P1214" s="228"/>
      <c r="Q1214" s="228"/>
      <c r="R1214" s="455"/>
      <c r="S1214" s="228"/>
      <c r="T1214" s="430"/>
      <c r="U1214" s="237"/>
    </row>
    <row r="1215" spans="1:21" x14ac:dyDescent="0.25">
      <c r="A1215" s="224" t="s">
        <v>31</v>
      </c>
      <c r="B1215" s="224"/>
      <c r="C1215" s="225"/>
      <c r="D1215" s="225" cm="1">
        <f t="array" ref="D1215">_xlfn.IFS(OR(C1215="水槽櫃",C1215="爐檯櫃"),"無頂板",C1215="油機吊櫃","無底板",TRUE,0)</f>
        <v>0</v>
      </c>
      <c r="E1215" s="226"/>
      <c r="F1215" s="225"/>
      <c r="G1215" s="226"/>
      <c r="H1215" s="226"/>
      <c r="I1215" s="226"/>
      <c r="J1215" s="226"/>
      <c r="K1215" s="227"/>
      <c r="L1215" s="228"/>
      <c r="M1215" s="228"/>
      <c r="N1215" s="228"/>
      <c r="O1215" s="228"/>
      <c r="P1215" s="228"/>
      <c r="Q1215" s="228"/>
      <c r="R1215" s="455"/>
      <c r="S1215" s="228"/>
      <c r="T1215" s="430"/>
      <c r="U1215" s="237"/>
    </row>
    <row r="1216" spans="1:21" x14ac:dyDescent="0.25">
      <c r="A1216" s="224" t="s">
        <v>20</v>
      </c>
      <c r="B1216" s="224"/>
      <c r="C1216" s="229">
        <f>C1177+1</f>
        <v>32</v>
      </c>
      <c r="D1216" s="229"/>
      <c r="E1216" s="226"/>
      <c r="F1216" s="230"/>
      <c r="G1216" s="226"/>
      <c r="H1216" s="226"/>
      <c r="I1216" s="226"/>
      <c r="J1216" s="226"/>
      <c r="K1216" s="366" t="s">
        <v>15</v>
      </c>
      <c r="L1216" s="232">
        <f>SUMIF(D1222:D1251,"&lt;&gt;*五金",K1222:K1251)</f>
        <v>0</v>
      </c>
      <c r="M1216" s="228"/>
      <c r="N1216" s="231"/>
      <c r="O1216" s="228"/>
      <c r="P1216" s="228"/>
      <c r="Q1216" s="228"/>
      <c r="R1216" s="455"/>
      <c r="S1216" s="228"/>
      <c r="T1216" s="430"/>
      <c r="U1216" s="237"/>
    </row>
    <row r="1217" spans="1:21" x14ac:dyDescent="0.25">
      <c r="A1217" s="224" t="s">
        <v>38</v>
      </c>
      <c r="B1217" s="224"/>
      <c r="C1217" s="229"/>
      <c r="D1217" s="229"/>
      <c r="E1217" s="226"/>
      <c r="F1217" s="230"/>
      <c r="G1217" s="226"/>
      <c r="H1217" s="226"/>
      <c r="I1217" s="226"/>
      <c r="J1217" s="226"/>
      <c r="K1217" s="366" t="s">
        <v>16</v>
      </c>
      <c r="L1217" s="233">
        <f ca="1">板材才數分析.!P961</f>
        <v>0</v>
      </c>
      <c r="M1217" s="228"/>
      <c r="N1217" s="231"/>
      <c r="O1217" s="228"/>
      <c r="P1217" s="228"/>
      <c r="Q1217" s="228"/>
      <c r="R1217" s="455"/>
      <c r="S1217" s="228"/>
      <c r="T1217" s="430"/>
      <c r="U1217" s="237"/>
    </row>
    <row r="1218" spans="1:21" x14ac:dyDescent="0.25">
      <c r="A1218" s="224" t="s">
        <v>39</v>
      </c>
      <c r="B1218" s="224"/>
      <c r="C1218" s="368"/>
      <c r="D1218" s="229"/>
      <c r="E1218" s="226"/>
      <c r="F1218" s="230"/>
      <c r="G1218" s="226"/>
      <c r="H1218" s="226"/>
      <c r="I1218" s="226"/>
      <c r="J1218" s="226"/>
      <c r="K1218" s="376" t="s">
        <v>1384</v>
      </c>
      <c r="L1218" s="228">
        <v>1</v>
      </c>
      <c r="M1218" s="228"/>
      <c r="N1218" s="228"/>
      <c r="O1218" s="228"/>
      <c r="P1218" s="228"/>
      <c r="Q1218" s="228"/>
      <c r="R1218" s="455"/>
      <c r="S1218" s="228"/>
      <c r="T1218" s="430"/>
      <c r="U1218" s="237"/>
    </row>
    <row r="1219" spans="1:21" x14ac:dyDescent="0.25">
      <c r="A1219" s="224" t="s">
        <v>40</v>
      </c>
      <c r="B1219" s="224"/>
      <c r="C1219" s="367"/>
      <c r="D1219" s="229"/>
      <c r="E1219" s="226"/>
      <c r="F1219" s="230"/>
      <c r="G1219" s="226"/>
      <c r="H1219" s="226"/>
      <c r="I1219" s="226"/>
      <c r="J1219" s="226"/>
      <c r="K1219" s="227"/>
      <c r="L1219" s="228"/>
      <c r="M1219" s="228"/>
      <c r="N1219" s="228"/>
      <c r="O1219" s="228"/>
      <c r="P1219" s="228"/>
      <c r="Q1219" s="228"/>
      <c r="R1219" s="455"/>
      <c r="S1219" s="228"/>
      <c r="T1219" s="430"/>
      <c r="U1219" s="237"/>
    </row>
    <row r="1220" spans="1:21" ht="16.5" customHeight="1" x14ac:dyDescent="0.25">
      <c r="A1220" s="508" t="s">
        <v>21</v>
      </c>
      <c r="B1220" s="228"/>
      <c r="C1220" s="508" t="s">
        <v>50</v>
      </c>
      <c r="D1220" s="508" t="s">
        <v>1293</v>
      </c>
      <c r="E1220" s="508" t="s">
        <v>42</v>
      </c>
      <c r="F1220" s="372" t="s">
        <v>2</v>
      </c>
      <c r="G1220" s="372"/>
      <c r="H1220" s="372"/>
      <c r="I1220" s="372"/>
      <c r="J1220" s="372"/>
      <c r="K1220" s="514" t="s">
        <v>6</v>
      </c>
      <c r="L1220" s="508" t="s">
        <v>8</v>
      </c>
      <c r="M1220" s="508" t="s">
        <v>110</v>
      </c>
      <c r="N1220" s="515" t="s">
        <v>225</v>
      </c>
      <c r="O1220" s="508" t="s">
        <v>44</v>
      </c>
      <c r="P1220" s="509" t="s">
        <v>9</v>
      </c>
      <c r="Q1220" s="509" t="s">
        <v>9</v>
      </c>
      <c r="R1220" s="510" t="s">
        <v>9</v>
      </c>
      <c r="S1220" s="509" t="s">
        <v>9</v>
      </c>
      <c r="T1220" s="517" t="s">
        <v>1929</v>
      </c>
      <c r="U1220" s="508" t="s">
        <v>1386</v>
      </c>
    </row>
    <row r="1221" spans="1:21" x14ac:dyDescent="0.25">
      <c r="A1221" s="513"/>
      <c r="B1221" s="234"/>
      <c r="C1221" s="513"/>
      <c r="D1221" s="508"/>
      <c r="E1221" s="513"/>
      <c r="F1221" s="228" t="s">
        <v>49</v>
      </c>
      <c r="G1221" s="228" t="s">
        <v>17</v>
      </c>
      <c r="H1221" s="235" t="s">
        <v>1</v>
      </c>
      <c r="I1221" s="228" t="s">
        <v>17</v>
      </c>
      <c r="J1221" s="228" t="s">
        <v>3</v>
      </c>
      <c r="K1221" s="514"/>
      <c r="L1221" s="508"/>
      <c r="M1221" s="513"/>
      <c r="N1221" s="515"/>
      <c r="O1221" s="513"/>
      <c r="P1221" s="509"/>
      <c r="Q1221" s="509"/>
      <c r="R1221" s="510"/>
      <c r="S1221" s="509"/>
      <c r="T1221" s="517"/>
      <c r="U1221" s="508"/>
    </row>
    <row r="1222" spans="1:21" x14ac:dyDescent="0.25">
      <c r="A1222" s="228">
        <f>$C$1215</f>
        <v>0</v>
      </c>
      <c r="B1222" s="228"/>
      <c r="C1222" s="228">
        <f>(C1216*1000)+1</f>
        <v>32001</v>
      </c>
      <c r="D1222" s="228"/>
      <c r="E1222" s="228" t="s">
        <v>4</v>
      </c>
      <c r="F1222" s="236">
        <f>C1219-36</f>
        <v>-36</v>
      </c>
      <c r="G1222" s="228" t="str">
        <f>IF(
   OR(
      $E1222="頂板",$E1222="底板",$E1222="右側板",$E1222="左側板",
      $E1222="天地蓋頂板",$E1222="天地蓋底板",$E1222="天地蓋右側板",$E1222="天地蓋左側板",
      $E1222="前抽牆",$E1222="後抽牆",$E1222="左抽牆",$E1222="右抽牆",
      $E1222="踢腳板",$E1222="補板",$E1222="固隔",$E1222="活隔",
      $E1222="中立板",$E1222="中立板(退)",$E1222="固隔(退)",$E1222="活固隔",$E1222="立板",
      $E1222="內頂板",$E1222="內左側落板",$E1222="內右側落板",$E1222="內底板",
      $E1222="內左側板",$E1222="內右側板",
      $E1222="上前平肢",$E1222="上後平肢",$E1222="上前立肢",$E1222="上後立肢",
      $E1222="下前立肢",$E1222="下後立肢",$E1222="下前平肢",$E1222="下後平肢",
      $E1222="左側落板",$E1222="右側落板",
      $E1222="外蓋背板",$E1222="台面",$E1222="床板",$E1222="假門板",
      $E1222="上掀門板",$E1222="平掀門板",$E1222="下掀門板",
      $E1222="左門板",$E1222="右門板",
      $E1222="抽盤",$E1222="抽盤抽頭",
      $E1222="上軌道板",$E1222="下軌道板",$E1222="左軌道板",$E1222="右軌道板",$E1222="指縫擋板",$E1222="左木框滑門",$E1222="右木框滑門",
      $E1222="層板",$E1222="壁面層板",$E1222="桌板",$E1222="上封板",$E1222="下封板",$E1222="左封板",$E1222="右封板",
      $E1222="左圓角側板",$E1222="右圓角側板",$E1222="抽頭",$E1222="入柱抽頭",$E1222="假抽頭",$E1222="背拉桿",$E1222="木滑門",$E1222="抽屜拉桿"
   ),
   "AA",
   ""
)</f>
        <v>AA</v>
      </c>
      <c r="H1222" s="236">
        <f>C1218</f>
        <v>0</v>
      </c>
      <c r="I1222" s="38" t="str">
        <f>IF(
   OR(
      $E1222="右側板",$E1222="左側板",$E1222="活隔",
      $E1222="天地蓋頂板",$E1222="天地蓋底板",
      $E1222="左門板",$E1222="右門板",
      $E1222="左側落板",$E1222="右側落板",
      $E1222="外蓋背板",$E1222="活固隔",
      $E1222="左木框滑門",$E1222="右木框滑門",
      $E1222="左鋁框滑門",$E1222="右鋁框滑門",
      $E1222="桌板",$E1222="台面",$E1222="床板",$E1222="假門板",
      $E1222="上掀門板",$E1222="平掀門板",$E1222="下掀門板",
      $E1222="抽盤抽頭",$E1222="抽盤",$E1222="層板",$E1222="壁面層板",
      $E1222="上封板",$E1222="下封板",$E1222="左封板",$E1222="右封板",
      $E1222="抽頭",$E1222="踢腳板",$E1222="補板",$E1222="木滑門"
   ),
   "AA",
   ""
)</f>
        <v/>
      </c>
      <c r="J1222" s="228">
        <v>18</v>
      </c>
      <c r="K1222" s="229"/>
      <c r="L1222" s="228"/>
      <c r="M1222" s="228" t="str">
        <f>IFERROR(VLOOKUP(L1222,色號!A:B,2,FALSE),"")</f>
        <v/>
      </c>
      <c r="N1222" s="228" t="str">
        <f>IFERROR(VLOOKUP(M1222,色號!B:C,2,FALSE),"")</f>
        <v/>
      </c>
      <c r="O1222" s="228" t="str">
        <f>IFERROR(VLOOKUP(L1222,色號!A:D,4,FALSE),"")</f>
        <v/>
      </c>
      <c r="P1222" s="228" t="str">
        <f>IF(
    OR($E1222="左門板", $E1222="右門板"),
    "鉸" &amp; IF($F1222&lt;=1000, 2, IF($F1222&lt;=1800, 3, 4)),
    IF(
        $E1222="入柱背板",
        "側",
        IF(
            $E1222="外蓋背板",
            "面",
            IF(
                AND(COUNTIF($E$1222:$E$1251,"入柱背板")&gt;0, OR($E1222="頂板", $E1222="底板")),
                "面",
                IF(
                    AND(COUNTIF($E$1222:$E$1251,"外蓋背板")&gt;0, OR($E1222="左側板", $E1222="右側板")),
                    "側",
                    IF(
                        AND(
                            COUNTIF($E$1222:$E$1251,"入柱背板")=0,
                            COUNTIF($E$1222:$E$1251,"外蓋背板")=0,
                            OR(
                                AND(COUNTIF($E$1222:$E$1251,"背板")&gt;0, OR($E1222="左側板",$E1222="右側板",$E1222="頂板",$E1222="底板",$E1222="天地蓋左側板",$E1222="天地蓋右側板",$E1222="天地蓋頂板",$E1222="天地蓋底板")),
                                AND(COUNTIF($E$1222:$E$1251,"抽底")&gt;0, OR($E1222="右抽牆",$E1222="左抽牆",$E1222="前抽牆",$E1222="後抽牆"))                         )
                        ),
                        "背板溝",
                        ""
                    )
                )
            )
        )
    )
)</f>
        <v>背板溝</v>
      </c>
      <c r="Q1222" s="228" t="str">
        <f>IF(OR($E1222="天地蓋右側板",$E1222="天地蓋左側板"), "側 面",
 IF(OR($E1222="背拉桿",$E1222="中立板",$E1222="頂板",$E1222="底板",$E1222="前抽牆",$E1222="後抽牆",$E1222="內左側落板",$E1222="內右側落板",$E1222="抽屜拉桿",$E1222="立板"), "側",
  IF(OR($E1222="木滑門",$E1222="鋁框滑門"), "輪",
   IF(OR($E1222="右側板",$E1222="左側板",$E1222="右抽牆",$E1222="左抽牆",$E1222="天地蓋頂板",$E1222="天地蓋底板",$E1222="內頂板"), "面",
    IF($E1222="固隔","固","")
   )
  )
 )
)</f>
        <v>側</v>
      </c>
      <c r="R1222" s="455" t="str">
        <f>IF(
OR($E1222="左側板",$E1222="右側板",$E1222="天地蓋左側板",$E1222="天地蓋右側板",$E1222="中立板",$E1222="立板"),
"排","")</f>
        <v/>
      </c>
      <c r="S1222" s="461"/>
      <c r="T1222" s="429" t="str">
        <f>IF($E1222="中立板","面開槽？排孔？",
IF($E1222="木框滑門","前排孔要退喔！",
IF(OR($E1222="左門板",$E1222="右門板",$E1222="抽頭"),"把手？",
IF(OR($E1222="左側板",$E1222="右側板",$E1222="天地蓋右側板",$E1222="天地蓋左側板"),"排孔？",""))))</f>
        <v/>
      </c>
      <c r="U1222" s="237">
        <f>IF(E1222="","",$L$1218)</f>
        <v>1</v>
      </c>
    </row>
    <row r="1223" spans="1:21" x14ac:dyDescent="0.25">
      <c r="A1223" s="228">
        <f t="shared" ref="A1223:A1251" si="427">$C$1215</f>
        <v>0</v>
      </c>
      <c r="B1223" s="228"/>
      <c r="C1223" s="228">
        <f>C1222+1</f>
        <v>32002</v>
      </c>
      <c r="D1223" s="228"/>
      <c r="E1223" s="228" t="s">
        <v>323</v>
      </c>
      <c r="F1223" s="236">
        <f>C1219-36</f>
        <v>-36</v>
      </c>
      <c r="G1223" s="228" t="str">
        <f t="shared" ref="G1223:G1251" si="428">IF(
   OR(
      $E1223="頂板",$E1223="底板",$E1223="右側板",$E1223="左側板",
      $E1223="天地蓋頂板",$E1223="天地蓋底板",$E1223="天地蓋右側板",$E1223="天地蓋左側板",
      $E1223="前抽牆",$E1223="後抽牆",$E1223="左抽牆",$E1223="右抽牆",
      $E1223="踢腳板",$E1223="補板",$E1223="固隔",$E1223="活隔",
      $E1223="中立板",$E1223="中立板(退)",$E1223="固隔(退)",$E1223="活固隔",$E1223="立板",
      $E1223="內頂板",$E1223="內左側落板",$E1223="內右側落板",$E1223="內底板",
      $E1223="內左側板",$E1223="內右側板",
      $E1223="上前平肢",$E1223="上後平肢",$E1223="上前立肢",$E1223="上後立肢",
      $E1223="下前立肢",$E1223="下後立肢",$E1223="下前平肢",$E1223="下後平肢",
      $E1223="左側落板",$E1223="右側落板",
      $E1223="外蓋背板",$E1223="台面",$E1223="床板",$E1223="假門板",
      $E1223="上掀門板",$E1223="平掀門板",$E1223="下掀門板",
      $E1223="左門板",$E1223="右門板",
      $E1223="抽盤",$E1223="抽盤抽頭",
      $E1223="上軌道板",$E1223="下軌道板",$E1223="左軌道板",$E1223="右軌道板",$E1223="指縫擋板",$E1223="左木框滑門",$E1223="右木框滑門",
      $E1223="層板",$E1223="壁面層板",$E1223="桌板",$E1223="上封板",$E1223="下封板",$E1223="左封板",$E1223="右封板",
      $E1223="左圓角側板",$E1223="右圓角側板",$E1223="抽頭",$E1223="入柱抽頭",$E1223="假抽頭",$E1223="背拉桿",$E1223="木滑門",$E1223="抽屜拉桿"
   ),
   "AA",
   ""
)</f>
        <v>AA</v>
      </c>
      <c r="H1223" s="236">
        <f>C1218</f>
        <v>0</v>
      </c>
      <c r="I1223" s="38" t="str">
        <f t="shared" ref="I1223:I1245" si="429">IF(
   OR(
      $E1223="右側板",$E1223="左側板",$E1223="活隔",
      $E1223="天地蓋頂板",$E1223="天地蓋底板",
      $E1223="左門板",$E1223="右門板",
      $E1223="左側落板",$E1223="右側落板",
      $E1223="外蓋背板",$E1223="活固隔",
      $E1223="左木框滑門",$E1223="右木框滑門",
      $E1223="左鋁框滑門",$E1223="右鋁框滑門",
      $E1223="桌板",$E1223="台面",$E1223="床板",$E1223="假門板",
      $E1223="上掀門板",$E1223="平掀門板",$E1223="下掀門板",
      $E1223="抽盤抽頭",$E1223="抽盤",$E1223="層板",$E1223="壁面層板",
      $E1223="上封板",$E1223="下封板",$E1223="左封板",$E1223="右封板",
      $E1223="抽頭",$E1223="踢腳板",$E1223="補板",$E1223="木滑門"
   ),
   "AA",
   ""
)</f>
        <v/>
      </c>
      <c r="J1223" s="228">
        <v>18</v>
      </c>
      <c r="K1223" s="229"/>
      <c r="L1223" s="228"/>
      <c r="M1223" s="228" t="str">
        <f>IFERROR(VLOOKUP(L1223,色號!A:B,2,FALSE),"")</f>
        <v/>
      </c>
      <c r="N1223" s="228" t="str">
        <f>IFERROR(VLOOKUP(M1223,色號!B:C,2,FALSE),"")</f>
        <v/>
      </c>
      <c r="O1223" s="228" t="str">
        <f>IFERROR(VLOOKUP(L1223,色號!A:D,4,FALSE),"")</f>
        <v/>
      </c>
      <c r="P1223" s="228" t="str">
        <f t="shared" ref="P1223:P1251" si="430">IF(
    OR($E1223="左門板", $E1223="右門板"),
    "鉸" &amp; IF($F1223&lt;=1000, 2, IF($F1223&lt;=1800, 3, 4)),
    IF(
        $E1223="入柱背板",
        "側",
        IF(
            $E1223="外蓋背板",
            "面",
            IF(
                AND(COUNTIF($E$1222:$E$1251,"入柱背板")&gt;0, OR($E1223="頂板", $E1223="底板")),
                "面",
                IF(
                    AND(COUNTIF($E$1222:$E$1251,"外蓋背板")&gt;0, OR($E1223="左側板", $E1223="右側板")),
                    "側",
                    IF(
                        AND(
                            COUNTIF($E$1222:$E$1251,"入柱背板")=0,
                            COUNTIF($E$1222:$E$1251,"外蓋背板")=0,
                            OR(
                                AND(COUNTIF($E$1222:$E$1251,"背板")&gt;0, OR($E1223="左側板",$E1223="右側板",$E1223="頂板",$E1223="底板",$E1223="天地蓋左側板",$E1223="天地蓋右側板",$E1223="天地蓋頂板",$E1223="天地蓋底板")),
                                AND(COUNTIF($E$1222:$E$1251,"抽底")&gt;0, OR($E1223="右抽牆",$E1223="左抽牆",$E1223="前抽牆",$E1223="後抽牆"))                         )
                        ),
                        "背板溝",
                        ""
                    )
                )
            )
        )
    )
)</f>
        <v>背板溝</v>
      </c>
      <c r="Q1223" s="228" t="str">
        <f t="shared" ref="Q1223:Q1251" si="431">IF(OR($E1223="天地蓋右側板",$E1223="天地蓋左側板"), "側 面",
 IF(OR($E1223="背拉桿",$E1223="中立板",$E1223="頂板",$E1223="底板",$E1223="前抽牆",$E1223="後抽牆",$E1223="內左側落板",$E1223="內右側落板",$E1223="抽屜拉桿",$E1223="立板"), "側",
  IF(OR($E1223="木滑門",$E1223="鋁框滑門"), "輪",
   IF(OR($E1223="右側板",$E1223="左側板",$E1223="右抽牆",$E1223="左抽牆",$E1223="天地蓋頂板",$E1223="天地蓋底板",$E1223="內頂板"), "面",
    IF($E1223="固隔","固","")
   )
  )
 )
)</f>
        <v>側</v>
      </c>
      <c r="R1223" s="455" t="str">
        <f t="shared" ref="R1223:R1251" si="432">IF(
OR($E1223="左側板",$E1223="右側板",$E1223="天地蓋左側板",$E1223="天地蓋右側板",$E1223="中立板",$E1223="立板"),
"排","")</f>
        <v/>
      </c>
      <c r="S1223" s="461"/>
      <c r="T1223" s="429" t="str">
        <f t="shared" ref="T1223:T1251" si="433">IF($E1223="中立板","面開槽？排孔？",
IF($E1223="木框滑門","前排孔要退喔！",
IF(OR($E1223="左門板",$E1223="右門板",$E1223="抽頭"),"把手？",
IF(OR($E1223="左側板",$E1223="右側板",$E1223="天地蓋右側板",$E1223="天地蓋左側板"),"排孔？",""))))</f>
        <v/>
      </c>
      <c r="U1223" s="237">
        <f t="shared" ref="U1223:U1251" si="434">IF(E1223="","",$L$1218)</f>
        <v>1</v>
      </c>
    </row>
    <row r="1224" spans="1:21" x14ac:dyDescent="0.25">
      <c r="A1224" s="228">
        <f t="shared" si="427"/>
        <v>0</v>
      </c>
      <c r="B1224" s="228"/>
      <c r="C1224" s="228">
        <f t="shared" ref="C1224:C1235" si="435">C1223+1</f>
        <v>32003</v>
      </c>
      <c r="D1224" s="228"/>
      <c r="E1224" s="228" t="s">
        <v>342</v>
      </c>
      <c r="F1224" s="228">
        <f>C1217</f>
        <v>0</v>
      </c>
      <c r="G1224" s="228" t="str">
        <f t="shared" si="428"/>
        <v>AA</v>
      </c>
      <c r="H1224" s="236">
        <f>C1218</f>
        <v>0</v>
      </c>
      <c r="I1224" s="38" t="str">
        <f t="shared" si="429"/>
        <v>AA</v>
      </c>
      <c r="J1224" s="228">
        <v>18</v>
      </c>
      <c r="K1224" s="229"/>
      <c r="L1224" s="228"/>
      <c r="M1224" s="228" t="str">
        <f>IFERROR(VLOOKUP(L1224,色號!A:B,2,FALSE),"")</f>
        <v/>
      </c>
      <c r="N1224" s="228" t="str">
        <f>IFERROR(VLOOKUP(M1224,色號!B:C,2,FALSE),"")</f>
        <v/>
      </c>
      <c r="O1224" s="228" t="str">
        <f>IFERROR(VLOOKUP(L1224,色號!A:D,4,FALSE),"")</f>
        <v/>
      </c>
      <c r="P1224" s="228" t="str">
        <f t="shared" si="430"/>
        <v>背板溝</v>
      </c>
      <c r="Q1224" s="228" t="str">
        <f t="shared" si="431"/>
        <v>面</v>
      </c>
      <c r="R1224" s="455" t="str">
        <f t="shared" si="432"/>
        <v>排</v>
      </c>
      <c r="S1224" s="461"/>
      <c r="T1224" s="429" t="str">
        <f t="shared" si="433"/>
        <v>排孔？</v>
      </c>
      <c r="U1224" s="237">
        <f t="shared" si="434"/>
        <v>1</v>
      </c>
    </row>
    <row r="1225" spans="1:21" x14ac:dyDescent="0.25">
      <c r="A1225" s="228">
        <f t="shared" si="427"/>
        <v>0</v>
      </c>
      <c r="B1225" s="228"/>
      <c r="C1225" s="228">
        <f t="shared" si="435"/>
        <v>32004</v>
      </c>
      <c r="D1225" s="228"/>
      <c r="E1225" s="228" t="s">
        <v>350</v>
      </c>
      <c r="F1225" s="228">
        <f>C1217</f>
        <v>0</v>
      </c>
      <c r="G1225" s="228" t="str">
        <f t="shared" si="428"/>
        <v>AA</v>
      </c>
      <c r="H1225" s="236">
        <f>C1218</f>
        <v>0</v>
      </c>
      <c r="I1225" s="38" t="str">
        <f t="shared" si="429"/>
        <v>AA</v>
      </c>
      <c r="J1225" s="228">
        <v>18</v>
      </c>
      <c r="K1225" s="229"/>
      <c r="L1225" s="228"/>
      <c r="M1225" s="228" t="str">
        <f>IFERROR(VLOOKUP(L1225,色號!A:B,2,FALSE),"")</f>
        <v/>
      </c>
      <c r="N1225" s="228" t="str">
        <f>IFERROR(VLOOKUP(M1225,色號!B:C,2,FALSE),"")</f>
        <v/>
      </c>
      <c r="O1225" s="228" t="str">
        <f>IFERROR(VLOOKUP(L1225,色號!A:D,4,FALSE),"")</f>
        <v/>
      </c>
      <c r="P1225" s="228" t="str">
        <f t="shared" si="430"/>
        <v>背板溝</v>
      </c>
      <c r="Q1225" s="228" t="str">
        <f t="shared" si="431"/>
        <v>面</v>
      </c>
      <c r="R1225" s="455" t="str">
        <f t="shared" si="432"/>
        <v>排</v>
      </c>
      <c r="S1225" s="461"/>
      <c r="T1225" s="429" t="str">
        <f t="shared" si="433"/>
        <v>排孔？</v>
      </c>
      <c r="U1225" s="237">
        <f t="shared" si="434"/>
        <v>1</v>
      </c>
    </row>
    <row r="1226" spans="1:21" x14ac:dyDescent="0.25">
      <c r="A1226" s="228">
        <f t="shared" si="427"/>
        <v>0</v>
      </c>
      <c r="B1226" s="228"/>
      <c r="C1226" s="228">
        <f t="shared" si="435"/>
        <v>32005</v>
      </c>
      <c r="D1226" s="228"/>
      <c r="E1226" s="228" t="s">
        <v>357</v>
      </c>
      <c r="F1226" s="228">
        <f>C1217-22</f>
        <v>-22</v>
      </c>
      <c r="G1226" s="228" t="str">
        <f t="shared" si="428"/>
        <v/>
      </c>
      <c r="H1226" s="236">
        <f>C1219-22</f>
        <v>-22</v>
      </c>
      <c r="I1226" s="38" t="str">
        <f t="shared" si="429"/>
        <v/>
      </c>
      <c r="J1226" s="228">
        <v>4</v>
      </c>
      <c r="K1226" s="229"/>
      <c r="L1226" s="228"/>
      <c r="M1226" s="228" t="str">
        <f>IFERROR(VLOOKUP(L1226,色號!A:B,2,FALSE),"")</f>
        <v/>
      </c>
      <c r="N1226" s="228" t="str">
        <f>IFERROR(VLOOKUP(M1226,色號!B:C,2,FALSE),"")</f>
        <v/>
      </c>
      <c r="O1226" s="228" t="str">
        <f>IFERROR(VLOOKUP(L1226,色號!A:D,4,FALSE),"")</f>
        <v/>
      </c>
      <c r="P1226" s="228" t="str">
        <f t="shared" si="430"/>
        <v/>
      </c>
      <c r="Q1226" s="228" t="str">
        <f t="shared" si="431"/>
        <v/>
      </c>
      <c r="R1226" s="455" t="str">
        <f t="shared" si="432"/>
        <v/>
      </c>
      <c r="S1226" s="461"/>
      <c r="T1226" s="429" t="str">
        <f t="shared" si="433"/>
        <v/>
      </c>
      <c r="U1226" s="237">
        <f t="shared" si="434"/>
        <v>1</v>
      </c>
    </row>
    <row r="1227" spans="1:21" x14ac:dyDescent="0.25">
      <c r="A1227" s="228">
        <f t="shared" si="427"/>
        <v>0</v>
      </c>
      <c r="B1227" s="228"/>
      <c r="C1227" s="228">
        <f t="shared" si="435"/>
        <v>32006</v>
      </c>
      <c r="D1227" s="228"/>
      <c r="E1227" s="228" t="s">
        <v>420</v>
      </c>
      <c r="F1227" s="228">
        <f>F1222</f>
        <v>-36</v>
      </c>
      <c r="G1227" s="228" t="str">
        <f t="shared" si="428"/>
        <v>AA</v>
      </c>
      <c r="H1227" s="236">
        <v>120</v>
      </c>
      <c r="I1227" s="38" t="str">
        <f t="shared" si="429"/>
        <v/>
      </c>
      <c r="J1227" s="228">
        <v>18</v>
      </c>
      <c r="K1227" s="229"/>
      <c r="L1227" s="228"/>
      <c r="M1227" s="228" t="str">
        <f>IFERROR(VLOOKUP(L1227,色號!A:B,2,FALSE),"")</f>
        <v/>
      </c>
      <c r="N1227" s="228" t="str">
        <f>IFERROR(VLOOKUP(M1227,色號!B:C,2,FALSE),"")</f>
        <v/>
      </c>
      <c r="O1227" s="228" t="str">
        <f>IFERROR(VLOOKUP(L1227,色號!A:D,4,FALSE),"")</f>
        <v/>
      </c>
      <c r="P1227" s="228" t="str">
        <f t="shared" si="430"/>
        <v/>
      </c>
      <c r="Q1227" s="228" t="str">
        <f t="shared" si="431"/>
        <v>側</v>
      </c>
      <c r="R1227" s="455" t="str">
        <f t="shared" si="432"/>
        <v/>
      </c>
      <c r="S1227" s="461"/>
      <c r="T1227" s="429" t="str">
        <f t="shared" si="433"/>
        <v/>
      </c>
      <c r="U1227" s="237">
        <f t="shared" si="434"/>
        <v>1</v>
      </c>
    </row>
    <row r="1228" spans="1:21" x14ac:dyDescent="0.25">
      <c r="A1228" s="228">
        <f t="shared" si="427"/>
        <v>0</v>
      </c>
      <c r="B1228" s="228"/>
      <c r="C1228" s="228">
        <f t="shared" si="435"/>
        <v>32007</v>
      </c>
      <c r="D1228" s="228"/>
      <c r="E1228" s="228" t="s">
        <v>396</v>
      </c>
      <c r="F1228" s="228"/>
      <c r="G1228" s="228" t="str">
        <f t="shared" si="428"/>
        <v>AA</v>
      </c>
      <c r="H1228" s="236">
        <f>C1218-22-10</f>
        <v>-32</v>
      </c>
      <c r="I1228" s="38" t="str">
        <f t="shared" si="429"/>
        <v>AA</v>
      </c>
      <c r="J1228" s="228">
        <v>18</v>
      </c>
      <c r="K1228" s="229"/>
      <c r="L1228" s="228"/>
      <c r="M1228" s="228" t="str">
        <f>IFERROR(VLOOKUP(L1228,色號!A:B,2,FALSE),"")</f>
        <v/>
      </c>
      <c r="N1228" s="228" t="str">
        <f>IFERROR(VLOOKUP(M1228,色號!B:C,2,FALSE),"")</f>
        <v/>
      </c>
      <c r="O1228" s="228" t="str">
        <f>IFERROR(VLOOKUP(L1228,色號!A:D,4,FALSE),"")</f>
        <v/>
      </c>
      <c r="P1228" s="228" t="str">
        <f t="shared" si="430"/>
        <v/>
      </c>
      <c r="Q1228" s="228" t="str">
        <f t="shared" si="431"/>
        <v/>
      </c>
      <c r="R1228" s="455" t="str">
        <f t="shared" si="432"/>
        <v/>
      </c>
      <c r="S1228" s="461"/>
      <c r="T1228" s="429" t="str">
        <f t="shared" si="433"/>
        <v/>
      </c>
      <c r="U1228" s="237">
        <f t="shared" si="434"/>
        <v>1</v>
      </c>
    </row>
    <row r="1229" spans="1:21" x14ac:dyDescent="0.25">
      <c r="A1229" s="228">
        <f t="shared" si="427"/>
        <v>0</v>
      </c>
      <c r="B1229" s="228"/>
      <c r="C1229" s="228">
        <f t="shared" si="435"/>
        <v>32008</v>
      </c>
      <c r="D1229" s="228"/>
      <c r="E1229" s="228" t="s">
        <v>392</v>
      </c>
      <c r="F1229" s="228"/>
      <c r="G1229" s="228" t="str">
        <f t="shared" si="428"/>
        <v>AA</v>
      </c>
      <c r="H1229" s="236">
        <f>C1218-22</f>
        <v>-22</v>
      </c>
      <c r="I1229" s="38" t="str">
        <f t="shared" si="429"/>
        <v/>
      </c>
      <c r="J1229" s="228">
        <v>18</v>
      </c>
      <c r="K1229" s="229"/>
      <c r="L1229" s="228"/>
      <c r="M1229" s="228" t="str">
        <f>IFERROR(VLOOKUP(L1229,色號!A:B,2,FALSE),"")</f>
        <v/>
      </c>
      <c r="N1229" s="228" t="str">
        <f>IFERROR(VLOOKUP(M1229,色號!B:C,2,FALSE),"")</f>
        <v/>
      </c>
      <c r="O1229" s="228" t="str">
        <f>IFERROR(VLOOKUP(L1229,色號!A:D,4,FALSE),"")</f>
        <v/>
      </c>
      <c r="P1229" s="228" t="str">
        <f t="shared" si="430"/>
        <v/>
      </c>
      <c r="Q1229" s="228" t="str">
        <f t="shared" si="431"/>
        <v>固</v>
      </c>
      <c r="R1229" s="455" t="str">
        <f t="shared" si="432"/>
        <v/>
      </c>
      <c r="S1229" s="461"/>
      <c r="T1229" s="429" t="str">
        <f t="shared" si="433"/>
        <v/>
      </c>
      <c r="U1229" s="237">
        <f t="shared" si="434"/>
        <v>1</v>
      </c>
    </row>
    <row r="1230" spans="1:21" x14ac:dyDescent="0.25">
      <c r="A1230" s="228">
        <f t="shared" si="427"/>
        <v>0</v>
      </c>
      <c r="B1230" s="228"/>
      <c r="C1230" s="228">
        <f t="shared" si="435"/>
        <v>32009</v>
      </c>
      <c r="D1230" s="228"/>
      <c r="E1230" s="228"/>
      <c r="F1230" s="228"/>
      <c r="G1230" s="228" t="str">
        <f t="shared" si="428"/>
        <v/>
      </c>
      <c r="H1230" s="236"/>
      <c r="I1230" s="38" t="str">
        <f t="shared" si="429"/>
        <v/>
      </c>
      <c r="J1230" s="228"/>
      <c r="K1230" s="229"/>
      <c r="L1230" s="228"/>
      <c r="M1230" s="228" t="str">
        <f>IFERROR(VLOOKUP(L1230,色號!A:B,2,FALSE),"")</f>
        <v/>
      </c>
      <c r="N1230" s="228" t="str">
        <f>IFERROR(VLOOKUP(M1230,色號!B:C,2,FALSE),"")</f>
        <v/>
      </c>
      <c r="O1230" s="228" t="str">
        <f>IFERROR(VLOOKUP(L1230,色號!A:D,4,FALSE),"")</f>
        <v/>
      </c>
      <c r="P1230" s="228" t="str">
        <f t="shared" si="430"/>
        <v/>
      </c>
      <c r="Q1230" s="228" t="str">
        <f t="shared" si="431"/>
        <v/>
      </c>
      <c r="R1230" s="455" t="str">
        <f t="shared" si="432"/>
        <v/>
      </c>
      <c r="S1230" s="461"/>
      <c r="T1230" s="429" t="str">
        <f t="shared" si="433"/>
        <v/>
      </c>
      <c r="U1230" s="237" t="str">
        <f t="shared" si="434"/>
        <v/>
      </c>
    </row>
    <row r="1231" spans="1:21" x14ac:dyDescent="0.25">
      <c r="A1231" s="228">
        <f t="shared" si="427"/>
        <v>0</v>
      </c>
      <c r="B1231" s="228"/>
      <c r="C1231" s="228">
        <f t="shared" si="435"/>
        <v>32010</v>
      </c>
      <c r="D1231" s="228"/>
      <c r="E1231" s="228"/>
      <c r="F1231" s="236"/>
      <c r="G1231" s="228" t="str">
        <f t="shared" si="428"/>
        <v/>
      </c>
      <c r="H1231" s="236"/>
      <c r="I1231" s="38" t="str">
        <f t="shared" si="429"/>
        <v/>
      </c>
      <c r="J1231" s="228"/>
      <c r="K1231" s="229"/>
      <c r="L1231" s="228"/>
      <c r="M1231" s="228" t="str">
        <f>IFERROR(VLOOKUP(L1231,色號!A:B,2,FALSE),"")</f>
        <v/>
      </c>
      <c r="N1231" s="228" t="str">
        <f>IFERROR(VLOOKUP(M1231,色號!B:C,2,FALSE),"")</f>
        <v/>
      </c>
      <c r="O1231" s="228" t="str">
        <f>IFERROR(VLOOKUP(L1231,色號!A:D,4,FALSE),"")</f>
        <v/>
      </c>
      <c r="P1231" s="228" t="str">
        <f t="shared" si="430"/>
        <v/>
      </c>
      <c r="Q1231" s="228" t="str">
        <f t="shared" si="431"/>
        <v/>
      </c>
      <c r="R1231" s="455" t="str">
        <f t="shared" si="432"/>
        <v/>
      </c>
      <c r="S1231" s="461"/>
      <c r="T1231" s="429" t="str">
        <f t="shared" si="433"/>
        <v/>
      </c>
      <c r="U1231" s="237" t="str">
        <f t="shared" si="434"/>
        <v/>
      </c>
    </row>
    <row r="1232" spans="1:21" x14ac:dyDescent="0.25">
      <c r="A1232" s="228">
        <f t="shared" si="427"/>
        <v>0</v>
      </c>
      <c r="B1232" s="228"/>
      <c r="C1232" s="228">
        <f t="shared" si="435"/>
        <v>32011</v>
      </c>
      <c r="D1232" s="228"/>
      <c r="E1232" s="228"/>
      <c r="F1232" s="228"/>
      <c r="G1232" s="228" t="str">
        <f t="shared" si="428"/>
        <v/>
      </c>
      <c r="H1232" s="236"/>
      <c r="I1232" s="38" t="str">
        <f t="shared" si="429"/>
        <v/>
      </c>
      <c r="J1232" s="228"/>
      <c r="K1232" s="229"/>
      <c r="L1232" s="228"/>
      <c r="M1232" s="228"/>
      <c r="N1232" s="232"/>
      <c r="O1232" s="228" t="str">
        <f>IFERROR(VLOOKUP(L1232,色號!A:D,4,FALSE),"")</f>
        <v/>
      </c>
      <c r="P1232" s="228" t="str">
        <f t="shared" si="430"/>
        <v/>
      </c>
      <c r="Q1232" s="228" t="str">
        <f t="shared" si="431"/>
        <v/>
      </c>
      <c r="R1232" s="455" t="str">
        <f t="shared" si="432"/>
        <v/>
      </c>
      <c r="S1232" s="461"/>
      <c r="T1232" s="429" t="str">
        <f t="shared" si="433"/>
        <v/>
      </c>
      <c r="U1232" s="237" t="str">
        <f t="shared" si="434"/>
        <v/>
      </c>
    </row>
    <row r="1233" spans="1:21" x14ac:dyDescent="0.25">
      <c r="A1233" s="228">
        <f t="shared" si="427"/>
        <v>0</v>
      </c>
      <c r="B1233" s="228"/>
      <c r="C1233" s="228">
        <f t="shared" si="435"/>
        <v>32012</v>
      </c>
      <c r="D1233" s="228"/>
      <c r="E1233" s="228"/>
      <c r="F1233" s="236"/>
      <c r="G1233" s="228" t="str">
        <f t="shared" si="428"/>
        <v/>
      </c>
      <c r="H1233" s="236"/>
      <c r="I1233" s="38" t="str">
        <f t="shared" si="429"/>
        <v/>
      </c>
      <c r="J1233" s="228"/>
      <c r="K1233" s="229"/>
      <c r="L1233" s="228"/>
      <c r="M1233" s="228"/>
      <c r="N1233" s="232"/>
      <c r="O1233" s="228" t="str">
        <f>IFERROR(VLOOKUP(L1233,色號!A:D,4,FALSE),"")</f>
        <v/>
      </c>
      <c r="P1233" s="228" t="str">
        <f t="shared" si="430"/>
        <v/>
      </c>
      <c r="Q1233" s="228" t="str">
        <f t="shared" si="431"/>
        <v/>
      </c>
      <c r="R1233" s="455" t="str">
        <f t="shared" si="432"/>
        <v/>
      </c>
      <c r="S1233" s="461"/>
      <c r="T1233" s="429" t="str">
        <f t="shared" si="433"/>
        <v/>
      </c>
      <c r="U1233" s="237" t="str">
        <f t="shared" si="434"/>
        <v/>
      </c>
    </row>
    <row r="1234" spans="1:21" x14ac:dyDescent="0.25">
      <c r="A1234" s="228">
        <f t="shared" si="427"/>
        <v>0</v>
      </c>
      <c r="B1234" s="228"/>
      <c r="C1234" s="228">
        <f>C1233+1</f>
        <v>32013</v>
      </c>
      <c r="D1234" s="228"/>
      <c r="E1234" s="228"/>
      <c r="F1234" s="228"/>
      <c r="G1234" s="228" t="str">
        <f t="shared" si="428"/>
        <v/>
      </c>
      <c r="H1234" s="236"/>
      <c r="I1234" s="38" t="str">
        <f t="shared" si="429"/>
        <v/>
      </c>
      <c r="J1234" s="228"/>
      <c r="K1234" s="229"/>
      <c r="L1234" s="228"/>
      <c r="M1234" s="228"/>
      <c r="N1234" s="232"/>
      <c r="O1234" s="228" t="str">
        <f>IFERROR(VLOOKUP(L1234,色號!A:D,4,FALSE),"")</f>
        <v/>
      </c>
      <c r="P1234" s="228" t="str">
        <f t="shared" si="430"/>
        <v/>
      </c>
      <c r="Q1234" s="228" t="str">
        <f t="shared" si="431"/>
        <v/>
      </c>
      <c r="R1234" s="455" t="str">
        <f t="shared" si="432"/>
        <v/>
      </c>
      <c r="S1234" s="461"/>
      <c r="T1234" s="429" t="str">
        <f t="shared" si="433"/>
        <v/>
      </c>
      <c r="U1234" s="237" t="str">
        <f t="shared" si="434"/>
        <v/>
      </c>
    </row>
    <row r="1235" spans="1:21" x14ac:dyDescent="0.25">
      <c r="A1235" s="228">
        <f t="shared" si="427"/>
        <v>0</v>
      </c>
      <c r="B1235" s="228"/>
      <c r="C1235" s="228">
        <f t="shared" si="435"/>
        <v>32014</v>
      </c>
      <c r="D1235" s="228"/>
      <c r="E1235" s="228"/>
      <c r="F1235" s="228"/>
      <c r="G1235" s="228" t="str">
        <f t="shared" si="428"/>
        <v/>
      </c>
      <c r="H1235" s="236"/>
      <c r="I1235" s="38" t="str">
        <f t="shared" si="429"/>
        <v/>
      </c>
      <c r="J1235" s="228"/>
      <c r="K1235" s="229"/>
      <c r="L1235" s="228"/>
      <c r="M1235" s="228"/>
      <c r="N1235" s="232"/>
      <c r="O1235" s="228" t="str">
        <f>IFERROR(VLOOKUP(L1235,色號!A:D,4,FALSE),"")</f>
        <v/>
      </c>
      <c r="P1235" s="228" t="str">
        <f t="shared" si="430"/>
        <v/>
      </c>
      <c r="Q1235" s="228" t="str">
        <f t="shared" si="431"/>
        <v/>
      </c>
      <c r="R1235" s="455" t="str">
        <f t="shared" si="432"/>
        <v/>
      </c>
      <c r="S1235" s="461"/>
      <c r="T1235" s="429" t="str">
        <f t="shared" si="433"/>
        <v/>
      </c>
      <c r="U1235" s="237" t="str">
        <f t="shared" si="434"/>
        <v/>
      </c>
    </row>
    <row r="1236" spans="1:21" x14ac:dyDescent="0.25">
      <c r="A1236" s="228">
        <f t="shared" si="427"/>
        <v>0</v>
      </c>
      <c r="B1236" s="228"/>
      <c r="C1236" s="228">
        <f>C1235+1</f>
        <v>32015</v>
      </c>
      <c r="D1236" s="228"/>
      <c r="E1236" s="228"/>
      <c r="F1236" s="228"/>
      <c r="G1236" s="228" t="str">
        <f t="shared" si="428"/>
        <v/>
      </c>
      <c r="H1236" s="236"/>
      <c r="I1236" s="38" t="str">
        <f t="shared" si="429"/>
        <v/>
      </c>
      <c r="J1236" s="228"/>
      <c r="K1236" s="229"/>
      <c r="L1236" s="228"/>
      <c r="M1236" s="228"/>
      <c r="N1236" s="232"/>
      <c r="O1236" s="228" t="str">
        <f>IFERROR(VLOOKUP(L1236,色號!A:D,4,FALSE),"")</f>
        <v/>
      </c>
      <c r="P1236" s="228" t="str">
        <f t="shared" si="430"/>
        <v/>
      </c>
      <c r="Q1236" s="228" t="str">
        <f t="shared" si="431"/>
        <v/>
      </c>
      <c r="R1236" s="455" t="str">
        <f t="shared" si="432"/>
        <v/>
      </c>
      <c r="S1236" s="461"/>
      <c r="T1236" s="429" t="str">
        <f t="shared" si="433"/>
        <v/>
      </c>
      <c r="U1236" s="237" t="str">
        <f t="shared" si="434"/>
        <v/>
      </c>
    </row>
    <row r="1237" spans="1:21" x14ac:dyDescent="0.25">
      <c r="A1237" s="228">
        <f t="shared" si="427"/>
        <v>0</v>
      </c>
      <c r="B1237" s="228"/>
      <c r="C1237" s="228">
        <f>C1236+1</f>
        <v>32016</v>
      </c>
      <c r="D1237" s="228"/>
      <c r="E1237" s="228"/>
      <c r="F1237" s="237"/>
      <c r="G1237" s="228" t="str">
        <f t="shared" si="428"/>
        <v/>
      </c>
      <c r="H1237" s="236"/>
      <c r="I1237" s="38" t="str">
        <f t="shared" si="429"/>
        <v/>
      </c>
      <c r="J1237" s="228"/>
      <c r="K1237" s="229"/>
      <c r="L1237" s="228"/>
      <c r="M1237" s="228"/>
      <c r="N1237" s="232"/>
      <c r="O1237" s="228" t="str">
        <f>IFERROR(VLOOKUP(L1237,色號!A:D,4,FALSE),"")</f>
        <v/>
      </c>
      <c r="P1237" s="228" t="str">
        <f t="shared" si="430"/>
        <v/>
      </c>
      <c r="Q1237" s="228" t="str">
        <f t="shared" si="431"/>
        <v/>
      </c>
      <c r="R1237" s="455" t="str">
        <f t="shared" si="432"/>
        <v/>
      </c>
      <c r="S1237" s="461"/>
      <c r="T1237" s="429" t="str">
        <f t="shared" si="433"/>
        <v/>
      </c>
      <c r="U1237" s="237" t="str">
        <f t="shared" si="434"/>
        <v/>
      </c>
    </row>
    <row r="1238" spans="1:21" x14ac:dyDescent="0.25">
      <c r="A1238" s="228">
        <f t="shared" si="427"/>
        <v>0</v>
      </c>
      <c r="B1238" s="228"/>
      <c r="C1238" s="228">
        <f>C1237+1</f>
        <v>32017</v>
      </c>
      <c r="D1238" s="228"/>
      <c r="E1238" s="228"/>
      <c r="F1238" s="237"/>
      <c r="G1238" s="228" t="str">
        <f t="shared" si="428"/>
        <v/>
      </c>
      <c r="H1238" s="236"/>
      <c r="I1238" s="38" t="str">
        <f t="shared" si="429"/>
        <v/>
      </c>
      <c r="J1238" s="228"/>
      <c r="K1238" s="229"/>
      <c r="L1238" s="228"/>
      <c r="M1238" s="228"/>
      <c r="N1238" s="232"/>
      <c r="O1238" s="228" t="str">
        <f>IFERROR(VLOOKUP(L1238,色號!A:D,4,FALSE),"")</f>
        <v/>
      </c>
      <c r="P1238" s="228" t="str">
        <f t="shared" si="430"/>
        <v/>
      </c>
      <c r="Q1238" s="228" t="str">
        <f t="shared" si="431"/>
        <v/>
      </c>
      <c r="R1238" s="455" t="str">
        <f t="shared" si="432"/>
        <v/>
      </c>
      <c r="S1238" s="461"/>
      <c r="T1238" s="429" t="str">
        <f t="shared" si="433"/>
        <v/>
      </c>
      <c r="U1238" s="237" t="str">
        <f t="shared" si="434"/>
        <v/>
      </c>
    </row>
    <row r="1239" spans="1:21" x14ac:dyDescent="0.25">
      <c r="A1239" s="228">
        <f t="shared" si="427"/>
        <v>0</v>
      </c>
      <c r="B1239" s="228"/>
      <c r="C1239" s="228">
        <f>C1238+1</f>
        <v>32018</v>
      </c>
      <c r="D1239" s="228"/>
      <c r="E1239" s="228"/>
      <c r="F1239" s="231"/>
      <c r="G1239" s="228" t="str">
        <f t="shared" si="428"/>
        <v/>
      </c>
      <c r="H1239" s="236"/>
      <c r="I1239" s="38" t="str">
        <f t="shared" si="429"/>
        <v/>
      </c>
      <c r="J1239" s="228"/>
      <c r="K1239" s="229"/>
      <c r="L1239" s="228"/>
      <c r="M1239" s="228"/>
      <c r="N1239" s="232"/>
      <c r="O1239" s="228" t="str">
        <f>IFERROR(VLOOKUP(L1239,色號!A:D,4,FALSE),"")</f>
        <v/>
      </c>
      <c r="P1239" s="228" t="str">
        <f t="shared" si="430"/>
        <v/>
      </c>
      <c r="Q1239" s="228" t="str">
        <f t="shared" si="431"/>
        <v/>
      </c>
      <c r="R1239" s="455" t="str">
        <f t="shared" si="432"/>
        <v/>
      </c>
      <c r="S1239" s="461"/>
      <c r="T1239" s="429" t="str">
        <f t="shared" si="433"/>
        <v/>
      </c>
      <c r="U1239" s="237" t="str">
        <f t="shared" si="434"/>
        <v/>
      </c>
    </row>
    <row r="1240" spans="1:21" x14ac:dyDescent="0.25">
      <c r="A1240" s="228">
        <f t="shared" si="427"/>
        <v>0</v>
      </c>
      <c r="B1240" s="228"/>
      <c r="C1240" s="228">
        <f t="shared" ref="C1240:C1251" si="436">C1239+1</f>
        <v>32019</v>
      </c>
      <c r="D1240" s="228"/>
      <c r="E1240" s="228"/>
      <c r="F1240" s="231"/>
      <c r="G1240" s="228" t="str">
        <f t="shared" si="428"/>
        <v/>
      </c>
      <c r="H1240" s="236"/>
      <c r="I1240" s="38" t="str">
        <f t="shared" si="429"/>
        <v/>
      </c>
      <c r="J1240" s="228"/>
      <c r="K1240" s="229"/>
      <c r="L1240" s="228"/>
      <c r="M1240" s="228"/>
      <c r="N1240" s="232"/>
      <c r="O1240" s="228" t="str">
        <f>IFERROR(VLOOKUP(L1240,色號!A:D,4,FALSE),"")</f>
        <v/>
      </c>
      <c r="P1240" s="228" t="str">
        <f t="shared" si="430"/>
        <v/>
      </c>
      <c r="Q1240" s="228" t="str">
        <f t="shared" si="431"/>
        <v/>
      </c>
      <c r="R1240" s="455" t="str">
        <f t="shared" si="432"/>
        <v/>
      </c>
      <c r="S1240" s="461"/>
      <c r="T1240" s="429" t="str">
        <f t="shared" si="433"/>
        <v/>
      </c>
      <c r="U1240" s="237" t="str">
        <f t="shared" si="434"/>
        <v/>
      </c>
    </row>
    <row r="1241" spans="1:21" x14ac:dyDescent="0.25">
      <c r="A1241" s="228">
        <f t="shared" si="427"/>
        <v>0</v>
      </c>
      <c r="B1241" s="228"/>
      <c r="C1241" s="228">
        <f t="shared" si="436"/>
        <v>32020</v>
      </c>
      <c r="D1241" s="228"/>
      <c r="E1241" s="228"/>
      <c r="F1241" s="231"/>
      <c r="G1241" s="228" t="str">
        <f t="shared" si="428"/>
        <v/>
      </c>
      <c r="H1241" s="236"/>
      <c r="I1241" s="38" t="str">
        <f t="shared" si="429"/>
        <v/>
      </c>
      <c r="J1241" s="228"/>
      <c r="K1241" s="229"/>
      <c r="L1241" s="228"/>
      <c r="M1241" s="228" t="str">
        <f>IFERROR(VLOOKUP(L1241,色號!A:B,2,FALSE),"")</f>
        <v/>
      </c>
      <c r="N1241" s="232" t="str">
        <f>IFERROR(VLOOKUP(L1241,色號!A:C,3,FALSE),"")</f>
        <v/>
      </c>
      <c r="O1241" s="228" t="str">
        <f>IFERROR(VLOOKUP(L1241,色號!A:D,4,FALSE),"")</f>
        <v/>
      </c>
      <c r="P1241" s="228" t="str">
        <f t="shared" si="430"/>
        <v/>
      </c>
      <c r="Q1241" s="228" t="str">
        <f t="shared" si="431"/>
        <v/>
      </c>
      <c r="R1241" s="455" t="str">
        <f t="shared" si="432"/>
        <v/>
      </c>
      <c r="S1241" s="461"/>
      <c r="T1241" s="429" t="str">
        <f t="shared" si="433"/>
        <v/>
      </c>
      <c r="U1241" s="237" t="str">
        <f t="shared" si="434"/>
        <v/>
      </c>
    </row>
    <row r="1242" spans="1:21" x14ac:dyDescent="0.25">
      <c r="A1242" s="228">
        <f t="shared" si="427"/>
        <v>0</v>
      </c>
      <c r="B1242" s="228"/>
      <c r="C1242" s="228">
        <f t="shared" si="436"/>
        <v>32021</v>
      </c>
      <c r="D1242" s="228"/>
      <c r="E1242" s="228"/>
      <c r="F1242" s="231"/>
      <c r="G1242" s="228" t="str">
        <f t="shared" si="428"/>
        <v/>
      </c>
      <c r="H1242" s="236"/>
      <c r="I1242" s="38" t="str">
        <f t="shared" si="429"/>
        <v/>
      </c>
      <c r="J1242" s="228"/>
      <c r="K1242" s="229"/>
      <c r="L1242" s="228"/>
      <c r="M1242" s="228" t="str">
        <f>IFERROR(VLOOKUP(L1242,色號!A:B,2,FALSE),"")</f>
        <v/>
      </c>
      <c r="N1242" s="232" t="str">
        <f>IFERROR(VLOOKUP(L1242,色號!A:C,3,FALSE),"")</f>
        <v/>
      </c>
      <c r="O1242" s="228" t="str">
        <f>IFERROR(VLOOKUP(L1242,色號!A:D,4,FALSE),"")</f>
        <v/>
      </c>
      <c r="P1242" s="228" t="str">
        <f t="shared" si="430"/>
        <v/>
      </c>
      <c r="Q1242" s="228" t="str">
        <f t="shared" si="431"/>
        <v/>
      </c>
      <c r="R1242" s="455" t="str">
        <f t="shared" si="432"/>
        <v/>
      </c>
      <c r="S1242" s="461"/>
      <c r="T1242" s="429" t="str">
        <f t="shared" si="433"/>
        <v/>
      </c>
      <c r="U1242" s="237" t="str">
        <f t="shared" si="434"/>
        <v/>
      </c>
    </row>
    <row r="1243" spans="1:21" x14ac:dyDescent="0.25">
      <c r="A1243" s="228">
        <f t="shared" si="427"/>
        <v>0</v>
      </c>
      <c r="B1243" s="228"/>
      <c r="C1243" s="228">
        <f t="shared" si="436"/>
        <v>32022</v>
      </c>
      <c r="D1243" s="228"/>
      <c r="E1243" s="228"/>
      <c r="F1243" s="231"/>
      <c r="G1243" s="228" t="str">
        <f t="shared" si="428"/>
        <v/>
      </c>
      <c r="H1243" s="236"/>
      <c r="I1243" s="38" t="str">
        <f t="shared" si="429"/>
        <v/>
      </c>
      <c r="J1243" s="228"/>
      <c r="K1243" s="229"/>
      <c r="L1243" s="228"/>
      <c r="M1243" s="228" t="str">
        <f>IFERROR(VLOOKUP(L1243,色號!A:B,2,FALSE),"")</f>
        <v/>
      </c>
      <c r="N1243" s="232" t="str">
        <f>IFERROR(VLOOKUP(L1243,色號!A:C,3,FALSE),"")</f>
        <v/>
      </c>
      <c r="O1243" s="228" t="str">
        <f>IFERROR(VLOOKUP(L1243,色號!A:D,4,FALSE),"")</f>
        <v/>
      </c>
      <c r="P1243" s="228" t="str">
        <f t="shared" si="430"/>
        <v/>
      </c>
      <c r="Q1243" s="228" t="str">
        <f t="shared" si="431"/>
        <v/>
      </c>
      <c r="R1243" s="455" t="str">
        <f t="shared" si="432"/>
        <v/>
      </c>
      <c r="S1243" s="461"/>
      <c r="T1243" s="429" t="str">
        <f t="shared" si="433"/>
        <v/>
      </c>
      <c r="U1243" s="237" t="str">
        <f t="shared" si="434"/>
        <v/>
      </c>
    </row>
    <row r="1244" spans="1:21" x14ac:dyDescent="0.25">
      <c r="A1244" s="228">
        <f t="shared" si="427"/>
        <v>0</v>
      </c>
      <c r="B1244" s="228"/>
      <c r="C1244" s="228">
        <f t="shared" si="436"/>
        <v>32023</v>
      </c>
      <c r="D1244" s="228"/>
      <c r="E1244" s="228"/>
      <c r="F1244" s="231"/>
      <c r="G1244" s="228" t="str">
        <f t="shared" si="428"/>
        <v/>
      </c>
      <c r="H1244" s="236"/>
      <c r="I1244" s="38" t="str">
        <f t="shared" si="429"/>
        <v/>
      </c>
      <c r="J1244" s="228"/>
      <c r="K1244" s="229"/>
      <c r="L1244" s="228"/>
      <c r="M1244" s="228" t="str">
        <f>IFERROR(VLOOKUP(L1244,色號!A:B,2,FALSE),"")</f>
        <v/>
      </c>
      <c r="N1244" s="232" t="str">
        <f>IFERROR(VLOOKUP(L1244,色號!A:C,3,FALSE),"")</f>
        <v/>
      </c>
      <c r="O1244" s="228" t="str">
        <f>IFERROR(VLOOKUP(L1244,色號!A:D,4,FALSE),"")</f>
        <v/>
      </c>
      <c r="P1244" s="228" t="str">
        <f t="shared" si="430"/>
        <v/>
      </c>
      <c r="Q1244" s="228" t="str">
        <f t="shared" si="431"/>
        <v/>
      </c>
      <c r="R1244" s="455" t="str">
        <f t="shared" si="432"/>
        <v/>
      </c>
      <c r="S1244" s="461"/>
      <c r="T1244" s="429" t="str">
        <f t="shared" si="433"/>
        <v/>
      </c>
      <c r="U1244" s="237" t="str">
        <f t="shared" si="434"/>
        <v/>
      </c>
    </row>
    <row r="1245" spans="1:21" x14ac:dyDescent="0.25">
      <c r="A1245" s="228">
        <f t="shared" si="427"/>
        <v>0</v>
      </c>
      <c r="B1245" s="228"/>
      <c r="C1245" s="228">
        <f t="shared" si="436"/>
        <v>32024</v>
      </c>
      <c r="D1245" s="228"/>
      <c r="E1245" s="228"/>
      <c r="F1245" s="231"/>
      <c r="G1245" s="228" t="str">
        <f t="shared" si="428"/>
        <v/>
      </c>
      <c r="H1245" s="236"/>
      <c r="I1245" s="38" t="str">
        <f t="shared" si="429"/>
        <v/>
      </c>
      <c r="J1245" s="228"/>
      <c r="K1245" s="229"/>
      <c r="L1245" s="228"/>
      <c r="M1245" s="228" t="str">
        <f>IFERROR(VLOOKUP(L1245,色號!A:B,2,FALSE),"")</f>
        <v/>
      </c>
      <c r="N1245" s="232" t="str">
        <f>IFERROR(VLOOKUP(L1245,色號!A:C,3,FALSE),"")</f>
        <v/>
      </c>
      <c r="O1245" s="228" t="str">
        <f>IFERROR(VLOOKUP(L1245,色號!A:D,4,FALSE),"")</f>
        <v/>
      </c>
      <c r="P1245" s="228" t="str">
        <f t="shared" si="430"/>
        <v/>
      </c>
      <c r="Q1245" s="228" t="str">
        <f t="shared" si="431"/>
        <v/>
      </c>
      <c r="R1245" s="455" t="str">
        <f t="shared" si="432"/>
        <v/>
      </c>
      <c r="S1245" s="461"/>
      <c r="T1245" s="429" t="str">
        <f t="shared" si="433"/>
        <v/>
      </c>
      <c r="U1245" s="237" t="str">
        <f t="shared" si="434"/>
        <v/>
      </c>
    </row>
    <row r="1246" spans="1:21" x14ac:dyDescent="0.25">
      <c r="A1246" s="228">
        <f t="shared" si="427"/>
        <v>0</v>
      </c>
      <c r="B1246" s="228"/>
      <c r="C1246" s="228">
        <f t="shared" si="436"/>
        <v>32025</v>
      </c>
      <c r="D1246" s="228"/>
      <c r="E1246" s="228"/>
      <c r="F1246" s="231"/>
      <c r="G1246" s="228" t="str">
        <f t="shared" si="428"/>
        <v/>
      </c>
      <c r="H1246" s="236"/>
      <c r="I1246" s="38" t="str">
        <f t="shared" ref="I1246:I1251" si="437">IF(
   OR(
      $E1246="右側板",$E1246="左側板",$E1246="活隔",
      $E1246="天地蓋頂板",$E1246="天地蓋底板",
      $E1246="左門板",$E1246="右門板",
      $E1246="左側落板",$E1246="右側落板",
      $E1246="外蓋背板",$E1246="活固隔",
      $E1246="左木框滑門",$E1246="右木框滑門",
      $E1246="左鋁框滑門",$E1246="右鋁框滑門",
      $E1246="桌板",$E1246="台面",$E1246="床板",$E1246="假門板",
      $E1246="上掀門板",$E1246="平掀門板",$E1246="下掀門板",
      $E1246="抽盤抽頭",$E1246="抽盤",$E1246="層板",$E1246="壁面層板",
      $E1246="上封板",$E1246="下封板",$E1246="左封板",$E1246="右封板",
      $E1246="抽頭",$E1246="踢腳板"
   ),
   "AA",
   ""
)</f>
        <v/>
      </c>
      <c r="J1246" s="228"/>
      <c r="K1246" s="229"/>
      <c r="L1246" s="228"/>
      <c r="M1246" s="228" t="str">
        <f>IFERROR(VLOOKUP(L1246,色號!A:B,2,FALSE),"")</f>
        <v/>
      </c>
      <c r="N1246" s="232" t="str">
        <f>IFERROR(VLOOKUP(L1246,色號!A:C,3,FALSE),"")</f>
        <v/>
      </c>
      <c r="O1246" s="228" t="str">
        <f>IFERROR(VLOOKUP(L1246,色號!A:D,4,FALSE),"")</f>
        <v/>
      </c>
      <c r="P1246" s="228" t="str">
        <f t="shared" si="430"/>
        <v/>
      </c>
      <c r="Q1246" s="228" t="str">
        <f t="shared" si="431"/>
        <v/>
      </c>
      <c r="R1246" s="455" t="str">
        <f t="shared" si="432"/>
        <v/>
      </c>
      <c r="S1246" s="461"/>
      <c r="T1246" s="429" t="str">
        <f t="shared" si="433"/>
        <v/>
      </c>
      <c r="U1246" s="237" t="str">
        <f t="shared" si="434"/>
        <v/>
      </c>
    </row>
    <row r="1247" spans="1:21" x14ac:dyDescent="0.25">
      <c r="A1247" s="228">
        <f t="shared" si="427"/>
        <v>0</v>
      </c>
      <c r="B1247" s="228"/>
      <c r="C1247" s="228">
        <f t="shared" si="436"/>
        <v>32026</v>
      </c>
      <c r="D1247" s="228"/>
      <c r="E1247" s="228"/>
      <c r="F1247" s="231"/>
      <c r="G1247" s="228" t="str">
        <f t="shared" si="428"/>
        <v/>
      </c>
      <c r="H1247" s="236"/>
      <c r="I1247" s="38" t="str">
        <f t="shared" si="437"/>
        <v/>
      </c>
      <c r="J1247" s="228"/>
      <c r="K1247" s="229"/>
      <c r="L1247" s="228"/>
      <c r="M1247" s="228" t="str">
        <f>IFERROR(VLOOKUP(L1247,色號!A:B,2,FALSE),"")</f>
        <v/>
      </c>
      <c r="N1247" s="232" t="str">
        <f>IFERROR(VLOOKUP(L1247,色號!A:C,3,FALSE),"")</f>
        <v/>
      </c>
      <c r="O1247" s="228" t="str">
        <f>IFERROR(VLOOKUP(L1247,色號!A:D,4,FALSE),"")</f>
        <v/>
      </c>
      <c r="P1247" s="228" t="str">
        <f t="shared" si="430"/>
        <v/>
      </c>
      <c r="Q1247" s="228" t="str">
        <f t="shared" si="431"/>
        <v/>
      </c>
      <c r="R1247" s="455" t="str">
        <f t="shared" si="432"/>
        <v/>
      </c>
      <c r="S1247" s="461"/>
      <c r="T1247" s="429" t="str">
        <f t="shared" si="433"/>
        <v/>
      </c>
      <c r="U1247" s="237" t="str">
        <f t="shared" si="434"/>
        <v/>
      </c>
    </row>
    <row r="1248" spans="1:21" x14ac:dyDescent="0.25">
      <c r="A1248" s="228">
        <f t="shared" si="427"/>
        <v>0</v>
      </c>
      <c r="B1248" s="228"/>
      <c r="C1248" s="228">
        <f t="shared" si="436"/>
        <v>32027</v>
      </c>
      <c r="D1248" s="228"/>
      <c r="E1248" s="228"/>
      <c r="F1248" s="231"/>
      <c r="G1248" s="228" t="str">
        <f t="shared" si="428"/>
        <v/>
      </c>
      <c r="H1248" s="236"/>
      <c r="I1248" s="38" t="str">
        <f t="shared" si="437"/>
        <v/>
      </c>
      <c r="J1248" s="228"/>
      <c r="K1248" s="229"/>
      <c r="L1248" s="228"/>
      <c r="M1248" s="228" t="str">
        <f>IFERROR(VLOOKUP(L1248,色號!A:B,2,FALSE),"")</f>
        <v/>
      </c>
      <c r="N1248" s="232" t="str">
        <f>IFERROR(VLOOKUP(L1248,色號!A:C,3,FALSE),"")</f>
        <v/>
      </c>
      <c r="O1248" s="228" t="str">
        <f>IFERROR(VLOOKUP(L1248,色號!A:D,4,FALSE),"")</f>
        <v/>
      </c>
      <c r="P1248" s="228" t="str">
        <f t="shared" si="430"/>
        <v/>
      </c>
      <c r="Q1248" s="228" t="str">
        <f t="shared" si="431"/>
        <v/>
      </c>
      <c r="R1248" s="455" t="str">
        <f t="shared" si="432"/>
        <v/>
      </c>
      <c r="S1248" s="461"/>
      <c r="T1248" s="429" t="str">
        <f t="shared" si="433"/>
        <v/>
      </c>
      <c r="U1248" s="237" t="str">
        <f t="shared" si="434"/>
        <v/>
      </c>
    </row>
    <row r="1249" spans="1:21" x14ac:dyDescent="0.25">
      <c r="A1249" s="228">
        <f t="shared" si="427"/>
        <v>0</v>
      </c>
      <c r="B1249" s="228"/>
      <c r="C1249" s="228">
        <f t="shared" si="436"/>
        <v>32028</v>
      </c>
      <c r="D1249" s="228"/>
      <c r="E1249" s="228"/>
      <c r="F1249" s="231"/>
      <c r="G1249" s="228" t="str">
        <f t="shared" si="428"/>
        <v/>
      </c>
      <c r="H1249" s="236"/>
      <c r="I1249" s="38" t="str">
        <f t="shared" si="437"/>
        <v/>
      </c>
      <c r="J1249" s="228"/>
      <c r="K1249" s="229"/>
      <c r="L1249" s="228"/>
      <c r="M1249" s="228" t="str">
        <f>IFERROR(VLOOKUP(L1249,色號!A:B,2,FALSE),"")</f>
        <v/>
      </c>
      <c r="N1249" s="232" t="str">
        <f>IFERROR(VLOOKUP(L1249,色號!A:C,3,FALSE),"")</f>
        <v/>
      </c>
      <c r="O1249" s="228" t="str">
        <f>IFERROR(VLOOKUP(L1249,色號!A:D,4,FALSE),"")</f>
        <v/>
      </c>
      <c r="P1249" s="228" t="str">
        <f t="shared" si="430"/>
        <v/>
      </c>
      <c r="Q1249" s="228" t="str">
        <f t="shared" si="431"/>
        <v/>
      </c>
      <c r="R1249" s="455" t="str">
        <f t="shared" si="432"/>
        <v/>
      </c>
      <c r="S1249" s="461"/>
      <c r="T1249" s="429" t="str">
        <f t="shared" si="433"/>
        <v/>
      </c>
      <c r="U1249" s="237" t="str">
        <f t="shared" si="434"/>
        <v/>
      </c>
    </row>
    <row r="1250" spans="1:21" x14ac:dyDescent="0.25">
      <c r="A1250" s="228">
        <f t="shared" si="427"/>
        <v>0</v>
      </c>
      <c r="B1250" s="228"/>
      <c r="C1250" s="228">
        <f t="shared" si="436"/>
        <v>32029</v>
      </c>
      <c r="D1250" s="228"/>
      <c r="E1250" s="228"/>
      <c r="F1250" s="231"/>
      <c r="G1250" s="228" t="str">
        <f t="shared" si="428"/>
        <v/>
      </c>
      <c r="H1250" s="236"/>
      <c r="I1250" s="38" t="str">
        <f t="shared" si="437"/>
        <v/>
      </c>
      <c r="J1250" s="228"/>
      <c r="K1250" s="229"/>
      <c r="L1250" s="228"/>
      <c r="M1250" s="228" t="str">
        <f>IFERROR(VLOOKUP(L1250,色號!A:B,2,FALSE),"")</f>
        <v/>
      </c>
      <c r="N1250" s="232" t="str">
        <f>IFERROR(VLOOKUP(L1250,色號!A:C,3,FALSE),"")</f>
        <v/>
      </c>
      <c r="O1250" s="228" t="str">
        <f>IFERROR(VLOOKUP(L1250,色號!A:D,4,FALSE),"")</f>
        <v/>
      </c>
      <c r="P1250" s="228" t="str">
        <f t="shared" si="430"/>
        <v/>
      </c>
      <c r="Q1250" s="228" t="str">
        <f t="shared" si="431"/>
        <v/>
      </c>
      <c r="R1250" s="455" t="str">
        <f t="shared" si="432"/>
        <v/>
      </c>
      <c r="S1250" s="461"/>
      <c r="T1250" s="429" t="str">
        <f t="shared" si="433"/>
        <v/>
      </c>
      <c r="U1250" s="237" t="str">
        <f t="shared" si="434"/>
        <v/>
      </c>
    </row>
    <row r="1251" spans="1:21" x14ac:dyDescent="0.25">
      <c r="A1251" s="228">
        <f t="shared" si="427"/>
        <v>0</v>
      </c>
      <c r="B1251" s="228"/>
      <c r="C1251" s="228">
        <f t="shared" si="436"/>
        <v>32030</v>
      </c>
      <c r="D1251" s="228"/>
      <c r="E1251" s="228"/>
      <c r="F1251" s="231"/>
      <c r="G1251" s="228" t="str">
        <f t="shared" si="428"/>
        <v/>
      </c>
      <c r="H1251" s="236"/>
      <c r="I1251" s="38" t="str">
        <f t="shared" si="437"/>
        <v/>
      </c>
      <c r="J1251" s="228"/>
      <c r="K1251" s="229"/>
      <c r="L1251" s="228"/>
      <c r="M1251" s="228" t="str">
        <f>IFERROR(VLOOKUP(L1251,色號!A:B,2,FALSE),"")</f>
        <v/>
      </c>
      <c r="N1251" s="232" t="str">
        <f>IFERROR(VLOOKUP(L1251,色號!A:C,3,FALSE),"")</f>
        <v/>
      </c>
      <c r="O1251" s="228" t="str">
        <f>IFERROR(VLOOKUP(L1251,色號!A:D,4,FALSE),"")</f>
        <v/>
      </c>
      <c r="P1251" s="228" t="str">
        <f t="shared" si="430"/>
        <v/>
      </c>
      <c r="Q1251" s="228" t="str">
        <f t="shared" si="431"/>
        <v/>
      </c>
      <c r="R1251" s="455" t="str">
        <f t="shared" si="432"/>
        <v/>
      </c>
      <c r="S1251" s="461"/>
      <c r="T1251" s="429" t="str">
        <f t="shared" si="433"/>
        <v/>
      </c>
      <c r="U1251" s="237" t="str">
        <f t="shared" si="434"/>
        <v/>
      </c>
    </row>
    <row r="1252" spans="1:21" x14ac:dyDescent="0.25">
      <c r="A1252" s="234"/>
      <c r="B1252" s="234"/>
      <c r="C1252" s="234"/>
      <c r="D1252" s="234"/>
      <c r="E1252" s="234"/>
      <c r="F1252" s="238"/>
      <c r="G1252" s="238"/>
      <c r="H1252" s="239"/>
      <c r="I1252" s="234"/>
      <c r="J1252" s="238"/>
      <c r="K1252" s="227"/>
      <c r="L1252" s="238"/>
      <c r="M1252" s="238"/>
      <c r="N1252" s="232" t="str">
        <f>IFERROR(VLOOKUP(L1252,資料庫!$P$4:$R$101,3,FALSE),"")</f>
        <v/>
      </c>
      <c r="O1252" s="238"/>
      <c r="P1252" s="228"/>
      <c r="Q1252" s="228"/>
      <c r="R1252" s="455"/>
      <c r="S1252" s="228"/>
      <c r="T1252" s="430"/>
      <c r="U1252" s="237"/>
    </row>
    <row r="1253" spans="1:21" x14ac:dyDescent="0.25">
      <c r="A1253" s="234"/>
      <c r="B1253" s="234"/>
      <c r="C1253" s="234"/>
      <c r="D1253" s="234"/>
      <c r="E1253" s="234"/>
      <c r="F1253" s="238"/>
      <c r="G1253" s="238"/>
      <c r="H1253" s="239"/>
      <c r="I1253" s="234"/>
      <c r="J1253" s="238"/>
      <c r="K1253" s="227"/>
      <c r="L1253" s="238"/>
      <c r="M1253" s="238"/>
      <c r="N1253" s="228"/>
      <c r="O1253" s="238"/>
      <c r="P1253" s="228"/>
      <c r="Q1253" s="228"/>
      <c r="R1253" s="455"/>
      <c r="S1253" s="228"/>
      <c r="T1253" s="430"/>
      <c r="U1253" s="237"/>
    </row>
    <row r="1254" spans="1:21" x14ac:dyDescent="0.25">
      <c r="A1254" s="224" t="s">
        <v>31</v>
      </c>
      <c r="B1254" s="224"/>
      <c r="C1254" s="225"/>
      <c r="D1254" s="225" cm="1">
        <f t="array" ref="D1254">_xlfn.IFS(OR(C1254="水槽櫃",C1254="爐檯櫃"),"無頂板",C1254="油機吊櫃","無底板",TRUE,0)</f>
        <v>0</v>
      </c>
      <c r="E1254" s="226"/>
      <c r="F1254" s="225"/>
      <c r="G1254" s="226"/>
      <c r="H1254" s="226"/>
      <c r="I1254" s="226"/>
      <c r="J1254" s="226"/>
      <c r="K1254" s="227"/>
      <c r="L1254" s="228"/>
      <c r="M1254" s="228"/>
      <c r="N1254" s="228"/>
      <c r="O1254" s="228"/>
      <c r="P1254" s="228"/>
      <c r="Q1254" s="228"/>
      <c r="R1254" s="455"/>
      <c r="S1254" s="228"/>
      <c r="T1254" s="430"/>
      <c r="U1254" s="237"/>
    </row>
    <row r="1255" spans="1:21" x14ac:dyDescent="0.25">
      <c r="A1255" s="224" t="s">
        <v>20</v>
      </c>
      <c r="B1255" s="224"/>
      <c r="C1255" s="229">
        <f>C1216+1</f>
        <v>33</v>
      </c>
      <c r="D1255" s="229"/>
      <c r="E1255" s="226"/>
      <c r="F1255" s="230"/>
      <c r="G1255" s="226"/>
      <c r="H1255" s="226"/>
      <c r="I1255" s="226"/>
      <c r="J1255" s="226"/>
      <c r="K1255" s="366" t="s">
        <v>15</v>
      </c>
      <c r="L1255" s="232">
        <f>SUMIF(D1261:D1290,"&lt;&gt;*五金",K1261:K1290)</f>
        <v>0</v>
      </c>
      <c r="M1255" s="228"/>
      <c r="N1255" s="231"/>
      <c r="O1255" s="228"/>
      <c r="P1255" s="228"/>
      <c r="Q1255" s="228"/>
      <c r="R1255" s="455"/>
      <c r="S1255" s="228"/>
      <c r="T1255" s="430"/>
      <c r="U1255" s="237"/>
    </row>
    <row r="1256" spans="1:21" x14ac:dyDescent="0.25">
      <c r="A1256" s="224" t="s">
        <v>38</v>
      </c>
      <c r="B1256" s="224"/>
      <c r="C1256" s="229"/>
      <c r="D1256" s="229"/>
      <c r="E1256" s="226"/>
      <c r="F1256" s="230"/>
      <c r="G1256" s="226"/>
      <c r="H1256" s="226"/>
      <c r="I1256" s="226"/>
      <c r="J1256" s="226"/>
      <c r="K1256" s="366" t="s">
        <v>16</v>
      </c>
      <c r="L1256" s="233">
        <f ca="1">板材才數分析.!P991</f>
        <v>0</v>
      </c>
      <c r="M1256" s="228"/>
      <c r="N1256" s="231"/>
      <c r="O1256" s="228"/>
      <c r="P1256" s="228"/>
      <c r="Q1256" s="228"/>
      <c r="R1256" s="455"/>
      <c r="S1256" s="228"/>
      <c r="T1256" s="430"/>
      <c r="U1256" s="237"/>
    </row>
    <row r="1257" spans="1:21" x14ac:dyDescent="0.25">
      <c r="A1257" s="224" t="s">
        <v>39</v>
      </c>
      <c r="B1257" s="224"/>
      <c r="C1257" s="368"/>
      <c r="D1257" s="229"/>
      <c r="E1257" s="226"/>
      <c r="F1257" s="230"/>
      <c r="G1257" s="226"/>
      <c r="H1257" s="226"/>
      <c r="I1257" s="226"/>
      <c r="J1257" s="226"/>
      <c r="K1257" s="376" t="s">
        <v>1384</v>
      </c>
      <c r="L1257" s="228">
        <v>1</v>
      </c>
      <c r="M1257" s="228"/>
      <c r="N1257" s="228"/>
      <c r="O1257" s="228"/>
      <c r="P1257" s="228"/>
      <c r="Q1257" s="228"/>
      <c r="R1257" s="455"/>
      <c r="S1257" s="228"/>
      <c r="T1257" s="430"/>
      <c r="U1257" s="237"/>
    </row>
    <row r="1258" spans="1:21" x14ac:dyDescent="0.25">
      <c r="A1258" s="224" t="s">
        <v>40</v>
      </c>
      <c r="B1258" s="224"/>
      <c r="C1258" s="367"/>
      <c r="D1258" s="229"/>
      <c r="E1258" s="226"/>
      <c r="F1258" s="230"/>
      <c r="G1258" s="226"/>
      <c r="H1258" s="226"/>
      <c r="I1258" s="226"/>
      <c r="J1258" s="226"/>
      <c r="K1258" s="227"/>
      <c r="L1258" s="228"/>
      <c r="M1258" s="228"/>
      <c r="N1258" s="228"/>
      <c r="O1258" s="228"/>
      <c r="P1258" s="228"/>
      <c r="Q1258" s="228"/>
      <c r="R1258" s="455"/>
      <c r="S1258" s="228"/>
      <c r="T1258" s="430"/>
      <c r="U1258" s="237"/>
    </row>
    <row r="1259" spans="1:21" ht="16.5" customHeight="1" x14ac:dyDescent="0.25">
      <c r="A1259" s="508" t="s">
        <v>21</v>
      </c>
      <c r="B1259" s="228"/>
      <c r="C1259" s="508" t="s">
        <v>50</v>
      </c>
      <c r="D1259" s="508" t="s">
        <v>1293</v>
      </c>
      <c r="E1259" s="508" t="s">
        <v>42</v>
      </c>
      <c r="F1259" s="372" t="s">
        <v>2</v>
      </c>
      <c r="G1259" s="372"/>
      <c r="H1259" s="372"/>
      <c r="I1259" s="372"/>
      <c r="J1259" s="372"/>
      <c r="K1259" s="514" t="s">
        <v>6</v>
      </c>
      <c r="L1259" s="508" t="s">
        <v>8</v>
      </c>
      <c r="M1259" s="508" t="s">
        <v>110</v>
      </c>
      <c r="N1259" s="515" t="s">
        <v>225</v>
      </c>
      <c r="O1259" s="508" t="s">
        <v>44</v>
      </c>
      <c r="P1259" s="509" t="s">
        <v>9</v>
      </c>
      <c r="Q1259" s="509" t="s">
        <v>9</v>
      </c>
      <c r="R1259" s="510" t="s">
        <v>9</v>
      </c>
      <c r="S1259" s="509" t="s">
        <v>9</v>
      </c>
      <c r="T1259" s="517" t="s">
        <v>1929</v>
      </c>
      <c r="U1259" s="508" t="s">
        <v>1386</v>
      </c>
    </row>
    <row r="1260" spans="1:21" x14ac:dyDescent="0.25">
      <c r="A1260" s="513"/>
      <c r="B1260" s="234"/>
      <c r="C1260" s="513"/>
      <c r="D1260" s="508"/>
      <c r="E1260" s="513"/>
      <c r="F1260" s="228" t="s">
        <v>49</v>
      </c>
      <c r="G1260" s="228" t="s">
        <v>17</v>
      </c>
      <c r="H1260" s="235" t="s">
        <v>1</v>
      </c>
      <c r="I1260" s="228" t="s">
        <v>17</v>
      </c>
      <c r="J1260" s="228" t="s">
        <v>3</v>
      </c>
      <c r="K1260" s="514"/>
      <c r="L1260" s="508"/>
      <c r="M1260" s="513"/>
      <c r="N1260" s="515"/>
      <c r="O1260" s="513"/>
      <c r="P1260" s="509"/>
      <c r="Q1260" s="509"/>
      <c r="R1260" s="510"/>
      <c r="S1260" s="509"/>
      <c r="T1260" s="517"/>
      <c r="U1260" s="508"/>
    </row>
    <row r="1261" spans="1:21" x14ac:dyDescent="0.25">
      <c r="A1261" s="228">
        <f>$C$1254</f>
        <v>0</v>
      </c>
      <c r="B1261" s="228"/>
      <c r="C1261" s="228">
        <f>(C1255*1000)+1</f>
        <v>33001</v>
      </c>
      <c r="D1261" s="228"/>
      <c r="E1261" s="228" t="s">
        <v>4</v>
      </c>
      <c r="F1261" s="236">
        <f>C1258-36</f>
        <v>-36</v>
      </c>
      <c r="G1261" s="228" t="str">
        <f>IF(
   OR(
      $E1261="頂板",$E1261="底板",$E1261="右側板",$E1261="左側板",
      $E1261="天地蓋頂板",$E1261="天地蓋底板",$E1261="天地蓋右側板",$E1261="天地蓋左側板",
      $E1261="前抽牆",$E1261="後抽牆",$E1261="左抽牆",$E1261="右抽牆",
      $E1261="踢腳板",$E1261="補板",$E1261="固隔",$E1261="活隔",
      $E1261="中立板",$E1261="中立板(退)",$E1261="固隔(退)",$E1261="活固隔",$E1261="立板",
      $E1261="內頂板",$E1261="內左側落板",$E1261="內右側落板",$E1261="內底板",
      $E1261="內左側板",$E1261="內右側板",
      $E1261="上前平肢",$E1261="上後平肢",$E1261="上前立肢",$E1261="上後立肢",
      $E1261="下前立肢",$E1261="下後立肢",$E1261="下前平肢",$E1261="下後平肢",
      $E1261="左側落板",$E1261="右側落板",
      $E1261="外蓋背板",$E1261="台面",$E1261="床板",$E1261="假門板",
      $E1261="上掀門板",$E1261="平掀門板",$E1261="下掀門板",
      $E1261="左門板",$E1261="右門板",
      $E1261="抽盤",$E1261="抽盤抽頭",
      $E1261="上軌道板",$E1261="下軌道板",$E1261="左軌道板",$E1261="右軌道板",$E1261="指縫擋板",$E1261="左木框滑門",$E1261="右木框滑門",
      $E1261="層板",$E1261="壁面層板",$E1261="桌板",$E1261="上封板",$E1261="下封板",$E1261="左封板",$E1261="右封板",
      $E1261="左圓角側板",$E1261="右圓角側板",$E1261="抽頭",$E1261="入柱抽頭",$E1261="假抽頭",$E1261="背拉桿",$E1261="木滑門",$E1261="抽屜拉桿"
   ),
   "AA",
   ""
)</f>
        <v>AA</v>
      </c>
      <c r="H1261" s="236">
        <f>C1257</f>
        <v>0</v>
      </c>
      <c r="I1261" s="38" t="str">
        <f>IF(
   OR(
      $E1261="右側板",$E1261="左側板",$E1261="活隔",
      $E1261="天地蓋頂板",$E1261="天地蓋底板",
      $E1261="左門板",$E1261="右門板",
      $E1261="左側落板",$E1261="右側落板",
      $E1261="外蓋背板",$E1261="活固隔",
      $E1261="左木框滑門",$E1261="右木框滑門",
      $E1261="左鋁框滑門",$E1261="右鋁框滑門",
      $E1261="桌板",$E1261="台面",$E1261="床板",$E1261="假門板",
      $E1261="上掀門板",$E1261="平掀門板",$E1261="下掀門板",
      $E1261="抽盤抽頭",$E1261="抽盤",$E1261="層板",$E1261="壁面層板",
      $E1261="上封板",$E1261="下封板",$E1261="左封板",$E1261="右封板",
      $E1261="抽頭",$E1261="踢腳板",$E1261="補板",$E1261="木滑門"
   ),
   "AA",
   ""
)</f>
        <v/>
      </c>
      <c r="J1261" s="228">
        <v>18</v>
      </c>
      <c r="K1261" s="229"/>
      <c r="L1261" s="228"/>
      <c r="M1261" s="228" t="str">
        <f>IFERROR(VLOOKUP(L1261,色號!A:B,2,FALSE),"")</f>
        <v/>
      </c>
      <c r="N1261" s="228" t="str">
        <f>IFERROR(VLOOKUP(M1261,色號!B:C,2,FALSE),"")</f>
        <v/>
      </c>
      <c r="O1261" s="228" t="str">
        <f>IFERROR(VLOOKUP(L1261,色號!A:D,4,FALSE),"")</f>
        <v/>
      </c>
      <c r="P1261" s="228" t="str">
        <f>IF(
    OR($E1261="左門板", $E1261="右門板"),
    "鉸" &amp; IF($F1261&lt;=1000, 2, IF($F1261&lt;=1800, 3, 4)),
    IF(
        $E1261="入柱背板",
        "側",
        IF(
            $E1261="外蓋背板",
            "面",
            IF(
                AND(COUNTIF($E$1261:$E$1290,"入柱背板")&gt;0, OR($E1261="頂板", $E1261="底板")),
                "面",
                IF(
                    AND(COUNTIF($E$1261:$E$1290,"外蓋背板")&gt;0, OR($E1261="左側板", $E1261="右側板")),
                    "側",
                    IF(
                        AND(
                            COUNTIF($E$1261:$E$1290,"入柱背板")=0,
                            COUNTIF($E$1261:$E$1290,"外蓋背板")=0,
                            OR(
                                AND(COUNTIF($E$1261:$E$1290,"背板")&gt;0, OR($E1261="左側板",$E1261="右側板",$E1261="頂板",$E1261="底板",$E1261="天地蓋左側板",$E1261="天地蓋右側板",$E1261="天地蓋頂板",$E1261="天地蓋底板")),
                                AND(COUNTIF($E$1261:$E$1290,"抽底")&gt;0, OR($E1261="右抽牆",$E1261="左抽牆",$E1261="前抽牆",$E1261="後抽牆"))                         )
                        ),
                        "背板溝",
                        ""
                    )
                )
            )
        )
    )
)</f>
        <v>背板溝</v>
      </c>
      <c r="Q1261" s="228" t="str">
        <f>IF(OR($E1261="天地蓋右側板",$E1261="天地蓋左側板"), "側 面",
 IF(OR($E1261="背拉桿",$E1261="中立板",$E1261="頂板",$E1261="底板",$E1261="前抽牆",$E1261="後抽牆",$E1261="內左側落板",$E1261="內右側落板",$E1261="抽屜拉桿",$E1261="立板"), "側",
  IF(OR($E1261="木滑門",$E1261="鋁框滑門"), "輪",
   IF(OR($E1261="右側板",$E1261="左側板",$E1261="右抽牆",$E1261="左抽牆",$E1261="天地蓋頂板",$E1261="天地蓋底板",$E1261="內頂板"), "面",
    IF($E1261="固隔","固","")
   )
  )
 )
)</f>
        <v>側</v>
      </c>
      <c r="R1261" s="455" t="str">
        <f>IF(
OR($E1261="左側板",$E1261="右側板",$E1261="天地蓋左側板",$E1261="天地蓋右側板",$E1261="中立板",$E1261="立板"),
"排","")</f>
        <v/>
      </c>
      <c r="S1261" s="461"/>
      <c r="T1261" s="429" t="str">
        <f>IF($E1261="中立板","面開槽？排孔？",
IF($E1261="木框滑門","前排孔要退喔！",
IF(OR($E1261="左門板",$E1261="右門板",$E1261="抽頭"),"把手？",
IF(OR($E1261="左側板",$E1261="右側板",$E1261="天地蓋右側板",$E1261="天地蓋左側板"),"排孔？",""))))</f>
        <v/>
      </c>
      <c r="U1261" s="237">
        <f>IF(E1261="","",$L$1257)</f>
        <v>1</v>
      </c>
    </row>
    <row r="1262" spans="1:21" x14ac:dyDescent="0.25">
      <c r="A1262" s="228">
        <f t="shared" ref="A1262:A1290" si="438">$C$1254</f>
        <v>0</v>
      </c>
      <c r="B1262" s="228"/>
      <c r="C1262" s="228">
        <f>C1261+1</f>
        <v>33002</v>
      </c>
      <c r="D1262" s="228"/>
      <c r="E1262" s="228" t="s">
        <v>323</v>
      </c>
      <c r="F1262" s="236">
        <f>C1258-36</f>
        <v>-36</v>
      </c>
      <c r="G1262" s="228" t="str">
        <f t="shared" ref="G1262:G1290" si="439">IF(
   OR(
      $E1262="頂板",$E1262="底板",$E1262="右側板",$E1262="左側板",
      $E1262="天地蓋頂板",$E1262="天地蓋底板",$E1262="天地蓋右側板",$E1262="天地蓋左側板",
      $E1262="前抽牆",$E1262="後抽牆",$E1262="左抽牆",$E1262="右抽牆",
      $E1262="踢腳板",$E1262="補板",$E1262="固隔",$E1262="活隔",
      $E1262="中立板",$E1262="中立板(退)",$E1262="固隔(退)",$E1262="活固隔",$E1262="立板",
      $E1262="內頂板",$E1262="內左側落板",$E1262="內右側落板",$E1262="內底板",
      $E1262="內左側板",$E1262="內右側板",
      $E1262="上前平肢",$E1262="上後平肢",$E1262="上前立肢",$E1262="上後立肢",
      $E1262="下前立肢",$E1262="下後立肢",$E1262="下前平肢",$E1262="下後平肢",
      $E1262="左側落板",$E1262="右側落板",
      $E1262="外蓋背板",$E1262="台面",$E1262="床板",$E1262="假門板",
      $E1262="上掀門板",$E1262="平掀門板",$E1262="下掀門板",
      $E1262="左門板",$E1262="右門板",
      $E1262="抽盤",$E1262="抽盤抽頭",
      $E1262="上軌道板",$E1262="下軌道板",$E1262="左軌道板",$E1262="右軌道板",$E1262="指縫擋板",$E1262="左木框滑門",$E1262="右木框滑門",
      $E1262="層板",$E1262="壁面層板",$E1262="桌板",$E1262="上封板",$E1262="下封板",$E1262="左封板",$E1262="右封板",
      $E1262="左圓角側板",$E1262="右圓角側板",$E1262="抽頭",$E1262="入柱抽頭",$E1262="假抽頭",$E1262="背拉桿",$E1262="木滑門",$E1262="抽屜拉桿"
   ),
   "AA",
   ""
)</f>
        <v>AA</v>
      </c>
      <c r="H1262" s="236">
        <f>C1257</f>
        <v>0</v>
      </c>
      <c r="I1262" s="38" t="str">
        <f t="shared" ref="I1262:I1284" si="440">IF(
   OR(
      $E1262="右側板",$E1262="左側板",$E1262="活隔",
      $E1262="天地蓋頂板",$E1262="天地蓋底板",
      $E1262="左門板",$E1262="右門板",
      $E1262="左側落板",$E1262="右側落板",
      $E1262="外蓋背板",$E1262="活固隔",
      $E1262="左木框滑門",$E1262="右木框滑門",
      $E1262="左鋁框滑門",$E1262="右鋁框滑門",
      $E1262="桌板",$E1262="台面",$E1262="床板",$E1262="假門板",
      $E1262="上掀門板",$E1262="平掀門板",$E1262="下掀門板",
      $E1262="抽盤抽頭",$E1262="抽盤",$E1262="層板",$E1262="壁面層板",
      $E1262="上封板",$E1262="下封板",$E1262="左封板",$E1262="右封板",
      $E1262="抽頭",$E1262="踢腳板",$E1262="補板",$E1262="木滑門"
   ),
   "AA",
   ""
)</f>
        <v/>
      </c>
      <c r="J1262" s="228">
        <v>18</v>
      </c>
      <c r="K1262" s="229"/>
      <c r="L1262" s="228"/>
      <c r="M1262" s="228" t="str">
        <f>IFERROR(VLOOKUP(L1262,色號!A:B,2,FALSE),"")</f>
        <v/>
      </c>
      <c r="N1262" s="228" t="str">
        <f>IFERROR(VLOOKUP(M1262,色號!B:C,2,FALSE),"")</f>
        <v/>
      </c>
      <c r="O1262" s="228" t="str">
        <f>IFERROR(VLOOKUP(L1262,色號!A:D,4,FALSE),"")</f>
        <v/>
      </c>
      <c r="P1262" s="228" t="str">
        <f t="shared" ref="P1262:P1290" si="441">IF(
    OR($E1262="左門板", $E1262="右門板"),
    "鉸" &amp; IF($F1262&lt;=1000, 2, IF($F1262&lt;=1800, 3, 4)),
    IF(
        $E1262="入柱背板",
        "側",
        IF(
            $E1262="外蓋背板",
            "面",
            IF(
                AND(COUNTIF($E$1261:$E$1290,"入柱背板")&gt;0, OR($E1262="頂板", $E1262="底板")),
                "面",
                IF(
                    AND(COUNTIF($E$1261:$E$1290,"外蓋背板")&gt;0, OR($E1262="左側板", $E1262="右側板")),
                    "側",
                    IF(
                        AND(
                            COUNTIF($E$1261:$E$1290,"入柱背板")=0,
                            COUNTIF($E$1261:$E$1290,"外蓋背板")=0,
                            OR(
                                AND(COUNTIF($E$1261:$E$1290,"背板")&gt;0, OR($E1262="左側板",$E1262="右側板",$E1262="頂板",$E1262="底板",$E1262="天地蓋左側板",$E1262="天地蓋右側板",$E1262="天地蓋頂板",$E1262="天地蓋底板")),
                                AND(COUNTIF($E$1261:$E$1290,"抽底")&gt;0, OR($E1262="右抽牆",$E1262="左抽牆",$E1262="前抽牆",$E1262="後抽牆"))                         )
                        ),
                        "背板溝",
                        ""
                    )
                )
            )
        )
    )
)</f>
        <v>背板溝</v>
      </c>
      <c r="Q1262" s="228" t="str">
        <f t="shared" ref="Q1262:Q1290" si="442">IF(OR($E1262="天地蓋右側板",$E1262="天地蓋左側板"), "側 面",
 IF(OR($E1262="背拉桿",$E1262="中立板",$E1262="頂板",$E1262="底板",$E1262="前抽牆",$E1262="後抽牆",$E1262="內左側落板",$E1262="內右側落板",$E1262="抽屜拉桿",$E1262="立板"), "側",
  IF(OR($E1262="木滑門",$E1262="鋁框滑門"), "輪",
   IF(OR($E1262="右側板",$E1262="左側板",$E1262="右抽牆",$E1262="左抽牆",$E1262="天地蓋頂板",$E1262="天地蓋底板",$E1262="內頂板"), "面",
    IF($E1262="固隔","固","")
   )
  )
 )
)</f>
        <v>側</v>
      </c>
      <c r="R1262" s="455" t="str">
        <f t="shared" ref="R1262:R1290" si="443">IF(
OR($E1262="左側板",$E1262="右側板",$E1262="天地蓋左側板",$E1262="天地蓋右側板",$E1262="中立板",$E1262="立板"),
"排","")</f>
        <v/>
      </c>
      <c r="S1262" s="461"/>
      <c r="T1262" s="429" t="str">
        <f t="shared" ref="T1262:T1290" si="444">IF($E1262="中立板","面開槽？排孔？",
IF($E1262="木框滑門","前排孔要退喔！",
IF(OR($E1262="左門板",$E1262="右門板",$E1262="抽頭"),"把手？",
IF(OR($E1262="左側板",$E1262="右側板",$E1262="天地蓋右側板",$E1262="天地蓋左側板"),"排孔？",""))))</f>
        <v/>
      </c>
      <c r="U1262" s="237">
        <f t="shared" ref="U1262:U1290" si="445">IF(E1262="","",$L$1257)</f>
        <v>1</v>
      </c>
    </row>
    <row r="1263" spans="1:21" x14ac:dyDescent="0.25">
      <c r="A1263" s="228">
        <f t="shared" si="438"/>
        <v>0</v>
      </c>
      <c r="B1263" s="228"/>
      <c r="C1263" s="228">
        <f t="shared" ref="C1263:C1274" si="446">C1262+1</f>
        <v>33003</v>
      </c>
      <c r="D1263" s="228"/>
      <c r="E1263" s="228" t="s">
        <v>342</v>
      </c>
      <c r="F1263" s="228">
        <f>C1256</f>
        <v>0</v>
      </c>
      <c r="G1263" s="228" t="str">
        <f t="shared" si="439"/>
        <v>AA</v>
      </c>
      <c r="H1263" s="236">
        <f>C1257</f>
        <v>0</v>
      </c>
      <c r="I1263" s="38" t="str">
        <f t="shared" si="440"/>
        <v>AA</v>
      </c>
      <c r="J1263" s="228">
        <v>18</v>
      </c>
      <c r="K1263" s="229"/>
      <c r="L1263" s="228"/>
      <c r="M1263" s="228" t="str">
        <f>IFERROR(VLOOKUP(L1263,色號!A:B,2,FALSE),"")</f>
        <v/>
      </c>
      <c r="N1263" s="228" t="str">
        <f>IFERROR(VLOOKUP(M1263,色號!B:C,2,FALSE),"")</f>
        <v/>
      </c>
      <c r="O1263" s="228" t="str">
        <f>IFERROR(VLOOKUP(L1263,色號!A:D,4,FALSE),"")</f>
        <v/>
      </c>
      <c r="P1263" s="228" t="str">
        <f t="shared" si="441"/>
        <v>背板溝</v>
      </c>
      <c r="Q1263" s="228" t="str">
        <f t="shared" si="442"/>
        <v>面</v>
      </c>
      <c r="R1263" s="455" t="str">
        <f t="shared" si="443"/>
        <v>排</v>
      </c>
      <c r="S1263" s="461"/>
      <c r="T1263" s="429" t="str">
        <f t="shared" si="444"/>
        <v>排孔？</v>
      </c>
      <c r="U1263" s="237">
        <f t="shared" si="445"/>
        <v>1</v>
      </c>
    </row>
    <row r="1264" spans="1:21" x14ac:dyDescent="0.25">
      <c r="A1264" s="228">
        <f t="shared" si="438"/>
        <v>0</v>
      </c>
      <c r="B1264" s="228"/>
      <c r="C1264" s="228">
        <f t="shared" si="446"/>
        <v>33004</v>
      </c>
      <c r="D1264" s="228"/>
      <c r="E1264" s="228" t="s">
        <v>350</v>
      </c>
      <c r="F1264" s="228">
        <f>C1256</f>
        <v>0</v>
      </c>
      <c r="G1264" s="228" t="str">
        <f t="shared" si="439"/>
        <v>AA</v>
      </c>
      <c r="H1264" s="236">
        <f>C1257</f>
        <v>0</v>
      </c>
      <c r="I1264" s="38" t="str">
        <f t="shared" si="440"/>
        <v>AA</v>
      </c>
      <c r="J1264" s="228">
        <v>18</v>
      </c>
      <c r="K1264" s="229"/>
      <c r="L1264" s="228"/>
      <c r="M1264" s="228" t="str">
        <f>IFERROR(VLOOKUP(L1264,色號!A:B,2,FALSE),"")</f>
        <v/>
      </c>
      <c r="N1264" s="228" t="str">
        <f>IFERROR(VLOOKUP(M1264,色號!B:C,2,FALSE),"")</f>
        <v/>
      </c>
      <c r="O1264" s="228" t="str">
        <f>IFERROR(VLOOKUP(L1264,色號!A:D,4,FALSE),"")</f>
        <v/>
      </c>
      <c r="P1264" s="228" t="str">
        <f t="shared" si="441"/>
        <v>背板溝</v>
      </c>
      <c r="Q1264" s="228" t="str">
        <f t="shared" si="442"/>
        <v>面</v>
      </c>
      <c r="R1264" s="455" t="str">
        <f t="shared" si="443"/>
        <v>排</v>
      </c>
      <c r="S1264" s="461"/>
      <c r="T1264" s="429" t="str">
        <f t="shared" si="444"/>
        <v>排孔？</v>
      </c>
      <c r="U1264" s="237">
        <f t="shared" si="445"/>
        <v>1</v>
      </c>
    </row>
    <row r="1265" spans="1:21" x14ac:dyDescent="0.25">
      <c r="A1265" s="228">
        <f t="shared" si="438"/>
        <v>0</v>
      </c>
      <c r="B1265" s="228"/>
      <c r="C1265" s="228">
        <f t="shared" si="446"/>
        <v>33005</v>
      </c>
      <c r="D1265" s="228"/>
      <c r="E1265" s="228" t="s">
        <v>357</v>
      </c>
      <c r="F1265" s="228">
        <f>C1256-22</f>
        <v>-22</v>
      </c>
      <c r="G1265" s="228" t="str">
        <f t="shared" si="439"/>
        <v/>
      </c>
      <c r="H1265" s="236">
        <f>C1258-22</f>
        <v>-22</v>
      </c>
      <c r="I1265" s="38" t="str">
        <f t="shared" si="440"/>
        <v/>
      </c>
      <c r="J1265" s="228">
        <v>4</v>
      </c>
      <c r="K1265" s="229"/>
      <c r="L1265" s="228"/>
      <c r="M1265" s="228" t="str">
        <f>IFERROR(VLOOKUP(L1265,色號!A:B,2,FALSE),"")</f>
        <v/>
      </c>
      <c r="N1265" s="228" t="str">
        <f>IFERROR(VLOOKUP(M1265,色號!B:C,2,FALSE),"")</f>
        <v/>
      </c>
      <c r="O1265" s="228" t="str">
        <f>IFERROR(VLOOKUP(L1265,色號!A:D,4,FALSE),"")</f>
        <v/>
      </c>
      <c r="P1265" s="228" t="str">
        <f t="shared" si="441"/>
        <v/>
      </c>
      <c r="Q1265" s="228" t="str">
        <f t="shared" si="442"/>
        <v/>
      </c>
      <c r="R1265" s="455" t="str">
        <f t="shared" si="443"/>
        <v/>
      </c>
      <c r="S1265" s="461"/>
      <c r="T1265" s="429" t="str">
        <f t="shared" si="444"/>
        <v/>
      </c>
      <c r="U1265" s="237">
        <f t="shared" si="445"/>
        <v>1</v>
      </c>
    </row>
    <row r="1266" spans="1:21" x14ac:dyDescent="0.25">
      <c r="A1266" s="228">
        <f t="shared" si="438"/>
        <v>0</v>
      </c>
      <c r="B1266" s="228"/>
      <c r="C1266" s="228">
        <f t="shared" si="446"/>
        <v>33006</v>
      </c>
      <c r="D1266" s="228"/>
      <c r="E1266" s="228" t="s">
        <v>420</v>
      </c>
      <c r="F1266" s="228">
        <f>F1261</f>
        <v>-36</v>
      </c>
      <c r="G1266" s="228" t="str">
        <f t="shared" si="439"/>
        <v>AA</v>
      </c>
      <c r="H1266" s="236">
        <v>120</v>
      </c>
      <c r="I1266" s="38" t="str">
        <f t="shared" si="440"/>
        <v/>
      </c>
      <c r="J1266" s="228">
        <v>18</v>
      </c>
      <c r="K1266" s="229"/>
      <c r="L1266" s="228"/>
      <c r="M1266" s="228" t="str">
        <f>IFERROR(VLOOKUP(L1266,色號!A:B,2,FALSE),"")</f>
        <v/>
      </c>
      <c r="N1266" s="228" t="str">
        <f>IFERROR(VLOOKUP(M1266,色號!B:C,2,FALSE),"")</f>
        <v/>
      </c>
      <c r="O1266" s="228" t="str">
        <f>IFERROR(VLOOKUP(L1266,色號!A:D,4,FALSE),"")</f>
        <v/>
      </c>
      <c r="P1266" s="228" t="str">
        <f t="shared" si="441"/>
        <v/>
      </c>
      <c r="Q1266" s="228" t="str">
        <f t="shared" si="442"/>
        <v>側</v>
      </c>
      <c r="R1266" s="455" t="str">
        <f t="shared" si="443"/>
        <v/>
      </c>
      <c r="S1266" s="461"/>
      <c r="T1266" s="429" t="str">
        <f t="shared" si="444"/>
        <v/>
      </c>
      <c r="U1266" s="237">
        <f t="shared" si="445"/>
        <v>1</v>
      </c>
    </row>
    <row r="1267" spans="1:21" x14ac:dyDescent="0.25">
      <c r="A1267" s="228">
        <f t="shared" si="438"/>
        <v>0</v>
      </c>
      <c r="B1267" s="228"/>
      <c r="C1267" s="228">
        <f t="shared" si="446"/>
        <v>33007</v>
      </c>
      <c r="D1267" s="228"/>
      <c r="E1267" s="228" t="s">
        <v>396</v>
      </c>
      <c r="F1267" s="228"/>
      <c r="G1267" s="228" t="str">
        <f t="shared" si="439"/>
        <v>AA</v>
      </c>
      <c r="H1267" s="236">
        <f>C1257-22-10</f>
        <v>-32</v>
      </c>
      <c r="I1267" s="38" t="str">
        <f t="shared" si="440"/>
        <v>AA</v>
      </c>
      <c r="J1267" s="228">
        <v>18</v>
      </c>
      <c r="K1267" s="229"/>
      <c r="L1267" s="228"/>
      <c r="M1267" s="228" t="str">
        <f>IFERROR(VLOOKUP(L1267,色號!A:B,2,FALSE),"")</f>
        <v/>
      </c>
      <c r="N1267" s="228" t="str">
        <f>IFERROR(VLOOKUP(M1267,色號!B:C,2,FALSE),"")</f>
        <v/>
      </c>
      <c r="O1267" s="228" t="str">
        <f>IFERROR(VLOOKUP(L1267,色號!A:D,4,FALSE),"")</f>
        <v/>
      </c>
      <c r="P1267" s="228" t="str">
        <f t="shared" si="441"/>
        <v/>
      </c>
      <c r="Q1267" s="228" t="str">
        <f t="shared" si="442"/>
        <v/>
      </c>
      <c r="R1267" s="455" t="str">
        <f t="shared" si="443"/>
        <v/>
      </c>
      <c r="S1267" s="461"/>
      <c r="T1267" s="429" t="str">
        <f t="shared" si="444"/>
        <v/>
      </c>
      <c r="U1267" s="237">
        <f t="shared" si="445"/>
        <v>1</v>
      </c>
    </row>
    <row r="1268" spans="1:21" x14ac:dyDescent="0.25">
      <c r="A1268" s="228">
        <f t="shared" si="438"/>
        <v>0</v>
      </c>
      <c r="B1268" s="228"/>
      <c r="C1268" s="228">
        <f t="shared" si="446"/>
        <v>33008</v>
      </c>
      <c r="D1268" s="228"/>
      <c r="E1268" s="228" t="s">
        <v>392</v>
      </c>
      <c r="F1268" s="228"/>
      <c r="G1268" s="228" t="str">
        <f t="shared" si="439"/>
        <v>AA</v>
      </c>
      <c r="H1268" s="236">
        <f>C1257-22</f>
        <v>-22</v>
      </c>
      <c r="I1268" s="38" t="str">
        <f t="shared" si="440"/>
        <v/>
      </c>
      <c r="J1268" s="228">
        <v>18</v>
      </c>
      <c r="K1268" s="229"/>
      <c r="L1268" s="228"/>
      <c r="M1268" s="228" t="str">
        <f>IFERROR(VLOOKUP(L1268,色號!A:B,2,FALSE),"")</f>
        <v/>
      </c>
      <c r="N1268" s="228" t="str">
        <f>IFERROR(VLOOKUP(M1268,色號!B:C,2,FALSE),"")</f>
        <v/>
      </c>
      <c r="O1268" s="228" t="str">
        <f>IFERROR(VLOOKUP(L1268,色號!A:D,4,FALSE),"")</f>
        <v/>
      </c>
      <c r="P1268" s="228" t="str">
        <f t="shared" si="441"/>
        <v/>
      </c>
      <c r="Q1268" s="228" t="str">
        <f t="shared" si="442"/>
        <v>固</v>
      </c>
      <c r="R1268" s="455" t="str">
        <f t="shared" si="443"/>
        <v/>
      </c>
      <c r="S1268" s="461"/>
      <c r="T1268" s="429" t="str">
        <f t="shared" si="444"/>
        <v/>
      </c>
      <c r="U1268" s="237">
        <f t="shared" si="445"/>
        <v>1</v>
      </c>
    </row>
    <row r="1269" spans="1:21" x14ac:dyDescent="0.25">
      <c r="A1269" s="228">
        <f t="shared" si="438"/>
        <v>0</v>
      </c>
      <c r="B1269" s="228"/>
      <c r="C1269" s="228">
        <f t="shared" si="446"/>
        <v>33009</v>
      </c>
      <c r="D1269" s="228"/>
      <c r="E1269" s="228"/>
      <c r="F1269" s="228"/>
      <c r="G1269" s="228" t="str">
        <f t="shared" si="439"/>
        <v/>
      </c>
      <c r="H1269" s="236"/>
      <c r="I1269" s="38" t="str">
        <f t="shared" si="440"/>
        <v/>
      </c>
      <c r="J1269" s="228"/>
      <c r="K1269" s="229"/>
      <c r="L1269" s="228"/>
      <c r="M1269" s="228" t="str">
        <f>IFERROR(VLOOKUP(L1269,色號!A:B,2,FALSE),"")</f>
        <v/>
      </c>
      <c r="N1269" s="228" t="str">
        <f>IFERROR(VLOOKUP(M1269,色號!B:C,2,FALSE),"")</f>
        <v/>
      </c>
      <c r="O1269" s="228" t="str">
        <f>IFERROR(VLOOKUP(L1269,色號!A:D,4,FALSE),"")</f>
        <v/>
      </c>
      <c r="P1269" s="228" t="str">
        <f t="shared" si="441"/>
        <v/>
      </c>
      <c r="Q1269" s="228" t="str">
        <f t="shared" si="442"/>
        <v/>
      </c>
      <c r="R1269" s="455" t="str">
        <f t="shared" si="443"/>
        <v/>
      </c>
      <c r="S1269" s="461"/>
      <c r="T1269" s="429" t="str">
        <f t="shared" si="444"/>
        <v/>
      </c>
      <c r="U1269" s="237" t="str">
        <f t="shared" si="445"/>
        <v/>
      </c>
    </row>
    <row r="1270" spans="1:21" x14ac:dyDescent="0.25">
      <c r="A1270" s="228">
        <f t="shared" si="438"/>
        <v>0</v>
      </c>
      <c r="B1270" s="228"/>
      <c r="C1270" s="228">
        <f t="shared" si="446"/>
        <v>33010</v>
      </c>
      <c r="D1270" s="228"/>
      <c r="E1270" s="228"/>
      <c r="F1270" s="236"/>
      <c r="G1270" s="228" t="str">
        <f t="shared" si="439"/>
        <v/>
      </c>
      <c r="H1270" s="236"/>
      <c r="I1270" s="38" t="str">
        <f t="shared" si="440"/>
        <v/>
      </c>
      <c r="J1270" s="228"/>
      <c r="K1270" s="229"/>
      <c r="L1270" s="228"/>
      <c r="M1270" s="228" t="str">
        <f>IFERROR(VLOOKUP(L1270,色號!A:B,2,FALSE),"")</f>
        <v/>
      </c>
      <c r="N1270" s="228" t="str">
        <f>IFERROR(VLOOKUP(M1270,色號!B:C,2,FALSE),"")</f>
        <v/>
      </c>
      <c r="O1270" s="228" t="str">
        <f>IFERROR(VLOOKUP(L1270,色號!A:D,4,FALSE),"")</f>
        <v/>
      </c>
      <c r="P1270" s="228" t="str">
        <f t="shared" si="441"/>
        <v/>
      </c>
      <c r="Q1270" s="228" t="str">
        <f t="shared" si="442"/>
        <v/>
      </c>
      <c r="R1270" s="455" t="str">
        <f t="shared" si="443"/>
        <v/>
      </c>
      <c r="S1270" s="461"/>
      <c r="T1270" s="429" t="str">
        <f t="shared" si="444"/>
        <v/>
      </c>
      <c r="U1270" s="237" t="str">
        <f t="shared" si="445"/>
        <v/>
      </c>
    </row>
    <row r="1271" spans="1:21" x14ac:dyDescent="0.25">
      <c r="A1271" s="228">
        <f t="shared" si="438"/>
        <v>0</v>
      </c>
      <c r="B1271" s="228"/>
      <c r="C1271" s="228">
        <f t="shared" si="446"/>
        <v>33011</v>
      </c>
      <c r="D1271" s="228"/>
      <c r="E1271" s="228"/>
      <c r="F1271" s="228"/>
      <c r="G1271" s="228" t="str">
        <f t="shared" si="439"/>
        <v/>
      </c>
      <c r="H1271" s="236"/>
      <c r="I1271" s="38" t="str">
        <f t="shared" si="440"/>
        <v/>
      </c>
      <c r="J1271" s="228"/>
      <c r="K1271" s="229"/>
      <c r="L1271" s="228"/>
      <c r="M1271" s="228"/>
      <c r="N1271" s="232"/>
      <c r="O1271" s="228" t="str">
        <f>IFERROR(VLOOKUP(L1271,色號!A:D,4,FALSE),"")</f>
        <v/>
      </c>
      <c r="P1271" s="228" t="str">
        <f t="shared" si="441"/>
        <v/>
      </c>
      <c r="Q1271" s="228" t="str">
        <f t="shared" si="442"/>
        <v/>
      </c>
      <c r="R1271" s="455" t="str">
        <f t="shared" si="443"/>
        <v/>
      </c>
      <c r="S1271" s="461"/>
      <c r="T1271" s="429" t="str">
        <f t="shared" si="444"/>
        <v/>
      </c>
      <c r="U1271" s="237" t="str">
        <f t="shared" si="445"/>
        <v/>
      </c>
    </row>
    <row r="1272" spans="1:21" x14ac:dyDescent="0.25">
      <c r="A1272" s="228">
        <f t="shared" si="438"/>
        <v>0</v>
      </c>
      <c r="B1272" s="228"/>
      <c r="C1272" s="228">
        <f t="shared" si="446"/>
        <v>33012</v>
      </c>
      <c r="D1272" s="228"/>
      <c r="E1272" s="228"/>
      <c r="F1272" s="236"/>
      <c r="G1272" s="228" t="str">
        <f t="shared" si="439"/>
        <v/>
      </c>
      <c r="H1272" s="236"/>
      <c r="I1272" s="38" t="str">
        <f t="shared" si="440"/>
        <v/>
      </c>
      <c r="J1272" s="228"/>
      <c r="K1272" s="229"/>
      <c r="L1272" s="228"/>
      <c r="M1272" s="228"/>
      <c r="N1272" s="232"/>
      <c r="O1272" s="228" t="str">
        <f>IFERROR(VLOOKUP(L1272,色號!A:D,4,FALSE),"")</f>
        <v/>
      </c>
      <c r="P1272" s="228" t="str">
        <f t="shared" si="441"/>
        <v/>
      </c>
      <c r="Q1272" s="228" t="str">
        <f t="shared" si="442"/>
        <v/>
      </c>
      <c r="R1272" s="455" t="str">
        <f t="shared" si="443"/>
        <v/>
      </c>
      <c r="S1272" s="461"/>
      <c r="T1272" s="429" t="str">
        <f t="shared" si="444"/>
        <v/>
      </c>
      <c r="U1272" s="237" t="str">
        <f t="shared" si="445"/>
        <v/>
      </c>
    </row>
    <row r="1273" spans="1:21" x14ac:dyDescent="0.25">
      <c r="A1273" s="228">
        <f t="shared" si="438"/>
        <v>0</v>
      </c>
      <c r="B1273" s="228"/>
      <c r="C1273" s="228">
        <f>C1272+1</f>
        <v>33013</v>
      </c>
      <c r="D1273" s="228"/>
      <c r="E1273" s="228"/>
      <c r="F1273" s="228"/>
      <c r="G1273" s="228" t="str">
        <f t="shared" si="439"/>
        <v/>
      </c>
      <c r="H1273" s="236"/>
      <c r="I1273" s="38" t="str">
        <f t="shared" si="440"/>
        <v/>
      </c>
      <c r="J1273" s="228"/>
      <c r="K1273" s="229"/>
      <c r="L1273" s="228"/>
      <c r="M1273" s="228"/>
      <c r="N1273" s="232"/>
      <c r="O1273" s="228" t="str">
        <f>IFERROR(VLOOKUP(L1273,色號!A:D,4,FALSE),"")</f>
        <v/>
      </c>
      <c r="P1273" s="228" t="str">
        <f t="shared" si="441"/>
        <v/>
      </c>
      <c r="Q1273" s="228" t="str">
        <f t="shared" si="442"/>
        <v/>
      </c>
      <c r="R1273" s="455" t="str">
        <f t="shared" si="443"/>
        <v/>
      </c>
      <c r="S1273" s="461"/>
      <c r="T1273" s="429" t="str">
        <f t="shared" si="444"/>
        <v/>
      </c>
      <c r="U1273" s="237" t="str">
        <f t="shared" si="445"/>
        <v/>
      </c>
    </row>
    <row r="1274" spans="1:21" x14ac:dyDescent="0.25">
      <c r="A1274" s="228">
        <f t="shared" si="438"/>
        <v>0</v>
      </c>
      <c r="B1274" s="228"/>
      <c r="C1274" s="228">
        <f t="shared" si="446"/>
        <v>33014</v>
      </c>
      <c r="D1274" s="228"/>
      <c r="E1274" s="228"/>
      <c r="F1274" s="228"/>
      <c r="G1274" s="228" t="str">
        <f t="shared" si="439"/>
        <v/>
      </c>
      <c r="H1274" s="236"/>
      <c r="I1274" s="38" t="str">
        <f t="shared" si="440"/>
        <v/>
      </c>
      <c r="J1274" s="228"/>
      <c r="K1274" s="229"/>
      <c r="L1274" s="228"/>
      <c r="M1274" s="228"/>
      <c r="N1274" s="232"/>
      <c r="O1274" s="228" t="str">
        <f>IFERROR(VLOOKUP(L1274,色號!A:D,4,FALSE),"")</f>
        <v/>
      </c>
      <c r="P1274" s="228" t="str">
        <f t="shared" si="441"/>
        <v/>
      </c>
      <c r="Q1274" s="228" t="str">
        <f t="shared" si="442"/>
        <v/>
      </c>
      <c r="R1274" s="455" t="str">
        <f t="shared" si="443"/>
        <v/>
      </c>
      <c r="S1274" s="461"/>
      <c r="T1274" s="429" t="str">
        <f t="shared" si="444"/>
        <v/>
      </c>
      <c r="U1274" s="237" t="str">
        <f t="shared" si="445"/>
        <v/>
      </c>
    </row>
    <row r="1275" spans="1:21" x14ac:dyDescent="0.25">
      <c r="A1275" s="228">
        <f t="shared" si="438"/>
        <v>0</v>
      </c>
      <c r="B1275" s="228"/>
      <c r="C1275" s="228">
        <f>C1274+1</f>
        <v>33015</v>
      </c>
      <c r="D1275" s="228"/>
      <c r="E1275" s="228"/>
      <c r="F1275" s="228"/>
      <c r="G1275" s="228" t="str">
        <f t="shared" si="439"/>
        <v/>
      </c>
      <c r="H1275" s="236"/>
      <c r="I1275" s="38" t="str">
        <f t="shared" si="440"/>
        <v/>
      </c>
      <c r="J1275" s="228"/>
      <c r="K1275" s="229"/>
      <c r="L1275" s="228"/>
      <c r="M1275" s="228"/>
      <c r="N1275" s="232"/>
      <c r="O1275" s="228" t="str">
        <f>IFERROR(VLOOKUP(L1275,色號!A:D,4,FALSE),"")</f>
        <v/>
      </c>
      <c r="P1275" s="228" t="str">
        <f t="shared" si="441"/>
        <v/>
      </c>
      <c r="Q1275" s="228" t="str">
        <f t="shared" si="442"/>
        <v/>
      </c>
      <c r="R1275" s="455" t="str">
        <f t="shared" si="443"/>
        <v/>
      </c>
      <c r="S1275" s="461"/>
      <c r="T1275" s="429" t="str">
        <f t="shared" si="444"/>
        <v/>
      </c>
      <c r="U1275" s="237" t="str">
        <f t="shared" si="445"/>
        <v/>
      </c>
    </row>
    <row r="1276" spans="1:21" x14ac:dyDescent="0.25">
      <c r="A1276" s="228">
        <f t="shared" si="438"/>
        <v>0</v>
      </c>
      <c r="B1276" s="228"/>
      <c r="C1276" s="228">
        <f>C1275+1</f>
        <v>33016</v>
      </c>
      <c r="D1276" s="228"/>
      <c r="E1276" s="228"/>
      <c r="F1276" s="237"/>
      <c r="G1276" s="228" t="str">
        <f t="shared" si="439"/>
        <v/>
      </c>
      <c r="H1276" s="236"/>
      <c r="I1276" s="38" t="str">
        <f t="shared" si="440"/>
        <v/>
      </c>
      <c r="J1276" s="228"/>
      <c r="K1276" s="229"/>
      <c r="L1276" s="228"/>
      <c r="M1276" s="228"/>
      <c r="N1276" s="232"/>
      <c r="O1276" s="228" t="str">
        <f>IFERROR(VLOOKUP(L1276,色號!A:D,4,FALSE),"")</f>
        <v/>
      </c>
      <c r="P1276" s="228" t="str">
        <f t="shared" si="441"/>
        <v/>
      </c>
      <c r="Q1276" s="228" t="str">
        <f t="shared" si="442"/>
        <v/>
      </c>
      <c r="R1276" s="455" t="str">
        <f t="shared" si="443"/>
        <v/>
      </c>
      <c r="S1276" s="461"/>
      <c r="T1276" s="429" t="str">
        <f t="shared" si="444"/>
        <v/>
      </c>
      <c r="U1276" s="237" t="str">
        <f t="shared" si="445"/>
        <v/>
      </c>
    </row>
    <row r="1277" spans="1:21" x14ac:dyDescent="0.25">
      <c r="A1277" s="228">
        <f t="shared" si="438"/>
        <v>0</v>
      </c>
      <c r="B1277" s="228"/>
      <c r="C1277" s="228">
        <f>C1276+1</f>
        <v>33017</v>
      </c>
      <c r="D1277" s="228"/>
      <c r="E1277" s="228"/>
      <c r="F1277" s="237"/>
      <c r="G1277" s="228" t="str">
        <f t="shared" si="439"/>
        <v/>
      </c>
      <c r="H1277" s="236"/>
      <c r="I1277" s="38" t="str">
        <f t="shared" si="440"/>
        <v/>
      </c>
      <c r="J1277" s="228"/>
      <c r="K1277" s="229"/>
      <c r="L1277" s="228"/>
      <c r="M1277" s="228"/>
      <c r="N1277" s="232"/>
      <c r="O1277" s="228" t="str">
        <f>IFERROR(VLOOKUP(L1277,色號!A:D,4,FALSE),"")</f>
        <v/>
      </c>
      <c r="P1277" s="228" t="str">
        <f t="shared" si="441"/>
        <v/>
      </c>
      <c r="Q1277" s="228" t="str">
        <f t="shared" si="442"/>
        <v/>
      </c>
      <c r="R1277" s="455" t="str">
        <f t="shared" si="443"/>
        <v/>
      </c>
      <c r="S1277" s="461"/>
      <c r="T1277" s="429" t="str">
        <f t="shared" si="444"/>
        <v/>
      </c>
      <c r="U1277" s="237" t="str">
        <f t="shared" si="445"/>
        <v/>
      </c>
    </row>
    <row r="1278" spans="1:21" x14ac:dyDescent="0.25">
      <c r="A1278" s="228">
        <f t="shared" si="438"/>
        <v>0</v>
      </c>
      <c r="B1278" s="228"/>
      <c r="C1278" s="228">
        <f>C1277+1</f>
        <v>33018</v>
      </c>
      <c r="D1278" s="228"/>
      <c r="E1278" s="228"/>
      <c r="F1278" s="231"/>
      <c r="G1278" s="228" t="str">
        <f t="shared" si="439"/>
        <v/>
      </c>
      <c r="H1278" s="236"/>
      <c r="I1278" s="38" t="str">
        <f t="shared" si="440"/>
        <v/>
      </c>
      <c r="J1278" s="228"/>
      <c r="K1278" s="229"/>
      <c r="L1278" s="228"/>
      <c r="M1278" s="228"/>
      <c r="N1278" s="232"/>
      <c r="O1278" s="228" t="str">
        <f>IFERROR(VLOOKUP(L1278,色號!A:D,4,FALSE),"")</f>
        <v/>
      </c>
      <c r="P1278" s="228" t="str">
        <f t="shared" si="441"/>
        <v/>
      </c>
      <c r="Q1278" s="228" t="str">
        <f t="shared" si="442"/>
        <v/>
      </c>
      <c r="R1278" s="455" t="str">
        <f t="shared" si="443"/>
        <v/>
      </c>
      <c r="S1278" s="461"/>
      <c r="T1278" s="429" t="str">
        <f t="shared" si="444"/>
        <v/>
      </c>
      <c r="U1278" s="237" t="str">
        <f t="shared" si="445"/>
        <v/>
      </c>
    </row>
    <row r="1279" spans="1:21" x14ac:dyDescent="0.25">
      <c r="A1279" s="228">
        <f t="shared" si="438"/>
        <v>0</v>
      </c>
      <c r="B1279" s="228"/>
      <c r="C1279" s="228">
        <f t="shared" ref="C1279:C1283" si="447">C1278+1</f>
        <v>33019</v>
      </c>
      <c r="D1279" s="228"/>
      <c r="E1279" s="228"/>
      <c r="F1279" s="231"/>
      <c r="G1279" s="228" t="str">
        <f t="shared" si="439"/>
        <v/>
      </c>
      <c r="H1279" s="236"/>
      <c r="I1279" s="38" t="str">
        <f t="shared" si="440"/>
        <v/>
      </c>
      <c r="J1279" s="228"/>
      <c r="K1279" s="229"/>
      <c r="L1279" s="228"/>
      <c r="M1279" s="228"/>
      <c r="N1279" s="232"/>
      <c r="O1279" s="228" t="str">
        <f>IFERROR(VLOOKUP(L1279,色號!A:D,4,FALSE),"")</f>
        <v/>
      </c>
      <c r="P1279" s="228" t="str">
        <f t="shared" si="441"/>
        <v/>
      </c>
      <c r="Q1279" s="228" t="str">
        <f t="shared" si="442"/>
        <v/>
      </c>
      <c r="R1279" s="455" t="str">
        <f t="shared" si="443"/>
        <v/>
      </c>
      <c r="S1279" s="228"/>
      <c r="T1279" s="429" t="str">
        <f t="shared" si="444"/>
        <v/>
      </c>
      <c r="U1279" s="237" t="str">
        <f t="shared" si="445"/>
        <v/>
      </c>
    </row>
    <row r="1280" spans="1:21" x14ac:dyDescent="0.25">
      <c r="A1280" s="228">
        <f t="shared" si="438"/>
        <v>0</v>
      </c>
      <c r="B1280" s="228"/>
      <c r="C1280" s="228">
        <f t="shared" si="447"/>
        <v>33020</v>
      </c>
      <c r="D1280" s="228"/>
      <c r="E1280" s="228"/>
      <c r="F1280" s="231"/>
      <c r="G1280" s="228" t="str">
        <f t="shared" si="439"/>
        <v/>
      </c>
      <c r="H1280" s="236"/>
      <c r="I1280" s="38" t="str">
        <f t="shared" si="440"/>
        <v/>
      </c>
      <c r="J1280" s="228"/>
      <c r="K1280" s="229"/>
      <c r="L1280" s="228"/>
      <c r="M1280" s="228" t="str">
        <f>IFERROR(VLOOKUP(L1280,色號!A:B,2,FALSE),"")</f>
        <v/>
      </c>
      <c r="N1280" s="232" t="str">
        <f>IFERROR(VLOOKUP(L1280,色號!A:C,3,FALSE),"")</f>
        <v/>
      </c>
      <c r="O1280" s="228" t="str">
        <f>IFERROR(VLOOKUP(L1280,色號!A:D,4,FALSE),"")</f>
        <v/>
      </c>
      <c r="P1280" s="228" t="str">
        <f t="shared" si="441"/>
        <v/>
      </c>
      <c r="Q1280" s="228" t="str">
        <f t="shared" si="442"/>
        <v/>
      </c>
      <c r="R1280" s="455" t="str">
        <f t="shared" si="443"/>
        <v/>
      </c>
      <c r="S1280" s="228"/>
      <c r="T1280" s="429" t="str">
        <f t="shared" si="444"/>
        <v/>
      </c>
      <c r="U1280" s="237" t="str">
        <f t="shared" si="445"/>
        <v/>
      </c>
    </row>
    <row r="1281" spans="1:21" x14ac:dyDescent="0.25">
      <c r="A1281" s="228">
        <f t="shared" si="438"/>
        <v>0</v>
      </c>
      <c r="B1281" s="228"/>
      <c r="C1281" s="228">
        <f t="shared" si="447"/>
        <v>33021</v>
      </c>
      <c r="D1281" s="228"/>
      <c r="E1281" s="228"/>
      <c r="F1281" s="231"/>
      <c r="G1281" s="228" t="str">
        <f t="shared" si="439"/>
        <v/>
      </c>
      <c r="H1281" s="236"/>
      <c r="I1281" s="38" t="str">
        <f t="shared" si="440"/>
        <v/>
      </c>
      <c r="J1281" s="228"/>
      <c r="K1281" s="229"/>
      <c r="L1281" s="228"/>
      <c r="M1281" s="228" t="str">
        <f>IFERROR(VLOOKUP(L1281,色號!A:B,2,FALSE),"")</f>
        <v/>
      </c>
      <c r="N1281" s="232" t="str">
        <f>IFERROR(VLOOKUP(L1281,色號!A:C,3,FALSE),"")</f>
        <v/>
      </c>
      <c r="O1281" s="228" t="str">
        <f>IFERROR(VLOOKUP(L1281,色號!A:D,4,FALSE),"")</f>
        <v/>
      </c>
      <c r="P1281" s="228" t="str">
        <f t="shared" si="441"/>
        <v/>
      </c>
      <c r="Q1281" s="228" t="str">
        <f t="shared" si="442"/>
        <v/>
      </c>
      <c r="R1281" s="455" t="str">
        <f t="shared" si="443"/>
        <v/>
      </c>
      <c r="S1281" s="238"/>
      <c r="T1281" s="429" t="str">
        <f t="shared" si="444"/>
        <v/>
      </c>
      <c r="U1281" s="237" t="str">
        <f t="shared" si="445"/>
        <v/>
      </c>
    </row>
    <row r="1282" spans="1:21" x14ac:dyDescent="0.25">
      <c r="A1282" s="228">
        <f t="shared" si="438"/>
        <v>0</v>
      </c>
      <c r="B1282" s="228"/>
      <c r="C1282" s="228">
        <f t="shared" si="447"/>
        <v>33022</v>
      </c>
      <c r="D1282" s="228"/>
      <c r="E1282" s="228"/>
      <c r="F1282" s="231"/>
      <c r="G1282" s="228" t="str">
        <f t="shared" si="439"/>
        <v/>
      </c>
      <c r="H1282" s="236"/>
      <c r="I1282" s="38" t="str">
        <f t="shared" si="440"/>
        <v/>
      </c>
      <c r="J1282" s="228"/>
      <c r="K1282" s="229"/>
      <c r="L1282" s="228"/>
      <c r="M1282" s="228" t="str">
        <f>IFERROR(VLOOKUP(L1282,色號!A:B,2,FALSE),"")</f>
        <v/>
      </c>
      <c r="N1282" s="232" t="str">
        <f>IFERROR(VLOOKUP(L1282,色號!A:C,3,FALSE),"")</f>
        <v/>
      </c>
      <c r="O1282" s="228" t="str">
        <f>IFERROR(VLOOKUP(L1282,色號!A:D,4,FALSE),"")</f>
        <v/>
      </c>
      <c r="P1282" s="228" t="str">
        <f t="shared" si="441"/>
        <v/>
      </c>
      <c r="Q1282" s="228" t="str">
        <f t="shared" si="442"/>
        <v/>
      </c>
      <c r="R1282" s="455" t="str">
        <f t="shared" si="443"/>
        <v/>
      </c>
      <c r="S1282" s="238"/>
      <c r="T1282" s="429" t="str">
        <f t="shared" si="444"/>
        <v/>
      </c>
      <c r="U1282" s="237" t="str">
        <f t="shared" si="445"/>
        <v/>
      </c>
    </row>
    <row r="1283" spans="1:21" x14ac:dyDescent="0.25">
      <c r="A1283" s="228">
        <f t="shared" si="438"/>
        <v>0</v>
      </c>
      <c r="B1283" s="228"/>
      <c r="C1283" s="228">
        <f t="shared" si="447"/>
        <v>33023</v>
      </c>
      <c r="D1283" s="228"/>
      <c r="E1283" s="228"/>
      <c r="F1283" s="231"/>
      <c r="G1283" s="228" t="str">
        <f t="shared" si="439"/>
        <v/>
      </c>
      <c r="H1283" s="236"/>
      <c r="I1283" s="38" t="str">
        <f t="shared" si="440"/>
        <v/>
      </c>
      <c r="J1283" s="228"/>
      <c r="K1283" s="229"/>
      <c r="L1283" s="228"/>
      <c r="M1283" s="228" t="str">
        <f>IFERROR(VLOOKUP(L1283,色號!A:B,2,FALSE),"")</f>
        <v/>
      </c>
      <c r="N1283" s="232" t="str">
        <f>IFERROR(VLOOKUP(L1283,色號!A:C,3,FALSE),"")</f>
        <v/>
      </c>
      <c r="O1283" s="228" t="str">
        <f>IFERROR(VLOOKUP(L1283,色號!A:D,4,FALSE),"")</f>
        <v/>
      </c>
      <c r="P1283" s="228" t="str">
        <f t="shared" si="441"/>
        <v/>
      </c>
      <c r="Q1283" s="228" t="str">
        <f t="shared" si="442"/>
        <v/>
      </c>
      <c r="R1283" s="455" t="str">
        <f t="shared" si="443"/>
        <v/>
      </c>
      <c r="S1283" s="238"/>
      <c r="T1283" s="429" t="str">
        <f t="shared" si="444"/>
        <v/>
      </c>
      <c r="U1283" s="237" t="str">
        <f t="shared" si="445"/>
        <v/>
      </c>
    </row>
    <row r="1284" spans="1:21" x14ac:dyDescent="0.25">
      <c r="A1284" s="228">
        <f t="shared" si="438"/>
        <v>0</v>
      </c>
      <c r="B1284" s="228"/>
      <c r="C1284" s="228">
        <f>C1283+1</f>
        <v>33024</v>
      </c>
      <c r="D1284" s="228"/>
      <c r="E1284" s="228"/>
      <c r="F1284" s="231"/>
      <c r="G1284" s="228" t="str">
        <f t="shared" si="439"/>
        <v/>
      </c>
      <c r="H1284" s="236"/>
      <c r="I1284" s="38" t="str">
        <f t="shared" si="440"/>
        <v/>
      </c>
      <c r="J1284" s="228"/>
      <c r="K1284" s="229"/>
      <c r="L1284" s="228"/>
      <c r="M1284" s="228" t="str">
        <f>IFERROR(VLOOKUP(L1284,色號!A:B,2,FALSE),"")</f>
        <v/>
      </c>
      <c r="N1284" s="232" t="str">
        <f>IFERROR(VLOOKUP(L1284,色號!A:C,3,FALSE),"")</f>
        <v/>
      </c>
      <c r="O1284" s="228" t="str">
        <f>IFERROR(VLOOKUP(L1284,色號!A:D,4,FALSE),"")</f>
        <v/>
      </c>
      <c r="P1284" s="228" t="str">
        <f t="shared" si="441"/>
        <v/>
      </c>
      <c r="Q1284" s="228" t="str">
        <f t="shared" si="442"/>
        <v/>
      </c>
      <c r="R1284" s="455" t="str">
        <f t="shared" si="443"/>
        <v/>
      </c>
      <c r="S1284" s="238"/>
      <c r="T1284" s="429" t="str">
        <f t="shared" si="444"/>
        <v/>
      </c>
      <c r="U1284" s="237" t="str">
        <f t="shared" si="445"/>
        <v/>
      </c>
    </row>
    <row r="1285" spans="1:21" x14ac:dyDescent="0.25">
      <c r="A1285" s="228">
        <f t="shared" si="438"/>
        <v>0</v>
      </c>
      <c r="B1285" s="228"/>
      <c r="C1285" s="228">
        <f>C1284+1</f>
        <v>33025</v>
      </c>
      <c r="D1285" s="228"/>
      <c r="E1285" s="228"/>
      <c r="F1285" s="238"/>
      <c r="G1285" s="228" t="str">
        <f t="shared" si="439"/>
        <v/>
      </c>
      <c r="H1285" s="236"/>
      <c r="I1285" s="38" t="str">
        <f t="shared" ref="I1285:I1290" si="448">IF(
   OR(
      $E1285="右側板",$E1285="左側板",$E1285="活隔",
      $E1285="天地蓋頂板",$E1285="天地蓋底板",
      $E1285="左門板",$E1285="右門板",
      $E1285="左側落板",$E1285="右側落板",
      $E1285="外蓋背板",$E1285="活固隔",
      $E1285="左木框滑門",$E1285="右木框滑門",
      $E1285="左鋁框滑門",$E1285="右鋁框滑門",
      $E1285="桌板",$E1285="台面",$E1285="床板",$E1285="假門板",
      $E1285="上掀門板",$E1285="平掀門板",$E1285="下掀門板",
      $E1285="抽盤抽頭",$E1285="抽盤",$E1285="層板",$E1285="壁面層板",
      $E1285="上封板",$E1285="下封板",$E1285="左封板",$E1285="右封板",
      $E1285="抽頭",$E1285="踢腳板"
   ),
   "AA",
   ""
)</f>
        <v/>
      </c>
      <c r="J1285" s="238"/>
      <c r="K1285" s="229"/>
      <c r="L1285" s="228"/>
      <c r="M1285" s="228" t="str">
        <f>IFERROR(VLOOKUP(L1285,色號!A:B,2,FALSE),"")</f>
        <v/>
      </c>
      <c r="N1285" s="232" t="str">
        <f>IFERROR(VLOOKUP(L1285,色號!A:C,3,FALSE),"")</f>
        <v/>
      </c>
      <c r="O1285" s="228" t="str">
        <f>IFERROR(VLOOKUP(L1285,色號!A:D,4,FALSE),"")</f>
        <v/>
      </c>
      <c r="P1285" s="228" t="str">
        <f t="shared" si="441"/>
        <v/>
      </c>
      <c r="Q1285" s="228" t="str">
        <f t="shared" si="442"/>
        <v/>
      </c>
      <c r="R1285" s="455" t="str">
        <f t="shared" si="443"/>
        <v/>
      </c>
      <c r="S1285" s="238"/>
      <c r="T1285" s="429" t="str">
        <f t="shared" si="444"/>
        <v/>
      </c>
      <c r="U1285" s="237" t="str">
        <f t="shared" si="445"/>
        <v/>
      </c>
    </row>
    <row r="1286" spans="1:21" x14ac:dyDescent="0.25">
      <c r="A1286" s="228">
        <f t="shared" si="438"/>
        <v>0</v>
      </c>
      <c r="B1286" s="228"/>
      <c r="C1286" s="228">
        <f t="shared" ref="C1286:C1290" si="449">C1285+1</f>
        <v>33026</v>
      </c>
      <c r="D1286" s="228"/>
      <c r="E1286" s="228"/>
      <c r="F1286" s="238"/>
      <c r="G1286" s="228" t="str">
        <f t="shared" si="439"/>
        <v/>
      </c>
      <c r="H1286" s="236"/>
      <c r="I1286" s="38" t="str">
        <f t="shared" si="448"/>
        <v/>
      </c>
      <c r="J1286" s="238"/>
      <c r="K1286" s="229"/>
      <c r="L1286" s="228"/>
      <c r="M1286" s="228" t="str">
        <f>IFERROR(VLOOKUP(L1286,色號!A:B,2,FALSE),"")</f>
        <v/>
      </c>
      <c r="N1286" s="232" t="str">
        <f>IFERROR(VLOOKUP(L1286,色號!A:C,3,FALSE),"")</f>
        <v/>
      </c>
      <c r="O1286" s="228" t="str">
        <f>IFERROR(VLOOKUP(L1286,色號!A:D,4,FALSE),"")</f>
        <v/>
      </c>
      <c r="P1286" s="228" t="str">
        <f t="shared" si="441"/>
        <v/>
      </c>
      <c r="Q1286" s="228" t="str">
        <f t="shared" si="442"/>
        <v/>
      </c>
      <c r="R1286" s="455" t="str">
        <f t="shared" si="443"/>
        <v/>
      </c>
      <c r="S1286" s="238"/>
      <c r="T1286" s="429" t="str">
        <f t="shared" si="444"/>
        <v/>
      </c>
      <c r="U1286" s="237" t="str">
        <f t="shared" si="445"/>
        <v/>
      </c>
    </row>
    <row r="1287" spans="1:21" x14ac:dyDescent="0.25">
      <c r="A1287" s="228">
        <f t="shared" si="438"/>
        <v>0</v>
      </c>
      <c r="B1287" s="228"/>
      <c r="C1287" s="228">
        <f t="shared" si="449"/>
        <v>33027</v>
      </c>
      <c r="D1287" s="228"/>
      <c r="E1287" s="228"/>
      <c r="F1287" s="238"/>
      <c r="G1287" s="228" t="str">
        <f t="shared" si="439"/>
        <v/>
      </c>
      <c r="H1287" s="236"/>
      <c r="I1287" s="38" t="str">
        <f t="shared" si="448"/>
        <v/>
      </c>
      <c r="J1287" s="238"/>
      <c r="K1287" s="229"/>
      <c r="L1287" s="228"/>
      <c r="M1287" s="228" t="str">
        <f>IFERROR(VLOOKUP(L1287,色號!A:B,2,FALSE),"")</f>
        <v/>
      </c>
      <c r="N1287" s="232" t="str">
        <f>IFERROR(VLOOKUP(L1287,色號!A:C,3,FALSE),"")</f>
        <v/>
      </c>
      <c r="O1287" s="228" t="str">
        <f>IFERROR(VLOOKUP(L1287,色號!A:D,4,FALSE),"")</f>
        <v/>
      </c>
      <c r="P1287" s="228" t="str">
        <f t="shared" si="441"/>
        <v/>
      </c>
      <c r="Q1287" s="228" t="str">
        <f t="shared" si="442"/>
        <v/>
      </c>
      <c r="R1287" s="455" t="str">
        <f t="shared" si="443"/>
        <v/>
      </c>
      <c r="S1287" s="238"/>
      <c r="T1287" s="429" t="str">
        <f t="shared" si="444"/>
        <v/>
      </c>
      <c r="U1287" s="237" t="str">
        <f t="shared" si="445"/>
        <v/>
      </c>
    </row>
    <row r="1288" spans="1:21" x14ac:dyDescent="0.25">
      <c r="A1288" s="228">
        <f t="shared" si="438"/>
        <v>0</v>
      </c>
      <c r="B1288" s="228"/>
      <c r="C1288" s="228">
        <f t="shared" si="449"/>
        <v>33028</v>
      </c>
      <c r="D1288" s="228"/>
      <c r="E1288" s="228"/>
      <c r="F1288" s="238"/>
      <c r="G1288" s="228" t="str">
        <f t="shared" si="439"/>
        <v/>
      </c>
      <c r="H1288" s="236"/>
      <c r="I1288" s="38" t="str">
        <f t="shared" si="448"/>
        <v/>
      </c>
      <c r="J1288" s="238"/>
      <c r="K1288" s="229"/>
      <c r="L1288" s="228"/>
      <c r="M1288" s="228" t="str">
        <f>IFERROR(VLOOKUP(L1288,色號!A:B,2,FALSE),"")</f>
        <v/>
      </c>
      <c r="N1288" s="232" t="str">
        <f>IFERROR(VLOOKUP(L1288,色號!A:C,3,FALSE),"")</f>
        <v/>
      </c>
      <c r="O1288" s="228" t="str">
        <f>IFERROR(VLOOKUP(L1288,色號!A:D,4,FALSE),"")</f>
        <v/>
      </c>
      <c r="P1288" s="228" t="str">
        <f t="shared" si="441"/>
        <v/>
      </c>
      <c r="Q1288" s="228" t="str">
        <f t="shared" si="442"/>
        <v/>
      </c>
      <c r="R1288" s="455" t="str">
        <f t="shared" si="443"/>
        <v/>
      </c>
      <c r="S1288" s="238"/>
      <c r="T1288" s="429" t="str">
        <f t="shared" si="444"/>
        <v/>
      </c>
      <c r="U1288" s="237" t="str">
        <f t="shared" si="445"/>
        <v/>
      </c>
    </row>
    <row r="1289" spans="1:21" x14ac:dyDescent="0.25">
      <c r="A1289" s="228">
        <f t="shared" si="438"/>
        <v>0</v>
      </c>
      <c r="B1289" s="228"/>
      <c r="C1289" s="228">
        <f t="shared" si="449"/>
        <v>33029</v>
      </c>
      <c r="D1289" s="228"/>
      <c r="E1289" s="228"/>
      <c r="F1289" s="238"/>
      <c r="G1289" s="228" t="str">
        <f t="shared" si="439"/>
        <v/>
      </c>
      <c r="H1289" s="236"/>
      <c r="I1289" s="38" t="str">
        <f t="shared" si="448"/>
        <v/>
      </c>
      <c r="J1289" s="238"/>
      <c r="K1289" s="229"/>
      <c r="L1289" s="228"/>
      <c r="M1289" s="228" t="str">
        <f>IFERROR(VLOOKUP(L1289,色號!A:B,2,FALSE),"")</f>
        <v/>
      </c>
      <c r="N1289" s="232" t="str">
        <f>IFERROR(VLOOKUP(L1289,色號!A:C,3,FALSE),"")</f>
        <v/>
      </c>
      <c r="O1289" s="228" t="str">
        <f>IFERROR(VLOOKUP(L1289,色號!A:D,4,FALSE),"")</f>
        <v/>
      </c>
      <c r="P1289" s="228" t="str">
        <f t="shared" si="441"/>
        <v/>
      </c>
      <c r="Q1289" s="228" t="str">
        <f t="shared" si="442"/>
        <v/>
      </c>
      <c r="R1289" s="455" t="str">
        <f t="shared" si="443"/>
        <v/>
      </c>
      <c r="S1289" s="238"/>
      <c r="T1289" s="429" t="str">
        <f t="shared" si="444"/>
        <v/>
      </c>
      <c r="U1289" s="237" t="str">
        <f t="shared" si="445"/>
        <v/>
      </c>
    </row>
    <row r="1290" spans="1:21" x14ac:dyDescent="0.25">
      <c r="A1290" s="228">
        <f t="shared" si="438"/>
        <v>0</v>
      </c>
      <c r="B1290" s="228"/>
      <c r="C1290" s="228">
        <f t="shared" si="449"/>
        <v>33030</v>
      </c>
      <c r="D1290" s="228"/>
      <c r="E1290" s="228"/>
      <c r="F1290" s="238"/>
      <c r="G1290" s="228" t="str">
        <f t="shared" si="439"/>
        <v/>
      </c>
      <c r="H1290" s="236"/>
      <c r="I1290" s="38" t="str">
        <f t="shared" si="448"/>
        <v/>
      </c>
      <c r="J1290" s="238"/>
      <c r="K1290" s="229"/>
      <c r="L1290" s="228"/>
      <c r="M1290" s="228" t="str">
        <f>IFERROR(VLOOKUP(L1290,色號!A:B,2,FALSE),"")</f>
        <v/>
      </c>
      <c r="N1290" s="232" t="str">
        <f>IFERROR(VLOOKUP(L1290,色號!A:C,3,FALSE),"")</f>
        <v/>
      </c>
      <c r="O1290" s="228" t="str">
        <f>IFERROR(VLOOKUP(L1290,色號!A:D,4,FALSE),"")</f>
        <v/>
      </c>
      <c r="P1290" s="228" t="str">
        <f t="shared" si="441"/>
        <v/>
      </c>
      <c r="Q1290" s="228" t="str">
        <f t="shared" si="442"/>
        <v/>
      </c>
      <c r="R1290" s="455" t="str">
        <f t="shared" si="443"/>
        <v/>
      </c>
      <c r="S1290" s="238"/>
      <c r="T1290" s="429" t="str">
        <f t="shared" si="444"/>
        <v/>
      </c>
      <c r="U1290" s="237" t="str">
        <f t="shared" si="445"/>
        <v/>
      </c>
    </row>
    <row r="1291" spans="1:21" x14ac:dyDescent="0.25">
      <c r="A1291" s="234"/>
      <c r="B1291" s="234"/>
      <c r="C1291" s="234"/>
      <c r="D1291" s="234"/>
      <c r="E1291" s="234"/>
      <c r="F1291" s="238"/>
      <c r="G1291" s="238"/>
      <c r="H1291" s="239"/>
      <c r="I1291" s="234"/>
      <c r="J1291" s="238"/>
      <c r="K1291" s="227"/>
      <c r="L1291" s="238"/>
      <c r="M1291" s="238"/>
      <c r="N1291" s="238"/>
      <c r="O1291" s="238"/>
      <c r="P1291" s="238"/>
      <c r="Q1291" s="238"/>
      <c r="R1291" s="456"/>
      <c r="S1291" s="238"/>
      <c r="T1291" s="430"/>
      <c r="U1291" s="237"/>
    </row>
    <row r="1292" spans="1:21" x14ac:dyDescent="0.25">
      <c r="A1292" s="234"/>
      <c r="B1292" s="234"/>
      <c r="C1292" s="234"/>
      <c r="D1292" s="234"/>
      <c r="E1292" s="234"/>
      <c r="F1292" s="238"/>
      <c r="G1292" s="238"/>
      <c r="H1292" s="239"/>
      <c r="I1292" s="234"/>
      <c r="J1292" s="238"/>
      <c r="K1292" s="227"/>
      <c r="L1292" s="238"/>
      <c r="M1292" s="238"/>
      <c r="N1292" s="238"/>
      <c r="O1292" s="238"/>
      <c r="P1292" s="238"/>
      <c r="Q1292" s="238"/>
      <c r="R1292" s="456"/>
      <c r="S1292" s="238"/>
      <c r="T1292" s="430"/>
      <c r="U1292" s="237"/>
    </row>
    <row r="1293" spans="1:21" x14ac:dyDescent="0.25">
      <c r="A1293" s="224" t="s">
        <v>31</v>
      </c>
      <c r="B1293" s="224"/>
      <c r="C1293" s="225"/>
      <c r="D1293" s="225" cm="1">
        <f t="array" ref="D1293">_xlfn.IFS(OR(C1293="水槽櫃",C1293="爐檯櫃"),"無頂板",C1293="油機吊櫃","無底板",TRUE,0)</f>
        <v>0</v>
      </c>
      <c r="E1293" s="226"/>
      <c r="F1293" s="225"/>
      <c r="G1293" s="226"/>
      <c r="H1293" s="226"/>
      <c r="I1293" s="226"/>
      <c r="J1293" s="226"/>
      <c r="K1293" s="227"/>
      <c r="L1293" s="228"/>
      <c r="M1293" s="228"/>
      <c r="N1293" s="228"/>
      <c r="O1293" s="228"/>
      <c r="P1293" s="228"/>
      <c r="Q1293" s="228"/>
      <c r="R1293" s="455"/>
      <c r="S1293" s="228"/>
      <c r="T1293" s="430"/>
      <c r="U1293" s="237"/>
    </row>
    <row r="1294" spans="1:21" x14ac:dyDescent="0.25">
      <c r="A1294" s="224" t="s">
        <v>20</v>
      </c>
      <c r="B1294" s="224"/>
      <c r="C1294" s="229">
        <f>C1255+1</f>
        <v>34</v>
      </c>
      <c r="D1294" s="229"/>
      <c r="E1294" s="226"/>
      <c r="F1294" s="230"/>
      <c r="G1294" s="226"/>
      <c r="H1294" s="226"/>
      <c r="I1294" s="226"/>
      <c r="J1294" s="226"/>
      <c r="K1294" s="366" t="s">
        <v>15</v>
      </c>
      <c r="L1294" s="232">
        <f>SUMIF(D1300:D1329,"&lt;&gt;*五金",K1300:K1329)</f>
        <v>0</v>
      </c>
      <c r="M1294" s="228"/>
      <c r="N1294" s="231"/>
      <c r="O1294" s="228"/>
      <c r="P1294" s="228"/>
      <c r="Q1294" s="228"/>
      <c r="R1294" s="455"/>
      <c r="S1294" s="228"/>
      <c r="T1294" s="430"/>
      <c r="U1294" s="237"/>
    </row>
    <row r="1295" spans="1:21" x14ac:dyDescent="0.25">
      <c r="A1295" s="224" t="s">
        <v>38</v>
      </c>
      <c r="B1295" s="224"/>
      <c r="C1295" s="229"/>
      <c r="D1295" s="229"/>
      <c r="E1295" s="226"/>
      <c r="F1295" s="230"/>
      <c r="G1295" s="226"/>
      <c r="H1295" s="226"/>
      <c r="I1295" s="226"/>
      <c r="J1295" s="226"/>
      <c r="K1295" s="366" t="s">
        <v>16</v>
      </c>
      <c r="L1295" s="233">
        <f ca="1">板材才數分析.!P1021</f>
        <v>0</v>
      </c>
      <c r="M1295" s="228"/>
      <c r="N1295" s="231"/>
      <c r="O1295" s="228"/>
      <c r="P1295" s="228"/>
      <c r="Q1295" s="228"/>
      <c r="R1295" s="455"/>
      <c r="S1295" s="228"/>
      <c r="T1295" s="430"/>
      <c r="U1295" s="237"/>
    </row>
    <row r="1296" spans="1:21" x14ac:dyDescent="0.25">
      <c r="A1296" s="224" t="s">
        <v>39</v>
      </c>
      <c r="B1296" s="224"/>
      <c r="C1296" s="368"/>
      <c r="D1296" s="229"/>
      <c r="E1296" s="226"/>
      <c r="F1296" s="230"/>
      <c r="G1296" s="226"/>
      <c r="H1296" s="226"/>
      <c r="I1296" s="226"/>
      <c r="J1296" s="226"/>
      <c r="K1296" s="376" t="s">
        <v>1384</v>
      </c>
      <c r="L1296" s="228">
        <v>1</v>
      </c>
      <c r="M1296" s="228"/>
      <c r="N1296" s="228"/>
      <c r="O1296" s="228"/>
      <c r="P1296" s="228"/>
      <c r="Q1296" s="228"/>
      <c r="R1296" s="455"/>
      <c r="S1296" s="228"/>
      <c r="T1296" s="430"/>
      <c r="U1296" s="237"/>
    </row>
    <row r="1297" spans="1:21" x14ac:dyDescent="0.25">
      <c r="A1297" s="224" t="s">
        <v>40</v>
      </c>
      <c r="B1297" s="224"/>
      <c r="C1297" s="367"/>
      <c r="D1297" s="229"/>
      <c r="E1297" s="226"/>
      <c r="F1297" s="230"/>
      <c r="G1297" s="226"/>
      <c r="H1297" s="226"/>
      <c r="I1297" s="226"/>
      <c r="J1297" s="226"/>
      <c r="K1297" s="227"/>
      <c r="L1297" s="228"/>
      <c r="M1297" s="228"/>
      <c r="N1297" s="228"/>
      <c r="O1297" s="228"/>
      <c r="P1297" s="228"/>
      <c r="Q1297" s="228"/>
      <c r="R1297" s="455"/>
      <c r="S1297" s="228"/>
      <c r="T1297" s="430"/>
      <c r="U1297" s="237"/>
    </row>
    <row r="1298" spans="1:21" ht="16.5" customHeight="1" x14ac:dyDescent="0.25">
      <c r="A1298" s="508" t="s">
        <v>21</v>
      </c>
      <c r="B1298" s="228"/>
      <c r="C1298" s="508" t="s">
        <v>50</v>
      </c>
      <c r="D1298" s="508" t="s">
        <v>1293</v>
      </c>
      <c r="E1298" s="508" t="s">
        <v>42</v>
      </c>
      <c r="F1298" s="372" t="s">
        <v>2</v>
      </c>
      <c r="G1298" s="372"/>
      <c r="H1298" s="372"/>
      <c r="I1298" s="372"/>
      <c r="J1298" s="372"/>
      <c r="K1298" s="514" t="s">
        <v>6</v>
      </c>
      <c r="L1298" s="508" t="s">
        <v>8</v>
      </c>
      <c r="M1298" s="508" t="s">
        <v>110</v>
      </c>
      <c r="N1298" s="515" t="s">
        <v>225</v>
      </c>
      <c r="O1298" s="508" t="s">
        <v>44</v>
      </c>
      <c r="P1298" s="509" t="s">
        <v>9</v>
      </c>
      <c r="Q1298" s="509" t="s">
        <v>9</v>
      </c>
      <c r="R1298" s="510" t="s">
        <v>9</v>
      </c>
      <c r="S1298" s="509" t="s">
        <v>9</v>
      </c>
      <c r="T1298" s="517" t="s">
        <v>1929</v>
      </c>
      <c r="U1298" s="508" t="s">
        <v>1386</v>
      </c>
    </row>
    <row r="1299" spans="1:21" x14ac:dyDescent="0.25">
      <c r="A1299" s="513"/>
      <c r="B1299" s="234"/>
      <c r="C1299" s="513"/>
      <c r="D1299" s="508"/>
      <c r="E1299" s="513"/>
      <c r="F1299" s="228" t="s">
        <v>49</v>
      </c>
      <c r="G1299" s="228" t="s">
        <v>17</v>
      </c>
      <c r="H1299" s="235" t="s">
        <v>1</v>
      </c>
      <c r="I1299" s="228" t="s">
        <v>17</v>
      </c>
      <c r="J1299" s="228" t="s">
        <v>3</v>
      </c>
      <c r="K1299" s="514"/>
      <c r="L1299" s="508"/>
      <c r="M1299" s="513"/>
      <c r="N1299" s="515"/>
      <c r="O1299" s="513"/>
      <c r="P1299" s="509"/>
      <c r="Q1299" s="509"/>
      <c r="R1299" s="510"/>
      <c r="S1299" s="509"/>
      <c r="T1299" s="517"/>
      <c r="U1299" s="508"/>
    </row>
    <row r="1300" spans="1:21" x14ac:dyDescent="0.25">
      <c r="A1300" s="228">
        <f>$C$1293</f>
        <v>0</v>
      </c>
      <c r="B1300" s="228"/>
      <c r="C1300" s="228">
        <f>(C1294*1000)+1</f>
        <v>34001</v>
      </c>
      <c r="D1300" s="228"/>
      <c r="E1300" s="228" t="s">
        <v>4</v>
      </c>
      <c r="F1300" s="236">
        <f>C1297-36</f>
        <v>-36</v>
      </c>
      <c r="G1300" s="228" t="str">
        <f>IF(
   OR(
      $E1300="頂板",$E1300="底板",$E1300="右側板",$E1300="左側板",
      $E1300="天地蓋頂板",$E1300="天地蓋底板",$E1300="天地蓋右側板",$E1300="天地蓋左側板",
      $E1300="前抽牆",$E1300="後抽牆",$E1300="左抽牆",$E1300="右抽牆",
      $E1300="踢腳板",$E1300="補板",$E1300="固隔",$E1300="活隔",
      $E1300="中立板",$E1300="中立板(退)",$E1300="固隔(退)",$E1300="活固隔",$E1300="立板",
      $E1300="內頂板",$E1300="內左側落板",$E1300="內右側落板",$E1300="內底板",
      $E1300="內左側板",$E1300="內右側板",
      $E1300="上前平肢",$E1300="上後平肢",$E1300="上前立肢",$E1300="上後立肢",
      $E1300="下前立肢",$E1300="下後立肢",$E1300="下前平肢",$E1300="下後平肢",
      $E1300="左側落板",$E1300="右側落板",
      $E1300="外蓋背板",$E1300="台面",$E1300="床板",$E1300="假門板",
      $E1300="上掀門板",$E1300="平掀門板",$E1300="下掀門板",
      $E1300="左門板",$E1300="右門板",
      $E1300="抽盤",$E1300="抽盤抽頭",
      $E1300="上軌道板",$E1300="下軌道板",$E1300="左軌道板",$E1300="右軌道板",$E1300="指縫擋板",$E1300="左木框滑門",$E1300="右木框滑門",
      $E1300="層板",$E1300="壁面層板",$E1300="桌板",$E1300="上封板",$E1300="下封板",$E1300="左封板",$E1300="右封板",
      $E1300="左圓角側板",$E1300="右圓角側板",$E1300="抽頭",$E1300="入柱抽頭",$E1300="假抽頭",$E1300="背拉桿",$E1300="木滑門",$E1300="抽屜拉桿"
   ),
   "AA",
   ""
)</f>
        <v>AA</v>
      </c>
      <c r="H1300" s="236">
        <f>C1296</f>
        <v>0</v>
      </c>
      <c r="I1300" s="38" t="str">
        <f>IF(
   OR(
      $E1300="右側板",$E1300="左側板",$E1300="活隔",
      $E1300="天地蓋頂板",$E1300="天地蓋底板",
      $E1300="左門板",$E1300="右門板",
      $E1300="左側落板",$E1300="右側落板",
      $E1300="外蓋背板",$E1300="活固隔",
      $E1300="左木框滑門",$E1300="右木框滑門",
      $E1300="左鋁框滑門",$E1300="右鋁框滑門",
      $E1300="桌板",$E1300="台面",$E1300="床板",$E1300="假門板",
      $E1300="上掀門板",$E1300="平掀門板",$E1300="下掀門板",
      $E1300="抽盤抽頭",$E1300="抽盤",$E1300="層板",$E1300="壁面層板",
      $E1300="上封板",$E1300="下封板",$E1300="左封板",$E1300="右封板",
      $E1300="抽頭",$E1300="踢腳板",$E1300="補板",$E1300="木滑門"
   ),
   "AA",
   ""
)</f>
        <v/>
      </c>
      <c r="J1300" s="228">
        <v>18</v>
      </c>
      <c r="K1300" s="229"/>
      <c r="L1300" s="228"/>
      <c r="M1300" s="228" t="str">
        <f>IFERROR(VLOOKUP(L1300,色號!A:B,2,FALSE),"")</f>
        <v/>
      </c>
      <c r="N1300" s="228" t="str">
        <f>IFERROR(VLOOKUP(M1300,色號!B:C,2,FALSE),"")</f>
        <v/>
      </c>
      <c r="O1300" s="228" t="str">
        <f>IFERROR(VLOOKUP(L1300,色號!A:D,4,FALSE),"")</f>
        <v/>
      </c>
      <c r="P1300" s="228" t="str">
        <f>IF(
    OR($E1300="左門板", $E1300="右門板"),
    "鉸" &amp; IF($F1300&lt;=1000, 2, IF($F1300&lt;=1800, 3, 4)),
    IF(
        $E1300="入柱背板",
        "側",
        IF(
            $E1300="外蓋背板",
            "面",
            IF(
                AND(COUNTIF($E$1300:$E$1329,"入柱背板")&gt;0, OR($E1300="頂板", $E1300="底板")),
                "面",
                IF(
                    AND(COUNTIF($E$1300:$E$1329,"外蓋背板")&gt;0, OR($E1300="左側板", $E1300="右側板")),
                    "側",
                    IF(
                        AND(
                            COUNTIF($E$1300:$E$1329,"入柱背板")=0,
                            COUNTIF($E$1300:$E$1329,"外蓋背板")=0,
                            OR(
                                AND(COUNTIF($E$1300:$E$1329,"背板")&gt;0, OR($E1300="左側板",$E1300="右側板",$E1300="頂板",$E1300="底板",$E1300="天地蓋左側板",$E1300="天地蓋右側板",$E1300="天地蓋頂板",$E1300="天地蓋底板")),
                                AND(COUNTIF($E$1300:$E$1329,"抽底")&gt;0, OR($E1300="右抽牆",$E1300="左抽牆",$E1300="前抽牆",$E1300="後抽牆"))                         )
                        ),
                        "背板溝",
                        ""
                    )
                )
            )
        )
    )
)</f>
        <v>背板溝</v>
      </c>
      <c r="Q1300" s="228" t="str">
        <f>IF(OR($E1300="天地蓋右側板",$E1300="天地蓋左側板"), "側 面",
 IF(OR($E1300="背拉桿",$E1300="中立板",$E1300="頂板",$E1300="底板",$E1300="前抽牆",$E1300="後抽牆",$E1300="內左側落板",$E1300="內右側落板",$E1300="抽屜拉桿",$E1300="立板"), "側",
  IF(OR($E1300="木滑門",$E1300="鋁框滑門"), "輪",
   IF(OR($E1300="右側板",$E1300="左側板",$E1300="右抽牆",$E1300="左抽牆",$E1300="天地蓋頂板",$E1300="天地蓋底板",$E1300="內頂板"), "面",
    IF($E1300="固隔","固","")
   )
  )
 )
)</f>
        <v>側</v>
      </c>
      <c r="R1300" s="455" t="str">
        <f>IF(
OR($E1300="左側板",$E1300="右側板",$E1300="天地蓋左側板",$E1300="天地蓋右側板",$E1300="中立板",$E1300="立板"),
"排","")</f>
        <v/>
      </c>
      <c r="S1300" s="461"/>
      <c r="T1300" s="429" t="str">
        <f>IF($E1300="中立板","面開槽？排孔？",
IF($E1300="木框滑門","前排孔要退喔！",
IF(OR($E1300="左門板",$E1300="右門板",$E1300="抽頭"),"把手？",
IF(OR($E1300="左側板",$E1300="右側板",$E1300="天地蓋右側板",$E1300="天地蓋左側板"),"排孔？",""))))</f>
        <v/>
      </c>
      <c r="U1300" s="237">
        <f>IF(E1300="","",$L$1296)</f>
        <v>1</v>
      </c>
    </row>
    <row r="1301" spans="1:21" x14ac:dyDescent="0.25">
      <c r="A1301" s="228">
        <f t="shared" ref="A1301:A1329" si="450">$C$1293</f>
        <v>0</v>
      </c>
      <c r="B1301" s="228"/>
      <c r="C1301" s="228">
        <f>C1300+1</f>
        <v>34002</v>
      </c>
      <c r="D1301" s="228"/>
      <c r="E1301" s="228" t="s">
        <v>323</v>
      </c>
      <c r="F1301" s="236">
        <f>C1297-36</f>
        <v>-36</v>
      </c>
      <c r="G1301" s="228" t="str">
        <f t="shared" ref="G1301:G1329" si="451">IF(
   OR(
      $E1301="頂板",$E1301="底板",$E1301="右側板",$E1301="左側板",
      $E1301="天地蓋頂板",$E1301="天地蓋底板",$E1301="天地蓋右側板",$E1301="天地蓋左側板",
      $E1301="前抽牆",$E1301="後抽牆",$E1301="左抽牆",$E1301="右抽牆",
      $E1301="踢腳板",$E1301="補板",$E1301="固隔",$E1301="活隔",
      $E1301="中立板",$E1301="中立板(退)",$E1301="固隔(退)",$E1301="活固隔",$E1301="立板",
      $E1301="內頂板",$E1301="內左側落板",$E1301="內右側落板",$E1301="內底板",
      $E1301="內左側板",$E1301="內右側板",
      $E1301="上前平肢",$E1301="上後平肢",$E1301="上前立肢",$E1301="上後立肢",
      $E1301="下前立肢",$E1301="下後立肢",$E1301="下前平肢",$E1301="下後平肢",
      $E1301="左側落板",$E1301="右側落板",
      $E1301="外蓋背板",$E1301="台面",$E1301="床板",$E1301="假門板",
      $E1301="上掀門板",$E1301="平掀門板",$E1301="下掀門板",
      $E1301="左門板",$E1301="右門板",
      $E1301="抽盤",$E1301="抽盤抽頭",
      $E1301="上軌道板",$E1301="下軌道板",$E1301="左軌道板",$E1301="右軌道板",$E1301="指縫擋板",$E1301="左木框滑門",$E1301="右木框滑門",
      $E1301="層板",$E1301="壁面層板",$E1301="桌板",$E1301="上封板",$E1301="下封板",$E1301="左封板",$E1301="右封板",
      $E1301="左圓角側板",$E1301="右圓角側板",$E1301="抽頭",$E1301="入柱抽頭",$E1301="假抽頭",$E1301="背拉桿",$E1301="木滑門",$E1301="抽屜拉桿"
   ),
   "AA",
   ""
)</f>
        <v>AA</v>
      </c>
      <c r="H1301" s="236">
        <f>C1296</f>
        <v>0</v>
      </c>
      <c r="I1301" s="38" t="str">
        <f t="shared" ref="I1301:I1323" si="452">IF(
   OR(
      $E1301="右側板",$E1301="左側板",$E1301="活隔",
      $E1301="天地蓋頂板",$E1301="天地蓋底板",
      $E1301="左門板",$E1301="右門板",
      $E1301="左側落板",$E1301="右側落板",
      $E1301="外蓋背板",$E1301="活固隔",
      $E1301="左木框滑門",$E1301="右木框滑門",
      $E1301="左鋁框滑門",$E1301="右鋁框滑門",
      $E1301="桌板",$E1301="台面",$E1301="床板",$E1301="假門板",
      $E1301="上掀門板",$E1301="平掀門板",$E1301="下掀門板",
      $E1301="抽盤抽頭",$E1301="抽盤",$E1301="層板",$E1301="壁面層板",
      $E1301="上封板",$E1301="下封板",$E1301="左封板",$E1301="右封板",
      $E1301="抽頭",$E1301="踢腳板",$E1301="補板",$E1301="木滑門"
   ),
   "AA",
   ""
)</f>
        <v/>
      </c>
      <c r="J1301" s="228">
        <v>18</v>
      </c>
      <c r="K1301" s="229"/>
      <c r="L1301" s="228"/>
      <c r="M1301" s="228" t="str">
        <f>IFERROR(VLOOKUP(L1301,色號!A:B,2,FALSE),"")</f>
        <v/>
      </c>
      <c r="N1301" s="228" t="str">
        <f>IFERROR(VLOOKUP(M1301,色號!B:C,2,FALSE),"")</f>
        <v/>
      </c>
      <c r="O1301" s="228" t="str">
        <f>IFERROR(VLOOKUP(L1301,色號!A:D,4,FALSE),"")</f>
        <v/>
      </c>
      <c r="P1301" s="228" t="str">
        <f t="shared" ref="P1301:P1329" si="453">IF(
    OR($E1301="左門板", $E1301="右門板"),
    "鉸" &amp; IF($F1301&lt;=1000, 2, IF($F1301&lt;=1800, 3, 4)),
    IF(
        $E1301="入柱背板",
        "側",
        IF(
            $E1301="外蓋背板",
            "面",
            IF(
                AND(COUNTIF($E$1300:$E$1329,"入柱背板")&gt;0, OR($E1301="頂板", $E1301="底板")),
                "面",
                IF(
                    AND(COUNTIF($E$1300:$E$1329,"外蓋背板")&gt;0, OR($E1301="左側板", $E1301="右側板")),
                    "側",
                    IF(
                        AND(
                            COUNTIF($E$1300:$E$1329,"入柱背板")=0,
                            COUNTIF($E$1300:$E$1329,"外蓋背板")=0,
                            OR(
                                AND(COUNTIF($E$1300:$E$1329,"背板")&gt;0, OR($E1301="左側板",$E1301="右側板",$E1301="頂板",$E1301="底板",$E1301="天地蓋左側板",$E1301="天地蓋右側板",$E1301="天地蓋頂板",$E1301="天地蓋底板")),
                                AND(COUNTIF($E$1300:$E$1329,"抽底")&gt;0, OR($E1301="右抽牆",$E1301="左抽牆",$E1301="前抽牆",$E1301="後抽牆"))                         )
                        ),
                        "背板溝",
                        ""
                    )
                )
            )
        )
    )
)</f>
        <v>背板溝</v>
      </c>
      <c r="Q1301" s="228" t="str">
        <f t="shared" ref="Q1301:Q1329" si="454">IF(OR($E1301="天地蓋右側板",$E1301="天地蓋左側板"), "側 面",
 IF(OR($E1301="背拉桿",$E1301="中立板",$E1301="頂板",$E1301="底板",$E1301="前抽牆",$E1301="後抽牆",$E1301="內左側落板",$E1301="內右側落板",$E1301="抽屜拉桿",$E1301="立板"), "側",
  IF(OR($E1301="木滑門",$E1301="鋁框滑門"), "輪",
   IF(OR($E1301="右側板",$E1301="左側板",$E1301="右抽牆",$E1301="左抽牆",$E1301="天地蓋頂板",$E1301="天地蓋底板",$E1301="內頂板"), "面",
    IF($E1301="固隔","固","")
   )
  )
 )
)</f>
        <v>側</v>
      </c>
      <c r="R1301" s="455" t="str">
        <f t="shared" ref="R1301:R1329" si="455">IF(
OR($E1301="左側板",$E1301="右側板",$E1301="天地蓋左側板",$E1301="天地蓋右側板",$E1301="中立板",$E1301="立板"),
"排","")</f>
        <v/>
      </c>
      <c r="S1301" s="461"/>
      <c r="T1301" s="429" t="str">
        <f t="shared" ref="T1301:T1329" si="456">IF($E1301="中立板","面開槽？排孔？",
IF($E1301="木框滑門","前排孔要退喔！",
IF(OR($E1301="左門板",$E1301="右門板",$E1301="抽頭"),"把手？",
IF(OR($E1301="左側板",$E1301="右側板",$E1301="天地蓋右側板",$E1301="天地蓋左側板"),"排孔？",""))))</f>
        <v/>
      </c>
      <c r="U1301" s="237">
        <f t="shared" ref="U1301:U1329" si="457">IF(E1301="","",$L$1296)</f>
        <v>1</v>
      </c>
    </row>
    <row r="1302" spans="1:21" x14ac:dyDescent="0.25">
      <c r="A1302" s="228">
        <f t="shared" si="450"/>
        <v>0</v>
      </c>
      <c r="B1302" s="228"/>
      <c r="C1302" s="228">
        <f t="shared" ref="C1302:C1313" si="458">C1301+1</f>
        <v>34003</v>
      </c>
      <c r="D1302" s="228"/>
      <c r="E1302" s="228" t="s">
        <v>342</v>
      </c>
      <c r="F1302" s="228">
        <f>C1295</f>
        <v>0</v>
      </c>
      <c r="G1302" s="228" t="str">
        <f t="shared" si="451"/>
        <v>AA</v>
      </c>
      <c r="H1302" s="236">
        <f>C1296</f>
        <v>0</v>
      </c>
      <c r="I1302" s="38" t="str">
        <f t="shared" si="452"/>
        <v>AA</v>
      </c>
      <c r="J1302" s="228">
        <v>18</v>
      </c>
      <c r="K1302" s="229"/>
      <c r="L1302" s="228"/>
      <c r="M1302" s="228" t="str">
        <f>IFERROR(VLOOKUP(L1302,色號!A:B,2,FALSE),"")</f>
        <v/>
      </c>
      <c r="N1302" s="228" t="str">
        <f>IFERROR(VLOOKUP(M1302,色號!B:C,2,FALSE),"")</f>
        <v/>
      </c>
      <c r="O1302" s="228" t="str">
        <f>IFERROR(VLOOKUP(L1302,色號!A:D,4,FALSE),"")</f>
        <v/>
      </c>
      <c r="P1302" s="228" t="str">
        <f t="shared" si="453"/>
        <v>背板溝</v>
      </c>
      <c r="Q1302" s="228" t="str">
        <f t="shared" si="454"/>
        <v>面</v>
      </c>
      <c r="R1302" s="455" t="str">
        <f t="shared" si="455"/>
        <v>排</v>
      </c>
      <c r="S1302" s="461"/>
      <c r="T1302" s="429" t="str">
        <f t="shared" si="456"/>
        <v>排孔？</v>
      </c>
      <c r="U1302" s="237">
        <f t="shared" si="457"/>
        <v>1</v>
      </c>
    </row>
    <row r="1303" spans="1:21" x14ac:dyDescent="0.25">
      <c r="A1303" s="228">
        <f t="shared" si="450"/>
        <v>0</v>
      </c>
      <c r="B1303" s="228"/>
      <c r="C1303" s="228">
        <f t="shared" si="458"/>
        <v>34004</v>
      </c>
      <c r="D1303" s="228"/>
      <c r="E1303" s="228" t="s">
        <v>350</v>
      </c>
      <c r="F1303" s="228">
        <f>C1295</f>
        <v>0</v>
      </c>
      <c r="G1303" s="228" t="str">
        <f t="shared" si="451"/>
        <v>AA</v>
      </c>
      <c r="H1303" s="236">
        <f>C1296</f>
        <v>0</v>
      </c>
      <c r="I1303" s="38" t="str">
        <f t="shared" si="452"/>
        <v>AA</v>
      </c>
      <c r="J1303" s="228">
        <v>18</v>
      </c>
      <c r="K1303" s="229"/>
      <c r="L1303" s="228"/>
      <c r="M1303" s="228" t="str">
        <f>IFERROR(VLOOKUP(L1303,色號!A:B,2,FALSE),"")</f>
        <v/>
      </c>
      <c r="N1303" s="228" t="str">
        <f>IFERROR(VLOOKUP(M1303,色號!B:C,2,FALSE),"")</f>
        <v/>
      </c>
      <c r="O1303" s="228" t="str">
        <f>IFERROR(VLOOKUP(L1303,色號!A:D,4,FALSE),"")</f>
        <v/>
      </c>
      <c r="P1303" s="228" t="str">
        <f t="shared" si="453"/>
        <v>背板溝</v>
      </c>
      <c r="Q1303" s="228" t="str">
        <f t="shared" si="454"/>
        <v>面</v>
      </c>
      <c r="R1303" s="455" t="str">
        <f t="shared" si="455"/>
        <v>排</v>
      </c>
      <c r="S1303" s="461"/>
      <c r="T1303" s="429" t="str">
        <f t="shared" si="456"/>
        <v>排孔？</v>
      </c>
      <c r="U1303" s="237">
        <f t="shared" si="457"/>
        <v>1</v>
      </c>
    </row>
    <row r="1304" spans="1:21" x14ac:dyDescent="0.25">
      <c r="A1304" s="228">
        <f t="shared" si="450"/>
        <v>0</v>
      </c>
      <c r="B1304" s="228"/>
      <c r="C1304" s="228">
        <f t="shared" si="458"/>
        <v>34005</v>
      </c>
      <c r="D1304" s="228"/>
      <c r="E1304" s="228" t="s">
        <v>357</v>
      </c>
      <c r="F1304" s="228">
        <f>C1295-22</f>
        <v>-22</v>
      </c>
      <c r="G1304" s="228" t="str">
        <f t="shared" si="451"/>
        <v/>
      </c>
      <c r="H1304" s="236">
        <f>C1297-22</f>
        <v>-22</v>
      </c>
      <c r="I1304" s="38" t="str">
        <f t="shared" si="452"/>
        <v/>
      </c>
      <c r="J1304" s="228">
        <v>4</v>
      </c>
      <c r="K1304" s="229"/>
      <c r="L1304" s="228"/>
      <c r="M1304" s="228" t="str">
        <f>IFERROR(VLOOKUP(L1304,色號!A:B,2,FALSE),"")</f>
        <v/>
      </c>
      <c r="N1304" s="228" t="str">
        <f>IFERROR(VLOOKUP(M1304,色號!B:C,2,FALSE),"")</f>
        <v/>
      </c>
      <c r="O1304" s="228" t="str">
        <f>IFERROR(VLOOKUP(L1304,色號!A:D,4,FALSE),"")</f>
        <v/>
      </c>
      <c r="P1304" s="228" t="str">
        <f t="shared" si="453"/>
        <v/>
      </c>
      <c r="Q1304" s="228" t="str">
        <f t="shared" si="454"/>
        <v/>
      </c>
      <c r="R1304" s="455" t="str">
        <f t="shared" si="455"/>
        <v/>
      </c>
      <c r="S1304" s="461"/>
      <c r="T1304" s="429" t="str">
        <f t="shared" si="456"/>
        <v/>
      </c>
      <c r="U1304" s="237">
        <f t="shared" si="457"/>
        <v>1</v>
      </c>
    </row>
    <row r="1305" spans="1:21" x14ac:dyDescent="0.25">
      <c r="A1305" s="228">
        <f t="shared" si="450"/>
        <v>0</v>
      </c>
      <c r="B1305" s="228"/>
      <c r="C1305" s="228">
        <f t="shared" si="458"/>
        <v>34006</v>
      </c>
      <c r="D1305" s="228"/>
      <c r="E1305" s="228" t="s">
        <v>420</v>
      </c>
      <c r="F1305" s="228">
        <f>F1300</f>
        <v>-36</v>
      </c>
      <c r="G1305" s="228" t="str">
        <f t="shared" si="451"/>
        <v>AA</v>
      </c>
      <c r="H1305" s="236">
        <v>120</v>
      </c>
      <c r="I1305" s="38" t="str">
        <f t="shared" si="452"/>
        <v/>
      </c>
      <c r="J1305" s="228">
        <v>18</v>
      </c>
      <c r="K1305" s="229"/>
      <c r="L1305" s="228"/>
      <c r="M1305" s="228" t="str">
        <f>IFERROR(VLOOKUP(L1305,色號!A:B,2,FALSE),"")</f>
        <v/>
      </c>
      <c r="N1305" s="228" t="str">
        <f>IFERROR(VLOOKUP(M1305,色號!B:C,2,FALSE),"")</f>
        <v/>
      </c>
      <c r="O1305" s="228" t="str">
        <f>IFERROR(VLOOKUP(L1305,色號!A:D,4,FALSE),"")</f>
        <v/>
      </c>
      <c r="P1305" s="228" t="str">
        <f t="shared" si="453"/>
        <v/>
      </c>
      <c r="Q1305" s="228" t="str">
        <f t="shared" si="454"/>
        <v>側</v>
      </c>
      <c r="R1305" s="455" t="str">
        <f t="shared" si="455"/>
        <v/>
      </c>
      <c r="S1305" s="461"/>
      <c r="T1305" s="429" t="str">
        <f t="shared" si="456"/>
        <v/>
      </c>
      <c r="U1305" s="237">
        <f t="shared" si="457"/>
        <v>1</v>
      </c>
    </row>
    <row r="1306" spans="1:21" x14ac:dyDescent="0.25">
      <c r="A1306" s="228">
        <f t="shared" si="450"/>
        <v>0</v>
      </c>
      <c r="B1306" s="228"/>
      <c r="C1306" s="228">
        <f t="shared" si="458"/>
        <v>34007</v>
      </c>
      <c r="D1306" s="228"/>
      <c r="E1306" s="228" t="s">
        <v>396</v>
      </c>
      <c r="F1306" s="228"/>
      <c r="G1306" s="228" t="str">
        <f t="shared" si="451"/>
        <v>AA</v>
      </c>
      <c r="H1306" s="236">
        <f>C1296-22-10</f>
        <v>-32</v>
      </c>
      <c r="I1306" s="38" t="str">
        <f t="shared" si="452"/>
        <v>AA</v>
      </c>
      <c r="J1306" s="228">
        <v>18</v>
      </c>
      <c r="K1306" s="229"/>
      <c r="L1306" s="228"/>
      <c r="M1306" s="228" t="str">
        <f>IFERROR(VLOOKUP(L1306,色號!A:B,2,FALSE),"")</f>
        <v/>
      </c>
      <c r="N1306" s="228" t="str">
        <f>IFERROR(VLOOKUP(M1306,色號!B:C,2,FALSE),"")</f>
        <v/>
      </c>
      <c r="O1306" s="228" t="str">
        <f>IFERROR(VLOOKUP(L1306,色號!A:D,4,FALSE),"")</f>
        <v/>
      </c>
      <c r="P1306" s="228" t="str">
        <f t="shared" si="453"/>
        <v/>
      </c>
      <c r="Q1306" s="228" t="str">
        <f t="shared" si="454"/>
        <v/>
      </c>
      <c r="R1306" s="455" t="str">
        <f t="shared" si="455"/>
        <v/>
      </c>
      <c r="S1306" s="461"/>
      <c r="T1306" s="429" t="str">
        <f t="shared" si="456"/>
        <v/>
      </c>
      <c r="U1306" s="237">
        <f t="shared" si="457"/>
        <v>1</v>
      </c>
    </row>
    <row r="1307" spans="1:21" x14ac:dyDescent="0.25">
      <c r="A1307" s="228">
        <f t="shared" si="450"/>
        <v>0</v>
      </c>
      <c r="B1307" s="228"/>
      <c r="C1307" s="228">
        <f t="shared" si="458"/>
        <v>34008</v>
      </c>
      <c r="D1307" s="228"/>
      <c r="E1307" s="228" t="s">
        <v>392</v>
      </c>
      <c r="F1307" s="228"/>
      <c r="G1307" s="228" t="str">
        <f t="shared" si="451"/>
        <v>AA</v>
      </c>
      <c r="H1307" s="236">
        <f>C1296-22</f>
        <v>-22</v>
      </c>
      <c r="I1307" s="38" t="str">
        <f t="shared" si="452"/>
        <v/>
      </c>
      <c r="J1307" s="228">
        <v>18</v>
      </c>
      <c r="K1307" s="229"/>
      <c r="L1307" s="228"/>
      <c r="M1307" s="228" t="str">
        <f>IFERROR(VLOOKUP(L1307,色號!A:B,2,FALSE),"")</f>
        <v/>
      </c>
      <c r="N1307" s="228" t="str">
        <f>IFERROR(VLOOKUP(M1307,色號!B:C,2,FALSE),"")</f>
        <v/>
      </c>
      <c r="O1307" s="228" t="str">
        <f>IFERROR(VLOOKUP(L1307,色號!A:D,4,FALSE),"")</f>
        <v/>
      </c>
      <c r="P1307" s="228" t="str">
        <f t="shared" si="453"/>
        <v/>
      </c>
      <c r="Q1307" s="228" t="str">
        <f t="shared" si="454"/>
        <v>固</v>
      </c>
      <c r="R1307" s="455" t="str">
        <f t="shared" si="455"/>
        <v/>
      </c>
      <c r="S1307" s="461"/>
      <c r="T1307" s="429" t="str">
        <f t="shared" si="456"/>
        <v/>
      </c>
      <c r="U1307" s="237">
        <f t="shared" si="457"/>
        <v>1</v>
      </c>
    </row>
    <row r="1308" spans="1:21" x14ac:dyDescent="0.25">
      <c r="A1308" s="228">
        <f t="shared" si="450"/>
        <v>0</v>
      </c>
      <c r="B1308" s="228"/>
      <c r="C1308" s="228">
        <f t="shared" si="458"/>
        <v>34009</v>
      </c>
      <c r="D1308" s="228"/>
      <c r="E1308" s="228"/>
      <c r="F1308" s="228"/>
      <c r="G1308" s="228" t="str">
        <f t="shared" si="451"/>
        <v/>
      </c>
      <c r="H1308" s="236"/>
      <c r="I1308" s="38" t="str">
        <f t="shared" si="452"/>
        <v/>
      </c>
      <c r="J1308" s="228"/>
      <c r="K1308" s="229"/>
      <c r="L1308" s="228"/>
      <c r="M1308" s="228" t="str">
        <f>IFERROR(VLOOKUP(L1308,色號!A:B,2,FALSE),"")</f>
        <v/>
      </c>
      <c r="N1308" s="228" t="str">
        <f>IFERROR(VLOOKUP(M1308,色號!B:C,2,FALSE),"")</f>
        <v/>
      </c>
      <c r="O1308" s="228" t="str">
        <f>IFERROR(VLOOKUP(L1308,色號!A:D,4,FALSE),"")</f>
        <v/>
      </c>
      <c r="P1308" s="228" t="str">
        <f t="shared" si="453"/>
        <v/>
      </c>
      <c r="Q1308" s="228" t="str">
        <f t="shared" si="454"/>
        <v/>
      </c>
      <c r="R1308" s="455" t="str">
        <f t="shared" si="455"/>
        <v/>
      </c>
      <c r="S1308" s="461"/>
      <c r="T1308" s="429" t="str">
        <f t="shared" si="456"/>
        <v/>
      </c>
      <c r="U1308" s="237" t="str">
        <f t="shared" si="457"/>
        <v/>
      </c>
    </row>
    <row r="1309" spans="1:21" x14ac:dyDescent="0.25">
      <c r="A1309" s="228">
        <f t="shared" si="450"/>
        <v>0</v>
      </c>
      <c r="B1309" s="228"/>
      <c r="C1309" s="228">
        <f t="shared" si="458"/>
        <v>34010</v>
      </c>
      <c r="D1309" s="228"/>
      <c r="E1309" s="228"/>
      <c r="F1309" s="236"/>
      <c r="G1309" s="228" t="str">
        <f t="shared" si="451"/>
        <v/>
      </c>
      <c r="H1309" s="236"/>
      <c r="I1309" s="38" t="str">
        <f t="shared" si="452"/>
        <v/>
      </c>
      <c r="J1309" s="228"/>
      <c r="K1309" s="229"/>
      <c r="L1309" s="228"/>
      <c r="M1309" s="228" t="str">
        <f>IFERROR(VLOOKUP(L1309,色號!A:B,2,FALSE),"")</f>
        <v/>
      </c>
      <c r="N1309" s="228" t="str">
        <f>IFERROR(VLOOKUP(M1309,色號!B:C,2,FALSE),"")</f>
        <v/>
      </c>
      <c r="O1309" s="228" t="str">
        <f>IFERROR(VLOOKUP(L1309,色號!A:D,4,FALSE),"")</f>
        <v/>
      </c>
      <c r="P1309" s="228" t="str">
        <f t="shared" si="453"/>
        <v/>
      </c>
      <c r="Q1309" s="228" t="str">
        <f t="shared" si="454"/>
        <v/>
      </c>
      <c r="R1309" s="455" t="str">
        <f t="shared" si="455"/>
        <v/>
      </c>
      <c r="S1309" s="461"/>
      <c r="T1309" s="429" t="str">
        <f t="shared" si="456"/>
        <v/>
      </c>
      <c r="U1309" s="237" t="str">
        <f t="shared" si="457"/>
        <v/>
      </c>
    </row>
    <row r="1310" spans="1:21" x14ac:dyDescent="0.25">
      <c r="A1310" s="228">
        <f t="shared" si="450"/>
        <v>0</v>
      </c>
      <c r="B1310" s="228"/>
      <c r="C1310" s="228">
        <f t="shared" si="458"/>
        <v>34011</v>
      </c>
      <c r="D1310" s="228"/>
      <c r="E1310" s="228"/>
      <c r="F1310" s="228"/>
      <c r="G1310" s="228" t="str">
        <f t="shared" si="451"/>
        <v/>
      </c>
      <c r="H1310" s="236"/>
      <c r="I1310" s="38" t="str">
        <f t="shared" si="452"/>
        <v/>
      </c>
      <c r="J1310" s="228"/>
      <c r="K1310" s="229"/>
      <c r="L1310" s="228"/>
      <c r="M1310" s="228"/>
      <c r="N1310" s="232"/>
      <c r="O1310" s="228" t="str">
        <f>IFERROR(VLOOKUP(L1310,色號!A:D,4,FALSE),"")</f>
        <v/>
      </c>
      <c r="P1310" s="228" t="str">
        <f t="shared" si="453"/>
        <v/>
      </c>
      <c r="Q1310" s="228" t="str">
        <f t="shared" si="454"/>
        <v/>
      </c>
      <c r="R1310" s="455" t="str">
        <f t="shared" si="455"/>
        <v/>
      </c>
      <c r="S1310" s="461"/>
      <c r="T1310" s="429" t="str">
        <f t="shared" si="456"/>
        <v/>
      </c>
      <c r="U1310" s="237" t="str">
        <f t="shared" si="457"/>
        <v/>
      </c>
    </row>
    <row r="1311" spans="1:21" x14ac:dyDescent="0.25">
      <c r="A1311" s="228">
        <f t="shared" si="450"/>
        <v>0</v>
      </c>
      <c r="B1311" s="228"/>
      <c r="C1311" s="228">
        <f t="shared" si="458"/>
        <v>34012</v>
      </c>
      <c r="D1311" s="228"/>
      <c r="E1311" s="228"/>
      <c r="F1311" s="236"/>
      <c r="G1311" s="228" t="str">
        <f t="shared" si="451"/>
        <v/>
      </c>
      <c r="H1311" s="236"/>
      <c r="I1311" s="38" t="str">
        <f t="shared" si="452"/>
        <v/>
      </c>
      <c r="J1311" s="228"/>
      <c r="K1311" s="229"/>
      <c r="L1311" s="228"/>
      <c r="M1311" s="228"/>
      <c r="N1311" s="232"/>
      <c r="O1311" s="228" t="str">
        <f>IFERROR(VLOOKUP(L1311,色號!A:D,4,FALSE),"")</f>
        <v/>
      </c>
      <c r="P1311" s="228" t="str">
        <f t="shared" si="453"/>
        <v/>
      </c>
      <c r="Q1311" s="228" t="str">
        <f t="shared" si="454"/>
        <v/>
      </c>
      <c r="R1311" s="455" t="str">
        <f t="shared" si="455"/>
        <v/>
      </c>
      <c r="S1311" s="461"/>
      <c r="T1311" s="429" t="str">
        <f t="shared" si="456"/>
        <v/>
      </c>
      <c r="U1311" s="237" t="str">
        <f t="shared" si="457"/>
        <v/>
      </c>
    </row>
    <row r="1312" spans="1:21" x14ac:dyDescent="0.25">
      <c r="A1312" s="228">
        <f t="shared" si="450"/>
        <v>0</v>
      </c>
      <c r="B1312" s="228"/>
      <c r="C1312" s="228">
        <f>C1311+1</f>
        <v>34013</v>
      </c>
      <c r="D1312" s="228"/>
      <c r="E1312" s="228"/>
      <c r="F1312" s="228"/>
      <c r="G1312" s="228" t="str">
        <f t="shared" si="451"/>
        <v/>
      </c>
      <c r="H1312" s="236"/>
      <c r="I1312" s="38" t="str">
        <f t="shared" si="452"/>
        <v/>
      </c>
      <c r="J1312" s="228"/>
      <c r="K1312" s="229"/>
      <c r="L1312" s="228"/>
      <c r="M1312" s="228"/>
      <c r="N1312" s="232"/>
      <c r="O1312" s="228" t="str">
        <f>IFERROR(VLOOKUP(L1312,色號!A:D,4,FALSE),"")</f>
        <v/>
      </c>
      <c r="P1312" s="228" t="str">
        <f t="shared" si="453"/>
        <v/>
      </c>
      <c r="Q1312" s="228" t="str">
        <f t="shared" si="454"/>
        <v/>
      </c>
      <c r="R1312" s="455" t="str">
        <f t="shared" si="455"/>
        <v/>
      </c>
      <c r="S1312" s="461"/>
      <c r="T1312" s="429" t="str">
        <f t="shared" si="456"/>
        <v/>
      </c>
      <c r="U1312" s="237" t="str">
        <f t="shared" si="457"/>
        <v/>
      </c>
    </row>
    <row r="1313" spans="1:21" x14ac:dyDescent="0.25">
      <c r="A1313" s="228">
        <f t="shared" si="450"/>
        <v>0</v>
      </c>
      <c r="B1313" s="228"/>
      <c r="C1313" s="228">
        <f t="shared" si="458"/>
        <v>34014</v>
      </c>
      <c r="D1313" s="228"/>
      <c r="E1313" s="228"/>
      <c r="F1313" s="228"/>
      <c r="G1313" s="228" t="str">
        <f t="shared" si="451"/>
        <v/>
      </c>
      <c r="H1313" s="236"/>
      <c r="I1313" s="38" t="str">
        <f t="shared" si="452"/>
        <v/>
      </c>
      <c r="J1313" s="228"/>
      <c r="K1313" s="229"/>
      <c r="L1313" s="228"/>
      <c r="M1313" s="228"/>
      <c r="N1313" s="232"/>
      <c r="O1313" s="228" t="str">
        <f>IFERROR(VLOOKUP(L1313,色號!A:D,4,FALSE),"")</f>
        <v/>
      </c>
      <c r="P1313" s="228" t="str">
        <f t="shared" si="453"/>
        <v/>
      </c>
      <c r="Q1313" s="228" t="str">
        <f t="shared" si="454"/>
        <v/>
      </c>
      <c r="R1313" s="455" t="str">
        <f t="shared" si="455"/>
        <v/>
      </c>
      <c r="S1313" s="461"/>
      <c r="T1313" s="429" t="str">
        <f t="shared" si="456"/>
        <v/>
      </c>
      <c r="U1313" s="237" t="str">
        <f t="shared" si="457"/>
        <v/>
      </c>
    </row>
    <row r="1314" spans="1:21" x14ac:dyDescent="0.25">
      <c r="A1314" s="228">
        <f t="shared" si="450"/>
        <v>0</v>
      </c>
      <c r="B1314" s="228"/>
      <c r="C1314" s="228">
        <f>C1313+1</f>
        <v>34015</v>
      </c>
      <c r="D1314" s="228"/>
      <c r="E1314" s="228"/>
      <c r="F1314" s="228"/>
      <c r="G1314" s="228" t="str">
        <f t="shared" si="451"/>
        <v/>
      </c>
      <c r="H1314" s="236"/>
      <c r="I1314" s="38" t="str">
        <f t="shared" si="452"/>
        <v/>
      </c>
      <c r="J1314" s="228"/>
      <c r="K1314" s="229"/>
      <c r="L1314" s="228"/>
      <c r="M1314" s="228"/>
      <c r="N1314" s="232"/>
      <c r="O1314" s="228" t="str">
        <f>IFERROR(VLOOKUP(L1314,色號!A:D,4,FALSE),"")</f>
        <v/>
      </c>
      <c r="P1314" s="228" t="str">
        <f t="shared" si="453"/>
        <v/>
      </c>
      <c r="Q1314" s="228" t="str">
        <f t="shared" si="454"/>
        <v/>
      </c>
      <c r="R1314" s="455" t="str">
        <f t="shared" si="455"/>
        <v/>
      </c>
      <c r="S1314" s="461"/>
      <c r="T1314" s="429" t="str">
        <f t="shared" si="456"/>
        <v/>
      </c>
      <c r="U1314" s="237" t="str">
        <f t="shared" si="457"/>
        <v/>
      </c>
    </row>
    <row r="1315" spans="1:21" x14ac:dyDescent="0.25">
      <c r="A1315" s="228">
        <f t="shared" si="450"/>
        <v>0</v>
      </c>
      <c r="B1315" s="228"/>
      <c r="C1315" s="228">
        <f>C1314+1</f>
        <v>34016</v>
      </c>
      <c r="D1315" s="228"/>
      <c r="E1315" s="228"/>
      <c r="F1315" s="237"/>
      <c r="G1315" s="228" t="str">
        <f t="shared" si="451"/>
        <v/>
      </c>
      <c r="H1315" s="236"/>
      <c r="I1315" s="38" t="str">
        <f t="shared" si="452"/>
        <v/>
      </c>
      <c r="J1315" s="228"/>
      <c r="K1315" s="229"/>
      <c r="L1315" s="228"/>
      <c r="M1315" s="228"/>
      <c r="N1315" s="232"/>
      <c r="O1315" s="228" t="str">
        <f>IFERROR(VLOOKUP(L1315,色號!A:D,4,FALSE),"")</f>
        <v/>
      </c>
      <c r="P1315" s="228" t="str">
        <f t="shared" si="453"/>
        <v/>
      </c>
      <c r="Q1315" s="228" t="str">
        <f t="shared" si="454"/>
        <v/>
      </c>
      <c r="R1315" s="455" t="str">
        <f t="shared" si="455"/>
        <v/>
      </c>
      <c r="S1315" s="461"/>
      <c r="T1315" s="429" t="str">
        <f t="shared" si="456"/>
        <v/>
      </c>
      <c r="U1315" s="237" t="str">
        <f t="shared" si="457"/>
        <v/>
      </c>
    </row>
    <row r="1316" spans="1:21" x14ac:dyDescent="0.25">
      <c r="A1316" s="228">
        <f t="shared" si="450"/>
        <v>0</v>
      </c>
      <c r="B1316" s="228"/>
      <c r="C1316" s="228">
        <f>C1315+1</f>
        <v>34017</v>
      </c>
      <c r="D1316" s="228"/>
      <c r="E1316" s="228"/>
      <c r="F1316" s="237"/>
      <c r="G1316" s="228" t="str">
        <f t="shared" si="451"/>
        <v/>
      </c>
      <c r="H1316" s="236"/>
      <c r="I1316" s="38" t="str">
        <f t="shared" si="452"/>
        <v/>
      </c>
      <c r="J1316" s="228"/>
      <c r="K1316" s="229"/>
      <c r="L1316" s="228"/>
      <c r="M1316" s="228"/>
      <c r="N1316" s="232"/>
      <c r="O1316" s="228" t="str">
        <f>IFERROR(VLOOKUP(L1316,色號!A:D,4,FALSE),"")</f>
        <v/>
      </c>
      <c r="P1316" s="228" t="str">
        <f t="shared" si="453"/>
        <v/>
      </c>
      <c r="Q1316" s="228" t="str">
        <f t="shared" si="454"/>
        <v/>
      </c>
      <c r="R1316" s="455" t="str">
        <f t="shared" si="455"/>
        <v/>
      </c>
      <c r="S1316" s="461"/>
      <c r="T1316" s="429" t="str">
        <f t="shared" si="456"/>
        <v/>
      </c>
      <c r="U1316" s="237" t="str">
        <f t="shared" si="457"/>
        <v/>
      </c>
    </row>
    <row r="1317" spans="1:21" x14ac:dyDescent="0.25">
      <c r="A1317" s="228">
        <f t="shared" si="450"/>
        <v>0</v>
      </c>
      <c r="B1317" s="228"/>
      <c r="C1317" s="228">
        <f>C1316+1</f>
        <v>34018</v>
      </c>
      <c r="D1317" s="228"/>
      <c r="E1317" s="228"/>
      <c r="F1317" s="231"/>
      <c r="G1317" s="228" t="str">
        <f t="shared" si="451"/>
        <v/>
      </c>
      <c r="H1317" s="236"/>
      <c r="I1317" s="38" t="str">
        <f t="shared" si="452"/>
        <v/>
      </c>
      <c r="J1317" s="228"/>
      <c r="K1317" s="229"/>
      <c r="L1317" s="228"/>
      <c r="M1317" s="228"/>
      <c r="N1317" s="232"/>
      <c r="O1317" s="228" t="str">
        <f>IFERROR(VLOOKUP(L1317,色號!A:D,4,FALSE),"")</f>
        <v/>
      </c>
      <c r="P1317" s="228" t="str">
        <f t="shared" si="453"/>
        <v/>
      </c>
      <c r="Q1317" s="228" t="str">
        <f t="shared" si="454"/>
        <v/>
      </c>
      <c r="R1317" s="455" t="str">
        <f t="shared" si="455"/>
        <v/>
      </c>
      <c r="S1317" s="461"/>
      <c r="T1317" s="429" t="str">
        <f t="shared" si="456"/>
        <v/>
      </c>
      <c r="U1317" s="237" t="str">
        <f t="shared" si="457"/>
        <v/>
      </c>
    </row>
    <row r="1318" spans="1:21" x14ac:dyDescent="0.25">
      <c r="A1318" s="228">
        <f t="shared" si="450"/>
        <v>0</v>
      </c>
      <c r="B1318" s="228"/>
      <c r="C1318" s="228">
        <f t="shared" ref="C1318:C1322" si="459">C1317+1</f>
        <v>34019</v>
      </c>
      <c r="D1318" s="228"/>
      <c r="E1318" s="228"/>
      <c r="F1318" s="231"/>
      <c r="G1318" s="228" t="str">
        <f t="shared" si="451"/>
        <v/>
      </c>
      <c r="H1318" s="236"/>
      <c r="I1318" s="38" t="str">
        <f t="shared" si="452"/>
        <v/>
      </c>
      <c r="J1318" s="228"/>
      <c r="K1318" s="229"/>
      <c r="L1318" s="228"/>
      <c r="M1318" s="228"/>
      <c r="N1318" s="232"/>
      <c r="O1318" s="228" t="str">
        <f>IFERROR(VLOOKUP(L1318,色號!A:D,4,FALSE),"")</f>
        <v/>
      </c>
      <c r="P1318" s="228" t="str">
        <f t="shared" si="453"/>
        <v/>
      </c>
      <c r="Q1318" s="228" t="str">
        <f t="shared" si="454"/>
        <v/>
      </c>
      <c r="R1318" s="455" t="str">
        <f t="shared" si="455"/>
        <v/>
      </c>
      <c r="S1318" s="228"/>
      <c r="T1318" s="429" t="str">
        <f t="shared" si="456"/>
        <v/>
      </c>
      <c r="U1318" s="237" t="str">
        <f t="shared" si="457"/>
        <v/>
      </c>
    </row>
    <row r="1319" spans="1:21" x14ac:dyDescent="0.25">
      <c r="A1319" s="228">
        <f t="shared" si="450"/>
        <v>0</v>
      </c>
      <c r="B1319" s="228"/>
      <c r="C1319" s="228">
        <f t="shared" si="459"/>
        <v>34020</v>
      </c>
      <c r="D1319" s="228"/>
      <c r="E1319" s="228"/>
      <c r="F1319" s="231"/>
      <c r="G1319" s="228" t="str">
        <f t="shared" si="451"/>
        <v/>
      </c>
      <c r="H1319" s="236"/>
      <c r="I1319" s="38" t="str">
        <f t="shared" si="452"/>
        <v/>
      </c>
      <c r="J1319" s="228"/>
      <c r="K1319" s="229"/>
      <c r="L1319" s="228"/>
      <c r="M1319" s="228" t="str">
        <f>IFERROR(VLOOKUP(L1319,色號!A:B,2,FALSE),"")</f>
        <v/>
      </c>
      <c r="N1319" s="232" t="str">
        <f>IFERROR(VLOOKUP(L1319,色號!A:C,3,FALSE),"")</f>
        <v/>
      </c>
      <c r="O1319" s="228" t="str">
        <f>IFERROR(VLOOKUP(L1319,色號!A:D,4,FALSE),"")</f>
        <v/>
      </c>
      <c r="P1319" s="228" t="str">
        <f t="shared" si="453"/>
        <v/>
      </c>
      <c r="Q1319" s="228" t="str">
        <f t="shared" si="454"/>
        <v/>
      </c>
      <c r="R1319" s="455" t="str">
        <f t="shared" si="455"/>
        <v/>
      </c>
      <c r="S1319" s="228"/>
      <c r="T1319" s="429" t="str">
        <f t="shared" si="456"/>
        <v/>
      </c>
      <c r="U1319" s="237" t="str">
        <f t="shared" si="457"/>
        <v/>
      </c>
    </row>
    <row r="1320" spans="1:21" x14ac:dyDescent="0.25">
      <c r="A1320" s="228">
        <f t="shared" si="450"/>
        <v>0</v>
      </c>
      <c r="B1320" s="228"/>
      <c r="C1320" s="228">
        <f t="shared" si="459"/>
        <v>34021</v>
      </c>
      <c r="D1320" s="228"/>
      <c r="E1320" s="228"/>
      <c r="F1320" s="231"/>
      <c r="G1320" s="228" t="str">
        <f t="shared" si="451"/>
        <v/>
      </c>
      <c r="H1320" s="236"/>
      <c r="I1320" s="38" t="str">
        <f t="shared" si="452"/>
        <v/>
      </c>
      <c r="J1320" s="228"/>
      <c r="K1320" s="229"/>
      <c r="L1320" s="228"/>
      <c r="M1320" s="228" t="str">
        <f>IFERROR(VLOOKUP(L1320,色號!A:B,2,FALSE),"")</f>
        <v/>
      </c>
      <c r="N1320" s="232" t="str">
        <f>IFERROR(VLOOKUP(L1320,色號!A:C,3,FALSE),"")</f>
        <v/>
      </c>
      <c r="O1320" s="228" t="str">
        <f>IFERROR(VLOOKUP(L1320,色號!A:D,4,FALSE),"")</f>
        <v/>
      </c>
      <c r="P1320" s="228" t="str">
        <f t="shared" si="453"/>
        <v/>
      </c>
      <c r="Q1320" s="228" t="str">
        <f t="shared" si="454"/>
        <v/>
      </c>
      <c r="R1320" s="455" t="str">
        <f t="shared" si="455"/>
        <v/>
      </c>
      <c r="S1320" s="238"/>
      <c r="T1320" s="429" t="str">
        <f t="shared" si="456"/>
        <v/>
      </c>
      <c r="U1320" s="237" t="str">
        <f t="shared" si="457"/>
        <v/>
      </c>
    </row>
    <row r="1321" spans="1:21" x14ac:dyDescent="0.25">
      <c r="A1321" s="228">
        <f t="shared" si="450"/>
        <v>0</v>
      </c>
      <c r="B1321" s="228"/>
      <c r="C1321" s="228">
        <f t="shared" si="459"/>
        <v>34022</v>
      </c>
      <c r="D1321" s="228"/>
      <c r="E1321" s="228"/>
      <c r="F1321" s="231"/>
      <c r="G1321" s="228" t="str">
        <f t="shared" si="451"/>
        <v/>
      </c>
      <c r="H1321" s="236"/>
      <c r="I1321" s="38" t="str">
        <f t="shared" si="452"/>
        <v/>
      </c>
      <c r="J1321" s="228"/>
      <c r="K1321" s="229"/>
      <c r="L1321" s="228"/>
      <c r="M1321" s="228" t="str">
        <f>IFERROR(VLOOKUP(L1321,色號!A:B,2,FALSE),"")</f>
        <v/>
      </c>
      <c r="N1321" s="232" t="str">
        <f>IFERROR(VLOOKUP(L1321,色號!A:C,3,FALSE),"")</f>
        <v/>
      </c>
      <c r="O1321" s="228" t="str">
        <f>IFERROR(VLOOKUP(L1321,色號!A:D,4,FALSE),"")</f>
        <v/>
      </c>
      <c r="P1321" s="228" t="str">
        <f t="shared" si="453"/>
        <v/>
      </c>
      <c r="Q1321" s="228" t="str">
        <f t="shared" si="454"/>
        <v/>
      </c>
      <c r="R1321" s="455" t="str">
        <f t="shared" si="455"/>
        <v/>
      </c>
      <c r="S1321" s="238"/>
      <c r="T1321" s="429" t="str">
        <f t="shared" si="456"/>
        <v/>
      </c>
      <c r="U1321" s="237" t="str">
        <f t="shared" si="457"/>
        <v/>
      </c>
    </row>
    <row r="1322" spans="1:21" x14ac:dyDescent="0.25">
      <c r="A1322" s="228">
        <f t="shared" si="450"/>
        <v>0</v>
      </c>
      <c r="B1322" s="228"/>
      <c r="C1322" s="228">
        <f t="shared" si="459"/>
        <v>34023</v>
      </c>
      <c r="D1322" s="228"/>
      <c r="E1322" s="228"/>
      <c r="F1322" s="231"/>
      <c r="G1322" s="228" t="str">
        <f t="shared" si="451"/>
        <v/>
      </c>
      <c r="H1322" s="236"/>
      <c r="I1322" s="38" t="str">
        <f t="shared" si="452"/>
        <v/>
      </c>
      <c r="J1322" s="228"/>
      <c r="K1322" s="229"/>
      <c r="L1322" s="228"/>
      <c r="M1322" s="228" t="str">
        <f>IFERROR(VLOOKUP(L1322,色號!A:B,2,FALSE),"")</f>
        <v/>
      </c>
      <c r="N1322" s="232" t="str">
        <f>IFERROR(VLOOKUP(L1322,色號!A:C,3,FALSE),"")</f>
        <v/>
      </c>
      <c r="O1322" s="228" t="str">
        <f>IFERROR(VLOOKUP(L1322,色號!A:D,4,FALSE),"")</f>
        <v/>
      </c>
      <c r="P1322" s="228" t="str">
        <f t="shared" si="453"/>
        <v/>
      </c>
      <c r="Q1322" s="228" t="str">
        <f t="shared" si="454"/>
        <v/>
      </c>
      <c r="R1322" s="455" t="str">
        <f t="shared" si="455"/>
        <v/>
      </c>
      <c r="S1322" s="238"/>
      <c r="T1322" s="429" t="str">
        <f t="shared" si="456"/>
        <v/>
      </c>
      <c r="U1322" s="237" t="str">
        <f t="shared" si="457"/>
        <v/>
      </c>
    </row>
    <row r="1323" spans="1:21" x14ac:dyDescent="0.25">
      <c r="A1323" s="228">
        <f t="shared" si="450"/>
        <v>0</v>
      </c>
      <c r="B1323" s="228"/>
      <c r="C1323" s="228">
        <f>C1322+1</f>
        <v>34024</v>
      </c>
      <c r="D1323" s="228"/>
      <c r="E1323" s="228"/>
      <c r="F1323" s="231"/>
      <c r="G1323" s="228" t="str">
        <f t="shared" si="451"/>
        <v/>
      </c>
      <c r="H1323" s="236"/>
      <c r="I1323" s="38" t="str">
        <f t="shared" si="452"/>
        <v/>
      </c>
      <c r="J1323" s="228"/>
      <c r="K1323" s="229"/>
      <c r="L1323" s="228"/>
      <c r="M1323" s="228" t="str">
        <f>IFERROR(VLOOKUP(L1323,色號!A:B,2,FALSE),"")</f>
        <v/>
      </c>
      <c r="N1323" s="232" t="str">
        <f>IFERROR(VLOOKUP(L1323,色號!A:C,3,FALSE),"")</f>
        <v/>
      </c>
      <c r="O1323" s="228" t="str">
        <f>IFERROR(VLOOKUP(L1323,色號!A:D,4,FALSE),"")</f>
        <v/>
      </c>
      <c r="P1323" s="228" t="str">
        <f t="shared" si="453"/>
        <v/>
      </c>
      <c r="Q1323" s="228" t="str">
        <f t="shared" si="454"/>
        <v/>
      </c>
      <c r="R1323" s="455" t="str">
        <f t="shared" si="455"/>
        <v/>
      </c>
      <c r="S1323" s="238"/>
      <c r="T1323" s="429" t="str">
        <f t="shared" si="456"/>
        <v/>
      </c>
      <c r="U1323" s="237" t="str">
        <f t="shared" si="457"/>
        <v/>
      </c>
    </row>
    <row r="1324" spans="1:21" x14ac:dyDescent="0.25">
      <c r="A1324" s="228">
        <f t="shared" si="450"/>
        <v>0</v>
      </c>
      <c r="B1324" s="228"/>
      <c r="C1324" s="228">
        <f>C1323+1</f>
        <v>34025</v>
      </c>
      <c r="D1324" s="228"/>
      <c r="E1324" s="228"/>
      <c r="F1324" s="238"/>
      <c r="G1324" s="228" t="str">
        <f t="shared" si="451"/>
        <v/>
      </c>
      <c r="H1324" s="236"/>
      <c r="I1324" s="38" t="str">
        <f t="shared" ref="I1324:I1329" si="460">IF(
   OR(
      $E1324="右側板",$E1324="左側板",$E1324="活隔",
      $E1324="天地蓋頂板",$E1324="天地蓋底板",
      $E1324="左門板",$E1324="右門板",
      $E1324="左側落板",$E1324="右側落板",
      $E1324="外蓋背板",$E1324="活固隔",
      $E1324="左木框滑門",$E1324="右木框滑門",
      $E1324="左鋁框滑門",$E1324="右鋁框滑門",
      $E1324="桌板",$E1324="台面",$E1324="床板",$E1324="假門板",
      $E1324="上掀門板",$E1324="平掀門板",$E1324="下掀門板",
      $E1324="抽盤抽頭",$E1324="抽盤",$E1324="層板",$E1324="壁面層板",
      $E1324="上封板",$E1324="下封板",$E1324="左封板",$E1324="右封板",
      $E1324="抽頭",$E1324="踢腳板"
   ),
   "AA",
   ""
)</f>
        <v/>
      </c>
      <c r="J1324" s="238"/>
      <c r="K1324" s="229"/>
      <c r="L1324" s="228"/>
      <c r="M1324" s="228" t="str">
        <f>IFERROR(VLOOKUP(L1324,色號!A:B,2,FALSE),"")</f>
        <v/>
      </c>
      <c r="N1324" s="232" t="str">
        <f>IFERROR(VLOOKUP(L1324,色號!A:C,3,FALSE),"")</f>
        <v/>
      </c>
      <c r="O1324" s="228" t="str">
        <f>IFERROR(VLOOKUP(L1324,色號!A:D,4,FALSE),"")</f>
        <v/>
      </c>
      <c r="P1324" s="228" t="str">
        <f t="shared" si="453"/>
        <v/>
      </c>
      <c r="Q1324" s="228" t="str">
        <f t="shared" si="454"/>
        <v/>
      </c>
      <c r="R1324" s="455" t="str">
        <f t="shared" si="455"/>
        <v/>
      </c>
      <c r="S1324" s="238"/>
      <c r="T1324" s="429" t="str">
        <f t="shared" si="456"/>
        <v/>
      </c>
      <c r="U1324" s="237" t="str">
        <f t="shared" si="457"/>
        <v/>
      </c>
    </row>
    <row r="1325" spans="1:21" x14ac:dyDescent="0.25">
      <c r="A1325" s="228">
        <f t="shared" si="450"/>
        <v>0</v>
      </c>
      <c r="B1325" s="228"/>
      <c r="C1325" s="228">
        <f t="shared" ref="C1325:C1329" si="461">C1324+1</f>
        <v>34026</v>
      </c>
      <c r="D1325" s="228"/>
      <c r="E1325" s="228"/>
      <c r="F1325" s="238"/>
      <c r="G1325" s="228" t="str">
        <f t="shared" si="451"/>
        <v/>
      </c>
      <c r="H1325" s="236"/>
      <c r="I1325" s="38" t="str">
        <f t="shared" si="460"/>
        <v/>
      </c>
      <c r="J1325" s="238"/>
      <c r="K1325" s="229"/>
      <c r="L1325" s="228"/>
      <c r="M1325" s="228" t="str">
        <f>IFERROR(VLOOKUP(L1325,色號!A:B,2,FALSE),"")</f>
        <v/>
      </c>
      <c r="N1325" s="232" t="str">
        <f>IFERROR(VLOOKUP(L1325,色號!A:C,3,FALSE),"")</f>
        <v/>
      </c>
      <c r="O1325" s="228" t="str">
        <f>IFERROR(VLOOKUP(L1325,色號!A:D,4,FALSE),"")</f>
        <v/>
      </c>
      <c r="P1325" s="228" t="str">
        <f t="shared" si="453"/>
        <v/>
      </c>
      <c r="Q1325" s="228" t="str">
        <f t="shared" si="454"/>
        <v/>
      </c>
      <c r="R1325" s="455" t="str">
        <f t="shared" si="455"/>
        <v/>
      </c>
      <c r="S1325" s="238"/>
      <c r="T1325" s="429" t="str">
        <f t="shared" si="456"/>
        <v/>
      </c>
      <c r="U1325" s="237" t="str">
        <f t="shared" si="457"/>
        <v/>
      </c>
    </row>
    <row r="1326" spans="1:21" x14ac:dyDescent="0.25">
      <c r="A1326" s="228">
        <f t="shared" si="450"/>
        <v>0</v>
      </c>
      <c r="B1326" s="228"/>
      <c r="C1326" s="228">
        <f t="shared" si="461"/>
        <v>34027</v>
      </c>
      <c r="D1326" s="228"/>
      <c r="E1326" s="228"/>
      <c r="F1326" s="238"/>
      <c r="G1326" s="228" t="str">
        <f t="shared" si="451"/>
        <v/>
      </c>
      <c r="H1326" s="236"/>
      <c r="I1326" s="38" t="str">
        <f t="shared" si="460"/>
        <v/>
      </c>
      <c r="J1326" s="238"/>
      <c r="K1326" s="229"/>
      <c r="L1326" s="228"/>
      <c r="M1326" s="228" t="str">
        <f>IFERROR(VLOOKUP(L1326,色號!A:B,2,FALSE),"")</f>
        <v/>
      </c>
      <c r="N1326" s="232" t="str">
        <f>IFERROR(VLOOKUP(L1326,色號!A:C,3,FALSE),"")</f>
        <v/>
      </c>
      <c r="O1326" s="228" t="str">
        <f>IFERROR(VLOOKUP(L1326,色號!A:D,4,FALSE),"")</f>
        <v/>
      </c>
      <c r="P1326" s="228" t="str">
        <f t="shared" si="453"/>
        <v/>
      </c>
      <c r="Q1326" s="228" t="str">
        <f t="shared" si="454"/>
        <v/>
      </c>
      <c r="R1326" s="455" t="str">
        <f t="shared" si="455"/>
        <v/>
      </c>
      <c r="S1326" s="238"/>
      <c r="T1326" s="429" t="str">
        <f t="shared" si="456"/>
        <v/>
      </c>
      <c r="U1326" s="237" t="str">
        <f t="shared" si="457"/>
        <v/>
      </c>
    </row>
    <row r="1327" spans="1:21" x14ac:dyDescent="0.25">
      <c r="A1327" s="228">
        <f t="shared" si="450"/>
        <v>0</v>
      </c>
      <c r="B1327" s="228"/>
      <c r="C1327" s="228">
        <f t="shared" si="461"/>
        <v>34028</v>
      </c>
      <c r="D1327" s="228"/>
      <c r="E1327" s="228"/>
      <c r="F1327" s="238"/>
      <c r="G1327" s="228" t="str">
        <f t="shared" si="451"/>
        <v/>
      </c>
      <c r="H1327" s="236"/>
      <c r="I1327" s="38" t="str">
        <f t="shared" si="460"/>
        <v/>
      </c>
      <c r="J1327" s="238"/>
      <c r="K1327" s="229"/>
      <c r="L1327" s="228"/>
      <c r="M1327" s="228" t="str">
        <f>IFERROR(VLOOKUP(L1327,色號!A:B,2,FALSE),"")</f>
        <v/>
      </c>
      <c r="N1327" s="232" t="str">
        <f>IFERROR(VLOOKUP(L1327,色號!A:C,3,FALSE),"")</f>
        <v/>
      </c>
      <c r="O1327" s="228" t="str">
        <f>IFERROR(VLOOKUP(L1327,色號!A:D,4,FALSE),"")</f>
        <v/>
      </c>
      <c r="P1327" s="228" t="str">
        <f t="shared" si="453"/>
        <v/>
      </c>
      <c r="Q1327" s="228" t="str">
        <f t="shared" si="454"/>
        <v/>
      </c>
      <c r="R1327" s="455" t="str">
        <f t="shared" si="455"/>
        <v/>
      </c>
      <c r="S1327" s="238"/>
      <c r="T1327" s="429" t="str">
        <f t="shared" si="456"/>
        <v/>
      </c>
      <c r="U1327" s="237" t="str">
        <f t="shared" si="457"/>
        <v/>
      </c>
    </row>
    <row r="1328" spans="1:21" x14ac:dyDescent="0.25">
      <c r="A1328" s="228">
        <f t="shared" si="450"/>
        <v>0</v>
      </c>
      <c r="B1328" s="228"/>
      <c r="C1328" s="228">
        <f t="shared" si="461"/>
        <v>34029</v>
      </c>
      <c r="D1328" s="228"/>
      <c r="E1328" s="228"/>
      <c r="F1328" s="238"/>
      <c r="G1328" s="228" t="str">
        <f t="shared" si="451"/>
        <v/>
      </c>
      <c r="H1328" s="236"/>
      <c r="I1328" s="38" t="str">
        <f t="shared" si="460"/>
        <v/>
      </c>
      <c r="J1328" s="238"/>
      <c r="K1328" s="229"/>
      <c r="L1328" s="228"/>
      <c r="M1328" s="228" t="str">
        <f>IFERROR(VLOOKUP(L1328,色號!A:B,2,FALSE),"")</f>
        <v/>
      </c>
      <c r="N1328" s="232" t="str">
        <f>IFERROR(VLOOKUP(L1328,色號!A:C,3,FALSE),"")</f>
        <v/>
      </c>
      <c r="O1328" s="228" t="str">
        <f>IFERROR(VLOOKUP(L1328,色號!A:D,4,FALSE),"")</f>
        <v/>
      </c>
      <c r="P1328" s="228" t="str">
        <f t="shared" si="453"/>
        <v/>
      </c>
      <c r="Q1328" s="228" t="str">
        <f t="shared" si="454"/>
        <v/>
      </c>
      <c r="R1328" s="455" t="str">
        <f t="shared" si="455"/>
        <v/>
      </c>
      <c r="S1328" s="238"/>
      <c r="T1328" s="429" t="str">
        <f t="shared" si="456"/>
        <v/>
      </c>
      <c r="U1328" s="237" t="str">
        <f t="shared" si="457"/>
        <v/>
      </c>
    </row>
    <row r="1329" spans="1:21" x14ac:dyDescent="0.25">
      <c r="A1329" s="228">
        <f t="shared" si="450"/>
        <v>0</v>
      </c>
      <c r="B1329" s="228"/>
      <c r="C1329" s="228">
        <f t="shared" si="461"/>
        <v>34030</v>
      </c>
      <c r="D1329" s="228"/>
      <c r="E1329" s="228"/>
      <c r="F1329" s="238"/>
      <c r="G1329" s="228" t="str">
        <f t="shared" si="451"/>
        <v/>
      </c>
      <c r="H1329" s="236"/>
      <c r="I1329" s="38" t="str">
        <f t="shared" si="460"/>
        <v/>
      </c>
      <c r="J1329" s="238"/>
      <c r="K1329" s="229"/>
      <c r="L1329" s="228"/>
      <c r="M1329" s="228" t="str">
        <f>IFERROR(VLOOKUP(L1329,色號!A:B,2,FALSE),"")</f>
        <v/>
      </c>
      <c r="N1329" s="232" t="str">
        <f>IFERROR(VLOOKUP(L1329,色號!A:C,3,FALSE),"")</f>
        <v/>
      </c>
      <c r="O1329" s="228" t="str">
        <f>IFERROR(VLOOKUP(L1329,色號!A:D,4,FALSE),"")</f>
        <v/>
      </c>
      <c r="P1329" s="228" t="str">
        <f t="shared" si="453"/>
        <v/>
      </c>
      <c r="Q1329" s="228" t="str">
        <f t="shared" si="454"/>
        <v/>
      </c>
      <c r="R1329" s="455" t="str">
        <f t="shared" si="455"/>
        <v/>
      </c>
      <c r="S1329" s="238"/>
      <c r="T1329" s="429" t="str">
        <f t="shared" si="456"/>
        <v/>
      </c>
      <c r="U1329" s="237" t="str">
        <f t="shared" si="457"/>
        <v/>
      </c>
    </row>
    <row r="1330" spans="1:21" x14ac:dyDescent="0.25">
      <c r="A1330" s="228"/>
      <c r="B1330" s="228"/>
      <c r="C1330" s="228"/>
      <c r="D1330" s="228"/>
      <c r="E1330" s="234"/>
      <c r="F1330" s="238"/>
      <c r="G1330" s="238"/>
      <c r="H1330" s="239"/>
      <c r="I1330" s="234"/>
      <c r="J1330" s="238"/>
      <c r="K1330" s="227"/>
      <c r="L1330" s="238"/>
      <c r="M1330" s="228"/>
      <c r="N1330" s="232"/>
      <c r="O1330" s="238"/>
      <c r="P1330" s="238"/>
      <c r="Q1330" s="238"/>
      <c r="R1330" s="456"/>
      <c r="S1330" s="238"/>
      <c r="T1330" s="430"/>
      <c r="U1330" s="237"/>
    </row>
    <row r="1331" spans="1:21" x14ac:dyDescent="0.25">
      <c r="A1331" s="234"/>
      <c r="B1331" s="234"/>
      <c r="C1331" s="234"/>
      <c r="D1331" s="234"/>
      <c r="E1331" s="234"/>
      <c r="F1331" s="238"/>
      <c r="G1331" s="238"/>
      <c r="H1331" s="239"/>
      <c r="I1331" s="234"/>
      <c r="J1331" s="238"/>
      <c r="K1331" s="227"/>
      <c r="L1331" s="238"/>
      <c r="M1331" s="238"/>
      <c r="N1331" s="238"/>
      <c r="O1331" s="238"/>
      <c r="P1331" s="238"/>
      <c r="Q1331" s="238"/>
      <c r="R1331" s="456"/>
      <c r="S1331" s="238"/>
      <c r="T1331" s="430"/>
      <c r="U1331" s="237"/>
    </row>
    <row r="1332" spans="1:21" x14ac:dyDescent="0.25">
      <c r="A1332" s="224" t="s">
        <v>31</v>
      </c>
      <c r="B1332" s="224"/>
      <c r="C1332" s="225"/>
      <c r="D1332" s="225" cm="1">
        <f t="array" ref="D1332">_xlfn.IFS(OR(C1332="水槽櫃",C1332="爐檯櫃"),"無頂板",C1332="油機吊櫃","無底板",TRUE,0)</f>
        <v>0</v>
      </c>
      <c r="E1332" s="226"/>
      <c r="F1332" s="225"/>
      <c r="G1332" s="226"/>
      <c r="H1332" s="226"/>
      <c r="I1332" s="226"/>
      <c r="J1332" s="226"/>
      <c r="K1332" s="227"/>
      <c r="L1332" s="228"/>
      <c r="M1332" s="228"/>
      <c r="N1332" s="228"/>
      <c r="O1332" s="228"/>
      <c r="P1332" s="228"/>
      <c r="Q1332" s="228"/>
      <c r="R1332" s="455"/>
      <c r="S1332" s="228"/>
      <c r="T1332" s="430"/>
      <c r="U1332" s="237"/>
    </row>
    <row r="1333" spans="1:21" x14ac:dyDescent="0.25">
      <c r="A1333" s="224" t="s">
        <v>20</v>
      </c>
      <c r="B1333" s="224"/>
      <c r="C1333" s="229">
        <f>C1294+1</f>
        <v>35</v>
      </c>
      <c r="D1333" s="229"/>
      <c r="E1333" s="226"/>
      <c r="F1333" s="230"/>
      <c r="G1333" s="226"/>
      <c r="H1333" s="226"/>
      <c r="I1333" s="226"/>
      <c r="J1333" s="226"/>
      <c r="K1333" s="366" t="s">
        <v>15</v>
      </c>
      <c r="L1333" s="232">
        <f>SUMIF(D1339:D1368,"&lt;&gt;*五金",K1339:K1368)</f>
        <v>0</v>
      </c>
      <c r="M1333" s="228"/>
      <c r="N1333" s="231"/>
      <c r="O1333" s="228"/>
      <c r="P1333" s="228"/>
      <c r="Q1333" s="228"/>
      <c r="R1333" s="455"/>
      <c r="S1333" s="228"/>
      <c r="T1333" s="430"/>
      <c r="U1333" s="237"/>
    </row>
    <row r="1334" spans="1:21" x14ac:dyDescent="0.25">
      <c r="A1334" s="224" t="s">
        <v>38</v>
      </c>
      <c r="B1334" s="224"/>
      <c r="C1334" s="229"/>
      <c r="D1334" s="229"/>
      <c r="E1334" s="226"/>
      <c r="F1334" s="230"/>
      <c r="G1334" s="226"/>
      <c r="H1334" s="226"/>
      <c r="I1334" s="226"/>
      <c r="J1334" s="226"/>
      <c r="K1334" s="366" t="s">
        <v>16</v>
      </c>
      <c r="L1334" s="233">
        <f ca="1">板材才數分析.!P1051</f>
        <v>0</v>
      </c>
      <c r="M1334" s="228"/>
      <c r="N1334" s="231"/>
      <c r="O1334" s="228"/>
      <c r="P1334" s="228"/>
      <c r="Q1334" s="228"/>
      <c r="R1334" s="455"/>
      <c r="S1334" s="228"/>
      <c r="T1334" s="430"/>
      <c r="U1334" s="237"/>
    </row>
    <row r="1335" spans="1:21" x14ac:dyDescent="0.25">
      <c r="A1335" s="224" t="s">
        <v>39</v>
      </c>
      <c r="B1335" s="224"/>
      <c r="C1335" s="368"/>
      <c r="D1335" s="229"/>
      <c r="E1335" s="226"/>
      <c r="F1335" s="230"/>
      <c r="G1335" s="226"/>
      <c r="H1335" s="226"/>
      <c r="I1335" s="226"/>
      <c r="J1335" s="226"/>
      <c r="K1335" s="376" t="s">
        <v>1384</v>
      </c>
      <c r="L1335" s="228">
        <v>1</v>
      </c>
      <c r="M1335" s="228"/>
      <c r="N1335" s="228"/>
      <c r="O1335" s="228"/>
      <c r="P1335" s="228"/>
      <c r="Q1335" s="228"/>
      <c r="R1335" s="455"/>
      <c r="S1335" s="228"/>
      <c r="T1335" s="430"/>
      <c r="U1335" s="237"/>
    </row>
    <row r="1336" spans="1:21" x14ac:dyDescent="0.25">
      <c r="A1336" s="224" t="s">
        <v>40</v>
      </c>
      <c r="B1336" s="224"/>
      <c r="C1336" s="367"/>
      <c r="D1336" s="229"/>
      <c r="E1336" s="226"/>
      <c r="F1336" s="230"/>
      <c r="G1336" s="226"/>
      <c r="H1336" s="226"/>
      <c r="I1336" s="226"/>
      <c r="J1336" s="226"/>
      <c r="K1336" s="227"/>
      <c r="L1336" s="228"/>
      <c r="M1336" s="228"/>
      <c r="N1336" s="228"/>
      <c r="O1336" s="228"/>
      <c r="P1336" s="228"/>
      <c r="Q1336" s="228"/>
      <c r="R1336" s="455"/>
      <c r="S1336" s="228"/>
      <c r="T1336" s="430"/>
      <c r="U1336" s="237"/>
    </row>
    <row r="1337" spans="1:21" ht="16.5" customHeight="1" x14ac:dyDescent="0.25">
      <c r="A1337" s="508" t="s">
        <v>21</v>
      </c>
      <c r="B1337" s="228"/>
      <c r="C1337" s="508" t="s">
        <v>50</v>
      </c>
      <c r="D1337" s="508" t="s">
        <v>1293</v>
      </c>
      <c r="E1337" s="508" t="s">
        <v>42</v>
      </c>
      <c r="F1337" s="372" t="s">
        <v>2</v>
      </c>
      <c r="G1337" s="372"/>
      <c r="H1337" s="372"/>
      <c r="I1337" s="372"/>
      <c r="J1337" s="372"/>
      <c r="K1337" s="514" t="s">
        <v>6</v>
      </c>
      <c r="L1337" s="508" t="s">
        <v>8</v>
      </c>
      <c r="M1337" s="508" t="s">
        <v>110</v>
      </c>
      <c r="N1337" s="515" t="s">
        <v>225</v>
      </c>
      <c r="O1337" s="508" t="s">
        <v>44</v>
      </c>
      <c r="P1337" s="509" t="s">
        <v>9</v>
      </c>
      <c r="Q1337" s="509" t="s">
        <v>9</v>
      </c>
      <c r="R1337" s="510" t="s">
        <v>9</v>
      </c>
      <c r="S1337" s="509" t="s">
        <v>9</v>
      </c>
      <c r="T1337" s="517" t="s">
        <v>1929</v>
      </c>
      <c r="U1337" s="508" t="s">
        <v>1386</v>
      </c>
    </row>
    <row r="1338" spans="1:21" x14ac:dyDescent="0.25">
      <c r="A1338" s="513"/>
      <c r="B1338" s="234"/>
      <c r="C1338" s="513"/>
      <c r="D1338" s="508"/>
      <c r="E1338" s="513"/>
      <c r="F1338" s="228" t="s">
        <v>49</v>
      </c>
      <c r="G1338" s="228" t="s">
        <v>17</v>
      </c>
      <c r="H1338" s="235" t="s">
        <v>1</v>
      </c>
      <c r="I1338" s="228" t="s">
        <v>17</v>
      </c>
      <c r="J1338" s="228" t="s">
        <v>3</v>
      </c>
      <c r="K1338" s="514"/>
      <c r="L1338" s="508"/>
      <c r="M1338" s="513"/>
      <c r="N1338" s="515"/>
      <c r="O1338" s="513"/>
      <c r="P1338" s="509"/>
      <c r="Q1338" s="509"/>
      <c r="R1338" s="510"/>
      <c r="S1338" s="509"/>
      <c r="T1338" s="517"/>
      <c r="U1338" s="508"/>
    </row>
    <row r="1339" spans="1:21" x14ac:dyDescent="0.25">
      <c r="A1339" s="228">
        <f>$C$1332</f>
        <v>0</v>
      </c>
      <c r="B1339" s="228"/>
      <c r="C1339" s="228">
        <f>(C1333*1000)+1</f>
        <v>35001</v>
      </c>
      <c r="D1339" s="228"/>
      <c r="E1339" s="228" t="s">
        <v>4</v>
      </c>
      <c r="F1339" s="236">
        <f>C1336-36</f>
        <v>-36</v>
      </c>
      <c r="G1339" s="228" t="str">
        <f>IF(
   OR(
      $E1339="頂板",$E1339="底板",$E1339="右側板",$E1339="左側板",
      $E1339="天地蓋頂板",$E1339="天地蓋底板",$E1339="天地蓋右側板",$E1339="天地蓋左側板",
      $E1339="前抽牆",$E1339="後抽牆",$E1339="左抽牆",$E1339="右抽牆",
      $E1339="踢腳板",$E1339="補板",$E1339="固隔",$E1339="活隔",
      $E1339="中立板",$E1339="中立板(退)",$E1339="固隔(退)",$E1339="活固隔",$E1339="立板",
      $E1339="內頂板",$E1339="內左側落板",$E1339="內右側落板",$E1339="內底板",
      $E1339="內左側板",$E1339="內右側板",
      $E1339="上前平肢",$E1339="上後平肢",$E1339="上前立肢",$E1339="上後立肢",
      $E1339="下前立肢",$E1339="下後立肢",$E1339="下前平肢",$E1339="下後平肢",
      $E1339="左側落板",$E1339="右側落板",
      $E1339="外蓋背板",$E1339="台面",$E1339="床板",$E1339="假門板",
      $E1339="上掀門板",$E1339="平掀門板",$E1339="下掀門板",
      $E1339="左門板",$E1339="右門板",
      $E1339="抽盤",$E1339="抽盤抽頭",
      $E1339="上軌道板",$E1339="下軌道板",$E1339="左軌道板",$E1339="右軌道板",$E1339="指縫擋板",$E1339="左木框滑門",$E1339="右木框滑門",
      $E1339="層板",$E1339="壁面層板",$E1339="桌板",$E1339="上封板",$E1339="下封板",$E1339="左封板",$E1339="右封板",
      $E1339="左圓角側板",$E1339="右圓角側板",$E1339="抽頭",$E1339="入柱抽頭",$E1339="假抽頭",$E1339="背拉桿",$E1339="木滑門",$E1339="抽屜拉桿"
   ),
   "AA",
   ""
)</f>
        <v>AA</v>
      </c>
      <c r="H1339" s="236">
        <f>C1335</f>
        <v>0</v>
      </c>
      <c r="I1339" s="38" t="str">
        <f>IF(
   OR(
      $E1339="右側板",$E1339="左側板",$E1339="活隔",
      $E1339="天地蓋頂板",$E1339="天地蓋底板",
      $E1339="左門板",$E1339="右門板",
      $E1339="左側落板",$E1339="右側落板",
      $E1339="外蓋背板",$E1339="活固隔",
      $E1339="左木框滑門",$E1339="右木框滑門",
      $E1339="左鋁框滑門",$E1339="右鋁框滑門",
      $E1339="桌板",$E1339="台面",$E1339="床板",$E1339="假門板",
      $E1339="上掀門板",$E1339="平掀門板",$E1339="下掀門板",
      $E1339="抽盤抽頭",$E1339="抽盤",$E1339="層板",$E1339="壁面層板",
      $E1339="上封板",$E1339="下封板",$E1339="左封板",$E1339="右封板",
      $E1339="抽頭",$E1339="踢腳板",$E1339="補板",$E1339="木滑門"
   ),
   "AA",
   ""
)</f>
        <v/>
      </c>
      <c r="J1339" s="228">
        <v>18</v>
      </c>
      <c r="K1339" s="229"/>
      <c r="L1339" s="228"/>
      <c r="M1339" s="228" t="str">
        <f>IFERROR(VLOOKUP(L1339,色號!A:B,2,FALSE),"")</f>
        <v/>
      </c>
      <c r="N1339" s="228" t="str">
        <f>IFERROR(VLOOKUP(M1339,色號!B:C,2,FALSE),"")</f>
        <v/>
      </c>
      <c r="O1339" s="228" t="str">
        <f>IFERROR(VLOOKUP(L1339,色號!A:D,4,FALSE),"")</f>
        <v/>
      </c>
      <c r="P1339" s="228" t="str">
        <f>IF(
    OR($E1339="左門板", $E1339="右門板"),
    "鉸" &amp; IF($F1339&lt;=1000, 2, IF($F1339&lt;=1800, 3, 4)),
    IF(
        $E1339="入柱背板",
        "側",
        IF(
            $E1339="外蓋背板",
            "面",
            IF(
                AND(COUNTIF($E$1339:$E$1368,"入柱背板")&gt;0, OR($E1339="頂板", $E1339="底板")),
                "面",
                IF(
                    AND(COUNTIF($E$1339:$E$1368,"外蓋背板")&gt;0, OR($E1339="左側板", $E1339="右側板")),
                    "側",
                    IF(
                        AND(
                            COUNTIF($E$1339:$E$1368,"入柱背板")=0,
                            COUNTIF($E$1339:$E$1368,"外蓋背板")=0,
                            OR(
                                AND(COUNTIF($E$1339:$E$1368,"背板")&gt;0, OR($E1339="左側板",$E1339="右側板",$E1339="頂板",$E1339="底板",$E1339="天地蓋左側板",$E1339="天地蓋右側板",$E1339="天地蓋頂板",$E1339="天地蓋底板")),
                                AND(COUNTIF($E$1339:$E$1368,"抽底")&gt;0, OR($E1339="右抽牆",$E1339="左抽牆",$E1339="前抽牆",$E1339="後抽牆"))                         )
                        ),
                        "背板溝",
                        ""
                    )
                )
            )
        )
    )
)</f>
        <v>背板溝</v>
      </c>
      <c r="Q1339" s="228" t="str">
        <f>IF(OR($E1339="天地蓋右側板",$E1339="天地蓋左側板"), "側 面",
 IF(OR($E1339="背拉桿",$E1339="中立板",$E1339="頂板",$E1339="底板",$E1339="前抽牆",$E1339="後抽牆",$E1339="內左側落板",$E1339="內右側落板",$E1339="抽屜拉桿",$E1339="立板"), "側",
  IF(OR($E1339="木滑門",$E1339="鋁框滑門"), "輪",
   IF(OR($E1339="右側板",$E1339="左側板",$E1339="右抽牆",$E1339="左抽牆",$E1339="天地蓋頂板",$E1339="天地蓋底板",$E1339="內頂板"), "面",
    IF($E1339="固隔","固","")
   )
  )
 )
)</f>
        <v>側</v>
      </c>
      <c r="R1339" s="455" t="str">
        <f>IF(
OR($E1339="左側板",$E1339="右側板",$E1339="天地蓋左側板",$E1339="天地蓋右側板",$E1339="中立板",$E1339="立板"),
"排","")</f>
        <v/>
      </c>
      <c r="S1339" s="461"/>
      <c r="T1339" s="429" t="str">
        <f>IF($E1339="中立板","面開槽？排孔？",
IF($E1339="木框滑門","前排孔要退喔！",
IF(OR($E1339="左門板",$E1339="右門板",$E1339="抽頭"),"把手？",
IF(OR($E1339="左側板",$E1339="右側板",$E1339="天地蓋右側板",$E1339="天地蓋左側板"),"排孔？",""))))</f>
        <v/>
      </c>
      <c r="U1339" s="237">
        <f>IF(E1339="","",$L$1335)</f>
        <v>1</v>
      </c>
    </row>
    <row r="1340" spans="1:21" x14ac:dyDescent="0.25">
      <c r="A1340" s="228">
        <f t="shared" ref="A1340:A1368" si="462">$C$1332</f>
        <v>0</v>
      </c>
      <c r="B1340" s="228"/>
      <c r="C1340" s="228">
        <f>C1339+1</f>
        <v>35002</v>
      </c>
      <c r="D1340" s="228"/>
      <c r="E1340" s="228" t="s">
        <v>323</v>
      </c>
      <c r="F1340" s="236">
        <f>C1336-36</f>
        <v>-36</v>
      </c>
      <c r="G1340" s="228" t="str">
        <f t="shared" ref="G1340:G1368" si="463">IF(
   OR(
      $E1340="頂板",$E1340="底板",$E1340="右側板",$E1340="左側板",
      $E1340="天地蓋頂板",$E1340="天地蓋底板",$E1340="天地蓋右側板",$E1340="天地蓋左側板",
      $E1340="前抽牆",$E1340="後抽牆",$E1340="左抽牆",$E1340="右抽牆",
      $E1340="踢腳板",$E1340="補板",$E1340="固隔",$E1340="活隔",
      $E1340="中立板",$E1340="中立板(退)",$E1340="固隔(退)",$E1340="活固隔",$E1340="立板",
      $E1340="內頂板",$E1340="內左側落板",$E1340="內右側落板",$E1340="內底板",
      $E1340="內左側板",$E1340="內右側板",
      $E1340="上前平肢",$E1340="上後平肢",$E1340="上前立肢",$E1340="上後立肢",
      $E1340="下前立肢",$E1340="下後立肢",$E1340="下前平肢",$E1340="下後平肢",
      $E1340="左側落板",$E1340="右側落板",
      $E1340="外蓋背板",$E1340="台面",$E1340="床板",$E1340="假門板",
      $E1340="上掀門板",$E1340="平掀門板",$E1340="下掀門板",
      $E1340="左門板",$E1340="右門板",
      $E1340="抽盤",$E1340="抽盤抽頭",
      $E1340="上軌道板",$E1340="下軌道板",$E1340="左軌道板",$E1340="右軌道板",$E1340="指縫擋板",$E1340="左木框滑門",$E1340="右木框滑門",
      $E1340="層板",$E1340="壁面層板",$E1340="桌板",$E1340="上封板",$E1340="下封板",$E1340="左封板",$E1340="右封板",
      $E1340="左圓角側板",$E1340="右圓角側板",$E1340="抽頭",$E1340="入柱抽頭",$E1340="假抽頭",$E1340="背拉桿",$E1340="木滑門",$E1340="抽屜拉桿"
   ),
   "AA",
   ""
)</f>
        <v>AA</v>
      </c>
      <c r="H1340" s="236">
        <f>C1335</f>
        <v>0</v>
      </c>
      <c r="I1340" s="38" t="str">
        <f t="shared" ref="I1340:I1362" si="464">IF(
   OR(
      $E1340="右側板",$E1340="左側板",$E1340="活隔",
      $E1340="天地蓋頂板",$E1340="天地蓋底板",
      $E1340="左門板",$E1340="右門板",
      $E1340="左側落板",$E1340="右側落板",
      $E1340="外蓋背板",$E1340="活固隔",
      $E1340="左木框滑門",$E1340="右木框滑門",
      $E1340="左鋁框滑門",$E1340="右鋁框滑門",
      $E1340="桌板",$E1340="台面",$E1340="床板",$E1340="假門板",
      $E1340="上掀門板",$E1340="平掀門板",$E1340="下掀門板",
      $E1340="抽盤抽頭",$E1340="抽盤",$E1340="層板",$E1340="壁面層板",
      $E1340="上封板",$E1340="下封板",$E1340="左封板",$E1340="右封板",
      $E1340="抽頭",$E1340="踢腳板",$E1340="補板",$E1340="木滑門"
   ),
   "AA",
   ""
)</f>
        <v/>
      </c>
      <c r="J1340" s="228">
        <v>18</v>
      </c>
      <c r="K1340" s="229"/>
      <c r="L1340" s="228"/>
      <c r="M1340" s="228" t="str">
        <f>IFERROR(VLOOKUP(L1340,色號!A:B,2,FALSE),"")</f>
        <v/>
      </c>
      <c r="N1340" s="228" t="str">
        <f>IFERROR(VLOOKUP(M1340,色號!B:C,2,FALSE),"")</f>
        <v/>
      </c>
      <c r="O1340" s="228" t="str">
        <f>IFERROR(VLOOKUP(L1340,色號!A:D,4,FALSE),"")</f>
        <v/>
      </c>
      <c r="P1340" s="228" t="str">
        <f t="shared" ref="P1340:P1368" si="465">IF(
    OR($E1340="左門板", $E1340="右門板"),
    "鉸" &amp; IF($F1340&lt;=1000, 2, IF($F1340&lt;=1800, 3, 4)),
    IF(
        $E1340="入柱背板",
        "側",
        IF(
            $E1340="外蓋背板",
            "面",
            IF(
                AND(COUNTIF($E$1339:$E$1368,"入柱背板")&gt;0, OR($E1340="頂板", $E1340="底板")),
                "面",
                IF(
                    AND(COUNTIF($E$1339:$E$1368,"外蓋背板")&gt;0, OR($E1340="左側板", $E1340="右側板")),
                    "側",
                    IF(
                        AND(
                            COUNTIF($E$1339:$E$1368,"入柱背板")=0,
                            COUNTIF($E$1339:$E$1368,"外蓋背板")=0,
                            OR(
                                AND(COUNTIF($E$1339:$E$1368,"背板")&gt;0, OR($E1340="左側板",$E1340="右側板",$E1340="頂板",$E1340="底板",$E1340="天地蓋左側板",$E1340="天地蓋右側板",$E1340="天地蓋頂板",$E1340="天地蓋底板")),
                                AND(COUNTIF($E$1339:$E$1368,"抽底")&gt;0, OR($E1340="右抽牆",$E1340="左抽牆",$E1340="前抽牆",$E1340="後抽牆"))                         )
                        ),
                        "背板溝",
                        ""
                    )
                )
            )
        )
    )
)</f>
        <v>背板溝</v>
      </c>
      <c r="Q1340" s="228" t="str">
        <f t="shared" ref="Q1340:Q1368" si="466">IF(OR($E1340="天地蓋右側板",$E1340="天地蓋左側板"), "側 面",
 IF(OR($E1340="背拉桿",$E1340="中立板",$E1340="頂板",$E1340="底板",$E1340="前抽牆",$E1340="後抽牆",$E1340="內左側落板",$E1340="內右側落板",$E1340="抽屜拉桿",$E1340="立板"), "側",
  IF(OR($E1340="木滑門",$E1340="鋁框滑門"), "輪",
   IF(OR($E1340="右側板",$E1340="左側板",$E1340="右抽牆",$E1340="左抽牆",$E1340="天地蓋頂板",$E1340="天地蓋底板",$E1340="內頂板"), "面",
    IF($E1340="固隔","固","")
   )
  )
 )
)</f>
        <v>側</v>
      </c>
      <c r="R1340" s="455" t="str">
        <f t="shared" ref="R1340:R1368" si="467">IF(
OR($E1340="左側板",$E1340="右側板",$E1340="天地蓋左側板",$E1340="天地蓋右側板",$E1340="中立板",$E1340="立板"),
"排","")</f>
        <v/>
      </c>
      <c r="S1340" s="461"/>
      <c r="T1340" s="429" t="str">
        <f t="shared" ref="T1340:T1368" si="468">IF($E1340="中立板","面開槽？排孔？",
IF($E1340="木框滑門","前排孔要退喔！",
IF(OR($E1340="左門板",$E1340="右門板",$E1340="抽頭"),"把手？",
IF(OR($E1340="左側板",$E1340="右側板",$E1340="天地蓋右側板",$E1340="天地蓋左側板"),"排孔？",""))))</f>
        <v/>
      </c>
      <c r="U1340" s="237">
        <f t="shared" ref="U1340:U1367" si="469">IF(E1340="","",$L$1335)</f>
        <v>1</v>
      </c>
    </row>
    <row r="1341" spans="1:21" x14ac:dyDescent="0.25">
      <c r="A1341" s="228">
        <f t="shared" si="462"/>
        <v>0</v>
      </c>
      <c r="B1341" s="228"/>
      <c r="C1341" s="228">
        <f t="shared" ref="C1341:C1352" si="470">C1340+1</f>
        <v>35003</v>
      </c>
      <c r="D1341" s="228"/>
      <c r="E1341" s="228" t="s">
        <v>342</v>
      </c>
      <c r="F1341" s="228">
        <f>C1334</f>
        <v>0</v>
      </c>
      <c r="G1341" s="228" t="str">
        <f t="shared" si="463"/>
        <v>AA</v>
      </c>
      <c r="H1341" s="236">
        <f>C1335</f>
        <v>0</v>
      </c>
      <c r="I1341" s="38" t="str">
        <f t="shared" si="464"/>
        <v>AA</v>
      </c>
      <c r="J1341" s="228">
        <v>18</v>
      </c>
      <c r="K1341" s="229"/>
      <c r="L1341" s="228"/>
      <c r="M1341" s="228" t="str">
        <f>IFERROR(VLOOKUP(L1341,色號!A:B,2,FALSE),"")</f>
        <v/>
      </c>
      <c r="N1341" s="228" t="str">
        <f>IFERROR(VLOOKUP(M1341,色號!B:C,2,FALSE),"")</f>
        <v/>
      </c>
      <c r="O1341" s="228" t="str">
        <f>IFERROR(VLOOKUP(L1341,色號!A:D,4,FALSE),"")</f>
        <v/>
      </c>
      <c r="P1341" s="228" t="str">
        <f t="shared" si="465"/>
        <v>背板溝</v>
      </c>
      <c r="Q1341" s="228" t="str">
        <f t="shared" si="466"/>
        <v>面</v>
      </c>
      <c r="R1341" s="455" t="str">
        <f t="shared" si="467"/>
        <v>排</v>
      </c>
      <c r="S1341" s="461"/>
      <c r="T1341" s="429" t="str">
        <f t="shared" si="468"/>
        <v>排孔？</v>
      </c>
      <c r="U1341" s="237">
        <f t="shared" si="469"/>
        <v>1</v>
      </c>
    </row>
    <row r="1342" spans="1:21" x14ac:dyDescent="0.25">
      <c r="A1342" s="228">
        <f t="shared" si="462"/>
        <v>0</v>
      </c>
      <c r="B1342" s="228"/>
      <c r="C1342" s="228">
        <f t="shared" si="470"/>
        <v>35004</v>
      </c>
      <c r="D1342" s="228"/>
      <c r="E1342" s="228" t="s">
        <v>350</v>
      </c>
      <c r="F1342" s="228">
        <f>C1334</f>
        <v>0</v>
      </c>
      <c r="G1342" s="228" t="str">
        <f t="shared" si="463"/>
        <v>AA</v>
      </c>
      <c r="H1342" s="236">
        <f>C1335</f>
        <v>0</v>
      </c>
      <c r="I1342" s="38" t="str">
        <f t="shared" si="464"/>
        <v>AA</v>
      </c>
      <c r="J1342" s="228">
        <v>18</v>
      </c>
      <c r="K1342" s="229"/>
      <c r="L1342" s="228"/>
      <c r="M1342" s="228" t="str">
        <f>IFERROR(VLOOKUP(L1342,色號!A:B,2,FALSE),"")</f>
        <v/>
      </c>
      <c r="N1342" s="228" t="str">
        <f>IFERROR(VLOOKUP(M1342,色號!B:C,2,FALSE),"")</f>
        <v/>
      </c>
      <c r="O1342" s="228" t="str">
        <f>IFERROR(VLOOKUP(L1342,色號!A:D,4,FALSE),"")</f>
        <v/>
      </c>
      <c r="P1342" s="228" t="str">
        <f t="shared" si="465"/>
        <v>背板溝</v>
      </c>
      <c r="Q1342" s="228" t="str">
        <f t="shared" si="466"/>
        <v>面</v>
      </c>
      <c r="R1342" s="455" t="str">
        <f t="shared" si="467"/>
        <v>排</v>
      </c>
      <c r="S1342" s="461"/>
      <c r="T1342" s="429" t="str">
        <f t="shared" si="468"/>
        <v>排孔？</v>
      </c>
      <c r="U1342" s="237">
        <f t="shared" si="469"/>
        <v>1</v>
      </c>
    </row>
    <row r="1343" spans="1:21" x14ac:dyDescent="0.25">
      <c r="A1343" s="228">
        <f t="shared" si="462"/>
        <v>0</v>
      </c>
      <c r="B1343" s="228"/>
      <c r="C1343" s="228">
        <f t="shared" si="470"/>
        <v>35005</v>
      </c>
      <c r="D1343" s="228"/>
      <c r="E1343" s="228" t="s">
        <v>357</v>
      </c>
      <c r="F1343" s="228">
        <f>C1334-22</f>
        <v>-22</v>
      </c>
      <c r="G1343" s="228" t="str">
        <f t="shared" si="463"/>
        <v/>
      </c>
      <c r="H1343" s="236">
        <f>C1336-22</f>
        <v>-22</v>
      </c>
      <c r="I1343" s="38" t="str">
        <f t="shared" si="464"/>
        <v/>
      </c>
      <c r="J1343" s="228">
        <v>4</v>
      </c>
      <c r="K1343" s="229"/>
      <c r="L1343" s="228"/>
      <c r="M1343" s="228" t="str">
        <f>IFERROR(VLOOKUP(L1343,色號!A:B,2,FALSE),"")</f>
        <v/>
      </c>
      <c r="N1343" s="228" t="str">
        <f>IFERROR(VLOOKUP(M1343,色號!B:C,2,FALSE),"")</f>
        <v/>
      </c>
      <c r="O1343" s="228" t="str">
        <f>IFERROR(VLOOKUP(L1343,色號!A:D,4,FALSE),"")</f>
        <v/>
      </c>
      <c r="P1343" s="228" t="str">
        <f t="shared" si="465"/>
        <v/>
      </c>
      <c r="Q1343" s="228" t="str">
        <f t="shared" si="466"/>
        <v/>
      </c>
      <c r="R1343" s="455" t="str">
        <f t="shared" si="467"/>
        <v/>
      </c>
      <c r="S1343" s="461"/>
      <c r="T1343" s="429" t="str">
        <f t="shared" si="468"/>
        <v/>
      </c>
      <c r="U1343" s="237">
        <f t="shared" si="469"/>
        <v>1</v>
      </c>
    </row>
    <row r="1344" spans="1:21" x14ac:dyDescent="0.25">
      <c r="A1344" s="228">
        <f t="shared" si="462"/>
        <v>0</v>
      </c>
      <c r="B1344" s="228"/>
      <c r="C1344" s="228">
        <f t="shared" si="470"/>
        <v>35006</v>
      </c>
      <c r="D1344" s="228"/>
      <c r="E1344" s="228" t="s">
        <v>420</v>
      </c>
      <c r="F1344" s="228">
        <f>F1339</f>
        <v>-36</v>
      </c>
      <c r="G1344" s="228" t="str">
        <f t="shared" si="463"/>
        <v>AA</v>
      </c>
      <c r="H1344" s="236">
        <v>120</v>
      </c>
      <c r="I1344" s="38" t="str">
        <f t="shared" si="464"/>
        <v/>
      </c>
      <c r="J1344" s="228">
        <v>18</v>
      </c>
      <c r="K1344" s="229"/>
      <c r="L1344" s="228"/>
      <c r="M1344" s="228" t="str">
        <f>IFERROR(VLOOKUP(L1344,色號!A:B,2,FALSE),"")</f>
        <v/>
      </c>
      <c r="N1344" s="228" t="str">
        <f>IFERROR(VLOOKUP(M1344,色號!B:C,2,FALSE),"")</f>
        <v/>
      </c>
      <c r="O1344" s="228" t="str">
        <f>IFERROR(VLOOKUP(L1344,色號!A:D,4,FALSE),"")</f>
        <v/>
      </c>
      <c r="P1344" s="228" t="str">
        <f t="shared" si="465"/>
        <v/>
      </c>
      <c r="Q1344" s="228" t="str">
        <f t="shared" si="466"/>
        <v>側</v>
      </c>
      <c r="R1344" s="455" t="str">
        <f t="shared" si="467"/>
        <v/>
      </c>
      <c r="S1344" s="461"/>
      <c r="T1344" s="429" t="str">
        <f t="shared" si="468"/>
        <v/>
      </c>
      <c r="U1344" s="237">
        <f t="shared" si="469"/>
        <v>1</v>
      </c>
    </row>
    <row r="1345" spans="1:21" x14ac:dyDescent="0.25">
      <c r="A1345" s="228">
        <f t="shared" si="462"/>
        <v>0</v>
      </c>
      <c r="B1345" s="228"/>
      <c r="C1345" s="228">
        <f t="shared" si="470"/>
        <v>35007</v>
      </c>
      <c r="D1345" s="228"/>
      <c r="E1345" s="228" t="s">
        <v>396</v>
      </c>
      <c r="F1345" s="228"/>
      <c r="G1345" s="228" t="str">
        <f t="shared" si="463"/>
        <v>AA</v>
      </c>
      <c r="H1345" s="236">
        <f>C1335-22-10</f>
        <v>-32</v>
      </c>
      <c r="I1345" s="38" t="str">
        <f t="shared" si="464"/>
        <v>AA</v>
      </c>
      <c r="J1345" s="228">
        <v>18</v>
      </c>
      <c r="K1345" s="229"/>
      <c r="L1345" s="228"/>
      <c r="M1345" s="228" t="str">
        <f>IFERROR(VLOOKUP(L1345,色號!A:B,2,FALSE),"")</f>
        <v/>
      </c>
      <c r="N1345" s="228" t="str">
        <f>IFERROR(VLOOKUP(M1345,色號!B:C,2,FALSE),"")</f>
        <v/>
      </c>
      <c r="O1345" s="228" t="str">
        <f>IFERROR(VLOOKUP(L1345,色號!A:D,4,FALSE),"")</f>
        <v/>
      </c>
      <c r="P1345" s="228" t="str">
        <f t="shared" si="465"/>
        <v/>
      </c>
      <c r="Q1345" s="228" t="str">
        <f t="shared" si="466"/>
        <v/>
      </c>
      <c r="R1345" s="455" t="str">
        <f t="shared" si="467"/>
        <v/>
      </c>
      <c r="S1345" s="461"/>
      <c r="T1345" s="429" t="str">
        <f t="shared" si="468"/>
        <v/>
      </c>
      <c r="U1345" s="237">
        <f t="shared" si="469"/>
        <v>1</v>
      </c>
    </row>
    <row r="1346" spans="1:21" x14ac:dyDescent="0.25">
      <c r="A1346" s="228">
        <f t="shared" si="462"/>
        <v>0</v>
      </c>
      <c r="B1346" s="228"/>
      <c r="C1346" s="228">
        <f t="shared" si="470"/>
        <v>35008</v>
      </c>
      <c r="D1346" s="228"/>
      <c r="E1346" s="228" t="s">
        <v>392</v>
      </c>
      <c r="F1346" s="228"/>
      <c r="G1346" s="228" t="str">
        <f t="shared" si="463"/>
        <v>AA</v>
      </c>
      <c r="H1346" s="236">
        <f>C1335-22</f>
        <v>-22</v>
      </c>
      <c r="I1346" s="38" t="str">
        <f t="shared" si="464"/>
        <v/>
      </c>
      <c r="J1346" s="228">
        <v>18</v>
      </c>
      <c r="K1346" s="229"/>
      <c r="L1346" s="228"/>
      <c r="M1346" s="228" t="str">
        <f>IFERROR(VLOOKUP(L1346,色號!A:B,2,FALSE),"")</f>
        <v/>
      </c>
      <c r="N1346" s="228" t="str">
        <f>IFERROR(VLOOKUP(M1346,色號!B:C,2,FALSE),"")</f>
        <v/>
      </c>
      <c r="O1346" s="228" t="str">
        <f>IFERROR(VLOOKUP(L1346,色號!A:D,4,FALSE),"")</f>
        <v/>
      </c>
      <c r="P1346" s="228" t="str">
        <f t="shared" si="465"/>
        <v/>
      </c>
      <c r="Q1346" s="228" t="str">
        <f t="shared" si="466"/>
        <v>固</v>
      </c>
      <c r="R1346" s="455" t="str">
        <f t="shared" si="467"/>
        <v/>
      </c>
      <c r="S1346" s="461"/>
      <c r="T1346" s="429" t="str">
        <f t="shared" si="468"/>
        <v/>
      </c>
      <c r="U1346" s="237">
        <f t="shared" si="469"/>
        <v>1</v>
      </c>
    </row>
    <row r="1347" spans="1:21" x14ac:dyDescent="0.25">
      <c r="A1347" s="228">
        <f t="shared" si="462"/>
        <v>0</v>
      </c>
      <c r="B1347" s="228"/>
      <c r="C1347" s="228">
        <f t="shared" si="470"/>
        <v>35009</v>
      </c>
      <c r="D1347" s="228"/>
      <c r="E1347" s="228"/>
      <c r="F1347" s="228"/>
      <c r="G1347" s="228" t="str">
        <f t="shared" si="463"/>
        <v/>
      </c>
      <c r="H1347" s="236"/>
      <c r="I1347" s="38" t="str">
        <f t="shared" si="464"/>
        <v/>
      </c>
      <c r="J1347" s="228"/>
      <c r="K1347" s="229"/>
      <c r="L1347" s="228"/>
      <c r="M1347" s="228" t="str">
        <f>IFERROR(VLOOKUP(L1347,色號!A:B,2,FALSE),"")</f>
        <v/>
      </c>
      <c r="N1347" s="228" t="str">
        <f>IFERROR(VLOOKUP(M1347,色號!B:C,2,FALSE),"")</f>
        <v/>
      </c>
      <c r="O1347" s="228" t="str">
        <f>IFERROR(VLOOKUP(L1347,色號!A:D,4,FALSE),"")</f>
        <v/>
      </c>
      <c r="P1347" s="228" t="str">
        <f t="shared" si="465"/>
        <v/>
      </c>
      <c r="Q1347" s="228" t="str">
        <f t="shared" si="466"/>
        <v/>
      </c>
      <c r="R1347" s="455" t="str">
        <f t="shared" si="467"/>
        <v/>
      </c>
      <c r="S1347" s="461"/>
      <c r="T1347" s="429" t="str">
        <f t="shared" si="468"/>
        <v/>
      </c>
      <c r="U1347" s="237" t="str">
        <f t="shared" si="469"/>
        <v/>
      </c>
    </row>
    <row r="1348" spans="1:21" x14ac:dyDescent="0.25">
      <c r="A1348" s="228">
        <f t="shared" si="462"/>
        <v>0</v>
      </c>
      <c r="B1348" s="228"/>
      <c r="C1348" s="228">
        <f t="shared" si="470"/>
        <v>35010</v>
      </c>
      <c r="D1348" s="228"/>
      <c r="E1348" s="228"/>
      <c r="F1348" s="236"/>
      <c r="G1348" s="228" t="str">
        <f t="shared" si="463"/>
        <v/>
      </c>
      <c r="H1348" s="236"/>
      <c r="I1348" s="38" t="str">
        <f t="shared" si="464"/>
        <v/>
      </c>
      <c r="J1348" s="228"/>
      <c r="K1348" s="229"/>
      <c r="L1348" s="228"/>
      <c r="M1348" s="228" t="str">
        <f>IFERROR(VLOOKUP(L1348,色號!A:B,2,FALSE),"")</f>
        <v/>
      </c>
      <c r="N1348" s="228" t="str">
        <f>IFERROR(VLOOKUP(M1348,色號!B:C,2,FALSE),"")</f>
        <v/>
      </c>
      <c r="O1348" s="228" t="str">
        <f>IFERROR(VLOOKUP(L1348,色號!A:D,4,FALSE),"")</f>
        <v/>
      </c>
      <c r="P1348" s="228" t="str">
        <f t="shared" si="465"/>
        <v/>
      </c>
      <c r="Q1348" s="228" t="str">
        <f t="shared" si="466"/>
        <v/>
      </c>
      <c r="R1348" s="455" t="str">
        <f t="shared" si="467"/>
        <v/>
      </c>
      <c r="S1348" s="461"/>
      <c r="T1348" s="429" t="str">
        <f t="shared" si="468"/>
        <v/>
      </c>
      <c r="U1348" s="237" t="str">
        <f t="shared" si="469"/>
        <v/>
      </c>
    </row>
    <row r="1349" spans="1:21" x14ac:dyDescent="0.25">
      <c r="A1349" s="228">
        <f t="shared" si="462"/>
        <v>0</v>
      </c>
      <c r="B1349" s="228"/>
      <c r="C1349" s="228">
        <f t="shared" si="470"/>
        <v>35011</v>
      </c>
      <c r="D1349" s="228"/>
      <c r="E1349" s="228"/>
      <c r="F1349" s="228"/>
      <c r="G1349" s="228" t="str">
        <f t="shared" si="463"/>
        <v/>
      </c>
      <c r="H1349" s="236"/>
      <c r="I1349" s="38" t="str">
        <f t="shared" si="464"/>
        <v/>
      </c>
      <c r="J1349" s="228"/>
      <c r="K1349" s="229"/>
      <c r="L1349" s="228"/>
      <c r="M1349" s="228"/>
      <c r="N1349" s="232"/>
      <c r="O1349" s="228" t="str">
        <f>IFERROR(VLOOKUP(L1349,色號!A:D,4,FALSE),"")</f>
        <v/>
      </c>
      <c r="P1349" s="228" t="str">
        <f t="shared" si="465"/>
        <v/>
      </c>
      <c r="Q1349" s="228" t="str">
        <f t="shared" si="466"/>
        <v/>
      </c>
      <c r="R1349" s="455" t="str">
        <f t="shared" si="467"/>
        <v/>
      </c>
      <c r="S1349" s="461"/>
      <c r="T1349" s="429" t="str">
        <f t="shared" si="468"/>
        <v/>
      </c>
      <c r="U1349" s="237" t="str">
        <f t="shared" si="469"/>
        <v/>
      </c>
    </row>
    <row r="1350" spans="1:21" x14ac:dyDescent="0.25">
      <c r="A1350" s="228">
        <f t="shared" si="462"/>
        <v>0</v>
      </c>
      <c r="B1350" s="228"/>
      <c r="C1350" s="228">
        <f t="shared" si="470"/>
        <v>35012</v>
      </c>
      <c r="D1350" s="228"/>
      <c r="E1350" s="228"/>
      <c r="F1350" s="236"/>
      <c r="G1350" s="228" t="str">
        <f t="shared" si="463"/>
        <v/>
      </c>
      <c r="H1350" s="236"/>
      <c r="I1350" s="38" t="str">
        <f t="shared" si="464"/>
        <v/>
      </c>
      <c r="J1350" s="228"/>
      <c r="K1350" s="229"/>
      <c r="L1350" s="228"/>
      <c r="M1350" s="228"/>
      <c r="N1350" s="232"/>
      <c r="O1350" s="228" t="str">
        <f>IFERROR(VLOOKUP(L1350,色號!A:D,4,FALSE),"")</f>
        <v/>
      </c>
      <c r="P1350" s="228" t="str">
        <f t="shared" si="465"/>
        <v/>
      </c>
      <c r="Q1350" s="228" t="str">
        <f t="shared" si="466"/>
        <v/>
      </c>
      <c r="R1350" s="455" t="str">
        <f t="shared" si="467"/>
        <v/>
      </c>
      <c r="S1350" s="461"/>
      <c r="T1350" s="429" t="str">
        <f t="shared" si="468"/>
        <v/>
      </c>
      <c r="U1350" s="237" t="str">
        <f t="shared" si="469"/>
        <v/>
      </c>
    </row>
    <row r="1351" spans="1:21" x14ac:dyDescent="0.25">
      <c r="A1351" s="228">
        <f t="shared" si="462"/>
        <v>0</v>
      </c>
      <c r="B1351" s="228"/>
      <c r="C1351" s="228">
        <f>C1350+1</f>
        <v>35013</v>
      </c>
      <c r="D1351" s="228"/>
      <c r="E1351" s="228"/>
      <c r="F1351" s="228"/>
      <c r="G1351" s="228" t="str">
        <f t="shared" si="463"/>
        <v/>
      </c>
      <c r="H1351" s="236"/>
      <c r="I1351" s="38" t="str">
        <f t="shared" si="464"/>
        <v/>
      </c>
      <c r="J1351" s="228"/>
      <c r="K1351" s="229"/>
      <c r="L1351" s="228"/>
      <c r="M1351" s="228"/>
      <c r="N1351" s="232"/>
      <c r="O1351" s="228" t="str">
        <f>IFERROR(VLOOKUP(L1351,色號!A:D,4,FALSE),"")</f>
        <v/>
      </c>
      <c r="P1351" s="228" t="str">
        <f t="shared" si="465"/>
        <v/>
      </c>
      <c r="Q1351" s="228" t="str">
        <f t="shared" si="466"/>
        <v/>
      </c>
      <c r="R1351" s="455" t="str">
        <f t="shared" si="467"/>
        <v/>
      </c>
      <c r="S1351" s="461"/>
      <c r="T1351" s="429" t="str">
        <f t="shared" si="468"/>
        <v/>
      </c>
      <c r="U1351" s="237" t="str">
        <f t="shared" si="469"/>
        <v/>
      </c>
    </row>
    <row r="1352" spans="1:21" x14ac:dyDescent="0.25">
      <c r="A1352" s="228">
        <f t="shared" si="462"/>
        <v>0</v>
      </c>
      <c r="B1352" s="228"/>
      <c r="C1352" s="228">
        <f t="shared" si="470"/>
        <v>35014</v>
      </c>
      <c r="D1352" s="228"/>
      <c r="E1352" s="228"/>
      <c r="F1352" s="228"/>
      <c r="G1352" s="228" t="str">
        <f t="shared" si="463"/>
        <v/>
      </c>
      <c r="H1352" s="236"/>
      <c r="I1352" s="38" t="str">
        <f t="shared" si="464"/>
        <v/>
      </c>
      <c r="J1352" s="228"/>
      <c r="K1352" s="229"/>
      <c r="L1352" s="228"/>
      <c r="M1352" s="228"/>
      <c r="N1352" s="232"/>
      <c r="O1352" s="228" t="str">
        <f>IFERROR(VLOOKUP(L1352,色號!A:D,4,FALSE),"")</f>
        <v/>
      </c>
      <c r="P1352" s="228" t="str">
        <f t="shared" si="465"/>
        <v/>
      </c>
      <c r="Q1352" s="228" t="str">
        <f t="shared" si="466"/>
        <v/>
      </c>
      <c r="R1352" s="455" t="str">
        <f t="shared" si="467"/>
        <v/>
      </c>
      <c r="S1352" s="461"/>
      <c r="T1352" s="429" t="str">
        <f t="shared" si="468"/>
        <v/>
      </c>
      <c r="U1352" s="237" t="str">
        <f t="shared" si="469"/>
        <v/>
      </c>
    </row>
    <row r="1353" spans="1:21" x14ac:dyDescent="0.25">
      <c r="A1353" s="228">
        <f t="shared" si="462"/>
        <v>0</v>
      </c>
      <c r="B1353" s="228"/>
      <c r="C1353" s="228">
        <f>C1352+1</f>
        <v>35015</v>
      </c>
      <c r="D1353" s="228"/>
      <c r="E1353" s="228"/>
      <c r="F1353" s="228"/>
      <c r="G1353" s="228" t="str">
        <f t="shared" si="463"/>
        <v/>
      </c>
      <c r="H1353" s="236"/>
      <c r="I1353" s="38" t="str">
        <f t="shared" si="464"/>
        <v/>
      </c>
      <c r="J1353" s="228"/>
      <c r="K1353" s="229"/>
      <c r="L1353" s="228"/>
      <c r="M1353" s="228"/>
      <c r="N1353" s="232"/>
      <c r="O1353" s="228" t="str">
        <f>IFERROR(VLOOKUP(L1353,色號!A:D,4,FALSE),"")</f>
        <v/>
      </c>
      <c r="P1353" s="228" t="str">
        <f t="shared" si="465"/>
        <v/>
      </c>
      <c r="Q1353" s="228" t="str">
        <f t="shared" si="466"/>
        <v/>
      </c>
      <c r="R1353" s="455" t="str">
        <f t="shared" si="467"/>
        <v/>
      </c>
      <c r="S1353" s="461"/>
      <c r="T1353" s="429" t="str">
        <f t="shared" si="468"/>
        <v/>
      </c>
      <c r="U1353" s="237" t="str">
        <f t="shared" si="469"/>
        <v/>
      </c>
    </row>
    <row r="1354" spans="1:21" x14ac:dyDescent="0.25">
      <c r="A1354" s="228">
        <f t="shared" si="462"/>
        <v>0</v>
      </c>
      <c r="B1354" s="228"/>
      <c r="C1354" s="228">
        <f>C1353+1</f>
        <v>35016</v>
      </c>
      <c r="D1354" s="228"/>
      <c r="E1354" s="228"/>
      <c r="F1354" s="237"/>
      <c r="G1354" s="228" t="str">
        <f t="shared" si="463"/>
        <v/>
      </c>
      <c r="H1354" s="236"/>
      <c r="I1354" s="38" t="str">
        <f t="shared" si="464"/>
        <v/>
      </c>
      <c r="J1354" s="228"/>
      <c r="K1354" s="229"/>
      <c r="L1354" s="228"/>
      <c r="M1354" s="228"/>
      <c r="N1354" s="232"/>
      <c r="O1354" s="228" t="str">
        <f>IFERROR(VLOOKUP(L1354,色號!A:D,4,FALSE),"")</f>
        <v/>
      </c>
      <c r="P1354" s="228" t="str">
        <f t="shared" si="465"/>
        <v/>
      </c>
      <c r="Q1354" s="228" t="str">
        <f t="shared" si="466"/>
        <v/>
      </c>
      <c r="R1354" s="455" t="str">
        <f t="shared" si="467"/>
        <v/>
      </c>
      <c r="S1354" s="461"/>
      <c r="T1354" s="429" t="str">
        <f t="shared" si="468"/>
        <v/>
      </c>
      <c r="U1354" s="237" t="str">
        <f t="shared" si="469"/>
        <v/>
      </c>
    </row>
    <row r="1355" spans="1:21" x14ac:dyDescent="0.25">
      <c r="A1355" s="228">
        <f t="shared" si="462"/>
        <v>0</v>
      </c>
      <c r="B1355" s="228"/>
      <c r="C1355" s="228">
        <f>C1354+1</f>
        <v>35017</v>
      </c>
      <c r="D1355" s="228"/>
      <c r="E1355" s="228"/>
      <c r="F1355" s="237"/>
      <c r="G1355" s="228" t="str">
        <f t="shared" si="463"/>
        <v/>
      </c>
      <c r="H1355" s="236"/>
      <c r="I1355" s="38" t="str">
        <f t="shared" si="464"/>
        <v/>
      </c>
      <c r="J1355" s="228"/>
      <c r="K1355" s="229"/>
      <c r="L1355" s="228"/>
      <c r="M1355" s="228"/>
      <c r="N1355" s="232"/>
      <c r="O1355" s="228" t="str">
        <f>IFERROR(VLOOKUP(L1355,色號!A:D,4,FALSE),"")</f>
        <v/>
      </c>
      <c r="P1355" s="228" t="str">
        <f t="shared" si="465"/>
        <v/>
      </c>
      <c r="Q1355" s="228" t="str">
        <f t="shared" si="466"/>
        <v/>
      </c>
      <c r="R1355" s="455" t="str">
        <f t="shared" si="467"/>
        <v/>
      </c>
      <c r="S1355" s="461"/>
      <c r="T1355" s="429" t="str">
        <f t="shared" si="468"/>
        <v/>
      </c>
      <c r="U1355" s="237" t="str">
        <f t="shared" si="469"/>
        <v/>
      </c>
    </row>
    <row r="1356" spans="1:21" x14ac:dyDescent="0.25">
      <c r="A1356" s="228">
        <f t="shared" si="462"/>
        <v>0</v>
      </c>
      <c r="B1356" s="228"/>
      <c r="C1356" s="228">
        <f>C1355+1</f>
        <v>35018</v>
      </c>
      <c r="D1356" s="228"/>
      <c r="E1356" s="228"/>
      <c r="F1356" s="231"/>
      <c r="G1356" s="228" t="str">
        <f t="shared" si="463"/>
        <v/>
      </c>
      <c r="H1356" s="236"/>
      <c r="I1356" s="38" t="str">
        <f t="shared" si="464"/>
        <v/>
      </c>
      <c r="J1356" s="228"/>
      <c r="K1356" s="229"/>
      <c r="L1356" s="228"/>
      <c r="M1356" s="228"/>
      <c r="N1356" s="232"/>
      <c r="O1356" s="228" t="str">
        <f>IFERROR(VLOOKUP(L1356,色號!A:D,4,FALSE),"")</f>
        <v/>
      </c>
      <c r="P1356" s="228" t="str">
        <f t="shared" si="465"/>
        <v/>
      </c>
      <c r="Q1356" s="228" t="str">
        <f t="shared" si="466"/>
        <v/>
      </c>
      <c r="R1356" s="455" t="str">
        <f t="shared" si="467"/>
        <v/>
      </c>
      <c r="S1356" s="461"/>
      <c r="T1356" s="429" t="str">
        <f t="shared" si="468"/>
        <v/>
      </c>
      <c r="U1356" s="237" t="str">
        <f t="shared" si="469"/>
        <v/>
      </c>
    </row>
    <row r="1357" spans="1:21" x14ac:dyDescent="0.25">
      <c r="A1357" s="228">
        <f t="shared" si="462"/>
        <v>0</v>
      </c>
      <c r="B1357" s="228"/>
      <c r="C1357" s="228">
        <f t="shared" ref="C1357:C1361" si="471">C1356+1</f>
        <v>35019</v>
      </c>
      <c r="D1357" s="228"/>
      <c r="E1357" s="228"/>
      <c r="F1357" s="231"/>
      <c r="G1357" s="228" t="str">
        <f t="shared" si="463"/>
        <v/>
      </c>
      <c r="H1357" s="236"/>
      <c r="I1357" s="38" t="str">
        <f t="shared" si="464"/>
        <v/>
      </c>
      <c r="J1357" s="228"/>
      <c r="K1357" s="229"/>
      <c r="L1357" s="228"/>
      <c r="M1357" s="228"/>
      <c r="N1357" s="232"/>
      <c r="O1357" s="228" t="str">
        <f>IFERROR(VLOOKUP(L1357,色號!A:D,4,FALSE),"")</f>
        <v/>
      </c>
      <c r="P1357" s="228" t="str">
        <f t="shared" si="465"/>
        <v/>
      </c>
      <c r="Q1357" s="228" t="str">
        <f t="shared" si="466"/>
        <v/>
      </c>
      <c r="R1357" s="455" t="str">
        <f t="shared" si="467"/>
        <v/>
      </c>
      <c r="S1357" s="228"/>
      <c r="T1357" s="429" t="str">
        <f t="shared" si="468"/>
        <v/>
      </c>
      <c r="U1357" s="237" t="str">
        <f t="shared" si="469"/>
        <v/>
      </c>
    </row>
    <row r="1358" spans="1:21" x14ac:dyDescent="0.25">
      <c r="A1358" s="228">
        <f t="shared" si="462"/>
        <v>0</v>
      </c>
      <c r="B1358" s="228"/>
      <c r="C1358" s="228">
        <f t="shared" si="471"/>
        <v>35020</v>
      </c>
      <c r="D1358" s="228"/>
      <c r="E1358" s="228"/>
      <c r="F1358" s="231"/>
      <c r="G1358" s="228" t="str">
        <f t="shared" si="463"/>
        <v/>
      </c>
      <c r="H1358" s="236"/>
      <c r="I1358" s="38" t="str">
        <f t="shared" si="464"/>
        <v/>
      </c>
      <c r="J1358" s="228"/>
      <c r="K1358" s="229"/>
      <c r="L1358" s="228"/>
      <c r="M1358" s="228" t="str">
        <f>IFERROR(VLOOKUP(L1358,色號!A:B,2,FALSE),"")</f>
        <v/>
      </c>
      <c r="N1358" s="232" t="str">
        <f>IFERROR(VLOOKUP(L1358,色號!A:C,3,FALSE),"")</f>
        <v/>
      </c>
      <c r="O1358" s="228" t="str">
        <f>IFERROR(VLOOKUP(L1358,色號!A:D,4,FALSE),"")</f>
        <v/>
      </c>
      <c r="P1358" s="228" t="str">
        <f t="shared" si="465"/>
        <v/>
      </c>
      <c r="Q1358" s="228" t="str">
        <f t="shared" si="466"/>
        <v/>
      </c>
      <c r="R1358" s="455" t="str">
        <f t="shared" si="467"/>
        <v/>
      </c>
      <c r="S1358" s="228"/>
      <c r="T1358" s="429" t="str">
        <f t="shared" si="468"/>
        <v/>
      </c>
      <c r="U1358" s="237" t="str">
        <f t="shared" si="469"/>
        <v/>
      </c>
    </row>
    <row r="1359" spans="1:21" x14ac:dyDescent="0.25">
      <c r="A1359" s="228">
        <f t="shared" si="462"/>
        <v>0</v>
      </c>
      <c r="B1359" s="228"/>
      <c r="C1359" s="228">
        <f t="shared" si="471"/>
        <v>35021</v>
      </c>
      <c r="D1359" s="228"/>
      <c r="E1359" s="228"/>
      <c r="F1359" s="231"/>
      <c r="G1359" s="228" t="str">
        <f t="shared" si="463"/>
        <v/>
      </c>
      <c r="H1359" s="236"/>
      <c r="I1359" s="38" t="str">
        <f t="shared" si="464"/>
        <v/>
      </c>
      <c r="J1359" s="228"/>
      <c r="K1359" s="229"/>
      <c r="L1359" s="228"/>
      <c r="M1359" s="228" t="str">
        <f>IFERROR(VLOOKUP(L1359,色號!A:B,2,FALSE),"")</f>
        <v/>
      </c>
      <c r="N1359" s="232" t="str">
        <f>IFERROR(VLOOKUP(L1359,色號!A:C,3,FALSE),"")</f>
        <v/>
      </c>
      <c r="O1359" s="228" t="str">
        <f>IFERROR(VLOOKUP(L1359,色號!A:D,4,FALSE),"")</f>
        <v/>
      </c>
      <c r="P1359" s="228" t="str">
        <f t="shared" si="465"/>
        <v/>
      </c>
      <c r="Q1359" s="228" t="str">
        <f t="shared" si="466"/>
        <v/>
      </c>
      <c r="R1359" s="455" t="str">
        <f t="shared" si="467"/>
        <v/>
      </c>
      <c r="S1359" s="238"/>
      <c r="T1359" s="429" t="str">
        <f t="shared" si="468"/>
        <v/>
      </c>
      <c r="U1359" s="237" t="str">
        <f t="shared" si="469"/>
        <v/>
      </c>
    </row>
    <row r="1360" spans="1:21" x14ac:dyDescent="0.25">
      <c r="A1360" s="228">
        <f t="shared" si="462"/>
        <v>0</v>
      </c>
      <c r="B1360" s="228"/>
      <c r="C1360" s="228">
        <f t="shared" si="471"/>
        <v>35022</v>
      </c>
      <c r="D1360" s="228"/>
      <c r="E1360" s="228"/>
      <c r="F1360" s="231"/>
      <c r="G1360" s="228" t="str">
        <f t="shared" si="463"/>
        <v/>
      </c>
      <c r="H1360" s="236"/>
      <c r="I1360" s="38" t="str">
        <f t="shared" si="464"/>
        <v/>
      </c>
      <c r="J1360" s="228"/>
      <c r="K1360" s="229"/>
      <c r="L1360" s="228"/>
      <c r="M1360" s="228" t="str">
        <f>IFERROR(VLOOKUP(L1360,色號!A:B,2,FALSE),"")</f>
        <v/>
      </c>
      <c r="N1360" s="232" t="str">
        <f>IFERROR(VLOOKUP(L1360,色號!A:C,3,FALSE),"")</f>
        <v/>
      </c>
      <c r="O1360" s="228" t="str">
        <f>IFERROR(VLOOKUP(L1360,色號!A:D,4,FALSE),"")</f>
        <v/>
      </c>
      <c r="P1360" s="228" t="str">
        <f t="shared" si="465"/>
        <v/>
      </c>
      <c r="Q1360" s="228" t="str">
        <f t="shared" si="466"/>
        <v/>
      </c>
      <c r="R1360" s="455" t="str">
        <f t="shared" si="467"/>
        <v/>
      </c>
      <c r="S1360" s="238"/>
      <c r="T1360" s="429" t="str">
        <f t="shared" si="468"/>
        <v/>
      </c>
      <c r="U1360" s="237" t="str">
        <f t="shared" si="469"/>
        <v/>
      </c>
    </row>
    <row r="1361" spans="1:21" x14ac:dyDescent="0.25">
      <c r="A1361" s="228">
        <f t="shared" si="462"/>
        <v>0</v>
      </c>
      <c r="B1361" s="228"/>
      <c r="C1361" s="228">
        <f t="shared" si="471"/>
        <v>35023</v>
      </c>
      <c r="D1361" s="228"/>
      <c r="E1361" s="228"/>
      <c r="F1361" s="231"/>
      <c r="G1361" s="228" t="str">
        <f t="shared" si="463"/>
        <v/>
      </c>
      <c r="H1361" s="236"/>
      <c r="I1361" s="38" t="str">
        <f t="shared" si="464"/>
        <v/>
      </c>
      <c r="J1361" s="228"/>
      <c r="K1361" s="229"/>
      <c r="L1361" s="228"/>
      <c r="M1361" s="228" t="str">
        <f>IFERROR(VLOOKUP(L1361,色號!A:B,2,FALSE),"")</f>
        <v/>
      </c>
      <c r="N1361" s="232" t="str">
        <f>IFERROR(VLOOKUP(L1361,色號!A:C,3,FALSE),"")</f>
        <v/>
      </c>
      <c r="O1361" s="228" t="str">
        <f>IFERROR(VLOOKUP(L1361,色號!A:D,4,FALSE),"")</f>
        <v/>
      </c>
      <c r="P1361" s="228" t="str">
        <f t="shared" si="465"/>
        <v/>
      </c>
      <c r="Q1361" s="228" t="str">
        <f t="shared" si="466"/>
        <v/>
      </c>
      <c r="R1361" s="455" t="str">
        <f t="shared" si="467"/>
        <v/>
      </c>
      <c r="S1361" s="238"/>
      <c r="T1361" s="429" t="str">
        <f t="shared" si="468"/>
        <v/>
      </c>
      <c r="U1361" s="237" t="str">
        <f t="shared" si="469"/>
        <v/>
      </c>
    </row>
    <row r="1362" spans="1:21" x14ac:dyDescent="0.25">
      <c r="A1362" s="228">
        <f t="shared" si="462"/>
        <v>0</v>
      </c>
      <c r="B1362" s="228"/>
      <c r="C1362" s="228">
        <f>C1361+1</f>
        <v>35024</v>
      </c>
      <c r="D1362" s="228"/>
      <c r="E1362" s="228"/>
      <c r="F1362" s="231"/>
      <c r="G1362" s="228" t="str">
        <f t="shared" si="463"/>
        <v/>
      </c>
      <c r="H1362" s="236"/>
      <c r="I1362" s="38" t="str">
        <f t="shared" si="464"/>
        <v/>
      </c>
      <c r="J1362" s="228"/>
      <c r="K1362" s="229"/>
      <c r="L1362" s="228"/>
      <c r="M1362" s="228" t="str">
        <f>IFERROR(VLOOKUP(L1362,色號!A:B,2,FALSE),"")</f>
        <v/>
      </c>
      <c r="N1362" s="232" t="str">
        <f>IFERROR(VLOOKUP(L1362,色號!A:C,3,FALSE),"")</f>
        <v/>
      </c>
      <c r="O1362" s="228" t="str">
        <f>IFERROR(VLOOKUP(L1362,色號!A:D,4,FALSE),"")</f>
        <v/>
      </c>
      <c r="P1362" s="228" t="str">
        <f t="shared" si="465"/>
        <v/>
      </c>
      <c r="Q1362" s="228" t="str">
        <f t="shared" si="466"/>
        <v/>
      </c>
      <c r="R1362" s="455" t="str">
        <f t="shared" si="467"/>
        <v/>
      </c>
      <c r="S1362" s="238"/>
      <c r="T1362" s="429" t="str">
        <f t="shared" si="468"/>
        <v/>
      </c>
      <c r="U1362" s="237" t="str">
        <f t="shared" si="469"/>
        <v/>
      </c>
    </row>
    <row r="1363" spans="1:21" x14ac:dyDescent="0.25">
      <c r="A1363" s="228">
        <f t="shared" si="462"/>
        <v>0</v>
      </c>
      <c r="B1363" s="228"/>
      <c r="C1363" s="228">
        <f>C1362+1</f>
        <v>35025</v>
      </c>
      <c r="D1363" s="228"/>
      <c r="E1363" s="228"/>
      <c r="F1363" s="238"/>
      <c r="G1363" s="228" t="str">
        <f t="shared" si="463"/>
        <v/>
      </c>
      <c r="H1363" s="236"/>
      <c r="I1363" s="38" t="str">
        <f t="shared" ref="I1363:I1368" si="472">IF(
   OR(
      $E1363="右側板",$E1363="左側板",$E1363="活隔",
      $E1363="天地蓋頂板",$E1363="天地蓋底板",
      $E1363="左門板",$E1363="右門板",
      $E1363="左側落板",$E1363="右側落板",
      $E1363="外蓋背板",$E1363="活固隔",
      $E1363="左木框滑門",$E1363="右木框滑門",
      $E1363="左鋁框滑門",$E1363="右鋁框滑門",
      $E1363="桌板",$E1363="台面",$E1363="床板",$E1363="假門板",
      $E1363="上掀門板",$E1363="平掀門板",$E1363="下掀門板",
      $E1363="抽盤抽頭",$E1363="抽盤",$E1363="層板",$E1363="壁面層板",
      $E1363="上封板",$E1363="下封板",$E1363="左封板",$E1363="右封板",
      $E1363="抽頭",$E1363="踢腳板"
   ),
   "AA",
   ""
)</f>
        <v/>
      </c>
      <c r="J1363" s="238"/>
      <c r="K1363" s="229"/>
      <c r="L1363" s="228"/>
      <c r="M1363" s="228" t="str">
        <f>IFERROR(VLOOKUP(L1363,色號!A:B,2,FALSE),"")</f>
        <v/>
      </c>
      <c r="N1363" s="232" t="str">
        <f>IFERROR(VLOOKUP(L1363,色號!A:C,3,FALSE),"")</f>
        <v/>
      </c>
      <c r="O1363" s="228" t="str">
        <f>IFERROR(VLOOKUP(L1363,色號!A:D,4,FALSE),"")</f>
        <v/>
      </c>
      <c r="P1363" s="228" t="str">
        <f t="shared" si="465"/>
        <v/>
      </c>
      <c r="Q1363" s="228" t="str">
        <f t="shared" si="466"/>
        <v/>
      </c>
      <c r="R1363" s="455" t="str">
        <f t="shared" si="467"/>
        <v/>
      </c>
      <c r="S1363" s="238"/>
      <c r="T1363" s="429" t="str">
        <f t="shared" si="468"/>
        <v/>
      </c>
      <c r="U1363" s="237" t="str">
        <f t="shared" si="469"/>
        <v/>
      </c>
    </row>
    <row r="1364" spans="1:21" x14ac:dyDescent="0.25">
      <c r="A1364" s="228">
        <f t="shared" si="462"/>
        <v>0</v>
      </c>
      <c r="B1364" s="228"/>
      <c r="C1364" s="228">
        <f t="shared" ref="C1364:C1368" si="473">C1363+1</f>
        <v>35026</v>
      </c>
      <c r="D1364" s="228"/>
      <c r="E1364" s="228"/>
      <c r="F1364" s="238"/>
      <c r="G1364" s="228" t="str">
        <f t="shared" si="463"/>
        <v/>
      </c>
      <c r="H1364" s="236"/>
      <c r="I1364" s="38" t="str">
        <f t="shared" si="472"/>
        <v/>
      </c>
      <c r="J1364" s="238"/>
      <c r="K1364" s="229"/>
      <c r="L1364" s="228"/>
      <c r="M1364" s="228" t="str">
        <f>IFERROR(VLOOKUP(L1364,色號!A:B,2,FALSE),"")</f>
        <v/>
      </c>
      <c r="N1364" s="232" t="str">
        <f>IFERROR(VLOOKUP(L1364,色號!A:C,3,FALSE),"")</f>
        <v/>
      </c>
      <c r="O1364" s="228" t="str">
        <f>IFERROR(VLOOKUP(L1364,色號!A:D,4,FALSE),"")</f>
        <v/>
      </c>
      <c r="P1364" s="228" t="str">
        <f t="shared" si="465"/>
        <v/>
      </c>
      <c r="Q1364" s="228" t="str">
        <f t="shared" si="466"/>
        <v/>
      </c>
      <c r="R1364" s="455" t="str">
        <f t="shared" si="467"/>
        <v/>
      </c>
      <c r="S1364" s="238"/>
      <c r="T1364" s="429" t="str">
        <f t="shared" si="468"/>
        <v/>
      </c>
      <c r="U1364" s="237" t="str">
        <f t="shared" si="469"/>
        <v/>
      </c>
    </row>
    <row r="1365" spans="1:21" x14ac:dyDescent="0.25">
      <c r="A1365" s="228">
        <f t="shared" si="462"/>
        <v>0</v>
      </c>
      <c r="B1365" s="228"/>
      <c r="C1365" s="228">
        <f t="shared" si="473"/>
        <v>35027</v>
      </c>
      <c r="D1365" s="228"/>
      <c r="E1365" s="228"/>
      <c r="F1365" s="238"/>
      <c r="G1365" s="228" t="str">
        <f t="shared" si="463"/>
        <v/>
      </c>
      <c r="H1365" s="236"/>
      <c r="I1365" s="38" t="str">
        <f t="shared" si="472"/>
        <v/>
      </c>
      <c r="J1365" s="238"/>
      <c r="K1365" s="229"/>
      <c r="L1365" s="228"/>
      <c r="M1365" s="228" t="str">
        <f>IFERROR(VLOOKUP(L1365,色號!A:B,2,FALSE),"")</f>
        <v/>
      </c>
      <c r="N1365" s="232" t="str">
        <f>IFERROR(VLOOKUP(L1365,色號!A:C,3,FALSE),"")</f>
        <v/>
      </c>
      <c r="O1365" s="228" t="str">
        <f>IFERROR(VLOOKUP(L1365,色號!A:D,4,FALSE),"")</f>
        <v/>
      </c>
      <c r="P1365" s="228" t="str">
        <f t="shared" si="465"/>
        <v/>
      </c>
      <c r="Q1365" s="228" t="str">
        <f t="shared" si="466"/>
        <v/>
      </c>
      <c r="R1365" s="455" t="str">
        <f t="shared" si="467"/>
        <v/>
      </c>
      <c r="S1365" s="238"/>
      <c r="T1365" s="429" t="str">
        <f t="shared" si="468"/>
        <v/>
      </c>
      <c r="U1365" s="237" t="str">
        <f t="shared" si="469"/>
        <v/>
      </c>
    </row>
    <row r="1366" spans="1:21" x14ac:dyDescent="0.25">
      <c r="A1366" s="228">
        <f t="shared" si="462"/>
        <v>0</v>
      </c>
      <c r="B1366" s="228"/>
      <c r="C1366" s="228">
        <f t="shared" si="473"/>
        <v>35028</v>
      </c>
      <c r="D1366" s="228"/>
      <c r="E1366" s="228"/>
      <c r="F1366" s="238"/>
      <c r="G1366" s="228" t="str">
        <f t="shared" si="463"/>
        <v/>
      </c>
      <c r="H1366" s="236"/>
      <c r="I1366" s="38" t="str">
        <f t="shared" si="472"/>
        <v/>
      </c>
      <c r="J1366" s="238"/>
      <c r="K1366" s="229"/>
      <c r="L1366" s="228"/>
      <c r="M1366" s="228" t="str">
        <f>IFERROR(VLOOKUP(L1366,色號!A:B,2,FALSE),"")</f>
        <v/>
      </c>
      <c r="N1366" s="232" t="str">
        <f>IFERROR(VLOOKUP(L1366,色號!A:C,3,FALSE),"")</f>
        <v/>
      </c>
      <c r="O1366" s="228" t="str">
        <f>IFERROR(VLOOKUP(L1366,色號!A:D,4,FALSE),"")</f>
        <v/>
      </c>
      <c r="P1366" s="228" t="str">
        <f t="shared" si="465"/>
        <v/>
      </c>
      <c r="Q1366" s="228" t="str">
        <f t="shared" si="466"/>
        <v/>
      </c>
      <c r="R1366" s="455" t="str">
        <f t="shared" si="467"/>
        <v/>
      </c>
      <c r="S1366" s="238"/>
      <c r="T1366" s="429" t="str">
        <f t="shared" si="468"/>
        <v/>
      </c>
      <c r="U1366" s="237" t="str">
        <f t="shared" si="469"/>
        <v/>
      </c>
    </row>
    <row r="1367" spans="1:21" x14ac:dyDescent="0.25">
      <c r="A1367" s="228">
        <f t="shared" si="462"/>
        <v>0</v>
      </c>
      <c r="B1367" s="228"/>
      <c r="C1367" s="228">
        <f t="shared" si="473"/>
        <v>35029</v>
      </c>
      <c r="D1367" s="228"/>
      <c r="E1367" s="228"/>
      <c r="F1367" s="238"/>
      <c r="G1367" s="228" t="str">
        <f t="shared" si="463"/>
        <v/>
      </c>
      <c r="H1367" s="236"/>
      <c r="I1367" s="38" t="str">
        <f t="shared" si="472"/>
        <v/>
      </c>
      <c r="J1367" s="238"/>
      <c r="K1367" s="229"/>
      <c r="L1367" s="228"/>
      <c r="M1367" s="228" t="str">
        <f>IFERROR(VLOOKUP(L1367,色號!A:B,2,FALSE),"")</f>
        <v/>
      </c>
      <c r="N1367" s="232" t="str">
        <f>IFERROR(VLOOKUP(L1367,色號!A:C,3,FALSE),"")</f>
        <v/>
      </c>
      <c r="O1367" s="228" t="str">
        <f>IFERROR(VLOOKUP(L1367,色號!A:D,4,FALSE),"")</f>
        <v/>
      </c>
      <c r="P1367" s="228" t="str">
        <f t="shared" si="465"/>
        <v/>
      </c>
      <c r="Q1367" s="228" t="str">
        <f t="shared" si="466"/>
        <v/>
      </c>
      <c r="R1367" s="455" t="str">
        <f t="shared" si="467"/>
        <v/>
      </c>
      <c r="S1367" s="238"/>
      <c r="T1367" s="429" t="str">
        <f t="shared" si="468"/>
        <v/>
      </c>
      <c r="U1367" s="237" t="str">
        <f t="shared" si="469"/>
        <v/>
      </c>
    </row>
    <row r="1368" spans="1:21" x14ac:dyDescent="0.25">
      <c r="A1368" s="228">
        <f t="shared" si="462"/>
        <v>0</v>
      </c>
      <c r="B1368" s="228"/>
      <c r="C1368" s="228">
        <f t="shared" si="473"/>
        <v>35030</v>
      </c>
      <c r="D1368" s="228"/>
      <c r="E1368" s="228"/>
      <c r="F1368" s="238"/>
      <c r="G1368" s="228" t="str">
        <f t="shared" si="463"/>
        <v/>
      </c>
      <c r="H1368" s="236"/>
      <c r="I1368" s="38" t="str">
        <f t="shared" si="472"/>
        <v/>
      </c>
      <c r="J1368" s="238"/>
      <c r="K1368" s="229"/>
      <c r="L1368" s="228"/>
      <c r="M1368" s="228" t="str">
        <f>IFERROR(VLOOKUP(L1368,色號!A:B,2,FALSE),"")</f>
        <v/>
      </c>
      <c r="N1368" s="232" t="str">
        <f>IFERROR(VLOOKUP(L1368,色號!A:C,3,FALSE),"")</f>
        <v/>
      </c>
      <c r="O1368" s="228" t="str">
        <f>IFERROR(VLOOKUP(L1368,色號!A:D,4,FALSE),"")</f>
        <v/>
      </c>
      <c r="P1368" s="228" t="str">
        <f t="shared" si="465"/>
        <v/>
      </c>
      <c r="Q1368" s="228" t="str">
        <f t="shared" si="466"/>
        <v/>
      </c>
      <c r="R1368" s="455" t="str">
        <f t="shared" si="467"/>
        <v/>
      </c>
      <c r="S1368" s="238"/>
      <c r="T1368" s="429" t="str">
        <f t="shared" si="468"/>
        <v/>
      </c>
      <c r="U1368" s="237" t="str">
        <f>IF(E1368="","",$L$1335)</f>
        <v/>
      </c>
    </row>
    <row r="1369" spans="1:21" x14ac:dyDescent="0.25">
      <c r="A1369" s="234"/>
      <c r="B1369" s="234"/>
      <c r="C1369" s="234"/>
      <c r="D1369" s="234"/>
      <c r="E1369" s="234"/>
      <c r="F1369" s="238"/>
      <c r="G1369" s="238"/>
      <c r="H1369" s="239"/>
      <c r="I1369" s="234"/>
      <c r="J1369" s="238"/>
      <c r="K1369" s="227"/>
      <c r="L1369" s="238"/>
      <c r="M1369" s="238"/>
      <c r="N1369" s="238"/>
      <c r="O1369" s="238"/>
      <c r="P1369" s="238"/>
      <c r="Q1369" s="238"/>
      <c r="R1369" s="456"/>
      <c r="S1369" s="238"/>
      <c r="T1369" s="430"/>
      <c r="U1369" s="237"/>
    </row>
    <row r="1370" spans="1:21" x14ac:dyDescent="0.25">
      <c r="A1370" s="234"/>
      <c r="B1370" s="234"/>
      <c r="C1370" s="234"/>
      <c r="D1370" s="234"/>
      <c r="E1370" s="234"/>
      <c r="F1370" s="238"/>
      <c r="G1370" s="238"/>
      <c r="H1370" s="239"/>
      <c r="I1370" s="234"/>
      <c r="J1370" s="238"/>
      <c r="K1370" s="227"/>
      <c r="L1370" s="238"/>
      <c r="M1370" s="238"/>
      <c r="N1370" s="238"/>
      <c r="O1370" s="238"/>
      <c r="P1370" s="238"/>
      <c r="Q1370" s="238"/>
      <c r="R1370" s="456"/>
      <c r="S1370" s="238"/>
      <c r="T1370" s="430"/>
      <c r="U1370" s="237"/>
    </row>
    <row r="1371" spans="1:21" x14ac:dyDescent="0.25">
      <c r="A1371" s="224" t="s">
        <v>31</v>
      </c>
      <c r="B1371" s="224"/>
      <c r="C1371" s="225"/>
      <c r="D1371" s="225" cm="1">
        <f t="array" ref="D1371">_xlfn.IFS(OR(C1371="水槽櫃",C1371="爐檯櫃"),"無頂板",C1371="油機吊櫃","無底板",TRUE,0)</f>
        <v>0</v>
      </c>
      <c r="E1371" s="226"/>
      <c r="F1371" s="225"/>
      <c r="G1371" s="226"/>
      <c r="H1371" s="226"/>
      <c r="I1371" s="226"/>
      <c r="J1371" s="226"/>
      <c r="K1371" s="227"/>
      <c r="L1371" s="228"/>
      <c r="M1371" s="228"/>
      <c r="N1371" s="228"/>
      <c r="O1371" s="228"/>
      <c r="P1371" s="228"/>
      <c r="Q1371" s="228"/>
      <c r="R1371" s="455"/>
      <c r="S1371" s="228"/>
      <c r="T1371" s="430"/>
      <c r="U1371" s="237"/>
    </row>
    <row r="1372" spans="1:21" x14ac:dyDescent="0.25">
      <c r="A1372" s="224" t="s">
        <v>20</v>
      </c>
      <c r="B1372" s="224"/>
      <c r="C1372" s="229">
        <f>C1333+1</f>
        <v>36</v>
      </c>
      <c r="D1372" s="229"/>
      <c r="E1372" s="226"/>
      <c r="F1372" s="230"/>
      <c r="G1372" s="226"/>
      <c r="H1372" s="226"/>
      <c r="I1372" s="226"/>
      <c r="J1372" s="226"/>
      <c r="K1372" s="366" t="s">
        <v>15</v>
      </c>
      <c r="L1372" s="232">
        <f>SUMIF(D1378:D1407,"&lt;&gt;*五金",K1378:K1407)</f>
        <v>0</v>
      </c>
      <c r="M1372" s="228"/>
      <c r="N1372" s="231"/>
      <c r="O1372" s="228"/>
      <c r="P1372" s="228"/>
      <c r="Q1372" s="228"/>
      <c r="R1372" s="455"/>
      <c r="S1372" s="228"/>
      <c r="T1372" s="430"/>
      <c r="U1372" s="237"/>
    </row>
    <row r="1373" spans="1:21" x14ac:dyDescent="0.25">
      <c r="A1373" s="224" t="s">
        <v>38</v>
      </c>
      <c r="B1373" s="224"/>
      <c r="C1373" s="229"/>
      <c r="D1373" s="229"/>
      <c r="E1373" s="226"/>
      <c r="F1373" s="230"/>
      <c r="G1373" s="226"/>
      <c r="H1373" s="226"/>
      <c r="I1373" s="226"/>
      <c r="J1373" s="226"/>
      <c r="K1373" s="366" t="s">
        <v>16</v>
      </c>
      <c r="L1373" s="233">
        <f ca="1">板材才數分析.!P1081</f>
        <v>0</v>
      </c>
      <c r="M1373" s="228"/>
      <c r="N1373" s="231"/>
      <c r="O1373" s="228"/>
      <c r="P1373" s="228"/>
      <c r="Q1373" s="228"/>
      <c r="R1373" s="455"/>
      <c r="S1373" s="228"/>
      <c r="T1373" s="430"/>
      <c r="U1373" s="237"/>
    </row>
    <row r="1374" spans="1:21" x14ac:dyDescent="0.25">
      <c r="A1374" s="224" t="s">
        <v>39</v>
      </c>
      <c r="B1374" s="224"/>
      <c r="C1374" s="368"/>
      <c r="D1374" s="229"/>
      <c r="E1374" s="226"/>
      <c r="F1374" s="230"/>
      <c r="G1374" s="226"/>
      <c r="H1374" s="226"/>
      <c r="I1374" s="226"/>
      <c r="J1374" s="226"/>
      <c r="K1374" s="376" t="s">
        <v>1384</v>
      </c>
      <c r="L1374" s="228">
        <v>1</v>
      </c>
      <c r="M1374" s="228"/>
      <c r="N1374" s="228"/>
      <c r="O1374" s="228"/>
      <c r="P1374" s="228"/>
      <c r="Q1374" s="228"/>
      <c r="R1374" s="455"/>
      <c r="S1374" s="228"/>
      <c r="T1374" s="430"/>
      <c r="U1374" s="237"/>
    </row>
    <row r="1375" spans="1:21" x14ac:dyDescent="0.25">
      <c r="A1375" s="224" t="s">
        <v>40</v>
      </c>
      <c r="B1375" s="224"/>
      <c r="C1375" s="367"/>
      <c r="D1375" s="229"/>
      <c r="E1375" s="226"/>
      <c r="F1375" s="230"/>
      <c r="G1375" s="226"/>
      <c r="H1375" s="226"/>
      <c r="I1375" s="226"/>
      <c r="J1375" s="226"/>
      <c r="K1375" s="227"/>
      <c r="L1375" s="228"/>
      <c r="M1375" s="228"/>
      <c r="N1375" s="228"/>
      <c r="O1375" s="228"/>
      <c r="P1375" s="228"/>
      <c r="Q1375" s="228"/>
      <c r="R1375" s="455"/>
      <c r="S1375" s="228"/>
      <c r="T1375" s="430"/>
      <c r="U1375" s="237"/>
    </row>
    <row r="1376" spans="1:21" ht="16.5" customHeight="1" x14ac:dyDescent="0.25">
      <c r="A1376" s="508" t="s">
        <v>21</v>
      </c>
      <c r="B1376" s="228"/>
      <c r="C1376" s="508" t="s">
        <v>50</v>
      </c>
      <c r="D1376" s="508" t="s">
        <v>1293</v>
      </c>
      <c r="E1376" s="508" t="s">
        <v>42</v>
      </c>
      <c r="F1376" s="372" t="s">
        <v>2</v>
      </c>
      <c r="G1376" s="372"/>
      <c r="H1376" s="372"/>
      <c r="I1376" s="372"/>
      <c r="J1376" s="372"/>
      <c r="K1376" s="514" t="s">
        <v>6</v>
      </c>
      <c r="L1376" s="508" t="s">
        <v>8</v>
      </c>
      <c r="M1376" s="508" t="s">
        <v>110</v>
      </c>
      <c r="N1376" s="515" t="s">
        <v>225</v>
      </c>
      <c r="O1376" s="508" t="s">
        <v>44</v>
      </c>
      <c r="P1376" s="509" t="s">
        <v>9</v>
      </c>
      <c r="Q1376" s="509" t="s">
        <v>9</v>
      </c>
      <c r="R1376" s="510" t="s">
        <v>9</v>
      </c>
      <c r="S1376" s="509" t="s">
        <v>9</v>
      </c>
      <c r="T1376" s="517" t="s">
        <v>1929</v>
      </c>
      <c r="U1376" s="508" t="s">
        <v>1386</v>
      </c>
    </row>
    <row r="1377" spans="1:21" x14ac:dyDescent="0.25">
      <c r="A1377" s="513"/>
      <c r="B1377" s="234"/>
      <c r="C1377" s="513"/>
      <c r="D1377" s="508"/>
      <c r="E1377" s="513"/>
      <c r="F1377" s="228" t="s">
        <v>49</v>
      </c>
      <c r="G1377" s="228" t="s">
        <v>17</v>
      </c>
      <c r="H1377" s="235" t="s">
        <v>1</v>
      </c>
      <c r="I1377" s="228" t="s">
        <v>17</v>
      </c>
      <c r="J1377" s="228" t="s">
        <v>3</v>
      </c>
      <c r="K1377" s="514"/>
      <c r="L1377" s="508"/>
      <c r="M1377" s="513"/>
      <c r="N1377" s="515"/>
      <c r="O1377" s="513"/>
      <c r="P1377" s="509"/>
      <c r="Q1377" s="509"/>
      <c r="R1377" s="510"/>
      <c r="S1377" s="509"/>
      <c r="T1377" s="517"/>
      <c r="U1377" s="508"/>
    </row>
    <row r="1378" spans="1:21" x14ac:dyDescent="0.25">
      <c r="A1378" s="228">
        <f>$C$1371</f>
        <v>0</v>
      </c>
      <c r="B1378" s="228"/>
      <c r="C1378" s="228">
        <f>(C1372*1000)+1</f>
        <v>36001</v>
      </c>
      <c r="D1378" s="228"/>
      <c r="E1378" s="228" t="s">
        <v>4</v>
      </c>
      <c r="F1378" s="236">
        <f>C1375-36</f>
        <v>-36</v>
      </c>
      <c r="G1378" s="228" t="str">
        <f>IF(
   OR(
      $E1378="頂板",$E1378="底板",$E1378="右側板",$E1378="左側板",
      $E1378="天地蓋頂板",$E1378="天地蓋底板",$E1378="天地蓋右側板",$E1378="天地蓋左側板",
      $E1378="前抽牆",$E1378="後抽牆",$E1378="左抽牆",$E1378="右抽牆",
      $E1378="踢腳板",$E1378="補板",$E1378="固隔",$E1378="活隔",
      $E1378="中立板",$E1378="中立板(退)",$E1378="固隔(退)",$E1378="活固隔",$E1378="立板",
      $E1378="內頂板",$E1378="內左側落板",$E1378="內右側落板",$E1378="內底板",
      $E1378="內左側板",$E1378="內右側板",
      $E1378="上前平肢",$E1378="上後平肢",$E1378="上前立肢",$E1378="上後立肢",
      $E1378="下前立肢",$E1378="下後立肢",$E1378="下前平肢",$E1378="下後平肢",
      $E1378="左側落板",$E1378="右側落板",
      $E1378="外蓋背板",$E1378="台面",$E1378="床板",$E1378="假門板",
      $E1378="上掀門板",$E1378="平掀門板",$E1378="下掀門板",
      $E1378="左門板",$E1378="右門板",
      $E1378="抽盤",$E1378="抽盤抽頭",
      $E1378="上軌道板",$E1378="下軌道板",$E1378="左軌道板",$E1378="右軌道板",$E1378="指縫擋板",$E1378="左木框滑門",$E1378="右木框滑門",
      $E1378="層板",$E1378="壁面層板",$E1378="桌板",$E1378="上封板",$E1378="下封板",$E1378="左封板",$E1378="右封板",
      $E1378="左圓角側板",$E1378="右圓角側板",$E1378="抽頭",$E1378="入柱抽頭",$E1378="假抽頭",$E1378="背拉桿",$E1378="木滑門",$E1378="抽屜拉桿"
   ),
   "AA",
   ""
)</f>
        <v>AA</v>
      </c>
      <c r="H1378" s="236">
        <f>C1374</f>
        <v>0</v>
      </c>
      <c r="I1378" s="38" t="str">
        <f>IF(
   OR(
      $E1378="右側板",$E1378="左側板",$E1378="活隔",
      $E1378="天地蓋頂板",$E1378="天地蓋底板",
      $E1378="左門板",$E1378="右門板",
      $E1378="左側落板",$E1378="右側落板",
      $E1378="外蓋背板",$E1378="活固隔",
      $E1378="左木框滑門",$E1378="右木框滑門",
      $E1378="左鋁框滑門",$E1378="右鋁框滑門",
      $E1378="桌板",$E1378="台面",$E1378="床板",$E1378="假門板",
      $E1378="上掀門板",$E1378="平掀門板",$E1378="下掀門板",
      $E1378="抽盤抽頭",$E1378="抽盤",$E1378="層板",$E1378="壁面層板",
      $E1378="上封板",$E1378="下封板",$E1378="左封板",$E1378="右封板",
      $E1378="抽頭",$E1378="踢腳板",$E1378="補板",$E1378="木滑門"
   ),
   "AA",
   ""
)</f>
        <v/>
      </c>
      <c r="J1378" s="228">
        <v>18</v>
      </c>
      <c r="K1378" s="229"/>
      <c r="L1378" s="228"/>
      <c r="M1378" s="228" t="str">
        <f>IFERROR(VLOOKUP(L1378,色號!A:B,2,FALSE),"")</f>
        <v/>
      </c>
      <c r="N1378" s="228" t="str">
        <f>IFERROR(VLOOKUP(M1378,色號!B:C,2,FALSE),"")</f>
        <v/>
      </c>
      <c r="O1378" s="228" t="str">
        <f>IFERROR(VLOOKUP(L1378,色號!A:D,4,FALSE),"")</f>
        <v/>
      </c>
      <c r="P1378" s="228" t="str">
        <f>IF(
    OR($E1378="左門板", $E1378="右門板"),
    "鉸" &amp; IF($F1378&lt;=1000, 2, IF($F1378&lt;=1800, 3, 4)),
    IF(
        $E1378="入柱背板",
        "側",
        IF(
            $E1378="外蓋背板",
            "面",
            IF(
                AND(COUNTIF($E$1378:$E$1407,"入柱背板")&gt;0, OR($E1378="頂板", $E1378="底板")),
                "面",
                IF(
                    AND(COUNTIF($E$1378:$E$1407,"外蓋背板")&gt;0, OR($E1378="左側板", $E1378="右側板")),
                    "側",
                    IF(
                        AND(
                            COUNTIF($E$1378:$E$1407,"入柱背板")=0,
                            COUNTIF($E$1378:$E$1407,"外蓋背板")=0,
                            OR(
                                AND(COUNTIF($E$1378:$E$1407,"背板")&gt;0, OR($E1378="左側板",$E1378="右側板",$E1378="頂板",$E1378="底板",$E1378="天地蓋左側板",$E1378="天地蓋右側板",$E1378="天地蓋頂板",$E1378="天地蓋底板")),
                                AND(COUNTIF($E$1378:$E$1407,"抽底")&gt;0, OR($E1378="右抽牆",$E1378="左抽牆",$E1378="前抽牆",$E1378="後抽牆"))                         )
                        ),
                        "背板溝",
                        ""
                    )
                )
            )
        )
    )
)</f>
        <v>背板溝</v>
      </c>
      <c r="Q1378" s="228" t="str">
        <f>IF(OR($E1378="天地蓋右側板",$E1378="天地蓋左側板"), "側 面",
 IF(OR($E1378="背拉桿",$E1378="中立板",$E1378="頂板",$E1378="底板",$E1378="前抽牆",$E1378="後抽牆",$E1378="內左側落板",$E1378="內右側落板",$E1378="抽屜拉桿",$E1378="立板"), "側",
  IF(OR($E1378="木滑門",$E1378="鋁框滑門"), "輪",
   IF(OR($E1378="右側板",$E1378="左側板",$E1378="右抽牆",$E1378="左抽牆",$E1378="天地蓋頂板",$E1378="天地蓋底板",$E1378="內頂板"), "面",
    IF($E1378="固隔","固","")
   )
  )
 )
)</f>
        <v>側</v>
      </c>
      <c r="R1378" s="455" t="str">
        <f>IF(
OR($E1378="左側板",$E1378="右側板",$E1378="天地蓋左側板",$E1378="天地蓋右側板",$E1378="中立板",$E1378="立板"),
"排","")</f>
        <v/>
      </c>
      <c r="S1378" s="461"/>
      <c r="T1378" s="429" t="str">
        <f>IF($E1378="中立板","面開槽？排孔？",
IF($E1378="木框滑門","前排孔要退喔！",
IF(OR($E1378="左門板",$E1378="右門板",$E1378="抽頭"),"把手？",
IF(OR($E1378="左側板",$E1378="右側板",$E1378="天地蓋右側板",$E1378="天地蓋左側板"),"排孔？",""))))</f>
        <v/>
      </c>
      <c r="U1378" s="237">
        <f>IF(E1378="","",$L$1374)</f>
        <v>1</v>
      </c>
    </row>
    <row r="1379" spans="1:21" x14ac:dyDescent="0.25">
      <c r="A1379" s="228">
        <f t="shared" ref="A1379:A1407" si="474">$C$1371</f>
        <v>0</v>
      </c>
      <c r="B1379" s="228"/>
      <c r="C1379" s="228">
        <f>C1378+1</f>
        <v>36002</v>
      </c>
      <c r="D1379" s="228"/>
      <c r="E1379" s="228" t="s">
        <v>323</v>
      </c>
      <c r="F1379" s="236">
        <f>C1375-36</f>
        <v>-36</v>
      </c>
      <c r="G1379" s="228" t="str">
        <f t="shared" ref="G1379:G1407" si="475">IF(
   OR(
      $E1379="頂板",$E1379="底板",$E1379="右側板",$E1379="左側板",
      $E1379="天地蓋頂板",$E1379="天地蓋底板",$E1379="天地蓋右側板",$E1379="天地蓋左側板",
      $E1379="前抽牆",$E1379="後抽牆",$E1379="左抽牆",$E1379="右抽牆",
      $E1379="踢腳板",$E1379="補板",$E1379="固隔",$E1379="活隔",
      $E1379="中立板",$E1379="中立板(退)",$E1379="固隔(退)",$E1379="活固隔",$E1379="立板",
      $E1379="內頂板",$E1379="內左側落板",$E1379="內右側落板",$E1379="內底板",
      $E1379="內左側板",$E1379="內右側板",
      $E1379="上前平肢",$E1379="上後平肢",$E1379="上前立肢",$E1379="上後立肢",
      $E1379="下前立肢",$E1379="下後立肢",$E1379="下前平肢",$E1379="下後平肢",
      $E1379="左側落板",$E1379="右側落板",
      $E1379="外蓋背板",$E1379="台面",$E1379="床板",$E1379="假門板",
      $E1379="上掀門板",$E1379="平掀門板",$E1379="下掀門板",
      $E1379="左門板",$E1379="右門板",
      $E1379="抽盤",$E1379="抽盤抽頭",
      $E1379="上軌道板",$E1379="下軌道板",$E1379="左軌道板",$E1379="右軌道板",$E1379="指縫擋板",$E1379="左木框滑門",$E1379="右木框滑門",
      $E1379="層板",$E1379="壁面層板",$E1379="桌板",$E1379="上封板",$E1379="下封板",$E1379="左封板",$E1379="右封板",
      $E1379="左圓角側板",$E1379="右圓角側板",$E1379="抽頭",$E1379="入柱抽頭",$E1379="假抽頭",$E1379="背拉桿",$E1379="木滑門",$E1379="抽屜拉桿"
   ),
   "AA",
   ""
)</f>
        <v>AA</v>
      </c>
      <c r="H1379" s="236">
        <f>C1374</f>
        <v>0</v>
      </c>
      <c r="I1379" s="38" t="str">
        <f t="shared" ref="I1379:I1401" si="476">IF(
   OR(
      $E1379="右側板",$E1379="左側板",$E1379="活隔",
      $E1379="天地蓋頂板",$E1379="天地蓋底板",
      $E1379="左門板",$E1379="右門板",
      $E1379="左側落板",$E1379="右側落板",
      $E1379="外蓋背板",$E1379="活固隔",
      $E1379="左木框滑門",$E1379="右木框滑門",
      $E1379="左鋁框滑門",$E1379="右鋁框滑門",
      $E1379="桌板",$E1379="台面",$E1379="床板",$E1379="假門板",
      $E1379="上掀門板",$E1379="平掀門板",$E1379="下掀門板",
      $E1379="抽盤抽頭",$E1379="抽盤",$E1379="層板",$E1379="壁面層板",
      $E1379="上封板",$E1379="下封板",$E1379="左封板",$E1379="右封板",
      $E1379="抽頭",$E1379="踢腳板",$E1379="補板",$E1379="木滑門"
   ),
   "AA",
   ""
)</f>
        <v/>
      </c>
      <c r="J1379" s="228">
        <v>18</v>
      </c>
      <c r="K1379" s="229"/>
      <c r="L1379" s="228"/>
      <c r="M1379" s="228" t="str">
        <f>IFERROR(VLOOKUP(L1379,色號!A:B,2,FALSE),"")</f>
        <v/>
      </c>
      <c r="N1379" s="228" t="str">
        <f>IFERROR(VLOOKUP(M1379,色號!B:C,2,FALSE),"")</f>
        <v/>
      </c>
      <c r="O1379" s="228" t="str">
        <f>IFERROR(VLOOKUP(L1379,色號!A:D,4,FALSE),"")</f>
        <v/>
      </c>
      <c r="P1379" s="228" t="str">
        <f t="shared" ref="P1379:P1407" si="477">IF(
    OR($E1379="左門板", $E1379="右門板"),
    "鉸" &amp; IF($F1379&lt;=1000, 2, IF($F1379&lt;=1800, 3, 4)),
    IF(
        $E1379="入柱背板",
        "側",
        IF(
            $E1379="外蓋背板",
            "面",
            IF(
                AND(COUNTIF($E$1378:$E$1407,"入柱背板")&gt;0, OR($E1379="頂板", $E1379="底板")),
                "面",
                IF(
                    AND(COUNTIF($E$1378:$E$1407,"外蓋背板")&gt;0, OR($E1379="左側板", $E1379="右側板")),
                    "側",
                    IF(
                        AND(
                            COUNTIF($E$1378:$E$1407,"入柱背板")=0,
                            COUNTIF($E$1378:$E$1407,"外蓋背板")=0,
                            OR(
                                AND(COUNTIF($E$1378:$E$1407,"背板")&gt;0, OR($E1379="左側板",$E1379="右側板",$E1379="頂板",$E1379="底板",$E1379="天地蓋左側板",$E1379="天地蓋右側板",$E1379="天地蓋頂板",$E1379="天地蓋底板")),
                                AND(COUNTIF($E$1378:$E$1407,"抽底")&gt;0, OR($E1379="右抽牆",$E1379="左抽牆",$E1379="前抽牆",$E1379="後抽牆"))                         )
                        ),
                        "背板溝",
                        ""
                    )
                )
            )
        )
    )
)</f>
        <v>背板溝</v>
      </c>
      <c r="Q1379" s="228" t="str">
        <f t="shared" ref="Q1379:Q1407" si="478">IF(OR($E1379="天地蓋右側板",$E1379="天地蓋左側板"), "側 面",
 IF(OR($E1379="背拉桿",$E1379="中立板",$E1379="頂板",$E1379="底板",$E1379="前抽牆",$E1379="後抽牆",$E1379="內左側落板",$E1379="內右側落板",$E1379="抽屜拉桿",$E1379="立板"), "側",
  IF(OR($E1379="木滑門",$E1379="鋁框滑門"), "輪",
   IF(OR($E1379="右側板",$E1379="左側板",$E1379="右抽牆",$E1379="左抽牆",$E1379="天地蓋頂板",$E1379="天地蓋底板",$E1379="內頂板"), "面",
    IF($E1379="固隔","固","")
   )
  )
 )
)</f>
        <v>側</v>
      </c>
      <c r="R1379" s="455" t="str">
        <f t="shared" ref="R1379:R1407" si="479">IF(
OR($E1379="左側板",$E1379="右側板",$E1379="天地蓋左側板",$E1379="天地蓋右側板",$E1379="中立板",$E1379="立板"),
"排","")</f>
        <v/>
      </c>
      <c r="S1379" s="461"/>
      <c r="T1379" s="429" t="str">
        <f t="shared" ref="T1379:T1407" si="480">IF($E1379="中立板","面開槽？排孔？",
IF($E1379="木框滑門","前排孔要退喔！",
IF(OR($E1379="左門板",$E1379="右門板",$E1379="抽頭"),"把手？",
IF(OR($E1379="左側板",$E1379="右側板",$E1379="天地蓋右側板",$E1379="天地蓋左側板"),"排孔？",""))))</f>
        <v/>
      </c>
      <c r="U1379" s="237">
        <f t="shared" ref="U1379:U1407" si="481">IF(E1379="","",$L$1374)</f>
        <v>1</v>
      </c>
    </row>
    <row r="1380" spans="1:21" x14ac:dyDescent="0.25">
      <c r="A1380" s="228">
        <f t="shared" si="474"/>
        <v>0</v>
      </c>
      <c r="B1380" s="228"/>
      <c r="C1380" s="228">
        <f t="shared" ref="C1380:C1391" si="482">C1379+1</f>
        <v>36003</v>
      </c>
      <c r="D1380" s="228"/>
      <c r="E1380" s="228" t="s">
        <v>342</v>
      </c>
      <c r="F1380" s="228">
        <f>C1373</f>
        <v>0</v>
      </c>
      <c r="G1380" s="228" t="str">
        <f t="shared" si="475"/>
        <v>AA</v>
      </c>
      <c r="H1380" s="236">
        <f>C1374</f>
        <v>0</v>
      </c>
      <c r="I1380" s="38" t="str">
        <f t="shared" si="476"/>
        <v>AA</v>
      </c>
      <c r="J1380" s="228">
        <v>18</v>
      </c>
      <c r="K1380" s="229"/>
      <c r="L1380" s="228"/>
      <c r="M1380" s="228" t="str">
        <f>IFERROR(VLOOKUP(L1380,色號!A:B,2,FALSE),"")</f>
        <v/>
      </c>
      <c r="N1380" s="228" t="str">
        <f>IFERROR(VLOOKUP(M1380,色號!B:C,2,FALSE),"")</f>
        <v/>
      </c>
      <c r="O1380" s="228" t="str">
        <f>IFERROR(VLOOKUP(L1380,色號!A:D,4,FALSE),"")</f>
        <v/>
      </c>
      <c r="P1380" s="228" t="str">
        <f t="shared" si="477"/>
        <v>背板溝</v>
      </c>
      <c r="Q1380" s="228" t="str">
        <f t="shared" si="478"/>
        <v>面</v>
      </c>
      <c r="R1380" s="455" t="str">
        <f t="shared" si="479"/>
        <v>排</v>
      </c>
      <c r="S1380" s="461"/>
      <c r="T1380" s="429" t="str">
        <f t="shared" si="480"/>
        <v>排孔？</v>
      </c>
      <c r="U1380" s="237">
        <f t="shared" si="481"/>
        <v>1</v>
      </c>
    </row>
    <row r="1381" spans="1:21" x14ac:dyDescent="0.25">
      <c r="A1381" s="228">
        <f t="shared" si="474"/>
        <v>0</v>
      </c>
      <c r="B1381" s="228"/>
      <c r="C1381" s="228">
        <f t="shared" si="482"/>
        <v>36004</v>
      </c>
      <c r="D1381" s="228"/>
      <c r="E1381" s="228" t="s">
        <v>350</v>
      </c>
      <c r="F1381" s="228">
        <f>C1373</f>
        <v>0</v>
      </c>
      <c r="G1381" s="228" t="str">
        <f t="shared" si="475"/>
        <v>AA</v>
      </c>
      <c r="H1381" s="236">
        <f>C1374</f>
        <v>0</v>
      </c>
      <c r="I1381" s="38" t="str">
        <f t="shared" si="476"/>
        <v>AA</v>
      </c>
      <c r="J1381" s="228">
        <v>18</v>
      </c>
      <c r="K1381" s="229"/>
      <c r="L1381" s="228"/>
      <c r="M1381" s="228" t="str">
        <f>IFERROR(VLOOKUP(L1381,色號!A:B,2,FALSE),"")</f>
        <v/>
      </c>
      <c r="N1381" s="228" t="str">
        <f>IFERROR(VLOOKUP(M1381,色號!B:C,2,FALSE),"")</f>
        <v/>
      </c>
      <c r="O1381" s="228" t="str">
        <f>IFERROR(VLOOKUP(L1381,色號!A:D,4,FALSE),"")</f>
        <v/>
      </c>
      <c r="P1381" s="228" t="str">
        <f t="shared" si="477"/>
        <v>背板溝</v>
      </c>
      <c r="Q1381" s="228" t="str">
        <f t="shared" si="478"/>
        <v>面</v>
      </c>
      <c r="R1381" s="455" t="str">
        <f t="shared" si="479"/>
        <v>排</v>
      </c>
      <c r="S1381" s="461"/>
      <c r="T1381" s="429" t="str">
        <f t="shared" si="480"/>
        <v>排孔？</v>
      </c>
      <c r="U1381" s="237">
        <f t="shared" si="481"/>
        <v>1</v>
      </c>
    </row>
    <row r="1382" spans="1:21" x14ac:dyDescent="0.25">
      <c r="A1382" s="228">
        <f t="shared" si="474"/>
        <v>0</v>
      </c>
      <c r="B1382" s="228"/>
      <c r="C1382" s="228">
        <f t="shared" si="482"/>
        <v>36005</v>
      </c>
      <c r="D1382" s="228"/>
      <c r="E1382" s="228" t="s">
        <v>357</v>
      </c>
      <c r="F1382" s="228">
        <f>C1373-22</f>
        <v>-22</v>
      </c>
      <c r="G1382" s="228" t="str">
        <f t="shared" si="475"/>
        <v/>
      </c>
      <c r="H1382" s="236">
        <f>C1375-22</f>
        <v>-22</v>
      </c>
      <c r="I1382" s="38" t="str">
        <f t="shared" si="476"/>
        <v/>
      </c>
      <c r="J1382" s="228">
        <v>4</v>
      </c>
      <c r="K1382" s="229"/>
      <c r="L1382" s="228"/>
      <c r="M1382" s="228" t="str">
        <f>IFERROR(VLOOKUP(L1382,色號!A:B,2,FALSE),"")</f>
        <v/>
      </c>
      <c r="N1382" s="228" t="str">
        <f>IFERROR(VLOOKUP(M1382,色號!B:C,2,FALSE),"")</f>
        <v/>
      </c>
      <c r="O1382" s="228" t="str">
        <f>IFERROR(VLOOKUP(L1382,色號!A:D,4,FALSE),"")</f>
        <v/>
      </c>
      <c r="P1382" s="228" t="str">
        <f t="shared" si="477"/>
        <v/>
      </c>
      <c r="Q1382" s="228" t="str">
        <f t="shared" si="478"/>
        <v/>
      </c>
      <c r="R1382" s="455" t="str">
        <f t="shared" si="479"/>
        <v/>
      </c>
      <c r="S1382" s="461"/>
      <c r="T1382" s="429" t="str">
        <f t="shared" si="480"/>
        <v/>
      </c>
      <c r="U1382" s="237">
        <f t="shared" si="481"/>
        <v>1</v>
      </c>
    </row>
    <row r="1383" spans="1:21" x14ac:dyDescent="0.25">
      <c r="A1383" s="228">
        <f t="shared" si="474"/>
        <v>0</v>
      </c>
      <c r="B1383" s="228"/>
      <c r="C1383" s="228">
        <f t="shared" si="482"/>
        <v>36006</v>
      </c>
      <c r="D1383" s="228"/>
      <c r="E1383" s="228" t="s">
        <v>420</v>
      </c>
      <c r="F1383" s="228">
        <f>F1378</f>
        <v>-36</v>
      </c>
      <c r="G1383" s="228" t="str">
        <f t="shared" si="475"/>
        <v>AA</v>
      </c>
      <c r="H1383" s="236">
        <v>120</v>
      </c>
      <c r="I1383" s="38" t="str">
        <f t="shared" si="476"/>
        <v/>
      </c>
      <c r="J1383" s="228">
        <v>18</v>
      </c>
      <c r="K1383" s="229"/>
      <c r="L1383" s="228"/>
      <c r="M1383" s="228" t="str">
        <f>IFERROR(VLOOKUP(L1383,色號!A:B,2,FALSE),"")</f>
        <v/>
      </c>
      <c r="N1383" s="228" t="str">
        <f>IFERROR(VLOOKUP(M1383,色號!B:C,2,FALSE),"")</f>
        <v/>
      </c>
      <c r="O1383" s="228" t="str">
        <f>IFERROR(VLOOKUP(L1383,色號!A:D,4,FALSE),"")</f>
        <v/>
      </c>
      <c r="P1383" s="228" t="str">
        <f t="shared" si="477"/>
        <v/>
      </c>
      <c r="Q1383" s="228" t="str">
        <f t="shared" si="478"/>
        <v>側</v>
      </c>
      <c r="R1383" s="455" t="str">
        <f t="shared" si="479"/>
        <v/>
      </c>
      <c r="S1383" s="461"/>
      <c r="T1383" s="429" t="str">
        <f t="shared" si="480"/>
        <v/>
      </c>
      <c r="U1383" s="237">
        <f t="shared" si="481"/>
        <v>1</v>
      </c>
    </row>
    <row r="1384" spans="1:21" x14ac:dyDescent="0.25">
      <c r="A1384" s="228">
        <f t="shared" si="474"/>
        <v>0</v>
      </c>
      <c r="B1384" s="228"/>
      <c r="C1384" s="228">
        <f t="shared" si="482"/>
        <v>36007</v>
      </c>
      <c r="D1384" s="228"/>
      <c r="E1384" s="228" t="s">
        <v>396</v>
      </c>
      <c r="F1384" s="228"/>
      <c r="G1384" s="228" t="str">
        <f t="shared" si="475"/>
        <v>AA</v>
      </c>
      <c r="H1384" s="236">
        <f>C1374-22-10</f>
        <v>-32</v>
      </c>
      <c r="I1384" s="38" t="str">
        <f t="shared" si="476"/>
        <v>AA</v>
      </c>
      <c r="J1384" s="228">
        <v>18</v>
      </c>
      <c r="K1384" s="229"/>
      <c r="L1384" s="228"/>
      <c r="M1384" s="228" t="str">
        <f>IFERROR(VLOOKUP(L1384,色號!A:B,2,FALSE),"")</f>
        <v/>
      </c>
      <c r="N1384" s="228" t="str">
        <f>IFERROR(VLOOKUP(M1384,色號!B:C,2,FALSE),"")</f>
        <v/>
      </c>
      <c r="O1384" s="228" t="str">
        <f>IFERROR(VLOOKUP(L1384,色號!A:D,4,FALSE),"")</f>
        <v/>
      </c>
      <c r="P1384" s="228" t="str">
        <f t="shared" si="477"/>
        <v/>
      </c>
      <c r="Q1384" s="228" t="str">
        <f t="shared" si="478"/>
        <v/>
      </c>
      <c r="R1384" s="455" t="str">
        <f t="shared" si="479"/>
        <v/>
      </c>
      <c r="S1384" s="461"/>
      <c r="T1384" s="429" t="str">
        <f t="shared" si="480"/>
        <v/>
      </c>
      <c r="U1384" s="237">
        <f t="shared" si="481"/>
        <v>1</v>
      </c>
    </row>
    <row r="1385" spans="1:21" x14ac:dyDescent="0.25">
      <c r="A1385" s="228">
        <f t="shared" si="474"/>
        <v>0</v>
      </c>
      <c r="B1385" s="228"/>
      <c r="C1385" s="228">
        <f t="shared" si="482"/>
        <v>36008</v>
      </c>
      <c r="D1385" s="228"/>
      <c r="E1385" s="228" t="s">
        <v>392</v>
      </c>
      <c r="F1385" s="228"/>
      <c r="G1385" s="228" t="str">
        <f t="shared" si="475"/>
        <v>AA</v>
      </c>
      <c r="H1385" s="236">
        <f>C1374-22</f>
        <v>-22</v>
      </c>
      <c r="I1385" s="38" t="str">
        <f t="shared" si="476"/>
        <v/>
      </c>
      <c r="J1385" s="228">
        <v>18</v>
      </c>
      <c r="K1385" s="229"/>
      <c r="L1385" s="228"/>
      <c r="M1385" s="228" t="str">
        <f>IFERROR(VLOOKUP(L1385,色號!A:B,2,FALSE),"")</f>
        <v/>
      </c>
      <c r="N1385" s="228" t="str">
        <f>IFERROR(VLOOKUP(M1385,色號!B:C,2,FALSE),"")</f>
        <v/>
      </c>
      <c r="O1385" s="228" t="str">
        <f>IFERROR(VLOOKUP(L1385,色號!A:D,4,FALSE),"")</f>
        <v/>
      </c>
      <c r="P1385" s="228" t="str">
        <f t="shared" si="477"/>
        <v/>
      </c>
      <c r="Q1385" s="228" t="str">
        <f t="shared" si="478"/>
        <v>固</v>
      </c>
      <c r="R1385" s="455" t="str">
        <f t="shared" si="479"/>
        <v/>
      </c>
      <c r="S1385" s="461"/>
      <c r="T1385" s="429" t="str">
        <f t="shared" si="480"/>
        <v/>
      </c>
      <c r="U1385" s="237">
        <f t="shared" si="481"/>
        <v>1</v>
      </c>
    </row>
    <row r="1386" spans="1:21" x14ac:dyDescent="0.25">
      <c r="A1386" s="228">
        <f t="shared" si="474"/>
        <v>0</v>
      </c>
      <c r="B1386" s="228"/>
      <c r="C1386" s="228">
        <f t="shared" si="482"/>
        <v>36009</v>
      </c>
      <c r="D1386" s="228"/>
      <c r="E1386" s="228"/>
      <c r="F1386" s="228"/>
      <c r="G1386" s="228" t="str">
        <f t="shared" si="475"/>
        <v/>
      </c>
      <c r="H1386" s="236"/>
      <c r="I1386" s="38" t="str">
        <f t="shared" si="476"/>
        <v/>
      </c>
      <c r="J1386" s="228"/>
      <c r="K1386" s="229"/>
      <c r="L1386" s="228"/>
      <c r="M1386" s="228" t="str">
        <f>IFERROR(VLOOKUP(L1386,色號!A:B,2,FALSE),"")</f>
        <v/>
      </c>
      <c r="N1386" s="228" t="str">
        <f>IFERROR(VLOOKUP(M1386,色號!B:C,2,FALSE),"")</f>
        <v/>
      </c>
      <c r="O1386" s="228" t="str">
        <f>IFERROR(VLOOKUP(L1386,色號!A:D,4,FALSE),"")</f>
        <v/>
      </c>
      <c r="P1386" s="228" t="str">
        <f t="shared" si="477"/>
        <v/>
      </c>
      <c r="Q1386" s="228" t="str">
        <f t="shared" si="478"/>
        <v/>
      </c>
      <c r="R1386" s="455" t="str">
        <f t="shared" si="479"/>
        <v/>
      </c>
      <c r="S1386" s="461"/>
      <c r="T1386" s="429" t="str">
        <f t="shared" si="480"/>
        <v/>
      </c>
      <c r="U1386" s="237" t="str">
        <f t="shared" si="481"/>
        <v/>
      </c>
    </row>
    <row r="1387" spans="1:21" x14ac:dyDescent="0.25">
      <c r="A1387" s="228">
        <f t="shared" si="474"/>
        <v>0</v>
      </c>
      <c r="B1387" s="228"/>
      <c r="C1387" s="228">
        <f t="shared" si="482"/>
        <v>36010</v>
      </c>
      <c r="D1387" s="228"/>
      <c r="E1387" s="228"/>
      <c r="F1387" s="236"/>
      <c r="G1387" s="228" t="str">
        <f t="shared" si="475"/>
        <v/>
      </c>
      <c r="H1387" s="236"/>
      <c r="I1387" s="38" t="str">
        <f t="shared" si="476"/>
        <v/>
      </c>
      <c r="J1387" s="228"/>
      <c r="K1387" s="229"/>
      <c r="L1387" s="228"/>
      <c r="M1387" s="228" t="str">
        <f>IFERROR(VLOOKUP(L1387,色號!A:B,2,FALSE),"")</f>
        <v/>
      </c>
      <c r="N1387" s="228" t="str">
        <f>IFERROR(VLOOKUP(M1387,色號!B:C,2,FALSE),"")</f>
        <v/>
      </c>
      <c r="O1387" s="228" t="str">
        <f>IFERROR(VLOOKUP(L1387,色號!A:D,4,FALSE),"")</f>
        <v/>
      </c>
      <c r="P1387" s="228" t="str">
        <f t="shared" si="477"/>
        <v/>
      </c>
      <c r="Q1387" s="228" t="str">
        <f t="shared" si="478"/>
        <v/>
      </c>
      <c r="R1387" s="455" t="str">
        <f t="shared" si="479"/>
        <v/>
      </c>
      <c r="S1387" s="461"/>
      <c r="T1387" s="429" t="str">
        <f t="shared" si="480"/>
        <v/>
      </c>
      <c r="U1387" s="237" t="str">
        <f t="shared" si="481"/>
        <v/>
      </c>
    </row>
    <row r="1388" spans="1:21" x14ac:dyDescent="0.25">
      <c r="A1388" s="228">
        <f t="shared" si="474"/>
        <v>0</v>
      </c>
      <c r="B1388" s="228"/>
      <c r="C1388" s="228">
        <f t="shared" si="482"/>
        <v>36011</v>
      </c>
      <c r="D1388" s="228"/>
      <c r="E1388" s="228"/>
      <c r="F1388" s="228"/>
      <c r="G1388" s="228" t="str">
        <f t="shared" si="475"/>
        <v/>
      </c>
      <c r="H1388" s="236"/>
      <c r="I1388" s="38" t="str">
        <f t="shared" si="476"/>
        <v/>
      </c>
      <c r="J1388" s="228"/>
      <c r="K1388" s="229"/>
      <c r="L1388" s="228"/>
      <c r="M1388" s="228"/>
      <c r="N1388" s="232"/>
      <c r="O1388" s="228" t="str">
        <f>IFERROR(VLOOKUP(L1388,色號!A:D,4,FALSE),"")</f>
        <v/>
      </c>
      <c r="P1388" s="228" t="str">
        <f t="shared" si="477"/>
        <v/>
      </c>
      <c r="Q1388" s="228" t="str">
        <f t="shared" si="478"/>
        <v/>
      </c>
      <c r="R1388" s="455" t="str">
        <f t="shared" si="479"/>
        <v/>
      </c>
      <c r="S1388" s="461"/>
      <c r="T1388" s="429" t="str">
        <f t="shared" si="480"/>
        <v/>
      </c>
      <c r="U1388" s="237" t="str">
        <f t="shared" si="481"/>
        <v/>
      </c>
    </row>
    <row r="1389" spans="1:21" x14ac:dyDescent="0.25">
      <c r="A1389" s="228">
        <f t="shared" si="474"/>
        <v>0</v>
      </c>
      <c r="B1389" s="228"/>
      <c r="C1389" s="228">
        <f t="shared" si="482"/>
        <v>36012</v>
      </c>
      <c r="D1389" s="228"/>
      <c r="E1389" s="228"/>
      <c r="F1389" s="236"/>
      <c r="G1389" s="228" t="str">
        <f t="shared" si="475"/>
        <v/>
      </c>
      <c r="H1389" s="236"/>
      <c r="I1389" s="38" t="str">
        <f t="shared" si="476"/>
        <v/>
      </c>
      <c r="J1389" s="228"/>
      <c r="K1389" s="229"/>
      <c r="L1389" s="228"/>
      <c r="M1389" s="228"/>
      <c r="N1389" s="232"/>
      <c r="O1389" s="228" t="str">
        <f>IFERROR(VLOOKUP(L1389,色號!A:D,4,FALSE),"")</f>
        <v/>
      </c>
      <c r="P1389" s="228" t="str">
        <f t="shared" si="477"/>
        <v/>
      </c>
      <c r="Q1389" s="228" t="str">
        <f t="shared" si="478"/>
        <v/>
      </c>
      <c r="R1389" s="455" t="str">
        <f t="shared" si="479"/>
        <v/>
      </c>
      <c r="S1389" s="461"/>
      <c r="T1389" s="429" t="str">
        <f t="shared" si="480"/>
        <v/>
      </c>
      <c r="U1389" s="237" t="str">
        <f t="shared" si="481"/>
        <v/>
      </c>
    </row>
    <row r="1390" spans="1:21" x14ac:dyDescent="0.25">
      <c r="A1390" s="228">
        <f t="shared" si="474"/>
        <v>0</v>
      </c>
      <c r="B1390" s="228"/>
      <c r="C1390" s="228">
        <f>C1389+1</f>
        <v>36013</v>
      </c>
      <c r="D1390" s="228"/>
      <c r="E1390" s="228"/>
      <c r="F1390" s="228"/>
      <c r="G1390" s="228" t="str">
        <f t="shared" si="475"/>
        <v/>
      </c>
      <c r="H1390" s="236"/>
      <c r="I1390" s="38" t="str">
        <f t="shared" si="476"/>
        <v/>
      </c>
      <c r="J1390" s="228"/>
      <c r="K1390" s="229"/>
      <c r="L1390" s="228"/>
      <c r="M1390" s="228"/>
      <c r="N1390" s="232"/>
      <c r="O1390" s="228" t="str">
        <f>IFERROR(VLOOKUP(L1390,色號!A:D,4,FALSE),"")</f>
        <v/>
      </c>
      <c r="P1390" s="228" t="str">
        <f t="shared" si="477"/>
        <v/>
      </c>
      <c r="Q1390" s="228" t="str">
        <f t="shared" si="478"/>
        <v/>
      </c>
      <c r="R1390" s="455" t="str">
        <f t="shared" si="479"/>
        <v/>
      </c>
      <c r="S1390" s="461"/>
      <c r="T1390" s="429" t="str">
        <f t="shared" si="480"/>
        <v/>
      </c>
      <c r="U1390" s="237" t="str">
        <f t="shared" si="481"/>
        <v/>
      </c>
    </row>
    <row r="1391" spans="1:21" x14ac:dyDescent="0.25">
      <c r="A1391" s="228">
        <f t="shared" si="474"/>
        <v>0</v>
      </c>
      <c r="B1391" s="228"/>
      <c r="C1391" s="228">
        <f t="shared" si="482"/>
        <v>36014</v>
      </c>
      <c r="D1391" s="228"/>
      <c r="E1391" s="228"/>
      <c r="F1391" s="228"/>
      <c r="G1391" s="228" t="str">
        <f t="shared" si="475"/>
        <v/>
      </c>
      <c r="H1391" s="236"/>
      <c r="I1391" s="38" t="str">
        <f t="shared" si="476"/>
        <v/>
      </c>
      <c r="J1391" s="228"/>
      <c r="K1391" s="229"/>
      <c r="L1391" s="228"/>
      <c r="M1391" s="228"/>
      <c r="N1391" s="232"/>
      <c r="O1391" s="228" t="str">
        <f>IFERROR(VLOOKUP(L1391,色號!A:D,4,FALSE),"")</f>
        <v/>
      </c>
      <c r="P1391" s="228" t="str">
        <f t="shared" si="477"/>
        <v/>
      </c>
      <c r="Q1391" s="228" t="str">
        <f t="shared" si="478"/>
        <v/>
      </c>
      <c r="R1391" s="455" t="str">
        <f t="shared" si="479"/>
        <v/>
      </c>
      <c r="S1391" s="461"/>
      <c r="T1391" s="429" t="str">
        <f t="shared" si="480"/>
        <v/>
      </c>
      <c r="U1391" s="237" t="str">
        <f t="shared" si="481"/>
        <v/>
      </c>
    </row>
    <row r="1392" spans="1:21" x14ac:dyDescent="0.25">
      <c r="A1392" s="228">
        <f t="shared" si="474"/>
        <v>0</v>
      </c>
      <c r="B1392" s="228"/>
      <c r="C1392" s="228">
        <f>C1391+1</f>
        <v>36015</v>
      </c>
      <c r="D1392" s="228"/>
      <c r="E1392" s="228"/>
      <c r="F1392" s="228"/>
      <c r="G1392" s="228" t="str">
        <f t="shared" si="475"/>
        <v/>
      </c>
      <c r="H1392" s="236"/>
      <c r="I1392" s="38" t="str">
        <f t="shared" si="476"/>
        <v/>
      </c>
      <c r="J1392" s="228"/>
      <c r="K1392" s="229"/>
      <c r="L1392" s="228"/>
      <c r="M1392" s="228"/>
      <c r="N1392" s="232"/>
      <c r="O1392" s="228" t="str">
        <f>IFERROR(VLOOKUP(L1392,色號!A:D,4,FALSE),"")</f>
        <v/>
      </c>
      <c r="P1392" s="228" t="str">
        <f t="shared" si="477"/>
        <v/>
      </c>
      <c r="Q1392" s="228" t="str">
        <f t="shared" si="478"/>
        <v/>
      </c>
      <c r="R1392" s="455" t="str">
        <f t="shared" si="479"/>
        <v/>
      </c>
      <c r="S1392" s="461"/>
      <c r="T1392" s="429" t="str">
        <f t="shared" si="480"/>
        <v/>
      </c>
      <c r="U1392" s="237" t="str">
        <f t="shared" si="481"/>
        <v/>
      </c>
    </row>
    <row r="1393" spans="1:21" x14ac:dyDescent="0.25">
      <c r="A1393" s="228">
        <f t="shared" si="474"/>
        <v>0</v>
      </c>
      <c r="B1393" s="228"/>
      <c r="C1393" s="228">
        <f>C1392+1</f>
        <v>36016</v>
      </c>
      <c r="D1393" s="228"/>
      <c r="E1393" s="228"/>
      <c r="F1393" s="237"/>
      <c r="G1393" s="228" t="str">
        <f t="shared" si="475"/>
        <v/>
      </c>
      <c r="H1393" s="236"/>
      <c r="I1393" s="38" t="str">
        <f t="shared" si="476"/>
        <v/>
      </c>
      <c r="J1393" s="228"/>
      <c r="K1393" s="229"/>
      <c r="L1393" s="228"/>
      <c r="M1393" s="228"/>
      <c r="N1393" s="232"/>
      <c r="O1393" s="228" t="str">
        <f>IFERROR(VLOOKUP(L1393,色號!A:D,4,FALSE),"")</f>
        <v/>
      </c>
      <c r="P1393" s="228" t="str">
        <f t="shared" si="477"/>
        <v/>
      </c>
      <c r="Q1393" s="228" t="str">
        <f t="shared" si="478"/>
        <v/>
      </c>
      <c r="R1393" s="455" t="str">
        <f t="shared" si="479"/>
        <v/>
      </c>
      <c r="S1393" s="461"/>
      <c r="T1393" s="429" t="str">
        <f t="shared" si="480"/>
        <v/>
      </c>
      <c r="U1393" s="237" t="str">
        <f t="shared" si="481"/>
        <v/>
      </c>
    </row>
    <row r="1394" spans="1:21" x14ac:dyDescent="0.25">
      <c r="A1394" s="228">
        <f t="shared" si="474"/>
        <v>0</v>
      </c>
      <c r="B1394" s="228"/>
      <c r="C1394" s="228">
        <f>C1393+1</f>
        <v>36017</v>
      </c>
      <c r="D1394" s="228"/>
      <c r="E1394" s="228"/>
      <c r="F1394" s="237"/>
      <c r="G1394" s="228" t="str">
        <f t="shared" si="475"/>
        <v/>
      </c>
      <c r="H1394" s="236"/>
      <c r="I1394" s="38" t="str">
        <f t="shared" si="476"/>
        <v/>
      </c>
      <c r="J1394" s="228"/>
      <c r="K1394" s="229"/>
      <c r="L1394" s="228"/>
      <c r="M1394" s="228"/>
      <c r="N1394" s="232"/>
      <c r="O1394" s="228" t="str">
        <f>IFERROR(VLOOKUP(L1394,色號!A:D,4,FALSE),"")</f>
        <v/>
      </c>
      <c r="P1394" s="228" t="str">
        <f t="shared" si="477"/>
        <v/>
      </c>
      <c r="Q1394" s="228" t="str">
        <f t="shared" si="478"/>
        <v/>
      </c>
      <c r="R1394" s="455" t="str">
        <f t="shared" si="479"/>
        <v/>
      </c>
      <c r="S1394" s="461"/>
      <c r="T1394" s="429" t="str">
        <f t="shared" si="480"/>
        <v/>
      </c>
      <c r="U1394" s="237" t="str">
        <f t="shared" si="481"/>
        <v/>
      </c>
    </row>
    <row r="1395" spans="1:21" x14ac:dyDescent="0.25">
      <c r="A1395" s="228">
        <f t="shared" si="474"/>
        <v>0</v>
      </c>
      <c r="B1395" s="228"/>
      <c r="C1395" s="228">
        <f>C1394+1</f>
        <v>36018</v>
      </c>
      <c r="D1395" s="228"/>
      <c r="E1395" s="228"/>
      <c r="F1395" s="231"/>
      <c r="G1395" s="228" t="str">
        <f t="shared" si="475"/>
        <v/>
      </c>
      <c r="H1395" s="236"/>
      <c r="I1395" s="38" t="str">
        <f t="shared" si="476"/>
        <v/>
      </c>
      <c r="J1395" s="228"/>
      <c r="K1395" s="229"/>
      <c r="L1395" s="228"/>
      <c r="M1395" s="228"/>
      <c r="N1395" s="232"/>
      <c r="O1395" s="228" t="str">
        <f>IFERROR(VLOOKUP(L1395,色號!A:D,4,FALSE),"")</f>
        <v/>
      </c>
      <c r="P1395" s="228" t="str">
        <f t="shared" si="477"/>
        <v/>
      </c>
      <c r="Q1395" s="228" t="str">
        <f t="shared" si="478"/>
        <v/>
      </c>
      <c r="R1395" s="455" t="str">
        <f t="shared" si="479"/>
        <v/>
      </c>
      <c r="S1395" s="461"/>
      <c r="T1395" s="429" t="str">
        <f t="shared" si="480"/>
        <v/>
      </c>
      <c r="U1395" s="237" t="str">
        <f t="shared" si="481"/>
        <v/>
      </c>
    </row>
    <row r="1396" spans="1:21" x14ac:dyDescent="0.25">
      <c r="A1396" s="228">
        <f t="shared" si="474"/>
        <v>0</v>
      </c>
      <c r="B1396" s="228"/>
      <c r="C1396" s="228">
        <f t="shared" ref="C1396:C1400" si="483">C1395+1</f>
        <v>36019</v>
      </c>
      <c r="D1396" s="228"/>
      <c r="E1396" s="228"/>
      <c r="F1396" s="231"/>
      <c r="G1396" s="228" t="str">
        <f t="shared" si="475"/>
        <v/>
      </c>
      <c r="H1396" s="236"/>
      <c r="I1396" s="38" t="str">
        <f t="shared" si="476"/>
        <v/>
      </c>
      <c r="J1396" s="228"/>
      <c r="K1396" s="229"/>
      <c r="L1396" s="228"/>
      <c r="M1396" s="228"/>
      <c r="N1396" s="232"/>
      <c r="O1396" s="228" t="str">
        <f>IFERROR(VLOOKUP(L1396,色號!A:D,4,FALSE),"")</f>
        <v/>
      </c>
      <c r="P1396" s="228" t="str">
        <f t="shared" si="477"/>
        <v/>
      </c>
      <c r="Q1396" s="228" t="str">
        <f t="shared" si="478"/>
        <v/>
      </c>
      <c r="R1396" s="455" t="str">
        <f t="shared" si="479"/>
        <v/>
      </c>
      <c r="S1396" s="228"/>
      <c r="T1396" s="429" t="str">
        <f t="shared" si="480"/>
        <v/>
      </c>
      <c r="U1396" s="237" t="str">
        <f t="shared" si="481"/>
        <v/>
      </c>
    </row>
    <row r="1397" spans="1:21" x14ac:dyDescent="0.25">
      <c r="A1397" s="228">
        <f t="shared" si="474"/>
        <v>0</v>
      </c>
      <c r="B1397" s="228"/>
      <c r="C1397" s="228">
        <f t="shared" si="483"/>
        <v>36020</v>
      </c>
      <c r="D1397" s="228"/>
      <c r="E1397" s="228"/>
      <c r="F1397" s="231"/>
      <c r="G1397" s="228" t="str">
        <f t="shared" si="475"/>
        <v/>
      </c>
      <c r="H1397" s="236"/>
      <c r="I1397" s="38" t="str">
        <f t="shared" si="476"/>
        <v/>
      </c>
      <c r="J1397" s="228"/>
      <c r="K1397" s="229"/>
      <c r="L1397" s="228"/>
      <c r="M1397" s="228" t="str">
        <f>IFERROR(VLOOKUP(L1397,色號!A:B,2,FALSE),"")</f>
        <v/>
      </c>
      <c r="N1397" s="232" t="str">
        <f>IFERROR(VLOOKUP(L1397,色號!A:C,3,FALSE),"")</f>
        <v/>
      </c>
      <c r="O1397" s="228" t="str">
        <f>IFERROR(VLOOKUP(L1397,色號!A:D,4,FALSE),"")</f>
        <v/>
      </c>
      <c r="P1397" s="228" t="str">
        <f t="shared" si="477"/>
        <v/>
      </c>
      <c r="Q1397" s="228" t="str">
        <f t="shared" si="478"/>
        <v/>
      </c>
      <c r="R1397" s="455" t="str">
        <f t="shared" si="479"/>
        <v/>
      </c>
      <c r="S1397" s="228"/>
      <c r="T1397" s="429" t="str">
        <f t="shared" si="480"/>
        <v/>
      </c>
      <c r="U1397" s="237" t="str">
        <f t="shared" si="481"/>
        <v/>
      </c>
    </row>
    <row r="1398" spans="1:21" x14ac:dyDescent="0.25">
      <c r="A1398" s="228">
        <f t="shared" si="474"/>
        <v>0</v>
      </c>
      <c r="B1398" s="228"/>
      <c r="C1398" s="228">
        <f t="shared" si="483"/>
        <v>36021</v>
      </c>
      <c r="D1398" s="228"/>
      <c r="E1398" s="228"/>
      <c r="F1398" s="231"/>
      <c r="G1398" s="228" t="str">
        <f t="shared" si="475"/>
        <v/>
      </c>
      <c r="H1398" s="236"/>
      <c r="I1398" s="38" t="str">
        <f t="shared" si="476"/>
        <v/>
      </c>
      <c r="J1398" s="228"/>
      <c r="K1398" s="229"/>
      <c r="L1398" s="228"/>
      <c r="M1398" s="228" t="str">
        <f>IFERROR(VLOOKUP(L1398,色號!A:B,2,FALSE),"")</f>
        <v/>
      </c>
      <c r="N1398" s="232" t="str">
        <f>IFERROR(VLOOKUP(L1398,色號!A:C,3,FALSE),"")</f>
        <v/>
      </c>
      <c r="O1398" s="228" t="str">
        <f>IFERROR(VLOOKUP(L1398,色號!A:D,4,FALSE),"")</f>
        <v/>
      </c>
      <c r="P1398" s="228" t="str">
        <f t="shared" si="477"/>
        <v/>
      </c>
      <c r="Q1398" s="228" t="str">
        <f t="shared" si="478"/>
        <v/>
      </c>
      <c r="R1398" s="455" t="str">
        <f t="shared" si="479"/>
        <v/>
      </c>
      <c r="S1398" s="238"/>
      <c r="T1398" s="429" t="str">
        <f t="shared" si="480"/>
        <v/>
      </c>
      <c r="U1398" s="237" t="str">
        <f t="shared" si="481"/>
        <v/>
      </c>
    </row>
    <row r="1399" spans="1:21" x14ac:dyDescent="0.25">
      <c r="A1399" s="228">
        <f t="shared" si="474"/>
        <v>0</v>
      </c>
      <c r="B1399" s="228"/>
      <c r="C1399" s="228">
        <f t="shared" si="483"/>
        <v>36022</v>
      </c>
      <c r="D1399" s="228"/>
      <c r="E1399" s="228"/>
      <c r="F1399" s="231"/>
      <c r="G1399" s="228" t="str">
        <f t="shared" si="475"/>
        <v/>
      </c>
      <c r="H1399" s="236"/>
      <c r="I1399" s="38" t="str">
        <f t="shared" si="476"/>
        <v/>
      </c>
      <c r="J1399" s="228"/>
      <c r="K1399" s="229"/>
      <c r="L1399" s="228"/>
      <c r="M1399" s="228" t="str">
        <f>IFERROR(VLOOKUP(L1399,色號!A:B,2,FALSE),"")</f>
        <v/>
      </c>
      <c r="N1399" s="232" t="str">
        <f>IFERROR(VLOOKUP(L1399,色號!A:C,3,FALSE),"")</f>
        <v/>
      </c>
      <c r="O1399" s="228" t="str">
        <f>IFERROR(VLOOKUP(L1399,色號!A:D,4,FALSE),"")</f>
        <v/>
      </c>
      <c r="P1399" s="228" t="str">
        <f t="shared" si="477"/>
        <v/>
      </c>
      <c r="Q1399" s="228" t="str">
        <f t="shared" si="478"/>
        <v/>
      </c>
      <c r="R1399" s="455" t="str">
        <f t="shared" si="479"/>
        <v/>
      </c>
      <c r="S1399" s="238"/>
      <c r="T1399" s="429" t="str">
        <f t="shared" si="480"/>
        <v/>
      </c>
      <c r="U1399" s="237" t="str">
        <f t="shared" si="481"/>
        <v/>
      </c>
    </row>
    <row r="1400" spans="1:21" x14ac:dyDescent="0.25">
      <c r="A1400" s="228">
        <f t="shared" si="474"/>
        <v>0</v>
      </c>
      <c r="B1400" s="228"/>
      <c r="C1400" s="228">
        <f t="shared" si="483"/>
        <v>36023</v>
      </c>
      <c r="D1400" s="228"/>
      <c r="E1400" s="228"/>
      <c r="F1400" s="231"/>
      <c r="G1400" s="228" t="str">
        <f t="shared" si="475"/>
        <v/>
      </c>
      <c r="H1400" s="236"/>
      <c r="I1400" s="38" t="str">
        <f t="shared" si="476"/>
        <v/>
      </c>
      <c r="J1400" s="228"/>
      <c r="K1400" s="229"/>
      <c r="L1400" s="228"/>
      <c r="M1400" s="228" t="str">
        <f>IFERROR(VLOOKUP(L1400,色號!A:B,2,FALSE),"")</f>
        <v/>
      </c>
      <c r="N1400" s="232" t="str">
        <f>IFERROR(VLOOKUP(L1400,色號!A:C,3,FALSE),"")</f>
        <v/>
      </c>
      <c r="O1400" s="228" t="str">
        <f>IFERROR(VLOOKUP(L1400,色號!A:D,4,FALSE),"")</f>
        <v/>
      </c>
      <c r="P1400" s="228" t="str">
        <f t="shared" si="477"/>
        <v/>
      </c>
      <c r="Q1400" s="228" t="str">
        <f t="shared" si="478"/>
        <v/>
      </c>
      <c r="R1400" s="455" t="str">
        <f t="shared" si="479"/>
        <v/>
      </c>
      <c r="S1400" s="238"/>
      <c r="T1400" s="429" t="str">
        <f t="shared" si="480"/>
        <v/>
      </c>
      <c r="U1400" s="237" t="str">
        <f t="shared" si="481"/>
        <v/>
      </c>
    </row>
    <row r="1401" spans="1:21" x14ac:dyDescent="0.25">
      <c r="A1401" s="228">
        <f t="shared" si="474"/>
        <v>0</v>
      </c>
      <c r="B1401" s="228"/>
      <c r="C1401" s="228">
        <f>C1400+1</f>
        <v>36024</v>
      </c>
      <c r="D1401" s="228"/>
      <c r="E1401" s="228"/>
      <c r="F1401" s="231"/>
      <c r="G1401" s="228" t="str">
        <f t="shared" si="475"/>
        <v/>
      </c>
      <c r="H1401" s="236"/>
      <c r="I1401" s="38" t="str">
        <f t="shared" si="476"/>
        <v/>
      </c>
      <c r="J1401" s="228"/>
      <c r="K1401" s="229"/>
      <c r="L1401" s="228"/>
      <c r="M1401" s="228" t="str">
        <f>IFERROR(VLOOKUP(L1401,色號!A:B,2,FALSE),"")</f>
        <v/>
      </c>
      <c r="N1401" s="232" t="str">
        <f>IFERROR(VLOOKUP(L1401,色號!A:C,3,FALSE),"")</f>
        <v/>
      </c>
      <c r="O1401" s="228" t="str">
        <f>IFERROR(VLOOKUP(L1401,色號!A:D,4,FALSE),"")</f>
        <v/>
      </c>
      <c r="P1401" s="228" t="str">
        <f t="shared" si="477"/>
        <v/>
      </c>
      <c r="Q1401" s="228" t="str">
        <f t="shared" si="478"/>
        <v/>
      </c>
      <c r="R1401" s="455" t="str">
        <f t="shared" si="479"/>
        <v/>
      </c>
      <c r="S1401" s="238"/>
      <c r="T1401" s="429" t="str">
        <f t="shared" si="480"/>
        <v/>
      </c>
      <c r="U1401" s="237" t="str">
        <f t="shared" si="481"/>
        <v/>
      </c>
    </row>
    <row r="1402" spans="1:21" x14ac:dyDescent="0.25">
      <c r="A1402" s="228">
        <f t="shared" si="474"/>
        <v>0</v>
      </c>
      <c r="B1402" s="228"/>
      <c r="C1402" s="228">
        <f>C1401+1</f>
        <v>36025</v>
      </c>
      <c r="D1402" s="228"/>
      <c r="E1402" s="228"/>
      <c r="F1402" s="238"/>
      <c r="G1402" s="228" t="str">
        <f t="shared" si="475"/>
        <v/>
      </c>
      <c r="H1402" s="236"/>
      <c r="I1402" s="38" t="str">
        <f t="shared" ref="I1402:I1407" si="484">IF(
   OR(
      $E1402="右側板",$E1402="左側板",$E1402="活隔",
      $E1402="天地蓋頂板",$E1402="天地蓋底板",
      $E1402="左門板",$E1402="右門板",
      $E1402="左側落板",$E1402="右側落板",
      $E1402="外蓋背板",$E1402="活固隔",
      $E1402="左木框滑門",$E1402="右木框滑門",
      $E1402="左鋁框滑門",$E1402="右鋁框滑門",
      $E1402="桌板",$E1402="台面",$E1402="床板",$E1402="假門板",
      $E1402="上掀門板",$E1402="平掀門板",$E1402="下掀門板",
      $E1402="抽盤抽頭",$E1402="抽盤",$E1402="層板",$E1402="壁面層板",
      $E1402="上封板",$E1402="下封板",$E1402="左封板",$E1402="右封板",
      $E1402="抽頭",$E1402="踢腳板"
   ),
   "AA",
   ""
)</f>
        <v/>
      </c>
      <c r="J1402" s="238"/>
      <c r="K1402" s="229"/>
      <c r="L1402" s="228"/>
      <c r="M1402" s="228" t="str">
        <f>IFERROR(VLOOKUP(L1402,色號!A:B,2,FALSE),"")</f>
        <v/>
      </c>
      <c r="N1402" s="232" t="str">
        <f>IFERROR(VLOOKUP(L1402,色號!A:C,3,FALSE),"")</f>
        <v/>
      </c>
      <c r="O1402" s="228" t="str">
        <f>IFERROR(VLOOKUP(L1402,色號!A:D,4,FALSE),"")</f>
        <v/>
      </c>
      <c r="P1402" s="228" t="str">
        <f t="shared" si="477"/>
        <v/>
      </c>
      <c r="Q1402" s="228" t="str">
        <f t="shared" si="478"/>
        <v/>
      </c>
      <c r="R1402" s="455" t="str">
        <f t="shared" si="479"/>
        <v/>
      </c>
      <c r="S1402" s="238"/>
      <c r="T1402" s="429" t="str">
        <f t="shared" si="480"/>
        <v/>
      </c>
      <c r="U1402" s="237" t="str">
        <f t="shared" si="481"/>
        <v/>
      </c>
    </row>
    <row r="1403" spans="1:21" x14ac:dyDescent="0.25">
      <c r="A1403" s="228">
        <f t="shared" si="474"/>
        <v>0</v>
      </c>
      <c r="B1403" s="228"/>
      <c r="C1403" s="228">
        <f t="shared" ref="C1403:C1407" si="485">C1402+1</f>
        <v>36026</v>
      </c>
      <c r="D1403" s="228"/>
      <c r="E1403" s="228"/>
      <c r="F1403" s="238"/>
      <c r="G1403" s="228" t="str">
        <f t="shared" si="475"/>
        <v/>
      </c>
      <c r="H1403" s="236"/>
      <c r="I1403" s="38" t="str">
        <f t="shared" si="484"/>
        <v/>
      </c>
      <c r="J1403" s="238"/>
      <c r="K1403" s="229"/>
      <c r="L1403" s="228"/>
      <c r="M1403" s="228" t="str">
        <f>IFERROR(VLOOKUP(L1403,色號!A:B,2,FALSE),"")</f>
        <v/>
      </c>
      <c r="N1403" s="232" t="str">
        <f>IFERROR(VLOOKUP(L1403,色號!A:C,3,FALSE),"")</f>
        <v/>
      </c>
      <c r="O1403" s="228" t="str">
        <f>IFERROR(VLOOKUP(L1403,色號!A:D,4,FALSE),"")</f>
        <v/>
      </c>
      <c r="P1403" s="228" t="str">
        <f t="shared" si="477"/>
        <v/>
      </c>
      <c r="Q1403" s="228" t="str">
        <f t="shared" si="478"/>
        <v/>
      </c>
      <c r="R1403" s="455" t="str">
        <f t="shared" si="479"/>
        <v/>
      </c>
      <c r="S1403" s="238"/>
      <c r="T1403" s="429" t="str">
        <f t="shared" si="480"/>
        <v/>
      </c>
      <c r="U1403" s="237" t="str">
        <f t="shared" si="481"/>
        <v/>
      </c>
    </row>
    <row r="1404" spans="1:21" x14ac:dyDescent="0.25">
      <c r="A1404" s="228">
        <f t="shared" si="474"/>
        <v>0</v>
      </c>
      <c r="B1404" s="228"/>
      <c r="C1404" s="228">
        <f t="shared" si="485"/>
        <v>36027</v>
      </c>
      <c r="D1404" s="228"/>
      <c r="E1404" s="228"/>
      <c r="F1404" s="238"/>
      <c r="G1404" s="228" t="str">
        <f t="shared" si="475"/>
        <v/>
      </c>
      <c r="H1404" s="236"/>
      <c r="I1404" s="38" t="str">
        <f t="shared" si="484"/>
        <v/>
      </c>
      <c r="J1404" s="238"/>
      <c r="K1404" s="229"/>
      <c r="L1404" s="228"/>
      <c r="M1404" s="228" t="str">
        <f>IFERROR(VLOOKUP(L1404,色號!A:B,2,FALSE),"")</f>
        <v/>
      </c>
      <c r="N1404" s="232" t="str">
        <f>IFERROR(VLOOKUP(L1404,色號!A:C,3,FALSE),"")</f>
        <v/>
      </c>
      <c r="O1404" s="228" t="str">
        <f>IFERROR(VLOOKUP(L1404,色號!A:D,4,FALSE),"")</f>
        <v/>
      </c>
      <c r="P1404" s="228" t="str">
        <f t="shared" si="477"/>
        <v/>
      </c>
      <c r="Q1404" s="228" t="str">
        <f t="shared" si="478"/>
        <v/>
      </c>
      <c r="R1404" s="455" t="str">
        <f t="shared" si="479"/>
        <v/>
      </c>
      <c r="S1404" s="238"/>
      <c r="T1404" s="429" t="str">
        <f t="shared" si="480"/>
        <v/>
      </c>
      <c r="U1404" s="237" t="str">
        <f t="shared" si="481"/>
        <v/>
      </c>
    </row>
    <row r="1405" spans="1:21" x14ac:dyDescent="0.25">
      <c r="A1405" s="228">
        <f t="shared" si="474"/>
        <v>0</v>
      </c>
      <c r="B1405" s="228"/>
      <c r="C1405" s="228">
        <f t="shared" si="485"/>
        <v>36028</v>
      </c>
      <c r="D1405" s="228"/>
      <c r="E1405" s="228"/>
      <c r="F1405" s="238"/>
      <c r="G1405" s="228" t="str">
        <f t="shared" si="475"/>
        <v/>
      </c>
      <c r="H1405" s="236"/>
      <c r="I1405" s="38" t="str">
        <f t="shared" si="484"/>
        <v/>
      </c>
      <c r="J1405" s="238"/>
      <c r="K1405" s="229"/>
      <c r="L1405" s="228"/>
      <c r="M1405" s="228" t="str">
        <f>IFERROR(VLOOKUP(L1405,色號!A:B,2,FALSE),"")</f>
        <v/>
      </c>
      <c r="N1405" s="232" t="str">
        <f>IFERROR(VLOOKUP(L1405,色號!A:C,3,FALSE),"")</f>
        <v/>
      </c>
      <c r="O1405" s="228" t="str">
        <f>IFERROR(VLOOKUP(L1405,色號!A:D,4,FALSE),"")</f>
        <v/>
      </c>
      <c r="P1405" s="228" t="str">
        <f t="shared" si="477"/>
        <v/>
      </c>
      <c r="Q1405" s="228" t="str">
        <f t="shared" si="478"/>
        <v/>
      </c>
      <c r="R1405" s="455" t="str">
        <f t="shared" si="479"/>
        <v/>
      </c>
      <c r="S1405" s="238"/>
      <c r="T1405" s="429" t="str">
        <f t="shared" si="480"/>
        <v/>
      </c>
      <c r="U1405" s="237" t="str">
        <f t="shared" si="481"/>
        <v/>
      </c>
    </row>
    <row r="1406" spans="1:21" x14ac:dyDescent="0.25">
      <c r="A1406" s="228">
        <f t="shared" si="474"/>
        <v>0</v>
      </c>
      <c r="B1406" s="228"/>
      <c r="C1406" s="228">
        <f t="shared" si="485"/>
        <v>36029</v>
      </c>
      <c r="D1406" s="228"/>
      <c r="E1406" s="228"/>
      <c r="F1406" s="238"/>
      <c r="G1406" s="228" t="str">
        <f t="shared" si="475"/>
        <v/>
      </c>
      <c r="H1406" s="236"/>
      <c r="I1406" s="38" t="str">
        <f t="shared" si="484"/>
        <v/>
      </c>
      <c r="J1406" s="238"/>
      <c r="K1406" s="229"/>
      <c r="L1406" s="228"/>
      <c r="M1406" s="228" t="str">
        <f>IFERROR(VLOOKUP(L1406,色號!A:B,2,FALSE),"")</f>
        <v/>
      </c>
      <c r="N1406" s="232" t="str">
        <f>IFERROR(VLOOKUP(L1406,色號!A:C,3,FALSE),"")</f>
        <v/>
      </c>
      <c r="O1406" s="228" t="str">
        <f>IFERROR(VLOOKUP(L1406,色號!A:D,4,FALSE),"")</f>
        <v/>
      </c>
      <c r="P1406" s="228" t="str">
        <f t="shared" si="477"/>
        <v/>
      </c>
      <c r="Q1406" s="228" t="str">
        <f t="shared" si="478"/>
        <v/>
      </c>
      <c r="R1406" s="455" t="str">
        <f t="shared" si="479"/>
        <v/>
      </c>
      <c r="S1406" s="238"/>
      <c r="T1406" s="429" t="str">
        <f t="shared" si="480"/>
        <v/>
      </c>
      <c r="U1406" s="237" t="str">
        <f t="shared" si="481"/>
        <v/>
      </c>
    </row>
    <row r="1407" spans="1:21" x14ac:dyDescent="0.25">
      <c r="A1407" s="228">
        <f t="shared" si="474"/>
        <v>0</v>
      </c>
      <c r="B1407" s="228"/>
      <c r="C1407" s="228">
        <f t="shared" si="485"/>
        <v>36030</v>
      </c>
      <c r="D1407" s="228"/>
      <c r="E1407" s="228"/>
      <c r="F1407" s="238"/>
      <c r="G1407" s="228" t="str">
        <f t="shared" si="475"/>
        <v/>
      </c>
      <c r="H1407" s="236"/>
      <c r="I1407" s="38" t="str">
        <f t="shared" si="484"/>
        <v/>
      </c>
      <c r="J1407" s="238"/>
      <c r="K1407" s="229"/>
      <c r="L1407" s="228"/>
      <c r="M1407" s="228" t="str">
        <f>IFERROR(VLOOKUP(L1407,色號!A:B,2,FALSE),"")</f>
        <v/>
      </c>
      <c r="N1407" s="232" t="str">
        <f>IFERROR(VLOOKUP(L1407,色號!A:C,3,FALSE),"")</f>
        <v/>
      </c>
      <c r="O1407" s="228" t="str">
        <f>IFERROR(VLOOKUP(L1407,色號!A:D,4,FALSE),"")</f>
        <v/>
      </c>
      <c r="P1407" s="228" t="str">
        <f t="shared" si="477"/>
        <v/>
      </c>
      <c r="Q1407" s="228" t="str">
        <f t="shared" si="478"/>
        <v/>
      </c>
      <c r="R1407" s="455" t="str">
        <f t="shared" si="479"/>
        <v/>
      </c>
      <c r="S1407" s="238"/>
      <c r="T1407" s="429" t="str">
        <f t="shared" si="480"/>
        <v/>
      </c>
      <c r="U1407" s="237" t="str">
        <f t="shared" si="481"/>
        <v/>
      </c>
    </row>
    <row r="1408" spans="1:21" x14ac:dyDescent="0.25">
      <c r="A1408" s="234"/>
      <c r="B1408" s="234"/>
      <c r="C1408" s="234"/>
      <c r="D1408" s="234"/>
      <c r="E1408" s="234"/>
      <c r="F1408" s="238"/>
      <c r="G1408" s="238"/>
      <c r="H1408" s="239"/>
      <c r="I1408" s="234"/>
      <c r="J1408" s="238"/>
      <c r="K1408" s="227"/>
      <c r="L1408" s="238"/>
      <c r="M1408" s="238"/>
      <c r="N1408" s="238"/>
      <c r="O1408" s="238"/>
      <c r="P1408" s="238"/>
      <c r="Q1408" s="238"/>
      <c r="R1408" s="456"/>
      <c r="S1408" s="238"/>
      <c r="T1408" s="430"/>
      <c r="U1408" s="237"/>
    </row>
    <row r="1409" spans="1:21" x14ac:dyDescent="0.25">
      <c r="A1409" s="234"/>
      <c r="B1409" s="234"/>
      <c r="C1409" s="234"/>
      <c r="D1409" s="234"/>
      <c r="E1409" s="234"/>
      <c r="F1409" s="238"/>
      <c r="G1409" s="238"/>
      <c r="H1409" s="239"/>
      <c r="I1409" s="234"/>
      <c r="J1409" s="238"/>
      <c r="K1409" s="227"/>
      <c r="L1409" s="238"/>
      <c r="M1409" s="238"/>
      <c r="N1409" s="238"/>
      <c r="O1409" s="238"/>
      <c r="P1409" s="238"/>
      <c r="Q1409" s="238"/>
      <c r="R1409" s="456"/>
      <c r="S1409" s="238"/>
      <c r="T1409" s="430"/>
      <c r="U1409" s="237"/>
    </row>
    <row r="1410" spans="1:21" x14ac:dyDescent="0.25">
      <c r="A1410" s="224" t="s">
        <v>31</v>
      </c>
      <c r="B1410" s="224"/>
      <c r="C1410" s="225"/>
      <c r="D1410" s="225" cm="1">
        <f t="array" ref="D1410">_xlfn.IFS(OR(C1410="水槽櫃",C1410="爐檯櫃"),"無頂板",C1410="油機吊櫃","無底板",TRUE,0)</f>
        <v>0</v>
      </c>
      <c r="E1410" s="226"/>
      <c r="F1410" s="225"/>
      <c r="G1410" s="226"/>
      <c r="H1410" s="226"/>
      <c r="I1410" s="226"/>
      <c r="J1410" s="226"/>
      <c r="K1410" s="227"/>
      <c r="L1410" s="228"/>
      <c r="M1410" s="228"/>
      <c r="N1410" s="228"/>
      <c r="O1410" s="228"/>
      <c r="P1410" s="228"/>
      <c r="Q1410" s="228"/>
      <c r="R1410" s="455"/>
      <c r="S1410" s="228"/>
      <c r="T1410" s="430"/>
      <c r="U1410" s="237"/>
    </row>
    <row r="1411" spans="1:21" x14ac:dyDescent="0.25">
      <c r="A1411" s="224" t="s">
        <v>20</v>
      </c>
      <c r="B1411" s="224"/>
      <c r="C1411" s="229">
        <f>C1372+1</f>
        <v>37</v>
      </c>
      <c r="D1411" s="229"/>
      <c r="E1411" s="226"/>
      <c r="F1411" s="230"/>
      <c r="G1411" s="226"/>
      <c r="H1411" s="226"/>
      <c r="I1411" s="226"/>
      <c r="J1411" s="226"/>
      <c r="K1411" s="366" t="s">
        <v>15</v>
      </c>
      <c r="L1411" s="232">
        <f>SUMIF(D1417:D1446,"&lt;&gt;*五金",K1417:K1446)</f>
        <v>0</v>
      </c>
      <c r="M1411" s="228"/>
      <c r="N1411" s="231"/>
      <c r="O1411" s="228"/>
      <c r="P1411" s="228"/>
      <c r="Q1411" s="228"/>
      <c r="R1411" s="455"/>
      <c r="S1411" s="228"/>
      <c r="T1411" s="430"/>
      <c r="U1411" s="237"/>
    </row>
    <row r="1412" spans="1:21" x14ac:dyDescent="0.25">
      <c r="A1412" s="224" t="s">
        <v>38</v>
      </c>
      <c r="B1412" s="224"/>
      <c r="C1412" s="229"/>
      <c r="D1412" s="229"/>
      <c r="E1412" s="226"/>
      <c r="F1412" s="230"/>
      <c r="G1412" s="226"/>
      <c r="H1412" s="226"/>
      <c r="I1412" s="226"/>
      <c r="J1412" s="226"/>
      <c r="K1412" s="366" t="s">
        <v>16</v>
      </c>
      <c r="L1412" s="233">
        <f ca="1">板材才數分析.!P1111</f>
        <v>0</v>
      </c>
      <c r="M1412" s="228"/>
      <c r="N1412" s="231"/>
      <c r="O1412" s="228"/>
      <c r="P1412" s="228"/>
      <c r="Q1412" s="228"/>
      <c r="R1412" s="455"/>
      <c r="S1412" s="228"/>
      <c r="T1412" s="430"/>
      <c r="U1412" s="237"/>
    </row>
    <row r="1413" spans="1:21" x14ac:dyDescent="0.25">
      <c r="A1413" s="224" t="s">
        <v>39</v>
      </c>
      <c r="B1413" s="224"/>
      <c r="C1413" s="368"/>
      <c r="D1413" s="229"/>
      <c r="E1413" s="226"/>
      <c r="F1413" s="230"/>
      <c r="G1413" s="226"/>
      <c r="H1413" s="226"/>
      <c r="I1413" s="226"/>
      <c r="J1413" s="226"/>
      <c r="K1413" s="376" t="s">
        <v>1384</v>
      </c>
      <c r="L1413" s="228">
        <v>1</v>
      </c>
      <c r="M1413" s="228"/>
      <c r="N1413" s="228"/>
      <c r="O1413" s="228"/>
      <c r="P1413" s="228"/>
      <c r="Q1413" s="228"/>
      <c r="R1413" s="455"/>
      <c r="S1413" s="228"/>
      <c r="T1413" s="430"/>
      <c r="U1413" s="237"/>
    </row>
    <row r="1414" spans="1:21" x14ac:dyDescent="0.25">
      <c r="A1414" s="224" t="s">
        <v>40</v>
      </c>
      <c r="B1414" s="224"/>
      <c r="C1414" s="367"/>
      <c r="D1414" s="229"/>
      <c r="E1414" s="226"/>
      <c r="F1414" s="230"/>
      <c r="G1414" s="226"/>
      <c r="H1414" s="226"/>
      <c r="I1414" s="226"/>
      <c r="J1414" s="226"/>
      <c r="K1414" s="227"/>
      <c r="L1414" s="228"/>
      <c r="M1414" s="228"/>
      <c r="N1414" s="228"/>
      <c r="O1414" s="228"/>
      <c r="P1414" s="228"/>
      <c r="Q1414" s="228"/>
      <c r="R1414" s="455"/>
      <c r="S1414" s="228"/>
      <c r="T1414" s="430"/>
      <c r="U1414" s="237"/>
    </row>
    <row r="1415" spans="1:21" ht="16.5" customHeight="1" x14ac:dyDescent="0.25">
      <c r="A1415" s="508" t="s">
        <v>21</v>
      </c>
      <c r="B1415" s="228"/>
      <c r="C1415" s="508" t="s">
        <v>50</v>
      </c>
      <c r="D1415" s="508" t="s">
        <v>1293</v>
      </c>
      <c r="E1415" s="508" t="s">
        <v>42</v>
      </c>
      <c r="F1415" s="372" t="s">
        <v>2</v>
      </c>
      <c r="G1415" s="372"/>
      <c r="H1415" s="372"/>
      <c r="I1415" s="372"/>
      <c r="J1415" s="372"/>
      <c r="K1415" s="514" t="s">
        <v>6</v>
      </c>
      <c r="L1415" s="508" t="s">
        <v>8</v>
      </c>
      <c r="M1415" s="508" t="s">
        <v>110</v>
      </c>
      <c r="N1415" s="515" t="s">
        <v>225</v>
      </c>
      <c r="O1415" s="508" t="s">
        <v>44</v>
      </c>
      <c r="P1415" s="509" t="s">
        <v>9</v>
      </c>
      <c r="Q1415" s="509" t="s">
        <v>9</v>
      </c>
      <c r="R1415" s="510" t="s">
        <v>9</v>
      </c>
      <c r="S1415" s="509" t="s">
        <v>9</v>
      </c>
      <c r="T1415" s="517" t="s">
        <v>1929</v>
      </c>
      <c r="U1415" s="508" t="s">
        <v>1386</v>
      </c>
    </row>
    <row r="1416" spans="1:21" x14ac:dyDescent="0.25">
      <c r="A1416" s="513"/>
      <c r="B1416" s="234"/>
      <c r="C1416" s="513"/>
      <c r="D1416" s="508"/>
      <c r="E1416" s="513"/>
      <c r="F1416" s="228" t="s">
        <v>49</v>
      </c>
      <c r="G1416" s="228" t="s">
        <v>17</v>
      </c>
      <c r="H1416" s="235" t="s">
        <v>1</v>
      </c>
      <c r="I1416" s="228" t="s">
        <v>17</v>
      </c>
      <c r="J1416" s="228" t="s">
        <v>3</v>
      </c>
      <c r="K1416" s="514"/>
      <c r="L1416" s="508"/>
      <c r="M1416" s="513"/>
      <c r="N1416" s="515"/>
      <c r="O1416" s="513"/>
      <c r="P1416" s="509"/>
      <c r="Q1416" s="509"/>
      <c r="R1416" s="510"/>
      <c r="S1416" s="509"/>
      <c r="T1416" s="517"/>
      <c r="U1416" s="508"/>
    </row>
    <row r="1417" spans="1:21" x14ac:dyDescent="0.25">
      <c r="A1417" s="228">
        <f>$C$1410</f>
        <v>0</v>
      </c>
      <c r="B1417" s="228"/>
      <c r="C1417" s="228">
        <f>(C1411*1000)+1</f>
        <v>37001</v>
      </c>
      <c r="D1417" s="228"/>
      <c r="E1417" s="228" t="s">
        <v>4</v>
      </c>
      <c r="F1417" s="228"/>
      <c r="G1417" s="228" t="str">
        <f>IF(
   OR(
      $E1417="頂板",$E1417="底板",$E1417="右側板",$E1417="左側板",
      $E1417="天地蓋頂板",$E1417="天地蓋底板",$E1417="天地蓋右側板",$E1417="天地蓋左側板",
      $E1417="前抽牆",$E1417="後抽牆",$E1417="左抽牆",$E1417="右抽牆",
      $E1417="踢腳板",$E1417="補板",$E1417="固隔",$E1417="活隔",
      $E1417="中立板",$E1417="中立板(退)",$E1417="固隔(退)",$E1417="活固隔",$E1417="立板",
      $E1417="內頂板",$E1417="內左側落板",$E1417="內右側落板",$E1417="內底板",
      $E1417="內左側板",$E1417="內右側板",
      $E1417="上前平肢",$E1417="上後平肢",$E1417="上前立肢",$E1417="上後立肢",
      $E1417="下前立肢",$E1417="下後立肢",$E1417="下前平肢",$E1417="下後平肢",
      $E1417="左側落板",$E1417="右側落板",
      $E1417="外蓋背板",$E1417="台面",$E1417="床板",$E1417="假門板",
      $E1417="上掀門板",$E1417="平掀門板",$E1417="下掀門板",
      $E1417="左門板",$E1417="右門板",
      $E1417="抽盤",$E1417="抽盤抽頭",
      $E1417="上軌道板",$E1417="下軌道板",$E1417="左軌道板",$E1417="右軌道板",$E1417="指縫擋板",$E1417="左木框滑門",$E1417="右木框滑門",
      $E1417="層板",$E1417="壁面層板",$E1417="桌板",$E1417="上封板",$E1417="下封板",$E1417="左封板",$E1417="右封板",
      $E1417="左圓角側板",$E1417="右圓角側板",$E1417="抽頭",$E1417="入柱抽頭",$E1417="假抽頭",$E1417="背拉桿",$E1417="木滑門",$E1417="抽屜拉桿"
   ),
   "AA",
   ""
)</f>
        <v>AA</v>
      </c>
      <c r="H1417" s="236"/>
      <c r="I1417" s="38" t="str">
        <f>IF(
   OR(
      $E1417="右側板",$E1417="左側板",$E1417="活隔",
      $E1417="天地蓋頂板",$E1417="天地蓋底板",
      $E1417="左門板",$E1417="右門板",
      $E1417="左側落板",$E1417="右側落板",
      $E1417="外蓋背板",$E1417="活固隔",
      $E1417="左木框滑門",$E1417="右木框滑門",
      $E1417="左鋁框滑門",$E1417="右鋁框滑門",
      $E1417="桌板",$E1417="台面",$E1417="床板",$E1417="假門板",
      $E1417="上掀門板",$E1417="平掀門板",$E1417="下掀門板",
      $E1417="抽盤抽頭",$E1417="抽盤",$E1417="層板",$E1417="壁面層板",
      $E1417="上封板",$E1417="下封板",$E1417="左封板",$E1417="右封板",
      $E1417="抽頭",$E1417="踢腳板"
   ),
   "AA",
   ""
)</f>
        <v/>
      </c>
      <c r="J1417" s="228"/>
      <c r="K1417" s="229"/>
      <c r="L1417" s="228"/>
      <c r="M1417" s="228" t="str">
        <f>IFERROR(VLOOKUP(L1417,色號!A:B,2,FALSE),"")</f>
        <v/>
      </c>
      <c r="N1417" s="228" t="str">
        <f>IFERROR(VLOOKUP(M1417,色號!B:C,2,FALSE),"")</f>
        <v/>
      </c>
      <c r="O1417" s="228" t="str">
        <f>IFERROR(VLOOKUP(L1417,色號!A:D,4,FALSE),"")</f>
        <v/>
      </c>
      <c r="P1417" s="228" t="str">
        <f>IF(
    OR($E1417="左門板", $E1417="右門板"),
    "鉸" &amp; IF($F1417&lt;=1000, 2, IF($F1417&lt;=1800, 3, 4)),
    IF(
        $E1417="入柱背板",
        "側",
        IF(
            $E1417="外蓋背板",
            "面",
            IF(
                AND(COUNTIF($E$1417:$E$1446,"入柱背板")&gt;0, OR($E1417="頂板", $E1417="底板")),
                "面",
                IF(
                    AND(COUNTIF($E$1417:$E$1446,"外蓋背板")&gt;0, OR($E1417="左側板", $E1417="右側板")),
                    "側",
                    IF(
                        AND(
                            COUNTIF($E$1417:$E$1446,"入柱背板")=0,
                            COUNTIF($E$1417:$E$1446,"外蓋背板")=0,
                            OR(
                                AND(COUNTIF($E$1417:$E$1446,"背板")&gt;0, OR($E1417="左側板",$E1417="右側板",$E1417="頂板",$E1417="底板",$E1417="天地蓋左側板",$E1417="天地蓋右側板",$E1417="天地蓋頂板",$E1417="天地蓋底板")),
                                AND(COUNTIF($E$1417:$E$1446,"抽底")&gt;0, OR($E1417="右抽牆",$E1417="左抽牆",$E1417="前抽牆",$E1417="後抽牆"))                         )
                        ),
                        "背板溝",
                        ""
                    )
                )
            )
        )
    )
)</f>
        <v>背板溝</v>
      </c>
      <c r="Q1417" s="228" t="str">
        <f>IF(OR($E1417="天地蓋右側板",$E1417="天地蓋左側板"), "側 面",
 IF(OR($E1417="背拉桿",$E1417="中立板",$E1417="頂板",$E1417="底板",$E1417="前抽牆",$E1417="後抽牆",$E1417="內左側落板",$E1417="內右側落板",$E1417="抽屜拉桿",$E1417="立板"), "側",
  IF(OR($E1417="木滑門",$E1417="鋁框滑門"), "輪",
   IF(OR($E1417="右側板",$E1417="左側板",$E1417="右抽牆",$E1417="左抽牆",$E1417="天地蓋頂板",$E1417="天地蓋底板",$E1417="內頂板"), "面",
    IF($E1417="固隔","固","")
   )
  )
 )
)</f>
        <v>側</v>
      </c>
      <c r="R1417" s="455" t="str">
        <f>IF(
OR($E1417="左側板",$E1417="右側板",$E1417="天地蓋左側板",$E1417="天地蓋右側板",$E1417="中立板",$E1417="立板"),
"排","")</f>
        <v/>
      </c>
      <c r="S1417" s="461"/>
      <c r="T1417" s="429" t="str">
        <f>IF($E1417="中立板","面開槽？排孔？",
IF($E1417="木框滑門","前排孔要退喔！",
IF(OR($E1417="左門板",$E1417="右門板",$E1417="抽頭"),"把手？",
IF(OR($E1417="左側板",$E1417="右側板",$E1417="天地蓋右側板",$E1417="天地蓋左側板"),"排孔？",""))))</f>
        <v/>
      </c>
      <c r="U1417" s="237">
        <f>IF(E1417="","",$L$1413)</f>
        <v>1</v>
      </c>
    </row>
    <row r="1418" spans="1:21" x14ac:dyDescent="0.25">
      <c r="A1418" s="228">
        <f t="shared" ref="A1418:A1446" si="486">$C$1410</f>
        <v>0</v>
      </c>
      <c r="B1418" s="228"/>
      <c r="C1418" s="228">
        <f>C1417+1</f>
        <v>37002</v>
      </c>
      <c r="D1418" s="228"/>
      <c r="E1418" s="228" t="s">
        <v>323</v>
      </c>
      <c r="F1418" s="228"/>
      <c r="G1418" s="228" t="str">
        <f t="shared" ref="G1418:G1446" si="487">IF(
   OR(
      $E1418="頂板",$E1418="底板",$E1418="右側板",$E1418="左側板",
      $E1418="天地蓋頂板",$E1418="天地蓋底板",$E1418="天地蓋右側板",$E1418="天地蓋左側板",
      $E1418="前抽牆",$E1418="後抽牆",$E1418="左抽牆",$E1418="右抽牆",
      $E1418="踢腳板",$E1418="補板",$E1418="固隔",$E1418="活隔",
      $E1418="中立板",$E1418="中立板(退)",$E1418="固隔(退)",$E1418="活固隔",$E1418="立板",
      $E1418="內頂板",$E1418="內左側落板",$E1418="內右側落板",$E1418="內底板",
      $E1418="內左側板",$E1418="內右側板",
      $E1418="上前平肢",$E1418="上後平肢",$E1418="上前立肢",$E1418="上後立肢",
      $E1418="下前立肢",$E1418="下後立肢",$E1418="下前平肢",$E1418="下後平肢",
      $E1418="左側落板",$E1418="右側落板",
      $E1418="外蓋背板",$E1418="台面",$E1418="床板",$E1418="假門板",
      $E1418="上掀門板",$E1418="平掀門板",$E1418="下掀門板",
      $E1418="左門板",$E1418="右門板",
      $E1418="抽盤",$E1418="抽盤抽頭",
      $E1418="上軌道板",$E1418="下軌道板",$E1418="左軌道板",$E1418="右軌道板",$E1418="指縫擋板",$E1418="左木框滑門",$E1418="右木框滑門",
      $E1418="層板",$E1418="壁面層板",$E1418="桌板",$E1418="上封板",$E1418="下封板",$E1418="左封板",$E1418="右封板",
      $E1418="左圓角側板",$E1418="右圓角側板",$E1418="抽頭",$E1418="入柱抽頭",$E1418="假抽頭",$E1418="背拉桿",$E1418="木滑門",$E1418="抽屜拉桿"
   ),
   "AA",
   ""
)</f>
        <v>AA</v>
      </c>
      <c r="H1418" s="236"/>
      <c r="I1418" s="38" t="str">
        <f t="shared" ref="I1418:I1446" si="488">IF(
   OR(
      $E1418="右側板",$E1418="左側板",$E1418="活隔",
      $E1418="天地蓋頂板",$E1418="天地蓋底板",
      $E1418="左門板",$E1418="右門板",
      $E1418="左側落板",$E1418="右側落板",
      $E1418="外蓋背板",$E1418="活固隔",
      $E1418="左木框滑門",$E1418="右木框滑門",
      $E1418="左鋁框滑門",$E1418="右鋁框滑門",
      $E1418="桌板",$E1418="台面",$E1418="床板",$E1418="假門板",
      $E1418="上掀門板",$E1418="平掀門板",$E1418="下掀門板",
      $E1418="抽盤抽頭",$E1418="抽盤",$E1418="層板",$E1418="壁面層板",
      $E1418="上封板",$E1418="下封板",$E1418="左封板",$E1418="右封板",
      $E1418="抽頭",$E1418="踢腳板"
   ),
   "AA",
   ""
)</f>
        <v/>
      </c>
      <c r="J1418" s="228"/>
      <c r="K1418" s="229"/>
      <c r="L1418" s="228"/>
      <c r="M1418" s="228" t="str">
        <f>IFERROR(VLOOKUP(L1418,色號!A:B,2,FALSE),"")</f>
        <v/>
      </c>
      <c r="N1418" s="228" t="str">
        <f>IFERROR(VLOOKUP(M1418,色號!B:C,2,FALSE),"")</f>
        <v/>
      </c>
      <c r="O1418" s="228" t="str">
        <f>IFERROR(VLOOKUP(L1418,色號!A:D,4,FALSE),"")</f>
        <v/>
      </c>
      <c r="P1418" s="228" t="str">
        <f t="shared" ref="P1418:P1446" si="489">IF(
    OR($E1418="左門板", $E1418="右門板"),
    "鉸" &amp; IF($F1418&lt;=1000, 2, IF($F1418&lt;=1800, 3, 4)),
    IF(
        $E1418="入柱背板",
        "側",
        IF(
            $E1418="外蓋背板",
            "面",
            IF(
                AND(COUNTIF($E$1417:$E$1446,"入柱背板")&gt;0, OR($E1418="頂板", $E1418="底板")),
                "面",
                IF(
                    AND(COUNTIF($E$1417:$E$1446,"外蓋背板")&gt;0, OR($E1418="左側板", $E1418="右側板")),
                    "側",
                    IF(
                        AND(
                            COUNTIF($E$1417:$E$1446,"入柱背板")=0,
                            COUNTIF($E$1417:$E$1446,"外蓋背板")=0,
                            OR(
                                AND(COUNTIF($E$1417:$E$1446,"背板")&gt;0, OR($E1418="左側板",$E1418="右側板",$E1418="頂板",$E1418="底板",$E1418="天地蓋左側板",$E1418="天地蓋右側板",$E1418="天地蓋頂板",$E1418="天地蓋底板")),
                                AND(COUNTIF($E$1417:$E$1446,"抽底")&gt;0, OR($E1418="右抽牆",$E1418="左抽牆",$E1418="前抽牆",$E1418="後抽牆"))                         )
                        ),
                        "背板溝",
                        ""
                    )
                )
            )
        )
    )
)</f>
        <v>背板溝</v>
      </c>
      <c r="Q1418" s="228" t="str">
        <f t="shared" ref="Q1418:Q1446" si="490">IF(OR($E1418="天地蓋右側板",$E1418="天地蓋左側板"), "側 面",
 IF(OR($E1418="背拉桿",$E1418="中立板",$E1418="頂板",$E1418="底板",$E1418="前抽牆",$E1418="後抽牆",$E1418="內左側落板",$E1418="內右側落板",$E1418="抽屜拉桿",$E1418="立板"), "側",
  IF(OR($E1418="木滑門",$E1418="鋁框滑門"), "輪",
   IF(OR($E1418="右側板",$E1418="左側板",$E1418="右抽牆",$E1418="左抽牆",$E1418="天地蓋頂板",$E1418="天地蓋底板",$E1418="內頂板"), "面",
    IF($E1418="固隔","固","")
   )
  )
 )
)</f>
        <v>側</v>
      </c>
      <c r="R1418" s="455" t="str">
        <f t="shared" ref="R1418:R1446" si="491">IF(
OR($E1418="左側板",$E1418="右側板",$E1418="天地蓋左側板",$E1418="天地蓋右側板",$E1418="中立板",$E1418="立板"),
"排","")</f>
        <v/>
      </c>
      <c r="S1418" s="461"/>
      <c r="T1418" s="429" t="str">
        <f t="shared" ref="T1418:T1446" si="492">IF($E1418="中立板","面開槽？排孔？",
IF($E1418="木框滑門","前排孔要退喔！",
IF(OR($E1418="左門板",$E1418="右門板",$E1418="抽頭"),"把手？",
IF(OR($E1418="左側板",$E1418="右側板",$E1418="天地蓋右側板",$E1418="天地蓋左側板"),"排孔？",""))))</f>
        <v/>
      </c>
      <c r="U1418" s="237">
        <f t="shared" ref="U1418:U1445" si="493">IF(E1418="","",$L$1413)</f>
        <v>1</v>
      </c>
    </row>
    <row r="1419" spans="1:21" x14ac:dyDescent="0.25">
      <c r="A1419" s="228">
        <f t="shared" si="486"/>
        <v>0</v>
      </c>
      <c r="B1419" s="228"/>
      <c r="C1419" s="228">
        <f t="shared" ref="C1419:C1430" si="494">C1418+1</f>
        <v>37003</v>
      </c>
      <c r="D1419" s="228"/>
      <c r="E1419" s="228" t="s">
        <v>342</v>
      </c>
      <c r="F1419" s="228"/>
      <c r="G1419" s="228" t="str">
        <f t="shared" si="487"/>
        <v>AA</v>
      </c>
      <c r="H1419" s="236"/>
      <c r="I1419" s="38" t="str">
        <f t="shared" si="488"/>
        <v>AA</v>
      </c>
      <c r="J1419" s="228"/>
      <c r="K1419" s="229"/>
      <c r="L1419" s="228"/>
      <c r="M1419" s="228" t="str">
        <f>IFERROR(VLOOKUP(L1419,色號!A:B,2,FALSE),"")</f>
        <v/>
      </c>
      <c r="N1419" s="228" t="str">
        <f>IFERROR(VLOOKUP(M1419,色號!B:C,2,FALSE),"")</f>
        <v/>
      </c>
      <c r="O1419" s="228" t="str">
        <f>IFERROR(VLOOKUP(L1419,色號!A:D,4,FALSE),"")</f>
        <v/>
      </c>
      <c r="P1419" s="228" t="str">
        <f t="shared" si="489"/>
        <v>背板溝</v>
      </c>
      <c r="Q1419" s="228" t="str">
        <f t="shared" si="490"/>
        <v>面</v>
      </c>
      <c r="R1419" s="455" t="str">
        <f t="shared" si="491"/>
        <v>排</v>
      </c>
      <c r="S1419" s="461"/>
      <c r="T1419" s="429" t="str">
        <f t="shared" si="492"/>
        <v>排孔？</v>
      </c>
      <c r="U1419" s="237">
        <f t="shared" si="493"/>
        <v>1</v>
      </c>
    </row>
    <row r="1420" spans="1:21" x14ac:dyDescent="0.25">
      <c r="A1420" s="228">
        <f t="shared" si="486"/>
        <v>0</v>
      </c>
      <c r="B1420" s="228"/>
      <c r="C1420" s="228">
        <f t="shared" si="494"/>
        <v>37004</v>
      </c>
      <c r="D1420" s="228"/>
      <c r="E1420" s="228" t="s">
        <v>350</v>
      </c>
      <c r="F1420" s="228"/>
      <c r="G1420" s="228" t="str">
        <f t="shared" si="487"/>
        <v>AA</v>
      </c>
      <c r="H1420" s="236"/>
      <c r="I1420" s="38" t="str">
        <f t="shared" si="488"/>
        <v>AA</v>
      </c>
      <c r="J1420" s="228"/>
      <c r="K1420" s="229"/>
      <c r="L1420" s="228"/>
      <c r="M1420" s="228" t="str">
        <f>IFERROR(VLOOKUP(L1420,色號!A:B,2,FALSE),"")</f>
        <v/>
      </c>
      <c r="N1420" s="228" t="str">
        <f>IFERROR(VLOOKUP(M1420,色號!B:C,2,FALSE),"")</f>
        <v/>
      </c>
      <c r="O1420" s="228" t="str">
        <f>IFERROR(VLOOKUP(L1420,色號!A:D,4,FALSE),"")</f>
        <v/>
      </c>
      <c r="P1420" s="228" t="str">
        <f t="shared" si="489"/>
        <v>背板溝</v>
      </c>
      <c r="Q1420" s="228" t="str">
        <f t="shared" si="490"/>
        <v>面</v>
      </c>
      <c r="R1420" s="455" t="str">
        <f t="shared" si="491"/>
        <v>排</v>
      </c>
      <c r="S1420" s="461"/>
      <c r="T1420" s="429" t="str">
        <f t="shared" si="492"/>
        <v>排孔？</v>
      </c>
      <c r="U1420" s="237">
        <f t="shared" si="493"/>
        <v>1</v>
      </c>
    </row>
    <row r="1421" spans="1:21" x14ac:dyDescent="0.25">
      <c r="A1421" s="228">
        <f t="shared" si="486"/>
        <v>0</v>
      </c>
      <c r="B1421" s="228"/>
      <c r="C1421" s="228">
        <f t="shared" si="494"/>
        <v>37005</v>
      </c>
      <c r="D1421" s="228"/>
      <c r="E1421" s="228" t="s">
        <v>357</v>
      </c>
      <c r="F1421" s="228"/>
      <c r="G1421" s="228" t="str">
        <f t="shared" si="487"/>
        <v/>
      </c>
      <c r="H1421" s="236"/>
      <c r="I1421" s="38" t="str">
        <f t="shared" si="488"/>
        <v/>
      </c>
      <c r="J1421" s="228"/>
      <c r="K1421" s="229"/>
      <c r="L1421" s="228"/>
      <c r="M1421" s="228" t="str">
        <f>IFERROR(VLOOKUP(L1421,色號!A:B,2,FALSE),"")</f>
        <v/>
      </c>
      <c r="N1421" s="228" t="str">
        <f>IFERROR(VLOOKUP(M1421,色號!B:C,2,FALSE),"")</f>
        <v/>
      </c>
      <c r="O1421" s="228" t="str">
        <f>IFERROR(VLOOKUP(L1421,色號!A:D,4,FALSE),"")</f>
        <v/>
      </c>
      <c r="P1421" s="228" t="str">
        <f t="shared" si="489"/>
        <v/>
      </c>
      <c r="Q1421" s="228" t="str">
        <f t="shared" si="490"/>
        <v/>
      </c>
      <c r="R1421" s="455" t="str">
        <f t="shared" si="491"/>
        <v/>
      </c>
      <c r="S1421" s="461"/>
      <c r="T1421" s="429" t="str">
        <f t="shared" si="492"/>
        <v/>
      </c>
      <c r="U1421" s="237">
        <f t="shared" si="493"/>
        <v>1</v>
      </c>
    </row>
    <row r="1422" spans="1:21" x14ac:dyDescent="0.25">
      <c r="A1422" s="228">
        <f t="shared" si="486"/>
        <v>0</v>
      </c>
      <c r="B1422" s="228"/>
      <c r="C1422" s="228">
        <f t="shared" si="494"/>
        <v>37006</v>
      </c>
      <c r="D1422" s="228"/>
      <c r="E1422" s="228" t="s">
        <v>420</v>
      </c>
      <c r="F1422" s="228"/>
      <c r="G1422" s="228" t="str">
        <f t="shared" si="487"/>
        <v>AA</v>
      </c>
      <c r="H1422" s="236"/>
      <c r="I1422" s="38" t="str">
        <f t="shared" si="488"/>
        <v/>
      </c>
      <c r="J1422" s="228"/>
      <c r="K1422" s="229"/>
      <c r="L1422" s="228"/>
      <c r="M1422" s="228" t="str">
        <f>IFERROR(VLOOKUP(L1422,色號!A:B,2,FALSE),"")</f>
        <v/>
      </c>
      <c r="N1422" s="228" t="str">
        <f>IFERROR(VLOOKUP(M1422,色號!B:C,2,FALSE),"")</f>
        <v/>
      </c>
      <c r="O1422" s="228" t="str">
        <f>IFERROR(VLOOKUP(L1422,色號!A:D,4,FALSE),"")</f>
        <v/>
      </c>
      <c r="P1422" s="228" t="str">
        <f t="shared" si="489"/>
        <v/>
      </c>
      <c r="Q1422" s="228" t="str">
        <f t="shared" si="490"/>
        <v>側</v>
      </c>
      <c r="R1422" s="455" t="str">
        <f t="shared" si="491"/>
        <v/>
      </c>
      <c r="S1422" s="461"/>
      <c r="T1422" s="429" t="str">
        <f t="shared" si="492"/>
        <v/>
      </c>
      <c r="U1422" s="237">
        <f t="shared" si="493"/>
        <v>1</v>
      </c>
    </row>
    <row r="1423" spans="1:21" x14ac:dyDescent="0.25">
      <c r="A1423" s="228">
        <f t="shared" si="486"/>
        <v>0</v>
      </c>
      <c r="B1423" s="228"/>
      <c r="C1423" s="228">
        <f t="shared" si="494"/>
        <v>37007</v>
      </c>
      <c r="D1423" s="228"/>
      <c r="E1423" s="228"/>
      <c r="F1423" s="228"/>
      <c r="G1423" s="228" t="str">
        <f t="shared" si="487"/>
        <v/>
      </c>
      <c r="H1423" s="236"/>
      <c r="I1423" s="38" t="str">
        <f t="shared" si="488"/>
        <v/>
      </c>
      <c r="J1423" s="228"/>
      <c r="K1423" s="229"/>
      <c r="L1423" s="228"/>
      <c r="M1423" s="228" t="str">
        <f>IFERROR(VLOOKUP(L1423,色號!A:B,2,FALSE),"")</f>
        <v/>
      </c>
      <c r="N1423" s="228" t="str">
        <f>IFERROR(VLOOKUP(M1423,色號!B:C,2,FALSE),"")</f>
        <v/>
      </c>
      <c r="O1423" s="228" t="str">
        <f>IFERROR(VLOOKUP(L1423,色號!A:D,4,FALSE),"")</f>
        <v/>
      </c>
      <c r="P1423" s="228" t="str">
        <f t="shared" si="489"/>
        <v/>
      </c>
      <c r="Q1423" s="228" t="str">
        <f t="shared" si="490"/>
        <v/>
      </c>
      <c r="R1423" s="455" t="str">
        <f t="shared" si="491"/>
        <v/>
      </c>
      <c r="S1423" s="461"/>
      <c r="T1423" s="429" t="str">
        <f t="shared" si="492"/>
        <v/>
      </c>
      <c r="U1423" s="237" t="str">
        <f t="shared" si="493"/>
        <v/>
      </c>
    </row>
    <row r="1424" spans="1:21" x14ac:dyDescent="0.25">
      <c r="A1424" s="228">
        <f t="shared" si="486"/>
        <v>0</v>
      </c>
      <c r="B1424" s="228"/>
      <c r="C1424" s="228">
        <f t="shared" si="494"/>
        <v>37008</v>
      </c>
      <c r="D1424" s="228"/>
      <c r="E1424" s="228"/>
      <c r="F1424" s="228"/>
      <c r="G1424" s="228" t="str">
        <f t="shared" si="487"/>
        <v/>
      </c>
      <c r="H1424" s="236"/>
      <c r="I1424" s="38" t="str">
        <f t="shared" si="488"/>
        <v/>
      </c>
      <c r="J1424" s="228"/>
      <c r="K1424" s="229"/>
      <c r="L1424" s="228"/>
      <c r="M1424" s="228" t="str">
        <f>IFERROR(VLOOKUP(L1424,色號!A:B,2,FALSE),"")</f>
        <v/>
      </c>
      <c r="N1424" s="228" t="str">
        <f>IFERROR(VLOOKUP(M1424,色號!B:C,2,FALSE),"")</f>
        <v/>
      </c>
      <c r="O1424" s="228" t="str">
        <f>IFERROR(VLOOKUP(L1424,色號!A:D,4,FALSE),"")</f>
        <v/>
      </c>
      <c r="P1424" s="228" t="str">
        <f t="shared" si="489"/>
        <v/>
      </c>
      <c r="Q1424" s="228" t="str">
        <f t="shared" si="490"/>
        <v/>
      </c>
      <c r="R1424" s="455" t="str">
        <f t="shared" si="491"/>
        <v/>
      </c>
      <c r="S1424" s="461"/>
      <c r="T1424" s="429" t="str">
        <f t="shared" si="492"/>
        <v/>
      </c>
      <c r="U1424" s="237" t="str">
        <f t="shared" si="493"/>
        <v/>
      </c>
    </row>
    <row r="1425" spans="1:21" x14ac:dyDescent="0.25">
      <c r="A1425" s="228">
        <f t="shared" si="486"/>
        <v>0</v>
      </c>
      <c r="B1425" s="228"/>
      <c r="C1425" s="228">
        <f t="shared" si="494"/>
        <v>37009</v>
      </c>
      <c r="D1425" s="228"/>
      <c r="E1425" s="228"/>
      <c r="F1425" s="228"/>
      <c r="G1425" s="228" t="str">
        <f t="shared" si="487"/>
        <v/>
      </c>
      <c r="H1425" s="236"/>
      <c r="I1425" s="38" t="str">
        <f t="shared" si="488"/>
        <v/>
      </c>
      <c r="J1425" s="228"/>
      <c r="K1425" s="229"/>
      <c r="L1425" s="228"/>
      <c r="M1425" s="228" t="str">
        <f>IFERROR(VLOOKUP(L1425,色號!A:B,2,FALSE),"")</f>
        <v/>
      </c>
      <c r="N1425" s="228" t="str">
        <f>IFERROR(VLOOKUP(M1425,色號!B:C,2,FALSE),"")</f>
        <v/>
      </c>
      <c r="O1425" s="228" t="str">
        <f>IFERROR(VLOOKUP(L1425,色號!A:D,4,FALSE),"")</f>
        <v/>
      </c>
      <c r="P1425" s="228" t="str">
        <f t="shared" si="489"/>
        <v/>
      </c>
      <c r="Q1425" s="228" t="str">
        <f t="shared" si="490"/>
        <v/>
      </c>
      <c r="R1425" s="455" t="str">
        <f t="shared" si="491"/>
        <v/>
      </c>
      <c r="S1425" s="461"/>
      <c r="T1425" s="429" t="str">
        <f t="shared" si="492"/>
        <v/>
      </c>
      <c r="U1425" s="237" t="str">
        <f t="shared" si="493"/>
        <v/>
      </c>
    </row>
    <row r="1426" spans="1:21" x14ac:dyDescent="0.25">
      <c r="A1426" s="228">
        <f t="shared" si="486"/>
        <v>0</v>
      </c>
      <c r="B1426" s="228"/>
      <c r="C1426" s="228">
        <f t="shared" si="494"/>
        <v>37010</v>
      </c>
      <c r="D1426" s="228"/>
      <c r="E1426" s="228"/>
      <c r="F1426" s="236"/>
      <c r="G1426" s="228" t="str">
        <f t="shared" si="487"/>
        <v/>
      </c>
      <c r="H1426" s="236"/>
      <c r="I1426" s="38" t="str">
        <f t="shared" si="488"/>
        <v/>
      </c>
      <c r="J1426" s="228"/>
      <c r="K1426" s="229"/>
      <c r="L1426" s="228"/>
      <c r="M1426" s="228" t="str">
        <f>IFERROR(VLOOKUP(L1426,色號!A:B,2,FALSE),"")</f>
        <v/>
      </c>
      <c r="N1426" s="228" t="str">
        <f>IFERROR(VLOOKUP(M1426,色號!B:C,2,FALSE),"")</f>
        <v/>
      </c>
      <c r="O1426" s="228" t="str">
        <f>IFERROR(VLOOKUP(L1426,色號!A:D,4,FALSE),"")</f>
        <v/>
      </c>
      <c r="P1426" s="228" t="str">
        <f t="shared" si="489"/>
        <v/>
      </c>
      <c r="Q1426" s="228" t="str">
        <f t="shared" si="490"/>
        <v/>
      </c>
      <c r="R1426" s="455" t="str">
        <f t="shared" si="491"/>
        <v/>
      </c>
      <c r="S1426" s="461"/>
      <c r="T1426" s="429" t="str">
        <f t="shared" si="492"/>
        <v/>
      </c>
      <c r="U1426" s="237" t="str">
        <f t="shared" si="493"/>
        <v/>
      </c>
    </row>
    <row r="1427" spans="1:21" x14ac:dyDescent="0.25">
      <c r="A1427" s="228">
        <f t="shared" si="486"/>
        <v>0</v>
      </c>
      <c r="B1427" s="228"/>
      <c r="C1427" s="228">
        <f t="shared" si="494"/>
        <v>37011</v>
      </c>
      <c r="D1427" s="228"/>
      <c r="E1427" s="228"/>
      <c r="F1427" s="228"/>
      <c r="G1427" s="228" t="str">
        <f t="shared" si="487"/>
        <v/>
      </c>
      <c r="H1427" s="236"/>
      <c r="I1427" s="38" t="str">
        <f t="shared" si="488"/>
        <v/>
      </c>
      <c r="J1427" s="228"/>
      <c r="K1427" s="229"/>
      <c r="L1427" s="228"/>
      <c r="M1427" s="228"/>
      <c r="N1427" s="232"/>
      <c r="O1427" s="228" t="str">
        <f>IFERROR(VLOOKUP(L1427,色號!A:D,4,FALSE),"")</f>
        <v/>
      </c>
      <c r="P1427" s="228" t="str">
        <f t="shared" si="489"/>
        <v/>
      </c>
      <c r="Q1427" s="228" t="str">
        <f t="shared" si="490"/>
        <v/>
      </c>
      <c r="R1427" s="455" t="str">
        <f t="shared" si="491"/>
        <v/>
      </c>
      <c r="S1427" s="461"/>
      <c r="T1427" s="429" t="str">
        <f t="shared" si="492"/>
        <v/>
      </c>
      <c r="U1427" s="237" t="str">
        <f t="shared" si="493"/>
        <v/>
      </c>
    </row>
    <row r="1428" spans="1:21" x14ac:dyDescent="0.25">
      <c r="A1428" s="228">
        <f t="shared" si="486"/>
        <v>0</v>
      </c>
      <c r="B1428" s="228"/>
      <c r="C1428" s="228">
        <f t="shared" si="494"/>
        <v>37012</v>
      </c>
      <c r="D1428" s="228"/>
      <c r="E1428" s="228" t="s">
        <v>2803</v>
      </c>
      <c r="F1428" s="236"/>
      <c r="G1428" s="228" t="str">
        <f t="shared" si="487"/>
        <v>AA</v>
      </c>
      <c r="H1428" s="236"/>
      <c r="I1428" s="38" t="str">
        <f t="shared" si="488"/>
        <v>AA</v>
      </c>
      <c r="J1428" s="228"/>
      <c r="K1428" s="229"/>
      <c r="L1428" s="228"/>
      <c r="M1428" s="228"/>
      <c r="N1428" s="232"/>
      <c r="O1428" s="228" t="str">
        <f>IFERROR(VLOOKUP(L1428,色號!A:D,4,FALSE),"")</f>
        <v/>
      </c>
      <c r="P1428" s="228" t="str">
        <f t="shared" si="489"/>
        <v>背板溝</v>
      </c>
      <c r="Q1428" s="228" t="str">
        <f t="shared" si="490"/>
        <v>面</v>
      </c>
      <c r="R1428" s="455" t="str">
        <f t="shared" si="491"/>
        <v/>
      </c>
      <c r="S1428" s="461"/>
      <c r="T1428" s="429" t="str">
        <f t="shared" si="492"/>
        <v/>
      </c>
      <c r="U1428" s="237">
        <f t="shared" si="493"/>
        <v>1</v>
      </c>
    </row>
    <row r="1429" spans="1:21" x14ac:dyDescent="0.25">
      <c r="A1429" s="228">
        <f t="shared" si="486"/>
        <v>0</v>
      </c>
      <c r="B1429" s="228"/>
      <c r="C1429" s="228">
        <f>C1428+1</f>
        <v>37013</v>
      </c>
      <c r="D1429" s="228"/>
      <c r="E1429" s="228" t="s">
        <v>2804</v>
      </c>
      <c r="F1429" s="228"/>
      <c r="G1429" s="228" t="str">
        <f t="shared" si="487"/>
        <v>AA</v>
      </c>
      <c r="H1429" s="236"/>
      <c r="I1429" s="38" t="str">
        <f t="shared" si="488"/>
        <v>AA</v>
      </c>
      <c r="J1429" s="228"/>
      <c r="K1429" s="229"/>
      <c r="L1429" s="228"/>
      <c r="M1429" s="228"/>
      <c r="N1429" s="232"/>
      <c r="O1429" s="228" t="str">
        <f>IFERROR(VLOOKUP(L1429,色號!A:D,4,FALSE),"")</f>
        <v/>
      </c>
      <c r="P1429" s="228" t="str">
        <f t="shared" si="489"/>
        <v>背板溝</v>
      </c>
      <c r="Q1429" s="228" t="str">
        <f t="shared" si="490"/>
        <v>面</v>
      </c>
      <c r="R1429" s="455" t="str">
        <f t="shared" si="491"/>
        <v/>
      </c>
      <c r="S1429" s="461"/>
      <c r="T1429" s="429" t="str">
        <f t="shared" si="492"/>
        <v/>
      </c>
      <c r="U1429" s="237">
        <f t="shared" si="493"/>
        <v>1</v>
      </c>
    </row>
    <row r="1430" spans="1:21" x14ac:dyDescent="0.25">
      <c r="A1430" s="228">
        <f t="shared" si="486"/>
        <v>0</v>
      </c>
      <c r="B1430" s="228"/>
      <c r="C1430" s="228">
        <f t="shared" si="494"/>
        <v>37014</v>
      </c>
      <c r="D1430" s="228"/>
      <c r="E1430" s="228" t="s">
        <v>2805</v>
      </c>
      <c r="F1430" s="228"/>
      <c r="G1430" s="228" t="str">
        <f t="shared" si="487"/>
        <v>AA</v>
      </c>
      <c r="H1430" s="236"/>
      <c r="I1430" s="38" t="str">
        <f t="shared" si="488"/>
        <v/>
      </c>
      <c r="J1430" s="228"/>
      <c r="K1430" s="229"/>
      <c r="L1430" s="228"/>
      <c r="M1430" s="228"/>
      <c r="N1430" s="232"/>
      <c r="O1430" s="228" t="str">
        <f>IFERROR(VLOOKUP(L1430,色號!A:D,4,FALSE),"")</f>
        <v/>
      </c>
      <c r="P1430" s="228" t="str">
        <f t="shared" si="489"/>
        <v>背板溝</v>
      </c>
      <c r="Q1430" s="228" t="str">
        <f t="shared" si="490"/>
        <v>側 面</v>
      </c>
      <c r="R1430" s="455" t="str">
        <f t="shared" si="491"/>
        <v>排</v>
      </c>
      <c r="S1430" s="461"/>
      <c r="T1430" s="429" t="str">
        <f t="shared" si="492"/>
        <v>排孔？</v>
      </c>
      <c r="U1430" s="237">
        <f t="shared" si="493"/>
        <v>1</v>
      </c>
    </row>
    <row r="1431" spans="1:21" x14ac:dyDescent="0.25">
      <c r="A1431" s="228">
        <f t="shared" si="486"/>
        <v>0</v>
      </c>
      <c r="B1431" s="228"/>
      <c r="C1431" s="228">
        <f>C1430+1</f>
        <v>37015</v>
      </c>
      <c r="D1431" s="228"/>
      <c r="E1431" s="228" t="s">
        <v>2806</v>
      </c>
      <c r="F1431" s="228"/>
      <c r="G1431" s="228" t="str">
        <f t="shared" si="487"/>
        <v>AA</v>
      </c>
      <c r="H1431" s="236"/>
      <c r="I1431" s="38" t="str">
        <f t="shared" si="488"/>
        <v/>
      </c>
      <c r="J1431" s="228"/>
      <c r="K1431" s="229"/>
      <c r="L1431" s="228"/>
      <c r="M1431" s="228"/>
      <c r="N1431" s="232"/>
      <c r="O1431" s="228" t="str">
        <f>IFERROR(VLOOKUP(L1431,色號!A:D,4,FALSE),"")</f>
        <v/>
      </c>
      <c r="P1431" s="228" t="str">
        <f t="shared" si="489"/>
        <v>背板溝</v>
      </c>
      <c r="Q1431" s="228" t="str">
        <f t="shared" si="490"/>
        <v>側 面</v>
      </c>
      <c r="R1431" s="455" t="str">
        <f t="shared" si="491"/>
        <v>排</v>
      </c>
      <c r="S1431" s="461"/>
      <c r="T1431" s="429" t="str">
        <f t="shared" si="492"/>
        <v>排孔？</v>
      </c>
      <c r="U1431" s="237">
        <f t="shared" si="493"/>
        <v>1</v>
      </c>
    </row>
    <row r="1432" spans="1:21" x14ac:dyDescent="0.25">
      <c r="A1432" s="228">
        <f t="shared" si="486"/>
        <v>0</v>
      </c>
      <c r="B1432" s="228"/>
      <c r="C1432" s="228">
        <f>C1431+1</f>
        <v>37016</v>
      </c>
      <c r="D1432" s="228"/>
      <c r="E1432" s="228" t="s">
        <v>357</v>
      </c>
      <c r="F1432" s="237"/>
      <c r="G1432" s="228" t="str">
        <f t="shared" si="487"/>
        <v/>
      </c>
      <c r="H1432" s="236"/>
      <c r="I1432" s="38" t="str">
        <f t="shared" si="488"/>
        <v/>
      </c>
      <c r="J1432" s="228"/>
      <c r="K1432" s="229"/>
      <c r="L1432" s="228"/>
      <c r="M1432" s="228"/>
      <c r="N1432" s="232"/>
      <c r="O1432" s="228" t="str">
        <f>IFERROR(VLOOKUP(L1432,色號!A:D,4,FALSE),"")</f>
        <v/>
      </c>
      <c r="P1432" s="228" t="str">
        <f t="shared" si="489"/>
        <v/>
      </c>
      <c r="Q1432" s="228" t="str">
        <f t="shared" si="490"/>
        <v/>
      </c>
      <c r="R1432" s="455" t="str">
        <f t="shared" si="491"/>
        <v/>
      </c>
      <c r="S1432" s="461"/>
      <c r="T1432" s="429" t="str">
        <f t="shared" si="492"/>
        <v/>
      </c>
      <c r="U1432" s="237">
        <f t="shared" si="493"/>
        <v>1</v>
      </c>
    </row>
    <row r="1433" spans="1:21" x14ac:dyDescent="0.25">
      <c r="A1433" s="228">
        <f t="shared" si="486"/>
        <v>0</v>
      </c>
      <c r="B1433" s="228"/>
      <c r="C1433" s="228">
        <f>C1432+1</f>
        <v>37017</v>
      </c>
      <c r="D1433" s="228"/>
      <c r="E1433" s="228"/>
      <c r="F1433" s="237"/>
      <c r="G1433" s="228" t="str">
        <f t="shared" si="487"/>
        <v/>
      </c>
      <c r="H1433" s="236"/>
      <c r="I1433" s="38" t="str">
        <f t="shared" si="488"/>
        <v/>
      </c>
      <c r="J1433" s="228"/>
      <c r="K1433" s="229"/>
      <c r="L1433" s="228"/>
      <c r="M1433" s="228"/>
      <c r="N1433" s="232"/>
      <c r="O1433" s="228" t="str">
        <f>IFERROR(VLOOKUP(L1433,色號!A:D,4,FALSE),"")</f>
        <v/>
      </c>
      <c r="P1433" s="228" t="str">
        <f t="shared" si="489"/>
        <v/>
      </c>
      <c r="Q1433" s="228" t="str">
        <f t="shared" si="490"/>
        <v/>
      </c>
      <c r="R1433" s="455" t="str">
        <f t="shared" si="491"/>
        <v/>
      </c>
      <c r="S1433" s="461"/>
      <c r="T1433" s="429" t="str">
        <f t="shared" si="492"/>
        <v/>
      </c>
      <c r="U1433" s="237" t="str">
        <f t="shared" si="493"/>
        <v/>
      </c>
    </row>
    <row r="1434" spans="1:21" x14ac:dyDescent="0.25">
      <c r="A1434" s="228">
        <f t="shared" si="486"/>
        <v>0</v>
      </c>
      <c r="B1434" s="228"/>
      <c r="C1434" s="228">
        <f>C1433+1</f>
        <v>37018</v>
      </c>
      <c r="D1434" s="228"/>
      <c r="E1434" s="228"/>
      <c r="F1434" s="231"/>
      <c r="G1434" s="228" t="str">
        <f t="shared" si="487"/>
        <v/>
      </c>
      <c r="H1434" s="236"/>
      <c r="I1434" s="38" t="str">
        <f t="shared" si="488"/>
        <v/>
      </c>
      <c r="J1434" s="228"/>
      <c r="K1434" s="229"/>
      <c r="L1434" s="228"/>
      <c r="M1434" s="228"/>
      <c r="N1434" s="232"/>
      <c r="O1434" s="228" t="str">
        <f>IFERROR(VLOOKUP(L1434,色號!A:D,4,FALSE),"")</f>
        <v/>
      </c>
      <c r="P1434" s="228" t="str">
        <f t="shared" si="489"/>
        <v/>
      </c>
      <c r="Q1434" s="228" t="str">
        <f t="shared" si="490"/>
        <v/>
      </c>
      <c r="R1434" s="455" t="str">
        <f t="shared" si="491"/>
        <v/>
      </c>
      <c r="S1434" s="461"/>
      <c r="T1434" s="429" t="str">
        <f t="shared" si="492"/>
        <v/>
      </c>
      <c r="U1434" s="237" t="str">
        <f t="shared" si="493"/>
        <v/>
      </c>
    </row>
    <row r="1435" spans="1:21" x14ac:dyDescent="0.25">
      <c r="A1435" s="228">
        <f t="shared" si="486"/>
        <v>0</v>
      </c>
      <c r="B1435" s="228"/>
      <c r="C1435" s="228">
        <f t="shared" ref="C1435:C1439" si="495">C1434+1</f>
        <v>37019</v>
      </c>
      <c r="D1435" s="228"/>
      <c r="E1435" s="228"/>
      <c r="F1435" s="231"/>
      <c r="G1435" s="228" t="str">
        <f t="shared" si="487"/>
        <v/>
      </c>
      <c r="H1435" s="236"/>
      <c r="I1435" s="38" t="str">
        <f t="shared" si="488"/>
        <v/>
      </c>
      <c r="J1435" s="228"/>
      <c r="K1435" s="229"/>
      <c r="L1435" s="228"/>
      <c r="M1435" s="228"/>
      <c r="N1435" s="232"/>
      <c r="O1435" s="228" t="str">
        <f>IFERROR(VLOOKUP(L1435,色號!A:D,4,FALSE),"")</f>
        <v/>
      </c>
      <c r="P1435" s="228" t="str">
        <f t="shared" si="489"/>
        <v/>
      </c>
      <c r="Q1435" s="228" t="str">
        <f t="shared" si="490"/>
        <v/>
      </c>
      <c r="R1435" s="455" t="str">
        <f t="shared" si="491"/>
        <v/>
      </c>
      <c r="S1435" s="228"/>
      <c r="T1435" s="429" t="str">
        <f t="shared" si="492"/>
        <v/>
      </c>
      <c r="U1435" s="237" t="str">
        <f t="shared" si="493"/>
        <v/>
      </c>
    </row>
    <row r="1436" spans="1:21" x14ac:dyDescent="0.25">
      <c r="A1436" s="228">
        <f t="shared" si="486"/>
        <v>0</v>
      </c>
      <c r="B1436" s="228"/>
      <c r="C1436" s="228">
        <f t="shared" si="495"/>
        <v>37020</v>
      </c>
      <c r="D1436" s="228"/>
      <c r="E1436" s="228"/>
      <c r="F1436" s="228"/>
      <c r="G1436" s="228" t="str">
        <f t="shared" si="487"/>
        <v/>
      </c>
      <c r="H1436" s="236"/>
      <c r="I1436" s="38" t="str">
        <f t="shared" si="488"/>
        <v/>
      </c>
      <c r="J1436" s="228"/>
      <c r="K1436" s="229"/>
      <c r="L1436" s="228"/>
      <c r="M1436" s="228" t="str">
        <f>IFERROR(VLOOKUP(L1436,色號!A:B,2,FALSE),"")</f>
        <v/>
      </c>
      <c r="N1436" s="232" t="str">
        <f>IFERROR(VLOOKUP(L1436,色號!A:C,3,FALSE),"")</f>
        <v/>
      </c>
      <c r="O1436" s="228" t="str">
        <f>IFERROR(VLOOKUP(L1436,色號!A:D,4,FALSE),"")</f>
        <v/>
      </c>
      <c r="P1436" s="228" t="str">
        <f t="shared" si="489"/>
        <v/>
      </c>
      <c r="Q1436" s="228" t="str">
        <f t="shared" si="490"/>
        <v/>
      </c>
      <c r="R1436" s="455" t="str">
        <f t="shared" si="491"/>
        <v/>
      </c>
      <c r="S1436" s="228"/>
      <c r="T1436" s="429" t="str">
        <f t="shared" si="492"/>
        <v/>
      </c>
      <c r="U1436" s="237" t="str">
        <f t="shared" si="493"/>
        <v/>
      </c>
    </row>
    <row r="1437" spans="1:21" x14ac:dyDescent="0.25">
      <c r="A1437" s="228">
        <f t="shared" si="486"/>
        <v>0</v>
      </c>
      <c r="B1437" s="228"/>
      <c r="C1437" s="228">
        <f t="shared" si="495"/>
        <v>37021</v>
      </c>
      <c r="D1437" s="228"/>
      <c r="E1437" s="228"/>
      <c r="F1437" s="228"/>
      <c r="G1437" s="228" t="str">
        <f t="shared" si="487"/>
        <v/>
      </c>
      <c r="H1437" s="236"/>
      <c r="I1437" s="38" t="str">
        <f t="shared" si="488"/>
        <v/>
      </c>
      <c r="J1437" s="228"/>
      <c r="K1437" s="229"/>
      <c r="L1437" s="228"/>
      <c r="M1437" s="228" t="str">
        <f>IFERROR(VLOOKUP(L1437,色號!A:B,2,FALSE),"")</f>
        <v/>
      </c>
      <c r="N1437" s="232" t="str">
        <f>IFERROR(VLOOKUP(L1437,色號!A:C,3,FALSE),"")</f>
        <v/>
      </c>
      <c r="O1437" s="228" t="str">
        <f>IFERROR(VLOOKUP(L1437,色號!A:D,4,FALSE),"")</f>
        <v/>
      </c>
      <c r="P1437" s="228" t="str">
        <f t="shared" si="489"/>
        <v/>
      </c>
      <c r="Q1437" s="228" t="str">
        <f t="shared" si="490"/>
        <v/>
      </c>
      <c r="R1437" s="455" t="str">
        <f t="shared" si="491"/>
        <v/>
      </c>
      <c r="S1437" s="238"/>
      <c r="T1437" s="429" t="str">
        <f t="shared" si="492"/>
        <v/>
      </c>
      <c r="U1437" s="237" t="str">
        <f t="shared" si="493"/>
        <v/>
      </c>
    </row>
    <row r="1438" spans="1:21" x14ac:dyDescent="0.25">
      <c r="A1438" s="228">
        <f t="shared" si="486"/>
        <v>0</v>
      </c>
      <c r="B1438" s="228"/>
      <c r="C1438" s="228">
        <f t="shared" si="495"/>
        <v>37022</v>
      </c>
      <c r="D1438" s="228"/>
      <c r="E1438" s="228"/>
      <c r="F1438" s="238"/>
      <c r="G1438" s="228" t="str">
        <f t="shared" si="487"/>
        <v/>
      </c>
      <c r="H1438" s="236"/>
      <c r="I1438" s="38" t="str">
        <f t="shared" si="488"/>
        <v/>
      </c>
      <c r="J1438" s="238"/>
      <c r="K1438" s="229"/>
      <c r="L1438" s="228"/>
      <c r="M1438" s="228" t="str">
        <f>IFERROR(VLOOKUP(L1438,色號!A:B,2,FALSE),"")</f>
        <v/>
      </c>
      <c r="N1438" s="232" t="str">
        <f>IFERROR(VLOOKUP(L1438,色號!A:C,3,FALSE),"")</f>
        <v/>
      </c>
      <c r="O1438" s="228" t="str">
        <f>IFERROR(VLOOKUP(L1438,色號!A:D,4,FALSE),"")</f>
        <v/>
      </c>
      <c r="P1438" s="228" t="str">
        <f t="shared" si="489"/>
        <v/>
      </c>
      <c r="Q1438" s="228" t="str">
        <f t="shared" si="490"/>
        <v/>
      </c>
      <c r="R1438" s="455" t="str">
        <f t="shared" si="491"/>
        <v/>
      </c>
      <c r="S1438" s="238"/>
      <c r="T1438" s="429" t="str">
        <f t="shared" si="492"/>
        <v/>
      </c>
      <c r="U1438" s="237" t="str">
        <f t="shared" si="493"/>
        <v/>
      </c>
    </row>
    <row r="1439" spans="1:21" x14ac:dyDescent="0.25">
      <c r="A1439" s="228">
        <f t="shared" si="486"/>
        <v>0</v>
      </c>
      <c r="B1439" s="228"/>
      <c r="C1439" s="228">
        <f t="shared" si="495"/>
        <v>37023</v>
      </c>
      <c r="D1439" s="228"/>
      <c r="E1439" s="228"/>
      <c r="F1439" s="238"/>
      <c r="G1439" s="228" t="str">
        <f t="shared" si="487"/>
        <v/>
      </c>
      <c r="H1439" s="236"/>
      <c r="I1439" s="38" t="str">
        <f t="shared" si="488"/>
        <v/>
      </c>
      <c r="J1439" s="238"/>
      <c r="K1439" s="229"/>
      <c r="L1439" s="228"/>
      <c r="M1439" s="228" t="str">
        <f>IFERROR(VLOOKUP(L1439,色號!A:B,2,FALSE),"")</f>
        <v/>
      </c>
      <c r="N1439" s="232" t="str">
        <f>IFERROR(VLOOKUP(L1439,色號!A:C,3,FALSE),"")</f>
        <v/>
      </c>
      <c r="O1439" s="228" t="str">
        <f>IFERROR(VLOOKUP(L1439,色號!A:D,4,FALSE),"")</f>
        <v/>
      </c>
      <c r="P1439" s="228" t="str">
        <f t="shared" si="489"/>
        <v/>
      </c>
      <c r="Q1439" s="228" t="str">
        <f t="shared" si="490"/>
        <v/>
      </c>
      <c r="R1439" s="455" t="str">
        <f t="shared" si="491"/>
        <v/>
      </c>
      <c r="S1439" s="238"/>
      <c r="T1439" s="429" t="str">
        <f t="shared" si="492"/>
        <v/>
      </c>
      <c r="U1439" s="237" t="str">
        <f t="shared" si="493"/>
        <v/>
      </c>
    </row>
    <row r="1440" spans="1:21" x14ac:dyDescent="0.25">
      <c r="A1440" s="228">
        <f t="shared" si="486"/>
        <v>0</v>
      </c>
      <c r="B1440" s="228"/>
      <c r="C1440" s="228">
        <f>C1439+1</f>
        <v>37024</v>
      </c>
      <c r="D1440" s="228"/>
      <c r="E1440" s="228"/>
      <c r="F1440" s="238"/>
      <c r="G1440" s="228" t="str">
        <f t="shared" si="487"/>
        <v/>
      </c>
      <c r="H1440" s="236"/>
      <c r="I1440" s="38" t="str">
        <f t="shared" si="488"/>
        <v/>
      </c>
      <c r="J1440" s="238"/>
      <c r="K1440" s="229"/>
      <c r="L1440" s="228"/>
      <c r="M1440" s="228" t="str">
        <f>IFERROR(VLOOKUP(L1440,色號!A:B,2,FALSE),"")</f>
        <v/>
      </c>
      <c r="N1440" s="232" t="str">
        <f>IFERROR(VLOOKUP(L1440,色號!A:C,3,FALSE),"")</f>
        <v/>
      </c>
      <c r="O1440" s="228" t="str">
        <f>IFERROR(VLOOKUP(L1440,色號!A:D,4,FALSE),"")</f>
        <v/>
      </c>
      <c r="P1440" s="228" t="str">
        <f t="shared" si="489"/>
        <v/>
      </c>
      <c r="Q1440" s="228" t="str">
        <f t="shared" si="490"/>
        <v/>
      </c>
      <c r="R1440" s="455" t="str">
        <f t="shared" si="491"/>
        <v/>
      </c>
      <c r="S1440" s="238"/>
      <c r="T1440" s="429" t="str">
        <f t="shared" si="492"/>
        <v/>
      </c>
      <c r="U1440" s="237" t="str">
        <f t="shared" si="493"/>
        <v/>
      </c>
    </row>
    <row r="1441" spans="1:21" x14ac:dyDescent="0.25">
      <c r="A1441" s="228">
        <f t="shared" si="486"/>
        <v>0</v>
      </c>
      <c r="B1441" s="228"/>
      <c r="C1441" s="228">
        <f>C1440+1</f>
        <v>37025</v>
      </c>
      <c r="D1441" s="228"/>
      <c r="E1441" s="228"/>
      <c r="F1441" s="238"/>
      <c r="G1441" s="228" t="str">
        <f t="shared" si="487"/>
        <v/>
      </c>
      <c r="H1441" s="236"/>
      <c r="I1441" s="38" t="str">
        <f t="shared" si="488"/>
        <v/>
      </c>
      <c r="J1441" s="238"/>
      <c r="K1441" s="229"/>
      <c r="L1441" s="228"/>
      <c r="M1441" s="228" t="str">
        <f>IFERROR(VLOOKUP(L1441,色號!A:B,2,FALSE),"")</f>
        <v/>
      </c>
      <c r="N1441" s="232" t="str">
        <f>IFERROR(VLOOKUP(L1441,色號!A:C,3,FALSE),"")</f>
        <v/>
      </c>
      <c r="O1441" s="228" t="str">
        <f>IFERROR(VLOOKUP(L1441,色號!A:D,4,FALSE),"")</f>
        <v/>
      </c>
      <c r="P1441" s="228" t="str">
        <f t="shared" si="489"/>
        <v/>
      </c>
      <c r="Q1441" s="228" t="str">
        <f t="shared" si="490"/>
        <v/>
      </c>
      <c r="R1441" s="455" t="str">
        <f t="shared" si="491"/>
        <v/>
      </c>
      <c r="S1441" s="238"/>
      <c r="T1441" s="429" t="str">
        <f t="shared" si="492"/>
        <v/>
      </c>
      <c r="U1441" s="237" t="str">
        <f t="shared" si="493"/>
        <v/>
      </c>
    </row>
    <row r="1442" spans="1:21" x14ac:dyDescent="0.25">
      <c r="A1442" s="228">
        <f t="shared" si="486"/>
        <v>0</v>
      </c>
      <c r="B1442" s="228"/>
      <c r="C1442" s="228">
        <f t="shared" ref="C1442:C1446" si="496">C1441+1</f>
        <v>37026</v>
      </c>
      <c r="D1442" s="228"/>
      <c r="E1442" s="228"/>
      <c r="F1442" s="238"/>
      <c r="G1442" s="228" t="str">
        <f t="shared" si="487"/>
        <v/>
      </c>
      <c r="H1442" s="236"/>
      <c r="I1442" s="38" t="str">
        <f t="shared" si="488"/>
        <v/>
      </c>
      <c r="J1442" s="238"/>
      <c r="K1442" s="229"/>
      <c r="L1442" s="228"/>
      <c r="M1442" s="228" t="str">
        <f>IFERROR(VLOOKUP(L1442,色號!A:B,2,FALSE),"")</f>
        <v/>
      </c>
      <c r="N1442" s="232" t="str">
        <f>IFERROR(VLOOKUP(L1442,色號!A:C,3,FALSE),"")</f>
        <v/>
      </c>
      <c r="O1442" s="228" t="str">
        <f>IFERROR(VLOOKUP(L1442,色號!A:D,4,FALSE),"")</f>
        <v/>
      </c>
      <c r="P1442" s="228" t="str">
        <f t="shared" si="489"/>
        <v/>
      </c>
      <c r="Q1442" s="228" t="str">
        <f t="shared" si="490"/>
        <v/>
      </c>
      <c r="R1442" s="455" t="str">
        <f t="shared" si="491"/>
        <v/>
      </c>
      <c r="S1442" s="238"/>
      <c r="T1442" s="429" t="str">
        <f t="shared" si="492"/>
        <v/>
      </c>
      <c r="U1442" s="237" t="str">
        <f t="shared" si="493"/>
        <v/>
      </c>
    </row>
    <row r="1443" spans="1:21" x14ac:dyDescent="0.25">
      <c r="A1443" s="228">
        <f t="shared" si="486"/>
        <v>0</v>
      </c>
      <c r="B1443" s="228"/>
      <c r="C1443" s="228">
        <f t="shared" si="496"/>
        <v>37027</v>
      </c>
      <c r="D1443" s="228"/>
      <c r="E1443" s="228"/>
      <c r="F1443" s="238"/>
      <c r="G1443" s="228" t="str">
        <f t="shared" si="487"/>
        <v/>
      </c>
      <c r="H1443" s="236"/>
      <c r="I1443" s="38" t="str">
        <f t="shared" si="488"/>
        <v/>
      </c>
      <c r="J1443" s="238"/>
      <c r="K1443" s="229"/>
      <c r="L1443" s="228"/>
      <c r="M1443" s="228" t="str">
        <f>IFERROR(VLOOKUP(L1443,色號!A:B,2,FALSE),"")</f>
        <v/>
      </c>
      <c r="N1443" s="232" t="str">
        <f>IFERROR(VLOOKUP(L1443,色號!A:C,3,FALSE),"")</f>
        <v/>
      </c>
      <c r="O1443" s="228" t="str">
        <f>IFERROR(VLOOKUP(L1443,色號!A:D,4,FALSE),"")</f>
        <v/>
      </c>
      <c r="P1443" s="228" t="str">
        <f t="shared" si="489"/>
        <v/>
      </c>
      <c r="Q1443" s="228" t="str">
        <f t="shared" si="490"/>
        <v/>
      </c>
      <c r="R1443" s="455" t="str">
        <f t="shared" si="491"/>
        <v/>
      </c>
      <c r="S1443" s="238"/>
      <c r="T1443" s="429" t="str">
        <f t="shared" si="492"/>
        <v/>
      </c>
      <c r="U1443" s="237" t="str">
        <f t="shared" si="493"/>
        <v/>
      </c>
    </row>
    <row r="1444" spans="1:21" x14ac:dyDescent="0.25">
      <c r="A1444" s="228">
        <f t="shared" si="486"/>
        <v>0</v>
      </c>
      <c r="B1444" s="228"/>
      <c r="C1444" s="228">
        <f t="shared" si="496"/>
        <v>37028</v>
      </c>
      <c r="D1444" s="228"/>
      <c r="E1444" s="228"/>
      <c r="F1444" s="238"/>
      <c r="G1444" s="228" t="str">
        <f t="shared" si="487"/>
        <v/>
      </c>
      <c r="H1444" s="236"/>
      <c r="I1444" s="38" t="str">
        <f t="shared" si="488"/>
        <v/>
      </c>
      <c r="J1444" s="238"/>
      <c r="K1444" s="229"/>
      <c r="L1444" s="228"/>
      <c r="M1444" s="228" t="str">
        <f>IFERROR(VLOOKUP(L1444,色號!A:B,2,FALSE),"")</f>
        <v/>
      </c>
      <c r="N1444" s="232" t="str">
        <f>IFERROR(VLOOKUP(L1444,色號!A:C,3,FALSE),"")</f>
        <v/>
      </c>
      <c r="O1444" s="228" t="str">
        <f>IFERROR(VLOOKUP(L1444,色號!A:D,4,FALSE),"")</f>
        <v/>
      </c>
      <c r="P1444" s="228" t="str">
        <f t="shared" si="489"/>
        <v/>
      </c>
      <c r="Q1444" s="228" t="str">
        <f t="shared" si="490"/>
        <v/>
      </c>
      <c r="R1444" s="455" t="str">
        <f t="shared" si="491"/>
        <v/>
      </c>
      <c r="S1444" s="238"/>
      <c r="T1444" s="429" t="str">
        <f t="shared" si="492"/>
        <v/>
      </c>
      <c r="U1444" s="237" t="str">
        <f t="shared" si="493"/>
        <v/>
      </c>
    </row>
    <row r="1445" spans="1:21" x14ac:dyDescent="0.25">
      <c r="A1445" s="228">
        <f t="shared" si="486"/>
        <v>0</v>
      </c>
      <c r="B1445" s="228"/>
      <c r="C1445" s="228">
        <f t="shared" si="496"/>
        <v>37029</v>
      </c>
      <c r="D1445" s="228"/>
      <c r="E1445" s="228"/>
      <c r="F1445" s="238"/>
      <c r="G1445" s="228" t="str">
        <f t="shared" si="487"/>
        <v/>
      </c>
      <c r="H1445" s="236"/>
      <c r="I1445" s="38" t="str">
        <f t="shared" si="488"/>
        <v/>
      </c>
      <c r="J1445" s="238"/>
      <c r="K1445" s="229"/>
      <c r="L1445" s="228"/>
      <c r="M1445" s="228" t="str">
        <f>IFERROR(VLOOKUP(L1445,色號!A:B,2,FALSE),"")</f>
        <v/>
      </c>
      <c r="N1445" s="232" t="str">
        <f>IFERROR(VLOOKUP(L1445,色號!A:C,3,FALSE),"")</f>
        <v/>
      </c>
      <c r="O1445" s="228" t="str">
        <f>IFERROR(VLOOKUP(L1445,色號!A:D,4,FALSE),"")</f>
        <v/>
      </c>
      <c r="P1445" s="228" t="str">
        <f t="shared" si="489"/>
        <v/>
      </c>
      <c r="Q1445" s="228" t="str">
        <f t="shared" si="490"/>
        <v/>
      </c>
      <c r="R1445" s="455" t="str">
        <f t="shared" si="491"/>
        <v/>
      </c>
      <c r="S1445" s="238"/>
      <c r="T1445" s="429" t="str">
        <f t="shared" si="492"/>
        <v/>
      </c>
      <c r="U1445" s="237" t="str">
        <f t="shared" si="493"/>
        <v/>
      </c>
    </row>
    <row r="1446" spans="1:21" x14ac:dyDescent="0.25">
      <c r="A1446" s="228">
        <f t="shared" si="486"/>
        <v>0</v>
      </c>
      <c r="B1446" s="228"/>
      <c r="C1446" s="228">
        <f t="shared" si="496"/>
        <v>37030</v>
      </c>
      <c r="D1446" s="228"/>
      <c r="E1446" s="228"/>
      <c r="F1446" s="238"/>
      <c r="G1446" s="228" t="str">
        <f t="shared" si="487"/>
        <v/>
      </c>
      <c r="H1446" s="236"/>
      <c r="I1446" s="38" t="str">
        <f t="shared" si="488"/>
        <v/>
      </c>
      <c r="J1446" s="238"/>
      <c r="K1446" s="229"/>
      <c r="L1446" s="228"/>
      <c r="M1446" s="228" t="str">
        <f>IFERROR(VLOOKUP(L1446,色號!A:B,2,FALSE),"")</f>
        <v/>
      </c>
      <c r="N1446" s="232" t="str">
        <f>IFERROR(VLOOKUP(L1446,色號!A:C,3,FALSE),"")</f>
        <v/>
      </c>
      <c r="O1446" s="228" t="str">
        <f>IFERROR(VLOOKUP(L1446,色號!A:D,4,FALSE),"")</f>
        <v/>
      </c>
      <c r="P1446" s="228" t="str">
        <f t="shared" si="489"/>
        <v/>
      </c>
      <c r="Q1446" s="228" t="str">
        <f t="shared" si="490"/>
        <v/>
      </c>
      <c r="R1446" s="455" t="str">
        <f t="shared" si="491"/>
        <v/>
      </c>
      <c r="S1446" s="238"/>
      <c r="T1446" s="429" t="str">
        <f t="shared" si="492"/>
        <v/>
      </c>
      <c r="U1446" s="237" t="str">
        <f>IF(E1446="","",$L$1413)</f>
        <v/>
      </c>
    </row>
    <row r="1447" spans="1:21" x14ac:dyDescent="0.25">
      <c r="A1447" s="234"/>
      <c r="B1447" s="234"/>
      <c r="C1447" s="234"/>
      <c r="D1447" s="234"/>
      <c r="E1447" s="234"/>
      <c r="F1447" s="238"/>
      <c r="G1447" s="238"/>
      <c r="H1447" s="239"/>
      <c r="I1447" s="234"/>
      <c r="J1447" s="238"/>
      <c r="K1447" s="227"/>
      <c r="L1447" s="238"/>
      <c r="M1447" s="238"/>
      <c r="N1447" s="238"/>
      <c r="O1447" s="238"/>
      <c r="P1447" s="238"/>
      <c r="Q1447" s="238"/>
      <c r="R1447" s="456"/>
      <c r="S1447" s="238"/>
      <c r="T1447" s="430"/>
      <c r="U1447" s="237"/>
    </row>
    <row r="1448" spans="1:21" x14ac:dyDescent="0.25">
      <c r="A1448" s="234"/>
      <c r="B1448" s="234"/>
      <c r="C1448" s="234"/>
      <c r="D1448" s="234"/>
      <c r="E1448" s="234"/>
      <c r="F1448" s="238"/>
      <c r="G1448" s="238"/>
      <c r="H1448" s="239"/>
      <c r="I1448" s="234"/>
      <c r="J1448" s="238"/>
      <c r="K1448" s="227"/>
      <c r="L1448" s="238"/>
      <c r="M1448" s="238"/>
      <c r="N1448" s="238"/>
      <c r="O1448" s="238"/>
      <c r="P1448" s="238"/>
      <c r="Q1448" s="238"/>
      <c r="R1448" s="456"/>
      <c r="S1448" s="238"/>
      <c r="T1448" s="430"/>
      <c r="U1448" s="237"/>
    </row>
    <row r="1449" spans="1:21" x14ac:dyDescent="0.25">
      <c r="A1449" s="224" t="s">
        <v>31</v>
      </c>
      <c r="B1449" s="224"/>
      <c r="C1449" s="225"/>
      <c r="D1449" s="225" cm="1">
        <f t="array" ref="D1449">_xlfn.IFS(OR(C1449="水槽櫃",C1449="爐檯櫃"),"無頂板",C1449="油機吊櫃","無底板",TRUE,0)</f>
        <v>0</v>
      </c>
      <c r="E1449" s="226"/>
      <c r="F1449" s="225"/>
      <c r="G1449" s="226"/>
      <c r="H1449" s="226"/>
      <c r="I1449" s="226"/>
      <c r="J1449" s="226"/>
      <c r="K1449" s="227"/>
      <c r="L1449" s="228"/>
      <c r="M1449" s="228"/>
      <c r="N1449" s="228"/>
      <c r="O1449" s="228"/>
      <c r="P1449" s="228"/>
      <c r="Q1449" s="228"/>
      <c r="R1449" s="455"/>
      <c r="S1449" s="228"/>
      <c r="T1449" s="430"/>
      <c r="U1449" s="237"/>
    </row>
    <row r="1450" spans="1:21" x14ac:dyDescent="0.25">
      <c r="A1450" s="224" t="s">
        <v>20</v>
      </c>
      <c r="B1450" s="224"/>
      <c r="C1450" s="229">
        <f>C1411+1</f>
        <v>38</v>
      </c>
      <c r="D1450" s="229"/>
      <c r="E1450" s="226"/>
      <c r="F1450" s="230"/>
      <c r="G1450" s="226"/>
      <c r="H1450" s="226"/>
      <c r="I1450" s="226"/>
      <c r="J1450" s="226"/>
      <c r="K1450" s="366" t="s">
        <v>15</v>
      </c>
      <c r="L1450" s="232">
        <f>SUMIF(D1456:D1485,"&lt;&gt;*五金",K1456:K1485)</f>
        <v>0</v>
      </c>
      <c r="M1450" s="228"/>
      <c r="N1450" s="231"/>
      <c r="O1450" s="228"/>
      <c r="P1450" s="228"/>
      <c r="Q1450" s="228"/>
      <c r="R1450" s="455"/>
      <c r="S1450" s="228"/>
      <c r="T1450" s="430"/>
      <c r="U1450" s="237"/>
    </row>
    <row r="1451" spans="1:21" x14ac:dyDescent="0.25">
      <c r="A1451" s="224" t="s">
        <v>38</v>
      </c>
      <c r="B1451" s="224"/>
      <c r="C1451" s="229"/>
      <c r="D1451" s="229"/>
      <c r="E1451" s="226"/>
      <c r="F1451" s="230"/>
      <c r="G1451" s="226"/>
      <c r="H1451" s="226"/>
      <c r="I1451" s="226"/>
      <c r="J1451" s="226"/>
      <c r="K1451" s="366" t="s">
        <v>16</v>
      </c>
      <c r="L1451" s="233">
        <f ca="1">板材才數分析.!P1141</f>
        <v>0</v>
      </c>
      <c r="M1451" s="228"/>
      <c r="N1451" s="231"/>
      <c r="O1451" s="228"/>
      <c r="P1451" s="228"/>
      <c r="Q1451" s="228"/>
      <c r="R1451" s="455"/>
      <c r="S1451" s="228"/>
      <c r="T1451" s="430"/>
      <c r="U1451" s="237"/>
    </row>
    <row r="1452" spans="1:21" x14ac:dyDescent="0.25">
      <c r="A1452" s="224" t="s">
        <v>39</v>
      </c>
      <c r="B1452" s="224"/>
      <c r="C1452" s="368"/>
      <c r="D1452" s="229"/>
      <c r="E1452" s="226"/>
      <c r="F1452" s="230"/>
      <c r="G1452" s="226"/>
      <c r="H1452" s="226"/>
      <c r="I1452" s="226"/>
      <c r="J1452" s="226"/>
      <c r="K1452" s="376" t="s">
        <v>1384</v>
      </c>
      <c r="L1452" s="228">
        <v>1</v>
      </c>
      <c r="M1452" s="228"/>
      <c r="N1452" s="228"/>
      <c r="O1452" s="228"/>
      <c r="P1452" s="228"/>
      <c r="Q1452" s="228"/>
      <c r="R1452" s="455"/>
      <c r="S1452" s="228"/>
      <c r="T1452" s="430"/>
      <c r="U1452" s="237"/>
    </row>
    <row r="1453" spans="1:21" x14ac:dyDescent="0.25">
      <c r="A1453" s="224" t="s">
        <v>40</v>
      </c>
      <c r="B1453" s="224"/>
      <c r="C1453" s="367"/>
      <c r="D1453" s="229"/>
      <c r="E1453" s="226"/>
      <c r="F1453" s="230"/>
      <c r="G1453" s="226"/>
      <c r="H1453" s="226"/>
      <c r="I1453" s="226"/>
      <c r="J1453" s="226"/>
      <c r="K1453" s="227"/>
      <c r="L1453" s="228"/>
      <c r="M1453" s="228"/>
      <c r="N1453" s="228"/>
      <c r="O1453" s="228"/>
      <c r="P1453" s="228"/>
      <c r="Q1453" s="228"/>
      <c r="R1453" s="455"/>
      <c r="S1453" s="228"/>
      <c r="T1453" s="430"/>
      <c r="U1453" s="237"/>
    </row>
    <row r="1454" spans="1:21" ht="16.5" customHeight="1" x14ac:dyDescent="0.25">
      <c r="A1454" s="508" t="s">
        <v>21</v>
      </c>
      <c r="B1454" s="228"/>
      <c r="C1454" s="508" t="s">
        <v>50</v>
      </c>
      <c r="D1454" s="508" t="s">
        <v>1293</v>
      </c>
      <c r="E1454" s="508" t="s">
        <v>42</v>
      </c>
      <c r="F1454" s="372" t="s">
        <v>2</v>
      </c>
      <c r="G1454" s="372"/>
      <c r="H1454" s="372"/>
      <c r="I1454" s="372"/>
      <c r="J1454" s="372"/>
      <c r="K1454" s="514" t="s">
        <v>6</v>
      </c>
      <c r="L1454" s="508" t="s">
        <v>8</v>
      </c>
      <c r="M1454" s="508" t="s">
        <v>110</v>
      </c>
      <c r="N1454" s="515" t="s">
        <v>225</v>
      </c>
      <c r="O1454" s="508" t="s">
        <v>44</v>
      </c>
      <c r="P1454" s="509" t="s">
        <v>9</v>
      </c>
      <c r="Q1454" s="509" t="s">
        <v>9</v>
      </c>
      <c r="R1454" s="510" t="s">
        <v>9</v>
      </c>
      <c r="S1454" s="509" t="s">
        <v>9</v>
      </c>
      <c r="T1454" s="517" t="s">
        <v>1929</v>
      </c>
      <c r="U1454" s="508" t="s">
        <v>1386</v>
      </c>
    </row>
    <row r="1455" spans="1:21" x14ac:dyDescent="0.25">
      <c r="A1455" s="513"/>
      <c r="B1455" s="234"/>
      <c r="C1455" s="513"/>
      <c r="D1455" s="508"/>
      <c r="E1455" s="513"/>
      <c r="F1455" s="228" t="s">
        <v>49</v>
      </c>
      <c r="G1455" s="228" t="s">
        <v>17</v>
      </c>
      <c r="H1455" s="235" t="s">
        <v>1</v>
      </c>
      <c r="I1455" s="228" t="s">
        <v>17</v>
      </c>
      <c r="J1455" s="228" t="s">
        <v>3</v>
      </c>
      <c r="K1455" s="514"/>
      <c r="L1455" s="508"/>
      <c r="M1455" s="513"/>
      <c r="N1455" s="515"/>
      <c r="O1455" s="513"/>
      <c r="P1455" s="509"/>
      <c r="Q1455" s="509"/>
      <c r="R1455" s="510"/>
      <c r="S1455" s="509"/>
      <c r="T1455" s="517"/>
      <c r="U1455" s="508"/>
    </row>
    <row r="1456" spans="1:21" x14ac:dyDescent="0.25">
      <c r="A1456" s="228">
        <f>$C$1449</f>
        <v>0</v>
      </c>
      <c r="B1456" s="228"/>
      <c r="C1456" s="228">
        <f>(C1450*1000)+1</f>
        <v>38001</v>
      </c>
      <c r="D1456" s="228"/>
      <c r="E1456" s="228" t="s">
        <v>4</v>
      </c>
      <c r="F1456" s="228"/>
      <c r="G1456" s="228" t="str">
        <f>IF(
   OR(
      $E1456="頂板",$E1456="底板",$E1456="右側板",$E1456="左側板",
      $E1456="天地蓋頂板",$E1456="天地蓋底板",$E1456="天地蓋右側板",$E1456="天地蓋左側板",
      $E1456="前抽牆",$E1456="後抽牆",$E1456="左抽牆",$E1456="右抽牆",
      $E1456="踢腳板",$E1456="補板",$E1456="固隔",$E1456="活隔",
      $E1456="中立板",$E1456="中立板(退)",$E1456="固隔(退)",$E1456="活固隔",$E1456="立板",
      $E1456="內頂板",$E1456="內左側落板",$E1456="內右側落板",$E1456="內底板",
      $E1456="內左側板",$E1456="內右側板",
      $E1456="上前平肢",$E1456="上後平肢",$E1456="上前立肢",$E1456="上後立肢",
      $E1456="下前立肢",$E1456="下後立肢",$E1456="下前平肢",$E1456="下後平肢",
      $E1456="左側落板",$E1456="右側落板",
      $E1456="外蓋背板",$E1456="台面",$E1456="床板",$E1456="假門板",
      $E1456="上掀門板",$E1456="平掀門板",$E1456="下掀門板",
      $E1456="左門板",$E1456="右門板",
      $E1456="抽盤",$E1456="抽盤抽頭",
      $E1456="上軌道板",$E1456="下軌道板",$E1456="左軌道板",$E1456="右軌道板",$E1456="指縫擋板",$E1456="左木框滑門",$E1456="右木框滑門",
      $E1456="層板",$E1456="壁面層板",$E1456="桌板",$E1456="上封板",$E1456="下封板",$E1456="左封板",$E1456="右封板",
      $E1456="左圓角側板",$E1456="右圓角側板",$E1456="抽頭",$E1456="入柱抽頭",$E1456="假抽頭",$E1456="背拉桿",$E1456="木滑門",$E1456="抽屜拉桿"
   ),
   "AA",
   ""
)</f>
        <v>AA</v>
      </c>
      <c r="H1456" s="236"/>
      <c r="I1456" s="38" t="str">
        <f>IF(
   OR(
      $E1456="右側板",$E1456="左側板",$E1456="活隔",
      $E1456="天地蓋頂板",$E1456="天地蓋底板",
      $E1456="左門板",$E1456="右門板",
      $E1456="左側落板",$E1456="右側落板",
      $E1456="外蓋背板",$E1456="活固隔",
      $E1456="左木框滑門",$E1456="右木框滑門",
      $E1456="左鋁框滑門",$E1456="右鋁框滑門",
      $E1456="桌板",$E1456="台面",$E1456="床板",$E1456="假門板",
      $E1456="上掀門板",$E1456="平掀門板",$E1456="下掀門板",
      $E1456="抽盤抽頭",$E1456="抽盤",$E1456="層板",$E1456="壁面層板",
      $E1456="上封板",$E1456="下封板",$E1456="左封板",$E1456="右封板",
      $E1456="抽頭",$E1456="踢腳板"
   ),
   "AA",
   ""
)</f>
        <v/>
      </c>
      <c r="J1456" s="228"/>
      <c r="K1456" s="229"/>
      <c r="L1456" s="228"/>
      <c r="M1456" s="228" t="str">
        <f>IFERROR(VLOOKUP(L1456,色號!A:B,2,FALSE),"")</f>
        <v/>
      </c>
      <c r="N1456" s="228" t="str">
        <f>IFERROR(VLOOKUP(M1456,色號!B:C,2,FALSE),"")</f>
        <v/>
      </c>
      <c r="O1456" s="228" t="str">
        <f>IFERROR(VLOOKUP(L1456,色號!A:D,4,FALSE),"")</f>
        <v/>
      </c>
      <c r="P1456" s="228" t="str">
        <f>IF(
    OR($E1456="左門板", $E1456="右門板"),
    "鉸" &amp; IF($F1456&lt;=1000, 2, IF($F1456&lt;=1800, 3, 4)),
    IF(
        $E1456="入柱背板",
        "側",
        IF(
            $E1456="外蓋背板",
            "面",
            IF(
                AND(COUNTIF($E$1456:$E$1485,"入柱背板")&gt;0, OR($E1456="頂板", $E1456="底板")),
                "面",
                IF(
                    AND(COUNTIF($E$1456:$E$1485,"外蓋背板")&gt;0, OR($E1456="左側板", $E1456="右側板")),
                    "側",
                    IF(
                        AND(
                            COUNTIF($E$1456:$E$1485,"入柱背板")=0,
                            COUNTIF($E$1456:$E$1485,"外蓋背板")=0,
                            OR(
                                AND(COUNTIF($E$1456:$E$1485,"背板")&gt;0, OR($E1456="左側板",$E1456="右側板",$E1456="頂板",$E1456="底板",$E1456="天地蓋左側板",$E1456="天地蓋右側板",$E1456="天地蓋頂板",$E1456="天地蓋底板")),
                                AND(COUNTIF($E$1456:$E$1485,"抽底")&gt;0, OR($E1456="右抽牆",$E1456="左抽牆",$E1456="前抽牆",$E1456="後抽牆"))                         )
                        ),
                        "背板溝",
                        ""
                    )
                )
            )
        )
    )
)</f>
        <v>背板溝</v>
      </c>
      <c r="Q1456" s="228" t="str">
        <f>IF(OR($E1456="天地蓋右側板",$E1456="天地蓋左側板"), "側 面",
 IF(OR($E1456="背拉桿",$E1456="中立板",$E1456="頂板",$E1456="底板",$E1456="前抽牆",$E1456="後抽牆",$E1456="內左側落板",$E1456="內右側落板",$E1456="抽屜拉桿",$E1456="立板"), "側",
  IF(OR($E1456="木滑門",$E1456="鋁框滑門"), "輪",
   IF(OR($E1456="右側板",$E1456="左側板",$E1456="右抽牆",$E1456="左抽牆",$E1456="天地蓋頂板",$E1456="天地蓋底板",$E1456="內頂板"), "面",
    IF($E1456="固隔","固","")
   )
  )
 )
)</f>
        <v>側</v>
      </c>
      <c r="R1456" s="455" t="str">
        <f>IF(
OR($E1456="左側板",$E1456="右側板",$E1456="天地蓋左側板",$E1456="天地蓋右側板",$E1456="中立板",$E1456="立板"),
"排","")</f>
        <v/>
      </c>
      <c r="S1456" s="461"/>
      <c r="T1456" s="429" t="str">
        <f>IF($E1456="中立板","面開槽？排孔？",
IF($E1456="木框滑門","前排孔要退喔！",
IF(OR($E1456="左門板",$E1456="右門板",$E1456="抽頭"),"把手？",
IF(OR($E1456="左側板",$E1456="右側板",$E1456="天地蓋右側板",$E1456="天地蓋左側板"),"排孔？",""))))</f>
        <v/>
      </c>
      <c r="U1456" s="237">
        <f>IF(E1456="","",$L$1452)</f>
        <v>1</v>
      </c>
    </row>
    <row r="1457" spans="1:21" x14ac:dyDescent="0.25">
      <c r="A1457" s="228">
        <f t="shared" ref="A1457:A1485" si="497">$C$1449</f>
        <v>0</v>
      </c>
      <c r="B1457" s="228"/>
      <c r="C1457" s="228">
        <f>C1456+1</f>
        <v>38002</v>
      </c>
      <c r="D1457" s="228"/>
      <c r="E1457" s="228" t="s">
        <v>323</v>
      </c>
      <c r="F1457" s="228"/>
      <c r="G1457" s="228" t="str">
        <f t="shared" ref="G1457:G1485" si="498">IF(
   OR(
      $E1457="頂板",$E1457="底板",$E1457="右側板",$E1457="左側板",
      $E1457="天地蓋頂板",$E1457="天地蓋底板",$E1457="天地蓋右側板",$E1457="天地蓋左側板",
      $E1457="前抽牆",$E1457="後抽牆",$E1457="左抽牆",$E1457="右抽牆",
      $E1457="踢腳板",$E1457="補板",$E1457="固隔",$E1457="活隔",
      $E1457="中立板",$E1457="中立板(退)",$E1457="固隔(退)",$E1457="活固隔",$E1457="立板",
      $E1457="內頂板",$E1457="內左側落板",$E1457="內右側落板",$E1457="內底板",
      $E1457="內左側板",$E1457="內右側板",
      $E1457="上前平肢",$E1457="上後平肢",$E1457="上前立肢",$E1457="上後立肢",
      $E1457="下前立肢",$E1457="下後立肢",$E1457="下前平肢",$E1457="下後平肢",
      $E1457="左側落板",$E1457="右側落板",
      $E1457="外蓋背板",$E1457="台面",$E1457="床板",$E1457="假門板",
      $E1457="上掀門板",$E1457="平掀門板",$E1457="下掀門板",
      $E1457="左門板",$E1457="右門板",
      $E1457="抽盤",$E1457="抽盤抽頭",
      $E1457="上軌道板",$E1457="下軌道板",$E1457="左軌道板",$E1457="右軌道板",$E1457="指縫擋板",$E1457="左木框滑門",$E1457="右木框滑門",
      $E1457="層板",$E1457="壁面層板",$E1457="桌板",$E1457="上封板",$E1457="下封板",$E1457="左封板",$E1457="右封板",
      $E1457="左圓角側板",$E1457="右圓角側板",$E1457="抽頭",$E1457="入柱抽頭",$E1457="假抽頭",$E1457="背拉桿",$E1457="木滑門",$E1457="抽屜拉桿"
   ),
   "AA",
   ""
)</f>
        <v>AA</v>
      </c>
      <c r="H1457" s="236"/>
      <c r="I1457" s="38" t="str">
        <f t="shared" ref="I1457:I1485" si="499">IF(
   OR(
      $E1457="右側板",$E1457="左側板",$E1457="活隔",
      $E1457="天地蓋頂板",$E1457="天地蓋底板",
      $E1457="左門板",$E1457="右門板",
      $E1457="左側落板",$E1457="右側落板",
      $E1457="外蓋背板",$E1457="活固隔",
      $E1457="左木框滑門",$E1457="右木框滑門",
      $E1457="左鋁框滑門",$E1457="右鋁框滑門",
      $E1457="桌板",$E1457="台面",$E1457="床板",$E1457="假門板",
      $E1457="上掀門板",$E1457="平掀門板",$E1457="下掀門板",
      $E1457="抽盤抽頭",$E1457="抽盤",$E1457="層板",$E1457="壁面層板",
      $E1457="上封板",$E1457="下封板",$E1457="左封板",$E1457="右封板",
      $E1457="抽頭",$E1457="踢腳板"
   ),
   "AA",
   ""
)</f>
        <v/>
      </c>
      <c r="J1457" s="228"/>
      <c r="K1457" s="229"/>
      <c r="L1457" s="228"/>
      <c r="M1457" s="228" t="str">
        <f>IFERROR(VLOOKUP(L1457,色號!A:B,2,FALSE),"")</f>
        <v/>
      </c>
      <c r="N1457" s="228" t="str">
        <f>IFERROR(VLOOKUP(M1457,色號!B:C,2,FALSE),"")</f>
        <v/>
      </c>
      <c r="O1457" s="228" t="str">
        <f>IFERROR(VLOOKUP(L1457,色號!A:D,4,FALSE),"")</f>
        <v/>
      </c>
      <c r="P1457" s="228" t="str">
        <f t="shared" ref="P1457:P1485" si="500">IF(
    OR($E1457="左門板", $E1457="右門板"),
    "鉸" &amp; IF($F1457&lt;=1000, 2, IF($F1457&lt;=1800, 3, 4)),
    IF(
        $E1457="入柱背板",
        "側",
        IF(
            $E1457="外蓋背板",
            "面",
            IF(
                AND(COUNTIF($E$1456:$E$1485,"入柱背板")&gt;0, OR($E1457="頂板", $E1457="底板")),
                "面",
                IF(
                    AND(COUNTIF($E$1456:$E$1485,"外蓋背板")&gt;0, OR($E1457="左側板", $E1457="右側板")),
                    "側",
                    IF(
                        AND(
                            COUNTIF($E$1456:$E$1485,"入柱背板")=0,
                            COUNTIF($E$1456:$E$1485,"外蓋背板")=0,
                            OR(
                                AND(COUNTIF($E$1456:$E$1485,"背板")&gt;0, OR($E1457="左側板",$E1457="右側板",$E1457="頂板",$E1457="底板",$E1457="天地蓋左側板",$E1457="天地蓋右側板",$E1457="天地蓋頂板",$E1457="天地蓋底板")),
                                AND(COUNTIF($E$1456:$E$1485,"抽底")&gt;0, OR($E1457="右抽牆",$E1457="左抽牆",$E1457="前抽牆",$E1457="後抽牆"))                         )
                        ),
                        "背板溝",
                        ""
                    )
                )
            )
        )
    )
)</f>
        <v>背板溝</v>
      </c>
      <c r="Q1457" s="228" t="str">
        <f t="shared" ref="Q1457:Q1485" si="501">IF(OR($E1457="天地蓋右側板",$E1457="天地蓋左側板"), "側 面",
 IF(OR($E1457="背拉桿",$E1457="中立板",$E1457="頂板",$E1457="底板",$E1457="前抽牆",$E1457="後抽牆",$E1457="內左側落板",$E1457="內右側落板",$E1457="抽屜拉桿",$E1457="立板"), "側",
  IF(OR($E1457="木滑門",$E1457="鋁框滑門"), "輪",
   IF(OR($E1457="右側板",$E1457="左側板",$E1457="右抽牆",$E1457="左抽牆",$E1457="天地蓋頂板",$E1457="天地蓋底板",$E1457="內頂板"), "面",
    IF($E1457="固隔","固","")
   )
  )
 )
)</f>
        <v>側</v>
      </c>
      <c r="R1457" s="455" t="str">
        <f t="shared" ref="R1457:R1485" si="502">IF(
OR($E1457="左側板",$E1457="右側板",$E1457="天地蓋左側板",$E1457="天地蓋右側板",$E1457="中立板",$E1457="立板"),
"排","")</f>
        <v/>
      </c>
      <c r="S1457" s="461"/>
      <c r="T1457" s="429" t="str">
        <f t="shared" ref="T1457:T1485" si="503">IF($E1457="中立板","面開槽？排孔？",
IF($E1457="木框滑門","前排孔要退喔！",
IF(OR($E1457="左門板",$E1457="右門板",$E1457="抽頭"),"把手？",
IF(OR($E1457="左側板",$E1457="右側板",$E1457="天地蓋右側板",$E1457="天地蓋左側板"),"排孔？",""))))</f>
        <v/>
      </c>
      <c r="U1457" s="237">
        <f t="shared" ref="U1457:U1485" si="504">IF(E1457="","",$L$1452)</f>
        <v>1</v>
      </c>
    </row>
    <row r="1458" spans="1:21" x14ac:dyDescent="0.25">
      <c r="A1458" s="228">
        <f t="shared" si="497"/>
        <v>0</v>
      </c>
      <c r="B1458" s="228"/>
      <c r="C1458" s="228">
        <f t="shared" ref="C1458:C1469" si="505">C1457+1</f>
        <v>38003</v>
      </c>
      <c r="D1458" s="228"/>
      <c r="E1458" s="228" t="s">
        <v>342</v>
      </c>
      <c r="F1458" s="228"/>
      <c r="G1458" s="228" t="str">
        <f t="shared" si="498"/>
        <v>AA</v>
      </c>
      <c r="H1458" s="236"/>
      <c r="I1458" s="38" t="str">
        <f t="shared" si="499"/>
        <v>AA</v>
      </c>
      <c r="J1458" s="228"/>
      <c r="K1458" s="229"/>
      <c r="L1458" s="228"/>
      <c r="M1458" s="228" t="str">
        <f>IFERROR(VLOOKUP(L1458,色號!A:B,2,FALSE),"")</f>
        <v/>
      </c>
      <c r="N1458" s="228" t="str">
        <f>IFERROR(VLOOKUP(M1458,色號!B:C,2,FALSE),"")</f>
        <v/>
      </c>
      <c r="O1458" s="228" t="str">
        <f>IFERROR(VLOOKUP(L1458,色號!A:D,4,FALSE),"")</f>
        <v/>
      </c>
      <c r="P1458" s="228" t="str">
        <f t="shared" si="500"/>
        <v>背板溝</v>
      </c>
      <c r="Q1458" s="228" t="str">
        <f t="shared" si="501"/>
        <v>面</v>
      </c>
      <c r="R1458" s="455" t="str">
        <f t="shared" si="502"/>
        <v>排</v>
      </c>
      <c r="S1458" s="461"/>
      <c r="T1458" s="429" t="str">
        <f t="shared" si="503"/>
        <v>排孔？</v>
      </c>
      <c r="U1458" s="237">
        <f t="shared" si="504"/>
        <v>1</v>
      </c>
    </row>
    <row r="1459" spans="1:21" x14ac:dyDescent="0.25">
      <c r="A1459" s="228">
        <f t="shared" si="497"/>
        <v>0</v>
      </c>
      <c r="B1459" s="228"/>
      <c r="C1459" s="228">
        <f t="shared" si="505"/>
        <v>38004</v>
      </c>
      <c r="D1459" s="228"/>
      <c r="E1459" s="228" t="s">
        <v>350</v>
      </c>
      <c r="F1459" s="228"/>
      <c r="G1459" s="228" t="str">
        <f t="shared" si="498"/>
        <v>AA</v>
      </c>
      <c r="H1459" s="236"/>
      <c r="I1459" s="38" t="str">
        <f t="shared" si="499"/>
        <v>AA</v>
      </c>
      <c r="J1459" s="228"/>
      <c r="K1459" s="229"/>
      <c r="L1459" s="228"/>
      <c r="M1459" s="228" t="str">
        <f>IFERROR(VLOOKUP(L1459,色號!A:B,2,FALSE),"")</f>
        <v/>
      </c>
      <c r="N1459" s="228" t="str">
        <f>IFERROR(VLOOKUP(M1459,色號!B:C,2,FALSE),"")</f>
        <v/>
      </c>
      <c r="O1459" s="228" t="str">
        <f>IFERROR(VLOOKUP(L1459,色號!A:D,4,FALSE),"")</f>
        <v/>
      </c>
      <c r="P1459" s="228" t="str">
        <f t="shared" si="500"/>
        <v>背板溝</v>
      </c>
      <c r="Q1459" s="228" t="str">
        <f t="shared" si="501"/>
        <v>面</v>
      </c>
      <c r="R1459" s="455" t="str">
        <f t="shared" si="502"/>
        <v>排</v>
      </c>
      <c r="S1459" s="461"/>
      <c r="T1459" s="429" t="str">
        <f t="shared" si="503"/>
        <v>排孔？</v>
      </c>
      <c r="U1459" s="237">
        <f t="shared" si="504"/>
        <v>1</v>
      </c>
    </row>
    <row r="1460" spans="1:21" x14ac:dyDescent="0.25">
      <c r="A1460" s="228">
        <f t="shared" si="497"/>
        <v>0</v>
      </c>
      <c r="B1460" s="228"/>
      <c r="C1460" s="228">
        <f t="shared" si="505"/>
        <v>38005</v>
      </c>
      <c r="D1460" s="228"/>
      <c r="E1460" s="228" t="s">
        <v>357</v>
      </c>
      <c r="F1460" s="228"/>
      <c r="G1460" s="228" t="str">
        <f t="shared" si="498"/>
        <v/>
      </c>
      <c r="H1460" s="236"/>
      <c r="I1460" s="38" t="str">
        <f t="shared" si="499"/>
        <v/>
      </c>
      <c r="J1460" s="228"/>
      <c r="K1460" s="229"/>
      <c r="L1460" s="228"/>
      <c r="M1460" s="228" t="str">
        <f>IFERROR(VLOOKUP(L1460,色號!A:B,2,FALSE),"")</f>
        <v/>
      </c>
      <c r="N1460" s="228" t="str">
        <f>IFERROR(VLOOKUP(M1460,色號!B:C,2,FALSE),"")</f>
        <v/>
      </c>
      <c r="O1460" s="228" t="str">
        <f>IFERROR(VLOOKUP(L1460,色號!A:D,4,FALSE),"")</f>
        <v/>
      </c>
      <c r="P1460" s="228" t="str">
        <f t="shared" si="500"/>
        <v/>
      </c>
      <c r="Q1460" s="228" t="str">
        <f t="shared" si="501"/>
        <v/>
      </c>
      <c r="R1460" s="455" t="str">
        <f t="shared" si="502"/>
        <v/>
      </c>
      <c r="S1460" s="461"/>
      <c r="T1460" s="429" t="str">
        <f t="shared" si="503"/>
        <v/>
      </c>
      <c r="U1460" s="237">
        <f t="shared" si="504"/>
        <v>1</v>
      </c>
    </row>
    <row r="1461" spans="1:21" x14ac:dyDescent="0.25">
      <c r="A1461" s="228">
        <f t="shared" si="497"/>
        <v>0</v>
      </c>
      <c r="B1461" s="228"/>
      <c r="C1461" s="228">
        <f t="shared" si="505"/>
        <v>38006</v>
      </c>
      <c r="D1461" s="228"/>
      <c r="E1461" s="228" t="s">
        <v>420</v>
      </c>
      <c r="F1461" s="228"/>
      <c r="G1461" s="228" t="str">
        <f t="shared" si="498"/>
        <v>AA</v>
      </c>
      <c r="H1461" s="236"/>
      <c r="I1461" s="38" t="str">
        <f t="shared" si="499"/>
        <v/>
      </c>
      <c r="J1461" s="228"/>
      <c r="K1461" s="229"/>
      <c r="L1461" s="228"/>
      <c r="M1461" s="228" t="str">
        <f>IFERROR(VLOOKUP(L1461,色號!A:B,2,FALSE),"")</f>
        <v/>
      </c>
      <c r="N1461" s="228" t="str">
        <f>IFERROR(VLOOKUP(M1461,色號!B:C,2,FALSE),"")</f>
        <v/>
      </c>
      <c r="O1461" s="228" t="str">
        <f>IFERROR(VLOOKUP(L1461,色號!A:D,4,FALSE),"")</f>
        <v/>
      </c>
      <c r="P1461" s="228" t="str">
        <f t="shared" si="500"/>
        <v/>
      </c>
      <c r="Q1461" s="228" t="str">
        <f t="shared" si="501"/>
        <v>側</v>
      </c>
      <c r="R1461" s="455" t="str">
        <f t="shared" si="502"/>
        <v/>
      </c>
      <c r="S1461" s="461"/>
      <c r="T1461" s="429" t="str">
        <f t="shared" si="503"/>
        <v/>
      </c>
      <c r="U1461" s="237">
        <f t="shared" si="504"/>
        <v>1</v>
      </c>
    </row>
    <row r="1462" spans="1:21" x14ac:dyDescent="0.25">
      <c r="A1462" s="228">
        <f t="shared" si="497"/>
        <v>0</v>
      </c>
      <c r="B1462" s="228"/>
      <c r="C1462" s="228">
        <f t="shared" si="505"/>
        <v>38007</v>
      </c>
      <c r="D1462" s="228"/>
      <c r="E1462" s="228"/>
      <c r="F1462" s="228"/>
      <c r="G1462" s="228" t="str">
        <f t="shared" si="498"/>
        <v/>
      </c>
      <c r="H1462" s="236"/>
      <c r="I1462" s="38" t="str">
        <f t="shared" si="499"/>
        <v/>
      </c>
      <c r="J1462" s="228"/>
      <c r="K1462" s="229"/>
      <c r="L1462" s="228"/>
      <c r="M1462" s="228" t="str">
        <f>IFERROR(VLOOKUP(L1462,色號!A:B,2,FALSE),"")</f>
        <v/>
      </c>
      <c r="N1462" s="228" t="str">
        <f>IFERROR(VLOOKUP(M1462,色號!B:C,2,FALSE),"")</f>
        <v/>
      </c>
      <c r="O1462" s="228" t="str">
        <f>IFERROR(VLOOKUP(L1462,色號!A:D,4,FALSE),"")</f>
        <v/>
      </c>
      <c r="P1462" s="228" t="str">
        <f t="shared" si="500"/>
        <v/>
      </c>
      <c r="Q1462" s="228" t="str">
        <f t="shared" si="501"/>
        <v/>
      </c>
      <c r="R1462" s="455" t="str">
        <f t="shared" si="502"/>
        <v/>
      </c>
      <c r="S1462" s="461"/>
      <c r="T1462" s="429" t="str">
        <f t="shared" si="503"/>
        <v/>
      </c>
      <c r="U1462" s="237" t="str">
        <f t="shared" si="504"/>
        <v/>
      </c>
    </row>
    <row r="1463" spans="1:21" x14ac:dyDescent="0.25">
      <c r="A1463" s="228">
        <f t="shared" si="497"/>
        <v>0</v>
      </c>
      <c r="B1463" s="228"/>
      <c r="C1463" s="228">
        <f t="shared" si="505"/>
        <v>38008</v>
      </c>
      <c r="D1463" s="228"/>
      <c r="E1463" s="228"/>
      <c r="F1463" s="228"/>
      <c r="G1463" s="228" t="str">
        <f t="shared" si="498"/>
        <v/>
      </c>
      <c r="H1463" s="236"/>
      <c r="I1463" s="38" t="str">
        <f t="shared" si="499"/>
        <v/>
      </c>
      <c r="J1463" s="228"/>
      <c r="K1463" s="229"/>
      <c r="L1463" s="228"/>
      <c r="M1463" s="228" t="str">
        <f>IFERROR(VLOOKUP(L1463,色號!A:B,2,FALSE),"")</f>
        <v/>
      </c>
      <c r="N1463" s="228" t="str">
        <f>IFERROR(VLOOKUP(M1463,色號!B:C,2,FALSE),"")</f>
        <v/>
      </c>
      <c r="O1463" s="228" t="str">
        <f>IFERROR(VLOOKUP(L1463,色號!A:D,4,FALSE),"")</f>
        <v/>
      </c>
      <c r="P1463" s="228" t="str">
        <f t="shared" si="500"/>
        <v/>
      </c>
      <c r="Q1463" s="228" t="str">
        <f t="shared" si="501"/>
        <v/>
      </c>
      <c r="R1463" s="455" t="str">
        <f t="shared" si="502"/>
        <v/>
      </c>
      <c r="S1463" s="461"/>
      <c r="T1463" s="429" t="str">
        <f t="shared" si="503"/>
        <v/>
      </c>
      <c r="U1463" s="237" t="str">
        <f t="shared" si="504"/>
        <v/>
      </c>
    </row>
    <row r="1464" spans="1:21" x14ac:dyDescent="0.25">
      <c r="A1464" s="228">
        <f t="shared" si="497"/>
        <v>0</v>
      </c>
      <c r="B1464" s="228"/>
      <c r="C1464" s="228">
        <f t="shared" si="505"/>
        <v>38009</v>
      </c>
      <c r="D1464" s="228"/>
      <c r="E1464" s="228"/>
      <c r="F1464" s="228"/>
      <c r="G1464" s="228" t="str">
        <f t="shared" si="498"/>
        <v/>
      </c>
      <c r="H1464" s="236"/>
      <c r="I1464" s="38" t="str">
        <f t="shared" si="499"/>
        <v/>
      </c>
      <c r="J1464" s="228"/>
      <c r="K1464" s="229"/>
      <c r="L1464" s="228"/>
      <c r="M1464" s="228" t="str">
        <f>IFERROR(VLOOKUP(L1464,色號!A:B,2,FALSE),"")</f>
        <v/>
      </c>
      <c r="N1464" s="228" t="str">
        <f>IFERROR(VLOOKUP(M1464,色號!B:C,2,FALSE),"")</f>
        <v/>
      </c>
      <c r="O1464" s="228" t="str">
        <f>IFERROR(VLOOKUP(L1464,色號!A:D,4,FALSE),"")</f>
        <v/>
      </c>
      <c r="P1464" s="228" t="str">
        <f t="shared" si="500"/>
        <v/>
      </c>
      <c r="Q1464" s="228" t="str">
        <f t="shared" si="501"/>
        <v/>
      </c>
      <c r="R1464" s="455" t="str">
        <f t="shared" si="502"/>
        <v/>
      </c>
      <c r="S1464" s="461"/>
      <c r="T1464" s="429" t="str">
        <f t="shared" si="503"/>
        <v/>
      </c>
      <c r="U1464" s="237" t="str">
        <f t="shared" si="504"/>
        <v/>
      </c>
    </row>
    <row r="1465" spans="1:21" x14ac:dyDescent="0.25">
      <c r="A1465" s="228">
        <f t="shared" si="497"/>
        <v>0</v>
      </c>
      <c r="B1465" s="228"/>
      <c r="C1465" s="228">
        <f t="shared" si="505"/>
        <v>38010</v>
      </c>
      <c r="D1465" s="228"/>
      <c r="E1465" s="228"/>
      <c r="F1465" s="236"/>
      <c r="G1465" s="228" t="str">
        <f t="shared" si="498"/>
        <v/>
      </c>
      <c r="H1465" s="236"/>
      <c r="I1465" s="38" t="str">
        <f t="shared" si="499"/>
        <v/>
      </c>
      <c r="J1465" s="228"/>
      <c r="K1465" s="229"/>
      <c r="L1465" s="228"/>
      <c r="M1465" s="228" t="str">
        <f>IFERROR(VLOOKUP(L1465,色號!A:B,2,FALSE),"")</f>
        <v/>
      </c>
      <c r="N1465" s="228" t="str">
        <f>IFERROR(VLOOKUP(M1465,色號!B:C,2,FALSE),"")</f>
        <v/>
      </c>
      <c r="O1465" s="228" t="str">
        <f>IFERROR(VLOOKUP(L1465,色號!A:D,4,FALSE),"")</f>
        <v/>
      </c>
      <c r="P1465" s="228" t="str">
        <f t="shared" si="500"/>
        <v/>
      </c>
      <c r="Q1465" s="228" t="str">
        <f t="shared" si="501"/>
        <v/>
      </c>
      <c r="R1465" s="455" t="str">
        <f t="shared" si="502"/>
        <v/>
      </c>
      <c r="S1465" s="461"/>
      <c r="T1465" s="429" t="str">
        <f t="shared" si="503"/>
        <v/>
      </c>
      <c r="U1465" s="237" t="str">
        <f t="shared" si="504"/>
        <v/>
      </c>
    </row>
    <row r="1466" spans="1:21" x14ac:dyDescent="0.25">
      <c r="A1466" s="228">
        <f t="shared" si="497"/>
        <v>0</v>
      </c>
      <c r="B1466" s="228"/>
      <c r="C1466" s="228">
        <f t="shared" si="505"/>
        <v>38011</v>
      </c>
      <c r="D1466" s="228"/>
      <c r="E1466" s="228"/>
      <c r="F1466" s="228"/>
      <c r="G1466" s="228" t="str">
        <f t="shared" si="498"/>
        <v/>
      </c>
      <c r="H1466" s="236"/>
      <c r="I1466" s="38" t="str">
        <f t="shared" si="499"/>
        <v/>
      </c>
      <c r="J1466" s="228"/>
      <c r="K1466" s="229"/>
      <c r="L1466" s="228"/>
      <c r="M1466" s="228"/>
      <c r="N1466" s="232"/>
      <c r="O1466" s="228" t="str">
        <f>IFERROR(VLOOKUP(L1466,色號!A:D,4,FALSE),"")</f>
        <v/>
      </c>
      <c r="P1466" s="228" t="str">
        <f t="shared" si="500"/>
        <v/>
      </c>
      <c r="Q1466" s="228" t="str">
        <f t="shared" si="501"/>
        <v/>
      </c>
      <c r="R1466" s="455" t="str">
        <f t="shared" si="502"/>
        <v/>
      </c>
      <c r="S1466" s="461"/>
      <c r="T1466" s="429" t="str">
        <f t="shared" si="503"/>
        <v/>
      </c>
      <c r="U1466" s="237" t="str">
        <f t="shared" si="504"/>
        <v/>
      </c>
    </row>
    <row r="1467" spans="1:21" x14ac:dyDescent="0.25">
      <c r="A1467" s="228">
        <f t="shared" si="497"/>
        <v>0</v>
      </c>
      <c r="B1467" s="228"/>
      <c r="C1467" s="228">
        <f t="shared" si="505"/>
        <v>38012</v>
      </c>
      <c r="D1467" s="228"/>
      <c r="E1467" s="228" t="s">
        <v>2803</v>
      </c>
      <c r="F1467" s="236"/>
      <c r="G1467" s="228" t="str">
        <f t="shared" si="498"/>
        <v>AA</v>
      </c>
      <c r="H1467" s="236"/>
      <c r="I1467" s="38" t="str">
        <f t="shared" si="499"/>
        <v>AA</v>
      </c>
      <c r="J1467" s="228"/>
      <c r="K1467" s="229"/>
      <c r="L1467" s="228"/>
      <c r="M1467" s="228"/>
      <c r="N1467" s="232"/>
      <c r="O1467" s="228" t="str">
        <f>IFERROR(VLOOKUP(L1467,色號!A:D,4,FALSE),"")</f>
        <v/>
      </c>
      <c r="P1467" s="228" t="str">
        <f t="shared" si="500"/>
        <v>背板溝</v>
      </c>
      <c r="Q1467" s="228" t="str">
        <f t="shared" si="501"/>
        <v>面</v>
      </c>
      <c r="R1467" s="455" t="str">
        <f t="shared" si="502"/>
        <v/>
      </c>
      <c r="S1467" s="461"/>
      <c r="T1467" s="429" t="str">
        <f t="shared" si="503"/>
        <v/>
      </c>
      <c r="U1467" s="237">
        <f t="shared" si="504"/>
        <v>1</v>
      </c>
    </row>
    <row r="1468" spans="1:21" x14ac:dyDescent="0.25">
      <c r="A1468" s="228">
        <f t="shared" si="497"/>
        <v>0</v>
      </c>
      <c r="B1468" s="228"/>
      <c r="C1468" s="228">
        <f>C1467+1</f>
        <v>38013</v>
      </c>
      <c r="D1468" s="228"/>
      <c r="E1468" s="228" t="s">
        <v>2804</v>
      </c>
      <c r="F1468" s="228"/>
      <c r="G1468" s="228" t="str">
        <f t="shared" si="498"/>
        <v>AA</v>
      </c>
      <c r="H1468" s="236"/>
      <c r="I1468" s="38" t="str">
        <f t="shared" si="499"/>
        <v>AA</v>
      </c>
      <c r="J1468" s="228"/>
      <c r="K1468" s="229"/>
      <c r="L1468" s="228"/>
      <c r="M1468" s="228"/>
      <c r="N1468" s="232"/>
      <c r="O1468" s="228" t="str">
        <f>IFERROR(VLOOKUP(L1468,色號!A:D,4,FALSE),"")</f>
        <v/>
      </c>
      <c r="P1468" s="228" t="str">
        <f t="shared" si="500"/>
        <v>背板溝</v>
      </c>
      <c r="Q1468" s="228" t="str">
        <f t="shared" si="501"/>
        <v>面</v>
      </c>
      <c r="R1468" s="455" t="str">
        <f t="shared" si="502"/>
        <v/>
      </c>
      <c r="S1468" s="461"/>
      <c r="T1468" s="429" t="str">
        <f t="shared" si="503"/>
        <v/>
      </c>
      <c r="U1468" s="237">
        <f t="shared" si="504"/>
        <v>1</v>
      </c>
    </row>
    <row r="1469" spans="1:21" x14ac:dyDescent="0.25">
      <c r="A1469" s="228">
        <f t="shared" si="497"/>
        <v>0</v>
      </c>
      <c r="B1469" s="228"/>
      <c r="C1469" s="228">
        <f t="shared" si="505"/>
        <v>38014</v>
      </c>
      <c r="D1469" s="228"/>
      <c r="E1469" s="228" t="s">
        <v>2805</v>
      </c>
      <c r="F1469" s="228"/>
      <c r="G1469" s="228" t="str">
        <f t="shared" si="498"/>
        <v>AA</v>
      </c>
      <c r="H1469" s="236"/>
      <c r="I1469" s="38" t="str">
        <f t="shared" si="499"/>
        <v/>
      </c>
      <c r="J1469" s="228"/>
      <c r="K1469" s="229"/>
      <c r="L1469" s="228"/>
      <c r="M1469" s="228"/>
      <c r="N1469" s="232"/>
      <c r="O1469" s="228" t="str">
        <f>IFERROR(VLOOKUP(L1469,色號!A:D,4,FALSE),"")</f>
        <v/>
      </c>
      <c r="P1469" s="228" t="str">
        <f t="shared" si="500"/>
        <v>背板溝</v>
      </c>
      <c r="Q1469" s="228" t="str">
        <f t="shared" si="501"/>
        <v>側 面</v>
      </c>
      <c r="R1469" s="455" t="str">
        <f t="shared" si="502"/>
        <v>排</v>
      </c>
      <c r="S1469" s="461"/>
      <c r="T1469" s="429" t="str">
        <f t="shared" si="503"/>
        <v>排孔？</v>
      </c>
      <c r="U1469" s="237">
        <f t="shared" si="504"/>
        <v>1</v>
      </c>
    </row>
    <row r="1470" spans="1:21" x14ac:dyDescent="0.25">
      <c r="A1470" s="228">
        <f t="shared" si="497"/>
        <v>0</v>
      </c>
      <c r="B1470" s="228"/>
      <c r="C1470" s="228">
        <f>C1469+1</f>
        <v>38015</v>
      </c>
      <c r="D1470" s="228"/>
      <c r="E1470" s="228" t="s">
        <v>2806</v>
      </c>
      <c r="F1470" s="228"/>
      <c r="G1470" s="228" t="str">
        <f t="shared" si="498"/>
        <v>AA</v>
      </c>
      <c r="H1470" s="236"/>
      <c r="I1470" s="38" t="str">
        <f t="shared" si="499"/>
        <v/>
      </c>
      <c r="J1470" s="228"/>
      <c r="K1470" s="229"/>
      <c r="L1470" s="228"/>
      <c r="M1470" s="228"/>
      <c r="N1470" s="232"/>
      <c r="O1470" s="228" t="str">
        <f>IFERROR(VLOOKUP(L1470,色號!A:D,4,FALSE),"")</f>
        <v/>
      </c>
      <c r="P1470" s="228" t="str">
        <f t="shared" si="500"/>
        <v>背板溝</v>
      </c>
      <c r="Q1470" s="228" t="str">
        <f t="shared" si="501"/>
        <v>側 面</v>
      </c>
      <c r="R1470" s="455" t="str">
        <f t="shared" si="502"/>
        <v>排</v>
      </c>
      <c r="S1470" s="461"/>
      <c r="T1470" s="429" t="str">
        <f t="shared" si="503"/>
        <v>排孔？</v>
      </c>
      <c r="U1470" s="237">
        <f t="shared" si="504"/>
        <v>1</v>
      </c>
    </row>
    <row r="1471" spans="1:21" x14ac:dyDescent="0.25">
      <c r="A1471" s="228">
        <f t="shared" si="497"/>
        <v>0</v>
      </c>
      <c r="B1471" s="228"/>
      <c r="C1471" s="228">
        <f>C1470+1</f>
        <v>38016</v>
      </c>
      <c r="D1471" s="228"/>
      <c r="E1471" s="228" t="s">
        <v>357</v>
      </c>
      <c r="F1471" s="237"/>
      <c r="G1471" s="228" t="str">
        <f t="shared" si="498"/>
        <v/>
      </c>
      <c r="H1471" s="236"/>
      <c r="I1471" s="38" t="str">
        <f t="shared" si="499"/>
        <v/>
      </c>
      <c r="J1471" s="228"/>
      <c r="K1471" s="229"/>
      <c r="L1471" s="228"/>
      <c r="M1471" s="228"/>
      <c r="N1471" s="232"/>
      <c r="O1471" s="228" t="str">
        <f>IFERROR(VLOOKUP(L1471,色號!A:D,4,FALSE),"")</f>
        <v/>
      </c>
      <c r="P1471" s="228" t="str">
        <f t="shared" si="500"/>
        <v/>
      </c>
      <c r="Q1471" s="228" t="str">
        <f t="shared" si="501"/>
        <v/>
      </c>
      <c r="R1471" s="455" t="str">
        <f t="shared" si="502"/>
        <v/>
      </c>
      <c r="S1471" s="461"/>
      <c r="T1471" s="429" t="str">
        <f t="shared" si="503"/>
        <v/>
      </c>
      <c r="U1471" s="237">
        <f t="shared" si="504"/>
        <v>1</v>
      </c>
    </row>
    <row r="1472" spans="1:21" x14ac:dyDescent="0.25">
      <c r="A1472" s="228">
        <f t="shared" si="497"/>
        <v>0</v>
      </c>
      <c r="B1472" s="228"/>
      <c r="C1472" s="228">
        <f>C1471+1</f>
        <v>38017</v>
      </c>
      <c r="D1472" s="228"/>
      <c r="E1472" s="228"/>
      <c r="F1472" s="237"/>
      <c r="G1472" s="228" t="str">
        <f t="shared" si="498"/>
        <v/>
      </c>
      <c r="H1472" s="236"/>
      <c r="I1472" s="38" t="str">
        <f t="shared" si="499"/>
        <v/>
      </c>
      <c r="J1472" s="228"/>
      <c r="K1472" s="229"/>
      <c r="L1472" s="228"/>
      <c r="M1472" s="228"/>
      <c r="N1472" s="232"/>
      <c r="O1472" s="228" t="str">
        <f>IFERROR(VLOOKUP(L1472,色號!A:D,4,FALSE),"")</f>
        <v/>
      </c>
      <c r="P1472" s="228" t="str">
        <f t="shared" si="500"/>
        <v/>
      </c>
      <c r="Q1472" s="228" t="str">
        <f t="shared" si="501"/>
        <v/>
      </c>
      <c r="R1472" s="455" t="str">
        <f t="shared" si="502"/>
        <v/>
      </c>
      <c r="S1472" s="461"/>
      <c r="T1472" s="429" t="str">
        <f t="shared" si="503"/>
        <v/>
      </c>
      <c r="U1472" s="237" t="str">
        <f t="shared" si="504"/>
        <v/>
      </c>
    </row>
    <row r="1473" spans="1:21" x14ac:dyDescent="0.25">
      <c r="A1473" s="228">
        <f t="shared" si="497"/>
        <v>0</v>
      </c>
      <c r="B1473" s="228"/>
      <c r="C1473" s="228">
        <f>C1472+1</f>
        <v>38018</v>
      </c>
      <c r="D1473" s="228"/>
      <c r="E1473" s="228"/>
      <c r="F1473" s="231"/>
      <c r="G1473" s="228" t="str">
        <f t="shared" si="498"/>
        <v/>
      </c>
      <c r="H1473" s="236"/>
      <c r="I1473" s="38" t="str">
        <f t="shared" si="499"/>
        <v/>
      </c>
      <c r="J1473" s="228"/>
      <c r="K1473" s="229"/>
      <c r="L1473" s="228"/>
      <c r="M1473" s="228"/>
      <c r="N1473" s="232"/>
      <c r="O1473" s="228" t="str">
        <f>IFERROR(VLOOKUP(L1473,色號!A:D,4,FALSE),"")</f>
        <v/>
      </c>
      <c r="P1473" s="228" t="str">
        <f t="shared" si="500"/>
        <v/>
      </c>
      <c r="Q1473" s="228" t="str">
        <f t="shared" si="501"/>
        <v/>
      </c>
      <c r="R1473" s="455" t="str">
        <f t="shared" si="502"/>
        <v/>
      </c>
      <c r="S1473" s="461"/>
      <c r="T1473" s="429" t="str">
        <f t="shared" si="503"/>
        <v/>
      </c>
      <c r="U1473" s="237" t="str">
        <f t="shared" si="504"/>
        <v/>
      </c>
    </row>
    <row r="1474" spans="1:21" x14ac:dyDescent="0.25">
      <c r="A1474" s="228">
        <f t="shared" si="497"/>
        <v>0</v>
      </c>
      <c r="B1474" s="228"/>
      <c r="C1474" s="228">
        <f t="shared" ref="C1474:C1478" si="506">C1473+1</f>
        <v>38019</v>
      </c>
      <c r="D1474" s="228"/>
      <c r="E1474" s="228"/>
      <c r="F1474" s="231"/>
      <c r="G1474" s="228" t="str">
        <f t="shared" si="498"/>
        <v/>
      </c>
      <c r="H1474" s="236"/>
      <c r="I1474" s="38" t="str">
        <f t="shared" si="499"/>
        <v/>
      </c>
      <c r="J1474" s="228"/>
      <c r="K1474" s="229"/>
      <c r="L1474" s="228"/>
      <c r="M1474" s="228"/>
      <c r="N1474" s="232"/>
      <c r="O1474" s="228" t="str">
        <f>IFERROR(VLOOKUP(L1474,色號!A:D,4,FALSE),"")</f>
        <v/>
      </c>
      <c r="P1474" s="228" t="str">
        <f t="shared" si="500"/>
        <v/>
      </c>
      <c r="Q1474" s="228" t="str">
        <f t="shared" si="501"/>
        <v/>
      </c>
      <c r="R1474" s="455" t="str">
        <f t="shared" si="502"/>
        <v/>
      </c>
      <c r="S1474" s="228"/>
      <c r="T1474" s="429" t="str">
        <f t="shared" si="503"/>
        <v/>
      </c>
      <c r="U1474" s="237" t="str">
        <f t="shared" si="504"/>
        <v/>
      </c>
    </row>
    <row r="1475" spans="1:21" x14ac:dyDescent="0.25">
      <c r="A1475" s="228">
        <f t="shared" si="497"/>
        <v>0</v>
      </c>
      <c r="B1475" s="228"/>
      <c r="C1475" s="228">
        <f t="shared" si="506"/>
        <v>38020</v>
      </c>
      <c r="D1475" s="228"/>
      <c r="E1475" s="228"/>
      <c r="F1475" s="228"/>
      <c r="G1475" s="228" t="str">
        <f t="shared" si="498"/>
        <v/>
      </c>
      <c r="H1475" s="236"/>
      <c r="I1475" s="38" t="str">
        <f t="shared" si="499"/>
        <v/>
      </c>
      <c r="J1475" s="228"/>
      <c r="K1475" s="229"/>
      <c r="L1475" s="228"/>
      <c r="M1475" s="228" t="str">
        <f>IFERROR(VLOOKUP(L1475,色號!A:B,2,FALSE),"")</f>
        <v/>
      </c>
      <c r="N1475" s="232" t="str">
        <f>IFERROR(VLOOKUP(L1475,色號!A:C,3,FALSE),"")</f>
        <v/>
      </c>
      <c r="O1475" s="228" t="str">
        <f>IFERROR(VLOOKUP(L1475,色號!A:D,4,FALSE),"")</f>
        <v/>
      </c>
      <c r="P1475" s="228" t="str">
        <f t="shared" si="500"/>
        <v/>
      </c>
      <c r="Q1475" s="228" t="str">
        <f t="shared" si="501"/>
        <v/>
      </c>
      <c r="R1475" s="455" t="str">
        <f t="shared" si="502"/>
        <v/>
      </c>
      <c r="S1475" s="228"/>
      <c r="T1475" s="429" t="str">
        <f t="shared" si="503"/>
        <v/>
      </c>
      <c r="U1475" s="237" t="str">
        <f t="shared" si="504"/>
        <v/>
      </c>
    </row>
    <row r="1476" spans="1:21" x14ac:dyDescent="0.25">
      <c r="A1476" s="228">
        <f t="shared" si="497"/>
        <v>0</v>
      </c>
      <c r="B1476" s="228"/>
      <c r="C1476" s="228">
        <f t="shared" si="506"/>
        <v>38021</v>
      </c>
      <c r="D1476" s="228"/>
      <c r="E1476" s="228"/>
      <c r="F1476" s="228"/>
      <c r="G1476" s="228" t="str">
        <f t="shared" si="498"/>
        <v/>
      </c>
      <c r="H1476" s="236"/>
      <c r="I1476" s="38" t="str">
        <f t="shared" si="499"/>
        <v/>
      </c>
      <c r="J1476" s="228"/>
      <c r="K1476" s="229"/>
      <c r="L1476" s="228"/>
      <c r="M1476" s="228" t="str">
        <f>IFERROR(VLOOKUP(L1476,色號!A:B,2,FALSE),"")</f>
        <v/>
      </c>
      <c r="N1476" s="232" t="str">
        <f>IFERROR(VLOOKUP(L1476,色號!A:C,3,FALSE),"")</f>
        <v/>
      </c>
      <c r="O1476" s="228" t="str">
        <f>IFERROR(VLOOKUP(L1476,色號!A:D,4,FALSE),"")</f>
        <v/>
      </c>
      <c r="P1476" s="228" t="str">
        <f t="shared" si="500"/>
        <v/>
      </c>
      <c r="Q1476" s="228" t="str">
        <f t="shared" si="501"/>
        <v/>
      </c>
      <c r="R1476" s="455" t="str">
        <f t="shared" si="502"/>
        <v/>
      </c>
      <c r="S1476" s="238"/>
      <c r="T1476" s="429" t="str">
        <f t="shared" si="503"/>
        <v/>
      </c>
      <c r="U1476" s="237" t="str">
        <f t="shared" si="504"/>
        <v/>
      </c>
    </row>
    <row r="1477" spans="1:21" x14ac:dyDescent="0.25">
      <c r="A1477" s="228">
        <f t="shared" si="497"/>
        <v>0</v>
      </c>
      <c r="B1477" s="228"/>
      <c r="C1477" s="228">
        <f t="shared" si="506"/>
        <v>38022</v>
      </c>
      <c r="D1477" s="228"/>
      <c r="E1477" s="228"/>
      <c r="F1477" s="238"/>
      <c r="G1477" s="228" t="str">
        <f t="shared" si="498"/>
        <v/>
      </c>
      <c r="H1477" s="236"/>
      <c r="I1477" s="38" t="str">
        <f t="shared" si="499"/>
        <v/>
      </c>
      <c r="J1477" s="238"/>
      <c r="K1477" s="229"/>
      <c r="L1477" s="228"/>
      <c r="M1477" s="228" t="str">
        <f>IFERROR(VLOOKUP(L1477,色號!A:B,2,FALSE),"")</f>
        <v/>
      </c>
      <c r="N1477" s="232" t="str">
        <f>IFERROR(VLOOKUP(L1477,色號!A:C,3,FALSE),"")</f>
        <v/>
      </c>
      <c r="O1477" s="228" t="str">
        <f>IFERROR(VLOOKUP(L1477,色號!A:D,4,FALSE),"")</f>
        <v/>
      </c>
      <c r="P1477" s="228" t="str">
        <f t="shared" si="500"/>
        <v/>
      </c>
      <c r="Q1477" s="228" t="str">
        <f t="shared" si="501"/>
        <v/>
      </c>
      <c r="R1477" s="455" t="str">
        <f t="shared" si="502"/>
        <v/>
      </c>
      <c r="S1477" s="238"/>
      <c r="T1477" s="429" t="str">
        <f t="shared" si="503"/>
        <v/>
      </c>
      <c r="U1477" s="237" t="str">
        <f t="shared" si="504"/>
        <v/>
      </c>
    </row>
    <row r="1478" spans="1:21" x14ac:dyDescent="0.25">
      <c r="A1478" s="228">
        <f t="shared" si="497"/>
        <v>0</v>
      </c>
      <c r="B1478" s="228"/>
      <c r="C1478" s="228">
        <f t="shared" si="506"/>
        <v>38023</v>
      </c>
      <c r="D1478" s="228"/>
      <c r="E1478" s="228"/>
      <c r="F1478" s="238"/>
      <c r="G1478" s="228" t="str">
        <f t="shared" si="498"/>
        <v/>
      </c>
      <c r="H1478" s="236"/>
      <c r="I1478" s="38" t="str">
        <f t="shared" si="499"/>
        <v/>
      </c>
      <c r="J1478" s="238"/>
      <c r="K1478" s="229"/>
      <c r="L1478" s="228"/>
      <c r="M1478" s="228" t="str">
        <f>IFERROR(VLOOKUP(L1478,色號!A:B,2,FALSE),"")</f>
        <v/>
      </c>
      <c r="N1478" s="232" t="str">
        <f>IFERROR(VLOOKUP(L1478,色號!A:C,3,FALSE),"")</f>
        <v/>
      </c>
      <c r="O1478" s="228" t="str">
        <f>IFERROR(VLOOKUP(L1478,色號!A:D,4,FALSE),"")</f>
        <v/>
      </c>
      <c r="P1478" s="228" t="str">
        <f t="shared" si="500"/>
        <v/>
      </c>
      <c r="Q1478" s="228" t="str">
        <f t="shared" si="501"/>
        <v/>
      </c>
      <c r="R1478" s="455" t="str">
        <f t="shared" si="502"/>
        <v/>
      </c>
      <c r="S1478" s="238"/>
      <c r="T1478" s="429" t="str">
        <f t="shared" si="503"/>
        <v/>
      </c>
      <c r="U1478" s="237" t="str">
        <f t="shared" si="504"/>
        <v/>
      </c>
    </row>
    <row r="1479" spans="1:21" x14ac:dyDescent="0.25">
      <c r="A1479" s="228">
        <f t="shared" si="497"/>
        <v>0</v>
      </c>
      <c r="B1479" s="228"/>
      <c r="C1479" s="228">
        <f>C1478+1</f>
        <v>38024</v>
      </c>
      <c r="D1479" s="228"/>
      <c r="E1479" s="228"/>
      <c r="F1479" s="238"/>
      <c r="G1479" s="228" t="str">
        <f t="shared" si="498"/>
        <v/>
      </c>
      <c r="H1479" s="236"/>
      <c r="I1479" s="38" t="str">
        <f t="shared" si="499"/>
        <v/>
      </c>
      <c r="J1479" s="238"/>
      <c r="K1479" s="229"/>
      <c r="L1479" s="228"/>
      <c r="M1479" s="228" t="str">
        <f>IFERROR(VLOOKUP(L1479,色號!A:B,2,FALSE),"")</f>
        <v/>
      </c>
      <c r="N1479" s="232" t="str">
        <f>IFERROR(VLOOKUP(L1479,色號!A:C,3,FALSE),"")</f>
        <v/>
      </c>
      <c r="O1479" s="228" t="str">
        <f>IFERROR(VLOOKUP(L1479,色號!A:D,4,FALSE),"")</f>
        <v/>
      </c>
      <c r="P1479" s="228" t="str">
        <f t="shared" si="500"/>
        <v/>
      </c>
      <c r="Q1479" s="228" t="str">
        <f t="shared" si="501"/>
        <v/>
      </c>
      <c r="R1479" s="455" t="str">
        <f t="shared" si="502"/>
        <v/>
      </c>
      <c r="S1479" s="238"/>
      <c r="T1479" s="429" t="str">
        <f t="shared" si="503"/>
        <v/>
      </c>
      <c r="U1479" s="237" t="str">
        <f t="shared" si="504"/>
        <v/>
      </c>
    </row>
    <row r="1480" spans="1:21" x14ac:dyDescent="0.25">
      <c r="A1480" s="228">
        <f t="shared" si="497"/>
        <v>0</v>
      </c>
      <c r="B1480" s="228"/>
      <c r="C1480" s="228">
        <f>C1479+1</f>
        <v>38025</v>
      </c>
      <c r="D1480" s="228"/>
      <c r="E1480" s="228"/>
      <c r="F1480" s="238"/>
      <c r="G1480" s="228" t="str">
        <f t="shared" si="498"/>
        <v/>
      </c>
      <c r="H1480" s="236"/>
      <c r="I1480" s="38" t="str">
        <f t="shared" si="499"/>
        <v/>
      </c>
      <c r="J1480" s="238"/>
      <c r="K1480" s="229"/>
      <c r="L1480" s="228"/>
      <c r="M1480" s="228" t="str">
        <f>IFERROR(VLOOKUP(L1480,色號!A:B,2,FALSE),"")</f>
        <v/>
      </c>
      <c r="N1480" s="232" t="str">
        <f>IFERROR(VLOOKUP(L1480,色號!A:C,3,FALSE),"")</f>
        <v/>
      </c>
      <c r="O1480" s="228" t="str">
        <f>IFERROR(VLOOKUP(L1480,色號!A:D,4,FALSE),"")</f>
        <v/>
      </c>
      <c r="P1480" s="228" t="str">
        <f t="shared" si="500"/>
        <v/>
      </c>
      <c r="Q1480" s="228" t="str">
        <f t="shared" si="501"/>
        <v/>
      </c>
      <c r="R1480" s="455" t="str">
        <f t="shared" si="502"/>
        <v/>
      </c>
      <c r="S1480" s="238"/>
      <c r="T1480" s="429" t="str">
        <f t="shared" si="503"/>
        <v/>
      </c>
      <c r="U1480" s="237" t="str">
        <f t="shared" si="504"/>
        <v/>
      </c>
    </row>
    <row r="1481" spans="1:21" x14ac:dyDescent="0.25">
      <c r="A1481" s="228">
        <f t="shared" si="497"/>
        <v>0</v>
      </c>
      <c r="B1481" s="228"/>
      <c r="C1481" s="228">
        <f t="shared" ref="C1481:C1484" si="507">C1480+1</f>
        <v>38026</v>
      </c>
      <c r="D1481" s="228"/>
      <c r="E1481" s="228"/>
      <c r="F1481" s="238"/>
      <c r="G1481" s="228" t="str">
        <f t="shared" si="498"/>
        <v/>
      </c>
      <c r="H1481" s="236"/>
      <c r="I1481" s="38" t="str">
        <f t="shared" si="499"/>
        <v/>
      </c>
      <c r="J1481" s="238"/>
      <c r="K1481" s="229"/>
      <c r="L1481" s="228"/>
      <c r="M1481" s="228" t="str">
        <f>IFERROR(VLOOKUP(L1481,色號!A:B,2,FALSE),"")</f>
        <v/>
      </c>
      <c r="N1481" s="232" t="str">
        <f>IFERROR(VLOOKUP(L1481,色號!A:C,3,FALSE),"")</f>
        <v/>
      </c>
      <c r="O1481" s="228" t="str">
        <f>IFERROR(VLOOKUP(L1481,色號!A:D,4,FALSE),"")</f>
        <v/>
      </c>
      <c r="P1481" s="228" t="str">
        <f t="shared" si="500"/>
        <v/>
      </c>
      <c r="Q1481" s="228" t="str">
        <f t="shared" si="501"/>
        <v/>
      </c>
      <c r="R1481" s="455" t="str">
        <f t="shared" si="502"/>
        <v/>
      </c>
      <c r="S1481" s="238"/>
      <c r="T1481" s="429" t="str">
        <f t="shared" si="503"/>
        <v/>
      </c>
      <c r="U1481" s="237" t="str">
        <f t="shared" si="504"/>
        <v/>
      </c>
    </row>
    <row r="1482" spans="1:21" x14ac:dyDescent="0.25">
      <c r="A1482" s="228">
        <f t="shared" si="497"/>
        <v>0</v>
      </c>
      <c r="B1482" s="228"/>
      <c r="C1482" s="228">
        <f t="shared" si="507"/>
        <v>38027</v>
      </c>
      <c r="D1482" s="228"/>
      <c r="E1482" s="228"/>
      <c r="F1482" s="238"/>
      <c r="G1482" s="228" t="str">
        <f t="shared" si="498"/>
        <v/>
      </c>
      <c r="H1482" s="236"/>
      <c r="I1482" s="38" t="str">
        <f t="shared" si="499"/>
        <v/>
      </c>
      <c r="J1482" s="238"/>
      <c r="K1482" s="229"/>
      <c r="L1482" s="228"/>
      <c r="M1482" s="228" t="str">
        <f>IFERROR(VLOOKUP(L1482,色號!A:B,2,FALSE),"")</f>
        <v/>
      </c>
      <c r="N1482" s="232" t="str">
        <f>IFERROR(VLOOKUP(L1482,色號!A:C,3,FALSE),"")</f>
        <v/>
      </c>
      <c r="O1482" s="228" t="str">
        <f>IFERROR(VLOOKUP(L1482,色號!A:D,4,FALSE),"")</f>
        <v/>
      </c>
      <c r="P1482" s="228" t="str">
        <f t="shared" si="500"/>
        <v/>
      </c>
      <c r="Q1482" s="228" t="str">
        <f t="shared" si="501"/>
        <v/>
      </c>
      <c r="R1482" s="455" t="str">
        <f t="shared" si="502"/>
        <v/>
      </c>
      <c r="S1482" s="238"/>
      <c r="T1482" s="429" t="str">
        <f t="shared" si="503"/>
        <v/>
      </c>
      <c r="U1482" s="237" t="str">
        <f t="shared" si="504"/>
        <v/>
      </c>
    </row>
    <row r="1483" spans="1:21" x14ac:dyDescent="0.25">
      <c r="A1483" s="228">
        <f t="shared" si="497"/>
        <v>0</v>
      </c>
      <c r="B1483" s="228"/>
      <c r="C1483" s="228">
        <f t="shared" si="507"/>
        <v>38028</v>
      </c>
      <c r="D1483" s="228"/>
      <c r="E1483" s="228"/>
      <c r="F1483" s="238"/>
      <c r="G1483" s="228" t="str">
        <f t="shared" si="498"/>
        <v/>
      </c>
      <c r="H1483" s="236"/>
      <c r="I1483" s="38" t="str">
        <f t="shared" si="499"/>
        <v/>
      </c>
      <c r="J1483" s="238"/>
      <c r="K1483" s="229"/>
      <c r="L1483" s="228"/>
      <c r="M1483" s="228" t="str">
        <f>IFERROR(VLOOKUP(L1483,色號!A:B,2,FALSE),"")</f>
        <v/>
      </c>
      <c r="N1483" s="232" t="str">
        <f>IFERROR(VLOOKUP(L1483,色號!A:C,3,FALSE),"")</f>
        <v/>
      </c>
      <c r="O1483" s="228" t="str">
        <f>IFERROR(VLOOKUP(L1483,色號!A:D,4,FALSE),"")</f>
        <v/>
      </c>
      <c r="P1483" s="228" t="str">
        <f t="shared" si="500"/>
        <v/>
      </c>
      <c r="Q1483" s="228" t="str">
        <f t="shared" si="501"/>
        <v/>
      </c>
      <c r="R1483" s="455" t="str">
        <f t="shared" si="502"/>
        <v/>
      </c>
      <c r="S1483" s="238"/>
      <c r="T1483" s="429" t="str">
        <f t="shared" si="503"/>
        <v/>
      </c>
      <c r="U1483" s="237" t="str">
        <f t="shared" si="504"/>
        <v/>
      </c>
    </row>
    <row r="1484" spans="1:21" x14ac:dyDescent="0.25">
      <c r="A1484" s="228">
        <f t="shared" si="497"/>
        <v>0</v>
      </c>
      <c r="B1484" s="228"/>
      <c r="C1484" s="228">
        <f t="shared" si="507"/>
        <v>38029</v>
      </c>
      <c r="D1484" s="228"/>
      <c r="E1484" s="228"/>
      <c r="F1484" s="238"/>
      <c r="G1484" s="228" t="str">
        <f t="shared" si="498"/>
        <v/>
      </c>
      <c r="H1484" s="236"/>
      <c r="I1484" s="38" t="str">
        <f t="shared" si="499"/>
        <v/>
      </c>
      <c r="J1484" s="238"/>
      <c r="K1484" s="229"/>
      <c r="L1484" s="228"/>
      <c r="M1484" s="228" t="str">
        <f>IFERROR(VLOOKUP(L1484,色號!A:B,2,FALSE),"")</f>
        <v/>
      </c>
      <c r="N1484" s="232" t="str">
        <f>IFERROR(VLOOKUP(L1484,色號!A:C,3,FALSE),"")</f>
        <v/>
      </c>
      <c r="O1484" s="228" t="str">
        <f>IFERROR(VLOOKUP(L1484,色號!A:D,4,FALSE),"")</f>
        <v/>
      </c>
      <c r="P1484" s="228" t="str">
        <f t="shared" si="500"/>
        <v/>
      </c>
      <c r="Q1484" s="228" t="str">
        <f t="shared" si="501"/>
        <v/>
      </c>
      <c r="R1484" s="455" t="str">
        <f t="shared" si="502"/>
        <v/>
      </c>
      <c r="S1484" s="238"/>
      <c r="T1484" s="429" t="str">
        <f t="shared" si="503"/>
        <v/>
      </c>
      <c r="U1484" s="237" t="str">
        <f t="shared" si="504"/>
        <v/>
      </c>
    </row>
    <row r="1485" spans="1:21" x14ac:dyDescent="0.25">
      <c r="A1485" s="228">
        <f t="shared" si="497"/>
        <v>0</v>
      </c>
      <c r="B1485" s="228"/>
      <c r="C1485" s="228">
        <f>C1484+1</f>
        <v>38030</v>
      </c>
      <c r="D1485" s="228"/>
      <c r="E1485" s="228"/>
      <c r="F1485" s="238"/>
      <c r="G1485" s="228" t="str">
        <f t="shared" si="498"/>
        <v/>
      </c>
      <c r="H1485" s="236"/>
      <c r="I1485" s="38" t="str">
        <f t="shared" si="499"/>
        <v/>
      </c>
      <c r="J1485" s="238"/>
      <c r="K1485" s="229"/>
      <c r="L1485" s="228"/>
      <c r="M1485" s="228" t="str">
        <f>IFERROR(VLOOKUP(L1485,色號!A:B,2,FALSE),"")</f>
        <v/>
      </c>
      <c r="N1485" s="232" t="str">
        <f>IFERROR(VLOOKUP(L1485,色號!A:C,3,FALSE),"")</f>
        <v/>
      </c>
      <c r="O1485" s="228" t="str">
        <f>IFERROR(VLOOKUP(L1485,色號!A:D,4,FALSE),"")</f>
        <v/>
      </c>
      <c r="P1485" s="228" t="str">
        <f t="shared" si="500"/>
        <v/>
      </c>
      <c r="Q1485" s="228" t="str">
        <f t="shared" si="501"/>
        <v/>
      </c>
      <c r="R1485" s="455" t="str">
        <f t="shared" si="502"/>
        <v/>
      </c>
      <c r="S1485" s="238"/>
      <c r="T1485" s="429" t="str">
        <f t="shared" si="503"/>
        <v/>
      </c>
      <c r="U1485" s="237" t="str">
        <f t="shared" si="504"/>
        <v/>
      </c>
    </row>
    <row r="1486" spans="1:21" x14ac:dyDescent="0.25">
      <c r="A1486" s="234"/>
      <c r="B1486" s="234"/>
      <c r="C1486" s="234"/>
      <c r="D1486" s="234"/>
      <c r="E1486" s="234"/>
      <c r="F1486" s="238"/>
      <c r="G1486" s="238"/>
      <c r="H1486" s="239"/>
      <c r="I1486" s="234"/>
      <c r="J1486" s="238"/>
      <c r="K1486" s="227"/>
      <c r="L1486" s="238"/>
      <c r="M1486" s="238"/>
      <c r="N1486" s="238"/>
      <c r="O1486" s="238"/>
      <c r="P1486" s="238"/>
      <c r="Q1486" s="238"/>
      <c r="R1486" s="456"/>
      <c r="S1486" s="238"/>
      <c r="T1486" s="430"/>
      <c r="U1486" s="237"/>
    </row>
    <row r="1487" spans="1:21" x14ac:dyDescent="0.25">
      <c r="A1487" s="234"/>
      <c r="B1487" s="234"/>
      <c r="C1487" s="234"/>
      <c r="D1487" s="234"/>
      <c r="E1487" s="234"/>
      <c r="F1487" s="238"/>
      <c r="G1487" s="238"/>
      <c r="H1487" s="239"/>
      <c r="I1487" s="234"/>
      <c r="J1487" s="238"/>
      <c r="K1487" s="227"/>
      <c r="L1487" s="238"/>
      <c r="M1487" s="238"/>
      <c r="N1487" s="238"/>
      <c r="O1487" s="238"/>
      <c r="P1487" s="238"/>
      <c r="Q1487" s="238"/>
      <c r="R1487" s="456"/>
      <c r="S1487" s="238"/>
      <c r="T1487" s="430"/>
      <c r="U1487" s="237"/>
    </row>
    <row r="1488" spans="1:21" x14ac:dyDescent="0.25">
      <c r="A1488" s="224" t="s">
        <v>31</v>
      </c>
      <c r="B1488" s="224"/>
      <c r="C1488" s="225"/>
      <c r="D1488" s="225" cm="1">
        <f t="array" ref="D1488">_xlfn.IFS(OR(C1488="水槽櫃",C1488="爐檯櫃"),"無頂板",C1488="油機吊櫃","無底板",TRUE,0)</f>
        <v>0</v>
      </c>
      <c r="E1488" s="226"/>
      <c r="F1488" s="225"/>
      <c r="G1488" s="226"/>
      <c r="H1488" s="226"/>
      <c r="I1488" s="226"/>
      <c r="J1488" s="226"/>
      <c r="K1488" s="227"/>
      <c r="L1488" s="228"/>
      <c r="M1488" s="228"/>
      <c r="N1488" s="228"/>
      <c r="O1488" s="228"/>
      <c r="P1488" s="228"/>
      <c r="Q1488" s="228"/>
      <c r="R1488" s="455"/>
      <c r="S1488" s="228"/>
      <c r="T1488" s="430"/>
      <c r="U1488" s="237"/>
    </row>
    <row r="1489" spans="1:21" x14ac:dyDescent="0.25">
      <c r="A1489" s="224" t="s">
        <v>20</v>
      </c>
      <c r="B1489" s="224"/>
      <c r="C1489" s="229">
        <f>C1450+1</f>
        <v>39</v>
      </c>
      <c r="D1489" s="229"/>
      <c r="E1489" s="226"/>
      <c r="F1489" s="230"/>
      <c r="G1489" s="226"/>
      <c r="H1489" s="226"/>
      <c r="I1489" s="226"/>
      <c r="J1489" s="226"/>
      <c r="K1489" s="366" t="s">
        <v>15</v>
      </c>
      <c r="L1489" s="232">
        <f>SUMIF(D1495:D1524,"&lt;&gt;*五金",K1495:K1524)</f>
        <v>0</v>
      </c>
      <c r="M1489" s="228"/>
      <c r="N1489" s="231"/>
      <c r="O1489" s="228"/>
      <c r="P1489" s="228"/>
      <c r="Q1489" s="228"/>
      <c r="R1489" s="455"/>
      <c r="S1489" s="228"/>
      <c r="T1489" s="430"/>
      <c r="U1489" s="237"/>
    </row>
    <row r="1490" spans="1:21" x14ac:dyDescent="0.25">
      <c r="A1490" s="224" t="s">
        <v>38</v>
      </c>
      <c r="B1490" s="224"/>
      <c r="C1490" s="229"/>
      <c r="D1490" s="229"/>
      <c r="E1490" s="226"/>
      <c r="F1490" s="230"/>
      <c r="G1490" s="226"/>
      <c r="H1490" s="226"/>
      <c r="I1490" s="226"/>
      <c r="J1490" s="226"/>
      <c r="K1490" s="366" t="s">
        <v>16</v>
      </c>
      <c r="L1490" s="233">
        <f ca="1">板材才數分析.!P1171</f>
        <v>0</v>
      </c>
      <c r="M1490" s="228"/>
      <c r="N1490" s="231"/>
      <c r="O1490" s="228"/>
      <c r="P1490" s="228"/>
      <c r="Q1490" s="228"/>
      <c r="R1490" s="455"/>
      <c r="S1490" s="228"/>
      <c r="T1490" s="430"/>
      <c r="U1490" s="237"/>
    </row>
    <row r="1491" spans="1:21" x14ac:dyDescent="0.25">
      <c r="A1491" s="224" t="s">
        <v>39</v>
      </c>
      <c r="B1491" s="224"/>
      <c r="C1491" s="368"/>
      <c r="D1491" s="229"/>
      <c r="E1491" s="226"/>
      <c r="F1491" s="230"/>
      <c r="G1491" s="226"/>
      <c r="H1491" s="226"/>
      <c r="I1491" s="226"/>
      <c r="J1491" s="226"/>
      <c r="K1491" s="376" t="s">
        <v>1384</v>
      </c>
      <c r="L1491" s="228">
        <v>1</v>
      </c>
      <c r="M1491" s="228"/>
      <c r="N1491" s="228"/>
      <c r="O1491" s="228"/>
      <c r="P1491" s="228"/>
      <c r="Q1491" s="228"/>
      <c r="R1491" s="455"/>
      <c r="S1491" s="228"/>
      <c r="T1491" s="430"/>
      <c r="U1491" s="237"/>
    </row>
    <row r="1492" spans="1:21" x14ac:dyDescent="0.25">
      <c r="A1492" s="224" t="s">
        <v>40</v>
      </c>
      <c r="B1492" s="224"/>
      <c r="C1492" s="367"/>
      <c r="D1492" s="229"/>
      <c r="E1492" s="226"/>
      <c r="F1492" s="230"/>
      <c r="G1492" s="226"/>
      <c r="H1492" s="226"/>
      <c r="I1492" s="226"/>
      <c r="J1492" s="226"/>
      <c r="K1492" s="227"/>
      <c r="L1492" s="228"/>
      <c r="M1492" s="228"/>
      <c r="N1492" s="228"/>
      <c r="O1492" s="228"/>
      <c r="P1492" s="228"/>
      <c r="Q1492" s="228"/>
      <c r="R1492" s="455"/>
      <c r="S1492" s="228"/>
      <c r="T1492" s="430"/>
      <c r="U1492" s="237"/>
    </row>
    <row r="1493" spans="1:21" ht="16.5" customHeight="1" x14ac:dyDescent="0.25">
      <c r="A1493" s="508" t="s">
        <v>21</v>
      </c>
      <c r="B1493" s="228"/>
      <c r="C1493" s="508" t="s">
        <v>50</v>
      </c>
      <c r="D1493" s="508" t="s">
        <v>1293</v>
      </c>
      <c r="E1493" s="508" t="s">
        <v>42</v>
      </c>
      <c r="F1493" s="372" t="s">
        <v>2</v>
      </c>
      <c r="G1493" s="372"/>
      <c r="H1493" s="372"/>
      <c r="I1493" s="372"/>
      <c r="J1493" s="372"/>
      <c r="K1493" s="514" t="s">
        <v>6</v>
      </c>
      <c r="L1493" s="508" t="s">
        <v>8</v>
      </c>
      <c r="M1493" s="508" t="s">
        <v>110</v>
      </c>
      <c r="N1493" s="515" t="s">
        <v>225</v>
      </c>
      <c r="O1493" s="508" t="s">
        <v>44</v>
      </c>
      <c r="P1493" s="509" t="s">
        <v>9</v>
      </c>
      <c r="Q1493" s="509" t="s">
        <v>9</v>
      </c>
      <c r="R1493" s="510" t="s">
        <v>9</v>
      </c>
      <c r="S1493" s="509" t="s">
        <v>9</v>
      </c>
      <c r="T1493" s="517" t="s">
        <v>1929</v>
      </c>
      <c r="U1493" s="508" t="s">
        <v>1386</v>
      </c>
    </row>
    <row r="1494" spans="1:21" x14ac:dyDescent="0.25">
      <c r="A1494" s="513"/>
      <c r="B1494" s="234"/>
      <c r="C1494" s="513"/>
      <c r="D1494" s="508"/>
      <c r="E1494" s="513"/>
      <c r="F1494" s="228" t="s">
        <v>49</v>
      </c>
      <c r="G1494" s="228" t="s">
        <v>17</v>
      </c>
      <c r="H1494" s="235" t="s">
        <v>1</v>
      </c>
      <c r="I1494" s="228" t="s">
        <v>17</v>
      </c>
      <c r="J1494" s="228" t="s">
        <v>3</v>
      </c>
      <c r="K1494" s="514"/>
      <c r="L1494" s="508"/>
      <c r="M1494" s="513"/>
      <c r="N1494" s="515"/>
      <c r="O1494" s="513"/>
      <c r="P1494" s="509"/>
      <c r="Q1494" s="509"/>
      <c r="R1494" s="510"/>
      <c r="S1494" s="509"/>
      <c r="T1494" s="517"/>
      <c r="U1494" s="508"/>
    </row>
    <row r="1495" spans="1:21" x14ac:dyDescent="0.25">
      <c r="A1495" s="228">
        <f>$C$1488</f>
        <v>0</v>
      </c>
      <c r="B1495" s="228"/>
      <c r="C1495" s="228">
        <f>(C1489*1000)+1</f>
        <v>39001</v>
      </c>
      <c r="D1495" s="228"/>
      <c r="E1495" s="228" t="s">
        <v>4</v>
      </c>
      <c r="F1495" s="228"/>
      <c r="G1495" s="228" t="str">
        <f>IF(
   OR(
      $E1495="頂板",$E1495="底板",$E1495="右側板",$E1495="左側板",
      $E1495="天地蓋頂板",$E1495="天地蓋底板",$E1495="天地蓋右側板",$E1495="天地蓋左側板",
      $E1495="前抽牆",$E1495="後抽牆",$E1495="左抽牆",$E1495="右抽牆",
      $E1495="踢腳板",$E1495="補板",$E1495="固隔",$E1495="活隔",
      $E1495="中立板",$E1495="中立板(退)",$E1495="固隔(退)",$E1495="活固隔",$E1495="立板",
      $E1495="內頂板",$E1495="內左側落板",$E1495="內右側落板",$E1495="內底板",
      $E1495="內左側板",$E1495="內右側板",
      $E1495="上前平肢",$E1495="上後平肢",$E1495="上前立肢",$E1495="上後立肢",
      $E1495="下前立肢",$E1495="下後立肢",$E1495="下前平肢",$E1495="下後平肢",
      $E1495="左側落板",$E1495="右側落板",
      $E1495="外蓋背板",$E1495="台面",$E1495="床板",$E1495="假門板",
      $E1495="上掀門板",$E1495="平掀門板",$E1495="下掀門板",
      $E1495="左門板",$E1495="右門板",
      $E1495="抽盤",$E1495="抽盤抽頭",
      $E1495="上軌道板",$E1495="下軌道板",$E1495="左軌道板",$E1495="右軌道板",$E1495="指縫擋板",$E1495="左木框滑門",$E1495="右木框滑門",
      $E1495="層板",$E1495="壁面層板",$E1495="桌板",$E1495="上封板",$E1495="下封板",$E1495="左封板",$E1495="右封板",
      $E1495="左圓角側板",$E1495="右圓角側板",$E1495="抽頭",$E1495="入柱抽頭",$E1495="假抽頭",$E1495="背拉桿",$E1495="木滑門",$E1495="抽屜拉桿"
   ),
   "AA",
   ""
)</f>
        <v>AA</v>
      </c>
      <c r="H1495" s="236"/>
      <c r="I1495" s="38" t="str">
        <f>IF(
   OR(
      $E1495="右側板",$E1495="左側板",$E1495="活隔",
      $E1495="天地蓋頂板",$E1495="天地蓋底板",
      $E1495="左門板",$E1495="右門板",
      $E1495="左側落板",$E1495="右側落板",
      $E1495="外蓋背板",$E1495="活固隔",
      $E1495="左木框滑門",$E1495="右木框滑門",
      $E1495="左鋁框滑門",$E1495="右鋁框滑門",
      $E1495="桌板",$E1495="台面",$E1495="床板",$E1495="假門板",
      $E1495="上掀門板",$E1495="平掀門板",$E1495="下掀門板",
      $E1495="抽盤抽頭",$E1495="抽盤",$E1495="層板",$E1495="壁面層板",
      $E1495="上封板",$E1495="下封板",$E1495="左封板",$E1495="右封板",
      $E1495="抽頭",$E1495="踢腳板"
   ),
   "AA",
   ""
)</f>
        <v/>
      </c>
      <c r="J1495" s="228"/>
      <c r="K1495" s="229"/>
      <c r="L1495" s="228"/>
      <c r="M1495" s="228" t="str">
        <f>IFERROR(VLOOKUP(L1495,色號!A:B,2,FALSE),"")</f>
        <v/>
      </c>
      <c r="N1495" s="228" t="str">
        <f>IFERROR(VLOOKUP(M1495,色號!B:C,2,FALSE),"")</f>
        <v/>
      </c>
      <c r="O1495" s="228" t="str">
        <f>IFERROR(VLOOKUP(L1495,色號!A:D,4,FALSE),"")</f>
        <v/>
      </c>
      <c r="P1495" s="228" t="str">
        <f>IF(
    OR($E1495="左門板", $E1495="右門板"),
    "鉸" &amp; IF($F1495&lt;=1000, 2, IF($F1495&lt;=1800, 3, 4)),
    IF(
        $E1495="入柱背板",
        "側",
        IF(
            $E1495="外蓋背板",
            "面",
            IF(
                AND(COUNTIF($E$1495:$E$1524,"入柱背板")&gt;0, OR($E1495="頂板", $E1495="底板")),
                "面",
                IF(
                    AND(COUNTIF($E$1495:$E$1524,"外蓋背板")&gt;0, OR($E1495="左側板", $E1495="右側板")),
                    "側",
                    IF(
                        AND(
                            COUNTIF($E$1495:$E$1524,"入柱背板")=0,
                            COUNTIF($E$1495:$E$1524,"外蓋背板")=0,
                            OR(
                                AND(COUNTIF($E$1495:$E$1524,"背板")&gt;0, OR($E1495="左側板",$E1495="右側板",$E1495="頂板",$E1495="底板",$E1495="天地蓋左側板",$E1495="天地蓋右側板",$E1495="天地蓋頂板",$E1495="天地蓋底板")),
                                AND(COUNTIF($E$1495:$E$1524,"抽底")&gt;0, OR($E1495="右抽牆",$E1495="左抽牆",$E1495="前抽牆",$E1495="後抽牆"))                         )
                        ),
                        "背板溝",
                        ""
                    )
                )
            )
        )
    )
)</f>
        <v>背板溝</v>
      </c>
      <c r="Q1495" s="228" t="str">
        <f>IF(OR($E1495="天地蓋右側板",$E1495="天地蓋左側板"), "側 面",
 IF(OR($E1495="背拉桿",$E1495="中立板",$E1495="頂板",$E1495="底板",$E1495="前抽牆",$E1495="後抽牆",$E1495="內左側落板",$E1495="內右側落板",$E1495="抽屜拉桿",$E1495="立板"), "側",
  IF(OR($E1495="木滑門",$E1495="鋁框滑門"), "輪",
   IF(OR($E1495="右側板",$E1495="左側板",$E1495="右抽牆",$E1495="左抽牆",$E1495="天地蓋頂板",$E1495="天地蓋底板",$E1495="內頂板"), "面",
    IF($E1495="固隔","固","")
   )
  )
 )
)</f>
        <v>側</v>
      </c>
      <c r="R1495" s="455" t="str">
        <f>IF(
OR($E1495="左側板",$E1495="右側板",$E1495="天地蓋左側板",$E1495="天地蓋右側板",$E1495="中立板",$E1495="立板"),
"排","")</f>
        <v/>
      </c>
      <c r="S1495" s="461"/>
      <c r="T1495" s="429" t="str">
        <f>IF($E1495="中立板","面開槽？排孔？",
IF($E1495="木框滑門","前排孔要退喔！",
IF(OR($E1495="左門板",$E1495="右門板",$E1495="抽頭"),"把手？",
IF(OR($E1495="左側板",$E1495="右側板",$E1495="天地蓋右側板",$E1495="天地蓋左側板"),"排孔？",""))))</f>
        <v/>
      </c>
      <c r="U1495" s="237">
        <f>IF(E1495="","",$L$1491)</f>
        <v>1</v>
      </c>
    </row>
    <row r="1496" spans="1:21" x14ac:dyDescent="0.25">
      <c r="A1496" s="228">
        <f t="shared" ref="A1496:A1524" si="508">$C$1488</f>
        <v>0</v>
      </c>
      <c r="B1496" s="228"/>
      <c r="C1496" s="228">
        <f>C1495+1</f>
        <v>39002</v>
      </c>
      <c r="D1496" s="228"/>
      <c r="E1496" s="228" t="s">
        <v>323</v>
      </c>
      <c r="F1496" s="228"/>
      <c r="G1496" s="228" t="str">
        <f t="shared" ref="G1496:G1524" si="509">IF(
   OR(
      $E1496="頂板",$E1496="底板",$E1496="右側板",$E1496="左側板",
      $E1496="天地蓋頂板",$E1496="天地蓋底板",$E1496="天地蓋右側板",$E1496="天地蓋左側板",
      $E1496="前抽牆",$E1496="後抽牆",$E1496="左抽牆",$E1496="右抽牆",
      $E1496="踢腳板",$E1496="補板",$E1496="固隔",$E1496="活隔",
      $E1496="中立板",$E1496="中立板(退)",$E1496="固隔(退)",$E1496="活固隔",$E1496="立板",
      $E1496="內頂板",$E1496="內左側落板",$E1496="內右側落板",$E1496="內底板",
      $E1496="內左側板",$E1496="內右側板",
      $E1496="上前平肢",$E1496="上後平肢",$E1496="上前立肢",$E1496="上後立肢",
      $E1496="下前立肢",$E1496="下後立肢",$E1496="下前平肢",$E1496="下後平肢",
      $E1496="左側落板",$E1496="右側落板",
      $E1496="外蓋背板",$E1496="台面",$E1496="床板",$E1496="假門板",
      $E1496="上掀門板",$E1496="平掀門板",$E1496="下掀門板",
      $E1496="左門板",$E1496="右門板",
      $E1496="抽盤",$E1496="抽盤抽頭",
      $E1496="上軌道板",$E1496="下軌道板",$E1496="左軌道板",$E1496="右軌道板",$E1496="指縫擋板",$E1496="左木框滑門",$E1496="右木框滑門",
      $E1496="層板",$E1496="壁面層板",$E1496="桌板",$E1496="上封板",$E1496="下封板",$E1496="左封板",$E1496="右封板",
      $E1496="左圓角側板",$E1496="右圓角側板",$E1496="抽頭",$E1496="入柱抽頭",$E1496="假抽頭",$E1496="背拉桿",$E1496="木滑門",$E1496="抽屜拉桿"
   ),
   "AA",
   ""
)</f>
        <v>AA</v>
      </c>
      <c r="H1496" s="236"/>
      <c r="I1496" s="38" t="str">
        <f t="shared" ref="I1496:I1524" si="510">IF(
   OR(
      $E1496="右側板",$E1496="左側板",$E1496="活隔",
      $E1496="天地蓋頂板",$E1496="天地蓋底板",
      $E1496="左門板",$E1496="右門板",
      $E1496="左側落板",$E1496="右側落板",
      $E1496="外蓋背板",$E1496="活固隔",
      $E1496="左木框滑門",$E1496="右木框滑門",
      $E1496="左鋁框滑門",$E1496="右鋁框滑門",
      $E1496="桌板",$E1496="台面",$E1496="床板",$E1496="假門板",
      $E1496="上掀門板",$E1496="平掀門板",$E1496="下掀門板",
      $E1496="抽盤抽頭",$E1496="抽盤",$E1496="層板",$E1496="壁面層板",
      $E1496="上封板",$E1496="下封板",$E1496="左封板",$E1496="右封板",
      $E1496="抽頭",$E1496="踢腳板"
   ),
   "AA",
   ""
)</f>
        <v/>
      </c>
      <c r="J1496" s="228"/>
      <c r="K1496" s="229"/>
      <c r="L1496" s="228"/>
      <c r="M1496" s="228" t="str">
        <f>IFERROR(VLOOKUP(L1496,色號!A:B,2,FALSE),"")</f>
        <v/>
      </c>
      <c r="N1496" s="228" t="str">
        <f>IFERROR(VLOOKUP(M1496,色號!B:C,2,FALSE),"")</f>
        <v/>
      </c>
      <c r="O1496" s="228" t="str">
        <f>IFERROR(VLOOKUP(L1496,色號!A:D,4,FALSE),"")</f>
        <v/>
      </c>
      <c r="P1496" s="228" t="str">
        <f t="shared" ref="P1496:P1524" si="511">IF(
    OR($E1496="左門板", $E1496="右門板"),
    "鉸" &amp; IF($F1496&lt;=1000, 2, IF($F1496&lt;=1800, 3, 4)),
    IF(
        $E1496="入柱背板",
        "側",
        IF(
            $E1496="外蓋背板",
            "面",
            IF(
                AND(COUNTIF($E$1495:$E$1524,"入柱背板")&gt;0, OR($E1496="頂板", $E1496="底板")),
                "面",
                IF(
                    AND(COUNTIF($E$1495:$E$1524,"外蓋背板")&gt;0, OR($E1496="左側板", $E1496="右側板")),
                    "側",
                    IF(
                        AND(
                            COUNTIF($E$1495:$E$1524,"入柱背板")=0,
                            COUNTIF($E$1495:$E$1524,"外蓋背板")=0,
                            OR(
                                AND(COUNTIF($E$1495:$E$1524,"背板")&gt;0, OR($E1496="左側板",$E1496="右側板",$E1496="頂板",$E1496="底板",$E1496="天地蓋左側板",$E1496="天地蓋右側板",$E1496="天地蓋頂板",$E1496="天地蓋底板")),
                                AND(COUNTIF($E$1495:$E$1524,"抽底")&gt;0, OR($E1496="右抽牆",$E1496="左抽牆",$E1496="前抽牆",$E1496="後抽牆"))                         )
                        ),
                        "背板溝",
                        ""
                    )
                )
            )
        )
    )
)</f>
        <v>背板溝</v>
      </c>
      <c r="Q1496" s="228" t="str">
        <f t="shared" ref="Q1496:Q1524" si="512">IF(OR($E1496="天地蓋右側板",$E1496="天地蓋左側板"), "側 面",
 IF(OR($E1496="背拉桿",$E1496="中立板",$E1496="頂板",$E1496="底板",$E1496="前抽牆",$E1496="後抽牆",$E1496="內左側落板",$E1496="內右側落板",$E1496="抽屜拉桿",$E1496="立板"), "側",
  IF(OR($E1496="木滑門",$E1496="鋁框滑門"), "輪",
   IF(OR($E1496="右側板",$E1496="左側板",$E1496="右抽牆",$E1496="左抽牆",$E1496="天地蓋頂板",$E1496="天地蓋底板",$E1496="內頂板"), "面",
    IF($E1496="固隔","固","")
   )
  )
 )
)</f>
        <v>側</v>
      </c>
      <c r="R1496" s="455" t="str">
        <f t="shared" ref="R1496:R1524" si="513">IF(
OR($E1496="左側板",$E1496="右側板",$E1496="天地蓋左側板",$E1496="天地蓋右側板",$E1496="中立板",$E1496="立板"),
"排","")</f>
        <v/>
      </c>
      <c r="S1496" s="461"/>
      <c r="T1496" s="429" t="str">
        <f t="shared" ref="T1496:T1524" si="514">IF($E1496="中立板","面開槽？排孔？",
IF($E1496="木框滑門","前排孔要退喔！",
IF(OR($E1496="左門板",$E1496="右門板",$E1496="抽頭"),"把手？",
IF(OR($E1496="左側板",$E1496="右側板",$E1496="天地蓋右側板",$E1496="天地蓋左側板"),"排孔？",""))))</f>
        <v/>
      </c>
      <c r="U1496" s="237">
        <f t="shared" ref="U1496:U1524" si="515">IF(E1496="","",$L$1491)</f>
        <v>1</v>
      </c>
    </row>
    <row r="1497" spans="1:21" x14ac:dyDescent="0.25">
      <c r="A1497" s="228">
        <f t="shared" si="508"/>
        <v>0</v>
      </c>
      <c r="B1497" s="228"/>
      <c r="C1497" s="228">
        <f t="shared" ref="C1497:C1508" si="516">C1496+1</f>
        <v>39003</v>
      </c>
      <c r="D1497" s="228"/>
      <c r="E1497" s="228" t="s">
        <v>342</v>
      </c>
      <c r="F1497" s="228"/>
      <c r="G1497" s="228" t="str">
        <f t="shared" si="509"/>
        <v>AA</v>
      </c>
      <c r="H1497" s="236"/>
      <c r="I1497" s="38" t="str">
        <f t="shared" si="510"/>
        <v>AA</v>
      </c>
      <c r="J1497" s="228"/>
      <c r="K1497" s="229"/>
      <c r="L1497" s="228"/>
      <c r="M1497" s="228" t="str">
        <f>IFERROR(VLOOKUP(L1497,色號!A:B,2,FALSE),"")</f>
        <v/>
      </c>
      <c r="N1497" s="228" t="str">
        <f>IFERROR(VLOOKUP(M1497,色號!B:C,2,FALSE),"")</f>
        <v/>
      </c>
      <c r="O1497" s="228" t="str">
        <f>IFERROR(VLOOKUP(L1497,色號!A:D,4,FALSE),"")</f>
        <v/>
      </c>
      <c r="P1497" s="228" t="str">
        <f t="shared" si="511"/>
        <v>背板溝</v>
      </c>
      <c r="Q1497" s="228" t="str">
        <f t="shared" si="512"/>
        <v>面</v>
      </c>
      <c r="R1497" s="455" t="str">
        <f t="shared" si="513"/>
        <v>排</v>
      </c>
      <c r="S1497" s="461"/>
      <c r="T1497" s="429" t="str">
        <f t="shared" si="514"/>
        <v>排孔？</v>
      </c>
      <c r="U1497" s="237">
        <f t="shared" si="515"/>
        <v>1</v>
      </c>
    </row>
    <row r="1498" spans="1:21" x14ac:dyDescent="0.25">
      <c r="A1498" s="228">
        <f t="shared" si="508"/>
        <v>0</v>
      </c>
      <c r="B1498" s="228"/>
      <c r="C1498" s="228">
        <f t="shared" si="516"/>
        <v>39004</v>
      </c>
      <c r="D1498" s="228"/>
      <c r="E1498" s="228" t="s">
        <v>350</v>
      </c>
      <c r="F1498" s="228"/>
      <c r="G1498" s="228" t="str">
        <f t="shared" si="509"/>
        <v>AA</v>
      </c>
      <c r="H1498" s="236"/>
      <c r="I1498" s="38" t="str">
        <f t="shared" si="510"/>
        <v>AA</v>
      </c>
      <c r="J1498" s="228"/>
      <c r="K1498" s="229"/>
      <c r="L1498" s="228"/>
      <c r="M1498" s="228" t="str">
        <f>IFERROR(VLOOKUP(L1498,色號!A:B,2,FALSE),"")</f>
        <v/>
      </c>
      <c r="N1498" s="228" t="str">
        <f>IFERROR(VLOOKUP(M1498,色號!B:C,2,FALSE),"")</f>
        <v/>
      </c>
      <c r="O1498" s="228" t="str">
        <f>IFERROR(VLOOKUP(L1498,色號!A:D,4,FALSE),"")</f>
        <v/>
      </c>
      <c r="P1498" s="228" t="str">
        <f t="shared" si="511"/>
        <v>背板溝</v>
      </c>
      <c r="Q1498" s="228" t="str">
        <f t="shared" si="512"/>
        <v>面</v>
      </c>
      <c r="R1498" s="455" t="str">
        <f t="shared" si="513"/>
        <v>排</v>
      </c>
      <c r="S1498" s="461"/>
      <c r="T1498" s="429" t="str">
        <f t="shared" si="514"/>
        <v>排孔？</v>
      </c>
      <c r="U1498" s="237">
        <f t="shared" si="515"/>
        <v>1</v>
      </c>
    </row>
    <row r="1499" spans="1:21" x14ac:dyDescent="0.25">
      <c r="A1499" s="228">
        <f t="shared" si="508"/>
        <v>0</v>
      </c>
      <c r="B1499" s="228"/>
      <c r="C1499" s="228">
        <f t="shared" si="516"/>
        <v>39005</v>
      </c>
      <c r="D1499" s="228"/>
      <c r="E1499" s="228" t="s">
        <v>357</v>
      </c>
      <c r="F1499" s="228"/>
      <c r="G1499" s="228" t="str">
        <f t="shared" si="509"/>
        <v/>
      </c>
      <c r="H1499" s="236"/>
      <c r="I1499" s="38" t="str">
        <f t="shared" si="510"/>
        <v/>
      </c>
      <c r="J1499" s="228"/>
      <c r="K1499" s="229"/>
      <c r="L1499" s="228"/>
      <c r="M1499" s="228" t="str">
        <f>IFERROR(VLOOKUP(L1499,色號!A:B,2,FALSE),"")</f>
        <v/>
      </c>
      <c r="N1499" s="228" t="str">
        <f>IFERROR(VLOOKUP(M1499,色號!B:C,2,FALSE),"")</f>
        <v/>
      </c>
      <c r="O1499" s="228" t="str">
        <f>IFERROR(VLOOKUP(L1499,色號!A:D,4,FALSE),"")</f>
        <v/>
      </c>
      <c r="P1499" s="228" t="str">
        <f t="shared" si="511"/>
        <v/>
      </c>
      <c r="Q1499" s="228" t="str">
        <f t="shared" si="512"/>
        <v/>
      </c>
      <c r="R1499" s="455" t="str">
        <f t="shared" si="513"/>
        <v/>
      </c>
      <c r="S1499" s="461"/>
      <c r="T1499" s="429" t="str">
        <f t="shared" si="514"/>
        <v/>
      </c>
      <c r="U1499" s="237">
        <f t="shared" si="515"/>
        <v>1</v>
      </c>
    </row>
    <row r="1500" spans="1:21" x14ac:dyDescent="0.25">
      <c r="A1500" s="228">
        <f t="shared" si="508"/>
        <v>0</v>
      </c>
      <c r="B1500" s="228"/>
      <c r="C1500" s="228">
        <f t="shared" si="516"/>
        <v>39006</v>
      </c>
      <c r="D1500" s="228"/>
      <c r="E1500" s="228" t="s">
        <v>420</v>
      </c>
      <c r="F1500" s="228"/>
      <c r="G1500" s="228" t="str">
        <f t="shared" si="509"/>
        <v>AA</v>
      </c>
      <c r="H1500" s="236"/>
      <c r="I1500" s="38" t="str">
        <f t="shared" si="510"/>
        <v/>
      </c>
      <c r="J1500" s="228"/>
      <c r="K1500" s="229"/>
      <c r="L1500" s="228"/>
      <c r="M1500" s="228" t="str">
        <f>IFERROR(VLOOKUP(L1500,色號!A:B,2,FALSE),"")</f>
        <v/>
      </c>
      <c r="N1500" s="228" t="str">
        <f>IFERROR(VLOOKUP(M1500,色號!B:C,2,FALSE),"")</f>
        <v/>
      </c>
      <c r="O1500" s="228" t="str">
        <f>IFERROR(VLOOKUP(L1500,色號!A:D,4,FALSE),"")</f>
        <v/>
      </c>
      <c r="P1500" s="228" t="str">
        <f t="shared" si="511"/>
        <v/>
      </c>
      <c r="Q1500" s="228" t="str">
        <f t="shared" si="512"/>
        <v>側</v>
      </c>
      <c r="R1500" s="455" t="str">
        <f t="shared" si="513"/>
        <v/>
      </c>
      <c r="S1500" s="461"/>
      <c r="T1500" s="429" t="str">
        <f t="shared" si="514"/>
        <v/>
      </c>
      <c r="U1500" s="237">
        <f t="shared" si="515"/>
        <v>1</v>
      </c>
    </row>
    <row r="1501" spans="1:21" x14ac:dyDescent="0.25">
      <c r="A1501" s="228">
        <f t="shared" si="508"/>
        <v>0</v>
      </c>
      <c r="B1501" s="228"/>
      <c r="C1501" s="228">
        <f t="shared" si="516"/>
        <v>39007</v>
      </c>
      <c r="D1501" s="228"/>
      <c r="E1501" s="228"/>
      <c r="F1501" s="228"/>
      <c r="G1501" s="228" t="str">
        <f t="shared" si="509"/>
        <v/>
      </c>
      <c r="H1501" s="236"/>
      <c r="I1501" s="38" t="str">
        <f t="shared" si="510"/>
        <v/>
      </c>
      <c r="J1501" s="228"/>
      <c r="K1501" s="229"/>
      <c r="L1501" s="228"/>
      <c r="M1501" s="228" t="str">
        <f>IFERROR(VLOOKUP(L1501,色號!A:B,2,FALSE),"")</f>
        <v/>
      </c>
      <c r="N1501" s="228" t="str">
        <f>IFERROR(VLOOKUP(M1501,色號!B:C,2,FALSE),"")</f>
        <v/>
      </c>
      <c r="O1501" s="228" t="str">
        <f>IFERROR(VLOOKUP(L1501,色號!A:D,4,FALSE),"")</f>
        <v/>
      </c>
      <c r="P1501" s="228" t="str">
        <f t="shared" si="511"/>
        <v/>
      </c>
      <c r="Q1501" s="228" t="str">
        <f t="shared" si="512"/>
        <v/>
      </c>
      <c r="R1501" s="455" t="str">
        <f t="shared" si="513"/>
        <v/>
      </c>
      <c r="S1501" s="461"/>
      <c r="T1501" s="429" t="str">
        <f t="shared" si="514"/>
        <v/>
      </c>
      <c r="U1501" s="237" t="str">
        <f t="shared" si="515"/>
        <v/>
      </c>
    </row>
    <row r="1502" spans="1:21" x14ac:dyDescent="0.25">
      <c r="A1502" s="228">
        <f t="shared" si="508"/>
        <v>0</v>
      </c>
      <c r="B1502" s="228"/>
      <c r="C1502" s="228">
        <f t="shared" si="516"/>
        <v>39008</v>
      </c>
      <c r="D1502" s="228"/>
      <c r="E1502" s="228"/>
      <c r="F1502" s="228"/>
      <c r="G1502" s="228" t="str">
        <f t="shared" si="509"/>
        <v/>
      </c>
      <c r="H1502" s="236"/>
      <c r="I1502" s="38" t="str">
        <f t="shared" si="510"/>
        <v/>
      </c>
      <c r="J1502" s="228"/>
      <c r="K1502" s="229"/>
      <c r="L1502" s="228"/>
      <c r="M1502" s="228" t="str">
        <f>IFERROR(VLOOKUP(L1502,色號!A:B,2,FALSE),"")</f>
        <v/>
      </c>
      <c r="N1502" s="228" t="str">
        <f>IFERROR(VLOOKUP(M1502,色號!B:C,2,FALSE),"")</f>
        <v/>
      </c>
      <c r="O1502" s="228" t="str">
        <f>IFERROR(VLOOKUP(L1502,色號!A:D,4,FALSE),"")</f>
        <v/>
      </c>
      <c r="P1502" s="228" t="str">
        <f t="shared" si="511"/>
        <v/>
      </c>
      <c r="Q1502" s="228" t="str">
        <f t="shared" si="512"/>
        <v/>
      </c>
      <c r="R1502" s="455" t="str">
        <f t="shared" si="513"/>
        <v/>
      </c>
      <c r="S1502" s="461"/>
      <c r="T1502" s="429" t="str">
        <f t="shared" si="514"/>
        <v/>
      </c>
      <c r="U1502" s="237" t="str">
        <f t="shared" si="515"/>
        <v/>
      </c>
    </row>
    <row r="1503" spans="1:21" x14ac:dyDescent="0.25">
      <c r="A1503" s="228">
        <f t="shared" si="508"/>
        <v>0</v>
      </c>
      <c r="B1503" s="228"/>
      <c r="C1503" s="228">
        <f t="shared" si="516"/>
        <v>39009</v>
      </c>
      <c r="D1503" s="228"/>
      <c r="E1503" s="228"/>
      <c r="F1503" s="228"/>
      <c r="G1503" s="228" t="str">
        <f t="shared" si="509"/>
        <v/>
      </c>
      <c r="H1503" s="236"/>
      <c r="I1503" s="38" t="str">
        <f t="shared" si="510"/>
        <v/>
      </c>
      <c r="J1503" s="228"/>
      <c r="K1503" s="229"/>
      <c r="L1503" s="228"/>
      <c r="M1503" s="228" t="str">
        <f>IFERROR(VLOOKUP(L1503,色號!A:B,2,FALSE),"")</f>
        <v/>
      </c>
      <c r="N1503" s="228" t="str">
        <f>IFERROR(VLOOKUP(M1503,色號!B:C,2,FALSE),"")</f>
        <v/>
      </c>
      <c r="O1503" s="228" t="str">
        <f>IFERROR(VLOOKUP(L1503,色號!A:D,4,FALSE),"")</f>
        <v/>
      </c>
      <c r="P1503" s="228" t="str">
        <f t="shared" si="511"/>
        <v/>
      </c>
      <c r="Q1503" s="228" t="str">
        <f t="shared" si="512"/>
        <v/>
      </c>
      <c r="R1503" s="455" t="str">
        <f t="shared" si="513"/>
        <v/>
      </c>
      <c r="S1503" s="461"/>
      <c r="T1503" s="429" t="str">
        <f t="shared" si="514"/>
        <v/>
      </c>
      <c r="U1503" s="237" t="str">
        <f t="shared" si="515"/>
        <v/>
      </c>
    </row>
    <row r="1504" spans="1:21" x14ac:dyDescent="0.25">
      <c r="A1504" s="228">
        <f t="shared" si="508"/>
        <v>0</v>
      </c>
      <c r="B1504" s="228"/>
      <c r="C1504" s="228">
        <f t="shared" si="516"/>
        <v>39010</v>
      </c>
      <c r="D1504" s="228"/>
      <c r="E1504" s="228"/>
      <c r="F1504" s="236"/>
      <c r="G1504" s="228" t="str">
        <f t="shared" si="509"/>
        <v/>
      </c>
      <c r="H1504" s="236"/>
      <c r="I1504" s="38" t="str">
        <f t="shared" si="510"/>
        <v/>
      </c>
      <c r="J1504" s="228"/>
      <c r="K1504" s="229"/>
      <c r="L1504" s="228"/>
      <c r="M1504" s="228" t="str">
        <f>IFERROR(VLOOKUP(L1504,色號!A:B,2,FALSE),"")</f>
        <v/>
      </c>
      <c r="N1504" s="228" t="str">
        <f>IFERROR(VLOOKUP(M1504,色號!B:C,2,FALSE),"")</f>
        <v/>
      </c>
      <c r="O1504" s="228" t="str">
        <f>IFERROR(VLOOKUP(L1504,色號!A:D,4,FALSE),"")</f>
        <v/>
      </c>
      <c r="P1504" s="228" t="str">
        <f t="shared" si="511"/>
        <v/>
      </c>
      <c r="Q1504" s="228" t="str">
        <f t="shared" si="512"/>
        <v/>
      </c>
      <c r="R1504" s="455" t="str">
        <f t="shared" si="513"/>
        <v/>
      </c>
      <c r="S1504" s="461"/>
      <c r="T1504" s="429" t="str">
        <f t="shared" si="514"/>
        <v/>
      </c>
      <c r="U1504" s="237" t="str">
        <f t="shared" si="515"/>
        <v/>
      </c>
    </row>
    <row r="1505" spans="1:21" x14ac:dyDescent="0.25">
      <c r="A1505" s="228">
        <f t="shared" si="508"/>
        <v>0</v>
      </c>
      <c r="B1505" s="228"/>
      <c r="C1505" s="228">
        <f t="shared" si="516"/>
        <v>39011</v>
      </c>
      <c r="D1505" s="228"/>
      <c r="E1505" s="228"/>
      <c r="F1505" s="228"/>
      <c r="G1505" s="228" t="str">
        <f t="shared" si="509"/>
        <v/>
      </c>
      <c r="H1505" s="236"/>
      <c r="I1505" s="38" t="str">
        <f t="shared" si="510"/>
        <v/>
      </c>
      <c r="J1505" s="228"/>
      <c r="K1505" s="229"/>
      <c r="L1505" s="228"/>
      <c r="M1505" s="228"/>
      <c r="N1505" s="232"/>
      <c r="O1505" s="228" t="str">
        <f>IFERROR(VLOOKUP(L1505,色號!A:D,4,FALSE),"")</f>
        <v/>
      </c>
      <c r="P1505" s="228" t="str">
        <f t="shared" si="511"/>
        <v/>
      </c>
      <c r="Q1505" s="228" t="str">
        <f t="shared" si="512"/>
        <v/>
      </c>
      <c r="R1505" s="455" t="str">
        <f t="shared" si="513"/>
        <v/>
      </c>
      <c r="S1505" s="461"/>
      <c r="T1505" s="429" t="str">
        <f t="shared" si="514"/>
        <v/>
      </c>
      <c r="U1505" s="237" t="str">
        <f t="shared" si="515"/>
        <v/>
      </c>
    </row>
    <row r="1506" spans="1:21" x14ac:dyDescent="0.25">
      <c r="A1506" s="228">
        <f t="shared" si="508"/>
        <v>0</v>
      </c>
      <c r="B1506" s="228"/>
      <c r="C1506" s="228">
        <f t="shared" si="516"/>
        <v>39012</v>
      </c>
      <c r="D1506" s="228"/>
      <c r="E1506" s="228" t="s">
        <v>2803</v>
      </c>
      <c r="F1506" s="236"/>
      <c r="G1506" s="228" t="str">
        <f t="shared" si="509"/>
        <v>AA</v>
      </c>
      <c r="H1506" s="236"/>
      <c r="I1506" s="38" t="str">
        <f t="shared" si="510"/>
        <v>AA</v>
      </c>
      <c r="J1506" s="228"/>
      <c r="K1506" s="229"/>
      <c r="L1506" s="228"/>
      <c r="M1506" s="228"/>
      <c r="N1506" s="232"/>
      <c r="O1506" s="228" t="str">
        <f>IFERROR(VLOOKUP(L1506,色號!A:D,4,FALSE),"")</f>
        <v/>
      </c>
      <c r="P1506" s="228" t="str">
        <f t="shared" si="511"/>
        <v>背板溝</v>
      </c>
      <c r="Q1506" s="228" t="str">
        <f t="shared" si="512"/>
        <v>面</v>
      </c>
      <c r="R1506" s="455" t="str">
        <f t="shared" si="513"/>
        <v/>
      </c>
      <c r="S1506" s="461"/>
      <c r="T1506" s="429" t="str">
        <f t="shared" si="514"/>
        <v/>
      </c>
      <c r="U1506" s="237">
        <f t="shared" si="515"/>
        <v>1</v>
      </c>
    </row>
    <row r="1507" spans="1:21" x14ac:dyDescent="0.25">
      <c r="A1507" s="228">
        <f t="shared" si="508"/>
        <v>0</v>
      </c>
      <c r="B1507" s="228"/>
      <c r="C1507" s="228">
        <f>C1506+1</f>
        <v>39013</v>
      </c>
      <c r="D1507" s="228"/>
      <c r="E1507" s="228" t="s">
        <v>2804</v>
      </c>
      <c r="F1507" s="228"/>
      <c r="G1507" s="228" t="str">
        <f t="shared" si="509"/>
        <v>AA</v>
      </c>
      <c r="H1507" s="236"/>
      <c r="I1507" s="38" t="str">
        <f t="shared" si="510"/>
        <v>AA</v>
      </c>
      <c r="J1507" s="228"/>
      <c r="K1507" s="229"/>
      <c r="L1507" s="228"/>
      <c r="M1507" s="228"/>
      <c r="N1507" s="232"/>
      <c r="O1507" s="228" t="str">
        <f>IFERROR(VLOOKUP(L1507,色號!A:D,4,FALSE),"")</f>
        <v/>
      </c>
      <c r="P1507" s="228" t="str">
        <f t="shared" si="511"/>
        <v>背板溝</v>
      </c>
      <c r="Q1507" s="228" t="str">
        <f t="shared" si="512"/>
        <v>面</v>
      </c>
      <c r="R1507" s="455" t="str">
        <f t="shared" si="513"/>
        <v/>
      </c>
      <c r="S1507" s="461"/>
      <c r="T1507" s="429" t="str">
        <f t="shared" si="514"/>
        <v/>
      </c>
      <c r="U1507" s="237">
        <f t="shared" si="515"/>
        <v>1</v>
      </c>
    </row>
    <row r="1508" spans="1:21" x14ac:dyDescent="0.25">
      <c r="A1508" s="228">
        <f t="shared" si="508"/>
        <v>0</v>
      </c>
      <c r="B1508" s="228"/>
      <c r="C1508" s="228">
        <f t="shared" si="516"/>
        <v>39014</v>
      </c>
      <c r="D1508" s="228"/>
      <c r="E1508" s="228" t="s">
        <v>2805</v>
      </c>
      <c r="F1508" s="228"/>
      <c r="G1508" s="228" t="str">
        <f t="shared" si="509"/>
        <v>AA</v>
      </c>
      <c r="H1508" s="236"/>
      <c r="I1508" s="38" t="str">
        <f t="shared" si="510"/>
        <v/>
      </c>
      <c r="J1508" s="228"/>
      <c r="K1508" s="229"/>
      <c r="L1508" s="228"/>
      <c r="M1508" s="228"/>
      <c r="N1508" s="232"/>
      <c r="O1508" s="228" t="str">
        <f>IFERROR(VLOOKUP(L1508,色號!A:D,4,FALSE),"")</f>
        <v/>
      </c>
      <c r="P1508" s="228" t="str">
        <f t="shared" si="511"/>
        <v>背板溝</v>
      </c>
      <c r="Q1508" s="228" t="str">
        <f t="shared" si="512"/>
        <v>側 面</v>
      </c>
      <c r="R1508" s="455" t="str">
        <f t="shared" si="513"/>
        <v>排</v>
      </c>
      <c r="S1508" s="461"/>
      <c r="T1508" s="429" t="str">
        <f t="shared" si="514"/>
        <v>排孔？</v>
      </c>
      <c r="U1508" s="237">
        <f t="shared" si="515"/>
        <v>1</v>
      </c>
    </row>
    <row r="1509" spans="1:21" x14ac:dyDescent="0.25">
      <c r="A1509" s="228">
        <f t="shared" si="508"/>
        <v>0</v>
      </c>
      <c r="B1509" s="228"/>
      <c r="C1509" s="228">
        <f>C1508+1</f>
        <v>39015</v>
      </c>
      <c r="D1509" s="228"/>
      <c r="E1509" s="228" t="s">
        <v>2806</v>
      </c>
      <c r="F1509" s="228"/>
      <c r="G1509" s="228" t="str">
        <f t="shared" si="509"/>
        <v>AA</v>
      </c>
      <c r="H1509" s="236"/>
      <c r="I1509" s="38" t="str">
        <f t="shared" si="510"/>
        <v/>
      </c>
      <c r="J1509" s="228"/>
      <c r="K1509" s="229"/>
      <c r="L1509" s="228"/>
      <c r="M1509" s="228"/>
      <c r="N1509" s="232"/>
      <c r="O1509" s="228" t="str">
        <f>IFERROR(VLOOKUP(L1509,色號!A:D,4,FALSE),"")</f>
        <v/>
      </c>
      <c r="P1509" s="228" t="str">
        <f t="shared" si="511"/>
        <v>背板溝</v>
      </c>
      <c r="Q1509" s="228" t="str">
        <f t="shared" si="512"/>
        <v>側 面</v>
      </c>
      <c r="R1509" s="455" t="str">
        <f t="shared" si="513"/>
        <v>排</v>
      </c>
      <c r="S1509" s="461"/>
      <c r="T1509" s="429" t="str">
        <f t="shared" si="514"/>
        <v>排孔？</v>
      </c>
      <c r="U1509" s="237">
        <f t="shared" si="515"/>
        <v>1</v>
      </c>
    </row>
    <row r="1510" spans="1:21" x14ac:dyDescent="0.25">
      <c r="A1510" s="228">
        <f t="shared" si="508"/>
        <v>0</v>
      </c>
      <c r="B1510" s="228"/>
      <c r="C1510" s="228">
        <f>C1509+1</f>
        <v>39016</v>
      </c>
      <c r="D1510" s="228"/>
      <c r="E1510" s="228" t="s">
        <v>357</v>
      </c>
      <c r="F1510" s="237"/>
      <c r="G1510" s="228" t="str">
        <f t="shared" si="509"/>
        <v/>
      </c>
      <c r="H1510" s="236"/>
      <c r="I1510" s="38" t="str">
        <f t="shared" si="510"/>
        <v/>
      </c>
      <c r="J1510" s="228"/>
      <c r="K1510" s="229"/>
      <c r="L1510" s="228"/>
      <c r="M1510" s="228"/>
      <c r="N1510" s="232"/>
      <c r="O1510" s="228" t="str">
        <f>IFERROR(VLOOKUP(L1510,色號!A:D,4,FALSE),"")</f>
        <v/>
      </c>
      <c r="P1510" s="228" t="str">
        <f t="shared" si="511"/>
        <v/>
      </c>
      <c r="Q1510" s="228" t="str">
        <f t="shared" si="512"/>
        <v/>
      </c>
      <c r="R1510" s="455" t="str">
        <f t="shared" si="513"/>
        <v/>
      </c>
      <c r="S1510" s="461"/>
      <c r="T1510" s="429" t="str">
        <f t="shared" si="514"/>
        <v/>
      </c>
      <c r="U1510" s="237">
        <f t="shared" si="515"/>
        <v>1</v>
      </c>
    </row>
    <row r="1511" spans="1:21" x14ac:dyDescent="0.25">
      <c r="A1511" s="228">
        <f t="shared" si="508"/>
        <v>0</v>
      </c>
      <c r="B1511" s="228"/>
      <c r="C1511" s="228">
        <f>C1510+1</f>
        <v>39017</v>
      </c>
      <c r="D1511" s="228"/>
      <c r="E1511" s="228"/>
      <c r="F1511" s="237"/>
      <c r="G1511" s="228" t="str">
        <f t="shared" si="509"/>
        <v/>
      </c>
      <c r="H1511" s="236"/>
      <c r="I1511" s="38" t="str">
        <f t="shared" si="510"/>
        <v/>
      </c>
      <c r="J1511" s="228"/>
      <c r="K1511" s="229"/>
      <c r="L1511" s="228"/>
      <c r="M1511" s="228"/>
      <c r="N1511" s="232"/>
      <c r="O1511" s="228" t="str">
        <f>IFERROR(VLOOKUP(L1511,色號!A:D,4,FALSE),"")</f>
        <v/>
      </c>
      <c r="P1511" s="228" t="str">
        <f t="shared" si="511"/>
        <v/>
      </c>
      <c r="Q1511" s="228" t="str">
        <f t="shared" si="512"/>
        <v/>
      </c>
      <c r="R1511" s="455" t="str">
        <f t="shared" si="513"/>
        <v/>
      </c>
      <c r="S1511" s="461"/>
      <c r="T1511" s="429" t="str">
        <f t="shared" si="514"/>
        <v/>
      </c>
      <c r="U1511" s="237" t="str">
        <f t="shared" si="515"/>
        <v/>
      </c>
    </row>
    <row r="1512" spans="1:21" x14ac:dyDescent="0.25">
      <c r="A1512" s="228">
        <f t="shared" si="508"/>
        <v>0</v>
      </c>
      <c r="B1512" s="228"/>
      <c r="C1512" s="228">
        <f>C1511+1</f>
        <v>39018</v>
      </c>
      <c r="D1512" s="228"/>
      <c r="E1512" s="228"/>
      <c r="F1512" s="231"/>
      <c r="G1512" s="228" t="str">
        <f t="shared" si="509"/>
        <v/>
      </c>
      <c r="H1512" s="236"/>
      <c r="I1512" s="38" t="str">
        <f t="shared" si="510"/>
        <v/>
      </c>
      <c r="J1512" s="228"/>
      <c r="K1512" s="229"/>
      <c r="L1512" s="228"/>
      <c r="M1512" s="228"/>
      <c r="N1512" s="232"/>
      <c r="O1512" s="228" t="str">
        <f>IFERROR(VLOOKUP(L1512,色號!A:D,4,FALSE),"")</f>
        <v/>
      </c>
      <c r="P1512" s="228" t="str">
        <f t="shared" si="511"/>
        <v/>
      </c>
      <c r="Q1512" s="228" t="str">
        <f t="shared" si="512"/>
        <v/>
      </c>
      <c r="R1512" s="455" t="str">
        <f t="shared" si="513"/>
        <v/>
      </c>
      <c r="S1512" s="461"/>
      <c r="T1512" s="429" t="str">
        <f t="shared" si="514"/>
        <v/>
      </c>
      <c r="U1512" s="237" t="str">
        <f t="shared" si="515"/>
        <v/>
      </c>
    </row>
    <row r="1513" spans="1:21" x14ac:dyDescent="0.25">
      <c r="A1513" s="228">
        <f t="shared" si="508"/>
        <v>0</v>
      </c>
      <c r="B1513" s="228"/>
      <c r="C1513" s="228">
        <f t="shared" ref="C1513:C1517" si="517">C1512+1</f>
        <v>39019</v>
      </c>
      <c r="D1513" s="228"/>
      <c r="E1513" s="228"/>
      <c r="F1513" s="231"/>
      <c r="G1513" s="228" t="str">
        <f t="shared" si="509"/>
        <v/>
      </c>
      <c r="H1513" s="236"/>
      <c r="I1513" s="38" t="str">
        <f t="shared" si="510"/>
        <v/>
      </c>
      <c r="J1513" s="228"/>
      <c r="K1513" s="229"/>
      <c r="L1513" s="228"/>
      <c r="M1513" s="228"/>
      <c r="N1513" s="232"/>
      <c r="O1513" s="228" t="str">
        <f>IFERROR(VLOOKUP(L1513,色號!A:D,4,FALSE),"")</f>
        <v/>
      </c>
      <c r="P1513" s="228" t="str">
        <f t="shared" si="511"/>
        <v/>
      </c>
      <c r="Q1513" s="228" t="str">
        <f t="shared" si="512"/>
        <v/>
      </c>
      <c r="R1513" s="455" t="str">
        <f t="shared" si="513"/>
        <v/>
      </c>
      <c r="S1513" s="228"/>
      <c r="T1513" s="429" t="str">
        <f t="shared" si="514"/>
        <v/>
      </c>
      <c r="U1513" s="237" t="str">
        <f t="shared" si="515"/>
        <v/>
      </c>
    </row>
    <row r="1514" spans="1:21" x14ac:dyDescent="0.25">
      <c r="A1514" s="228">
        <f t="shared" si="508"/>
        <v>0</v>
      </c>
      <c r="B1514" s="228"/>
      <c r="C1514" s="228">
        <f t="shared" si="517"/>
        <v>39020</v>
      </c>
      <c r="D1514" s="228"/>
      <c r="E1514" s="228"/>
      <c r="F1514" s="228"/>
      <c r="G1514" s="228" t="str">
        <f t="shared" si="509"/>
        <v/>
      </c>
      <c r="H1514" s="236"/>
      <c r="I1514" s="38" t="str">
        <f t="shared" si="510"/>
        <v/>
      </c>
      <c r="J1514" s="228"/>
      <c r="K1514" s="229"/>
      <c r="L1514" s="228"/>
      <c r="M1514" s="228" t="str">
        <f>IFERROR(VLOOKUP(L1514,色號!A:B,2,FALSE),"")</f>
        <v/>
      </c>
      <c r="N1514" s="232" t="str">
        <f>IFERROR(VLOOKUP(L1514,色號!A:C,3,FALSE),"")</f>
        <v/>
      </c>
      <c r="O1514" s="228" t="str">
        <f>IFERROR(VLOOKUP(L1514,色號!A:D,4,FALSE),"")</f>
        <v/>
      </c>
      <c r="P1514" s="228" t="str">
        <f t="shared" si="511"/>
        <v/>
      </c>
      <c r="Q1514" s="228" t="str">
        <f t="shared" si="512"/>
        <v/>
      </c>
      <c r="R1514" s="455" t="str">
        <f t="shared" si="513"/>
        <v/>
      </c>
      <c r="S1514" s="228"/>
      <c r="T1514" s="429" t="str">
        <f t="shared" si="514"/>
        <v/>
      </c>
      <c r="U1514" s="237" t="str">
        <f t="shared" si="515"/>
        <v/>
      </c>
    </row>
    <row r="1515" spans="1:21" x14ac:dyDescent="0.25">
      <c r="A1515" s="228">
        <f t="shared" si="508"/>
        <v>0</v>
      </c>
      <c r="B1515" s="228"/>
      <c r="C1515" s="228">
        <f t="shared" si="517"/>
        <v>39021</v>
      </c>
      <c r="D1515" s="228"/>
      <c r="E1515" s="228"/>
      <c r="F1515" s="228"/>
      <c r="G1515" s="228" t="str">
        <f t="shared" si="509"/>
        <v/>
      </c>
      <c r="H1515" s="236"/>
      <c r="I1515" s="38" t="str">
        <f t="shared" si="510"/>
        <v/>
      </c>
      <c r="J1515" s="228"/>
      <c r="K1515" s="229"/>
      <c r="L1515" s="228"/>
      <c r="M1515" s="228" t="str">
        <f>IFERROR(VLOOKUP(L1515,色號!A:B,2,FALSE),"")</f>
        <v/>
      </c>
      <c r="N1515" s="232" t="str">
        <f>IFERROR(VLOOKUP(L1515,色號!A:C,3,FALSE),"")</f>
        <v/>
      </c>
      <c r="O1515" s="228" t="str">
        <f>IFERROR(VLOOKUP(L1515,色號!A:D,4,FALSE),"")</f>
        <v/>
      </c>
      <c r="P1515" s="228" t="str">
        <f t="shared" si="511"/>
        <v/>
      </c>
      <c r="Q1515" s="228" t="str">
        <f t="shared" si="512"/>
        <v/>
      </c>
      <c r="R1515" s="455" t="str">
        <f t="shared" si="513"/>
        <v/>
      </c>
      <c r="S1515" s="238"/>
      <c r="T1515" s="429" t="str">
        <f t="shared" si="514"/>
        <v/>
      </c>
      <c r="U1515" s="237" t="str">
        <f t="shared" si="515"/>
        <v/>
      </c>
    </row>
    <row r="1516" spans="1:21" x14ac:dyDescent="0.25">
      <c r="A1516" s="228">
        <f t="shared" si="508"/>
        <v>0</v>
      </c>
      <c r="B1516" s="228"/>
      <c r="C1516" s="228">
        <f t="shared" si="517"/>
        <v>39022</v>
      </c>
      <c r="D1516" s="228"/>
      <c r="E1516" s="228"/>
      <c r="F1516" s="238"/>
      <c r="G1516" s="228" t="str">
        <f t="shared" si="509"/>
        <v/>
      </c>
      <c r="H1516" s="236"/>
      <c r="I1516" s="38" t="str">
        <f t="shared" si="510"/>
        <v/>
      </c>
      <c r="J1516" s="238"/>
      <c r="K1516" s="229"/>
      <c r="L1516" s="228"/>
      <c r="M1516" s="228" t="str">
        <f>IFERROR(VLOOKUP(L1516,色號!A:B,2,FALSE),"")</f>
        <v/>
      </c>
      <c r="N1516" s="232" t="str">
        <f>IFERROR(VLOOKUP(L1516,色號!A:C,3,FALSE),"")</f>
        <v/>
      </c>
      <c r="O1516" s="228" t="str">
        <f>IFERROR(VLOOKUP(L1516,色號!A:D,4,FALSE),"")</f>
        <v/>
      </c>
      <c r="P1516" s="228" t="str">
        <f t="shared" si="511"/>
        <v/>
      </c>
      <c r="Q1516" s="228" t="str">
        <f t="shared" si="512"/>
        <v/>
      </c>
      <c r="R1516" s="455" t="str">
        <f t="shared" si="513"/>
        <v/>
      </c>
      <c r="S1516" s="238"/>
      <c r="T1516" s="429" t="str">
        <f t="shared" si="514"/>
        <v/>
      </c>
      <c r="U1516" s="237" t="str">
        <f t="shared" si="515"/>
        <v/>
      </c>
    </row>
    <row r="1517" spans="1:21" x14ac:dyDescent="0.25">
      <c r="A1517" s="228">
        <f t="shared" si="508"/>
        <v>0</v>
      </c>
      <c r="B1517" s="228"/>
      <c r="C1517" s="228">
        <f t="shared" si="517"/>
        <v>39023</v>
      </c>
      <c r="D1517" s="228"/>
      <c r="E1517" s="228"/>
      <c r="F1517" s="238"/>
      <c r="G1517" s="228" t="str">
        <f t="shared" si="509"/>
        <v/>
      </c>
      <c r="H1517" s="236"/>
      <c r="I1517" s="38" t="str">
        <f t="shared" si="510"/>
        <v/>
      </c>
      <c r="J1517" s="238"/>
      <c r="K1517" s="229"/>
      <c r="L1517" s="228"/>
      <c r="M1517" s="228" t="str">
        <f>IFERROR(VLOOKUP(L1517,色號!A:B,2,FALSE),"")</f>
        <v/>
      </c>
      <c r="N1517" s="232" t="str">
        <f>IFERROR(VLOOKUP(L1517,色號!A:C,3,FALSE),"")</f>
        <v/>
      </c>
      <c r="O1517" s="228" t="str">
        <f>IFERROR(VLOOKUP(L1517,色號!A:D,4,FALSE),"")</f>
        <v/>
      </c>
      <c r="P1517" s="228" t="str">
        <f t="shared" si="511"/>
        <v/>
      </c>
      <c r="Q1517" s="228" t="str">
        <f t="shared" si="512"/>
        <v/>
      </c>
      <c r="R1517" s="455" t="str">
        <f t="shared" si="513"/>
        <v/>
      </c>
      <c r="S1517" s="238"/>
      <c r="T1517" s="429" t="str">
        <f t="shared" si="514"/>
        <v/>
      </c>
      <c r="U1517" s="237" t="str">
        <f t="shared" si="515"/>
        <v/>
      </c>
    </row>
    <row r="1518" spans="1:21" x14ac:dyDescent="0.25">
      <c r="A1518" s="228">
        <f t="shared" si="508"/>
        <v>0</v>
      </c>
      <c r="B1518" s="228"/>
      <c r="C1518" s="228">
        <f>C1517+1</f>
        <v>39024</v>
      </c>
      <c r="D1518" s="228"/>
      <c r="E1518" s="228"/>
      <c r="F1518" s="238"/>
      <c r="G1518" s="228" t="str">
        <f t="shared" si="509"/>
        <v/>
      </c>
      <c r="H1518" s="236"/>
      <c r="I1518" s="38" t="str">
        <f t="shared" si="510"/>
        <v/>
      </c>
      <c r="J1518" s="238"/>
      <c r="K1518" s="229"/>
      <c r="L1518" s="228"/>
      <c r="M1518" s="228" t="str">
        <f>IFERROR(VLOOKUP(L1518,色號!A:B,2,FALSE),"")</f>
        <v/>
      </c>
      <c r="N1518" s="232" t="str">
        <f>IFERROR(VLOOKUP(L1518,色號!A:C,3,FALSE),"")</f>
        <v/>
      </c>
      <c r="O1518" s="228" t="str">
        <f>IFERROR(VLOOKUP(L1518,色號!A:D,4,FALSE),"")</f>
        <v/>
      </c>
      <c r="P1518" s="228" t="str">
        <f t="shared" si="511"/>
        <v/>
      </c>
      <c r="Q1518" s="228" t="str">
        <f t="shared" si="512"/>
        <v/>
      </c>
      <c r="R1518" s="455" t="str">
        <f t="shared" si="513"/>
        <v/>
      </c>
      <c r="S1518" s="238"/>
      <c r="T1518" s="429" t="str">
        <f t="shared" si="514"/>
        <v/>
      </c>
      <c r="U1518" s="237" t="str">
        <f t="shared" si="515"/>
        <v/>
      </c>
    </row>
    <row r="1519" spans="1:21" x14ac:dyDescent="0.25">
      <c r="A1519" s="228">
        <f t="shared" si="508"/>
        <v>0</v>
      </c>
      <c r="B1519" s="228"/>
      <c r="C1519" s="228">
        <f>C1518+1</f>
        <v>39025</v>
      </c>
      <c r="D1519" s="228"/>
      <c r="E1519" s="228"/>
      <c r="F1519" s="238"/>
      <c r="G1519" s="228" t="str">
        <f t="shared" si="509"/>
        <v/>
      </c>
      <c r="H1519" s="236"/>
      <c r="I1519" s="38" t="str">
        <f t="shared" si="510"/>
        <v/>
      </c>
      <c r="J1519" s="238"/>
      <c r="K1519" s="229"/>
      <c r="L1519" s="228"/>
      <c r="M1519" s="228" t="str">
        <f>IFERROR(VLOOKUP(L1519,色號!A:B,2,FALSE),"")</f>
        <v/>
      </c>
      <c r="N1519" s="232" t="str">
        <f>IFERROR(VLOOKUP(L1519,色號!A:C,3,FALSE),"")</f>
        <v/>
      </c>
      <c r="O1519" s="228" t="str">
        <f>IFERROR(VLOOKUP(L1519,色號!A:D,4,FALSE),"")</f>
        <v/>
      </c>
      <c r="P1519" s="228" t="str">
        <f t="shared" si="511"/>
        <v/>
      </c>
      <c r="Q1519" s="228" t="str">
        <f t="shared" si="512"/>
        <v/>
      </c>
      <c r="R1519" s="455" t="str">
        <f t="shared" si="513"/>
        <v/>
      </c>
      <c r="S1519" s="238"/>
      <c r="T1519" s="429" t="str">
        <f t="shared" si="514"/>
        <v/>
      </c>
      <c r="U1519" s="237" t="str">
        <f t="shared" si="515"/>
        <v/>
      </c>
    </row>
    <row r="1520" spans="1:21" x14ac:dyDescent="0.25">
      <c r="A1520" s="228">
        <f t="shared" si="508"/>
        <v>0</v>
      </c>
      <c r="B1520" s="228"/>
      <c r="C1520" s="228">
        <f t="shared" ref="C1520:C1524" si="518">C1519+1</f>
        <v>39026</v>
      </c>
      <c r="D1520" s="228"/>
      <c r="E1520" s="228"/>
      <c r="F1520" s="238"/>
      <c r="G1520" s="228" t="str">
        <f t="shared" si="509"/>
        <v/>
      </c>
      <c r="H1520" s="236"/>
      <c r="I1520" s="38" t="str">
        <f t="shared" si="510"/>
        <v/>
      </c>
      <c r="J1520" s="238"/>
      <c r="K1520" s="229"/>
      <c r="L1520" s="228"/>
      <c r="M1520" s="228" t="str">
        <f>IFERROR(VLOOKUP(L1520,色號!A:B,2,FALSE),"")</f>
        <v/>
      </c>
      <c r="N1520" s="232" t="str">
        <f>IFERROR(VLOOKUP(L1520,色號!A:C,3,FALSE),"")</f>
        <v/>
      </c>
      <c r="O1520" s="228" t="str">
        <f>IFERROR(VLOOKUP(L1520,色號!A:D,4,FALSE),"")</f>
        <v/>
      </c>
      <c r="P1520" s="228" t="str">
        <f t="shared" si="511"/>
        <v/>
      </c>
      <c r="Q1520" s="228" t="str">
        <f t="shared" si="512"/>
        <v/>
      </c>
      <c r="R1520" s="455" t="str">
        <f t="shared" si="513"/>
        <v/>
      </c>
      <c r="S1520" s="238"/>
      <c r="T1520" s="429" t="str">
        <f t="shared" si="514"/>
        <v/>
      </c>
      <c r="U1520" s="237" t="str">
        <f t="shared" si="515"/>
        <v/>
      </c>
    </row>
    <row r="1521" spans="1:21" x14ac:dyDescent="0.25">
      <c r="A1521" s="228">
        <f t="shared" si="508"/>
        <v>0</v>
      </c>
      <c r="B1521" s="228"/>
      <c r="C1521" s="228">
        <f t="shared" si="518"/>
        <v>39027</v>
      </c>
      <c r="D1521" s="228"/>
      <c r="E1521" s="228"/>
      <c r="F1521" s="238"/>
      <c r="G1521" s="228" t="str">
        <f t="shared" si="509"/>
        <v/>
      </c>
      <c r="H1521" s="236"/>
      <c r="I1521" s="38" t="str">
        <f t="shared" si="510"/>
        <v/>
      </c>
      <c r="J1521" s="238"/>
      <c r="K1521" s="229"/>
      <c r="L1521" s="228"/>
      <c r="M1521" s="228" t="str">
        <f>IFERROR(VLOOKUP(L1521,色號!A:B,2,FALSE),"")</f>
        <v/>
      </c>
      <c r="N1521" s="232" t="str">
        <f>IFERROR(VLOOKUP(L1521,色號!A:C,3,FALSE),"")</f>
        <v/>
      </c>
      <c r="O1521" s="228" t="str">
        <f>IFERROR(VLOOKUP(L1521,色號!A:D,4,FALSE),"")</f>
        <v/>
      </c>
      <c r="P1521" s="228" t="str">
        <f t="shared" si="511"/>
        <v/>
      </c>
      <c r="Q1521" s="228" t="str">
        <f t="shared" si="512"/>
        <v/>
      </c>
      <c r="R1521" s="455" t="str">
        <f t="shared" si="513"/>
        <v/>
      </c>
      <c r="S1521" s="238"/>
      <c r="T1521" s="429" t="str">
        <f t="shared" si="514"/>
        <v/>
      </c>
      <c r="U1521" s="237" t="str">
        <f t="shared" si="515"/>
        <v/>
      </c>
    </row>
    <row r="1522" spans="1:21" x14ac:dyDescent="0.25">
      <c r="A1522" s="228">
        <f t="shared" si="508"/>
        <v>0</v>
      </c>
      <c r="B1522" s="228"/>
      <c r="C1522" s="228">
        <f t="shared" si="518"/>
        <v>39028</v>
      </c>
      <c r="D1522" s="228"/>
      <c r="E1522" s="228"/>
      <c r="F1522" s="238"/>
      <c r="G1522" s="228" t="str">
        <f t="shared" si="509"/>
        <v/>
      </c>
      <c r="H1522" s="236"/>
      <c r="I1522" s="38" t="str">
        <f t="shared" si="510"/>
        <v/>
      </c>
      <c r="J1522" s="238"/>
      <c r="K1522" s="229"/>
      <c r="L1522" s="228"/>
      <c r="M1522" s="228" t="str">
        <f>IFERROR(VLOOKUP(L1522,色號!A:B,2,FALSE),"")</f>
        <v/>
      </c>
      <c r="N1522" s="232" t="str">
        <f>IFERROR(VLOOKUP(L1522,色號!A:C,3,FALSE),"")</f>
        <v/>
      </c>
      <c r="O1522" s="228" t="str">
        <f>IFERROR(VLOOKUP(L1522,色號!A:D,4,FALSE),"")</f>
        <v/>
      </c>
      <c r="P1522" s="228" t="str">
        <f t="shared" si="511"/>
        <v/>
      </c>
      <c r="Q1522" s="228" t="str">
        <f t="shared" si="512"/>
        <v/>
      </c>
      <c r="R1522" s="455" t="str">
        <f t="shared" si="513"/>
        <v/>
      </c>
      <c r="S1522" s="238"/>
      <c r="T1522" s="429" t="str">
        <f t="shared" si="514"/>
        <v/>
      </c>
      <c r="U1522" s="237" t="str">
        <f t="shared" si="515"/>
        <v/>
      </c>
    </row>
    <row r="1523" spans="1:21" x14ac:dyDescent="0.25">
      <c r="A1523" s="228">
        <f t="shared" si="508"/>
        <v>0</v>
      </c>
      <c r="B1523" s="228"/>
      <c r="C1523" s="228">
        <f t="shared" si="518"/>
        <v>39029</v>
      </c>
      <c r="D1523" s="228"/>
      <c r="E1523" s="228"/>
      <c r="F1523" s="238"/>
      <c r="G1523" s="228" t="str">
        <f t="shared" si="509"/>
        <v/>
      </c>
      <c r="H1523" s="236"/>
      <c r="I1523" s="38" t="str">
        <f t="shared" si="510"/>
        <v/>
      </c>
      <c r="J1523" s="238"/>
      <c r="K1523" s="229"/>
      <c r="L1523" s="228"/>
      <c r="M1523" s="228" t="str">
        <f>IFERROR(VLOOKUP(L1523,色號!A:B,2,FALSE),"")</f>
        <v/>
      </c>
      <c r="N1523" s="232" t="str">
        <f>IFERROR(VLOOKUP(L1523,色號!A:C,3,FALSE),"")</f>
        <v/>
      </c>
      <c r="O1523" s="228" t="str">
        <f>IFERROR(VLOOKUP(L1523,色號!A:D,4,FALSE),"")</f>
        <v/>
      </c>
      <c r="P1523" s="228" t="str">
        <f t="shared" si="511"/>
        <v/>
      </c>
      <c r="Q1523" s="228" t="str">
        <f t="shared" si="512"/>
        <v/>
      </c>
      <c r="R1523" s="455" t="str">
        <f t="shared" si="513"/>
        <v/>
      </c>
      <c r="S1523" s="238"/>
      <c r="T1523" s="429" t="str">
        <f t="shared" si="514"/>
        <v/>
      </c>
      <c r="U1523" s="237" t="str">
        <f t="shared" si="515"/>
        <v/>
      </c>
    </row>
    <row r="1524" spans="1:21" x14ac:dyDescent="0.25">
      <c r="A1524" s="228">
        <f t="shared" si="508"/>
        <v>0</v>
      </c>
      <c r="B1524" s="228"/>
      <c r="C1524" s="228">
        <f t="shared" si="518"/>
        <v>39030</v>
      </c>
      <c r="D1524" s="228"/>
      <c r="E1524" s="228"/>
      <c r="F1524" s="238"/>
      <c r="G1524" s="228" t="str">
        <f t="shared" si="509"/>
        <v/>
      </c>
      <c r="H1524" s="236"/>
      <c r="I1524" s="38" t="str">
        <f t="shared" si="510"/>
        <v/>
      </c>
      <c r="J1524" s="238"/>
      <c r="K1524" s="229"/>
      <c r="L1524" s="228"/>
      <c r="M1524" s="228" t="str">
        <f>IFERROR(VLOOKUP(L1524,色號!A:B,2,FALSE),"")</f>
        <v/>
      </c>
      <c r="N1524" s="232" t="str">
        <f>IFERROR(VLOOKUP(L1524,色號!A:C,3,FALSE),"")</f>
        <v/>
      </c>
      <c r="O1524" s="228" t="str">
        <f>IFERROR(VLOOKUP(L1524,色號!A:D,4,FALSE),"")</f>
        <v/>
      </c>
      <c r="P1524" s="228" t="str">
        <f t="shared" si="511"/>
        <v/>
      </c>
      <c r="Q1524" s="228" t="str">
        <f t="shared" si="512"/>
        <v/>
      </c>
      <c r="R1524" s="455" t="str">
        <f t="shared" si="513"/>
        <v/>
      </c>
      <c r="S1524" s="238"/>
      <c r="T1524" s="429" t="str">
        <f t="shared" si="514"/>
        <v/>
      </c>
      <c r="U1524" s="237" t="str">
        <f t="shared" si="515"/>
        <v/>
      </c>
    </row>
    <row r="1525" spans="1:21" x14ac:dyDescent="0.25">
      <c r="A1525" s="228"/>
      <c r="B1525" s="228"/>
      <c r="C1525" s="228"/>
      <c r="D1525" s="228"/>
      <c r="E1525" s="234"/>
      <c r="F1525" s="238"/>
      <c r="G1525" s="238"/>
      <c r="H1525" s="239"/>
      <c r="I1525" s="234"/>
      <c r="J1525" s="238"/>
      <c r="K1525" s="227"/>
      <c r="L1525" s="238"/>
      <c r="M1525" s="228"/>
      <c r="N1525" s="232"/>
      <c r="O1525" s="238"/>
      <c r="P1525" s="238"/>
      <c r="Q1525" s="238"/>
      <c r="R1525" s="456"/>
      <c r="S1525" s="238"/>
      <c r="T1525" s="430"/>
      <c r="U1525" s="237"/>
    </row>
    <row r="1526" spans="1:21" x14ac:dyDescent="0.25">
      <c r="A1526" s="234"/>
      <c r="B1526" s="234"/>
      <c r="C1526" s="234"/>
      <c r="D1526" s="234"/>
      <c r="E1526" s="234"/>
      <c r="F1526" s="238"/>
      <c r="G1526" s="238"/>
      <c r="H1526" s="239"/>
      <c r="I1526" s="234"/>
      <c r="J1526" s="238"/>
      <c r="K1526" s="227"/>
      <c r="L1526" s="238"/>
      <c r="M1526" s="238"/>
      <c r="N1526" s="238"/>
      <c r="O1526" s="238"/>
      <c r="P1526" s="238"/>
      <c r="Q1526" s="238"/>
      <c r="R1526" s="456"/>
      <c r="S1526" s="238"/>
      <c r="T1526" s="430"/>
      <c r="U1526" s="237"/>
    </row>
    <row r="1527" spans="1:21" x14ac:dyDescent="0.25">
      <c r="A1527" s="224" t="s">
        <v>31</v>
      </c>
      <c r="B1527" s="224"/>
      <c r="C1527" s="225"/>
      <c r="D1527" s="225" cm="1">
        <f t="array" ref="D1527">_xlfn.IFS(OR(C1527="水槽櫃",C1527="爐檯櫃"),"無頂板",C1527="油機吊櫃","無底板",TRUE,0)</f>
        <v>0</v>
      </c>
      <c r="E1527" s="226"/>
      <c r="F1527" s="225"/>
      <c r="G1527" s="226"/>
      <c r="H1527" s="226"/>
      <c r="I1527" s="226"/>
      <c r="J1527" s="226"/>
      <c r="K1527" s="227"/>
      <c r="L1527" s="228"/>
      <c r="M1527" s="228"/>
      <c r="N1527" s="228"/>
      <c r="O1527" s="228"/>
      <c r="P1527" s="228"/>
      <c r="Q1527" s="228"/>
      <c r="R1527" s="455"/>
      <c r="S1527" s="228"/>
      <c r="T1527" s="430"/>
      <c r="U1527" s="237"/>
    </row>
    <row r="1528" spans="1:21" x14ac:dyDescent="0.25">
      <c r="A1528" s="224" t="s">
        <v>20</v>
      </c>
      <c r="B1528" s="224"/>
      <c r="C1528" s="229">
        <f>C1489+1</f>
        <v>40</v>
      </c>
      <c r="D1528" s="229"/>
      <c r="E1528" s="226"/>
      <c r="F1528" s="230"/>
      <c r="G1528" s="226"/>
      <c r="H1528" s="226"/>
      <c r="I1528" s="226"/>
      <c r="J1528" s="226"/>
      <c r="K1528" s="377" t="s">
        <v>15</v>
      </c>
      <c r="L1528" s="232">
        <f>SUMIF(D1534:D1563,"&lt;&gt;*五金",K1534:K1563)</f>
        <v>0</v>
      </c>
      <c r="M1528" s="228"/>
      <c r="N1528" s="231"/>
      <c r="O1528" s="228"/>
      <c r="P1528" s="228"/>
      <c r="Q1528" s="228"/>
      <c r="R1528" s="455"/>
      <c r="S1528" s="228"/>
      <c r="T1528" s="430"/>
      <c r="U1528" s="237"/>
    </row>
    <row r="1529" spans="1:21" x14ac:dyDescent="0.25">
      <c r="A1529" s="224" t="s">
        <v>38</v>
      </c>
      <c r="B1529" s="224"/>
      <c r="C1529" s="229"/>
      <c r="D1529" s="229"/>
      <c r="E1529" s="226"/>
      <c r="F1529" s="230"/>
      <c r="G1529" s="226"/>
      <c r="H1529" s="226"/>
      <c r="I1529" s="226"/>
      <c r="J1529" s="226"/>
      <c r="K1529" s="377" t="s">
        <v>16</v>
      </c>
      <c r="L1529" s="233">
        <f ca="1">板材才數分析.!P1201</f>
        <v>0</v>
      </c>
      <c r="M1529" s="228"/>
      <c r="N1529" s="231"/>
      <c r="O1529" s="228"/>
      <c r="P1529" s="228"/>
      <c r="Q1529" s="228"/>
      <c r="R1529" s="455"/>
      <c r="S1529" s="228"/>
      <c r="T1529" s="430"/>
      <c r="U1529" s="237"/>
    </row>
    <row r="1530" spans="1:21" x14ac:dyDescent="0.25">
      <c r="A1530" s="224" t="s">
        <v>39</v>
      </c>
      <c r="B1530" s="224"/>
      <c r="C1530" s="368"/>
      <c r="D1530" s="229"/>
      <c r="E1530" s="226"/>
      <c r="F1530" s="230"/>
      <c r="G1530" s="226"/>
      <c r="H1530" s="226"/>
      <c r="I1530" s="226"/>
      <c r="J1530" s="226"/>
      <c r="K1530" s="378" t="s">
        <v>1384</v>
      </c>
      <c r="L1530" s="228">
        <v>1</v>
      </c>
      <c r="M1530" s="228"/>
      <c r="N1530" s="228"/>
      <c r="O1530" s="228"/>
      <c r="P1530" s="228"/>
      <c r="Q1530" s="228"/>
      <c r="R1530" s="455"/>
      <c r="S1530" s="228"/>
      <c r="T1530" s="430"/>
      <c r="U1530" s="237"/>
    </row>
    <row r="1531" spans="1:21" x14ac:dyDescent="0.25">
      <c r="A1531" s="224" t="s">
        <v>40</v>
      </c>
      <c r="B1531" s="224"/>
      <c r="C1531" s="367"/>
      <c r="D1531" s="229"/>
      <c r="E1531" s="226"/>
      <c r="F1531" s="230"/>
      <c r="G1531" s="226"/>
      <c r="H1531" s="226"/>
      <c r="I1531" s="226"/>
      <c r="J1531" s="226"/>
      <c r="K1531" s="227"/>
      <c r="L1531" s="228"/>
      <c r="M1531" s="228"/>
      <c r="N1531" s="228"/>
      <c r="O1531" s="228"/>
      <c r="P1531" s="228"/>
      <c r="Q1531" s="228"/>
      <c r="R1531" s="455"/>
      <c r="S1531" s="228"/>
      <c r="T1531" s="430"/>
      <c r="U1531" s="237"/>
    </row>
    <row r="1532" spans="1:21" ht="16.5" customHeight="1" x14ac:dyDescent="0.25">
      <c r="A1532" s="508" t="s">
        <v>21</v>
      </c>
      <c r="B1532" s="228"/>
      <c r="C1532" s="508" t="s">
        <v>50</v>
      </c>
      <c r="D1532" s="508" t="s">
        <v>1293</v>
      </c>
      <c r="E1532" s="508" t="s">
        <v>42</v>
      </c>
      <c r="F1532" s="372" t="s">
        <v>2</v>
      </c>
      <c r="G1532" s="372"/>
      <c r="H1532" s="372"/>
      <c r="I1532" s="372"/>
      <c r="J1532" s="372"/>
      <c r="K1532" s="514" t="s">
        <v>6</v>
      </c>
      <c r="L1532" s="508" t="s">
        <v>8</v>
      </c>
      <c r="M1532" s="508" t="s">
        <v>110</v>
      </c>
      <c r="N1532" s="515" t="s">
        <v>225</v>
      </c>
      <c r="O1532" s="508" t="s">
        <v>44</v>
      </c>
      <c r="P1532" s="509" t="s">
        <v>9</v>
      </c>
      <c r="Q1532" s="509" t="s">
        <v>9</v>
      </c>
      <c r="R1532" s="510" t="s">
        <v>9</v>
      </c>
      <c r="S1532" s="509" t="s">
        <v>9</v>
      </c>
      <c r="T1532" s="517" t="s">
        <v>1929</v>
      </c>
      <c r="U1532" s="508" t="s">
        <v>1386</v>
      </c>
    </row>
    <row r="1533" spans="1:21" x14ac:dyDescent="0.25">
      <c r="A1533" s="513"/>
      <c r="B1533" s="234"/>
      <c r="C1533" s="513"/>
      <c r="D1533" s="508"/>
      <c r="E1533" s="513"/>
      <c r="F1533" s="228" t="s">
        <v>49</v>
      </c>
      <c r="G1533" s="228" t="s">
        <v>17</v>
      </c>
      <c r="H1533" s="235" t="s">
        <v>1</v>
      </c>
      <c r="I1533" s="228" t="s">
        <v>17</v>
      </c>
      <c r="J1533" s="228" t="s">
        <v>3</v>
      </c>
      <c r="K1533" s="514"/>
      <c r="L1533" s="508"/>
      <c r="M1533" s="513"/>
      <c r="N1533" s="515"/>
      <c r="O1533" s="513"/>
      <c r="P1533" s="509"/>
      <c r="Q1533" s="509"/>
      <c r="R1533" s="510"/>
      <c r="S1533" s="509"/>
      <c r="T1533" s="517"/>
      <c r="U1533" s="508"/>
    </row>
    <row r="1534" spans="1:21" x14ac:dyDescent="0.25">
      <c r="A1534" s="228">
        <f>$C$1527</f>
        <v>0</v>
      </c>
      <c r="B1534" s="228"/>
      <c r="C1534" s="228">
        <f>(C1528*1000)+1</f>
        <v>40001</v>
      </c>
      <c r="D1534" s="228"/>
      <c r="E1534" s="228" t="s">
        <v>4</v>
      </c>
      <c r="F1534" s="228"/>
      <c r="G1534" s="228" t="str">
        <f>IF(
   OR(
      $E1534="頂板",$E1534="底板",$E1534="右側板",$E1534="左側板",
      $E1534="天地蓋頂板",$E1534="天地蓋底板",$E1534="天地蓋右側板",$E1534="天地蓋左側板",
      $E1534="前抽牆",$E1534="後抽牆",$E1534="左抽牆",$E1534="右抽牆",
      $E1534="踢腳板",$E1534="補板",$E1534="固隔",$E1534="活隔",
      $E1534="中立板",$E1534="中立板(退)",$E1534="固隔(退)",$E1534="活固隔",$E1534="立板",
      $E1534="內頂板",$E1534="內左側落板",$E1534="內右側落板",$E1534="內底板",
      $E1534="內左側板",$E1534="內右側板",
      $E1534="上前平肢",$E1534="上後平肢",$E1534="上前立肢",$E1534="上後立肢",
      $E1534="下前立肢",$E1534="下後立肢",$E1534="下前平肢",$E1534="下後平肢",
      $E1534="左側落板",$E1534="右側落板",
      $E1534="外蓋背板",$E1534="台面",$E1534="床板",$E1534="假門板",
      $E1534="上掀門板",$E1534="平掀門板",$E1534="下掀門板",
      $E1534="左門板",$E1534="右門板",
      $E1534="抽盤",$E1534="抽盤抽頭",
      $E1534="上軌道板",$E1534="下軌道板",$E1534="左軌道板",$E1534="右軌道板",$E1534="指縫擋板",$E1534="左木框滑門",$E1534="右木框滑門",
      $E1534="層板",$E1534="壁面層板",$E1534="桌板",$E1534="上封板",$E1534="下封板",$E1534="左封板",$E1534="右封板",
      $E1534="左圓角側板",$E1534="右圓角側板",$E1534="抽頭",$E1534="入柱抽頭",$E1534="假抽頭",$E1534="背拉桿",$E1534="木滑門",$E1534="抽屜拉桿"
   ),
   "AA",
   ""
)</f>
        <v>AA</v>
      </c>
      <c r="H1534" s="236"/>
      <c r="I1534" s="38" t="str">
        <f>IF(
   OR(
      $E1534="右側板",$E1534="左側板",$E1534="活隔",
      $E1534="天地蓋頂板",$E1534="天地蓋底板",
      $E1534="左門板",$E1534="右門板",
      $E1534="左側落板",$E1534="右側落板",
      $E1534="外蓋背板",$E1534="活固隔",
      $E1534="左木框滑門",$E1534="右木框滑門",
      $E1534="左鋁框滑門",$E1534="右鋁框滑門",
      $E1534="桌板",$E1534="台面",$E1534="床板",$E1534="假門板",
      $E1534="上掀門板",$E1534="平掀門板",$E1534="下掀門板",
      $E1534="抽盤抽頭",$E1534="抽盤",$E1534="層板",$E1534="壁面層板",
      $E1534="上封板",$E1534="下封板",$E1534="左封板",$E1534="右封板",
      $E1534="抽頭",$E1534="踢腳板"
   ),
   "AA",
   ""
)</f>
        <v/>
      </c>
      <c r="J1534" s="228"/>
      <c r="K1534" s="229"/>
      <c r="L1534" s="228"/>
      <c r="M1534" s="228" t="str">
        <f>IFERROR(VLOOKUP(L1534,色號!A:B,2,FALSE),"")</f>
        <v/>
      </c>
      <c r="N1534" s="228" t="str">
        <f>IFERROR(VLOOKUP(M1534,色號!B:C,2,FALSE),"")</f>
        <v/>
      </c>
      <c r="O1534" s="228" t="str">
        <f>IFERROR(VLOOKUP(L1534,色號!A:D,4,FALSE),"")</f>
        <v/>
      </c>
      <c r="P1534" s="228" t="str">
        <f>IF(
    OR($E1534="左門板", $E1534="右門板"),
    "鉸" &amp; IF($F1534&lt;=1000, 2, IF($F1534&lt;=1800, 3, 4)),
    IF(
        $E1534="入柱背板",
        "側",
        IF(
            $E1534="外蓋背板",
            "面",
            IF(
                AND(COUNTIF($E$1534:$E$1563,"入柱背板")&gt;0, OR($E1534="頂板", $E1534="底板")),
                "面",
                IF(
                    AND(COUNTIF($E$1534:$E$1563,"外蓋背板")&gt;0, OR($E1534="左側板", $E1534="右側板")),
                    "側",
                    IF(
                        AND(
                            COUNTIF($E$1534:$E$1563,"入柱背板")=0,
                            COUNTIF($E$1534:$E$1563,"外蓋背板")=0,
                            OR(
                                AND(COUNTIF($E$1534:$E$1563,"背板")&gt;0, OR($E1534="左側板",$E1534="右側板",$E1534="頂板",$E1534="底板",$E1534="天地蓋左側板",$E1534="天地蓋右側板",$E1534="天地蓋頂板",$E1534="天地蓋底板")),
                                AND(COUNTIF($E$1534:$E$1563,"抽底")&gt;0, OR($E1534="右抽牆",$E1534="左抽牆",$E1534="前抽牆",$E1534="後抽牆"))                         )
                        ),
                        "背板溝",
                        ""
                    )
                )
            )
        )
    )
)</f>
        <v>背板溝</v>
      </c>
      <c r="Q1534" s="228" t="str">
        <f>IF(OR($E1534="天地蓋右側板",$E1534="天地蓋左側板"), "側 面",
 IF(OR($E1534="背拉桿",$E1534="中立板",$E1534="頂板",$E1534="底板",$E1534="前抽牆",$E1534="後抽牆",$E1534="內左側落板",$E1534="內右側落板",$E1534="抽屜拉桿",$E1534="立板"), "側",
  IF(OR($E1534="木滑門",$E1534="鋁框滑門"), "輪",
   IF(OR($E1534="右側板",$E1534="左側板",$E1534="右抽牆",$E1534="左抽牆",$E1534="天地蓋頂板",$E1534="天地蓋底板",$E1534="內頂板"), "面",
    IF($E1534="固隔","固","")
   )
  )
 )
)</f>
        <v>側</v>
      </c>
      <c r="R1534" s="455" t="str">
        <f>IF(
OR($E1534="左側板",$E1534="右側板",$E1534="天地蓋左側板",$E1534="天地蓋右側板",$E1534="中立板",$E1534="立板"),
"排","")</f>
        <v/>
      </c>
      <c r="S1534" s="461"/>
      <c r="T1534" s="429" t="str">
        <f>IF($E1534="中立板","面開槽？排孔？",
IF($E1534="木框滑門","前排孔要退喔！",
IF(OR($E1534="左門板",$E1534="右門板",$E1534="抽頭"),"把手？",
IF(OR($E1534="左側板",$E1534="右側板",$E1534="天地蓋右側板",$E1534="天地蓋左側板"),"排孔？",""))))</f>
        <v/>
      </c>
      <c r="U1534" s="237">
        <f>IF(E1534="","",$L$1530)</f>
        <v>1</v>
      </c>
    </row>
    <row r="1535" spans="1:21" x14ac:dyDescent="0.25">
      <c r="A1535" s="228">
        <f t="shared" ref="A1535:A1563" si="519">$C$1527</f>
        <v>0</v>
      </c>
      <c r="B1535" s="228"/>
      <c r="C1535" s="228">
        <f>C1534+1</f>
        <v>40002</v>
      </c>
      <c r="D1535" s="228"/>
      <c r="E1535" s="228" t="s">
        <v>323</v>
      </c>
      <c r="F1535" s="228"/>
      <c r="G1535" s="228" t="str">
        <f t="shared" ref="G1535:G1563" si="520">IF(
   OR(
      $E1535="頂板",$E1535="底板",$E1535="右側板",$E1535="左側板",
      $E1535="天地蓋頂板",$E1535="天地蓋底板",$E1535="天地蓋右側板",$E1535="天地蓋左側板",
      $E1535="前抽牆",$E1535="後抽牆",$E1535="左抽牆",$E1535="右抽牆",
      $E1535="踢腳板",$E1535="補板",$E1535="固隔",$E1535="活隔",
      $E1535="中立板",$E1535="中立板(退)",$E1535="固隔(退)",$E1535="活固隔",$E1535="立板",
      $E1535="內頂板",$E1535="內左側落板",$E1535="內右側落板",$E1535="內底板",
      $E1535="內左側板",$E1535="內右側板",
      $E1535="上前平肢",$E1535="上後平肢",$E1535="上前立肢",$E1535="上後立肢",
      $E1535="下前立肢",$E1535="下後立肢",$E1535="下前平肢",$E1535="下後平肢",
      $E1535="左側落板",$E1535="右側落板",
      $E1535="外蓋背板",$E1535="台面",$E1535="床板",$E1535="假門板",
      $E1535="上掀門板",$E1535="平掀門板",$E1535="下掀門板",
      $E1535="左門板",$E1535="右門板",
      $E1535="抽盤",$E1535="抽盤抽頭",
      $E1535="上軌道板",$E1535="下軌道板",$E1535="左軌道板",$E1535="右軌道板",$E1535="指縫擋板",$E1535="左木框滑門",$E1535="右木框滑門",
      $E1535="層板",$E1535="壁面層板",$E1535="桌板",$E1535="上封板",$E1535="下封板",$E1535="左封板",$E1535="右封板",
      $E1535="左圓角側板",$E1535="右圓角側板",$E1535="抽頭",$E1535="入柱抽頭",$E1535="假抽頭",$E1535="背拉桿",$E1535="木滑門",$E1535="抽屜拉桿"
   ),
   "AA",
   ""
)</f>
        <v>AA</v>
      </c>
      <c r="H1535" s="236"/>
      <c r="I1535" s="38" t="str">
        <f t="shared" ref="I1535:I1563" si="521">IF(
   OR(
      $E1535="右側板",$E1535="左側板",$E1535="活隔",
      $E1535="天地蓋頂板",$E1535="天地蓋底板",
      $E1535="左門板",$E1535="右門板",
      $E1535="左側落板",$E1535="右側落板",
      $E1535="外蓋背板",$E1535="活固隔",
      $E1535="左木框滑門",$E1535="右木框滑門",
      $E1535="左鋁框滑門",$E1535="右鋁框滑門",
      $E1535="桌板",$E1535="台面",$E1535="床板",$E1535="假門板",
      $E1535="上掀門板",$E1535="平掀門板",$E1535="下掀門板",
      $E1535="抽盤抽頭",$E1535="抽盤",$E1535="層板",$E1535="壁面層板",
      $E1535="上封板",$E1535="下封板",$E1535="左封板",$E1535="右封板",
      $E1535="抽頭",$E1535="踢腳板"
   ),
   "AA",
   ""
)</f>
        <v/>
      </c>
      <c r="J1535" s="228"/>
      <c r="K1535" s="229"/>
      <c r="L1535" s="228"/>
      <c r="M1535" s="228" t="str">
        <f>IFERROR(VLOOKUP(L1535,色號!A:B,2,FALSE),"")</f>
        <v/>
      </c>
      <c r="N1535" s="228" t="str">
        <f>IFERROR(VLOOKUP(M1535,色號!B:C,2,FALSE),"")</f>
        <v/>
      </c>
      <c r="O1535" s="228" t="str">
        <f>IFERROR(VLOOKUP(L1535,色號!A:D,4,FALSE),"")</f>
        <v/>
      </c>
      <c r="P1535" s="228" t="str">
        <f t="shared" ref="P1535:P1563" si="522">IF(
    OR($E1535="左門板", $E1535="右門板"),
    "鉸" &amp; IF($F1535&lt;=1000, 2, IF($F1535&lt;=1800, 3, 4)),
    IF(
        $E1535="入柱背板",
        "側",
        IF(
            $E1535="外蓋背板",
            "面",
            IF(
                AND(COUNTIF($E$1534:$E$1563,"入柱背板")&gt;0, OR($E1535="頂板", $E1535="底板")),
                "面",
                IF(
                    AND(COUNTIF($E$1534:$E$1563,"外蓋背板")&gt;0, OR($E1535="左側板", $E1535="右側板")),
                    "側",
                    IF(
                        AND(
                            COUNTIF($E$1534:$E$1563,"入柱背板")=0,
                            COUNTIF($E$1534:$E$1563,"外蓋背板")=0,
                            OR(
                                AND(COUNTIF($E$1534:$E$1563,"背板")&gt;0, OR($E1535="左側板",$E1535="右側板",$E1535="頂板",$E1535="底板",$E1535="天地蓋左側板",$E1535="天地蓋右側板",$E1535="天地蓋頂板",$E1535="天地蓋底板")),
                                AND(COUNTIF($E$1534:$E$1563,"抽底")&gt;0, OR($E1535="右抽牆",$E1535="左抽牆",$E1535="前抽牆",$E1535="後抽牆"))                         )
                        ),
                        "背板溝",
                        ""
                    )
                )
            )
        )
    )
)</f>
        <v>背板溝</v>
      </c>
      <c r="Q1535" s="228" t="str">
        <f t="shared" ref="Q1535:Q1563" si="523">IF(OR($E1535="天地蓋右側板",$E1535="天地蓋左側板"), "側 面",
 IF(OR($E1535="背拉桿",$E1535="中立板",$E1535="頂板",$E1535="底板",$E1535="前抽牆",$E1535="後抽牆",$E1535="內左側落板",$E1535="內右側落板",$E1535="抽屜拉桿",$E1535="立板"), "側",
  IF(OR($E1535="木滑門",$E1535="鋁框滑門"), "輪",
   IF(OR($E1535="右側板",$E1535="左側板",$E1535="右抽牆",$E1535="左抽牆",$E1535="天地蓋頂板",$E1535="天地蓋底板",$E1535="內頂板"), "面",
    IF($E1535="固隔","固","")
   )
  )
 )
)</f>
        <v>側</v>
      </c>
      <c r="R1535" s="455" t="str">
        <f t="shared" ref="R1535:R1563" si="524">IF(
OR($E1535="左側板",$E1535="右側板",$E1535="天地蓋左側板",$E1535="天地蓋右側板",$E1535="中立板",$E1535="立板"),
"排","")</f>
        <v/>
      </c>
      <c r="S1535" s="461"/>
      <c r="T1535" s="429" t="str">
        <f t="shared" ref="T1535:T1563" si="525">IF($E1535="中立板","面開槽？排孔？",
IF($E1535="木框滑門","前排孔要退喔！",
IF(OR($E1535="左門板",$E1535="右門板",$E1535="抽頭"),"把手？",
IF(OR($E1535="左側板",$E1535="右側板",$E1535="天地蓋右側板",$E1535="天地蓋左側板"),"排孔？",""))))</f>
        <v/>
      </c>
      <c r="U1535" s="237">
        <f t="shared" ref="U1535:U1563" si="526">IF(E1535="","",$L$1530)</f>
        <v>1</v>
      </c>
    </row>
    <row r="1536" spans="1:21" x14ac:dyDescent="0.25">
      <c r="A1536" s="228">
        <f t="shared" si="519"/>
        <v>0</v>
      </c>
      <c r="B1536" s="228"/>
      <c r="C1536" s="228">
        <f t="shared" ref="C1536:C1547" si="527">C1535+1</f>
        <v>40003</v>
      </c>
      <c r="D1536" s="228"/>
      <c r="E1536" s="228" t="s">
        <v>342</v>
      </c>
      <c r="F1536" s="228"/>
      <c r="G1536" s="228" t="str">
        <f t="shared" si="520"/>
        <v>AA</v>
      </c>
      <c r="H1536" s="236"/>
      <c r="I1536" s="38" t="str">
        <f t="shared" si="521"/>
        <v>AA</v>
      </c>
      <c r="J1536" s="228"/>
      <c r="K1536" s="229"/>
      <c r="L1536" s="228"/>
      <c r="M1536" s="228" t="str">
        <f>IFERROR(VLOOKUP(L1536,色號!A:B,2,FALSE),"")</f>
        <v/>
      </c>
      <c r="N1536" s="228" t="str">
        <f>IFERROR(VLOOKUP(M1536,色號!B:C,2,FALSE),"")</f>
        <v/>
      </c>
      <c r="O1536" s="228" t="str">
        <f>IFERROR(VLOOKUP(L1536,色號!A:D,4,FALSE),"")</f>
        <v/>
      </c>
      <c r="P1536" s="228" t="str">
        <f t="shared" si="522"/>
        <v>背板溝</v>
      </c>
      <c r="Q1536" s="228" t="str">
        <f t="shared" si="523"/>
        <v>面</v>
      </c>
      <c r="R1536" s="455" t="str">
        <f t="shared" si="524"/>
        <v>排</v>
      </c>
      <c r="S1536" s="461"/>
      <c r="T1536" s="429" t="str">
        <f t="shared" si="525"/>
        <v>排孔？</v>
      </c>
      <c r="U1536" s="237">
        <f t="shared" si="526"/>
        <v>1</v>
      </c>
    </row>
    <row r="1537" spans="1:21" x14ac:dyDescent="0.25">
      <c r="A1537" s="228">
        <f t="shared" si="519"/>
        <v>0</v>
      </c>
      <c r="B1537" s="228"/>
      <c r="C1537" s="228">
        <f t="shared" si="527"/>
        <v>40004</v>
      </c>
      <c r="D1537" s="228"/>
      <c r="E1537" s="228" t="s">
        <v>350</v>
      </c>
      <c r="F1537" s="228"/>
      <c r="G1537" s="228" t="str">
        <f t="shared" si="520"/>
        <v>AA</v>
      </c>
      <c r="H1537" s="236"/>
      <c r="I1537" s="38" t="str">
        <f t="shared" si="521"/>
        <v>AA</v>
      </c>
      <c r="J1537" s="228"/>
      <c r="K1537" s="229"/>
      <c r="L1537" s="228"/>
      <c r="M1537" s="228" t="str">
        <f>IFERROR(VLOOKUP(L1537,色號!A:B,2,FALSE),"")</f>
        <v/>
      </c>
      <c r="N1537" s="228" t="str">
        <f>IFERROR(VLOOKUP(M1537,色號!B:C,2,FALSE),"")</f>
        <v/>
      </c>
      <c r="O1537" s="228" t="str">
        <f>IFERROR(VLOOKUP(L1537,色號!A:D,4,FALSE),"")</f>
        <v/>
      </c>
      <c r="P1537" s="228" t="str">
        <f t="shared" si="522"/>
        <v>背板溝</v>
      </c>
      <c r="Q1537" s="228" t="str">
        <f t="shared" si="523"/>
        <v>面</v>
      </c>
      <c r="R1537" s="455" t="str">
        <f t="shared" si="524"/>
        <v>排</v>
      </c>
      <c r="S1537" s="461"/>
      <c r="T1537" s="429" t="str">
        <f t="shared" si="525"/>
        <v>排孔？</v>
      </c>
      <c r="U1537" s="237">
        <f t="shared" si="526"/>
        <v>1</v>
      </c>
    </row>
    <row r="1538" spans="1:21" x14ac:dyDescent="0.25">
      <c r="A1538" s="228">
        <f t="shared" si="519"/>
        <v>0</v>
      </c>
      <c r="B1538" s="228"/>
      <c r="C1538" s="228">
        <f t="shared" si="527"/>
        <v>40005</v>
      </c>
      <c r="D1538" s="228"/>
      <c r="E1538" s="228" t="s">
        <v>357</v>
      </c>
      <c r="F1538" s="228"/>
      <c r="G1538" s="228" t="str">
        <f t="shared" si="520"/>
        <v/>
      </c>
      <c r="H1538" s="236"/>
      <c r="I1538" s="38" t="str">
        <f t="shared" si="521"/>
        <v/>
      </c>
      <c r="J1538" s="228"/>
      <c r="K1538" s="229"/>
      <c r="L1538" s="228"/>
      <c r="M1538" s="228" t="str">
        <f>IFERROR(VLOOKUP(L1538,色號!A:B,2,FALSE),"")</f>
        <v/>
      </c>
      <c r="N1538" s="228" t="str">
        <f>IFERROR(VLOOKUP(M1538,色號!B:C,2,FALSE),"")</f>
        <v/>
      </c>
      <c r="O1538" s="228" t="str">
        <f>IFERROR(VLOOKUP(L1538,色號!A:D,4,FALSE),"")</f>
        <v/>
      </c>
      <c r="P1538" s="228" t="str">
        <f t="shared" si="522"/>
        <v/>
      </c>
      <c r="Q1538" s="228" t="str">
        <f t="shared" si="523"/>
        <v/>
      </c>
      <c r="R1538" s="455" t="str">
        <f t="shared" si="524"/>
        <v/>
      </c>
      <c r="S1538" s="461"/>
      <c r="T1538" s="429" t="str">
        <f t="shared" si="525"/>
        <v/>
      </c>
      <c r="U1538" s="237">
        <f t="shared" si="526"/>
        <v>1</v>
      </c>
    </row>
    <row r="1539" spans="1:21" x14ac:dyDescent="0.25">
      <c r="A1539" s="228">
        <f t="shared" si="519"/>
        <v>0</v>
      </c>
      <c r="B1539" s="228"/>
      <c r="C1539" s="228">
        <f t="shared" si="527"/>
        <v>40006</v>
      </c>
      <c r="D1539" s="228"/>
      <c r="E1539" s="228" t="s">
        <v>420</v>
      </c>
      <c r="F1539" s="228"/>
      <c r="G1539" s="228" t="str">
        <f t="shared" si="520"/>
        <v>AA</v>
      </c>
      <c r="H1539" s="236"/>
      <c r="I1539" s="38" t="str">
        <f t="shared" si="521"/>
        <v/>
      </c>
      <c r="J1539" s="228"/>
      <c r="K1539" s="229"/>
      <c r="L1539" s="228"/>
      <c r="M1539" s="228" t="str">
        <f>IFERROR(VLOOKUP(L1539,色號!A:B,2,FALSE),"")</f>
        <v/>
      </c>
      <c r="N1539" s="228" t="str">
        <f>IFERROR(VLOOKUP(M1539,色號!B:C,2,FALSE),"")</f>
        <v/>
      </c>
      <c r="O1539" s="228" t="str">
        <f>IFERROR(VLOOKUP(L1539,色號!A:D,4,FALSE),"")</f>
        <v/>
      </c>
      <c r="P1539" s="228" t="str">
        <f t="shared" si="522"/>
        <v/>
      </c>
      <c r="Q1539" s="228" t="str">
        <f t="shared" si="523"/>
        <v>側</v>
      </c>
      <c r="R1539" s="455" t="str">
        <f t="shared" si="524"/>
        <v/>
      </c>
      <c r="S1539" s="461"/>
      <c r="T1539" s="429" t="str">
        <f t="shared" si="525"/>
        <v/>
      </c>
      <c r="U1539" s="237">
        <f t="shared" si="526"/>
        <v>1</v>
      </c>
    </row>
    <row r="1540" spans="1:21" x14ac:dyDescent="0.25">
      <c r="A1540" s="228">
        <f t="shared" si="519"/>
        <v>0</v>
      </c>
      <c r="B1540" s="228"/>
      <c r="C1540" s="228">
        <f t="shared" si="527"/>
        <v>40007</v>
      </c>
      <c r="D1540" s="228"/>
      <c r="E1540" s="228"/>
      <c r="F1540" s="228"/>
      <c r="G1540" s="228" t="str">
        <f t="shared" si="520"/>
        <v/>
      </c>
      <c r="H1540" s="236"/>
      <c r="I1540" s="38" t="str">
        <f t="shared" si="521"/>
        <v/>
      </c>
      <c r="J1540" s="228"/>
      <c r="K1540" s="229"/>
      <c r="L1540" s="228"/>
      <c r="M1540" s="228" t="str">
        <f>IFERROR(VLOOKUP(L1540,色號!A:B,2,FALSE),"")</f>
        <v/>
      </c>
      <c r="N1540" s="228" t="str">
        <f>IFERROR(VLOOKUP(M1540,色號!B:C,2,FALSE),"")</f>
        <v/>
      </c>
      <c r="O1540" s="228" t="str">
        <f>IFERROR(VLOOKUP(L1540,色號!A:D,4,FALSE),"")</f>
        <v/>
      </c>
      <c r="P1540" s="228" t="str">
        <f t="shared" si="522"/>
        <v/>
      </c>
      <c r="Q1540" s="228" t="str">
        <f t="shared" si="523"/>
        <v/>
      </c>
      <c r="R1540" s="455" t="str">
        <f t="shared" si="524"/>
        <v/>
      </c>
      <c r="S1540" s="461"/>
      <c r="T1540" s="429" t="str">
        <f t="shared" si="525"/>
        <v/>
      </c>
      <c r="U1540" s="237" t="str">
        <f t="shared" si="526"/>
        <v/>
      </c>
    </row>
    <row r="1541" spans="1:21" x14ac:dyDescent="0.25">
      <c r="A1541" s="228">
        <f t="shared" si="519"/>
        <v>0</v>
      </c>
      <c r="B1541" s="228"/>
      <c r="C1541" s="228">
        <f t="shared" si="527"/>
        <v>40008</v>
      </c>
      <c r="D1541" s="228"/>
      <c r="E1541" s="228"/>
      <c r="F1541" s="228"/>
      <c r="G1541" s="228" t="str">
        <f t="shared" si="520"/>
        <v/>
      </c>
      <c r="H1541" s="236"/>
      <c r="I1541" s="38" t="str">
        <f t="shared" si="521"/>
        <v/>
      </c>
      <c r="J1541" s="228"/>
      <c r="K1541" s="229"/>
      <c r="L1541" s="228"/>
      <c r="M1541" s="228" t="str">
        <f>IFERROR(VLOOKUP(L1541,色號!A:B,2,FALSE),"")</f>
        <v/>
      </c>
      <c r="N1541" s="228" t="str">
        <f>IFERROR(VLOOKUP(M1541,色號!B:C,2,FALSE),"")</f>
        <v/>
      </c>
      <c r="O1541" s="228" t="str">
        <f>IFERROR(VLOOKUP(L1541,色號!A:D,4,FALSE),"")</f>
        <v/>
      </c>
      <c r="P1541" s="228" t="str">
        <f t="shared" si="522"/>
        <v/>
      </c>
      <c r="Q1541" s="228" t="str">
        <f t="shared" si="523"/>
        <v/>
      </c>
      <c r="R1541" s="455" t="str">
        <f t="shared" si="524"/>
        <v/>
      </c>
      <c r="S1541" s="461"/>
      <c r="T1541" s="429" t="str">
        <f t="shared" si="525"/>
        <v/>
      </c>
      <c r="U1541" s="237" t="str">
        <f t="shared" si="526"/>
        <v/>
      </c>
    </row>
    <row r="1542" spans="1:21" x14ac:dyDescent="0.25">
      <c r="A1542" s="228">
        <f t="shared" si="519"/>
        <v>0</v>
      </c>
      <c r="B1542" s="228"/>
      <c r="C1542" s="228">
        <f t="shared" si="527"/>
        <v>40009</v>
      </c>
      <c r="D1542" s="228"/>
      <c r="E1542" s="228"/>
      <c r="F1542" s="228"/>
      <c r="G1542" s="228" t="str">
        <f t="shared" si="520"/>
        <v/>
      </c>
      <c r="H1542" s="236"/>
      <c r="I1542" s="38" t="str">
        <f t="shared" si="521"/>
        <v/>
      </c>
      <c r="J1542" s="228"/>
      <c r="K1542" s="229"/>
      <c r="L1542" s="228"/>
      <c r="M1542" s="228" t="str">
        <f>IFERROR(VLOOKUP(L1542,色號!A:B,2,FALSE),"")</f>
        <v/>
      </c>
      <c r="N1542" s="228" t="str">
        <f>IFERROR(VLOOKUP(M1542,色號!B:C,2,FALSE),"")</f>
        <v/>
      </c>
      <c r="O1542" s="228" t="str">
        <f>IFERROR(VLOOKUP(L1542,色號!A:D,4,FALSE),"")</f>
        <v/>
      </c>
      <c r="P1542" s="228" t="str">
        <f t="shared" si="522"/>
        <v/>
      </c>
      <c r="Q1542" s="228" t="str">
        <f t="shared" si="523"/>
        <v/>
      </c>
      <c r="R1542" s="455" t="str">
        <f t="shared" si="524"/>
        <v/>
      </c>
      <c r="S1542" s="461"/>
      <c r="T1542" s="429" t="str">
        <f t="shared" si="525"/>
        <v/>
      </c>
      <c r="U1542" s="237" t="str">
        <f t="shared" si="526"/>
        <v/>
      </c>
    </row>
    <row r="1543" spans="1:21" x14ac:dyDescent="0.25">
      <c r="A1543" s="228">
        <f t="shared" si="519"/>
        <v>0</v>
      </c>
      <c r="B1543" s="228"/>
      <c r="C1543" s="228">
        <f t="shared" si="527"/>
        <v>40010</v>
      </c>
      <c r="D1543" s="228"/>
      <c r="E1543" s="228"/>
      <c r="F1543" s="236"/>
      <c r="G1543" s="228" t="str">
        <f t="shared" si="520"/>
        <v/>
      </c>
      <c r="H1543" s="236"/>
      <c r="I1543" s="38" t="str">
        <f t="shared" si="521"/>
        <v/>
      </c>
      <c r="J1543" s="228"/>
      <c r="K1543" s="229"/>
      <c r="L1543" s="228"/>
      <c r="M1543" s="228" t="str">
        <f>IFERROR(VLOOKUP(L1543,色號!A:B,2,FALSE),"")</f>
        <v/>
      </c>
      <c r="N1543" s="228" t="str">
        <f>IFERROR(VLOOKUP(M1543,色號!B:C,2,FALSE),"")</f>
        <v/>
      </c>
      <c r="O1543" s="228" t="str">
        <f>IFERROR(VLOOKUP(L1543,色號!A:D,4,FALSE),"")</f>
        <v/>
      </c>
      <c r="P1543" s="228" t="str">
        <f t="shared" si="522"/>
        <v/>
      </c>
      <c r="Q1543" s="228" t="str">
        <f t="shared" si="523"/>
        <v/>
      </c>
      <c r="R1543" s="455" t="str">
        <f t="shared" si="524"/>
        <v/>
      </c>
      <c r="S1543" s="461"/>
      <c r="T1543" s="429" t="str">
        <f t="shared" si="525"/>
        <v/>
      </c>
      <c r="U1543" s="237" t="str">
        <f t="shared" si="526"/>
        <v/>
      </c>
    </row>
    <row r="1544" spans="1:21" x14ac:dyDescent="0.25">
      <c r="A1544" s="228">
        <f t="shared" si="519"/>
        <v>0</v>
      </c>
      <c r="B1544" s="228"/>
      <c r="C1544" s="228">
        <f t="shared" si="527"/>
        <v>40011</v>
      </c>
      <c r="D1544" s="228"/>
      <c r="E1544" s="228"/>
      <c r="F1544" s="228"/>
      <c r="G1544" s="228" t="str">
        <f t="shared" si="520"/>
        <v/>
      </c>
      <c r="H1544" s="236"/>
      <c r="I1544" s="38" t="str">
        <f t="shared" si="521"/>
        <v/>
      </c>
      <c r="J1544" s="228"/>
      <c r="K1544" s="229"/>
      <c r="L1544" s="228"/>
      <c r="M1544" s="228"/>
      <c r="N1544" s="232"/>
      <c r="O1544" s="228" t="str">
        <f>IFERROR(VLOOKUP(L1544,色號!A:D,4,FALSE),"")</f>
        <v/>
      </c>
      <c r="P1544" s="228" t="str">
        <f t="shared" si="522"/>
        <v/>
      </c>
      <c r="Q1544" s="228" t="str">
        <f t="shared" si="523"/>
        <v/>
      </c>
      <c r="R1544" s="455" t="str">
        <f t="shared" si="524"/>
        <v/>
      </c>
      <c r="S1544" s="461"/>
      <c r="T1544" s="429" t="str">
        <f t="shared" si="525"/>
        <v/>
      </c>
      <c r="U1544" s="237" t="str">
        <f t="shared" si="526"/>
        <v/>
      </c>
    </row>
    <row r="1545" spans="1:21" x14ac:dyDescent="0.25">
      <c r="A1545" s="228">
        <f t="shared" si="519"/>
        <v>0</v>
      </c>
      <c r="B1545" s="228"/>
      <c r="C1545" s="228">
        <f t="shared" si="527"/>
        <v>40012</v>
      </c>
      <c r="D1545" s="228"/>
      <c r="E1545" s="228" t="s">
        <v>2803</v>
      </c>
      <c r="F1545" s="236"/>
      <c r="G1545" s="228" t="str">
        <f t="shared" si="520"/>
        <v>AA</v>
      </c>
      <c r="H1545" s="236"/>
      <c r="I1545" s="38" t="str">
        <f t="shared" si="521"/>
        <v>AA</v>
      </c>
      <c r="J1545" s="228"/>
      <c r="K1545" s="229"/>
      <c r="L1545" s="228"/>
      <c r="M1545" s="228"/>
      <c r="N1545" s="232"/>
      <c r="O1545" s="228" t="str">
        <f>IFERROR(VLOOKUP(L1545,色號!A:D,4,FALSE),"")</f>
        <v/>
      </c>
      <c r="P1545" s="228" t="str">
        <f t="shared" si="522"/>
        <v>背板溝</v>
      </c>
      <c r="Q1545" s="228" t="str">
        <f t="shared" si="523"/>
        <v>面</v>
      </c>
      <c r="R1545" s="455" t="str">
        <f t="shared" si="524"/>
        <v/>
      </c>
      <c r="S1545" s="461"/>
      <c r="T1545" s="429" t="str">
        <f t="shared" si="525"/>
        <v/>
      </c>
      <c r="U1545" s="237">
        <f t="shared" si="526"/>
        <v>1</v>
      </c>
    </row>
    <row r="1546" spans="1:21" x14ac:dyDescent="0.25">
      <c r="A1546" s="228">
        <f t="shared" si="519"/>
        <v>0</v>
      </c>
      <c r="B1546" s="228"/>
      <c r="C1546" s="228">
        <f>C1545+1</f>
        <v>40013</v>
      </c>
      <c r="D1546" s="228"/>
      <c r="E1546" s="228" t="s">
        <v>2804</v>
      </c>
      <c r="F1546" s="228"/>
      <c r="G1546" s="228" t="str">
        <f t="shared" si="520"/>
        <v>AA</v>
      </c>
      <c r="H1546" s="236"/>
      <c r="I1546" s="38" t="str">
        <f t="shared" si="521"/>
        <v>AA</v>
      </c>
      <c r="J1546" s="228"/>
      <c r="K1546" s="229"/>
      <c r="L1546" s="228"/>
      <c r="M1546" s="228"/>
      <c r="N1546" s="232"/>
      <c r="O1546" s="228" t="str">
        <f>IFERROR(VLOOKUP(L1546,色號!A:D,4,FALSE),"")</f>
        <v/>
      </c>
      <c r="P1546" s="228" t="str">
        <f t="shared" si="522"/>
        <v>背板溝</v>
      </c>
      <c r="Q1546" s="228" t="str">
        <f t="shared" si="523"/>
        <v>面</v>
      </c>
      <c r="R1546" s="455" t="str">
        <f t="shared" si="524"/>
        <v/>
      </c>
      <c r="S1546" s="461"/>
      <c r="T1546" s="429" t="str">
        <f t="shared" si="525"/>
        <v/>
      </c>
      <c r="U1546" s="237">
        <f t="shared" si="526"/>
        <v>1</v>
      </c>
    </row>
    <row r="1547" spans="1:21" x14ac:dyDescent="0.25">
      <c r="A1547" s="228">
        <f t="shared" si="519"/>
        <v>0</v>
      </c>
      <c r="B1547" s="228"/>
      <c r="C1547" s="228">
        <f t="shared" si="527"/>
        <v>40014</v>
      </c>
      <c r="D1547" s="228"/>
      <c r="E1547" s="228" t="s">
        <v>2805</v>
      </c>
      <c r="F1547" s="228"/>
      <c r="G1547" s="228" t="str">
        <f t="shared" si="520"/>
        <v>AA</v>
      </c>
      <c r="H1547" s="236"/>
      <c r="I1547" s="38" t="str">
        <f t="shared" si="521"/>
        <v/>
      </c>
      <c r="J1547" s="228"/>
      <c r="K1547" s="229"/>
      <c r="L1547" s="228"/>
      <c r="M1547" s="228"/>
      <c r="N1547" s="232"/>
      <c r="O1547" s="228" t="str">
        <f>IFERROR(VLOOKUP(L1547,色號!A:D,4,FALSE),"")</f>
        <v/>
      </c>
      <c r="P1547" s="228" t="str">
        <f t="shared" si="522"/>
        <v>背板溝</v>
      </c>
      <c r="Q1547" s="228" t="str">
        <f t="shared" si="523"/>
        <v>側 面</v>
      </c>
      <c r="R1547" s="455" t="str">
        <f t="shared" si="524"/>
        <v>排</v>
      </c>
      <c r="S1547" s="461"/>
      <c r="T1547" s="429" t="str">
        <f t="shared" si="525"/>
        <v>排孔？</v>
      </c>
      <c r="U1547" s="237">
        <f t="shared" si="526"/>
        <v>1</v>
      </c>
    </row>
    <row r="1548" spans="1:21" x14ac:dyDescent="0.25">
      <c r="A1548" s="228">
        <f t="shared" si="519"/>
        <v>0</v>
      </c>
      <c r="B1548" s="228"/>
      <c r="C1548" s="228">
        <f>C1547+1</f>
        <v>40015</v>
      </c>
      <c r="D1548" s="228"/>
      <c r="E1548" s="228" t="s">
        <v>2806</v>
      </c>
      <c r="F1548" s="228"/>
      <c r="G1548" s="228" t="str">
        <f t="shared" si="520"/>
        <v>AA</v>
      </c>
      <c r="H1548" s="236"/>
      <c r="I1548" s="38" t="str">
        <f t="shared" si="521"/>
        <v/>
      </c>
      <c r="J1548" s="228"/>
      <c r="K1548" s="229"/>
      <c r="L1548" s="228"/>
      <c r="M1548" s="228"/>
      <c r="N1548" s="232"/>
      <c r="O1548" s="228" t="str">
        <f>IFERROR(VLOOKUP(L1548,色號!A:D,4,FALSE),"")</f>
        <v/>
      </c>
      <c r="P1548" s="228" t="str">
        <f t="shared" si="522"/>
        <v>背板溝</v>
      </c>
      <c r="Q1548" s="228" t="str">
        <f t="shared" si="523"/>
        <v>側 面</v>
      </c>
      <c r="R1548" s="455" t="str">
        <f t="shared" si="524"/>
        <v>排</v>
      </c>
      <c r="S1548" s="461"/>
      <c r="T1548" s="429" t="str">
        <f t="shared" si="525"/>
        <v>排孔？</v>
      </c>
      <c r="U1548" s="237">
        <f t="shared" si="526"/>
        <v>1</v>
      </c>
    </row>
    <row r="1549" spans="1:21" x14ac:dyDescent="0.25">
      <c r="A1549" s="228">
        <f t="shared" si="519"/>
        <v>0</v>
      </c>
      <c r="B1549" s="228"/>
      <c r="C1549" s="228">
        <f>C1548+1</f>
        <v>40016</v>
      </c>
      <c r="D1549" s="228"/>
      <c r="E1549" s="228" t="s">
        <v>357</v>
      </c>
      <c r="F1549" s="237"/>
      <c r="G1549" s="228" t="str">
        <f t="shared" si="520"/>
        <v/>
      </c>
      <c r="H1549" s="236"/>
      <c r="I1549" s="38" t="str">
        <f t="shared" si="521"/>
        <v/>
      </c>
      <c r="J1549" s="228"/>
      <c r="K1549" s="229"/>
      <c r="L1549" s="228"/>
      <c r="M1549" s="228"/>
      <c r="N1549" s="232"/>
      <c r="O1549" s="228" t="str">
        <f>IFERROR(VLOOKUP(L1549,色號!A:D,4,FALSE),"")</f>
        <v/>
      </c>
      <c r="P1549" s="228" t="str">
        <f t="shared" si="522"/>
        <v/>
      </c>
      <c r="Q1549" s="228" t="str">
        <f t="shared" si="523"/>
        <v/>
      </c>
      <c r="R1549" s="455" t="str">
        <f t="shared" si="524"/>
        <v/>
      </c>
      <c r="S1549" s="461"/>
      <c r="T1549" s="429" t="str">
        <f t="shared" si="525"/>
        <v/>
      </c>
      <c r="U1549" s="237">
        <f t="shared" si="526"/>
        <v>1</v>
      </c>
    </row>
    <row r="1550" spans="1:21" x14ac:dyDescent="0.25">
      <c r="A1550" s="228">
        <f t="shared" si="519"/>
        <v>0</v>
      </c>
      <c r="B1550" s="228"/>
      <c r="C1550" s="228">
        <f>C1549+1</f>
        <v>40017</v>
      </c>
      <c r="D1550" s="228"/>
      <c r="E1550" s="228"/>
      <c r="F1550" s="237"/>
      <c r="G1550" s="228" t="str">
        <f t="shared" si="520"/>
        <v/>
      </c>
      <c r="H1550" s="236"/>
      <c r="I1550" s="38" t="str">
        <f t="shared" si="521"/>
        <v/>
      </c>
      <c r="J1550" s="228"/>
      <c r="K1550" s="229"/>
      <c r="L1550" s="228"/>
      <c r="M1550" s="228"/>
      <c r="N1550" s="232"/>
      <c r="O1550" s="228" t="str">
        <f>IFERROR(VLOOKUP(L1550,色號!A:D,4,FALSE),"")</f>
        <v/>
      </c>
      <c r="P1550" s="228" t="str">
        <f t="shared" si="522"/>
        <v/>
      </c>
      <c r="Q1550" s="228" t="str">
        <f t="shared" si="523"/>
        <v/>
      </c>
      <c r="R1550" s="455" t="str">
        <f t="shared" si="524"/>
        <v/>
      </c>
      <c r="S1550" s="461"/>
      <c r="T1550" s="429" t="str">
        <f t="shared" si="525"/>
        <v/>
      </c>
      <c r="U1550" s="237" t="str">
        <f t="shared" si="526"/>
        <v/>
      </c>
    </row>
    <row r="1551" spans="1:21" x14ac:dyDescent="0.25">
      <c r="A1551" s="228">
        <f t="shared" si="519"/>
        <v>0</v>
      </c>
      <c r="B1551" s="228"/>
      <c r="C1551" s="228">
        <f>C1550+1</f>
        <v>40018</v>
      </c>
      <c r="D1551" s="228"/>
      <c r="E1551" s="228"/>
      <c r="F1551" s="231"/>
      <c r="G1551" s="228" t="str">
        <f t="shared" si="520"/>
        <v/>
      </c>
      <c r="H1551" s="236"/>
      <c r="I1551" s="38" t="str">
        <f t="shared" si="521"/>
        <v/>
      </c>
      <c r="J1551" s="228"/>
      <c r="K1551" s="229"/>
      <c r="L1551" s="228"/>
      <c r="M1551" s="228"/>
      <c r="N1551" s="232"/>
      <c r="O1551" s="228" t="str">
        <f>IFERROR(VLOOKUP(L1551,色號!A:D,4,FALSE),"")</f>
        <v/>
      </c>
      <c r="P1551" s="228" t="str">
        <f t="shared" si="522"/>
        <v/>
      </c>
      <c r="Q1551" s="228" t="str">
        <f t="shared" si="523"/>
        <v/>
      </c>
      <c r="R1551" s="455" t="str">
        <f t="shared" si="524"/>
        <v/>
      </c>
      <c r="S1551" s="461"/>
      <c r="T1551" s="429" t="str">
        <f t="shared" si="525"/>
        <v/>
      </c>
      <c r="U1551" s="237" t="str">
        <f t="shared" si="526"/>
        <v/>
      </c>
    </row>
    <row r="1552" spans="1:21" x14ac:dyDescent="0.25">
      <c r="A1552" s="228">
        <f t="shared" si="519"/>
        <v>0</v>
      </c>
      <c r="B1552" s="228"/>
      <c r="C1552" s="228">
        <f t="shared" ref="C1552:C1556" si="528">C1551+1</f>
        <v>40019</v>
      </c>
      <c r="D1552" s="228"/>
      <c r="E1552" s="228"/>
      <c r="F1552" s="231"/>
      <c r="G1552" s="228" t="str">
        <f t="shared" si="520"/>
        <v/>
      </c>
      <c r="H1552" s="236"/>
      <c r="I1552" s="38" t="str">
        <f t="shared" si="521"/>
        <v/>
      </c>
      <c r="J1552" s="228"/>
      <c r="K1552" s="229"/>
      <c r="L1552" s="228"/>
      <c r="M1552" s="228"/>
      <c r="N1552" s="232"/>
      <c r="O1552" s="228" t="str">
        <f>IFERROR(VLOOKUP(L1552,色號!A:D,4,FALSE),"")</f>
        <v/>
      </c>
      <c r="P1552" s="228" t="str">
        <f t="shared" si="522"/>
        <v/>
      </c>
      <c r="Q1552" s="228" t="str">
        <f t="shared" si="523"/>
        <v/>
      </c>
      <c r="R1552" s="455" t="str">
        <f t="shared" si="524"/>
        <v/>
      </c>
      <c r="S1552" s="228"/>
      <c r="T1552" s="429" t="str">
        <f t="shared" si="525"/>
        <v/>
      </c>
      <c r="U1552" s="237" t="str">
        <f t="shared" si="526"/>
        <v/>
      </c>
    </row>
    <row r="1553" spans="1:21" x14ac:dyDescent="0.25">
      <c r="A1553" s="228">
        <f t="shared" si="519"/>
        <v>0</v>
      </c>
      <c r="B1553" s="228"/>
      <c r="C1553" s="228">
        <f t="shared" si="528"/>
        <v>40020</v>
      </c>
      <c r="D1553" s="228"/>
      <c r="E1553" s="228"/>
      <c r="F1553" s="228"/>
      <c r="G1553" s="228" t="str">
        <f t="shared" si="520"/>
        <v/>
      </c>
      <c r="H1553" s="236"/>
      <c r="I1553" s="38" t="str">
        <f t="shared" si="521"/>
        <v/>
      </c>
      <c r="J1553" s="228"/>
      <c r="K1553" s="229"/>
      <c r="L1553" s="228"/>
      <c r="M1553" s="228" t="str">
        <f>IFERROR(VLOOKUP(L1553,色號!A:B,2,FALSE),"")</f>
        <v/>
      </c>
      <c r="N1553" s="232" t="str">
        <f>IFERROR(VLOOKUP(L1553,色號!A:C,3,FALSE),"")</f>
        <v/>
      </c>
      <c r="O1553" s="228" t="str">
        <f>IFERROR(VLOOKUP(L1553,色號!A:D,4,FALSE),"")</f>
        <v/>
      </c>
      <c r="P1553" s="228" t="str">
        <f t="shared" si="522"/>
        <v/>
      </c>
      <c r="Q1553" s="228" t="str">
        <f t="shared" si="523"/>
        <v/>
      </c>
      <c r="R1553" s="455" t="str">
        <f t="shared" si="524"/>
        <v/>
      </c>
      <c r="S1553" s="228"/>
      <c r="T1553" s="429" t="str">
        <f t="shared" si="525"/>
        <v/>
      </c>
      <c r="U1553" s="237" t="str">
        <f t="shared" si="526"/>
        <v/>
      </c>
    </row>
    <row r="1554" spans="1:21" x14ac:dyDescent="0.25">
      <c r="A1554" s="228">
        <f t="shared" si="519"/>
        <v>0</v>
      </c>
      <c r="B1554" s="228"/>
      <c r="C1554" s="228">
        <f t="shared" si="528"/>
        <v>40021</v>
      </c>
      <c r="D1554" s="228"/>
      <c r="E1554" s="228"/>
      <c r="F1554" s="228"/>
      <c r="G1554" s="228" t="str">
        <f t="shared" si="520"/>
        <v/>
      </c>
      <c r="H1554" s="236"/>
      <c r="I1554" s="38" t="str">
        <f t="shared" si="521"/>
        <v/>
      </c>
      <c r="J1554" s="228"/>
      <c r="K1554" s="229"/>
      <c r="L1554" s="228"/>
      <c r="M1554" s="228" t="str">
        <f>IFERROR(VLOOKUP(L1554,色號!A:B,2,FALSE),"")</f>
        <v/>
      </c>
      <c r="N1554" s="232" t="str">
        <f>IFERROR(VLOOKUP(L1554,色號!A:C,3,FALSE),"")</f>
        <v/>
      </c>
      <c r="O1554" s="228" t="str">
        <f>IFERROR(VLOOKUP(L1554,色號!A:D,4,FALSE),"")</f>
        <v/>
      </c>
      <c r="P1554" s="228" t="str">
        <f t="shared" si="522"/>
        <v/>
      </c>
      <c r="Q1554" s="228" t="str">
        <f t="shared" si="523"/>
        <v/>
      </c>
      <c r="R1554" s="455" t="str">
        <f t="shared" si="524"/>
        <v/>
      </c>
      <c r="S1554" s="238"/>
      <c r="T1554" s="429" t="str">
        <f t="shared" si="525"/>
        <v/>
      </c>
      <c r="U1554" s="237" t="str">
        <f t="shared" si="526"/>
        <v/>
      </c>
    </row>
    <row r="1555" spans="1:21" x14ac:dyDescent="0.25">
      <c r="A1555" s="228">
        <f t="shared" si="519"/>
        <v>0</v>
      </c>
      <c r="B1555" s="228"/>
      <c r="C1555" s="228">
        <f t="shared" si="528"/>
        <v>40022</v>
      </c>
      <c r="D1555" s="228"/>
      <c r="E1555" s="228"/>
      <c r="F1555" s="238"/>
      <c r="G1555" s="228" t="str">
        <f t="shared" si="520"/>
        <v/>
      </c>
      <c r="H1555" s="236"/>
      <c r="I1555" s="38" t="str">
        <f t="shared" si="521"/>
        <v/>
      </c>
      <c r="J1555" s="238"/>
      <c r="K1555" s="229"/>
      <c r="L1555" s="228"/>
      <c r="M1555" s="228" t="str">
        <f>IFERROR(VLOOKUP(L1555,色號!A:B,2,FALSE),"")</f>
        <v/>
      </c>
      <c r="N1555" s="232" t="str">
        <f>IFERROR(VLOOKUP(L1555,色號!A:C,3,FALSE),"")</f>
        <v/>
      </c>
      <c r="O1555" s="228" t="str">
        <f>IFERROR(VLOOKUP(L1555,色號!A:D,4,FALSE),"")</f>
        <v/>
      </c>
      <c r="P1555" s="228" t="str">
        <f t="shared" si="522"/>
        <v/>
      </c>
      <c r="Q1555" s="228" t="str">
        <f t="shared" si="523"/>
        <v/>
      </c>
      <c r="R1555" s="455" t="str">
        <f t="shared" si="524"/>
        <v/>
      </c>
      <c r="S1555" s="238"/>
      <c r="T1555" s="429" t="str">
        <f t="shared" si="525"/>
        <v/>
      </c>
      <c r="U1555" s="237" t="str">
        <f t="shared" si="526"/>
        <v/>
      </c>
    </row>
    <row r="1556" spans="1:21" x14ac:dyDescent="0.25">
      <c r="A1556" s="228">
        <f t="shared" si="519"/>
        <v>0</v>
      </c>
      <c r="B1556" s="228"/>
      <c r="C1556" s="228">
        <f t="shared" si="528"/>
        <v>40023</v>
      </c>
      <c r="D1556" s="228"/>
      <c r="E1556" s="228"/>
      <c r="F1556" s="238"/>
      <c r="G1556" s="228" t="str">
        <f t="shared" si="520"/>
        <v/>
      </c>
      <c r="H1556" s="236"/>
      <c r="I1556" s="38" t="str">
        <f t="shared" si="521"/>
        <v/>
      </c>
      <c r="J1556" s="238"/>
      <c r="K1556" s="229"/>
      <c r="L1556" s="228"/>
      <c r="M1556" s="228" t="str">
        <f>IFERROR(VLOOKUP(L1556,色號!A:B,2,FALSE),"")</f>
        <v/>
      </c>
      <c r="N1556" s="232" t="str">
        <f>IFERROR(VLOOKUP(L1556,色號!A:C,3,FALSE),"")</f>
        <v/>
      </c>
      <c r="O1556" s="228" t="str">
        <f>IFERROR(VLOOKUP(L1556,色號!A:D,4,FALSE),"")</f>
        <v/>
      </c>
      <c r="P1556" s="228" t="str">
        <f t="shared" si="522"/>
        <v/>
      </c>
      <c r="Q1556" s="228" t="str">
        <f t="shared" si="523"/>
        <v/>
      </c>
      <c r="R1556" s="455" t="str">
        <f t="shared" si="524"/>
        <v/>
      </c>
      <c r="S1556" s="238"/>
      <c r="T1556" s="429" t="str">
        <f t="shared" si="525"/>
        <v/>
      </c>
      <c r="U1556" s="237" t="str">
        <f t="shared" si="526"/>
        <v/>
      </c>
    </row>
    <row r="1557" spans="1:21" x14ac:dyDescent="0.25">
      <c r="A1557" s="228">
        <f t="shared" si="519"/>
        <v>0</v>
      </c>
      <c r="B1557" s="228"/>
      <c r="C1557" s="228">
        <f>C1556+1</f>
        <v>40024</v>
      </c>
      <c r="D1557" s="228"/>
      <c r="E1557" s="228"/>
      <c r="F1557" s="238"/>
      <c r="G1557" s="228" t="str">
        <f t="shared" si="520"/>
        <v/>
      </c>
      <c r="H1557" s="236"/>
      <c r="I1557" s="38" t="str">
        <f t="shared" si="521"/>
        <v/>
      </c>
      <c r="J1557" s="238"/>
      <c r="K1557" s="229"/>
      <c r="L1557" s="228"/>
      <c r="M1557" s="228" t="str">
        <f>IFERROR(VLOOKUP(L1557,色號!A:B,2,FALSE),"")</f>
        <v/>
      </c>
      <c r="N1557" s="232" t="str">
        <f>IFERROR(VLOOKUP(L1557,色號!A:C,3,FALSE),"")</f>
        <v/>
      </c>
      <c r="O1557" s="228" t="str">
        <f>IFERROR(VLOOKUP(L1557,色號!A:D,4,FALSE),"")</f>
        <v/>
      </c>
      <c r="P1557" s="228" t="str">
        <f t="shared" si="522"/>
        <v/>
      </c>
      <c r="Q1557" s="228" t="str">
        <f t="shared" si="523"/>
        <v/>
      </c>
      <c r="R1557" s="455" t="str">
        <f t="shared" si="524"/>
        <v/>
      </c>
      <c r="S1557" s="238"/>
      <c r="T1557" s="429" t="str">
        <f t="shared" si="525"/>
        <v/>
      </c>
      <c r="U1557" s="237" t="str">
        <f t="shared" si="526"/>
        <v/>
      </c>
    </row>
    <row r="1558" spans="1:21" x14ac:dyDescent="0.25">
      <c r="A1558" s="228">
        <f t="shared" si="519"/>
        <v>0</v>
      </c>
      <c r="B1558" s="228"/>
      <c r="C1558" s="228">
        <f>C1557+1</f>
        <v>40025</v>
      </c>
      <c r="D1558" s="228"/>
      <c r="E1558" s="228"/>
      <c r="F1558" s="238"/>
      <c r="G1558" s="228" t="str">
        <f t="shared" si="520"/>
        <v/>
      </c>
      <c r="H1558" s="236"/>
      <c r="I1558" s="38" t="str">
        <f t="shared" si="521"/>
        <v/>
      </c>
      <c r="J1558" s="238"/>
      <c r="K1558" s="229"/>
      <c r="L1558" s="228"/>
      <c r="M1558" s="228" t="str">
        <f>IFERROR(VLOOKUP(L1558,色號!A:B,2,FALSE),"")</f>
        <v/>
      </c>
      <c r="N1558" s="232" t="str">
        <f>IFERROR(VLOOKUP(L1558,色號!A:C,3,FALSE),"")</f>
        <v/>
      </c>
      <c r="O1558" s="228" t="str">
        <f>IFERROR(VLOOKUP(L1558,色號!A:D,4,FALSE),"")</f>
        <v/>
      </c>
      <c r="P1558" s="228" t="str">
        <f t="shared" si="522"/>
        <v/>
      </c>
      <c r="Q1558" s="228" t="str">
        <f t="shared" si="523"/>
        <v/>
      </c>
      <c r="R1558" s="455" t="str">
        <f t="shared" si="524"/>
        <v/>
      </c>
      <c r="S1558" s="238"/>
      <c r="T1558" s="429" t="str">
        <f t="shared" si="525"/>
        <v/>
      </c>
      <c r="U1558" s="237" t="str">
        <f t="shared" si="526"/>
        <v/>
      </c>
    </row>
    <row r="1559" spans="1:21" x14ac:dyDescent="0.25">
      <c r="A1559" s="228">
        <f t="shared" si="519"/>
        <v>0</v>
      </c>
      <c r="B1559" s="228"/>
      <c r="C1559" s="228">
        <f t="shared" ref="C1559:C1562" si="529">C1558+1</f>
        <v>40026</v>
      </c>
      <c r="D1559" s="228"/>
      <c r="E1559" s="228"/>
      <c r="F1559" s="238"/>
      <c r="G1559" s="228" t="str">
        <f t="shared" si="520"/>
        <v/>
      </c>
      <c r="H1559" s="236"/>
      <c r="I1559" s="38" t="str">
        <f t="shared" si="521"/>
        <v/>
      </c>
      <c r="J1559" s="238"/>
      <c r="K1559" s="229"/>
      <c r="L1559" s="228"/>
      <c r="M1559" s="228" t="str">
        <f>IFERROR(VLOOKUP(L1559,色號!A:B,2,FALSE),"")</f>
        <v/>
      </c>
      <c r="N1559" s="232" t="str">
        <f>IFERROR(VLOOKUP(L1559,色號!A:C,3,FALSE),"")</f>
        <v/>
      </c>
      <c r="O1559" s="228" t="str">
        <f>IFERROR(VLOOKUP(L1559,色號!A:D,4,FALSE),"")</f>
        <v/>
      </c>
      <c r="P1559" s="228" t="str">
        <f t="shared" si="522"/>
        <v/>
      </c>
      <c r="Q1559" s="228" t="str">
        <f t="shared" si="523"/>
        <v/>
      </c>
      <c r="R1559" s="455" t="str">
        <f t="shared" si="524"/>
        <v/>
      </c>
      <c r="S1559" s="238"/>
      <c r="T1559" s="429" t="str">
        <f t="shared" si="525"/>
        <v/>
      </c>
      <c r="U1559" s="237" t="str">
        <f t="shared" si="526"/>
        <v/>
      </c>
    </row>
    <row r="1560" spans="1:21" x14ac:dyDescent="0.25">
      <c r="A1560" s="228">
        <f t="shared" si="519"/>
        <v>0</v>
      </c>
      <c r="B1560" s="228"/>
      <c r="C1560" s="228">
        <f t="shared" si="529"/>
        <v>40027</v>
      </c>
      <c r="D1560" s="228"/>
      <c r="E1560" s="228"/>
      <c r="F1560" s="238"/>
      <c r="G1560" s="228" t="str">
        <f t="shared" si="520"/>
        <v/>
      </c>
      <c r="H1560" s="236"/>
      <c r="I1560" s="38" t="str">
        <f t="shared" si="521"/>
        <v/>
      </c>
      <c r="J1560" s="238"/>
      <c r="K1560" s="229"/>
      <c r="L1560" s="228"/>
      <c r="M1560" s="228" t="str">
        <f>IFERROR(VLOOKUP(L1560,色號!A:B,2,FALSE),"")</f>
        <v/>
      </c>
      <c r="N1560" s="232" t="str">
        <f>IFERROR(VLOOKUP(L1560,色號!A:C,3,FALSE),"")</f>
        <v/>
      </c>
      <c r="O1560" s="228" t="str">
        <f>IFERROR(VLOOKUP(L1560,色號!A:D,4,FALSE),"")</f>
        <v/>
      </c>
      <c r="P1560" s="228" t="str">
        <f t="shared" si="522"/>
        <v/>
      </c>
      <c r="Q1560" s="228" t="str">
        <f t="shared" si="523"/>
        <v/>
      </c>
      <c r="R1560" s="455" t="str">
        <f t="shared" si="524"/>
        <v/>
      </c>
      <c r="S1560" s="238"/>
      <c r="T1560" s="429" t="str">
        <f t="shared" si="525"/>
        <v/>
      </c>
      <c r="U1560" s="237" t="str">
        <f t="shared" si="526"/>
        <v/>
      </c>
    </row>
    <row r="1561" spans="1:21" x14ac:dyDescent="0.25">
      <c r="A1561" s="228">
        <f t="shared" si="519"/>
        <v>0</v>
      </c>
      <c r="B1561" s="228"/>
      <c r="C1561" s="228">
        <f t="shared" si="529"/>
        <v>40028</v>
      </c>
      <c r="D1561" s="228"/>
      <c r="E1561" s="228"/>
      <c r="F1561" s="238"/>
      <c r="G1561" s="228" t="str">
        <f t="shared" si="520"/>
        <v/>
      </c>
      <c r="H1561" s="236"/>
      <c r="I1561" s="38" t="str">
        <f t="shared" si="521"/>
        <v/>
      </c>
      <c r="J1561" s="238"/>
      <c r="K1561" s="229"/>
      <c r="L1561" s="228"/>
      <c r="M1561" s="228" t="str">
        <f>IFERROR(VLOOKUP(L1561,色號!A:B,2,FALSE),"")</f>
        <v/>
      </c>
      <c r="N1561" s="232" t="str">
        <f>IFERROR(VLOOKUP(L1561,色號!A:C,3,FALSE),"")</f>
        <v/>
      </c>
      <c r="O1561" s="228" t="str">
        <f>IFERROR(VLOOKUP(L1561,色號!A:D,4,FALSE),"")</f>
        <v/>
      </c>
      <c r="P1561" s="228" t="str">
        <f t="shared" si="522"/>
        <v/>
      </c>
      <c r="Q1561" s="228" t="str">
        <f t="shared" si="523"/>
        <v/>
      </c>
      <c r="R1561" s="455" t="str">
        <f t="shared" si="524"/>
        <v/>
      </c>
      <c r="S1561" s="238"/>
      <c r="T1561" s="429" t="str">
        <f t="shared" si="525"/>
        <v/>
      </c>
      <c r="U1561" s="237" t="str">
        <f t="shared" si="526"/>
        <v/>
      </c>
    </row>
    <row r="1562" spans="1:21" x14ac:dyDescent="0.25">
      <c r="A1562" s="228">
        <f t="shared" si="519"/>
        <v>0</v>
      </c>
      <c r="B1562" s="228"/>
      <c r="C1562" s="228">
        <f t="shared" si="529"/>
        <v>40029</v>
      </c>
      <c r="D1562" s="228"/>
      <c r="E1562" s="228"/>
      <c r="F1562" s="238"/>
      <c r="G1562" s="228" t="str">
        <f t="shared" si="520"/>
        <v/>
      </c>
      <c r="H1562" s="236"/>
      <c r="I1562" s="38" t="str">
        <f t="shared" si="521"/>
        <v/>
      </c>
      <c r="J1562" s="238"/>
      <c r="K1562" s="229"/>
      <c r="L1562" s="228"/>
      <c r="M1562" s="228" t="str">
        <f>IFERROR(VLOOKUP(L1562,色號!A:B,2,FALSE),"")</f>
        <v/>
      </c>
      <c r="N1562" s="232" t="str">
        <f>IFERROR(VLOOKUP(L1562,色號!A:C,3,FALSE),"")</f>
        <v/>
      </c>
      <c r="O1562" s="228" t="str">
        <f>IFERROR(VLOOKUP(L1562,色號!A:D,4,FALSE),"")</f>
        <v/>
      </c>
      <c r="P1562" s="228" t="str">
        <f t="shared" si="522"/>
        <v/>
      </c>
      <c r="Q1562" s="228" t="str">
        <f t="shared" si="523"/>
        <v/>
      </c>
      <c r="R1562" s="455" t="str">
        <f t="shared" si="524"/>
        <v/>
      </c>
      <c r="S1562" s="238"/>
      <c r="T1562" s="429" t="str">
        <f t="shared" si="525"/>
        <v/>
      </c>
      <c r="U1562" s="237" t="str">
        <f t="shared" si="526"/>
        <v/>
      </c>
    </row>
    <row r="1563" spans="1:21" x14ac:dyDescent="0.25">
      <c r="A1563" s="228">
        <f t="shared" si="519"/>
        <v>0</v>
      </c>
      <c r="B1563" s="228"/>
      <c r="C1563" s="228">
        <f>C1562+1</f>
        <v>40030</v>
      </c>
      <c r="D1563" s="228"/>
      <c r="E1563" s="228"/>
      <c r="F1563" s="238"/>
      <c r="G1563" s="228" t="str">
        <f t="shared" si="520"/>
        <v/>
      </c>
      <c r="H1563" s="236"/>
      <c r="I1563" s="38" t="str">
        <f t="shared" si="521"/>
        <v/>
      </c>
      <c r="J1563" s="238"/>
      <c r="K1563" s="229"/>
      <c r="L1563" s="228"/>
      <c r="M1563" s="228" t="str">
        <f>IFERROR(VLOOKUP(L1563,色號!A:B,2,FALSE),"")</f>
        <v/>
      </c>
      <c r="N1563" s="232" t="str">
        <f>IFERROR(VLOOKUP(L1563,色號!A:C,3,FALSE),"")</f>
        <v/>
      </c>
      <c r="O1563" s="228" t="str">
        <f>IFERROR(VLOOKUP(L1563,色號!A:D,4,FALSE),"")</f>
        <v/>
      </c>
      <c r="P1563" s="228" t="str">
        <f t="shared" si="522"/>
        <v/>
      </c>
      <c r="Q1563" s="228" t="str">
        <f t="shared" si="523"/>
        <v/>
      </c>
      <c r="R1563" s="455" t="str">
        <f t="shared" si="524"/>
        <v/>
      </c>
      <c r="S1563" s="238"/>
      <c r="T1563" s="429" t="str">
        <f t="shared" si="525"/>
        <v/>
      </c>
      <c r="U1563" s="237" t="str">
        <f t="shared" si="526"/>
        <v/>
      </c>
    </row>
    <row r="1564" spans="1:21" x14ac:dyDescent="0.25">
      <c r="A1564" s="234"/>
      <c r="B1564" s="234"/>
      <c r="C1564" s="234"/>
      <c r="D1564" s="234"/>
      <c r="E1564" s="234"/>
      <c r="F1564" s="238"/>
      <c r="G1564" s="238"/>
      <c r="H1564" s="239"/>
      <c r="I1564" s="234"/>
      <c r="J1564" s="238"/>
      <c r="K1564" s="227"/>
      <c r="L1564" s="238"/>
      <c r="M1564" s="238"/>
      <c r="N1564" s="238"/>
      <c r="O1564" s="238"/>
      <c r="P1564" s="238"/>
      <c r="Q1564" s="238"/>
      <c r="R1564" s="456"/>
      <c r="S1564" s="238"/>
      <c r="T1564" s="431"/>
      <c r="U1564" s="237"/>
    </row>
    <row r="1565" spans="1:21" x14ac:dyDescent="0.25">
      <c r="A1565" s="234"/>
      <c r="B1565" s="234"/>
      <c r="C1565" s="234"/>
      <c r="D1565" s="234"/>
      <c r="E1565" s="234"/>
      <c r="F1565" s="238"/>
      <c r="G1565" s="238"/>
      <c r="H1565" s="239"/>
      <c r="I1565" s="234"/>
      <c r="J1565" s="238"/>
      <c r="K1565" s="227"/>
      <c r="L1565" s="238"/>
      <c r="M1565" s="238"/>
      <c r="N1565" s="238"/>
      <c r="O1565" s="238"/>
      <c r="P1565" s="238"/>
      <c r="Q1565" s="238"/>
      <c r="R1565" s="456"/>
      <c r="S1565" s="238"/>
      <c r="T1565" s="431"/>
      <c r="U1565" s="238"/>
    </row>
    <row r="1566" spans="1:21" x14ac:dyDescent="0.25">
      <c r="A1566" s="224" t="s">
        <v>31</v>
      </c>
      <c r="B1566" s="224"/>
      <c r="C1566" s="225"/>
      <c r="D1566" s="225" cm="1">
        <f t="array" ref="D1566">_xlfn.IFS(OR(C1566="水槽櫃",C1566="爐檯櫃"),"無頂板",C1566="油機吊櫃","無底板",TRUE,0)</f>
        <v>0</v>
      </c>
      <c r="E1566" s="226"/>
      <c r="F1566" s="225"/>
      <c r="G1566" s="226"/>
      <c r="H1566" s="226"/>
      <c r="I1566" s="226"/>
      <c r="J1566" s="226"/>
      <c r="K1566" s="227"/>
      <c r="L1566" s="228"/>
      <c r="M1566" s="228"/>
      <c r="N1566" s="228"/>
      <c r="O1566" s="228"/>
      <c r="P1566" s="228"/>
      <c r="Q1566" s="228"/>
      <c r="R1566" s="455"/>
      <c r="S1566" s="228"/>
      <c r="T1566" s="430"/>
      <c r="U1566" s="237"/>
    </row>
    <row r="1567" spans="1:21" x14ac:dyDescent="0.25">
      <c r="A1567" s="224" t="s">
        <v>20</v>
      </c>
      <c r="B1567" s="224"/>
      <c r="C1567" s="229">
        <f>C1528+1</f>
        <v>41</v>
      </c>
      <c r="D1567" s="229"/>
      <c r="E1567" s="226"/>
      <c r="F1567" s="230"/>
      <c r="G1567" s="226"/>
      <c r="H1567" s="226"/>
      <c r="I1567" s="226"/>
      <c r="J1567" s="226"/>
      <c r="K1567" s="377" t="s">
        <v>15</v>
      </c>
      <c r="L1567" s="232">
        <f>SUMIF(D1573:D1602,"&lt;&gt;*五金",K1573:K1602)</f>
        <v>0</v>
      </c>
      <c r="M1567" s="228"/>
      <c r="N1567" s="231"/>
      <c r="O1567" s="228"/>
      <c r="P1567" s="228"/>
      <c r="Q1567" s="228"/>
      <c r="R1567" s="455"/>
      <c r="S1567" s="228"/>
      <c r="T1567" s="430"/>
      <c r="U1567" s="237"/>
    </row>
    <row r="1568" spans="1:21" x14ac:dyDescent="0.25">
      <c r="A1568" s="224" t="s">
        <v>38</v>
      </c>
      <c r="B1568" s="224"/>
      <c r="C1568" s="229"/>
      <c r="D1568" s="229"/>
      <c r="E1568" s="226"/>
      <c r="F1568" s="230"/>
      <c r="G1568" s="226"/>
      <c r="H1568" s="226"/>
      <c r="I1568" s="226"/>
      <c r="J1568" s="226"/>
      <c r="K1568" s="377" t="s">
        <v>16</v>
      </c>
      <c r="L1568" s="233">
        <f>板材才數分析.!P1240</f>
        <v>0</v>
      </c>
      <c r="M1568" s="228"/>
      <c r="N1568" s="231"/>
      <c r="O1568" s="228"/>
      <c r="P1568" s="228"/>
      <c r="Q1568" s="228"/>
      <c r="R1568" s="455"/>
      <c r="S1568" s="228"/>
      <c r="T1568" s="430"/>
      <c r="U1568" s="237"/>
    </row>
    <row r="1569" spans="1:21" x14ac:dyDescent="0.25">
      <c r="A1569" s="224" t="s">
        <v>39</v>
      </c>
      <c r="B1569" s="224"/>
      <c r="C1569" s="368"/>
      <c r="D1569" s="229"/>
      <c r="E1569" s="226"/>
      <c r="F1569" s="230"/>
      <c r="G1569" s="226"/>
      <c r="H1569" s="226"/>
      <c r="I1569" s="226"/>
      <c r="J1569" s="226"/>
      <c r="K1569" s="378" t="s">
        <v>1384</v>
      </c>
      <c r="L1569" s="228">
        <v>1</v>
      </c>
      <c r="M1569" s="228"/>
      <c r="N1569" s="228"/>
      <c r="O1569" s="228"/>
      <c r="P1569" s="228"/>
      <c r="Q1569" s="228"/>
      <c r="R1569" s="455"/>
      <c r="S1569" s="228"/>
      <c r="T1569" s="430"/>
      <c r="U1569" s="237"/>
    </row>
    <row r="1570" spans="1:21" x14ac:dyDescent="0.25">
      <c r="A1570" s="224" t="s">
        <v>40</v>
      </c>
      <c r="B1570" s="224"/>
      <c r="C1570" s="367"/>
      <c r="D1570" s="229"/>
      <c r="E1570" s="226"/>
      <c r="F1570" s="230"/>
      <c r="G1570" s="226"/>
      <c r="H1570" s="226"/>
      <c r="I1570" s="226"/>
      <c r="J1570" s="226"/>
      <c r="K1570" s="227"/>
      <c r="L1570" s="228"/>
      <c r="M1570" s="228"/>
      <c r="N1570" s="228"/>
      <c r="O1570" s="228"/>
      <c r="P1570" s="228"/>
      <c r="Q1570" s="228"/>
      <c r="R1570" s="455"/>
      <c r="S1570" s="228"/>
      <c r="T1570" s="430"/>
      <c r="U1570" s="237"/>
    </row>
    <row r="1571" spans="1:21" ht="16.5" customHeight="1" x14ac:dyDescent="0.25">
      <c r="A1571" s="508" t="s">
        <v>21</v>
      </c>
      <c r="B1571" s="228"/>
      <c r="C1571" s="508" t="s">
        <v>50</v>
      </c>
      <c r="D1571" s="508" t="s">
        <v>1293</v>
      </c>
      <c r="E1571" s="508" t="s">
        <v>42</v>
      </c>
      <c r="F1571" s="372" t="s">
        <v>2</v>
      </c>
      <c r="G1571" s="372"/>
      <c r="H1571" s="372"/>
      <c r="I1571" s="372"/>
      <c r="J1571" s="372"/>
      <c r="K1571" s="514" t="s">
        <v>6</v>
      </c>
      <c r="L1571" s="508" t="s">
        <v>8</v>
      </c>
      <c r="M1571" s="508" t="s">
        <v>110</v>
      </c>
      <c r="N1571" s="515" t="s">
        <v>225</v>
      </c>
      <c r="O1571" s="508" t="s">
        <v>44</v>
      </c>
      <c r="P1571" s="509" t="s">
        <v>9</v>
      </c>
      <c r="Q1571" s="509" t="s">
        <v>9</v>
      </c>
      <c r="R1571" s="510" t="s">
        <v>9</v>
      </c>
      <c r="S1571" s="509" t="s">
        <v>9</v>
      </c>
      <c r="T1571" s="516" t="s">
        <v>1377</v>
      </c>
      <c r="U1571" s="508" t="s">
        <v>1386</v>
      </c>
    </row>
    <row r="1572" spans="1:21" x14ac:dyDescent="0.25">
      <c r="A1572" s="513"/>
      <c r="B1572" s="234"/>
      <c r="C1572" s="513"/>
      <c r="D1572" s="508"/>
      <c r="E1572" s="513"/>
      <c r="F1572" s="228" t="s">
        <v>49</v>
      </c>
      <c r="G1572" s="228" t="s">
        <v>17</v>
      </c>
      <c r="H1572" s="235" t="s">
        <v>1</v>
      </c>
      <c r="I1572" s="228" t="s">
        <v>17</v>
      </c>
      <c r="J1572" s="228" t="s">
        <v>3</v>
      </c>
      <c r="K1572" s="514"/>
      <c r="L1572" s="508"/>
      <c r="M1572" s="513"/>
      <c r="N1572" s="515"/>
      <c r="O1572" s="513"/>
      <c r="P1572" s="509"/>
      <c r="Q1572" s="509"/>
      <c r="R1572" s="510"/>
      <c r="S1572" s="509"/>
      <c r="T1572" s="516"/>
      <c r="U1572" s="508"/>
    </row>
    <row r="1573" spans="1:21" x14ac:dyDescent="0.25">
      <c r="A1573" s="228">
        <f>$C$1527</f>
        <v>0</v>
      </c>
      <c r="B1573" s="228"/>
      <c r="C1573" s="228">
        <f>(C1567*1000)+1</f>
        <v>41001</v>
      </c>
      <c r="D1573" s="228"/>
      <c r="E1573" s="228"/>
      <c r="F1573" s="228"/>
      <c r="G1573" s="228" t="str">
        <f>IF(
   OR(
      $E1573="頂板",$E1573="底板",$E1573="右側板",$E1573="左側板",
      $E1573="前抽牆",$E1573="後抽牆",$E1573="左抽牆",$E1573="右抽牆",
      $E1573="踢腳板",$E1573="補板",$E1573="固隔",$E1573="活隔",
      $E1573="中立板",$E1573="中立板(退)",$E1573="固隔(退)",$E1573="活固隔",
      $E1573="內頂板",$E1573="內左側落板",$E1573="內右側落板",$E1573="內底板",
      $E1573="內左側板",$E1573="內右側板",
      $E1573="上前平肢",$E1573="上後平肢",$E1573="上前立肢",$E1573="上後立肢",
      $E1573="下前立肢",$E1573="下後立肢",$E1573="下前平肢",$E1573="下後平肢",
      $E1573="左側落板",$E1573="右側落板",
      $E1573="外蓋背板",$E1573="台面",$E1573="床板",$E1573="假門板",
      $E1573="上掀門板",$E1573="平掀門板",$E1573="下掀門板",
      $E1573="左門板",$E1573="右門板",
      $E1573="抽盤",$E1573="抽盤抽頭",
      $E1573="上軌道板",$E1573="下軌道板",$E1573="左軌道板",$E1573="右軌道板",$E1573="指縫擋板",$E1573="左木框滑門",$E1573="右木框滑門",
      $E1573="層板",$E1573="壁面層板",$E1573="桌板",$E1573="上封板",$E1573="下封板",$E1573="左封板",$E1573="右封板",
      $E1573="左圓角側板",$E1573="右圓角側板",$E1573="抽頭",$E1573="入柱抽頭",$E1573="假抽頭"
   ),
   "AA",
   ""
)</f>
        <v/>
      </c>
      <c r="H1573" s="236"/>
      <c r="I1573" s="38" t="str">
        <f>IF(
   OR(
      $E1573="右側板",$E1573="左側板",$E1573="活隔",
      $E1573="左門板",$E1573="右門板",
      $E1573="左側落板",$E1573="右側落板",
      $E1573="外蓋背板",$E1573="活固隔",
      $E1573="左木框滑門",$E1573="右木框滑門",
      $E1573="左鋁框滑門",$E1573="右鋁框滑門",
      $E1573="桌板",$E1573="台面",$E1573="床板",$E1573="假門板",
      $E1573="上掀門板",$E1573="平掀門板",$E1573="下掀門板",
      $E1573="抽盤抽頭",$E1573="抽盤",$E1573="層板",$E1573="壁面層板",
      $E1573="上封板",$E1573="下封板",$E1573="左封板",$E1573="右封板",
      $E1573="抽頭"
   ),
   "AA",
   ""
)</f>
        <v/>
      </c>
      <c r="J1573" s="228"/>
      <c r="K1573" s="229"/>
      <c r="L1573" s="228"/>
      <c r="M1573" s="228" t="str">
        <f>IFERROR(VLOOKUP(L1573,色號!A:B,2,FALSE),"")</f>
        <v/>
      </c>
      <c r="N1573" s="228" t="str">
        <f>IFERROR(VLOOKUP(M1573,色號!B:C,2,FALSE),"")</f>
        <v/>
      </c>
      <c r="O1573" s="228" t="str">
        <f>IFERROR(VLOOKUP(L1573,色號!A:D,4,FALSE),"")</f>
        <v/>
      </c>
      <c r="P1573" s="461"/>
      <c r="Q1573" s="461"/>
      <c r="R1573" s="462"/>
      <c r="S1573" s="461"/>
      <c r="T1573" s="429" t="str">
        <f>IF($E1573="中立板","面開槽？排孔？",
IF(OR($E1573="左門板",$E1573="右門板",$E1573="抽頭"),"把手？",
IF(OR($E1573="左側板",$E1573="右側板",$E1573="天地蓋右側板",$E1573="天地蓋左側板"),"排孔？","")))</f>
        <v/>
      </c>
      <c r="U1573" s="237" t="str">
        <f>IF(E1573="","",$L$1530)</f>
        <v/>
      </c>
    </row>
    <row r="1574" spans="1:21" x14ac:dyDescent="0.25">
      <c r="A1574" s="228">
        <f t="shared" ref="A1574:A1602" si="530">$C$1527</f>
        <v>0</v>
      </c>
      <c r="B1574" s="228"/>
      <c r="C1574" s="228">
        <f>C1573+1</f>
        <v>41002</v>
      </c>
      <c r="D1574" s="228"/>
      <c r="E1574" s="228"/>
      <c r="F1574" s="228"/>
      <c r="G1574" s="228" t="str">
        <f t="shared" ref="G1574:G1602" si="531">IF(
   OR(
      $E1574="頂板",$E1574="底板",$E1574="右側板",$E1574="左側板",
      $E1574="前抽牆",$E1574="後抽牆",$E1574="左抽牆",$E1574="右抽牆",
      $E1574="踢腳板",$E1574="補板",$E1574="固隔",$E1574="活隔",
      $E1574="中立板",$E1574="中立板(退)",$E1574="固隔(退)",$E1574="活固隔",
      $E1574="內頂板",$E1574="內左側落板",$E1574="內右側落板",$E1574="內底板",
      $E1574="內左側板",$E1574="內右側板",
      $E1574="上前平肢",$E1574="上後平肢",$E1574="上前立肢",$E1574="上後立肢",
      $E1574="下前立肢",$E1574="下後立肢",$E1574="下前平肢",$E1574="下後平肢",
      $E1574="左側落板",$E1574="右側落板",
      $E1574="外蓋背板",$E1574="台面",$E1574="床板",$E1574="假門板",
      $E1574="上掀門板",$E1574="平掀門板",$E1574="下掀門板",
      $E1574="左門板",$E1574="右門板",
      $E1574="抽盤",$E1574="抽盤抽頭",
      $E1574="上軌道板",$E1574="下軌道板",$E1574="左軌道板",$E1574="右軌道板",$E1574="指縫擋板",$E1574="左木框滑門",$E1574="右木框滑門",
      $E1574="層板",$E1574="壁面層板",$E1574="桌板",$E1574="上封板",$E1574="下封板",$E1574="左封板",$E1574="右封板",
      $E1574="左圓角側板",$E1574="右圓角側板",$E1574="抽頭",$E1574="入柱抽頭",$E1574="假抽頭"
   ),
   "AA",
   ""
)</f>
        <v/>
      </c>
      <c r="H1574" s="236"/>
      <c r="I1574" s="38" t="str">
        <f t="shared" ref="I1574:I1602" si="532">IF(
   OR(
      $E1574="右側板",$E1574="左側板",$E1574="活隔",
      $E1574="左門板",$E1574="右門板",
      $E1574="左側落板",$E1574="右側落板",
      $E1574="外蓋背板",$E1574="活固隔",
      $E1574="左木框滑門",$E1574="右木框滑門",
      $E1574="左鋁框滑門",$E1574="右鋁框滑門",
      $E1574="桌板",$E1574="台面",$E1574="床板",$E1574="假門板",
      $E1574="上掀門板",$E1574="平掀門板",$E1574="下掀門板",
      $E1574="抽盤抽頭",$E1574="抽盤",$E1574="層板",$E1574="壁面層板",
      $E1574="上封板",$E1574="下封板",$E1574="左封板",$E1574="右封板",
      $E1574="抽頭"
   ),
   "AA",
   ""
)</f>
        <v/>
      </c>
      <c r="J1574" s="228"/>
      <c r="K1574" s="229"/>
      <c r="L1574" s="228"/>
      <c r="M1574" s="228" t="str">
        <f>IFERROR(VLOOKUP(L1574,色號!A:B,2,FALSE),"")</f>
        <v/>
      </c>
      <c r="N1574" s="228" t="str">
        <f>IFERROR(VLOOKUP(M1574,色號!B:C,2,FALSE),"")</f>
        <v/>
      </c>
      <c r="O1574" s="228" t="str">
        <f>IFERROR(VLOOKUP(L1574,色號!A:D,4,FALSE),"")</f>
        <v/>
      </c>
      <c r="P1574" s="461"/>
      <c r="Q1574" s="461"/>
      <c r="R1574" s="462"/>
      <c r="S1574" s="461"/>
      <c r="T1574" s="429" t="str">
        <f t="shared" ref="T1574:T1602" si="533">IF($E1574="中立板","面開槽？排孔？",
IF(OR($E1574="左門板",$E1574="右門板",$E1574="抽頭"),"把手？",
IF(OR($E1574="左側板",$E1574="右側板",$E1574="天地蓋右側板",$E1574="天地蓋左側板"),"排孔？","")))</f>
        <v/>
      </c>
      <c r="U1574" s="237" t="str">
        <f t="shared" ref="U1574:U1602" si="534">IF(E1574="","",$L$1530)</f>
        <v/>
      </c>
    </row>
    <row r="1575" spans="1:21" x14ac:dyDescent="0.25">
      <c r="A1575" s="228">
        <f t="shared" si="530"/>
        <v>0</v>
      </c>
      <c r="B1575" s="228"/>
      <c r="C1575" s="228">
        <f t="shared" ref="C1575:C1584" si="535">C1574+1</f>
        <v>41003</v>
      </c>
      <c r="D1575" s="228"/>
      <c r="E1575" s="228"/>
      <c r="F1575" s="228"/>
      <c r="G1575" s="228" t="str">
        <f t="shared" si="531"/>
        <v/>
      </c>
      <c r="H1575" s="236"/>
      <c r="I1575" s="38" t="str">
        <f t="shared" si="532"/>
        <v/>
      </c>
      <c r="J1575" s="228"/>
      <c r="K1575" s="229"/>
      <c r="L1575" s="228"/>
      <c r="M1575" s="228" t="str">
        <f>IFERROR(VLOOKUP(L1575,色號!A:B,2,FALSE),"")</f>
        <v/>
      </c>
      <c r="N1575" s="228" t="str">
        <f>IFERROR(VLOOKUP(M1575,色號!B:C,2,FALSE),"")</f>
        <v/>
      </c>
      <c r="O1575" s="228" t="str">
        <f>IFERROR(VLOOKUP(L1575,色號!A:D,4,FALSE),"")</f>
        <v/>
      </c>
      <c r="P1575" s="461"/>
      <c r="Q1575" s="461"/>
      <c r="R1575" s="462"/>
      <c r="S1575" s="461"/>
      <c r="T1575" s="429" t="str">
        <f t="shared" si="533"/>
        <v/>
      </c>
      <c r="U1575" s="237" t="str">
        <f t="shared" si="534"/>
        <v/>
      </c>
    </row>
    <row r="1576" spans="1:21" x14ac:dyDescent="0.25">
      <c r="A1576" s="228">
        <f t="shared" si="530"/>
        <v>0</v>
      </c>
      <c r="B1576" s="228"/>
      <c r="C1576" s="228">
        <f t="shared" si="535"/>
        <v>41004</v>
      </c>
      <c r="D1576" s="228"/>
      <c r="E1576" s="228"/>
      <c r="F1576" s="228"/>
      <c r="G1576" s="228" t="str">
        <f t="shared" si="531"/>
        <v/>
      </c>
      <c r="H1576" s="236"/>
      <c r="I1576" s="38" t="str">
        <f t="shared" si="532"/>
        <v/>
      </c>
      <c r="J1576" s="228"/>
      <c r="K1576" s="229"/>
      <c r="L1576" s="228"/>
      <c r="M1576" s="228" t="str">
        <f>IFERROR(VLOOKUP(L1576,色號!A:B,2,FALSE),"")</f>
        <v/>
      </c>
      <c r="N1576" s="228" t="str">
        <f>IFERROR(VLOOKUP(M1576,色號!B:C,2,FALSE),"")</f>
        <v/>
      </c>
      <c r="O1576" s="228" t="str">
        <f>IFERROR(VLOOKUP(L1576,色號!A:D,4,FALSE),"")</f>
        <v/>
      </c>
      <c r="P1576" s="461"/>
      <c r="Q1576" s="461"/>
      <c r="R1576" s="462"/>
      <c r="S1576" s="461"/>
      <c r="T1576" s="429" t="str">
        <f t="shared" si="533"/>
        <v/>
      </c>
      <c r="U1576" s="237" t="str">
        <f t="shared" si="534"/>
        <v/>
      </c>
    </row>
    <row r="1577" spans="1:21" x14ac:dyDescent="0.25">
      <c r="A1577" s="228">
        <f t="shared" si="530"/>
        <v>0</v>
      </c>
      <c r="B1577" s="228"/>
      <c r="C1577" s="228">
        <f t="shared" si="535"/>
        <v>41005</v>
      </c>
      <c r="D1577" s="228"/>
      <c r="E1577" s="228"/>
      <c r="F1577" s="228"/>
      <c r="G1577" s="228" t="str">
        <f t="shared" si="531"/>
        <v/>
      </c>
      <c r="H1577" s="236"/>
      <c r="I1577" s="38" t="str">
        <f t="shared" si="532"/>
        <v/>
      </c>
      <c r="J1577" s="228"/>
      <c r="K1577" s="229"/>
      <c r="L1577" s="228"/>
      <c r="M1577" s="228" t="str">
        <f>IFERROR(VLOOKUP(L1577,色號!A:B,2,FALSE),"")</f>
        <v/>
      </c>
      <c r="N1577" s="228" t="str">
        <f>IFERROR(VLOOKUP(M1577,色號!B:C,2,FALSE),"")</f>
        <v/>
      </c>
      <c r="O1577" s="228"/>
      <c r="P1577" s="461"/>
      <c r="Q1577" s="461"/>
      <c r="R1577" s="462"/>
      <c r="S1577" s="461"/>
      <c r="T1577" s="429" t="str">
        <f t="shared" si="533"/>
        <v/>
      </c>
      <c r="U1577" s="237" t="str">
        <f t="shared" si="534"/>
        <v/>
      </c>
    </row>
    <row r="1578" spans="1:21" x14ac:dyDescent="0.25">
      <c r="A1578" s="228">
        <f t="shared" si="530"/>
        <v>0</v>
      </c>
      <c r="B1578" s="228"/>
      <c r="C1578" s="228">
        <f t="shared" si="535"/>
        <v>41006</v>
      </c>
      <c r="D1578" s="228"/>
      <c r="E1578" s="228"/>
      <c r="F1578" s="228"/>
      <c r="G1578" s="228" t="str">
        <f>IF(
   OR(
      $E1578="頂板",$E1578="底板",$E1578="右側板",$E1578="左側板",
      $E1578="前抽牆",$E1578="後抽牆",$E1578="左抽牆",$E1578="右抽牆",
      $E1578="踢腳板",$E1578="補板",$E1578="固隔",$E1578="活隔",
      $E1578="中立板",$E1578="中立板(退)",$E1578="固隔(退)",$E1578="活固隔",
      $E1578="內頂板",$E1578="內左側落板",$E1578="內右側落板",$E1578="內底板",
      $E1578="內左側板",$E1578="內右側板",
      $E1578="上前平肢",$E1578="上後平肢",$E1578="上前立肢",$E1578="上後立肢",
      $E1578="下前立肢",$E1578="下後立肢",$E1578="下前平肢",$E1578="下後平肢",
      $E1578="左側落板",$E1578="右側落板",
      $E1578="外蓋背板",$E1578="台面",$E1578="床板",$E1578="假門板",
      $E1578="上掀門板",$E1578="平掀門板",$E1578="下掀門板",
      $E1578="左門板",$E1578="右門板",
      $E1578="抽盤",$E1578="抽盤抽頭",
      $E1578="上軌道板",$E1578="下軌道板",$E1578="左軌道板",$E1578="右軌道板",$E1578="指縫擋板",$E1578="左木框滑門",$E1578="右木框滑門",
      $E1578="層板",$E1578="壁面層板",$E1578="桌板",$E1578="上封板",$E1578="下封板",$E1578="左封板",$E1578="右封板",
      $E1578="左圓角側板",$E1578="右圓角側板",$E1578="抽頭",$E1578="入柱抽頭",$E1578="假抽頭"
   ),
   "AA",
   ""
)</f>
        <v/>
      </c>
      <c r="H1578" s="236"/>
      <c r="I1578" s="38" t="str">
        <f>IF(
   OR(
      $E1578="右側板",$E1578="左側板",$E1578="活隔",
      $E1578="左門板",$E1578="右門板",
      $E1578="左側落板",$E1578="右側落板",
      $E1578="外蓋背板",$E1578="活固隔",
      $E1578="左木框滑門",$E1578="右木框滑門",
      $E1578="左鋁框滑門",$E1578="右鋁框滑門",
      $E1578="桌板",$E1578="台面",$E1578="床板",$E1578="假門板",
      $E1578="上掀門板",$E1578="平掀門板",$E1578="下掀門板",
      $E1578="抽盤抽頭",$E1578="抽盤",$E1578="層板",$E1578="壁面層板",
      $E1578="上封板",$E1578="下封板",$E1578="左封板",$E1578="右封板",
      $E1578="抽頭"
   ),
   "AA",
   ""
)</f>
        <v/>
      </c>
      <c r="J1578" s="228"/>
      <c r="K1578" s="229"/>
      <c r="L1578" s="228"/>
      <c r="M1578" s="228" t="str">
        <f>IFERROR(VLOOKUP(L1578,色號!A:B,2,FALSE),"")</f>
        <v/>
      </c>
      <c r="N1578" s="228" t="str">
        <f>IFERROR(VLOOKUP(M1578,色號!B:C,2,FALSE),"")</f>
        <v/>
      </c>
      <c r="O1578" s="228" t="str">
        <f>IFERROR(VLOOKUP(L1578,色號!A:D,4,FALSE),"")</f>
        <v/>
      </c>
      <c r="P1578" s="461"/>
      <c r="Q1578" s="461"/>
      <c r="R1578" s="462"/>
      <c r="S1578" s="461"/>
      <c r="T1578" s="429" t="str">
        <f t="shared" si="533"/>
        <v/>
      </c>
      <c r="U1578" s="237" t="str">
        <f t="shared" si="534"/>
        <v/>
      </c>
    </row>
    <row r="1579" spans="1:21" x14ac:dyDescent="0.25">
      <c r="A1579" s="228">
        <f t="shared" si="530"/>
        <v>0</v>
      </c>
      <c r="B1579" s="228"/>
      <c r="C1579" s="228">
        <f t="shared" si="535"/>
        <v>41007</v>
      </c>
      <c r="D1579" s="228"/>
      <c r="E1579" s="228"/>
      <c r="F1579" s="228"/>
      <c r="G1579" s="228" t="str">
        <f t="shared" si="531"/>
        <v/>
      </c>
      <c r="H1579" s="236"/>
      <c r="I1579" s="38" t="str">
        <f t="shared" si="532"/>
        <v/>
      </c>
      <c r="J1579" s="228"/>
      <c r="K1579" s="229"/>
      <c r="L1579" s="228"/>
      <c r="M1579" s="228" t="str">
        <f>IFERROR(VLOOKUP(L1579,色號!A:B,2,FALSE),"")</f>
        <v/>
      </c>
      <c r="N1579" s="228" t="str">
        <f>IFERROR(VLOOKUP(M1579,色號!B:C,2,FALSE),"")</f>
        <v/>
      </c>
      <c r="O1579" s="228" t="str">
        <f>IFERROR(VLOOKUP(L1579,色號!A:D,4,FALSE),"")</f>
        <v/>
      </c>
      <c r="P1579" s="461"/>
      <c r="Q1579" s="461"/>
      <c r="R1579" s="462"/>
      <c r="S1579" s="461"/>
      <c r="T1579" s="429" t="str">
        <f t="shared" si="533"/>
        <v/>
      </c>
      <c r="U1579" s="237" t="str">
        <f t="shared" si="534"/>
        <v/>
      </c>
    </row>
    <row r="1580" spans="1:21" x14ac:dyDescent="0.25">
      <c r="A1580" s="228">
        <f t="shared" si="530"/>
        <v>0</v>
      </c>
      <c r="B1580" s="228"/>
      <c r="C1580" s="228">
        <f t="shared" si="535"/>
        <v>41008</v>
      </c>
      <c r="D1580" s="228"/>
      <c r="E1580" s="228"/>
      <c r="F1580" s="228"/>
      <c r="G1580" s="228" t="str">
        <f t="shared" si="531"/>
        <v/>
      </c>
      <c r="H1580" s="236"/>
      <c r="I1580" s="38" t="str">
        <f t="shared" si="532"/>
        <v/>
      </c>
      <c r="J1580" s="228"/>
      <c r="K1580" s="229"/>
      <c r="L1580" s="228"/>
      <c r="M1580" s="228" t="str">
        <f>IFERROR(VLOOKUP(L1580,色號!A:B,2,FALSE),"")</f>
        <v/>
      </c>
      <c r="N1580" s="228" t="str">
        <f>IFERROR(VLOOKUP(M1580,色號!B:C,2,FALSE),"")</f>
        <v/>
      </c>
      <c r="O1580" s="228" t="str">
        <f>IFERROR(VLOOKUP(L1580,色號!A:D,4,FALSE),"")</f>
        <v/>
      </c>
      <c r="P1580" s="461"/>
      <c r="Q1580" s="461"/>
      <c r="R1580" s="462"/>
      <c r="S1580" s="461"/>
      <c r="T1580" s="429" t="str">
        <f t="shared" si="533"/>
        <v/>
      </c>
      <c r="U1580" s="237" t="str">
        <f t="shared" si="534"/>
        <v/>
      </c>
    </row>
    <row r="1581" spans="1:21" x14ac:dyDescent="0.25">
      <c r="A1581" s="228">
        <f t="shared" si="530"/>
        <v>0</v>
      </c>
      <c r="B1581" s="228"/>
      <c r="C1581" s="228">
        <f t="shared" si="535"/>
        <v>41009</v>
      </c>
      <c r="D1581" s="228"/>
      <c r="E1581" s="228"/>
      <c r="F1581" s="228"/>
      <c r="G1581" s="228" t="str">
        <f t="shared" si="531"/>
        <v/>
      </c>
      <c r="H1581" s="236"/>
      <c r="I1581" s="38" t="str">
        <f t="shared" si="532"/>
        <v/>
      </c>
      <c r="J1581" s="228"/>
      <c r="K1581" s="229"/>
      <c r="L1581" s="228"/>
      <c r="M1581" s="228" t="str">
        <f>IFERROR(VLOOKUP(L1581,色號!A:B,2,FALSE),"")</f>
        <v/>
      </c>
      <c r="N1581" s="228" t="str">
        <f>IFERROR(VLOOKUP(M1581,色號!B:C,2,FALSE),"")</f>
        <v/>
      </c>
      <c r="O1581" s="228" t="str">
        <f>IFERROR(VLOOKUP(L1581,色號!A:D,4,FALSE),"")</f>
        <v/>
      </c>
      <c r="P1581" s="461"/>
      <c r="Q1581" s="461"/>
      <c r="R1581" s="462"/>
      <c r="S1581" s="461"/>
      <c r="T1581" s="429" t="str">
        <f t="shared" si="533"/>
        <v/>
      </c>
      <c r="U1581" s="237" t="str">
        <f t="shared" si="534"/>
        <v/>
      </c>
    </row>
    <row r="1582" spans="1:21" x14ac:dyDescent="0.25">
      <c r="A1582" s="228">
        <f t="shared" si="530"/>
        <v>0</v>
      </c>
      <c r="B1582" s="228"/>
      <c r="C1582" s="228">
        <f t="shared" si="535"/>
        <v>41010</v>
      </c>
      <c r="D1582" s="228"/>
      <c r="E1582" s="228"/>
      <c r="F1582" s="236"/>
      <c r="G1582" s="228" t="str">
        <f t="shared" si="531"/>
        <v/>
      </c>
      <c r="H1582" s="236"/>
      <c r="I1582" s="38" t="str">
        <f t="shared" si="532"/>
        <v/>
      </c>
      <c r="J1582" s="228"/>
      <c r="K1582" s="229"/>
      <c r="L1582" s="228"/>
      <c r="M1582" s="228" t="str">
        <f>IFERROR(VLOOKUP(L1582,色號!A:B,2,FALSE),"")</f>
        <v/>
      </c>
      <c r="N1582" s="228" t="str">
        <f>IFERROR(VLOOKUP(M1582,色號!B:C,2,FALSE),"")</f>
        <v/>
      </c>
      <c r="O1582" s="228" t="str">
        <f>IFERROR(VLOOKUP(L1582,色號!A:D,4,FALSE),"")</f>
        <v/>
      </c>
      <c r="P1582" s="461"/>
      <c r="Q1582" s="461"/>
      <c r="R1582" s="462"/>
      <c r="S1582" s="461"/>
      <c r="T1582" s="429" t="str">
        <f t="shared" si="533"/>
        <v/>
      </c>
      <c r="U1582" s="237" t="str">
        <f t="shared" si="534"/>
        <v/>
      </c>
    </row>
    <row r="1583" spans="1:21" x14ac:dyDescent="0.25">
      <c r="A1583" s="228">
        <f t="shared" si="530"/>
        <v>0</v>
      </c>
      <c r="B1583" s="228"/>
      <c r="C1583" s="228">
        <f t="shared" si="535"/>
        <v>41011</v>
      </c>
      <c r="D1583" s="228"/>
      <c r="E1583" s="228"/>
      <c r="F1583" s="228"/>
      <c r="G1583" s="228" t="str">
        <f t="shared" si="531"/>
        <v/>
      </c>
      <c r="H1583" s="236"/>
      <c r="I1583" s="38" t="str">
        <f t="shared" si="532"/>
        <v/>
      </c>
      <c r="J1583" s="228"/>
      <c r="K1583" s="229"/>
      <c r="L1583" s="228"/>
      <c r="M1583" s="228"/>
      <c r="N1583" s="232"/>
      <c r="O1583" s="228"/>
      <c r="P1583" s="461"/>
      <c r="Q1583" s="461"/>
      <c r="R1583" s="462"/>
      <c r="S1583" s="461"/>
      <c r="T1583" s="429" t="str">
        <f t="shared" si="533"/>
        <v/>
      </c>
      <c r="U1583" s="237" t="str">
        <f t="shared" si="534"/>
        <v/>
      </c>
    </row>
    <row r="1584" spans="1:21" x14ac:dyDescent="0.25">
      <c r="A1584" s="228">
        <f t="shared" si="530"/>
        <v>0</v>
      </c>
      <c r="B1584" s="228"/>
      <c r="C1584" s="228">
        <f t="shared" si="535"/>
        <v>41012</v>
      </c>
      <c r="D1584" s="228"/>
      <c r="E1584" s="228"/>
      <c r="F1584" s="236"/>
      <c r="G1584" s="228" t="str">
        <f t="shared" si="531"/>
        <v/>
      </c>
      <c r="H1584" s="236"/>
      <c r="I1584" s="38" t="str">
        <f t="shared" si="532"/>
        <v/>
      </c>
      <c r="J1584" s="228"/>
      <c r="K1584" s="229"/>
      <c r="L1584" s="228"/>
      <c r="M1584" s="228"/>
      <c r="N1584" s="232"/>
      <c r="O1584" s="228"/>
      <c r="P1584" s="461"/>
      <c r="Q1584" s="461"/>
      <c r="R1584" s="462"/>
      <c r="S1584" s="461"/>
      <c r="T1584" s="429" t="str">
        <f t="shared" si="533"/>
        <v/>
      </c>
      <c r="U1584" s="237" t="str">
        <f t="shared" si="534"/>
        <v/>
      </c>
    </row>
    <row r="1585" spans="1:21" x14ac:dyDescent="0.25">
      <c r="A1585" s="228">
        <f t="shared" si="530"/>
        <v>0</v>
      </c>
      <c r="B1585" s="228"/>
      <c r="C1585" s="228">
        <f>C1584+1</f>
        <v>41013</v>
      </c>
      <c r="D1585" s="228"/>
      <c r="E1585" s="228"/>
      <c r="F1585" s="228"/>
      <c r="G1585" s="228" t="str">
        <f t="shared" si="531"/>
        <v/>
      </c>
      <c r="H1585" s="236"/>
      <c r="I1585" s="38" t="str">
        <f t="shared" si="532"/>
        <v/>
      </c>
      <c r="J1585" s="228"/>
      <c r="K1585" s="229"/>
      <c r="L1585" s="228"/>
      <c r="M1585" s="228"/>
      <c r="N1585" s="232"/>
      <c r="O1585" s="228"/>
      <c r="P1585" s="461"/>
      <c r="Q1585" s="461"/>
      <c r="R1585" s="462"/>
      <c r="S1585" s="461"/>
      <c r="T1585" s="429" t="str">
        <f t="shared" si="533"/>
        <v/>
      </c>
      <c r="U1585" s="237" t="str">
        <f t="shared" si="534"/>
        <v/>
      </c>
    </row>
    <row r="1586" spans="1:21" x14ac:dyDescent="0.25">
      <c r="A1586" s="228">
        <f t="shared" si="530"/>
        <v>0</v>
      </c>
      <c r="B1586" s="228"/>
      <c r="C1586" s="228">
        <f t="shared" ref="C1586" si="536">C1585+1</f>
        <v>41014</v>
      </c>
      <c r="D1586" s="228"/>
      <c r="E1586" s="228"/>
      <c r="F1586" s="228"/>
      <c r="G1586" s="228" t="str">
        <f t="shared" si="531"/>
        <v/>
      </c>
      <c r="H1586" s="236"/>
      <c r="I1586" s="38" t="str">
        <f t="shared" si="532"/>
        <v/>
      </c>
      <c r="J1586" s="228"/>
      <c r="K1586" s="229"/>
      <c r="L1586" s="228"/>
      <c r="M1586" s="228"/>
      <c r="N1586" s="232"/>
      <c r="O1586" s="228"/>
      <c r="P1586" s="461"/>
      <c r="Q1586" s="461"/>
      <c r="R1586" s="462"/>
      <c r="S1586" s="461"/>
      <c r="T1586" s="429" t="str">
        <f t="shared" si="533"/>
        <v/>
      </c>
      <c r="U1586" s="237" t="str">
        <f t="shared" si="534"/>
        <v/>
      </c>
    </row>
    <row r="1587" spans="1:21" x14ac:dyDescent="0.25">
      <c r="A1587" s="228">
        <f t="shared" si="530"/>
        <v>0</v>
      </c>
      <c r="B1587" s="228"/>
      <c r="C1587" s="228">
        <f>C1586+1</f>
        <v>41015</v>
      </c>
      <c r="D1587" s="228"/>
      <c r="E1587" s="228"/>
      <c r="F1587" s="228"/>
      <c r="G1587" s="228" t="str">
        <f t="shared" si="531"/>
        <v/>
      </c>
      <c r="H1587" s="236"/>
      <c r="I1587" s="38" t="str">
        <f t="shared" si="532"/>
        <v/>
      </c>
      <c r="J1587" s="228"/>
      <c r="K1587" s="229"/>
      <c r="L1587" s="228"/>
      <c r="M1587" s="228"/>
      <c r="N1587" s="232"/>
      <c r="O1587" s="228"/>
      <c r="P1587" s="461"/>
      <c r="Q1587" s="461"/>
      <c r="R1587" s="462"/>
      <c r="S1587" s="461"/>
      <c r="T1587" s="429" t="str">
        <f t="shared" si="533"/>
        <v/>
      </c>
      <c r="U1587" s="237" t="str">
        <f t="shared" si="534"/>
        <v/>
      </c>
    </row>
    <row r="1588" spans="1:21" x14ac:dyDescent="0.25">
      <c r="A1588" s="228">
        <f t="shared" si="530"/>
        <v>0</v>
      </c>
      <c r="B1588" s="228"/>
      <c r="C1588" s="228">
        <f>C1587+1</f>
        <v>41016</v>
      </c>
      <c r="D1588" s="228"/>
      <c r="E1588" s="228"/>
      <c r="F1588" s="237"/>
      <c r="G1588" s="228" t="str">
        <f t="shared" si="531"/>
        <v/>
      </c>
      <c r="H1588" s="236"/>
      <c r="I1588" s="38" t="str">
        <f t="shared" si="532"/>
        <v/>
      </c>
      <c r="J1588" s="228"/>
      <c r="K1588" s="229"/>
      <c r="L1588" s="228"/>
      <c r="M1588" s="228"/>
      <c r="N1588" s="232"/>
      <c r="O1588" s="228"/>
      <c r="P1588" s="461"/>
      <c r="Q1588" s="461"/>
      <c r="R1588" s="462"/>
      <c r="S1588" s="461"/>
      <c r="T1588" s="429" t="str">
        <f t="shared" si="533"/>
        <v/>
      </c>
      <c r="U1588" s="237" t="str">
        <f t="shared" si="534"/>
        <v/>
      </c>
    </row>
    <row r="1589" spans="1:21" x14ac:dyDescent="0.25">
      <c r="A1589" s="228">
        <f t="shared" si="530"/>
        <v>0</v>
      </c>
      <c r="B1589" s="228"/>
      <c r="C1589" s="228">
        <f>C1588+1</f>
        <v>41017</v>
      </c>
      <c r="D1589" s="228"/>
      <c r="E1589" s="228"/>
      <c r="F1589" s="237"/>
      <c r="G1589" s="228" t="str">
        <f t="shared" si="531"/>
        <v/>
      </c>
      <c r="H1589" s="236"/>
      <c r="I1589" s="38" t="str">
        <f t="shared" si="532"/>
        <v/>
      </c>
      <c r="J1589" s="228"/>
      <c r="K1589" s="229"/>
      <c r="L1589" s="228"/>
      <c r="M1589" s="228"/>
      <c r="N1589" s="232"/>
      <c r="O1589" s="228"/>
      <c r="P1589" s="461"/>
      <c r="Q1589" s="461"/>
      <c r="R1589" s="462"/>
      <c r="S1589" s="461"/>
      <c r="T1589" s="429" t="str">
        <f t="shared" si="533"/>
        <v/>
      </c>
      <c r="U1589" s="237" t="str">
        <f t="shared" si="534"/>
        <v/>
      </c>
    </row>
    <row r="1590" spans="1:21" x14ac:dyDescent="0.25">
      <c r="A1590" s="228">
        <f t="shared" si="530"/>
        <v>0</v>
      </c>
      <c r="B1590" s="228"/>
      <c r="C1590" s="228">
        <f>C1589+1</f>
        <v>41018</v>
      </c>
      <c r="D1590" s="228"/>
      <c r="E1590" s="228"/>
      <c r="F1590" s="231"/>
      <c r="G1590" s="228" t="str">
        <f t="shared" si="531"/>
        <v/>
      </c>
      <c r="H1590" s="236"/>
      <c r="I1590" s="38" t="str">
        <f t="shared" si="532"/>
        <v/>
      </c>
      <c r="J1590" s="228"/>
      <c r="K1590" s="229"/>
      <c r="L1590" s="228"/>
      <c r="M1590" s="228"/>
      <c r="N1590" s="232"/>
      <c r="O1590" s="228"/>
      <c r="P1590" s="461"/>
      <c r="Q1590" s="461"/>
      <c r="R1590" s="462"/>
      <c r="S1590" s="461"/>
      <c r="T1590" s="429" t="str">
        <f t="shared" si="533"/>
        <v/>
      </c>
      <c r="U1590" s="237" t="str">
        <f t="shared" si="534"/>
        <v/>
      </c>
    </row>
    <row r="1591" spans="1:21" x14ac:dyDescent="0.25">
      <c r="A1591" s="228">
        <f t="shared" si="530"/>
        <v>0</v>
      </c>
      <c r="B1591" s="228"/>
      <c r="C1591" s="228">
        <f t="shared" ref="C1591:C1595" si="537">C1590+1</f>
        <v>41019</v>
      </c>
      <c r="D1591" s="228"/>
      <c r="E1591" s="228"/>
      <c r="F1591" s="231"/>
      <c r="G1591" s="228" t="str">
        <f t="shared" si="531"/>
        <v/>
      </c>
      <c r="H1591" s="236"/>
      <c r="I1591" s="38" t="str">
        <f t="shared" si="532"/>
        <v/>
      </c>
      <c r="J1591" s="228"/>
      <c r="K1591" s="229"/>
      <c r="L1591" s="228"/>
      <c r="M1591" s="228"/>
      <c r="N1591" s="232"/>
      <c r="O1591" s="228"/>
      <c r="P1591" s="461"/>
      <c r="Q1591" s="461"/>
      <c r="R1591" s="462"/>
      <c r="S1591" s="228"/>
      <c r="T1591" s="429" t="str">
        <f t="shared" si="533"/>
        <v/>
      </c>
      <c r="U1591" s="237" t="str">
        <f t="shared" si="534"/>
        <v/>
      </c>
    </row>
    <row r="1592" spans="1:21" x14ac:dyDescent="0.25">
      <c r="A1592" s="228">
        <f t="shared" si="530"/>
        <v>0</v>
      </c>
      <c r="B1592" s="228"/>
      <c r="C1592" s="228">
        <f t="shared" si="537"/>
        <v>41020</v>
      </c>
      <c r="D1592" s="228"/>
      <c r="E1592" s="228"/>
      <c r="F1592" s="228"/>
      <c r="G1592" s="228" t="str">
        <f t="shared" si="531"/>
        <v/>
      </c>
      <c r="H1592" s="236"/>
      <c r="I1592" s="38" t="str">
        <f t="shared" si="532"/>
        <v/>
      </c>
      <c r="J1592" s="228"/>
      <c r="K1592" s="229"/>
      <c r="L1592" s="228"/>
      <c r="M1592" s="228" t="str">
        <f>IFERROR(VLOOKUP(L1592,色號!A:B,2,FALSE),"")</f>
        <v/>
      </c>
      <c r="N1592" s="232" t="str">
        <f>IFERROR(VLOOKUP(L1592,色號!A:C,3,FALSE),"")</f>
        <v/>
      </c>
      <c r="O1592" s="228"/>
      <c r="P1592" s="461"/>
      <c r="Q1592" s="461"/>
      <c r="R1592" s="462"/>
      <c r="S1592" s="228"/>
      <c r="T1592" s="429" t="str">
        <f t="shared" si="533"/>
        <v/>
      </c>
      <c r="U1592" s="237" t="str">
        <f t="shared" si="534"/>
        <v/>
      </c>
    </row>
    <row r="1593" spans="1:21" x14ac:dyDescent="0.25">
      <c r="A1593" s="228">
        <f t="shared" si="530"/>
        <v>0</v>
      </c>
      <c r="B1593" s="228"/>
      <c r="C1593" s="228">
        <f t="shared" si="537"/>
        <v>41021</v>
      </c>
      <c r="D1593" s="228"/>
      <c r="E1593" s="228"/>
      <c r="F1593" s="228"/>
      <c r="G1593" s="228" t="str">
        <f t="shared" si="531"/>
        <v/>
      </c>
      <c r="H1593" s="236"/>
      <c r="I1593" s="38" t="str">
        <f t="shared" si="532"/>
        <v/>
      </c>
      <c r="J1593" s="228"/>
      <c r="K1593" s="229"/>
      <c r="L1593" s="228"/>
      <c r="M1593" s="228" t="str">
        <f>IFERROR(VLOOKUP(L1593,色號!A:B,2,FALSE),"")</f>
        <v/>
      </c>
      <c r="N1593" s="232" t="str">
        <f>IFERROR(VLOOKUP(L1593,色號!A:C,3,FALSE),"")</f>
        <v/>
      </c>
      <c r="O1593" s="228"/>
      <c r="P1593" s="461"/>
      <c r="Q1593" s="461"/>
      <c r="R1593" s="462"/>
      <c r="S1593" s="238"/>
      <c r="T1593" s="429" t="str">
        <f t="shared" si="533"/>
        <v/>
      </c>
      <c r="U1593" s="237" t="str">
        <f t="shared" si="534"/>
        <v/>
      </c>
    </row>
    <row r="1594" spans="1:21" x14ac:dyDescent="0.25">
      <c r="A1594" s="228">
        <f t="shared" si="530"/>
        <v>0</v>
      </c>
      <c r="B1594" s="228"/>
      <c r="C1594" s="228">
        <f t="shared" si="537"/>
        <v>41022</v>
      </c>
      <c r="D1594" s="228"/>
      <c r="E1594" s="228"/>
      <c r="F1594" s="238"/>
      <c r="G1594" s="228" t="str">
        <f t="shared" si="531"/>
        <v/>
      </c>
      <c r="H1594" s="236"/>
      <c r="I1594" s="38" t="str">
        <f t="shared" si="532"/>
        <v/>
      </c>
      <c r="J1594" s="238"/>
      <c r="K1594" s="229"/>
      <c r="L1594" s="238"/>
      <c r="M1594" s="228" t="str">
        <f>IFERROR(VLOOKUP(L1594,色號!A:B,2,FALSE),"")</f>
        <v/>
      </c>
      <c r="N1594" s="232" t="str">
        <f>IFERROR(VLOOKUP(L1594,色號!A:C,3,FALSE),"")</f>
        <v/>
      </c>
      <c r="O1594" s="238"/>
      <c r="P1594" s="238"/>
      <c r="Q1594" s="238"/>
      <c r="R1594" s="456"/>
      <c r="S1594" s="238"/>
      <c r="T1594" s="429" t="str">
        <f t="shared" si="533"/>
        <v/>
      </c>
      <c r="U1594" s="237" t="str">
        <f t="shared" si="534"/>
        <v/>
      </c>
    </row>
    <row r="1595" spans="1:21" x14ac:dyDescent="0.25">
      <c r="A1595" s="228">
        <f t="shared" si="530"/>
        <v>0</v>
      </c>
      <c r="B1595" s="228"/>
      <c r="C1595" s="228">
        <f t="shared" si="537"/>
        <v>41023</v>
      </c>
      <c r="D1595" s="228"/>
      <c r="E1595" s="228"/>
      <c r="F1595" s="238"/>
      <c r="G1595" s="228" t="str">
        <f t="shared" si="531"/>
        <v/>
      </c>
      <c r="H1595" s="236"/>
      <c r="I1595" s="38" t="str">
        <f t="shared" si="532"/>
        <v/>
      </c>
      <c r="J1595" s="238"/>
      <c r="K1595" s="229"/>
      <c r="L1595" s="238"/>
      <c r="M1595" s="228" t="str">
        <f>IFERROR(VLOOKUP(L1595,色號!A:B,2,FALSE),"")</f>
        <v/>
      </c>
      <c r="N1595" s="232" t="str">
        <f>IFERROR(VLOOKUP(L1595,色號!A:C,3,FALSE),"")</f>
        <v/>
      </c>
      <c r="O1595" s="238"/>
      <c r="P1595" s="238"/>
      <c r="Q1595" s="238"/>
      <c r="R1595" s="456"/>
      <c r="S1595" s="238"/>
      <c r="T1595" s="429" t="str">
        <f t="shared" si="533"/>
        <v/>
      </c>
      <c r="U1595" s="237" t="str">
        <f t="shared" si="534"/>
        <v/>
      </c>
    </row>
    <row r="1596" spans="1:21" x14ac:dyDescent="0.25">
      <c r="A1596" s="228">
        <f t="shared" si="530"/>
        <v>0</v>
      </c>
      <c r="B1596" s="228"/>
      <c r="C1596" s="228">
        <f>C1595+1</f>
        <v>41024</v>
      </c>
      <c r="D1596" s="228"/>
      <c r="E1596" s="228"/>
      <c r="F1596" s="238"/>
      <c r="G1596" s="228" t="str">
        <f t="shared" si="531"/>
        <v/>
      </c>
      <c r="H1596" s="236"/>
      <c r="I1596" s="38" t="str">
        <f t="shared" si="532"/>
        <v/>
      </c>
      <c r="J1596" s="238"/>
      <c r="K1596" s="229"/>
      <c r="L1596" s="238"/>
      <c r="M1596" s="228" t="str">
        <f>IFERROR(VLOOKUP(L1596,色號!A:B,2,FALSE),"")</f>
        <v/>
      </c>
      <c r="N1596" s="232" t="str">
        <f>IFERROR(VLOOKUP(L1596,色號!A:C,3,FALSE),"")</f>
        <v/>
      </c>
      <c r="O1596" s="238"/>
      <c r="P1596" s="238"/>
      <c r="Q1596" s="238"/>
      <c r="R1596" s="456"/>
      <c r="S1596" s="238"/>
      <c r="T1596" s="429" t="str">
        <f t="shared" si="533"/>
        <v/>
      </c>
      <c r="U1596" s="237" t="str">
        <f t="shared" si="534"/>
        <v/>
      </c>
    </row>
    <row r="1597" spans="1:21" x14ac:dyDescent="0.25">
      <c r="A1597" s="228">
        <f t="shared" si="530"/>
        <v>0</v>
      </c>
      <c r="B1597" s="228"/>
      <c r="C1597" s="228">
        <f>C1596+1</f>
        <v>41025</v>
      </c>
      <c r="D1597" s="228"/>
      <c r="E1597" s="228"/>
      <c r="F1597" s="238"/>
      <c r="G1597" s="228" t="str">
        <f t="shared" si="531"/>
        <v/>
      </c>
      <c r="H1597" s="236"/>
      <c r="I1597" s="38" t="str">
        <f t="shared" si="532"/>
        <v/>
      </c>
      <c r="J1597" s="238"/>
      <c r="K1597" s="229"/>
      <c r="L1597" s="238"/>
      <c r="M1597" s="228" t="str">
        <f>IFERROR(VLOOKUP(L1597,色號!A:B,2,FALSE),"")</f>
        <v/>
      </c>
      <c r="N1597" s="232" t="str">
        <f>IFERROR(VLOOKUP(L1597,色號!A:C,3,FALSE),"")</f>
        <v/>
      </c>
      <c r="O1597" s="238"/>
      <c r="P1597" s="238"/>
      <c r="Q1597" s="238"/>
      <c r="R1597" s="456"/>
      <c r="S1597" s="238"/>
      <c r="T1597" s="429" t="str">
        <f t="shared" si="533"/>
        <v/>
      </c>
      <c r="U1597" s="237" t="str">
        <f t="shared" si="534"/>
        <v/>
      </c>
    </row>
    <row r="1598" spans="1:21" x14ac:dyDescent="0.25">
      <c r="A1598" s="228">
        <f t="shared" si="530"/>
        <v>0</v>
      </c>
      <c r="B1598" s="228"/>
      <c r="C1598" s="228">
        <f t="shared" ref="C1598:C1601" si="538">C1597+1</f>
        <v>41026</v>
      </c>
      <c r="D1598" s="228"/>
      <c r="E1598" s="228"/>
      <c r="F1598" s="238"/>
      <c r="G1598" s="228" t="str">
        <f t="shared" si="531"/>
        <v/>
      </c>
      <c r="H1598" s="236"/>
      <c r="I1598" s="38" t="str">
        <f t="shared" si="532"/>
        <v/>
      </c>
      <c r="J1598" s="238"/>
      <c r="K1598" s="229"/>
      <c r="L1598" s="238"/>
      <c r="M1598" s="228" t="str">
        <f>IFERROR(VLOOKUP(L1598,色號!A:B,2,FALSE),"")</f>
        <v/>
      </c>
      <c r="N1598" s="232" t="str">
        <f>IFERROR(VLOOKUP(L1598,色號!A:C,3,FALSE),"")</f>
        <v/>
      </c>
      <c r="O1598" s="238"/>
      <c r="P1598" s="238"/>
      <c r="Q1598" s="238"/>
      <c r="R1598" s="456"/>
      <c r="S1598" s="238"/>
      <c r="T1598" s="429" t="str">
        <f t="shared" si="533"/>
        <v/>
      </c>
      <c r="U1598" s="237" t="str">
        <f t="shared" si="534"/>
        <v/>
      </c>
    </row>
    <row r="1599" spans="1:21" x14ac:dyDescent="0.25">
      <c r="A1599" s="228">
        <f t="shared" si="530"/>
        <v>0</v>
      </c>
      <c r="B1599" s="228"/>
      <c r="C1599" s="228">
        <f t="shared" si="538"/>
        <v>41027</v>
      </c>
      <c r="D1599" s="228"/>
      <c r="E1599" s="228"/>
      <c r="F1599" s="238"/>
      <c r="G1599" s="228" t="str">
        <f t="shared" si="531"/>
        <v/>
      </c>
      <c r="H1599" s="236"/>
      <c r="I1599" s="38" t="str">
        <f t="shared" si="532"/>
        <v/>
      </c>
      <c r="J1599" s="238"/>
      <c r="K1599" s="229"/>
      <c r="L1599" s="238"/>
      <c r="M1599" s="228" t="str">
        <f>IFERROR(VLOOKUP(L1599,色號!A:B,2,FALSE),"")</f>
        <v/>
      </c>
      <c r="N1599" s="232" t="str">
        <f>IFERROR(VLOOKUP(L1599,色號!A:C,3,FALSE),"")</f>
        <v/>
      </c>
      <c r="O1599" s="238"/>
      <c r="P1599" s="238"/>
      <c r="Q1599" s="238"/>
      <c r="R1599" s="456"/>
      <c r="S1599" s="238"/>
      <c r="T1599" s="429" t="str">
        <f t="shared" si="533"/>
        <v/>
      </c>
      <c r="U1599" s="237" t="str">
        <f t="shared" si="534"/>
        <v/>
      </c>
    </row>
    <row r="1600" spans="1:21" x14ac:dyDescent="0.25">
      <c r="A1600" s="228">
        <f t="shared" si="530"/>
        <v>0</v>
      </c>
      <c r="B1600" s="228"/>
      <c r="C1600" s="228">
        <f t="shared" si="538"/>
        <v>41028</v>
      </c>
      <c r="D1600" s="228"/>
      <c r="E1600" s="228"/>
      <c r="F1600" s="238"/>
      <c r="G1600" s="228" t="str">
        <f t="shared" si="531"/>
        <v/>
      </c>
      <c r="H1600" s="236"/>
      <c r="I1600" s="38" t="str">
        <f t="shared" si="532"/>
        <v/>
      </c>
      <c r="J1600" s="238"/>
      <c r="K1600" s="229"/>
      <c r="L1600" s="238"/>
      <c r="M1600" s="228" t="str">
        <f>IFERROR(VLOOKUP(L1600,色號!A:B,2,FALSE),"")</f>
        <v/>
      </c>
      <c r="N1600" s="232" t="str">
        <f>IFERROR(VLOOKUP(L1600,色號!A:C,3,FALSE),"")</f>
        <v/>
      </c>
      <c r="O1600" s="238"/>
      <c r="P1600" s="238"/>
      <c r="Q1600" s="238"/>
      <c r="R1600" s="456"/>
      <c r="S1600" s="238"/>
      <c r="T1600" s="429" t="str">
        <f t="shared" si="533"/>
        <v/>
      </c>
      <c r="U1600" s="237" t="str">
        <f t="shared" si="534"/>
        <v/>
      </c>
    </row>
    <row r="1601" spans="1:21" x14ac:dyDescent="0.25">
      <c r="A1601" s="228">
        <f t="shared" si="530"/>
        <v>0</v>
      </c>
      <c r="B1601" s="228"/>
      <c r="C1601" s="228">
        <f t="shared" si="538"/>
        <v>41029</v>
      </c>
      <c r="D1601" s="228"/>
      <c r="E1601" s="228"/>
      <c r="F1601" s="238"/>
      <c r="G1601" s="228" t="str">
        <f t="shared" si="531"/>
        <v/>
      </c>
      <c r="H1601" s="236"/>
      <c r="I1601" s="38" t="str">
        <f t="shared" si="532"/>
        <v/>
      </c>
      <c r="J1601" s="238"/>
      <c r="K1601" s="229"/>
      <c r="L1601" s="238"/>
      <c r="M1601" s="228" t="str">
        <f>IFERROR(VLOOKUP(L1601,色號!A:B,2,FALSE),"")</f>
        <v/>
      </c>
      <c r="N1601" s="232" t="str">
        <f>IFERROR(VLOOKUP(L1601,色號!A:C,3,FALSE),"")</f>
        <v/>
      </c>
      <c r="O1601" s="238"/>
      <c r="P1601" s="238"/>
      <c r="Q1601" s="238"/>
      <c r="R1601" s="456"/>
      <c r="S1601" s="238"/>
      <c r="T1601" s="429" t="str">
        <f t="shared" si="533"/>
        <v/>
      </c>
      <c r="U1601" s="237" t="str">
        <f t="shared" si="534"/>
        <v/>
      </c>
    </row>
    <row r="1602" spans="1:21" x14ac:dyDescent="0.25">
      <c r="A1602" s="228">
        <f t="shared" si="530"/>
        <v>0</v>
      </c>
      <c r="B1602" s="228"/>
      <c r="C1602" s="228">
        <f>C1601+1</f>
        <v>41030</v>
      </c>
      <c r="D1602" s="228"/>
      <c r="E1602" s="228"/>
      <c r="F1602" s="238"/>
      <c r="G1602" s="228" t="str">
        <f t="shared" si="531"/>
        <v/>
      </c>
      <c r="H1602" s="236"/>
      <c r="I1602" s="38" t="str">
        <f t="shared" si="532"/>
        <v/>
      </c>
      <c r="J1602" s="238"/>
      <c r="K1602" s="229"/>
      <c r="L1602" s="238"/>
      <c r="M1602" s="228" t="str">
        <f>IFERROR(VLOOKUP(L1602,色號!A:B,2,FALSE),"")</f>
        <v/>
      </c>
      <c r="N1602" s="232" t="str">
        <f>IFERROR(VLOOKUP(L1602,色號!A:C,3,FALSE),"")</f>
        <v/>
      </c>
      <c r="O1602" s="238"/>
      <c r="P1602" s="238"/>
      <c r="Q1602" s="238"/>
      <c r="R1602" s="456"/>
      <c r="S1602" s="238"/>
      <c r="T1602" s="429" t="str">
        <f t="shared" si="533"/>
        <v/>
      </c>
      <c r="U1602" s="237" t="str">
        <f t="shared" si="534"/>
        <v/>
      </c>
    </row>
    <row r="1605" spans="1:21" x14ac:dyDescent="0.25">
      <c r="A1605" s="224" t="s">
        <v>31</v>
      </c>
      <c r="B1605" s="224"/>
      <c r="C1605" s="225"/>
      <c r="D1605" s="225" cm="1">
        <f t="array" ref="D1605">_xlfn.IFS(OR(C1605="水槽櫃",C1605="爐檯櫃"),"無頂板",C1605="油機吊櫃","無底板",TRUE,0)</f>
        <v>0</v>
      </c>
      <c r="E1605" s="226"/>
      <c r="F1605" s="225"/>
      <c r="G1605" s="226"/>
      <c r="H1605" s="226"/>
      <c r="I1605" s="226"/>
      <c r="J1605" s="226"/>
      <c r="K1605" s="227"/>
      <c r="L1605" s="228"/>
      <c r="M1605" s="228"/>
      <c r="N1605" s="228"/>
      <c r="O1605" s="228"/>
      <c r="P1605" s="228"/>
      <c r="Q1605" s="228"/>
      <c r="R1605" s="455"/>
      <c r="S1605" s="228"/>
      <c r="T1605" s="430"/>
      <c r="U1605" s="237"/>
    </row>
    <row r="1606" spans="1:21" x14ac:dyDescent="0.25">
      <c r="A1606" s="224" t="s">
        <v>20</v>
      </c>
      <c r="B1606" s="224"/>
      <c r="C1606" s="229">
        <f>C1567+1</f>
        <v>42</v>
      </c>
      <c r="D1606" s="229"/>
      <c r="E1606" s="226"/>
      <c r="F1606" s="230"/>
      <c r="G1606" s="226"/>
      <c r="H1606" s="226"/>
      <c r="I1606" s="226"/>
      <c r="J1606" s="226"/>
      <c r="K1606" s="377" t="s">
        <v>15</v>
      </c>
      <c r="L1606" s="232">
        <f>SUMIF(D1612:D1641,"&lt;&gt;*五金",K1612:K1641)</f>
        <v>0</v>
      </c>
      <c r="M1606" s="228"/>
      <c r="N1606" s="231"/>
      <c r="O1606" s="228"/>
      <c r="P1606" s="228"/>
      <c r="Q1606" s="228"/>
      <c r="R1606" s="455"/>
      <c r="S1606" s="228"/>
      <c r="T1606" s="430"/>
      <c r="U1606" s="237"/>
    </row>
    <row r="1607" spans="1:21" x14ac:dyDescent="0.25">
      <c r="A1607" s="224" t="s">
        <v>38</v>
      </c>
      <c r="B1607" s="224"/>
      <c r="C1607" s="229"/>
      <c r="D1607" s="229"/>
      <c r="E1607" s="226"/>
      <c r="F1607" s="230"/>
      <c r="G1607" s="226"/>
      <c r="H1607" s="226"/>
      <c r="I1607" s="226"/>
      <c r="J1607" s="226"/>
      <c r="K1607" s="377" t="s">
        <v>16</v>
      </c>
      <c r="L1607" s="233">
        <f>板材才數分析.!P1279</f>
        <v>0</v>
      </c>
      <c r="M1607" s="228"/>
      <c r="N1607" s="231"/>
      <c r="O1607" s="228"/>
      <c r="P1607" s="228"/>
      <c r="Q1607" s="228"/>
      <c r="R1607" s="455"/>
      <c r="S1607" s="228"/>
      <c r="T1607" s="430"/>
      <c r="U1607" s="237"/>
    </row>
    <row r="1608" spans="1:21" x14ac:dyDescent="0.25">
      <c r="A1608" s="224" t="s">
        <v>39</v>
      </c>
      <c r="B1608" s="224"/>
      <c r="C1608" s="368"/>
      <c r="D1608" s="229"/>
      <c r="E1608" s="226"/>
      <c r="F1608" s="230"/>
      <c r="G1608" s="226"/>
      <c r="H1608" s="226"/>
      <c r="I1608" s="226"/>
      <c r="J1608" s="226"/>
      <c r="K1608" s="378" t="s">
        <v>1384</v>
      </c>
      <c r="L1608" s="228">
        <v>1</v>
      </c>
      <c r="M1608" s="228"/>
      <c r="N1608" s="228"/>
      <c r="O1608" s="228"/>
      <c r="P1608" s="228"/>
      <c r="Q1608" s="228"/>
      <c r="R1608" s="455"/>
      <c r="S1608" s="228"/>
      <c r="T1608" s="430"/>
      <c r="U1608" s="237"/>
    </row>
    <row r="1609" spans="1:21" x14ac:dyDescent="0.25">
      <c r="A1609" s="224" t="s">
        <v>40</v>
      </c>
      <c r="B1609" s="224"/>
      <c r="C1609" s="367"/>
      <c r="D1609" s="229"/>
      <c r="E1609" s="226"/>
      <c r="F1609" s="230"/>
      <c r="G1609" s="226"/>
      <c r="H1609" s="226"/>
      <c r="I1609" s="226"/>
      <c r="J1609" s="226"/>
      <c r="K1609" s="227"/>
      <c r="L1609" s="228"/>
      <c r="M1609" s="228"/>
      <c r="N1609" s="228"/>
      <c r="O1609" s="228"/>
      <c r="P1609" s="228"/>
      <c r="Q1609" s="228"/>
      <c r="R1609" s="455"/>
      <c r="S1609" s="228"/>
      <c r="T1609" s="430"/>
      <c r="U1609" s="237"/>
    </row>
    <row r="1610" spans="1:21" ht="16.5" customHeight="1" x14ac:dyDescent="0.25">
      <c r="A1610" s="508" t="s">
        <v>21</v>
      </c>
      <c r="B1610" s="228"/>
      <c r="C1610" s="508" t="s">
        <v>50</v>
      </c>
      <c r="D1610" s="508" t="s">
        <v>1293</v>
      </c>
      <c r="E1610" s="508" t="s">
        <v>42</v>
      </c>
      <c r="F1610" s="372" t="s">
        <v>2</v>
      </c>
      <c r="G1610" s="372"/>
      <c r="H1610" s="372"/>
      <c r="I1610" s="372"/>
      <c r="J1610" s="372"/>
      <c r="K1610" s="514" t="s">
        <v>6</v>
      </c>
      <c r="L1610" s="508" t="s">
        <v>8</v>
      </c>
      <c r="M1610" s="508" t="s">
        <v>110</v>
      </c>
      <c r="N1610" s="515" t="s">
        <v>225</v>
      </c>
      <c r="O1610" s="508" t="s">
        <v>44</v>
      </c>
      <c r="P1610" s="509" t="s">
        <v>9</v>
      </c>
      <c r="Q1610" s="509" t="s">
        <v>9</v>
      </c>
      <c r="R1610" s="510" t="s">
        <v>9</v>
      </c>
      <c r="S1610" s="509" t="s">
        <v>9</v>
      </c>
      <c r="T1610" s="516" t="s">
        <v>1377</v>
      </c>
      <c r="U1610" s="508" t="s">
        <v>1386</v>
      </c>
    </row>
    <row r="1611" spans="1:21" x14ac:dyDescent="0.25">
      <c r="A1611" s="513"/>
      <c r="B1611" s="234"/>
      <c r="C1611" s="513"/>
      <c r="D1611" s="508"/>
      <c r="E1611" s="513"/>
      <c r="F1611" s="228" t="s">
        <v>49</v>
      </c>
      <c r="G1611" s="228" t="s">
        <v>17</v>
      </c>
      <c r="H1611" s="235" t="s">
        <v>1</v>
      </c>
      <c r="I1611" s="228" t="s">
        <v>17</v>
      </c>
      <c r="J1611" s="228" t="s">
        <v>3</v>
      </c>
      <c r="K1611" s="514"/>
      <c r="L1611" s="508"/>
      <c r="M1611" s="513"/>
      <c r="N1611" s="515"/>
      <c r="O1611" s="513"/>
      <c r="P1611" s="509"/>
      <c r="Q1611" s="509"/>
      <c r="R1611" s="510"/>
      <c r="S1611" s="509"/>
      <c r="T1611" s="516"/>
      <c r="U1611" s="508"/>
    </row>
    <row r="1612" spans="1:21" x14ac:dyDescent="0.25">
      <c r="A1612" s="228">
        <f>$C$1527</f>
        <v>0</v>
      </c>
      <c r="B1612" s="228"/>
      <c r="C1612" s="228">
        <f>(C1606*1000)+1</f>
        <v>42001</v>
      </c>
      <c r="D1612" s="228"/>
      <c r="E1612" s="228"/>
      <c r="F1612" s="228"/>
      <c r="G1612" s="228" t="str">
        <f>IF(
   OR(
      $E1612="頂板",$E1612="底板",$E1612="右側板",$E1612="左側板",
      $E1612="前抽牆",$E1612="後抽牆",$E1612="左抽牆",$E1612="右抽牆",
      $E1612="踢腳板",$E1612="補板",$E1612="固隔",$E1612="活隔",
      $E1612="中立板",$E1612="中立板(退)",$E1612="固隔(退)",$E1612="活固隔",
      $E1612="內頂板",$E1612="內左側落板",$E1612="內右側落板",$E1612="內底板",
      $E1612="內左側板",$E1612="內右側板",
      $E1612="上前平肢",$E1612="上後平肢",$E1612="上前立肢",$E1612="上後立肢",
      $E1612="下前立肢",$E1612="下後立肢",$E1612="下前平肢",$E1612="下後平肢",
      $E1612="左側落板",$E1612="右側落板",
      $E1612="外蓋背板",$E1612="台面",$E1612="床板",$E1612="假門板",
      $E1612="上掀門板",$E1612="平掀門板",$E1612="下掀門板",
      $E1612="左門板",$E1612="右門板",
      $E1612="抽盤",$E1612="抽盤抽頭",
      $E1612="上軌道板",$E1612="下軌道板",$E1612="左軌道板",$E1612="右軌道板",$E1612="指縫擋板",$E1612="左木框滑門",$E1612="右木框滑門",
      $E1612="層板",$E1612="壁面層板",$E1612="桌板",$E1612="上封板",$E1612="下封板",$E1612="左封板",$E1612="右封板",
      $E1612="左圓角側板",$E1612="右圓角側板",$E1612="抽頭",$E1612="入柱抽頭",$E1612="假抽頭"
   ),
   "AA",
   ""
)</f>
        <v/>
      </c>
      <c r="H1612" s="236"/>
      <c r="I1612" s="38" t="str">
        <f>IF(
   OR(
      $E1612="右側板",$E1612="左側板",$E1612="活隔",
      $E1612="左門板",$E1612="右門板",
      $E1612="左側落板",$E1612="右側落板",
      $E1612="外蓋背板",$E1612="活固隔",
      $E1612="左木框滑門",$E1612="右木框滑門",
      $E1612="左鋁框滑門",$E1612="右鋁框滑門",
      $E1612="桌板",$E1612="台面",$E1612="床板",$E1612="假門板",
      $E1612="上掀門板",$E1612="平掀門板",$E1612="下掀門板",
      $E1612="抽盤抽頭",$E1612="抽盤",$E1612="層板",$E1612="壁面層板",
      $E1612="上封板",$E1612="下封板",$E1612="左封板",$E1612="右封板",
      $E1612="抽頭"
   ),
   "AA",
   ""
)</f>
        <v/>
      </c>
      <c r="J1612" s="228"/>
      <c r="K1612" s="229"/>
      <c r="L1612" s="228"/>
      <c r="M1612" s="228" t="str">
        <f>IFERROR(VLOOKUP(L1612,色號!A:B,2,FALSE),"")</f>
        <v/>
      </c>
      <c r="N1612" s="228" t="str">
        <f>IFERROR(VLOOKUP(M1612,色號!B:C,2,FALSE),"")</f>
        <v/>
      </c>
      <c r="O1612" s="228" t="str">
        <f>IFERROR(VLOOKUP(L1612,色號!A:D,4,FALSE),"")</f>
        <v/>
      </c>
      <c r="P1612" s="461"/>
      <c r="Q1612" s="461"/>
      <c r="R1612" s="462"/>
      <c r="S1612" s="461"/>
      <c r="T1612" s="429" t="str">
        <f>IF($E1612="中立板","面開槽？排孔？",
IF(OR($E1612="左門板",$E1612="右門板",$E1612="抽頭"),"把手？",
IF(OR($E1612="左側板",$E1612="右側板",$E1612="天地蓋右側板",$E1612="天地蓋左側板"),"排孔？","")))</f>
        <v/>
      </c>
      <c r="U1612" s="237" t="str">
        <f>IF(E1612="","",$L$1530)</f>
        <v/>
      </c>
    </row>
    <row r="1613" spans="1:21" x14ac:dyDescent="0.25">
      <c r="A1613" s="228">
        <f t="shared" ref="A1613:A1641" si="539">$C$1527</f>
        <v>0</v>
      </c>
      <c r="B1613" s="228"/>
      <c r="C1613" s="228">
        <f>C1612+1</f>
        <v>42002</v>
      </c>
      <c r="D1613" s="228"/>
      <c r="E1613" s="228"/>
      <c r="F1613" s="228"/>
      <c r="G1613" s="228" t="str">
        <f t="shared" ref="G1613:G1641" si="540">IF(
   OR(
      $E1613="頂板",$E1613="底板",$E1613="右側板",$E1613="左側板",
      $E1613="前抽牆",$E1613="後抽牆",$E1613="左抽牆",$E1613="右抽牆",
      $E1613="踢腳板",$E1613="補板",$E1613="固隔",$E1613="活隔",
      $E1613="中立板",$E1613="中立板(退)",$E1613="固隔(退)",$E1613="活固隔",
      $E1613="內頂板",$E1613="內左側落板",$E1613="內右側落板",$E1613="內底板",
      $E1613="內左側板",$E1613="內右側板",
      $E1613="上前平肢",$E1613="上後平肢",$E1613="上前立肢",$E1613="上後立肢",
      $E1613="下前立肢",$E1613="下後立肢",$E1613="下前平肢",$E1613="下後平肢",
      $E1613="左側落板",$E1613="右側落板",
      $E1613="外蓋背板",$E1613="台面",$E1613="床板",$E1613="假門板",
      $E1613="上掀門板",$E1613="平掀門板",$E1613="下掀門板",
      $E1613="左門板",$E1613="右門板",
      $E1613="抽盤",$E1613="抽盤抽頭",
      $E1613="上軌道板",$E1613="下軌道板",$E1613="左軌道板",$E1613="右軌道板",$E1613="指縫擋板",$E1613="左木框滑門",$E1613="右木框滑門",
      $E1613="層板",$E1613="壁面層板",$E1613="桌板",$E1613="上封板",$E1613="下封板",$E1613="左封板",$E1613="右封板",
      $E1613="左圓角側板",$E1613="右圓角側板",$E1613="抽頭",$E1613="入柱抽頭",$E1613="假抽頭"
   ),
   "AA",
   ""
)</f>
        <v/>
      </c>
      <c r="H1613" s="236"/>
      <c r="I1613" s="38" t="str">
        <f t="shared" ref="I1613:I1641" si="541">IF(
   OR(
      $E1613="右側板",$E1613="左側板",$E1613="活隔",
      $E1613="左門板",$E1613="右門板",
      $E1613="左側落板",$E1613="右側落板",
      $E1613="外蓋背板",$E1613="活固隔",
      $E1613="左木框滑門",$E1613="右木框滑門",
      $E1613="左鋁框滑門",$E1613="右鋁框滑門",
      $E1613="桌板",$E1613="台面",$E1613="床板",$E1613="假門板",
      $E1613="上掀門板",$E1613="平掀門板",$E1613="下掀門板",
      $E1613="抽盤抽頭",$E1613="抽盤",$E1613="層板",$E1613="壁面層板",
      $E1613="上封板",$E1613="下封板",$E1613="左封板",$E1613="右封板",
      $E1613="抽頭"
   ),
   "AA",
   ""
)</f>
        <v/>
      </c>
      <c r="J1613" s="228"/>
      <c r="K1613" s="229"/>
      <c r="L1613" s="228"/>
      <c r="M1613" s="228" t="str">
        <f>IFERROR(VLOOKUP(L1613,色號!A:B,2,FALSE),"")</f>
        <v/>
      </c>
      <c r="N1613" s="228" t="str">
        <f>IFERROR(VLOOKUP(M1613,色號!B:C,2,FALSE),"")</f>
        <v/>
      </c>
      <c r="O1613" s="228" t="str">
        <f>IFERROR(VLOOKUP(L1613,色號!A:D,4,FALSE),"")</f>
        <v/>
      </c>
      <c r="P1613" s="461"/>
      <c r="Q1613" s="461"/>
      <c r="R1613" s="462"/>
      <c r="S1613" s="461"/>
      <c r="T1613" s="429" t="str">
        <f t="shared" ref="T1613:T1641" si="542">IF($E1613="中立板","面開槽？排孔？",
IF(OR($E1613="左門板",$E1613="右門板",$E1613="抽頭"),"把手？",
IF(OR($E1613="左側板",$E1613="右側板",$E1613="天地蓋右側板",$E1613="天地蓋左側板"),"排孔？","")))</f>
        <v/>
      </c>
      <c r="U1613" s="237" t="str">
        <f t="shared" ref="U1613:U1641" si="543">IF(E1613="","",$L$1530)</f>
        <v/>
      </c>
    </row>
    <row r="1614" spans="1:21" x14ac:dyDescent="0.25">
      <c r="A1614" s="228">
        <f t="shared" si="539"/>
        <v>0</v>
      </c>
      <c r="B1614" s="228"/>
      <c r="C1614" s="228">
        <f t="shared" ref="C1614:C1623" si="544">C1613+1</f>
        <v>42003</v>
      </c>
      <c r="D1614" s="228"/>
      <c r="E1614" s="228"/>
      <c r="F1614" s="228"/>
      <c r="G1614" s="228" t="str">
        <f t="shared" si="540"/>
        <v/>
      </c>
      <c r="H1614" s="236"/>
      <c r="I1614" s="38" t="str">
        <f t="shared" si="541"/>
        <v/>
      </c>
      <c r="J1614" s="228"/>
      <c r="K1614" s="229"/>
      <c r="L1614" s="228"/>
      <c r="M1614" s="228" t="str">
        <f>IFERROR(VLOOKUP(L1614,色號!A:B,2,FALSE),"")</f>
        <v/>
      </c>
      <c r="N1614" s="228" t="str">
        <f>IFERROR(VLOOKUP(M1614,色號!B:C,2,FALSE),"")</f>
        <v/>
      </c>
      <c r="O1614" s="228" t="str">
        <f>IFERROR(VLOOKUP(L1614,色號!A:D,4,FALSE),"")</f>
        <v/>
      </c>
      <c r="P1614" s="461"/>
      <c r="Q1614" s="461"/>
      <c r="R1614" s="462"/>
      <c r="S1614" s="461"/>
      <c r="T1614" s="429" t="str">
        <f t="shared" si="542"/>
        <v/>
      </c>
      <c r="U1614" s="237" t="str">
        <f t="shared" si="543"/>
        <v/>
      </c>
    </row>
    <row r="1615" spans="1:21" x14ac:dyDescent="0.25">
      <c r="A1615" s="228">
        <f t="shared" si="539"/>
        <v>0</v>
      </c>
      <c r="B1615" s="228"/>
      <c r="C1615" s="228">
        <f t="shared" si="544"/>
        <v>42004</v>
      </c>
      <c r="D1615" s="228"/>
      <c r="E1615" s="228"/>
      <c r="F1615" s="228"/>
      <c r="G1615" s="228" t="str">
        <f t="shared" si="540"/>
        <v/>
      </c>
      <c r="H1615" s="236"/>
      <c r="I1615" s="38" t="str">
        <f t="shared" si="541"/>
        <v/>
      </c>
      <c r="J1615" s="228"/>
      <c r="K1615" s="229"/>
      <c r="L1615" s="228"/>
      <c r="M1615" s="228" t="str">
        <f>IFERROR(VLOOKUP(L1615,色號!A:B,2,FALSE),"")</f>
        <v/>
      </c>
      <c r="N1615" s="228" t="str">
        <f>IFERROR(VLOOKUP(M1615,色號!B:C,2,FALSE),"")</f>
        <v/>
      </c>
      <c r="O1615" s="228" t="str">
        <f>IFERROR(VLOOKUP(L1615,色號!A:D,4,FALSE),"")</f>
        <v/>
      </c>
      <c r="P1615" s="461"/>
      <c r="Q1615" s="461"/>
      <c r="R1615" s="462"/>
      <c r="S1615" s="461"/>
      <c r="T1615" s="429" t="str">
        <f t="shared" si="542"/>
        <v/>
      </c>
      <c r="U1615" s="237" t="str">
        <f t="shared" si="543"/>
        <v/>
      </c>
    </row>
    <row r="1616" spans="1:21" x14ac:dyDescent="0.25">
      <c r="A1616" s="228">
        <f t="shared" si="539"/>
        <v>0</v>
      </c>
      <c r="B1616" s="228"/>
      <c r="C1616" s="228">
        <f t="shared" si="544"/>
        <v>42005</v>
      </c>
      <c r="D1616" s="228"/>
      <c r="E1616" s="228"/>
      <c r="F1616" s="228"/>
      <c r="G1616" s="228" t="str">
        <f t="shared" si="540"/>
        <v/>
      </c>
      <c r="H1616" s="236"/>
      <c r="I1616" s="38" t="str">
        <f t="shared" si="541"/>
        <v/>
      </c>
      <c r="J1616" s="228"/>
      <c r="K1616" s="229"/>
      <c r="L1616" s="228"/>
      <c r="M1616" s="228" t="str">
        <f>IFERROR(VLOOKUP(L1616,色號!A:B,2,FALSE),"")</f>
        <v/>
      </c>
      <c r="N1616" s="228" t="str">
        <f>IFERROR(VLOOKUP(M1616,色號!B:C,2,FALSE),"")</f>
        <v/>
      </c>
      <c r="O1616" s="228"/>
      <c r="P1616" s="461"/>
      <c r="Q1616" s="461"/>
      <c r="R1616" s="462"/>
      <c r="S1616" s="461"/>
      <c r="T1616" s="429" t="str">
        <f t="shared" si="542"/>
        <v/>
      </c>
      <c r="U1616" s="237" t="str">
        <f t="shared" si="543"/>
        <v/>
      </c>
    </row>
    <row r="1617" spans="1:21" x14ac:dyDescent="0.25">
      <c r="A1617" s="228">
        <f t="shared" si="539"/>
        <v>0</v>
      </c>
      <c r="B1617" s="228"/>
      <c r="C1617" s="228">
        <f t="shared" si="544"/>
        <v>42006</v>
      </c>
      <c r="D1617" s="228"/>
      <c r="E1617" s="228"/>
      <c r="F1617" s="228"/>
      <c r="G1617" s="228" t="str">
        <f>IF(
   OR(
      $E1617="頂板",$E1617="底板",$E1617="右側板",$E1617="左側板",
      $E1617="前抽牆",$E1617="後抽牆",$E1617="左抽牆",$E1617="右抽牆",
      $E1617="踢腳板",$E1617="補板",$E1617="固隔",$E1617="活隔",
      $E1617="中立板",$E1617="中立板(退)",$E1617="固隔(退)",$E1617="活固隔",
      $E1617="內頂板",$E1617="內左側落板",$E1617="內右側落板",$E1617="內底板",
      $E1617="內左側板",$E1617="內右側板",
      $E1617="上前平肢",$E1617="上後平肢",$E1617="上前立肢",$E1617="上後立肢",
      $E1617="下前立肢",$E1617="下後立肢",$E1617="下前平肢",$E1617="下後平肢",
      $E1617="左側落板",$E1617="右側落板",
      $E1617="外蓋背板",$E1617="台面",$E1617="床板",$E1617="假門板",
      $E1617="上掀門板",$E1617="平掀門板",$E1617="下掀門板",
      $E1617="左門板",$E1617="右門板",
      $E1617="抽盤",$E1617="抽盤抽頭",
      $E1617="上軌道板",$E1617="下軌道板",$E1617="左軌道板",$E1617="右軌道板",$E1617="指縫擋板",$E1617="左木框滑門",$E1617="右木框滑門",
      $E1617="層板",$E1617="壁面層板",$E1617="桌板",$E1617="上封板",$E1617="下封板",$E1617="左封板",$E1617="右封板",
      $E1617="左圓角側板",$E1617="右圓角側板",$E1617="抽頭",$E1617="入柱抽頭",$E1617="假抽頭"
   ),
   "AA",
   ""
)</f>
        <v/>
      </c>
      <c r="H1617" s="236"/>
      <c r="I1617" s="38" t="str">
        <f>IF(
   OR(
      $E1617="右側板",$E1617="左側板",$E1617="活隔",
      $E1617="左門板",$E1617="右門板",
      $E1617="左側落板",$E1617="右側落板",
      $E1617="外蓋背板",$E1617="活固隔",
      $E1617="左木框滑門",$E1617="右木框滑門",
      $E1617="左鋁框滑門",$E1617="右鋁框滑門",
      $E1617="桌板",$E1617="台面",$E1617="床板",$E1617="假門板",
      $E1617="上掀門板",$E1617="平掀門板",$E1617="下掀門板",
      $E1617="抽盤抽頭",$E1617="抽盤",$E1617="層板",$E1617="壁面層板",
      $E1617="上封板",$E1617="下封板",$E1617="左封板",$E1617="右封板",
      $E1617="抽頭"
   ),
   "AA",
   ""
)</f>
        <v/>
      </c>
      <c r="J1617" s="228"/>
      <c r="K1617" s="229"/>
      <c r="L1617" s="228"/>
      <c r="M1617" s="228" t="str">
        <f>IFERROR(VLOOKUP(L1617,色號!A:B,2,FALSE),"")</f>
        <v/>
      </c>
      <c r="N1617" s="228" t="str">
        <f>IFERROR(VLOOKUP(M1617,色號!B:C,2,FALSE),"")</f>
        <v/>
      </c>
      <c r="O1617" s="228" t="str">
        <f>IFERROR(VLOOKUP(L1617,色號!A:D,4,FALSE),"")</f>
        <v/>
      </c>
      <c r="P1617" s="461"/>
      <c r="Q1617" s="461"/>
      <c r="R1617" s="462"/>
      <c r="S1617" s="461"/>
      <c r="T1617" s="429" t="str">
        <f t="shared" si="542"/>
        <v/>
      </c>
      <c r="U1617" s="237" t="str">
        <f t="shared" si="543"/>
        <v/>
      </c>
    </row>
    <row r="1618" spans="1:21" x14ac:dyDescent="0.25">
      <c r="A1618" s="228">
        <f t="shared" si="539"/>
        <v>0</v>
      </c>
      <c r="B1618" s="228"/>
      <c r="C1618" s="228">
        <f t="shared" si="544"/>
        <v>42007</v>
      </c>
      <c r="D1618" s="228"/>
      <c r="E1618" s="228"/>
      <c r="F1618" s="228"/>
      <c r="G1618" s="228" t="str">
        <f t="shared" si="540"/>
        <v/>
      </c>
      <c r="H1618" s="236"/>
      <c r="I1618" s="38" t="str">
        <f t="shared" si="541"/>
        <v/>
      </c>
      <c r="J1618" s="228"/>
      <c r="K1618" s="229"/>
      <c r="L1618" s="228"/>
      <c r="M1618" s="228" t="str">
        <f>IFERROR(VLOOKUP(L1618,色號!A:B,2,FALSE),"")</f>
        <v/>
      </c>
      <c r="N1618" s="228" t="str">
        <f>IFERROR(VLOOKUP(M1618,色號!B:C,2,FALSE),"")</f>
        <v/>
      </c>
      <c r="O1618" s="228" t="str">
        <f>IFERROR(VLOOKUP(L1618,色號!A:D,4,FALSE),"")</f>
        <v/>
      </c>
      <c r="P1618" s="461"/>
      <c r="Q1618" s="461"/>
      <c r="R1618" s="462"/>
      <c r="S1618" s="461"/>
      <c r="T1618" s="429" t="str">
        <f t="shared" si="542"/>
        <v/>
      </c>
      <c r="U1618" s="237" t="str">
        <f t="shared" si="543"/>
        <v/>
      </c>
    </row>
    <row r="1619" spans="1:21" x14ac:dyDescent="0.25">
      <c r="A1619" s="228">
        <f t="shared" si="539"/>
        <v>0</v>
      </c>
      <c r="B1619" s="228"/>
      <c r="C1619" s="228">
        <f t="shared" si="544"/>
        <v>42008</v>
      </c>
      <c r="D1619" s="228"/>
      <c r="E1619" s="228"/>
      <c r="F1619" s="228"/>
      <c r="G1619" s="228" t="str">
        <f t="shared" si="540"/>
        <v/>
      </c>
      <c r="H1619" s="236"/>
      <c r="I1619" s="38" t="str">
        <f t="shared" si="541"/>
        <v/>
      </c>
      <c r="J1619" s="228"/>
      <c r="K1619" s="229"/>
      <c r="L1619" s="228"/>
      <c r="M1619" s="228" t="str">
        <f>IFERROR(VLOOKUP(L1619,色號!A:B,2,FALSE),"")</f>
        <v/>
      </c>
      <c r="N1619" s="228" t="str">
        <f>IFERROR(VLOOKUP(M1619,色號!B:C,2,FALSE),"")</f>
        <v/>
      </c>
      <c r="O1619" s="228" t="str">
        <f>IFERROR(VLOOKUP(L1619,色號!A:D,4,FALSE),"")</f>
        <v/>
      </c>
      <c r="P1619" s="461"/>
      <c r="Q1619" s="461"/>
      <c r="R1619" s="462"/>
      <c r="S1619" s="461"/>
      <c r="T1619" s="429" t="str">
        <f t="shared" si="542"/>
        <v/>
      </c>
      <c r="U1619" s="237" t="str">
        <f t="shared" si="543"/>
        <v/>
      </c>
    </row>
    <row r="1620" spans="1:21" x14ac:dyDescent="0.25">
      <c r="A1620" s="228">
        <f t="shared" si="539"/>
        <v>0</v>
      </c>
      <c r="B1620" s="228"/>
      <c r="C1620" s="228">
        <f t="shared" si="544"/>
        <v>42009</v>
      </c>
      <c r="D1620" s="228"/>
      <c r="E1620" s="228"/>
      <c r="F1620" s="228"/>
      <c r="G1620" s="228" t="str">
        <f t="shared" si="540"/>
        <v/>
      </c>
      <c r="H1620" s="236"/>
      <c r="I1620" s="38" t="str">
        <f t="shared" si="541"/>
        <v/>
      </c>
      <c r="J1620" s="228"/>
      <c r="K1620" s="229"/>
      <c r="L1620" s="228"/>
      <c r="M1620" s="228" t="str">
        <f>IFERROR(VLOOKUP(L1620,色號!A:B,2,FALSE),"")</f>
        <v/>
      </c>
      <c r="N1620" s="228" t="str">
        <f>IFERROR(VLOOKUP(M1620,色號!B:C,2,FALSE),"")</f>
        <v/>
      </c>
      <c r="O1620" s="228" t="str">
        <f>IFERROR(VLOOKUP(L1620,色號!A:D,4,FALSE),"")</f>
        <v/>
      </c>
      <c r="P1620" s="461"/>
      <c r="Q1620" s="461"/>
      <c r="R1620" s="462"/>
      <c r="S1620" s="461"/>
      <c r="T1620" s="429" t="str">
        <f t="shared" si="542"/>
        <v/>
      </c>
      <c r="U1620" s="237" t="str">
        <f t="shared" si="543"/>
        <v/>
      </c>
    </row>
    <row r="1621" spans="1:21" x14ac:dyDescent="0.25">
      <c r="A1621" s="228">
        <f t="shared" si="539"/>
        <v>0</v>
      </c>
      <c r="B1621" s="228"/>
      <c r="C1621" s="228">
        <f t="shared" si="544"/>
        <v>42010</v>
      </c>
      <c r="D1621" s="228"/>
      <c r="E1621" s="228"/>
      <c r="F1621" s="236"/>
      <c r="G1621" s="228" t="str">
        <f t="shared" si="540"/>
        <v/>
      </c>
      <c r="H1621" s="236"/>
      <c r="I1621" s="38" t="str">
        <f t="shared" si="541"/>
        <v/>
      </c>
      <c r="J1621" s="228"/>
      <c r="K1621" s="229"/>
      <c r="L1621" s="228"/>
      <c r="M1621" s="228" t="str">
        <f>IFERROR(VLOOKUP(L1621,色號!A:B,2,FALSE),"")</f>
        <v/>
      </c>
      <c r="N1621" s="228" t="str">
        <f>IFERROR(VLOOKUP(M1621,色號!B:C,2,FALSE),"")</f>
        <v/>
      </c>
      <c r="O1621" s="228" t="str">
        <f>IFERROR(VLOOKUP(L1621,色號!A:D,4,FALSE),"")</f>
        <v/>
      </c>
      <c r="P1621" s="461"/>
      <c r="Q1621" s="461"/>
      <c r="R1621" s="462"/>
      <c r="S1621" s="461"/>
      <c r="T1621" s="429" t="str">
        <f t="shared" si="542"/>
        <v/>
      </c>
      <c r="U1621" s="237" t="str">
        <f t="shared" si="543"/>
        <v/>
      </c>
    </row>
    <row r="1622" spans="1:21" x14ac:dyDescent="0.25">
      <c r="A1622" s="228">
        <f t="shared" si="539"/>
        <v>0</v>
      </c>
      <c r="B1622" s="228"/>
      <c r="C1622" s="228">
        <f t="shared" si="544"/>
        <v>42011</v>
      </c>
      <c r="D1622" s="228"/>
      <c r="E1622" s="228"/>
      <c r="F1622" s="228"/>
      <c r="G1622" s="228" t="str">
        <f t="shared" si="540"/>
        <v/>
      </c>
      <c r="H1622" s="236"/>
      <c r="I1622" s="38" t="str">
        <f t="shared" si="541"/>
        <v/>
      </c>
      <c r="J1622" s="228"/>
      <c r="K1622" s="229"/>
      <c r="L1622" s="228"/>
      <c r="M1622" s="228"/>
      <c r="N1622" s="232"/>
      <c r="O1622" s="228"/>
      <c r="P1622" s="461"/>
      <c r="Q1622" s="461"/>
      <c r="R1622" s="462"/>
      <c r="S1622" s="461"/>
      <c r="T1622" s="429" t="str">
        <f t="shared" si="542"/>
        <v/>
      </c>
      <c r="U1622" s="237" t="str">
        <f t="shared" si="543"/>
        <v/>
      </c>
    </row>
    <row r="1623" spans="1:21" x14ac:dyDescent="0.25">
      <c r="A1623" s="228">
        <f t="shared" si="539"/>
        <v>0</v>
      </c>
      <c r="B1623" s="228"/>
      <c r="C1623" s="228">
        <f t="shared" si="544"/>
        <v>42012</v>
      </c>
      <c r="D1623" s="228"/>
      <c r="E1623" s="228"/>
      <c r="F1623" s="236"/>
      <c r="G1623" s="228" t="str">
        <f t="shared" si="540"/>
        <v/>
      </c>
      <c r="H1623" s="236"/>
      <c r="I1623" s="38" t="str">
        <f t="shared" si="541"/>
        <v/>
      </c>
      <c r="J1623" s="228"/>
      <c r="K1623" s="229"/>
      <c r="L1623" s="228"/>
      <c r="M1623" s="228"/>
      <c r="N1623" s="232"/>
      <c r="O1623" s="228"/>
      <c r="P1623" s="461"/>
      <c r="Q1623" s="461"/>
      <c r="R1623" s="462"/>
      <c r="S1623" s="461"/>
      <c r="T1623" s="429" t="str">
        <f t="shared" si="542"/>
        <v/>
      </c>
      <c r="U1623" s="237" t="str">
        <f t="shared" si="543"/>
        <v/>
      </c>
    </row>
    <row r="1624" spans="1:21" x14ac:dyDescent="0.25">
      <c r="A1624" s="228">
        <f t="shared" si="539"/>
        <v>0</v>
      </c>
      <c r="B1624" s="228"/>
      <c r="C1624" s="228">
        <f>C1623+1</f>
        <v>42013</v>
      </c>
      <c r="D1624" s="228"/>
      <c r="E1624" s="228"/>
      <c r="F1624" s="228"/>
      <c r="G1624" s="228" t="str">
        <f t="shared" si="540"/>
        <v/>
      </c>
      <c r="H1624" s="236"/>
      <c r="I1624" s="38" t="str">
        <f t="shared" si="541"/>
        <v/>
      </c>
      <c r="J1624" s="228"/>
      <c r="K1624" s="229"/>
      <c r="L1624" s="228"/>
      <c r="M1624" s="228"/>
      <c r="N1624" s="232"/>
      <c r="O1624" s="228"/>
      <c r="P1624" s="461"/>
      <c r="Q1624" s="461"/>
      <c r="R1624" s="462"/>
      <c r="S1624" s="461"/>
      <c r="T1624" s="429" t="str">
        <f t="shared" si="542"/>
        <v/>
      </c>
      <c r="U1624" s="237" t="str">
        <f t="shared" si="543"/>
        <v/>
      </c>
    </row>
    <row r="1625" spans="1:21" x14ac:dyDescent="0.25">
      <c r="A1625" s="228">
        <f t="shared" si="539"/>
        <v>0</v>
      </c>
      <c r="B1625" s="228"/>
      <c r="C1625" s="228">
        <f t="shared" ref="C1625" si="545">C1624+1</f>
        <v>42014</v>
      </c>
      <c r="D1625" s="228"/>
      <c r="E1625" s="228"/>
      <c r="F1625" s="228"/>
      <c r="G1625" s="228" t="str">
        <f t="shared" si="540"/>
        <v/>
      </c>
      <c r="H1625" s="236"/>
      <c r="I1625" s="38" t="str">
        <f t="shared" si="541"/>
        <v/>
      </c>
      <c r="J1625" s="228"/>
      <c r="K1625" s="229"/>
      <c r="L1625" s="228"/>
      <c r="M1625" s="228"/>
      <c r="N1625" s="232"/>
      <c r="O1625" s="228"/>
      <c r="P1625" s="461"/>
      <c r="Q1625" s="461"/>
      <c r="R1625" s="462"/>
      <c r="S1625" s="461"/>
      <c r="T1625" s="429" t="str">
        <f t="shared" si="542"/>
        <v/>
      </c>
      <c r="U1625" s="237" t="str">
        <f t="shared" si="543"/>
        <v/>
      </c>
    </row>
    <row r="1626" spans="1:21" x14ac:dyDescent="0.25">
      <c r="A1626" s="228">
        <f t="shared" si="539"/>
        <v>0</v>
      </c>
      <c r="B1626" s="228"/>
      <c r="C1626" s="228">
        <f>C1625+1</f>
        <v>42015</v>
      </c>
      <c r="D1626" s="228"/>
      <c r="E1626" s="228"/>
      <c r="F1626" s="228"/>
      <c r="G1626" s="228" t="str">
        <f t="shared" si="540"/>
        <v/>
      </c>
      <c r="H1626" s="236"/>
      <c r="I1626" s="38" t="str">
        <f t="shared" si="541"/>
        <v/>
      </c>
      <c r="J1626" s="228"/>
      <c r="K1626" s="229"/>
      <c r="L1626" s="228"/>
      <c r="M1626" s="228"/>
      <c r="N1626" s="232"/>
      <c r="O1626" s="228"/>
      <c r="P1626" s="461"/>
      <c r="Q1626" s="461"/>
      <c r="R1626" s="462"/>
      <c r="S1626" s="461"/>
      <c r="T1626" s="429" t="str">
        <f t="shared" si="542"/>
        <v/>
      </c>
      <c r="U1626" s="237" t="str">
        <f t="shared" si="543"/>
        <v/>
      </c>
    </row>
    <row r="1627" spans="1:21" x14ac:dyDescent="0.25">
      <c r="A1627" s="228">
        <f t="shared" si="539"/>
        <v>0</v>
      </c>
      <c r="B1627" s="228"/>
      <c r="C1627" s="228">
        <f>C1626+1</f>
        <v>42016</v>
      </c>
      <c r="D1627" s="228"/>
      <c r="E1627" s="228"/>
      <c r="F1627" s="237"/>
      <c r="G1627" s="228" t="str">
        <f t="shared" si="540"/>
        <v/>
      </c>
      <c r="H1627" s="236"/>
      <c r="I1627" s="38" t="str">
        <f t="shared" si="541"/>
        <v/>
      </c>
      <c r="J1627" s="228"/>
      <c r="K1627" s="229"/>
      <c r="L1627" s="228"/>
      <c r="M1627" s="228"/>
      <c r="N1627" s="232"/>
      <c r="O1627" s="228"/>
      <c r="P1627" s="461"/>
      <c r="Q1627" s="461"/>
      <c r="R1627" s="462"/>
      <c r="S1627" s="461"/>
      <c r="T1627" s="429" t="str">
        <f t="shared" si="542"/>
        <v/>
      </c>
      <c r="U1627" s="237" t="str">
        <f t="shared" si="543"/>
        <v/>
      </c>
    </row>
    <row r="1628" spans="1:21" x14ac:dyDescent="0.25">
      <c r="A1628" s="228">
        <f t="shared" si="539"/>
        <v>0</v>
      </c>
      <c r="B1628" s="228"/>
      <c r="C1628" s="228">
        <f>C1627+1</f>
        <v>42017</v>
      </c>
      <c r="D1628" s="228"/>
      <c r="E1628" s="228"/>
      <c r="F1628" s="237"/>
      <c r="G1628" s="228" t="str">
        <f t="shared" si="540"/>
        <v/>
      </c>
      <c r="H1628" s="236"/>
      <c r="I1628" s="38" t="str">
        <f t="shared" si="541"/>
        <v/>
      </c>
      <c r="J1628" s="228"/>
      <c r="K1628" s="229"/>
      <c r="L1628" s="228"/>
      <c r="M1628" s="228"/>
      <c r="N1628" s="232"/>
      <c r="O1628" s="228"/>
      <c r="P1628" s="461"/>
      <c r="Q1628" s="461"/>
      <c r="R1628" s="462"/>
      <c r="S1628" s="461"/>
      <c r="T1628" s="429" t="str">
        <f t="shared" si="542"/>
        <v/>
      </c>
      <c r="U1628" s="237" t="str">
        <f t="shared" si="543"/>
        <v/>
      </c>
    </row>
    <row r="1629" spans="1:21" x14ac:dyDescent="0.25">
      <c r="A1629" s="228">
        <f t="shared" si="539"/>
        <v>0</v>
      </c>
      <c r="B1629" s="228"/>
      <c r="C1629" s="228">
        <f>C1628+1</f>
        <v>42018</v>
      </c>
      <c r="D1629" s="228"/>
      <c r="E1629" s="228"/>
      <c r="F1629" s="231"/>
      <c r="G1629" s="228" t="str">
        <f t="shared" si="540"/>
        <v/>
      </c>
      <c r="H1629" s="236"/>
      <c r="I1629" s="38" t="str">
        <f t="shared" si="541"/>
        <v/>
      </c>
      <c r="J1629" s="228"/>
      <c r="K1629" s="229"/>
      <c r="L1629" s="228"/>
      <c r="M1629" s="228"/>
      <c r="N1629" s="232"/>
      <c r="O1629" s="228"/>
      <c r="P1629" s="461"/>
      <c r="Q1629" s="461"/>
      <c r="R1629" s="462"/>
      <c r="S1629" s="461"/>
      <c r="T1629" s="429" t="str">
        <f t="shared" si="542"/>
        <v/>
      </c>
      <c r="U1629" s="237" t="str">
        <f t="shared" si="543"/>
        <v/>
      </c>
    </row>
    <row r="1630" spans="1:21" x14ac:dyDescent="0.25">
      <c r="A1630" s="228">
        <f t="shared" si="539"/>
        <v>0</v>
      </c>
      <c r="B1630" s="228"/>
      <c r="C1630" s="228">
        <f t="shared" ref="C1630:C1634" si="546">C1629+1</f>
        <v>42019</v>
      </c>
      <c r="D1630" s="228"/>
      <c r="E1630" s="228"/>
      <c r="F1630" s="231"/>
      <c r="G1630" s="228" t="str">
        <f t="shared" si="540"/>
        <v/>
      </c>
      <c r="H1630" s="236"/>
      <c r="I1630" s="38" t="str">
        <f t="shared" si="541"/>
        <v/>
      </c>
      <c r="J1630" s="228"/>
      <c r="K1630" s="229"/>
      <c r="L1630" s="228"/>
      <c r="M1630" s="228"/>
      <c r="N1630" s="232"/>
      <c r="O1630" s="228"/>
      <c r="P1630" s="461"/>
      <c r="Q1630" s="461"/>
      <c r="R1630" s="462"/>
      <c r="S1630" s="228"/>
      <c r="T1630" s="429" t="str">
        <f t="shared" si="542"/>
        <v/>
      </c>
      <c r="U1630" s="237" t="str">
        <f t="shared" si="543"/>
        <v/>
      </c>
    </row>
    <row r="1631" spans="1:21" x14ac:dyDescent="0.25">
      <c r="A1631" s="228">
        <f t="shared" si="539"/>
        <v>0</v>
      </c>
      <c r="B1631" s="228"/>
      <c r="C1631" s="228">
        <f t="shared" si="546"/>
        <v>42020</v>
      </c>
      <c r="D1631" s="228"/>
      <c r="E1631" s="228"/>
      <c r="F1631" s="228"/>
      <c r="G1631" s="228" t="str">
        <f t="shared" si="540"/>
        <v/>
      </c>
      <c r="H1631" s="236"/>
      <c r="I1631" s="38" t="str">
        <f t="shared" si="541"/>
        <v/>
      </c>
      <c r="J1631" s="228"/>
      <c r="K1631" s="229"/>
      <c r="L1631" s="228"/>
      <c r="M1631" s="228" t="str">
        <f>IFERROR(VLOOKUP(L1631,色號!A:B,2,FALSE),"")</f>
        <v/>
      </c>
      <c r="N1631" s="232" t="str">
        <f>IFERROR(VLOOKUP(L1631,色號!A:C,3,FALSE),"")</f>
        <v/>
      </c>
      <c r="O1631" s="228"/>
      <c r="P1631" s="461"/>
      <c r="Q1631" s="461"/>
      <c r="R1631" s="462"/>
      <c r="S1631" s="228"/>
      <c r="T1631" s="429" t="str">
        <f t="shared" si="542"/>
        <v/>
      </c>
      <c r="U1631" s="237" t="str">
        <f t="shared" si="543"/>
        <v/>
      </c>
    </row>
    <row r="1632" spans="1:21" x14ac:dyDescent="0.25">
      <c r="A1632" s="228">
        <f t="shared" si="539"/>
        <v>0</v>
      </c>
      <c r="B1632" s="228"/>
      <c r="C1632" s="228">
        <f t="shared" si="546"/>
        <v>42021</v>
      </c>
      <c r="D1632" s="228"/>
      <c r="E1632" s="228"/>
      <c r="F1632" s="228"/>
      <c r="G1632" s="228" t="str">
        <f t="shared" si="540"/>
        <v/>
      </c>
      <c r="H1632" s="236"/>
      <c r="I1632" s="38" t="str">
        <f t="shared" si="541"/>
        <v/>
      </c>
      <c r="J1632" s="228"/>
      <c r="K1632" s="229"/>
      <c r="L1632" s="228"/>
      <c r="M1632" s="228" t="str">
        <f>IFERROR(VLOOKUP(L1632,色號!A:B,2,FALSE),"")</f>
        <v/>
      </c>
      <c r="N1632" s="232" t="str">
        <f>IFERROR(VLOOKUP(L1632,色號!A:C,3,FALSE),"")</f>
        <v/>
      </c>
      <c r="O1632" s="228"/>
      <c r="P1632" s="461"/>
      <c r="Q1632" s="461"/>
      <c r="R1632" s="462"/>
      <c r="S1632" s="238"/>
      <c r="T1632" s="429" t="str">
        <f t="shared" si="542"/>
        <v/>
      </c>
      <c r="U1632" s="237" t="str">
        <f t="shared" si="543"/>
        <v/>
      </c>
    </row>
    <row r="1633" spans="1:21" x14ac:dyDescent="0.25">
      <c r="A1633" s="228">
        <f t="shared" si="539"/>
        <v>0</v>
      </c>
      <c r="B1633" s="228"/>
      <c r="C1633" s="228">
        <f t="shared" si="546"/>
        <v>42022</v>
      </c>
      <c r="D1633" s="228"/>
      <c r="E1633" s="228"/>
      <c r="F1633" s="238"/>
      <c r="G1633" s="228" t="str">
        <f t="shared" si="540"/>
        <v/>
      </c>
      <c r="H1633" s="236"/>
      <c r="I1633" s="38" t="str">
        <f t="shared" si="541"/>
        <v/>
      </c>
      <c r="J1633" s="238"/>
      <c r="K1633" s="229"/>
      <c r="L1633" s="238"/>
      <c r="M1633" s="228" t="str">
        <f>IFERROR(VLOOKUP(L1633,色號!A:B,2,FALSE),"")</f>
        <v/>
      </c>
      <c r="N1633" s="232" t="str">
        <f>IFERROR(VLOOKUP(L1633,色號!A:C,3,FALSE),"")</f>
        <v/>
      </c>
      <c r="O1633" s="238"/>
      <c r="P1633" s="238"/>
      <c r="Q1633" s="238"/>
      <c r="R1633" s="456"/>
      <c r="S1633" s="238"/>
      <c r="T1633" s="429" t="str">
        <f t="shared" si="542"/>
        <v/>
      </c>
      <c r="U1633" s="237" t="str">
        <f t="shared" si="543"/>
        <v/>
      </c>
    </row>
    <row r="1634" spans="1:21" x14ac:dyDescent="0.25">
      <c r="A1634" s="228">
        <f t="shared" si="539"/>
        <v>0</v>
      </c>
      <c r="B1634" s="228"/>
      <c r="C1634" s="228">
        <f t="shared" si="546"/>
        <v>42023</v>
      </c>
      <c r="D1634" s="228"/>
      <c r="E1634" s="228"/>
      <c r="F1634" s="238"/>
      <c r="G1634" s="228" t="str">
        <f t="shared" si="540"/>
        <v/>
      </c>
      <c r="H1634" s="236"/>
      <c r="I1634" s="38" t="str">
        <f t="shared" si="541"/>
        <v/>
      </c>
      <c r="J1634" s="238"/>
      <c r="K1634" s="229"/>
      <c r="L1634" s="238"/>
      <c r="M1634" s="228" t="str">
        <f>IFERROR(VLOOKUP(L1634,色號!A:B,2,FALSE),"")</f>
        <v/>
      </c>
      <c r="N1634" s="232" t="str">
        <f>IFERROR(VLOOKUP(L1634,色號!A:C,3,FALSE),"")</f>
        <v/>
      </c>
      <c r="O1634" s="238"/>
      <c r="P1634" s="238"/>
      <c r="Q1634" s="238"/>
      <c r="R1634" s="456"/>
      <c r="S1634" s="238"/>
      <c r="T1634" s="429" t="str">
        <f t="shared" si="542"/>
        <v/>
      </c>
      <c r="U1634" s="237" t="str">
        <f t="shared" si="543"/>
        <v/>
      </c>
    </row>
    <row r="1635" spans="1:21" x14ac:dyDescent="0.25">
      <c r="A1635" s="228">
        <f t="shared" si="539"/>
        <v>0</v>
      </c>
      <c r="B1635" s="228"/>
      <c r="C1635" s="228">
        <f>C1634+1</f>
        <v>42024</v>
      </c>
      <c r="D1635" s="228"/>
      <c r="E1635" s="228"/>
      <c r="F1635" s="238"/>
      <c r="G1635" s="228" t="str">
        <f t="shared" si="540"/>
        <v/>
      </c>
      <c r="H1635" s="236"/>
      <c r="I1635" s="38" t="str">
        <f t="shared" si="541"/>
        <v/>
      </c>
      <c r="J1635" s="238"/>
      <c r="K1635" s="229"/>
      <c r="L1635" s="238"/>
      <c r="M1635" s="228" t="str">
        <f>IFERROR(VLOOKUP(L1635,色號!A:B,2,FALSE),"")</f>
        <v/>
      </c>
      <c r="N1635" s="232" t="str">
        <f>IFERROR(VLOOKUP(L1635,色號!A:C,3,FALSE),"")</f>
        <v/>
      </c>
      <c r="O1635" s="238"/>
      <c r="P1635" s="238"/>
      <c r="Q1635" s="238"/>
      <c r="R1635" s="456"/>
      <c r="S1635" s="238"/>
      <c r="T1635" s="429" t="str">
        <f t="shared" si="542"/>
        <v/>
      </c>
      <c r="U1635" s="237" t="str">
        <f t="shared" si="543"/>
        <v/>
      </c>
    </row>
    <row r="1636" spans="1:21" x14ac:dyDescent="0.25">
      <c r="A1636" s="228">
        <f t="shared" si="539"/>
        <v>0</v>
      </c>
      <c r="B1636" s="228"/>
      <c r="C1636" s="228">
        <f>C1635+1</f>
        <v>42025</v>
      </c>
      <c r="D1636" s="228"/>
      <c r="E1636" s="228"/>
      <c r="F1636" s="238"/>
      <c r="G1636" s="228" t="str">
        <f t="shared" si="540"/>
        <v/>
      </c>
      <c r="H1636" s="236"/>
      <c r="I1636" s="38" t="str">
        <f t="shared" si="541"/>
        <v/>
      </c>
      <c r="J1636" s="238"/>
      <c r="K1636" s="229"/>
      <c r="L1636" s="238"/>
      <c r="M1636" s="228" t="str">
        <f>IFERROR(VLOOKUP(L1636,色號!A:B,2,FALSE),"")</f>
        <v/>
      </c>
      <c r="N1636" s="232" t="str">
        <f>IFERROR(VLOOKUP(L1636,色號!A:C,3,FALSE),"")</f>
        <v/>
      </c>
      <c r="O1636" s="238"/>
      <c r="P1636" s="238"/>
      <c r="Q1636" s="238"/>
      <c r="R1636" s="456"/>
      <c r="S1636" s="238"/>
      <c r="T1636" s="429" t="str">
        <f t="shared" si="542"/>
        <v/>
      </c>
      <c r="U1636" s="237" t="str">
        <f t="shared" si="543"/>
        <v/>
      </c>
    </row>
    <row r="1637" spans="1:21" x14ac:dyDescent="0.25">
      <c r="A1637" s="228">
        <f t="shared" si="539"/>
        <v>0</v>
      </c>
      <c r="B1637" s="228"/>
      <c r="C1637" s="228">
        <f t="shared" ref="C1637:C1640" si="547">C1636+1</f>
        <v>42026</v>
      </c>
      <c r="D1637" s="228"/>
      <c r="E1637" s="228"/>
      <c r="F1637" s="238"/>
      <c r="G1637" s="228" t="str">
        <f t="shared" si="540"/>
        <v/>
      </c>
      <c r="H1637" s="236"/>
      <c r="I1637" s="38" t="str">
        <f t="shared" si="541"/>
        <v/>
      </c>
      <c r="J1637" s="238"/>
      <c r="K1637" s="229"/>
      <c r="L1637" s="238"/>
      <c r="M1637" s="228" t="str">
        <f>IFERROR(VLOOKUP(L1637,色號!A:B,2,FALSE),"")</f>
        <v/>
      </c>
      <c r="N1637" s="232" t="str">
        <f>IFERROR(VLOOKUP(L1637,色號!A:C,3,FALSE),"")</f>
        <v/>
      </c>
      <c r="O1637" s="238"/>
      <c r="P1637" s="238"/>
      <c r="Q1637" s="238"/>
      <c r="R1637" s="456"/>
      <c r="S1637" s="238"/>
      <c r="T1637" s="429" t="str">
        <f t="shared" si="542"/>
        <v/>
      </c>
      <c r="U1637" s="237" t="str">
        <f t="shared" si="543"/>
        <v/>
      </c>
    </row>
    <row r="1638" spans="1:21" x14ac:dyDescent="0.25">
      <c r="A1638" s="228">
        <f t="shared" si="539"/>
        <v>0</v>
      </c>
      <c r="B1638" s="228"/>
      <c r="C1638" s="228">
        <f t="shared" si="547"/>
        <v>42027</v>
      </c>
      <c r="D1638" s="228"/>
      <c r="E1638" s="228"/>
      <c r="F1638" s="238"/>
      <c r="G1638" s="228" t="str">
        <f t="shared" si="540"/>
        <v/>
      </c>
      <c r="H1638" s="236"/>
      <c r="I1638" s="38" t="str">
        <f t="shared" si="541"/>
        <v/>
      </c>
      <c r="J1638" s="238"/>
      <c r="K1638" s="229"/>
      <c r="L1638" s="238"/>
      <c r="M1638" s="228" t="str">
        <f>IFERROR(VLOOKUP(L1638,色號!A:B,2,FALSE),"")</f>
        <v/>
      </c>
      <c r="N1638" s="232" t="str">
        <f>IFERROR(VLOOKUP(L1638,色號!A:C,3,FALSE),"")</f>
        <v/>
      </c>
      <c r="O1638" s="238"/>
      <c r="P1638" s="238"/>
      <c r="Q1638" s="238"/>
      <c r="R1638" s="456"/>
      <c r="S1638" s="238"/>
      <c r="T1638" s="429" t="str">
        <f t="shared" si="542"/>
        <v/>
      </c>
      <c r="U1638" s="237" t="str">
        <f t="shared" si="543"/>
        <v/>
      </c>
    </row>
    <row r="1639" spans="1:21" x14ac:dyDescent="0.25">
      <c r="A1639" s="228">
        <f t="shared" si="539"/>
        <v>0</v>
      </c>
      <c r="B1639" s="228"/>
      <c r="C1639" s="228">
        <f t="shared" si="547"/>
        <v>42028</v>
      </c>
      <c r="D1639" s="228"/>
      <c r="E1639" s="228"/>
      <c r="F1639" s="238"/>
      <c r="G1639" s="228" t="str">
        <f t="shared" si="540"/>
        <v/>
      </c>
      <c r="H1639" s="236"/>
      <c r="I1639" s="38" t="str">
        <f t="shared" si="541"/>
        <v/>
      </c>
      <c r="J1639" s="238"/>
      <c r="K1639" s="229"/>
      <c r="L1639" s="238"/>
      <c r="M1639" s="228" t="str">
        <f>IFERROR(VLOOKUP(L1639,色號!A:B,2,FALSE),"")</f>
        <v/>
      </c>
      <c r="N1639" s="232" t="str">
        <f>IFERROR(VLOOKUP(L1639,色號!A:C,3,FALSE),"")</f>
        <v/>
      </c>
      <c r="O1639" s="238"/>
      <c r="P1639" s="238"/>
      <c r="Q1639" s="238"/>
      <c r="R1639" s="456"/>
      <c r="S1639" s="238"/>
      <c r="T1639" s="429" t="str">
        <f t="shared" si="542"/>
        <v/>
      </c>
      <c r="U1639" s="237" t="str">
        <f t="shared" si="543"/>
        <v/>
      </c>
    </row>
    <row r="1640" spans="1:21" x14ac:dyDescent="0.25">
      <c r="A1640" s="228">
        <f t="shared" si="539"/>
        <v>0</v>
      </c>
      <c r="B1640" s="228"/>
      <c r="C1640" s="228">
        <f t="shared" si="547"/>
        <v>42029</v>
      </c>
      <c r="D1640" s="228"/>
      <c r="E1640" s="228"/>
      <c r="F1640" s="238"/>
      <c r="G1640" s="228" t="str">
        <f t="shared" si="540"/>
        <v/>
      </c>
      <c r="H1640" s="236"/>
      <c r="I1640" s="38" t="str">
        <f t="shared" si="541"/>
        <v/>
      </c>
      <c r="J1640" s="238"/>
      <c r="K1640" s="229"/>
      <c r="L1640" s="238"/>
      <c r="M1640" s="228" t="str">
        <f>IFERROR(VLOOKUP(L1640,色號!A:B,2,FALSE),"")</f>
        <v/>
      </c>
      <c r="N1640" s="232" t="str">
        <f>IFERROR(VLOOKUP(L1640,色號!A:C,3,FALSE),"")</f>
        <v/>
      </c>
      <c r="O1640" s="238"/>
      <c r="P1640" s="238"/>
      <c r="Q1640" s="238"/>
      <c r="R1640" s="456"/>
      <c r="S1640" s="238"/>
      <c r="T1640" s="429" t="str">
        <f t="shared" si="542"/>
        <v/>
      </c>
      <c r="U1640" s="237" t="str">
        <f t="shared" si="543"/>
        <v/>
      </c>
    </row>
    <row r="1641" spans="1:21" x14ac:dyDescent="0.25">
      <c r="A1641" s="228">
        <f t="shared" si="539"/>
        <v>0</v>
      </c>
      <c r="B1641" s="228"/>
      <c r="C1641" s="228">
        <f>C1640+1</f>
        <v>42030</v>
      </c>
      <c r="D1641" s="228"/>
      <c r="E1641" s="228"/>
      <c r="F1641" s="238"/>
      <c r="G1641" s="228" t="str">
        <f t="shared" si="540"/>
        <v/>
      </c>
      <c r="H1641" s="236"/>
      <c r="I1641" s="38" t="str">
        <f t="shared" si="541"/>
        <v/>
      </c>
      <c r="J1641" s="238"/>
      <c r="K1641" s="229"/>
      <c r="L1641" s="238"/>
      <c r="M1641" s="228" t="str">
        <f>IFERROR(VLOOKUP(L1641,色號!A:B,2,FALSE),"")</f>
        <v/>
      </c>
      <c r="N1641" s="232" t="str">
        <f>IFERROR(VLOOKUP(L1641,色號!A:C,3,FALSE),"")</f>
        <v/>
      </c>
      <c r="O1641" s="238"/>
      <c r="P1641" s="238"/>
      <c r="Q1641" s="238"/>
      <c r="R1641" s="456"/>
      <c r="S1641" s="238"/>
      <c r="T1641" s="429" t="str">
        <f t="shared" si="542"/>
        <v/>
      </c>
      <c r="U1641" s="237" t="str">
        <f t="shared" si="543"/>
        <v/>
      </c>
    </row>
    <row r="1644" spans="1:21" x14ac:dyDescent="0.25">
      <c r="A1644" s="224" t="s">
        <v>31</v>
      </c>
      <c r="B1644" s="224"/>
      <c r="C1644" s="225"/>
      <c r="D1644" s="225" cm="1">
        <f t="array" ref="D1644">_xlfn.IFS(OR(C1644="水槽櫃",C1644="爐檯櫃"),"無頂板",C1644="油機吊櫃","無底板",TRUE,0)</f>
        <v>0</v>
      </c>
      <c r="E1644" s="226"/>
      <c r="F1644" s="225"/>
      <c r="G1644" s="226"/>
      <c r="H1644" s="226"/>
      <c r="I1644" s="226"/>
      <c r="J1644" s="226"/>
      <c r="K1644" s="227"/>
      <c r="L1644" s="228"/>
      <c r="M1644" s="228"/>
      <c r="N1644" s="228"/>
      <c r="O1644" s="228"/>
      <c r="P1644" s="228"/>
      <c r="Q1644" s="228"/>
      <c r="R1644" s="455"/>
      <c r="S1644" s="228"/>
      <c r="T1644" s="430"/>
      <c r="U1644" s="237"/>
    </row>
    <row r="1645" spans="1:21" x14ac:dyDescent="0.25">
      <c r="A1645" s="224" t="s">
        <v>20</v>
      </c>
      <c r="B1645" s="224"/>
      <c r="C1645" s="229">
        <f>C1606+1</f>
        <v>43</v>
      </c>
      <c r="D1645" s="229"/>
      <c r="E1645" s="226"/>
      <c r="F1645" s="230"/>
      <c r="G1645" s="226"/>
      <c r="H1645" s="226"/>
      <c r="I1645" s="226"/>
      <c r="J1645" s="226"/>
      <c r="K1645" s="377" t="s">
        <v>15</v>
      </c>
      <c r="L1645" s="232">
        <f>SUMIF(D1651:D1680,"&lt;&gt;*五金",K1651:K1680)</f>
        <v>0</v>
      </c>
      <c r="M1645" s="228"/>
      <c r="N1645" s="231"/>
      <c r="O1645" s="228"/>
      <c r="P1645" s="228"/>
      <c r="Q1645" s="228"/>
      <c r="R1645" s="455"/>
      <c r="S1645" s="228"/>
      <c r="T1645" s="430"/>
      <c r="U1645" s="237"/>
    </row>
    <row r="1646" spans="1:21" x14ac:dyDescent="0.25">
      <c r="A1646" s="224" t="s">
        <v>38</v>
      </c>
      <c r="B1646" s="224"/>
      <c r="C1646" s="229"/>
      <c r="D1646" s="229"/>
      <c r="E1646" s="226"/>
      <c r="F1646" s="230"/>
      <c r="G1646" s="226"/>
      <c r="H1646" s="226"/>
      <c r="I1646" s="226"/>
      <c r="J1646" s="226"/>
      <c r="K1646" s="377" t="s">
        <v>16</v>
      </c>
      <c r="L1646" s="233">
        <f>板材才數分析.!P1318</f>
        <v>0</v>
      </c>
      <c r="M1646" s="228"/>
      <c r="N1646" s="231"/>
      <c r="O1646" s="228"/>
      <c r="P1646" s="228"/>
      <c r="Q1646" s="228"/>
      <c r="R1646" s="455"/>
      <c r="S1646" s="228"/>
      <c r="T1646" s="430"/>
      <c r="U1646" s="237"/>
    </row>
    <row r="1647" spans="1:21" x14ac:dyDescent="0.25">
      <c r="A1647" s="224" t="s">
        <v>39</v>
      </c>
      <c r="B1647" s="224"/>
      <c r="C1647" s="368"/>
      <c r="D1647" s="229"/>
      <c r="E1647" s="226"/>
      <c r="F1647" s="230"/>
      <c r="G1647" s="226"/>
      <c r="H1647" s="226"/>
      <c r="I1647" s="226"/>
      <c r="J1647" s="226"/>
      <c r="K1647" s="378" t="s">
        <v>1384</v>
      </c>
      <c r="L1647" s="228">
        <v>1</v>
      </c>
      <c r="M1647" s="228"/>
      <c r="N1647" s="228"/>
      <c r="O1647" s="228"/>
      <c r="P1647" s="228"/>
      <c r="Q1647" s="228"/>
      <c r="R1647" s="455"/>
      <c r="S1647" s="228"/>
      <c r="T1647" s="430"/>
      <c r="U1647" s="237"/>
    </row>
    <row r="1648" spans="1:21" x14ac:dyDescent="0.25">
      <c r="A1648" s="224" t="s">
        <v>40</v>
      </c>
      <c r="B1648" s="224"/>
      <c r="C1648" s="367"/>
      <c r="D1648" s="229"/>
      <c r="E1648" s="226"/>
      <c r="F1648" s="230"/>
      <c r="G1648" s="226"/>
      <c r="H1648" s="226"/>
      <c r="I1648" s="226"/>
      <c r="J1648" s="226"/>
      <c r="K1648" s="227"/>
      <c r="L1648" s="228"/>
      <c r="M1648" s="228"/>
      <c r="N1648" s="228"/>
      <c r="O1648" s="228"/>
      <c r="P1648" s="228"/>
      <c r="Q1648" s="228"/>
      <c r="R1648" s="455"/>
      <c r="S1648" s="228"/>
      <c r="T1648" s="430"/>
      <c r="U1648" s="237"/>
    </row>
    <row r="1649" spans="1:21" ht="16.5" customHeight="1" x14ac:dyDescent="0.25">
      <c r="A1649" s="508" t="s">
        <v>21</v>
      </c>
      <c r="B1649" s="228"/>
      <c r="C1649" s="508" t="s">
        <v>50</v>
      </c>
      <c r="D1649" s="508" t="s">
        <v>1293</v>
      </c>
      <c r="E1649" s="508" t="s">
        <v>42</v>
      </c>
      <c r="F1649" s="372" t="s">
        <v>2</v>
      </c>
      <c r="G1649" s="372"/>
      <c r="H1649" s="372"/>
      <c r="I1649" s="372"/>
      <c r="J1649" s="372"/>
      <c r="K1649" s="514" t="s">
        <v>6</v>
      </c>
      <c r="L1649" s="508" t="s">
        <v>8</v>
      </c>
      <c r="M1649" s="508" t="s">
        <v>110</v>
      </c>
      <c r="N1649" s="515" t="s">
        <v>225</v>
      </c>
      <c r="O1649" s="508" t="s">
        <v>44</v>
      </c>
      <c r="P1649" s="509" t="s">
        <v>9</v>
      </c>
      <c r="Q1649" s="509" t="s">
        <v>9</v>
      </c>
      <c r="R1649" s="510" t="s">
        <v>9</v>
      </c>
      <c r="S1649" s="509" t="s">
        <v>9</v>
      </c>
      <c r="T1649" s="516" t="s">
        <v>1377</v>
      </c>
      <c r="U1649" s="508" t="s">
        <v>1386</v>
      </c>
    </row>
    <row r="1650" spans="1:21" x14ac:dyDescent="0.25">
      <c r="A1650" s="513"/>
      <c r="B1650" s="234"/>
      <c r="C1650" s="513"/>
      <c r="D1650" s="508"/>
      <c r="E1650" s="513"/>
      <c r="F1650" s="228" t="s">
        <v>49</v>
      </c>
      <c r="G1650" s="228" t="s">
        <v>17</v>
      </c>
      <c r="H1650" s="235" t="s">
        <v>1</v>
      </c>
      <c r="I1650" s="228" t="s">
        <v>17</v>
      </c>
      <c r="J1650" s="228" t="s">
        <v>3</v>
      </c>
      <c r="K1650" s="514"/>
      <c r="L1650" s="508"/>
      <c r="M1650" s="513"/>
      <c r="N1650" s="515"/>
      <c r="O1650" s="513"/>
      <c r="P1650" s="509"/>
      <c r="Q1650" s="509"/>
      <c r="R1650" s="510"/>
      <c r="S1650" s="509"/>
      <c r="T1650" s="516"/>
      <c r="U1650" s="508"/>
    </row>
    <row r="1651" spans="1:21" x14ac:dyDescent="0.25">
      <c r="A1651" s="228">
        <f>$C$1527</f>
        <v>0</v>
      </c>
      <c r="B1651" s="228"/>
      <c r="C1651" s="228">
        <f>(C1645*1000)+1</f>
        <v>43001</v>
      </c>
      <c r="D1651" s="228"/>
      <c r="E1651" s="228"/>
      <c r="F1651" s="228"/>
      <c r="G1651" s="228" t="str">
        <f>IF(
   OR(
      $E1651="頂板",$E1651="底板",$E1651="右側板",$E1651="左側板",
      $E1651="前抽牆",$E1651="後抽牆",$E1651="左抽牆",$E1651="右抽牆",
      $E1651="踢腳板",$E1651="補板",$E1651="固隔",$E1651="活隔",
      $E1651="中立板",$E1651="中立板(退)",$E1651="固隔(退)",$E1651="活固隔",
      $E1651="內頂板",$E1651="內左側落板",$E1651="內右側落板",$E1651="內底板",
      $E1651="內左側板",$E1651="內右側板",
      $E1651="上前平肢",$E1651="上後平肢",$E1651="上前立肢",$E1651="上後立肢",
      $E1651="下前立肢",$E1651="下後立肢",$E1651="下前平肢",$E1651="下後平肢",
      $E1651="左側落板",$E1651="右側落板",
      $E1651="外蓋背板",$E1651="台面",$E1651="床板",$E1651="假門板",
      $E1651="上掀門板",$E1651="平掀門板",$E1651="下掀門板",
      $E1651="左門板",$E1651="右門板",
      $E1651="抽盤",$E1651="抽盤抽頭",
      $E1651="上軌道板",$E1651="下軌道板",$E1651="左軌道板",$E1651="右軌道板",$E1651="指縫擋板",$E1651="左木框滑門",$E1651="右木框滑門",
      $E1651="層板",$E1651="壁面層板",$E1651="桌板",$E1651="上封板",$E1651="下封板",$E1651="左封板",$E1651="右封板",
      $E1651="左圓角側板",$E1651="右圓角側板",$E1651="抽頭",$E1651="入柱抽頭",$E1651="假抽頭"
   ),
   "AA",
   ""
)</f>
        <v/>
      </c>
      <c r="H1651" s="236"/>
      <c r="I1651" s="38" t="str">
        <f>IF(
   OR(
      $E1651="右側板",$E1651="左側板",$E1651="活隔",
      $E1651="左門板",$E1651="右門板",
      $E1651="左側落板",$E1651="右側落板",
      $E1651="外蓋背板",$E1651="活固隔",
      $E1651="左木框滑門",$E1651="右木框滑門",
      $E1651="左鋁框滑門",$E1651="右鋁框滑門",
      $E1651="桌板",$E1651="台面",$E1651="床板",$E1651="假門板",
      $E1651="上掀門板",$E1651="平掀門板",$E1651="下掀門板",
      $E1651="抽盤抽頭",$E1651="抽盤",$E1651="層板",$E1651="壁面層板",
      $E1651="上封板",$E1651="下封板",$E1651="左封板",$E1651="右封板",
      $E1651="抽頭"
   ),
   "AA",
   ""
)</f>
        <v/>
      </c>
      <c r="J1651" s="228"/>
      <c r="K1651" s="229"/>
      <c r="L1651" s="228"/>
      <c r="M1651" s="228" t="str">
        <f>IFERROR(VLOOKUP(L1651,色號!A:B,2,FALSE),"")</f>
        <v/>
      </c>
      <c r="N1651" s="228" t="str">
        <f>IFERROR(VLOOKUP(M1651,色號!B:C,2,FALSE),"")</f>
        <v/>
      </c>
      <c r="O1651" s="228" t="str">
        <f>IFERROR(VLOOKUP(L1651,色號!A:D,4,FALSE),"")</f>
        <v/>
      </c>
      <c r="P1651" s="461"/>
      <c r="Q1651" s="461"/>
      <c r="R1651" s="462"/>
      <c r="S1651" s="461"/>
      <c r="T1651" s="429" t="str">
        <f>IF($E1651="中立板","面開槽？排孔？",
IF(OR($E1651="左門板",$E1651="右門板",$E1651="抽頭"),"把手？",
IF(OR($E1651="左側板",$E1651="右側板",$E1651="天地蓋右側板",$E1651="天地蓋左側板"),"排孔？","")))</f>
        <v/>
      </c>
      <c r="U1651" s="237" t="str">
        <f>IF(E1651="","",$L$1530)</f>
        <v/>
      </c>
    </row>
    <row r="1652" spans="1:21" x14ac:dyDescent="0.25">
      <c r="A1652" s="228">
        <f t="shared" ref="A1652:A1680" si="548">$C$1527</f>
        <v>0</v>
      </c>
      <c r="B1652" s="228"/>
      <c r="C1652" s="228">
        <f>C1651+1</f>
        <v>43002</v>
      </c>
      <c r="D1652" s="228"/>
      <c r="E1652" s="228"/>
      <c r="F1652" s="228"/>
      <c r="G1652" s="228" t="str">
        <f t="shared" ref="G1652:G1680" si="549">IF(
   OR(
      $E1652="頂板",$E1652="底板",$E1652="右側板",$E1652="左側板",
      $E1652="前抽牆",$E1652="後抽牆",$E1652="左抽牆",$E1652="右抽牆",
      $E1652="踢腳板",$E1652="補板",$E1652="固隔",$E1652="活隔",
      $E1652="中立板",$E1652="中立板(退)",$E1652="固隔(退)",$E1652="活固隔",
      $E1652="內頂板",$E1652="內左側落板",$E1652="內右側落板",$E1652="內底板",
      $E1652="內左側板",$E1652="內右側板",
      $E1652="上前平肢",$E1652="上後平肢",$E1652="上前立肢",$E1652="上後立肢",
      $E1652="下前立肢",$E1652="下後立肢",$E1652="下前平肢",$E1652="下後平肢",
      $E1652="左側落板",$E1652="右側落板",
      $E1652="外蓋背板",$E1652="台面",$E1652="床板",$E1652="假門板",
      $E1652="上掀門板",$E1652="平掀門板",$E1652="下掀門板",
      $E1652="左門板",$E1652="右門板",
      $E1652="抽盤",$E1652="抽盤抽頭",
      $E1652="上軌道板",$E1652="下軌道板",$E1652="左軌道板",$E1652="右軌道板",$E1652="指縫擋板",$E1652="左木框滑門",$E1652="右木框滑門",
      $E1652="層板",$E1652="壁面層板",$E1652="桌板",$E1652="上封板",$E1652="下封板",$E1652="左封板",$E1652="右封板",
      $E1652="左圓角側板",$E1652="右圓角側板",$E1652="抽頭",$E1652="入柱抽頭",$E1652="假抽頭"
   ),
   "AA",
   ""
)</f>
        <v/>
      </c>
      <c r="H1652" s="236"/>
      <c r="I1652" s="38" t="str">
        <f t="shared" ref="I1652:I1680" si="550">IF(
   OR(
      $E1652="右側板",$E1652="左側板",$E1652="活隔",
      $E1652="左門板",$E1652="右門板",
      $E1652="左側落板",$E1652="右側落板",
      $E1652="外蓋背板",$E1652="活固隔",
      $E1652="左木框滑門",$E1652="右木框滑門",
      $E1652="左鋁框滑門",$E1652="右鋁框滑門",
      $E1652="桌板",$E1652="台面",$E1652="床板",$E1652="假門板",
      $E1652="上掀門板",$E1652="平掀門板",$E1652="下掀門板",
      $E1652="抽盤抽頭",$E1652="抽盤",$E1652="層板",$E1652="壁面層板",
      $E1652="上封板",$E1652="下封板",$E1652="左封板",$E1652="右封板",
      $E1652="抽頭"
   ),
   "AA",
   ""
)</f>
        <v/>
      </c>
      <c r="J1652" s="228"/>
      <c r="K1652" s="229"/>
      <c r="L1652" s="228"/>
      <c r="M1652" s="228" t="str">
        <f>IFERROR(VLOOKUP(L1652,色號!A:B,2,FALSE),"")</f>
        <v/>
      </c>
      <c r="N1652" s="228" t="str">
        <f>IFERROR(VLOOKUP(M1652,色號!B:C,2,FALSE),"")</f>
        <v/>
      </c>
      <c r="O1652" s="228" t="str">
        <f>IFERROR(VLOOKUP(L1652,色號!A:D,4,FALSE),"")</f>
        <v/>
      </c>
      <c r="P1652" s="461"/>
      <c r="Q1652" s="461"/>
      <c r="R1652" s="462"/>
      <c r="S1652" s="461"/>
      <c r="T1652" s="429" t="str">
        <f t="shared" ref="T1652:T1680" si="551">IF($E1652="中立板","面開槽？排孔？",
IF(OR($E1652="左門板",$E1652="右門板",$E1652="抽頭"),"把手？",
IF(OR($E1652="左側板",$E1652="右側板",$E1652="天地蓋右側板",$E1652="天地蓋左側板"),"排孔？","")))</f>
        <v/>
      </c>
      <c r="U1652" s="237" t="str">
        <f t="shared" ref="U1652:U1680" si="552">IF(E1652="","",$L$1530)</f>
        <v/>
      </c>
    </row>
    <row r="1653" spans="1:21" x14ac:dyDescent="0.25">
      <c r="A1653" s="228">
        <f t="shared" si="548"/>
        <v>0</v>
      </c>
      <c r="B1653" s="228"/>
      <c r="C1653" s="228">
        <f t="shared" ref="C1653:C1662" si="553">C1652+1</f>
        <v>43003</v>
      </c>
      <c r="D1653" s="228"/>
      <c r="E1653" s="228"/>
      <c r="F1653" s="228"/>
      <c r="G1653" s="228" t="str">
        <f t="shared" si="549"/>
        <v/>
      </c>
      <c r="H1653" s="236"/>
      <c r="I1653" s="38" t="str">
        <f t="shared" si="550"/>
        <v/>
      </c>
      <c r="J1653" s="228"/>
      <c r="K1653" s="229"/>
      <c r="L1653" s="228"/>
      <c r="M1653" s="228" t="str">
        <f>IFERROR(VLOOKUP(L1653,色號!A:B,2,FALSE),"")</f>
        <v/>
      </c>
      <c r="N1653" s="228" t="str">
        <f>IFERROR(VLOOKUP(M1653,色號!B:C,2,FALSE),"")</f>
        <v/>
      </c>
      <c r="O1653" s="228" t="str">
        <f>IFERROR(VLOOKUP(L1653,色號!A:D,4,FALSE),"")</f>
        <v/>
      </c>
      <c r="P1653" s="461"/>
      <c r="Q1653" s="461"/>
      <c r="R1653" s="462"/>
      <c r="S1653" s="461"/>
      <c r="T1653" s="429" t="str">
        <f t="shared" si="551"/>
        <v/>
      </c>
      <c r="U1653" s="237" t="str">
        <f t="shared" si="552"/>
        <v/>
      </c>
    </row>
    <row r="1654" spans="1:21" x14ac:dyDescent="0.25">
      <c r="A1654" s="228">
        <f t="shared" si="548"/>
        <v>0</v>
      </c>
      <c r="B1654" s="228"/>
      <c r="C1654" s="228">
        <f t="shared" si="553"/>
        <v>43004</v>
      </c>
      <c r="D1654" s="228"/>
      <c r="E1654" s="228"/>
      <c r="F1654" s="228"/>
      <c r="G1654" s="228" t="str">
        <f t="shared" si="549"/>
        <v/>
      </c>
      <c r="H1654" s="236"/>
      <c r="I1654" s="38" t="str">
        <f t="shared" si="550"/>
        <v/>
      </c>
      <c r="J1654" s="228"/>
      <c r="K1654" s="229"/>
      <c r="L1654" s="228"/>
      <c r="M1654" s="228" t="str">
        <f>IFERROR(VLOOKUP(L1654,色號!A:B,2,FALSE),"")</f>
        <v/>
      </c>
      <c r="N1654" s="228" t="str">
        <f>IFERROR(VLOOKUP(M1654,色號!B:C,2,FALSE),"")</f>
        <v/>
      </c>
      <c r="O1654" s="228" t="str">
        <f>IFERROR(VLOOKUP(L1654,色號!A:D,4,FALSE),"")</f>
        <v/>
      </c>
      <c r="P1654" s="461"/>
      <c r="Q1654" s="461"/>
      <c r="R1654" s="462"/>
      <c r="S1654" s="461"/>
      <c r="T1654" s="429" t="str">
        <f t="shared" si="551"/>
        <v/>
      </c>
      <c r="U1654" s="237" t="str">
        <f t="shared" si="552"/>
        <v/>
      </c>
    </row>
    <row r="1655" spans="1:21" x14ac:dyDescent="0.25">
      <c r="A1655" s="228">
        <f t="shared" si="548"/>
        <v>0</v>
      </c>
      <c r="B1655" s="228"/>
      <c r="C1655" s="228">
        <f t="shared" si="553"/>
        <v>43005</v>
      </c>
      <c r="D1655" s="228"/>
      <c r="E1655" s="228"/>
      <c r="F1655" s="228"/>
      <c r="G1655" s="228" t="str">
        <f t="shared" si="549"/>
        <v/>
      </c>
      <c r="H1655" s="236"/>
      <c r="I1655" s="38" t="str">
        <f t="shared" si="550"/>
        <v/>
      </c>
      <c r="J1655" s="228"/>
      <c r="K1655" s="229"/>
      <c r="L1655" s="228"/>
      <c r="M1655" s="228" t="str">
        <f>IFERROR(VLOOKUP(L1655,色號!A:B,2,FALSE),"")</f>
        <v/>
      </c>
      <c r="N1655" s="228" t="str">
        <f>IFERROR(VLOOKUP(M1655,色號!B:C,2,FALSE),"")</f>
        <v/>
      </c>
      <c r="O1655" s="228"/>
      <c r="P1655" s="461"/>
      <c r="Q1655" s="461"/>
      <c r="R1655" s="462"/>
      <c r="S1655" s="461"/>
      <c r="T1655" s="429" t="str">
        <f t="shared" si="551"/>
        <v/>
      </c>
      <c r="U1655" s="237" t="str">
        <f t="shared" si="552"/>
        <v/>
      </c>
    </row>
    <row r="1656" spans="1:21" x14ac:dyDescent="0.25">
      <c r="A1656" s="228">
        <f t="shared" si="548"/>
        <v>0</v>
      </c>
      <c r="B1656" s="228"/>
      <c r="C1656" s="228">
        <f t="shared" si="553"/>
        <v>43006</v>
      </c>
      <c r="D1656" s="228"/>
      <c r="E1656" s="228"/>
      <c r="F1656" s="228"/>
      <c r="G1656" s="228" t="str">
        <f>IF(
   OR(
      $E1656="頂板",$E1656="底板",$E1656="右側板",$E1656="左側板",
      $E1656="前抽牆",$E1656="後抽牆",$E1656="左抽牆",$E1656="右抽牆",
      $E1656="踢腳板",$E1656="補板",$E1656="固隔",$E1656="活隔",
      $E1656="中立板",$E1656="中立板(退)",$E1656="固隔(退)",$E1656="活固隔",
      $E1656="內頂板",$E1656="內左側落板",$E1656="內右側落板",$E1656="內底板",
      $E1656="內左側板",$E1656="內右側板",
      $E1656="上前平肢",$E1656="上後平肢",$E1656="上前立肢",$E1656="上後立肢",
      $E1656="下前立肢",$E1656="下後立肢",$E1656="下前平肢",$E1656="下後平肢",
      $E1656="左側落板",$E1656="右側落板",
      $E1656="外蓋背板",$E1656="台面",$E1656="床板",$E1656="假門板",
      $E1656="上掀門板",$E1656="平掀門板",$E1656="下掀門板",
      $E1656="左門板",$E1656="右門板",
      $E1656="抽盤",$E1656="抽盤抽頭",
      $E1656="上軌道板",$E1656="下軌道板",$E1656="左軌道板",$E1656="右軌道板",$E1656="指縫擋板",$E1656="左木框滑門",$E1656="右木框滑門",
      $E1656="層板",$E1656="壁面層板",$E1656="桌板",$E1656="上封板",$E1656="下封板",$E1656="左封板",$E1656="右封板",
      $E1656="左圓角側板",$E1656="右圓角側板",$E1656="抽頭",$E1656="入柱抽頭",$E1656="假抽頭"
   ),
   "AA",
   ""
)</f>
        <v/>
      </c>
      <c r="H1656" s="236"/>
      <c r="I1656" s="38" t="str">
        <f>IF(
   OR(
      $E1656="右側板",$E1656="左側板",$E1656="活隔",
      $E1656="左門板",$E1656="右門板",
      $E1656="左側落板",$E1656="右側落板",
      $E1656="外蓋背板",$E1656="活固隔",
      $E1656="左木框滑門",$E1656="右木框滑門",
      $E1656="左鋁框滑門",$E1656="右鋁框滑門",
      $E1656="桌板",$E1656="台面",$E1656="床板",$E1656="假門板",
      $E1656="上掀門板",$E1656="平掀門板",$E1656="下掀門板",
      $E1656="抽盤抽頭",$E1656="抽盤",$E1656="層板",$E1656="壁面層板",
      $E1656="上封板",$E1656="下封板",$E1656="左封板",$E1656="右封板",
      $E1656="抽頭"
   ),
   "AA",
   ""
)</f>
        <v/>
      </c>
      <c r="J1656" s="228"/>
      <c r="K1656" s="229"/>
      <c r="L1656" s="228"/>
      <c r="M1656" s="228" t="str">
        <f>IFERROR(VLOOKUP(L1656,色號!A:B,2,FALSE),"")</f>
        <v/>
      </c>
      <c r="N1656" s="228" t="str">
        <f>IFERROR(VLOOKUP(M1656,色號!B:C,2,FALSE),"")</f>
        <v/>
      </c>
      <c r="O1656" s="228" t="str">
        <f>IFERROR(VLOOKUP(L1656,色號!A:D,4,FALSE),"")</f>
        <v/>
      </c>
      <c r="P1656" s="461"/>
      <c r="Q1656" s="461"/>
      <c r="R1656" s="462"/>
      <c r="S1656" s="461"/>
      <c r="T1656" s="429" t="str">
        <f t="shared" si="551"/>
        <v/>
      </c>
      <c r="U1656" s="237" t="str">
        <f t="shared" si="552"/>
        <v/>
      </c>
    </row>
    <row r="1657" spans="1:21" x14ac:dyDescent="0.25">
      <c r="A1657" s="228">
        <f t="shared" si="548"/>
        <v>0</v>
      </c>
      <c r="B1657" s="228"/>
      <c r="C1657" s="228">
        <f t="shared" si="553"/>
        <v>43007</v>
      </c>
      <c r="D1657" s="228"/>
      <c r="E1657" s="228"/>
      <c r="F1657" s="228"/>
      <c r="G1657" s="228" t="str">
        <f t="shared" si="549"/>
        <v/>
      </c>
      <c r="H1657" s="236"/>
      <c r="I1657" s="38" t="str">
        <f t="shared" si="550"/>
        <v/>
      </c>
      <c r="J1657" s="228"/>
      <c r="K1657" s="229"/>
      <c r="L1657" s="228"/>
      <c r="M1657" s="228" t="str">
        <f>IFERROR(VLOOKUP(L1657,色號!A:B,2,FALSE),"")</f>
        <v/>
      </c>
      <c r="N1657" s="228" t="str">
        <f>IFERROR(VLOOKUP(M1657,色號!B:C,2,FALSE),"")</f>
        <v/>
      </c>
      <c r="O1657" s="228" t="str">
        <f>IFERROR(VLOOKUP(L1657,色號!A:D,4,FALSE),"")</f>
        <v/>
      </c>
      <c r="P1657" s="461"/>
      <c r="Q1657" s="461"/>
      <c r="R1657" s="462"/>
      <c r="S1657" s="461"/>
      <c r="T1657" s="429" t="str">
        <f t="shared" si="551"/>
        <v/>
      </c>
      <c r="U1657" s="237" t="str">
        <f t="shared" si="552"/>
        <v/>
      </c>
    </row>
    <row r="1658" spans="1:21" x14ac:dyDescent="0.25">
      <c r="A1658" s="228">
        <f t="shared" si="548"/>
        <v>0</v>
      </c>
      <c r="B1658" s="228"/>
      <c r="C1658" s="228">
        <f t="shared" si="553"/>
        <v>43008</v>
      </c>
      <c r="D1658" s="228"/>
      <c r="E1658" s="228"/>
      <c r="F1658" s="228"/>
      <c r="G1658" s="228" t="str">
        <f t="shared" si="549"/>
        <v/>
      </c>
      <c r="H1658" s="236"/>
      <c r="I1658" s="38" t="str">
        <f t="shared" si="550"/>
        <v/>
      </c>
      <c r="J1658" s="228"/>
      <c r="K1658" s="229"/>
      <c r="L1658" s="228"/>
      <c r="M1658" s="228" t="str">
        <f>IFERROR(VLOOKUP(L1658,色號!A:B,2,FALSE),"")</f>
        <v/>
      </c>
      <c r="N1658" s="228" t="str">
        <f>IFERROR(VLOOKUP(M1658,色號!B:C,2,FALSE),"")</f>
        <v/>
      </c>
      <c r="O1658" s="228" t="str">
        <f>IFERROR(VLOOKUP(L1658,色號!A:D,4,FALSE),"")</f>
        <v/>
      </c>
      <c r="P1658" s="461"/>
      <c r="Q1658" s="461"/>
      <c r="R1658" s="462"/>
      <c r="S1658" s="461"/>
      <c r="T1658" s="429" t="str">
        <f t="shared" si="551"/>
        <v/>
      </c>
      <c r="U1658" s="237" t="str">
        <f t="shared" si="552"/>
        <v/>
      </c>
    </row>
    <row r="1659" spans="1:21" x14ac:dyDescent="0.25">
      <c r="A1659" s="228">
        <f t="shared" si="548"/>
        <v>0</v>
      </c>
      <c r="B1659" s="228"/>
      <c r="C1659" s="228">
        <f t="shared" si="553"/>
        <v>43009</v>
      </c>
      <c r="D1659" s="228"/>
      <c r="E1659" s="228"/>
      <c r="F1659" s="228"/>
      <c r="G1659" s="228" t="str">
        <f t="shared" si="549"/>
        <v/>
      </c>
      <c r="H1659" s="236"/>
      <c r="I1659" s="38" t="str">
        <f t="shared" si="550"/>
        <v/>
      </c>
      <c r="J1659" s="228"/>
      <c r="K1659" s="229"/>
      <c r="L1659" s="228"/>
      <c r="M1659" s="228" t="str">
        <f>IFERROR(VLOOKUP(L1659,色號!A:B,2,FALSE),"")</f>
        <v/>
      </c>
      <c r="N1659" s="228" t="str">
        <f>IFERROR(VLOOKUP(M1659,色號!B:C,2,FALSE),"")</f>
        <v/>
      </c>
      <c r="O1659" s="228" t="str">
        <f>IFERROR(VLOOKUP(L1659,色號!A:D,4,FALSE),"")</f>
        <v/>
      </c>
      <c r="P1659" s="461"/>
      <c r="Q1659" s="461"/>
      <c r="R1659" s="462"/>
      <c r="S1659" s="461"/>
      <c r="T1659" s="429" t="str">
        <f t="shared" si="551"/>
        <v/>
      </c>
      <c r="U1659" s="237" t="str">
        <f t="shared" si="552"/>
        <v/>
      </c>
    </row>
    <row r="1660" spans="1:21" x14ac:dyDescent="0.25">
      <c r="A1660" s="228">
        <f t="shared" si="548"/>
        <v>0</v>
      </c>
      <c r="B1660" s="228"/>
      <c r="C1660" s="228">
        <f t="shared" si="553"/>
        <v>43010</v>
      </c>
      <c r="D1660" s="228"/>
      <c r="E1660" s="228"/>
      <c r="F1660" s="236"/>
      <c r="G1660" s="228" t="str">
        <f t="shared" si="549"/>
        <v/>
      </c>
      <c r="H1660" s="236"/>
      <c r="I1660" s="38" t="str">
        <f t="shared" si="550"/>
        <v/>
      </c>
      <c r="J1660" s="228"/>
      <c r="K1660" s="229"/>
      <c r="L1660" s="228"/>
      <c r="M1660" s="228" t="str">
        <f>IFERROR(VLOOKUP(L1660,色號!A:B,2,FALSE),"")</f>
        <v/>
      </c>
      <c r="N1660" s="228" t="str">
        <f>IFERROR(VLOOKUP(M1660,色號!B:C,2,FALSE),"")</f>
        <v/>
      </c>
      <c r="O1660" s="228" t="str">
        <f>IFERROR(VLOOKUP(L1660,色號!A:D,4,FALSE),"")</f>
        <v/>
      </c>
      <c r="P1660" s="461"/>
      <c r="Q1660" s="461"/>
      <c r="R1660" s="462"/>
      <c r="S1660" s="461"/>
      <c r="T1660" s="429" t="str">
        <f t="shared" si="551"/>
        <v/>
      </c>
      <c r="U1660" s="237" t="str">
        <f t="shared" si="552"/>
        <v/>
      </c>
    </row>
    <row r="1661" spans="1:21" x14ac:dyDescent="0.25">
      <c r="A1661" s="228">
        <f t="shared" si="548"/>
        <v>0</v>
      </c>
      <c r="B1661" s="228"/>
      <c r="C1661" s="228">
        <f t="shared" si="553"/>
        <v>43011</v>
      </c>
      <c r="D1661" s="228"/>
      <c r="E1661" s="228"/>
      <c r="F1661" s="228"/>
      <c r="G1661" s="228" t="str">
        <f t="shared" si="549"/>
        <v/>
      </c>
      <c r="H1661" s="236"/>
      <c r="I1661" s="38" t="str">
        <f t="shared" si="550"/>
        <v/>
      </c>
      <c r="J1661" s="228"/>
      <c r="K1661" s="229"/>
      <c r="L1661" s="228"/>
      <c r="M1661" s="228"/>
      <c r="N1661" s="232"/>
      <c r="O1661" s="228"/>
      <c r="P1661" s="461"/>
      <c r="Q1661" s="461"/>
      <c r="R1661" s="462"/>
      <c r="S1661" s="461"/>
      <c r="T1661" s="429" t="str">
        <f t="shared" si="551"/>
        <v/>
      </c>
      <c r="U1661" s="237" t="str">
        <f t="shared" si="552"/>
        <v/>
      </c>
    </row>
    <row r="1662" spans="1:21" x14ac:dyDescent="0.25">
      <c r="A1662" s="228">
        <f t="shared" si="548"/>
        <v>0</v>
      </c>
      <c r="B1662" s="228"/>
      <c r="C1662" s="228">
        <f t="shared" si="553"/>
        <v>43012</v>
      </c>
      <c r="D1662" s="228"/>
      <c r="E1662" s="228"/>
      <c r="F1662" s="236"/>
      <c r="G1662" s="228" t="str">
        <f t="shared" si="549"/>
        <v/>
      </c>
      <c r="H1662" s="236"/>
      <c r="I1662" s="38" t="str">
        <f t="shared" si="550"/>
        <v/>
      </c>
      <c r="J1662" s="228"/>
      <c r="K1662" s="229"/>
      <c r="L1662" s="228"/>
      <c r="M1662" s="228"/>
      <c r="N1662" s="232"/>
      <c r="O1662" s="228"/>
      <c r="P1662" s="461"/>
      <c r="Q1662" s="461"/>
      <c r="R1662" s="462"/>
      <c r="S1662" s="461"/>
      <c r="T1662" s="429" t="str">
        <f t="shared" si="551"/>
        <v/>
      </c>
      <c r="U1662" s="237" t="str">
        <f t="shared" si="552"/>
        <v/>
      </c>
    </row>
    <row r="1663" spans="1:21" x14ac:dyDescent="0.25">
      <c r="A1663" s="228">
        <f t="shared" si="548"/>
        <v>0</v>
      </c>
      <c r="B1663" s="228"/>
      <c r="C1663" s="228">
        <f>C1662+1</f>
        <v>43013</v>
      </c>
      <c r="D1663" s="228"/>
      <c r="E1663" s="228"/>
      <c r="F1663" s="228"/>
      <c r="G1663" s="228" t="str">
        <f t="shared" si="549"/>
        <v/>
      </c>
      <c r="H1663" s="236"/>
      <c r="I1663" s="38" t="str">
        <f t="shared" si="550"/>
        <v/>
      </c>
      <c r="J1663" s="228"/>
      <c r="K1663" s="229"/>
      <c r="L1663" s="228"/>
      <c r="M1663" s="228"/>
      <c r="N1663" s="232"/>
      <c r="O1663" s="228"/>
      <c r="P1663" s="461"/>
      <c r="Q1663" s="461"/>
      <c r="R1663" s="462"/>
      <c r="S1663" s="461"/>
      <c r="T1663" s="429" t="str">
        <f t="shared" si="551"/>
        <v/>
      </c>
      <c r="U1663" s="237" t="str">
        <f t="shared" si="552"/>
        <v/>
      </c>
    </row>
    <row r="1664" spans="1:21" x14ac:dyDescent="0.25">
      <c r="A1664" s="228">
        <f t="shared" si="548"/>
        <v>0</v>
      </c>
      <c r="B1664" s="228"/>
      <c r="C1664" s="228">
        <f t="shared" ref="C1664" si="554">C1663+1</f>
        <v>43014</v>
      </c>
      <c r="D1664" s="228"/>
      <c r="E1664" s="228"/>
      <c r="F1664" s="228"/>
      <c r="G1664" s="228" t="str">
        <f t="shared" si="549"/>
        <v/>
      </c>
      <c r="H1664" s="236"/>
      <c r="I1664" s="38" t="str">
        <f t="shared" si="550"/>
        <v/>
      </c>
      <c r="J1664" s="228"/>
      <c r="K1664" s="229"/>
      <c r="L1664" s="228"/>
      <c r="M1664" s="228"/>
      <c r="N1664" s="232"/>
      <c r="O1664" s="228"/>
      <c r="P1664" s="461"/>
      <c r="Q1664" s="461"/>
      <c r="R1664" s="462"/>
      <c r="S1664" s="461"/>
      <c r="T1664" s="429" t="str">
        <f t="shared" si="551"/>
        <v/>
      </c>
      <c r="U1664" s="237" t="str">
        <f t="shared" si="552"/>
        <v/>
      </c>
    </row>
    <row r="1665" spans="1:21" x14ac:dyDescent="0.25">
      <c r="A1665" s="228">
        <f t="shared" si="548"/>
        <v>0</v>
      </c>
      <c r="B1665" s="228"/>
      <c r="C1665" s="228">
        <f>C1664+1</f>
        <v>43015</v>
      </c>
      <c r="D1665" s="228"/>
      <c r="E1665" s="228"/>
      <c r="F1665" s="228"/>
      <c r="G1665" s="228" t="str">
        <f t="shared" si="549"/>
        <v/>
      </c>
      <c r="H1665" s="236"/>
      <c r="I1665" s="38" t="str">
        <f t="shared" si="550"/>
        <v/>
      </c>
      <c r="J1665" s="228"/>
      <c r="K1665" s="229"/>
      <c r="L1665" s="228"/>
      <c r="M1665" s="228"/>
      <c r="N1665" s="232"/>
      <c r="O1665" s="228"/>
      <c r="P1665" s="461"/>
      <c r="Q1665" s="461"/>
      <c r="R1665" s="462"/>
      <c r="S1665" s="461"/>
      <c r="T1665" s="429" t="str">
        <f t="shared" si="551"/>
        <v/>
      </c>
      <c r="U1665" s="237" t="str">
        <f t="shared" si="552"/>
        <v/>
      </c>
    </row>
    <row r="1666" spans="1:21" x14ac:dyDescent="0.25">
      <c r="A1666" s="228">
        <f t="shared" si="548"/>
        <v>0</v>
      </c>
      <c r="B1666" s="228"/>
      <c r="C1666" s="228">
        <f>C1665+1</f>
        <v>43016</v>
      </c>
      <c r="D1666" s="228"/>
      <c r="E1666" s="228"/>
      <c r="F1666" s="237"/>
      <c r="G1666" s="228" t="str">
        <f t="shared" si="549"/>
        <v/>
      </c>
      <c r="H1666" s="236"/>
      <c r="I1666" s="38" t="str">
        <f t="shared" si="550"/>
        <v/>
      </c>
      <c r="J1666" s="228"/>
      <c r="K1666" s="229"/>
      <c r="L1666" s="228"/>
      <c r="M1666" s="228"/>
      <c r="N1666" s="232"/>
      <c r="O1666" s="228"/>
      <c r="P1666" s="461"/>
      <c r="Q1666" s="461"/>
      <c r="R1666" s="462"/>
      <c r="S1666" s="461"/>
      <c r="T1666" s="429" t="str">
        <f t="shared" si="551"/>
        <v/>
      </c>
      <c r="U1666" s="237" t="str">
        <f t="shared" si="552"/>
        <v/>
      </c>
    </row>
    <row r="1667" spans="1:21" x14ac:dyDescent="0.25">
      <c r="A1667" s="228">
        <f t="shared" si="548"/>
        <v>0</v>
      </c>
      <c r="B1667" s="228"/>
      <c r="C1667" s="228">
        <f>C1666+1</f>
        <v>43017</v>
      </c>
      <c r="D1667" s="228"/>
      <c r="E1667" s="228"/>
      <c r="F1667" s="237"/>
      <c r="G1667" s="228" t="str">
        <f t="shared" si="549"/>
        <v/>
      </c>
      <c r="H1667" s="236"/>
      <c r="I1667" s="38" t="str">
        <f t="shared" si="550"/>
        <v/>
      </c>
      <c r="J1667" s="228"/>
      <c r="K1667" s="229"/>
      <c r="L1667" s="228"/>
      <c r="M1667" s="228"/>
      <c r="N1667" s="232"/>
      <c r="O1667" s="228"/>
      <c r="P1667" s="461"/>
      <c r="Q1667" s="461"/>
      <c r="R1667" s="462"/>
      <c r="S1667" s="461"/>
      <c r="T1667" s="429" t="str">
        <f t="shared" si="551"/>
        <v/>
      </c>
      <c r="U1667" s="237" t="str">
        <f t="shared" si="552"/>
        <v/>
      </c>
    </row>
    <row r="1668" spans="1:21" x14ac:dyDescent="0.25">
      <c r="A1668" s="228">
        <f t="shared" si="548"/>
        <v>0</v>
      </c>
      <c r="B1668" s="228"/>
      <c r="C1668" s="228">
        <f>C1667+1</f>
        <v>43018</v>
      </c>
      <c r="D1668" s="228"/>
      <c r="E1668" s="228"/>
      <c r="F1668" s="231"/>
      <c r="G1668" s="228" t="str">
        <f t="shared" si="549"/>
        <v/>
      </c>
      <c r="H1668" s="236"/>
      <c r="I1668" s="38" t="str">
        <f t="shared" si="550"/>
        <v/>
      </c>
      <c r="J1668" s="228"/>
      <c r="K1668" s="229"/>
      <c r="L1668" s="228"/>
      <c r="M1668" s="228"/>
      <c r="N1668" s="232"/>
      <c r="O1668" s="228"/>
      <c r="P1668" s="461"/>
      <c r="Q1668" s="461"/>
      <c r="R1668" s="462"/>
      <c r="S1668" s="461"/>
      <c r="T1668" s="429" t="str">
        <f t="shared" si="551"/>
        <v/>
      </c>
      <c r="U1668" s="237" t="str">
        <f t="shared" si="552"/>
        <v/>
      </c>
    </row>
    <row r="1669" spans="1:21" x14ac:dyDescent="0.25">
      <c r="A1669" s="228">
        <f t="shared" si="548"/>
        <v>0</v>
      </c>
      <c r="B1669" s="228"/>
      <c r="C1669" s="228">
        <f t="shared" ref="C1669:C1673" si="555">C1668+1</f>
        <v>43019</v>
      </c>
      <c r="D1669" s="228"/>
      <c r="E1669" s="228"/>
      <c r="F1669" s="231"/>
      <c r="G1669" s="228" t="str">
        <f t="shared" si="549"/>
        <v/>
      </c>
      <c r="H1669" s="236"/>
      <c r="I1669" s="38" t="str">
        <f t="shared" si="550"/>
        <v/>
      </c>
      <c r="J1669" s="228"/>
      <c r="K1669" s="229"/>
      <c r="L1669" s="228"/>
      <c r="M1669" s="228"/>
      <c r="N1669" s="232"/>
      <c r="O1669" s="228"/>
      <c r="P1669" s="461"/>
      <c r="Q1669" s="461"/>
      <c r="R1669" s="462"/>
      <c r="S1669" s="228"/>
      <c r="T1669" s="429" t="str">
        <f t="shared" si="551"/>
        <v/>
      </c>
      <c r="U1669" s="237" t="str">
        <f t="shared" si="552"/>
        <v/>
      </c>
    </row>
    <row r="1670" spans="1:21" x14ac:dyDescent="0.25">
      <c r="A1670" s="228">
        <f t="shared" si="548"/>
        <v>0</v>
      </c>
      <c r="B1670" s="228"/>
      <c r="C1670" s="228">
        <f t="shared" si="555"/>
        <v>43020</v>
      </c>
      <c r="D1670" s="228"/>
      <c r="E1670" s="228"/>
      <c r="F1670" s="228"/>
      <c r="G1670" s="228" t="str">
        <f t="shared" si="549"/>
        <v/>
      </c>
      <c r="H1670" s="236"/>
      <c r="I1670" s="38" t="str">
        <f t="shared" si="550"/>
        <v/>
      </c>
      <c r="J1670" s="228"/>
      <c r="K1670" s="229"/>
      <c r="L1670" s="228"/>
      <c r="M1670" s="228" t="str">
        <f>IFERROR(VLOOKUP(L1670,色號!A:B,2,FALSE),"")</f>
        <v/>
      </c>
      <c r="N1670" s="232" t="str">
        <f>IFERROR(VLOOKUP(L1670,色號!A:C,3,FALSE),"")</f>
        <v/>
      </c>
      <c r="O1670" s="228"/>
      <c r="P1670" s="461"/>
      <c r="Q1670" s="461"/>
      <c r="R1670" s="462"/>
      <c r="S1670" s="228"/>
      <c r="T1670" s="429" t="str">
        <f t="shared" si="551"/>
        <v/>
      </c>
      <c r="U1670" s="237" t="str">
        <f t="shared" si="552"/>
        <v/>
      </c>
    </row>
    <row r="1671" spans="1:21" x14ac:dyDescent="0.25">
      <c r="A1671" s="228">
        <f t="shared" si="548"/>
        <v>0</v>
      </c>
      <c r="B1671" s="228"/>
      <c r="C1671" s="228">
        <f t="shared" si="555"/>
        <v>43021</v>
      </c>
      <c r="D1671" s="228"/>
      <c r="E1671" s="228"/>
      <c r="F1671" s="228"/>
      <c r="G1671" s="228" t="str">
        <f t="shared" si="549"/>
        <v/>
      </c>
      <c r="H1671" s="236"/>
      <c r="I1671" s="38" t="str">
        <f t="shared" si="550"/>
        <v/>
      </c>
      <c r="J1671" s="228"/>
      <c r="K1671" s="229"/>
      <c r="L1671" s="228"/>
      <c r="M1671" s="228" t="str">
        <f>IFERROR(VLOOKUP(L1671,色號!A:B,2,FALSE),"")</f>
        <v/>
      </c>
      <c r="N1671" s="232" t="str">
        <f>IFERROR(VLOOKUP(L1671,色號!A:C,3,FALSE),"")</f>
        <v/>
      </c>
      <c r="O1671" s="228"/>
      <c r="P1671" s="461"/>
      <c r="Q1671" s="461"/>
      <c r="R1671" s="462"/>
      <c r="S1671" s="238"/>
      <c r="T1671" s="429" t="str">
        <f t="shared" si="551"/>
        <v/>
      </c>
      <c r="U1671" s="237" t="str">
        <f t="shared" si="552"/>
        <v/>
      </c>
    </row>
    <row r="1672" spans="1:21" x14ac:dyDescent="0.25">
      <c r="A1672" s="228">
        <f t="shared" si="548"/>
        <v>0</v>
      </c>
      <c r="B1672" s="228"/>
      <c r="C1672" s="228">
        <f t="shared" si="555"/>
        <v>43022</v>
      </c>
      <c r="D1672" s="228"/>
      <c r="E1672" s="228"/>
      <c r="F1672" s="238"/>
      <c r="G1672" s="228" t="str">
        <f t="shared" si="549"/>
        <v/>
      </c>
      <c r="H1672" s="236"/>
      <c r="I1672" s="38" t="str">
        <f t="shared" si="550"/>
        <v/>
      </c>
      <c r="J1672" s="238"/>
      <c r="K1672" s="229"/>
      <c r="L1672" s="238"/>
      <c r="M1672" s="228" t="str">
        <f>IFERROR(VLOOKUP(L1672,色號!A:B,2,FALSE),"")</f>
        <v/>
      </c>
      <c r="N1672" s="232" t="str">
        <f>IFERROR(VLOOKUP(L1672,色號!A:C,3,FALSE),"")</f>
        <v/>
      </c>
      <c r="O1672" s="238"/>
      <c r="P1672" s="238"/>
      <c r="Q1672" s="238"/>
      <c r="R1672" s="456"/>
      <c r="S1672" s="238"/>
      <c r="T1672" s="429" t="str">
        <f t="shared" si="551"/>
        <v/>
      </c>
      <c r="U1672" s="237" t="str">
        <f t="shared" si="552"/>
        <v/>
      </c>
    </row>
    <row r="1673" spans="1:21" x14ac:dyDescent="0.25">
      <c r="A1673" s="228">
        <f t="shared" si="548"/>
        <v>0</v>
      </c>
      <c r="B1673" s="228"/>
      <c r="C1673" s="228">
        <f t="shared" si="555"/>
        <v>43023</v>
      </c>
      <c r="D1673" s="228"/>
      <c r="E1673" s="228"/>
      <c r="F1673" s="238"/>
      <c r="G1673" s="228" t="str">
        <f t="shared" si="549"/>
        <v/>
      </c>
      <c r="H1673" s="236"/>
      <c r="I1673" s="38" t="str">
        <f t="shared" si="550"/>
        <v/>
      </c>
      <c r="J1673" s="238"/>
      <c r="K1673" s="229"/>
      <c r="L1673" s="238"/>
      <c r="M1673" s="228" t="str">
        <f>IFERROR(VLOOKUP(L1673,色號!A:B,2,FALSE),"")</f>
        <v/>
      </c>
      <c r="N1673" s="232" t="str">
        <f>IFERROR(VLOOKUP(L1673,色號!A:C,3,FALSE),"")</f>
        <v/>
      </c>
      <c r="O1673" s="238"/>
      <c r="P1673" s="238"/>
      <c r="Q1673" s="238"/>
      <c r="R1673" s="456"/>
      <c r="S1673" s="238"/>
      <c r="T1673" s="429" t="str">
        <f t="shared" si="551"/>
        <v/>
      </c>
      <c r="U1673" s="237" t="str">
        <f t="shared" si="552"/>
        <v/>
      </c>
    </row>
    <row r="1674" spans="1:21" x14ac:dyDescent="0.25">
      <c r="A1674" s="228">
        <f t="shared" si="548"/>
        <v>0</v>
      </c>
      <c r="B1674" s="228"/>
      <c r="C1674" s="228">
        <f>C1673+1</f>
        <v>43024</v>
      </c>
      <c r="D1674" s="228"/>
      <c r="E1674" s="228"/>
      <c r="F1674" s="238"/>
      <c r="G1674" s="228" t="str">
        <f t="shared" si="549"/>
        <v/>
      </c>
      <c r="H1674" s="236"/>
      <c r="I1674" s="38" t="str">
        <f t="shared" si="550"/>
        <v/>
      </c>
      <c r="J1674" s="238"/>
      <c r="K1674" s="229"/>
      <c r="L1674" s="238"/>
      <c r="M1674" s="228" t="str">
        <f>IFERROR(VLOOKUP(L1674,色號!A:B,2,FALSE),"")</f>
        <v/>
      </c>
      <c r="N1674" s="232" t="str">
        <f>IFERROR(VLOOKUP(L1674,色號!A:C,3,FALSE),"")</f>
        <v/>
      </c>
      <c r="O1674" s="238"/>
      <c r="P1674" s="238"/>
      <c r="Q1674" s="238"/>
      <c r="R1674" s="456"/>
      <c r="S1674" s="238"/>
      <c r="T1674" s="429" t="str">
        <f t="shared" si="551"/>
        <v/>
      </c>
      <c r="U1674" s="237" t="str">
        <f t="shared" si="552"/>
        <v/>
      </c>
    </row>
    <row r="1675" spans="1:21" x14ac:dyDescent="0.25">
      <c r="A1675" s="228">
        <f t="shared" si="548"/>
        <v>0</v>
      </c>
      <c r="B1675" s="228"/>
      <c r="C1675" s="228">
        <f>C1674+1</f>
        <v>43025</v>
      </c>
      <c r="D1675" s="228"/>
      <c r="E1675" s="228"/>
      <c r="F1675" s="238"/>
      <c r="G1675" s="228" t="str">
        <f t="shared" si="549"/>
        <v/>
      </c>
      <c r="H1675" s="236"/>
      <c r="I1675" s="38" t="str">
        <f t="shared" si="550"/>
        <v/>
      </c>
      <c r="J1675" s="238"/>
      <c r="K1675" s="229"/>
      <c r="L1675" s="238"/>
      <c r="M1675" s="228" t="str">
        <f>IFERROR(VLOOKUP(L1675,色號!A:B,2,FALSE),"")</f>
        <v/>
      </c>
      <c r="N1675" s="232" t="str">
        <f>IFERROR(VLOOKUP(L1675,色號!A:C,3,FALSE),"")</f>
        <v/>
      </c>
      <c r="O1675" s="238"/>
      <c r="P1675" s="238"/>
      <c r="Q1675" s="238"/>
      <c r="R1675" s="456"/>
      <c r="S1675" s="238"/>
      <c r="T1675" s="429" t="str">
        <f t="shared" si="551"/>
        <v/>
      </c>
      <c r="U1675" s="237" t="str">
        <f t="shared" si="552"/>
        <v/>
      </c>
    </row>
    <row r="1676" spans="1:21" x14ac:dyDescent="0.25">
      <c r="A1676" s="228">
        <f t="shared" si="548"/>
        <v>0</v>
      </c>
      <c r="B1676" s="228"/>
      <c r="C1676" s="228">
        <f t="shared" ref="C1676:C1679" si="556">C1675+1</f>
        <v>43026</v>
      </c>
      <c r="D1676" s="228"/>
      <c r="E1676" s="228"/>
      <c r="F1676" s="238"/>
      <c r="G1676" s="228" t="str">
        <f t="shared" si="549"/>
        <v/>
      </c>
      <c r="H1676" s="236"/>
      <c r="I1676" s="38" t="str">
        <f t="shared" si="550"/>
        <v/>
      </c>
      <c r="J1676" s="238"/>
      <c r="K1676" s="229"/>
      <c r="L1676" s="238"/>
      <c r="M1676" s="228" t="str">
        <f>IFERROR(VLOOKUP(L1676,色號!A:B,2,FALSE),"")</f>
        <v/>
      </c>
      <c r="N1676" s="232" t="str">
        <f>IFERROR(VLOOKUP(L1676,色號!A:C,3,FALSE),"")</f>
        <v/>
      </c>
      <c r="O1676" s="238"/>
      <c r="P1676" s="238"/>
      <c r="Q1676" s="238"/>
      <c r="R1676" s="456"/>
      <c r="S1676" s="238"/>
      <c r="T1676" s="429" t="str">
        <f t="shared" si="551"/>
        <v/>
      </c>
      <c r="U1676" s="237" t="str">
        <f t="shared" si="552"/>
        <v/>
      </c>
    </row>
    <row r="1677" spans="1:21" x14ac:dyDescent="0.25">
      <c r="A1677" s="228">
        <f t="shared" si="548"/>
        <v>0</v>
      </c>
      <c r="B1677" s="228"/>
      <c r="C1677" s="228">
        <f t="shared" si="556"/>
        <v>43027</v>
      </c>
      <c r="D1677" s="228"/>
      <c r="E1677" s="228"/>
      <c r="F1677" s="238"/>
      <c r="G1677" s="228" t="str">
        <f t="shared" si="549"/>
        <v/>
      </c>
      <c r="H1677" s="236"/>
      <c r="I1677" s="38" t="str">
        <f t="shared" si="550"/>
        <v/>
      </c>
      <c r="J1677" s="238"/>
      <c r="K1677" s="229"/>
      <c r="L1677" s="238"/>
      <c r="M1677" s="228" t="str">
        <f>IFERROR(VLOOKUP(L1677,色號!A:B,2,FALSE),"")</f>
        <v/>
      </c>
      <c r="N1677" s="232" t="str">
        <f>IFERROR(VLOOKUP(L1677,色號!A:C,3,FALSE),"")</f>
        <v/>
      </c>
      <c r="O1677" s="238"/>
      <c r="P1677" s="238"/>
      <c r="Q1677" s="238"/>
      <c r="R1677" s="456"/>
      <c r="S1677" s="238"/>
      <c r="T1677" s="429" t="str">
        <f t="shared" si="551"/>
        <v/>
      </c>
      <c r="U1677" s="237" t="str">
        <f t="shared" si="552"/>
        <v/>
      </c>
    </row>
    <row r="1678" spans="1:21" x14ac:dyDescent="0.25">
      <c r="A1678" s="228">
        <f t="shared" si="548"/>
        <v>0</v>
      </c>
      <c r="B1678" s="228"/>
      <c r="C1678" s="228">
        <f t="shared" si="556"/>
        <v>43028</v>
      </c>
      <c r="D1678" s="228"/>
      <c r="E1678" s="228"/>
      <c r="F1678" s="238"/>
      <c r="G1678" s="228" t="str">
        <f t="shared" si="549"/>
        <v/>
      </c>
      <c r="H1678" s="236"/>
      <c r="I1678" s="38" t="str">
        <f t="shared" si="550"/>
        <v/>
      </c>
      <c r="J1678" s="238"/>
      <c r="K1678" s="229"/>
      <c r="L1678" s="238"/>
      <c r="M1678" s="228" t="str">
        <f>IFERROR(VLOOKUP(L1678,色號!A:B,2,FALSE),"")</f>
        <v/>
      </c>
      <c r="N1678" s="232" t="str">
        <f>IFERROR(VLOOKUP(L1678,色號!A:C,3,FALSE),"")</f>
        <v/>
      </c>
      <c r="O1678" s="238"/>
      <c r="P1678" s="238"/>
      <c r="Q1678" s="238"/>
      <c r="R1678" s="456"/>
      <c r="S1678" s="238"/>
      <c r="T1678" s="429" t="str">
        <f t="shared" si="551"/>
        <v/>
      </c>
      <c r="U1678" s="237" t="str">
        <f t="shared" si="552"/>
        <v/>
      </c>
    </row>
    <row r="1679" spans="1:21" x14ac:dyDescent="0.25">
      <c r="A1679" s="228">
        <f t="shared" si="548"/>
        <v>0</v>
      </c>
      <c r="B1679" s="228"/>
      <c r="C1679" s="228">
        <f t="shared" si="556"/>
        <v>43029</v>
      </c>
      <c r="D1679" s="228"/>
      <c r="E1679" s="228"/>
      <c r="F1679" s="238"/>
      <c r="G1679" s="228" t="str">
        <f t="shared" si="549"/>
        <v/>
      </c>
      <c r="H1679" s="236"/>
      <c r="I1679" s="38" t="str">
        <f t="shared" si="550"/>
        <v/>
      </c>
      <c r="J1679" s="238"/>
      <c r="K1679" s="229"/>
      <c r="L1679" s="238"/>
      <c r="M1679" s="228" t="str">
        <f>IFERROR(VLOOKUP(L1679,色號!A:B,2,FALSE),"")</f>
        <v/>
      </c>
      <c r="N1679" s="232" t="str">
        <f>IFERROR(VLOOKUP(L1679,色號!A:C,3,FALSE),"")</f>
        <v/>
      </c>
      <c r="O1679" s="238"/>
      <c r="P1679" s="238"/>
      <c r="Q1679" s="238"/>
      <c r="R1679" s="456"/>
      <c r="S1679" s="238"/>
      <c r="T1679" s="429" t="str">
        <f t="shared" si="551"/>
        <v/>
      </c>
      <c r="U1679" s="237" t="str">
        <f t="shared" si="552"/>
        <v/>
      </c>
    </row>
    <row r="1680" spans="1:21" x14ac:dyDescent="0.25">
      <c r="A1680" s="228">
        <f t="shared" si="548"/>
        <v>0</v>
      </c>
      <c r="B1680" s="228"/>
      <c r="C1680" s="228">
        <f>C1679+1</f>
        <v>43030</v>
      </c>
      <c r="D1680" s="228"/>
      <c r="E1680" s="228"/>
      <c r="F1680" s="238"/>
      <c r="G1680" s="228" t="str">
        <f t="shared" si="549"/>
        <v/>
      </c>
      <c r="H1680" s="236"/>
      <c r="I1680" s="38" t="str">
        <f t="shared" si="550"/>
        <v/>
      </c>
      <c r="J1680" s="238"/>
      <c r="K1680" s="229"/>
      <c r="L1680" s="238"/>
      <c r="M1680" s="228" t="str">
        <f>IFERROR(VLOOKUP(L1680,色號!A:B,2,FALSE),"")</f>
        <v/>
      </c>
      <c r="N1680" s="232" t="str">
        <f>IFERROR(VLOOKUP(L1680,色號!A:C,3,FALSE),"")</f>
        <v/>
      </c>
      <c r="O1680" s="238"/>
      <c r="P1680" s="238"/>
      <c r="Q1680" s="238"/>
      <c r="R1680" s="456"/>
      <c r="S1680" s="238"/>
      <c r="T1680" s="429" t="str">
        <f t="shared" si="551"/>
        <v/>
      </c>
      <c r="U1680" s="237" t="str">
        <f t="shared" si="552"/>
        <v/>
      </c>
    </row>
    <row r="1683" spans="1:21" x14ac:dyDescent="0.25">
      <c r="A1683" s="224" t="s">
        <v>31</v>
      </c>
      <c r="B1683" s="224"/>
      <c r="C1683" s="225"/>
      <c r="D1683" s="225" cm="1">
        <f t="array" ref="D1683">_xlfn.IFS(OR(C1683="水槽櫃",C1683="爐檯櫃"),"無頂板",C1683="油機吊櫃","無底板",TRUE,0)</f>
        <v>0</v>
      </c>
      <c r="E1683" s="226"/>
      <c r="F1683" s="225"/>
      <c r="G1683" s="226"/>
      <c r="H1683" s="226"/>
      <c r="I1683" s="226"/>
      <c r="J1683" s="226"/>
      <c r="K1683" s="227"/>
      <c r="L1683" s="228"/>
      <c r="M1683" s="228"/>
      <c r="N1683" s="228"/>
      <c r="O1683" s="228"/>
      <c r="P1683" s="228"/>
      <c r="Q1683" s="228"/>
      <c r="R1683" s="455"/>
      <c r="S1683" s="228"/>
      <c r="T1683" s="430"/>
      <c r="U1683" s="237"/>
    </row>
    <row r="1684" spans="1:21" x14ac:dyDescent="0.25">
      <c r="A1684" s="224" t="s">
        <v>20</v>
      </c>
      <c r="B1684" s="224"/>
      <c r="C1684" s="229">
        <f>C1645+1</f>
        <v>44</v>
      </c>
      <c r="D1684" s="229"/>
      <c r="E1684" s="226"/>
      <c r="F1684" s="230"/>
      <c r="G1684" s="226"/>
      <c r="H1684" s="226"/>
      <c r="I1684" s="226"/>
      <c r="J1684" s="226"/>
      <c r="K1684" s="377" t="s">
        <v>15</v>
      </c>
      <c r="L1684" s="232">
        <f>SUMIF(D1690:D1719,"&lt;&gt;*五金",K1690:K1719)</f>
        <v>0</v>
      </c>
      <c r="M1684" s="228"/>
      <c r="N1684" s="231"/>
      <c r="O1684" s="228"/>
      <c r="P1684" s="228"/>
      <c r="Q1684" s="228"/>
      <c r="R1684" s="455"/>
      <c r="S1684" s="228"/>
      <c r="T1684" s="430"/>
      <c r="U1684" s="237"/>
    </row>
    <row r="1685" spans="1:21" x14ac:dyDescent="0.25">
      <c r="A1685" s="224" t="s">
        <v>38</v>
      </c>
      <c r="B1685" s="224"/>
      <c r="C1685" s="229"/>
      <c r="D1685" s="229"/>
      <c r="E1685" s="226"/>
      <c r="F1685" s="230"/>
      <c r="G1685" s="226"/>
      <c r="H1685" s="226"/>
      <c r="I1685" s="226"/>
      <c r="J1685" s="226"/>
      <c r="K1685" s="377" t="s">
        <v>16</v>
      </c>
      <c r="L1685" s="233">
        <f>板材才數分析.!P1357</f>
        <v>0</v>
      </c>
      <c r="M1685" s="228"/>
      <c r="N1685" s="231"/>
      <c r="O1685" s="228"/>
      <c r="P1685" s="228"/>
      <c r="Q1685" s="228"/>
      <c r="R1685" s="455"/>
      <c r="S1685" s="228"/>
      <c r="T1685" s="430"/>
      <c r="U1685" s="237"/>
    </row>
    <row r="1686" spans="1:21" x14ac:dyDescent="0.25">
      <c r="A1686" s="224" t="s">
        <v>39</v>
      </c>
      <c r="B1686" s="224"/>
      <c r="C1686" s="368"/>
      <c r="D1686" s="229"/>
      <c r="E1686" s="226"/>
      <c r="F1686" s="230"/>
      <c r="G1686" s="226"/>
      <c r="H1686" s="226"/>
      <c r="I1686" s="226"/>
      <c r="J1686" s="226"/>
      <c r="K1686" s="378" t="s">
        <v>1384</v>
      </c>
      <c r="L1686" s="228">
        <v>1</v>
      </c>
      <c r="M1686" s="228"/>
      <c r="N1686" s="228"/>
      <c r="O1686" s="228"/>
      <c r="P1686" s="228"/>
      <c r="Q1686" s="228"/>
      <c r="R1686" s="455"/>
      <c r="S1686" s="228"/>
      <c r="T1686" s="430"/>
      <c r="U1686" s="237"/>
    </row>
    <row r="1687" spans="1:21" x14ac:dyDescent="0.25">
      <c r="A1687" s="224" t="s">
        <v>40</v>
      </c>
      <c r="B1687" s="224"/>
      <c r="C1687" s="367"/>
      <c r="D1687" s="229"/>
      <c r="E1687" s="226"/>
      <c r="F1687" s="230"/>
      <c r="G1687" s="226"/>
      <c r="H1687" s="226"/>
      <c r="I1687" s="226"/>
      <c r="J1687" s="226"/>
      <c r="K1687" s="227"/>
      <c r="L1687" s="228"/>
      <c r="M1687" s="228"/>
      <c r="N1687" s="228"/>
      <c r="O1687" s="228"/>
      <c r="P1687" s="228"/>
      <c r="Q1687" s="228"/>
      <c r="R1687" s="455"/>
      <c r="S1687" s="228"/>
      <c r="T1687" s="430"/>
      <c r="U1687" s="237"/>
    </row>
    <row r="1688" spans="1:21" ht="16.5" customHeight="1" x14ac:dyDescent="0.25">
      <c r="A1688" s="508" t="s">
        <v>21</v>
      </c>
      <c r="B1688" s="228"/>
      <c r="C1688" s="508" t="s">
        <v>50</v>
      </c>
      <c r="D1688" s="508" t="s">
        <v>1293</v>
      </c>
      <c r="E1688" s="508" t="s">
        <v>42</v>
      </c>
      <c r="F1688" s="372" t="s">
        <v>2</v>
      </c>
      <c r="G1688" s="372"/>
      <c r="H1688" s="372"/>
      <c r="I1688" s="372"/>
      <c r="J1688" s="372"/>
      <c r="K1688" s="514" t="s">
        <v>6</v>
      </c>
      <c r="L1688" s="508" t="s">
        <v>8</v>
      </c>
      <c r="M1688" s="508" t="s">
        <v>110</v>
      </c>
      <c r="N1688" s="515" t="s">
        <v>225</v>
      </c>
      <c r="O1688" s="508" t="s">
        <v>44</v>
      </c>
      <c r="P1688" s="509" t="s">
        <v>9</v>
      </c>
      <c r="Q1688" s="509" t="s">
        <v>9</v>
      </c>
      <c r="R1688" s="510" t="s">
        <v>9</v>
      </c>
      <c r="S1688" s="509" t="s">
        <v>9</v>
      </c>
      <c r="T1688" s="516" t="s">
        <v>1377</v>
      </c>
      <c r="U1688" s="508" t="s">
        <v>1386</v>
      </c>
    </row>
    <row r="1689" spans="1:21" x14ac:dyDescent="0.25">
      <c r="A1689" s="513"/>
      <c r="B1689" s="234"/>
      <c r="C1689" s="513"/>
      <c r="D1689" s="508"/>
      <c r="E1689" s="513"/>
      <c r="F1689" s="228" t="s">
        <v>49</v>
      </c>
      <c r="G1689" s="228" t="s">
        <v>17</v>
      </c>
      <c r="H1689" s="235" t="s">
        <v>1</v>
      </c>
      <c r="I1689" s="228" t="s">
        <v>17</v>
      </c>
      <c r="J1689" s="228" t="s">
        <v>3</v>
      </c>
      <c r="K1689" s="514"/>
      <c r="L1689" s="508"/>
      <c r="M1689" s="513"/>
      <c r="N1689" s="515"/>
      <c r="O1689" s="513"/>
      <c r="P1689" s="509"/>
      <c r="Q1689" s="509"/>
      <c r="R1689" s="510"/>
      <c r="S1689" s="509"/>
      <c r="T1689" s="516"/>
      <c r="U1689" s="508"/>
    </row>
    <row r="1690" spans="1:21" x14ac:dyDescent="0.25">
      <c r="A1690" s="228">
        <f>$C$1527</f>
        <v>0</v>
      </c>
      <c r="B1690" s="228"/>
      <c r="C1690" s="228">
        <f>(C1684*1000)+1</f>
        <v>44001</v>
      </c>
      <c r="D1690" s="228"/>
      <c r="E1690" s="228"/>
      <c r="F1690" s="228"/>
      <c r="G1690" s="228" t="str">
        <f>IF(
   OR(
      $E1690="頂板",$E1690="底板",$E1690="右側板",$E1690="左側板",
      $E1690="前抽牆",$E1690="後抽牆",$E1690="左抽牆",$E1690="右抽牆",
      $E1690="踢腳板",$E1690="補板",$E1690="固隔",$E1690="活隔",
      $E1690="中立板",$E1690="中立板(退)",$E1690="固隔(退)",$E1690="活固隔",
      $E1690="內頂板",$E1690="內左側落板",$E1690="內右側落板",$E1690="內底板",
      $E1690="內左側板",$E1690="內右側板",
      $E1690="上前平肢",$E1690="上後平肢",$E1690="上前立肢",$E1690="上後立肢",
      $E1690="下前立肢",$E1690="下後立肢",$E1690="下前平肢",$E1690="下後平肢",
      $E1690="左側落板",$E1690="右側落板",
      $E1690="外蓋背板",$E1690="台面",$E1690="床板",$E1690="假門板",
      $E1690="上掀門板",$E1690="平掀門板",$E1690="下掀門板",
      $E1690="左門板",$E1690="右門板",
      $E1690="抽盤",$E1690="抽盤抽頭",
      $E1690="上軌道板",$E1690="下軌道板",$E1690="左軌道板",$E1690="右軌道板",$E1690="指縫擋板",$E1690="左木框滑門",$E1690="右木框滑門",
      $E1690="層板",$E1690="壁面層板",$E1690="桌板",$E1690="上封板",$E1690="下封板",$E1690="左封板",$E1690="右封板",
      $E1690="左圓角側板",$E1690="右圓角側板",$E1690="抽頭",$E1690="入柱抽頭",$E1690="假抽頭"
   ),
   "AA",
   ""
)</f>
        <v/>
      </c>
      <c r="H1690" s="236"/>
      <c r="I1690" s="38" t="str">
        <f>IF(
   OR(
      $E1690="右側板",$E1690="左側板",$E1690="活隔",
      $E1690="左門板",$E1690="右門板",
      $E1690="左側落板",$E1690="右側落板",
      $E1690="外蓋背板",$E1690="活固隔",
      $E1690="左木框滑門",$E1690="右木框滑門",
      $E1690="左鋁框滑門",$E1690="右鋁框滑門",
      $E1690="桌板",$E1690="台面",$E1690="床板",$E1690="假門板",
      $E1690="上掀門板",$E1690="平掀門板",$E1690="下掀門板",
      $E1690="抽盤抽頭",$E1690="抽盤",$E1690="層板",$E1690="壁面層板",
      $E1690="上封板",$E1690="下封板",$E1690="左封板",$E1690="右封板",
      $E1690="抽頭"
   ),
   "AA",
   ""
)</f>
        <v/>
      </c>
      <c r="J1690" s="228"/>
      <c r="K1690" s="229"/>
      <c r="L1690" s="228"/>
      <c r="M1690" s="228" t="str">
        <f>IFERROR(VLOOKUP(L1690,色號!A:B,2,FALSE),"")</f>
        <v/>
      </c>
      <c r="N1690" s="228" t="str">
        <f>IFERROR(VLOOKUP(M1690,色號!B:C,2,FALSE),"")</f>
        <v/>
      </c>
      <c r="O1690" s="228" t="str">
        <f>IFERROR(VLOOKUP(L1690,色號!A:D,4,FALSE),"")</f>
        <v/>
      </c>
      <c r="P1690" s="461"/>
      <c r="Q1690" s="461"/>
      <c r="R1690" s="462"/>
      <c r="S1690" s="461"/>
      <c r="T1690" s="429" t="str">
        <f>IF($E1690="中立板","面開槽？排孔？",
IF(OR($E1690="左門板",$E1690="右門板",$E1690="抽頭"),"把手？",
IF(OR($E1690="左側板",$E1690="右側板",$E1690="天地蓋右側板",$E1690="天地蓋左側板"),"排孔？","")))</f>
        <v/>
      </c>
      <c r="U1690" s="237" t="str">
        <f>IF(E1690="","",$L$1530)</f>
        <v/>
      </c>
    </row>
    <row r="1691" spans="1:21" x14ac:dyDescent="0.25">
      <c r="A1691" s="228">
        <f t="shared" ref="A1691:A1719" si="557">$C$1527</f>
        <v>0</v>
      </c>
      <c r="B1691" s="228"/>
      <c r="C1691" s="228">
        <f>C1690+1</f>
        <v>44002</v>
      </c>
      <c r="D1691" s="228"/>
      <c r="E1691" s="228"/>
      <c r="F1691" s="228"/>
      <c r="G1691" s="228" t="str">
        <f t="shared" ref="G1691:G1719" si="558">IF(
   OR(
      $E1691="頂板",$E1691="底板",$E1691="右側板",$E1691="左側板",
      $E1691="前抽牆",$E1691="後抽牆",$E1691="左抽牆",$E1691="右抽牆",
      $E1691="踢腳板",$E1691="補板",$E1691="固隔",$E1691="活隔",
      $E1691="中立板",$E1691="中立板(退)",$E1691="固隔(退)",$E1691="活固隔",
      $E1691="內頂板",$E1691="內左側落板",$E1691="內右側落板",$E1691="內底板",
      $E1691="內左側板",$E1691="內右側板",
      $E1691="上前平肢",$E1691="上後平肢",$E1691="上前立肢",$E1691="上後立肢",
      $E1691="下前立肢",$E1691="下後立肢",$E1691="下前平肢",$E1691="下後平肢",
      $E1691="左側落板",$E1691="右側落板",
      $E1691="外蓋背板",$E1691="台面",$E1691="床板",$E1691="假門板",
      $E1691="上掀門板",$E1691="平掀門板",$E1691="下掀門板",
      $E1691="左門板",$E1691="右門板",
      $E1691="抽盤",$E1691="抽盤抽頭",
      $E1691="上軌道板",$E1691="下軌道板",$E1691="左軌道板",$E1691="右軌道板",$E1691="指縫擋板",$E1691="左木框滑門",$E1691="右木框滑門",
      $E1691="層板",$E1691="壁面層板",$E1691="桌板",$E1691="上封板",$E1691="下封板",$E1691="左封板",$E1691="右封板",
      $E1691="左圓角側板",$E1691="右圓角側板",$E1691="抽頭",$E1691="入柱抽頭",$E1691="假抽頭"
   ),
   "AA",
   ""
)</f>
        <v/>
      </c>
      <c r="H1691" s="236"/>
      <c r="I1691" s="38" t="str">
        <f t="shared" ref="I1691:I1719" si="559">IF(
   OR(
      $E1691="右側板",$E1691="左側板",$E1691="活隔",
      $E1691="左門板",$E1691="右門板",
      $E1691="左側落板",$E1691="右側落板",
      $E1691="外蓋背板",$E1691="活固隔",
      $E1691="左木框滑門",$E1691="右木框滑門",
      $E1691="左鋁框滑門",$E1691="右鋁框滑門",
      $E1691="桌板",$E1691="台面",$E1691="床板",$E1691="假門板",
      $E1691="上掀門板",$E1691="平掀門板",$E1691="下掀門板",
      $E1691="抽盤抽頭",$E1691="抽盤",$E1691="層板",$E1691="壁面層板",
      $E1691="上封板",$E1691="下封板",$E1691="左封板",$E1691="右封板",
      $E1691="抽頭"
   ),
   "AA",
   ""
)</f>
        <v/>
      </c>
      <c r="J1691" s="228"/>
      <c r="K1691" s="229"/>
      <c r="L1691" s="228"/>
      <c r="M1691" s="228" t="str">
        <f>IFERROR(VLOOKUP(L1691,色號!A:B,2,FALSE),"")</f>
        <v/>
      </c>
      <c r="N1691" s="228" t="str">
        <f>IFERROR(VLOOKUP(M1691,色號!B:C,2,FALSE),"")</f>
        <v/>
      </c>
      <c r="O1691" s="228" t="str">
        <f>IFERROR(VLOOKUP(L1691,色號!A:D,4,FALSE),"")</f>
        <v/>
      </c>
      <c r="P1691" s="461"/>
      <c r="Q1691" s="461"/>
      <c r="R1691" s="462"/>
      <c r="S1691" s="461"/>
      <c r="T1691" s="429" t="str">
        <f t="shared" ref="T1691:T1719" si="560">IF($E1691="中立板","面開槽？排孔？",
IF(OR($E1691="左門板",$E1691="右門板",$E1691="抽頭"),"把手？",
IF(OR($E1691="左側板",$E1691="右側板",$E1691="天地蓋右側板",$E1691="天地蓋左側板"),"排孔？","")))</f>
        <v/>
      </c>
      <c r="U1691" s="237" t="str">
        <f t="shared" ref="U1691:U1719" si="561">IF(E1691="","",$L$1530)</f>
        <v/>
      </c>
    </row>
    <row r="1692" spans="1:21" x14ac:dyDescent="0.25">
      <c r="A1692" s="228">
        <f t="shared" si="557"/>
        <v>0</v>
      </c>
      <c r="B1692" s="228"/>
      <c r="C1692" s="228">
        <f t="shared" ref="C1692:C1701" si="562">C1691+1</f>
        <v>44003</v>
      </c>
      <c r="D1692" s="228"/>
      <c r="E1692" s="228"/>
      <c r="F1692" s="228"/>
      <c r="G1692" s="228" t="str">
        <f t="shared" si="558"/>
        <v/>
      </c>
      <c r="H1692" s="236"/>
      <c r="I1692" s="38" t="str">
        <f t="shared" si="559"/>
        <v/>
      </c>
      <c r="J1692" s="228"/>
      <c r="K1692" s="229"/>
      <c r="L1692" s="228"/>
      <c r="M1692" s="228" t="str">
        <f>IFERROR(VLOOKUP(L1692,色號!A:B,2,FALSE),"")</f>
        <v/>
      </c>
      <c r="N1692" s="228" t="str">
        <f>IFERROR(VLOOKUP(M1692,色號!B:C,2,FALSE),"")</f>
        <v/>
      </c>
      <c r="O1692" s="228" t="str">
        <f>IFERROR(VLOOKUP(L1692,色號!A:D,4,FALSE),"")</f>
        <v/>
      </c>
      <c r="P1692" s="461"/>
      <c r="Q1692" s="461"/>
      <c r="R1692" s="462"/>
      <c r="S1692" s="461"/>
      <c r="T1692" s="429" t="str">
        <f t="shared" si="560"/>
        <v/>
      </c>
      <c r="U1692" s="237" t="str">
        <f t="shared" si="561"/>
        <v/>
      </c>
    </row>
    <row r="1693" spans="1:21" x14ac:dyDescent="0.25">
      <c r="A1693" s="228">
        <f t="shared" si="557"/>
        <v>0</v>
      </c>
      <c r="B1693" s="228"/>
      <c r="C1693" s="228">
        <f t="shared" si="562"/>
        <v>44004</v>
      </c>
      <c r="D1693" s="228"/>
      <c r="E1693" s="228"/>
      <c r="F1693" s="228"/>
      <c r="G1693" s="228" t="str">
        <f t="shared" si="558"/>
        <v/>
      </c>
      <c r="H1693" s="236"/>
      <c r="I1693" s="38" t="str">
        <f t="shared" si="559"/>
        <v/>
      </c>
      <c r="J1693" s="228"/>
      <c r="K1693" s="229"/>
      <c r="L1693" s="228"/>
      <c r="M1693" s="228" t="str">
        <f>IFERROR(VLOOKUP(L1693,色號!A:B,2,FALSE),"")</f>
        <v/>
      </c>
      <c r="N1693" s="228" t="str">
        <f>IFERROR(VLOOKUP(M1693,色號!B:C,2,FALSE),"")</f>
        <v/>
      </c>
      <c r="O1693" s="228" t="str">
        <f>IFERROR(VLOOKUP(L1693,色號!A:D,4,FALSE),"")</f>
        <v/>
      </c>
      <c r="P1693" s="461"/>
      <c r="Q1693" s="461"/>
      <c r="R1693" s="462"/>
      <c r="S1693" s="461"/>
      <c r="T1693" s="429" t="str">
        <f t="shared" si="560"/>
        <v/>
      </c>
      <c r="U1693" s="237" t="str">
        <f t="shared" si="561"/>
        <v/>
      </c>
    </row>
    <row r="1694" spans="1:21" x14ac:dyDescent="0.25">
      <c r="A1694" s="228">
        <f t="shared" si="557"/>
        <v>0</v>
      </c>
      <c r="B1694" s="228"/>
      <c r="C1694" s="228">
        <f t="shared" si="562"/>
        <v>44005</v>
      </c>
      <c r="D1694" s="228"/>
      <c r="E1694" s="228"/>
      <c r="F1694" s="228"/>
      <c r="G1694" s="228" t="str">
        <f t="shared" si="558"/>
        <v/>
      </c>
      <c r="H1694" s="236"/>
      <c r="I1694" s="38" t="str">
        <f t="shared" si="559"/>
        <v/>
      </c>
      <c r="J1694" s="228"/>
      <c r="K1694" s="229"/>
      <c r="L1694" s="228"/>
      <c r="M1694" s="228" t="str">
        <f>IFERROR(VLOOKUP(L1694,色號!A:B,2,FALSE),"")</f>
        <v/>
      </c>
      <c r="N1694" s="228" t="str">
        <f>IFERROR(VLOOKUP(M1694,色號!B:C,2,FALSE),"")</f>
        <v/>
      </c>
      <c r="O1694" s="228"/>
      <c r="P1694" s="461"/>
      <c r="Q1694" s="461"/>
      <c r="R1694" s="462"/>
      <c r="S1694" s="461"/>
      <c r="T1694" s="429" t="str">
        <f t="shared" si="560"/>
        <v/>
      </c>
      <c r="U1694" s="237" t="str">
        <f t="shared" si="561"/>
        <v/>
      </c>
    </row>
    <row r="1695" spans="1:21" x14ac:dyDescent="0.25">
      <c r="A1695" s="228">
        <f t="shared" si="557"/>
        <v>0</v>
      </c>
      <c r="B1695" s="228"/>
      <c r="C1695" s="228">
        <f t="shared" si="562"/>
        <v>44006</v>
      </c>
      <c r="D1695" s="228"/>
      <c r="E1695" s="228"/>
      <c r="F1695" s="228"/>
      <c r="G1695" s="228" t="str">
        <f>IF(
   OR(
      $E1695="頂板",$E1695="底板",$E1695="右側板",$E1695="左側板",
      $E1695="前抽牆",$E1695="後抽牆",$E1695="左抽牆",$E1695="右抽牆",
      $E1695="踢腳板",$E1695="補板",$E1695="固隔",$E1695="活隔",
      $E1695="中立板",$E1695="中立板(退)",$E1695="固隔(退)",$E1695="活固隔",
      $E1695="內頂板",$E1695="內左側落板",$E1695="內右側落板",$E1695="內底板",
      $E1695="內左側板",$E1695="內右側板",
      $E1695="上前平肢",$E1695="上後平肢",$E1695="上前立肢",$E1695="上後立肢",
      $E1695="下前立肢",$E1695="下後立肢",$E1695="下前平肢",$E1695="下後平肢",
      $E1695="左側落板",$E1695="右側落板",
      $E1695="外蓋背板",$E1695="台面",$E1695="床板",$E1695="假門板",
      $E1695="上掀門板",$E1695="平掀門板",$E1695="下掀門板",
      $E1695="左門板",$E1695="右門板",
      $E1695="抽盤",$E1695="抽盤抽頭",
      $E1695="上軌道板",$E1695="下軌道板",$E1695="左軌道板",$E1695="右軌道板",$E1695="指縫擋板",$E1695="左木框滑門",$E1695="右木框滑門",
      $E1695="層板",$E1695="壁面層板",$E1695="桌板",$E1695="上封板",$E1695="下封板",$E1695="左封板",$E1695="右封板",
      $E1695="左圓角側板",$E1695="右圓角側板",$E1695="抽頭",$E1695="入柱抽頭",$E1695="假抽頭"
   ),
   "AA",
   ""
)</f>
        <v/>
      </c>
      <c r="H1695" s="236"/>
      <c r="I1695" s="38" t="str">
        <f>IF(
   OR(
      $E1695="右側板",$E1695="左側板",$E1695="活隔",
      $E1695="左門板",$E1695="右門板",
      $E1695="左側落板",$E1695="右側落板",
      $E1695="外蓋背板",$E1695="活固隔",
      $E1695="左木框滑門",$E1695="右木框滑門",
      $E1695="左鋁框滑門",$E1695="右鋁框滑門",
      $E1695="桌板",$E1695="台面",$E1695="床板",$E1695="假門板",
      $E1695="上掀門板",$E1695="平掀門板",$E1695="下掀門板",
      $E1695="抽盤抽頭",$E1695="抽盤",$E1695="層板",$E1695="壁面層板",
      $E1695="上封板",$E1695="下封板",$E1695="左封板",$E1695="右封板",
      $E1695="抽頭"
   ),
   "AA",
   ""
)</f>
        <v/>
      </c>
      <c r="J1695" s="228"/>
      <c r="K1695" s="229"/>
      <c r="L1695" s="228"/>
      <c r="M1695" s="228" t="str">
        <f>IFERROR(VLOOKUP(L1695,色號!A:B,2,FALSE),"")</f>
        <v/>
      </c>
      <c r="N1695" s="228" t="str">
        <f>IFERROR(VLOOKUP(M1695,色號!B:C,2,FALSE),"")</f>
        <v/>
      </c>
      <c r="O1695" s="228" t="str">
        <f>IFERROR(VLOOKUP(L1695,色號!A:D,4,FALSE),"")</f>
        <v/>
      </c>
      <c r="P1695" s="461"/>
      <c r="Q1695" s="461"/>
      <c r="R1695" s="462"/>
      <c r="S1695" s="461"/>
      <c r="T1695" s="429" t="str">
        <f t="shared" si="560"/>
        <v/>
      </c>
      <c r="U1695" s="237" t="str">
        <f t="shared" si="561"/>
        <v/>
      </c>
    </row>
    <row r="1696" spans="1:21" x14ac:dyDescent="0.25">
      <c r="A1696" s="228">
        <f t="shared" si="557"/>
        <v>0</v>
      </c>
      <c r="B1696" s="228"/>
      <c r="C1696" s="228">
        <f t="shared" si="562"/>
        <v>44007</v>
      </c>
      <c r="D1696" s="228"/>
      <c r="E1696" s="228"/>
      <c r="F1696" s="228"/>
      <c r="G1696" s="228" t="str">
        <f t="shared" si="558"/>
        <v/>
      </c>
      <c r="H1696" s="236"/>
      <c r="I1696" s="38" t="str">
        <f t="shared" si="559"/>
        <v/>
      </c>
      <c r="J1696" s="228"/>
      <c r="K1696" s="229"/>
      <c r="L1696" s="228"/>
      <c r="M1696" s="228" t="str">
        <f>IFERROR(VLOOKUP(L1696,色號!A:B,2,FALSE),"")</f>
        <v/>
      </c>
      <c r="N1696" s="228" t="str">
        <f>IFERROR(VLOOKUP(M1696,色號!B:C,2,FALSE),"")</f>
        <v/>
      </c>
      <c r="O1696" s="228" t="str">
        <f>IFERROR(VLOOKUP(L1696,色號!A:D,4,FALSE),"")</f>
        <v/>
      </c>
      <c r="P1696" s="461"/>
      <c r="Q1696" s="461"/>
      <c r="R1696" s="462"/>
      <c r="S1696" s="461"/>
      <c r="T1696" s="429" t="str">
        <f t="shared" si="560"/>
        <v/>
      </c>
      <c r="U1696" s="237" t="str">
        <f t="shared" si="561"/>
        <v/>
      </c>
    </row>
    <row r="1697" spans="1:21" x14ac:dyDescent="0.25">
      <c r="A1697" s="228">
        <f t="shared" si="557"/>
        <v>0</v>
      </c>
      <c r="B1697" s="228"/>
      <c r="C1697" s="228">
        <f t="shared" si="562"/>
        <v>44008</v>
      </c>
      <c r="D1697" s="228"/>
      <c r="E1697" s="228"/>
      <c r="F1697" s="228"/>
      <c r="G1697" s="228" t="str">
        <f t="shared" si="558"/>
        <v/>
      </c>
      <c r="H1697" s="236"/>
      <c r="I1697" s="38" t="str">
        <f t="shared" si="559"/>
        <v/>
      </c>
      <c r="J1697" s="228"/>
      <c r="K1697" s="229"/>
      <c r="L1697" s="228"/>
      <c r="M1697" s="228" t="str">
        <f>IFERROR(VLOOKUP(L1697,色號!A:B,2,FALSE),"")</f>
        <v/>
      </c>
      <c r="N1697" s="228" t="str">
        <f>IFERROR(VLOOKUP(M1697,色號!B:C,2,FALSE),"")</f>
        <v/>
      </c>
      <c r="O1697" s="228" t="str">
        <f>IFERROR(VLOOKUP(L1697,色號!A:D,4,FALSE),"")</f>
        <v/>
      </c>
      <c r="P1697" s="461"/>
      <c r="Q1697" s="461"/>
      <c r="R1697" s="462"/>
      <c r="S1697" s="461"/>
      <c r="T1697" s="429" t="str">
        <f t="shared" si="560"/>
        <v/>
      </c>
      <c r="U1697" s="237" t="str">
        <f t="shared" si="561"/>
        <v/>
      </c>
    </row>
    <row r="1698" spans="1:21" x14ac:dyDescent="0.25">
      <c r="A1698" s="228">
        <f t="shared" si="557"/>
        <v>0</v>
      </c>
      <c r="B1698" s="228"/>
      <c r="C1698" s="228">
        <f t="shared" si="562"/>
        <v>44009</v>
      </c>
      <c r="D1698" s="228"/>
      <c r="E1698" s="228"/>
      <c r="F1698" s="228"/>
      <c r="G1698" s="228" t="str">
        <f t="shared" si="558"/>
        <v/>
      </c>
      <c r="H1698" s="236"/>
      <c r="I1698" s="38" t="str">
        <f t="shared" si="559"/>
        <v/>
      </c>
      <c r="J1698" s="228"/>
      <c r="K1698" s="229"/>
      <c r="L1698" s="228"/>
      <c r="M1698" s="228" t="str">
        <f>IFERROR(VLOOKUP(L1698,色號!A:B,2,FALSE),"")</f>
        <v/>
      </c>
      <c r="N1698" s="228" t="str">
        <f>IFERROR(VLOOKUP(M1698,色號!B:C,2,FALSE),"")</f>
        <v/>
      </c>
      <c r="O1698" s="228" t="str">
        <f>IFERROR(VLOOKUP(L1698,色號!A:D,4,FALSE),"")</f>
        <v/>
      </c>
      <c r="P1698" s="461"/>
      <c r="Q1698" s="461"/>
      <c r="R1698" s="462"/>
      <c r="S1698" s="461"/>
      <c r="T1698" s="429" t="str">
        <f t="shared" si="560"/>
        <v/>
      </c>
      <c r="U1698" s="237" t="str">
        <f t="shared" si="561"/>
        <v/>
      </c>
    </row>
    <row r="1699" spans="1:21" x14ac:dyDescent="0.25">
      <c r="A1699" s="228">
        <f t="shared" si="557"/>
        <v>0</v>
      </c>
      <c r="B1699" s="228"/>
      <c r="C1699" s="228">
        <f t="shared" si="562"/>
        <v>44010</v>
      </c>
      <c r="D1699" s="228"/>
      <c r="E1699" s="228"/>
      <c r="F1699" s="236"/>
      <c r="G1699" s="228" t="str">
        <f t="shared" si="558"/>
        <v/>
      </c>
      <c r="H1699" s="236"/>
      <c r="I1699" s="38" t="str">
        <f t="shared" si="559"/>
        <v/>
      </c>
      <c r="J1699" s="228"/>
      <c r="K1699" s="229"/>
      <c r="L1699" s="228"/>
      <c r="M1699" s="228" t="str">
        <f>IFERROR(VLOOKUP(L1699,色號!A:B,2,FALSE),"")</f>
        <v/>
      </c>
      <c r="N1699" s="228" t="str">
        <f>IFERROR(VLOOKUP(M1699,色號!B:C,2,FALSE),"")</f>
        <v/>
      </c>
      <c r="O1699" s="228" t="str">
        <f>IFERROR(VLOOKUP(L1699,色號!A:D,4,FALSE),"")</f>
        <v/>
      </c>
      <c r="P1699" s="461"/>
      <c r="Q1699" s="461"/>
      <c r="R1699" s="462"/>
      <c r="S1699" s="461"/>
      <c r="T1699" s="429" t="str">
        <f t="shared" si="560"/>
        <v/>
      </c>
      <c r="U1699" s="237" t="str">
        <f t="shared" si="561"/>
        <v/>
      </c>
    </row>
    <row r="1700" spans="1:21" x14ac:dyDescent="0.25">
      <c r="A1700" s="228">
        <f t="shared" si="557"/>
        <v>0</v>
      </c>
      <c r="B1700" s="228"/>
      <c r="C1700" s="228">
        <f t="shared" si="562"/>
        <v>44011</v>
      </c>
      <c r="D1700" s="228"/>
      <c r="E1700" s="228"/>
      <c r="F1700" s="228"/>
      <c r="G1700" s="228" t="str">
        <f t="shared" si="558"/>
        <v/>
      </c>
      <c r="H1700" s="236"/>
      <c r="I1700" s="38" t="str">
        <f t="shared" si="559"/>
        <v/>
      </c>
      <c r="J1700" s="228"/>
      <c r="K1700" s="229"/>
      <c r="L1700" s="228"/>
      <c r="M1700" s="228"/>
      <c r="N1700" s="232"/>
      <c r="O1700" s="228"/>
      <c r="P1700" s="461"/>
      <c r="Q1700" s="461"/>
      <c r="R1700" s="462"/>
      <c r="S1700" s="461"/>
      <c r="T1700" s="429" t="str">
        <f t="shared" si="560"/>
        <v/>
      </c>
      <c r="U1700" s="237" t="str">
        <f t="shared" si="561"/>
        <v/>
      </c>
    </row>
    <row r="1701" spans="1:21" x14ac:dyDescent="0.25">
      <c r="A1701" s="228">
        <f t="shared" si="557"/>
        <v>0</v>
      </c>
      <c r="B1701" s="228"/>
      <c r="C1701" s="228">
        <f t="shared" si="562"/>
        <v>44012</v>
      </c>
      <c r="D1701" s="228"/>
      <c r="E1701" s="228"/>
      <c r="F1701" s="236"/>
      <c r="G1701" s="228" t="str">
        <f t="shared" si="558"/>
        <v/>
      </c>
      <c r="H1701" s="236"/>
      <c r="I1701" s="38" t="str">
        <f t="shared" si="559"/>
        <v/>
      </c>
      <c r="J1701" s="228"/>
      <c r="K1701" s="229"/>
      <c r="L1701" s="228"/>
      <c r="M1701" s="228"/>
      <c r="N1701" s="232"/>
      <c r="O1701" s="228"/>
      <c r="P1701" s="461"/>
      <c r="Q1701" s="461"/>
      <c r="R1701" s="462"/>
      <c r="S1701" s="461"/>
      <c r="T1701" s="429" t="str">
        <f t="shared" si="560"/>
        <v/>
      </c>
      <c r="U1701" s="237" t="str">
        <f t="shared" si="561"/>
        <v/>
      </c>
    </row>
    <row r="1702" spans="1:21" x14ac:dyDescent="0.25">
      <c r="A1702" s="228">
        <f t="shared" si="557"/>
        <v>0</v>
      </c>
      <c r="B1702" s="228"/>
      <c r="C1702" s="228">
        <f>C1701+1</f>
        <v>44013</v>
      </c>
      <c r="D1702" s="228"/>
      <c r="E1702" s="228"/>
      <c r="F1702" s="228"/>
      <c r="G1702" s="228" t="str">
        <f t="shared" si="558"/>
        <v/>
      </c>
      <c r="H1702" s="236"/>
      <c r="I1702" s="38" t="str">
        <f t="shared" si="559"/>
        <v/>
      </c>
      <c r="J1702" s="228"/>
      <c r="K1702" s="229"/>
      <c r="L1702" s="228"/>
      <c r="M1702" s="228"/>
      <c r="N1702" s="232"/>
      <c r="O1702" s="228"/>
      <c r="P1702" s="461"/>
      <c r="Q1702" s="461"/>
      <c r="R1702" s="462"/>
      <c r="S1702" s="461"/>
      <c r="T1702" s="429" t="str">
        <f t="shared" si="560"/>
        <v/>
      </c>
      <c r="U1702" s="237" t="str">
        <f t="shared" si="561"/>
        <v/>
      </c>
    </row>
    <row r="1703" spans="1:21" x14ac:dyDescent="0.25">
      <c r="A1703" s="228">
        <f t="shared" si="557"/>
        <v>0</v>
      </c>
      <c r="B1703" s="228"/>
      <c r="C1703" s="228">
        <f t="shared" ref="C1703" si="563">C1702+1</f>
        <v>44014</v>
      </c>
      <c r="D1703" s="228"/>
      <c r="E1703" s="228"/>
      <c r="F1703" s="228"/>
      <c r="G1703" s="228" t="str">
        <f t="shared" si="558"/>
        <v/>
      </c>
      <c r="H1703" s="236"/>
      <c r="I1703" s="38" t="str">
        <f t="shared" si="559"/>
        <v/>
      </c>
      <c r="J1703" s="228"/>
      <c r="K1703" s="229"/>
      <c r="L1703" s="228"/>
      <c r="M1703" s="228"/>
      <c r="N1703" s="232"/>
      <c r="O1703" s="228"/>
      <c r="P1703" s="461"/>
      <c r="Q1703" s="461"/>
      <c r="R1703" s="462"/>
      <c r="S1703" s="461"/>
      <c r="T1703" s="429" t="str">
        <f t="shared" si="560"/>
        <v/>
      </c>
      <c r="U1703" s="237" t="str">
        <f t="shared" si="561"/>
        <v/>
      </c>
    </row>
    <row r="1704" spans="1:21" x14ac:dyDescent="0.25">
      <c r="A1704" s="228">
        <f t="shared" si="557"/>
        <v>0</v>
      </c>
      <c r="B1704" s="228"/>
      <c r="C1704" s="228">
        <f>C1703+1</f>
        <v>44015</v>
      </c>
      <c r="D1704" s="228"/>
      <c r="E1704" s="228"/>
      <c r="F1704" s="228"/>
      <c r="G1704" s="228" t="str">
        <f t="shared" si="558"/>
        <v/>
      </c>
      <c r="H1704" s="236"/>
      <c r="I1704" s="38" t="str">
        <f t="shared" si="559"/>
        <v/>
      </c>
      <c r="J1704" s="228"/>
      <c r="K1704" s="229"/>
      <c r="L1704" s="228"/>
      <c r="M1704" s="228"/>
      <c r="N1704" s="232"/>
      <c r="O1704" s="228"/>
      <c r="P1704" s="461"/>
      <c r="Q1704" s="461"/>
      <c r="R1704" s="462"/>
      <c r="S1704" s="461"/>
      <c r="T1704" s="429" t="str">
        <f t="shared" si="560"/>
        <v/>
      </c>
      <c r="U1704" s="237" t="str">
        <f t="shared" si="561"/>
        <v/>
      </c>
    </row>
    <row r="1705" spans="1:21" x14ac:dyDescent="0.25">
      <c r="A1705" s="228">
        <f t="shared" si="557"/>
        <v>0</v>
      </c>
      <c r="B1705" s="228"/>
      <c r="C1705" s="228">
        <f>C1704+1</f>
        <v>44016</v>
      </c>
      <c r="D1705" s="228"/>
      <c r="E1705" s="228"/>
      <c r="F1705" s="237"/>
      <c r="G1705" s="228" t="str">
        <f t="shared" si="558"/>
        <v/>
      </c>
      <c r="H1705" s="236"/>
      <c r="I1705" s="38" t="str">
        <f t="shared" si="559"/>
        <v/>
      </c>
      <c r="J1705" s="228"/>
      <c r="K1705" s="229"/>
      <c r="L1705" s="228"/>
      <c r="M1705" s="228"/>
      <c r="N1705" s="232"/>
      <c r="O1705" s="228"/>
      <c r="P1705" s="461"/>
      <c r="Q1705" s="461"/>
      <c r="R1705" s="462"/>
      <c r="S1705" s="461"/>
      <c r="T1705" s="429" t="str">
        <f t="shared" si="560"/>
        <v/>
      </c>
      <c r="U1705" s="237" t="str">
        <f t="shared" si="561"/>
        <v/>
      </c>
    </row>
    <row r="1706" spans="1:21" x14ac:dyDescent="0.25">
      <c r="A1706" s="228">
        <f t="shared" si="557"/>
        <v>0</v>
      </c>
      <c r="B1706" s="228"/>
      <c r="C1706" s="228">
        <f>C1705+1</f>
        <v>44017</v>
      </c>
      <c r="D1706" s="228"/>
      <c r="E1706" s="228"/>
      <c r="F1706" s="237"/>
      <c r="G1706" s="228" t="str">
        <f t="shared" si="558"/>
        <v/>
      </c>
      <c r="H1706" s="236"/>
      <c r="I1706" s="38" t="str">
        <f t="shared" si="559"/>
        <v/>
      </c>
      <c r="J1706" s="228"/>
      <c r="K1706" s="229"/>
      <c r="L1706" s="228"/>
      <c r="M1706" s="228"/>
      <c r="N1706" s="232"/>
      <c r="O1706" s="228"/>
      <c r="P1706" s="461"/>
      <c r="Q1706" s="461"/>
      <c r="R1706" s="462"/>
      <c r="S1706" s="461"/>
      <c r="T1706" s="429" t="str">
        <f t="shared" si="560"/>
        <v/>
      </c>
      <c r="U1706" s="237" t="str">
        <f t="shared" si="561"/>
        <v/>
      </c>
    </row>
    <row r="1707" spans="1:21" x14ac:dyDescent="0.25">
      <c r="A1707" s="228">
        <f t="shared" si="557"/>
        <v>0</v>
      </c>
      <c r="B1707" s="228"/>
      <c r="C1707" s="228">
        <f>C1706+1</f>
        <v>44018</v>
      </c>
      <c r="D1707" s="228"/>
      <c r="E1707" s="228"/>
      <c r="F1707" s="231"/>
      <c r="G1707" s="228" t="str">
        <f t="shared" si="558"/>
        <v/>
      </c>
      <c r="H1707" s="236"/>
      <c r="I1707" s="38" t="str">
        <f t="shared" si="559"/>
        <v/>
      </c>
      <c r="J1707" s="228"/>
      <c r="K1707" s="229"/>
      <c r="L1707" s="228"/>
      <c r="M1707" s="228"/>
      <c r="N1707" s="232"/>
      <c r="O1707" s="228"/>
      <c r="P1707" s="461"/>
      <c r="Q1707" s="461"/>
      <c r="R1707" s="462"/>
      <c r="S1707" s="461"/>
      <c r="T1707" s="429" t="str">
        <f t="shared" si="560"/>
        <v/>
      </c>
      <c r="U1707" s="237" t="str">
        <f t="shared" si="561"/>
        <v/>
      </c>
    </row>
    <row r="1708" spans="1:21" x14ac:dyDescent="0.25">
      <c r="A1708" s="228">
        <f t="shared" si="557"/>
        <v>0</v>
      </c>
      <c r="B1708" s="228"/>
      <c r="C1708" s="228">
        <f t="shared" ref="C1708:C1712" si="564">C1707+1</f>
        <v>44019</v>
      </c>
      <c r="D1708" s="228"/>
      <c r="E1708" s="228"/>
      <c r="F1708" s="231"/>
      <c r="G1708" s="228" t="str">
        <f t="shared" si="558"/>
        <v/>
      </c>
      <c r="H1708" s="236"/>
      <c r="I1708" s="38" t="str">
        <f t="shared" si="559"/>
        <v/>
      </c>
      <c r="J1708" s="228"/>
      <c r="K1708" s="229"/>
      <c r="L1708" s="228"/>
      <c r="M1708" s="228"/>
      <c r="N1708" s="232"/>
      <c r="O1708" s="228"/>
      <c r="P1708" s="461"/>
      <c r="Q1708" s="461"/>
      <c r="R1708" s="462"/>
      <c r="S1708" s="228"/>
      <c r="T1708" s="429" t="str">
        <f t="shared" si="560"/>
        <v/>
      </c>
      <c r="U1708" s="237" t="str">
        <f t="shared" si="561"/>
        <v/>
      </c>
    </row>
    <row r="1709" spans="1:21" x14ac:dyDescent="0.25">
      <c r="A1709" s="228">
        <f t="shared" si="557"/>
        <v>0</v>
      </c>
      <c r="B1709" s="228"/>
      <c r="C1709" s="228">
        <f t="shared" si="564"/>
        <v>44020</v>
      </c>
      <c r="D1709" s="228"/>
      <c r="E1709" s="228"/>
      <c r="F1709" s="228"/>
      <c r="G1709" s="228" t="str">
        <f t="shared" si="558"/>
        <v/>
      </c>
      <c r="H1709" s="236"/>
      <c r="I1709" s="38" t="str">
        <f t="shared" si="559"/>
        <v/>
      </c>
      <c r="J1709" s="228"/>
      <c r="K1709" s="229"/>
      <c r="L1709" s="228"/>
      <c r="M1709" s="228" t="str">
        <f>IFERROR(VLOOKUP(L1709,色號!A:B,2,FALSE),"")</f>
        <v/>
      </c>
      <c r="N1709" s="232" t="str">
        <f>IFERROR(VLOOKUP(L1709,色號!A:C,3,FALSE),"")</f>
        <v/>
      </c>
      <c r="O1709" s="228"/>
      <c r="P1709" s="461"/>
      <c r="Q1709" s="461"/>
      <c r="R1709" s="462"/>
      <c r="S1709" s="228"/>
      <c r="T1709" s="429" t="str">
        <f t="shared" si="560"/>
        <v/>
      </c>
      <c r="U1709" s="237" t="str">
        <f t="shared" si="561"/>
        <v/>
      </c>
    </row>
    <row r="1710" spans="1:21" x14ac:dyDescent="0.25">
      <c r="A1710" s="228">
        <f t="shared" si="557"/>
        <v>0</v>
      </c>
      <c r="B1710" s="228"/>
      <c r="C1710" s="228">
        <f t="shared" si="564"/>
        <v>44021</v>
      </c>
      <c r="D1710" s="228"/>
      <c r="E1710" s="228"/>
      <c r="F1710" s="228"/>
      <c r="G1710" s="228" t="str">
        <f t="shared" si="558"/>
        <v/>
      </c>
      <c r="H1710" s="236"/>
      <c r="I1710" s="38" t="str">
        <f t="shared" si="559"/>
        <v/>
      </c>
      <c r="J1710" s="228"/>
      <c r="K1710" s="229"/>
      <c r="L1710" s="228"/>
      <c r="M1710" s="228" t="str">
        <f>IFERROR(VLOOKUP(L1710,色號!A:B,2,FALSE),"")</f>
        <v/>
      </c>
      <c r="N1710" s="232" t="str">
        <f>IFERROR(VLOOKUP(L1710,色號!A:C,3,FALSE),"")</f>
        <v/>
      </c>
      <c r="O1710" s="228"/>
      <c r="P1710" s="461"/>
      <c r="Q1710" s="461"/>
      <c r="R1710" s="462"/>
      <c r="S1710" s="238"/>
      <c r="T1710" s="429" t="str">
        <f t="shared" si="560"/>
        <v/>
      </c>
      <c r="U1710" s="237" t="str">
        <f t="shared" si="561"/>
        <v/>
      </c>
    </row>
    <row r="1711" spans="1:21" x14ac:dyDescent="0.25">
      <c r="A1711" s="228">
        <f t="shared" si="557"/>
        <v>0</v>
      </c>
      <c r="B1711" s="228"/>
      <c r="C1711" s="228">
        <f t="shared" si="564"/>
        <v>44022</v>
      </c>
      <c r="D1711" s="228"/>
      <c r="E1711" s="228"/>
      <c r="F1711" s="238"/>
      <c r="G1711" s="228" t="str">
        <f t="shared" si="558"/>
        <v/>
      </c>
      <c r="H1711" s="236"/>
      <c r="I1711" s="38" t="str">
        <f t="shared" si="559"/>
        <v/>
      </c>
      <c r="J1711" s="238"/>
      <c r="K1711" s="229"/>
      <c r="L1711" s="238"/>
      <c r="M1711" s="228" t="str">
        <f>IFERROR(VLOOKUP(L1711,色號!A:B,2,FALSE),"")</f>
        <v/>
      </c>
      <c r="N1711" s="232" t="str">
        <f>IFERROR(VLOOKUP(L1711,色號!A:C,3,FALSE),"")</f>
        <v/>
      </c>
      <c r="O1711" s="238"/>
      <c r="P1711" s="238"/>
      <c r="Q1711" s="238"/>
      <c r="R1711" s="456"/>
      <c r="S1711" s="238"/>
      <c r="T1711" s="429" t="str">
        <f t="shared" si="560"/>
        <v/>
      </c>
      <c r="U1711" s="237" t="str">
        <f t="shared" si="561"/>
        <v/>
      </c>
    </row>
    <row r="1712" spans="1:21" x14ac:dyDescent="0.25">
      <c r="A1712" s="228">
        <f t="shared" si="557"/>
        <v>0</v>
      </c>
      <c r="B1712" s="228"/>
      <c r="C1712" s="228">
        <f t="shared" si="564"/>
        <v>44023</v>
      </c>
      <c r="D1712" s="228"/>
      <c r="E1712" s="228"/>
      <c r="F1712" s="238"/>
      <c r="G1712" s="228" t="str">
        <f t="shared" si="558"/>
        <v/>
      </c>
      <c r="H1712" s="236"/>
      <c r="I1712" s="38" t="str">
        <f t="shared" si="559"/>
        <v/>
      </c>
      <c r="J1712" s="238"/>
      <c r="K1712" s="229"/>
      <c r="L1712" s="238"/>
      <c r="M1712" s="228" t="str">
        <f>IFERROR(VLOOKUP(L1712,色號!A:B,2,FALSE),"")</f>
        <v/>
      </c>
      <c r="N1712" s="232" t="str">
        <f>IFERROR(VLOOKUP(L1712,色號!A:C,3,FALSE),"")</f>
        <v/>
      </c>
      <c r="O1712" s="238"/>
      <c r="P1712" s="238"/>
      <c r="Q1712" s="238"/>
      <c r="R1712" s="456"/>
      <c r="S1712" s="238"/>
      <c r="T1712" s="429" t="str">
        <f t="shared" si="560"/>
        <v/>
      </c>
      <c r="U1712" s="237" t="str">
        <f t="shared" si="561"/>
        <v/>
      </c>
    </row>
    <row r="1713" spans="1:21" x14ac:dyDescent="0.25">
      <c r="A1713" s="228">
        <f t="shared" si="557"/>
        <v>0</v>
      </c>
      <c r="B1713" s="228"/>
      <c r="C1713" s="228">
        <f>C1712+1</f>
        <v>44024</v>
      </c>
      <c r="D1713" s="228"/>
      <c r="E1713" s="228"/>
      <c r="F1713" s="238"/>
      <c r="G1713" s="228" t="str">
        <f t="shared" si="558"/>
        <v/>
      </c>
      <c r="H1713" s="236"/>
      <c r="I1713" s="38" t="str">
        <f t="shared" si="559"/>
        <v/>
      </c>
      <c r="J1713" s="238"/>
      <c r="K1713" s="229"/>
      <c r="L1713" s="238"/>
      <c r="M1713" s="228" t="str">
        <f>IFERROR(VLOOKUP(L1713,色號!A:B,2,FALSE),"")</f>
        <v/>
      </c>
      <c r="N1713" s="232" t="str">
        <f>IFERROR(VLOOKUP(L1713,色號!A:C,3,FALSE),"")</f>
        <v/>
      </c>
      <c r="O1713" s="238"/>
      <c r="P1713" s="238"/>
      <c r="Q1713" s="238"/>
      <c r="R1713" s="456"/>
      <c r="S1713" s="238"/>
      <c r="T1713" s="429" t="str">
        <f t="shared" si="560"/>
        <v/>
      </c>
      <c r="U1713" s="237" t="str">
        <f t="shared" si="561"/>
        <v/>
      </c>
    </row>
    <row r="1714" spans="1:21" x14ac:dyDescent="0.25">
      <c r="A1714" s="228">
        <f t="shared" si="557"/>
        <v>0</v>
      </c>
      <c r="B1714" s="228"/>
      <c r="C1714" s="228">
        <f>C1713+1</f>
        <v>44025</v>
      </c>
      <c r="D1714" s="228"/>
      <c r="E1714" s="228"/>
      <c r="F1714" s="238"/>
      <c r="G1714" s="228" t="str">
        <f t="shared" si="558"/>
        <v/>
      </c>
      <c r="H1714" s="236"/>
      <c r="I1714" s="38" t="str">
        <f t="shared" si="559"/>
        <v/>
      </c>
      <c r="J1714" s="238"/>
      <c r="K1714" s="229"/>
      <c r="L1714" s="238"/>
      <c r="M1714" s="228" t="str">
        <f>IFERROR(VLOOKUP(L1714,色號!A:B,2,FALSE),"")</f>
        <v/>
      </c>
      <c r="N1714" s="232" t="str">
        <f>IFERROR(VLOOKUP(L1714,色號!A:C,3,FALSE),"")</f>
        <v/>
      </c>
      <c r="O1714" s="238"/>
      <c r="P1714" s="238"/>
      <c r="Q1714" s="238"/>
      <c r="R1714" s="456"/>
      <c r="S1714" s="238"/>
      <c r="T1714" s="429" t="str">
        <f t="shared" si="560"/>
        <v/>
      </c>
      <c r="U1714" s="237" t="str">
        <f t="shared" si="561"/>
        <v/>
      </c>
    </row>
    <row r="1715" spans="1:21" x14ac:dyDescent="0.25">
      <c r="A1715" s="228">
        <f t="shared" si="557"/>
        <v>0</v>
      </c>
      <c r="B1715" s="228"/>
      <c r="C1715" s="228">
        <f t="shared" ref="C1715:C1718" si="565">C1714+1</f>
        <v>44026</v>
      </c>
      <c r="D1715" s="228"/>
      <c r="E1715" s="228"/>
      <c r="F1715" s="238"/>
      <c r="G1715" s="228" t="str">
        <f t="shared" si="558"/>
        <v/>
      </c>
      <c r="H1715" s="236"/>
      <c r="I1715" s="38" t="str">
        <f t="shared" si="559"/>
        <v/>
      </c>
      <c r="J1715" s="238"/>
      <c r="K1715" s="229"/>
      <c r="L1715" s="238"/>
      <c r="M1715" s="228" t="str">
        <f>IFERROR(VLOOKUP(L1715,色號!A:B,2,FALSE),"")</f>
        <v/>
      </c>
      <c r="N1715" s="232" t="str">
        <f>IFERROR(VLOOKUP(L1715,色號!A:C,3,FALSE),"")</f>
        <v/>
      </c>
      <c r="O1715" s="238"/>
      <c r="P1715" s="238"/>
      <c r="Q1715" s="238"/>
      <c r="R1715" s="456"/>
      <c r="S1715" s="238"/>
      <c r="T1715" s="429" t="str">
        <f t="shared" si="560"/>
        <v/>
      </c>
      <c r="U1715" s="237" t="str">
        <f t="shared" si="561"/>
        <v/>
      </c>
    </row>
    <row r="1716" spans="1:21" x14ac:dyDescent="0.25">
      <c r="A1716" s="228">
        <f t="shared" si="557"/>
        <v>0</v>
      </c>
      <c r="B1716" s="228"/>
      <c r="C1716" s="228">
        <f t="shared" si="565"/>
        <v>44027</v>
      </c>
      <c r="D1716" s="228"/>
      <c r="E1716" s="228"/>
      <c r="F1716" s="238"/>
      <c r="G1716" s="228" t="str">
        <f t="shared" si="558"/>
        <v/>
      </c>
      <c r="H1716" s="236"/>
      <c r="I1716" s="38" t="str">
        <f t="shared" si="559"/>
        <v/>
      </c>
      <c r="J1716" s="238"/>
      <c r="K1716" s="229"/>
      <c r="L1716" s="238"/>
      <c r="M1716" s="228" t="str">
        <f>IFERROR(VLOOKUP(L1716,色號!A:B,2,FALSE),"")</f>
        <v/>
      </c>
      <c r="N1716" s="232" t="str">
        <f>IFERROR(VLOOKUP(L1716,色號!A:C,3,FALSE),"")</f>
        <v/>
      </c>
      <c r="O1716" s="238"/>
      <c r="P1716" s="238"/>
      <c r="Q1716" s="238"/>
      <c r="R1716" s="456"/>
      <c r="S1716" s="238"/>
      <c r="T1716" s="429" t="str">
        <f t="shared" si="560"/>
        <v/>
      </c>
      <c r="U1716" s="237" t="str">
        <f t="shared" si="561"/>
        <v/>
      </c>
    </row>
    <row r="1717" spans="1:21" x14ac:dyDescent="0.25">
      <c r="A1717" s="228">
        <f t="shared" si="557"/>
        <v>0</v>
      </c>
      <c r="B1717" s="228"/>
      <c r="C1717" s="228">
        <f t="shared" si="565"/>
        <v>44028</v>
      </c>
      <c r="D1717" s="228"/>
      <c r="E1717" s="228"/>
      <c r="F1717" s="238"/>
      <c r="G1717" s="228" t="str">
        <f t="shared" si="558"/>
        <v/>
      </c>
      <c r="H1717" s="236"/>
      <c r="I1717" s="38" t="str">
        <f t="shared" si="559"/>
        <v/>
      </c>
      <c r="J1717" s="238"/>
      <c r="K1717" s="229"/>
      <c r="L1717" s="238"/>
      <c r="M1717" s="228" t="str">
        <f>IFERROR(VLOOKUP(L1717,色號!A:B,2,FALSE),"")</f>
        <v/>
      </c>
      <c r="N1717" s="232" t="str">
        <f>IFERROR(VLOOKUP(L1717,色號!A:C,3,FALSE),"")</f>
        <v/>
      </c>
      <c r="O1717" s="238"/>
      <c r="P1717" s="238"/>
      <c r="Q1717" s="238"/>
      <c r="R1717" s="456"/>
      <c r="S1717" s="238"/>
      <c r="T1717" s="429" t="str">
        <f t="shared" si="560"/>
        <v/>
      </c>
      <c r="U1717" s="237" t="str">
        <f t="shared" si="561"/>
        <v/>
      </c>
    </row>
    <row r="1718" spans="1:21" x14ac:dyDescent="0.25">
      <c r="A1718" s="228">
        <f t="shared" si="557"/>
        <v>0</v>
      </c>
      <c r="B1718" s="228"/>
      <c r="C1718" s="228">
        <f t="shared" si="565"/>
        <v>44029</v>
      </c>
      <c r="D1718" s="228"/>
      <c r="E1718" s="228"/>
      <c r="F1718" s="238"/>
      <c r="G1718" s="228" t="str">
        <f t="shared" si="558"/>
        <v/>
      </c>
      <c r="H1718" s="236"/>
      <c r="I1718" s="38" t="str">
        <f t="shared" si="559"/>
        <v/>
      </c>
      <c r="J1718" s="238"/>
      <c r="K1718" s="229"/>
      <c r="L1718" s="238"/>
      <c r="M1718" s="228" t="str">
        <f>IFERROR(VLOOKUP(L1718,色號!A:B,2,FALSE),"")</f>
        <v/>
      </c>
      <c r="N1718" s="232" t="str">
        <f>IFERROR(VLOOKUP(L1718,色號!A:C,3,FALSE),"")</f>
        <v/>
      </c>
      <c r="O1718" s="238"/>
      <c r="P1718" s="238"/>
      <c r="Q1718" s="238"/>
      <c r="R1718" s="456"/>
      <c r="S1718" s="238"/>
      <c r="T1718" s="429" t="str">
        <f t="shared" si="560"/>
        <v/>
      </c>
      <c r="U1718" s="237" t="str">
        <f t="shared" si="561"/>
        <v/>
      </c>
    </row>
    <row r="1719" spans="1:21" x14ac:dyDescent="0.25">
      <c r="A1719" s="228">
        <f t="shared" si="557"/>
        <v>0</v>
      </c>
      <c r="B1719" s="228"/>
      <c r="C1719" s="228">
        <f>C1718+1</f>
        <v>44030</v>
      </c>
      <c r="D1719" s="228"/>
      <c r="E1719" s="228"/>
      <c r="F1719" s="238"/>
      <c r="G1719" s="228" t="str">
        <f t="shared" si="558"/>
        <v/>
      </c>
      <c r="H1719" s="236"/>
      <c r="I1719" s="38" t="str">
        <f t="shared" si="559"/>
        <v/>
      </c>
      <c r="J1719" s="238"/>
      <c r="K1719" s="229"/>
      <c r="L1719" s="238"/>
      <c r="M1719" s="228" t="str">
        <f>IFERROR(VLOOKUP(L1719,色號!A:B,2,FALSE),"")</f>
        <v/>
      </c>
      <c r="N1719" s="232" t="str">
        <f>IFERROR(VLOOKUP(L1719,色號!A:C,3,FALSE),"")</f>
        <v/>
      </c>
      <c r="O1719" s="238"/>
      <c r="P1719" s="238"/>
      <c r="Q1719" s="238"/>
      <c r="R1719" s="456"/>
      <c r="S1719" s="238"/>
      <c r="T1719" s="429" t="str">
        <f t="shared" si="560"/>
        <v/>
      </c>
      <c r="U1719" s="237" t="str">
        <f t="shared" si="561"/>
        <v/>
      </c>
    </row>
    <row r="1722" spans="1:21" x14ac:dyDescent="0.25">
      <c r="A1722" s="224" t="s">
        <v>31</v>
      </c>
      <c r="B1722" s="224"/>
      <c r="C1722" s="225"/>
      <c r="D1722" s="225" cm="1">
        <f t="array" ref="D1722">_xlfn.IFS(OR(C1722="水槽櫃",C1722="爐檯櫃"),"無頂板",C1722="油機吊櫃","無底板",TRUE,0)</f>
        <v>0</v>
      </c>
      <c r="E1722" s="226"/>
      <c r="F1722" s="225"/>
      <c r="G1722" s="226"/>
      <c r="H1722" s="226"/>
      <c r="I1722" s="226"/>
      <c r="J1722" s="226"/>
      <c r="K1722" s="227"/>
      <c r="L1722" s="228"/>
      <c r="M1722" s="228"/>
      <c r="N1722" s="228"/>
      <c r="O1722" s="228"/>
      <c r="P1722" s="228"/>
      <c r="Q1722" s="228"/>
      <c r="R1722" s="455"/>
      <c r="S1722" s="228"/>
      <c r="T1722" s="430"/>
      <c r="U1722" s="237"/>
    </row>
    <row r="1723" spans="1:21" x14ac:dyDescent="0.25">
      <c r="A1723" s="224" t="s">
        <v>20</v>
      </c>
      <c r="B1723" s="224"/>
      <c r="C1723" s="229">
        <f>C1684+1</f>
        <v>45</v>
      </c>
      <c r="D1723" s="229"/>
      <c r="E1723" s="226"/>
      <c r="F1723" s="230"/>
      <c r="G1723" s="226"/>
      <c r="H1723" s="226"/>
      <c r="I1723" s="226"/>
      <c r="J1723" s="226"/>
      <c r="K1723" s="377" t="s">
        <v>15</v>
      </c>
      <c r="L1723" s="232">
        <f>SUMIF(D1729:D1758,"&lt;&gt;*五金",K1729:K1758)</f>
        <v>0</v>
      </c>
      <c r="M1723" s="228"/>
      <c r="N1723" s="231"/>
      <c r="O1723" s="228"/>
      <c r="P1723" s="228"/>
      <c r="Q1723" s="228"/>
      <c r="R1723" s="455"/>
      <c r="S1723" s="228"/>
      <c r="T1723" s="430"/>
      <c r="U1723" s="237"/>
    </row>
    <row r="1724" spans="1:21" x14ac:dyDescent="0.25">
      <c r="A1724" s="224" t="s">
        <v>38</v>
      </c>
      <c r="B1724" s="224"/>
      <c r="C1724" s="229"/>
      <c r="D1724" s="229"/>
      <c r="E1724" s="226"/>
      <c r="F1724" s="230"/>
      <c r="G1724" s="226"/>
      <c r="H1724" s="226"/>
      <c r="I1724" s="226"/>
      <c r="J1724" s="226"/>
      <c r="K1724" s="377" t="s">
        <v>16</v>
      </c>
      <c r="L1724" s="233">
        <f>板材才數分析.!P1396</f>
        <v>0</v>
      </c>
      <c r="M1724" s="228"/>
      <c r="N1724" s="231"/>
      <c r="O1724" s="228"/>
      <c r="P1724" s="228"/>
      <c r="Q1724" s="228"/>
      <c r="R1724" s="455"/>
      <c r="S1724" s="228"/>
      <c r="T1724" s="430"/>
      <c r="U1724" s="237"/>
    </row>
    <row r="1725" spans="1:21" x14ac:dyDescent="0.25">
      <c r="A1725" s="224" t="s">
        <v>39</v>
      </c>
      <c r="B1725" s="224"/>
      <c r="C1725" s="368"/>
      <c r="D1725" s="229"/>
      <c r="E1725" s="226"/>
      <c r="F1725" s="230"/>
      <c r="G1725" s="226"/>
      <c r="H1725" s="226"/>
      <c r="I1725" s="226"/>
      <c r="J1725" s="226"/>
      <c r="K1725" s="378" t="s">
        <v>1384</v>
      </c>
      <c r="L1725" s="228">
        <v>1</v>
      </c>
      <c r="M1725" s="228"/>
      <c r="N1725" s="228"/>
      <c r="O1725" s="228"/>
      <c r="P1725" s="228"/>
      <c r="Q1725" s="228"/>
      <c r="R1725" s="455"/>
      <c r="S1725" s="228"/>
      <c r="T1725" s="430"/>
      <c r="U1725" s="237"/>
    </row>
    <row r="1726" spans="1:21" x14ac:dyDescent="0.25">
      <c r="A1726" s="224" t="s">
        <v>40</v>
      </c>
      <c r="B1726" s="224"/>
      <c r="C1726" s="367"/>
      <c r="D1726" s="229"/>
      <c r="E1726" s="226"/>
      <c r="F1726" s="230"/>
      <c r="G1726" s="226"/>
      <c r="H1726" s="226"/>
      <c r="I1726" s="226"/>
      <c r="J1726" s="226"/>
      <c r="K1726" s="227"/>
      <c r="L1726" s="228"/>
      <c r="M1726" s="228"/>
      <c r="N1726" s="228"/>
      <c r="O1726" s="228"/>
      <c r="P1726" s="228"/>
      <c r="Q1726" s="228"/>
      <c r="R1726" s="455"/>
      <c r="S1726" s="228"/>
      <c r="T1726" s="430"/>
      <c r="U1726" s="237"/>
    </row>
    <row r="1727" spans="1:21" ht="16.5" customHeight="1" x14ac:dyDescent="0.25">
      <c r="A1727" s="508" t="s">
        <v>21</v>
      </c>
      <c r="B1727" s="228"/>
      <c r="C1727" s="508" t="s">
        <v>50</v>
      </c>
      <c r="D1727" s="508" t="s">
        <v>1293</v>
      </c>
      <c r="E1727" s="508" t="s">
        <v>42</v>
      </c>
      <c r="F1727" s="372" t="s">
        <v>2</v>
      </c>
      <c r="G1727" s="372"/>
      <c r="H1727" s="372"/>
      <c r="I1727" s="372"/>
      <c r="J1727" s="372"/>
      <c r="K1727" s="514" t="s">
        <v>6</v>
      </c>
      <c r="L1727" s="508" t="s">
        <v>8</v>
      </c>
      <c r="M1727" s="508" t="s">
        <v>110</v>
      </c>
      <c r="N1727" s="515" t="s">
        <v>225</v>
      </c>
      <c r="O1727" s="508" t="s">
        <v>44</v>
      </c>
      <c r="P1727" s="509" t="s">
        <v>9</v>
      </c>
      <c r="Q1727" s="509" t="s">
        <v>9</v>
      </c>
      <c r="R1727" s="510" t="s">
        <v>9</v>
      </c>
      <c r="S1727" s="509" t="s">
        <v>9</v>
      </c>
      <c r="T1727" s="516" t="s">
        <v>1377</v>
      </c>
      <c r="U1727" s="508" t="s">
        <v>1386</v>
      </c>
    </row>
    <row r="1728" spans="1:21" x14ac:dyDescent="0.25">
      <c r="A1728" s="513"/>
      <c r="B1728" s="234"/>
      <c r="C1728" s="513"/>
      <c r="D1728" s="508"/>
      <c r="E1728" s="513"/>
      <c r="F1728" s="228" t="s">
        <v>49</v>
      </c>
      <c r="G1728" s="228" t="s">
        <v>17</v>
      </c>
      <c r="H1728" s="235" t="s">
        <v>1</v>
      </c>
      <c r="I1728" s="228" t="s">
        <v>17</v>
      </c>
      <c r="J1728" s="228" t="s">
        <v>3</v>
      </c>
      <c r="K1728" s="514"/>
      <c r="L1728" s="508"/>
      <c r="M1728" s="513"/>
      <c r="N1728" s="515"/>
      <c r="O1728" s="513"/>
      <c r="P1728" s="509"/>
      <c r="Q1728" s="509"/>
      <c r="R1728" s="510"/>
      <c r="S1728" s="509"/>
      <c r="T1728" s="516"/>
      <c r="U1728" s="508"/>
    </row>
    <row r="1729" spans="1:21" x14ac:dyDescent="0.25">
      <c r="A1729" s="228">
        <f>$C$1527</f>
        <v>0</v>
      </c>
      <c r="B1729" s="228"/>
      <c r="C1729" s="228">
        <f>(C1723*1000)+1</f>
        <v>45001</v>
      </c>
      <c r="D1729" s="228"/>
      <c r="E1729" s="228"/>
      <c r="F1729" s="228"/>
      <c r="G1729" s="228" t="str">
        <f>IF(
   OR(
      $E1729="頂板",$E1729="底板",$E1729="右側板",$E1729="左側板",
      $E1729="前抽牆",$E1729="後抽牆",$E1729="左抽牆",$E1729="右抽牆",
      $E1729="踢腳板",$E1729="補板",$E1729="固隔",$E1729="活隔",
      $E1729="中立板",$E1729="中立板(退)",$E1729="固隔(退)",$E1729="活固隔",
      $E1729="內頂板",$E1729="內左側落板",$E1729="內右側落板",$E1729="內底板",
      $E1729="內左側板",$E1729="內右側板",
      $E1729="上前平肢",$E1729="上後平肢",$E1729="上前立肢",$E1729="上後立肢",
      $E1729="下前立肢",$E1729="下後立肢",$E1729="下前平肢",$E1729="下後平肢",
      $E1729="左側落板",$E1729="右側落板",
      $E1729="外蓋背板",$E1729="台面",$E1729="床板",$E1729="假門板",
      $E1729="上掀門板",$E1729="平掀門板",$E1729="下掀門板",
      $E1729="左門板",$E1729="右門板",
      $E1729="抽盤",$E1729="抽盤抽頭",
      $E1729="上軌道板",$E1729="下軌道板",$E1729="左軌道板",$E1729="右軌道板",$E1729="指縫擋板",$E1729="左木框滑門",$E1729="右木框滑門",
      $E1729="層板",$E1729="壁面層板",$E1729="桌板",$E1729="上封板",$E1729="下封板",$E1729="左封板",$E1729="右封板",
      $E1729="左圓角側板",$E1729="右圓角側板",$E1729="抽頭",$E1729="入柱抽頭",$E1729="假抽頭"
   ),
   "AA",
   ""
)</f>
        <v/>
      </c>
      <c r="H1729" s="236"/>
      <c r="I1729" s="38" t="str">
        <f>IF(
   OR(
      $E1729="右側板",$E1729="左側板",$E1729="活隔",
      $E1729="左門板",$E1729="右門板",
      $E1729="左側落板",$E1729="右側落板",
      $E1729="外蓋背板",$E1729="活固隔",
      $E1729="左木框滑門",$E1729="右木框滑門",
      $E1729="左鋁框滑門",$E1729="右鋁框滑門",
      $E1729="桌板",$E1729="台面",$E1729="床板",$E1729="假門板",
      $E1729="上掀門板",$E1729="平掀門板",$E1729="下掀門板",
      $E1729="抽盤抽頭",$E1729="抽盤",$E1729="層板",$E1729="壁面層板",
      $E1729="上封板",$E1729="下封板",$E1729="左封板",$E1729="右封板",
      $E1729="抽頭"
   ),
   "AA",
   ""
)</f>
        <v/>
      </c>
      <c r="J1729" s="228"/>
      <c r="K1729" s="229"/>
      <c r="L1729" s="228"/>
      <c r="M1729" s="228" t="str">
        <f>IFERROR(VLOOKUP(L1729,色號!A:B,2,FALSE),"")</f>
        <v/>
      </c>
      <c r="N1729" s="228" t="str">
        <f>IFERROR(VLOOKUP(M1729,色號!B:C,2,FALSE),"")</f>
        <v/>
      </c>
      <c r="O1729" s="228" t="str">
        <f>IFERROR(VLOOKUP(L1729,色號!A:D,4,FALSE),"")</f>
        <v/>
      </c>
      <c r="P1729" s="461"/>
      <c r="Q1729" s="461"/>
      <c r="R1729" s="462"/>
      <c r="S1729" s="461"/>
      <c r="T1729" s="429" t="str">
        <f>IF($E1729="中立板","面開槽？排孔？",
IF(OR($E1729="左門板",$E1729="右門板",$E1729="抽頭"),"把手？",
IF(OR($E1729="左側板",$E1729="右側板",$E1729="天地蓋右側板",$E1729="天地蓋左側板"),"排孔？","")))</f>
        <v/>
      </c>
      <c r="U1729" s="237" t="str">
        <f>IF(E1729="","",$L$1530)</f>
        <v/>
      </c>
    </row>
    <row r="1730" spans="1:21" x14ac:dyDescent="0.25">
      <c r="A1730" s="228">
        <f t="shared" ref="A1730:A1758" si="566">$C$1527</f>
        <v>0</v>
      </c>
      <c r="B1730" s="228"/>
      <c r="C1730" s="228">
        <f>C1729+1</f>
        <v>45002</v>
      </c>
      <c r="D1730" s="228"/>
      <c r="E1730" s="228"/>
      <c r="F1730" s="228"/>
      <c r="G1730" s="228" t="str">
        <f t="shared" ref="G1730:G1758" si="567">IF(
   OR(
      $E1730="頂板",$E1730="底板",$E1730="右側板",$E1730="左側板",
      $E1730="前抽牆",$E1730="後抽牆",$E1730="左抽牆",$E1730="右抽牆",
      $E1730="踢腳板",$E1730="補板",$E1730="固隔",$E1730="活隔",
      $E1730="中立板",$E1730="中立板(退)",$E1730="固隔(退)",$E1730="活固隔",
      $E1730="內頂板",$E1730="內左側落板",$E1730="內右側落板",$E1730="內底板",
      $E1730="內左側板",$E1730="內右側板",
      $E1730="上前平肢",$E1730="上後平肢",$E1730="上前立肢",$E1730="上後立肢",
      $E1730="下前立肢",$E1730="下後立肢",$E1730="下前平肢",$E1730="下後平肢",
      $E1730="左側落板",$E1730="右側落板",
      $E1730="外蓋背板",$E1730="台面",$E1730="床板",$E1730="假門板",
      $E1730="上掀門板",$E1730="平掀門板",$E1730="下掀門板",
      $E1730="左門板",$E1730="右門板",
      $E1730="抽盤",$E1730="抽盤抽頭",
      $E1730="上軌道板",$E1730="下軌道板",$E1730="左軌道板",$E1730="右軌道板",$E1730="指縫擋板",$E1730="左木框滑門",$E1730="右木框滑門",
      $E1730="層板",$E1730="壁面層板",$E1730="桌板",$E1730="上封板",$E1730="下封板",$E1730="左封板",$E1730="右封板",
      $E1730="左圓角側板",$E1730="右圓角側板",$E1730="抽頭",$E1730="入柱抽頭",$E1730="假抽頭"
   ),
   "AA",
   ""
)</f>
        <v/>
      </c>
      <c r="H1730" s="236"/>
      <c r="I1730" s="38" t="str">
        <f t="shared" ref="I1730:I1758" si="568">IF(
   OR(
      $E1730="右側板",$E1730="左側板",$E1730="活隔",
      $E1730="左門板",$E1730="右門板",
      $E1730="左側落板",$E1730="右側落板",
      $E1730="外蓋背板",$E1730="活固隔",
      $E1730="左木框滑門",$E1730="右木框滑門",
      $E1730="左鋁框滑門",$E1730="右鋁框滑門",
      $E1730="桌板",$E1730="台面",$E1730="床板",$E1730="假門板",
      $E1730="上掀門板",$E1730="平掀門板",$E1730="下掀門板",
      $E1730="抽盤抽頭",$E1730="抽盤",$E1730="層板",$E1730="壁面層板",
      $E1730="上封板",$E1730="下封板",$E1730="左封板",$E1730="右封板",
      $E1730="抽頭"
   ),
   "AA",
   ""
)</f>
        <v/>
      </c>
      <c r="J1730" s="228"/>
      <c r="K1730" s="229"/>
      <c r="L1730" s="228"/>
      <c r="M1730" s="228" t="str">
        <f>IFERROR(VLOOKUP(L1730,色號!A:B,2,FALSE),"")</f>
        <v/>
      </c>
      <c r="N1730" s="228" t="str">
        <f>IFERROR(VLOOKUP(M1730,色號!B:C,2,FALSE),"")</f>
        <v/>
      </c>
      <c r="O1730" s="228" t="str">
        <f>IFERROR(VLOOKUP(L1730,色號!A:D,4,FALSE),"")</f>
        <v/>
      </c>
      <c r="P1730" s="461"/>
      <c r="Q1730" s="461"/>
      <c r="R1730" s="462"/>
      <c r="S1730" s="461"/>
      <c r="T1730" s="429" t="str">
        <f t="shared" ref="T1730:T1758" si="569">IF($E1730="中立板","面開槽？排孔？",
IF(OR($E1730="左門板",$E1730="右門板",$E1730="抽頭"),"把手？",
IF(OR($E1730="左側板",$E1730="右側板",$E1730="天地蓋右側板",$E1730="天地蓋左側板"),"排孔？","")))</f>
        <v/>
      </c>
      <c r="U1730" s="237" t="str">
        <f t="shared" ref="U1730:U1758" si="570">IF(E1730="","",$L$1530)</f>
        <v/>
      </c>
    </row>
    <row r="1731" spans="1:21" x14ac:dyDescent="0.25">
      <c r="A1731" s="228">
        <f t="shared" si="566"/>
        <v>0</v>
      </c>
      <c r="B1731" s="228"/>
      <c r="C1731" s="228">
        <f t="shared" ref="C1731:C1740" si="571">C1730+1</f>
        <v>45003</v>
      </c>
      <c r="D1731" s="228"/>
      <c r="E1731" s="228"/>
      <c r="F1731" s="228"/>
      <c r="G1731" s="228" t="str">
        <f t="shared" si="567"/>
        <v/>
      </c>
      <c r="H1731" s="236"/>
      <c r="I1731" s="38" t="str">
        <f t="shared" si="568"/>
        <v/>
      </c>
      <c r="J1731" s="228"/>
      <c r="K1731" s="229"/>
      <c r="L1731" s="228"/>
      <c r="M1731" s="228" t="str">
        <f>IFERROR(VLOOKUP(L1731,色號!A:B,2,FALSE),"")</f>
        <v/>
      </c>
      <c r="N1731" s="228" t="str">
        <f>IFERROR(VLOOKUP(M1731,色號!B:C,2,FALSE),"")</f>
        <v/>
      </c>
      <c r="O1731" s="228" t="str">
        <f>IFERROR(VLOOKUP(L1731,色號!A:D,4,FALSE),"")</f>
        <v/>
      </c>
      <c r="P1731" s="461"/>
      <c r="Q1731" s="461"/>
      <c r="R1731" s="462"/>
      <c r="S1731" s="461"/>
      <c r="T1731" s="429" t="str">
        <f t="shared" si="569"/>
        <v/>
      </c>
      <c r="U1731" s="237" t="str">
        <f t="shared" si="570"/>
        <v/>
      </c>
    </row>
    <row r="1732" spans="1:21" x14ac:dyDescent="0.25">
      <c r="A1732" s="228">
        <f t="shared" si="566"/>
        <v>0</v>
      </c>
      <c r="B1732" s="228"/>
      <c r="C1732" s="228">
        <f t="shared" si="571"/>
        <v>45004</v>
      </c>
      <c r="D1732" s="228"/>
      <c r="E1732" s="228"/>
      <c r="F1732" s="228"/>
      <c r="G1732" s="228" t="str">
        <f t="shared" si="567"/>
        <v/>
      </c>
      <c r="H1732" s="236"/>
      <c r="I1732" s="38" t="str">
        <f t="shared" si="568"/>
        <v/>
      </c>
      <c r="J1732" s="228"/>
      <c r="K1732" s="229"/>
      <c r="L1732" s="228"/>
      <c r="M1732" s="228" t="str">
        <f>IFERROR(VLOOKUP(L1732,色號!A:B,2,FALSE),"")</f>
        <v/>
      </c>
      <c r="N1732" s="228" t="str">
        <f>IFERROR(VLOOKUP(M1732,色號!B:C,2,FALSE),"")</f>
        <v/>
      </c>
      <c r="O1732" s="228" t="str">
        <f>IFERROR(VLOOKUP(L1732,色號!A:D,4,FALSE),"")</f>
        <v/>
      </c>
      <c r="P1732" s="461"/>
      <c r="Q1732" s="461"/>
      <c r="R1732" s="462"/>
      <c r="S1732" s="461"/>
      <c r="T1732" s="429" t="str">
        <f t="shared" si="569"/>
        <v/>
      </c>
      <c r="U1732" s="237" t="str">
        <f t="shared" si="570"/>
        <v/>
      </c>
    </row>
    <row r="1733" spans="1:21" x14ac:dyDescent="0.25">
      <c r="A1733" s="228">
        <f t="shared" si="566"/>
        <v>0</v>
      </c>
      <c r="B1733" s="228"/>
      <c r="C1733" s="228">
        <f t="shared" si="571"/>
        <v>45005</v>
      </c>
      <c r="D1733" s="228"/>
      <c r="E1733" s="228"/>
      <c r="F1733" s="228"/>
      <c r="G1733" s="228" t="str">
        <f t="shared" si="567"/>
        <v/>
      </c>
      <c r="H1733" s="236"/>
      <c r="I1733" s="38" t="str">
        <f t="shared" si="568"/>
        <v/>
      </c>
      <c r="J1733" s="228"/>
      <c r="K1733" s="229"/>
      <c r="L1733" s="228"/>
      <c r="M1733" s="228" t="str">
        <f>IFERROR(VLOOKUP(L1733,色號!A:B,2,FALSE),"")</f>
        <v/>
      </c>
      <c r="N1733" s="228" t="str">
        <f>IFERROR(VLOOKUP(M1733,色號!B:C,2,FALSE),"")</f>
        <v/>
      </c>
      <c r="O1733" s="228"/>
      <c r="P1733" s="461"/>
      <c r="Q1733" s="461"/>
      <c r="R1733" s="462"/>
      <c r="S1733" s="461"/>
      <c r="T1733" s="429" t="str">
        <f t="shared" si="569"/>
        <v/>
      </c>
      <c r="U1733" s="237" t="str">
        <f t="shared" si="570"/>
        <v/>
      </c>
    </row>
    <row r="1734" spans="1:21" x14ac:dyDescent="0.25">
      <c r="A1734" s="228">
        <f t="shared" si="566"/>
        <v>0</v>
      </c>
      <c r="B1734" s="228"/>
      <c r="C1734" s="228">
        <f t="shared" si="571"/>
        <v>45006</v>
      </c>
      <c r="D1734" s="228"/>
      <c r="E1734" s="228"/>
      <c r="F1734" s="228"/>
      <c r="G1734" s="228" t="str">
        <f>IF(
   OR(
      $E1734="頂板",$E1734="底板",$E1734="右側板",$E1734="左側板",
      $E1734="前抽牆",$E1734="後抽牆",$E1734="左抽牆",$E1734="右抽牆",
      $E1734="踢腳板",$E1734="補板",$E1734="固隔",$E1734="活隔",
      $E1734="中立板",$E1734="中立板(退)",$E1734="固隔(退)",$E1734="活固隔",
      $E1734="內頂板",$E1734="內左側落板",$E1734="內右側落板",$E1734="內底板",
      $E1734="內左側板",$E1734="內右側板",
      $E1734="上前平肢",$E1734="上後平肢",$E1734="上前立肢",$E1734="上後立肢",
      $E1734="下前立肢",$E1734="下後立肢",$E1734="下前平肢",$E1734="下後平肢",
      $E1734="左側落板",$E1734="右側落板",
      $E1734="外蓋背板",$E1734="台面",$E1734="床板",$E1734="假門板",
      $E1734="上掀門板",$E1734="平掀門板",$E1734="下掀門板",
      $E1734="左門板",$E1734="右門板",
      $E1734="抽盤",$E1734="抽盤抽頭",
      $E1734="上軌道板",$E1734="下軌道板",$E1734="左軌道板",$E1734="右軌道板",$E1734="指縫擋板",$E1734="左木框滑門",$E1734="右木框滑門",
      $E1734="層板",$E1734="壁面層板",$E1734="桌板",$E1734="上封板",$E1734="下封板",$E1734="左封板",$E1734="右封板",
      $E1734="左圓角側板",$E1734="右圓角側板",$E1734="抽頭",$E1734="入柱抽頭",$E1734="假抽頭"
   ),
   "AA",
   ""
)</f>
        <v/>
      </c>
      <c r="H1734" s="236"/>
      <c r="I1734" s="38" t="str">
        <f>IF(
   OR(
      $E1734="右側板",$E1734="左側板",$E1734="活隔",
      $E1734="左門板",$E1734="右門板",
      $E1734="左側落板",$E1734="右側落板",
      $E1734="外蓋背板",$E1734="活固隔",
      $E1734="左木框滑門",$E1734="右木框滑門",
      $E1734="左鋁框滑門",$E1734="右鋁框滑門",
      $E1734="桌板",$E1734="台面",$E1734="床板",$E1734="假門板",
      $E1734="上掀門板",$E1734="平掀門板",$E1734="下掀門板",
      $E1734="抽盤抽頭",$E1734="抽盤",$E1734="層板",$E1734="壁面層板",
      $E1734="上封板",$E1734="下封板",$E1734="左封板",$E1734="右封板",
      $E1734="抽頭"
   ),
   "AA",
   ""
)</f>
        <v/>
      </c>
      <c r="J1734" s="228"/>
      <c r="K1734" s="229"/>
      <c r="L1734" s="228"/>
      <c r="M1734" s="228" t="str">
        <f>IFERROR(VLOOKUP(L1734,色號!A:B,2,FALSE),"")</f>
        <v/>
      </c>
      <c r="N1734" s="228" t="str">
        <f>IFERROR(VLOOKUP(M1734,色號!B:C,2,FALSE),"")</f>
        <v/>
      </c>
      <c r="O1734" s="228" t="str">
        <f>IFERROR(VLOOKUP(L1734,色號!A:D,4,FALSE),"")</f>
        <v/>
      </c>
      <c r="P1734" s="461"/>
      <c r="Q1734" s="461"/>
      <c r="R1734" s="462"/>
      <c r="S1734" s="461"/>
      <c r="T1734" s="429" t="str">
        <f t="shared" si="569"/>
        <v/>
      </c>
      <c r="U1734" s="237" t="str">
        <f t="shared" si="570"/>
        <v/>
      </c>
    </row>
    <row r="1735" spans="1:21" x14ac:dyDescent="0.25">
      <c r="A1735" s="228">
        <f t="shared" si="566"/>
        <v>0</v>
      </c>
      <c r="B1735" s="228"/>
      <c r="C1735" s="228">
        <f t="shared" si="571"/>
        <v>45007</v>
      </c>
      <c r="D1735" s="228"/>
      <c r="E1735" s="228"/>
      <c r="F1735" s="228"/>
      <c r="G1735" s="228" t="str">
        <f t="shared" si="567"/>
        <v/>
      </c>
      <c r="H1735" s="236"/>
      <c r="I1735" s="38" t="str">
        <f t="shared" si="568"/>
        <v/>
      </c>
      <c r="J1735" s="228"/>
      <c r="K1735" s="229"/>
      <c r="L1735" s="228"/>
      <c r="M1735" s="228" t="str">
        <f>IFERROR(VLOOKUP(L1735,色號!A:B,2,FALSE),"")</f>
        <v/>
      </c>
      <c r="N1735" s="228" t="str">
        <f>IFERROR(VLOOKUP(M1735,色號!B:C,2,FALSE),"")</f>
        <v/>
      </c>
      <c r="O1735" s="228" t="str">
        <f>IFERROR(VLOOKUP(L1735,色號!A:D,4,FALSE),"")</f>
        <v/>
      </c>
      <c r="P1735" s="461"/>
      <c r="Q1735" s="461"/>
      <c r="R1735" s="462"/>
      <c r="S1735" s="461"/>
      <c r="T1735" s="429" t="str">
        <f t="shared" si="569"/>
        <v/>
      </c>
      <c r="U1735" s="237" t="str">
        <f t="shared" si="570"/>
        <v/>
      </c>
    </row>
    <row r="1736" spans="1:21" x14ac:dyDescent="0.25">
      <c r="A1736" s="228">
        <f t="shared" si="566"/>
        <v>0</v>
      </c>
      <c r="B1736" s="228"/>
      <c r="C1736" s="228">
        <f t="shared" si="571"/>
        <v>45008</v>
      </c>
      <c r="D1736" s="228"/>
      <c r="E1736" s="228"/>
      <c r="F1736" s="228"/>
      <c r="G1736" s="228" t="str">
        <f t="shared" si="567"/>
        <v/>
      </c>
      <c r="H1736" s="236"/>
      <c r="I1736" s="38" t="str">
        <f t="shared" si="568"/>
        <v/>
      </c>
      <c r="J1736" s="228"/>
      <c r="K1736" s="229"/>
      <c r="L1736" s="228"/>
      <c r="M1736" s="228" t="str">
        <f>IFERROR(VLOOKUP(L1736,色號!A:B,2,FALSE),"")</f>
        <v/>
      </c>
      <c r="N1736" s="228" t="str">
        <f>IFERROR(VLOOKUP(M1736,色號!B:C,2,FALSE),"")</f>
        <v/>
      </c>
      <c r="O1736" s="228" t="str">
        <f>IFERROR(VLOOKUP(L1736,色號!A:D,4,FALSE),"")</f>
        <v/>
      </c>
      <c r="P1736" s="461"/>
      <c r="Q1736" s="461"/>
      <c r="R1736" s="462"/>
      <c r="S1736" s="461"/>
      <c r="T1736" s="429" t="str">
        <f t="shared" si="569"/>
        <v/>
      </c>
      <c r="U1736" s="237" t="str">
        <f t="shared" si="570"/>
        <v/>
      </c>
    </row>
    <row r="1737" spans="1:21" x14ac:dyDescent="0.25">
      <c r="A1737" s="228">
        <f t="shared" si="566"/>
        <v>0</v>
      </c>
      <c r="B1737" s="228"/>
      <c r="C1737" s="228">
        <f t="shared" si="571"/>
        <v>45009</v>
      </c>
      <c r="D1737" s="228"/>
      <c r="E1737" s="228"/>
      <c r="F1737" s="228"/>
      <c r="G1737" s="228" t="str">
        <f t="shared" si="567"/>
        <v/>
      </c>
      <c r="H1737" s="236"/>
      <c r="I1737" s="38" t="str">
        <f t="shared" si="568"/>
        <v/>
      </c>
      <c r="J1737" s="228"/>
      <c r="K1737" s="229"/>
      <c r="L1737" s="228"/>
      <c r="M1737" s="228" t="str">
        <f>IFERROR(VLOOKUP(L1737,色號!A:B,2,FALSE),"")</f>
        <v/>
      </c>
      <c r="N1737" s="228" t="str">
        <f>IFERROR(VLOOKUP(M1737,色號!B:C,2,FALSE),"")</f>
        <v/>
      </c>
      <c r="O1737" s="228" t="str">
        <f>IFERROR(VLOOKUP(L1737,色號!A:D,4,FALSE),"")</f>
        <v/>
      </c>
      <c r="P1737" s="461"/>
      <c r="Q1737" s="461"/>
      <c r="R1737" s="462"/>
      <c r="S1737" s="461"/>
      <c r="T1737" s="429" t="str">
        <f t="shared" si="569"/>
        <v/>
      </c>
      <c r="U1737" s="237" t="str">
        <f t="shared" si="570"/>
        <v/>
      </c>
    </row>
    <row r="1738" spans="1:21" x14ac:dyDescent="0.25">
      <c r="A1738" s="228">
        <f t="shared" si="566"/>
        <v>0</v>
      </c>
      <c r="B1738" s="228"/>
      <c r="C1738" s="228">
        <f t="shared" si="571"/>
        <v>45010</v>
      </c>
      <c r="D1738" s="228"/>
      <c r="E1738" s="228"/>
      <c r="F1738" s="236"/>
      <c r="G1738" s="228" t="str">
        <f t="shared" si="567"/>
        <v/>
      </c>
      <c r="H1738" s="236"/>
      <c r="I1738" s="38" t="str">
        <f t="shared" si="568"/>
        <v/>
      </c>
      <c r="J1738" s="228"/>
      <c r="K1738" s="229"/>
      <c r="L1738" s="228"/>
      <c r="M1738" s="228" t="str">
        <f>IFERROR(VLOOKUP(L1738,色號!A:B,2,FALSE),"")</f>
        <v/>
      </c>
      <c r="N1738" s="228" t="str">
        <f>IFERROR(VLOOKUP(M1738,色號!B:C,2,FALSE),"")</f>
        <v/>
      </c>
      <c r="O1738" s="228" t="str">
        <f>IFERROR(VLOOKUP(L1738,色號!A:D,4,FALSE),"")</f>
        <v/>
      </c>
      <c r="P1738" s="461"/>
      <c r="Q1738" s="461"/>
      <c r="R1738" s="462"/>
      <c r="S1738" s="461"/>
      <c r="T1738" s="429" t="str">
        <f t="shared" si="569"/>
        <v/>
      </c>
      <c r="U1738" s="237" t="str">
        <f t="shared" si="570"/>
        <v/>
      </c>
    </row>
    <row r="1739" spans="1:21" x14ac:dyDescent="0.25">
      <c r="A1739" s="228">
        <f t="shared" si="566"/>
        <v>0</v>
      </c>
      <c r="B1739" s="228"/>
      <c r="C1739" s="228">
        <f t="shared" si="571"/>
        <v>45011</v>
      </c>
      <c r="D1739" s="228"/>
      <c r="E1739" s="228"/>
      <c r="F1739" s="228"/>
      <c r="G1739" s="228" t="str">
        <f t="shared" si="567"/>
        <v/>
      </c>
      <c r="H1739" s="236"/>
      <c r="I1739" s="38" t="str">
        <f t="shared" si="568"/>
        <v/>
      </c>
      <c r="J1739" s="228"/>
      <c r="K1739" s="229"/>
      <c r="L1739" s="228"/>
      <c r="M1739" s="228"/>
      <c r="N1739" s="232"/>
      <c r="O1739" s="228"/>
      <c r="P1739" s="461"/>
      <c r="Q1739" s="461"/>
      <c r="R1739" s="462"/>
      <c r="S1739" s="461"/>
      <c r="T1739" s="429" t="str">
        <f t="shared" si="569"/>
        <v/>
      </c>
      <c r="U1739" s="237" t="str">
        <f t="shared" si="570"/>
        <v/>
      </c>
    </row>
    <row r="1740" spans="1:21" x14ac:dyDescent="0.25">
      <c r="A1740" s="228">
        <f t="shared" si="566"/>
        <v>0</v>
      </c>
      <c r="B1740" s="228"/>
      <c r="C1740" s="228">
        <f t="shared" si="571"/>
        <v>45012</v>
      </c>
      <c r="D1740" s="228"/>
      <c r="E1740" s="228"/>
      <c r="F1740" s="236"/>
      <c r="G1740" s="228" t="str">
        <f t="shared" si="567"/>
        <v/>
      </c>
      <c r="H1740" s="236"/>
      <c r="I1740" s="38" t="str">
        <f t="shared" si="568"/>
        <v/>
      </c>
      <c r="J1740" s="228"/>
      <c r="K1740" s="229"/>
      <c r="L1740" s="228"/>
      <c r="M1740" s="228"/>
      <c r="N1740" s="232"/>
      <c r="O1740" s="228"/>
      <c r="P1740" s="461"/>
      <c r="Q1740" s="461"/>
      <c r="R1740" s="462"/>
      <c r="S1740" s="461"/>
      <c r="T1740" s="429" t="str">
        <f t="shared" si="569"/>
        <v/>
      </c>
      <c r="U1740" s="237" t="str">
        <f t="shared" si="570"/>
        <v/>
      </c>
    </row>
    <row r="1741" spans="1:21" x14ac:dyDescent="0.25">
      <c r="A1741" s="228">
        <f t="shared" si="566"/>
        <v>0</v>
      </c>
      <c r="B1741" s="228"/>
      <c r="C1741" s="228">
        <f>C1740+1</f>
        <v>45013</v>
      </c>
      <c r="D1741" s="228"/>
      <c r="E1741" s="228"/>
      <c r="F1741" s="228"/>
      <c r="G1741" s="228" t="str">
        <f t="shared" si="567"/>
        <v/>
      </c>
      <c r="H1741" s="236"/>
      <c r="I1741" s="38" t="str">
        <f t="shared" si="568"/>
        <v/>
      </c>
      <c r="J1741" s="228"/>
      <c r="K1741" s="229"/>
      <c r="L1741" s="228"/>
      <c r="M1741" s="228"/>
      <c r="N1741" s="232"/>
      <c r="O1741" s="228"/>
      <c r="P1741" s="461"/>
      <c r="Q1741" s="461"/>
      <c r="R1741" s="462"/>
      <c r="S1741" s="461"/>
      <c r="T1741" s="429" t="str">
        <f t="shared" si="569"/>
        <v/>
      </c>
      <c r="U1741" s="237" t="str">
        <f t="shared" si="570"/>
        <v/>
      </c>
    </row>
    <row r="1742" spans="1:21" x14ac:dyDescent="0.25">
      <c r="A1742" s="228">
        <f t="shared" si="566"/>
        <v>0</v>
      </c>
      <c r="B1742" s="228"/>
      <c r="C1742" s="228">
        <f t="shared" ref="C1742" si="572">C1741+1</f>
        <v>45014</v>
      </c>
      <c r="D1742" s="228"/>
      <c r="E1742" s="228"/>
      <c r="F1742" s="228"/>
      <c r="G1742" s="228" t="str">
        <f t="shared" si="567"/>
        <v/>
      </c>
      <c r="H1742" s="236"/>
      <c r="I1742" s="38" t="str">
        <f t="shared" si="568"/>
        <v/>
      </c>
      <c r="J1742" s="228"/>
      <c r="K1742" s="229"/>
      <c r="L1742" s="228"/>
      <c r="M1742" s="228"/>
      <c r="N1742" s="232"/>
      <c r="O1742" s="228"/>
      <c r="P1742" s="461"/>
      <c r="Q1742" s="461"/>
      <c r="R1742" s="462"/>
      <c r="S1742" s="461"/>
      <c r="T1742" s="429" t="str">
        <f t="shared" si="569"/>
        <v/>
      </c>
      <c r="U1742" s="237" t="str">
        <f t="shared" si="570"/>
        <v/>
      </c>
    </row>
    <row r="1743" spans="1:21" x14ac:dyDescent="0.25">
      <c r="A1743" s="228">
        <f t="shared" si="566"/>
        <v>0</v>
      </c>
      <c r="B1743" s="228"/>
      <c r="C1743" s="228">
        <f>C1742+1</f>
        <v>45015</v>
      </c>
      <c r="D1743" s="228"/>
      <c r="E1743" s="228"/>
      <c r="F1743" s="228"/>
      <c r="G1743" s="228" t="str">
        <f t="shared" si="567"/>
        <v/>
      </c>
      <c r="H1743" s="236"/>
      <c r="I1743" s="38" t="str">
        <f t="shared" si="568"/>
        <v/>
      </c>
      <c r="J1743" s="228"/>
      <c r="K1743" s="229"/>
      <c r="L1743" s="228"/>
      <c r="M1743" s="228"/>
      <c r="N1743" s="232"/>
      <c r="O1743" s="228"/>
      <c r="P1743" s="461"/>
      <c r="Q1743" s="461"/>
      <c r="R1743" s="462"/>
      <c r="S1743" s="461"/>
      <c r="T1743" s="429" t="str">
        <f t="shared" si="569"/>
        <v/>
      </c>
      <c r="U1743" s="237" t="str">
        <f t="shared" si="570"/>
        <v/>
      </c>
    </row>
    <row r="1744" spans="1:21" x14ac:dyDescent="0.25">
      <c r="A1744" s="228">
        <f t="shared" si="566"/>
        <v>0</v>
      </c>
      <c r="B1744" s="228"/>
      <c r="C1744" s="228">
        <f>C1743+1</f>
        <v>45016</v>
      </c>
      <c r="D1744" s="228"/>
      <c r="E1744" s="228"/>
      <c r="F1744" s="237"/>
      <c r="G1744" s="228" t="str">
        <f t="shared" si="567"/>
        <v/>
      </c>
      <c r="H1744" s="236"/>
      <c r="I1744" s="38" t="str">
        <f t="shared" si="568"/>
        <v/>
      </c>
      <c r="J1744" s="228"/>
      <c r="K1744" s="229"/>
      <c r="L1744" s="228"/>
      <c r="M1744" s="228"/>
      <c r="N1744" s="232"/>
      <c r="O1744" s="228"/>
      <c r="P1744" s="461"/>
      <c r="Q1744" s="461"/>
      <c r="R1744" s="462"/>
      <c r="S1744" s="461"/>
      <c r="T1744" s="429" t="str">
        <f t="shared" si="569"/>
        <v/>
      </c>
      <c r="U1744" s="237" t="str">
        <f t="shared" si="570"/>
        <v/>
      </c>
    </row>
    <row r="1745" spans="1:21" x14ac:dyDescent="0.25">
      <c r="A1745" s="228">
        <f t="shared" si="566"/>
        <v>0</v>
      </c>
      <c r="B1745" s="228"/>
      <c r="C1745" s="228">
        <f>C1744+1</f>
        <v>45017</v>
      </c>
      <c r="D1745" s="228"/>
      <c r="E1745" s="228"/>
      <c r="F1745" s="237"/>
      <c r="G1745" s="228" t="str">
        <f t="shared" si="567"/>
        <v/>
      </c>
      <c r="H1745" s="236"/>
      <c r="I1745" s="38" t="str">
        <f t="shared" si="568"/>
        <v/>
      </c>
      <c r="J1745" s="228"/>
      <c r="K1745" s="229"/>
      <c r="L1745" s="228"/>
      <c r="M1745" s="228"/>
      <c r="N1745" s="232"/>
      <c r="O1745" s="228"/>
      <c r="P1745" s="461"/>
      <c r="Q1745" s="461"/>
      <c r="R1745" s="462"/>
      <c r="S1745" s="461"/>
      <c r="T1745" s="429" t="str">
        <f t="shared" si="569"/>
        <v/>
      </c>
      <c r="U1745" s="237" t="str">
        <f t="shared" si="570"/>
        <v/>
      </c>
    </row>
    <row r="1746" spans="1:21" x14ac:dyDescent="0.25">
      <c r="A1746" s="228">
        <f t="shared" si="566"/>
        <v>0</v>
      </c>
      <c r="B1746" s="228"/>
      <c r="C1746" s="228">
        <f>C1745+1</f>
        <v>45018</v>
      </c>
      <c r="D1746" s="228"/>
      <c r="E1746" s="228"/>
      <c r="F1746" s="231"/>
      <c r="G1746" s="228" t="str">
        <f t="shared" si="567"/>
        <v/>
      </c>
      <c r="H1746" s="236"/>
      <c r="I1746" s="38" t="str">
        <f t="shared" si="568"/>
        <v/>
      </c>
      <c r="J1746" s="228"/>
      <c r="K1746" s="229"/>
      <c r="L1746" s="228"/>
      <c r="M1746" s="228"/>
      <c r="N1746" s="232"/>
      <c r="O1746" s="228"/>
      <c r="P1746" s="461"/>
      <c r="Q1746" s="461"/>
      <c r="R1746" s="462"/>
      <c r="S1746" s="461"/>
      <c r="T1746" s="429" t="str">
        <f t="shared" si="569"/>
        <v/>
      </c>
      <c r="U1746" s="237" t="str">
        <f t="shared" si="570"/>
        <v/>
      </c>
    </row>
    <row r="1747" spans="1:21" x14ac:dyDescent="0.25">
      <c r="A1747" s="228">
        <f t="shared" si="566"/>
        <v>0</v>
      </c>
      <c r="B1747" s="228"/>
      <c r="C1747" s="228">
        <f t="shared" ref="C1747:C1751" si="573">C1746+1</f>
        <v>45019</v>
      </c>
      <c r="D1747" s="228"/>
      <c r="E1747" s="228"/>
      <c r="F1747" s="231"/>
      <c r="G1747" s="228" t="str">
        <f t="shared" si="567"/>
        <v/>
      </c>
      <c r="H1747" s="236"/>
      <c r="I1747" s="38" t="str">
        <f t="shared" si="568"/>
        <v/>
      </c>
      <c r="J1747" s="228"/>
      <c r="K1747" s="229"/>
      <c r="L1747" s="228"/>
      <c r="M1747" s="228"/>
      <c r="N1747" s="232"/>
      <c r="O1747" s="228"/>
      <c r="P1747" s="461"/>
      <c r="Q1747" s="461"/>
      <c r="R1747" s="462"/>
      <c r="S1747" s="228"/>
      <c r="T1747" s="429" t="str">
        <f t="shared" si="569"/>
        <v/>
      </c>
      <c r="U1747" s="237" t="str">
        <f t="shared" si="570"/>
        <v/>
      </c>
    </row>
    <row r="1748" spans="1:21" x14ac:dyDescent="0.25">
      <c r="A1748" s="228">
        <f t="shared" si="566"/>
        <v>0</v>
      </c>
      <c r="B1748" s="228"/>
      <c r="C1748" s="228">
        <f t="shared" si="573"/>
        <v>45020</v>
      </c>
      <c r="D1748" s="228"/>
      <c r="E1748" s="228"/>
      <c r="F1748" s="228"/>
      <c r="G1748" s="228" t="str">
        <f t="shared" si="567"/>
        <v/>
      </c>
      <c r="H1748" s="236"/>
      <c r="I1748" s="38" t="str">
        <f t="shared" si="568"/>
        <v/>
      </c>
      <c r="J1748" s="228"/>
      <c r="K1748" s="229"/>
      <c r="L1748" s="228"/>
      <c r="M1748" s="228" t="str">
        <f>IFERROR(VLOOKUP(L1748,色號!A:B,2,FALSE),"")</f>
        <v/>
      </c>
      <c r="N1748" s="232" t="str">
        <f>IFERROR(VLOOKUP(L1748,色號!A:C,3,FALSE),"")</f>
        <v/>
      </c>
      <c r="O1748" s="228"/>
      <c r="P1748" s="461"/>
      <c r="Q1748" s="461"/>
      <c r="R1748" s="462"/>
      <c r="S1748" s="228"/>
      <c r="T1748" s="429" t="str">
        <f t="shared" si="569"/>
        <v/>
      </c>
      <c r="U1748" s="237" t="str">
        <f t="shared" si="570"/>
        <v/>
      </c>
    </row>
    <row r="1749" spans="1:21" x14ac:dyDescent="0.25">
      <c r="A1749" s="228">
        <f t="shared" si="566"/>
        <v>0</v>
      </c>
      <c r="B1749" s="228"/>
      <c r="C1749" s="228">
        <f t="shared" si="573"/>
        <v>45021</v>
      </c>
      <c r="D1749" s="228"/>
      <c r="E1749" s="228"/>
      <c r="F1749" s="228"/>
      <c r="G1749" s="228" t="str">
        <f t="shared" si="567"/>
        <v/>
      </c>
      <c r="H1749" s="236"/>
      <c r="I1749" s="38" t="str">
        <f t="shared" si="568"/>
        <v/>
      </c>
      <c r="J1749" s="228"/>
      <c r="K1749" s="229"/>
      <c r="L1749" s="228"/>
      <c r="M1749" s="228" t="str">
        <f>IFERROR(VLOOKUP(L1749,色號!A:B,2,FALSE),"")</f>
        <v/>
      </c>
      <c r="N1749" s="232" t="str">
        <f>IFERROR(VLOOKUP(L1749,色號!A:C,3,FALSE),"")</f>
        <v/>
      </c>
      <c r="O1749" s="228"/>
      <c r="P1749" s="461"/>
      <c r="Q1749" s="461"/>
      <c r="R1749" s="462"/>
      <c r="S1749" s="238"/>
      <c r="T1749" s="429" t="str">
        <f t="shared" si="569"/>
        <v/>
      </c>
      <c r="U1749" s="237" t="str">
        <f t="shared" si="570"/>
        <v/>
      </c>
    </row>
    <row r="1750" spans="1:21" x14ac:dyDescent="0.25">
      <c r="A1750" s="228">
        <f t="shared" si="566"/>
        <v>0</v>
      </c>
      <c r="B1750" s="228"/>
      <c r="C1750" s="228">
        <f t="shared" si="573"/>
        <v>45022</v>
      </c>
      <c r="D1750" s="228"/>
      <c r="E1750" s="228"/>
      <c r="F1750" s="238"/>
      <c r="G1750" s="228" t="str">
        <f t="shared" si="567"/>
        <v/>
      </c>
      <c r="H1750" s="236"/>
      <c r="I1750" s="38" t="str">
        <f t="shared" si="568"/>
        <v/>
      </c>
      <c r="J1750" s="238"/>
      <c r="K1750" s="229"/>
      <c r="L1750" s="238"/>
      <c r="M1750" s="228" t="str">
        <f>IFERROR(VLOOKUP(L1750,色號!A:B,2,FALSE),"")</f>
        <v/>
      </c>
      <c r="N1750" s="232" t="str">
        <f>IFERROR(VLOOKUP(L1750,色號!A:C,3,FALSE),"")</f>
        <v/>
      </c>
      <c r="O1750" s="238"/>
      <c r="P1750" s="238"/>
      <c r="Q1750" s="238"/>
      <c r="R1750" s="456"/>
      <c r="S1750" s="238"/>
      <c r="T1750" s="429" t="str">
        <f t="shared" si="569"/>
        <v/>
      </c>
      <c r="U1750" s="237" t="str">
        <f t="shared" si="570"/>
        <v/>
      </c>
    </row>
    <row r="1751" spans="1:21" x14ac:dyDescent="0.25">
      <c r="A1751" s="228">
        <f t="shared" si="566"/>
        <v>0</v>
      </c>
      <c r="B1751" s="228"/>
      <c r="C1751" s="228">
        <f t="shared" si="573"/>
        <v>45023</v>
      </c>
      <c r="D1751" s="228"/>
      <c r="E1751" s="228"/>
      <c r="F1751" s="238"/>
      <c r="G1751" s="228" t="str">
        <f t="shared" si="567"/>
        <v/>
      </c>
      <c r="H1751" s="236"/>
      <c r="I1751" s="38" t="str">
        <f t="shared" si="568"/>
        <v/>
      </c>
      <c r="J1751" s="238"/>
      <c r="K1751" s="229"/>
      <c r="L1751" s="238"/>
      <c r="M1751" s="228" t="str">
        <f>IFERROR(VLOOKUP(L1751,色號!A:B,2,FALSE),"")</f>
        <v/>
      </c>
      <c r="N1751" s="232" t="str">
        <f>IFERROR(VLOOKUP(L1751,色號!A:C,3,FALSE),"")</f>
        <v/>
      </c>
      <c r="O1751" s="238"/>
      <c r="P1751" s="238"/>
      <c r="Q1751" s="238"/>
      <c r="R1751" s="456"/>
      <c r="S1751" s="238"/>
      <c r="T1751" s="429" t="str">
        <f t="shared" si="569"/>
        <v/>
      </c>
      <c r="U1751" s="237" t="str">
        <f t="shared" si="570"/>
        <v/>
      </c>
    </row>
    <row r="1752" spans="1:21" x14ac:dyDescent="0.25">
      <c r="A1752" s="228">
        <f t="shared" si="566"/>
        <v>0</v>
      </c>
      <c r="B1752" s="228"/>
      <c r="C1752" s="228">
        <f>C1751+1</f>
        <v>45024</v>
      </c>
      <c r="D1752" s="228"/>
      <c r="E1752" s="228"/>
      <c r="F1752" s="238"/>
      <c r="G1752" s="228" t="str">
        <f t="shared" si="567"/>
        <v/>
      </c>
      <c r="H1752" s="236"/>
      <c r="I1752" s="38" t="str">
        <f t="shared" si="568"/>
        <v/>
      </c>
      <c r="J1752" s="238"/>
      <c r="K1752" s="229"/>
      <c r="L1752" s="238"/>
      <c r="M1752" s="228" t="str">
        <f>IFERROR(VLOOKUP(L1752,色號!A:B,2,FALSE),"")</f>
        <v/>
      </c>
      <c r="N1752" s="232" t="str">
        <f>IFERROR(VLOOKUP(L1752,色號!A:C,3,FALSE),"")</f>
        <v/>
      </c>
      <c r="O1752" s="238"/>
      <c r="P1752" s="238"/>
      <c r="Q1752" s="238"/>
      <c r="R1752" s="456"/>
      <c r="S1752" s="238"/>
      <c r="T1752" s="429" t="str">
        <f t="shared" si="569"/>
        <v/>
      </c>
      <c r="U1752" s="237" t="str">
        <f t="shared" si="570"/>
        <v/>
      </c>
    </row>
    <row r="1753" spans="1:21" x14ac:dyDescent="0.25">
      <c r="A1753" s="228">
        <f t="shared" si="566"/>
        <v>0</v>
      </c>
      <c r="B1753" s="228"/>
      <c r="C1753" s="228">
        <f>C1752+1</f>
        <v>45025</v>
      </c>
      <c r="D1753" s="228"/>
      <c r="E1753" s="228"/>
      <c r="F1753" s="238"/>
      <c r="G1753" s="228" t="str">
        <f t="shared" si="567"/>
        <v/>
      </c>
      <c r="H1753" s="236"/>
      <c r="I1753" s="38" t="str">
        <f t="shared" si="568"/>
        <v/>
      </c>
      <c r="J1753" s="238"/>
      <c r="K1753" s="229"/>
      <c r="L1753" s="238"/>
      <c r="M1753" s="228" t="str">
        <f>IFERROR(VLOOKUP(L1753,色號!A:B,2,FALSE),"")</f>
        <v/>
      </c>
      <c r="N1753" s="232" t="str">
        <f>IFERROR(VLOOKUP(L1753,色號!A:C,3,FALSE),"")</f>
        <v/>
      </c>
      <c r="O1753" s="238"/>
      <c r="P1753" s="238"/>
      <c r="Q1753" s="238"/>
      <c r="R1753" s="456"/>
      <c r="S1753" s="238"/>
      <c r="T1753" s="429" t="str">
        <f t="shared" si="569"/>
        <v/>
      </c>
      <c r="U1753" s="237" t="str">
        <f t="shared" si="570"/>
        <v/>
      </c>
    </row>
    <row r="1754" spans="1:21" x14ac:dyDescent="0.25">
      <c r="A1754" s="228">
        <f t="shared" si="566"/>
        <v>0</v>
      </c>
      <c r="B1754" s="228"/>
      <c r="C1754" s="228">
        <f t="shared" ref="C1754:C1757" si="574">C1753+1</f>
        <v>45026</v>
      </c>
      <c r="D1754" s="228"/>
      <c r="E1754" s="228"/>
      <c r="F1754" s="238"/>
      <c r="G1754" s="228" t="str">
        <f t="shared" si="567"/>
        <v/>
      </c>
      <c r="H1754" s="236"/>
      <c r="I1754" s="38" t="str">
        <f t="shared" si="568"/>
        <v/>
      </c>
      <c r="J1754" s="238"/>
      <c r="K1754" s="229"/>
      <c r="L1754" s="238"/>
      <c r="M1754" s="228" t="str">
        <f>IFERROR(VLOOKUP(L1754,色號!A:B,2,FALSE),"")</f>
        <v/>
      </c>
      <c r="N1754" s="232" t="str">
        <f>IFERROR(VLOOKUP(L1754,色號!A:C,3,FALSE),"")</f>
        <v/>
      </c>
      <c r="O1754" s="238"/>
      <c r="P1754" s="238"/>
      <c r="Q1754" s="238"/>
      <c r="R1754" s="456"/>
      <c r="S1754" s="238"/>
      <c r="T1754" s="429" t="str">
        <f t="shared" si="569"/>
        <v/>
      </c>
      <c r="U1754" s="237" t="str">
        <f t="shared" si="570"/>
        <v/>
      </c>
    </row>
    <row r="1755" spans="1:21" x14ac:dyDescent="0.25">
      <c r="A1755" s="228">
        <f t="shared" si="566"/>
        <v>0</v>
      </c>
      <c r="B1755" s="228"/>
      <c r="C1755" s="228">
        <f t="shared" si="574"/>
        <v>45027</v>
      </c>
      <c r="D1755" s="228"/>
      <c r="E1755" s="228"/>
      <c r="F1755" s="238"/>
      <c r="G1755" s="228" t="str">
        <f t="shared" si="567"/>
        <v/>
      </c>
      <c r="H1755" s="236"/>
      <c r="I1755" s="38" t="str">
        <f t="shared" si="568"/>
        <v/>
      </c>
      <c r="J1755" s="238"/>
      <c r="K1755" s="229"/>
      <c r="L1755" s="238"/>
      <c r="M1755" s="228" t="str">
        <f>IFERROR(VLOOKUP(L1755,色號!A:B,2,FALSE),"")</f>
        <v/>
      </c>
      <c r="N1755" s="232" t="str">
        <f>IFERROR(VLOOKUP(L1755,色號!A:C,3,FALSE),"")</f>
        <v/>
      </c>
      <c r="O1755" s="238"/>
      <c r="P1755" s="238"/>
      <c r="Q1755" s="238"/>
      <c r="R1755" s="456"/>
      <c r="S1755" s="238"/>
      <c r="T1755" s="429" t="str">
        <f t="shared" si="569"/>
        <v/>
      </c>
      <c r="U1755" s="237" t="str">
        <f t="shared" si="570"/>
        <v/>
      </c>
    </row>
    <row r="1756" spans="1:21" x14ac:dyDescent="0.25">
      <c r="A1756" s="228">
        <f t="shared" si="566"/>
        <v>0</v>
      </c>
      <c r="B1756" s="228"/>
      <c r="C1756" s="228">
        <f t="shared" si="574"/>
        <v>45028</v>
      </c>
      <c r="D1756" s="228"/>
      <c r="E1756" s="228"/>
      <c r="F1756" s="238"/>
      <c r="G1756" s="228" t="str">
        <f t="shared" si="567"/>
        <v/>
      </c>
      <c r="H1756" s="236"/>
      <c r="I1756" s="38" t="str">
        <f t="shared" si="568"/>
        <v/>
      </c>
      <c r="J1756" s="238"/>
      <c r="K1756" s="229"/>
      <c r="L1756" s="238"/>
      <c r="M1756" s="228" t="str">
        <f>IFERROR(VLOOKUP(L1756,色號!A:B,2,FALSE),"")</f>
        <v/>
      </c>
      <c r="N1756" s="232" t="str">
        <f>IFERROR(VLOOKUP(L1756,色號!A:C,3,FALSE),"")</f>
        <v/>
      </c>
      <c r="O1756" s="238"/>
      <c r="P1756" s="238"/>
      <c r="Q1756" s="238"/>
      <c r="R1756" s="456"/>
      <c r="S1756" s="238"/>
      <c r="T1756" s="429" t="str">
        <f t="shared" si="569"/>
        <v/>
      </c>
      <c r="U1756" s="237" t="str">
        <f t="shared" si="570"/>
        <v/>
      </c>
    </row>
    <row r="1757" spans="1:21" x14ac:dyDescent="0.25">
      <c r="A1757" s="228">
        <f t="shared" si="566"/>
        <v>0</v>
      </c>
      <c r="B1757" s="228"/>
      <c r="C1757" s="228">
        <f t="shared" si="574"/>
        <v>45029</v>
      </c>
      <c r="D1757" s="228"/>
      <c r="E1757" s="228"/>
      <c r="F1757" s="238"/>
      <c r="G1757" s="228" t="str">
        <f t="shared" si="567"/>
        <v/>
      </c>
      <c r="H1757" s="236"/>
      <c r="I1757" s="38" t="str">
        <f t="shared" si="568"/>
        <v/>
      </c>
      <c r="J1757" s="238"/>
      <c r="K1757" s="229"/>
      <c r="L1757" s="238"/>
      <c r="M1757" s="228" t="str">
        <f>IFERROR(VLOOKUP(L1757,色號!A:B,2,FALSE),"")</f>
        <v/>
      </c>
      <c r="N1757" s="232" t="str">
        <f>IFERROR(VLOOKUP(L1757,色號!A:C,3,FALSE),"")</f>
        <v/>
      </c>
      <c r="O1757" s="238"/>
      <c r="P1757" s="238"/>
      <c r="Q1757" s="238"/>
      <c r="R1757" s="456"/>
      <c r="S1757" s="238"/>
      <c r="T1757" s="429" t="str">
        <f t="shared" si="569"/>
        <v/>
      </c>
      <c r="U1757" s="237" t="str">
        <f t="shared" si="570"/>
        <v/>
      </c>
    </row>
    <row r="1758" spans="1:21" x14ac:dyDescent="0.25">
      <c r="A1758" s="228">
        <f t="shared" si="566"/>
        <v>0</v>
      </c>
      <c r="B1758" s="228"/>
      <c r="C1758" s="228">
        <f>C1757+1</f>
        <v>45030</v>
      </c>
      <c r="D1758" s="228"/>
      <c r="E1758" s="228"/>
      <c r="F1758" s="238"/>
      <c r="G1758" s="228" t="str">
        <f t="shared" si="567"/>
        <v/>
      </c>
      <c r="H1758" s="236"/>
      <c r="I1758" s="38" t="str">
        <f t="shared" si="568"/>
        <v/>
      </c>
      <c r="J1758" s="238"/>
      <c r="K1758" s="229"/>
      <c r="L1758" s="238"/>
      <c r="M1758" s="228" t="str">
        <f>IFERROR(VLOOKUP(L1758,色號!A:B,2,FALSE),"")</f>
        <v/>
      </c>
      <c r="N1758" s="232" t="str">
        <f>IFERROR(VLOOKUP(L1758,色號!A:C,3,FALSE),"")</f>
        <v/>
      </c>
      <c r="O1758" s="238"/>
      <c r="P1758" s="238"/>
      <c r="Q1758" s="238"/>
      <c r="R1758" s="456"/>
      <c r="S1758" s="238"/>
      <c r="T1758" s="429" t="str">
        <f t="shared" si="569"/>
        <v/>
      </c>
      <c r="U1758" s="237" t="str">
        <f t="shared" si="570"/>
        <v/>
      </c>
    </row>
    <row r="1761" spans="1:21" x14ac:dyDescent="0.25">
      <c r="A1761" s="224"/>
      <c r="B1761" s="224"/>
      <c r="C1761" s="225"/>
      <c r="D1761" s="225"/>
      <c r="E1761" s="226"/>
      <c r="F1761" s="225"/>
      <c r="G1761" s="226"/>
      <c r="H1761" s="226"/>
      <c r="I1761" s="226"/>
      <c r="J1761" s="226"/>
      <c r="K1761" s="227"/>
      <c r="L1761" s="228"/>
      <c r="M1761" s="228"/>
      <c r="N1761" s="228"/>
      <c r="O1761" s="228"/>
      <c r="P1761" s="228"/>
      <c r="Q1761" s="228"/>
      <c r="R1761" s="455"/>
      <c r="S1761" s="228"/>
      <c r="T1761" s="430"/>
      <c r="U1761" s="237"/>
    </row>
    <row r="1762" spans="1:21" x14ac:dyDescent="0.25">
      <c r="A1762" s="224"/>
      <c r="B1762" s="224"/>
      <c r="C1762" s="229"/>
      <c r="D1762" s="229"/>
      <c r="E1762" s="226"/>
      <c r="F1762" s="230"/>
      <c r="G1762" s="226"/>
      <c r="H1762" s="226"/>
      <c r="I1762" s="226"/>
      <c r="J1762" s="226"/>
      <c r="K1762" s="377"/>
      <c r="L1762" s="232"/>
      <c r="M1762" s="228"/>
      <c r="N1762" s="231"/>
      <c r="O1762" s="228"/>
      <c r="P1762" s="228"/>
      <c r="Q1762" s="228"/>
      <c r="R1762" s="455"/>
      <c r="S1762" s="228"/>
      <c r="T1762" s="430"/>
      <c r="U1762" s="237"/>
    </row>
    <row r="1763" spans="1:21" x14ac:dyDescent="0.25">
      <c r="A1763" s="224"/>
      <c r="B1763" s="224"/>
      <c r="C1763" s="229"/>
      <c r="D1763" s="229"/>
      <c r="E1763" s="226"/>
      <c r="F1763" s="230"/>
      <c r="G1763" s="226"/>
      <c r="H1763" s="226"/>
      <c r="I1763" s="226"/>
      <c r="J1763" s="226"/>
      <c r="K1763" s="377"/>
      <c r="L1763" s="233"/>
      <c r="M1763" s="228"/>
      <c r="N1763" s="231"/>
      <c r="O1763" s="228"/>
      <c r="P1763" s="228"/>
      <c r="Q1763" s="228"/>
      <c r="R1763" s="455"/>
      <c r="S1763" s="228"/>
      <c r="T1763" s="430"/>
      <c r="U1763" s="237"/>
    </row>
    <row r="1764" spans="1:21" x14ac:dyDescent="0.25">
      <c r="A1764" s="224"/>
      <c r="B1764" s="224"/>
      <c r="C1764" s="368"/>
      <c r="D1764" s="229"/>
      <c r="E1764" s="226"/>
      <c r="F1764" s="230"/>
      <c r="G1764" s="226"/>
      <c r="H1764" s="226"/>
      <c r="I1764" s="226"/>
      <c r="J1764" s="226"/>
      <c r="K1764" s="378"/>
      <c r="L1764" s="228"/>
      <c r="M1764" s="228"/>
      <c r="N1764" s="228"/>
      <c r="O1764" s="228"/>
      <c r="P1764" s="228"/>
      <c r="Q1764" s="228"/>
      <c r="R1764" s="455"/>
      <c r="S1764" s="228"/>
      <c r="T1764" s="430"/>
      <c r="U1764" s="237"/>
    </row>
    <row r="1765" spans="1:21" x14ac:dyDescent="0.25">
      <c r="A1765" s="224"/>
      <c r="B1765" s="224"/>
      <c r="C1765" s="367"/>
      <c r="D1765" s="229"/>
      <c r="E1765" s="226"/>
      <c r="F1765" s="230"/>
      <c r="G1765" s="226"/>
      <c r="H1765" s="226"/>
      <c r="I1765" s="226"/>
      <c r="J1765" s="226"/>
      <c r="K1765" s="227"/>
      <c r="L1765" s="228"/>
      <c r="M1765" s="228"/>
      <c r="N1765" s="228"/>
      <c r="O1765" s="228"/>
      <c r="P1765" s="228"/>
      <c r="Q1765" s="228"/>
      <c r="R1765" s="455"/>
      <c r="S1765" s="228"/>
      <c r="T1765" s="430"/>
      <c r="U1765" s="237"/>
    </row>
    <row r="1766" spans="1:21" ht="16.5" customHeight="1" x14ac:dyDescent="0.25">
      <c r="A1766" s="508"/>
      <c r="B1766" s="228"/>
      <c r="C1766" s="508"/>
      <c r="D1766" s="508"/>
      <c r="E1766" s="508"/>
      <c r="F1766" s="372"/>
      <c r="G1766" s="372"/>
      <c r="H1766" s="372"/>
      <c r="I1766" s="372"/>
      <c r="J1766" s="372"/>
      <c r="K1766" s="514"/>
      <c r="L1766" s="508"/>
      <c r="M1766" s="508"/>
      <c r="N1766" s="515"/>
      <c r="O1766" s="508"/>
      <c r="P1766" s="509"/>
      <c r="Q1766" s="509"/>
      <c r="R1766" s="510"/>
      <c r="S1766" s="509"/>
      <c r="T1766" s="516"/>
      <c r="U1766" s="508"/>
    </row>
    <row r="1767" spans="1:21" x14ac:dyDescent="0.25">
      <c r="A1767" s="513"/>
      <c r="B1767" s="234"/>
      <c r="C1767" s="513"/>
      <c r="D1767" s="508"/>
      <c r="E1767" s="513"/>
      <c r="F1767" s="228"/>
      <c r="G1767" s="228"/>
      <c r="H1767" s="235"/>
      <c r="I1767" s="228"/>
      <c r="J1767" s="228"/>
      <c r="K1767" s="514"/>
      <c r="L1767" s="508"/>
      <c r="M1767" s="513"/>
      <c r="N1767" s="515"/>
      <c r="O1767" s="513"/>
      <c r="P1767" s="509"/>
      <c r="Q1767" s="509"/>
      <c r="R1767" s="510"/>
      <c r="S1767" s="509"/>
      <c r="T1767" s="516"/>
      <c r="U1767" s="508"/>
    </row>
    <row r="1768" spans="1:21" x14ac:dyDescent="0.25">
      <c r="A1768" s="228"/>
      <c r="B1768" s="228"/>
      <c r="C1768" s="228"/>
      <c r="D1768" s="228"/>
      <c r="E1768" s="228"/>
      <c r="F1768" s="228"/>
      <c r="G1768" s="228"/>
      <c r="H1768" s="236"/>
      <c r="I1768" s="38"/>
      <c r="J1768" s="228"/>
      <c r="K1768" s="229"/>
      <c r="L1768" s="228"/>
      <c r="M1768" s="228"/>
      <c r="N1768" s="228"/>
      <c r="O1768" s="228"/>
      <c r="P1768" s="461"/>
      <c r="Q1768" s="461"/>
      <c r="R1768" s="462"/>
      <c r="S1768" s="461"/>
      <c r="T1768" s="430"/>
      <c r="U1768" s="237"/>
    </row>
    <row r="1769" spans="1:21" x14ac:dyDescent="0.25">
      <c r="A1769" s="228"/>
      <c r="B1769" s="228"/>
      <c r="C1769" s="228"/>
      <c r="D1769" s="228"/>
      <c r="E1769" s="228"/>
      <c r="F1769" s="228"/>
      <c r="G1769" s="228"/>
      <c r="H1769" s="236"/>
      <c r="I1769" s="38"/>
      <c r="J1769" s="228"/>
      <c r="K1769" s="229"/>
      <c r="L1769" s="228"/>
      <c r="M1769" s="228"/>
      <c r="N1769" s="228"/>
      <c r="O1769" s="228"/>
      <c r="P1769" s="461"/>
      <c r="Q1769" s="461"/>
      <c r="R1769" s="462"/>
      <c r="S1769" s="461"/>
      <c r="T1769" s="430"/>
      <c r="U1769" s="237"/>
    </row>
    <row r="1770" spans="1:21" x14ac:dyDescent="0.25">
      <c r="A1770" s="228"/>
      <c r="B1770" s="228"/>
      <c r="C1770" s="228"/>
      <c r="D1770" s="228"/>
      <c r="E1770" s="228"/>
      <c r="F1770" s="228"/>
      <c r="G1770" s="228"/>
      <c r="H1770" s="236"/>
      <c r="I1770" s="38"/>
      <c r="J1770" s="228"/>
      <c r="K1770" s="229"/>
      <c r="L1770" s="228"/>
      <c r="M1770" s="228"/>
      <c r="N1770" s="228"/>
      <c r="O1770" s="228"/>
      <c r="P1770" s="461"/>
      <c r="Q1770" s="461"/>
      <c r="R1770" s="462"/>
      <c r="S1770" s="461"/>
      <c r="T1770" s="430"/>
      <c r="U1770" s="237"/>
    </row>
    <row r="1771" spans="1:21" x14ac:dyDescent="0.25">
      <c r="A1771" s="228"/>
      <c r="B1771" s="228"/>
      <c r="C1771" s="228"/>
      <c r="D1771" s="228"/>
      <c r="E1771" s="228"/>
      <c r="F1771" s="228"/>
      <c r="G1771" s="228"/>
      <c r="H1771" s="236"/>
      <c r="I1771" s="38"/>
      <c r="J1771" s="228"/>
      <c r="K1771" s="229"/>
      <c r="L1771" s="228"/>
      <c r="M1771" s="228"/>
      <c r="N1771" s="228"/>
      <c r="O1771" s="228"/>
      <c r="P1771" s="461"/>
      <c r="Q1771" s="461"/>
      <c r="R1771" s="462"/>
      <c r="S1771" s="461"/>
      <c r="T1771" s="430"/>
      <c r="U1771" s="237"/>
    </row>
    <row r="1772" spans="1:21" x14ac:dyDescent="0.25">
      <c r="A1772" s="228"/>
      <c r="B1772" s="228"/>
      <c r="C1772" s="228"/>
      <c r="D1772" s="228"/>
      <c r="E1772" s="228"/>
      <c r="F1772" s="228"/>
      <c r="G1772" s="228"/>
      <c r="H1772" s="236"/>
      <c r="I1772" s="38"/>
      <c r="J1772" s="228"/>
      <c r="K1772" s="229"/>
      <c r="L1772" s="228"/>
      <c r="M1772" s="228"/>
      <c r="N1772" s="228"/>
      <c r="O1772" s="228"/>
      <c r="P1772" s="461"/>
      <c r="Q1772" s="461"/>
      <c r="R1772" s="462"/>
      <c r="S1772" s="461"/>
      <c r="T1772" s="430"/>
      <c r="U1772" s="237"/>
    </row>
    <row r="1773" spans="1:21" x14ac:dyDescent="0.25">
      <c r="A1773" s="228"/>
      <c r="B1773" s="228"/>
      <c r="C1773" s="228"/>
      <c r="D1773" s="228"/>
      <c r="E1773" s="228"/>
      <c r="F1773" s="228"/>
      <c r="G1773" s="228"/>
      <c r="H1773" s="236"/>
      <c r="I1773" s="38"/>
      <c r="J1773" s="228"/>
      <c r="K1773" s="229"/>
      <c r="L1773" s="228"/>
      <c r="M1773" s="228"/>
      <c r="N1773" s="228"/>
      <c r="O1773" s="228"/>
      <c r="P1773" s="461"/>
      <c r="Q1773" s="461"/>
      <c r="R1773" s="462"/>
      <c r="S1773" s="461"/>
      <c r="T1773" s="430"/>
      <c r="U1773" s="237"/>
    </row>
    <row r="1774" spans="1:21" x14ac:dyDescent="0.25">
      <c r="A1774" s="228"/>
      <c r="B1774" s="228"/>
      <c r="C1774" s="228"/>
      <c r="D1774" s="228"/>
      <c r="E1774" s="228"/>
      <c r="F1774" s="228"/>
      <c r="G1774" s="228"/>
      <c r="H1774" s="236"/>
      <c r="I1774" s="38"/>
      <c r="J1774" s="228"/>
      <c r="K1774" s="229"/>
      <c r="L1774" s="228"/>
      <c r="M1774" s="228"/>
      <c r="N1774" s="228"/>
      <c r="O1774" s="228"/>
      <c r="P1774" s="461"/>
      <c r="Q1774" s="461"/>
      <c r="R1774" s="462"/>
      <c r="S1774" s="461"/>
      <c r="T1774" s="430"/>
      <c r="U1774" s="237"/>
    </row>
    <row r="1775" spans="1:21" x14ac:dyDescent="0.25">
      <c r="A1775" s="228"/>
      <c r="B1775" s="228"/>
      <c r="C1775" s="228"/>
      <c r="D1775" s="228"/>
      <c r="E1775" s="228"/>
      <c r="F1775" s="228"/>
      <c r="G1775" s="228"/>
      <c r="H1775" s="236"/>
      <c r="I1775" s="38"/>
      <c r="J1775" s="228"/>
      <c r="K1775" s="229"/>
      <c r="L1775" s="228"/>
      <c r="M1775" s="228"/>
      <c r="N1775" s="228"/>
      <c r="O1775" s="228"/>
      <c r="P1775" s="461"/>
      <c r="Q1775" s="461"/>
      <c r="R1775" s="462"/>
      <c r="S1775" s="461"/>
      <c r="T1775" s="430"/>
      <c r="U1775" s="237"/>
    </row>
    <row r="1776" spans="1:21" x14ac:dyDescent="0.25">
      <c r="A1776" s="228"/>
      <c r="B1776" s="228"/>
      <c r="C1776" s="228"/>
      <c r="D1776" s="228"/>
      <c r="E1776" s="228"/>
      <c r="F1776" s="228"/>
      <c r="G1776" s="228"/>
      <c r="H1776" s="236"/>
      <c r="I1776" s="38"/>
      <c r="J1776" s="228"/>
      <c r="K1776" s="229"/>
      <c r="L1776" s="228"/>
      <c r="M1776" s="228"/>
      <c r="N1776" s="228"/>
      <c r="O1776" s="228"/>
      <c r="P1776" s="461"/>
      <c r="Q1776" s="461"/>
      <c r="R1776" s="462"/>
      <c r="S1776" s="461"/>
      <c r="T1776" s="430"/>
      <c r="U1776" s="237"/>
    </row>
    <row r="1777" spans="1:21" x14ac:dyDescent="0.25">
      <c r="A1777" s="228"/>
      <c r="B1777" s="228"/>
      <c r="C1777" s="228"/>
      <c r="D1777" s="228"/>
      <c r="E1777" s="228"/>
      <c r="F1777" s="236"/>
      <c r="G1777" s="228"/>
      <c r="H1777" s="236"/>
      <c r="I1777" s="38"/>
      <c r="J1777" s="228"/>
      <c r="K1777" s="229"/>
      <c r="L1777" s="228"/>
      <c r="M1777" s="228"/>
      <c r="N1777" s="228"/>
      <c r="O1777" s="228"/>
      <c r="P1777" s="461"/>
      <c r="Q1777" s="461"/>
      <c r="R1777" s="462"/>
      <c r="S1777" s="461"/>
      <c r="T1777" s="430"/>
      <c r="U1777" s="237"/>
    </row>
    <row r="1778" spans="1:21" x14ac:dyDescent="0.25">
      <c r="A1778" s="228"/>
      <c r="B1778" s="228"/>
      <c r="C1778" s="228"/>
      <c r="D1778" s="228"/>
      <c r="E1778" s="228"/>
      <c r="F1778" s="228"/>
      <c r="G1778" s="228"/>
      <c r="H1778" s="236"/>
      <c r="I1778" s="38"/>
      <c r="J1778" s="228"/>
      <c r="K1778" s="229"/>
      <c r="L1778" s="228"/>
      <c r="M1778" s="228"/>
      <c r="N1778" s="232"/>
      <c r="O1778" s="228"/>
      <c r="P1778" s="461"/>
      <c r="Q1778" s="461"/>
      <c r="R1778" s="462"/>
      <c r="S1778" s="461"/>
      <c r="T1778" s="430"/>
      <c r="U1778" s="237"/>
    </row>
    <row r="1779" spans="1:21" x14ac:dyDescent="0.25">
      <c r="A1779" s="228"/>
      <c r="B1779" s="228"/>
      <c r="C1779" s="228"/>
      <c r="D1779" s="228"/>
      <c r="E1779" s="228"/>
      <c r="F1779" s="236"/>
      <c r="G1779" s="228"/>
      <c r="H1779" s="236"/>
      <c r="I1779" s="38"/>
      <c r="J1779" s="228"/>
      <c r="K1779" s="229"/>
      <c r="L1779" s="228"/>
      <c r="M1779" s="228"/>
      <c r="N1779" s="232"/>
      <c r="O1779" s="228"/>
      <c r="P1779" s="461"/>
      <c r="Q1779" s="461"/>
      <c r="R1779" s="462"/>
      <c r="S1779" s="461"/>
      <c r="T1779" s="430"/>
      <c r="U1779" s="237"/>
    </row>
    <row r="1780" spans="1:21" x14ac:dyDescent="0.25">
      <c r="A1780" s="228"/>
      <c r="B1780" s="228"/>
      <c r="C1780" s="228"/>
      <c r="D1780" s="228"/>
      <c r="E1780" s="228"/>
      <c r="F1780" s="228"/>
      <c r="G1780" s="228"/>
      <c r="H1780" s="236"/>
      <c r="I1780" s="38"/>
      <c r="J1780" s="228"/>
      <c r="K1780" s="229"/>
      <c r="L1780" s="228"/>
      <c r="M1780" s="228"/>
      <c r="N1780" s="232"/>
      <c r="O1780" s="228"/>
      <c r="P1780" s="461"/>
      <c r="Q1780" s="461"/>
      <c r="R1780" s="462"/>
      <c r="S1780" s="461"/>
      <c r="T1780" s="430"/>
      <c r="U1780" s="237"/>
    </row>
    <row r="1781" spans="1:21" x14ac:dyDescent="0.25">
      <c r="A1781" s="228"/>
      <c r="B1781" s="228"/>
      <c r="C1781" s="228"/>
      <c r="D1781" s="228"/>
      <c r="E1781" s="228"/>
      <c r="F1781" s="228"/>
      <c r="G1781" s="228"/>
      <c r="H1781" s="236"/>
      <c r="I1781" s="38"/>
      <c r="J1781" s="228"/>
      <c r="K1781" s="229"/>
      <c r="L1781" s="228"/>
      <c r="M1781" s="228"/>
      <c r="N1781" s="232"/>
      <c r="O1781" s="228"/>
      <c r="P1781" s="461"/>
      <c r="Q1781" s="461"/>
      <c r="R1781" s="462"/>
      <c r="S1781" s="461"/>
      <c r="T1781" s="430"/>
      <c r="U1781" s="237"/>
    </row>
    <row r="1782" spans="1:21" x14ac:dyDescent="0.25">
      <c r="A1782" s="228"/>
      <c r="B1782" s="228"/>
      <c r="C1782" s="228"/>
      <c r="D1782" s="228"/>
      <c r="E1782" s="228"/>
      <c r="F1782" s="228"/>
      <c r="G1782" s="228"/>
      <c r="H1782" s="236"/>
      <c r="I1782" s="38"/>
      <c r="J1782" s="228"/>
      <c r="K1782" s="229"/>
      <c r="L1782" s="228"/>
      <c r="M1782" s="228"/>
      <c r="N1782" s="232"/>
      <c r="O1782" s="228"/>
      <c r="P1782" s="461"/>
      <c r="Q1782" s="461"/>
      <c r="R1782" s="462"/>
      <c r="S1782" s="461"/>
      <c r="T1782" s="430"/>
      <c r="U1782" s="237"/>
    </row>
    <row r="1783" spans="1:21" x14ac:dyDescent="0.25">
      <c r="A1783" s="228"/>
      <c r="B1783" s="228"/>
      <c r="C1783" s="228"/>
      <c r="D1783" s="228"/>
      <c r="E1783" s="228"/>
      <c r="F1783" s="237"/>
      <c r="G1783" s="228"/>
      <c r="H1783" s="236"/>
      <c r="I1783" s="38"/>
      <c r="J1783" s="228"/>
      <c r="K1783" s="229"/>
      <c r="L1783" s="228"/>
      <c r="M1783" s="228"/>
      <c r="N1783" s="232"/>
      <c r="O1783" s="228"/>
      <c r="P1783" s="461"/>
      <c r="Q1783" s="461"/>
      <c r="R1783" s="462"/>
      <c r="S1783" s="461"/>
      <c r="T1783" s="430"/>
      <c r="U1783" s="237"/>
    </row>
    <row r="1784" spans="1:21" x14ac:dyDescent="0.25">
      <c r="A1784" s="228"/>
      <c r="B1784" s="228"/>
      <c r="C1784" s="228"/>
      <c r="D1784" s="228"/>
      <c r="E1784" s="228"/>
      <c r="F1784" s="237"/>
      <c r="G1784" s="228"/>
      <c r="H1784" s="236"/>
      <c r="I1784" s="38"/>
      <c r="J1784" s="228"/>
      <c r="K1784" s="229"/>
      <c r="L1784" s="228"/>
      <c r="M1784" s="228"/>
      <c r="N1784" s="232"/>
      <c r="O1784" s="228"/>
      <c r="P1784" s="461"/>
      <c r="Q1784" s="461"/>
      <c r="R1784" s="462"/>
      <c r="S1784" s="461"/>
      <c r="T1784" s="430"/>
      <c r="U1784" s="237"/>
    </row>
    <row r="1785" spans="1:21" x14ac:dyDescent="0.25">
      <c r="A1785" s="228"/>
      <c r="B1785" s="228"/>
      <c r="C1785" s="228"/>
      <c r="D1785" s="228"/>
      <c r="E1785" s="228"/>
      <c r="F1785" s="231"/>
      <c r="G1785" s="228"/>
      <c r="H1785" s="236"/>
      <c r="I1785" s="38"/>
      <c r="J1785" s="228"/>
      <c r="K1785" s="229"/>
      <c r="L1785" s="228"/>
      <c r="M1785" s="228"/>
      <c r="N1785" s="232"/>
      <c r="O1785" s="228"/>
      <c r="P1785" s="461"/>
      <c r="Q1785" s="461"/>
      <c r="R1785" s="462"/>
      <c r="S1785" s="461"/>
      <c r="T1785" s="430"/>
      <c r="U1785" s="237"/>
    </row>
    <row r="1786" spans="1:21" x14ac:dyDescent="0.25">
      <c r="A1786" s="228"/>
      <c r="B1786" s="228"/>
      <c r="C1786" s="228"/>
      <c r="D1786" s="228"/>
      <c r="E1786" s="228"/>
      <c r="F1786" s="231"/>
      <c r="G1786" s="228"/>
      <c r="H1786" s="236"/>
      <c r="I1786" s="38"/>
      <c r="J1786" s="228"/>
      <c r="K1786" s="229"/>
      <c r="L1786" s="228"/>
      <c r="M1786" s="228"/>
      <c r="N1786" s="232"/>
      <c r="O1786" s="228"/>
      <c r="P1786" s="461"/>
      <c r="Q1786" s="461"/>
      <c r="R1786" s="462"/>
      <c r="S1786" s="228"/>
      <c r="T1786" s="430"/>
      <c r="U1786" s="237"/>
    </row>
    <row r="1787" spans="1:21" x14ac:dyDescent="0.25">
      <c r="A1787" s="228"/>
      <c r="B1787" s="228"/>
      <c r="C1787" s="228"/>
      <c r="D1787" s="228"/>
      <c r="E1787" s="228"/>
      <c r="F1787" s="228"/>
      <c r="G1787" s="228"/>
      <c r="H1787" s="236"/>
      <c r="I1787" s="38"/>
      <c r="J1787" s="228"/>
      <c r="K1787" s="229"/>
      <c r="L1787" s="228"/>
      <c r="M1787" s="228"/>
      <c r="N1787" s="232"/>
      <c r="O1787" s="228"/>
      <c r="P1787" s="461"/>
      <c r="Q1787" s="461"/>
      <c r="R1787" s="462"/>
      <c r="S1787" s="228"/>
      <c r="T1787" s="430"/>
      <c r="U1787" s="237"/>
    </row>
    <row r="1788" spans="1:21" x14ac:dyDescent="0.25">
      <c r="A1788" s="228"/>
      <c r="B1788" s="228"/>
      <c r="C1788" s="228"/>
      <c r="D1788" s="228"/>
      <c r="E1788" s="228"/>
      <c r="F1788" s="228"/>
      <c r="G1788" s="228"/>
      <c r="H1788" s="236"/>
      <c r="I1788" s="38"/>
      <c r="J1788" s="228"/>
      <c r="K1788" s="229"/>
      <c r="L1788" s="228"/>
      <c r="M1788" s="228"/>
      <c r="N1788" s="232"/>
      <c r="O1788" s="228"/>
      <c r="P1788" s="461"/>
      <c r="Q1788" s="461"/>
      <c r="R1788" s="462"/>
      <c r="S1788" s="238"/>
      <c r="T1788" s="430"/>
      <c r="U1788" s="237"/>
    </row>
    <row r="1789" spans="1:21" x14ac:dyDescent="0.25">
      <c r="A1789" s="228"/>
      <c r="B1789" s="228"/>
      <c r="C1789" s="228"/>
      <c r="D1789" s="228"/>
      <c r="E1789" s="228"/>
      <c r="F1789" s="238"/>
      <c r="G1789" s="228"/>
      <c r="H1789" s="236"/>
      <c r="I1789" s="38"/>
      <c r="J1789" s="238"/>
      <c r="K1789" s="229"/>
      <c r="L1789" s="238"/>
      <c r="M1789" s="228"/>
      <c r="N1789" s="232"/>
      <c r="O1789" s="238"/>
      <c r="P1789" s="238"/>
      <c r="Q1789" s="238"/>
      <c r="R1789" s="456"/>
      <c r="S1789" s="238"/>
      <c r="T1789" s="430"/>
      <c r="U1789" s="237"/>
    </row>
    <row r="1790" spans="1:21" x14ac:dyDescent="0.25">
      <c r="A1790" s="228"/>
      <c r="B1790" s="228"/>
      <c r="C1790" s="228"/>
      <c r="D1790" s="228"/>
      <c r="E1790" s="228"/>
      <c r="F1790" s="238"/>
      <c r="G1790" s="228"/>
      <c r="H1790" s="236"/>
      <c r="I1790" s="38"/>
      <c r="J1790" s="238"/>
      <c r="K1790" s="229"/>
      <c r="L1790" s="238"/>
      <c r="M1790" s="228"/>
      <c r="N1790" s="232"/>
      <c r="O1790" s="238"/>
      <c r="P1790" s="238"/>
      <c r="Q1790" s="238"/>
      <c r="R1790" s="456"/>
      <c r="S1790" s="238"/>
      <c r="T1790" s="430"/>
      <c r="U1790" s="237"/>
    </row>
    <row r="1791" spans="1:21" x14ac:dyDescent="0.25">
      <c r="A1791" s="228"/>
      <c r="B1791" s="228"/>
      <c r="C1791" s="228"/>
      <c r="D1791" s="228"/>
      <c r="E1791" s="228"/>
      <c r="F1791" s="238"/>
      <c r="G1791" s="228"/>
      <c r="H1791" s="236"/>
      <c r="I1791" s="38"/>
      <c r="J1791" s="238"/>
      <c r="K1791" s="229"/>
      <c r="L1791" s="238"/>
      <c r="M1791" s="228"/>
      <c r="N1791" s="232"/>
      <c r="O1791" s="238"/>
      <c r="P1791" s="238"/>
      <c r="Q1791" s="238"/>
      <c r="R1791" s="456"/>
      <c r="S1791" s="238"/>
      <c r="T1791" s="430"/>
      <c r="U1791" s="237"/>
    </row>
    <row r="1792" spans="1:21" x14ac:dyDescent="0.25">
      <c r="A1792" s="228"/>
      <c r="B1792" s="228"/>
      <c r="C1792" s="228"/>
      <c r="D1792" s="228"/>
      <c r="E1792" s="228"/>
      <c r="F1792" s="238"/>
      <c r="G1792" s="228"/>
      <c r="H1792" s="236"/>
      <c r="I1792" s="38"/>
      <c r="J1792" s="238"/>
      <c r="K1792" s="229"/>
      <c r="L1792" s="238"/>
      <c r="M1792" s="228"/>
      <c r="N1792" s="232"/>
      <c r="O1792" s="238"/>
      <c r="P1792" s="238"/>
      <c r="Q1792" s="238"/>
      <c r="R1792" s="456"/>
      <c r="S1792" s="238"/>
      <c r="T1792" s="430"/>
      <c r="U1792" s="237"/>
    </row>
    <row r="1793" spans="1:21" x14ac:dyDescent="0.25">
      <c r="A1793" s="228"/>
      <c r="B1793" s="228"/>
      <c r="C1793" s="228"/>
      <c r="D1793" s="228"/>
      <c r="E1793" s="228"/>
      <c r="F1793" s="238"/>
      <c r="G1793" s="228"/>
      <c r="H1793" s="236"/>
      <c r="I1793" s="38"/>
      <c r="J1793" s="238"/>
      <c r="K1793" s="229"/>
      <c r="L1793" s="238"/>
      <c r="M1793" s="228"/>
      <c r="N1793" s="232"/>
      <c r="O1793" s="238"/>
      <c r="P1793" s="238"/>
      <c r="Q1793" s="238"/>
      <c r="R1793" s="456"/>
      <c r="S1793" s="238"/>
      <c r="T1793" s="430"/>
      <c r="U1793" s="237"/>
    </row>
    <row r="1794" spans="1:21" x14ac:dyDescent="0.25">
      <c r="A1794" s="228"/>
      <c r="B1794" s="228"/>
      <c r="C1794" s="228"/>
      <c r="D1794" s="228"/>
      <c r="E1794" s="228"/>
      <c r="F1794" s="238"/>
      <c r="G1794" s="228"/>
      <c r="H1794" s="236"/>
      <c r="I1794" s="38"/>
      <c r="J1794" s="238"/>
      <c r="K1794" s="229"/>
      <c r="L1794" s="238"/>
      <c r="M1794" s="228"/>
      <c r="N1794" s="232"/>
      <c r="O1794" s="238"/>
      <c r="P1794" s="238"/>
      <c r="Q1794" s="238"/>
      <c r="R1794" s="456"/>
      <c r="S1794" s="238"/>
      <c r="T1794" s="430"/>
      <c r="U1794" s="237"/>
    </row>
    <row r="1795" spans="1:21" x14ac:dyDescent="0.25">
      <c r="A1795" s="228"/>
      <c r="B1795" s="228"/>
      <c r="C1795" s="228"/>
      <c r="D1795" s="228"/>
      <c r="E1795" s="228"/>
      <c r="F1795" s="238"/>
      <c r="G1795" s="228"/>
      <c r="H1795" s="236"/>
      <c r="I1795" s="38"/>
      <c r="J1795" s="238"/>
      <c r="K1795" s="229"/>
      <c r="L1795" s="238"/>
      <c r="M1795" s="228"/>
      <c r="N1795" s="232"/>
      <c r="O1795" s="238"/>
      <c r="P1795" s="238"/>
      <c r="Q1795" s="238"/>
      <c r="R1795" s="456"/>
      <c r="S1795" s="238"/>
      <c r="T1795" s="430"/>
      <c r="U1795" s="237"/>
    </row>
    <row r="1796" spans="1:21" x14ac:dyDescent="0.25">
      <c r="A1796" s="228"/>
      <c r="B1796" s="228"/>
      <c r="C1796" s="228"/>
      <c r="D1796" s="228"/>
      <c r="E1796" s="228"/>
      <c r="F1796" s="238"/>
      <c r="G1796" s="228"/>
      <c r="H1796" s="236"/>
      <c r="I1796" s="38"/>
      <c r="J1796" s="238"/>
      <c r="K1796" s="229"/>
      <c r="L1796" s="238"/>
      <c r="M1796" s="228"/>
      <c r="N1796" s="232"/>
      <c r="O1796" s="238"/>
      <c r="P1796" s="238"/>
      <c r="Q1796" s="238"/>
      <c r="R1796" s="456"/>
      <c r="S1796" s="238"/>
      <c r="T1796" s="430"/>
      <c r="U1796" s="237"/>
    </row>
    <row r="1797" spans="1:21" x14ac:dyDescent="0.25">
      <c r="A1797" s="228"/>
      <c r="B1797" s="228"/>
      <c r="C1797" s="228"/>
      <c r="D1797" s="228"/>
      <c r="E1797" s="228"/>
      <c r="F1797" s="238"/>
      <c r="G1797" s="228"/>
      <c r="H1797" s="236"/>
      <c r="I1797" s="38"/>
      <c r="J1797" s="238"/>
      <c r="K1797" s="229"/>
      <c r="L1797" s="238"/>
      <c r="M1797" s="228"/>
      <c r="N1797" s="232"/>
      <c r="O1797" s="238"/>
      <c r="P1797" s="238"/>
      <c r="Q1797" s="238"/>
      <c r="R1797" s="456"/>
      <c r="S1797" s="238"/>
      <c r="T1797" s="430"/>
      <c r="U1797" s="237"/>
    </row>
    <row r="1800" spans="1:21" x14ac:dyDescent="0.25">
      <c r="A1800" s="224"/>
      <c r="B1800" s="224"/>
      <c r="C1800" s="225"/>
      <c r="D1800" s="225"/>
      <c r="E1800" s="226"/>
      <c r="F1800" s="225"/>
      <c r="G1800" s="226"/>
      <c r="H1800" s="226"/>
      <c r="I1800" s="226"/>
      <c r="J1800" s="226"/>
      <c r="K1800" s="227"/>
      <c r="L1800" s="228"/>
      <c r="M1800" s="228"/>
      <c r="N1800" s="228"/>
      <c r="O1800" s="228"/>
      <c r="P1800" s="228"/>
      <c r="Q1800" s="228"/>
      <c r="R1800" s="455"/>
      <c r="S1800" s="228"/>
      <c r="T1800" s="430"/>
      <c r="U1800" s="237"/>
    </row>
    <row r="1801" spans="1:21" x14ac:dyDescent="0.25">
      <c r="A1801" s="224"/>
      <c r="B1801" s="224"/>
      <c r="C1801" s="229"/>
      <c r="D1801" s="229"/>
      <c r="E1801" s="226"/>
      <c r="F1801" s="230"/>
      <c r="G1801" s="226"/>
      <c r="H1801" s="226"/>
      <c r="I1801" s="226"/>
      <c r="J1801" s="226"/>
      <c r="K1801" s="377"/>
      <c r="L1801" s="232"/>
      <c r="M1801" s="228"/>
      <c r="N1801" s="231"/>
      <c r="O1801" s="228"/>
      <c r="P1801" s="228"/>
      <c r="Q1801" s="228"/>
      <c r="R1801" s="455"/>
      <c r="S1801" s="228"/>
      <c r="T1801" s="430"/>
      <c r="U1801" s="237"/>
    </row>
    <row r="1802" spans="1:21" x14ac:dyDescent="0.25">
      <c r="A1802" s="224"/>
      <c r="B1802" s="224"/>
      <c r="C1802" s="229"/>
      <c r="D1802" s="229"/>
      <c r="E1802" s="226"/>
      <c r="F1802" s="230"/>
      <c r="G1802" s="226"/>
      <c r="H1802" s="226"/>
      <c r="I1802" s="226"/>
      <c r="J1802" s="226"/>
      <c r="K1802" s="377"/>
      <c r="L1802" s="233"/>
      <c r="M1802" s="228"/>
      <c r="N1802" s="231"/>
      <c r="O1802" s="228"/>
      <c r="P1802" s="228"/>
      <c r="Q1802" s="228"/>
      <c r="R1802" s="455"/>
      <c r="S1802" s="228"/>
      <c r="T1802" s="430"/>
      <c r="U1802" s="237"/>
    </row>
    <row r="1803" spans="1:21" x14ac:dyDescent="0.25">
      <c r="A1803" s="224"/>
      <c r="B1803" s="224"/>
      <c r="C1803" s="368"/>
      <c r="D1803" s="229"/>
      <c r="E1803" s="226"/>
      <c r="F1803" s="230"/>
      <c r="G1803" s="226"/>
      <c r="H1803" s="226"/>
      <c r="I1803" s="226"/>
      <c r="J1803" s="226"/>
      <c r="K1803" s="378"/>
      <c r="L1803" s="228"/>
      <c r="M1803" s="228"/>
      <c r="N1803" s="228"/>
      <c r="O1803" s="228"/>
      <c r="P1803" s="228"/>
      <c r="Q1803" s="228"/>
      <c r="R1803" s="455"/>
      <c r="S1803" s="228"/>
      <c r="T1803" s="430"/>
      <c r="U1803" s="237"/>
    </row>
    <row r="1804" spans="1:21" x14ac:dyDescent="0.25">
      <c r="A1804" s="224"/>
      <c r="B1804" s="224"/>
      <c r="C1804" s="367"/>
      <c r="D1804" s="229"/>
      <c r="E1804" s="226"/>
      <c r="F1804" s="230"/>
      <c r="G1804" s="226"/>
      <c r="H1804" s="226"/>
      <c r="I1804" s="226"/>
      <c r="J1804" s="226"/>
      <c r="K1804" s="227"/>
      <c r="L1804" s="228"/>
      <c r="M1804" s="228"/>
      <c r="N1804" s="228"/>
      <c r="O1804" s="228"/>
      <c r="P1804" s="228"/>
      <c r="Q1804" s="228"/>
      <c r="R1804" s="455"/>
      <c r="S1804" s="228"/>
      <c r="T1804" s="430"/>
      <c r="U1804" s="237"/>
    </row>
    <row r="1805" spans="1:21" ht="16.5" customHeight="1" x14ac:dyDescent="0.25">
      <c r="A1805" s="508"/>
      <c r="B1805" s="228"/>
      <c r="C1805" s="508"/>
      <c r="D1805" s="508"/>
      <c r="E1805" s="508"/>
      <c r="F1805" s="372"/>
      <c r="G1805" s="372"/>
      <c r="H1805" s="372"/>
      <c r="I1805" s="372"/>
      <c r="J1805" s="372"/>
      <c r="K1805" s="514"/>
      <c r="L1805" s="508"/>
      <c r="M1805" s="508"/>
      <c r="N1805" s="515"/>
      <c r="O1805" s="508"/>
      <c r="P1805" s="509"/>
      <c r="Q1805" s="509"/>
      <c r="R1805" s="510"/>
      <c r="S1805" s="509"/>
      <c r="T1805" s="516"/>
      <c r="U1805" s="508"/>
    </row>
    <row r="1806" spans="1:21" x14ac:dyDescent="0.25">
      <c r="A1806" s="513"/>
      <c r="B1806" s="234"/>
      <c r="C1806" s="513"/>
      <c r="D1806" s="508"/>
      <c r="E1806" s="513"/>
      <c r="F1806" s="228"/>
      <c r="G1806" s="228"/>
      <c r="H1806" s="235"/>
      <c r="I1806" s="228"/>
      <c r="J1806" s="228"/>
      <c r="K1806" s="514"/>
      <c r="L1806" s="508"/>
      <c r="M1806" s="513"/>
      <c r="N1806" s="515"/>
      <c r="O1806" s="513"/>
      <c r="P1806" s="509"/>
      <c r="Q1806" s="509"/>
      <c r="R1806" s="510"/>
      <c r="S1806" s="509"/>
      <c r="T1806" s="516"/>
      <c r="U1806" s="508"/>
    </row>
    <row r="1807" spans="1:21" x14ac:dyDescent="0.25">
      <c r="A1807" s="228"/>
      <c r="B1807" s="228"/>
      <c r="C1807" s="228"/>
      <c r="D1807" s="228"/>
      <c r="E1807" s="228"/>
      <c r="F1807" s="228"/>
      <c r="G1807" s="228"/>
      <c r="H1807" s="236"/>
      <c r="I1807" s="38"/>
      <c r="J1807" s="228"/>
      <c r="K1807" s="229"/>
      <c r="L1807" s="228"/>
      <c r="M1807" s="228"/>
      <c r="N1807" s="228"/>
      <c r="O1807" s="228"/>
      <c r="P1807" s="461"/>
      <c r="Q1807" s="461"/>
      <c r="R1807" s="462"/>
      <c r="S1807" s="461"/>
      <c r="T1807" s="430"/>
      <c r="U1807" s="237"/>
    </row>
    <row r="1808" spans="1:21" x14ac:dyDescent="0.25">
      <c r="A1808" s="228"/>
      <c r="B1808" s="228"/>
      <c r="C1808" s="228"/>
      <c r="D1808" s="228"/>
      <c r="E1808" s="228"/>
      <c r="F1808" s="228"/>
      <c r="G1808" s="228"/>
      <c r="H1808" s="236"/>
      <c r="I1808" s="38"/>
      <c r="J1808" s="228"/>
      <c r="K1808" s="229"/>
      <c r="L1808" s="228"/>
      <c r="M1808" s="228"/>
      <c r="N1808" s="228"/>
      <c r="O1808" s="228"/>
      <c r="P1808" s="461"/>
      <c r="Q1808" s="461"/>
      <c r="R1808" s="462"/>
      <c r="S1808" s="461"/>
      <c r="T1808" s="430"/>
      <c r="U1808" s="237"/>
    </row>
    <row r="1809" spans="1:21" x14ac:dyDescent="0.25">
      <c r="A1809" s="228"/>
      <c r="B1809" s="228"/>
      <c r="C1809" s="228"/>
      <c r="D1809" s="228"/>
      <c r="E1809" s="228"/>
      <c r="F1809" s="228"/>
      <c r="G1809" s="228"/>
      <c r="H1809" s="236"/>
      <c r="I1809" s="38"/>
      <c r="J1809" s="228"/>
      <c r="K1809" s="229"/>
      <c r="L1809" s="228"/>
      <c r="M1809" s="228"/>
      <c r="N1809" s="228"/>
      <c r="O1809" s="228"/>
      <c r="P1809" s="461"/>
      <c r="Q1809" s="461"/>
      <c r="R1809" s="462"/>
      <c r="S1809" s="461"/>
      <c r="T1809" s="430"/>
      <c r="U1809" s="237"/>
    </row>
    <row r="1810" spans="1:21" x14ac:dyDescent="0.25">
      <c r="A1810" s="228"/>
      <c r="B1810" s="228"/>
      <c r="C1810" s="228"/>
      <c r="D1810" s="228"/>
      <c r="E1810" s="228"/>
      <c r="F1810" s="228"/>
      <c r="G1810" s="228"/>
      <c r="H1810" s="236"/>
      <c r="I1810" s="38"/>
      <c r="J1810" s="228"/>
      <c r="K1810" s="229"/>
      <c r="L1810" s="228"/>
      <c r="M1810" s="228"/>
      <c r="N1810" s="228"/>
      <c r="O1810" s="228"/>
      <c r="P1810" s="461"/>
      <c r="Q1810" s="461"/>
      <c r="R1810" s="462"/>
      <c r="S1810" s="461"/>
      <c r="T1810" s="430"/>
      <c r="U1810" s="237"/>
    </row>
    <row r="1811" spans="1:21" x14ac:dyDescent="0.25">
      <c r="A1811" s="228"/>
      <c r="B1811" s="228"/>
      <c r="C1811" s="228"/>
      <c r="D1811" s="228"/>
      <c r="E1811" s="228"/>
      <c r="F1811" s="228"/>
      <c r="G1811" s="228"/>
      <c r="H1811" s="236"/>
      <c r="I1811" s="38"/>
      <c r="J1811" s="228"/>
      <c r="K1811" s="229"/>
      <c r="L1811" s="228"/>
      <c r="M1811" s="228"/>
      <c r="N1811" s="228"/>
      <c r="O1811" s="228"/>
      <c r="P1811" s="461"/>
      <c r="Q1811" s="461"/>
      <c r="R1811" s="462"/>
      <c r="S1811" s="461"/>
      <c r="T1811" s="430"/>
      <c r="U1811" s="237"/>
    </row>
    <row r="1812" spans="1:21" x14ac:dyDescent="0.25">
      <c r="A1812" s="228"/>
      <c r="B1812" s="228"/>
      <c r="C1812" s="228"/>
      <c r="D1812" s="228"/>
      <c r="E1812" s="228"/>
      <c r="F1812" s="228"/>
      <c r="G1812" s="228"/>
      <c r="H1812" s="236"/>
      <c r="I1812" s="38"/>
      <c r="J1812" s="228"/>
      <c r="K1812" s="229"/>
      <c r="L1812" s="228"/>
      <c r="M1812" s="228"/>
      <c r="N1812" s="228"/>
      <c r="O1812" s="228"/>
      <c r="P1812" s="461"/>
      <c r="Q1812" s="461"/>
      <c r="R1812" s="462"/>
      <c r="S1812" s="461"/>
      <c r="T1812" s="430"/>
      <c r="U1812" s="237"/>
    </row>
    <row r="1813" spans="1:21" x14ac:dyDescent="0.25">
      <c r="A1813" s="228"/>
      <c r="B1813" s="228"/>
      <c r="C1813" s="228"/>
      <c r="D1813" s="228"/>
      <c r="E1813" s="228"/>
      <c r="F1813" s="228"/>
      <c r="G1813" s="228"/>
      <c r="H1813" s="236"/>
      <c r="I1813" s="38"/>
      <c r="J1813" s="228"/>
      <c r="K1813" s="229"/>
      <c r="L1813" s="228"/>
      <c r="M1813" s="228"/>
      <c r="N1813" s="228"/>
      <c r="O1813" s="228"/>
      <c r="P1813" s="461"/>
      <c r="Q1813" s="461"/>
      <c r="R1813" s="462"/>
      <c r="S1813" s="461"/>
      <c r="T1813" s="430"/>
      <c r="U1813" s="237"/>
    </row>
    <row r="1814" spans="1:21" x14ac:dyDescent="0.25">
      <c r="A1814" s="228"/>
      <c r="B1814" s="228"/>
      <c r="C1814" s="228"/>
      <c r="D1814" s="228"/>
      <c r="E1814" s="228"/>
      <c r="F1814" s="228"/>
      <c r="G1814" s="228"/>
      <c r="H1814" s="236"/>
      <c r="I1814" s="38"/>
      <c r="J1814" s="228"/>
      <c r="K1814" s="229"/>
      <c r="L1814" s="228"/>
      <c r="M1814" s="228"/>
      <c r="N1814" s="228"/>
      <c r="O1814" s="228"/>
      <c r="P1814" s="461"/>
      <c r="Q1814" s="461"/>
      <c r="R1814" s="462"/>
      <c r="S1814" s="461"/>
      <c r="T1814" s="430"/>
      <c r="U1814" s="237"/>
    </row>
    <row r="1815" spans="1:21" x14ac:dyDescent="0.25">
      <c r="A1815" s="228"/>
      <c r="B1815" s="228"/>
      <c r="C1815" s="228"/>
      <c r="D1815" s="228"/>
      <c r="E1815" s="228"/>
      <c r="F1815" s="228"/>
      <c r="G1815" s="228"/>
      <c r="H1815" s="236"/>
      <c r="I1815" s="38"/>
      <c r="J1815" s="228"/>
      <c r="K1815" s="229"/>
      <c r="L1815" s="228"/>
      <c r="M1815" s="228"/>
      <c r="N1815" s="228"/>
      <c r="O1815" s="228"/>
      <c r="P1815" s="461"/>
      <c r="Q1815" s="461"/>
      <c r="R1815" s="462"/>
      <c r="S1815" s="461"/>
      <c r="T1815" s="430"/>
      <c r="U1815" s="237"/>
    </row>
    <row r="1816" spans="1:21" x14ac:dyDescent="0.25">
      <c r="A1816" s="228"/>
      <c r="B1816" s="228"/>
      <c r="C1816" s="228"/>
      <c r="D1816" s="228"/>
      <c r="E1816" s="228"/>
      <c r="F1816" s="236"/>
      <c r="G1816" s="228"/>
      <c r="H1816" s="236"/>
      <c r="I1816" s="38"/>
      <c r="J1816" s="228"/>
      <c r="K1816" s="229"/>
      <c r="L1816" s="228"/>
      <c r="M1816" s="228"/>
      <c r="N1816" s="228"/>
      <c r="O1816" s="228"/>
      <c r="P1816" s="461"/>
      <c r="Q1816" s="461"/>
      <c r="R1816" s="462"/>
      <c r="S1816" s="461"/>
      <c r="T1816" s="430"/>
      <c r="U1816" s="237"/>
    </row>
    <row r="1817" spans="1:21" x14ac:dyDescent="0.25">
      <c r="A1817" s="228"/>
      <c r="B1817" s="228"/>
      <c r="C1817" s="228"/>
      <c r="D1817" s="228"/>
      <c r="E1817" s="228"/>
      <c r="F1817" s="228"/>
      <c r="G1817" s="228"/>
      <c r="H1817" s="236"/>
      <c r="I1817" s="38"/>
      <c r="J1817" s="228"/>
      <c r="K1817" s="229"/>
      <c r="L1817" s="228"/>
      <c r="M1817" s="228"/>
      <c r="N1817" s="232"/>
      <c r="O1817" s="228"/>
      <c r="P1817" s="461"/>
      <c r="Q1817" s="461"/>
      <c r="R1817" s="462"/>
      <c r="S1817" s="461"/>
      <c r="T1817" s="430"/>
      <c r="U1817" s="237"/>
    </row>
    <row r="1818" spans="1:21" x14ac:dyDescent="0.25">
      <c r="A1818" s="228"/>
      <c r="B1818" s="228"/>
      <c r="C1818" s="228"/>
      <c r="D1818" s="228"/>
      <c r="E1818" s="228"/>
      <c r="F1818" s="236"/>
      <c r="G1818" s="228"/>
      <c r="H1818" s="236"/>
      <c r="I1818" s="38"/>
      <c r="J1818" s="228"/>
      <c r="K1818" s="229"/>
      <c r="L1818" s="228"/>
      <c r="M1818" s="228"/>
      <c r="N1818" s="232"/>
      <c r="O1818" s="228"/>
      <c r="P1818" s="461"/>
      <c r="Q1818" s="461"/>
      <c r="R1818" s="462"/>
      <c r="S1818" s="461"/>
      <c r="T1818" s="430"/>
      <c r="U1818" s="237"/>
    </row>
    <row r="1819" spans="1:21" x14ac:dyDescent="0.25">
      <c r="A1819" s="228"/>
      <c r="B1819" s="228"/>
      <c r="C1819" s="228"/>
      <c r="D1819" s="228"/>
      <c r="E1819" s="228"/>
      <c r="F1819" s="228"/>
      <c r="G1819" s="228"/>
      <c r="H1819" s="236"/>
      <c r="I1819" s="38"/>
      <c r="J1819" s="228"/>
      <c r="K1819" s="229"/>
      <c r="L1819" s="228"/>
      <c r="M1819" s="228"/>
      <c r="N1819" s="232"/>
      <c r="O1819" s="228"/>
      <c r="P1819" s="461"/>
      <c r="Q1819" s="461"/>
      <c r="R1819" s="462"/>
      <c r="S1819" s="461"/>
      <c r="T1819" s="430"/>
      <c r="U1819" s="237"/>
    </row>
    <row r="1820" spans="1:21" x14ac:dyDescent="0.25">
      <c r="A1820" s="228"/>
      <c r="B1820" s="228"/>
      <c r="C1820" s="228"/>
      <c r="D1820" s="228"/>
      <c r="E1820" s="228"/>
      <c r="F1820" s="228"/>
      <c r="G1820" s="228"/>
      <c r="H1820" s="236"/>
      <c r="I1820" s="38"/>
      <c r="J1820" s="228"/>
      <c r="K1820" s="229"/>
      <c r="L1820" s="228"/>
      <c r="M1820" s="228"/>
      <c r="N1820" s="232"/>
      <c r="O1820" s="228"/>
      <c r="P1820" s="461"/>
      <c r="Q1820" s="461"/>
      <c r="R1820" s="462"/>
      <c r="S1820" s="461"/>
      <c r="T1820" s="430"/>
      <c r="U1820" s="237"/>
    </row>
    <row r="1821" spans="1:21" x14ac:dyDescent="0.25">
      <c r="A1821" s="228"/>
      <c r="B1821" s="228"/>
      <c r="C1821" s="228"/>
      <c r="D1821" s="228"/>
      <c r="E1821" s="228"/>
      <c r="F1821" s="228"/>
      <c r="G1821" s="228"/>
      <c r="H1821" s="236"/>
      <c r="I1821" s="38"/>
      <c r="J1821" s="228"/>
      <c r="K1821" s="229"/>
      <c r="L1821" s="228"/>
      <c r="M1821" s="228"/>
      <c r="N1821" s="232"/>
      <c r="O1821" s="228"/>
      <c r="P1821" s="461"/>
      <c r="Q1821" s="461"/>
      <c r="R1821" s="462"/>
      <c r="S1821" s="461"/>
      <c r="T1821" s="430"/>
      <c r="U1821" s="237"/>
    </row>
    <row r="1822" spans="1:21" x14ac:dyDescent="0.25">
      <c r="A1822" s="228"/>
      <c r="B1822" s="228"/>
      <c r="C1822" s="228"/>
      <c r="D1822" s="228"/>
      <c r="E1822" s="228"/>
      <c r="F1822" s="237"/>
      <c r="G1822" s="228"/>
      <c r="H1822" s="236"/>
      <c r="I1822" s="38"/>
      <c r="J1822" s="228"/>
      <c r="K1822" s="229"/>
      <c r="L1822" s="228"/>
      <c r="M1822" s="228"/>
      <c r="N1822" s="232"/>
      <c r="O1822" s="228"/>
      <c r="P1822" s="461"/>
      <c r="Q1822" s="461"/>
      <c r="R1822" s="462"/>
      <c r="S1822" s="461"/>
      <c r="T1822" s="430"/>
      <c r="U1822" s="237"/>
    </row>
    <row r="1823" spans="1:21" x14ac:dyDescent="0.25">
      <c r="A1823" s="228"/>
      <c r="B1823" s="228"/>
      <c r="C1823" s="228"/>
      <c r="D1823" s="228"/>
      <c r="E1823" s="228"/>
      <c r="F1823" s="237"/>
      <c r="G1823" s="228"/>
      <c r="H1823" s="236"/>
      <c r="I1823" s="38"/>
      <c r="J1823" s="228"/>
      <c r="K1823" s="229"/>
      <c r="L1823" s="228"/>
      <c r="M1823" s="228"/>
      <c r="N1823" s="232"/>
      <c r="O1823" s="228"/>
      <c r="P1823" s="461"/>
      <c r="Q1823" s="461"/>
      <c r="R1823" s="462"/>
      <c r="S1823" s="461"/>
      <c r="T1823" s="430"/>
      <c r="U1823" s="237"/>
    </row>
    <row r="1824" spans="1:21" x14ac:dyDescent="0.25">
      <c r="A1824" s="228"/>
      <c r="B1824" s="228"/>
      <c r="C1824" s="228"/>
      <c r="D1824" s="228"/>
      <c r="E1824" s="228"/>
      <c r="F1824" s="231"/>
      <c r="G1824" s="228"/>
      <c r="H1824" s="236"/>
      <c r="I1824" s="38"/>
      <c r="J1824" s="228"/>
      <c r="K1824" s="229"/>
      <c r="L1824" s="228"/>
      <c r="M1824" s="228"/>
      <c r="N1824" s="232"/>
      <c r="O1824" s="228"/>
      <c r="P1824" s="461"/>
      <c r="Q1824" s="461"/>
      <c r="R1824" s="462"/>
      <c r="S1824" s="461"/>
      <c r="T1824" s="430"/>
      <c r="U1824" s="237"/>
    </row>
    <row r="1825" spans="1:21" x14ac:dyDescent="0.25">
      <c r="A1825" s="228"/>
      <c r="B1825" s="228"/>
      <c r="C1825" s="228"/>
      <c r="D1825" s="228"/>
      <c r="E1825" s="228"/>
      <c r="F1825" s="231"/>
      <c r="G1825" s="228"/>
      <c r="H1825" s="236"/>
      <c r="I1825" s="38"/>
      <c r="J1825" s="228"/>
      <c r="K1825" s="229"/>
      <c r="L1825" s="228"/>
      <c r="M1825" s="228"/>
      <c r="N1825" s="232"/>
      <c r="O1825" s="228"/>
      <c r="P1825" s="461"/>
      <c r="Q1825" s="461"/>
      <c r="R1825" s="462"/>
      <c r="S1825" s="228"/>
      <c r="T1825" s="430"/>
      <c r="U1825" s="237"/>
    </row>
    <row r="1826" spans="1:21" x14ac:dyDescent="0.25">
      <c r="A1826" s="228"/>
      <c r="B1826" s="228"/>
      <c r="C1826" s="228"/>
      <c r="D1826" s="228"/>
      <c r="E1826" s="228"/>
      <c r="F1826" s="228"/>
      <c r="G1826" s="228"/>
      <c r="H1826" s="236"/>
      <c r="I1826" s="38"/>
      <c r="J1826" s="228"/>
      <c r="K1826" s="229"/>
      <c r="L1826" s="228"/>
      <c r="M1826" s="228"/>
      <c r="N1826" s="232"/>
      <c r="O1826" s="228"/>
      <c r="P1826" s="461"/>
      <c r="Q1826" s="461"/>
      <c r="R1826" s="462"/>
      <c r="S1826" s="228"/>
      <c r="T1826" s="430"/>
      <c r="U1826" s="237"/>
    </row>
    <row r="1827" spans="1:21" x14ac:dyDescent="0.25">
      <c r="A1827" s="228"/>
      <c r="B1827" s="228"/>
      <c r="C1827" s="228"/>
      <c r="D1827" s="228"/>
      <c r="E1827" s="228"/>
      <c r="F1827" s="228"/>
      <c r="G1827" s="228"/>
      <c r="H1827" s="236"/>
      <c r="I1827" s="38"/>
      <c r="J1827" s="228"/>
      <c r="K1827" s="229"/>
      <c r="L1827" s="228"/>
      <c r="M1827" s="228"/>
      <c r="N1827" s="232"/>
      <c r="O1827" s="228"/>
      <c r="P1827" s="461"/>
      <c r="Q1827" s="461"/>
      <c r="R1827" s="462"/>
      <c r="S1827" s="238"/>
      <c r="T1827" s="430"/>
      <c r="U1827" s="237"/>
    </row>
    <row r="1828" spans="1:21" x14ac:dyDescent="0.25">
      <c r="A1828" s="228"/>
      <c r="B1828" s="228"/>
      <c r="C1828" s="228"/>
      <c r="D1828" s="228"/>
      <c r="E1828" s="228"/>
      <c r="F1828" s="238"/>
      <c r="G1828" s="228"/>
      <c r="H1828" s="236"/>
      <c r="I1828" s="38"/>
      <c r="J1828" s="238"/>
      <c r="K1828" s="229"/>
      <c r="L1828" s="238"/>
      <c r="M1828" s="228"/>
      <c r="N1828" s="232"/>
      <c r="O1828" s="238"/>
      <c r="P1828" s="238"/>
      <c r="Q1828" s="238"/>
      <c r="R1828" s="456"/>
      <c r="S1828" s="238"/>
      <c r="T1828" s="430"/>
      <c r="U1828" s="237"/>
    </row>
    <row r="1829" spans="1:21" x14ac:dyDescent="0.25">
      <c r="A1829" s="228"/>
      <c r="B1829" s="228"/>
      <c r="C1829" s="228"/>
      <c r="D1829" s="228"/>
      <c r="E1829" s="228"/>
      <c r="F1829" s="238"/>
      <c r="G1829" s="228"/>
      <c r="H1829" s="236"/>
      <c r="I1829" s="38"/>
      <c r="J1829" s="238"/>
      <c r="K1829" s="229"/>
      <c r="L1829" s="238"/>
      <c r="M1829" s="228"/>
      <c r="N1829" s="232"/>
      <c r="O1829" s="238"/>
      <c r="P1829" s="238"/>
      <c r="Q1829" s="238"/>
      <c r="R1829" s="456"/>
      <c r="S1829" s="238"/>
      <c r="T1829" s="430"/>
      <c r="U1829" s="237"/>
    </row>
    <row r="1830" spans="1:21" x14ac:dyDescent="0.25">
      <c r="A1830" s="228"/>
      <c r="B1830" s="228"/>
      <c r="C1830" s="228"/>
      <c r="D1830" s="228"/>
      <c r="E1830" s="228"/>
      <c r="F1830" s="238"/>
      <c r="G1830" s="228"/>
      <c r="H1830" s="236"/>
      <c r="I1830" s="38"/>
      <c r="J1830" s="238"/>
      <c r="K1830" s="229"/>
      <c r="L1830" s="238"/>
      <c r="M1830" s="228"/>
      <c r="N1830" s="232"/>
      <c r="O1830" s="238"/>
      <c r="P1830" s="238"/>
      <c r="Q1830" s="238"/>
      <c r="R1830" s="456"/>
      <c r="S1830" s="238"/>
      <c r="T1830" s="430"/>
      <c r="U1830" s="237"/>
    </row>
    <row r="1831" spans="1:21" x14ac:dyDescent="0.25">
      <c r="A1831" s="228"/>
      <c r="B1831" s="228"/>
      <c r="C1831" s="228"/>
      <c r="D1831" s="228"/>
      <c r="E1831" s="228"/>
      <c r="F1831" s="238"/>
      <c r="G1831" s="228"/>
      <c r="H1831" s="236"/>
      <c r="I1831" s="38"/>
      <c r="J1831" s="238"/>
      <c r="K1831" s="229"/>
      <c r="L1831" s="238"/>
      <c r="M1831" s="228"/>
      <c r="N1831" s="232"/>
      <c r="O1831" s="238"/>
      <c r="P1831" s="238"/>
      <c r="Q1831" s="238"/>
      <c r="R1831" s="456"/>
      <c r="S1831" s="238"/>
      <c r="T1831" s="430"/>
      <c r="U1831" s="237"/>
    </row>
    <row r="1832" spans="1:21" x14ac:dyDescent="0.25">
      <c r="A1832" s="228"/>
      <c r="B1832" s="228"/>
      <c r="C1832" s="228"/>
      <c r="D1832" s="228"/>
      <c r="E1832" s="228"/>
      <c r="F1832" s="238"/>
      <c r="G1832" s="228"/>
      <c r="H1832" s="236"/>
      <c r="I1832" s="38"/>
      <c r="J1832" s="238"/>
      <c r="K1832" s="229"/>
      <c r="L1832" s="238"/>
      <c r="M1832" s="228"/>
      <c r="N1832" s="232"/>
      <c r="O1832" s="238"/>
      <c r="P1832" s="238"/>
      <c r="Q1832" s="238"/>
      <c r="R1832" s="456"/>
      <c r="S1832" s="238"/>
      <c r="T1832" s="430"/>
      <c r="U1832" s="237"/>
    </row>
    <row r="1833" spans="1:21" x14ac:dyDescent="0.25">
      <c r="A1833" s="228"/>
      <c r="B1833" s="228"/>
      <c r="C1833" s="228"/>
      <c r="D1833" s="228"/>
      <c r="E1833" s="228"/>
      <c r="F1833" s="238"/>
      <c r="G1833" s="228"/>
      <c r="H1833" s="236"/>
      <c r="I1833" s="38"/>
      <c r="J1833" s="238"/>
      <c r="K1833" s="229"/>
      <c r="L1833" s="238"/>
      <c r="M1833" s="228"/>
      <c r="N1833" s="232"/>
      <c r="O1833" s="238"/>
      <c r="P1833" s="238"/>
      <c r="Q1833" s="238"/>
      <c r="R1833" s="456"/>
      <c r="S1833" s="238"/>
      <c r="T1833" s="430"/>
      <c r="U1833" s="237"/>
    </row>
    <row r="1834" spans="1:21" x14ac:dyDescent="0.25">
      <c r="A1834" s="228"/>
      <c r="B1834" s="228"/>
      <c r="C1834" s="228"/>
      <c r="D1834" s="228"/>
      <c r="E1834" s="228"/>
      <c r="F1834" s="238"/>
      <c r="G1834" s="228"/>
      <c r="H1834" s="236"/>
      <c r="I1834" s="38"/>
      <c r="J1834" s="238"/>
      <c r="K1834" s="229"/>
      <c r="L1834" s="238"/>
      <c r="M1834" s="228"/>
      <c r="N1834" s="232"/>
      <c r="O1834" s="238"/>
      <c r="P1834" s="238"/>
      <c r="Q1834" s="238"/>
      <c r="R1834" s="456"/>
      <c r="S1834" s="238"/>
      <c r="T1834" s="430"/>
      <c r="U1834" s="237"/>
    </row>
    <row r="1835" spans="1:21" x14ac:dyDescent="0.25">
      <c r="A1835" s="228"/>
      <c r="B1835" s="228"/>
      <c r="C1835" s="228"/>
      <c r="D1835" s="228"/>
      <c r="E1835" s="228"/>
      <c r="F1835" s="238"/>
      <c r="G1835" s="228"/>
      <c r="H1835" s="236"/>
      <c r="I1835" s="38"/>
      <c r="J1835" s="238"/>
      <c r="K1835" s="229"/>
      <c r="L1835" s="238"/>
      <c r="M1835" s="228"/>
      <c r="N1835" s="232"/>
      <c r="O1835" s="238"/>
      <c r="P1835" s="238"/>
      <c r="Q1835" s="238"/>
      <c r="R1835" s="456"/>
      <c r="S1835" s="238"/>
      <c r="T1835" s="430"/>
      <c r="U1835" s="237"/>
    </row>
    <row r="1836" spans="1:21" x14ac:dyDescent="0.25">
      <c r="A1836" s="228"/>
      <c r="B1836" s="228"/>
      <c r="C1836" s="228"/>
      <c r="D1836" s="228"/>
      <c r="E1836" s="228"/>
      <c r="F1836" s="238"/>
      <c r="G1836" s="228"/>
      <c r="H1836" s="236"/>
      <c r="I1836" s="38"/>
      <c r="J1836" s="238"/>
      <c r="K1836" s="229"/>
      <c r="L1836" s="238"/>
      <c r="M1836" s="228"/>
      <c r="N1836" s="232"/>
      <c r="O1836" s="238"/>
      <c r="P1836" s="238"/>
      <c r="Q1836" s="238"/>
      <c r="R1836" s="456"/>
      <c r="S1836" s="238"/>
      <c r="T1836" s="430"/>
      <c r="U1836" s="237"/>
    </row>
    <row r="1839" spans="1:21" x14ac:dyDescent="0.25">
      <c r="A1839" s="224"/>
      <c r="B1839" s="224"/>
      <c r="C1839" s="225"/>
      <c r="D1839" s="225"/>
      <c r="E1839" s="226"/>
      <c r="F1839" s="225"/>
      <c r="G1839" s="226"/>
      <c r="H1839" s="226"/>
      <c r="I1839" s="226"/>
      <c r="J1839" s="226"/>
      <c r="K1839" s="227"/>
      <c r="L1839" s="228"/>
      <c r="M1839" s="228"/>
      <c r="N1839" s="228"/>
      <c r="O1839" s="228"/>
      <c r="P1839" s="228"/>
      <c r="Q1839" s="228"/>
      <c r="R1839" s="455"/>
      <c r="S1839" s="228"/>
      <c r="T1839" s="430"/>
      <c r="U1839" s="237"/>
    </row>
    <row r="1840" spans="1:21" x14ac:dyDescent="0.25">
      <c r="A1840" s="224"/>
      <c r="B1840" s="224"/>
      <c r="C1840" s="229"/>
      <c r="D1840" s="229"/>
      <c r="E1840" s="226"/>
      <c r="F1840" s="230"/>
      <c r="G1840" s="226"/>
      <c r="H1840" s="226"/>
      <c r="I1840" s="226"/>
      <c r="J1840" s="226"/>
      <c r="K1840" s="377"/>
      <c r="L1840" s="232"/>
      <c r="M1840" s="228"/>
      <c r="N1840" s="231"/>
      <c r="O1840" s="228"/>
      <c r="P1840" s="228"/>
      <c r="Q1840" s="228"/>
      <c r="R1840" s="455"/>
      <c r="S1840" s="228"/>
      <c r="T1840" s="430"/>
      <c r="U1840" s="237"/>
    </row>
    <row r="1841" spans="1:21" x14ac:dyDescent="0.25">
      <c r="A1841" s="224"/>
      <c r="B1841" s="224"/>
      <c r="C1841" s="229"/>
      <c r="D1841" s="229"/>
      <c r="E1841" s="226"/>
      <c r="F1841" s="230"/>
      <c r="G1841" s="226"/>
      <c r="H1841" s="226"/>
      <c r="I1841" s="226"/>
      <c r="J1841" s="226"/>
      <c r="K1841" s="377"/>
      <c r="L1841" s="233"/>
      <c r="M1841" s="228"/>
      <c r="N1841" s="231"/>
      <c r="O1841" s="228"/>
      <c r="P1841" s="228"/>
      <c r="Q1841" s="228"/>
      <c r="R1841" s="455"/>
      <c r="S1841" s="228"/>
      <c r="T1841" s="430"/>
      <c r="U1841" s="237"/>
    </row>
    <row r="1842" spans="1:21" x14ac:dyDescent="0.25">
      <c r="A1842" s="224"/>
      <c r="B1842" s="224"/>
      <c r="C1842" s="368"/>
      <c r="D1842" s="229"/>
      <c r="E1842" s="226"/>
      <c r="F1842" s="230"/>
      <c r="G1842" s="226"/>
      <c r="H1842" s="226"/>
      <c r="I1842" s="226"/>
      <c r="J1842" s="226"/>
      <c r="K1842" s="378"/>
      <c r="L1842" s="228"/>
      <c r="M1842" s="228"/>
      <c r="N1842" s="228"/>
      <c r="O1842" s="228"/>
      <c r="P1842" s="228"/>
      <c r="Q1842" s="228"/>
      <c r="R1842" s="455"/>
      <c r="S1842" s="228"/>
      <c r="T1842" s="430"/>
      <c r="U1842" s="237"/>
    </row>
    <row r="1843" spans="1:21" x14ac:dyDescent="0.25">
      <c r="A1843" s="224"/>
      <c r="B1843" s="224"/>
      <c r="C1843" s="367"/>
      <c r="D1843" s="229"/>
      <c r="E1843" s="226"/>
      <c r="F1843" s="230"/>
      <c r="G1843" s="226"/>
      <c r="H1843" s="226"/>
      <c r="I1843" s="226"/>
      <c r="J1843" s="226"/>
      <c r="K1843" s="227"/>
      <c r="L1843" s="228"/>
      <c r="M1843" s="228"/>
      <c r="N1843" s="228"/>
      <c r="O1843" s="228"/>
      <c r="P1843" s="228"/>
      <c r="Q1843" s="228"/>
      <c r="R1843" s="455"/>
      <c r="S1843" s="228"/>
      <c r="T1843" s="430"/>
      <c r="U1843" s="237"/>
    </row>
    <row r="1844" spans="1:21" ht="16.5" customHeight="1" x14ac:dyDescent="0.25">
      <c r="A1844" s="508"/>
      <c r="B1844" s="228"/>
      <c r="C1844" s="508"/>
      <c r="D1844" s="508"/>
      <c r="E1844" s="508"/>
      <c r="F1844" s="372"/>
      <c r="G1844" s="372"/>
      <c r="H1844" s="372"/>
      <c r="I1844" s="372"/>
      <c r="J1844" s="372"/>
      <c r="K1844" s="514"/>
      <c r="L1844" s="508"/>
      <c r="M1844" s="508"/>
      <c r="N1844" s="515"/>
      <c r="O1844" s="508"/>
      <c r="P1844" s="509"/>
      <c r="Q1844" s="509"/>
      <c r="R1844" s="510"/>
      <c r="S1844" s="509"/>
      <c r="T1844" s="516"/>
      <c r="U1844" s="508"/>
    </row>
    <row r="1845" spans="1:21" x14ac:dyDescent="0.25">
      <c r="A1845" s="513"/>
      <c r="B1845" s="234"/>
      <c r="C1845" s="513"/>
      <c r="D1845" s="508"/>
      <c r="E1845" s="513"/>
      <c r="F1845" s="228"/>
      <c r="G1845" s="228"/>
      <c r="H1845" s="235"/>
      <c r="I1845" s="228"/>
      <c r="J1845" s="228"/>
      <c r="K1845" s="514"/>
      <c r="L1845" s="508"/>
      <c r="M1845" s="513"/>
      <c r="N1845" s="515"/>
      <c r="O1845" s="513"/>
      <c r="P1845" s="509"/>
      <c r="Q1845" s="509"/>
      <c r="R1845" s="510"/>
      <c r="S1845" s="509"/>
      <c r="T1845" s="516"/>
      <c r="U1845" s="508"/>
    </row>
    <row r="1846" spans="1:21" x14ac:dyDescent="0.25">
      <c r="A1846" s="228"/>
      <c r="B1846" s="228"/>
      <c r="C1846" s="228"/>
      <c r="D1846" s="228"/>
      <c r="E1846" s="228"/>
      <c r="F1846" s="228"/>
      <c r="G1846" s="228"/>
      <c r="H1846" s="236"/>
      <c r="I1846" s="38"/>
      <c r="J1846" s="228"/>
      <c r="K1846" s="229"/>
      <c r="L1846" s="228"/>
      <c r="M1846" s="228"/>
      <c r="N1846" s="228"/>
      <c r="O1846" s="228"/>
      <c r="P1846" s="461"/>
      <c r="Q1846" s="461"/>
      <c r="R1846" s="462"/>
      <c r="S1846" s="461"/>
      <c r="T1846" s="430"/>
      <c r="U1846" s="237"/>
    </row>
    <row r="1847" spans="1:21" x14ac:dyDescent="0.25">
      <c r="A1847" s="228"/>
      <c r="B1847" s="228"/>
      <c r="C1847" s="228"/>
      <c r="D1847" s="228"/>
      <c r="E1847" s="228"/>
      <c r="F1847" s="228"/>
      <c r="G1847" s="228"/>
      <c r="H1847" s="236"/>
      <c r="I1847" s="38"/>
      <c r="J1847" s="228"/>
      <c r="K1847" s="229"/>
      <c r="L1847" s="228"/>
      <c r="M1847" s="228"/>
      <c r="N1847" s="228"/>
      <c r="O1847" s="228"/>
      <c r="P1847" s="461"/>
      <c r="Q1847" s="461"/>
      <c r="R1847" s="462"/>
      <c r="S1847" s="461"/>
      <c r="T1847" s="430"/>
      <c r="U1847" s="237"/>
    </row>
    <row r="1848" spans="1:21" x14ac:dyDescent="0.25">
      <c r="A1848" s="228"/>
      <c r="B1848" s="228"/>
      <c r="C1848" s="228"/>
      <c r="D1848" s="228"/>
      <c r="E1848" s="228"/>
      <c r="F1848" s="228"/>
      <c r="G1848" s="228"/>
      <c r="H1848" s="236"/>
      <c r="I1848" s="38"/>
      <c r="J1848" s="228"/>
      <c r="K1848" s="229"/>
      <c r="L1848" s="228"/>
      <c r="M1848" s="228"/>
      <c r="N1848" s="228"/>
      <c r="O1848" s="228"/>
      <c r="P1848" s="461"/>
      <c r="Q1848" s="461"/>
      <c r="R1848" s="462"/>
      <c r="S1848" s="461"/>
      <c r="T1848" s="430"/>
      <c r="U1848" s="237"/>
    </row>
    <row r="1849" spans="1:21" x14ac:dyDescent="0.25">
      <c r="A1849" s="228"/>
      <c r="B1849" s="228"/>
      <c r="C1849" s="228"/>
      <c r="D1849" s="228"/>
      <c r="E1849" s="228"/>
      <c r="F1849" s="228"/>
      <c r="G1849" s="228"/>
      <c r="H1849" s="236"/>
      <c r="I1849" s="38"/>
      <c r="J1849" s="228"/>
      <c r="K1849" s="229"/>
      <c r="L1849" s="228"/>
      <c r="M1849" s="228"/>
      <c r="N1849" s="228"/>
      <c r="O1849" s="228"/>
      <c r="P1849" s="461"/>
      <c r="Q1849" s="461"/>
      <c r="R1849" s="462"/>
      <c r="S1849" s="461"/>
      <c r="T1849" s="430"/>
      <c r="U1849" s="237"/>
    </row>
    <row r="1850" spans="1:21" x14ac:dyDescent="0.25">
      <c r="A1850" s="228"/>
      <c r="B1850" s="228"/>
      <c r="C1850" s="228"/>
      <c r="D1850" s="228"/>
      <c r="E1850" s="228"/>
      <c r="F1850" s="228"/>
      <c r="G1850" s="228"/>
      <c r="H1850" s="236"/>
      <c r="I1850" s="38"/>
      <c r="J1850" s="228"/>
      <c r="K1850" s="229"/>
      <c r="L1850" s="228"/>
      <c r="M1850" s="228"/>
      <c r="N1850" s="228"/>
      <c r="O1850" s="228"/>
      <c r="P1850" s="461"/>
      <c r="Q1850" s="461"/>
      <c r="R1850" s="462"/>
      <c r="S1850" s="461"/>
      <c r="T1850" s="430"/>
      <c r="U1850" s="237"/>
    </row>
    <row r="1851" spans="1:21" x14ac:dyDescent="0.25">
      <c r="A1851" s="228"/>
      <c r="B1851" s="228"/>
      <c r="C1851" s="228"/>
      <c r="D1851" s="228"/>
      <c r="E1851" s="228"/>
      <c r="F1851" s="228"/>
      <c r="G1851" s="228"/>
      <c r="H1851" s="236"/>
      <c r="I1851" s="38"/>
      <c r="J1851" s="228"/>
      <c r="K1851" s="229"/>
      <c r="L1851" s="228"/>
      <c r="M1851" s="228"/>
      <c r="N1851" s="228"/>
      <c r="O1851" s="228"/>
      <c r="P1851" s="461"/>
      <c r="Q1851" s="461"/>
      <c r="R1851" s="462"/>
      <c r="S1851" s="461"/>
      <c r="T1851" s="430"/>
      <c r="U1851" s="237"/>
    </row>
    <row r="1852" spans="1:21" x14ac:dyDescent="0.25">
      <c r="A1852" s="228"/>
      <c r="B1852" s="228"/>
      <c r="C1852" s="228"/>
      <c r="D1852" s="228"/>
      <c r="E1852" s="228"/>
      <c r="F1852" s="228"/>
      <c r="G1852" s="228"/>
      <c r="H1852" s="236"/>
      <c r="I1852" s="38"/>
      <c r="J1852" s="228"/>
      <c r="K1852" s="229"/>
      <c r="L1852" s="228"/>
      <c r="M1852" s="228"/>
      <c r="N1852" s="228"/>
      <c r="O1852" s="228"/>
      <c r="P1852" s="461"/>
      <c r="Q1852" s="461"/>
      <c r="R1852" s="462"/>
      <c r="S1852" s="461"/>
      <c r="T1852" s="430"/>
      <c r="U1852" s="237"/>
    </row>
    <row r="1853" spans="1:21" x14ac:dyDescent="0.25">
      <c r="A1853" s="228"/>
      <c r="B1853" s="228"/>
      <c r="C1853" s="228"/>
      <c r="D1853" s="228"/>
      <c r="E1853" s="228"/>
      <c r="F1853" s="228"/>
      <c r="G1853" s="228"/>
      <c r="H1853" s="236"/>
      <c r="I1853" s="38"/>
      <c r="J1853" s="228"/>
      <c r="K1853" s="229"/>
      <c r="L1853" s="228"/>
      <c r="M1853" s="228"/>
      <c r="N1853" s="228"/>
      <c r="O1853" s="228"/>
      <c r="P1853" s="461"/>
      <c r="Q1853" s="461"/>
      <c r="R1853" s="462"/>
      <c r="S1853" s="461"/>
      <c r="T1853" s="430"/>
      <c r="U1853" s="237"/>
    </row>
    <row r="1854" spans="1:21" x14ac:dyDescent="0.25">
      <c r="A1854" s="228"/>
      <c r="B1854" s="228"/>
      <c r="C1854" s="228"/>
      <c r="D1854" s="228"/>
      <c r="E1854" s="228"/>
      <c r="F1854" s="228"/>
      <c r="G1854" s="228"/>
      <c r="H1854" s="236"/>
      <c r="I1854" s="38"/>
      <c r="J1854" s="228"/>
      <c r="K1854" s="229"/>
      <c r="L1854" s="228"/>
      <c r="M1854" s="228"/>
      <c r="N1854" s="228"/>
      <c r="O1854" s="228"/>
      <c r="P1854" s="461"/>
      <c r="Q1854" s="461"/>
      <c r="R1854" s="462"/>
      <c r="S1854" s="461"/>
      <c r="T1854" s="430"/>
      <c r="U1854" s="237"/>
    </row>
    <row r="1855" spans="1:21" x14ac:dyDescent="0.25">
      <c r="A1855" s="228"/>
      <c r="B1855" s="228"/>
      <c r="C1855" s="228"/>
      <c r="D1855" s="228"/>
      <c r="E1855" s="228"/>
      <c r="F1855" s="236"/>
      <c r="G1855" s="228"/>
      <c r="H1855" s="236"/>
      <c r="I1855" s="38"/>
      <c r="J1855" s="228"/>
      <c r="K1855" s="229"/>
      <c r="L1855" s="228"/>
      <c r="M1855" s="228"/>
      <c r="N1855" s="228"/>
      <c r="O1855" s="228"/>
      <c r="P1855" s="461"/>
      <c r="Q1855" s="461"/>
      <c r="R1855" s="462"/>
      <c r="S1855" s="461"/>
      <c r="T1855" s="430"/>
      <c r="U1855" s="237"/>
    </row>
    <row r="1856" spans="1:21" x14ac:dyDescent="0.25">
      <c r="A1856" s="228"/>
      <c r="B1856" s="228"/>
      <c r="C1856" s="228"/>
      <c r="D1856" s="228"/>
      <c r="E1856" s="228"/>
      <c r="F1856" s="228"/>
      <c r="G1856" s="228"/>
      <c r="H1856" s="236"/>
      <c r="I1856" s="38"/>
      <c r="J1856" s="228"/>
      <c r="K1856" s="229"/>
      <c r="L1856" s="228"/>
      <c r="M1856" s="228"/>
      <c r="N1856" s="232"/>
      <c r="O1856" s="228"/>
      <c r="P1856" s="461"/>
      <c r="Q1856" s="461"/>
      <c r="R1856" s="462"/>
      <c r="S1856" s="461"/>
      <c r="T1856" s="430"/>
      <c r="U1856" s="237"/>
    </row>
    <row r="1857" spans="1:21" x14ac:dyDescent="0.25">
      <c r="A1857" s="228"/>
      <c r="B1857" s="228"/>
      <c r="C1857" s="228"/>
      <c r="D1857" s="228"/>
      <c r="E1857" s="228"/>
      <c r="F1857" s="236"/>
      <c r="G1857" s="228"/>
      <c r="H1857" s="236"/>
      <c r="I1857" s="38"/>
      <c r="J1857" s="228"/>
      <c r="K1857" s="229"/>
      <c r="L1857" s="228"/>
      <c r="M1857" s="228"/>
      <c r="N1857" s="232"/>
      <c r="O1857" s="228"/>
      <c r="P1857" s="461"/>
      <c r="Q1857" s="461"/>
      <c r="R1857" s="462"/>
      <c r="S1857" s="461"/>
      <c r="T1857" s="430"/>
      <c r="U1857" s="237"/>
    </row>
    <row r="1858" spans="1:21" x14ac:dyDescent="0.25">
      <c r="A1858" s="228"/>
      <c r="B1858" s="228"/>
      <c r="C1858" s="228"/>
      <c r="D1858" s="228"/>
      <c r="E1858" s="228"/>
      <c r="F1858" s="228"/>
      <c r="G1858" s="228"/>
      <c r="H1858" s="236"/>
      <c r="I1858" s="38"/>
      <c r="J1858" s="228"/>
      <c r="K1858" s="229"/>
      <c r="L1858" s="228"/>
      <c r="M1858" s="228"/>
      <c r="N1858" s="232"/>
      <c r="O1858" s="228"/>
      <c r="P1858" s="461"/>
      <c r="Q1858" s="461"/>
      <c r="R1858" s="462"/>
      <c r="S1858" s="461"/>
      <c r="T1858" s="430"/>
      <c r="U1858" s="237"/>
    </row>
    <row r="1859" spans="1:21" x14ac:dyDescent="0.25">
      <c r="A1859" s="228"/>
      <c r="B1859" s="228"/>
      <c r="C1859" s="228"/>
      <c r="D1859" s="228"/>
      <c r="E1859" s="228"/>
      <c r="F1859" s="228"/>
      <c r="G1859" s="228"/>
      <c r="H1859" s="236"/>
      <c r="I1859" s="38"/>
      <c r="J1859" s="228"/>
      <c r="K1859" s="229"/>
      <c r="L1859" s="228"/>
      <c r="M1859" s="228"/>
      <c r="N1859" s="232"/>
      <c r="O1859" s="228"/>
      <c r="P1859" s="461"/>
      <c r="Q1859" s="461"/>
      <c r="R1859" s="462"/>
      <c r="S1859" s="461"/>
      <c r="T1859" s="430"/>
      <c r="U1859" s="237"/>
    </row>
    <row r="1860" spans="1:21" x14ac:dyDescent="0.25">
      <c r="A1860" s="228"/>
      <c r="B1860" s="228"/>
      <c r="C1860" s="228"/>
      <c r="D1860" s="228"/>
      <c r="E1860" s="228"/>
      <c r="F1860" s="228"/>
      <c r="G1860" s="228"/>
      <c r="H1860" s="236"/>
      <c r="I1860" s="38"/>
      <c r="J1860" s="228"/>
      <c r="K1860" s="229"/>
      <c r="L1860" s="228"/>
      <c r="M1860" s="228"/>
      <c r="N1860" s="232"/>
      <c r="O1860" s="228"/>
      <c r="P1860" s="461"/>
      <c r="Q1860" s="461"/>
      <c r="R1860" s="462"/>
      <c r="S1860" s="461"/>
      <c r="T1860" s="430"/>
      <c r="U1860" s="237"/>
    </row>
    <row r="1861" spans="1:21" x14ac:dyDescent="0.25">
      <c r="A1861" s="228"/>
      <c r="B1861" s="228"/>
      <c r="C1861" s="228"/>
      <c r="D1861" s="228"/>
      <c r="E1861" s="228"/>
      <c r="F1861" s="237"/>
      <c r="G1861" s="228"/>
      <c r="H1861" s="236"/>
      <c r="I1861" s="38"/>
      <c r="J1861" s="228"/>
      <c r="K1861" s="229"/>
      <c r="L1861" s="228"/>
      <c r="M1861" s="228"/>
      <c r="N1861" s="232"/>
      <c r="O1861" s="228"/>
      <c r="P1861" s="461"/>
      <c r="Q1861" s="461"/>
      <c r="R1861" s="462"/>
      <c r="S1861" s="461"/>
      <c r="T1861" s="430"/>
      <c r="U1861" s="237"/>
    </row>
    <row r="1862" spans="1:21" x14ac:dyDescent="0.25">
      <c r="A1862" s="228"/>
      <c r="B1862" s="228"/>
      <c r="C1862" s="228"/>
      <c r="D1862" s="228"/>
      <c r="E1862" s="228"/>
      <c r="F1862" s="237"/>
      <c r="G1862" s="228"/>
      <c r="H1862" s="236"/>
      <c r="I1862" s="38"/>
      <c r="J1862" s="228"/>
      <c r="K1862" s="229"/>
      <c r="L1862" s="228"/>
      <c r="M1862" s="228"/>
      <c r="N1862" s="232"/>
      <c r="O1862" s="228"/>
      <c r="P1862" s="461"/>
      <c r="Q1862" s="461"/>
      <c r="R1862" s="462"/>
      <c r="S1862" s="461"/>
      <c r="T1862" s="430"/>
      <c r="U1862" s="237"/>
    </row>
    <row r="1863" spans="1:21" x14ac:dyDescent="0.25">
      <c r="A1863" s="228"/>
      <c r="B1863" s="228"/>
      <c r="C1863" s="228"/>
      <c r="D1863" s="228"/>
      <c r="E1863" s="228"/>
      <c r="F1863" s="231"/>
      <c r="G1863" s="228"/>
      <c r="H1863" s="236"/>
      <c r="I1863" s="38"/>
      <c r="J1863" s="228"/>
      <c r="K1863" s="229"/>
      <c r="L1863" s="228"/>
      <c r="M1863" s="228"/>
      <c r="N1863" s="232"/>
      <c r="O1863" s="228"/>
      <c r="P1863" s="461"/>
      <c r="Q1863" s="461"/>
      <c r="R1863" s="462"/>
      <c r="S1863" s="461"/>
      <c r="T1863" s="430"/>
      <c r="U1863" s="237"/>
    </row>
    <row r="1864" spans="1:21" x14ac:dyDescent="0.25">
      <c r="A1864" s="228"/>
      <c r="B1864" s="228"/>
      <c r="C1864" s="228"/>
      <c r="D1864" s="228"/>
      <c r="E1864" s="228"/>
      <c r="F1864" s="231"/>
      <c r="G1864" s="228"/>
      <c r="H1864" s="236"/>
      <c r="I1864" s="38"/>
      <c r="J1864" s="228"/>
      <c r="K1864" s="229"/>
      <c r="L1864" s="228"/>
      <c r="M1864" s="228"/>
      <c r="N1864" s="232"/>
      <c r="O1864" s="228"/>
      <c r="P1864" s="461"/>
      <c r="Q1864" s="461"/>
      <c r="R1864" s="462"/>
      <c r="S1864" s="228"/>
      <c r="T1864" s="430"/>
      <c r="U1864" s="237"/>
    </row>
    <row r="1865" spans="1:21" x14ac:dyDescent="0.25">
      <c r="A1865" s="228"/>
      <c r="B1865" s="228"/>
      <c r="C1865" s="228"/>
      <c r="D1865" s="228"/>
      <c r="E1865" s="228"/>
      <c r="F1865" s="228"/>
      <c r="G1865" s="228"/>
      <c r="H1865" s="236"/>
      <c r="I1865" s="38"/>
      <c r="J1865" s="228"/>
      <c r="K1865" s="229"/>
      <c r="L1865" s="228"/>
      <c r="M1865" s="228"/>
      <c r="N1865" s="232"/>
      <c r="O1865" s="228"/>
      <c r="P1865" s="461"/>
      <c r="Q1865" s="461"/>
      <c r="R1865" s="462"/>
      <c r="S1865" s="228"/>
      <c r="T1865" s="430"/>
      <c r="U1865" s="237"/>
    </row>
    <row r="1866" spans="1:21" x14ac:dyDescent="0.25">
      <c r="A1866" s="228"/>
      <c r="B1866" s="228"/>
      <c r="C1866" s="228"/>
      <c r="D1866" s="228"/>
      <c r="E1866" s="228"/>
      <c r="F1866" s="228"/>
      <c r="G1866" s="228"/>
      <c r="H1866" s="236"/>
      <c r="I1866" s="38"/>
      <c r="J1866" s="228"/>
      <c r="K1866" s="229"/>
      <c r="L1866" s="228"/>
      <c r="M1866" s="228"/>
      <c r="N1866" s="232"/>
      <c r="O1866" s="228"/>
      <c r="P1866" s="461"/>
      <c r="Q1866" s="461"/>
      <c r="R1866" s="462"/>
      <c r="S1866" s="238"/>
      <c r="T1866" s="430"/>
      <c r="U1866" s="237"/>
    </row>
    <row r="1867" spans="1:21" x14ac:dyDescent="0.25">
      <c r="A1867" s="228"/>
      <c r="B1867" s="228"/>
      <c r="C1867" s="228"/>
      <c r="D1867" s="228"/>
      <c r="E1867" s="228"/>
      <c r="F1867" s="238"/>
      <c r="G1867" s="228"/>
      <c r="H1867" s="236"/>
      <c r="I1867" s="38"/>
      <c r="J1867" s="238"/>
      <c r="K1867" s="229"/>
      <c r="L1867" s="238"/>
      <c r="M1867" s="228"/>
      <c r="N1867" s="232"/>
      <c r="O1867" s="238"/>
      <c r="P1867" s="238"/>
      <c r="Q1867" s="238"/>
      <c r="R1867" s="456"/>
      <c r="S1867" s="238"/>
      <c r="T1867" s="430"/>
      <c r="U1867" s="237"/>
    </row>
    <row r="1868" spans="1:21" x14ac:dyDescent="0.25">
      <c r="A1868" s="228"/>
      <c r="B1868" s="228"/>
      <c r="C1868" s="228"/>
      <c r="D1868" s="228"/>
      <c r="E1868" s="228"/>
      <c r="F1868" s="238"/>
      <c r="G1868" s="228"/>
      <c r="H1868" s="236"/>
      <c r="I1868" s="38"/>
      <c r="J1868" s="238"/>
      <c r="K1868" s="229"/>
      <c r="L1868" s="238"/>
      <c r="M1868" s="228"/>
      <c r="N1868" s="232"/>
      <c r="O1868" s="238"/>
      <c r="P1868" s="238"/>
      <c r="Q1868" s="238"/>
      <c r="R1868" s="456"/>
      <c r="S1868" s="238"/>
      <c r="T1868" s="430"/>
      <c r="U1868" s="237"/>
    </row>
    <row r="1869" spans="1:21" x14ac:dyDescent="0.25">
      <c r="A1869" s="228"/>
      <c r="B1869" s="228"/>
      <c r="C1869" s="228"/>
      <c r="D1869" s="228"/>
      <c r="E1869" s="228"/>
      <c r="F1869" s="238"/>
      <c r="G1869" s="228"/>
      <c r="H1869" s="236"/>
      <c r="I1869" s="38"/>
      <c r="J1869" s="238"/>
      <c r="K1869" s="229"/>
      <c r="L1869" s="238"/>
      <c r="M1869" s="228"/>
      <c r="N1869" s="232"/>
      <c r="O1869" s="238"/>
      <c r="P1869" s="238"/>
      <c r="Q1869" s="238"/>
      <c r="R1869" s="456"/>
      <c r="S1869" s="238"/>
      <c r="T1869" s="430"/>
      <c r="U1869" s="237"/>
    </row>
    <row r="1870" spans="1:21" x14ac:dyDescent="0.25">
      <c r="A1870" s="228"/>
      <c r="B1870" s="228"/>
      <c r="C1870" s="228"/>
      <c r="D1870" s="228"/>
      <c r="E1870" s="228"/>
      <c r="F1870" s="238"/>
      <c r="G1870" s="228"/>
      <c r="H1870" s="236"/>
      <c r="I1870" s="38"/>
      <c r="J1870" s="238"/>
      <c r="K1870" s="229"/>
      <c r="L1870" s="238"/>
      <c r="M1870" s="228"/>
      <c r="N1870" s="232"/>
      <c r="O1870" s="238"/>
      <c r="P1870" s="238"/>
      <c r="Q1870" s="238"/>
      <c r="R1870" s="456"/>
      <c r="S1870" s="238"/>
      <c r="T1870" s="430"/>
      <c r="U1870" s="237"/>
    </row>
    <row r="1871" spans="1:21" x14ac:dyDescent="0.25">
      <c r="A1871" s="228"/>
      <c r="B1871" s="228"/>
      <c r="C1871" s="228"/>
      <c r="D1871" s="228"/>
      <c r="E1871" s="228"/>
      <c r="F1871" s="238"/>
      <c r="G1871" s="228"/>
      <c r="H1871" s="236"/>
      <c r="I1871" s="38"/>
      <c r="J1871" s="238"/>
      <c r="K1871" s="229"/>
      <c r="L1871" s="238"/>
      <c r="M1871" s="228"/>
      <c r="N1871" s="232"/>
      <c r="O1871" s="238"/>
      <c r="P1871" s="238"/>
      <c r="Q1871" s="238"/>
      <c r="R1871" s="456"/>
      <c r="S1871" s="238"/>
      <c r="T1871" s="430"/>
      <c r="U1871" s="237"/>
    </row>
    <row r="1872" spans="1:21" x14ac:dyDescent="0.25">
      <c r="A1872" s="228"/>
      <c r="B1872" s="228"/>
      <c r="C1872" s="228"/>
      <c r="D1872" s="228"/>
      <c r="E1872" s="228"/>
      <c r="F1872" s="238"/>
      <c r="G1872" s="228"/>
      <c r="H1872" s="236"/>
      <c r="I1872" s="38"/>
      <c r="J1872" s="238"/>
      <c r="K1872" s="229"/>
      <c r="L1872" s="238"/>
      <c r="M1872" s="228"/>
      <c r="N1872" s="232"/>
      <c r="O1872" s="238"/>
      <c r="P1872" s="238"/>
      <c r="Q1872" s="238"/>
      <c r="R1872" s="456"/>
      <c r="S1872" s="238"/>
      <c r="T1872" s="430"/>
      <c r="U1872" s="237"/>
    </row>
    <row r="1873" spans="1:21" x14ac:dyDescent="0.25">
      <c r="A1873" s="228"/>
      <c r="B1873" s="228"/>
      <c r="C1873" s="228"/>
      <c r="D1873" s="228"/>
      <c r="E1873" s="228"/>
      <c r="F1873" s="238"/>
      <c r="G1873" s="228"/>
      <c r="H1873" s="236"/>
      <c r="I1873" s="38"/>
      <c r="J1873" s="238"/>
      <c r="K1873" s="229"/>
      <c r="L1873" s="238"/>
      <c r="M1873" s="228"/>
      <c r="N1873" s="232"/>
      <c r="O1873" s="238"/>
      <c r="P1873" s="238"/>
      <c r="Q1873" s="238"/>
      <c r="R1873" s="456"/>
      <c r="S1873" s="238"/>
      <c r="T1873" s="430"/>
      <c r="U1873" s="237"/>
    </row>
    <row r="1874" spans="1:21" x14ac:dyDescent="0.25">
      <c r="A1874" s="228"/>
      <c r="B1874" s="228"/>
      <c r="C1874" s="228"/>
      <c r="D1874" s="228"/>
      <c r="E1874" s="228"/>
      <c r="F1874" s="238"/>
      <c r="G1874" s="228"/>
      <c r="H1874" s="236"/>
      <c r="I1874" s="38"/>
      <c r="J1874" s="238"/>
      <c r="K1874" s="229"/>
      <c r="L1874" s="238"/>
      <c r="M1874" s="228"/>
      <c r="N1874" s="232"/>
      <c r="O1874" s="238"/>
      <c r="P1874" s="238"/>
      <c r="Q1874" s="238"/>
      <c r="R1874" s="456"/>
      <c r="S1874" s="238"/>
      <c r="T1874" s="430"/>
      <c r="U1874" s="237"/>
    </row>
    <row r="1875" spans="1:21" x14ac:dyDescent="0.25">
      <c r="A1875" s="228"/>
      <c r="B1875" s="228"/>
      <c r="C1875" s="228"/>
      <c r="D1875" s="228"/>
      <c r="E1875" s="228"/>
      <c r="F1875" s="238"/>
      <c r="G1875" s="228"/>
      <c r="H1875" s="236"/>
      <c r="I1875" s="38"/>
      <c r="J1875" s="238"/>
      <c r="K1875" s="229"/>
      <c r="L1875" s="238"/>
      <c r="M1875" s="228"/>
      <c r="N1875" s="232"/>
      <c r="O1875" s="238"/>
      <c r="P1875" s="238"/>
      <c r="Q1875" s="238"/>
      <c r="R1875" s="456"/>
      <c r="S1875" s="238"/>
      <c r="T1875" s="430"/>
      <c r="U1875" s="237"/>
    </row>
    <row r="1878" spans="1:21" x14ac:dyDescent="0.25">
      <c r="A1878" s="224"/>
      <c r="B1878" s="224"/>
      <c r="C1878" s="225"/>
      <c r="D1878" s="225"/>
      <c r="E1878" s="226"/>
      <c r="F1878" s="225"/>
      <c r="G1878" s="226"/>
      <c r="H1878" s="226"/>
      <c r="I1878" s="226"/>
      <c r="J1878" s="226"/>
      <c r="K1878" s="227"/>
      <c r="L1878" s="228"/>
      <c r="M1878" s="228"/>
      <c r="N1878" s="228"/>
      <c r="O1878" s="228"/>
      <c r="P1878" s="228"/>
      <c r="Q1878" s="228"/>
      <c r="R1878" s="455"/>
      <c r="S1878" s="228"/>
      <c r="T1878" s="430"/>
      <c r="U1878" s="237"/>
    </row>
    <row r="1879" spans="1:21" x14ac:dyDescent="0.25">
      <c r="A1879" s="224"/>
      <c r="B1879" s="224"/>
      <c r="C1879" s="229"/>
      <c r="D1879" s="229"/>
      <c r="E1879" s="226"/>
      <c r="F1879" s="230"/>
      <c r="G1879" s="226"/>
      <c r="H1879" s="226"/>
      <c r="I1879" s="226"/>
      <c r="J1879" s="226"/>
      <c r="K1879" s="377"/>
      <c r="L1879" s="232"/>
      <c r="M1879" s="228"/>
      <c r="N1879" s="231"/>
      <c r="O1879" s="228"/>
      <c r="P1879" s="228"/>
      <c r="Q1879" s="228"/>
      <c r="R1879" s="455"/>
      <c r="S1879" s="228"/>
      <c r="T1879" s="430"/>
      <c r="U1879" s="237"/>
    </row>
    <row r="1880" spans="1:21" x14ac:dyDescent="0.25">
      <c r="A1880" s="224"/>
      <c r="B1880" s="224"/>
      <c r="C1880" s="229"/>
      <c r="D1880" s="229"/>
      <c r="E1880" s="226"/>
      <c r="F1880" s="230"/>
      <c r="G1880" s="226"/>
      <c r="H1880" s="226"/>
      <c r="I1880" s="226"/>
      <c r="J1880" s="226"/>
      <c r="K1880" s="377"/>
      <c r="L1880" s="233"/>
      <c r="M1880" s="228"/>
      <c r="N1880" s="231"/>
      <c r="O1880" s="228"/>
      <c r="P1880" s="228"/>
      <c r="Q1880" s="228"/>
      <c r="R1880" s="455"/>
      <c r="S1880" s="228"/>
      <c r="T1880" s="430"/>
      <c r="U1880" s="237"/>
    </row>
    <row r="1881" spans="1:21" x14ac:dyDescent="0.25">
      <c r="A1881" s="224"/>
      <c r="B1881" s="224"/>
      <c r="C1881" s="368"/>
      <c r="D1881" s="229"/>
      <c r="E1881" s="226"/>
      <c r="F1881" s="230"/>
      <c r="G1881" s="226"/>
      <c r="H1881" s="226"/>
      <c r="I1881" s="226"/>
      <c r="J1881" s="226"/>
      <c r="K1881" s="378"/>
      <c r="L1881" s="228"/>
      <c r="M1881" s="228"/>
      <c r="N1881" s="228"/>
      <c r="O1881" s="228"/>
      <c r="P1881" s="228"/>
      <c r="Q1881" s="228"/>
      <c r="R1881" s="455"/>
      <c r="S1881" s="228"/>
      <c r="T1881" s="430"/>
      <c r="U1881" s="237"/>
    </row>
    <row r="1882" spans="1:21" x14ac:dyDescent="0.25">
      <c r="A1882" s="224"/>
      <c r="B1882" s="224"/>
      <c r="C1882" s="367"/>
      <c r="D1882" s="229"/>
      <c r="E1882" s="226"/>
      <c r="F1882" s="230"/>
      <c r="G1882" s="226"/>
      <c r="H1882" s="226"/>
      <c r="I1882" s="226"/>
      <c r="J1882" s="226"/>
      <c r="K1882" s="227"/>
      <c r="L1882" s="228"/>
      <c r="M1882" s="228"/>
      <c r="N1882" s="228"/>
      <c r="O1882" s="228"/>
      <c r="P1882" s="228"/>
      <c r="Q1882" s="228"/>
      <c r="R1882" s="455"/>
      <c r="S1882" s="228"/>
      <c r="T1882" s="430"/>
      <c r="U1882" s="237"/>
    </row>
    <row r="1883" spans="1:21" ht="16.5" customHeight="1" x14ac:dyDescent="0.25">
      <c r="A1883" s="508"/>
      <c r="B1883" s="228"/>
      <c r="C1883" s="508"/>
      <c r="D1883" s="508"/>
      <c r="E1883" s="508"/>
      <c r="F1883" s="372"/>
      <c r="G1883" s="372"/>
      <c r="H1883" s="372"/>
      <c r="I1883" s="372"/>
      <c r="J1883" s="372"/>
      <c r="K1883" s="514"/>
      <c r="L1883" s="508"/>
      <c r="M1883" s="508"/>
      <c r="N1883" s="515"/>
      <c r="O1883" s="508"/>
      <c r="P1883" s="509"/>
      <c r="Q1883" s="509"/>
      <c r="R1883" s="510"/>
      <c r="S1883" s="509"/>
      <c r="T1883" s="516"/>
      <c r="U1883" s="508"/>
    </row>
    <row r="1884" spans="1:21" x14ac:dyDescent="0.25">
      <c r="A1884" s="513"/>
      <c r="B1884" s="234"/>
      <c r="C1884" s="513"/>
      <c r="D1884" s="508"/>
      <c r="E1884" s="513"/>
      <c r="F1884" s="228"/>
      <c r="G1884" s="228"/>
      <c r="H1884" s="235"/>
      <c r="I1884" s="228"/>
      <c r="J1884" s="228"/>
      <c r="K1884" s="514"/>
      <c r="L1884" s="508"/>
      <c r="M1884" s="513"/>
      <c r="N1884" s="515"/>
      <c r="O1884" s="513"/>
      <c r="P1884" s="509"/>
      <c r="Q1884" s="509"/>
      <c r="R1884" s="510"/>
      <c r="S1884" s="509"/>
      <c r="T1884" s="516"/>
      <c r="U1884" s="508"/>
    </row>
    <row r="1885" spans="1:21" x14ac:dyDescent="0.25">
      <c r="A1885" s="228"/>
      <c r="B1885" s="228"/>
      <c r="C1885" s="228"/>
      <c r="D1885" s="228"/>
      <c r="E1885" s="228"/>
      <c r="F1885" s="228"/>
      <c r="G1885" s="228"/>
      <c r="H1885" s="236"/>
      <c r="I1885" s="38"/>
      <c r="J1885" s="228"/>
      <c r="K1885" s="229"/>
      <c r="L1885" s="228"/>
      <c r="M1885" s="228"/>
      <c r="N1885" s="228"/>
      <c r="O1885" s="228"/>
      <c r="P1885" s="461"/>
      <c r="Q1885" s="461"/>
      <c r="R1885" s="462"/>
      <c r="S1885" s="461"/>
      <c r="T1885" s="430"/>
      <c r="U1885" s="237"/>
    </row>
    <row r="1886" spans="1:21" x14ac:dyDescent="0.25">
      <c r="A1886" s="228"/>
      <c r="B1886" s="228"/>
      <c r="C1886" s="228"/>
      <c r="D1886" s="228"/>
      <c r="E1886" s="228"/>
      <c r="F1886" s="228"/>
      <c r="G1886" s="228"/>
      <c r="H1886" s="236"/>
      <c r="I1886" s="38"/>
      <c r="J1886" s="228"/>
      <c r="K1886" s="229"/>
      <c r="L1886" s="228"/>
      <c r="M1886" s="228"/>
      <c r="N1886" s="228"/>
      <c r="O1886" s="228"/>
      <c r="P1886" s="461"/>
      <c r="Q1886" s="461"/>
      <c r="R1886" s="462"/>
      <c r="S1886" s="461"/>
      <c r="T1886" s="430"/>
      <c r="U1886" s="237"/>
    </row>
    <row r="1887" spans="1:21" x14ac:dyDescent="0.25">
      <c r="A1887" s="228"/>
      <c r="B1887" s="228"/>
      <c r="C1887" s="228"/>
      <c r="D1887" s="228"/>
      <c r="E1887" s="228"/>
      <c r="F1887" s="228"/>
      <c r="G1887" s="228"/>
      <c r="H1887" s="236"/>
      <c r="I1887" s="38"/>
      <c r="J1887" s="228"/>
      <c r="K1887" s="229"/>
      <c r="L1887" s="228"/>
      <c r="M1887" s="228"/>
      <c r="N1887" s="228"/>
      <c r="O1887" s="228"/>
      <c r="P1887" s="461"/>
      <c r="Q1887" s="461"/>
      <c r="R1887" s="462"/>
      <c r="S1887" s="461"/>
      <c r="T1887" s="430"/>
      <c r="U1887" s="237"/>
    </row>
    <row r="1888" spans="1:21" x14ac:dyDescent="0.25">
      <c r="A1888" s="228"/>
      <c r="B1888" s="228"/>
      <c r="C1888" s="228"/>
      <c r="D1888" s="228"/>
      <c r="E1888" s="228"/>
      <c r="F1888" s="228"/>
      <c r="G1888" s="228"/>
      <c r="H1888" s="236"/>
      <c r="I1888" s="38"/>
      <c r="J1888" s="228"/>
      <c r="K1888" s="229"/>
      <c r="L1888" s="228"/>
      <c r="M1888" s="228"/>
      <c r="N1888" s="228"/>
      <c r="O1888" s="228"/>
      <c r="P1888" s="461"/>
      <c r="Q1888" s="461"/>
      <c r="R1888" s="462"/>
      <c r="S1888" s="461"/>
      <c r="T1888" s="430"/>
      <c r="U1888" s="237"/>
    </row>
    <row r="1889" spans="1:21" x14ac:dyDescent="0.25">
      <c r="A1889" s="228"/>
      <c r="B1889" s="228"/>
      <c r="C1889" s="228"/>
      <c r="D1889" s="228"/>
      <c r="E1889" s="228"/>
      <c r="F1889" s="228"/>
      <c r="G1889" s="228"/>
      <c r="H1889" s="236"/>
      <c r="I1889" s="38"/>
      <c r="J1889" s="228"/>
      <c r="K1889" s="229"/>
      <c r="L1889" s="228"/>
      <c r="M1889" s="228"/>
      <c r="N1889" s="228"/>
      <c r="O1889" s="228"/>
      <c r="P1889" s="461"/>
      <c r="Q1889" s="461"/>
      <c r="R1889" s="462"/>
      <c r="S1889" s="461"/>
      <c r="T1889" s="430"/>
      <c r="U1889" s="237"/>
    </row>
    <row r="1890" spans="1:21" x14ac:dyDescent="0.25">
      <c r="A1890" s="228"/>
      <c r="B1890" s="228"/>
      <c r="C1890" s="228"/>
      <c r="D1890" s="228"/>
      <c r="E1890" s="228"/>
      <c r="F1890" s="228"/>
      <c r="G1890" s="228"/>
      <c r="H1890" s="236"/>
      <c r="I1890" s="38"/>
      <c r="J1890" s="228"/>
      <c r="K1890" s="229"/>
      <c r="L1890" s="228"/>
      <c r="M1890" s="228"/>
      <c r="N1890" s="228"/>
      <c r="O1890" s="228"/>
      <c r="P1890" s="461"/>
      <c r="Q1890" s="461"/>
      <c r="R1890" s="462"/>
      <c r="S1890" s="461"/>
      <c r="T1890" s="430"/>
      <c r="U1890" s="237"/>
    </row>
    <row r="1891" spans="1:21" x14ac:dyDescent="0.25">
      <c r="A1891" s="228"/>
      <c r="B1891" s="228"/>
      <c r="C1891" s="228"/>
      <c r="D1891" s="228"/>
      <c r="E1891" s="228"/>
      <c r="F1891" s="228"/>
      <c r="G1891" s="228"/>
      <c r="H1891" s="236"/>
      <c r="I1891" s="38"/>
      <c r="J1891" s="228"/>
      <c r="K1891" s="229"/>
      <c r="L1891" s="228"/>
      <c r="M1891" s="228"/>
      <c r="N1891" s="228"/>
      <c r="O1891" s="228"/>
      <c r="P1891" s="461"/>
      <c r="Q1891" s="461"/>
      <c r="R1891" s="462"/>
      <c r="S1891" s="461"/>
      <c r="T1891" s="430"/>
      <c r="U1891" s="237"/>
    </row>
    <row r="1892" spans="1:21" x14ac:dyDescent="0.25">
      <c r="A1892" s="228"/>
      <c r="B1892" s="228"/>
      <c r="C1892" s="228"/>
      <c r="D1892" s="228"/>
      <c r="E1892" s="228"/>
      <c r="F1892" s="228"/>
      <c r="G1892" s="228"/>
      <c r="H1892" s="236"/>
      <c r="I1892" s="38"/>
      <c r="J1892" s="228"/>
      <c r="K1892" s="229"/>
      <c r="L1892" s="228"/>
      <c r="M1892" s="228"/>
      <c r="N1892" s="228"/>
      <c r="O1892" s="228"/>
      <c r="P1892" s="461"/>
      <c r="Q1892" s="461"/>
      <c r="R1892" s="462"/>
      <c r="S1892" s="461"/>
      <c r="T1892" s="430"/>
      <c r="U1892" s="237"/>
    </row>
    <row r="1893" spans="1:21" x14ac:dyDescent="0.25">
      <c r="A1893" s="228"/>
      <c r="B1893" s="228"/>
      <c r="C1893" s="228"/>
      <c r="D1893" s="228"/>
      <c r="E1893" s="228"/>
      <c r="F1893" s="228"/>
      <c r="G1893" s="228"/>
      <c r="H1893" s="236"/>
      <c r="I1893" s="38"/>
      <c r="J1893" s="228"/>
      <c r="K1893" s="229"/>
      <c r="L1893" s="228"/>
      <c r="M1893" s="228"/>
      <c r="N1893" s="228"/>
      <c r="O1893" s="228"/>
      <c r="P1893" s="461"/>
      <c r="Q1893" s="461"/>
      <c r="R1893" s="462"/>
      <c r="S1893" s="461"/>
      <c r="T1893" s="430"/>
      <c r="U1893" s="237"/>
    </row>
    <row r="1894" spans="1:21" x14ac:dyDescent="0.25">
      <c r="A1894" s="228"/>
      <c r="B1894" s="228"/>
      <c r="C1894" s="228"/>
      <c r="D1894" s="228"/>
      <c r="E1894" s="228"/>
      <c r="F1894" s="236"/>
      <c r="G1894" s="228"/>
      <c r="H1894" s="236"/>
      <c r="I1894" s="38"/>
      <c r="J1894" s="228"/>
      <c r="K1894" s="229"/>
      <c r="L1894" s="228"/>
      <c r="M1894" s="228"/>
      <c r="N1894" s="228"/>
      <c r="O1894" s="228"/>
      <c r="P1894" s="461"/>
      <c r="Q1894" s="461"/>
      <c r="R1894" s="462"/>
      <c r="S1894" s="461"/>
      <c r="T1894" s="430"/>
      <c r="U1894" s="237"/>
    </row>
    <row r="1895" spans="1:21" x14ac:dyDescent="0.25">
      <c r="A1895" s="228"/>
      <c r="B1895" s="228"/>
      <c r="C1895" s="228"/>
      <c r="D1895" s="228"/>
      <c r="E1895" s="228"/>
      <c r="F1895" s="228"/>
      <c r="G1895" s="228"/>
      <c r="H1895" s="236"/>
      <c r="I1895" s="38"/>
      <c r="J1895" s="228"/>
      <c r="K1895" s="229"/>
      <c r="L1895" s="228"/>
      <c r="M1895" s="228"/>
      <c r="N1895" s="232"/>
      <c r="O1895" s="228"/>
      <c r="P1895" s="461"/>
      <c r="Q1895" s="461"/>
      <c r="R1895" s="462"/>
      <c r="S1895" s="461"/>
      <c r="T1895" s="430"/>
      <c r="U1895" s="237"/>
    </row>
    <row r="1896" spans="1:21" x14ac:dyDescent="0.25">
      <c r="A1896" s="228"/>
      <c r="B1896" s="228"/>
      <c r="C1896" s="228"/>
      <c r="D1896" s="228"/>
      <c r="E1896" s="228"/>
      <c r="F1896" s="236"/>
      <c r="G1896" s="228"/>
      <c r="H1896" s="236"/>
      <c r="I1896" s="38"/>
      <c r="J1896" s="228"/>
      <c r="K1896" s="229"/>
      <c r="L1896" s="228"/>
      <c r="M1896" s="228"/>
      <c r="N1896" s="232"/>
      <c r="O1896" s="228"/>
      <c r="P1896" s="461"/>
      <c r="Q1896" s="461"/>
      <c r="R1896" s="462"/>
      <c r="S1896" s="461"/>
      <c r="T1896" s="430"/>
      <c r="U1896" s="237"/>
    </row>
    <row r="1897" spans="1:21" x14ac:dyDescent="0.25">
      <c r="A1897" s="228"/>
      <c r="B1897" s="228"/>
      <c r="C1897" s="228"/>
      <c r="D1897" s="228"/>
      <c r="E1897" s="228"/>
      <c r="F1897" s="228"/>
      <c r="G1897" s="228"/>
      <c r="H1897" s="236"/>
      <c r="I1897" s="38"/>
      <c r="J1897" s="228"/>
      <c r="K1897" s="229"/>
      <c r="L1897" s="228"/>
      <c r="M1897" s="228"/>
      <c r="N1897" s="232"/>
      <c r="O1897" s="228"/>
      <c r="P1897" s="461"/>
      <c r="Q1897" s="461"/>
      <c r="R1897" s="462"/>
      <c r="S1897" s="461"/>
      <c r="T1897" s="430"/>
      <c r="U1897" s="237"/>
    </row>
    <row r="1898" spans="1:21" x14ac:dyDescent="0.25">
      <c r="A1898" s="228"/>
      <c r="B1898" s="228"/>
      <c r="C1898" s="228"/>
      <c r="D1898" s="228"/>
      <c r="E1898" s="228"/>
      <c r="F1898" s="228"/>
      <c r="G1898" s="228"/>
      <c r="H1898" s="236"/>
      <c r="I1898" s="38"/>
      <c r="J1898" s="228"/>
      <c r="K1898" s="229"/>
      <c r="L1898" s="228"/>
      <c r="M1898" s="228"/>
      <c r="N1898" s="232"/>
      <c r="O1898" s="228"/>
      <c r="P1898" s="461"/>
      <c r="Q1898" s="461"/>
      <c r="R1898" s="462"/>
      <c r="S1898" s="461"/>
      <c r="T1898" s="430"/>
      <c r="U1898" s="237"/>
    </row>
    <row r="1899" spans="1:21" x14ac:dyDescent="0.25">
      <c r="A1899" s="228"/>
      <c r="B1899" s="228"/>
      <c r="C1899" s="228"/>
      <c r="D1899" s="228"/>
      <c r="E1899" s="228"/>
      <c r="F1899" s="228"/>
      <c r="G1899" s="228"/>
      <c r="H1899" s="236"/>
      <c r="I1899" s="38"/>
      <c r="J1899" s="228"/>
      <c r="K1899" s="229"/>
      <c r="L1899" s="228"/>
      <c r="M1899" s="228"/>
      <c r="N1899" s="232"/>
      <c r="O1899" s="228"/>
      <c r="P1899" s="461"/>
      <c r="Q1899" s="461"/>
      <c r="R1899" s="462"/>
      <c r="S1899" s="461"/>
      <c r="T1899" s="430"/>
      <c r="U1899" s="237"/>
    </row>
    <row r="1900" spans="1:21" x14ac:dyDescent="0.25">
      <c r="A1900" s="228"/>
      <c r="B1900" s="228"/>
      <c r="C1900" s="228"/>
      <c r="D1900" s="228"/>
      <c r="E1900" s="228"/>
      <c r="F1900" s="237"/>
      <c r="G1900" s="228"/>
      <c r="H1900" s="236"/>
      <c r="I1900" s="38"/>
      <c r="J1900" s="228"/>
      <c r="K1900" s="229"/>
      <c r="L1900" s="228"/>
      <c r="M1900" s="228"/>
      <c r="N1900" s="232"/>
      <c r="O1900" s="228"/>
      <c r="P1900" s="461"/>
      <c r="Q1900" s="461"/>
      <c r="R1900" s="462"/>
      <c r="S1900" s="461"/>
      <c r="T1900" s="430"/>
      <c r="U1900" s="237"/>
    </row>
    <row r="1901" spans="1:21" x14ac:dyDescent="0.25">
      <c r="A1901" s="228"/>
      <c r="B1901" s="228"/>
      <c r="C1901" s="228"/>
      <c r="D1901" s="228"/>
      <c r="E1901" s="228"/>
      <c r="F1901" s="237"/>
      <c r="G1901" s="228"/>
      <c r="H1901" s="236"/>
      <c r="I1901" s="38"/>
      <c r="J1901" s="228"/>
      <c r="K1901" s="229"/>
      <c r="L1901" s="228"/>
      <c r="M1901" s="228"/>
      <c r="N1901" s="232"/>
      <c r="O1901" s="228"/>
      <c r="P1901" s="461"/>
      <c r="Q1901" s="461"/>
      <c r="R1901" s="462"/>
      <c r="S1901" s="461"/>
      <c r="T1901" s="430"/>
      <c r="U1901" s="237"/>
    </row>
    <row r="1902" spans="1:21" x14ac:dyDescent="0.25">
      <c r="A1902" s="228"/>
      <c r="B1902" s="228"/>
      <c r="C1902" s="228"/>
      <c r="D1902" s="228"/>
      <c r="E1902" s="228"/>
      <c r="F1902" s="231"/>
      <c r="G1902" s="228"/>
      <c r="H1902" s="236"/>
      <c r="I1902" s="38"/>
      <c r="J1902" s="228"/>
      <c r="K1902" s="229"/>
      <c r="L1902" s="228"/>
      <c r="M1902" s="228"/>
      <c r="N1902" s="232"/>
      <c r="O1902" s="228"/>
      <c r="P1902" s="461"/>
      <c r="Q1902" s="461"/>
      <c r="R1902" s="462"/>
      <c r="S1902" s="461"/>
      <c r="T1902" s="430"/>
      <c r="U1902" s="237"/>
    </row>
    <row r="1903" spans="1:21" x14ac:dyDescent="0.25">
      <c r="A1903" s="228"/>
      <c r="B1903" s="228"/>
      <c r="C1903" s="228"/>
      <c r="D1903" s="228"/>
      <c r="E1903" s="228"/>
      <c r="F1903" s="231"/>
      <c r="G1903" s="228"/>
      <c r="H1903" s="236"/>
      <c r="I1903" s="38"/>
      <c r="J1903" s="228"/>
      <c r="K1903" s="229"/>
      <c r="L1903" s="228"/>
      <c r="M1903" s="228"/>
      <c r="N1903" s="232"/>
      <c r="O1903" s="228"/>
      <c r="P1903" s="461"/>
      <c r="Q1903" s="461"/>
      <c r="R1903" s="462"/>
      <c r="S1903" s="228"/>
      <c r="T1903" s="430"/>
      <c r="U1903" s="237"/>
    </row>
    <row r="1904" spans="1:21" x14ac:dyDescent="0.25">
      <c r="A1904" s="228"/>
      <c r="B1904" s="228"/>
      <c r="C1904" s="228"/>
      <c r="D1904" s="228"/>
      <c r="E1904" s="228"/>
      <c r="F1904" s="228"/>
      <c r="G1904" s="228"/>
      <c r="H1904" s="236"/>
      <c r="I1904" s="38"/>
      <c r="J1904" s="228"/>
      <c r="K1904" s="229"/>
      <c r="L1904" s="228"/>
      <c r="M1904" s="228"/>
      <c r="N1904" s="232"/>
      <c r="O1904" s="228"/>
      <c r="P1904" s="461"/>
      <c r="Q1904" s="461"/>
      <c r="R1904" s="462"/>
      <c r="S1904" s="228"/>
      <c r="T1904" s="430"/>
      <c r="U1904" s="237"/>
    </row>
    <row r="1905" spans="1:21" x14ac:dyDescent="0.25">
      <c r="A1905" s="228"/>
      <c r="B1905" s="228"/>
      <c r="C1905" s="228"/>
      <c r="D1905" s="228"/>
      <c r="E1905" s="228"/>
      <c r="F1905" s="228"/>
      <c r="G1905" s="228"/>
      <c r="H1905" s="236"/>
      <c r="I1905" s="38"/>
      <c r="J1905" s="228"/>
      <c r="K1905" s="229"/>
      <c r="L1905" s="228"/>
      <c r="M1905" s="228"/>
      <c r="N1905" s="232"/>
      <c r="O1905" s="228"/>
      <c r="P1905" s="461"/>
      <c r="Q1905" s="461"/>
      <c r="R1905" s="462"/>
      <c r="S1905" s="238"/>
      <c r="T1905" s="430"/>
      <c r="U1905" s="237"/>
    </row>
    <row r="1906" spans="1:21" x14ac:dyDescent="0.25">
      <c r="A1906" s="228"/>
      <c r="B1906" s="228"/>
      <c r="C1906" s="228"/>
      <c r="D1906" s="228"/>
      <c r="E1906" s="228"/>
      <c r="F1906" s="238"/>
      <c r="G1906" s="228"/>
      <c r="H1906" s="236"/>
      <c r="I1906" s="38"/>
      <c r="J1906" s="238"/>
      <c r="K1906" s="229"/>
      <c r="L1906" s="238"/>
      <c r="M1906" s="228"/>
      <c r="N1906" s="232"/>
      <c r="O1906" s="238"/>
      <c r="P1906" s="238"/>
      <c r="Q1906" s="238"/>
      <c r="R1906" s="456"/>
      <c r="S1906" s="238"/>
      <c r="T1906" s="430"/>
      <c r="U1906" s="237"/>
    </row>
    <row r="1907" spans="1:21" x14ac:dyDescent="0.25">
      <c r="A1907" s="228"/>
      <c r="B1907" s="228"/>
      <c r="C1907" s="228"/>
      <c r="D1907" s="228"/>
      <c r="E1907" s="228"/>
      <c r="F1907" s="238"/>
      <c r="G1907" s="228"/>
      <c r="H1907" s="236"/>
      <c r="I1907" s="38"/>
      <c r="J1907" s="238"/>
      <c r="K1907" s="229"/>
      <c r="L1907" s="238"/>
      <c r="M1907" s="228"/>
      <c r="N1907" s="232"/>
      <c r="O1907" s="238"/>
      <c r="P1907" s="238"/>
      <c r="Q1907" s="238"/>
      <c r="R1907" s="456"/>
      <c r="S1907" s="238"/>
      <c r="T1907" s="430"/>
      <c r="U1907" s="237"/>
    </row>
    <row r="1908" spans="1:21" x14ac:dyDescent="0.25">
      <c r="A1908" s="228"/>
      <c r="B1908" s="228"/>
      <c r="C1908" s="228"/>
      <c r="D1908" s="228"/>
      <c r="E1908" s="228"/>
      <c r="F1908" s="238"/>
      <c r="G1908" s="228"/>
      <c r="H1908" s="236"/>
      <c r="I1908" s="38"/>
      <c r="J1908" s="238"/>
      <c r="K1908" s="229"/>
      <c r="L1908" s="238"/>
      <c r="M1908" s="228"/>
      <c r="N1908" s="232"/>
      <c r="O1908" s="238"/>
      <c r="P1908" s="238"/>
      <c r="Q1908" s="238"/>
      <c r="R1908" s="456"/>
      <c r="S1908" s="238"/>
      <c r="T1908" s="430"/>
      <c r="U1908" s="237"/>
    </row>
    <row r="1909" spans="1:21" x14ac:dyDescent="0.25">
      <c r="A1909" s="228"/>
      <c r="B1909" s="228"/>
      <c r="C1909" s="228"/>
      <c r="D1909" s="228"/>
      <c r="E1909" s="228"/>
      <c r="F1909" s="238"/>
      <c r="G1909" s="228"/>
      <c r="H1909" s="236"/>
      <c r="I1909" s="38"/>
      <c r="J1909" s="238"/>
      <c r="K1909" s="229"/>
      <c r="L1909" s="238"/>
      <c r="M1909" s="228"/>
      <c r="N1909" s="232"/>
      <c r="O1909" s="238"/>
      <c r="P1909" s="238"/>
      <c r="Q1909" s="238"/>
      <c r="R1909" s="456"/>
      <c r="S1909" s="238"/>
      <c r="T1909" s="430"/>
      <c r="U1909" s="237"/>
    </row>
    <row r="1910" spans="1:21" x14ac:dyDescent="0.25">
      <c r="A1910" s="228"/>
      <c r="B1910" s="228"/>
      <c r="C1910" s="228"/>
      <c r="D1910" s="228"/>
      <c r="E1910" s="228"/>
      <c r="F1910" s="238"/>
      <c r="G1910" s="228"/>
      <c r="H1910" s="236"/>
      <c r="I1910" s="38"/>
      <c r="J1910" s="238"/>
      <c r="K1910" s="229"/>
      <c r="L1910" s="238"/>
      <c r="M1910" s="228"/>
      <c r="N1910" s="232"/>
      <c r="O1910" s="238"/>
      <c r="P1910" s="238"/>
      <c r="Q1910" s="238"/>
      <c r="R1910" s="456"/>
      <c r="S1910" s="238"/>
      <c r="T1910" s="430"/>
      <c r="U1910" s="237"/>
    </row>
    <row r="1911" spans="1:21" x14ac:dyDescent="0.25">
      <c r="A1911" s="228"/>
      <c r="B1911" s="228"/>
      <c r="C1911" s="228"/>
      <c r="D1911" s="228"/>
      <c r="E1911" s="228"/>
      <c r="F1911" s="238"/>
      <c r="G1911" s="228"/>
      <c r="H1911" s="236"/>
      <c r="I1911" s="38"/>
      <c r="J1911" s="238"/>
      <c r="K1911" s="229"/>
      <c r="L1911" s="238"/>
      <c r="M1911" s="228"/>
      <c r="N1911" s="232"/>
      <c r="O1911" s="238"/>
      <c r="P1911" s="238"/>
      <c r="Q1911" s="238"/>
      <c r="R1911" s="456"/>
      <c r="S1911" s="238"/>
      <c r="T1911" s="430"/>
      <c r="U1911" s="237"/>
    </row>
    <row r="1912" spans="1:21" x14ac:dyDescent="0.25">
      <c r="A1912" s="228"/>
      <c r="B1912" s="228"/>
      <c r="C1912" s="228"/>
      <c r="D1912" s="228"/>
      <c r="E1912" s="228"/>
      <c r="F1912" s="238"/>
      <c r="G1912" s="228"/>
      <c r="H1912" s="236"/>
      <c r="I1912" s="38"/>
      <c r="J1912" s="238"/>
      <c r="K1912" s="229"/>
      <c r="L1912" s="238"/>
      <c r="M1912" s="228"/>
      <c r="N1912" s="232"/>
      <c r="O1912" s="238"/>
      <c r="P1912" s="238"/>
      <c r="Q1912" s="238"/>
      <c r="R1912" s="456"/>
      <c r="S1912" s="238"/>
      <c r="T1912" s="430"/>
      <c r="U1912" s="237"/>
    </row>
    <row r="1913" spans="1:21" x14ac:dyDescent="0.25">
      <c r="A1913" s="228"/>
      <c r="B1913" s="228"/>
      <c r="C1913" s="228"/>
      <c r="D1913" s="228"/>
      <c r="E1913" s="228"/>
      <c r="F1913" s="238"/>
      <c r="G1913" s="228"/>
      <c r="H1913" s="236"/>
      <c r="I1913" s="38"/>
      <c r="J1913" s="238"/>
      <c r="K1913" s="229"/>
      <c r="L1913" s="238"/>
      <c r="M1913" s="228"/>
      <c r="N1913" s="232"/>
      <c r="O1913" s="238"/>
      <c r="P1913" s="238"/>
      <c r="Q1913" s="238"/>
      <c r="R1913" s="456"/>
      <c r="S1913" s="238"/>
      <c r="T1913" s="430"/>
      <c r="U1913" s="237"/>
    </row>
    <row r="1914" spans="1:21" x14ac:dyDescent="0.25">
      <c r="A1914" s="228"/>
      <c r="B1914" s="228"/>
      <c r="C1914" s="228"/>
      <c r="D1914" s="228"/>
      <c r="E1914" s="228"/>
      <c r="F1914" s="238"/>
      <c r="G1914" s="228"/>
      <c r="H1914" s="236"/>
      <c r="I1914" s="38"/>
      <c r="J1914" s="238"/>
      <c r="K1914" s="229"/>
      <c r="L1914" s="238"/>
      <c r="M1914" s="228"/>
      <c r="N1914" s="232"/>
      <c r="O1914" s="238"/>
      <c r="P1914" s="238"/>
      <c r="Q1914" s="238"/>
      <c r="R1914" s="456"/>
      <c r="S1914" s="238"/>
      <c r="T1914" s="430"/>
      <c r="U1914" s="237"/>
    </row>
    <row r="1917" spans="1:21" x14ac:dyDescent="0.25">
      <c r="A1917" s="224"/>
      <c r="B1917" s="224"/>
      <c r="C1917" s="225"/>
      <c r="D1917" s="225"/>
      <c r="E1917" s="226"/>
      <c r="F1917" s="225"/>
      <c r="G1917" s="226"/>
      <c r="H1917" s="226"/>
      <c r="I1917" s="226"/>
      <c r="J1917" s="226"/>
      <c r="K1917" s="227"/>
      <c r="L1917" s="228"/>
      <c r="M1917" s="228"/>
      <c r="N1917" s="228"/>
      <c r="O1917" s="228"/>
      <c r="P1917" s="228"/>
      <c r="Q1917" s="228"/>
      <c r="R1917" s="455"/>
      <c r="S1917" s="228"/>
      <c r="T1917" s="430"/>
      <c r="U1917" s="237"/>
    </row>
    <row r="1918" spans="1:21" x14ac:dyDescent="0.25">
      <c r="A1918" s="224"/>
      <c r="B1918" s="224"/>
      <c r="C1918" s="229"/>
      <c r="D1918" s="229"/>
      <c r="E1918" s="226"/>
      <c r="F1918" s="230"/>
      <c r="G1918" s="226"/>
      <c r="H1918" s="226"/>
      <c r="I1918" s="226"/>
      <c r="J1918" s="226"/>
      <c r="K1918" s="377"/>
      <c r="L1918" s="232"/>
      <c r="M1918" s="228"/>
      <c r="N1918" s="231"/>
      <c r="O1918" s="228"/>
      <c r="P1918" s="228"/>
      <c r="Q1918" s="228"/>
      <c r="R1918" s="455"/>
      <c r="S1918" s="228"/>
      <c r="T1918" s="430"/>
      <c r="U1918" s="237"/>
    </row>
    <row r="1919" spans="1:21" x14ac:dyDescent="0.25">
      <c r="A1919" s="224"/>
      <c r="B1919" s="224"/>
      <c r="C1919" s="229"/>
      <c r="D1919" s="229"/>
      <c r="E1919" s="226"/>
      <c r="F1919" s="230"/>
      <c r="G1919" s="226"/>
      <c r="H1919" s="226"/>
      <c r="I1919" s="226"/>
      <c r="J1919" s="226"/>
      <c r="K1919" s="377"/>
      <c r="L1919" s="233"/>
      <c r="M1919" s="228"/>
      <c r="N1919" s="231"/>
      <c r="O1919" s="228"/>
      <c r="P1919" s="228"/>
      <c r="Q1919" s="228"/>
      <c r="R1919" s="455"/>
      <c r="S1919" s="228"/>
      <c r="T1919" s="430"/>
      <c r="U1919" s="237"/>
    </row>
    <row r="1920" spans="1:21" x14ac:dyDescent="0.25">
      <c r="A1920" s="224"/>
      <c r="B1920" s="224"/>
      <c r="C1920" s="368"/>
      <c r="D1920" s="229"/>
      <c r="E1920" s="226"/>
      <c r="F1920" s="230"/>
      <c r="G1920" s="226"/>
      <c r="H1920" s="226"/>
      <c r="I1920" s="226"/>
      <c r="J1920" s="226"/>
      <c r="K1920" s="378"/>
      <c r="L1920" s="228"/>
      <c r="M1920" s="228"/>
      <c r="N1920" s="228"/>
      <c r="O1920" s="228"/>
      <c r="P1920" s="228"/>
      <c r="Q1920" s="228"/>
      <c r="R1920" s="455"/>
      <c r="S1920" s="228"/>
      <c r="T1920" s="430"/>
      <c r="U1920" s="237"/>
    </row>
    <row r="1921" spans="1:21" x14ac:dyDescent="0.25">
      <c r="A1921" s="224"/>
      <c r="B1921" s="224"/>
      <c r="C1921" s="367"/>
      <c r="D1921" s="229"/>
      <c r="E1921" s="226"/>
      <c r="F1921" s="230"/>
      <c r="G1921" s="226"/>
      <c r="H1921" s="226"/>
      <c r="I1921" s="226"/>
      <c r="J1921" s="226"/>
      <c r="K1921" s="227"/>
      <c r="L1921" s="228"/>
      <c r="M1921" s="228"/>
      <c r="N1921" s="228"/>
      <c r="O1921" s="228"/>
      <c r="P1921" s="228"/>
      <c r="Q1921" s="228"/>
      <c r="R1921" s="455"/>
      <c r="S1921" s="228"/>
      <c r="T1921" s="430"/>
      <c r="U1921" s="237"/>
    </row>
    <row r="1922" spans="1:21" ht="16.5" customHeight="1" x14ac:dyDescent="0.25">
      <c r="A1922" s="508"/>
      <c r="B1922" s="228"/>
      <c r="C1922" s="508"/>
      <c r="D1922" s="508"/>
      <c r="E1922" s="508"/>
      <c r="F1922" s="372"/>
      <c r="G1922" s="372"/>
      <c r="H1922" s="372"/>
      <c r="I1922" s="372"/>
      <c r="J1922" s="372"/>
      <c r="K1922" s="514"/>
      <c r="L1922" s="508"/>
      <c r="M1922" s="508"/>
      <c r="N1922" s="515"/>
      <c r="O1922" s="508"/>
      <c r="P1922" s="509"/>
      <c r="Q1922" s="509"/>
      <c r="R1922" s="510"/>
      <c r="S1922" s="509"/>
      <c r="T1922" s="516"/>
      <c r="U1922" s="508"/>
    </row>
    <row r="1923" spans="1:21" x14ac:dyDescent="0.25">
      <c r="A1923" s="513"/>
      <c r="B1923" s="234"/>
      <c r="C1923" s="513"/>
      <c r="D1923" s="508"/>
      <c r="E1923" s="513"/>
      <c r="F1923" s="228"/>
      <c r="G1923" s="228"/>
      <c r="H1923" s="235"/>
      <c r="I1923" s="228"/>
      <c r="J1923" s="228"/>
      <c r="K1923" s="514"/>
      <c r="L1923" s="508"/>
      <c r="M1923" s="513"/>
      <c r="N1923" s="515"/>
      <c r="O1923" s="513"/>
      <c r="P1923" s="509"/>
      <c r="Q1923" s="509"/>
      <c r="R1923" s="510"/>
      <c r="S1923" s="509"/>
      <c r="T1923" s="516"/>
      <c r="U1923" s="508"/>
    </row>
    <row r="1924" spans="1:21" x14ac:dyDescent="0.25">
      <c r="A1924" s="228"/>
      <c r="B1924" s="228"/>
      <c r="C1924" s="228"/>
      <c r="D1924" s="228"/>
      <c r="E1924" s="228"/>
      <c r="F1924" s="228"/>
      <c r="G1924" s="228"/>
      <c r="H1924" s="236"/>
      <c r="I1924" s="38"/>
      <c r="J1924" s="228"/>
      <c r="K1924" s="229"/>
      <c r="L1924" s="228"/>
      <c r="M1924" s="228"/>
      <c r="N1924" s="228"/>
      <c r="O1924" s="228"/>
      <c r="P1924" s="461"/>
      <c r="Q1924" s="461"/>
      <c r="R1924" s="462"/>
      <c r="S1924" s="461"/>
      <c r="T1924" s="430"/>
      <c r="U1924" s="237"/>
    </row>
    <row r="1925" spans="1:21" x14ac:dyDescent="0.25">
      <c r="A1925" s="228"/>
      <c r="B1925" s="228"/>
      <c r="C1925" s="228"/>
      <c r="D1925" s="228"/>
      <c r="E1925" s="228"/>
      <c r="F1925" s="228"/>
      <c r="G1925" s="228"/>
      <c r="H1925" s="236"/>
      <c r="I1925" s="38"/>
      <c r="J1925" s="228"/>
      <c r="K1925" s="229"/>
      <c r="L1925" s="228"/>
      <c r="M1925" s="228"/>
      <c r="N1925" s="228"/>
      <c r="O1925" s="228"/>
      <c r="P1925" s="461"/>
      <c r="Q1925" s="461"/>
      <c r="R1925" s="462"/>
      <c r="S1925" s="461"/>
      <c r="T1925" s="430"/>
      <c r="U1925" s="237"/>
    </row>
    <row r="1926" spans="1:21" x14ac:dyDescent="0.25">
      <c r="A1926" s="228"/>
      <c r="B1926" s="228"/>
      <c r="C1926" s="228"/>
      <c r="D1926" s="228"/>
      <c r="E1926" s="228"/>
      <c r="F1926" s="228"/>
      <c r="G1926" s="228"/>
      <c r="H1926" s="236"/>
      <c r="I1926" s="38"/>
      <c r="J1926" s="228"/>
      <c r="K1926" s="229"/>
      <c r="L1926" s="228"/>
      <c r="M1926" s="228"/>
      <c r="N1926" s="228"/>
      <c r="O1926" s="228"/>
      <c r="P1926" s="461"/>
      <c r="Q1926" s="461"/>
      <c r="R1926" s="462"/>
      <c r="S1926" s="461"/>
      <c r="T1926" s="430"/>
      <c r="U1926" s="237"/>
    </row>
    <row r="1927" spans="1:21" x14ac:dyDescent="0.25">
      <c r="A1927" s="228"/>
      <c r="B1927" s="228"/>
      <c r="C1927" s="228"/>
      <c r="D1927" s="228"/>
      <c r="E1927" s="228"/>
      <c r="F1927" s="228"/>
      <c r="G1927" s="228"/>
      <c r="H1927" s="236"/>
      <c r="I1927" s="38"/>
      <c r="J1927" s="228"/>
      <c r="K1927" s="229"/>
      <c r="L1927" s="228"/>
      <c r="M1927" s="228"/>
      <c r="N1927" s="228"/>
      <c r="O1927" s="228"/>
      <c r="P1927" s="461"/>
      <c r="Q1927" s="461"/>
      <c r="R1927" s="462"/>
      <c r="S1927" s="461"/>
      <c r="T1927" s="430"/>
      <c r="U1927" s="237"/>
    </row>
    <row r="1928" spans="1:21" x14ac:dyDescent="0.25">
      <c r="A1928" s="228"/>
      <c r="B1928" s="228"/>
      <c r="C1928" s="228"/>
      <c r="D1928" s="228"/>
      <c r="E1928" s="228"/>
      <c r="F1928" s="228"/>
      <c r="G1928" s="228"/>
      <c r="H1928" s="236"/>
      <c r="I1928" s="38"/>
      <c r="J1928" s="228"/>
      <c r="K1928" s="229"/>
      <c r="L1928" s="228"/>
      <c r="M1928" s="228"/>
      <c r="N1928" s="228"/>
      <c r="O1928" s="228"/>
      <c r="P1928" s="461"/>
      <c r="Q1928" s="461"/>
      <c r="R1928" s="462"/>
      <c r="S1928" s="461"/>
      <c r="T1928" s="430"/>
      <c r="U1928" s="237"/>
    </row>
    <row r="1929" spans="1:21" x14ac:dyDescent="0.25">
      <c r="A1929" s="228"/>
      <c r="B1929" s="228"/>
      <c r="C1929" s="228"/>
      <c r="D1929" s="228"/>
      <c r="E1929" s="228"/>
      <c r="F1929" s="228"/>
      <c r="G1929" s="228"/>
      <c r="H1929" s="236"/>
      <c r="I1929" s="38"/>
      <c r="J1929" s="228"/>
      <c r="K1929" s="229"/>
      <c r="L1929" s="228"/>
      <c r="M1929" s="228"/>
      <c r="N1929" s="228"/>
      <c r="O1929" s="228"/>
      <c r="P1929" s="461"/>
      <c r="Q1929" s="461"/>
      <c r="R1929" s="462"/>
      <c r="S1929" s="461"/>
      <c r="T1929" s="430"/>
      <c r="U1929" s="237"/>
    </row>
    <row r="1930" spans="1:21" x14ac:dyDescent="0.25">
      <c r="A1930" s="228"/>
      <c r="B1930" s="228"/>
      <c r="C1930" s="228"/>
      <c r="D1930" s="228"/>
      <c r="E1930" s="228"/>
      <c r="F1930" s="228"/>
      <c r="G1930" s="228"/>
      <c r="H1930" s="236"/>
      <c r="I1930" s="38"/>
      <c r="J1930" s="228"/>
      <c r="K1930" s="229"/>
      <c r="L1930" s="228"/>
      <c r="M1930" s="228"/>
      <c r="N1930" s="228"/>
      <c r="O1930" s="228"/>
      <c r="P1930" s="461"/>
      <c r="Q1930" s="461"/>
      <c r="R1930" s="462"/>
      <c r="S1930" s="461"/>
      <c r="T1930" s="430"/>
      <c r="U1930" s="237"/>
    </row>
    <row r="1931" spans="1:21" x14ac:dyDescent="0.25">
      <c r="A1931" s="228"/>
      <c r="B1931" s="228"/>
      <c r="C1931" s="228"/>
      <c r="D1931" s="228"/>
      <c r="E1931" s="228"/>
      <c r="F1931" s="228"/>
      <c r="G1931" s="228"/>
      <c r="H1931" s="236"/>
      <c r="I1931" s="38"/>
      <c r="J1931" s="228"/>
      <c r="K1931" s="229"/>
      <c r="L1931" s="228"/>
      <c r="M1931" s="228"/>
      <c r="N1931" s="228"/>
      <c r="O1931" s="228"/>
      <c r="P1931" s="461"/>
      <c r="Q1931" s="461"/>
      <c r="R1931" s="462"/>
      <c r="S1931" s="461"/>
      <c r="T1931" s="430"/>
      <c r="U1931" s="237"/>
    </row>
    <row r="1932" spans="1:21" x14ac:dyDescent="0.25">
      <c r="A1932" s="228"/>
      <c r="B1932" s="228"/>
      <c r="C1932" s="228"/>
      <c r="D1932" s="228"/>
      <c r="E1932" s="228"/>
      <c r="F1932" s="228"/>
      <c r="G1932" s="228"/>
      <c r="H1932" s="236"/>
      <c r="I1932" s="38"/>
      <c r="J1932" s="228"/>
      <c r="K1932" s="229"/>
      <c r="L1932" s="228"/>
      <c r="M1932" s="228"/>
      <c r="N1932" s="228"/>
      <c r="O1932" s="228"/>
      <c r="P1932" s="461"/>
      <c r="Q1932" s="461"/>
      <c r="R1932" s="462"/>
      <c r="S1932" s="461"/>
      <c r="T1932" s="430"/>
      <c r="U1932" s="237"/>
    </row>
    <row r="1933" spans="1:21" x14ac:dyDescent="0.25">
      <c r="A1933" s="228"/>
      <c r="B1933" s="228"/>
      <c r="C1933" s="228"/>
      <c r="D1933" s="228"/>
      <c r="E1933" s="228"/>
      <c r="F1933" s="236"/>
      <c r="G1933" s="228"/>
      <c r="H1933" s="236"/>
      <c r="I1933" s="38"/>
      <c r="J1933" s="228"/>
      <c r="K1933" s="229"/>
      <c r="L1933" s="228"/>
      <c r="M1933" s="228"/>
      <c r="N1933" s="228"/>
      <c r="O1933" s="228"/>
      <c r="P1933" s="461"/>
      <c r="Q1933" s="461"/>
      <c r="R1933" s="462"/>
      <c r="S1933" s="461"/>
      <c r="T1933" s="430"/>
      <c r="U1933" s="237"/>
    </row>
    <row r="1934" spans="1:21" x14ac:dyDescent="0.25">
      <c r="A1934" s="228"/>
      <c r="B1934" s="228"/>
      <c r="C1934" s="228"/>
      <c r="D1934" s="228"/>
      <c r="E1934" s="228"/>
      <c r="F1934" s="228"/>
      <c r="G1934" s="228"/>
      <c r="H1934" s="236"/>
      <c r="I1934" s="38"/>
      <c r="J1934" s="228"/>
      <c r="K1934" s="229"/>
      <c r="L1934" s="228"/>
      <c r="M1934" s="228"/>
      <c r="N1934" s="232"/>
      <c r="O1934" s="228"/>
      <c r="P1934" s="461"/>
      <c r="Q1934" s="461"/>
      <c r="R1934" s="462"/>
      <c r="S1934" s="461"/>
      <c r="T1934" s="430"/>
      <c r="U1934" s="237"/>
    </row>
    <row r="1935" spans="1:21" x14ac:dyDescent="0.25">
      <c r="A1935" s="228"/>
      <c r="B1935" s="228"/>
      <c r="C1935" s="228"/>
      <c r="D1935" s="228"/>
      <c r="E1935" s="228"/>
      <c r="F1935" s="236"/>
      <c r="G1935" s="228"/>
      <c r="H1935" s="236"/>
      <c r="I1935" s="38"/>
      <c r="J1935" s="228"/>
      <c r="K1935" s="229"/>
      <c r="L1935" s="228"/>
      <c r="M1935" s="228"/>
      <c r="N1935" s="232"/>
      <c r="O1935" s="228"/>
      <c r="P1935" s="461"/>
      <c r="Q1935" s="461"/>
      <c r="R1935" s="462"/>
      <c r="S1935" s="461"/>
      <c r="T1935" s="430"/>
      <c r="U1935" s="237"/>
    </row>
    <row r="1936" spans="1:21" x14ac:dyDescent="0.25">
      <c r="A1936" s="228"/>
      <c r="B1936" s="228"/>
      <c r="C1936" s="228"/>
      <c r="D1936" s="228"/>
      <c r="E1936" s="228"/>
      <c r="F1936" s="228"/>
      <c r="G1936" s="228"/>
      <c r="H1936" s="236"/>
      <c r="I1936" s="38"/>
      <c r="J1936" s="228"/>
      <c r="K1936" s="229"/>
      <c r="L1936" s="228"/>
      <c r="M1936" s="228"/>
      <c r="N1936" s="232"/>
      <c r="O1936" s="228"/>
      <c r="P1936" s="461"/>
      <c r="Q1936" s="461"/>
      <c r="R1936" s="462"/>
      <c r="S1936" s="461"/>
      <c r="T1936" s="430"/>
      <c r="U1936" s="237"/>
    </row>
    <row r="1937" spans="1:21" x14ac:dyDescent="0.25">
      <c r="A1937" s="228"/>
      <c r="B1937" s="228"/>
      <c r="C1937" s="228"/>
      <c r="D1937" s="228"/>
      <c r="E1937" s="228"/>
      <c r="F1937" s="228"/>
      <c r="G1937" s="228"/>
      <c r="H1937" s="236"/>
      <c r="I1937" s="38"/>
      <c r="J1937" s="228"/>
      <c r="K1937" s="229"/>
      <c r="L1937" s="228"/>
      <c r="M1937" s="228"/>
      <c r="N1937" s="232"/>
      <c r="O1937" s="228"/>
      <c r="P1937" s="461"/>
      <c r="Q1937" s="461"/>
      <c r="R1937" s="462"/>
      <c r="S1937" s="461"/>
      <c r="T1937" s="430"/>
      <c r="U1937" s="237"/>
    </row>
    <row r="1938" spans="1:21" x14ac:dyDescent="0.25">
      <c r="A1938" s="228"/>
      <c r="B1938" s="228"/>
      <c r="C1938" s="228"/>
      <c r="D1938" s="228"/>
      <c r="E1938" s="228"/>
      <c r="F1938" s="228"/>
      <c r="G1938" s="228"/>
      <c r="H1938" s="236"/>
      <c r="I1938" s="38"/>
      <c r="J1938" s="228"/>
      <c r="K1938" s="229"/>
      <c r="L1938" s="228"/>
      <c r="M1938" s="228"/>
      <c r="N1938" s="232"/>
      <c r="O1938" s="228"/>
      <c r="P1938" s="461"/>
      <c r="Q1938" s="461"/>
      <c r="R1938" s="462"/>
      <c r="S1938" s="461"/>
      <c r="T1938" s="430"/>
      <c r="U1938" s="237"/>
    </row>
    <row r="1939" spans="1:21" x14ac:dyDescent="0.25">
      <c r="A1939" s="228"/>
      <c r="B1939" s="228"/>
      <c r="C1939" s="228"/>
      <c r="D1939" s="228"/>
      <c r="E1939" s="228"/>
      <c r="F1939" s="237"/>
      <c r="G1939" s="228"/>
      <c r="H1939" s="236"/>
      <c r="I1939" s="38"/>
      <c r="J1939" s="228"/>
      <c r="K1939" s="229"/>
      <c r="L1939" s="228"/>
      <c r="M1939" s="228"/>
      <c r="N1939" s="232"/>
      <c r="O1939" s="228"/>
      <c r="P1939" s="461"/>
      <c r="Q1939" s="461"/>
      <c r="R1939" s="462"/>
      <c r="S1939" s="461"/>
      <c r="T1939" s="430"/>
      <c r="U1939" s="237"/>
    </row>
    <row r="1940" spans="1:21" x14ac:dyDescent="0.25">
      <c r="A1940" s="228"/>
      <c r="B1940" s="228"/>
      <c r="C1940" s="228"/>
      <c r="D1940" s="228"/>
      <c r="E1940" s="228"/>
      <c r="F1940" s="237"/>
      <c r="G1940" s="228"/>
      <c r="H1940" s="236"/>
      <c r="I1940" s="38"/>
      <c r="J1940" s="228"/>
      <c r="K1940" s="229"/>
      <c r="L1940" s="228"/>
      <c r="M1940" s="228"/>
      <c r="N1940" s="232"/>
      <c r="O1940" s="228"/>
      <c r="P1940" s="461"/>
      <c r="Q1940" s="461"/>
      <c r="R1940" s="462"/>
      <c r="S1940" s="461"/>
      <c r="T1940" s="430"/>
      <c r="U1940" s="237"/>
    </row>
    <row r="1941" spans="1:21" x14ac:dyDescent="0.25">
      <c r="A1941" s="228"/>
      <c r="B1941" s="228"/>
      <c r="C1941" s="228"/>
      <c r="D1941" s="228"/>
      <c r="E1941" s="228"/>
      <c r="F1941" s="231"/>
      <c r="G1941" s="228"/>
      <c r="H1941" s="236"/>
      <c r="I1941" s="38"/>
      <c r="J1941" s="228"/>
      <c r="K1941" s="229"/>
      <c r="L1941" s="228"/>
      <c r="M1941" s="228"/>
      <c r="N1941" s="232"/>
      <c r="O1941" s="228"/>
      <c r="P1941" s="461"/>
      <c r="Q1941" s="461"/>
      <c r="R1941" s="462"/>
      <c r="S1941" s="461"/>
      <c r="T1941" s="430"/>
      <c r="U1941" s="237"/>
    </row>
    <row r="1942" spans="1:21" x14ac:dyDescent="0.25">
      <c r="A1942" s="228"/>
      <c r="B1942" s="228"/>
      <c r="C1942" s="228"/>
      <c r="D1942" s="228"/>
      <c r="E1942" s="228"/>
      <c r="F1942" s="231"/>
      <c r="G1942" s="228"/>
      <c r="H1942" s="236"/>
      <c r="I1942" s="38"/>
      <c r="J1942" s="228"/>
      <c r="K1942" s="229"/>
      <c r="L1942" s="228"/>
      <c r="M1942" s="228"/>
      <c r="N1942" s="232"/>
      <c r="O1942" s="228"/>
      <c r="P1942" s="461"/>
      <c r="Q1942" s="461"/>
      <c r="R1942" s="462"/>
      <c r="S1942" s="228"/>
      <c r="T1942" s="430"/>
      <c r="U1942" s="237"/>
    </row>
    <row r="1943" spans="1:21" x14ac:dyDescent="0.25">
      <c r="A1943" s="228"/>
      <c r="B1943" s="228"/>
      <c r="C1943" s="228"/>
      <c r="D1943" s="228"/>
      <c r="E1943" s="228"/>
      <c r="F1943" s="228"/>
      <c r="G1943" s="228"/>
      <c r="H1943" s="236"/>
      <c r="I1943" s="38"/>
      <c r="J1943" s="228"/>
      <c r="K1943" s="229"/>
      <c r="L1943" s="228"/>
      <c r="M1943" s="228"/>
      <c r="N1943" s="232"/>
      <c r="O1943" s="228"/>
      <c r="P1943" s="461"/>
      <c r="Q1943" s="461"/>
      <c r="R1943" s="462"/>
      <c r="S1943" s="228"/>
      <c r="T1943" s="430"/>
      <c r="U1943" s="237"/>
    </row>
    <row r="1944" spans="1:21" x14ac:dyDescent="0.25">
      <c r="A1944" s="228"/>
      <c r="B1944" s="228"/>
      <c r="C1944" s="228"/>
      <c r="D1944" s="228"/>
      <c r="E1944" s="228"/>
      <c r="F1944" s="228"/>
      <c r="G1944" s="228"/>
      <c r="H1944" s="236"/>
      <c r="I1944" s="38"/>
      <c r="J1944" s="228"/>
      <c r="K1944" s="229"/>
      <c r="L1944" s="228"/>
      <c r="M1944" s="228"/>
      <c r="N1944" s="232"/>
      <c r="O1944" s="228"/>
      <c r="P1944" s="461"/>
      <c r="Q1944" s="461"/>
      <c r="R1944" s="462"/>
      <c r="S1944" s="238"/>
      <c r="T1944" s="430"/>
      <c r="U1944" s="237"/>
    </row>
    <row r="1945" spans="1:21" x14ac:dyDescent="0.25">
      <c r="A1945" s="228"/>
      <c r="B1945" s="228"/>
      <c r="C1945" s="228"/>
      <c r="D1945" s="228"/>
      <c r="E1945" s="228"/>
      <c r="F1945" s="238"/>
      <c r="G1945" s="228"/>
      <c r="H1945" s="236"/>
      <c r="I1945" s="38"/>
      <c r="J1945" s="238"/>
      <c r="K1945" s="229"/>
      <c r="L1945" s="238"/>
      <c r="M1945" s="228"/>
      <c r="N1945" s="232"/>
      <c r="O1945" s="238"/>
      <c r="P1945" s="238"/>
      <c r="Q1945" s="238"/>
      <c r="R1945" s="456"/>
      <c r="S1945" s="238"/>
      <c r="T1945" s="430"/>
      <c r="U1945" s="237"/>
    </row>
    <row r="1946" spans="1:21" x14ac:dyDescent="0.25">
      <c r="A1946" s="228"/>
      <c r="B1946" s="228"/>
      <c r="C1946" s="228"/>
      <c r="D1946" s="228"/>
      <c r="E1946" s="228"/>
      <c r="F1946" s="238"/>
      <c r="G1946" s="228"/>
      <c r="H1946" s="236"/>
      <c r="I1946" s="38"/>
      <c r="J1946" s="238"/>
      <c r="K1946" s="229"/>
      <c r="L1946" s="238"/>
      <c r="M1946" s="228"/>
      <c r="N1946" s="232"/>
      <c r="O1946" s="238"/>
      <c r="P1946" s="238"/>
      <c r="Q1946" s="238"/>
      <c r="R1946" s="456"/>
      <c r="S1946" s="238"/>
      <c r="T1946" s="430"/>
      <c r="U1946" s="237"/>
    </row>
    <row r="1947" spans="1:21" x14ac:dyDescent="0.25">
      <c r="A1947" s="228"/>
      <c r="B1947" s="228"/>
      <c r="C1947" s="228"/>
      <c r="D1947" s="228"/>
      <c r="E1947" s="228"/>
      <c r="F1947" s="238"/>
      <c r="G1947" s="228"/>
      <c r="H1947" s="236"/>
      <c r="I1947" s="38"/>
      <c r="J1947" s="238"/>
      <c r="K1947" s="229"/>
      <c r="L1947" s="238"/>
      <c r="M1947" s="228"/>
      <c r="N1947" s="232"/>
      <c r="O1947" s="238"/>
      <c r="P1947" s="238"/>
      <c r="Q1947" s="238"/>
      <c r="R1947" s="456"/>
      <c r="S1947" s="238"/>
      <c r="T1947" s="430"/>
      <c r="U1947" s="237"/>
    </row>
    <row r="1948" spans="1:21" x14ac:dyDescent="0.25">
      <c r="A1948" s="228"/>
      <c r="B1948" s="228"/>
      <c r="C1948" s="228"/>
      <c r="D1948" s="228"/>
      <c r="E1948" s="228"/>
      <c r="F1948" s="238"/>
      <c r="G1948" s="228"/>
      <c r="H1948" s="236"/>
      <c r="I1948" s="38"/>
      <c r="J1948" s="238"/>
      <c r="K1948" s="229"/>
      <c r="L1948" s="238"/>
      <c r="M1948" s="228"/>
      <c r="N1948" s="232"/>
      <c r="O1948" s="238"/>
      <c r="P1948" s="238"/>
      <c r="Q1948" s="238"/>
      <c r="R1948" s="456"/>
      <c r="S1948" s="238"/>
      <c r="T1948" s="430"/>
      <c r="U1948" s="237"/>
    </row>
    <row r="1949" spans="1:21" x14ac:dyDescent="0.25">
      <c r="A1949" s="228"/>
      <c r="B1949" s="228"/>
      <c r="C1949" s="228"/>
      <c r="D1949" s="228"/>
      <c r="E1949" s="228"/>
      <c r="F1949" s="238"/>
      <c r="G1949" s="228"/>
      <c r="H1949" s="236"/>
      <c r="I1949" s="38"/>
      <c r="J1949" s="238"/>
      <c r="K1949" s="229"/>
      <c r="L1949" s="238"/>
      <c r="M1949" s="228"/>
      <c r="N1949" s="232"/>
      <c r="O1949" s="238"/>
      <c r="P1949" s="238"/>
      <c r="Q1949" s="238"/>
      <c r="R1949" s="456"/>
      <c r="S1949" s="238"/>
      <c r="T1949" s="430"/>
      <c r="U1949" s="237"/>
    </row>
    <row r="1950" spans="1:21" x14ac:dyDescent="0.25">
      <c r="A1950" s="228"/>
      <c r="B1950" s="228"/>
      <c r="C1950" s="228"/>
      <c r="D1950" s="228"/>
      <c r="E1950" s="228"/>
      <c r="F1950" s="238"/>
      <c r="G1950" s="228"/>
      <c r="H1950" s="236"/>
      <c r="I1950" s="38"/>
      <c r="J1950" s="238"/>
      <c r="K1950" s="229"/>
      <c r="L1950" s="238"/>
      <c r="M1950" s="228"/>
      <c r="N1950" s="232"/>
      <c r="O1950" s="238"/>
      <c r="P1950" s="238"/>
      <c r="Q1950" s="238"/>
      <c r="R1950" s="456"/>
      <c r="S1950" s="238"/>
      <c r="T1950" s="430"/>
      <c r="U1950" s="237"/>
    </row>
    <row r="1951" spans="1:21" x14ac:dyDescent="0.25">
      <c r="A1951" s="228"/>
      <c r="B1951" s="228"/>
      <c r="C1951" s="228"/>
      <c r="D1951" s="228"/>
      <c r="E1951" s="228"/>
      <c r="F1951" s="238"/>
      <c r="G1951" s="228"/>
      <c r="H1951" s="236"/>
      <c r="I1951" s="38"/>
      <c r="J1951" s="238"/>
      <c r="K1951" s="229"/>
      <c r="L1951" s="238"/>
      <c r="M1951" s="228"/>
      <c r="N1951" s="232"/>
      <c r="O1951" s="238"/>
      <c r="P1951" s="238"/>
      <c r="Q1951" s="238"/>
      <c r="R1951" s="456"/>
      <c r="S1951" s="238"/>
      <c r="T1951" s="430"/>
      <c r="U1951" s="237"/>
    </row>
    <row r="1952" spans="1:21" x14ac:dyDescent="0.25">
      <c r="A1952" s="228"/>
      <c r="B1952" s="228"/>
      <c r="C1952" s="228"/>
      <c r="D1952" s="228"/>
      <c r="E1952" s="228"/>
      <c r="F1952" s="238"/>
      <c r="G1952" s="228"/>
      <c r="H1952" s="236"/>
      <c r="I1952" s="38"/>
      <c r="J1952" s="238"/>
      <c r="K1952" s="229"/>
      <c r="L1952" s="238"/>
      <c r="M1952" s="228"/>
      <c r="N1952" s="232"/>
      <c r="O1952" s="238"/>
      <c r="P1952" s="238"/>
      <c r="Q1952" s="238"/>
      <c r="R1952" s="456"/>
      <c r="S1952" s="238"/>
      <c r="T1952" s="430"/>
      <c r="U1952" s="237"/>
    </row>
    <row r="1953" spans="1:21" x14ac:dyDescent="0.25">
      <c r="A1953" s="228"/>
      <c r="B1953" s="228"/>
      <c r="C1953" s="228"/>
      <c r="D1953" s="228"/>
      <c r="E1953" s="228"/>
      <c r="F1953" s="238"/>
      <c r="G1953" s="228"/>
      <c r="H1953" s="236"/>
      <c r="I1953" s="38"/>
      <c r="J1953" s="238"/>
      <c r="K1953" s="229"/>
      <c r="L1953" s="238"/>
      <c r="M1953" s="228"/>
      <c r="N1953" s="232"/>
      <c r="O1953" s="238"/>
      <c r="P1953" s="238"/>
      <c r="Q1953" s="238"/>
      <c r="R1953" s="456"/>
      <c r="S1953" s="238"/>
      <c r="T1953" s="430"/>
      <c r="U1953" s="237"/>
    </row>
  </sheetData>
  <sheetProtection formatCells="0" formatColumns="0" formatRows="0"/>
  <protectedRanges>
    <protectedRange sqref="A162:B162 D162:U162 A8:U13 A7:B7 D7:U7 A14:C44 A45:B45 D45:K45 A83:K83 A52:C73 A84:B84 D84:U84 A123:B123 D123:U123 A199:K200 A169:C191 A201:B201 D201:U201 A238:K239 A240:B240 D240:U240 A279:B279 D279:U279 A318:B318 D318:U318 A357:B357 D357:U357 A364:C386 A208:C237 D231:F237 A247:C276 D270:F276 A286:C315 D309:F315 D299:F305 A325:C354 D348:F354 D339:F344 D378:F383 A74:F82 K67:K73 D73:F73 A121:K122 A192:E198 A387:F393 A160:K161 G82:K82 J192:K198 J231:K237 J270:K276 J309:K315 J348:K354 J387:K393 J117:K120 A1019:U1024 A1564:U1572 J219:K227 J258:K266 J297:K305 J336:K344 J375:K383 A417:F432 A817:F822 A856:F861 A895:F900 A934:F939 A973:F978 A1012:F1017 A1051:F1056 A1090:F1095 A1129:F1134 A1168:F1173 A1207:F1212 A1246:F1251 A1285:F1290 A1324:F1329 A1363:F1368 A1402:F1407 A1433:F1446 A1472:F1485 A1511:F1524 A1550:F1563 A1603:U1611 A1573:H1602 A1642:U1650 A1612:H1641 A1681:U1689 A1651:H1680 A1720:U1728 A1690:H1719 A1759:U1767 A1729:H1758 A1798:U1806 J1768:U1797 A1768:H1797 A1837:U1845 J1807:U1836 A1807:H1836 A1876:U1884 J1846:U1875 A1846:H1875 A1915:U1923 J1885:U1914 A1885:H1914 A1954:U1048576 J1924:U1953 A1924:H1953 F67:F72 D223:E228 A245:S246 A284:S285 A323:S324 A362:S363 A474:U480 A513:U519 A552:U558 A590:U597 A628:U636 A668:U675 A707:U714 A746:U753 A785:U792 A824:U831 A863:U870 A901:U909 A941:U948 A980:U987 A1025:S1026 A1063:U1065 A1097:U1104 A1136:U1143 A1:U6 J29:K36 D68:E72 K108:K110 K112:K116 J108:J114 J116 J102:K107 A108:F120 D184:E189 J180:K188 A146:F159 A277:K278 S277:U277 S247:S276 A316:K317 S316:U316 S286:S315 A355:K356 S355:U355 S325:S354 S394:U394 S364:S393 A589:Q589 A667:Q667 A706:O706 Q706:U706 A784:O784 A823:O823 A940:Q940 A979:Q979 A1018:Q1018 A1057:Q1062 S1059:U1062 S1027:S1058 A1096:Q1096 A1135:Q1135 A1174:Q1174 A1175:U1182 A1213:U1221 A1252:U1260 A1291:U1299 A1330:U1338 A1369:U1377 A1408:U1416 A1447:U1455 A1486:U1494 A1525:U1533 J1573:U1602 J1612:U1641 J1651:U1680 J1690:U1719 J1729:U1758 T245:U276 T284:U315 T323:U354 T362:U393 T1025:U1058 H1417:H1446 H1456:H1485 H1495:H1524 H1534:H1563 J74:K81 J141:K159 J700:N705 J739:N744 J778:N783 J414:K432 J466:K471 J505:K510 J544:K549 J583:N588 J622:N627 J661:N666 P676:P706 A745:O745 Q745:U745 P715:P745 Q784 Q823 A862:O862 Q862:U862 P14:P44 D259:F266 A505:F510 A544:F549 J817:N822 J856:N861 A583:F588 A622:F627 A661:F666 A700:F705 A739:F744 A778:F783 P754:P784 P793:P823 P832:P862 J895:N900 J934:N939 J1012:N1017 J973:N978 J1051:N1056 J1090:N1095 J1129:N1134 J1168:N1173 J1207:N1212 J1246:N1251 A1417:D1432 F1417:F1432 E1423:E1432 A1456:D1471 F1456:F1471 E1462:E1471 A1495:D1510 F1495:F1510 E1501:E1510 A1534:D1549 F1534:F1549 E1540:E1549 J1285:N1290 J1324:N1329 J1363:N1368 J1402:N1407 J1417:P1446 J1456:P1485 J1495:P1524 J1534:P1563 K442:K465 A456:F471 J453:J465 K481:K504 E495:F504 J492:J504 K520:K543 E534:F543 J531:J543 K559:N582 E573:F582 J570:J582 K598:N621 E612:F621 J609:J621 K637:N660 E651:F660 J648:J660 K676:N699 E690:F699 J687:J699 K715:N738 E729:F738 J726:J738 K754:N777 E768:F777 J765:J777 K793:N816 E807:F816 J804:J816 K832:N855 E846:F855 J843:J855 K871:N894 E885:F894 J882:J894 K910:N933 E924:F933 J921:J933 K949:N972 E963:F972 J960:J972 K988:N1011 E1002:F1011 J999:J1011 K1027:N1050 E1041:F1050 J1038:J1050 K1066:N1089 E1080:F1089 J1077:J1089 K1105:N1128 E1119:F1128 J1116:J1128 K1144:N1167 E1158:F1167 J1155:J1167 A1183:D1206 K1183:N1206 E1197:F1206 H1192:H1212 E1192:E1196 J1191:J1206 F1189:F1196 A1222:D1245 K1222:N1245 E1236:F1245 H1231:H1251 E1231:E1235 J1230:J1245 F1228:F1235 A1261:D1284 K1261:N1284 E1275:F1284 H1270:H1290 E1270:E1274 J1269:J1284 F1267:F1274 A1300:D1323 K1300:N1323 E1314:F1323 H1309:H1329 E1309:E1313 J1308:J1323 F1306:F1313 A1339:D1362 K1339:N1362 E1353:F1362 H1348:H1368 E1348:E1352 J1347:J1362 F1345:F1352 A1378:D1401 K1378:N1401 E1392:F1401 H1387:H1407 E1387:E1391 J1386:J1401 F1384:F1391 A46:U51 A85:U90 A124:U129 A163:U168 A202:U207 A241:U244 A280:U283 A319:U322 A358:U361 A396:U402 A435:U441 L14:O14 M45:U45 L15:L45 M83:U83 L52:L83 M121:U122 L91:L122 M160:U161 L130:L161 M199:U200 L169:L200 M238:U239 L208:L239 M278:U278 M277:Q277 L247:L278 M317:U317 M316:Q316 L286:L317 M356:U356 M355:Q355 L325:L356 M394:Q394 A394:K395 M395:U395 L364:L395 A433:K434 M433:U434 L403:L434 A472:K473 M473:U473 M472:Q472 L442:L473 A511:K512 M511:U512 L481:L512 A550:K551 M550:U551 L520:L551 M15:O43 M52:P82 M91:P120 M130:P159 M169:P198 M208:P237 M247:P276 M286:P315 M325:P354 M364:P393 M403:P432 M442:P471 M481:P510 M520:P549 O559:P588 O598:P627 O637:P666 O676:O705 O715:O744 O754:O783 O793:O822 O832:O861 O871:P900 O910:P939 O949:P978 O988:P1017 O1027:P1056 O1066:P1095 O1105:P1134 O1144:P1173 O1183:P1212 O1222:P1251 O1261:P1290 O1300:P1329 O1339:P1368 O1378:P1407 R14:R23 R91:U120 R130:U159 R169:U198 R208:U237 R247:R277 R286:R316 R325:R355 R364:R394 R403:U432 R442:U472 R481:U510 R520:U549 R559:U589 R598:U627 R637:U667 R676:U705 R715:U744 R754:U784 R793:U823 R832:U861 R871:U900 R910:U940 R949:U979 R988:U1018 R1027:R1062 R1066:U1096 R1105:U1135 R1144:U1174 R1183:U1212 R1222:U1251 R1261:U1290 R1300:U1329 R1339:U1368 R1378:U1407 R1417:U1446 R1456:U1485 R1495:U1524 R1534:U1563 K57:K65 R52:U82 F29:F36 D29:E43 E28:F28 K23:K28 R28:R43 S14:U44 J64:J73 F22:F27 H23:H43 E23:E27 D14:D28 K91:K101 K130:K140 K169:K179 F60:F65 H61:H81 E61:E67 D52:D67 F99:F107 H100:H120 E100:E107 A91:D107 F138:F145 H139:H159 E139:E145 A130:D145 F177:F198 H178:H198 E178:E183 D169:D183 K208:K218 F216:F227 H217:H237 E217:E222 D208:D222 K247:K257 F255:F258 H256:H276 E256:E258 D247:D258 K286:K296 F294:F298 H295:H315 E295:E298 D286:D298 K325:K335 F333:F338 H334:H354 E334:E338 D325:D338 K364:K374 F372:F377 H373:H393 E373:E377 D364:D377 K403:K413 F411:F416 H412:H432 E412:E416 A403:D416 F450:F455 H451:H471 E451:E455 A442:D455 F489:F494 H490:H510 E490:E494 A481:D504 F528:F533 H529:H549 E529:E533 A520:D543 F567:F572 H568:H588 E568:E572 A559:D582 F606:F611 H607:H627 E607:E611 A598:D621 F645:F650 H646:H666 E646:E650 A637:D660 F684:F689 H685:H705 E685:E689 A676:D699 F723:F728 H724:H744 E724:E728 A715:D738 F762:F767 H763:H783 E763:E767 A754:D777 F801:F806 H802:H822 E802:E806 A793:D816 F840:F845 H841:H861 E841:E845 A832:D855 F879:F884 H880:H900 E880:E884 A871:D894 F918:F923 H919:H939 E919:E923 A910:D933 F957:F962 H958:H978 E958:E962 A949:D972 F996:F1001 H997:H1017 E997:E1001 A988:D1011 F1035:F1040 H1036:H1056 E1036:E1040 A1027:D1050 F1074:F1079 H1075:H1095 E1075:E1079 A1066:D1089 F1113:F1118 H1114:H1134 E1114:E1118 A1105:D1128 F1152:F1157 H1153:H1173 E1153:E1157 A1144:D1167" name="範圍1"/>
    <protectedRange sqref="C7" name="範圍1_1"/>
    <protectedRange sqref="D44 K37:K44 K66 Q44:R44 M44:O44" name="範圍1_3"/>
    <protectedRange sqref="C45" name="範圍1_4"/>
    <protectedRange sqref="C84" name="範圍1_6"/>
    <protectedRange sqref="K111 J115" name="範圍1_7"/>
    <protectedRange sqref="C123" name="範圍1_8"/>
    <protectedRange sqref="C162" name="範圍1_2_1"/>
    <protectedRange sqref="D190:E191 D229:F230 D267:F269 D306:F308 D345:F347 D384:F386 J189:K191 J228:K230 J267:K269 J306:K308 J345:K347 J384:K386 F228" name="範圍1_10"/>
    <protectedRange sqref="C201" name="範圍1_11"/>
    <protectedRange sqref="C240" name="範圍1_13"/>
    <protectedRange sqref="C279" name="範圍1_15"/>
    <protectedRange sqref="C318" name="範圍1_17"/>
    <protectedRange sqref="C357" name="範圍1_19"/>
    <protectedRange sqref="Q91:Q120 Q130:Q159 Q169:Q198 Q208:Q237 Q247:Q276 Q286:Q315 Q325:Q354 Q364:Q393 Q403:Q432 Q442:Q471 Q481:Q510 Q520:Q549 Q559:Q588 Q598:Q627 Q637:Q666 Q676:Q705 Q715:Q744 Q754:Q783 Q793:Q822 Q832:Q861 Q871:Q900 Q910:Q939 Q949:Q978 Q988:Q1017 Q1027:Q1056 Q1066:Q1095 Q1105:Q1134 Q1144:Q1173 Q1183:Q1212 Q1222:Q1251 Q1261:Q1290 Q1300:Q1329 Q1339:Q1368 Q1378:Q1407 Q1417:Q1446 Q1456:Q1485 Q1495:Q1524 Q1534:Q1563 Q52:Q82 Q14:Q43 R24:R27" name="範圍1_2"/>
    <protectedRange sqref="J14:K14 K15:K22 E1417:E1422 E1456:E1461 E1495:E1500 E1534:E1539 E1183:F1188 H1183:H1191 E1189:E1191 J1183:J1190 E1222:F1227 H1222:H1230 E1228:E1230 J1222:J1229 E1261:F1266 H1261:H1269 E1267:E1269 J1261:J1268 E1300:F1305 H1300:H1308 E1306:E1308 J1300:J1307 E1339:F1344 H1339:H1347 E1345:E1347 J1339:J1346 E1378:F1383 H1378:H1386 E1384:E1386 J1378:J1385 G1183:G1212 G1222:G1251 G1261:G1290 G1300:G1329 G1339:G1368 G1378:G1407 G1417:G1446 G1456:G1485 G1495:G1524 G1534:G1563 K52:K56 E22 E19:F21 H19:H22 G19:G43 E14:H18 J52:J63 E60 E57:F59 H57:H60 G57:G81 E52:H56 J91:J101 E99 E96:F98 H96:H99 G96:G120 E91:H95 J130:J140 E138 E135:F137 H135:H138 G135:G159 E130:H134 J169:J179 E177 E174:F176 H174:H177 G174:G198 E169:H173 J208:J218 E216 E213:F215 H213:H216 G213:G237 E208:H212 J247:J257 E255 E252:F254 H252:H255 G252:G276 E247:H251 J286:J296 E294 E291:F293 H291:H294 G291:G315 E286:H290 J325:J335 E333 E330:F332 H330:H333 G330:G354 E325:H329 J364:J374 E372 E369:F371 H369:H372 G369:G393 E364:H368 J403:J413 E411 E408:F410 H408:H411 G408:G432 E403:H407 J442:J452 E450 E447:F449 H447:H450 G447:G471 E442:H446 J481:J491 E489 E486:F488 H486:H489 G486:G510 E481:H485 J520:J530 E528 E525:F527 H525:H528 G525:G549 E520:H524 J559:J569 E567 E564:F566 H564:H567 G564:G588 E559:H563 J598:J608 E606 E603:F605 H603:H606 G603:G627 E598:H602 J637:J647 E645 E642:F644 H642:H645 G642:G666 E637:H641 J676:J686 E684 E681:F683 H681:H684 G681:G705 E676:H680 J715:J725 E723 E720:F722 H720:H723 G720:G744 E715:H719 J754:J764 E762 E759:F761 H759:H762 G759:G783 E754:H758 J793:J803 E801 E798:F800 H798:H801 G798:G822 E793:H797 J832:J842 E840 E837:F839 H837:H840 G837:G861 E832:H836 J871:J881 E879 E876:F878 H876:H879 G876:G900 E871:H875 J910:J920 E918 E915:F917 H915:H918 G915:G939 E910:H914 J949:J959 E957 E954:F956 H954:H957 G954:G978 E949:H953 J988:J998 E996 E993:F995 H993:H996 G993:G1017 E988:H992 J1027:J1037 E1035 E1032:F1034 H1032:H1035 G1032:G1056 E1027:H1031 J1066:J1076 E1074 E1071:F1073 H1071:H1074 G1071:G1095 E1066:H1070 J1105:J1115 E1113 E1110:F1112 H1110:H1113 G1110:G1134 E1105:H1109 J1144:J1154 E1152 E1149:F1151 H1149:H1152 G1149:G1173 E1144:H1148 J15:J28" name="範圍1_5"/>
  </protectedRanges>
  <dataConsolidate function="product">
    <dataRefs count="1">
      <dataRef name="($F$12/30.3)*($G$12/30.3)*$I$12"/>
    </dataRefs>
  </dataConsolidate>
  <mergeCells count="752">
    <mergeCell ref="K4:M4"/>
    <mergeCell ref="M1337:M1338"/>
    <mergeCell ref="O1337:O1338"/>
    <mergeCell ref="N1337:N1338"/>
    <mergeCell ref="M1376:M1377"/>
    <mergeCell ref="M1259:M1260"/>
    <mergeCell ref="O1259:O1260"/>
    <mergeCell ref="M1298:M1299"/>
    <mergeCell ref="O1298:O1299"/>
    <mergeCell ref="M1142:M1143"/>
    <mergeCell ref="O1142:O1143"/>
    <mergeCell ref="M1181:M1182"/>
    <mergeCell ref="O1181:O1182"/>
    <mergeCell ref="N1181:N1182"/>
    <mergeCell ref="N1142:N1143"/>
    <mergeCell ref="N1259:N1260"/>
    <mergeCell ref="M1220:M1221"/>
    <mergeCell ref="A1220:A1221"/>
    <mergeCell ref="C1220:C1221"/>
    <mergeCell ref="E1220:E1221"/>
    <mergeCell ref="K1220:K1221"/>
    <mergeCell ref="L1220:L1221"/>
    <mergeCell ref="C1181:C1182"/>
    <mergeCell ref="E1181:E1182"/>
    <mergeCell ref="K1181:K1182"/>
    <mergeCell ref="L1181:L1182"/>
    <mergeCell ref="D1181:D1182"/>
    <mergeCell ref="A1298:A1299"/>
    <mergeCell ref="C1298:C1299"/>
    <mergeCell ref="E1298:E1299"/>
    <mergeCell ref="K1298:K1299"/>
    <mergeCell ref="L1298:L1299"/>
    <mergeCell ref="A1259:A1260"/>
    <mergeCell ref="C1259:C1260"/>
    <mergeCell ref="E1259:E1260"/>
    <mergeCell ref="K1259:K1260"/>
    <mergeCell ref="L1259:L1260"/>
    <mergeCell ref="A830:A831"/>
    <mergeCell ref="C830:C831"/>
    <mergeCell ref="E830:E831"/>
    <mergeCell ref="K830:K831"/>
    <mergeCell ref="L830:L831"/>
    <mergeCell ref="M830:M831"/>
    <mergeCell ref="O830:O831"/>
    <mergeCell ref="A869:A870"/>
    <mergeCell ref="C869:C870"/>
    <mergeCell ref="E869:E870"/>
    <mergeCell ref="K869:K870"/>
    <mergeCell ref="L869:L870"/>
    <mergeCell ref="M869:M870"/>
    <mergeCell ref="O869:O870"/>
    <mergeCell ref="D830:D831"/>
    <mergeCell ref="D869:D870"/>
    <mergeCell ref="N869:N870"/>
    <mergeCell ref="A713:A714"/>
    <mergeCell ref="C713:C714"/>
    <mergeCell ref="E713:E714"/>
    <mergeCell ref="K713:K714"/>
    <mergeCell ref="L713:L714"/>
    <mergeCell ref="M713:M714"/>
    <mergeCell ref="O713:O714"/>
    <mergeCell ref="O752:O753"/>
    <mergeCell ref="D713:D714"/>
    <mergeCell ref="N713:N714"/>
    <mergeCell ref="N752:N753"/>
    <mergeCell ref="A791:A792"/>
    <mergeCell ref="C791:C792"/>
    <mergeCell ref="E791:E792"/>
    <mergeCell ref="K791:K792"/>
    <mergeCell ref="L791:L792"/>
    <mergeCell ref="M791:M792"/>
    <mergeCell ref="O791:O792"/>
    <mergeCell ref="A752:A753"/>
    <mergeCell ref="C752:C753"/>
    <mergeCell ref="E752:E753"/>
    <mergeCell ref="K752:K753"/>
    <mergeCell ref="L752:L753"/>
    <mergeCell ref="M752:M753"/>
    <mergeCell ref="D752:D753"/>
    <mergeCell ref="D791:D792"/>
    <mergeCell ref="N791:N792"/>
    <mergeCell ref="A557:A558"/>
    <mergeCell ref="C557:C558"/>
    <mergeCell ref="E557:E558"/>
    <mergeCell ref="K557:K558"/>
    <mergeCell ref="L557:L558"/>
    <mergeCell ref="M557:M558"/>
    <mergeCell ref="O557:O558"/>
    <mergeCell ref="A596:A597"/>
    <mergeCell ref="C596:C597"/>
    <mergeCell ref="E596:E597"/>
    <mergeCell ref="K596:K597"/>
    <mergeCell ref="L596:L597"/>
    <mergeCell ref="M596:M597"/>
    <mergeCell ref="O596:O597"/>
    <mergeCell ref="D557:D558"/>
    <mergeCell ref="D596:D597"/>
    <mergeCell ref="A635:A636"/>
    <mergeCell ref="C635:C636"/>
    <mergeCell ref="E635:E636"/>
    <mergeCell ref="K635:K636"/>
    <mergeCell ref="L635:L636"/>
    <mergeCell ref="M635:M636"/>
    <mergeCell ref="O635:O636"/>
    <mergeCell ref="A674:A675"/>
    <mergeCell ref="C674:C675"/>
    <mergeCell ref="E674:E675"/>
    <mergeCell ref="K674:K675"/>
    <mergeCell ref="L674:L675"/>
    <mergeCell ref="M674:M675"/>
    <mergeCell ref="O674:O675"/>
    <mergeCell ref="D635:D636"/>
    <mergeCell ref="D674:D675"/>
    <mergeCell ref="A479:A480"/>
    <mergeCell ref="C479:C480"/>
    <mergeCell ref="E479:E480"/>
    <mergeCell ref="K479:K480"/>
    <mergeCell ref="L479:L480"/>
    <mergeCell ref="M479:M480"/>
    <mergeCell ref="O479:O480"/>
    <mergeCell ref="A518:A519"/>
    <mergeCell ref="C518:C519"/>
    <mergeCell ref="E518:E519"/>
    <mergeCell ref="K518:K519"/>
    <mergeCell ref="L518:L519"/>
    <mergeCell ref="M518:M519"/>
    <mergeCell ref="O518:O519"/>
    <mergeCell ref="D479:D480"/>
    <mergeCell ref="D518:D519"/>
    <mergeCell ref="N479:N480"/>
    <mergeCell ref="N518:N519"/>
    <mergeCell ref="A401:A402"/>
    <mergeCell ref="C401:C402"/>
    <mergeCell ref="E401:E402"/>
    <mergeCell ref="K401:K402"/>
    <mergeCell ref="L401:L402"/>
    <mergeCell ref="M401:M402"/>
    <mergeCell ref="O401:O402"/>
    <mergeCell ref="A440:A441"/>
    <mergeCell ref="C440:C441"/>
    <mergeCell ref="E440:E441"/>
    <mergeCell ref="K440:K441"/>
    <mergeCell ref="L440:L441"/>
    <mergeCell ref="M440:M441"/>
    <mergeCell ref="O440:O441"/>
    <mergeCell ref="D401:D402"/>
    <mergeCell ref="D440:D441"/>
    <mergeCell ref="N401:N402"/>
    <mergeCell ref="A323:A324"/>
    <mergeCell ref="C323:C324"/>
    <mergeCell ref="E323:E324"/>
    <mergeCell ref="K323:K324"/>
    <mergeCell ref="L323:L324"/>
    <mergeCell ref="M323:M324"/>
    <mergeCell ref="O323:O324"/>
    <mergeCell ref="A362:A363"/>
    <mergeCell ref="C362:C363"/>
    <mergeCell ref="E362:E363"/>
    <mergeCell ref="K362:K363"/>
    <mergeCell ref="L362:L363"/>
    <mergeCell ref="M362:M363"/>
    <mergeCell ref="O362:O363"/>
    <mergeCell ref="D323:D324"/>
    <mergeCell ref="D362:D363"/>
    <mergeCell ref="N323:N324"/>
    <mergeCell ref="A245:A246"/>
    <mergeCell ref="C245:C246"/>
    <mergeCell ref="E245:E246"/>
    <mergeCell ref="K245:K246"/>
    <mergeCell ref="L245:L246"/>
    <mergeCell ref="M245:M246"/>
    <mergeCell ref="O245:O246"/>
    <mergeCell ref="A284:A285"/>
    <mergeCell ref="C284:C285"/>
    <mergeCell ref="E284:E285"/>
    <mergeCell ref="K284:K285"/>
    <mergeCell ref="L284:L285"/>
    <mergeCell ref="M284:M285"/>
    <mergeCell ref="O284:O285"/>
    <mergeCell ref="D245:D246"/>
    <mergeCell ref="D284:D285"/>
    <mergeCell ref="N245:N246"/>
    <mergeCell ref="A167:A168"/>
    <mergeCell ref="C167:C168"/>
    <mergeCell ref="E167:E168"/>
    <mergeCell ref="K167:K168"/>
    <mergeCell ref="L167:L168"/>
    <mergeCell ref="M167:M168"/>
    <mergeCell ref="O167:O168"/>
    <mergeCell ref="A206:A207"/>
    <mergeCell ref="C206:C207"/>
    <mergeCell ref="E206:E207"/>
    <mergeCell ref="K206:K207"/>
    <mergeCell ref="L206:L207"/>
    <mergeCell ref="M206:M207"/>
    <mergeCell ref="O206:O207"/>
    <mergeCell ref="D167:D168"/>
    <mergeCell ref="D206:D207"/>
    <mergeCell ref="N206:N207"/>
    <mergeCell ref="N167:N168"/>
    <mergeCell ref="A89:A90"/>
    <mergeCell ref="C89:C90"/>
    <mergeCell ref="E89:E90"/>
    <mergeCell ref="K89:K90"/>
    <mergeCell ref="L89:L90"/>
    <mergeCell ref="M89:M90"/>
    <mergeCell ref="O89:O90"/>
    <mergeCell ref="A128:A129"/>
    <mergeCell ref="C128:C129"/>
    <mergeCell ref="E128:E129"/>
    <mergeCell ref="K128:K129"/>
    <mergeCell ref="L128:L129"/>
    <mergeCell ref="M128:M129"/>
    <mergeCell ref="O128:O129"/>
    <mergeCell ref="D89:D90"/>
    <mergeCell ref="D128:D129"/>
    <mergeCell ref="N128:N129"/>
    <mergeCell ref="A12:A13"/>
    <mergeCell ref="L12:L13"/>
    <mergeCell ref="A50:A51"/>
    <mergeCell ref="C50:C51"/>
    <mergeCell ref="E50:E51"/>
    <mergeCell ref="K50:K51"/>
    <mergeCell ref="M12:M13"/>
    <mergeCell ref="O12:O13"/>
    <mergeCell ref="E12:E13"/>
    <mergeCell ref="K12:K13"/>
    <mergeCell ref="C12:C13"/>
    <mergeCell ref="L50:L51"/>
    <mergeCell ref="M50:M51"/>
    <mergeCell ref="O50:O51"/>
    <mergeCell ref="D12:D13"/>
    <mergeCell ref="D50:D51"/>
    <mergeCell ref="P167:P168"/>
    <mergeCell ref="N12:N13"/>
    <mergeCell ref="P206:P207"/>
    <mergeCell ref="N50:N51"/>
    <mergeCell ref="P245:P246"/>
    <mergeCell ref="N284:N285"/>
    <mergeCell ref="P284:P285"/>
    <mergeCell ref="V1:V2"/>
    <mergeCell ref="P12:P13"/>
    <mergeCell ref="P50:P51"/>
    <mergeCell ref="N89:N90"/>
    <mergeCell ref="P89:P90"/>
    <mergeCell ref="T12:T13"/>
    <mergeCell ref="T50:T51"/>
    <mergeCell ref="T89:T90"/>
    <mergeCell ref="U12:U13"/>
    <mergeCell ref="U50:U51"/>
    <mergeCell ref="U89:U90"/>
    <mergeCell ref="U128:U129"/>
    <mergeCell ref="P128:P129"/>
    <mergeCell ref="T128:T129"/>
    <mergeCell ref="T167:T168"/>
    <mergeCell ref="T206:T207"/>
    <mergeCell ref="T245:T246"/>
    <mergeCell ref="A908:A909"/>
    <mergeCell ref="C908:C909"/>
    <mergeCell ref="E908:E909"/>
    <mergeCell ref="K908:K909"/>
    <mergeCell ref="L908:L909"/>
    <mergeCell ref="M908:M909"/>
    <mergeCell ref="A1025:A1026"/>
    <mergeCell ref="M947:M948"/>
    <mergeCell ref="D908:D909"/>
    <mergeCell ref="D947:D948"/>
    <mergeCell ref="D986:D987"/>
    <mergeCell ref="D1025:D1026"/>
    <mergeCell ref="A986:A987"/>
    <mergeCell ref="C986:C987"/>
    <mergeCell ref="E986:E987"/>
    <mergeCell ref="K986:K987"/>
    <mergeCell ref="C1025:C1026"/>
    <mergeCell ref="L986:L987"/>
    <mergeCell ref="D1064:D1065"/>
    <mergeCell ref="D1103:D1104"/>
    <mergeCell ref="A1064:A1065"/>
    <mergeCell ref="C1064:C1065"/>
    <mergeCell ref="E1064:E1065"/>
    <mergeCell ref="K1064:K1065"/>
    <mergeCell ref="L1064:L1065"/>
    <mergeCell ref="M1064:M1065"/>
    <mergeCell ref="N1064:N1065"/>
    <mergeCell ref="C1103:C1104"/>
    <mergeCell ref="K1103:K1104"/>
    <mergeCell ref="A1376:A1377"/>
    <mergeCell ref="C1376:C1377"/>
    <mergeCell ref="E1376:E1377"/>
    <mergeCell ref="K1376:K1377"/>
    <mergeCell ref="L1376:L1377"/>
    <mergeCell ref="A947:A948"/>
    <mergeCell ref="C947:C948"/>
    <mergeCell ref="E947:E948"/>
    <mergeCell ref="K947:K948"/>
    <mergeCell ref="L947:L948"/>
    <mergeCell ref="A1103:A1104"/>
    <mergeCell ref="E1103:E1104"/>
    <mergeCell ref="L1103:L1104"/>
    <mergeCell ref="A1337:A1338"/>
    <mergeCell ref="C1337:C1338"/>
    <mergeCell ref="E1337:E1338"/>
    <mergeCell ref="K1337:K1338"/>
    <mergeCell ref="L1337:L1338"/>
    <mergeCell ref="A1142:A1143"/>
    <mergeCell ref="C1142:C1143"/>
    <mergeCell ref="E1142:E1143"/>
    <mergeCell ref="K1142:K1143"/>
    <mergeCell ref="L1142:L1143"/>
    <mergeCell ref="A1181:A1182"/>
    <mergeCell ref="A1532:A1533"/>
    <mergeCell ref="C1532:C1533"/>
    <mergeCell ref="A1415:A1416"/>
    <mergeCell ref="C1415:C1416"/>
    <mergeCell ref="E1415:E1416"/>
    <mergeCell ref="K1415:K1416"/>
    <mergeCell ref="L1415:L1416"/>
    <mergeCell ref="M1415:M1416"/>
    <mergeCell ref="A1454:A1455"/>
    <mergeCell ref="C1454:C1455"/>
    <mergeCell ref="E1454:E1455"/>
    <mergeCell ref="K1454:K1455"/>
    <mergeCell ref="L1454:L1455"/>
    <mergeCell ref="M1454:M1455"/>
    <mergeCell ref="A1493:A1494"/>
    <mergeCell ref="C1493:C1494"/>
    <mergeCell ref="E1493:E1494"/>
    <mergeCell ref="K1493:K1494"/>
    <mergeCell ref="L1493:L1494"/>
    <mergeCell ref="M1493:M1494"/>
    <mergeCell ref="D1415:D1416"/>
    <mergeCell ref="D1454:D1455"/>
    <mergeCell ref="D1493:D1494"/>
    <mergeCell ref="E1532:E1533"/>
    <mergeCell ref="P596:P597"/>
    <mergeCell ref="N635:N636"/>
    <mergeCell ref="P635:P636"/>
    <mergeCell ref="N674:N675"/>
    <mergeCell ref="P674:P675"/>
    <mergeCell ref="P713:P714"/>
    <mergeCell ref="P752:P753"/>
    <mergeCell ref="D1532:D1533"/>
    <mergeCell ref="N1532:N1533"/>
    <mergeCell ref="E1025:E1026"/>
    <mergeCell ref="K1025:K1026"/>
    <mergeCell ref="L1025:L1026"/>
    <mergeCell ref="M1025:M1026"/>
    <mergeCell ref="N908:N909"/>
    <mergeCell ref="M1103:M1104"/>
    <mergeCell ref="M986:M987"/>
    <mergeCell ref="N947:N948"/>
    <mergeCell ref="N596:N597"/>
    <mergeCell ref="D1220:D1221"/>
    <mergeCell ref="D1259:D1260"/>
    <mergeCell ref="D1142:D1143"/>
    <mergeCell ref="D1298:D1299"/>
    <mergeCell ref="D1337:D1338"/>
    <mergeCell ref="O1220:O1221"/>
    <mergeCell ref="P323:P324"/>
    <mergeCell ref="N362:N363"/>
    <mergeCell ref="P362:P363"/>
    <mergeCell ref="P401:P402"/>
    <mergeCell ref="N440:N441"/>
    <mergeCell ref="P440:P441"/>
    <mergeCell ref="P479:P480"/>
    <mergeCell ref="P518:P519"/>
    <mergeCell ref="N557:N558"/>
    <mergeCell ref="P557:P558"/>
    <mergeCell ref="P791:P792"/>
    <mergeCell ref="N830:N831"/>
    <mergeCell ref="P830:P831"/>
    <mergeCell ref="P869:P870"/>
    <mergeCell ref="P908:P909"/>
    <mergeCell ref="O908:O909"/>
    <mergeCell ref="P947:P948"/>
    <mergeCell ref="O947:O948"/>
    <mergeCell ref="P986:P987"/>
    <mergeCell ref="T284:T285"/>
    <mergeCell ref="T323:T324"/>
    <mergeCell ref="T1337:T1338"/>
    <mergeCell ref="T1376:T1377"/>
    <mergeCell ref="T1415:T1416"/>
    <mergeCell ref="T362:T363"/>
    <mergeCell ref="T401:T402"/>
    <mergeCell ref="T440:T441"/>
    <mergeCell ref="T479:T480"/>
    <mergeCell ref="T518:T519"/>
    <mergeCell ref="T557:T558"/>
    <mergeCell ref="T596:T597"/>
    <mergeCell ref="T635:T636"/>
    <mergeCell ref="T674:T675"/>
    <mergeCell ref="T1181:T1182"/>
    <mergeCell ref="T1220:T1221"/>
    <mergeCell ref="T1259:T1260"/>
    <mergeCell ref="T1298:T1299"/>
    <mergeCell ref="T713:T714"/>
    <mergeCell ref="T752:T753"/>
    <mergeCell ref="T791:T792"/>
    <mergeCell ref="T1142:T1143"/>
    <mergeCell ref="P1142:P1143"/>
    <mergeCell ref="O986:O987"/>
    <mergeCell ref="N986:N987"/>
    <mergeCell ref="P1181:P1182"/>
    <mergeCell ref="N1220:N1221"/>
    <mergeCell ref="P1220:P1221"/>
    <mergeCell ref="O1064:O1065"/>
    <mergeCell ref="P1259:P1260"/>
    <mergeCell ref="N1298:N1299"/>
    <mergeCell ref="P1298:P1299"/>
    <mergeCell ref="N1025:N1026"/>
    <mergeCell ref="P1025:P1026"/>
    <mergeCell ref="P1064:P1065"/>
    <mergeCell ref="N1103:N1104"/>
    <mergeCell ref="P1103:P1104"/>
    <mergeCell ref="O1025:O1026"/>
    <mergeCell ref="O1103:O1104"/>
    <mergeCell ref="U1025:U1026"/>
    <mergeCell ref="U1064:U1065"/>
    <mergeCell ref="U1103:U1104"/>
    <mergeCell ref="T830:T831"/>
    <mergeCell ref="T869:T870"/>
    <mergeCell ref="T908:T909"/>
    <mergeCell ref="T947:T948"/>
    <mergeCell ref="T986:T987"/>
    <mergeCell ref="T1025:T1026"/>
    <mergeCell ref="T1064:T1065"/>
    <mergeCell ref="T1103:T1104"/>
    <mergeCell ref="U1142:U1143"/>
    <mergeCell ref="U1181:U1182"/>
    <mergeCell ref="U1220:U1221"/>
    <mergeCell ref="U1259:U1260"/>
    <mergeCell ref="U1298:U1299"/>
    <mergeCell ref="U167:U168"/>
    <mergeCell ref="U206:U207"/>
    <mergeCell ref="U245:U246"/>
    <mergeCell ref="U284:U285"/>
    <mergeCell ref="U323:U324"/>
    <mergeCell ref="U908:U909"/>
    <mergeCell ref="U947:U948"/>
    <mergeCell ref="U986:U987"/>
    <mergeCell ref="U362:U363"/>
    <mergeCell ref="U401:U402"/>
    <mergeCell ref="U440:U441"/>
    <mergeCell ref="U479:U480"/>
    <mergeCell ref="U518:U519"/>
    <mergeCell ref="U557:U558"/>
    <mergeCell ref="U596:U597"/>
    <mergeCell ref="U635:U636"/>
    <mergeCell ref="U674:U675"/>
    <mergeCell ref="U713:U714"/>
    <mergeCell ref="U752:U753"/>
    <mergeCell ref="U791:U792"/>
    <mergeCell ref="U830:U831"/>
    <mergeCell ref="U869:U870"/>
    <mergeCell ref="U1337:U1338"/>
    <mergeCell ref="U1376:U1377"/>
    <mergeCell ref="U1415:U1416"/>
    <mergeCell ref="U1454:U1455"/>
    <mergeCell ref="P1337:P1338"/>
    <mergeCell ref="N1376:N1377"/>
    <mergeCell ref="P1376:P1377"/>
    <mergeCell ref="N1415:N1416"/>
    <mergeCell ref="P1415:P1416"/>
    <mergeCell ref="N1454:N1455"/>
    <mergeCell ref="P1454:P1455"/>
    <mergeCell ref="R1337:R1338"/>
    <mergeCell ref="R1376:R1377"/>
    <mergeCell ref="S1337:S1338"/>
    <mergeCell ref="S1376:S1377"/>
    <mergeCell ref="O1415:O1416"/>
    <mergeCell ref="O1454:O1455"/>
    <mergeCell ref="O1376:O1377"/>
    <mergeCell ref="Q1415:Q1416"/>
    <mergeCell ref="Q1454:Q1455"/>
    <mergeCell ref="S1415:S1416"/>
    <mergeCell ref="R1415:R1416"/>
    <mergeCell ref="R1454:R1455"/>
    <mergeCell ref="R1493:R1494"/>
    <mergeCell ref="R1532:R1533"/>
    <mergeCell ref="K1532:K1533"/>
    <mergeCell ref="L1532:L1533"/>
    <mergeCell ref="M1532:M1533"/>
    <mergeCell ref="O1532:O1533"/>
    <mergeCell ref="N1493:N1494"/>
    <mergeCell ref="U1532:U1533"/>
    <mergeCell ref="O1571:O1572"/>
    <mergeCell ref="T1532:T1533"/>
    <mergeCell ref="P1493:P1494"/>
    <mergeCell ref="P1532:P1533"/>
    <mergeCell ref="U1493:U1494"/>
    <mergeCell ref="T1454:T1455"/>
    <mergeCell ref="T1493:T1494"/>
    <mergeCell ref="O1493:O1494"/>
    <mergeCell ref="S1454:S1455"/>
    <mergeCell ref="S1493:S1494"/>
    <mergeCell ref="S1532:S1533"/>
    <mergeCell ref="S1571:S1572"/>
    <mergeCell ref="Q1493:Q1494"/>
    <mergeCell ref="Q1532:Q1533"/>
    <mergeCell ref="Q1571:Q1572"/>
    <mergeCell ref="U1610:U1611"/>
    <mergeCell ref="A1571:A1572"/>
    <mergeCell ref="C1571:C1572"/>
    <mergeCell ref="D1571:D1572"/>
    <mergeCell ref="E1571:E1572"/>
    <mergeCell ref="K1571:K1572"/>
    <mergeCell ref="L1571:L1572"/>
    <mergeCell ref="M1571:M1572"/>
    <mergeCell ref="N1571:N1572"/>
    <mergeCell ref="R1571:R1572"/>
    <mergeCell ref="R1610:R1611"/>
    <mergeCell ref="P1571:P1572"/>
    <mergeCell ref="T1571:T1572"/>
    <mergeCell ref="U1571:U1572"/>
    <mergeCell ref="A1610:A1611"/>
    <mergeCell ref="C1610:C1611"/>
    <mergeCell ref="D1610:D1611"/>
    <mergeCell ref="E1610:E1611"/>
    <mergeCell ref="K1610:K1611"/>
    <mergeCell ref="L1610:L1611"/>
    <mergeCell ref="M1610:M1611"/>
    <mergeCell ref="N1610:N1611"/>
    <mergeCell ref="S1610:S1611"/>
    <mergeCell ref="O1610:O1611"/>
    <mergeCell ref="A1649:A1650"/>
    <mergeCell ref="C1649:C1650"/>
    <mergeCell ref="D1649:D1650"/>
    <mergeCell ref="E1649:E1650"/>
    <mergeCell ref="K1649:K1650"/>
    <mergeCell ref="L1649:L1650"/>
    <mergeCell ref="P1610:P1611"/>
    <mergeCell ref="T1610:T1611"/>
    <mergeCell ref="T1766:T1767"/>
    <mergeCell ref="R1688:R1689"/>
    <mergeCell ref="Q1649:Q1650"/>
    <mergeCell ref="Q1688:Q1689"/>
    <mergeCell ref="A1727:A1728"/>
    <mergeCell ref="C1727:C1728"/>
    <mergeCell ref="A1688:A1689"/>
    <mergeCell ref="C1688:C1689"/>
    <mergeCell ref="D1688:D1689"/>
    <mergeCell ref="Q1727:Q1728"/>
    <mergeCell ref="Q1766:Q1767"/>
    <mergeCell ref="R1727:R1728"/>
    <mergeCell ref="R1766:R1767"/>
    <mergeCell ref="M1727:M1728"/>
    <mergeCell ref="N1727:N1728"/>
    <mergeCell ref="O1727:O1728"/>
    <mergeCell ref="U1649:U1650"/>
    <mergeCell ref="M1649:M1650"/>
    <mergeCell ref="N1649:N1650"/>
    <mergeCell ref="O1649:O1650"/>
    <mergeCell ref="P1727:P1728"/>
    <mergeCell ref="T1727:T1728"/>
    <mergeCell ref="U1727:U1728"/>
    <mergeCell ref="P1649:P1650"/>
    <mergeCell ref="T1649:T1650"/>
    <mergeCell ref="R1649:R1650"/>
    <mergeCell ref="S1649:S1650"/>
    <mergeCell ref="S1688:S1689"/>
    <mergeCell ref="S1727:S1728"/>
    <mergeCell ref="U1766:U1767"/>
    <mergeCell ref="S1766:S1767"/>
    <mergeCell ref="A1844:A1845"/>
    <mergeCell ref="C1844:C1845"/>
    <mergeCell ref="E1688:E1689"/>
    <mergeCell ref="K1688:K1689"/>
    <mergeCell ref="L1688:L1689"/>
    <mergeCell ref="M1688:M1689"/>
    <mergeCell ref="N1688:N1689"/>
    <mergeCell ref="O1688:O1689"/>
    <mergeCell ref="P1688:P1689"/>
    <mergeCell ref="K1844:K1845"/>
    <mergeCell ref="L1844:L1845"/>
    <mergeCell ref="M1844:M1845"/>
    <mergeCell ref="N1844:N1845"/>
    <mergeCell ref="O1844:O1845"/>
    <mergeCell ref="P1844:P1845"/>
    <mergeCell ref="T1688:T1689"/>
    <mergeCell ref="U1688:U1689"/>
    <mergeCell ref="A1766:A1767"/>
    <mergeCell ref="C1766:C1767"/>
    <mergeCell ref="D1766:D1767"/>
    <mergeCell ref="E1766:E1767"/>
    <mergeCell ref="K1766:K1767"/>
    <mergeCell ref="T1922:T1923"/>
    <mergeCell ref="U1922:U1923"/>
    <mergeCell ref="S1805:S1806"/>
    <mergeCell ref="S1844:S1845"/>
    <mergeCell ref="S1883:S1884"/>
    <mergeCell ref="S1922:S1923"/>
    <mergeCell ref="T1805:T1806"/>
    <mergeCell ref="U1805:U1806"/>
    <mergeCell ref="Q1883:Q1884"/>
    <mergeCell ref="Q1922:Q1923"/>
    <mergeCell ref="R1883:R1884"/>
    <mergeCell ref="R1922:R1923"/>
    <mergeCell ref="T1844:T1845"/>
    <mergeCell ref="U1844:U1845"/>
    <mergeCell ref="T1883:T1884"/>
    <mergeCell ref="U1883:U1884"/>
    <mergeCell ref="Q1805:Q1806"/>
    <mergeCell ref="Q1844:Q1845"/>
    <mergeCell ref="R1805:R1806"/>
    <mergeCell ref="R1844:R1845"/>
    <mergeCell ref="P1922:P1923"/>
    <mergeCell ref="P1805:P1806"/>
    <mergeCell ref="D1727:D1728"/>
    <mergeCell ref="E1727:E1728"/>
    <mergeCell ref="K1727:K1728"/>
    <mergeCell ref="L1727:L1728"/>
    <mergeCell ref="D1844:D1845"/>
    <mergeCell ref="E1844:E1845"/>
    <mergeCell ref="L1805:L1806"/>
    <mergeCell ref="M1805:M1806"/>
    <mergeCell ref="N1805:N1806"/>
    <mergeCell ref="O1805:O1806"/>
    <mergeCell ref="P1766:P1767"/>
    <mergeCell ref="L1766:L1767"/>
    <mergeCell ref="M1766:M1767"/>
    <mergeCell ref="N1766:N1767"/>
    <mergeCell ref="O1766:O1767"/>
    <mergeCell ref="M1883:M1884"/>
    <mergeCell ref="N1883:N1884"/>
    <mergeCell ref="O1883:O1884"/>
    <mergeCell ref="P1883:P1884"/>
    <mergeCell ref="Q674:Q675"/>
    <mergeCell ref="Q713:Q714"/>
    <mergeCell ref="Q752:Q753"/>
    <mergeCell ref="Q791:Q792"/>
    <mergeCell ref="A1922:A1923"/>
    <mergeCell ref="C1922:C1923"/>
    <mergeCell ref="D1922:D1923"/>
    <mergeCell ref="E1922:E1923"/>
    <mergeCell ref="K1922:K1923"/>
    <mergeCell ref="L1922:L1923"/>
    <mergeCell ref="M1922:M1923"/>
    <mergeCell ref="N1922:N1923"/>
    <mergeCell ref="O1922:O1923"/>
    <mergeCell ref="A1883:A1884"/>
    <mergeCell ref="C1883:C1884"/>
    <mergeCell ref="D1883:D1884"/>
    <mergeCell ref="E1883:E1884"/>
    <mergeCell ref="A1805:A1806"/>
    <mergeCell ref="C1805:C1806"/>
    <mergeCell ref="D1805:D1806"/>
    <mergeCell ref="E1805:E1806"/>
    <mergeCell ref="K1805:K1806"/>
    <mergeCell ref="K1883:K1884"/>
    <mergeCell ref="L1883:L1884"/>
    <mergeCell ref="R1298:R1299"/>
    <mergeCell ref="R986:R987"/>
    <mergeCell ref="R1025:R1026"/>
    <mergeCell ref="R1064:R1065"/>
    <mergeCell ref="R1103:R1104"/>
    <mergeCell ref="R1142:R1143"/>
    <mergeCell ref="Q1610:Q1611"/>
    <mergeCell ref="Q12:Q13"/>
    <mergeCell ref="Q50:Q51"/>
    <mergeCell ref="Q89:Q90"/>
    <mergeCell ref="Q128:Q129"/>
    <mergeCell ref="Q167:Q168"/>
    <mergeCell ref="Q206:Q207"/>
    <mergeCell ref="Q245:Q246"/>
    <mergeCell ref="Q284:Q285"/>
    <mergeCell ref="Q323:Q324"/>
    <mergeCell ref="Q362:Q363"/>
    <mergeCell ref="Q401:Q402"/>
    <mergeCell ref="Q440:Q441"/>
    <mergeCell ref="Q479:Q480"/>
    <mergeCell ref="Q518:Q519"/>
    <mergeCell ref="Q557:Q558"/>
    <mergeCell ref="Q596:Q597"/>
    <mergeCell ref="Q635:Q636"/>
    <mergeCell ref="Q1181:Q1182"/>
    <mergeCell ref="Q1220:Q1221"/>
    <mergeCell ref="Q1259:Q1260"/>
    <mergeCell ref="Q1298:Q1299"/>
    <mergeCell ref="Q1337:Q1338"/>
    <mergeCell ref="Q1376:Q1377"/>
    <mergeCell ref="Q830:Q831"/>
    <mergeCell ref="Q869:Q870"/>
    <mergeCell ref="Q908:Q909"/>
    <mergeCell ref="Q947:Q948"/>
    <mergeCell ref="Q986:Q987"/>
    <mergeCell ref="Q1025:Q1026"/>
    <mergeCell ref="Q1064:Q1065"/>
    <mergeCell ref="Q1103:Q1104"/>
    <mergeCell ref="Q1142:Q1143"/>
    <mergeCell ref="R947:R948"/>
    <mergeCell ref="R12:R13"/>
    <mergeCell ref="R50:R51"/>
    <mergeCell ref="R89:R90"/>
    <mergeCell ref="R128:R129"/>
    <mergeCell ref="R167:R168"/>
    <mergeCell ref="R206:R207"/>
    <mergeCell ref="R245:R246"/>
    <mergeCell ref="R284:R285"/>
    <mergeCell ref="R323:R324"/>
    <mergeCell ref="R830:R831"/>
    <mergeCell ref="R869:R870"/>
    <mergeCell ref="R908:R909"/>
    <mergeCell ref="S362:S363"/>
    <mergeCell ref="S401:S402"/>
    <mergeCell ref="S440:S441"/>
    <mergeCell ref="S479:S480"/>
    <mergeCell ref="S518:S519"/>
    <mergeCell ref="S557:S558"/>
    <mergeCell ref="S596:S597"/>
    <mergeCell ref="S635:S636"/>
    <mergeCell ref="R674:R675"/>
    <mergeCell ref="R362:R363"/>
    <mergeCell ref="R401:R402"/>
    <mergeCell ref="R440:R441"/>
    <mergeCell ref="R479:R480"/>
    <mergeCell ref="R518:R519"/>
    <mergeCell ref="R557:R558"/>
    <mergeCell ref="R596:R597"/>
    <mergeCell ref="R635:R636"/>
    <mergeCell ref="S12:S13"/>
    <mergeCell ref="S50:S51"/>
    <mergeCell ref="S89:S90"/>
    <mergeCell ref="S128:S129"/>
    <mergeCell ref="S167:S168"/>
    <mergeCell ref="S206:S207"/>
    <mergeCell ref="S245:S246"/>
    <mergeCell ref="S284:S285"/>
    <mergeCell ref="S323:S324"/>
    <mergeCell ref="D1376:D1377"/>
    <mergeCell ref="S674:S675"/>
    <mergeCell ref="S713:S714"/>
    <mergeCell ref="S752:S753"/>
    <mergeCell ref="S791:S792"/>
    <mergeCell ref="S830:S831"/>
    <mergeCell ref="S869:S870"/>
    <mergeCell ref="S908:S909"/>
    <mergeCell ref="S947:S948"/>
    <mergeCell ref="S986:S987"/>
    <mergeCell ref="S1025:S1026"/>
    <mergeCell ref="S1064:S1065"/>
    <mergeCell ref="S1103:S1104"/>
    <mergeCell ref="S1142:S1143"/>
    <mergeCell ref="S1181:S1182"/>
    <mergeCell ref="S1220:S1221"/>
    <mergeCell ref="S1259:S1260"/>
    <mergeCell ref="S1298:S1299"/>
    <mergeCell ref="R713:R714"/>
    <mergeCell ref="R752:R753"/>
    <mergeCell ref="R1181:R1182"/>
    <mergeCell ref="R1220:R1221"/>
    <mergeCell ref="R1259:R1260"/>
    <mergeCell ref="R791:R792"/>
  </mergeCells>
  <phoneticPr fontId="2" type="noConversion"/>
  <conditionalFormatting sqref="F1:F36">
    <cfRule type="cellIs" dxfId="248" priority="136" operator="lessThan">
      <formula>100</formula>
    </cfRule>
  </conditionalFormatting>
  <conditionalFormatting sqref="F2:F11 F45:F49 F1417:F1453 F1456:F1492 F1495:F1531 F1534:F1570 F1573:F1609 F1612:F1648 F1651:F1687 F1690:F1726 F1729:F1765 F1768:F1804 F1807:F1843 F1846:F1882 F1885:F1921 F1924:F1048576">
    <cfRule type="cellIs" dxfId="247" priority="1187" operator="greaterThan">
      <formula>2440</formula>
    </cfRule>
  </conditionalFormatting>
  <conditionalFormatting sqref="F14:F36">
    <cfRule type="cellIs" dxfId="246" priority="134" operator="greaterThan">
      <formula>2440</formula>
    </cfRule>
  </conditionalFormatting>
  <conditionalFormatting sqref="F45:F51 F63:F65">
    <cfRule type="cellIs" dxfId="245" priority="140" operator="lessThan">
      <formula>100</formula>
    </cfRule>
  </conditionalFormatting>
  <conditionalFormatting sqref="F63:F65">
    <cfRule type="cellIs" dxfId="244" priority="138" operator="greaterThan">
      <formula>2440</formula>
    </cfRule>
  </conditionalFormatting>
  <conditionalFormatting sqref="F67:F88">
    <cfRule type="cellIs" dxfId="243" priority="890" operator="greaterThan">
      <formula>2440</formula>
    </cfRule>
  </conditionalFormatting>
  <conditionalFormatting sqref="F67:F90 F102:F129 F141:F168 F180:F207 F219:F246 F258:F285 F297:F324 F336:F363 F375:F402 F414:F441 F453:F480 F492:F519 F531:F558 F570:F597 F609:F636 F648:F675 F687:F714 F726:F753 F765:F792 F804:F831 F843:F870 F882:F909 F921:F948 F960:F987 F999:F1026 F1038:F1065 F1077:F1104 F1116:F1143 F1155:F1048576">
    <cfRule type="cellIs" dxfId="242" priority="459" operator="lessThan">
      <formula>100</formula>
    </cfRule>
  </conditionalFormatting>
  <conditionalFormatting sqref="F102:F127">
    <cfRule type="cellIs" dxfId="241" priority="461" operator="greaterThan">
      <formula>2440</formula>
    </cfRule>
  </conditionalFormatting>
  <conditionalFormatting sqref="F141:F166">
    <cfRule type="cellIs" dxfId="240" priority="457" operator="greaterThan">
      <formula>2440</formula>
    </cfRule>
  </conditionalFormatting>
  <conditionalFormatting sqref="F180:F205">
    <cfRule type="cellIs" dxfId="239" priority="529" operator="greaterThan">
      <formula>2440</formula>
    </cfRule>
  </conditionalFormatting>
  <conditionalFormatting sqref="F219:F244">
    <cfRule type="cellIs" dxfId="238" priority="436" operator="greaterThan">
      <formula>2440</formula>
    </cfRule>
  </conditionalFormatting>
  <conditionalFormatting sqref="F258:F283">
    <cfRule type="cellIs" dxfId="237" priority="430" operator="greaterThan">
      <formula>2440</formula>
    </cfRule>
  </conditionalFormatting>
  <conditionalFormatting sqref="F297:F322">
    <cfRule type="cellIs" dxfId="236" priority="424" operator="greaterThan">
      <formula>2440</formula>
    </cfRule>
  </conditionalFormatting>
  <conditionalFormatting sqref="F336:F361">
    <cfRule type="cellIs" dxfId="235" priority="418" operator="greaterThan">
      <formula>2440</formula>
    </cfRule>
  </conditionalFormatting>
  <conditionalFormatting sqref="F375:F400">
    <cfRule type="cellIs" dxfId="234" priority="412" operator="greaterThan">
      <formula>2440</formula>
    </cfRule>
  </conditionalFormatting>
  <conditionalFormatting sqref="F414:F439">
    <cfRule type="cellIs" dxfId="233" priority="404" operator="greaterThan">
      <formula>2440</formula>
    </cfRule>
  </conditionalFormatting>
  <conditionalFormatting sqref="F453:F478">
    <cfRule type="cellIs" dxfId="232" priority="386" operator="greaterThan">
      <formula>2440</formula>
    </cfRule>
  </conditionalFormatting>
  <conditionalFormatting sqref="F492:F517">
    <cfRule type="cellIs" dxfId="231" priority="376" operator="greaterThan">
      <formula>2440</formula>
    </cfRule>
  </conditionalFormatting>
  <conditionalFormatting sqref="F531:F556">
    <cfRule type="cellIs" dxfId="230" priority="366" operator="greaterThan">
      <formula>2440</formula>
    </cfRule>
  </conditionalFormatting>
  <conditionalFormatting sqref="F570:F595">
    <cfRule type="cellIs" dxfId="229" priority="356" operator="greaterThan">
      <formula>2440</formula>
    </cfRule>
  </conditionalFormatting>
  <conditionalFormatting sqref="F609:F634">
    <cfRule type="cellIs" dxfId="228" priority="346" operator="greaterThan">
      <formula>2440</formula>
    </cfRule>
  </conditionalFormatting>
  <conditionalFormatting sqref="F648:F673">
    <cfRule type="cellIs" dxfId="227" priority="336" operator="greaterThan">
      <formula>2440</formula>
    </cfRule>
  </conditionalFormatting>
  <conditionalFormatting sqref="F687:F712">
    <cfRule type="cellIs" dxfId="226" priority="326" operator="greaterThan">
      <formula>2440</formula>
    </cfRule>
  </conditionalFormatting>
  <conditionalFormatting sqref="F726:F751">
    <cfRule type="cellIs" dxfId="225" priority="316" operator="greaterThan">
      <formula>2440</formula>
    </cfRule>
  </conditionalFormatting>
  <conditionalFormatting sqref="F765:F790">
    <cfRule type="cellIs" dxfId="224" priority="306" operator="greaterThan">
      <formula>2440</formula>
    </cfRule>
  </conditionalFormatting>
  <conditionalFormatting sqref="F804:F829">
    <cfRule type="cellIs" dxfId="223" priority="296" operator="greaterThan">
      <formula>2440</formula>
    </cfRule>
  </conditionalFormatting>
  <conditionalFormatting sqref="F843:F868">
    <cfRule type="cellIs" dxfId="222" priority="286" operator="greaterThan">
      <formula>2440</formula>
    </cfRule>
  </conditionalFormatting>
  <conditionalFormatting sqref="F882:F907">
    <cfRule type="cellIs" dxfId="221" priority="276" operator="greaterThan">
      <formula>2440</formula>
    </cfRule>
  </conditionalFormatting>
  <conditionalFormatting sqref="F921:F946">
    <cfRule type="cellIs" dxfId="220" priority="266" operator="greaterThan">
      <formula>2440</formula>
    </cfRule>
  </conditionalFormatting>
  <conditionalFormatting sqref="F960:F985">
    <cfRule type="cellIs" dxfId="219" priority="256" operator="greaterThan">
      <formula>2440</formula>
    </cfRule>
  </conditionalFormatting>
  <conditionalFormatting sqref="F999:F1024">
    <cfRule type="cellIs" dxfId="218" priority="246" operator="greaterThan">
      <formula>2440</formula>
    </cfRule>
  </conditionalFormatting>
  <conditionalFormatting sqref="F1038:F1063">
    <cfRule type="cellIs" dxfId="217" priority="236" operator="greaterThan">
      <formula>2440</formula>
    </cfRule>
  </conditionalFormatting>
  <conditionalFormatting sqref="F1077:F1102">
    <cfRule type="cellIs" dxfId="216" priority="226" operator="greaterThan">
      <formula>2440</formula>
    </cfRule>
  </conditionalFormatting>
  <conditionalFormatting sqref="F1116:F1141">
    <cfRule type="cellIs" dxfId="215" priority="216" operator="greaterThan">
      <formula>2440</formula>
    </cfRule>
  </conditionalFormatting>
  <conditionalFormatting sqref="F1155:F1180">
    <cfRule type="cellIs" dxfId="214" priority="206" operator="greaterThan">
      <formula>2440</formula>
    </cfRule>
  </conditionalFormatting>
  <conditionalFormatting sqref="F1183:F1219">
    <cfRule type="cellIs" dxfId="213" priority="196" operator="greaterThan">
      <formula>2440</formula>
    </cfRule>
  </conditionalFormatting>
  <conditionalFormatting sqref="F1222:F1258">
    <cfRule type="cellIs" dxfId="212" priority="186" operator="greaterThan">
      <formula>2440</formula>
    </cfRule>
  </conditionalFormatting>
  <conditionalFormatting sqref="F1261:F1297">
    <cfRule type="cellIs" dxfId="211" priority="176" operator="greaterThan">
      <formula>2440</formula>
    </cfRule>
  </conditionalFormatting>
  <conditionalFormatting sqref="F1300:F1336">
    <cfRule type="cellIs" dxfId="210" priority="166" operator="greaterThan">
      <formula>2440</formula>
    </cfRule>
  </conditionalFormatting>
  <conditionalFormatting sqref="F1339:F1375">
    <cfRule type="cellIs" dxfId="209" priority="156" operator="greaterThan">
      <formula>2440</formula>
    </cfRule>
  </conditionalFormatting>
  <conditionalFormatting sqref="F1378:F1414">
    <cfRule type="cellIs" dxfId="208" priority="146" operator="greaterThan">
      <formula>2440</formula>
    </cfRule>
  </conditionalFormatting>
  <conditionalFormatting sqref="G2">
    <cfRule type="cellIs" dxfId="207" priority="1189" operator="notEqual">
      <formula>""</formula>
    </cfRule>
  </conditionalFormatting>
  <conditionalFormatting sqref="H1:H12 H45:H50">
    <cfRule type="cellIs" dxfId="206" priority="1188" operator="greaterThanOrEqual">
      <formula>1201</formula>
    </cfRule>
  </conditionalFormatting>
  <conditionalFormatting sqref="H1:H43">
    <cfRule type="cellIs" dxfId="205" priority="135" operator="lessThan">
      <formula>100</formula>
    </cfRule>
  </conditionalFormatting>
  <conditionalFormatting sqref="H14:H43">
    <cfRule type="cellIs" dxfId="204" priority="133" operator="greaterThanOrEqual">
      <formula>1201</formula>
    </cfRule>
  </conditionalFormatting>
  <conditionalFormatting sqref="H45:H51 H63:H90 H102:H129 H141:H168 H180:H207 H219:H246 H258:H285 H297:H324 H336:H363 H375:H402 H414:H441 H453:H480 H492:H519 H531:H558 H570:H597 H609:H636 H648:H675 H687:H714 H726:H753 H765:H792 H804:H831 H843:H870 H882:H909 H921:H948 H960:H987 H999:H1026 H1038:H1065 H1077:H1104 H1116:H1143 H1155:H1048576">
    <cfRule type="cellIs" dxfId="203" priority="139" operator="lessThan">
      <formula>100</formula>
    </cfRule>
  </conditionalFormatting>
  <conditionalFormatting sqref="H63:H89">
    <cfRule type="cellIs" dxfId="202" priority="137" operator="greaterThanOrEqual">
      <formula>1201</formula>
    </cfRule>
  </conditionalFormatting>
  <conditionalFormatting sqref="H102:H128">
    <cfRule type="cellIs" dxfId="201" priority="447" operator="greaterThanOrEqual">
      <formula>1201</formula>
    </cfRule>
  </conditionalFormatting>
  <conditionalFormatting sqref="H141:H167">
    <cfRule type="cellIs" dxfId="200" priority="442" operator="greaterThanOrEqual">
      <formula>1201</formula>
    </cfRule>
  </conditionalFormatting>
  <conditionalFormatting sqref="H180:H206">
    <cfRule type="cellIs" dxfId="199" priority="437" operator="greaterThanOrEqual">
      <formula>1201</formula>
    </cfRule>
  </conditionalFormatting>
  <conditionalFormatting sqref="H219:H245">
    <cfRule type="cellIs" dxfId="198" priority="431" operator="greaterThanOrEqual">
      <formula>1201</formula>
    </cfRule>
  </conditionalFormatting>
  <conditionalFormatting sqref="H258:H284">
    <cfRule type="cellIs" dxfId="197" priority="425" operator="greaterThanOrEqual">
      <formula>1201</formula>
    </cfRule>
  </conditionalFormatting>
  <conditionalFormatting sqref="H297:H323">
    <cfRule type="cellIs" dxfId="196" priority="419" operator="greaterThanOrEqual">
      <formula>1201</formula>
    </cfRule>
  </conditionalFormatting>
  <conditionalFormatting sqref="H336:H362">
    <cfRule type="cellIs" dxfId="195" priority="413" operator="greaterThanOrEqual">
      <formula>1201</formula>
    </cfRule>
  </conditionalFormatting>
  <conditionalFormatting sqref="H375:H401">
    <cfRule type="cellIs" dxfId="194" priority="407" operator="greaterThanOrEqual">
      <formula>1201</formula>
    </cfRule>
  </conditionalFormatting>
  <conditionalFormatting sqref="H414:H440">
    <cfRule type="cellIs" dxfId="193" priority="399" operator="greaterThanOrEqual">
      <formula>1201</formula>
    </cfRule>
  </conditionalFormatting>
  <conditionalFormatting sqref="H453:H479">
    <cfRule type="cellIs" dxfId="192" priority="381" operator="greaterThanOrEqual">
      <formula>1201</formula>
    </cfRule>
  </conditionalFormatting>
  <conditionalFormatting sqref="H492:H518">
    <cfRule type="cellIs" dxfId="191" priority="371" operator="greaterThanOrEqual">
      <formula>1201</formula>
    </cfRule>
  </conditionalFormatting>
  <conditionalFormatting sqref="H531:H557">
    <cfRule type="cellIs" dxfId="190" priority="361" operator="greaterThanOrEqual">
      <formula>1201</formula>
    </cfRule>
  </conditionalFormatting>
  <conditionalFormatting sqref="H570:H596">
    <cfRule type="cellIs" dxfId="189" priority="351" operator="greaterThanOrEqual">
      <formula>1201</formula>
    </cfRule>
  </conditionalFormatting>
  <conditionalFormatting sqref="H609:H635">
    <cfRule type="cellIs" dxfId="188" priority="341" operator="greaterThanOrEqual">
      <formula>1201</formula>
    </cfRule>
  </conditionalFormatting>
  <conditionalFormatting sqref="H648:H674">
    <cfRule type="cellIs" dxfId="187" priority="331" operator="greaterThanOrEqual">
      <formula>1201</formula>
    </cfRule>
  </conditionalFormatting>
  <conditionalFormatting sqref="H687:H713">
    <cfRule type="cellIs" dxfId="186" priority="321" operator="greaterThanOrEqual">
      <formula>1201</formula>
    </cfRule>
  </conditionalFormatting>
  <conditionalFormatting sqref="H726:H752">
    <cfRule type="cellIs" dxfId="185" priority="311" operator="greaterThanOrEqual">
      <formula>1201</formula>
    </cfRule>
  </conditionalFormatting>
  <conditionalFormatting sqref="H765:H791">
    <cfRule type="cellIs" dxfId="184" priority="301" operator="greaterThanOrEqual">
      <formula>1201</formula>
    </cfRule>
  </conditionalFormatting>
  <conditionalFormatting sqref="H804:H830">
    <cfRule type="cellIs" dxfId="183" priority="291" operator="greaterThanOrEqual">
      <formula>1201</formula>
    </cfRule>
  </conditionalFormatting>
  <conditionalFormatting sqref="H843:H869">
    <cfRule type="cellIs" dxfId="182" priority="281" operator="greaterThanOrEqual">
      <formula>1201</formula>
    </cfRule>
  </conditionalFormatting>
  <conditionalFormatting sqref="H882:H908">
    <cfRule type="cellIs" dxfId="181" priority="271" operator="greaterThanOrEqual">
      <formula>1201</formula>
    </cfRule>
  </conditionalFormatting>
  <conditionalFormatting sqref="H921:H947">
    <cfRule type="cellIs" dxfId="180" priority="261" operator="greaterThanOrEqual">
      <formula>1201</formula>
    </cfRule>
  </conditionalFormatting>
  <conditionalFormatting sqref="H960:H986">
    <cfRule type="cellIs" dxfId="179" priority="251" operator="greaterThanOrEqual">
      <formula>1201</formula>
    </cfRule>
  </conditionalFormatting>
  <conditionalFormatting sqref="H999:H1025">
    <cfRule type="cellIs" dxfId="178" priority="241" operator="greaterThanOrEqual">
      <formula>1201</formula>
    </cfRule>
  </conditionalFormatting>
  <conditionalFormatting sqref="H1038:H1064">
    <cfRule type="cellIs" dxfId="177" priority="231" operator="greaterThanOrEqual">
      <formula>1201</formula>
    </cfRule>
  </conditionalFormatting>
  <conditionalFormatting sqref="H1077:H1103">
    <cfRule type="cellIs" dxfId="176" priority="221" operator="greaterThanOrEqual">
      <formula>1201</formula>
    </cfRule>
  </conditionalFormatting>
  <conditionalFormatting sqref="H1116:H1142">
    <cfRule type="cellIs" dxfId="175" priority="211" operator="greaterThanOrEqual">
      <formula>1201</formula>
    </cfRule>
  </conditionalFormatting>
  <conditionalFormatting sqref="H1155:H1181">
    <cfRule type="cellIs" dxfId="174" priority="201" operator="greaterThanOrEqual">
      <formula>1201</formula>
    </cfRule>
  </conditionalFormatting>
  <conditionalFormatting sqref="H1183:H1220">
    <cfRule type="cellIs" dxfId="173" priority="191" operator="greaterThanOrEqual">
      <formula>1201</formula>
    </cfRule>
  </conditionalFormatting>
  <conditionalFormatting sqref="H1222:H1259">
    <cfRule type="cellIs" dxfId="172" priority="181" operator="greaterThanOrEqual">
      <formula>1201</formula>
    </cfRule>
  </conditionalFormatting>
  <conditionalFormatting sqref="H1261:H1298">
    <cfRule type="cellIs" dxfId="171" priority="171" operator="greaterThanOrEqual">
      <formula>1201</formula>
    </cfRule>
  </conditionalFormatting>
  <conditionalFormatting sqref="H1300:H1337">
    <cfRule type="cellIs" dxfId="170" priority="161" operator="greaterThanOrEqual">
      <formula>1201</formula>
    </cfRule>
  </conditionalFormatting>
  <conditionalFormatting sqref="H1339:H1376">
    <cfRule type="cellIs" dxfId="169" priority="151" operator="greaterThanOrEqual">
      <formula>1201</formula>
    </cfRule>
  </conditionalFormatting>
  <conditionalFormatting sqref="H1378:H1415">
    <cfRule type="cellIs" dxfId="168" priority="141" operator="greaterThanOrEqual">
      <formula>1201</formula>
    </cfRule>
  </conditionalFormatting>
  <conditionalFormatting sqref="H1417:H1454">
    <cfRule type="cellIs" dxfId="167" priority="637" operator="greaterThanOrEqual">
      <formula>1201</formula>
    </cfRule>
  </conditionalFormatting>
  <conditionalFormatting sqref="H1456:H1493">
    <cfRule type="cellIs" dxfId="166" priority="635" operator="greaterThanOrEqual">
      <formula>1201</formula>
    </cfRule>
  </conditionalFormatting>
  <conditionalFormatting sqref="H1495:H1532">
    <cfRule type="cellIs" dxfId="165" priority="633" operator="greaterThanOrEqual">
      <formula>1201</formula>
    </cfRule>
  </conditionalFormatting>
  <conditionalFormatting sqref="H1534:H1571">
    <cfRule type="cellIs" dxfId="164" priority="631" operator="greaterThanOrEqual">
      <formula>1201</formula>
    </cfRule>
  </conditionalFormatting>
  <conditionalFormatting sqref="H1573:H1610">
    <cfRule type="cellIs" dxfId="163" priority="629" operator="greaterThanOrEqual">
      <formula>1201</formula>
    </cfRule>
  </conditionalFormatting>
  <conditionalFormatting sqref="H1612:H1649">
    <cfRule type="cellIs" dxfId="162" priority="627" operator="greaterThanOrEqual">
      <formula>1201</formula>
    </cfRule>
  </conditionalFormatting>
  <conditionalFormatting sqref="H1651:H1688">
    <cfRule type="cellIs" dxfId="161" priority="625" operator="greaterThanOrEqual">
      <formula>1201</formula>
    </cfRule>
  </conditionalFormatting>
  <conditionalFormatting sqref="H1690:H1727">
    <cfRule type="cellIs" dxfId="160" priority="623" operator="greaterThanOrEqual">
      <formula>1201</formula>
    </cfRule>
  </conditionalFormatting>
  <conditionalFormatting sqref="H1729:H1766">
    <cfRule type="cellIs" dxfId="159" priority="621" operator="greaterThanOrEqual">
      <formula>1201</formula>
    </cfRule>
  </conditionalFormatting>
  <conditionalFormatting sqref="H1768:H1805">
    <cfRule type="cellIs" dxfId="158" priority="619" operator="greaterThanOrEqual">
      <formula>1201</formula>
    </cfRule>
  </conditionalFormatting>
  <conditionalFormatting sqref="H1807:H1844">
    <cfRule type="cellIs" dxfId="157" priority="617" operator="greaterThanOrEqual">
      <formula>1201</formula>
    </cfRule>
  </conditionalFormatting>
  <conditionalFormatting sqref="H1846:H1883">
    <cfRule type="cellIs" dxfId="156" priority="615" operator="greaterThanOrEqual">
      <formula>1201</formula>
    </cfRule>
  </conditionalFormatting>
  <conditionalFormatting sqref="H1885:H1922">
    <cfRule type="cellIs" dxfId="155" priority="613" operator="greaterThanOrEqual">
      <formula>1201</formula>
    </cfRule>
  </conditionalFormatting>
  <conditionalFormatting sqref="H1924:H1048576">
    <cfRule type="cellIs" dxfId="154" priority="611" operator="greaterThanOrEqual">
      <formula>1201</formula>
    </cfRule>
  </conditionalFormatting>
  <conditionalFormatting sqref="P2:S2">
    <cfRule type="cellIs" dxfId="153" priority="1182" operator="notEqual">
      <formula>""</formula>
    </cfRule>
  </conditionalFormatting>
  <conditionalFormatting sqref="F52:F62">
    <cfRule type="cellIs" dxfId="115" priority="116" operator="lessThan">
      <formula>100</formula>
    </cfRule>
  </conditionalFormatting>
  <conditionalFormatting sqref="F52:F62">
    <cfRule type="cellIs" dxfId="114" priority="114" operator="greaterThan">
      <formula>2440</formula>
    </cfRule>
  </conditionalFormatting>
  <conditionalFormatting sqref="H52:H62">
    <cfRule type="cellIs" dxfId="113" priority="115" operator="lessThan">
      <formula>100</formula>
    </cfRule>
  </conditionalFormatting>
  <conditionalFormatting sqref="H52:H62">
    <cfRule type="cellIs" dxfId="112" priority="113" operator="greaterThanOrEqual">
      <formula>1201</formula>
    </cfRule>
  </conditionalFormatting>
  <conditionalFormatting sqref="F91:F101">
    <cfRule type="cellIs" dxfId="111" priority="112" operator="lessThan">
      <formula>100</formula>
    </cfRule>
  </conditionalFormatting>
  <conditionalFormatting sqref="F91:F101">
    <cfRule type="cellIs" dxfId="110" priority="110" operator="greaterThan">
      <formula>2440</formula>
    </cfRule>
  </conditionalFormatting>
  <conditionalFormatting sqref="H91:H101">
    <cfRule type="cellIs" dxfId="109" priority="111" operator="lessThan">
      <formula>100</formula>
    </cfRule>
  </conditionalFormatting>
  <conditionalFormatting sqref="H91:H101">
    <cfRule type="cellIs" dxfId="108" priority="109" operator="greaterThanOrEqual">
      <formula>1201</formula>
    </cfRule>
  </conditionalFormatting>
  <conditionalFormatting sqref="F130:F140">
    <cfRule type="cellIs" dxfId="107" priority="108" operator="lessThan">
      <formula>100</formula>
    </cfRule>
  </conditionalFormatting>
  <conditionalFormatting sqref="F130:F140">
    <cfRule type="cellIs" dxfId="106" priority="106" operator="greaterThan">
      <formula>2440</formula>
    </cfRule>
  </conditionalFormatting>
  <conditionalFormatting sqref="H130:H140">
    <cfRule type="cellIs" dxfId="105" priority="107" operator="lessThan">
      <formula>100</formula>
    </cfRule>
  </conditionalFormatting>
  <conditionalFormatting sqref="H130:H140">
    <cfRule type="cellIs" dxfId="104" priority="105" operator="greaterThanOrEqual">
      <formula>1201</formula>
    </cfRule>
  </conditionalFormatting>
  <conditionalFormatting sqref="F169:F179">
    <cfRule type="cellIs" dxfId="103" priority="104" operator="lessThan">
      <formula>100</formula>
    </cfRule>
  </conditionalFormatting>
  <conditionalFormatting sqref="F169:F179">
    <cfRule type="cellIs" dxfId="102" priority="102" operator="greaterThan">
      <formula>2440</formula>
    </cfRule>
  </conditionalFormatting>
  <conditionalFormatting sqref="H169:H179">
    <cfRule type="cellIs" dxfId="101" priority="103" operator="lessThan">
      <formula>100</formula>
    </cfRule>
  </conditionalFormatting>
  <conditionalFormatting sqref="H169:H179">
    <cfRule type="cellIs" dxfId="100" priority="101" operator="greaterThanOrEqual">
      <formula>1201</formula>
    </cfRule>
  </conditionalFormatting>
  <conditionalFormatting sqref="F208:F218">
    <cfRule type="cellIs" dxfId="99" priority="100" operator="lessThan">
      <formula>100</formula>
    </cfRule>
  </conditionalFormatting>
  <conditionalFormatting sqref="F208:F218">
    <cfRule type="cellIs" dxfId="98" priority="98" operator="greaterThan">
      <formula>2440</formula>
    </cfRule>
  </conditionalFormatting>
  <conditionalFormatting sqref="H208:H218">
    <cfRule type="cellIs" dxfId="97" priority="99" operator="lessThan">
      <formula>100</formula>
    </cfRule>
  </conditionalFormatting>
  <conditionalFormatting sqref="H208:H218">
    <cfRule type="cellIs" dxfId="96" priority="97" operator="greaterThanOrEqual">
      <formula>1201</formula>
    </cfRule>
  </conditionalFormatting>
  <conditionalFormatting sqref="F247:F257">
    <cfRule type="cellIs" dxfId="95" priority="96" operator="lessThan">
      <formula>100</formula>
    </cfRule>
  </conditionalFormatting>
  <conditionalFormatting sqref="F247:F257">
    <cfRule type="cellIs" dxfId="94" priority="94" operator="greaterThan">
      <formula>2440</formula>
    </cfRule>
  </conditionalFormatting>
  <conditionalFormatting sqref="H247:H257">
    <cfRule type="cellIs" dxfId="93" priority="95" operator="lessThan">
      <formula>100</formula>
    </cfRule>
  </conditionalFormatting>
  <conditionalFormatting sqref="H247:H257">
    <cfRule type="cellIs" dxfId="92" priority="93" operator="greaterThanOrEqual">
      <formula>1201</formula>
    </cfRule>
  </conditionalFormatting>
  <conditionalFormatting sqref="F286:F296">
    <cfRule type="cellIs" dxfId="91" priority="92" operator="lessThan">
      <formula>100</formula>
    </cfRule>
  </conditionalFormatting>
  <conditionalFormatting sqref="F286:F296">
    <cfRule type="cellIs" dxfId="90" priority="90" operator="greaterThan">
      <formula>2440</formula>
    </cfRule>
  </conditionalFormatting>
  <conditionalFormatting sqref="H286:H296">
    <cfRule type="cellIs" dxfId="89" priority="91" operator="lessThan">
      <formula>100</formula>
    </cfRule>
  </conditionalFormatting>
  <conditionalFormatting sqref="H286:H296">
    <cfRule type="cellIs" dxfId="88" priority="89" operator="greaterThanOrEqual">
      <formula>1201</formula>
    </cfRule>
  </conditionalFormatting>
  <conditionalFormatting sqref="F325:F335">
    <cfRule type="cellIs" dxfId="87" priority="88" operator="lessThan">
      <formula>100</formula>
    </cfRule>
  </conditionalFormatting>
  <conditionalFormatting sqref="F325:F335">
    <cfRule type="cellIs" dxfId="86" priority="86" operator="greaterThan">
      <formula>2440</formula>
    </cfRule>
  </conditionalFormatting>
  <conditionalFormatting sqref="H325:H335">
    <cfRule type="cellIs" dxfId="85" priority="87" operator="lessThan">
      <formula>100</formula>
    </cfRule>
  </conditionalFormatting>
  <conditionalFormatting sqref="H325:H335">
    <cfRule type="cellIs" dxfId="84" priority="85" operator="greaterThanOrEqual">
      <formula>1201</formula>
    </cfRule>
  </conditionalFormatting>
  <conditionalFormatting sqref="F364:F374">
    <cfRule type="cellIs" dxfId="83" priority="84" operator="lessThan">
      <formula>100</formula>
    </cfRule>
  </conditionalFormatting>
  <conditionalFormatting sqref="F364:F374">
    <cfRule type="cellIs" dxfId="82" priority="82" operator="greaterThan">
      <formula>2440</formula>
    </cfRule>
  </conditionalFormatting>
  <conditionalFormatting sqref="H364:H374">
    <cfRule type="cellIs" dxfId="81" priority="83" operator="lessThan">
      <formula>100</formula>
    </cfRule>
  </conditionalFormatting>
  <conditionalFormatting sqref="H364:H374">
    <cfRule type="cellIs" dxfId="80" priority="81" operator="greaterThanOrEqual">
      <formula>1201</formula>
    </cfRule>
  </conditionalFormatting>
  <conditionalFormatting sqref="F403:F413">
    <cfRule type="cellIs" dxfId="79" priority="80" operator="lessThan">
      <formula>100</formula>
    </cfRule>
  </conditionalFormatting>
  <conditionalFormatting sqref="F403:F413">
    <cfRule type="cellIs" dxfId="78" priority="78" operator="greaterThan">
      <formula>2440</formula>
    </cfRule>
  </conditionalFormatting>
  <conditionalFormatting sqref="H403:H413">
    <cfRule type="cellIs" dxfId="77" priority="79" operator="lessThan">
      <formula>100</formula>
    </cfRule>
  </conditionalFormatting>
  <conditionalFormatting sqref="H403:H413">
    <cfRule type="cellIs" dxfId="76" priority="77" operator="greaterThanOrEqual">
      <formula>1201</formula>
    </cfRule>
  </conditionalFormatting>
  <conditionalFormatting sqref="F442:F452">
    <cfRule type="cellIs" dxfId="75" priority="76" operator="lessThan">
      <formula>100</formula>
    </cfRule>
  </conditionalFormatting>
  <conditionalFormatting sqref="F442:F452">
    <cfRule type="cellIs" dxfId="74" priority="74" operator="greaterThan">
      <formula>2440</formula>
    </cfRule>
  </conditionalFormatting>
  <conditionalFormatting sqref="H442:H452">
    <cfRule type="cellIs" dxfId="73" priority="75" operator="lessThan">
      <formula>100</formula>
    </cfRule>
  </conditionalFormatting>
  <conditionalFormatting sqref="H442:H452">
    <cfRule type="cellIs" dxfId="72" priority="73" operator="greaterThanOrEqual">
      <formula>1201</formula>
    </cfRule>
  </conditionalFormatting>
  <conditionalFormatting sqref="F481:F491">
    <cfRule type="cellIs" dxfId="71" priority="72" operator="lessThan">
      <formula>100</formula>
    </cfRule>
  </conditionalFormatting>
  <conditionalFormatting sqref="F481:F491">
    <cfRule type="cellIs" dxfId="70" priority="70" operator="greaterThan">
      <formula>2440</formula>
    </cfRule>
  </conditionalFormatting>
  <conditionalFormatting sqref="H481:H491">
    <cfRule type="cellIs" dxfId="69" priority="71" operator="lessThan">
      <formula>100</formula>
    </cfRule>
  </conditionalFormatting>
  <conditionalFormatting sqref="H481:H491">
    <cfRule type="cellIs" dxfId="68" priority="69" operator="greaterThanOrEqual">
      <formula>1201</formula>
    </cfRule>
  </conditionalFormatting>
  <conditionalFormatting sqref="F520:F530">
    <cfRule type="cellIs" dxfId="67" priority="68" operator="lessThan">
      <formula>100</formula>
    </cfRule>
  </conditionalFormatting>
  <conditionalFormatting sqref="F520:F530">
    <cfRule type="cellIs" dxfId="66" priority="66" operator="greaterThan">
      <formula>2440</formula>
    </cfRule>
  </conditionalFormatting>
  <conditionalFormatting sqref="H520:H530">
    <cfRule type="cellIs" dxfId="65" priority="67" operator="lessThan">
      <formula>100</formula>
    </cfRule>
  </conditionalFormatting>
  <conditionalFormatting sqref="H520:H530">
    <cfRule type="cellIs" dxfId="64" priority="65" operator="greaterThanOrEqual">
      <formula>1201</formula>
    </cfRule>
  </conditionalFormatting>
  <conditionalFormatting sqref="F559:F569">
    <cfRule type="cellIs" dxfId="63" priority="64" operator="lessThan">
      <formula>100</formula>
    </cfRule>
  </conditionalFormatting>
  <conditionalFormatting sqref="F559:F569">
    <cfRule type="cellIs" dxfId="62" priority="62" operator="greaterThan">
      <formula>2440</formula>
    </cfRule>
  </conditionalFormatting>
  <conditionalFormatting sqref="H559:H569">
    <cfRule type="cellIs" dxfId="61" priority="63" operator="lessThan">
      <formula>100</formula>
    </cfRule>
  </conditionalFormatting>
  <conditionalFormatting sqref="H559:H569">
    <cfRule type="cellIs" dxfId="60" priority="61" operator="greaterThanOrEqual">
      <formula>1201</formula>
    </cfRule>
  </conditionalFormatting>
  <conditionalFormatting sqref="F598:F608">
    <cfRule type="cellIs" dxfId="59" priority="60" operator="lessThan">
      <formula>100</formula>
    </cfRule>
  </conditionalFormatting>
  <conditionalFormatting sqref="F598:F608">
    <cfRule type="cellIs" dxfId="58" priority="58" operator="greaterThan">
      <formula>2440</formula>
    </cfRule>
  </conditionalFormatting>
  <conditionalFormatting sqref="H598:H608">
    <cfRule type="cellIs" dxfId="57" priority="59" operator="lessThan">
      <formula>100</formula>
    </cfRule>
  </conditionalFormatting>
  <conditionalFormatting sqref="H598:H608">
    <cfRule type="cellIs" dxfId="56" priority="57" operator="greaterThanOrEqual">
      <formula>1201</formula>
    </cfRule>
  </conditionalFormatting>
  <conditionalFormatting sqref="F637:F647">
    <cfRule type="cellIs" dxfId="55" priority="56" operator="lessThan">
      <formula>100</formula>
    </cfRule>
  </conditionalFormatting>
  <conditionalFormatting sqref="F637:F647">
    <cfRule type="cellIs" dxfId="54" priority="54" operator="greaterThan">
      <formula>2440</formula>
    </cfRule>
  </conditionalFormatting>
  <conditionalFormatting sqref="H637:H647">
    <cfRule type="cellIs" dxfId="53" priority="55" operator="lessThan">
      <formula>100</formula>
    </cfRule>
  </conditionalFormatting>
  <conditionalFormatting sqref="H637:H647">
    <cfRule type="cellIs" dxfId="52" priority="53" operator="greaterThanOrEqual">
      <formula>1201</formula>
    </cfRule>
  </conditionalFormatting>
  <conditionalFormatting sqref="F676:F686">
    <cfRule type="cellIs" dxfId="51" priority="52" operator="lessThan">
      <formula>100</formula>
    </cfRule>
  </conditionalFormatting>
  <conditionalFormatting sqref="F676:F686">
    <cfRule type="cellIs" dxfId="50" priority="50" operator="greaterThan">
      <formula>2440</formula>
    </cfRule>
  </conditionalFormatting>
  <conditionalFormatting sqref="H676:H686">
    <cfRule type="cellIs" dxfId="49" priority="51" operator="lessThan">
      <formula>100</formula>
    </cfRule>
  </conditionalFormatting>
  <conditionalFormatting sqref="H676:H686">
    <cfRule type="cellIs" dxfId="48" priority="49" operator="greaterThanOrEqual">
      <formula>1201</formula>
    </cfRule>
  </conditionalFormatting>
  <conditionalFormatting sqref="F715:F725">
    <cfRule type="cellIs" dxfId="47" priority="48" operator="lessThan">
      <formula>100</formula>
    </cfRule>
  </conditionalFormatting>
  <conditionalFormatting sqref="F715:F725">
    <cfRule type="cellIs" dxfId="46" priority="46" operator="greaterThan">
      <formula>2440</formula>
    </cfRule>
  </conditionalFormatting>
  <conditionalFormatting sqref="H715:H725">
    <cfRule type="cellIs" dxfId="45" priority="47" operator="lessThan">
      <formula>100</formula>
    </cfRule>
  </conditionalFormatting>
  <conditionalFormatting sqref="H715:H725">
    <cfRule type="cellIs" dxfId="44" priority="45" operator="greaterThanOrEqual">
      <formula>1201</formula>
    </cfRule>
  </conditionalFormatting>
  <conditionalFormatting sqref="F754:F764">
    <cfRule type="cellIs" dxfId="43" priority="44" operator="lessThan">
      <formula>100</formula>
    </cfRule>
  </conditionalFormatting>
  <conditionalFormatting sqref="F754:F764">
    <cfRule type="cellIs" dxfId="42" priority="42" operator="greaterThan">
      <formula>2440</formula>
    </cfRule>
  </conditionalFormatting>
  <conditionalFormatting sqref="H754:H764">
    <cfRule type="cellIs" dxfId="41" priority="43" operator="lessThan">
      <formula>100</formula>
    </cfRule>
  </conditionalFormatting>
  <conditionalFormatting sqref="H754:H764">
    <cfRule type="cellIs" dxfId="40" priority="41" operator="greaterThanOrEqual">
      <formula>1201</formula>
    </cfRule>
  </conditionalFormatting>
  <conditionalFormatting sqref="F793:F803">
    <cfRule type="cellIs" dxfId="39" priority="40" operator="lessThan">
      <formula>100</formula>
    </cfRule>
  </conditionalFormatting>
  <conditionalFormatting sqref="F793:F803">
    <cfRule type="cellIs" dxfId="38" priority="38" operator="greaterThan">
      <formula>2440</formula>
    </cfRule>
  </conditionalFormatting>
  <conditionalFormatting sqref="H793:H803">
    <cfRule type="cellIs" dxfId="37" priority="39" operator="lessThan">
      <formula>100</formula>
    </cfRule>
  </conditionalFormatting>
  <conditionalFormatting sqref="H793:H803">
    <cfRule type="cellIs" dxfId="36" priority="37" operator="greaterThanOrEqual">
      <formula>1201</formula>
    </cfRule>
  </conditionalFormatting>
  <conditionalFormatting sqref="F832:F842">
    <cfRule type="cellIs" dxfId="35" priority="36" operator="lessThan">
      <formula>100</formula>
    </cfRule>
  </conditionalFormatting>
  <conditionalFormatting sqref="F832:F842">
    <cfRule type="cellIs" dxfId="34" priority="34" operator="greaterThan">
      <formula>2440</formula>
    </cfRule>
  </conditionalFormatting>
  <conditionalFormatting sqref="H832:H842">
    <cfRule type="cellIs" dxfId="33" priority="35" operator="lessThan">
      <formula>100</formula>
    </cfRule>
  </conditionalFormatting>
  <conditionalFormatting sqref="H832:H842">
    <cfRule type="cellIs" dxfId="32" priority="33" operator="greaterThanOrEqual">
      <formula>1201</formula>
    </cfRule>
  </conditionalFormatting>
  <conditionalFormatting sqref="F871:F881">
    <cfRule type="cellIs" dxfId="31" priority="32" operator="lessThan">
      <formula>100</formula>
    </cfRule>
  </conditionalFormatting>
  <conditionalFormatting sqref="F871:F881">
    <cfRule type="cellIs" dxfId="30" priority="30" operator="greaterThan">
      <formula>2440</formula>
    </cfRule>
  </conditionalFormatting>
  <conditionalFormatting sqref="H871:H881">
    <cfRule type="cellIs" dxfId="29" priority="31" operator="lessThan">
      <formula>100</formula>
    </cfRule>
  </conditionalFormatting>
  <conditionalFormatting sqref="H871:H881">
    <cfRule type="cellIs" dxfId="28" priority="29" operator="greaterThanOrEqual">
      <formula>1201</formula>
    </cfRule>
  </conditionalFormatting>
  <conditionalFormatting sqref="F910:F920">
    <cfRule type="cellIs" dxfId="27" priority="28" operator="lessThan">
      <formula>100</formula>
    </cfRule>
  </conditionalFormatting>
  <conditionalFormatting sqref="F910:F920">
    <cfRule type="cellIs" dxfId="26" priority="26" operator="greaterThan">
      <formula>2440</formula>
    </cfRule>
  </conditionalFormatting>
  <conditionalFormatting sqref="H910:H920">
    <cfRule type="cellIs" dxfId="25" priority="27" operator="lessThan">
      <formula>100</formula>
    </cfRule>
  </conditionalFormatting>
  <conditionalFormatting sqref="H910:H920">
    <cfRule type="cellIs" dxfId="24" priority="25" operator="greaterThanOrEqual">
      <formula>1201</formula>
    </cfRule>
  </conditionalFormatting>
  <conditionalFormatting sqref="F949:F959">
    <cfRule type="cellIs" dxfId="23" priority="24" operator="lessThan">
      <formula>100</formula>
    </cfRule>
  </conditionalFormatting>
  <conditionalFormatting sqref="F949:F959">
    <cfRule type="cellIs" dxfId="22" priority="22" operator="greaterThan">
      <formula>2440</formula>
    </cfRule>
  </conditionalFormatting>
  <conditionalFormatting sqref="H949:H959">
    <cfRule type="cellIs" dxfId="21" priority="23" operator="lessThan">
      <formula>100</formula>
    </cfRule>
  </conditionalFormatting>
  <conditionalFormatting sqref="H949:H959">
    <cfRule type="cellIs" dxfId="20" priority="21" operator="greaterThanOrEqual">
      <formula>1201</formula>
    </cfRule>
  </conditionalFormatting>
  <conditionalFormatting sqref="F988:F998">
    <cfRule type="cellIs" dxfId="19" priority="20" operator="lessThan">
      <formula>100</formula>
    </cfRule>
  </conditionalFormatting>
  <conditionalFormatting sqref="F988:F998">
    <cfRule type="cellIs" dxfId="18" priority="18" operator="greaterThan">
      <formula>2440</formula>
    </cfRule>
  </conditionalFormatting>
  <conditionalFormatting sqref="H988:H998">
    <cfRule type="cellIs" dxfId="17" priority="19" operator="lessThan">
      <formula>100</formula>
    </cfRule>
  </conditionalFormatting>
  <conditionalFormatting sqref="H988:H998">
    <cfRule type="cellIs" dxfId="16" priority="17" operator="greaterThanOrEqual">
      <formula>1201</formula>
    </cfRule>
  </conditionalFormatting>
  <conditionalFormatting sqref="F1027:F1037">
    <cfRule type="cellIs" dxfId="15" priority="16" operator="lessThan">
      <formula>100</formula>
    </cfRule>
  </conditionalFormatting>
  <conditionalFormatting sqref="F1027:F1037">
    <cfRule type="cellIs" dxfId="14" priority="14" operator="greaterThan">
      <formula>2440</formula>
    </cfRule>
  </conditionalFormatting>
  <conditionalFormatting sqref="H1027:H1037">
    <cfRule type="cellIs" dxfId="13" priority="15" operator="lessThan">
      <formula>100</formula>
    </cfRule>
  </conditionalFormatting>
  <conditionalFormatting sqref="H1027:H1037">
    <cfRule type="cellIs" dxfId="12" priority="13" operator="greaterThanOrEqual">
      <formula>1201</formula>
    </cfRule>
  </conditionalFormatting>
  <conditionalFormatting sqref="F1066:F1076">
    <cfRule type="cellIs" dxfId="11" priority="12" operator="lessThan">
      <formula>100</formula>
    </cfRule>
  </conditionalFormatting>
  <conditionalFormatting sqref="F1066:F1076">
    <cfRule type="cellIs" dxfId="10" priority="10" operator="greaterThan">
      <formula>2440</formula>
    </cfRule>
  </conditionalFormatting>
  <conditionalFormatting sqref="H1066:H1076">
    <cfRule type="cellIs" dxfId="9" priority="11" operator="lessThan">
      <formula>100</formula>
    </cfRule>
  </conditionalFormatting>
  <conditionalFormatting sqref="H1066:H1076">
    <cfRule type="cellIs" dxfId="8" priority="9" operator="greaterThanOrEqual">
      <formula>1201</formula>
    </cfRule>
  </conditionalFormatting>
  <conditionalFormatting sqref="F1105:F1115">
    <cfRule type="cellIs" dxfId="7" priority="8" operator="lessThan">
      <formula>100</formula>
    </cfRule>
  </conditionalFormatting>
  <conditionalFormatting sqref="F1105:F1115">
    <cfRule type="cellIs" dxfId="6" priority="6" operator="greaterThan">
      <formula>2440</formula>
    </cfRule>
  </conditionalFormatting>
  <conditionalFormatting sqref="H1105:H1115">
    <cfRule type="cellIs" dxfId="5" priority="7" operator="lessThan">
      <formula>100</formula>
    </cfRule>
  </conditionalFormatting>
  <conditionalFormatting sqref="H1105:H1115">
    <cfRule type="cellIs" dxfId="4" priority="5" operator="greaterThanOrEqual">
      <formula>1201</formula>
    </cfRule>
  </conditionalFormatting>
  <conditionalFormatting sqref="F1144:F1154">
    <cfRule type="cellIs" dxfId="3" priority="4" operator="lessThan">
      <formula>100</formula>
    </cfRule>
  </conditionalFormatting>
  <conditionalFormatting sqref="F1144:F1154">
    <cfRule type="cellIs" dxfId="2" priority="2" operator="greaterThan">
      <formula>2440</formula>
    </cfRule>
  </conditionalFormatting>
  <conditionalFormatting sqref="H1144:H1154">
    <cfRule type="cellIs" dxfId="1" priority="3" operator="lessThan">
      <formula>100</formula>
    </cfRule>
  </conditionalFormatting>
  <conditionalFormatting sqref="H1144:H1154">
    <cfRule type="cellIs" dxfId="0" priority="1" operator="greaterThanOrEqual">
      <formula>1201</formula>
    </cfRule>
  </conditionalFormatting>
  <dataValidations count="2">
    <dataValidation type="list" allowBlank="1" showInputMessage="1" showErrorMessage="1" sqref="E1456:E1485 E442:E471 E208:E237 E52:E81 E793:E822 E754:E783 E715:E744 E676:E705 E598:E627 E559:E588 E520:E549 E481:E511 E325:E354 E403:E433 E364:E393 E1378:E1407 E637:E666 E169:E198 E910:E939 E14:E43 E247:E276 E1924:E1953 E286:E315 E91:E122 E130:E159 E1534:E1563 E871:E900 E1066:E1095 E832:E861 E949:E978 E988:E1017 E1027:E1056 E1105:E1134 E1183:E1212 E1222:E1251 E1261:E1290 E1300:E1329 E1339:E1368 E1417:E1446 E1885:E1914 E1495:E1524 E1573:E1602 E1612:E1641 E1651:E1680 E1690:E1719 E1729:E1758 E1768:E1797 E1807:E1836 E1846:E1875 E1144:E1173" xr:uid="{00000000-0002-0000-0700-000000000000}">
      <formula1>INDIRECT($D14)</formula1>
    </dataValidation>
    <dataValidation type="list" allowBlank="1" showInputMessage="1" showErrorMessage="1" sqref="O1895:O1905 O1739:O1749 O1778:O1788 O1583:O1593 O1934:O1944 O1661:O1671 O1700:O1710 O1817:O1827 O1856:O1866 O1622:O1632 O511 O433" xr:uid="{00000000-0002-0000-0700-000001000000}">
      <formula1>#REF!</formula1>
    </dataValidation>
  </dataValidations>
  <pageMargins left="0" right="0" top="0" bottom="0" header="0" footer="0"/>
  <pageSetup paperSize="9" scale="64" fitToHeight="0" orientation="landscape" horizontalDpi="300" verticalDpi="300" r:id="rId1"/>
  <rowBreaks count="39" manualBreakCount="39">
    <brk id="43" max="16" man="1"/>
    <brk id="82" max="16" man="1"/>
    <brk id="121" max="16" man="1"/>
    <brk id="160" max="16" man="1"/>
    <brk id="199" max="16" man="1"/>
    <brk id="238" max="16" man="1"/>
    <brk id="277" max="16" man="1"/>
    <brk id="316" max="16" man="1"/>
    <brk id="355" max="16" man="1"/>
    <brk id="394" max="16" man="1"/>
    <brk id="433" max="16" man="1"/>
    <brk id="472" max="16" man="1"/>
    <brk id="511" max="16" man="1"/>
    <brk id="550" max="16" man="1"/>
    <brk id="589" max="16" man="1"/>
    <brk id="628" max="16" man="1"/>
    <brk id="667" max="16" man="1"/>
    <brk id="706" max="16" man="1"/>
    <brk id="745" max="16" man="1"/>
    <brk id="784" max="16" man="1"/>
    <brk id="823" max="16" man="1"/>
    <brk id="862" max="16" man="1"/>
    <brk id="901" max="16" man="1"/>
    <brk id="940" max="16" man="1"/>
    <brk id="979" max="16" man="1"/>
    <brk id="1018" max="16" man="1"/>
    <brk id="1057" max="16" man="1"/>
    <brk id="1096" max="16" man="1"/>
    <brk id="1135" max="16" man="1"/>
    <brk id="1174" max="16" man="1"/>
    <brk id="1213" max="16" man="1"/>
    <brk id="1252" max="16" man="1"/>
    <brk id="1291" max="16" man="1"/>
    <brk id="1330" max="16" man="1"/>
    <brk id="1369" max="16" man="1"/>
    <brk id="1408" max="16" man="1"/>
    <brk id="1447" max="16" man="1"/>
    <brk id="1486" max="16" man="1"/>
    <brk id="1525" max="16" man="1"/>
  </rowBreak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700-000002000000}">
          <x14:formula1>
            <xm:f>標記!$B$2:$B$8</xm:f>
          </x14:formula1>
          <xm:sqref>I82 G82 I433 G433 G511 I511</xm:sqref>
        </x14:dataValidation>
        <x14:dataValidation type="list" allowBlank="1" showInputMessage="1" showErrorMessage="1" xr:uid="{00000000-0002-0000-0700-000003000000}">
          <x14:formula1>
            <xm:f>資料庫!$F$3:$F$11</xm:f>
          </x14:formula1>
          <xm:sqref>G511 I82 G433 G82</xm:sqref>
        </x14:dataValidation>
        <x14:dataValidation type="list" allowBlank="1" showInputMessage="1" showErrorMessage="1" xr:uid="{00000000-0002-0000-0700-000004000000}">
          <x14:formula1>
            <xm:f>資料庫!$H$3:$H$9</xm:f>
          </x14:formula1>
          <xm:sqref>I433 I511</xm:sqref>
        </x14:dataValidation>
        <x14:dataValidation type="list" allowBlank="1" showInputMessage="1" showErrorMessage="1" xr:uid="{00000000-0002-0000-0700-000005000000}">
          <x14:formula1>
            <xm:f>標記!$C$2:$C$15</xm:f>
          </x14:formula1>
          <xm:sqref>J1885:J1905 J999:J1017 J882:J900 J843:J861 J804:J822 J765:J783 J726:J744 J648:J666 J609:J627 J570:J588 J531:J549 J492:J511 J453:J471 J1924:J1944 J375:J383 J141:J159 J297:J305 J192:J198 J1386:J1401 J336:J344 J102:J114 J687:J705 J116:J126 J80:J81 J960:J978 J921:J939 J1038:J1056 J1077:J1095 J1116:J1134 J1191:J1212 J1230:J1251 J1269:J1284 J1308:J1323 J1347:J1362 J1417:J1437 J1456:J1476 J1495:J1515 J180:J188 J414:J433 J1534:J1554 J1573:J1593 J1612:J1632 J1651:J1671 J1690:J1710 J1729:J1749 J1768:J1788 J1807:J1827 J1846:J1866 J219:J227 J258:J266 J29:J36 J64:J77 J231:J237 J270:J277 J309:J315 J348:J354 J387:J393 J1155:J1173</xm:sqref>
        </x14:dataValidation>
        <x14:dataValidation type="list" allowBlank="1" showInputMessage="1" showErrorMessage="1" xr:uid="{00000000-0002-0000-0700-000006000000}">
          <x14:formula1>
            <xm:f>標記!$G$2:$G$33</xm:f>
          </x14:formula1>
          <xm:sqref>C3</xm:sqref>
        </x14:dataValidation>
        <x14:dataValidation type="list" errorStyle="warning" allowBlank="1" showInputMessage="1" showErrorMessage="1" promptTitle="板材名稱" xr:uid="{00000000-0002-0000-0700-000008000000}">
          <x14:formula1>
            <xm:f>資料庫!$C$3:$C$82</xm:f>
          </x14:formula1>
          <xm:sqref>E1158:E1173 E1427 E1392:E1407 E1353:E1368 E1314:E1329 E1275:E1290 E1236:E1251 E1197:E1212 E1119:E1134 E1080:E1095 E1041:E1056 E924:E939 E1472:E1485 E963:E978 E1895:E1914 E122 E1934:E1953 E192:E198 E270:E276 E309:E315 E339:E344 E348:E354 E76:E81 E378:E383 E1002:E1017 E1550:E1563 E1511:E1524 E1544 E573:E588 E612:E627 E651:E666 E1433:E1446 E768:E783 E807:E822 E846:E861 E885:E900 E152:E159 E299:E305 E1466 E1505 E1583:E1602 E1622:E1641 E1661:E1680 E1700:E1719 E1739:E1758 E1778:E1797 E1817:E1836 E1856:E1875 E231:E237 E417:E433 E266 E387:E393 E259:E260 E456:E471 E495:E511 E534:E549 E690:E705 E729:E744</xm:sqref>
        </x14:dataValidation>
        <x14:dataValidation type="list" errorStyle="warning" allowBlank="1" showInputMessage="1" showErrorMessage="1" promptTitle="板材名稱" xr:uid="{00000000-0002-0000-0700-000009000000}">
          <x14:formula1>
            <xm:f>資料庫!$C$3:$C$644</xm:f>
          </x14:formula1>
          <xm:sqref>E1467:E1471 E1846:E1855 E1768:E1777 E61:E75 E373:E377 E1924:E1933 E334:E338 E1807:E1816 E919:E923 E100:E121 E295:E298 E1729:E1738 E139:E151 E1540:E1543 E1501:E1504 E1462:E1465 E529:E533 E490:E494 E607:E611 E1423:E1426 E646:E650 E724:E728 E763:E767 E802:E806 E841:E845 E880:E884 E958:E962 E997:E1001 E1036:E1040 E1075:E1079 E1114:E1118 E1192:E1196 E1231:E1235 E1270:E1274 E1309:E1313 E1348:E1352 E1428:E1432 E1885:E1894 E1506:E1510 E1573:E1582 E1612:E1621 E1651:E1660 E1690:E1699 E256:E258 E685:E689 E217:E228 E1387:E1391 E23:E43 E178:E189 E261:E265 E1545:E1549 E412:E416 E451:E455 E568:E572 E1153:E1157</xm:sqref>
        </x14:dataValidation>
        <x14:dataValidation type="list" allowBlank="1" showInputMessage="1" showErrorMessage="1" xr:uid="{00000000-0002-0000-0700-00000A000000}">
          <x14:formula1>
            <xm:f>拆單用!$A$2:$L$2</xm:f>
          </x14:formula1>
          <xm:sqref>D1495:D1524 D559:D588 D192:D198 D1456:D1485 D52:D81 D130:D159 D1924:D1953 D403:D432 D91:D122 D988:D1017 D387:D393 D208:D228 D247:D266 D364:D383 D481:D510 D520:D549 D442:D471 D598:D627 D637:D666 D676:D705 D715:D744 D754:D783 D793:D822 D832:D861 D871:D900 D910:D939 D949:D978 D1027:D1056 D1066:D1095 D1105:D1134 D1183:D1212 D1222:D1251 D1261:D1290 D1300:D1329 D1339:D1368 D1378:D1407 D1417:D1446 D1885:D1914 D1534:D1563 D1573:D1602 D1612:D1641 D1651:D1680 D1690:D1719 D1729:D1758 D1768:D1797 D1807:D1836 D1846:D1875 D286:D305 D325:D344 D169:D189 D14:D43 D231:D237 D270:D276 D309:D315 D348:D354 D1144:D1173</xm:sqref>
        </x14:dataValidation>
        <x14:dataValidation type="list" allowBlank="1" showInputMessage="1" showErrorMessage="1" xr:uid="{00000000-0002-0000-0700-00000B000000}">
          <x14:formula1>
            <xm:f>資料庫!$AM$4:$AM$10</xm:f>
          </x14:formula1>
          <xm:sqref>T1486 T1525 T1447 T1885:T1914 T82 T121 T160 T199 T238 T277 T316 T355 T394 T433 T472 T511 T550 T589 T628 T667 T706 T745 T784 T823 T862 T901 T940 T979 T1018 T1846:T1875 T1096 T1135 T1174 T1213 T1252 T1291 T1330 T1369 T1408 T1924:T1953 T1807:T1836 T1768:T1797</xm:sqref>
        </x14:dataValidation>
        <x14:dataValidation type="list" allowBlank="1" showInputMessage="1" showErrorMessage="1" xr:uid="{00000000-0002-0000-0700-00000C000000}">
          <x14:formula1>
            <xm:f>資料庫!$I$3:$I$19</xm:f>
          </x14:formula1>
          <xm:sqref>J1885:J1905 J414:J433 J309:J315 J1495:J1515 J1456:J1476 J1417:J1437 J1347:J1362 J1308:J1323 J1269:J1284 J1230:J1251 J1191:J1212 J1116:J1134 J1077:J1095 J1038:J1056 J921:J939 J960:J978 J80:J81 J116:J126 J687:J705 J102:J114 J336:J344 J231:J237 J192:J198 J297:J305 J141:J159 J375:J383 J1924:J1944 J453:J471 J492:J511 J531:J549 J570:J588 J609:J627 J648:J666 J726:J744 J765:J783 J804:J822 J843:J861 J882:J900 J999:J1017 J1534:J1554 J1573:J1593 J1612:J1632 J1651:J1671 J1690:J1710 J1729:J1749 J1768:J1788 J1807:J1827 J1846:J1866 J348:J354 J387:J393 J29:J36 J64:J77 J1386:J1401 J270:J277 J180:J188 J219:J227 J258:J266 J1155:J1173</xm:sqref>
        </x14:dataValidation>
        <x14:dataValidation type="list" allowBlank="1" showInputMessage="1" showErrorMessage="1" xr:uid="{00000000-0002-0000-0700-00000D000000}">
          <x14:formula1>
            <xm:f>標記!$A$2:$A$39</xm:f>
          </x14:formula1>
          <xm:sqref>S1534:S1551 S1846:S1863 S1612:S1629 S1651:S1668 S1690:S1707 S1222:S1251 S1183:S1212 S1144:S1173 S1105:S1134 S1066:S1095 S1027:S1056 S949:S978 S910:S939 S1729:S1746 S1768:S1785 S793:S822 S754:S783 S1807:S1824 S676:S705 S637:S666 S403:S433 S325:S354 S481:S511 P511:R511 S1885:S1902 S208:S234 S286:S315 S442:S471 S520:S543 S169:S195 P433:R433 P1924:R1944 S247:S276 S988:S1017 S1495:S1512 S871:S894 S364:S393 S1573:S1590 P1885:R1905 S1456:S1473 P1573:R1593 P1612:R1632 P1651:R1671 P1690:R1710 P1729:R1749 P1768:R1788 P1807:R1827 P1846:R1866 S559:S588 S130:S156 S715:S738 S91:S120 S52:S81 S832:S855 S1924:S1941 S1261:S1278 S1300:S1317 S1339:S1356 S1378:S1395 S1417:S1434 S598:S621 S14:S43</xm:sqref>
        </x14:dataValidation>
        <x14:dataValidation type="list" allowBlank="1" showInputMessage="1" showErrorMessage="1" xr:uid="{00000000-0002-0000-0700-00000E000000}">
          <x14:formula1>
            <xm:f>色號!$A$2:$A$305</xm:f>
          </x14:formula1>
          <xm:sqref>L1885:L1905 L784 L1846:L1866 L1807:L1827 L1768:L1788 L1729:L1749 L1690:L1710 L1651:L1671 L1612:L1632 L1573:L1593 L745:L746 L435 L1924:L1944 L901 L589</xm:sqref>
        </x14:dataValidation>
        <x14:dataValidation type="list" allowBlank="1" showInputMessage="1" showErrorMessage="1" xr:uid="{775E6E6E-6B88-48C8-8A01-59FF156CFEE4}">
          <x14:formula1>
            <xm:f>色號!$A$2:$A$1000</xm:f>
          </x14:formula1>
          <xm:sqref>L1534:L1563 L1495:L1524 L1456:L1485 L1417:L1446 L1378:L1407 L1339:L1368 L1300:L1329 L1261:L1290 L1222:L1251 L1183:L1212 L1144:L1173 L1105:L1134 L1066:L1095 L1027:L1056 L559:L588 L598:L627 L637:L666 L676:L705 L715:L744 L754:L783 L793:L822 L832:L861 L871:L900 L910:L939 L949:L978 L988:L1017</xm:sqref>
        </x14:dataValidation>
        <x14:dataValidation type="list" allowBlank="1" showInputMessage="1" showErrorMessage="1" xr:uid="{13D2B11D-A641-4289-AB1A-1F4DD225C2C0}">
          <x14:formula1>
            <xm:f>色號!$A$2:$A$2000</xm:f>
          </x14:formula1>
          <xm:sqref>L14:L45 L52:L83 L91:L122 L130:L161 L169:L200 L208:L239 L247:L278 L286:L317 L325:L356 L364:L395 L403:L434 L442:L473 L481:L512 L520:L551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10">
    <tabColor rgb="FF9C5D52"/>
  </sheetPr>
  <dimension ref="A1:D28"/>
  <sheetViews>
    <sheetView workbookViewId="0">
      <selection activeCell="F329" sqref="F329"/>
    </sheetView>
  </sheetViews>
  <sheetFormatPr defaultRowHeight="16.5" x14ac:dyDescent="0.25"/>
  <cols>
    <col min="1" max="1" width="6.625" customWidth="1"/>
    <col min="2" max="2" width="32.125" customWidth="1"/>
    <col min="3" max="3" width="11.375" customWidth="1"/>
    <col min="4" max="4" width="10.625" bestFit="1" customWidth="1"/>
  </cols>
  <sheetData>
    <row r="1" spans="1:4" ht="13.5" customHeight="1" thickBot="1" x14ac:dyDescent="0.3">
      <c r="A1" s="521"/>
      <c r="B1" s="521"/>
      <c r="C1" s="521"/>
      <c r="D1" s="521"/>
    </row>
    <row r="2" spans="1:4" ht="28.5" customHeight="1" thickBot="1" x14ac:dyDescent="0.3">
      <c r="A2" s="522" t="s">
        <v>1508</v>
      </c>
      <c r="B2" s="523"/>
      <c r="C2" s="422" t="s">
        <v>1509</v>
      </c>
      <c r="D2" s="423">
        <f ca="1">TODAY()</f>
        <v>46309</v>
      </c>
    </row>
    <row r="3" spans="1:4" ht="33" customHeight="1" x14ac:dyDescent="0.25">
      <c r="A3" s="419" t="s">
        <v>1507</v>
      </c>
      <c r="B3" s="420">
        <f>料單!C2</f>
        <v>0</v>
      </c>
      <c r="C3" s="420"/>
      <c r="D3" s="421"/>
    </row>
    <row r="4" spans="1:4" ht="22.5" customHeight="1" x14ac:dyDescent="0.25">
      <c r="A4" s="412" t="s">
        <v>79</v>
      </c>
      <c r="B4" s="411" t="s">
        <v>1510</v>
      </c>
      <c r="C4" s="411" t="s">
        <v>66</v>
      </c>
      <c r="D4" s="413" t="s">
        <v>1511</v>
      </c>
    </row>
    <row r="5" spans="1:4" x14ac:dyDescent="0.25">
      <c r="A5" s="414"/>
      <c r="B5" s="408"/>
      <c r="C5" s="408"/>
      <c r="D5" s="415"/>
    </row>
    <row r="6" spans="1:4" x14ac:dyDescent="0.25">
      <c r="A6" s="414"/>
      <c r="B6" s="408"/>
      <c r="C6" s="408"/>
      <c r="D6" s="415"/>
    </row>
    <row r="7" spans="1:4" x14ac:dyDescent="0.25">
      <c r="A7" s="414"/>
      <c r="B7" s="408"/>
      <c r="C7" s="408"/>
      <c r="D7" s="415"/>
    </row>
    <row r="8" spans="1:4" x14ac:dyDescent="0.25">
      <c r="A8" s="414"/>
      <c r="B8" s="408"/>
      <c r="C8" s="408"/>
      <c r="D8" s="415"/>
    </row>
    <row r="9" spans="1:4" x14ac:dyDescent="0.25">
      <c r="A9" s="414"/>
      <c r="B9" s="408"/>
      <c r="C9" s="408"/>
      <c r="D9" s="415"/>
    </row>
    <row r="10" spans="1:4" x14ac:dyDescent="0.25">
      <c r="A10" s="414"/>
      <c r="B10" s="408"/>
      <c r="C10" s="408"/>
      <c r="D10" s="415"/>
    </row>
    <row r="11" spans="1:4" x14ac:dyDescent="0.25">
      <c r="A11" s="414"/>
      <c r="B11" s="408"/>
      <c r="C11" s="408"/>
      <c r="D11" s="415"/>
    </row>
    <row r="12" spans="1:4" x14ac:dyDescent="0.25">
      <c r="A12" s="414"/>
      <c r="B12" s="408" t="s">
        <v>1512</v>
      </c>
      <c r="C12" s="408"/>
      <c r="D12" s="415"/>
    </row>
    <row r="13" spans="1:4" x14ac:dyDescent="0.25">
      <c r="A13" s="414"/>
      <c r="B13" s="408"/>
      <c r="C13" s="408"/>
      <c r="D13" s="415"/>
    </row>
    <row r="14" spans="1:4" x14ac:dyDescent="0.25">
      <c r="A14" s="414"/>
      <c r="B14" s="408"/>
      <c r="C14" s="408"/>
      <c r="D14" s="415"/>
    </row>
    <row r="15" spans="1:4" x14ac:dyDescent="0.25">
      <c r="A15" s="414"/>
      <c r="B15" s="408"/>
      <c r="C15" s="408"/>
      <c r="D15" s="415"/>
    </row>
    <row r="16" spans="1:4" x14ac:dyDescent="0.25">
      <c r="A16" s="414"/>
      <c r="B16" s="408"/>
      <c r="C16" s="408"/>
      <c r="D16" s="415"/>
    </row>
    <row r="17" spans="1:4" x14ac:dyDescent="0.25">
      <c r="A17" s="414"/>
      <c r="B17" s="408"/>
      <c r="C17" s="408"/>
      <c r="D17" s="415"/>
    </row>
    <row r="18" spans="1:4" x14ac:dyDescent="0.25">
      <c r="A18" s="414"/>
      <c r="B18" s="408"/>
      <c r="C18" s="408"/>
      <c r="D18" s="415"/>
    </row>
    <row r="19" spans="1:4" x14ac:dyDescent="0.25">
      <c r="A19" s="414"/>
      <c r="B19" s="408"/>
      <c r="C19" s="408"/>
      <c r="D19" s="415"/>
    </row>
    <row r="20" spans="1:4" x14ac:dyDescent="0.25">
      <c r="A20" s="414"/>
      <c r="B20" s="408"/>
      <c r="C20" s="408"/>
      <c r="D20" s="415"/>
    </row>
    <row r="21" spans="1:4" x14ac:dyDescent="0.25">
      <c r="A21" s="414"/>
      <c r="B21" s="408"/>
      <c r="C21" s="408"/>
      <c r="D21" s="415"/>
    </row>
    <row r="22" spans="1:4" x14ac:dyDescent="0.25">
      <c r="A22" s="414"/>
      <c r="B22" s="408"/>
      <c r="C22" s="408"/>
      <c r="D22" s="415"/>
    </row>
    <row r="23" spans="1:4" x14ac:dyDescent="0.25">
      <c r="A23" s="414"/>
      <c r="B23" s="408"/>
      <c r="C23" s="408"/>
      <c r="D23" s="415"/>
    </row>
    <row r="24" spans="1:4" x14ac:dyDescent="0.25">
      <c r="A24" s="414"/>
      <c r="B24" s="408"/>
      <c r="C24" s="408"/>
      <c r="D24" s="415"/>
    </row>
    <row r="25" spans="1:4" x14ac:dyDescent="0.25">
      <c r="A25" s="414"/>
      <c r="B25" s="408"/>
      <c r="C25" s="408"/>
      <c r="D25" s="415"/>
    </row>
    <row r="26" spans="1:4" x14ac:dyDescent="0.25">
      <c r="A26" s="414"/>
      <c r="B26" s="408"/>
      <c r="C26" s="408"/>
      <c r="D26" s="415"/>
    </row>
    <row r="27" spans="1:4" x14ac:dyDescent="0.25">
      <c r="A27" s="414"/>
      <c r="B27" s="408"/>
      <c r="C27" s="408"/>
      <c r="D27" s="415"/>
    </row>
    <row r="28" spans="1:4" ht="17.25" thickBot="1" x14ac:dyDescent="0.3">
      <c r="A28" s="416"/>
      <c r="B28" s="417"/>
      <c r="C28" s="417"/>
      <c r="D28" s="418"/>
    </row>
  </sheetData>
  <mergeCells count="2">
    <mergeCell ref="A1:D1"/>
    <mergeCell ref="A2:B2"/>
  </mergeCells>
  <phoneticPr fontId="2" type="noConversion"/>
  <pageMargins left="0.19685039370078741" right="0.19685039370078741" top="0.19685039370078741" bottom="0.19685039370078741" header="0.31496062992125984" footer="0.31496062992125984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1">
    <tabColor theme="0" tint="-0.249977111117893"/>
  </sheetPr>
  <dimension ref="A1:P931"/>
  <sheetViews>
    <sheetView workbookViewId="0">
      <selection activeCell="L926" sqref="L926"/>
    </sheetView>
  </sheetViews>
  <sheetFormatPr defaultRowHeight="16.5" x14ac:dyDescent="0.25"/>
  <cols>
    <col min="1" max="1" width="9" style="383"/>
    <col min="2" max="2" width="11.75" style="383" customWidth="1"/>
    <col min="3" max="3" width="5.5" style="383" bestFit="1" customWidth="1"/>
    <col min="4" max="4" width="0.125" style="389" customWidth="1"/>
    <col min="5" max="5" width="0.5" style="171" customWidth="1"/>
    <col min="6" max="6" width="0.375" style="171" customWidth="1"/>
    <col min="7" max="7" width="0.375" style="171" hidden="1" customWidth="1"/>
    <col min="8" max="8" width="7.5" style="398" bestFit="1" customWidth="1"/>
    <col min="9" max="9" width="24.125" style="394" hidden="1" customWidth="1"/>
    <col min="10" max="10" width="14.25" style="396" hidden="1" customWidth="1"/>
    <col min="11" max="11" width="0" style="390" hidden="1" customWidth="1"/>
    <col min="12" max="12" width="23.5" style="394" customWidth="1"/>
    <col min="13" max="13" width="13.125" style="396" hidden="1" customWidth="1"/>
    <col min="14" max="14" width="9" style="390"/>
    <col min="15" max="15" width="8.875" customWidth="1"/>
    <col min="16" max="16" width="4.125" hidden="1" customWidth="1"/>
  </cols>
  <sheetData>
    <row r="1" spans="1:16" x14ac:dyDescent="0.25">
      <c r="A1" s="385" t="s">
        <v>576</v>
      </c>
      <c r="B1" s="385" t="s">
        <v>1532</v>
      </c>
      <c r="C1" s="385" t="s">
        <v>66</v>
      </c>
      <c r="D1" s="386">
        <v>0</v>
      </c>
      <c r="E1" s="387"/>
      <c r="F1" s="387"/>
      <c r="G1" s="387"/>
      <c r="H1" s="397" t="s">
        <v>1560</v>
      </c>
      <c r="I1" s="393" t="s">
        <v>1563</v>
      </c>
      <c r="J1" s="395" t="s">
        <v>1567</v>
      </c>
      <c r="K1" s="388" t="s">
        <v>1561</v>
      </c>
      <c r="L1" s="393" t="s">
        <v>1564</v>
      </c>
      <c r="M1" s="395" t="s">
        <v>1568</v>
      </c>
      <c r="N1" s="388" t="s">
        <v>1562</v>
      </c>
    </row>
    <row r="2" spans="1:16" x14ac:dyDescent="0.25">
      <c r="A2" s="383">
        <f>料單!C14</f>
        <v>1001</v>
      </c>
      <c r="B2" s="383" t="str">
        <f>料單!E14</f>
        <v>頂板</v>
      </c>
      <c r="C2" s="383">
        <f>料單!K14</f>
        <v>0</v>
      </c>
      <c r="D2" s="389">
        <f>C2+D1</f>
        <v>0</v>
      </c>
      <c r="E2" s="171" cm="1">
        <f t="array" ref="E2">INDEX(A:A,MATCH(ROW(A1)-1,D:D,1)+1)</f>
        <v>18008</v>
      </c>
      <c r="F2" s="171" t="str" cm="1">
        <f t="array" ref="F2">INDEX(B:B,MATCH(ROW(B1)-1,D:D,1)+1)</f>
        <v>活隔</v>
      </c>
      <c r="G2" s="171">
        <v>1</v>
      </c>
      <c r="H2" s="398">
        <v>1</v>
      </c>
      <c r="J2" s="396" t="str">
        <f>IFERROR(VALUE(RIGHT(I2,4)),"")</f>
        <v/>
      </c>
      <c r="K2" s="390" t="str">
        <f>IF(ISERROR(MATCH(H2,J:J,0)),"","v")</f>
        <v/>
      </c>
      <c r="M2" s="396" t="str">
        <f>IFERROR(VALUE(RIGHT(L2,4)),"")</f>
        <v/>
      </c>
      <c r="N2" s="390" t="str">
        <f>IF(ISERROR(MATCH(H2,M:M,0)),"","v")</f>
        <v/>
      </c>
      <c r="P2" t="str">
        <f>E2&amp;TEXT(H2,"0000")</f>
        <v>180080001</v>
      </c>
    </row>
    <row r="3" spans="1:16" x14ac:dyDescent="0.25">
      <c r="A3" s="383">
        <f>料單!C15</f>
        <v>1002</v>
      </c>
      <c r="B3" s="383" t="str">
        <f>料單!E15</f>
        <v>底板</v>
      </c>
      <c r="C3" s="383">
        <f>料單!K15</f>
        <v>0</v>
      </c>
      <c r="D3" s="389">
        <f t="shared" ref="D3:D66" si="0">C3+D2</f>
        <v>0</v>
      </c>
      <c r="E3" s="171" cm="1">
        <f t="array" ref="E3">INDEX(A:A,MATCH(ROW(A2)-1,D:D,1)+1)</f>
        <v>18008</v>
      </c>
      <c r="F3" s="171" t="str" cm="1">
        <f t="array" ref="F3">INDEX(B:B,MATCH(ROW(B2)-1,D:D,1)+1)</f>
        <v>活隔</v>
      </c>
      <c r="G3" s="171">
        <v>1</v>
      </c>
      <c r="H3" s="398">
        <v>2</v>
      </c>
      <c r="J3" s="396" t="str">
        <f t="shared" ref="J3:J66" si="1">IFERROR(VALUE(RIGHT(I3,4)),"")</f>
        <v/>
      </c>
      <c r="K3" s="390" t="str">
        <f t="shared" ref="K3:K66" si="2">IF(ISERROR(MATCH(H3,J:J,0)),"","v")</f>
        <v/>
      </c>
      <c r="M3" s="396" t="str">
        <f t="shared" ref="M3:M66" si="3">IFERROR(VALUE(RIGHT(L3,4)),"")</f>
        <v/>
      </c>
      <c r="N3" s="390" t="str">
        <f t="shared" ref="N3:N66" si="4">IF(ISERROR(MATCH(H3,M:M,0)),"","v")</f>
        <v/>
      </c>
      <c r="P3" t="str">
        <f t="shared" ref="P3:P66" si="5">E3&amp;TEXT(H3,"0000")</f>
        <v>180080002</v>
      </c>
    </row>
    <row r="4" spans="1:16" x14ac:dyDescent="0.25">
      <c r="A4" s="383">
        <f>料單!C16</f>
        <v>1003</v>
      </c>
      <c r="B4" s="383" t="str">
        <f>料單!E16</f>
        <v>左側板</v>
      </c>
      <c r="C4" s="383">
        <f>料單!K16</f>
        <v>0</v>
      </c>
      <c r="D4" s="389">
        <f t="shared" si="0"/>
        <v>0</v>
      </c>
      <c r="E4" s="171" cm="1">
        <f t="array" ref="E4">INDEX(A:A,MATCH(ROW(A3)-1,D:D,1)+1)</f>
        <v>18008</v>
      </c>
      <c r="F4" s="171" t="str" cm="1">
        <f t="array" ref="F4">INDEX(B:B,MATCH(ROW(B3)-1,D:D,1)+1)</f>
        <v>活隔</v>
      </c>
      <c r="G4" s="171">
        <v>1</v>
      </c>
      <c r="H4" s="398">
        <v>3</v>
      </c>
      <c r="J4" s="396" t="str">
        <f t="shared" si="1"/>
        <v/>
      </c>
      <c r="K4" s="390" t="str">
        <f t="shared" si="2"/>
        <v/>
      </c>
      <c r="M4" s="396" t="str">
        <f t="shared" si="3"/>
        <v/>
      </c>
      <c r="N4" s="390" t="str">
        <f t="shared" si="4"/>
        <v/>
      </c>
      <c r="P4" t="str">
        <f t="shared" si="5"/>
        <v>180080003</v>
      </c>
    </row>
    <row r="5" spans="1:16" x14ac:dyDescent="0.25">
      <c r="A5" s="383">
        <f>料單!C17</f>
        <v>1004</v>
      </c>
      <c r="B5" s="383" t="str">
        <f>料單!E17</f>
        <v>右側板</v>
      </c>
      <c r="C5" s="383">
        <f>料單!K17</f>
        <v>0</v>
      </c>
      <c r="D5" s="389">
        <f t="shared" si="0"/>
        <v>0</v>
      </c>
      <c r="E5" s="171" cm="1">
        <f t="array" ref="E5">INDEX(A:A,MATCH(ROW(A4)-1,D:D,1)+1)</f>
        <v>18008</v>
      </c>
      <c r="F5" s="171" t="str" cm="1">
        <f t="array" ref="F5">INDEX(B:B,MATCH(ROW(B4)-1,D:D,1)+1)</f>
        <v>活隔</v>
      </c>
      <c r="G5" s="171">
        <v>1</v>
      </c>
      <c r="H5" s="398">
        <v>4</v>
      </c>
      <c r="J5" s="396" t="str">
        <f t="shared" si="1"/>
        <v/>
      </c>
      <c r="K5" s="390" t="str">
        <f t="shared" si="2"/>
        <v/>
      </c>
      <c r="M5" s="396" t="str">
        <f t="shared" si="3"/>
        <v/>
      </c>
      <c r="N5" s="390" t="str">
        <f t="shared" si="4"/>
        <v/>
      </c>
      <c r="P5" t="str">
        <f t="shared" si="5"/>
        <v>180080004</v>
      </c>
    </row>
    <row r="6" spans="1:16" x14ac:dyDescent="0.25">
      <c r="A6" s="383">
        <f>料單!C18</f>
        <v>1005</v>
      </c>
      <c r="B6" s="383" t="str">
        <f>料單!E18</f>
        <v>背板</v>
      </c>
      <c r="C6" s="383">
        <f>料單!K18</f>
        <v>0</v>
      </c>
      <c r="D6" s="389">
        <f t="shared" si="0"/>
        <v>0</v>
      </c>
      <c r="E6" s="171" cm="1">
        <f t="array" ref="E6">INDEX(A:A,MATCH(ROW(A5)-1,D:D,1)+1)</f>
        <v>18008</v>
      </c>
      <c r="F6" s="171" t="str" cm="1">
        <f t="array" ref="F6">INDEX(B:B,MATCH(ROW(B5)-1,D:D,1)+1)</f>
        <v>活隔</v>
      </c>
      <c r="G6" s="171">
        <v>1</v>
      </c>
      <c r="H6" s="398">
        <v>5</v>
      </c>
      <c r="J6" s="396" t="str">
        <f t="shared" si="1"/>
        <v/>
      </c>
      <c r="K6" s="390" t="str">
        <f t="shared" si="2"/>
        <v/>
      </c>
      <c r="M6" s="396" t="str">
        <f t="shared" si="3"/>
        <v/>
      </c>
      <c r="N6" s="390" t="str">
        <f t="shared" si="4"/>
        <v/>
      </c>
      <c r="P6" t="str">
        <f t="shared" si="5"/>
        <v>180080005</v>
      </c>
    </row>
    <row r="7" spans="1:16" x14ac:dyDescent="0.25">
      <c r="A7" s="383">
        <f>料單!C19</f>
        <v>1006</v>
      </c>
      <c r="B7" s="383" t="str">
        <f>料單!E19</f>
        <v>背拉桿</v>
      </c>
      <c r="C7" s="383">
        <f>料單!K19</f>
        <v>0</v>
      </c>
      <c r="D7" s="389">
        <f t="shared" si="0"/>
        <v>0</v>
      </c>
      <c r="E7" s="171" cm="1">
        <f t="array" ref="E7">INDEX(A:A,MATCH(ROW(A6)-1,D:D,1)+1)</f>
        <v>18008</v>
      </c>
      <c r="F7" s="171" t="str" cm="1">
        <f t="array" ref="F7">INDEX(B:B,MATCH(ROW(B6)-1,D:D,1)+1)</f>
        <v>活隔</v>
      </c>
      <c r="G7" s="171">
        <v>1</v>
      </c>
      <c r="H7" s="398">
        <v>6</v>
      </c>
      <c r="J7" s="396" t="str">
        <f t="shared" si="1"/>
        <v/>
      </c>
      <c r="K7" s="390" t="str">
        <f t="shared" si="2"/>
        <v/>
      </c>
      <c r="M7" s="396" t="str">
        <f t="shared" si="3"/>
        <v/>
      </c>
      <c r="N7" s="390" t="str">
        <f t="shared" si="4"/>
        <v/>
      </c>
      <c r="P7" t="str">
        <f t="shared" si="5"/>
        <v>180080006</v>
      </c>
    </row>
    <row r="8" spans="1:16" x14ac:dyDescent="0.25">
      <c r="A8" s="383">
        <f>料單!C20</f>
        <v>1007</v>
      </c>
      <c r="B8" s="383" t="str">
        <f>料單!E20</f>
        <v>中立板</v>
      </c>
      <c r="C8" s="383">
        <f>料單!K20</f>
        <v>0</v>
      </c>
      <c r="D8" s="389">
        <f t="shared" si="0"/>
        <v>0</v>
      </c>
      <c r="E8" s="171" cm="1">
        <f t="array" ref="E8">INDEX(A:A,MATCH(ROW(A7)-1,D:D,1)+1)</f>
        <v>18008</v>
      </c>
      <c r="F8" s="171" t="str" cm="1">
        <f t="array" ref="F8">INDEX(B:B,MATCH(ROW(B7)-1,D:D,1)+1)</f>
        <v>活隔</v>
      </c>
      <c r="G8" s="171">
        <v>1</v>
      </c>
      <c r="H8" s="398">
        <v>7</v>
      </c>
      <c r="J8" s="396" t="str">
        <f t="shared" si="1"/>
        <v/>
      </c>
      <c r="K8" s="390" t="str">
        <f t="shared" si="2"/>
        <v/>
      </c>
      <c r="M8" s="396" t="str">
        <f t="shared" si="3"/>
        <v/>
      </c>
      <c r="N8" s="390" t="str">
        <f t="shared" si="4"/>
        <v/>
      </c>
      <c r="P8" t="str">
        <f t="shared" si="5"/>
        <v>180080007</v>
      </c>
    </row>
    <row r="9" spans="1:16" x14ac:dyDescent="0.25">
      <c r="A9" s="383">
        <f>料單!C21</f>
        <v>1008</v>
      </c>
      <c r="B9" s="383" t="str">
        <f>料單!E21</f>
        <v>活隔</v>
      </c>
      <c r="C9" s="383">
        <f>料單!K21</f>
        <v>0</v>
      </c>
      <c r="D9" s="389">
        <f t="shared" si="0"/>
        <v>0</v>
      </c>
      <c r="E9" s="171" cm="1">
        <f t="array" ref="E9">INDEX(A:A,MATCH(ROW(A8)-1,D:D,1)+1)</f>
        <v>18008</v>
      </c>
      <c r="F9" s="171" t="str" cm="1">
        <f t="array" ref="F9">INDEX(B:B,MATCH(ROW(B8)-1,D:D,1)+1)</f>
        <v>活隔</v>
      </c>
      <c r="G9" s="171">
        <v>1</v>
      </c>
      <c r="H9" s="398">
        <v>8</v>
      </c>
      <c r="J9" s="396" t="str">
        <f t="shared" si="1"/>
        <v/>
      </c>
      <c r="K9" s="390" t="str">
        <f t="shared" si="2"/>
        <v/>
      </c>
      <c r="M9" s="396" t="str">
        <f t="shared" si="3"/>
        <v/>
      </c>
      <c r="N9" s="390" t="str">
        <f t="shared" si="4"/>
        <v/>
      </c>
      <c r="P9" t="str">
        <f t="shared" si="5"/>
        <v>180080008</v>
      </c>
    </row>
    <row r="10" spans="1:16" x14ac:dyDescent="0.25">
      <c r="A10" s="383">
        <f>料單!C22</f>
        <v>1009</v>
      </c>
      <c r="B10" s="383" t="str">
        <f>料單!E22</f>
        <v>固隔</v>
      </c>
      <c r="C10" s="383">
        <f>料單!K22</f>
        <v>0</v>
      </c>
      <c r="D10" s="389">
        <f t="shared" si="0"/>
        <v>0</v>
      </c>
      <c r="E10" s="171" cm="1">
        <f t="array" ref="E10">INDEX(A:A,MATCH(ROW(A9)-1,D:D,1)+1)</f>
        <v>18008</v>
      </c>
      <c r="F10" s="171" t="str" cm="1">
        <f t="array" ref="F10">INDEX(B:B,MATCH(ROW(B9)-1,D:D,1)+1)</f>
        <v>活隔</v>
      </c>
      <c r="G10" s="171">
        <v>1</v>
      </c>
      <c r="H10" s="398">
        <v>9</v>
      </c>
      <c r="J10" s="396" t="str">
        <f t="shared" si="1"/>
        <v/>
      </c>
      <c r="K10" s="390" t="str">
        <f t="shared" si="2"/>
        <v/>
      </c>
      <c r="M10" s="396" t="str">
        <f t="shared" si="3"/>
        <v/>
      </c>
      <c r="N10" s="390" t="str">
        <f t="shared" si="4"/>
        <v/>
      </c>
      <c r="P10" t="str">
        <f t="shared" si="5"/>
        <v>180080009</v>
      </c>
    </row>
    <row r="11" spans="1:16" x14ac:dyDescent="0.25">
      <c r="A11" s="383">
        <f>料單!C23</f>
        <v>1010</v>
      </c>
      <c r="B11" s="383" t="str">
        <f>料單!E23</f>
        <v>左門板</v>
      </c>
      <c r="C11" s="383">
        <f>料單!K23</f>
        <v>0</v>
      </c>
      <c r="D11" s="389">
        <f t="shared" si="0"/>
        <v>0</v>
      </c>
      <c r="E11" s="171" cm="1">
        <f t="array" ref="E11">INDEX(A:A,MATCH(ROW(A10)-1,D:D,1)+1)</f>
        <v>18008</v>
      </c>
      <c r="F11" s="171" t="str" cm="1">
        <f t="array" ref="F11">INDEX(B:B,MATCH(ROW(B10)-1,D:D,1)+1)</f>
        <v>活隔</v>
      </c>
      <c r="G11" s="171">
        <v>1</v>
      </c>
      <c r="H11" s="398">
        <v>10</v>
      </c>
      <c r="J11" s="396" t="str">
        <f t="shared" si="1"/>
        <v/>
      </c>
      <c r="K11" s="390" t="str">
        <f t="shared" si="2"/>
        <v/>
      </c>
      <c r="M11" s="396" t="str">
        <f t="shared" si="3"/>
        <v/>
      </c>
      <c r="N11" s="390" t="str">
        <f t="shared" si="4"/>
        <v/>
      </c>
      <c r="P11" t="str">
        <f t="shared" si="5"/>
        <v>180080010</v>
      </c>
    </row>
    <row r="12" spans="1:16" x14ac:dyDescent="0.25">
      <c r="A12" s="383">
        <f>料單!C24</f>
        <v>1011</v>
      </c>
      <c r="B12" s="383" t="str">
        <f>料單!E24</f>
        <v>右門板</v>
      </c>
      <c r="C12" s="383">
        <f>料單!K24</f>
        <v>0</v>
      </c>
      <c r="D12" s="389">
        <f t="shared" si="0"/>
        <v>0</v>
      </c>
      <c r="E12" s="171" cm="1">
        <f t="array" ref="E12">INDEX(A:A,MATCH(ROW(A11)-1,D:D,1)+1)</f>
        <v>18008</v>
      </c>
      <c r="F12" s="171" t="str" cm="1">
        <f t="array" ref="F12">INDEX(B:B,MATCH(ROW(B11)-1,D:D,1)+1)</f>
        <v>活隔</v>
      </c>
      <c r="G12" s="171">
        <v>1</v>
      </c>
      <c r="H12" s="398">
        <v>11</v>
      </c>
      <c r="J12" s="396" t="str">
        <f t="shared" si="1"/>
        <v/>
      </c>
      <c r="K12" s="390" t="str">
        <f t="shared" si="2"/>
        <v/>
      </c>
      <c r="M12" s="396" t="str">
        <f t="shared" si="3"/>
        <v/>
      </c>
      <c r="N12" s="390" t="str">
        <f t="shared" si="4"/>
        <v/>
      </c>
      <c r="P12" t="str">
        <f t="shared" si="5"/>
        <v>180080011</v>
      </c>
    </row>
    <row r="13" spans="1:16" x14ac:dyDescent="0.25">
      <c r="A13" s="383">
        <f>料單!C25</f>
        <v>1012</v>
      </c>
      <c r="B13" s="383">
        <f>料單!E25</f>
        <v>0</v>
      </c>
      <c r="C13" s="383">
        <f>料單!K25</f>
        <v>0</v>
      </c>
      <c r="D13" s="389">
        <f t="shared" si="0"/>
        <v>0</v>
      </c>
      <c r="E13" s="171" cm="1">
        <f t="array" ref="E13">INDEX(A:A,MATCH(ROW(A12)-1,D:D,1)+1)</f>
        <v>18008</v>
      </c>
      <c r="F13" s="171" t="str" cm="1">
        <f t="array" ref="F13">INDEX(B:B,MATCH(ROW(B12)-1,D:D,1)+1)</f>
        <v>活隔</v>
      </c>
      <c r="G13" s="171">
        <v>1</v>
      </c>
      <c r="H13" s="398">
        <v>12</v>
      </c>
      <c r="J13" s="396" t="str">
        <f t="shared" si="1"/>
        <v/>
      </c>
      <c r="K13" s="390" t="str">
        <f t="shared" si="2"/>
        <v/>
      </c>
      <c r="M13" s="396" t="str">
        <f t="shared" si="3"/>
        <v/>
      </c>
      <c r="N13" s="390" t="str">
        <f t="shared" si="4"/>
        <v/>
      </c>
      <c r="P13" t="str">
        <f t="shared" si="5"/>
        <v>180080012</v>
      </c>
    </row>
    <row r="14" spans="1:16" x14ac:dyDescent="0.25">
      <c r="A14" s="383">
        <f>料單!C26</f>
        <v>1013</v>
      </c>
      <c r="B14" s="383">
        <f>料單!E26</f>
        <v>0</v>
      </c>
      <c r="C14" s="383">
        <f>料單!K26</f>
        <v>0</v>
      </c>
      <c r="D14" s="389">
        <f t="shared" si="0"/>
        <v>0</v>
      </c>
      <c r="E14" s="171" cm="1">
        <f t="array" ref="E14">INDEX(A:A,MATCH(ROW(A13)-1,D:D,1)+1)</f>
        <v>18008</v>
      </c>
      <c r="F14" s="171" t="str" cm="1">
        <f t="array" ref="F14">INDEX(B:B,MATCH(ROW(B13)-1,D:D,1)+1)</f>
        <v>活隔</v>
      </c>
      <c r="G14" s="171">
        <v>1</v>
      </c>
      <c r="H14" s="398">
        <v>13</v>
      </c>
      <c r="J14" s="396" t="str">
        <f t="shared" si="1"/>
        <v/>
      </c>
      <c r="K14" s="390" t="str">
        <f t="shared" si="2"/>
        <v/>
      </c>
      <c r="M14" s="396" t="str">
        <f t="shared" si="3"/>
        <v/>
      </c>
      <c r="N14" s="390" t="str">
        <f t="shared" si="4"/>
        <v/>
      </c>
      <c r="P14" t="str">
        <f t="shared" si="5"/>
        <v>180080013</v>
      </c>
    </row>
    <row r="15" spans="1:16" x14ac:dyDescent="0.25">
      <c r="A15" s="383">
        <f>料單!C27</f>
        <v>1014</v>
      </c>
      <c r="B15" s="383">
        <f>料單!E27</f>
        <v>0</v>
      </c>
      <c r="C15" s="383">
        <f>料單!K27</f>
        <v>0</v>
      </c>
      <c r="D15" s="389">
        <f t="shared" si="0"/>
        <v>0</v>
      </c>
      <c r="E15" s="171" cm="1">
        <f t="array" ref="E15">INDEX(A:A,MATCH(ROW(A14)-1,D:D,1)+1)</f>
        <v>18008</v>
      </c>
      <c r="F15" s="171" t="str" cm="1">
        <f t="array" ref="F15">INDEX(B:B,MATCH(ROW(B14)-1,D:D,1)+1)</f>
        <v>活隔</v>
      </c>
      <c r="G15" s="171">
        <v>1</v>
      </c>
      <c r="H15" s="398">
        <v>14</v>
      </c>
      <c r="J15" s="396" t="str">
        <f t="shared" si="1"/>
        <v/>
      </c>
      <c r="K15" s="390" t="str">
        <f t="shared" si="2"/>
        <v/>
      </c>
      <c r="M15" s="396" t="str">
        <f t="shared" si="3"/>
        <v/>
      </c>
      <c r="N15" s="390" t="str">
        <f t="shared" si="4"/>
        <v/>
      </c>
      <c r="P15" t="str">
        <f t="shared" si="5"/>
        <v>180080014</v>
      </c>
    </row>
    <row r="16" spans="1:16" x14ac:dyDescent="0.25">
      <c r="A16" s="383">
        <f>料單!C28</f>
        <v>1015</v>
      </c>
      <c r="B16" s="383">
        <f>料單!E28</f>
        <v>0</v>
      </c>
      <c r="C16" s="383">
        <f>料單!K28</f>
        <v>0</v>
      </c>
      <c r="D16" s="389">
        <f t="shared" si="0"/>
        <v>0</v>
      </c>
      <c r="E16" s="171" cm="1">
        <f t="array" ref="E16">INDEX(A:A,MATCH(ROW(A15)-1,D:D,1)+1)</f>
        <v>18008</v>
      </c>
      <c r="F16" s="171" t="str" cm="1">
        <f t="array" ref="F16">INDEX(B:B,MATCH(ROW(B15)-1,D:D,1)+1)</f>
        <v>活隔</v>
      </c>
      <c r="G16" s="171">
        <v>1</v>
      </c>
      <c r="H16" s="398">
        <v>15</v>
      </c>
      <c r="J16" s="396" t="str">
        <f t="shared" si="1"/>
        <v/>
      </c>
      <c r="K16" s="390" t="str">
        <f t="shared" si="2"/>
        <v/>
      </c>
      <c r="M16" s="396" t="str">
        <f t="shared" si="3"/>
        <v/>
      </c>
      <c r="N16" s="390" t="str">
        <f t="shared" si="4"/>
        <v/>
      </c>
      <c r="P16" t="str">
        <f t="shared" si="5"/>
        <v>180080015</v>
      </c>
    </row>
    <row r="17" spans="1:16" x14ac:dyDescent="0.25">
      <c r="A17" s="383">
        <f>料單!C29</f>
        <v>1016</v>
      </c>
      <c r="B17" s="383">
        <f>料單!E29</f>
        <v>0</v>
      </c>
      <c r="C17" s="383">
        <f>料單!K29</f>
        <v>0</v>
      </c>
      <c r="D17" s="389">
        <f t="shared" si="0"/>
        <v>0</v>
      </c>
      <c r="E17" s="171" cm="1">
        <f t="array" ref="E17">INDEX(A:A,MATCH(ROW(A16)-1,D:D,1)+1)</f>
        <v>18008</v>
      </c>
      <c r="F17" s="171" t="str" cm="1">
        <f t="array" ref="F17">INDEX(B:B,MATCH(ROW(B16)-1,D:D,1)+1)</f>
        <v>活隔</v>
      </c>
      <c r="G17" s="171">
        <v>1</v>
      </c>
      <c r="H17" s="398">
        <v>16</v>
      </c>
      <c r="J17" s="396" t="str">
        <f t="shared" si="1"/>
        <v/>
      </c>
      <c r="K17" s="390" t="str">
        <f t="shared" si="2"/>
        <v/>
      </c>
      <c r="M17" s="396" t="str">
        <f t="shared" si="3"/>
        <v/>
      </c>
      <c r="N17" s="390" t="str">
        <f t="shared" si="4"/>
        <v/>
      </c>
      <c r="P17" t="str">
        <f t="shared" si="5"/>
        <v>180080016</v>
      </c>
    </row>
    <row r="18" spans="1:16" x14ac:dyDescent="0.25">
      <c r="A18" s="383">
        <f>料單!C30</f>
        <v>1017</v>
      </c>
      <c r="B18" s="383">
        <f>料單!E30</f>
        <v>0</v>
      </c>
      <c r="C18" s="383">
        <f>料單!K30</f>
        <v>0</v>
      </c>
      <c r="D18" s="389">
        <f t="shared" si="0"/>
        <v>0</v>
      </c>
      <c r="E18" s="171" cm="1">
        <f t="array" ref="E18">INDEX(A:A,MATCH(ROW(A17)-1,D:D,1)+1)</f>
        <v>18008</v>
      </c>
      <c r="F18" s="171" t="str" cm="1">
        <f t="array" ref="F18">INDEX(B:B,MATCH(ROW(B17)-1,D:D,1)+1)</f>
        <v>活隔</v>
      </c>
      <c r="G18" s="171">
        <v>1</v>
      </c>
      <c r="H18" s="398">
        <v>17</v>
      </c>
      <c r="J18" s="396" t="str">
        <f t="shared" si="1"/>
        <v/>
      </c>
      <c r="K18" s="390" t="str">
        <f t="shared" si="2"/>
        <v/>
      </c>
      <c r="M18" s="396" t="str">
        <f t="shared" si="3"/>
        <v/>
      </c>
      <c r="N18" s="390" t="str">
        <f t="shared" si="4"/>
        <v/>
      </c>
      <c r="P18" t="str">
        <f t="shared" si="5"/>
        <v>180080017</v>
      </c>
    </row>
    <row r="19" spans="1:16" x14ac:dyDescent="0.25">
      <c r="A19" s="383">
        <f>料單!C31</f>
        <v>1018</v>
      </c>
      <c r="B19" s="383">
        <f>料單!E31</f>
        <v>0</v>
      </c>
      <c r="C19" s="383">
        <f>料單!K31</f>
        <v>0</v>
      </c>
      <c r="D19" s="389">
        <f t="shared" si="0"/>
        <v>0</v>
      </c>
      <c r="E19" s="171" cm="1">
        <f t="array" ref="E19">INDEX(A:A,MATCH(ROW(A18)-1,D:D,1)+1)</f>
        <v>18008</v>
      </c>
      <c r="F19" s="171" t="str" cm="1">
        <f t="array" ref="F19">INDEX(B:B,MATCH(ROW(B18)-1,D:D,1)+1)</f>
        <v>活隔</v>
      </c>
      <c r="G19" s="171">
        <v>1</v>
      </c>
      <c r="H19" s="398">
        <v>18</v>
      </c>
      <c r="J19" s="396" t="str">
        <f t="shared" si="1"/>
        <v/>
      </c>
      <c r="K19" s="390" t="str">
        <f t="shared" si="2"/>
        <v/>
      </c>
      <c r="M19" s="396" t="str">
        <f t="shared" si="3"/>
        <v/>
      </c>
      <c r="N19" s="390" t="str">
        <f t="shared" si="4"/>
        <v/>
      </c>
      <c r="P19" t="str">
        <f t="shared" si="5"/>
        <v>180080018</v>
      </c>
    </row>
    <row r="20" spans="1:16" x14ac:dyDescent="0.25">
      <c r="A20" s="383">
        <f>料單!C32</f>
        <v>1019</v>
      </c>
      <c r="B20" s="383">
        <f>料單!E32</f>
        <v>0</v>
      </c>
      <c r="C20" s="383">
        <f>料單!K32</f>
        <v>0</v>
      </c>
      <c r="D20" s="389">
        <f t="shared" si="0"/>
        <v>0</v>
      </c>
      <c r="E20" s="171" cm="1">
        <f t="array" ref="E20">INDEX(A:A,MATCH(ROW(A19)-1,D:D,1)+1)</f>
        <v>18008</v>
      </c>
      <c r="F20" s="171" t="str" cm="1">
        <f t="array" ref="F20">INDEX(B:B,MATCH(ROW(B19)-1,D:D,1)+1)</f>
        <v>活隔</v>
      </c>
      <c r="G20" s="171">
        <v>1</v>
      </c>
      <c r="H20" s="398">
        <v>19</v>
      </c>
      <c r="J20" s="396" t="str">
        <f t="shared" si="1"/>
        <v/>
      </c>
      <c r="K20" s="390" t="str">
        <f t="shared" si="2"/>
        <v/>
      </c>
      <c r="M20" s="396" t="str">
        <f t="shared" si="3"/>
        <v/>
      </c>
      <c r="N20" s="390" t="str">
        <f t="shared" si="4"/>
        <v/>
      </c>
      <c r="P20" t="str">
        <f t="shared" si="5"/>
        <v>180080019</v>
      </c>
    </row>
    <row r="21" spans="1:16" x14ac:dyDescent="0.25">
      <c r="A21" s="383">
        <f>料單!C33</f>
        <v>1020</v>
      </c>
      <c r="B21" s="383">
        <f>料單!E33</f>
        <v>0</v>
      </c>
      <c r="C21" s="383">
        <f>料單!K33</f>
        <v>0</v>
      </c>
      <c r="D21" s="389">
        <f t="shared" si="0"/>
        <v>0</v>
      </c>
      <c r="E21" s="171" cm="1">
        <f t="array" ref="E21">INDEX(A:A,MATCH(ROW(A20)-1,D:D,1)+1)</f>
        <v>18008</v>
      </c>
      <c r="F21" s="171" t="str" cm="1">
        <f t="array" ref="F21">INDEX(B:B,MATCH(ROW(B20)-1,D:D,1)+1)</f>
        <v>活隔</v>
      </c>
      <c r="G21" s="171">
        <v>1</v>
      </c>
      <c r="H21" s="398">
        <v>20</v>
      </c>
      <c r="J21" s="396" t="str">
        <f t="shared" si="1"/>
        <v/>
      </c>
      <c r="K21" s="390" t="str">
        <f t="shared" si="2"/>
        <v/>
      </c>
      <c r="M21" s="396" t="str">
        <f t="shared" si="3"/>
        <v/>
      </c>
      <c r="N21" s="390" t="str">
        <f t="shared" si="4"/>
        <v/>
      </c>
      <c r="P21" t="str">
        <f t="shared" si="5"/>
        <v>180080020</v>
      </c>
    </row>
    <row r="22" spans="1:16" x14ac:dyDescent="0.25">
      <c r="A22" s="383">
        <f>料單!C34</f>
        <v>1021</v>
      </c>
      <c r="B22" s="383">
        <f>料單!E34</f>
        <v>0</v>
      </c>
      <c r="C22" s="383">
        <f>料單!K34</f>
        <v>0</v>
      </c>
      <c r="D22" s="389">
        <f t="shared" si="0"/>
        <v>0</v>
      </c>
      <c r="E22" s="171" cm="1">
        <f t="array" ref="E22">INDEX(A:A,MATCH(ROW(A21)-1,D:D,1)+1)</f>
        <v>18008</v>
      </c>
      <c r="F22" s="171" t="str" cm="1">
        <f t="array" ref="F22">INDEX(B:B,MATCH(ROW(B21)-1,D:D,1)+1)</f>
        <v>活隔</v>
      </c>
      <c r="G22" s="171">
        <v>1</v>
      </c>
      <c r="H22" s="398">
        <v>21</v>
      </c>
      <c r="J22" s="396" t="str">
        <f t="shared" si="1"/>
        <v/>
      </c>
      <c r="K22" s="390" t="str">
        <f t="shared" si="2"/>
        <v/>
      </c>
      <c r="M22" s="396" t="str">
        <f t="shared" si="3"/>
        <v/>
      </c>
      <c r="N22" s="390" t="str">
        <f t="shared" si="4"/>
        <v/>
      </c>
      <c r="P22" t="str">
        <f t="shared" si="5"/>
        <v>180080021</v>
      </c>
    </row>
    <row r="23" spans="1:16" x14ac:dyDescent="0.25">
      <c r="A23" s="383">
        <f>料單!C35</f>
        <v>1022</v>
      </c>
      <c r="B23" s="383">
        <f>料單!E35</f>
        <v>0</v>
      </c>
      <c r="C23" s="383">
        <f>料單!K35</f>
        <v>0</v>
      </c>
      <c r="D23" s="389">
        <f t="shared" si="0"/>
        <v>0</v>
      </c>
      <c r="E23" s="171" cm="1">
        <f t="array" ref="E23">INDEX(A:A,MATCH(ROW(A22)-1,D:D,1)+1)</f>
        <v>18008</v>
      </c>
      <c r="F23" s="171" t="str" cm="1">
        <f t="array" ref="F23">INDEX(B:B,MATCH(ROW(B22)-1,D:D,1)+1)</f>
        <v>活隔</v>
      </c>
      <c r="G23" s="171">
        <v>1</v>
      </c>
      <c r="H23" s="398">
        <v>22</v>
      </c>
      <c r="J23" s="396" t="str">
        <f t="shared" si="1"/>
        <v/>
      </c>
      <c r="K23" s="390" t="str">
        <f t="shared" si="2"/>
        <v/>
      </c>
      <c r="M23" s="396" t="str">
        <f t="shared" si="3"/>
        <v/>
      </c>
      <c r="N23" s="390" t="str">
        <f t="shared" si="4"/>
        <v/>
      </c>
      <c r="P23" t="str">
        <f t="shared" si="5"/>
        <v>180080022</v>
      </c>
    </row>
    <row r="24" spans="1:16" x14ac:dyDescent="0.25">
      <c r="A24" s="383">
        <f>料單!C36</f>
        <v>1023</v>
      </c>
      <c r="B24" s="383">
        <f>料單!E36</f>
        <v>0</v>
      </c>
      <c r="C24" s="383">
        <f>料單!K36</f>
        <v>0</v>
      </c>
      <c r="D24" s="389">
        <f t="shared" si="0"/>
        <v>0</v>
      </c>
      <c r="E24" s="171" cm="1">
        <f t="array" ref="E24">INDEX(A:A,MATCH(ROW(A23)-1,D:D,1)+1)</f>
        <v>18008</v>
      </c>
      <c r="F24" s="171" t="str" cm="1">
        <f t="array" ref="F24">INDEX(B:B,MATCH(ROW(B23)-1,D:D,1)+1)</f>
        <v>活隔</v>
      </c>
      <c r="G24" s="171">
        <v>1</v>
      </c>
      <c r="H24" s="398">
        <v>23</v>
      </c>
      <c r="J24" s="396" t="str">
        <f t="shared" si="1"/>
        <v/>
      </c>
      <c r="K24" s="390" t="str">
        <f t="shared" si="2"/>
        <v/>
      </c>
      <c r="M24" s="396" t="str">
        <f t="shared" si="3"/>
        <v/>
      </c>
      <c r="N24" s="390" t="str">
        <f t="shared" si="4"/>
        <v/>
      </c>
      <c r="P24" t="str">
        <f t="shared" si="5"/>
        <v>180080023</v>
      </c>
    </row>
    <row r="25" spans="1:16" x14ac:dyDescent="0.25">
      <c r="A25" s="383">
        <f>料單!C37</f>
        <v>1024</v>
      </c>
      <c r="B25" s="383">
        <f>料單!E37</f>
        <v>0</v>
      </c>
      <c r="C25" s="383">
        <f>料單!K37</f>
        <v>0</v>
      </c>
      <c r="D25" s="389">
        <f t="shared" si="0"/>
        <v>0</v>
      </c>
      <c r="E25" s="171" cm="1">
        <f t="array" ref="E25">INDEX(A:A,MATCH(ROW(A24)-1,D:D,1)+1)</f>
        <v>18008</v>
      </c>
      <c r="F25" s="171" t="str" cm="1">
        <f t="array" ref="F25">INDEX(B:B,MATCH(ROW(B24)-1,D:D,1)+1)</f>
        <v>活隔</v>
      </c>
      <c r="G25" s="171">
        <v>1</v>
      </c>
      <c r="H25" s="398">
        <v>24</v>
      </c>
      <c r="J25" s="396" t="str">
        <f t="shared" si="1"/>
        <v/>
      </c>
      <c r="K25" s="390" t="str">
        <f t="shared" si="2"/>
        <v/>
      </c>
      <c r="M25" s="396" t="str">
        <f t="shared" si="3"/>
        <v/>
      </c>
      <c r="N25" s="390" t="str">
        <f t="shared" si="4"/>
        <v/>
      </c>
      <c r="P25" t="str">
        <f t="shared" si="5"/>
        <v>180080024</v>
      </c>
    </row>
    <row r="26" spans="1:16" x14ac:dyDescent="0.25">
      <c r="A26" s="383">
        <f>料單!C38</f>
        <v>1025</v>
      </c>
      <c r="B26" s="383">
        <f>料單!E38</f>
        <v>0</v>
      </c>
      <c r="C26" s="383">
        <f>料單!K38</f>
        <v>0</v>
      </c>
      <c r="D26" s="389">
        <f t="shared" si="0"/>
        <v>0</v>
      </c>
      <c r="E26" s="171" cm="1">
        <f t="array" ref="E26">INDEX(A:A,MATCH(ROW(A25)-1,D:D,1)+1)</f>
        <v>18008</v>
      </c>
      <c r="F26" s="171" t="str" cm="1">
        <f t="array" ref="F26">INDEX(B:B,MATCH(ROW(B25)-1,D:D,1)+1)</f>
        <v>活隔</v>
      </c>
      <c r="G26" s="171">
        <v>1</v>
      </c>
      <c r="H26" s="398">
        <v>25</v>
      </c>
      <c r="J26" s="396" t="str">
        <f t="shared" si="1"/>
        <v/>
      </c>
      <c r="K26" s="390" t="str">
        <f t="shared" si="2"/>
        <v/>
      </c>
      <c r="M26" s="396" t="str">
        <f t="shared" si="3"/>
        <v/>
      </c>
      <c r="N26" s="390" t="str">
        <f t="shared" si="4"/>
        <v/>
      </c>
      <c r="P26" t="str">
        <f t="shared" si="5"/>
        <v>180080025</v>
      </c>
    </row>
    <row r="27" spans="1:16" x14ac:dyDescent="0.25">
      <c r="A27" s="383">
        <f>料單!C39</f>
        <v>1026</v>
      </c>
      <c r="B27" s="383">
        <f>料單!E39</f>
        <v>0</v>
      </c>
      <c r="C27" s="383">
        <f>料單!K39</f>
        <v>0</v>
      </c>
      <c r="D27" s="389">
        <f t="shared" si="0"/>
        <v>0</v>
      </c>
      <c r="E27" s="171" cm="1">
        <f t="array" ref="E27">INDEX(A:A,MATCH(ROW(A26)-1,D:D,1)+1)</f>
        <v>18008</v>
      </c>
      <c r="F27" s="171" t="str" cm="1">
        <f t="array" ref="F27">INDEX(B:B,MATCH(ROW(B26)-1,D:D,1)+1)</f>
        <v>活隔</v>
      </c>
      <c r="G27" s="171">
        <v>1</v>
      </c>
      <c r="H27" s="398">
        <v>26</v>
      </c>
      <c r="J27" s="396" t="str">
        <f t="shared" si="1"/>
        <v/>
      </c>
      <c r="K27" s="390" t="str">
        <f t="shared" si="2"/>
        <v/>
      </c>
      <c r="M27" s="396" t="str">
        <f t="shared" si="3"/>
        <v/>
      </c>
      <c r="N27" s="390" t="str">
        <f t="shared" si="4"/>
        <v/>
      </c>
      <c r="P27" t="str">
        <f t="shared" si="5"/>
        <v>180080026</v>
      </c>
    </row>
    <row r="28" spans="1:16" x14ac:dyDescent="0.25">
      <c r="A28" s="383">
        <f>料單!C40</f>
        <v>1027</v>
      </c>
      <c r="B28" s="383">
        <f>料單!E40</f>
        <v>0</v>
      </c>
      <c r="C28" s="383">
        <f>料單!K40</f>
        <v>0</v>
      </c>
      <c r="D28" s="389">
        <f t="shared" si="0"/>
        <v>0</v>
      </c>
      <c r="E28" s="171" cm="1">
        <f t="array" ref="E28">INDEX(A:A,MATCH(ROW(A27)-1,D:D,1)+1)</f>
        <v>18008</v>
      </c>
      <c r="F28" s="171" t="str" cm="1">
        <f t="array" ref="F28">INDEX(B:B,MATCH(ROW(B27)-1,D:D,1)+1)</f>
        <v>活隔</v>
      </c>
      <c r="G28" s="171">
        <v>1</v>
      </c>
      <c r="H28" s="398">
        <v>27</v>
      </c>
      <c r="J28" s="396" t="str">
        <f t="shared" si="1"/>
        <v/>
      </c>
      <c r="K28" s="390" t="str">
        <f t="shared" si="2"/>
        <v/>
      </c>
      <c r="M28" s="396" t="str">
        <f t="shared" si="3"/>
        <v/>
      </c>
      <c r="N28" s="390" t="str">
        <f t="shared" si="4"/>
        <v/>
      </c>
      <c r="P28" t="str">
        <f t="shared" si="5"/>
        <v>180080027</v>
      </c>
    </row>
    <row r="29" spans="1:16" x14ac:dyDescent="0.25">
      <c r="A29" s="383">
        <f>料單!C41</f>
        <v>1028</v>
      </c>
      <c r="B29" s="383">
        <f>料單!E41</f>
        <v>0</v>
      </c>
      <c r="C29" s="383">
        <f>料單!K41</f>
        <v>0</v>
      </c>
      <c r="D29" s="389">
        <f t="shared" si="0"/>
        <v>0</v>
      </c>
      <c r="E29" s="171" cm="1">
        <f t="array" ref="E29">INDEX(A:A,MATCH(ROW(A28)-1,D:D,1)+1)</f>
        <v>18008</v>
      </c>
      <c r="F29" s="171" t="str" cm="1">
        <f t="array" ref="F29">INDEX(B:B,MATCH(ROW(B28)-1,D:D,1)+1)</f>
        <v>活隔</v>
      </c>
      <c r="G29" s="171">
        <v>1</v>
      </c>
      <c r="H29" s="398">
        <v>28</v>
      </c>
      <c r="J29" s="396" t="str">
        <f t="shared" si="1"/>
        <v/>
      </c>
      <c r="K29" s="390" t="str">
        <f t="shared" si="2"/>
        <v/>
      </c>
      <c r="M29" s="396" t="str">
        <f t="shared" si="3"/>
        <v/>
      </c>
      <c r="N29" s="390" t="str">
        <f t="shared" si="4"/>
        <v/>
      </c>
      <c r="P29" t="str">
        <f t="shared" si="5"/>
        <v>180080028</v>
      </c>
    </row>
    <row r="30" spans="1:16" x14ac:dyDescent="0.25">
      <c r="A30" s="383">
        <f>料單!C42</f>
        <v>1029</v>
      </c>
      <c r="B30" s="383">
        <f>料單!E42</f>
        <v>0</v>
      </c>
      <c r="C30" s="383">
        <f>料單!K42</f>
        <v>0</v>
      </c>
      <c r="D30" s="389">
        <f t="shared" si="0"/>
        <v>0</v>
      </c>
      <c r="E30" s="171" cm="1">
        <f t="array" ref="E30">INDEX(A:A,MATCH(ROW(A29)-1,D:D,1)+1)</f>
        <v>18008</v>
      </c>
      <c r="F30" s="171" t="str" cm="1">
        <f t="array" ref="F30">INDEX(B:B,MATCH(ROW(B29)-1,D:D,1)+1)</f>
        <v>活隔</v>
      </c>
      <c r="G30" s="171">
        <v>1</v>
      </c>
      <c r="H30" s="398">
        <v>29</v>
      </c>
      <c r="J30" s="396" t="str">
        <f t="shared" si="1"/>
        <v/>
      </c>
      <c r="K30" s="390" t="str">
        <f t="shared" si="2"/>
        <v/>
      </c>
      <c r="M30" s="396" t="str">
        <f t="shared" si="3"/>
        <v/>
      </c>
      <c r="N30" s="390" t="str">
        <f t="shared" si="4"/>
        <v/>
      </c>
      <c r="P30" t="str">
        <f t="shared" si="5"/>
        <v>180080029</v>
      </c>
    </row>
    <row r="31" spans="1:16" x14ac:dyDescent="0.25">
      <c r="A31" s="383">
        <f>料單!C43</f>
        <v>1030</v>
      </c>
      <c r="B31" s="383">
        <f>料單!E43</f>
        <v>0</v>
      </c>
      <c r="C31" s="383">
        <f>料單!K43</f>
        <v>0</v>
      </c>
      <c r="D31" s="389">
        <f t="shared" si="0"/>
        <v>0</v>
      </c>
      <c r="E31" s="171" cm="1">
        <f t="array" ref="E31">INDEX(A:A,MATCH(ROW(A30)-1,D:D,1)+1)</f>
        <v>18008</v>
      </c>
      <c r="F31" s="171" t="str" cm="1">
        <f t="array" ref="F31">INDEX(B:B,MATCH(ROW(B30)-1,D:D,1)+1)</f>
        <v>活隔</v>
      </c>
      <c r="G31" s="171">
        <v>1</v>
      </c>
      <c r="H31" s="398">
        <v>30</v>
      </c>
      <c r="J31" s="396" t="str">
        <f t="shared" si="1"/>
        <v/>
      </c>
      <c r="K31" s="390" t="str">
        <f t="shared" si="2"/>
        <v/>
      </c>
      <c r="M31" s="396" t="str">
        <f t="shared" si="3"/>
        <v/>
      </c>
      <c r="N31" s="390" t="str">
        <f t="shared" si="4"/>
        <v/>
      </c>
      <c r="P31" t="str">
        <f t="shared" si="5"/>
        <v>180080030</v>
      </c>
    </row>
    <row r="32" spans="1:16" x14ac:dyDescent="0.25">
      <c r="A32" s="383">
        <f>料單!C52</f>
        <v>2001</v>
      </c>
      <c r="B32" s="383" t="str">
        <f>料單!E52</f>
        <v>頂板</v>
      </c>
      <c r="C32" s="383">
        <f>料單!K52</f>
        <v>0</v>
      </c>
      <c r="D32" s="389">
        <f t="shared" si="0"/>
        <v>0</v>
      </c>
      <c r="E32" s="171" cm="1">
        <f t="array" ref="E32">INDEX(A:A,MATCH(ROW(A31)-1,D:D,1)+1)</f>
        <v>18008</v>
      </c>
      <c r="F32" s="171" t="str" cm="1">
        <f t="array" ref="F32">INDEX(B:B,MATCH(ROW(B31)-1,D:D,1)+1)</f>
        <v>活隔</v>
      </c>
      <c r="G32" s="171">
        <v>1</v>
      </c>
      <c r="H32" s="398">
        <v>31</v>
      </c>
      <c r="J32" s="396" t="str">
        <f t="shared" si="1"/>
        <v/>
      </c>
      <c r="K32" s="390" t="str">
        <f t="shared" si="2"/>
        <v/>
      </c>
      <c r="M32" s="396" t="str">
        <f t="shared" si="3"/>
        <v/>
      </c>
      <c r="N32" s="390" t="str">
        <f t="shared" si="4"/>
        <v/>
      </c>
      <c r="P32" t="str">
        <f t="shared" si="5"/>
        <v>180080031</v>
      </c>
    </row>
    <row r="33" spans="1:16" x14ac:dyDescent="0.25">
      <c r="A33" s="383">
        <f>料單!C53</f>
        <v>2002</v>
      </c>
      <c r="B33" s="383" t="str">
        <f>料單!E53</f>
        <v>底板</v>
      </c>
      <c r="C33" s="383">
        <f>料單!K53</f>
        <v>0</v>
      </c>
      <c r="D33" s="389">
        <f t="shared" si="0"/>
        <v>0</v>
      </c>
      <c r="E33" s="171" cm="1">
        <f t="array" ref="E33">INDEX(A:A,MATCH(ROW(A32)-1,D:D,1)+1)</f>
        <v>18008</v>
      </c>
      <c r="F33" s="171" t="str" cm="1">
        <f t="array" ref="F33">INDEX(B:B,MATCH(ROW(B32)-1,D:D,1)+1)</f>
        <v>活隔</v>
      </c>
      <c r="G33" s="171">
        <v>1</v>
      </c>
      <c r="H33" s="398">
        <v>32</v>
      </c>
      <c r="J33" s="396" t="str">
        <f t="shared" si="1"/>
        <v/>
      </c>
      <c r="K33" s="390" t="str">
        <f t="shared" si="2"/>
        <v/>
      </c>
      <c r="M33" s="396" t="str">
        <f t="shared" si="3"/>
        <v/>
      </c>
      <c r="N33" s="390" t="str">
        <f t="shared" si="4"/>
        <v/>
      </c>
      <c r="P33" t="str">
        <f t="shared" si="5"/>
        <v>180080032</v>
      </c>
    </row>
    <row r="34" spans="1:16" x14ac:dyDescent="0.25">
      <c r="A34" s="383">
        <f>料單!C54</f>
        <v>2003</v>
      </c>
      <c r="B34" s="383" t="str">
        <f>料單!E54</f>
        <v>左側板</v>
      </c>
      <c r="C34" s="383">
        <f>料單!K54</f>
        <v>0</v>
      </c>
      <c r="D34" s="389">
        <f t="shared" si="0"/>
        <v>0</v>
      </c>
      <c r="E34" s="171" cm="1">
        <f t="array" ref="E34">INDEX(A:A,MATCH(ROW(A33)-1,D:D,1)+1)</f>
        <v>18008</v>
      </c>
      <c r="F34" s="171" t="str" cm="1">
        <f t="array" ref="F34">INDEX(B:B,MATCH(ROW(B33)-1,D:D,1)+1)</f>
        <v>活隔</v>
      </c>
      <c r="G34" s="171">
        <v>1</v>
      </c>
      <c r="H34" s="398">
        <v>33</v>
      </c>
      <c r="J34" s="396" t="str">
        <f t="shared" si="1"/>
        <v/>
      </c>
      <c r="K34" s="390" t="str">
        <f t="shared" si="2"/>
        <v/>
      </c>
      <c r="M34" s="396" t="str">
        <f t="shared" si="3"/>
        <v/>
      </c>
      <c r="N34" s="390" t="str">
        <f t="shared" si="4"/>
        <v/>
      </c>
      <c r="P34" t="str">
        <f t="shared" si="5"/>
        <v>180080033</v>
      </c>
    </row>
    <row r="35" spans="1:16" x14ac:dyDescent="0.25">
      <c r="A35" s="383">
        <f>料單!C55</f>
        <v>2004</v>
      </c>
      <c r="B35" s="383" t="str">
        <f>料單!E55</f>
        <v>右側板</v>
      </c>
      <c r="C35" s="383">
        <f>料單!K55</f>
        <v>0</v>
      </c>
      <c r="D35" s="389">
        <f t="shared" si="0"/>
        <v>0</v>
      </c>
      <c r="E35" s="171" cm="1">
        <f t="array" ref="E35">INDEX(A:A,MATCH(ROW(A34)-1,D:D,1)+1)</f>
        <v>18008</v>
      </c>
      <c r="F35" s="171" t="str" cm="1">
        <f t="array" ref="F35">INDEX(B:B,MATCH(ROW(B34)-1,D:D,1)+1)</f>
        <v>活隔</v>
      </c>
      <c r="G35" s="171">
        <v>1</v>
      </c>
      <c r="H35" s="398">
        <v>34</v>
      </c>
      <c r="J35" s="396" t="str">
        <f t="shared" si="1"/>
        <v/>
      </c>
      <c r="K35" s="390" t="str">
        <f t="shared" si="2"/>
        <v/>
      </c>
      <c r="M35" s="396" t="str">
        <f t="shared" si="3"/>
        <v/>
      </c>
      <c r="N35" s="390" t="str">
        <f t="shared" si="4"/>
        <v/>
      </c>
      <c r="P35" t="str">
        <f t="shared" si="5"/>
        <v>180080034</v>
      </c>
    </row>
    <row r="36" spans="1:16" x14ac:dyDescent="0.25">
      <c r="A36" s="383">
        <f>料單!C56</f>
        <v>2005</v>
      </c>
      <c r="B36" s="383" t="str">
        <f>料單!E56</f>
        <v>背板</v>
      </c>
      <c r="C36" s="383">
        <f>料單!K56</f>
        <v>0</v>
      </c>
      <c r="D36" s="389">
        <f t="shared" si="0"/>
        <v>0</v>
      </c>
      <c r="E36" s="171" cm="1">
        <f t="array" ref="E36">INDEX(A:A,MATCH(ROW(A35)-1,D:D,1)+1)</f>
        <v>18008</v>
      </c>
      <c r="F36" s="171" t="str" cm="1">
        <f t="array" ref="F36">INDEX(B:B,MATCH(ROW(B35)-1,D:D,1)+1)</f>
        <v>活隔</v>
      </c>
      <c r="G36" s="171">
        <v>1</v>
      </c>
      <c r="H36" s="398">
        <v>35</v>
      </c>
      <c r="J36" s="396" t="str">
        <f t="shared" si="1"/>
        <v/>
      </c>
      <c r="K36" s="390" t="str">
        <f t="shared" si="2"/>
        <v/>
      </c>
      <c r="M36" s="396" t="str">
        <f t="shared" si="3"/>
        <v/>
      </c>
      <c r="N36" s="390" t="str">
        <f t="shared" si="4"/>
        <v/>
      </c>
      <c r="P36" t="str">
        <f t="shared" si="5"/>
        <v>180080035</v>
      </c>
    </row>
    <row r="37" spans="1:16" x14ac:dyDescent="0.25">
      <c r="A37" s="383">
        <f>料單!C57</f>
        <v>2006</v>
      </c>
      <c r="B37" s="383" t="str">
        <f>料單!E57</f>
        <v>背拉桿</v>
      </c>
      <c r="C37" s="383">
        <f>料單!K57</f>
        <v>0</v>
      </c>
      <c r="D37" s="389">
        <f t="shared" si="0"/>
        <v>0</v>
      </c>
      <c r="E37" s="171" cm="1">
        <f t="array" ref="E37">INDEX(A:A,MATCH(ROW(A36)-1,D:D,1)+1)</f>
        <v>18008</v>
      </c>
      <c r="F37" s="171" t="str" cm="1">
        <f t="array" ref="F37">INDEX(B:B,MATCH(ROW(B36)-1,D:D,1)+1)</f>
        <v>活隔</v>
      </c>
      <c r="G37" s="171">
        <v>1</v>
      </c>
      <c r="H37" s="398">
        <v>36</v>
      </c>
      <c r="J37" s="396" t="str">
        <f t="shared" si="1"/>
        <v/>
      </c>
      <c r="K37" s="390" t="str">
        <f t="shared" si="2"/>
        <v/>
      </c>
      <c r="M37" s="396" t="str">
        <f t="shared" si="3"/>
        <v/>
      </c>
      <c r="N37" s="390" t="str">
        <f t="shared" si="4"/>
        <v/>
      </c>
      <c r="P37" t="str">
        <f t="shared" si="5"/>
        <v>180080036</v>
      </c>
    </row>
    <row r="38" spans="1:16" x14ac:dyDescent="0.25">
      <c r="A38" s="383">
        <f>料單!C58</f>
        <v>2007</v>
      </c>
      <c r="B38" s="383" t="str">
        <f>料單!E58</f>
        <v>中立板</v>
      </c>
      <c r="C38" s="383">
        <f>料單!K58</f>
        <v>0</v>
      </c>
      <c r="D38" s="389">
        <f t="shared" si="0"/>
        <v>0</v>
      </c>
      <c r="E38" s="171" cm="1">
        <f t="array" ref="E38">INDEX(A:A,MATCH(ROW(A37)-1,D:D,1)+1)</f>
        <v>18008</v>
      </c>
      <c r="F38" s="171" t="str" cm="1">
        <f t="array" ref="F38">INDEX(B:B,MATCH(ROW(B37)-1,D:D,1)+1)</f>
        <v>活隔</v>
      </c>
      <c r="G38" s="171">
        <v>1</v>
      </c>
      <c r="H38" s="398">
        <v>37</v>
      </c>
      <c r="J38" s="396" t="str">
        <f t="shared" si="1"/>
        <v/>
      </c>
      <c r="K38" s="390" t="str">
        <f t="shared" si="2"/>
        <v/>
      </c>
      <c r="M38" s="396" t="str">
        <f t="shared" si="3"/>
        <v/>
      </c>
      <c r="N38" s="390" t="str">
        <f t="shared" si="4"/>
        <v/>
      </c>
      <c r="P38" t="str">
        <f t="shared" si="5"/>
        <v>180080037</v>
      </c>
    </row>
    <row r="39" spans="1:16" x14ac:dyDescent="0.25">
      <c r="A39" s="383">
        <f>料單!C59</f>
        <v>2008</v>
      </c>
      <c r="B39" s="383" t="str">
        <f>料單!E59</f>
        <v>活隔</v>
      </c>
      <c r="C39" s="383">
        <f>料單!K59</f>
        <v>0</v>
      </c>
      <c r="D39" s="389">
        <f t="shared" si="0"/>
        <v>0</v>
      </c>
      <c r="E39" s="171" cm="1">
        <f t="array" ref="E39">INDEX(A:A,MATCH(ROW(A38)-1,D:D,1)+1)</f>
        <v>18008</v>
      </c>
      <c r="F39" s="171" t="str" cm="1">
        <f t="array" ref="F39">INDEX(B:B,MATCH(ROW(B38)-1,D:D,1)+1)</f>
        <v>活隔</v>
      </c>
      <c r="G39" s="171">
        <v>1</v>
      </c>
      <c r="H39" s="398">
        <v>38</v>
      </c>
      <c r="J39" s="396" t="str">
        <f t="shared" si="1"/>
        <v/>
      </c>
      <c r="K39" s="390" t="str">
        <f t="shared" si="2"/>
        <v/>
      </c>
      <c r="M39" s="396" t="str">
        <f t="shared" si="3"/>
        <v/>
      </c>
      <c r="N39" s="390" t="str">
        <f t="shared" si="4"/>
        <v/>
      </c>
      <c r="P39" t="str">
        <f t="shared" si="5"/>
        <v>180080038</v>
      </c>
    </row>
    <row r="40" spans="1:16" x14ac:dyDescent="0.25">
      <c r="A40" s="383">
        <f>料單!C60</f>
        <v>2009</v>
      </c>
      <c r="B40" s="383" t="str">
        <f>料單!E60</f>
        <v>固隔</v>
      </c>
      <c r="C40" s="383">
        <f>料單!K60</f>
        <v>0</v>
      </c>
      <c r="D40" s="389">
        <f t="shared" si="0"/>
        <v>0</v>
      </c>
      <c r="E40" s="171" cm="1">
        <f t="array" ref="E40">INDEX(A:A,MATCH(ROW(A39)-1,D:D,1)+1)</f>
        <v>18008</v>
      </c>
      <c r="F40" s="171" t="str" cm="1">
        <f t="array" ref="F40">INDEX(B:B,MATCH(ROW(B39)-1,D:D,1)+1)</f>
        <v>活隔</v>
      </c>
      <c r="G40" s="171">
        <v>1</v>
      </c>
      <c r="H40" s="398">
        <v>39</v>
      </c>
      <c r="J40" s="396" t="str">
        <f t="shared" si="1"/>
        <v/>
      </c>
      <c r="K40" s="390" t="str">
        <f t="shared" si="2"/>
        <v/>
      </c>
      <c r="M40" s="396" t="str">
        <f t="shared" si="3"/>
        <v/>
      </c>
      <c r="N40" s="390" t="str">
        <f t="shared" si="4"/>
        <v/>
      </c>
      <c r="P40" t="str">
        <f t="shared" si="5"/>
        <v>180080039</v>
      </c>
    </row>
    <row r="41" spans="1:16" x14ac:dyDescent="0.25">
      <c r="A41" s="383">
        <f>料單!C61</f>
        <v>2010</v>
      </c>
      <c r="B41" s="383" t="str">
        <f>料單!E61</f>
        <v>左門板</v>
      </c>
      <c r="C41" s="383">
        <f>料單!K61</f>
        <v>0</v>
      </c>
      <c r="D41" s="389">
        <f t="shared" si="0"/>
        <v>0</v>
      </c>
      <c r="E41" s="171" cm="1">
        <f t="array" ref="E41">INDEX(A:A,MATCH(ROW(A40)-1,D:D,1)+1)</f>
        <v>18008</v>
      </c>
      <c r="F41" s="171" t="str" cm="1">
        <f t="array" ref="F41">INDEX(B:B,MATCH(ROW(B40)-1,D:D,1)+1)</f>
        <v>活隔</v>
      </c>
      <c r="G41" s="171">
        <v>1</v>
      </c>
      <c r="H41" s="398">
        <v>40</v>
      </c>
      <c r="J41" s="396" t="str">
        <f t="shared" si="1"/>
        <v/>
      </c>
      <c r="K41" s="390" t="str">
        <f t="shared" si="2"/>
        <v/>
      </c>
      <c r="M41" s="396" t="str">
        <f t="shared" si="3"/>
        <v/>
      </c>
      <c r="N41" s="390" t="str">
        <f t="shared" si="4"/>
        <v/>
      </c>
      <c r="P41" t="str">
        <f t="shared" si="5"/>
        <v>180080040</v>
      </c>
    </row>
    <row r="42" spans="1:16" x14ac:dyDescent="0.25">
      <c r="A42" s="383">
        <f>料單!C62</f>
        <v>2011</v>
      </c>
      <c r="B42" s="383" t="str">
        <f>料單!E62</f>
        <v>右門板</v>
      </c>
      <c r="C42" s="383">
        <f>料單!K62</f>
        <v>0</v>
      </c>
      <c r="D42" s="389">
        <f t="shared" si="0"/>
        <v>0</v>
      </c>
      <c r="E42" s="171" cm="1">
        <f t="array" ref="E42">INDEX(A:A,MATCH(ROW(A41)-1,D:D,1)+1)</f>
        <v>18008</v>
      </c>
      <c r="F42" s="171" t="str" cm="1">
        <f t="array" ref="F42">INDEX(B:B,MATCH(ROW(B41)-1,D:D,1)+1)</f>
        <v>活隔</v>
      </c>
      <c r="G42" s="171">
        <v>1</v>
      </c>
      <c r="H42" s="398">
        <v>41</v>
      </c>
      <c r="J42" s="396" t="str">
        <f t="shared" si="1"/>
        <v/>
      </c>
      <c r="K42" s="390" t="str">
        <f t="shared" si="2"/>
        <v/>
      </c>
      <c r="M42" s="396" t="str">
        <f t="shared" si="3"/>
        <v/>
      </c>
      <c r="N42" s="390" t="str">
        <f t="shared" si="4"/>
        <v/>
      </c>
      <c r="P42" t="str">
        <f t="shared" si="5"/>
        <v>180080041</v>
      </c>
    </row>
    <row r="43" spans="1:16" x14ac:dyDescent="0.25">
      <c r="A43" s="383">
        <f>料單!C63</f>
        <v>2012</v>
      </c>
      <c r="B43" s="383">
        <f>料單!E63</f>
        <v>0</v>
      </c>
      <c r="C43" s="383">
        <f>料單!K63</f>
        <v>0</v>
      </c>
      <c r="D43" s="389">
        <f t="shared" si="0"/>
        <v>0</v>
      </c>
      <c r="E43" s="171" cm="1">
        <f t="array" ref="E43">INDEX(A:A,MATCH(ROW(A42)-1,D:D,1)+1)</f>
        <v>18008</v>
      </c>
      <c r="F43" s="171" t="str" cm="1">
        <f t="array" ref="F43">INDEX(B:B,MATCH(ROW(B42)-1,D:D,1)+1)</f>
        <v>活隔</v>
      </c>
      <c r="G43" s="171">
        <v>1</v>
      </c>
      <c r="H43" s="398">
        <v>42</v>
      </c>
      <c r="J43" s="396" t="str">
        <f t="shared" si="1"/>
        <v/>
      </c>
      <c r="K43" s="390" t="str">
        <f t="shared" si="2"/>
        <v/>
      </c>
      <c r="M43" s="396" t="str">
        <f t="shared" si="3"/>
        <v/>
      </c>
      <c r="N43" s="390" t="str">
        <f t="shared" si="4"/>
        <v/>
      </c>
      <c r="P43" t="str">
        <f t="shared" si="5"/>
        <v>180080042</v>
      </c>
    </row>
    <row r="44" spans="1:16" x14ac:dyDescent="0.25">
      <c r="A44" s="383">
        <f>料單!C64</f>
        <v>2013</v>
      </c>
      <c r="B44" s="383">
        <f>料單!E64</f>
        <v>0</v>
      </c>
      <c r="C44" s="383">
        <f>料單!K64</f>
        <v>0</v>
      </c>
      <c r="D44" s="389">
        <f t="shared" si="0"/>
        <v>0</v>
      </c>
      <c r="E44" s="171" cm="1">
        <f t="array" ref="E44">INDEX(A:A,MATCH(ROW(A43)-1,D:D,1)+1)</f>
        <v>18008</v>
      </c>
      <c r="F44" s="171" t="str" cm="1">
        <f t="array" ref="F44">INDEX(B:B,MATCH(ROW(B43)-1,D:D,1)+1)</f>
        <v>活隔</v>
      </c>
      <c r="G44" s="171">
        <v>1</v>
      </c>
      <c r="H44" s="398">
        <v>43</v>
      </c>
      <c r="J44" s="396" t="str">
        <f t="shared" si="1"/>
        <v/>
      </c>
      <c r="K44" s="390" t="str">
        <f t="shared" si="2"/>
        <v/>
      </c>
      <c r="M44" s="396" t="str">
        <f t="shared" si="3"/>
        <v/>
      </c>
      <c r="N44" s="390" t="str">
        <f t="shared" si="4"/>
        <v/>
      </c>
      <c r="P44" t="str">
        <f t="shared" si="5"/>
        <v>180080043</v>
      </c>
    </row>
    <row r="45" spans="1:16" x14ac:dyDescent="0.25">
      <c r="A45" s="383">
        <f>料單!C65</f>
        <v>2014</v>
      </c>
      <c r="B45" s="383">
        <f>料單!E65</f>
        <v>0</v>
      </c>
      <c r="C45" s="383">
        <f>料單!K65</f>
        <v>0</v>
      </c>
      <c r="D45" s="389">
        <f t="shared" si="0"/>
        <v>0</v>
      </c>
      <c r="E45" s="171" cm="1">
        <f t="array" ref="E45">INDEX(A:A,MATCH(ROW(A44)-1,D:D,1)+1)</f>
        <v>18008</v>
      </c>
      <c r="F45" s="171" t="str" cm="1">
        <f t="array" ref="F45">INDEX(B:B,MATCH(ROW(B44)-1,D:D,1)+1)</f>
        <v>活隔</v>
      </c>
      <c r="G45" s="171">
        <v>1</v>
      </c>
      <c r="H45" s="398">
        <v>44</v>
      </c>
      <c r="J45" s="396" t="str">
        <f t="shared" si="1"/>
        <v/>
      </c>
      <c r="K45" s="390" t="str">
        <f t="shared" si="2"/>
        <v/>
      </c>
      <c r="M45" s="396" t="str">
        <f t="shared" si="3"/>
        <v/>
      </c>
      <c r="N45" s="390" t="str">
        <f t="shared" si="4"/>
        <v/>
      </c>
      <c r="P45" t="str">
        <f t="shared" si="5"/>
        <v>180080044</v>
      </c>
    </row>
    <row r="46" spans="1:16" x14ac:dyDescent="0.25">
      <c r="A46" s="383">
        <f>料單!C66</f>
        <v>2015</v>
      </c>
      <c r="B46" s="383">
        <f>料單!E66</f>
        <v>0</v>
      </c>
      <c r="C46" s="383">
        <f>料單!K66</f>
        <v>0</v>
      </c>
      <c r="D46" s="389">
        <f t="shared" si="0"/>
        <v>0</v>
      </c>
      <c r="E46" s="171" cm="1">
        <f t="array" ref="E46">INDEX(A:A,MATCH(ROW(A45)-1,D:D,1)+1)</f>
        <v>18008</v>
      </c>
      <c r="F46" s="171" t="str" cm="1">
        <f t="array" ref="F46">INDEX(B:B,MATCH(ROW(B45)-1,D:D,1)+1)</f>
        <v>活隔</v>
      </c>
      <c r="G46" s="171">
        <v>1</v>
      </c>
      <c r="H46" s="398">
        <v>45</v>
      </c>
      <c r="J46" s="396" t="str">
        <f t="shared" si="1"/>
        <v/>
      </c>
      <c r="K46" s="390" t="str">
        <f t="shared" si="2"/>
        <v/>
      </c>
      <c r="M46" s="396" t="str">
        <f t="shared" si="3"/>
        <v/>
      </c>
      <c r="N46" s="390" t="str">
        <f t="shared" si="4"/>
        <v/>
      </c>
      <c r="P46" t="str">
        <f t="shared" si="5"/>
        <v>180080045</v>
      </c>
    </row>
    <row r="47" spans="1:16" x14ac:dyDescent="0.25">
      <c r="A47" s="383">
        <f>料單!C67</f>
        <v>2016</v>
      </c>
      <c r="B47" s="383">
        <f>料單!E67</f>
        <v>0</v>
      </c>
      <c r="C47" s="383">
        <f>料單!K67</f>
        <v>0</v>
      </c>
      <c r="D47" s="389">
        <f t="shared" si="0"/>
        <v>0</v>
      </c>
      <c r="E47" s="171" cm="1">
        <f t="array" ref="E47">INDEX(A:A,MATCH(ROW(A46)-1,D:D,1)+1)</f>
        <v>18008</v>
      </c>
      <c r="F47" s="171" t="str" cm="1">
        <f t="array" ref="F47">INDEX(B:B,MATCH(ROW(B46)-1,D:D,1)+1)</f>
        <v>活隔</v>
      </c>
      <c r="G47" s="171">
        <v>1</v>
      </c>
      <c r="H47" s="398">
        <v>46</v>
      </c>
      <c r="J47" s="396" t="str">
        <f t="shared" si="1"/>
        <v/>
      </c>
      <c r="K47" s="390" t="str">
        <f t="shared" si="2"/>
        <v/>
      </c>
      <c r="M47" s="396" t="str">
        <f t="shared" si="3"/>
        <v/>
      </c>
      <c r="N47" s="390" t="str">
        <f t="shared" si="4"/>
        <v/>
      </c>
      <c r="P47" t="str">
        <f t="shared" si="5"/>
        <v>180080046</v>
      </c>
    </row>
    <row r="48" spans="1:16" x14ac:dyDescent="0.25">
      <c r="A48" s="383">
        <f>料單!C68</f>
        <v>2017</v>
      </c>
      <c r="B48" s="383">
        <f>料單!E68</f>
        <v>0</v>
      </c>
      <c r="C48" s="383">
        <f>料單!K68</f>
        <v>0</v>
      </c>
      <c r="D48" s="389">
        <f t="shared" si="0"/>
        <v>0</v>
      </c>
      <c r="E48" s="171" cm="1">
        <f t="array" ref="E48">INDEX(A:A,MATCH(ROW(A47)-1,D:D,1)+1)</f>
        <v>18008</v>
      </c>
      <c r="F48" s="171" t="str" cm="1">
        <f t="array" ref="F48">INDEX(B:B,MATCH(ROW(B47)-1,D:D,1)+1)</f>
        <v>活隔</v>
      </c>
      <c r="G48" s="171">
        <v>1</v>
      </c>
      <c r="H48" s="398">
        <v>47</v>
      </c>
      <c r="J48" s="396" t="str">
        <f t="shared" si="1"/>
        <v/>
      </c>
      <c r="K48" s="390" t="str">
        <f t="shared" si="2"/>
        <v/>
      </c>
      <c r="M48" s="396" t="str">
        <f t="shared" si="3"/>
        <v/>
      </c>
      <c r="N48" s="390" t="str">
        <f t="shared" si="4"/>
        <v/>
      </c>
      <c r="P48" t="str">
        <f t="shared" si="5"/>
        <v>180080047</v>
      </c>
    </row>
    <row r="49" spans="1:16" x14ac:dyDescent="0.25">
      <c r="A49" s="383">
        <f>料單!C69</f>
        <v>2018</v>
      </c>
      <c r="B49" s="383">
        <f>料單!E69</f>
        <v>0</v>
      </c>
      <c r="C49" s="383">
        <f>料單!K69</f>
        <v>0</v>
      </c>
      <c r="D49" s="389">
        <f t="shared" si="0"/>
        <v>0</v>
      </c>
      <c r="E49" s="171" cm="1">
        <f t="array" ref="E49">INDEX(A:A,MATCH(ROW(A48)-1,D:D,1)+1)</f>
        <v>18008</v>
      </c>
      <c r="F49" s="171" t="str" cm="1">
        <f t="array" ref="F49">INDEX(B:B,MATCH(ROW(B48)-1,D:D,1)+1)</f>
        <v>活隔</v>
      </c>
      <c r="G49" s="171">
        <v>1</v>
      </c>
      <c r="H49" s="398">
        <v>48</v>
      </c>
      <c r="J49" s="396" t="str">
        <f t="shared" si="1"/>
        <v/>
      </c>
      <c r="K49" s="390" t="str">
        <f t="shared" si="2"/>
        <v/>
      </c>
      <c r="M49" s="396" t="str">
        <f t="shared" si="3"/>
        <v/>
      </c>
      <c r="N49" s="390" t="str">
        <f t="shared" si="4"/>
        <v/>
      </c>
      <c r="P49" t="str">
        <f t="shared" si="5"/>
        <v>180080048</v>
      </c>
    </row>
    <row r="50" spans="1:16" x14ac:dyDescent="0.25">
      <c r="A50" s="383">
        <f>料單!C70</f>
        <v>2019</v>
      </c>
      <c r="B50" s="383">
        <f>料單!E70</f>
        <v>0</v>
      </c>
      <c r="C50" s="383">
        <f>料單!K70</f>
        <v>0</v>
      </c>
      <c r="D50" s="389">
        <f t="shared" si="0"/>
        <v>0</v>
      </c>
      <c r="E50" s="171" cm="1">
        <f t="array" ref="E50">INDEX(A:A,MATCH(ROW(A49)-1,D:D,1)+1)</f>
        <v>18008</v>
      </c>
      <c r="F50" s="171" t="str" cm="1">
        <f t="array" ref="F50">INDEX(B:B,MATCH(ROW(B49)-1,D:D,1)+1)</f>
        <v>活隔</v>
      </c>
      <c r="G50" s="171">
        <v>1</v>
      </c>
      <c r="H50" s="398">
        <v>49</v>
      </c>
      <c r="J50" s="396" t="str">
        <f t="shared" si="1"/>
        <v/>
      </c>
      <c r="K50" s="390" t="str">
        <f t="shared" si="2"/>
        <v/>
      </c>
      <c r="M50" s="396" t="str">
        <f t="shared" si="3"/>
        <v/>
      </c>
      <c r="N50" s="390" t="str">
        <f t="shared" si="4"/>
        <v/>
      </c>
      <c r="P50" t="str">
        <f t="shared" si="5"/>
        <v>180080049</v>
      </c>
    </row>
    <row r="51" spans="1:16" x14ac:dyDescent="0.25">
      <c r="A51" s="383">
        <f>料單!C71</f>
        <v>2020</v>
      </c>
      <c r="B51" s="383">
        <f>料單!E71</f>
        <v>0</v>
      </c>
      <c r="C51" s="383">
        <f>料單!K71</f>
        <v>0</v>
      </c>
      <c r="D51" s="389">
        <f t="shared" si="0"/>
        <v>0</v>
      </c>
      <c r="E51" s="171" cm="1">
        <f t="array" ref="E51">INDEX(A:A,MATCH(ROW(A50)-1,D:D,1)+1)</f>
        <v>18008</v>
      </c>
      <c r="F51" s="171" t="str" cm="1">
        <f t="array" ref="F51">INDEX(B:B,MATCH(ROW(B50)-1,D:D,1)+1)</f>
        <v>活隔</v>
      </c>
      <c r="G51" s="171">
        <v>1</v>
      </c>
      <c r="H51" s="398">
        <v>50</v>
      </c>
      <c r="J51" s="396" t="str">
        <f t="shared" si="1"/>
        <v/>
      </c>
      <c r="K51" s="390" t="str">
        <f t="shared" si="2"/>
        <v/>
      </c>
      <c r="M51" s="396" t="str">
        <f t="shared" si="3"/>
        <v/>
      </c>
      <c r="N51" s="390" t="str">
        <f t="shared" si="4"/>
        <v/>
      </c>
      <c r="P51" t="str">
        <f t="shared" si="5"/>
        <v>180080050</v>
      </c>
    </row>
    <row r="52" spans="1:16" x14ac:dyDescent="0.25">
      <c r="A52" s="383">
        <f>料單!C72</f>
        <v>2021</v>
      </c>
      <c r="B52" s="383">
        <f>料單!E72</f>
        <v>0</v>
      </c>
      <c r="C52" s="383">
        <f>料單!K72</f>
        <v>0</v>
      </c>
      <c r="D52" s="389">
        <f t="shared" si="0"/>
        <v>0</v>
      </c>
      <c r="E52" s="171" cm="1">
        <f t="array" ref="E52">INDEX(A:A,MATCH(ROW(A51)-1,D:D,1)+1)</f>
        <v>18008</v>
      </c>
      <c r="F52" s="171" t="str" cm="1">
        <f t="array" ref="F52">INDEX(B:B,MATCH(ROW(B51)-1,D:D,1)+1)</f>
        <v>活隔</v>
      </c>
      <c r="G52" s="171">
        <v>1</v>
      </c>
      <c r="H52" s="398">
        <v>51</v>
      </c>
      <c r="J52" s="396" t="str">
        <f t="shared" si="1"/>
        <v/>
      </c>
      <c r="K52" s="390" t="str">
        <f t="shared" si="2"/>
        <v/>
      </c>
      <c r="M52" s="396" t="str">
        <f t="shared" si="3"/>
        <v/>
      </c>
      <c r="N52" s="390" t="str">
        <f t="shared" si="4"/>
        <v/>
      </c>
      <c r="P52" t="str">
        <f t="shared" si="5"/>
        <v>180080051</v>
      </c>
    </row>
    <row r="53" spans="1:16" x14ac:dyDescent="0.25">
      <c r="A53" s="383">
        <f>料單!C73</f>
        <v>2022</v>
      </c>
      <c r="B53" s="383">
        <f>料單!E73</f>
        <v>0</v>
      </c>
      <c r="C53" s="383">
        <f>料單!K73</f>
        <v>0</v>
      </c>
      <c r="D53" s="389">
        <f t="shared" si="0"/>
        <v>0</v>
      </c>
      <c r="E53" s="171" cm="1">
        <f t="array" ref="E53">INDEX(A:A,MATCH(ROW(A52)-1,D:D,1)+1)</f>
        <v>18008</v>
      </c>
      <c r="F53" s="171" t="str" cm="1">
        <f t="array" ref="F53">INDEX(B:B,MATCH(ROW(B52)-1,D:D,1)+1)</f>
        <v>活隔</v>
      </c>
      <c r="G53" s="171">
        <v>1</v>
      </c>
      <c r="H53" s="398">
        <v>52</v>
      </c>
      <c r="J53" s="396" t="str">
        <f t="shared" si="1"/>
        <v/>
      </c>
      <c r="K53" s="390" t="str">
        <f t="shared" si="2"/>
        <v/>
      </c>
      <c r="M53" s="396" t="str">
        <f t="shared" si="3"/>
        <v/>
      </c>
      <c r="N53" s="390" t="str">
        <f t="shared" si="4"/>
        <v/>
      </c>
      <c r="P53" t="str">
        <f t="shared" si="5"/>
        <v>180080052</v>
      </c>
    </row>
    <row r="54" spans="1:16" x14ac:dyDescent="0.25">
      <c r="A54" s="383">
        <f>料單!C74</f>
        <v>2023</v>
      </c>
      <c r="B54" s="383">
        <f>料單!E74</f>
        <v>0</v>
      </c>
      <c r="C54" s="383">
        <f>料單!K74</f>
        <v>0</v>
      </c>
      <c r="D54" s="389">
        <f t="shared" si="0"/>
        <v>0</v>
      </c>
      <c r="E54" s="171" cm="1">
        <f t="array" ref="E54">INDEX(A:A,MATCH(ROW(A53)-1,D:D,1)+1)</f>
        <v>18008</v>
      </c>
      <c r="F54" s="171" t="str" cm="1">
        <f t="array" ref="F54">INDEX(B:B,MATCH(ROW(B53)-1,D:D,1)+1)</f>
        <v>活隔</v>
      </c>
      <c r="G54" s="171">
        <v>1</v>
      </c>
      <c r="H54" s="398">
        <v>53</v>
      </c>
      <c r="J54" s="396" t="str">
        <f t="shared" si="1"/>
        <v/>
      </c>
      <c r="K54" s="390" t="str">
        <f t="shared" si="2"/>
        <v/>
      </c>
      <c r="M54" s="396" t="str">
        <f t="shared" si="3"/>
        <v/>
      </c>
      <c r="N54" s="390" t="str">
        <f t="shared" si="4"/>
        <v/>
      </c>
      <c r="P54" t="str">
        <f t="shared" si="5"/>
        <v>180080053</v>
      </c>
    </row>
    <row r="55" spans="1:16" x14ac:dyDescent="0.25">
      <c r="A55" s="383">
        <f>料單!C75</f>
        <v>2024</v>
      </c>
      <c r="B55" s="383">
        <f>料單!E75</f>
        <v>0</v>
      </c>
      <c r="C55" s="383">
        <f>料單!K75</f>
        <v>0</v>
      </c>
      <c r="D55" s="389">
        <f t="shared" si="0"/>
        <v>0</v>
      </c>
      <c r="E55" s="171" cm="1">
        <f t="array" ref="E55">INDEX(A:A,MATCH(ROW(A54)-1,D:D,1)+1)</f>
        <v>18008</v>
      </c>
      <c r="F55" s="171" t="str" cm="1">
        <f t="array" ref="F55">INDEX(B:B,MATCH(ROW(B54)-1,D:D,1)+1)</f>
        <v>活隔</v>
      </c>
      <c r="G55" s="171">
        <v>1</v>
      </c>
      <c r="H55" s="398">
        <v>54</v>
      </c>
      <c r="J55" s="396" t="str">
        <f t="shared" si="1"/>
        <v/>
      </c>
      <c r="K55" s="390" t="str">
        <f t="shared" si="2"/>
        <v/>
      </c>
      <c r="M55" s="396" t="str">
        <f t="shared" si="3"/>
        <v/>
      </c>
      <c r="N55" s="390" t="str">
        <f t="shared" si="4"/>
        <v/>
      </c>
      <c r="P55" t="str">
        <f t="shared" si="5"/>
        <v>180080054</v>
      </c>
    </row>
    <row r="56" spans="1:16" x14ac:dyDescent="0.25">
      <c r="A56" s="383">
        <f>料單!C76</f>
        <v>2025</v>
      </c>
      <c r="B56" s="383">
        <f>料單!E76</f>
        <v>0</v>
      </c>
      <c r="C56" s="383">
        <f>料單!K76</f>
        <v>0</v>
      </c>
      <c r="D56" s="389">
        <f t="shared" si="0"/>
        <v>0</v>
      </c>
      <c r="E56" s="171" cm="1">
        <f t="array" ref="E56">INDEX(A:A,MATCH(ROW(A55)-1,D:D,1)+1)</f>
        <v>18008</v>
      </c>
      <c r="F56" s="171" t="str" cm="1">
        <f t="array" ref="F56">INDEX(B:B,MATCH(ROW(B55)-1,D:D,1)+1)</f>
        <v>活隔</v>
      </c>
      <c r="G56" s="171">
        <v>1</v>
      </c>
      <c r="H56" s="398">
        <v>55</v>
      </c>
      <c r="J56" s="396" t="str">
        <f t="shared" si="1"/>
        <v/>
      </c>
      <c r="K56" s="390" t="str">
        <f t="shared" si="2"/>
        <v/>
      </c>
      <c r="M56" s="396" t="str">
        <f t="shared" si="3"/>
        <v/>
      </c>
      <c r="N56" s="390" t="str">
        <f t="shared" si="4"/>
        <v/>
      </c>
      <c r="P56" t="str">
        <f t="shared" si="5"/>
        <v>180080055</v>
      </c>
    </row>
    <row r="57" spans="1:16" x14ac:dyDescent="0.25">
      <c r="A57" s="383">
        <f>料單!C77</f>
        <v>2026</v>
      </c>
      <c r="B57" s="383">
        <f>料單!E77</f>
        <v>0</v>
      </c>
      <c r="C57" s="383">
        <f>料單!K77</f>
        <v>0</v>
      </c>
      <c r="D57" s="389">
        <f t="shared" si="0"/>
        <v>0</v>
      </c>
      <c r="E57" s="171" cm="1">
        <f t="array" ref="E57">INDEX(A:A,MATCH(ROW(A56)-1,D:D,1)+1)</f>
        <v>18008</v>
      </c>
      <c r="F57" s="171" t="str" cm="1">
        <f t="array" ref="F57">INDEX(B:B,MATCH(ROW(B56)-1,D:D,1)+1)</f>
        <v>活隔</v>
      </c>
      <c r="G57" s="171">
        <v>1</v>
      </c>
      <c r="H57" s="398">
        <v>56</v>
      </c>
      <c r="J57" s="396" t="str">
        <f t="shared" si="1"/>
        <v/>
      </c>
      <c r="K57" s="390" t="str">
        <f t="shared" si="2"/>
        <v/>
      </c>
      <c r="M57" s="396" t="str">
        <f t="shared" si="3"/>
        <v/>
      </c>
      <c r="N57" s="390" t="str">
        <f t="shared" si="4"/>
        <v/>
      </c>
      <c r="P57" t="str">
        <f t="shared" si="5"/>
        <v>180080056</v>
      </c>
    </row>
    <row r="58" spans="1:16" x14ac:dyDescent="0.25">
      <c r="A58" s="383">
        <f>料單!C78</f>
        <v>2027</v>
      </c>
      <c r="B58" s="383">
        <f>料單!E78</f>
        <v>0</v>
      </c>
      <c r="C58" s="383">
        <f>料單!K78</f>
        <v>0</v>
      </c>
      <c r="D58" s="389">
        <f t="shared" si="0"/>
        <v>0</v>
      </c>
      <c r="E58" s="171" cm="1">
        <f t="array" ref="E58">INDEX(A:A,MATCH(ROW(A57)-1,D:D,1)+1)</f>
        <v>18008</v>
      </c>
      <c r="F58" s="171" t="str" cm="1">
        <f t="array" ref="F58">INDEX(B:B,MATCH(ROW(B57)-1,D:D,1)+1)</f>
        <v>活隔</v>
      </c>
      <c r="G58" s="171">
        <v>1</v>
      </c>
      <c r="H58" s="398">
        <v>57</v>
      </c>
      <c r="J58" s="396" t="str">
        <f t="shared" si="1"/>
        <v/>
      </c>
      <c r="K58" s="390" t="str">
        <f t="shared" si="2"/>
        <v/>
      </c>
      <c r="M58" s="396" t="str">
        <f t="shared" si="3"/>
        <v/>
      </c>
      <c r="N58" s="390" t="str">
        <f t="shared" si="4"/>
        <v/>
      </c>
      <c r="P58" t="str">
        <f t="shared" si="5"/>
        <v>180080057</v>
      </c>
    </row>
    <row r="59" spans="1:16" x14ac:dyDescent="0.25">
      <c r="A59" s="383">
        <f>料單!C79</f>
        <v>2028</v>
      </c>
      <c r="B59" s="383">
        <f>料單!E79</f>
        <v>0</v>
      </c>
      <c r="C59" s="383">
        <f>料單!K79</f>
        <v>0</v>
      </c>
      <c r="D59" s="389">
        <f t="shared" si="0"/>
        <v>0</v>
      </c>
      <c r="E59" s="171" cm="1">
        <f t="array" ref="E59">INDEX(A:A,MATCH(ROW(A58)-1,D:D,1)+1)</f>
        <v>18008</v>
      </c>
      <c r="F59" s="171" t="str" cm="1">
        <f t="array" ref="F59">INDEX(B:B,MATCH(ROW(B58)-1,D:D,1)+1)</f>
        <v>活隔</v>
      </c>
      <c r="G59" s="171">
        <v>1</v>
      </c>
      <c r="H59" s="398">
        <v>58</v>
      </c>
      <c r="J59" s="396" t="str">
        <f t="shared" si="1"/>
        <v/>
      </c>
      <c r="K59" s="390" t="str">
        <f t="shared" si="2"/>
        <v/>
      </c>
      <c r="M59" s="396" t="str">
        <f t="shared" si="3"/>
        <v/>
      </c>
      <c r="N59" s="390" t="str">
        <f t="shared" si="4"/>
        <v/>
      </c>
      <c r="P59" t="str">
        <f t="shared" si="5"/>
        <v>180080058</v>
      </c>
    </row>
    <row r="60" spans="1:16" x14ac:dyDescent="0.25">
      <c r="A60" s="383">
        <f>料單!C80</f>
        <v>2029</v>
      </c>
      <c r="B60" s="383">
        <f>料單!E80</f>
        <v>0</v>
      </c>
      <c r="C60" s="383">
        <f>料單!K80</f>
        <v>0</v>
      </c>
      <c r="D60" s="389">
        <f t="shared" si="0"/>
        <v>0</v>
      </c>
      <c r="E60" s="171" cm="1">
        <f t="array" ref="E60">INDEX(A:A,MATCH(ROW(A59)-1,D:D,1)+1)</f>
        <v>18008</v>
      </c>
      <c r="F60" s="171" t="str" cm="1">
        <f t="array" ref="F60">INDEX(B:B,MATCH(ROW(B59)-1,D:D,1)+1)</f>
        <v>活隔</v>
      </c>
      <c r="G60" s="171">
        <v>1</v>
      </c>
      <c r="H60" s="398">
        <v>59</v>
      </c>
      <c r="J60" s="396" t="str">
        <f t="shared" si="1"/>
        <v/>
      </c>
      <c r="K60" s="390" t="str">
        <f t="shared" si="2"/>
        <v/>
      </c>
      <c r="M60" s="396" t="str">
        <f t="shared" si="3"/>
        <v/>
      </c>
      <c r="N60" s="390" t="str">
        <f t="shared" si="4"/>
        <v/>
      </c>
      <c r="P60" t="str">
        <f t="shared" si="5"/>
        <v>180080059</v>
      </c>
    </row>
    <row r="61" spans="1:16" x14ac:dyDescent="0.25">
      <c r="A61" s="383">
        <f>料單!C81</f>
        <v>2030</v>
      </c>
      <c r="B61" s="383">
        <f>料單!E81</f>
        <v>0</v>
      </c>
      <c r="C61" s="383">
        <f>料單!K81</f>
        <v>0</v>
      </c>
      <c r="D61" s="389">
        <f t="shared" si="0"/>
        <v>0</v>
      </c>
      <c r="E61" s="171" cm="1">
        <f t="array" ref="E61">INDEX(A:A,MATCH(ROW(A60)-1,D:D,1)+1)</f>
        <v>18008</v>
      </c>
      <c r="F61" s="171" t="str" cm="1">
        <f t="array" ref="F61">INDEX(B:B,MATCH(ROW(B60)-1,D:D,1)+1)</f>
        <v>活隔</v>
      </c>
      <c r="G61" s="171">
        <v>1</v>
      </c>
      <c r="H61" s="398">
        <v>60</v>
      </c>
      <c r="J61" s="396" t="str">
        <f t="shared" si="1"/>
        <v/>
      </c>
      <c r="K61" s="390" t="str">
        <f t="shared" si="2"/>
        <v/>
      </c>
      <c r="M61" s="396" t="str">
        <f t="shared" si="3"/>
        <v/>
      </c>
      <c r="N61" s="390" t="str">
        <f t="shared" si="4"/>
        <v/>
      </c>
      <c r="P61" t="str">
        <f t="shared" si="5"/>
        <v>180080060</v>
      </c>
    </row>
    <row r="62" spans="1:16" x14ac:dyDescent="0.25">
      <c r="A62" s="383">
        <f>料單!C91</f>
        <v>3001</v>
      </c>
      <c r="B62" s="383" t="str">
        <f>料單!E91</f>
        <v>頂板</v>
      </c>
      <c r="C62" s="383">
        <f>料單!K91</f>
        <v>0</v>
      </c>
      <c r="D62" s="389">
        <f t="shared" si="0"/>
        <v>0</v>
      </c>
      <c r="E62" s="171" cm="1">
        <f t="array" ref="E62">INDEX(A:A,MATCH(ROW(A61)-1,D:D,1)+1)</f>
        <v>18008</v>
      </c>
      <c r="F62" s="171" t="str" cm="1">
        <f t="array" ref="F62">INDEX(B:B,MATCH(ROW(B61)-1,D:D,1)+1)</f>
        <v>活隔</v>
      </c>
      <c r="G62" s="171">
        <v>1</v>
      </c>
      <c r="H62" s="398">
        <v>61</v>
      </c>
      <c r="J62" s="396" t="str">
        <f t="shared" si="1"/>
        <v/>
      </c>
      <c r="K62" s="390" t="str">
        <f t="shared" si="2"/>
        <v/>
      </c>
      <c r="M62" s="396" t="str">
        <f t="shared" si="3"/>
        <v/>
      </c>
      <c r="N62" s="390" t="str">
        <f t="shared" si="4"/>
        <v/>
      </c>
      <c r="P62" t="str">
        <f t="shared" si="5"/>
        <v>180080061</v>
      </c>
    </row>
    <row r="63" spans="1:16" x14ac:dyDescent="0.25">
      <c r="A63" s="383">
        <f>料單!C92</f>
        <v>3002</v>
      </c>
      <c r="B63" s="383" t="str">
        <f>料單!E92</f>
        <v>底板</v>
      </c>
      <c r="C63" s="383">
        <f>料單!K92</f>
        <v>0</v>
      </c>
      <c r="D63" s="389">
        <f t="shared" si="0"/>
        <v>0</v>
      </c>
      <c r="E63" s="171" cm="1">
        <f t="array" ref="E63">INDEX(A:A,MATCH(ROW(A62)-1,D:D,1)+1)</f>
        <v>18008</v>
      </c>
      <c r="F63" s="171" t="str" cm="1">
        <f t="array" ref="F63">INDEX(B:B,MATCH(ROW(B62)-1,D:D,1)+1)</f>
        <v>活隔</v>
      </c>
      <c r="G63" s="171">
        <v>1</v>
      </c>
      <c r="H63" s="398">
        <v>62</v>
      </c>
      <c r="J63" s="396" t="str">
        <f t="shared" si="1"/>
        <v/>
      </c>
      <c r="K63" s="390" t="str">
        <f t="shared" si="2"/>
        <v/>
      </c>
      <c r="M63" s="396" t="str">
        <f t="shared" si="3"/>
        <v/>
      </c>
      <c r="N63" s="390" t="str">
        <f t="shared" si="4"/>
        <v/>
      </c>
      <c r="P63" t="str">
        <f t="shared" si="5"/>
        <v>180080062</v>
      </c>
    </row>
    <row r="64" spans="1:16" x14ac:dyDescent="0.25">
      <c r="A64" s="383">
        <f>料單!C93</f>
        <v>3003</v>
      </c>
      <c r="B64" s="383" t="str">
        <f>料單!E93</f>
        <v>左側板</v>
      </c>
      <c r="C64" s="383">
        <f>料單!K93</f>
        <v>0</v>
      </c>
      <c r="D64" s="389">
        <f t="shared" si="0"/>
        <v>0</v>
      </c>
      <c r="E64" s="171" cm="1">
        <f t="array" ref="E64">INDEX(A:A,MATCH(ROW(A63)-1,D:D,1)+1)</f>
        <v>18008</v>
      </c>
      <c r="F64" s="171" t="str" cm="1">
        <f t="array" ref="F64">INDEX(B:B,MATCH(ROW(B63)-1,D:D,1)+1)</f>
        <v>活隔</v>
      </c>
      <c r="G64" s="171">
        <v>1</v>
      </c>
      <c r="H64" s="398">
        <v>63</v>
      </c>
      <c r="J64" s="396" t="str">
        <f t="shared" si="1"/>
        <v/>
      </c>
      <c r="K64" s="390" t="str">
        <f t="shared" si="2"/>
        <v/>
      </c>
      <c r="M64" s="396" t="str">
        <f t="shared" si="3"/>
        <v/>
      </c>
      <c r="N64" s="390" t="str">
        <f t="shared" si="4"/>
        <v/>
      </c>
      <c r="P64" t="str">
        <f t="shared" si="5"/>
        <v>180080063</v>
      </c>
    </row>
    <row r="65" spans="1:16" x14ac:dyDescent="0.25">
      <c r="A65" s="383">
        <f>料單!C94</f>
        <v>3004</v>
      </c>
      <c r="B65" s="383" t="str">
        <f>料單!E94</f>
        <v>右側板</v>
      </c>
      <c r="C65" s="383">
        <f>料單!K94</f>
        <v>0</v>
      </c>
      <c r="D65" s="389">
        <f t="shared" si="0"/>
        <v>0</v>
      </c>
      <c r="E65" s="171" cm="1">
        <f t="array" ref="E65">INDEX(A:A,MATCH(ROW(A64)-1,D:D,1)+1)</f>
        <v>18008</v>
      </c>
      <c r="F65" s="171" t="str" cm="1">
        <f t="array" ref="F65">INDEX(B:B,MATCH(ROW(B64)-1,D:D,1)+1)</f>
        <v>活隔</v>
      </c>
      <c r="G65" s="171">
        <v>1</v>
      </c>
      <c r="H65" s="398">
        <v>64</v>
      </c>
      <c r="J65" s="396" t="str">
        <f t="shared" si="1"/>
        <v/>
      </c>
      <c r="K65" s="390" t="str">
        <f t="shared" si="2"/>
        <v/>
      </c>
      <c r="M65" s="396" t="str">
        <f t="shared" si="3"/>
        <v/>
      </c>
      <c r="N65" s="390" t="str">
        <f t="shared" si="4"/>
        <v/>
      </c>
      <c r="P65" t="str">
        <f t="shared" si="5"/>
        <v>180080064</v>
      </c>
    </row>
    <row r="66" spans="1:16" x14ac:dyDescent="0.25">
      <c r="A66" s="383">
        <f>料單!C95</f>
        <v>3005</v>
      </c>
      <c r="B66" s="383" t="str">
        <f>料單!E95</f>
        <v>背板</v>
      </c>
      <c r="C66" s="383">
        <f>料單!K95</f>
        <v>0</v>
      </c>
      <c r="D66" s="389">
        <f t="shared" si="0"/>
        <v>0</v>
      </c>
      <c r="E66" s="171" cm="1">
        <f t="array" ref="E66">INDEX(A:A,MATCH(ROW(A65)-1,D:D,1)+1)</f>
        <v>18008</v>
      </c>
      <c r="F66" s="171" t="str" cm="1">
        <f t="array" ref="F66">INDEX(B:B,MATCH(ROW(B65)-1,D:D,1)+1)</f>
        <v>活隔</v>
      </c>
      <c r="G66" s="171">
        <v>1</v>
      </c>
      <c r="H66" s="398">
        <v>65</v>
      </c>
      <c r="J66" s="396" t="str">
        <f t="shared" si="1"/>
        <v/>
      </c>
      <c r="K66" s="390" t="str">
        <f t="shared" si="2"/>
        <v/>
      </c>
      <c r="M66" s="396" t="str">
        <f t="shared" si="3"/>
        <v/>
      </c>
      <c r="N66" s="390" t="str">
        <f t="shared" si="4"/>
        <v/>
      </c>
      <c r="P66" t="str">
        <f t="shared" si="5"/>
        <v>180080065</v>
      </c>
    </row>
    <row r="67" spans="1:16" x14ac:dyDescent="0.25">
      <c r="A67" s="383">
        <f>料單!C96</f>
        <v>3006</v>
      </c>
      <c r="B67" s="383" t="str">
        <f>料單!E96</f>
        <v>背拉桿</v>
      </c>
      <c r="C67" s="383">
        <f>料單!K96</f>
        <v>0</v>
      </c>
      <c r="D67" s="389">
        <f t="shared" ref="D67:D130" si="6">C67+D66</f>
        <v>0</v>
      </c>
      <c r="E67" s="171" cm="1">
        <f t="array" ref="E67">INDEX(A:A,MATCH(ROW(A66)-1,D:D,1)+1)</f>
        <v>18008</v>
      </c>
      <c r="F67" s="171" t="str" cm="1">
        <f t="array" ref="F67">INDEX(B:B,MATCH(ROW(B66)-1,D:D,1)+1)</f>
        <v>活隔</v>
      </c>
      <c r="G67" s="171">
        <v>1</v>
      </c>
      <c r="H67" s="398">
        <v>66</v>
      </c>
      <c r="J67" s="396" t="str">
        <f t="shared" ref="J67:J130" si="7">IFERROR(VALUE(RIGHT(I67,4)),"")</f>
        <v/>
      </c>
      <c r="K67" s="390" t="str">
        <f t="shared" ref="K67:K130" si="8">IF(ISERROR(MATCH(H67,J:J,0)),"","v")</f>
        <v/>
      </c>
      <c r="M67" s="396" t="str">
        <f t="shared" ref="M67:M130" si="9">IFERROR(VALUE(RIGHT(L67,4)),"")</f>
        <v/>
      </c>
      <c r="N67" s="390" t="str">
        <f t="shared" ref="N67:N130" si="10">IF(ISERROR(MATCH(H67,M:M,0)),"","v")</f>
        <v/>
      </c>
      <c r="P67" t="str">
        <f t="shared" ref="P67:P130" si="11">E67&amp;TEXT(H67,"0000")</f>
        <v>180080066</v>
      </c>
    </row>
    <row r="68" spans="1:16" x14ac:dyDescent="0.25">
      <c r="A68" s="383">
        <f>料單!C97</f>
        <v>3007</v>
      </c>
      <c r="B68" s="383" t="str">
        <f>料單!E97</f>
        <v>中立板</v>
      </c>
      <c r="C68" s="383">
        <f>料單!K97</f>
        <v>0</v>
      </c>
      <c r="D68" s="389">
        <f t="shared" si="6"/>
        <v>0</v>
      </c>
      <c r="E68" s="171" cm="1">
        <f t="array" ref="E68">INDEX(A:A,MATCH(ROW(A67)-1,D:D,1)+1)</f>
        <v>18008</v>
      </c>
      <c r="F68" s="171" t="str" cm="1">
        <f t="array" ref="F68">INDEX(B:B,MATCH(ROW(B67)-1,D:D,1)+1)</f>
        <v>活隔</v>
      </c>
      <c r="G68" s="171">
        <v>1</v>
      </c>
      <c r="H68" s="398">
        <v>67</v>
      </c>
      <c r="J68" s="396" t="str">
        <f t="shared" si="7"/>
        <v/>
      </c>
      <c r="K68" s="390" t="str">
        <f t="shared" si="8"/>
        <v/>
      </c>
      <c r="M68" s="396" t="str">
        <f t="shared" si="9"/>
        <v/>
      </c>
      <c r="N68" s="390" t="str">
        <f t="shared" si="10"/>
        <v/>
      </c>
      <c r="P68" t="str">
        <f t="shared" si="11"/>
        <v>180080067</v>
      </c>
    </row>
    <row r="69" spans="1:16" x14ac:dyDescent="0.25">
      <c r="A69" s="383">
        <f>料單!C98</f>
        <v>3008</v>
      </c>
      <c r="B69" s="383" t="str">
        <f>料單!E98</f>
        <v>活隔</v>
      </c>
      <c r="C69" s="383">
        <f>料單!K98</f>
        <v>0</v>
      </c>
      <c r="D69" s="389">
        <f t="shared" si="6"/>
        <v>0</v>
      </c>
      <c r="E69" s="171" cm="1">
        <f t="array" ref="E69">INDEX(A:A,MATCH(ROW(A68)-1,D:D,1)+1)</f>
        <v>18008</v>
      </c>
      <c r="F69" s="171" t="str" cm="1">
        <f t="array" ref="F69">INDEX(B:B,MATCH(ROW(B68)-1,D:D,1)+1)</f>
        <v>活隔</v>
      </c>
      <c r="G69" s="171">
        <v>1</v>
      </c>
      <c r="H69" s="398">
        <v>68</v>
      </c>
      <c r="J69" s="396" t="str">
        <f t="shared" si="7"/>
        <v/>
      </c>
      <c r="K69" s="390" t="str">
        <f t="shared" si="8"/>
        <v/>
      </c>
      <c r="M69" s="396" t="str">
        <f t="shared" si="9"/>
        <v/>
      </c>
      <c r="N69" s="390" t="str">
        <f t="shared" si="10"/>
        <v/>
      </c>
      <c r="P69" t="str">
        <f t="shared" si="11"/>
        <v>180080068</v>
      </c>
    </row>
    <row r="70" spans="1:16" x14ac:dyDescent="0.25">
      <c r="A70" s="383">
        <f>料單!C99</f>
        <v>3009</v>
      </c>
      <c r="B70" s="383" t="str">
        <f>料單!E99</f>
        <v>固隔</v>
      </c>
      <c r="C70" s="383">
        <f>料單!K99</f>
        <v>0</v>
      </c>
      <c r="D70" s="389">
        <f t="shared" si="6"/>
        <v>0</v>
      </c>
      <c r="E70" s="171" cm="1">
        <f t="array" ref="E70">INDEX(A:A,MATCH(ROW(A69)-1,D:D,1)+1)</f>
        <v>18008</v>
      </c>
      <c r="F70" s="171" t="str" cm="1">
        <f t="array" ref="F70">INDEX(B:B,MATCH(ROW(B69)-1,D:D,1)+1)</f>
        <v>活隔</v>
      </c>
      <c r="G70" s="171">
        <v>1</v>
      </c>
      <c r="H70" s="398">
        <v>69</v>
      </c>
      <c r="J70" s="396" t="str">
        <f t="shared" si="7"/>
        <v/>
      </c>
      <c r="K70" s="390" t="str">
        <f t="shared" si="8"/>
        <v/>
      </c>
      <c r="M70" s="396" t="str">
        <f t="shared" si="9"/>
        <v/>
      </c>
      <c r="N70" s="390" t="str">
        <f t="shared" si="10"/>
        <v/>
      </c>
      <c r="P70" t="str">
        <f t="shared" si="11"/>
        <v>180080069</v>
      </c>
    </row>
    <row r="71" spans="1:16" x14ac:dyDescent="0.25">
      <c r="A71" s="383">
        <f>料單!C100</f>
        <v>3010</v>
      </c>
      <c r="B71" s="383" t="str">
        <f>料單!E100</f>
        <v>左門板</v>
      </c>
      <c r="C71" s="383">
        <f>料單!K100</f>
        <v>0</v>
      </c>
      <c r="D71" s="389">
        <f t="shared" si="6"/>
        <v>0</v>
      </c>
      <c r="E71" s="171" cm="1">
        <f t="array" ref="E71">INDEX(A:A,MATCH(ROW(A70)-1,D:D,1)+1)</f>
        <v>18008</v>
      </c>
      <c r="F71" s="171" t="str" cm="1">
        <f t="array" ref="F71">INDEX(B:B,MATCH(ROW(B70)-1,D:D,1)+1)</f>
        <v>活隔</v>
      </c>
      <c r="G71" s="171">
        <v>1</v>
      </c>
      <c r="H71" s="398">
        <v>70</v>
      </c>
      <c r="J71" s="396" t="str">
        <f t="shared" si="7"/>
        <v/>
      </c>
      <c r="K71" s="390" t="str">
        <f t="shared" si="8"/>
        <v/>
      </c>
      <c r="M71" s="396" t="str">
        <f t="shared" si="9"/>
        <v/>
      </c>
      <c r="N71" s="390" t="str">
        <f t="shared" si="10"/>
        <v/>
      </c>
      <c r="P71" t="str">
        <f t="shared" si="11"/>
        <v>180080070</v>
      </c>
    </row>
    <row r="72" spans="1:16" x14ac:dyDescent="0.25">
      <c r="A72" s="383">
        <f>料單!C101</f>
        <v>3011</v>
      </c>
      <c r="B72" s="383" t="str">
        <f>料單!E101</f>
        <v>右門板</v>
      </c>
      <c r="C72" s="383">
        <f>料單!K101</f>
        <v>0</v>
      </c>
      <c r="D72" s="389">
        <f t="shared" si="6"/>
        <v>0</v>
      </c>
      <c r="E72" s="171" cm="1">
        <f t="array" ref="E72">INDEX(A:A,MATCH(ROW(A71)-1,D:D,1)+1)</f>
        <v>18008</v>
      </c>
      <c r="F72" s="171" t="str" cm="1">
        <f t="array" ref="F72">INDEX(B:B,MATCH(ROW(B71)-1,D:D,1)+1)</f>
        <v>活隔</v>
      </c>
      <c r="G72" s="171">
        <v>1</v>
      </c>
      <c r="H72" s="398">
        <v>71</v>
      </c>
      <c r="J72" s="396" t="str">
        <f t="shared" si="7"/>
        <v/>
      </c>
      <c r="K72" s="390" t="str">
        <f t="shared" si="8"/>
        <v/>
      </c>
      <c r="M72" s="396" t="str">
        <f t="shared" si="9"/>
        <v/>
      </c>
      <c r="N72" s="390" t="str">
        <f t="shared" si="10"/>
        <v/>
      </c>
      <c r="P72" t="str">
        <f t="shared" si="11"/>
        <v>180080071</v>
      </c>
    </row>
    <row r="73" spans="1:16" x14ac:dyDescent="0.25">
      <c r="A73" s="383">
        <f>料單!C102</f>
        <v>3012</v>
      </c>
      <c r="B73" s="383">
        <f>料單!E102</f>
        <v>0</v>
      </c>
      <c r="C73" s="383">
        <f>料單!K102</f>
        <v>0</v>
      </c>
      <c r="D73" s="389">
        <f t="shared" si="6"/>
        <v>0</v>
      </c>
      <c r="E73" s="171" cm="1">
        <f t="array" ref="E73">INDEX(A:A,MATCH(ROW(A72)-1,D:D,1)+1)</f>
        <v>18008</v>
      </c>
      <c r="F73" s="171" t="str" cm="1">
        <f t="array" ref="F73">INDEX(B:B,MATCH(ROW(B72)-1,D:D,1)+1)</f>
        <v>活隔</v>
      </c>
      <c r="G73" s="171">
        <v>1</v>
      </c>
      <c r="H73" s="398">
        <v>72</v>
      </c>
      <c r="J73" s="396" t="str">
        <f t="shared" si="7"/>
        <v/>
      </c>
      <c r="K73" s="390" t="str">
        <f t="shared" si="8"/>
        <v/>
      </c>
      <c r="M73" s="396" t="str">
        <f t="shared" si="9"/>
        <v/>
      </c>
      <c r="N73" s="390" t="str">
        <f t="shared" si="10"/>
        <v/>
      </c>
      <c r="P73" t="str">
        <f t="shared" si="11"/>
        <v>180080072</v>
      </c>
    </row>
    <row r="74" spans="1:16" x14ac:dyDescent="0.25">
      <c r="A74" s="383">
        <f>料單!C103</f>
        <v>3013</v>
      </c>
      <c r="B74" s="383">
        <f>料單!E103</f>
        <v>0</v>
      </c>
      <c r="C74" s="383">
        <f>料單!K103</f>
        <v>0</v>
      </c>
      <c r="D74" s="389">
        <f t="shared" si="6"/>
        <v>0</v>
      </c>
      <c r="E74" s="171" cm="1">
        <f t="array" ref="E74">INDEX(A:A,MATCH(ROW(A73)-1,D:D,1)+1)</f>
        <v>18008</v>
      </c>
      <c r="F74" s="171" t="str" cm="1">
        <f t="array" ref="F74">INDEX(B:B,MATCH(ROW(B73)-1,D:D,1)+1)</f>
        <v>活隔</v>
      </c>
      <c r="G74" s="171">
        <v>1</v>
      </c>
      <c r="H74" s="398">
        <v>73</v>
      </c>
      <c r="J74" s="396" t="str">
        <f t="shared" si="7"/>
        <v/>
      </c>
      <c r="K74" s="390" t="str">
        <f t="shared" si="8"/>
        <v/>
      </c>
      <c r="M74" s="396" t="str">
        <f t="shared" si="9"/>
        <v/>
      </c>
      <c r="N74" s="390" t="str">
        <f t="shared" si="10"/>
        <v/>
      </c>
      <c r="P74" t="str">
        <f t="shared" si="11"/>
        <v>180080073</v>
      </c>
    </row>
    <row r="75" spans="1:16" x14ac:dyDescent="0.25">
      <c r="A75" s="383">
        <f>料單!C104</f>
        <v>3014</v>
      </c>
      <c r="B75" s="383">
        <f>料單!E104</f>
        <v>0</v>
      </c>
      <c r="C75" s="383">
        <f>料單!K104</f>
        <v>0</v>
      </c>
      <c r="D75" s="389">
        <f t="shared" si="6"/>
        <v>0</v>
      </c>
      <c r="E75" s="171" cm="1">
        <f t="array" ref="E75">INDEX(A:A,MATCH(ROW(A74)-1,D:D,1)+1)</f>
        <v>18008</v>
      </c>
      <c r="F75" s="171" t="str" cm="1">
        <f t="array" ref="F75">INDEX(B:B,MATCH(ROW(B74)-1,D:D,1)+1)</f>
        <v>活隔</v>
      </c>
      <c r="G75" s="171">
        <v>1</v>
      </c>
      <c r="H75" s="398">
        <v>74</v>
      </c>
      <c r="J75" s="396" t="str">
        <f t="shared" si="7"/>
        <v/>
      </c>
      <c r="K75" s="390" t="str">
        <f t="shared" si="8"/>
        <v/>
      </c>
      <c r="M75" s="396" t="str">
        <f t="shared" si="9"/>
        <v/>
      </c>
      <c r="N75" s="390" t="str">
        <f t="shared" si="10"/>
        <v/>
      </c>
      <c r="P75" t="str">
        <f t="shared" si="11"/>
        <v>180080074</v>
      </c>
    </row>
    <row r="76" spans="1:16" x14ac:dyDescent="0.25">
      <c r="A76" s="383">
        <f>料單!C105</f>
        <v>3015</v>
      </c>
      <c r="B76" s="383">
        <f>料單!E105</f>
        <v>0</v>
      </c>
      <c r="C76" s="383">
        <f>料單!K105</f>
        <v>0</v>
      </c>
      <c r="D76" s="389">
        <f t="shared" si="6"/>
        <v>0</v>
      </c>
      <c r="E76" s="171" cm="1">
        <f t="array" ref="E76">INDEX(A:A,MATCH(ROW(A75)-1,D:D,1)+1)</f>
        <v>18008</v>
      </c>
      <c r="F76" s="171" t="str" cm="1">
        <f t="array" ref="F76">INDEX(B:B,MATCH(ROW(B75)-1,D:D,1)+1)</f>
        <v>活隔</v>
      </c>
      <c r="G76" s="171">
        <v>1</v>
      </c>
      <c r="H76" s="398">
        <v>75</v>
      </c>
      <c r="J76" s="396" t="str">
        <f t="shared" si="7"/>
        <v/>
      </c>
      <c r="K76" s="390" t="str">
        <f t="shared" si="8"/>
        <v/>
      </c>
      <c r="M76" s="396" t="str">
        <f t="shared" si="9"/>
        <v/>
      </c>
      <c r="N76" s="390" t="str">
        <f t="shared" si="10"/>
        <v/>
      </c>
      <c r="P76" t="str">
        <f t="shared" si="11"/>
        <v>180080075</v>
      </c>
    </row>
    <row r="77" spans="1:16" x14ac:dyDescent="0.25">
      <c r="A77" s="383">
        <f>料單!C106</f>
        <v>3016</v>
      </c>
      <c r="B77" s="383">
        <f>料單!E106</f>
        <v>0</v>
      </c>
      <c r="C77" s="383">
        <f>料單!K106</f>
        <v>0</v>
      </c>
      <c r="D77" s="389">
        <f t="shared" si="6"/>
        <v>0</v>
      </c>
      <c r="E77" s="171" cm="1">
        <f t="array" ref="E77">INDEX(A:A,MATCH(ROW(A76)-1,D:D,1)+1)</f>
        <v>18008</v>
      </c>
      <c r="F77" s="171" t="str" cm="1">
        <f t="array" ref="F77">INDEX(B:B,MATCH(ROW(B76)-1,D:D,1)+1)</f>
        <v>活隔</v>
      </c>
      <c r="G77" s="171">
        <v>1</v>
      </c>
      <c r="H77" s="398">
        <v>76</v>
      </c>
      <c r="J77" s="396" t="str">
        <f t="shared" si="7"/>
        <v/>
      </c>
      <c r="K77" s="390" t="str">
        <f t="shared" si="8"/>
        <v/>
      </c>
      <c r="M77" s="396" t="str">
        <f t="shared" si="9"/>
        <v/>
      </c>
      <c r="N77" s="390" t="str">
        <f t="shared" si="10"/>
        <v/>
      </c>
      <c r="P77" t="str">
        <f t="shared" si="11"/>
        <v>180080076</v>
      </c>
    </row>
    <row r="78" spans="1:16" x14ac:dyDescent="0.25">
      <c r="A78" s="383">
        <f>料單!C107</f>
        <v>3017</v>
      </c>
      <c r="B78" s="383">
        <f>料單!E107</f>
        <v>0</v>
      </c>
      <c r="C78" s="383">
        <f>料單!K107</f>
        <v>0</v>
      </c>
      <c r="D78" s="389">
        <f t="shared" si="6"/>
        <v>0</v>
      </c>
      <c r="E78" s="171" cm="1">
        <f t="array" ref="E78">INDEX(A:A,MATCH(ROW(A77)-1,D:D,1)+1)</f>
        <v>18008</v>
      </c>
      <c r="F78" s="171" t="str" cm="1">
        <f t="array" ref="F78">INDEX(B:B,MATCH(ROW(B77)-1,D:D,1)+1)</f>
        <v>活隔</v>
      </c>
      <c r="G78" s="171">
        <v>1</v>
      </c>
      <c r="H78" s="398">
        <v>77</v>
      </c>
      <c r="J78" s="396" t="str">
        <f t="shared" si="7"/>
        <v/>
      </c>
      <c r="K78" s="390" t="str">
        <f t="shared" si="8"/>
        <v/>
      </c>
      <c r="M78" s="396" t="str">
        <f t="shared" si="9"/>
        <v/>
      </c>
      <c r="N78" s="390" t="str">
        <f t="shared" si="10"/>
        <v/>
      </c>
      <c r="P78" t="str">
        <f t="shared" si="11"/>
        <v>180080077</v>
      </c>
    </row>
    <row r="79" spans="1:16" x14ac:dyDescent="0.25">
      <c r="A79" s="383">
        <f>料單!C108</f>
        <v>3018</v>
      </c>
      <c r="B79" s="383">
        <f>料單!E108</f>
        <v>0</v>
      </c>
      <c r="C79" s="383">
        <f>料單!K108</f>
        <v>0</v>
      </c>
      <c r="D79" s="389">
        <f t="shared" si="6"/>
        <v>0</v>
      </c>
      <c r="E79" s="171" cm="1">
        <f t="array" ref="E79">INDEX(A:A,MATCH(ROW(A78)-1,D:D,1)+1)</f>
        <v>18008</v>
      </c>
      <c r="F79" s="171" t="str" cm="1">
        <f t="array" ref="F79">INDEX(B:B,MATCH(ROW(B78)-1,D:D,1)+1)</f>
        <v>活隔</v>
      </c>
      <c r="G79" s="171">
        <v>1</v>
      </c>
      <c r="H79" s="398">
        <v>78</v>
      </c>
      <c r="J79" s="396" t="str">
        <f t="shared" si="7"/>
        <v/>
      </c>
      <c r="K79" s="390" t="str">
        <f t="shared" si="8"/>
        <v/>
      </c>
      <c r="M79" s="396" t="str">
        <f t="shared" si="9"/>
        <v/>
      </c>
      <c r="N79" s="390" t="str">
        <f t="shared" si="10"/>
        <v/>
      </c>
      <c r="P79" t="str">
        <f t="shared" si="11"/>
        <v>180080078</v>
      </c>
    </row>
    <row r="80" spans="1:16" x14ac:dyDescent="0.25">
      <c r="A80" s="383">
        <f>料單!C109</f>
        <v>3019</v>
      </c>
      <c r="B80" s="383">
        <f>料單!E109</f>
        <v>0</v>
      </c>
      <c r="C80" s="383">
        <f>料單!K109</f>
        <v>0</v>
      </c>
      <c r="D80" s="389">
        <f t="shared" si="6"/>
        <v>0</v>
      </c>
      <c r="E80" s="171" cm="1">
        <f t="array" ref="E80">INDEX(A:A,MATCH(ROW(A79)-1,D:D,1)+1)</f>
        <v>18008</v>
      </c>
      <c r="F80" s="171" t="str" cm="1">
        <f t="array" ref="F80">INDEX(B:B,MATCH(ROW(B79)-1,D:D,1)+1)</f>
        <v>活隔</v>
      </c>
      <c r="G80" s="171">
        <v>1</v>
      </c>
      <c r="H80" s="398">
        <v>79</v>
      </c>
      <c r="J80" s="396" t="str">
        <f t="shared" si="7"/>
        <v/>
      </c>
      <c r="K80" s="390" t="str">
        <f t="shared" si="8"/>
        <v/>
      </c>
      <c r="M80" s="396" t="str">
        <f t="shared" si="9"/>
        <v/>
      </c>
      <c r="N80" s="390" t="str">
        <f t="shared" si="10"/>
        <v/>
      </c>
      <c r="P80" t="str">
        <f t="shared" si="11"/>
        <v>180080079</v>
      </c>
    </row>
    <row r="81" spans="1:16" x14ac:dyDescent="0.25">
      <c r="A81" s="383">
        <f>料單!C110</f>
        <v>3020</v>
      </c>
      <c r="B81" s="383">
        <f>料單!E110</f>
        <v>0</v>
      </c>
      <c r="C81" s="383">
        <f>料單!K110</f>
        <v>0</v>
      </c>
      <c r="D81" s="389">
        <f t="shared" si="6"/>
        <v>0</v>
      </c>
      <c r="E81" s="171" cm="1">
        <f t="array" ref="E81">INDEX(A:A,MATCH(ROW(A80)-1,D:D,1)+1)</f>
        <v>18008</v>
      </c>
      <c r="F81" s="171" t="str" cm="1">
        <f t="array" ref="F81">INDEX(B:B,MATCH(ROW(B80)-1,D:D,1)+1)</f>
        <v>活隔</v>
      </c>
      <c r="G81" s="171">
        <v>1</v>
      </c>
      <c r="H81" s="398">
        <v>80</v>
      </c>
      <c r="J81" s="396" t="str">
        <f t="shared" si="7"/>
        <v/>
      </c>
      <c r="K81" s="390" t="str">
        <f t="shared" si="8"/>
        <v/>
      </c>
      <c r="M81" s="396" t="str">
        <f t="shared" si="9"/>
        <v/>
      </c>
      <c r="N81" s="390" t="str">
        <f t="shared" si="10"/>
        <v/>
      </c>
      <c r="P81" t="str">
        <f t="shared" si="11"/>
        <v>180080080</v>
      </c>
    </row>
    <row r="82" spans="1:16" x14ac:dyDescent="0.25">
      <c r="A82" s="383">
        <f>料單!C111</f>
        <v>3021</v>
      </c>
      <c r="B82" s="383">
        <f>料單!E111</f>
        <v>0</v>
      </c>
      <c r="C82" s="383">
        <f>料單!K111</f>
        <v>0</v>
      </c>
      <c r="D82" s="389">
        <f t="shared" si="6"/>
        <v>0</v>
      </c>
      <c r="E82" s="171" cm="1">
        <f t="array" ref="E82">INDEX(A:A,MATCH(ROW(A81)-1,D:D,1)+1)</f>
        <v>18008</v>
      </c>
      <c r="F82" s="171" t="str" cm="1">
        <f t="array" ref="F82">INDEX(B:B,MATCH(ROW(B81)-1,D:D,1)+1)</f>
        <v>活隔</v>
      </c>
      <c r="G82" s="171">
        <v>1</v>
      </c>
      <c r="H82" s="398">
        <v>81</v>
      </c>
      <c r="J82" s="396" t="str">
        <f t="shared" si="7"/>
        <v/>
      </c>
      <c r="K82" s="390" t="str">
        <f t="shared" si="8"/>
        <v/>
      </c>
      <c r="M82" s="396" t="str">
        <f t="shared" si="9"/>
        <v/>
      </c>
      <c r="N82" s="390" t="str">
        <f t="shared" si="10"/>
        <v/>
      </c>
      <c r="P82" t="str">
        <f t="shared" si="11"/>
        <v>180080081</v>
      </c>
    </row>
    <row r="83" spans="1:16" x14ac:dyDescent="0.25">
      <c r="A83" s="383">
        <f>料單!C112</f>
        <v>3022</v>
      </c>
      <c r="B83" s="383">
        <f>料單!E112</f>
        <v>0</v>
      </c>
      <c r="C83" s="383">
        <f>料單!K112</f>
        <v>0</v>
      </c>
      <c r="D83" s="389">
        <f t="shared" si="6"/>
        <v>0</v>
      </c>
      <c r="E83" s="171" cm="1">
        <f t="array" ref="E83">INDEX(A:A,MATCH(ROW(A82)-1,D:D,1)+1)</f>
        <v>18008</v>
      </c>
      <c r="F83" s="171" t="str" cm="1">
        <f t="array" ref="F83">INDEX(B:B,MATCH(ROW(B82)-1,D:D,1)+1)</f>
        <v>活隔</v>
      </c>
      <c r="G83" s="171">
        <v>1</v>
      </c>
      <c r="H83" s="398">
        <v>82</v>
      </c>
      <c r="J83" s="396" t="str">
        <f t="shared" si="7"/>
        <v/>
      </c>
      <c r="K83" s="390" t="str">
        <f t="shared" si="8"/>
        <v/>
      </c>
      <c r="M83" s="396" t="str">
        <f t="shared" si="9"/>
        <v/>
      </c>
      <c r="N83" s="390" t="str">
        <f t="shared" si="10"/>
        <v/>
      </c>
      <c r="P83" t="str">
        <f t="shared" si="11"/>
        <v>180080082</v>
      </c>
    </row>
    <row r="84" spans="1:16" x14ac:dyDescent="0.25">
      <c r="A84" s="383">
        <f>料單!C113</f>
        <v>3023</v>
      </c>
      <c r="B84" s="383">
        <f>料單!E113</f>
        <v>0</v>
      </c>
      <c r="C84" s="383">
        <f>料單!K113</f>
        <v>0</v>
      </c>
      <c r="D84" s="389">
        <f t="shared" si="6"/>
        <v>0</v>
      </c>
      <c r="E84" s="171" cm="1">
        <f t="array" ref="E84">INDEX(A:A,MATCH(ROW(A83)-1,D:D,1)+1)</f>
        <v>18008</v>
      </c>
      <c r="F84" s="171" t="str" cm="1">
        <f t="array" ref="F84">INDEX(B:B,MATCH(ROW(B83)-1,D:D,1)+1)</f>
        <v>活隔</v>
      </c>
      <c r="G84" s="171">
        <v>1</v>
      </c>
      <c r="H84" s="398">
        <v>83</v>
      </c>
      <c r="J84" s="396" t="str">
        <f t="shared" si="7"/>
        <v/>
      </c>
      <c r="K84" s="390" t="str">
        <f t="shared" si="8"/>
        <v/>
      </c>
      <c r="M84" s="396" t="str">
        <f t="shared" si="9"/>
        <v/>
      </c>
      <c r="N84" s="390" t="str">
        <f t="shared" si="10"/>
        <v/>
      </c>
      <c r="P84" t="str">
        <f t="shared" si="11"/>
        <v>180080083</v>
      </c>
    </row>
    <row r="85" spans="1:16" x14ac:dyDescent="0.25">
      <c r="A85" s="383">
        <f>料單!C114</f>
        <v>3024</v>
      </c>
      <c r="B85" s="383">
        <f>料單!E114</f>
        <v>0</v>
      </c>
      <c r="C85" s="383">
        <f>料單!K114</f>
        <v>0</v>
      </c>
      <c r="D85" s="389">
        <f t="shared" si="6"/>
        <v>0</v>
      </c>
      <c r="E85" s="171" cm="1">
        <f t="array" ref="E85">INDEX(A:A,MATCH(ROW(A84)-1,D:D,1)+1)</f>
        <v>18008</v>
      </c>
      <c r="F85" s="171" t="str" cm="1">
        <f t="array" ref="F85">INDEX(B:B,MATCH(ROW(B84)-1,D:D,1)+1)</f>
        <v>活隔</v>
      </c>
      <c r="G85" s="171">
        <v>1</v>
      </c>
      <c r="H85" s="398">
        <v>84</v>
      </c>
      <c r="J85" s="396" t="str">
        <f t="shared" si="7"/>
        <v/>
      </c>
      <c r="K85" s="390" t="str">
        <f t="shared" si="8"/>
        <v/>
      </c>
      <c r="M85" s="396" t="str">
        <f t="shared" si="9"/>
        <v/>
      </c>
      <c r="N85" s="390" t="str">
        <f t="shared" si="10"/>
        <v/>
      </c>
      <c r="P85" t="str">
        <f t="shared" si="11"/>
        <v>180080084</v>
      </c>
    </row>
    <row r="86" spans="1:16" x14ac:dyDescent="0.25">
      <c r="A86" s="383">
        <f>料單!C115</f>
        <v>3025</v>
      </c>
      <c r="B86" s="383">
        <f>料單!E115</f>
        <v>0</v>
      </c>
      <c r="C86" s="383">
        <f>料單!K115</f>
        <v>0</v>
      </c>
      <c r="D86" s="389">
        <f t="shared" si="6"/>
        <v>0</v>
      </c>
      <c r="E86" s="171" cm="1">
        <f t="array" ref="E86">INDEX(A:A,MATCH(ROW(A85)-1,D:D,1)+1)</f>
        <v>18008</v>
      </c>
      <c r="F86" s="171" t="str" cm="1">
        <f t="array" ref="F86">INDEX(B:B,MATCH(ROW(B85)-1,D:D,1)+1)</f>
        <v>活隔</v>
      </c>
      <c r="G86" s="171">
        <v>1</v>
      </c>
      <c r="H86" s="398">
        <v>85</v>
      </c>
      <c r="J86" s="396" t="str">
        <f t="shared" si="7"/>
        <v/>
      </c>
      <c r="K86" s="390" t="str">
        <f t="shared" si="8"/>
        <v/>
      </c>
      <c r="M86" s="396" t="str">
        <f t="shared" si="9"/>
        <v/>
      </c>
      <c r="N86" s="390" t="str">
        <f t="shared" si="10"/>
        <v/>
      </c>
      <c r="P86" t="str">
        <f t="shared" si="11"/>
        <v>180080085</v>
      </c>
    </row>
    <row r="87" spans="1:16" x14ac:dyDescent="0.25">
      <c r="A87" s="383">
        <f>料單!C116</f>
        <v>3026</v>
      </c>
      <c r="B87" s="383">
        <f>料單!E116</f>
        <v>0</v>
      </c>
      <c r="C87" s="383">
        <f>料單!K116</f>
        <v>0</v>
      </c>
      <c r="D87" s="389">
        <f t="shared" si="6"/>
        <v>0</v>
      </c>
      <c r="E87" s="171" cm="1">
        <f t="array" ref="E87">INDEX(A:A,MATCH(ROW(A86)-1,D:D,1)+1)</f>
        <v>18008</v>
      </c>
      <c r="F87" s="171" t="str" cm="1">
        <f t="array" ref="F87">INDEX(B:B,MATCH(ROW(B86)-1,D:D,1)+1)</f>
        <v>活隔</v>
      </c>
      <c r="G87" s="171">
        <v>1</v>
      </c>
      <c r="H87" s="398">
        <v>86</v>
      </c>
      <c r="J87" s="396" t="str">
        <f t="shared" si="7"/>
        <v/>
      </c>
      <c r="K87" s="390" t="str">
        <f t="shared" si="8"/>
        <v/>
      </c>
      <c r="M87" s="396" t="str">
        <f t="shared" si="9"/>
        <v/>
      </c>
      <c r="N87" s="390" t="str">
        <f t="shared" si="10"/>
        <v/>
      </c>
      <c r="P87" t="str">
        <f t="shared" si="11"/>
        <v>180080086</v>
      </c>
    </row>
    <row r="88" spans="1:16" x14ac:dyDescent="0.25">
      <c r="A88" s="383">
        <f>料單!C117</f>
        <v>3027</v>
      </c>
      <c r="B88" s="383">
        <f>料單!E117</f>
        <v>0</v>
      </c>
      <c r="C88" s="383">
        <f>料單!K117</f>
        <v>0</v>
      </c>
      <c r="D88" s="389">
        <f t="shared" si="6"/>
        <v>0</v>
      </c>
      <c r="E88" s="171" cm="1">
        <f t="array" ref="E88">INDEX(A:A,MATCH(ROW(A87)-1,D:D,1)+1)</f>
        <v>18008</v>
      </c>
      <c r="F88" s="171" t="str" cm="1">
        <f t="array" ref="F88">INDEX(B:B,MATCH(ROW(B87)-1,D:D,1)+1)</f>
        <v>活隔</v>
      </c>
      <c r="G88" s="171">
        <v>1</v>
      </c>
      <c r="H88" s="398">
        <v>87</v>
      </c>
      <c r="J88" s="396" t="str">
        <f t="shared" si="7"/>
        <v/>
      </c>
      <c r="K88" s="390" t="str">
        <f t="shared" si="8"/>
        <v/>
      </c>
      <c r="M88" s="396" t="str">
        <f t="shared" si="9"/>
        <v/>
      </c>
      <c r="N88" s="390" t="str">
        <f t="shared" si="10"/>
        <v/>
      </c>
      <c r="P88" t="str">
        <f t="shared" si="11"/>
        <v>180080087</v>
      </c>
    </row>
    <row r="89" spans="1:16" x14ac:dyDescent="0.25">
      <c r="A89" s="383">
        <f>料單!C118</f>
        <v>3028</v>
      </c>
      <c r="B89" s="383">
        <f>料單!E118</f>
        <v>0</v>
      </c>
      <c r="C89" s="383">
        <f>料單!K118</f>
        <v>0</v>
      </c>
      <c r="D89" s="389">
        <f t="shared" si="6"/>
        <v>0</v>
      </c>
      <c r="E89" s="171" cm="1">
        <f t="array" ref="E89">INDEX(A:A,MATCH(ROW(A88)-1,D:D,1)+1)</f>
        <v>18008</v>
      </c>
      <c r="F89" s="171" t="str" cm="1">
        <f t="array" ref="F89">INDEX(B:B,MATCH(ROW(B88)-1,D:D,1)+1)</f>
        <v>活隔</v>
      </c>
      <c r="G89" s="171">
        <v>1</v>
      </c>
      <c r="H89" s="398">
        <v>88</v>
      </c>
      <c r="J89" s="396" t="str">
        <f t="shared" si="7"/>
        <v/>
      </c>
      <c r="K89" s="390" t="str">
        <f t="shared" si="8"/>
        <v/>
      </c>
      <c r="M89" s="396" t="str">
        <f t="shared" si="9"/>
        <v/>
      </c>
      <c r="N89" s="390" t="str">
        <f t="shared" si="10"/>
        <v/>
      </c>
      <c r="P89" t="str">
        <f t="shared" si="11"/>
        <v>180080088</v>
      </c>
    </row>
    <row r="90" spans="1:16" x14ac:dyDescent="0.25">
      <c r="A90" s="383">
        <f>料單!C119</f>
        <v>3029</v>
      </c>
      <c r="B90" s="383">
        <f>料單!E119</f>
        <v>0</v>
      </c>
      <c r="C90" s="383">
        <f>料單!K119</f>
        <v>0</v>
      </c>
      <c r="D90" s="389">
        <f t="shared" si="6"/>
        <v>0</v>
      </c>
      <c r="E90" s="171" cm="1">
        <f t="array" ref="E90">INDEX(A:A,MATCH(ROW(A89)-1,D:D,1)+1)</f>
        <v>18008</v>
      </c>
      <c r="F90" s="171" t="str" cm="1">
        <f t="array" ref="F90">INDEX(B:B,MATCH(ROW(B89)-1,D:D,1)+1)</f>
        <v>活隔</v>
      </c>
      <c r="G90" s="171">
        <v>1</v>
      </c>
      <c r="H90" s="398">
        <v>89</v>
      </c>
      <c r="J90" s="396" t="str">
        <f t="shared" si="7"/>
        <v/>
      </c>
      <c r="K90" s="390" t="str">
        <f t="shared" si="8"/>
        <v/>
      </c>
      <c r="M90" s="396" t="str">
        <f t="shared" si="9"/>
        <v/>
      </c>
      <c r="N90" s="390" t="str">
        <f t="shared" si="10"/>
        <v/>
      </c>
      <c r="P90" t="str">
        <f t="shared" si="11"/>
        <v>180080089</v>
      </c>
    </row>
    <row r="91" spans="1:16" x14ac:dyDescent="0.25">
      <c r="A91" s="383">
        <f>料單!C120</f>
        <v>3030</v>
      </c>
      <c r="B91" s="383">
        <f>料單!E120</f>
        <v>0</v>
      </c>
      <c r="C91" s="383">
        <f>料單!K120</f>
        <v>0</v>
      </c>
      <c r="D91" s="389">
        <f t="shared" si="6"/>
        <v>0</v>
      </c>
      <c r="E91" s="171" cm="1">
        <f t="array" ref="E91">INDEX(A:A,MATCH(ROW(A90)-1,D:D,1)+1)</f>
        <v>18008</v>
      </c>
      <c r="F91" s="171" t="str" cm="1">
        <f t="array" ref="F91">INDEX(B:B,MATCH(ROW(B90)-1,D:D,1)+1)</f>
        <v>活隔</v>
      </c>
      <c r="G91" s="171">
        <v>1</v>
      </c>
      <c r="H91" s="398">
        <v>90</v>
      </c>
      <c r="J91" s="396" t="str">
        <f t="shared" si="7"/>
        <v/>
      </c>
      <c r="K91" s="390" t="str">
        <f t="shared" si="8"/>
        <v/>
      </c>
      <c r="M91" s="396" t="str">
        <f t="shared" si="9"/>
        <v/>
      </c>
      <c r="N91" s="390" t="str">
        <f t="shared" si="10"/>
        <v/>
      </c>
      <c r="P91" t="str">
        <f t="shared" si="11"/>
        <v>180080090</v>
      </c>
    </row>
    <row r="92" spans="1:16" x14ac:dyDescent="0.25">
      <c r="A92" s="383">
        <f>料單!C130</f>
        <v>4001</v>
      </c>
      <c r="B92" s="383" t="str">
        <f>料單!E130</f>
        <v>頂板</v>
      </c>
      <c r="C92" s="383">
        <f>料單!K130</f>
        <v>0</v>
      </c>
      <c r="D92" s="389">
        <f t="shared" si="6"/>
        <v>0</v>
      </c>
      <c r="E92" s="171" cm="1">
        <f t="array" ref="E92">INDEX(A:A,MATCH(ROW(A91)-1,D:D,1)+1)</f>
        <v>18008</v>
      </c>
      <c r="F92" s="171" t="str" cm="1">
        <f t="array" ref="F92">INDEX(B:B,MATCH(ROW(B91)-1,D:D,1)+1)</f>
        <v>活隔</v>
      </c>
      <c r="G92" s="171">
        <v>1</v>
      </c>
      <c r="H92" s="398">
        <v>91</v>
      </c>
      <c r="J92" s="396" t="str">
        <f t="shared" si="7"/>
        <v/>
      </c>
      <c r="K92" s="390" t="str">
        <f t="shared" si="8"/>
        <v/>
      </c>
      <c r="M92" s="396" t="str">
        <f t="shared" si="9"/>
        <v/>
      </c>
      <c r="N92" s="390" t="str">
        <f t="shared" si="10"/>
        <v/>
      </c>
      <c r="P92" t="str">
        <f t="shared" si="11"/>
        <v>180080091</v>
      </c>
    </row>
    <row r="93" spans="1:16" x14ac:dyDescent="0.25">
      <c r="A93" s="383">
        <f>料單!C131</f>
        <v>4002</v>
      </c>
      <c r="B93" s="383" t="str">
        <f>料單!E131</f>
        <v>底板</v>
      </c>
      <c r="C93" s="383">
        <f>料單!K131</f>
        <v>0</v>
      </c>
      <c r="D93" s="389">
        <f t="shared" si="6"/>
        <v>0</v>
      </c>
      <c r="E93" s="171" cm="1">
        <f t="array" ref="E93">INDEX(A:A,MATCH(ROW(A92)-1,D:D,1)+1)</f>
        <v>18008</v>
      </c>
      <c r="F93" s="171" t="str" cm="1">
        <f t="array" ref="F93">INDEX(B:B,MATCH(ROW(B92)-1,D:D,1)+1)</f>
        <v>活隔</v>
      </c>
      <c r="G93" s="171">
        <v>1</v>
      </c>
      <c r="H93" s="398">
        <v>92</v>
      </c>
      <c r="J93" s="396" t="str">
        <f t="shared" si="7"/>
        <v/>
      </c>
      <c r="K93" s="390" t="str">
        <f t="shared" si="8"/>
        <v/>
      </c>
      <c r="M93" s="396" t="str">
        <f t="shared" si="9"/>
        <v/>
      </c>
      <c r="N93" s="390" t="str">
        <f t="shared" si="10"/>
        <v/>
      </c>
      <c r="P93" t="str">
        <f t="shared" si="11"/>
        <v>180080092</v>
      </c>
    </row>
    <row r="94" spans="1:16" x14ac:dyDescent="0.25">
      <c r="A94" s="383">
        <f>料單!C132</f>
        <v>4003</v>
      </c>
      <c r="B94" s="383" t="str">
        <f>料單!E132</f>
        <v>左側板</v>
      </c>
      <c r="C94" s="383">
        <f>料單!K132</f>
        <v>0</v>
      </c>
      <c r="D94" s="389">
        <f t="shared" si="6"/>
        <v>0</v>
      </c>
      <c r="E94" s="171" cm="1">
        <f t="array" ref="E94">INDEX(A:A,MATCH(ROW(A93)-1,D:D,1)+1)</f>
        <v>18008</v>
      </c>
      <c r="F94" s="171" t="str" cm="1">
        <f t="array" ref="F94">INDEX(B:B,MATCH(ROW(B93)-1,D:D,1)+1)</f>
        <v>活隔</v>
      </c>
      <c r="G94" s="171">
        <v>1</v>
      </c>
      <c r="H94" s="398">
        <v>93</v>
      </c>
      <c r="J94" s="396" t="str">
        <f t="shared" si="7"/>
        <v/>
      </c>
      <c r="K94" s="390" t="str">
        <f t="shared" si="8"/>
        <v/>
      </c>
      <c r="M94" s="396" t="str">
        <f t="shared" si="9"/>
        <v/>
      </c>
      <c r="N94" s="390" t="str">
        <f t="shared" si="10"/>
        <v/>
      </c>
      <c r="P94" t="str">
        <f t="shared" si="11"/>
        <v>180080093</v>
      </c>
    </row>
    <row r="95" spans="1:16" x14ac:dyDescent="0.25">
      <c r="A95" s="383">
        <f>料單!C133</f>
        <v>4004</v>
      </c>
      <c r="B95" s="383" t="str">
        <f>料單!E133</f>
        <v>右側板</v>
      </c>
      <c r="C95" s="383">
        <f>料單!K133</f>
        <v>0</v>
      </c>
      <c r="D95" s="389">
        <f t="shared" si="6"/>
        <v>0</v>
      </c>
      <c r="E95" s="171" cm="1">
        <f t="array" ref="E95">INDEX(A:A,MATCH(ROW(A94)-1,D:D,1)+1)</f>
        <v>18008</v>
      </c>
      <c r="F95" s="171" t="str" cm="1">
        <f t="array" ref="F95">INDEX(B:B,MATCH(ROW(B94)-1,D:D,1)+1)</f>
        <v>活隔</v>
      </c>
      <c r="G95" s="171">
        <v>1</v>
      </c>
      <c r="H95" s="398">
        <v>94</v>
      </c>
      <c r="J95" s="396" t="str">
        <f t="shared" si="7"/>
        <v/>
      </c>
      <c r="K95" s="390" t="str">
        <f t="shared" si="8"/>
        <v/>
      </c>
      <c r="M95" s="396" t="str">
        <f t="shared" si="9"/>
        <v/>
      </c>
      <c r="N95" s="390" t="str">
        <f t="shared" si="10"/>
        <v/>
      </c>
      <c r="P95" t="str">
        <f t="shared" si="11"/>
        <v>180080094</v>
      </c>
    </row>
    <row r="96" spans="1:16" x14ac:dyDescent="0.25">
      <c r="A96" s="383">
        <f>料單!C134</f>
        <v>4005</v>
      </c>
      <c r="B96" s="383" t="str">
        <f>料單!E134</f>
        <v>背板</v>
      </c>
      <c r="C96" s="383">
        <f>料單!K134</f>
        <v>0</v>
      </c>
      <c r="D96" s="389">
        <f t="shared" si="6"/>
        <v>0</v>
      </c>
      <c r="E96" s="171" cm="1">
        <f t="array" ref="E96">INDEX(A:A,MATCH(ROW(A95)-1,D:D,1)+1)</f>
        <v>18008</v>
      </c>
      <c r="F96" s="171" t="str" cm="1">
        <f t="array" ref="F96">INDEX(B:B,MATCH(ROW(B95)-1,D:D,1)+1)</f>
        <v>活隔</v>
      </c>
      <c r="G96" s="171">
        <v>1</v>
      </c>
      <c r="H96" s="398">
        <v>95</v>
      </c>
      <c r="J96" s="396" t="str">
        <f t="shared" si="7"/>
        <v/>
      </c>
      <c r="K96" s="390" t="str">
        <f t="shared" si="8"/>
        <v/>
      </c>
      <c r="M96" s="396" t="str">
        <f t="shared" si="9"/>
        <v/>
      </c>
      <c r="N96" s="390" t="str">
        <f t="shared" si="10"/>
        <v/>
      </c>
      <c r="P96" t="str">
        <f t="shared" si="11"/>
        <v>180080095</v>
      </c>
    </row>
    <row r="97" spans="1:16" x14ac:dyDescent="0.25">
      <c r="A97" s="383">
        <f>料單!C135</f>
        <v>4006</v>
      </c>
      <c r="B97" s="383" t="str">
        <f>料單!E135</f>
        <v>背拉桿</v>
      </c>
      <c r="C97" s="383">
        <f>料單!K135</f>
        <v>0</v>
      </c>
      <c r="D97" s="389">
        <f t="shared" si="6"/>
        <v>0</v>
      </c>
      <c r="E97" s="171" cm="1">
        <f t="array" ref="E97">INDEX(A:A,MATCH(ROW(A96)-1,D:D,1)+1)</f>
        <v>18008</v>
      </c>
      <c r="F97" s="171" t="str" cm="1">
        <f t="array" ref="F97">INDEX(B:B,MATCH(ROW(B96)-1,D:D,1)+1)</f>
        <v>活隔</v>
      </c>
      <c r="G97" s="171">
        <v>1</v>
      </c>
      <c r="H97" s="398">
        <v>96</v>
      </c>
      <c r="J97" s="396" t="str">
        <f t="shared" si="7"/>
        <v/>
      </c>
      <c r="K97" s="390" t="str">
        <f t="shared" si="8"/>
        <v/>
      </c>
      <c r="M97" s="396" t="str">
        <f t="shared" si="9"/>
        <v/>
      </c>
      <c r="N97" s="390" t="str">
        <f t="shared" si="10"/>
        <v/>
      </c>
      <c r="P97" t="str">
        <f t="shared" si="11"/>
        <v>180080096</v>
      </c>
    </row>
    <row r="98" spans="1:16" x14ac:dyDescent="0.25">
      <c r="A98" s="383">
        <f>料單!C136</f>
        <v>4007</v>
      </c>
      <c r="B98" s="383" t="str">
        <f>料單!E136</f>
        <v>中立板</v>
      </c>
      <c r="C98" s="383">
        <f>料單!K136</f>
        <v>0</v>
      </c>
      <c r="D98" s="389">
        <f t="shared" si="6"/>
        <v>0</v>
      </c>
      <c r="E98" s="171" cm="1">
        <f t="array" ref="E98">INDEX(A:A,MATCH(ROW(A97)-1,D:D,1)+1)</f>
        <v>18008</v>
      </c>
      <c r="F98" s="171" t="str" cm="1">
        <f t="array" ref="F98">INDEX(B:B,MATCH(ROW(B97)-1,D:D,1)+1)</f>
        <v>活隔</v>
      </c>
      <c r="G98" s="171">
        <v>1</v>
      </c>
      <c r="H98" s="398">
        <v>97</v>
      </c>
      <c r="J98" s="396" t="str">
        <f t="shared" si="7"/>
        <v/>
      </c>
      <c r="K98" s="390" t="str">
        <f t="shared" si="8"/>
        <v/>
      </c>
      <c r="M98" s="396" t="str">
        <f t="shared" si="9"/>
        <v/>
      </c>
      <c r="N98" s="390" t="str">
        <f t="shared" si="10"/>
        <v/>
      </c>
      <c r="P98" t="str">
        <f t="shared" si="11"/>
        <v>180080097</v>
      </c>
    </row>
    <row r="99" spans="1:16" x14ac:dyDescent="0.25">
      <c r="A99" s="383">
        <f>料單!C137</f>
        <v>4008</v>
      </c>
      <c r="B99" s="383" t="str">
        <f>料單!E137</f>
        <v>活隔</v>
      </c>
      <c r="C99" s="383">
        <f>料單!K137</f>
        <v>0</v>
      </c>
      <c r="D99" s="389">
        <f t="shared" si="6"/>
        <v>0</v>
      </c>
      <c r="E99" s="171" cm="1">
        <f t="array" ref="E99">INDEX(A:A,MATCH(ROW(A98)-1,D:D,1)+1)</f>
        <v>18008</v>
      </c>
      <c r="F99" s="171" t="str" cm="1">
        <f t="array" ref="F99">INDEX(B:B,MATCH(ROW(B98)-1,D:D,1)+1)</f>
        <v>活隔</v>
      </c>
      <c r="G99" s="171">
        <v>1</v>
      </c>
      <c r="H99" s="398">
        <v>98</v>
      </c>
      <c r="J99" s="396" t="str">
        <f t="shared" si="7"/>
        <v/>
      </c>
      <c r="K99" s="390" t="str">
        <f t="shared" si="8"/>
        <v/>
      </c>
      <c r="M99" s="396" t="str">
        <f t="shared" si="9"/>
        <v/>
      </c>
      <c r="N99" s="390" t="str">
        <f t="shared" si="10"/>
        <v/>
      </c>
      <c r="P99" t="str">
        <f t="shared" si="11"/>
        <v>180080098</v>
      </c>
    </row>
    <row r="100" spans="1:16" x14ac:dyDescent="0.25">
      <c r="A100" s="383">
        <f>料單!C138</f>
        <v>4009</v>
      </c>
      <c r="B100" s="383" t="str">
        <f>料單!E138</f>
        <v>固隔</v>
      </c>
      <c r="C100" s="383">
        <f>料單!K138</f>
        <v>0</v>
      </c>
      <c r="D100" s="389">
        <f t="shared" si="6"/>
        <v>0</v>
      </c>
      <c r="E100" s="171" cm="1">
        <f t="array" ref="E100">INDEX(A:A,MATCH(ROW(A99)-1,D:D,1)+1)</f>
        <v>18008</v>
      </c>
      <c r="F100" s="171" t="str" cm="1">
        <f t="array" ref="F100">INDEX(B:B,MATCH(ROW(B99)-1,D:D,1)+1)</f>
        <v>活隔</v>
      </c>
      <c r="G100" s="171">
        <v>1</v>
      </c>
      <c r="H100" s="398">
        <v>99</v>
      </c>
      <c r="J100" s="396" t="str">
        <f t="shared" si="7"/>
        <v/>
      </c>
      <c r="K100" s="390" t="str">
        <f t="shared" si="8"/>
        <v/>
      </c>
      <c r="M100" s="396" t="str">
        <f t="shared" si="9"/>
        <v/>
      </c>
      <c r="N100" s="390" t="str">
        <f t="shared" si="10"/>
        <v/>
      </c>
      <c r="P100" t="str">
        <f t="shared" si="11"/>
        <v>180080099</v>
      </c>
    </row>
    <row r="101" spans="1:16" x14ac:dyDescent="0.25">
      <c r="A101" s="383">
        <f>料單!C139</f>
        <v>4010</v>
      </c>
      <c r="B101" s="383" t="str">
        <f>料單!E139</f>
        <v>左門板</v>
      </c>
      <c r="C101" s="383">
        <f>料單!K139</f>
        <v>0</v>
      </c>
      <c r="D101" s="389">
        <f t="shared" si="6"/>
        <v>0</v>
      </c>
      <c r="E101" s="171" cm="1">
        <f t="array" ref="E101">INDEX(A:A,MATCH(ROW(A100)-1,D:D,1)+1)</f>
        <v>18008</v>
      </c>
      <c r="F101" s="171" t="str" cm="1">
        <f t="array" ref="F101">INDEX(B:B,MATCH(ROW(B100)-1,D:D,1)+1)</f>
        <v>活隔</v>
      </c>
      <c r="G101" s="171">
        <v>1</v>
      </c>
      <c r="H101" s="398">
        <v>100</v>
      </c>
      <c r="J101" s="396" t="str">
        <f t="shared" si="7"/>
        <v/>
      </c>
      <c r="K101" s="390" t="str">
        <f t="shared" si="8"/>
        <v/>
      </c>
      <c r="M101" s="396" t="str">
        <f t="shared" si="9"/>
        <v/>
      </c>
      <c r="N101" s="390" t="str">
        <f t="shared" si="10"/>
        <v/>
      </c>
      <c r="P101" t="str">
        <f t="shared" si="11"/>
        <v>180080100</v>
      </c>
    </row>
    <row r="102" spans="1:16" x14ac:dyDescent="0.25">
      <c r="A102" s="383">
        <f>料單!C140</f>
        <v>4011</v>
      </c>
      <c r="B102" s="383" t="str">
        <f>料單!E140</f>
        <v>右門板</v>
      </c>
      <c r="C102" s="383">
        <f>料單!K140</f>
        <v>0</v>
      </c>
      <c r="D102" s="389">
        <f t="shared" si="6"/>
        <v>0</v>
      </c>
      <c r="E102" s="171" cm="1">
        <f t="array" ref="E102">INDEX(A:A,MATCH(ROW(A101)-1,D:D,1)+1)</f>
        <v>18008</v>
      </c>
      <c r="F102" s="171" t="str" cm="1">
        <f t="array" ref="F102">INDEX(B:B,MATCH(ROW(B101)-1,D:D,1)+1)</f>
        <v>活隔</v>
      </c>
      <c r="G102" s="171">
        <v>1</v>
      </c>
      <c r="H102" s="398">
        <v>101</v>
      </c>
      <c r="J102" s="396" t="str">
        <f t="shared" si="7"/>
        <v/>
      </c>
      <c r="K102" s="390" t="str">
        <f t="shared" si="8"/>
        <v/>
      </c>
      <c r="M102" s="396" t="str">
        <f t="shared" si="9"/>
        <v/>
      </c>
      <c r="N102" s="390" t="str">
        <f t="shared" si="10"/>
        <v/>
      </c>
      <c r="P102" t="str">
        <f t="shared" si="11"/>
        <v>180080101</v>
      </c>
    </row>
    <row r="103" spans="1:16" x14ac:dyDescent="0.25">
      <c r="A103" s="383">
        <f>料單!C141</f>
        <v>4012</v>
      </c>
      <c r="B103" s="383">
        <f>料單!E141</f>
        <v>0</v>
      </c>
      <c r="C103" s="383">
        <f>料單!K141</f>
        <v>0</v>
      </c>
      <c r="D103" s="389">
        <f t="shared" si="6"/>
        <v>0</v>
      </c>
      <c r="E103" s="171" cm="1">
        <f t="array" ref="E103">INDEX(A:A,MATCH(ROW(A102)-1,D:D,1)+1)</f>
        <v>18008</v>
      </c>
      <c r="F103" s="171" t="str" cm="1">
        <f t="array" ref="F103">INDEX(B:B,MATCH(ROW(B102)-1,D:D,1)+1)</f>
        <v>活隔</v>
      </c>
      <c r="G103" s="171">
        <v>1</v>
      </c>
      <c r="H103" s="398">
        <v>102</v>
      </c>
      <c r="J103" s="396" t="str">
        <f t="shared" si="7"/>
        <v/>
      </c>
      <c r="K103" s="390" t="str">
        <f t="shared" si="8"/>
        <v/>
      </c>
      <c r="M103" s="396" t="str">
        <f t="shared" si="9"/>
        <v/>
      </c>
      <c r="N103" s="390" t="str">
        <f t="shared" si="10"/>
        <v/>
      </c>
      <c r="P103" t="str">
        <f t="shared" si="11"/>
        <v>180080102</v>
      </c>
    </row>
    <row r="104" spans="1:16" x14ac:dyDescent="0.25">
      <c r="A104" s="383">
        <f>料單!C142</f>
        <v>4013</v>
      </c>
      <c r="B104" s="383">
        <f>料單!E142</f>
        <v>0</v>
      </c>
      <c r="C104" s="383">
        <f>料單!K142</f>
        <v>0</v>
      </c>
      <c r="D104" s="389">
        <f t="shared" si="6"/>
        <v>0</v>
      </c>
      <c r="E104" s="171" cm="1">
        <f t="array" ref="E104">INDEX(A:A,MATCH(ROW(A103)-1,D:D,1)+1)</f>
        <v>18008</v>
      </c>
      <c r="F104" s="171" t="str" cm="1">
        <f t="array" ref="F104">INDEX(B:B,MATCH(ROW(B103)-1,D:D,1)+1)</f>
        <v>活隔</v>
      </c>
      <c r="G104" s="171">
        <v>1</v>
      </c>
      <c r="H104" s="398">
        <v>103</v>
      </c>
      <c r="J104" s="396" t="str">
        <f t="shared" si="7"/>
        <v/>
      </c>
      <c r="K104" s="390" t="str">
        <f t="shared" si="8"/>
        <v/>
      </c>
      <c r="M104" s="396" t="str">
        <f t="shared" si="9"/>
        <v/>
      </c>
      <c r="N104" s="390" t="str">
        <f t="shared" si="10"/>
        <v/>
      </c>
      <c r="P104" t="str">
        <f t="shared" si="11"/>
        <v>180080103</v>
      </c>
    </row>
    <row r="105" spans="1:16" x14ac:dyDescent="0.25">
      <c r="A105" s="383">
        <f>料單!C143</f>
        <v>4014</v>
      </c>
      <c r="B105" s="383">
        <f>料單!E143</f>
        <v>0</v>
      </c>
      <c r="C105" s="383">
        <f>料單!K143</f>
        <v>0</v>
      </c>
      <c r="D105" s="389">
        <f t="shared" si="6"/>
        <v>0</v>
      </c>
      <c r="E105" s="171" cm="1">
        <f t="array" ref="E105">INDEX(A:A,MATCH(ROW(A104)-1,D:D,1)+1)</f>
        <v>18008</v>
      </c>
      <c r="F105" s="171" t="str" cm="1">
        <f t="array" ref="F105">INDEX(B:B,MATCH(ROW(B104)-1,D:D,1)+1)</f>
        <v>活隔</v>
      </c>
      <c r="G105" s="171">
        <v>1</v>
      </c>
      <c r="H105" s="398">
        <v>104</v>
      </c>
      <c r="J105" s="396" t="str">
        <f t="shared" si="7"/>
        <v/>
      </c>
      <c r="K105" s="390" t="str">
        <f t="shared" si="8"/>
        <v/>
      </c>
      <c r="M105" s="396" t="str">
        <f t="shared" si="9"/>
        <v/>
      </c>
      <c r="N105" s="390" t="str">
        <f t="shared" si="10"/>
        <v/>
      </c>
      <c r="P105" t="str">
        <f t="shared" si="11"/>
        <v>180080104</v>
      </c>
    </row>
    <row r="106" spans="1:16" x14ac:dyDescent="0.25">
      <c r="A106" s="383">
        <f>料單!C144</f>
        <v>4015</v>
      </c>
      <c r="B106" s="383">
        <f>料單!E144</f>
        <v>0</v>
      </c>
      <c r="C106" s="383">
        <f>料單!K144</f>
        <v>0</v>
      </c>
      <c r="D106" s="389">
        <f t="shared" si="6"/>
        <v>0</v>
      </c>
      <c r="E106" s="171" cm="1">
        <f t="array" ref="E106">INDEX(A:A,MATCH(ROW(A105)-1,D:D,1)+1)</f>
        <v>18008</v>
      </c>
      <c r="F106" s="171" t="str" cm="1">
        <f t="array" ref="F106">INDEX(B:B,MATCH(ROW(B105)-1,D:D,1)+1)</f>
        <v>活隔</v>
      </c>
      <c r="G106" s="171">
        <v>1</v>
      </c>
      <c r="H106" s="398">
        <v>105</v>
      </c>
      <c r="J106" s="396" t="str">
        <f t="shared" si="7"/>
        <v/>
      </c>
      <c r="K106" s="390" t="str">
        <f t="shared" si="8"/>
        <v/>
      </c>
      <c r="M106" s="396" t="str">
        <f t="shared" si="9"/>
        <v/>
      </c>
      <c r="N106" s="390" t="str">
        <f t="shared" si="10"/>
        <v/>
      </c>
      <c r="P106" t="str">
        <f t="shared" si="11"/>
        <v>180080105</v>
      </c>
    </row>
    <row r="107" spans="1:16" x14ac:dyDescent="0.25">
      <c r="A107" s="383">
        <f>料單!C145</f>
        <v>4016</v>
      </c>
      <c r="B107" s="383">
        <f>料單!E145</f>
        <v>0</v>
      </c>
      <c r="C107" s="383">
        <f>料單!K145</f>
        <v>0</v>
      </c>
      <c r="D107" s="389">
        <f t="shared" si="6"/>
        <v>0</v>
      </c>
      <c r="E107" s="171" cm="1">
        <f t="array" ref="E107">INDEX(A:A,MATCH(ROW(A106)-1,D:D,1)+1)</f>
        <v>18008</v>
      </c>
      <c r="F107" s="171" t="str" cm="1">
        <f t="array" ref="F107">INDEX(B:B,MATCH(ROW(B106)-1,D:D,1)+1)</f>
        <v>活隔</v>
      </c>
      <c r="G107" s="171">
        <v>1</v>
      </c>
      <c r="H107" s="398">
        <v>106</v>
      </c>
      <c r="J107" s="396" t="str">
        <f t="shared" si="7"/>
        <v/>
      </c>
      <c r="K107" s="390" t="str">
        <f t="shared" si="8"/>
        <v/>
      </c>
      <c r="M107" s="396" t="str">
        <f t="shared" si="9"/>
        <v/>
      </c>
      <c r="N107" s="390" t="str">
        <f t="shared" si="10"/>
        <v/>
      </c>
      <c r="P107" t="str">
        <f t="shared" si="11"/>
        <v>180080106</v>
      </c>
    </row>
    <row r="108" spans="1:16" x14ac:dyDescent="0.25">
      <c r="A108" s="383">
        <f>料單!C146</f>
        <v>4017</v>
      </c>
      <c r="B108" s="383">
        <f>料單!E146</f>
        <v>0</v>
      </c>
      <c r="C108" s="383">
        <f>料單!K146</f>
        <v>0</v>
      </c>
      <c r="D108" s="389">
        <f t="shared" si="6"/>
        <v>0</v>
      </c>
      <c r="E108" s="171" cm="1">
        <f t="array" ref="E108">INDEX(A:A,MATCH(ROW(A107)-1,D:D,1)+1)</f>
        <v>18008</v>
      </c>
      <c r="F108" s="171" t="str" cm="1">
        <f t="array" ref="F108">INDEX(B:B,MATCH(ROW(B107)-1,D:D,1)+1)</f>
        <v>活隔</v>
      </c>
      <c r="G108" s="171">
        <v>1</v>
      </c>
      <c r="H108" s="398">
        <v>107</v>
      </c>
      <c r="J108" s="396" t="str">
        <f t="shared" si="7"/>
        <v/>
      </c>
      <c r="K108" s="390" t="str">
        <f t="shared" si="8"/>
        <v/>
      </c>
      <c r="M108" s="396" t="str">
        <f t="shared" si="9"/>
        <v/>
      </c>
      <c r="N108" s="390" t="str">
        <f t="shared" si="10"/>
        <v/>
      </c>
      <c r="P108" t="str">
        <f t="shared" si="11"/>
        <v>180080107</v>
      </c>
    </row>
    <row r="109" spans="1:16" x14ac:dyDescent="0.25">
      <c r="A109" s="383">
        <f>料單!C147</f>
        <v>4018</v>
      </c>
      <c r="B109" s="383">
        <f>料單!E147</f>
        <v>0</v>
      </c>
      <c r="C109" s="383">
        <f>料單!K147</f>
        <v>0</v>
      </c>
      <c r="D109" s="389">
        <f t="shared" si="6"/>
        <v>0</v>
      </c>
      <c r="E109" s="171" cm="1">
        <f t="array" ref="E109">INDEX(A:A,MATCH(ROW(A108)-1,D:D,1)+1)</f>
        <v>18008</v>
      </c>
      <c r="F109" s="171" t="str" cm="1">
        <f t="array" ref="F109">INDEX(B:B,MATCH(ROW(B108)-1,D:D,1)+1)</f>
        <v>活隔</v>
      </c>
      <c r="G109" s="171">
        <v>1</v>
      </c>
      <c r="H109" s="398">
        <v>108</v>
      </c>
      <c r="J109" s="396" t="str">
        <f t="shared" si="7"/>
        <v/>
      </c>
      <c r="K109" s="390" t="str">
        <f t="shared" si="8"/>
        <v/>
      </c>
      <c r="M109" s="396" t="str">
        <f t="shared" si="9"/>
        <v/>
      </c>
      <c r="N109" s="390" t="str">
        <f t="shared" si="10"/>
        <v/>
      </c>
      <c r="P109" t="str">
        <f t="shared" si="11"/>
        <v>180080108</v>
      </c>
    </row>
    <row r="110" spans="1:16" x14ac:dyDescent="0.25">
      <c r="A110" s="383">
        <f>料單!C148</f>
        <v>4019</v>
      </c>
      <c r="B110" s="383">
        <f>料單!E148</f>
        <v>0</v>
      </c>
      <c r="C110" s="383">
        <f>料單!K148</f>
        <v>0</v>
      </c>
      <c r="D110" s="389">
        <f t="shared" si="6"/>
        <v>0</v>
      </c>
      <c r="E110" s="171" cm="1">
        <f t="array" ref="E110">INDEX(A:A,MATCH(ROW(A109)-1,D:D,1)+1)</f>
        <v>18008</v>
      </c>
      <c r="F110" s="171" t="str" cm="1">
        <f t="array" ref="F110">INDEX(B:B,MATCH(ROW(B109)-1,D:D,1)+1)</f>
        <v>活隔</v>
      </c>
      <c r="G110" s="171">
        <v>1</v>
      </c>
      <c r="H110" s="398">
        <v>109</v>
      </c>
      <c r="J110" s="396" t="str">
        <f t="shared" si="7"/>
        <v/>
      </c>
      <c r="K110" s="390" t="str">
        <f t="shared" si="8"/>
        <v/>
      </c>
      <c r="M110" s="396" t="str">
        <f t="shared" si="9"/>
        <v/>
      </c>
      <c r="N110" s="390" t="str">
        <f t="shared" si="10"/>
        <v/>
      </c>
      <c r="P110" t="str">
        <f t="shared" si="11"/>
        <v>180080109</v>
      </c>
    </row>
    <row r="111" spans="1:16" x14ac:dyDescent="0.25">
      <c r="A111" s="383">
        <f>料單!C149</f>
        <v>4020</v>
      </c>
      <c r="B111" s="383">
        <f>料單!E149</f>
        <v>0</v>
      </c>
      <c r="C111" s="383">
        <f>料單!K149</f>
        <v>0</v>
      </c>
      <c r="D111" s="389">
        <f t="shared" si="6"/>
        <v>0</v>
      </c>
      <c r="E111" s="171" cm="1">
        <f t="array" ref="E111">INDEX(A:A,MATCH(ROW(A110)-1,D:D,1)+1)</f>
        <v>18008</v>
      </c>
      <c r="F111" s="171" t="str" cm="1">
        <f t="array" ref="F111">INDEX(B:B,MATCH(ROW(B110)-1,D:D,1)+1)</f>
        <v>活隔</v>
      </c>
      <c r="G111" s="171">
        <v>1</v>
      </c>
      <c r="H111" s="398">
        <v>110</v>
      </c>
      <c r="J111" s="396" t="str">
        <f t="shared" si="7"/>
        <v/>
      </c>
      <c r="K111" s="390" t="str">
        <f t="shared" si="8"/>
        <v/>
      </c>
      <c r="M111" s="396" t="str">
        <f t="shared" si="9"/>
        <v/>
      </c>
      <c r="N111" s="390" t="str">
        <f t="shared" si="10"/>
        <v/>
      </c>
      <c r="P111" t="str">
        <f t="shared" si="11"/>
        <v>180080110</v>
      </c>
    </row>
    <row r="112" spans="1:16" x14ac:dyDescent="0.25">
      <c r="A112" s="383">
        <f>料單!C150</f>
        <v>4021</v>
      </c>
      <c r="B112" s="383">
        <f>料單!E150</f>
        <v>0</v>
      </c>
      <c r="C112" s="383">
        <f>料單!K150</f>
        <v>0</v>
      </c>
      <c r="D112" s="389">
        <f t="shared" si="6"/>
        <v>0</v>
      </c>
      <c r="E112" s="171" cm="1">
        <f t="array" ref="E112">INDEX(A:A,MATCH(ROW(A111)-1,D:D,1)+1)</f>
        <v>18008</v>
      </c>
      <c r="F112" s="171" t="str" cm="1">
        <f t="array" ref="F112">INDEX(B:B,MATCH(ROW(B111)-1,D:D,1)+1)</f>
        <v>活隔</v>
      </c>
      <c r="G112" s="171">
        <v>1</v>
      </c>
      <c r="H112" s="398">
        <v>111</v>
      </c>
      <c r="J112" s="396" t="str">
        <f t="shared" si="7"/>
        <v/>
      </c>
      <c r="K112" s="390" t="str">
        <f t="shared" si="8"/>
        <v/>
      </c>
      <c r="M112" s="396" t="str">
        <f t="shared" si="9"/>
        <v/>
      </c>
      <c r="N112" s="390" t="str">
        <f t="shared" si="10"/>
        <v/>
      </c>
      <c r="P112" t="str">
        <f t="shared" si="11"/>
        <v>180080111</v>
      </c>
    </row>
    <row r="113" spans="1:16" x14ac:dyDescent="0.25">
      <c r="A113" s="383">
        <f>料單!C151</f>
        <v>4022</v>
      </c>
      <c r="B113" s="383">
        <f>料單!E151</f>
        <v>0</v>
      </c>
      <c r="C113" s="383">
        <f>料單!K151</f>
        <v>0</v>
      </c>
      <c r="D113" s="389">
        <f t="shared" si="6"/>
        <v>0</v>
      </c>
      <c r="E113" s="171" cm="1">
        <f t="array" ref="E113">INDEX(A:A,MATCH(ROW(A112)-1,D:D,1)+1)</f>
        <v>18008</v>
      </c>
      <c r="F113" s="171" t="str" cm="1">
        <f t="array" ref="F113">INDEX(B:B,MATCH(ROW(B112)-1,D:D,1)+1)</f>
        <v>活隔</v>
      </c>
      <c r="G113" s="171">
        <v>1</v>
      </c>
      <c r="H113" s="398">
        <v>112</v>
      </c>
      <c r="J113" s="396" t="str">
        <f t="shared" si="7"/>
        <v/>
      </c>
      <c r="K113" s="390" t="str">
        <f t="shared" si="8"/>
        <v/>
      </c>
      <c r="M113" s="396" t="str">
        <f t="shared" si="9"/>
        <v/>
      </c>
      <c r="N113" s="390" t="str">
        <f t="shared" si="10"/>
        <v/>
      </c>
      <c r="P113" t="str">
        <f t="shared" si="11"/>
        <v>180080112</v>
      </c>
    </row>
    <row r="114" spans="1:16" x14ac:dyDescent="0.25">
      <c r="A114" s="383">
        <f>料單!C152</f>
        <v>4023</v>
      </c>
      <c r="B114" s="383">
        <f>料單!E152</f>
        <v>0</v>
      </c>
      <c r="C114" s="383">
        <f>料單!K152</f>
        <v>0</v>
      </c>
      <c r="D114" s="389">
        <f t="shared" si="6"/>
        <v>0</v>
      </c>
      <c r="E114" s="171" cm="1">
        <f t="array" ref="E114">INDEX(A:A,MATCH(ROW(A113)-1,D:D,1)+1)</f>
        <v>18008</v>
      </c>
      <c r="F114" s="171" t="str" cm="1">
        <f t="array" ref="F114">INDEX(B:B,MATCH(ROW(B113)-1,D:D,1)+1)</f>
        <v>活隔</v>
      </c>
      <c r="G114" s="171">
        <v>1</v>
      </c>
      <c r="H114" s="398">
        <v>113</v>
      </c>
      <c r="J114" s="396" t="str">
        <f t="shared" si="7"/>
        <v/>
      </c>
      <c r="K114" s="390" t="str">
        <f t="shared" si="8"/>
        <v/>
      </c>
      <c r="M114" s="396" t="str">
        <f t="shared" si="9"/>
        <v/>
      </c>
      <c r="N114" s="390" t="str">
        <f t="shared" si="10"/>
        <v/>
      </c>
      <c r="P114" t="str">
        <f t="shared" si="11"/>
        <v>180080113</v>
      </c>
    </row>
    <row r="115" spans="1:16" x14ac:dyDescent="0.25">
      <c r="A115" s="383">
        <f>料單!C153</f>
        <v>4024</v>
      </c>
      <c r="B115" s="383">
        <f>料單!E153</f>
        <v>0</v>
      </c>
      <c r="C115" s="383">
        <f>料單!K153</f>
        <v>0</v>
      </c>
      <c r="D115" s="389">
        <f t="shared" si="6"/>
        <v>0</v>
      </c>
      <c r="E115" s="171" cm="1">
        <f t="array" ref="E115">INDEX(A:A,MATCH(ROW(A114)-1,D:D,1)+1)</f>
        <v>18008</v>
      </c>
      <c r="F115" s="171" t="str" cm="1">
        <f t="array" ref="F115">INDEX(B:B,MATCH(ROW(B114)-1,D:D,1)+1)</f>
        <v>活隔</v>
      </c>
      <c r="G115" s="171">
        <v>1</v>
      </c>
      <c r="H115" s="398">
        <v>114</v>
      </c>
      <c r="J115" s="396" t="str">
        <f t="shared" si="7"/>
        <v/>
      </c>
      <c r="K115" s="390" t="str">
        <f t="shared" si="8"/>
        <v/>
      </c>
      <c r="M115" s="396" t="str">
        <f t="shared" si="9"/>
        <v/>
      </c>
      <c r="N115" s="390" t="str">
        <f t="shared" si="10"/>
        <v/>
      </c>
      <c r="P115" t="str">
        <f t="shared" si="11"/>
        <v>180080114</v>
      </c>
    </row>
    <row r="116" spans="1:16" x14ac:dyDescent="0.25">
      <c r="A116" s="383">
        <f>料單!C154</f>
        <v>4025</v>
      </c>
      <c r="B116" s="383">
        <f>料單!E154</f>
        <v>0</v>
      </c>
      <c r="C116" s="383">
        <f>料單!K154</f>
        <v>0</v>
      </c>
      <c r="D116" s="389">
        <f t="shared" si="6"/>
        <v>0</v>
      </c>
      <c r="E116" s="171" cm="1">
        <f t="array" ref="E116">INDEX(A:A,MATCH(ROW(A115)-1,D:D,1)+1)</f>
        <v>18008</v>
      </c>
      <c r="F116" s="171" t="str" cm="1">
        <f t="array" ref="F116">INDEX(B:B,MATCH(ROW(B115)-1,D:D,1)+1)</f>
        <v>活隔</v>
      </c>
      <c r="G116" s="171">
        <v>1</v>
      </c>
      <c r="H116" s="398">
        <v>115</v>
      </c>
      <c r="J116" s="396" t="str">
        <f t="shared" si="7"/>
        <v/>
      </c>
      <c r="K116" s="390" t="str">
        <f t="shared" si="8"/>
        <v/>
      </c>
      <c r="M116" s="396" t="str">
        <f t="shared" si="9"/>
        <v/>
      </c>
      <c r="N116" s="390" t="str">
        <f t="shared" si="10"/>
        <v/>
      </c>
      <c r="P116" t="str">
        <f t="shared" si="11"/>
        <v>180080115</v>
      </c>
    </row>
    <row r="117" spans="1:16" x14ac:dyDescent="0.25">
      <c r="A117" s="383">
        <f>料單!C155</f>
        <v>4026</v>
      </c>
      <c r="B117" s="383">
        <f>料單!E155</f>
        <v>0</v>
      </c>
      <c r="C117" s="383">
        <f>料單!K155</f>
        <v>0</v>
      </c>
      <c r="D117" s="389">
        <f t="shared" si="6"/>
        <v>0</v>
      </c>
      <c r="E117" s="171" cm="1">
        <f t="array" ref="E117">INDEX(A:A,MATCH(ROW(A116)-1,D:D,1)+1)</f>
        <v>18008</v>
      </c>
      <c r="F117" s="171" t="str" cm="1">
        <f t="array" ref="F117">INDEX(B:B,MATCH(ROW(B116)-1,D:D,1)+1)</f>
        <v>活隔</v>
      </c>
      <c r="G117" s="171">
        <v>1</v>
      </c>
      <c r="H117" s="398">
        <v>116</v>
      </c>
      <c r="J117" s="396" t="str">
        <f t="shared" si="7"/>
        <v/>
      </c>
      <c r="K117" s="390" t="str">
        <f t="shared" si="8"/>
        <v/>
      </c>
      <c r="M117" s="396" t="str">
        <f t="shared" si="9"/>
        <v/>
      </c>
      <c r="N117" s="390" t="str">
        <f t="shared" si="10"/>
        <v/>
      </c>
      <c r="P117" t="str">
        <f t="shared" si="11"/>
        <v>180080116</v>
      </c>
    </row>
    <row r="118" spans="1:16" x14ac:dyDescent="0.25">
      <c r="A118" s="383">
        <f>料單!C156</f>
        <v>4027</v>
      </c>
      <c r="B118" s="383">
        <f>料單!E156</f>
        <v>0</v>
      </c>
      <c r="C118" s="383">
        <f>料單!K156</f>
        <v>0</v>
      </c>
      <c r="D118" s="389">
        <f t="shared" si="6"/>
        <v>0</v>
      </c>
      <c r="E118" s="171" cm="1">
        <f t="array" ref="E118">INDEX(A:A,MATCH(ROW(A117)-1,D:D,1)+1)</f>
        <v>18008</v>
      </c>
      <c r="F118" s="171" t="str" cm="1">
        <f t="array" ref="F118">INDEX(B:B,MATCH(ROW(B117)-1,D:D,1)+1)</f>
        <v>活隔</v>
      </c>
      <c r="G118" s="171">
        <v>1</v>
      </c>
      <c r="H118" s="398">
        <v>117</v>
      </c>
      <c r="J118" s="396" t="str">
        <f t="shared" si="7"/>
        <v/>
      </c>
      <c r="K118" s="390" t="str">
        <f t="shared" si="8"/>
        <v/>
      </c>
      <c r="M118" s="396" t="str">
        <f t="shared" si="9"/>
        <v/>
      </c>
      <c r="N118" s="390" t="str">
        <f t="shared" si="10"/>
        <v/>
      </c>
      <c r="P118" t="str">
        <f t="shared" si="11"/>
        <v>180080117</v>
      </c>
    </row>
    <row r="119" spans="1:16" x14ac:dyDescent="0.25">
      <c r="A119" s="383">
        <f>料單!C157</f>
        <v>4028</v>
      </c>
      <c r="B119" s="383">
        <f>料單!E157</f>
        <v>0</v>
      </c>
      <c r="C119" s="383">
        <f>料單!K157</f>
        <v>0</v>
      </c>
      <c r="D119" s="389">
        <f t="shared" si="6"/>
        <v>0</v>
      </c>
      <c r="E119" s="171" cm="1">
        <f t="array" ref="E119">INDEX(A:A,MATCH(ROW(A118)-1,D:D,1)+1)</f>
        <v>18008</v>
      </c>
      <c r="F119" s="171" t="str" cm="1">
        <f t="array" ref="F119">INDEX(B:B,MATCH(ROW(B118)-1,D:D,1)+1)</f>
        <v>活隔</v>
      </c>
      <c r="G119" s="171">
        <v>1</v>
      </c>
      <c r="H119" s="398">
        <v>118</v>
      </c>
      <c r="J119" s="396" t="str">
        <f t="shared" si="7"/>
        <v/>
      </c>
      <c r="K119" s="390" t="str">
        <f t="shared" si="8"/>
        <v/>
      </c>
      <c r="M119" s="396" t="str">
        <f t="shared" si="9"/>
        <v/>
      </c>
      <c r="N119" s="390" t="str">
        <f t="shared" si="10"/>
        <v/>
      </c>
      <c r="P119" t="str">
        <f t="shared" si="11"/>
        <v>180080118</v>
      </c>
    </row>
    <row r="120" spans="1:16" x14ac:dyDescent="0.25">
      <c r="A120" s="383">
        <f>料單!C158</f>
        <v>4029</v>
      </c>
      <c r="B120" s="383">
        <f>料單!E158</f>
        <v>0</v>
      </c>
      <c r="C120" s="383">
        <f>料單!K158</f>
        <v>0</v>
      </c>
      <c r="D120" s="389">
        <f t="shared" si="6"/>
        <v>0</v>
      </c>
      <c r="E120" s="171" cm="1">
        <f t="array" ref="E120">INDEX(A:A,MATCH(ROW(A119)-1,D:D,1)+1)</f>
        <v>18008</v>
      </c>
      <c r="F120" s="171" t="str" cm="1">
        <f t="array" ref="F120">INDEX(B:B,MATCH(ROW(B119)-1,D:D,1)+1)</f>
        <v>活隔</v>
      </c>
      <c r="G120" s="171">
        <v>1</v>
      </c>
      <c r="H120" s="398">
        <v>119</v>
      </c>
      <c r="J120" s="396" t="str">
        <f t="shared" si="7"/>
        <v/>
      </c>
      <c r="K120" s="390" t="str">
        <f t="shared" si="8"/>
        <v/>
      </c>
      <c r="M120" s="396" t="str">
        <f t="shared" si="9"/>
        <v/>
      </c>
      <c r="N120" s="390" t="str">
        <f t="shared" si="10"/>
        <v/>
      </c>
      <c r="P120" t="str">
        <f t="shared" si="11"/>
        <v>180080119</v>
      </c>
    </row>
    <row r="121" spans="1:16" x14ac:dyDescent="0.25">
      <c r="A121" s="383">
        <f>料單!C159</f>
        <v>4030</v>
      </c>
      <c r="B121" s="383">
        <f>料單!E159</f>
        <v>0</v>
      </c>
      <c r="C121" s="383">
        <f>料單!K159</f>
        <v>0</v>
      </c>
      <c r="D121" s="389">
        <f t="shared" si="6"/>
        <v>0</v>
      </c>
      <c r="E121" s="171" cm="1">
        <f t="array" ref="E121">INDEX(A:A,MATCH(ROW(A120)-1,D:D,1)+1)</f>
        <v>18008</v>
      </c>
      <c r="F121" s="171" t="str" cm="1">
        <f t="array" ref="F121">INDEX(B:B,MATCH(ROW(B120)-1,D:D,1)+1)</f>
        <v>活隔</v>
      </c>
      <c r="G121" s="171">
        <v>1</v>
      </c>
      <c r="H121" s="398">
        <v>120</v>
      </c>
      <c r="J121" s="396" t="str">
        <f t="shared" si="7"/>
        <v/>
      </c>
      <c r="K121" s="390" t="str">
        <f t="shared" si="8"/>
        <v/>
      </c>
      <c r="M121" s="396" t="str">
        <f t="shared" si="9"/>
        <v/>
      </c>
      <c r="N121" s="390" t="str">
        <f t="shared" si="10"/>
        <v/>
      </c>
      <c r="P121" t="str">
        <f t="shared" si="11"/>
        <v>180080120</v>
      </c>
    </row>
    <row r="122" spans="1:16" x14ac:dyDescent="0.25">
      <c r="A122" s="383">
        <f>料單!C169</f>
        <v>5001</v>
      </c>
      <c r="B122" s="383" t="str">
        <f>料單!E169</f>
        <v>頂板</v>
      </c>
      <c r="C122" s="383">
        <f>料單!K169</f>
        <v>0</v>
      </c>
      <c r="D122" s="389">
        <f t="shared" si="6"/>
        <v>0</v>
      </c>
      <c r="E122" s="171" cm="1">
        <f t="array" ref="E122">INDEX(A:A,MATCH(ROW(A121)-1,D:D,1)+1)</f>
        <v>18008</v>
      </c>
      <c r="F122" s="171" t="str" cm="1">
        <f t="array" ref="F122">INDEX(B:B,MATCH(ROW(B121)-1,D:D,1)+1)</f>
        <v>活隔</v>
      </c>
      <c r="G122" s="171">
        <v>1</v>
      </c>
      <c r="H122" s="398">
        <v>121</v>
      </c>
      <c r="J122" s="396" t="str">
        <f t="shared" si="7"/>
        <v/>
      </c>
      <c r="K122" s="390" t="str">
        <f t="shared" si="8"/>
        <v/>
      </c>
      <c r="M122" s="396" t="str">
        <f t="shared" si="9"/>
        <v/>
      </c>
      <c r="N122" s="390" t="str">
        <f t="shared" si="10"/>
        <v/>
      </c>
      <c r="P122" t="str">
        <f t="shared" si="11"/>
        <v>180080121</v>
      </c>
    </row>
    <row r="123" spans="1:16" x14ac:dyDescent="0.25">
      <c r="A123" s="383">
        <f>料單!C170</f>
        <v>5002</v>
      </c>
      <c r="B123" s="383" t="str">
        <f>料單!E170</f>
        <v>底板</v>
      </c>
      <c r="C123" s="383">
        <f>料單!K170</f>
        <v>0</v>
      </c>
      <c r="D123" s="389">
        <f t="shared" si="6"/>
        <v>0</v>
      </c>
      <c r="E123" s="171" cm="1">
        <f t="array" ref="E123">INDEX(A:A,MATCH(ROW(A122)-1,D:D,1)+1)</f>
        <v>18008</v>
      </c>
      <c r="F123" s="171" t="str" cm="1">
        <f t="array" ref="F123">INDEX(B:B,MATCH(ROW(B122)-1,D:D,1)+1)</f>
        <v>活隔</v>
      </c>
      <c r="G123" s="171">
        <v>1</v>
      </c>
      <c r="H123" s="398">
        <v>122</v>
      </c>
      <c r="J123" s="396" t="str">
        <f t="shared" si="7"/>
        <v/>
      </c>
      <c r="K123" s="390" t="str">
        <f t="shared" si="8"/>
        <v/>
      </c>
      <c r="M123" s="396" t="str">
        <f t="shared" si="9"/>
        <v/>
      </c>
      <c r="N123" s="390" t="str">
        <f t="shared" si="10"/>
        <v/>
      </c>
      <c r="P123" t="str">
        <f t="shared" si="11"/>
        <v>180080122</v>
      </c>
    </row>
    <row r="124" spans="1:16" x14ac:dyDescent="0.25">
      <c r="A124" s="383">
        <f>料單!C171</f>
        <v>5003</v>
      </c>
      <c r="B124" s="383" t="str">
        <f>料單!E171</f>
        <v>左側板</v>
      </c>
      <c r="C124" s="383">
        <f>料單!K171</f>
        <v>0</v>
      </c>
      <c r="D124" s="389">
        <f t="shared" si="6"/>
        <v>0</v>
      </c>
      <c r="E124" s="171" cm="1">
        <f t="array" ref="E124">INDEX(A:A,MATCH(ROW(A123)-1,D:D,1)+1)</f>
        <v>18008</v>
      </c>
      <c r="F124" s="171" t="str" cm="1">
        <f t="array" ref="F124">INDEX(B:B,MATCH(ROW(B123)-1,D:D,1)+1)</f>
        <v>活隔</v>
      </c>
      <c r="G124" s="171">
        <v>1</v>
      </c>
      <c r="H124" s="398">
        <v>123</v>
      </c>
      <c r="J124" s="396" t="str">
        <f t="shared" si="7"/>
        <v/>
      </c>
      <c r="K124" s="390" t="str">
        <f t="shared" si="8"/>
        <v/>
      </c>
      <c r="M124" s="396" t="str">
        <f t="shared" si="9"/>
        <v/>
      </c>
      <c r="N124" s="390" t="str">
        <f t="shared" si="10"/>
        <v/>
      </c>
      <c r="P124" t="str">
        <f t="shared" si="11"/>
        <v>180080123</v>
      </c>
    </row>
    <row r="125" spans="1:16" x14ac:dyDescent="0.25">
      <c r="A125" s="383">
        <f>料單!C172</f>
        <v>5004</v>
      </c>
      <c r="B125" s="383" t="str">
        <f>料單!E172</f>
        <v>右側板</v>
      </c>
      <c r="C125" s="383">
        <f>料單!K172</f>
        <v>0</v>
      </c>
      <c r="D125" s="389">
        <f t="shared" si="6"/>
        <v>0</v>
      </c>
      <c r="E125" s="171" cm="1">
        <f t="array" ref="E125">INDEX(A:A,MATCH(ROW(A124)-1,D:D,1)+1)</f>
        <v>18008</v>
      </c>
      <c r="F125" s="171" t="str" cm="1">
        <f t="array" ref="F125">INDEX(B:B,MATCH(ROW(B124)-1,D:D,1)+1)</f>
        <v>活隔</v>
      </c>
      <c r="G125" s="171">
        <v>1</v>
      </c>
      <c r="H125" s="398">
        <v>124</v>
      </c>
      <c r="J125" s="396" t="str">
        <f t="shared" si="7"/>
        <v/>
      </c>
      <c r="K125" s="390" t="str">
        <f t="shared" si="8"/>
        <v/>
      </c>
      <c r="M125" s="396" t="str">
        <f t="shared" si="9"/>
        <v/>
      </c>
      <c r="N125" s="390" t="str">
        <f t="shared" si="10"/>
        <v/>
      </c>
      <c r="P125" t="str">
        <f t="shared" si="11"/>
        <v>180080124</v>
      </c>
    </row>
    <row r="126" spans="1:16" x14ac:dyDescent="0.25">
      <c r="A126" s="383">
        <f>料單!C173</f>
        <v>5005</v>
      </c>
      <c r="B126" s="383" t="str">
        <f>料單!E173</f>
        <v>背板</v>
      </c>
      <c r="C126" s="383">
        <f>料單!K173</f>
        <v>0</v>
      </c>
      <c r="D126" s="389">
        <f t="shared" si="6"/>
        <v>0</v>
      </c>
      <c r="E126" s="171" cm="1">
        <f t="array" ref="E126">INDEX(A:A,MATCH(ROW(A125)-1,D:D,1)+1)</f>
        <v>18008</v>
      </c>
      <c r="F126" s="171" t="str" cm="1">
        <f t="array" ref="F126">INDEX(B:B,MATCH(ROW(B125)-1,D:D,1)+1)</f>
        <v>活隔</v>
      </c>
      <c r="G126" s="171">
        <v>1</v>
      </c>
      <c r="H126" s="398">
        <v>125</v>
      </c>
      <c r="J126" s="396" t="str">
        <f t="shared" si="7"/>
        <v/>
      </c>
      <c r="K126" s="390" t="str">
        <f t="shared" si="8"/>
        <v/>
      </c>
      <c r="M126" s="396" t="str">
        <f t="shared" si="9"/>
        <v/>
      </c>
      <c r="N126" s="390" t="str">
        <f t="shared" si="10"/>
        <v/>
      </c>
      <c r="P126" t="str">
        <f t="shared" si="11"/>
        <v>180080125</v>
      </c>
    </row>
    <row r="127" spans="1:16" x14ac:dyDescent="0.25">
      <c r="A127" s="383">
        <f>料單!C174</f>
        <v>5006</v>
      </c>
      <c r="B127" s="383" t="str">
        <f>料單!E174</f>
        <v>背拉桿</v>
      </c>
      <c r="C127" s="383">
        <f>料單!K174</f>
        <v>0</v>
      </c>
      <c r="D127" s="389">
        <f t="shared" si="6"/>
        <v>0</v>
      </c>
      <c r="E127" s="171" cm="1">
        <f t="array" ref="E127">INDEX(A:A,MATCH(ROW(A126)-1,D:D,1)+1)</f>
        <v>18008</v>
      </c>
      <c r="F127" s="171" t="str" cm="1">
        <f t="array" ref="F127">INDEX(B:B,MATCH(ROW(B126)-1,D:D,1)+1)</f>
        <v>活隔</v>
      </c>
      <c r="G127" s="171">
        <v>1</v>
      </c>
      <c r="H127" s="398">
        <v>126</v>
      </c>
      <c r="J127" s="396" t="str">
        <f t="shared" si="7"/>
        <v/>
      </c>
      <c r="K127" s="390" t="str">
        <f t="shared" si="8"/>
        <v/>
      </c>
      <c r="M127" s="396" t="str">
        <f t="shared" si="9"/>
        <v/>
      </c>
      <c r="N127" s="390" t="str">
        <f t="shared" si="10"/>
        <v/>
      </c>
      <c r="P127" t="str">
        <f t="shared" si="11"/>
        <v>180080126</v>
      </c>
    </row>
    <row r="128" spans="1:16" x14ac:dyDescent="0.25">
      <c r="A128" s="383">
        <f>料單!C175</f>
        <v>5007</v>
      </c>
      <c r="B128" s="383" t="str">
        <f>料單!E175</f>
        <v>中立板</v>
      </c>
      <c r="C128" s="383">
        <f>料單!K175</f>
        <v>0</v>
      </c>
      <c r="D128" s="389">
        <f t="shared" si="6"/>
        <v>0</v>
      </c>
      <c r="E128" s="171" cm="1">
        <f t="array" ref="E128">INDEX(A:A,MATCH(ROW(A127)-1,D:D,1)+1)</f>
        <v>18008</v>
      </c>
      <c r="F128" s="171" t="str" cm="1">
        <f t="array" ref="F128">INDEX(B:B,MATCH(ROW(B127)-1,D:D,1)+1)</f>
        <v>活隔</v>
      </c>
      <c r="G128" s="171">
        <v>1</v>
      </c>
      <c r="H128" s="398">
        <v>127</v>
      </c>
      <c r="J128" s="396" t="str">
        <f t="shared" si="7"/>
        <v/>
      </c>
      <c r="K128" s="390" t="str">
        <f t="shared" si="8"/>
        <v/>
      </c>
      <c r="M128" s="396" t="str">
        <f t="shared" si="9"/>
        <v/>
      </c>
      <c r="N128" s="390" t="str">
        <f t="shared" si="10"/>
        <v/>
      </c>
      <c r="P128" t="str">
        <f t="shared" si="11"/>
        <v>180080127</v>
      </c>
    </row>
    <row r="129" spans="1:16" x14ac:dyDescent="0.25">
      <c r="A129" s="383">
        <f>料單!C176</f>
        <v>5008</v>
      </c>
      <c r="B129" s="383" t="str">
        <f>料單!E176</f>
        <v>活隔</v>
      </c>
      <c r="C129" s="383">
        <f>料單!K176</f>
        <v>0</v>
      </c>
      <c r="D129" s="389">
        <f t="shared" si="6"/>
        <v>0</v>
      </c>
      <c r="E129" s="171" cm="1">
        <f t="array" ref="E129">INDEX(A:A,MATCH(ROW(A128)-1,D:D,1)+1)</f>
        <v>18008</v>
      </c>
      <c r="F129" s="171" t="str" cm="1">
        <f t="array" ref="F129">INDEX(B:B,MATCH(ROW(B128)-1,D:D,1)+1)</f>
        <v>活隔</v>
      </c>
      <c r="G129" s="171">
        <v>1</v>
      </c>
      <c r="H129" s="398">
        <v>128</v>
      </c>
      <c r="J129" s="396" t="str">
        <f t="shared" si="7"/>
        <v/>
      </c>
      <c r="K129" s="390" t="str">
        <f t="shared" si="8"/>
        <v/>
      </c>
      <c r="M129" s="396" t="str">
        <f t="shared" si="9"/>
        <v/>
      </c>
      <c r="N129" s="390" t="str">
        <f t="shared" si="10"/>
        <v/>
      </c>
      <c r="P129" t="str">
        <f t="shared" si="11"/>
        <v>180080128</v>
      </c>
    </row>
    <row r="130" spans="1:16" x14ac:dyDescent="0.25">
      <c r="A130" s="383">
        <f>料單!C177</f>
        <v>5009</v>
      </c>
      <c r="B130" s="383" t="str">
        <f>料單!E177</f>
        <v>固隔</v>
      </c>
      <c r="C130" s="383">
        <f>料單!K177</f>
        <v>0</v>
      </c>
      <c r="D130" s="389">
        <f t="shared" si="6"/>
        <v>0</v>
      </c>
      <c r="E130" s="171" cm="1">
        <f t="array" ref="E130">INDEX(A:A,MATCH(ROW(A129)-1,D:D,1)+1)</f>
        <v>18008</v>
      </c>
      <c r="F130" s="171" t="str" cm="1">
        <f t="array" ref="F130">INDEX(B:B,MATCH(ROW(B129)-1,D:D,1)+1)</f>
        <v>活隔</v>
      </c>
      <c r="G130" s="171">
        <v>1</v>
      </c>
      <c r="H130" s="398">
        <v>129</v>
      </c>
      <c r="J130" s="396" t="str">
        <f t="shared" si="7"/>
        <v/>
      </c>
      <c r="K130" s="390" t="str">
        <f t="shared" si="8"/>
        <v/>
      </c>
      <c r="M130" s="396" t="str">
        <f t="shared" si="9"/>
        <v/>
      </c>
      <c r="N130" s="390" t="str">
        <f t="shared" si="10"/>
        <v/>
      </c>
      <c r="P130" t="str">
        <f t="shared" si="11"/>
        <v>180080129</v>
      </c>
    </row>
    <row r="131" spans="1:16" x14ac:dyDescent="0.25">
      <c r="A131" s="383">
        <f>料單!C178</f>
        <v>5010</v>
      </c>
      <c r="B131" s="383" t="str">
        <f>料單!E178</f>
        <v>左門板</v>
      </c>
      <c r="C131" s="383">
        <f>料單!K178</f>
        <v>0</v>
      </c>
      <c r="D131" s="389">
        <f t="shared" ref="D131:D194" si="12">C131+D130</f>
        <v>0</v>
      </c>
      <c r="E131" s="171" cm="1">
        <f t="array" ref="E131">INDEX(A:A,MATCH(ROW(A130)-1,D:D,1)+1)</f>
        <v>18008</v>
      </c>
      <c r="F131" s="171" t="str" cm="1">
        <f t="array" ref="F131">INDEX(B:B,MATCH(ROW(B130)-1,D:D,1)+1)</f>
        <v>活隔</v>
      </c>
      <c r="G131" s="171">
        <v>1</v>
      </c>
      <c r="H131" s="398">
        <v>130</v>
      </c>
      <c r="J131" s="396" t="str">
        <f t="shared" ref="J131:J194" si="13">IFERROR(VALUE(RIGHT(I131,4)),"")</f>
        <v/>
      </c>
      <c r="K131" s="390" t="str">
        <f t="shared" ref="K131:K194" si="14">IF(ISERROR(MATCH(H131,J:J,0)),"","v")</f>
        <v/>
      </c>
      <c r="M131" s="396" t="str">
        <f t="shared" ref="M131:M194" si="15">IFERROR(VALUE(RIGHT(L131,4)),"")</f>
        <v/>
      </c>
      <c r="N131" s="390" t="str">
        <f t="shared" ref="N131:N194" si="16">IF(ISERROR(MATCH(H131,M:M,0)),"","v")</f>
        <v/>
      </c>
      <c r="P131" t="str">
        <f t="shared" ref="P131:P194" si="17">E131&amp;TEXT(H131,"0000")</f>
        <v>180080130</v>
      </c>
    </row>
    <row r="132" spans="1:16" x14ac:dyDescent="0.25">
      <c r="A132" s="383">
        <f>料單!C179</f>
        <v>5011</v>
      </c>
      <c r="B132" s="383" t="str">
        <f>料單!E179</f>
        <v>右門板</v>
      </c>
      <c r="C132" s="383">
        <f>料單!K179</f>
        <v>0</v>
      </c>
      <c r="D132" s="389">
        <f t="shared" si="12"/>
        <v>0</v>
      </c>
      <c r="E132" s="171" cm="1">
        <f t="array" ref="E132">INDEX(A:A,MATCH(ROW(A131)-1,D:D,1)+1)</f>
        <v>18008</v>
      </c>
      <c r="F132" s="171" t="str" cm="1">
        <f t="array" ref="F132">INDEX(B:B,MATCH(ROW(B131)-1,D:D,1)+1)</f>
        <v>活隔</v>
      </c>
      <c r="G132" s="171">
        <v>1</v>
      </c>
      <c r="H132" s="398">
        <v>131</v>
      </c>
      <c r="J132" s="396" t="str">
        <f t="shared" si="13"/>
        <v/>
      </c>
      <c r="K132" s="390" t="str">
        <f t="shared" si="14"/>
        <v/>
      </c>
      <c r="M132" s="396" t="str">
        <f t="shared" si="15"/>
        <v/>
      </c>
      <c r="N132" s="390" t="str">
        <f t="shared" si="16"/>
        <v/>
      </c>
      <c r="P132" t="str">
        <f t="shared" si="17"/>
        <v>180080131</v>
      </c>
    </row>
    <row r="133" spans="1:16" x14ac:dyDescent="0.25">
      <c r="A133" s="383">
        <f>料單!C180</f>
        <v>5012</v>
      </c>
      <c r="B133" s="383">
        <f>料單!E180</f>
        <v>0</v>
      </c>
      <c r="C133" s="383">
        <f>料單!K180</f>
        <v>0</v>
      </c>
      <c r="D133" s="389">
        <f t="shared" si="12"/>
        <v>0</v>
      </c>
      <c r="E133" s="171" cm="1">
        <f t="array" ref="E133">INDEX(A:A,MATCH(ROW(A132)-1,D:D,1)+1)</f>
        <v>18008</v>
      </c>
      <c r="F133" s="171" t="str" cm="1">
        <f t="array" ref="F133">INDEX(B:B,MATCH(ROW(B132)-1,D:D,1)+1)</f>
        <v>活隔</v>
      </c>
      <c r="G133" s="171">
        <v>1</v>
      </c>
      <c r="H133" s="398">
        <v>132</v>
      </c>
      <c r="J133" s="396" t="str">
        <f t="shared" si="13"/>
        <v/>
      </c>
      <c r="K133" s="390" t="str">
        <f t="shared" si="14"/>
        <v/>
      </c>
      <c r="M133" s="396" t="str">
        <f t="shared" si="15"/>
        <v/>
      </c>
      <c r="N133" s="390" t="str">
        <f t="shared" si="16"/>
        <v/>
      </c>
      <c r="P133" t="str">
        <f t="shared" si="17"/>
        <v>180080132</v>
      </c>
    </row>
    <row r="134" spans="1:16" x14ac:dyDescent="0.25">
      <c r="A134" s="383">
        <f>料單!C181</f>
        <v>5013</v>
      </c>
      <c r="B134" s="383">
        <f>料單!E181</f>
        <v>0</v>
      </c>
      <c r="C134" s="383">
        <f>料單!K181</f>
        <v>0</v>
      </c>
      <c r="D134" s="389">
        <f t="shared" si="12"/>
        <v>0</v>
      </c>
      <c r="E134" s="171" cm="1">
        <f t="array" ref="E134">INDEX(A:A,MATCH(ROW(A133)-1,D:D,1)+1)</f>
        <v>18008</v>
      </c>
      <c r="F134" s="171" t="str" cm="1">
        <f t="array" ref="F134">INDEX(B:B,MATCH(ROW(B133)-1,D:D,1)+1)</f>
        <v>活隔</v>
      </c>
      <c r="G134" s="171">
        <v>1</v>
      </c>
      <c r="H134" s="398">
        <v>133</v>
      </c>
      <c r="J134" s="396" t="str">
        <f t="shared" si="13"/>
        <v/>
      </c>
      <c r="K134" s="390" t="str">
        <f t="shared" si="14"/>
        <v/>
      </c>
      <c r="M134" s="396" t="str">
        <f t="shared" si="15"/>
        <v/>
      </c>
      <c r="N134" s="390" t="str">
        <f t="shared" si="16"/>
        <v/>
      </c>
      <c r="P134" t="str">
        <f t="shared" si="17"/>
        <v>180080133</v>
      </c>
    </row>
    <row r="135" spans="1:16" x14ac:dyDescent="0.25">
      <c r="A135" s="383">
        <f>料單!C182</f>
        <v>5014</v>
      </c>
      <c r="B135" s="383">
        <f>料單!E182</f>
        <v>0</v>
      </c>
      <c r="C135" s="383">
        <f>料單!K182</f>
        <v>0</v>
      </c>
      <c r="D135" s="389">
        <f t="shared" si="12"/>
        <v>0</v>
      </c>
      <c r="E135" s="171" cm="1">
        <f t="array" ref="E135">INDEX(A:A,MATCH(ROW(A134)-1,D:D,1)+1)</f>
        <v>18008</v>
      </c>
      <c r="F135" s="171" t="str" cm="1">
        <f t="array" ref="F135">INDEX(B:B,MATCH(ROW(B134)-1,D:D,1)+1)</f>
        <v>活隔</v>
      </c>
      <c r="G135" s="171">
        <v>1</v>
      </c>
      <c r="H135" s="398">
        <v>134</v>
      </c>
      <c r="J135" s="396" t="str">
        <f t="shared" si="13"/>
        <v/>
      </c>
      <c r="K135" s="390" t="str">
        <f t="shared" si="14"/>
        <v/>
      </c>
      <c r="M135" s="396" t="str">
        <f t="shared" si="15"/>
        <v/>
      </c>
      <c r="N135" s="390" t="str">
        <f t="shared" si="16"/>
        <v/>
      </c>
      <c r="P135" t="str">
        <f t="shared" si="17"/>
        <v>180080134</v>
      </c>
    </row>
    <row r="136" spans="1:16" x14ac:dyDescent="0.25">
      <c r="A136" s="383">
        <f>料單!C183</f>
        <v>5015</v>
      </c>
      <c r="B136" s="383">
        <f>料單!E183</f>
        <v>0</v>
      </c>
      <c r="C136" s="383">
        <f>料單!K183</f>
        <v>0</v>
      </c>
      <c r="D136" s="389">
        <f t="shared" si="12"/>
        <v>0</v>
      </c>
      <c r="E136" s="171" cm="1">
        <f t="array" ref="E136">INDEX(A:A,MATCH(ROW(A135)-1,D:D,1)+1)</f>
        <v>18008</v>
      </c>
      <c r="F136" s="171" t="str" cm="1">
        <f t="array" ref="F136">INDEX(B:B,MATCH(ROW(B135)-1,D:D,1)+1)</f>
        <v>活隔</v>
      </c>
      <c r="G136" s="171">
        <v>1</v>
      </c>
      <c r="H136" s="398">
        <v>135</v>
      </c>
      <c r="J136" s="396" t="str">
        <f t="shared" si="13"/>
        <v/>
      </c>
      <c r="K136" s="390" t="str">
        <f t="shared" si="14"/>
        <v/>
      </c>
      <c r="M136" s="396" t="str">
        <f t="shared" si="15"/>
        <v/>
      </c>
      <c r="N136" s="390" t="str">
        <f t="shared" si="16"/>
        <v/>
      </c>
      <c r="P136" t="str">
        <f t="shared" si="17"/>
        <v>180080135</v>
      </c>
    </row>
    <row r="137" spans="1:16" x14ac:dyDescent="0.25">
      <c r="A137" s="383">
        <f>料單!C184</f>
        <v>5016</v>
      </c>
      <c r="B137" s="383">
        <f>料單!E184</f>
        <v>0</v>
      </c>
      <c r="C137" s="383">
        <f>料單!K184</f>
        <v>0</v>
      </c>
      <c r="D137" s="389">
        <f t="shared" si="12"/>
        <v>0</v>
      </c>
      <c r="E137" s="171" cm="1">
        <f t="array" ref="E137">INDEX(A:A,MATCH(ROW(A136)-1,D:D,1)+1)</f>
        <v>18008</v>
      </c>
      <c r="F137" s="171" t="str" cm="1">
        <f t="array" ref="F137">INDEX(B:B,MATCH(ROW(B136)-1,D:D,1)+1)</f>
        <v>活隔</v>
      </c>
      <c r="G137" s="171">
        <v>1</v>
      </c>
      <c r="H137" s="398">
        <v>136</v>
      </c>
      <c r="J137" s="396" t="str">
        <f t="shared" si="13"/>
        <v/>
      </c>
      <c r="K137" s="390" t="str">
        <f t="shared" si="14"/>
        <v/>
      </c>
      <c r="M137" s="396" t="str">
        <f t="shared" si="15"/>
        <v/>
      </c>
      <c r="N137" s="390" t="str">
        <f t="shared" si="16"/>
        <v/>
      </c>
      <c r="P137" t="str">
        <f t="shared" si="17"/>
        <v>180080136</v>
      </c>
    </row>
    <row r="138" spans="1:16" x14ac:dyDescent="0.25">
      <c r="A138" s="383">
        <f>料單!C185</f>
        <v>5017</v>
      </c>
      <c r="B138" s="383">
        <f>料單!E185</f>
        <v>0</v>
      </c>
      <c r="C138" s="383">
        <f>料單!K185</f>
        <v>0</v>
      </c>
      <c r="D138" s="389">
        <f t="shared" si="12"/>
        <v>0</v>
      </c>
      <c r="E138" s="171" cm="1">
        <f t="array" ref="E138">INDEX(A:A,MATCH(ROW(A137)-1,D:D,1)+1)</f>
        <v>18008</v>
      </c>
      <c r="F138" s="171" t="str" cm="1">
        <f t="array" ref="F138">INDEX(B:B,MATCH(ROW(B137)-1,D:D,1)+1)</f>
        <v>活隔</v>
      </c>
      <c r="G138" s="171">
        <v>1</v>
      </c>
      <c r="H138" s="398">
        <v>137</v>
      </c>
      <c r="J138" s="396" t="str">
        <f t="shared" si="13"/>
        <v/>
      </c>
      <c r="K138" s="390" t="str">
        <f t="shared" si="14"/>
        <v/>
      </c>
      <c r="M138" s="396" t="str">
        <f t="shared" si="15"/>
        <v/>
      </c>
      <c r="N138" s="390" t="str">
        <f t="shared" si="16"/>
        <v/>
      </c>
      <c r="P138" t="str">
        <f t="shared" si="17"/>
        <v>180080137</v>
      </c>
    </row>
    <row r="139" spans="1:16" x14ac:dyDescent="0.25">
      <c r="A139" s="383">
        <f>料單!C186</f>
        <v>5018</v>
      </c>
      <c r="B139" s="383">
        <f>料單!E186</f>
        <v>0</v>
      </c>
      <c r="C139" s="383">
        <f>料單!K186</f>
        <v>0</v>
      </c>
      <c r="D139" s="389">
        <f t="shared" si="12"/>
        <v>0</v>
      </c>
      <c r="E139" s="171" cm="1">
        <f t="array" ref="E139">INDEX(A:A,MATCH(ROW(A138)-1,D:D,1)+1)</f>
        <v>18008</v>
      </c>
      <c r="F139" s="171" t="str" cm="1">
        <f t="array" ref="F139">INDEX(B:B,MATCH(ROW(B138)-1,D:D,1)+1)</f>
        <v>活隔</v>
      </c>
      <c r="G139" s="171">
        <v>1</v>
      </c>
      <c r="H139" s="398">
        <v>138</v>
      </c>
      <c r="J139" s="396" t="str">
        <f t="shared" si="13"/>
        <v/>
      </c>
      <c r="K139" s="390" t="str">
        <f t="shared" si="14"/>
        <v/>
      </c>
      <c r="M139" s="396" t="str">
        <f t="shared" si="15"/>
        <v/>
      </c>
      <c r="N139" s="390" t="str">
        <f t="shared" si="16"/>
        <v/>
      </c>
      <c r="P139" t="str">
        <f t="shared" si="17"/>
        <v>180080138</v>
      </c>
    </row>
    <row r="140" spans="1:16" x14ac:dyDescent="0.25">
      <c r="A140" s="383">
        <f>料單!C187</f>
        <v>5019</v>
      </c>
      <c r="B140" s="383">
        <f>料單!E187</f>
        <v>0</v>
      </c>
      <c r="C140" s="383">
        <f>料單!K187</f>
        <v>0</v>
      </c>
      <c r="D140" s="389">
        <f t="shared" si="12"/>
        <v>0</v>
      </c>
      <c r="E140" s="171" cm="1">
        <f t="array" ref="E140">INDEX(A:A,MATCH(ROW(A139)-1,D:D,1)+1)</f>
        <v>18008</v>
      </c>
      <c r="F140" s="171" t="str" cm="1">
        <f t="array" ref="F140">INDEX(B:B,MATCH(ROW(B139)-1,D:D,1)+1)</f>
        <v>活隔</v>
      </c>
      <c r="G140" s="171">
        <v>1</v>
      </c>
      <c r="H140" s="398">
        <v>139</v>
      </c>
      <c r="J140" s="396" t="str">
        <f t="shared" si="13"/>
        <v/>
      </c>
      <c r="K140" s="390" t="str">
        <f t="shared" si="14"/>
        <v/>
      </c>
      <c r="M140" s="396" t="str">
        <f t="shared" si="15"/>
        <v/>
      </c>
      <c r="N140" s="390" t="str">
        <f t="shared" si="16"/>
        <v/>
      </c>
      <c r="P140" t="str">
        <f t="shared" si="17"/>
        <v>180080139</v>
      </c>
    </row>
    <row r="141" spans="1:16" x14ac:dyDescent="0.25">
      <c r="A141" s="383">
        <f>料單!C188</f>
        <v>5020</v>
      </c>
      <c r="B141" s="383">
        <f>料單!E188</f>
        <v>0</v>
      </c>
      <c r="C141" s="383">
        <f>料單!K188</f>
        <v>0</v>
      </c>
      <c r="D141" s="389">
        <f t="shared" si="12"/>
        <v>0</v>
      </c>
      <c r="E141" s="171" cm="1">
        <f t="array" ref="E141">INDEX(A:A,MATCH(ROW(A140)-1,D:D,1)+1)</f>
        <v>18008</v>
      </c>
      <c r="F141" s="171" t="str" cm="1">
        <f t="array" ref="F141">INDEX(B:B,MATCH(ROW(B140)-1,D:D,1)+1)</f>
        <v>活隔</v>
      </c>
      <c r="G141" s="171">
        <v>1</v>
      </c>
      <c r="H141" s="398">
        <v>140</v>
      </c>
      <c r="J141" s="396" t="str">
        <f t="shared" si="13"/>
        <v/>
      </c>
      <c r="K141" s="390" t="str">
        <f t="shared" si="14"/>
        <v/>
      </c>
      <c r="M141" s="396" t="str">
        <f t="shared" si="15"/>
        <v/>
      </c>
      <c r="N141" s="390" t="str">
        <f t="shared" si="16"/>
        <v/>
      </c>
      <c r="P141" t="str">
        <f t="shared" si="17"/>
        <v>180080140</v>
      </c>
    </row>
    <row r="142" spans="1:16" x14ac:dyDescent="0.25">
      <c r="A142" s="383">
        <f>料單!C189</f>
        <v>5021</v>
      </c>
      <c r="B142" s="383">
        <f>料單!E189</f>
        <v>0</v>
      </c>
      <c r="C142" s="383">
        <f>料單!K189</f>
        <v>0</v>
      </c>
      <c r="D142" s="389">
        <f t="shared" si="12"/>
        <v>0</v>
      </c>
      <c r="E142" s="171" cm="1">
        <f t="array" ref="E142">INDEX(A:A,MATCH(ROW(A141)-1,D:D,1)+1)</f>
        <v>18008</v>
      </c>
      <c r="F142" s="171" t="str" cm="1">
        <f t="array" ref="F142">INDEX(B:B,MATCH(ROW(B141)-1,D:D,1)+1)</f>
        <v>活隔</v>
      </c>
      <c r="G142" s="171">
        <v>1</v>
      </c>
      <c r="H142" s="398">
        <v>141</v>
      </c>
      <c r="J142" s="396" t="str">
        <f t="shared" si="13"/>
        <v/>
      </c>
      <c r="K142" s="390" t="str">
        <f t="shared" si="14"/>
        <v/>
      </c>
      <c r="M142" s="396" t="str">
        <f t="shared" si="15"/>
        <v/>
      </c>
      <c r="N142" s="390" t="str">
        <f t="shared" si="16"/>
        <v/>
      </c>
      <c r="P142" t="str">
        <f t="shared" si="17"/>
        <v>180080141</v>
      </c>
    </row>
    <row r="143" spans="1:16" x14ac:dyDescent="0.25">
      <c r="A143" s="383">
        <f>料單!C190</f>
        <v>5022</v>
      </c>
      <c r="B143" s="383">
        <f>料單!E190</f>
        <v>0</v>
      </c>
      <c r="C143" s="383">
        <f>料單!K190</f>
        <v>0</v>
      </c>
      <c r="D143" s="389">
        <f t="shared" si="12"/>
        <v>0</v>
      </c>
      <c r="E143" s="171" cm="1">
        <f t="array" ref="E143">INDEX(A:A,MATCH(ROW(A142)-1,D:D,1)+1)</f>
        <v>18008</v>
      </c>
      <c r="F143" s="171" t="str" cm="1">
        <f t="array" ref="F143">INDEX(B:B,MATCH(ROW(B142)-1,D:D,1)+1)</f>
        <v>活隔</v>
      </c>
      <c r="G143" s="171">
        <v>1</v>
      </c>
      <c r="H143" s="398">
        <v>142</v>
      </c>
      <c r="J143" s="396" t="str">
        <f t="shared" si="13"/>
        <v/>
      </c>
      <c r="K143" s="390" t="str">
        <f t="shared" si="14"/>
        <v/>
      </c>
      <c r="M143" s="396" t="str">
        <f t="shared" si="15"/>
        <v/>
      </c>
      <c r="N143" s="390" t="str">
        <f t="shared" si="16"/>
        <v/>
      </c>
      <c r="P143" t="str">
        <f t="shared" si="17"/>
        <v>180080142</v>
      </c>
    </row>
    <row r="144" spans="1:16" x14ac:dyDescent="0.25">
      <c r="A144" s="383">
        <f>料單!C191</f>
        <v>5023</v>
      </c>
      <c r="B144" s="383">
        <f>料單!E191</f>
        <v>0</v>
      </c>
      <c r="C144" s="383">
        <f>料單!K191</f>
        <v>0</v>
      </c>
      <c r="D144" s="389">
        <f t="shared" si="12"/>
        <v>0</v>
      </c>
      <c r="E144" s="171" cm="1">
        <f t="array" ref="E144">INDEX(A:A,MATCH(ROW(A143)-1,D:D,1)+1)</f>
        <v>18008</v>
      </c>
      <c r="F144" s="171" t="str" cm="1">
        <f t="array" ref="F144">INDEX(B:B,MATCH(ROW(B143)-1,D:D,1)+1)</f>
        <v>活隔</v>
      </c>
      <c r="G144" s="171">
        <v>1</v>
      </c>
      <c r="H144" s="398">
        <v>143</v>
      </c>
      <c r="J144" s="396" t="str">
        <f t="shared" si="13"/>
        <v/>
      </c>
      <c r="K144" s="390" t="str">
        <f t="shared" si="14"/>
        <v/>
      </c>
      <c r="M144" s="396" t="str">
        <f t="shared" si="15"/>
        <v/>
      </c>
      <c r="N144" s="390" t="str">
        <f t="shared" si="16"/>
        <v/>
      </c>
      <c r="P144" t="str">
        <f t="shared" si="17"/>
        <v>180080143</v>
      </c>
    </row>
    <row r="145" spans="1:16" x14ac:dyDescent="0.25">
      <c r="A145" s="383">
        <f>料單!C192</f>
        <v>5024</v>
      </c>
      <c r="B145" s="383">
        <f>料單!E192</f>
        <v>0</v>
      </c>
      <c r="C145" s="383">
        <f>料單!K192</f>
        <v>0</v>
      </c>
      <c r="D145" s="389">
        <f t="shared" si="12"/>
        <v>0</v>
      </c>
      <c r="E145" s="171" cm="1">
        <f t="array" ref="E145">INDEX(A:A,MATCH(ROW(A144)-1,D:D,1)+1)</f>
        <v>18008</v>
      </c>
      <c r="F145" s="171" t="str" cm="1">
        <f t="array" ref="F145">INDEX(B:B,MATCH(ROW(B144)-1,D:D,1)+1)</f>
        <v>活隔</v>
      </c>
      <c r="G145" s="171">
        <v>1</v>
      </c>
      <c r="H145" s="398">
        <v>144</v>
      </c>
      <c r="J145" s="396" t="str">
        <f t="shared" si="13"/>
        <v/>
      </c>
      <c r="K145" s="390" t="str">
        <f t="shared" si="14"/>
        <v/>
      </c>
      <c r="M145" s="396" t="str">
        <f t="shared" si="15"/>
        <v/>
      </c>
      <c r="N145" s="390" t="str">
        <f t="shared" si="16"/>
        <v/>
      </c>
      <c r="P145" t="str">
        <f t="shared" si="17"/>
        <v>180080144</v>
      </c>
    </row>
    <row r="146" spans="1:16" x14ac:dyDescent="0.25">
      <c r="A146" s="383">
        <f>料單!C193</f>
        <v>5025</v>
      </c>
      <c r="B146" s="383">
        <f>料單!E193</f>
        <v>0</v>
      </c>
      <c r="C146" s="383">
        <f>料單!K193</f>
        <v>0</v>
      </c>
      <c r="D146" s="389">
        <f t="shared" si="12"/>
        <v>0</v>
      </c>
      <c r="E146" s="171" cm="1">
        <f t="array" ref="E146">INDEX(A:A,MATCH(ROW(A145)-1,D:D,1)+1)</f>
        <v>18008</v>
      </c>
      <c r="F146" s="171" t="str" cm="1">
        <f t="array" ref="F146">INDEX(B:B,MATCH(ROW(B145)-1,D:D,1)+1)</f>
        <v>活隔</v>
      </c>
      <c r="G146" s="171">
        <v>1</v>
      </c>
      <c r="H146" s="398">
        <v>145</v>
      </c>
      <c r="J146" s="396" t="str">
        <f t="shared" si="13"/>
        <v/>
      </c>
      <c r="K146" s="390" t="str">
        <f t="shared" si="14"/>
        <v/>
      </c>
      <c r="M146" s="396" t="str">
        <f t="shared" si="15"/>
        <v/>
      </c>
      <c r="N146" s="390" t="str">
        <f t="shared" si="16"/>
        <v/>
      </c>
      <c r="P146" t="str">
        <f t="shared" si="17"/>
        <v>180080145</v>
      </c>
    </row>
    <row r="147" spans="1:16" x14ac:dyDescent="0.25">
      <c r="A147" s="383">
        <f>料單!C194</f>
        <v>5026</v>
      </c>
      <c r="B147" s="383">
        <f>料單!E194</f>
        <v>0</v>
      </c>
      <c r="C147" s="383">
        <f>料單!K194</f>
        <v>0</v>
      </c>
      <c r="D147" s="389">
        <f t="shared" si="12"/>
        <v>0</v>
      </c>
      <c r="E147" s="171" cm="1">
        <f t="array" ref="E147">INDEX(A:A,MATCH(ROW(A146)-1,D:D,1)+1)</f>
        <v>18008</v>
      </c>
      <c r="F147" s="171" t="str" cm="1">
        <f t="array" ref="F147">INDEX(B:B,MATCH(ROW(B146)-1,D:D,1)+1)</f>
        <v>活隔</v>
      </c>
      <c r="G147" s="171">
        <v>1</v>
      </c>
      <c r="H147" s="398">
        <v>146</v>
      </c>
      <c r="J147" s="396" t="str">
        <f t="shared" si="13"/>
        <v/>
      </c>
      <c r="K147" s="390" t="str">
        <f t="shared" si="14"/>
        <v/>
      </c>
      <c r="M147" s="396" t="str">
        <f t="shared" si="15"/>
        <v/>
      </c>
      <c r="N147" s="390" t="str">
        <f t="shared" si="16"/>
        <v/>
      </c>
      <c r="P147" t="str">
        <f t="shared" si="17"/>
        <v>180080146</v>
      </c>
    </row>
    <row r="148" spans="1:16" x14ac:dyDescent="0.25">
      <c r="A148" s="383">
        <f>料單!C195</f>
        <v>5027</v>
      </c>
      <c r="B148" s="383">
        <f>料單!E195</f>
        <v>0</v>
      </c>
      <c r="C148" s="383">
        <f>料單!K195</f>
        <v>0</v>
      </c>
      <c r="D148" s="389">
        <f t="shared" si="12"/>
        <v>0</v>
      </c>
      <c r="E148" s="171" cm="1">
        <f t="array" ref="E148">INDEX(A:A,MATCH(ROW(A147)-1,D:D,1)+1)</f>
        <v>18008</v>
      </c>
      <c r="F148" s="171" t="str" cm="1">
        <f t="array" ref="F148">INDEX(B:B,MATCH(ROW(B147)-1,D:D,1)+1)</f>
        <v>活隔</v>
      </c>
      <c r="G148" s="171">
        <v>1</v>
      </c>
      <c r="H148" s="398">
        <v>147</v>
      </c>
      <c r="J148" s="396" t="str">
        <f t="shared" si="13"/>
        <v/>
      </c>
      <c r="K148" s="390" t="str">
        <f t="shared" si="14"/>
        <v/>
      </c>
      <c r="M148" s="396" t="str">
        <f t="shared" si="15"/>
        <v/>
      </c>
      <c r="N148" s="390" t="str">
        <f t="shared" si="16"/>
        <v/>
      </c>
      <c r="P148" t="str">
        <f t="shared" si="17"/>
        <v>180080147</v>
      </c>
    </row>
    <row r="149" spans="1:16" x14ac:dyDescent="0.25">
      <c r="A149" s="383">
        <f>料單!C196</f>
        <v>5028</v>
      </c>
      <c r="B149" s="383">
        <f>料單!E196</f>
        <v>0</v>
      </c>
      <c r="C149" s="383">
        <f>料單!K196</f>
        <v>0</v>
      </c>
      <c r="D149" s="389">
        <f t="shared" si="12"/>
        <v>0</v>
      </c>
      <c r="E149" s="171" cm="1">
        <f t="array" ref="E149">INDEX(A:A,MATCH(ROW(A148)-1,D:D,1)+1)</f>
        <v>18008</v>
      </c>
      <c r="F149" s="171" t="str" cm="1">
        <f t="array" ref="F149">INDEX(B:B,MATCH(ROW(B148)-1,D:D,1)+1)</f>
        <v>活隔</v>
      </c>
      <c r="G149" s="171">
        <v>1</v>
      </c>
      <c r="H149" s="398">
        <v>148</v>
      </c>
      <c r="J149" s="396" t="str">
        <f t="shared" si="13"/>
        <v/>
      </c>
      <c r="K149" s="390" t="str">
        <f t="shared" si="14"/>
        <v/>
      </c>
      <c r="M149" s="396" t="str">
        <f t="shared" si="15"/>
        <v/>
      </c>
      <c r="N149" s="390" t="str">
        <f t="shared" si="16"/>
        <v/>
      </c>
      <c r="P149" t="str">
        <f t="shared" si="17"/>
        <v>180080148</v>
      </c>
    </row>
    <row r="150" spans="1:16" x14ac:dyDescent="0.25">
      <c r="A150" s="383">
        <f>料單!C197</f>
        <v>5029</v>
      </c>
      <c r="B150" s="383">
        <f>料單!E197</f>
        <v>0</v>
      </c>
      <c r="C150" s="383">
        <f>料單!K197</f>
        <v>0</v>
      </c>
      <c r="D150" s="389">
        <f t="shared" si="12"/>
        <v>0</v>
      </c>
      <c r="E150" s="171" cm="1">
        <f t="array" ref="E150">INDEX(A:A,MATCH(ROW(A149)-1,D:D,1)+1)</f>
        <v>18008</v>
      </c>
      <c r="F150" s="171" t="str" cm="1">
        <f t="array" ref="F150">INDEX(B:B,MATCH(ROW(B149)-1,D:D,1)+1)</f>
        <v>活隔</v>
      </c>
      <c r="G150" s="171">
        <v>1</v>
      </c>
      <c r="H150" s="398">
        <v>149</v>
      </c>
      <c r="J150" s="396" t="str">
        <f t="shared" si="13"/>
        <v/>
      </c>
      <c r="K150" s="390" t="str">
        <f t="shared" si="14"/>
        <v/>
      </c>
      <c r="M150" s="396" t="str">
        <f t="shared" si="15"/>
        <v/>
      </c>
      <c r="N150" s="390" t="str">
        <f t="shared" si="16"/>
        <v/>
      </c>
      <c r="P150" t="str">
        <f t="shared" si="17"/>
        <v>180080149</v>
      </c>
    </row>
    <row r="151" spans="1:16" x14ac:dyDescent="0.25">
      <c r="A151" s="383">
        <f>料單!C198</f>
        <v>5030</v>
      </c>
      <c r="B151" s="383">
        <f>料單!E198</f>
        <v>0</v>
      </c>
      <c r="C151" s="383">
        <f>料單!K198</f>
        <v>0</v>
      </c>
      <c r="D151" s="389">
        <f t="shared" si="12"/>
        <v>0</v>
      </c>
      <c r="E151" s="171" cm="1">
        <f t="array" ref="E151">INDEX(A:A,MATCH(ROW(A150)-1,D:D,1)+1)</f>
        <v>18008</v>
      </c>
      <c r="F151" s="171" t="str" cm="1">
        <f t="array" ref="F151">INDEX(B:B,MATCH(ROW(B150)-1,D:D,1)+1)</f>
        <v>活隔</v>
      </c>
      <c r="G151" s="171">
        <v>1</v>
      </c>
      <c r="H151" s="398">
        <v>150</v>
      </c>
      <c r="J151" s="396" t="str">
        <f t="shared" si="13"/>
        <v/>
      </c>
      <c r="K151" s="390" t="str">
        <f t="shared" si="14"/>
        <v/>
      </c>
      <c r="M151" s="396" t="str">
        <f t="shared" si="15"/>
        <v/>
      </c>
      <c r="N151" s="390" t="str">
        <f t="shared" si="16"/>
        <v/>
      </c>
      <c r="P151" t="str">
        <f t="shared" si="17"/>
        <v>180080150</v>
      </c>
    </row>
    <row r="152" spans="1:16" x14ac:dyDescent="0.25">
      <c r="A152" s="383">
        <f>料單!C208</f>
        <v>6001</v>
      </c>
      <c r="B152" s="383" t="str">
        <f>料單!E208</f>
        <v>頂板</v>
      </c>
      <c r="C152" s="383">
        <f>料單!K208</f>
        <v>0</v>
      </c>
      <c r="D152" s="389">
        <f t="shared" si="12"/>
        <v>0</v>
      </c>
      <c r="E152" s="171" cm="1">
        <f t="array" ref="E152">INDEX(A:A,MATCH(ROW(A151)-1,D:D,1)+1)</f>
        <v>18008</v>
      </c>
      <c r="F152" s="171" t="str" cm="1">
        <f t="array" ref="F152">INDEX(B:B,MATCH(ROW(B151)-1,D:D,1)+1)</f>
        <v>活隔</v>
      </c>
      <c r="G152" s="171">
        <v>1</v>
      </c>
      <c r="H152" s="398">
        <v>151</v>
      </c>
      <c r="J152" s="396" t="str">
        <f t="shared" si="13"/>
        <v/>
      </c>
      <c r="K152" s="390" t="str">
        <f t="shared" si="14"/>
        <v/>
      </c>
      <c r="M152" s="396" t="str">
        <f t="shared" si="15"/>
        <v/>
      </c>
      <c r="N152" s="390" t="str">
        <f t="shared" si="16"/>
        <v/>
      </c>
      <c r="P152" t="str">
        <f t="shared" si="17"/>
        <v>180080151</v>
      </c>
    </row>
    <row r="153" spans="1:16" x14ac:dyDescent="0.25">
      <c r="A153" s="383">
        <f>料單!C209</f>
        <v>6002</v>
      </c>
      <c r="B153" s="383" t="str">
        <f>料單!E209</f>
        <v>底板</v>
      </c>
      <c r="C153" s="383">
        <f>料單!K209</f>
        <v>0</v>
      </c>
      <c r="D153" s="389">
        <f t="shared" si="12"/>
        <v>0</v>
      </c>
      <c r="E153" s="171" cm="1">
        <f t="array" ref="E153">INDEX(A:A,MATCH(ROW(A152)-1,D:D,1)+1)</f>
        <v>18008</v>
      </c>
      <c r="F153" s="171" t="str" cm="1">
        <f t="array" ref="F153">INDEX(B:B,MATCH(ROW(B152)-1,D:D,1)+1)</f>
        <v>活隔</v>
      </c>
      <c r="G153" s="171">
        <v>1</v>
      </c>
      <c r="H153" s="398">
        <v>152</v>
      </c>
      <c r="J153" s="396" t="str">
        <f t="shared" si="13"/>
        <v/>
      </c>
      <c r="K153" s="390" t="str">
        <f t="shared" si="14"/>
        <v/>
      </c>
      <c r="M153" s="396" t="str">
        <f t="shared" si="15"/>
        <v/>
      </c>
      <c r="N153" s="390" t="str">
        <f t="shared" si="16"/>
        <v/>
      </c>
      <c r="P153" t="str">
        <f t="shared" si="17"/>
        <v>180080152</v>
      </c>
    </row>
    <row r="154" spans="1:16" x14ac:dyDescent="0.25">
      <c r="A154" s="383">
        <f>料單!C210</f>
        <v>6003</v>
      </c>
      <c r="B154" s="383" t="str">
        <f>料單!E210</f>
        <v>左側板</v>
      </c>
      <c r="C154" s="383">
        <f>料單!K210</f>
        <v>0</v>
      </c>
      <c r="D154" s="389">
        <f t="shared" si="12"/>
        <v>0</v>
      </c>
      <c r="E154" s="171" cm="1">
        <f t="array" ref="E154">INDEX(A:A,MATCH(ROW(A153)-1,D:D,1)+1)</f>
        <v>18008</v>
      </c>
      <c r="F154" s="171" t="str" cm="1">
        <f t="array" ref="F154">INDEX(B:B,MATCH(ROW(B153)-1,D:D,1)+1)</f>
        <v>活隔</v>
      </c>
      <c r="G154" s="171">
        <v>1</v>
      </c>
      <c r="H154" s="398">
        <v>153</v>
      </c>
      <c r="J154" s="396" t="str">
        <f t="shared" si="13"/>
        <v/>
      </c>
      <c r="K154" s="390" t="str">
        <f t="shared" si="14"/>
        <v/>
      </c>
      <c r="M154" s="396" t="str">
        <f t="shared" si="15"/>
        <v/>
      </c>
      <c r="N154" s="390" t="str">
        <f t="shared" si="16"/>
        <v/>
      </c>
      <c r="P154" t="str">
        <f t="shared" si="17"/>
        <v>180080153</v>
      </c>
    </row>
    <row r="155" spans="1:16" x14ac:dyDescent="0.25">
      <c r="A155" s="383">
        <f>料單!C211</f>
        <v>6004</v>
      </c>
      <c r="B155" s="383" t="str">
        <f>料單!E211</f>
        <v>右側板</v>
      </c>
      <c r="C155" s="383">
        <f>料單!K211</f>
        <v>0</v>
      </c>
      <c r="D155" s="389">
        <f t="shared" si="12"/>
        <v>0</v>
      </c>
      <c r="E155" s="171" cm="1">
        <f t="array" ref="E155">INDEX(A:A,MATCH(ROW(A154)-1,D:D,1)+1)</f>
        <v>18008</v>
      </c>
      <c r="F155" s="171" t="str" cm="1">
        <f t="array" ref="F155">INDEX(B:B,MATCH(ROW(B154)-1,D:D,1)+1)</f>
        <v>活隔</v>
      </c>
      <c r="G155" s="171">
        <v>1</v>
      </c>
      <c r="H155" s="398">
        <v>154</v>
      </c>
      <c r="J155" s="396" t="str">
        <f t="shared" si="13"/>
        <v/>
      </c>
      <c r="K155" s="390" t="str">
        <f t="shared" si="14"/>
        <v/>
      </c>
      <c r="M155" s="396" t="str">
        <f t="shared" si="15"/>
        <v/>
      </c>
      <c r="N155" s="390" t="str">
        <f t="shared" si="16"/>
        <v/>
      </c>
      <c r="P155" t="str">
        <f t="shared" si="17"/>
        <v>180080154</v>
      </c>
    </row>
    <row r="156" spans="1:16" x14ac:dyDescent="0.25">
      <c r="A156" s="383">
        <f>料單!C212</f>
        <v>6005</v>
      </c>
      <c r="B156" s="383" t="str">
        <f>料單!E212</f>
        <v>背板</v>
      </c>
      <c r="C156" s="383">
        <f>料單!K212</f>
        <v>0</v>
      </c>
      <c r="D156" s="389">
        <f t="shared" si="12"/>
        <v>0</v>
      </c>
      <c r="E156" s="171" cm="1">
        <f t="array" ref="E156">INDEX(A:A,MATCH(ROW(A155)-1,D:D,1)+1)</f>
        <v>18008</v>
      </c>
      <c r="F156" s="171" t="str" cm="1">
        <f t="array" ref="F156">INDEX(B:B,MATCH(ROW(B155)-1,D:D,1)+1)</f>
        <v>活隔</v>
      </c>
      <c r="G156" s="171">
        <v>1</v>
      </c>
      <c r="H156" s="398">
        <v>155</v>
      </c>
      <c r="J156" s="396" t="str">
        <f t="shared" si="13"/>
        <v/>
      </c>
      <c r="K156" s="390" t="str">
        <f t="shared" si="14"/>
        <v/>
      </c>
      <c r="M156" s="396" t="str">
        <f t="shared" si="15"/>
        <v/>
      </c>
      <c r="N156" s="390" t="str">
        <f t="shared" si="16"/>
        <v/>
      </c>
      <c r="P156" t="str">
        <f t="shared" si="17"/>
        <v>180080155</v>
      </c>
    </row>
    <row r="157" spans="1:16" x14ac:dyDescent="0.25">
      <c r="A157" s="383">
        <f>料單!C213</f>
        <v>6006</v>
      </c>
      <c r="B157" s="383" t="str">
        <f>料單!E213</f>
        <v>背拉桿</v>
      </c>
      <c r="C157" s="383">
        <f>料單!K213</f>
        <v>0</v>
      </c>
      <c r="D157" s="389">
        <f t="shared" si="12"/>
        <v>0</v>
      </c>
      <c r="E157" s="171" cm="1">
        <f t="array" ref="E157">INDEX(A:A,MATCH(ROW(A156)-1,D:D,1)+1)</f>
        <v>18008</v>
      </c>
      <c r="F157" s="171" t="str" cm="1">
        <f t="array" ref="F157">INDEX(B:B,MATCH(ROW(B156)-1,D:D,1)+1)</f>
        <v>活隔</v>
      </c>
      <c r="G157" s="171">
        <v>1</v>
      </c>
      <c r="H157" s="398">
        <v>156</v>
      </c>
      <c r="J157" s="396" t="str">
        <f t="shared" si="13"/>
        <v/>
      </c>
      <c r="K157" s="390" t="str">
        <f t="shared" si="14"/>
        <v/>
      </c>
      <c r="M157" s="396" t="str">
        <f t="shared" si="15"/>
        <v/>
      </c>
      <c r="N157" s="390" t="str">
        <f t="shared" si="16"/>
        <v/>
      </c>
      <c r="P157" t="str">
        <f t="shared" si="17"/>
        <v>180080156</v>
      </c>
    </row>
    <row r="158" spans="1:16" x14ac:dyDescent="0.25">
      <c r="A158" s="383">
        <f>料單!C214</f>
        <v>6007</v>
      </c>
      <c r="B158" s="383" t="str">
        <f>料單!E214</f>
        <v>中立板</v>
      </c>
      <c r="C158" s="383">
        <f>料單!K214</f>
        <v>0</v>
      </c>
      <c r="D158" s="389">
        <f t="shared" si="12"/>
        <v>0</v>
      </c>
      <c r="E158" s="171" cm="1">
        <f t="array" ref="E158">INDEX(A:A,MATCH(ROW(A157)-1,D:D,1)+1)</f>
        <v>18008</v>
      </c>
      <c r="F158" s="171" t="str" cm="1">
        <f t="array" ref="F158">INDEX(B:B,MATCH(ROW(B157)-1,D:D,1)+1)</f>
        <v>活隔</v>
      </c>
      <c r="G158" s="171">
        <v>1</v>
      </c>
      <c r="H158" s="398">
        <v>157</v>
      </c>
      <c r="J158" s="396" t="str">
        <f t="shared" si="13"/>
        <v/>
      </c>
      <c r="K158" s="390" t="str">
        <f t="shared" si="14"/>
        <v/>
      </c>
      <c r="M158" s="396" t="str">
        <f t="shared" si="15"/>
        <v/>
      </c>
      <c r="N158" s="390" t="str">
        <f t="shared" si="16"/>
        <v/>
      </c>
      <c r="P158" t="str">
        <f t="shared" si="17"/>
        <v>180080157</v>
      </c>
    </row>
    <row r="159" spans="1:16" x14ac:dyDescent="0.25">
      <c r="A159" s="383">
        <f>料單!C215</f>
        <v>6008</v>
      </c>
      <c r="B159" s="383" t="str">
        <f>料單!E215</f>
        <v>活隔</v>
      </c>
      <c r="C159" s="383">
        <f>料單!K215</f>
        <v>0</v>
      </c>
      <c r="D159" s="389">
        <f t="shared" si="12"/>
        <v>0</v>
      </c>
      <c r="E159" s="171" cm="1">
        <f t="array" ref="E159">INDEX(A:A,MATCH(ROW(A158)-1,D:D,1)+1)</f>
        <v>18008</v>
      </c>
      <c r="F159" s="171" t="str" cm="1">
        <f t="array" ref="F159">INDEX(B:B,MATCH(ROW(B158)-1,D:D,1)+1)</f>
        <v>活隔</v>
      </c>
      <c r="G159" s="171">
        <v>1</v>
      </c>
      <c r="H159" s="398">
        <v>158</v>
      </c>
      <c r="J159" s="396" t="str">
        <f t="shared" si="13"/>
        <v/>
      </c>
      <c r="K159" s="390" t="str">
        <f t="shared" si="14"/>
        <v/>
      </c>
      <c r="M159" s="396" t="str">
        <f t="shared" si="15"/>
        <v/>
      </c>
      <c r="N159" s="390" t="str">
        <f t="shared" si="16"/>
        <v/>
      </c>
      <c r="P159" t="str">
        <f t="shared" si="17"/>
        <v>180080158</v>
      </c>
    </row>
    <row r="160" spans="1:16" x14ac:dyDescent="0.25">
      <c r="A160" s="383">
        <f>料單!C216</f>
        <v>6009</v>
      </c>
      <c r="B160" s="383" t="str">
        <f>料單!E216</f>
        <v>固隔</v>
      </c>
      <c r="C160" s="383">
        <f>料單!K216</f>
        <v>0</v>
      </c>
      <c r="D160" s="389">
        <f t="shared" si="12"/>
        <v>0</v>
      </c>
      <c r="E160" s="171" cm="1">
        <f t="array" ref="E160">INDEX(A:A,MATCH(ROW(A159)-1,D:D,1)+1)</f>
        <v>18008</v>
      </c>
      <c r="F160" s="171" t="str" cm="1">
        <f t="array" ref="F160">INDEX(B:B,MATCH(ROW(B159)-1,D:D,1)+1)</f>
        <v>活隔</v>
      </c>
      <c r="G160" s="171">
        <v>1</v>
      </c>
      <c r="H160" s="398">
        <v>159</v>
      </c>
      <c r="J160" s="396" t="str">
        <f t="shared" si="13"/>
        <v/>
      </c>
      <c r="K160" s="390" t="str">
        <f t="shared" si="14"/>
        <v/>
      </c>
      <c r="M160" s="396" t="str">
        <f t="shared" si="15"/>
        <v/>
      </c>
      <c r="N160" s="390" t="str">
        <f t="shared" si="16"/>
        <v/>
      </c>
      <c r="P160" t="str">
        <f t="shared" si="17"/>
        <v>180080159</v>
      </c>
    </row>
    <row r="161" spans="1:16" x14ac:dyDescent="0.25">
      <c r="A161" s="383">
        <f>料單!C217</f>
        <v>6010</v>
      </c>
      <c r="B161" s="383" t="str">
        <f>料單!E217</f>
        <v>左門板</v>
      </c>
      <c r="C161" s="383">
        <f>料單!K217</f>
        <v>0</v>
      </c>
      <c r="D161" s="389">
        <f t="shared" si="12"/>
        <v>0</v>
      </c>
      <c r="E161" s="171" cm="1">
        <f t="array" ref="E161">INDEX(A:A,MATCH(ROW(A160)-1,D:D,1)+1)</f>
        <v>18008</v>
      </c>
      <c r="F161" s="171" t="str" cm="1">
        <f t="array" ref="F161">INDEX(B:B,MATCH(ROW(B160)-1,D:D,1)+1)</f>
        <v>活隔</v>
      </c>
      <c r="G161" s="171">
        <v>1</v>
      </c>
      <c r="H161" s="398">
        <v>160</v>
      </c>
      <c r="J161" s="396" t="str">
        <f t="shared" si="13"/>
        <v/>
      </c>
      <c r="K161" s="390" t="str">
        <f t="shared" si="14"/>
        <v/>
      </c>
      <c r="M161" s="396" t="str">
        <f t="shared" si="15"/>
        <v/>
      </c>
      <c r="N161" s="390" t="str">
        <f t="shared" si="16"/>
        <v/>
      </c>
      <c r="P161" t="str">
        <f t="shared" si="17"/>
        <v>180080160</v>
      </c>
    </row>
    <row r="162" spans="1:16" x14ac:dyDescent="0.25">
      <c r="A162" s="383">
        <f>料單!C218</f>
        <v>6011</v>
      </c>
      <c r="B162" s="383" t="str">
        <f>料單!E218</f>
        <v>右門板</v>
      </c>
      <c r="C162" s="383">
        <f>料單!K218</f>
        <v>0</v>
      </c>
      <c r="D162" s="389">
        <f t="shared" si="12"/>
        <v>0</v>
      </c>
      <c r="E162" s="171" cm="1">
        <f t="array" ref="E162">INDEX(A:A,MATCH(ROW(A161)-1,D:D,1)+1)</f>
        <v>18008</v>
      </c>
      <c r="F162" s="171" t="str" cm="1">
        <f t="array" ref="F162">INDEX(B:B,MATCH(ROW(B161)-1,D:D,1)+1)</f>
        <v>活隔</v>
      </c>
      <c r="G162" s="171">
        <v>1</v>
      </c>
      <c r="H162" s="398">
        <v>161</v>
      </c>
      <c r="J162" s="396" t="str">
        <f t="shared" si="13"/>
        <v/>
      </c>
      <c r="K162" s="390" t="str">
        <f t="shared" si="14"/>
        <v/>
      </c>
      <c r="M162" s="396" t="str">
        <f t="shared" si="15"/>
        <v/>
      </c>
      <c r="N162" s="390" t="str">
        <f t="shared" si="16"/>
        <v/>
      </c>
      <c r="P162" t="str">
        <f t="shared" si="17"/>
        <v>180080161</v>
      </c>
    </row>
    <row r="163" spans="1:16" x14ac:dyDescent="0.25">
      <c r="A163" s="383">
        <f>料單!C219</f>
        <v>6012</v>
      </c>
      <c r="B163" s="383">
        <f>料單!E219</f>
        <v>0</v>
      </c>
      <c r="C163" s="383">
        <f>料單!K219</f>
        <v>0</v>
      </c>
      <c r="D163" s="389">
        <f t="shared" si="12"/>
        <v>0</v>
      </c>
      <c r="E163" s="171" cm="1">
        <f t="array" ref="E163">INDEX(A:A,MATCH(ROW(A162)-1,D:D,1)+1)</f>
        <v>18008</v>
      </c>
      <c r="F163" s="171" t="str" cm="1">
        <f t="array" ref="F163">INDEX(B:B,MATCH(ROW(B162)-1,D:D,1)+1)</f>
        <v>活隔</v>
      </c>
      <c r="G163" s="171">
        <v>1</v>
      </c>
      <c r="H163" s="398">
        <v>162</v>
      </c>
      <c r="J163" s="396" t="str">
        <f t="shared" si="13"/>
        <v/>
      </c>
      <c r="K163" s="390" t="str">
        <f t="shared" si="14"/>
        <v/>
      </c>
      <c r="M163" s="396" t="str">
        <f t="shared" si="15"/>
        <v/>
      </c>
      <c r="N163" s="390" t="str">
        <f t="shared" si="16"/>
        <v/>
      </c>
      <c r="P163" t="str">
        <f t="shared" si="17"/>
        <v>180080162</v>
      </c>
    </row>
    <row r="164" spans="1:16" x14ac:dyDescent="0.25">
      <c r="A164" s="383">
        <f>料單!C220</f>
        <v>6013</v>
      </c>
      <c r="B164" s="383">
        <f>料單!E220</f>
        <v>0</v>
      </c>
      <c r="C164" s="383">
        <f>料單!K220</f>
        <v>0</v>
      </c>
      <c r="D164" s="389">
        <f t="shared" si="12"/>
        <v>0</v>
      </c>
      <c r="E164" s="171" cm="1">
        <f t="array" ref="E164">INDEX(A:A,MATCH(ROW(A163)-1,D:D,1)+1)</f>
        <v>18008</v>
      </c>
      <c r="F164" s="171" t="str" cm="1">
        <f t="array" ref="F164">INDEX(B:B,MATCH(ROW(B163)-1,D:D,1)+1)</f>
        <v>活隔</v>
      </c>
      <c r="G164" s="171">
        <v>1</v>
      </c>
      <c r="H164" s="398">
        <v>163</v>
      </c>
      <c r="J164" s="396" t="str">
        <f t="shared" si="13"/>
        <v/>
      </c>
      <c r="K164" s="390" t="str">
        <f t="shared" si="14"/>
        <v/>
      </c>
      <c r="M164" s="396" t="str">
        <f t="shared" si="15"/>
        <v/>
      </c>
      <c r="N164" s="390" t="str">
        <f t="shared" si="16"/>
        <v/>
      </c>
      <c r="P164" t="str">
        <f t="shared" si="17"/>
        <v>180080163</v>
      </c>
    </row>
    <row r="165" spans="1:16" x14ac:dyDescent="0.25">
      <c r="A165" s="383">
        <f>料單!C221</f>
        <v>6014</v>
      </c>
      <c r="B165" s="383">
        <f>料單!E221</f>
        <v>0</v>
      </c>
      <c r="C165" s="383">
        <f>料單!K221</f>
        <v>0</v>
      </c>
      <c r="D165" s="389">
        <f t="shared" si="12"/>
        <v>0</v>
      </c>
      <c r="E165" s="171" cm="1">
        <f t="array" ref="E165">INDEX(A:A,MATCH(ROW(A164)-1,D:D,1)+1)</f>
        <v>18008</v>
      </c>
      <c r="F165" s="171" t="str" cm="1">
        <f t="array" ref="F165">INDEX(B:B,MATCH(ROW(B164)-1,D:D,1)+1)</f>
        <v>活隔</v>
      </c>
      <c r="G165" s="171">
        <v>1</v>
      </c>
      <c r="H165" s="398">
        <v>164</v>
      </c>
      <c r="J165" s="396" t="str">
        <f t="shared" si="13"/>
        <v/>
      </c>
      <c r="K165" s="390" t="str">
        <f t="shared" si="14"/>
        <v/>
      </c>
      <c r="M165" s="396" t="str">
        <f t="shared" si="15"/>
        <v/>
      </c>
      <c r="N165" s="390" t="str">
        <f t="shared" si="16"/>
        <v/>
      </c>
      <c r="P165" t="str">
        <f t="shared" si="17"/>
        <v>180080164</v>
      </c>
    </row>
    <row r="166" spans="1:16" x14ac:dyDescent="0.25">
      <c r="A166" s="383">
        <f>料單!C222</f>
        <v>6015</v>
      </c>
      <c r="B166" s="383">
        <f>料單!E222</f>
        <v>0</v>
      </c>
      <c r="C166" s="383">
        <f>料單!K222</f>
        <v>0</v>
      </c>
      <c r="D166" s="389">
        <f t="shared" si="12"/>
        <v>0</v>
      </c>
      <c r="E166" s="171" cm="1">
        <f t="array" ref="E166">INDEX(A:A,MATCH(ROW(A165)-1,D:D,1)+1)</f>
        <v>18008</v>
      </c>
      <c r="F166" s="171" t="str" cm="1">
        <f t="array" ref="F166">INDEX(B:B,MATCH(ROW(B165)-1,D:D,1)+1)</f>
        <v>活隔</v>
      </c>
      <c r="G166" s="171">
        <v>1</v>
      </c>
      <c r="H166" s="398">
        <v>165</v>
      </c>
      <c r="J166" s="396" t="str">
        <f t="shared" si="13"/>
        <v/>
      </c>
      <c r="K166" s="390" t="str">
        <f t="shared" si="14"/>
        <v/>
      </c>
      <c r="M166" s="396" t="str">
        <f t="shared" si="15"/>
        <v/>
      </c>
      <c r="N166" s="390" t="str">
        <f t="shared" si="16"/>
        <v/>
      </c>
      <c r="P166" t="str">
        <f t="shared" si="17"/>
        <v>180080165</v>
      </c>
    </row>
    <row r="167" spans="1:16" x14ac:dyDescent="0.25">
      <c r="A167" s="383">
        <f>料單!C223</f>
        <v>6016</v>
      </c>
      <c r="B167" s="383">
        <f>料單!E223</f>
        <v>0</v>
      </c>
      <c r="C167" s="383">
        <f>料單!K223</f>
        <v>0</v>
      </c>
      <c r="D167" s="389">
        <f t="shared" si="12"/>
        <v>0</v>
      </c>
      <c r="E167" s="171" cm="1">
        <f t="array" ref="E167">INDEX(A:A,MATCH(ROW(A166)-1,D:D,1)+1)</f>
        <v>18008</v>
      </c>
      <c r="F167" s="171" t="str" cm="1">
        <f t="array" ref="F167">INDEX(B:B,MATCH(ROW(B166)-1,D:D,1)+1)</f>
        <v>活隔</v>
      </c>
      <c r="G167" s="171">
        <v>1</v>
      </c>
      <c r="H167" s="398">
        <v>166</v>
      </c>
      <c r="J167" s="396" t="str">
        <f t="shared" si="13"/>
        <v/>
      </c>
      <c r="K167" s="390" t="str">
        <f t="shared" si="14"/>
        <v/>
      </c>
      <c r="M167" s="396" t="str">
        <f t="shared" si="15"/>
        <v/>
      </c>
      <c r="N167" s="390" t="str">
        <f t="shared" si="16"/>
        <v/>
      </c>
      <c r="P167" t="str">
        <f t="shared" si="17"/>
        <v>180080166</v>
      </c>
    </row>
    <row r="168" spans="1:16" x14ac:dyDescent="0.25">
      <c r="A168" s="383">
        <f>料單!C224</f>
        <v>6017</v>
      </c>
      <c r="B168" s="383">
        <f>料單!E224</f>
        <v>0</v>
      </c>
      <c r="C168" s="383">
        <f>料單!K224</f>
        <v>0</v>
      </c>
      <c r="D168" s="389">
        <f t="shared" si="12"/>
        <v>0</v>
      </c>
      <c r="E168" s="171" cm="1">
        <f t="array" ref="E168">INDEX(A:A,MATCH(ROW(A167)-1,D:D,1)+1)</f>
        <v>18008</v>
      </c>
      <c r="F168" s="171" t="str" cm="1">
        <f t="array" ref="F168">INDEX(B:B,MATCH(ROW(B167)-1,D:D,1)+1)</f>
        <v>活隔</v>
      </c>
      <c r="G168" s="171">
        <v>1</v>
      </c>
      <c r="H168" s="398">
        <v>167</v>
      </c>
      <c r="J168" s="396" t="str">
        <f t="shared" si="13"/>
        <v/>
      </c>
      <c r="K168" s="390" t="str">
        <f t="shared" si="14"/>
        <v/>
      </c>
      <c r="M168" s="396" t="str">
        <f t="shared" si="15"/>
        <v/>
      </c>
      <c r="N168" s="390" t="str">
        <f t="shared" si="16"/>
        <v/>
      </c>
      <c r="P168" t="str">
        <f t="shared" si="17"/>
        <v>180080167</v>
      </c>
    </row>
    <row r="169" spans="1:16" x14ac:dyDescent="0.25">
      <c r="A169" s="383">
        <f>料單!C225</f>
        <v>6018</v>
      </c>
      <c r="B169" s="383">
        <f>料單!E225</f>
        <v>0</v>
      </c>
      <c r="C169" s="383">
        <f>料單!K225</f>
        <v>0</v>
      </c>
      <c r="D169" s="389">
        <f t="shared" si="12"/>
        <v>0</v>
      </c>
      <c r="E169" s="171" cm="1">
        <f t="array" ref="E169">INDEX(A:A,MATCH(ROW(A168)-1,D:D,1)+1)</f>
        <v>18008</v>
      </c>
      <c r="F169" s="171" t="str" cm="1">
        <f t="array" ref="F169">INDEX(B:B,MATCH(ROW(B168)-1,D:D,1)+1)</f>
        <v>活隔</v>
      </c>
      <c r="G169" s="171">
        <v>1</v>
      </c>
      <c r="H169" s="398">
        <v>168</v>
      </c>
      <c r="J169" s="396" t="str">
        <f t="shared" si="13"/>
        <v/>
      </c>
      <c r="K169" s="390" t="str">
        <f t="shared" si="14"/>
        <v/>
      </c>
      <c r="M169" s="396" t="str">
        <f t="shared" si="15"/>
        <v/>
      </c>
      <c r="N169" s="390" t="str">
        <f t="shared" si="16"/>
        <v/>
      </c>
      <c r="P169" t="str">
        <f t="shared" si="17"/>
        <v>180080168</v>
      </c>
    </row>
    <row r="170" spans="1:16" x14ac:dyDescent="0.25">
      <c r="A170" s="383">
        <f>料單!C226</f>
        <v>6019</v>
      </c>
      <c r="B170" s="383">
        <f>料單!E226</f>
        <v>0</v>
      </c>
      <c r="C170" s="383">
        <f>料單!K226</f>
        <v>0</v>
      </c>
      <c r="D170" s="389">
        <f t="shared" si="12"/>
        <v>0</v>
      </c>
      <c r="E170" s="171" cm="1">
        <f t="array" ref="E170">INDEX(A:A,MATCH(ROW(A169)-1,D:D,1)+1)</f>
        <v>18008</v>
      </c>
      <c r="F170" s="171" t="str" cm="1">
        <f t="array" ref="F170">INDEX(B:B,MATCH(ROW(B169)-1,D:D,1)+1)</f>
        <v>活隔</v>
      </c>
      <c r="G170" s="171">
        <v>1</v>
      </c>
      <c r="H170" s="398">
        <v>169</v>
      </c>
      <c r="J170" s="396" t="str">
        <f t="shared" si="13"/>
        <v/>
      </c>
      <c r="K170" s="390" t="str">
        <f t="shared" si="14"/>
        <v/>
      </c>
      <c r="M170" s="396" t="str">
        <f t="shared" si="15"/>
        <v/>
      </c>
      <c r="N170" s="390" t="str">
        <f t="shared" si="16"/>
        <v/>
      </c>
      <c r="P170" t="str">
        <f t="shared" si="17"/>
        <v>180080169</v>
      </c>
    </row>
    <row r="171" spans="1:16" x14ac:dyDescent="0.25">
      <c r="A171" s="383">
        <f>料單!C227</f>
        <v>6020</v>
      </c>
      <c r="B171" s="383">
        <f>料單!E227</f>
        <v>0</v>
      </c>
      <c r="C171" s="383">
        <f>料單!K227</f>
        <v>0</v>
      </c>
      <c r="D171" s="389">
        <f t="shared" si="12"/>
        <v>0</v>
      </c>
      <c r="E171" s="171" cm="1">
        <f t="array" ref="E171">INDEX(A:A,MATCH(ROW(A170)-1,D:D,1)+1)</f>
        <v>18008</v>
      </c>
      <c r="F171" s="171" t="str" cm="1">
        <f t="array" ref="F171">INDEX(B:B,MATCH(ROW(B170)-1,D:D,1)+1)</f>
        <v>活隔</v>
      </c>
      <c r="G171" s="171">
        <v>1</v>
      </c>
      <c r="H171" s="398">
        <v>170</v>
      </c>
      <c r="J171" s="396" t="str">
        <f t="shared" si="13"/>
        <v/>
      </c>
      <c r="K171" s="390" t="str">
        <f t="shared" si="14"/>
        <v/>
      </c>
      <c r="M171" s="396" t="str">
        <f t="shared" si="15"/>
        <v/>
      </c>
      <c r="N171" s="390" t="str">
        <f t="shared" si="16"/>
        <v/>
      </c>
      <c r="P171" t="str">
        <f t="shared" si="17"/>
        <v>180080170</v>
      </c>
    </row>
    <row r="172" spans="1:16" x14ac:dyDescent="0.25">
      <c r="A172" s="383">
        <f>料單!C228</f>
        <v>6021</v>
      </c>
      <c r="B172" s="383">
        <f>料單!E228</f>
        <v>0</v>
      </c>
      <c r="C172" s="383">
        <f>料單!K228</f>
        <v>0</v>
      </c>
      <c r="D172" s="389">
        <f t="shared" si="12"/>
        <v>0</v>
      </c>
      <c r="E172" s="171" cm="1">
        <f t="array" ref="E172">INDEX(A:A,MATCH(ROW(A171)-1,D:D,1)+1)</f>
        <v>18008</v>
      </c>
      <c r="F172" s="171" t="str" cm="1">
        <f t="array" ref="F172">INDEX(B:B,MATCH(ROW(B171)-1,D:D,1)+1)</f>
        <v>活隔</v>
      </c>
      <c r="G172" s="171">
        <v>1</v>
      </c>
      <c r="H172" s="398">
        <v>171</v>
      </c>
      <c r="J172" s="396" t="str">
        <f t="shared" si="13"/>
        <v/>
      </c>
      <c r="K172" s="390" t="str">
        <f t="shared" si="14"/>
        <v/>
      </c>
      <c r="M172" s="396" t="str">
        <f t="shared" si="15"/>
        <v/>
      </c>
      <c r="N172" s="390" t="str">
        <f t="shared" si="16"/>
        <v/>
      </c>
      <c r="P172" t="str">
        <f t="shared" si="17"/>
        <v>180080171</v>
      </c>
    </row>
    <row r="173" spans="1:16" x14ac:dyDescent="0.25">
      <c r="A173" s="383">
        <f>料單!C229</f>
        <v>6022</v>
      </c>
      <c r="B173" s="383">
        <f>料單!E229</f>
        <v>0</v>
      </c>
      <c r="C173" s="383">
        <f>料單!K229</f>
        <v>0</v>
      </c>
      <c r="D173" s="389">
        <f t="shared" si="12"/>
        <v>0</v>
      </c>
      <c r="E173" s="171" cm="1">
        <f t="array" ref="E173">INDEX(A:A,MATCH(ROW(A172)-1,D:D,1)+1)</f>
        <v>18008</v>
      </c>
      <c r="F173" s="171" t="str" cm="1">
        <f t="array" ref="F173">INDEX(B:B,MATCH(ROW(B172)-1,D:D,1)+1)</f>
        <v>活隔</v>
      </c>
      <c r="G173" s="171">
        <v>1</v>
      </c>
      <c r="H173" s="398">
        <v>172</v>
      </c>
      <c r="J173" s="396" t="str">
        <f t="shared" si="13"/>
        <v/>
      </c>
      <c r="K173" s="390" t="str">
        <f t="shared" si="14"/>
        <v/>
      </c>
      <c r="M173" s="396" t="str">
        <f t="shared" si="15"/>
        <v/>
      </c>
      <c r="N173" s="390" t="str">
        <f t="shared" si="16"/>
        <v/>
      </c>
      <c r="P173" t="str">
        <f t="shared" si="17"/>
        <v>180080172</v>
      </c>
    </row>
    <row r="174" spans="1:16" x14ac:dyDescent="0.25">
      <c r="A174" s="383">
        <f>料單!C230</f>
        <v>6023</v>
      </c>
      <c r="B174" s="383">
        <f>料單!E230</f>
        <v>0</v>
      </c>
      <c r="C174" s="383">
        <f>料單!K230</f>
        <v>0</v>
      </c>
      <c r="D174" s="389">
        <f t="shared" si="12"/>
        <v>0</v>
      </c>
      <c r="E174" s="171" cm="1">
        <f t="array" ref="E174">INDEX(A:A,MATCH(ROW(A173)-1,D:D,1)+1)</f>
        <v>18008</v>
      </c>
      <c r="F174" s="171" t="str" cm="1">
        <f t="array" ref="F174">INDEX(B:B,MATCH(ROW(B173)-1,D:D,1)+1)</f>
        <v>活隔</v>
      </c>
      <c r="G174" s="171">
        <v>1</v>
      </c>
      <c r="H174" s="398">
        <v>173</v>
      </c>
      <c r="J174" s="396" t="str">
        <f t="shared" si="13"/>
        <v/>
      </c>
      <c r="K174" s="390" t="str">
        <f t="shared" si="14"/>
        <v/>
      </c>
      <c r="M174" s="396" t="str">
        <f t="shared" si="15"/>
        <v/>
      </c>
      <c r="N174" s="390" t="str">
        <f t="shared" si="16"/>
        <v/>
      </c>
      <c r="P174" t="str">
        <f t="shared" si="17"/>
        <v>180080173</v>
      </c>
    </row>
    <row r="175" spans="1:16" x14ac:dyDescent="0.25">
      <c r="A175" s="383">
        <f>料單!C231</f>
        <v>6024</v>
      </c>
      <c r="B175" s="383">
        <f>料單!E231</f>
        <v>0</v>
      </c>
      <c r="C175" s="383">
        <f>料單!K231</f>
        <v>0</v>
      </c>
      <c r="D175" s="389">
        <f t="shared" si="12"/>
        <v>0</v>
      </c>
      <c r="E175" s="171" cm="1">
        <f t="array" ref="E175">INDEX(A:A,MATCH(ROW(A174)-1,D:D,1)+1)</f>
        <v>18008</v>
      </c>
      <c r="F175" s="171" t="str" cm="1">
        <f t="array" ref="F175">INDEX(B:B,MATCH(ROW(B174)-1,D:D,1)+1)</f>
        <v>活隔</v>
      </c>
      <c r="G175" s="171">
        <v>1</v>
      </c>
      <c r="H175" s="398">
        <v>174</v>
      </c>
      <c r="J175" s="396" t="str">
        <f t="shared" si="13"/>
        <v/>
      </c>
      <c r="K175" s="390" t="str">
        <f t="shared" si="14"/>
        <v/>
      </c>
      <c r="M175" s="396" t="str">
        <f t="shared" si="15"/>
        <v/>
      </c>
      <c r="N175" s="390" t="str">
        <f t="shared" si="16"/>
        <v/>
      </c>
      <c r="P175" t="str">
        <f t="shared" si="17"/>
        <v>180080174</v>
      </c>
    </row>
    <row r="176" spans="1:16" x14ac:dyDescent="0.25">
      <c r="A176" s="383">
        <f>料單!C232</f>
        <v>6025</v>
      </c>
      <c r="B176" s="383">
        <f>料單!E232</f>
        <v>0</v>
      </c>
      <c r="C176" s="383">
        <f>料單!K232</f>
        <v>0</v>
      </c>
      <c r="D176" s="389">
        <f t="shared" si="12"/>
        <v>0</v>
      </c>
      <c r="E176" s="171" cm="1">
        <f t="array" ref="E176">INDEX(A:A,MATCH(ROW(A175)-1,D:D,1)+1)</f>
        <v>18008</v>
      </c>
      <c r="F176" s="171" t="str" cm="1">
        <f t="array" ref="F176">INDEX(B:B,MATCH(ROW(B175)-1,D:D,1)+1)</f>
        <v>活隔</v>
      </c>
      <c r="G176" s="171">
        <v>1</v>
      </c>
      <c r="H176" s="398">
        <v>175</v>
      </c>
      <c r="J176" s="396" t="str">
        <f t="shared" si="13"/>
        <v/>
      </c>
      <c r="K176" s="390" t="str">
        <f t="shared" si="14"/>
        <v/>
      </c>
      <c r="M176" s="396" t="str">
        <f t="shared" si="15"/>
        <v/>
      </c>
      <c r="N176" s="390" t="str">
        <f t="shared" si="16"/>
        <v/>
      </c>
      <c r="P176" t="str">
        <f t="shared" si="17"/>
        <v>180080175</v>
      </c>
    </row>
    <row r="177" spans="1:16" x14ac:dyDescent="0.25">
      <c r="A177" s="383">
        <f>料單!C233</f>
        <v>6026</v>
      </c>
      <c r="B177" s="383">
        <f>料單!E233</f>
        <v>0</v>
      </c>
      <c r="C177" s="383">
        <f>料單!K233</f>
        <v>0</v>
      </c>
      <c r="D177" s="389">
        <f t="shared" si="12"/>
        <v>0</v>
      </c>
      <c r="E177" s="171" cm="1">
        <f t="array" ref="E177">INDEX(A:A,MATCH(ROW(A176)-1,D:D,1)+1)</f>
        <v>18008</v>
      </c>
      <c r="F177" s="171" t="str" cm="1">
        <f t="array" ref="F177">INDEX(B:B,MATCH(ROW(B176)-1,D:D,1)+1)</f>
        <v>活隔</v>
      </c>
      <c r="G177" s="171">
        <v>1</v>
      </c>
      <c r="H177" s="398">
        <v>176</v>
      </c>
      <c r="J177" s="396" t="str">
        <f t="shared" si="13"/>
        <v/>
      </c>
      <c r="K177" s="390" t="str">
        <f t="shared" si="14"/>
        <v/>
      </c>
      <c r="M177" s="396" t="str">
        <f t="shared" si="15"/>
        <v/>
      </c>
      <c r="N177" s="390" t="str">
        <f t="shared" si="16"/>
        <v/>
      </c>
      <c r="P177" t="str">
        <f t="shared" si="17"/>
        <v>180080176</v>
      </c>
    </row>
    <row r="178" spans="1:16" x14ac:dyDescent="0.25">
      <c r="A178" s="383">
        <f>料單!C234</f>
        <v>6027</v>
      </c>
      <c r="B178" s="383">
        <f>料單!E234</f>
        <v>0</v>
      </c>
      <c r="C178" s="383">
        <f>料單!K234</f>
        <v>0</v>
      </c>
      <c r="D178" s="389">
        <f t="shared" si="12"/>
        <v>0</v>
      </c>
      <c r="E178" s="171" cm="1">
        <f t="array" ref="E178">INDEX(A:A,MATCH(ROW(A177)-1,D:D,1)+1)</f>
        <v>18008</v>
      </c>
      <c r="F178" s="171" t="str" cm="1">
        <f t="array" ref="F178">INDEX(B:B,MATCH(ROW(B177)-1,D:D,1)+1)</f>
        <v>活隔</v>
      </c>
      <c r="G178" s="171">
        <v>1</v>
      </c>
      <c r="H178" s="398">
        <v>177</v>
      </c>
      <c r="J178" s="396" t="str">
        <f t="shared" si="13"/>
        <v/>
      </c>
      <c r="K178" s="390" t="str">
        <f t="shared" si="14"/>
        <v/>
      </c>
      <c r="M178" s="396" t="str">
        <f t="shared" si="15"/>
        <v/>
      </c>
      <c r="N178" s="390" t="str">
        <f t="shared" si="16"/>
        <v/>
      </c>
      <c r="P178" t="str">
        <f t="shared" si="17"/>
        <v>180080177</v>
      </c>
    </row>
    <row r="179" spans="1:16" x14ac:dyDescent="0.25">
      <c r="A179" s="383">
        <f>料單!C235</f>
        <v>6028</v>
      </c>
      <c r="B179" s="383">
        <f>料單!E235</f>
        <v>0</v>
      </c>
      <c r="C179" s="383">
        <f>料單!K235</f>
        <v>0</v>
      </c>
      <c r="D179" s="389">
        <f t="shared" si="12"/>
        <v>0</v>
      </c>
      <c r="E179" s="171" cm="1">
        <f t="array" ref="E179">INDEX(A:A,MATCH(ROW(A178)-1,D:D,1)+1)</f>
        <v>18008</v>
      </c>
      <c r="F179" s="171" t="str" cm="1">
        <f t="array" ref="F179">INDEX(B:B,MATCH(ROW(B178)-1,D:D,1)+1)</f>
        <v>活隔</v>
      </c>
      <c r="G179" s="171">
        <v>1</v>
      </c>
      <c r="H179" s="398">
        <v>178</v>
      </c>
      <c r="J179" s="396" t="str">
        <f t="shared" si="13"/>
        <v/>
      </c>
      <c r="K179" s="390" t="str">
        <f t="shared" si="14"/>
        <v/>
      </c>
      <c r="M179" s="396" t="str">
        <f t="shared" si="15"/>
        <v/>
      </c>
      <c r="N179" s="390" t="str">
        <f t="shared" si="16"/>
        <v/>
      </c>
      <c r="P179" t="str">
        <f t="shared" si="17"/>
        <v>180080178</v>
      </c>
    </row>
    <row r="180" spans="1:16" x14ac:dyDescent="0.25">
      <c r="A180" s="383">
        <f>料單!C236</f>
        <v>6029</v>
      </c>
      <c r="B180" s="383">
        <f>料單!E236</f>
        <v>0</v>
      </c>
      <c r="C180" s="383">
        <f>料單!K236</f>
        <v>0</v>
      </c>
      <c r="D180" s="389">
        <f t="shared" si="12"/>
        <v>0</v>
      </c>
      <c r="E180" s="171" cm="1">
        <f t="array" ref="E180">INDEX(A:A,MATCH(ROW(A179)-1,D:D,1)+1)</f>
        <v>18008</v>
      </c>
      <c r="F180" s="171" t="str" cm="1">
        <f t="array" ref="F180">INDEX(B:B,MATCH(ROW(B179)-1,D:D,1)+1)</f>
        <v>活隔</v>
      </c>
      <c r="G180" s="171">
        <v>1</v>
      </c>
      <c r="H180" s="398">
        <v>179</v>
      </c>
      <c r="J180" s="396" t="str">
        <f t="shared" si="13"/>
        <v/>
      </c>
      <c r="K180" s="390" t="str">
        <f t="shared" si="14"/>
        <v/>
      </c>
      <c r="M180" s="396" t="str">
        <f t="shared" si="15"/>
        <v/>
      </c>
      <c r="N180" s="390" t="str">
        <f t="shared" si="16"/>
        <v/>
      </c>
      <c r="P180" t="str">
        <f t="shared" si="17"/>
        <v>180080179</v>
      </c>
    </row>
    <row r="181" spans="1:16" x14ac:dyDescent="0.25">
      <c r="A181" s="383">
        <f>料單!C237</f>
        <v>6030</v>
      </c>
      <c r="B181" s="383">
        <f>料單!E237</f>
        <v>0</v>
      </c>
      <c r="C181" s="383">
        <f>料單!K237</f>
        <v>0</v>
      </c>
      <c r="D181" s="389">
        <f t="shared" si="12"/>
        <v>0</v>
      </c>
      <c r="E181" s="171" cm="1">
        <f t="array" ref="E181">INDEX(A:A,MATCH(ROW(A180)-1,D:D,1)+1)</f>
        <v>18008</v>
      </c>
      <c r="F181" s="171" t="str" cm="1">
        <f t="array" ref="F181">INDEX(B:B,MATCH(ROW(B180)-1,D:D,1)+1)</f>
        <v>活隔</v>
      </c>
      <c r="G181" s="171">
        <v>1</v>
      </c>
      <c r="H181" s="398">
        <v>180</v>
      </c>
      <c r="J181" s="396" t="str">
        <f t="shared" si="13"/>
        <v/>
      </c>
      <c r="K181" s="390" t="str">
        <f t="shared" si="14"/>
        <v/>
      </c>
      <c r="M181" s="396" t="str">
        <f t="shared" si="15"/>
        <v/>
      </c>
      <c r="N181" s="390" t="str">
        <f t="shared" si="16"/>
        <v/>
      </c>
      <c r="P181" t="str">
        <f t="shared" si="17"/>
        <v>180080180</v>
      </c>
    </row>
    <row r="182" spans="1:16" x14ac:dyDescent="0.25">
      <c r="A182" s="383">
        <f>料單!C247</f>
        <v>7001</v>
      </c>
      <c r="B182" s="383" t="str">
        <f>料單!E247</f>
        <v>頂板</v>
      </c>
      <c r="C182" s="383">
        <f>料單!K247</f>
        <v>0</v>
      </c>
      <c r="D182" s="389">
        <f t="shared" si="12"/>
        <v>0</v>
      </c>
      <c r="E182" s="171" cm="1">
        <f t="array" ref="E182">INDEX(A:A,MATCH(ROW(A181)-1,D:D,1)+1)</f>
        <v>18008</v>
      </c>
      <c r="F182" s="171" t="str" cm="1">
        <f t="array" ref="F182">INDEX(B:B,MATCH(ROW(B181)-1,D:D,1)+1)</f>
        <v>活隔</v>
      </c>
      <c r="G182" s="171">
        <v>1</v>
      </c>
      <c r="H182" s="398">
        <v>181</v>
      </c>
      <c r="J182" s="396" t="str">
        <f t="shared" si="13"/>
        <v/>
      </c>
      <c r="K182" s="390" t="str">
        <f t="shared" si="14"/>
        <v/>
      </c>
      <c r="M182" s="396" t="str">
        <f t="shared" si="15"/>
        <v/>
      </c>
      <c r="N182" s="390" t="str">
        <f t="shared" si="16"/>
        <v/>
      </c>
      <c r="P182" t="str">
        <f t="shared" si="17"/>
        <v>180080181</v>
      </c>
    </row>
    <row r="183" spans="1:16" x14ac:dyDescent="0.25">
      <c r="A183" s="383">
        <f>料單!C248</f>
        <v>7002</v>
      </c>
      <c r="B183" s="383" t="str">
        <f>料單!E248</f>
        <v>底板</v>
      </c>
      <c r="C183" s="383">
        <f>料單!K248</f>
        <v>0</v>
      </c>
      <c r="D183" s="389">
        <f t="shared" si="12"/>
        <v>0</v>
      </c>
      <c r="E183" s="171" cm="1">
        <f t="array" ref="E183">INDEX(A:A,MATCH(ROW(A182)-1,D:D,1)+1)</f>
        <v>18008</v>
      </c>
      <c r="F183" s="171" t="str" cm="1">
        <f t="array" ref="F183">INDEX(B:B,MATCH(ROW(B182)-1,D:D,1)+1)</f>
        <v>活隔</v>
      </c>
      <c r="G183" s="171">
        <v>1</v>
      </c>
      <c r="H183" s="398">
        <v>182</v>
      </c>
      <c r="J183" s="396" t="str">
        <f t="shared" si="13"/>
        <v/>
      </c>
      <c r="K183" s="390" t="str">
        <f t="shared" si="14"/>
        <v/>
      </c>
      <c r="M183" s="396" t="str">
        <f t="shared" si="15"/>
        <v/>
      </c>
      <c r="N183" s="390" t="str">
        <f t="shared" si="16"/>
        <v/>
      </c>
      <c r="P183" t="str">
        <f t="shared" si="17"/>
        <v>180080182</v>
      </c>
    </row>
    <row r="184" spans="1:16" x14ac:dyDescent="0.25">
      <c r="A184" s="383">
        <f>料單!C249</f>
        <v>7003</v>
      </c>
      <c r="B184" s="383" t="str">
        <f>料單!E249</f>
        <v>左側板</v>
      </c>
      <c r="C184" s="383">
        <f>料單!K249</f>
        <v>0</v>
      </c>
      <c r="D184" s="389">
        <f t="shared" si="12"/>
        <v>0</v>
      </c>
      <c r="E184" s="171" cm="1">
        <f t="array" ref="E184">INDEX(A:A,MATCH(ROW(A183)-1,D:D,1)+1)</f>
        <v>18008</v>
      </c>
      <c r="F184" s="171" t="str" cm="1">
        <f t="array" ref="F184">INDEX(B:B,MATCH(ROW(B183)-1,D:D,1)+1)</f>
        <v>活隔</v>
      </c>
      <c r="G184" s="171">
        <v>1</v>
      </c>
      <c r="H184" s="398">
        <v>183</v>
      </c>
      <c r="J184" s="396" t="str">
        <f t="shared" si="13"/>
        <v/>
      </c>
      <c r="K184" s="390" t="str">
        <f t="shared" si="14"/>
        <v/>
      </c>
      <c r="M184" s="396" t="str">
        <f t="shared" si="15"/>
        <v/>
      </c>
      <c r="N184" s="390" t="str">
        <f t="shared" si="16"/>
        <v/>
      </c>
      <c r="P184" t="str">
        <f t="shared" si="17"/>
        <v>180080183</v>
      </c>
    </row>
    <row r="185" spans="1:16" x14ac:dyDescent="0.25">
      <c r="A185" s="383">
        <f>料單!C250</f>
        <v>7004</v>
      </c>
      <c r="B185" s="383" t="str">
        <f>料單!E250</f>
        <v>右側板</v>
      </c>
      <c r="C185" s="383">
        <f>料單!K250</f>
        <v>0</v>
      </c>
      <c r="D185" s="389">
        <f t="shared" si="12"/>
        <v>0</v>
      </c>
      <c r="E185" s="171" cm="1">
        <f t="array" ref="E185">INDEX(A:A,MATCH(ROW(A184)-1,D:D,1)+1)</f>
        <v>18008</v>
      </c>
      <c r="F185" s="171" t="str" cm="1">
        <f t="array" ref="F185">INDEX(B:B,MATCH(ROW(B184)-1,D:D,1)+1)</f>
        <v>活隔</v>
      </c>
      <c r="G185" s="171">
        <v>1</v>
      </c>
      <c r="H185" s="398">
        <v>184</v>
      </c>
      <c r="J185" s="396" t="str">
        <f t="shared" si="13"/>
        <v/>
      </c>
      <c r="K185" s="390" t="str">
        <f t="shared" si="14"/>
        <v/>
      </c>
      <c r="M185" s="396" t="str">
        <f t="shared" si="15"/>
        <v/>
      </c>
      <c r="N185" s="390" t="str">
        <f t="shared" si="16"/>
        <v/>
      </c>
      <c r="P185" t="str">
        <f t="shared" si="17"/>
        <v>180080184</v>
      </c>
    </row>
    <row r="186" spans="1:16" x14ac:dyDescent="0.25">
      <c r="A186" s="383">
        <f>料單!C251</f>
        <v>7005</v>
      </c>
      <c r="B186" s="383" t="str">
        <f>料單!E251</f>
        <v>背板</v>
      </c>
      <c r="C186" s="383">
        <f>料單!K251</f>
        <v>0</v>
      </c>
      <c r="D186" s="389">
        <f t="shared" si="12"/>
        <v>0</v>
      </c>
      <c r="E186" s="171" cm="1">
        <f t="array" ref="E186">INDEX(A:A,MATCH(ROW(A185)-1,D:D,1)+1)</f>
        <v>18008</v>
      </c>
      <c r="F186" s="171" t="str" cm="1">
        <f t="array" ref="F186">INDEX(B:B,MATCH(ROW(B185)-1,D:D,1)+1)</f>
        <v>活隔</v>
      </c>
      <c r="G186" s="171">
        <v>1</v>
      </c>
      <c r="H186" s="398">
        <v>185</v>
      </c>
      <c r="J186" s="396" t="str">
        <f t="shared" si="13"/>
        <v/>
      </c>
      <c r="K186" s="390" t="str">
        <f t="shared" si="14"/>
        <v/>
      </c>
      <c r="M186" s="396" t="str">
        <f t="shared" si="15"/>
        <v/>
      </c>
      <c r="N186" s="390" t="str">
        <f t="shared" si="16"/>
        <v/>
      </c>
      <c r="P186" t="str">
        <f t="shared" si="17"/>
        <v>180080185</v>
      </c>
    </row>
    <row r="187" spans="1:16" x14ac:dyDescent="0.25">
      <c r="A187" s="383">
        <f>料單!C252</f>
        <v>7006</v>
      </c>
      <c r="B187" s="383" t="str">
        <f>料單!E252</f>
        <v>背拉桿</v>
      </c>
      <c r="C187" s="383">
        <f>料單!K252</f>
        <v>0</v>
      </c>
      <c r="D187" s="389">
        <f t="shared" si="12"/>
        <v>0</v>
      </c>
      <c r="E187" s="171" cm="1">
        <f t="array" ref="E187">INDEX(A:A,MATCH(ROW(A186)-1,D:D,1)+1)</f>
        <v>18008</v>
      </c>
      <c r="F187" s="171" t="str" cm="1">
        <f t="array" ref="F187">INDEX(B:B,MATCH(ROW(B186)-1,D:D,1)+1)</f>
        <v>活隔</v>
      </c>
      <c r="G187" s="171">
        <v>1</v>
      </c>
      <c r="H187" s="398">
        <v>186</v>
      </c>
      <c r="J187" s="396" t="str">
        <f t="shared" si="13"/>
        <v/>
      </c>
      <c r="K187" s="390" t="str">
        <f t="shared" si="14"/>
        <v/>
      </c>
      <c r="M187" s="396" t="str">
        <f t="shared" si="15"/>
        <v/>
      </c>
      <c r="N187" s="390" t="str">
        <f t="shared" si="16"/>
        <v/>
      </c>
      <c r="P187" t="str">
        <f t="shared" si="17"/>
        <v>180080186</v>
      </c>
    </row>
    <row r="188" spans="1:16" x14ac:dyDescent="0.25">
      <c r="A188" s="383">
        <f>料單!C253</f>
        <v>7007</v>
      </c>
      <c r="B188" s="383" t="str">
        <f>料單!E253</f>
        <v>中立板</v>
      </c>
      <c r="C188" s="383">
        <f>料單!K253</f>
        <v>0</v>
      </c>
      <c r="D188" s="389">
        <f t="shared" si="12"/>
        <v>0</v>
      </c>
      <c r="E188" s="171" cm="1">
        <f t="array" ref="E188">INDEX(A:A,MATCH(ROW(A187)-1,D:D,1)+1)</f>
        <v>18008</v>
      </c>
      <c r="F188" s="171" t="str" cm="1">
        <f t="array" ref="F188">INDEX(B:B,MATCH(ROW(B187)-1,D:D,1)+1)</f>
        <v>活隔</v>
      </c>
      <c r="G188" s="171">
        <v>1</v>
      </c>
      <c r="H188" s="398">
        <v>187</v>
      </c>
      <c r="J188" s="396" t="str">
        <f t="shared" si="13"/>
        <v/>
      </c>
      <c r="K188" s="390" t="str">
        <f t="shared" si="14"/>
        <v/>
      </c>
      <c r="M188" s="396" t="str">
        <f t="shared" si="15"/>
        <v/>
      </c>
      <c r="N188" s="390" t="str">
        <f t="shared" si="16"/>
        <v/>
      </c>
      <c r="P188" t="str">
        <f t="shared" si="17"/>
        <v>180080187</v>
      </c>
    </row>
    <row r="189" spans="1:16" x14ac:dyDescent="0.25">
      <c r="A189" s="383">
        <f>料單!C254</f>
        <v>7008</v>
      </c>
      <c r="B189" s="383" t="str">
        <f>料單!E254</f>
        <v>活隔</v>
      </c>
      <c r="C189" s="383">
        <f>料單!K254</f>
        <v>0</v>
      </c>
      <c r="D189" s="389">
        <f t="shared" si="12"/>
        <v>0</v>
      </c>
      <c r="E189" s="171" cm="1">
        <f t="array" ref="E189">INDEX(A:A,MATCH(ROW(A188)-1,D:D,1)+1)</f>
        <v>18008</v>
      </c>
      <c r="F189" s="171" t="str" cm="1">
        <f t="array" ref="F189">INDEX(B:B,MATCH(ROW(B188)-1,D:D,1)+1)</f>
        <v>活隔</v>
      </c>
      <c r="G189" s="171">
        <v>1</v>
      </c>
      <c r="H189" s="398">
        <v>188</v>
      </c>
      <c r="J189" s="396" t="str">
        <f t="shared" si="13"/>
        <v/>
      </c>
      <c r="K189" s="390" t="str">
        <f t="shared" si="14"/>
        <v/>
      </c>
      <c r="M189" s="396" t="str">
        <f t="shared" si="15"/>
        <v/>
      </c>
      <c r="N189" s="390" t="str">
        <f t="shared" si="16"/>
        <v/>
      </c>
      <c r="P189" t="str">
        <f t="shared" si="17"/>
        <v>180080188</v>
      </c>
    </row>
    <row r="190" spans="1:16" x14ac:dyDescent="0.25">
      <c r="A190" s="383">
        <f>料單!C255</f>
        <v>7009</v>
      </c>
      <c r="B190" s="383" t="str">
        <f>料單!E255</f>
        <v>固隔</v>
      </c>
      <c r="C190" s="383">
        <f>料單!K255</f>
        <v>0</v>
      </c>
      <c r="D190" s="389">
        <f t="shared" si="12"/>
        <v>0</v>
      </c>
      <c r="E190" s="171" cm="1">
        <f t="array" ref="E190">INDEX(A:A,MATCH(ROW(A189)-1,D:D,1)+1)</f>
        <v>18008</v>
      </c>
      <c r="F190" s="171" t="str" cm="1">
        <f t="array" ref="F190">INDEX(B:B,MATCH(ROW(B189)-1,D:D,1)+1)</f>
        <v>活隔</v>
      </c>
      <c r="G190" s="171">
        <v>1</v>
      </c>
      <c r="H190" s="398">
        <v>189</v>
      </c>
      <c r="J190" s="396" t="str">
        <f t="shared" si="13"/>
        <v/>
      </c>
      <c r="K190" s="390" t="str">
        <f t="shared" si="14"/>
        <v/>
      </c>
      <c r="M190" s="396" t="str">
        <f t="shared" si="15"/>
        <v/>
      </c>
      <c r="N190" s="390" t="str">
        <f t="shared" si="16"/>
        <v/>
      </c>
      <c r="P190" t="str">
        <f t="shared" si="17"/>
        <v>180080189</v>
      </c>
    </row>
    <row r="191" spans="1:16" x14ac:dyDescent="0.25">
      <c r="A191" s="383">
        <f>料單!C256</f>
        <v>7010</v>
      </c>
      <c r="B191" s="383" t="str">
        <f>料單!E256</f>
        <v>左門板</v>
      </c>
      <c r="C191" s="383">
        <f>料單!K256</f>
        <v>0</v>
      </c>
      <c r="D191" s="389">
        <f t="shared" si="12"/>
        <v>0</v>
      </c>
      <c r="E191" s="171" cm="1">
        <f t="array" ref="E191">INDEX(A:A,MATCH(ROW(A190)-1,D:D,1)+1)</f>
        <v>18008</v>
      </c>
      <c r="F191" s="171" t="str" cm="1">
        <f t="array" ref="F191">INDEX(B:B,MATCH(ROW(B190)-1,D:D,1)+1)</f>
        <v>活隔</v>
      </c>
      <c r="G191" s="171">
        <v>1</v>
      </c>
      <c r="H191" s="398">
        <v>190</v>
      </c>
      <c r="J191" s="396" t="str">
        <f t="shared" si="13"/>
        <v/>
      </c>
      <c r="K191" s="390" t="str">
        <f t="shared" si="14"/>
        <v/>
      </c>
      <c r="M191" s="396" t="str">
        <f t="shared" si="15"/>
        <v/>
      </c>
      <c r="N191" s="390" t="str">
        <f t="shared" si="16"/>
        <v/>
      </c>
      <c r="P191" t="str">
        <f t="shared" si="17"/>
        <v>180080190</v>
      </c>
    </row>
    <row r="192" spans="1:16" x14ac:dyDescent="0.25">
      <c r="A192" s="383">
        <f>料單!C257</f>
        <v>7011</v>
      </c>
      <c r="B192" s="383" t="str">
        <f>料單!E257</f>
        <v>右門板</v>
      </c>
      <c r="C192" s="383">
        <f>料單!K257</f>
        <v>0</v>
      </c>
      <c r="D192" s="389">
        <f t="shared" si="12"/>
        <v>0</v>
      </c>
      <c r="E192" s="171" cm="1">
        <f t="array" ref="E192">INDEX(A:A,MATCH(ROW(A191)-1,D:D,1)+1)</f>
        <v>18008</v>
      </c>
      <c r="F192" s="171" t="str" cm="1">
        <f t="array" ref="F192">INDEX(B:B,MATCH(ROW(B191)-1,D:D,1)+1)</f>
        <v>活隔</v>
      </c>
      <c r="G192" s="171">
        <v>1</v>
      </c>
      <c r="H192" s="398">
        <v>191</v>
      </c>
      <c r="J192" s="396" t="str">
        <f t="shared" si="13"/>
        <v/>
      </c>
      <c r="K192" s="390" t="str">
        <f t="shared" si="14"/>
        <v/>
      </c>
      <c r="M192" s="396" t="str">
        <f t="shared" si="15"/>
        <v/>
      </c>
      <c r="N192" s="390" t="str">
        <f t="shared" si="16"/>
        <v/>
      </c>
      <c r="P192" t="str">
        <f t="shared" si="17"/>
        <v>180080191</v>
      </c>
    </row>
    <row r="193" spans="1:16" x14ac:dyDescent="0.25">
      <c r="A193" s="383">
        <f>料單!C258</f>
        <v>7012</v>
      </c>
      <c r="B193" s="383">
        <f>料單!E258</f>
        <v>0</v>
      </c>
      <c r="C193" s="383">
        <f>料單!K258</f>
        <v>0</v>
      </c>
      <c r="D193" s="389">
        <f t="shared" si="12"/>
        <v>0</v>
      </c>
      <c r="E193" s="171" cm="1">
        <f t="array" ref="E193">INDEX(A:A,MATCH(ROW(A192)-1,D:D,1)+1)</f>
        <v>18008</v>
      </c>
      <c r="F193" s="171" t="str" cm="1">
        <f t="array" ref="F193">INDEX(B:B,MATCH(ROW(B192)-1,D:D,1)+1)</f>
        <v>活隔</v>
      </c>
      <c r="G193" s="171">
        <v>1</v>
      </c>
      <c r="H193" s="398">
        <v>192</v>
      </c>
      <c r="J193" s="396" t="str">
        <f t="shared" si="13"/>
        <v/>
      </c>
      <c r="K193" s="390" t="str">
        <f t="shared" si="14"/>
        <v/>
      </c>
      <c r="M193" s="396" t="str">
        <f t="shared" si="15"/>
        <v/>
      </c>
      <c r="N193" s="390" t="str">
        <f t="shared" si="16"/>
        <v/>
      </c>
      <c r="P193" t="str">
        <f t="shared" si="17"/>
        <v>180080192</v>
      </c>
    </row>
    <row r="194" spans="1:16" x14ac:dyDescent="0.25">
      <c r="A194" s="383">
        <f>料單!C259</f>
        <v>7013</v>
      </c>
      <c r="B194" s="383">
        <f>料單!E259</f>
        <v>0</v>
      </c>
      <c r="C194" s="383">
        <f>料單!K259</f>
        <v>0</v>
      </c>
      <c r="D194" s="389">
        <f t="shared" si="12"/>
        <v>0</v>
      </c>
      <c r="E194" s="171" cm="1">
        <f t="array" ref="E194">INDEX(A:A,MATCH(ROW(A193)-1,D:D,1)+1)</f>
        <v>18008</v>
      </c>
      <c r="F194" s="171" t="str" cm="1">
        <f t="array" ref="F194">INDEX(B:B,MATCH(ROW(B193)-1,D:D,1)+1)</f>
        <v>活隔</v>
      </c>
      <c r="G194" s="171">
        <v>1</v>
      </c>
      <c r="H194" s="398">
        <v>193</v>
      </c>
      <c r="J194" s="396" t="str">
        <f t="shared" si="13"/>
        <v/>
      </c>
      <c r="K194" s="390" t="str">
        <f t="shared" si="14"/>
        <v/>
      </c>
      <c r="M194" s="396" t="str">
        <f t="shared" si="15"/>
        <v/>
      </c>
      <c r="N194" s="390" t="str">
        <f t="shared" si="16"/>
        <v/>
      </c>
      <c r="P194" t="str">
        <f t="shared" si="17"/>
        <v>180080193</v>
      </c>
    </row>
    <row r="195" spans="1:16" x14ac:dyDescent="0.25">
      <c r="A195" s="383">
        <f>料單!C260</f>
        <v>7014</v>
      </c>
      <c r="B195" s="383">
        <f>料單!E260</f>
        <v>0</v>
      </c>
      <c r="C195" s="383">
        <f>料單!K260</f>
        <v>0</v>
      </c>
      <c r="D195" s="389">
        <f t="shared" ref="D195:D258" si="18">C195+D194</f>
        <v>0</v>
      </c>
      <c r="E195" s="171" cm="1">
        <f t="array" ref="E195">INDEX(A:A,MATCH(ROW(A194)-1,D:D,1)+1)</f>
        <v>18008</v>
      </c>
      <c r="F195" s="171" t="str" cm="1">
        <f t="array" ref="F195">INDEX(B:B,MATCH(ROW(B194)-1,D:D,1)+1)</f>
        <v>活隔</v>
      </c>
      <c r="G195" s="171">
        <v>1</v>
      </c>
      <c r="H195" s="398">
        <v>194</v>
      </c>
      <c r="J195" s="396" t="str">
        <f t="shared" ref="J195:J258" si="19">IFERROR(VALUE(RIGHT(I195,4)),"")</f>
        <v/>
      </c>
      <c r="K195" s="390" t="str">
        <f t="shared" ref="K195:K258" si="20">IF(ISERROR(MATCH(H195,J:J,0)),"","v")</f>
        <v/>
      </c>
      <c r="M195" s="396" t="str">
        <f t="shared" ref="M195:M258" si="21">IFERROR(VALUE(RIGHT(L195,4)),"")</f>
        <v/>
      </c>
      <c r="N195" s="390" t="str">
        <f t="shared" ref="N195:N258" si="22">IF(ISERROR(MATCH(H195,M:M,0)),"","v")</f>
        <v/>
      </c>
      <c r="P195" t="str">
        <f t="shared" ref="P195:P258" si="23">E195&amp;TEXT(H195,"0000")</f>
        <v>180080194</v>
      </c>
    </row>
    <row r="196" spans="1:16" x14ac:dyDescent="0.25">
      <c r="A196" s="383">
        <f>料單!C261</f>
        <v>7015</v>
      </c>
      <c r="B196" s="383">
        <f>料單!E261</f>
        <v>0</v>
      </c>
      <c r="C196" s="383">
        <f>料單!K261</f>
        <v>0</v>
      </c>
      <c r="D196" s="389">
        <f t="shared" si="18"/>
        <v>0</v>
      </c>
      <c r="E196" s="171" cm="1">
        <f t="array" ref="E196">INDEX(A:A,MATCH(ROW(A195)-1,D:D,1)+1)</f>
        <v>18008</v>
      </c>
      <c r="F196" s="171" t="str" cm="1">
        <f t="array" ref="F196">INDEX(B:B,MATCH(ROW(B195)-1,D:D,1)+1)</f>
        <v>活隔</v>
      </c>
      <c r="G196" s="171">
        <v>1</v>
      </c>
      <c r="H196" s="398">
        <v>195</v>
      </c>
      <c r="J196" s="396" t="str">
        <f t="shared" si="19"/>
        <v/>
      </c>
      <c r="K196" s="390" t="str">
        <f t="shared" si="20"/>
        <v/>
      </c>
      <c r="M196" s="396" t="str">
        <f t="shared" si="21"/>
        <v/>
      </c>
      <c r="N196" s="390" t="str">
        <f t="shared" si="22"/>
        <v/>
      </c>
      <c r="P196" t="str">
        <f t="shared" si="23"/>
        <v>180080195</v>
      </c>
    </row>
    <row r="197" spans="1:16" x14ac:dyDescent="0.25">
      <c r="A197" s="383">
        <f>料單!C262</f>
        <v>7016</v>
      </c>
      <c r="B197" s="383">
        <f>料單!E262</f>
        <v>0</v>
      </c>
      <c r="C197" s="383">
        <f>料單!K262</f>
        <v>0</v>
      </c>
      <c r="D197" s="389">
        <f t="shared" si="18"/>
        <v>0</v>
      </c>
      <c r="E197" s="171" cm="1">
        <f t="array" ref="E197">INDEX(A:A,MATCH(ROW(A196)-1,D:D,1)+1)</f>
        <v>18008</v>
      </c>
      <c r="F197" s="171" t="str" cm="1">
        <f t="array" ref="F197">INDEX(B:B,MATCH(ROW(B196)-1,D:D,1)+1)</f>
        <v>活隔</v>
      </c>
      <c r="G197" s="171">
        <v>1</v>
      </c>
      <c r="H197" s="398">
        <v>196</v>
      </c>
      <c r="J197" s="396" t="str">
        <f t="shared" si="19"/>
        <v/>
      </c>
      <c r="K197" s="390" t="str">
        <f t="shared" si="20"/>
        <v/>
      </c>
      <c r="M197" s="396" t="str">
        <f t="shared" si="21"/>
        <v/>
      </c>
      <c r="N197" s="390" t="str">
        <f t="shared" si="22"/>
        <v/>
      </c>
      <c r="P197" t="str">
        <f t="shared" si="23"/>
        <v>180080196</v>
      </c>
    </row>
    <row r="198" spans="1:16" x14ac:dyDescent="0.25">
      <c r="A198" s="383">
        <f>料單!C263</f>
        <v>7017</v>
      </c>
      <c r="B198" s="383">
        <f>料單!E263</f>
        <v>0</v>
      </c>
      <c r="C198" s="383">
        <f>料單!K263</f>
        <v>0</v>
      </c>
      <c r="D198" s="389">
        <f t="shared" si="18"/>
        <v>0</v>
      </c>
      <c r="E198" s="171" cm="1">
        <f t="array" ref="E198">INDEX(A:A,MATCH(ROW(A197)-1,D:D,1)+1)</f>
        <v>18008</v>
      </c>
      <c r="F198" s="171" t="str" cm="1">
        <f t="array" ref="F198">INDEX(B:B,MATCH(ROW(B197)-1,D:D,1)+1)</f>
        <v>活隔</v>
      </c>
      <c r="G198" s="171">
        <v>1</v>
      </c>
      <c r="H198" s="398">
        <v>197</v>
      </c>
      <c r="J198" s="396" t="str">
        <f t="shared" si="19"/>
        <v/>
      </c>
      <c r="K198" s="390" t="str">
        <f t="shared" si="20"/>
        <v/>
      </c>
      <c r="M198" s="396" t="str">
        <f t="shared" si="21"/>
        <v/>
      </c>
      <c r="N198" s="390" t="str">
        <f t="shared" si="22"/>
        <v/>
      </c>
      <c r="P198" t="str">
        <f t="shared" si="23"/>
        <v>180080197</v>
      </c>
    </row>
    <row r="199" spans="1:16" x14ac:dyDescent="0.25">
      <c r="A199" s="383">
        <f>料單!C264</f>
        <v>7018</v>
      </c>
      <c r="B199" s="383">
        <f>料單!E264</f>
        <v>0</v>
      </c>
      <c r="C199" s="383">
        <f>料單!K264</f>
        <v>0</v>
      </c>
      <c r="D199" s="389">
        <f t="shared" si="18"/>
        <v>0</v>
      </c>
      <c r="E199" s="171" cm="1">
        <f t="array" ref="E199">INDEX(A:A,MATCH(ROW(A198)-1,D:D,1)+1)</f>
        <v>18008</v>
      </c>
      <c r="F199" s="171" t="str" cm="1">
        <f t="array" ref="F199">INDEX(B:B,MATCH(ROW(B198)-1,D:D,1)+1)</f>
        <v>活隔</v>
      </c>
      <c r="G199" s="171">
        <v>1</v>
      </c>
      <c r="H199" s="398">
        <v>198</v>
      </c>
      <c r="J199" s="396" t="str">
        <f t="shared" si="19"/>
        <v/>
      </c>
      <c r="K199" s="390" t="str">
        <f t="shared" si="20"/>
        <v/>
      </c>
      <c r="M199" s="396" t="str">
        <f t="shared" si="21"/>
        <v/>
      </c>
      <c r="N199" s="390" t="str">
        <f t="shared" si="22"/>
        <v/>
      </c>
      <c r="P199" t="str">
        <f t="shared" si="23"/>
        <v>180080198</v>
      </c>
    </row>
    <row r="200" spans="1:16" x14ac:dyDescent="0.25">
      <c r="A200" s="383">
        <f>料單!C265</f>
        <v>7019</v>
      </c>
      <c r="B200" s="383">
        <f>料單!E265</f>
        <v>0</v>
      </c>
      <c r="C200" s="383">
        <f>料單!K265</f>
        <v>0</v>
      </c>
      <c r="D200" s="389">
        <f t="shared" si="18"/>
        <v>0</v>
      </c>
      <c r="E200" s="171" cm="1">
        <f t="array" ref="E200">INDEX(A:A,MATCH(ROW(A199)-1,D:D,1)+1)</f>
        <v>18008</v>
      </c>
      <c r="F200" s="171" t="str" cm="1">
        <f t="array" ref="F200">INDEX(B:B,MATCH(ROW(B199)-1,D:D,1)+1)</f>
        <v>活隔</v>
      </c>
      <c r="G200" s="171">
        <v>1</v>
      </c>
      <c r="H200" s="398">
        <v>199</v>
      </c>
      <c r="J200" s="396" t="str">
        <f t="shared" si="19"/>
        <v/>
      </c>
      <c r="K200" s="390" t="str">
        <f t="shared" si="20"/>
        <v/>
      </c>
      <c r="M200" s="396" t="str">
        <f t="shared" si="21"/>
        <v/>
      </c>
      <c r="N200" s="390" t="str">
        <f t="shared" si="22"/>
        <v/>
      </c>
      <c r="P200" t="str">
        <f t="shared" si="23"/>
        <v>180080199</v>
      </c>
    </row>
    <row r="201" spans="1:16" x14ac:dyDescent="0.25">
      <c r="A201" s="383">
        <f>料單!C266</f>
        <v>7020</v>
      </c>
      <c r="B201" s="383">
        <f>料單!E266</f>
        <v>0</v>
      </c>
      <c r="C201" s="383">
        <f>料單!K266</f>
        <v>0</v>
      </c>
      <c r="D201" s="389">
        <f t="shared" si="18"/>
        <v>0</v>
      </c>
      <c r="E201" s="171" cm="1">
        <f t="array" ref="E201">INDEX(A:A,MATCH(ROW(A200)-1,D:D,1)+1)</f>
        <v>18008</v>
      </c>
      <c r="F201" s="171" t="str" cm="1">
        <f t="array" ref="F201">INDEX(B:B,MATCH(ROW(B200)-1,D:D,1)+1)</f>
        <v>活隔</v>
      </c>
      <c r="G201" s="171">
        <v>1</v>
      </c>
      <c r="H201" s="398">
        <v>200</v>
      </c>
      <c r="J201" s="396" t="str">
        <f t="shared" si="19"/>
        <v/>
      </c>
      <c r="K201" s="390" t="str">
        <f t="shared" si="20"/>
        <v/>
      </c>
      <c r="M201" s="396" t="str">
        <f t="shared" si="21"/>
        <v/>
      </c>
      <c r="N201" s="390" t="str">
        <f t="shared" si="22"/>
        <v/>
      </c>
      <c r="P201" t="str">
        <f t="shared" si="23"/>
        <v>180080200</v>
      </c>
    </row>
    <row r="202" spans="1:16" x14ac:dyDescent="0.25">
      <c r="A202" s="383">
        <f>料單!C267</f>
        <v>7021</v>
      </c>
      <c r="B202" s="383">
        <f>料單!E267</f>
        <v>0</v>
      </c>
      <c r="C202" s="383">
        <f>料單!K267</f>
        <v>0</v>
      </c>
      <c r="D202" s="389">
        <f t="shared" si="18"/>
        <v>0</v>
      </c>
      <c r="E202" s="171" cm="1">
        <f t="array" ref="E202">INDEX(A:A,MATCH(ROW(A201)-1,D:D,1)+1)</f>
        <v>18008</v>
      </c>
      <c r="F202" s="171" t="str" cm="1">
        <f t="array" ref="F202">INDEX(B:B,MATCH(ROW(B201)-1,D:D,1)+1)</f>
        <v>活隔</v>
      </c>
      <c r="G202" s="171">
        <v>1</v>
      </c>
      <c r="H202" s="398">
        <v>201</v>
      </c>
      <c r="J202" s="396" t="str">
        <f t="shared" si="19"/>
        <v/>
      </c>
      <c r="K202" s="390" t="str">
        <f t="shared" si="20"/>
        <v/>
      </c>
      <c r="M202" s="396" t="str">
        <f t="shared" si="21"/>
        <v/>
      </c>
      <c r="N202" s="390" t="str">
        <f t="shared" si="22"/>
        <v/>
      </c>
      <c r="P202" t="str">
        <f t="shared" si="23"/>
        <v>180080201</v>
      </c>
    </row>
    <row r="203" spans="1:16" x14ac:dyDescent="0.25">
      <c r="A203" s="383">
        <f>料單!C268</f>
        <v>7022</v>
      </c>
      <c r="B203" s="383">
        <f>料單!E268</f>
        <v>0</v>
      </c>
      <c r="C203" s="383">
        <f>料單!K268</f>
        <v>0</v>
      </c>
      <c r="D203" s="389">
        <f t="shared" si="18"/>
        <v>0</v>
      </c>
      <c r="E203" s="171" cm="1">
        <f t="array" ref="E203">INDEX(A:A,MATCH(ROW(A202)-1,D:D,1)+1)</f>
        <v>18008</v>
      </c>
      <c r="F203" s="171" t="str" cm="1">
        <f t="array" ref="F203">INDEX(B:B,MATCH(ROW(B202)-1,D:D,1)+1)</f>
        <v>活隔</v>
      </c>
      <c r="G203" s="171">
        <v>1</v>
      </c>
      <c r="H203" s="398">
        <v>202</v>
      </c>
      <c r="J203" s="396" t="str">
        <f t="shared" si="19"/>
        <v/>
      </c>
      <c r="K203" s="390" t="str">
        <f t="shared" si="20"/>
        <v/>
      </c>
      <c r="M203" s="396" t="str">
        <f t="shared" si="21"/>
        <v/>
      </c>
      <c r="N203" s="390" t="str">
        <f t="shared" si="22"/>
        <v/>
      </c>
      <c r="P203" t="str">
        <f t="shared" si="23"/>
        <v>180080202</v>
      </c>
    </row>
    <row r="204" spans="1:16" x14ac:dyDescent="0.25">
      <c r="A204" s="383">
        <f>料單!C269</f>
        <v>7023</v>
      </c>
      <c r="B204" s="383">
        <f>料單!E269</f>
        <v>0</v>
      </c>
      <c r="C204" s="383">
        <f>料單!K269</f>
        <v>0</v>
      </c>
      <c r="D204" s="389">
        <f t="shared" si="18"/>
        <v>0</v>
      </c>
      <c r="E204" s="171" cm="1">
        <f t="array" ref="E204">INDEX(A:A,MATCH(ROW(A203)-1,D:D,1)+1)</f>
        <v>18008</v>
      </c>
      <c r="F204" s="171" t="str" cm="1">
        <f t="array" ref="F204">INDEX(B:B,MATCH(ROW(B203)-1,D:D,1)+1)</f>
        <v>活隔</v>
      </c>
      <c r="G204" s="171">
        <v>1</v>
      </c>
      <c r="H204" s="398">
        <v>203</v>
      </c>
      <c r="J204" s="396" t="str">
        <f t="shared" si="19"/>
        <v/>
      </c>
      <c r="K204" s="390" t="str">
        <f t="shared" si="20"/>
        <v/>
      </c>
      <c r="M204" s="396" t="str">
        <f t="shared" si="21"/>
        <v/>
      </c>
      <c r="N204" s="390" t="str">
        <f t="shared" si="22"/>
        <v/>
      </c>
      <c r="P204" t="str">
        <f t="shared" si="23"/>
        <v>180080203</v>
      </c>
    </row>
    <row r="205" spans="1:16" x14ac:dyDescent="0.25">
      <c r="A205" s="383">
        <f>料單!C270</f>
        <v>7024</v>
      </c>
      <c r="B205" s="383">
        <f>料單!E270</f>
        <v>0</v>
      </c>
      <c r="C205" s="383">
        <f>料單!K270</f>
        <v>0</v>
      </c>
      <c r="D205" s="389">
        <f t="shared" si="18"/>
        <v>0</v>
      </c>
      <c r="E205" s="171" cm="1">
        <f t="array" ref="E205">INDEX(A:A,MATCH(ROW(A204)-1,D:D,1)+1)</f>
        <v>18008</v>
      </c>
      <c r="F205" s="171" t="str" cm="1">
        <f t="array" ref="F205">INDEX(B:B,MATCH(ROW(B204)-1,D:D,1)+1)</f>
        <v>活隔</v>
      </c>
      <c r="G205" s="171">
        <v>1</v>
      </c>
      <c r="H205" s="398">
        <v>204</v>
      </c>
      <c r="J205" s="396" t="str">
        <f t="shared" si="19"/>
        <v/>
      </c>
      <c r="K205" s="390" t="str">
        <f t="shared" si="20"/>
        <v/>
      </c>
      <c r="M205" s="396" t="str">
        <f t="shared" si="21"/>
        <v/>
      </c>
      <c r="N205" s="390" t="str">
        <f t="shared" si="22"/>
        <v/>
      </c>
      <c r="P205" t="str">
        <f t="shared" si="23"/>
        <v>180080204</v>
      </c>
    </row>
    <row r="206" spans="1:16" x14ac:dyDescent="0.25">
      <c r="A206" s="383">
        <f>料單!C271</f>
        <v>7025</v>
      </c>
      <c r="B206" s="383">
        <f>料單!E271</f>
        <v>0</v>
      </c>
      <c r="C206" s="383">
        <f>料單!K271</f>
        <v>0</v>
      </c>
      <c r="D206" s="389">
        <f t="shared" si="18"/>
        <v>0</v>
      </c>
      <c r="E206" s="171" cm="1">
        <f t="array" ref="E206">INDEX(A:A,MATCH(ROW(A205)-1,D:D,1)+1)</f>
        <v>18008</v>
      </c>
      <c r="F206" s="171" t="str" cm="1">
        <f t="array" ref="F206">INDEX(B:B,MATCH(ROW(B205)-1,D:D,1)+1)</f>
        <v>活隔</v>
      </c>
      <c r="G206" s="171">
        <v>1</v>
      </c>
      <c r="H206" s="398">
        <v>205</v>
      </c>
      <c r="J206" s="396" t="str">
        <f t="shared" si="19"/>
        <v/>
      </c>
      <c r="K206" s="390" t="str">
        <f t="shared" si="20"/>
        <v/>
      </c>
      <c r="M206" s="396" t="str">
        <f t="shared" si="21"/>
        <v/>
      </c>
      <c r="N206" s="390" t="str">
        <f t="shared" si="22"/>
        <v/>
      </c>
      <c r="P206" t="str">
        <f t="shared" si="23"/>
        <v>180080205</v>
      </c>
    </row>
    <row r="207" spans="1:16" x14ac:dyDescent="0.25">
      <c r="A207" s="383">
        <f>料單!C272</f>
        <v>7026</v>
      </c>
      <c r="B207" s="383">
        <f>料單!E272</f>
        <v>0</v>
      </c>
      <c r="C207" s="383">
        <f>料單!K272</f>
        <v>0</v>
      </c>
      <c r="D207" s="389">
        <f t="shared" si="18"/>
        <v>0</v>
      </c>
      <c r="E207" s="171" cm="1">
        <f t="array" ref="E207">INDEX(A:A,MATCH(ROW(A206)-1,D:D,1)+1)</f>
        <v>18008</v>
      </c>
      <c r="F207" s="171" t="str" cm="1">
        <f t="array" ref="F207">INDEX(B:B,MATCH(ROW(B206)-1,D:D,1)+1)</f>
        <v>活隔</v>
      </c>
      <c r="G207" s="171">
        <v>1</v>
      </c>
      <c r="H207" s="398">
        <v>206</v>
      </c>
      <c r="J207" s="396" t="str">
        <f t="shared" si="19"/>
        <v/>
      </c>
      <c r="K207" s="390" t="str">
        <f t="shared" si="20"/>
        <v/>
      </c>
      <c r="M207" s="396" t="str">
        <f t="shared" si="21"/>
        <v/>
      </c>
      <c r="N207" s="390" t="str">
        <f t="shared" si="22"/>
        <v/>
      </c>
      <c r="P207" t="str">
        <f t="shared" si="23"/>
        <v>180080206</v>
      </c>
    </row>
    <row r="208" spans="1:16" x14ac:dyDescent="0.25">
      <c r="A208" s="383">
        <f>料單!C273</f>
        <v>7027</v>
      </c>
      <c r="B208" s="383">
        <f>料單!E273</f>
        <v>0</v>
      </c>
      <c r="C208" s="383">
        <f>料單!K273</f>
        <v>0</v>
      </c>
      <c r="D208" s="389">
        <f t="shared" si="18"/>
        <v>0</v>
      </c>
      <c r="E208" s="171" cm="1">
        <f t="array" ref="E208">INDEX(A:A,MATCH(ROW(A207)-1,D:D,1)+1)</f>
        <v>18008</v>
      </c>
      <c r="F208" s="171" t="str" cm="1">
        <f t="array" ref="F208">INDEX(B:B,MATCH(ROW(B207)-1,D:D,1)+1)</f>
        <v>活隔</v>
      </c>
      <c r="G208" s="171">
        <v>1</v>
      </c>
      <c r="H208" s="398">
        <v>207</v>
      </c>
      <c r="J208" s="396" t="str">
        <f t="shared" si="19"/>
        <v/>
      </c>
      <c r="K208" s="390" t="str">
        <f t="shared" si="20"/>
        <v/>
      </c>
      <c r="M208" s="396" t="str">
        <f t="shared" si="21"/>
        <v/>
      </c>
      <c r="N208" s="390" t="str">
        <f t="shared" si="22"/>
        <v/>
      </c>
      <c r="P208" t="str">
        <f t="shared" si="23"/>
        <v>180080207</v>
      </c>
    </row>
    <row r="209" spans="1:16" x14ac:dyDescent="0.25">
      <c r="A209" s="383">
        <f>料單!C274</f>
        <v>7028</v>
      </c>
      <c r="B209" s="383">
        <f>料單!E274</f>
        <v>0</v>
      </c>
      <c r="C209" s="383">
        <f>料單!K274</f>
        <v>0</v>
      </c>
      <c r="D209" s="389">
        <f t="shared" si="18"/>
        <v>0</v>
      </c>
      <c r="E209" s="171" cm="1">
        <f t="array" ref="E209">INDEX(A:A,MATCH(ROW(A208)-1,D:D,1)+1)</f>
        <v>18008</v>
      </c>
      <c r="F209" s="171" t="str" cm="1">
        <f t="array" ref="F209">INDEX(B:B,MATCH(ROW(B208)-1,D:D,1)+1)</f>
        <v>活隔</v>
      </c>
      <c r="G209" s="171">
        <v>1</v>
      </c>
      <c r="H209" s="398">
        <v>208</v>
      </c>
      <c r="J209" s="396" t="str">
        <f t="shared" si="19"/>
        <v/>
      </c>
      <c r="K209" s="390" t="str">
        <f t="shared" si="20"/>
        <v/>
      </c>
      <c r="M209" s="396" t="str">
        <f t="shared" si="21"/>
        <v/>
      </c>
      <c r="N209" s="390" t="str">
        <f t="shared" si="22"/>
        <v/>
      </c>
      <c r="P209" t="str">
        <f t="shared" si="23"/>
        <v>180080208</v>
      </c>
    </row>
    <row r="210" spans="1:16" x14ac:dyDescent="0.25">
      <c r="A210" s="383">
        <f>料單!C275</f>
        <v>7029</v>
      </c>
      <c r="B210" s="383">
        <f>料單!E275</f>
        <v>0</v>
      </c>
      <c r="C210" s="383">
        <f>料單!K275</f>
        <v>0</v>
      </c>
      <c r="D210" s="389">
        <f t="shared" si="18"/>
        <v>0</v>
      </c>
      <c r="E210" s="171" cm="1">
        <f t="array" ref="E210">INDEX(A:A,MATCH(ROW(A209)-1,D:D,1)+1)</f>
        <v>18008</v>
      </c>
      <c r="F210" s="171" t="str" cm="1">
        <f t="array" ref="F210">INDEX(B:B,MATCH(ROW(B209)-1,D:D,1)+1)</f>
        <v>活隔</v>
      </c>
      <c r="G210" s="171">
        <v>1</v>
      </c>
      <c r="H210" s="398">
        <v>209</v>
      </c>
      <c r="J210" s="396" t="str">
        <f t="shared" si="19"/>
        <v/>
      </c>
      <c r="K210" s="390" t="str">
        <f t="shared" si="20"/>
        <v/>
      </c>
      <c r="M210" s="396" t="str">
        <f t="shared" si="21"/>
        <v/>
      </c>
      <c r="N210" s="390" t="str">
        <f t="shared" si="22"/>
        <v/>
      </c>
      <c r="P210" t="str">
        <f t="shared" si="23"/>
        <v>180080209</v>
      </c>
    </row>
    <row r="211" spans="1:16" x14ac:dyDescent="0.25">
      <c r="A211" s="383">
        <f>料單!C276</f>
        <v>7030</v>
      </c>
      <c r="B211" s="383">
        <f>料單!E276</f>
        <v>0</v>
      </c>
      <c r="C211" s="383">
        <f>料單!K276</f>
        <v>0</v>
      </c>
      <c r="D211" s="389">
        <f t="shared" si="18"/>
        <v>0</v>
      </c>
      <c r="E211" s="171" cm="1">
        <f t="array" ref="E211">INDEX(A:A,MATCH(ROW(A210)-1,D:D,1)+1)</f>
        <v>18008</v>
      </c>
      <c r="F211" s="171" t="str" cm="1">
        <f t="array" ref="F211">INDEX(B:B,MATCH(ROW(B210)-1,D:D,1)+1)</f>
        <v>活隔</v>
      </c>
      <c r="G211" s="171">
        <v>1</v>
      </c>
      <c r="H211" s="398">
        <v>210</v>
      </c>
      <c r="J211" s="396" t="str">
        <f t="shared" si="19"/>
        <v/>
      </c>
      <c r="K211" s="390" t="str">
        <f t="shared" si="20"/>
        <v/>
      </c>
      <c r="M211" s="396" t="str">
        <f t="shared" si="21"/>
        <v/>
      </c>
      <c r="N211" s="390" t="str">
        <f t="shared" si="22"/>
        <v/>
      </c>
      <c r="P211" t="str">
        <f t="shared" si="23"/>
        <v>180080210</v>
      </c>
    </row>
    <row r="212" spans="1:16" x14ac:dyDescent="0.25">
      <c r="A212" s="383">
        <f>料單!C286</f>
        <v>8001</v>
      </c>
      <c r="B212" s="383" t="str">
        <f>料單!E286</f>
        <v>頂板</v>
      </c>
      <c r="C212" s="383">
        <f>料單!K286</f>
        <v>0</v>
      </c>
      <c r="D212" s="389">
        <f t="shared" si="18"/>
        <v>0</v>
      </c>
      <c r="E212" s="171" cm="1">
        <f t="array" ref="E212">INDEX(A:A,MATCH(ROW(A211)-1,D:D,1)+1)</f>
        <v>18008</v>
      </c>
      <c r="F212" s="171" t="str" cm="1">
        <f t="array" ref="F212">INDEX(B:B,MATCH(ROW(B211)-1,D:D,1)+1)</f>
        <v>活隔</v>
      </c>
      <c r="G212" s="171">
        <v>1</v>
      </c>
      <c r="H212" s="398">
        <v>211</v>
      </c>
      <c r="J212" s="396" t="str">
        <f t="shared" si="19"/>
        <v/>
      </c>
      <c r="K212" s="390" t="str">
        <f t="shared" si="20"/>
        <v/>
      </c>
      <c r="M212" s="396" t="str">
        <f t="shared" si="21"/>
        <v/>
      </c>
      <c r="N212" s="390" t="str">
        <f t="shared" si="22"/>
        <v/>
      </c>
      <c r="P212" t="str">
        <f t="shared" si="23"/>
        <v>180080211</v>
      </c>
    </row>
    <row r="213" spans="1:16" x14ac:dyDescent="0.25">
      <c r="A213" s="383">
        <f>料單!C287</f>
        <v>8002</v>
      </c>
      <c r="B213" s="383" t="str">
        <f>料單!E287</f>
        <v>底板</v>
      </c>
      <c r="C213" s="383">
        <f>料單!K287</f>
        <v>0</v>
      </c>
      <c r="D213" s="389">
        <f t="shared" si="18"/>
        <v>0</v>
      </c>
      <c r="E213" s="171" cm="1">
        <f t="array" ref="E213">INDEX(A:A,MATCH(ROW(A212)-1,D:D,1)+1)</f>
        <v>18008</v>
      </c>
      <c r="F213" s="171" t="str" cm="1">
        <f t="array" ref="F213">INDEX(B:B,MATCH(ROW(B212)-1,D:D,1)+1)</f>
        <v>活隔</v>
      </c>
      <c r="G213" s="171">
        <v>1</v>
      </c>
      <c r="H213" s="398">
        <v>212</v>
      </c>
      <c r="J213" s="396" t="str">
        <f t="shared" si="19"/>
        <v/>
      </c>
      <c r="K213" s="390" t="str">
        <f t="shared" si="20"/>
        <v/>
      </c>
      <c r="M213" s="396" t="str">
        <f t="shared" si="21"/>
        <v/>
      </c>
      <c r="N213" s="390" t="str">
        <f t="shared" si="22"/>
        <v/>
      </c>
      <c r="P213" t="str">
        <f t="shared" si="23"/>
        <v>180080212</v>
      </c>
    </row>
    <row r="214" spans="1:16" x14ac:dyDescent="0.25">
      <c r="A214" s="383">
        <f>料單!C288</f>
        <v>8003</v>
      </c>
      <c r="B214" s="383" t="str">
        <f>料單!E288</f>
        <v>左側板</v>
      </c>
      <c r="C214" s="383">
        <f>料單!K288</f>
        <v>0</v>
      </c>
      <c r="D214" s="389">
        <f t="shared" si="18"/>
        <v>0</v>
      </c>
      <c r="E214" s="171" cm="1">
        <f t="array" ref="E214">INDEX(A:A,MATCH(ROW(A213)-1,D:D,1)+1)</f>
        <v>18008</v>
      </c>
      <c r="F214" s="171" t="str" cm="1">
        <f t="array" ref="F214">INDEX(B:B,MATCH(ROW(B213)-1,D:D,1)+1)</f>
        <v>活隔</v>
      </c>
      <c r="G214" s="171">
        <v>1</v>
      </c>
      <c r="H214" s="398">
        <v>213</v>
      </c>
      <c r="J214" s="396" t="str">
        <f t="shared" si="19"/>
        <v/>
      </c>
      <c r="K214" s="390" t="str">
        <f t="shared" si="20"/>
        <v/>
      </c>
      <c r="M214" s="396" t="str">
        <f t="shared" si="21"/>
        <v/>
      </c>
      <c r="N214" s="390" t="str">
        <f t="shared" si="22"/>
        <v/>
      </c>
      <c r="P214" t="str">
        <f t="shared" si="23"/>
        <v>180080213</v>
      </c>
    </row>
    <row r="215" spans="1:16" x14ac:dyDescent="0.25">
      <c r="A215" s="383">
        <f>料單!C289</f>
        <v>8004</v>
      </c>
      <c r="B215" s="383" t="str">
        <f>料單!E289</f>
        <v>右側板</v>
      </c>
      <c r="C215" s="383">
        <f>料單!K289</f>
        <v>0</v>
      </c>
      <c r="D215" s="389">
        <f t="shared" si="18"/>
        <v>0</v>
      </c>
      <c r="E215" s="171" cm="1">
        <f t="array" ref="E215">INDEX(A:A,MATCH(ROW(A214)-1,D:D,1)+1)</f>
        <v>18008</v>
      </c>
      <c r="F215" s="171" t="str" cm="1">
        <f t="array" ref="F215">INDEX(B:B,MATCH(ROW(B214)-1,D:D,1)+1)</f>
        <v>活隔</v>
      </c>
      <c r="G215" s="171">
        <v>1</v>
      </c>
      <c r="H215" s="398">
        <v>214</v>
      </c>
      <c r="J215" s="396" t="str">
        <f t="shared" si="19"/>
        <v/>
      </c>
      <c r="K215" s="390" t="str">
        <f t="shared" si="20"/>
        <v/>
      </c>
      <c r="M215" s="396" t="str">
        <f t="shared" si="21"/>
        <v/>
      </c>
      <c r="N215" s="390" t="str">
        <f t="shared" si="22"/>
        <v/>
      </c>
      <c r="P215" t="str">
        <f t="shared" si="23"/>
        <v>180080214</v>
      </c>
    </row>
    <row r="216" spans="1:16" x14ac:dyDescent="0.25">
      <c r="A216" s="383">
        <f>料單!C290</f>
        <v>8005</v>
      </c>
      <c r="B216" s="383" t="str">
        <f>料單!E290</f>
        <v>背板</v>
      </c>
      <c r="C216" s="383">
        <f>料單!K290</f>
        <v>0</v>
      </c>
      <c r="D216" s="389">
        <f t="shared" si="18"/>
        <v>0</v>
      </c>
      <c r="E216" s="171" cm="1">
        <f t="array" ref="E216">INDEX(A:A,MATCH(ROW(A215)-1,D:D,1)+1)</f>
        <v>18008</v>
      </c>
      <c r="F216" s="171" t="str" cm="1">
        <f t="array" ref="F216">INDEX(B:B,MATCH(ROW(B215)-1,D:D,1)+1)</f>
        <v>活隔</v>
      </c>
      <c r="G216" s="171">
        <v>1</v>
      </c>
      <c r="H216" s="398">
        <v>215</v>
      </c>
      <c r="J216" s="396" t="str">
        <f t="shared" si="19"/>
        <v/>
      </c>
      <c r="K216" s="390" t="str">
        <f t="shared" si="20"/>
        <v/>
      </c>
      <c r="M216" s="396" t="str">
        <f t="shared" si="21"/>
        <v/>
      </c>
      <c r="N216" s="390" t="str">
        <f t="shared" si="22"/>
        <v/>
      </c>
      <c r="P216" t="str">
        <f t="shared" si="23"/>
        <v>180080215</v>
      </c>
    </row>
    <row r="217" spans="1:16" x14ac:dyDescent="0.25">
      <c r="A217" s="383">
        <f>料單!C291</f>
        <v>8006</v>
      </c>
      <c r="B217" s="383" t="str">
        <f>料單!E291</f>
        <v>背拉桿</v>
      </c>
      <c r="C217" s="383">
        <f>料單!K291</f>
        <v>0</v>
      </c>
      <c r="D217" s="389">
        <f t="shared" si="18"/>
        <v>0</v>
      </c>
      <c r="E217" s="171" cm="1">
        <f t="array" ref="E217">INDEX(A:A,MATCH(ROW(A216)-1,D:D,1)+1)</f>
        <v>18008</v>
      </c>
      <c r="F217" s="171" t="str" cm="1">
        <f t="array" ref="F217">INDEX(B:B,MATCH(ROW(B216)-1,D:D,1)+1)</f>
        <v>活隔</v>
      </c>
      <c r="G217" s="171">
        <v>1</v>
      </c>
      <c r="H217" s="398">
        <v>216</v>
      </c>
      <c r="J217" s="396" t="str">
        <f t="shared" si="19"/>
        <v/>
      </c>
      <c r="K217" s="390" t="str">
        <f t="shared" si="20"/>
        <v/>
      </c>
      <c r="M217" s="396" t="str">
        <f t="shared" si="21"/>
        <v/>
      </c>
      <c r="N217" s="390" t="str">
        <f t="shared" si="22"/>
        <v/>
      </c>
      <c r="P217" t="str">
        <f t="shared" si="23"/>
        <v>180080216</v>
      </c>
    </row>
    <row r="218" spans="1:16" x14ac:dyDescent="0.25">
      <c r="A218" s="383">
        <f>料單!C292</f>
        <v>8007</v>
      </c>
      <c r="B218" s="383" t="str">
        <f>料單!E292</f>
        <v>中立板</v>
      </c>
      <c r="C218" s="383">
        <f>料單!K292</f>
        <v>0</v>
      </c>
      <c r="D218" s="389">
        <f t="shared" si="18"/>
        <v>0</v>
      </c>
      <c r="E218" s="171" cm="1">
        <f t="array" ref="E218">INDEX(A:A,MATCH(ROW(A217)-1,D:D,1)+1)</f>
        <v>18008</v>
      </c>
      <c r="F218" s="171" t="str" cm="1">
        <f t="array" ref="F218">INDEX(B:B,MATCH(ROW(B217)-1,D:D,1)+1)</f>
        <v>活隔</v>
      </c>
      <c r="G218" s="171">
        <v>1</v>
      </c>
      <c r="H218" s="398">
        <v>217</v>
      </c>
      <c r="J218" s="396" t="str">
        <f t="shared" si="19"/>
        <v/>
      </c>
      <c r="K218" s="390" t="str">
        <f t="shared" si="20"/>
        <v/>
      </c>
      <c r="M218" s="396" t="str">
        <f t="shared" si="21"/>
        <v/>
      </c>
      <c r="N218" s="390" t="str">
        <f t="shared" si="22"/>
        <v/>
      </c>
      <c r="P218" t="str">
        <f t="shared" si="23"/>
        <v>180080217</v>
      </c>
    </row>
    <row r="219" spans="1:16" x14ac:dyDescent="0.25">
      <c r="A219" s="383">
        <f>料單!C293</f>
        <v>8008</v>
      </c>
      <c r="B219" s="383" t="str">
        <f>料單!E293</f>
        <v>活隔</v>
      </c>
      <c r="C219" s="383">
        <f>料單!K293</f>
        <v>0</v>
      </c>
      <c r="D219" s="389">
        <f t="shared" si="18"/>
        <v>0</v>
      </c>
      <c r="E219" s="171" cm="1">
        <f t="array" ref="E219">INDEX(A:A,MATCH(ROW(A218)-1,D:D,1)+1)</f>
        <v>18008</v>
      </c>
      <c r="F219" s="171" t="str" cm="1">
        <f t="array" ref="F219">INDEX(B:B,MATCH(ROW(B218)-1,D:D,1)+1)</f>
        <v>活隔</v>
      </c>
      <c r="G219" s="171">
        <v>1</v>
      </c>
      <c r="H219" s="398">
        <v>218</v>
      </c>
      <c r="J219" s="396" t="str">
        <f t="shared" si="19"/>
        <v/>
      </c>
      <c r="K219" s="390" t="str">
        <f t="shared" si="20"/>
        <v/>
      </c>
      <c r="M219" s="396" t="str">
        <f t="shared" si="21"/>
        <v/>
      </c>
      <c r="N219" s="390" t="str">
        <f t="shared" si="22"/>
        <v/>
      </c>
      <c r="P219" t="str">
        <f t="shared" si="23"/>
        <v>180080218</v>
      </c>
    </row>
    <row r="220" spans="1:16" x14ac:dyDescent="0.25">
      <c r="A220" s="383">
        <f>料單!C294</f>
        <v>8009</v>
      </c>
      <c r="B220" s="383" t="str">
        <f>料單!E294</f>
        <v>固隔</v>
      </c>
      <c r="C220" s="383">
        <f>料單!K294</f>
        <v>0</v>
      </c>
      <c r="D220" s="389">
        <f t="shared" si="18"/>
        <v>0</v>
      </c>
      <c r="E220" s="171" cm="1">
        <f t="array" ref="E220">INDEX(A:A,MATCH(ROW(A219)-1,D:D,1)+1)</f>
        <v>18008</v>
      </c>
      <c r="F220" s="171" t="str" cm="1">
        <f t="array" ref="F220">INDEX(B:B,MATCH(ROW(B219)-1,D:D,1)+1)</f>
        <v>活隔</v>
      </c>
      <c r="G220" s="171">
        <v>1</v>
      </c>
      <c r="H220" s="398">
        <v>219</v>
      </c>
      <c r="J220" s="396" t="str">
        <f t="shared" si="19"/>
        <v/>
      </c>
      <c r="K220" s="390" t="str">
        <f t="shared" si="20"/>
        <v/>
      </c>
      <c r="M220" s="396" t="str">
        <f t="shared" si="21"/>
        <v/>
      </c>
      <c r="N220" s="390" t="str">
        <f t="shared" si="22"/>
        <v/>
      </c>
      <c r="P220" t="str">
        <f t="shared" si="23"/>
        <v>180080219</v>
      </c>
    </row>
    <row r="221" spans="1:16" x14ac:dyDescent="0.25">
      <c r="A221" s="383">
        <f>料單!C295</f>
        <v>8010</v>
      </c>
      <c r="B221" s="383" t="str">
        <f>料單!E295</f>
        <v>左門板</v>
      </c>
      <c r="C221" s="383">
        <f>料單!K295</f>
        <v>0</v>
      </c>
      <c r="D221" s="389">
        <f t="shared" si="18"/>
        <v>0</v>
      </c>
      <c r="E221" s="171" cm="1">
        <f t="array" ref="E221">INDEX(A:A,MATCH(ROW(A220)-1,D:D,1)+1)</f>
        <v>18008</v>
      </c>
      <c r="F221" s="171" t="str" cm="1">
        <f t="array" ref="F221">INDEX(B:B,MATCH(ROW(B220)-1,D:D,1)+1)</f>
        <v>活隔</v>
      </c>
      <c r="G221" s="171">
        <v>1</v>
      </c>
      <c r="H221" s="398">
        <v>220</v>
      </c>
      <c r="J221" s="396" t="str">
        <f t="shared" si="19"/>
        <v/>
      </c>
      <c r="K221" s="390" t="str">
        <f t="shared" si="20"/>
        <v/>
      </c>
      <c r="M221" s="396" t="str">
        <f t="shared" si="21"/>
        <v/>
      </c>
      <c r="N221" s="390" t="str">
        <f t="shared" si="22"/>
        <v/>
      </c>
      <c r="P221" t="str">
        <f t="shared" si="23"/>
        <v>180080220</v>
      </c>
    </row>
    <row r="222" spans="1:16" x14ac:dyDescent="0.25">
      <c r="A222" s="383">
        <f>料單!C296</f>
        <v>8011</v>
      </c>
      <c r="B222" s="383" t="str">
        <f>料單!E296</f>
        <v>右門板</v>
      </c>
      <c r="C222" s="383">
        <f>料單!K296</f>
        <v>0</v>
      </c>
      <c r="D222" s="389">
        <f t="shared" si="18"/>
        <v>0</v>
      </c>
      <c r="E222" s="171" cm="1">
        <f t="array" ref="E222">INDEX(A:A,MATCH(ROW(A221)-1,D:D,1)+1)</f>
        <v>18008</v>
      </c>
      <c r="F222" s="171" t="str" cm="1">
        <f t="array" ref="F222">INDEX(B:B,MATCH(ROW(B221)-1,D:D,1)+1)</f>
        <v>活隔</v>
      </c>
      <c r="G222" s="171">
        <v>1</v>
      </c>
      <c r="H222" s="398">
        <v>221</v>
      </c>
      <c r="J222" s="396" t="str">
        <f t="shared" si="19"/>
        <v/>
      </c>
      <c r="K222" s="390" t="str">
        <f t="shared" si="20"/>
        <v/>
      </c>
      <c r="M222" s="396" t="str">
        <f t="shared" si="21"/>
        <v/>
      </c>
      <c r="N222" s="390" t="str">
        <f t="shared" si="22"/>
        <v/>
      </c>
      <c r="P222" t="str">
        <f t="shared" si="23"/>
        <v>180080221</v>
      </c>
    </row>
    <row r="223" spans="1:16" x14ac:dyDescent="0.25">
      <c r="A223" s="383">
        <f>料單!C297</f>
        <v>8012</v>
      </c>
      <c r="B223" s="383">
        <f>料單!E297</f>
        <v>0</v>
      </c>
      <c r="C223" s="383">
        <f>料單!K297</f>
        <v>0</v>
      </c>
      <c r="D223" s="389">
        <f t="shared" si="18"/>
        <v>0</v>
      </c>
      <c r="E223" s="171" cm="1">
        <f t="array" ref="E223">INDEX(A:A,MATCH(ROW(A222)-1,D:D,1)+1)</f>
        <v>18008</v>
      </c>
      <c r="F223" s="171" t="str" cm="1">
        <f t="array" ref="F223">INDEX(B:B,MATCH(ROW(B222)-1,D:D,1)+1)</f>
        <v>活隔</v>
      </c>
      <c r="G223" s="171">
        <v>1</v>
      </c>
      <c r="H223" s="398">
        <v>222</v>
      </c>
      <c r="J223" s="396" t="str">
        <f t="shared" si="19"/>
        <v/>
      </c>
      <c r="K223" s="390" t="str">
        <f t="shared" si="20"/>
        <v/>
      </c>
      <c r="M223" s="396" t="str">
        <f t="shared" si="21"/>
        <v/>
      </c>
      <c r="N223" s="390" t="str">
        <f t="shared" si="22"/>
        <v/>
      </c>
      <c r="P223" t="str">
        <f t="shared" si="23"/>
        <v>180080222</v>
      </c>
    </row>
    <row r="224" spans="1:16" x14ac:dyDescent="0.25">
      <c r="A224" s="383">
        <f>料單!C298</f>
        <v>8013</v>
      </c>
      <c r="B224" s="383">
        <f>料單!E298</f>
        <v>0</v>
      </c>
      <c r="C224" s="383">
        <f>料單!K298</f>
        <v>0</v>
      </c>
      <c r="D224" s="389">
        <f t="shared" si="18"/>
        <v>0</v>
      </c>
      <c r="E224" s="171" cm="1">
        <f t="array" ref="E224">INDEX(A:A,MATCH(ROW(A223)-1,D:D,1)+1)</f>
        <v>18008</v>
      </c>
      <c r="F224" s="171" t="str" cm="1">
        <f t="array" ref="F224">INDEX(B:B,MATCH(ROW(B223)-1,D:D,1)+1)</f>
        <v>活隔</v>
      </c>
      <c r="G224" s="171">
        <v>1</v>
      </c>
      <c r="H224" s="398">
        <v>223</v>
      </c>
      <c r="J224" s="396" t="str">
        <f t="shared" si="19"/>
        <v/>
      </c>
      <c r="K224" s="390" t="str">
        <f t="shared" si="20"/>
        <v/>
      </c>
      <c r="M224" s="396" t="str">
        <f t="shared" si="21"/>
        <v/>
      </c>
      <c r="N224" s="390" t="str">
        <f t="shared" si="22"/>
        <v/>
      </c>
      <c r="P224" t="str">
        <f t="shared" si="23"/>
        <v>180080223</v>
      </c>
    </row>
    <row r="225" spans="1:16" x14ac:dyDescent="0.25">
      <c r="A225" s="383">
        <f>料單!C299</f>
        <v>8014</v>
      </c>
      <c r="B225" s="383">
        <f>料單!E299</f>
        <v>0</v>
      </c>
      <c r="C225" s="383">
        <f>料單!K299</f>
        <v>0</v>
      </c>
      <c r="D225" s="389">
        <f t="shared" si="18"/>
        <v>0</v>
      </c>
      <c r="E225" s="171" cm="1">
        <f t="array" ref="E225">INDEX(A:A,MATCH(ROW(A224)-1,D:D,1)+1)</f>
        <v>18008</v>
      </c>
      <c r="F225" s="171" t="str" cm="1">
        <f t="array" ref="F225">INDEX(B:B,MATCH(ROW(B224)-1,D:D,1)+1)</f>
        <v>活隔</v>
      </c>
      <c r="G225" s="171">
        <v>1</v>
      </c>
      <c r="H225" s="398">
        <v>224</v>
      </c>
      <c r="J225" s="396" t="str">
        <f t="shared" si="19"/>
        <v/>
      </c>
      <c r="K225" s="390" t="str">
        <f t="shared" si="20"/>
        <v/>
      </c>
      <c r="M225" s="396" t="str">
        <f t="shared" si="21"/>
        <v/>
      </c>
      <c r="N225" s="390" t="str">
        <f t="shared" si="22"/>
        <v/>
      </c>
      <c r="P225" t="str">
        <f t="shared" si="23"/>
        <v>180080224</v>
      </c>
    </row>
    <row r="226" spans="1:16" x14ac:dyDescent="0.25">
      <c r="A226" s="383">
        <f>料單!C300</f>
        <v>8015</v>
      </c>
      <c r="B226" s="383">
        <f>料單!E300</f>
        <v>0</v>
      </c>
      <c r="C226" s="383">
        <f>料單!K300</f>
        <v>0</v>
      </c>
      <c r="D226" s="389">
        <f t="shared" si="18"/>
        <v>0</v>
      </c>
      <c r="E226" s="171" cm="1">
        <f t="array" ref="E226">INDEX(A:A,MATCH(ROW(A225)-1,D:D,1)+1)</f>
        <v>18008</v>
      </c>
      <c r="F226" s="171" t="str" cm="1">
        <f t="array" ref="F226">INDEX(B:B,MATCH(ROW(B225)-1,D:D,1)+1)</f>
        <v>活隔</v>
      </c>
      <c r="G226" s="171">
        <v>1</v>
      </c>
      <c r="H226" s="398">
        <v>225</v>
      </c>
      <c r="J226" s="396" t="str">
        <f t="shared" si="19"/>
        <v/>
      </c>
      <c r="K226" s="390" t="str">
        <f t="shared" si="20"/>
        <v/>
      </c>
      <c r="M226" s="396" t="str">
        <f t="shared" si="21"/>
        <v/>
      </c>
      <c r="N226" s="390" t="str">
        <f t="shared" si="22"/>
        <v/>
      </c>
      <c r="P226" t="str">
        <f t="shared" si="23"/>
        <v>180080225</v>
      </c>
    </row>
    <row r="227" spans="1:16" x14ac:dyDescent="0.25">
      <c r="A227" s="383">
        <f>料單!C301</f>
        <v>8016</v>
      </c>
      <c r="B227" s="383">
        <f>料單!E301</f>
        <v>0</v>
      </c>
      <c r="C227" s="383">
        <f>料單!K301</f>
        <v>0</v>
      </c>
      <c r="D227" s="389">
        <f t="shared" si="18"/>
        <v>0</v>
      </c>
      <c r="E227" s="171" cm="1">
        <f t="array" ref="E227">INDEX(A:A,MATCH(ROW(A226)-1,D:D,1)+1)</f>
        <v>18008</v>
      </c>
      <c r="F227" s="171" t="str" cm="1">
        <f t="array" ref="F227">INDEX(B:B,MATCH(ROW(B226)-1,D:D,1)+1)</f>
        <v>活隔</v>
      </c>
      <c r="G227" s="171">
        <v>1</v>
      </c>
      <c r="H227" s="398">
        <v>226</v>
      </c>
      <c r="J227" s="396" t="str">
        <f t="shared" si="19"/>
        <v/>
      </c>
      <c r="K227" s="390" t="str">
        <f t="shared" si="20"/>
        <v/>
      </c>
      <c r="M227" s="396" t="str">
        <f t="shared" si="21"/>
        <v/>
      </c>
      <c r="N227" s="390" t="str">
        <f t="shared" si="22"/>
        <v/>
      </c>
      <c r="P227" t="str">
        <f t="shared" si="23"/>
        <v>180080226</v>
      </c>
    </row>
    <row r="228" spans="1:16" x14ac:dyDescent="0.25">
      <c r="A228" s="383">
        <f>料單!C302</f>
        <v>8017</v>
      </c>
      <c r="B228" s="383">
        <f>料單!E302</f>
        <v>0</v>
      </c>
      <c r="C228" s="383">
        <f>料單!K302</f>
        <v>0</v>
      </c>
      <c r="D228" s="389">
        <f t="shared" si="18"/>
        <v>0</v>
      </c>
      <c r="E228" s="171" cm="1">
        <f t="array" ref="E228">INDEX(A:A,MATCH(ROW(A227)-1,D:D,1)+1)</f>
        <v>18008</v>
      </c>
      <c r="F228" s="171" t="str" cm="1">
        <f t="array" ref="F228">INDEX(B:B,MATCH(ROW(B227)-1,D:D,1)+1)</f>
        <v>活隔</v>
      </c>
      <c r="G228" s="171">
        <v>1</v>
      </c>
      <c r="H228" s="398">
        <v>227</v>
      </c>
      <c r="J228" s="396" t="str">
        <f t="shared" si="19"/>
        <v/>
      </c>
      <c r="K228" s="390" t="str">
        <f t="shared" si="20"/>
        <v/>
      </c>
      <c r="M228" s="396" t="str">
        <f t="shared" si="21"/>
        <v/>
      </c>
      <c r="N228" s="390" t="str">
        <f t="shared" si="22"/>
        <v/>
      </c>
      <c r="P228" t="str">
        <f t="shared" si="23"/>
        <v>180080227</v>
      </c>
    </row>
    <row r="229" spans="1:16" x14ac:dyDescent="0.25">
      <c r="A229" s="383">
        <f>料單!C303</f>
        <v>8018</v>
      </c>
      <c r="B229" s="383">
        <f>料單!E303</f>
        <v>0</v>
      </c>
      <c r="C229" s="383">
        <f>料單!K303</f>
        <v>0</v>
      </c>
      <c r="D229" s="389">
        <f t="shared" si="18"/>
        <v>0</v>
      </c>
      <c r="E229" s="171" cm="1">
        <f t="array" ref="E229">INDEX(A:A,MATCH(ROW(A228)-1,D:D,1)+1)</f>
        <v>18008</v>
      </c>
      <c r="F229" s="171" t="str" cm="1">
        <f t="array" ref="F229">INDEX(B:B,MATCH(ROW(B228)-1,D:D,1)+1)</f>
        <v>活隔</v>
      </c>
      <c r="G229" s="171">
        <v>1</v>
      </c>
      <c r="H229" s="398">
        <v>228</v>
      </c>
      <c r="J229" s="396" t="str">
        <f t="shared" si="19"/>
        <v/>
      </c>
      <c r="K229" s="390" t="str">
        <f t="shared" si="20"/>
        <v/>
      </c>
      <c r="M229" s="396" t="str">
        <f t="shared" si="21"/>
        <v/>
      </c>
      <c r="N229" s="390" t="str">
        <f t="shared" si="22"/>
        <v/>
      </c>
      <c r="P229" t="str">
        <f t="shared" si="23"/>
        <v>180080228</v>
      </c>
    </row>
    <row r="230" spans="1:16" x14ac:dyDescent="0.25">
      <c r="A230" s="383">
        <f>料單!C304</f>
        <v>8019</v>
      </c>
      <c r="B230" s="383">
        <f>料單!E304</f>
        <v>0</v>
      </c>
      <c r="C230" s="383">
        <f>料單!K304</f>
        <v>0</v>
      </c>
      <c r="D230" s="389">
        <f t="shared" si="18"/>
        <v>0</v>
      </c>
      <c r="E230" s="171" cm="1">
        <f t="array" ref="E230">INDEX(A:A,MATCH(ROW(A229)-1,D:D,1)+1)</f>
        <v>18008</v>
      </c>
      <c r="F230" s="171" t="str" cm="1">
        <f t="array" ref="F230">INDEX(B:B,MATCH(ROW(B229)-1,D:D,1)+1)</f>
        <v>活隔</v>
      </c>
      <c r="G230" s="171">
        <v>1</v>
      </c>
      <c r="H230" s="398">
        <v>229</v>
      </c>
      <c r="J230" s="396" t="str">
        <f t="shared" si="19"/>
        <v/>
      </c>
      <c r="K230" s="390" t="str">
        <f t="shared" si="20"/>
        <v/>
      </c>
      <c r="M230" s="396" t="str">
        <f t="shared" si="21"/>
        <v/>
      </c>
      <c r="N230" s="390" t="str">
        <f t="shared" si="22"/>
        <v/>
      </c>
      <c r="P230" t="str">
        <f t="shared" si="23"/>
        <v>180080229</v>
      </c>
    </row>
    <row r="231" spans="1:16" x14ac:dyDescent="0.25">
      <c r="A231" s="383">
        <f>料單!C305</f>
        <v>8020</v>
      </c>
      <c r="B231" s="383">
        <f>料單!E305</f>
        <v>0</v>
      </c>
      <c r="C231" s="383">
        <f>料單!K305</f>
        <v>0</v>
      </c>
      <c r="D231" s="389">
        <f t="shared" si="18"/>
        <v>0</v>
      </c>
      <c r="E231" s="171" cm="1">
        <f t="array" ref="E231">INDEX(A:A,MATCH(ROW(A230)-1,D:D,1)+1)</f>
        <v>18008</v>
      </c>
      <c r="F231" s="171" t="str" cm="1">
        <f t="array" ref="F231">INDEX(B:B,MATCH(ROW(B230)-1,D:D,1)+1)</f>
        <v>活隔</v>
      </c>
      <c r="G231" s="171">
        <v>1</v>
      </c>
      <c r="H231" s="398">
        <v>230</v>
      </c>
      <c r="J231" s="396" t="str">
        <f t="shared" si="19"/>
        <v/>
      </c>
      <c r="K231" s="390" t="str">
        <f t="shared" si="20"/>
        <v/>
      </c>
      <c r="M231" s="396" t="str">
        <f t="shared" si="21"/>
        <v/>
      </c>
      <c r="N231" s="390" t="str">
        <f t="shared" si="22"/>
        <v/>
      </c>
      <c r="P231" t="str">
        <f t="shared" si="23"/>
        <v>180080230</v>
      </c>
    </row>
    <row r="232" spans="1:16" x14ac:dyDescent="0.25">
      <c r="A232" s="383">
        <f>料單!C306</f>
        <v>8021</v>
      </c>
      <c r="B232" s="383">
        <f>料單!E306</f>
        <v>0</v>
      </c>
      <c r="C232" s="383">
        <f>料單!K306</f>
        <v>0</v>
      </c>
      <c r="D232" s="389">
        <f t="shared" si="18"/>
        <v>0</v>
      </c>
      <c r="E232" s="171" cm="1">
        <f t="array" ref="E232">INDEX(A:A,MATCH(ROW(A231)-1,D:D,1)+1)</f>
        <v>18008</v>
      </c>
      <c r="F232" s="171" t="str" cm="1">
        <f t="array" ref="F232">INDEX(B:B,MATCH(ROW(B231)-1,D:D,1)+1)</f>
        <v>活隔</v>
      </c>
      <c r="G232" s="171">
        <v>1</v>
      </c>
      <c r="H232" s="398">
        <v>231</v>
      </c>
      <c r="J232" s="396" t="str">
        <f t="shared" si="19"/>
        <v/>
      </c>
      <c r="K232" s="390" t="str">
        <f t="shared" si="20"/>
        <v/>
      </c>
      <c r="M232" s="396" t="str">
        <f t="shared" si="21"/>
        <v/>
      </c>
      <c r="N232" s="390" t="str">
        <f t="shared" si="22"/>
        <v/>
      </c>
      <c r="P232" t="str">
        <f t="shared" si="23"/>
        <v>180080231</v>
      </c>
    </row>
    <row r="233" spans="1:16" x14ac:dyDescent="0.25">
      <c r="A233" s="383">
        <f>料單!C307</f>
        <v>8022</v>
      </c>
      <c r="B233" s="383">
        <f>料單!E307</f>
        <v>0</v>
      </c>
      <c r="C233" s="383">
        <f>料單!K307</f>
        <v>0</v>
      </c>
      <c r="D233" s="389">
        <f t="shared" si="18"/>
        <v>0</v>
      </c>
      <c r="E233" s="171" cm="1">
        <f t="array" ref="E233">INDEX(A:A,MATCH(ROW(A232)-1,D:D,1)+1)</f>
        <v>18008</v>
      </c>
      <c r="F233" s="171" t="str" cm="1">
        <f t="array" ref="F233">INDEX(B:B,MATCH(ROW(B232)-1,D:D,1)+1)</f>
        <v>活隔</v>
      </c>
      <c r="G233" s="171">
        <v>1</v>
      </c>
      <c r="H233" s="398">
        <v>232</v>
      </c>
      <c r="J233" s="396" t="str">
        <f t="shared" si="19"/>
        <v/>
      </c>
      <c r="K233" s="390" t="str">
        <f t="shared" si="20"/>
        <v/>
      </c>
      <c r="M233" s="396" t="str">
        <f t="shared" si="21"/>
        <v/>
      </c>
      <c r="N233" s="390" t="str">
        <f t="shared" si="22"/>
        <v/>
      </c>
      <c r="P233" t="str">
        <f t="shared" si="23"/>
        <v>180080232</v>
      </c>
    </row>
    <row r="234" spans="1:16" x14ac:dyDescent="0.25">
      <c r="A234" s="383">
        <f>料單!C308</f>
        <v>8023</v>
      </c>
      <c r="B234" s="383">
        <f>料單!E308</f>
        <v>0</v>
      </c>
      <c r="C234" s="383">
        <f>料單!K308</f>
        <v>0</v>
      </c>
      <c r="D234" s="389">
        <f t="shared" si="18"/>
        <v>0</v>
      </c>
      <c r="E234" s="171" cm="1">
        <f t="array" ref="E234">INDEX(A:A,MATCH(ROW(A233)-1,D:D,1)+1)</f>
        <v>18008</v>
      </c>
      <c r="F234" s="171" t="str" cm="1">
        <f t="array" ref="F234">INDEX(B:B,MATCH(ROW(B233)-1,D:D,1)+1)</f>
        <v>活隔</v>
      </c>
      <c r="G234" s="171">
        <v>1</v>
      </c>
      <c r="H234" s="398">
        <v>233</v>
      </c>
      <c r="J234" s="396" t="str">
        <f t="shared" si="19"/>
        <v/>
      </c>
      <c r="K234" s="390" t="str">
        <f t="shared" si="20"/>
        <v/>
      </c>
      <c r="M234" s="396" t="str">
        <f t="shared" si="21"/>
        <v/>
      </c>
      <c r="N234" s="390" t="str">
        <f t="shared" si="22"/>
        <v/>
      </c>
      <c r="P234" t="str">
        <f t="shared" si="23"/>
        <v>180080233</v>
      </c>
    </row>
    <row r="235" spans="1:16" x14ac:dyDescent="0.25">
      <c r="A235" s="383">
        <f>料單!C309</f>
        <v>8024</v>
      </c>
      <c r="B235" s="383">
        <f>料單!E309</f>
        <v>0</v>
      </c>
      <c r="C235" s="383">
        <f>料單!K309</f>
        <v>0</v>
      </c>
      <c r="D235" s="389">
        <f t="shared" si="18"/>
        <v>0</v>
      </c>
      <c r="E235" s="171" cm="1">
        <f t="array" ref="E235">INDEX(A:A,MATCH(ROW(A234)-1,D:D,1)+1)</f>
        <v>18008</v>
      </c>
      <c r="F235" s="171" t="str" cm="1">
        <f t="array" ref="F235">INDEX(B:B,MATCH(ROW(B234)-1,D:D,1)+1)</f>
        <v>活隔</v>
      </c>
      <c r="G235" s="171">
        <v>1</v>
      </c>
      <c r="H235" s="398">
        <v>234</v>
      </c>
      <c r="J235" s="396" t="str">
        <f t="shared" si="19"/>
        <v/>
      </c>
      <c r="K235" s="390" t="str">
        <f t="shared" si="20"/>
        <v/>
      </c>
      <c r="M235" s="396" t="str">
        <f t="shared" si="21"/>
        <v/>
      </c>
      <c r="N235" s="390" t="str">
        <f t="shared" si="22"/>
        <v/>
      </c>
      <c r="P235" t="str">
        <f t="shared" si="23"/>
        <v>180080234</v>
      </c>
    </row>
    <row r="236" spans="1:16" x14ac:dyDescent="0.25">
      <c r="A236" s="383">
        <f>料單!C310</f>
        <v>8025</v>
      </c>
      <c r="B236" s="383">
        <f>料單!E310</f>
        <v>0</v>
      </c>
      <c r="C236" s="383">
        <f>料單!K310</f>
        <v>0</v>
      </c>
      <c r="D236" s="389">
        <f t="shared" si="18"/>
        <v>0</v>
      </c>
      <c r="E236" s="171" cm="1">
        <f t="array" ref="E236">INDEX(A:A,MATCH(ROW(A235)-1,D:D,1)+1)</f>
        <v>18008</v>
      </c>
      <c r="F236" s="171" t="str" cm="1">
        <f t="array" ref="F236">INDEX(B:B,MATCH(ROW(B235)-1,D:D,1)+1)</f>
        <v>活隔</v>
      </c>
      <c r="G236" s="171">
        <v>1</v>
      </c>
      <c r="H236" s="398">
        <v>235</v>
      </c>
      <c r="J236" s="396" t="str">
        <f t="shared" si="19"/>
        <v/>
      </c>
      <c r="K236" s="390" t="str">
        <f t="shared" si="20"/>
        <v/>
      </c>
      <c r="M236" s="396" t="str">
        <f t="shared" si="21"/>
        <v/>
      </c>
      <c r="N236" s="390" t="str">
        <f t="shared" si="22"/>
        <v/>
      </c>
      <c r="P236" t="str">
        <f t="shared" si="23"/>
        <v>180080235</v>
      </c>
    </row>
    <row r="237" spans="1:16" x14ac:dyDescent="0.25">
      <c r="A237" s="383">
        <f>料單!C311</f>
        <v>8026</v>
      </c>
      <c r="B237" s="383">
        <f>料單!E311</f>
        <v>0</v>
      </c>
      <c r="C237" s="383">
        <f>料單!K311</f>
        <v>0</v>
      </c>
      <c r="D237" s="389">
        <f t="shared" si="18"/>
        <v>0</v>
      </c>
      <c r="E237" s="171" cm="1">
        <f t="array" ref="E237">INDEX(A:A,MATCH(ROW(A236)-1,D:D,1)+1)</f>
        <v>18008</v>
      </c>
      <c r="F237" s="171" t="str" cm="1">
        <f t="array" ref="F237">INDEX(B:B,MATCH(ROW(B236)-1,D:D,1)+1)</f>
        <v>活隔</v>
      </c>
      <c r="G237" s="171">
        <v>1</v>
      </c>
      <c r="H237" s="398">
        <v>236</v>
      </c>
      <c r="J237" s="396" t="str">
        <f t="shared" si="19"/>
        <v/>
      </c>
      <c r="K237" s="390" t="str">
        <f t="shared" si="20"/>
        <v/>
      </c>
      <c r="M237" s="396" t="str">
        <f t="shared" si="21"/>
        <v/>
      </c>
      <c r="N237" s="390" t="str">
        <f t="shared" si="22"/>
        <v/>
      </c>
      <c r="P237" t="str">
        <f t="shared" si="23"/>
        <v>180080236</v>
      </c>
    </row>
    <row r="238" spans="1:16" x14ac:dyDescent="0.25">
      <c r="A238" s="383">
        <f>料單!C312</f>
        <v>8027</v>
      </c>
      <c r="B238" s="383">
        <f>料單!E312</f>
        <v>0</v>
      </c>
      <c r="C238" s="383">
        <f>料單!K312</f>
        <v>0</v>
      </c>
      <c r="D238" s="389">
        <f t="shared" si="18"/>
        <v>0</v>
      </c>
      <c r="E238" s="171" cm="1">
        <f t="array" ref="E238">INDEX(A:A,MATCH(ROW(A237)-1,D:D,1)+1)</f>
        <v>18008</v>
      </c>
      <c r="F238" s="171" t="str" cm="1">
        <f t="array" ref="F238">INDEX(B:B,MATCH(ROW(B237)-1,D:D,1)+1)</f>
        <v>活隔</v>
      </c>
      <c r="G238" s="171">
        <v>1</v>
      </c>
      <c r="H238" s="398">
        <v>237</v>
      </c>
      <c r="J238" s="396" t="str">
        <f t="shared" si="19"/>
        <v/>
      </c>
      <c r="K238" s="390" t="str">
        <f t="shared" si="20"/>
        <v/>
      </c>
      <c r="M238" s="396" t="str">
        <f t="shared" si="21"/>
        <v/>
      </c>
      <c r="N238" s="390" t="str">
        <f t="shared" si="22"/>
        <v/>
      </c>
      <c r="P238" t="str">
        <f t="shared" si="23"/>
        <v>180080237</v>
      </c>
    </row>
    <row r="239" spans="1:16" x14ac:dyDescent="0.25">
      <c r="A239" s="383">
        <f>料單!C313</f>
        <v>8028</v>
      </c>
      <c r="B239" s="383">
        <f>料單!E313</f>
        <v>0</v>
      </c>
      <c r="C239" s="383">
        <f>料單!K313</f>
        <v>0</v>
      </c>
      <c r="D239" s="389">
        <f t="shared" si="18"/>
        <v>0</v>
      </c>
      <c r="E239" s="171" cm="1">
        <f t="array" ref="E239">INDEX(A:A,MATCH(ROW(A238)-1,D:D,1)+1)</f>
        <v>18008</v>
      </c>
      <c r="F239" s="171" t="str" cm="1">
        <f t="array" ref="F239">INDEX(B:B,MATCH(ROW(B238)-1,D:D,1)+1)</f>
        <v>活隔</v>
      </c>
      <c r="G239" s="171">
        <v>1</v>
      </c>
      <c r="H239" s="398">
        <v>238</v>
      </c>
      <c r="J239" s="396" t="str">
        <f t="shared" si="19"/>
        <v/>
      </c>
      <c r="K239" s="390" t="str">
        <f t="shared" si="20"/>
        <v/>
      </c>
      <c r="M239" s="396" t="str">
        <f t="shared" si="21"/>
        <v/>
      </c>
      <c r="N239" s="390" t="str">
        <f t="shared" si="22"/>
        <v/>
      </c>
      <c r="P239" t="str">
        <f t="shared" si="23"/>
        <v>180080238</v>
      </c>
    </row>
    <row r="240" spans="1:16" x14ac:dyDescent="0.25">
      <c r="A240" s="383">
        <f>料單!C314</f>
        <v>8029</v>
      </c>
      <c r="B240" s="383">
        <f>料單!E314</f>
        <v>0</v>
      </c>
      <c r="C240" s="383">
        <f>料單!K314</f>
        <v>0</v>
      </c>
      <c r="D240" s="389">
        <f t="shared" si="18"/>
        <v>0</v>
      </c>
      <c r="E240" s="171" cm="1">
        <f t="array" ref="E240">INDEX(A:A,MATCH(ROW(A239)-1,D:D,1)+1)</f>
        <v>18008</v>
      </c>
      <c r="F240" s="171" t="str" cm="1">
        <f t="array" ref="F240">INDEX(B:B,MATCH(ROW(B239)-1,D:D,1)+1)</f>
        <v>活隔</v>
      </c>
      <c r="G240" s="171">
        <v>1</v>
      </c>
      <c r="H240" s="398">
        <v>239</v>
      </c>
      <c r="J240" s="396" t="str">
        <f t="shared" si="19"/>
        <v/>
      </c>
      <c r="K240" s="390" t="str">
        <f t="shared" si="20"/>
        <v/>
      </c>
      <c r="M240" s="396" t="str">
        <f t="shared" si="21"/>
        <v/>
      </c>
      <c r="N240" s="390" t="str">
        <f t="shared" si="22"/>
        <v/>
      </c>
      <c r="P240" t="str">
        <f t="shared" si="23"/>
        <v>180080239</v>
      </c>
    </row>
    <row r="241" spans="1:16" x14ac:dyDescent="0.25">
      <c r="A241" s="383">
        <f>料單!C315</f>
        <v>8030</v>
      </c>
      <c r="B241" s="383">
        <f>料單!E315</f>
        <v>0</v>
      </c>
      <c r="C241" s="383">
        <f>料單!K315</f>
        <v>0</v>
      </c>
      <c r="D241" s="389">
        <f t="shared" si="18"/>
        <v>0</v>
      </c>
      <c r="E241" s="171" cm="1">
        <f t="array" ref="E241">INDEX(A:A,MATCH(ROW(A240)-1,D:D,1)+1)</f>
        <v>18008</v>
      </c>
      <c r="F241" s="171" t="str" cm="1">
        <f t="array" ref="F241">INDEX(B:B,MATCH(ROW(B240)-1,D:D,1)+1)</f>
        <v>活隔</v>
      </c>
      <c r="G241" s="171">
        <v>1</v>
      </c>
      <c r="H241" s="398">
        <v>240</v>
      </c>
      <c r="J241" s="396" t="str">
        <f t="shared" si="19"/>
        <v/>
      </c>
      <c r="K241" s="390" t="str">
        <f t="shared" si="20"/>
        <v/>
      </c>
      <c r="M241" s="396" t="str">
        <f t="shared" si="21"/>
        <v/>
      </c>
      <c r="N241" s="390" t="str">
        <f t="shared" si="22"/>
        <v/>
      </c>
      <c r="P241" t="str">
        <f t="shared" si="23"/>
        <v>180080240</v>
      </c>
    </row>
    <row r="242" spans="1:16" x14ac:dyDescent="0.25">
      <c r="A242" s="383">
        <f>料單!C325</f>
        <v>9001</v>
      </c>
      <c r="B242" s="383" t="str">
        <f>料單!E325</f>
        <v>頂板</v>
      </c>
      <c r="C242" s="383">
        <f>料單!K325</f>
        <v>0</v>
      </c>
      <c r="D242" s="389">
        <f t="shared" si="18"/>
        <v>0</v>
      </c>
      <c r="E242" s="171" cm="1">
        <f t="array" ref="E242">INDEX(A:A,MATCH(ROW(A241)-1,D:D,1)+1)</f>
        <v>18008</v>
      </c>
      <c r="F242" s="171" t="str" cm="1">
        <f t="array" ref="F242">INDEX(B:B,MATCH(ROW(B241)-1,D:D,1)+1)</f>
        <v>活隔</v>
      </c>
      <c r="G242" s="171">
        <v>1</v>
      </c>
      <c r="H242" s="398">
        <v>241</v>
      </c>
      <c r="J242" s="396" t="str">
        <f t="shared" si="19"/>
        <v/>
      </c>
      <c r="K242" s="390" t="str">
        <f t="shared" si="20"/>
        <v/>
      </c>
      <c r="M242" s="396" t="str">
        <f t="shared" si="21"/>
        <v/>
      </c>
      <c r="N242" s="390" t="str">
        <f t="shared" si="22"/>
        <v/>
      </c>
      <c r="P242" t="str">
        <f t="shared" si="23"/>
        <v>180080241</v>
      </c>
    </row>
    <row r="243" spans="1:16" x14ac:dyDescent="0.25">
      <c r="A243" s="383">
        <f>料單!C326</f>
        <v>9002</v>
      </c>
      <c r="B243" s="383" t="str">
        <f>料單!E326</f>
        <v>底板</v>
      </c>
      <c r="C243" s="383">
        <f>料單!K326</f>
        <v>0</v>
      </c>
      <c r="D243" s="389">
        <f t="shared" si="18"/>
        <v>0</v>
      </c>
      <c r="E243" s="171" cm="1">
        <f t="array" ref="E243">INDEX(A:A,MATCH(ROW(A242)-1,D:D,1)+1)</f>
        <v>18008</v>
      </c>
      <c r="F243" s="171" t="str" cm="1">
        <f t="array" ref="F243">INDEX(B:B,MATCH(ROW(B242)-1,D:D,1)+1)</f>
        <v>活隔</v>
      </c>
      <c r="G243" s="171">
        <v>1</v>
      </c>
      <c r="H243" s="398">
        <v>242</v>
      </c>
      <c r="J243" s="396" t="str">
        <f t="shared" si="19"/>
        <v/>
      </c>
      <c r="K243" s="390" t="str">
        <f t="shared" si="20"/>
        <v/>
      </c>
      <c r="M243" s="396" t="str">
        <f t="shared" si="21"/>
        <v/>
      </c>
      <c r="N243" s="390" t="str">
        <f t="shared" si="22"/>
        <v/>
      </c>
      <c r="P243" t="str">
        <f t="shared" si="23"/>
        <v>180080242</v>
      </c>
    </row>
    <row r="244" spans="1:16" x14ac:dyDescent="0.25">
      <c r="A244" s="383">
        <f>料單!C327</f>
        <v>9003</v>
      </c>
      <c r="B244" s="383" t="str">
        <f>料單!E327</f>
        <v>左側板</v>
      </c>
      <c r="C244" s="383">
        <f>料單!K327</f>
        <v>0</v>
      </c>
      <c r="D244" s="389">
        <f t="shared" si="18"/>
        <v>0</v>
      </c>
      <c r="E244" s="171" cm="1">
        <f t="array" ref="E244">INDEX(A:A,MATCH(ROW(A243)-1,D:D,1)+1)</f>
        <v>18008</v>
      </c>
      <c r="F244" s="171" t="str" cm="1">
        <f t="array" ref="F244">INDEX(B:B,MATCH(ROW(B243)-1,D:D,1)+1)</f>
        <v>活隔</v>
      </c>
      <c r="G244" s="171">
        <v>1</v>
      </c>
      <c r="H244" s="398">
        <v>243</v>
      </c>
      <c r="J244" s="396" t="str">
        <f t="shared" si="19"/>
        <v/>
      </c>
      <c r="K244" s="390" t="str">
        <f t="shared" si="20"/>
        <v/>
      </c>
      <c r="M244" s="396" t="str">
        <f t="shared" si="21"/>
        <v/>
      </c>
      <c r="N244" s="390" t="str">
        <f t="shared" si="22"/>
        <v/>
      </c>
      <c r="P244" t="str">
        <f t="shared" si="23"/>
        <v>180080243</v>
      </c>
    </row>
    <row r="245" spans="1:16" x14ac:dyDescent="0.25">
      <c r="A245" s="383">
        <f>料單!C328</f>
        <v>9004</v>
      </c>
      <c r="B245" s="383" t="str">
        <f>料單!E328</f>
        <v>右側板</v>
      </c>
      <c r="C245" s="383">
        <f>料單!K328</f>
        <v>0</v>
      </c>
      <c r="D245" s="389">
        <f t="shared" si="18"/>
        <v>0</v>
      </c>
      <c r="E245" s="171" cm="1">
        <f t="array" ref="E245">INDEX(A:A,MATCH(ROW(A244)-1,D:D,1)+1)</f>
        <v>18008</v>
      </c>
      <c r="F245" s="171" t="str" cm="1">
        <f t="array" ref="F245">INDEX(B:B,MATCH(ROW(B244)-1,D:D,1)+1)</f>
        <v>活隔</v>
      </c>
      <c r="G245" s="171">
        <v>1</v>
      </c>
      <c r="H245" s="398">
        <v>244</v>
      </c>
      <c r="J245" s="396" t="str">
        <f t="shared" si="19"/>
        <v/>
      </c>
      <c r="K245" s="390" t="str">
        <f t="shared" si="20"/>
        <v/>
      </c>
      <c r="M245" s="396" t="str">
        <f t="shared" si="21"/>
        <v/>
      </c>
      <c r="N245" s="390" t="str">
        <f t="shared" si="22"/>
        <v/>
      </c>
      <c r="P245" t="str">
        <f t="shared" si="23"/>
        <v>180080244</v>
      </c>
    </row>
    <row r="246" spans="1:16" x14ac:dyDescent="0.25">
      <c r="A246" s="383">
        <f>料單!C329</f>
        <v>9005</v>
      </c>
      <c r="B246" s="383" t="str">
        <f>料單!E329</f>
        <v>背板</v>
      </c>
      <c r="C246" s="383">
        <f>料單!K329</f>
        <v>0</v>
      </c>
      <c r="D246" s="389">
        <f t="shared" si="18"/>
        <v>0</v>
      </c>
      <c r="E246" s="171" cm="1">
        <f t="array" ref="E246">INDEX(A:A,MATCH(ROW(A245)-1,D:D,1)+1)</f>
        <v>18008</v>
      </c>
      <c r="F246" s="171" t="str" cm="1">
        <f t="array" ref="F246">INDEX(B:B,MATCH(ROW(B245)-1,D:D,1)+1)</f>
        <v>活隔</v>
      </c>
      <c r="G246" s="171">
        <v>1</v>
      </c>
      <c r="H246" s="398">
        <v>245</v>
      </c>
      <c r="J246" s="396" t="str">
        <f t="shared" si="19"/>
        <v/>
      </c>
      <c r="K246" s="390" t="str">
        <f t="shared" si="20"/>
        <v/>
      </c>
      <c r="M246" s="396" t="str">
        <f t="shared" si="21"/>
        <v/>
      </c>
      <c r="N246" s="390" t="str">
        <f t="shared" si="22"/>
        <v/>
      </c>
      <c r="P246" t="str">
        <f t="shared" si="23"/>
        <v>180080245</v>
      </c>
    </row>
    <row r="247" spans="1:16" x14ac:dyDescent="0.25">
      <c r="A247" s="383">
        <f>料單!C330</f>
        <v>9006</v>
      </c>
      <c r="B247" s="383" t="str">
        <f>料單!E330</f>
        <v>背拉桿</v>
      </c>
      <c r="C247" s="383">
        <f>料單!K330</f>
        <v>0</v>
      </c>
      <c r="D247" s="389">
        <f t="shared" si="18"/>
        <v>0</v>
      </c>
      <c r="E247" s="171" cm="1">
        <f t="array" ref="E247">INDEX(A:A,MATCH(ROW(A246)-1,D:D,1)+1)</f>
        <v>18008</v>
      </c>
      <c r="F247" s="171" t="str" cm="1">
        <f t="array" ref="F247">INDEX(B:B,MATCH(ROW(B246)-1,D:D,1)+1)</f>
        <v>活隔</v>
      </c>
      <c r="G247" s="171">
        <v>1</v>
      </c>
      <c r="H247" s="398">
        <v>246</v>
      </c>
      <c r="J247" s="396" t="str">
        <f t="shared" si="19"/>
        <v/>
      </c>
      <c r="K247" s="390" t="str">
        <f t="shared" si="20"/>
        <v/>
      </c>
      <c r="M247" s="396" t="str">
        <f t="shared" si="21"/>
        <v/>
      </c>
      <c r="N247" s="390" t="str">
        <f t="shared" si="22"/>
        <v/>
      </c>
      <c r="P247" t="str">
        <f t="shared" si="23"/>
        <v>180080246</v>
      </c>
    </row>
    <row r="248" spans="1:16" x14ac:dyDescent="0.25">
      <c r="A248" s="383">
        <f>料單!C331</f>
        <v>9007</v>
      </c>
      <c r="B248" s="383" t="str">
        <f>料單!E331</f>
        <v>中立板</v>
      </c>
      <c r="C248" s="383">
        <f>料單!K331</f>
        <v>0</v>
      </c>
      <c r="D248" s="389">
        <f t="shared" si="18"/>
        <v>0</v>
      </c>
      <c r="E248" s="171" cm="1">
        <f t="array" ref="E248">INDEX(A:A,MATCH(ROW(A247)-1,D:D,1)+1)</f>
        <v>18008</v>
      </c>
      <c r="F248" s="171" t="str" cm="1">
        <f t="array" ref="F248">INDEX(B:B,MATCH(ROW(B247)-1,D:D,1)+1)</f>
        <v>活隔</v>
      </c>
      <c r="G248" s="171">
        <v>1</v>
      </c>
      <c r="H248" s="398">
        <v>247</v>
      </c>
      <c r="J248" s="396" t="str">
        <f t="shared" si="19"/>
        <v/>
      </c>
      <c r="K248" s="390" t="str">
        <f t="shared" si="20"/>
        <v/>
      </c>
      <c r="M248" s="396" t="str">
        <f t="shared" si="21"/>
        <v/>
      </c>
      <c r="N248" s="390" t="str">
        <f t="shared" si="22"/>
        <v/>
      </c>
      <c r="P248" t="str">
        <f t="shared" si="23"/>
        <v>180080247</v>
      </c>
    </row>
    <row r="249" spans="1:16" x14ac:dyDescent="0.25">
      <c r="A249" s="383">
        <f>料單!C332</f>
        <v>9008</v>
      </c>
      <c r="B249" s="383" t="str">
        <f>料單!E332</f>
        <v>活隔</v>
      </c>
      <c r="C249" s="383">
        <f>料單!K332</f>
        <v>0</v>
      </c>
      <c r="D249" s="389">
        <f t="shared" si="18"/>
        <v>0</v>
      </c>
      <c r="E249" s="171" cm="1">
        <f t="array" ref="E249">INDEX(A:A,MATCH(ROW(A248)-1,D:D,1)+1)</f>
        <v>18008</v>
      </c>
      <c r="F249" s="171" t="str" cm="1">
        <f t="array" ref="F249">INDEX(B:B,MATCH(ROW(B248)-1,D:D,1)+1)</f>
        <v>活隔</v>
      </c>
      <c r="G249" s="171">
        <v>1</v>
      </c>
      <c r="H249" s="398">
        <v>248</v>
      </c>
      <c r="J249" s="396" t="str">
        <f t="shared" si="19"/>
        <v/>
      </c>
      <c r="K249" s="390" t="str">
        <f t="shared" si="20"/>
        <v/>
      </c>
      <c r="M249" s="396" t="str">
        <f t="shared" si="21"/>
        <v/>
      </c>
      <c r="N249" s="390" t="str">
        <f t="shared" si="22"/>
        <v/>
      </c>
      <c r="P249" t="str">
        <f t="shared" si="23"/>
        <v>180080248</v>
      </c>
    </row>
    <row r="250" spans="1:16" x14ac:dyDescent="0.25">
      <c r="A250" s="383">
        <f>料單!C333</f>
        <v>9009</v>
      </c>
      <c r="B250" s="383" t="str">
        <f>料單!E333</f>
        <v>固隔</v>
      </c>
      <c r="C250" s="383">
        <f>料單!K333</f>
        <v>0</v>
      </c>
      <c r="D250" s="389">
        <f t="shared" si="18"/>
        <v>0</v>
      </c>
      <c r="E250" s="171" cm="1">
        <f t="array" ref="E250">INDEX(A:A,MATCH(ROW(A249)-1,D:D,1)+1)</f>
        <v>18008</v>
      </c>
      <c r="F250" s="171" t="str" cm="1">
        <f t="array" ref="F250">INDEX(B:B,MATCH(ROW(B249)-1,D:D,1)+1)</f>
        <v>活隔</v>
      </c>
      <c r="G250" s="171">
        <v>1</v>
      </c>
      <c r="H250" s="398">
        <v>249</v>
      </c>
      <c r="J250" s="396" t="str">
        <f t="shared" si="19"/>
        <v/>
      </c>
      <c r="K250" s="390" t="str">
        <f t="shared" si="20"/>
        <v/>
      </c>
      <c r="M250" s="396" t="str">
        <f t="shared" si="21"/>
        <v/>
      </c>
      <c r="N250" s="390" t="str">
        <f t="shared" si="22"/>
        <v/>
      </c>
      <c r="P250" t="str">
        <f t="shared" si="23"/>
        <v>180080249</v>
      </c>
    </row>
    <row r="251" spans="1:16" x14ac:dyDescent="0.25">
      <c r="A251" s="383">
        <f>料單!C334</f>
        <v>9010</v>
      </c>
      <c r="B251" s="383" t="str">
        <f>料單!E334</f>
        <v>左門板</v>
      </c>
      <c r="C251" s="383">
        <f>料單!K334</f>
        <v>0</v>
      </c>
      <c r="D251" s="389">
        <f t="shared" si="18"/>
        <v>0</v>
      </c>
      <c r="E251" s="171" cm="1">
        <f t="array" ref="E251">INDEX(A:A,MATCH(ROW(A250)-1,D:D,1)+1)</f>
        <v>18008</v>
      </c>
      <c r="F251" s="171" t="str" cm="1">
        <f t="array" ref="F251">INDEX(B:B,MATCH(ROW(B250)-1,D:D,1)+1)</f>
        <v>活隔</v>
      </c>
      <c r="G251" s="171">
        <v>1</v>
      </c>
      <c r="H251" s="398">
        <v>250</v>
      </c>
      <c r="J251" s="396" t="str">
        <f t="shared" si="19"/>
        <v/>
      </c>
      <c r="K251" s="390" t="str">
        <f t="shared" si="20"/>
        <v/>
      </c>
      <c r="M251" s="396" t="str">
        <f t="shared" si="21"/>
        <v/>
      </c>
      <c r="N251" s="390" t="str">
        <f t="shared" si="22"/>
        <v/>
      </c>
      <c r="P251" t="str">
        <f t="shared" si="23"/>
        <v>180080250</v>
      </c>
    </row>
    <row r="252" spans="1:16" x14ac:dyDescent="0.25">
      <c r="A252" s="383">
        <f>料單!C335</f>
        <v>9011</v>
      </c>
      <c r="B252" s="383" t="str">
        <f>料單!E335</f>
        <v>右門板</v>
      </c>
      <c r="C252" s="383">
        <f>料單!K335</f>
        <v>0</v>
      </c>
      <c r="D252" s="389">
        <f t="shared" si="18"/>
        <v>0</v>
      </c>
      <c r="E252" s="171" cm="1">
        <f t="array" ref="E252">INDEX(A:A,MATCH(ROW(A251)-1,D:D,1)+1)</f>
        <v>18008</v>
      </c>
      <c r="F252" s="171" t="str" cm="1">
        <f t="array" ref="F252">INDEX(B:B,MATCH(ROW(B251)-1,D:D,1)+1)</f>
        <v>活隔</v>
      </c>
      <c r="G252" s="171">
        <v>1</v>
      </c>
      <c r="H252" s="398">
        <v>251</v>
      </c>
      <c r="J252" s="396" t="str">
        <f t="shared" si="19"/>
        <v/>
      </c>
      <c r="K252" s="390" t="str">
        <f t="shared" si="20"/>
        <v/>
      </c>
      <c r="M252" s="396" t="str">
        <f t="shared" si="21"/>
        <v/>
      </c>
      <c r="N252" s="390" t="str">
        <f t="shared" si="22"/>
        <v/>
      </c>
      <c r="P252" t="str">
        <f t="shared" si="23"/>
        <v>180080251</v>
      </c>
    </row>
    <row r="253" spans="1:16" x14ac:dyDescent="0.25">
      <c r="A253" s="383">
        <f>料單!C336</f>
        <v>9012</v>
      </c>
      <c r="B253" s="383">
        <f>料單!E336</f>
        <v>0</v>
      </c>
      <c r="C253" s="383">
        <f>料單!K336</f>
        <v>0</v>
      </c>
      <c r="D253" s="389">
        <f t="shared" si="18"/>
        <v>0</v>
      </c>
      <c r="E253" s="171" cm="1">
        <f t="array" ref="E253">INDEX(A:A,MATCH(ROW(A252)-1,D:D,1)+1)</f>
        <v>18008</v>
      </c>
      <c r="F253" s="171" t="str" cm="1">
        <f t="array" ref="F253">INDEX(B:B,MATCH(ROW(B252)-1,D:D,1)+1)</f>
        <v>活隔</v>
      </c>
      <c r="G253" s="171">
        <v>1</v>
      </c>
      <c r="H253" s="398">
        <v>252</v>
      </c>
      <c r="J253" s="396" t="str">
        <f t="shared" si="19"/>
        <v/>
      </c>
      <c r="K253" s="390" t="str">
        <f t="shared" si="20"/>
        <v/>
      </c>
      <c r="M253" s="396" t="str">
        <f t="shared" si="21"/>
        <v/>
      </c>
      <c r="N253" s="390" t="str">
        <f t="shared" si="22"/>
        <v/>
      </c>
      <c r="P253" t="str">
        <f t="shared" si="23"/>
        <v>180080252</v>
      </c>
    </row>
    <row r="254" spans="1:16" x14ac:dyDescent="0.25">
      <c r="A254" s="383">
        <f>料單!C337</f>
        <v>9013</v>
      </c>
      <c r="B254" s="383">
        <f>料單!E337</f>
        <v>0</v>
      </c>
      <c r="C254" s="383">
        <f>料單!K337</f>
        <v>0</v>
      </c>
      <c r="D254" s="389">
        <f t="shared" si="18"/>
        <v>0</v>
      </c>
      <c r="E254" s="171" cm="1">
        <f t="array" ref="E254">INDEX(A:A,MATCH(ROW(A253)-1,D:D,1)+1)</f>
        <v>18008</v>
      </c>
      <c r="F254" s="171" t="str" cm="1">
        <f t="array" ref="F254">INDEX(B:B,MATCH(ROW(B253)-1,D:D,1)+1)</f>
        <v>活隔</v>
      </c>
      <c r="G254" s="171">
        <v>1</v>
      </c>
      <c r="H254" s="398">
        <v>253</v>
      </c>
      <c r="J254" s="396" t="str">
        <f t="shared" si="19"/>
        <v/>
      </c>
      <c r="K254" s="390" t="str">
        <f t="shared" si="20"/>
        <v/>
      </c>
      <c r="M254" s="396" t="str">
        <f t="shared" si="21"/>
        <v/>
      </c>
      <c r="N254" s="390" t="str">
        <f t="shared" si="22"/>
        <v/>
      </c>
      <c r="P254" t="str">
        <f t="shared" si="23"/>
        <v>180080253</v>
      </c>
    </row>
    <row r="255" spans="1:16" x14ac:dyDescent="0.25">
      <c r="A255" s="383">
        <f>料單!C338</f>
        <v>9014</v>
      </c>
      <c r="B255" s="383">
        <f>料單!E338</f>
        <v>0</v>
      </c>
      <c r="C255" s="383">
        <f>料單!K338</f>
        <v>0</v>
      </c>
      <c r="D255" s="389">
        <f t="shared" si="18"/>
        <v>0</v>
      </c>
      <c r="E255" s="171" cm="1">
        <f t="array" ref="E255">INDEX(A:A,MATCH(ROW(A254)-1,D:D,1)+1)</f>
        <v>18008</v>
      </c>
      <c r="F255" s="171" t="str" cm="1">
        <f t="array" ref="F255">INDEX(B:B,MATCH(ROW(B254)-1,D:D,1)+1)</f>
        <v>活隔</v>
      </c>
      <c r="G255" s="171">
        <v>1</v>
      </c>
      <c r="H255" s="398">
        <v>254</v>
      </c>
      <c r="J255" s="396" t="str">
        <f t="shared" si="19"/>
        <v/>
      </c>
      <c r="K255" s="390" t="str">
        <f t="shared" si="20"/>
        <v/>
      </c>
      <c r="M255" s="396" t="str">
        <f t="shared" si="21"/>
        <v/>
      </c>
      <c r="N255" s="390" t="str">
        <f t="shared" si="22"/>
        <v/>
      </c>
      <c r="P255" t="str">
        <f t="shared" si="23"/>
        <v>180080254</v>
      </c>
    </row>
    <row r="256" spans="1:16" x14ac:dyDescent="0.25">
      <c r="A256" s="383">
        <f>料單!C339</f>
        <v>9015</v>
      </c>
      <c r="B256" s="383">
        <f>料單!E339</f>
        <v>0</v>
      </c>
      <c r="C256" s="383">
        <f>料單!K339</f>
        <v>0</v>
      </c>
      <c r="D256" s="389">
        <f t="shared" si="18"/>
        <v>0</v>
      </c>
      <c r="E256" s="171" cm="1">
        <f t="array" ref="E256">INDEX(A:A,MATCH(ROW(A255)-1,D:D,1)+1)</f>
        <v>18008</v>
      </c>
      <c r="F256" s="171" t="str" cm="1">
        <f t="array" ref="F256">INDEX(B:B,MATCH(ROW(B255)-1,D:D,1)+1)</f>
        <v>活隔</v>
      </c>
      <c r="G256" s="171">
        <v>1</v>
      </c>
      <c r="H256" s="398">
        <v>255</v>
      </c>
      <c r="J256" s="396" t="str">
        <f t="shared" si="19"/>
        <v/>
      </c>
      <c r="K256" s="390" t="str">
        <f t="shared" si="20"/>
        <v/>
      </c>
      <c r="M256" s="396" t="str">
        <f t="shared" si="21"/>
        <v/>
      </c>
      <c r="N256" s="390" t="str">
        <f t="shared" si="22"/>
        <v/>
      </c>
      <c r="P256" t="str">
        <f t="shared" si="23"/>
        <v>180080255</v>
      </c>
    </row>
    <row r="257" spans="1:16" x14ac:dyDescent="0.25">
      <c r="A257" s="383">
        <f>料單!C340</f>
        <v>9016</v>
      </c>
      <c r="B257" s="383">
        <f>料單!E340</f>
        <v>0</v>
      </c>
      <c r="C257" s="383">
        <f>料單!K340</f>
        <v>0</v>
      </c>
      <c r="D257" s="389">
        <f t="shared" si="18"/>
        <v>0</v>
      </c>
      <c r="E257" s="171" cm="1">
        <f t="array" ref="E257">INDEX(A:A,MATCH(ROW(A256)-1,D:D,1)+1)</f>
        <v>18008</v>
      </c>
      <c r="F257" s="171" t="str" cm="1">
        <f t="array" ref="F257">INDEX(B:B,MATCH(ROW(B256)-1,D:D,1)+1)</f>
        <v>活隔</v>
      </c>
      <c r="G257" s="171">
        <v>1</v>
      </c>
      <c r="H257" s="398">
        <v>256</v>
      </c>
      <c r="J257" s="396" t="str">
        <f t="shared" si="19"/>
        <v/>
      </c>
      <c r="K257" s="390" t="str">
        <f t="shared" si="20"/>
        <v/>
      </c>
      <c r="M257" s="396" t="str">
        <f t="shared" si="21"/>
        <v/>
      </c>
      <c r="N257" s="390" t="str">
        <f t="shared" si="22"/>
        <v/>
      </c>
      <c r="P257" t="str">
        <f t="shared" si="23"/>
        <v>180080256</v>
      </c>
    </row>
    <row r="258" spans="1:16" x14ac:dyDescent="0.25">
      <c r="A258" s="383">
        <f>料單!C341</f>
        <v>9017</v>
      </c>
      <c r="B258" s="383">
        <f>料單!E341</f>
        <v>0</v>
      </c>
      <c r="C258" s="383">
        <f>料單!K341</f>
        <v>0</v>
      </c>
      <c r="D258" s="389">
        <f t="shared" si="18"/>
        <v>0</v>
      </c>
      <c r="E258" s="171" cm="1">
        <f t="array" ref="E258">INDEX(A:A,MATCH(ROW(A257)-1,D:D,1)+1)</f>
        <v>18008</v>
      </c>
      <c r="F258" s="171" t="str" cm="1">
        <f t="array" ref="F258">INDEX(B:B,MATCH(ROW(B257)-1,D:D,1)+1)</f>
        <v>活隔</v>
      </c>
      <c r="G258" s="171">
        <v>1</v>
      </c>
      <c r="H258" s="398">
        <v>257</v>
      </c>
      <c r="J258" s="396" t="str">
        <f t="shared" si="19"/>
        <v/>
      </c>
      <c r="K258" s="390" t="str">
        <f t="shared" si="20"/>
        <v/>
      </c>
      <c r="M258" s="396" t="str">
        <f t="shared" si="21"/>
        <v/>
      </c>
      <c r="N258" s="390" t="str">
        <f t="shared" si="22"/>
        <v/>
      </c>
      <c r="P258" t="str">
        <f t="shared" si="23"/>
        <v>180080257</v>
      </c>
    </row>
    <row r="259" spans="1:16" x14ac:dyDescent="0.25">
      <c r="A259" s="383">
        <f>料單!C342</f>
        <v>9018</v>
      </c>
      <c r="B259" s="383">
        <f>料單!E342</f>
        <v>0</v>
      </c>
      <c r="C259" s="383">
        <f>料單!K342</f>
        <v>0</v>
      </c>
      <c r="D259" s="389">
        <f t="shared" ref="D259:D322" si="24">C259+D258</f>
        <v>0</v>
      </c>
      <c r="E259" s="171" cm="1">
        <f t="array" ref="E259">INDEX(A:A,MATCH(ROW(A258)-1,D:D,1)+1)</f>
        <v>18008</v>
      </c>
      <c r="F259" s="171" t="str" cm="1">
        <f t="array" ref="F259">INDEX(B:B,MATCH(ROW(B258)-1,D:D,1)+1)</f>
        <v>活隔</v>
      </c>
      <c r="G259" s="171">
        <v>1</v>
      </c>
      <c r="H259" s="398">
        <v>258</v>
      </c>
      <c r="J259" s="396" t="str">
        <f t="shared" ref="J259:J322" si="25">IFERROR(VALUE(RIGHT(I259,4)),"")</f>
        <v/>
      </c>
      <c r="K259" s="390" t="str">
        <f t="shared" ref="K259:K322" si="26">IF(ISERROR(MATCH(H259,J:J,0)),"","v")</f>
        <v/>
      </c>
      <c r="M259" s="396" t="str">
        <f t="shared" ref="M259:M322" si="27">IFERROR(VALUE(RIGHT(L259,4)),"")</f>
        <v/>
      </c>
      <c r="N259" s="390" t="str">
        <f t="shared" ref="N259:N322" si="28">IF(ISERROR(MATCH(H259,M:M,0)),"","v")</f>
        <v/>
      </c>
      <c r="P259" t="str">
        <f t="shared" ref="P259:P322" si="29">E259&amp;TEXT(H259,"0000")</f>
        <v>180080258</v>
      </c>
    </row>
    <row r="260" spans="1:16" x14ac:dyDescent="0.25">
      <c r="A260" s="383">
        <f>料單!C343</f>
        <v>9019</v>
      </c>
      <c r="B260" s="383">
        <f>料單!E343</f>
        <v>0</v>
      </c>
      <c r="C260" s="383">
        <f>料單!K343</f>
        <v>0</v>
      </c>
      <c r="D260" s="389">
        <f t="shared" si="24"/>
        <v>0</v>
      </c>
      <c r="E260" s="171" cm="1">
        <f t="array" ref="E260">INDEX(A:A,MATCH(ROW(A259)-1,D:D,1)+1)</f>
        <v>18008</v>
      </c>
      <c r="F260" s="171" t="str" cm="1">
        <f t="array" ref="F260">INDEX(B:B,MATCH(ROW(B259)-1,D:D,1)+1)</f>
        <v>活隔</v>
      </c>
      <c r="G260" s="171">
        <v>1</v>
      </c>
      <c r="H260" s="398">
        <v>259</v>
      </c>
      <c r="J260" s="396" t="str">
        <f t="shared" si="25"/>
        <v/>
      </c>
      <c r="K260" s="390" t="str">
        <f t="shared" si="26"/>
        <v/>
      </c>
      <c r="M260" s="396" t="str">
        <f t="shared" si="27"/>
        <v/>
      </c>
      <c r="N260" s="390" t="str">
        <f t="shared" si="28"/>
        <v/>
      </c>
      <c r="P260" t="str">
        <f t="shared" si="29"/>
        <v>180080259</v>
      </c>
    </row>
    <row r="261" spans="1:16" x14ac:dyDescent="0.25">
      <c r="A261" s="383">
        <f>料單!C344</f>
        <v>9020</v>
      </c>
      <c r="B261" s="383">
        <f>料單!E344</f>
        <v>0</v>
      </c>
      <c r="C261" s="383">
        <f>料單!K344</f>
        <v>0</v>
      </c>
      <c r="D261" s="389">
        <f t="shared" si="24"/>
        <v>0</v>
      </c>
      <c r="E261" s="171" cm="1">
        <f t="array" ref="E261">INDEX(A:A,MATCH(ROW(A260)-1,D:D,1)+1)</f>
        <v>18008</v>
      </c>
      <c r="F261" s="171" t="str" cm="1">
        <f t="array" ref="F261">INDEX(B:B,MATCH(ROW(B260)-1,D:D,1)+1)</f>
        <v>活隔</v>
      </c>
      <c r="G261" s="171">
        <v>1</v>
      </c>
      <c r="H261" s="398">
        <v>260</v>
      </c>
      <c r="J261" s="396" t="str">
        <f t="shared" si="25"/>
        <v/>
      </c>
      <c r="K261" s="390" t="str">
        <f t="shared" si="26"/>
        <v/>
      </c>
      <c r="M261" s="396" t="str">
        <f t="shared" si="27"/>
        <v/>
      </c>
      <c r="N261" s="390" t="str">
        <f t="shared" si="28"/>
        <v/>
      </c>
      <c r="P261" t="str">
        <f t="shared" si="29"/>
        <v>180080260</v>
      </c>
    </row>
    <row r="262" spans="1:16" x14ac:dyDescent="0.25">
      <c r="A262" s="383">
        <f>料單!C345</f>
        <v>9021</v>
      </c>
      <c r="B262" s="383">
        <f>料單!E345</f>
        <v>0</v>
      </c>
      <c r="C262" s="383">
        <f>料單!K345</f>
        <v>0</v>
      </c>
      <c r="D262" s="389">
        <f t="shared" si="24"/>
        <v>0</v>
      </c>
      <c r="E262" s="171" cm="1">
        <f t="array" ref="E262">INDEX(A:A,MATCH(ROW(A261)-1,D:D,1)+1)</f>
        <v>18008</v>
      </c>
      <c r="F262" s="171" t="str" cm="1">
        <f t="array" ref="F262">INDEX(B:B,MATCH(ROW(B261)-1,D:D,1)+1)</f>
        <v>活隔</v>
      </c>
      <c r="G262" s="171">
        <v>1</v>
      </c>
      <c r="H262" s="398">
        <v>261</v>
      </c>
      <c r="J262" s="396" t="str">
        <f t="shared" si="25"/>
        <v/>
      </c>
      <c r="K262" s="390" t="str">
        <f t="shared" si="26"/>
        <v/>
      </c>
      <c r="M262" s="396" t="str">
        <f t="shared" si="27"/>
        <v/>
      </c>
      <c r="N262" s="390" t="str">
        <f t="shared" si="28"/>
        <v/>
      </c>
      <c r="P262" t="str">
        <f t="shared" si="29"/>
        <v>180080261</v>
      </c>
    </row>
    <row r="263" spans="1:16" x14ac:dyDescent="0.25">
      <c r="A263" s="383">
        <f>料單!C346</f>
        <v>9022</v>
      </c>
      <c r="B263" s="383">
        <f>料單!E346</f>
        <v>0</v>
      </c>
      <c r="C263" s="383">
        <f>料單!K346</f>
        <v>0</v>
      </c>
      <c r="D263" s="389">
        <f t="shared" si="24"/>
        <v>0</v>
      </c>
      <c r="E263" s="171" cm="1">
        <f t="array" ref="E263">INDEX(A:A,MATCH(ROW(A262)-1,D:D,1)+1)</f>
        <v>18008</v>
      </c>
      <c r="F263" s="171" t="str" cm="1">
        <f t="array" ref="F263">INDEX(B:B,MATCH(ROW(B262)-1,D:D,1)+1)</f>
        <v>活隔</v>
      </c>
      <c r="G263" s="171">
        <v>1</v>
      </c>
      <c r="H263" s="398">
        <v>262</v>
      </c>
      <c r="J263" s="396" t="str">
        <f t="shared" si="25"/>
        <v/>
      </c>
      <c r="K263" s="390" t="str">
        <f t="shared" si="26"/>
        <v/>
      </c>
      <c r="M263" s="396" t="str">
        <f t="shared" si="27"/>
        <v/>
      </c>
      <c r="N263" s="390" t="str">
        <f t="shared" si="28"/>
        <v/>
      </c>
      <c r="P263" t="str">
        <f t="shared" si="29"/>
        <v>180080262</v>
      </c>
    </row>
    <row r="264" spans="1:16" x14ac:dyDescent="0.25">
      <c r="A264" s="383">
        <f>料單!C347</f>
        <v>9023</v>
      </c>
      <c r="B264" s="383">
        <f>料單!E347</f>
        <v>0</v>
      </c>
      <c r="C264" s="383">
        <f>料單!K347</f>
        <v>0</v>
      </c>
      <c r="D264" s="389">
        <f t="shared" si="24"/>
        <v>0</v>
      </c>
      <c r="E264" s="171" cm="1">
        <f t="array" ref="E264">INDEX(A:A,MATCH(ROW(A263)-1,D:D,1)+1)</f>
        <v>18008</v>
      </c>
      <c r="F264" s="171" t="str" cm="1">
        <f t="array" ref="F264">INDEX(B:B,MATCH(ROW(B263)-1,D:D,1)+1)</f>
        <v>活隔</v>
      </c>
      <c r="G264" s="171">
        <v>1</v>
      </c>
      <c r="H264" s="398">
        <v>263</v>
      </c>
      <c r="J264" s="396" t="str">
        <f t="shared" si="25"/>
        <v/>
      </c>
      <c r="K264" s="390" t="str">
        <f t="shared" si="26"/>
        <v/>
      </c>
      <c r="M264" s="396" t="str">
        <f t="shared" si="27"/>
        <v/>
      </c>
      <c r="N264" s="390" t="str">
        <f t="shared" si="28"/>
        <v/>
      </c>
      <c r="P264" t="str">
        <f t="shared" si="29"/>
        <v>180080263</v>
      </c>
    </row>
    <row r="265" spans="1:16" x14ac:dyDescent="0.25">
      <c r="A265" s="383">
        <f>料單!C348</f>
        <v>9024</v>
      </c>
      <c r="B265" s="383">
        <f>料單!E348</f>
        <v>0</v>
      </c>
      <c r="C265" s="383">
        <f>料單!K348</f>
        <v>0</v>
      </c>
      <c r="D265" s="389">
        <f t="shared" si="24"/>
        <v>0</v>
      </c>
      <c r="E265" s="171" cm="1">
        <f t="array" ref="E265">INDEX(A:A,MATCH(ROW(A264)-1,D:D,1)+1)</f>
        <v>18008</v>
      </c>
      <c r="F265" s="171" t="str" cm="1">
        <f t="array" ref="F265">INDEX(B:B,MATCH(ROW(B264)-1,D:D,1)+1)</f>
        <v>活隔</v>
      </c>
      <c r="G265" s="171">
        <v>1</v>
      </c>
      <c r="H265" s="398">
        <v>264</v>
      </c>
      <c r="J265" s="396" t="str">
        <f t="shared" si="25"/>
        <v/>
      </c>
      <c r="K265" s="390" t="str">
        <f t="shared" si="26"/>
        <v/>
      </c>
      <c r="M265" s="396" t="str">
        <f t="shared" si="27"/>
        <v/>
      </c>
      <c r="N265" s="390" t="str">
        <f t="shared" si="28"/>
        <v/>
      </c>
      <c r="P265" t="str">
        <f t="shared" si="29"/>
        <v>180080264</v>
      </c>
    </row>
    <row r="266" spans="1:16" x14ac:dyDescent="0.25">
      <c r="A266" s="383">
        <f>料單!C349</f>
        <v>9025</v>
      </c>
      <c r="B266" s="383">
        <f>料單!E349</f>
        <v>0</v>
      </c>
      <c r="C266" s="383">
        <f>料單!K349</f>
        <v>0</v>
      </c>
      <c r="D266" s="389">
        <f t="shared" si="24"/>
        <v>0</v>
      </c>
      <c r="E266" s="171" cm="1">
        <f t="array" ref="E266">INDEX(A:A,MATCH(ROW(A265)-1,D:D,1)+1)</f>
        <v>18008</v>
      </c>
      <c r="F266" s="171" t="str" cm="1">
        <f t="array" ref="F266">INDEX(B:B,MATCH(ROW(B265)-1,D:D,1)+1)</f>
        <v>活隔</v>
      </c>
      <c r="G266" s="171">
        <v>1</v>
      </c>
      <c r="H266" s="398">
        <v>265</v>
      </c>
      <c r="J266" s="396" t="str">
        <f t="shared" si="25"/>
        <v/>
      </c>
      <c r="K266" s="390" t="str">
        <f t="shared" si="26"/>
        <v/>
      </c>
      <c r="M266" s="396" t="str">
        <f t="shared" si="27"/>
        <v/>
      </c>
      <c r="N266" s="390" t="str">
        <f t="shared" si="28"/>
        <v/>
      </c>
      <c r="P266" t="str">
        <f t="shared" si="29"/>
        <v>180080265</v>
      </c>
    </row>
    <row r="267" spans="1:16" x14ac:dyDescent="0.25">
      <c r="A267" s="383">
        <f>料單!C350</f>
        <v>9026</v>
      </c>
      <c r="B267" s="383">
        <f>料單!E350</f>
        <v>0</v>
      </c>
      <c r="C267" s="383">
        <f>料單!K350</f>
        <v>0</v>
      </c>
      <c r="D267" s="389">
        <f t="shared" si="24"/>
        <v>0</v>
      </c>
      <c r="E267" s="171" cm="1">
        <f t="array" ref="E267">INDEX(A:A,MATCH(ROW(A266)-1,D:D,1)+1)</f>
        <v>18008</v>
      </c>
      <c r="F267" s="171" t="str" cm="1">
        <f t="array" ref="F267">INDEX(B:B,MATCH(ROW(B266)-1,D:D,1)+1)</f>
        <v>活隔</v>
      </c>
      <c r="G267" s="171">
        <v>1</v>
      </c>
      <c r="H267" s="398">
        <v>266</v>
      </c>
      <c r="J267" s="396" t="str">
        <f t="shared" si="25"/>
        <v/>
      </c>
      <c r="K267" s="390" t="str">
        <f t="shared" si="26"/>
        <v/>
      </c>
      <c r="M267" s="396" t="str">
        <f t="shared" si="27"/>
        <v/>
      </c>
      <c r="N267" s="390" t="str">
        <f t="shared" si="28"/>
        <v/>
      </c>
      <c r="P267" t="str">
        <f t="shared" si="29"/>
        <v>180080266</v>
      </c>
    </row>
    <row r="268" spans="1:16" x14ac:dyDescent="0.25">
      <c r="A268" s="383">
        <f>料單!C351</f>
        <v>9027</v>
      </c>
      <c r="B268" s="383">
        <f>料單!E351</f>
        <v>0</v>
      </c>
      <c r="C268" s="383">
        <f>料單!K351</f>
        <v>0</v>
      </c>
      <c r="D268" s="389">
        <f t="shared" si="24"/>
        <v>0</v>
      </c>
      <c r="E268" s="171" cm="1">
        <f t="array" ref="E268">INDEX(A:A,MATCH(ROW(A267)-1,D:D,1)+1)</f>
        <v>18008</v>
      </c>
      <c r="F268" s="171" t="str" cm="1">
        <f t="array" ref="F268">INDEX(B:B,MATCH(ROW(B267)-1,D:D,1)+1)</f>
        <v>活隔</v>
      </c>
      <c r="G268" s="171">
        <v>1</v>
      </c>
      <c r="H268" s="398">
        <v>267</v>
      </c>
      <c r="J268" s="396" t="str">
        <f t="shared" si="25"/>
        <v/>
      </c>
      <c r="K268" s="390" t="str">
        <f t="shared" si="26"/>
        <v/>
      </c>
      <c r="M268" s="396" t="str">
        <f t="shared" si="27"/>
        <v/>
      </c>
      <c r="N268" s="390" t="str">
        <f t="shared" si="28"/>
        <v/>
      </c>
      <c r="P268" t="str">
        <f t="shared" si="29"/>
        <v>180080267</v>
      </c>
    </row>
    <row r="269" spans="1:16" x14ac:dyDescent="0.25">
      <c r="A269" s="383">
        <f>料單!C352</f>
        <v>9028</v>
      </c>
      <c r="B269" s="383">
        <f>料單!E352</f>
        <v>0</v>
      </c>
      <c r="C269" s="383">
        <f>料單!K352</f>
        <v>0</v>
      </c>
      <c r="D269" s="389">
        <f t="shared" si="24"/>
        <v>0</v>
      </c>
      <c r="E269" s="171" cm="1">
        <f t="array" ref="E269">INDEX(A:A,MATCH(ROW(A268)-1,D:D,1)+1)</f>
        <v>18008</v>
      </c>
      <c r="F269" s="171" t="str" cm="1">
        <f t="array" ref="F269">INDEX(B:B,MATCH(ROW(B268)-1,D:D,1)+1)</f>
        <v>活隔</v>
      </c>
      <c r="G269" s="171">
        <v>1</v>
      </c>
      <c r="H269" s="398">
        <v>268</v>
      </c>
      <c r="J269" s="396" t="str">
        <f t="shared" si="25"/>
        <v/>
      </c>
      <c r="K269" s="390" t="str">
        <f t="shared" si="26"/>
        <v/>
      </c>
      <c r="M269" s="396" t="str">
        <f t="shared" si="27"/>
        <v/>
      </c>
      <c r="N269" s="390" t="str">
        <f t="shared" si="28"/>
        <v/>
      </c>
      <c r="P269" t="str">
        <f t="shared" si="29"/>
        <v>180080268</v>
      </c>
    </row>
    <row r="270" spans="1:16" x14ac:dyDescent="0.25">
      <c r="A270" s="383">
        <f>料單!C353</f>
        <v>9029</v>
      </c>
      <c r="B270" s="383">
        <f>料單!E353</f>
        <v>0</v>
      </c>
      <c r="C270" s="383">
        <f>料單!K353</f>
        <v>0</v>
      </c>
      <c r="D270" s="389">
        <f t="shared" si="24"/>
        <v>0</v>
      </c>
      <c r="E270" s="171" cm="1">
        <f t="array" ref="E270">INDEX(A:A,MATCH(ROW(A269)-1,D:D,1)+1)</f>
        <v>18008</v>
      </c>
      <c r="F270" s="171" t="str" cm="1">
        <f t="array" ref="F270">INDEX(B:B,MATCH(ROW(B269)-1,D:D,1)+1)</f>
        <v>活隔</v>
      </c>
      <c r="G270" s="171">
        <v>1</v>
      </c>
      <c r="H270" s="398">
        <v>269</v>
      </c>
      <c r="J270" s="396" t="str">
        <f t="shared" si="25"/>
        <v/>
      </c>
      <c r="K270" s="390" t="str">
        <f t="shared" si="26"/>
        <v/>
      </c>
      <c r="M270" s="396" t="str">
        <f t="shared" si="27"/>
        <v/>
      </c>
      <c r="N270" s="390" t="str">
        <f t="shared" si="28"/>
        <v/>
      </c>
      <c r="P270" t="str">
        <f t="shared" si="29"/>
        <v>180080269</v>
      </c>
    </row>
    <row r="271" spans="1:16" x14ac:dyDescent="0.25">
      <c r="A271" s="383">
        <f>料單!C354</f>
        <v>9030</v>
      </c>
      <c r="B271" s="383">
        <f>料單!E354</f>
        <v>0</v>
      </c>
      <c r="C271" s="383">
        <f>料單!K354</f>
        <v>0</v>
      </c>
      <c r="D271" s="389">
        <f t="shared" si="24"/>
        <v>0</v>
      </c>
      <c r="E271" s="171" cm="1">
        <f t="array" ref="E271">INDEX(A:A,MATCH(ROW(A270)-1,D:D,1)+1)</f>
        <v>18008</v>
      </c>
      <c r="F271" s="171" t="str" cm="1">
        <f t="array" ref="F271">INDEX(B:B,MATCH(ROW(B270)-1,D:D,1)+1)</f>
        <v>活隔</v>
      </c>
      <c r="G271" s="171">
        <v>1</v>
      </c>
      <c r="H271" s="398">
        <v>270</v>
      </c>
      <c r="J271" s="396" t="str">
        <f t="shared" si="25"/>
        <v/>
      </c>
      <c r="K271" s="390" t="str">
        <f t="shared" si="26"/>
        <v/>
      </c>
      <c r="M271" s="396" t="str">
        <f t="shared" si="27"/>
        <v/>
      </c>
      <c r="N271" s="390" t="str">
        <f t="shared" si="28"/>
        <v/>
      </c>
      <c r="P271" t="str">
        <f t="shared" si="29"/>
        <v>180080270</v>
      </c>
    </row>
    <row r="272" spans="1:16" x14ac:dyDescent="0.25">
      <c r="A272" s="383">
        <f>料單!C364</f>
        <v>10001</v>
      </c>
      <c r="B272" s="383" t="str">
        <f>料單!E364</f>
        <v>頂板</v>
      </c>
      <c r="C272" s="383">
        <f>料單!K364</f>
        <v>0</v>
      </c>
      <c r="D272" s="389">
        <f t="shared" si="24"/>
        <v>0</v>
      </c>
      <c r="E272" s="171" cm="1">
        <f t="array" ref="E272">INDEX(A:A,MATCH(ROW(A271)-1,D:D,1)+1)</f>
        <v>18008</v>
      </c>
      <c r="F272" s="171" t="str" cm="1">
        <f t="array" ref="F272">INDEX(B:B,MATCH(ROW(B271)-1,D:D,1)+1)</f>
        <v>活隔</v>
      </c>
      <c r="G272" s="171">
        <v>1</v>
      </c>
      <c r="H272" s="398">
        <v>271</v>
      </c>
      <c r="J272" s="396" t="str">
        <f t="shared" si="25"/>
        <v/>
      </c>
      <c r="K272" s="390" t="str">
        <f t="shared" si="26"/>
        <v/>
      </c>
      <c r="M272" s="396" t="str">
        <f t="shared" si="27"/>
        <v/>
      </c>
      <c r="N272" s="390" t="str">
        <f t="shared" si="28"/>
        <v/>
      </c>
      <c r="P272" t="str">
        <f t="shared" si="29"/>
        <v>180080271</v>
      </c>
    </row>
    <row r="273" spans="1:16" x14ac:dyDescent="0.25">
      <c r="A273" s="383">
        <f>料單!C365</f>
        <v>10002</v>
      </c>
      <c r="B273" s="383" t="str">
        <f>料單!E365</f>
        <v>底板</v>
      </c>
      <c r="C273" s="383">
        <f>料單!K365</f>
        <v>0</v>
      </c>
      <c r="D273" s="389">
        <f t="shared" si="24"/>
        <v>0</v>
      </c>
      <c r="E273" s="171" cm="1">
        <f t="array" ref="E273">INDEX(A:A,MATCH(ROW(A272)-1,D:D,1)+1)</f>
        <v>18008</v>
      </c>
      <c r="F273" s="171" t="str" cm="1">
        <f t="array" ref="F273">INDEX(B:B,MATCH(ROW(B272)-1,D:D,1)+1)</f>
        <v>活隔</v>
      </c>
      <c r="G273" s="171">
        <v>1</v>
      </c>
      <c r="H273" s="398">
        <v>272</v>
      </c>
      <c r="J273" s="396" t="str">
        <f t="shared" si="25"/>
        <v/>
      </c>
      <c r="K273" s="390" t="str">
        <f t="shared" si="26"/>
        <v/>
      </c>
      <c r="M273" s="396" t="str">
        <f t="shared" si="27"/>
        <v/>
      </c>
      <c r="N273" s="390" t="str">
        <f t="shared" si="28"/>
        <v/>
      </c>
      <c r="P273" t="str">
        <f t="shared" si="29"/>
        <v>180080272</v>
      </c>
    </row>
    <row r="274" spans="1:16" x14ac:dyDescent="0.25">
      <c r="A274" s="383">
        <f>料單!C366</f>
        <v>10003</v>
      </c>
      <c r="B274" s="383" t="str">
        <f>料單!E366</f>
        <v>左側板</v>
      </c>
      <c r="C274" s="383">
        <f>料單!K366</f>
        <v>0</v>
      </c>
      <c r="D274" s="389">
        <f t="shared" si="24"/>
        <v>0</v>
      </c>
      <c r="E274" s="171" cm="1">
        <f t="array" ref="E274">INDEX(A:A,MATCH(ROW(A273)-1,D:D,1)+1)</f>
        <v>18008</v>
      </c>
      <c r="F274" s="171" t="str" cm="1">
        <f t="array" ref="F274">INDEX(B:B,MATCH(ROW(B273)-1,D:D,1)+1)</f>
        <v>活隔</v>
      </c>
      <c r="G274" s="171">
        <v>1</v>
      </c>
      <c r="H274" s="398">
        <v>273</v>
      </c>
      <c r="J274" s="396" t="str">
        <f t="shared" si="25"/>
        <v/>
      </c>
      <c r="K274" s="390" t="str">
        <f t="shared" si="26"/>
        <v/>
      </c>
      <c r="M274" s="396" t="str">
        <f t="shared" si="27"/>
        <v/>
      </c>
      <c r="N274" s="390" t="str">
        <f t="shared" si="28"/>
        <v/>
      </c>
      <c r="P274" t="str">
        <f t="shared" si="29"/>
        <v>180080273</v>
      </c>
    </row>
    <row r="275" spans="1:16" x14ac:dyDescent="0.25">
      <c r="A275" s="383">
        <f>料單!C367</f>
        <v>10004</v>
      </c>
      <c r="B275" s="383" t="str">
        <f>料單!E367</f>
        <v>右側板</v>
      </c>
      <c r="C275" s="383">
        <f>料單!K367</f>
        <v>0</v>
      </c>
      <c r="D275" s="389">
        <f t="shared" si="24"/>
        <v>0</v>
      </c>
      <c r="E275" s="171" cm="1">
        <f t="array" ref="E275">INDEX(A:A,MATCH(ROW(A274)-1,D:D,1)+1)</f>
        <v>18008</v>
      </c>
      <c r="F275" s="171" t="str" cm="1">
        <f t="array" ref="F275">INDEX(B:B,MATCH(ROW(B274)-1,D:D,1)+1)</f>
        <v>活隔</v>
      </c>
      <c r="G275" s="171">
        <v>1</v>
      </c>
      <c r="H275" s="398">
        <v>274</v>
      </c>
      <c r="J275" s="396" t="str">
        <f t="shared" si="25"/>
        <v/>
      </c>
      <c r="K275" s="390" t="str">
        <f t="shared" si="26"/>
        <v/>
      </c>
      <c r="M275" s="396" t="str">
        <f t="shared" si="27"/>
        <v/>
      </c>
      <c r="N275" s="390" t="str">
        <f t="shared" si="28"/>
        <v/>
      </c>
      <c r="P275" t="str">
        <f t="shared" si="29"/>
        <v>180080274</v>
      </c>
    </row>
    <row r="276" spans="1:16" x14ac:dyDescent="0.25">
      <c r="A276" s="383">
        <f>料單!C368</f>
        <v>10005</v>
      </c>
      <c r="B276" s="383" t="str">
        <f>料單!E368</f>
        <v>背板</v>
      </c>
      <c r="C276" s="383">
        <f>料單!K368</f>
        <v>0</v>
      </c>
      <c r="D276" s="389">
        <f t="shared" si="24"/>
        <v>0</v>
      </c>
      <c r="E276" s="171" cm="1">
        <f t="array" ref="E276">INDEX(A:A,MATCH(ROW(A275)-1,D:D,1)+1)</f>
        <v>18008</v>
      </c>
      <c r="F276" s="171" t="str" cm="1">
        <f t="array" ref="F276">INDEX(B:B,MATCH(ROW(B275)-1,D:D,1)+1)</f>
        <v>活隔</v>
      </c>
      <c r="G276" s="171">
        <v>1</v>
      </c>
      <c r="H276" s="398">
        <v>275</v>
      </c>
      <c r="J276" s="396" t="str">
        <f t="shared" si="25"/>
        <v/>
      </c>
      <c r="K276" s="390" t="str">
        <f t="shared" si="26"/>
        <v/>
      </c>
      <c r="M276" s="396" t="str">
        <f t="shared" si="27"/>
        <v/>
      </c>
      <c r="N276" s="390" t="str">
        <f t="shared" si="28"/>
        <v/>
      </c>
      <c r="P276" t="str">
        <f t="shared" si="29"/>
        <v>180080275</v>
      </c>
    </row>
    <row r="277" spans="1:16" x14ac:dyDescent="0.25">
      <c r="A277" s="383">
        <f>料單!C369</f>
        <v>10006</v>
      </c>
      <c r="B277" s="383" t="str">
        <f>料單!E369</f>
        <v>背拉桿</v>
      </c>
      <c r="C277" s="383">
        <f>料單!K369</f>
        <v>0</v>
      </c>
      <c r="D277" s="389">
        <f t="shared" si="24"/>
        <v>0</v>
      </c>
      <c r="E277" s="171" cm="1">
        <f t="array" ref="E277">INDEX(A:A,MATCH(ROW(A276)-1,D:D,1)+1)</f>
        <v>18008</v>
      </c>
      <c r="F277" s="171" t="str" cm="1">
        <f t="array" ref="F277">INDEX(B:B,MATCH(ROW(B276)-1,D:D,1)+1)</f>
        <v>活隔</v>
      </c>
      <c r="G277" s="171">
        <v>1</v>
      </c>
      <c r="H277" s="398">
        <v>276</v>
      </c>
      <c r="J277" s="396" t="str">
        <f t="shared" si="25"/>
        <v/>
      </c>
      <c r="K277" s="390" t="str">
        <f t="shared" si="26"/>
        <v/>
      </c>
      <c r="M277" s="396" t="str">
        <f t="shared" si="27"/>
        <v/>
      </c>
      <c r="N277" s="390" t="str">
        <f t="shared" si="28"/>
        <v/>
      </c>
      <c r="P277" t="str">
        <f t="shared" si="29"/>
        <v>180080276</v>
      </c>
    </row>
    <row r="278" spans="1:16" x14ac:dyDescent="0.25">
      <c r="A278" s="383">
        <f>料單!C370</f>
        <v>10007</v>
      </c>
      <c r="B278" s="383" t="str">
        <f>料單!E370</f>
        <v>中立板</v>
      </c>
      <c r="C278" s="383">
        <f>料單!K370</f>
        <v>0</v>
      </c>
      <c r="D278" s="389">
        <f t="shared" si="24"/>
        <v>0</v>
      </c>
      <c r="E278" s="171" cm="1">
        <f t="array" ref="E278">INDEX(A:A,MATCH(ROW(A277)-1,D:D,1)+1)</f>
        <v>18008</v>
      </c>
      <c r="F278" s="171" t="str" cm="1">
        <f t="array" ref="F278">INDEX(B:B,MATCH(ROW(B277)-1,D:D,1)+1)</f>
        <v>活隔</v>
      </c>
      <c r="G278" s="171">
        <v>1</v>
      </c>
      <c r="H278" s="398">
        <v>277</v>
      </c>
      <c r="J278" s="396" t="str">
        <f t="shared" si="25"/>
        <v/>
      </c>
      <c r="K278" s="390" t="str">
        <f t="shared" si="26"/>
        <v/>
      </c>
      <c r="M278" s="396" t="str">
        <f t="shared" si="27"/>
        <v/>
      </c>
      <c r="N278" s="390" t="str">
        <f t="shared" si="28"/>
        <v/>
      </c>
      <c r="P278" t="str">
        <f t="shared" si="29"/>
        <v>180080277</v>
      </c>
    </row>
    <row r="279" spans="1:16" x14ac:dyDescent="0.25">
      <c r="A279" s="383">
        <f>料單!C371</f>
        <v>10008</v>
      </c>
      <c r="B279" s="383" t="str">
        <f>料單!E371</f>
        <v>活隔</v>
      </c>
      <c r="C279" s="383">
        <f>料單!K371</f>
        <v>0</v>
      </c>
      <c r="D279" s="389">
        <f t="shared" si="24"/>
        <v>0</v>
      </c>
      <c r="E279" s="171" cm="1">
        <f t="array" ref="E279">INDEX(A:A,MATCH(ROW(A278)-1,D:D,1)+1)</f>
        <v>18008</v>
      </c>
      <c r="F279" s="171" t="str" cm="1">
        <f t="array" ref="F279">INDEX(B:B,MATCH(ROW(B278)-1,D:D,1)+1)</f>
        <v>活隔</v>
      </c>
      <c r="G279" s="171">
        <v>1</v>
      </c>
      <c r="H279" s="398">
        <v>278</v>
      </c>
      <c r="J279" s="396" t="str">
        <f t="shared" si="25"/>
        <v/>
      </c>
      <c r="K279" s="390" t="str">
        <f t="shared" si="26"/>
        <v/>
      </c>
      <c r="M279" s="396" t="str">
        <f t="shared" si="27"/>
        <v/>
      </c>
      <c r="N279" s="390" t="str">
        <f t="shared" si="28"/>
        <v/>
      </c>
      <c r="P279" t="str">
        <f t="shared" si="29"/>
        <v>180080278</v>
      </c>
    </row>
    <row r="280" spans="1:16" x14ac:dyDescent="0.25">
      <c r="A280" s="383">
        <f>料單!C372</f>
        <v>10009</v>
      </c>
      <c r="B280" s="383" t="str">
        <f>料單!E372</f>
        <v>固隔</v>
      </c>
      <c r="C280" s="383">
        <f>料單!K372</f>
        <v>0</v>
      </c>
      <c r="D280" s="389">
        <f t="shared" si="24"/>
        <v>0</v>
      </c>
      <c r="E280" s="171" cm="1">
        <f t="array" ref="E280">INDEX(A:A,MATCH(ROW(A279)-1,D:D,1)+1)</f>
        <v>18008</v>
      </c>
      <c r="F280" s="171" t="str" cm="1">
        <f t="array" ref="F280">INDEX(B:B,MATCH(ROW(B279)-1,D:D,1)+1)</f>
        <v>活隔</v>
      </c>
      <c r="G280" s="171">
        <v>1</v>
      </c>
      <c r="H280" s="398">
        <v>279</v>
      </c>
      <c r="J280" s="396" t="str">
        <f t="shared" si="25"/>
        <v/>
      </c>
      <c r="K280" s="390" t="str">
        <f t="shared" si="26"/>
        <v/>
      </c>
      <c r="M280" s="396" t="str">
        <f t="shared" si="27"/>
        <v/>
      </c>
      <c r="N280" s="390" t="str">
        <f t="shared" si="28"/>
        <v/>
      </c>
      <c r="P280" t="str">
        <f t="shared" si="29"/>
        <v>180080279</v>
      </c>
    </row>
    <row r="281" spans="1:16" x14ac:dyDescent="0.25">
      <c r="A281" s="383">
        <f>料單!C373</f>
        <v>10010</v>
      </c>
      <c r="B281" s="383" t="str">
        <f>料單!E373</f>
        <v>左門板</v>
      </c>
      <c r="C281" s="383">
        <f>料單!K373</f>
        <v>0</v>
      </c>
      <c r="D281" s="389">
        <f t="shared" si="24"/>
        <v>0</v>
      </c>
      <c r="E281" s="171" cm="1">
        <f t="array" ref="E281">INDEX(A:A,MATCH(ROW(A280)-1,D:D,1)+1)</f>
        <v>18008</v>
      </c>
      <c r="F281" s="171" t="str" cm="1">
        <f t="array" ref="F281">INDEX(B:B,MATCH(ROW(B280)-1,D:D,1)+1)</f>
        <v>活隔</v>
      </c>
      <c r="G281" s="171">
        <v>1</v>
      </c>
      <c r="H281" s="398">
        <v>280</v>
      </c>
      <c r="J281" s="396" t="str">
        <f t="shared" si="25"/>
        <v/>
      </c>
      <c r="K281" s="390" t="str">
        <f t="shared" si="26"/>
        <v/>
      </c>
      <c r="M281" s="396" t="str">
        <f t="shared" si="27"/>
        <v/>
      </c>
      <c r="N281" s="390" t="str">
        <f t="shared" si="28"/>
        <v/>
      </c>
      <c r="P281" t="str">
        <f t="shared" si="29"/>
        <v>180080280</v>
      </c>
    </row>
    <row r="282" spans="1:16" x14ac:dyDescent="0.25">
      <c r="A282" s="383">
        <f>料單!C374</f>
        <v>10011</v>
      </c>
      <c r="B282" s="383" t="str">
        <f>料單!E374</f>
        <v>右門板</v>
      </c>
      <c r="C282" s="383">
        <f>料單!K374</f>
        <v>0</v>
      </c>
      <c r="D282" s="389">
        <f t="shared" si="24"/>
        <v>0</v>
      </c>
      <c r="E282" s="171" cm="1">
        <f t="array" ref="E282">INDEX(A:A,MATCH(ROW(A281)-1,D:D,1)+1)</f>
        <v>18008</v>
      </c>
      <c r="F282" s="171" t="str" cm="1">
        <f t="array" ref="F282">INDEX(B:B,MATCH(ROW(B281)-1,D:D,1)+1)</f>
        <v>活隔</v>
      </c>
      <c r="G282" s="171">
        <v>1</v>
      </c>
      <c r="H282" s="398">
        <v>281</v>
      </c>
      <c r="J282" s="396" t="str">
        <f t="shared" si="25"/>
        <v/>
      </c>
      <c r="K282" s="390" t="str">
        <f t="shared" si="26"/>
        <v/>
      </c>
      <c r="M282" s="396" t="str">
        <f t="shared" si="27"/>
        <v/>
      </c>
      <c r="N282" s="390" t="str">
        <f t="shared" si="28"/>
        <v/>
      </c>
      <c r="P282" t="str">
        <f t="shared" si="29"/>
        <v>180080281</v>
      </c>
    </row>
    <row r="283" spans="1:16" x14ac:dyDescent="0.25">
      <c r="A283" s="383">
        <f>料單!C375</f>
        <v>10012</v>
      </c>
      <c r="B283" s="383">
        <f>料單!E375</f>
        <v>0</v>
      </c>
      <c r="C283" s="383">
        <f>料單!K375</f>
        <v>0</v>
      </c>
      <c r="D283" s="389">
        <f t="shared" si="24"/>
        <v>0</v>
      </c>
      <c r="E283" s="171" cm="1">
        <f t="array" ref="E283">INDEX(A:A,MATCH(ROW(A282)-1,D:D,1)+1)</f>
        <v>18008</v>
      </c>
      <c r="F283" s="171" t="str" cm="1">
        <f t="array" ref="F283">INDEX(B:B,MATCH(ROW(B282)-1,D:D,1)+1)</f>
        <v>活隔</v>
      </c>
      <c r="G283" s="171">
        <v>1</v>
      </c>
      <c r="H283" s="398">
        <v>282</v>
      </c>
      <c r="J283" s="396" t="str">
        <f t="shared" si="25"/>
        <v/>
      </c>
      <c r="K283" s="390" t="str">
        <f t="shared" si="26"/>
        <v/>
      </c>
      <c r="M283" s="396" t="str">
        <f t="shared" si="27"/>
        <v/>
      </c>
      <c r="N283" s="390" t="str">
        <f t="shared" si="28"/>
        <v/>
      </c>
      <c r="P283" t="str">
        <f t="shared" si="29"/>
        <v>180080282</v>
      </c>
    </row>
    <row r="284" spans="1:16" x14ac:dyDescent="0.25">
      <c r="A284" s="383">
        <f>料單!C376</f>
        <v>10013</v>
      </c>
      <c r="B284" s="383">
        <f>料單!E376</f>
        <v>0</v>
      </c>
      <c r="C284" s="383">
        <f>料單!K376</f>
        <v>0</v>
      </c>
      <c r="D284" s="389">
        <f t="shared" si="24"/>
        <v>0</v>
      </c>
      <c r="E284" s="171" cm="1">
        <f t="array" ref="E284">INDEX(A:A,MATCH(ROW(A283)-1,D:D,1)+1)</f>
        <v>18008</v>
      </c>
      <c r="F284" s="171" t="str" cm="1">
        <f t="array" ref="F284">INDEX(B:B,MATCH(ROW(B283)-1,D:D,1)+1)</f>
        <v>活隔</v>
      </c>
      <c r="G284" s="171">
        <v>1</v>
      </c>
      <c r="H284" s="398">
        <v>283</v>
      </c>
      <c r="J284" s="396" t="str">
        <f t="shared" si="25"/>
        <v/>
      </c>
      <c r="K284" s="390" t="str">
        <f t="shared" si="26"/>
        <v/>
      </c>
      <c r="M284" s="396" t="str">
        <f t="shared" si="27"/>
        <v/>
      </c>
      <c r="N284" s="390" t="str">
        <f t="shared" si="28"/>
        <v/>
      </c>
      <c r="P284" t="str">
        <f t="shared" si="29"/>
        <v>180080283</v>
      </c>
    </row>
    <row r="285" spans="1:16" x14ac:dyDescent="0.25">
      <c r="A285" s="383">
        <f>料單!C377</f>
        <v>10014</v>
      </c>
      <c r="B285" s="383">
        <f>料單!E377</f>
        <v>0</v>
      </c>
      <c r="C285" s="383">
        <f>料單!K377</f>
        <v>0</v>
      </c>
      <c r="D285" s="389">
        <f t="shared" si="24"/>
        <v>0</v>
      </c>
      <c r="E285" s="171" cm="1">
        <f t="array" ref="E285">INDEX(A:A,MATCH(ROW(A284)-1,D:D,1)+1)</f>
        <v>18008</v>
      </c>
      <c r="F285" s="171" t="str" cm="1">
        <f t="array" ref="F285">INDEX(B:B,MATCH(ROW(B284)-1,D:D,1)+1)</f>
        <v>活隔</v>
      </c>
      <c r="G285" s="171">
        <v>1</v>
      </c>
      <c r="H285" s="398">
        <v>284</v>
      </c>
      <c r="J285" s="396" t="str">
        <f t="shared" si="25"/>
        <v/>
      </c>
      <c r="K285" s="390" t="str">
        <f t="shared" si="26"/>
        <v/>
      </c>
      <c r="M285" s="396" t="str">
        <f t="shared" si="27"/>
        <v/>
      </c>
      <c r="N285" s="390" t="str">
        <f t="shared" si="28"/>
        <v/>
      </c>
      <c r="P285" t="str">
        <f t="shared" si="29"/>
        <v>180080284</v>
      </c>
    </row>
    <row r="286" spans="1:16" x14ac:dyDescent="0.25">
      <c r="A286" s="383">
        <f>料單!C378</f>
        <v>10015</v>
      </c>
      <c r="B286" s="383">
        <f>料單!E378</f>
        <v>0</v>
      </c>
      <c r="C286" s="383">
        <f>料單!K378</f>
        <v>0</v>
      </c>
      <c r="D286" s="389">
        <f t="shared" si="24"/>
        <v>0</v>
      </c>
      <c r="E286" s="171" cm="1">
        <f t="array" ref="E286">INDEX(A:A,MATCH(ROW(A285)-1,D:D,1)+1)</f>
        <v>18008</v>
      </c>
      <c r="F286" s="171" t="str" cm="1">
        <f t="array" ref="F286">INDEX(B:B,MATCH(ROW(B285)-1,D:D,1)+1)</f>
        <v>活隔</v>
      </c>
      <c r="G286" s="171">
        <v>1</v>
      </c>
      <c r="H286" s="398">
        <v>285</v>
      </c>
      <c r="J286" s="396" t="str">
        <f t="shared" si="25"/>
        <v/>
      </c>
      <c r="K286" s="390" t="str">
        <f t="shared" si="26"/>
        <v/>
      </c>
      <c r="M286" s="396" t="str">
        <f t="shared" si="27"/>
        <v/>
      </c>
      <c r="N286" s="390" t="str">
        <f t="shared" si="28"/>
        <v/>
      </c>
      <c r="P286" t="str">
        <f t="shared" si="29"/>
        <v>180080285</v>
      </c>
    </row>
    <row r="287" spans="1:16" x14ac:dyDescent="0.25">
      <c r="A287" s="383">
        <f>料單!C379</f>
        <v>10016</v>
      </c>
      <c r="B287" s="383">
        <f>料單!E379</f>
        <v>0</v>
      </c>
      <c r="C287" s="383">
        <f>料單!K379</f>
        <v>0</v>
      </c>
      <c r="D287" s="389">
        <f t="shared" si="24"/>
        <v>0</v>
      </c>
      <c r="E287" s="171" cm="1">
        <f t="array" ref="E287">INDEX(A:A,MATCH(ROW(A286)-1,D:D,1)+1)</f>
        <v>18008</v>
      </c>
      <c r="F287" s="171" t="str" cm="1">
        <f t="array" ref="F287">INDEX(B:B,MATCH(ROW(B286)-1,D:D,1)+1)</f>
        <v>活隔</v>
      </c>
      <c r="G287" s="171">
        <v>1</v>
      </c>
      <c r="H287" s="398">
        <v>286</v>
      </c>
      <c r="J287" s="396" t="str">
        <f t="shared" si="25"/>
        <v/>
      </c>
      <c r="K287" s="390" t="str">
        <f t="shared" si="26"/>
        <v/>
      </c>
      <c r="M287" s="396" t="str">
        <f t="shared" si="27"/>
        <v/>
      </c>
      <c r="N287" s="390" t="str">
        <f t="shared" si="28"/>
        <v/>
      </c>
      <c r="P287" t="str">
        <f t="shared" si="29"/>
        <v>180080286</v>
      </c>
    </row>
    <row r="288" spans="1:16" x14ac:dyDescent="0.25">
      <c r="A288" s="383">
        <f>料單!C380</f>
        <v>10017</v>
      </c>
      <c r="B288" s="383">
        <f>料單!E380</f>
        <v>0</v>
      </c>
      <c r="C288" s="383">
        <f>料單!K380</f>
        <v>0</v>
      </c>
      <c r="D288" s="389">
        <f t="shared" si="24"/>
        <v>0</v>
      </c>
      <c r="E288" s="171" cm="1">
        <f t="array" ref="E288">INDEX(A:A,MATCH(ROW(A287)-1,D:D,1)+1)</f>
        <v>18008</v>
      </c>
      <c r="F288" s="171" t="str" cm="1">
        <f t="array" ref="F288">INDEX(B:B,MATCH(ROW(B287)-1,D:D,1)+1)</f>
        <v>活隔</v>
      </c>
      <c r="G288" s="171">
        <v>1</v>
      </c>
      <c r="H288" s="398">
        <v>287</v>
      </c>
      <c r="J288" s="396" t="str">
        <f t="shared" si="25"/>
        <v/>
      </c>
      <c r="K288" s="390" t="str">
        <f t="shared" si="26"/>
        <v/>
      </c>
      <c r="M288" s="396" t="str">
        <f t="shared" si="27"/>
        <v/>
      </c>
      <c r="N288" s="390" t="str">
        <f t="shared" si="28"/>
        <v/>
      </c>
      <c r="P288" t="str">
        <f t="shared" si="29"/>
        <v>180080287</v>
      </c>
    </row>
    <row r="289" spans="1:16" x14ac:dyDescent="0.25">
      <c r="A289" s="383">
        <f>料單!C381</f>
        <v>10018</v>
      </c>
      <c r="B289" s="383">
        <f>料單!E381</f>
        <v>0</v>
      </c>
      <c r="C289" s="383">
        <f>料單!K381</f>
        <v>0</v>
      </c>
      <c r="D289" s="389">
        <f t="shared" si="24"/>
        <v>0</v>
      </c>
      <c r="E289" s="171" cm="1">
        <f t="array" ref="E289">INDEX(A:A,MATCH(ROW(A288)-1,D:D,1)+1)</f>
        <v>18008</v>
      </c>
      <c r="F289" s="171" t="str" cm="1">
        <f t="array" ref="F289">INDEX(B:B,MATCH(ROW(B288)-1,D:D,1)+1)</f>
        <v>活隔</v>
      </c>
      <c r="G289" s="171">
        <v>1</v>
      </c>
      <c r="H289" s="398">
        <v>288</v>
      </c>
      <c r="J289" s="396" t="str">
        <f t="shared" si="25"/>
        <v/>
      </c>
      <c r="K289" s="390" t="str">
        <f t="shared" si="26"/>
        <v/>
      </c>
      <c r="M289" s="396" t="str">
        <f t="shared" si="27"/>
        <v/>
      </c>
      <c r="N289" s="390" t="str">
        <f t="shared" si="28"/>
        <v/>
      </c>
      <c r="P289" t="str">
        <f t="shared" si="29"/>
        <v>180080288</v>
      </c>
    </row>
    <row r="290" spans="1:16" x14ac:dyDescent="0.25">
      <c r="A290" s="383">
        <f>料單!C382</f>
        <v>10019</v>
      </c>
      <c r="B290" s="383">
        <f>料單!E382</f>
        <v>0</v>
      </c>
      <c r="C290" s="383">
        <f>料單!K382</f>
        <v>0</v>
      </c>
      <c r="D290" s="389">
        <f t="shared" si="24"/>
        <v>0</v>
      </c>
      <c r="E290" s="171" cm="1">
        <f t="array" ref="E290">INDEX(A:A,MATCH(ROW(A289)-1,D:D,1)+1)</f>
        <v>18008</v>
      </c>
      <c r="F290" s="171" t="str" cm="1">
        <f t="array" ref="F290">INDEX(B:B,MATCH(ROW(B289)-1,D:D,1)+1)</f>
        <v>活隔</v>
      </c>
      <c r="G290" s="171">
        <v>1</v>
      </c>
      <c r="H290" s="398">
        <v>289</v>
      </c>
      <c r="J290" s="396" t="str">
        <f t="shared" si="25"/>
        <v/>
      </c>
      <c r="K290" s="390" t="str">
        <f t="shared" si="26"/>
        <v/>
      </c>
      <c r="M290" s="396" t="str">
        <f t="shared" si="27"/>
        <v/>
      </c>
      <c r="N290" s="390" t="str">
        <f t="shared" si="28"/>
        <v/>
      </c>
      <c r="P290" t="str">
        <f t="shared" si="29"/>
        <v>180080289</v>
      </c>
    </row>
    <row r="291" spans="1:16" x14ac:dyDescent="0.25">
      <c r="A291" s="383">
        <f>料單!C383</f>
        <v>10020</v>
      </c>
      <c r="B291" s="383">
        <f>料單!E383</f>
        <v>0</v>
      </c>
      <c r="C291" s="383">
        <f>料單!K383</f>
        <v>0</v>
      </c>
      <c r="D291" s="389">
        <f t="shared" si="24"/>
        <v>0</v>
      </c>
      <c r="E291" s="171" cm="1">
        <f t="array" ref="E291">INDEX(A:A,MATCH(ROW(A290)-1,D:D,1)+1)</f>
        <v>18008</v>
      </c>
      <c r="F291" s="171" t="str" cm="1">
        <f t="array" ref="F291">INDEX(B:B,MATCH(ROW(B290)-1,D:D,1)+1)</f>
        <v>活隔</v>
      </c>
      <c r="G291" s="171">
        <v>1</v>
      </c>
      <c r="H291" s="398">
        <v>290</v>
      </c>
      <c r="J291" s="396" t="str">
        <f t="shared" si="25"/>
        <v/>
      </c>
      <c r="K291" s="390" t="str">
        <f t="shared" si="26"/>
        <v/>
      </c>
      <c r="M291" s="396" t="str">
        <f t="shared" si="27"/>
        <v/>
      </c>
      <c r="N291" s="390" t="str">
        <f t="shared" si="28"/>
        <v/>
      </c>
      <c r="P291" t="str">
        <f t="shared" si="29"/>
        <v>180080290</v>
      </c>
    </row>
    <row r="292" spans="1:16" x14ac:dyDescent="0.25">
      <c r="A292" s="383">
        <f>料單!C384</f>
        <v>10021</v>
      </c>
      <c r="B292" s="383">
        <f>料單!E384</f>
        <v>0</v>
      </c>
      <c r="C292" s="383">
        <f>料單!K384</f>
        <v>0</v>
      </c>
      <c r="D292" s="389">
        <f t="shared" si="24"/>
        <v>0</v>
      </c>
      <c r="E292" s="171" cm="1">
        <f t="array" ref="E292">INDEX(A:A,MATCH(ROW(A291)-1,D:D,1)+1)</f>
        <v>18008</v>
      </c>
      <c r="F292" s="171" t="str" cm="1">
        <f t="array" ref="F292">INDEX(B:B,MATCH(ROW(B291)-1,D:D,1)+1)</f>
        <v>活隔</v>
      </c>
      <c r="G292" s="171">
        <v>1</v>
      </c>
      <c r="H292" s="398">
        <v>291</v>
      </c>
      <c r="J292" s="396" t="str">
        <f t="shared" si="25"/>
        <v/>
      </c>
      <c r="K292" s="390" t="str">
        <f t="shared" si="26"/>
        <v/>
      </c>
      <c r="M292" s="396" t="str">
        <f t="shared" si="27"/>
        <v/>
      </c>
      <c r="N292" s="390" t="str">
        <f t="shared" si="28"/>
        <v/>
      </c>
      <c r="P292" t="str">
        <f t="shared" si="29"/>
        <v>180080291</v>
      </c>
    </row>
    <row r="293" spans="1:16" x14ac:dyDescent="0.25">
      <c r="A293" s="383">
        <f>料單!C385</f>
        <v>10022</v>
      </c>
      <c r="B293" s="383">
        <f>料單!E385</f>
        <v>0</v>
      </c>
      <c r="C293" s="383">
        <f>料單!K385</f>
        <v>0</v>
      </c>
      <c r="D293" s="389">
        <f t="shared" si="24"/>
        <v>0</v>
      </c>
      <c r="E293" s="171" cm="1">
        <f t="array" ref="E293">INDEX(A:A,MATCH(ROW(A292)-1,D:D,1)+1)</f>
        <v>18008</v>
      </c>
      <c r="F293" s="171" t="str" cm="1">
        <f t="array" ref="F293">INDEX(B:B,MATCH(ROW(B292)-1,D:D,1)+1)</f>
        <v>活隔</v>
      </c>
      <c r="G293" s="171">
        <v>1</v>
      </c>
      <c r="H293" s="398">
        <v>292</v>
      </c>
      <c r="J293" s="396" t="str">
        <f t="shared" si="25"/>
        <v/>
      </c>
      <c r="K293" s="390" t="str">
        <f t="shared" si="26"/>
        <v/>
      </c>
      <c r="M293" s="396" t="str">
        <f t="shared" si="27"/>
        <v/>
      </c>
      <c r="N293" s="390" t="str">
        <f t="shared" si="28"/>
        <v/>
      </c>
      <c r="P293" t="str">
        <f t="shared" si="29"/>
        <v>180080292</v>
      </c>
    </row>
    <row r="294" spans="1:16" x14ac:dyDescent="0.25">
      <c r="A294" s="383">
        <f>料單!C386</f>
        <v>10023</v>
      </c>
      <c r="B294" s="383">
        <f>料單!E386</f>
        <v>0</v>
      </c>
      <c r="C294" s="383">
        <f>料單!K386</f>
        <v>0</v>
      </c>
      <c r="D294" s="389">
        <f t="shared" si="24"/>
        <v>0</v>
      </c>
      <c r="E294" s="171" cm="1">
        <f t="array" ref="E294">INDEX(A:A,MATCH(ROW(A293)-1,D:D,1)+1)</f>
        <v>18008</v>
      </c>
      <c r="F294" s="171" t="str" cm="1">
        <f t="array" ref="F294">INDEX(B:B,MATCH(ROW(B293)-1,D:D,1)+1)</f>
        <v>活隔</v>
      </c>
      <c r="G294" s="171">
        <v>1</v>
      </c>
      <c r="H294" s="398">
        <v>293</v>
      </c>
      <c r="J294" s="396" t="str">
        <f t="shared" si="25"/>
        <v/>
      </c>
      <c r="K294" s="390" t="str">
        <f t="shared" si="26"/>
        <v/>
      </c>
      <c r="M294" s="396" t="str">
        <f t="shared" si="27"/>
        <v/>
      </c>
      <c r="N294" s="390" t="str">
        <f t="shared" si="28"/>
        <v/>
      </c>
      <c r="P294" t="str">
        <f t="shared" si="29"/>
        <v>180080293</v>
      </c>
    </row>
    <row r="295" spans="1:16" x14ac:dyDescent="0.25">
      <c r="A295" s="383">
        <f>料單!C387</f>
        <v>10024</v>
      </c>
      <c r="B295" s="383">
        <f>料單!E387</f>
        <v>0</v>
      </c>
      <c r="C295" s="383">
        <f>料單!K387</f>
        <v>0</v>
      </c>
      <c r="D295" s="389">
        <f t="shared" si="24"/>
        <v>0</v>
      </c>
      <c r="E295" s="171" cm="1">
        <f t="array" ref="E295">INDEX(A:A,MATCH(ROW(A294)-1,D:D,1)+1)</f>
        <v>18008</v>
      </c>
      <c r="F295" s="171" t="str" cm="1">
        <f t="array" ref="F295">INDEX(B:B,MATCH(ROW(B294)-1,D:D,1)+1)</f>
        <v>活隔</v>
      </c>
      <c r="G295" s="171">
        <v>1</v>
      </c>
      <c r="H295" s="398">
        <v>294</v>
      </c>
      <c r="J295" s="396" t="str">
        <f t="shared" si="25"/>
        <v/>
      </c>
      <c r="K295" s="390" t="str">
        <f t="shared" si="26"/>
        <v/>
      </c>
      <c r="M295" s="396" t="str">
        <f t="shared" si="27"/>
        <v/>
      </c>
      <c r="N295" s="390" t="str">
        <f t="shared" si="28"/>
        <v/>
      </c>
      <c r="P295" t="str">
        <f t="shared" si="29"/>
        <v>180080294</v>
      </c>
    </row>
    <row r="296" spans="1:16" x14ac:dyDescent="0.25">
      <c r="A296" s="383">
        <f>料單!C388</f>
        <v>10025</v>
      </c>
      <c r="B296" s="383">
        <f>料單!E388</f>
        <v>0</v>
      </c>
      <c r="C296" s="383">
        <f>料單!K388</f>
        <v>0</v>
      </c>
      <c r="D296" s="389">
        <f t="shared" si="24"/>
        <v>0</v>
      </c>
      <c r="E296" s="171" cm="1">
        <f t="array" ref="E296">INDEX(A:A,MATCH(ROW(A295)-1,D:D,1)+1)</f>
        <v>18008</v>
      </c>
      <c r="F296" s="171" t="str" cm="1">
        <f t="array" ref="F296">INDEX(B:B,MATCH(ROW(B295)-1,D:D,1)+1)</f>
        <v>活隔</v>
      </c>
      <c r="G296" s="171">
        <v>1</v>
      </c>
      <c r="H296" s="398">
        <v>295</v>
      </c>
      <c r="J296" s="396" t="str">
        <f t="shared" si="25"/>
        <v/>
      </c>
      <c r="K296" s="390" t="str">
        <f t="shared" si="26"/>
        <v/>
      </c>
      <c r="M296" s="396" t="str">
        <f t="shared" si="27"/>
        <v/>
      </c>
      <c r="N296" s="390" t="str">
        <f t="shared" si="28"/>
        <v/>
      </c>
      <c r="P296" t="str">
        <f t="shared" si="29"/>
        <v>180080295</v>
      </c>
    </row>
    <row r="297" spans="1:16" x14ac:dyDescent="0.25">
      <c r="A297" s="383">
        <f>料單!C389</f>
        <v>10026</v>
      </c>
      <c r="B297" s="383">
        <f>料單!E389</f>
        <v>0</v>
      </c>
      <c r="C297" s="383">
        <f>料單!K389</f>
        <v>0</v>
      </c>
      <c r="D297" s="389">
        <f t="shared" si="24"/>
        <v>0</v>
      </c>
      <c r="E297" s="171" cm="1">
        <f t="array" ref="E297">INDEX(A:A,MATCH(ROW(A296)-1,D:D,1)+1)</f>
        <v>18008</v>
      </c>
      <c r="F297" s="171" t="str" cm="1">
        <f t="array" ref="F297">INDEX(B:B,MATCH(ROW(B296)-1,D:D,1)+1)</f>
        <v>活隔</v>
      </c>
      <c r="G297" s="171">
        <v>1</v>
      </c>
      <c r="H297" s="398">
        <v>296</v>
      </c>
      <c r="J297" s="396" t="str">
        <f t="shared" si="25"/>
        <v/>
      </c>
      <c r="K297" s="390" t="str">
        <f t="shared" si="26"/>
        <v/>
      </c>
      <c r="M297" s="396" t="str">
        <f t="shared" si="27"/>
        <v/>
      </c>
      <c r="N297" s="390" t="str">
        <f t="shared" si="28"/>
        <v/>
      </c>
      <c r="P297" t="str">
        <f t="shared" si="29"/>
        <v>180080296</v>
      </c>
    </row>
    <row r="298" spans="1:16" x14ac:dyDescent="0.25">
      <c r="A298" s="383">
        <f>料單!C390</f>
        <v>10027</v>
      </c>
      <c r="B298" s="383">
        <f>料單!E390</f>
        <v>0</v>
      </c>
      <c r="C298" s="383">
        <f>料單!K390</f>
        <v>0</v>
      </c>
      <c r="D298" s="389">
        <f t="shared" si="24"/>
        <v>0</v>
      </c>
      <c r="E298" s="171" cm="1">
        <f t="array" ref="E298">INDEX(A:A,MATCH(ROW(A297)-1,D:D,1)+1)</f>
        <v>18008</v>
      </c>
      <c r="F298" s="171" t="str" cm="1">
        <f t="array" ref="F298">INDEX(B:B,MATCH(ROW(B297)-1,D:D,1)+1)</f>
        <v>活隔</v>
      </c>
      <c r="G298" s="171">
        <v>1</v>
      </c>
      <c r="H298" s="398">
        <v>297</v>
      </c>
      <c r="J298" s="396" t="str">
        <f t="shared" si="25"/>
        <v/>
      </c>
      <c r="K298" s="390" t="str">
        <f t="shared" si="26"/>
        <v/>
      </c>
      <c r="M298" s="396" t="str">
        <f t="shared" si="27"/>
        <v/>
      </c>
      <c r="N298" s="390" t="str">
        <f t="shared" si="28"/>
        <v/>
      </c>
      <c r="P298" t="str">
        <f t="shared" si="29"/>
        <v>180080297</v>
      </c>
    </row>
    <row r="299" spans="1:16" x14ac:dyDescent="0.25">
      <c r="A299" s="383">
        <f>料單!C391</f>
        <v>10028</v>
      </c>
      <c r="B299" s="383">
        <f>料單!E391</f>
        <v>0</v>
      </c>
      <c r="C299" s="383">
        <f>料單!K391</f>
        <v>0</v>
      </c>
      <c r="D299" s="389">
        <f t="shared" si="24"/>
        <v>0</v>
      </c>
      <c r="E299" s="171" cm="1">
        <f t="array" ref="E299">INDEX(A:A,MATCH(ROW(A298)-1,D:D,1)+1)</f>
        <v>18008</v>
      </c>
      <c r="F299" s="171" t="str" cm="1">
        <f t="array" ref="F299">INDEX(B:B,MATCH(ROW(B298)-1,D:D,1)+1)</f>
        <v>活隔</v>
      </c>
      <c r="G299" s="171">
        <v>1</v>
      </c>
      <c r="H299" s="398">
        <v>298</v>
      </c>
      <c r="J299" s="396" t="str">
        <f t="shared" si="25"/>
        <v/>
      </c>
      <c r="K299" s="390" t="str">
        <f t="shared" si="26"/>
        <v/>
      </c>
      <c r="M299" s="396" t="str">
        <f t="shared" si="27"/>
        <v/>
      </c>
      <c r="N299" s="390" t="str">
        <f t="shared" si="28"/>
        <v/>
      </c>
      <c r="P299" t="str">
        <f t="shared" si="29"/>
        <v>180080298</v>
      </c>
    </row>
    <row r="300" spans="1:16" x14ac:dyDescent="0.25">
      <c r="A300" s="383">
        <f>料單!C392</f>
        <v>10029</v>
      </c>
      <c r="B300" s="383">
        <f>料單!E392</f>
        <v>0</v>
      </c>
      <c r="C300" s="383">
        <f>料單!K392</f>
        <v>0</v>
      </c>
      <c r="D300" s="389">
        <f t="shared" si="24"/>
        <v>0</v>
      </c>
      <c r="E300" s="171" cm="1">
        <f t="array" ref="E300">INDEX(A:A,MATCH(ROW(A299)-1,D:D,1)+1)</f>
        <v>18008</v>
      </c>
      <c r="F300" s="171" t="str" cm="1">
        <f t="array" ref="F300">INDEX(B:B,MATCH(ROW(B299)-1,D:D,1)+1)</f>
        <v>活隔</v>
      </c>
      <c r="G300" s="171">
        <v>1</v>
      </c>
      <c r="H300" s="398">
        <v>299</v>
      </c>
      <c r="J300" s="396" t="str">
        <f t="shared" si="25"/>
        <v/>
      </c>
      <c r="K300" s="390" t="str">
        <f t="shared" si="26"/>
        <v/>
      </c>
      <c r="M300" s="396" t="str">
        <f t="shared" si="27"/>
        <v/>
      </c>
      <c r="N300" s="390" t="str">
        <f t="shared" si="28"/>
        <v/>
      </c>
      <c r="P300" t="str">
        <f t="shared" si="29"/>
        <v>180080299</v>
      </c>
    </row>
    <row r="301" spans="1:16" x14ac:dyDescent="0.25">
      <c r="A301" s="383">
        <f>料單!C393</f>
        <v>10030</v>
      </c>
      <c r="B301" s="383">
        <f>料單!E393</f>
        <v>0</v>
      </c>
      <c r="C301" s="383">
        <f>料單!K393</f>
        <v>0</v>
      </c>
      <c r="D301" s="389">
        <f t="shared" si="24"/>
        <v>0</v>
      </c>
      <c r="E301" s="171" cm="1">
        <f t="array" ref="E301">INDEX(A:A,MATCH(ROW(A300)-1,D:D,1)+1)</f>
        <v>18008</v>
      </c>
      <c r="F301" s="171" t="str" cm="1">
        <f t="array" ref="F301">INDEX(B:B,MATCH(ROW(B300)-1,D:D,1)+1)</f>
        <v>活隔</v>
      </c>
      <c r="G301" s="171">
        <v>1</v>
      </c>
      <c r="H301" s="398">
        <v>300</v>
      </c>
      <c r="J301" s="396" t="str">
        <f t="shared" si="25"/>
        <v/>
      </c>
      <c r="K301" s="390" t="str">
        <f t="shared" si="26"/>
        <v/>
      </c>
      <c r="M301" s="396" t="str">
        <f t="shared" si="27"/>
        <v/>
      </c>
      <c r="N301" s="390" t="str">
        <f t="shared" si="28"/>
        <v/>
      </c>
      <c r="P301" t="str">
        <f t="shared" si="29"/>
        <v>180080300</v>
      </c>
    </row>
    <row r="302" spans="1:16" x14ac:dyDescent="0.25">
      <c r="A302" s="383">
        <f>料單!C403</f>
        <v>11001</v>
      </c>
      <c r="B302" s="383" t="str">
        <f>料單!E403</f>
        <v>頂板</v>
      </c>
      <c r="C302" s="383">
        <f>料單!K403</f>
        <v>0</v>
      </c>
      <c r="D302" s="389">
        <f t="shared" si="24"/>
        <v>0</v>
      </c>
      <c r="E302" s="171" cm="1">
        <f t="array" ref="E302">INDEX(A:A,MATCH(ROW(A301)-1,D:D,1)+1)</f>
        <v>18008</v>
      </c>
      <c r="F302" s="171" t="str" cm="1">
        <f t="array" ref="F302">INDEX(B:B,MATCH(ROW(B301)-1,D:D,1)+1)</f>
        <v>活隔</v>
      </c>
      <c r="G302" s="171">
        <v>1</v>
      </c>
      <c r="H302" s="398">
        <v>301</v>
      </c>
      <c r="J302" s="396" t="str">
        <f t="shared" si="25"/>
        <v/>
      </c>
      <c r="K302" s="390" t="str">
        <f t="shared" si="26"/>
        <v/>
      </c>
      <c r="M302" s="396" t="str">
        <f t="shared" si="27"/>
        <v/>
      </c>
      <c r="N302" s="390" t="str">
        <f t="shared" si="28"/>
        <v/>
      </c>
      <c r="P302" t="str">
        <f t="shared" si="29"/>
        <v>180080301</v>
      </c>
    </row>
    <row r="303" spans="1:16" x14ac:dyDescent="0.25">
      <c r="A303" s="383">
        <f>料單!C404</f>
        <v>11002</v>
      </c>
      <c r="B303" s="383" t="str">
        <f>料單!E404</f>
        <v>底板</v>
      </c>
      <c r="C303" s="383">
        <f>料單!K404</f>
        <v>0</v>
      </c>
      <c r="D303" s="389">
        <f t="shared" si="24"/>
        <v>0</v>
      </c>
      <c r="E303" s="171" cm="1">
        <f t="array" ref="E303">INDEX(A:A,MATCH(ROW(A302)-1,D:D,1)+1)</f>
        <v>18008</v>
      </c>
      <c r="F303" s="171" t="str" cm="1">
        <f t="array" ref="F303">INDEX(B:B,MATCH(ROW(B302)-1,D:D,1)+1)</f>
        <v>活隔</v>
      </c>
      <c r="G303" s="171">
        <v>1</v>
      </c>
      <c r="H303" s="398">
        <v>302</v>
      </c>
      <c r="J303" s="396" t="str">
        <f t="shared" si="25"/>
        <v/>
      </c>
      <c r="K303" s="390" t="str">
        <f t="shared" si="26"/>
        <v/>
      </c>
      <c r="M303" s="396" t="str">
        <f t="shared" si="27"/>
        <v/>
      </c>
      <c r="N303" s="390" t="str">
        <f t="shared" si="28"/>
        <v/>
      </c>
      <c r="P303" t="str">
        <f t="shared" si="29"/>
        <v>180080302</v>
      </c>
    </row>
    <row r="304" spans="1:16" x14ac:dyDescent="0.25">
      <c r="A304" s="383">
        <f>料單!C405</f>
        <v>11003</v>
      </c>
      <c r="B304" s="383" t="str">
        <f>料單!E405</f>
        <v>左側板</v>
      </c>
      <c r="C304" s="383">
        <f>料單!K405</f>
        <v>0</v>
      </c>
      <c r="D304" s="389">
        <f t="shared" si="24"/>
        <v>0</v>
      </c>
      <c r="E304" s="171" cm="1">
        <f t="array" ref="E304">INDEX(A:A,MATCH(ROW(A303)-1,D:D,1)+1)</f>
        <v>18008</v>
      </c>
      <c r="F304" s="171" t="str" cm="1">
        <f t="array" ref="F304">INDEX(B:B,MATCH(ROW(B303)-1,D:D,1)+1)</f>
        <v>活隔</v>
      </c>
      <c r="G304" s="171">
        <v>1</v>
      </c>
      <c r="H304" s="398">
        <v>303</v>
      </c>
      <c r="J304" s="396" t="str">
        <f t="shared" si="25"/>
        <v/>
      </c>
      <c r="K304" s="390" t="str">
        <f t="shared" si="26"/>
        <v/>
      </c>
      <c r="M304" s="396" t="str">
        <f t="shared" si="27"/>
        <v/>
      </c>
      <c r="N304" s="390" t="str">
        <f t="shared" si="28"/>
        <v/>
      </c>
      <c r="P304" t="str">
        <f t="shared" si="29"/>
        <v>180080303</v>
      </c>
    </row>
    <row r="305" spans="1:16" x14ac:dyDescent="0.25">
      <c r="A305" s="383">
        <f>料單!C406</f>
        <v>11004</v>
      </c>
      <c r="B305" s="383" t="str">
        <f>料單!E406</f>
        <v>右側板</v>
      </c>
      <c r="C305" s="383">
        <f>料單!K406</f>
        <v>0</v>
      </c>
      <c r="D305" s="389">
        <f t="shared" si="24"/>
        <v>0</v>
      </c>
      <c r="E305" s="171" cm="1">
        <f t="array" ref="E305">INDEX(A:A,MATCH(ROW(A304)-1,D:D,1)+1)</f>
        <v>18008</v>
      </c>
      <c r="F305" s="171" t="str" cm="1">
        <f t="array" ref="F305">INDEX(B:B,MATCH(ROW(B304)-1,D:D,1)+1)</f>
        <v>活隔</v>
      </c>
      <c r="G305" s="171">
        <v>1</v>
      </c>
      <c r="H305" s="398">
        <v>304</v>
      </c>
      <c r="J305" s="396" t="str">
        <f t="shared" si="25"/>
        <v/>
      </c>
      <c r="K305" s="390" t="str">
        <f t="shared" si="26"/>
        <v/>
      </c>
      <c r="M305" s="396" t="str">
        <f t="shared" si="27"/>
        <v/>
      </c>
      <c r="N305" s="390" t="str">
        <f t="shared" si="28"/>
        <v/>
      </c>
      <c r="P305" t="str">
        <f t="shared" si="29"/>
        <v>180080304</v>
      </c>
    </row>
    <row r="306" spans="1:16" x14ac:dyDescent="0.25">
      <c r="A306" s="383">
        <f>料單!C407</f>
        <v>11005</v>
      </c>
      <c r="B306" s="383" t="str">
        <f>料單!E407</f>
        <v>背板</v>
      </c>
      <c r="C306" s="383">
        <f>料單!K407</f>
        <v>0</v>
      </c>
      <c r="D306" s="389">
        <f t="shared" si="24"/>
        <v>0</v>
      </c>
      <c r="E306" s="171" cm="1">
        <f t="array" ref="E306">INDEX(A:A,MATCH(ROW(A305)-1,D:D,1)+1)</f>
        <v>18008</v>
      </c>
      <c r="F306" s="171" t="str" cm="1">
        <f t="array" ref="F306">INDEX(B:B,MATCH(ROW(B305)-1,D:D,1)+1)</f>
        <v>活隔</v>
      </c>
      <c r="G306" s="171">
        <v>1</v>
      </c>
      <c r="H306" s="398">
        <v>305</v>
      </c>
      <c r="J306" s="396" t="str">
        <f t="shared" si="25"/>
        <v/>
      </c>
      <c r="K306" s="390" t="str">
        <f t="shared" si="26"/>
        <v/>
      </c>
      <c r="M306" s="396" t="str">
        <f t="shared" si="27"/>
        <v/>
      </c>
      <c r="N306" s="390" t="str">
        <f t="shared" si="28"/>
        <v/>
      </c>
      <c r="P306" t="str">
        <f t="shared" si="29"/>
        <v>180080305</v>
      </c>
    </row>
    <row r="307" spans="1:16" x14ac:dyDescent="0.25">
      <c r="A307" s="383">
        <f>料單!C408</f>
        <v>11006</v>
      </c>
      <c r="B307" s="383" t="str">
        <f>料單!E408</f>
        <v>背拉桿</v>
      </c>
      <c r="C307" s="383">
        <f>料單!K408</f>
        <v>0</v>
      </c>
      <c r="D307" s="389">
        <f t="shared" si="24"/>
        <v>0</v>
      </c>
      <c r="E307" s="171" cm="1">
        <f t="array" ref="E307">INDEX(A:A,MATCH(ROW(A306)-1,D:D,1)+1)</f>
        <v>18008</v>
      </c>
      <c r="F307" s="171" t="str" cm="1">
        <f t="array" ref="F307">INDEX(B:B,MATCH(ROW(B306)-1,D:D,1)+1)</f>
        <v>活隔</v>
      </c>
      <c r="G307" s="171">
        <v>1</v>
      </c>
      <c r="H307" s="398">
        <v>306</v>
      </c>
      <c r="J307" s="396" t="str">
        <f t="shared" si="25"/>
        <v/>
      </c>
      <c r="K307" s="390" t="str">
        <f t="shared" si="26"/>
        <v/>
      </c>
      <c r="M307" s="396" t="str">
        <f t="shared" si="27"/>
        <v/>
      </c>
      <c r="N307" s="390" t="str">
        <f t="shared" si="28"/>
        <v/>
      </c>
      <c r="P307" t="str">
        <f t="shared" si="29"/>
        <v>180080306</v>
      </c>
    </row>
    <row r="308" spans="1:16" x14ac:dyDescent="0.25">
      <c r="A308" s="383">
        <f>料單!C409</f>
        <v>11007</v>
      </c>
      <c r="B308" s="383" t="str">
        <f>料單!E409</f>
        <v>中立板</v>
      </c>
      <c r="C308" s="383">
        <f>料單!K409</f>
        <v>0</v>
      </c>
      <c r="D308" s="389">
        <f t="shared" si="24"/>
        <v>0</v>
      </c>
      <c r="E308" s="171" cm="1">
        <f t="array" ref="E308">INDEX(A:A,MATCH(ROW(A307)-1,D:D,1)+1)</f>
        <v>18008</v>
      </c>
      <c r="F308" s="171" t="str" cm="1">
        <f t="array" ref="F308">INDEX(B:B,MATCH(ROW(B307)-1,D:D,1)+1)</f>
        <v>活隔</v>
      </c>
      <c r="G308" s="171">
        <v>1</v>
      </c>
      <c r="H308" s="398">
        <v>307</v>
      </c>
      <c r="J308" s="396" t="str">
        <f t="shared" si="25"/>
        <v/>
      </c>
      <c r="K308" s="390" t="str">
        <f t="shared" si="26"/>
        <v/>
      </c>
      <c r="M308" s="396" t="str">
        <f t="shared" si="27"/>
        <v/>
      </c>
      <c r="N308" s="390" t="str">
        <f t="shared" si="28"/>
        <v/>
      </c>
      <c r="P308" t="str">
        <f t="shared" si="29"/>
        <v>180080307</v>
      </c>
    </row>
    <row r="309" spans="1:16" x14ac:dyDescent="0.25">
      <c r="A309" s="383">
        <f>料單!C410</f>
        <v>11008</v>
      </c>
      <c r="B309" s="383" t="str">
        <f>料單!E410</f>
        <v>活隔</v>
      </c>
      <c r="C309" s="383">
        <f>料單!K410</f>
        <v>0</v>
      </c>
      <c r="D309" s="389">
        <f t="shared" si="24"/>
        <v>0</v>
      </c>
      <c r="E309" s="171" cm="1">
        <f t="array" ref="E309">INDEX(A:A,MATCH(ROW(A308)-1,D:D,1)+1)</f>
        <v>18008</v>
      </c>
      <c r="F309" s="171" t="str" cm="1">
        <f t="array" ref="F309">INDEX(B:B,MATCH(ROW(B308)-1,D:D,1)+1)</f>
        <v>活隔</v>
      </c>
      <c r="G309" s="171">
        <v>1</v>
      </c>
      <c r="H309" s="398">
        <v>308</v>
      </c>
      <c r="J309" s="396" t="str">
        <f t="shared" si="25"/>
        <v/>
      </c>
      <c r="K309" s="390" t="str">
        <f t="shared" si="26"/>
        <v/>
      </c>
      <c r="M309" s="396" t="str">
        <f t="shared" si="27"/>
        <v/>
      </c>
      <c r="N309" s="390" t="str">
        <f t="shared" si="28"/>
        <v/>
      </c>
      <c r="P309" t="str">
        <f t="shared" si="29"/>
        <v>180080308</v>
      </c>
    </row>
    <row r="310" spans="1:16" x14ac:dyDescent="0.25">
      <c r="A310" s="383">
        <f>料單!C411</f>
        <v>11009</v>
      </c>
      <c r="B310" s="383" t="str">
        <f>料單!E411</f>
        <v>固隔</v>
      </c>
      <c r="C310" s="383">
        <f>料單!K411</f>
        <v>0</v>
      </c>
      <c r="D310" s="389">
        <f t="shared" si="24"/>
        <v>0</v>
      </c>
      <c r="E310" s="171" cm="1">
        <f t="array" ref="E310">INDEX(A:A,MATCH(ROW(A309)-1,D:D,1)+1)</f>
        <v>18008</v>
      </c>
      <c r="F310" s="171" t="str" cm="1">
        <f t="array" ref="F310">INDEX(B:B,MATCH(ROW(B309)-1,D:D,1)+1)</f>
        <v>活隔</v>
      </c>
      <c r="G310" s="171">
        <v>1</v>
      </c>
      <c r="H310" s="398">
        <v>309</v>
      </c>
      <c r="J310" s="396" t="str">
        <f t="shared" si="25"/>
        <v/>
      </c>
      <c r="K310" s="390" t="str">
        <f t="shared" si="26"/>
        <v/>
      </c>
      <c r="M310" s="396" t="str">
        <f t="shared" si="27"/>
        <v/>
      </c>
      <c r="N310" s="390" t="str">
        <f t="shared" si="28"/>
        <v/>
      </c>
      <c r="P310" t="str">
        <f t="shared" si="29"/>
        <v>180080309</v>
      </c>
    </row>
    <row r="311" spans="1:16" x14ac:dyDescent="0.25">
      <c r="A311" s="383">
        <f>料單!C412</f>
        <v>11010</v>
      </c>
      <c r="B311" s="383" t="str">
        <f>料單!E412</f>
        <v>左門板</v>
      </c>
      <c r="C311" s="383">
        <f>料單!K412</f>
        <v>0</v>
      </c>
      <c r="D311" s="389">
        <f t="shared" si="24"/>
        <v>0</v>
      </c>
      <c r="E311" s="171" cm="1">
        <f t="array" ref="E311">INDEX(A:A,MATCH(ROW(A310)-1,D:D,1)+1)</f>
        <v>18008</v>
      </c>
      <c r="F311" s="171" t="str" cm="1">
        <f t="array" ref="F311">INDEX(B:B,MATCH(ROW(B310)-1,D:D,1)+1)</f>
        <v>活隔</v>
      </c>
      <c r="G311" s="171">
        <v>1</v>
      </c>
      <c r="H311" s="398">
        <v>310</v>
      </c>
      <c r="J311" s="396" t="str">
        <f t="shared" si="25"/>
        <v/>
      </c>
      <c r="K311" s="390" t="str">
        <f t="shared" si="26"/>
        <v/>
      </c>
      <c r="M311" s="396" t="str">
        <f t="shared" si="27"/>
        <v/>
      </c>
      <c r="N311" s="390" t="str">
        <f t="shared" si="28"/>
        <v/>
      </c>
      <c r="P311" t="str">
        <f t="shared" si="29"/>
        <v>180080310</v>
      </c>
    </row>
    <row r="312" spans="1:16" x14ac:dyDescent="0.25">
      <c r="A312" s="383">
        <f>料單!C413</f>
        <v>11011</v>
      </c>
      <c r="B312" s="383" t="str">
        <f>料單!E413</f>
        <v>右門板</v>
      </c>
      <c r="C312" s="383">
        <f>料單!K413</f>
        <v>0</v>
      </c>
      <c r="D312" s="389">
        <f t="shared" si="24"/>
        <v>0</v>
      </c>
      <c r="E312" s="171" cm="1">
        <f t="array" ref="E312">INDEX(A:A,MATCH(ROW(A311)-1,D:D,1)+1)</f>
        <v>18008</v>
      </c>
      <c r="F312" s="171" t="str" cm="1">
        <f t="array" ref="F312">INDEX(B:B,MATCH(ROW(B311)-1,D:D,1)+1)</f>
        <v>活隔</v>
      </c>
      <c r="G312" s="171">
        <v>1</v>
      </c>
      <c r="H312" s="398">
        <v>311</v>
      </c>
      <c r="J312" s="396" t="str">
        <f t="shared" si="25"/>
        <v/>
      </c>
      <c r="K312" s="390" t="str">
        <f t="shared" si="26"/>
        <v/>
      </c>
      <c r="M312" s="396" t="str">
        <f t="shared" si="27"/>
        <v/>
      </c>
      <c r="N312" s="390" t="str">
        <f t="shared" si="28"/>
        <v/>
      </c>
      <c r="P312" t="str">
        <f t="shared" si="29"/>
        <v>180080311</v>
      </c>
    </row>
    <row r="313" spans="1:16" x14ac:dyDescent="0.25">
      <c r="A313" s="383">
        <f>料單!C414</f>
        <v>11012</v>
      </c>
      <c r="B313" s="383">
        <f>料單!E414</f>
        <v>0</v>
      </c>
      <c r="C313" s="383">
        <f>料單!K414</f>
        <v>0</v>
      </c>
      <c r="D313" s="389">
        <f t="shared" si="24"/>
        <v>0</v>
      </c>
      <c r="E313" s="171" cm="1">
        <f t="array" ref="E313">INDEX(A:A,MATCH(ROW(A312)-1,D:D,1)+1)</f>
        <v>18008</v>
      </c>
      <c r="F313" s="171" t="str" cm="1">
        <f t="array" ref="F313">INDEX(B:B,MATCH(ROW(B312)-1,D:D,1)+1)</f>
        <v>活隔</v>
      </c>
      <c r="G313" s="171">
        <v>1</v>
      </c>
      <c r="H313" s="398">
        <v>312</v>
      </c>
      <c r="J313" s="396" t="str">
        <f t="shared" si="25"/>
        <v/>
      </c>
      <c r="K313" s="390" t="str">
        <f t="shared" si="26"/>
        <v/>
      </c>
      <c r="M313" s="396" t="str">
        <f t="shared" si="27"/>
        <v/>
      </c>
      <c r="N313" s="390" t="str">
        <f t="shared" si="28"/>
        <v/>
      </c>
      <c r="P313" t="str">
        <f t="shared" si="29"/>
        <v>180080312</v>
      </c>
    </row>
    <row r="314" spans="1:16" x14ac:dyDescent="0.25">
      <c r="A314" s="383">
        <f>料單!C415</f>
        <v>11013</v>
      </c>
      <c r="B314" s="383">
        <f>料單!E415</f>
        <v>0</v>
      </c>
      <c r="C314" s="383">
        <f>料單!K415</f>
        <v>0</v>
      </c>
      <c r="D314" s="389">
        <f t="shared" si="24"/>
        <v>0</v>
      </c>
      <c r="E314" s="171" cm="1">
        <f t="array" ref="E314">INDEX(A:A,MATCH(ROW(A313)-1,D:D,1)+1)</f>
        <v>18008</v>
      </c>
      <c r="F314" s="171" t="str" cm="1">
        <f t="array" ref="F314">INDEX(B:B,MATCH(ROW(B313)-1,D:D,1)+1)</f>
        <v>活隔</v>
      </c>
      <c r="G314" s="171">
        <v>1</v>
      </c>
      <c r="H314" s="398">
        <v>313</v>
      </c>
      <c r="J314" s="396" t="str">
        <f t="shared" si="25"/>
        <v/>
      </c>
      <c r="K314" s="390" t="str">
        <f t="shared" si="26"/>
        <v/>
      </c>
      <c r="M314" s="396" t="str">
        <f t="shared" si="27"/>
        <v/>
      </c>
      <c r="N314" s="390" t="str">
        <f t="shared" si="28"/>
        <v/>
      </c>
      <c r="P314" t="str">
        <f t="shared" si="29"/>
        <v>180080313</v>
      </c>
    </row>
    <row r="315" spans="1:16" x14ac:dyDescent="0.25">
      <c r="A315" s="383">
        <f>料單!C416</f>
        <v>11014</v>
      </c>
      <c r="B315" s="383">
        <f>料單!E416</f>
        <v>0</v>
      </c>
      <c r="C315" s="383">
        <f>料單!K416</f>
        <v>0</v>
      </c>
      <c r="D315" s="389">
        <f t="shared" si="24"/>
        <v>0</v>
      </c>
      <c r="E315" s="171" cm="1">
        <f t="array" ref="E315">INDEX(A:A,MATCH(ROW(A314)-1,D:D,1)+1)</f>
        <v>18008</v>
      </c>
      <c r="F315" s="171" t="str" cm="1">
        <f t="array" ref="F315">INDEX(B:B,MATCH(ROW(B314)-1,D:D,1)+1)</f>
        <v>活隔</v>
      </c>
      <c r="G315" s="171">
        <v>1</v>
      </c>
      <c r="H315" s="398">
        <v>314</v>
      </c>
      <c r="J315" s="396" t="str">
        <f t="shared" si="25"/>
        <v/>
      </c>
      <c r="K315" s="390" t="str">
        <f t="shared" si="26"/>
        <v/>
      </c>
      <c r="M315" s="396" t="str">
        <f t="shared" si="27"/>
        <v/>
      </c>
      <c r="N315" s="390" t="str">
        <f t="shared" si="28"/>
        <v/>
      </c>
      <c r="P315" t="str">
        <f t="shared" si="29"/>
        <v>180080314</v>
      </c>
    </row>
    <row r="316" spans="1:16" x14ac:dyDescent="0.25">
      <c r="A316" s="383">
        <f>料單!C417</f>
        <v>11015</v>
      </c>
      <c r="B316" s="383">
        <f>料單!E417</f>
        <v>0</v>
      </c>
      <c r="C316" s="383">
        <f>料單!K417</f>
        <v>0</v>
      </c>
      <c r="D316" s="389">
        <f t="shared" si="24"/>
        <v>0</v>
      </c>
      <c r="E316" s="171" cm="1">
        <f t="array" ref="E316">INDEX(A:A,MATCH(ROW(A315)-1,D:D,1)+1)</f>
        <v>18008</v>
      </c>
      <c r="F316" s="171" t="str" cm="1">
        <f t="array" ref="F316">INDEX(B:B,MATCH(ROW(B315)-1,D:D,1)+1)</f>
        <v>活隔</v>
      </c>
      <c r="G316" s="171">
        <v>1</v>
      </c>
      <c r="H316" s="398">
        <v>315</v>
      </c>
      <c r="J316" s="396" t="str">
        <f t="shared" si="25"/>
        <v/>
      </c>
      <c r="K316" s="390" t="str">
        <f t="shared" si="26"/>
        <v/>
      </c>
      <c r="M316" s="396" t="str">
        <f t="shared" si="27"/>
        <v/>
      </c>
      <c r="N316" s="390" t="str">
        <f t="shared" si="28"/>
        <v/>
      </c>
      <c r="P316" t="str">
        <f t="shared" si="29"/>
        <v>180080315</v>
      </c>
    </row>
    <row r="317" spans="1:16" x14ac:dyDescent="0.25">
      <c r="A317" s="383">
        <f>料單!C418</f>
        <v>11016</v>
      </c>
      <c r="B317" s="383">
        <f>料單!E418</f>
        <v>0</v>
      </c>
      <c r="C317" s="383">
        <f>料單!K418</f>
        <v>0</v>
      </c>
      <c r="D317" s="389">
        <f t="shared" si="24"/>
        <v>0</v>
      </c>
      <c r="E317" s="171" cm="1">
        <f t="array" ref="E317">INDEX(A:A,MATCH(ROW(A316)-1,D:D,1)+1)</f>
        <v>18008</v>
      </c>
      <c r="F317" s="171" t="str" cm="1">
        <f t="array" ref="F317">INDEX(B:B,MATCH(ROW(B316)-1,D:D,1)+1)</f>
        <v>活隔</v>
      </c>
      <c r="G317" s="171">
        <v>1</v>
      </c>
      <c r="H317" s="398">
        <v>316</v>
      </c>
      <c r="J317" s="396" t="str">
        <f t="shared" si="25"/>
        <v/>
      </c>
      <c r="K317" s="390" t="str">
        <f t="shared" si="26"/>
        <v/>
      </c>
      <c r="M317" s="396" t="str">
        <f t="shared" si="27"/>
        <v/>
      </c>
      <c r="N317" s="390" t="str">
        <f t="shared" si="28"/>
        <v/>
      </c>
      <c r="P317" t="str">
        <f t="shared" si="29"/>
        <v>180080316</v>
      </c>
    </row>
    <row r="318" spans="1:16" x14ac:dyDescent="0.25">
      <c r="A318" s="383">
        <f>料單!C419</f>
        <v>11017</v>
      </c>
      <c r="B318" s="383">
        <f>料單!E419</f>
        <v>0</v>
      </c>
      <c r="C318" s="383">
        <f>料單!K419</f>
        <v>0</v>
      </c>
      <c r="D318" s="389">
        <f t="shared" si="24"/>
        <v>0</v>
      </c>
      <c r="E318" s="171" cm="1">
        <f t="array" ref="E318">INDEX(A:A,MATCH(ROW(A317)-1,D:D,1)+1)</f>
        <v>18008</v>
      </c>
      <c r="F318" s="171" t="str" cm="1">
        <f t="array" ref="F318">INDEX(B:B,MATCH(ROW(B317)-1,D:D,1)+1)</f>
        <v>活隔</v>
      </c>
      <c r="G318" s="171">
        <v>1</v>
      </c>
      <c r="H318" s="398">
        <v>317</v>
      </c>
      <c r="J318" s="396" t="str">
        <f t="shared" si="25"/>
        <v/>
      </c>
      <c r="K318" s="390" t="str">
        <f t="shared" si="26"/>
        <v/>
      </c>
      <c r="M318" s="396" t="str">
        <f t="shared" si="27"/>
        <v/>
      </c>
      <c r="N318" s="390" t="str">
        <f t="shared" si="28"/>
        <v/>
      </c>
      <c r="P318" t="str">
        <f t="shared" si="29"/>
        <v>180080317</v>
      </c>
    </row>
    <row r="319" spans="1:16" x14ac:dyDescent="0.25">
      <c r="A319" s="383">
        <f>料單!C420</f>
        <v>11018</v>
      </c>
      <c r="B319" s="383">
        <f>料單!E420</f>
        <v>0</v>
      </c>
      <c r="C319" s="383">
        <f>料單!K420</f>
        <v>0</v>
      </c>
      <c r="D319" s="389">
        <f t="shared" si="24"/>
        <v>0</v>
      </c>
      <c r="E319" s="171" cm="1">
        <f t="array" ref="E319">INDEX(A:A,MATCH(ROW(A318)-1,D:D,1)+1)</f>
        <v>18008</v>
      </c>
      <c r="F319" s="171" t="str" cm="1">
        <f t="array" ref="F319">INDEX(B:B,MATCH(ROW(B318)-1,D:D,1)+1)</f>
        <v>活隔</v>
      </c>
      <c r="G319" s="171">
        <v>1</v>
      </c>
      <c r="H319" s="398">
        <v>318</v>
      </c>
      <c r="J319" s="396" t="str">
        <f t="shared" si="25"/>
        <v/>
      </c>
      <c r="K319" s="390" t="str">
        <f t="shared" si="26"/>
        <v/>
      </c>
      <c r="M319" s="396" t="str">
        <f t="shared" si="27"/>
        <v/>
      </c>
      <c r="N319" s="390" t="str">
        <f t="shared" si="28"/>
        <v/>
      </c>
      <c r="P319" t="str">
        <f t="shared" si="29"/>
        <v>180080318</v>
      </c>
    </row>
    <row r="320" spans="1:16" x14ac:dyDescent="0.25">
      <c r="A320" s="383">
        <f>料單!C421</f>
        <v>11019</v>
      </c>
      <c r="B320" s="383">
        <f>料單!E421</f>
        <v>0</v>
      </c>
      <c r="C320" s="383">
        <f>料單!K421</f>
        <v>0</v>
      </c>
      <c r="D320" s="389">
        <f t="shared" si="24"/>
        <v>0</v>
      </c>
      <c r="E320" s="171" cm="1">
        <f t="array" ref="E320">INDEX(A:A,MATCH(ROW(A319)-1,D:D,1)+1)</f>
        <v>18008</v>
      </c>
      <c r="F320" s="171" t="str" cm="1">
        <f t="array" ref="F320">INDEX(B:B,MATCH(ROW(B319)-1,D:D,1)+1)</f>
        <v>活隔</v>
      </c>
      <c r="G320" s="171">
        <v>1</v>
      </c>
      <c r="H320" s="398">
        <v>319</v>
      </c>
      <c r="J320" s="396" t="str">
        <f t="shared" si="25"/>
        <v/>
      </c>
      <c r="K320" s="390" t="str">
        <f t="shared" si="26"/>
        <v/>
      </c>
      <c r="M320" s="396" t="str">
        <f t="shared" si="27"/>
        <v/>
      </c>
      <c r="N320" s="390" t="str">
        <f t="shared" si="28"/>
        <v/>
      </c>
      <c r="P320" t="str">
        <f t="shared" si="29"/>
        <v>180080319</v>
      </c>
    </row>
    <row r="321" spans="1:16" x14ac:dyDescent="0.25">
      <c r="A321" s="383">
        <f>料單!C422</f>
        <v>11020</v>
      </c>
      <c r="B321" s="383">
        <f>料單!E422</f>
        <v>0</v>
      </c>
      <c r="C321" s="383">
        <f>料單!K422</f>
        <v>0</v>
      </c>
      <c r="D321" s="389">
        <f t="shared" si="24"/>
        <v>0</v>
      </c>
      <c r="E321" s="171" cm="1">
        <f t="array" ref="E321">INDEX(A:A,MATCH(ROW(A320)-1,D:D,1)+1)</f>
        <v>18008</v>
      </c>
      <c r="F321" s="171" t="str" cm="1">
        <f t="array" ref="F321">INDEX(B:B,MATCH(ROW(B320)-1,D:D,1)+1)</f>
        <v>活隔</v>
      </c>
      <c r="G321" s="171">
        <v>1</v>
      </c>
      <c r="H321" s="398">
        <v>320</v>
      </c>
      <c r="J321" s="396" t="str">
        <f t="shared" si="25"/>
        <v/>
      </c>
      <c r="K321" s="390" t="str">
        <f t="shared" si="26"/>
        <v/>
      </c>
      <c r="M321" s="396" t="str">
        <f t="shared" si="27"/>
        <v/>
      </c>
      <c r="N321" s="390" t="str">
        <f t="shared" si="28"/>
        <v/>
      </c>
      <c r="P321" t="str">
        <f t="shared" si="29"/>
        <v>180080320</v>
      </c>
    </row>
    <row r="322" spans="1:16" x14ac:dyDescent="0.25">
      <c r="A322" s="383">
        <f>料單!C423</f>
        <v>11021</v>
      </c>
      <c r="B322" s="383">
        <f>料單!E423</f>
        <v>0</v>
      </c>
      <c r="C322" s="383">
        <f>料單!K423</f>
        <v>0</v>
      </c>
      <c r="D322" s="389">
        <f t="shared" si="24"/>
        <v>0</v>
      </c>
      <c r="E322" s="171" cm="1">
        <f t="array" ref="E322">INDEX(A:A,MATCH(ROW(A321)-1,D:D,1)+1)</f>
        <v>18008</v>
      </c>
      <c r="F322" s="171" t="str" cm="1">
        <f t="array" ref="F322">INDEX(B:B,MATCH(ROW(B321)-1,D:D,1)+1)</f>
        <v>活隔</v>
      </c>
      <c r="G322" s="171">
        <v>1</v>
      </c>
      <c r="H322" s="398">
        <v>321</v>
      </c>
      <c r="J322" s="396" t="str">
        <f t="shared" si="25"/>
        <v/>
      </c>
      <c r="K322" s="390" t="str">
        <f t="shared" si="26"/>
        <v/>
      </c>
      <c r="M322" s="396" t="str">
        <f t="shared" si="27"/>
        <v/>
      </c>
      <c r="N322" s="390" t="str">
        <f t="shared" si="28"/>
        <v/>
      </c>
      <c r="P322" t="str">
        <f t="shared" si="29"/>
        <v>180080321</v>
      </c>
    </row>
    <row r="323" spans="1:16" x14ac:dyDescent="0.25">
      <c r="A323" s="383">
        <f>料單!C424</f>
        <v>11022</v>
      </c>
      <c r="B323" s="383">
        <f>料單!E424</f>
        <v>0</v>
      </c>
      <c r="C323" s="383">
        <f>料單!K424</f>
        <v>0</v>
      </c>
      <c r="D323" s="389">
        <f t="shared" ref="D323:D386" si="30">C323+D322</f>
        <v>0</v>
      </c>
      <c r="E323" s="171" cm="1">
        <f t="array" ref="E323">INDEX(A:A,MATCH(ROW(A322)-1,D:D,1)+1)</f>
        <v>18008</v>
      </c>
      <c r="F323" s="171" t="str" cm="1">
        <f t="array" ref="F323">INDEX(B:B,MATCH(ROW(B322)-1,D:D,1)+1)</f>
        <v>活隔</v>
      </c>
      <c r="G323" s="171">
        <v>1</v>
      </c>
      <c r="H323" s="398">
        <v>322</v>
      </c>
      <c r="J323" s="396" t="str">
        <f t="shared" ref="J323:J386" si="31">IFERROR(VALUE(RIGHT(I323,4)),"")</f>
        <v/>
      </c>
      <c r="K323" s="390" t="str">
        <f t="shared" ref="K323:K386" si="32">IF(ISERROR(MATCH(H323,J:J,0)),"","v")</f>
        <v/>
      </c>
      <c r="M323" s="396" t="str">
        <f t="shared" ref="M323:M386" si="33">IFERROR(VALUE(RIGHT(L323,4)),"")</f>
        <v/>
      </c>
      <c r="N323" s="390" t="str">
        <f t="shared" ref="N323:N386" si="34">IF(ISERROR(MATCH(H323,M:M,0)),"","v")</f>
        <v/>
      </c>
      <c r="P323" t="str">
        <f t="shared" ref="P323:P386" si="35">E323&amp;TEXT(H323,"0000")</f>
        <v>180080322</v>
      </c>
    </row>
    <row r="324" spans="1:16" x14ac:dyDescent="0.25">
      <c r="A324" s="383">
        <f>料單!C425</f>
        <v>11023</v>
      </c>
      <c r="B324" s="383">
        <f>料單!E425</f>
        <v>0</v>
      </c>
      <c r="C324" s="383">
        <f>料單!K425</f>
        <v>0</v>
      </c>
      <c r="D324" s="389">
        <f t="shared" si="30"/>
        <v>0</v>
      </c>
      <c r="E324" s="171" cm="1">
        <f t="array" ref="E324">INDEX(A:A,MATCH(ROW(A323)-1,D:D,1)+1)</f>
        <v>18008</v>
      </c>
      <c r="F324" s="171" t="str" cm="1">
        <f t="array" ref="F324">INDEX(B:B,MATCH(ROW(B323)-1,D:D,1)+1)</f>
        <v>活隔</v>
      </c>
      <c r="G324" s="171">
        <v>1</v>
      </c>
      <c r="H324" s="398">
        <v>323</v>
      </c>
      <c r="J324" s="396" t="str">
        <f t="shared" si="31"/>
        <v/>
      </c>
      <c r="K324" s="390" t="str">
        <f t="shared" si="32"/>
        <v/>
      </c>
      <c r="M324" s="396" t="str">
        <f t="shared" si="33"/>
        <v/>
      </c>
      <c r="N324" s="390" t="str">
        <f t="shared" si="34"/>
        <v/>
      </c>
      <c r="P324" t="str">
        <f t="shared" si="35"/>
        <v>180080323</v>
      </c>
    </row>
    <row r="325" spans="1:16" x14ac:dyDescent="0.25">
      <c r="A325" s="383">
        <f>料單!C426</f>
        <v>11024</v>
      </c>
      <c r="B325" s="383">
        <f>料單!E426</f>
        <v>0</v>
      </c>
      <c r="C325" s="383">
        <f>料單!K426</f>
        <v>0</v>
      </c>
      <c r="D325" s="389">
        <f t="shared" si="30"/>
        <v>0</v>
      </c>
      <c r="E325" s="171" cm="1">
        <f t="array" ref="E325">INDEX(A:A,MATCH(ROW(A324)-1,D:D,1)+1)</f>
        <v>18008</v>
      </c>
      <c r="F325" s="171" t="str" cm="1">
        <f t="array" ref="F325">INDEX(B:B,MATCH(ROW(B324)-1,D:D,1)+1)</f>
        <v>活隔</v>
      </c>
      <c r="G325" s="171">
        <v>1</v>
      </c>
      <c r="H325" s="398">
        <v>324</v>
      </c>
      <c r="J325" s="396" t="str">
        <f t="shared" si="31"/>
        <v/>
      </c>
      <c r="K325" s="390" t="str">
        <f t="shared" si="32"/>
        <v/>
      </c>
      <c r="M325" s="396" t="str">
        <f t="shared" si="33"/>
        <v/>
      </c>
      <c r="N325" s="390" t="str">
        <f t="shared" si="34"/>
        <v/>
      </c>
      <c r="P325" t="str">
        <f t="shared" si="35"/>
        <v>180080324</v>
      </c>
    </row>
    <row r="326" spans="1:16" x14ac:dyDescent="0.25">
      <c r="A326" s="383">
        <f>料單!C427</f>
        <v>11025</v>
      </c>
      <c r="B326" s="383">
        <f>料單!E427</f>
        <v>0</v>
      </c>
      <c r="C326" s="383">
        <f>料單!K427</f>
        <v>0</v>
      </c>
      <c r="D326" s="389">
        <f t="shared" si="30"/>
        <v>0</v>
      </c>
      <c r="E326" s="171" cm="1">
        <f t="array" ref="E326">INDEX(A:A,MATCH(ROW(A325)-1,D:D,1)+1)</f>
        <v>18008</v>
      </c>
      <c r="F326" s="171" t="str" cm="1">
        <f t="array" ref="F326">INDEX(B:B,MATCH(ROW(B325)-1,D:D,1)+1)</f>
        <v>活隔</v>
      </c>
      <c r="G326" s="171">
        <v>1</v>
      </c>
      <c r="H326" s="398">
        <v>325</v>
      </c>
      <c r="J326" s="396" t="str">
        <f t="shared" si="31"/>
        <v/>
      </c>
      <c r="K326" s="390" t="str">
        <f t="shared" si="32"/>
        <v/>
      </c>
      <c r="M326" s="396" t="str">
        <f t="shared" si="33"/>
        <v/>
      </c>
      <c r="N326" s="390" t="str">
        <f t="shared" si="34"/>
        <v/>
      </c>
      <c r="P326" t="str">
        <f t="shared" si="35"/>
        <v>180080325</v>
      </c>
    </row>
    <row r="327" spans="1:16" x14ac:dyDescent="0.25">
      <c r="A327" s="383">
        <f>料單!C428</f>
        <v>11026</v>
      </c>
      <c r="B327" s="383">
        <f>料單!E428</f>
        <v>0</v>
      </c>
      <c r="C327" s="383">
        <f>料單!K428</f>
        <v>0</v>
      </c>
      <c r="D327" s="389">
        <f t="shared" si="30"/>
        <v>0</v>
      </c>
      <c r="E327" s="171" cm="1">
        <f t="array" ref="E327">INDEX(A:A,MATCH(ROW(A326)-1,D:D,1)+1)</f>
        <v>18008</v>
      </c>
      <c r="F327" s="171" t="str" cm="1">
        <f t="array" ref="F327">INDEX(B:B,MATCH(ROW(B326)-1,D:D,1)+1)</f>
        <v>活隔</v>
      </c>
      <c r="G327" s="171">
        <v>1</v>
      </c>
      <c r="H327" s="398">
        <v>326</v>
      </c>
      <c r="J327" s="396" t="str">
        <f t="shared" si="31"/>
        <v/>
      </c>
      <c r="K327" s="390" t="str">
        <f t="shared" si="32"/>
        <v/>
      </c>
      <c r="M327" s="396" t="str">
        <f t="shared" si="33"/>
        <v/>
      </c>
      <c r="N327" s="390" t="str">
        <f t="shared" si="34"/>
        <v/>
      </c>
      <c r="P327" t="str">
        <f t="shared" si="35"/>
        <v>180080326</v>
      </c>
    </row>
    <row r="328" spans="1:16" x14ac:dyDescent="0.25">
      <c r="A328" s="383">
        <f>料單!C429</f>
        <v>11027</v>
      </c>
      <c r="B328" s="383">
        <f>料單!E429</f>
        <v>0</v>
      </c>
      <c r="C328" s="383">
        <f>料單!K429</f>
        <v>0</v>
      </c>
      <c r="D328" s="389">
        <f t="shared" si="30"/>
        <v>0</v>
      </c>
      <c r="E328" s="171" cm="1">
        <f t="array" ref="E328">INDEX(A:A,MATCH(ROW(A327)-1,D:D,1)+1)</f>
        <v>18008</v>
      </c>
      <c r="F328" s="171" t="str" cm="1">
        <f t="array" ref="F328">INDEX(B:B,MATCH(ROW(B327)-1,D:D,1)+1)</f>
        <v>活隔</v>
      </c>
      <c r="G328" s="171">
        <v>1</v>
      </c>
      <c r="H328" s="398">
        <v>327</v>
      </c>
      <c r="J328" s="396" t="str">
        <f t="shared" si="31"/>
        <v/>
      </c>
      <c r="K328" s="390" t="str">
        <f t="shared" si="32"/>
        <v/>
      </c>
      <c r="M328" s="396" t="str">
        <f t="shared" si="33"/>
        <v/>
      </c>
      <c r="N328" s="390" t="str">
        <f t="shared" si="34"/>
        <v/>
      </c>
      <c r="P328" t="str">
        <f t="shared" si="35"/>
        <v>180080327</v>
      </c>
    </row>
    <row r="329" spans="1:16" x14ac:dyDescent="0.25">
      <c r="A329" s="383">
        <f>料單!C430</f>
        <v>11028</v>
      </c>
      <c r="B329" s="383">
        <f>料單!E430</f>
        <v>0</v>
      </c>
      <c r="C329" s="383">
        <f>料單!K430</f>
        <v>0</v>
      </c>
      <c r="D329" s="389">
        <f t="shared" si="30"/>
        <v>0</v>
      </c>
      <c r="E329" s="171" cm="1">
        <f t="array" ref="E329">INDEX(A:A,MATCH(ROW(A328)-1,D:D,1)+1)</f>
        <v>18008</v>
      </c>
      <c r="F329" s="171" t="str" cm="1">
        <f t="array" ref="F329">INDEX(B:B,MATCH(ROW(B328)-1,D:D,1)+1)</f>
        <v>活隔</v>
      </c>
      <c r="G329" s="171">
        <v>1</v>
      </c>
      <c r="H329" s="398">
        <v>328</v>
      </c>
      <c r="J329" s="396" t="str">
        <f t="shared" si="31"/>
        <v/>
      </c>
      <c r="K329" s="390" t="str">
        <f t="shared" si="32"/>
        <v/>
      </c>
      <c r="M329" s="396" t="str">
        <f t="shared" si="33"/>
        <v/>
      </c>
      <c r="N329" s="390" t="str">
        <f t="shared" si="34"/>
        <v/>
      </c>
      <c r="P329" t="str">
        <f t="shared" si="35"/>
        <v>180080328</v>
      </c>
    </row>
    <row r="330" spans="1:16" x14ac:dyDescent="0.25">
      <c r="A330" s="383">
        <f>料單!C431</f>
        <v>11029</v>
      </c>
      <c r="B330" s="383">
        <f>料單!E431</f>
        <v>0</v>
      </c>
      <c r="C330" s="383">
        <f>料單!K431</f>
        <v>0</v>
      </c>
      <c r="D330" s="389">
        <f t="shared" si="30"/>
        <v>0</v>
      </c>
      <c r="E330" s="171" cm="1">
        <f t="array" ref="E330">INDEX(A:A,MATCH(ROW(A329)-1,D:D,1)+1)</f>
        <v>18008</v>
      </c>
      <c r="F330" s="171" t="str" cm="1">
        <f t="array" ref="F330">INDEX(B:B,MATCH(ROW(B329)-1,D:D,1)+1)</f>
        <v>活隔</v>
      </c>
      <c r="G330" s="171">
        <v>1</v>
      </c>
      <c r="H330" s="398">
        <v>329</v>
      </c>
      <c r="J330" s="396" t="str">
        <f t="shared" si="31"/>
        <v/>
      </c>
      <c r="K330" s="390" t="str">
        <f t="shared" si="32"/>
        <v/>
      </c>
      <c r="M330" s="396" t="str">
        <f t="shared" si="33"/>
        <v/>
      </c>
      <c r="N330" s="390" t="str">
        <f t="shared" si="34"/>
        <v/>
      </c>
      <c r="P330" t="str">
        <f t="shared" si="35"/>
        <v>180080329</v>
      </c>
    </row>
    <row r="331" spans="1:16" x14ac:dyDescent="0.25">
      <c r="A331" s="383">
        <f>料單!C432</f>
        <v>11030</v>
      </c>
      <c r="B331" s="383">
        <f>料單!E432</f>
        <v>0</v>
      </c>
      <c r="C331" s="383">
        <f>料單!K432</f>
        <v>0</v>
      </c>
      <c r="D331" s="389">
        <f t="shared" si="30"/>
        <v>0</v>
      </c>
      <c r="E331" s="171" cm="1">
        <f t="array" ref="E331">INDEX(A:A,MATCH(ROW(A330)-1,D:D,1)+1)</f>
        <v>18008</v>
      </c>
      <c r="F331" s="171" t="str" cm="1">
        <f t="array" ref="F331">INDEX(B:B,MATCH(ROW(B330)-1,D:D,1)+1)</f>
        <v>活隔</v>
      </c>
      <c r="G331" s="171">
        <v>1</v>
      </c>
      <c r="H331" s="398">
        <v>330</v>
      </c>
      <c r="J331" s="396" t="str">
        <f t="shared" si="31"/>
        <v/>
      </c>
      <c r="K331" s="390" t="str">
        <f t="shared" si="32"/>
        <v/>
      </c>
      <c r="M331" s="396" t="str">
        <f t="shared" si="33"/>
        <v/>
      </c>
      <c r="N331" s="390" t="str">
        <f t="shared" si="34"/>
        <v/>
      </c>
      <c r="P331" t="str">
        <f t="shared" si="35"/>
        <v>180080330</v>
      </c>
    </row>
    <row r="332" spans="1:16" x14ac:dyDescent="0.25">
      <c r="A332" s="383">
        <f>料單!C442</f>
        <v>12001</v>
      </c>
      <c r="B332" s="383" t="str">
        <f>料單!E442</f>
        <v>頂板</v>
      </c>
      <c r="C332" s="383">
        <f>料單!K442</f>
        <v>0</v>
      </c>
      <c r="D332" s="389">
        <f t="shared" si="30"/>
        <v>0</v>
      </c>
      <c r="E332" s="171" cm="1">
        <f t="array" ref="E332">INDEX(A:A,MATCH(ROW(A331)-1,D:D,1)+1)</f>
        <v>18008</v>
      </c>
      <c r="F332" s="171" t="str" cm="1">
        <f t="array" ref="F332">INDEX(B:B,MATCH(ROW(B331)-1,D:D,1)+1)</f>
        <v>活隔</v>
      </c>
      <c r="G332" s="171">
        <v>1</v>
      </c>
      <c r="H332" s="398">
        <v>331</v>
      </c>
      <c r="J332" s="396" t="str">
        <f t="shared" si="31"/>
        <v/>
      </c>
      <c r="K332" s="390" t="str">
        <f t="shared" si="32"/>
        <v/>
      </c>
      <c r="M332" s="396" t="str">
        <f t="shared" si="33"/>
        <v/>
      </c>
      <c r="N332" s="390" t="str">
        <f t="shared" si="34"/>
        <v/>
      </c>
      <c r="P332" t="str">
        <f t="shared" si="35"/>
        <v>180080331</v>
      </c>
    </row>
    <row r="333" spans="1:16" x14ac:dyDescent="0.25">
      <c r="A333" s="383">
        <f>料單!C443</f>
        <v>12002</v>
      </c>
      <c r="B333" s="383" t="str">
        <f>料單!E443</f>
        <v>底板</v>
      </c>
      <c r="C333" s="383">
        <f>料單!K443</f>
        <v>0</v>
      </c>
      <c r="D333" s="389">
        <f t="shared" si="30"/>
        <v>0</v>
      </c>
      <c r="E333" s="171" cm="1">
        <f t="array" ref="E333">INDEX(A:A,MATCH(ROW(A332)-1,D:D,1)+1)</f>
        <v>18008</v>
      </c>
      <c r="F333" s="171" t="str" cm="1">
        <f t="array" ref="F333">INDEX(B:B,MATCH(ROW(B332)-1,D:D,1)+1)</f>
        <v>活隔</v>
      </c>
      <c r="G333" s="171">
        <v>1</v>
      </c>
      <c r="H333" s="398">
        <v>332</v>
      </c>
      <c r="J333" s="396" t="str">
        <f t="shared" si="31"/>
        <v/>
      </c>
      <c r="K333" s="390" t="str">
        <f t="shared" si="32"/>
        <v/>
      </c>
      <c r="M333" s="396" t="str">
        <f t="shared" si="33"/>
        <v/>
      </c>
      <c r="N333" s="390" t="str">
        <f t="shared" si="34"/>
        <v/>
      </c>
      <c r="P333" t="str">
        <f t="shared" si="35"/>
        <v>180080332</v>
      </c>
    </row>
    <row r="334" spans="1:16" x14ac:dyDescent="0.25">
      <c r="A334" s="383">
        <f>料單!C444</f>
        <v>12003</v>
      </c>
      <c r="B334" s="383" t="str">
        <f>料單!E444</f>
        <v>左側板</v>
      </c>
      <c r="C334" s="383">
        <f>料單!K444</f>
        <v>0</v>
      </c>
      <c r="D334" s="389">
        <f t="shared" si="30"/>
        <v>0</v>
      </c>
      <c r="E334" s="171" cm="1">
        <f t="array" ref="E334">INDEX(A:A,MATCH(ROW(A333)-1,D:D,1)+1)</f>
        <v>18008</v>
      </c>
      <c r="F334" s="171" t="str" cm="1">
        <f t="array" ref="F334">INDEX(B:B,MATCH(ROW(B333)-1,D:D,1)+1)</f>
        <v>活隔</v>
      </c>
      <c r="G334" s="171">
        <v>1</v>
      </c>
      <c r="H334" s="398">
        <v>333</v>
      </c>
      <c r="J334" s="396" t="str">
        <f t="shared" si="31"/>
        <v/>
      </c>
      <c r="K334" s="390" t="str">
        <f t="shared" si="32"/>
        <v/>
      </c>
      <c r="M334" s="396" t="str">
        <f t="shared" si="33"/>
        <v/>
      </c>
      <c r="N334" s="390" t="str">
        <f t="shared" si="34"/>
        <v/>
      </c>
      <c r="P334" t="str">
        <f t="shared" si="35"/>
        <v>180080333</v>
      </c>
    </row>
    <row r="335" spans="1:16" x14ac:dyDescent="0.25">
      <c r="A335" s="383">
        <f>料單!C445</f>
        <v>12004</v>
      </c>
      <c r="B335" s="383" t="str">
        <f>料單!E445</f>
        <v>右側板</v>
      </c>
      <c r="C335" s="383">
        <f>料單!K445</f>
        <v>0</v>
      </c>
      <c r="D335" s="389">
        <f t="shared" si="30"/>
        <v>0</v>
      </c>
      <c r="E335" s="171" cm="1">
        <f t="array" ref="E335">INDEX(A:A,MATCH(ROW(A334)-1,D:D,1)+1)</f>
        <v>18008</v>
      </c>
      <c r="F335" s="171" t="str" cm="1">
        <f t="array" ref="F335">INDEX(B:B,MATCH(ROW(B334)-1,D:D,1)+1)</f>
        <v>活隔</v>
      </c>
      <c r="G335" s="171">
        <v>1</v>
      </c>
      <c r="H335" s="398">
        <v>334</v>
      </c>
      <c r="J335" s="396" t="str">
        <f t="shared" si="31"/>
        <v/>
      </c>
      <c r="K335" s="390" t="str">
        <f t="shared" si="32"/>
        <v/>
      </c>
      <c r="M335" s="396" t="str">
        <f t="shared" si="33"/>
        <v/>
      </c>
      <c r="N335" s="390" t="str">
        <f t="shared" si="34"/>
        <v/>
      </c>
      <c r="P335" t="str">
        <f t="shared" si="35"/>
        <v>180080334</v>
      </c>
    </row>
    <row r="336" spans="1:16" x14ac:dyDescent="0.25">
      <c r="A336" s="383">
        <f>料單!C446</f>
        <v>12005</v>
      </c>
      <c r="B336" s="383" t="str">
        <f>料單!E446</f>
        <v>背板</v>
      </c>
      <c r="C336" s="383">
        <f>料單!K446</f>
        <v>0</v>
      </c>
      <c r="D336" s="389">
        <f t="shared" si="30"/>
        <v>0</v>
      </c>
      <c r="E336" s="171" cm="1">
        <f t="array" ref="E336">INDEX(A:A,MATCH(ROW(A335)-1,D:D,1)+1)</f>
        <v>18008</v>
      </c>
      <c r="F336" s="171" t="str" cm="1">
        <f t="array" ref="F336">INDEX(B:B,MATCH(ROW(B335)-1,D:D,1)+1)</f>
        <v>活隔</v>
      </c>
      <c r="G336" s="171">
        <v>1</v>
      </c>
      <c r="H336" s="398">
        <v>335</v>
      </c>
      <c r="J336" s="396" t="str">
        <f t="shared" si="31"/>
        <v/>
      </c>
      <c r="K336" s="390" t="str">
        <f t="shared" si="32"/>
        <v/>
      </c>
      <c r="M336" s="396" t="str">
        <f t="shared" si="33"/>
        <v/>
      </c>
      <c r="N336" s="390" t="str">
        <f t="shared" si="34"/>
        <v/>
      </c>
      <c r="P336" t="str">
        <f t="shared" si="35"/>
        <v>180080335</v>
      </c>
    </row>
    <row r="337" spans="1:16" x14ac:dyDescent="0.25">
      <c r="A337" s="383">
        <f>料單!C447</f>
        <v>12006</v>
      </c>
      <c r="B337" s="383" t="str">
        <f>料單!E447</f>
        <v>背拉桿</v>
      </c>
      <c r="C337" s="383">
        <f>料單!K447</f>
        <v>0</v>
      </c>
      <c r="D337" s="389">
        <f t="shared" si="30"/>
        <v>0</v>
      </c>
      <c r="E337" s="171" cm="1">
        <f t="array" ref="E337">INDEX(A:A,MATCH(ROW(A336)-1,D:D,1)+1)</f>
        <v>18008</v>
      </c>
      <c r="F337" s="171" t="str" cm="1">
        <f t="array" ref="F337">INDEX(B:B,MATCH(ROW(B336)-1,D:D,1)+1)</f>
        <v>活隔</v>
      </c>
      <c r="G337" s="171">
        <v>1</v>
      </c>
      <c r="H337" s="398">
        <v>336</v>
      </c>
      <c r="J337" s="396" t="str">
        <f t="shared" si="31"/>
        <v/>
      </c>
      <c r="K337" s="390" t="str">
        <f t="shared" si="32"/>
        <v/>
      </c>
      <c r="M337" s="396" t="str">
        <f t="shared" si="33"/>
        <v/>
      </c>
      <c r="N337" s="390" t="str">
        <f t="shared" si="34"/>
        <v/>
      </c>
      <c r="P337" t="str">
        <f t="shared" si="35"/>
        <v>180080336</v>
      </c>
    </row>
    <row r="338" spans="1:16" x14ac:dyDescent="0.25">
      <c r="A338" s="383">
        <f>料單!C448</f>
        <v>12007</v>
      </c>
      <c r="B338" s="383" t="str">
        <f>料單!E448</f>
        <v>中立板</v>
      </c>
      <c r="C338" s="383">
        <f>料單!K448</f>
        <v>0</v>
      </c>
      <c r="D338" s="389">
        <f t="shared" si="30"/>
        <v>0</v>
      </c>
      <c r="E338" s="171" cm="1">
        <f t="array" ref="E338">INDEX(A:A,MATCH(ROW(A337)-1,D:D,1)+1)</f>
        <v>18008</v>
      </c>
      <c r="F338" s="171" t="str" cm="1">
        <f t="array" ref="F338">INDEX(B:B,MATCH(ROW(B337)-1,D:D,1)+1)</f>
        <v>活隔</v>
      </c>
      <c r="G338" s="171">
        <v>1</v>
      </c>
      <c r="H338" s="398">
        <v>337</v>
      </c>
      <c r="J338" s="396" t="str">
        <f t="shared" si="31"/>
        <v/>
      </c>
      <c r="K338" s="390" t="str">
        <f t="shared" si="32"/>
        <v/>
      </c>
      <c r="M338" s="396" t="str">
        <f t="shared" si="33"/>
        <v/>
      </c>
      <c r="N338" s="390" t="str">
        <f t="shared" si="34"/>
        <v/>
      </c>
      <c r="P338" t="str">
        <f t="shared" si="35"/>
        <v>180080337</v>
      </c>
    </row>
    <row r="339" spans="1:16" x14ac:dyDescent="0.25">
      <c r="A339" s="383">
        <f>料單!C449</f>
        <v>12008</v>
      </c>
      <c r="B339" s="383" t="str">
        <f>料單!E449</f>
        <v>活隔</v>
      </c>
      <c r="C339" s="383">
        <f>料單!K449</f>
        <v>0</v>
      </c>
      <c r="D339" s="389">
        <f t="shared" si="30"/>
        <v>0</v>
      </c>
      <c r="E339" s="171" cm="1">
        <f t="array" ref="E339">INDEX(A:A,MATCH(ROW(A338)-1,D:D,1)+1)</f>
        <v>18008</v>
      </c>
      <c r="F339" s="171" t="str" cm="1">
        <f t="array" ref="F339">INDEX(B:B,MATCH(ROW(B338)-1,D:D,1)+1)</f>
        <v>活隔</v>
      </c>
      <c r="G339" s="171">
        <v>1</v>
      </c>
      <c r="H339" s="398">
        <v>338</v>
      </c>
      <c r="J339" s="396" t="str">
        <f t="shared" si="31"/>
        <v/>
      </c>
      <c r="K339" s="390" t="str">
        <f t="shared" si="32"/>
        <v/>
      </c>
      <c r="M339" s="396" t="str">
        <f t="shared" si="33"/>
        <v/>
      </c>
      <c r="N339" s="390" t="str">
        <f t="shared" si="34"/>
        <v/>
      </c>
      <c r="P339" t="str">
        <f t="shared" si="35"/>
        <v>180080338</v>
      </c>
    </row>
    <row r="340" spans="1:16" x14ac:dyDescent="0.25">
      <c r="A340" s="383">
        <f>料單!C450</f>
        <v>12009</v>
      </c>
      <c r="B340" s="383" t="str">
        <f>料單!E450</f>
        <v>固隔</v>
      </c>
      <c r="C340" s="383">
        <f>料單!K450</f>
        <v>0</v>
      </c>
      <c r="D340" s="389">
        <f t="shared" si="30"/>
        <v>0</v>
      </c>
      <c r="E340" s="171" cm="1">
        <f t="array" ref="E340">INDEX(A:A,MATCH(ROW(A339)-1,D:D,1)+1)</f>
        <v>18008</v>
      </c>
      <c r="F340" s="171" t="str" cm="1">
        <f t="array" ref="F340">INDEX(B:B,MATCH(ROW(B339)-1,D:D,1)+1)</f>
        <v>活隔</v>
      </c>
      <c r="G340" s="171">
        <v>1</v>
      </c>
      <c r="H340" s="398">
        <v>339</v>
      </c>
      <c r="J340" s="396" t="str">
        <f t="shared" si="31"/>
        <v/>
      </c>
      <c r="K340" s="390" t="str">
        <f t="shared" si="32"/>
        <v/>
      </c>
      <c r="M340" s="396" t="str">
        <f t="shared" si="33"/>
        <v/>
      </c>
      <c r="N340" s="390" t="str">
        <f t="shared" si="34"/>
        <v/>
      </c>
      <c r="P340" t="str">
        <f t="shared" si="35"/>
        <v>180080339</v>
      </c>
    </row>
    <row r="341" spans="1:16" x14ac:dyDescent="0.25">
      <c r="A341" s="383">
        <f>料單!C451</f>
        <v>12010</v>
      </c>
      <c r="B341" s="383" t="str">
        <f>料單!E451</f>
        <v>左門板</v>
      </c>
      <c r="C341" s="383">
        <f>料單!K451</f>
        <v>0</v>
      </c>
      <c r="D341" s="389">
        <f t="shared" si="30"/>
        <v>0</v>
      </c>
      <c r="E341" s="171" cm="1">
        <f t="array" ref="E341">INDEX(A:A,MATCH(ROW(A340)-1,D:D,1)+1)</f>
        <v>18008</v>
      </c>
      <c r="F341" s="171" t="str" cm="1">
        <f t="array" ref="F341">INDEX(B:B,MATCH(ROW(B340)-1,D:D,1)+1)</f>
        <v>活隔</v>
      </c>
      <c r="G341" s="171">
        <v>1</v>
      </c>
      <c r="H341" s="398">
        <v>340</v>
      </c>
      <c r="J341" s="396" t="str">
        <f t="shared" si="31"/>
        <v/>
      </c>
      <c r="K341" s="390" t="str">
        <f t="shared" si="32"/>
        <v/>
      </c>
      <c r="M341" s="396" t="str">
        <f t="shared" si="33"/>
        <v/>
      </c>
      <c r="N341" s="390" t="str">
        <f t="shared" si="34"/>
        <v/>
      </c>
      <c r="P341" t="str">
        <f t="shared" si="35"/>
        <v>180080340</v>
      </c>
    </row>
    <row r="342" spans="1:16" x14ac:dyDescent="0.25">
      <c r="A342" s="383">
        <f>料單!C452</f>
        <v>12011</v>
      </c>
      <c r="B342" s="383" t="str">
        <f>料單!E452</f>
        <v>右門板</v>
      </c>
      <c r="C342" s="383">
        <f>料單!K452</f>
        <v>0</v>
      </c>
      <c r="D342" s="389">
        <f t="shared" si="30"/>
        <v>0</v>
      </c>
      <c r="E342" s="171" cm="1">
        <f t="array" ref="E342">INDEX(A:A,MATCH(ROW(A341)-1,D:D,1)+1)</f>
        <v>18008</v>
      </c>
      <c r="F342" s="171" t="str" cm="1">
        <f t="array" ref="F342">INDEX(B:B,MATCH(ROW(B341)-1,D:D,1)+1)</f>
        <v>活隔</v>
      </c>
      <c r="G342" s="171">
        <v>1</v>
      </c>
      <c r="H342" s="398">
        <v>341</v>
      </c>
      <c r="J342" s="396" t="str">
        <f t="shared" si="31"/>
        <v/>
      </c>
      <c r="K342" s="390" t="str">
        <f t="shared" si="32"/>
        <v/>
      </c>
      <c r="M342" s="396" t="str">
        <f t="shared" si="33"/>
        <v/>
      </c>
      <c r="N342" s="390" t="str">
        <f t="shared" si="34"/>
        <v/>
      </c>
      <c r="P342" t="str">
        <f t="shared" si="35"/>
        <v>180080341</v>
      </c>
    </row>
    <row r="343" spans="1:16" x14ac:dyDescent="0.25">
      <c r="A343" s="383">
        <f>料單!C453</f>
        <v>12012</v>
      </c>
      <c r="B343" s="383">
        <f>料單!E453</f>
        <v>0</v>
      </c>
      <c r="C343" s="383">
        <f>料單!K453</f>
        <v>0</v>
      </c>
      <c r="D343" s="389">
        <f t="shared" si="30"/>
        <v>0</v>
      </c>
      <c r="E343" s="171" cm="1">
        <f t="array" ref="E343">INDEX(A:A,MATCH(ROW(A342)-1,D:D,1)+1)</f>
        <v>18008</v>
      </c>
      <c r="F343" s="171" t="str" cm="1">
        <f t="array" ref="F343">INDEX(B:B,MATCH(ROW(B342)-1,D:D,1)+1)</f>
        <v>活隔</v>
      </c>
      <c r="G343" s="171">
        <v>1</v>
      </c>
      <c r="H343" s="398">
        <v>342</v>
      </c>
      <c r="J343" s="396" t="str">
        <f t="shared" si="31"/>
        <v/>
      </c>
      <c r="K343" s="390" t="str">
        <f t="shared" si="32"/>
        <v/>
      </c>
      <c r="M343" s="396" t="str">
        <f t="shared" si="33"/>
        <v/>
      </c>
      <c r="N343" s="390" t="str">
        <f t="shared" si="34"/>
        <v/>
      </c>
      <c r="P343" t="str">
        <f t="shared" si="35"/>
        <v>180080342</v>
      </c>
    </row>
    <row r="344" spans="1:16" x14ac:dyDescent="0.25">
      <c r="A344" s="383">
        <f>料單!C454</f>
        <v>12013</v>
      </c>
      <c r="B344" s="383">
        <f>料單!E454</f>
        <v>0</v>
      </c>
      <c r="C344" s="383">
        <f>料單!K454</f>
        <v>0</v>
      </c>
      <c r="D344" s="389">
        <f t="shared" si="30"/>
        <v>0</v>
      </c>
      <c r="E344" s="171" cm="1">
        <f t="array" ref="E344">INDEX(A:A,MATCH(ROW(A343)-1,D:D,1)+1)</f>
        <v>18008</v>
      </c>
      <c r="F344" s="171" t="str" cm="1">
        <f t="array" ref="F344">INDEX(B:B,MATCH(ROW(B343)-1,D:D,1)+1)</f>
        <v>活隔</v>
      </c>
      <c r="G344" s="171">
        <v>1</v>
      </c>
      <c r="H344" s="398">
        <v>343</v>
      </c>
      <c r="J344" s="396" t="str">
        <f t="shared" si="31"/>
        <v/>
      </c>
      <c r="K344" s="390" t="str">
        <f t="shared" si="32"/>
        <v/>
      </c>
      <c r="M344" s="396" t="str">
        <f t="shared" si="33"/>
        <v/>
      </c>
      <c r="N344" s="390" t="str">
        <f t="shared" si="34"/>
        <v/>
      </c>
      <c r="P344" t="str">
        <f t="shared" si="35"/>
        <v>180080343</v>
      </c>
    </row>
    <row r="345" spans="1:16" x14ac:dyDescent="0.25">
      <c r="A345" s="383">
        <f>料單!C455</f>
        <v>12014</v>
      </c>
      <c r="B345" s="383">
        <f>料單!E455</f>
        <v>0</v>
      </c>
      <c r="C345" s="383">
        <f>料單!K455</f>
        <v>0</v>
      </c>
      <c r="D345" s="389">
        <f t="shared" si="30"/>
        <v>0</v>
      </c>
      <c r="E345" s="171" cm="1">
        <f t="array" ref="E345">INDEX(A:A,MATCH(ROW(A344)-1,D:D,1)+1)</f>
        <v>18008</v>
      </c>
      <c r="F345" s="171" t="str" cm="1">
        <f t="array" ref="F345">INDEX(B:B,MATCH(ROW(B344)-1,D:D,1)+1)</f>
        <v>活隔</v>
      </c>
      <c r="G345" s="171">
        <v>1</v>
      </c>
      <c r="H345" s="398">
        <v>344</v>
      </c>
      <c r="J345" s="396" t="str">
        <f t="shared" si="31"/>
        <v/>
      </c>
      <c r="K345" s="390" t="str">
        <f t="shared" si="32"/>
        <v/>
      </c>
      <c r="M345" s="396" t="str">
        <f t="shared" si="33"/>
        <v/>
      </c>
      <c r="N345" s="390" t="str">
        <f t="shared" si="34"/>
        <v/>
      </c>
      <c r="P345" t="str">
        <f t="shared" si="35"/>
        <v>180080344</v>
      </c>
    </row>
    <row r="346" spans="1:16" x14ac:dyDescent="0.25">
      <c r="A346" s="383">
        <f>料單!C456</f>
        <v>12015</v>
      </c>
      <c r="B346" s="383">
        <f>料單!E456</f>
        <v>0</v>
      </c>
      <c r="C346" s="383">
        <f>料單!K456</f>
        <v>0</v>
      </c>
      <c r="D346" s="389">
        <f t="shared" si="30"/>
        <v>0</v>
      </c>
      <c r="E346" s="171" cm="1">
        <f t="array" ref="E346">INDEX(A:A,MATCH(ROW(A345)-1,D:D,1)+1)</f>
        <v>18008</v>
      </c>
      <c r="F346" s="171" t="str" cm="1">
        <f t="array" ref="F346">INDEX(B:B,MATCH(ROW(B345)-1,D:D,1)+1)</f>
        <v>活隔</v>
      </c>
      <c r="G346" s="171">
        <v>1</v>
      </c>
      <c r="H346" s="398">
        <v>345</v>
      </c>
      <c r="J346" s="396" t="str">
        <f t="shared" si="31"/>
        <v/>
      </c>
      <c r="K346" s="390" t="str">
        <f t="shared" si="32"/>
        <v/>
      </c>
      <c r="M346" s="396" t="str">
        <f t="shared" si="33"/>
        <v/>
      </c>
      <c r="N346" s="390" t="str">
        <f t="shared" si="34"/>
        <v/>
      </c>
      <c r="P346" t="str">
        <f t="shared" si="35"/>
        <v>180080345</v>
      </c>
    </row>
    <row r="347" spans="1:16" x14ac:dyDescent="0.25">
      <c r="A347" s="383">
        <f>料單!C457</f>
        <v>12016</v>
      </c>
      <c r="B347" s="383">
        <f>料單!E457</f>
        <v>0</v>
      </c>
      <c r="C347" s="383">
        <f>料單!K457</f>
        <v>0</v>
      </c>
      <c r="D347" s="389">
        <f t="shared" si="30"/>
        <v>0</v>
      </c>
      <c r="E347" s="171" cm="1">
        <f t="array" ref="E347">INDEX(A:A,MATCH(ROW(A346)-1,D:D,1)+1)</f>
        <v>18008</v>
      </c>
      <c r="F347" s="171" t="str" cm="1">
        <f t="array" ref="F347">INDEX(B:B,MATCH(ROW(B346)-1,D:D,1)+1)</f>
        <v>活隔</v>
      </c>
      <c r="G347" s="171">
        <v>1</v>
      </c>
      <c r="H347" s="398">
        <v>346</v>
      </c>
      <c r="J347" s="396" t="str">
        <f t="shared" si="31"/>
        <v/>
      </c>
      <c r="K347" s="390" t="str">
        <f t="shared" si="32"/>
        <v/>
      </c>
      <c r="M347" s="396" t="str">
        <f t="shared" si="33"/>
        <v/>
      </c>
      <c r="N347" s="390" t="str">
        <f t="shared" si="34"/>
        <v/>
      </c>
      <c r="P347" t="str">
        <f t="shared" si="35"/>
        <v>180080346</v>
      </c>
    </row>
    <row r="348" spans="1:16" x14ac:dyDescent="0.25">
      <c r="A348" s="383">
        <f>料單!C458</f>
        <v>12017</v>
      </c>
      <c r="B348" s="383">
        <f>料單!E458</f>
        <v>0</v>
      </c>
      <c r="C348" s="383">
        <f>料單!K458</f>
        <v>0</v>
      </c>
      <c r="D348" s="389">
        <f t="shared" si="30"/>
        <v>0</v>
      </c>
      <c r="E348" s="171" cm="1">
        <f t="array" ref="E348">INDEX(A:A,MATCH(ROW(A347)-1,D:D,1)+1)</f>
        <v>18008</v>
      </c>
      <c r="F348" s="171" t="str" cm="1">
        <f t="array" ref="F348">INDEX(B:B,MATCH(ROW(B347)-1,D:D,1)+1)</f>
        <v>活隔</v>
      </c>
      <c r="G348" s="171">
        <v>1</v>
      </c>
      <c r="H348" s="398">
        <v>347</v>
      </c>
      <c r="J348" s="396" t="str">
        <f t="shared" si="31"/>
        <v/>
      </c>
      <c r="K348" s="390" t="str">
        <f t="shared" si="32"/>
        <v/>
      </c>
      <c r="M348" s="396" t="str">
        <f t="shared" si="33"/>
        <v/>
      </c>
      <c r="N348" s="390" t="str">
        <f t="shared" si="34"/>
        <v/>
      </c>
      <c r="P348" t="str">
        <f t="shared" si="35"/>
        <v>180080347</v>
      </c>
    </row>
    <row r="349" spans="1:16" x14ac:dyDescent="0.25">
      <c r="A349" s="383">
        <f>料單!C459</f>
        <v>12018</v>
      </c>
      <c r="B349" s="383">
        <f>料單!E459</f>
        <v>0</v>
      </c>
      <c r="C349" s="383">
        <f>料單!K459</f>
        <v>0</v>
      </c>
      <c r="D349" s="389">
        <f t="shared" si="30"/>
        <v>0</v>
      </c>
      <c r="E349" s="171" cm="1">
        <f t="array" ref="E349">INDEX(A:A,MATCH(ROW(A348)-1,D:D,1)+1)</f>
        <v>18008</v>
      </c>
      <c r="F349" s="171" t="str" cm="1">
        <f t="array" ref="F349">INDEX(B:B,MATCH(ROW(B348)-1,D:D,1)+1)</f>
        <v>活隔</v>
      </c>
      <c r="G349" s="171">
        <v>1</v>
      </c>
      <c r="H349" s="398">
        <v>348</v>
      </c>
      <c r="J349" s="396" t="str">
        <f t="shared" si="31"/>
        <v/>
      </c>
      <c r="K349" s="390" t="str">
        <f t="shared" si="32"/>
        <v/>
      </c>
      <c r="M349" s="396" t="str">
        <f t="shared" si="33"/>
        <v/>
      </c>
      <c r="N349" s="390" t="str">
        <f t="shared" si="34"/>
        <v/>
      </c>
      <c r="P349" t="str">
        <f t="shared" si="35"/>
        <v>180080348</v>
      </c>
    </row>
    <row r="350" spans="1:16" x14ac:dyDescent="0.25">
      <c r="A350" s="383">
        <f>料單!C460</f>
        <v>12019</v>
      </c>
      <c r="B350" s="383">
        <f>料單!E460</f>
        <v>0</v>
      </c>
      <c r="C350" s="383">
        <f>料單!K460</f>
        <v>0</v>
      </c>
      <c r="D350" s="389">
        <f t="shared" si="30"/>
        <v>0</v>
      </c>
      <c r="E350" s="171" cm="1">
        <f t="array" ref="E350">INDEX(A:A,MATCH(ROW(A349)-1,D:D,1)+1)</f>
        <v>18008</v>
      </c>
      <c r="F350" s="171" t="str" cm="1">
        <f t="array" ref="F350">INDEX(B:B,MATCH(ROW(B349)-1,D:D,1)+1)</f>
        <v>活隔</v>
      </c>
      <c r="G350" s="171">
        <v>1</v>
      </c>
      <c r="H350" s="398">
        <v>349</v>
      </c>
      <c r="J350" s="396" t="str">
        <f t="shared" si="31"/>
        <v/>
      </c>
      <c r="K350" s="390" t="str">
        <f t="shared" si="32"/>
        <v/>
      </c>
      <c r="M350" s="396" t="str">
        <f t="shared" si="33"/>
        <v/>
      </c>
      <c r="N350" s="390" t="str">
        <f t="shared" si="34"/>
        <v/>
      </c>
      <c r="P350" t="str">
        <f t="shared" si="35"/>
        <v>180080349</v>
      </c>
    </row>
    <row r="351" spans="1:16" x14ac:dyDescent="0.25">
      <c r="A351" s="383">
        <f>料單!C461</f>
        <v>12020</v>
      </c>
      <c r="B351" s="383">
        <f>料單!E461</f>
        <v>0</v>
      </c>
      <c r="C351" s="383">
        <f>料單!K461</f>
        <v>0</v>
      </c>
      <c r="D351" s="389">
        <f t="shared" si="30"/>
        <v>0</v>
      </c>
      <c r="E351" s="171" cm="1">
        <f t="array" ref="E351">INDEX(A:A,MATCH(ROW(A350)-1,D:D,1)+1)</f>
        <v>18008</v>
      </c>
      <c r="F351" s="171" t="str" cm="1">
        <f t="array" ref="F351">INDEX(B:B,MATCH(ROW(B350)-1,D:D,1)+1)</f>
        <v>活隔</v>
      </c>
      <c r="G351" s="171">
        <v>1</v>
      </c>
      <c r="H351" s="398">
        <v>350</v>
      </c>
      <c r="J351" s="396" t="str">
        <f t="shared" si="31"/>
        <v/>
      </c>
      <c r="K351" s="390" t="str">
        <f t="shared" si="32"/>
        <v/>
      </c>
      <c r="M351" s="396" t="str">
        <f t="shared" si="33"/>
        <v/>
      </c>
      <c r="N351" s="390" t="str">
        <f t="shared" si="34"/>
        <v/>
      </c>
      <c r="P351" t="str">
        <f t="shared" si="35"/>
        <v>180080350</v>
      </c>
    </row>
    <row r="352" spans="1:16" x14ac:dyDescent="0.25">
      <c r="A352" s="383">
        <f>料單!C462</f>
        <v>12021</v>
      </c>
      <c r="B352" s="383">
        <f>料單!E462</f>
        <v>0</v>
      </c>
      <c r="C352" s="383">
        <f>料單!K462</f>
        <v>0</v>
      </c>
      <c r="D352" s="389">
        <f t="shared" si="30"/>
        <v>0</v>
      </c>
      <c r="E352" s="171" cm="1">
        <f t="array" ref="E352">INDEX(A:A,MATCH(ROW(A351)-1,D:D,1)+1)</f>
        <v>18008</v>
      </c>
      <c r="F352" s="171" t="str" cm="1">
        <f t="array" ref="F352">INDEX(B:B,MATCH(ROW(B351)-1,D:D,1)+1)</f>
        <v>活隔</v>
      </c>
      <c r="G352" s="171">
        <v>1</v>
      </c>
      <c r="H352" s="398">
        <v>351</v>
      </c>
      <c r="J352" s="396" t="str">
        <f t="shared" si="31"/>
        <v/>
      </c>
      <c r="K352" s="390" t="str">
        <f t="shared" si="32"/>
        <v/>
      </c>
      <c r="M352" s="396" t="str">
        <f t="shared" si="33"/>
        <v/>
      </c>
      <c r="N352" s="390" t="str">
        <f t="shared" si="34"/>
        <v/>
      </c>
      <c r="P352" t="str">
        <f t="shared" si="35"/>
        <v>180080351</v>
      </c>
    </row>
    <row r="353" spans="1:16" x14ac:dyDescent="0.25">
      <c r="A353" s="383">
        <f>料單!C463</f>
        <v>12022</v>
      </c>
      <c r="B353" s="383">
        <f>料單!E463</f>
        <v>0</v>
      </c>
      <c r="C353" s="383">
        <f>料單!K463</f>
        <v>0</v>
      </c>
      <c r="D353" s="389">
        <f t="shared" si="30"/>
        <v>0</v>
      </c>
      <c r="E353" s="171" cm="1">
        <f t="array" ref="E353">INDEX(A:A,MATCH(ROW(A352)-1,D:D,1)+1)</f>
        <v>18008</v>
      </c>
      <c r="F353" s="171" t="str" cm="1">
        <f t="array" ref="F353">INDEX(B:B,MATCH(ROW(B352)-1,D:D,1)+1)</f>
        <v>活隔</v>
      </c>
      <c r="G353" s="171">
        <v>1</v>
      </c>
      <c r="H353" s="398">
        <v>352</v>
      </c>
      <c r="J353" s="396" t="str">
        <f t="shared" si="31"/>
        <v/>
      </c>
      <c r="K353" s="390" t="str">
        <f t="shared" si="32"/>
        <v/>
      </c>
      <c r="M353" s="396" t="str">
        <f t="shared" si="33"/>
        <v/>
      </c>
      <c r="N353" s="390" t="str">
        <f t="shared" si="34"/>
        <v/>
      </c>
      <c r="P353" t="str">
        <f t="shared" si="35"/>
        <v>180080352</v>
      </c>
    </row>
    <row r="354" spans="1:16" x14ac:dyDescent="0.25">
      <c r="A354" s="383">
        <f>料單!C464</f>
        <v>12023</v>
      </c>
      <c r="B354" s="383">
        <f>料單!E464</f>
        <v>0</v>
      </c>
      <c r="C354" s="383">
        <f>料單!K464</f>
        <v>0</v>
      </c>
      <c r="D354" s="389">
        <f t="shared" si="30"/>
        <v>0</v>
      </c>
      <c r="E354" s="171" cm="1">
        <f t="array" ref="E354">INDEX(A:A,MATCH(ROW(A353)-1,D:D,1)+1)</f>
        <v>18008</v>
      </c>
      <c r="F354" s="171" t="str" cm="1">
        <f t="array" ref="F354">INDEX(B:B,MATCH(ROW(B353)-1,D:D,1)+1)</f>
        <v>活隔</v>
      </c>
      <c r="G354" s="171">
        <v>1</v>
      </c>
      <c r="H354" s="398">
        <v>353</v>
      </c>
      <c r="J354" s="396" t="str">
        <f t="shared" si="31"/>
        <v/>
      </c>
      <c r="K354" s="390" t="str">
        <f t="shared" si="32"/>
        <v/>
      </c>
      <c r="M354" s="396" t="str">
        <f t="shared" si="33"/>
        <v/>
      </c>
      <c r="N354" s="390" t="str">
        <f t="shared" si="34"/>
        <v/>
      </c>
      <c r="P354" t="str">
        <f t="shared" si="35"/>
        <v>180080353</v>
      </c>
    </row>
    <row r="355" spans="1:16" x14ac:dyDescent="0.25">
      <c r="A355" s="383">
        <f>料單!C465</f>
        <v>12024</v>
      </c>
      <c r="B355" s="383">
        <f>料單!E465</f>
        <v>0</v>
      </c>
      <c r="C355" s="383">
        <f>料單!K465</f>
        <v>0</v>
      </c>
      <c r="D355" s="389">
        <f t="shared" si="30"/>
        <v>0</v>
      </c>
      <c r="E355" s="171" cm="1">
        <f t="array" ref="E355">INDEX(A:A,MATCH(ROW(A354)-1,D:D,1)+1)</f>
        <v>18008</v>
      </c>
      <c r="F355" s="171" t="str" cm="1">
        <f t="array" ref="F355">INDEX(B:B,MATCH(ROW(B354)-1,D:D,1)+1)</f>
        <v>活隔</v>
      </c>
      <c r="G355" s="171">
        <v>1</v>
      </c>
      <c r="H355" s="398">
        <v>354</v>
      </c>
      <c r="J355" s="396" t="str">
        <f t="shared" si="31"/>
        <v/>
      </c>
      <c r="K355" s="390" t="str">
        <f t="shared" si="32"/>
        <v/>
      </c>
      <c r="M355" s="396" t="str">
        <f t="shared" si="33"/>
        <v/>
      </c>
      <c r="N355" s="390" t="str">
        <f t="shared" si="34"/>
        <v/>
      </c>
      <c r="P355" t="str">
        <f t="shared" si="35"/>
        <v>180080354</v>
      </c>
    </row>
    <row r="356" spans="1:16" x14ac:dyDescent="0.25">
      <c r="A356" s="383">
        <f>料單!C466</f>
        <v>12025</v>
      </c>
      <c r="B356" s="383">
        <f>料單!E466</f>
        <v>0</v>
      </c>
      <c r="C356" s="383">
        <f>料單!K466</f>
        <v>0</v>
      </c>
      <c r="D356" s="389">
        <f t="shared" si="30"/>
        <v>0</v>
      </c>
      <c r="E356" s="171" cm="1">
        <f t="array" ref="E356">INDEX(A:A,MATCH(ROW(A355)-1,D:D,1)+1)</f>
        <v>18008</v>
      </c>
      <c r="F356" s="171" t="str" cm="1">
        <f t="array" ref="F356">INDEX(B:B,MATCH(ROW(B355)-1,D:D,1)+1)</f>
        <v>活隔</v>
      </c>
      <c r="G356" s="171">
        <v>1</v>
      </c>
      <c r="H356" s="398">
        <v>355</v>
      </c>
      <c r="J356" s="396" t="str">
        <f t="shared" si="31"/>
        <v/>
      </c>
      <c r="K356" s="390" t="str">
        <f t="shared" si="32"/>
        <v/>
      </c>
      <c r="M356" s="396" t="str">
        <f t="shared" si="33"/>
        <v/>
      </c>
      <c r="N356" s="390" t="str">
        <f t="shared" si="34"/>
        <v/>
      </c>
      <c r="P356" t="str">
        <f t="shared" si="35"/>
        <v>180080355</v>
      </c>
    </row>
    <row r="357" spans="1:16" x14ac:dyDescent="0.25">
      <c r="A357" s="383">
        <f>料單!C467</f>
        <v>12026</v>
      </c>
      <c r="B357" s="383">
        <f>料單!E467</f>
        <v>0</v>
      </c>
      <c r="C357" s="383">
        <f>料單!K467</f>
        <v>0</v>
      </c>
      <c r="D357" s="389">
        <f t="shared" si="30"/>
        <v>0</v>
      </c>
      <c r="E357" s="171" cm="1">
        <f t="array" ref="E357">INDEX(A:A,MATCH(ROW(A356)-1,D:D,1)+1)</f>
        <v>18008</v>
      </c>
      <c r="F357" s="171" t="str" cm="1">
        <f t="array" ref="F357">INDEX(B:B,MATCH(ROW(B356)-1,D:D,1)+1)</f>
        <v>活隔</v>
      </c>
      <c r="G357" s="171">
        <v>1</v>
      </c>
      <c r="H357" s="398">
        <v>356</v>
      </c>
      <c r="J357" s="396" t="str">
        <f t="shared" si="31"/>
        <v/>
      </c>
      <c r="K357" s="390" t="str">
        <f t="shared" si="32"/>
        <v/>
      </c>
      <c r="M357" s="396" t="str">
        <f t="shared" si="33"/>
        <v/>
      </c>
      <c r="N357" s="390" t="str">
        <f t="shared" si="34"/>
        <v/>
      </c>
      <c r="P357" t="str">
        <f t="shared" si="35"/>
        <v>180080356</v>
      </c>
    </row>
    <row r="358" spans="1:16" x14ac:dyDescent="0.25">
      <c r="A358" s="383">
        <f>料單!C468</f>
        <v>12027</v>
      </c>
      <c r="B358" s="383">
        <f>料單!E468</f>
        <v>0</v>
      </c>
      <c r="C358" s="383">
        <f>料單!K468</f>
        <v>0</v>
      </c>
      <c r="D358" s="389">
        <f t="shared" si="30"/>
        <v>0</v>
      </c>
      <c r="E358" s="171" cm="1">
        <f t="array" ref="E358">INDEX(A:A,MATCH(ROW(A357)-1,D:D,1)+1)</f>
        <v>18008</v>
      </c>
      <c r="F358" s="171" t="str" cm="1">
        <f t="array" ref="F358">INDEX(B:B,MATCH(ROW(B357)-1,D:D,1)+1)</f>
        <v>活隔</v>
      </c>
      <c r="G358" s="171">
        <v>1</v>
      </c>
      <c r="H358" s="398">
        <v>357</v>
      </c>
      <c r="J358" s="396" t="str">
        <f t="shared" si="31"/>
        <v/>
      </c>
      <c r="K358" s="390" t="str">
        <f t="shared" si="32"/>
        <v/>
      </c>
      <c r="M358" s="396" t="str">
        <f t="shared" si="33"/>
        <v/>
      </c>
      <c r="N358" s="390" t="str">
        <f t="shared" si="34"/>
        <v/>
      </c>
      <c r="P358" t="str">
        <f t="shared" si="35"/>
        <v>180080357</v>
      </c>
    </row>
    <row r="359" spans="1:16" x14ac:dyDescent="0.25">
      <c r="A359" s="383">
        <f>料單!C469</f>
        <v>12028</v>
      </c>
      <c r="B359" s="383">
        <f>料單!E469</f>
        <v>0</v>
      </c>
      <c r="C359" s="383">
        <f>料單!K469</f>
        <v>0</v>
      </c>
      <c r="D359" s="389">
        <f t="shared" si="30"/>
        <v>0</v>
      </c>
      <c r="E359" s="171" cm="1">
        <f t="array" ref="E359">INDEX(A:A,MATCH(ROW(A358)-1,D:D,1)+1)</f>
        <v>18008</v>
      </c>
      <c r="F359" s="171" t="str" cm="1">
        <f t="array" ref="F359">INDEX(B:B,MATCH(ROW(B358)-1,D:D,1)+1)</f>
        <v>活隔</v>
      </c>
      <c r="G359" s="171">
        <v>1</v>
      </c>
      <c r="H359" s="398">
        <v>358</v>
      </c>
      <c r="J359" s="396" t="str">
        <f t="shared" si="31"/>
        <v/>
      </c>
      <c r="K359" s="390" t="str">
        <f t="shared" si="32"/>
        <v/>
      </c>
      <c r="M359" s="396" t="str">
        <f t="shared" si="33"/>
        <v/>
      </c>
      <c r="N359" s="390" t="str">
        <f t="shared" si="34"/>
        <v/>
      </c>
      <c r="P359" t="str">
        <f t="shared" si="35"/>
        <v>180080358</v>
      </c>
    </row>
    <row r="360" spans="1:16" x14ac:dyDescent="0.25">
      <c r="A360" s="383">
        <f>料單!C470</f>
        <v>12029</v>
      </c>
      <c r="B360" s="383">
        <f>料單!E470</f>
        <v>0</v>
      </c>
      <c r="C360" s="383">
        <f>料單!K470</f>
        <v>0</v>
      </c>
      <c r="D360" s="389">
        <f t="shared" si="30"/>
        <v>0</v>
      </c>
      <c r="E360" s="171" cm="1">
        <f t="array" ref="E360">INDEX(A:A,MATCH(ROW(A359)-1,D:D,1)+1)</f>
        <v>18008</v>
      </c>
      <c r="F360" s="171" t="str" cm="1">
        <f t="array" ref="F360">INDEX(B:B,MATCH(ROW(B359)-1,D:D,1)+1)</f>
        <v>活隔</v>
      </c>
      <c r="G360" s="171">
        <v>1</v>
      </c>
      <c r="H360" s="398">
        <v>359</v>
      </c>
      <c r="J360" s="396" t="str">
        <f t="shared" si="31"/>
        <v/>
      </c>
      <c r="K360" s="390" t="str">
        <f t="shared" si="32"/>
        <v/>
      </c>
      <c r="M360" s="396" t="str">
        <f t="shared" si="33"/>
        <v/>
      </c>
      <c r="N360" s="390" t="str">
        <f t="shared" si="34"/>
        <v/>
      </c>
      <c r="P360" t="str">
        <f t="shared" si="35"/>
        <v>180080359</v>
      </c>
    </row>
    <row r="361" spans="1:16" x14ac:dyDescent="0.25">
      <c r="A361" s="383">
        <f>料單!C471</f>
        <v>12030</v>
      </c>
      <c r="B361" s="383">
        <f>料單!E471</f>
        <v>0</v>
      </c>
      <c r="C361" s="383">
        <f>料單!K471</f>
        <v>0</v>
      </c>
      <c r="D361" s="389">
        <f t="shared" si="30"/>
        <v>0</v>
      </c>
      <c r="E361" s="171" cm="1">
        <f t="array" ref="E361">INDEX(A:A,MATCH(ROW(A360)-1,D:D,1)+1)</f>
        <v>18008</v>
      </c>
      <c r="F361" s="171" t="str" cm="1">
        <f t="array" ref="F361">INDEX(B:B,MATCH(ROW(B360)-1,D:D,1)+1)</f>
        <v>活隔</v>
      </c>
      <c r="G361" s="171">
        <v>1</v>
      </c>
      <c r="H361" s="398">
        <v>360</v>
      </c>
      <c r="J361" s="396" t="str">
        <f t="shared" si="31"/>
        <v/>
      </c>
      <c r="K361" s="390" t="str">
        <f t="shared" si="32"/>
        <v/>
      </c>
      <c r="M361" s="396" t="str">
        <f t="shared" si="33"/>
        <v/>
      </c>
      <c r="N361" s="390" t="str">
        <f t="shared" si="34"/>
        <v/>
      </c>
      <c r="P361" t="str">
        <f t="shared" si="35"/>
        <v>180080360</v>
      </c>
    </row>
    <row r="362" spans="1:16" x14ac:dyDescent="0.25">
      <c r="A362" s="383">
        <f>料單!C481</f>
        <v>13001</v>
      </c>
      <c r="B362" s="383" t="str">
        <f>料單!E481</f>
        <v>頂板</v>
      </c>
      <c r="C362" s="383">
        <f>料單!K481</f>
        <v>0</v>
      </c>
      <c r="D362" s="389">
        <f t="shared" si="30"/>
        <v>0</v>
      </c>
      <c r="E362" s="171" cm="1">
        <f t="array" ref="E362">INDEX(A:A,MATCH(ROW(A361)-1,D:D,1)+1)</f>
        <v>18008</v>
      </c>
      <c r="F362" s="171" t="str" cm="1">
        <f t="array" ref="F362">INDEX(B:B,MATCH(ROW(B361)-1,D:D,1)+1)</f>
        <v>活隔</v>
      </c>
      <c r="G362" s="171">
        <v>1</v>
      </c>
      <c r="H362" s="398">
        <v>361</v>
      </c>
      <c r="J362" s="396" t="str">
        <f t="shared" si="31"/>
        <v/>
      </c>
      <c r="K362" s="390" t="str">
        <f t="shared" si="32"/>
        <v/>
      </c>
      <c r="M362" s="396" t="str">
        <f t="shared" si="33"/>
        <v/>
      </c>
      <c r="N362" s="390" t="str">
        <f t="shared" si="34"/>
        <v/>
      </c>
      <c r="P362" t="str">
        <f t="shared" si="35"/>
        <v>180080361</v>
      </c>
    </row>
    <row r="363" spans="1:16" x14ac:dyDescent="0.25">
      <c r="A363" s="383">
        <f>料單!C482</f>
        <v>13002</v>
      </c>
      <c r="B363" s="383" t="str">
        <f>料單!E482</f>
        <v>底板</v>
      </c>
      <c r="C363" s="383">
        <f>料單!K482</f>
        <v>0</v>
      </c>
      <c r="D363" s="389">
        <f t="shared" si="30"/>
        <v>0</v>
      </c>
      <c r="E363" s="171" cm="1">
        <f t="array" ref="E363">INDEX(A:A,MATCH(ROW(A362)-1,D:D,1)+1)</f>
        <v>18008</v>
      </c>
      <c r="F363" s="171" t="str" cm="1">
        <f t="array" ref="F363">INDEX(B:B,MATCH(ROW(B362)-1,D:D,1)+1)</f>
        <v>活隔</v>
      </c>
      <c r="G363" s="171">
        <v>1</v>
      </c>
      <c r="H363" s="398">
        <v>362</v>
      </c>
      <c r="J363" s="396" t="str">
        <f t="shared" si="31"/>
        <v/>
      </c>
      <c r="K363" s="390" t="str">
        <f t="shared" si="32"/>
        <v/>
      </c>
      <c r="M363" s="396" t="str">
        <f t="shared" si="33"/>
        <v/>
      </c>
      <c r="N363" s="390" t="str">
        <f t="shared" si="34"/>
        <v/>
      </c>
      <c r="P363" t="str">
        <f t="shared" si="35"/>
        <v>180080362</v>
      </c>
    </row>
    <row r="364" spans="1:16" x14ac:dyDescent="0.25">
      <c r="A364" s="383">
        <f>料單!C483</f>
        <v>13003</v>
      </c>
      <c r="B364" s="383" t="str">
        <f>料單!E483</f>
        <v>左側板</v>
      </c>
      <c r="C364" s="383">
        <f>料單!K483</f>
        <v>0</v>
      </c>
      <c r="D364" s="389">
        <f t="shared" si="30"/>
        <v>0</v>
      </c>
      <c r="E364" s="171" cm="1">
        <f t="array" ref="E364">INDEX(A:A,MATCH(ROW(A363)-1,D:D,1)+1)</f>
        <v>18008</v>
      </c>
      <c r="F364" s="171" t="str" cm="1">
        <f t="array" ref="F364">INDEX(B:B,MATCH(ROW(B363)-1,D:D,1)+1)</f>
        <v>活隔</v>
      </c>
      <c r="G364" s="171">
        <v>1</v>
      </c>
      <c r="H364" s="398">
        <v>363</v>
      </c>
      <c r="J364" s="396" t="str">
        <f t="shared" si="31"/>
        <v/>
      </c>
      <c r="K364" s="390" t="str">
        <f t="shared" si="32"/>
        <v/>
      </c>
      <c r="M364" s="396" t="str">
        <f t="shared" si="33"/>
        <v/>
      </c>
      <c r="N364" s="390" t="str">
        <f t="shared" si="34"/>
        <v/>
      </c>
      <c r="P364" t="str">
        <f t="shared" si="35"/>
        <v>180080363</v>
      </c>
    </row>
    <row r="365" spans="1:16" x14ac:dyDescent="0.25">
      <c r="A365" s="383">
        <f>料單!C484</f>
        <v>13004</v>
      </c>
      <c r="B365" s="383" t="str">
        <f>料單!E484</f>
        <v>右側板</v>
      </c>
      <c r="C365" s="383">
        <f>料單!K484</f>
        <v>0</v>
      </c>
      <c r="D365" s="389">
        <f t="shared" si="30"/>
        <v>0</v>
      </c>
      <c r="E365" s="171" cm="1">
        <f t="array" ref="E365">INDEX(A:A,MATCH(ROW(A364)-1,D:D,1)+1)</f>
        <v>18008</v>
      </c>
      <c r="F365" s="171" t="str" cm="1">
        <f t="array" ref="F365">INDEX(B:B,MATCH(ROW(B364)-1,D:D,1)+1)</f>
        <v>活隔</v>
      </c>
      <c r="G365" s="171">
        <v>1</v>
      </c>
      <c r="H365" s="398">
        <v>364</v>
      </c>
      <c r="J365" s="396" t="str">
        <f t="shared" si="31"/>
        <v/>
      </c>
      <c r="K365" s="390" t="str">
        <f t="shared" si="32"/>
        <v/>
      </c>
      <c r="M365" s="396" t="str">
        <f t="shared" si="33"/>
        <v/>
      </c>
      <c r="N365" s="390" t="str">
        <f t="shared" si="34"/>
        <v/>
      </c>
      <c r="P365" t="str">
        <f t="shared" si="35"/>
        <v>180080364</v>
      </c>
    </row>
    <row r="366" spans="1:16" x14ac:dyDescent="0.25">
      <c r="A366" s="383">
        <f>料單!C485</f>
        <v>13005</v>
      </c>
      <c r="B366" s="383" t="str">
        <f>料單!E485</f>
        <v>背板</v>
      </c>
      <c r="C366" s="383">
        <f>料單!K485</f>
        <v>0</v>
      </c>
      <c r="D366" s="389">
        <f t="shared" si="30"/>
        <v>0</v>
      </c>
      <c r="E366" s="171" cm="1">
        <f t="array" ref="E366">INDEX(A:A,MATCH(ROW(A365)-1,D:D,1)+1)</f>
        <v>18008</v>
      </c>
      <c r="F366" s="171" t="str" cm="1">
        <f t="array" ref="F366">INDEX(B:B,MATCH(ROW(B365)-1,D:D,1)+1)</f>
        <v>活隔</v>
      </c>
      <c r="G366" s="171">
        <v>1</v>
      </c>
      <c r="H366" s="398">
        <v>365</v>
      </c>
      <c r="J366" s="396" t="str">
        <f t="shared" si="31"/>
        <v/>
      </c>
      <c r="K366" s="390" t="str">
        <f t="shared" si="32"/>
        <v/>
      </c>
      <c r="M366" s="396" t="str">
        <f t="shared" si="33"/>
        <v/>
      </c>
      <c r="N366" s="390" t="str">
        <f t="shared" si="34"/>
        <v/>
      </c>
      <c r="P366" t="str">
        <f t="shared" si="35"/>
        <v>180080365</v>
      </c>
    </row>
    <row r="367" spans="1:16" x14ac:dyDescent="0.25">
      <c r="A367" s="383">
        <f>料單!C486</f>
        <v>13006</v>
      </c>
      <c r="B367" s="383" t="str">
        <f>料單!E486</f>
        <v>背拉桿</v>
      </c>
      <c r="C367" s="383">
        <f>料單!K486</f>
        <v>0</v>
      </c>
      <c r="D367" s="389">
        <f t="shared" si="30"/>
        <v>0</v>
      </c>
      <c r="E367" s="171" cm="1">
        <f t="array" ref="E367">INDEX(A:A,MATCH(ROW(A366)-1,D:D,1)+1)</f>
        <v>18008</v>
      </c>
      <c r="F367" s="171" t="str" cm="1">
        <f t="array" ref="F367">INDEX(B:B,MATCH(ROW(B366)-1,D:D,1)+1)</f>
        <v>活隔</v>
      </c>
      <c r="G367" s="171">
        <v>1</v>
      </c>
      <c r="H367" s="398">
        <v>366</v>
      </c>
      <c r="J367" s="396" t="str">
        <f t="shared" si="31"/>
        <v/>
      </c>
      <c r="K367" s="390" t="str">
        <f t="shared" si="32"/>
        <v/>
      </c>
      <c r="M367" s="396" t="str">
        <f t="shared" si="33"/>
        <v/>
      </c>
      <c r="N367" s="390" t="str">
        <f t="shared" si="34"/>
        <v/>
      </c>
      <c r="P367" t="str">
        <f t="shared" si="35"/>
        <v>180080366</v>
      </c>
    </row>
    <row r="368" spans="1:16" x14ac:dyDescent="0.25">
      <c r="A368" s="383">
        <f>料單!C487</f>
        <v>13007</v>
      </c>
      <c r="B368" s="383" t="str">
        <f>料單!E487</f>
        <v>中立板</v>
      </c>
      <c r="C368" s="383">
        <f>料單!K487</f>
        <v>0</v>
      </c>
      <c r="D368" s="389">
        <f t="shared" si="30"/>
        <v>0</v>
      </c>
      <c r="E368" s="171" cm="1">
        <f t="array" ref="E368">INDEX(A:A,MATCH(ROW(A367)-1,D:D,1)+1)</f>
        <v>18008</v>
      </c>
      <c r="F368" s="171" t="str" cm="1">
        <f t="array" ref="F368">INDEX(B:B,MATCH(ROW(B367)-1,D:D,1)+1)</f>
        <v>活隔</v>
      </c>
      <c r="G368" s="171">
        <v>1</v>
      </c>
      <c r="H368" s="398">
        <v>367</v>
      </c>
      <c r="J368" s="396" t="str">
        <f t="shared" si="31"/>
        <v/>
      </c>
      <c r="K368" s="390" t="str">
        <f t="shared" si="32"/>
        <v/>
      </c>
      <c r="M368" s="396" t="str">
        <f t="shared" si="33"/>
        <v/>
      </c>
      <c r="N368" s="390" t="str">
        <f t="shared" si="34"/>
        <v/>
      </c>
      <c r="P368" t="str">
        <f t="shared" si="35"/>
        <v>180080367</v>
      </c>
    </row>
    <row r="369" spans="1:16" x14ac:dyDescent="0.25">
      <c r="A369" s="383">
        <f>料單!C488</f>
        <v>13008</v>
      </c>
      <c r="B369" s="383" t="str">
        <f>料單!E488</f>
        <v>活隔</v>
      </c>
      <c r="C369" s="383">
        <f>料單!K488</f>
        <v>0</v>
      </c>
      <c r="D369" s="389">
        <f t="shared" si="30"/>
        <v>0</v>
      </c>
      <c r="E369" s="171" cm="1">
        <f t="array" ref="E369">INDEX(A:A,MATCH(ROW(A368)-1,D:D,1)+1)</f>
        <v>18008</v>
      </c>
      <c r="F369" s="171" t="str" cm="1">
        <f t="array" ref="F369">INDEX(B:B,MATCH(ROW(B368)-1,D:D,1)+1)</f>
        <v>活隔</v>
      </c>
      <c r="G369" s="171">
        <v>1</v>
      </c>
      <c r="H369" s="398">
        <v>368</v>
      </c>
      <c r="J369" s="396" t="str">
        <f t="shared" si="31"/>
        <v/>
      </c>
      <c r="K369" s="390" t="str">
        <f t="shared" si="32"/>
        <v/>
      </c>
      <c r="M369" s="396" t="str">
        <f t="shared" si="33"/>
        <v/>
      </c>
      <c r="N369" s="390" t="str">
        <f t="shared" si="34"/>
        <v/>
      </c>
      <c r="P369" t="str">
        <f t="shared" si="35"/>
        <v>180080368</v>
      </c>
    </row>
    <row r="370" spans="1:16" x14ac:dyDescent="0.25">
      <c r="A370" s="383">
        <f>料單!C489</f>
        <v>13009</v>
      </c>
      <c r="B370" s="383" t="str">
        <f>料單!E489</f>
        <v>固隔</v>
      </c>
      <c r="C370" s="383">
        <f>料單!K489</f>
        <v>0</v>
      </c>
      <c r="D370" s="389">
        <f t="shared" si="30"/>
        <v>0</v>
      </c>
      <c r="E370" s="171" cm="1">
        <f t="array" ref="E370">INDEX(A:A,MATCH(ROW(A369)-1,D:D,1)+1)</f>
        <v>18008</v>
      </c>
      <c r="F370" s="171" t="str" cm="1">
        <f t="array" ref="F370">INDEX(B:B,MATCH(ROW(B369)-1,D:D,1)+1)</f>
        <v>活隔</v>
      </c>
      <c r="G370" s="171">
        <v>1</v>
      </c>
      <c r="H370" s="398">
        <v>369</v>
      </c>
      <c r="J370" s="396" t="str">
        <f t="shared" si="31"/>
        <v/>
      </c>
      <c r="K370" s="390" t="str">
        <f t="shared" si="32"/>
        <v/>
      </c>
      <c r="M370" s="396" t="str">
        <f t="shared" si="33"/>
        <v/>
      </c>
      <c r="N370" s="390" t="str">
        <f t="shared" si="34"/>
        <v/>
      </c>
      <c r="P370" t="str">
        <f t="shared" si="35"/>
        <v>180080369</v>
      </c>
    </row>
    <row r="371" spans="1:16" x14ac:dyDescent="0.25">
      <c r="A371" s="383">
        <f>料單!C490</f>
        <v>13010</v>
      </c>
      <c r="B371" s="383" t="str">
        <f>料單!E490</f>
        <v>左門板</v>
      </c>
      <c r="C371" s="383">
        <f>料單!K490</f>
        <v>0</v>
      </c>
      <c r="D371" s="389">
        <f t="shared" si="30"/>
        <v>0</v>
      </c>
      <c r="E371" s="171" cm="1">
        <f t="array" ref="E371">INDEX(A:A,MATCH(ROW(A370)-1,D:D,1)+1)</f>
        <v>18008</v>
      </c>
      <c r="F371" s="171" t="str" cm="1">
        <f t="array" ref="F371">INDEX(B:B,MATCH(ROW(B370)-1,D:D,1)+1)</f>
        <v>活隔</v>
      </c>
      <c r="G371" s="171">
        <v>1</v>
      </c>
      <c r="H371" s="398">
        <v>370</v>
      </c>
      <c r="J371" s="396" t="str">
        <f t="shared" si="31"/>
        <v/>
      </c>
      <c r="K371" s="390" t="str">
        <f t="shared" si="32"/>
        <v/>
      </c>
      <c r="M371" s="396" t="str">
        <f t="shared" si="33"/>
        <v/>
      </c>
      <c r="N371" s="390" t="str">
        <f t="shared" si="34"/>
        <v/>
      </c>
      <c r="P371" t="str">
        <f t="shared" si="35"/>
        <v>180080370</v>
      </c>
    </row>
    <row r="372" spans="1:16" x14ac:dyDescent="0.25">
      <c r="A372" s="383">
        <f>料單!C491</f>
        <v>13011</v>
      </c>
      <c r="B372" s="383" t="str">
        <f>料單!E491</f>
        <v>右門板</v>
      </c>
      <c r="C372" s="383">
        <f>料單!K491</f>
        <v>0</v>
      </c>
      <c r="D372" s="389">
        <f t="shared" si="30"/>
        <v>0</v>
      </c>
      <c r="E372" s="171" cm="1">
        <f t="array" ref="E372">INDEX(A:A,MATCH(ROW(A371)-1,D:D,1)+1)</f>
        <v>18008</v>
      </c>
      <c r="F372" s="171" t="str" cm="1">
        <f t="array" ref="F372">INDEX(B:B,MATCH(ROW(B371)-1,D:D,1)+1)</f>
        <v>活隔</v>
      </c>
      <c r="G372" s="171">
        <v>1</v>
      </c>
      <c r="H372" s="398">
        <v>371</v>
      </c>
      <c r="J372" s="396" t="str">
        <f t="shared" si="31"/>
        <v/>
      </c>
      <c r="K372" s="390" t="str">
        <f t="shared" si="32"/>
        <v/>
      </c>
      <c r="M372" s="396" t="str">
        <f t="shared" si="33"/>
        <v/>
      </c>
      <c r="N372" s="390" t="str">
        <f t="shared" si="34"/>
        <v/>
      </c>
      <c r="P372" t="str">
        <f t="shared" si="35"/>
        <v>180080371</v>
      </c>
    </row>
    <row r="373" spans="1:16" x14ac:dyDescent="0.25">
      <c r="A373" s="383">
        <f>料單!C492</f>
        <v>13012</v>
      </c>
      <c r="B373" s="383">
        <f>料單!E492</f>
        <v>0</v>
      </c>
      <c r="C373" s="383">
        <f>料單!K492</f>
        <v>0</v>
      </c>
      <c r="D373" s="389">
        <f t="shared" si="30"/>
        <v>0</v>
      </c>
      <c r="E373" s="171" cm="1">
        <f t="array" ref="E373">INDEX(A:A,MATCH(ROW(A372)-1,D:D,1)+1)</f>
        <v>18008</v>
      </c>
      <c r="F373" s="171" t="str" cm="1">
        <f t="array" ref="F373">INDEX(B:B,MATCH(ROW(B372)-1,D:D,1)+1)</f>
        <v>活隔</v>
      </c>
      <c r="G373" s="171">
        <v>1</v>
      </c>
      <c r="H373" s="398">
        <v>372</v>
      </c>
      <c r="J373" s="396" t="str">
        <f t="shared" si="31"/>
        <v/>
      </c>
      <c r="K373" s="390" t="str">
        <f t="shared" si="32"/>
        <v/>
      </c>
      <c r="M373" s="396" t="str">
        <f t="shared" si="33"/>
        <v/>
      </c>
      <c r="N373" s="390" t="str">
        <f t="shared" si="34"/>
        <v/>
      </c>
      <c r="P373" t="str">
        <f t="shared" si="35"/>
        <v>180080372</v>
      </c>
    </row>
    <row r="374" spans="1:16" x14ac:dyDescent="0.25">
      <c r="A374" s="383">
        <f>料單!C493</f>
        <v>13013</v>
      </c>
      <c r="B374" s="383">
        <f>料單!E493</f>
        <v>0</v>
      </c>
      <c r="C374" s="383">
        <f>料單!K493</f>
        <v>0</v>
      </c>
      <c r="D374" s="389">
        <f t="shared" si="30"/>
        <v>0</v>
      </c>
      <c r="E374" s="171" cm="1">
        <f t="array" ref="E374">INDEX(A:A,MATCH(ROW(A373)-1,D:D,1)+1)</f>
        <v>18008</v>
      </c>
      <c r="F374" s="171" t="str" cm="1">
        <f t="array" ref="F374">INDEX(B:B,MATCH(ROW(B373)-1,D:D,1)+1)</f>
        <v>活隔</v>
      </c>
      <c r="G374" s="171">
        <v>1</v>
      </c>
      <c r="H374" s="398">
        <v>373</v>
      </c>
      <c r="J374" s="396" t="str">
        <f t="shared" si="31"/>
        <v/>
      </c>
      <c r="K374" s="390" t="str">
        <f t="shared" si="32"/>
        <v/>
      </c>
      <c r="M374" s="396" t="str">
        <f t="shared" si="33"/>
        <v/>
      </c>
      <c r="N374" s="390" t="str">
        <f t="shared" si="34"/>
        <v/>
      </c>
      <c r="P374" t="str">
        <f t="shared" si="35"/>
        <v>180080373</v>
      </c>
    </row>
    <row r="375" spans="1:16" x14ac:dyDescent="0.25">
      <c r="A375" s="383">
        <f>料單!C494</f>
        <v>13014</v>
      </c>
      <c r="B375" s="383">
        <f>料單!E494</f>
        <v>0</v>
      </c>
      <c r="C375" s="383">
        <f>料單!K494</f>
        <v>0</v>
      </c>
      <c r="D375" s="389">
        <f t="shared" si="30"/>
        <v>0</v>
      </c>
      <c r="E375" s="171" cm="1">
        <f t="array" ref="E375">INDEX(A:A,MATCH(ROW(A374)-1,D:D,1)+1)</f>
        <v>18008</v>
      </c>
      <c r="F375" s="171" t="str" cm="1">
        <f t="array" ref="F375">INDEX(B:B,MATCH(ROW(B374)-1,D:D,1)+1)</f>
        <v>活隔</v>
      </c>
      <c r="G375" s="171">
        <v>1</v>
      </c>
      <c r="H375" s="398">
        <v>374</v>
      </c>
      <c r="J375" s="396" t="str">
        <f t="shared" si="31"/>
        <v/>
      </c>
      <c r="K375" s="390" t="str">
        <f t="shared" si="32"/>
        <v/>
      </c>
      <c r="M375" s="396" t="str">
        <f t="shared" si="33"/>
        <v/>
      </c>
      <c r="N375" s="390" t="str">
        <f t="shared" si="34"/>
        <v/>
      </c>
      <c r="P375" t="str">
        <f t="shared" si="35"/>
        <v>180080374</v>
      </c>
    </row>
    <row r="376" spans="1:16" x14ac:dyDescent="0.25">
      <c r="A376" s="383">
        <f>料單!C495</f>
        <v>13015</v>
      </c>
      <c r="B376" s="383">
        <f>料單!E495</f>
        <v>0</v>
      </c>
      <c r="C376" s="383">
        <f>料單!K495</f>
        <v>0</v>
      </c>
      <c r="D376" s="389">
        <f t="shared" si="30"/>
        <v>0</v>
      </c>
      <c r="E376" s="171" cm="1">
        <f t="array" ref="E376">INDEX(A:A,MATCH(ROW(A375)-1,D:D,1)+1)</f>
        <v>18008</v>
      </c>
      <c r="F376" s="171" t="str" cm="1">
        <f t="array" ref="F376">INDEX(B:B,MATCH(ROW(B375)-1,D:D,1)+1)</f>
        <v>活隔</v>
      </c>
      <c r="G376" s="171">
        <v>1</v>
      </c>
      <c r="H376" s="398">
        <v>375</v>
      </c>
      <c r="J376" s="396" t="str">
        <f t="shared" si="31"/>
        <v/>
      </c>
      <c r="K376" s="390" t="str">
        <f t="shared" si="32"/>
        <v/>
      </c>
      <c r="M376" s="396" t="str">
        <f t="shared" si="33"/>
        <v/>
      </c>
      <c r="N376" s="390" t="str">
        <f t="shared" si="34"/>
        <v/>
      </c>
      <c r="P376" t="str">
        <f t="shared" si="35"/>
        <v>180080375</v>
      </c>
    </row>
    <row r="377" spans="1:16" x14ac:dyDescent="0.25">
      <c r="A377" s="383">
        <f>料單!C496</f>
        <v>13016</v>
      </c>
      <c r="B377" s="383">
        <f>料單!E496</f>
        <v>0</v>
      </c>
      <c r="C377" s="383">
        <f>料單!K496</f>
        <v>0</v>
      </c>
      <c r="D377" s="389">
        <f t="shared" si="30"/>
        <v>0</v>
      </c>
      <c r="E377" s="171" cm="1">
        <f t="array" ref="E377">INDEX(A:A,MATCH(ROW(A376)-1,D:D,1)+1)</f>
        <v>18008</v>
      </c>
      <c r="F377" s="171" t="str" cm="1">
        <f t="array" ref="F377">INDEX(B:B,MATCH(ROW(B376)-1,D:D,1)+1)</f>
        <v>活隔</v>
      </c>
      <c r="G377" s="171">
        <v>1</v>
      </c>
      <c r="H377" s="398">
        <v>376</v>
      </c>
      <c r="J377" s="396" t="str">
        <f t="shared" si="31"/>
        <v/>
      </c>
      <c r="K377" s="390" t="str">
        <f t="shared" si="32"/>
        <v/>
      </c>
      <c r="M377" s="396" t="str">
        <f t="shared" si="33"/>
        <v/>
      </c>
      <c r="N377" s="390" t="str">
        <f t="shared" si="34"/>
        <v/>
      </c>
      <c r="P377" t="str">
        <f t="shared" si="35"/>
        <v>180080376</v>
      </c>
    </row>
    <row r="378" spans="1:16" x14ac:dyDescent="0.25">
      <c r="A378" s="383">
        <f>料單!C497</f>
        <v>13017</v>
      </c>
      <c r="B378" s="383">
        <f>料單!E497</f>
        <v>0</v>
      </c>
      <c r="C378" s="383">
        <f>料單!K497</f>
        <v>0</v>
      </c>
      <c r="D378" s="389">
        <f t="shared" si="30"/>
        <v>0</v>
      </c>
      <c r="E378" s="171" cm="1">
        <f t="array" ref="E378">INDEX(A:A,MATCH(ROW(A377)-1,D:D,1)+1)</f>
        <v>18008</v>
      </c>
      <c r="F378" s="171" t="str" cm="1">
        <f t="array" ref="F378">INDEX(B:B,MATCH(ROW(B377)-1,D:D,1)+1)</f>
        <v>活隔</v>
      </c>
      <c r="G378" s="171">
        <v>1</v>
      </c>
      <c r="H378" s="398">
        <v>377</v>
      </c>
      <c r="J378" s="396" t="str">
        <f t="shared" si="31"/>
        <v/>
      </c>
      <c r="K378" s="390" t="str">
        <f t="shared" si="32"/>
        <v/>
      </c>
      <c r="M378" s="396" t="str">
        <f t="shared" si="33"/>
        <v/>
      </c>
      <c r="N378" s="390" t="str">
        <f t="shared" si="34"/>
        <v/>
      </c>
      <c r="P378" t="str">
        <f t="shared" si="35"/>
        <v>180080377</v>
      </c>
    </row>
    <row r="379" spans="1:16" x14ac:dyDescent="0.25">
      <c r="A379" s="383">
        <f>料單!C498</f>
        <v>13018</v>
      </c>
      <c r="B379" s="383">
        <f>料單!E498</f>
        <v>0</v>
      </c>
      <c r="C379" s="383">
        <f>料單!K498</f>
        <v>0</v>
      </c>
      <c r="D379" s="389">
        <f t="shared" si="30"/>
        <v>0</v>
      </c>
      <c r="E379" s="171" cm="1">
        <f t="array" ref="E379">INDEX(A:A,MATCH(ROW(A378)-1,D:D,1)+1)</f>
        <v>18008</v>
      </c>
      <c r="F379" s="171" t="str" cm="1">
        <f t="array" ref="F379">INDEX(B:B,MATCH(ROW(B378)-1,D:D,1)+1)</f>
        <v>活隔</v>
      </c>
      <c r="G379" s="171">
        <v>1</v>
      </c>
      <c r="H379" s="398">
        <v>378</v>
      </c>
      <c r="J379" s="396" t="str">
        <f t="shared" si="31"/>
        <v/>
      </c>
      <c r="K379" s="390" t="str">
        <f t="shared" si="32"/>
        <v/>
      </c>
      <c r="M379" s="396" t="str">
        <f t="shared" si="33"/>
        <v/>
      </c>
      <c r="N379" s="390" t="str">
        <f t="shared" si="34"/>
        <v/>
      </c>
      <c r="P379" t="str">
        <f t="shared" si="35"/>
        <v>180080378</v>
      </c>
    </row>
    <row r="380" spans="1:16" x14ac:dyDescent="0.25">
      <c r="A380" s="383">
        <f>料單!C499</f>
        <v>13019</v>
      </c>
      <c r="B380" s="383">
        <f>料單!E499</f>
        <v>0</v>
      </c>
      <c r="C380" s="383">
        <f>料單!K499</f>
        <v>0</v>
      </c>
      <c r="D380" s="389">
        <f t="shared" si="30"/>
        <v>0</v>
      </c>
      <c r="E380" s="171" cm="1">
        <f t="array" ref="E380">INDEX(A:A,MATCH(ROW(A379)-1,D:D,1)+1)</f>
        <v>18008</v>
      </c>
      <c r="F380" s="171" t="str" cm="1">
        <f t="array" ref="F380">INDEX(B:B,MATCH(ROW(B379)-1,D:D,1)+1)</f>
        <v>活隔</v>
      </c>
      <c r="G380" s="171">
        <v>1</v>
      </c>
      <c r="H380" s="398">
        <v>379</v>
      </c>
      <c r="J380" s="396" t="str">
        <f t="shared" si="31"/>
        <v/>
      </c>
      <c r="K380" s="390" t="str">
        <f t="shared" si="32"/>
        <v/>
      </c>
      <c r="M380" s="396" t="str">
        <f t="shared" si="33"/>
        <v/>
      </c>
      <c r="N380" s="390" t="str">
        <f t="shared" si="34"/>
        <v/>
      </c>
      <c r="P380" t="str">
        <f t="shared" si="35"/>
        <v>180080379</v>
      </c>
    </row>
    <row r="381" spans="1:16" x14ac:dyDescent="0.25">
      <c r="A381" s="383">
        <f>料單!C500</f>
        <v>13020</v>
      </c>
      <c r="B381" s="383">
        <f>料單!E500</f>
        <v>0</v>
      </c>
      <c r="C381" s="383">
        <f>料單!K500</f>
        <v>0</v>
      </c>
      <c r="D381" s="389">
        <f t="shared" si="30"/>
        <v>0</v>
      </c>
      <c r="E381" s="171" cm="1">
        <f t="array" ref="E381">INDEX(A:A,MATCH(ROW(A380)-1,D:D,1)+1)</f>
        <v>18008</v>
      </c>
      <c r="F381" s="171" t="str" cm="1">
        <f t="array" ref="F381">INDEX(B:B,MATCH(ROW(B380)-1,D:D,1)+1)</f>
        <v>活隔</v>
      </c>
      <c r="G381" s="171">
        <v>1</v>
      </c>
      <c r="H381" s="398">
        <v>380</v>
      </c>
      <c r="J381" s="396" t="str">
        <f t="shared" si="31"/>
        <v/>
      </c>
      <c r="K381" s="390" t="str">
        <f t="shared" si="32"/>
        <v/>
      </c>
      <c r="M381" s="396" t="str">
        <f t="shared" si="33"/>
        <v/>
      </c>
      <c r="N381" s="390" t="str">
        <f t="shared" si="34"/>
        <v/>
      </c>
      <c r="P381" t="str">
        <f t="shared" si="35"/>
        <v>180080380</v>
      </c>
    </row>
    <row r="382" spans="1:16" x14ac:dyDescent="0.25">
      <c r="A382" s="383">
        <f>料單!C501</f>
        <v>13021</v>
      </c>
      <c r="B382" s="383">
        <f>料單!E501</f>
        <v>0</v>
      </c>
      <c r="C382" s="383">
        <f>料單!K501</f>
        <v>0</v>
      </c>
      <c r="D382" s="389">
        <f t="shared" si="30"/>
        <v>0</v>
      </c>
      <c r="E382" s="171" cm="1">
        <f t="array" ref="E382">INDEX(A:A,MATCH(ROW(A381)-1,D:D,1)+1)</f>
        <v>18008</v>
      </c>
      <c r="F382" s="171" t="str" cm="1">
        <f t="array" ref="F382">INDEX(B:B,MATCH(ROW(B381)-1,D:D,1)+1)</f>
        <v>活隔</v>
      </c>
      <c r="G382" s="171">
        <v>1</v>
      </c>
      <c r="H382" s="398">
        <v>381</v>
      </c>
      <c r="J382" s="396" t="str">
        <f t="shared" si="31"/>
        <v/>
      </c>
      <c r="K382" s="390" t="str">
        <f t="shared" si="32"/>
        <v/>
      </c>
      <c r="M382" s="396" t="str">
        <f t="shared" si="33"/>
        <v/>
      </c>
      <c r="N382" s="390" t="str">
        <f t="shared" si="34"/>
        <v/>
      </c>
      <c r="P382" t="str">
        <f t="shared" si="35"/>
        <v>180080381</v>
      </c>
    </row>
    <row r="383" spans="1:16" x14ac:dyDescent="0.25">
      <c r="A383" s="383">
        <f>料單!C502</f>
        <v>13022</v>
      </c>
      <c r="B383" s="383">
        <f>料單!E502</f>
        <v>0</v>
      </c>
      <c r="C383" s="383">
        <f>料單!K502</f>
        <v>0</v>
      </c>
      <c r="D383" s="389">
        <f t="shared" si="30"/>
        <v>0</v>
      </c>
      <c r="E383" s="171" cm="1">
        <f t="array" ref="E383">INDEX(A:A,MATCH(ROW(A382)-1,D:D,1)+1)</f>
        <v>18008</v>
      </c>
      <c r="F383" s="171" t="str" cm="1">
        <f t="array" ref="F383">INDEX(B:B,MATCH(ROW(B382)-1,D:D,1)+1)</f>
        <v>活隔</v>
      </c>
      <c r="G383" s="171">
        <v>1</v>
      </c>
      <c r="H383" s="398">
        <v>382</v>
      </c>
      <c r="J383" s="396" t="str">
        <f t="shared" si="31"/>
        <v/>
      </c>
      <c r="K383" s="390" t="str">
        <f t="shared" si="32"/>
        <v/>
      </c>
      <c r="M383" s="396" t="str">
        <f t="shared" si="33"/>
        <v/>
      </c>
      <c r="N383" s="390" t="str">
        <f t="shared" si="34"/>
        <v/>
      </c>
      <c r="P383" t="str">
        <f t="shared" si="35"/>
        <v>180080382</v>
      </c>
    </row>
    <row r="384" spans="1:16" x14ac:dyDescent="0.25">
      <c r="A384" s="383">
        <f>料單!C503</f>
        <v>13023</v>
      </c>
      <c r="B384" s="383">
        <f>料單!E503</f>
        <v>0</v>
      </c>
      <c r="C384" s="383">
        <f>料單!K503</f>
        <v>0</v>
      </c>
      <c r="D384" s="389">
        <f t="shared" si="30"/>
        <v>0</v>
      </c>
      <c r="E384" s="171" cm="1">
        <f t="array" ref="E384">INDEX(A:A,MATCH(ROW(A383)-1,D:D,1)+1)</f>
        <v>18008</v>
      </c>
      <c r="F384" s="171" t="str" cm="1">
        <f t="array" ref="F384">INDEX(B:B,MATCH(ROW(B383)-1,D:D,1)+1)</f>
        <v>活隔</v>
      </c>
      <c r="G384" s="171">
        <v>1</v>
      </c>
      <c r="H384" s="398">
        <v>383</v>
      </c>
      <c r="J384" s="396" t="str">
        <f t="shared" si="31"/>
        <v/>
      </c>
      <c r="K384" s="390" t="str">
        <f t="shared" si="32"/>
        <v/>
      </c>
      <c r="M384" s="396" t="str">
        <f t="shared" si="33"/>
        <v/>
      </c>
      <c r="N384" s="390" t="str">
        <f t="shared" si="34"/>
        <v/>
      </c>
      <c r="P384" t="str">
        <f t="shared" si="35"/>
        <v>180080383</v>
      </c>
    </row>
    <row r="385" spans="1:16" x14ac:dyDescent="0.25">
      <c r="A385" s="383">
        <f>料單!C504</f>
        <v>13024</v>
      </c>
      <c r="B385" s="383">
        <f>料單!E504</f>
        <v>0</v>
      </c>
      <c r="C385" s="383">
        <f>料單!K504</f>
        <v>0</v>
      </c>
      <c r="D385" s="389">
        <f t="shared" si="30"/>
        <v>0</v>
      </c>
      <c r="E385" s="171" cm="1">
        <f t="array" ref="E385">INDEX(A:A,MATCH(ROW(A384)-1,D:D,1)+1)</f>
        <v>18008</v>
      </c>
      <c r="F385" s="171" t="str" cm="1">
        <f t="array" ref="F385">INDEX(B:B,MATCH(ROW(B384)-1,D:D,1)+1)</f>
        <v>活隔</v>
      </c>
      <c r="G385" s="171">
        <v>1</v>
      </c>
      <c r="H385" s="398">
        <v>384</v>
      </c>
      <c r="J385" s="396" t="str">
        <f t="shared" si="31"/>
        <v/>
      </c>
      <c r="K385" s="390" t="str">
        <f t="shared" si="32"/>
        <v/>
      </c>
      <c r="M385" s="396" t="str">
        <f t="shared" si="33"/>
        <v/>
      </c>
      <c r="N385" s="390" t="str">
        <f t="shared" si="34"/>
        <v/>
      </c>
      <c r="P385" t="str">
        <f t="shared" si="35"/>
        <v>180080384</v>
      </c>
    </row>
    <row r="386" spans="1:16" x14ac:dyDescent="0.25">
      <c r="A386" s="383">
        <f>料單!C505</f>
        <v>13025</v>
      </c>
      <c r="B386" s="383">
        <f>料單!E505</f>
        <v>0</v>
      </c>
      <c r="C386" s="383">
        <f>料單!K505</f>
        <v>0</v>
      </c>
      <c r="D386" s="389">
        <f t="shared" si="30"/>
        <v>0</v>
      </c>
      <c r="E386" s="171" cm="1">
        <f t="array" ref="E386">INDEX(A:A,MATCH(ROW(A385)-1,D:D,1)+1)</f>
        <v>18008</v>
      </c>
      <c r="F386" s="171" t="str" cm="1">
        <f t="array" ref="F386">INDEX(B:B,MATCH(ROW(B385)-1,D:D,1)+1)</f>
        <v>活隔</v>
      </c>
      <c r="G386" s="171">
        <v>1</v>
      </c>
      <c r="H386" s="398">
        <v>385</v>
      </c>
      <c r="J386" s="396" t="str">
        <f t="shared" si="31"/>
        <v/>
      </c>
      <c r="K386" s="390" t="str">
        <f t="shared" si="32"/>
        <v/>
      </c>
      <c r="M386" s="396" t="str">
        <f t="shared" si="33"/>
        <v/>
      </c>
      <c r="N386" s="390" t="str">
        <f t="shared" si="34"/>
        <v/>
      </c>
      <c r="P386" t="str">
        <f t="shared" si="35"/>
        <v>180080385</v>
      </c>
    </row>
    <row r="387" spans="1:16" x14ac:dyDescent="0.25">
      <c r="A387" s="383">
        <f>料單!C506</f>
        <v>13026</v>
      </c>
      <c r="B387" s="383">
        <f>料單!E506</f>
        <v>0</v>
      </c>
      <c r="C387" s="383">
        <f>料單!K506</f>
        <v>0</v>
      </c>
      <c r="D387" s="389">
        <f t="shared" ref="D387:D450" si="36">C387+D386</f>
        <v>0</v>
      </c>
      <c r="E387" s="171" cm="1">
        <f t="array" ref="E387">INDEX(A:A,MATCH(ROW(A386)-1,D:D,1)+1)</f>
        <v>18008</v>
      </c>
      <c r="F387" s="171" t="str" cm="1">
        <f t="array" ref="F387">INDEX(B:B,MATCH(ROW(B386)-1,D:D,1)+1)</f>
        <v>活隔</v>
      </c>
      <c r="G387" s="171">
        <v>1</v>
      </c>
      <c r="H387" s="398">
        <v>386</v>
      </c>
      <c r="J387" s="396" t="str">
        <f t="shared" ref="J387:J450" si="37">IFERROR(VALUE(RIGHT(I387,4)),"")</f>
        <v/>
      </c>
      <c r="K387" s="390" t="str">
        <f t="shared" ref="K387:K450" si="38">IF(ISERROR(MATCH(H387,J:J,0)),"","v")</f>
        <v/>
      </c>
      <c r="M387" s="396" t="str">
        <f t="shared" ref="M387:M450" si="39">IFERROR(VALUE(RIGHT(L387,4)),"")</f>
        <v/>
      </c>
      <c r="N387" s="390" t="str">
        <f t="shared" ref="N387:N450" si="40">IF(ISERROR(MATCH(H387,M:M,0)),"","v")</f>
        <v/>
      </c>
      <c r="P387" t="str">
        <f t="shared" ref="P387:P450" si="41">E387&amp;TEXT(H387,"0000")</f>
        <v>180080386</v>
      </c>
    </row>
    <row r="388" spans="1:16" x14ac:dyDescent="0.25">
      <c r="A388" s="383">
        <f>料單!C507</f>
        <v>13027</v>
      </c>
      <c r="B388" s="383">
        <f>料單!E507</f>
        <v>0</v>
      </c>
      <c r="C388" s="383">
        <f>料單!K507</f>
        <v>0</v>
      </c>
      <c r="D388" s="389">
        <f t="shared" si="36"/>
        <v>0</v>
      </c>
      <c r="E388" s="171" cm="1">
        <f t="array" ref="E388">INDEX(A:A,MATCH(ROW(A387)-1,D:D,1)+1)</f>
        <v>18008</v>
      </c>
      <c r="F388" s="171" t="str" cm="1">
        <f t="array" ref="F388">INDEX(B:B,MATCH(ROW(B387)-1,D:D,1)+1)</f>
        <v>活隔</v>
      </c>
      <c r="G388" s="171">
        <v>1</v>
      </c>
      <c r="H388" s="398">
        <v>387</v>
      </c>
      <c r="J388" s="396" t="str">
        <f t="shared" si="37"/>
        <v/>
      </c>
      <c r="K388" s="390" t="str">
        <f t="shared" si="38"/>
        <v/>
      </c>
      <c r="M388" s="396" t="str">
        <f t="shared" si="39"/>
        <v/>
      </c>
      <c r="N388" s="390" t="str">
        <f t="shared" si="40"/>
        <v/>
      </c>
      <c r="P388" t="str">
        <f t="shared" si="41"/>
        <v>180080387</v>
      </c>
    </row>
    <row r="389" spans="1:16" x14ac:dyDescent="0.25">
      <c r="A389" s="383">
        <f>料單!C508</f>
        <v>13028</v>
      </c>
      <c r="B389" s="383">
        <f>料單!E508</f>
        <v>0</v>
      </c>
      <c r="C389" s="383">
        <f>料單!K508</f>
        <v>0</v>
      </c>
      <c r="D389" s="389">
        <f t="shared" si="36"/>
        <v>0</v>
      </c>
      <c r="E389" s="171" cm="1">
        <f t="array" ref="E389">INDEX(A:A,MATCH(ROW(A388)-1,D:D,1)+1)</f>
        <v>18008</v>
      </c>
      <c r="F389" s="171" t="str" cm="1">
        <f t="array" ref="F389">INDEX(B:B,MATCH(ROW(B388)-1,D:D,1)+1)</f>
        <v>活隔</v>
      </c>
      <c r="G389" s="171">
        <v>1</v>
      </c>
      <c r="H389" s="398">
        <v>388</v>
      </c>
      <c r="J389" s="396" t="str">
        <f t="shared" si="37"/>
        <v/>
      </c>
      <c r="K389" s="390" t="str">
        <f t="shared" si="38"/>
        <v/>
      </c>
      <c r="M389" s="396" t="str">
        <f t="shared" si="39"/>
        <v/>
      </c>
      <c r="N389" s="390" t="str">
        <f t="shared" si="40"/>
        <v/>
      </c>
      <c r="P389" t="str">
        <f t="shared" si="41"/>
        <v>180080388</v>
      </c>
    </row>
    <row r="390" spans="1:16" x14ac:dyDescent="0.25">
      <c r="A390" s="383">
        <f>料單!C509</f>
        <v>13029</v>
      </c>
      <c r="B390" s="383">
        <f>料單!E509</f>
        <v>0</v>
      </c>
      <c r="C390" s="383">
        <f>料單!K509</f>
        <v>0</v>
      </c>
      <c r="D390" s="389">
        <f t="shared" si="36"/>
        <v>0</v>
      </c>
      <c r="E390" s="171" cm="1">
        <f t="array" ref="E390">INDEX(A:A,MATCH(ROW(A389)-1,D:D,1)+1)</f>
        <v>18008</v>
      </c>
      <c r="F390" s="171" t="str" cm="1">
        <f t="array" ref="F390">INDEX(B:B,MATCH(ROW(B389)-1,D:D,1)+1)</f>
        <v>活隔</v>
      </c>
      <c r="G390" s="171">
        <v>1</v>
      </c>
      <c r="H390" s="398">
        <v>389</v>
      </c>
      <c r="J390" s="396" t="str">
        <f t="shared" si="37"/>
        <v/>
      </c>
      <c r="K390" s="390" t="str">
        <f t="shared" si="38"/>
        <v/>
      </c>
      <c r="M390" s="396" t="str">
        <f t="shared" si="39"/>
        <v/>
      </c>
      <c r="N390" s="390" t="str">
        <f t="shared" si="40"/>
        <v/>
      </c>
      <c r="P390" t="str">
        <f t="shared" si="41"/>
        <v>180080389</v>
      </c>
    </row>
    <row r="391" spans="1:16" x14ac:dyDescent="0.25">
      <c r="A391" s="383">
        <f>料單!C510</f>
        <v>13030</v>
      </c>
      <c r="B391" s="383">
        <f>料單!E510</f>
        <v>0</v>
      </c>
      <c r="C391" s="383">
        <f>料單!K510</f>
        <v>0</v>
      </c>
      <c r="D391" s="389">
        <f t="shared" si="36"/>
        <v>0</v>
      </c>
      <c r="E391" s="171" cm="1">
        <f t="array" ref="E391">INDEX(A:A,MATCH(ROW(A390)-1,D:D,1)+1)</f>
        <v>18008</v>
      </c>
      <c r="F391" s="171" t="str" cm="1">
        <f t="array" ref="F391">INDEX(B:B,MATCH(ROW(B390)-1,D:D,1)+1)</f>
        <v>活隔</v>
      </c>
      <c r="G391" s="171">
        <v>1</v>
      </c>
      <c r="H391" s="398">
        <v>390</v>
      </c>
      <c r="J391" s="396" t="str">
        <f t="shared" si="37"/>
        <v/>
      </c>
      <c r="K391" s="390" t="str">
        <f t="shared" si="38"/>
        <v/>
      </c>
      <c r="M391" s="396" t="str">
        <f t="shared" si="39"/>
        <v/>
      </c>
      <c r="N391" s="390" t="str">
        <f t="shared" si="40"/>
        <v/>
      </c>
      <c r="P391" t="str">
        <f t="shared" si="41"/>
        <v>180080390</v>
      </c>
    </row>
    <row r="392" spans="1:16" x14ac:dyDescent="0.25">
      <c r="A392" s="383">
        <f>料單!C520</f>
        <v>14001</v>
      </c>
      <c r="B392" s="383" t="str">
        <f>料單!E520</f>
        <v>頂板</v>
      </c>
      <c r="C392" s="383">
        <f>料單!K520</f>
        <v>0</v>
      </c>
      <c r="D392" s="389">
        <f t="shared" si="36"/>
        <v>0</v>
      </c>
      <c r="E392" s="171" cm="1">
        <f t="array" ref="E392">INDEX(A:A,MATCH(ROW(A391)-1,D:D,1)+1)</f>
        <v>18008</v>
      </c>
      <c r="F392" s="171" t="str" cm="1">
        <f t="array" ref="F392">INDEX(B:B,MATCH(ROW(B391)-1,D:D,1)+1)</f>
        <v>活隔</v>
      </c>
      <c r="G392" s="171">
        <v>1</v>
      </c>
      <c r="H392" s="398">
        <v>391</v>
      </c>
      <c r="J392" s="396" t="str">
        <f t="shared" si="37"/>
        <v/>
      </c>
      <c r="K392" s="390" t="str">
        <f t="shared" si="38"/>
        <v/>
      </c>
      <c r="M392" s="396" t="str">
        <f t="shared" si="39"/>
        <v/>
      </c>
      <c r="N392" s="390" t="str">
        <f t="shared" si="40"/>
        <v/>
      </c>
      <c r="P392" t="str">
        <f t="shared" si="41"/>
        <v>180080391</v>
      </c>
    </row>
    <row r="393" spans="1:16" x14ac:dyDescent="0.25">
      <c r="A393" s="383">
        <f>料單!C521</f>
        <v>14002</v>
      </c>
      <c r="B393" s="383" t="str">
        <f>料單!E521</f>
        <v>底板</v>
      </c>
      <c r="C393" s="383">
        <f>料單!K521</f>
        <v>0</v>
      </c>
      <c r="D393" s="389">
        <f t="shared" si="36"/>
        <v>0</v>
      </c>
      <c r="E393" s="171" cm="1">
        <f t="array" ref="E393">INDEX(A:A,MATCH(ROW(A392)-1,D:D,1)+1)</f>
        <v>18008</v>
      </c>
      <c r="F393" s="171" t="str" cm="1">
        <f t="array" ref="F393">INDEX(B:B,MATCH(ROW(B392)-1,D:D,1)+1)</f>
        <v>活隔</v>
      </c>
      <c r="G393" s="171">
        <v>1</v>
      </c>
      <c r="H393" s="398">
        <v>392</v>
      </c>
      <c r="J393" s="396" t="str">
        <f t="shared" si="37"/>
        <v/>
      </c>
      <c r="K393" s="390" t="str">
        <f t="shared" si="38"/>
        <v/>
      </c>
      <c r="M393" s="396" t="str">
        <f t="shared" si="39"/>
        <v/>
      </c>
      <c r="N393" s="390" t="str">
        <f t="shared" si="40"/>
        <v/>
      </c>
      <c r="P393" t="str">
        <f t="shared" si="41"/>
        <v>180080392</v>
      </c>
    </row>
    <row r="394" spans="1:16" x14ac:dyDescent="0.25">
      <c r="A394" s="383">
        <f>料單!C522</f>
        <v>14003</v>
      </c>
      <c r="B394" s="383" t="str">
        <f>料單!E522</f>
        <v>左側板</v>
      </c>
      <c r="C394" s="383">
        <f>料單!K522</f>
        <v>0</v>
      </c>
      <c r="D394" s="389">
        <f t="shared" si="36"/>
        <v>0</v>
      </c>
      <c r="E394" s="171" cm="1">
        <f t="array" ref="E394">INDEX(A:A,MATCH(ROW(A393)-1,D:D,1)+1)</f>
        <v>18008</v>
      </c>
      <c r="F394" s="171" t="str" cm="1">
        <f t="array" ref="F394">INDEX(B:B,MATCH(ROW(B393)-1,D:D,1)+1)</f>
        <v>活隔</v>
      </c>
      <c r="G394" s="171">
        <v>1</v>
      </c>
      <c r="H394" s="398">
        <v>393</v>
      </c>
      <c r="J394" s="396" t="str">
        <f t="shared" si="37"/>
        <v/>
      </c>
      <c r="K394" s="390" t="str">
        <f t="shared" si="38"/>
        <v/>
      </c>
      <c r="M394" s="396" t="str">
        <f t="shared" si="39"/>
        <v/>
      </c>
      <c r="N394" s="390" t="str">
        <f t="shared" si="40"/>
        <v/>
      </c>
      <c r="P394" t="str">
        <f t="shared" si="41"/>
        <v>180080393</v>
      </c>
    </row>
    <row r="395" spans="1:16" x14ac:dyDescent="0.25">
      <c r="A395" s="383">
        <f>料單!C523</f>
        <v>14004</v>
      </c>
      <c r="B395" s="383" t="str">
        <f>料單!E523</f>
        <v>右側板</v>
      </c>
      <c r="C395" s="383">
        <f>料單!K523</f>
        <v>0</v>
      </c>
      <c r="D395" s="389">
        <f t="shared" si="36"/>
        <v>0</v>
      </c>
      <c r="E395" s="171" cm="1">
        <f t="array" ref="E395">INDEX(A:A,MATCH(ROW(A394)-1,D:D,1)+1)</f>
        <v>18008</v>
      </c>
      <c r="F395" s="171" t="str" cm="1">
        <f t="array" ref="F395">INDEX(B:B,MATCH(ROW(B394)-1,D:D,1)+1)</f>
        <v>活隔</v>
      </c>
      <c r="G395" s="171">
        <v>1</v>
      </c>
      <c r="H395" s="398">
        <v>394</v>
      </c>
      <c r="J395" s="396" t="str">
        <f t="shared" si="37"/>
        <v/>
      </c>
      <c r="K395" s="390" t="str">
        <f t="shared" si="38"/>
        <v/>
      </c>
      <c r="M395" s="396" t="str">
        <f t="shared" si="39"/>
        <v/>
      </c>
      <c r="N395" s="390" t="str">
        <f t="shared" si="40"/>
        <v/>
      </c>
      <c r="P395" t="str">
        <f t="shared" si="41"/>
        <v>180080394</v>
      </c>
    </row>
    <row r="396" spans="1:16" x14ac:dyDescent="0.25">
      <c r="A396" s="383">
        <f>料單!C524</f>
        <v>14005</v>
      </c>
      <c r="B396" s="383" t="str">
        <f>料單!E524</f>
        <v>背板</v>
      </c>
      <c r="C396" s="383">
        <f>料單!K524</f>
        <v>0</v>
      </c>
      <c r="D396" s="389">
        <f t="shared" si="36"/>
        <v>0</v>
      </c>
      <c r="E396" s="171" cm="1">
        <f t="array" ref="E396">INDEX(A:A,MATCH(ROW(A395)-1,D:D,1)+1)</f>
        <v>18008</v>
      </c>
      <c r="F396" s="171" t="str" cm="1">
        <f t="array" ref="F396">INDEX(B:B,MATCH(ROW(B395)-1,D:D,1)+1)</f>
        <v>活隔</v>
      </c>
      <c r="G396" s="171">
        <v>1</v>
      </c>
      <c r="H396" s="398">
        <v>395</v>
      </c>
      <c r="J396" s="396" t="str">
        <f t="shared" si="37"/>
        <v/>
      </c>
      <c r="K396" s="390" t="str">
        <f t="shared" si="38"/>
        <v/>
      </c>
      <c r="M396" s="396" t="str">
        <f t="shared" si="39"/>
        <v/>
      </c>
      <c r="N396" s="390" t="str">
        <f t="shared" si="40"/>
        <v/>
      </c>
      <c r="P396" t="str">
        <f t="shared" si="41"/>
        <v>180080395</v>
      </c>
    </row>
    <row r="397" spans="1:16" x14ac:dyDescent="0.25">
      <c r="A397" s="383">
        <f>料單!C525</f>
        <v>14006</v>
      </c>
      <c r="B397" s="383" t="str">
        <f>料單!E525</f>
        <v>背拉桿</v>
      </c>
      <c r="C397" s="383">
        <f>料單!K525</f>
        <v>0</v>
      </c>
      <c r="D397" s="389">
        <f t="shared" si="36"/>
        <v>0</v>
      </c>
      <c r="E397" s="171" cm="1">
        <f t="array" ref="E397">INDEX(A:A,MATCH(ROW(A396)-1,D:D,1)+1)</f>
        <v>18008</v>
      </c>
      <c r="F397" s="171" t="str" cm="1">
        <f t="array" ref="F397">INDEX(B:B,MATCH(ROW(B396)-1,D:D,1)+1)</f>
        <v>活隔</v>
      </c>
      <c r="G397" s="171">
        <v>1</v>
      </c>
      <c r="H397" s="398">
        <v>396</v>
      </c>
      <c r="J397" s="396" t="str">
        <f t="shared" si="37"/>
        <v/>
      </c>
      <c r="K397" s="390" t="str">
        <f t="shared" si="38"/>
        <v/>
      </c>
      <c r="M397" s="396" t="str">
        <f t="shared" si="39"/>
        <v/>
      </c>
      <c r="N397" s="390" t="str">
        <f t="shared" si="40"/>
        <v/>
      </c>
      <c r="P397" t="str">
        <f t="shared" si="41"/>
        <v>180080396</v>
      </c>
    </row>
    <row r="398" spans="1:16" x14ac:dyDescent="0.25">
      <c r="A398" s="383">
        <f>料單!C526</f>
        <v>14007</v>
      </c>
      <c r="B398" s="383" t="str">
        <f>料單!E526</f>
        <v>中立板</v>
      </c>
      <c r="C398" s="383">
        <f>料單!K526</f>
        <v>0</v>
      </c>
      <c r="D398" s="389">
        <f t="shared" si="36"/>
        <v>0</v>
      </c>
      <c r="E398" s="171" cm="1">
        <f t="array" ref="E398">INDEX(A:A,MATCH(ROW(A397)-1,D:D,1)+1)</f>
        <v>18008</v>
      </c>
      <c r="F398" s="171" t="str" cm="1">
        <f t="array" ref="F398">INDEX(B:B,MATCH(ROW(B397)-1,D:D,1)+1)</f>
        <v>活隔</v>
      </c>
      <c r="G398" s="171">
        <v>1</v>
      </c>
      <c r="H398" s="398">
        <v>397</v>
      </c>
      <c r="J398" s="396" t="str">
        <f t="shared" si="37"/>
        <v/>
      </c>
      <c r="K398" s="390" t="str">
        <f t="shared" si="38"/>
        <v/>
      </c>
      <c r="M398" s="396" t="str">
        <f t="shared" si="39"/>
        <v/>
      </c>
      <c r="N398" s="390" t="str">
        <f t="shared" si="40"/>
        <v/>
      </c>
      <c r="P398" t="str">
        <f t="shared" si="41"/>
        <v>180080397</v>
      </c>
    </row>
    <row r="399" spans="1:16" x14ac:dyDescent="0.25">
      <c r="A399" s="383">
        <f>料單!C527</f>
        <v>14008</v>
      </c>
      <c r="B399" s="383" t="str">
        <f>料單!E527</f>
        <v>活隔</v>
      </c>
      <c r="C399" s="383">
        <f>料單!K527</f>
        <v>0</v>
      </c>
      <c r="D399" s="389">
        <f t="shared" si="36"/>
        <v>0</v>
      </c>
      <c r="E399" s="171" cm="1">
        <f t="array" ref="E399">INDEX(A:A,MATCH(ROW(A398)-1,D:D,1)+1)</f>
        <v>18008</v>
      </c>
      <c r="F399" s="171" t="str" cm="1">
        <f t="array" ref="F399">INDEX(B:B,MATCH(ROW(B398)-1,D:D,1)+1)</f>
        <v>活隔</v>
      </c>
      <c r="G399" s="171">
        <v>1</v>
      </c>
      <c r="H399" s="398">
        <v>398</v>
      </c>
      <c r="J399" s="396" t="str">
        <f t="shared" si="37"/>
        <v/>
      </c>
      <c r="K399" s="390" t="str">
        <f t="shared" si="38"/>
        <v/>
      </c>
      <c r="M399" s="396" t="str">
        <f t="shared" si="39"/>
        <v/>
      </c>
      <c r="N399" s="390" t="str">
        <f t="shared" si="40"/>
        <v/>
      </c>
      <c r="P399" t="str">
        <f t="shared" si="41"/>
        <v>180080398</v>
      </c>
    </row>
    <row r="400" spans="1:16" x14ac:dyDescent="0.25">
      <c r="A400" s="383">
        <f>料單!C528</f>
        <v>14009</v>
      </c>
      <c r="B400" s="383" t="str">
        <f>料單!E528</f>
        <v>固隔</v>
      </c>
      <c r="C400" s="383">
        <f>料單!K528</f>
        <v>0</v>
      </c>
      <c r="D400" s="389">
        <f t="shared" si="36"/>
        <v>0</v>
      </c>
      <c r="E400" s="171" cm="1">
        <f t="array" ref="E400">INDEX(A:A,MATCH(ROW(A399)-1,D:D,1)+1)</f>
        <v>18008</v>
      </c>
      <c r="F400" s="171" t="str" cm="1">
        <f t="array" ref="F400">INDEX(B:B,MATCH(ROW(B399)-1,D:D,1)+1)</f>
        <v>活隔</v>
      </c>
      <c r="G400" s="171">
        <v>1</v>
      </c>
      <c r="H400" s="398">
        <v>399</v>
      </c>
      <c r="J400" s="396" t="str">
        <f t="shared" si="37"/>
        <v/>
      </c>
      <c r="K400" s="390" t="str">
        <f t="shared" si="38"/>
        <v/>
      </c>
      <c r="M400" s="396" t="str">
        <f t="shared" si="39"/>
        <v/>
      </c>
      <c r="N400" s="390" t="str">
        <f t="shared" si="40"/>
        <v/>
      </c>
      <c r="P400" t="str">
        <f t="shared" si="41"/>
        <v>180080399</v>
      </c>
    </row>
    <row r="401" spans="1:16" x14ac:dyDescent="0.25">
      <c r="A401" s="383">
        <f>料單!C529</f>
        <v>14010</v>
      </c>
      <c r="B401" s="383" t="str">
        <f>料單!E529</f>
        <v>左門板</v>
      </c>
      <c r="C401" s="383">
        <f>料單!K529</f>
        <v>0</v>
      </c>
      <c r="D401" s="389">
        <f t="shared" si="36"/>
        <v>0</v>
      </c>
      <c r="E401" s="171" cm="1">
        <f t="array" ref="E401">INDEX(A:A,MATCH(ROW(A400)-1,D:D,1)+1)</f>
        <v>18008</v>
      </c>
      <c r="F401" s="171" t="str" cm="1">
        <f t="array" ref="F401">INDEX(B:B,MATCH(ROW(B400)-1,D:D,1)+1)</f>
        <v>活隔</v>
      </c>
      <c r="G401" s="171">
        <v>1</v>
      </c>
      <c r="H401" s="398">
        <v>400</v>
      </c>
      <c r="J401" s="396" t="str">
        <f t="shared" si="37"/>
        <v/>
      </c>
      <c r="K401" s="390" t="str">
        <f t="shared" si="38"/>
        <v/>
      </c>
      <c r="M401" s="396" t="str">
        <f t="shared" si="39"/>
        <v/>
      </c>
      <c r="N401" s="390" t="str">
        <f t="shared" si="40"/>
        <v/>
      </c>
      <c r="P401" t="str">
        <f t="shared" si="41"/>
        <v>180080400</v>
      </c>
    </row>
    <row r="402" spans="1:16" x14ac:dyDescent="0.25">
      <c r="A402" s="383">
        <f>料單!C530</f>
        <v>14011</v>
      </c>
      <c r="B402" s="383" t="str">
        <f>料單!E530</f>
        <v>右門板</v>
      </c>
      <c r="C402" s="383">
        <f>料單!K530</f>
        <v>0</v>
      </c>
      <c r="D402" s="389">
        <f t="shared" si="36"/>
        <v>0</v>
      </c>
      <c r="E402" s="171" cm="1">
        <f t="array" ref="E402">INDEX(A:A,MATCH(ROW(A401)-1,D:D,1)+1)</f>
        <v>18008</v>
      </c>
      <c r="F402" s="171" t="str" cm="1">
        <f t="array" ref="F402">INDEX(B:B,MATCH(ROW(B401)-1,D:D,1)+1)</f>
        <v>活隔</v>
      </c>
      <c r="G402" s="171">
        <v>1</v>
      </c>
      <c r="H402" s="398">
        <v>401</v>
      </c>
      <c r="J402" s="396" t="str">
        <f t="shared" si="37"/>
        <v/>
      </c>
      <c r="K402" s="390" t="str">
        <f t="shared" si="38"/>
        <v/>
      </c>
      <c r="M402" s="396" t="str">
        <f t="shared" si="39"/>
        <v/>
      </c>
      <c r="N402" s="390" t="str">
        <f t="shared" si="40"/>
        <v/>
      </c>
      <c r="P402" t="str">
        <f t="shared" si="41"/>
        <v>180080401</v>
      </c>
    </row>
    <row r="403" spans="1:16" x14ac:dyDescent="0.25">
      <c r="A403" s="383">
        <f>料單!C531</f>
        <v>14012</v>
      </c>
      <c r="B403" s="383">
        <f>料單!E531</f>
        <v>0</v>
      </c>
      <c r="C403" s="383">
        <f>料單!K531</f>
        <v>0</v>
      </c>
      <c r="D403" s="389">
        <f t="shared" si="36"/>
        <v>0</v>
      </c>
      <c r="E403" s="171" cm="1">
        <f t="array" ref="E403">INDEX(A:A,MATCH(ROW(A402)-1,D:D,1)+1)</f>
        <v>18008</v>
      </c>
      <c r="F403" s="171" t="str" cm="1">
        <f t="array" ref="F403">INDEX(B:B,MATCH(ROW(B402)-1,D:D,1)+1)</f>
        <v>活隔</v>
      </c>
      <c r="G403" s="171">
        <v>1</v>
      </c>
      <c r="H403" s="398">
        <v>402</v>
      </c>
      <c r="J403" s="396" t="str">
        <f t="shared" si="37"/>
        <v/>
      </c>
      <c r="K403" s="390" t="str">
        <f t="shared" si="38"/>
        <v/>
      </c>
      <c r="M403" s="396" t="str">
        <f t="shared" si="39"/>
        <v/>
      </c>
      <c r="N403" s="390" t="str">
        <f t="shared" si="40"/>
        <v/>
      </c>
      <c r="P403" t="str">
        <f t="shared" si="41"/>
        <v>180080402</v>
      </c>
    </row>
    <row r="404" spans="1:16" x14ac:dyDescent="0.25">
      <c r="A404" s="383">
        <f>料單!C532</f>
        <v>14013</v>
      </c>
      <c r="B404" s="383">
        <f>料單!E532</f>
        <v>0</v>
      </c>
      <c r="C404" s="383">
        <f>料單!K532</f>
        <v>0</v>
      </c>
      <c r="D404" s="389">
        <f t="shared" si="36"/>
        <v>0</v>
      </c>
      <c r="E404" s="171" cm="1">
        <f t="array" ref="E404">INDEX(A:A,MATCH(ROW(A403)-1,D:D,1)+1)</f>
        <v>18008</v>
      </c>
      <c r="F404" s="171" t="str" cm="1">
        <f t="array" ref="F404">INDEX(B:B,MATCH(ROW(B403)-1,D:D,1)+1)</f>
        <v>活隔</v>
      </c>
      <c r="G404" s="171">
        <v>1</v>
      </c>
      <c r="H404" s="398">
        <v>403</v>
      </c>
      <c r="J404" s="396" t="str">
        <f t="shared" si="37"/>
        <v/>
      </c>
      <c r="K404" s="390" t="str">
        <f t="shared" si="38"/>
        <v/>
      </c>
      <c r="M404" s="396" t="str">
        <f t="shared" si="39"/>
        <v/>
      </c>
      <c r="N404" s="390" t="str">
        <f t="shared" si="40"/>
        <v/>
      </c>
      <c r="P404" t="str">
        <f t="shared" si="41"/>
        <v>180080403</v>
      </c>
    </row>
    <row r="405" spans="1:16" x14ac:dyDescent="0.25">
      <c r="A405" s="383">
        <f>料單!C533</f>
        <v>14014</v>
      </c>
      <c r="B405" s="383">
        <f>料單!E533</f>
        <v>0</v>
      </c>
      <c r="C405" s="383">
        <f>料單!K533</f>
        <v>0</v>
      </c>
      <c r="D405" s="389">
        <f t="shared" si="36"/>
        <v>0</v>
      </c>
      <c r="E405" s="171" cm="1">
        <f t="array" ref="E405">INDEX(A:A,MATCH(ROW(A404)-1,D:D,1)+1)</f>
        <v>18008</v>
      </c>
      <c r="F405" s="171" t="str" cm="1">
        <f t="array" ref="F405">INDEX(B:B,MATCH(ROW(B404)-1,D:D,1)+1)</f>
        <v>活隔</v>
      </c>
      <c r="G405" s="171">
        <v>1</v>
      </c>
      <c r="H405" s="398">
        <v>404</v>
      </c>
      <c r="J405" s="396" t="str">
        <f t="shared" si="37"/>
        <v/>
      </c>
      <c r="K405" s="390" t="str">
        <f t="shared" si="38"/>
        <v/>
      </c>
      <c r="M405" s="396" t="str">
        <f t="shared" si="39"/>
        <v/>
      </c>
      <c r="N405" s="390" t="str">
        <f t="shared" si="40"/>
        <v/>
      </c>
      <c r="P405" t="str">
        <f t="shared" si="41"/>
        <v>180080404</v>
      </c>
    </row>
    <row r="406" spans="1:16" x14ac:dyDescent="0.25">
      <c r="A406" s="383">
        <f>料單!C534</f>
        <v>14015</v>
      </c>
      <c r="B406" s="383">
        <f>料單!E534</f>
        <v>0</v>
      </c>
      <c r="C406" s="383">
        <f>料單!K534</f>
        <v>0</v>
      </c>
      <c r="D406" s="389">
        <f t="shared" si="36"/>
        <v>0</v>
      </c>
      <c r="E406" s="171" cm="1">
        <f t="array" ref="E406">INDEX(A:A,MATCH(ROW(A405)-1,D:D,1)+1)</f>
        <v>18008</v>
      </c>
      <c r="F406" s="171" t="str" cm="1">
        <f t="array" ref="F406">INDEX(B:B,MATCH(ROW(B405)-1,D:D,1)+1)</f>
        <v>活隔</v>
      </c>
      <c r="G406" s="171">
        <v>1</v>
      </c>
      <c r="H406" s="398">
        <v>405</v>
      </c>
      <c r="J406" s="396" t="str">
        <f t="shared" si="37"/>
        <v/>
      </c>
      <c r="K406" s="390" t="str">
        <f t="shared" si="38"/>
        <v/>
      </c>
      <c r="M406" s="396" t="str">
        <f t="shared" si="39"/>
        <v/>
      </c>
      <c r="N406" s="390" t="str">
        <f t="shared" si="40"/>
        <v/>
      </c>
      <c r="P406" t="str">
        <f t="shared" si="41"/>
        <v>180080405</v>
      </c>
    </row>
    <row r="407" spans="1:16" x14ac:dyDescent="0.25">
      <c r="A407" s="383">
        <f>料單!C535</f>
        <v>14016</v>
      </c>
      <c r="B407" s="383">
        <f>料單!E535</f>
        <v>0</v>
      </c>
      <c r="C407" s="383">
        <f>料單!K535</f>
        <v>0</v>
      </c>
      <c r="D407" s="389">
        <f t="shared" si="36"/>
        <v>0</v>
      </c>
      <c r="E407" s="171" cm="1">
        <f t="array" ref="E407">INDEX(A:A,MATCH(ROW(A406)-1,D:D,1)+1)</f>
        <v>18008</v>
      </c>
      <c r="F407" s="171" t="str" cm="1">
        <f t="array" ref="F407">INDEX(B:B,MATCH(ROW(B406)-1,D:D,1)+1)</f>
        <v>活隔</v>
      </c>
      <c r="G407" s="171">
        <v>1</v>
      </c>
      <c r="H407" s="398">
        <v>406</v>
      </c>
      <c r="J407" s="396" t="str">
        <f t="shared" si="37"/>
        <v/>
      </c>
      <c r="K407" s="390" t="str">
        <f t="shared" si="38"/>
        <v/>
      </c>
      <c r="M407" s="396" t="str">
        <f t="shared" si="39"/>
        <v/>
      </c>
      <c r="N407" s="390" t="str">
        <f t="shared" si="40"/>
        <v/>
      </c>
      <c r="P407" t="str">
        <f t="shared" si="41"/>
        <v>180080406</v>
      </c>
    </row>
    <row r="408" spans="1:16" x14ac:dyDescent="0.25">
      <c r="A408" s="383">
        <f>料單!C536</f>
        <v>14017</v>
      </c>
      <c r="B408" s="383">
        <f>料單!E536</f>
        <v>0</v>
      </c>
      <c r="C408" s="383">
        <f>料單!K536</f>
        <v>0</v>
      </c>
      <c r="D408" s="389">
        <f t="shared" si="36"/>
        <v>0</v>
      </c>
      <c r="E408" s="171" cm="1">
        <f t="array" ref="E408">INDEX(A:A,MATCH(ROW(A407)-1,D:D,1)+1)</f>
        <v>18008</v>
      </c>
      <c r="F408" s="171" t="str" cm="1">
        <f t="array" ref="F408">INDEX(B:B,MATCH(ROW(B407)-1,D:D,1)+1)</f>
        <v>活隔</v>
      </c>
      <c r="G408" s="171">
        <v>1</v>
      </c>
      <c r="H408" s="398">
        <v>407</v>
      </c>
      <c r="J408" s="396" t="str">
        <f t="shared" si="37"/>
        <v/>
      </c>
      <c r="K408" s="390" t="str">
        <f t="shared" si="38"/>
        <v/>
      </c>
      <c r="M408" s="396" t="str">
        <f t="shared" si="39"/>
        <v/>
      </c>
      <c r="N408" s="390" t="str">
        <f t="shared" si="40"/>
        <v/>
      </c>
      <c r="P408" t="str">
        <f t="shared" si="41"/>
        <v>180080407</v>
      </c>
    </row>
    <row r="409" spans="1:16" x14ac:dyDescent="0.25">
      <c r="A409" s="383">
        <f>料單!C537</f>
        <v>14018</v>
      </c>
      <c r="B409" s="383">
        <f>料單!E537</f>
        <v>0</v>
      </c>
      <c r="C409" s="383">
        <f>料單!K537</f>
        <v>0</v>
      </c>
      <c r="D409" s="389">
        <f t="shared" si="36"/>
        <v>0</v>
      </c>
      <c r="E409" s="171" cm="1">
        <f t="array" ref="E409">INDEX(A:A,MATCH(ROW(A408)-1,D:D,1)+1)</f>
        <v>18008</v>
      </c>
      <c r="F409" s="171" t="str" cm="1">
        <f t="array" ref="F409">INDEX(B:B,MATCH(ROW(B408)-1,D:D,1)+1)</f>
        <v>活隔</v>
      </c>
      <c r="G409" s="171">
        <v>1</v>
      </c>
      <c r="H409" s="398">
        <v>408</v>
      </c>
      <c r="J409" s="396" t="str">
        <f t="shared" si="37"/>
        <v/>
      </c>
      <c r="K409" s="390" t="str">
        <f t="shared" si="38"/>
        <v/>
      </c>
      <c r="M409" s="396" t="str">
        <f t="shared" si="39"/>
        <v/>
      </c>
      <c r="N409" s="390" t="str">
        <f t="shared" si="40"/>
        <v/>
      </c>
      <c r="P409" t="str">
        <f t="shared" si="41"/>
        <v>180080408</v>
      </c>
    </row>
    <row r="410" spans="1:16" x14ac:dyDescent="0.25">
      <c r="A410" s="383">
        <f>料單!C538</f>
        <v>14019</v>
      </c>
      <c r="B410" s="383">
        <f>料單!E538</f>
        <v>0</v>
      </c>
      <c r="C410" s="383">
        <f>料單!K538</f>
        <v>0</v>
      </c>
      <c r="D410" s="389">
        <f t="shared" si="36"/>
        <v>0</v>
      </c>
      <c r="E410" s="171" cm="1">
        <f t="array" ref="E410">INDEX(A:A,MATCH(ROW(A409)-1,D:D,1)+1)</f>
        <v>18008</v>
      </c>
      <c r="F410" s="171" t="str" cm="1">
        <f t="array" ref="F410">INDEX(B:B,MATCH(ROW(B409)-1,D:D,1)+1)</f>
        <v>活隔</v>
      </c>
      <c r="G410" s="171">
        <v>1</v>
      </c>
      <c r="H410" s="398">
        <v>409</v>
      </c>
      <c r="J410" s="396" t="str">
        <f t="shared" si="37"/>
        <v/>
      </c>
      <c r="K410" s="390" t="str">
        <f t="shared" si="38"/>
        <v/>
      </c>
      <c r="M410" s="396" t="str">
        <f t="shared" si="39"/>
        <v/>
      </c>
      <c r="N410" s="390" t="str">
        <f t="shared" si="40"/>
        <v/>
      </c>
      <c r="P410" t="str">
        <f t="shared" si="41"/>
        <v>180080409</v>
      </c>
    </row>
    <row r="411" spans="1:16" x14ac:dyDescent="0.25">
      <c r="A411" s="383">
        <f>料單!C539</f>
        <v>14020</v>
      </c>
      <c r="B411" s="383">
        <f>料單!E539</f>
        <v>0</v>
      </c>
      <c r="C411" s="383">
        <f>料單!K539</f>
        <v>0</v>
      </c>
      <c r="D411" s="389">
        <f t="shared" si="36"/>
        <v>0</v>
      </c>
      <c r="E411" s="171" cm="1">
        <f t="array" ref="E411">INDEX(A:A,MATCH(ROW(A410)-1,D:D,1)+1)</f>
        <v>18008</v>
      </c>
      <c r="F411" s="171" t="str" cm="1">
        <f t="array" ref="F411">INDEX(B:B,MATCH(ROW(B410)-1,D:D,1)+1)</f>
        <v>活隔</v>
      </c>
      <c r="G411" s="171">
        <v>1</v>
      </c>
      <c r="H411" s="398">
        <v>410</v>
      </c>
      <c r="J411" s="396" t="str">
        <f t="shared" si="37"/>
        <v/>
      </c>
      <c r="K411" s="390" t="str">
        <f t="shared" si="38"/>
        <v/>
      </c>
      <c r="M411" s="396" t="str">
        <f t="shared" si="39"/>
        <v/>
      </c>
      <c r="N411" s="390" t="str">
        <f t="shared" si="40"/>
        <v/>
      </c>
      <c r="P411" t="str">
        <f t="shared" si="41"/>
        <v>180080410</v>
      </c>
    </row>
    <row r="412" spans="1:16" x14ac:dyDescent="0.25">
      <c r="A412" s="383">
        <f>料單!C540</f>
        <v>14021</v>
      </c>
      <c r="B412" s="383">
        <f>料單!E540</f>
        <v>0</v>
      </c>
      <c r="C412" s="383">
        <f>料單!K540</f>
        <v>0</v>
      </c>
      <c r="D412" s="389">
        <f t="shared" si="36"/>
        <v>0</v>
      </c>
      <c r="E412" s="171" cm="1">
        <f t="array" ref="E412">INDEX(A:A,MATCH(ROW(A411)-1,D:D,1)+1)</f>
        <v>18008</v>
      </c>
      <c r="F412" s="171" t="str" cm="1">
        <f t="array" ref="F412">INDEX(B:B,MATCH(ROW(B411)-1,D:D,1)+1)</f>
        <v>活隔</v>
      </c>
      <c r="G412" s="171">
        <v>1</v>
      </c>
      <c r="H412" s="398">
        <v>411</v>
      </c>
      <c r="J412" s="396" t="str">
        <f t="shared" si="37"/>
        <v/>
      </c>
      <c r="K412" s="390" t="str">
        <f t="shared" si="38"/>
        <v/>
      </c>
      <c r="M412" s="396" t="str">
        <f t="shared" si="39"/>
        <v/>
      </c>
      <c r="N412" s="390" t="str">
        <f t="shared" si="40"/>
        <v/>
      </c>
      <c r="P412" t="str">
        <f t="shared" si="41"/>
        <v>180080411</v>
      </c>
    </row>
    <row r="413" spans="1:16" x14ac:dyDescent="0.25">
      <c r="A413" s="383">
        <f>料單!C541</f>
        <v>14022</v>
      </c>
      <c r="B413" s="383">
        <f>料單!E541</f>
        <v>0</v>
      </c>
      <c r="C413" s="383">
        <f>料單!K541</f>
        <v>0</v>
      </c>
      <c r="D413" s="389">
        <f t="shared" si="36"/>
        <v>0</v>
      </c>
      <c r="E413" s="171" cm="1">
        <f t="array" ref="E413">INDEX(A:A,MATCH(ROW(A412)-1,D:D,1)+1)</f>
        <v>18008</v>
      </c>
      <c r="F413" s="171" t="str" cm="1">
        <f t="array" ref="F413">INDEX(B:B,MATCH(ROW(B412)-1,D:D,1)+1)</f>
        <v>活隔</v>
      </c>
      <c r="G413" s="171">
        <v>1</v>
      </c>
      <c r="H413" s="398">
        <v>412</v>
      </c>
      <c r="J413" s="396" t="str">
        <f t="shared" si="37"/>
        <v/>
      </c>
      <c r="K413" s="390" t="str">
        <f t="shared" si="38"/>
        <v/>
      </c>
      <c r="M413" s="396" t="str">
        <f t="shared" si="39"/>
        <v/>
      </c>
      <c r="N413" s="390" t="str">
        <f t="shared" si="40"/>
        <v/>
      </c>
      <c r="P413" t="str">
        <f t="shared" si="41"/>
        <v>180080412</v>
      </c>
    </row>
    <row r="414" spans="1:16" x14ac:dyDescent="0.25">
      <c r="A414" s="383">
        <f>料單!C542</f>
        <v>14023</v>
      </c>
      <c r="B414" s="383">
        <f>料單!E542</f>
        <v>0</v>
      </c>
      <c r="C414" s="383">
        <f>料單!K542</f>
        <v>0</v>
      </c>
      <c r="D414" s="389">
        <f t="shared" si="36"/>
        <v>0</v>
      </c>
      <c r="E414" s="171" cm="1">
        <f t="array" ref="E414">INDEX(A:A,MATCH(ROW(A413)-1,D:D,1)+1)</f>
        <v>18008</v>
      </c>
      <c r="F414" s="171" t="str" cm="1">
        <f t="array" ref="F414">INDEX(B:B,MATCH(ROW(B413)-1,D:D,1)+1)</f>
        <v>活隔</v>
      </c>
      <c r="G414" s="171">
        <v>1</v>
      </c>
      <c r="H414" s="398">
        <v>413</v>
      </c>
      <c r="J414" s="396" t="str">
        <f t="shared" si="37"/>
        <v/>
      </c>
      <c r="K414" s="390" t="str">
        <f t="shared" si="38"/>
        <v/>
      </c>
      <c r="M414" s="396" t="str">
        <f t="shared" si="39"/>
        <v/>
      </c>
      <c r="N414" s="390" t="str">
        <f t="shared" si="40"/>
        <v/>
      </c>
      <c r="P414" t="str">
        <f t="shared" si="41"/>
        <v>180080413</v>
      </c>
    </row>
    <row r="415" spans="1:16" x14ac:dyDescent="0.25">
      <c r="A415" s="383">
        <f>料單!C543</f>
        <v>14024</v>
      </c>
      <c r="B415" s="383">
        <f>料單!E543</f>
        <v>0</v>
      </c>
      <c r="C415" s="383">
        <f>料單!K543</f>
        <v>0</v>
      </c>
      <c r="D415" s="389">
        <f t="shared" si="36"/>
        <v>0</v>
      </c>
      <c r="E415" s="171" cm="1">
        <f t="array" ref="E415">INDEX(A:A,MATCH(ROW(A414)-1,D:D,1)+1)</f>
        <v>18008</v>
      </c>
      <c r="F415" s="171" t="str" cm="1">
        <f t="array" ref="F415">INDEX(B:B,MATCH(ROW(B414)-1,D:D,1)+1)</f>
        <v>活隔</v>
      </c>
      <c r="G415" s="171">
        <v>1</v>
      </c>
      <c r="H415" s="398">
        <v>414</v>
      </c>
      <c r="J415" s="396" t="str">
        <f t="shared" si="37"/>
        <v/>
      </c>
      <c r="K415" s="390" t="str">
        <f t="shared" si="38"/>
        <v/>
      </c>
      <c r="M415" s="396" t="str">
        <f t="shared" si="39"/>
        <v/>
      </c>
      <c r="N415" s="390" t="str">
        <f t="shared" si="40"/>
        <v/>
      </c>
      <c r="P415" t="str">
        <f t="shared" si="41"/>
        <v>180080414</v>
      </c>
    </row>
    <row r="416" spans="1:16" x14ac:dyDescent="0.25">
      <c r="A416" s="383">
        <f>料單!C544</f>
        <v>14025</v>
      </c>
      <c r="B416" s="383">
        <f>料單!E544</f>
        <v>0</v>
      </c>
      <c r="C416" s="383">
        <f>料單!K544</f>
        <v>0</v>
      </c>
      <c r="D416" s="389">
        <f t="shared" si="36"/>
        <v>0</v>
      </c>
      <c r="E416" s="171" cm="1">
        <f t="array" ref="E416">INDEX(A:A,MATCH(ROW(A415)-1,D:D,1)+1)</f>
        <v>18008</v>
      </c>
      <c r="F416" s="171" t="str" cm="1">
        <f t="array" ref="F416">INDEX(B:B,MATCH(ROW(B415)-1,D:D,1)+1)</f>
        <v>活隔</v>
      </c>
      <c r="G416" s="171">
        <v>1</v>
      </c>
      <c r="H416" s="398">
        <v>415</v>
      </c>
      <c r="J416" s="396" t="str">
        <f t="shared" si="37"/>
        <v/>
      </c>
      <c r="K416" s="390" t="str">
        <f t="shared" si="38"/>
        <v/>
      </c>
      <c r="M416" s="396" t="str">
        <f t="shared" si="39"/>
        <v/>
      </c>
      <c r="N416" s="390" t="str">
        <f t="shared" si="40"/>
        <v/>
      </c>
      <c r="P416" t="str">
        <f t="shared" si="41"/>
        <v>180080415</v>
      </c>
    </row>
    <row r="417" spans="1:16" x14ac:dyDescent="0.25">
      <c r="A417" s="383">
        <f>料單!C545</f>
        <v>14026</v>
      </c>
      <c r="B417" s="383">
        <f>料單!E545</f>
        <v>0</v>
      </c>
      <c r="C417" s="383">
        <f>料單!K545</f>
        <v>0</v>
      </c>
      <c r="D417" s="389">
        <f t="shared" si="36"/>
        <v>0</v>
      </c>
      <c r="E417" s="171" cm="1">
        <f t="array" ref="E417">INDEX(A:A,MATCH(ROW(A416)-1,D:D,1)+1)</f>
        <v>18008</v>
      </c>
      <c r="F417" s="171" t="str" cm="1">
        <f t="array" ref="F417">INDEX(B:B,MATCH(ROW(B416)-1,D:D,1)+1)</f>
        <v>活隔</v>
      </c>
      <c r="G417" s="171">
        <v>1</v>
      </c>
      <c r="H417" s="398">
        <v>416</v>
      </c>
      <c r="J417" s="396" t="str">
        <f t="shared" si="37"/>
        <v/>
      </c>
      <c r="K417" s="390" t="str">
        <f t="shared" si="38"/>
        <v/>
      </c>
      <c r="M417" s="396" t="str">
        <f t="shared" si="39"/>
        <v/>
      </c>
      <c r="N417" s="390" t="str">
        <f t="shared" si="40"/>
        <v/>
      </c>
      <c r="P417" t="str">
        <f t="shared" si="41"/>
        <v>180080416</v>
      </c>
    </row>
    <row r="418" spans="1:16" x14ac:dyDescent="0.25">
      <c r="A418" s="383">
        <f>料單!C546</f>
        <v>14027</v>
      </c>
      <c r="B418" s="383">
        <f>料單!E546</f>
        <v>0</v>
      </c>
      <c r="C418" s="383">
        <f>料單!K546</f>
        <v>0</v>
      </c>
      <c r="D418" s="389">
        <f t="shared" si="36"/>
        <v>0</v>
      </c>
      <c r="E418" s="171" cm="1">
        <f t="array" ref="E418">INDEX(A:A,MATCH(ROW(A417)-1,D:D,1)+1)</f>
        <v>18008</v>
      </c>
      <c r="F418" s="171" t="str" cm="1">
        <f t="array" ref="F418">INDEX(B:B,MATCH(ROW(B417)-1,D:D,1)+1)</f>
        <v>活隔</v>
      </c>
      <c r="G418" s="171">
        <v>1</v>
      </c>
      <c r="H418" s="398">
        <v>417</v>
      </c>
      <c r="J418" s="396" t="str">
        <f t="shared" si="37"/>
        <v/>
      </c>
      <c r="K418" s="390" t="str">
        <f t="shared" si="38"/>
        <v/>
      </c>
      <c r="M418" s="396" t="str">
        <f t="shared" si="39"/>
        <v/>
      </c>
      <c r="N418" s="390" t="str">
        <f t="shared" si="40"/>
        <v/>
      </c>
      <c r="P418" t="str">
        <f t="shared" si="41"/>
        <v>180080417</v>
      </c>
    </row>
    <row r="419" spans="1:16" x14ac:dyDescent="0.25">
      <c r="A419" s="383">
        <f>料單!C547</f>
        <v>14028</v>
      </c>
      <c r="B419" s="383">
        <f>料單!E547</f>
        <v>0</v>
      </c>
      <c r="C419" s="383">
        <f>料單!K547</f>
        <v>0</v>
      </c>
      <c r="D419" s="389">
        <f t="shared" si="36"/>
        <v>0</v>
      </c>
      <c r="E419" s="171" cm="1">
        <f t="array" ref="E419">INDEX(A:A,MATCH(ROW(A418)-1,D:D,1)+1)</f>
        <v>18008</v>
      </c>
      <c r="F419" s="171" t="str" cm="1">
        <f t="array" ref="F419">INDEX(B:B,MATCH(ROW(B418)-1,D:D,1)+1)</f>
        <v>活隔</v>
      </c>
      <c r="G419" s="171">
        <v>1</v>
      </c>
      <c r="H419" s="398">
        <v>418</v>
      </c>
      <c r="J419" s="396" t="str">
        <f t="shared" si="37"/>
        <v/>
      </c>
      <c r="K419" s="390" t="str">
        <f t="shared" si="38"/>
        <v/>
      </c>
      <c r="M419" s="396" t="str">
        <f t="shared" si="39"/>
        <v/>
      </c>
      <c r="N419" s="390" t="str">
        <f t="shared" si="40"/>
        <v/>
      </c>
      <c r="P419" t="str">
        <f t="shared" si="41"/>
        <v>180080418</v>
      </c>
    </row>
    <row r="420" spans="1:16" x14ac:dyDescent="0.25">
      <c r="A420" s="383">
        <f>料單!C548</f>
        <v>14029</v>
      </c>
      <c r="B420" s="383">
        <f>料單!E548</f>
        <v>0</v>
      </c>
      <c r="C420" s="383">
        <f>料單!K548</f>
        <v>0</v>
      </c>
      <c r="D420" s="389">
        <f t="shared" si="36"/>
        <v>0</v>
      </c>
      <c r="E420" s="171" cm="1">
        <f t="array" ref="E420">INDEX(A:A,MATCH(ROW(A419)-1,D:D,1)+1)</f>
        <v>18008</v>
      </c>
      <c r="F420" s="171" t="str" cm="1">
        <f t="array" ref="F420">INDEX(B:B,MATCH(ROW(B419)-1,D:D,1)+1)</f>
        <v>活隔</v>
      </c>
      <c r="G420" s="171">
        <v>1</v>
      </c>
      <c r="H420" s="398">
        <v>419</v>
      </c>
      <c r="J420" s="396" t="str">
        <f t="shared" si="37"/>
        <v/>
      </c>
      <c r="K420" s="390" t="str">
        <f t="shared" si="38"/>
        <v/>
      </c>
      <c r="M420" s="396" t="str">
        <f t="shared" si="39"/>
        <v/>
      </c>
      <c r="N420" s="390" t="str">
        <f t="shared" si="40"/>
        <v/>
      </c>
      <c r="P420" t="str">
        <f t="shared" si="41"/>
        <v>180080419</v>
      </c>
    </row>
    <row r="421" spans="1:16" x14ac:dyDescent="0.25">
      <c r="A421" s="383">
        <f>料單!C549</f>
        <v>14030</v>
      </c>
      <c r="B421" s="383">
        <f>料單!E549</f>
        <v>0</v>
      </c>
      <c r="C421" s="383">
        <f>料單!K549</f>
        <v>0</v>
      </c>
      <c r="D421" s="389">
        <f t="shared" si="36"/>
        <v>0</v>
      </c>
      <c r="E421" s="171" cm="1">
        <f t="array" ref="E421">INDEX(A:A,MATCH(ROW(A420)-1,D:D,1)+1)</f>
        <v>18008</v>
      </c>
      <c r="F421" s="171" t="str" cm="1">
        <f t="array" ref="F421">INDEX(B:B,MATCH(ROW(B420)-1,D:D,1)+1)</f>
        <v>活隔</v>
      </c>
      <c r="G421" s="171">
        <v>1</v>
      </c>
      <c r="H421" s="398">
        <v>420</v>
      </c>
      <c r="J421" s="396" t="str">
        <f t="shared" si="37"/>
        <v/>
      </c>
      <c r="K421" s="390" t="str">
        <f t="shared" si="38"/>
        <v/>
      </c>
      <c r="M421" s="396" t="str">
        <f t="shared" si="39"/>
        <v/>
      </c>
      <c r="N421" s="390" t="str">
        <f t="shared" si="40"/>
        <v/>
      </c>
      <c r="P421" t="str">
        <f t="shared" si="41"/>
        <v>180080420</v>
      </c>
    </row>
    <row r="422" spans="1:16" x14ac:dyDescent="0.25">
      <c r="A422" s="383">
        <f>料單!C559</f>
        <v>15001</v>
      </c>
      <c r="B422" s="383" t="str">
        <f>料單!E559</f>
        <v>頂板</v>
      </c>
      <c r="C422" s="383">
        <f>料單!K559</f>
        <v>0</v>
      </c>
      <c r="D422" s="389">
        <f t="shared" si="36"/>
        <v>0</v>
      </c>
      <c r="E422" s="171" cm="1">
        <f t="array" ref="E422">INDEX(A:A,MATCH(ROW(A421)-1,D:D,1)+1)</f>
        <v>18008</v>
      </c>
      <c r="F422" s="171" t="str" cm="1">
        <f t="array" ref="F422">INDEX(B:B,MATCH(ROW(B421)-1,D:D,1)+1)</f>
        <v>活隔</v>
      </c>
      <c r="G422" s="171">
        <v>1</v>
      </c>
      <c r="H422" s="398">
        <v>421</v>
      </c>
      <c r="J422" s="396" t="str">
        <f t="shared" si="37"/>
        <v/>
      </c>
      <c r="K422" s="390" t="str">
        <f t="shared" si="38"/>
        <v/>
      </c>
      <c r="M422" s="396" t="str">
        <f t="shared" si="39"/>
        <v/>
      </c>
      <c r="N422" s="390" t="str">
        <f t="shared" si="40"/>
        <v/>
      </c>
      <c r="P422" t="str">
        <f t="shared" si="41"/>
        <v>180080421</v>
      </c>
    </row>
    <row r="423" spans="1:16" x14ac:dyDescent="0.25">
      <c r="A423" s="383">
        <f>料單!C560</f>
        <v>15002</v>
      </c>
      <c r="B423" s="383" t="str">
        <f>料單!E560</f>
        <v>底板</v>
      </c>
      <c r="C423" s="383">
        <f>料單!K560</f>
        <v>0</v>
      </c>
      <c r="D423" s="389">
        <f t="shared" si="36"/>
        <v>0</v>
      </c>
      <c r="E423" s="171" cm="1">
        <f t="array" ref="E423">INDEX(A:A,MATCH(ROW(A422)-1,D:D,1)+1)</f>
        <v>18008</v>
      </c>
      <c r="F423" s="171" t="str" cm="1">
        <f t="array" ref="F423">INDEX(B:B,MATCH(ROW(B422)-1,D:D,1)+1)</f>
        <v>活隔</v>
      </c>
      <c r="G423" s="171">
        <v>1</v>
      </c>
      <c r="H423" s="398">
        <v>422</v>
      </c>
      <c r="J423" s="396" t="str">
        <f t="shared" si="37"/>
        <v/>
      </c>
      <c r="K423" s="390" t="str">
        <f t="shared" si="38"/>
        <v/>
      </c>
      <c r="M423" s="396" t="str">
        <f t="shared" si="39"/>
        <v/>
      </c>
      <c r="N423" s="390" t="str">
        <f t="shared" si="40"/>
        <v/>
      </c>
      <c r="P423" t="str">
        <f t="shared" si="41"/>
        <v>180080422</v>
      </c>
    </row>
    <row r="424" spans="1:16" x14ac:dyDescent="0.25">
      <c r="A424" s="383">
        <f>料單!C561</f>
        <v>15003</v>
      </c>
      <c r="B424" s="383" t="str">
        <f>料單!E561</f>
        <v>左側板</v>
      </c>
      <c r="C424" s="383">
        <f>料單!K561</f>
        <v>0</v>
      </c>
      <c r="D424" s="389">
        <f t="shared" si="36"/>
        <v>0</v>
      </c>
      <c r="E424" s="171" cm="1">
        <f t="array" ref="E424">INDEX(A:A,MATCH(ROW(A423)-1,D:D,1)+1)</f>
        <v>18008</v>
      </c>
      <c r="F424" s="171" t="str" cm="1">
        <f t="array" ref="F424">INDEX(B:B,MATCH(ROW(B423)-1,D:D,1)+1)</f>
        <v>活隔</v>
      </c>
      <c r="G424" s="171">
        <v>1</v>
      </c>
      <c r="H424" s="398">
        <v>423</v>
      </c>
      <c r="J424" s="396" t="str">
        <f t="shared" si="37"/>
        <v/>
      </c>
      <c r="K424" s="390" t="str">
        <f t="shared" si="38"/>
        <v/>
      </c>
      <c r="M424" s="396" t="str">
        <f t="shared" si="39"/>
        <v/>
      </c>
      <c r="N424" s="390" t="str">
        <f t="shared" si="40"/>
        <v/>
      </c>
      <c r="P424" t="str">
        <f t="shared" si="41"/>
        <v>180080423</v>
      </c>
    </row>
    <row r="425" spans="1:16" x14ac:dyDescent="0.25">
      <c r="A425" s="383">
        <f>料單!C562</f>
        <v>15004</v>
      </c>
      <c r="B425" s="383" t="str">
        <f>料單!E562</f>
        <v>右側板</v>
      </c>
      <c r="C425" s="383">
        <f>料單!K562</f>
        <v>0</v>
      </c>
      <c r="D425" s="389">
        <f t="shared" si="36"/>
        <v>0</v>
      </c>
      <c r="E425" s="171" cm="1">
        <f t="array" ref="E425">INDEX(A:A,MATCH(ROW(A424)-1,D:D,1)+1)</f>
        <v>18008</v>
      </c>
      <c r="F425" s="171" t="str" cm="1">
        <f t="array" ref="F425">INDEX(B:B,MATCH(ROW(B424)-1,D:D,1)+1)</f>
        <v>活隔</v>
      </c>
      <c r="G425" s="171">
        <v>1</v>
      </c>
      <c r="H425" s="398">
        <v>424</v>
      </c>
      <c r="J425" s="396" t="str">
        <f t="shared" si="37"/>
        <v/>
      </c>
      <c r="K425" s="390" t="str">
        <f t="shared" si="38"/>
        <v/>
      </c>
      <c r="M425" s="396" t="str">
        <f t="shared" si="39"/>
        <v/>
      </c>
      <c r="N425" s="390" t="str">
        <f t="shared" si="40"/>
        <v/>
      </c>
      <c r="P425" t="str">
        <f t="shared" si="41"/>
        <v>180080424</v>
      </c>
    </row>
    <row r="426" spans="1:16" x14ac:dyDescent="0.25">
      <c r="A426" s="383">
        <f>料單!C563</f>
        <v>15005</v>
      </c>
      <c r="B426" s="383" t="str">
        <f>料單!E563</f>
        <v>背板</v>
      </c>
      <c r="C426" s="383">
        <f>料單!K563</f>
        <v>0</v>
      </c>
      <c r="D426" s="389">
        <f t="shared" si="36"/>
        <v>0</v>
      </c>
      <c r="E426" s="171" cm="1">
        <f t="array" ref="E426">INDEX(A:A,MATCH(ROW(A425)-1,D:D,1)+1)</f>
        <v>18008</v>
      </c>
      <c r="F426" s="171" t="str" cm="1">
        <f t="array" ref="F426">INDEX(B:B,MATCH(ROW(B425)-1,D:D,1)+1)</f>
        <v>活隔</v>
      </c>
      <c r="G426" s="171">
        <v>1</v>
      </c>
      <c r="H426" s="398">
        <v>425</v>
      </c>
      <c r="J426" s="396" t="str">
        <f t="shared" si="37"/>
        <v/>
      </c>
      <c r="K426" s="390" t="str">
        <f t="shared" si="38"/>
        <v/>
      </c>
      <c r="M426" s="396" t="str">
        <f t="shared" si="39"/>
        <v/>
      </c>
      <c r="N426" s="390" t="str">
        <f t="shared" si="40"/>
        <v/>
      </c>
      <c r="P426" t="str">
        <f t="shared" si="41"/>
        <v>180080425</v>
      </c>
    </row>
    <row r="427" spans="1:16" x14ac:dyDescent="0.25">
      <c r="A427" s="383">
        <f>料單!C564</f>
        <v>15006</v>
      </c>
      <c r="B427" s="383" t="str">
        <f>料單!E564</f>
        <v>背拉桿</v>
      </c>
      <c r="C427" s="383">
        <f>料單!K564</f>
        <v>0</v>
      </c>
      <c r="D427" s="389">
        <f t="shared" si="36"/>
        <v>0</v>
      </c>
      <c r="E427" s="171" cm="1">
        <f t="array" ref="E427">INDEX(A:A,MATCH(ROW(A426)-1,D:D,1)+1)</f>
        <v>18008</v>
      </c>
      <c r="F427" s="171" t="str" cm="1">
        <f t="array" ref="F427">INDEX(B:B,MATCH(ROW(B426)-1,D:D,1)+1)</f>
        <v>活隔</v>
      </c>
      <c r="G427" s="171">
        <v>1</v>
      </c>
      <c r="H427" s="398">
        <v>426</v>
      </c>
      <c r="J427" s="396" t="str">
        <f t="shared" si="37"/>
        <v/>
      </c>
      <c r="K427" s="390" t="str">
        <f t="shared" si="38"/>
        <v/>
      </c>
      <c r="M427" s="396" t="str">
        <f t="shared" si="39"/>
        <v/>
      </c>
      <c r="N427" s="390" t="str">
        <f t="shared" si="40"/>
        <v/>
      </c>
      <c r="P427" t="str">
        <f t="shared" si="41"/>
        <v>180080426</v>
      </c>
    </row>
    <row r="428" spans="1:16" x14ac:dyDescent="0.25">
      <c r="A428" s="383">
        <f>料單!C565</f>
        <v>15007</v>
      </c>
      <c r="B428" s="383" t="str">
        <f>料單!E565</f>
        <v>中立板</v>
      </c>
      <c r="C428" s="383">
        <f>料單!K565</f>
        <v>0</v>
      </c>
      <c r="D428" s="389">
        <f t="shared" si="36"/>
        <v>0</v>
      </c>
      <c r="E428" s="171" cm="1">
        <f t="array" ref="E428">INDEX(A:A,MATCH(ROW(A427)-1,D:D,1)+1)</f>
        <v>18008</v>
      </c>
      <c r="F428" s="171" t="str" cm="1">
        <f t="array" ref="F428">INDEX(B:B,MATCH(ROW(B427)-1,D:D,1)+1)</f>
        <v>活隔</v>
      </c>
      <c r="G428" s="171">
        <v>1</v>
      </c>
      <c r="H428" s="398">
        <v>427</v>
      </c>
      <c r="J428" s="396" t="str">
        <f t="shared" si="37"/>
        <v/>
      </c>
      <c r="K428" s="390" t="str">
        <f t="shared" si="38"/>
        <v/>
      </c>
      <c r="M428" s="396" t="str">
        <f t="shared" si="39"/>
        <v/>
      </c>
      <c r="N428" s="390" t="str">
        <f t="shared" si="40"/>
        <v/>
      </c>
      <c r="P428" t="str">
        <f t="shared" si="41"/>
        <v>180080427</v>
      </c>
    </row>
    <row r="429" spans="1:16" x14ac:dyDescent="0.25">
      <c r="A429" s="383">
        <f>料單!C566</f>
        <v>15008</v>
      </c>
      <c r="B429" s="383" t="str">
        <f>料單!E566</f>
        <v>活隔</v>
      </c>
      <c r="C429" s="383">
        <f>料單!K566</f>
        <v>0</v>
      </c>
      <c r="D429" s="389">
        <f t="shared" si="36"/>
        <v>0</v>
      </c>
      <c r="E429" s="171" cm="1">
        <f t="array" ref="E429">INDEX(A:A,MATCH(ROW(A428)-1,D:D,1)+1)</f>
        <v>18008</v>
      </c>
      <c r="F429" s="171" t="str" cm="1">
        <f t="array" ref="F429">INDEX(B:B,MATCH(ROW(B428)-1,D:D,1)+1)</f>
        <v>活隔</v>
      </c>
      <c r="G429" s="171">
        <v>1</v>
      </c>
      <c r="H429" s="398">
        <v>428</v>
      </c>
      <c r="J429" s="396" t="str">
        <f t="shared" si="37"/>
        <v/>
      </c>
      <c r="K429" s="390" t="str">
        <f t="shared" si="38"/>
        <v/>
      </c>
      <c r="M429" s="396" t="str">
        <f t="shared" si="39"/>
        <v/>
      </c>
      <c r="N429" s="390" t="str">
        <f t="shared" si="40"/>
        <v/>
      </c>
      <c r="P429" t="str">
        <f t="shared" si="41"/>
        <v>180080428</v>
      </c>
    </row>
    <row r="430" spans="1:16" x14ac:dyDescent="0.25">
      <c r="A430" s="383">
        <f>料單!C567</f>
        <v>15009</v>
      </c>
      <c r="B430" s="383" t="str">
        <f>料單!E567</f>
        <v>固隔</v>
      </c>
      <c r="C430" s="383">
        <f>料單!K567</f>
        <v>0</v>
      </c>
      <c r="D430" s="389">
        <f t="shared" si="36"/>
        <v>0</v>
      </c>
      <c r="E430" s="171" cm="1">
        <f t="array" ref="E430">INDEX(A:A,MATCH(ROW(A429)-1,D:D,1)+1)</f>
        <v>18008</v>
      </c>
      <c r="F430" s="171" t="str" cm="1">
        <f t="array" ref="F430">INDEX(B:B,MATCH(ROW(B429)-1,D:D,1)+1)</f>
        <v>活隔</v>
      </c>
      <c r="G430" s="171">
        <v>1</v>
      </c>
      <c r="H430" s="398">
        <v>429</v>
      </c>
      <c r="J430" s="396" t="str">
        <f t="shared" si="37"/>
        <v/>
      </c>
      <c r="K430" s="390" t="str">
        <f t="shared" si="38"/>
        <v/>
      </c>
      <c r="M430" s="396" t="str">
        <f t="shared" si="39"/>
        <v/>
      </c>
      <c r="N430" s="390" t="str">
        <f t="shared" si="40"/>
        <v/>
      </c>
      <c r="P430" t="str">
        <f t="shared" si="41"/>
        <v>180080429</v>
      </c>
    </row>
    <row r="431" spans="1:16" x14ac:dyDescent="0.25">
      <c r="A431" s="383">
        <f>料單!C568</f>
        <v>15010</v>
      </c>
      <c r="B431" s="383" t="str">
        <f>料單!E568</f>
        <v>左門板</v>
      </c>
      <c r="C431" s="383">
        <f>料單!K568</f>
        <v>0</v>
      </c>
      <c r="D431" s="389">
        <f t="shared" si="36"/>
        <v>0</v>
      </c>
      <c r="E431" s="171" cm="1">
        <f t="array" ref="E431">INDEX(A:A,MATCH(ROW(A430)-1,D:D,1)+1)</f>
        <v>18008</v>
      </c>
      <c r="F431" s="171" t="str" cm="1">
        <f t="array" ref="F431">INDEX(B:B,MATCH(ROW(B430)-1,D:D,1)+1)</f>
        <v>活隔</v>
      </c>
      <c r="G431" s="171">
        <v>1</v>
      </c>
      <c r="H431" s="398">
        <v>430</v>
      </c>
      <c r="J431" s="396" t="str">
        <f t="shared" si="37"/>
        <v/>
      </c>
      <c r="K431" s="390" t="str">
        <f t="shared" si="38"/>
        <v/>
      </c>
      <c r="M431" s="396" t="str">
        <f t="shared" si="39"/>
        <v/>
      </c>
      <c r="N431" s="390" t="str">
        <f t="shared" si="40"/>
        <v/>
      </c>
      <c r="P431" t="str">
        <f t="shared" si="41"/>
        <v>180080430</v>
      </c>
    </row>
    <row r="432" spans="1:16" x14ac:dyDescent="0.25">
      <c r="A432" s="383">
        <f>料單!C569</f>
        <v>15011</v>
      </c>
      <c r="B432" s="383" t="str">
        <f>料單!E569</f>
        <v>右門板</v>
      </c>
      <c r="C432" s="383">
        <f>料單!K569</f>
        <v>0</v>
      </c>
      <c r="D432" s="389">
        <f t="shared" si="36"/>
        <v>0</v>
      </c>
      <c r="E432" s="171" cm="1">
        <f t="array" ref="E432">INDEX(A:A,MATCH(ROW(A431)-1,D:D,1)+1)</f>
        <v>18008</v>
      </c>
      <c r="F432" s="171" t="str" cm="1">
        <f t="array" ref="F432">INDEX(B:B,MATCH(ROW(B431)-1,D:D,1)+1)</f>
        <v>活隔</v>
      </c>
      <c r="G432" s="171">
        <v>1</v>
      </c>
      <c r="H432" s="398">
        <v>431</v>
      </c>
      <c r="J432" s="396" t="str">
        <f t="shared" si="37"/>
        <v/>
      </c>
      <c r="K432" s="390" t="str">
        <f t="shared" si="38"/>
        <v/>
      </c>
      <c r="M432" s="396" t="str">
        <f t="shared" si="39"/>
        <v/>
      </c>
      <c r="N432" s="390" t="str">
        <f t="shared" si="40"/>
        <v/>
      </c>
      <c r="P432" t="str">
        <f t="shared" si="41"/>
        <v>180080431</v>
      </c>
    </row>
    <row r="433" spans="1:16" x14ac:dyDescent="0.25">
      <c r="A433" s="383">
        <f>料單!C570</f>
        <v>15012</v>
      </c>
      <c r="B433" s="383">
        <f>料單!E570</f>
        <v>0</v>
      </c>
      <c r="C433" s="383">
        <f>料單!K570</f>
        <v>0</v>
      </c>
      <c r="D433" s="389">
        <f t="shared" si="36"/>
        <v>0</v>
      </c>
      <c r="E433" s="171" cm="1">
        <f t="array" ref="E433">INDEX(A:A,MATCH(ROW(A432)-1,D:D,1)+1)</f>
        <v>18008</v>
      </c>
      <c r="F433" s="171" t="str" cm="1">
        <f t="array" ref="F433">INDEX(B:B,MATCH(ROW(B432)-1,D:D,1)+1)</f>
        <v>活隔</v>
      </c>
      <c r="G433" s="171">
        <v>1</v>
      </c>
      <c r="H433" s="398">
        <v>432</v>
      </c>
      <c r="J433" s="396" t="str">
        <f t="shared" si="37"/>
        <v/>
      </c>
      <c r="K433" s="390" t="str">
        <f t="shared" si="38"/>
        <v/>
      </c>
      <c r="M433" s="396" t="str">
        <f t="shared" si="39"/>
        <v/>
      </c>
      <c r="N433" s="390" t="str">
        <f t="shared" si="40"/>
        <v/>
      </c>
      <c r="P433" t="str">
        <f t="shared" si="41"/>
        <v>180080432</v>
      </c>
    </row>
    <row r="434" spans="1:16" x14ac:dyDescent="0.25">
      <c r="A434" s="383">
        <f>料單!C571</f>
        <v>15013</v>
      </c>
      <c r="B434" s="383">
        <f>料單!E571</f>
        <v>0</v>
      </c>
      <c r="C434" s="383">
        <f>料單!K571</f>
        <v>0</v>
      </c>
      <c r="D434" s="389">
        <f t="shared" si="36"/>
        <v>0</v>
      </c>
      <c r="E434" s="171" cm="1">
        <f t="array" ref="E434">INDEX(A:A,MATCH(ROW(A433)-1,D:D,1)+1)</f>
        <v>18008</v>
      </c>
      <c r="F434" s="171" t="str" cm="1">
        <f t="array" ref="F434">INDEX(B:B,MATCH(ROW(B433)-1,D:D,1)+1)</f>
        <v>活隔</v>
      </c>
      <c r="G434" s="171">
        <v>1</v>
      </c>
      <c r="H434" s="398">
        <v>433</v>
      </c>
      <c r="J434" s="396" t="str">
        <f t="shared" si="37"/>
        <v/>
      </c>
      <c r="K434" s="390" t="str">
        <f t="shared" si="38"/>
        <v/>
      </c>
      <c r="M434" s="396" t="str">
        <f t="shared" si="39"/>
        <v/>
      </c>
      <c r="N434" s="390" t="str">
        <f t="shared" si="40"/>
        <v/>
      </c>
      <c r="P434" t="str">
        <f t="shared" si="41"/>
        <v>180080433</v>
      </c>
    </row>
    <row r="435" spans="1:16" x14ac:dyDescent="0.25">
      <c r="A435" s="383">
        <f>料單!C572</f>
        <v>15014</v>
      </c>
      <c r="B435" s="383">
        <f>料單!E572</f>
        <v>0</v>
      </c>
      <c r="C435" s="383">
        <f>料單!K572</f>
        <v>0</v>
      </c>
      <c r="D435" s="389">
        <f t="shared" si="36"/>
        <v>0</v>
      </c>
      <c r="E435" s="171" cm="1">
        <f t="array" ref="E435">INDEX(A:A,MATCH(ROW(A434)-1,D:D,1)+1)</f>
        <v>18008</v>
      </c>
      <c r="F435" s="171" t="str" cm="1">
        <f t="array" ref="F435">INDEX(B:B,MATCH(ROW(B434)-1,D:D,1)+1)</f>
        <v>活隔</v>
      </c>
      <c r="G435" s="171">
        <v>1</v>
      </c>
      <c r="H435" s="398">
        <v>434</v>
      </c>
      <c r="J435" s="396" t="str">
        <f t="shared" si="37"/>
        <v/>
      </c>
      <c r="K435" s="390" t="str">
        <f t="shared" si="38"/>
        <v/>
      </c>
      <c r="M435" s="396" t="str">
        <f t="shared" si="39"/>
        <v/>
      </c>
      <c r="N435" s="390" t="str">
        <f t="shared" si="40"/>
        <v/>
      </c>
      <c r="P435" t="str">
        <f t="shared" si="41"/>
        <v>180080434</v>
      </c>
    </row>
    <row r="436" spans="1:16" x14ac:dyDescent="0.25">
      <c r="A436" s="383">
        <f>料單!C573</f>
        <v>15015</v>
      </c>
      <c r="B436" s="383">
        <f>料單!E573</f>
        <v>0</v>
      </c>
      <c r="C436" s="383">
        <f>料單!K573</f>
        <v>0</v>
      </c>
      <c r="D436" s="389">
        <f t="shared" si="36"/>
        <v>0</v>
      </c>
      <c r="E436" s="171" cm="1">
        <f t="array" ref="E436">INDEX(A:A,MATCH(ROW(A435)-1,D:D,1)+1)</f>
        <v>18008</v>
      </c>
      <c r="F436" s="171" t="str" cm="1">
        <f t="array" ref="F436">INDEX(B:B,MATCH(ROW(B435)-1,D:D,1)+1)</f>
        <v>活隔</v>
      </c>
      <c r="G436" s="171">
        <v>1</v>
      </c>
      <c r="H436" s="398">
        <v>435</v>
      </c>
      <c r="J436" s="396" t="str">
        <f t="shared" si="37"/>
        <v/>
      </c>
      <c r="K436" s="390" t="str">
        <f t="shared" si="38"/>
        <v/>
      </c>
      <c r="M436" s="396" t="str">
        <f t="shared" si="39"/>
        <v/>
      </c>
      <c r="N436" s="390" t="str">
        <f t="shared" si="40"/>
        <v/>
      </c>
      <c r="P436" t="str">
        <f t="shared" si="41"/>
        <v>180080435</v>
      </c>
    </row>
    <row r="437" spans="1:16" x14ac:dyDescent="0.25">
      <c r="A437" s="383">
        <f>料單!C574</f>
        <v>15016</v>
      </c>
      <c r="B437" s="383">
        <f>料單!E574</f>
        <v>0</v>
      </c>
      <c r="C437" s="383">
        <f>料單!K574</f>
        <v>0</v>
      </c>
      <c r="D437" s="389">
        <f t="shared" si="36"/>
        <v>0</v>
      </c>
      <c r="E437" s="171" cm="1">
        <f t="array" ref="E437">INDEX(A:A,MATCH(ROW(A436)-1,D:D,1)+1)</f>
        <v>18008</v>
      </c>
      <c r="F437" s="171" t="str" cm="1">
        <f t="array" ref="F437">INDEX(B:B,MATCH(ROW(B436)-1,D:D,1)+1)</f>
        <v>活隔</v>
      </c>
      <c r="G437" s="171">
        <v>1</v>
      </c>
      <c r="H437" s="398">
        <v>436</v>
      </c>
      <c r="J437" s="396" t="str">
        <f t="shared" si="37"/>
        <v/>
      </c>
      <c r="K437" s="390" t="str">
        <f t="shared" si="38"/>
        <v/>
      </c>
      <c r="M437" s="396" t="str">
        <f t="shared" si="39"/>
        <v/>
      </c>
      <c r="N437" s="390" t="str">
        <f t="shared" si="40"/>
        <v/>
      </c>
      <c r="P437" t="str">
        <f t="shared" si="41"/>
        <v>180080436</v>
      </c>
    </row>
    <row r="438" spans="1:16" x14ac:dyDescent="0.25">
      <c r="A438" s="383">
        <f>料單!C575</f>
        <v>15017</v>
      </c>
      <c r="B438" s="383">
        <f>料單!E575</f>
        <v>0</v>
      </c>
      <c r="C438" s="383">
        <f>料單!K575</f>
        <v>0</v>
      </c>
      <c r="D438" s="389">
        <f t="shared" si="36"/>
        <v>0</v>
      </c>
      <c r="E438" s="171" cm="1">
        <f t="array" ref="E438">INDEX(A:A,MATCH(ROW(A437)-1,D:D,1)+1)</f>
        <v>18008</v>
      </c>
      <c r="F438" s="171" t="str" cm="1">
        <f t="array" ref="F438">INDEX(B:B,MATCH(ROW(B437)-1,D:D,1)+1)</f>
        <v>活隔</v>
      </c>
      <c r="G438" s="171">
        <v>1</v>
      </c>
      <c r="H438" s="398">
        <v>437</v>
      </c>
      <c r="J438" s="396" t="str">
        <f t="shared" si="37"/>
        <v/>
      </c>
      <c r="K438" s="390" t="str">
        <f t="shared" si="38"/>
        <v/>
      </c>
      <c r="M438" s="396" t="str">
        <f t="shared" si="39"/>
        <v/>
      </c>
      <c r="N438" s="390" t="str">
        <f t="shared" si="40"/>
        <v/>
      </c>
      <c r="P438" t="str">
        <f t="shared" si="41"/>
        <v>180080437</v>
      </c>
    </row>
    <row r="439" spans="1:16" x14ac:dyDescent="0.25">
      <c r="A439" s="383">
        <f>料單!C576</f>
        <v>15018</v>
      </c>
      <c r="B439" s="383">
        <f>料單!E576</f>
        <v>0</v>
      </c>
      <c r="C439" s="383">
        <f>料單!K576</f>
        <v>0</v>
      </c>
      <c r="D439" s="389">
        <f t="shared" si="36"/>
        <v>0</v>
      </c>
      <c r="E439" s="171" cm="1">
        <f t="array" ref="E439">INDEX(A:A,MATCH(ROW(A438)-1,D:D,1)+1)</f>
        <v>18008</v>
      </c>
      <c r="F439" s="171" t="str" cm="1">
        <f t="array" ref="F439">INDEX(B:B,MATCH(ROW(B438)-1,D:D,1)+1)</f>
        <v>活隔</v>
      </c>
      <c r="G439" s="171">
        <v>1</v>
      </c>
      <c r="H439" s="398">
        <v>438</v>
      </c>
      <c r="J439" s="396" t="str">
        <f t="shared" si="37"/>
        <v/>
      </c>
      <c r="K439" s="390" t="str">
        <f t="shared" si="38"/>
        <v/>
      </c>
      <c r="M439" s="396" t="str">
        <f t="shared" si="39"/>
        <v/>
      </c>
      <c r="N439" s="390" t="str">
        <f t="shared" si="40"/>
        <v/>
      </c>
      <c r="P439" t="str">
        <f t="shared" si="41"/>
        <v>180080438</v>
      </c>
    </row>
    <row r="440" spans="1:16" x14ac:dyDescent="0.25">
      <c r="A440" s="383">
        <f>料單!C577</f>
        <v>15019</v>
      </c>
      <c r="B440" s="383">
        <f>料單!E577</f>
        <v>0</v>
      </c>
      <c r="C440" s="383">
        <f>料單!K577</f>
        <v>0</v>
      </c>
      <c r="D440" s="389">
        <f t="shared" si="36"/>
        <v>0</v>
      </c>
      <c r="E440" s="171" cm="1">
        <f t="array" ref="E440">INDEX(A:A,MATCH(ROW(A439)-1,D:D,1)+1)</f>
        <v>18008</v>
      </c>
      <c r="F440" s="171" t="str" cm="1">
        <f t="array" ref="F440">INDEX(B:B,MATCH(ROW(B439)-1,D:D,1)+1)</f>
        <v>活隔</v>
      </c>
      <c r="G440" s="171">
        <v>1</v>
      </c>
      <c r="H440" s="398">
        <v>439</v>
      </c>
      <c r="J440" s="396" t="str">
        <f t="shared" si="37"/>
        <v/>
      </c>
      <c r="K440" s="390" t="str">
        <f t="shared" si="38"/>
        <v/>
      </c>
      <c r="M440" s="396" t="str">
        <f t="shared" si="39"/>
        <v/>
      </c>
      <c r="N440" s="390" t="str">
        <f t="shared" si="40"/>
        <v/>
      </c>
      <c r="P440" t="str">
        <f t="shared" si="41"/>
        <v>180080439</v>
      </c>
    </row>
    <row r="441" spans="1:16" x14ac:dyDescent="0.25">
      <c r="A441" s="383">
        <f>料單!C578</f>
        <v>15020</v>
      </c>
      <c r="B441" s="383">
        <f>料單!E578</f>
        <v>0</v>
      </c>
      <c r="C441" s="383">
        <f>料單!K578</f>
        <v>0</v>
      </c>
      <c r="D441" s="389">
        <f t="shared" si="36"/>
        <v>0</v>
      </c>
      <c r="E441" s="171" cm="1">
        <f t="array" ref="E441">INDEX(A:A,MATCH(ROW(A440)-1,D:D,1)+1)</f>
        <v>18008</v>
      </c>
      <c r="F441" s="171" t="str" cm="1">
        <f t="array" ref="F441">INDEX(B:B,MATCH(ROW(B440)-1,D:D,1)+1)</f>
        <v>活隔</v>
      </c>
      <c r="G441" s="171">
        <v>1</v>
      </c>
      <c r="H441" s="398">
        <v>440</v>
      </c>
      <c r="J441" s="396" t="str">
        <f t="shared" si="37"/>
        <v/>
      </c>
      <c r="K441" s="390" t="str">
        <f t="shared" si="38"/>
        <v/>
      </c>
      <c r="M441" s="396" t="str">
        <f t="shared" si="39"/>
        <v/>
      </c>
      <c r="N441" s="390" t="str">
        <f t="shared" si="40"/>
        <v/>
      </c>
      <c r="P441" t="str">
        <f t="shared" si="41"/>
        <v>180080440</v>
      </c>
    </row>
    <row r="442" spans="1:16" x14ac:dyDescent="0.25">
      <c r="A442" s="383">
        <f>料單!C579</f>
        <v>15021</v>
      </c>
      <c r="B442" s="383">
        <f>料單!E579</f>
        <v>0</v>
      </c>
      <c r="C442" s="383">
        <f>料單!K579</f>
        <v>0</v>
      </c>
      <c r="D442" s="389">
        <f t="shared" si="36"/>
        <v>0</v>
      </c>
      <c r="E442" s="171" cm="1">
        <f t="array" ref="E442">INDEX(A:A,MATCH(ROW(A441)-1,D:D,1)+1)</f>
        <v>18008</v>
      </c>
      <c r="F442" s="171" t="str" cm="1">
        <f t="array" ref="F442">INDEX(B:B,MATCH(ROW(B441)-1,D:D,1)+1)</f>
        <v>活隔</v>
      </c>
      <c r="G442" s="171">
        <v>1</v>
      </c>
      <c r="H442" s="398">
        <v>441</v>
      </c>
      <c r="J442" s="396" t="str">
        <f t="shared" si="37"/>
        <v/>
      </c>
      <c r="K442" s="390" t="str">
        <f t="shared" si="38"/>
        <v/>
      </c>
      <c r="M442" s="396" t="str">
        <f t="shared" si="39"/>
        <v/>
      </c>
      <c r="N442" s="390" t="str">
        <f t="shared" si="40"/>
        <v/>
      </c>
      <c r="P442" t="str">
        <f t="shared" si="41"/>
        <v>180080441</v>
      </c>
    </row>
    <row r="443" spans="1:16" x14ac:dyDescent="0.25">
      <c r="A443" s="383">
        <f>料單!C580</f>
        <v>15022</v>
      </c>
      <c r="B443" s="383">
        <f>料單!E580</f>
        <v>0</v>
      </c>
      <c r="C443" s="383">
        <f>料單!K580</f>
        <v>0</v>
      </c>
      <c r="D443" s="389">
        <f t="shared" si="36"/>
        <v>0</v>
      </c>
      <c r="E443" s="171" cm="1">
        <f t="array" ref="E443">INDEX(A:A,MATCH(ROW(A442)-1,D:D,1)+1)</f>
        <v>18008</v>
      </c>
      <c r="F443" s="171" t="str" cm="1">
        <f t="array" ref="F443">INDEX(B:B,MATCH(ROW(B442)-1,D:D,1)+1)</f>
        <v>活隔</v>
      </c>
      <c r="G443" s="171">
        <v>1</v>
      </c>
      <c r="H443" s="398">
        <v>442</v>
      </c>
      <c r="J443" s="396" t="str">
        <f t="shared" si="37"/>
        <v/>
      </c>
      <c r="K443" s="390" t="str">
        <f t="shared" si="38"/>
        <v/>
      </c>
      <c r="M443" s="396" t="str">
        <f t="shared" si="39"/>
        <v/>
      </c>
      <c r="N443" s="390" t="str">
        <f t="shared" si="40"/>
        <v/>
      </c>
      <c r="P443" t="str">
        <f t="shared" si="41"/>
        <v>180080442</v>
      </c>
    </row>
    <row r="444" spans="1:16" x14ac:dyDescent="0.25">
      <c r="A444" s="383">
        <f>料單!C581</f>
        <v>15023</v>
      </c>
      <c r="B444" s="383">
        <f>料單!E581</f>
        <v>0</v>
      </c>
      <c r="C444" s="383">
        <f>料單!K581</f>
        <v>0</v>
      </c>
      <c r="D444" s="389">
        <f t="shared" si="36"/>
        <v>0</v>
      </c>
      <c r="E444" s="171" cm="1">
        <f t="array" ref="E444">INDEX(A:A,MATCH(ROW(A443)-1,D:D,1)+1)</f>
        <v>18008</v>
      </c>
      <c r="F444" s="171" t="str" cm="1">
        <f t="array" ref="F444">INDEX(B:B,MATCH(ROW(B443)-1,D:D,1)+1)</f>
        <v>活隔</v>
      </c>
      <c r="G444" s="171">
        <v>1</v>
      </c>
      <c r="H444" s="398">
        <v>443</v>
      </c>
      <c r="J444" s="396" t="str">
        <f t="shared" si="37"/>
        <v/>
      </c>
      <c r="K444" s="390" t="str">
        <f t="shared" si="38"/>
        <v/>
      </c>
      <c r="M444" s="396" t="str">
        <f t="shared" si="39"/>
        <v/>
      </c>
      <c r="N444" s="390" t="str">
        <f t="shared" si="40"/>
        <v/>
      </c>
      <c r="P444" t="str">
        <f t="shared" si="41"/>
        <v>180080443</v>
      </c>
    </row>
    <row r="445" spans="1:16" x14ac:dyDescent="0.25">
      <c r="A445" s="383">
        <f>料單!C582</f>
        <v>15024</v>
      </c>
      <c r="B445" s="383">
        <f>料單!E582</f>
        <v>0</v>
      </c>
      <c r="C445" s="383">
        <f>料單!K582</f>
        <v>0</v>
      </c>
      <c r="D445" s="389">
        <f t="shared" si="36"/>
        <v>0</v>
      </c>
      <c r="E445" s="171" cm="1">
        <f t="array" ref="E445">INDEX(A:A,MATCH(ROW(A444)-1,D:D,1)+1)</f>
        <v>18008</v>
      </c>
      <c r="F445" s="171" t="str" cm="1">
        <f t="array" ref="F445">INDEX(B:B,MATCH(ROW(B444)-1,D:D,1)+1)</f>
        <v>活隔</v>
      </c>
      <c r="G445" s="171">
        <v>1</v>
      </c>
      <c r="H445" s="398">
        <v>444</v>
      </c>
      <c r="J445" s="396" t="str">
        <f t="shared" si="37"/>
        <v/>
      </c>
      <c r="K445" s="390" t="str">
        <f t="shared" si="38"/>
        <v/>
      </c>
      <c r="M445" s="396" t="str">
        <f t="shared" si="39"/>
        <v/>
      </c>
      <c r="N445" s="390" t="str">
        <f t="shared" si="40"/>
        <v/>
      </c>
      <c r="P445" t="str">
        <f t="shared" si="41"/>
        <v>180080444</v>
      </c>
    </row>
    <row r="446" spans="1:16" x14ac:dyDescent="0.25">
      <c r="A446" s="383">
        <f>料單!C583</f>
        <v>15025</v>
      </c>
      <c r="B446" s="383">
        <f>料單!E583</f>
        <v>0</v>
      </c>
      <c r="C446" s="383">
        <f>料單!K583</f>
        <v>0</v>
      </c>
      <c r="D446" s="389">
        <f t="shared" si="36"/>
        <v>0</v>
      </c>
      <c r="E446" s="171" cm="1">
        <f t="array" ref="E446">INDEX(A:A,MATCH(ROW(A445)-1,D:D,1)+1)</f>
        <v>18008</v>
      </c>
      <c r="F446" s="171" t="str" cm="1">
        <f t="array" ref="F446">INDEX(B:B,MATCH(ROW(B445)-1,D:D,1)+1)</f>
        <v>活隔</v>
      </c>
      <c r="G446" s="171">
        <v>1</v>
      </c>
      <c r="H446" s="398">
        <v>445</v>
      </c>
      <c r="J446" s="396" t="str">
        <f t="shared" si="37"/>
        <v/>
      </c>
      <c r="K446" s="390" t="str">
        <f t="shared" si="38"/>
        <v/>
      </c>
      <c r="M446" s="396" t="str">
        <f t="shared" si="39"/>
        <v/>
      </c>
      <c r="N446" s="390" t="str">
        <f t="shared" si="40"/>
        <v/>
      </c>
      <c r="P446" t="str">
        <f t="shared" si="41"/>
        <v>180080445</v>
      </c>
    </row>
    <row r="447" spans="1:16" x14ac:dyDescent="0.25">
      <c r="A447" s="383">
        <f>料單!C584</f>
        <v>15026</v>
      </c>
      <c r="B447" s="383">
        <f>料單!E584</f>
        <v>0</v>
      </c>
      <c r="C447" s="383">
        <f>料單!K584</f>
        <v>0</v>
      </c>
      <c r="D447" s="389">
        <f t="shared" si="36"/>
        <v>0</v>
      </c>
      <c r="E447" s="171" cm="1">
        <f t="array" ref="E447">INDEX(A:A,MATCH(ROW(A446)-1,D:D,1)+1)</f>
        <v>18008</v>
      </c>
      <c r="F447" s="171" t="str" cm="1">
        <f t="array" ref="F447">INDEX(B:B,MATCH(ROW(B446)-1,D:D,1)+1)</f>
        <v>活隔</v>
      </c>
      <c r="G447" s="171">
        <v>1</v>
      </c>
      <c r="H447" s="398">
        <v>446</v>
      </c>
      <c r="J447" s="396" t="str">
        <f t="shared" si="37"/>
        <v/>
      </c>
      <c r="K447" s="390" t="str">
        <f t="shared" si="38"/>
        <v/>
      </c>
      <c r="M447" s="396" t="str">
        <f t="shared" si="39"/>
        <v/>
      </c>
      <c r="N447" s="390" t="str">
        <f t="shared" si="40"/>
        <v/>
      </c>
      <c r="P447" t="str">
        <f t="shared" si="41"/>
        <v>180080446</v>
      </c>
    </row>
    <row r="448" spans="1:16" x14ac:dyDescent="0.25">
      <c r="A448" s="383">
        <f>料單!C585</f>
        <v>15027</v>
      </c>
      <c r="B448" s="383">
        <f>料單!E585</f>
        <v>0</v>
      </c>
      <c r="C448" s="383">
        <f>料單!K585</f>
        <v>0</v>
      </c>
      <c r="D448" s="389">
        <f t="shared" si="36"/>
        <v>0</v>
      </c>
      <c r="E448" s="171" cm="1">
        <f t="array" ref="E448">INDEX(A:A,MATCH(ROW(A447)-1,D:D,1)+1)</f>
        <v>18008</v>
      </c>
      <c r="F448" s="171" t="str" cm="1">
        <f t="array" ref="F448">INDEX(B:B,MATCH(ROW(B447)-1,D:D,1)+1)</f>
        <v>活隔</v>
      </c>
      <c r="G448" s="171">
        <v>1</v>
      </c>
      <c r="H448" s="398">
        <v>447</v>
      </c>
      <c r="J448" s="396" t="str">
        <f t="shared" si="37"/>
        <v/>
      </c>
      <c r="K448" s="390" t="str">
        <f t="shared" si="38"/>
        <v/>
      </c>
      <c r="M448" s="396" t="str">
        <f t="shared" si="39"/>
        <v/>
      </c>
      <c r="N448" s="390" t="str">
        <f t="shared" si="40"/>
        <v/>
      </c>
      <c r="P448" t="str">
        <f t="shared" si="41"/>
        <v>180080447</v>
      </c>
    </row>
    <row r="449" spans="1:16" x14ac:dyDescent="0.25">
      <c r="A449" s="383">
        <f>料單!C586</f>
        <v>15028</v>
      </c>
      <c r="B449" s="383">
        <f>料單!E586</f>
        <v>0</v>
      </c>
      <c r="C449" s="383">
        <f>料單!K586</f>
        <v>0</v>
      </c>
      <c r="D449" s="389">
        <f t="shared" si="36"/>
        <v>0</v>
      </c>
      <c r="E449" s="171" cm="1">
        <f t="array" ref="E449">INDEX(A:A,MATCH(ROW(A448)-1,D:D,1)+1)</f>
        <v>18008</v>
      </c>
      <c r="F449" s="171" t="str" cm="1">
        <f t="array" ref="F449">INDEX(B:B,MATCH(ROW(B448)-1,D:D,1)+1)</f>
        <v>活隔</v>
      </c>
      <c r="G449" s="171">
        <v>1</v>
      </c>
      <c r="H449" s="398">
        <v>448</v>
      </c>
      <c r="J449" s="396" t="str">
        <f t="shared" si="37"/>
        <v/>
      </c>
      <c r="K449" s="390" t="str">
        <f t="shared" si="38"/>
        <v/>
      </c>
      <c r="M449" s="396" t="str">
        <f t="shared" si="39"/>
        <v/>
      </c>
      <c r="N449" s="390" t="str">
        <f t="shared" si="40"/>
        <v/>
      </c>
      <c r="P449" t="str">
        <f t="shared" si="41"/>
        <v>180080448</v>
      </c>
    </row>
    <row r="450" spans="1:16" x14ac:dyDescent="0.25">
      <c r="A450" s="383">
        <f>料單!C587</f>
        <v>15029</v>
      </c>
      <c r="B450" s="383">
        <f>料單!E587</f>
        <v>0</v>
      </c>
      <c r="C450" s="383">
        <f>料單!K587</f>
        <v>0</v>
      </c>
      <c r="D450" s="389">
        <f t="shared" si="36"/>
        <v>0</v>
      </c>
      <c r="E450" s="171" cm="1">
        <f t="array" ref="E450">INDEX(A:A,MATCH(ROW(A449)-1,D:D,1)+1)</f>
        <v>18008</v>
      </c>
      <c r="F450" s="171" t="str" cm="1">
        <f t="array" ref="F450">INDEX(B:B,MATCH(ROW(B449)-1,D:D,1)+1)</f>
        <v>活隔</v>
      </c>
      <c r="G450" s="171">
        <v>1</v>
      </c>
      <c r="H450" s="398">
        <v>449</v>
      </c>
      <c r="J450" s="396" t="str">
        <f t="shared" si="37"/>
        <v/>
      </c>
      <c r="K450" s="390" t="str">
        <f t="shared" si="38"/>
        <v/>
      </c>
      <c r="M450" s="396" t="str">
        <f t="shared" si="39"/>
        <v/>
      </c>
      <c r="N450" s="390" t="str">
        <f t="shared" si="40"/>
        <v/>
      </c>
      <c r="P450" t="str">
        <f t="shared" si="41"/>
        <v>180080449</v>
      </c>
    </row>
    <row r="451" spans="1:16" x14ac:dyDescent="0.25">
      <c r="A451" s="383">
        <f>料單!C588</f>
        <v>15030</v>
      </c>
      <c r="B451" s="383">
        <f>料單!E588</f>
        <v>0</v>
      </c>
      <c r="C451" s="383">
        <f>料單!K588</f>
        <v>0</v>
      </c>
      <c r="D451" s="389">
        <f t="shared" ref="D451:D514" si="42">C451+D450</f>
        <v>0</v>
      </c>
      <c r="E451" s="171" cm="1">
        <f t="array" ref="E451">INDEX(A:A,MATCH(ROW(A450)-1,D:D,1)+1)</f>
        <v>18008</v>
      </c>
      <c r="F451" s="171" t="str" cm="1">
        <f t="array" ref="F451">INDEX(B:B,MATCH(ROW(B450)-1,D:D,1)+1)</f>
        <v>活隔</v>
      </c>
      <c r="G451" s="171">
        <v>1</v>
      </c>
      <c r="H451" s="398">
        <v>450</v>
      </c>
      <c r="J451" s="396" t="str">
        <f t="shared" ref="J451:J514" si="43">IFERROR(VALUE(RIGHT(I451,4)),"")</f>
        <v/>
      </c>
      <c r="K451" s="390" t="str">
        <f t="shared" ref="K451:K514" si="44">IF(ISERROR(MATCH(H451,J:J,0)),"","v")</f>
        <v/>
      </c>
      <c r="M451" s="396" t="str">
        <f t="shared" ref="M451:M514" si="45">IFERROR(VALUE(RIGHT(L451,4)),"")</f>
        <v/>
      </c>
      <c r="N451" s="390" t="str">
        <f t="shared" ref="N451:N514" si="46">IF(ISERROR(MATCH(H451,M:M,0)),"","v")</f>
        <v/>
      </c>
      <c r="P451" t="str">
        <f t="shared" ref="P451:P514" si="47">E451&amp;TEXT(H451,"0000")</f>
        <v>180080450</v>
      </c>
    </row>
    <row r="452" spans="1:16" x14ac:dyDescent="0.25">
      <c r="A452" s="383">
        <f>料單!C598</f>
        <v>16001</v>
      </c>
      <c r="B452" s="383" t="str">
        <f>料單!E598</f>
        <v>頂板</v>
      </c>
      <c r="C452" s="383">
        <f>料單!K598</f>
        <v>0</v>
      </c>
      <c r="D452" s="389">
        <f t="shared" si="42"/>
        <v>0</v>
      </c>
      <c r="E452" s="171" cm="1">
        <f t="array" ref="E452">INDEX(A:A,MATCH(ROW(A451)-1,D:D,1)+1)</f>
        <v>18008</v>
      </c>
      <c r="F452" s="171" t="str" cm="1">
        <f t="array" ref="F452">INDEX(B:B,MATCH(ROW(B451)-1,D:D,1)+1)</f>
        <v>活隔</v>
      </c>
      <c r="G452" s="171">
        <v>1</v>
      </c>
      <c r="H452" s="398">
        <v>451</v>
      </c>
      <c r="J452" s="396" t="str">
        <f t="shared" si="43"/>
        <v/>
      </c>
      <c r="K452" s="390" t="str">
        <f t="shared" si="44"/>
        <v/>
      </c>
      <c r="M452" s="396" t="str">
        <f t="shared" si="45"/>
        <v/>
      </c>
      <c r="N452" s="390" t="str">
        <f t="shared" si="46"/>
        <v/>
      </c>
      <c r="P452" t="str">
        <f t="shared" si="47"/>
        <v>180080451</v>
      </c>
    </row>
    <row r="453" spans="1:16" x14ac:dyDescent="0.25">
      <c r="A453" s="383">
        <f>料單!C599</f>
        <v>16002</v>
      </c>
      <c r="B453" s="383" t="str">
        <f>料單!E599</f>
        <v>底板</v>
      </c>
      <c r="C453" s="383">
        <f>料單!K599</f>
        <v>0</v>
      </c>
      <c r="D453" s="389">
        <f t="shared" si="42"/>
        <v>0</v>
      </c>
      <c r="E453" s="171" cm="1">
        <f t="array" ref="E453">INDEX(A:A,MATCH(ROW(A452)-1,D:D,1)+1)</f>
        <v>18008</v>
      </c>
      <c r="F453" s="171" t="str" cm="1">
        <f t="array" ref="F453">INDEX(B:B,MATCH(ROW(B452)-1,D:D,1)+1)</f>
        <v>活隔</v>
      </c>
      <c r="G453" s="171">
        <v>1</v>
      </c>
      <c r="H453" s="398">
        <v>452</v>
      </c>
      <c r="J453" s="396" t="str">
        <f t="shared" si="43"/>
        <v/>
      </c>
      <c r="K453" s="390" t="str">
        <f t="shared" si="44"/>
        <v/>
      </c>
      <c r="M453" s="396" t="str">
        <f t="shared" si="45"/>
        <v/>
      </c>
      <c r="N453" s="390" t="str">
        <f t="shared" si="46"/>
        <v/>
      </c>
      <c r="P453" t="str">
        <f t="shared" si="47"/>
        <v>180080452</v>
      </c>
    </row>
    <row r="454" spans="1:16" x14ac:dyDescent="0.25">
      <c r="A454" s="383">
        <f>料單!C600</f>
        <v>16003</v>
      </c>
      <c r="B454" s="383" t="str">
        <f>料單!E600</f>
        <v>左側板</v>
      </c>
      <c r="C454" s="383">
        <f>料單!K600</f>
        <v>0</v>
      </c>
      <c r="D454" s="389">
        <f t="shared" si="42"/>
        <v>0</v>
      </c>
      <c r="E454" s="171" cm="1">
        <f t="array" ref="E454">INDEX(A:A,MATCH(ROW(A453)-1,D:D,1)+1)</f>
        <v>18008</v>
      </c>
      <c r="F454" s="171" t="str" cm="1">
        <f t="array" ref="F454">INDEX(B:B,MATCH(ROW(B453)-1,D:D,1)+1)</f>
        <v>活隔</v>
      </c>
      <c r="G454" s="171">
        <v>1</v>
      </c>
      <c r="H454" s="398">
        <v>453</v>
      </c>
      <c r="J454" s="396" t="str">
        <f t="shared" si="43"/>
        <v/>
      </c>
      <c r="K454" s="390" t="str">
        <f t="shared" si="44"/>
        <v/>
      </c>
      <c r="M454" s="396" t="str">
        <f t="shared" si="45"/>
        <v/>
      </c>
      <c r="N454" s="390" t="str">
        <f t="shared" si="46"/>
        <v/>
      </c>
      <c r="P454" t="str">
        <f t="shared" si="47"/>
        <v>180080453</v>
      </c>
    </row>
    <row r="455" spans="1:16" x14ac:dyDescent="0.25">
      <c r="A455" s="383">
        <f>料單!C601</f>
        <v>16004</v>
      </c>
      <c r="B455" s="383" t="str">
        <f>料單!E601</f>
        <v>右側板</v>
      </c>
      <c r="C455" s="383">
        <f>料單!K601</f>
        <v>0</v>
      </c>
      <c r="D455" s="389">
        <f t="shared" si="42"/>
        <v>0</v>
      </c>
      <c r="E455" s="171" cm="1">
        <f t="array" ref="E455">INDEX(A:A,MATCH(ROW(A454)-1,D:D,1)+1)</f>
        <v>18008</v>
      </c>
      <c r="F455" s="171" t="str" cm="1">
        <f t="array" ref="F455">INDEX(B:B,MATCH(ROW(B454)-1,D:D,1)+1)</f>
        <v>活隔</v>
      </c>
      <c r="G455" s="171">
        <v>1</v>
      </c>
      <c r="H455" s="398">
        <v>454</v>
      </c>
      <c r="J455" s="396" t="str">
        <f t="shared" si="43"/>
        <v/>
      </c>
      <c r="K455" s="390" t="str">
        <f t="shared" si="44"/>
        <v/>
      </c>
      <c r="M455" s="396" t="str">
        <f t="shared" si="45"/>
        <v/>
      </c>
      <c r="N455" s="390" t="str">
        <f t="shared" si="46"/>
        <v/>
      </c>
      <c r="P455" t="str">
        <f t="shared" si="47"/>
        <v>180080454</v>
      </c>
    </row>
    <row r="456" spans="1:16" x14ac:dyDescent="0.25">
      <c r="A456" s="383">
        <f>料單!C602</f>
        <v>16005</v>
      </c>
      <c r="B456" s="383" t="str">
        <f>料單!E602</f>
        <v>背板</v>
      </c>
      <c r="C456" s="383">
        <f>料單!K602</f>
        <v>0</v>
      </c>
      <c r="D456" s="389">
        <f t="shared" si="42"/>
        <v>0</v>
      </c>
      <c r="E456" s="171" cm="1">
        <f t="array" ref="E456">INDEX(A:A,MATCH(ROW(A455)-1,D:D,1)+1)</f>
        <v>18008</v>
      </c>
      <c r="F456" s="171" t="str" cm="1">
        <f t="array" ref="F456">INDEX(B:B,MATCH(ROW(B455)-1,D:D,1)+1)</f>
        <v>活隔</v>
      </c>
      <c r="G456" s="171">
        <v>1</v>
      </c>
      <c r="H456" s="398">
        <v>455</v>
      </c>
      <c r="J456" s="396" t="str">
        <f t="shared" si="43"/>
        <v/>
      </c>
      <c r="K456" s="390" t="str">
        <f t="shared" si="44"/>
        <v/>
      </c>
      <c r="M456" s="396" t="str">
        <f t="shared" si="45"/>
        <v/>
      </c>
      <c r="N456" s="390" t="str">
        <f t="shared" si="46"/>
        <v/>
      </c>
      <c r="P456" t="str">
        <f t="shared" si="47"/>
        <v>180080455</v>
      </c>
    </row>
    <row r="457" spans="1:16" x14ac:dyDescent="0.25">
      <c r="A457" s="383">
        <f>料單!C603</f>
        <v>16006</v>
      </c>
      <c r="B457" s="383" t="str">
        <f>料單!E603</f>
        <v>背拉桿</v>
      </c>
      <c r="C457" s="383">
        <f>料單!K603</f>
        <v>0</v>
      </c>
      <c r="D457" s="389">
        <f t="shared" si="42"/>
        <v>0</v>
      </c>
      <c r="E457" s="171" cm="1">
        <f t="array" ref="E457">INDEX(A:A,MATCH(ROW(A456)-1,D:D,1)+1)</f>
        <v>18008</v>
      </c>
      <c r="F457" s="171" t="str" cm="1">
        <f t="array" ref="F457">INDEX(B:B,MATCH(ROW(B456)-1,D:D,1)+1)</f>
        <v>活隔</v>
      </c>
      <c r="G457" s="171">
        <v>1</v>
      </c>
      <c r="H457" s="398">
        <v>456</v>
      </c>
      <c r="J457" s="396" t="str">
        <f t="shared" si="43"/>
        <v/>
      </c>
      <c r="K457" s="390" t="str">
        <f t="shared" si="44"/>
        <v/>
      </c>
      <c r="M457" s="396" t="str">
        <f t="shared" si="45"/>
        <v/>
      </c>
      <c r="N457" s="390" t="str">
        <f t="shared" si="46"/>
        <v/>
      </c>
      <c r="P457" t="str">
        <f t="shared" si="47"/>
        <v>180080456</v>
      </c>
    </row>
    <row r="458" spans="1:16" x14ac:dyDescent="0.25">
      <c r="A458" s="383">
        <f>料單!C604</f>
        <v>16007</v>
      </c>
      <c r="B458" s="383" t="str">
        <f>料單!E604</f>
        <v>中立板</v>
      </c>
      <c r="C458" s="383">
        <f>料單!K604</f>
        <v>0</v>
      </c>
      <c r="D458" s="389">
        <f t="shared" si="42"/>
        <v>0</v>
      </c>
      <c r="E458" s="171" cm="1">
        <f t="array" ref="E458">INDEX(A:A,MATCH(ROW(A457)-1,D:D,1)+1)</f>
        <v>18008</v>
      </c>
      <c r="F458" s="171" t="str" cm="1">
        <f t="array" ref="F458">INDEX(B:B,MATCH(ROW(B457)-1,D:D,1)+1)</f>
        <v>活隔</v>
      </c>
      <c r="G458" s="171">
        <v>1</v>
      </c>
      <c r="H458" s="398">
        <v>457</v>
      </c>
      <c r="J458" s="396" t="str">
        <f t="shared" si="43"/>
        <v/>
      </c>
      <c r="K458" s="390" t="str">
        <f t="shared" si="44"/>
        <v/>
      </c>
      <c r="M458" s="396" t="str">
        <f t="shared" si="45"/>
        <v/>
      </c>
      <c r="N458" s="390" t="str">
        <f t="shared" si="46"/>
        <v/>
      </c>
      <c r="P458" t="str">
        <f t="shared" si="47"/>
        <v>180080457</v>
      </c>
    </row>
    <row r="459" spans="1:16" x14ac:dyDescent="0.25">
      <c r="A459" s="383">
        <f>料單!C605</f>
        <v>16008</v>
      </c>
      <c r="B459" s="383" t="str">
        <f>料單!E605</f>
        <v>活隔</v>
      </c>
      <c r="C459" s="383">
        <f>料單!K605</f>
        <v>0</v>
      </c>
      <c r="D459" s="389">
        <f t="shared" si="42"/>
        <v>0</v>
      </c>
      <c r="E459" s="171" cm="1">
        <f t="array" ref="E459">INDEX(A:A,MATCH(ROW(A458)-1,D:D,1)+1)</f>
        <v>18008</v>
      </c>
      <c r="F459" s="171" t="str" cm="1">
        <f t="array" ref="F459">INDEX(B:B,MATCH(ROW(B458)-1,D:D,1)+1)</f>
        <v>活隔</v>
      </c>
      <c r="G459" s="171">
        <v>1</v>
      </c>
      <c r="H459" s="398">
        <v>458</v>
      </c>
      <c r="J459" s="396" t="str">
        <f t="shared" si="43"/>
        <v/>
      </c>
      <c r="K459" s="390" t="str">
        <f t="shared" si="44"/>
        <v/>
      </c>
      <c r="M459" s="396" t="str">
        <f t="shared" si="45"/>
        <v/>
      </c>
      <c r="N459" s="390" t="str">
        <f t="shared" si="46"/>
        <v/>
      </c>
      <c r="P459" t="str">
        <f t="shared" si="47"/>
        <v>180080458</v>
      </c>
    </row>
    <row r="460" spans="1:16" x14ac:dyDescent="0.25">
      <c r="A460" s="383">
        <f>料單!C606</f>
        <v>16009</v>
      </c>
      <c r="B460" s="383" t="str">
        <f>料單!E606</f>
        <v>固隔</v>
      </c>
      <c r="C460" s="383">
        <f>料單!K606</f>
        <v>0</v>
      </c>
      <c r="D460" s="389">
        <f t="shared" si="42"/>
        <v>0</v>
      </c>
      <c r="E460" s="171" cm="1">
        <f t="array" ref="E460">INDEX(A:A,MATCH(ROW(A459)-1,D:D,1)+1)</f>
        <v>18008</v>
      </c>
      <c r="F460" s="171" t="str" cm="1">
        <f t="array" ref="F460">INDEX(B:B,MATCH(ROW(B459)-1,D:D,1)+1)</f>
        <v>活隔</v>
      </c>
      <c r="G460" s="171">
        <v>1</v>
      </c>
      <c r="H460" s="398">
        <v>459</v>
      </c>
      <c r="J460" s="396" t="str">
        <f t="shared" si="43"/>
        <v/>
      </c>
      <c r="K460" s="390" t="str">
        <f t="shared" si="44"/>
        <v/>
      </c>
      <c r="M460" s="396" t="str">
        <f t="shared" si="45"/>
        <v/>
      </c>
      <c r="N460" s="390" t="str">
        <f t="shared" si="46"/>
        <v/>
      </c>
      <c r="P460" t="str">
        <f t="shared" si="47"/>
        <v>180080459</v>
      </c>
    </row>
    <row r="461" spans="1:16" x14ac:dyDescent="0.25">
      <c r="A461" s="383">
        <f>料單!C607</f>
        <v>16010</v>
      </c>
      <c r="B461" s="383" t="str">
        <f>料單!E607</f>
        <v>左門板</v>
      </c>
      <c r="C461" s="383">
        <f>料單!K607</f>
        <v>0</v>
      </c>
      <c r="D461" s="389">
        <f t="shared" si="42"/>
        <v>0</v>
      </c>
      <c r="E461" s="171" cm="1">
        <f t="array" ref="E461">INDEX(A:A,MATCH(ROW(A460)-1,D:D,1)+1)</f>
        <v>18008</v>
      </c>
      <c r="F461" s="171" t="str" cm="1">
        <f t="array" ref="F461">INDEX(B:B,MATCH(ROW(B460)-1,D:D,1)+1)</f>
        <v>活隔</v>
      </c>
      <c r="G461" s="171">
        <v>1</v>
      </c>
      <c r="H461" s="398">
        <v>460</v>
      </c>
      <c r="J461" s="396" t="str">
        <f t="shared" si="43"/>
        <v/>
      </c>
      <c r="K461" s="390" t="str">
        <f t="shared" si="44"/>
        <v/>
      </c>
      <c r="M461" s="396" t="str">
        <f t="shared" si="45"/>
        <v/>
      </c>
      <c r="N461" s="390" t="str">
        <f t="shared" si="46"/>
        <v/>
      </c>
      <c r="P461" t="str">
        <f t="shared" si="47"/>
        <v>180080460</v>
      </c>
    </row>
    <row r="462" spans="1:16" x14ac:dyDescent="0.25">
      <c r="A462" s="383">
        <f>料單!C608</f>
        <v>16011</v>
      </c>
      <c r="B462" s="383" t="str">
        <f>料單!E608</f>
        <v>右門板</v>
      </c>
      <c r="C462" s="383">
        <f>料單!K608</f>
        <v>0</v>
      </c>
      <c r="D462" s="389">
        <f t="shared" si="42"/>
        <v>0</v>
      </c>
      <c r="E462" s="171" cm="1">
        <f t="array" ref="E462">INDEX(A:A,MATCH(ROW(A461)-1,D:D,1)+1)</f>
        <v>18008</v>
      </c>
      <c r="F462" s="171" t="str" cm="1">
        <f t="array" ref="F462">INDEX(B:B,MATCH(ROW(B461)-1,D:D,1)+1)</f>
        <v>活隔</v>
      </c>
      <c r="G462" s="171">
        <v>1</v>
      </c>
      <c r="H462" s="398">
        <v>461</v>
      </c>
      <c r="J462" s="396" t="str">
        <f t="shared" si="43"/>
        <v/>
      </c>
      <c r="K462" s="390" t="str">
        <f t="shared" si="44"/>
        <v/>
      </c>
      <c r="M462" s="396" t="str">
        <f t="shared" si="45"/>
        <v/>
      </c>
      <c r="N462" s="390" t="str">
        <f t="shared" si="46"/>
        <v/>
      </c>
      <c r="P462" t="str">
        <f t="shared" si="47"/>
        <v>180080461</v>
      </c>
    </row>
    <row r="463" spans="1:16" x14ac:dyDescent="0.25">
      <c r="A463" s="383">
        <f>料單!C609</f>
        <v>16012</v>
      </c>
      <c r="B463" s="383">
        <f>料單!E609</f>
        <v>0</v>
      </c>
      <c r="C463" s="383">
        <f>料單!K609</f>
        <v>0</v>
      </c>
      <c r="D463" s="389">
        <f t="shared" si="42"/>
        <v>0</v>
      </c>
      <c r="E463" s="171" cm="1">
        <f t="array" ref="E463">INDEX(A:A,MATCH(ROW(A462)-1,D:D,1)+1)</f>
        <v>18008</v>
      </c>
      <c r="F463" s="171" t="str" cm="1">
        <f t="array" ref="F463">INDEX(B:B,MATCH(ROW(B462)-1,D:D,1)+1)</f>
        <v>活隔</v>
      </c>
      <c r="G463" s="171">
        <v>1</v>
      </c>
      <c r="H463" s="398">
        <v>462</v>
      </c>
      <c r="J463" s="396" t="str">
        <f t="shared" si="43"/>
        <v/>
      </c>
      <c r="K463" s="390" t="str">
        <f t="shared" si="44"/>
        <v/>
      </c>
      <c r="M463" s="396" t="str">
        <f t="shared" si="45"/>
        <v/>
      </c>
      <c r="N463" s="390" t="str">
        <f t="shared" si="46"/>
        <v/>
      </c>
      <c r="P463" t="str">
        <f t="shared" si="47"/>
        <v>180080462</v>
      </c>
    </row>
    <row r="464" spans="1:16" x14ac:dyDescent="0.25">
      <c r="A464" s="383">
        <f>料單!C610</f>
        <v>16013</v>
      </c>
      <c r="B464" s="383">
        <f>料單!E610</f>
        <v>0</v>
      </c>
      <c r="C464" s="383">
        <f>料單!K610</f>
        <v>0</v>
      </c>
      <c r="D464" s="389">
        <f t="shared" si="42"/>
        <v>0</v>
      </c>
      <c r="E464" s="171" cm="1">
        <f t="array" ref="E464">INDEX(A:A,MATCH(ROW(A463)-1,D:D,1)+1)</f>
        <v>18008</v>
      </c>
      <c r="F464" s="171" t="str" cm="1">
        <f t="array" ref="F464">INDEX(B:B,MATCH(ROW(B463)-1,D:D,1)+1)</f>
        <v>活隔</v>
      </c>
      <c r="G464" s="171">
        <v>1</v>
      </c>
      <c r="H464" s="398">
        <v>463</v>
      </c>
      <c r="J464" s="396" t="str">
        <f t="shared" si="43"/>
        <v/>
      </c>
      <c r="K464" s="390" t="str">
        <f t="shared" si="44"/>
        <v/>
      </c>
      <c r="M464" s="396" t="str">
        <f t="shared" si="45"/>
        <v/>
      </c>
      <c r="N464" s="390" t="str">
        <f t="shared" si="46"/>
        <v/>
      </c>
      <c r="P464" t="str">
        <f t="shared" si="47"/>
        <v>180080463</v>
      </c>
    </row>
    <row r="465" spans="1:16" x14ac:dyDescent="0.25">
      <c r="A465" s="383">
        <f>料單!C611</f>
        <v>16014</v>
      </c>
      <c r="B465" s="383">
        <f>料單!E611</f>
        <v>0</v>
      </c>
      <c r="C465" s="383">
        <f>料單!K611</f>
        <v>0</v>
      </c>
      <c r="D465" s="389">
        <f t="shared" si="42"/>
        <v>0</v>
      </c>
      <c r="E465" s="171" cm="1">
        <f t="array" ref="E465">INDEX(A:A,MATCH(ROW(A464)-1,D:D,1)+1)</f>
        <v>18008</v>
      </c>
      <c r="F465" s="171" t="str" cm="1">
        <f t="array" ref="F465">INDEX(B:B,MATCH(ROW(B464)-1,D:D,1)+1)</f>
        <v>活隔</v>
      </c>
      <c r="G465" s="171">
        <v>1</v>
      </c>
      <c r="H465" s="398">
        <v>464</v>
      </c>
      <c r="J465" s="396" t="str">
        <f t="shared" si="43"/>
        <v/>
      </c>
      <c r="K465" s="390" t="str">
        <f t="shared" si="44"/>
        <v/>
      </c>
      <c r="M465" s="396" t="str">
        <f t="shared" si="45"/>
        <v/>
      </c>
      <c r="N465" s="390" t="str">
        <f t="shared" si="46"/>
        <v/>
      </c>
      <c r="P465" t="str">
        <f t="shared" si="47"/>
        <v>180080464</v>
      </c>
    </row>
    <row r="466" spans="1:16" x14ac:dyDescent="0.25">
      <c r="A466" s="383">
        <f>料單!C612</f>
        <v>16015</v>
      </c>
      <c r="B466" s="383">
        <f>料單!E612</f>
        <v>0</v>
      </c>
      <c r="C466" s="383">
        <f>料單!K612</f>
        <v>0</v>
      </c>
      <c r="D466" s="389">
        <f t="shared" si="42"/>
        <v>0</v>
      </c>
      <c r="E466" s="171" cm="1">
        <f t="array" ref="E466">INDEX(A:A,MATCH(ROW(A465)-1,D:D,1)+1)</f>
        <v>18008</v>
      </c>
      <c r="F466" s="171" t="str" cm="1">
        <f t="array" ref="F466">INDEX(B:B,MATCH(ROW(B465)-1,D:D,1)+1)</f>
        <v>活隔</v>
      </c>
      <c r="G466" s="171">
        <v>1</v>
      </c>
      <c r="H466" s="398">
        <v>465</v>
      </c>
      <c r="J466" s="396" t="str">
        <f t="shared" si="43"/>
        <v/>
      </c>
      <c r="K466" s="390" t="str">
        <f t="shared" si="44"/>
        <v/>
      </c>
      <c r="M466" s="396" t="str">
        <f t="shared" si="45"/>
        <v/>
      </c>
      <c r="N466" s="390" t="str">
        <f t="shared" si="46"/>
        <v/>
      </c>
      <c r="P466" t="str">
        <f t="shared" si="47"/>
        <v>180080465</v>
      </c>
    </row>
    <row r="467" spans="1:16" x14ac:dyDescent="0.25">
      <c r="A467" s="383">
        <f>料單!C613</f>
        <v>16016</v>
      </c>
      <c r="B467" s="383">
        <f>料單!E613</f>
        <v>0</v>
      </c>
      <c r="C467" s="383">
        <f>料單!K613</f>
        <v>0</v>
      </c>
      <c r="D467" s="389">
        <f t="shared" si="42"/>
        <v>0</v>
      </c>
      <c r="E467" s="171" cm="1">
        <f t="array" ref="E467">INDEX(A:A,MATCH(ROW(A466)-1,D:D,1)+1)</f>
        <v>18008</v>
      </c>
      <c r="F467" s="171" t="str" cm="1">
        <f t="array" ref="F467">INDEX(B:B,MATCH(ROW(B466)-1,D:D,1)+1)</f>
        <v>活隔</v>
      </c>
      <c r="G467" s="171">
        <v>1</v>
      </c>
      <c r="H467" s="398">
        <v>466</v>
      </c>
      <c r="J467" s="396" t="str">
        <f t="shared" si="43"/>
        <v/>
      </c>
      <c r="K467" s="390" t="str">
        <f t="shared" si="44"/>
        <v/>
      </c>
      <c r="M467" s="396" t="str">
        <f t="shared" si="45"/>
        <v/>
      </c>
      <c r="N467" s="390" t="str">
        <f t="shared" si="46"/>
        <v/>
      </c>
      <c r="P467" t="str">
        <f t="shared" si="47"/>
        <v>180080466</v>
      </c>
    </row>
    <row r="468" spans="1:16" x14ac:dyDescent="0.25">
      <c r="A468" s="383">
        <f>料單!C614</f>
        <v>16017</v>
      </c>
      <c r="B468" s="383">
        <f>料單!E614</f>
        <v>0</v>
      </c>
      <c r="C468" s="383">
        <f>料單!K614</f>
        <v>0</v>
      </c>
      <c r="D468" s="389">
        <f t="shared" si="42"/>
        <v>0</v>
      </c>
      <c r="E468" s="171" cm="1">
        <f t="array" ref="E468">INDEX(A:A,MATCH(ROW(A467)-1,D:D,1)+1)</f>
        <v>18008</v>
      </c>
      <c r="F468" s="171" t="str" cm="1">
        <f t="array" ref="F468">INDEX(B:B,MATCH(ROW(B467)-1,D:D,1)+1)</f>
        <v>活隔</v>
      </c>
      <c r="G468" s="171">
        <v>1</v>
      </c>
      <c r="H468" s="398">
        <v>467</v>
      </c>
      <c r="J468" s="396" t="str">
        <f t="shared" si="43"/>
        <v/>
      </c>
      <c r="K468" s="390" t="str">
        <f t="shared" si="44"/>
        <v/>
      </c>
      <c r="M468" s="396" t="str">
        <f t="shared" si="45"/>
        <v/>
      </c>
      <c r="N468" s="390" t="str">
        <f t="shared" si="46"/>
        <v/>
      </c>
      <c r="P468" t="str">
        <f t="shared" si="47"/>
        <v>180080467</v>
      </c>
    </row>
    <row r="469" spans="1:16" x14ac:dyDescent="0.25">
      <c r="A469" s="383">
        <f>料單!C615</f>
        <v>16018</v>
      </c>
      <c r="B469" s="383">
        <f>料單!E615</f>
        <v>0</v>
      </c>
      <c r="C469" s="383">
        <f>料單!K615</f>
        <v>0</v>
      </c>
      <c r="D469" s="389">
        <f t="shared" si="42"/>
        <v>0</v>
      </c>
      <c r="E469" s="171" cm="1">
        <f t="array" ref="E469">INDEX(A:A,MATCH(ROW(A468)-1,D:D,1)+1)</f>
        <v>18008</v>
      </c>
      <c r="F469" s="171" t="str" cm="1">
        <f t="array" ref="F469">INDEX(B:B,MATCH(ROW(B468)-1,D:D,1)+1)</f>
        <v>活隔</v>
      </c>
      <c r="G469" s="171">
        <v>1</v>
      </c>
      <c r="H469" s="398">
        <v>468</v>
      </c>
      <c r="J469" s="396" t="str">
        <f t="shared" si="43"/>
        <v/>
      </c>
      <c r="K469" s="390" t="str">
        <f t="shared" si="44"/>
        <v/>
      </c>
      <c r="M469" s="396" t="str">
        <f t="shared" si="45"/>
        <v/>
      </c>
      <c r="N469" s="390" t="str">
        <f t="shared" si="46"/>
        <v/>
      </c>
      <c r="P469" t="str">
        <f t="shared" si="47"/>
        <v>180080468</v>
      </c>
    </row>
    <row r="470" spans="1:16" x14ac:dyDescent="0.25">
      <c r="A470" s="383">
        <f>料單!C616</f>
        <v>16019</v>
      </c>
      <c r="B470" s="383">
        <f>料單!E616</f>
        <v>0</v>
      </c>
      <c r="C470" s="383">
        <f>料單!K616</f>
        <v>0</v>
      </c>
      <c r="D470" s="389">
        <f t="shared" si="42"/>
        <v>0</v>
      </c>
      <c r="E470" s="171" cm="1">
        <f t="array" ref="E470">INDEX(A:A,MATCH(ROW(A469)-1,D:D,1)+1)</f>
        <v>18008</v>
      </c>
      <c r="F470" s="171" t="str" cm="1">
        <f t="array" ref="F470">INDEX(B:B,MATCH(ROW(B469)-1,D:D,1)+1)</f>
        <v>活隔</v>
      </c>
      <c r="G470" s="171">
        <v>1</v>
      </c>
      <c r="H470" s="398">
        <v>469</v>
      </c>
      <c r="J470" s="396" t="str">
        <f t="shared" si="43"/>
        <v/>
      </c>
      <c r="K470" s="390" t="str">
        <f t="shared" si="44"/>
        <v/>
      </c>
      <c r="M470" s="396" t="str">
        <f t="shared" si="45"/>
        <v/>
      </c>
      <c r="N470" s="390" t="str">
        <f t="shared" si="46"/>
        <v/>
      </c>
      <c r="P470" t="str">
        <f t="shared" si="47"/>
        <v>180080469</v>
      </c>
    </row>
    <row r="471" spans="1:16" x14ac:dyDescent="0.25">
      <c r="A471" s="383">
        <f>料單!C617</f>
        <v>16020</v>
      </c>
      <c r="B471" s="383">
        <f>料單!E617</f>
        <v>0</v>
      </c>
      <c r="C471" s="383">
        <f>料單!K617</f>
        <v>0</v>
      </c>
      <c r="D471" s="389">
        <f t="shared" si="42"/>
        <v>0</v>
      </c>
      <c r="E471" s="171" cm="1">
        <f t="array" ref="E471">INDEX(A:A,MATCH(ROW(A470)-1,D:D,1)+1)</f>
        <v>18008</v>
      </c>
      <c r="F471" s="171" t="str" cm="1">
        <f t="array" ref="F471">INDEX(B:B,MATCH(ROW(B470)-1,D:D,1)+1)</f>
        <v>活隔</v>
      </c>
      <c r="G471" s="171">
        <v>1</v>
      </c>
      <c r="H471" s="398">
        <v>470</v>
      </c>
      <c r="J471" s="396" t="str">
        <f t="shared" si="43"/>
        <v/>
      </c>
      <c r="K471" s="390" t="str">
        <f t="shared" si="44"/>
        <v/>
      </c>
      <c r="M471" s="396" t="str">
        <f t="shared" si="45"/>
        <v/>
      </c>
      <c r="N471" s="390" t="str">
        <f t="shared" si="46"/>
        <v/>
      </c>
      <c r="P471" t="str">
        <f t="shared" si="47"/>
        <v>180080470</v>
      </c>
    </row>
    <row r="472" spans="1:16" x14ac:dyDescent="0.25">
      <c r="A472" s="383">
        <f>料單!C618</f>
        <v>16021</v>
      </c>
      <c r="B472" s="383">
        <f>料單!E618</f>
        <v>0</v>
      </c>
      <c r="C472" s="383">
        <f>料單!K618</f>
        <v>0</v>
      </c>
      <c r="D472" s="389">
        <f t="shared" si="42"/>
        <v>0</v>
      </c>
      <c r="E472" s="171" cm="1">
        <f t="array" ref="E472">INDEX(A:A,MATCH(ROW(A471)-1,D:D,1)+1)</f>
        <v>18008</v>
      </c>
      <c r="F472" s="171" t="str" cm="1">
        <f t="array" ref="F472">INDEX(B:B,MATCH(ROW(B471)-1,D:D,1)+1)</f>
        <v>活隔</v>
      </c>
      <c r="G472" s="171">
        <v>1</v>
      </c>
      <c r="H472" s="398">
        <v>471</v>
      </c>
      <c r="J472" s="396" t="str">
        <f t="shared" si="43"/>
        <v/>
      </c>
      <c r="K472" s="390" t="str">
        <f t="shared" si="44"/>
        <v/>
      </c>
      <c r="M472" s="396" t="str">
        <f t="shared" si="45"/>
        <v/>
      </c>
      <c r="N472" s="390" t="str">
        <f t="shared" si="46"/>
        <v/>
      </c>
      <c r="P472" t="str">
        <f t="shared" si="47"/>
        <v>180080471</v>
      </c>
    </row>
    <row r="473" spans="1:16" x14ac:dyDescent="0.25">
      <c r="A473" s="383">
        <f>料單!C619</f>
        <v>16022</v>
      </c>
      <c r="B473" s="383">
        <f>料單!E619</f>
        <v>0</v>
      </c>
      <c r="C473" s="383">
        <f>料單!K619</f>
        <v>0</v>
      </c>
      <c r="D473" s="389">
        <f t="shared" si="42"/>
        <v>0</v>
      </c>
      <c r="E473" s="171" cm="1">
        <f t="array" ref="E473">INDEX(A:A,MATCH(ROW(A472)-1,D:D,1)+1)</f>
        <v>18008</v>
      </c>
      <c r="F473" s="171" t="str" cm="1">
        <f t="array" ref="F473">INDEX(B:B,MATCH(ROW(B472)-1,D:D,1)+1)</f>
        <v>活隔</v>
      </c>
      <c r="G473" s="171">
        <v>1</v>
      </c>
      <c r="H473" s="398">
        <v>472</v>
      </c>
      <c r="J473" s="396" t="str">
        <f t="shared" si="43"/>
        <v/>
      </c>
      <c r="K473" s="390" t="str">
        <f t="shared" si="44"/>
        <v/>
      </c>
      <c r="M473" s="396" t="str">
        <f t="shared" si="45"/>
        <v/>
      </c>
      <c r="N473" s="390" t="str">
        <f t="shared" si="46"/>
        <v/>
      </c>
      <c r="P473" t="str">
        <f t="shared" si="47"/>
        <v>180080472</v>
      </c>
    </row>
    <row r="474" spans="1:16" x14ac:dyDescent="0.25">
      <c r="A474" s="383">
        <f>料單!C620</f>
        <v>16023</v>
      </c>
      <c r="B474" s="383">
        <f>料單!E620</f>
        <v>0</v>
      </c>
      <c r="C474" s="383">
        <f>料單!K620</f>
        <v>0</v>
      </c>
      <c r="D474" s="389">
        <f t="shared" si="42"/>
        <v>0</v>
      </c>
      <c r="E474" s="171" cm="1">
        <f t="array" ref="E474">INDEX(A:A,MATCH(ROW(A473)-1,D:D,1)+1)</f>
        <v>18008</v>
      </c>
      <c r="F474" s="171" t="str" cm="1">
        <f t="array" ref="F474">INDEX(B:B,MATCH(ROW(B473)-1,D:D,1)+1)</f>
        <v>活隔</v>
      </c>
      <c r="G474" s="171">
        <v>1</v>
      </c>
      <c r="H474" s="398">
        <v>473</v>
      </c>
      <c r="J474" s="396" t="str">
        <f t="shared" si="43"/>
        <v/>
      </c>
      <c r="K474" s="390" t="str">
        <f t="shared" si="44"/>
        <v/>
      </c>
      <c r="M474" s="396" t="str">
        <f t="shared" si="45"/>
        <v/>
      </c>
      <c r="N474" s="390" t="str">
        <f t="shared" si="46"/>
        <v/>
      </c>
      <c r="P474" t="str">
        <f t="shared" si="47"/>
        <v>180080473</v>
      </c>
    </row>
    <row r="475" spans="1:16" x14ac:dyDescent="0.25">
      <c r="A475" s="383">
        <f>料單!C621</f>
        <v>16024</v>
      </c>
      <c r="B475" s="383">
        <f>料單!E621</f>
        <v>0</v>
      </c>
      <c r="C475" s="383">
        <f>料單!K621</f>
        <v>0</v>
      </c>
      <c r="D475" s="389">
        <f t="shared" si="42"/>
        <v>0</v>
      </c>
      <c r="E475" s="171" cm="1">
        <f t="array" ref="E475">INDEX(A:A,MATCH(ROW(A474)-1,D:D,1)+1)</f>
        <v>18008</v>
      </c>
      <c r="F475" s="171" t="str" cm="1">
        <f t="array" ref="F475">INDEX(B:B,MATCH(ROW(B474)-1,D:D,1)+1)</f>
        <v>活隔</v>
      </c>
      <c r="G475" s="171">
        <v>1</v>
      </c>
      <c r="H475" s="398">
        <v>474</v>
      </c>
      <c r="J475" s="396" t="str">
        <f t="shared" si="43"/>
        <v/>
      </c>
      <c r="K475" s="390" t="str">
        <f t="shared" si="44"/>
        <v/>
      </c>
      <c r="M475" s="396" t="str">
        <f t="shared" si="45"/>
        <v/>
      </c>
      <c r="N475" s="390" t="str">
        <f t="shared" si="46"/>
        <v/>
      </c>
      <c r="P475" t="str">
        <f t="shared" si="47"/>
        <v>180080474</v>
      </c>
    </row>
    <row r="476" spans="1:16" x14ac:dyDescent="0.25">
      <c r="A476" s="383">
        <f>料單!C622</f>
        <v>16025</v>
      </c>
      <c r="B476" s="383">
        <f>料單!E622</f>
        <v>0</v>
      </c>
      <c r="C476" s="383">
        <f>料單!K622</f>
        <v>0</v>
      </c>
      <c r="D476" s="389">
        <f t="shared" si="42"/>
        <v>0</v>
      </c>
      <c r="E476" s="171" cm="1">
        <f t="array" ref="E476">INDEX(A:A,MATCH(ROW(A475)-1,D:D,1)+1)</f>
        <v>18008</v>
      </c>
      <c r="F476" s="171" t="str" cm="1">
        <f t="array" ref="F476">INDEX(B:B,MATCH(ROW(B475)-1,D:D,1)+1)</f>
        <v>活隔</v>
      </c>
      <c r="G476" s="171">
        <v>1</v>
      </c>
      <c r="H476" s="398">
        <v>475</v>
      </c>
      <c r="J476" s="396" t="str">
        <f t="shared" si="43"/>
        <v/>
      </c>
      <c r="K476" s="390" t="str">
        <f t="shared" si="44"/>
        <v/>
      </c>
      <c r="M476" s="396" t="str">
        <f t="shared" si="45"/>
        <v/>
      </c>
      <c r="N476" s="390" t="str">
        <f t="shared" si="46"/>
        <v/>
      </c>
      <c r="P476" t="str">
        <f t="shared" si="47"/>
        <v>180080475</v>
      </c>
    </row>
    <row r="477" spans="1:16" x14ac:dyDescent="0.25">
      <c r="A477" s="383">
        <f>料單!C623</f>
        <v>16026</v>
      </c>
      <c r="B477" s="383">
        <f>料單!E623</f>
        <v>0</v>
      </c>
      <c r="C477" s="383">
        <f>料單!K623</f>
        <v>0</v>
      </c>
      <c r="D477" s="389">
        <f t="shared" si="42"/>
        <v>0</v>
      </c>
      <c r="E477" s="171" cm="1">
        <f t="array" ref="E477">INDEX(A:A,MATCH(ROW(A476)-1,D:D,1)+1)</f>
        <v>18008</v>
      </c>
      <c r="F477" s="171" t="str" cm="1">
        <f t="array" ref="F477">INDEX(B:B,MATCH(ROW(B476)-1,D:D,1)+1)</f>
        <v>活隔</v>
      </c>
      <c r="G477" s="171">
        <v>1</v>
      </c>
      <c r="H477" s="398">
        <v>476</v>
      </c>
      <c r="J477" s="396" t="str">
        <f t="shared" si="43"/>
        <v/>
      </c>
      <c r="K477" s="390" t="str">
        <f t="shared" si="44"/>
        <v/>
      </c>
      <c r="M477" s="396" t="str">
        <f t="shared" si="45"/>
        <v/>
      </c>
      <c r="N477" s="390" t="str">
        <f t="shared" si="46"/>
        <v/>
      </c>
      <c r="P477" t="str">
        <f t="shared" si="47"/>
        <v>180080476</v>
      </c>
    </row>
    <row r="478" spans="1:16" x14ac:dyDescent="0.25">
      <c r="A478" s="383">
        <f>料單!C624</f>
        <v>16027</v>
      </c>
      <c r="B478" s="383">
        <f>料單!E624</f>
        <v>0</v>
      </c>
      <c r="C478" s="383">
        <f>料單!K624</f>
        <v>0</v>
      </c>
      <c r="D478" s="389">
        <f t="shared" si="42"/>
        <v>0</v>
      </c>
      <c r="E478" s="171" cm="1">
        <f t="array" ref="E478">INDEX(A:A,MATCH(ROW(A477)-1,D:D,1)+1)</f>
        <v>18008</v>
      </c>
      <c r="F478" s="171" t="str" cm="1">
        <f t="array" ref="F478">INDEX(B:B,MATCH(ROW(B477)-1,D:D,1)+1)</f>
        <v>活隔</v>
      </c>
      <c r="G478" s="171">
        <v>1</v>
      </c>
      <c r="H478" s="398">
        <v>477</v>
      </c>
      <c r="J478" s="396" t="str">
        <f t="shared" si="43"/>
        <v/>
      </c>
      <c r="K478" s="390" t="str">
        <f t="shared" si="44"/>
        <v/>
      </c>
      <c r="M478" s="396" t="str">
        <f t="shared" si="45"/>
        <v/>
      </c>
      <c r="N478" s="390" t="str">
        <f t="shared" si="46"/>
        <v/>
      </c>
      <c r="P478" t="str">
        <f t="shared" si="47"/>
        <v>180080477</v>
      </c>
    </row>
    <row r="479" spans="1:16" x14ac:dyDescent="0.25">
      <c r="A479" s="383">
        <f>料單!C625</f>
        <v>16028</v>
      </c>
      <c r="B479" s="383">
        <f>料單!E625</f>
        <v>0</v>
      </c>
      <c r="C479" s="383">
        <f>料單!K625</f>
        <v>0</v>
      </c>
      <c r="D479" s="389">
        <f t="shared" si="42"/>
        <v>0</v>
      </c>
      <c r="E479" s="171" cm="1">
        <f t="array" ref="E479">INDEX(A:A,MATCH(ROW(A478)-1,D:D,1)+1)</f>
        <v>18008</v>
      </c>
      <c r="F479" s="171" t="str" cm="1">
        <f t="array" ref="F479">INDEX(B:B,MATCH(ROW(B478)-1,D:D,1)+1)</f>
        <v>活隔</v>
      </c>
      <c r="G479" s="171">
        <v>1</v>
      </c>
      <c r="H479" s="398">
        <v>478</v>
      </c>
      <c r="J479" s="396" t="str">
        <f t="shared" si="43"/>
        <v/>
      </c>
      <c r="K479" s="390" t="str">
        <f t="shared" si="44"/>
        <v/>
      </c>
      <c r="M479" s="396" t="str">
        <f t="shared" si="45"/>
        <v/>
      </c>
      <c r="N479" s="390" t="str">
        <f t="shared" si="46"/>
        <v/>
      </c>
      <c r="P479" t="str">
        <f t="shared" si="47"/>
        <v>180080478</v>
      </c>
    </row>
    <row r="480" spans="1:16" x14ac:dyDescent="0.25">
      <c r="A480" s="383">
        <f>料單!C626</f>
        <v>16029</v>
      </c>
      <c r="B480" s="383">
        <f>料單!E626</f>
        <v>0</v>
      </c>
      <c r="C480" s="383">
        <f>料單!K626</f>
        <v>0</v>
      </c>
      <c r="D480" s="389">
        <f t="shared" si="42"/>
        <v>0</v>
      </c>
      <c r="E480" s="171" cm="1">
        <f t="array" ref="E480">INDEX(A:A,MATCH(ROW(A479)-1,D:D,1)+1)</f>
        <v>18008</v>
      </c>
      <c r="F480" s="171" t="str" cm="1">
        <f t="array" ref="F480">INDEX(B:B,MATCH(ROW(B479)-1,D:D,1)+1)</f>
        <v>活隔</v>
      </c>
      <c r="G480" s="171">
        <v>1</v>
      </c>
      <c r="H480" s="398">
        <v>479</v>
      </c>
      <c r="J480" s="396" t="str">
        <f t="shared" si="43"/>
        <v/>
      </c>
      <c r="K480" s="390" t="str">
        <f t="shared" si="44"/>
        <v/>
      </c>
      <c r="M480" s="396" t="str">
        <f t="shared" si="45"/>
        <v/>
      </c>
      <c r="N480" s="390" t="str">
        <f t="shared" si="46"/>
        <v/>
      </c>
      <c r="P480" t="str">
        <f t="shared" si="47"/>
        <v>180080479</v>
      </c>
    </row>
    <row r="481" spans="1:16" x14ac:dyDescent="0.25">
      <c r="A481" s="383">
        <f>料單!C627</f>
        <v>16030</v>
      </c>
      <c r="B481" s="383">
        <f>料單!E627</f>
        <v>0</v>
      </c>
      <c r="C481" s="383">
        <f>料單!K627</f>
        <v>0</v>
      </c>
      <c r="D481" s="389">
        <f t="shared" si="42"/>
        <v>0</v>
      </c>
      <c r="E481" s="171" cm="1">
        <f t="array" ref="E481">INDEX(A:A,MATCH(ROW(A480)-1,D:D,1)+1)</f>
        <v>18008</v>
      </c>
      <c r="F481" s="171" t="str" cm="1">
        <f t="array" ref="F481">INDEX(B:B,MATCH(ROW(B480)-1,D:D,1)+1)</f>
        <v>活隔</v>
      </c>
      <c r="G481" s="171">
        <v>1</v>
      </c>
      <c r="H481" s="398">
        <v>480</v>
      </c>
      <c r="J481" s="396" t="str">
        <f t="shared" si="43"/>
        <v/>
      </c>
      <c r="K481" s="390" t="str">
        <f t="shared" si="44"/>
        <v/>
      </c>
      <c r="M481" s="396" t="str">
        <f t="shared" si="45"/>
        <v/>
      </c>
      <c r="N481" s="390" t="str">
        <f t="shared" si="46"/>
        <v/>
      </c>
      <c r="P481" t="str">
        <f t="shared" si="47"/>
        <v>180080480</v>
      </c>
    </row>
    <row r="482" spans="1:16" x14ac:dyDescent="0.25">
      <c r="A482" s="383">
        <f>料單!C637</f>
        <v>17001</v>
      </c>
      <c r="B482" s="383" t="str">
        <f>料單!E637</f>
        <v>頂板</v>
      </c>
      <c r="C482" s="383">
        <f>料單!K637</f>
        <v>0</v>
      </c>
      <c r="D482" s="389">
        <f t="shared" si="42"/>
        <v>0</v>
      </c>
      <c r="E482" s="171" cm="1">
        <f t="array" ref="E482">INDEX(A:A,MATCH(ROW(A481)-1,D:D,1)+1)</f>
        <v>18008</v>
      </c>
      <c r="F482" s="171" t="str" cm="1">
        <f t="array" ref="F482">INDEX(B:B,MATCH(ROW(B481)-1,D:D,1)+1)</f>
        <v>活隔</v>
      </c>
      <c r="G482" s="171">
        <v>1</v>
      </c>
      <c r="H482" s="398">
        <v>481</v>
      </c>
      <c r="J482" s="396" t="str">
        <f t="shared" si="43"/>
        <v/>
      </c>
      <c r="K482" s="390" t="str">
        <f t="shared" si="44"/>
        <v/>
      </c>
      <c r="M482" s="396" t="str">
        <f t="shared" si="45"/>
        <v/>
      </c>
      <c r="N482" s="390" t="str">
        <f t="shared" si="46"/>
        <v/>
      </c>
      <c r="P482" t="str">
        <f t="shared" si="47"/>
        <v>180080481</v>
      </c>
    </row>
    <row r="483" spans="1:16" x14ac:dyDescent="0.25">
      <c r="A483" s="383">
        <f>料單!C638</f>
        <v>17002</v>
      </c>
      <c r="B483" s="383" t="str">
        <f>料單!E638</f>
        <v>底板</v>
      </c>
      <c r="C483" s="383">
        <f>料單!K638</f>
        <v>0</v>
      </c>
      <c r="D483" s="389">
        <f t="shared" si="42"/>
        <v>0</v>
      </c>
      <c r="E483" s="171" cm="1">
        <f t="array" ref="E483">INDEX(A:A,MATCH(ROW(A482)-1,D:D,1)+1)</f>
        <v>18008</v>
      </c>
      <c r="F483" s="171" t="str" cm="1">
        <f t="array" ref="F483">INDEX(B:B,MATCH(ROW(B482)-1,D:D,1)+1)</f>
        <v>活隔</v>
      </c>
      <c r="G483" s="171">
        <v>1</v>
      </c>
      <c r="H483" s="398">
        <v>482</v>
      </c>
      <c r="J483" s="396" t="str">
        <f t="shared" si="43"/>
        <v/>
      </c>
      <c r="K483" s="390" t="str">
        <f t="shared" si="44"/>
        <v/>
      </c>
      <c r="M483" s="396" t="str">
        <f t="shared" si="45"/>
        <v/>
      </c>
      <c r="N483" s="390" t="str">
        <f t="shared" si="46"/>
        <v/>
      </c>
      <c r="P483" t="str">
        <f t="shared" si="47"/>
        <v>180080482</v>
      </c>
    </row>
    <row r="484" spans="1:16" x14ac:dyDescent="0.25">
      <c r="A484" s="383">
        <f>料單!C639</f>
        <v>17003</v>
      </c>
      <c r="B484" s="383" t="str">
        <f>料單!E639</f>
        <v>左側板</v>
      </c>
      <c r="C484" s="383">
        <f>料單!K639</f>
        <v>0</v>
      </c>
      <c r="D484" s="389">
        <f t="shared" si="42"/>
        <v>0</v>
      </c>
      <c r="E484" s="171" cm="1">
        <f t="array" ref="E484">INDEX(A:A,MATCH(ROW(A483)-1,D:D,1)+1)</f>
        <v>18008</v>
      </c>
      <c r="F484" s="171" t="str" cm="1">
        <f t="array" ref="F484">INDEX(B:B,MATCH(ROW(B483)-1,D:D,1)+1)</f>
        <v>活隔</v>
      </c>
      <c r="G484" s="171">
        <v>1</v>
      </c>
      <c r="H484" s="398">
        <v>483</v>
      </c>
      <c r="J484" s="396" t="str">
        <f t="shared" si="43"/>
        <v/>
      </c>
      <c r="K484" s="390" t="str">
        <f t="shared" si="44"/>
        <v/>
      </c>
      <c r="M484" s="396" t="str">
        <f t="shared" si="45"/>
        <v/>
      </c>
      <c r="N484" s="390" t="str">
        <f t="shared" si="46"/>
        <v/>
      </c>
      <c r="P484" t="str">
        <f t="shared" si="47"/>
        <v>180080483</v>
      </c>
    </row>
    <row r="485" spans="1:16" x14ac:dyDescent="0.25">
      <c r="A485" s="383">
        <f>料單!C640</f>
        <v>17004</v>
      </c>
      <c r="B485" s="383" t="str">
        <f>料單!E640</f>
        <v>右側板</v>
      </c>
      <c r="C485" s="383">
        <f>料單!K640</f>
        <v>0</v>
      </c>
      <c r="D485" s="389">
        <f t="shared" si="42"/>
        <v>0</v>
      </c>
      <c r="E485" s="171" cm="1">
        <f t="array" ref="E485">INDEX(A:A,MATCH(ROW(A484)-1,D:D,1)+1)</f>
        <v>18008</v>
      </c>
      <c r="F485" s="171" t="str" cm="1">
        <f t="array" ref="F485">INDEX(B:B,MATCH(ROW(B484)-1,D:D,1)+1)</f>
        <v>活隔</v>
      </c>
      <c r="G485" s="171">
        <v>1</v>
      </c>
      <c r="H485" s="398">
        <v>484</v>
      </c>
      <c r="J485" s="396" t="str">
        <f t="shared" si="43"/>
        <v/>
      </c>
      <c r="K485" s="390" t="str">
        <f t="shared" si="44"/>
        <v/>
      </c>
      <c r="M485" s="396" t="str">
        <f t="shared" si="45"/>
        <v/>
      </c>
      <c r="N485" s="390" t="str">
        <f t="shared" si="46"/>
        <v/>
      </c>
      <c r="P485" t="str">
        <f t="shared" si="47"/>
        <v>180080484</v>
      </c>
    </row>
    <row r="486" spans="1:16" x14ac:dyDescent="0.25">
      <c r="A486" s="383">
        <f>料單!C641</f>
        <v>17005</v>
      </c>
      <c r="B486" s="383" t="str">
        <f>料單!E641</f>
        <v>背板</v>
      </c>
      <c r="C486" s="383">
        <f>料單!K641</f>
        <v>0</v>
      </c>
      <c r="D486" s="389">
        <f t="shared" si="42"/>
        <v>0</v>
      </c>
      <c r="E486" s="171" cm="1">
        <f t="array" ref="E486">INDEX(A:A,MATCH(ROW(A485)-1,D:D,1)+1)</f>
        <v>18008</v>
      </c>
      <c r="F486" s="171" t="str" cm="1">
        <f t="array" ref="F486">INDEX(B:B,MATCH(ROW(B485)-1,D:D,1)+1)</f>
        <v>活隔</v>
      </c>
      <c r="G486" s="171">
        <v>1</v>
      </c>
      <c r="H486" s="398">
        <v>485</v>
      </c>
      <c r="J486" s="396" t="str">
        <f t="shared" si="43"/>
        <v/>
      </c>
      <c r="K486" s="390" t="str">
        <f t="shared" si="44"/>
        <v/>
      </c>
      <c r="M486" s="396" t="str">
        <f t="shared" si="45"/>
        <v/>
      </c>
      <c r="N486" s="390" t="str">
        <f t="shared" si="46"/>
        <v/>
      </c>
      <c r="P486" t="str">
        <f t="shared" si="47"/>
        <v>180080485</v>
      </c>
    </row>
    <row r="487" spans="1:16" x14ac:dyDescent="0.25">
      <c r="A487" s="383">
        <f>料單!C642</f>
        <v>17006</v>
      </c>
      <c r="B487" s="383" t="str">
        <f>料單!E642</f>
        <v>背拉桿</v>
      </c>
      <c r="C487" s="383">
        <f>料單!K642</f>
        <v>0</v>
      </c>
      <c r="D487" s="389">
        <f t="shared" si="42"/>
        <v>0</v>
      </c>
      <c r="E487" s="171" cm="1">
        <f t="array" ref="E487">INDEX(A:A,MATCH(ROW(A486)-1,D:D,1)+1)</f>
        <v>18008</v>
      </c>
      <c r="F487" s="171" t="str" cm="1">
        <f t="array" ref="F487">INDEX(B:B,MATCH(ROW(B486)-1,D:D,1)+1)</f>
        <v>活隔</v>
      </c>
      <c r="G487" s="171">
        <v>1</v>
      </c>
      <c r="H487" s="398">
        <v>486</v>
      </c>
      <c r="J487" s="396" t="str">
        <f t="shared" si="43"/>
        <v/>
      </c>
      <c r="K487" s="390" t="str">
        <f t="shared" si="44"/>
        <v/>
      </c>
      <c r="M487" s="396" t="str">
        <f t="shared" si="45"/>
        <v/>
      </c>
      <c r="N487" s="390" t="str">
        <f t="shared" si="46"/>
        <v/>
      </c>
      <c r="P487" t="str">
        <f t="shared" si="47"/>
        <v>180080486</v>
      </c>
    </row>
    <row r="488" spans="1:16" x14ac:dyDescent="0.25">
      <c r="A488" s="383">
        <f>料單!C643</f>
        <v>17007</v>
      </c>
      <c r="B488" s="383" t="str">
        <f>料單!E643</f>
        <v>中立板</v>
      </c>
      <c r="C488" s="383">
        <f>料單!K643</f>
        <v>0</v>
      </c>
      <c r="D488" s="389">
        <f t="shared" si="42"/>
        <v>0</v>
      </c>
      <c r="E488" s="171" cm="1">
        <f t="array" ref="E488">INDEX(A:A,MATCH(ROW(A487)-1,D:D,1)+1)</f>
        <v>18008</v>
      </c>
      <c r="F488" s="171" t="str" cm="1">
        <f t="array" ref="F488">INDEX(B:B,MATCH(ROW(B487)-1,D:D,1)+1)</f>
        <v>活隔</v>
      </c>
      <c r="G488" s="171">
        <v>1</v>
      </c>
      <c r="H488" s="398">
        <v>487</v>
      </c>
      <c r="J488" s="396" t="str">
        <f t="shared" si="43"/>
        <v/>
      </c>
      <c r="K488" s="390" t="str">
        <f t="shared" si="44"/>
        <v/>
      </c>
      <c r="M488" s="396" t="str">
        <f t="shared" si="45"/>
        <v/>
      </c>
      <c r="N488" s="390" t="str">
        <f t="shared" si="46"/>
        <v/>
      </c>
      <c r="P488" t="str">
        <f t="shared" si="47"/>
        <v>180080487</v>
      </c>
    </row>
    <row r="489" spans="1:16" x14ac:dyDescent="0.25">
      <c r="A489" s="383">
        <f>料單!C644</f>
        <v>17008</v>
      </c>
      <c r="B489" s="383" t="str">
        <f>料單!E644</f>
        <v>活隔</v>
      </c>
      <c r="C489" s="383">
        <f>料單!K644</f>
        <v>0</v>
      </c>
      <c r="D489" s="389">
        <f t="shared" si="42"/>
        <v>0</v>
      </c>
      <c r="E489" s="171" cm="1">
        <f t="array" ref="E489">INDEX(A:A,MATCH(ROW(A488)-1,D:D,1)+1)</f>
        <v>18008</v>
      </c>
      <c r="F489" s="171" t="str" cm="1">
        <f t="array" ref="F489">INDEX(B:B,MATCH(ROW(B488)-1,D:D,1)+1)</f>
        <v>活隔</v>
      </c>
      <c r="G489" s="171">
        <v>1</v>
      </c>
      <c r="H489" s="398">
        <v>488</v>
      </c>
      <c r="J489" s="396" t="str">
        <f t="shared" si="43"/>
        <v/>
      </c>
      <c r="K489" s="390" t="str">
        <f t="shared" si="44"/>
        <v/>
      </c>
      <c r="M489" s="396" t="str">
        <f t="shared" si="45"/>
        <v/>
      </c>
      <c r="N489" s="390" t="str">
        <f t="shared" si="46"/>
        <v/>
      </c>
      <c r="P489" t="str">
        <f t="shared" si="47"/>
        <v>180080488</v>
      </c>
    </row>
    <row r="490" spans="1:16" x14ac:dyDescent="0.25">
      <c r="A490" s="383">
        <f>料單!C645</f>
        <v>17009</v>
      </c>
      <c r="B490" s="383" t="str">
        <f>料單!E645</f>
        <v>固隔</v>
      </c>
      <c r="C490" s="383">
        <f>料單!K645</f>
        <v>0</v>
      </c>
      <c r="D490" s="389">
        <f t="shared" si="42"/>
        <v>0</v>
      </c>
      <c r="E490" s="171" cm="1">
        <f t="array" ref="E490">INDEX(A:A,MATCH(ROW(A489)-1,D:D,1)+1)</f>
        <v>18008</v>
      </c>
      <c r="F490" s="171" t="str" cm="1">
        <f t="array" ref="F490">INDEX(B:B,MATCH(ROW(B489)-1,D:D,1)+1)</f>
        <v>活隔</v>
      </c>
      <c r="G490" s="171">
        <v>1</v>
      </c>
      <c r="H490" s="398">
        <v>489</v>
      </c>
      <c r="J490" s="396" t="str">
        <f t="shared" si="43"/>
        <v/>
      </c>
      <c r="K490" s="390" t="str">
        <f t="shared" si="44"/>
        <v/>
      </c>
      <c r="M490" s="396" t="str">
        <f t="shared" si="45"/>
        <v/>
      </c>
      <c r="N490" s="390" t="str">
        <f t="shared" si="46"/>
        <v/>
      </c>
      <c r="P490" t="str">
        <f t="shared" si="47"/>
        <v>180080489</v>
      </c>
    </row>
    <row r="491" spans="1:16" x14ac:dyDescent="0.25">
      <c r="A491" s="383">
        <f>料單!C646</f>
        <v>17010</v>
      </c>
      <c r="B491" s="383" t="str">
        <f>料單!E646</f>
        <v>左門板</v>
      </c>
      <c r="C491" s="383">
        <f>料單!K646</f>
        <v>0</v>
      </c>
      <c r="D491" s="389">
        <f t="shared" si="42"/>
        <v>0</v>
      </c>
      <c r="E491" s="171" cm="1">
        <f t="array" ref="E491">INDEX(A:A,MATCH(ROW(A490)-1,D:D,1)+1)</f>
        <v>18008</v>
      </c>
      <c r="F491" s="171" t="str" cm="1">
        <f t="array" ref="F491">INDEX(B:B,MATCH(ROW(B490)-1,D:D,1)+1)</f>
        <v>活隔</v>
      </c>
      <c r="G491" s="171">
        <v>1</v>
      </c>
      <c r="H491" s="398">
        <v>490</v>
      </c>
      <c r="J491" s="396" t="str">
        <f t="shared" si="43"/>
        <v/>
      </c>
      <c r="K491" s="390" t="str">
        <f t="shared" si="44"/>
        <v/>
      </c>
      <c r="M491" s="396" t="str">
        <f t="shared" si="45"/>
        <v/>
      </c>
      <c r="N491" s="390" t="str">
        <f t="shared" si="46"/>
        <v/>
      </c>
      <c r="P491" t="str">
        <f t="shared" si="47"/>
        <v>180080490</v>
      </c>
    </row>
    <row r="492" spans="1:16" x14ac:dyDescent="0.25">
      <c r="A492" s="383">
        <f>料單!C647</f>
        <v>17011</v>
      </c>
      <c r="B492" s="383" t="str">
        <f>料單!E647</f>
        <v>右門板</v>
      </c>
      <c r="C492" s="383">
        <f>料單!K647</f>
        <v>0</v>
      </c>
      <c r="D492" s="389">
        <f t="shared" si="42"/>
        <v>0</v>
      </c>
      <c r="E492" s="171" cm="1">
        <f t="array" ref="E492">INDEX(A:A,MATCH(ROW(A491)-1,D:D,1)+1)</f>
        <v>18008</v>
      </c>
      <c r="F492" s="171" t="str" cm="1">
        <f t="array" ref="F492">INDEX(B:B,MATCH(ROW(B491)-1,D:D,1)+1)</f>
        <v>活隔</v>
      </c>
      <c r="G492" s="171">
        <v>1</v>
      </c>
      <c r="H492" s="398">
        <v>491</v>
      </c>
      <c r="J492" s="396" t="str">
        <f t="shared" si="43"/>
        <v/>
      </c>
      <c r="K492" s="390" t="str">
        <f t="shared" si="44"/>
        <v/>
      </c>
      <c r="M492" s="396" t="str">
        <f t="shared" si="45"/>
        <v/>
      </c>
      <c r="N492" s="390" t="str">
        <f t="shared" si="46"/>
        <v/>
      </c>
      <c r="P492" t="str">
        <f t="shared" si="47"/>
        <v>180080491</v>
      </c>
    </row>
    <row r="493" spans="1:16" x14ac:dyDescent="0.25">
      <c r="A493" s="383">
        <f>料單!C648</f>
        <v>17012</v>
      </c>
      <c r="B493" s="383">
        <f>料單!E648</f>
        <v>0</v>
      </c>
      <c r="C493" s="383">
        <f>料單!K648</f>
        <v>0</v>
      </c>
      <c r="D493" s="389">
        <f t="shared" si="42"/>
        <v>0</v>
      </c>
      <c r="E493" s="171" cm="1">
        <f t="array" ref="E493">INDEX(A:A,MATCH(ROW(A492)-1,D:D,1)+1)</f>
        <v>18008</v>
      </c>
      <c r="F493" s="171" t="str" cm="1">
        <f t="array" ref="F493">INDEX(B:B,MATCH(ROW(B492)-1,D:D,1)+1)</f>
        <v>活隔</v>
      </c>
      <c r="G493" s="171">
        <v>1</v>
      </c>
      <c r="H493" s="398">
        <v>492</v>
      </c>
      <c r="J493" s="396" t="str">
        <f t="shared" si="43"/>
        <v/>
      </c>
      <c r="K493" s="390" t="str">
        <f t="shared" si="44"/>
        <v/>
      </c>
      <c r="M493" s="396" t="str">
        <f t="shared" si="45"/>
        <v/>
      </c>
      <c r="N493" s="390" t="str">
        <f t="shared" si="46"/>
        <v/>
      </c>
      <c r="P493" t="str">
        <f t="shared" si="47"/>
        <v>180080492</v>
      </c>
    </row>
    <row r="494" spans="1:16" x14ac:dyDescent="0.25">
      <c r="A494" s="383">
        <f>料單!C649</f>
        <v>17013</v>
      </c>
      <c r="B494" s="383">
        <f>料單!E649</f>
        <v>0</v>
      </c>
      <c r="C494" s="383">
        <f>料單!K649</f>
        <v>0</v>
      </c>
      <c r="D494" s="389">
        <f t="shared" si="42"/>
        <v>0</v>
      </c>
      <c r="E494" s="171" cm="1">
        <f t="array" ref="E494">INDEX(A:A,MATCH(ROW(A493)-1,D:D,1)+1)</f>
        <v>18008</v>
      </c>
      <c r="F494" s="171" t="str" cm="1">
        <f t="array" ref="F494">INDEX(B:B,MATCH(ROW(B493)-1,D:D,1)+1)</f>
        <v>活隔</v>
      </c>
      <c r="G494" s="171">
        <v>1</v>
      </c>
      <c r="H494" s="398">
        <v>493</v>
      </c>
      <c r="J494" s="396" t="str">
        <f t="shared" si="43"/>
        <v/>
      </c>
      <c r="K494" s="390" t="str">
        <f t="shared" si="44"/>
        <v/>
      </c>
      <c r="M494" s="396" t="str">
        <f t="shared" si="45"/>
        <v/>
      </c>
      <c r="N494" s="390" t="str">
        <f t="shared" si="46"/>
        <v/>
      </c>
      <c r="P494" t="str">
        <f t="shared" si="47"/>
        <v>180080493</v>
      </c>
    </row>
    <row r="495" spans="1:16" x14ac:dyDescent="0.25">
      <c r="A495" s="383">
        <f>料單!C650</f>
        <v>17014</v>
      </c>
      <c r="B495" s="383">
        <f>料單!E650</f>
        <v>0</v>
      </c>
      <c r="C495" s="383">
        <f>料單!K650</f>
        <v>0</v>
      </c>
      <c r="D495" s="389">
        <f t="shared" si="42"/>
        <v>0</v>
      </c>
      <c r="E495" s="171" cm="1">
        <f t="array" ref="E495">INDEX(A:A,MATCH(ROW(A494)-1,D:D,1)+1)</f>
        <v>18008</v>
      </c>
      <c r="F495" s="171" t="str" cm="1">
        <f t="array" ref="F495">INDEX(B:B,MATCH(ROW(B494)-1,D:D,1)+1)</f>
        <v>活隔</v>
      </c>
      <c r="G495" s="171">
        <v>1</v>
      </c>
      <c r="H495" s="398">
        <v>494</v>
      </c>
      <c r="J495" s="396" t="str">
        <f t="shared" si="43"/>
        <v/>
      </c>
      <c r="K495" s="390" t="str">
        <f t="shared" si="44"/>
        <v/>
      </c>
      <c r="M495" s="396" t="str">
        <f t="shared" si="45"/>
        <v/>
      </c>
      <c r="N495" s="390" t="str">
        <f t="shared" si="46"/>
        <v/>
      </c>
      <c r="P495" t="str">
        <f t="shared" si="47"/>
        <v>180080494</v>
      </c>
    </row>
    <row r="496" spans="1:16" x14ac:dyDescent="0.25">
      <c r="A496" s="383">
        <f>料單!C651</f>
        <v>17015</v>
      </c>
      <c r="B496" s="383">
        <f>料單!E651</f>
        <v>0</v>
      </c>
      <c r="C496" s="383">
        <f>料單!K651</f>
        <v>0</v>
      </c>
      <c r="D496" s="389">
        <f t="shared" si="42"/>
        <v>0</v>
      </c>
      <c r="E496" s="171" cm="1">
        <f t="array" ref="E496">INDEX(A:A,MATCH(ROW(A495)-1,D:D,1)+1)</f>
        <v>18008</v>
      </c>
      <c r="F496" s="171" t="str" cm="1">
        <f t="array" ref="F496">INDEX(B:B,MATCH(ROW(B495)-1,D:D,1)+1)</f>
        <v>活隔</v>
      </c>
      <c r="G496" s="171">
        <v>1</v>
      </c>
      <c r="H496" s="398">
        <v>495</v>
      </c>
      <c r="J496" s="396" t="str">
        <f t="shared" si="43"/>
        <v/>
      </c>
      <c r="K496" s="390" t="str">
        <f t="shared" si="44"/>
        <v/>
      </c>
      <c r="M496" s="396" t="str">
        <f t="shared" si="45"/>
        <v/>
      </c>
      <c r="N496" s="390" t="str">
        <f t="shared" si="46"/>
        <v/>
      </c>
      <c r="P496" t="str">
        <f t="shared" si="47"/>
        <v>180080495</v>
      </c>
    </row>
    <row r="497" spans="1:16" x14ac:dyDescent="0.25">
      <c r="A497" s="383">
        <f>料單!C652</f>
        <v>17016</v>
      </c>
      <c r="B497" s="383">
        <f>料單!E652</f>
        <v>0</v>
      </c>
      <c r="C497" s="383">
        <f>料單!K652</f>
        <v>0</v>
      </c>
      <c r="D497" s="389">
        <f t="shared" si="42"/>
        <v>0</v>
      </c>
      <c r="E497" s="171" cm="1">
        <f t="array" ref="E497">INDEX(A:A,MATCH(ROW(A496)-1,D:D,1)+1)</f>
        <v>18008</v>
      </c>
      <c r="F497" s="171" t="str" cm="1">
        <f t="array" ref="F497">INDEX(B:B,MATCH(ROW(B496)-1,D:D,1)+1)</f>
        <v>活隔</v>
      </c>
      <c r="G497" s="171">
        <v>1</v>
      </c>
      <c r="H497" s="398">
        <v>496</v>
      </c>
      <c r="J497" s="396" t="str">
        <f t="shared" si="43"/>
        <v/>
      </c>
      <c r="K497" s="390" t="str">
        <f t="shared" si="44"/>
        <v/>
      </c>
      <c r="M497" s="396" t="str">
        <f t="shared" si="45"/>
        <v/>
      </c>
      <c r="N497" s="390" t="str">
        <f t="shared" si="46"/>
        <v/>
      </c>
      <c r="P497" t="str">
        <f t="shared" si="47"/>
        <v>180080496</v>
      </c>
    </row>
    <row r="498" spans="1:16" x14ac:dyDescent="0.25">
      <c r="A498" s="383">
        <f>料單!C653</f>
        <v>17017</v>
      </c>
      <c r="B498" s="383">
        <f>料單!E653</f>
        <v>0</v>
      </c>
      <c r="C498" s="383">
        <f>料單!K653</f>
        <v>0</v>
      </c>
      <c r="D498" s="389">
        <f t="shared" si="42"/>
        <v>0</v>
      </c>
      <c r="E498" s="171" cm="1">
        <f t="array" ref="E498">INDEX(A:A,MATCH(ROW(A497)-1,D:D,1)+1)</f>
        <v>18008</v>
      </c>
      <c r="F498" s="171" t="str" cm="1">
        <f t="array" ref="F498">INDEX(B:B,MATCH(ROW(B497)-1,D:D,1)+1)</f>
        <v>活隔</v>
      </c>
      <c r="G498" s="171">
        <v>1</v>
      </c>
      <c r="H498" s="398">
        <v>497</v>
      </c>
      <c r="J498" s="396" t="str">
        <f t="shared" si="43"/>
        <v/>
      </c>
      <c r="K498" s="390" t="str">
        <f t="shared" si="44"/>
        <v/>
      </c>
      <c r="M498" s="396" t="str">
        <f t="shared" si="45"/>
        <v/>
      </c>
      <c r="N498" s="390" t="str">
        <f t="shared" si="46"/>
        <v/>
      </c>
      <c r="P498" t="str">
        <f t="shared" si="47"/>
        <v>180080497</v>
      </c>
    </row>
    <row r="499" spans="1:16" x14ac:dyDescent="0.25">
      <c r="A499" s="383">
        <f>料單!C654</f>
        <v>17018</v>
      </c>
      <c r="B499" s="383">
        <f>料單!E654</f>
        <v>0</v>
      </c>
      <c r="C499" s="383">
        <f>料單!K654</f>
        <v>0</v>
      </c>
      <c r="D499" s="389">
        <f t="shared" si="42"/>
        <v>0</v>
      </c>
      <c r="E499" s="171" cm="1">
        <f t="array" ref="E499">INDEX(A:A,MATCH(ROW(A498)-1,D:D,1)+1)</f>
        <v>18008</v>
      </c>
      <c r="F499" s="171" t="str" cm="1">
        <f t="array" ref="F499">INDEX(B:B,MATCH(ROW(B498)-1,D:D,1)+1)</f>
        <v>活隔</v>
      </c>
      <c r="G499" s="171">
        <v>1</v>
      </c>
      <c r="H499" s="398">
        <v>498</v>
      </c>
      <c r="J499" s="396" t="str">
        <f t="shared" si="43"/>
        <v/>
      </c>
      <c r="K499" s="390" t="str">
        <f t="shared" si="44"/>
        <v/>
      </c>
      <c r="M499" s="396" t="str">
        <f t="shared" si="45"/>
        <v/>
      </c>
      <c r="N499" s="390" t="str">
        <f t="shared" si="46"/>
        <v/>
      </c>
      <c r="P499" t="str">
        <f t="shared" si="47"/>
        <v>180080498</v>
      </c>
    </row>
    <row r="500" spans="1:16" x14ac:dyDescent="0.25">
      <c r="A500" s="383">
        <f>料單!C655</f>
        <v>17019</v>
      </c>
      <c r="B500" s="383">
        <f>料單!E655</f>
        <v>0</v>
      </c>
      <c r="C500" s="383">
        <f>料單!K655</f>
        <v>0</v>
      </c>
      <c r="D500" s="389">
        <f t="shared" si="42"/>
        <v>0</v>
      </c>
      <c r="E500" s="171" cm="1">
        <f t="array" ref="E500">INDEX(A:A,MATCH(ROW(A499)-1,D:D,1)+1)</f>
        <v>18008</v>
      </c>
      <c r="F500" s="171" t="str" cm="1">
        <f t="array" ref="F500">INDEX(B:B,MATCH(ROW(B499)-1,D:D,1)+1)</f>
        <v>活隔</v>
      </c>
      <c r="G500" s="171">
        <v>1</v>
      </c>
      <c r="H500" s="398">
        <v>499</v>
      </c>
      <c r="J500" s="396" t="str">
        <f t="shared" si="43"/>
        <v/>
      </c>
      <c r="K500" s="390" t="str">
        <f t="shared" si="44"/>
        <v/>
      </c>
      <c r="M500" s="396" t="str">
        <f t="shared" si="45"/>
        <v/>
      </c>
      <c r="N500" s="390" t="str">
        <f t="shared" si="46"/>
        <v/>
      </c>
      <c r="P500" t="str">
        <f t="shared" si="47"/>
        <v>180080499</v>
      </c>
    </row>
    <row r="501" spans="1:16" x14ac:dyDescent="0.25">
      <c r="A501" s="383">
        <f>料單!C656</f>
        <v>17020</v>
      </c>
      <c r="B501" s="383">
        <f>料單!E656</f>
        <v>0</v>
      </c>
      <c r="C501" s="383">
        <f>料單!K656</f>
        <v>0</v>
      </c>
      <c r="D501" s="389">
        <f t="shared" si="42"/>
        <v>0</v>
      </c>
      <c r="E501" s="171" cm="1">
        <f t="array" ref="E501">INDEX(A:A,MATCH(ROW(A500)-1,D:D,1)+1)</f>
        <v>18008</v>
      </c>
      <c r="F501" s="171" t="str" cm="1">
        <f t="array" ref="F501">INDEX(B:B,MATCH(ROW(B500)-1,D:D,1)+1)</f>
        <v>活隔</v>
      </c>
      <c r="G501" s="171">
        <v>1</v>
      </c>
      <c r="H501" s="398">
        <v>500</v>
      </c>
      <c r="J501" s="396" t="str">
        <f t="shared" si="43"/>
        <v/>
      </c>
      <c r="K501" s="390" t="str">
        <f t="shared" si="44"/>
        <v/>
      </c>
      <c r="M501" s="396" t="str">
        <f t="shared" si="45"/>
        <v/>
      </c>
      <c r="N501" s="390" t="str">
        <f t="shared" si="46"/>
        <v/>
      </c>
      <c r="P501" t="str">
        <f t="shared" si="47"/>
        <v>180080500</v>
      </c>
    </row>
    <row r="502" spans="1:16" x14ac:dyDescent="0.25">
      <c r="A502" s="383">
        <f>料單!C657</f>
        <v>17021</v>
      </c>
      <c r="B502" s="383">
        <f>料單!E657</f>
        <v>0</v>
      </c>
      <c r="C502" s="383">
        <f>料單!K657</f>
        <v>0</v>
      </c>
      <c r="D502" s="389">
        <f t="shared" si="42"/>
        <v>0</v>
      </c>
      <c r="E502" s="171" cm="1">
        <f t="array" ref="E502">INDEX(A:A,MATCH(ROW(A501)-1,D:D,1)+1)</f>
        <v>18008</v>
      </c>
      <c r="F502" s="171" t="str" cm="1">
        <f t="array" ref="F502">INDEX(B:B,MATCH(ROW(B501)-1,D:D,1)+1)</f>
        <v>活隔</v>
      </c>
      <c r="G502" s="171">
        <v>1</v>
      </c>
      <c r="H502" s="398">
        <v>501</v>
      </c>
      <c r="J502" s="396" t="str">
        <f t="shared" si="43"/>
        <v/>
      </c>
      <c r="K502" s="390" t="str">
        <f t="shared" si="44"/>
        <v/>
      </c>
      <c r="M502" s="396" t="str">
        <f t="shared" si="45"/>
        <v/>
      </c>
      <c r="N502" s="390" t="str">
        <f t="shared" si="46"/>
        <v/>
      </c>
      <c r="P502" t="str">
        <f t="shared" si="47"/>
        <v>180080501</v>
      </c>
    </row>
    <row r="503" spans="1:16" x14ac:dyDescent="0.25">
      <c r="A503" s="383">
        <f>料單!C658</f>
        <v>17022</v>
      </c>
      <c r="B503" s="383">
        <f>料單!E658</f>
        <v>0</v>
      </c>
      <c r="C503" s="383">
        <f>料單!K658</f>
        <v>0</v>
      </c>
      <c r="D503" s="389">
        <f t="shared" si="42"/>
        <v>0</v>
      </c>
      <c r="E503" s="171" cm="1">
        <f t="array" ref="E503">INDEX(A:A,MATCH(ROW(A502)-1,D:D,1)+1)</f>
        <v>18008</v>
      </c>
      <c r="F503" s="171" t="str" cm="1">
        <f t="array" ref="F503">INDEX(B:B,MATCH(ROW(B502)-1,D:D,1)+1)</f>
        <v>活隔</v>
      </c>
      <c r="G503" s="171">
        <v>1</v>
      </c>
      <c r="H503" s="398">
        <v>502</v>
      </c>
      <c r="J503" s="396" t="str">
        <f t="shared" si="43"/>
        <v/>
      </c>
      <c r="K503" s="390" t="str">
        <f t="shared" si="44"/>
        <v/>
      </c>
      <c r="M503" s="396" t="str">
        <f t="shared" si="45"/>
        <v/>
      </c>
      <c r="N503" s="390" t="str">
        <f t="shared" si="46"/>
        <v/>
      </c>
      <c r="P503" t="str">
        <f t="shared" si="47"/>
        <v>180080502</v>
      </c>
    </row>
    <row r="504" spans="1:16" x14ac:dyDescent="0.25">
      <c r="A504" s="383">
        <f>料單!C659</f>
        <v>17023</v>
      </c>
      <c r="B504" s="383">
        <f>料單!E659</f>
        <v>0</v>
      </c>
      <c r="C504" s="383">
        <f>料單!K659</f>
        <v>0</v>
      </c>
      <c r="D504" s="389">
        <f t="shared" si="42"/>
        <v>0</v>
      </c>
      <c r="E504" s="171" cm="1">
        <f t="array" ref="E504">INDEX(A:A,MATCH(ROW(A503)-1,D:D,1)+1)</f>
        <v>18008</v>
      </c>
      <c r="F504" s="171" t="str" cm="1">
        <f t="array" ref="F504">INDEX(B:B,MATCH(ROW(B503)-1,D:D,1)+1)</f>
        <v>活隔</v>
      </c>
      <c r="G504" s="171">
        <v>1</v>
      </c>
      <c r="H504" s="398">
        <v>503</v>
      </c>
      <c r="J504" s="396" t="str">
        <f t="shared" si="43"/>
        <v/>
      </c>
      <c r="K504" s="390" t="str">
        <f t="shared" si="44"/>
        <v/>
      </c>
      <c r="M504" s="396" t="str">
        <f t="shared" si="45"/>
        <v/>
      </c>
      <c r="N504" s="390" t="str">
        <f t="shared" si="46"/>
        <v/>
      </c>
      <c r="P504" t="str">
        <f t="shared" si="47"/>
        <v>180080503</v>
      </c>
    </row>
    <row r="505" spans="1:16" x14ac:dyDescent="0.25">
      <c r="A505" s="383">
        <f>料單!C660</f>
        <v>17024</v>
      </c>
      <c r="B505" s="383">
        <f>料單!E660</f>
        <v>0</v>
      </c>
      <c r="C505" s="383">
        <f>料單!K660</f>
        <v>0</v>
      </c>
      <c r="D505" s="389">
        <f t="shared" si="42"/>
        <v>0</v>
      </c>
      <c r="E505" s="171" cm="1">
        <f t="array" ref="E505">INDEX(A:A,MATCH(ROW(A504)-1,D:D,1)+1)</f>
        <v>18008</v>
      </c>
      <c r="F505" s="171" t="str" cm="1">
        <f t="array" ref="F505">INDEX(B:B,MATCH(ROW(B504)-1,D:D,1)+1)</f>
        <v>活隔</v>
      </c>
      <c r="G505" s="171">
        <v>1</v>
      </c>
      <c r="H505" s="398">
        <v>504</v>
      </c>
      <c r="J505" s="396" t="str">
        <f t="shared" si="43"/>
        <v/>
      </c>
      <c r="K505" s="390" t="str">
        <f t="shared" si="44"/>
        <v/>
      </c>
      <c r="M505" s="396" t="str">
        <f t="shared" si="45"/>
        <v/>
      </c>
      <c r="N505" s="390" t="str">
        <f t="shared" si="46"/>
        <v/>
      </c>
      <c r="P505" t="str">
        <f t="shared" si="47"/>
        <v>180080504</v>
      </c>
    </row>
    <row r="506" spans="1:16" x14ac:dyDescent="0.25">
      <c r="A506" s="383">
        <f>料單!C661</f>
        <v>17025</v>
      </c>
      <c r="B506" s="383">
        <f>料單!E661</f>
        <v>0</v>
      </c>
      <c r="C506" s="383">
        <f>料單!K661</f>
        <v>0</v>
      </c>
      <c r="D506" s="389">
        <f t="shared" si="42"/>
        <v>0</v>
      </c>
      <c r="E506" s="171" cm="1">
        <f t="array" ref="E506">INDEX(A:A,MATCH(ROW(A505)-1,D:D,1)+1)</f>
        <v>18008</v>
      </c>
      <c r="F506" s="171" t="str" cm="1">
        <f t="array" ref="F506">INDEX(B:B,MATCH(ROW(B505)-1,D:D,1)+1)</f>
        <v>活隔</v>
      </c>
      <c r="G506" s="171">
        <v>1</v>
      </c>
      <c r="H506" s="398">
        <v>505</v>
      </c>
      <c r="J506" s="396" t="str">
        <f t="shared" si="43"/>
        <v/>
      </c>
      <c r="K506" s="390" t="str">
        <f t="shared" si="44"/>
        <v/>
      </c>
      <c r="M506" s="396" t="str">
        <f t="shared" si="45"/>
        <v/>
      </c>
      <c r="N506" s="390" t="str">
        <f t="shared" si="46"/>
        <v/>
      </c>
      <c r="P506" t="str">
        <f t="shared" si="47"/>
        <v>180080505</v>
      </c>
    </row>
    <row r="507" spans="1:16" x14ac:dyDescent="0.25">
      <c r="A507" s="383">
        <f>料單!C662</f>
        <v>17026</v>
      </c>
      <c r="B507" s="383">
        <f>料單!E662</f>
        <v>0</v>
      </c>
      <c r="C507" s="383">
        <f>料單!K662</f>
        <v>0</v>
      </c>
      <c r="D507" s="389">
        <f t="shared" si="42"/>
        <v>0</v>
      </c>
      <c r="E507" s="171" cm="1">
        <f t="array" ref="E507">INDEX(A:A,MATCH(ROW(A506)-1,D:D,1)+1)</f>
        <v>18008</v>
      </c>
      <c r="F507" s="171" t="str" cm="1">
        <f t="array" ref="F507">INDEX(B:B,MATCH(ROW(B506)-1,D:D,1)+1)</f>
        <v>活隔</v>
      </c>
      <c r="G507" s="171">
        <v>1</v>
      </c>
      <c r="H507" s="398">
        <v>506</v>
      </c>
      <c r="J507" s="396" t="str">
        <f t="shared" si="43"/>
        <v/>
      </c>
      <c r="K507" s="390" t="str">
        <f t="shared" si="44"/>
        <v/>
      </c>
      <c r="M507" s="396" t="str">
        <f t="shared" si="45"/>
        <v/>
      </c>
      <c r="N507" s="390" t="str">
        <f t="shared" si="46"/>
        <v/>
      </c>
      <c r="P507" t="str">
        <f t="shared" si="47"/>
        <v>180080506</v>
      </c>
    </row>
    <row r="508" spans="1:16" x14ac:dyDescent="0.25">
      <c r="A508" s="383">
        <f>料單!C663</f>
        <v>17027</v>
      </c>
      <c r="B508" s="383">
        <f>料單!E663</f>
        <v>0</v>
      </c>
      <c r="C508" s="383">
        <f>料單!K663</f>
        <v>0</v>
      </c>
      <c r="D508" s="389">
        <f t="shared" si="42"/>
        <v>0</v>
      </c>
      <c r="E508" s="171" cm="1">
        <f t="array" ref="E508">INDEX(A:A,MATCH(ROW(A507)-1,D:D,1)+1)</f>
        <v>18008</v>
      </c>
      <c r="F508" s="171" t="str" cm="1">
        <f t="array" ref="F508">INDEX(B:B,MATCH(ROW(B507)-1,D:D,1)+1)</f>
        <v>活隔</v>
      </c>
      <c r="G508" s="171">
        <v>1</v>
      </c>
      <c r="H508" s="398">
        <v>507</v>
      </c>
      <c r="J508" s="396" t="str">
        <f t="shared" si="43"/>
        <v/>
      </c>
      <c r="K508" s="390" t="str">
        <f t="shared" si="44"/>
        <v/>
      </c>
      <c r="M508" s="396" t="str">
        <f t="shared" si="45"/>
        <v/>
      </c>
      <c r="N508" s="390" t="str">
        <f t="shared" si="46"/>
        <v/>
      </c>
      <c r="P508" t="str">
        <f t="shared" si="47"/>
        <v>180080507</v>
      </c>
    </row>
    <row r="509" spans="1:16" x14ac:dyDescent="0.25">
      <c r="A509" s="383">
        <f>料單!C664</f>
        <v>17028</v>
      </c>
      <c r="B509" s="383">
        <f>料單!E664</f>
        <v>0</v>
      </c>
      <c r="C509" s="383">
        <f>料單!K664</f>
        <v>0</v>
      </c>
      <c r="D509" s="389">
        <f t="shared" si="42"/>
        <v>0</v>
      </c>
      <c r="E509" s="171" cm="1">
        <f t="array" ref="E509">INDEX(A:A,MATCH(ROW(A508)-1,D:D,1)+1)</f>
        <v>18008</v>
      </c>
      <c r="F509" s="171" t="str" cm="1">
        <f t="array" ref="F509">INDEX(B:B,MATCH(ROW(B508)-1,D:D,1)+1)</f>
        <v>活隔</v>
      </c>
      <c r="G509" s="171">
        <v>1</v>
      </c>
      <c r="H509" s="398">
        <v>508</v>
      </c>
      <c r="J509" s="396" t="str">
        <f t="shared" si="43"/>
        <v/>
      </c>
      <c r="K509" s="390" t="str">
        <f t="shared" si="44"/>
        <v/>
      </c>
      <c r="M509" s="396" t="str">
        <f t="shared" si="45"/>
        <v/>
      </c>
      <c r="N509" s="390" t="str">
        <f t="shared" si="46"/>
        <v/>
      </c>
      <c r="P509" t="str">
        <f t="shared" si="47"/>
        <v>180080508</v>
      </c>
    </row>
    <row r="510" spans="1:16" x14ac:dyDescent="0.25">
      <c r="A510" s="383">
        <f>料單!C665</f>
        <v>17029</v>
      </c>
      <c r="B510" s="383">
        <f>料單!E665</f>
        <v>0</v>
      </c>
      <c r="C510" s="383">
        <f>料單!K665</f>
        <v>0</v>
      </c>
      <c r="D510" s="389">
        <f t="shared" si="42"/>
        <v>0</v>
      </c>
      <c r="E510" s="171" cm="1">
        <f t="array" ref="E510">INDEX(A:A,MATCH(ROW(A509)-1,D:D,1)+1)</f>
        <v>18008</v>
      </c>
      <c r="F510" s="171" t="str" cm="1">
        <f t="array" ref="F510">INDEX(B:B,MATCH(ROW(B509)-1,D:D,1)+1)</f>
        <v>活隔</v>
      </c>
      <c r="G510" s="171">
        <v>1</v>
      </c>
      <c r="H510" s="398">
        <v>509</v>
      </c>
      <c r="J510" s="396" t="str">
        <f t="shared" si="43"/>
        <v/>
      </c>
      <c r="K510" s="390" t="str">
        <f t="shared" si="44"/>
        <v/>
      </c>
      <c r="M510" s="396" t="str">
        <f t="shared" si="45"/>
        <v/>
      </c>
      <c r="N510" s="390" t="str">
        <f t="shared" si="46"/>
        <v/>
      </c>
      <c r="P510" t="str">
        <f t="shared" si="47"/>
        <v>180080509</v>
      </c>
    </row>
    <row r="511" spans="1:16" x14ac:dyDescent="0.25">
      <c r="A511" s="383">
        <f>料單!C666</f>
        <v>17030</v>
      </c>
      <c r="B511" s="383">
        <f>料單!E666</f>
        <v>0</v>
      </c>
      <c r="C511" s="383">
        <f>料單!K666</f>
        <v>0</v>
      </c>
      <c r="D511" s="389">
        <f t="shared" si="42"/>
        <v>0</v>
      </c>
      <c r="E511" s="171" cm="1">
        <f t="array" ref="E511">INDEX(A:A,MATCH(ROW(A510)-1,D:D,1)+1)</f>
        <v>18008</v>
      </c>
      <c r="F511" s="171" t="str" cm="1">
        <f t="array" ref="F511">INDEX(B:B,MATCH(ROW(B510)-1,D:D,1)+1)</f>
        <v>活隔</v>
      </c>
      <c r="G511" s="171">
        <v>1</v>
      </c>
      <c r="H511" s="398">
        <v>510</v>
      </c>
      <c r="J511" s="396" t="str">
        <f t="shared" si="43"/>
        <v/>
      </c>
      <c r="K511" s="390" t="str">
        <f t="shared" si="44"/>
        <v/>
      </c>
      <c r="M511" s="396" t="str">
        <f t="shared" si="45"/>
        <v/>
      </c>
      <c r="N511" s="390" t="str">
        <f t="shared" si="46"/>
        <v/>
      </c>
      <c r="P511" t="str">
        <f t="shared" si="47"/>
        <v>180080510</v>
      </c>
    </row>
    <row r="512" spans="1:16" x14ac:dyDescent="0.25">
      <c r="A512" s="383">
        <f>料單!C676</f>
        <v>18001</v>
      </c>
      <c r="B512" s="383" t="str">
        <f>料單!E676</f>
        <v>頂板</v>
      </c>
      <c r="C512" s="383">
        <f>料單!K676</f>
        <v>0</v>
      </c>
      <c r="D512" s="389">
        <f t="shared" si="42"/>
        <v>0</v>
      </c>
      <c r="E512" s="171" cm="1">
        <f t="array" ref="E512">INDEX(A:A,MATCH(ROW(A511)-1,D:D,1)+1)</f>
        <v>18008</v>
      </c>
      <c r="F512" s="171" t="str" cm="1">
        <f t="array" ref="F512">INDEX(B:B,MATCH(ROW(B511)-1,D:D,1)+1)</f>
        <v>活隔</v>
      </c>
      <c r="G512" s="171">
        <v>1</v>
      </c>
      <c r="H512" s="398">
        <v>511</v>
      </c>
      <c r="J512" s="396" t="str">
        <f t="shared" si="43"/>
        <v/>
      </c>
      <c r="K512" s="390" t="str">
        <f t="shared" si="44"/>
        <v/>
      </c>
      <c r="M512" s="396" t="str">
        <f t="shared" si="45"/>
        <v/>
      </c>
      <c r="N512" s="390" t="str">
        <f t="shared" si="46"/>
        <v/>
      </c>
      <c r="P512" t="str">
        <f t="shared" si="47"/>
        <v>180080511</v>
      </c>
    </row>
    <row r="513" spans="1:16" x14ac:dyDescent="0.25">
      <c r="A513" s="383">
        <f>料單!C677</f>
        <v>18002</v>
      </c>
      <c r="B513" s="383" t="str">
        <f>料單!E677</f>
        <v>底板</v>
      </c>
      <c r="C513" s="383">
        <f>料單!K677</f>
        <v>0</v>
      </c>
      <c r="D513" s="389">
        <f t="shared" si="42"/>
        <v>0</v>
      </c>
      <c r="E513" s="171" cm="1">
        <f t="array" ref="E513">INDEX(A:A,MATCH(ROW(A512)-1,D:D,1)+1)</f>
        <v>18008</v>
      </c>
      <c r="F513" s="171" t="str" cm="1">
        <f t="array" ref="F513">INDEX(B:B,MATCH(ROW(B512)-1,D:D,1)+1)</f>
        <v>活隔</v>
      </c>
      <c r="G513" s="171">
        <v>1</v>
      </c>
      <c r="H513" s="398">
        <v>512</v>
      </c>
      <c r="J513" s="396" t="str">
        <f t="shared" si="43"/>
        <v/>
      </c>
      <c r="K513" s="390" t="str">
        <f t="shared" si="44"/>
        <v/>
      </c>
      <c r="M513" s="396" t="str">
        <f t="shared" si="45"/>
        <v/>
      </c>
      <c r="N513" s="390" t="str">
        <f t="shared" si="46"/>
        <v/>
      </c>
      <c r="P513" t="str">
        <f t="shared" si="47"/>
        <v>180080512</v>
      </c>
    </row>
    <row r="514" spans="1:16" x14ac:dyDescent="0.25">
      <c r="A514" s="383">
        <f>料單!C678</f>
        <v>18003</v>
      </c>
      <c r="B514" s="383" t="str">
        <f>料單!E678</f>
        <v>左側板</v>
      </c>
      <c r="C514" s="383">
        <f>料單!K678</f>
        <v>0</v>
      </c>
      <c r="D514" s="389">
        <f t="shared" si="42"/>
        <v>0</v>
      </c>
      <c r="E514" s="171" cm="1">
        <f t="array" ref="E514">INDEX(A:A,MATCH(ROW(A513)-1,D:D,1)+1)</f>
        <v>18008</v>
      </c>
      <c r="F514" s="171" t="str" cm="1">
        <f t="array" ref="F514">INDEX(B:B,MATCH(ROW(B513)-1,D:D,1)+1)</f>
        <v>活隔</v>
      </c>
      <c r="G514" s="171">
        <v>1</v>
      </c>
      <c r="H514" s="398">
        <v>513</v>
      </c>
      <c r="J514" s="396" t="str">
        <f t="shared" si="43"/>
        <v/>
      </c>
      <c r="K514" s="390" t="str">
        <f t="shared" si="44"/>
        <v/>
      </c>
      <c r="M514" s="396" t="str">
        <f t="shared" si="45"/>
        <v/>
      </c>
      <c r="N514" s="390" t="str">
        <f t="shared" si="46"/>
        <v/>
      </c>
      <c r="P514" t="str">
        <f t="shared" si="47"/>
        <v>180080513</v>
      </c>
    </row>
    <row r="515" spans="1:16" x14ac:dyDescent="0.25">
      <c r="A515" s="383">
        <f>料單!C679</f>
        <v>18004</v>
      </c>
      <c r="B515" s="383" t="str">
        <f>料單!E679</f>
        <v>右側板</v>
      </c>
      <c r="C515" s="383">
        <f>料單!K679</f>
        <v>0</v>
      </c>
      <c r="D515" s="389">
        <f t="shared" ref="D515:D518" si="48">C515+D514</f>
        <v>0</v>
      </c>
      <c r="E515" s="171" cm="1">
        <f t="array" ref="E515">INDEX(A:A,MATCH(ROW(A514)-1,D:D,1)+1)</f>
        <v>18008</v>
      </c>
      <c r="F515" s="171" t="str" cm="1">
        <f t="array" ref="F515">INDEX(B:B,MATCH(ROW(B514)-1,D:D,1)+1)</f>
        <v>活隔</v>
      </c>
      <c r="G515" s="171">
        <v>1</v>
      </c>
      <c r="H515" s="398">
        <v>514</v>
      </c>
      <c r="J515" s="396" t="str">
        <f t="shared" ref="J515:J578" si="49">IFERROR(VALUE(RIGHT(I515,4)),"")</f>
        <v/>
      </c>
      <c r="K515" s="390" t="str">
        <f t="shared" ref="K515:K578" si="50">IF(ISERROR(MATCH(H515,J:J,0)),"","v")</f>
        <v/>
      </c>
      <c r="M515" s="396" t="str">
        <f t="shared" ref="M515:M578" si="51">IFERROR(VALUE(RIGHT(L515,4)),"")</f>
        <v/>
      </c>
      <c r="N515" s="390" t="str">
        <f t="shared" ref="N515:N578" si="52">IF(ISERROR(MATCH(H515,M:M,0)),"","v")</f>
        <v/>
      </c>
      <c r="P515" t="str">
        <f t="shared" ref="P515:P578" si="53">E515&amp;TEXT(H515,"0000")</f>
        <v>180080514</v>
      </c>
    </row>
    <row r="516" spans="1:16" x14ac:dyDescent="0.25">
      <c r="A516" s="383">
        <f>料單!C680</f>
        <v>18005</v>
      </c>
      <c r="B516" s="383" t="str">
        <f>料單!E680</f>
        <v>背板</v>
      </c>
      <c r="C516" s="383">
        <f>料單!K680</f>
        <v>0</v>
      </c>
      <c r="D516" s="389">
        <f t="shared" si="48"/>
        <v>0</v>
      </c>
      <c r="E516" s="171" cm="1">
        <f t="array" ref="E516">INDEX(A:A,MATCH(ROW(A515)-1,D:D,1)+1)</f>
        <v>18008</v>
      </c>
      <c r="F516" s="171" t="str" cm="1">
        <f t="array" ref="F516">INDEX(B:B,MATCH(ROW(B515)-1,D:D,1)+1)</f>
        <v>活隔</v>
      </c>
      <c r="G516" s="171">
        <v>1</v>
      </c>
      <c r="H516" s="398">
        <v>515</v>
      </c>
      <c r="J516" s="396" t="str">
        <f t="shared" si="49"/>
        <v/>
      </c>
      <c r="K516" s="390" t="str">
        <f t="shared" si="50"/>
        <v/>
      </c>
      <c r="M516" s="396" t="str">
        <f t="shared" si="51"/>
        <v/>
      </c>
      <c r="N516" s="390" t="str">
        <f t="shared" si="52"/>
        <v/>
      </c>
      <c r="P516" t="str">
        <f t="shared" si="53"/>
        <v>180080515</v>
      </c>
    </row>
    <row r="517" spans="1:16" x14ac:dyDescent="0.25">
      <c r="A517" s="383">
        <f>料單!C681</f>
        <v>18006</v>
      </c>
      <c r="B517" s="383" t="str">
        <f>料單!E681</f>
        <v>背拉桿</v>
      </c>
      <c r="C517" s="383">
        <f>料單!K681</f>
        <v>0</v>
      </c>
      <c r="D517" s="389">
        <f t="shared" si="48"/>
        <v>0</v>
      </c>
      <c r="E517" s="171" cm="1">
        <f t="array" ref="E517">INDEX(A:A,MATCH(ROW(A516)-1,D:D,1)+1)</f>
        <v>18008</v>
      </c>
      <c r="F517" s="171" t="str" cm="1">
        <f t="array" ref="F517">INDEX(B:B,MATCH(ROW(B516)-1,D:D,1)+1)</f>
        <v>活隔</v>
      </c>
      <c r="G517" s="171">
        <v>1</v>
      </c>
      <c r="H517" s="398">
        <v>516</v>
      </c>
      <c r="J517" s="396" t="str">
        <f t="shared" si="49"/>
        <v/>
      </c>
      <c r="K517" s="390" t="str">
        <f t="shared" si="50"/>
        <v/>
      </c>
      <c r="M517" s="396" t="str">
        <f t="shared" si="51"/>
        <v/>
      </c>
      <c r="N517" s="390" t="str">
        <f t="shared" si="52"/>
        <v/>
      </c>
      <c r="P517" t="str">
        <f t="shared" si="53"/>
        <v>180080516</v>
      </c>
    </row>
    <row r="518" spans="1:16" x14ac:dyDescent="0.25">
      <c r="A518" s="383">
        <f>料單!C682</f>
        <v>18007</v>
      </c>
      <c r="B518" s="383" t="str">
        <f>料單!E682</f>
        <v>中立板</v>
      </c>
      <c r="C518" s="383">
        <f>料單!K682</f>
        <v>0</v>
      </c>
      <c r="D518" s="389">
        <f t="shared" si="48"/>
        <v>0</v>
      </c>
      <c r="E518" s="171" cm="1">
        <f t="array" ref="E518">INDEX(A:A,MATCH(ROW(A517)-1,D:D,1)+1)</f>
        <v>18008</v>
      </c>
      <c r="F518" s="171" t="str" cm="1">
        <f t="array" ref="F518">INDEX(B:B,MATCH(ROW(B517)-1,D:D,1)+1)</f>
        <v>活隔</v>
      </c>
      <c r="G518" s="171">
        <v>1</v>
      </c>
      <c r="H518" s="398">
        <v>517</v>
      </c>
      <c r="J518" s="396" t="str">
        <f t="shared" si="49"/>
        <v/>
      </c>
      <c r="K518" s="390" t="str">
        <f t="shared" si="50"/>
        <v/>
      </c>
      <c r="M518" s="396" t="str">
        <f t="shared" si="51"/>
        <v/>
      </c>
      <c r="N518" s="390" t="str">
        <f t="shared" si="52"/>
        <v/>
      </c>
      <c r="P518" t="str">
        <f t="shared" si="53"/>
        <v>180080517</v>
      </c>
    </row>
    <row r="519" spans="1:16" x14ac:dyDescent="0.25">
      <c r="A519" s="383">
        <f>料單!C683</f>
        <v>18008</v>
      </c>
      <c r="B519" s="383" t="str">
        <f>料單!E683</f>
        <v>活隔</v>
      </c>
      <c r="C519" s="383">
        <f>料單!K683</f>
        <v>0</v>
      </c>
      <c r="E519" s="171" cm="1">
        <f t="array" ref="E519">INDEX(A:A,MATCH(ROW(A518)-1,D:D,1)+1)</f>
        <v>18008</v>
      </c>
      <c r="F519" s="171" t="str" cm="1">
        <f t="array" ref="F519">INDEX(B:B,MATCH(ROW(B518)-1,D:D,1)+1)</f>
        <v>活隔</v>
      </c>
      <c r="G519" s="171">
        <v>1</v>
      </c>
      <c r="H519" s="398">
        <v>518</v>
      </c>
      <c r="J519" s="396" t="str">
        <f t="shared" si="49"/>
        <v/>
      </c>
      <c r="K519" s="390" t="str">
        <f t="shared" si="50"/>
        <v/>
      </c>
      <c r="M519" s="396" t="str">
        <f t="shared" si="51"/>
        <v/>
      </c>
      <c r="N519" s="390" t="str">
        <f t="shared" si="52"/>
        <v/>
      </c>
      <c r="P519" t="str">
        <f t="shared" si="53"/>
        <v>180080518</v>
      </c>
    </row>
    <row r="520" spans="1:16" x14ac:dyDescent="0.25">
      <c r="A520" s="383">
        <f>料單!C684</f>
        <v>18009</v>
      </c>
      <c r="B520" s="383" t="str">
        <f>料單!E684</f>
        <v>固隔</v>
      </c>
      <c r="C520" s="383">
        <f>料單!K684</f>
        <v>0</v>
      </c>
      <c r="E520" s="171" cm="1">
        <f t="array" ref="E520">INDEX(A:A,MATCH(ROW(A519)-1,D:D,1)+1)</f>
        <v>18008</v>
      </c>
      <c r="F520" s="171" t="str" cm="1">
        <f t="array" ref="F520">INDEX(B:B,MATCH(ROW(B519)-1,D:D,1)+1)</f>
        <v>活隔</v>
      </c>
      <c r="G520" s="171">
        <v>1</v>
      </c>
      <c r="H520" s="398">
        <v>519</v>
      </c>
      <c r="J520" s="396" t="str">
        <f t="shared" si="49"/>
        <v/>
      </c>
      <c r="K520" s="390" t="str">
        <f t="shared" si="50"/>
        <v/>
      </c>
      <c r="M520" s="396" t="str">
        <f t="shared" si="51"/>
        <v/>
      </c>
      <c r="N520" s="390" t="str">
        <f t="shared" si="52"/>
        <v/>
      </c>
      <c r="P520" t="str">
        <f t="shared" si="53"/>
        <v>180080519</v>
      </c>
    </row>
    <row r="521" spans="1:16" x14ac:dyDescent="0.25">
      <c r="A521" s="383">
        <f>料單!C685</f>
        <v>18010</v>
      </c>
      <c r="B521" s="383" t="str">
        <f>料單!E685</f>
        <v>左門板</v>
      </c>
      <c r="C521" s="383">
        <f>料單!K685</f>
        <v>0</v>
      </c>
      <c r="E521" s="171" cm="1">
        <f t="array" ref="E521">INDEX(A:A,MATCH(ROW(A520)-1,D:D,1)+1)</f>
        <v>18008</v>
      </c>
      <c r="F521" s="171" t="str" cm="1">
        <f t="array" ref="F521">INDEX(B:B,MATCH(ROW(B520)-1,D:D,1)+1)</f>
        <v>活隔</v>
      </c>
      <c r="G521" s="171">
        <v>1</v>
      </c>
      <c r="H521" s="398">
        <v>520</v>
      </c>
      <c r="J521" s="396" t="str">
        <f t="shared" si="49"/>
        <v/>
      </c>
      <c r="K521" s="390" t="str">
        <f t="shared" si="50"/>
        <v/>
      </c>
      <c r="M521" s="396" t="str">
        <f t="shared" si="51"/>
        <v/>
      </c>
      <c r="N521" s="390" t="str">
        <f t="shared" si="52"/>
        <v/>
      </c>
      <c r="P521" t="str">
        <f t="shared" si="53"/>
        <v>180080520</v>
      </c>
    </row>
    <row r="522" spans="1:16" x14ac:dyDescent="0.25">
      <c r="A522" s="383">
        <f>料單!C686</f>
        <v>18011</v>
      </c>
      <c r="B522" s="383" t="str">
        <f>料單!E686</f>
        <v>右門板</v>
      </c>
      <c r="C522" s="383">
        <f>料單!K686</f>
        <v>0</v>
      </c>
      <c r="E522" s="171" cm="1">
        <f t="array" ref="E522">INDEX(A:A,MATCH(ROW(A521)-1,D:D,1)+1)</f>
        <v>18008</v>
      </c>
      <c r="F522" s="171" t="str" cm="1">
        <f t="array" ref="F522">INDEX(B:B,MATCH(ROW(B521)-1,D:D,1)+1)</f>
        <v>活隔</v>
      </c>
      <c r="G522" s="171">
        <v>1</v>
      </c>
      <c r="H522" s="398">
        <v>521</v>
      </c>
      <c r="J522" s="396" t="str">
        <f t="shared" si="49"/>
        <v/>
      </c>
      <c r="K522" s="390" t="str">
        <f t="shared" si="50"/>
        <v/>
      </c>
      <c r="M522" s="396" t="str">
        <f t="shared" si="51"/>
        <v/>
      </c>
      <c r="N522" s="390" t="str">
        <f t="shared" si="52"/>
        <v/>
      </c>
      <c r="P522" t="str">
        <f t="shared" si="53"/>
        <v>180080521</v>
      </c>
    </row>
    <row r="523" spans="1:16" x14ac:dyDescent="0.25">
      <c r="A523" s="383">
        <f>料單!C687</f>
        <v>18012</v>
      </c>
      <c r="B523" s="383">
        <f>料單!E687</f>
        <v>0</v>
      </c>
      <c r="C523" s="383">
        <f>料單!K687</f>
        <v>0</v>
      </c>
      <c r="E523" s="171" cm="1">
        <f t="array" ref="E523">INDEX(A:A,MATCH(ROW(A522)-1,D:D,1)+1)</f>
        <v>18008</v>
      </c>
      <c r="F523" s="171" t="str" cm="1">
        <f t="array" ref="F523">INDEX(B:B,MATCH(ROW(B522)-1,D:D,1)+1)</f>
        <v>活隔</v>
      </c>
      <c r="G523" s="171">
        <v>1</v>
      </c>
      <c r="H523" s="398">
        <v>522</v>
      </c>
      <c r="J523" s="396" t="str">
        <f t="shared" si="49"/>
        <v/>
      </c>
      <c r="K523" s="390" t="str">
        <f t="shared" si="50"/>
        <v/>
      </c>
      <c r="M523" s="396" t="str">
        <f t="shared" si="51"/>
        <v/>
      </c>
      <c r="N523" s="390" t="str">
        <f t="shared" si="52"/>
        <v/>
      </c>
      <c r="P523" t="str">
        <f t="shared" si="53"/>
        <v>180080522</v>
      </c>
    </row>
    <row r="524" spans="1:16" x14ac:dyDescent="0.25">
      <c r="A524" s="383">
        <f>料單!C688</f>
        <v>18013</v>
      </c>
      <c r="B524" s="383">
        <f>料單!E688</f>
        <v>0</v>
      </c>
      <c r="C524" s="383">
        <f>料單!K688</f>
        <v>0</v>
      </c>
      <c r="E524" s="171" cm="1">
        <f t="array" ref="E524">INDEX(A:A,MATCH(ROW(A523)-1,D:D,1)+1)</f>
        <v>18008</v>
      </c>
      <c r="F524" s="171" t="str" cm="1">
        <f t="array" ref="F524">INDEX(B:B,MATCH(ROW(B523)-1,D:D,1)+1)</f>
        <v>活隔</v>
      </c>
      <c r="G524" s="171">
        <v>1</v>
      </c>
      <c r="H524" s="398">
        <v>523</v>
      </c>
      <c r="J524" s="396" t="str">
        <f t="shared" si="49"/>
        <v/>
      </c>
      <c r="K524" s="390" t="str">
        <f t="shared" si="50"/>
        <v/>
      </c>
      <c r="M524" s="396" t="str">
        <f t="shared" si="51"/>
        <v/>
      </c>
      <c r="N524" s="390" t="str">
        <f t="shared" si="52"/>
        <v/>
      </c>
      <c r="P524" t="str">
        <f t="shared" si="53"/>
        <v>180080523</v>
      </c>
    </row>
    <row r="525" spans="1:16" x14ac:dyDescent="0.25">
      <c r="A525" s="383">
        <f>料單!C689</f>
        <v>18014</v>
      </c>
      <c r="B525" s="383">
        <f>料單!E689</f>
        <v>0</v>
      </c>
      <c r="C525" s="383">
        <f>料單!K689</f>
        <v>0</v>
      </c>
      <c r="E525" s="171" cm="1">
        <f t="array" ref="E525">INDEX(A:A,MATCH(ROW(A524)-1,D:D,1)+1)</f>
        <v>18008</v>
      </c>
      <c r="F525" s="171" t="str" cm="1">
        <f t="array" ref="F525">INDEX(B:B,MATCH(ROW(B524)-1,D:D,1)+1)</f>
        <v>活隔</v>
      </c>
      <c r="G525" s="171">
        <v>1</v>
      </c>
      <c r="H525" s="398">
        <v>524</v>
      </c>
      <c r="J525" s="396" t="str">
        <f t="shared" si="49"/>
        <v/>
      </c>
      <c r="K525" s="390" t="str">
        <f t="shared" si="50"/>
        <v/>
      </c>
      <c r="M525" s="396" t="str">
        <f t="shared" si="51"/>
        <v/>
      </c>
      <c r="N525" s="390" t="str">
        <f t="shared" si="52"/>
        <v/>
      </c>
      <c r="P525" t="str">
        <f t="shared" si="53"/>
        <v>180080524</v>
      </c>
    </row>
    <row r="526" spans="1:16" x14ac:dyDescent="0.25">
      <c r="A526" s="383">
        <f>料單!C690</f>
        <v>18015</v>
      </c>
      <c r="B526" s="383">
        <f>料單!E690</f>
        <v>0</v>
      </c>
      <c r="C526" s="383">
        <f>料單!K690</f>
        <v>0</v>
      </c>
      <c r="E526" s="171" cm="1">
        <f t="array" ref="E526">INDEX(A:A,MATCH(ROW(A525)-1,D:D,1)+1)</f>
        <v>18008</v>
      </c>
      <c r="F526" s="171" t="str" cm="1">
        <f t="array" ref="F526">INDEX(B:B,MATCH(ROW(B525)-1,D:D,1)+1)</f>
        <v>活隔</v>
      </c>
      <c r="G526" s="171">
        <v>1</v>
      </c>
      <c r="H526" s="398">
        <v>525</v>
      </c>
      <c r="J526" s="396" t="str">
        <f t="shared" si="49"/>
        <v/>
      </c>
      <c r="K526" s="390" t="str">
        <f t="shared" si="50"/>
        <v/>
      </c>
      <c r="M526" s="396" t="str">
        <f t="shared" si="51"/>
        <v/>
      </c>
      <c r="N526" s="390" t="str">
        <f t="shared" si="52"/>
        <v/>
      </c>
      <c r="P526" t="str">
        <f t="shared" si="53"/>
        <v>180080525</v>
      </c>
    </row>
    <row r="527" spans="1:16" x14ac:dyDescent="0.25">
      <c r="A527" s="383">
        <f>料單!C691</f>
        <v>18016</v>
      </c>
      <c r="B527" s="383">
        <f>料單!E691</f>
        <v>0</v>
      </c>
      <c r="C527" s="383">
        <f>料單!K691</f>
        <v>0</v>
      </c>
      <c r="E527" s="171" cm="1">
        <f t="array" ref="E527">INDEX(A:A,MATCH(ROW(A526)-1,D:D,1)+1)</f>
        <v>18008</v>
      </c>
      <c r="F527" s="171" t="str" cm="1">
        <f t="array" ref="F527">INDEX(B:B,MATCH(ROW(B526)-1,D:D,1)+1)</f>
        <v>活隔</v>
      </c>
      <c r="G527" s="171">
        <v>1</v>
      </c>
      <c r="H527" s="398">
        <v>526</v>
      </c>
      <c r="J527" s="396" t="str">
        <f t="shared" si="49"/>
        <v/>
      </c>
      <c r="K527" s="390" t="str">
        <f t="shared" si="50"/>
        <v/>
      </c>
      <c r="M527" s="396" t="str">
        <f t="shared" si="51"/>
        <v/>
      </c>
      <c r="N527" s="390" t="str">
        <f t="shared" si="52"/>
        <v/>
      </c>
      <c r="P527" t="str">
        <f t="shared" si="53"/>
        <v>180080526</v>
      </c>
    </row>
    <row r="528" spans="1:16" x14ac:dyDescent="0.25">
      <c r="A528" s="383">
        <f>料單!C692</f>
        <v>18017</v>
      </c>
      <c r="B528" s="383">
        <f>料單!E692</f>
        <v>0</v>
      </c>
      <c r="C528" s="383">
        <f>料單!K692</f>
        <v>0</v>
      </c>
      <c r="E528" s="171" cm="1">
        <f t="array" ref="E528">INDEX(A:A,MATCH(ROW(A527)-1,D:D,1)+1)</f>
        <v>18008</v>
      </c>
      <c r="F528" s="171" t="str" cm="1">
        <f t="array" ref="F528">INDEX(B:B,MATCH(ROW(B527)-1,D:D,1)+1)</f>
        <v>活隔</v>
      </c>
      <c r="G528" s="171">
        <v>1</v>
      </c>
      <c r="H528" s="398">
        <v>527</v>
      </c>
      <c r="J528" s="396" t="str">
        <f t="shared" si="49"/>
        <v/>
      </c>
      <c r="K528" s="390" t="str">
        <f t="shared" si="50"/>
        <v/>
      </c>
      <c r="M528" s="396" t="str">
        <f t="shared" si="51"/>
        <v/>
      </c>
      <c r="N528" s="390" t="str">
        <f t="shared" si="52"/>
        <v/>
      </c>
      <c r="P528" t="str">
        <f t="shared" si="53"/>
        <v>180080527</v>
      </c>
    </row>
    <row r="529" spans="1:16" x14ac:dyDescent="0.25">
      <c r="A529" s="383">
        <f>料單!C693</f>
        <v>18018</v>
      </c>
      <c r="B529" s="383">
        <f>料單!E693</f>
        <v>0</v>
      </c>
      <c r="C529" s="383">
        <f>料單!K693</f>
        <v>0</v>
      </c>
      <c r="E529" s="171" cm="1">
        <f t="array" ref="E529">INDEX(A:A,MATCH(ROW(A528)-1,D:D,1)+1)</f>
        <v>18008</v>
      </c>
      <c r="F529" s="171" t="str" cm="1">
        <f t="array" ref="F529">INDEX(B:B,MATCH(ROW(B528)-1,D:D,1)+1)</f>
        <v>活隔</v>
      </c>
      <c r="G529" s="171">
        <v>1</v>
      </c>
      <c r="H529" s="398">
        <v>528</v>
      </c>
      <c r="J529" s="396" t="str">
        <f t="shared" si="49"/>
        <v/>
      </c>
      <c r="K529" s="390" t="str">
        <f t="shared" si="50"/>
        <v/>
      </c>
      <c r="M529" s="396" t="str">
        <f t="shared" si="51"/>
        <v/>
      </c>
      <c r="N529" s="390" t="str">
        <f t="shared" si="52"/>
        <v/>
      </c>
      <c r="P529" t="str">
        <f t="shared" si="53"/>
        <v>180080528</v>
      </c>
    </row>
    <row r="530" spans="1:16" x14ac:dyDescent="0.25">
      <c r="A530" s="383">
        <f>料單!C694</f>
        <v>18019</v>
      </c>
      <c r="B530" s="383">
        <f>料單!E694</f>
        <v>0</v>
      </c>
      <c r="C530" s="383">
        <f>料單!K694</f>
        <v>0</v>
      </c>
      <c r="E530" s="171" cm="1">
        <f t="array" ref="E530">INDEX(A:A,MATCH(ROW(A529)-1,D:D,1)+1)</f>
        <v>18008</v>
      </c>
      <c r="F530" s="171" t="str" cm="1">
        <f t="array" ref="F530">INDEX(B:B,MATCH(ROW(B529)-1,D:D,1)+1)</f>
        <v>活隔</v>
      </c>
      <c r="G530" s="171">
        <v>1</v>
      </c>
      <c r="H530" s="398">
        <v>529</v>
      </c>
      <c r="J530" s="396" t="str">
        <f t="shared" si="49"/>
        <v/>
      </c>
      <c r="K530" s="390" t="str">
        <f t="shared" si="50"/>
        <v/>
      </c>
      <c r="M530" s="396" t="str">
        <f t="shared" si="51"/>
        <v/>
      </c>
      <c r="N530" s="390" t="str">
        <f t="shared" si="52"/>
        <v/>
      </c>
      <c r="P530" t="str">
        <f t="shared" si="53"/>
        <v>180080529</v>
      </c>
    </row>
    <row r="531" spans="1:16" x14ac:dyDescent="0.25">
      <c r="A531" s="383">
        <f>料單!C695</f>
        <v>18020</v>
      </c>
      <c r="B531" s="383">
        <f>料單!E695</f>
        <v>0</v>
      </c>
      <c r="C531" s="383">
        <f>料單!K695</f>
        <v>0</v>
      </c>
      <c r="E531" s="171" cm="1">
        <f t="array" ref="E531">INDEX(A:A,MATCH(ROW(A530)-1,D:D,1)+1)</f>
        <v>18008</v>
      </c>
      <c r="F531" s="171" t="str" cm="1">
        <f t="array" ref="F531">INDEX(B:B,MATCH(ROW(B530)-1,D:D,1)+1)</f>
        <v>活隔</v>
      </c>
      <c r="G531" s="171">
        <v>1</v>
      </c>
      <c r="H531" s="398">
        <v>530</v>
      </c>
      <c r="J531" s="396" t="str">
        <f t="shared" si="49"/>
        <v/>
      </c>
      <c r="K531" s="390" t="str">
        <f t="shared" si="50"/>
        <v/>
      </c>
      <c r="M531" s="396" t="str">
        <f t="shared" si="51"/>
        <v/>
      </c>
      <c r="N531" s="390" t="str">
        <f t="shared" si="52"/>
        <v/>
      </c>
      <c r="P531" t="str">
        <f t="shared" si="53"/>
        <v>180080530</v>
      </c>
    </row>
    <row r="532" spans="1:16" x14ac:dyDescent="0.25">
      <c r="A532" s="383">
        <f>料單!C696</f>
        <v>18021</v>
      </c>
      <c r="B532" s="383">
        <f>料單!E696</f>
        <v>0</v>
      </c>
      <c r="C532" s="383">
        <f>料單!K696</f>
        <v>0</v>
      </c>
      <c r="E532" s="171" cm="1">
        <f t="array" ref="E532">INDEX(A:A,MATCH(ROW(A531)-1,D:D,1)+1)</f>
        <v>18008</v>
      </c>
      <c r="F532" s="171" t="str" cm="1">
        <f t="array" ref="F532">INDEX(B:B,MATCH(ROW(B531)-1,D:D,1)+1)</f>
        <v>活隔</v>
      </c>
      <c r="G532" s="171">
        <v>1</v>
      </c>
      <c r="H532" s="398">
        <v>531</v>
      </c>
      <c r="J532" s="396" t="str">
        <f t="shared" si="49"/>
        <v/>
      </c>
      <c r="K532" s="390" t="str">
        <f t="shared" si="50"/>
        <v/>
      </c>
      <c r="M532" s="396" t="str">
        <f t="shared" si="51"/>
        <v/>
      </c>
      <c r="N532" s="390" t="str">
        <f t="shared" si="52"/>
        <v/>
      </c>
      <c r="P532" t="str">
        <f t="shared" si="53"/>
        <v>180080531</v>
      </c>
    </row>
    <row r="533" spans="1:16" x14ac:dyDescent="0.25">
      <c r="A533" s="383">
        <f>料單!C697</f>
        <v>18022</v>
      </c>
      <c r="B533" s="383">
        <f>料單!E697</f>
        <v>0</v>
      </c>
      <c r="C533" s="383">
        <f>料單!K697</f>
        <v>0</v>
      </c>
      <c r="E533" s="171" cm="1">
        <f t="array" ref="E533">INDEX(A:A,MATCH(ROW(A532)-1,D:D,1)+1)</f>
        <v>18008</v>
      </c>
      <c r="F533" s="171" t="str" cm="1">
        <f t="array" ref="F533">INDEX(B:B,MATCH(ROW(B532)-1,D:D,1)+1)</f>
        <v>活隔</v>
      </c>
      <c r="G533" s="171">
        <v>1</v>
      </c>
      <c r="H533" s="398">
        <v>532</v>
      </c>
      <c r="J533" s="396" t="str">
        <f t="shared" si="49"/>
        <v/>
      </c>
      <c r="K533" s="390" t="str">
        <f t="shared" si="50"/>
        <v/>
      </c>
      <c r="M533" s="396" t="str">
        <f t="shared" si="51"/>
        <v/>
      </c>
      <c r="N533" s="390" t="str">
        <f t="shared" si="52"/>
        <v/>
      </c>
      <c r="P533" t="str">
        <f t="shared" si="53"/>
        <v>180080532</v>
      </c>
    </row>
    <row r="534" spans="1:16" x14ac:dyDescent="0.25">
      <c r="A534" s="383">
        <f>料單!C698</f>
        <v>18023</v>
      </c>
      <c r="B534" s="383">
        <f>料單!E698</f>
        <v>0</v>
      </c>
      <c r="C534" s="383">
        <f>料單!K698</f>
        <v>0</v>
      </c>
      <c r="E534" s="171" cm="1">
        <f t="array" ref="E534">INDEX(A:A,MATCH(ROW(A533)-1,D:D,1)+1)</f>
        <v>18008</v>
      </c>
      <c r="F534" s="171" t="str" cm="1">
        <f t="array" ref="F534">INDEX(B:B,MATCH(ROW(B533)-1,D:D,1)+1)</f>
        <v>活隔</v>
      </c>
      <c r="G534" s="171">
        <v>1</v>
      </c>
      <c r="H534" s="398">
        <v>533</v>
      </c>
      <c r="J534" s="396" t="str">
        <f t="shared" si="49"/>
        <v/>
      </c>
      <c r="K534" s="390" t="str">
        <f t="shared" si="50"/>
        <v/>
      </c>
      <c r="M534" s="396" t="str">
        <f t="shared" si="51"/>
        <v/>
      </c>
      <c r="N534" s="390" t="str">
        <f t="shared" si="52"/>
        <v/>
      </c>
      <c r="P534" t="str">
        <f t="shared" si="53"/>
        <v>180080533</v>
      </c>
    </row>
    <row r="535" spans="1:16" x14ac:dyDescent="0.25">
      <c r="A535" s="383">
        <f>料單!C699</f>
        <v>18024</v>
      </c>
      <c r="B535" s="383">
        <f>料單!E699</f>
        <v>0</v>
      </c>
      <c r="C535" s="383">
        <f>料單!K699</f>
        <v>0</v>
      </c>
      <c r="E535" s="171" cm="1">
        <f t="array" ref="E535">INDEX(A:A,MATCH(ROW(A534)-1,D:D,1)+1)</f>
        <v>18008</v>
      </c>
      <c r="F535" s="171" t="str" cm="1">
        <f t="array" ref="F535">INDEX(B:B,MATCH(ROW(B534)-1,D:D,1)+1)</f>
        <v>活隔</v>
      </c>
      <c r="G535" s="171">
        <v>1</v>
      </c>
      <c r="H535" s="398">
        <v>534</v>
      </c>
      <c r="J535" s="396" t="str">
        <f t="shared" si="49"/>
        <v/>
      </c>
      <c r="K535" s="390" t="str">
        <f t="shared" si="50"/>
        <v/>
      </c>
      <c r="M535" s="396" t="str">
        <f t="shared" si="51"/>
        <v/>
      </c>
      <c r="N535" s="390" t="str">
        <f t="shared" si="52"/>
        <v/>
      </c>
      <c r="P535" t="str">
        <f t="shared" si="53"/>
        <v>180080534</v>
      </c>
    </row>
    <row r="536" spans="1:16" x14ac:dyDescent="0.25">
      <c r="A536" s="383">
        <f>料單!C700</f>
        <v>18025</v>
      </c>
      <c r="B536" s="383">
        <f>料單!E700</f>
        <v>0</v>
      </c>
      <c r="C536" s="383">
        <f>料單!K700</f>
        <v>0</v>
      </c>
      <c r="E536" s="171" cm="1">
        <f t="array" ref="E536">INDEX(A:A,MATCH(ROW(A535)-1,D:D,1)+1)</f>
        <v>18008</v>
      </c>
      <c r="F536" s="171" t="str" cm="1">
        <f t="array" ref="F536">INDEX(B:B,MATCH(ROW(B535)-1,D:D,1)+1)</f>
        <v>活隔</v>
      </c>
      <c r="G536" s="171">
        <v>1</v>
      </c>
      <c r="H536" s="398">
        <v>535</v>
      </c>
      <c r="J536" s="396" t="str">
        <f t="shared" si="49"/>
        <v/>
      </c>
      <c r="K536" s="390" t="str">
        <f t="shared" si="50"/>
        <v/>
      </c>
      <c r="M536" s="396" t="str">
        <f t="shared" si="51"/>
        <v/>
      </c>
      <c r="N536" s="390" t="str">
        <f t="shared" si="52"/>
        <v/>
      </c>
      <c r="P536" t="str">
        <f t="shared" si="53"/>
        <v>180080535</v>
      </c>
    </row>
    <row r="537" spans="1:16" x14ac:dyDescent="0.25">
      <c r="A537" s="383">
        <f>料單!C701</f>
        <v>18026</v>
      </c>
      <c r="B537" s="383">
        <f>料單!E701</f>
        <v>0</v>
      </c>
      <c r="C537" s="383">
        <f>料單!K701</f>
        <v>0</v>
      </c>
      <c r="E537" s="171" cm="1">
        <f t="array" ref="E537">INDEX(A:A,MATCH(ROW(A536)-1,D:D,1)+1)</f>
        <v>18008</v>
      </c>
      <c r="F537" s="171" t="str" cm="1">
        <f t="array" ref="F537">INDEX(B:B,MATCH(ROW(B536)-1,D:D,1)+1)</f>
        <v>活隔</v>
      </c>
      <c r="G537" s="171">
        <v>1</v>
      </c>
      <c r="H537" s="398">
        <v>536</v>
      </c>
      <c r="J537" s="396" t="str">
        <f t="shared" si="49"/>
        <v/>
      </c>
      <c r="K537" s="390" t="str">
        <f t="shared" si="50"/>
        <v/>
      </c>
      <c r="M537" s="396" t="str">
        <f t="shared" si="51"/>
        <v/>
      </c>
      <c r="N537" s="390" t="str">
        <f t="shared" si="52"/>
        <v/>
      </c>
      <c r="P537" t="str">
        <f t="shared" si="53"/>
        <v>180080536</v>
      </c>
    </row>
    <row r="538" spans="1:16" x14ac:dyDescent="0.25">
      <c r="A538" s="383">
        <f>料單!C702</f>
        <v>18027</v>
      </c>
      <c r="B538" s="383">
        <f>料單!E702</f>
        <v>0</v>
      </c>
      <c r="C538" s="383">
        <f>料單!K702</f>
        <v>0</v>
      </c>
      <c r="E538" s="171" cm="1">
        <f t="array" ref="E538">INDEX(A:A,MATCH(ROW(A537)-1,D:D,1)+1)</f>
        <v>18008</v>
      </c>
      <c r="F538" s="171" t="str" cm="1">
        <f t="array" ref="F538">INDEX(B:B,MATCH(ROW(B537)-1,D:D,1)+1)</f>
        <v>活隔</v>
      </c>
      <c r="G538" s="171">
        <v>1</v>
      </c>
      <c r="H538" s="398">
        <v>537</v>
      </c>
      <c r="J538" s="396" t="str">
        <f t="shared" si="49"/>
        <v/>
      </c>
      <c r="K538" s="390" t="str">
        <f t="shared" si="50"/>
        <v/>
      </c>
      <c r="M538" s="396" t="str">
        <f t="shared" si="51"/>
        <v/>
      </c>
      <c r="N538" s="390" t="str">
        <f t="shared" si="52"/>
        <v/>
      </c>
      <c r="P538" t="str">
        <f t="shared" si="53"/>
        <v>180080537</v>
      </c>
    </row>
    <row r="539" spans="1:16" x14ac:dyDescent="0.25">
      <c r="A539" s="383">
        <f>料單!C703</f>
        <v>18028</v>
      </c>
      <c r="B539" s="383">
        <f>料單!E703</f>
        <v>0</v>
      </c>
      <c r="C539" s="383">
        <f>料單!K703</f>
        <v>0</v>
      </c>
      <c r="E539" s="171" cm="1">
        <f t="array" ref="E539">INDEX(A:A,MATCH(ROW(A538)-1,D:D,1)+1)</f>
        <v>18008</v>
      </c>
      <c r="F539" s="171" t="str" cm="1">
        <f t="array" ref="F539">INDEX(B:B,MATCH(ROW(B538)-1,D:D,1)+1)</f>
        <v>活隔</v>
      </c>
      <c r="G539" s="171">
        <v>1</v>
      </c>
      <c r="H539" s="398">
        <v>538</v>
      </c>
      <c r="J539" s="396" t="str">
        <f t="shared" si="49"/>
        <v/>
      </c>
      <c r="K539" s="390" t="str">
        <f t="shared" si="50"/>
        <v/>
      </c>
      <c r="M539" s="396" t="str">
        <f t="shared" si="51"/>
        <v/>
      </c>
      <c r="N539" s="390" t="str">
        <f t="shared" si="52"/>
        <v/>
      </c>
      <c r="P539" t="str">
        <f t="shared" si="53"/>
        <v>180080538</v>
      </c>
    </row>
    <row r="540" spans="1:16" x14ac:dyDescent="0.25">
      <c r="A540" s="383">
        <f>料單!C704</f>
        <v>18029</v>
      </c>
      <c r="B540" s="383">
        <f>料單!E704</f>
        <v>0</v>
      </c>
      <c r="C540" s="383">
        <f>料單!K704</f>
        <v>0</v>
      </c>
      <c r="E540" s="171" cm="1">
        <f t="array" ref="E540">INDEX(A:A,MATCH(ROW(A539)-1,D:D,1)+1)</f>
        <v>18008</v>
      </c>
      <c r="F540" s="171" t="str" cm="1">
        <f t="array" ref="F540">INDEX(B:B,MATCH(ROW(B539)-1,D:D,1)+1)</f>
        <v>活隔</v>
      </c>
      <c r="G540" s="171">
        <v>1</v>
      </c>
      <c r="H540" s="398">
        <v>539</v>
      </c>
      <c r="J540" s="396" t="str">
        <f t="shared" si="49"/>
        <v/>
      </c>
      <c r="K540" s="390" t="str">
        <f t="shared" si="50"/>
        <v/>
      </c>
      <c r="M540" s="396" t="str">
        <f t="shared" si="51"/>
        <v/>
      </c>
      <c r="N540" s="390" t="str">
        <f t="shared" si="52"/>
        <v/>
      </c>
      <c r="P540" t="str">
        <f t="shared" si="53"/>
        <v>180080539</v>
      </c>
    </row>
    <row r="541" spans="1:16" x14ac:dyDescent="0.25">
      <c r="A541" s="383">
        <f>料單!C705</f>
        <v>18030</v>
      </c>
      <c r="B541" s="383">
        <f>料單!E705</f>
        <v>0</v>
      </c>
      <c r="C541" s="383">
        <f>料單!K705</f>
        <v>0</v>
      </c>
      <c r="E541" s="171" cm="1">
        <f t="array" ref="E541">INDEX(A:A,MATCH(ROW(A540)-1,D:D,1)+1)</f>
        <v>18008</v>
      </c>
      <c r="F541" s="171" t="str" cm="1">
        <f t="array" ref="F541">INDEX(B:B,MATCH(ROW(B540)-1,D:D,1)+1)</f>
        <v>活隔</v>
      </c>
      <c r="G541" s="171">
        <v>1</v>
      </c>
      <c r="H541" s="398">
        <v>540</v>
      </c>
      <c r="J541" s="396" t="str">
        <f t="shared" si="49"/>
        <v/>
      </c>
      <c r="K541" s="390" t="str">
        <f t="shared" si="50"/>
        <v/>
      </c>
      <c r="M541" s="396" t="str">
        <f t="shared" si="51"/>
        <v/>
      </c>
      <c r="N541" s="390" t="str">
        <f t="shared" si="52"/>
        <v/>
      </c>
      <c r="P541" t="str">
        <f t="shared" si="53"/>
        <v>180080540</v>
      </c>
    </row>
    <row r="542" spans="1:16" x14ac:dyDescent="0.25">
      <c r="A542" s="383">
        <f>料單!C715</f>
        <v>19001</v>
      </c>
      <c r="B542" s="383" t="str">
        <f>料單!E715</f>
        <v>頂板</v>
      </c>
      <c r="C542" s="383">
        <f>料單!K715</f>
        <v>0</v>
      </c>
      <c r="E542" s="171" cm="1">
        <f t="array" ref="E542">INDEX(A:A,MATCH(ROW(A541)-1,D:D,1)+1)</f>
        <v>18008</v>
      </c>
      <c r="F542" s="171" t="str" cm="1">
        <f t="array" ref="F542">INDEX(B:B,MATCH(ROW(B541)-1,D:D,1)+1)</f>
        <v>活隔</v>
      </c>
      <c r="G542" s="171">
        <v>1</v>
      </c>
      <c r="H542" s="398">
        <v>541</v>
      </c>
      <c r="J542" s="396" t="str">
        <f t="shared" si="49"/>
        <v/>
      </c>
      <c r="K542" s="390" t="str">
        <f t="shared" si="50"/>
        <v/>
      </c>
      <c r="M542" s="396" t="str">
        <f t="shared" si="51"/>
        <v/>
      </c>
      <c r="N542" s="390" t="str">
        <f t="shared" si="52"/>
        <v/>
      </c>
      <c r="P542" t="str">
        <f t="shared" si="53"/>
        <v>180080541</v>
      </c>
    </row>
    <row r="543" spans="1:16" x14ac:dyDescent="0.25">
      <c r="A543" s="383">
        <f>料單!C716</f>
        <v>19002</v>
      </c>
      <c r="B543" s="383" t="str">
        <f>料單!E716</f>
        <v>底板</v>
      </c>
      <c r="C543" s="383">
        <f>料單!K716</f>
        <v>0</v>
      </c>
      <c r="E543" s="171" cm="1">
        <f t="array" ref="E543">INDEX(A:A,MATCH(ROW(A542)-1,D:D,1)+1)</f>
        <v>18008</v>
      </c>
      <c r="F543" s="171" t="str" cm="1">
        <f t="array" ref="F543">INDEX(B:B,MATCH(ROW(B542)-1,D:D,1)+1)</f>
        <v>活隔</v>
      </c>
      <c r="G543" s="171">
        <v>1</v>
      </c>
      <c r="H543" s="398">
        <v>542</v>
      </c>
      <c r="J543" s="396" t="str">
        <f t="shared" si="49"/>
        <v/>
      </c>
      <c r="K543" s="390" t="str">
        <f t="shared" si="50"/>
        <v/>
      </c>
      <c r="M543" s="396" t="str">
        <f t="shared" si="51"/>
        <v/>
      </c>
      <c r="N543" s="390" t="str">
        <f t="shared" si="52"/>
        <v/>
      </c>
      <c r="P543" t="str">
        <f t="shared" si="53"/>
        <v>180080542</v>
      </c>
    </row>
    <row r="544" spans="1:16" x14ac:dyDescent="0.25">
      <c r="A544" s="383">
        <f>料單!C717</f>
        <v>19003</v>
      </c>
      <c r="B544" s="383" t="str">
        <f>料單!E717</f>
        <v>左側板</v>
      </c>
      <c r="C544" s="383">
        <f>料單!K717</f>
        <v>0</v>
      </c>
      <c r="E544" s="171" cm="1">
        <f t="array" ref="E544">INDEX(A:A,MATCH(ROW(A543)-1,D:D,1)+1)</f>
        <v>18008</v>
      </c>
      <c r="F544" s="171" t="str" cm="1">
        <f t="array" ref="F544">INDEX(B:B,MATCH(ROW(B543)-1,D:D,1)+1)</f>
        <v>活隔</v>
      </c>
      <c r="G544" s="171">
        <v>1</v>
      </c>
      <c r="H544" s="398">
        <v>543</v>
      </c>
      <c r="J544" s="396" t="str">
        <f t="shared" si="49"/>
        <v/>
      </c>
      <c r="K544" s="390" t="str">
        <f t="shared" si="50"/>
        <v/>
      </c>
      <c r="M544" s="396" t="str">
        <f t="shared" si="51"/>
        <v/>
      </c>
      <c r="N544" s="390" t="str">
        <f t="shared" si="52"/>
        <v/>
      </c>
      <c r="P544" t="str">
        <f t="shared" si="53"/>
        <v>180080543</v>
      </c>
    </row>
    <row r="545" spans="1:16" x14ac:dyDescent="0.25">
      <c r="A545" s="383">
        <f>料單!C718</f>
        <v>19004</v>
      </c>
      <c r="B545" s="383" t="str">
        <f>料單!E718</f>
        <v>右側板</v>
      </c>
      <c r="C545" s="383">
        <f>料單!K718</f>
        <v>0</v>
      </c>
      <c r="E545" s="171" cm="1">
        <f t="array" ref="E545">INDEX(A:A,MATCH(ROW(A544)-1,D:D,1)+1)</f>
        <v>18008</v>
      </c>
      <c r="F545" s="171" t="str" cm="1">
        <f t="array" ref="F545">INDEX(B:B,MATCH(ROW(B544)-1,D:D,1)+1)</f>
        <v>活隔</v>
      </c>
      <c r="G545" s="171">
        <v>1</v>
      </c>
      <c r="H545" s="398">
        <v>544</v>
      </c>
      <c r="J545" s="396" t="str">
        <f t="shared" si="49"/>
        <v/>
      </c>
      <c r="K545" s="390" t="str">
        <f t="shared" si="50"/>
        <v/>
      </c>
      <c r="M545" s="396" t="str">
        <f t="shared" si="51"/>
        <v/>
      </c>
      <c r="N545" s="390" t="str">
        <f t="shared" si="52"/>
        <v/>
      </c>
      <c r="P545" t="str">
        <f t="shared" si="53"/>
        <v>180080544</v>
      </c>
    </row>
    <row r="546" spans="1:16" x14ac:dyDescent="0.25">
      <c r="A546" s="383">
        <f>料單!C719</f>
        <v>19005</v>
      </c>
      <c r="B546" s="383" t="str">
        <f>料單!E719</f>
        <v>背板</v>
      </c>
      <c r="C546" s="383">
        <f>料單!K719</f>
        <v>0</v>
      </c>
      <c r="E546" s="171" cm="1">
        <f t="array" ref="E546">INDEX(A:A,MATCH(ROW(A545)-1,D:D,1)+1)</f>
        <v>18008</v>
      </c>
      <c r="F546" s="171" t="str" cm="1">
        <f t="array" ref="F546">INDEX(B:B,MATCH(ROW(B545)-1,D:D,1)+1)</f>
        <v>活隔</v>
      </c>
      <c r="G546" s="171">
        <v>1</v>
      </c>
      <c r="H546" s="398">
        <v>545</v>
      </c>
      <c r="J546" s="396" t="str">
        <f t="shared" si="49"/>
        <v/>
      </c>
      <c r="K546" s="390" t="str">
        <f t="shared" si="50"/>
        <v/>
      </c>
      <c r="M546" s="396" t="str">
        <f t="shared" si="51"/>
        <v/>
      </c>
      <c r="N546" s="390" t="str">
        <f t="shared" si="52"/>
        <v/>
      </c>
      <c r="P546" t="str">
        <f t="shared" si="53"/>
        <v>180080545</v>
      </c>
    </row>
    <row r="547" spans="1:16" x14ac:dyDescent="0.25">
      <c r="A547" s="383">
        <f>料單!C720</f>
        <v>19006</v>
      </c>
      <c r="B547" s="383" t="str">
        <f>料單!E720</f>
        <v>背拉桿</v>
      </c>
      <c r="C547" s="383">
        <f>料單!K720</f>
        <v>0</v>
      </c>
      <c r="E547" s="171" cm="1">
        <f t="array" ref="E547">INDEX(A:A,MATCH(ROW(A546)-1,D:D,1)+1)</f>
        <v>18008</v>
      </c>
      <c r="F547" s="171" t="str" cm="1">
        <f t="array" ref="F547">INDEX(B:B,MATCH(ROW(B546)-1,D:D,1)+1)</f>
        <v>活隔</v>
      </c>
      <c r="G547" s="171">
        <v>1</v>
      </c>
      <c r="H547" s="398">
        <v>546</v>
      </c>
      <c r="J547" s="396" t="str">
        <f t="shared" si="49"/>
        <v/>
      </c>
      <c r="K547" s="390" t="str">
        <f t="shared" si="50"/>
        <v/>
      </c>
      <c r="M547" s="396" t="str">
        <f t="shared" si="51"/>
        <v/>
      </c>
      <c r="N547" s="390" t="str">
        <f t="shared" si="52"/>
        <v/>
      </c>
      <c r="P547" t="str">
        <f t="shared" si="53"/>
        <v>180080546</v>
      </c>
    </row>
    <row r="548" spans="1:16" x14ac:dyDescent="0.25">
      <c r="A548" s="383">
        <f>料單!C721</f>
        <v>19007</v>
      </c>
      <c r="B548" s="383" t="str">
        <f>料單!E721</f>
        <v>中立板</v>
      </c>
      <c r="C548" s="383">
        <f>料單!K721</f>
        <v>0</v>
      </c>
      <c r="E548" s="171" cm="1">
        <f t="array" ref="E548">INDEX(A:A,MATCH(ROW(A547)-1,D:D,1)+1)</f>
        <v>18008</v>
      </c>
      <c r="F548" s="171" t="str" cm="1">
        <f t="array" ref="F548">INDEX(B:B,MATCH(ROW(B547)-1,D:D,1)+1)</f>
        <v>活隔</v>
      </c>
      <c r="G548" s="171">
        <v>1</v>
      </c>
      <c r="H548" s="398">
        <v>547</v>
      </c>
      <c r="J548" s="396" t="str">
        <f t="shared" si="49"/>
        <v/>
      </c>
      <c r="K548" s="390" t="str">
        <f t="shared" si="50"/>
        <v/>
      </c>
      <c r="M548" s="396" t="str">
        <f t="shared" si="51"/>
        <v/>
      </c>
      <c r="N548" s="390" t="str">
        <f t="shared" si="52"/>
        <v/>
      </c>
      <c r="P548" t="str">
        <f t="shared" si="53"/>
        <v>180080547</v>
      </c>
    </row>
    <row r="549" spans="1:16" x14ac:dyDescent="0.25">
      <c r="A549" s="383">
        <f>料單!C722</f>
        <v>19008</v>
      </c>
      <c r="B549" s="383" t="str">
        <f>料單!E722</f>
        <v>活隔</v>
      </c>
      <c r="C549" s="383">
        <f>料單!K722</f>
        <v>0</v>
      </c>
      <c r="E549" s="171" cm="1">
        <f t="array" ref="E549">INDEX(A:A,MATCH(ROW(A548)-1,D:D,1)+1)</f>
        <v>18008</v>
      </c>
      <c r="F549" s="171" t="str" cm="1">
        <f t="array" ref="F549">INDEX(B:B,MATCH(ROW(B548)-1,D:D,1)+1)</f>
        <v>活隔</v>
      </c>
      <c r="G549" s="171">
        <v>1</v>
      </c>
      <c r="H549" s="398">
        <v>548</v>
      </c>
      <c r="J549" s="396" t="str">
        <f t="shared" si="49"/>
        <v/>
      </c>
      <c r="K549" s="390" t="str">
        <f t="shared" si="50"/>
        <v/>
      </c>
      <c r="M549" s="396" t="str">
        <f t="shared" si="51"/>
        <v/>
      </c>
      <c r="N549" s="390" t="str">
        <f t="shared" si="52"/>
        <v/>
      </c>
      <c r="P549" t="str">
        <f t="shared" si="53"/>
        <v>180080548</v>
      </c>
    </row>
    <row r="550" spans="1:16" x14ac:dyDescent="0.25">
      <c r="A550" s="383">
        <f>料單!C723</f>
        <v>19009</v>
      </c>
      <c r="B550" s="383" t="str">
        <f>料單!E723</f>
        <v>固隔</v>
      </c>
      <c r="C550" s="383">
        <f>料單!K723</f>
        <v>0</v>
      </c>
      <c r="E550" s="171" cm="1">
        <f t="array" ref="E550">INDEX(A:A,MATCH(ROW(A549)-1,D:D,1)+1)</f>
        <v>18008</v>
      </c>
      <c r="F550" s="171" t="str" cm="1">
        <f t="array" ref="F550">INDEX(B:B,MATCH(ROW(B549)-1,D:D,1)+1)</f>
        <v>活隔</v>
      </c>
      <c r="G550" s="171">
        <v>1</v>
      </c>
      <c r="H550" s="398">
        <v>549</v>
      </c>
      <c r="J550" s="396" t="str">
        <f t="shared" si="49"/>
        <v/>
      </c>
      <c r="K550" s="390" t="str">
        <f t="shared" si="50"/>
        <v/>
      </c>
      <c r="M550" s="396" t="str">
        <f t="shared" si="51"/>
        <v/>
      </c>
      <c r="N550" s="390" t="str">
        <f t="shared" si="52"/>
        <v/>
      </c>
      <c r="P550" t="str">
        <f t="shared" si="53"/>
        <v>180080549</v>
      </c>
    </row>
    <row r="551" spans="1:16" x14ac:dyDescent="0.25">
      <c r="A551" s="383">
        <f>料單!C724</f>
        <v>19010</v>
      </c>
      <c r="B551" s="383" t="str">
        <f>料單!E724</f>
        <v>左門板</v>
      </c>
      <c r="C551" s="383">
        <f>料單!K724</f>
        <v>0</v>
      </c>
      <c r="E551" s="171" cm="1">
        <f t="array" ref="E551">INDEX(A:A,MATCH(ROW(A550)-1,D:D,1)+1)</f>
        <v>18008</v>
      </c>
      <c r="F551" s="171" t="str" cm="1">
        <f t="array" ref="F551">INDEX(B:B,MATCH(ROW(B550)-1,D:D,1)+1)</f>
        <v>活隔</v>
      </c>
      <c r="G551" s="171">
        <v>1</v>
      </c>
      <c r="H551" s="398">
        <v>550</v>
      </c>
      <c r="J551" s="396" t="str">
        <f t="shared" si="49"/>
        <v/>
      </c>
      <c r="K551" s="390" t="str">
        <f t="shared" si="50"/>
        <v/>
      </c>
      <c r="M551" s="396" t="str">
        <f t="shared" si="51"/>
        <v/>
      </c>
      <c r="N551" s="390" t="str">
        <f t="shared" si="52"/>
        <v/>
      </c>
      <c r="P551" t="str">
        <f t="shared" si="53"/>
        <v>180080550</v>
      </c>
    </row>
    <row r="552" spans="1:16" x14ac:dyDescent="0.25">
      <c r="A552" s="383">
        <f>料單!C725</f>
        <v>19011</v>
      </c>
      <c r="B552" s="383" t="str">
        <f>料單!E725</f>
        <v>右門板</v>
      </c>
      <c r="C552" s="383">
        <f>料單!K725</f>
        <v>0</v>
      </c>
      <c r="E552" s="171" cm="1">
        <f t="array" ref="E552">INDEX(A:A,MATCH(ROW(A551)-1,D:D,1)+1)</f>
        <v>18008</v>
      </c>
      <c r="F552" s="171" t="str" cm="1">
        <f t="array" ref="F552">INDEX(B:B,MATCH(ROW(B551)-1,D:D,1)+1)</f>
        <v>活隔</v>
      </c>
      <c r="G552" s="171">
        <v>1</v>
      </c>
      <c r="H552" s="398">
        <v>551</v>
      </c>
      <c r="J552" s="396" t="str">
        <f t="shared" si="49"/>
        <v/>
      </c>
      <c r="K552" s="390" t="str">
        <f t="shared" si="50"/>
        <v/>
      </c>
      <c r="M552" s="396" t="str">
        <f t="shared" si="51"/>
        <v/>
      </c>
      <c r="N552" s="390" t="str">
        <f t="shared" si="52"/>
        <v/>
      </c>
      <c r="P552" t="str">
        <f t="shared" si="53"/>
        <v>180080551</v>
      </c>
    </row>
    <row r="553" spans="1:16" x14ac:dyDescent="0.25">
      <c r="A553" s="383">
        <f>料單!C726</f>
        <v>19012</v>
      </c>
      <c r="B553" s="383">
        <f>料單!E726</f>
        <v>0</v>
      </c>
      <c r="C553" s="383">
        <f>料單!K726</f>
        <v>0</v>
      </c>
      <c r="E553" s="171" cm="1">
        <f t="array" ref="E553">INDEX(A:A,MATCH(ROW(A552)-1,D:D,1)+1)</f>
        <v>18008</v>
      </c>
      <c r="F553" s="171" t="str" cm="1">
        <f t="array" ref="F553">INDEX(B:B,MATCH(ROW(B552)-1,D:D,1)+1)</f>
        <v>活隔</v>
      </c>
      <c r="G553" s="171">
        <v>1</v>
      </c>
      <c r="H553" s="398">
        <v>552</v>
      </c>
      <c r="J553" s="396" t="str">
        <f t="shared" si="49"/>
        <v/>
      </c>
      <c r="K553" s="390" t="str">
        <f t="shared" si="50"/>
        <v/>
      </c>
      <c r="M553" s="396" t="str">
        <f t="shared" si="51"/>
        <v/>
      </c>
      <c r="N553" s="390" t="str">
        <f t="shared" si="52"/>
        <v/>
      </c>
      <c r="P553" t="str">
        <f t="shared" si="53"/>
        <v>180080552</v>
      </c>
    </row>
    <row r="554" spans="1:16" x14ac:dyDescent="0.25">
      <c r="A554" s="383">
        <f>料單!C727</f>
        <v>19013</v>
      </c>
      <c r="B554" s="383">
        <f>料單!E727</f>
        <v>0</v>
      </c>
      <c r="C554" s="383">
        <f>料單!K727</f>
        <v>0</v>
      </c>
      <c r="E554" s="171" cm="1">
        <f t="array" ref="E554">INDEX(A:A,MATCH(ROW(A553)-1,D:D,1)+1)</f>
        <v>18008</v>
      </c>
      <c r="F554" s="171" t="str" cm="1">
        <f t="array" ref="F554">INDEX(B:B,MATCH(ROW(B553)-1,D:D,1)+1)</f>
        <v>活隔</v>
      </c>
      <c r="G554" s="171">
        <v>1</v>
      </c>
      <c r="H554" s="398">
        <v>553</v>
      </c>
      <c r="J554" s="396" t="str">
        <f t="shared" si="49"/>
        <v/>
      </c>
      <c r="K554" s="390" t="str">
        <f t="shared" si="50"/>
        <v/>
      </c>
      <c r="M554" s="396" t="str">
        <f t="shared" si="51"/>
        <v/>
      </c>
      <c r="N554" s="390" t="str">
        <f t="shared" si="52"/>
        <v/>
      </c>
      <c r="P554" t="str">
        <f t="shared" si="53"/>
        <v>180080553</v>
      </c>
    </row>
    <row r="555" spans="1:16" x14ac:dyDescent="0.25">
      <c r="A555" s="383">
        <f>料單!C728</f>
        <v>19014</v>
      </c>
      <c r="B555" s="383">
        <f>料單!E728</f>
        <v>0</v>
      </c>
      <c r="C555" s="383">
        <f>料單!K728</f>
        <v>0</v>
      </c>
      <c r="E555" s="171" cm="1">
        <f t="array" ref="E555">INDEX(A:A,MATCH(ROW(A554)-1,D:D,1)+1)</f>
        <v>18008</v>
      </c>
      <c r="F555" s="171" t="str" cm="1">
        <f t="array" ref="F555">INDEX(B:B,MATCH(ROW(B554)-1,D:D,1)+1)</f>
        <v>活隔</v>
      </c>
      <c r="G555" s="171">
        <v>1</v>
      </c>
      <c r="H555" s="398">
        <v>554</v>
      </c>
      <c r="J555" s="396" t="str">
        <f t="shared" si="49"/>
        <v/>
      </c>
      <c r="K555" s="390" t="str">
        <f t="shared" si="50"/>
        <v/>
      </c>
      <c r="M555" s="396" t="str">
        <f t="shared" si="51"/>
        <v/>
      </c>
      <c r="N555" s="390" t="str">
        <f t="shared" si="52"/>
        <v/>
      </c>
      <c r="P555" t="str">
        <f t="shared" si="53"/>
        <v>180080554</v>
      </c>
    </row>
    <row r="556" spans="1:16" x14ac:dyDescent="0.25">
      <c r="A556" s="383">
        <f>料單!C729</f>
        <v>19015</v>
      </c>
      <c r="B556" s="383">
        <f>料單!E729</f>
        <v>0</v>
      </c>
      <c r="C556" s="383">
        <f>料單!K729</f>
        <v>0</v>
      </c>
      <c r="E556" s="171" cm="1">
        <f t="array" ref="E556">INDEX(A:A,MATCH(ROW(A555)-1,D:D,1)+1)</f>
        <v>18008</v>
      </c>
      <c r="F556" s="171" t="str" cm="1">
        <f t="array" ref="F556">INDEX(B:B,MATCH(ROW(B555)-1,D:D,1)+1)</f>
        <v>活隔</v>
      </c>
      <c r="G556" s="171">
        <v>1</v>
      </c>
      <c r="H556" s="398">
        <v>555</v>
      </c>
      <c r="J556" s="396" t="str">
        <f t="shared" si="49"/>
        <v/>
      </c>
      <c r="K556" s="390" t="str">
        <f t="shared" si="50"/>
        <v/>
      </c>
      <c r="M556" s="396" t="str">
        <f t="shared" si="51"/>
        <v/>
      </c>
      <c r="N556" s="390" t="str">
        <f t="shared" si="52"/>
        <v/>
      </c>
      <c r="P556" t="str">
        <f t="shared" si="53"/>
        <v>180080555</v>
      </c>
    </row>
    <row r="557" spans="1:16" x14ac:dyDescent="0.25">
      <c r="A557" s="383">
        <f>料單!C730</f>
        <v>19016</v>
      </c>
      <c r="B557" s="383">
        <f>料單!E730</f>
        <v>0</v>
      </c>
      <c r="C557" s="383">
        <f>料單!K730</f>
        <v>0</v>
      </c>
      <c r="E557" s="171" cm="1">
        <f t="array" ref="E557">INDEX(A:A,MATCH(ROW(A556)-1,D:D,1)+1)</f>
        <v>18008</v>
      </c>
      <c r="F557" s="171" t="str" cm="1">
        <f t="array" ref="F557">INDEX(B:B,MATCH(ROW(B556)-1,D:D,1)+1)</f>
        <v>活隔</v>
      </c>
      <c r="G557" s="171">
        <v>1</v>
      </c>
      <c r="H557" s="398">
        <v>556</v>
      </c>
      <c r="J557" s="396" t="str">
        <f t="shared" si="49"/>
        <v/>
      </c>
      <c r="K557" s="390" t="str">
        <f t="shared" si="50"/>
        <v/>
      </c>
      <c r="M557" s="396" t="str">
        <f t="shared" si="51"/>
        <v/>
      </c>
      <c r="N557" s="390" t="str">
        <f t="shared" si="52"/>
        <v/>
      </c>
      <c r="P557" t="str">
        <f t="shared" si="53"/>
        <v>180080556</v>
      </c>
    </row>
    <row r="558" spans="1:16" x14ac:dyDescent="0.25">
      <c r="A558" s="383">
        <f>料單!C731</f>
        <v>19017</v>
      </c>
      <c r="B558" s="383">
        <f>料單!E731</f>
        <v>0</v>
      </c>
      <c r="C558" s="383">
        <f>料單!K731</f>
        <v>0</v>
      </c>
      <c r="E558" s="171" cm="1">
        <f t="array" ref="E558">INDEX(A:A,MATCH(ROW(A557)-1,D:D,1)+1)</f>
        <v>18008</v>
      </c>
      <c r="F558" s="171" t="str" cm="1">
        <f t="array" ref="F558">INDEX(B:B,MATCH(ROW(B557)-1,D:D,1)+1)</f>
        <v>活隔</v>
      </c>
      <c r="G558" s="171">
        <v>1</v>
      </c>
      <c r="H558" s="398">
        <v>557</v>
      </c>
      <c r="J558" s="396" t="str">
        <f t="shared" si="49"/>
        <v/>
      </c>
      <c r="K558" s="390" t="str">
        <f t="shared" si="50"/>
        <v/>
      </c>
      <c r="M558" s="396" t="str">
        <f t="shared" si="51"/>
        <v/>
      </c>
      <c r="N558" s="390" t="str">
        <f t="shared" si="52"/>
        <v/>
      </c>
      <c r="P558" t="str">
        <f t="shared" si="53"/>
        <v>180080557</v>
      </c>
    </row>
    <row r="559" spans="1:16" x14ac:dyDescent="0.25">
      <c r="A559" s="383">
        <f>料單!C732</f>
        <v>19018</v>
      </c>
      <c r="B559" s="383">
        <f>料單!E732</f>
        <v>0</v>
      </c>
      <c r="C559" s="383">
        <f>料單!K732</f>
        <v>0</v>
      </c>
      <c r="E559" s="171" cm="1">
        <f t="array" ref="E559">INDEX(A:A,MATCH(ROW(A558)-1,D:D,1)+1)</f>
        <v>18008</v>
      </c>
      <c r="F559" s="171" t="str" cm="1">
        <f t="array" ref="F559">INDEX(B:B,MATCH(ROW(B558)-1,D:D,1)+1)</f>
        <v>活隔</v>
      </c>
      <c r="G559" s="171">
        <v>1</v>
      </c>
      <c r="H559" s="398">
        <v>558</v>
      </c>
      <c r="J559" s="396" t="str">
        <f t="shared" si="49"/>
        <v/>
      </c>
      <c r="K559" s="390" t="str">
        <f t="shared" si="50"/>
        <v/>
      </c>
      <c r="M559" s="396" t="str">
        <f t="shared" si="51"/>
        <v/>
      </c>
      <c r="N559" s="390" t="str">
        <f t="shared" si="52"/>
        <v/>
      </c>
      <c r="P559" t="str">
        <f t="shared" si="53"/>
        <v>180080558</v>
      </c>
    </row>
    <row r="560" spans="1:16" x14ac:dyDescent="0.25">
      <c r="A560" s="383">
        <f>料單!C733</f>
        <v>19019</v>
      </c>
      <c r="B560" s="383">
        <f>料單!E733</f>
        <v>0</v>
      </c>
      <c r="C560" s="383">
        <f>料單!K733</f>
        <v>0</v>
      </c>
      <c r="E560" s="171" cm="1">
        <f t="array" ref="E560">INDEX(A:A,MATCH(ROW(A559)-1,D:D,1)+1)</f>
        <v>18008</v>
      </c>
      <c r="F560" s="171" t="str" cm="1">
        <f t="array" ref="F560">INDEX(B:B,MATCH(ROW(B559)-1,D:D,1)+1)</f>
        <v>活隔</v>
      </c>
      <c r="G560" s="171">
        <v>1</v>
      </c>
      <c r="H560" s="398">
        <v>559</v>
      </c>
      <c r="J560" s="396" t="str">
        <f t="shared" si="49"/>
        <v/>
      </c>
      <c r="K560" s="390" t="str">
        <f t="shared" si="50"/>
        <v/>
      </c>
      <c r="M560" s="396" t="str">
        <f t="shared" si="51"/>
        <v/>
      </c>
      <c r="N560" s="390" t="str">
        <f t="shared" si="52"/>
        <v/>
      </c>
      <c r="P560" t="str">
        <f t="shared" si="53"/>
        <v>180080559</v>
      </c>
    </row>
    <row r="561" spans="1:16" x14ac:dyDescent="0.25">
      <c r="A561" s="383">
        <f>料單!C734</f>
        <v>19020</v>
      </c>
      <c r="B561" s="383">
        <f>料單!E734</f>
        <v>0</v>
      </c>
      <c r="C561" s="383">
        <f>料單!K734</f>
        <v>0</v>
      </c>
      <c r="E561" s="171" cm="1">
        <f t="array" ref="E561">INDEX(A:A,MATCH(ROW(A560)-1,D:D,1)+1)</f>
        <v>18008</v>
      </c>
      <c r="F561" s="171" t="str" cm="1">
        <f t="array" ref="F561">INDEX(B:B,MATCH(ROW(B560)-1,D:D,1)+1)</f>
        <v>活隔</v>
      </c>
      <c r="G561" s="171">
        <v>1</v>
      </c>
      <c r="H561" s="398">
        <v>560</v>
      </c>
      <c r="J561" s="396" t="str">
        <f t="shared" si="49"/>
        <v/>
      </c>
      <c r="K561" s="390" t="str">
        <f t="shared" si="50"/>
        <v/>
      </c>
      <c r="M561" s="396" t="str">
        <f t="shared" si="51"/>
        <v/>
      </c>
      <c r="N561" s="390" t="str">
        <f t="shared" si="52"/>
        <v/>
      </c>
      <c r="P561" t="str">
        <f t="shared" si="53"/>
        <v>180080560</v>
      </c>
    </row>
    <row r="562" spans="1:16" x14ac:dyDescent="0.25">
      <c r="A562" s="383">
        <f>料單!C735</f>
        <v>19021</v>
      </c>
      <c r="B562" s="383">
        <f>料單!E735</f>
        <v>0</v>
      </c>
      <c r="C562" s="383">
        <f>料單!K735</f>
        <v>0</v>
      </c>
      <c r="E562" s="171" cm="1">
        <f t="array" ref="E562">INDEX(A:A,MATCH(ROW(A561)-1,D:D,1)+1)</f>
        <v>18008</v>
      </c>
      <c r="F562" s="171" t="str" cm="1">
        <f t="array" ref="F562">INDEX(B:B,MATCH(ROW(B561)-1,D:D,1)+1)</f>
        <v>活隔</v>
      </c>
      <c r="G562" s="171">
        <v>1</v>
      </c>
      <c r="H562" s="398">
        <v>561</v>
      </c>
      <c r="J562" s="396" t="str">
        <f t="shared" si="49"/>
        <v/>
      </c>
      <c r="K562" s="390" t="str">
        <f t="shared" si="50"/>
        <v/>
      </c>
      <c r="M562" s="396" t="str">
        <f t="shared" si="51"/>
        <v/>
      </c>
      <c r="N562" s="390" t="str">
        <f t="shared" si="52"/>
        <v/>
      </c>
      <c r="P562" t="str">
        <f t="shared" si="53"/>
        <v>180080561</v>
      </c>
    </row>
    <row r="563" spans="1:16" x14ac:dyDescent="0.25">
      <c r="A563" s="383">
        <f>料單!C736</f>
        <v>19022</v>
      </c>
      <c r="B563" s="383">
        <f>料單!E736</f>
        <v>0</v>
      </c>
      <c r="C563" s="383">
        <f>料單!K736</f>
        <v>0</v>
      </c>
      <c r="E563" s="171" cm="1">
        <f t="array" ref="E563">INDEX(A:A,MATCH(ROW(A562)-1,D:D,1)+1)</f>
        <v>18008</v>
      </c>
      <c r="F563" s="171" t="str" cm="1">
        <f t="array" ref="F563">INDEX(B:B,MATCH(ROW(B562)-1,D:D,1)+1)</f>
        <v>活隔</v>
      </c>
      <c r="G563" s="171">
        <v>1</v>
      </c>
      <c r="H563" s="398">
        <v>562</v>
      </c>
      <c r="J563" s="396" t="str">
        <f t="shared" si="49"/>
        <v/>
      </c>
      <c r="K563" s="390" t="str">
        <f t="shared" si="50"/>
        <v/>
      </c>
      <c r="M563" s="396" t="str">
        <f t="shared" si="51"/>
        <v/>
      </c>
      <c r="N563" s="390" t="str">
        <f t="shared" si="52"/>
        <v/>
      </c>
      <c r="P563" t="str">
        <f t="shared" si="53"/>
        <v>180080562</v>
      </c>
    </row>
    <row r="564" spans="1:16" x14ac:dyDescent="0.25">
      <c r="A564" s="383">
        <f>料單!C737</f>
        <v>19023</v>
      </c>
      <c r="B564" s="383">
        <f>料單!E737</f>
        <v>0</v>
      </c>
      <c r="C564" s="383">
        <f>料單!K737</f>
        <v>0</v>
      </c>
      <c r="E564" s="171" cm="1">
        <f t="array" ref="E564">INDEX(A:A,MATCH(ROW(A563)-1,D:D,1)+1)</f>
        <v>18008</v>
      </c>
      <c r="F564" s="171" t="str" cm="1">
        <f t="array" ref="F564">INDEX(B:B,MATCH(ROW(B563)-1,D:D,1)+1)</f>
        <v>活隔</v>
      </c>
      <c r="G564" s="171">
        <v>1</v>
      </c>
      <c r="H564" s="398">
        <v>563</v>
      </c>
      <c r="J564" s="396" t="str">
        <f t="shared" si="49"/>
        <v/>
      </c>
      <c r="K564" s="390" t="str">
        <f t="shared" si="50"/>
        <v/>
      </c>
      <c r="M564" s="396" t="str">
        <f t="shared" si="51"/>
        <v/>
      </c>
      <c r="N564" s="390" t="str">
        <f t="shared" si="52"/>
        <v/>
      </c>
      <c r="P564" t="str">
        <f t="shared" si="53"/>
        <v>180080563</v>
      </c>
    </row>
    <row r="565" spans="1:16" x14ac:dyDescent="0.25">
      <c r="A565" s="383">
        <f>料單!C738</f>
        <v>19024</v>
      </c>
      <c r="B565" s="383">
        <f>料單!E738</f>
        <v>0</v>
      </c>
      <c r="C565" s="383">
        <f>料單!K738</f>
        <v>0</v>
      </c>
      <c r="E565" s="171" cm="1">
        <f t="array" ref="E565">INDEX(A:A,MATCH(ROW(A564)-1,D:D,1)+1)</f>
        <v>18008</v>
      </c>
      <c r="F565" s="171" t="str" cm="1">
        <f t="array" ref="F565">INDEX(B:B,MATCH(ROW(B564)-1,D:D,1)+1)</f>
        <v>活隔</v>
      </c>
      <c r="G565" s="171">
        <v>1</v>
      </c>
      <c r="H565" s="398">
        <v>564</v>
      </c>
      <c r="J565" s="396" t="str">
        <f t="shared" si="49"/>
        <v/>
      </c>
      <c r="K565" s="390" t="str">
        <f t="shared" si="50"/>
        <v/>
      </c>
      <c r="M565" s="396" t="str">
        <f t="shared" si="51"/>
        <v/>
      </c>
      <c r="N565" s="390" t="str">
        <f t="shared" si="52"/>
        <v/>
      </c>
      <c r="P565" t="str">
        <f t="shared" si="53"/>
        <v>180080564</v>
      </c>
    </row>
    <row r="566" spans="1:16" x14ac:dyDescent="0.25">
      <c r="A566" s="383">
        <f>料單!C739</f>
        <v>19025</v>
      </c>
      <c r="B566" s="383">
        <f>料單!E739</f>
        <v>0</v>
      </c>
      <c r="C566" s="383">
        <f>料單!K739</f>
        <v>0</v>
      </c>
      <c r="E566" s="171" cm="1">
        <f t="array" ref="E566">INDEX(A:A,MATCH(ROW(A565)-1,D:D,1)+1)</f>
        <v>18008</v>
      </c>
      <c r="F566" s="171" t="str" cm="1">
        <f t="array" ref="F566">INDEX(B:B,MATCH(ROW(B565)-1,D:D,1)+1)</f>
        <v>活隔</v>
      </c>
      <c r="G566" s="171">
        <v>1</v>
      </c>
      <c r="H566" s="398">
        <v>565</v>
      </c>
      <c r="J566" s="396" t="str">
        <f t="shared" si="49"/>
        <v/>
      </c>
      <c r="K566" s="390" t="str">
        <f t="shared" si="50"/>
        <v/>
      </c>
      <c r="M566" s="396" t="str">
        <f t="shared" si="51"/>
        <v/>
      </c>
      <c r="N566" s="390" t="str">
        <f t="shared" si="52"/>
        <v/>
      </c>
      <c r="P566" t="str">
        <f t="shared" si="53"/>
        <v>180080565</v>
      </c>
    </row>
    <row r="567" spans="1:16" x14ac:dyDescent="0.25">
      <c r="A567" s="383">
        <f>料單!C740</f>
        <v>19026</v>
      </c>
      <c r="B567" s="383">
        <f>料單!E740</f>
        <v>0</v>
      </c>
      <c r="C567" s="383">
        <f>料單!K740</f>
        <v>0</v>
      </c>
      <c r="E567" s="171" cm="1">
        <f t="array" ref="E567">INDEX(A:A,MATCH(ROW(A566)-1,D:D,1)+1)</f>
        <v>18008</v>
      </c>
      <c r="F567" s="171" t="str" cm="1">
        <f t="array" ref="F567">INDEX(B:B,MATCH(ROW(B566)-1,D:D,1)+1)</f>
        <v>活隔</v>
      </c>
      <c r="G567" s="171">
        <v>1</v>
      </c>
      <c r="H567" s="398">
        <v>566</v>
      </c>
      <c r="J567" s="396" t="str">
        <f t="shared" si="49"/>
        <v/>
      </c>
      <c r="K567" s="390" t="str">
        <f t="shared" si="50"/>
        <v/>
      </c>
      <c r="M567" s="396" t="str">
        <f t="shared" si="51"/>
        <v/>
      </c>
      <c r="N567" s="390" t="str">
        <f t="shared" si="52"/>
        <v/>
      </c>
      <c r="P567" t="str">
        <f t="shared" si="53"/>
        <v>180080566</v>
      </c>
    </row>
    <row r="568" spans="1:16" x14ac:dyDescent="0.25">
      <c r="A568" s="383">
        <f>料單!C741</f>
        <v>19027</v>
      </c>
      <c r="B568" s="383">
        <f>料單!E741</f>
        <v>0</v>
      </c>
      <c r="C568" s="383">
        <f>料單!K741</f>
        <v>0</v>
      </c>
      <c r="E568" s="171" cm="1">
        <f t="array" ref="E568">INDEX(A:A,MATCH(ROW(A567)-1,D:D,1)+1)</f>
        <v>18008</v>
      </c>
      <c r="F568" s="171" t="str" cm="1">
        <f t="array" ref="F568">INDEX(B:B,MATCH(ROW(B567)-1,D:D,1)+1)</f>
        <v>活隔</v>
      </c>
      <c r="G568" s="171">
        <v>1</v>
      </c>
      <c r="H568" s="398">
        <v>567</v>
      </c>
      <c r="J568" s="396" t="str">
        <f t="shared" si="49"/>
        <v/>
      </c>
      <c r="K568" s="390" t="str">
        <f t="shared" si="50"/>
        <v/>
      </c>
      <c r="M568" s="396" t="str">
        <f t="shared" si="51"/>
        <v/>
      </c>
      <c r="N568" s="390" t="str">
        <f t="shared" si="52"/>
        <v/>
      </c>
      <c r="P568" t="str">
        <f t="shared" si="53"/>
        <v>180080567</v>
      </c>
    </row>
    <row r="569" spans="1:16" x14ac:dyDescent="0.25">
      <c r="A569" s="383">
        <f>料單!C742</f>
        <v>19028</v>
      </c>
      <c r="B569" s="383">
        <f>料單!E742</f>
        <v>0</v>
      </c>
      <c r="C569" s="383">
        <f>料單!K742</f>
        <v>0</v>
      </c>
      <c r="E569" s="171" cm="1">
        <f t="array" ref="E569">INDEX(A:A,MATCH(ROW(A568)-1,D:D,1)+1)</f>
        <v>18008</v>
      </c>
      <c r="F569" s="171" t="str" cm="1">
        <f t="array" ref="F569">INDEX(B:B,MATCH(ROW(B568)-1,D:D,1)+1)</f>
        <v>活隔</v>
      </c>
      <c r="G569" s="171">
        <v>1</v>
      </c>
      <c r="H569" s="398">
        <v>568</v>
      </c>
      <c r="J569" s="396" t="str">
        <f t="shared" si="49"/>
        <v/>
      </c>
      <c r="K569" s="390" t="str">
        <f t="shared" si="50"/>
        <v/>
      </c>
      <c r="M569" s="396" t="str">
        <f t="shared" si="51"/>
        <v/>
      </c>
      <c r="N569" s="390" t="str">
        <f t="shared" si="52"/>
        <v/>
      </c>
      <c r="P569" t="str">
        <f t="shared" si="53"/>
        <v>180080568</v>
      </c>
    </row>
    <row r="570" spans="1:16" x14ac:dyDescent="0.25">
      <c r="A570" s="383">
        <f>料單!C743</f>
        <v>19029</v>
      </c>
      <c r="B570" s="383">
        <f>料單!E743</f>
        <v>0</v>
      </c>
      <c r="C570" s="383">
        <f>料單!K743</f>
        <v>0</v>
      </c>
      <c r="E570" s="171" cm="1">
        <f t="array" ref="E570">INDEX(A:A,MATCH(ROW(A569)-1,D:D,1)+1)</f>
        <v>18008</v>
      </c>
      <c r="F570" s="171" t="str" cm="1">
        <f t="array" ref="F570">INDEX(B:B,MATCH(ROW(B569)-1,D:D,1)+1)</f>
        <v>活隔</v>
      </c>
      <c r="G570" s="171">
        <v>1</v>
      </c>
      <c r="H570" s="398">
        <v>569</v>
      </c>
      <c r="J570" s="396" t="str">
        <f t="shared" si="49"/>
        <v/>
      </c>
      <c r="K570" s="390" t="str">
        <f t="shared" si="50"/>
        <v/>
      </c>
      <c r="M570" s="396" t="str">
        <f t="shared" si="51"/>
        <v/>
      </c>
      <c r="N570" s="390" t="str">
        <f t="shared" si="52"/>
        <v/>
      </c>
      <c r="P570" t="str">
        <f t="shared" si="53"/>
        <v>180080569</v>
      </c>
    </row>
    <row r="571" spans="1:16" x14ac:dyDescent="0.25">
      <c r="A571" s="383">
        <f>料單!C744</f>
        <v>19030</v>
      </c>
      <c r="B571" s="383">
        <f>料單!E744</f>
        <v>0</v>
      </c>
      <c r="C571" s="383">
        <f>料單!K744</f>
        <v>0</v>
      </c>
      <c r="E571" s="171" cm="1">
        <f t="array" ref="E571">INDEX(A:A,MATCH(ROW(A570)-1,D:D,1)+1)</f>
        <v>18008</v>
      </c>
      <c r="F571" s="171" t="str" cm="1">
        <f t="array" ref="F571">INDEX(B:B,MATCH(ROW(B570)-1,D:D,1)+1)</f>
        <v>活隔</v>
      </c>
      <c r="G571" s="171">
        <v>1</v>
      </c>
      <c r="H571" s="398">
        <v>570</v>
      </c>
      <c r="J571" s="396" t="str">
        <f t="shared" si="49"/>
        <v/>
      </c>
      <c r="K571" s="390" t="str">
        <f t="shared" si="50"/>
        <v/>
      </c>
      <c r="M571" s="396" t="str">
        <f t="shared" si="51"/>
        <v/>
      </c>
      <c r="N571" s="390" t="str">
        <f t="shared" si="52"/>
        <v/>
      </c>
      <c r="P571" t="str">
        <f t="shared" si="53"/>
        <v>180080570</v>
      </c>
    </row>
    <row r="572" spans="1:16" x14ac:dyDescent="0.25">
      <c r="A572" s="383">
        <f>料單!C754</f>
        <v>20001</v>
      </c>
      <c r="B572" s="383" t="str">
        <f>料單!E754</f>
        <v>頂板</v>
      </c>
      <c r="C572" s="383">
        <f>料單!K754</f>
        <v>0</v>
      </c>
      <c r="E572" s="171" cm="1">
        <f t="array" ref="E572">INDEX(A:A,MATCH(ROW(A571)-1,D:D,1)+1)</f>
        <v>18008</v>
      </c>
      <c r="F572" s="171" t="str" cm="1">
        <f t="array" ref="F572">INDEX(B:B,MATCH(ROW(B571)-1,D:D,1)+1)</f>
        <v>活隔</v>
      </c>
      <c r="G572" s="171">
        <v>1</v>
      </c>
      <c r="H572" s="398">
        <v>571</v>
      </c>
      <c r="J572" s="396" t="str">
        <f t="shared" si="49"/>
        <v/>
      </c>
      <c r="K572" s="390" t="str">
        <f t="shared" si="50"/>
        <v/>
      </c>
      <c r="M572" s="396" t="str">
        <f t="shared" si="51"/>
        <v/>
      </c>
      <c r="N572" s="390" t="str">
        <f t="shared" si="52"/>
        <v/>
      </c>
      <c r="P572" t="str">
        <f t="shared" si="53"/>
        <v>180080571</v>
      </c>
    </row>
    <row r="573" spans="1:16" x14ac:dyDescent="0.25">
      <c r="A573" s="383">
        <f>料單!C755</f>
        <v>20002</v>
      </c>
      <c r="B573" s="383" t="str">
        <f>料單!E755</f>
        <v>底板</v>
      </c>
      <c r="C573" s="383">
        <f>料單!K755</f>
        <v>0</v>
      </c>
      <c r="E573" s="171" cm="1">
        <f t="array" ref="E573">INDEX(A:A,MATCH(ROW(A572)-1,D:D,1)+1)</f>
        <v>18008</v>
      </c>
      <c r="F573" s="171" t="str" cm="1">
        <f t="array" ref="F573">INDEX(B:B,MATCH(ROW(B572)-1,D:D,1)+1)</f>
        <v>活隔</v>
      </c>
      <c r="G573" s="171">
        <v>1</v>
      </c>
      <c r="H573" s="398">
        <v>572</v>
      </c>
      <c r="J573" s="396" t="str">
        <f t="shared" si="49"/>
        <v/>
      </c>
      <c r="K573" s="390" t="str">
        <f t="shared" si="50"/>
        <v/>
      </c>
      <c r="M573" s="396" t="str">
        <f t="shared" si="51"/>
        <v/>
      </c>
      <c r="N573" s="390" t="str">
        <f t="shared" si="52"/>
        <v/>
      </c>
      <c r="P573" t="str">
        <f t="shared" si="53"/>
        <v>180080572</v>
      </c>
    </row>
    <row r="574" spans="1:16" x14ac:dyDescent="0.25">
      <c r="A574" s="383">
        <f>料單!C756</f>
        <v>20003</v>
      </c>
      <c r="B574" s="383" t="str">
        <f>料單!E756</f>
        <v>左側板</v>
      </c>
      <c r="C574" s="383">
        <f>料單!K756</f>
        <v>0</v>
      </c>
      <c r="E574" s="171" cm="1">
        <f t="array" ref="E574">INDEX(A:A,MATCH(ROW(A573)-1,D:D,1)+1)</f>
        <v>18008</v>
      </c>
      <c r="F574" s="171" t="str" cm="1">
        <f t="array" ref="F574">INDEX(B:B,MATCH(ROW(B573)-1,D:D,1)+1)</f>
        <v>活隔</v>
      </c>
      <c r="G574" s="171">
        <v>1</v>
      </c>
      <c r="H574" s="398">
        <v>573</v>
      </c>
      <c r="J574" s="396" t="str">
        <f t="shared" si="49"/>
        <v/>
      </c>
      <c r="K574" s="390" t="str">
        <f t="shared" si="50"/>
        <v/>
      </c>
      <c r="M574" s="396" t="str">
        <f t="shared" si="51"/>
        <v/>
      </c>
      <c r="N574" s="390" t="str">
        <f t="shared" si="52"/>
        <v/>
      </c>
      <c r="P574" t="str">
        <f t="shared" si="53"/>
        <v>180080573</v>
      </c>
    </row>
    <row r="575" spans="1:16" x14ac:dyDescent="0.25">
      <c r="A575" s="383">
        <f>料單!C757</f>
        <v>20004</v>
      </c>
      <c r="B575" s="383" t="str">
        <f>料單!E757</f>
        <v>右側板</v>
      </c>
      <c r="C575" s="383">
        <f>料單!K757</f>
        <v>0</v>
      </c>
      <c r="E575" s="171" cm="1">
        <f t="array" ref="E575">INDEX(A:A,MATCH(ROW(A574)-1,D:D,1)+1)</f>
        <v>18008</v>
      </c>
      <c r="F575" s="171" t="str" cm="1">
        <f t="array" ref="F575">INDEX(B:B,MATCH(ROW(B574)-1,D:D,1)+1)</f>
        <v>活隔</v>
      </c>
      <c r="G575" s="171">
        <v>1</v>
      </c>
      <c r="H575" s="398">
        <v>574</v>
      </c>
      <c r="J575" s="396" t="str">
        <f t="shared" si="49"/>
        <v/>
      </c>
      <c r="K575" s="390" t="str">
        <f t="shared" si="50"/>
        <v/>
      </c>
      <c r="M575" s="396" t="str">
        <f t="shared" si="51"/>
        <v/>
      </c>
      <c r="N575" s="390" t="str">
        <f t="shared" si="52"/>
        <v/>
      </c>
      <c r="P575" t="str">
        <f t="shared" si="53"/>
        <v>180080574</v>
      </c>
    </row>
    <row r="576" spans="1:16" x14ac:dyDescent="0.25">
      <c r="A576" s="383">
        <f>料單!C758</f>
        <v>20005</v>
      </c>
      <c r="B576" s="383" t="str">
        <f>料單!E758</f>
        <v>背板</v>
      </c>
      <c r="C576" s="383">
        <f>料單!K758</f>
        <v>0</v>
      </c>
      <c r="E576" s="171" cm="1">
        <f t="array" ref="E576">INDEX(A:A,MATCH(ROW(A575)-1,D:D,1)+1)</f>
        <v>18008</v>
      </c>
      <c r="F576" s="171" t="str" cm="1">
        <f t="array" ref="F576">INDEX(B:B,MATCH(ROW(B575)-1,D:D,1)+1)</f>
        <v>活隔</v>
      </c>
      <c r="G576" s="171">
        <v>1</v>
      </c>
      <c r="H576" s="398">
        <v>575</v>
      </c>
      <c r="J576" s="396" t="str">
        <f t="shared" si="49"/>
        <v/>
      </c>
      <c r="K576" s="390" t="str">
        <f t="shared" si="50"/>
        <v/>
      </c>
      <c r="M576" s="396" t="str">
        <f t="shared" si="51"/>
        <v/>
      </c>
      <c r="N576" s="390" t="str">
        <f t="shared" si="52"/>
        <v/>
      </c>
      <c r="P576" t="str">
        <f t="shared" si="53"/>
        <v>180080575</v>
      </c>
    </row>
    <row r="577" spans="1:16" x14ac:dyDescent="0.25">
      <c r="A577" s="383">
        <f>料單!C759</f>
        <v>20006</v>
      </c>
      <c r="B577" s="383" t="str">
        <f>料單!E759</f>
        <v>背拉桿</v>
      </c>
      <c r="C577" s="383">
        <f>料單!K759</f>
        <v>0</v>
      </c>
      <c r="E577" s="171" cm="1">
        <f t="array" ref="E577">INDEX(A:A,MATCH(ROW(A576)-1,D:D,1)+1)</f>
        <v>18008</v>
      </c>
      <c r="F577" s="171" t="str" cm="1">
        <f t="array" ref="F577">INDEX(B:B,MATCH(ROW(B576)-1,D:D,1)+1)</f>
        <v>活隔</v>
      </c>
      <c r="G577" s="171">
        <v>1</v>
      </c>
      <c r="H577" s="398">
        <v>576</v>
      </c>
      <c r="J577" s="396" t="str">
        <f t="shared" si="49"/>
        <v/>
      </c>
      <c r="K577" s="390" t="str">
        <f t="shared" si="50"/>
        <v/>
      </c>
      <c r="M577" s="396" t="str">
        <f t="shared" si="51"/>
        <v/>
      </c>
      <c r="N577" s="390" t="str">
        <f t="shared" si="52"/>
        <v/>
      </c>
      <c r="P577" t="str">
        <f t="shared" si="53"/>
        <v>180080576</v>
      </c>
    </row>
    <row r="578" spans="1:16" x14ac:dyDescent="0.25">
      <c r="A578" s="383">
        <f>料單!C760</f>
        <v>20007</v>
      </c>
      <c r="B578" s="383" t="str">
        <f>料單!E760</f>
        <v>中立板</v>
      </c>
      <c r="C578" s="383">
        <f>料單!K760</f>
        <v>0</v>
      </c>
      <c r="E578" s="171" cm="1">
        <f t="array" ref="E578">INDEX(A:A,MATCH(ROW(A577)-1,D:D,1)+1)</f>
        <v>18008</v>
      </c>
      <c r="F578" s="171" t="str" cm="1">
        <f t="array" ref="F578">INDEX(B:B,MATCH(ROW(B577)-1,D:D,1)+1)</f>
        <v>活隔</v>
      </c>
      <c r="G578" s="171">
        <v>1</v>
      </c>
      <c r="H578" s="398">
        <v>577</v>
      </c>
      <c r="J578" s="396" t="str">
        <f t="shared" si="49"/>
        <v/>
      </c>
      <c r="K578" s="390" t="str">
        <f t="shared" si="50"/>
        <v/>
      </c>
      <c r="M578" s="396" t="str">
        <f t="shared" si="51"/>
        <v/>
      </c>
      <c r="N578" s="390" t="str">
        <f t="shared" si="52"/>
        <v/>
      </c>
      <c r="P578" t="str">
        <f t="shared" si="53"/>
        <v>180080577</v>
      </c>
    </row>
    <row r="579" spans="1:16" x14ac:dyDescent="0.25">
      <c r="A579" s="383">
        <f>料單!C761</f>
        <v>20008</v>
      </c>
      <c r="B579" s="383" t="str">
        <f>料單!E761</f>
        <v>活隔</v>
      </c>
      <c r="C579" s="383">
        <f>料單!K761</f>
        <v>0</v>
      </c>
      <c r="E579" s="171" cm="1">
        <f t="array" ref="E579">INDEX(A:A,MATCH(ROW(A578)-1,D:D,1)+1)</f>
        <v>18008</v>
      </c>
      <c r="F579" s="171" t="str" cm="1">
        <f t="array" ref="F579">INDEX(B:B,MATCH(ROW(B578)-1,D:D,1)+1)</f>
        <v>活隔</v>
      </c>
      <c r="G579" s="171">
        <v>1</v>
      </c>
      <c r="H579" s="398">
        <v>578</v>
      </c>
      <c r="J579" s="396" t="str">
        <f t="shared" ref="J579:J642" si="54">IFERROR(VALUE(RIGHT(I579,4)),"")</f>
        <v/>
      </c>
      <c r="K579" s="390" t="str">
        <f t="shared" ref="K579:K642" si="55">IF(ISERROR(MATCH(H579,J:J,0)),"","v")</f>
        <v/>
      </c>
      <c r="M579" s="396" t="str">
        <f t="shared" ref="M579:M642" si="56">IFERROR(VALUE(RIGHT(L579,4)),"")</f>
        <v/>
      </c>
      <c r="N579" s="390" t="str">
        <f t="shared" ref="N579:N642" si="57">IF(ISERROR(MATCH(H579,M:M,0)),"","v")</f>
        <v/>
      </c>
      <c r="P579" t="str">
        <f t="shared" ref="P579:P642" si="58">E579&amp;TEXT(H579,"0000")</f>
        <v>180080578</v>
      </c>
    </row>
    <row r="580" spans="1:16" x14ac:dyDescent="0.25">
      <c r="A580" s="383">
        <f>料單!C762</f>
        <v>20009</v>
      </c>
      <c r="B580" s="383" t="str">
        <f>料單!E762</f>
        <v>固隔</v>
      </c>
      <c r="C580" s="383">
        <f>料單!K762</f>
        <v>0</v>
      </c>
      <c r="E580" s="171" cm="1">
        <f t="array" ref="E580">INDEX(A:A,MATCH(ROW(A579)-1,D:D,1)+1)</f>
        <v>18008</v>
      </c>
      <c r="F580" s="171" t="str" cm="1">
        <f t="array" ref="F580">INDEX(B:B,MATCH(ROW(B579)-1,D:D,1)+1)</f>
        <v>活隔</v>
      </c>
      <c r="G580" s="171">
        <v>1</v>
      </c>
      <c r="H580" s="398">
        <v>579</v>
      </c>
      <c r="J580" s="396" t="str">
        <f t="shared" si="54"/>
        <v/>
      </c>
      <c r="K580" s="390" t="str">
        <f t="shared" si="55"/>
        <v/>
      </c>
      <c r="M580" s="396" t="str">
        <f t="shared" si="56"/>
        <v/>
      </c>
      <c r="N580" s="390" t="str">
        <f t="shared" si="57"/>
        <v/>
      </c>
      <c r="P580" t="str">
        <f t="shared" si="58"/>
        <v>180080579</v>
      </c>
    </row>
    <row r="581" spans="1:16" x14ac:dyDescent="0.25">
      <c r="A581" s="383">
        <f>料單!C763</f>
        <v>20010</v>
      </c>
      <c r="B581" s="383" t="str">
        <f>料單!E763</f>
        <v>左門板</v>
      </c>
      <c r="C581" s="383">
        <f>料單!K763</f>
        <v>0</v>
      </c>
      <c r="E581" s="171" cm="1">
        <f t="array" ref="E581">INDEX(A:A,MATCH(ROW(A580)-1,D:D,1)+1)</f>
        <v>18008</v>
      </c>
      <c r="F581" s="171" t="str" cm="1">
        <f t="array" ref="F581">INDEX(B:B,MATCH(ROW(B580)-1,D:D,1)+1)</f>
        <v>活隔</v>
      </c>
      <c r="G581" s="171">
        <v>1</v>
      </c>
      <c r="H581" s="398">
        <v>580</v>
      </c>
      <c r="J581" s="396" t="str">
        <f t="shared" si="54"/>
        <v/>
      </c>
      <c r="K581" s="390" t="str">
        <f t="shared" si="55"/>
        <v/>
      </c>
      <c r="M581" s="396" t="str">
        <f t="shared" si="56"/>
        <v/>
      </c>
      <c r="N581" s="390" t="str">
        <f t="shared" si="57"/>
        <v/>
      </c>
      <c r="P581" t="str">
        <f t="shared" si="58"/>
        <v>180080580</v>
      </c>
    </row>
    <row r="582" spans="1:16" x14ac:dyDescent="0.25">
      <c r="A582" s="383">
        <f>料單!C764</f>
        <v>20011</v>
      </c>
      <c r="B582" s="383" t="str">
        <f>料單!E764</f>
        <v>右門板</v>
      </c>
      <c r="C582" s="383">
        <f>料單!K764</f>
        <v>0</v>
      </c>
      <c r="E582" s="171" cm="1">
        <f t="array" ref="E582">INDEX(A:A,MATCH(ROW(A581)-1,D:D,1)+1)</f>
        <v>18008</v>
      </c>
      <c r="F582" s="171" t="str" cm="1">
        <f t="array" ref="F582">INDEX(B:B,MATCH(ROW(B581)-1,D:D,1)+1)</f>
        <v>活隔</v>
      </c>
      <c r="G582" s="171">
        <v>1</v>
      </c>
      <c r="H582" s="398">
        <v>581</v>
      </c>
      <c r="J582" s="396" t="str">
        <f t="shared" si="54"/>
        <v/>
      </c>
      <c r="K582" s="390" t="str">
        <f t="shared" si="55"/>
        <v/>
      </c>
      <c r="M582" s="396" t="str">
        <f t="shared" si="56"/>
        <v/>
      </c>
      <c r="N582" s="390" t="str">
        <f t="shared" si="57"/>
        <v/>
      </c>
      <c r="P582" t="str">
        <f t="shared" si="58"/>
        <v>180080581</v>
      </c>
    </row>
    <row r="583" spans="1:16" x14ac:dyDescent="0.25">
      <c r="A583" s="383">
        <f>料單!C765</f>
        <v>20012</v>
      </c>
      <c r="B583" s="383">
        <f>料單!E765</f>
        <v>0</v>
      </c>
      <c r="C583" s="383">
        <f>料單!K765</f>
        <v>0</v>
      </c>
      <c r="E583" s="171" cm="1">
        <f t="array" ref="E583">INDEX(A:A,MATCH(ROW(A582)-1,D:D,1)+1)</f>
        <v>18008</v>
      </c>
      <c r="F583" s="171" t="str" cm="1">
        <f t="array" ref="F583">INDEX(B:B,MATCH(ROW(B582)-1,D:D,1)+1)</f>
        <v>活隔</v>
      </c>
      <c r="G583" s="171">
        <v>1</v>
      </c>
      <c r="H583" s="398">
        <v>582</v>
      </c>
      <c r="J583" s="396" t="str">
        <f t="shared" si="54"/>
        <v/>
      </c>
      <c r="K583" s="390" t="str">
        <f t="shared" si="55"/>
        <v/>
      </c>
      <c r="M583" s="396" t="str">
        <f t="shared" si="56"/>
        <v/>
      </c>
      <c r="N583" s="390" t="str">
        <f t="shared" si="57"/>
        <v/>
      </c>
      <c r="P583" t="str">
        <f t="shared" si="58"/>
        <v>180080582</v>
      </c>
    </row>
    <row r="584" spans="1:16" x14ac:dyDescent="0.25">
      <c r="A584" s="383">
        <f>料單!C766</f>
        <v>20013</v>
      </c>
      <c r="B584" s="383">
        <f>料單!E766</f>
        <v>0</v>
      </c>
      <c r="C584" s="383">
        <f>料單!K766</f>
        <v>0</v>
      </c>
      <c r="E584" s="171" cm="1">
        <f t="array" ref="E584">INDEX(A:A,MATCH(ROW(A583)-1,D:D,1)+1)</f>
        <v>18008</v>
      </c>
      <c r="F584" s="171" t="str" cm="1">
        <f t="array" ref="F584">INDEX(B:B,MATCH(ROW(B583)-1,D:D,1)+1)</f>
        <v>活隔</v>
      </c>
      <c r="G584" s="171">
        <v>1</v>
      </c>
      <c r="H584" s="398">
        <v>583</v>
      </c>
      <c r="J584" s="396" t="str">
        <f t="shared" si="54"/>
        <v/>
      </c>
      <c r="K584" s="390" t="str">
        <f t="shared" si="55"/>
        <v/>
      </c>
      <c r="M584" s="396" t="str">
        <f t="shared" si="56"/>
        <v/>
      </c>
      <c r="N584" s="390" t="str">
        <f t="shared" si="57"/>
        <v/>
      </c>
      <c r="P584" t="str">
        <f t="shared" si="58"/>
        <v>180080583</v>
      </c>
    </row>
    <row r="585" spans="1:16" x14ac:dyDescent="0.25">
      <c r="A585" s="383">
        <f>料單!C767</f>
        <v>20014</v>
      </c>
      <c r="B585" s="383">
        <f>料單!E767</f>
        <v>0</v>
      </c>
      <c r="C585" s="383">
        <f>料單!K767</f>
        <v>0</v>
      </c>
      <c r="E585" s="171" cm="1">
        <f t="array" ref="E585">INDEX(A:A,MATCH(ROW(A584)-1,D:D,1)+1)</f>
        <v>18008</v>
      </c>
      <c r="F585" s="171" t="str" cm="1">
        <f t="array" ref="F585">INDEX(B:B,MATCH(ROW(B584)-1,D:D,1)+1)</f>
        <v>活隔</v>
      </c>
      <c r="G585" s="171">
        <v>1</v>
      </c>
      <c r="H585" s="398">
        <v>584</v>
      </c>
      <c r="J585" s="396" t="str">
        <f t="shared" si="54"/>
        <v/>
      </c>
      <c r="K585" s="390" t="str">
        <f t="shared" si="55"/>
        <v/>
      </c>
      <c r="M585" s="396" t="str">
        <f t="shared" si="56"/>
        <v/>
      </c>
      <c r="N585" s="390" t="str">
        <f t="shared" si="57"/>
        <v/>
      </c>
      <c r="P585" t="str">
        <f t="shared" si="58"/>
        <v>180080584</v>
      </c>
    </row>
    <row r="586" spans="1:16" x14ac:dyDescent="0.25">
      <c r="A586" s="383">
        <f>料單!C768</f>
        <v>20015</v>
      </c>
      <c r="B586" s="383">
        <f>料單!E768</f>
        <v>0</v>
      </c>
      <c r="C586" s="383">
        <f>料單!K768</f>
        <v>0</v>
      </c>
      <c r="E586" s="171" cm="1">
        <f t="array" ref="E586">INDEX(A:A,MATCH(ROW(A585)-1,D:D,1)+1)</f>
        <v>18008</v>
      </c>
      <c r="F586" s="171" t="str" cm="1">
        <f t="array" ref="F586">INDEX(B:B,MATCH(ROW(B585)-1,D:D,1)+1)</f>
        <v>活隔</v>
      </c>
      <c r="G586" s="171">
        <v>1</v>
      </c>
      <c r="H586" s="398">
        <v>585</v>
      </c>
      <c r="J586" s="396" t="str">
        <f t="shared" si="54"/>
        <v/>
      </c>
      <c r="K586" s="390" t="str">
        <f t="shared" si="55"/>
        <v/>
      </c>
      <c r="M586" s="396" t="str">
        <f t="shared" si="56"/>
        <v/>
      </c>
      <c r="N586" s="390" t="str">
        <f t="shared" si="57"/>
        <v/>
      </c>
      <c r="P586" t="str">
        <f t="shared" si="58"/>
        <v>180080585</v>
      </c>
    </row>
    <row r="587" spans="1:16" x14ac:dyDescent="0.25">
      <c r="A587" s="383">
        <f>料單!C769</f>
        <v>20016</v>
      </c>
      <c r="B587" s="383">
        <f>料單!E769</f>
        <v>0</v>
      </c>
      <c r="C587" s="383">
        <f>料單!K769</f>
        <v>0</v>
      </c>
      <c r="E587" s="171" cm="1">
        <f t="array" ref="E587">INDEX(A:A,MATCH(ROW(A586)-1,D:D,1)+1)</f>
        <v>18008</v>
      </c>
      <c r="F587" s="171" t="str" cm="1">
        <f t="array" ref="F587">INDEX(B:B,MATCH(ROW(B586)-1,D:D,1)+1)</f>
        <v>活隔</v>
      </c>
      <c r="G587" s="171">
        <v>1</v>
      </c>
      <c r="H587" s="398">
        <v>586</v>
      </c>
      <c r="J587" s="396" t="str">
        <f t="shared" si="54"/>
        <v/>
      </c>
      <c r="K587" s="390" t="str">
        <f t="shared" si="55"/>
        <v/>
      </c>
      <c r="M587" s="396" t="str">
        <f t="shared" si="56"/>
        <v/>
      </c>
      <c r="N587" s="390" t="str">
        <f t="shared" si="57"/>
        <v/>
      </c>
      <c r="P587" t="str">
        <f t="shared" si="58"/>
        <v>180080586</v>
      </c>
    </row>
    <row r="588" spans="1:16" x14ac:dyDescent="0.25">
      <c r="A588" s="383">
        <f>料單!C770</f>
        <v>20017</v>
      </c>
      <c r="B588" s="383">
        <f>料單!E770</f>
        <v>0</v>
      </c>
      <c r="C588" s="383">
        <f>料單!K770</f>
        <v>0</v>
      </c>
      <c r="E588" s="171" cm="1">
        <f t="array" ref="E588">INDEX(A:A,MATCH(ROW(A587)-1,D:D,1)+1)</f>
        <v>18008</v>
      </c>
      <c r="F588" s="171" t="str" cm="1">
        <f t="array" ref="F588">INDEX(B:B,MATCH(ROW(B587)-1,D:D,1)+1)</f>
        <v>活隔</v>
      </c>
      <c r="G588" s="171">
        <v>1</v>
      </c>
      <c r="H588" s="398">
        <v>587</v>
      </c>
      <c r="J588" s="396" t="str">
        <f t="shared" si="54"/>
        <v/>
      </c>
      <c r="K588" s="390" t="str">
        <f t="shared" si="55"/>
        <v/>
      </c>
      <c r="M588" s="396" t="str">
        <f t="shared" si="56"/>
        <v/>
      </c>
      <c r="N588" s="390" t="str">
        <f t="shared" si="57"/>
        <v/>
      </c>
      <c r="P588" t="str">
        <f t="shared" si="58"/>
        <v>180080587</v>
      </c>
    </row>
    <row r="589" spans="1:16" x14ac:dyDescent="0.25">
      <c r="A589" s="383">
        <f>料單!C771</f>
        <v>20018</v>
      </c>
      <c r="B589" s="383">
        <f>料單!E771</f>
        <v>0</v>
      </c>
      <c r="C589" s="383">
        <f>料單!K771</f>
        <v>0</v>
      </c>
      <c r="E589" s="171" cm="1">
        <f t="array" ref="E589">INDEX(A:A,MATCH(ROW(A588)-1,D:D,1)+1)</f>
        <v>18008</v>
      </c>
      <c r="F589" s="171" t="str" cm="1">
        <f t="array" ref="F589">INDEX(B:B,MATCH(ROW(B588)-1,D:D,1)+1)</f>
        <v>活隔</v>
      </c>
      <c r="G589" s="171">
        <v>1</v>
      </c>
      <c r="H589" s="398">
        <v>588</v>
      </c>
      <c r="J589" s="396" t="str">
        <f t="shared" si="54"/>
        <v/>
      </c>
      <c r="K589" s="390" t="str">
        <f t="shared" si="55"/>
        <v/>
      </c>
      <c r="M589" s="396" t="str">
        <f t="shared" si="56"/>
        <v/>
      </c>
      <c r="N589" s="390" t="str">
        <f t="shared" si="57"/>
        <v/>
      </c>
      <c r="P589" t="str">
        <f t="shared" si="58"/>
        <v>180080588</v>
      </c>
    </row>
    <row r="590" spans="1:16" x14ac:dyDescent="0.25">
      <c r="A590" s="383">
        <f>料單!C772</f>
        <v>20019</v>
      </c>
      <c r="B590" s="383">
        <f>料單!E772</f>
        <v>0</v>
      </c>
      <c r="C590" s="383">
        <f>料單!K772</f>
        <v>0</v>
      </c>
      <c r="E590" s="171" cm="1">
        <f t="array" ref="E590">INDEX(A:A,MATCH(ROW(A589)-1,D:D,1)+1)</f>
        <v>18008</v>
      </c>
      <c r="F590" s="171" t="str" cm="1">
        <f t="array" ref="F590">INDEX(B:B,MATCH(ROW(B589)-1,D:D,1)+1)</f>
        <v>活隔</v>
      </c>
      <c r="G590" s="171">
        <v>1</v>
      </c>
      <c r="H590" s="398">
        <v>589</v>
      </c>
      <c r="J590" s="396" t="str">
        <f t="shared" si="54"/>
        <v/>
      </c>
      <c r="K590" s="390" t="str">
        <f t="shared" si="55"/>
        <v/>
      </c>
      <c r="M590" s="396" t="str">
        <f t="shared" si="56"/>
        <v/>
      </c>
      <c r="N590" s="390" t="str">
        <f t="shared" si="57"/>
        <v/>
      </c>
      <c r="P590" t="str">
        <f t="shared" si="58"/>
        <v>180080589</v>
      </c>
    </row>
    <row r="591" spans="1:16" x14ac:dyDescent="0.25">
      <c r="A591" s="383">
        <f>料單!C773</f>
        <v>20020</v>
      </c>
      <c r="B591" s="383">
        <f>料單!E773</f>
        <v>0</v>
      </c>
      <c r="C591" s="383">
        <f>料單!K773</f>
        <v>0</v>
      </c>
      <c r="E591" s="171" cm="1">
        <f t="array" ref="E591">INDEX(A:A,MATCH(ROW(A590)-1,D:D,1)+1)</f>
        <v>18008</v>
      </c>
      <c r="F591" s="171" t="str" cm="1">
        <f t="array" ref="F591">INDEX(B:B,MATCH(ROW(B590)-1,D:D,1)+1)</f>
        <v>活隔</v>
      </c>
      <c r="G591" s="171">
        <v>1</v>
      </c>
      <c r="H591" s="398">
        <v>590</v>
      </c>
      <c r="J591" s="396" t="str">
        <f t="shared" si="54"/>
        <v/>
      </c>
      <c r="K591" s="390" t="str">
        <f t="shared" si="55"/>
        <v/>
      </c>
      <c r="M591" s="396" t="str">
        <f t="shared" si="56"/>
        <v/>
      </c>
      <c r="N591" s="390" t="str">
        <f t="shared" si="57"/>
        <v/>
      </c>
      <c r="P591" t="str">
        <f t="shared" si="58"/>
        <v>180080590</v>
      </c>
    </row>
    <row r="592" spans="1:16" x14ac:dyDescent="0.25">
      <c r="A592" s="383">
        <f>料單!C774</f>
        <v>20021</v>
      </c>
      <c r="B592" s="383">
        <f>料單!E774</f>
        <v>0</v>
      </c>
      <c r="C592" s="383">
        <f>料單!K774</f>
        <v>0</v>
      </c>
      <c r="E592" s="171" cm="1">
        <f t="array" ref="E592">INDEX(A:A,MATCH(ROW(A591)-1,D:D,1)+1)</f>
        <v>18008</v>
      </c>
      <c r="F592" s="171" t="str" cm="1">
        <f t="array" ref="F592">INDEX(B:B,MATCH(ROW(B591)-1,D:D,1)+1)</f>
        <v>活隔</v>
      </c>
      <c r="G592" s="171">
        <v>1</v>
      </c>
      <c r="H592" s="398">
        <v>591</v>
      </c>
      <c r="J592" s="396" t="str">
        <f t="shared" si="54"/>
        <v/>
      </c>
      <c r="K592" s="390" t="str">
        <f t="shared" si="55"/>
        <v/>
      </c>
      <c r="M592" s="396" t="str">
        <f t="shared" si="56"/>
        <v/>
      </c>
      <c r="N592" s="390" t="str">
        <f t="shared" si="57"/>
        <v/>
      </c>
      <c r="P592" t="str">
        <f t="shared" si="58"/>
        <v>180080591</v>
      </c>
    </row>
    <row r="593" spans="1:16" x14ac:dyDescent="0.25">
      <c r="A593" s="383">
        <f>料單!C775</f>
        <v>20022</v>
      </c>
      <c r="B593" s="383">
        <f>料單!E775</f>
        <v>0</v>
      </c>
      <c r="C593" s="383">
        <f>料單!K775</f>
        <v>0</v>
      </c>
      <c r="E593" s="171" cm="1">
        <f t="array" ref="E593">INDEX(A:A,MATCH(ROW(A592)-1,D:D,1)+1)</f>
        <v>18008</v>
      </c>
      <c r="F593" s="171" t="str" cm="1">
        <f t="array" ref="F593">INDEX(B:B,MATCH(ROW(B592)-1,D:D,1)+1)</f>
        <v>活隔</v>
      </c>
      <c r="G593" s="171">
        <v>1</v>
      </c>
      <c r="H593" s="398">
        <v>592</v>
      </c>
      <c r="J593" s="396" t="str">
        <f t="shared" si="54"/>
        <v/>
      </c>
      <c r="K593" s="390" t="str">
        <f t="shared" si="55"/>
        <v/>
      </c>
      <c r="M593" s="396" t="str">
        <f t="shared" si="56"/>
        <v/>
      </c>
      <c r="N593" s="390" t="str">
        <f t="shared" si="57"/>
        <v/>
      </c>
      <c r="P593" t="str">
        <f t="shared" si="58"/>
        <v>180080592</v>
      </c>
    </row>
    <row r="594" spans="1:16" x14ac:dyDescent="0.25">
      <c r="A594" s="383">
        <f>料單!C776</f>
        <v>20023</v>
      </c>
      <c r="B594" s="383">
        <f>料單!E776</f>
        <v>0</v>
      </c>
      <c r="C594" s="383">
        <f>料單!K776</f>
        <v>0</v>
      </c>
      <c r="E594" s="171" cm="1">
        <f t="array" ref="E594">INDEX(A:A,MATCH(ROW(A593)-1,D:D,1)+1)</f>
        <v>18008</v>
      </c>
      <c r="F594" s="171" t="str" cm="1">
        <f t="array" ref="F594">INDEX(B:B,MATCH(ROW(B593)-1,D:D,1)+1)</f>
        <v>活隔</v>
      </c>
      <c r="G594" s="171">
        <v>1</v>
      </c>
      <c r="H594" s="398">
        <v>593</v>
      </c>
      <c r="J594" s="396" t="str">
        <f t="shared" si="54"/>
        <v/>
      </c>
      <c r="K594" s="390" t="str">
        <f t="shared" si="55"/>
        <v/>
      </c>
      <c r="M594" s="396" t="str">
        <f t="shared" si="56"/>
        <v/>
      </c>
      <c r="N594" s="390" t="str">
        <f t="shared" si="57"/>
        <v/>
      </c>
      <c r="P594" t="str">
        <f t="shared" si="58"/>
        <v>180080593</v>
      </c>
    </row>
    <row r="595" spans="1:16" x14ac:dyDescent="0.25">
      <c r="A595" s="383">
        <f>料單!C777</f>
        <v>20024</v>
      </c>
      <c r="B595" s="383">
        <f>料單!E777</f>
        <v>0</v>
      </c>
      <c r="C595" s="383">
        <f>料單!K777</f>
        <v>0</v>
      </c>
      <c r="E595" s="171" cm="1">
        <f t="array" ref="E595">INDEX(A:A,MATCH(ROW(A594)-1,D:D,1)+1)</f>
        <v>18008</v>
      </c>
      <c r="F595" s="171" t="str" cm="1">
        <f t="array" ref="F595">INDEX(B:B,MATCH(ROW(B594)-1,D:D,1)+1)</f>
        <v>活隔</v>
      </c>
      <c r="G595" s="171">
        <v>1</v>
      </c>
      <c r="H595" s="398">
        <v>594</v>
      </c>
      <c r="J595" s="396" t="str">
        <f t="shared" si="54"/>
        <v/>
      </c>
      <c r="K595" s="390" t="str">
        <f t="shared" si="55"/>
        <v/>
      </c>
      <c r="M595" s="396" t="str">
        <f t="shared" si="56"/>
        <v/>
      </c>
      <c r="N595" s="390" t="str">
        <f t="shared" si="57"/>
        <v/>
      </c>
      <c r="P595" t="str">
        <f t="shared" si="58"/>
        <v>180080594</v>
      </c>
    </row>
    <row r="596" spans="1:16" x14ac:dyDescent="0.25">
      <c r="A596" s="383">
        <f>料單!C778</f>
        <v>20025</v>
      </c>
      <c r="B596" s="383">
        <f>料單!E778</f>
        <v>0</v>
      </c>
      <c r="C596" s="383">
        <f>料單!K778</f>
        <v>0</v>
      </c>
      <c r="E596" s="171" cm="1">
        <f t="array" ref="E596">INDEX(A:A,MATCH(ROW(A595)-1,D:D,1)+1)</f>
        <v>18008</v>
      </c>
      <c r="F596" s="171" t="str" cm="1">
        <f t="array" ref="F596">INDEX(B:B,MATCH(ROW(B595)-1,D:D,1)+1)</f>
        <v>活隔</v>
      </c>
      <c r="G596" s="171">
        <v>1</v>
      </c>
      <c r="H596" s="398">
        <v>595</v>
      </c>
      <c r="J596" s="396" t="str">
        <f t="shared" si="54"/>
        <v/>
      </c>
      <c r="K596" s="390" t="str">
        <f t="shared" si="55"/>
        <v/>
      </c>
      <c r="M596" s="396" t="str">
        <f t="shared" si="56"/>
        <v/>
      </c>
      <c r="N596" s="390" t="str">
        <f t="shared" si="57"/>
        <v/>
      </c>
      <c r="P596" t="str">
        <f t="shared" si="58"/>
        <v>180080595</v>
      </c>
    </row>
    <row r="597" spans="1:16" x14ac:dyDescent="0.25">
      <c r="A597" s="383">
        <f>料單!C779</f>
        <v>20026</v>
      </c>
      <c r="B597" s="383">
        <f>料單!E779</f>
        <v>0</v>
      </c>
      <c r="C597" s="383">
        <f>料單!K779</f>
        <v>0</v>
      </c>
      <c r="E597" s="171" cm="1">
        <f t="array" ref="E597">INDEX(A:A,MATCH(ROW(A596)-1,D:D,1)+1)</f>
        <v>18008</v>
      </c>
      <c r="F597" s="171" t="str" cm="1">
        <f t="array" ref="F597">INDEX(B:B,MATCH(ROW(B596)-1,D:D,1)+1)</f>
        <v>活隔</v>
      </c>
      <c r="G597" s="171">
        <v>1</v>
      </c>
      <c r="H597" s="398">
        <v>596</v>
      </c>
      <c r="J597" s="396" t="str">
        <f t="shared" si="54"/>
        <v/>
      </c>
      <c r="K597" s="390" t="str">
        <f t="shared" si="55"/>
        <v/>
      </c>
      <c r="M597" s="396" t="str">
        <f t="shared" si="56"/>
        <v/>
      </c>
      <c r="N597" s="390" t="str">
        <f t="shared" si="57"/>
        <v/>
      </c>
      <c r="P597" t="str">
        <f t="shared" si="58"/>
        <v>180080596</v>
      </c>
    </row>
    <row r="598" spans="1:16" x14ac:dyDescent="0.25">
      <c r="A598" s="383">
        <f>料單!C780</f>
        <v>20027</v>
      </c>
      <c r="B598" s="383">
        <f>料單!E780</f>
        <v>0</v>
      </c>
      <c r="C598" s="383">
        <f>料單!K780</f>
        <v>0</v>
      </c>
      <c r="E598" s="171" cm="1">
        <f t="array" ref="E598">INDEX(A:A,MATCH(ROW(A597)-1,D:D,1)+1)</f>
        <v>18008</v>
      </c>
      <c r="F598" s="171" t="str" cm="1">
        <f t="array" ref="F598">INDEX(B:B,MATCH(ROW(B597)-1,D:D,1)+1)</f>
        <v>活隔</v>
      </c>
      <c r="G598" s="171">
        <v>1</v>
      </c>
      <c r="H598" s="398">
        <v>597</v>
      </c>
      <c r="J598" s="396" t="str">
        <f t="shared" si="54"/>
        <v/>
      </c>
      <c r="K598" s="390" t="str">
        <f t="shared" si="55"/>
        <v/>
      </c>
      <c r="M598" s="396" t="str">
        <f t="shared" si="56"/>
        <v/>
      </c>
      <c r="N598" s="390" t="str">
        <f t="shared" si="57"/>
        <v/>
      </c>
      <c r="P598" t="str">
        <f t="shared" si="58"/>
        <v>180080597</v>
      </c>
    </row>
    <row r="599" spans="1:16" x14ac:dyDescent="0.25">
      <c r="A599" s="383">
        <f>料單!C781</f>
        <v>20028</v>
      </c>
      <c r="B599" s="383">
        <f>料單!E781</f>
        <v>0</v>
      </c>
      <c r="C599" s="383">
        <f>料單!K781</f>
        <v>0</v>
      </c>
      <c r="E599" s="171" cm="1">
        <f t="array" ref="E599">INDEX(A:A,MATCH(ROW(A598)-1,D:D,1)+1)</f>
        <v>18008</v>
      </c>
      <c r="F599" s="171" t="str" cm="1">
        <f t="array" ref="F599">INDEX(B:B,MATCH(ROW(B598)-1,D:D,1)+1)</f>
        <v>活隔</v>
      </c>
      <c r="G599" s="171">
        <v>1</v>
      </c>
      <c r="H599" s="398">
        <v>598</v>
      </c>
      <c r="J599" s="396" t="str">
        <f t="shared" si="54"/>
        <v/>
      </c>
      <c r="K599" s="390" t="str">
        <f t="shared" si="55"/>
        <v/>
      </c>
      <c r="M599" s="396" t="str">
        <f t="shared" si="56"/>
        <v/>
      </c>
      <c r="N599" s="390" t="str">
        <f t="shared" si="57"/>
        <v/>
      </c>
      <c r="P599" t="str">
        <f t="shared" si="58"/>
        <v>180080598</v>
      </c>
    </row>
    <row r="600" spans="1:16" x14ac:dyDescent="0.25">
      <c r="A600" s="383">
        <f>料單!C782</f>
        <v>20029</v>
      </c>
      <c r="B600" s="383">
        <f>料單!E782</f>
        <v>0</v>
      </c>
      <c r="C600" s="383">
        <f>料單!K782</f>
        <v>0</v>
      </c>
      <c r="E600" s="171" cm="1">
        <f t="array" ref="E600">INDEX(A:A,MATCH(ROW(A599)-1,D:D,1)+1)</f>
        <v>18008</v>
      </c>
      <c r="F600" s="171" t="str" cm="1">
        <f t="array" ref="F600">INDEX(B:B,MATCH(ROW(B599)-1,D:D,1)+1)</f>
        <v>活隔</v>
      </c>
      <c r="G600" s="171">
        <v>1</v>
      </c>
      <c r="H600" s="398">
        <v>599</v>
      </c>
      <c r="J600" s="396" t="str">
        <f t="shared" si="54"/>
        <v/>
      </c>
      <c r="K600" s="390" t="str">
        <f t="shared" si="55"/>
        <v/>
      </c>
      <c r="M600" s="396" t="str">
        <f t="shared" si="56"/>
        <v/>
      </c>
      <c r="N600" s="390" t="str">
        <f t="shared" si="57"/>
        <v/>
      </c>
      <c r="P600" t="str">
        <f t="shared" si="58"/>
        <v>180080599</v>
      </c>
    </row>
    <row r="601" spans="1:16" x14ac:dyDescent="0.25">
      <c r="A601" s="383">
        <f>料單!C783</f>
        <v>20030</v>
      </c>
      <c r="B601" s="383">
        <f>料單!E783</f>
        <v>0</v>
      </c>
      <c r="C601" s="383">
        <f>料單!K783</f>
        <v>0</v>
      </c>
      <c r="E601" s="171" cm="1">
        <f t="array" ref="E601">INDEX(A:A,MATCH(ROW(A600)-1,D:D,1)+1)</f>
        <v>18008</v>
      </c>
      <c r="F601" s="171" t="str" cm="1">
        <f t="array" ref="F601">INDEX(B:B,MATCH(ROW(B600)-1,D:D,1)+1)</f>
        <v>活隔</v>
      </c>
      <c r="G601" s="171">
        <v>1</v>
      </c>
      <c r="H601" s="398">
        <v>600</v>
      </c>
      <c r="J601" s="396" t="str">
        <f t="shared" si="54"/>
        <v/>
      </c>
      <c r="K601" s="390" t="str">
        <f t="shared" si="55"/>
        <v/>
      </c>
      <c r="M601" s="396" t="str">
        <f t="shared" si="56"/>
        <v/>
      </c>
      <c r="N601" s="390" t="str">
        <f t="shared" si="57"/>
        <v/>
      </c>
      <c r="P601" t="str">
        <f t="shared" si="58"/>
        <v>180080600</v>
      </c>
    </row>
    <row r="602" spans="1:16" x14ac:dyDescent="0.25">
      <c r="A602" s="383">
        <f>料單!C793</f>
        <v>21001</v>
      </c>
      <c r="B602" s="383" t="str">
        <f>料單!E793</f>
        <v>頂板</v>
      </c>
      <c r="C602" s="383">
        <f>料單!K793</f>
        <v>0</v>
      </c>
      <c r="E602" s="171" cm="1">
        <f t="array" ref="E602">INDEX(A:A,MATCH(ROW(A601)-1,D:D,1)+1)</f>
        <v>18008</v>
      </c>
      <c r="F602" s="171" t="str" cm="1">
        <f t="array" ref="F602">INDEX(B:B,MATCH(ROW(B601)-1,D:D,1)+1)</f>
        <v>活隔</v>
      </c>
      <c r="G602" s="171">
        <v>1</v>
      </c>
      <c r="H602" s="398">
        <v>601</v>
      </c>
      <c r="J602" s="396" t="str">
        <f t="shared" si="54"/>
        <v/>
      </c>
      <c r="K602" s="390" t="str">
        <f t="shared" si="55"/>
        <v/>
      </c>
      <c r="M602" s="396" t="str">
        <f t="shared" si="56"/>
        <v/>
      </c>
      <c r="N602" s="390" t="str">
        <f t="shared" si="57"/>
        <v/>
      </c>
      <c r="P602" t="str">
        <f t="shared" si="58"/>
        <v>180080601</v>
      </c>
    </row>
    <row r="603" spans="1:16" x14ac:dyDescent="0.25">
      <c r="A603" s="383">
        <f>料單!C794</f>
        <v>21002</v>
      </c>
      <c r="B603" s="383" t="str">
        <f>料單!E794</f>
        <v>底板</v>
      </c>
      <c r="C603" s="383">
        <f>料單!K794</f>
        <v>0</v>
      </c>
      <c r="E603" s="171" cm="1">
        <f t="array" ref="E603">INDEX(A:A,MATCH(ROW(A602)-1,D:D,1)+1)</f>
        <v>18008</v>
      </c>
      <c r="F603" s="171" t="str" cm="1">
        <f t="array" ref="F603">INDEX(B:B,MATCH(ROW(B602)-1,D:D,1)+1)</f>
        <v>活隔</v>
      </c>
      <c r="G603" s="171">
        <v>1</v>
      </c>
      <c r="H603" s="398">
        <v>602</v>
      </c>
      <c r="J603" s="396" t="str">
        <f t="shared" si="54"/>
        <v/>
      </c>
      <c r="K603" s="390" t="str">
        <f t="shared" si="55"/>
        <v/>
      </c>
      <c r="M603" s="396" t="str">
        <f t="shared" si="56"/>
        <v/>
      </c>
      <c r="N603" s="390" t="str">
        <f t="shared" si="57"/>
        <v/>
      </c>
      <c r="P603" t="str">
        <f t="shared" si="58"/>
        <v>180080602</v>
      </c>
    </row>
    <row r="604" spans="1:16" x14ac:dyDescent="0.25">
      <c r="A604" s="383">
        <f>料單!C795</f>
        <v>21003</v>
      </c>
      <c r="B604" s="383" t="str">
        <f>料單!E795</f>
        <v>左側板</v>
      </c>
      <c r="C604" s="383">
        <f>料單!K795</f>
        <v>0</v>
      </c>
      <c r="E604" s="171" cm="1">
        <f t="array" ref="E604">INDEX(A:A,MATCH(ROW(A603)-1,D:D,1)+1)</f>
        <v>18008</v>
      </c>
      <c r="F604" s="171" t="str" cm="1">
        <f t="array" ref="F604">INDEX(B:B,MATCH(ROW(B603)-1,D:D,1)+1)</f>
        <v>活隔</v>
      </c>
      <c r="G604" s="171">
        <v>1</v>
      </c>
      <c r="H604" s="398">
        <v>603</v>
      </c>
      <c r="J604" s="396" t="str">
        <f t="shared" si="54"/>
        <v/>
      </c>
      <c r="K604" s="390" t="str">
        <f t="shared" si="55"/>
        <v/>
      </c>
      <c r="M604" s="396" t="str">
        <f t="shared" si="56"/>
        <v/>
      </c>
      <c r="N604" s="390" t="str">
        <f t="shared" si="57"/>
        <v/>
      </c>
      <c r="P604" t="str">
        <f t="shared" si="58"/>
        <v>180080603</v>
      </c>
    </row>
    <row r="605" spans="1:16" x14ac:dyDescent="0.25">
      <c r="A605" s="383">
        <f>料單!C796</f>
        <v>21004</v>
      </c>
      <c r="B605" s="383" t="str">
        <f>料單!E796</f>
        <v>右側板</v>
      </c>
      <c r="C605" s="383">
        <f>料單!K796</f>
        <v>0</v>
      </c>
      <c r="E605" s="171" cm="1">
        <f t="array" ref="E605">INDEX(A:A,MATCH(ROW(A604)-1,D:D,1)+1)</f>
        <v>18008</v>
      </c>
      <c r="F605" s="171" t="str" cm="1">
        <f t="array" ref="F605">INDEX(B:B,MATCH(ROW(B604)-1,D:D,1)+1)</f>
        <v>活隔</v>
      </c>
      <c r="G605" s="171">
        <v>1</v>
      </c>
      <c r="H605" s="398">
        <v>604</v>
      </c>
      <c r="J605" s="396" t="str">
        <f t="shared" si="54"/>
        <v/>
      </c>
      <c r="K605" s="390" t="str">
        <f t="shared" si="55"/>
        <v/>
      </c>
      <c r="M605" s="396" t="str">
        <f t="shared" si="56"/>
        <v/>
      </c>
      <c r="N605" s="390" t="str">
        <f t="shared" si="57"/>
        <v/>
      </c>
      <c r="P605" t="str">
        <f t="shared" si="58"/>
        <v>180080604</v>
      </c>
    </row>
    <row r="606" spans="1:16" x14ac:dyDescent="0.25">
      <c r="A606" s="383">
        <f>料單!C797</f>
        <v>21005</v>
      </c>
      <c r="B606" s="383" t="str">
        <f>料單!E797</f>
        <v>背板</v>
      </c>
      <c r="C606" s="383">
        <f>料單!K797</f>
        <v>0</v>
      </c>
      <c r="E606" s="171" cm="1">
        <f t="array" ref="E606">INDEX(A:A,MATCH(ROW(A605)-1,D:D,1)+1)</f>
        <v>18008</v>
      </c>
      <c r="F606" s="171" t="str" cm="1">
        <f t="array" ref="F606">INDEX(B:B,MATCH(ROW(B605)-1,D:D,1)+1)</f>
        <v>活隔</v>
      </c>
      <c r="G606" s="171">
        <v>1</v>
      </c>
      <c r="H606" s="398">
        <v>605</v>
      </c>
      <c r="J606" s="396" t="str">
        <f t="shared" si="54"/>
        <v/>
      </c>
      <c r="K606" s="390" t="str">
        <f t="shared" si="55"/>
        <v/>
      </c>
      <c r="M606" s="396" t="str">
        <f t="shared" si="56"/>
        <v/>
      </c>
      <c r="N606" s="390" t="str">
        <f t="shared" si="57"/>
        <v/>
      </c>
      <c r="P606" t="str">
        <f t="shared" si="58"/>
        <v>180080605</v>
      </c>
    </row>
    <row r="607" spans="1:16" x14ac:dyDescent="0.25">
      <c r="A607" s="383">
        <f>料單!C798</f>
        <v>21006</v>
      </c>
      <c r="B607" s="383" t="str">
        <f>料單!E798</f>
        <v>背拉桿</v>
      </c>
      <c r="C607" s="383">
        <f>料單!K798</f>
        <v>0</v>
      </c>
      <c r="E607" s="171" cm="1">
        <f t="array" ref="E607">INDEX(A:A,MATCH(ROW(A606)-1,D:D,1)+1)</f>
        <v>18008</v>
      </c>
      <c r="F607" s="171" t="str" cm="1">
        <f t="array" ref="F607">INDEX(B:B,MATCH(ROW(B606)-1,D:D,1)+1)</f>
        <v>活隔</v>
      </c>
      <c r="G607" s="171">
        <v>1</v>
      </c>
      <c r="H607" s="398">
        <v>606</v>
      </c>
      <c r="J607" s="396" t="str">
        <f t="shared" si="54"/>
        <v/>
      </c>
      <c r="K607" s="390" t="str">
        <f t="shared" si="55"/>
        <v/>
      </c>
      <c r="M607" s="396" t="str">
        <f t="shared" si="56"/>
        <v/>
      </c>
      <c r="N607" s="390" t="str">
        <f t="shared" si="57"/>
        <v/>
      </c>
      <c r="P607" t="str">
        <f t="shared" si="58"/>
        <v>180080606</v>
      </c>
    </row>
    <row r="608" spans="1:16" x14ac:dyDescent="0.25">
      <c r="A608" s="383">
        <f>料單!C799</f>
        <v>21007</v>
      </c>
      <c r="B608" s="383" t="str">
        <f>料單!E799</f>
        <v>中立板</v>
      </c>
      <c r="C608" s="383">
        <f>料單!K799</f>
        <v>0</v>
      </c>
      <c r="E608" s="171" cm="1">
        <f t="array" ref="E608">INDEX(A:A,MATCH(ROW(A607)-1,D:D,1)+1)</f>
        <v>18008</v>
      </c>
      <c r="F608" s="171" t="str" cm="1">
        <f t="array" ref="F608">INDEX(B:B,MATCH(ROW(B607)-1,D:D,1)+1)</f>
        <v>活隔</v>
      </c>
      <c r="G608" s="171">
        <v>1</v>
      </c>
      <c r="H608" s="398">
        <v>607</v>
      </c>
      <c r="J608" s="396" t="str">
        <f t="shared" si="54"/>
        <v/>
      </c>
      <c r="K608" s="390" t="str">
        <f t="shared" si="55"/>
        <v/>
      </c>
      <c r="M608" s="396" t="str">
        <f t="shared" si="56"/>
        <v/>
      </c>
      <c r="N608" s="390" t="str">
        <f t="shared" si="57"/>
        <v/>
      </c>
      <c r="P608" t="str">
        <f t="shared" si="58"/>
        <v>180080607</v>
      </c>
    </row>
    <row r="609" spans="1:16" x14ac:dyDescent="0.25">
      <c r="A609" s="383">
        <f>料單!C800</f>
        <v>21008</v>
      </c>
      <c r="B609" s="383" t="str">
        <f>料單!E800</f>
        <v>活隔</v>
      </c>
      <c r="C609" s="383">
        <f>料單!K800</f>
        <v>0</v>
      </c>
      <c r="E609" s="171" cm="1">
        <f t="array" ref="E609">INDEX(A:A,MATCH(ROW(A608)-1,D:D,1)+1)</f>
        <v>18008</v>
      </c>
      <c r="F609" s="171" t="str" cm="1">
        <f t="array" ref="F609">INDEX(B:B,MATCH(ROW(B608)-1,D:D,1)+1)</f>
        <v>活隔</v>
      </c>
      <c r="G609" s="171">
        <v>1</v>
      </c>
      <c r="H609" s="398">
        <v>608</v>
      </c>
      <c r="J609" s="396" t="str">
        <f t="shared" si="54"/>
        <v/>
      </c>
      <c r="K609" s="390" t="str">
        <f t="shared" si="55"/>
        <v/>
      </c>
      <c r="M609" s="396" t="str">
        <f t="shared" si="56"/>
        <v/>
      </c>
      <c r="N609" s="390" t="str">
        <f t="shared" si="57"/>
        <v/>
      </c>
      <c r="P609" t="str">
        <f t="shared" si="58"/>
        <v>180080608</v>
      </c>
    </row>
    <row r="610" spans="1:16" x14ac:dyDescent="0.25">
      <c r="A610" s="383">
        <f>料單!C801</f>
        <v>21009</v>
      </c>
      <c r="B610" s="383" t="str">
        <f>料單!E801</f>
        <v>固隔</v>
      </c>
      <c r="C610" s="383">
        <f>料單!K801</f>
        <v>0</v>
      </c>
      <c r="E610" s="171" cm="1">
        <f t="array" ref="E610">INDEX(A:A,MATCH(ROW(A609)-1,D:D,1)+1)</f>
        <v>18008</v>
      </c>
      <c r="F610" s="171" t="str" cm="1">
        <f t="array" ref="F610">INDEX(B:B,MATCH(ROW(B609)-1,D:D,1)+1)</f>
        <v>活隔</v>
      </c>
      <c r="G610" s="171">
        <v>1</v>
      </c>
      <c r="H610" s="398">
        <v>609</v>
      </c>
      <c r="J610" s="396" t="str">
        <f t="shared" si="54"/>
        <v/>
      </c>
      <c r="K610" s="390" t="str">
        <f t="shared" si="55"/>
        <v/>
      </c>
      <c r="M610" s="396" t="str">
        <f t="shared" si="56"/>
        <v/>
      </c>
      <c r="N610" s="390" t="str">
        <f t="shared" si="57"/>
        <v/>
      </c>
      <c r="P610" t="str">
        <f t="shared" si="58"/>
        <v>180080609</v>
      </c>
    </row>
    <row r="611" spans="1:16" x14ac:dyDescent="0.25">
      <c r="A611" s="383">
        <f>料單!C802</f>
        <v>21010</v>
      </c>
      <c r="B611" s="383" t="str">
        <f>料單!E802</f>
        <v>左門板</v>
      </c>
      <c r="C611" s="383">
        <f>料單!K802</f>
        <v>0</v>
      </c>
      <c r="E611" s="171" cm="1">
        <f t="array" ref="E611">INDEX(A:A,MATCH(ROW(A610)-1,D:D,1)+1)</f>
        <v>18008</v>
      </c>
      <c r="F611" s="171" t="str" cm="1">
        <f t="array" ref="F611">INDEX(B:B,MATCH(ROW(B610)-1,D:D,1)+1)</f>
        <v>活隔</v>
      </c>
      <c r="G611" s="171">
        <v>1</v>
      </c>
      <c r="H611" s="398">
        <v>610</v>
      </c>
      <c r="J611" s="396" t="str">
        <f t="shared" si="54"/>
        <v/>
      </c>
      <c r="K611" s="390" t="str">
        <f t="shared" si="55"/>
        <v/>
      </c>
      <c r="M611" s="396" t="str">
        <f t="shared" si="56"/>
        <v/>
      </c>
      <c r="N611" s="390" t="str">
        <f t="shared" si="57"/>
        <v/>
      </c>
      <c r="P611" t="str">
        <f t="shared" si="58"/>
        <v>180080610</v>
      </c>
    </row>
    <row r="612" spans="1:16" x14ac:dyDescent="0.25">
      <c r="A612" s="383">
        <f>料單!C803</f>
        <v>21011</v>
      </c>
      <c r="B612" s="383" t="str">
        <f>料單!E803</f>
        <v>右門板</v>
      </c>
      <c r="C612" s="383">
        <f>料單!K803</f>
        <v>0</v>
      </c>
      <c r="E612" s="171" cm="1">
        <f t="array" ref="E612">INDEX(A:A,MATCH(ROW(A611)-1,D:D,1)+1)</f>
        <v>18008</v>
      </c>
      <c r="F612" s="171" t="str" cm="1">
        <f t="array" ref="F612">INDEX(B:B,MATCH(ROW(B611)-1,D:D,1)+1)</f>
        <v>活隔</v>
      </c>
      <c r="G612" s="171">
        <v>1</v>
      </c>
      <c r="H612" s="398">
        <v>611</v>
      </c>
      <c r="J612" s="396" t="str">
        <f t="shared" si="54"/>
        <v/>
      </c>
      <c r="K612" s="390" t="str">
        <f t="shared" si="55"/>
        <v/>
      </c>
      <c r="M612" s="396" t="str">
        <f t="shared" si="56"/>
        <v/>
      </c>
      <c r="N612" s="390" t="str">
        <f t="shared" si="57"/>
        <v/>
      </c>
      <c r="P612" t="str">
        <f t="shared" si="58"/>
        <v>180080611</v>
      </c>
    </row>
    <row r="613" spans="1:16" x14ac:dyDescent="0.25">
      <c r="A613" s="383">
        <f>料單!C804</f>
        <v>21012</v>
      </c>
      <c r="B613" s="383">
        <f>料單!E804</f>
        <v>0</v>
      </c>
      <c r="C613" s="383">
        <f>料單!K804</f>
        <v>0</v>
      </c>
      <c r="E613" s="171" cm="1">
        <f t="array" ref="E613">INDEX(A:A,MATCH(ROW(A612)-1,D:D,1)+1)</f>
        <v>18008</v>
      </c>
      <c r="F613" s="171" t="str" cm="1">
        <f t="array" ref="F613">INDEX(B:B,MATCH(ROW(B612)-1,D:D,1)+1)</f>
        <v>活隔</v>
      </c>
      <c r="G613" s="171">
        <v>1</v>
      </c>
      <c r="H613" s="398">
        <v>612</v>
      </c>
      <c r="J613" s="396" t="str">
        <f t="shared" si="54"/>
        <v/>
      </c>
      <c r="K613" s="390" t="str">
        <f t="shared" si="55"/>
        <v/>
      </c>
      <c r="M613" s="396" t="str">
        <f t="shared" si="56"/>
        <v/>
      </c>
      <c r="N613" s="390" t="str">
        <f t="shared" si="57"/>
        <v/>
      </c>
      <c r="P613" t="str">
        <f t="shared" si="58"/>
        <v>180080612</v>
      </c>
    </row>
    <row r="614" spans="1:16" x14ac:dyDescent="0.25">
      <c r="A614" s="383">
        <f>料單!C805</f>
        <v>21013</v>
      </c>
      <c r="B614" s="383">
        <f>料單!E805</f>
        <v>0</v>
      </c>
      <c r="C614" s="383">
        <f>料單!K805</f>
        <v>0</v>
      </c>
      <c r="E614" s="171" cm="1">
        <f t="array" ref="E614">INDEX(A:A,MATCH(ROW(A613)-1,D:D,1)+1)</f>
        <v>18008</v>
      </c>
      <c r="F614" s="171" t="str" cm="1">
        <f t="array" ref="F614">INDEX(B:B,MATCH(ROW(B613)-1,D:D,1)+1)</f>
        <v>活隔</v>
      </c>
      <c r="G614" s="171">
        <v>1</v>
      </c>
      <c r="H614" s="398">
        <v>613</v>
      </c>
      <c r="J614" s="396" t="str">
        <f t="shared" si="54"/>
        <v/>
      </c>
      <c r="K614" s="390" t="str">
        <f t="shared" si="55"/>
        <v/>
      </c>
      <c r="M614" s="396" t="str">
        <f t="shared" si="56"/>
        <v/>
      </c>
      <c r="N614" s="390" t="str">
        <f t="shared" si="57"/>
        <v/>
      </c>
      <c r="P614" t="str">
        <f t="shared" si="58"/>
        <v>180080613</v>
      </c>
    </row>
    <row r="615" spans="1:16" x14ac:dyDescent="0.25">
      <c r="A615" s="383">
        <f>料單!C806</f>
        <v>21014</v>
      </c>
      <c r="B615" s="383">
        <f>料單!E806</f>
        <v>0</v>
      </c>
      <c r="C615" s="383">
        <f>料單!K806</f>
        <v>0</v>
      </c>
      <c r="E615" s="171" cm="1">
        <f t="array" ref="E615">INDEX(A:A,MATCH(ROW(A614)-1,D:D,1)+1)</f>
        <v>18008</v>
      </c>
      <c r="F615" s="171" t="str" cm="1">
        <f t="array" ref="F615">INDEX(B:B,MATCH(ROW(B614)-1,D:D,1)+1)</f>
        <v>活隔</v>
      </c>
      <c r="G615" s="171">
        <v>1</v>
      </c>
      <c r="H615" s="398">
        <v>614</v>
      </c>
      <c r="J615" s="396" t="str">
        <f t="shared" si="54"/>
        <v/>
      </c>
      <c r="K615" s="390" t="str">
        <f t="shared" si="55"/>
        <v/>
      </c>
      <c r="M615" s="396" t="str">
        <f t="shared" si="56"/>
        <v/>
      </c>
      <c r="N615" s="390" t="str">
        <f t="shared" si="57"/>
        <v/>
      </c>
      <c r="P615" t="str">
        <f t="shared" si="58"/>
        <v>180080614</v>
      </c>
    </row>
    <row r="616" spans="1:16" x14ac:dyDescent="0.25">
      <c r="A616" s="383">
        <f>料單!C807</f>
        <v>21015</v>
      </c>
      <c r="B616" s="383">
        <f>料單!E807</f>
        <v>0</v>
      </c>
      <c r="C616" s="383">
        <f>料單!K807</f>
        <v>0</v>
      </c>
      <c r="E616" s="171" cm="1">
        <f t="array" ref="E616">INDEX(A:A,MATCH(ROW(A615)-1,D:D,1)+1)</f>
        <v>18008</v>
      </c>
      <c r="F616" s="171" t="str" cm="1">
        <f t="array" ref="F616">INDEX(B:B,MATCH(ROW(B615)-1,D:D,1)+1)</f>
        <v>活隔</v>
      </c>
      <c r="G616" s="171">
        <v>1</v>
      </c>
      <c r="H616" s="398">
        <v>615</v>
      </c>
      <c r="J616" s="396" t="str">
        <f t="shared" si="54"/>
        <v/>
      </c>
      <c r="K616" s="390" t="str">
        <f t="shared" si="55"/>
        <v/>
      </c>
      <c r="M616" s="396" t="str">
        <f t="shared" si="56"/>
        <v/>
      </c>
      <c r="N616" s="390" t="str">
        <f t="shared" si="57"/>
        <v/>
      </c>
      <c r="P616" t="str">
        <f t="shared" si="58"/>
        <v>180080615</v>
      </c>
    </row>
    <row r="617" spans="1:16" x14ac:dyDescent="0.25">
      <c r="A617" s="383">
        <f>料單!C808</f>
        <v>21016</v>
      </c>
      <c r="B617" s="383">
        <f>料單!E808</f>
        <v>0</v>
      </c>
      <c r="C617" s="383">
        <f>料單!K808</f>
        <v>0</v>
      </c>
      <c r="E617" s="171" cm="1">
        <f t="array" ref="E617">INDEX(A:A,MATCH(ROW(A616)-1,D:D,1)+1)</f>
        <v>18008</v>
      </c>
      <c r="F617" s="171" t="str" cm="1">
        <f t="array" ref="F617">INDEX(B:B,MATCH(ROW(B616)-1,D:D,1)+1)</f>
        <v>活隔</v>
      </c>
      <c r="G617" s="171">
        <v>1</v>
      </c>
      <c r="H617" s="398">
        <v>616</v>
      </c>
      <c r="J617" s="396" t="str">
        <f t="shared" si="54"/>
        <v/>
      </c>
      <c r="K617" s="390" t="str">
        <f t="shared" si="55"/>
        <v/>
      </c>
      <c r="M617" s="396" t="str">
        <f t="shared" si="56"/>
        <v/>
      </c>
      <c r="N617" s="390" t="str">
        <f t="shared" si="57"/>
        <v/>
      </c>
      <c r="P617" t="str">
        <f t="shared" si="58"/>
        <v>180080616</v>
      </c>
    </row>
    <row r="618" spans="1:16" x14ac:dyDescent="0.25">
      <c r="A618" s="383">
        <f>料單!C809</f>
        <v>21017</v>
      </c>
      <c r="B618" s="383">
        <f>料單!E809</f>
        <v>0</v>
      </c>
      <c r="C618" s="383">
        <f>料單!K809</f>
        <v>0</v>
      </c>
      <c r="E618" s="171" cm="1">
        <f t="array" ref="E618">INDEX(A:A,MATCH(ROW(A617)-1,D:D,1)+1)</f>
        <v>18008</v>
      </c>
      <c r="F618" s="171" t="str" cm="1">
        <f t="array" ref="F618">INDEX(B:B,MATCH(ROW(B617)-1,D:D,1)+1)</f>
        <v>活隔</v>
      </c>
      <c r="G618" s="171">
        <v>1</v>
      </c>
      <c r="H618" s="398">
        <v>617</v>
      </c>
      <c r="J618" s="396" t="str">
        <f t="shared" si="54"/>
        <v/>
      </c>
      <c r="K618" s="390" t="str">
        <f t="shared" si="55"/>
        <v/>
      </c>
      <c r="M618" s="396" t="str">
        <f t="shared" si="56"/>
        <v/>
      </c>
      <c r="N618" s="390" t="str">
        <f t="shared" si="57"/>
        <v/>
      </c>
      <c r="P618" t="str">
        <f t="shared" si="58"/>
        <v>180080617</v>
      </c>
    </row>
    <row r="619" spans="1:16" x14ac:dyDescent="0.25">
      <c r="A619" s="383">
        <f>料單!C810</f>
        <v>21018</v>
      </c>
      <c r="B619" s="383">
        <f>料單!E810</f>
        <v>0</v>
      </c>
      <c r="C619" s="383">
        <f>料單!K810</f>
        <v>0</v>
      </c>
      <c r="E619" s="171" cm="1">
        <f t="array" ref="E619">INDEX(A:A,MATCH(ROW(A618)-1,D:D,1)+1)</f>
        <v>18008</v>
      </c>
      <c r="F619" s="171" t="str" cm="1">
        <f t="array" ref="F619">INDEX(B:B,MATCH(ROW(B618)-1,D:D,1)+1)</f>
        <v>活隔</v>
      </c>
      <c r="G619" s="171">
        <v>1</v>
      </c>
      <c r="H619" s="398">
        <v>618</v>
      </c>
      <c r="J619" s="396" t="str">
        <f t="shared" si="54"/>
        <v/>
      </c>
      <c r="K619" s="390" t="str">
        <f t="shared" si="55"/>
        <v/>
      </c>
      <c r="M619" s="396" t="str">
        <f t="shared" si="56"/>
        <v/>
      </c>
      <c r="N619" s="390" t="str">
        <f t="shared" si="57"/>
        <v/>
      </c>
      <c r="P619" t="str">
        <f t="shared" si="58"/>
        <v>180080618</v>
      </c>
    </row>
    <row r="620" spans="1:16" x14ac:dyDescent="0.25">
      <c r="A620" s="383">
        <f>料單!C811</f>
        <v>21019</v>
      </c>
      <c r="B620" s="383">
        <f>料單!E811</f>
        <v>0</v>
      </c>
      <c r="C620" s="383">
        <f>料單!K811</f>
        <v>0</v>
      </c>
      <c r="E620" s="171" cm="1">
        <f t="array" ref="E620">INDEX(A:A,MATCH(ROW(A619)-1,D:D,1)+1)</f>
        <v>18008</v>
      </c>
      <c r="F620" s="171" t="str" cm="1">
        <f t="array" ref="F620">INDEX(B:B,MATCH(ROW(B619)-1,D:D,1)+1)</f>
        <v>活隔</v>
      </c>
      <c r="G620" s="171">
        <v>1</v>
      </c>
      <c r="H620" s="398">
        <v>619</v>
      </c>
      <c r="J620" s="396" t="str">
        <f t="shared" si="54"/>
        <v/>
      </c>
      <c r="K620" s="390" t="str">
        <f t="shared" si="55"/>
        <v/>
      </c>
      <c r="M620" s="396" t="str">
        <f t="shared" si="56"/>
        <v/>
      </c>
      <c r="N620" s="390" t="str">
        <f t="shared" si="57"/>
        <v/>
      </c>
      <c r="P620" t="str">
        <f t="shared" si="58"/>
        <v>180080619</v>
      </c>
    </row>
    <row r="621" spans="1:16" x14ac:dyDescent="0.25">
      <c r="A621" s="383">
        <f>料單!C812</f>
        <v>21020</v>
      </c>
      <c r="B621" s="383">
        <f>料單!E812</f>
        <v>0</v>
      </c>
      <c r="C621" s="383">
        <f>料單!K812</f>
        <v>0</v>
      </c>
      <c r="E621" s="171" cm="1">
        <f t="array" ref="E621">INDEX(A:A,MATCH(ROW(A620)-1,D:D,1)+1)</f>
        <v>18008</v>
      </c>
      <c r="F621" s="171" t="str" cm="1">
        <f t="array" ref="F621">INDEX(B:B,MATCH(ROW(B620)-1,D:D,1)+1)</f>
        <v>活隔</v>
      </c>
      <c r="G621" s="171">
        <v>1</v>
      </c>
      <c r="H621" s="398">
        <v>620</v>
      </c>
      <c r="J621" s="396" t="str">
        <f t="shared" si="54"/>
        <v/>
      </c>
      <c r="K621" s="390" t="str">
        <f t="shared" si="55"/>
        <v/>
      </c>
      <c r="M621" s="396" t="str">
        <f t="shared" si="56"/>
        <v/>
      </c>
      <c r="N621" s="390" t="str">
        <f t="shared" si="57"/>
        <v/>
      </c>
      <c r="P621" t="str">
        <f t="shared" si="58"/>
        <v>180080620</v>
      </c>
    </row>
    <row r="622" spans="1:16" x14ac:dyDescent="0.25">
      <c r="A622" s="383">
        <f>料單!C813</f>
        <v>21021</v>
      </c>
      <c r="B622" s="383">
        <f>料單!E813</f>
        <v>0</v>
      </c>
      <c r="C622" s="383">
        <f>料單!K813</f>
        <v>0</v>
      </c>
      <c r="E622" s="171" cm="1">
        <f t="array" ref="E622">INDEX(A:A,MATCH(ROW(A621)-1,D:D,1)+1)</f>
        <v>18008</v>
      </c>
      <c r="F622" s="171" t="str" cm="1">
        <f t="array" ref="F622">INDEX(B:B,MATCH(ROW(B621)-1,D:D,1)+1)</f>
        <v>活隔</v>
      </c>
      <c r="G622" s="171">
        <v>1</v>
      </c>
      <c r="H622" s="398">
        <v>621</v>
      </c>
      <c r="J622" s="396" t="str">
        <f t="shared" si="54"/>
        <v/>
      </c>
      <c r="K622" s="390" t="str">
        <f t="shared" si="55"/>
        <v/>
      </c>
      <c r="M622" s="396" t="str">
        <f t="shared" si="56"/>
        <v/>
      </c>
      <c r="N622" s="390" t="str">
        <f t="shared" si="57"/>
        <v/>
      </c>
      <c r="P622" t="str">
        <f t="shared" si="58"/>
        <v>180080621</v>
      </c>
    </row>
    <row r="623" spans="1:16" x14ac:dyDescent="0.25">
      <c r="A623" s="383">
        <f>料單!C814</f>
        <v>21022</v>
      </c>
      <c r="B623" s="383">
        <f>料單!E814</f>
        <v>0</v>
      </c>
      <c r="C623" s="383">
        <f>料單!K814</f>
        <v>0</v>
      </c>
      <c r="E623" s="171" cm="1">
        <f t="array" ref="E623">INDEX(A:A,MATCH(ROW(A622)-1,D:D,1)+1)</f>
        <v>18008</v>
      </c>
      <c r="F623" s="171" t="str" cm="1">
        <f t="array" ref="F623">INDEX(B:B,MATCH(ROW(B622)-1,D:D,1)+1)</f>
        <v>活隔</v>
      </c>
      <c r="G623" s="171">
        <v>1</v>
      </c>
      <c r="H623" s="398">
        <v>622</v>
      </c>
      <c r="J623" s="396" t="str">
        <f t="shared" si="54"/>
        <v/>
      </c>
      <c r="K623" s="390" t="str">
        <f t="shared" si="55"/>
        <v/>
      </c>
      <c r="M623" s="396" t="str">
        <f t="shared" si="56"/>
        <v/>
      </c>
      <c r="N623" s="390" t="str">
        <f t="shared" si="57"/>
        <v/>
      </c>
      <c r="P623" t="str">
        <f t="shared" si="58"/>
        <v>180080622</v>
      </c>
    </row>
    <row r="624" spans="1:16" x14ac:dyDescent="0.25">
      <c r="A624" s="383">
        <f>料單!C815</f>
        <v>21023</v>
      </c>
      <c r="B624" s="383">
        <f>料單!E815</f>
        <v>0</v>
      </c>
      <c r="C624" s="383">
        <f>料單!K815</f>
        <v>0</v>
      </c>
      <c r="E624" s="171" cm="1">
        <f t="array" ref="E624">INDEX(A:A,MATCH(ROW(A623)-1,D:D,1)+1)</f>
        <v>18008</v>
      </c>
      <c r="F624" s="171" t="str" cm="1">
        <f t="array" ref="F624">INDEX(B:B,MATCH(ROW(B623)-1,D:D,1)+1)</f>
        <v>活隔</v>
      </c>
      <c r="G624" s="171">
        <v>1</v>
      </c>
      <c r="H624" s="398">
        <v>623</v>
      </c>
      <c r="J624" s="396" t="str">
        <f t="shared" si="54"/>
        <v/>
      </c>
      <c r="K624" s="390" t="str">
        <f t="shared" si="55"/>
        <v/>
      </c>
      <c r="M624" s="396" t="str">
        <f t="shared" si="56"/>
        <v/>
      </c>
      <c r="N624" s="390" t="str">
        <f t="shared" si="57"/>
        <v/>
      </c>
      <c r="P624" t="str">
        <f t="shared" si="58"/>
        <v>180080623</v>
      </c>
    </row>
    <row r="625" spans="1:16" x14ac:dyDescent="0.25">
      <c r="A625" s="383">
        <f>料單!C816</f>
        <v>21024</v>
      </c>
      <c r="B625" s="383">
        <f>料單!E816</f>
        <v>0</v>
      </c>
      <c r="C625" s="383">
        <f>料單!K816</f>
        <v>0</v>
      </c>
      <c r="E625" s="171" cm="1">
        <f t="array" ref="E625">INDEX(A:A,MATCH(ROW(A624)-1,D:D,1)+1)</f>
        <v>18008</v>
      </c>
      <c r="F625" s="171" t="str" cm="1">
        <f t="array" ref="F625">INDEX(B:B,MATCH(ROW(B624)-1,D:D,1)+1)</f>
        <v>活隔</v>
      </c>
      <c r="G625" s="171">
        <v>1</v>
      </c>
      <c r="H625" s="398">
        <v>624</v>
      </c>
      <c r="J625" s="396" t="str">
        <f t="shared" si="54"/>
        <v/>
      </c>
      <c r="K625" s="390" t="str">
        <f t="shared" si="55"/>
        <v/>
      </c>
      <c r="M625" s="396" t="str">
        <f t="shared" si="56"/>
        <v/>
      </c>
      <c r="N625" s="390" t="str">
        <f t="shared" si="57"/>
        <v/>
      </c>
      <c r="P625" t="str">
        <f t="shared" si="58"/>
        <v>180080624</v>
      </c>
    </row>
    <row r="626" spans="1:16" x14ac:dyDescent="0.25">
      <c r="A626" s="383">
        <f>料單!C817</f>
        <v>21025</v>
      </c>
      <c r="B626" s="383">
        <f>料單!E817</f>
        <v>0</v>
      </c>
      <c r="C626" s="383">
        <f>料單!K817</f>
        <v>0</v>
      </c>
      <c r="E626" s="171" cm="1">
        <f t="array" ref="E626">INDEX(A:A,MATCH(ROW(A625)-1,D:D,1)+1)</f>
        <v>18008</v>
      </c>
      <c r="F626" s="171" t="str" cm="1">
        <f t="array" ref="F626">INDEX(B:B,MATCH(ROW(B625)-1,D:D,1)+1)</f>
        <v>活隔</v>
      </c>
      <c r="G626" s="171">
        <v>1</v>
      </c>
      <c r="H626" s="398">
        <v>625</v>
      </c>
      <c r="J626" s="396" t="str">
        <f t="shared" si="54"/>
        <v/>
      </c>
      <c r="K626" s="390" t="str">
        <f t="shared" si="55"/>
        <v/>
      </c>
      <c r="M626" s="396" t="str">
        <f t="shared" si="56"/>
        <v/>
      </c>
      <c r="N626" s="390" t="str">
        <f t="shared" si="57"/>
        <v/>
      </c>
      <c r="P626" t="str">
        <f t="shared" si="58"/>
        <v>180080625</v>
      </c>
    </row>
    <row r="627" spans="1:16" x14ac:dyDescent="0.25">
      <c r="A627" s="383">
        <f>料單!C818</f>
        <v>21026</v>
      </c>
      <c r="B627" s="383">
        <f>料單!E818</f>
        <v>0</v>
      </c>
      <c r="C627" s="383">
        <f>料單!K818</f>
        <v>0</v>
      </c>
      <c r="E627" s="171" cm="1">
        <f t="array" ref="E627">INDEX(A:A,MATCH(ROW(A626)-1,D:D,1)+1)</f>
        <v>18008</v>
      </c>
      <c r="F627" s="171" t="str" cm="1">
        <f t="array" ref="F627">INDEX(B:B,MATCH(ROW(B626)-1,D:D,1)+1)</f>
        <v>活隔</v>
      </c>
      <c r="G627" s="171">
        <v>1</v>
      </c>
      <c r="H627" s="398">
        <v>626</v>
      </c>
      <c r="J627" s="396" t="str">
        <f t="shared" si="54"/>
        <v/>
      </c>
      <c r="K627" s="390" t="str">
        <f t="shared" si="55"/>
        <v/>
      </c>
      <c r="M627" s="396" t="str">
        <f t="shared" si="56"/>
        <v/>
      </c>
      <c r="N627" s="390" t="str">
        <f t="shared" si="57"/>
        <v/>
      </c>
      <c r="P627" t="str">
        <f t="shared" si="58"/>
        <v>180080626</v>
      </c>
    </row>
    <row r="628" spans="1:16" x14ac:dyDescent="0.25">
      <c r="A628" s="383">
        <f>料單!C819</f>
        <v>21027</v>
      </c>
      <c r="B628" s="383">
        <f>料單!E819</f>
        <v>0</v>
      </c>
      <c r="C628" s="383">
        <f>料單!K819</f>
        <v>0</v>
      </c>
      <c r="E628" s="171" cm="1">
        <f t="array" ref="E628">INDEX(A:A,MATCH(ROW(A627)-1,D:D,1)+1)</f>
        <v>18008</v>
      </c>
      <c r="F628" s="171" t="str" cm="1">
        <f t="array" ref="F628">INDEX(B:B,MATCH(ROW(B627)-1,D:D,1)+1)</f>
        <v>活隔</v>
      </c>
      <c r="G628" s="171">
        <v>1</v>
      </c>
      <c r="H628" s="398">
        <v>627</v>
      </c>
      <c r="J628" s="396" t="str">
        <f t="shared" si="54"/>
        <v/>
      </c>
      <c r="K628" s="390" t="str">
        <f t="shared" si="55"/>
        <v/>
      </c>
      <c r="M628" s="396" t="str">
        <f t="shared" si="56"/>
        <v/>
      </c>
      <c r="N628" s="390" t="str">
        <f t="shared" si="57"/>
        <v/>
      </c>
      <c r="P628" t="str">
        <f t="shared" si="58"/>
        <v>180080627</v>
      </c>
    </row>
    <row r="629" spans="1:16" x14ac:dyDescent="0.25">
      <c r="A629" s="383">
        <f>料單!C820</f>
        <v>21028</v>
      </c>
      <c r="B629" s="383">
        <f>料單!E820</f>
        <v>0</v>
      </c>
      <c r="C629" s="383">
        <f>料單!K820</f>
        <v>0</v>
      </c>
      <c r="E629" s="171" cm="1">
        <f t="array" ref="E629">INDEX(A:A,MATCH(ROW(A628)-1,D:D,1)+1)</f>
        <v>18008</v>
      </c>
      <c r="F629" s="171" t="str" cm="1">
        <f t="array" ref="F629">INDEX(B:B,MATCH(ROW(B628)-1,D:D,1)+1)</f>
        <v>活隔</v>
      </c>
      <c r="G629" s="171">
        <v>1</v>
      </c>
      <c r="H629" s="398">
        <v>628</v>
      </c>
      <c r="J629" s="396" t="str">
        <f t="shared" si="54"/>
        <v/>
      </c>
      <c r="K629" s="390" t="str">
        <f t="shared" si="55"/>
        <v/>
      </c>
      <c r="M629" s="396" t="str">
        <f t="shared" si="56"/>
        <v/>
      </c>
      <c r="N629" s="390" t="str">
        <f t="shared" si="57"/>
        <v/>
      </c>
      <c r="P629" t="str">
        <f t="shared" si="58"/>
        <v>180080628</v>
      </c>
    </row>
    <row r="630" spans="1:16" x14ac:dyDescent="0.25">
      <c r="A630" s="383">
        <f>料單!C821</f>
        <v>21029</v>
      </c>
      <c r="B630" s="383">
        <f>料單!E821</f>
        <v>0</v>
      </c>
      <c r="C630" s="383">
        <f>料單!K821</f>
        <v>0</v>
      </c>
      <c r="E630" s="171" cm="1">
        <f t="array" ref="E630">INDEX(A:A,MATCH(ROW(A629)-1,D:D,1)+1)</f>
        <v>18008</v>
      </c>
      <c r="F630" s="171" t="str" cm="1">
        <f t="array" ref="F630">INDEX(B:B,MATCH(ROW(B629)-1,D:D,1)+1)</f>
        <v>活隔</v>
      </c>
      <c r="G630" s="171">
        <v>1</v>
      </c>
      <c r="H630" s="398">
        <v>629</v>
      </c>
      <c r="J630" s="396" t="str">
        <f t="shared" si="54"/>
        <v/>
      </c>
      <c r="K630" s="390" t="str">
        <f t="shared" si="55"/>
        <v/>
      </c>
      <c r="M630" s="396" t="str">
        <f t="shared" si="56"/>
        <v/>
      </c>
      <c r="N630" s="390" t="str">
        <f t="shared" si="57"/>
        <v/>
      </c>
      <c r="P630" t="str">
        <f t="shared" si="58"/>
        <v>180080629</v>
      </c>
    </row>
    <row r="631" spans="1:16" x14ac:dyDescent="0.25">
      <c r="A631" s="383">
        <f>料單!C822</f>
        <v>21030</v>
      </c>
      <c r="B631" s="383">
        <f>料單!E822</f>
        <v>0</v>
      </c>
      <c r="C631" s="383">
        <f>料單!K822</f>
        <v>0</v>
      </c>
      <c r="E631" s="171" cm="1">
        <f t="array" ref="E631">INDEX(A:A,MATCH(ROW(A630)-1,D:D,1)+1)</f>
        <v>18008</v>
      </c>
      <c r="F631" s="171" t="str" cm="1">
        <f t="array" ref="F631">INDEX(B:B,MATCH(ROW(B630)-1,D:D,1)+1)</f>
        <v>活隔</v>
      </c>
      <c r="G631" s="171">
        <v>1</v>
      </c>
      <c r="H631" s="398">
        <v>630</v>
      </c>
      <c r="J631" s="396" t="str">
        <f t="shared" si="54"/>
        <v/>
      </c>
      <c r="K631" s="390" t="str">
        <f t="shared" si="55"/>
        <v/>
      </c>
      <c r="M631" s="396" t="str">
        <f t="shared" si="56"/>
        <v/>
      </c>
      <c r="N631" s="390" t="str">
        <f t="shared" si="57"/>
        <v/>
      </c>
      <c r="P631" t="str">
        <f t="shared" si="58"/>
        <v>180080630</v>
      </c>
    </row>
    <row r="632" spans="1:16" x14ac:dyDescent="0.25">
      <c r="A632" s="383">
        <f>料單!C832</f>
        <v>22001</v>
      </c>
      <c r="B632" s="383" t="str">
        <f>料單!E832</f>
        <v>頂板</v>
      </c>
      <c r="C632" s="383">
        <f>料單!K832</f>
        <v>0</v>
      </c>
      <c r="E632" s="171" cm="1">
        <f t="array" ref="E632">INDEX(A:A,MATCH(ROW(A631)-1,D:D,1)+1)</f>
        <v>18008</v>
      </c>
      <c r="F632" s="171" t="str" cm="1">
        <f t="array" ref="F632">INDEX(B:B,MATCH(ROW(B631)-1,D:D,1)+1)</f>
        <v>活隔</v>
      </c>
      <c r="G632" s="171">
        <v>1</v>
      </c>
      <c r="H632" s="398">
        <v>631</v>
      </c>
      <c r="J632" s="396" t="str">
        <f t="shared" si="54"/>
        <v/>
      </c>
      <c r="K632" s="390" t="str">
        <f t="shared" si="55"/>
        <v/>
      </c>
      <c r="M632" s="396" t="str">
        <f t="shared" si="56"/>
        <v/>
      </c>
      <c r="N632" s="390" t="str">
        <f t="shared" si="57"/>
        <v/>
      </c>
      <c r="P632" t="str">
        <f t="shared" si="58"/>
        <v>180080631</v>
      </c>
    </row>
    <row r="633" spans="1:16" x14ac:dyDescent="0.25">
      <c r="A633" s="383">
        <f>料單!C833</f>
        <v>22002</v>
      </c>
      <c r="B633" s="383" t="str">
        <f>料單!E833</f>
        <v>底板</v>
      </c>
      <c r="C633" s="383">
        <f>料單!K833</f>
        <v>0</v>
      </c>
      <c r="E633" s="171" cm="1">
        <f t="array" ref="E633">INDEX(A:A,MATCH(ROW(A632)-1,D:D,1)+1)</f>
        <v>18008</v>
      </c>
      <c r="F633" s="171" t="str" cm="1">
        <f t="array" ref="F633">INDEX(B:B,MATCH(ROW(B632)-1,D:D,1)+1)</f>
        <v>活隔</v>
      </c>
      <c r="G633" s="171">
        <v>1</v>
      </c>
      <c r="H633" s="398">
        <v>632</v>
      </c>
      <c r="J633" s="396" t="str">
        <f t="shared" si="54"/>
        <v/>
      </c>
      <c r="K633" s="390" t="str">
        <f t="shared" si="55"/>
        <v/>
      </c>
      <c r="M633" s="396" t="str">
        <f t="shared" si="56"/>
        <v/>
      </c>
      <c r="N633" s="390" t="str">
        <f t="shared" si="57"/>
        <v/>
      </c>
      <c r="P633" t="str">
        <f t="shared" si="58"/>
        <v>180080632</v>
      </c>
    </row>
    <row r="634" spans="1:16" x14ac:dyDescent="0.25">
      <c r="A634" s="383">
        <f>料單!C834</f>
        <v>22003</v>
      </c>
      <c r="B634" s="383" t="str">
        <f>料單!E834</f>
        <v>左側板</v>
      </c>
      <c r="C634" s="383">
        <f>料單!K834</f>
        <v>0</v>
      </c>
      <c r="E634" s="171" cm="1">
        <f t="array" ref="E634">INDEX(A:A,MATCH(ROW(A633)-1,D:D,1)+1)</f>
        <v>18008</v>
      </c>
      <c r="F634" s="171" t="str" cm="1">
        <f t="array" ref="F634">INDEX(B:B,MATCH(ROW(B633)-1,D:D,1)+1)</f>
        <v>活隔</v>
      </c>
      <c r="G634" s="171">
        <v>1</v>
      </c>
      <c r="H634" s="398">
        <v>633</v>
      </c>
      <c r="J634" s="396" t="str">
        <f t="shared" si="54"/>
        <v/>
      </c>
      <c r="K634" s="390" t="str">
        <f t="shared" si="55"/>
        <v/>
      </c>
      <c r="M634" s="396" t="str">
        <f t="shared" si="56"/>
        <v/>
      </c>
      <c r="N634" s="390" t="str">
        <f t="shared" si="57"/>
        <v/>
      </c>
      <c r="P634" t="str">
        <f t="shared" si="58"/>
        <v>180080633</v>
      </c>
    </row>
    <row r="635" spans="1:16" x14ac:dyDescent="0.25">
      <c r="A635" s="383">
        <f>料單!C835</f>
        <v>22004</v>
      </c>
      <c r="B635" s="383" t="str">
        <f>料單!E835</f>
        <v>右側板</v>
      </c>
      <c r="C635" s="383">
        <f>料單!K835</f>
        <v>0</v>
      </c>
      <c r="E635" s="171" cm="1">
        <f t="array" ref="E635">INDEX(A:A,MATCH(ROW(A634)-1,D:D,1)+1)</f>
        <v>18008</v>
      </c>
      <c r="F635" s="171" t="str" cm="1">
        <f t="array" ref="F635">INDEX(B:B,MATCH(ROW(B634)-1,D:D,1)+1)</f>
        <v>活隔</v>
      </c>
      <c r="G635" s="171">
        <v>1</v>
      </c>
      <c r="H635" s="398">
        <v>634</v>
      </c>
      <c r="J635" s="396" t="str">
        <f t="shared" si="54"/>
        <v/>
      </c>
      <c r="K635" s="390" t="str">
        <f t="shared" si="55"/>
        <v/>
      </c>
      <c r="M635" s="396" t="str">
        <f t="shared" si="56"/>
        <v/>
      </c>
      <c r="N635" s="390" t="str">
        <f t="shared" si="57"/>
        <v/>
      </c>
      <c r="P635" t="str">
        <f t="shared" si="58"/>
        <v>180080634</v>
      </c>
    </row>
    <row r="636" spans="1:16" x14ac:dyDescent="0.25">
      <c r="A636" s="383">
        <f>料單!C836</f>
        <v>22005</v>
      </c>
      <c r="B636" s="383" t="str">
        <f>料單!E836</f>
        <v>背板</v>
      </c>
      <c r="C636" s="383">
        <f>料單!K836</f>
        <v>0</v>
      </c>
      <c r="E636" s="171" cm="1">
        <f t="array" ref="E636">INDEX(A:A,MATCH(ROW(A635)-1,D:D,1)+1)</f>
        <v>18008</v>
      </c>
      <c r="F636" s="171" t="str" cm="1">
        <f t="array" ref="F636">INDEX(B:B,MATCH(ROW(B635)-1,D:D,1)+1)</f>
        <v>活隔</v>
      </c>
      <c r="G636" s="171">
        <v>1</v>
      </c>
      <c r="H636" s="398">
        <v>635</v>
      </c>
      <c r="J636" s="396" t="str">
        <f t="shared" si="54"/>
        <v/>
      </c>
      <c r="K636" s="390" t="str">
        <f t="shared" si="55"/>
        <v/>
      </c>
      <c r="M636" s="396" t="str">
        <f t="shared" si="56"/>
        <v/>
      </c>
      <c r="N636" s="390" t="str">
        <f t="shared" si="57"/>
        <v/>
      </c>
      <c r="P636" t="str">
        <f t="shared" si="58"/>
        <v>180080635</v>
      </c>
    </row>
    <row r="637" spans="1:16" x14ac:dyDescent="0.25">
      <c r="A637" s="383">
        <f>料單!C837</f>
        <v>22006</v>
      </c>
      <c r="B637" s="383" t="str">
        <f>料單!E837</f>
        <v>背拉桿</v>
      </c>
      <c r="C637" s="383">
        <f>料單!K837</f>
        <v>0</v>
      </c>
      <c r="E637" s="171" cm="1">
        <f t="array" ref="E637">INDEX(A:A,MATCH(ROW(A636)-1,D:D,1)+1)</f>
        <v>18008</v>
      </c>
      <c r="F637" s="171" t="str" cm="1">
        <f t="array" ref="F637">INDEX(B:B,MATCH(ROW(B636)-1,D:D,1)+1)</f>
        <v>活隔</v>
      </c>
      <c r="G637" s="171">
        <v>1</v>
      </c>
      <c r="H637" s="398">
        <v>636</v>
      </c>
      <c r="J637" s="396" t="str">
        <f t="shared" si="54"/>
        <v/>
      </c>
      <c r="K637" s="390" t="str">
        <f t="shared" si="55"/>
        <v/>
      </c>
      <c r="M637" s="396" t="str">
        <f t="shared" si="56"/>
        <v/>
      </c>
      <c r="N637" s="390" t="str">
        <f t="shared" si="57"/>
        <v/>
      </c>
      <c r="P637" t="str">
        <f t="shared" si="58"/>
        <v>180080636</v>
      </c>
    </row>
    <row r="638" spans="1:16" x14ac:dyDescent="0.25">
      <c r="A638" s="383">
        <f>料單!C838</f>
        <v>22007</v>
      </c>
      <c r="B638" s="383" t="str">
        <f>料單!E838</f>
        <v>中立板</v>
      </c>
      <c r="C638" s="383">
        <f>料單!K838</f>
        <v>0</v>
      </c>
      <c r="E638" s="171" cm="1">
        <f t="array" ref="E638">INDEX(A:A,MATCH(ROW(A637)-1,D:D,1)+1)</f>
        <v>18008</v>
      </c>
      <c r="F638" s="171" t="str" cm="1">
        <f t="array" ref="F638">INDEX(B:B,MATCH(ROW(B637)-1,D:D,1)+1)</f>
        <v>活隔</v>
      </c>
      <c r="G638" s="171">
        <v>1</v>
      </c>
      <c r="H638" s="398">
        <v>637</v>
      </c>
      <c r="J638" s="396" t="str">
        <f t="shared" si="54"/>
        <v/>
      </c>
      <c r="K638" s="390" t="str">
        <f t="shared" si="55"/>
        <v/>
      </c>
      <c r="M638" s="396" t="str">
        <f t="shared" si="56"/>
        <v/>
      </c>
      <c r="N638" s="390" t="str">
        <f t="shared" si="57"/>
        <v/>
      </c>
      <c r="P638" t="str">
        <f t="shared" si="58"/>
        <v>180080637</v>
      </c>
    </row>
    <row r="639" spans="1:16" x14ac:dyDescent="0.25">
      <c r="A639" s="383">
        <f>料單!C839</f>
        <v>22008</v>
      </c>
      <c r="B639" s="383" t="str">
        <f>料單!E839</f>
        <v>活隔</v>
      </c>
      <c r="C639" s="383">
        <f>料單!K839</f>
        <v>0</v>
      </c>
      <c r="E639" s="171" cm="1">
        <f t="array" ref="E639">INDEX(A:A,MATCH(ROW(A638)-1,D:D,1)+1)</f>
        <v>18008</v>
      </c>
      <c r="F639" s="171" t="str" cm="1">
        <f t="array" ref="F639">INDEX(B:B,MATCH(ROW(B638)-1,D:D,1)+1)</f>
        <v>活隔</v>
      </c>
      <c r="G639" s="171">
        <v>1</v>
      </c>
      <c r="H639" s="398">
        <v>638</v>
      </c>
      <c r="J639" s="396" t="str">
        <f t="shared" si="54"/>
        <v/>
      </c>
      <c r="K639" s="390" t="str">
        <f t="shared" si="55"/>
        <v/>
      </c>
      <c r="M639" s="396" t="str">
        <f t="shared" si="56"/>
        <v/>
      </c>
      <c r="N639" s="390" t="str">
        <f t="shared" si="57"/>
        <v/>
      </c>
      <c r="P639" t="str">
        <f t="shared" si="58"/>
        <v>180080638</v>
      </c>
    </row>
    <row r="640" spans="1:16" x14ac:dyDescent="0.25">
      <c r="A640" s="383">
        <f>料單!C840</f>
        <v>22009</v>
      </c>
      <c r="B640" s="383" t="str">
        <f>料單!E840</f>
        <v>固隔</v>
      </c>
      <c r="C640" s="383">
        <f>料單!K840</f>
        <v>0</v>
      </c>
      <c r="E640" s="171" cm="1">
        <f t="array" ref="E640">INDEX(A:A,MATCH(ROW(A639)-1,D:D,1)+1)</f>
        <v>18008</v>
      </c>
      <c r="F640" s="171" t="str" cm="1">
        <f t="array" ref="F640">INDEX(B:B,MATCH(ROW(B639)-1,D:D,1)+1)</f>
        <v>活隔</v>
      </c>
      <c r="G640" s="171">
        <v>1</v>
      </c>
      <c r="H640" s="398">
        <v>639</v>
      </c>
      <c r="J640" s="396" t="str">
        <f t="shared" si="54"/>
        <v/>
      </c>
      <c r="K640" s="390" t="str">
        <f t="shared" si="55"/>
        <v/>
      </c>
      <c r="M640" s="396" t="str">
        <f t="shared" si="56"/>
        <v/>
      </c>
      <c r="N640" s="390" t="str">
        <f t="shared" si="57"/>
        <v/>
      </c>
      <c r="P640" t="str">
        <f t="shared" si="58"/>
        <v>180080639</v>
      </c>
    </row>
    <row r="641" spans="1:16" x14ac:dyDescent="0.25">
      <c r="A641" s="383">
        <f>料單!C841</f>
        <v>22010</v>
      </c>
      <c r="B641" s="383" t="str">
        <f>料單!E841</f>
        <v>左門板</v>
      </c>
      <c r="C641" s="383">
        <f>料單!K841</f>
        <v>0</v>
      </c>
      <c r="E641" s="171" cm="1">
        <f t="array" ref="E641">INDEX(A:A,MATCH(ROW(A640)-1,D:D,1)+1)</f>
        <v>18008</v>
      </c>
      <c r="F641" s="171" t="str" cm="1">
        <f t="array" ref="F641">INDEX(B:B,MATCH(ROW(B640)-1,D:D,1)+1)</f>
        <v>活隔</v>
      </c>
      <c r="G641" s="171">
        <v>1</v>
      </c>
      <c r="H641" s="398">
        <v>640</v>
      </c>
      <c r="J641" s="396" t="str">
        <f t="shared" si="54"/>
        <v/>
      </c>
      <c r="K641" s="390" t="str">
        <f t="shared" si="55"/>
        <v/>
      </c>
      <c r="M641" s="396" t="str">
        <f t="shared" si="56"/>
        <v/>
      </c>
      <c r="N641" s="390" t="str">
        <f t="shared" si="57"/>
        <v/>
      </c>
      <c r="P641" t="str">
        <f t="shared" si="58"/>
        <v>180080640</v>
      </c>
    </row>
    <row r="642" spans="1:16" x14ac:dyDescent="0.25">
      <c r="A642" s="383">
        <f>料單!C842</f>
        <v>22011</v>
      </c>
      <c r="B642" s="383" t="str">
        <f>料單!E842</f>
        <v>右門板</v>
      </c>
      <c r="C642" s="383">
        <f>料單!K842</f>
        <v>0</v>
      </c>
      <c r="E642" s="171" cm="1">
        <f t="array" ref="E642">INDEX(A:A,MATCH(ROW(A641)-1,D:D,1)+1)</f>
        <v>18008</v>
      </c>
      <c r="F642" s="171" t="str" cm="1">
        <f t="array" ref="F642">INDEX(B:B,MATCH(ROW(B641)-1,D:D,1)+1)</f>
        <v>活隔</v>
      </c>
      <c r="G642" s="171">
        <v>1</v>
      </c>
      <c r="H642" s="398">
        <v>641</v>
      </c>
      <c r="J642" s="396" t="str">
        <f t="shared" si="54"/>
        <v/>
      </c>
      <c r="K642" s="390" t="str">
        <f t="shared" si="55"/>
        <v/>
      </c>
      <c r="M642" s="396" t="str">
        <f t="shared" si="56"/>
        <v/>
      </c>
      <c r="N642" s="390" t="str">
        <f t="shared" si="57"/>
        <v/>
      </c>
      <c r="P642" t="str">
        <f t="shared" si="58"/>
        <v>180080641</v>
      </c>
    </row>
    <row r="643" spans="1:16" x14ac:dyDescent="0.25">
      <c r="A643" s="383">
        <f>料單!C843</f>
        <v>22012</v>
      </c>
      <c r="B643" s="383">
        <f>料單!E843</f>
        <v>0</v>
      </c>
      <c r="C643" s="383">
        <f>料單!K843</f>
        <v>0</v>
      </c>
      <c r="E643" s="171" cm="1">
        <f t="array" ref="E643">INDEX(A:A,MATCH(ROW(A642)-1,D:D,1)+1)</f>
        <v>18008</v>
      </c>
      <c r="F643" s="171" t="str" cm="1">
        <f t="array" ref="F643">INDEX(B:B,MATCH(ROW(B642)-1,D:D,1)+1)</f>
        <v>活隔</v>
      </c>
      <c r="G643" s="171">
        <v>1</v>
      </c>
      <c r="H643" s="398">
        <v>642</v>
      </c>
      <c r="J643" s="396" t="str">
        <f t="shared" ref="J643:J706" si="59">IFERROR(VALUE(RIGHT(I643,4)),"")</f>
        <v/>
      </c>
      <c r="K643" s="390" t="str">
        <f t="shared" ref="K643:K706" si="60">IF(ISERROR(MATCH(H643,J:J,0)),"","v")</f>
        <v/>
      </c>
      <c r="M643" s="396" t="str">
        <f t="shared" ref="M643:M706" si="61">IFERROR(VALUE(RIGHT(L643,4)),"")</f>
        <v/>
      </c>
      <c r="N643" s="390" t="str">
        <f t="shared" ref="N643:N706" si="62">IF(ISERROR(MATCH(H643,M:M,0)),"","v")</f>
        <v/>
      </c>
      <c r="P643" t="str">
        <f t="shared" ref="P643:P706" si="63">E643&amp;TEXT(H643,"0000")</f>
        <v>180080642</v>
      </c>
    </row>
    <row r="644" spans="1:16" x14ac:dyDescent="0.25">
      <c r="A644" s="383">
        <f>料單!C844</f>
        <v>22013</v>
      </c>
      <c r="B644" s="383">
        <f>料單!E844</f>
        <v>0</v>
      </c>
      <c r="C644" s="383">
        <f>料單!K844</f>
        <v>0</v>
      </c>
      <c r="E644" s="171" cm="1">
        <f t="array" ref="E644">INDEX(A:A,MATCH(ROW(A643)-1,D:D,1)+1)</f>
        <v>18008</v>
      </c>
      <c r="F644" s="171" t="str" cm="1">
        <f t="array" ref="F644">INDEX(B:B,MATCH(ROW(B643)-1,D:D,1)+1)</f>
        <v>活隔</v>
      </c>
      <c r="G644" s="171">
        <v>1</v>
      </c>
      <c r="H644" s="398">
        <v>643</v>
      </c>
      <c r="J644" s="396" t="str">
        <f t="shared" si="59"/>
        <v/>
      </c>
      <c r="K644" s="390" t="str">
        <f t="shared" si="60"/>
        <v/>
      </c>
      <c r="M644" s="396" t="str">
        <f t="shared" si="61"/>
        <v/>
      </c>
      <c r="N644" s="390" t="str">
        <f t="shared" si="62"/>
        <v/>
      </c>
      <c r="P644" t="str">
        <f t="shared" si="63"/>
        <v>180080643</v>
      </c>
    </row>
    <row r="645" spans="1:16" x14ac:dyDescent="0.25">
      <c r="A645" s="383">
        <f>料單!C845</f>
        <v>22014</v>
      </c>
      <c r="B645" s="383">
        <f>料單!E845</f>
        <v>0</v>
      </c>
      <c r="C645" s="383">
        <f>料單!K845</f>
        <v>0</v>
      </c>
      <c r="E645" s="171" cm="1">
        <f t="array" ref="E645">INDEX(A:A,MATCH(ROW(A644)-1,D:D,1)+1)</f>
        <v>18008</v>
      </c>
      <c r="F645" s="171" t="str" cm="1">
        <f t="array" ref="F645">INDEX(B:B,MATCH(ROW(B644)-1,D:D,1)+1)</f>
        <v>活隔</v>
      </c>
      <c r="G645" s="171">
        <v>1</v>
      </c>
      <c r="H645" s="398">
        <v>644</v>
      </c>
      <c r="J645" s="396" t="str">
        <f t="shared" si="59"/>
        <v/>
      </c>
      <c r="K645" s="390" t="str">
        <f t="shared" si="60"/>
        <v/>
      </c>
      <c r="M645" s="396" t="str">
        <f t="shared" si="61"/>
        <v/>
      </c>
      <c r="N645" s="390" t="str">
        <f t="shared" si="62"/>
        <v/>
      </c>
      <c r="P645" t="str">
        <f t="shared" si="63"/>
        <v>180080644</v>
      </c>
    </row>
    <row r="646" spans="1:16" x14ac:dyDescent="0.25">
      <c r="A646" s="383">
        <f>料單!C846</f>
        <v>22015</v>
      </c>
      <c r="B646" s="383">
        <f>料單!E846</f>
        <v>0</v>
      </c>
      <c r="C646" s="383">
        <f>料單!K846</f>
        <v>0</v>
      </c>
      <c r="E646" s="171" cm="1">
        <f t="array" ref="E646">INDEX(A:A,MATCH(ROW(A645)-1,D:D,1)+1)</f>
        <v>18008</v>
      </c>
      <c r="F646" s="171" t="str" cm="1">
        <f t="array" ref="F646">INDEX(B:B,MATCH(ROW(B645)-1,D:D,1)+1)</f>
        <v>活隔</v>
      </c>
      <c r="G646" s="171">
        <v>1</v>
      </c>
      <c r="H646" s="398">
        <v>645</v>
      </c>
      <c r="J646" s="396" t="str">
        <f t="shared" si="59"/>
        <v/>
      </c>
      <c r="K646" s="390" t="str">
        <f t="shared" si="60"/>
        <v/>
      </c>
      <c r="M646" s="396" t="str">
        <f t="shared" si="61"/>
        <v/>
      </c>
      <c r="N646" s="390" t="str">
        <f t="shared" si="62"/>
        <v/>
      </c>
      <c r="P646" t="str">
        <f t="shared" si="63"/>
        <v>180080645</v>
      </c>
    </row>
    <row r="647" spans="1:16" x14ac:dyDescent="0.25">
      <c r="A647" s="383">
        <f>料單!C847</f>
        <v>22016</v>
      </c>
      <c r="B647" s="383">
        <f>料單!E847</f>
        <v>0</v>
      </c>
      <c r="C647" s="383">
        <f>料單!K847</f>
        <v>0</v>
      </c>
      <c r="E647" s="171" cm="1">
        <f t="array" ref="E647">INDEX(A:A,MATCH(ROW(A646)-1,D:D,1)+1)</f>
        <v>18008</v>
      </c>
      <c r="F647" s="171" t="str" cm="1">
        <f t="array" ref="F647">INDEX(B:B,MATCH(ROW(B646)-1,D:D,1)+1)</f>
        <v>活隔</v>
      </c>
      <c r="G647" s="171">
        <v>1</v>
      </c>
      <c r="H647" s="398">
        <v>646</v>
      </c>
      <c r="J647" s="396" t="str">
        <f t="shared" si="59"/>
        <v/>
      </c>
      <c r="K647" s="390" t="str">
        <f t="shared" si="60"/>
        <v/>
      </c>
      <c r="M647" s="396" t="str">
        <f t="shared" si="61"/>
        <v/>
      </c>
      <c r="N647" s="390" t="str">
        <f t="shared" si="62"/>
        <v/>
      </c>
      <c r="P647" t="str">
        <f t="shared" si="63"/>
        <v>180080646</v>
      </c>
    </row>
    <row r="648" spans="1:16" x14ac:dyDescent="0.25">
      <c r="A648" s="383">
        <f>料單!C848</f>
        <v>22017</v>
      </c>
      <c r="B648" s="383">
        <f>料單!E848</f>
        <v>0</v>
      </c>
      <c r="C648" s="383">
        <f>料單!K848</f>
        <v>0</v>
      </c>
      <c r="E648" s="171" cm="1">
        <f t="array" ref="E648">INDEX(A:A,MATCH(ROW(A647)-1,D:D,1)+1)</f>
        <v>18008</v>
      </c>
      <c r="F648" s="171" t="str" cm="1">
        <f t="array" ref="F648">INDEX(B:B,MATCH(ROW(B647)-1,D:D,1)+1)</f>
        <v>活隔</v>
      </c>
      <c r="G648" s="171">
        <v>1</v>
      </c>
      <c r="H648" s="398">
        <v>647</v>
      </c>
      <c r="J648" s="396" t="str">
        <f t="shared" si="59"/>
        <v/>
      </c>
      <c r="K648" s="390" t="str">
        <f t="shared" si="60"/>
        <v/>
      </c>
      <c r="M648" s="396" t="str">
        <f t="shared" si="61"/>
        <v/>
      </c>
      <c r="N648" s="390" t="str">
        <f t="shared" si="62"/>
        <v/>
      </c>
      <c r="P648" t="str">
        <f t="shared" si="63"/>
        <v>180080647</v>
      </c>
    </row>
    <row r="649" spans="1:16" x14ac:dyDescent="0.25">
      <c r="A649" s="383">
        <f>料單!C849</f>
        <v>22018</v>
      </c>
      <c r="B649" s="383">
        <f>料單!E849</f>
        <v>0</v>
      </c>
      <c r="C649" s="383">
        <f>料單!K849</f>
        <v>0</v>
      </c>
      <c r="E649" s="171" cm="1">
        <f t="array" ref="E649">INDEX(A:A,MATCH(ROW(A648)-1,D:D,1)+1)</f>
        <v>18008</v>
      </c>
      <c r="F649" s="171" t="str" cm="1">
        <f t="array" ref="F649">INDEX(B:B,MATCH(ROW(B648)-1,D:D,1)+1)</f>
        <v>活隔</v>
      </c>
      <c r="G649" s="171">
        <v>1</v>
      </c>
      <c r="H649" s="398">
        <v>648</v>
      </c>
      <c r="J649" s="396" t="str">
        <f t="shared" si="59"/>
        <v/>
      </c>
      <c r="K649" s="390" t="str">
        <f t="shared" si="60"/>
        <v/>
      </c>
      <c r="M649" s="396" t="str">
        <f t="shared" si="61"/>
        <v/>
      </c>
      <c r="N649" s="390" t="str">
        <f t="shared" si="62"/>
        <v/>
      </c>
      <c r="P649" t="str">
        <f t="shared" si="63"/>
        <v>180080648</v>
      </c>
    </row>
    <row r="650" spans="1:16" x14ac:dyDescent="0.25">
      <c r="A650" s="383">
        <f>料單!C850</f>
        <v>22019</v>
      </c>
      <c r="B650" s="383">
        <f>料單!E850</f>
        <v>0</v>
      </c>
      <c r="C650" s="383">
        <f>料單!K850</f>
        <v>0</v>
      </c>
      <c r="E650" s="171" cm="1">
        <f t="array" ref="E650">INDEX(A:A,MATCH(ROW(A649)-1,D:D,1)+1)</f>
        <v>18008</v>
      </c>
      <c r="F650" s="171" t="str" cm="1">
        <f t="array" ref="F650">INDEX(B:B,MATCH(ROW(B649)-1,D:D,1)+1)</f>
        <v>活隔</v>
      </c>
      <c r="G650" s="171">
        <v>1</v>
      </c>
      <c r="H650" s="398">
        <v>649</v>
      </c>
      <c r="J650" s="396" t="str">
        <f t="shared" si="59"/>
        <v/>
      </c>
      <c r="K650" s="390" t="str">
        <f t="shared" si="60"/>
        <v/>
      </c>
      <c r="M650" s="396" t="str">
        <f t="shared" si="61"/>
        <v/>
      </c>
      <c r="N650" s="390" t="str">
        <f t="shared" si="62"/>
        <v/>
      </c>
      <c r="P650" t="str">
        <f t="shared" si="63"/>
        <v>180080649</v>
      </c>
    </row>
    <row r="651" spans="1:16" x14ac:dyDescent="0.25">
      <c r="A651" s="383">
        <f>料單!C851</f>
        <v>22020</v>
      </c>
      <c r="B651" s="383">
        <f>料單!E851</f>
        <v>0</v>
      </c>
      <c r="C651" s="383">
        <f>料單!K851</f>
        <v>0</v>
      </c>
      <c r="E651" s="171" cm="1">
        <f t="array" ref="E651">INDEX(A:A,MATCH(ROW(A650)-1,D:D,1)+1)</f>
        <v>18008</v>
      </c>
      <c r="F651" s="171" t="str" cm="1">
        <f t="array" ref="F651">INDEX(B:B,MATCH(ROW(B650)-1,D:D,1)+1)</f>
        <v>活隔</v>
      </c>
      <c r="G651" s="171">
        <v>1</v>
      </c>
      <c r="H651" s="398">
        <v>650</v>
      </c>
      <c r="J651" s="396" t="str">
        <f t="shared" si="59"/>
        <v/>
      </c>
      <c r="K651" s="390" t="str">
        <f t="shared" si="60"/>
        <v/>
      </c>
      <c r="M651" s="396" t="str">
        <f t="shared" si="61"/>
        <v/>
      </c>
      <c r="N651" s="390" t="str">
        <f t="shared" si="62"/>
        <v/>
      </c>
      <c r="P651" t="str">
        <f t="shared" si="63"/>
        <v>180080650</v>
      </c>
    </row>
    <row r="652" spans="1:16" x14ac:dyDescent="0.25">
      <c r="A652" s="383">
        <f>料單!C852</f>
        <v>22021</v>
      </c>
      <c r="B652" s="383">
        <f>料單!E852</f>
        <v>0</v>
      </c>
      <c r="C652" s="383">
        <f>料單!K852</f>
        <v>0</v>
      </c>
      <c r="E652" s="171" cm="1">
        <f t="array" ref="E652">INDEX(A:A,MATCH(ROW(A651)-1,D:D,1)+1)</f>
        <v>18008</v>
      </c>
      <c r="F652" s="171" t="str" cm="1">
        <f t="array" ref="F652">INDEX(B:B,MATCH(ROW(B651)-1,D:D,1)+1)</f>
        <v>活隔</v>
      </c>
      <c r="G652" s="171">
        <v>1</v>
      </c>
      <c r="H652" s="398">
        <v>651</v>
      </c>
      <c r="J652" s="396" t="str">
        <f t="shared" si="59"/>
        <v/>
      </c>
      <c r="K652" s="390" t="str">
        <f t="shared" si="60"/>
        <v/>
      </c>
      <c r="M652" s="396" t="str">
        <f t="shared" si="61"/>
        <v/>
      </c>
      <c r="N652" s="390" t="str">
        <f t="shared" si="62"/>
        <v/>
      </c>
      <c r="P652" t="str">
        <f t="shared" si="63"/>
        <v>180080651</v>
      </c>
    </row>
    <row r="653" spans="1:16" x14ac:dyDescent="0.25">
      <c r="A653" s="383">
        <f>料單!C853</f>
        <v>22022</v>
      </c>
      <c r="B653" s="383">
        <f>料單!E853</f>
        <v>0</v>
      </c>
      <c r="C653" s="383">
        <f>料單!K853</f>
        <v>0</v>
      </c>
      <c r="E653" s="171" cm="1">
        <f t="array" ref="E653">INDEX(A:A,MATCH(ROW(A652)-1,D:D,1)+1)</f>
        <v>18008</v>
      </c>
      <c r="F653" s="171" t="str" cm="1">
        <f t="array" ref="F653">INDEX(B:B,MATCH(ROW(B652)-1,D:D,1)+1)</f>
        <v>活隔</v>
      </c>
      <c r="G653" s="171">
        <v>1</v>
      </c>
      <c r="H653" s="398">
        <v>652</v>
      </c>
      <c r="J653" s="396" t="str">
        <f t="shared" si="59"/>
        <v/>
      </c>
      <c r="K653" s="390" t="str">
        <f t="shared" si="60"/>
        <v/>
      </c>
      <c r="M653" s="396" t="str">
        <f t="shared" si="61"/>
        <v/>
      </c>
      <c r="N653" s="390" t="str">
        <f t="shared" si="62"/>
        <v/>
      </c>
      <c r="P653" t="str">
        <f t="shared" si="63"/>
        <v>180080652</v>
      </c>
    </row>
    <row r="654" spans="1:16" x14ac:dyDescent="0.25">
      <c r="A654" s="383">
        <f>料單!C854</f>
        <v>22023</v>
      </c>
      <c r="B654" s="383">
        <f>料單!E854</f>
        <v>0</v>
      </c>
      <c r="C654" s="383">
        <f>料單!K854</f>
        <v>0</v>
      </c>
      <c r="E654" s="171" cm="1">
        <f t="array" ref="E654">INDEX(A:A,MATCH(ROW(A653)-1,D:D,1)+1)</f>
        <v>18008</v>
      </c>
      <c r="F654" s="171" t="str" cm="1">
        <f t="array" ref="F654">INDEX(B:B,MATCH(ROW(B653)-1,D:D,1)+1)</f>
        <v>活隔</v>
      </c>
      <c r="G654" s="171">
        <v>1</v>
      </c>
      <c r="H654" s="398">
        <v>653</v>
      </c>
      <c r="J654" s="396" t="str">
        <f t="shared" si="59"/>
        <v/>
      </c>
      <c r="K654" s="390" t="str">
        <f t="shared" si="60"/>
        <v/>
      </c>
      <c r="M654" s="396" t="str">
        <f t="shared" si="61"/>
        <v/>
      </c>
      <c r="N654" s="390" t="str">
        <f t="shared" si="62"/>
        <v/>
      </c>
      <c r="P654" t="str">
        <f t="shared" si="63"/>
        <v>180080653</v>
      </c>
    </row>
    <row r="655" spans="1:16" x14ac:dyDescent="0.25">
      <c r="A655" s="383">
        <f>料單!C855</f>
        <v>22024</v>
      </c>
      <c r="B655" s="383">
        <f>料單!E855</f>
        <v>0</v>
      </c>
      <c r="C655" s="383">
        <f>料單!K855</f>
        <v>0</v>
      </c>
      <c r="E655" s="171" cm="1">
        <f t="array" ref="E655">INDEX(A:A,MATCH(ROW(A654)-1,D:D,1)+1)</f>
        <v>18008</v>
      </c>
      <c r="F655" s="171" t="str" cm="1">
        <f t="array" ref="F655">INDEX(B:B,MATCH(ROW(B654)-1,D:D,1)+1)</f>
        <v>活隔</v>
      </c>
      <c r="G655" s="171">
        <v>1</v>
      </c>
      <c r="H655" s="398">
        <v>654</v>
      </c>
      <c r="J655" s="396" t="str">
        <f t="shared" si="59"/>
        <v/>
      </c>
      <c r="K655" s="390" t="str">
        <f t="shared" si="60"/>
        <v/>
      </c>
      <c r="M655" s="396" t="str">
        <f t="shared" si="61"/>
        <v/>
      </c>
      <c r="N655" s="390" t="str">
        <f t="shared" si="62"/>
        <v/>
      </c>
      <c r="P655" t="str">
        <f t="shared" si="63"/>
        <v>180080654</v>
      </c>
    </row>
    <row r="656" spans="1:16" x14ac:dyDescent="0.25">
      <c r="A656" s="383">
        <f>料單!C856</f>
        <v>22025</v>
      </c>
      <c r="B656" s="383">
        <f>料單!E856</f>
        <v>0</v>
      </c>
      <c r="C656" s="383">
        <f>料單!K856</f>
        <v>0</v>
      </c>
      <c r="E656" s="171" cm="1">
        <f t="array" ref="E656">INDEX(A:A,MATCH(ROW(A655)-1,D:D,1)+1)</f>
        <v>18008</v>
      </c>
      <c r="F656" s="171" t="str" cm="1">
        <f t="array" ref="F656">INDEX(B:B,MATCH(ROW(B655)-1,D:D,1)+1)</f>
        <v>活隔</v>
      </c>
      <c r="G656" s="171">
        <v>1</v>
      </c>
      <c r="H656" s="398">
        <v>655</v>
      </c>
      <c r="J656" s="396" t="str">
        <f t="shared" si="59"/>
        <v/>
      </c>
      <c r="K656" s="390" t="str">
        <f t="shared" si="60"/>
        <v/>
      </c>
      <c r="M656" s="396" t="str">
        <f t="shared" si="61"/>
        <v/>
      </c>
      <c r="N656" s="390" t="str">
        <f t="shared" si="62"/>
        <v/>
      </c>
      <c r="P656" t="str">
        <f t="shared" si="63"/>
        <v>180080655</v>
      </c>
    </row>
    <row r="657" spans="1:16" x14ac:dyDescent="0.25">
      <c r="A657" s="383">
        <f>料單!C857</f>
        <v>22026</v>
      </c>
      <c r="B657" s="383">
        <f>料單!E857</f>
        <v>0</v>
      </c>
      <c r="C657" s="383">
        <f>料單!K857</f>
        <v>0</v>
      </c>
      <c r="E657" s="171" cm="1">
        <f t="array" ref="E657">INDEX(A:A,MATCH(ROW(A656)-1,D:D,1)+1)</f>
        <v>18008</v>
      </c>
      <c r="F657" s="171" t="str" cm="1">
        <f t="array" ref="F657">INDEX(B:B,MATCH(ROW(B656)-1,D:D,1)+1)</f>
        <v>活隔</v>
      </c>
      <c r="G657" s="171">
        <v>1</v>
      </c>
      <c r="H657" s="398">
        <v>656</v>
      </c>
      <c r="J657" s="396" t="str">
        <f t="shared" si="59"/>
        <v/>
      </c>
      <c r="K657" s="390" t="str">
        <f t="shared" si="60"/>
        <v/>
      </c>
      <c r="M657" s="396" t="str">
        <f t="shared" si="61"/>
        <v/>
      </c>
      <c r="N657" s="390" t="str">
        <f t="shared" si="62"/>
        <v/>
      </c>
      <c r="P657" t="str">
        <f t="shared" si="63"/>
        <v>180080656</v>
      </c>
    </row>
    <row r="658" spans="1:16" x14ac:dyDescent="0.25">
      <c r="A658" s="383">
        <f>料單!C858</f>
        <v>22027</v>
      </c>
      <c r="B658" s="383">
        <f>料單!E858</f>
        <v>0</v>
      </c>
      <c r="C658" s="383">
        <f>料單!K858</f>
        <v>0</v>
      </c>
      <c r="E658" s="171" cm="1">
        <f t="array" ref="E658">INDEX(A:A,MATCH(ROW(A657)-1,D:D,1)+1)</f>
        <v>18008</v>
      </c>
      <c r="F658" s="171" t="str" cm="1">
        <f t="array" ref="F658">INDEX(B:B,MATCH(ROW(B657)-1,D:D,1)+1)</f>
        <v>活隔</v>
      </c>
      <c r="G658" s="171">
        <v>1</v>
      </c>
      <c r="H658" s="398">
        <v>657</v>
      </c>
      <c r="J658" s="396" t="str">
        <f t="shared" si="59"/>
        <v/>
      </c>
      <c r="K658" s="390" t="str">
        <f t="shared" si="60"/>
        <v/>
      </c>
      <c r="M658" s="396" t="str">
        <f t="shared" si="61"/>
        <v/>
      </c>
      <c r="N658" s="390" t="str">
        <f t="shared" si="62"/>
        <v/>
      </c>
      <c r="P658" t="str">
        <f t="shared" si="63"/>
        <v>180080657</v>
      </c>
    </row>
    <row r="659" spans="1:16" x14ac:dyDescent="0.25">
      <c r="A659" s="383">
        <f>料單!C859</f>
        <v>22028</v>
      </c>
      <c r="B659" s="383">
        <f>料單!E859</f>
        <v>0</v>
      </c>
      <c r="C659" s="383">
        <f>料單!K859</f>
        <v>0</v>
      </c>
      <c r="E659" s="171" cm="1">
        <f t="array" ref="E659">INDEX(A:A,MATCH(ROW(A658)-1,D:D,1)+1)</f>
        <v>18008</v>
      </c>
      <c r="F659" s="171" t="str" cm="1">
        <f t="array" ref="F659">INDEX(B:B,MATCH(ROW(B658)-1,D:D,1)+1)</f>
        <v>活隔</v>
      </c>
      <c r="G659" s="171">
        <v>1</v>
      </c>
      <c r="H659" s="398">
        <v>658</v>
      </c>
      <c r="J659" s="396" t="str">
        <f t="shared" si="59"/>
        <v/>
      </c>
      <c r="K659" s="390" t="str">
        <f t="shared" si="60"/>
        <v/>
      </c>
      <c r="M659" s="396" t="str">
        <f t="shared" si="61"/>
        <v/>
      </c>
      <c r="N659" s="390" t="str">
        <f t="shared" si="62"/>
        <v/>
      </c>
      <c r="P659" t="str">
        <f t="shared" si="63"/>
        <v>180080658</v>
      </c>
    </row>
    <row r="660" spans="1:16" x14ac:dyDescent="0.25">
      <c r="A660" s="383">
        <f>料單!C860</f>
        <v>22029</v>
      </c>
      <c r="B660" s="383">
        <f>料單!E860</f>
        <v>0</v>
      </c>
      <c r="C660" s="383">
        <f>料單!K860</f>
        <v>0</v>
      </c>
      <c r="E660" s="171" cm="1">
        <f t="array" ref="E660">INDEX(A:A,MATCH(ROW(A659)-1,D:D,1)+1)</f>
        <v>18008</v>
      </c>
      <c r="F660" s="171" t="str" cm="1">
        <f t="array" ref="F660">INDEX(B:B,MATCH(ROW(B659)-1,D:D,1)+1)</f>
        <v>活隔</v>
      </c>
      <c r="G660" s="171">
        <v>1</v>
      </c>
      <c r="H660" s="398">
        <v>659</v>
      </c>
      <c r="J660" s="396" t="str">
        <f t="shared" si="59"/>
        <v/>
      </c>
      <c r="K660" s="390" t="str">
        <f t="shared" si="60"/>
        <v/>
      </c>
      <c r="M660" s="396" t="str">
        <f t="shared" si="61"/>
        <v/>
      </c>
      <c r="N660" s="390" t="str">
        <f t="shared" si="62"/>
        <v/>
      </c>
      <c r="P660" t="str">
        <f t="shared" si="63"/>
        <v>180080659</v>
      </c>
    </row>
    <row r="661" spans="1:16" x14ac:dyDescent="0.25">
      <c r="A661" s="383">
        <f>料單!C861</f>
        <v>22030</v>
      </c>
      <c r="B661" s="383">
        <f>料單!E861</f>
        <v>0</v>
      </c>
      <c r="C661" s="383">
        <f>料單!K861</f>
        <v>0</v>
      </c>
      <c r="E661" s="171" cm="1">
        <f t="array" ref="E661">INDEX(A:A,MATCH(ROW(A660)-1,D:D,1)+1)</f>
        <v>18008</v>
      </c>
      <c r="F661" s="171" t="str" cm="1">
        <f t="array" ref="F661">INDEX(B:B,MATCH(ROW(B660)-1,D:D,1)+1)</f>
        <v>活隔</v>
      </c>
      <c r="G661" s="171">
        <v>1</v>
      </c>
      <c r="H661" s="398">
        <v>660</v>
      </c>
      <c r="J661" s="396" t="str">
        <f t="shared" si="59"/>
        <v/>
      </c>
      <c r="K661" s="390" t="str">
        <f t="shared" si="60"/>
        <v/>
      </c>
      <c r="M661" s="396" t="str">
        <f t="shared" si="61"/>
        <v/>
      </c>
      <c r="N661" s="390" t="str">
        <f t="shared" si="62"/>
        <v/>
      </c>
      <c r="P661" t="str">
        <f t="shared" si="63"/>
        <v>180080660</v>
      </c>
    </row>
    <row r="662" spans="1:16" x14ac:dyDescent="0.25">
      <c r="A662" s="383">
        <f>料單!C871</f>
        <v>23001</v>
      </c>
      <c r="B662" s="383" t="str">
        <f>料單!E871</f>
        <v>頂板</v>
      </c>
      <c r="C662" s="383">
        <f>料單!K871</f>
        <v>0</v>
      </c>
      <c r="E662" s="171" cm="1">
        <f t="array" ref="E662">INDEX(A:A,MATCH(ROW(A661)-1,D:D,1)+1)</f>
        <v>18008</v>
      </c>
      <c r="F662" s="171" t="str" cm="1">
        <f t="array" ref="F662">INDEX(B:B,MATCH(ROW(B661)-1,D:D,1)+1)</f>
        <v>活隔</v>
      </c>
      <c r="G662" s="171">
        <v>1</v>
      </c>
      <c r="H662" s="398">
        <v>661</v>
      </c>
      <c r="J662" s="396" t="str">
        <f t="shared" si="59"/>
        <v/>
      </c>
      <c r="K662" s="390" t="str">
        <f t="shared" si="60"/>
        <v/>
      </c>
      <c r="M662" s="396" t="str">
        <f t="shared" si="61"/>
        <v/>
      </c>
      <c r="N662" s="390" t="str">
        <f t="shared" si="62"/>
        <v/>
      </c>
      <c r="P662" t="str">
        <f t="shared" si="63"/>
        <v>180080661</v>
      </c>
    </row>
    <row r="663" spans="1:16" x14ac:dyDescent="0.25">
      <c r="A663" s="383">
        <f>料單!C872</f>
        <v>23002</v>
      </c>
      <c r="B663" s="383" t="str">
        <f>料單!E872</f>
        <v>底板</v>
      </c>
      <c r="C663" s="383">
        <f>料單!K872</f>
        <v>0</v>
      </c>
      <c r="E663" s="171" cm="1">
        <f t="array" ref="E663">INDEX(A:A,MATCH(ROW(A662)-1,D:D,1)+1)</f>
        <v>18008</v>
      </c>
      <c r="F663" s="171" t="str" cm="1">
        <f t="array" ref="F663">INDEX(B:B,MATCH(ROW(B662)-1,D:D,1)+1)</f>
        <v>活隔</v>
      </c>
      <c r="G663" s="171">
        <v>1</v>
      </c>
      <c r="H663" s="398">
        <v>662</v>
      </c>
      <c r="J663" s="396" t="str">
        <f t="shared" si="59"/>
        <v/>
      </c>
      <c r="K663" s="390" t="str">
        <f t="shared" si="60"/>
        <v/>
      </c>
      <c r="M663" s="396" t="str">
        <f t="shared" si="61"/>
        <v/>
      </c>
      <c r="N663" s="390" t="str">
        <f t="shared" si="62"/>
        <v/>
      </c>
      <c r="P663" t="str">
        <f t="shared" si="63"/>
        <v>180080662</v>
      </c>
    </row>
    <row r="664" spans="1:16" x14ac:dyDescent="0.25">
      <c r="A664" s="383">
        <f>料單!C873</f>
        <v>23003</v>
      </c>
      <c r="B664" s="383" t="str">
        <f>料單!E873</f>
        <v>左側板</v>
      </c>
      <c r="C664" s="383">
        <f>料單!K873</f>
        <v>0</v>
      </c>
      <c r="E664" s="171" cm="1">
        <f t="array" ref="E664">INDEX(A:A,MATCH(ROW(A663)-1,D:D,1)+1)</f>
        <v>18008</v>
      </c>
      <c r="F664" s="171" t="str" cm="1">
        <f t="array" ref="F664">INDEX(B:B,MATCH(ROW(B663)-1,D:D,1)+1)</f>
        <v>活隔</v>
      </c>
      <c r="G664" s="171">
        <v>1</v>
      </c>
      <c r="H664" s="398">
        <v>663</v>
      </c>
      <c r="J664" s="396" t="str">
        <f t="shared" si="59"/>
        <v/>
      </c>
      <c r="K664" s="390" t="str">
        <f t="shared" si="60"/>
        <v/>
      </c>
      <c r="M664" s="396" t="str">
        <f t="shared" si="61"/>
        <v/>
      </c>
      <c r="N664" s="390" t="str">
        <f t="shared" si="62"/>
        <v/>
      </c>
      <c r="P664" t="str">
        <f t="shared" si="63"/>
        <v>180080663</v>
      </c>
    </row>
    <row r="665" spans="1:16" x14ac:dyDescent="0.25">
      <c r="A665" s="383">
        <f>料單!C874</f>
        <v>23004</v>
      </c>
      <c r="B665" s="383" t="str">
        <f>料單!E874</f>
        <v>右側板</v>
      </c>
      <c r="C665" s="383">
        <f>料單!K874</f>
        <v>0</v>
      </c>
      <c r="E665" s="171" cm="1">
        <f t="array" ref="E665">INDEX(A:A,MATCH(ROW(A664)-1,D:D,1)+1)</f>
        <v>18008</v>
      </c>
      <c r="F665" s="171" t="str" cm="1">
        <f t="array" ref="F665">INDEX(B:B,MATCH(ROW(B664)-1,D:D,1)+1)</f>
        <v>活隔</v>
      </c>
      <c r="G665" s="171">
        <v>1</v>
      </c>
      <c r="H665" s="398">
        <v>664</v>
      </c>
      <c r="J665" s="396" t="str">
        <f t="shared" si="59"/>
        <v/>
      </c>
      <c r="K665" s="390" t="str">
        <f t="shared" si="60"/>
        <v/>
      </c>
      <c r="M665" s="396" t="str">
        <f t="shared" si="61"/>
        <v/>
      </c>
      <c r="N665" s="390" t="str">
        <f t="shared" si="62"/>
        <v/>
      </c>
      <c r="P665" t="str">
        <f t="shared" si="63"/>
        <v>180080664</v>
      </c>
    </row>
    <row r="666" spans="1:16" x14ac:dyDescent="0.25">
      <c r="A666" s="383">
        <f>料單!C875</f>
        <v>23005</v>
      </c>
      <c r="B666" s="383" t="str">
        <f>料單!E875</f>
        <v>背板</v>
      </c>
      <c r="C666" s="383">
        <f>料單!K875</f>
        <v>0</v>
      </c>
      <c r="E666" s="171" cm="1">
        <f t="array" ref="E666">INDEX(A:A,MATCH(ROW(A665)-1,D:D,1)+1)</f>
        <v>18008</v>
      </c>
      <c r="F666" s="171" t="str" cm="1">
        <f t="array" ref="F666">INDEX(B:B,MATCH(ROW(B665)-1,D:D,1)+1)</f>
        <v>活隔</v>
      </c>
      <c r="G666" s="171">
        <v>1</v>
      </c>
      <c r="H666" s="398">
        <v>665</v>
      </c>
      <c r="J666" s="396" t="str">
        <f t="shared" si="59"/>
        <v/>
      </c>
      <c r="K666" s="390" t="str">
        <f t="shared" si="60"/>
        <v/>
      </c>
      <c r="M666" s="396" t="str">
        <f t="shared" si="61"/>
        <v/>
      </c>
      <c r="N666" s="390" t="str">
        <f t="shared" si="62"/>
        <v/>
      </c>
      <c r="P666" t="str">
        <f t="shared" si="63"/>
        <v>180080665</v>
      </c>
    </row>
    <row r="667" spans="1:16" x14ac:dyDescent="0.25">
      <c r="A667" s="383">
        <f>料單!C876</f>
        <v>23006</v>
      </c>
      <c r="B667" s="383" t="str">
        <f>料單!E876</f>
        <v>背拉桿</v>
      </c>
      <c r="C667" s="383">
        <f>料單!K876</f>
        <v>0</v>
      </c>
      <c r="E667" s="171" cm="1">
        <f t="array" ref="E667">INDEX(A:A,MATCH(ROW(A666)-1,D:D,1)+1)</f>
        <v>18008</v>
      </c>
      <c r="F667" s="171" t="str" cm="1">
        <f t="array" ref="F667">INDEX(B:B,MATCH(ROW(B666)-1,D:D,1)+1)</f>
        <v>活隔</v>
      </c>
      <c r="G667" s="171">
        <v>1</v>
      </c>
      <c r="H667" s="398">
        <v>666</v>
      </c>
      <c r="J667" s="396" t="str">
        <f t="shared" si="59"/>
        <v/>
      </c>
      <c r="K667" s="390" t="str">
        <f t="shared" si="60"/>
        <v/>
      </c>
      <c r="M667" s="396" t="str">
        <f t="shared" si="61"/>
        <v/>
      </c>
      <c r="N667" s="390" t="str">
        <f t="shared" si="62"/>
        <v/>
      </c>
      <c r="P667" t="str">
        <f t="shared" si="63"/>
        <v>180080666</v>
      </c>
    </row>
    <row r="668" spans="1:16" x14ac:dyDescent="0.25">
      <c r="A668" s="383">
        <f>料單!C877</f>
        <v>23007</v>
      </c>
      <c r="B668" s="383" t="str">
        <f>料單!E877</f>
        <v>中立板</v>
      </c>
      <c r="C668" s="383">
        <f>料單!K877</f>
        <v>0</v>
      </c>
      <c r="E668" s="171" cm="1">
        <f t="array" ref="E668">INDEX(A:A,MATCH(ROW(A667)-1,D:D,1)+1)</f>
        <v>18008</v>
      </c>
      <c r="F668" s="171" t="str" cm="1">
        <f t="array" ref="F668">INDEX(B:B,MATCH(ROW(B667)-1,D:D,1)+1)</f>
        <v>活隔</v>
      </c>
      <c r="G668" s="171">
        <v>1</v>
      </c>
      <c r="H668" s="398">
        <v>667</v>
      </c>
      <c r="J668" s="396" t="str">
        <f t="shared" si="59"/>
        <v/>
      </c>
      <c r="K668" s="390" t="str">
        <f t="shared" si="60"/>
        <v/>
      </c>
      <c r="M668" s="396" t="str">
        <f t="shared" si="61"/>
        <v/>
      </c>
      <c r="N668" s="390" t="str">
        <f t="shared" si="62"/>
        <v/>
      </c>
      <c r="P668" t="str">
        <f t="shared" si="63"/>
        <v>180080667</v>
      </c>
    </row>
    <row r="669" spans="1:16" x14ac:dyDescent="0.25">
      <c r="A669" s="383">
        <f>料單!C878</f>
        <v>23008</v>
      </c>
      <c r="B669" s="383" t="str">
        <f>料單!E878</f>
        <v>活隔</v>
      </c>
      <c r="C669" s="383">
        <f>料單!K878</f>
        <v>0</v>
      </c>
      <c r="E669" s="171" cm="1">
        <f t="array" ref="E669">INDEX(A:A,MATCH(ROW(A668)-1,D:D,1)+1)</f>
        <v>18008</v>
      </c>
      <c r="F669" s="171" t="str" cm="1">
        <f t="array" ref="F669">INDEX(B:B,MATCH(ROW(B668)-1,D:D,1)+1)</f>
        <v>活隔</v>
      </c>
      <c r="G669" s="171">
        <v>1</v>
      </c>
      <c r="H669" s="398">
        <v>668</v>
      </c>
      <c r="J669" s="396" t="str">
        <f t="shared" si="59"/>
        <v/>
      </c>
      <c r="K669" s="390" t="str">
        <f t="shared" si="60"/>
        <v/>
      </c>
      <c r="M669" s="396" t="str">
        <f t="shared" si="61"/>
        <v/>
      </c>
      <c r="N669" s="390" t="str">
        <f t="shared" si="62"/>
        <v/>
      </c>
      <c r="P669" t="str">
        <f t="shared" si="63"/>
        <v>180080668</v>
      </c>
    </row>
    <row r="670" spans="1:16" x14ac:dyDescent="0.25">
      <c r="A670" s="383">
        <f>料單!C879</f>
        <v>23009</v>
      </c>
      <c r="B670" s="383" t="str">
        <f>料單!E879</f>
        <v>固隔</v>
      </c>
      <c r="C670" s="383">
        <f>料單!K879</f>
        <v>0</v>
      </c>
      <c r="E670" s="171" cm="1">
        <f t="array" ref="E670">INDEX(A:A,MATCH(ROW(A669)-1,D:D,1)+1)</f>
        <v>18008</v>
      </c>
      <c r="F670" s="171" t="str" cm="1">
        <f t="array" ref="F670">INDEX(B:B,MATCH(ROW(B669)-1,D:D,1)+1)</f>
        <v>活隔</v>
      </c>
      <c r="G670" s="171">
        <v>1</v>
      </c>
      <c r="H670" s="398">
        <v>669</v>
      </c>
      <c r="J670" s="396" t="str">
        <f t="shared" si="59"/>
        <v/>
      </c>
      <c r="K670" s="390" t="str">
        <f t="shared" si="60"/>
        <v/>
      </c>
      <c r="M670" s="396" t="str">
        <f t="shared" si="61"/>
        <v/>
      </c>
      <c r="N670" s="390" t="str">
        <f t="shared" si="62"/>
        <v/>
      </c>
      <c r="P670" t="str">
        <f t="shared" si="63"/>
        <v>180080669</v>
      </c>
    </row>
    <row r="671" spans="1:16" x14ac:dyDescent="0.25">
      <c r="A671" s="383">
        <f>料單!C880</f>
        <v>23010</v>
      </c>
      <c r="B671" s="383" t="str">
        <f>料單!E880</f>
        <v>左門板</v>
      </c>
      <c r="C671" s="383">
        <f>料單!K880</f>
        <v>0</v>
      </c>
      <c r="E671" s="171" cm="1">
        <f t="array" ref="E671">INDEX(A:A,MATCH(ROW(A670)-1,D:D,1)+1)</f>
        <v>18008</v>
      </c>
      <c r="F671" s="171" t="str" cm="1">
        <f t="array" ref="F671">INDEX(B:B,MATCH(ROW(B670)-1,D:D,1)+1)</f>
        <v>活隔</v>
      </c>
      <c r="G671" s="171">
        <v>1</v>
      </c>
      <c r="H671" s="398">
        <v>670</v>
      </c>
      <c r="J671" s="396" t="str">
        <f t="shared" si="59"/>
        <v/>
      </c>
      <c r="K671" s="390" t="str">
        <f t="shared" si="60"/>
        <v/>
      </c>
      <c r="M671" s="396" t="str">
        <f t="shared" si="61"/>
        <v/>
      </c>
      <c r="N671" s="390" t="str">
        <f t="shared" si="62"/>
        <v/>
      </c>
      <c r="P671" t="str">
        <f t="shared" si="63"/>
        <v>180080670</v>
      </c>
    </row>
    <row r="672" spans="1:16" x14ac:dyDescent="0.25">
      <c r="A672" s="383">
        <f>料單!C881</f>
        <v>23011</v>
      </c>
      <c r="B672" s="383" t="str">
        <f>料單!E881</f>
        <v>右門板</v>
      </c>
      <c r="C672" s="383">
        <f>料單!K881</f>
        <v>0</v>
      </c>
      <c r="E672" s="171" cm="1">
        <f t="array" ref="E672">INDEX(A:A,MATCH(ROW(A671)-1,D:D,1)+1)</f>
        <v>18008</v>
      </c>
      <c r="F672" s="171" t="str" cm="1">
        <f t="array" ref="F672">INDEX(B:B,MATCH(ROW(B671)-1,D:D,1)+1)</f>
        <v>活隔</v>
      </c>
      <c r="G672" s="171">
        <v>1</v>
      </c>
      <c r="H672" s="398">
        <v>671</v>
      </c>
      <c r="J672" s="396" t="str">
        <f t="shared" si="59"/>
        <v/>
      </c>
      <c r="K672" s="390" t="str">
        <f t="shared" si="60"/>
        <v/>
      </c>
      <c r="M672" s="396" t="str">
        <f t="shared" si="61"/>
        <v/>
      </c>
      <c r="N672" s="390" t="str">
        <f t="shared" si="62"/>
        <v/>
      </c>
      <c r="P672" t="str">
        <f t="shared" si="63"/>
        <v>180080671</v>
      </c>
    </row>
    <row r="673" spans="1:16" x14ac:dyDescent="0.25">
      <c r="A673" s="383">
        <f>料單!C882</f>
        <v>23012</v>
      </c>
      <c r="B673" s="383">
        <f>料單!E882</f>
        <v>0</v>
      </c>
      <c r="C673" s="383">
        <f>料單!K882</f>
        <v>0</v>
      </c>
      <c r="E673" s="171" cm="1">
        <f t="array" ref="E673">INDEX(A:A,MATCH(ROW(A672)-1,D:D,1)+1)</f>
        <v>18008</v>
      </c>
      <c r="F673" s="171" t="str" cm="1">
        <f t="array" ref="F673">INDEX(B:B,MATCH(ROW(B672)-1,D:D,1)+1)</f>
        <v>活隔</v>
      </c>
      <c r="G673" s="171">
        <v>1</v>
      </c>
      <c r="H673" s="398">
        <v>672</v>
      </c>
      <c r="J673" s="396" t="str">
        <f t="shared" si="59"/>
        <v/>
      </c>
      <c r="K673" s="390" t="str">
        <f t="shared" si="60"/>
        <v/>
      </c>
      <c r="M673" s="396" t="str">
        <f t="shared" si="61"/>
        <v/>
      </c>
      <c r="N673" s="390" t="str">
        <f t="shared" si="62"/>
        <v/>
      </c>
      <c r="P673" t="str">
        <f t="shared" si="63"/>
        <v>180080672</v>
      </c>
    </row>
    <row r="674" spans="1:16" x14ac:dyDescent="0.25">
      <c r="A674" s="383">
        <f>料單!C883</f>
        <v>23013</v>
      </c>
      <c r="B674" s="383">
        <f>料單!E883</f>
        <v>0</v>
      </c>
      <c r="C674" s="383">
        <f>料單!K883</f>
        <v>0</v>
      </c>
      <c r="E674" s="171" cm="1">
        <f t="array" ref="E674">INDEX(A:A,MATCH(ROW(A673)-1,D:D,1)+1)</f>
        <v>18008</v>
      </c>
      <c r="F674" s="171" t="str" cm="1">
        <f t="array" ref="F674">INDEX(B:B,MATCH(ROW(B673)-1,D:D,1)+1)</f>
        <v>活隔</v>
      </c>
      <c r="G674" s="171">
        <v>1</v>
      </c>
      <c r="H674" s="398">
        <v>673</v>
      </c>
      <c r="J674" s="396" t="str">
        <f t="shared" si="59"/>
        <v/>
      </c>
      <c r="K674" s="390" t="str">
        <f t="shared" si="60"/>
        <v/>
      </c>
      <c r="M674" s="396" t="str">
        <f t="shared" si="61"/>
        <v/>
      </c>
      <c r="N674" s="390" t="str">
        <f t="shared" si="62"/>
        <v/>
      </c>
      <c r="P674" t="str">
        <f t="shared" si="63"/>
        <v>180080673</v>
      </c>
    </row>
    <row r="675" spans="1:16" x14ac:dyDescent="0.25">
      <c r="A675" s="383">
        <f>料單!C884</f>
        <v>23014</v>
      </c>
      <c r="B675" s="383">
        <f>料單!E884</f>
        <v>0</v>
      </c>
      <c r="C675" s="383">
        <f>料單!K884</f>
        <v>0</v>
      </c>
      <c r="E675" s="171" cm="1">
        <f t="array" ref="E675">INDEX(A:A,MATCH(ROW(A674)-1,D:D,1)+1)</f>
        <v>18008</v>
      </c>
      <c r="F675" s="171" t="str" cm="1">
        <f t="array" ref="F675">INDEX(B:B,MATCH(ROW(B674)-1,D:D,1)+1)</f>
        <v>活隔</v>
      </c>
      <c r="G675" s="171">
        <v>1</v>
      </c>
      <c r="H675" s="398">
        <v>674</v>
      </c>
      <c r="J675" s="396" t="str">
        <f t="shared" si="59"/>
        <v/>
      </c>
      <c r="K675" s="390" t="str">
        <f t="shared" si="60"/>
        <v/>
      </c>
      <c r="M675" s="396" t="str">
        <f t="shared" si="61"/>
        <v/>
      </c>
      <c r="N675" s="390" t="str">
        <f t="shared" si="62"/>
        <v/>
      </c>
      <c r="P675" t="str">
        <f t="shared" si="63"/>
        <v>180080674</v>
      </c>
    </row>
    <row r="676" spans="1:16" x14ac:dyDescent="0.25">
      <c r="A676" s="383">
        <f>料單!C885</f>
        <v>23015</v>
      </c>
      <c r="B676" s="383">
        <f>料單!E885</f>
        <v>0</v>
      </c>
      <c r="C676" s="383">
        <f>料單!K885</f>
        <v>0</v>
      </c>
      <c r="E676" s="171" cm="1">
        <f t="array" ref="E676">INDEX(A:A,MATCH(ROW(A675)-1,D:D,1)+1)</f>
        <v>18008</v>
      </c>
      <c r="F676" s="171" t="str" cm="1">
        <f t="array" ref="F676">INDEX(B:B,MATCH(ROW(B675)-1,D:D,1)+1)</f>
        <v>活隔</v>
      </c>
      <c r="G676" s="171">
        <v>1</v>
      </c>
      <c r="H676" s="398">
        <v>675</v>
      </c>
      <c r="J676" s="396" t="str">
        <f t="shared" si="59"/>
        <v/>
      </c>
      <c r="K676" s="390" t="str">
        <f t="shared" si="60"/>
        <v/>
      </c>
      <c r="M676" s="396" t="str">
        <f t="shared" si="61"/>
        <v/>
      </c>
      <c r="N676" s="390" t="str">
        <f t="shared" si="62"/>
        <v/>
      </c>
      <c r="P676" t="str">
        <f t="shared" si="63"/>
        <v>180080675</v>
      </c>
    </row>
    <row r="677" spans="1:16" x14ac:dyDescent="0.25">
      <c r="A677" s="383">
        <f>料單!C886</f>
        <v>23016</v>
      </c>
      <c r="B677" s="383">
        <f>料單!E886</f>
        <v>0</v>
      </c>
      <c r="C677" s="383">
        <f>料單!K886</f>
        <v>0</v>
      </c>
      <c r="E677" s="171" cm="1">
        <f t="array" ref="E677">INDEX(A:A,MATCH(ROW(A676)-1,D:D,1)+1)</f>
        <v>18008</v>
      </c>
      <c r="F677" s="171" t="str" cm="1">
        <f t="array" ref="F677">INDEX(B:B,MATCH(ROW(B676)-1,D:D,1)+1)</f>
        <v>活隔</v>
      </c>
      <c r="G677" s="171">
        <v>1</v>
      </c>
      <c r="H677" s="398">
        <v>676</v>
      </c>
      <c r="J677" s="396" t="str">
        <f t="shared" si="59"/>
        <v/>
      </c>
      <c r="K677" s="390" t="str">
        <f t="shared" si="60"/>
        <v/>
      </c>
      <c r="M677" s="396" t="str">
        <f t="shared" si="61"/>
        <v/>
      </c>
      <c r="N677" s="390" t="str">
        <f t="shared" si="62"/>
        <v/>
      </c>
      <c r="P677" t="str">
        <f t="shared" si="63"/>
        <v>180080676</v>
      </c>
    </row>
    <row r="678" spans="1:16" x14ac:dyDescent="0.25">
      <c r="A678" s="383">
        <f>料單!C887</f>
        <v>23017</v>
      </c>
      <c r="B678" s="383">
        <f>料單!E887</f>
        <v>0</v>
      </c>
      <c r="C678" s="383">
        <f>料單!K887</f>
        <v>0</v>
      </c>
      <c r="E678" s="171" cm="1">
        <f t="array" ref="E678">INDEX(A:A,MATCH(ROW(A677)-1,D:D,1)+1)</f>
        <v>18008</v>
      </c>
      <c r="F678" s="171" t="str" cm="1">
        <f t="array" ref="F678">INDEX(B:B,MATCH(ROW(B677)-1,D:D,1)+1)</f>
        <v>活隔</v>
      </c>
      <c r="G678" s="171">
        <v>1</v>
      </c>
      <c r="H678" s="398">
        <v>677</v>
      </c>
      <c r="J678" s="396" t="str">
        <f t="shared" si="59"/>
        <v/>
      </c>
      <c r="K678" s="390" t="str">
        <f t="shared" si="60"/>
        <v/>
      </c>
      <c r="M678" s="396" t="str">
        <f t="shared" si="61"/>
        <v/>
      </c>
      <c r="N678" s="390" t="str">
        <f t="shared" si="62"/>
        <v/>
      </c>
      <c r="P678" t="str">
        <f t="shared" si="63"/>
        <v>180080677</v>
      </c>
    </row>
    <row r="679" spans="1:16" x14ac:dyDescent="0.25">
      <c r="A679" s="383">
        <f>料單!C888</f>
        <v>23018</v>
      </c>
      <c r="B679" s="383">
        <f>料單!E888</f>
        <v>0</v>
      </c>
      <c r="C679" s="383">
        <f>料單!K888</f>
        <v>0</v>
      </c>
      <c r="E679" s="171" cm="1">
        <f t="array" ref="E679">INDEX(A:A,MATCH(ROW(A678)-1,D:D,1)+1)</f>
        <v>18008</v>
      </c>
      <c r="F679" s="171" t="str" cm="1">
        <f t="array" ref="F679">INDEX(B:B,MATCH(ROW(B678)-1,D:D,1)+1)</f>
        <v>活隔</v>
      </c>
      <c r="G679" s="171">
        <v>1</v>
      </c>
      <c r="H679" s="398">
        <v>678</v>
      </c>
      <c r="J679" s="396" t="str">
        <f t="shared" si="59"/>
        <v/>
      </c>
      <c r="K679" s="390" t="str">
        <f t="shared" si="60"/>
        <v/>
      </c>
      <c r="M679" s="396" t="str">
        <f t="shared" si="61"/>
        <v/>
      </c>
      <c r="N679" s="390" t="str">
        <f t="shared" si="62"/>
        <v/>
      </c>
      <c r="P679" t="str">
        <f t="shared" si="63"/>
        <v>180080678</v>
      </c>
    </row>
    <row r="680" spans="1:16" x14ac:dyDescent="0.25">
      <c r="A680" s="383">
        <f>料單!C889</f>
        <v>23019</v>
      </c>
      <c r="B680" s="383">
        <f>料單!E889</f>
        <v>0</v>
      </c>
      <c r="C680" s="383">
        <f>料單!K889</f>
        <v>0</v>
      </c>
      <c r="E680" s="171" cm="1">
        <f t="array" ref="E680">INDEX(A:A,MATCH(ROW(A679)-1,D:D,1)+1)</f>
        <v>18008</v>
      </c>
      <c r="F680" s="171" t="str" cm="1">
        <f t="array" ref="F680">INDEX(B:B,MATCH(ROW(B679)-1,D:D,1)+1)</f>
        <v>活隔</v>
      </c>
      <c r="G680" s="171">
        <v>1</v>
      </c>
      <c r="H680" s="398">
        <v>679</v>
      </c>
      <c r="J680" s="396" t="str">
        <f t="shared" si="59"/>
        <v/>
      </c>
      <c r="K680" s="390" t="str">
        <f t="shared" si="60"/>
        <v/>
      </c>
      <c r="M680" s="396" t="str">
        <f t="shared" si="61"/>
        <v/>
      </c>
      <c r="N680" s="390" t="str">
        <f t="shared" si="62"/>
        <v/>
      </c>
      <c r="P680" t="str">
        <f t="shared" si="63"/>
        <v>180080679</v>
      </c>
    </row>
    <row r="681" spans="1:16" x14ac:dyDescent="0.25">
      <c r="A681" s="383">
        <f>料單!C890</f>
        <v>23020</v>
      </c>
      <c r="B681" s="383">
        <f>料單!E890</f>
        <v>0</v>
      </c>
      <c r="C681" s="383">
        <f>料單!K890</f>
        <v>0</v>
      </c>
      <c r="E681" s="171" cm="1">
        <f t="array" ref="E681">INDEX(A:A,MATCH(ROW(A680)-1,D:D,1)+1)</f>
        <v>18008</v>
      </c>
      <c r="F681" s="171" t="str" cm="1">
        <f t="array" ref="F681">INDEX(B:B,MATCH(ROW(B680)-1,D:D,1)+1)</f>
        <v>活隔</v>
      </c>
      <c r="G681" s="171">
        <v>1</v>
      </c>
      <c r="H681" s="398">
        <v>680</v>
      </c>
      <c r="J681" s="396" t="str">
        <f t="shared" si="59"/>
        <v/>
      </c>
      <c r="K681" s="390" t="str">
        <f t="shared" si="60"/>
        <v/>
      </c>
      <c r="M681" s="396" t="str">
        <f t="shared" si="61"/>
        <v/>
      </c>
      <c r="N681" s="390" t="str">
        <f t="shared" si="62"/>
        <v/>
      </c>
      <c r="P681" t="str">
        <f t="shared" si="63"/>
        <v>180080680</v>
      </c>
    </row>
    <row r="682" spans="1:16" x14ac:dyDescent="0.25">
      <c r="A682" s="383">
        <f>料單!C891</f>
        <v>23021</v>
      </c>
      <c r="B682" s="383">
        <f>料單!E891</f>
        <v>0</v>
      </c>
      <c r="C682" s="383">
        <f>料單!K891</f>
        <v>0</v>
      </c>
      <c r="E682" s="171" cm="1">
        <f t="array" ref="E682">INDEX(A:A,MATCH(ROW(A681)-1,D:D,1)+1)</f>
        <v>18008</v>
      </c>
      <c r="F682" s="171" t="str" cm="1">
        <f t="array" ref="F682">INDEX(B:B,MATCH(ROW(B681)-1,D:D,1)+1)</f>
        <v>活隔</v>
      </c>
      <c r="G682" s="171">
        <v>1</v>
      </c>
      <c r="H682" s="398">
        <v>681</v>
      </c>
      <c r="J682" s="396" t="str">
        <f t="shared" si="59"/>
        <v/>
      </c>
      <c r="K682" s="390" t="str">
        <f t="shared" si="60"/>
        <v/>
      </c>
      <c r="M682" s="396" t="str">
        <f t="shared" si="61"/>
        <v/>
      </c>
      <c r="N682" s="390" t="str">
        <f t="shared" si="62"/>
        <v/>
      </c>
      <c r="P682" t="str">
        <f t="shared" si="63"/>
        <v>180080681</v>
      </c>
    </row>
    <row r="683" spans="1:16" x14ac:dyDescent="0.25">
      <c r="A683" s="383">
        <f>料單!C892</f>
        <v>23022</v>
      </c>
      <c r="B683" s="383">
        <f>料單!E892</f>
        <v>0</v>
      </c>
      <c r="C683" s="383">
        <f>料單!K892</f>
        <v>0</v>
      </c>
      <c r="E683" s="171" cm="1">
        <f t="array" ref="E683">INDEX(A:A,MATCH(ROW(A682)-1,D:D,1)+1)</f>
        <v>18008</v>
      </c>
      <c r="F683" s="171" t="str" cm="1">
        <f t="array" ref="F683">INDEX(B:B,MATCH(ROW(B682)-1,D:D,1)+1)</f>
        <v>活隔</v>
      </c>
      <c r="G683" s="171">
        <v>1</v>
      </c>
      <c r="H683" s="398">
        <v>682</v>
      </c>
      <c r="J683" s="396" t="str">
        <f t="shared" si="59"/>
        <v/>
      </c>
      <c r="K683" s="390" t="str">
        <f t="shared" si="60"/>
        <v/>
      </c>
      <c r="M683" s="396" t="str">
        <f t="shared" si="61"/>
        <v/>
      </c>
      <c r="N683" s="390" t="str">
        <f t="shared" si="62"/>
        <v/>
      </c>
      <c r="P683" t="str">
        <f t="shared" si="63"/>
        <v>180080682</v>
      </c>
    </row>
    <row r="684" spans="1:16" x14ac:dyDescent="0.25">
      <c r="A684" s="383">
        <f>料單!C893</f>
        <v>23023</v>
      </c>
      <c r="B684" s="383">
        <f>料單!E893</f>
        <v>0</v>
      </c>
      <c r="C684" s="383">
        <f>料單!K893</f>
        <v>0</v>
      </c>
      <c r="E684" s="171" cm="1">
        <f t="array" ref="E684">INDEX(A:A,MATCH(ROW(A683)-1,D:D,1)+1)</f>
        <v>18008</v>
      </c>
      <c r="F684" s="171" t="str" cm="1">
        <f t="array" ref="F684">INDEX(B:B,MATCH(ROW(B683)-1,D:D,1)+1)</f>
        <v>活隔</v>
      </c>
      <c r="G684" s="171">
        <v>1</v>
      </c>
      <c r="H684" s="398">
        <v>683</v>
      </c>
      <c r="J684" s="396" t="str">
        <f t="shared" si="59"/>
        <v/>
      </c>
      <c r="K684" s="390" t="str">
        <f t="shared" si="60"/>
        <v/>
      </c>
      <c r="M684" s="396" t="str">
        <f t="shared" si="61"/>
        <v/>
      </c>
      <c r="N684" s="390" t="str">
        <f t="shared" si="62"/>
        <v/>
      </c>
      <c r="P684" t="str">
        <f t="shared" si="63"/>
        <v>180080683</v>
      </c>
    </row>
    <row r="685" spans="1:16" x14ac:dyDescent="0.25">
      <c r="A685" s="383">
        <f>料單!C894</f>
        <v>23024</v>
      </c>
      <c r="B685" s="383">
        <f>料單!E894</f>
        <v>0</v>
      </c>
      <c r="C685" s="383">
        <f>料單!K894</f>
        <v>0</v>
      </c>
      <c r="E685" s="171" cm="1">
        <f t="array" ref="E685">INDEX(A:A,MATCH(ROW(A684)-1,D:D,1)+1)</f>
        <v>18008</v>
      </c>
      <c r="F685" s="171" t="str" cm="1">
        <f t="array" ref="F685">INDEX(B:B,MATCH(ROW(B684)-1,D:D,1)+1)</f>
        <v>活隔</v>
      </c>
      <c r="G685" s="171">
        <v>1</v>
      </c>
      <c r="H685" s="398">
        <v>684</v>
      </c>
      <c r="J685" s="396" t="str">
        <f t="shared" si="59"/>
        <v/>
      </c>
      <c r="K685" s="390" t="str">
        <f t="shared" si="60"/>
        <v/>
      </c>
      <c r="M685" s="396" t="str">
        <f t="shared" si="61"/>
        <v/>
      </c>
      <c r="N685" s="390" t="str">
        <f t="shared" si="62"/>
        <v/>
      </c>
      <c r="P685" t="str">
        <f t="shared" si="63"/>
        <v>180080684</v>
      </c>
    </row>
    <row r="686" spans="1:16" x14ac:dyDescent="0.25">
      <c r="A686" s="383">
        <f>料單!C895</f>
        <v>23025</v>
      </c>
      <c r="B686" s="383">
        <f>料單!E895</f>
        <v>0</v>
      </c>
      <c r="C686" s="383">
        <f>料單!K895</f>
        <v>0</v>
      </c>
      <c r="E686" s="171" cm="1">
        <f t="array" ref="E686">INDEX(A:A,MATCH(ROW(A685)-1,D:D,1)+1)</f>
        <v>18008</v>
      </c>
      <c r="F686" s="171" t="str" cm="1">
        <f t="array" ref="F686">INDEX(B:B,MATCH(ROW(B685)-1,D:D,1)+1)</f>
        <v>活隔</v>
      </c>
      <c r="G686" s="171">
        <v>1</v>
      </c>
      <c r="H686" s="398">
        <v>685</v>
      </c>
      <c r="J686" s="396" t="str">
        <f t="shared" si="59"/>
        <v/>
      </c>
      <c r="K686" s="390" t="str">
        <f t="shared" si="60"/>
        <v/>
      </c>
      <c r="M686" s="396" t="str">
        <f t="shared" si="61"/>
        <v/>
      </c>
      <c r="N686" s="390" t="str">
        <f t="shared" si="62"/>
        <v/>
      </c>
      <c r="P686" t="str">
        <f t="shared" si="63"/>
        <v>180080685</v>
      </c>
    </row>
    <row r="687" spans="1:16" x14ac:dyDescent="0.25">
      <c r="A687" s="383">
        <f>料單!C896</f>
        <v>23026</v>
      </c>
      <c r="B687" s="383">
        <f>料單!E896</f>
        <v>0</v>
      </c>
      <c r="C687" s="383">
        <f>料單!K896</f>
        <v>0</v>
      </c>
      <c r="E687" s="171" cm="1">
        <f t="array" ref="E687">INDEX(A:A,MATCH(ROW(A686)-1,D:D,1)+1)</f>
        <v>18008</v>
      </c>
      <c r="F687" s="171" t="str" cm="1">
        <f t="array" ref="F687">INDEX(B:B,MATCH(ROW(B686)-1,D:D,1)+1)</f>
        <v>活隔</v>
      </c>
      <c r="G687" s="171">
        <v>1</v>
      </c>
      <c r="H687" s="398">
        <v>686</v>
      </c>
      <c r="J687" s="396" t="str">
        <f t="shared" si="59"/>
        <v/>
      </c>
      <c r="K687" s="390" t="str">
        <f t="shared" si="60"/>
        <v/>
      </c>
      <c r="M687" s="396" t="str">
        <f t="shared" si="61"/>
        <v/>
      </c>
      <c r="N687" s="390" t="str">
        <f t="shared" si="62"/>
        <v/>
      </c>
      <c r="P687" t="str">
        <f t="shared" si="63"/>
        <v>180080686</v>
      </c>
    </row>
    <row r="688" spans="1:16" x14ac:dyDescent="0.25">
      <c r="A688" s="383">
        <f>料單!C897</f>
        <v>23027</v>
      </c>
      <c r="B688" s="383">
        <f>料單!E897</f>
        <v>0</v>
      </c>
      <c r="C688" s="383">
        <f>料單!K897</f>
        <v>0</v>
      </c>
      <c r="E688" s="171" cm="1">
        <f t="array" ref="E688">INDEX(A:A,MATCH(ROW(A687)-1,D:D,1)+1)</f>
        <v>18008</v>
      </c>
      <c r="F688" s="171" t="str" cm="1">
        <f t="array" ref="F688">INDEX(B:B,MATCH(ROW(B687)-1,D:D,1)+1)</f>
        <v>活隔</v>
      </c>
      <c r="G688" s="171">
        <v>1</v>
      </c>
      <c r="H688" s="398">
        <v>687</v>
      </c>
      <c r="J688" s="396" t="str">
        <f t="shared" si="59"/>
        <v/>
      </c>
      <c r="K688" s="390" t="str">
        <f t="shared" si="60"/>
        <v/>
      </c>
      <c r="M688" s="396" t="str">
        <f t="shared" si="61"/>
        <v/>
      </c>
      <c r="N688" s="390" t="str">
        <f t="shared" si="62"/>
        <v/>
      </c>
      <c r="P688" t="str">
        <f t="shared" si="63"/>
        <v>180080687</v>
      </c>
    </row>
    <row r="689" spans="1:16" x14ac:dyDescent="0.25">
      <c r="A689" s="383">
        <f>料單!C898</f>
        <v>23028</v>
      </c>
      <c r="B689" s="383">
        <f>料單!E898</f>
        <v>0</v>
      </c>
      <c r="C689" s="383">
        <f>料單!K898</f>
        <v>0</v>
      </c>
      <c r="E689" s="171" cm="1">
        <f t="array" ref="E689">INDEX(A:A,MATCH(ROW(A688)-1,D:D,1)+1)</f>
        <v>18008</v>
      </c>
      <c r="F689" s="171" t="str" cm="1">
        <f t="array" ref="F689">INDEX(B:B,MATCH(ROW(B688)-1,D:D,1)+1)</f>
        <v>活隔</v>
      </c>
      <c r="G689" s="171">
        <v>1</v>
      </c>
      <c r="H689" s="398">
        <v>688</v>
      </c>
      <c r="J689" s="396" t="str">
        <f t="shared" si="59"/>
        <v/>
      </c>
      <c r="K689" s="390" t="str">
        <f t="shared" si="60"/>
        <v/>
      </c>
      <c r="M689" s="396" t="str">
        <f t="shared" si="61"/>
        <v/>
      </c>
      <c r="N689" s="390" t="str">
        <f t="shared" si="62"/>
        <v/>
      </c>
      <c r="P689" t="str">
        <f t="shared" si="63"/>
        <v>180080688</v>
      </c>
    </row>
    <row r="690" spans="1:16" x14ac:dyDescent="0.25">
      <c r="A690" s="383">
        <f>料單!C899</f>
        <v>23029</v>
      </c>
      <c r="B690" s="383">
        <f>料單!E899</f>
        <v>0</v>
      </c>
      <c r="C690" s="383">
        <f>料單!K899</f>
        <v>0</v>
      </c>
      <c r="E690" s="171" cm="1">
        <f t="array" ref="E690">INDEX(A:A,MATCH(ROW(A689)-1,D:D,1)+1)</f>
        <v>18008</v>
      </c>
      <c r="F690" s="171" t="str" cm="1">
        <f t="array" ref="F690">INDEX(B:B,MATCH(ROW(B689)-1,D:D,1)+1)</f>
        <v>活隔</v>
      </c>
      <c r="G690" s="171">
        <v>1</v>
      </c>
      <c r="H690" s="398">
        <v>689</v>
      </c>
      <c r="J690" s="396" t="str">
        <f t="shared" si="59"/>
        <v/>
      </c>
      <c r="K690" s="390" t="str">
        <f t="shared" si="60"/>
        <v/>
      </c>
      <c r="M690" s="396" t="str">
        <f t="shared" si="61"/>
        <v/>
      </c>
      <c r="N690" s="390" t="str">
        <f t="shared" si="62"/>
        <v/>
      </c>
      <c r="P690" t="str">
        <f t="shared" si="63"/>
        <v>180080689</v>
      </c>
    </row>
    <row r="691" spans="1:16" x14ac:dyDescent="0.25">
      <c r="A691" s="383">
        <f>料單!C900</f>
        <v>23030</v>
      </c>
      <c r="B691" s="383">
        <f>料單!E900</f>
        <v>0</v>
      </c>
      <c r="C691" s="383">
        <f>料單!K900</f>
        <v>0</v>
      </c>
      <c r="E691" s="171" cm="1">
        <f t="array" ref="E691">INDEX(A:A,MATCH(ROW(A690)-1,D:D,1)+1)</f>
        <v>18008</v>
      </c>
      <c r="F691" s="171" t="str" cm="1">
        <f t="array" ref="F691">INDEX(B:B,MATCH(ROW(B690)-1,D:D,1)+1)</f>
        <v>活隔</v>
      </c>
      <c r="G691" s="171">
        <v>1</v>
      </c>
      <c r="H691" s="398">
        <v>690</v>
      </c>
      <c r="J691" s="396" t="str">
        <f t="shared" si="59"/>
        <v/>
      </c>
      <c r="K691" s="390" t="str">
        <f t="shared" si="60"/>
        <v/>
      </c>
      <c r="M691" s="396" t="str">
        <f t="shared" si="61"/>
        <v/>
      </c>
      <c r="N691" s="390" t="str">
        <f t="shared" si="62"/>
        <v/>
      </c>
      <c r="P691" t="str">
        <f t="shared" si="63"/>
        <v>180080690</v>
      </c>
    </row>
    <row r="692" spans="1:16" x14ac:dyDescent="0.25">
      <c r="A692" s="383">
        <f>料單!C910</f>
        <v>24001</v>
      </c>
      <c r="B692" s="383" t="str">
        <f>料單!E910</f>
        <v>頂板</v>
      </c>
      <c r="C692" s="383">
        <f>料單!K910</f>
        <v>0</v>
      </c>
      <c r="E692" s="171" cm="1">
        <f t="array" ref="E692">INDEX(A:A,MATCH(ROW(A691)-1,D:D,1)+1)</f>
        <v>18008</v>
      </c>
      <c r="F692" s="171" t="str" cm="1">
        <f t="array" ref="F692">INDEX(B:B,MATCH(ROW(B691)-1,D:D,1)+1)</f>
        <v>活隔</v>
      </c>
      <c r="G692" s="171">
        <v>1</v>
      </c>
      <c r="H692" s="398">
        <v>691</v>
      </c>
      <c r="J692" s="396" t="str">
        <f t="shared" si="59"/>
        <v/>
      </c>
      <c r="K692" s="390" t="str">
        <f t="shared" si="60"/>
        <v/>
      </c>
      <c r="M692" s="396" t="str">
        <f t="shared" si="61"/>
        <v/>
      </c>
      <c r="N692" s="390" t="str">
        <f t="shared" si="62"/>
        <v/>
      </c>
      <c r="P692" t="str">
        <f t="shared" si="63"/>
        <v>180080691</v>
      </c>
    </row>
    <row r="693" spans="1:16" x14ac:dyDescent="0.25">
      <c r="A693" s="383">
        <f>料單!C911</f>
        <v>24002</v>
      </c>
      <c r="B693" s="383" t="str">
        <f>料單!E911</f>
        <v>底板</v>
      </c>
      <c r="C693" s="383">
        <f>料單!K911</f>
        <v>0</v>
      </c>
      <c r="E693" s="171" cm="1">
        <f t="array" ref="E693">INDEX(A:A,MATCH(ROW(A692)-1,D:D,1)+1)</f>
        <v>18008</v>
      </c>
      <c r="F693" s="171" t="str" cm="1">
        <f t="array" ref="F693">INDEX(B:B,MATCH(ROW(B692)-1,D:D,1)+1)</f>
        <v>活隔</v>
      </c>
      <c r="G693" s="171">
        <v>1</v>
      </c>
      <c r="H693" s="398">
        <v>692</v>
      </c>
      <c r="J693" s="396" t="str">
        <f t="shared" si="59"/>
        <v/>
      </c>
      <c r="K693" s="390" t="str">
        <f t="shared" si="60"/>
        <v/>
      </c>
      <c r="M693" s="396" t="str">
        <f t="shared" si="61"/>
        <v/>
      </c>
      <c r="N693" s="390" t="str">
        <f t="shared" si="62"/>
        <v/>
      </c>
      <c r="P693" t="str">
        <f t="shared" si="63"/>
        <v>180080692</v>
      </c>
    </row>
    <row r="694" spans="1:16" x14ac:dyDescent="0.25">
      <c r="A694" s="383">
        <f>料單!C912</f>
        <v>24003</v>
      </c>
      <c r="B694" s="383" t="str">
        <f>料單!E912</f>
        <v>左側板</v>
      </c>
      <c r="C694" s="383">
        <f>料單!K912</f>
        <v>0</v>
      </c>
      <c r="E694" s="171" cm="1">
        <f t="array" ref="E694">INDEX(A:A,MATCH(ROW(A693)-1,D:D,1)+1)</f>
        <v>18008</v>
      </c>
      <c r="F694" s="171" t="str" cm="1">
        <f t="array" ref="F694">INDEX(B:B,MATCH(ROW(B693)-1,D:D,1)+1)</f>
        <v>活隔</v>
      </c>
      <c r="G694" s="171">
        <v>1</v>
      </c>
      <c r="H694" s="398">
        <v>693</v>
      </c>
      <c r="J694" s="396" t="str">
        <f t="shared" si="59"/>
        <v/>
      </c>
      <c r="K694" s="390" t="str">
        <f t="shared" si="60"/>
        <v/>
      </c>
      <c r="M694" s="396" t="str">
        <f t="shared" si="61"/>
        <v/>
      </c>
      <c r="N694" s="390" t="str">
        <f t="shared" si="62"/>
        <v/>
      </c>
      <c r="P694" t="str">
        <f t="shared" si="63"/>
        <v>180080693</v>
      </c>
    </row>
    <row r="695" spans="1:16" x14ac:dyDescent="0.25">
      <c r="A695" s="383">
        <f>料單!C913</f>
        <v>24004</v>
      </c>
      <c r="B695" s="383" t="str">
        <f>料單!E913</f>
        <v>右側板</v>
      </c>
      <c r="C695" s="383">
        <f>料單!K913</f>
        <v>0</v>
      </c>
      <c r="E695" s="171" cm="1">
        <f t="array" ref="E695">INDEX(A:A,MATCH(ROW(A694)-1,D:D,1)+1)</f>
        <v>18008</v>
      </c>
      <c r="F695" s="171" t="str" cm="1">
        <f t="array" ref="F695">INDEX(B:B,MATCH(ROW(B694)-1,D:D,1)+1)</f>
        <v>活隔</v>
      </c>
      <c r="G695" s="171">
        <v>1</v>
      </c>
      <c r="H695" s="398">
        <v>694</v>
      </c>
      <c r="J695" s="396" t="str">
        <f t="shared" si="59"/>
        <v/>
      </c>
      <c r="K695" s="390" t="str">
        <f t="shared" si="60"/>
        <v/>
      </c>
      <c r="M695" s="396" t="str">
        <f t="shared" si="61"/>
        <v/>
      </c>
      <c r="N695" s="390" t="str">
        <f t="shared" si="62"/>
        <v/>
      </c>
      <c r="P695" t="str">
        <f t="shared" si="63"/>
        <v>180080694</v>
      </c>
    </row>
    <row r="696" spans="1:16" x14ac:dyDescent="0.25">
      <c r="A696" s="383">
        <f>料單!C914</f>
        <v>24005</v>
      </c>
      <c r="B696" s="383" t="str">
        <f>料單!E914</f>
        <v>背板</v>
      </c>
      <c r="C696" s="383">
        <f>料單!K914</f>
        <v>0</v>
      </c>
      <c r="E696" s="171" cm="1">
        <f t="array" ref="E696">INDEX(A:A,MATCH(ROW(A695)-1,D:D,1)+1)</f>
        <v>18008</v>
      </c>
      <c r="F696" s="171" t="str" cm="1">
        <f t="array" ref="F696">INDEX(B:B,MATCH(ROW(B695)-1,D:D,1)+1)</f>
        <v>活隔</v>
      </c>
      <c r="G696" s="171">
        <v>1</v>
      </c>
      <c r="H696" s="398">
        <v>695</v>
      </c>
      <c r="J696" s="396" t="str">
        <f t="shared" si="59"/>
        <v/>
      </c>
      <c r="K696" s="390" t="str">
        <f t="shared" si="60"/>
        <v/>
      </c>
      <c r="M696" s="396" t="str">
        <f t="shared" si="61"/>
        <v/>
      </c>
      <c r="N696" s="390" t="str">
        <f t="shared" si="62"/>
        <v/>
      </c>
      <c r="P696" t="str">
        <f t="shared" si="63"/>
        <v>180080695</v>
      </c>
    </row>
    <row r="697" spans="1:16" x14ac:dyDescent="0.25">
      <c r="A697" s="383">
        <f>料單!C915</f>
        <v>24006</v>
      </c>
      <c r="B697" s="383" t="str">
        <f>料單!E915</f>
        <v>背拉桿</v>
      </c>
      <c r="C697" s="383">
        <f>料單!K915</f>
        <v>0</v>
      </c>
      <c r="E697" s="171" cm="1">
        <f t="array" ref="E697">INDEX(A:A,MATCH(ROW(A696)-1,D:D,1)+1)</f>
        <v>18008</v>
      </c>
      <c r="F697" s="171" t="str" cm="1">
        <f t="array" ref="F697">INDEX(B:B,MATCH(ROW(B696)-1,D:D,1)+1)</f>
        <v>活隔</v>
      </c>
      <c r="G697" s="171">
        <v>1</v>
      </c>
      <c r="H697" s="398">
        <v>696</v>
      </c>
      <c r="J697" s="396" t="str">
        <f t="shared" si="59"/>
        <v/>
      </c>
      <c r="K697" s="390" t="str">
        <f t="shared" si="60"/>
        <v/>
      </c>
      <c r="M697" s="396" t="str">
        <f t="shared" si="61"/>
        <v/>
      </c>
      <c r="N697" s="390" t="str">
        <f t="shared" si="62"/>
        <v/>
      </c>
      <c r="P697" t="str">
        <f t="shared" si="63"/>
        <v>180080696</v>
      </c>
    </row>
    <row r="698" spans="1:16" x14ac:dyDescent="0.25">
      <c r="A698" s="383">
        <f>料單!C916</f>
        <v>24007</v>
      </c>
      <c r="B698" s="383" t="str">
        <f>料單!E916</f>
        <v>中立板</v>
      </c>
      <c r="C698" s="383">
        <f>料單!K916</f>
        <v>0</v>
      </c>
      <c r="E698" s="171" cm="1">
        <f t="array" ref="E698">INDEX(A:A,MATCH(ROW(A697)-1,D:D,1)+1)</f>
        <v>18008</v>
      </c>
      <c r="F698" s="171" t="str" cm="1">
        <f t="array" ref="F698">INDEX(B:B,MATCH(ROW(B697)-1,D:D,1)+1)</f>
        <v>活隔</v>
      </c>
      <c r="G698" s="171">
        <v>1</v>
      </c>
      <c r="H698" s="398">
        <v>697</v>
      </c>
      <c r="J698" s="396" t="str">
        <f t="shared" si="59"/>
        <v/>
      </c>
      <c r="K698" s="390" t="str">
        <f t="shared" si="60"/>
        <v/>
      </c>
      <c r="M698" s="396" t="str">
        <f t="shared" si="61"/>
        <v/>
      </c>
      <c r="N698" s="390" t="str">
        <f t="shared" si="62"/>
        <v/>
      </c>
      <c r="P698" t="str">
        <f t="shared" si="63"/>
        <v>180080697</v>
      </c>
    </row>
    <row r="699" spans="1:16" x14ac:dyDescent="0.25">
      <c r="A699" s="383">
        <f>料單!C917</f>
        <v>24008</v>
      </c>
      <c r="B699" s="383" t="str">
        <f>料單!E917</f>
        <v>活隔</v>
      </c>
      <c r="C699" s="383">
        <f>料單!K917</f>
        <v>0</v>
      </c>
      <c r="E699" s="171" cm="1">
        <f t="array" ref="E699">INDEX(A:A,MATCH(ROW(A698)-1,D:D,1)+1)</f>
        <v>18008</v>
      </c>
      <c r="F699" s="171" t="str" cm="1">
        <f t="array" ref="F699">INDEX(B:B,MATCH(ROW(B698)-1,D:D,1)+1)</f>
        <v>活隔</v>
      </c>
      <c r="G699" s="171">
        <v>1</v>
      </c>
      <c r="H699" s="398">
        <v>698</v>
      </c>
      <c r="J699" s="396" t="str">
        <f t="shared" si="59"/>
        <v/>
      </c>
      <c r="K699" s="390" t="str">
        <f t="shared" si="60"/>
        <v/>
      </c>
      <c r="M699" s="396" t="str">
        <f t="shared" si="61"/>
        <v/>
      </c>
      <c r="N699" s="390" t="str">
        <f t="shared" si="62"/>
        <v/>
      </c>
      <c r="P699" t="str">
        <f t="shared" si="63"/>
        <v>180080698</v>
      </c>
    </row>
    <row r="700" spans="1:16" x14ac:dyDescent="0.25">
      <c r="A700" s="383">
        <f>料單!C918</f>
        <v>24009</v>
      </c>
      <c r="B700" s="383" t="str">
        <f>料單!E918</f>
        <v>固隔</v>
      </c>
      <c r="C700" s="383">
        <f>料單!K918</f>
        <v>0</v>
      </c>
      <c r="E700" s="171" cm="1">
        <f t="array" ref="E700">INDEX(A:A,MATCH(ROW(A699)-1,D:D,1)+1)</f>
        <v>18008</v>
      </c>
      <c r="F700" s="171" t="str" cm="1">
        <f t="array" ref="F700">INDEX(B:B,MATCH(ROW(B699)-1,D:D,1)+1)</f>
        <v>活隔</v>
      </c>
      <c r="G700" s="171">
        <v>1</v>
      </c>
      <c r="H700" s="398">
        <v>699</v>
      </c>
      <c r="J700" s="396" t="str">
        <f t="shared" si="59"/>
        <v/>
      </c>
      <c r="K700" s="390" t="str">
        <f t="shared" si="60"/>
        <v/>
      </c>
      <c r="M700" s="396" t="str">
        <f t="shared" si="61"/>
        <v/>
      </c>
      <c r="N700" s="390" t="str">
        <f t="shared" si="62"/>
        <v/>
      </c>
      <c r="P700" t="str">
        <f t="shared" si="63"/>
        <v>180080699</v>
      </c>
    </row>
    <row r="701" spans="1:16" x14ac:dyDescent="0.25">
      <c r="A701" s="383">
        <f>料單!C919</f>
        <v>24010</v>
      </c>
      <c r="B701" s="383" t="str">
        <f>料單!E919</f>
        <v>左門板</v>
      </c>
      <c r="C701" s="383">
        <f>料單!K919</f>
        <v>0</v>
      </c>
      <c r="E701" s="171" cm="1">
        <f t="array" ref="E701">INDEX(A:A,MATCH(ROW(A700)-1,D:D,1)+1)</f>
        <v>18008</v>
      </c>
      <c r="F701" s="171" t="str" cm="1">
        <f t="array" ref="F701">INDEX(B:B,MATCH(ROW(B700)-1,D:D,1)+1)</f>
        <v>活隔</v>
      </c>
      <c r="G701" s="171">
        <v>1</v>
      </c>
      <c r="H701" s="398">
        <v>700</v>
      </c>
      <c r="J701" s="396" t="str">
        <f t="shared" si="59"/>
        <v/>
      </c>
      <c r="K701" s="390" t="str">
        <f t="shared" si="60"/>
        <v/>
      </c>
      <c r="M701" s="396" t="str">
        <f t="shared" si="61"/>
        <v/>
      </c>
      <c r="N701" s="390" t="str">
        <f t="shared" si="62"/>
        <v/>
      </c>
      <c r="P701" t="str">
        <f t="shared" si="63"/>
        <v>180080700</v>
      </c>
    </row>
    <row r="702" spans="1:16" x14ac:dyDescent="0.25">
      <c r="A702" s="383">
        <f>料單!C920</f>
        <v>24011</v>
      </c>
      <c r="B702" s="383" t="str">
        <f>料單!E920</f>
        <v>右門板</v>
      </c>
      <c r="C702" s="383">
        <f>料單!K920</f>
        <v>0</v>
      </c>
      <c r="E702" s="171" cm="1">
        <f t="array" ref="E702">INDEX(A:A,MATCH(ROW(A701)-1,D:D,1)+1)</f>
        <v>18008</v>
      </c>
      <c r="F702" s="171" t="str" cm="1">
        <f t="array" ref="F702">INDEX(B:B,MATCH(ROW(B701)-1,D:D,1)+1)</f>
        <v>活隔</v>
      </c>
      <c r="G702" s="171">
        <v>1</v>
      </c>
      <c r="H702" s="398">
        <v>701</v>
      </c>
      <c r="J702" s="396" t="str">
        <f t="shared" si="59"/>
        <v/>
      </c>
      <c r="K702" s="390" t="str">
        <f t="shared" si="60"/>
        <v/>
      </c>
      <c r="M702" s="396" t="str">
        <f t="shared" si="61"/>
        <v/>
      </c>
      <c r="N702" s="390" t="str">
        <f t="shared" si="62"/>
        <v/>
      </c>
      <c r="P702" t="str">
        <f t="shared" si="63"/>
        <v>180080701</v>
      </c>
    </row>
    <row r="703" spans="1:16" x14ac:dyDescent="0.25">
      <c r="A703" s="383">
        <f>料單!C921</f>
        <v>24012</v>
      </c>
      <c r="B703" s="383">
        <f>料單!E921</f>
        <v>0</v>
      </c>
      <c r="C703" s="383">
        <f>料單!K921</f>
        <v>0</v>
      </c>
      <c r="E703" s="171" cm="1">
        <f t="array" ref="E703">INDEX(A:A,MATCH(ROW(A702)-1,D:D,1)+1)</f>
        <v>18008</v>
      </c>
      <c r="F703" s="171" t="str" cm="1">
        <f t="array" ref="F703">INDEX(B:B,MATCH(ROW(B702)-1,D:D,1)+1)</f>
        <v>活隔</v>
      </c>
      <c r="G703" s="171">
        <v>1</v>
      </c>
      <c r="H703" s="398">
        <v>702</v>
      </c>
      <c r="J703" s="396" t="str">
        <f t="shared" si="59"/>
        <v/>
      </c>
      <c r="K703" s="390" t="str">
        <f t="shared" si="60"/>
        <v/>
      </c>
      <c r="M703" s="396" t="str">
        <f t="shared" si="61"/>
        <v/>
      </c>
      <c r="N703" s="390" t="str">
        <f t="shared" si="62"/>
        <v/>
      </c>
      <c r="P703" t="str">
        <f t="shared" si="63"/>
        <v>180080702</v>
      </c>
    </row>
    <row r="704" spans="1:16" x14ac:dyDescent="0.25">
      <c r="A704" s="383">
        <f>料單!C922</f>
        <v>24013</v>
      </c>
      <c r="B704" s="383">
        <f>料單!E922</f>
        <v>0</v>
      </c>
      <c r="C704" s="383">
        <f>料單!K922</f>
        <v>0</v>
      </c>
      <c r="E704" s="171" cm="1">
        <f t="array" ref="E704">INDEX(A:A,MATCH(ROW(A703)-1,D:D,1)+1)</f>
        <v>18008</v>
      </c>
      <c r="F704" s="171" t="str" cm="1">
        <f t="array" ref="F704">INDEX(B:B,MATCH(ROW(B703)-1,D:D,1)+1)</f>
        <v>活隔</v>
      </c>
      <c r="G704" s="171">
        <v>1</v>
      </c>
      <c r="H704" s="398">
        <v>703</v>
      </c>
      <c r="J704" s="396" t="str">
        <f t="shared" si="59"/>
        <v/>
      </c>
      <c r="K704" s="390" t="str">
        <f t="shared" si="60"/>
        <v/>
      </c>
      <c r="M704" s="396" t="str">
        <f t="shared" si="61"/>
        <v/>
      </c>
      <c r="N704" s="390" t="str">
        <f t="shared" si="62"/>
        <v/>
      </c>
      <c r="P704" t="str">
        <f t="shared" si="63"/>
        <v>180080703</v>
      </c>
    </row>
    <row r="705" spans="1:16" x14ac:dyDescent="0.25">
      <c r="A705" s="383">
        <f>料單!C923</f>
        <v>24014</v>
      </c>
      <c r="B705" s="383">
        <f>料單!E923</f>
        <v>0</v>
      </c>
      <c r="C705" s="383">
        <f>料單!K923</f>
        <v>0</v>
      </c>
      <c r="E705" s="171" cm="1">
        <f t="array" ref="E705">INDEX(A:A,MATCH(ROW(A704)-1,D:D,1)+1)</f>
        <v>18008</v>
      </c>
      <c r="F705" s="171" t="str" cm="1">
        <f t="array" ref="F705">INDEX(B:B,MATCH(ROW(B704)-1,D:D,1)+1)</f>
        <v>活隔</v>
      </c>
      <c r="G705" s="171">
        <v>1</v>
      </c>
      <c r="H705" s="398">
        <v>704</v>
      </c>
      <c r="J705" s="396" t="str">
        <f t="shared" si="59"/>
        <v/>
      </c>
      <c r="K705" s="390" t="str">
        <f t="shared" si="60"/>
        <v/>
      </c>
      <c r="M705" s="396" t="str">
        <f t="shared" si="61"/>
        <v/>
      </c>
      <c r="N705" s="390" t="str">
        <f t="shared" si="62"/>
        <v/>
      </c>
      <c r="P705" t="str">
        <f t="shared" si="63"/>
        <v>180080704</v>
      </c>
    </row>
    <row r="706" spans="1:16" x14ac:dyDescent="0.25">
      <c r="A706" s="383">
        <f>料單!C924</f>
        <v>24015</v>
      </c>
      <c r="B706" s="383">
        <f>料單!E924</f>
        <v>0</v>
      </c>
      <c r="C706" s="383">
        <f>料單!K924</f>
        <v>0</v>
      </c>
      <c r="E706" s="171" cm="1">
        <f t="array" ref="E706">INDEX(A:A,MATCH(ROW(A705)-1,D:D,1)+1)</f>
        <v>18008</v>
      </c>
      <c r="F706" s="171" t="str" cm="1">
        <f t="array" ref="F706">INDEX(B:B,MATCH(ROW(B705)-1,D:D,1)+1)</f>
        <v>活隔</v>
      </c>
      <c r="G706" s="171">
        <v>1</v>
      </c>
      <c r="H706" s="398">
        <v>705</v>
      </c>
      <c r="J706" s="396" t="str">
        <f t="shared" si="59"/>
        <v/>
      </c>
      <c r="K706" s="390" t="str">
        <f t="shared" si="60"/>
        <v/>
      </c>
      <c r="M706" s="396" t="str">
        <f t="shared" si="61"/>
        <v/>
      </c>
      <c r="N706" s="390" t="str">
        <f t="shared" si="62"/>
        <v/>
      </c>
      <c r="P706" t="str">
        <f t="shared" si="63"/>
        <v>180080705</v>
      </c>
    </row>
    <row r="707" spans="1:16" x14ac:dyDescent="0.25">
      <c r="A707" s="383">
        <f>料單!C925</f>
        <v>24016</v>
      </c>
      <c r="B707" s="383">
        <f>料單!E925</f>
        <v>0</v>
      </c>
      <c r="C707" s="383">
        <f>料單!K925</f>
        <v>0</v>
      </c>
      <c r="E707" s="171" cm="1">
        <f t="array" ref="E707">INDEX(A:A,MATCH(ROW(A706)-1,D:D,1)+1)</f>
        <v>18008</v>
      </c>
      <c r="F707" s="171" t="str" cm="1">
        <f t="array" ref="F707">INDEX(B:B,MATCH(ROW(B706)-1,D:D,1)+1)</f>
        <v>活隔</v>
      </c>
      <c r="G707" s="171">
        <v>1</v>
      </c>
      <c r="H707" s="398">
        <v>706</v>
      </c>
      <c r="J707" s="396" t="str">
        <f t="shared" ref="J707:J770" si="64">IFERROR(VALUE(RIGHT(I707,4)),"")</f>
        <v/>
      </c>
      <c r="K707" s="390" t="str">
        <f t="shared" ref="K707:K770" si="65">IF(ISERROR(MATCH(H707,J:J,0)),"","v")</f>
        <v/>
      </c>
      <c r="M707" s="396" t="str">
        <f t="shared" ref="M707:M770" si="66">IFERROR(VALUE(RIGHT(L707,4)),"")</f>
        <v/>
      </c>
      <c r="N707" s="390" t="str">
        <f t="shared" ref="N707:N770" si="67">IF(ISERROR(MATCH(H707,M:M,0)),"","v")</f>
        <v/>
      </c>
      <c r="P707" t="str">
        <f t="shared" ref="P707:P770" si="68">E707&amp;TEXT(H707,"0000")</f>
        <v>180080706</v>
      </c>
    </row>
    <row r="708" spans="1:16" x14ac:dyDescent="0.25">
      <c r="A708" s="383">
        <f>料單!C926</f>
        <v>24017</v>
      </c>
      <c r="B708" s="383">
        <f>料單!E926</f>
        <v>0</v>
      </c>
      <c r="C708" s="383">
        <f>料單!K926</f>
        <v>0</v>
      </c>
      <c r="E708" s="171" cm="1">
        <f t="array" ref="E708">INDEX(A:A,MATCH(ROW(A707)-1,D:D,1)+1)</f>
        <v>18008</v>
      </c>
      <c r="F708" s="171" t="str" cm="1">
        <f t="array" ref="F708">INDEX(B:B,MATCH(ROW(B707)-1,D:D,1)+1)</f>
        <v>活隔</v>
      </c>
      <c r="G708" s="171">
        <v>1</v>
      </c>
      <c r="H708" s="398">
        <v>707</v>
      </c>
      <c r="J708" s="396" t="str">
        <f t="shared" si="64"/>
        <v/>
      </c>
      <c r="K708" s="390" t="str">
        <f t="shared" si="65"/>
        <v/>
      </c>
      <c r="M708" s="396" t="str">
        <f t="shared" si="66"/>
        <v/>
      </c>
      <c r="N708" s="390" t="str">
        <f t="shared" si="67"/>
        <v/>
      </c>
      <c r="P708" t="str">
        <f t="shared" si="68"/>
        <v>180080707</v>
      </c>
    </row>
    <row r="709" spans="1:16" x14ac:dyDescent="0.25">
      <c r="A709" s="383">
        <f>料單!C927</f>
        <v>24018</v>
      </c>
      <c r="B709" s="383">
        <f>料單!E927</f>
        <v>0</v>
      </c>
      <c r="C709" s="383">
        <f>料單!K927</f>
        <v>0</v>
      </c>
      <c r="E709" s="171" cm="1">
        <f t="array" ref="E709">INDEX(A:A,MATCH(ROW(A708)-1,D:D,1)+1)</f>
        <v>18008</v>
      </c>
      <c r="F709" s="171" t="str" cm="1">
        <f t="array" ref="F709">INDEX(B:B,MATCH(ROW(B708)-1,D:D,1)+1)</f>
        <v>活隔</v>
      </c>
      <c r="G709" s="171">
        <v>1</v>
      </c>
      <c r="H709" s="398">
        <v>708</v>
      </c>
      <c r="J709" s="396" t="str">
        <f t="shared" si="64"/>
        <v/>
      </c>
      <c r="K709" s="390" t="str">
        <f t="shared" si="65"/>
        <v/>
      </c>
      <c r="M709" s="396" t="str">
        <f t="shared" si="66"/>
        <v/>
      </c>
      <c r="N709" s="390" t="str">
        <f t="shared" si="67"/>
        <v/>
      </c>
      <c r="P709" t="str">
        <f t="shared" si="68"/>
        <v>180080708</v>
      </c>
    </row>
    <row r="710" spans="1:16" x14ac:dyDescent="0.25">
      <c r="A710" s="383">
        <f>料單!C928</f>
        <v>24019</v>
      </c>
      <c r="B710" s="383">
        <f>料單!E928</f>
        <v>0</v>
      </c>
      <c r="C710" s="383">
        <f>料單!K928</f>
        <v>0</v>
      </c>
      <c r="E710" s="171" cm="1">
        <f t="array" ref="E710">INDEX(A:A,MATCH(ROW(A709)-1,D:D,1)+1)</f>
        <v>18008</v>
      </c>
      <c r="F710" s="171" t="str" cm="1">
        <f t="array" ref="F710">INDEX(B:B,MATCH(ROW(B709)-1,D:D,1)+1)</f>
        <v>活隔</v>
      </c>
      <c r="G710" s="171">
        <v>1</v>
      </c>
      <c r="H710" s="398">
        <v>709</v>
      </c>
      <c r="J710" s="396" t="str">
        <f t="shared" si="64"/>
        <v/>
      </c>
      <c r="K710" s="390" t="str">
        <f t="shared" si="65"/>
        <v/>
      </c>
      <c r="M710" s="396" t="str">
        <f t="shared" si="66"/>
        <v/>
      </c>
      <c r="N710" s="390" t="str">
        <f t="shared" si="67"/>
        <v/>
      </c>
      <c r="P710" t="str">
        <f t="shared" si="68"/>
        <v>180080709</v>
      </c>
    </row>
    <row r="711" spans="1:16" x14ac:dyDescent="0.25">
      <c r="A711" s="383">
        <f>料單!C929</f>
        <v>24020</v>
      </c>
      <c r="B711" s="383">
        <f>料單!E929</f>
        <v>0</v>
      </c>
      <c r="C711" s="383">
        <f>料單!K929</f>
        <v>0</v>
      </c>
      <c r="E711" s="171" cm="1">
        <f t="array" ref="E711">INDEX(A:A,MATCH(ROW(A710)-1,D:D,1)+1)</f>
        <v>18008</v>
      </c>
      <c r="F711" s="171" t="str" cm="1">
        <f t="array" ref="F711">INDEX(B:B,MATCH(ROW(B710)-1,D:D,1)+1)</f>
        <v>活隔</v>
      </c>
      <c r="G711" s="171">
        <v>1</v>
      </c>
      <c r="H711" s="398">
        <v>710</v>
      </c>
      <c r="J711" s="396" t="str">
        <f t="shared" si="64"/>
        <v/>
      </c>
      <c r="K711" s="390" t="str">
        <f t="shared" si="65"/>
        <v/>
      </c>
      <c r="M711" s="396" t="str">
        <f t="shared" si="66"/>
        <v/>
      </c>
      <c r="N711" s="390" t="str">
        <f t="shared" si="67"/>
        <v/>
      </c>
      <c r="P711" t="str">
        <f t="shared" si="68"/>
        <v>180080710</v>
      </c>
    </row>
    <row r="712" spans="1:16" x14ac:dyDescent="0.25">
      <c r="A712" s="383">
        <f>料單!C930</f>
        <v>24021</v>
      </c>
      <c r="B712" s="383">
        <f>料單!E930</f>
        <v>0</v>
      </c>
      <c r="C712" s="383">
        <f>料單!K930</f>
        <v>0</v>
      </c>
      <c r="E712" s="171" cm="1">
        <f t="array" ref="E712">INDEX(A:A,MATCH(ROW(A711)-1,D:D,1)+1)</f>
        <v>18008</v>
      </c>
      <c r="F712" s="171" t="str" cm="1">
        <f t="array" ref="F712">INDEX(B:B,MATCH(ROW(B711)-1,D:D,1)+1)</f>
        <v>活隔</v>
      </c>
      <c r="G712" s="171">
        <v>1</v>
      </c>
      <c r="H712" s="398">
        <v>711</v>
      </c>
      <c r="J712" s="396" t="str">
        <f t="shared" si="64"/>
        <v/>
      </c>
      <c r="K712" s="390" t="str">
        <f t="shared" si="65"/>
        <v/>
      </c>
      <c r="M712" s="396" t="str">
        <f t="shared" si="66"/>
        <v/>
      </c>
      <c r="N712" s="390" t="str">
        <f t="shared" si="67"/>
        <v/>
      </c>
      <c r="P712" t="str">
        <f t="shared" si="68"/>
        <v>180080711</v>
      </c>
    </row>
    <row r="713" spans="1:16" x14ac:dyDescent="0.25">
      <c r="A713" s="383">
        <f>料單!C931</f>
        <v>24022</v>
      </c>
      <c r="B713" s="383">
        <f>料單!E931</f>
        <v>0</v>
      </c>
      <c r="C713" s="383">
        <f>料單!K931</f>
        <v>0</v>
      </c>
      <c r="E713" s="171" cm="1">
        <f t="array" ref="E713">INDEX(A:A,MATCH(ROW(A712)-1,D:D,1)+1)</f>
        <v>18008</v>
      </c>
      <c r="F713" s="171" t="str" cm="1">
        <f t="array" ref="F713">INDEX(B:B,MATCH(ROW(B712)-1,D:D,1)+1)</f>
        <v>活隔</v>
      </c>
      <c r="G713" s="171">
        <v>1</v>
      </c>
      <c r="H713" s="398">
        <v>712</v>
      </c>
      <c r="J713" s="396" t="str">
        <f t="shared" si="64"/>
        <v/>
      </c>
      <c r="K713" s="390" t="str">
        <f t="shared" si="65"/>
        <v/>
      </c>
      <c r="M713" s="396" t="str">
        <f t="shared" si="66"/>
        <v/>
      </c>
      <c r="N713" s="390" t="str">
        <f t="shared" si="67"/>
        <v/>
      </c>
      <c r="P713" t="str">
        <f t="shared" si="68"/>
        <v>180080712</v>
      </c>
    </row>
    <row r="714" spans="1:16" x14ac:dyDescent="0.25">
      <c r="A714" s="383">
        <f>料單!C932</f>
        <v>24023</v>
      </c>
      <c r="B714" s="383">
        <f>料單!E932</f>
        <v>0</v>
      </c>
      <c r="C714" s="383">
        <f>料單!K932</f>
        <v>0</v>
      </c>
      <c r="E714" s="171" cm="1">
        <f t="array" ref="E714">INDEX(A:A,MATCH(ROW(A713)-1,D:D,1)+1)</f>
        <v>18008</v>
      </c>
      <c r="F714" s="171" t="str" cm="1">
        <f t="array" ref="F714">INDEX(B:B,MATCH(ROW(B713)-1,D:D,1)+1)</f>
        <v>活隔</v>
      </c>
      <c r="G714" s="171">
        <v>1</v>
      </c>
      <c r="H714" s="398">
        <v>713</v>
      </c>
      <c r="J714" s="396" t="str">
        <f t="shared" si="64"/>
        <v/>
      </c>
      <c r="K714" s="390" t="str">
        <f t="shared" si="65"/>
        <v/>
      </c>
      <c r="M714" s="396" t="str">
        <f t="shared" si="66"/>
        <v/>
      </c>
      <c r="N714" s="390" t="str">
        <f t="shared" si="67"/>
        <v/>
      </c>
      <c r="P714" t="str">
        <f t="shared" si="68"/>
        <v>180080713</v>
      </c>
    </row>
    <row r="715" spans="1:16" x14ac:dyDescent="0.25">
      <c r="A715" s="383">
        <f>料單!C933</f>
        <v>24024</v>
      </c>
      <c r="B715" s="383">
        <f>料單!E933</f>
        <v>0</v>
      </c>
      <c r="C715" s="383">
        <f>料單!K933</f>
        <v>0</v>
      </c>
      <c r="E715" s="171" cm="1">
        <f t="array" ref="E715">INDEX(A:A,MATCH(ROW(A714)-1,D:D,1)+1)</f>
        <v>18008</v>
      </c>
      <c r="F715" s="171" t="str" cm="1">
        <f t="array" ref="F715">INDEX(B:B,MATCH(ROW(B714)-1,D:D,1)+1)</f>
        <v>活隔</v>
      </c>
      <c r="G715" s="171">
        <v>1</v>
      </c>
      <c r="H715" s="398">
        <v>714</v>
      </c>
      <c r="J715" s="396" t="str">
        <f t="shared" si="64"/>
        <v/>
      </c>
      <c r="K715" s="390" t="str">
        <f t="shared" si="65"/>
        <v/>
      </c>
      <c r="M715" s="396" t="str">
        <f t="shared" si="66"/>
        <v/>
      </c>
      <c r="N715" s="390" t="str">
        <f t="shared" si="67"/>
        <v/>
      </c>
      <c r="P715" t="str">
        <f t="shared" si="68"/>
        <v>180080714</v>
      </c>
    </row>
    <row r="716" spans="1:16" x14ac:dyDescent="0.25">
      <c r="A716" s="383">
        <f>料單!C934</f>
        <v>24025</v>
      </c>
      <c r="B716" s="383">
        <f>料單!E934</f>
        <v>0</v>
      </c>
      <c r="C716" s="383">
        <f>料單!K934</f>
        <v>0</v>
      </c>
      <c r="E716" s="171" cm="1">
        <f t="array" ref="E716">INDEX(A:A,MATCH(ROW(A715)-1,D:D,1)+1)</f>
        <v>18008</v>
      </c>
      <c r="F716" s="171" t="str" cm="1">
        <f t="array" ref="F716">INDEX(B:B,MATCH(ROW(B715)-1,D:D,1)+1)</f>
        <v>活隔</v>
      </c>
      <c r="G716" s="171">
        <v>1</v>
      </c>
      <c r="H716" s="398">
        <v>715</v>
      </c>
      <c r="J716" s="396" t="str">
        <f t="shared" si="64"/>
        <v/>
      </c>
      <c r="K716" s="390" t="str">
        <f t="shared" si="65"/>
        <v/>
      </c>
      <c r="M716" s="396" t="str">
        <f t="shared" si="66"/>
        <v/>
      </c>
      <c r="N716" s="390" t="str">
        <f t="shared" si="67"/>
        <v/>
      </c>
      <c r="P716" t="str">
        <f t="shared" si="68"/>
        <v>180080715</v>
      </c>
    </row>
    <row r="717" spans="1:16" x14ac:dyDescent="0.25">
      <c r="A717" s="383">
        <f>料單!C935</f>
        <v>24026</v>
      </c>
      <c r="B717" s="383">
        <f>料單!E935</f>
        <v>0</v>
      </c>
      <c r="C717" s="383">
        <f>料單!K935</f>
        <v>0</v>
      </c>
      <c r="E717" s="171" cm="1">
        <f t="array" ref="E717">INDEX(A:A,MATCH(ROW(A716)-1,D:D,1)+1)</f>
        <v>18008</v>
      </c>
      <c r="F717" s="171" t="str" cm="1">
        <f t="array" ref="F717">INDEX(B:B,MATCH(ROW(B716)-1,D:D,1)+1)</f>
        <v>活隔</v>
      </c>
      <c r="G717" s="171">
        <v>1</v>
      </c>
      <c r="H717" s="398">
        <v>716</v>
      </c>
      <c r="J717" s="396" t="str">
        <f t="shared" si="64"/>
        <v/>
      </c>
      <c r="K717" s="390" t="str">
        <f t="shared" si="65"/>
        <v/>
      </c>
      <c r="M717" s="396" t="str">
        <f t="shared" si="66"/>
        <v/>
      </c>
      <c r="N717" s="390" t="str">
        <f t="shared" si="67"/>
        <v/>
      </c>
      <c r="P717" t="str">
        <f t="shared" si="68"/>
        <v>180080716</v>
      </c>
    </row>
    <row r="718" spans="1:16" x14ac:dyDescent="0.25">
      <c r="A718" s="383">
        <f>料單!C936</f>
        <v>24027</v>
      </c>
      <c r="B718" s="383">
        <f>料單!E936</f>
        <v>0</v>
      </c>
      <c r="C718" s="383">
        <f>料單!K936</f>
        <v>0</v>
      </c>
      <c r="E718" s="171" cm="1">
        <f t="array" ref="E718">INDEX(A:A,MATCH(ROW(A717)-1,D:D,1)+1)</f>
        <v>18008</v>
      </c>
      <c r="F718" s="171" t="str" cm="1">
        <f t="array" ref="F718">INDEX(B:B,MATCH(ROW(B717)-1,D:D,1)+1)</f>
        <v>活隔</v>
      </c>
      <c r="G718" s="171">
        <v>1</v>
      </c>
      <c r="H718" s="398">
        <v>717</v>
      </c>
      <c r="J718" s="396" t="str">
        <f t="shared" si="64"/>
        <v/>
      </c>
      <c r="K718" s="390" t="str">
        <f t="shared" si="65"/>
        <v/>
      </c>
      <c r="M718" s="396" t="str">
        <f t="shared" si="66"/>
        <v/>
      </c>
      <c r="N718" s="390" t="str">
        <f t="shared" si="67"/>
        <v/>
      </c>
      <c r="P718" t="str">
        <f t="shared" si="68"/>
        <v>180080717</v>
      </c>
    </row>
    <row r="719" spans="1:16" x14ac:dyDescent="0.25">
      <c r="A719" s="383">
        <f>料單!C937</f>
        <v>24028</v>
      </c>
      <c r="B719" s="383">
        <f>料單!E937</f>
        <v>0</v>
      </c>
      <c r="C719" s="383">
        <f>料單!K937</f>
        <v>0</v>
      </c>
      <c r="E719" s="171" cm="1">
        <f t="array" ref="E719">INDEX(A:A,MATCH(ROW(A718)-1,D:D,1)+1)</f>
        <v>18008</v>
      </c>
      <c r="F719" s="171" t="str" cm="1">
        <f t="array" ref="F719">INDEX(B:B,MATCH(ROW(B718)-1,D:D,1)+1)</f>
        <v>活隔</v>
      </c>
      <c r="G719" s="171">
        <v>1</v>
      </c>
      <c r="H719" s="398">
        <v>718</v>
      </c>
      <c r="J719" s="396" t="str">
        <f t="shared" si="64"/>
        <v/>
      </c>
      <c r="K719" s="390" t="str">
        <f t="shared" si="65"/>
        <v/>
      </c>
      <c r="M719" s="396" t="str">
        <f t="shared" si="66"/>
        <v/>
      </c>
      <c r="N719" s="390" t="str">
        <f t="shared" si="67"/>
        <v/>
      </c>
      <c r="P719" t="str">
        <f t="shared" si="68"/>
        <v>180080718</v>
      </c>
    </row>
    <row r="720" spans="1:16" x14ac:dyDescent="0.25">
      <c r="A720" s="383">
        <f>料單!C938</f>
        <v>24029</v>
      </c>
      <c r="B720" s="383">
        <f>料單!E938</f>
        <v>0</v>
      </c>
      <c r="C720" s="383">
        <f>料單!K938</f>
        <v>0</v>
      </c>
      <c r="E720" s="171" cm="1">
        <f t="array" ref="E720">INDEX(A:A,MATCH(ROW(A719)-1,D:D,1)+1)</f>
        <v>18008</v>
      </c>
      <c r="F720" s="171" t="str" cm="1">
        <f t="array" ref="F720">INDEX(B:B,MATCH(ROW(B719)-1,D:D,1)+1)</f>
        <v>活隔</v>
      </c>
      <c r="G720" s="171">
        <v>1</v>
      </c>
      <c r="H720" s="398">
        <v>719</v>
      </c>
      <c r="J720" s="396" t="str">
        <f t="shared" si="64"/>
        <v/>
      </c>
      <c r="K720" s="390" t="str">
        <f t="shared" si="65"/>
        <v/>
      </c>
      <c r="M720" s="396" t="str">
        <f t="shared" si="66"/>
        <v/>
      </c>
      <c r="N720" s="390" t="str">
        <f t="shared" si="67"/>
        <v/>
      </c>
      <c r="P720" t="str">
        <f t="shared" si="68"/>
        <v>180080719</v>
      </c>
    </row>
    <row r="721" spans="1:16" x14ac:dyDescent="0.25">
      <c r="A721" s="383">
        <f>料單!C939</f>
        <v>24030</v>
      </c>
      <c r="B721" s="383">
        <f>料單!E939</f>
        <v>0</v>
      </c>
      <c r="C721" s="383">
        <f>料單!K939</f>
        <v>0</v>
      </c>
      <c r="E721" s="171" cm="1">
        <f t="array" ref="E721">INDEX(A:A,MATCH(ROW(A720)-1,D:D,1)+1)</f>
        <v>18008</v>
      </c>
      <c r="F721" s="171" t="str" cm="1">
        <f t="array" ref="F721">INDEX(B:B,MATCH(ROW(B720)-1,D:D,1)+1)</f>
        <v>活隔</v>
      </c>
      <c r="G721" s="171">
        <v>1</v>
      </c>
      <c r="H721" s="398">
        <v>720</v>
      </c>
      <c r="J721" s="396" t="str">
        <f t="shared" si="64"/>
        <v/>
      </c>
      <c r="K721" s="390" t="str">
        <f t="shared" si="65"/>
        <v/>
      </c>
      <c r="M721" s="396" t="str">
        <f t="shared" si="66"/>
        <v/>
      </c>
      <c r="N721" s="390" t="str">
        <f t="shared" si="67"/>
        <v/>
      </c>
      <c r="P721" t="str">
        <f t="shared" si="68"/>
        <v>180080720</v>
      </c>
    </row>
    <row r="722" spans="1:16" x14ac:dyDescent="0.25">
      <c r="A722" s="383">
        <f>料單!C949</f>
        <v>25001</v>
      </c>
      <c r="B722" s="383" t="str">
        <f>料單!E949</f>
        <v>頂板</v>
      </c>
      <c r="C722" s="383">
        <f>料單!K949</f>
        <v>0</v>
      </c>
      <c r="E722" s="171" cm="1">
        <f t="array" ref="E722">INDEX(A:A,MATCH(ROW(A721)-1,D:D,1)+1)</f>
        <v>18008</v>
      </c>
      <c r="F722" s="171" t="str" cm="1">
        <f t="array" ref="F722">INDEX(B:B,MATCH(ROW(B721)-1,D:D,1)+1)</f>
        <v>活隔</v>
      </c>
      <c r="G722" s="171">
        <v>1</v>
      </c>
      <c r="H722" s="398">
        <v>721</v>
      </c>
      <c r="J722" s="396" t="str">
        <f t="shared" si="64"/>
        <v/>
      </c>
      <c r="K722" s="390" t="str">
        <f t="shared" si="65"/>
        <v/>
      </c>
      <c r="M722" s="396" t="str">
        <f t="shared" si="66"/>
        <v/>
      </c>
      <c r="N722" s="390" t="str">
        <f t="shared" si="67"/>
        <v/>
      </c>
      <c r="P722" t="str">
        <f t="shared" si="68"/>
        <v>180080721</v>
      </c>
    </row>
    <row r="723" spans="1:16" x14ac:dyDescent="0.25">
      <c r="A723" s="383">
        <f>料單!C950</f>
        <v>25002</v>
      </c>
      <c r="B723" s="383" t="str">
        <f>料單!E950</f>
        <v>底板</v>
      </c>
      <c r="C723" s="383">
        <f>料單!K950</f>
        <v>0</v>
      </c>
      <c r="E723" s="171" cm="1">
        <f t="array" ref="E723">INDEX(A:A,MATCH(ROW(A722)-1,D:D,1)+1)</f>
        <v>18008</v>
      </c>
      <c r="F723" s="171" t="str" cm="1">
        <f t="array" ref="F723">INDEX(B:B,MATCH(ROW(B722)-1,D:D,1)+1)</f>
        <v>活隔</v>
      </c>
      <c r="G723" s="171">
        <v>1</v>
      </c>
      <c r="H723" s="398">
        <v>722</v>
      </c>
      <c r="J723" s="396" t="str">
        <f t="shared" si="64"/>
        <v/>
      </c>
      <c r="K723" s="390" t="str">
        <f t="shared" si="65"/>
        <v/>
      </c>
      <c r="M723" s="396" t="str">
        <f t="shared" si="66"/>
        <v/>
      </c>
      <c r="N723" s="390" t="str">
        <f t="shared" si="67"/>
        <v/>
      </c>
      <c r="P723" t="str">
        <f t="shared" si="68"/>
        <v>180080722</v>
      </c>
    </row>
    <row r="724" spans="1:16" x14ac:dyDescent="0.25">
      <c r="A724" s="383">
        <f>料單!C951</f>
        <v>25003</v>
      </c>
      <c r="B724" s="383" t="str">
        <f>料單!E951</f>
        <v>左側板</v>
      </c>
      <c r="C724" s="383">
        <f>料單!K951</f>
        <v>0</v>
      </c>
      <c r="E724" s="171" cm="1">
        <f t="array" ref="E724">INDEX(A:A,MATCH(ROW(A723)-1,D:D,1)+1)</f>
        <v>18008</v>
      </c>
      <c r="F724" s="171" t="str" cm="1">
        <f t="array" ref="F724">INDEX(B:B,MATCH(ROW(B723)-1,D:D,1)+1)</f>
        <v>活隔</v>
      </c>
      <c r="G724" s="171">
        <v>1</v>
      </c>
      <c r="H724" s="398">
        <v>723</v>
      </c>
      <c r="J724" s="396" t="str">
        <f t="shared" si="64"/>
        <v/>
      </c>
      <c r="K724" s="390" t="str">
        <f t="shared" si="65"/>
        <v/>
      </c>
      <c r="M724" s="396" t="str">
        <f t="shared" si="66"/>
        <v/>
      </c>
      <c r="N724" s="390" t="str">
        <f t="shared" si="67"/>
        <v/>
      </c>
      <c r="P724" t="str">
        <f t="shared" si="68"/>
        <v>180080723</v>
      </c>
    </row>
    <row r="725" spans="1:16" x14ac:dyDescent="0.25">
      <c r="A725" s="383">
        <f>料單!C952</f>
        <v>25004</v>
      </c>
      <c r="B725" s="383" t="str">
        <f>料單!E952</f>
        <v>右側板</v>
      </c>
      <c r="C725" s="383">
        <f>料單!K952</f>
        <v>0</v>
      </c>
      <c r="E725" s="171" cm="1">
        <f t="array" ref="E725">INDEX(A:A,MATCH(ROW(A724)-1,D:D,1)+1)</f>
        <v>18008</v>
      </c>
      <c r="F725" s="171" t="str" cm="1">
        <f t="array" ref="F725">INDEX(B:B,MATCH(ROW(B724)-1,D:D,1)+1)</f>
        <v>活隔</v>
      </c>
      <c r="G725" s="171">
        <v>1</v>
      </c>
      <c r="H725" s="398">
        <v>724</v>
      </c>
      <c r="J725" s="396" t="str">
        <f t="shared" si="64"/>
        <v/>
      </c>
      <c r="K725" s="390" t="str">
        <f t="shared" si="65"/>
        <v/>
      </c>
      <c r="M725" s="396" t="str">
        <f t="shared" si="66"/>
        <v/>
      </c>
      <c r="N725" s="390" t="str">
        <f t="shared" si="67"/>
        <v/>
      </c>
      <c r="P725" t="str">
        <f t="shared" si="68"/>
        <v>180080724</v>
      </c>
    </row>
    <row r="726" spans="1:16" x14ac:dyDescent="0.25">
      <c r="A726" s="383">
        <f>料單!C953</f>
        <v>25005</v>
      </c>
      <c r="B726" s="383" t="str">
        <f>料單!E953</f>
        <v>背板</v>
      </c>
      <c r="C726" s="383">
        <f>料單!K953</f>
        <v>0</v>
      </c>
      <c r="E726" s="171" cm="1">
        <f t="array" ref="E726">INDEX(A:A,MATCH(ROW(A725)-1,D:D,1)+1)</f>
        <v>18008</v>
      </c>
      <c r="F726" s="171" t="str" cm="1">
        <f t="array" ref="F726">INDEX(B:B,MATCH(ROW(B725)-1,D:D,1)+1)</f>
        <v>活隔</v>
      </c>
      <c r="G726" s="171">
        <v>1</v>
      </c>
      <c r="H726" s="398">
        <v>725</v>
      </c>
      <c r="J726" s="396" t="str">
        <f t="shared" si="64"/>
        <v/>
      </c>
      <c r="K726" s="390" t="str">
        <f t="shared" si="65"/>
        <v/>
      </c>
      <c r="M726" s="396" t="str">
        <f t="shared" si="66"/>
        <v/>
      </c>
      <c r="N726" s="390" t="str">
        <f t="shared" si="67"/>
        <v/>
      </c>
      <c r="P726" t="str">
        <f t="shared" si="68"/>
        <v>180080725</v>
      </c>
    </row>
    <row r="727" spans="1:16" x14ac:dyDescent="0.25">
      <c r="A727" s="383">
        <f>料單!C954</f>
        <v>25006</v>
      </c>
      <c r="B727" s="383" t="str">
        <f>料單!E954</f>
        <v>背拉桿</v>
      </c>
      <c r="C727" s="383">
        <f>料單!K954</f>
        <v>0</v>
      </c>
      <c r="E727" s="171" cm="1">
        <f t="array" ref="E727">INDEX(A:A,MATCH(ROW(A726)-1,D:D,1)+1)</f>
        <v>18008</v>
      </c>
      <c r="F727" s="171" t="str" cm="1">
        <f t="array" ref="F727">INDEX(B:B,MATCH(ROW(B726)-1,D:D,1)+1)</f>
        <v>活隔</v>
      </c>
      <c r="G727" s="171">
        <v>1</v>
      </c>
      <c r="H727" s="398">
        <v>726</v>
      </c>
      <c r="J727" s="396" t="str">
        <f t="shared" si="64"/>
        <v/>
      </c>
      <c r="K727" s="390" t="str">
        <f t="shared" si="65"/>
        <v/>
      </c>
      <c r="M727" s="396" t="str">
        <f t="shared" si="66"/>
        <v/>
      </c>
      <c r="N727" s="390" t="str">
        <f t="shared" si="67"/>
        <v/>
      </c>
      <c r="P727" t="str">
        <f t="shared" si="68"/>
        <v>180080726</v>
      </c>
    </row>
    <row r="728" spans="1:16" x14ac:dyDescent="0.25">
      <c r="A728" s="383">
        <f>料單!C955</f>
        <v>25007</v>
      </c>
      <c r="B728" s="383" t="str">
        <f>料單!E955</f>
        <v>中立板</v>
      </c>
      <c r="C728" s="383">
        <f>料單!K955</f>
        <v>0</v>
      </c>
      <c r="E728" s="171" cm="1">
        <f t="array" ref="E728">INDEX(A:A,MATCH(ROW(A727)-1,D:D,1)+1)</f>
        <v>18008</v>
      </c>
      <c r="F728" s="171" t="str" cm="1">
        <f t="array" ref="F728">INDEX(B:B,MATCH(ROW(B727)-1,D:D,1)+1)</f>
        <v>活隔</v>
      </c>
      <c r="G728" s="171">
        <v>1</v>
      </c>
      <c r="H728" s="398">
        <v>727</v>
      </c>
      <c r="J728" s="396" t="str">
        <f t="shared" si="64"/>
        <v/>
      </c>
      <c r="K728" s="390" t="str">
        <f t="shared" si="65"/>
        <v/>
      </c>
      <c r="M728" s="396" t="str">
        <f t="shared" si="66"/>
        <v/>
      </c>
      <c r="N728" s="390" t="str">
        <f t="shared" si="67"/>
        <v/>
      </c>
      <c r="P728" t="str">
        <f t="shared" si="68"/>
        <v>180080727</v>
      </c>
    </row>
    <row r="729" spans="1:16" x14ac:dyDescent="0.25">
      <c r="A729" s="383">
        <f>料單!C956</f>
        <v>25008</v>
      </c>
      <c r="B729" s="383" t="str">
        <f>料單!E956</f>
        <v>活隔</v>
      </c>
      <c r="C729" s="383">
        <f>料單!K956</f>
        <v>0</v>
      </c>
      <c r="E729" s="171" cm="1">
        <f t="array" ref="E729">INDEX(A:A,MATCH(ROW(A728)-1,D:D,1)+1)</f>
        <v>18008</v>
      </c>
      <c r="F729" s="171" t="str" cm="1">
        <f t="array" ref="F729">INDEX(B:B,MATCH(ROW(B728)-1,D:D,1)+1)</f>
        <v>活隔</v>
      </c>
      <c r="G729" s="171">
        <v>1</v>
      </c>
      <c r="H729" s="398">
        <v>728</v>
      </c>
      <c r="J729" s="396" t="str">
        <f t="shared" si="64"/>
        <v/>
      </c>
      <c r="K729" s="390" t="str">
        <f t="shared" si="65"/>
        <v/>
      </c>
      <c r="M729" s="396" t="str">
        <f t="shared" si="66"/>
        <v/>
      </c>
      <c r="N729" s="390" t="str">
        <f t="shared" si="67"/>
        <v/>
      </c>
      <c r="P729" t="str">
        <f t="shared" si="68"/>
        <v>180080728</v>
      </c>
    </row>
    <row r="730" spans="1:16" x14ac:dyDescent="0.25">
      <c r="A730" s="383">
        <f>料單!C957</f>
        <v>25009</v>
      </c>
      <c r="B730" s="383" t="str">
        <f>料單!E957</f>
        <v>固隔</v>
      </c>
      <c r="C730" s="383">
        <f>料單!K957</f>
        <v>0</v>
      </c>
      <c r="E730" s="171" cm="1">
        <f t="array" ref="E730">INDEX(A:A,MATCH(ROW(A729)-1,D:D,1)+1)</f>
        <v>18008</v>
      </c>
      <c r="F730" s="171" t="str" cm="1">
        <f t="array" ref="F730">INDEX(B:B,MATCH(ROW(B729)-1,D:D,1)+1)</f>
        <v>活隔</v>
      </c>
      <c r="G730" s="171">
        <v>1</v>
      </c>
      <c r="H730" s="398">
        <v>729</v>
      </c>
      <c r="J730" s="396" t="str">
        <f t="shared" si="64"/>
        <v/>
      </c>
      <c r="K730" s="390" t="str">
        <f t="shared" si="65"/>
        <v/>
      </c>
      <c r="M730" s="396" t="str">
        <f t="shared" si="66"/>
        <v/>
      </c>
      <c r="N730" s="390" t="str">
        <f t="shared" si="67"/>
        <v/>
      </c>
      <c r="P730" t="str">
        <f t="shared" si="68"/>
        <v>180080729</v>
      </c>
    </row>
    <row r="731" spans="1:16" x14ac:dyDescent="0.25">
      <c r="A731" s="383">
        <f>料單!C958</f>
        <v>25010</v>
      </c>
      <c r="B731" s="383" t="str">
        <f>料單!E958</f>
        <v>左門板</v>
      </c>
      <c r="C731" s="383">
        <f>料單!K958</f>
        <v>0</v>
      </c>
      <c r="E731" s="171" cm="1">
        <f t="array" ref="E731">INDEX(A:A,MATCH(ROW(A730)-1,D:D,1)+1)</f>
        <v>18008</v>
      </c>
      <c r="F731" s="171" t="str" cm="1">
        <f t="array" ref="F731">INDEX(B:B,MATCH(ROW(B730)-1,D:D,1)+1)</f>
        <v>活隔</v>
      </c>
      <c r="G731" s="171">
        <v>1</v>
      </c>
      <c r="H731" s="398">
        <v>730</v>
      </c>
      <c r="J731" s="396" t="str">
        <f t="shared" si="64"/>
        <v/>
      </c>
      <c r="K731" s="390" t="str">
        <f t="shared" si="65"/>
        <v/>
      </c>
      <c r="M731" s="396" t="str">
        <f t="shared" si="66"/>
        <v/>
      </c>
      <c r="N731" s="390" t="str">
        <f t="shared" si="67"/>
        <v/>
      </c>
      <c r="P731" t="str">
        <f t="shared" si="68"/>
        <v>180080730</v>
      </c>
    </row>
    <row r="732" spans="1:16" x14ac:dyDescent="0.25">
      <c r="A732" s="383">
        <f>料單!C959</f>
        <v>25011</v>
      </c>
      <c r="B732" s="383" t="str">
        <f>料單!E959</f>
        <v>右門板</v>
      </c>
      <c r="C732" s="383">
        <f>料單!K959</f>
        <v>0</v>
      </c>
      <c r="E732" s="171" cm="1">
        <f t="array" ref="E732">INDEX(A:A,MATCH(ROW(A731)-1,D:D,1)+1)</f>
        <v>18008</v>
      </c>
      <c r="F732" s="171" t="str" cm="1">
        <f t="array" ref="F732">INDEX(B:B,MATCH(ROW(B731)-1,D:D,1)+1)</f>
        <v>活隔</v>
      </c>
      <c r="G732" s="171">
        <v>1</v>
      </c>
      <c r="H732" s="398">
        <v>731</v>
      </c>
      <c r="J732" s="396" t="str">
        <f t="shared" si="64"/>
        <v/>
      </c>
      <c r="K732" s="390" t="str">
        <f t="shared" si="65"/>
        <v/>
      </c>
      <c r="M732" s="396" t="str">
        <f t="shared" si="66"/>
        <v/>
      </c>
      <c r="N732" s="390" t="str">
        <f t="shared" si="67"/>
        <v/>
      </c>
      <c r="P732" t="str">
        <f t="shared" si="68"/>
        <v>180080731</v>
      </c>
    </row>
    <row r="733" spans="1:16" x14ac:dyDescent="0.25">
      <c r="A733" s="383">
        <f>料單!C960</f>
        <v>25012</v>
      </c>
      <c r="B733" s="383">
        <f>料單!E960</f>
        <v>0</v>
      </c>
      <c r="C733" s="383">
        <f>料單!K960</f>
        <v>0</v>
      </c>
      <c r="E733" s="171" cm="1">
        <f t="array" ref="E733">INDEX(A:A,MATCH(ROW(A732)-1,D:D,1)+1)</f>
        <v>18008</v>
      </c>
      <c r="F733" s="171" t="str" cm="1">
        <f t="array" ref="F733">INDEX(B:B,MATCH(ROW(B732)-1,D:D,1)+1)</f>
        <v>活隔</v>
      </c>
      <c r="G733" s="171">
        <v>1</v>
      </c>
      <c r="H733" s="398">
        <v>732</v>
      </c>
      <c r="J733" s="396" t="str">
        <f t="shared" si="64"/>
        <v/>
      </c>
      <c r="K733" s="390" t="str">
        <f t="shared" si="65"/>
        <v/>
      </c>
      <c r="M733" s="396" t="str">
        <f t="shared" si="66"/>
        <v/>
      </c>
      <c r="N733" s="390" t="str">
        <f t="shared" si="67"/>
        <v/>
      </c>
      <c r="P733" t="str">
        <f t="shared" si="68"/>
        <v>180080732</v>
      </c>
    </row>
    <row r="734" spans="1:16" x14ac:dyDescent="0.25">
      <c r="A734" s="383">
        <f>料單!C961</f>
        <v>25013</v>
      </c>
      <c r="B734" s="383">
        <f>料單!E961</f>
        <v>0</v>
      </c>
      <c r="C734" s="383">
        <f>料單!K961</f>
        <v>0</v>
      </c>
      <c r="E734" s="171" cm="1">
        <f t="array" ref="E734">INDEX(A:A,MATCH(ROW(A733)-1,D:D,1)+1)</f>
        <v>18008</v>
      </c>
      <c r="F734" s="171" t="str" cm="1">
        <f t="array" ref="F734">INDEX(B:B,MATCH(ROW(B733)-1,D:D,1)+1)</f>
        <v>活隔</v>
      </c>
      <c r="G734" s="171">
        <v>1</v>
      </c>
      <c r="H734" s="398">
        <v>733</v>
      </c>
      <c r="J734" s="396" t="str">
        <f t="shared" si="64"/>
        <v/>
      </c>
      <c r="K734" s="390" t="str">
        <f t="shared" si="65"/>
        <v/>
      </c>
      <c r="M734" s="396" t="str">
        <f t="shared" si="66"/>
        <v/>
      </c>
      <c r="N734" s="390" t="str">
        <f t="shared" si="67"/>
        <v/>
      </c>
      <c r="P734" t="str">
        <f t="shared" si="68"/>
        <v>180080733</v>
      </c>
    </row>
    <row r="735" spans="1:16" x14ac:dyDescent="0.25">
      <c r="A735" s="383">
        <f>料單!C962</f>
        <v>25014</v>
      </c>
      <c r="B735" s="383">
        <f>料單!E962</f>
        <v>0</v>
      </c>
      <c r="C735" s="383">
        <f>料單!K962</f>
        <v>0</v>
      </c>
      <c r="E735" s="171" cm="1">
        <f t="array" ref="E735">INDEX(A:A,MATCH(ROW(A734)-1,D:D,1)+1)</f>
        <v>18008</v>
      </c>
      <c r="F735" s="171" t="str" cm="1">
        <f t="array" ref="F735">INDEX(B:B,MATCH(ROW(B734)-1,D:D,1)+1)</f>
        <v>活隔</v>
      </c>
      <c r="G735" s="171">
        <v>1</v>
      </c>
      <c r="H735" s="398">
        <v>734</v>
      </c>
      <c r="J735" s="396" t="str">
        <f t="shared" si="64"/>
        <v/>
      </c>
      <c r="K735" s="390" t="str">
        <f t="shared" si="65"/>
        <v/>
      </c>
      <c r="M735" s="396" t="str">
        <f t="shared" si="66"/>
        <v/>
      </c>
      <c r="N735" s="390" t="str">
        <f t="shared" si="67"/>
        <v/>
      </c>
      <c r="P735" t="str">
        <f t="shared" si="68"/>
        <v>180080734</v>
      </c>
    </row>
    <row r="736" spans="1:16" x14ac:dyDescent="0.25">
      <c r="A736" s="383">
        <f>料單!C963</f>
        <v>25015</v>
      </c>
      <c r="B736" s="383">
        <f>料單!E963</f>
        <v>0</v>
      </c>
      <c r="C736" s="383">
        <f>料單!K963</f>
        <v>0</v>
      </c>
      <c r="E736" s="171" cm="1">
        <f t="array" ref="E736">INDEX(A:A,MATCH(ROW(A735)-1,D:D,1)+1)</f>
        <v>18008</v>
      </c>
      <c r="F736" s="171" t="str" cm="1">
        <f t="array" ref="F736">INDEX(B:B,MATCH(ROW(B735)-1,D:D,1)+1)</f>
        <v>活隔</v>
      </c>
      <c r="G736" s="171">
        <v>1</v>
      </c>
      <c r="H736" s="398">
        <v>735</v>
      </c>
      <c r="J736" s="396" t="str">
        <f t="shared" si="64"/>
        <v/>
      </c>
      <c r="K736" s="390" t="str">
        <f t="shared" si="65"/>
        <v/>
      </c>
      <c r="M736" s="396" t="str">
        <f t="shared" si="66"/>
        <v/>
      </c>
      <c r="N736" s="390" t="str">
        <f t="shared" si="67"/>
        <v/>
      </c>
      <c r="P736" t="str">
        <f t="shared" si="68"/>
        <v>180080735</v>
      </c>
    </row>
    <row r="737" spans="1:16" x14ac:dyDescent="0.25">
      <c r="A737" s="383">
        <f>料單!C964</f>
        <v>25016</v>
      </c>
      <c r="B737" s="383">
        <f>料單!E964</f>
        <v>0</v>
      </c>
      <c r="C737" s="383">
        <f>料單!K964</f>
        <v>0</v>
      </c>
      <c r="E737" s="171" cm="1">
        <f t="array" ref="E737">INDEX(A:A,MATCH(ROW(A736)-1,D:D,1)+1)</f>
        <v>18008</v>
      </c>
      <c r="F737" s="171" t="str" cm="1">
        <f t="array" ref="F737">INDEX(B:B,MATCH(ROW(B736)-1,D:D,1)+1)</f>
        <v>活隔</v>
      </c>
      <c r="G737" s="171">
        <v>1</v>
      </c>
      <c r="H737" s="398">
        <v>736</v>
      </c>
      <c r="J737" s="396" t="str">
        <f t="shared" si="64"/>
        <v/>
      </c>
      <c r="K737" s="390" t="str">
        <f t="shared" si="65"/>
        <v/>
      </c>
      <c r="M737" s="396" t="str">
        <f t="shared" si="66"/>
        <v/>
      </c>
      <c r="N737" s="390" t="str">
        <f t="shared" si="67"/>
        <v/>
      </c>
      <c r="P737" t="str">
        <f t="shared" si="68"/>
        <v>180080736</v>
      </c>
    </row>
    <row r="738" spans="1:16" x14ac:dyDescent="0.25">
      <c r="A738" s="383">
        <f>料單!C965</f>
        <v>25017</v>
      </c>
      <c r="B738" s="383">
        <f>料單!E965</f>
        <v>0</v>
      </c>
      <c r="C738" s="383">
        <f>料單!K965</f>
        <v>0</v>
      </c>
      <c r="E738" s="171" cm="1">
        <f t="array" ref="E738">INDEX(A:A,MATCH(ROW(A737)-1,D:D,1)+1)</f>
        <v>18008</v>
      </c>
      <c r="F738" s="171" t="str" cm="1">
        <f t="array" ref="F738">INDEX(B:B,MATCH(ROW(B737)-1,D:D,1)+1)</f>
        <v>活隔</v>
      </c>
      <c r="G738" s="171">
        <v>1</v>
      </c>
      <c r="H738" s="398">
        <v>737</v>
      </c>
      <c r="J738" s="396" t="str">
        <f t="shared" si="64"/>
        <v/>
      </c>
      <c r="K738" s="390" t="str">
        <f t="shared" si="65"/>
        <v/>
      </c>
      <c r="M738" s="396" t="str">
        <f t="shared" si="66"/>
        <v/>
      </c>
      <c r="N738" s="390" t="str">
        <f t="shared" si="67"/>
        <v/>
      </c>
      <c r="P738" t="str">
        <f t="shared" si="68"/>
        <v>180080737</v>
      </c>
    </row>
    <row r="739" spans="1:16" x14ac:dyDescent="0.25">
      <c r="A739" s="383">
        <f>料單!C966</f>
        <v>25018</v>
      </c>
      <c r="B739" s="383">
        <f>料單!E966</f>
        <v>0</v>
      </c>
      <c r="C739" s="383">
        <f>料單!K966</f>
        <v>0</v>
      </c>
      <c r="E739" s="171" cm="1">
        <f t="array" ref="E739">INDEX(A:A,MATCH(ROW(A738)-1,D:D,1)+1)</f>
        <v>18008</v>
      </c>
      <c r="F739" s="171" t="str" cm="1">
        <f t="array" ref="F739">INDEX(B:B,MATCH(ROW(B738)-1,D:D,1)+1)</f>
        <v>活隔</v>
      </c>
      <c r="G739" s="171">
        <v>1</v>
      </c>
      <c r="H739" s="398">
        <v>738</v>
      </c>
      <c r="J739" s="396" t="str">
        <f t="shared" si="64"/>
        <v/>
      </c>
      <c r="K739" s="390" t="str">
        <f t="shared" si="65"/>
        <v/>
      </c>
      <c r="M739" s="396" t="str">
        <f t="shared" si="66"/>
        <v/>
      </c>
      <c r="N739" s="390" t="str">
        <f t="shared" si="67"/>
        <v/>
      </c>
      <c r="P739" t="str">
        <f t="shared" si="68"/>
        <v>180080738</v>
      </c>
    </row>
    <row r="740" spans="1:16" x14ac:dyDescent="0.25">
      <c r="A740" s="383">
        <f>料單!C967</f>
        <v>25019</v>
      </c>
      <c r="B740" s="383">
        <f>料單!E967</f>
        <v>0</v>
      </c>
      <c r="C740" s="383">
        <f>料單!K967</f>
        <v>0</v>
      </c>
      <c r="E740" s="171" cm="1">
        <f t="array" ref="E740">INDEX(A:A,MATCH(ROW(A739)-1,D:D,1)+1)</f>
        <v>18008</v>
      </c>
      <c r="F740" s="171" t="str" cm="1">
        <f t="array" ref="F740">INDEX(B:B,MATCH(ROW(B739)-1,D:D,1)+1)</f>
        <v>活隔</v>
      </c>
      <c r="G740" s="171">
        <v>1</v>
      </c>
      <c r="H740" s="398">
        <v>739</v>
      </c>
      <c r="J740" s="396" t="str">
        <f t="shared" si="64"/>
        <v/>
      </c>
      <c r="K740" s="390" t="str">
        <f t="shared" si="65"/>
        <v/>
      </c>
      <c r="M740" s="396" t="str">
        <f t="shared" si="66"/>
        <v/>
      </c>
      <c r="N740" s="390" t="str">
        <f t="shared" si="67"/>
        <v/>
      </c>
      <c r="P740" t="str">
        <f t="shared" si="68"/>
        <v>180080739</v>
      </c>
    </row>
    <row r="741" spans="1:16" x14ac:dyDescent="0.25">
      <c r="A741" s="383">
        <f>料單!C968</f>
        <v>25020</v>
      </c>
      <c r="B741" s="383">
        <f>料單!E968</f>
        <v>0</v>
      </c>
      <c r="C741" s="383">
        <f>料單!K968</f>
        <v>0</v>
      </c>
      <c r="E741" s="171" cm="1">
        <f t="array" ref="E741">INDEX(A:A,MATCH(ROW(A740)-1,D:D,1)+1)</f>
        <v>18008</v>
      </c>
      <c r="F741" s="171" t="str" cm="1">
        <f t="array" ref="F741">INDEX(B:B,MATCH(ROW(B740)-1,D:D,1)+1)</f>
        <v>活隔</v>
      </c>
      <c r="G741" s="171">
        <v>1</v>
      </c>
      <c r="H741" s="398">
        <v>740</v>
      </c>
      <c r="J741" s="396" t="str">
        <f t="shared" si="64"/>
        <v/>
      </c>
      <c r="K741" s="390" t="str">
        <f t="shared" si="65"/>
        <v/>
      </c>
      <c r="M741" s="396" t="str">
        <f t="shared" si="66"/>
        <v/>
      </c>
      <c r="N741" s="390" t="str">
        <f t="shared" si="67"/>
        <v/>
      </c>
      <c r="P741" t="str">
        <f t="shared" si="68"/>
        <v>180080740</v>
      </c>
    </row>
    <row r="742" spans="1:16" x14ac:dyDescent="0.25">
      <c r="A742" s="383">
        <f>料單!C969</f>
        <v>25021</v>
      </c>
      <c r="B742" s="383">
        <f>料單!E969</f>
        <v>0</v>
      </c>
      <c r="C742" s="383">
        <f>料單!K969</f>
        <v>0</v>
      </c>
      <c r="E742" s="171" cm="1">
        <f t="array" ref="E742">INDEX(A:A,MATCH(ROW(A741)-1,D:D,1)+1)</f>
        <v>18008</v>
      </c>
      <c r="F742" s="171" t="str" cm="1">
        <f t="array" ref="F742">INDEX(B:B,MATCH(ROW(B741)-1,D:D,1)+1)</f>
        <v>活隔</v>
      </c>
      <c r="G742" s="171">
        <v>1</v>
      </c>
      <c r="H742" s="398">
        <v>741</v>
      </c>
      <c r="J742" s="396" t="str">
        <f t="shared" si="64"/>
        <v/>
      </c>
      <c r="K742" s="390" t="str">
        <f t="shared" si="65"/>
        <v/>
      </c>
      <c r="M742" s="396" t="str">
        <f t="shared" si="66"/>
        <v/>
      </c>
      <c r="N742" s="390" t="str">
        <f t="shared" si="67"/>
        <v/>
      </c>
      <c r="P742" t="str">
        <f t="shared" si="68"/>
        <v>180080741</v>
      </c>
    </row>
    <row r="743" spans="1:16" x14ac:dyDescent="0.25">
      <c r="A743" s="383">
        <f>料單!C970</f>
        <v>25022</v>
      </c>
      <c r="B743" s="383">
        <f>料單!E970</f>
        <v>0</v>
      </c>
      <c r="C743" s="383">
        <f>料單!K970</f>
        <v>0</v>
      </c>
      <c r="E743" s="171" cm="1">
        <f t="array" ref="E743">INDEX(A:A,MATCH(ROW(A742)-1,D:D,1)+1)</f>
        <v>18008</v>
      </c>
      <c r="F743" s="171" t="str" cm="1">
        <f t="array" ref="F743">INDEX(B:B,MATCH(ROW(B742)-1,D:D,1)+1)</f>
        <v>活隔</v>
      </c>
      <c r="G743" s="171">
        <v>1</v>
      </c>
      <c r="H743" s="398">
        <v>742</v>
      </c>
      <c r="J743" s="396" t="str">
        <f t="shared" si="64"/>
        <v/>
      </c>
      <c r="K743" s="390" t="str">
        <f t="shared" si="65"/>
        <v/>
      </c>
      <c r="M743" s="396" t="str">
        <f t="shared" si="66"/>
        <v/>
      </c>
      <c r="N743" s="390" t="str">
        <f t="shared" si="67"/>
        <v/>
      </c>
      <c r="P743" t="str">
        <f t="shared" si="68"/>
        <v>180080742</v>
      </c>
    </row>
    <row r="744" spans="1:16" x14ac:dyDescent="0.25">
      <c r="A744" s="383">
        <f>料單!C971</f>
        <v>25023</v>
      </c>
      <c r="B744" s="383">
        <f>料單!E971</f>
        <v>0</v>
      </c>
      <c r="C744" s="383">
        <f>料單!K971</f>
        <v>0</v>
      </c>
      <c r="E744" s="171" cm="1">
        <f t="array" ref="E744">INDEX(A:A,MATCH(ROW(A743)-1,D:D,1)+1)</f>
        <v>18008</v>
      </c>
      <c r="F744" s="171" t="str" cm="1">
        <f t="array" ref="F744">INDEX(B:B,MATCH(ROW(B743)-1,D:D,1)+1)</f>
        <v>活隔</v>
      </c>
      <c r="G744" s="171">
        <v>1</v>
      </c>
      <c r="H744" s="398">
        <v>743</v>
      </c>
      <c r="J744" s="396" t="str">
        <f t="shared" si="64"/>
        <v/>
      </c>
      <c r="K744" s="390" t="str">
        <f t="shared" si="65"/>
        <v/>
      </c>
      <c r="M744" s="396" t="str">
        <f t="shared" si="66"/>
        <v/>
      </c>
      <c r="N744" s="390" t="str">
        <f t="shared" si="67"/>
        <v/>
      </c>
      <c r="P744" t="str">
        <f t="shared" si="68"/>
        <v>180080743</v>
      </c>
    </row>
    <row r="745" spans="1:16" x14ac:dyDescent="0.25">
      <c r="A745" s="383">
        <f>料單!C972</f>
        <v>25024</v>
      </c>
      <c r="B745" s="383">
        <f>料單!E972</f>
        <v>0</v>
      </c>
      <c r="C745" s="383">
        <f>料單!K972</f>
        <v>0</v>
      </c>
      <c r="E745" s="171" cm="1">
        <f t="array" ref="E745">INDEX(A:A,MATCH(ROW(A744)-1,D:D,1)+1)</f>
        <v>18008</v>
      </c>
      <c r="F745" s="171" t="str" cm="1">
        <f t="array" ref="F745">INDEX(B:B,MATCH(ROW(B744)-1,D:D,1)+1)</f>
        <v>活隔</v>
      </c>
      <c r="G745" s="171">
        <v>1</v>
      </c>
      <c r="H745" s="398">
        <v>744</v>
      </c>
      <c r="J745" s="396" t="str">
        <f t="shared" si="64"/>
        <v/>
      </c>
      <c r="K745" s="390" t="str">
        <f t="shared" si="65"/>
        <v/>
      </c>
      <c r="M745" s="396" t="str">
        <f t="shared" si="66"/>
        <v/>
      </c>
      <c r="N745" s="390" t="str">
        <f t="shared" si="67"/>
        <v/>
      </c>
      <c r="P745" t="str">
        <f t="shared" si="68"/>
        <v>180080744</v>
      </c>
    </row>
    <row r="746" spans="1:16" x14ac:dyDescent="0.25">
      <c r="A746" s="383">
        <f>料單!C973</f>
        <v>25025</v>
      </c>
      <c r="B746" s="383">
        <f>料單!E973</f>
        <v>0</v>
      </c>
      <c r="C746" s="383">
        <f>料單!K973</f>
        <v>0</v>
      </c>
      <c r="E746" s="171" cm="1">
        <f t="array" ref="E746">INDEX(A:A,MATCH(ROW(A745)-1,D:D,1)+1)</f>
        <v>18008</v>
      </c>
      <c r="F746" s="171" t="str" cm="1">
        <f t="array" ref="F746">INDEX(B:B,MATCH(ROW(B745)-1,D:D,1)+1)</f>
        <v>活隔</v>
      </c>
      <c r="G746" s="171">
        <v>1</v>
      </c>
      <c r="H746" s="398">
        <v>745</v>
      </c>
      <c r="J746" s="396" t="str">
        <f t="shared" si="64"/>
        <v/>
      </c>
      <c r="K746" s="390" t="str">
        <f t="shared" si="65"/>
        <v/>
      </c>
      <c r="M746" s="396" t="str">
        <f t="shared" si="66"/>
        <v/>
      </c>
      <c r="N746" s="390" t="str">
        <f t="shared" si="67"/>
        <v/>
      </c>
      <c r="P746" t="str">
        <f t="shared" si="68"/>
        <v>180080745</v>
      </c>
    </row>
    <row r="747" spans="1:16" x14ac:dyDescent="0.25">
      <c r="A747" s="383">
        <f>料單!C974</f>
        <v>25026</v>
      </c>
      <c r="B747" s="383">
        <f>料單!E974</f>
        <v>0</v>
      </c>
      <c r="C747" s="383">
        <f>料單!K974</f>
        <v>0</v>
      </c>
      <c r="E747" s="171" cm="1">
        <f t="array" ref="E747">INDEX(A:A,MATCH(ROW(A746)-1,D:D,1)+1)</f>
        <v>18008</v>
      </c>
      <c r="F747" s="171" t="str" cm="1">
        <f t="array" ref="F747">INDEX(B:B,MATCH(ROW(B746)-1,D:D,1)+1)</f>
        <v>活隔</v>
      </c>
      <c r="G747" s="171">
        <v>1</v>
      </c>
      <c r="H747" s="398">
        <v>746</v>
      </c>
      <c r="J747" s="396" t="str">
        <f t="shared" si="64"/>
        <v/>
      </c>
      <c r="K747" s="390" t="str">
        <f t="shared" si="65"/>
        <v/>
      </c>
      <c r="M747" s="396" t="str">
        <f t="shared" si="66"/>
        <v/>
      </c>
      <c r="N747" s="390" t="str">
        <f t="shared" si="67"/>
        <v/>
      </c>
      <c r="P747" t="str">
        <f t="shared" si="68"/>
        <v>180080746</v>
      </c>
    </row>
    <row r="748" spans="1:16" x14ac:dyDescent="0.25">
      <c r="A748" s="383">
        <f>料單!C975</f>
        <v>25027</v>
      </c>
      <c r="B748" s="383">
        <f>料單!E975</f>
        <v>0</v>
      </c>
      <c r="C748" s="383">
        <f>料單!K975</f>
        <v>0</v>
      </c>
      <c r="E748" s="171" cm="1">
        <f t="array" ref="E748">INDEX(A:A,MATCH(ROW(A747)-1,D:D,1)+1)</f>
        <v>18008</v>
      </c>
      <c r="F748" s="171" t="str" cm="1">
        <f t="array" ref="F748">INDEX(B:B,MATCH(ROW(B747)-1,D:D,1)+1)</f>
        <v>活隔</v>
      </c>
      <c r="G748" s="171">
        <v>1</v>
      </c>
      <c r="H748" s="398">
        <v>747</v>
      </c>
      <c r="J748" s="396" t="str">
        <f t="shared" si="64"/>
        <v/>
      </c>
      <c r="K748" s="390" t="str">
        <f t="shared" si="65"/>
        <v/>
      </c>
      <c r="M748" s="396" t="str">
        <f t="shared" si="66"/>
        <v/>
      </c>
      <c r="N748" s="390" t="str">
        <f t="shared" si="67"/>
        <v/>
      </c>
      <c r="P748" t="str">
        <f t="shared" si="68"/>
        <v>180080747</v>
      </c>
    </row>
    <row r="749" spans="1:16" x14ac:dyDescent="0.25">
      <c r="A749" s="383">
        <f>料單!C976</f>
        <v>25028</v>
      </c>
      <c r="B749" s="383">
        <f>料單!E976</f>
        <v>0</v>
      </c>
      <c r="C749" s="383">
        <f>料單!K976</f>
        <v>0</v>
      </c>
      <c r="E749" s="171" cm="1">
        <f t="array" ref="E749">INDEX(A:A,MATCH(ROW(A748)-1,D:D,1)+1)</f>
        <v>18008</v>
      </c>
      <c r="F749" s="171" t="str" cm="1">
        <f t="array" ref="F749">INDEX(B:B,MATCH(ROW(B748)-1,D:D,1)+1)</f>
        <v>活隔</v>
      </c>
      <c r="G749" s="171">
        <v>1</v>
      </c>
      <c r="H749" s="398">
        <v>748</v>
      </c>
      <c r="J749" s="396" t="str">
        <f t="shared" si="64"/>
        <v/>
      </c>
      <c r="K749" s="390" t="str">
        <f t="shared" si="65"/>
        <v/>
      </c>
      <c r="M749" s="396" t="str">
        <f t="shared" si="66"/>
        <v/>
      </c>
      <c r="N749" s="390" t="str">
        <f t="shared" si="67"/>
        <v/>
      </c>
      <c r="P749" t="str">
        <f t="shared" si="68"/>
        <v>180080748</v>
      </c>
    </row>
    <row r="750" spans="1:16" x14ac:dyDescent="0.25">
      <c r="A750" s="383">
        <f>料單!C977</f>
        <v>25029</v>
      </c>
      <c r="B750" s="383">
        <f>料單!E977</f>
        <v>0</v>
      </c>
      <c r="C750" s="383">
        <f>料單!K977</f>
        <v>0</v>
      </c>
      <c r="E750" s="171" cm="1">
        <f t="array" ref="E750">INDEX(A:A,MATCH(ROW(A749)-1,D:D,1)+1)</f>
        <v>18008</v>
      </c>
      <c r="F750" s="171" t="str" cm="1">
        <f t="array" ref="F750">INDEX(B:B,MATCH(ROW(B749)-1,D:D,1)+1)</f>
        <v>活隔</v>
      </c>
      <c r="G750" s="171">
        <v>1</v>
      </c>
      <c r="H750" s="398">
        <v>749</v>
      </c>
      <c r="J750" s="396" t="str">
        <f t="shared" si="64"/>
        <v/>
      </c>
      <c r="K750" s="390" t="str">
        <f t="shared" si="65"/>
        <v/>
      </c>
      <c r="M750" s="396" t="str">
        <f t="shared" si="66"/>
        <v/>
      </c>
      <c r="N750" s="390" t="str">
        <f t="shared" si="67"/>
        <v/>
      </c>
      <c r="P750" t="str">
        <f t="shared" si="68"/>
        <v>180080749</v>
      </c>
    </row>
    <row r="751" spans="1:16" x14ac:dyDescent="0.25">
      <c r="A751" s="383">
        <f>料單!C978</f>
        <v>25030</v>
      </c>
      <c r="B751" s="383">
        <f>料單!E978</f>
        <v>0</v>
      </c>
      <c r="C751" s="383">
        <f>料單!K978</f>
        <v>0</v>
      </c>
      <c r="E751" s="171" cm="1">
        <f t="array" ref="E751">INDEX(A:A,MATCH(ROW(A750)-1,D:D,1)+1)</f>
        <v>18008</v>
      </c>
      <c r="F751" s="171" t="str" cm="1">
        <f t="array" ref="F751">INDEX(B:B,MATCH(ROW(B750)-1,D:D,1)+1)</f>
        <v>活隔</v>
      </c>
      <c r="G751" s="171">
        <v>1</v>
      </c>
      <c r="H751" s="398">
        <v>750</v>
      </c>
      <c r="J751" s="396" t="str">
        <f t="shared" si="64"/>
        <v/>
      </c>
      <c r="K751" s="390" t="str">
        <f t="shared" si="65"/>
        <v/>
      </c>
      <c r="M751" s="396" t="str">
        <f t="shared" si="66"/>
        <v/>
      </c>
      <c r="N751" s="390" t="str">
        <f t="shared" si="67"/>
        <v/>
      </c>
      <c r="P751" t="str">
        <f t="shared" si="68"/>
        <v>180080750</v>
      </c>
    </row>
    <row r="752" spans="1:16" x14ac:dyDescent="0.25">
      <c r="A752" s="383">
        <f>料單!C988</f>
        <v>26001</v>
      </c>
      <c r="B752" s="383" t="str">
        <f>料單!E988</f>
        <v>頂板</v>
      </c>
      <c r="C752" s="383">
        <f>料單!K988</f>
        <v>0</v>
      </c>
      <c r="E752" s="171" cm="1">
        <f t="array" ref="E752">INDEX(A:A,MATCH(ROW(A751)-1,D:D,1)+1)</f>
        <v>18008</v>
      </c>
      <c r="F752" s="171" t="str" cm="1">
        <f t="array" ref="F752">INDEX(B:B,MATCH(ROW(B751)-1,D:D,1)+1)</f>
        <v>活隔</v>
      </c>
      <c r="G752" s="171">
        <v>1</v>
      </c>
      <c r="H752" s="398">
        <v>751</v>
      </c>
      <c r="J752" s="396" t="str">
        <f t="shared" si="64"/>
        <v/>
      </c>
      <c r="K752" s="390" t="str">
        <f t="shared" si="65"/>
        <v/>
      </c>
      <c r="M752" s="396" t="str">
        <f t="shared" si="66"/>
        <v/>
      </c>
      <c r="N752" s="390" t="str">
        <f t="shared" si="67"/>
        <v/>
      </c>
      <c r="P752" t="str">
        <f t="shared" si="68"/>
        <v>180080751</v>
      </c>
    </row>
    <row r="753" spans="1:16" x14ac:dyDescent="0.25">
      <c r="A753" s="383">
        <f>料單!C989</f>
        <v>26002</v>
      </c>
      <c r="B753" s="383" t="str">
        <f>料單!E989</f>
        <v>底板</v>
      </c>
      <c r="C753" s="383">
        <f>料單!K989</f>
        <v>0</v>
      </c>
      <c r="E753" s="171" cm="1">
        <f t="array" ref="E753">INDEX(A:A,MATCH(ROW(A752)-1,D:D,1)+1)</f>
        <v>18008</v>
      </c>
      <c r="F753" s="171" t="str" cm="1">
        <f t="array" ref="F753">INDEX(B:B,MATCH(ROW(B752)-1,D:D,1)+1)</f>
        <v>活隔</v>
      </c>
      <c r="G753" s="171">
        <v>1</v>
      </c>
      <c r="H753" s="398">
        <v>752</v>
      </c>
      <c r="J753" s="396" t="str">
        <f t="shared" si="64"/>
        <v/>
      </c>
      <c r="K753" s="390" t="str">
        <f t="shared" si="65"/>
        <v/>
      </c>
      <c r="M753" s="396" t="str">
        <f t="shared" si="66"/>
        <v/>
      </c>
      <c r="N753" s="390" t="str">
        <f t="shared" si="67"/>
        <v/>
      </c>
      <c r="P753" t="str">
        <f t="shared" si="68"/>
        <v>180080752</v>
      </c>
    </row>
    <row r="754" spans="1:16" x14ac:dyDescent="0.25">
      <c r="A754" s="383">
        <f>料單!C990</f>
        <v>26003</v>
      </c>
      <c r="B754" s="383" t="str">
        <f>料單!E990</f>
        <v>左側板</v>
      </c>
      <c r="C754" s="383">
        <f>料單!K990</f>
        <v>0</v>
      </c>
      <c r="E754" s="171" cm="1">
        <f t="array" ref="E754">INDEX(A:A,MATCH(ROW(A753)-1,D:D,1)+1)</f>
        <v>18008</v>
      </c>
      <c r="F754" s="171" t="str" cm="1">
        <f t="array" ref="F754">INDEX(B:B,MATCH(ROW(B753)-1,D:D,1)+1)</f>
        <v>活隔</v>
      </c>
      <c r="G754" s="171">
        <v>1</v>
      </c>
      <c r="H754" s="398">
        <v>753</v>
      </c>
      <c r="J754" s="396" t="str">
        <f t="shared" si="64"/>
        <v/>
      </c>
      <c r="K754" s="390" t="str">
        <f t="shared" si="65"/>
        <v/>
      </c>
      <c r="M754" s="396" t="str">
        <f t="shared" si="66"/>
        <v/>
      </c>
      <c r="N754" s="390" t="str">
        <f t="shared" si="67"/>
        <v/>
      </c>
      <c r="P754" t="str">
        <f t="shared" si="68"/>
        <v>180080753</v>
      </c>
    </row>
    <row r="755" spans="1:16" x14ac:dyDescent="0.25">
      <c r="A755" s="383">
        <f>料單!C991</f>
        <v>26004</v>
      </c>
      <c r="B755" s="383" t="str">
        <f>料單!E991</f>
        <v>右側板</v>
      </c>
      <c r="C755" s="383">
        <f>料單!K991</f>
        <v>0</v>
      </c>
      <c r="E755" s="171" cm="1">
        <f t="array" ref="E755">INDEX(A:A,MATCH(ROW(A754)-1,D:D,1)+1)</f>
        <v>18008</v>
      </c>
      <c r="F755" s="171" t="str" cm="1">
        <f t="array" ref="F755">INDEX(B:B,MATCH(ROW(B754)-1,D:D,1)+1)</f>
        <v>活隔</v>
      </c>
      <c r="G755" s="171">
        <v>1</v>
      </c>
      <c r="H755" s="398">
        <v>754</v>
      </c>
      <c r="J755" s="396" t="str">
        <f t="shared" si="64"/>
        <v/>
      </c>
      <c r="K755" s="390" t="str">
        <f t="shared" si="65"/>
        <v/>
      </c>
      <c r="M755" s="396" t="str">
        <f t="shared" si="66"/>
        <v/>
      </c>
      <c r="N755" s="390" t="str">
        <f t="shared" si="67"/>
        <v/>
      </c>
      <c r="P755" t="str">
        <f t="shared" si="68"/>
        <v>180080754</v>
      </c>
    </row>
    <row r="756" spans="1:16" x14ac:dyDescent="0.25">
      <c r="A756" s="383">
        <f>料單!C992</f>
        <v>26005</v>
      </c>
      <c r="B756" s="383" t="str">
        <f>料單!E992</f>
        <v>背板</v>
      </c>
      <c r="C756" s="383">
        <f>料單!K992</f>
        <v>0</v>
      </c>
      <c r="E756" s="171" cm="1">
        <f t="array" ref="E756">INDEX(A:A,MATCH(ROW(A755)-1,D:D,1)+1)</f>
        <v>18008</v>
      </c>
      <c r="F756" s="171" t="str" cm="1">
        <f t="array" ref="F756">INDEX(B:B,MATCH(ROW(B755)-1,D:D,1)+1)</f>
        <v>活隔</v>
      </c>
      <c r="G756" s="171">
        <v>1</v>
      </c>
      <c r="H756" s="398">
        <v>755</v>
      </c>
      <c r="J756" s="396" t="str">
        <f t="shared" si="64"/>
        <v/>
      </c>
      <c r="K756" s="390" t="str">
        <f t="shared" si="65"/>
        <v/>
      </c>
      <c r="M756" s="396" t="str">
        <f t="shared" si="66"/>
        <v/>
      </c>
      <c r="N756" s="390" t="str">
        <f t="shared" si="67"/>
        <v/>
      </c>
      <c r="P756" t="str">
        <f t="shared" si="68"/>
        <v>180080755</v>
      </c>
    </row>
    <row r="757" spans="1:16" x14ac:dyDescent="0.25">
      <c r="A757" s="383">
        <f>料單!C993</f>
        <v>26006</v>
      </c>
      <c r="B757" s="383" t="str">
        <f>料單!E993</f>
        <v>背拉桿</v>
      </c>
      <c r="C757" s="383">
        <f>料單!K993</f>
        <v>0</v>
      </c>
      <c r="E757" s="171" cm="1">
        <f t="array" ref="E757">INDEX(A:A,MATCH(ROW(A756)-1,D:D,1)+1)</f>
        <v>18008</v>
      </c>
      <c r="F757" s="171" t="str" cm="1">
        <f t="array" ref="F757">INDEX(B:B,MATCH(ROW(B756)-1,D:D,1)+1)</f>
        <v>活隔</v>
      </c>
      <c r="G757" s="171">
        <v>1</v>
      </c>
      <c r="H757" s="398">
        <v>756</v>
      </c>
      <c r="J757" s="396" t="str">
        <f t="shared" si="64"/>
        <v/>
      </c>
      <c r="K757" s="390" t="str">
        <f t="shared" si="65"/>
        <v/>
      </c>
      <c r="M757" s="396" t="str">
        <f t="shared" si="66"/>
        <v/>
      </c>
      <c r="N757" s="390" t="str">
        <f t="shared" si="67"/>
        <v/>
      </c>
      <c r="P757" t="str">
        <f t="shared" si="68"/>
        <v>180080756</v>
      </c>
    </row>
    <row r="758" spans="1:16" x14ac:dyDescent="0.25">
      <c r="A758" s="383">
        <f>料單!C994</f>
        <v>26007</v>
      </c>
      <c r="B758" s="383" t="str">
        <f>料單!E994</f>
        <v>中立板</v>
      </c>
      <c r="C758" s="383">
        <f>料單!K994</f>
        <v>0</v>
      </c>
      <c r="E758" s="171" cm="1">
        <f t="array" ref="E758">INDEX(A:A,MATCH(ROW(A757)-1,D:D,1)+1)</f>
        <v>18008</v>
      </c>
      <c r="F758" s="171" t="str" cm="1">
        <f t="array" ref="F758">INDEX(B:B,MATCH(ROW(B757)-1,D:D,1)+1)</f>
        <v>活隔</v>
      </c>
      <c r="G758" s="171">
        <v>1</v>
      </c>
      <c r="H758" s="398">
        <v>757</v>
      </c>
      <c r="J758" s="396" t="str">
        <f t="shared" si="64"/>
        <v/>
      </c>
      <c r="K758" s="390" t="str">
        <f t="shared" si="65"/>
        <v/>
      </c>
      <c r="M758" s="396" t="str">
        <f t="shared" si="66"/>
        <v/>
      </c>
      <c r="N758" s="390" t="str">
        <f t="shared" si="67"/>
        <v/>
      </c>
      <c r="P758" t="str">
        <f t="shared" si="68"/>
        <v>180080757</v>
      </c>
    </row>
    <row r="759" spans="1:16" x14ac:dyDescent="0.25">
      <c r="A759" s="383">
        <f>料單!C995</f>
        <v>26008</v>
      </c>
      <c r="B759" s="383" t="str">
        <f>料單!E995</f>
        <v>活隔</v>
      </c>
      <c r="C759" s="383">
        <f>料單!K995</f>
        <v>0</v>
      </c>
      <c r="E759" s="171" cm="1">
        <f t="array" ref="E759">INDEX(A:A,MATCH(ROW(A758)-1,D:D,1)+1)</f>
        <v>18008</v>
      </c>
      <c r="F759" s="171" t="str" cm="1">
        <f t="array" ref="F759">INDEX(B:B,MATCH(ROW(B758)-1,D:D,1)+1)</f>
        <v>活隔</v>
      </c>
      <c r="G759" s="171">
        <v>1</v>
      </c>
      <c r="H759" s="398">
        <v>758</v>
      </c>
      <c r="J759" s="396" t="str">
        <f t="shared" si="64"/>
        <v/>
      </c>
      <c r="K759" s="390" t="str">
        <f t="shared" si="65"/>
        <v/>
      </c>
      <c r="M759" s="396" t="str">
        <f t="shared" si="66"/>
        <v/>
      </c>
      <c r="N759" s="390" t="str">
        <f t="shared" si="67"/>
        <v/>
      </c>
      <c r="P759" t="str">
        <f t="shared" si="68"/>
        <v>180080758</v>
      </c>
    </row>
    <row r="760" spans="1:16" x14ac:dyDescent="0.25">
      <c r="A760" s="383">
        <f>料單!C996</f>
        <v>26009</v>
      </c>
      <c r="B760" s="383" t="str">
        <f>料單!E996</f>
        <v>固隔</v>
      </c>
      <c r="C760" s="383">
        <f>料單!K996</f>
        <v>0</v>
      </c>
      <c r="E760" s="171" cm="1">
        <f t="array" ref="E760">INDEX(A:A,MATCH(ROW(A759)-1,D:D,1)+1)</f>
        <v>18008</v>
      </c>
      <c r="F760" s="171" t="str" cm="1">
        <f t="array" ref="F760">INDEX(B:B,MATCH(ROW(B759)-1,D:D,1)+1)</f>
        <v>活隔</v>
      </c>
      <c r="G760" s="171">
        <v>1</v>
      </c>
      <c r="H760" s="398">
        <v>759</v>
      </c>
      <c r="J760" s="396" t="str">
        <f t="shared" si="64"/>
        <v/>
      </c>
      <c r="K760" s="390" t="str">
        <f t="shared" si="65"/>
        <v/>
      </c>
      <c r="M760" s="396" t="str">
        <f t="shared" si="66"/>
        <v/>
      </c>
      <c r="N760" s="390" t="str">
        <f t="shared" si="67"/>
        <v/>
      </c>
      <c r="P760" t="str">
        <f t="shared" si="68"/>
        <v>180080759</v>
      </c>
    </row>
    <row r="761" spans="1:16" x14ac:dyDescent="0.25">
      <c r="A761" s="383">
        <f>料單!C997</f>
        <v>26010</v>
      </c>
      <c r="B761" s="383" t="str">
        <f>料單!E997</f>
        <v>左門板</v>
      </c>
      <c r="C761" s="383">
        <f>料單!K997</f>
        <v>0</v>
      </c>
      <c r="E761" s="171" cm="1">
        <f t="array" ref="E761">INDEX(A:A,MATCH(ROW(A760)-1,D:D,1)+1)</f>
        <v>18008</v>
      </c>
      <c r="F761" s="171" t="str" cm="1">
        <f t="array" ref="F761">INDEX(B:B,MATCH(ROW(B760)-1,D:D,1)+1)</f>
        <v>活隔</v>
      </c>
      <c r="G761" s="171">
        <v>1</v>
      </c>
      <c r="H761" s="398">
        <v>760</v>
      </c>
      <c r="J761" s="396" t="str">
        <f t="shared" si="64"/>
        <v/>
      </c>
      <c r="K761" s="390" t="str">
        <f t="shared" si="65"/>
        <v/>
      </c>
      <c r="M761" s="396" t="str">
        <f t="shared" si="66"/>
        <v/>
      </c>
      <c r="N761" s="390" t="str">
        <f t="shared" si="67"/>
        <v/>
      </c>
      <c r="P761" t="str">
        <f t="shared" si="68"/>
        <v>180080760</v>
      </c>
    </row>
    <row r="762" spans="1:16" x14ac:dyDescent="0.25">
      <c r="A762" s="383">
        <f>料單!C998</f>
        <v>26011</v>
      </c>
      <c r="B762" s="383" t="str">
        <f>料單!E998</f>
        <v>右門板</v>
      </c>
      <c r="C762" s="383">
        <f>料單!K998</f>
        <v>0</v>
      </c>
      <c r="E762" s="171" cm="1">
        <f t="array" ref="E762">INDEX(A:A,MATCH(ROW(A761)-1,D:D,1)+1)</f>
        <v>18008</v>
      </c>
      <c r="F762" s="171" t="str" cm="1">
        <f t="array" ref="F762">INDEX(B:B,MATCH(ROW(B761)-1,D:D,1)+1)</f>
        <v>活隔</v>
      </c>
      <c r="G762" s="171">
        <v>1</v>
      </c>
      <c r="H762" s="398">
        <v>761</v>
      </c>
      <c r="J762" s="396" t="str">
        <f t="shared" si="64"/>
        <v/>
      </c>
      <c r="K762" s="390" t="str">
        <f t="shared" si="65"/>
        <v/>
      </c>
      <c r="M762" s="396" t="str">
        <f t="shared" si="66"/>
        <v/>
      </c>
      <c r="N762" s="390" t="str">
        <f t="shared" si="67"/>
        <v/>
      </c>
      <c r="P762" t="str">
        <f t="shared" si="68"/>
        <v>180080761</v>
      </c>
    </row>
    <row r="763" spans="1:16" x14ac:dyDescent="0.25">
      <c r="A763" s="383">
        <f>料單!C999</f>
        <v>26012</v>
      </c>
      <c r="B763" s="383">
        <f>料單!E999</f>
        <v>0</v>
      </c>
      <c r="C763" s="383">
        <f>料單!K999</f>
        <v>0</v>
      </c>
      <c r="E763" s="171" cm="1">
        <f t="array" ref="E763">INDEX(A:A,MATCH(ROW(A762)-1,D:D,1)+1)</f>
        <v>18008</v>
      </c>
      <c r="F763" s="171" t="str" cm="1">
        <f t="array" ref="F763">INDEX(B:B,MATCH(ROW(B762)-1,D:D,1)+1)</f>
        <v>活隔</v>
      </c>
      <c r="G763" s="171">
        <v>1</v>
      </c>
      <c r="H763" s="398">
        <v>762</v>
      </c>
      <c r="J763" s="396" t="str">
        <f t="shared" si="64"/>
        <v/>
      </c>
      <c r="K763" s="390" t="str">
        <f t="shared" si="65"/>
        <v/>
      </c>
      <c r="M763" s="396" t="str">
        <f t="shared" si="66"/>
        <v/>
      </c>
      <c r="N763" s="390" t="str">
        <f t="shared" si="67"/>
        <v/>
      </c>
      <c r="P763" t="str">
        <f t="shared" si="68"/>
        <v>180080762</v>
      </c>
    </row>
    <row r="764" spans="1:16" x14ac:dyDescent="0.25">
      <c r="A764" s="383">
        <f>料單!C1000</f>
        <v>26013</v>
      </c>
      <c r="B764" s="383">
        <f>料單!E1000</f>
        <v>0</v>
      </c>
      <c r="C764" s="383">
        <f>料單!K1000</f>
        <v>0</v>
      </c>
      <c r="E764" s="171" cm="1">
        <f t="array" ref="E764">INDEX(A:A,MATCH(ROW(A763)-1,D:D,1)+1)</f>
        <v>18008</v>
      </c>
      <c r="F764" s="171" t="str" cm="1">
        <f t="array" ref="F764">INDEX(B:B,MATCH(ROW(B763)-1,D:D,1)+1)</f>
        <v>活隔</v>
      </c>
      <c r="G764" s="171">
        <v>1</v>
      </c>
      <c r="H764" s="398">
        <v>763</v>
      </c>
      <c r="J764" s="396" t="str">
        <f t="shared" si="64"/>
        <v/>
      </c>
      <c r="K764" s="390" t="str">
        <f t="shared" si="65"/>
        <v/>
      </c>
      <c r="M764" s="396" t="str">
        <f t="shared" si="66"/>
        <v/>
      </c>
      <c r="N764" s="390" t="str">
        <f t="shared" si="67"/>
        <v/>
      </c>
      <c r="P764" t="str">
        <f t="shared" si="68"/>
        <v>180080763</v>
      </c>
    </row>
    <row r="765" spans="1:16" x14ac:dyDescent="0.25">
      <c r="A765" s="383">
        <f>料單!C1001</f>
        <v>26014</v>
      </c>
      <c r="B765" s="383">
        <f>料單!E1001</f>
        <v>0</v>
      </c>
      <c r="C765" s="383">
        <f>料單!K1001</f>
        <v>0</v>
      </c>
      <c r="E765" s="171" cm="1">
        <f t="array" ref="E765">INDEX(A:A,MATCH(ROW(A764)-1,D:D,1)+1)</f>
        <v>18008</v>
      </c>
      <c r="F765" s="171" t="str" cm="1">
        <f t="array" ref="F765">INDEX(B:B,MATCH(ROW(B764)-1,D:D,1)+1)</f>
        <v>活隔</v>
      </c>
      <c r="G765" s="171">
        <v>1</v>
      </c>
      <c r="H765" s="398">
        <v>764</v>
      </c>
      <c r="J765" s="396" t="str">
        <f t="shared" si="64"/>
        <v/>
      </c>
      <c r="K765" s="390" t="str">
        <f t="shared" si="65"/>
        <v/>
      </c>
      <c r="M765" s="396" t="str">
        <f t="shared" si="66"/>
        <v/>
      </c>
      <c r="N765" s="390" t="str">
        <f t="shared" si="67"/>
        <v/>
      </c>
      <c r="P765" t="str">
        <f t="shared" si="68"/>
        <v>180080764</v>
      </c>
    </row>
    <row r="766" spans="1:16" x14ac:dyDescent="0.25">
      <c r="A766" s="383">
        <f>料單!C1002</f>
        <v>26015</v>
      </c>
      <c r="B766" s="383">
        <f>料單!E1002</f>
        <v>0</v>
      </c>
      <c r="C766" s="383">
        <f>料單!K1002</f>
        <v>0</v>
      </c>
      <c r="E766" s="171" cm="1">
        <f t="array" ref="E766">INDEX(A:A,MATCH(ROW(A765)-1,D:D,1)+1)</f>
        <v>18008</v>
      </c>
      <c r="F766" s="171" t="str" cm="1">
        <f t="array" ref="F766">INDEX(B:B,MATCH(ROW(B765)-1,D:D,1)+1)</f>
        <v>活隔</v>
      </c>
      <c r="G766" s="171">
        <v>1</v>
      </c>
      <c r="H766" s="398">
        <v>765</v>
      </c>
      <c r="J766" s="396" t="str">
        <f t="shared" si="64"/>
        <v/>
      </c>
      <c r="K766" s="390" t="str">
        <f t="shared" si="65"/>
        <v/>
      </c>
      <c r="M766" s="396" t="str">
        <f t="shared" si="66"/>
        <v/>
      </c>
      <c r="N766" s="390" t="str">
        <f t="shared" si="67"/>
        <v/>
      </c>
      <c r="P766" t="str">
        <f t="shared" si="68"/>
        <v>180080765</v>
      </c>
    </row>
    <row r="767" spans="1:16" x14ac:dyDescent="0.25">
      <c r="A767" s="383">
        <f>料單!C1003</f>
        <v>26016</v>
      </c>
      <c r="B767" s="383">
        <f>料單!E1003</f>
        <v>0</v>
      </c>
      <c r="C767" s="383">
        <f>料單!K1003</f>
        <v>0</v>
      </c>
      <c r="E767" s="171" cm="1">
        <f t="array" ref="E767">INDEX(A:A,MATCH(ROW(A766)-1,D:D,1)+1)</f>
        <v>18008</v>
      </c>
      <c r="F767" s="171" t="str" cm="1">
        <f t="array" ref="F767">INDEX(B:B,MATCH(ROW(B766)-1,D:D,1)+1)</f>
        <v>活隔</v>
      </c>
      <c r="G767" s="171">
        <v>1</v>
      </c>
      <c r="H767" s="398">
        <v>766</v>
      </c>
      <c r="J767" s="396" t="str">
        <f t="shared" si="64"/>
        <v/>
      </c>
      <c r="K767" s="390" t="str">
        <f t="shared" si="65"/>
        <v/>
      </c>
      <c r="M767" s="396" t="str">
        <f t="shared" si="66"/>
        <v/>
      </c>
      <c r="N767" s="390" t="str">
        <f t="shared" si="67"/>
        <v/>
      </c>
      <c r="P767" t="str">
        <f t="shared" si="68"/>
        <v>180080766</v>
      </c>
    </row>
    <row r="768" spans="1:16" x14ac:dyDescent="0.25">
      <c r="A768" s="383">
        <f>料單!C1004</f>
        <v>26017</v>
      </c>
      <c r="B768" s="383">
        <f>料單!E1004</f>
        <v>0</v>
      </c>
      <c r="C768" s="383">
        <f>料單!K1004</f>
        <v>0</v>
      </c>
      <c r="E768" s="171" cm="1">
        <f t="array" ref="E768">INDEX(A:A,MATCH(ROW(A767)-1,D:D,1)+1)</f>
        <v>18008</v>
      </c>
      <c r="F768" s="171" t="str" cm="1">
        <f t="array" ref="F768">INDEX(B:B,MATCH(ROW(B767)-1,D:D,1)+1)</f>
        <v>活隔</v>
      </c>
      <c r="G768" s="171">
        <v>1</v>
      </c>
      <c r="H768" s="398">
        <v>767</v>
      </c>
      <c r="J768" s="396" t="str">
        <f t="shared" si="64"/>
        <v/>
      </c>
      <c r="K768" s="390" t="str">
        <f t="shared" si="65"/>
        <v/>
      </c>
      <c r="M768" s="396" t="str">
        <f t="shared" si="66"/>
        <v/>
      </c>
      <c r="N768" s="390" t="str">
        <f t="shared" si="67"/>
        <v/>
      </c>
      <c r="P768" t="str">
        <f t="shared" si="68"/>
        <v>180080767</v>
      </c>
    </row>
    <row r="769" spans="1:16" x14ac:dyDescent="0.25">
      <c r="A769" s="383">
        <f>料單!C1005</f>
        <v>26018</v>
      </c>
      <c r="B769" s="383">
        <f>料單!E1005</f>
        <v>0</v>
      </c>
      <c r="C769" s="383">
        <f>料單!K1005</f>
        <v>0</v>
      </c>
      <c r="E769" s="171" cm="1">
        <f t="array" ref="E769">INDEX(A:A,MATCH(ROW(A768)-1,D:D,1)+1)</f>
        <v>18008</v>
      </c>
      <c r="F769" s="171" t="str" cm="1">
        <f t="array" ref="F769">INDEX(B:B,MATCH(ROW(B768)-1,D:D,1)+1)</f>
        <v>活隔</v>
      </c>
      <c r="G769" s="171">
        <v>1</v>
      </c>
      <c r="H769" s="398">
        <v>768</v>
      </c>
      <c r="J769" s="396" t="str">
        <f t="shared" si="64"/>
        <v/>
      </c>
      <c r="K769" s="390" t="str">
        <f t="shared" si="65"/>
        <v/>
      </c>
      <c r="M769" s="396" t="str">
        <f t="shared" si="66"/>
        <v/>
      </c>
      <c r="N769" s="390" t="str">
        <f t="shared" si="67"/>
        <v/>
      </c>
      <c r="P769" t="str">
        <f t="shared" si="68"/>
        <v>180080768</v>
      </c>
    </row>
    <row r="770" spans="1:16" x14ac:dyDescent="0.25">
      <c r="A770" s="383">
        <f>料單!C1006</f>
        <v>26019</v>
      </c>
      <c r="B770" s="383">
        <f>料單!E1006</f>
        <v>0</v>
      </c>
      <c r="C770" s="383">
        <f>料單!K1006</f>
        <v>0</v>
      </c>
      <c r="E770" s="171" cm="1">
        <f t="array" ref="E770">INDEX(A:A,MATCH(ROW(A769)-1,D:D,1)+1)</f>
        <v>18008</v>
      </c>
      <c r="F770" s="171" t="str" cm="1">
        <f t="array" ref="F770">INDEX(B:B,MATCH(ROW(B769)-1,D:D,1)+1)</f>
        <v>活隔</v>
      </c>
      <c r="G770" s="171">
        <v>1</v>
      </c>
      <c r="H770" s="398">
        <v>769</v>
      </c>
      <c r="J770" s="396" t="str">
        <f t="shared" si="64"/>
        <v/>
      </c>
      <c r="K770" s="390" t="str">
        <f t="shared" si="65"/>
        <v/>
      </c>
      <c r="M770" s="396" t="str">
        <f t="shared" si="66"/>
        <v/>
      </c>
      <c r="N770" s="390" t="str">
        <f t="shared" si="67"/>
        <v/>
      </c>
      <c r="P770" t="str">
        <f t="shared" si="68"/>
        <v>180080769</v>
      </c>
    </row>
    <row r="771" spans="1:16" x14ac:dyDescent="0.25">
      <c r="A771" s="383">
        <f>料單!C1007</f>
        <v>26020</v>
      </c>
      <c r="B771" s="383">
        <f>料單!E1007</f>
        <v>0</v>
      </c>
      <c r="C771" s="383">
        <f>料單!K1007</f>
        <v>0</v>
      </c>
      <c r="E771" s="171" cm="1">
        <f t="array" ref="E771">INDEX(A:A,MATCH(ROW(A770)-1,D:D,1)+1)</f>
        <v>18008</v>
      </c>
      <c r="F771" s="171" t="str" cm="1">
        <f t="array" ref="F771">INDEX(B:B,MATCH(ROW(B770)-1,D:D,1)+1)</f>
        <v>活隔</v>
      </c>
      <c r="G771" s="171">
        <v>1</v>
      </c>
      <c r="H771" s="398">
        <v>770</v>
      </c>
      <c r="J771" s="396" t="str">
        <f t="shared" ref="J771:J834" si="69">IFERROR(VALUE(RIGHT(I771,4)),"")</f>
        <v/>
      </c>
      <c r="K771" s="390" t="str">
        <f t="shared" ref="K771:K834" si="70">IF(ISERROR(MATCH(H771,J:J,0)),"","v")</f>
        <v/>
      </c>
      <c r="M771" s="396" t="str">
        <f t="shared" ref="M771:M834" si="71">IFERROR(VALUE(RIGHT(L771,4)),"")</f>
        <v/>
      </c>
      <c r="N771" s="390" t="str">
        <f t="shared" ref="N771:N834" si="72">IF(ISERROR(MATCH(H771,M:M,0)),"","v")</f>
        <v/>
      </c>
      <c r="P771" t="str">
        <f t="shared" ref="P771:P834" si="73">E771&amp;TEXT(H771,"0000")</f>
        <v>180080770</v>
      </c>
    </row>
    <row r="772" spans="1:16" x14ac:dyDescent="0.25">
      <c r="A772" s="383">
        <f>料單!C1008</f>
        <v>26021</v>
      </c>
      <c r="B772" s="383">
        <f>料單!E1008</f>
        <v>0</v>
      </c>
      <c r="C772" s="383">
        <f>料單!K1008</f>
        <v>0</v>
      </c>
      <c r="E772" s="171" cm="1">
        <f t="array" ref="E772">INDEX(A:A,MATCH(ROW(A771)-1,D:D,1)+1)</f>
        <v>18008</v>
      </c>
      <c r="F772" s="171" t="str" cm="1">
        <f t="array" ref="F772">INDEX(B:B,MATCH(ROW(B771)-1,D:D,1)+1)</f>
        <v>活隔</v>
      </c>
      <c r="G772" s="171">
        <v>1</v>
      </c>
      <c r="H772" s="398">
        <v>771</v>
      </c>
      <c r="J772" s="396" t="str">
        <f t="shared" si="69"/>
        <v/>
      </c>
      <c r="K772" s="390" t="str">
        <f t="shared" si="70"/>
        <v/>
      </c>
      <c r="M772" s="396" t="str">
        <f t="shared" si="71"/>
        <v/>
      </c>
      <c r="N772" s="390" t="str">
        <f t="shared" si="72"/>
        <v/>
      </c>
      <c r="P772" t="str">
        <f t="shared" si="73"/>
        <v>180080771</v>
      </c>
    </row>
    <row r="773" spans="1:16" x14ac:dyDescent="0.25">
      <c r="A773" s="383">
        <f>料單!C1009</f>
        <v>26022</v>
      </c>
      <c r="B773" s="383">
        <f>料單!E1009</f>
        <v>0</v>
      </c>
      <c r="C773" s="383">
        <f>料單!K1009</f>
        <v>0</v>
      </c>
      <c r="E773" s="171" cm="1">
        <f t="array" ref="E773">INDEX(A:A,MATCH(ROW(A772)-1,D:D,1)+1)</f>
        <v>18008</v>
      </c>
      <c r="F773" s="171" t="str" cm="1">
        <f t="array" ref="F773">INDEX(B:B,MATCH(ROW(B772)-1,D:D,1)+1)</f>
        <v>活隔</v>
      </c>
      <c r="G773" s="171">
        <v>1</v>
      </c>
      <c r="H773" s="398">
        <v>772</v>
      </c>
      <c r="J773" s="396" t="str">
        <f t="shared" si="69"/>
        <v/>
      </c>
      <c r="K773" s="390" t="str">
        <f t="shared" si="70"/>
        <v/>
      </c>
      <c r="M773" s="396" t="str">
        <f t="shared" si="71"/>
        <v/>
      </c>
      <c r="N773" s="390" t="str">
        <f t="shared" si="72"/>
        <v/>
      </c>
      <c r="P773" t="str">
        <f t="shared" si="73"/>
        <v>180080772</v>
      </c>
    </row>
    <row r="774" spans="1:16" x14ac:dyDescent="0.25">
      <c r="A774" s="383">
        <f>料單!C1010</f>
        <v>26023</v>
      </c>
      <c r="B774" s="383">
        <f>料單!E1010</f>
        <v>0</v>
      </c>
      <c r="C774" s="383">
        <f>料單!K1010</f>
        <v>0</v>
      </c>
      <c r="E774" s="171" cm="1">
        <f t="array" ref="E774">INDEX(A:A,MATCH(ROW(A773)-1,D:D,1)+1)</f>
        <v>18008</v>
      </c>
      <c r="F774" s="171" t="str" cm="1">
        <f t="array" ref="F774">INDEX(B:B,MATCH(ROW(B773)-1,D:D,1)+1)</f>
        <v>活隔</v>
      </c>
      <c r="G774" s="171">
        <v>1</v>
      </c>
      <c r="H774" s="398">
        <v>773</v>
      </c>
      <c r="J774" s="396" t="str">
        <f t="shared" si="69"/>
        <v/>
      </c>
      <c r="K774" s="390" t="str">
        <f t="shared" si="70"/>
        <v/>
      </c>
      <c r="M774" s="396" t="str">
        <f t="shared" si="71"/>
        <v/>
      </c>
      <c r="N774" s="390" t="str">
        <f t="shared" si="72"/>
        <v/>
      </c>
      <c r="P774" t="str">
        <f t="shared" si="73"/>
        <v>180080773</v>
      </c>
    </row>
    <row r="775" spans="1:16" x14ac:dyDescent="0.25">
      <c r="A775" s="383">
        <f>料單!C1011</f>
        <v>26024</v>
      </c>
      <c r="B775" s="383">
        <f>料單!E1011</f>
        <v>0</v>
      </c>
      <c r="C775" s="383">
        <f>料單!K1011</f>
        <v>0</v>
      </c>
      <c r="E775" s="171" cm="1">
        <f t="array" ref="E775">INDEX(A:A,MATCH(ROW(A774)-1,D:D,1)+1)</f>
        <v>18008</v>
      </c>
      <c r="F775" s="171" t="str" cm="1">
        <f t="array" ref="F775">INDEX(B:B,MATCH(ROW(B774)-1,D:D,1)+1)</f>
        <v>活隔</v>
      </c>
      <c r="G775" s="171">
        <v>1</v>
      </c>
      <c r="H775" s="398">
        <v>774</v>
      </c>
      <c r="J775" s="396" t="str">
        <f t="shared" si="69"/>
        <v/>
      </c>
      <c r="K775" s="390" t="str">
        <f t="shared" si="70"/>
        <v/>
      </c>
      <c r="M775" s="396" t="str">
        <f t="shared" si="71"/>
        <v/>
      </c>
      <c r="N775" s="390" t="str">
        <f t="shared" si="72"/>
        <v/>
      </c>
      <c r="P775" t="str">
        <f t="shared" si="73"/>
        <v>180080774</v>
      </c>
    </row>
    <row r="776" spans="1:16" x14ac:dyDescent="0.25">
      <c r="A776" s="383">
        <f>料單!C1012</f>
        <v>26025</v>
      </c>
      <c r="B776" s="383">
        <f>料單!E1012</f>
        <v>0</v>
      </c>
      <c r="C776" s="383">
        <f>料單!K1012</f>
        <v>0</v>
      </c>
      <c r="E776" s="171" cm="1">
        <f t="array" ref="E776">INDEX(A:A,MATCH(ROW(A775)-1,D:D,1)+1)</f>
        <v>18008</v>
      </c>
      <c r="F776" s="171" t="str" cm="1">
        <f t="array" ref="F776">INDEX(B:B,MATCH(ROW(B775)-1,D:D,1)+1)</f>
        <v>活隔</v>
      </c>
      <c r="G776" s="171">
        <v>1</v>
      </c>
      <c r="H776" s="398">
        <v>775</v>
      </c>
      <c r="J776" s="396" t="str">
        <f t="shared" si="69"/>
        <v/>
      </c>
      <c r="K776" s="390" t="str">
        <f t="shared" si="70"/>
        <v/>
      </c>
      <c r="M776" s="396" t="str">
        <f t="shared" si="71"/>
        <v/>
      </c>
      <c r="N776" s="390" t="str">
        <f t="shared" si="72"/>
        <v/>
      </c>
      <c r="P776" t="str">
        <f t="shared" si="73"/>
        <v>180080775</v>
      </c>
    </row>
    <row r="777" spans="1:16" x14ac:dyDescent="0.25">
      <c r="A777" s="383">
        <f>料單!C1013</f>
        <v>26026</v>
      </c>
      <c r="B777" s="383">
        <f>料單!E1013</f>
        <v>0</v>
      </c>
      <c r="C777" s="383">
        <f>料單!K1013</f>
        <v>0</v>
      </c>
      <c r="E777" s="171" cm="1">
        <f t="array" ref="E777">INDEX(A:A,MATCH(ROW(A776)-1,D:D,1)+1)</f>
        <v>18008</v>
      </c>
      <c r="F777" s="171" t="str" cm="1">
        <f t="array" ref="F777">INDEX(B:B,MATCH(ROW(B776)-1,D:D,1)+1)</f>
        <v>活隔</v>
      </c>
      <c r="G777" s="171">
        <v>1</v>
      </c>
      <c r="H777" s="398">
        <v>776</v>
      </c>
      <c r="J777" s="396" t="str">
        <f t="shared" si="69"/>
        <v/>
      </c>
      <c r="K777" s="390" t="str">
        <f t="shared" si="70"/>
        <v/>
      </c>
      <c r="M777" s="396" t="str">
        <f t="shared" si="71"/>
        <v/>
      </c>
      <c r="N777" s="390" t="str">
        <f t="shared" si="72"/>
        <v/>
      </c>
      <c r="P777" t="str">
        <f t="shared" si="73"/>
        <v>180080776</v>
      </c>
    </row>
    <row r="778" spans="1:16" x14ac:dyDescent="0.25">
      <c r="A778" s="383">
        <f>料單!C1014</f>
        <v>26027</v>
      </c>
      <c r="B778" s="383">
        <f>料單!E1014</f>
        <v>0</v>
      </c>
      <c r="C778" s="383">
        <f>料單!K1014</f>
        <v>0</v>
      </c>
      <c r="E778" s="171" cm="1">
        <f t="array" ref="E778">INDEX(A:A,MATCH(ROW(A777)-1,D:D,1)+1)</f>
        <v>18008</v>
      </c>
      <c r="F778" s="171" t="str" cm="1">
        <f t="array" ref="F778">INDEX(B:B,MATCH(ROW(B777)-1,D:D,1)+1)</f>
        <v>活隔</v>
      </c>
      <c r="G778" s="171">
        <v>1</v>
      </c>
      <c r="H778" s="398">
        <v>777</v>
      </c>
      <c r="J778" s="396" t="str">
        <f t="shared" si="69"/>
        <v/>
      </c>
      <c r="K778" s="390" t="str">
        <f t="shared" si="70"/>
        <v/>
      </c>
      <c r="M778" s="396" t="str">
        <f t="shared" si="71"/>
        <v/>
      </c>
      <c r="N778" s="390" t="str">
        <f t="shared" si="72"/>
        <v/>
      </c>
      <c r="P778" t="str">
        <f t="shared" si="73"/>
        <v>180080777</v>
      </c>
    </row>
    <row r="779" spans="1:16" x14ac:dyDescent="0.25">
      <c r="A779" s="383">
        <f>料單!C1015</f>
        <v>26028</v>
      </c>
      <c r="B779" s="383">
        <f>料單!E1015</f>
        <v>0</v>
      </c>
      <c r="C779" s="383">
        <f>料單!K1015</f>
        <v>0</v>
      </c>
      <c r="E779" s="171" cm="1">
        <f t="array" ref="E779">INDEX(A:A,MATCH(ROW(A778)-1,D:D,1)+1)</f>
        <v>18008</v>
      </c>
      <c r="F779" s="171" t="str" cm="1">
        <f t="array" ref="F779">INDEX(B:B,MATCH(ROW(B778)-1,D:D,1)+1)</f>
        <v>活隔</v>
      </c>
      <c r="G779" s="171">
        <v>1</v>
      </c>
      <c r="H779" s="398">
        <v>778</v>
      </c>
      <c r="J779" s="396" t="str">
        <f t="shared" si="69"/>
        <v/>
      </c>
      <c r="K779" s="390" t="str">
        <f t="shared" si="70"/>
        <v/>
      </c>
      <c r="M779" s="396" t="str">
        <f t="shared" si="71"/>
        <v/>
      </c>
      <c r="N779" s="390" t="str">
        <f t="shared" si="72"/>
        <v/>
      </c>
      <c r="P779" t="str">
        <f t="shared" si="73"/>
        <v>180080778</v>
      </c>
    </row>
    <row r="780" spans="1:16" x14ac:dyDescent="0.25">
      <c r="A780" s="383">
        <f>料單!C1016</f>
        <v>26029</v>
      </c>
      <c r="B780" s="383">
        <f>料單!E1016</f>
        <v>0</v>
      </c>
      <c r="C780" s="383">
        <f>料單!K1016</f>
        <v>0</v>
      </c>
      <c r="E780" s="171" cm="1">
        <f t="array" ref="E780">INDEX(A:A,MATCH(ROW(A779)-1,D:D,1)+1)</f>
        <v>18008</v>
      </c>
      <c r="F780" s="171" t="str" cm="1">
        <f t="array" ref="F780">INDEX(B:B,MATCH(ROW(B779)-1,D:D,1)+1)</f>
        <v>活隔</v>
      </c>
      <c r="G780" s="171">
        <v>1</v>
      </c>
      <c r="H780" s="398">
        <v>779</v>
      </c>
      <c r="J780" s="396" t="str">
        <f t="shared" si="69"/>
        <v/>
      </c>
      <c r="K780" s="390" t="str">
        <f t="shared" si="70"/>
        <v/>
      </c>
      <c r="M780" s="396" t="str">
        <f t="shared" si="71"/>
        <v/>
      </c>
      <c r="N780" s="390" t="str">
        <f t="shared" si="72"/>
        <v/>
      </c>
      <c r="P780" t="str">
        <f t="shared" si="73"/>
        <v>180080779</v>
      </c>
    </row>
    <row r="781" spans="1:16" x14ac:dyDescent="0.25">
      <c r="A781" s="383">
        <f>料單!C1017</f>
        <v>26030</v>
      </c>
      <c r="B781" s="383">
        <f>料單!E1017</f>
        <v>0</v>
      </c>
      <c r="C781" s="383">
        <f>料單!K1017</f>
        <v>0</v>
      </c>
      <c r="E781" s="171" cm="1">
        <f t="array" ref="E781">INDEX(A:A,MATCH(ROW(A780)-1,D:D,1)+1)</f>
        <v>18008</v>
      </c>
      <c r="F781" s="171" t="str" cm="1">
        <f t="array" ref="F781">INDEX(B:B,MATCH(ROW(B780)-1,D:D,1)+1)</f>
        <v>活隔</v>
      </c>
      <c r="G781" s="171">
        <v>1</v>
      </c>
      <c r="H781" s="398">
        <v>780</v>
      </c>
      <c r="J781" s="396" t="str">
        <f t="shared" si="69"/>
        <v/>
      </c>
      <c r="K781" s="390" t="str">
        <f t="shared" si="70"/>
        <v/>
      </c>
      <c r="M781" s="396" t="str">
        <f t="shared" si="71"/>
        <v/>
      </c>
      <c r="N781" s="390" t="str">
        <f t="shared" si="72"/>
        <v/>
      </c>
      <c r="P781" t="str">
        <f t="shared" si="73"/>
        <v>180080780</v>
      </c>
    </row>
    <row r="782" spans="1:16" x14ac:dyDescent="0.25">
      <c r="A782" s="383">
        <f>料單!C1027</f>
        <v>27001</v>
      </c>
      <c r="B782" s="383" t="str">
        <f>料單!E1027</f>
        <v>頂板</v>
      </c>
      <c r="C782" s="383">
        <f>料單!K1027</f>
        <v>0</v>
      </c>
      <c r="E782" s="171" cm="1">
        <f t="array" ref="E782">INDEX(A:A,MATCH(ROW(A781)-1,D:D,1)+1)</f>
        <v>18008</v>
      </c>
      <c r="F782" s="171" t="str" cm="1">
        <f t="array" ref="F782">INDEX(B:B,MATCH(ROW(B781)-1,D:D,1)+1)</f>
        <v>活隔</v>
      </c>
      <c r="G782" s="171">
        <v>1</v>
      </c>
      <c r="H782" s="398">
        <v>781</v>
      </c>
      <c r="J782" s="396" t="str">
        <f t="shared" si="69"/>
        <v/>
      </c>
      <c r="K782" s="390" t="str">
        <f t="shared" si="70"/>
        <v/>
      </c>
      <c r="M782" s="396" t="str">
        <f t="shared" si="71"/>
        <v/>
      </c>
      <c r="N782" s="390" t="str">
        <f t="shared" si="72"/>
        <v/>
      </c>
      <c r="P782" t="str">
        <f t="shared" si="73"/>
        <v>180080781</v>
      </c>
    </row>
    <row r="783" spans="1:16" x14ac:dyDescent="0.25">
      <c r="A783" s="383">
        <f>料單!C1028</f>
        <v>27002</v>
      </c>
      <c r="B783" s="383" t="str">
        <f>料單!E1028</f>
        <v>底板</v>
      </c>
      <c r="C783" s="383">
        <f>料單!K1028</f>
        <v>0</v>
      </c>
      <c r="E783" s="171" cm="1">
        <f t="array" ref="E783">INDEX(A:A,MATCH(ROW(A782)-1,D:D,1)+1)</f>
        <v>18008</v>
      </c>
      <c r="F783" s="171" t="str" cm="1">
        <f t="array" ref="F783">INDEX(B:B,MATCH(ROW(B782)-1,D:D,1)+1)</f>
        <v>活隔</v>
      </c>
      <c r="G783" s="171">
        <v>1</v>
      </c>
      <c r="H783" s="398">
        <v>782</v>
      </c>
      <c r="J783" s="396" t="str">
        <f t="shared" si="69"/>
        <v/>
      </c>
      <c r="K783" s="390" t="str">
        <f t="shared" si="70"/>
        <v/>
      </c>
      <c r="M783" s="396" t="str">
        <f t="shared" si="71"/>
        <v/>
      </c>
      <c r="N783" s="390" t="str">
        <f t="shared" si="72"/>
        <v/>
      </c>
      <c r="P783" t="str">
        <f t="shared" si="73"/>
        <v>180080782</v>
      </c>
    </row>
    <row r="784" spans="1:16" x14ac:dyDescent="0.25">
      <c r="A784" s="383">
        <f>料單!C1029</f>
        <v>27003</v>
      </c>
      <c r="B784" s="383" t="str">
        <f>料單!E1029</f>
        <v>左側板</v>
      </c>
      <c r="C784" s="383">
        <f>料單!K1029</f>
        <v>0</v>
      </c>
      <c r="E784" s="171" cm="1">
        <f t="array" ref="E784">INDEX(A:A,MATCH(ROW(A783)-1,D:D,1)+1)</f>
        <v>18008</v>
      </c>
      <c r="F784" s="171" t="str" cm="1">
        <f t="array" ref="F784">INDEX(B:B,MATCH(ROW(B783)-1,D:D,1)+1)</f>
        <v>活隔</v>
      </c>
      <c r="G784" s="171">
        <v>1</v>
      </c>
      <c r="H784" s="398">
        <v>783</v>
      </c>
      <c r="J784" s="396" t="str">
        <f t="shared" si="69"/>
        <v/>
      </c>
      <c r="K784" s="390" t="str">
        <f t="shared" si="70"/>
        <v/>
      </c>
      <c r="M784" s="396" t="str">
        <f t="shared" si="71"/>
        <v/>
      </c>
      <c r="N784" s="390" t="str">
        <f t="shared" si="72"/>
        <v/>
      </c>
      <c r="P784" t="str">
        <f t="shared" si="73"/>
        <v>180080783</v>
      </c>
    </row>
    <row r="785" spans="1:16" x14ac:dyDescent="0.25">
      <c r="A785" s="383">
        <f>料單!C1030</f>
        <v>27004</v>
      </c>
      <c r="B785" s="383" t="str">
        <f>料單!E1030</f>
        <v>右側板</v>
      </c>
      <c r="C785" s="383">
        <f>料單!K1030</f>
        <v>0</v>
      </c>
      <c r="E785" s="171" cm="1">
        <f t="array" ref="E785">INDEX(A:A,MATCH(ROW(A784)-1,D:D,1)+1)</f>
        <v>18008</v>
      </c>
      <c r="F785" s="171" t="str" cm="1">
        <f t="array" ref="F785">INDEX(B:B,MATCH(ROW(B784)-1,D:D,1)+1)</f>
        <v>活隔</v>
      </c>
      <c r="G785" s="171">
        <v>1</v>
      </c>
      <c r="H785" s="398">
        <v>784</v>
      </c>
      <c r="J785" s="396" t="str">
        <f t="shared" si="69"/>
        <v/>
      </c>
      <c r="K785" s="390" t="str">
        <f t="shared" si="70"/>
        <v/>
      </c>
      <c r="M785" s="396" t="str">
        <f t="shared" si="71"/>
        <v/>
      </c>
      <c r="N785" s="390" t="str">
        <f t="shared" si="72"/>
        <v/>
      </c>
      <c r="P785" t="str">
        <f t="shared" si="73"/>
        <v>180080784</v>
      </c>
    </row>
    <row r="786" spans="1:16" x14ac:dyDescent="0.25">
      <c r="A786" s="383">
        <f>料單!C1031</f>
        <v>27005</v>
      </c>
      <c r="B786" s="383" t="str">
        <f>料單!E1031</f>
        <v>背板</v>
      </c>
      <c r="C786" s="383">
        <f>料單!K1031</f>
        <v>0</v>
      </c>
      <c r="E786" s="171" cm="1">
        <f t="array" ref="E786">INDEX(A:A,MATCH(ROW(A785)-1,D:D,1)+1)</f>
        <v>18008</v>
      </c>
      <c r="F786" s="171" t="str" cm="1">
        <f t="array" ref="F786">INDEX(B:B,MATCH(ROW(B785)-1,D:D,1)+1)</f>
        <v>活隔</v>
      </c>
      <c r="G786" s="171">
        <v>1</v>
      </c>
      <c r="H786" s="398">
        <v>785</v>
      </c>
      <c r="J786" s="396" t="str">
        <f t="shared" si="69"/>
        <v/>
      </c>
      <c r="K786" s="390" t="str">
        <f t="shared" si="70"/>
        <v/>
      </c>
      <c r="M786" s="396" t="str">
        <f t="shared" si="71"/>
        <v/>
      </c>
      <c r="N786" s="390" t="str">
        <f t="shared" si="72"/>
        <v/>
      </c>
      <c r="P786" t="str">
        <f t="shared" si="73"/>
        <v>180080785</v>
      </c>
    </row>
    <row r="787" spans="1:16" x14ac:dyDescent="0.25">
      <c r="A787" s="383">
        <f>料單!C1032</f>
        <v>27006</v>
      </c>
      <c r="B787" s="383" t="str">
        <f>料單!E1032</f>
        <v>背拉桿</v>
      </c>
      <c r="C787" s="383">
        <f>料單!K1032</f>
        <v>0</v>
      </c>
      <c r="E787" s="171" cm="1">
        <f t="array" ref="E787">INDEX(A:A,MATCH(ROW(A786)-1,D:D,1)+1)</f>
        <v>18008</v>
      </c>
      <c r="F787" s="171" t="str" cm="1">
        <f t="array" ref="F787">INDEX(B:B,MATCH(ROW(B786)-1,D:D,1)+1)</f>
        <v>活隔</v>
      </c>
      <c r="G787" s="171">
        <v>1</v>
      </c>
      <c r="H787" s="398">
        <v>786</v>
      </c>
      <c r="J787" s="396" t="str">
        <f t="shared" si="69"/>
        <v/>
      </c>
      <c r="K787" s="390" t="str">
        <f t="shared" si="70"/>
        <v/>
      </c>
      <c r="M787" s="396" t="str">
        <f t="shared" si="71"/>
        <v/>
      </c>
      <c r="N787" s="390" t="str">
        <f t="shared" si="72"/>
        <v/>
      </c>
      <c r="P787" t="str">
        <f t="shared" si="73"/>
        <v>180080786</v>
      </c>
    </row>
    <row r="788" spans="1:16" x14ac:dyDescent="0.25">
      <c r="A788" s="383">
        <f>料單!C1033</f>
        <v>27007</v>
      </c>
      <c r="B788" s="383" t="str">
        <f>料單!E1033</f>
        <v>中立板</v>
      </c>
      <c r="C788" s="383">
        <f>料單!K1033</f>
        <v>0</v>
      </c>
      <c r="E788" s="171" cm="1">
        <f t="array" ref="E788">INDEX(A:A,MATCH(ROW(A787)-1,D:D,1)+1)</f>
        <v>18008</v>
      </c>
      <c r="F788" s="171" t="str" cm="1">
        <f t="array" ref="F788">INDEX(B:B,MATCH(ROW(B787)-1,D:D,1)+1)</f>
        <v>活隔</v>
      </c>
      <c r="G788" s="171">
        <v>1</v>
      </c>
      <c r="H788" s="398">
        <v>787</v>
      </c>
      <c r="J788" s="396" t="str">
        <f t="shared" si="69"/>
        <v/>
      </c>
      <c r="K788" s="390" t="str">
        <f t="shared" si="70"/>
        <v/>
      </c>
      <c r="M788" s="396" t="str">
        <f t="shared" si="71"/>
        <v/>
      </c>
      <c r="N788" s="390" t="str">
        <f t="shared" si="72"/>
        <v/>
      </c>
      <c r="P788" t="str">
        <f t="shared" si="73"/>
        <v>180080787</v>
      </c>
    </row>
    <row r="789" spans="1:16" x14ac:dyDescent="0.25">
      <c r="A789" s="383">
        <f>料單!C1034</f>
        <v>27008</v>
      </c>
      <c r="B789" s="383" t="str">
        <f>料單!E1034</f>
        <v>活隔</v>
      </c>
      <c r="C789" s="383">
        <f>料單!K1034</f>
        <v>0</v>
      </c>
      <c r="E789" s="171" cm="1">
        <f t="array" ref="E789">INDEX(A:A,MATCH(ROW(A788)-1,D:D,1)+1)</f>
        <v>18008</v>
      </c>
      <c r="F789" s="171" t="str" cm="1">
        <f t="array" ref="F789">INDEX(B:B,MATCH(ROW(B788)-1,D:D,1)+1)</f>
        <v>活隔</v>
      </c>
      <c r="G789" s="171">
        <v>1</v>
      </c>
      <c r="H789" s="398">
        <v>788</v>
      </c>
      <c r="J789" s="396" t="str">
        <f t="shared" si="69"/>
        <v/>
      </c>
      <c r="K789" s="390" t="str">
        <f t="shared" si="70"/>
        <v/>
      </c>
      <c r="M789" s="396" t="str">
        <f t="shared" si="71"/>
        <v/>
      </c>
      <c r="N789" s="390" t="str">
        <f t="shared" si="72"/>
        <v/>
      </c>
      <c r="P789" t="str">
        <f t="shared" si="73"/>
        <v>180080788</v>
      </c>
    </row>
    <row r="790" spans="1:16" x14ac:dyDescent="0.25">
      <c r="A790" s="383">
        <f>料單!C1035</f>
        <v>27009</v>
      </c>
      <c r="B790" s="383" t="str">
        <f>料單!E1035</f>
        <v>固隔</v>
      </c>
      <c r="C790" s="383">
        <f>料單!K1035</f>
        <v>0</v>
      </c>
      <c r="E790" s="171" cm="1">
        <f t="array" ref="E790">INDEX(A:A,MATCH(ROW(A789)-1,D:D,1)+1)</f>
        <v>18008</v>
      </c>
      <c r="F790" s="171" t="str" cm="1">
        <f t="array" ref="F790">INDEX(B:B,MATCH(ROW(B789)-1,D:D,1)+1)</f>
        <v>活隔</v>
      </c>
      <c r="G790" s="171">
        <v>1</v>
      </c>
      <c r="H790" s="398">
        <v>789</v>
      </c>
      <c r="J790" s="396" t="str">
        <f t="shared" si="69"/>
        <v/>
      </c>
      <c r="K790" s="390" t="str">
        <f t="shared" si="70"/>
        <v/>
      </c>
      <c r="M790" s="396" t="str">
        <f t="shared" si="71"/>
        <v/>
      </c>
      <c r="N790" s="390" t="str">
        <f t="shared" si="72"/>
        <v/>
      </c>
      <c r="P790" t="str">
        <f t="shared" si="73"/>
        <v>180080789</v>
      </c>
    </row>
    <row r="791" spans="1:16" x14ac:dyDescent="0.25">
      <c r="A791" s="383">
        <f>料單!C1036</f>
        <v>27010</v>
      </c>
      <c r="B791" s="383" t="str">
        <f>料單!E1036</f>
        <v>左門板</v>
      </c>
      <c r="C791" s="383">
        <f>料單!K1036</f>
        <v>0</v>
      </c>
      <c r="E791" s="171" cm="1">
        <f t="array" ref="E791">INDEX(A:A,MATCH(ROW(A790)-1,D:D,1)+1)</f>
        <v>18008</v>
      </c>
      <c r="F791" s="171" t="str" cm="1">
        <f t="array" ref="F791">INDEX(B:B,MATCH(ROW(B790)-1,D:D,1)+1)</f>
        <v>活隔</v>
      </c>
      <c r="G791" s="171">
        <v>1</v>
      </c>
      <c r="H791" s="398">
        <v>790</v>
      </c>
      <c r="J791" s="396" t="str">
        <f t="shared" si="69"/>
        <v/>
      </c>
      <c r="K791" s="390" t="str">
        <f t="shared" si="70"/>
        <v/>
      </c>
      <c r="M791" s="396" t="str">
        <f t="shared" si="71"/>
        <v/>
      </c>
      <c r="N791" s="390" t="str">
        <f t="shared" si="72"/>
        <v/>
      </c>
      <c r="P791" t="str">
        <f t="shared" si="73"/>
        <v>180080790</v>
      </c>
    </row>
    <row r="792" spans="1:16" x14ac:dyDescent="0.25">
      <c r="A792" s="383">
        <f>料單!C1037</f>
        <v>27011</v>
      </c>
      <c r="B792" s="383" t="str">
        <f>料單!E1037</f>
        <v>右門板</v>
      </c>
      <c r="C792" s="383">
        <f>料單!K1037</f>
        <v>0</v>
      </c>
      <c r="E792" s="171" cm="1">
        <f t="array" ref="E792">INDEX(A:A,MATCH(ROW(A791)-1,D:D,1)+1)</f>
        <v>18008</v>
      </c>
      <c r="F792" s="171" t="str" cm="1">
        <f t="array" ref="F792">INDEX(B:B,MATCH(ROW(B791)-1,D:D,1)+1)</f>
        <v>活隔</v>
      </c>
      <c r="G792" s="171">
        <v>1</v>
      </c>
      <c r="H792" s="398">
        <v>791</v>
      </c>
      <c r="J792" s="396" t="str">
        <f t="shared" si="69"/>
        <v/>
      </c>
      <c r="K792" s="390" t="str">
        <f t="shared" si="70"/>
        <v/>
      </c>
      <c r="M792" s="396" t="str">
        <f t="shared" si="71"/>
        <v/>
      </c>
      <c r="N792" s="390" t="str">
        <f t="shared" si="72"/>
        <v/>
      </c>
      <c r="P792" t="str">
        <f t="shared" si="73"/>
        <v>180080791</v>
      </c>
    </row>
    <row r="793" spans="1:16" x14ac:dyDescent="0.25">
      <c r="A793" s="383">
        <f>料單!C1038</f>
        <v>27012</v>
      </c>
      <c r="B793" s="383">
        <f>料單!E1038</f>
        <v>0</v>
      </c>
      <c r="C793" s="383">
        <f>料單!K1038</f>
        <v>0</v>
      </c>
      <c r="E793" s="171" cm="1">
        <f t="array" ref="E793">INDEX(A:A,MATCH(ROW(A792)-1,D:D,1)+1)</f>
        <v>18008</v>
      </c>
      <c r="F793" s="171" t="str" cm="1">
        <f t="array" ref="F793">INDEX(B:B,MATCH(ROW(B792)-1,D:D,1)+1)</f>
        <v>活隔</v>
      </c>
      <c r="G793" s="171">
        <v>1</v>
      </c>
      <c r="H793" s="398">
        <v>792</v>
      </c>
      <c r="J793" s="396" t="str">
        <f t="shared" si="69"/>
        <v/>
      </c>
      <c r="K793" s="390" t="str">
        <f t="shared" si="70"/>
        <v/>
      </c>
      <c r="M793" s="396" t="str">
        <f t="shared" si="71"/>
        <v/>
      </c>
      <c r="N793" s="390" t="str">
        <f t="shared" si="72"/>
        <v/>
      </c>
      <c r="P793" t="str">
        <f t="shared" si="73"/>
        <v>180080792</v>
      </c>
    </row>
    <row r="794" spans="1:16" x14ac:dyDescent="0.25">
      <c r="A794" s="383">
        <f>料單!C1039</f>
        <v>27013</v>
      </c>
      <c r="B794" s="383">
        <f>料單!E1039</f>
        <v>0</v>
      </c>
      <c r="C794" s="383">
        <f>料單!K1039</f>
        <v>0</v>
      </c>
      <c r="E794" s="171" cm="1">
        <f t="array" ref="E794">INDEX(A:A,MATCH(ROW(A793)-1,D:D,1)+1)</f>
        <v>18008</v>
      </c>
      <c r="F794" s="171" t="str" cm="1">
        <f t="array" ref="F794">INDEX(B:B,MATCH(ROW(B793)-1,D:D,1)+1)</f>
        <v>活隔</v>
      </c>
      <c r="G794" s="171">
        <v>1</v>
      </c>
      <c r="H794" s="398">
        <v>793</v>
      </c>
      <c r="J794" s="396" t="str">
        <f t="shared" si="69"/>
        <v/>
      </c>
      <c r="K794" s="390" t="str">
        <f t="shared" si="70"/>
        <v/>
      </c>
      <c r="M794" s="396" t="str">
        <f t="shared" si="71"/>
        <v/>
      </c>
      <c r="N794" s="390" t="str">
        <f t="shared" si="72"/>
        <v/>
      </c>
      <c r="P794" t="str">
        <f t="shared" si="73"/>
        <v>180080793</v>
      </c>
    </row>
    <row r="795" spans="1:16" x14ac:dyDescent="0.25">
      <c r="A795" s="383">
        <f>料單!C1040</f>
        <v>27014</v>
      </c>
      <c r="B795" s="383">
        <f>料單!E1040</f>
        <v>0</v>
      </c>
      <c r="C795" s="383">
        <f>料單!K1040</f>
        <v>0</v>
      </c>
      <c r="E795" s="171" cm="1">
        <f t="array" ref="E795">INDEX(A:A,MATCH(ROW(A794)-1,D:D,1)+1)</f>
        <v>18008</v>
      </c>
      <c r="F795" s="171" t="str" cm="1">
        <f t="array" ref="F795">INDEX(B:B,MATCH(ROW(B794)-1,D:D,1)+1)</f>
        <v>活隔</v>
      </c>
      <c r="G795" s="171">
        <v>1</v>
      </c>
      <c r="H795" s="398">
        <v>794</v>
      </c>
      <c r="J795" s="396" t="str">
        <f t="shared" si="69"/>
        <v/>
      </c>
      <c r="K795" s="390" t="str">
        <f t="shared" si="70"/>
        <v/>
      </c>
      <c r="M795" s="396" t="str">
        <f t="shared" si="71"/>
        <v/>
      </c>
      <c r="N795" s="390" t="str">
        <f t="shared" si="72"/>
        <v/>
      </c>
      <c r="P795" t="str">
        <f t="shared" si="73"/>
        <v>180080794</v>
      </c>
    </row>
    <row r="796" spans="1:16" x14ac:dyDescent="0.25">
      <c r="A796" s="383">
        <f>料單!C1041</f>
        <v>27015</v>
      </c>
      <c r="B796" s="383">
        <f>料單!E1041</f>
        <v>0</v>
      </c>
      <c r="C796" s="383">
        <f>料單!K1041</f>
        <v>0</v>
      </c>
      <c r="E796" s="171" cm="1">
        <f t="array" ref="E796">INDEX(A:A,MATCH(ROW(A795)-1,D:D,1)+1)</f>
        <v>18008</v>
      </c>
      <c r="F796" s="171" t="str" cm="1">
        <f t="array" ref="F796">INDEX(B:B,MATCH(ROW(B795)-1,D:D,1)+1)</f>
        <v>活隔</v>
      </c>
      <c r="G796" s="171">
        <v>1</v>
      </c>
      <c r="H796" s="398">
        <v>795</v>
      </c>
      <c r="J796" s="396" t="str">
        <f t="shared" si="69"/>
        <v/>
      </c>
      <c r="K796" s="390" t="str">
        <f t="shared" si="70"/>
        <v/>
      </c>
      <c r="M796" s="396" t="str">
        <f t="shared" si="71"/>
        <v/>
      </c>
      <c r="N796" s="390" t="str">
        <f t="shared" si="72"/>
        <v/>
      </c>
      <c r="P796" t="str">
        <f t="shared" si="73"/>
        <v>180080795</v>
      </c>
    </row>
    <row r="797" spans="1:16" x14ac:dyDescent="0.25">
      <c r="A797" s="383">
        <f>料單!C1042</f>
        <v>27016</v>
      </c>
      <c r="B797" s="383">
        <f>料單!E1042</f>
        <v>0</v>
      </c>
      <c r="C797" s="383">
        <f>料單!K1042</f>
        <v>0</v>
      </c>
      <c r="E797" s="171" cm="1">
        <f t="array" ref="E797">INDEX(A:A,MATCH(ROW(A796)-1,D:D,1)+1)</f>
        <v>18008</v>
      </c>
      <c r="F797" s="171" t="str" cm="1">
        <f t="array" ref="F797">INDEX(B:B,MATCH(ROW(B796)-1,D:D,1)+1)</f>
        <v>活隔</v>
      </c>
      <c r="G797" s="171">
        <v>1</v>
      </c>
      <c r="H797" s="398">
        <v>796</v>
      </c>
      <c r="J797" s="396" t="str">
        <f t="shared" si="69"/>
        <v/>
      </c>
      <c r="K797" s="390" t="str">
        <f t="shared" si="70"/>
        <v/>
      </c>
      <c r="M797" s="396" t="str">
        <f t="shared" si="71"/>
        <v/>
      </c>
      <c r="N797" s="390" t="str">
        <f t="shared" si="72"/>
        <v/>
      </c>
      <c r="P797" t="str">
        <f t="shared" si="73"/>
        <v>180080796</v>
      </c>
    </row>
    <row r="798" spans="1:16" x14ac:dyDescent="0.25">
      <c r="A798" s="383">
        <f>料單!C1043</f>
        <v>27017</v>
      </c>
      <c r="B798" s="383">
        <f>料單!E1043</f>
        <v>0</v>
      </c>
      <c r="C798" s="383">
        <f>料單!K1043</f>
        <v>0</v>
      </c>
      <c r="E798" s="171" cm="1">
        <f t="array" ref="E798">INDEX(A:A,MATCH(ROW(A797)-1,D:D,1)+1)</f>
        <v>18008</v>
      </c>
      <c r="F798" s="171" t="str" cm="1">
        <f t="array" ref="F798">INDEX(B:B,MATCH(ROW(B797)-1,D:D,1)+1)</f>
        <v>活隔</v>
      </c>
      <c r="G798" s="171">
        <v>1</v>
      </c>
      <c r="H798" s="398">
        <v>797</v>
      </c>
      <c r="J798" s="396" t="str">
        <f t="shared" si="69"/>
        <v/>
      </c>
      <c r="K798" s="390" t="str">
        <f t="shared" si="70"/>
        <v/>
      </c>
      <c r="M798" s="396" t="str">
        <f t="shared" si="71"/>
        <v/>
      </c>
      <c r="N798" s="390" t="str">
        <f t="shared" si="72"/>
        <v/>
      </c>
      <c r="P798" t="str">
        <f t="shared" si="73"/>
        <v>180080797</v>
      </c>
    </row>
    <row r="799" spans="1:16" x14ac:dyDescent="0.25">
      <c r="A799" s="383">
        <f>料單!C1044</f>
        <v>27018</v>
      </c>
      <c r="B799" s="383">
        <f>料單!E1044</f>
        <v>0</v>
      </c>
      <c r="C799" s="383">
        <f>料單!K1044</f>
        <v>0</v>
      </c>
      <c r="E799" s="171" cm="1">
        <f t="array" ref="E799">INDEX(A:A,MATCH(ROW(A798)-1,D:D,1)+1)</f>
        <v>18008</v>
      </c>
      <c r="F799" s="171" t="str" cm="1">
        <f t="array" ref="F799">INDEX(B:B,MATCH(ROW(B798)-1,D:D,1)+1)</f>
        <v>活隔</v>
      </c>
      <c r="G799" s="171">
        <v>1</v>
      </c>
      <c r="H799" s="398">
        <v>798</v>
      </c>
      <c r="J799" s="396" t="str">
        <f t="shared" si="69"/>
        <v/>
      </c>
      <c r="K799" s="390" t="str">
        <f t="shared" si="70"/>
        <v/>
      </c>
      <c r="M799" s="396" t="str">
        <f t="shared" si="71"/>
        <v/>
      </c>
      <c r="N799" s="390" t="str">
        <f t="shared" si="72"/>
        <v/>
      </c>
      <c r="P799" t="str">
        <f t="shared" si="73"/>
        <v>180080798</v>
      </c>
    </row>
    <row r="800" spans="1:16" x14ac:dyDescent="0.25">
      <c r="A800" s="383">
        <f>料單!C1045</f>
        <v>27019</v>
      </c>
      <c r="B800" s="383">
        <f>料單!E1045</f>
        <v>0</v>
      </c>
      <c r="C800" s="383">
        <f>料單!K1045</f>
        <v>0</v>
      </c>
      <c r="E800" s="171" cm="1">
        <f t="array" ref="E800">INDEX(A:A,MATCH(ROW(A799)-1,D:D,1)+1)</f>
        <v>18008</v>
      </c>
      <c r="F800" s="171" t="str" cm="1">
        <f t="array" ref="F800">INDEX(B:B,MATCH(ROW(B799)-1,D:D,1)+1)</f>
        <v>活隔</v>
      </c>
      <c r="G800" s="171">
        <v>1</v>
      </c>
      <c r="H800" s="398">
        <v>799</v>
      </c>
      <c r="J800" s="396" t="str">
        <f t="shared" si="69"/>
        <v/>
      </c>
      <c r="K800" s="390" t="str">
        <f t="shared" si="70"/>
        <v/>
      </c>
      <c r="M800" s="396" t="str">
        <f t="shared" si="71"/>
        <v/>
      </c>
      <c r="N800" s="390" t="str">
        <f t="shared" si="72"/>
        <v/>
      </c>
      <c r="P800" t="str">
        <f t="shared" si="73"/>
        <v>180080799</v>
      </c>
    </row>
    <row r="801" spans="1:16" x14ac:dyDescent="0.25">
      <c r="A801" s="383">
        <f>料單!C1046</f>
        <v>27020</v>
      </c>
      <c r="B801" s="383">
        <f>料單!E1046</f>
        <v>0</v>
      </c>
      <c r="C801" s="383">
        <f>料單!K1046</f>
        <v>0</v>
      </c>
      <c r="E801" s="171" cm="1">
        <f t="array" ref="E801">INDEX(A:A,MATCH(ROW(A800)-1,D:D,1)+1)</f>
        <v>18008</v>
      </c>
      <c r="F801" s="171" t="str" cm="1">
        <f t="array" ref="F801">INDEX(B:B,MATCH(ROW(B800)-1,D:D,1)+1)</f>
        <v>活隔</v>
      </c>
      <c r="G801" s="171">
        <v>1</v>
      </c>
      <c r="H801" s="398">
        <v>800</v>
      </c>
      <c r="J801" s="396" t="str">
        <f t="shared" si="69"/>
        <v/>
      </c>
      <c r="K801" s="390" t="str">
        <f t="shared" si="70"/>
        <v/>
      </c>
      <c r="M801" s="396" t="str">
        <f t="shared" si="71"/>
        <v/>
      </c>
      <c r="N801" s="390" t="str">
        <f t="shared" si="72"/>
        <v/>
      </c>
      <c r="P801" t="str">
        <f t="shared" si="73"/>
        <v>180080800</v>
      </c>
    </row>
    <row r="802" spans="1:16" x14ac:dyDescent="0.25">
      <c r="A802" s="383">
        <f>料單!C1047</f>
        <v>27021</v>
      </c>
      <c r="B802" s="383">
        <f>料單!E1047</f>
        <v>0</v>
      </c>
      <c r="C802" s="383">
        <f>料單!K1047</f>
        <v>0</v>
      </c>
      <c r="E802" s="171" cm="1">
        <f t="array" ref="E802">INDEX(A:A,MATCH(ROW(A801)-1,D:D,1)+1)</f>
        <v>18008</v>
      </c>
      <c r="F802" s="171" t="str" cm="1">
        <f t="array" ref="F802">INDEX(B:B,MATCH(ROW(B801)-1,D:D,1)+1)</f>
        <v>活隔</v>
      </c>
      <c r="G802" s="171">
        <v>1</v>
      </c>
      <c r="H802" s="398">
        <v>801</v>
      </c>
      <c r="J802" s="396" t="str">
        <f t="shared" si="69"/>
        <v/>
      </c>
      <c r="K802" s="390" t="str">
        <f t="shared" si="70"/>
        <v/>
      </c>
      <c r="M802" s="396" t="str">
        <f t="shared" si="71"/>
        <v/>
      </c>
      <c r="N802" s="390" t="str">
        <f t="shared" si="72"/>
        <v/>
      </c>
      <c r="P802" t="str">
        <f t="shared" si="73"/>
        <v>180080801</v>
      </c>
    </row>
    <row r="803" spans="1:16" x14ac:dyDescent="0.25">
      <c r="A803" s="383">
        <f>料單!C1048</f>
        <v>27022</v>
      </c>
      <c r="B803" s="383">
        <f>料單!E1048</f>
        <v>0</v>
      </c>
      <c r="C803" s="383">
        <f>料單!K1048</f>
        <v>0</v>
      </c>
      <c r="E803" s="171" cm="1">
        <f t="array" ref="E803">INDEX(A:A,MATCH(ROW(A802)-1,D:D,1)+1)</f>
        <v>18008</v>
      </c>
      <c r="F803" s="171" t="str" cm="1">
        <f t="array" ref="F803">INDEX(B:B,MATCH(ROW(B802)-1,D:D,1)+1)</f>
        <v>活隔</v>
      </c>
      <c r="G803" s="171">
        <v>1</v>
      </c>
      <c r="H803" s="398">
        <v>802</v>
      </c>
      <c r="J803" s="396" t="str">
        <f t="shared" si="69"/>
        <v/>
      </c>
      <c r="K803" s="390" t="str">
        <f t="shared" si="70"/>
        <v/>
      </c>
      <c r="M803" s="396" t="str">
        <f t="shared" si="71"/>
        <v/>
      </c>
      <c r="N803" s="390" t="str">
        <f t="shared" si="72"/>
        <v/>
      </c>
      <c r="P803" t="str">
        <f t="shared" si="73"/>
        <v>180080802</v>
      </c>
    </row>
    <row r="804" spans="1:16" x14ac:dyDescent="0.25">
      <c r="A804" s="383">
        <f>料單!C1049</f>
        <v>27023</v>
      </c>
      <c r="B804" s="383">
        <f>料單!E1049</f>
        <v>0</v>
      </c>
      <c r="C804" s="383">
        <f>料單!K1049</f>
        <v>0</v>
      </c>
      <c r="E804" s="171" cm="1">
        <f t="array" ref="E804">INDEX(A:A,MATCH(ROW(A803)-1,D:D,1)+1)</f>
        <v>18008</v>
      </c>
      <c r="F804" s="171" t="str" cm="1">
        <f t="array" ref="F804">INDEX(B:B,MATCH(ROW(B803)-1,D:D,1)+1)</f>
        <v>活隔</v>
      </c>
      <c r="G804" s="171">
        <v>1</v>
      </c>
      <c r="H804" s="398">
        <v>803</v>
      </c>
      <c r="J804" s="396" t="str">
        <f t="shared" si="69"/>
        <v/>
      </c>
      <c r="K804" s="390" t="str">
        <f t="shared" si="70"/>
        <v/>
      </c>
      <c r="M804" s="396" t="str">
        <f t="shared" si="71"/>
        <v/>
      </c>
      <c r="N804" s="390" t="str">
        <f t="shared" si="72"/>
        <v/>
      </c>
      <c r="P804" t="str">
        <f t="shared" si="73"/>
        <v>180080803</v>
      </c>
    </row>
    <row r="805" spans="1:16" x14ac:dyDescent="0.25">
      <c r="A805" s="383">
        <f>料單!C1050</f>
        <v>27024</v>
      </c>
      <c r="B805" s="383">
        <f>料單!E1050</f>
        <v>0</v>
      </c>
      <c r="C805" s="383">
        <f>料單!K1050</f>
        <v>0</v>
      </c>
      <c r="E805" s="171" cm="1">
        <f t="array" ref="E805">INDEX(A:A,MATCH(ROW(A804)-1,D:D,1)+1)</f>
        <v>18008</v>
      </c>
      <c r="F805" s="171" t="str" cm="1">
        <f t="array" ref="F805">INDEX(B:B,MATCH(ROW(B804)-1,D:D,1)+1)</f>
        <v>活隔</v>
      </c>
      <c r="G805" s="171">
        <v>1</v>
      </c>
      <c r="H805" s="398">
        <v>804</v>
      </c>
      <c r="J805" s="396" t="str">
        <f t="shared" si="69"/>
        <v/>
      </c>
      <c r="K805" s="390" t="str">
        <f t="shared" si="70"/>
        <v/>
      </c>
      <c r="M805" s="396" t="str">
        <f t="shared" si="71"/>
        <v/>
      </c>
      <c r="N805" s="390" t="str">
        <f t="shared" si="72"/>
        <v/>
      </c>
      <c r="P805" t="str">
        <f t="shared" si="73"/>
        <v>180080804</v>
      </c>
    </row>
    <row r="806" spans="1:16" x14ac:dyDescent="0.25">
      <c r="A806" s="383">
        <f>料單!C1051</f>
        <v>27025</v>
      </c>
      <c r="B806" s="383">
        <f>料單!E1051</f>
        <v>0</v>
      </c>
      <c r="C806" s="383">
        <f>料單!K1051</f>
        <v>0</v>
      </c>
      <c r="E806" s="171" cm="1">
        <f t="array" ref="E806">INDEX(A:A,MATCH(ROW(A805)-1,D:D,1)+1)</f>
        <v>18008</v>
      </c>
      <c r="F806" s="171" t="str" cm="1">
        <f t="array" ref="F806">INDEX(B:B,MATCH(ROW(B805)-1,D:D,1)+1)</f>
        <v>活隔</v>
      </c>
      <c r="G806" s="171">
        <v>1</v>
      </c>
      <c r="H806" s="398">
        <v>805</v>
      </c>
      <c r="J806" s="396" t="str">
        <f t="shared" si="69"/>
        <v/>
      </c>
      <c r="K806" s="390" t="str">
        <f t="shared" si="70"/>
        <v/>
      </c>
      <c r="M806" s="396" t="str">
        <f t="shared" si="71"/>
        <v/>
      </c>
      <c r="N806" s="390" t="str">
        <f t="shared" si="72"/>
        <v/>
      </c>
      <c r="P806" t="str">
        <f t="shared" si="73"/>
        <v>180080805</v>
      </c>
    </row>
    <row r="807" spans="1:16" x14ac:dyDescent="0.25">
      <c r="A807" s="383">
        <f>料單!C1052</f>
        <v>27026</v>
      </c>
      <c r="B807" s="383">
        <f>料單!E1052</f>
        <v>0</v>
      </c>
      <c r="C807" s="383">
        <f>料單!K1052</f>
        <v>0</v>
      </c>
      <c r="E807" s="171" cm="1">
        <f t="array" ref="E807">INDEX(A:A,MATCH(ROW(A806)-1,D:D,1)+1)</f>
        <v>18008</v>
      </c>
      <c r="F807" s="171" t="str" cm="1">
        <f t="array" ref="F807">INDEX(B:B,MATCH(ROW(B806)-1,D:D,1)+1)</f>
        <v>活隔</v>
      </c>
      <c r="G807" s="171">
        <v>1</v>
      </c>
      <c r="H807" s="398">
        <v>806</v>
      </c>
      <c r="J807" s="396" t="str">
        <f t="shared" si="69"/>
        <v/>
      </c>
      <c r="K807" s="390" t="str">
        <f t="shared" si="70"/>
        <v/>
      </c>
      <c r="M807" s="396" t="str">
        <f t="shared" si="71"/>
        <v/>
      </c>
      <c r="N807" s="390" t="str">
        <f t="shared" si="72"/>
        <v/>
      </c>
      <c r="P807" t="str">
        <f t="shared" si="73"/>
        <v>180080806</v>
      </c>
    </row>
    <row r="808" spans="1:16" x14ac:dyDescent="0.25">
      <c r="A808" s="383">
        <f>料單!C1053</f>
        <v>27027</v>
      </c>
      <c r="B808" s="383">
        <f>料單!E1053</f>
        <v>0</v>
      </c>
      <c r="C808" s="383">
        <f>料單!K1053</f>
        <v>0</v>
      </c>
      <c r="E808" s="171" cm="1">
        <f t="array" ref="E808">INDEX(A:A,MATCH(ROW(A807)-1,D:D,1)+1)</f>
        <v>18008</v>
      </c>
      <c r="F808" s="171" t="str" cm="1">
        <f t="array" ref="F808">INDEX(B:B,MATCH(ROW(B807)-1,D:D,1)+1)</f>
        <v>活隔</v>
      </c>
      <c r="G808" s="171">
        <v>1</v>
      </c>
      <c r="H808" s="398">
        <v>807</v>
      </c>
      <c r="J808" s="396" t="str">
        <f t="shared" si="69"/>
        <v/>
      </c>
      <c r="K808" s="390" t="str">
        <f t="shared" si="70"/>
        <v/>
      </c>
      <c r="M808" s="396" t="str">
        <f t="shared" si="71"/>
        <v/>
      </c>
      <c r="N808" s="390" t="str">
        <f t="shared" si="72"/>
        <v/>
      </c>
      <c r="P808" t="str">
        <f t="shared" si="73"/>
        <v>180080807</v>
      </c>
    </row>
    <row r="809" spans="1:16" x14ac:dyDescent="0.25">
      <c r="A809" s="383">
        <f>料單!C1054</f>
        <v>27028</v>
      </c>
      <c r="B809" s="383">
        <f>料單!E1054</f>
        <v>0</v>
      </c>
      <c r="C809" s="383">
        <f>料單!K1054</f>
        <v>0</v>
      </c>
      <c r="E809" s="171" cm="1">
        <f t="array" ref="E809">INDEX(A:A,MATCH(ROW(A808)-1,D:D,1)+1)</f>
        <v>18008</v>
      </c>
      <c r="F809" s="171" t="str" cm="1">
        <f t="array" ref="F809">INDEX(B:B,MATCH(ROW(B808)-1,D:D,1)+1)</f>
        <v>活隔</v>
      </c>
      <c r="G809" s="171">
        <v>1</v>
      </c>
      <c r="H809" s="398">
        <v>808</v>
      </c>
      <c r="J809" s="396" t="str">
        <f t="shared" si="69"/>
        <v/>
      </c>
      <c r="K809" s="390" t="str">
        <f t="shared" si="70"/>
        <v/>
      </c>
      <c r="M809" s="396" t="str">
        <f t="shared" si="71"/>
        <v/>
      </c>
      <c r="N809" s="390" t="str">
        <f t="shared" si="72"/>
        <v/>
      </c>
      <c r="P809" t="str">
        <f t="shared" si="73"/>
        <v>180080808</v>
      </c>
    </row>
    <row r="810" spans="1:16" x14ac:dyDescent="0.25">
      <c r="A810" s="383">
        <f>料單!C1055</f>
        <v>27029</v>
      </c>
      <c r="B810" s="383">
        <f>料單!E1055</f>
        <v>0</v>
      </c>
      <c r="C810" s="383">
        <f>料單!K1055</f>
        <v>0</v>
      </c>
      <c r="E810" s="171" cm="1">
        <f t="array" ref="E810">INDEX(A:A,MATCH(ROW(A809)-1,D:D,1)+1)</f>
        <v>18008</v>
      </c>
      <c r="F810" s="171" t="str" cm="1">
        <f t="array" ref="F810">INDEX(B:B,MATCH(ROW(B809)-1,D:D,1)+1)</f>
        <v>活隔</v>
      </c>
      <c r="G810" s="171">
        <v>1</v>
      </c>
      <c r="H810" s="398">
        <v>809</v>
      </c>
      <c r="J810" s="396" t="str">
        <f t="shared" si="69"/>
        <v/>
      </c>
      <c r="K810" s="390" t="str">
        <f t="shared" si="70"/>
        <v/>
      </c>
      <c r="M810" s="396" t="str">
        <f t="shared" si="71"/>
        <v/>
      </c>
      <c r="N810" s="390" t="str">
        <f t="shared" si="72"/>
        <v/>
      </c>
      <c r="P810" t="str">
        <f t="shared" si="73"/>
        <v>180080809</v>
      </c>
    </row>
    <row r="811" spans="1:16" x14ac:dyDescent="0.25">
      <c r="A811" s="383">
        <f>料單!C1056</f>
        <v>27030</v>
      </c>
      <c r="B811" s="383">
        <f>料單!E1056</f>
        <v>0</v>
      </c>
      <c r="C811" s="383">
        <f>料單!K1056</f>
        <v>0</v>
      </c>
      <c r="E811" s="171" cm="1">
        <f t="array" ref="E811">INDEX(A:A,MATCH(ROW(A810)-1,D:D,1)+1)</f>
        <v>18008</v>
      </c>
      <c r="F811" s="171" t="str" cm="1">
        <f t="array" ref="F811">INDEX(B:B,MATCH(ROW(B810)-1,D:D,1)+1)</f>
        <v>活隔</v>
      </c>
      <c r="G811" s="171">
        <v>1</v>
      </c>
      <c r="H811" s="398">
        <v>810</v>
      </c>
      <c r="J811" s="396" t="str">
        <f t="shared" si="69"/>
        <v/>
      </c>
      <c r="K811" s="390" t="str">
        <f t="shared" si="70"/>
        <v/>
      </c>
      <c r="M811" s="396" t="str">
        <f t="shared" si="71"/>
        <v/>
      </c>
      <c r="N811" s="390" t="str">
        <f t="shared" si="72"/>
        <v/>
      </c>
      <c r="P811" t="str">
        <f t="shared" si="73"/>
        <v>180080810</v>
      </c>
    </row>
    <row r="812" spans="1:16" x14ac:dyDescent="0.25">
      <c r="A812" s="383">
        <f>料單!C1066</f>
        <v>28001</v>
      </c>
      <c r="B812" s="383" t="str">
        <f>料單!E1066</f>
        <v>頂板</v>
      </c>
      <c r="C812" s="383">
        <f>料單!K1066</f>
        <v>0</v>
      </c>
      <c r="E812" s="171" cm="1">
        <f t="array" ref="E812">INDEX(A:A,MATCH(ROW(A811)-1,D:D,1)+1)</f>
        <v>18008</v>
      </c>
      <c r="F812" s="171" t="str" cm="1">
        <f t="array" ref="F812">INDEX(B:B,MATCH(ROW(B811)-1,D:D,1)+1)</f>
        <v>活隔</v>
      </c>
      <c r="G812" s="171">
        <v>1</v>
      </c>
      <c r="H812" s="398">
        <v>811</v>
      </c>
      <c r="J812" s="396" t="str">
        <f t="shared" si="69"/>
        <v/>
      </c>
      <c r="K812" s="390" t="str">
        <f t="shared" si="70"/>
        <v/>
      </c>
      <c r="M812" s="396" t="str">
        <f t="shared" si="71"/>
        <v/>
      </c>
      <c r="N812" s="390" t="str">
        <f t="shared" si="72"/>
        <v/>
      </c>
      <c r="P812" t="str">
        <f t="shared" si="73"/>
        <v>180080811</v>
      </c>
    </row>
    <row r="813" spans="1:16" x14ac:dyDescent="0.25">
      <c r="A813" s="383">
        <f>料單!C1067</f>
        <v>28002</v>
      </c>
      <c r="B813" s="383" t="str">
        <f>料單!E1067</f>
        <v>底板</v>
      </c>
      <c r="C813" s="383">
        <f>料單!K1067</f>
        <v>0</v>
      </c>
      <c r="E813" s="171" cm="1">
        <f t="array" ref="E813">INDEX(A:A,MATCH(ROW(A812)-1,D:D,1)+1)</f>
        <v>18008</v>
      </c>
      <c r="F813" s="171" t="str" cm="1">
        <f t="array" ref="F813">INDEX(B:B,MATCH(ROW(B812)-1,D:D,1)+1)</f>
        <v>活隔</v>
      </c>
      <c r="G813" s="171">
        <v>1</v>
      </c>
      <c r="H813" s="398">
        <v>812</v>
      </c>
      <c r="J813" s="396" t="str">
        <f t="shared" si="69"/>
        <v/>
      </c>
      <c r="K813" s="390" t="str">
        <f t="shared" si="70"/>
        <v/>
      </c>
      <c r="M813" s="396" t="str">
        <f t="shared" si="71"/>
        <v/>
      </c>
      <c r="N813" s="390" t="str">
        <f t="shared" si="72"/>
        <v/>
      </c>
      <c r="P813" t="str">
        <f t="shared" si="73"/>
        <v>180080812</v>
      </c>
    </row>
    <row r="814" spans="1:16" x14ac:dyDescent="0.25">
      <c r="A814" s="383">
        <f>料單!C1068</f>
        <v>28003</v>
      </c>
      <c r="B814" s="383" t="str">
        <f>料單!E1068</f>
        <v>左側板</v>
      </c>
      <c r="C814" s="383">
        <f>料單!K1068</f>
        <v>0</v>
      </c>
      <c r="E814" s="171" cm="1">
        <f t="array" ref="E814">INDEX(A:A,MATCH(ROW(A813)-1,D:D,1)+1)</f>
        <v>18008</v>
      </c>
      <c r="F814" s="171" t="str" cm="1">
        <f t="array" ref="F814">INDEX(B:B,MATCH(ROW(B813)-1,D:D,1)+1)</f>
        <v>活隔</v>
      </c>
      <c r="G814" s="171">
        <v>1</v>
      </c>
      <c r="H814" s="398">
        <v>813</v>
      </c>
      <c r="J814" s="396" t="str">
        <f t="shared" si="69"/>
        <v/>
      </c>
      <c r="K814" s="390" t="str">
        <f t="shared" si="70"/>
        <v/>
      </c>
      <c r="M814" s="396" t="str">
        <f t="shared" si="71"/>
        <v/>
      </c>
      <c r="N814" s="390" t="str">
        <f t="shared" si="72"/>
        <v/>
      </c>
      <c r="P814" t="str">
        <f t="shared" si="73"/>
        <v>180080813</v>
      </c>
    </row>
    <row r="815" spans="1:16" x14ac:dyDescent="0.25">
      <c r="A815" s="383">
        <f>料單!C1069</f>
        <v>28004</v>
      </c>
      <c r="B815" s="383" t="str">
        <f>料單!E1069</f>
        <v>右側板</v>
      </c>
      <c r="C815" s="383">
        <f>料單!K1069</f>
        <v>0</v>
      </c>
      <c r="E815" s="171" cm="1">
        <f t="array" ref="E815">INDEX(A:A,MATCH(ROW(A814)-1,D:D,1)+1)</f>
        <v>18008</v>
      </c>
      <c r="F815" s="171" t="str" cm="1">
        <f t="array" ref="F815">INDEX(B:B,MATCH(ROW(B814)-1,D:D,1)+1)</f>
        <v>活隔</v>
      </c>
      <c r="G815" s="171">
        <v>1</v>
      </c>
      <c r="H815" s="398">
        <v>814</v>
      </c>
      <c r="J815" s="396" t="str">
        <f t="shared" si="69"/>
        <v/>
      </c>
      <c r="K815" s="390" t="str">
        <f t="shared" si="70"/>
        <v/>
      </c>
      <c r="M815" s="396" t="str">
        <f t="shared" si="71"/>
        <v/>
      </c>
      <c r="N815" s="390" t="str">
        <f t="shared" si="72"/>
        <v/>
      </c>
      <c r="P815" t="str">
        <f t="shared" si="73"/>
        <v>180080814</v>
      </c>
    </row>
    <row r="816" spans="1:16" x14ac:dyDescent="0.25">
      <c r="A816" s="383">
        <f>料單!C1070</f>
        <v>28005</v>
      </c>
      <c r="B816" s="383" t="str">
        <f>料單!E1070</f>
        <v>背板</v>
      </c>
      <c r="C816" s="383">
        <f>料單!K1070</f>
        <v>0</v>
      </c>
      <c r="E816" s="171" cm="1">
        <f t="array" ref="E816">INDEX(A:A,MATCH(ROW(A815)-1,D:D,1)+1)</f>
        <v>18008</v>
      </c>
      <c r="F816" s="171" t="str" cm="1">
        <f t="array" ref="F816">INDEX(B:B,MATCH(ROW(B815)-1,D:D,1)+1)</f>
        <v>活隔</v>
      </c>
      <c r="G816" s="171">
        <v>1</v>
      </c>
      <c r="H816" s="398">
        <v>815</v>
      </c>
      <c r="J816" s="396" t="str">
        <f t="shared" si="69"/>
        <v/>
      </c>
      <c r="K816" s="390" t="str">
        <f t="shared" si="70"/>
        <v/>
      </c>
      <c r="M816" s="396" t="str">
        <f t="shared" si="71"/>
        <v/>
      </c>
      <c r="N816" s="390" t="str">
        <f t="shared" si="72"/>
        <v/>
      </c>
      <c r="P816" t="str">
        <f t="shared" si="73"/>
        <v>180080815</v>
      </c>
    </row>
    <row r="817" spans="1:16" x14ac:dyDescent="0.25">
      <c r="A817" s="383">
        <f>料單!C1071</f>
        <v>28006</v>
      </c>
      <c r="B817" s="383" t="str">
        <f>料單!E1071</f>
        <v>背拉桿</v>
      </c>
      <c r="C817" s="383">
        <f>料單!K1071</f>
        <v>0</v>
      </c>
      <c r="E817" s="171" cm="1">
        <f t="array" ref="E817">INDEX(A:A,MATCH(ROW(A816)-1,D:D,1)+1)</f>
        <v>18008</v>
      </c>
      <c r="F817" s="171" t="str" cm="1">
        <f t="array" ref="F817">INDEX(B:B,MATCH(ROW(B816)-1,D:D,1)+1)</f>
        <v>活隔</v>
      </c>
      <c r="G817" s="171">
        <v>1</v>
      </c>
      <c r="H817" s="398">
        <v>816</v>
      </c>
      <c r="J817" s="396" t="str">
        <f t="shared" si="69"/>
        <v/>
      </c>
      <c r="K817" s="390" t="str">
        <f t="shared" si="70"/>
        <v/>
      </c>
      <c r="M817" s="396" t="str">
        <f t="shared" si="71"/>
        <v/>
      </c>
      <c r="N817" s="390" t="str">
        <f t="shared" si="72"/>
        <v/>
      </c>
      <c r="P817" t="str">
        <f t="shared" si="73"/>
        <v>180080816</v>
      </c>
    </row>
    <row r="818" spans="1:16" x14ac:dyDescent="0.25">
      <c r="A818" s="383">
        <f>料單!C1072</f>
        <v>28007</v>
      </c>
      <c r="B818" s="383" t="str">
        <f>料單!E1072</f>
        <v>中立板</v>
      </c>
      <c r="C818" s="383">
        <f>料單!K1072</f>
        <v>0</v>
      </c>
      <c r="E818" s="171" cm="1">
        <f t="array" ref="E818">INDEX(A:A,MATCH(ROW(A817)-1,D:D,1)+1)</f>
        <v>18008</v>
      </c>
      <c r="F818" s="171" t="str" cm="1">
        <f t="array" ref="F818">INDEX(B:B,MATCH(ROW(B817)-1,D:D,1)+1)</f>
        <v>活隔</v>
      </c>
      <c r="G818" s="171">
        <v>1</v>
      </c>
      <c r="H818" s="398">
        <v>817</v>
      </c>
      <c r="J818" s="396" t="str">
        <f t="shared" si="69"/>
        <v/>
      </c>
      <c r="K818" s="390" t="str">
        <f t="shared" si="70"/>
        <v/>
      </c>
      <c r="M818" s="396" t="str">
        <f t="shared" si="71"/>
        <v/>
      </c>
      <c r="N818" s="390" t="str">
        <f t="shared" si="72"/>
        <v/>
      </c>
      <c r="P818" t="str">
        <f t="shared" si="73"/>
        <v>180080817</v>
      </c>
    </row>
    <row r="819" spans="1:16" x14ac:dyDescent="0.25">
      <c r="A819" s="383">
        <f>料單!C1073</f>
        <v>28008</v>
      </c>
      <c r="B819" s="383" t="str">
        <f>料單!E1073</f>
        <v>活隔</v>
      </c>
      <c r="C819" s="383">
        <f>料單!K1073</f>
        <v>0</v>
      </c>
      <c r="E819" s="171" cm="1">
        <f t="array" ref="E819">INDEX(A:A,MATCH(ROW(A818)-1,D:D,1)+1)</f>
        <v>18008</v>
      </c>
      <c r="F819" s="171" t="str" cm="1">
        <f t="array" ref="F819">INDEX(B:B,MATCH(ROW(B818)-1,D:D,1)+1)</f>
        <v>活隔</v>
      </c>
      <c r="G819" s="171">
        <v>1</v>
      </c>
      <c r="H819" s="398">
        <v>818</v>
      </c>
      <c r="J819" s="396" t="str">
        <f t="shared" si="69"/>
        <v/>
      </c>
      <c r="K819" s="390" t="str">
        <f t="shared" si="70"/>
        <v/>
      </c>
      <c r="M819" s="396" t="str">
        <f t="shared" si="71"/>
        <v/>
      </c>
      <c r="N819" s="390" t="str">
        <f t="shared" si="72"/>
        <v/>
      </c>
      <c r="P819" t="str">
        <f t="shared" si="73"/>
        <v>180080818</v>
      </c>
    </row>
    <row r="820" spans="1:16" x14ac:dyDescent="0.25">
      <c r="A820" s="383">
        <f>料單!C1074</f>
        <v>28009</v>
      </c>
      <c r="B820" s="383" t="str">
        <f>料單!E1074</f>
        <v>固隔</v>
      </c>
      <c r="C820" s="383">
        <f>料單!K1074</f>
        <v>0</v>
      </c>
      <c r="E820" s="171" cm="1">
        <f t="array" ref="E820">INDEX(A:A,MATCH(ROW(A819)-1,D:D,1)+1)</f>
        <v>18008</v>
      </c>
      <c r="F820" s="171" t="str" cm="1">
        <f t="array" ref="F820">INDEX(B:B,MATCH(ROW(B819)-1,D:D,1)+1)</f>
        <v>活隔</v>
      </c>
      <c r="G820" s="171">
        <v>1</v>
      </c>
      <c r="H820" s="398">
        <v>819</v>
      </c>
      <c r="J820" s="396" t="str">
        <f t="shared" si="69"/>
        <v/>
      </c>
      <c r="K820" s="390" t="str">
        <f t="shared" si="70"/>
        <v/>
      </c>
      <c r="M820" s="396" t="str">
        <f t="shared" si="71"/>
        <v/>
      </c>
      <c r="N820" s="390" t="str">
        <f t="shared" si="72"/>
        <v/>
      </c>
      <c r="P820" t="str">
        <f t="shared" si="73"/>
        <v>180080819</v>
      </c>
    </row>
    <row r="821" spans="1:16" x14ac:dyDescent="0.25">
      <c r="A821" s="383">
        <f>料單!C1075</f>
        <v>28010</v>
      </c>
      <c r="B821" s="383" t="str">
        <f>料單!E1075</f>
        <v>左門板</v>
      </c>
      <c r="C821" s="383">
        <f>料單!K1075</f>
        <v>0</v>
      </c>
      <c r="E821" s="171" cm="1">
        <f t="array" ref="E821">INDEX(A:A,MATCH(ROW(A820)-1,D:D,1)+1)</f>
        <v>18008</v>
      </c>
      <c r="F821" s="171" t="str" cm="1">
        <f t="array" ref="F821">INDEX(B:B,MATCH(ROW(B820)-1,D:D,1)+1)</f>
        <v>活隔</v>
      </c>
      <c r="G821" s="171">
        <v>1</v>
      </c>
      <c r="H821" s="398">
        <v>820</v>
      </c>
      <c r="J821" s="396" t="str">
        <f t="shared" si="69"/>
        <v/>
      </c>
      <c r="K821" s="390" t="str">
        <f t="shared" si="70"/>
        <v/>
      </c>
      <c r="M821" s="396" t="str">
        <f t="shared" si="71"/>
        <v/>
      </c>
      <c r="N821" s="390" t="str">
        <f t="shared" si="72"/>
        <v/>
      </c>
      <c r="P821" t="str">
        <f t="shared" si="73"/>
        <v>180080820</v>
      </c>
    </row>
    <row r="822" spans="1:16" x14ac:dyDescent="0.25">
      <c r="A822" s="383">
        <f>料單!C1076</f>
        <v>28011</v>
      </c>
      <c r="B822" s="383" t="str">
        <f>料單!E1076</f>
        <v>右門板</v>
      </c>
      <c r="C822" s="383">
        <f>料單!K1076</f>
        <v>0</v>
      </c>
      <c r="E822" s="171" cm="1">
        <f t="array" ref="E822">INDEX(A:A,MATCH(ROW(A821)-1,D:D,1)+1)</f>
        <v>18008</v>
      </c>
      <c r="F822" s="171" t="str" cm="1">
        <f t="array" ref="F822">INDEX(B:B,MATCH(ROW(B821)-1,D:D,1)+1)</f>
        <v>活隔</v>
      </c>
      <c r="G822" s="171">
        <v>1</v>
      </c>
      <c r="H822" s="398">
        <v>821</v>
      </c>
      <c r="J822" s="396" t="str">
        <f t="shared" si="69"/>
        <v/>
      </c>
      <c r="K822" s="390" t="str">
        <f t="shared" si="70"/>
        <v/>
      </c>
      <c r="M822" s="396" t="str">
        <f t="shared" si="71"/>
        <v/>
      </c>
      <c r="N822" s="390" t="str">
        <f t="shared" si="72"/>
        <v/>
      </c>
      <c r="P822" t="str">
        <f t="shared" si="73"/>
        <v>180080821</v>
      </c>
    </row>
    <row r="823" spans="1:16" x14ac:dyDescent="0.25">
      <c r="A823" s="383">
        <f>料單!C1077</f>
        <v>28012</v>
      </c>
      <c r="B823" s="383">
        <f>料單!E1077</f>
        <v>0</v>
      </c>
      <c r="C823" s="383">
        <f>料單!K1077</f>
        <v>0</v>
      </c>
      <c r="E823" s="171" cm="1">
        <f t="array" ref="E823">INDEX(A:A,MATCH(ROW(A822)-1,D:D,1)+1)</f>
        <v>18008</v>
      </c>
      <c r="F823" s="171" t="str" cm="1">
        <f t="array" ref="F823">INDEX(B:B,MATCH(ROW(B822)-1,D:D,1)+1)</f>
        <v>活隔</v>
      </c>
      <c r="G823" s="171">
        <v>1</v>
      </c>
      <c r="H823" s="398">
        <v>822</v>
      </c>
      <c r="J823" s="396" t="str">
        <f t="shared" si="69"/>
        <v/>
      </c>
      <c r="K823" s="390" t="str">
        <f t="shared" si="70"/>
        <v/>
      </c>
      <c r="M823" s="396" t="str">
        <f t="shared" si="71"/>
        <v/>
      </c>
      <c r="N823" s="390" t="str">
        <f t="shared" si="72"/>
        <v/>
      </c>
      <c r="P823" t="str">
        <f t="shared" si="73"/>
        <v>180080822</v>
      </c>
    </row>
    <row r="824" spans="1:16" x14ac:dyDescent="0.25">
      <c r="A824" s="383">
        <f>料單!C1078</f>
        <v>28013</v>
      </c>
      <c r="B824" s="383">
        <f>料單!E1078</f>
        <v>0</v>
      </c>
      <c r="C824" s="383">
        <f>料單!K1078</f>
        <v>0</v>
      </c>
      <c r="E824" s="171" cm="1">
        <f t="array" ref="E824">INDEX(A:A,MATCH(ROW(A823)-1,D:D,1)+1)</f>
        <v>18008</v>
      </c>
      <c r="F824" s="171" t="str" cm="1">
        <f t="array" ref="F824">INDEX(B:B,MATCH(ROW(B823)-1,D:D,1)+1)</f>
        <v>活隔</v>
      </c>
      <c r="G824" s="171">
        <v>1</v>
      </c>
      <c r="H824" s="398">
        <v>823</v>
      </c>
      <c r="J824" s="396" t="str">
        <f t="shared" si="69"/>
        <v/>
      </c>
      <c r="K824" s="390" t="str">
        <f t="shared" si="70"/>
        <v/>
      </c>
      <c r="M824" s="396" t="str">
        <f t="shared" si="71"/>
        <v/>
      </c>
      <c r="N824" s="390" t="str">
        <f t="shared" si="72"/>
        <v/>
      </c>
      <c r="P824" t="str">
        <f t="shared" si="73"/>
        <v>180080823</v>
      </c>
    </row>
    <row r="825" spans="1:16" x14ac:dyDescent="0.25">
      <c r="A825" s="383">
        <f>料單!C1079</f>
        <v>28014</v>
      </c>
      <c r="B825" s="383">
        <f>料單!E1079</f>
        <v>0</v>
      </c>
      <c r="C825" s="383">
        <f>料單!K1079</f>
        <v>0</v>
      </c>
      <c r="E825" s="171" cm="1">
        <f t="array" ref="E825">INDEX(A:A,MATCH(ROW(A824)-1,D:D,1)+1)</f>
        <v>18008</v>
      </c>
      <c r="F825" s="171" t="str" cm="1">
        <f t="array" ref="F825">INDEX(B:B,MATCH(ROW(B824)-1,D:D,1)+1)</f>
        <v>活隔</v>
      </c>
      <c r="G825" s="171">
        <v>1</v>
      </c>
      <c r="H825" s="398">
        <v>824</v>
      </c>
      <c r="J825" s="396" t="str">
        <f t="shared" si="69"/>
        <v/>
      </c>
      <c r="K825" s="390" t="str">
        <f t="shared" si="70"/>
        <v/>
      </c>
      <c r="M825" s="396" t="str">
        <f t="shared" si="71"/>
        <v/>
      </c>
      <c r="N825" s="390" t="str">
        <f t="shared" si="72"/>
        <v/>
      </c>
      <c r="P825" t="str">
        <f t="shared" si="73"/>
        <v>180080824</v>
      </c>
    </row>
    <row r="826" spans="1:16" x14ac:dyDescent="0.25">
      <c r="A826" s="383">
        <f>料單!C1080</f>
        <v>28015</v>
      </c>
      <c r="B826" s="383">
        <f>料單!E1080</f>
        <v>0</v>
      </c>
      <c r="C826" s="383">
        <f>料單!K1080</f>
        <v>0</v>
      </c>
      <c r="E826" s="171" cm="1">
        <f t="array" ref="E826">INDEX(A:A,MATCH(ROW(A825)-1,D:D,1)+1)</f>
        <v>18008</v>
      </c>
      <c r="F826" s="171" t="str" cm="1">
        <f t="array" ref="F826">INDEX(B:B,MATCH(ROW(B825)-1,D:D,1)+1)</f>
        <v>活隔</v>
      </c>
      <c r="G826" s="171">
        <v>1</v>
      </c>
      <c r="H826" s="398">
        <v>825</v>
      </c>
      <c r="J826" s="396" t="str">
        <f t="shared" si="69"/>
        <v/>
      </c>
      <c r="K826" s="390" t="str">
        <f t="shared" si="70"/>
        <v/>
      </c>
      <c r="M826" s="396" t="str">
        <f t="shared" si="71"/>
        <v/>
      </c>
      <c r="N826" s="390" t="str">
        <f t="shared" si="72"/>
        <v/>
      </c>
      <c r="P826" t="str">
        <f t="shared" si="73"/>
        <v>180080825</v>
      </c>
    </row>
    <row r="827" spans="1:16" x14ac:dyDescent="0.25">
      <c r="A827" s="383">
        <f>料單!C1081</f>
        <v>28016</v>
      </c>
      <c r="B827" s="383">
        <f>料單!E1081</f>
        <v>0</v>
      </c>
      <c r="C827" s="383">
        <f>料單!K1081</f>
        <v>0</v>
      </c>
      <c r="E827" s="171" cm="1">
        <f t="array" ref="E827">INDEX(A:A,MATCH(ROW(A826)-1,D:D,1)+1)</f>
        <v>18008</v>
      </c>
      <c r="F827" s="171" t="str" cm="1">
        <f t="array" ref="F827">INDEX(B:B,MATCH(ROW(B826)-1,D:D,1)+1)</f>
        <v>活隔</v>
      </c>
      <c r="G827" s="171">
        <v>1</v>
      </c>
      <c r="H827" s="398">
        <v>826</v>
      </c>
      <c r="J827" s="396" t="str">
        <f t="shared" si="69"/>
        <v/>
      </c>
      <c r="K827" s="390" t="str">
        <f t="shared" si="70"/>
        <v/>
      </c>
      <c r="M827" s="396" t="str">
        <f t="shared" si="71"/>
        <v/>
      </c>
      <c r="N827" s="390" t="str">
        <f t="shared" si="72"/>
        <v/>
      </c>
      <c r="P827" t="str">
        <f t="shared" si="73"/>
        <v>180080826</v>
      </c>
    </row>
    <row r="828" spans="1:16" x14ac:dyDescent="0.25">
      <c r="A828" s="383">
        <f>料單!C1082</f>
        <v>28017</v>
      </c>
      <c r="B828" s="383">
        <f>料單!E1082</f>
        <v>0</v>
      </c>
      <c r="C828" s="383">
        <f>料單!K1082</f>
        <v>0</v>
      </c>
      <c r="E828" s="171" cm="1">
        <f t="array" ref="E828">INDEX(A:A,MATCH(ROW(A827)-1,D:D,1)+1)</f>
        <v>18008</v>
      </c>
      <c r="F828" s="171" t="str" cm="1">
        <f t="array" ref="F828">INDEX(B:B,MATCH(ROW(B827)-1,D:D,1)+1)</f>
        <v>活隔</v>
      </c>
      <c r="G828" s="171">
        <v>1</v>
      </c>
      <c r="H828" s="398">
        <v>827</v>
      </c>
      <c r="J828" s="396" t="str">
        <f t="shared" si="69"/>
        <v/>
      </c>
      <c r="K828" s="390" t="str">
        <f t="shared" si="70"/>
        <v/>
      </c>
      <c r="M828" s="396" t="str">
        <f t="shared" si="71"/>
        <v/>
      </c>
      <c r="N828" s="390" t="str">
        <f t="shared" si="72"/>
        <v/>
      </c>
      <c r="P828" t="str">
        <f t="shared" si="73"/>
        <v>180080827</v>
      </c>
    </row>
    <row r="829" spans="1:16" x14ac:dyDescent="0.25">
      <c r="A829" s="383">
        <f>料單!C1083</f>
        <v>28018</v>
      </c>
      <c r="B829" s="383">
        <f>料單!E1083</f>
        <v>0</v>
      </c>
      <c r="C829" s="383">
        <f>料單!K1083</f>
        <v>0</v>
      </c>
      <c r="E829" s="171" cm="1">
        <f t="array" ref="E829">INDEX(A:A,MATCH(ROW(A828)-1,D:D,1)+1)</f>
        <v>18008</v>
      </c>
      <c r="F829" s="171" t="str" cm="1">
        <f t="array" ref="F829">INDEX(B:B,MATCH(ROW(B828)-1,D:D,1)+1)</f>
        <v>活隔</v>
      </c>
      <c r="G829" s="171">
        <v>1</v>
      </c>
      <c r="H829" s="398">
        <v>828</v>
      </c>
      <c r="J829" s="396" t="str">
        <f t="shared" si="69"/>
        <v/>
      </c>
      <c r="K829" s="390" t="str">
        <f t="shared" si="70"/>
        <v/>
      </c>
      <c r="M829" s="396" t="str">
        <f t="shared" si="71"/>
        <v/>
      </c>
      <c r="N829" s="390" t="str">
        <f t="shared" si="72"/>
        <v/>
      </c>
      <c r="P829" t="str">
        <f t="shared" si="73"/>
        <v>180080828</v>
      </c>
    </row>
    <row r="830" spans="1:16" x14ac:dyDescent="0.25">
      <c r="A830" s="383">
        <f>料單!C1084</f>
        <v>28019</v>
      </c>
      <c r="B830" s="383">
        <f>料單!E1084</f>
        <v>0</v>
      </c>
      <c r="C830" s="383">
        <f>料單!K1084</f>
        <v>0</v>
      </c>
      <c r="E830" s="171" cm="1">
        <f t="array" ref="E830">INDEX(A:A,MATCH(ROW(A829)-1,D:D,1)+1)</f>
        <v>18008</v>
      </c>
      <c r="F830" s="171" t="str" cm="1">
        <f t="array" ref="F830">INDEX(B:B,MATCH(ROW(B829)-1,D:D,1)+1)</f>
        <v>活隔</v>
      </c>
      <c r="G830" s="171">
        <v>1</v>
      </c>
      <c r="H830" s="398">
        <v>829</v>
      </c>
      <c r="J830" s="396" t="str">
        <f t="shared" si="69"/>
        <v/>
      </c>
      <c r="K830" s="390" t="str">
        <f t="shared" si="70"/>
        <v/>
      </c>
      <c r="M830" s="396" t="str">
        <f t="shared" si="71"/>
        <v/>
      </c>
      <c r="N830" s="390" t="str">
        <f t="shared" si="72"/>
        <v/>
      </c>
      <c r="P830" t="str">
        <f t="shared" si="73"/>
        <v>180080829</v>
      </c>
    </row>
    <row r="831" spans="1:16" x14ac:dyDescent="0.25">
      <c r="A831" s="383">
        <f>料單!C1085</f>
        <v>28020</v>
      </c>
      <c r="B831" s="383">
        <f>料單!E1085</f>
        <v>0</v>
      </c>
      <c r="C831" s="383">
        <f>料單!K1085</f>
        <v>0</v>
      </c>
      <c r="E831" s="171" cm="1">
        <f t="array" ref="E831">INDEX(A:A,MATCH(ROW(A830)-1,D:D,1)+1)</f>
        <v>18008</v>
      </c>
      <c r="F831" s="171" t="str" cm="1">
        <f t="array" ref="F831">INDEX(B:B,MATCH(ROW(B830)-1,D:D,1)+1)</f>
        <v>活隔</v>
      </c>
      <c r="G831" s="171">
        <v>1</v>
      </c>
      <c r="H831" s="398">
        <v>830</v>
      </c>
      <c r="J831" s="396" t="str">
        <f t="shared" si="69"/>
        <v/>
      </c>
      <c r="K831" s="390" t="str">
        <f t="shared" si="70"/>
        <v/>
      </c>
      <c r="M831" s="396" t="str">
        <f t="shared" si="71"/>
        <v/>
      </c>
      <c r="N831" s="390" t="str">
        <f t="shared" si="72"/>
        <v/>
      </c>
      <c r="P831" t="str">
        <f t="shared" si="73"/>
        <v>180080830</v>
      </c>
    </row>
    <row r="832" spans="1:16" x14ac:dyDescent="0.25">
      <c r="A832" s="383">
        <f>料單!C1086</f>
        <v>28021</v>
      </c>
      <c r="B832" s="383">
        <f>料單!E1086</f>
        <v>0</v>
      </c>
      <c r="C832" s="383">
        <f>料單!K1086</f>
        <v>0</v>
      </c>
      <c r="E832" s="171" cm="1">
        <f t="array" ref="E832">INDEX(A:A,MATCH(ROW(A831)-1,D:D,1)+1)</f>
        <v>18008</v>
      </c>
      <c r="F832" s="171" t="str" cm="1">
        <f t="array" ref="F832">INDEX(B:B,MATCH(ROW(B831)-1,D:D,1)+1)</f>
        <v>活隔</v>
      </c>
      <c r="G832" s="171">
        <v>1</v>
      </c>
      <c r="H832" s="398">
        <v>831</v>
      </c>
      <c r="J832" s="396" t="str">
        <f t="shared" si="69"/>
        <v/>
      </c>
      <c r="K832" s="390" t="str">
        <f t="shared" si="70"/>
        <v/>
      </c>
      <c r="M832" s="396" t="str">
        <f t="shared" si="71"/>
        <v/>
      </c>
      <c r="N832" s="390" t="str">
        <f t="shared" si="72"/>
        <v/>
      </c>
      <c r="P832" t="str">
        <f t="shared" si="73"/>
        <v>180080831</v>
      </c>
    </row>
    <row r="833" spans="1:16" x14ac:dyDescent="0.25">
      <c r="A833" s="383">
        <f>料單!C1087</f>
        <v>28022</v>
      </c>
      <c r="B833" s="383">
        <f>料單!E1087</f>
        <v>0</v>
      </c>
      <c r="C833" s="383">
        <f>料單!K1087</f>
        <v>0</v>
      </c>
      <c r="E833" s="171" cm="1">
        <f t="array" ref="E833">INDEX(A:A,MATCH(ROW(A832)-1,D:D,1)+1)</f>
        <v>18008</v>
      </c>
      <c r="F833" s="171" t="str" cm="1">
        <f t="array" ref="F833">INDEX(B:B,MATCH(ROW(B832)-1,D:D,1)+1)</f>
        <v>活隔</v>
      </c>
      <c r="G833" s="171">
        <v>1</v>
      </c>
      <c r="H833" s="398">
        <v>832</v>
      </c>
      <c r="J833" s="396" t="str">
        <f t="shared" si="69"/>
        <v/>
      </c>
      <c r="K833" s="390" t="str">
        <f t="shared" si="70"/>
        <v/>
      </c>
      <c r="M833" s="396" t="str">
        <f t="shared" si="71"/>
        <v/>
      </c>
      <c r="N833" s="390" t="str">
        <f t="shared" si="72"/>
        <v/>
      </c>
      <c r="P833" t="str">
        <f t="shared" si="73"/>
        <v>180080832</v>
      </c>
    </row>
    <row r="834" spans="1:16" x14ac:dyDescent="0.25">
      <c r="A834" s="383">
        <f>料單!C1088</f>
        <v>28023</v>
      </c>
      <c r="B834" s="383">
        <f>料單!E1088</f>
        <v>0</v>
      </c>
      <c r="C834" s="383">
        <f>料單!K1088</f>
        <v>0</v>
      </c>
      <c r="E834" s="171" cm="1">
        <f t="array" ref="E834">INDEX(A:A,MATCH(ROW(A833)-1,D:D,1)+1)</f>
        <v>18008</v>
      </c>
      <c r="F834" s="171" t="str" cm="1">
        <f t="array" ref="F834">INDEX(B:B,MATCH(ROW(B833)-1,D:D,1)+1)</f>
        <v>活隔</v>
      </c>
      <c r="G834" s="171">
        <v>1</v>
      </c>
      <c r="H834" s="398">
        <v>833</v>
      </c>
      <c r="J834" s="396" t="str">
        <f t="shared" si="69"/>
        <v/>
      </c>
      <c r="K834" s="390" t="str">
        <f t="shared" si="70"/>
        <v/>
      </c>
      <c r="M834" s="396" t="str">
        <f t="shared" si="71"/>
        <v/>
      </c>
      <c r="N834" s="390" t="str">
        <f t="shared" si="72"/>
        <v/>
      </c>
      <c r="P834" t="str">
        <f t="shared" si="73"/>
        <v>180080833</v>
      </c>
    </row>
    <row r="835" spans="1:16" x14ac:dyDescent="0.25">
      <c r="A835" s="383">
        <f>料單!C1089</f>
        <v>28024</v>
      </c>
      <c r="B835" s="383">
        <f>料單!E1089</f>
        <v>0</v>
      </c>
      <c r="C835" s="383">
        <f>料單!K1089</f>
        <v>0</v>
      </c>
      <c r="E835" s="171" cm="1">
        <f t="array" ref="E835">INDEX(A:A,MATCH(ROW(A834)-1,D:D,1)+1)</f>
        <v>18008</v>
      </c>
      <c r="F835" s="171" t="str" cm="1">
        <f t="array" ref="F835">INDEX(B:B,MATCH(ROW(B834)-1,D:D,1)+1)</f>
        <v>活隔</v>
      </c>
      <c r="G835" s="171">
        <v>1</v>
      </c>
      <c r="H835" s="398">
        <v>834</v>
      </c>
      <c r="J835" s="396" t="str">
        <f t="shared" ref="J835:J898" si="74">IFERROR(VALUE(RIGHT(I835,4)),"")</f>
        <v/>
      </c>
      <c r="K835" s="390" t="str">
        <f t="shared" ref="K835:K898" si="75">IF(ISERROR(MATCH(H835,J:J,0)),"","v")</f>
        <v/>
      </c>
      <c r="M835" s="396" t="str">
        <f t="shared" ref="M835:M898" si="76">IFERROR(VALUE(RIGHT(L835,4)),"")</f>
        <v/>
      </c>
      <c r="N835" s="390" t="str">
        <f t="shared" ref="N835:N898" si="77">IF(ISERROR(MATCH(H835,M:M,0)),"","v")</f>
        <v/>
      </c>
      <c r="P835" t="str">
        <f t="shared" ref="P835:P898" si="78">E835&amp;TEXT(H835,"0000")</f>
        <v>180080834</v>
      </c>
    </row>
    <row r="836" spans="1:16" x14ac:dyDescent="0.25">
      <c r="A836" s="383">
        <f>料單!C1090</f>
        <v>28025</v>
      </c>
      <c r="B836" s="383">
        <f>料單!E1090</f>
        <v>0</v>
      </c>
      <c r="C836" s="383">
        <f>料單!K1090</f>
        <v>0</v>
      </c>
      <c r="E836" s="171" cm="1">
        <f t="array" ref="E836">INDEX(A:A,MATCH(ROW(A835)-1,D:D,1)+1)</f>
        <v>18008</v>
      </c>
      <c r="F836" s="171" t="str" cm="1">
        <f t="array" ref="F836">INDEX(B:B,MATCH(ROW(B835)-1,D:D,1)+1)</f>
        <v>活隔</v>
      </c>
      <c r="G836" s="171">
        <v>1</v>
      </c>
      <c r="H836" s="398">
        <v>835</v>
      </c>
      <c r="J836" s="396" t="str">
        <f t="shared" si="74"/>
        <v/>
      </c>
      <c r="K836" s="390" t="str">
        <f t="shared" si="75"/>
        <v/>
      </c>
      <c r="M836" s="396" t="str">
        <f t="shared" si="76"/>
        <v/>
      </c>
      <c r="N836" s="390" t="str">
        <f t="shared" si="77"/>
        <v/>
      </c>
      <c r="P836" t="str">
        <f t="shared" si="78"/>
        <v>180080835</v>
      </c>
    </row>
    <row r="837" spans="1:16" x14ac:dyDescent="0.25">
      <c r="A837" s="383">
        <f>料單!C1091</f>
        <v>28026</v>
      </c>
      <c r="B837" s="383">
        <f>料單!E1091</f>
        <v>0</v>
      </c>
      <c r="C837" s="383">
        <f>料單!K1091</f>
        <v>0</v>
      </c>
      <c r="E837" s="171" cm="1">
        <f t="array" ref="E837">INDEX(A:A,MATCH(ROW(A836)-1,D:D,1)+1)</f>
        <v>18008</v>
      </c>
      <c r="F837" s="171" t="str" cm="1">
        <f t="array" ref="F837">INDEX(B:B,MATCH(ROW(B836)-1,D:D,1)+1)</f>
        <v>活隔</v>
      </c>
      <c r="G837" s="171">
        <v>1</v>
      </c>
      <c r="H837" s="398">
        <v>836</v>
      </c>
      <c r="J837" s="396" t="str">
        <f t="shared" si="74"/>
        <v/>
      </c>
      <c r="K837" s="390" t="str">
        <f t="shared" si="75"/>
        <v/>
      </c>
      <c r="M837" s="396" t="str">
        <f t="shared" si="76"/>
        <v/>
      </c>
      <c r="N837" s="390" t="str">
        <f t="shared" si="77"/>
        <v/>
      </c>
      <c r="P837" t="str">
        <f t="shared" si="78"/>
        <v>180080836</v>
      </c>
    </row>
    <row r="838" spans="1:16" x14ac:dyDescent="0.25">
      <c r="A838" s="383">
        <f>料單!C1092</f>
        <v>28027</v>
      </c>
      <c r="B838" s="383">
        <f>料單!E1092</f>
        <v>0</v>
      </c>
      <c r="C838" s="383">
        <f>料單!K1092</f>
        <v>0</v>
      </c>
      <c r="E838" s="171" cm="1">
        <f t="array" ref="E838">INDEX(A:A,MATCH(ROW(A837)-1,D:D,1)+1)</f>
        <v>18008</v>
      </c>
      <c r="F838" s="171" t="str" cm="1">
        <f t="array" ref="F838">INDEX(B:B,MATCH(ROW(B837)-1,D:D,1)+1)</f>
        <v>活隔</v>
      </c>
      <c r="G838" s="171">
        <v>1</v>
      </c>
      <c r="H838" s="398">
        <v>837</v>
      </c>
      <c r="J838" s="396" t="str">
        <f t="shared" si="74"/>
        <v/>
      </c>
      <c r="K838" s="390" t="str">
        <f t="shared" si="75"/>
        <v/>
      </c>
      <c r="M838" s="396" t="str">
        <f t="shared" si="76"/>
        <v/>
      </c>
      <c r="N838" s="390" t="str">
        <f t="shared" si="77"/>
        <v/>
      </c>
      <c r="P838" t="str">
        <f t="shared" si="78"/>
        <v>180080837</v>
      </c>
    </row>
    <row r="839" spans="1:16" x14ac:dyDescent="0.25">
      <c r="A839" s="383">
        <f>料單!C1093</f>
        <v>28028</v>
      </c>
      <c r="B839" s="383">
        <f>料單!E1093</f>
        <v>0</v>
      </c>
      <c r="C839" s="383">
        <f>料單!K1093</f>
        <v>0</v>
      </c>
      <c r="E839" s="171" cm="1">
        <f t="array" ref="E839">INDEX(A:A,MATCH(ROW(A838)-1,D:D,1)+1)</f>
        <v>18008</v>
      </c>
      <c r="F839" s="171" t="str" cm="1">
        <f t="array" ref="F839">INDEX(B:B,MATCH(ROW(B838)-1,D:D,1)+1)</f>
        <v>活隔</v>
      </c>
      <c r="G839" s="171">
        <v>1</v>
      </c>
      <c r="H839" s="398">
        <v>838</v>
      </c>
      <c r="J839" s="396" t="str">
        <f t="shared" si="74"/>
        <v/>
      </c>
      <c r="K839" s="390" t="str">
        <f t="shared" si="75"/>
        <v/>
      </c>
      <c r="M839" s="396" t="str">
        <f t="shared" si="76"/>
        <v/>
      </c>
      <c r="N839" s="390" t="str">
        <f t="shared" si="77"/>
        <v/>
      </c>
      <c r="P839" t="str">
        <f t="shared" si="78"/>
        <v>180080838</v>
      </c>
    </row>
    <row r="840" spans="1:16" x14ac:dyDescent="0.25">
      <c r="A840" s="383">
        <f>料單!C1094</f>
        <v>28029</v>
      </c>
      <c r="B840" s="383">
        <f>料單!E1094</f>
        <v>0</v>
      </c>
      <c r="C840" s="383">
        <f>料單!K1094</f>
        <v>0</v>
      </c>
      <c r="E840" s="171" cm="1">
        <f t="array" ref="E840">INDEX(A:A,MATCH(ROW(A839)-1,D:D,1)+1)</f>
        <v>18008</v>
      </c>
      <c r="F840" s="171" t="str" cm="1">
        <f t="array" ref="F840">INDEX(B:B,MATCH(ROW(B839)-1,D:D,1)+1)</f>
        <v>活隔</v>
      </c>
      <c r="G840" s="171">
        <v>1</v>
      </c>
      <c r="H840" s="398">
        <v>839</v>
      </c>
      <c r="J840" s="396" t="str">
        <f t="shared" si="74"/>
        <v/>
      </c>
      <c r="K840" s="390" t="str">
        <f t="shared" si="75"/>
        <v/>
      </c>
      <c r="M840" s="396" t="str">
        <f t="shared" si="76"/>
        <v/>
      </c>
      <c r="N840" s="390" t="str">
        <f t="shared" si="77"/>
        <v/>
      </c>
      <c r="P840" t="str">
        <f t="shared" si="78"/>
        <v>180080839</v>
      </c>
    </row>
    <row r="841" spans="1:16" x14ac:dyDescent="0.25">
      <c r="A841" s="383">
        <f>料單!C1095</f>
        <v>28030</v>
      </c>
      <c r="B841" s="383">
        <f>料單!E1095</f>
        <v>0</v>
      </c>
      <c r="C841" s="383">
        <f>料單!K1095</f>
        <v>0</v>
      </c>
      <c r="E841" s="171" cm="1">
        <f t="array" ref="E841">INDEX(A:A,MATCH(ROW(A840)-1,D:D,1)+1)</f>
        <v>18008</v>
      </c>
      <c r="F841" s="171" t="str" cm="1">
        <f t="array" ref="F841">INDEX(B:B,MATCH(ROW(B840)-1,D:D,1)+1)</f>
        <v>活隔</v>
      </c>
      <c r="G841" s="171">
        <v>1</v>
      </c>
      <c r="H841" s="398">
        <v>840</v>
      </c>
      <c r="J841" s="396" t="str">
        <f t="shared" si="74"/>
        <v/>
      </c>
      <c r="K841" s="390" t="str">
        <f t="shared" si="75"/>
        <v/>
      </c>
      <c r="M841" s="396" t="str">
        <f t="shared" si="76"/>
        <v/>
      </c>
      <c r="N841" s="390" t="str">
        <f t="shared" si="77"/>
        <v/>
      </c>
      <c r="P841" t="str">
        <f t="shared" si="78"/>
        <v>180080840</v>
      </c>
    </row>
    <row r="842" spans="1:16" x14ac:dyDescent="0.25">
      <c r="A842" s="383">
        <f>料單!C1105</f>
        <v>29001</v>
      </c>
      <c r="B842" s="383" t="str">
        <f>料單!E1105</f>
        <v>頂板</v>
      </c>
      <c r="C842" s="383">
        <f>料單!K1105</f>
        <v>0</v>
      </c>
      <c r="E842" s="171" cm="1">
        <f t="array" ref="E842">INDEX(A:A,MATCH(ROW(A841)-1,D:D,1)+1)</f>
        <v>18008</v>
      </c>
      <c r="F842" s="171" t="str" cm="1">
        <f t="array" ref="F842">INDEX(B:B,MATCH(ROW(B841)-1,D:D,1)+1)</f>
        <v>活隔</v>
      </c>
      <c r="G842" s="171">
        <v>1</v>
      </c>
      <c r="H842" s="398">
        <v>841</v>
      </c>
      <c r="J842" s="396" t="str">
        <f t="shared" si="74"/>
        <v/>
      </c>
      <c r="K842" s="390" t="str">
        <f t="shared" si="75"/>
        <v/>
      </c>
      <c r="M842" s="396" t="str">
        <f t="shared" si="76"/>
        <v/>
      </c>
      <c r="N842" s="390" t="str">
        <f t="shared" si="77"/>
        <v/>
      </c>
      <c r="P842" t="str">
        <f t="shared" si="78"/>
        <v>180080841</v>
      </c>
    </row>
    <row r="843" spans="1:16" x14ac:dyDescent="0.25">
      <c r="A843" s="383">
        <f>料單!C1106</f>
        <v>29002</v>
      </c>
      <c r="B843" s="383" t="str">
        <f>料單!E1106</f>
        <v>底板</v>
      </c>
      <c r="C843" s="383">
        <f>料單!K1106</f>
        <v>0</v>
      </c>
      <c r="E843" s="171" cm="1">
        <f t="array" ref="E843">INDEX(A:A,MATCH(ROW(A842)-1,D:D,1)+1)</f>
        <v>18008</v>
      </c>
      <c r="F843" s="171" t="str" cm="1">
        <f t="array" ref="F843">INDEX(B:B,MATCH(ROW(B842)-1,D:D,1)+1)</f>
        <v>活隔</v>
      </c>
      <c r="G843" s="171">
        <v>1</v>
      </c>
      <c r="H843" s="398">
        <v>842</v>
      </c>
      <c r="J843" s="396" t="str">
        <f t="shared" si="74"/>
        <v/>
      </c>
      <c r="K843" s="390" t="str">
        <f t="shared" si="75"/>
        <v/>
      </c>
      <c r="M843" s="396" t="str">
        <f t="shared" si="76"/>
        <v/>
      </c>
      <c r="N843" s="390" t="str">
        <f t="shared" si="77"/>
        <v/>
      </c>
      <c r="P843" t="str">
        <f t="shared" si="78"/>
        <v>180080842</v>
      </c>
    </row>
    <row r="844" spans="1:16" x14ac:dyDescent="0.25">
      <c r="A844" s="383">
        <f>料單!C1107</f>
        <v>29003</v>
      </c>
      <c r="B844" s="383" t="str">
        <f>料單!E1107</f>
        <v>左側板</v>
      </c>
      <c r="C844" s="383">
        <f>料單!K1107</f>
        <v>0</v>
      </c>
      <c r="E844" s="171" cm="1">
        <f t="array" ref="E844">INDEX(A:A,MATCH(ROW(A843)-1,D:D,1)+1)</f>
        <v>18008</v>
      </c>
      <c r="F844" s="171" t="str" cm="1">
        <f t="array" ref="F844">INDEX(B:B,MATCH(ROW(B843)-1,D:D,1)+1)</f>
        <v>活隔</v>
      </c>
      <c r="G844" s="171">
        <v>1</v>
      </c>
      <c r="H844" s="398">
        <v>843</v>
      </c>
      <c r="J844" s="396" t="str">
        <f t="shared" si="74"/>
        <v/>
      </c>
      <c r="K844" s="390" t="str">
        <f t="shared" si="75"/>
        <v/>
      </c>
      <c r="M844" s="396" t="str">
        <f t="shared" si="76"/>
        <v/>
      </c>
      <c r="N844" s="390" t="str">
        <f t="shared" si="77"/>
        <v/>
      </c>
      <c r="P844" t="str">
        <f t="shared" si="78"/>
        <v>180080843</v>
      </c>
    </row>
    <row r="845" spans="1:16" x14ac:dyDescent="0.25">
      <c r="A845" s="383">
        <f>料單!C1108</f>
        <v>29004</v>
      </c>
      <c r="B845" s="383" t="str">
        <f>料單!E1108</f>
        <v>右側板</v>
      </c>
      <c r="C845" s="383">
        <f>料單!K1108</f>
        <v>0</v>
      </c>
      <c r="E845" s="171" cm="1">
        <f t="array" ref="E845">INDEX(A:A,MATCH(ROW(A844)-1,D:D,1)+1)</f>
        <v>18008</v>
      </c>
      <c r="F845" s="171" t="str" cm="1">
        <f t="array" ref="F845">INDEX(B:B,MATCH(ROW(B844)-1,D:D,1)+1)</f>
        <v>活隔</v>
      </c>
      <c r="G845" s="171">
        <v>1</v>
      </c>
      <c r="H845" s="398">
        <v>844</v>
      </c>
      <c r="J845" s="396" t="str">
        <f t="shared" si="74"/>
        <v/>
      </c>
      <c r="K845" s="390" t="str">
        <f t="shared" si="75"/>
        <v/>
      </c>
      <c r="M845" s="396" t="str">
        <f t="shared" si="76"/>
        <v/>
      </c>
      <c r="N845" s="390" t="str">
        <f t="shared" si="77"/>
        <v/>
      </c>
      <c r="P845" t="str">
        <f t="shared" si="78"/>
        <v>180080844</v>
      </c>
    </row>
    <row r="846" spans="1:16" x14ac:dyDescent="0.25">
      <c r="A846" s="383">
        <f>料單!C1109</f>
        <v>29005</v>
      </c>
      <c r="B846" s="383" t="str">
        <f>料單!E1109</f>
        <v>背板</v>
      </c>
      <c r="C846" s="383">
        <f>料單!K1109</f>
        <v>0</v>
      </c>
      <c r="E846" s="171" cm="1">
        <f t="array" ref="E846">INDEX(A:A,MATCH(ROW(A845)-1,D:D,1)+1)</f>
        <v>18008</v>
      </c>
      <c r="F846" s="171" t="str" cm="1">
        <f t="array" ref="F846">INDEX(B:B,MATCH(ROW(B845)-1,D:D,1)+1)</f>
        <v>活隔</v>
      </c>
      <c r="G846" s="171">
        <v>1</v>
      </c>
      <c r="H846" s="398">
        <v>845</v>
      </c>
      <c r="J846" s="396" t="str">
        <f t="shared" si="74"/>
        <v/>
      </c>
      <c r="K846" s="390" t="str">
        <f t="shared" si="75"/>
        <v/>
      </c>
      <c r="M846" s="396" t="str">
        <f t="shared" si="76"/>
        <v/>
      </c>
      <c r="N846" s="390" t="str">
        <f t="shared" si="77"/>
        <v/>
      </c>
      <c r="P846" t="str">
        <f t="shared" si="78"/>
        <v>180080845</v>
      </c>
    </row>
    <row r="847" spans="1:16" x14ac:dyDescent="0.25">
      <c r="A847" s="383">
        <f>料單!C1110</f>
        <v>29006</v>
      </c>
      <c r="B847" s="383" t="str">
        <f>料單!E1110</f>
        <v>背拉桿</v>
      </c>
      <c r="C847" s="383">
        <f>料單!K1110</f>
        <v>0</v>
      </c>
      <c r="E847" s="171" cm="1">
        <f t="array" ref="E847">INDEX(A:A,MATCH(ROW(A846)-1,D:D,1)+1)</f>
        <v>18008</v>
      </c>
      <c r="F847" s="171" t="str" cm="1">
        <f t="array" ref="F847">INDEX(B:B,MATCH(ROW(B846)-1,D:D,1)+1)</f>
        <v>活隔</v>
      </c>
      <c r="G847" s="171">
        <v>1</v>
      </c>
      <c r="H847" s="398">
        <v>846</v>
      </c>
      <c r="J847" s="396" t="str">
        <f t="shared" si="74"/>
        <v/>
      </c>
      <c r="K847" s="390" t="str">
        <f t="shared" si="75"/>
        <v/>
      </c>
      <c r="M847" s="396" t="str">
        <f t="shared" si="76"/>
        <v/>
      </c>
      <c r="N847" s="390" t="str">
        <f t="shared" si="77"/>
        <v/>
      </c>
      <c r="P847" t="str">
        <f t="shared" si="78"/>
        <v>180080846</v>
      </c>
    </row>
    <row r="848" spans="1:16" x14ac:dyDescent="0.25">
      <c r="A848" s="383">
        <f>料單!C1111</f>
        <v>29007</v>
      </c>
      <c r="B848" s="383" t="str">
        <f>料單!E1111</f>
        <v>中立板</v>
      </c>
      <c r="C848" s="383">
        <f>料單!K1111</f>
        <v>0</v>
      </c>
      <c r="E848" s="171" cm="1">
        <f t="array" ref="E848">INDEX(A:A,MATCH(ROW(A847)-1,D:D,1)+1)</f>
        <v>18008</v>
      </c>
      <c r="F848" s="171" t="str" cm="1">
        <f t="array" ref="F848">INDEX(B:B,MATCH(ROW(B847)-1,D:D,1)+1)</f>
        <v>活隔</v>
      </c>
      <c r="G848" s="171">
        <v>1</v>
      </c>
      <c r="H848" s="398">
        <v>847</v>
      </c>
      <c r="J848" s="396" t="str">
        <f t="shared" si="74"/>
        <v/>
      </c>
      <c r="K848" s="390" t="str">
        <f t="shared" si="75"/>
        <v/>
      </c>
      <c r="M848" s="396" t="str">
        <f t="shared" si="76"/>
        <v/>
      </c>
      <c r="N848" s="390" t="str">
        <f t="shared" si="77"/>
        <v/>
      </c>
      <c r="P848" t="str">
        <f t="shared" si="78"/>
        <v>180080847</v>
      </c>
    </row>
    <row r="849" spans="1:16" x14ac:dyDescent="0.25">
      <c r="A849" s="383">
        <f>料單!C1112</f>
        <v>29008</v>
      </c>
      <c r="B849" s="383" t="str">
        <f>料單!E1112</f>
        <v>活隔</v>
      </c>
      <c r="C849" s="383">
        <f>料單!K1112</f>
        <v>0</v>
      </c>
      <c r="E849" s="171" cm="1">
        <f t="array" ref="E849">INDEX(A:A,MATCH(ROW(A848)-1,D:D,1)+1)</f>
        <v>18008</v>
      </c>
      <c r="F849" s="171" t="str" cm="1">
        <f t="array" ref="F849">INDEX(B:B,MATCH(ROW(B848)-1,D:D,1)+1)</f>
        <v>活隔</v>
      </c>
      <c r="G849" s="171">
        <v>1</v>
      </c>
      <c r="H849" s="398">
        <v>848</v>
      </c>
      <c r="J849" s="396" t="str">
        <f t="shared" si="74"/>
        <v/>
      </c>
      <c r="K849" s="390" t="str">
        <f t="shared" si="75"/>
        <v/>
      </c>
      <c r="M849" s="396" t="str">
        <f t="shared" si="76"/>
        <v/>
      </c>
      <c r="N849" s="390" t="str">
        <f t="shared" si="77"/>
        <v/>
      </c>
      <c r="P849" t="str">
        <f t="shared" si="78"/>
        <v>180080848</v>
      </c>
    </row>
    <row r="850" spans="1:16" x14ac:dyDescent="0.25">
      <c r="A850" s="383">
        <f>料單!C1113</f>
        <v>29009</v>
      </c>
      <c r="B850" s="383" t="str">
        <f>料單!E1113</f>
        <v>固隔</v>
      </c>
      <c r="C850" s="383">
        <f>料單!K1113</f>
        <v>0</v>
      </c>
      <c r="E850" s="171" cm="1">
        <f t="array" ref="E850">INDEX(A:A,MATCH(ROW(A849)-1,D:D,1)+1)</f>
        <v>18008</v>
      </c>
      <c r="F850" s="171" t="str" cm="1">
        <f t="array" ref="F850">INDEX(B:B,MATCH(ROW(B849)-1,D:D,1)+1)</f>
        <v>活隔</v>
      </c>
      <c r="G850" s="171">
        <v>1</v>
      </c>
      <c r="H850" s="398">
        <v>849</v>
      </c>
      <c r="J850" s="396" t="str">
        <f t="shared" si="74"/>
        <v/>
      </c>
      <c r="K850" s="390" t="str">
        <f t="shared" si="75"/>
        <v/>
      </c>
      <c r="M850" s="396" t="str">
        <f t="shared" si="76"/>
        <v/>
      </c>
      <c r="N850" s="390" t="str">
        <f t="shared" si="77"/>
        <v/>
      </c>
      <c r="P850" t="str">
        <f t="shared" si="78"/>
        <v>180080849</v>
      </c>
    </row>
    <row r="851" spans="1:16" x14ac:dyDescent="0.25">
      <c r="A851" s="383">
        <f>料單!C1114</f>
        <v>29010</v>
      </c>
      <c r="B851" s="383" t="str">
        <f>料單!E1114</f>
        <v>左門板</v>
      </c>
      <c r="C851" s="383">
        <f>料單!K1114</f>
        <v>0</v>
      </c>
      <c r="E851" s="171" cm="1">
        <f t="array" ref="E851">INDEX(A:A,MATCH(ROW(A850)-1,D:D,1)+1)</f>
        <v>18008</v>
      </c>
      <c r="F851" s="171" t="str" cm="1">
        <f t="array" ref="F851">INDEX(B:B,MATCH(ROW(B850)-1,D:D,1)+1)</f>
        <v>活隔</v>
      </c>
      <c r="G851" s="171">
        <v>1</v>
      </c>
      <c r="H851" s="398">
        <v>850</v>
      </c>
      <c r="J851" s="396" t="str">
        <f t="shared" si="74"/>
        <v/>
      </c>
      <c r="K851" s="390" t="str">
        <f t="shared" si="75"/>
        <v/>
      </c>
      <c r="M851" s="396" t="str">
        <f t="shared" si="76"/>
        <v/>
      </c>
      <c r="N851" s="390" t="str">
        <f t="shared" si="77"/>
        <v/>
      </c>
      <c r="P851" t="str">
        <f t="shared" si="78"/>
        <v>180080850</v>
      </c>
    </row>
    <row r="852" spans="1:16" x14ac:dyDescent="0.25">
      <c r="A852" s="383">
        <f>料單!C1115</f>
        <v>29011</v>
      </c>
      <c r="B852" s="383" t="str">
        <f>料單!E1115</f>
        <v>右門板</v>
      </c>
      <c r="C852" s="383">
        <f>料單!K1115</f>
        <v>0</v>
      </c>
      <c r="E852" s="171" cm="1">
        <f t="array" ref="E852">INDEX(A:A,MATCH(ROW(A851)-1,D:D,1)+1)</f>
        <v>18008</v>
      </c>
      <c r="F852" s="171" t="str" cm="1">
        <f t="array" ref="F852">INDEX(B:B,MATCH(ROW(B851)-1,D:D,1)+1)</f>
        <v>活隔</v>
      </c>
      <c r="G852" s="171">
        <v>1</v>
      </c>
      <c r="H852" s="398">
        <v>851</v>
      </c>
      <c r="J852" s="396" t="str">
        <f t="shared" si="74"/>
        <v/>
      </c>
      <c r="K852" s="390" t="str">
        <f t="shared" si="75"/>
        <v/>
      </c>
      <c r="M852" s="396" t="str">
        <f t="shared" si="76"/>
        <v/>
      </c>
      <c r="N852" s="390" t="str">
        <f t="shared" si="77"/>
        <v/>
      </c>
      <c r="P852" t="str">
        <f t="shared" si="78"/>
        <v>180080851</v>
      </c>
    </row>
    <row r="853" spans="1:16" x14ac:dyDescent="0.25">
      <c r="A853" s="383">
        <f>料單!C1116</f>
        <v>29012</v>
      </c>
      <c r="B853" s="383">
        <f>料單!E1116</f>
        <v>0</v>
      </c>
      <c r="C853" s="383">
        <f>料單!K1116</f>
        <v>0</v>
      </c>
      <c r="E853" s="171" cm="1">
        <f t="array" ref="E853">INDEX(A:A,MATCH(ROW(A852)-1,D:D,1)+1)</f>
        <v>18008</v>
      </c>
      <c r="F853" s="171" t="str" cm="1">
        <f t="array" ref="F853">INDEX(B:B,MATCH(ROW(B852)-1,D:D,1)+1)</f>
        <v>活隔</v>
      </c>
      <c r="G853" s="171">
        <v>1</v>
      </c>
      <c r="H853" s="398">
        <v>852</v>
      </c>
      <c r="J853" s="396" t="str">
        <f t="shared" si="74"/>
        <v/>
      </c>
      <c r="K853" s="390" t="str">
        <f t="shared" si="75"/>
        <v/>
      </c>
      <c r="M853" s="396" t="str">
        <f t="shared" si="76"/>
        <v/>
      </c>
      <c r="N853" s="390" t="str">
        <f t="shared" si="77"/>
        <v/>
      </c>
      <c r="P853" t="str">
        <f t="shared" si="78"/>
        <v>180080852</v>
      </c>
    </row>
    <row r="854" spans="1:16" x14ac:dyDescent="0.25">
      <c r="A854" s="383">
        <f>料單!C1117</f>
        <v>29013</v>
      </c>
      <c r="B854" s="383">
        <f>料單!E1117</f>
        <v>0</v>
      </c>
      <c r="C854" s="383">
        <f>料單!K1117</f>
        <v>0</v>
      </c>
      <c r="E854" s="171" cm="1">
        <f t="array" ref="E854">INDEX(A:A,MATCH(ROW(A853)-1,D:D,1)+1)</f>
        <v>18008</v>
      </c>
      <c r="F854" s="171" t="str" cm="1">
        <f t="array" ref="F854">INDEX(B:B,MATCH(ROW(B853)-1,D:D,1)+1)</f>
        <v>活隔</v>
      </c>
      <c r="G854" s="171">
        <v>1</v>
      </c>
      <c r="H854" s="398">
        <v>853</v>
      </c>
      <c r="J854" s="396" t="str">
        <f t="shared" si="74"/>
        <v/>
      </c>
      <c r="K854" s="390" t="str">
        <f t="shared" si="75"/>
        <v/>
      </c>
      <c r="M854" s="396" t="str">
        <f t="shared" si="76"/>
        <v/>
      </c>
      <c r="N854" s="390" t="str">
        <f t="shared" si="77"/>
        <v/>
      </c>
      <c r="P854" t="str">
        <f t="shared" si="78"/>
        <v>180080853</v>
      </c>
    </row>
    <row r="855" spans="1:16" x14ac:dyDescent="0.25">
      <c r="A855" s="383">
        <f>料單!C1118</f>
        <v>29014</v>
      </c>
      <c r="B855" s="383">
        <f>料單!E1118</f>
        <v>0</v>
      </c>
      <c r="C855" s="383">
        <f>料單!K1118</f>
        <v>0</v>
      </c>
      <c r="E855" s="171" cm="1">
        <f t="array" ref="E855">INDEX(A:A,MATCH(ROW(A854)-1,D:D,1)+1)</f>
        <v>18008</v>
      </c>
      <c r="F855" s="171" t="str" cm="1">
        <f t="array" ref="F855">INDEX(B:B,MATCH(ROW(B854)-1,D:D,1)+1)</f>
        <v>活隔</v>
      </c>
      <c r="G855" s="171">
        <v>1</v>
      </c>
      <c r="H855" s="398">
        <v>854</v>
      </c>
      <c r="J855" s="396" t="str">
        <f t="shared" si="74"/>
        <v/>
      </c>
      <c r="K855" s="390" t="str">
        <f t="shared" si="75"/>
        <v/>
      </c>
      <c r="M855" s="396" t="str">
        <f t="shared" si="76"/>
        <v/>
      </c>
      <c r="N855" s="390" t="str">
        <f t="shared" si="77"/>
        <v/>
      </c>
      <c r="P855" t="str">
        <f t="shared" si="78"/>
        <v>180080854</v>
      </c>
    </row>
    <row r="856" spans="1:16" x14ac:dyDescent="0.25">
      <c r="A856" s="383">
        <f>料單!C1119</f>
        <v>29015</v>
      </c>
      <c r="B856" s="383">
        <f>料單!E1119</f>
        <v>0</v>
      </c>
      <c r="C856" s="383">
        <f>料單!K1119</f>
        <v>0</v>
      </c>
      <c r="E856" s="171" cm="1">
        <f t="array" ref="E856">INDEX(A:A,MATCH(ROW(A855)-1,D:D,1)+1)</f>
        <v>18008</v>
      </c>
      <c r="F856" s="171" t="str" cm="1">
        <f t="array" ref="F856">INDEX(B:B,MATCH(ROW(B855)-1,D:D,1)+1)</f>
        <v>活隔</v>
      </c>
      <c r="G856" s="171">
        <v>1</v>
      </c>
      <c r="H856" s="398">
        <v>855</v>
      </c>
      <c r="J856" s="396" t="str">
        <f t="shared" si="74"/>
        <v/>
      </c>
      <c r="K856" s="390" t="str">
        <f t="shared" si="75"/>
        <v/>
      </c>
      <c r="M856" s="396" t="str">
        <f t="shared" si="76"/>
        <v/>
      </c>
      <c r="N856" s="390" t="str">
        <f t="shared" si="77"/>
        <v/>
      </c>
      <c r="P856" t="str">
        <f t="shared" si="78"/>
        <v>180080855</v>
      </c>
    </row>
    <row r="857" spans="1:16" x14ac:dyDescent="0.25">
      <c r="A857" s="383">
        <f>料單!C1120</f>
        <v>29016</v>
      </c>
      <c r="B857" s="383">
        <f>料單!E1120</f>
        <v>0</v>
      </c>
      <c r="C857" s="383">
        <f>料單!K1120</f>
        <v>0</v>
      </c>
      <c r="E857" s="171" cm="1">
        <f t="array" ref="E857">INDEX(A:A,MATCH(ROW(A856)-1,D:D,1)+1)</f>
        <v>18008</v>
      </c>
      <c r="F857" s="171" t="str" cm="1">
        <f t="array" ref="F857">INDEX(B:B,MATCH(ROW(B856)-1,D:D,1)+1)</f>
        <v>活隔</v>
      </c>
      <c r="G857" s="171">
        <v>1</v>
      </c>
      <c r="H857" s="398">
        <v>856</v>
      </c>
      <c r="J857" s="396" t="str">
        <f t="shared" si="74"/>
        <v/>
      </c>
      <c r="K857" s="390" t="str">
        <f t="shared" si="75"/>
        <v/>
      </c>
      <c r="M857" s="396" t="str">
        <f t="shared" si="76"/>
        <v/>
      </c>
      <c r="N857" s="390" t="str">
        <f t="shared" si="77"/>
        <v/>
      </c>
      <c r="P857" t="str">
        <f t="shared" si="78"/>
        <v>180080856</v>
      </c>
    </row>
    <row r="858" spans="1:16" x14ac:dyDescent="0.25">
      <c r="A858" s="383">
        <f>料單!C1121</f>
        <v>29017</v>
      </c>
      <c r="B858" s="383">
        <f>料單!E1121</f>
        <v>0</v>
      </c>
      <c r="C858" s="383">
        <f>料單!K1121</f>
        <v>0</v>
      </c>
      <c r="E858" s="171" cm="1">
        <f t="array" ref="E858">INDEX(A:A,MATCH(ROW(A857)-1,D:D,1)+1)</f>
        <v>18008</v>
      </c>
      <c r="F858" s="171" t="str" cm="1">
        <f t="array" ref="F858">INDEX(B:B,MATCH(ROW(B857)-1,D:D,1)+1)</f>
        <v>活隔</v>
      </c>
      <c r="G858" s="171">
        <v>1</v>
      </c>
      <c r="H858" s="398">
        <v>857</v>
      </c>
      <c r="J858" s="396" t="str">
        <f t="shared" si="74"/>
        <v/>
      </c>
      <c r="K858" s="390" t="str">
        <f t="shared" si="75"/>
        <v/>
      </c>
      <c r="M858" s="396" t="str">
        <f t="shared" si="76"/>
        <v/>
      </c>
      <c r="N858" s="390" t="str">
        <f t="shared" si="77"/>
        <v/>
      </c>
      <c r="P858" t="str">
        <f t="shared" si="78"/>
        <v>180080857</v>
      </c>
    </row>
    <row r="859" spans="1:16" x14ac:dyDescent="0.25">
      <c r="A859" s="383">
        <f>料單!C1122</f>
        <v>29018</v>
      </c>
      <c r="B859" s="383">
        <f>料單!E1122</f>
        <v>0</v>
      </c>
      <c r="C859" s="383">
        <f>料單!K1122</f>
        <v>0</v>
      </c>
      <c r="E859" s="171" cm="1">
        <f t="array" ref="E859">INDEX(A:A,MATCH(ROW(A858)-1,D:D,1)+1)</f>
        <v>18008</v>
      </c>
      <c r="F859" s="171" t="str" cm="1">
        <f t="array" ref="F859">INDEX(B:B,MATCH(ROW(B858)-1,D:D,1)+1)</f>
        <v>活隔</v>
      </c>
      <c r="G859" s="171">
        <v>1</v>
      </c>
      <c r="H859" s="398">
        <v>858</v>
      </c>
      <c r="J859" s="396" t="str">
        <f t="shared" si="74"/>
        <v/>
      </c>
      <c r="K859" s="390" t="str">
        <f t="shared" si="75"/>
        <v/>
      </c>
      <c r="M859" s="396" t="str">
        <f t="shared" si="76"/>
        <v/>
      </c>
      <c r="N859" s="390" t="str">
        <f t="shared" si="77"/>
        <v/>
      </c>
      <c r="P859" t="str">
        <f t="shared" si="78"/>
        <v>180080858</v>
      </c>
    </row>
    <row r="860" spans="1:16" x14ac:dyDescent="0.25">
      <c r="A860" s="383">
        <f>料單!C1123</f>
        <v>29019</v>
      </c>
      <c r="B860" s="383">
        <f>料單!E1123</f>
        <v>0</v>
      </c>
      <c r="C860" s="383">
        <f>料單!K1123</f>
        <v>0</v>
      </c>
      <c r="E860" s="171" cm="1">
        <f t="array" ref="E860">INDEX(A:A,MATCH(ROW(A859)-1,D:D,1)+1)</f>
        <v>18008</v>
      </c>
      <c r="F860" s="171" t="str" cm="1">
        <f t="array" ref="F860">INDEX(B:B,MATCH(ROW(B859)-1,D:D,1)+1)</f>
        <v>活隔</v>
      </c>
      <c r="G860" s="171">
        <v>1</v>
      </c>
      <c r="H860" s="398">
        <v>859</v>
      </c>
      <c r="J860" s="396" t="str">
        <f t="shared" si="74"/>
        <v/>
      </c>
      <c r="K860" s="390" t="str">
        <f t="shared" si="75"/>
        <v/>
      </c>
      <c r="M860" s="396" t="str">
        <f t="shared" si="76"/>
        <v/>
      </c>
      <c r="N860" s="390" t="str">
        <f t="shared" si="77"/>
        <v/>
      </c>
      <c r="P860" t="str">
        <f t="shared" si="78"/>
        <v>180080859</v>
      </c>
    </row>
    <row r="861" spans="1:16" x14ac:dyDescent="0.25">
      <c r="A861" s="383">
        <f>料單!C1124</f>
        <v>29020</v>
      </c>
      <c r="B861" s="383">
        <f>料單!E1124</f>
        <v>0</v>
      </c>
      <c r="C861" s="383">
        <f>料單!K1124</f>
        <v>0</v>
      </c>
      <c r="E861" s="171" cm="1">
        <f t="array" ref="E861">INDEX(A:A,MATCH(ROW(A860)-1,D:D,1)+1)</f>
        <v>18008</v>
      </c>
      <c r="F861" s="171" t="str" cm="1">
        <f t="array" ref="F861">INDEX(B:B,MATCH(ROW(B860)-1,D:D,1)+1)</f>
        <v>活隔</v>
      </c>
      <c r="G861" s="171">
        <v>1</v>
      </c>
      <c r="H861" s="398">
        <v>860</v>
      </c>
      <c r="J861" s="396" t="str">
        <f t="shared" si="74"/>
        <v/>
      </c>
      <c r="K861" s="390" t="str">
        <f t="shared" si="75"/>
        <v/>
      </c>
      <c r="M861" s="396" t="str">
        <f t="shared" si="76"/>
        <v/>
      </c>
      <c r="N861" s="390" t="str">
        <f t="shared" si="77"/>
        <v/>
      </c>
      <c r="P861" t="str">
        <f t="shared" si="78"/>
        <v>180080860</v>
      </c>
    </row>
    <row r="862" spans="1:16" x14ac:dyDescent="0.25">
      <c r="A862" s="383">
        <f>料單!C1125</f>
        <v>29021</v>
      </c>
      <c r="B862" s="383">
        <f>料單!E1125</f>
        <v>0</v>
      </c>
      <c r="C862" s="383">
        <f>料單!K1125</f>
        <v>0</v>
      </c>
      <c r="E862" s="171" cm="1">
        <f t="array" ref="E862">INDEX(A:A,MATCH(ROW(A861)-1,D:D,1)+1)</f>
        <v>18008</v>
      </c>
      <c r="F862" s="171" t="str" cm="1">
        <f t="array" ref="F862">INDEX(B:B,MATCH(ROW(B861)-1,D:D,1)+1)</f>
        <v>活隔</v>
      </c>
      <c r="G862" s="171">
        <v>1</v>
      </c>
      <c r="H862" s="398">
        <v>861</v>
      </c>
      <c r="J862" s="396" t="str">
        <f t="shared" si="74"/>
        <v/>
      </c>
      <c r="K862" s="390" t="str">
        <f t="shared" si="75"/>
        <v/>
      </c>
      <c r="M862" s="396" t="str">
        <f t="shared" si="76"/>
        <v/>
      </c>
      <c r="N862" s="390" t="str">
        <f t="shared" si="77"/>
        <v/>
      </c>
      <c r="P862" t="str">
        <f t="shared" si="78"/>
        <v>180080861</v>
      </c>
    </row>
    <row r="863" spans="1:16" x14ac:dyDescent="0.25">
      <c r="A863" s="383">
        <f>料單!C1126</f>
        <v>29022</v>
      </c>
      <c r="B863" s="383">
        <f>料單!E1126</f>
        <v>0</v>
      </c>
      <c r="C863" s="383">
        <f>料單!K1126</f>
        <v>0</v>
      </c>
      <c r="E863" s="171" cm="1">
        <f t="array" ref="E863">INDEX(A:A,MATCH(ROW(A862)-1,D:D,1)+1)</f>
        <v>18008</v>
      </c>
      <c r="F863" s="171" t="str" cm="1">
        <f t="array" ref="F863">INDEX(B:B,MATCH(ROW(B862)-1,D:D,1)+1)</f>
        <v>活隔</v>
      </c>
      <c r="G863" s="171">
        <v>1</v>
      </c>
      <c r="H863" s="398">
        <v>862</v>
      </c>
      <c r="J863" s="396" t="str">
        <f t="shared" si="74"/>
        <v/>
      </c>
      <c r="K863" s="390" t="str">
        <f t="shared" si="75"/>
        <v/>
      </c>
      <c r="M863" s="396" t="str">
        <f t="shared" si="76"/>
        <v/>
      </c>
      <c r="N863" s="390" t="str">
        <f t="shared" si="77"/>
        <v/>
      </c>
      <c r="P863" t="str">
        <f t="shared" si="78"/>
        <v>180080862</v>
      </c>
    </row>
    <row r="864" spans="1:16" x14ac:dyDescent="0.25">
      <c r="A864" s="383">
        <f>料單!C1127</f>
        <v>29023</v>
      </c>
      <c r="B864" s="383">
        <f>料單!E1127</f>
        <v>0</v>
      </c>
      <c r="C864" s="383">
        <f>料單!K1127</f>
        <v>0</v>
      </c>
      <c r="E864" s="171" cm="1">
        <f t="array" ref="E864">INDEX(A:A,MATCH(ROW(A863)-1,D:D,1)+1)</f>
        <v>18008</v>
      </c>
      <c r="F864" s="171" t="str" cm="1">
        <f t="array" ref="F864">INDEX(B:B,MATCH(ROW(B863)-1,D:D,1)+1)</f>
        <v>活隔</v>
      </c>
      <c r="G864" s="171">
        <v>1</v>
      </c>
      <c r="H864" s="398">
        <v>863</v>
      </c>
      <c r="J864" s="396" t="str">
        <f t="shared" si="74"/>
        <v/>
      </c>
      <c r="K864" s="390" t="str">
        <f t="shared" si="75"/>
        <v/>
      </c>
      <c r="M864" s="396" t="str">
        <f t="shared" si="76"/>
        <v/>
      </c>
      <c r="N864" s="390" t="str">
        <f t="shared" si="77"/>
        <v/>
      </c>
      <c r="P864" t="str">
        <f t="shared" si="78"/>
        <v>180080863</v>
      </c>
    </row>
    <row r="865" spans="1:16" x14ac:dyDescent="0.25">
      <c r="A865" s="383">
        <f>料單!C1128</f>
        <v>29024</v>
      </c>
      <c r="B865" s="383">
        <f>料單!E1128</f>
        <v>0</v>
      </c>
      <c r="C865" s="383">
        <f>料單!K1128</f>
        <v>0</v>
      </c>
      <c r="E865" s="171" cm="1">
        <f t="array" ref="E865">INDEX(A:A,MATCH(ROW(A864)-1,D:D,1)+1)</f>
        <v>18008</v>
      </c>
      <c r="F865" s="171" t="str" cm="1">
        <f t="array" ref="F865">INDEX(B:B,MATCH(ROW(B864)-1,D:D,1)+1)</f>
        <v>活隔</v>
      </c>
      <c r="G865" s="171">
        <v>1</v>
      </c>
      <c r="H865" s="398">
        <v>864</v>
      </c>
      <c r="J865" s="396" t="str">
        <f t="shared" si="74"/>
        <v/>
      </c>
      <c r="K865" s="390" t="str">
        <f t="shared" si="75"/>
        <v/>
      </c>
      <c r="M865" s="396" t="str">
        <f t="shared" si="76"/>
        <v/>
      </c>
      <c r="N865" s="390" t="str">
        <f t="shared" si="77"/>
        <v/>
      </c>
      <c r="P865" t="str">
        <f t="shared" si="78"/>
        <v>180080864</v>
      </c>
    </row>
    <row r="866" spans="1:16" x14ac:dyDescent="0.25">
      <c r="A866" s="383">
        <f>料單!C1129</f>
        <v>29025</v>
      </c>
      <c r="B866" s="383">
        <f>料單!E1129</f>
        <v>0</v>
      </c>
      <c r="C866" s="383">
        <f>料單!K1129</f>
        <v>0</v>
      </c>
      <c r="E866" s="171" cm="1">
        <f t="array" ref="E866">INDEX(A:A,MATCH(ROW(A865)-1,D:D,1)+1)</f>
        <v>18008</v>
      </c>
      <c r="F866" s="171" t="str" cm="1">
        <f t="array" ref="F866">INDEX(B:B,MATCH(ROW(B865)-1,D:D,1)+1)</f>
        <v>活隔</v>
      </c>
      <c r="G866" s="171">
        <v>1</v>
      </c>
      <c r="H866" s="398">
        <v>865</v>
      </c>
      <c r="J866" s="396" t="str">
        <f t="shared" si="74"/>
        <v/>
      </c>
      <c r="K866" s="390" t="str">
        <f t="shared" si="75"/>
        <v/>
      </c>
      <c r="M866" s="396" t="str">
        <f t="shared" si="76"/>
        <v/>
      </c>
      <c r="N866" s="390" t="str">
        <f t="shared" si="77"/>
        <v/>
      </c>
      <c r="P866" t="str">
        <f t="shared" si="78"/>
        <v>180080865</v>
      </c>
    </row>
    <row r="867" spans="1:16" x14ac:dyDescent="0.25">
      <c r="A867" s="383">
        <f>料單!C1130</f>
        <v>29026</v>
      </c>
      <c r="B867" s="383">
        <f>料單!E1130</f>
        <v>0</v>
      </c>
      <c r="C867" s="383">
        <f>料單!K1130</f>
        <v>0</v>
      </c>
      <c r="E867" s="171" cm="1">
        <f t="array" ref="E867">INDEX(A:A,MATCH(ROW(A866)-1,D:D,1)+1)</f>
        <v>18008</v>
      </c>
      <c r="F867" s="171" t="str" cm="1">
        <f t="array" ref="F867">INDEX(B:B,MATCH(ROW(B866)-1,D:D,1)+1)</f>
        <v>活隔</v>
      </c>
      <c r="G867" s="171">
        <v>1</v>
      </c>
      <c r="H867" s="398">
        <v>866</v>
      </c>
      <c r="J867" s="396" t="str">
        <f t="shared" si="74"/>
        <v/>
      </c>
      <c r="K867" s="390" t="str">
        <f t="shared" si="75"/>
        <v/>
      </c>
      <c r="M867" s="396" t="str">
        <f t="shared" si="76"/>
        <v/>
      </c>
      <c r="N867" s="390" t="str">
        <f t="shared" si="77"/>
        <v/>
      </c>
      <c r="P867" t="str">
        <f t="shared" si="78"/>
        <v>180080866</v>
      </c>
    </row>
    <row r="868" spans="1:16" x14ac:dyDescent="0.25">
      <c r="A868" s="383">
        <f>料單!C1131</f>
        <v>29027</v>
      </c>
      <c r="B868" s="383">
        <f>料單!E1131</f>
        <v>0</v>
      </c>
      <c r="C868" s="383">
        <f>料單!K1131</f>
        <v>0</v>
      </c>
      <c r="E868" s="171" cm="1">
        <f t="array" ref="E868">INDEX(A:A,MATCH(ROW(A867)-1,D:D,1)+1)</f>
        <v>18008</v>
      </c>
      <c r="F868" s="171" t="str" cm="1">
        <f t="array" ref="F868">INDEX(B:B,MATCH(ROW(B867)-1,D:D,1)+1)</f>
        <v>活隔</v>
      </c>
      <c r="G868" s="171">
        <v>1</v>
      </c>
      <c r="H868" s="398">
        <v>867</v>
      </c>
      <c r="J868" s="396" t="str">
        <f t="shared" si="74"/>
        <v/>
      </c>
      <c r="K868" s="390" t="str">
        <f t="shared" si="75"/>
        <v/>
      </c>
      <c r="M868" s="396" t="str">
        <f t="shared" si="76"/>
        <v/>
      </c>
      <c r="N868" s="390" t="str">
        <f t="shared" si="77"/>
        <v/>
      </c>
      <c r="P868" t="str">
        <f t="shared" si="78"/>
        <v>180080867</v>
      </c>
    </row>
    <row r="869" spans="1:16" x14ac:dyDescent="0.25">
      <c r="A869" s="383">
        <f>料單!C1132</f>
        <v>29028</v>
      </c>
      <c r="B869" s="383">
        <f>料單!E1132</f>
        <v>0</v>
      </c>
      <c r="C869" s="383">
        <f>料單!K1132</f>
        <v>0</v>
      </c>
      <c r="E869" s="171" cm="1">
        <f t="array" ref="E869">INDEX(A:A,MATCH(ROW(A868)-1,D:D,1)+1)</f>
        <v>18008</v>
      </c>
      <c r="F869" s="171" t="str" cm="1">
        <f t="array" ref="F869">INDEX(B:B,MATCH(ROW(B868)-1,D:D,1)+1)</f>
        <v>活隔</v>
      </c>
      <c r="G869" s="171">
        <v>1</v>
      </c>
      <c r="H869" s="398">
        <v>868</v>
      </c>
      <c r="J869" s="396" t="str">
        <f t="shared" si="74"/>
        <v/>
      </c>
      <c r="K869" s="390" t="str">
        <f t="shared" si="75"/>
        <v/>
      </c>
      <c r="M869" s="396" t="str">
        <f t="shared" si="76"/>
        <v/>
      </c>
      <c r="N869" s="390" t="str">
        <f t="shared" si="77"/>
        <v/>
      </c>
      <c r="P869" t="str">
        <f t="shared" si="78"/>
        <v>180080868</v>
      </c>
    </row>
    <row r="870" spans="1:16" x14ac:dyDescent="0.25">
      <c r="A870" s="383">
        <f>料單!C1133</f>
        <v>29029</v>
      </c>
      <c r="B870" s="383">
        <f>料單!E1133</f>
        <v>0</v>
      </c>
      <c r="C870" s="383">
        <f>料單!K1133</f>
        <v>0</v>
      </c>
      <c r="E870" s="171" cm="1">
        <f t="array" ref="E870">INDEX(A:A,MATCH(ROW(A869)-1,D:D,1)+1)</f>
        <v>18008</v>
      </c>
      <c r="F870" s="171" t="str" cm="1">
        <f t="array" ref="F870">INDEX(B:B,MATCH(ROW(B869)-1,D:D,1)+1)</f>
        <v>活隔</v>
      </c>
      <c r="G870" s="171">
        <v>1</v>
      </c>
      <c r="H870" s="398">
        <v>869</v>
      </c>
      <c r="J870" s="396" t="str">
        <f t="shared" si="74"/>
        <v/>
      </c>
      <c r="K870" s="390" t="str">
        <f t="shared" si="75"/>
        <v/>
      </c>
      <c r="M870" s="396" t="str">
        <f t="shared" si="76"/>
        <v/>
      </c>
      <c r="N870" s="390" t="str">
        <f t="shared" si="77"/>
        <v/>
      </c>
      <c r="P870" t="str">
        <f t="shared" si="78"/>
        <v>180080869</v>
      </c>
    </row>
    <row r="871" spans="1:16" x14ac:dyDescent="0.25">
      <c r="A871" s="383">
        <f>料單!C1134</f>
        <v>29030</v>
      </c>
      <c r="B871" s="383">
        <f>料單!E1134</f>
        <v>0</v>
      </c>
      <c r="C871" s="383">
        <f>料單!K1134</f>
        <v>0</v>
      </c>
      <c r="E871" s="171" cm="1">
        <f t="array" ref="E871">INDEX(A:A,MATCH(ROW(A870)-1,D:D,1)+1)</f>
        <v>18008</v>
      </c>
      <c r="F871" s="171" t="str" cm="1">
        <f t="array" ref="F871">INDEX(B:B,MATCH(ROW(B870)-1,D:D,1)+1)</f>
        <v>活隔</v>
      </c>
      <c r="G871" s="171">
        <v>1</v>
      </c>
      <c r="H871" s="398">
        <v>870</v>
      </c>
      <c r="J871" s="396" t="str">
        <f t="shared" si="74"/>
        <v/>
      </c>
      <c r="K871" s="390" t="str">
        <f t="shared" si="75"/>
        <v/>
      </c>
      <c r="M871" s="396" t="str">
        <f t="shared" si="76"/>
        <v/>
      </c>
      <c r="N871" s="390" t="str">
        <f t="shared" si="77"/>
        <v/>
      </c>
      <c r="P871" t="str">
        <f t="shared" si="78"/>
        <v>180080870</v>
      </c>
    </row>
    <row r="872" spans="1:16" x14ac:dyDescent="0.25">
      <c r="A872" s="383">
        <f>料單!C1144</f>
        <v>30001</v>
      </c>
      <c r="B872" s="383" t="str">
        <f>料單!E1144</f>
        <v>頂板</v>
      </c>
      <c r="C872" s="383">
        <f>料單!K1144</f>
        <v>0</v>
      </c>
      <c r="E872" s="171" cm="1">
        <f t="array" ref="E872">INDEX(A:A,MATCH(ROW(A871)-1,D:D,1)+1)</f>
        <v>18008</v>
      </c>
      <c r="F872" s="171" t="str" cm="1">
        <f t="array" ref="F872">INDEX(B:B,MATCH(ROW(B871)-1,D:D,1)+1)</f>
        <v>活隔</v>
      </c>
      <c r="G872" s="171">
        <v>1</v>
      </c>
      <c r="H872" s="398">
        <v>871</v>
      </c>
      <c r="J872" s="396" t="str">
        <f t="shared" si="74"/>
        <v/>
      </c>
      <c r="K872" s="390" t="str">
        <f t="shared" si="75"/>
        <v/>
      </c>
      <c r="M872" s="396" t="str">
        <f t="shared" si="76"/>
        <v/>
      </c>
      <c r="N872" s="390" t="str">
        <f t="shared" si="77"/>
        <v/>
      </c>
      <c r="P872" t="str">
        <f t="shared" si="78"/>
        <v>180080871</v>
      </c>
    </row>
    <row r="873" spans="1:16" x14ac:dyDescent="0.25">
      <c r="A873" s="383">
        <f>料單!C1145</f>
        <v>30002</v>
      </c>
      <c r="B873" s="383" t="str">
        <f>料單!E1145</f>
        <v>底板</v>
      </c>
      <c r="C873" s="383">
        <f>料單!K1145</f>
        <v>0</v>
      </c>
      <c r="E873" s="171" cm="1">
        <f t="array" ref="E873">INDEX(A:A,MATCH(ROW(A872)-1,D:D,1)+1)</f>
        <v>18008</v>
      </c>
      <c r="F873" s="171" t="str" cm="1">
        <f t="array" ref="F873">INDEX(B:B,MATCH(ROW(B872)-1,D:D,1)+1)</f>
        <v>活隔</v>
      </c>
      <c r="G873" s="171">
        <v>1</v>
      </c>
      <c r="H873" s="398">
        <v>872</v>
      </c>
      <c r="J873" s="396" t="str">
        <f t="shared" si="74"/>
        <v/>
      </c>
      <c r="K873" s="390" t="str">
        <f t="shared" si="75"/>
        <v/>
      </c>
      <c r="M873" s="396" t="str">
        <f t="shared" si="76"/>
        <v/>
      </c>
      <c r="N873" s="390" t="str">
        <f t="shared" si="77"/>
        <v/>
      </c>
      <c r="P873" t="str">
        <f t="shared" si="78"/>
        <v>180080872</v>
      </c>
    </row>
    <row r="874" spans="1:16" x14ac:dyDescent="0.25">
      <c r="A874" s="383">
        <f>料單!C1146</f>
        <v>30003</v>
      </c>
      <c r="B874" s="383" t="str">
        <f>料單!E1146</f>
        <v>左側板</v>
      </c>
      <c r="C874" s="383">
        <f>料單!K1146</f>
        <v>0</v>
      </c>
      <c r="E874" s="171" cm="1">
        <f t="array" ref="E874">INDEX(A:A,MATCH(ROW(A873)-1,D:D,1)+1)</f>
        <v>18008</v>
      </c>
      <c r="F874" s="171" t="str" cm="1">
        <f t="array" ref="F874">INDEX(B:B,MATCH(ROW(B873)-1,D:D,1)+1)</f>
        <v>活隔</v>
      </c>
      <c r="G874" s="171">
        <v>1</v>
      </c>
      <c r="H874" s="398">
        <v>873</v>
      </c>
      <c r="J874" s="396" t="str">
        <f t="shared" si="74"/>
        <v/>
      </c>
      <c r="K874" s="390" t="str">
        <f t="shared" si="75"/>
        <v/>
      </c>
      <c r="M874" s="396" t="str">
        <f t="shared" si="76"/>
        <v/>
      </c>
      <c r="N874" s="390" t="str">
        <f t="shared" si="77"/>
        <v/>
      </c>
      <c r="P874" t="str">
        <f t="shared" si="78"/>
        <v>180080873</v>
      </c>
    </row>
    <row r="875" spans="1:16" x14ac:dyDescent="0.25">
      <c r="A875" s="383">
        <f>料單!C1147</f>
        <v>30004</v>
      </c>
      <c r="B875" s="383" t="str">
        <f>料單!E1147</f>
        <v>右側板</v>
      </c>
      <c r="C875" s="383">
        <f>料單!K1147</f>
        <v>0</v>
      </c>
      <c r="E875" s="171" cm="1">
        <f t="array" ref="E875">INDEX(A:A,MATCH(ROW(A874)-1,D:D,1)+1)</f>
        <v>18008</v>
      </c>
      <c r="F875" s="171" t="str" cm="1">
        <f t="array" ref="F875">INDEX(B:B,MATCH(ROW(B874)-1,D:D,1)+1)</f>
        <v>活隔</v>
      </c>
      <c r="G875" s="171">
        <v>1</v>
      </c>
      <c r="H875" s="398">
        <v>874</v>
      </c>
      <c r="J875" s="396" t="str">
        <f t="shared" si="74"/>
        <v/>
      </c>
      <c r="K875" s="390" t="str">
        <f t="shared" si="75"/>
        <v/>
      </c>
      <c r="M875" s="396" t="str">
        <f t="shared" si="76"/>
        <v/>
      </c>
      <c r="N875" s="390" t="str">
        <f t="shared" si="77"/>
        <v/>
      </c>
      <c r="P875" t="str">
        <f t="shared" si="78"/>
        <v>180080874</v>
      </c>
    </row>
    <row r="876" spans="1:16" x14ac:dyDescent="0.25">
      <c r="A876" s="383">
        <f>料單!C1148</f>
        <v>30005</v>
      </c>
      <c r="B876" s="383" t="str">
        <f>料單!E1148</f>
        <v>背板</v>
      </c>
      <c r="C876" s="383">
        <f>料單!K1148</f>
        <v>0</v>
      </c>
      <c r="E876" s="171" cm="1">
        <f t="array" ref="E876">INDEX(A:A,MATCH(ROW(A875)-1,D:D,1)+1)</f>
        <v>18008</v>
      </c>
      <c r="F876" s="171" t="str" cm="1">
        <f t="array" ref="F876">INDEX(B:B,MATCH(ROW(B875)-1,D:D,1)+1)</f>
        <v>活隔</v>
      </c>
      <c r="G876" s="171">
        <v>1</v>
      </c>
      <c r="H876" s="398">
        <v>875</v>
      </c>
      <c r="J876" s="396" t="str">
        <f t="shared" si="74"/>
        <v/>
      </c>
      <c r="K876" s="390" t="str">
        <f t="shared" si="75"/>
        <v/>
      </c>
      <c r="M876" s="396" t="str">
        <f t="shared" si="76"/>
        <v/>
      </c>
      <c r="N876" s="390" t="str">
        <f t="shared" si="77"/>
        <v/>
      </c>
      <c r="P876" t="str">
        <f t="shared" si="78"/>
        <v>180080875</v>
      </c>
    </row>
    <row r="877" spans="1:16" x14ac:dyDescent="0.25">
      <c r="A877" s="383">
        <f>料單!C1149</f>
        <v>30006</v>
      </c>
      <c r="B877" s="383" t="str">
        <f>料單!E1149</f>
        <v>背拉桿</v>
      </c>
      <c r="C877" s="383">
        <f>料單!K1149</f>
        <v>0</v>
      </c>
      <c r="E877" s="171" cm="1">
        <f t="array" ref="E877">INDEX(A:A,MATCH(ROW(A876)-1,D:D,1)+1)</f>
        <v>18008</v>
      </c>
      <c r="F877" s="171" t="str" cm="1">
        <f t="array" ref="F877">INDEX(B:B,MATCH(ROW(B876)-1,D:D,1)+1)</f>
        <v>活隔</v>
      </c>
      <c r="G877" s="171">
        <v>1</v>
      </c>
      <c r="H877" s="398">
        <v>876</v>
      </c>
      <c r="J877" s="396" t="str">
        <f t="shared" si="74"/>
        <v/>
      </c>
      <c r="K877" s="390" t="str">
        <f t="shared" si="75"/>
        <v/>
      </c>
      <c r="M877" s="396" t="str">
        <f t="shared" si="76"/>
        <v/>
      </c>
      <c r="N877" s="390" t="str">
        <f t="shared" si="77"/>
        <v/>
      </c>
      <c r="P877" t="str">
        <f t="shared" si="78"/>
        <v>180080876</v>
      </c>
    </row>
    <row r="878" spans="1:16" x14ac:dyDescent="0.25">
      <c r="A878" s="383">
        <f>料單!C1150</f>
        <v>30007</v>
      </c>
      <c r="B878" s="383" t="str">
        <f>料單!E1150</f>
        <v>中立板</v>
      </c>
      <c r="C878" s="383">
        <f>料單!K1150</f>
        <v>0</v>
      </c>
      <c r="E878" s="171" cm="1">
        <f t="array" ref="E878">INDEX(A:A,MATCH(ROW(A877)-1,D:D,1)+1)</f>
        <v>18008</v>
      </c>
      <c r="F878" s="171" t="str" cm="1">
        <f t="array" ref="F878">INDEX(B:B,MATCH(ROW(B877)-1,D:D,1)+1)</f>
        <v>活隔</v>
      </c>
      <c r="G878" s="171">
        <v>1</v>
      </c>
      <c r="H878" s="398">
        <v>877</v>
      </c>
      <c r="J878" s="396" t="str">
        <f t="shared" si="74"/>
        <v/>
      </c>
      <c r="K878" s="390" t="str">
        <f t="shared" si="75"/>
        <v/>
      </c>
      <c r="M878" s="396" t="str">
        <f t="shared" si="76"/>
        <v/>
      </c>
      <c r="N878" s="390" t="str">
        <f t="shared" si="77"/>
        <v/>
      </c>
      <c r="P878" t="str">
        <f t="shared" si="78"/>
        <v>180080877</v>
      </c>
    </row>
    <row r="879" spans="1:16" x14ac:dyDescent="0.25">
      <c r="A879" s="383">
        <f>料單!C1151</f>
        <v>30008</v>
      </c>
      <c r="B879" s="383" t="str">
        <f>料單!E1151</f>
        <v>活隔</v>
      </c>
      <c r="C879" s="383">
        <f>料單!K1151</f>
        <v>0</v>
      </c>
      <c r="E879" s="171" cm="1">
        <f t="array" ref="E879">INDEX(A:A,MATCH(ROW(A878)-1,D:D,1)+1)</f>
        <v>18008</v>
      </c>
      <c r="F879" s="171" t="str" cm="1">
        <f t="array" ref="F879">INDEX(B:B,MATCH(ROW(B878)-1,D:D,1)+1)</f>
        <v>活隔</v>
      </c>
      <c r="G879" s="171">
        <v>1</v>
      </c>
      <c r="H879" s="398">
        <v>878</v>
      </c>
      <c r="J879" s="396" t="str">
        <f t="shared" si="74"/>
        <v/>
      </c>
      <c r="K879" s="390" t="str">
        <f t="shared" si="75"/>
        <v/>
      </c>
      <c r="M879" s="396" t="str">
        <f t="shared" si="76"/>
        <v/>
      </c>
      <c r="N879" s="390" t="str">
        <f t="shared" si="77"/>
        <v/>
      </c>
      <c r="P879" t="str">
        <f t="shared" si="78"/>
        <v>180080878</v>
      </c>
    </row>
    <row r="880" spans="1:16" x14ac:dyDescent="0.25">
      <c r="A880" s="383">
        <f>料單!C1152</f>
        <v>30009</v>
      </c>
      <c r="B880" s="383" t="str">
        <f>料單!E1152</f>
        <v>固隔</v>
      </c>
      <c r="C880" s="383">
        <f>料單!K1152</f>
        <v>0</v>
      </c>
      <c r="E880" s="171" cm="1">
        <f t="array" ref="E880">INDEX(A:A,MATCH(ROW(A879)-1,D:D,1)+1)</f>
        <v>18008</v>
      </c>
      <c r="F880" s="171" t="str" cm="1">
        <f t="array" ref="F880">INDEX(B:B,MATCH(ROW(B879)-1,D:D,1)+1)</f>
        <v>活隔</v>
      </c>
      <c r="G880" s="171">
        <v>1</v>
      </c>
      <c r="H880" s="398">
        <v>879</v>
      </c>
      <c r="J880" s="396" t="str">
        <f t="shared" si="74"/>
        <v/>
      </c>
      <c r="K880" s="390" t="str">
        <f t="shared" si="75"/>
        <v/>
      </c>
      <c r="M880" s="396" t="str">
        <f t="shared" si="76"/>
        <v/>
      </c>
      <c r="N880" s="390" t="str">
        <f t="shared" si="77"/>
        <v/>
      </c>
      <c r="P880" t="str">
        <f t="shared" si="78"/>
        <v>180080879</v>
      </c>
    </row>
    <row r="881" spans="1:16" x14ac:dyDescent="0.25">
      <c r="A881" s="383">
        <f>料單!C1153</f>
        <v>30010</v>
      </c>
      <c r="B881" s="383" t="str">
        <f>料單!E1153</f>
        <v>左門板</v>
      </c>
      <c r="C881" s="383">
        <f>料單!K1153</f>
        <v>0</v>
      </c>
      <c r="E881" s="171" cm="1">
        <f t="array" ref="E881">INDEX(A:A,MATCH(ROW(A880)-1,D:D,1)+1)</f>
        <v>18008</v>
      </c>
      <c r="F881" s="171" t="str" cm="1">
        <f t="array" ref="F881">INDEX(B:B,MATCH(ROW(B880)-1,D:D,1)+1)</f>
        <v>活隔</v>
      </c>
      <c r="G881" s="171">
        <v>1</v>
      </c>
      <c r="H881" s="398">
        <v>880</v>
      </c>
      <c r="J881" s="396" t="str">
        <f t="shared" si="74"/>
        <v/>
      </c>
      <c r="K881" s="390" t="str">
        <f t="shared" si="75"/>
        <v/>
      </c>
      <c r="M881" s="396" t="str">
        <f t="shared" si="76"/>
        <v/>
      </c>
      <c r="N881" s="390" t="str">
        <f t="shared" si="77"/>
        <v/>
      </c>
      <c r="P881" t="str">
        <f t="shared" si="78"/>
        <v>180080880</v>
      </c>
    </row>
    <row r="882" spans="1:16" x14ac:dyDescent="0.25">
      <c r="A882" s="383">
        <f>料單!C1154</f>
        <v>30011</v>
      </c>
      <c r="B882" s="383" t="str">
        <f>料單!E1154</f>
        <v>右門板</v>
      </c>
      <c r="C882" s="383">
        <f>料單!K1154</f>
        <v>0</v>
      </c>
      <c r="E882" s="171" cm="1">
        <f t="array" ref="E882">INDEX(A:A,MATCH(ROW(A881)-1,D:D,1)+1)</f>
        <v>18008</v>
      </c>
      <c r="F882" s="171" t="str" cm="1">
        <f t="array" ref="F882">INDEX(B:B,MATCH(ROW(B881)-1,D:D,1)+1)</f>
        <v>活隔</v>
      </c>
      <c r="G882" s="171">
        <v>1</v>
      </c>
      <c r="H882" s="398">
        <v>881</v>
      </c>
      <c r="J882" s="396" t="str">
        <f t="shared" si="74"/>
        <v/>
      </c>
      <c r="K882" s="390" t="str">
        <f t="shared" si="75"/>
        <v/>
      </c>
      <c r="M882" s="396" t="str">
        <f t="shared" si="76"/>
        <v/>
      </c>
      <c r="N882" s="390" t="str">
        <f t="shared" si="77"/>
        <v/>
      </c>
      <c r="P882" t="str">
        <f t="shared" si="78"/>
        <v>180080881</v>
      </c>
    </row>
    <row r="883" spans="1:16" x14ac:dyDescent="0.25">
      <c r="A883" s="383">
        <f>料單!C1155</f>
        <v>30012</v>
      </c>
      <c r="B883" s="383">
        <f>料單!E1155</f>
        <v>0</v>
      </c>
      <c r="C883" s="383">
        <f>料單!K1155</f>
        <v>0</v>
      </c>
      <c r="E883" s="171" cm="1">
        <f t="array" ref="E883">INDEX(A:A,MATCH(ROW(A882)-1,D:D,1)+1)</f>
        <v>18008</v>
      </c>
      <c r="F883" s="171" t="str" cm="1">
        <f t="array" ref="F883">INDEX(B:B,MATCH(ROW(B882)-1,D:D,1)+1)</f>
        <v>活隔</v>
      </c>
      <c r="G883" s="171">
        <v>1</v>
      </c>
      <c r="H883" s="398">
        <v>882</v>
      </c>
      <c r="J883" s="396" t="str">
        <f t="shared" si="74"/>
        <v/>
      </c>
      <c r="K883" s="390" t="str">
        <f t="shared" si="75"/>
        <v/>
      </c>
      <c r="M883" s="396" t="str">
        <f t="shared" si="76"/>
        <v/>
      </c>
      <c r="N883" s="390" t="str">
        <f t="shared" si="77"/>
        <v/>
      </c>
      <c r="P883" t="str">
        <f t="shared" si="78"/>
        <v>180080882</v>
      </c>
    </row>
    <row r="884" spans="1:16" x14ac:dyDescent="0.25">
      <c r="A884" s="383">
        <f>料單!C1156</f>
        <v>30013</v>
      </c>
      <c r="B884" s="383">
        <f>料單!E1156</f>
        <v>0</v>
      </c>
      <c r="C884" s="383">
        <f>料單!K1156</f>
        <v>0</v>
      </c>
      <c r="E884" s="171" cm="1">
        <f t="array" ref="E884">INDEX(A:A,MATCH(ROW(A883)-1,D:D,1)+1)</f>
        <v>18008</v>
      </c>
      <c r="F884" s="171" t="str" cm="1">
        <f t="array" ref="F884">INDEX(B:B,MATCH(ROW(B883)-1,D:D,1)+1)</f>
        <v>活隔</v>
      </c>
      <c r="G884" s="171">
        <v>1</v>
      </c>
      <c r="H884" s="398">
        <v>883</v>
      </c>
      <c r="J884" s="396" t="str">
        <f t="shared" si="74"/>
        <v/>
      </c>
      <c r="K884" s="390" t="str">
        <f t="shared" si="75"/>
        <v/>
      </c>
      <c r="M884" s="396" t="str">
        <f t="shared" si="76"/>
        <v/>
      </c>
      <c r="N884" s="390" t="str">
        <f t="shared" si="77"/>
        <v/>
      </c>
      <c r="P884" t="str">
        <f t="shared" si="78"/>
        <v>180080883</v>
      </c>
    </row>
    <row r="885" spans="1:16" x14ac:dyDescent="0.25">
      <c r="A885" s="383">
        <f>料單!C1157</f>
        <v>30014</v>
      </c>
      <c r="B885" s="383">
        <f>料單!E1157</f>
        <v>0</v>
      </c>
      <c r="C885" s="383">
        <f>料單!K1157</f>
        <v>0</v>
      </c>
      <c r="E885" s="171" cm="1">
        <f t="array" ref="E885">INDEX(A:A,MATCH(ROW(A884)-1,D:D,1)+1)</f>
        <v>18008</v>
      </c>
      <c r="F885" s="171" t="str" cm="1">
        <f t="array" ref="F885">INDEX(B:B,MATCH(ROW(B884)-1,D:D,1)+1)</f>
        <v>活隔</v>
      </c>
      <c r="G885" s="171">
        <v>1</v>
      </c>
      <c r="H885" s="398">
        <v>884</v>
      </c>
      <c r="J885" s="396" t="str">
        <f t="shared" si="74"/>
        <v/>
      </c>
      <c r="K885" s="390" t="str">
        <f t="shared" si="75"/>
        <v/>
      </c>
      <c r="M885" s="396" t="str">
        <f t="shared" si="76"/>
        <v/>
      </c>
      <c r="N885" s="390" t="str">
        <f t="shared" si="77"/>
        <v/>
      </c>
      <c r="P885" t="str">
        <f t="shared" si="78"/>
        <v>180080884</v>
      </c>
    </row>
    <row r="886" spans="1:16" x14ac:dyDescent="0.25">
      <c r="A886" s="383">
        <f>料單!C1158</f>
        <v>30015</v>
      </c>
      <c r="B886" s="383">
        <f>料單!E1158</f>
        <v>0</v>
      </c>
      <c r="C886" s="383">
        <f>料單!K1158</f>
        <v>0</v>
      </c>
      <c r="E886" s="171" cm="1">
        <f t="array" ref="E886">INDEX(A:A,MATCH(ROW(A885)-1,D:D,1)+1)</f>
        <v>18008</v>
      </c>
      <c r="F886" s="171" t="str" cm="1">
        <f t="array" ref="F886">INDEX(B:B,MATCH(ROW(B885)-1,D:D,1)+1)</f>
        <v>活隔</v>
      </c>
      <c r="G886" s="171">
        <v>1</v>
      </c>
      <c r="H886" s="398">
        <v>885</v>
      </c>
      <c r="J886" s="396" t="str">
        <f t="shared" si="74"/>
        <v/>
      </c>
      <c r="K886" s="390" t="str">
        <f t="shared" si="75"/>
        <v/>
      </c>
      <c r="M886" s="396" t="str">
        <f t="shared" si="76"/>
        <v/>
      </c>
      <c r="N886" s="390" t="str">
        <f t="shared" si="77"/>
        <v/>
      </c>
      <c r="P886" t="str">
        <f t="shared" si="78"/>
        <v>180080885</v>
      </c>
    </row>
    <row r="887" spans="1:16" x14ac:dyDescent="0.25">
      <c r="A887" s="383">
        <f>料單!C1159</f>
        <v>30016</v>
      </c>
      <c r="B887" s="383">
        <f>料單!E1159</f>
        <v>0</v>
      </c>
      <c r="C887" s="383">
        <f>料單!K1159</f>
        <v>0</v>
      </c>
      <c r="E887" s="171" cm="1">
        <f t="array" ref="E887">INDEX(A:A,MATCH(ROW(A886)-1,D:D,1)+1)</f>
        <v>18008</v>
      </c>
      <c r="F887" s="171" t="str" cm="1">
        <f t="array" ref="F887">INDEX(B:B,MATCH(ROW(B886)-1,D:D,1)+1)</f>
        <v>活隔</v>
      </c>
      <c r="G887" s="171">
        <v>1</v>
      </c>
      <c r="H887" s="398">
        <v>886</v>
      </c>
      <c r="J887" s="396" t="str">
        <f t="shared" si="74"/>
        <v/>
      </c>
      <c r="K887" s="390" t="str">
        <f t="shared" si="75"/>
        <v/>
      </c>
      <c r="M887" s="396" t="str">
        <f t="shared" si="76"/>
        <v/>
      </c>
      <c r="N887" s="390" t="str">
        <f t="shared" si="77"/>
        <v/>
      </c>
      <c r="P887" t="str">
        <f t="shared" si="78"/>
        <v>180080886</v>
      </c>
    </row>
    <row r="888" spans="1:16" x14ac:dyDescent="0.25">
      <c r="A888" s="383">
        <f>料單!C1160</f>
        <v>30017</v>
      </c>
      <c r="B888" s="383">
        <f>料單!E1160</f>
        <v>0</v>
      </c>
      <c r="C888" s="383">
        <f>料單!K1160</f>
        <v>0</v>
      </c>
      <c r="E888" s="171" cm="1">
        <f t="array" ref="E888">INDEX(A:A,MATCH(ROW(A887)-1,D:D,1)+1)</f>
        <v>18008</v>
      </c>
      <c r="F888" s="171" t="str" cm="1">
        <f t="array" ref="F888">INDEX(B:B,MATCH(ROW(B887)-1,D:D,1)+1)</f>
        <v>活隔</v>
      </c>
      <c r="G888" s="171">
        <v>1</v>
      </c>
      <c r="H888" s="398">
        <v>887</v>
      </c>
      <c r="J888" s="396" t="str">
        <f t="shared" si="74"/>
        <v/>
      </c>
      <c r="K888" s="390" t="str">
        <f t="shared" si="75"/>
        <v/>
      </c>
      <c r="M888" s="396" t="str">
        <f t="shared" si="76"/>
        <v/>
      </c>
      <c r="N888" s="390" t="str">
        <f t="shared" si="77"/>
        <v/>
      </c>
      <c r="P888" t="str">
        <f t="shared" si="78"/>
        <v>180080887</v>
      </c>
    </row>
    <row r="889" spans="1:16" x14ac:dyDescent="0.25">
      <c r="A889" s="383">
        <f>料單!C1161</f>
        <v>30018</v>
      </c>
      <c r="B889" s="383">
        <f>料單!E1161</f>
        <v>0</v>
      </c>
      <c r="C889" s="383">
        <f>料單!K1161</f>
        <v>0</v>
      </c>
      <c r="E889" s="171" cm="1">
        <f t="array" ref="E889">INDEX(A:A,MATCH(ROW(A888)-1,D:D,1)+1)</f>
        <v>18008</v>
      </c>
      <c r="F889" s="171" t="str" cm="1">
        <f t="array" ref="F889">INDEX(B:B,MATCH(ROW(B888)-1,D:D,1)+1)</f>
        <v>活隔</v>
      </c>
      <c r="G889" s="171">
        <v>1</v>
      </c>
      <c r="H889" s="398">
        <v>888</v>
      </c>
      <c r="J889" s="396" t="str">
        <f t="shared" si="74"/>
        <v/>
      </c>
      <c r="K889" s="390" t="str">
        <f t="shared" si="75"/>
        <v/>
      </c>
      <c r="M889" s="396" t="str">
        <f t="shared" si="76"/>
        <v/>
      </c>
      <c r="N889" s="390" t="str">
        <f t="shared" si="77"/>
        <v/>
      </c>
      <c r="P889" t="str">
        <f t="shared" si="78"/>
        <v>180080888</v>
      </c>
    </row>
    <row r="890" spans="1:16" x14ac:dyDescent="0.25">
      <c r="A890" s="383">
        <f>料單!C1162</f>
        <v>30019</v>
      </c>
      <c r="B890" s="383">
        <f>料單!E1162</f>
        <v>0</v>
      </c>
      <c r="C890" s="383">
        <f>料單!K1162</f>
        <v>0</v>
      </c>
      <c r="E890" s="171" cm="1">
        <f t="array" ref="E890">INDEX(A:A,MATCH(ROW(A889)-1,D:D,1)+1)</f>
        <v>18008</v>
      </c>
      <c r="F890" s="171" t="str" cm="1">
        <f t="array" ref="F890">INDEX(B:B,MATCH(ROW(B889)-1,D:D,1)+1)</f>
        <v>活隔</v>
      </c>
      <c r="G890" s="171">
        <v>1</v>
      </c>
      <c r="H890" s="398">
        <v>889</v>
      </c>
      <c r="J890" s="396" t="str">
        <f t="shared" si="74"/>
        <v/>
      </c>
      <c r="K890" s="390" t="str">
        <f t="shared" si="75"/>
        <v/>
      </c>
      <c r="M890" s="396" t="str">
        <f t="shared" si="76"/>
        <v/>
      </c>
      <c r="N890" s="390" t="str">
        <f t="shared" si="77"/>
        <v/>
      </c>
      <c r="P890" t="str">
        <f t="shared" si="78"/>
        <v>180080889</v>
      </c>
    </row>
    <row r="891" spans="1:16" x14ac:dyDescent="0.25">
      <c r="A891" s="383">
        <f>料單!C1163</f>
        <v>30020</v>
      </c>
      <c r="B891" s="383">
        <f>料單!E1163</f>
        <v>0</v>
      </c>
      <c r="C891" s="383">
        <f>料單!K1163</f>
        <v>0</v>
      </c>
      <c r="E891" s="171" cm="1">
        <f t="array" ref="E891">INDEX(A:A,MATCH(ROW(A890)-1,D:D,1)+1)</f>
        <v>18008</v>
      </c>
      <c r="F891" s="171" t="str" cm="1">
        <f t="array" ref="F891">INDEX(B:B,MATCH(ROW(B890)-1,D:D,1)+1)</f>
        <v>活隔</v>
      </c>
      <c r="G891" s="171">
        <v>1</v>
      </c>
      <c r="H891" s="398">
        <v>890</v>
      </c>
      <c r="J891" s="396" t="str">
        <f t="shared" si="74"/>
        <v/>
      </c>
      <c r="K891" s="390" t="str">
        <f t="shared" si="75"/>
        <v/>
      </c>
      <c r="M891" s="396" t="str">
        <f t="shared" si="76"/>
        <v/>
      </c>
      <c r="N891" s="390" t="str">
        <f t="shared" si="77"/>
        <v/>
      </c>
      <c r="P891" t="str">
        <f t="shared" si="78"/>
        <v>180080890</v>
      </c>
    </row>
    <row r="892" spans="1:16" x14ac:dyDescent="0.25">
      <c r="A892" s="383">
        <f>料單!C1164</f>
        <v>30021</v>
      </c>
      <c r="B892" s="383">
        <f>料單!E1164</f>
        <v>0</v>
      </c>
      <c r="C892" s="383">
        <f>料單!K1164</f>
        <v>0</v>
      </c>
      <c r="E892" s="171" cm="1">
        <f t="array" ref="E892">INDEX(A:A,MATCH(ROW(A891)-1,D:D,1)+1)</f>
        <v>18008</v>
      </c>
      <c r="F892" s="171" t="str" cm="1">
        <f t="array" ref="F892">INDEX(B:B,MATCH(ROW(B891)-1,D:D,1)+1)</f>
        <v>活隔</v>
      </c>
      <c r="G892" s="171">
        <v>1</v>
      </c>
      <c r="H892" s="398">
        <v>891</v>
      </c>
      <c r="J892" s="396" t="str">
        <f t="shared" si="74"/>
        <v/>
      </c>
      <c r="K892" s="390" t="str">
        <f t="shared" si="75"/>
        <v/>
      </c>
      <c r="M892" s="396" t="str">
        <f t="shared" si="76"/>
        <v/>
      </c>
      <c r="N892" s="390" t="str">
        <f t="shared" si="77"/>
        <v/>
      </c>
      <c r="P892" t="str">
        <f t="shared" si="78"/>
        <v>180080891</v>
      </c>
    </row>
    <row r="893" spans="1:16" x14ac:dyDescent="0.25">
      <c r="A893" s="383">
        <f>料單!C1165</f>
        <v>30022</v>
      </c>
      <c r="B893" s="383">
        <f>料單!E1165</f>
        <v>0</v>
      </c>
      <c r="C893" s="383">
        <f>料單!K1165</f>
        <v>0</v>
      </c>
      <c r="E893" s="171" cm="1">
        <f t="array" ref="E893">INDEX(A:A,MATCH(ROW(A892)-1,D:D,1)+1)</f>
        <v>18008</v>
      </c>
      <c r="F893" s="171" t="str" cm="1">
        <f t="array" ref="F893">INDEX(B:B,MATCH(ROW(B892)-1,D:D,1)+1)</f>
        <v>活隔</v>
      </c>
      <c r="G893" s="171">
        <v>1</v>
      </c>
      <c r="H893" s="398">
        <v>892</v>
      </c>
      <c r="J893" s="396" t="str">
        <f t="shared" si="74"/>
        <v/>
      </c>
      <c r="K893" s="390" t="str">
        <f t="shared" si="75"/>
        <v/>
      </c>
      <c r="M893" s="396" t="str">
        <f t="shared" si="76"/>
        <v/>
      </c>
      <c r="N893" s="390" t="str">
        <f t="shared" si="77"/>
        <v/>
      </c>
      <c r="P893" t="str">
        <f t="shared" si="78"/>
        <v>180080892</v>
      </c>
    </row>
    <row r="894" spans="1:16" x14ac:dyDescent="0.25">
      <c r="A894" s="383">
        <f>料單!C1166</f>
        <v>30023</v>
      </c>
      <c r="B894" s="383">
        <f>料單!E1166</f>
        <v>0</v>
      </c>
      <c r="C894" s="383">
        <f>料單!K1166</f>
        <v>0</v>
      </c>
      <c r="E894" s="171" cm="1">
        <f t="array" ref="E894">INDEX(A:A,MATCH(ROW(A893)-1,D:D,1)+1)</f>
        <v>18008</v>
      </c>
      <c r="F894" s="171" t="str" cm="1">
        <f t="array" ref="F894">INDEX(B:B,MATCH(ROW(B893)-1,D:D,1)+1)</f>
        <v>活隔</v>
      </c>
      <c r="G894" s="171">
        <v>1</v>
      </c>
      <c r="H894" s="398">
        <v>893</v>
      </c>
      <c r="J894" s="396" t="str">
        <f t="shared" si="74"/>
        <v/>
      </c>
      <c r="K894" s="390" t="str">
        <f t="shared" si="75"/>
        <v/>
      </c>
      <c r="M894" s="396" t="str">
        <f t="shared" si="76"/>
        <v/>
      </c>
      <c r="N894" s="390" t="str">
        <f t="shared" si="77"/>
        <v/>
      </c>
      <c r="P894" t="str">
        <f t="shared" si="78"/>
        <v>180080893</v>
      </c>
    </row>
    <row r="895" spans="1:16" x14ac:dyDescent="0.25">
      <c r="A895" s="383">
        <f>料單!C1167</f>
        <v>30024</v>
      </c>
      <c r="B895" s="383">
        <f>料單!E1167</f>
        <v>0</v>
      </c>
      <c r="C895" s="383">
        <f>料單!K1167</f>
        <v>0</v>
      </c>
      <c r="E895" s="171" cm="1">
        <f t="array" ref="E895">INDEX(A:A,MATCH(ROW(A894)-1,D:D,1)+1)</f>
        <v>18008</v>
      </c>
      <c r="F895" s="171" t="str" cm="1">
        <f t="array" ref="F895">INDEX(B:B,MATCH(ROW(B894)-1,D:D,1)+1)</f>
        <v>活隔</v>
      </c>
      <c r="G895" s="171">
        <v>1</v>
      </c>
      <c r="H895" s="398">
        <v>894</v>
      </c>
      <c r="J895" s="396" t="str">
        <f t="shared" si="74"/>
        <v/>
      </c>
      <c r="K895" s="390" t="str">
        <f t="shared" si="75"/>
        <v/>
      </c>
      <c r="M895" s="396" t="str">
        <f t="shared" si="76"/>
        <v/>
      </c>
      <c r="N895" s="390" t="str">
        <f t="shared" si="77"/>
        <v/>
      </c>
      <c r="P895" t="str">
        <f t="shared" si="78"/>
        <v>180080894</v>
      </c>
    </row>
    <row r="896" spans="1:16" x14ac:dyDescent="0.25">
      <c r="A896" s="383">
        <f>料單!C1168</f>
        <v>30025</v>
      </c>
      <c r="B896" s="383">
        <f>料單!E1168</f>
        <v>0</v>
      </c>
      <c r="C896" s="383">
        <f>料單!K1168</f>
        <v>0</v>
      </c>
      <c r="E896" s="171" cm="1">
        <f t="array" ref="E896">INDEX(A:A,MATCH(ROW(A895)-1,D:D,1)+1)</f>
        <v>18008</v>
      </c>
      <c r="F896" s="171" t="str" cm="1">
        <f t="array" ref="F896">INDEX(B:B,MATCH(ROW(B895)-1,D:D,1)+1)</f>
        <v>活隔</v>
      </c>
      <c r="G896" s="171">
        <v>1</v>
      </c>
      <c r="H896" s="398">
        <v>895</v>
      </c>
      <c r="J896" s="396" t="str">
        <f t="shared" si="74"/>
        <v/>
      </c>
      <c r="K896" s="390" t="str">
        <f t="shared" si="75"/>
        <v/>
      </c>
      <c r="M896" s="396" t="str">
        <f t="shared" si="76"/>
        <v/>
      </c>
      <c r="N896" s="390" t="str">
        <f t="shared" si="77"/>
        <v/>
      </c>
      <c r="P896" t="str">
        <f t="shared" si="78"/>
        <v>180080895</v>
      </c>
    </row>
    <row r="897" spans="1:16" x14ac:dyDescent="0.25">
      <c r="A897" s="383">
        <f>料單!C1169</f>
        <v>30026</v>
      </c>
      <c r="B897" s="383">
        <f>料單!E1169</f>
        <v>0</v>
      </c>
      <c r="C897" s="383">
        <f>料單!K1169</f>
        <v>0</v>
      </c>
      <c r="E897" s="171" cm="1">
        <f t="array" ref="E897">INDEX(A:A,MATCH(ROW(A896)-1,D:D,1)+1)</f>
        <v>18008</v>
      </c>
      <c r="F897" s="171" t="str" cm="1">
        <f t="array" ref="F897">INDEX(B:B,MATCH(ROW(B896)-1,D:D,1)+1)</f>
        <v>活隔</v>
      </c>
      <c r="G897" s="171">
        <v>1</v>
      </c>
      <c r="H897" s="398">
        <v>896</v>
      </c>
      <c r="J897" s="396" t="str">
        <f t="shared" si="74"/>
        <v/>
      </c>
      <c r="K897" s="390" t="str">
        <f t="shared" si="75"/>
        <v/>
      </c>
      <c r="M897" s="396" t="str">
        <f t="shared" si="76"/>
        <v/>
      </c>
      <c r="N897" s="390" t="str">
        <f t="shared" si="77"/>
        <v/>
      </c>
      <c r="P897" t="str">
        <f t="shared" si="78"/>
        <v>180080896</v>
      </c>
    </row>
    <row r="898" spans="1:16" x14ac:dyDescent="0.25">
      <c r="A898" s="383">
        <f>料單!C1170</f>
        <v>30027</v>
      </c>
      <c r="B898" s="383">
        <f>料單!E1170</f>
        <v>0</v>
      </c>
      <c r="C898" s="383">
        <f>料單!K1170</f>
        <v>0</v>
      </c>
      <c r="E898" s="171" cm="1">
        <f t="array" ref="E898">INDEX(A:A,MATCH(ROW(A897)-1,D:D,1)+1)</f>
        <v>18008</v>
      </c>
      <c r="F898" s="171" t="str" cm="1">
        <f t="array" ref="F898">INDEX(B:B,MATCH(ROW(B897)-1,D:D,1)+1)</f>
        <v>活隔</v>
      </c>
      <c r="G898" s="171">
        <v>1</v>
      </c>
      <c r="H898" s="398">
        <v>897</v>
      </c>
      <c r="J898" s="396" t="str">
        <f t="shared" si="74"/>
        <v/>
      </c>
      <c r="K898" s="390" t="str">
        <f t="shared" si="75"/>
        <v/>
      </c>
      <c r="M898" s="396" t="str">
        <f t="shared" si="76"/>
        <v/>
      </c>
      <c r="N898" s="390" t="str">
        <f t="shared" si="77"/>
        <v/>
      </c>
      <c r="P898" t="str">
        <f t="shared" si="78"/>
        <v>180080897</v>
      </c>
    </row>
    <row r="899" spans="1:16" x14ac:dyDescent="0.25">
      <c r="A899" s="383">
        <f>料單!C1171</f>
        <v>30028</v>
      </c>
      <c r="B899" s="383">
        <f>料單!E1171</f>
        <v>0</v>
      </c>
      <c r="C899" s="383">
        <f>料單!K1171</f>
        <v>0</v>
      </c>
      <c r="E899" s="171" cm="1">
        <f t="array" ref="E899">INDEX(A:A,MATCH(ROW(A898)-1,D:D,1)+1)</f>
        <v>18008</v>
      </c>
      <c r="F899" s="171" t="str" cm="1">
        <f t="array" ref="F899">INDEX(B:B,MATCH(ROW(B898)-1,D:D,1)+1)</f>
        <v>活隔</v>
      </c>
      <c r="G899" s="171">
        <v>1</v>
      </c>
      <c r="H899" s="398">
        <v>898</v>
      </c>
      <c r="J899" s="396" t="str">
        <f t="shared" ref="J899:J903" si="79">IFERROR(VALUE(RIGHT(I899,4)),"")</f>
        <v/>
      </c>
      <c r="K899" s="390" t="str">
        <f t="shared" ref="K899:K903" si="80">IF(ISERROR(MATCH(H899,J:J,0)),"","v")</f>
        <v/>
      </c>
      <c r="M899" s="396" t="str">
        <f t="shared" ref="M899:M903" si="81">IFERROR(VALUE(RIGHT(L899,4)),"")</f>
        <v/>
      </c>
      <c r="N899" s="390" t="str">
        <f t="shared" ref="N899:N903" si="82">IF(ISERROR(MATCH(H899,M:M,0)),"","v")</f>
        <v/>
      </c>
      <c r="P899" t="str">
        <f t="shared" ref="P899:P919" si="83">E899&amp;TEXT(H899,"0000")</f>
        <v>180080898</v>
      </c>
    </row>
    <row r="900" spans="1:16" x14ac:dyDescent="0.25">
      <c r="A900" s="383">
        <f>料單!C1172</f>
        <v>30029</v>
      </c>
      <c r="B900" s="383">
        <f>料單!E1172</f>
        <v>0</v>
      </c>
      <c r="C900" s="383">
        <f>料單!K1172</f>
        <v>0</v>
      </c>
      <c r="E900" s="171" cm="1">
        <f t="array" ref="E900">INDEX(A:A,MATCH(ROW(A899)-1,D:D,1)+1)</f>
        <v>18008</v>
      </c>
      <c r="F900" s="171" t="str" cm="1">
        <f t="array" ref="F900">INDEX(B:B,MATCH(ROW(B899)-1,D:D,1)+1)</f>
        <v>活隔</v>
      </c>
      <c r="G900" s="171">
        <v>1</v>
      </c>
      <c r="H900" s="398">
        <v>899</v>
      </c>
      <c r="J900" s="396" t="str">
        <f t="shared" si="79"/>
        <v/>
      </c>
      <c r="K900" s="390" t="str">
        <f t="shared" si="80"/>
        <v/>
      </c>
      <c r="M900" s="396" t="str">
        <f t="shared" si="81"/>
        <v/>
      </c>
      <c r="N900" s="390" t="str">
        <f t="shared" si="82"/>
        <v/>
      </c>
      <c r="P900" t="str">
        <f t="shared" si="83"/>
        <v>180080899</v>
      </c>
    </row>
    <row r="901" spans="1:16" x14ac:dyDescent="0.25">
      <c r="A901" s="383">
        <f>料單!C1173</f>
        <v>30030</v>
      </c>
      <c r="B901" s="383">
        <f>料單!E1173</f>
        <v>0</v>
      </c>
      <c r="C901" s="383">
        <f>料單!K1173</f>
        <v>0</v>
      </c>
      <c r="E901" s="171" cm="1">
        <f t="array" ref="E901">INDEX(A:A,MATCH(ROW(A900)-1,D:D,1)+1)</f>
        <v>18008</v>
      </c>
      <c r="F901" s="171" t="str" cm="1">
        <f t="array" ref="F901">INDEX(B:B,MATCH(ROW(B900)-1,D:D,1)+1)</f>
        <v>活隔</v>
      </c>
      <c r="G901" s="171">
        <v>1</v>
      </c>
      <c r="H901" s="398">
        <v>900</v>
      </c>
      <c r="J901" s="396" t="str">
        <f t="shared" si="79"/>
        <v/>
      </c>
      <c r="K901" s="390" t="str">
        <f t="shared" si="80"/>
        <v/>
      </c>
      <c r="M901" s="396" t="str">
        <f t="shared" si="81"/>
        <v/>
      </c>
      <c r="N901" s="390" t="str">
        <f t="shared" si="82"/>
        <v/>
      </c>
      <c r="P901" t="str">
        <f t="shared" si="83"/>
        <v>180080900</v>
      </c>
    </row>
    <row r="902" spans="1:16" x14ac:dyDescent="0.25">
      <c r="A902" s="383">
        <f>料單!C1183</f>
        <v>31001</v>
      </c>
      <c r="B902" s="383" t="str">
        <f>料單!E1183</f>
        <v>頂板</v>
      </c>
      <c r="C902" s="383">
        <f>料單!K1183</f>
        <v>0</v>
      </c>
      <c r="E902" s="171" cm="1">
        <f t="array" ref="E902">INDEX(A:A,MATCH(ROW(A901)-1,D:D,1)+1)</f>
        <v>18008</v>
      </c>
      <c r="F902" s="171" t="str" cm="1">
        <f t="array" ref="F902">INDEX(B:B,MATCH(ROW(B901)-1,D:D,1)+1)</f>
        <v>活隔</v>
      </c>
      <c r="G902" s="171">
        <v>1</v>
      </c>
      <c r="H902" s="398">
        <v>901</v>
      </c>
      <c r="J902" s="396" t="str">
        <f t="shared" si="79"/>
        <v/>
      </c>
      <c r="K902" s="390" t="str">
        <f t="shared" si="80"/>
        <v/>
      </c>
      <c r="M902" s="396" t="str">
        <f t="shared" si="81"/>
        <v/>
      </c>
      <c r="N902" s="390" t="str">
        <f t="shared" si="82"/>
        <v/>
      </c>
      <c r="P902" t="str">
        <f t="shared" si="83"/>
        <v>180080901</v>
      </c>
    </row>
    <row r="903" spans="1:16" x14ac:dyDescent="0.25">
      <c r="A903" s="383">
        <f>料單!C1184</f>
        <v>31002</v>
      </c>
      <c r="B903" s="383" t="str">
        <f>料單!E1184</f>
        <v>底板</v>
      </c>
      <c r="C903" s="383">
        <f>料單!K1184</f>
        <v>0</v>
      </c>
      <c r="E903" s="171" cm="1">
        <f t="array" ref="E903">INDEX(A:A,MATCH(ROW(A902)-1,D:D,1)+1)</f>
        <v>18008</v>
      </c>
      <c r="F903" s="171" t="str" cm="1">
        <f t="array" ref="F903">INDEX(B:B,MATCH(ROW(B902)-1,D:D,1)+1)</f>
        <v>活隔</v>
      </c>
      <c r="G903" s="171">
        <v>1</v>
      </c>
      <c r="H903" s="398">
        <v>902</v>
      </c>
      <c r="J903" s="396" t="str">
        <f t="shared" si="79"/>
        <v/>
      </c>
      <c r="K903" s="390" t="str">
        <f t="shared" si="80"/>
        <v/>
      </c>
      <c r="M903" s="396" t="str">
        <f t="shared" si="81"/>
        <v/>
      </c>
      <c r="N903" s="390" t="str">
        <f t="shared" si="82"/>
        <v/>
      </c>
      <c r="P903" t="str">
        <f t="shared" si="83"/>
        <v>180080902</v>
      </c>
    </row>
    <row r="904" spans="1:16" x14ac:dyDescent="0.25">
      <c r="A904" s="383">
        <f>料單!C1185</f>
        <v>31003</v>
      </c>
      <c r="B904" s="383" t="str">
        <f>料單!E1185</f>
        <v>左側板</v>
      </c>
      <c r="C904" s="383">
        <f>料單!K1185</f>
        <v>0</v>
      </c>
      <c r="P904" t="str">
        <f t="shared" si="83"/>
        <v>0000</v>
      </c>
    </row>
    <row r="905" spans="1:16" x14ac:dyDescent="0.25">
      <c r="A905" s="383">
        <f>料單!C1186</f>
        <v>31004</v>
      </c>
      <c r="B905" s="383" t="str">
        <f>料單!E1186</f>
        <v>右側板</v>
      </c>
      <c r="C905" s="383">
        <f>料單!K1186</f>
        <v>0</v>
      </c>
      <c r="P905" t="str">
        <f t="shared" si="83"/>
        <v>0000</v>
      </c>
    </row>
    <row r="906" spans="1:16" x14ac:dyDescent="0.25">
      <c r="A906" s="383">
        <f>料單!C1187</f>
        <v>31005</v>
      </c>
      <c r="B906" s="383" t="str">
        <f>料單!E1187</f>
        <v>背板</v>
      </c>
      <c r="C906" s="383">
        <f>料單!K1187</f>
        <v>0</v>
      </c>
      <c r="P906" t="str">
        <f t="shared" si="83"/>
        <v>0000</v>
      </c>
    </row>
    <row r="907" spans="1:16" x14ac:dyDescent="0.25">
      <c r="A907" s="383">
        <f>料單!C1188</f>
        <v>31006</v>
      </c>
      <c r="B907" s="383" t="str">
        <f>料單!E1188</f>
        <v>背拉桿</v>
      </c>
      <c r="C907" s="383">
        <f>料單!K1188</f>
        <v>0</v>
      </c>
      <c r="P907" t="str">
        <f t="shared" si="83"/>
        <v>0000</v>
      </c>
    </row>
    <row r="908" spans="1:16" x14ac:dyDescent="0.25">
      <c r="A908" s="383">
        <f>料單!C1189</f>
        <v>31007</v>
      </c>
      <c r="B908" s="383" t="str">
        <f>料單!E1189</f>
        <v>活隔</v>
      </c>
      <c r="C908" s="383">
        <f>料單!K1189</f>
        <v>0</v>
      </c>
      <c r="P908" t="str">
        <f t="shared" si="83"/>
        <v>0000</v>
      </c>
    </row>
    <row r="909" spans="1:16" x14ac:dyDescent="0.25">
      <c r="A909" s="383">
        <f>料單!C1190</f>
        <v>31008</v>
      </c>
      <c r="B909" s="383" t="str">
        <f>料單!E1190</f>
        <v>固隔</v>
      </c>
      <c r="C909" s="383">
        <f>料單!K1190</f>
        <v>0</v>
      </c>
      <c r="P909" t="str">
        <f t="shared" si="83"/>
        <v>0000</v>
      </c>
    </row>
    <row r="910" spans="1:16" x14ac:dyDescent="0.25">
      <c r="A910" s="383">
        <f>料單!C1191</f>
        <v>31009</v>
      </c>
      <c r="B910" s="383">
        <f>料單!E1191</f>
        <v>0</v>
      </c>
      <c r="C910" s="383">
        <f>料單!K1191</f>
        <v>0</v>
      </c>
      <c r="P910" t="str">
        <f t="shared" si="83"/>
        <v>0000</v>
      </c>
    </row>
    <row r="911" spans="1:16" x14ac:dyDescent="0.25">
      <c r="A911" s="383">
        <f>料單!C1192</f>
        <v>31010</v>
      </c>
      <c r="B911" s="383">
        <f>料單!E1192</f>
        <v>0</v>
      </c>
      <c r="C911" s="383">
        <f>料單!K1192</f>
        <v>0</v>
      </c>
      <c r="P911" t="str">
        <f t="shared" si="83"/>
        <v>0000</v>
      </c>
    </row>
    <row r="912" spans="1:16" x14ac:dyDescent="0.25">
      <c r="A912" s="383">
        <f>料單!C1193</f>
        <v>31011</v>
      </c>
      <c r="B912" s="383">
        <f>料單!E1193</f>
        <v>0</v>
      </c>
      <c r="C912" s="383">
        <f>料單!K1193</f>
        <v>0</v>
      </c>
      <c r="P912" t="str">
        <f t="shared" si="83"/>
        <v>0000</v>
      </c>
    </row>
    <row r="913" spans="1:16" x14ac:dyDescent="0.25">
      <c r="A913" s="383">
        <f>料單!C1194</f>
        <v>31012</v>
      </c>
      <c r="B913" s="383">
        <f>料單!E1194</f>
        <v>0</v>
      </c>
      <c r="C913" s="383">
        <f>料單!K1194</f>
        <v>0</v>
      </c>
      <c r="P913" t="str">
        <f t="shared" si="83"/>
        <v>0000</v>
      </c>
    </row>
    <row r="914" spans="1:16" x14ac:dyDescent="0.25">
      <c r="A914" s="383">
        <f>料單!C1195</f>
        <v>31013</v>
      </c>
      <c r="B914" s="383">
        <f>料單!E1195</f>
        <v>0</v>
      </c>
      <c r="C914" s="383">
        <f>料單!K1195</f>
        <v>0</v>
      </c>
      <c r="P914" t="str">
        <f t="shared" si="83"/>
        <v>0000</v>
      </c>
    </row>
    <row r="915" spans="1:16" x14ac:dyDescent="0.25">
      <c r="A915" s="383">
        <f>料單!C1196</f>
        <v>31014</v>
      </c>
      <c r="B915" s="383">
        <f>料單!E1196</f>
        <v>0</v>
      </c>
      <c r="C915" s="383">
        <f>料單!K1196</f>
        <v>0</v>
      </c>
      <c r="P915" t="str">
        <f t="shared" si="83"/>
        <v>0000</v>
      </c>
    </row>
    <row r="916" spans="1:16" x14ac:dyDescent="0.25">
      <c r="A916" s="383">
        <f>料單!C1197</f>
        <v>31015</v>
      </c>
      <c r="B916" s="383">
        <f>料單!E1197</f>
        <v>0</v>
      </c>
      <c r="C916" s="383">
        <f>料單!K1197</f>
        <v>0</v>
      </c>
      <c r="P916" t="str">
        <f t="shared" si="83"/>
        <v>0000</v>
      </c>
    </row>
    <row r="917" spans="1:16" x14ac:dyDescent="0.25">
      <c r="A917" s="383">
        <f>料單!C1198</f>
        <v>31016</v>
      </c>
      <c r="B917" s="383">
        <f>料單!E1198</f>
        <v>0</v>
      </c>
      <c r="C917" s="383">
        <f>料單!K1198</f>
        <v>0</v>
      </c>
      <c r="P917" t="str">
        <f t="shared" si="83"/>
        <v>0000</v>
      </c>
    </row>
    <row r="918" spans="1:16" x14ac:dyDescent="0.25">
      <c r="A918" s="383">
        <f>料單!C1199</f>
        <v>31017</v>
      </c>
      <c r="B918" s="383">
        <f>料單!E1199</f>
        <v>0</v>
      </c>
      <c r="C918" s="383">
        <f>料單!K1199</f>
        <v>0</v>
      </c>
      <c r="P918" t="str">
        <f t="shared" si="83"/>
        <v>0000</v>
      </c>
    </row>
    <row r="919" spans="1:16" x14ac:dyDescent="0.25">
      <c r="A919" s="383">
        <f>料單!C1200</f>
        <v>31018</v>
      </c>
      <c r="B919" s="383">
        <f>料單!E1200</f>
        <v>0</v>
      </c>
      <c r="C919" s="383">
        <f>料單!K1200</f>
        <v>0</v>
      </c>
      <c r="P919" t="str">
        <f t="shared" si="83"/>
        <v>0000</v>
      </c>
    </row>
    <row r="920" spans="1:16" x14ac:dyDescent="0.25">
      <c r="A920" s="383">
        <f>料單!C1201</f>
        <v>31019</v>
      </c>
      <c r="B920" s="383">
        <f>料單!E1201</f>
        <v>0</v>
      </c>
      <c r="C920" s="383">
        <f>料單!K1201</f>
        <v>0</v>
      </c>
    </row>
    <row r="921" spans="1:16" x14ac:dyDescent="0.25">
      <c r="A921" s="383">
        <f>料單!C1202</f>
        <v>31020</v>
      </c>
      <c r="B921" s="383">
        <f>料單!E1202</f>
        <v>0</v>
      </c>
      <c r="C921" s="383">
        <f>料單!K1202</f>
        <v>0</v>
      </c>
    </row>
    <row r="922" spans="1:16" x14ac:dyDescent="0.25">
      <c r="A922" s="383">
        <f>料單!C1203</f>
        <v>31021</v>
      </c>
      <c r="B922" s="383">
        <f>料單!E1203</f>
        <v>0</v>
      </c>
      <c r="C922" s="383">
        <f>料單!K1203</f>
        <v>0</v>
      </c>
    </row>
    <row r="923" spans="1:16" x14ac:dyDescent="0.25">
      <c r="A923" s="383">
        <f>料單!C1204</f>
        <v>31022</v>
      </c>
      <c r="B923" s="383">
        <f>料單!E1204</f>
        <v>0</v>
      </c>
      <c r="C923" s="383">
        <f>料單!K1204</f>
        <v>0</v>
      </c>
    </row>
    <row r="924" spans="1:16" x14ac:dyDescent="0.25">
      <c r="A924" s="383">
        <f>料單!C1205</f>
        <v>31023</v>
      </c>
      <c r="B924" s="383">
        <f>料單!E1205</f>
        <v>0</v>
      </c>
      <c r="C924" s="383">
        <f>料單!K1205</f>
        <v>0</v>
      </c>
    </row>
    <row r="925" spans="1:16" x14ac:dyDescent="0.25">
      <c r="A925" s="383">
        <f>料單!C1206</f>
        <v>31024</v>
      </c>
      <c r="B925" s="383">
        <f>料單!E1206</f>
        <v>0</v>
      </c>
      <c r="C925" s="383">
        <f>料單!K1206</f>
        <v>0</v>
      </c>
    </row>
    <row r="926" spans="1:16" x14ac:dyDescent="0.25">
      <c r="A926" s="383">
        <f>料單!C1207</f>
        <v>31025</v>
      </c>
      <c r="B926" s="383">
        <f>料單!E1207</f>
        <v>0</v>
      </c>
      <c r="C926" s="383">
        <f>料單!K1207</f>
        <v>0</v>
      </c>
    </row>
    <row r="927" spans="1:16" x14ac:dyDescent="0.25">
      <c r="A927" s="383">
        <f>料單!C1208</f>
        <v>31026</v>
      </c>
      <c r="B927" s="383">
        <f>料單!E1208</f>
        <v>0</v>
      </c>
      <c r="C927" s="383">
        <f>料單!K1208</f>
        <v>0</v>
      </c>
    </row>
    <row r="928" spans="1:16" x14ac:dyDescent="0.25">
      <c r="A928" s="383">
        <f>料單!C1209</f>
        <v>31027</v>
      </c>
      <c r="B928" s="383">
        <f>料單!E1209</f>
        <v>0</v>
      </c>
      <c r="C928" s="383">
        <f>料單!K1209</f>
        <v>0</v>
      </c>
    </row>
    <row r="929" spans="1:3" x14ac:dyDescent="0.25">
      <c r="A929" s="383">
        <f>料單!C1210</f>
        <v>31028</v>
      </c>
      <c r="B929" s="383">
        <f>料單!E1210</f>
        <v>0</v>
      </c>
      <c r="C929" s="383">
        <f>料單!K1210</f>
        <v>0</v>
      </c>
    </row>
    <row r="930" spans="1:3" x14ac:dyDescent="0.25">
      <c r="A930" s="383">
        <f>料單!C1211</f>
        <v>31029</v>
      </c>
      <c r="B930" s="383">
        <f>料單!E1211</f>
        <v>0</v>
      </c>
      <c r="C930" s="383">
        <f>料單!K1211</f>
        <v>0</v>
      </c>
    </row>
    <row r="931" spans="1:3" x14ac:dyDescent="0.25">
      <c r="A931" s="383">
        <f>料單!C1212</f>
        <v>31030</v>
      </c>
      <c r="B931" s="383">
        <f>料單!E1212</f>
        <v>0</v>
      </c>
      <c r="C931" s="383">
        <f>料單!K1212</f>
        <v>0</v>
      </c>
    </row>
  </sheetData>
  <protectedRanges>
    <protectedRange sqref="I2:I1048576 L2:L1048576" name="範圍1"/>
  </protectedRange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2">
    <tabColor theme="2" tint="-0.499984740745262"/>
    <pageSetUpPr fitToPage="1"/>
  </sheetPr>
  <dimension ref="A1:AB1502"/>
  <sheetViews>
    <sheetView showZeros="0" zoomScale="110" zoomScaleNormal="110" workbookViewId="0">
      <pane xSplit="1" ySplit="1" topLeftCell="E2" activePane="bottomRight" state="frozen"/>
      <selection activeCell="F329" sqref="F329"/>
      <selection pane="topRight" activeCell="F329" sqref="F329"/>
      <selection pane="bottomLeft" activeCell="F329" sqref="F329"/>
      <selection pane="bottomRight" activeCell="X2" sqref="X2:X1501"/>
    </sheetView>
  </sheetViews>
  <sheetFormatPr defaultColWidth="16.5" defaultRowHeight="16.5" x14ac:dyDescent="0.25"/>
  <cols>
    <col min="1" max="1" width="9.625" style="195" bestFit="1" customWidth="1"/>
    <col min="2" max="2" width="19.25" style="195" bestFit="1" customWidth="1"/>
    <col min="3" max="3" width="14.125" style="195" bestFit="1" customWidth="1"/>
    <col min="4" max="4" width="9.5" style="174" bestFit="1" customWidth="1"/>
    <col min="5" max="5" width="12.875" style="174" bestFit="1" customWidth="1"/>
    <col min="6" max="6" width="12.875" style="174" customWidth="1"/>
    <col min="7" max="7" width="10.5" style="195" bestFit="1" customWidth="1"/>
    <col min="8" max="8" width="5.5" style="195" bestFit="1" customWidth="1"/>
    <col min="9" max="9" width="6.25" style="195" bestFit="1" customWidth="1"/>
    <col min="10" max="10" width="4.5" style="195" bestFit="1" customWidth="1"/>
    <col min="11" max="11" width="6.25" style="195" bestFit="1" customWidth="1"/>
    <col min="12" max="12" width="3.875" style="195" bestFit="1" customWidth="1"/>
    <col min="13" max="13" width="6.25" style="365" bestFit="1" customWidth="1"/>
    <col min="14" max="14" width="8.25" style="195" bestFit="1" customWidth="1"/>
    <col min="15" max="15" width="7" style="195" bestFit="1" customWidth="1"/>
    <col min="16" max="16" width="7" style="195" customWidth="1"/>
    <col min="17" max="18" width="7.5" style="363" bestFit="1" customWidth="1"/>
    <col min="19" max="19" width="5.5" style="363" bestFit="1" customWidth="1"/>
    <col min="20" max="20" width="7.5" style="363" bestFit="1" customWidth="1"/>
    <col min="21" max="21" width="7.125" style="363" bestFit="1" customWidth="1"/>
    <col min="22" max="22" width="9.5" style="363" bestFit="1" customWidth="1"/>
    <col min="23" max="24" width="3.5" style="361" bestFit="1" customWidth="1"/>
    <col min="25" max="26" width="3.5" style="364" bestFit="1" customWidth="1"/>
    <col min="27" max="27" width="16.5" style="483"/>
    <col min="28" max="28" width="16.5" style="195" customWidth="1"/>
    <col min="29" max="16384" width="16.5" style="195"/>
  </cols>
  <sheetData>
    <row r="1" spans="1:28" s="174" customFormat="1" ht="33" x14ac:dyDescent="0.25">
      <c r="B1" s="174" t="s">
        <v>1382</v>
      </c>
      <c r="C1" s="174" t="s">
        <v>19</v>
      </c>
      <c r="D1" s="174" t="s">
        <v>20</v>
      </c>
      <c r="E1" s="174" t="s">
        <v>21</v>
      </c>
      <c r="F1" s="174" t="s">
        <v>51</v>
      </c>
      <c r="G1" s="180" t="s">
        <v>27</v>
      </c>
      <c r="H1" s="174" t="s">
        <v>0</v>
      </c>
      <c r="I1" s="174" t="s">
        <v>17</v>
      </c>
      <c r="J1" s="174" t="s">
        <v>1</v>
      </c>
      <c r="K1" s="174" t="s">
        <v>18</v>
      </c>
      <c r="L1" s="174" t="s">
        <v>3</v>
      </c>
      <c r="M1" s="362" t="s">
        <v>28</v>
      </c>
      <c r="N1" s="180" t="s">
        <v>29</v>
      </c>
      <c r="O1" s="180" t="s">
        <v>30</v>
      </c>
      <c r="P1" s="180" t="s">
        <v>44</v>
      </c>
      <c r="Q1" s="363" t="s">
        <v>9</v>
      </c>
      <c r="R1" s="363" t="s">
        <v>9</v>
      </c>
      <c r="S1" s="363" t="s">
        <v>9</v>
      </c>
      <c r="T1" s="363" t="s">
        <v>9</v>
      </c>
      <c r="U1" s="363" t="s">
        <v>1377</v>
      </c>
      <c r="V1" s="363" t="s">
        <v>1386</v>
      </c>
      <c r="W1" s="361"/>
      <c r="X1" s="361"/>
      <c r="Y1" s="364"/>
      <c r="Z1" s="361"/>
      <c r="AA1" s="482" t="s">
        <v>2790</v>
      </c>
      <c r="AB1" s="174" t="s">
        <v>2801</v>
      </c>
    </row>
    <row r="2" spans="1:28" x14ac:dyDescent="0.25">
      <c r="A2" s="174">
        <f>ROW(A1)</f>
        <v>1</v>
      </c>
      <c r="B2" s="174" t="str">
        <f ca="1">料單!$C$1</f>
        <v>2026101401</v>
      </c>
      <c r="C2" s="174">
        <f>料單!$C$2</f>
        <v>0</v>
      </c>
      <c r="D2" s="6">
        <f>板材才數分析.!B2</f>
        <v>1</v>
      </c>
      <c r="E2" s="6">
        <f>板材才數分析.!C2</f>
        <v>0</v>
      </c>
      <c r="F2" s="6">
        <f>板材才數分析.!D2</f>
        <v>1001</v>
      </c>
      <c r="G2" t="str">
        <f ca="1">板材才數分析.!E2</f>
        <v>頂板</v>
      </c>
      <c r="H2">
        <f ca="1">板材才數分析.!F2</f>
        <v>-35</v>
      </c>
      <c r="I2" t="str">
        <f ca="1">板材才數分析.!G2</f>
        <v>AA</v>
      </c>
      <c r="J2">
        <f ca="1">板材才數分析.!H2</f>
        <v>0</v>
      </c>
      <c r="K2" t="str">
        <f ca="1">板材才數分析.!I2</f>
        <v/>
      </c>
      <c r="L2">
        <f ca="1">板材才數分析.!J2</f>
        <v>18</v>
      </c>
      <c r="M2">
        <f ca="1">板材才數分析.!K2</f>
        <v>0</v>
      </c>
      <c r="N2" t="str">
        <f ca="1">板材才數分析.!L2</f>
        <v/>
      </c>
      <c r="O2">
        <f ca="1">板材才數分析.!M2</f>
        <v>0</v>
      </c>
      <c r="P2" t="str">
        <f ca="1">表格15[[#This Row],[封邊色號]]</f>
        <v/>
      </c>
      <c r="Q2" s="174" t="str">
        <f ca="1">IF(VLOOKUP(F2,料單!$C:$P,14,FALSE)="","",VLOOKUP(F2,料單!$C:$P,14,FALSE))</f>
        <v>背板溝</v>
      </c>
      <c r="R2" s="174" t="str">
        <f ca="1">IF(VLOOKUP(F2,料單!$C:$Q,15,FALSE)="","",VLOOKUP(F2,料單!$C:$Q,15,FALSE))</f>
        <v>側</v>
      </c>
      <c r="S2" s="174" t="str">
        <f ca="1">IF(VLOOKUP(F2,料單!$C:$R,16,FALSE)="","",VLOOKUP(F2,料單!$C:$R,16,FALSE))</f>
        <v/>
      </c>
      <c r="T2" s="174" t="str">
        <f ca="1">IF(VLOOKUP(F2,料單!$C:$S,17,FALSE)="","",VLOOKUP(F2,料單!$C:$S,17,FALSE))</f>
        <v/>
      </c>
      <c r="U2" s="174" t="str">
        <f ca="1">_xlfn.IFNA(VLOOKUP(VLOOKUP(F2,料單!C:T,18,FALSE),資料庫!AM:AN,2,FALSE),"A")</f>
        <v>A</v>
      </c>
      <c r="V2" s="174">
        <f ca="1">IF(VLOOKUP(F2,料單!C:U,19,FALSE)="","",VLOOKUP(F2,料單!C:U,19,FALSE))</f>
        <v>1</v>
      </c>
      <c r="W2" s="361" t="str">
        <f ca="1">IF(LEFT($I2,1)="0","",LEFT($I2,1))</f>
        <v>A</v>
      </c>
      <c r="X2" s="361" t="str">
        <f ca="1">IF(EXACT(I2, "AA"), "A", IF(EXACT(I2, "A"), "  ", ""))</f>
        <v>A</v>
      </c>
      <c r="Y2" s="361" t="str">
        <f ca="1">IF(LEFT($K2,1)="0","",LEFT($K2,1))</f>
        <v/>
      </c>
      <c r="Z2" s="361" t="str">
        <f ca="1">IF(RIGHT($K2,1)="0","",RIGHT($K2,1))</f>
        <v/>
      </c>
      <c r="AA2" s="483">
        <f>料單!$K$3</f>
        <v>0</v>
      </c>
      <c r="AB2" s="483" t="str">
        <f>料單!$L$3</f>
        <v>拉、KD</v>
      </c>
    </row>
    <row r="3" spans="1:28" x14ac:dyDescent="0.25">
      <c r="A3" s="174">
        <f t="shared" ref="A3:A66" si="0">ROW(A2)</f>
        <v>2</v>
      </c>
      <c r="B3" s="174" t="str">
        <f ca="1">料單!$C$1</f>
        <v>2026101401</v>
      </c>
      <c r="C3" s="174">
        <f>料單!$C$2</f>
        <v>0</v>
      </c>
      <c r="D3" s="6">
        <f>板材才數分析.!B3</f>
        <v>1</v>
      </c>
      <c r="E3" s="6">
        <f>板材才數分析.!C3</f>
        <v>0</v>
      </c>
      <c r="F3" s="6">
        <f>板材才數分析.!D3</f>
        <v>1002</v>
      </c>
      <c r="G3" t="str">
        <f ca="1">板材才數分析.!E3</f>
        <v>底板</v>
      </c>
      <c r="H3">
        <f ca="1">板材才數分析.!F3</f>
        <v>-35</v>
      </c>
      <c r="I3" t="str">
        <f ca="1">板材才數分析.!G3</f>
        <v>AA</v>
      </c>
      <c r="J3">
        <f ca="1">板材才數分析.!H3</f>
        <v>0</v>
      </c>
      <c r="K3" t="str">
        <f ca="1">板材才數分析.!I3</f>
        <v/>
      </c>
      <c r="L3">
        <f ca="1">板材才數分析.!J3</f>
        <v>18</v>
      </c>
      <c r="M3">
        <f ca="1">板材才數分析.!K3</f>
        <v>0</v>
      </c>
      <c r="N3" t="str">
        <f ca="1">板材才數分析.!L3</f>
        <v/>
      </c>
      <c r="O3">
        <f ca="1">板材才數分析.!M3</f>
        <v>0</v>
      </c>
      <c r="P3" t="str">
        <f ca="1">表格15[[#This Row],[封邊色號]]</f>
        <v/>
      </c>
      <c r="Q3" s="174" t="str">
        <f ca="1">IF(VLOOKUP(F3,料單!$C:$P,14,FALSE)="","",VLOOKUP(F3,料單!$C:$P,14,FALSE))</f>
        <v>背板溝</v>
      </c>
      <c r="R3" s="174" t="str">
        <f ca="1">IF(VLOOKUP(F3,料單!$C:$Q,15,FALSE)="","",VLOOKUP(F3,料單!$C:$Q,15,FALSE))</f>
        <v>側</v>
      </c>
      <c r="S3" s="174" t="str">
        <f ca="1">IF(VLOOKUP(F3,料單!$C:$R,16,FALSE)="","",VLOOKUP(F3,料單!$C:$R,16,FALSE))</f>
        <v/>
      </c>
      <c r="T3" s="174" t="str">
        <f ca="1">IF(VLOOKUP(F3,料單!$C:$S,17,FALSE)="","",VLOOKUP(F3,料單!$C:$S,17,FALSE))</f>
        <v/>
      </c>
      <c r="U3" s="174" t="str">
        <f ca="1">_xlfn.IFNA(VLOOKUP(VLOOKUP(F3,料單!C:T,18,FALSE),資料庫!AM:AN,2,FALSE),"A")</f>
        <v>A</v>
      </c>
      <c r="V3" s="174">
        <f ca="1">IF(VLOOKUP(F3,料單!C:U,19,FALSE)="","",VLOOKUP(F3,料單!C:U,19,FALSE))</f>
        <v>1</v>
      </c>
      <c r="W3" s="361" t="str">
        <f t="shared" ref="W3:W66" ca="1" si="1">IF(LEFT($I3,1)="0","",LEFT($I3,1))</f>
        <v>A</v>
      </c>
      <c r="X3" s="361" t="str">
        <f t="shared" ref="X3:X66" ca="1" si="2">IF(EXACT(I3, "AA"), "A", IF(EXACT(I3, "A"), "  ", ""))</f>
        <v>A</v>
      </c>
      <c r="Y3" s="361" t="str">
        <f t="shared" ref="Y3:Y66" ca="1" si="3">IF(LEFT($K3,1)="0","",LEFT($K3,1))</f>
        <v/>
      </c>
      <c r="Z3" s="361" t="str">
        <f t="shared" ref="Z3:Z66" ca="1" si="4">IF(RIGHT($K3,1)="0","",RIGHT($K3,1))</f>
        <v/>
      </c>
      <c r="AA3" s="483">
        <f>料單!$K$3</f>
        <v>0</v>
      </c>
      <c r="AB3" s="483" t="str">
        <f>料單!$L$3</f>
        <v>拉、KD</v>
      </c>
    </row>
    <row r="4" spans="1:28" x14ac:dyDescent="0.25">
      <c r="A4" s="174">
        <f t="shared" si="0"/>
        <v>3</v>
      </c>
      <c r="B4" s="174" t="str">
        <f ca="1">料單!$C$1</f>
        <v>2026101401</v>
      </c>
      <c r="C4" s="174">
        <f>料單!$C$2</f>
        <v>0</v>
      </c>
      <c r="D4" s="6">
        <f>板材才數分析.!B4</f>
        <v>1</v>
      </c>
      <c r="E4" s="6">
        <f>板材才數分析.!C4</f>
        <v>0</v>
      </c>
      <c r="F4" s="6">
        <f>板材才數分析.!D4</f>
        <v>1003</v>
      </c>
      <c r="G4" t="str">
        <f ca="1">板材才數分析.!E4</f>
        <v>左側板</v>
      </c>
      <c r="H4">
        <f ca="1">板材才數分析.!F4</f>
        <v>0</v>
      </c>
      <c r="I4" t="str">
        <f ca="1">板材才數分析.!G4</f>
        <v>AA</v>
      </c>
      <c r="J4">
        <f ca="1">板材才數分析.!H4</f>
        <v>0</v>
      </c>
      <c r="K4" t="str">
        <f ca="1">板材才數分析.!I4</f>
        <v>AA</v>
      </c>
      <c r="L4">
        <f ca="1">板材才數分析.!J4</f>
        <v>18</v>
      </c>
      <c r="M4">
        <f ca="1">板材才數分析.!K4</f>
        <v>0</v>
      </c>
      <c r="N4" t="str">
        <f ca="1">板材才數分析.!L4</f>
        <v/>
      </c>
      <c r="O4">
        <f ca="1">板材才數分析.!M4</f>
        <v>0</v>
      </c>
      <c r="P4" t="str">
        <f ca="1">表格15[[#This Row],[封邊色號]]</f>
        <v/>
      </c>
      <c r="Q4" s="174" t="str">
        <f ca="1">IF(VLOOKUP(F4,料單!$C:$P,14,FALSE)="","",VLOOKUP(F4,料單!$C:$P,14,FALSE))</f>
        <v>背板溝</v>
      </c>
      <c r="R4" s="174" t="str">
        <f ca="1">IF(VLOOKUP(F4,料單!$C:$Q,15,FALSE)="","",VLOOKUP(F4,料單!$C:$Q,15,FALSE))</f>
        <v>面</v>
      </c>
      <c r="S4" s="174" t="str">
        <f ca="1">IF(VLOOKUP(F4,料單!$C:$R,16,FALSE)="","",VLOOKUP(F4,料單!$C:$R,16,FALSE))</f>
        <v>排</v>
      </c>
      <c r="T4" s="174" t="str">
        <f ca="1">IF(VLOOKUP(F4,料單!$C:$S,17,FALSE)="","",VLOOKUP(F4,料單!$C:$S,17,FALSE))</f>
        <v/>
      </c>
      <c r="U4" s="174" t="str">
        <f ca="1">_xlfn.IFNA(VLOOKUP(VLOOKUP(F4,料單!C:T,18,FALSE),資料庫!AM:AN,2,FALSE),"A")</f>
        <v>A</v>
      </c>
      <c r="V4" s="174">
        <f ca="1">IF(VLOOKUP(F4,料單!C:U,19,FALSE)="","",VLOOKUP(F4,料單!C:U,19,FALSE))</f>
        <v>1</v>
      </c>
      <c r="W4" s="361" t="str">
        <f t="shared" ca="1" si="1"/>
        <v>A</v>
      </c>
      <c r="X4" s="361" t="str">
        <f t="shared" ca="1" si="2"/>
        <v>A</v>
      </c>
      <c r="Y4" s="361" t="str">
        <f t="shared" ca="1" si="3"/>
        <v>A</v>
      </c>
      <c r="Z4" s="361" t="str">
        <f t="shared" ca="1" si="4"/>
        <v>A</v>
      </c>
      <c r="AA4" s="483">
        <f>料單!$K$3</f>
        <v>0</v>
      </c>
      <c r="AB4" s="483" t="str">
        <f>料單!$L$3</f>
        <v>拉、KD</v>
      </c>
    </row>
    <row r="5" spans="1:28" x14ac:dyDescent="0.25">
      <c r="A5" s="174">
        <f t="shared" si="0"/>
        <v>4</v>
      </c>
      <c r="B5" s="174" t="str">
        <f ca="1">料單!$C$1</f>
        <v>2026101401</v>
      </c>
      <c r="C5" s="174">
        <f>料單!$C$2</f>
        <v>0</v>
      </c>
      <c r="D5" s="6">
        <f>板材才數分析.!B5</f>
        <v>1</v>
      </c>
      <c r="E5" s="6">
        <f>板材才數分析.!C5</f>
        <v>0</v>
      </c>
      <c r="F5" s="6">
        <f>板材才數分析.!D5</f>
        <v>1004</v>
      </c>
      <c r="G5" t="str">
        <f ca="1">板材才數分析.!E5</f>
        <v>右側板</v>
      </c>
      <c r="H5">
        <f ca="1">板材才數分析.!F5</f>
        <v>0</v>
      </c>
      <c r="I5" t="str">
        <f ca="1">板材才數分析.!G5</f>
        <v>AA</v>
      </c>
      <c r="J5">
        <f ca="1">板材才數分析.!H5</f>
        <v>0</v>
      </c>
      <c r="K5" t="str">
        <f ca="1">板材才數分析.!I5</f>
        <v>AA</v>
      </c>
      <c r="L5">
        <f ca="1">板材才數分析.!J5</f>
        <v>18</v>
      </c>
      <c r="M5">
        <f ca="1">板材才數分析.!K5</f>
        <v>0</v>
      </c>
      <c r="N5" t="str">
        <f ca="1">板材才數分析.!L5</f>
        <v/>
      </c>
      <c r="O5">
        <f ca="1">板材才數分析.!M5</f>
        <v>0</v>
      </c>
      <c r="P5" t="str">
        <f ca="1">表格15[[#This Row],[封邊色號]]</f>
        <v/>
      </c>
      <c r="Q5" s="174" t="str">
        <f ca="1">IF(VLOOKUP(F5,料單!$C:$P,14,FALSE)="","",VLOOKUP(F5,料單!$C:$P,14,FALSE))</f>
        <v>背板溝</v>
      </c>
      <c r="R5" s="174" t="str">
        <f ca="1">IF(VLOOKUP(F5,料單!$C:$Q,15,FALSE)="","",VLOOKUP(F5,料單!$C:$Q,15,FALSE))</f>
        <v>面</v>
      </c>
      <c r="S5" s="174" t="str">
        <f ca="1">IF(VLOOKUP(F5,料單!$C:$R,16,FALSE)="","",VLOOKUP(F5,料單!$C:$R,16,FALSE))</f>
        <v>排</v>
      </c>
      <c r="T5" s="174" t="str">
        <f ca="1">IF(VLOOKUP(F5,料單!$C:$S,17,FALSE)="","",VLOOKUP(F5,料單!$C:$S,17,FALSE))</f>
        <v/>
      </c>
      <c r="U5" s="174" t="str">
        <f ca="1">_xlfn.IFNA(VLOOKUP(VLOOKUP(F5,料單!C:T,18,FALSE),資料庫!AM:AN,2,FALSE),"A")</f>
        <v>A</v>
      </c>
      <c r="V5" s="174">
        <f ca="1">IF(VLOOKUP(F5,料單!C:U,19,FALSE)="","",VLOOKUP(F5,料單!C:U,19,FALSE))</f>
        <v>1</v>
      </c>
      <c r="W5" s="361" t="str">
        <f t="shared" ca="1" si="1"/>
        <v>A</v>
      </c>
      <c r="X5" s="361" t="str">
        <f t="shared" ca="1" si="2"/>
        <v>A</v>
      </c>
      <c r="Y5" s="361" t="str">
        <f t="shared" ca="1" si="3"/>
        <v>A</v>
      </c>
      <c r="Z5" s="361" t="str">
        <f t="shared" ca="1" si="4"/>
        <v>A</v>
      </c>
      <c r="AA5" s="483">
        <f>料單!$K$3</f>
        <v>0</v>
      </c>
      <c r="AB5" s="483" t="str">
        <f>料單!$L$3</f>
        <v>拉、KD</v>
      </c>
    </row>
    <row r="6" spans="1:28" x14ac:dyDescent="0.25">
      <c r="A6" s="174">
        <f t="shared" si="0"/>
        <v>5</v>
      </c>
      <c r="B6" s="174" t="str">
        <f ca="1">料單!$C$1</f>
        <v>2026101401</v>
      </c>
      <c r="C6" s="174">
        <f>料單!$C$2</f>
        <v>0</v>
      </c>
      <c r="D6" s="6">
        <f>板材才數分析.!B6</f>
        <v>1</v>
      </c>
      <c r="E6" s="6">
        <f>板材才數分析.!C6</f>
        <v>0</v>
      </c>
      <c r="F6" s="6">
        <f>板材才數分析.!D6</f>
        <v>1005</v>
      </c>
      <c r="G6" t="str">
        <f ca="1">板材才數分析.!E6</f>
        <v>背板</v>
      </c>
      <c r="H6">
        <f ca="1">板材才數分析.!F6</f>
        <v>-22</v>
      </c>
      <c r="I6" t="str">
        <f ca="1">板材才數分析.!G6</f>
        <v/>
      </c>
      <c r="J6">
        <f ca="1">板材才數分析.!H6</f>
        <v>-22</v>
      </c>
      <c r="K6" t="str">
        <f ca="1">板材才數分析.!I6</f>
        <v/>
      </c>
      <c r="L6">
        <f ca="1">板材才數分析.!J6</f>
        <v>4</v>
      </c>
      <c r="M6">
        <f ca="1">板材才數分析.!K6</f>
        <v>0</v>
      </c>
      <c r="N6" t="str">
        <f ca="1">板材才數分析.!L6</f>
        <v/>
      </c>
      <c r="O6">
        <f ca="1">板材才數分析.!M6</f>
        <v>0</v>
      </c>
      <c r="P6" t="str">
        <f ca="1">表格15[[#This Row],[封邊色號]]</f>
        <v/>
      </c>
      <c r="Q6" s="174" t="str">
        <f ca="1">IF(VLOOKUP(F6,料單!$C:$P,14,FALSE)="","",VLOOKUP(F6,料單!$C:$P,14,FALSE))</f>
        <v/>
      </c>
      <c r="R6" s="174" t="str">
        <f ca="1">IF(VLOOKUP(F6,料單!$C:$Q,15,FALSE)="","",VLOOKUP(F6,料單!$C:$Q,15,FALSE))</f>
        <v/>
      </c>
      <c r="S6" s="174" t="str">
        <f ca="1">IF(VLOOKUP(F6,料單!$C:$R,16,FALSE)="","",VLOOKUP(F6,料單!$C:$R,16,FALSE))</f>
        <v/>
      </c>
      <c r="T6" s="174" t="str">
        <f ca="1">IF(VLOOKUP(F6,料單!$C:$S,17,FALSE)="","",VLOOKUP(F6,料單!$C:$S,17,FALSE))</f>
        <v/>
      </c>
      <c r="U6" s="174" t="str">
        <f ca="1">_xlfn.IFNA(VLOOKUP(VLOOKUP(F6,料單!C:T,18,FALSE),資料庫!AM:AN,2,FALSE),"A")</f>
        <v>A</v>
      </c>
      <c r="V6" s="174">
        <f ca="1">IF(VLOOKUP(F6,料單!C:U,19,FALSE)="","",VLOOKUP(F6,料單!C:U,19,FALSE))</f>
        <v>1</v>
      </c>
      <c r="W6" s="361" t="str">
        <f t="shared" ca="1" si="1"/>
        <v/>
      </c>
      <c r="X6" s="361" t="str">
        <f t="shared" ca="1" si="2"/>
        <v/>
      </c>
      <c r="Y6" s="361" t="str">
        <f t="shared" ca="1" si="3"/>
        <v/>
      </c>
      <c r="Z6" s="361" t="str">
        <f t="shared" ca="1" si="4"/>
        <v/>
      </c>
      <c r="AA6" s="483">
        <f>料單!$K$3</f>
        <v>0</v>
      </c>
      <c r="AB6" s="483" t="str">
        <f>料單!$L$3</f>
        <v>拉、KD</v>
      </c>
    </row>
    <row r="7" spans="1:28" x14ac:dyDescent="0.25">
      <c r="A7" s="174">
        <f t="shared" si="0"/>
        <v>6</v>
      </c>
      <c r="B7" s="174" t="str">
        <f ca="1">料單!$C$1</f>
        <v>2026101401</v>
      </c>
      <c r="C7" s="174">
        <f>料單!$C$2</f>
        <v>0</v>
      </c>
      <c r="D7" s="6">
        <f>板材才數分析.!B7</f>
        <v>1</v>
      </c>
      <c r="E7" s="6">
        <f>板材才數分析.!C7</f>
        <v>0</v>
      </c>
      <c r="F7" s="6">
        <f>板材才數分析.!D7</f>
        <v>1006</v>
      </c>
      <c r="G7" t="str">
        <f ca="1">板材才數分析.!E7</f>
        <v>背拉桿</v>
      </c>
      <c r="H7">
        <f ca="1">板材才數分析.!F7</f>
        <v>-35</v>
      </c>
      <c r="I7" t="str">
        <f ca="1">板材才數分析.!G7</f>
        <v>AA</v>
      </c>
      <c r="J7">
        <f ca="1">板材才數分析.!H7</f>
        <v>120</v>
      </c>
      <c r="K7" t="str">
        <f ca="1">板材才數分析.!I7</f>
        <v/>
      </c>
      <c r="L7">
        <f ca="1">板材才數分析.!J7</f>
        <v>18</v>
      </c>
      <c r="M7">
        <f ca="1">板材才數分析.!K7</f>
        <v>0</v>
      </c>
      <c r="N7" t="str">
        <f ca="1">板材才數分析.!L7</f>
        <v/>
      </c>
      <c r="O7">
        <f ca="1">板材才數分析.!M7</f>
        <v>0</v>
      </c>
      <c r="P7" t="str">
        <f ca="1">表格15[[#This Row],[封邊色號]]</f>
        <v/>
      </c>
      <c r="Q7" s="174" t="str">
        <f ca="1">IF(VLOOKUP(F7,料單!$C:$P,14,FALSE)="","",VLOOKUP(F7,料單!$C:$P,14,FALSE))</f>
        <v/>
      </c>
      <c r="R7" s="174" t="str">
        <f ca="1">IF(VLOOKUP(F7,料單!$C:$Q,15,FALSE)="","",VLOOKUP(F7,料單!$C:$Q,15,FALSE))</f>
        <v>側</v>
      </c>
      <c r="S7" s="174" t="str">
        <f ca="1">IF(VLOOKUP(F7,料單!$C:$R,16,FALSE)="","",VLOOKUP(F7,料單!$C:$R,16,FALSE))</f>
        <v/>
      </c>
      <c r="T7" s="174" t="str">
        <f ca="1">IF(VLOOKUP(F7,料單!$C:$S,17,FALSE)="","",VLOOKUP(F7,料單!$C:$S,17,FALSE))</f>
        <v/>
      </c>
      <c r="U7" s="174" t="str">
        <f ca="1">_xlfn.IFNA(VLOOKUP(VLOOKUP(F7,料單!C:T,18,FALSE),資料庫!AM:AN,2,FALSE),"A")</f>
        <v>A</v>
      </c>
      <c r="V7" s="174">
        <f ca="1">IF(VLOOKUP(F7,料單!C:U,19,FALSE)="","",VLOOKUP(F7,料單!C:U,19,FALSE))</f>
        <v>1</v>
      </c>
      <c r="W7" s="361" t="str">
        <f t="shared" ca="1" si="1"/>
        <v>A</v>
      </c>
      <c r="X7" s="361" t="str">
        <f t="shared" ca="1" si="2"/>
        <v>A</v>
      </c>
      <c r="Y7" s="361" t="str">
        <f t="shared" ca="1" si="3"/>
        <v/>
      </c>
      <c r="Z7" s="361" t="str">
        <f t="shared" ca="1" si="4"/>
        <v/>
      </c>
      <c r="AA7" s="483">
        <f>料單!$K$3</f>
        <v>0</v>
      </c>
      <c r="AB7" s="483" t="str">
        <f>料單!$L$3</f>
        <v>拉、KD</v>
      </c>
    </row>
    <row r="8" spans="1:28" x14ac:dyDescent="0.25">
      <c r="A8" s="174">
        <f t="shared" si="0"/>
        <v>7</v>
      </c>
      <c r="B8" s="174" t="str">
        <f ca="1">料單!$C$1</f>
        <v>2026101401</v>
      </c>
      <c r="C8" s="174">
        <f>料單!$C$2</f>
        <v>0</v>
      </c>
      <c r="D8" s="6">
        <f>板材才數分析.!B8</f>
        <v>1</v>
      </c>
      <c r="E8" s="6">
        <f>板材才數分析.!C8</f>
        <v>0</v>
      </c>
      <c r="F8" s="6">
        <f>板材才數分析.!D8</f>
        <v>1007</v>
      </c>
      <c r="G8" t="str">
        <f ca="1">板材才數分析.!E8</f>
        <v>中立板</v>
      </c>
      <c r="H8">
        <f ca="1">板材才數分析.!F8</f>
        <v>-35</v>
      </c>
      <c r="I8" t="str">
        <f ca="1">板材才數分析.!G8</f>
        <v>AA</v>
      </c>
      <c r="J8">
        <f ca="1">板材才數分析.!H8</f>
        <v>-22</v>
      </c>
      <c r="K8" t="str">
        <f ca="1">板材才數分析.!I8</f>
        <v/>
      </c>
      <c r="L8">
        <f ca="1">板材才數分析.!J8</f>
        <v>18</v>
      </c>
      <c r="M8">
        <f ca="1">板材才數分析.!K8</f>
        <v>0</v>
      </c>
      <c r="N8" t="str">
        <f ca="1">板材才數分析.!L8</f>
        <v/>
      </c>
      <c r="O8">
        <f ca="1">板材才數分析.!M8</f>
        <v>0</v>
      </c>
      <c r="P8" t="str">
        <f ca="1">表格15[[#This Row],[封邊色號]]</f>
        <v/>
      </c>
      <c r="Q8" s="174" t="str">
        <f ca="1">IF(VLOOKUP(F8,料單!$C:$P,14,FALSE)="","",VLOOKUP(F8,料單!$C:$P,14,FALSE))</f>
        <v/>
      </c>
      <c r="R8" s="174" t="str">
        <f ca="1">IF(VLOOKUP(F8,料單!$C:$Q,15,FALSE)="","",VLOOKUP(F8,料單!$C:$Q,15,FALSE))</f>
        <v>側</v>
      </c>
      <c r="S8" s="174" t="str">
        <f ca="1">IF(VLOOKUP(F8,料單!$C:$R,16,FALSE)="","",VLOOKUP(F8,料單!$C:$R,16,FALSE))</f>
        <v>排</v>
      </c>
      <c r="T8" s="174" t="str">
        <f ca="1">IF(VLOOKUP(F8,料單!$C:$S,17,FALSE)="","",VLOOKUP(F8,料單!$C:$S,17,FALSE))</f>
        <v/>
      </c>
      <c r="U8" s="174" t="str">
        <f ca="1">_xlfn.IFNA(VLOOKUP(VLOOKUP(F8,料單!C:T,18,FALSE),資料庫!AM:AN,2,FALSE),"A")</f>
        <v>A</v>
      </c>
      <c r="V8" s="174">
        <f ca="1">IF(VLOOKUP(F8,料單!C:U,19,FALSE)="","",VLOOKUP(F8,料單!C:U,19,FALSE))</f>
        <v>1</v>
      </c>
      <c r="W8" s="361" t="str">
        <f t="shared" ca="1" si="1"/>
        <v>A</v>
      </c>
      <c r="X8" s="361" t="str">
        <f t="shared" ca="1" si="2"/>
        <v>A</v>
      </c>
      <c r="Y8" s="361" t="str">
        <f t="shared" ca="1" si="3"/>
        <v/>
      </c>
      <c r="Z8" s="361" t="str">
        <f t="shared" ca="1" si="4"/>
        <v/>
      </c>
      <c r="AA8" s="483">
        <f>料單!$K$3</f>
        <v>0</v>
      </c>
      <c r="AB8" s="483" t="str">
        <f>料單!$L$3</f>
        <v>拉、KD</v>
      </c>
    </row>
    <row r="9" spans="1:28" x14ac:dyDescent="0.25">
      <c r="A9" s="174">
        <f t="shared" si="0"/>
        <v>8</v>
      </c>
      <c r="B9" s="174" t="str">
        <f ca="1">料單!$C$1</f>
        <v>2026101401</v>
      </c>
      <c r="C9" s="174">
        <f>料單!$C$2</f>
        <v>0</v>
      </c>
      <c r="D9" s="6">
        <f>板材才數分析.!B9</f>
        <v>1</v>
      </c>
      <c r="E9" s="6">
        <f>板材才數分析.!C9</f>
        <v>0</v>
      </c>
      <c r="F9" s="6">
        <f>板材才數分析.!D9</f>
        <v>1008</v>
      </c>
      <c r="G9" t="str">
        <f ca="1">板材才數分析.!E9</f>
        <v>活隔</v>
      </c>
      <c r="H9">
        <f ca="1">板材才數分析.!F9</f>
        <v>0</v>
      </c>
      <c r="I9" t="str">
        <f ca="1">板材才數分析.!G9</f>
        <v>AA</v>
      </c>
      <c r="J9">
        <f ca="1">板材才數分析.!H9</f>
        <v>-32</v>
      </c>
      <c r="K9" t="str">
        <f ca="1">板材才數分析.!I9</f>
        <v>AA</v>
      </c>
      <c r="L9">
        <f ca="1">板材才數分析.!J9</f>
        <v>18</v>
      </c>
      <c r="M9">
        <f ca="1">板材才數分析.!K9</f>
        <v>0</v>
      </c>
      <c r="N9" t="str">
        <f ca="1">板材才數分析.!L9</f>
        <v/>
      </c>
      <c r="O9">
        <f ca="1">板材才數分析.!M9</f>
        <v>0</v>
      </c>
      <c r="P9" t="str">
        <f ca="1">表格15[[#This Row],[封邊色號]]</f>
        <v/>
      </c>
      <c r="Q9" s="174" t="str">
        <f ca="1">IF(VLOOKUP(F9,料單!$C:$P,14,FALSE)="","",VLOOKUP(F9,料單!$C:$P,14,FALSE))</f>
        <v/>
      </c>
      <c r="R9" s="174" t="str">
        <f ca="1">IF(VLOOKUP(F9,料單!$C:$Q,15,FALSE)="","",VLOOKUP(F9,料單!$C:$Q,15,FALSE))</f>
        <v/>
      </c>
      <c r="S9" s="174" t="str">
        <f ca="1">IF(VLOOKUP(F9,料單!$C:$R,16,FALSE)="","",VLOOKUP(F9,料單!$C:$R,16,FALSE))</f>
        <v/>
      </c>
      <c r="T9" s="174" t="str">
        <f ca="1">IF(VLOOKUP(F9,料單!$C:$S,17,FALSE)="","",VLOOKUP(F9,料單!$C:$S,17,FALSE))</f>
        <v/>
      </c>
      <c r="U9" s="174" t="str">
        <f ca="1">_xlfn.IFNA(VLOOKUP(VLOOKUP(F9,料單!C:T,18,FALSE),資料庫!AM:AN,2,FALSE),"A")</f>
        <v>A</v>
      </c>
      <c r="V9" s="174">
        <f ca="1">IF(VLOOKUP(F9,料單!C:U,19,FALSE)="","",VLOOKUP(F9,料單!C:U,19,FALSE))</f>
        <v>1</v>
      </c>
      <c r="W9" s="361" t="str">
        <f t="shared" ca="1" si="1"/>
        <v>A</v>
      </c>
      <c r="X9" s="361" t="str">
        <f t="shared" ca="1" si="2"/>
        <v>A</v>
      </c>
      <c r="Y9" s="361" t="str">
        <f t="shared" ca="1" si="3"/>
        <v>A</v>
      </c>
      <c r="Z9" s="361" t="str">
        <f t="shared" ca="1" si="4"/>
        <v>A</v>
      </c>
      <c r="AA9" s="483">
        <f>料單!$K$3</f>
        <v>0</v>
      </c>
      <c r="AB9" s="483" t="str">
        <f>料單!$L$3</f>
        <v>拉、KD</v>
      </c>
    </row>
    <row r="10" spans="1:28" x14ac:dyDescent="0.25">
      <c r="A10" s="174">
        <f t="shared" si="0"/>
        <v>9</v>
      </c>
      <c r="B10" s="174" t="str">
        <f ca="1">料單!$C$1</f>
        <v>2026101401</v>
      </c>
      <c r="C10" s="174">
        <f>料單!$C$2</f>
        <v>0</v>
      </c>
      <c r="D10" s="6">
        <f>板材才數分析.!B10</f>
        <v>1</v>
      </c>
      <c r="E10" s="6">
        <f>板材才數分析.!C10</f>
        <v>0</v>
      </c>
      <c r="F10" s="6">
        <f>板材才數分析.!D10</f>
        <v>1009</v>
      </c>
      <c r="G10" t="str">
        <f ca="1">板材才數分析.!E10</f>
        <v>固隔</v>
      </c>
      <c r="H10">
        <f ca="1">板材才數分析.!F10</f>
        <v>0</v>
      </c>
      <c r="I10" t="str">
        <f ca="1">板材才數分析.!G10</f>
        <v>AA</v>
      </c>
      <c r="J10">
        <f ca="1">板材才數分析.!H10</f>
        <v>-22</v>
      </c>
      <c r="K10" t="str">
        <f ca="1">板材才數分析.!I10</f>
        <v/>
      </c>
      <c r="L10">
        <f ca="1">板材才數分析.!J10</f>
        <v>18</v>
      </c>
      <c r="M10">
        <f ca="1">板材才數分析.!K10</f>
        <v>0</v>
      </c>
      <c r="N10" t="str">
        <f ca="1">板材才數分析.!L10</f>
        <v/>
      </c>
      <c r="O10">
        <f ca="1">板材才數分析.!M10</f>
        <v>0</v>
      </c>
      <c r="P10" t="str">
        <f ca="1">表格15[[#This Row],[封邊色號]]</f>
        <v/>
      </c>
      <c r="Q10" s="174" t="str">
        <f ca="1">IF(VLOOKUP(F10,料單!$C:$P,14,FALSE)="","",VLOOKUP(F10,料單!$C:$P,14,FALSE))</f>
        <v/>
      </c>
      <c r="R10" s="174" t="str">
        <f ca="1">IF(VLOOKUP(F10,料單!$C:$Q,15,FALSE)="","",VLOOKUP(F10,料單!$C:$Q,15,FALSE))</f>
        <v>固</v>
      </c>
      <c r="S10" s="174" t="str">
        <f ca="1">IF(VLOOKUP(F10,料單!$C:$R,16,FALSE)="","",VLOOKUP(F10,料單!$C:$R,16,FALSE))</f>
        <v/>
      </c>
      <c r="T10" s="174" t="str">
        <f ca="1">IF(VLOOKUP(F10,料單!$C:$S,17,FALSE)="","",VLOOKUP(F10,料單!$C:$S,17,FALSE))</f>
        <v/>
      </c>
      <c r="U10" s="174" t="str">
        <f ca="1">_xlfn.IFNA(VLOOKUP(VLOOKUP(F10,料單!C:T,18,FALSE),資料庫!AM:AN,2,FALSE),"A")</f>
        <v>A</v>
      </c>
      <c r="V10" s="174">
        <f ca="1">IF(VLOOKUP(F10,料單!C:U,19,FALSE)="","",VLOOKUP(F10,料單!C:U,19,FALSE))</f>
        <v>1</v>
      </c>
      <c r="W10" s="361" t="str">
        <f t="shared" ca="1" si="1"/>
        <v>A</v>
      </c>
      <c r="X10" s="361" t="str">
        <f t="shared" ca="1" si="2"/>
        <v>A</v>
      </c>
      <c r="Y10" s="361" t="str">
        <f t="shared" ca="1" si="3"/>
        <v/>
      </c>
      <c r="Z10" s="361" t="str">
        <f t="shared" ca="1" si="4"/>
        <v/>
      </c>
      <c r="AA10" s="483">
        <f>料單!$K$3</f>
        <v>0</v>
      </c>
      <c r="AB10" s="483" t="str">
        <f>料單!$L$3</f>
        <v>拉、KD</v>
      </c>
    </row>
    <row r="11" spans="1:28" x14ac:dyDescent="0.25">
      <c r="A11" s="174">
        <f t="shared" si="0"/>
        <v>10</v>
      </c>
      <c r="B11" s="174" t="str">
        <f ca="1">料單!$C$1</f>
        <v>2026101401</v>
      </c>
      <c r="C11" s="174">
        <f>料單!$C$2</f>
        <v>0</v>
      </c>
      <c r="D11" s="6">
        <f>板材才數分析.!B11</f>
        <v>1</v>
      </c>
      <c r="E11" s="6">
        <f>板材才數分析.!C11</f>
        <v>0</v>
      </c>
      <c r="F11" s="6">
        <f>板材才數分析.!D11</f>
        <v>1010</v>
      </c>
      <c r="G11" t="str">
        <f ca="1">板材才數分析.!E11</f>
        <v>左門板</v>
      </c>
      <c r="H11">
        <f ca="1">板材才數分析.!F11</f>
        <v>0</v>
      </c>
      <c r="I11" t="str">
        <f ca="1">板材才數分析.!G11</f>
        <v>AA</v>
      </c>
      <c r="J11">
        <f ca="1">板材才數分析.!H11</f>
        <v>-4</v>
      </c>
      <c r="K11" t="str">
        <f ca="1">板材才數分析.!I11</f>
        <v>AA</v>
      </c>
      <c r="L11">
        <f ca="1">板材才數分析.!J11</f>
        <v>18</v>
      </c>
      <c r="M11">
        <f ca="1">板材才數分析.!K11</f>
        <v>0</v>
      </c>
      <c r="N11" t="str">
        <f ca="1">板材才數分析.!L11</f>
        <v/>
      </c>
      <c r="O11">
        <f ca="1">板材才數分析.!M11</f>
        <v>0</v>
      </c>
      <c r="P11" t="str">
        <f ca="1">表格15[[#This Row],[封邊色號]]</f>
        <v/>
      </c>
      <c r="Q11" s="174" t="str">
        <f ca="1">IF(VLOOKUP(F11,料單!$C:$P,14,FALSE)="","",VLOOKUP(F11,料單!$C:$P,14,FALSE))</f>
        <v>鉸2</v>
      </c>
      <c r="R11" s="174" t="str">
        <f ca="1">IF(VLOOKUP(F11,料單!$C:$Q,15,FALSE)="","",VLOOKUP(F11,料單!$C:$Q,15,FALSE))</f>
        <v/>
      </c>
      <c r="S11" s="174" t="str">
        <f ca="1">IF(VLOOKUP(F11,料單!$C:$R,16,FALSE)="","",VLOOKUP(F11,料單!$C:$R,16,FALSE))</f>
        <v/>
      </c>
      <c r="T11" s="174" t="str">
        <f ca="1">IF(VLOOKUP(F11,料單!$C:$S,17,FALSE)="","",VLOOKUP(F11,料單!$C:$S,17,FALSE))</f>
        <v/>
      </c>
      <c r="U11" s="174" t="str">
        <f ca="1">_xlfn.IFNA(VLOOKUP(VLOOKUP(F11,料單!C:T,18,FALSE),資料庫!AM:AN,2,FALSE),"A")</f>
        <v>A</v>
      </c>
      <c r="V11" s="174">
        <f ca="1">IF(VLOOKUP(F11,料單!C:U,19,FALSE)="","",VLOOKUP(F11,料單!C:U,19,FALSE))</f>
        <v>1</v>
      </c>
      <c r="W11" s="361" t="str">
        <f t="shared" ca="1" si="1"/>
        <v>A</v>
      </c>
      <c r="X11" s="361" t="str">
        <f t="shared" ca="1" si="2"/>
        <v>A</v>
      </c>
      <c r="Y11" s="361" t="str">
        <f t="shared" ca="1" si="3"/>
        <v>A</v>
      </c>
      <c r="Z11" s="361" t="str">
        <f t="shared" ca="1" si="4"/>
        <v>A</v>
      </c>
      <c r="AA11" s="483">
        <f>料單!$K$3</f>
        <v>0</v>
      </c>
      <c r="AB11" s="483" t="str">
        <f>料單!$L$3</f>
        <v>拉、KD</v>
      </c>
    </row>
    <row r="12" spans="1:28" x14ac:dyDescent="0.25">
      <c r="A12" s="174">
        <f t="shared" si="0"/>
        <v>11</v>
      </c>
      <c r="B12" s="174" t="str">
        <f ca="1">料單!$C$1</f>
        <v>2026101401</v>
      </c>
      <c r="C12" s="174">
        <f>料單!$C$2</f>
        <v>0</v>
      </c>
      <c r="D12" s="6">
        <f>板材才數分析.!B12</f>
        <v>1</v>
      </c>
      <c r="E12" s="6">
        <f>板材才數分析.!C12</f>
        <v>0</v>
      </c>
      <c r="F12" s="6">
        <f>板材才數分析.!D12</f>
        <v>1011</v>
      </c>
      <c r="G12" t="str">
        <f ca="1">板材才數分析.!E12</f>
        <v>右門板</v>
      </c>
      <c r="H12">
        <f ca="1">板材才數分析.!F12</f>
        <v>0</v>
      </c>
      <c r="I12" t="str">
        <f ca="1">板材才數分析.!G12</f>
        <v>AA</v>
      </c>
      <c r="J12">
        <f ca="1">板材才數分析.!H12</f>
        <v>-4</v>
      </c>
      <c r="K12" t="str">
        <f ca="1">板材才數分析.!I12</f>
        <v>AA</v>
      </c>
      <c r="L12">
        <f ca="1">板材才數分析.!J12</f>
        <v>18</v>
      </c>
      <c r="M12">
        <f ca="1">板材才數分析.!K12</f>
        <v>0</v>
      </c>
      <c r="N12" t="str">
        <f ca="1">板材才數分析.!L12</f>
        <v/>
      </c>
      <c r="O12">
        <f ca="1">板材才數分析.!M12</f>
        <v>0</v>
      </c>
      <c r="P12" t="str">
        <f ca="1">表格15[[#This Row],[封邊色號]]</f>
        <v/>
      </c>
      <c r="Q12" s="174" t="str">
        <f ca="1">IF(VLOOKUP(F12,料單!$C:$P,14,FALSE)="","",VLOOKUP(F12,料單!$C:$P,14,FALSE))</f>
        <v>鉸2</v>
      </c>
      <c r="R12" s="174" t="str">
        <f ca="1">IF(VLOOKUP(F12,料單!$C:$Q,15,FALSE)="","",VLOOKUP(F12,料單!$C:$Q,15,FALSE))</f>
        <v/>
      </c>
      <c r="S12" s="174" t="str">
        <f ca="1">IF(VLOOKUP(F12,料單!$C:$R,16,FALSE)="","",VLOOKUP(F12,料單!$C:$R,16,FALSE))</f>
        <v/>
      </c>
      <c r="T12" s="174" t="str">
        <f ca="1">IF(VLOOKUP(F12,料單!$C:$S,17,FALSE)="","",VLOOKUP(F12,料單!$C:$S,17,FALSE))</f>
        <v/>
      </c>
      <c r="U12" s="174" t="str">
        <f ca="1">_xlfn.IFNA(VLOOKUP(VLOOKUP(F12,料單!C:T,18,FALSE),資料庫!AM:AN,2,FALSE),"A")</f>
        <v>A</v>
      </c>
      <c r="V12" s="174">
        <f ca="1">IF(VLOOKUP(F12,料單!C:U,19,FALSE)="","",VLOOKUP(F12,料單!C:U,19,FALSE))</f>
        <v>1</v>
      </c>
      <c r="W12" s="361" t="str">
        <f t="shared" ca="1" si="1"/>
        <v>A</v>
      </c>
      <c r="X12" s="361" t="str">
        <f t="shared" ca="1" si="2"/>
        <v>A</v>
      </c>
      <c r="Y12" s="361" t="str">
        <f t="shared" ca="1" si="3"/>
        <v>A</v>
      </c>
      <c r="Z12" s="361" t="str">
        <f t="shared" ca="1" si="4"/>
        <v>A</v>
      </c>
      <c r="AA12" s="483">
        <f>料單!$K$3</f>
        <v>0</v>
      </c>
      <c r="AB12" s="483" t="str">
        <f>料單!$L$3</f>
        <v>拉、KD</v>
      </c>
    </row>
    <row r="13" spans="1:28" ht="18" customHeight="1" x14ac:dyDescent="0.25">
      <c r="A13" s="174">
        <f t="shared" si="0"/>
        <v>12</v>
      </c>
      <c r="B13" s="174" t="str">
        <f ca="1">料單!$C$1</f>
        <v>2026101401</v>
      </c>
      <c r="C13" s="174">
        <f>料單!$C$2</f>
        <v>0</v>
      </c>
      <c r="D13" s="6">
        <f>板材才數分析.!B13</f>
        <v>1</v>
      </c>
      <c r="E13" s="6">
        <f>板材才數分析.!C13</f>
        <v>0</v>
      </c>
      <c r="F13" s="6">
        <f>板材才數分析.!D13</f>
        <v>1012</v>
      </c>
      <c r="G13">
        <f ca="1">板材才數分析.!E13</f>
        <v>0</v>
      </c>
      <c r="H13">
        <f ca="1">板材才數分析.!F13</f>
        <v>0</v>
      </c>
      <c r="I13" t="str">
        <f ca="1">板材才數分析.!G13</f>
        <v/>
      </c>
      <c r="J13">
        <f ca="1">板材才數分析.!H13</f>
        <v>0</v>
      </c>
      <c r="K13" t="str">
        <f ca="1">板材才數分析.!I13</f>
        <v/>
      </c>
      <c r="L13">
        <f ca="1">板材才數分析.!J13</f>
        <v>0</v>
      </c>
      <c r="M13">
        <f ca="1">板材才數分析.!K13</f>
        <v>0</v>
      </c>
      <c r="N13" t="str">
        <f ca="1">板材才數分析.!L13</f>
        <v/>
      </c>
      <c r="O13">
        <f ca="1">板材才數分析.!M13</f>
        <v>0</v>
      </c>
      <c r="P13" t="str">
        <f ca="1">表格15[[#This Row],[封邊色號]]</f>
        <v/>
      </c>
      <c r="Q13" s="174" t="str">
        <f ca="1">IF(VLOOKUP(F13,料單!$C:$P,14,FALSE)="","",VLOOKUP(F13,料單!$C:$P,14,FALSE))</f>
        <v/>
      </c>
      <c r="R13" s="174" t="str">
        <f ca="1">IF(VLOOKUP(F13,料單!$C:$Q,15,FALSE)="","",VLOOKUP(F13,料單!$C:$Q,15,FALSE))</f>
        <v/>
      </c>
      <c r="S13" s="174" t="str">
        <f ca="1">IF(VLOOKUP(F13,料單!$C:$R,16,FALSE)="","",VLOOKUP(F13,料單!$C:$R,16,FALSE))</f>
        <v/>
      </c>
      <c r="T13" s="174" t="str">
        <f ca="1">IF(VLOOKUP(F13,料單!$C:$S,17,FALSE)="","",VLOOKUP(F13,料單!$C:$S,17,FALSE))</f>
        <v/>
      </c>
      <c r="U13" s="174" t="str">
        <f ca="1">_xlfn.IFNA(VLOOKUP(VLOOKUP(F13,料單!C:T,18,FALSE),資料庫!AM:AN,2,FALSE),"A")</f>
        <v>A</v>
      </c>
      <c r="V13" s="174" t="str">
        <f ca="1">IF(VLOOKUP(F13,料單!C:U,19,FALSE)="","",VLOOKUP(F13,料單!C:U,19,FALSE))</f>
        <v/>
      </c>
      <c r="W13" s="361" t="str">
        <f t="shared" ca="1" si="1"/>
        <v/>
      </c>
      <c r="X13" s="361" t="str">
        <f t="shared" ca="1" si="2"/>
        <v/>
      </c>
      <c r="Y13" s="361" t="str">
        <f t="shared" ca="1" si="3"/>
        <v/>
      </c>
      <c r="Z13" s="361" t="str">
        <f t="shared" ca="1" si="4"/>
        <v/>
      </c>
      <c r="AA13" s="483">
        <f>料單!$K$3</f>
        <v>0</v>
      </c>
      <c r="AB13" s="483" t="str">
        <f>料單!$L$3</f>
        <v>拉、KD</v>
      </c>
    </row>
    <row r="14" spans="1:28" x14ac:dyDescent="0.25">
      <c r="A14" s="174">
        <f t="shared" si="0"/>
        <v>13</v>
      </c>
      <c r="B14" s="174" t="str">
        <f ca="1">料單!$C$1</f>
        <v>2026101401</v>
      </c>
      <c r="C14" s="174">
        <f>料單!$C$2</f>
        <v>0</v>
      </c>
      <c r="D14" s="6">
        <f>板材才數分析.!B14</f>
        <v>1</v>
      </c>
      <c r="E14" s="6">
        <f>板材才數分析.!C14</f>
        <v>0</v>
      </c>
      <c r="F14" s="6">
        <f>板材才數分析.!D14</f>
        <v>1013</v>
      </c>
      <c r="G14">
        <f ca="1">板材才數分析.!E14</f>
        <v>0</v>
      </c>
      <c r="H14">
        <f ca="1">板材才數分析.!F14</f>
        <v>0</v>
      </c>
      <c r="I14" t="str">
        <f ca="1">板材才數分析.!G14</f>
        <v/>
      </c>
      <c r="J14">
        <f ca="1">板材才數分析.!H14</f>
        <v>0</v>
      </c>
      <c r="K14" t="str">
        <f ca="1">板材才數分析.!I14</f>
        <v/>
      </c>
      <c r="L14">
        <f ca="1">板材才數分析.!J14</f>
        <v>0</v>
      </c>
      <c r="M14">
        <f ca="1">板材才數分析.!K14</f>
        <v>0</v>
      </c>
      <c r="N14" t="str">
        <f ca="1">板材才數分析.!L14</f>
        <v/>
      </c>
      <c r="O14">
        <f ca="1">板材才數分析.!M14</f>
        <v>0</v>
      </c>
      <c r="P14" t="str">
        <f ca="1">表格15[[#This Row],[封邊色號]]</f>
        <v/>
      </c>
      <c r="Q14" s="174" t="str">
        <f ca="1">IF(VLOOKUP(F14,料單!$C:$P,14,FALSE)="","",VLOOKUP(F14,料單!$C:$P,14,FALSE))</f>
        <v/>
      </c>
      <c r="R14" s="174" t="str">
        <f ca="1">IF(VLOOKUP(F14,料單!$C:$Q,15,FALSE)="","",VLOOKUP(F14,料單!$C:$Q,15,FALSE))</f>
        <v/>
      </c>
      <c r="S14" s="174" t="str">
        <f ca="1">IF(VLOOKUP(F14,料單!$C:$R,16,FALSE)="","",VLOOKUP(F14,料單!$C:$R,16,FALSE))</f>
        <v/>
      </c>
      <c r="T14" s="174" t="str">
        <f ca="1">IF(VLOOKUP(F14,料單!$C:$S,17,FALSE)="","",VLOOKUP(F14,料單!$C:$S,17,FALSE))</f>
        <v/>
      </c>
      <c r="U14" s="174" t="str">
        <f ca="1">_xlfn.IFNA(VLOOKUP(VLOOKUP(F14,料單!C:T,18,FALSE),資料庫!AM:AN,2,FALSE),"A")</f>
        <v>A</v>
      </c>
      <c r="V14" s="174" t="str">
        <f ca="1">IF(VLOOKUP(F14,料單!C:U,19,FALSE)="","",VLOOKUP(F14,料單!C:U,19,FALSE))</f>
        <v/>
      </c>
      <c r="W14" s="361" t="str">
        <f t="shared" ca="1" si="1"/>
        <v/>
      </c>
      <c r="X14" s="361" t="str">
        <f t="shared" ca="1" si="2"/>
        <v/>
      </c>
      <c r="Y14" s="361" t="str">
        <f t="shared" ca="1" si="3"/>
        <v/>
      </c>
      <c r="Z14" s="361" t="str">
        <f t="shared" ca="1" si="4"/>
        <v/>
      </c>
      <c r="AA14" s="483">
        <f>料單!$K$3</f>
        <v>0</v>
      </c>
      <c r="AB14" s="483" t="str">
        <f>料單!$L$3</f>
        <v>拉、KD</v>
      </c>
    </row>
    <row r="15" spans="1:28" x14ac:dyDescent="0.25">
      <c r="A15" s="174">
        <f t="shared" si="0"/>
        <v>14</v>
      </c>
      <c r="B15" s="174" t="str">
        <f ca="1">料單!$C$1</f>
        <v>2026101401</v>
      </c>
      <c r="C15" s="174">
        <f>料單!$C$2</f>
        <v>0</v>
      </c>
      <c r="D15" s="6">
        <f>板材才數分析.!B15</f>
        <v>1</v>
      </c>
      <c r="E15" s="6">
        <f>板材才數分析.!C15</f>
        <v>0</v>
      </c>
      <c r="F15" s="6">
        <f>板材才數分析.!D15</f>
        <v>1014</v>
      </c>
      <c r="G15">
        <f ca="1">板材才數分析.!E15</f>
        <v>0</v>
      </c>
      <c r="H15">
        <f ca="1">板材才數分析.!F15</f>
        <v>0</v>
      </c>
      <c r="I15" t="str">
        <f ca="1">板材才數分析.!G15</f>
        <v/>
      </c>
      <c r="J15">
        <f ca="1">板材才數分析.!H15</f>
        <v>0</v>
      </c>
      <c r="K15" t="str">
        <f ca="1">板材才數分析.!I15</f>
        <v/>
      </c>
      <c r="L15">
        <f ca="1">板材才數分析.!J15</f>
        <v>0</v>
      </c>
      <c r="M15">
        <f ca="1">板材才數分析.!K15</f>
        <v>0</v>
      </c>
      <c r="N15" t="str">
        <f ca="1">板材才數分析.!L15</f>
        <v/>
      </c>
      <c r="O15">
        <f ca="1">板材才數分析.!M15</f>
        <v>0</v>
      </c>
      <c r="P15" t="str">
        <f ca="1">表格15[[#This Row],[封邊色號]]</f>
        <v/>
      </c>
      <c r="Q15" s="174" t="str">
        <f ca="1">IF(VLOOKUP(F15,料單!$C:$P,14,FALSE)="","",VLOOKUP(F15,料單!$C:$P,14,FALSE))</f>
        <v/>
      </c>
      <c r="R15" s="174" t="str">
        <f ca="1">IF(VLOOKUP(F15,料單!$C:$Q,15,FALSE)="","",VLOOKUP(F15,料單!$C:$Q,15,FALSE))</f>
        <v/>
      </c>
      <c r="S15" s="174" t="str">
        <f ca="1">IF(VLOOKUP(F15,料單!$C:$R,16,FALSE)="","",VLOOKUP(F15,料單!$C:$R,16,FALSE))</f>
        <v/>
      </c>
      <c r="T15" s="174" t="str">
        <f ca="1">IF(VLOOKUP(F15,料單!$C:$S,17,FALSE)="","",VLOOKUP(F15,料單!$C:$S,17,FALSE))</f>
        <v/>
      </c>
      <c r="U15" s="174" t="str">
        <f ca="1">_xlfn.IFNA(VLOOKUP(VLOOKUP(F15,料單!C:T,18,FALSE),資料庫!AM:AN,2,FALSE),"A")</f>
        <v>A</v>
      </c>
      <c r="V15" s="174" t="str">
        <f ca="1">IF(VLOOKUP(F15,料單!C:U,19,FALSE)="","",VLOOKUP(F15,料單!C:U,19,FALSE))</f>
        <v/>
      </c>
      <c r="W15" s="361" t="str">
        <f t="shared" ca="1" si="1"/>
        <v/>
      </c>
      <c r="X15" s="361" t="str">
        <f t="shared" ca="1" si="2"/>
        <v/>
      </c>
      <c r="Y15" s="361" t="str">
        <f t="shared" ca="1" si="3"/>
        <v/>
      </c>
      <c r="Z15" s="361" t="str">
        <f t="shared" ca="1" si="4"/>
        <v/>
      </c>
      <c r="AA15" s="483">
        <f>料單!$K$3</f>
        <v>0</v>
      </c>
      <c r="AB15" s="483" t="str">
        <f>料單!$L$3</f>
        <v>拉、KD</v>
      </c>
    </row>
    <row r="16" spans="1:28" x14ac:dyDescent="0.25">
      <c r="A16" s="174">
        <f t="shared" si="0"/>
        <v>15</v>
      </c>
      <c r="B16" s="174" t="str">
        <f ca="1">料單!$C$1</f>
        <v>2026101401</v>
      </c>
      <c r="C16" s="174">
        <f>料單!$C$2</f>
        <v>0</v>
      </c>
      <c r="D16" s="6">
        <f>板材才數分析.!B16</f>
        <v>1</v>
      </c>
      <c r="E16" s="6">
        <f>板材才數分析.!C16</f>
        <v>0</v>
      </c>
      <c r="F16" s="6">
        <f>板材才數分析.!D16</f>
        <v>1015</v>
      </c>
      <c r="G16">
        <f ca="1">板材才數分析.!E16</f>
        <v>0</v>
      </c>
      <c r="H16">
        <f ca="1">板材才數分析.!F16</f>
        <v>0</v>
      </c>
      <c r="I16" t="str">
        <f ca="1">板材才數分析.!G16</f>
        <v/>
      </c>
      <c r="J16">
        <f ca="1">板材才數分析.!H16</f>
        <v>0</v>
      </c>
      <c r="K16" t="str">
        <f ca="1">板材才數分析.!I16</f>
        <v/>
      </c>
      <c r="L16">
        <f ca="1">板材才數分析.!J16</f>
        <v>0</v>
      </c>
      <c r="M16">
        <f ca="1">板材才數分析.!K16</f>
        <v>0</v>
      </c>
      <c r="N16" t="str">
        <f ca="1">板材才數分析.!L16</f>
        <v/>
      </c>
      <c r="O16">
        <f ca="1">板材才數分析.!M16</f>
        <v>0</v>
      </c>
      <c r="P16" t="str">
        <f ca="1">表格15[[#This Row],[封邊色號]]</f>
        <v/>
      </c>
      <c r="Q16" s="174" t="str">
        <f ca="1">IF(VLOOKUP(F16,料單!$C:$P,14,FALSE)="","",VLOOKUP(F16,料單!$C:$P,14,FALSE))</f>
        <v/>
      </c>
      <c r="R16" s="174" t="str">
        <f ca="1">IF(VLOOKUP(F16,料單!$C:$Q,15,FALSE)="","",VLOOKUP(F16,料單!$C:$Q,15,FALSE))</f>
        <v/>
      </c>
      <c r="S16" s="174" t="str">
        <f ca="1">IF(VLOOKUP(F16,料單!$C:$R,16,FALSE)="","",VLOOKUP(F16,料單!$C:$R,16,FALSE))</f>
        <v/>
      </c>
      <c r="T16" s="174" t="str">
        <f ca="1">IF(VLOOKUP(F16,料單!$C:$S,17,FALSE)="","",VLOOKUP(F16,料單!$C:$S,17,FALSE))</f>
        <v/>
      </c>
      <c r="U16" s="174" t="str">
        <f ca="1">_xlfn.IFNA(VLOOKUP(VLOOKUP(F16,料單!C:T,18,FALSE),資料庫!AM:AN,2,FALSE),"A")</f>
        <v>A</v>
      </c>
      <c r="V16" s="174" t="str">
        <f ca="1">IF(VLOOKUP(F16,料單!C:U,19,FALSE)="","",VLOOKUP(F16,料單!C:U,19,FALSE))</f>
        <v/>
      </c>
      <c r="W16" s="361" t="str">
        <f t="shared" ca="1" si="1"/>
        <v/>
      </c>
      <c r="X16" s="361" t="str">
        <f t="shared" ca="1" si="2"/>
        <v/>
      </c>
      <c r="Y16" s="361" t="str">
        <f t="shared" ca="1" si="3"/>
        <v/>
      </c>
      <c r="Z16" s="361" t="str">
        <f t="shared" ca="1" si="4"/>
        <v/>
      </c>
      <c r="AA16" s="483">
        <f>料單!$K$3</f>
        <v>0</v>
      </c>
      <c r="AB16" s="483" t="str">
        <f>料單!$L$3</f>
        <v>拉、KD</v>
      </c>
    </row>
    <row r="17" spans="1:28" x14ac:dyDescent="0.25">
      <c r="A17" s="174">
        <f t="shared" si="0"/>
        <v>16</v>
      </c>
      <c r="B17" s="174" t="str">
        <f ca="1">料單!$C$1</f>
        <v>2026101401</v>
      </c>
      <c r="C17" s="174">
        <f>料單!$C$2</f>
        <v>0</v>
      </c>
      <c r="D17" s="6">
        <f>板材才數分析.!B17</f>
        <v>1</v>
      </c>
      <c r="E17" s="6">
        <f>板材才數分析.!C17</f>
        <v>0</v>
      </c>
      <c r="F17" s="6">
        <f>板材才數分析.!D17</f>
        <v>1016</v>
      </c>
      <c r="G17">
        <f ca="1">板材才數分析.!E17</f>
        <v>0</v>
      </c>
      <c r="H17">
        <f ca="1">板材才數分析.!F17</f>
        <v>0</v>
      </c>
      <c r="I17" t="str">
        <f ca="1">板材才數分析.!G17</f>
        <v/>
      </c>
      <c r="J17">
        <f ca="1">板材才數分析.!H17</f>
        <v>0</v>
      </c>
      <c r="K17" t="str">
        <f ca="1">板材才數分析.!I17</f>
        <v/>
      </c>
      <c r="L17">
        <f ca="1">板材才數分析.!J17</f>
        <v>0</v>
      </c>
      <c r="M17">
        <f ca="1">板材才數分析.!K17</f>
        <v>0</v>
      </c>
      <c r="N17" t="str">
        <f ca="1">板材才數分析.!L17</f>
        <v/>
      </c>
      <c r="O17">
        <f ca="1">板材才數分析.!M17</f>
        <v>0</v>
      </c>
      <c r="P17" t="str">
        <f ca="1">表格15[[#This Row],[封邊色號]]</f>
        <v/>
      </c>
      <c r="Q17" s="174" t="str">
        <f ca="1">IF(VLOOKUP(F17,料單!$C:$P,14,FALSE)="","",VLOOKUP(F17,料單!$C:$P,14,FALSE))</f>
        <v/>
      </c>
      <c r="R17" s="174" t="str">
        <f ca="1">IF(VLOOKUP(F17,料單!$C:$Q,15,FALSE)="","",VLOOKUP(F17,料單!$C:$Q,15,FALSE))</f>
        <v/>
      </c>
      <c r="S17" s="174" t="str">
        <f ca="1">IF(VLOOKUP(F17,料單!$C:$R,16,FALSE)="","",VLOOKUP(F17,料單!$C:$R,16,FALSE))</f>
        <v/>
      </c>
      <c r="T17" s="174" t="str">
        <f ca="1">IF(VLOOKUP(F17,料單!$C:$S,17,FALSE)="","",VLOOKUP(F17,料單!$C:$S,17,FALSE))</f>
        <v/>
      </c>
      <c r="U17" s="174" t="str">
        <f ca="1">_xlfn.IFNA(VLOOKUP(VLOOKUP(F17,料單!C:T,18,FALSE),資料庫!AM:AN,2,FALSE),"A")</f>
        <v>A</v>
      </c>
      <c r="V17" s="174" t="str">
        <f ca="1">IF(VLOOKUP(F17,料單!C:U,19,FALSE)="","",VLOOKUP(F17,料單!C:U,19,FALSE))</f>
        <v/>
      </c>
      <c r="W17" s="361" t="str">
        <f t="shared" ca="1" si="1"/>
        <v/>
      </c>
      <c r="X17" s="361" t="str">
        <f t="shared" ca="1" si="2"/>
        <v/>
      </c>
      <c r="Y17" s="361" t="str">
        <f t="shared" ca="1" si="3"/>
        <v/>
      </c>
      <c r="Z17" s="361" t="str">
        <f t="shared" ca="1" si="4"/>
        <v/>
      </c>
      <c r="AA17" s="483">
        <f>料單!$K$3</f>
        <v>0</v>
      </c>
      <c r="AB17" s="483" t="str">
        <f>料單!$L$3</f>
        <v>拉、KD</v>
      </c>
    </row>
    <row r="18" spans="1:28" x14ac:dyDescent="0.25">
      <c r="A18" s="174">
        <f t="shared" si="0"/>
        <v>17</v>
      </c>
      <c r="B18" s="174" t="str">
        <f ca="1">料單!$C$1</f>
        <v>2026101401</v>
      </c>
      <c r="C18" s="174">
        <f>料單!$C$2</f>
        <v>0</v>
      </c>
      <c r="D18" s="6">
        <f>板材才數分析.!B18</f>
        <v>1</v>
      </c>
      <c r="E18" s="6">
        <f>板材才數分析.!C18</f>
        <v>0</v>
      </c>
      <c r="F18" s="6">
        <f>板材才數分析.!D18</f>
        <v>1017</v>
      </c>
      <c r="G18">
        <f ca="1">板材才數分析.!E18</f>
        <v>0</v>
      </c>
      <c r="H18">
        <f ca="1">板材才數分析.!F18</f>
        <v>0</v>
      </c>
      <c r="I18" t="str">
        <f ca="1">板材才數分析.!G18</f>
        <v/>
      </c>
      <c r="J18">
        <f ca="1">板材才數分析.!H18</f>
        <v>0</v>
      </c>
      <c r="K18" t="str">
        <f ca="1">板材才數分析.!I18</f>
        <v/>
      </c>
      <c r="L18">
        <f ca="1">板材才數分析.!J18</f>
        <v>0</v>
      </c>
      <c r="M18">
        <f ca="1">板材才數分析.!K18</f>
        <v>0</v>
      </c>
      <c r="N18" t="str">
        <f ca="1">板材才數分析.!L18</f>
        <v/>
      </c>
      <c r="O18">
        <f ca="1">板材才數分析.!M18</f>
        <v>0</v>
      </c>
      <c r="P18" t="str">
        <f ca="1">表格15[[#This Row],[封邊色號]]</f>
        <v/>
      </c>
      <c r="Q18" s="174" t="str">
        <f ca="1">IF(VLOOKUP(F18,料單!$C:$P,14,FALSE)="","",VLOOKUP(F18,料單!$C:$P,14,FALSE))</f>
        <v/>
      </c>
      <c r="R18" s="174" t="str">
        <f ca="1">IF(VLOOKUP(F18,料單!$C:$Q,15,FALSE)="","",VLOOKUP(F18,料單!$C:$Q,15,FALSE))</f>
        <v/>
      </c>
      <c r="S18" s="174" t="str">
        <f ca="1">IF(VLOOKUP(F18,料單!$C:$R,16,FALSE)="","",VLOOKUP(F18,料單!$C:$R,16,FALSE))</f>
        <v/>
      </c>
      <c r="T18" s="174" t="str">
        <f ca="1">IF(VLOOKUP(F18,料單!$C:$S,17,FALSE)="","",VLOOKUP(F18,料單!$C:$S,17,FALSE))</f>
        <v/>
      </c>
      <c r="U18" s="174" t="str">
        <f ca="1">_xlfn.IFNA(VLOOKUP(VLOOKUP(F18,料單!C:T,18,FALSE),資料庫!AM:AN,2,FALSE),"A")</f>
        <v>A</v>
      </c>
      <c r="V18" s="174" t="str">
        <f ca="1">IF(VLOOKUP(F18,料單!C:U,19,FALSE)="","",VLOOKUP(F18,料單!C:U,19,FALSE))</f>
        <v/>
      </c>
      <c r="W18" s="361" t="str">
        <f t="shared" ca="1" si="1"/>
        <v/>
      </c>
      <c r="X18" s="361" t="str">
        <f t="shared" ca="1" si="2"/>
        <v/>
      </c>
      <c r="Y18" s="361" t="str">
        <f t="shared" ca="1" si="3"/>
        <v/>
      </c>
      <c r="Z18" s="361" t="str">
        <f t="shared" ca="1" si="4"/>
        <v/>
      </c>
      <c r="AA18" s="483">
        <f>料單!$K$3</f>
        <v>0</v>
      </c>
      <c r="AB18" s="483" t="str">
        <f>料單!$L$3</f>
        <v>拉、KD</v>
      </c>
    </row>
    <row r="19" spans="1:28" x14ac:dyDescent="0.25">
      <c r="A19" s="174">
        <f t="shared" si="0"/>
        <v>18</v>
      </c>
      <c r="B19" s="174" t="str">
        <f ca="1">料單!$C$1</f>
        <v>2026101401</v>
      </c>
      <c r="C19" s="174">
        <f>料單!$C$2</f>
        <v>0</v>
      </c>
      <c r="D19" s="6">
        <f>板材才數分析.!B19</f>
        <v>1</v>
      </c>
      <c r="E19" s="6">
        <f>板材才數分析.!C19</f>
        <v>0</v>
      </c>
      <c r="F19" s="6">
        <f>板材才數分析.!D19</f>
        <v>1018</v>
      </c>
      <c r="G19">
        <f ca="1">板材才數分析.!E19</f>
        <v>0</v>
      </c>
      <c r="H19">
        <f ca="1">板材才數分析.!F19</f>
        <v>0</v>
      </c>
      <c r="I19" t="str">
        <f ca="1">板材才數分析.!G19</f>
        <v/>
      </c>
      <c r="J19">
        <f ca="1">板材才數分析.!H19</f>
        <v>0</v>
      </c>
      <c r="K19" t="str">
        <f ca="1">板材才數分析.!I19</f>
        <v/>
      </c>
      <c r="L19">
        <f ca="1">板材才數分析.!J19</f>
        <v>0</v>
      </c>
      <c r="M19">
        <f ca="1">板材才數分析.!K19</f>
        <v>0</v>
      </c>
      <c r="N19" t="str">
        <f ca="1">板材才數分析.!L19</f>
        <v/>
      </c>
      <c r="O19">
        <f ca="1">板材才數分析.!M19</f>
        <v>0</v>
      </c>
      <c r="P19" t="str">
        <f ca="1">表格15[[#This Row],[封邊色號]]</f>
        <v/>
      </c>
      <c r="Q19" s="174" t="str">
        <f ca="1">IF(VLOOKUP(F19,料單!$C:$P,14,FALSE)="","",VLOOKUP(F19,料單!$C:$P,14,FALSE))</f>
        <v/>
      </c>
      <c r="R19" s="174" t="str">
        <f ca="1">IF(VLOOKUP(F19,料單!$C:$Q,15,FALSE)="","",VLOOKUP(F19,料單!$C:$Q,15,FALSE))</f>
        <v/>
      </c>
      <c r="S19" s="174" t="str">
        <f ca="1">IF(VLOOKUP(F19,料單!$C:$R,16,FALSE)="","",VLOOKUP(F19,料單!$C:$R,16,FALSE))</f>
        <v/>
      </c>
      <c r="T19" s="174" t="str">
        <f ca="1">IF(VLOOKUP(F19,料單!$C:$S,17,FALSE)="","",VLOOKUP(F19,料單!$C:$S,17,FALSE))</f>
        <v/>
      </c>
      <c r="U19" s="174" t="str">
        <f ca="1">_xlfn.IFNA(VLOOKUP(VLOOKUP(F19,料單!C:T,18,FALSE),資料庫!AM:AN,2,FALSE),"A")</f>
        <v>A</v>
      </c>
      <c r="V19" s="174" t="str">
        <f ca="1">IF(VLOOKUP(F19,料單!C:U,19,FALSE)="","",VLOOKUP(F19,料單!C:U,19,FALSE))</f>
        <v/>
      </c>
      <c r="W19" s="361" t="str">
        <f t="shared" ca="1" si="1"/>
        <v/>
      </c>
      <c r="X19" s="361" t="str">
        <f t="shared" ca="1" si="2"/>
        <v/>
      </c>
      <c r="Y19" s="361" t="str">
        <f t="shared" ca="1" si="3"/>
        <v/>
      </c>
      <c r="Z19" s="361" t="str">
        <f t="shared" ca="1" si="4"/>
        <v/>
      </c>
      <c r="AA19" s="483">
        <f>料單!$K$3</f>
        <v>0</v>
      </c>
      <c r="AB19" s="483" t="str">
        <f>料單!$L$3</f>
        <v>拉、KD</v>
      </c>
    </row>
    <row r="20" spans="1:28" x14ac:dyDescent="0.25">
      <c r="A20" s="174">
        <f t="shared" si="0"/>
        <v>19</v>
      </c>
      <c r="B20" s="174" t="str">
        <f ca="1">料單!$C$1</f>
        <v>2026101401</v>
      </c>
      <c r="C20" s="174">
        <f>料單!$C$2</f>
        <v>0</v>
      </c>
      <c r="D20" s="6">
        <f>板材才數分析.!B20</f>
        <v>1</v>
      </c>
      <c r="E20" s="6">
        <f>板材才數分析.!C20</f>
        <v>0</v>
      </c>
      <c r="F20" s="6">
        <f>板材才數分析.!D20</f>
        <v>1019</v>
      </c>
      <c r="G20">
        <f ca="1">板材才數分析.!E20</f>
        <v>0</v>
      </c>
      <c r="H20">
        <f ca="1">板材才數分析.!F20</f>
        <v>0</v>
      </c>
      <c r="I20" t="str">
        <f ca="1">板材才數分析.!G20</f>
        <v/>
      </c>
      <c r="J20">
        <f ca="1">板材才數分析.!H20</f>
        <v>0</v>
      </c>
      <c r="K20" t="str">
        <f ca="1">板材才數分析.!I20</f>
        <v/>
      </c>
      <c r="L20">
        <f ca="1">板材才數分析.!J20</f>
        <v>0</v>
      </c>
      <c r="M20">
        <f ca="1">板材才數分析.!K20</f>
        <v>0</v>
      </c>
      <c r="N20" t="str">
        <f ca="1">板材才數分析.!L20</f>
        <v/>
      </c>
      <c r="O20">
        <f ca="1">板材才數分析.!M20</f>
        <v>0</v>
      </c>
      <c r="P20" t="str">
        <f ca="1">表格15[[#This Row],[封邊色號]]</f>
        <v/>
      </c>
      <c r="Q20" s="174" t="str">
        <f ca="1">IF(VLOOKUP(F20,料單!$C:$P,14,FALSE)="","",VLOOKUP(F20,料單!$C:$P,14,FALSE))</f>
        <v/>
      </c>
      <c r="R20" s="174" t="str">
        <f ca="1">IF(VLOOKUP(F20,料單!$C:$Q,15,FALSE)="","",VLOOKUP(F20,料單!$C:$Q,15,FALSE))</f>
        <v/>
      </c>
      <c r="S20" s="174" t="str">
        <f ca="1">IF(VLOOKUP(F20,料單!$C:$R,16,FALSE)="","",VLOOKUP(F20,料單!$C:$R,16,FALSE))</f>
        <v/>
      </c>
      <c r="T20" s="174" t="str">
        <f ca="1">IF(VLOOKUP(F20,料單!$C:$S,17,FALSE)="","",VLOOKUP(F20,料單!$C:$S,17,FALSE))</f>
        <v/>
      </c>
      <c r="U20" s="174" t="str">
        <f ca="1">_xlfn.IFNA(VLOOKUP(VLOOKUP(F20,料單!C:T,18,FALSE),資料庫!AM:AN,2,FALSE),"A")</f>
        <v>A</v>
      </c>
      <c r="V20" s="174" t="str">
        <f ca="1">IF(VLOOKUP(F20,料單!C:U,19,FALSE)="","",VLOOKUP(F20,料單!C:U,19,FALSE))</f>
        <v/>
      </c>
      <c r="W20" s="361" t="str">
        <f t="shared" ca="1" si="1"/>
        <v/>
      </c>
      <c r="X20" s="361" t="str">
        <f t="shared" ca="1" si="2"/>
        <v/>
      </c>
      <c r="Y20" s="361" t="str">
        <f t="shared" ca="1" si="3"/>
        <v/>
      </c>
      <c r="Z20" s="361" t="str">
        <f t="shared" ca="1" si="4"/>
        <v/>
      </c>
      <c r="AA20" s="483">
        <f>料單!$K$3</f>
        <v>0</v>
      </c>
      <c r="AB20" s="483" t="str">
        <f>料單!$L$3</f>
        <v>拉、KD</v>
      </c>
    </row>
    <row r="21" spans="1:28" x14ac:dyDescent="0.25">
      <c r="A21" s="174">
        <f t="shared" si="0"/>
        <v>20</v>
      </c>
      <c r="B21" s="174" t="str">
        <f ca="1">料單!$C$1</f>
        <v>2026101401</v>
      </c>
      <c r="C21" s="174">
        <f>料單!$C$2</f>
        <v>0</v>
      </c>
      <c r="D21" s="6">
        <f>板材才數分析.!B21</f>
        <v>1</v>
      </c>
      <c r="E21" s="6">
        <f>板材才數分析.!C21</f>
        <v>0</v>
      </c>
      <c r="F21" s="6">
        <f>板材才數分析.!D21</f>
        <v>1020</v>
      </c>
      <c r="G21">
        <f ca="1">板材才數分析.!E21</f>
        <v>0</v>
      </c>
      <c r="H21">
        <f ca="1">板材才數分析.!F21</f>
        <v>0</v>
      </c>
      <c r="I21" t="str">
        <f ca="1">板材才數分析.!G21</f>
        <v/>
      </c>
      <c r="J21">
        <f ca="1">板材才數分析.!H21</f>
        <v>0</v>
      </c>
      <c r="K21" t="str">
        <f ca="1">板材才數分析.!I21</f>
        <v/>
      </c>
      <c r="L21">
        <f ca="1">板材才數分析.!J21</f>
        <v>0</v>
      </c>
      <c r="M21">
        <f ca="1">板材才數分析.!K21</f>
        <v>0</v>
      </c>
      <c r="N21" t="str">
        <f ca="1">板材才數分析.!L21</f>
        <v/>
      </c>
      <c r="O21">
        <f ca="1">板材才數分析.!M21</f>
        <v>0</v>
      </c>
      <c r="P21" t="str">
        <f ca="1">表格15[[#This Row],[封邊色號]]</f>
        <v/>
      </c>
      <c r="Q21" s="174" t="str">
        <f ca="1">IF(VLOOKUP(F21,料單!$C:$P,14,FALSE)="","",VLOOKUP(F21,料單!$C:$P,14,FALSE))</f>
        <v/>
      </c>
      <c r="R21" s="174" t="str">
        <f ca="1">IF(VLOOKUP(F21,料單!$C:$Q,15,FALSE)="","",VLOOKUP(F21,料單!$C:$Q,15,FALSE))</f>
        <v/>
      </c>
      <c r="S21" s="174" t="str">
        <f ca="1">IF(VLOOKUP(F21,料單!$C:$R,16,FALSE)="","",VLOOKUP(F21,料單!$C:$R,16,FALSE))</f>
        <v/>
      </c>
      <c r="T21" s="174" t="str">
        <f ca="1">IF(VLOOKUP(F21,料單!$C:$S,17,FALSE)="","",VLOOKUP(F21,料單!$C:$S,17,FALSE))</f>
        <v/>
      </c>
      <c r="U21" s="174" t="str">
        <f ca="1">_xlfn.IFNA(VLOOKUP(VLOOKUP(F21,料單!C:T,18,FALSE),資料庫!AM:AN,2,FALSE),"A")</f>
        <v>A</v>
      </c>
      <c r="V21" s="174" t="str">
        <f ca="1">IF(VLOOKUP(F21,料單!C:U,19,FALSE)="","",VLOOKUP(F21,料單!C:U,19,FALSE))</f>
        <v/>
      </c>
      <c r="W21" s="361" t="str">
        <f t="shared" ca="1" si="1"/>
        <v/>
      </c>
      <c r="X21" s="361" t="str">
        <f t="shared" ca="1" si="2"/>
        <v/>
      </c>
      <c r="Y21" s="361" t="str">
        <f t="shared" ca="1" si="3"/>
        <v/>
      </c>
      <c r="Z21" s="361" t="str">
        <f t="shared" ca="1" si="4"/>
        <v/>
      </c>
      <c r="AA21" s="483">
        <f>料單!$K$3</f>
        <v>0</v>
      </c>
      <c r="AB21" s="483" t="str">
        <f>料單!$L$3</f>
        <v>拉、KD</v>
      </c>
    </row>
    <row r="22" spans="1:28" x14ac:dyDescent="0.25">
      <c r="A22" s="174">
        <f t="shared" si="0"/>
        <v>21</v>
      </c>
      <c r="B22" s="174" t="str">
        <f ca="1">料單!$C$1</f>
        <v>2026101401</v>
      </c>
      <c r="C22" s="174">
        <f>料單!$C$2</f>
        <v>0</v>
      </c>
      <c r="D22" s="6">
        <f>板材才數分析.!B22</f>
        <v>1</v>
      </c>
      <c r="E22" s="6">
        <f>板材才數分析.!C22</f>
        <v>0</v>
      </c>
      <c r="F22" s="6">
        <f>板材才數分析.!D22</f>
        <v>1021</v>
      </c>
      <c r="G22">
        <f ca="1">板材才數分析.!E22</f>
        <v>0</v>
      </c>
      <c r="H22">
        <f ca="1">板材才數分析.!F22</f>
        <v>0</v>
      </c>
      <c r="I22" t="str">
        <f ca="1">板材才數分析.!G22</f>
        <v/>
      </c>
      <c r="J22">
        <f ca="1">板材才數分析.!H22</f>
        <v>0</v>
      </c>
      <c r="K22" t="str">
        <f ca="1">板材才數分析.!I22</f>
        <v/>
      </c>
      <c r="L22">
        <f ca="1">板材才數分析.!J22</f>
        <v>0</v>
      </c>
      <c r="M22">
        <f ca="1">板材才數分析.!K22</f>
        <v>0</v>
      </c>
      <c r="N22" t="str">
        <f ca="1">板材才數分析.!L22</f>
        <v/>
      </c>
      <c r="O22">
        <f ca="1">板材才數分析.!M22</f>
        <v>0</v>
      </c>
      <c r="P22" t="str">
        <f ca="1">表格15[[#This Row],[封邊色號]]</f>
        <v/>
      </c>
      <c r="Q22" s="174" t="str">
        <f ca="1">IF(VLOOKUP(F22,料單!$C:$P,14,FALSE)="","",VLOOKUP(F22,料單!$C:$P,14,FALSE))</f>
        <v/>
      </c>
      <c r="R22" s="174" t="str">
        <f ca="1">IF(VLOOKUP(F22,料單!$C:$Q,15,FALSE)="","",VLOOKUP(F22,料單!$C:$Q,15,FALSE))</f>
        <v/>
      </c>
      <c r="S22" s="174" t="str">
        <f ca="1">IF(VLOOKUP(F22,料單!$C:$R,16,FALSE)="","",VLOOKUP(F22,料單!$C:$R,16,FALSE))</f>
        <v/>
      </c>
      <c r="T22" s="174" t="str">
        <f ca="1">IF(VLOOKUP(F22,料單!$C:$S,17,FALSE)="","",VLOOKUP(F22,料單!$C:$S,17,FALSE))</f>
        <v/>
      </c>
      <c r="U22" s="174" t="str">
        <f ca="1">_xlfn.IFNA(VLOOKUP(VLOOKUP(F22,料單!C:T,18,FALSE),資料庫!AM:AN,2,FALSE),"A")</f>
        <v>A</v>
      </c>
      <c r="V22" s="174" t="str">
        <f ca="1">IF(VLOOKUP(F22,料單!C:U,19,FALSE)="","",VLOOKUP(F22,料單!C:U,19,FALSE))</f>
        <v/>
      </c>
      <c r="W22" s="361" t="str">
        <f t="shared" ca="1" si="1"/>
        <v/>
      </c>
      <c r="X22" s="361" t="str">
        <f t="shared" ca="1" si="2"/>
        <v/>
      </c>
      <c r="Y22" s="361" t="str">
        <f t="shared" ca="1" si="3"/>
        <v/>
      </c>
      <c r="Z22" s="361" t="str">
        <f t="shared" ca="1" si="4"/>
        <v/>
      </c>
      <c r="AA22" s="483">
        <f>料單!$K$3</f>
        <v>0</v>
      </c>
      <c r="AB22" s="483" t="str">
        <f>料單!$L$3</f>
        <v>拉、KD</v>
      </c>
    </row>
    <row r="23" spans="1:28" x14ac:dyDescent="0.25">
      <c r="A23" s="174">
        <f t="shared" si="0"/>
        <v>22</v>
      </c>
      <c r="B23" s="174" t="str">
        <f ca="1">料單!$C$1</f>
        <v>2026101401</v>
      </c>
      <c r="C23" s="174">
        <f>料單!$C$2</f>
        <v>0</v>
      </c>
      <c r="D23" s="6">
        <f>板材才數分析.!B23</f>
        <v>1</v>
      </c>
      <c r="E23" s="6">
        <f>板材才數分析.!C23</f>
        <v>0</v>
      </c>
      <c r="F23" s="6">
        <f>板材才數分析.!D23</f>
        <v>1022</v>
      </c>
      <c r="G23">
        <f ca="1">板材才數分析.!E23</f>
        <v>0</v>
      </c>
      <c r="H23">
        <f ca="1">板材才數分析.!F23</f>
        <v>0</v>
      </c>
      <c r="I23" t="str">
        <f ca="1">板材才數分析.!G23</f>
        <v/>
      </c>
      <c r="J23">
        <f ca="1">板材才數分析.!H23</f>
        <v>0</v>
      </c>
      <c r="K23" t="str">
        <f ca="1">板材才數分析.!I23</f>
        <v/>
      </c>
      <c r="L23">
        <f ca="1">板材才數分析.!J23</f>
        <v>0</v>
      </c>
      <c r="M23">
        <f ca="1">板材才數分析.!K23</f>
        <v>0</v>
      </c>
      <c r="N23" t="str">
        <f ca="1">板材才數分析.!L23</f>
        <v/>
      </c>
      <c r="O23">
        <f ca="1">板材才數分析.!M23</f>
        <v>0</v>
      </c>
      <c r="P23" t="str">
        <f ca="1">表格15[[#This Row],[封邊色號]]</f>
        <v/>
      </c>
      <c r="Q23" s="174" t="str">
        <f ca="1">IF(VLOOKUP(F23,料單!$C:$P,14,FALSE)="","",VLOOKUP(F23,料單!$C:$P,14,FALSE))</f>
        <v/>
      </c>
      <c r="R23" s="174" t="str">
        <f ca="1">IF(VLOOKUP(F23,料單!$C:$Q,15,FALSE)="","",VLOOKUP(F23,料單!$C:$Q,15,FALSE))</f>
        <v/>
      </c>
      <c r="S23" s="174" t="str">
        <f ca="1">IF(VLOOKUP(F23,料單!$C:$R,16,FALSE)="","",VLOOKUP(F23,料單!$C:$R,16,FALSE))</f>
        <v/>
      </c>
      <c r="T23" s="174" t="str">
        <f ca="1">IF(VLOOKUP(F23,料單!$C:$S,17,FALSE)="","",VLOOKUP(F23,料單!$C:$S,17,FALSE))</f>
        <v/>
      </c>
      <c r="U23" s="174" t="str">
        <f ca="1">_xlfn.IFNA(VLOOKUP(VLOOKUP(F23,料單!C:T,18,FALSE),資料庫!AM:AN,2,FALSE),"A")</f>
        <v>A</v>
      </c>
      <c r="V23" s="174" t="str">
        <f ca="1">IF(VLOOKUP(F23,料單!C:U,19,FALSE)="","",VLOOKUP(F23,料單!C:U,19,FALSE))</f>
        <v/>
      </c>
      <c r="W23" s="361" t="str">
        <f t="shared" ca="1" si="1"/>
        <v/>
      </c>
      <c r="X23" s="361" t="str">
        <f t="shared" ca="1" si="2"/>
        <v/>
      </c>
      <c r="Y23" s="361" t="str">
        <f t="shared" ca="1" si="3"/>
        <v/>
      </c>
      <c r="Z23" s="361" t="str">
        <f t="shared" ca="1" si="4"/>
        <v/>
      </c>
      <c r="AA23" s="483">
        <f>料單!$K$3</f>
        <v>0</v>
      </c>
      <c r="AB23" s="483" t="str">
        <f>料單!$L$3</f>
        <v>拉、KD</v>
      </c>
    </row>
    <row r="24" spans="1:28" x14ac:dyDescent="0.25">
      <c r="A24" s="174">
        <f t="shared" si="0"/>
        <v>23</v>
      </c>
      <c r="B24" s="174" t="str">
        <f ca="1">料單!$C$1</f>
        <v>2026101401</v>
      </c>
      <c r="C24" s="174">
        <f>料單!$C$2</f>
        <v>0</v>
      </c>
      <c r="D24" s="6">
        <f>板材才數分析.!B24</f>
        <v>1</v>
      </c>
      <c r="E24" s="6">
        <f>板材才數分析.!C24</f>
        <v>0</v>
      </c>
      <c r="F24" s="6">
        <f>板材才數分析.!D24</f>
        <v>1023</v>
      </c>
      <c r="G24">
        <f ca="1">板材才數分析.!E24</f>
        <v>0</v>
      </c>
      <c r="H24">
        <f ca="1">板材才數分析.!F24</f>
        <v>0</v>
      </c>
      <c r="I24" t="str">
        <f ca="1">板材才數分析.!G24</f>
        <v/>
      </c>
      <c r="J24">
        <f ca="1">板材才數分析.!H24</f>
        <v>0</v>
      </c>
      <c r="K24" t="str">
        <f ca="1">板材才數分析.!I24</f>
        <v/>
      </c>
      <c r="L24">
        <f ca="1">板材才數分析.!J24</f>
        <v>0</v>
      </c>
      <c r="M24">
        <f ca="1">板材才數分析.!K24</f>
        <v>0</v>
      </c>
      <c r="N24" t="str">
        <f ca="1">板材才數分析.!L24</f>
        <v/>
      </c>
      <c r="O24">
        <f ca="1">板材才數分析.!M24</f>
        <v>0</v>
      </c>
      <c r="P24" t="str">
        <f ca="1">表格15[[#This Row],[封邊色號]]</f>
        <v/>
      </c>
      <c r="Q24" s="174" t="str">
        <f ca="1">IF(VLOOKUP(F24,料單!$C:$P,14,FALSE)="","",VLOOKUP(F24,料單!$C:$P,14,FALSE))</f>
        <v/>
      </c>
      <c r="R24" s="174" t="str">
        <f ca="1">IF(VLOOKUP(F24,料單!$C:$Q,15,FALSE)="","",VLOOKUP(F24,料單!$C:$Q,15,FALSE))</f>
        <v/>
      </c>
      <c r="S24" s="174" t="str">
        <f ca="1">IF(VLOOKUP(F24,料單!$C:$R,16,FALSE)="","",VLOOKUP(F24,料單!$C:$R,16,FALSE))</f>
        <v/>
      </c>
      <c r="T24" s="174" t="str">
        <f ca="1">IF(VLOOKUP(F24,料單!$C:$S,17,FALSE)="","",VLOOKUP(F24,料單!$C:$S,17,FALSE))</f>
        <v/>
      </c>
      <c r="U24" s="174" t="str">
        <f ca="1">_xlfn.IFNA(VLOOKUP(VLOOKUP(F24,料單!C:T,18,FALSE),資料庫!AM:AN,2,FALSE),"A")</f>
        <v>A</v>
      </c>
      <c r="V24" s="174" t="str">
        <f ca="1">IF(VLOOKUP(F24,料單!C:U,19,FALSE)="","",VLOOKUP(F24,料單!C:U,19,FALSE))</f>
        <v/>
      </c>
      <c r="W24" s="361" t="str">
        <f t="shared" ca="1" si="1"/>
        <v/>
      </c>
      <c r="X24" s="361" t="str">
        <f t="shared" ca="1" si="2"/>
        <v/>
      </c>
      <c r="Y24" s="361" t="str">
        <f t="shared" ca="1" si="3"/>
        <v/>
      </c>
      <c r="Z24" s="361" t="str">
        <f t="shared" ca="1" si="4"/>
        <v/>
      </c>
      <c r="AA24" s="483">
        <f>料單!$K$3</f>
        <v>0</v>
      </c>
      <c r="AB24" s="483" t="str">
        <f>料單!$L$3</f>
        <v>拉、KD</v>
      </c>
    </row>
    <row r="25" spans="1:28" x14ac:dyDescent="0.25">
      <c r="A25" s="174">
        <f t="shared" si="0"/>
        <v>24</v>
      </c>
      <c r="B25" s="174" t="str">
        <f ca="1">料單!$C$1</f>
        <v>2026101401</v>
      </c>
      <c r="C25" s="174">
        <f>料單!$C$2</f>
        <v>0</v>
      </c>
      <c r="D25" s="6">
        <f>板材才數分析.!B25</f>
        <v>1</v>
      </c>
      <c r="E25" s="6">
        <f>板材才數分析.!C25</f>
        <v>0</v>
      </c>
      <c r="F25" s="6">
        <f>板材才數分析.!D25</f>
        <v>1024</v>
      </c>
      <c r="G25">
        <f ca="1">板材才數分析.!E25</f>
        <v>0</v>
      </c>
      <c r="H25">
        <f ca="1">板材才數分析.!F25</f>
        <v>0</v>
      </c>
      <c r="I25" t="str">
        <f ca="1">板材才數分析.!G25</f>
        <v/>
      </c>
      <c r="J25">
        <f ca="1">板材才數分析.!H25</f>
        <v>0</v>
      </c>
      <c r="K25" t="str">
        <f ca="1">板材才數分析.!I25</f>
        <v/>
      </c>
      <c r="L25">
        <f ca="1">板材才數分析.!J25</f>
        <v>0</v>
      </c>
      <c r="M25">
        <f ca="1">板材才數分析.!K25</f>
        <v>0</v>
      </c>
      <c r="N25" t="str">
        <f ca="1">板材才數分析.!L25</f>
        <v/>
      </c>
      <c r="O25">
        <f ca="1">板材才數分析.!M25</f>
        <v>0</v>
      </c>
      <c r="P25" t="str">
        <f ca="1">表格15[[#This Row],[封邊色號]]</f>
        <v/>
      </c>
      <c r="Q25" s="174" t="str">
        <f ca="1">IF(VLOOKUP(F25,料單!$C:$P,14,FALSE)="","",VLOOKUP(F25,料單!$C:$P,14,FALSE))</f>
        <v/>
      </c>
      <c r="R25" s="174" t="str">
        <f ca="1">IF(VLOOKUP(F25,料單!$C:$Q,15,FALSE)="","",VLOOKUP(F25,料單!$C:$Q,15,FALSE))</f>
        <v/>
      </c>
      <c r="S25" s="174" t="str">
        <f ca="1">IF(VLOOKUP(F25,料單!$C:$R,16,FALSE)="","",VLOOKUP(F25,料單!$C:$R,16,FALSE))</f>
        <v/>
      </c>
      <c r="T25" s="174" t="str">
        <f ca="1">IF(VLOOKUP(F25,料單!$C:$S,17,FALSE)="","",VLOOKUP(F25,料單!$C:$S,17,FALSE))</f>
        <v/>
      </c>
      <c r="U25" s="174" t="str">
        <f ca="1">_xlfn.IFNA(VLOOKUP(VLOOKUP(F25,料單!C:T,18,FALSE),資料庫!AM:AN,2,FALSE),"A")</f>
        <v>A</v>
      </c>
      <c r="V25" s="174" t="str">
        <f ca="1">IF(VLOOKUP(F25,料單!C:U,19,FALSE)="","",VLOOKUP(F25,料單!C:U,19,FALSE))</f>
        <v/>
      </c>
      <c r="W25" s="361" t="str">
        <f t="shared" ca="1" si="1"/>
        <v/>
      </c>
      <c r="X25" s="361" t="str">
        <f t="shared" ca="1" si="2"/>
        <v/>
      </c>
      <c r="Y25" s="361" t="str">
        <f t="shared" ca="1" si="3"/>
        <v/>
      </c>
      <c r="Z25" s="361" t="str">
        <f t="shared" ca="1" si="4"/>
        <v/>
      </c>
      <c r="AA25" s="483">
        <f>料單!$K$3</f>
        <v>0</v>
      </c>
      <c r="AB25" s="483" t="str">
        <f>料單!$L$3</f>
        <v>拉、KD</v>
      </c>
    </row>
    <row r="26" spans="1:28" x14ac:dyDescent="0.25">
      <c r="A26" s="174">
        <f t="shared" si="0"/>
        <v>25</v>
      </c>
      <c r="B26" s="174" t="str">
        <f ca="1">料單!$C$1</f>
        <v>2026101401</v>
      </c>
      <c r="C26" s="174">
        <f>料單!$C$2</f>
        <v>0</v>
      </c>
      <c r="D26" s="6">
        <f>板材才數分析.!B26</f>
        <v>1</v>
      </c>
      <c r="E26" s="6">
        <f>板材才數分析.!C26</f>
        <v>0</v>
      </c>
      <c r="F26" s="6">
        <f>板材才數分析.!D26</f>
        <v>1025</v>
      </c>
      <c r="G26">
        <f ca="1">板材才數分析.!E26</f>
        <v>0</v>
      </c>
      <c r="H26">
        <f ca="1">板材才數分析.!F26</f>
        <v>0</v>
      </c>
      <c r="I26" t="str">
        <f ca="1">板材才數分析.!G26</f>
        <v/>
      </c>
      <c r="J26">
        <f ca="1">板材才數分析.!H26</f>
        <v>0</v>
      </c>
      <c r="K26" t="str">
        <f ca="1">板材才數分析.!I26</f>
        <v/>
      </c>
      <c r="L26">
        <f ca="1">板材才數分析.!J26</f>
        <v>0</v>
      </c>
      <c r="M26">
        <f ca="1">板材才數分析.!K26</f>
        <v>0</v>
      </c>
      <c r="N26" t="str">
        <f ca="1">板材才數分析.!L26</f>
        <v/>
      </c>
      <c r="O26">
        <f ca="1">板材才數分析.!M26</f>
        <v>0</v>
      </c>
      <c r="P26" t="str">
        <f ca="1">表格15[[#This Row],[封邊色號]]</f>
        <v/>
      </c>
      <c r="Q26" s="174" t="str">
        <f ca="1">IF(VLOOKUP(F26,料單!$C:$P,14,FALSE)="","",VLOOKUP(F26,料單!$C:$P,14,FALSE))</f>
        <v/>
      </c>
      <c r="R26" s="174" t="str">
        <f ca="1">IF(VLOOKUP(F26,料單!$C:$Q,15,FALSE)="","",VLOOKUP(F26,料單!$C:$Q,15,FALSE))</f>
        <v/>
      </c>
      <c r="S26" s="174" t="str">
        <f ca="1">IF(VLOOKUP(F26,料單!$C:$R,16,FALSE)="","",VLOOKUP(F26,料單!$C:$R,16,FALSE))</f>
        <v/>
      </c>
      <c r="T26" s="174" t="str">
        <f ca="1">IF(VLOOKUP(F26,料單!$C:$S,17,FALSE)="","",VLOOKUP(F26,料單!$C:$S,17,FALSE))</f>
        <v/>
      </c>
      <c r="U26" s="174" t="str">
        <f ca="1">_xlfn.IFNA(VLOOKUP(VLOOKUP(F26,料單!C:T,18,FALSE),資料庫!AM:AN,2,FALSE),"A")</f>
        <v>A</v>
      </c>
      <c r="V26" s="174" t="str">
        <f ca="1">IF(VLOOKUP(F26,料單!C:U,19,FALSE)="","",VLOOKUP(F26,料單!C:U,19,FALSE))</f>
        <v/>
      </c>
      <c r="W26" s="361" t="str">
        <f t="shared" ca="1" si="1"/>
        <v/>
      </c>
      <c r="X26" s="361" t="str">
        <f t="shared" ca="1" si="2"/>
        <v/>
      </c>
      <c r="Y26" s="361" t="str">
        <f t="shared" ca="1" si="3"/>
        <v/>
      </c>
      <c r="Z26" s="361" t="str">
        <f t="shared" ca="1" si="4"/>
        <v/>
      </c>
      <c r="AA26" s="483">
        <f>料單!$K$3</f>
        <v>0</v>
      </c>
      <c r="AB26" s="483" t="str">
        <f>料單!$L$3</f>
        <v>拉、KD</v>
      </c>
    </row>
    <row r="27" spans="1:28" x14ac:dyDescent="0.25">
      <c r="A27" s="174">
        <f t="shared" si="0"/>
        <v>26</v>
      </c>
      <c r="B27" s="174" t="str">
        <f ca="1">料單!$C$1</f>
        <v>2026101401</v>
      </c>
      <c r="C27" s="174">
        <f>料單!$C$2</f>
        <v>0</v>
      </c>
      <c r="D27" s="6">
        <f>板材才數分析.!B27</f>
        <v>1</v>
      </c>
      <c r="E27" s="6">
        <f>板材才數分析.!C27</f>
        <v>0</v>
      </c>
      <c r="F27" s="6">
        <f>板材才數分析.!D27</f>
        <v>1026</v>
      </c>
      <c r="G27">
        <f ca="1">板材才數分析.!E27</f>
        <v>0</v>
      </c>
      <c r="H27">
        <f ca="1">板材才數分析.!F27</f>
        <v>0</v>
      </c>
      <c r="I27" t="str">
        <f ca="1">板材才數分析.!G27</f>
        <v/>
      </c>
      <c r="J27">
        <f ca="1">板材才數分析.!H27</f>
        <v>0</v>
      </c>
      <c r="K27" t="str">
        <f ca="1">板材才數分析.!I27</f>
        <v/>
      </c>
      <c r="L27">
        <f ca="1">板材才數分析.!J27</f>
        <v>0</v>
      </c>
      <c r="M27">
        <f ca="1">板材才數分析.!K27</f>
        <v>0</v>
      </c>
      <c r="N27" t="str">
        <f ca="1">板材才數分析.!L27</f>
        <v/>
      </c>
      <c r="O27">
        <f ca="1">板材才數分析.!M27</f>
        <v>0</v>
      </c>
      <c r="P27" t="str">
        <f ca="1">表格15[[#This Row],[封邊色號]]</f>
        <v/>
      </c>
      <c r="Q27" s="174" t="str">
        <f ca="1">IF(VLOOKUP(F27,料單!$C:$P,14,FALSE)="","",VLOOKUP(F27,料單!$C:$P,14,FALSE))</f>
        <v/>
      </c>
      <c r="R27" s="174" t="str">
        <f ca="1">IF(VLOOKUP(F27,料單!$C:$Q,15,FALSE)="","",VLOOKUP(F27,料單!$C:$Q,15,FALSE))</f>
        <v/>
      </c>
      <c r="S27" s="174" t="str">
        <f ca="1">IF(VLOOKUP(F27,料單!$C:$R,16,FALSE)="","",VLOOKUP(F27,料單!$C:$R,16,FALSE))</f>
        <v/>
      </c>
      <c r="T27" s="174" t="str">
        <f ca="1">IF(VLOOKUP(F27,料單!$C:$S,17,FALSE)="","",VLOOKUP(F27,料單!$C:$S,17,FALSE))</f>
        <v/>
      </c>
      <c r="U27" s="174" t="str">
        <f ca="1">_xlfn.IFNA(VLOOKUP(VLOOKUP(F27,料單!C:T,18,FALSE),資料庫!AM:AN,2,FALSE),"A")</f>
        <v>A</v>
      </c>
      <c r="V27" s="174" t="str">
        <f ca="1">IF(VLOOKUP(F27,料單!C:U,19,FALSE)="","",VLOOKUP(F27,料單!C:U,19,FALSE))</f>
        <v/>
      </c>
      <c r="W27" s="361" t="str">
        <f t="shared" ca="1" si="1"/>
        <v/>
      </c>
      <c r="X27" s="361" t="str">
        <f t="shared" ca="1" si="2"/>
        <v/>
      </c>
      <c r="Y27" s="361" t="str">
        <f t="shared" ca="1" si="3"/>
        <v/>
      </c>
      <c r="Z27" s="361" t="str">
        <f t="shared" ca="1" si="4"/>
        <v/>
      </c>
      <c r="AA27" s="483">
        <f>料單!$K$3</f>
        <v>0</v>
      </c>
      <c r="AB27" s="483" t="str">
        <f>料單!$L$3</f>
        <v>拉、KD</v>
      </c>
    </row>
    <row r="28" spans="1:28" x14ac:dyDescent="0.25">
      <c r="A28" s="174">
        <f t="shared" si="0"/>
        <v>27</v>
      </c>
      <c r="B28" s="174" t="str">
        <f ca="1">料單!$C$1</f>
        <v>2026101401</v>
      </c>
      <c r="C28" s="174">
        <f>料單!$C$2</f>
        <v>0</v>
      </c>
      <c r="D28" s="6">
        <f>板材才數分析.!B28</f>
        <v>1</v>
      </c>
      <c r="E28" s="6">
        <f>板材才數分析.!C28</f>
        <v>0</v>
      </c>
      <c r="F28" s="6">
        <f>板材才數分析.!D28</f>
        <v>1027</v>
      </c>
      <c r="G28">
        <f ca="1">板材才數分析.!E28</f>
        <v>0</v>
      </c>
      <c r="H28">
        <f ca="1">板材才數分析.!F28</f>
        <v>0</v>
      </c>
      <c r="I28" t="str">
        <f ca="1">板材才數分析.!G28</f>
        <v/>
      </c>
      <c r="J28">
        <f ca="1">板材才數分析.!H28</f>
        <v>0</v>
      </c>
      <c r="K28" t="str">
        <f ca="1">板材才數分析.!I28</f>
        <v/>
      </c>
      <c r="L28">
        <f ca="1">板材才數分析.!J28</f>
        <v>0</v>
      </c>
      <c r="M28">
        <f ca="1">板材才數分析.!K28</f>
        <v>0</v>
      </c>
      <c r="N28" t="str">
        <f ca="1">板材才數分析.!L28</f>
        <v/>
      </c>
      <c r="O28">
        <f ca="1">板材才數分析.!M28</f>
        <v>0</v>
      </c>
      <c r="P28" t="str">
        <f ca="1">表格15[[#This Row],[封邊色號]]</f>
        <v/>
      </c>
      <c r="Q28" s="174" t="str">
        <f ca="1">IF(VLOOKUP(F28,料單!$C:$P,14,FALSE)="","",VLOOKUP(F28,料單!$C:$P,14,FALSE))</f>
        <v/>
      </c>
      <c r="R28" s="174" t="str">
        <f ca="1">IF(VLOOKUP(F28,料單!$C:$Q,15,FALSE)="","",VLOOKUP(F28,料單!$C:$Q,15,FALSE))</f>
        <v/>
      </c>
      <c r="S28" s="174" t="str">
        <f ca="1">IF(VLOOKUP(F28,料單!$C:$R,16,FALSE)="","",VLOOKUP(F28,料單!$C:$R,16,FALSE))</f>
        <v/>
      </c>
      <c r="T28" s="174" t="str">
        <f ca="1">IF(VLOOKUP(F28,料單!$C:$S,17,FALSE)="","",VLOOKUP(F28,料單!$C:$S,17,FALSE))</f>
        <v/>
      </c>
      <c r="U28" s="174" t="str">
        <f ca="1">_xlfn.IFNA(VLOOKUP(VLOOKUP(F28,料單!C:T,18,FALSE),資料庫!AM:AN,2,FALSE),"A")</f>
        <v>A</v>
      </c>
      <c r="V28" s="174" t="str">
        <f ca="1">IF(VLOOKUP(F28,料單!C:U,19,FALSE)="","",VLOOKUP(F28,料單!C:U,19,FALSE))</f>
        <v/>
      </c>
      <c r="W28" s="361" t="str">
        <f t="shared" ca="1" si="1"/>
        <v/>
      </c>
      <c r="X28" s="361" t="str">
        <f t="shared" ca="1" si="2"/>
        <v/>
      </c>
      <c r="Y28" s="361" t="str">
        <f t="shared" ca="1" si="3"/>
        <v/>
      </c>
      <c r="Z28" s="361" t="str">
        <f t="shared" ca="1" si="4"/>
        <v/>
      </c>
      <c r="AA28" s="483">
        <f>料單!$K$3</f>
        <v>0</v>
      </c>
      <c r="AB28" s="483" t="str">
        <f>料單!$L$3</f>
        <v>拉、KD</v>
      </c>
    </row>
    <row r="29" spans="1:28" x14ac:dyDescent="0.25">
      <c r="A29" s="174">
        <f t="shared" si="0"/>
        <v>28</v>
      </c>
      <c r="B29" s="174" t="str">
        <f ca="1">料單!$C$1</f>
        <v>2026101401</v>
      </c>
      <c r="C29" s="174">
        <f>料單!$C$2</f>
        <v>0</v>
      </c>
      <c r="D29" s="6">
        <f>板材才數分析.!B29</f>
        <v>1</v>
      </c>
      <c r="E29" s="6">
        <f>板材才數分析.!C29</f>
        <v>0</v>
      </c>
      <c r="F29" s="6">
        <f>板材才數分析.!D29</f>
        <v>1028</v>
      </c>
      <c r="G29">
        <f ca="1">板材才數分析.!E29</f>
        <v>0</v>
      </c>
      <c r="H29">
        <f ca="1">板材才數分析.!F29</f>
        <v>0</v>
      </c>
      <c r="I29" t="str">
        <f ca="1">板材才數分析.!G29</f>
        <v/>
      </c>
      <c r="J29">
        <f ca="1">板材才數分析.!H29</f>
        <v>0</v>
      </c>
      <c r="K29" t="str">
        <f ca="1">板材才數分析.!I29</f>
        <v/>
      </c>
      <c r="L29">
        <f ca="1">板材才數分析.!J29</f>
        <v>0</v>
      </c>
      <c r="M29">
        <f ca="1">板材才數分析.!K29</f>
        <v>0</v>
      </c>
      <c r="N29" t="str">
        <f ca="1">板材才數分析.!L29</f>
        <v/>
      </c>
      <c r="O29">
        <f ca="1">板材才數分析.!M29</f>
        <v>0</v>
      </c>
      <c r="P29" t="str">
        <f ca="1">表格15[[#This Row],[封邊色號]]</f>
        <v/>
      </c>
      <c r="Q29" s="174" t="str">
        <f ca="1">IF(VLOOKUP(F29,料單!$C:$P,14,FALSE)="","",VLOOKUP(F29,料單!$C:$P,14,FALSE))</f>
        <v/>
      </c>
      <c r="R29" s="174" t="str">
        <f ca="1">IF(VLOOKUP(F29,料單!$C:$Q,15,FALSE)="","",VLOOKUP(F29,料單!$C:$Q,15,FALSE))</f>
        <v/>
      </c>
      <c r="S29" s="174" t="str">
        <f ca="1">IF(VLOOKUP(F29,料單!$C:$R,16,FALSE)="","",VLOOKUP(F29,料單!$C:$R,16,FALSE))</f>
        <v/>
      </c>
      <c r="T29" s="174" t="str">
        <f ca="1">IF(VLOOKUP(F29,料單!$C:$S,17,FALSE)="","",VLOOKUP(F29,料單!$C:$S,17,FALSE))</f>
        <v/>
      </c>
      <c r="U29" s="174" t="str">
        <f ca="1">_xlfn.IFNA(VLOOKUP(VLOOKUP(F29,料單!C:T,18,FALSE),資料庫!AM:AN,2,FALSE),"A")</f>
        <v>A</v>
      </c>
      <c r="V29" s="174" t="str">
        <f ca="1">IF(VLOOKUP(F29,料單!C:U,19,FALSE)="","",VLOOKUP(F29,料單!C:U,19,FALSE))</f>
        <v/>
      </c>
      <c r="W29" s="361" t="str">
        <f t="shared" ca="1" si="1"/>
        <v/>
      </c>
      <c r="X29" s="361" t="str">
        <f t="shared" ca="1" si="2"/>
        <v/>
      </c>
      <c r="Y29" s="361" t="str">
        <f t="shared" ca="1" si="3"/>
        <v/>
      </c>
      <c r="Z29" s="361" t="str">
        <f t="shared" ca="1" si="4"/>
        <v/>
      </c>
      <c r="AA29" s="483">
        <f>料單!$K$3</f>
        <v>0</v>
      </c>
      <c r="AB29" s="483" t="str">
        <f>料單!$L$3</f>
        <v>拉、KD</v>
      </c>
    </row>
    <row r="30" spans="1:28" x14ac:dyDescent="0.25">
      <c r="A30" s="174">
        <f t="shared" si="0"/>
        <v>29</v>
      </c>
      <c r="B30" s="174" t="str">
        <f ca="1">料單!$C$1</f>
        <v>2026101401</v>
      </c>
      <c r="C30" s="174">
        <f>料單!$C$2</f>
        <v>0</v>
      </c>
      <c r="D30" s="6">
        <f>板材才數分析.!B30</f>
        <v>1</v>
      </c>
      <c r="E30" s="6">
        <f>板材才數分析.!C30</f>
        <v>0</v>
      </c>
      <c r="F30" s="6">
        <f>板材才數分析.!D30</f>
        <v>1029</v>
      </c>
      <c r="G30">
        <f ca="1">板材才數分析.!E30</f>
        <v>0</v>
      </c>
      <c r="H30">
        <f ca="1">板材才數分析.!F30</f>
        <v>0</v>
      </c>
      <c r="I30" t="str">
        <f ca="1">板材才數分析.!G30</f>
        <v/>
      </c>
      <c r="J30">
        <f ca="1">板材才數分析.!H30</f>
        <v>0</v>
      </c>
      <c r="K30" t="str">
        <f ca="1">板材才數分析.!I30</f>
        <v/>
      </c>
      <c r="L30">
        <f ca="1">板材才數分析.!J30</f>
        <v>0</v>
      </c>
      <c r="M30">
        <f ca="1">板材才數分析.!K30</f>
        <v>0</v>
      </c>
      <c r="N30" t="str">
        <f ca="1">板材才數分析.!L30</f>
        <v/>
      </c>
      <c r="O30">
        <f ca="1">板材才數分析.!M30</f>
        <v>0</v>
      </c>
      <c r="P30" t="str">
        <f ca="1">表格15[[#This Row],[封邊色號]]</f>
        <v/>
      </c>
      <c r="Q30" s="174" t="str">
        <f ca="1">IF(VLOOKUP(F30,料單!$C:$P,14,FALSE)="","",VLOOKUP(F30,料單!$C:$P,14,FALSE))</f>
        <v/>
      </c>
      <c r="R30" s="174" t="str">
        <f ca="1">IF(VLOOKUP(F30,料單!$C:$Q,15,FALSE)="","",VLOOKUP(F30,料單!$C:$Q,15,FALSE))</f>
        <v/>
      </c>
      <c r="S30" s="174" t="str">
        <f ca="1">IF(VLOOKUP(F30,料單!$C:$R,16,FALSE)="","",VLOOKUP(F30,料單!$C:$R,16,FALSE))</f>
        <v/>
      </c>
      <c r="T30" s="174" t="str">
        <f ca="1">IF(VLOOKUP(F30,料單!$C:$S,17,FALSE)="","",VLOOKUP(F30,料單!$C:$S,17,FALSE))</f>
        <v/>
      </c>
      <c r="U30" s="174" t="str">
        <f ca="1">_xlfn.IFNA(VLOOKUP(VLOOKUP(F30,料單!C:T,18,FALSE),資料庫!AM:AN,2,FALSE),"A")</f>
        <v>A</v>
      </c>
      <c r="V30" s="174" t="str">
        <f ca="1">IF(VLOOKUP(F30,料單!C:U,19,FALSE)="","",VLOOKUP(F30,料單!C:U,19,FALSE))</f>
        <v/>
      </c>
      <c r="W30" s="361" t="str">
        <f t="shared" ca="1" si="1"/>
        <v/>
      </c>
      <c r="X30" s="361" t="str">
        <f t="shared" ca="1" si="2"/>
        <v/>
      </c>
      <c r="Y30" s="361" t="str">
        <f t="shared" ca="1" si="3"/>
        <v/>
      </c>
      <c r="Z30" s="361" t="str">
        <f t="shared" ca="1" si="4"/>
        <v/>
      </c>
      <c r="AA30" s="483">
        <f>料單!$K$3</f>
        <v>0</v>
      </c>
      <c r="AB30" s="483" t="str">
        <f>料單!$L$3</f>
        <v>拉、KD</v>
      </c>
    </row>
    <row r="31" spans="1:28" s="242" customFormat="1" x14ac:dyDescent="0.25">
      <c r="A31" s="174">
        <f t="shared" si="0"/>
        <v>30</v>
      </c>
      <c r="B31" s="241" t="str">
        <f ca="1">料單!$C$1</f>
        <v>2026101401</v>
      </c>
      <c r="C31" s="241">
        <f>料單!$C$2</f>
        <v>0</v>
      </c>
      <c r="D31" s="245">
        <f>板材才數分析.!B31</f>
        <v>1</v>
      </c>
      <c r="E31" s="245">
        <f>板材才數分析.!C31</f>
        <v>0</v>
      </c>
      <c r="F31" s="245">
        <f>板材才數分析.!D31</f>
        <v>1030</v>
      </c>
      <c r="G31" s="19">
        <f ca="1">板材才數分析.!E31</f>
        <v>0</v>
      </c>
      <c r="H31" s="19">
        <f ca="1">板材才數分析.!F31</f>
        <v>0</v>
      </c>
      <c r="I31" s="19" t="str">
        <f ca="1">板材才數分析.!G31</f>
        <v/>
      </c>
      <c r="J31" s="19">
        <f ca="1">板材才數分析.!H31</f>
        <v>0</v>
      </c>
      <c r="K31" s="19" t="str">
        <f ca="1">板材才數分析.!I31</f>
        <v/>
      </c>
      <c r="L31" s="19">
        <f ca="1">板材才數分析.!J31</f>
        <v>0</v>
      </c>
      <c r="M31" s="19">
        <f ca="1">板材才數分析.!K31</f>
        <v>0</v>
      </c>
      <c r="N31" s="19" t="str">
        <f ca="1">板材才數分析.!L31</f>
        <v/>
      </c>
      <c r="O31" s="19">
        <f ca="1">板材才數分析.!M31</f>
        <v>0</v>
      </c>
      <c r="P31" t="str">
        <f ca="1">表格15[[#This Row],[封邊色號]]</f>
        <v/>
      </c>
      <c r="Q31" s="174" t="str">
        <f ca="1">IF(VLOOKUP(F31,料單!$C:$P,14,FALSE)="","",VLOOKUP(F31,料單!$C:$P,14,FALSE))</f>
        <v/>
      </c>
      <c r="R31" s="174" t="str">
        <f ca="1">IF(VLOOKUP(F31,料單!$C:$Q,15,FALSE)="","",VLOOKUP(F31,料單!$C:$Q,15,FALSE))</f>
        <v/>
      </c>
      <c r="S31" s="174" t="str">
        <f ca="1">IF(VLOOKUP(F31,料單!$C:$R,16,FALSE)="","",VLOOKUP(F31,料單!$C:$R,16,FALSE))</f>
        <v/>
      </c>
      <c r="T31" s="174" t="str">
        <f ca="1">IF(VLOOKUP(F31,料單!$C:$S,17,FALSE)="","",VLOOKUP(F31,料單!$C:$S,17,FALSE))</f>
        <v/>
      </c>
      <c r="U31" s="174" t="str">
        <f ca="1">_xlfn.IFNA(VLOOKUP(VLOOKUP(F31,料單!C:T,18,FALSE),資料庫!AM:AN,2,FALSE),"A")</f>
        <v>A</v>
      </c>
      <c r="V31" s="174" t="str">
        <f ca="1">IF(VLOOKUP(F31,料單!C:U,19,FALSE)="","",VLOOKUP(F31,料單!C:U,19,FALSE))</f>
        <v/>
      </c>
      <c r="W31" s="375" t="str">
        <f t="shared" ca="1" si="1"/>
        <v/>
      </c>
      <c r="X31" s="361" t="str">
        <f t="shared" ca="1" si="2"/>
        <v/>
      </c>
      <c r="Y31" s="375" t="str">
        <f t="shared" ca="1" si="3"/>
        <v/>
      </c>
      <c r="Z31" s="375" t="str">
        <f t="shared" ca="1" si="4"/>
        <v/>
      </c>
      <c r="AA31" s="483">
        <f>料單!$K$3</f>
        <v>0</v>
      </c>
      <c r="AB31" s="483" t="str">
        <f>料單!$L$3</f>
        <v>拉、KD</v>
      </c>
    </row>
    <row r="32" spans="1:28" x14ac:dyDescent="0.25">
      <c r="A32" s="174">
        <f t="shared" si="0"/>
        <v>31</v>
      </c>
      <c r="B32" s="174" t="str">
        <f ca="1">料單!$C$1</f>
        <v>2026101401</v>
      </c>
      <c r="C32" s="174">
        <f>料單!$C$2</f>
        <v>0</v>
      </c>
      <c r="D32" s="6">
        <f>板材才數分析.!B32</f>
        <v>2</v>
      </c>
      <c r="E32" s="6">
        <f>板材才數分析.!C32</f>
        <v>0</v>
      </c>
      <c r="F32" s="6">
        <f>板材才數分析.!D32</f>
        <v>2001</v>
      </c>
      <c r="G32" t="str">
        <f ca="1">板材才數分析.!E32</f>
        <v>頂板</v>
      </c>
      <c r="H32">
        <f ca="1">板材才數分析.!F32</f>
        <v>-36</v>
      </c>
      <c r="I32" t="str">
        <f ca="1">板材才數分析.!G32</f>
        <v>AA</v>
      </c>
      <c r="J32">
        <f ca="1">板材才數分析.!H32</f>
        <v>0</v>
      </c>
      <c r="K32" t="str">
        <f ca="1">板材才數分析.!I32</f>
        <v/>
      </c>
      <c r="L32">
        <f ca="1">板材才數分析.!J32</f>
        <v>18</v>
      </c>
      <c r="M32">
        <f ca="1">板材才數分析.!K32</f>
        <v>0</v>
      </c>
      <c r="N32" t="str">
        <f ca="1">板材才數分析.!L32</f>
        <v/>
      </c>
      <c r="O32">
        <f ca="1">板材才數分析.!M32</f>
        <v>0</v>
      </c>
      <c r="P32" t="str">
        <f ca="1">表格15[[#This Row],[封邊色號]]</f>
        <v/>
      </c>
      <c r="Q32" s="174" t="str">
        <f ca="1">IF(VLOOKUP(F32,料單!$C:$P,14,FALSE)="","",VLOOKUP(F32,料單!$C:$P,14,FALSE))</f>
        <v>背板溝</v>
      </c>
      <c r="R32" s="174" t="str">
        <f ca="1">IF(VLOOKUP(F32,料單!$C:$Q,15,FALSE)="","",VLOOKUP(F32,料單!$C:$Q,15,FALSE))</f>
        <v>側</v>
      </c>
      <c r="S32" s="174" t="str">
        <f ca="1">IF(VLOOKUP(F32,料單!$C:$R,16,FALSE)="","",VLOOKUP(F32,料單!$C:$R,16,FALSE))</f>
        <v/>
      </c>
      <c r="T32" s="174" t="str">
        <f ca="1">IF(VLOOKUP(F32,料單!$C:$S,17,FALSE)="","",VLOOKUP(F32,料單!$C:$S,17,FALSE))</f>
        <v/>
      </c>
      <c r="U32" s="174" t="str">
        <f ca="1">_xlfn.IFNA(VLOOKUP(VLOOKUP(F32,料單!C:T,18,FALSE),資料庫!AM:AN,2,FALSE),"A")</f>
        <v>A</v>
      </c>
      <c r="V32" s="174">
        <f ca="1">IF(VLOOKUP(F32,料單!C:U,19,FALSE)="","",VLOOKUP(F32,料單!C:U,19,FALSE))</f>
        <v>1</v>
      </c>
      <c r="W32" s="361" t="str">
        <f t="shared" ca="1" si="1"/>
        <v>A</v>
      </c>
      <c r="X32" s="361" t="str">
        <f t="shared" ca="1" si="2"/>
        <v>A</v>
      </c>
      <c r="Y32" s="361" t="str">
        <f t="shared" ca="1" si="3"/>
        <v/>
      </c>
      <c r="Z32" s="361" t="str">
        <f t="shared" ca="1" si="4"/>
        <v/>
      </c>
      <c r="AA32" s="483">
        <f>料單!$K$3</f>
        <v>0</v>
      </c>
      <c r="AB32" s="483" t="str">
        <f>料單!$L$3</f>
        <v>拉、KD</v>
      </c>
    </row>
    <row r="33" spans="1:28" x14ac:dyDescent="0.25">
      <c r="A33" s="174">
        <f t="shared" si="0"/>
        <v>32</v>
      </c>
      <c r="B33" s="174" t="str">
        <f ca="1">料單!$C$1</f>
        <v>2026101401</v>
      </c>
      <c r="C33" s="174">
        <f>料單!$C$2</f>
        <v>0</v>
      </c>
      <c r="D33" s="6">
        <f>板材才數分析.!B33</f>
        <v>2</v>
      </c>
      <c r="E33" s="6">
        <f>板材才數分析.!C33</f>
        <v>0</v>
      </c>
      <c r="F33" s="6">
        <f>板材才數分析.!D33</f>
        <v>2002</v>
      </c>
      <c r="G33" t="str">
        <f ca="1">板材才數分析.!E33</f>
        <v>底板</v>
      </c>
      <c r="H33">
        <f ca="1">板材才數分析.!F33</f>
        <v>-36</v>
      </c>
      <c r="I33" t="str">
        <f ca="1">板材才數分析.!G33</f>
        <v>AA</v>
      </c>
      <c r="J33">
        <f ca="1">板材才數分析.!H33</f>
        <v>0</v>
      </c>
      <c r="K33" t="str">
        <f ca="1">板材才數分析.!I33</f>
        <v/>
      </c>
      <c r="L33">
        <f ca="1">板材才數分析.!J33</f>
        <v>18</v>
      </c>
      <c r="M33">
        <f ca="1">板材才數分析.!K33</f>
        <v>0</v>
      </c>
      <c r="N33" t="str">
        <f ca="1">板材才數分析.!L33</f>
        <v/>
      </c>
      <c r="O33">
        <f ca="1">板材才數分析.!M33</f>
        <v>0</v>
      </c>
      <c r="P33" t="str">
        <f ca="1">表格15[[#This Row],[封邊色號]]</f>
        <v/>
      </c>
      <c r="Q33" s="174" t="str">
        <f ca="1">IF(VLOOKUP(F33,料單!$C:$P,14,FALSE)="","",VLOOKUP(F33,料單!$C:$P,14,FALSE))</f>
        <v>背板溝</v>
      </c>
      <c r="R33" s="174" t="str">
        <f ca="1">IF(VLOOKUP(F33,料單!$C:$Q,15,FALSE)="","",VLOOKUP(F33,料單!$C:$Q,15,FALSE))</f>
        <v>側</v>
      </c>
      <c r="S33" s="174" t="str">
        <f ca="1">IF(VLOOKUP(F33,料單!$C:$R,16,FALSE)="","",VLOOKUP(F33,料單!$C:$R,16,FALSE))</f>
        <v/>
      </c>
      <c r="T33" s="174" t="str">
        <f ca="1">IF(VLOOKUP(F33,料單!$C:$S,17,FALSE)="","",VLOOKUP(F33,料單!$C:$S,17,FALSE))</f>
        <v/>
      </c>
      <c r="U33" s="174" t="str">
        <f ca="1">_xlfn.IFNA(VLOOKUP(VLOOKUP(F33,料單!C:T,18,FALSE),資料庫!AM:AN,2,FALSE),"A")</f>
        <v>A</v>
      </c>
      <c r="V33" s="174">
        <f ca="1">IF(VLOOKUP(F33,料單!C:U,19,FALSE)="","",VLOOKUP(F33,料單!C:U,19,FALSE))</f>
        <v>1</v>
      </c>
      <c r="W33" s="361" t="str">
        <f t="shared" ca="1" si="1"/>
        <v>A</v>
      </c>
      <c r="X33" s="361" t="str">
        <f t="shared" ca="1" si="2"/>
        <v>A</v>
      </c>
      <c r="Y33" s="361" t="str">
        <f t="shared" ca="1" si="3"/>
        <v/>
      </c>
      <c r="Z33" s="361" t="str">
        <f t="shared" ca="1" si="4"/>
        <v/>
      </c>
      <c r="AA33" s="483">
        <f>料單!$K$3</f>
        <v>0</v>
      </c>
      <c r="AB33" s="483" t="str">
        <f>料單!$L$3</f>
        <v>拉、KD</v>
      </c>
    </row>
    <row r="34" spans="1:28" x14ac:dyDescent="0.25">
      <c r="A34" s="174">
        <f t="shared" si="0"/>
        <v>33</v>
      </c>
      <c r="B34" s="174" t="str">
        <f ca="1">料單!$C$1</f>
        <v>2026101401</v>
      </c>
      <c r="C34" s="174">
        <f>料單!$C$2</f>
        <v>0</v>
      </c>
      <c r="D34" s="6">
        <f>板材才數分析.!B34</f>
        <v>2</v>
      </c>
      <c r="E34" s="6">
        <f>板材才數分析.!C34</f>
        <v>0</v>
      </c>
      <c r="F34" s="6">
        <f>板材才數分析.!D34</f>
        <v>2003</v>
      </c>
      <c r="G34" t="str">
        <f ca="1">板材才數分析.!E34</f>
        <v>左側板</v>
      </c>
      <c r="H34">
        <f ca="1">板材才數分析.!F34</f>
        <v>0</v>
      </c>
      <c r="I34" t="str">
        <f ca="1">板材才數分析.!G34</f>
        <v>AA</v>
      </c>
      <c r="J34">
        <f ca="1">板材才數分析.!H34</f>
        <v>0</v>
      </c>
      <c r="K34" t="str">
        <f ca="1">板材才數分析.!I34</f>
        <v>AA</v>
      </c>
      <c r="L34">
        <f ca="1">板材才數分析.!J34</f>
        <v>18</v>
      </c>
      <c r="M34">
        <f ca="1">板材才數分析.!K34</f>
        <v>0</v>
      </c>
      <c r="N34" t="str">
        <f ca="1">板材才數分析.!L34</f>
        <v/>
      </c>
      <c r="O34">
        <f ca="1">板材才數分析.!M34</f>
        <v>0</v>
      </c>
      <c r="P34" t="str">
        <f ca="1">表格15[[#This Row],[封邊色號]]</f>
        <v/>
      </c>
      <c r="Q34" s="174" t="str">
        <f ca="1">IF(VLOOKUP(F34,料單!$C:$P,14,FALSE)="","",VLOOKUP(F34,料單!$C:$P,14,FALSE))</f>
        <v>背板溝</v>
      </c>
      <c r="R34" s="174" t="str">
        <f ca="1">IF(VLOOKUP(F34,料單!$C:$Q,15,FALSE)="","",VLOOKUP(F34,料單!$C:$Q,15,FALSE))</f>
        <v>面</v>
      </c>
      <c r="S34" s="174" t="str">
        <f ca="1">IF(VLOOKUP(F34,料單!$C:$R,16,FALSE)="","",VLOOKUP(F34,料單!$C:$R,16,FALSE))</f>
        <v>排</v>
      </c>
      <c r="T34" s="174" t="str">
        <f ca="1">IF(VLOOKUP(F34,料單!$C:$S,17,FALSE)="","",VLOOKUP(F34,料單!$C:$S,17,FALSE))</f>
        <v/>
      </c>
      <c r="U34" s="174" t="str">
        <f ca="1">_xlfn.IFNA(VLOOKUP(VLOOKUP(F34,料單!C:T,18,FALSE),資料庫!AM:AN,2,FALSE),"A")</f>
        <v>A</v>
      </c>
      <c r="V34" s="174">
        <f ca="1">IF(VLOOKUP(F34,料單!C:U,19,FALSE)="","",VLOOKUP(F34,料單!C:U,19,FALSE))</f>
        <v>1</v>
      </c>
      <c r="W34" s="361" t="str">
        <f t="shared" ca="1" si="1"/>
        <v>A</v>
      </c>
      <c r="X34" s="361" t="str">
        <f t="shared" ca="1" si="2"/>
        <v>A</v>
      </c>
      <c r="Y34" s="361" t="str">
        <f t="shared" ca="1" si="3"/>
        <v>A</v>
      </c>
      <c r="Z34" s="361" t="str">
        <f t="shared" ca="1" si="4"/>
        <v>A</v>
      </c>
      <c r="AA34" s="483">
        <f>料單!$K$3</f>
        <v>0</v>
      </c>
      <c r="AB34" s="483" t="str">
        <f>料單!$L$3</f>
        <v>拉、KD</v>
      </c>
    </row>
    <row r="35" spans="1:28" x14ac:dyDescent="0.25">
      <c r="A35" s="174">
        <f t="shared" si="0"/>
        <v>34</v>
      </c>
      <c r="B35" s="174" t="str">
        <f ca="1">料單!$C$1</f>
        <v>2026101401</v>
      </c>
      <c r="C35" s="174">
        <f>料單!$C$2</f>
        <v>0</v>
      </c>
      <c r="D35" s="6">
        <f>板材才數分析.!B35</f>
        <v>2</v>
      </c>
      <c r="E35" s="6">
        <f>板材才數分析.!C35</f>
        <v>0</v>
      </c>
      <c r="F35" s="6">
        <f>板材才數分析.!D35</f>
        <v>2004</v>
      </c>
      <c r="G35" t="str">
        <f ca="1">板材才數分析.!E35</f>
        <v>右側板</v>
      </c>
      <c r="H35">
        <f ca="1">板材才數分析.!F35</f>
        <v>0</v>
      </c>
      <c r="I35" t="str">
        <f ca="1">板材才數分析.!G35</f>
        <v>AA</v>
      </c>
      <c r="J35">
        <f ca="1">板材才數分析.!H35</f>
        <v>0</v>
      </c>
      <c r="K35" t="str">
        <f ca="1">板材才數分析.!I35</f>
        <v>AA</v>
      </c>
      <c r="L35">
        <f ca="1">板材才數分析.!J35</f>
        <v>18</v>
      </c>
      <c r="M35">
        <f ca="1">板材才數分析.!K35</f>
        <v>0</v>
      </c>
      <c r="N35" t="str">
        <f ca="1">板材才數分析.!L35</f>
        <v/>
      </c>
      <c r="O35">
        <f ca="1">板材才數分析.!M35</f>
        <v>0</v>
      </c>
      <c r="P35" t="str">
        <f ca="1">表格15[[#This Row],[封邊色號]]</f>
        <v/>
      </c>
      <c r="Q35" s="174" t="str">
        <f ca="1">IF(VLOOKUP(F35,料單!$C:$P,14,FALSE)="","",VLOOKUP(F35,料單!$C:$P,14,FALSE))</f>
        <v>背板溝</v>
      </c>
      <c r="R35" s="174" t="str">
        <f ca="1">IF(VLOOKUP(F35,料單!$C:$Q,15,FALSE)="","",VLOOKUP(F35,料單!$C:$Q,15,FALSE))</f>
        <v>面</v>
      </c>
      <c r="S35" s="174" t="str">
        <f ca="1">IF(VLOOKUP(F35,料單!$C:$R,16,FALSE)="","",VLOOKUP(F35,料單!$C:$R,16,FALSE))</f>
        <v>排</v>
      </c>
      <c r="T35" s="174" t="str">
        <f ca="1">IF(VLOOKUP(F35,料單!$C:$S,17,FALSE)="","",VLOOKUP(F35,料單!$C:$S,17,FALSE))</f>
        <v/>
      </c>
      <c r="U35" s="174" t="str">
        <f ca="1">_xlfn.IFNA(VLOOKUP(VLOOKUP(F35,料單!C:T,18,FALSE),資料庫!AM:AN,2,FALSE),"A")</f>
        <v>A</v>
      </c>
      <c r="V35" s="174">
        <f ca="1">IF(VLOOKUP(F35,料單!C:U,19,FALSE)="","",VLOOKUP(F35,料單!C:U,19,FALSE))</f>
        <v>1</v>
      </c>
      <c r="W35" s="361" t="str">
        <f t="shared" ca="1" si="1"/>
        <v>A</v>
      </c>
      <c r="X35" s="361" t="str">
        <f t="shared" ca="1" si="2"/>
        <v>A</v>
      </c>
      <c r="Y35" s="361" t="str">
        <f t="shared" ca="1" si="3"/>
        <v>A</v>
      </c>
      <c r="Z35" s="361" t="str">
        <f t="shared" ca="1" si="4"/>
        <v>A</v>
      </c>
      <c r="AA35" s="483">
        <f>料單!$K$3</f>
        <v>0</v>
      </c>
      <c r="AB35" s="483" t="str">
        <f>料單!$L$3</f>
        <v>拉、KD</v>
      </c>
    </row>
    <row r="36" spans="1:28" x14ac:dyDescent="0.25">
      <c r="A36" s="174">
        <f t="shared" si="0"/>
        <v>35</v>
      </c>
      <c r="B36" s="174" t="str">
        <f ca="1">料單!$C$1</f>
        <v>2026101401</v>
      </c>
      <c r="C36" s="174">
        <f>料單!$C$2</f>
        <v>0</v>
      </c>
      <c r="D36" s="6">
        <f>板材才數分析.!B36</f>
        <v>2</v>
      </c>
      <c r="E36" s="6">
        <f>板材才數分析.!C36</f>
        <v>0</v>
      </c>
      <c r="F36" s="6">
        <f>板材才數分析.!D36</f>
        <v>2005</v>
      </c>
      <c r="G36" t="str">
        <f ca="1">板材才數分析.!E36</f>
        <v>背板</v>
      </c>
      <c r="H36">
        <f ca="1">板材才數分析.!F36</f>
        <v>-22</v>
      </c>
      <c r="I36" t="str">
        <f ca="1">板材才數分析.!G36</f>
        <v/>
      </c>
      <c r="J36">
        <f ca="1">板材才數分析.!H36</f>
        <v>-22</v>
      </c>
      <c r="K36" t="str">
        <f ca="1">板材才數分析.!I36</f>
        <v/>
      </c>
      <c r="L36">
        <f ca="1">板材才數分析.!J36</f>
        <v>4</v>
      </c>
      <c r="M36">
        <f ca="1">板材才數分析.!K36</f>
        <v>0</v>
      </c>
      <c r="N36" t="str">
        <f ca="1">板材才數分析.!L36</f>
        <v/>
      </c>
      <c r="O36">
        <f ca="1">板材才數分析.!M36</f>
        <v>0</v>
      </c>
      <c r="P36" t="str">
        <f ca="1">表格15[[#This Row],[封邊色號]]</f>
        <v/>
      </c>
      <c r="Q36" s="174" t="str">
        <f ca="1">IF(VLOOKUP(F36,料單!$C:$P,14,FALSE)="","",VLOOKUP(F36,料單!$C:$P,14,FALSE))</f>
        <v/>
      </c>
      <c r="R36" s="174" t="str">
        <f ca="1">IF(VLOOKUP(F36,料單!$C:$Q,15,FALSE)="","",VLOOKUP(F36,料單!$C:$Q,15,FALSE))</f>
        <v/>
      </c>
      <c r="S36" s="174" t="str">
        <f ca="1">IF(VLOOKUP(F36,料單!$C:$R,16,FALSE)="","",VLOOKUP(F36,料單!$C:$R,16,FALSE))</f>
        <v/>
      </c>
      <c r="T36" s="174" t="str">
        <f ca="1">IF(VLOOKUP(F36,料單!$C:$S,17,FALSE)="","",VLOOKUP(F36,料單!$C:$S,17,FALSE))</f>
        <v/>
      </c>
      <c r="U36" s="174" t="str">
        <f ca="1">_xlfn.IFNA(VLOOKUP(VLOOKUP(F36,料單!C:T,18,FALSE),資料庫!AM:AN,2,FALSE),"A")</f>
        <v>A</v>
      </c>
      <c r="V36" s="174">
        <f ca="1">IF(VLOOKUP(F36,料單!C:U,19,FALSE)="","",VLOOKUP(F36,料單!C:U,19,FALSE))</f>
        <v>1</v>
      </c>
      <c r="W36" s="361" t="str">
        <f t="shared" ca="1" si="1"/>
        <v/>
      </c>
      <c r="X36" s="361" t="str">
        <f t="shared" ca="1" si="2"/>
        <v/>
      </c>
      <c r="Y36" s="361" t="str">
        <f t="shared" ca="1" si="3"/>
        <v/>
      </c>
      <c r="Z36" s="361" t="str">
        <f t="shared" ca="1" si="4"/>
        <v/>
      </c>
      <c r="AA36" s="483">
        <f>料單!$K$3</f>
        <v>0</v>
      </c>
      <c r="AB36" s="483" t="str">
        <f>料單!$L$3</f>
        <v>拉、KD</v>
      </c>
    </row>
    <row r="37" spans="1:28" x14ac:dyDescent="0.25">
      <c r="A37" s="174">
        <f t="shared" si="0"/>
        <v>36</v>
      </c>
      <c r="B37" s="174" t="str">
        <f ca="1">料單!$C$1</f>
        <v>2026101401</v>
      </c>
      <c r="C37" s="174">
        <f>料單!$C$2</f>
        <v>0</v>
      </c>
      <c r="D37" s="6">
        <f>板材才數分析.!B37</f>
        <v>2</v>
      </c>
      <c r="E37" s="6">
        <f>板材才數分析.!C37</f>
        <v>0</v>
      </c>
      <c r="F37" s="6">
        <f>板材才數分析.!D37</f>
        <v>2006</v>
      </c>
      <c r="G37" t="str">
        <f ca="1">板材才數分析.!E37</f>
        <v>背拉桿</v>
      </c>
      <c r="H37">
        <f ca="1">板材才數分析.!F37</f>
        <v>-36</v>
      </c>
      <c r="I37" t="str">
        <f ca="1">板材才數分析.!G37</f>
        <v>AA</v>
      </c>
      <c r="J37">
        <f ca="1">板材才數分析.!H37</f>
        <v>120</v>
      </c>
      <c r="K37" t="str">
        <f ca="1">板材才數分析.!I37</f>
        <v/>
      </c>
      <c r="L37">
        <f ca="1">板材才數分析.!J37</f>
        <v>18</v>
      </c>
      <c r="M37">
        <f ca="1">板材才數分析.!K37</f>
        <v>0</v>
      </c>
      <c r="N37" t="str">
        <f ca="1">板材才數分析.!L37</f>
        <v/>
      </c>
      <c r="O37">
        <f ca="1">板材才數分析.!M37</f>
        <v>0</v>
      </c>
      <c r="P37" t="str">
        <f ca="1">表格15[[#This Row],[封邊色號]]</f>
        <v/>
      </c>
      <c r="Q37" s="174" t="str">
        <f ca="1">IF(VLOOKUP(F37,料單!$C:$P,14,FALSE)="","",VLOOKUP(F37,料單!$C:$P,14,FALSE))</f>
        <v/>
      </c>
      <c r="R37" s="174" t="str">
        <f ca="1">IF(VLOOKUP(F37,料單!$C:$Q,15,FALSE)="","",VLOOKUP(F37,料單!$C:$Q,15,FALSE))</f>
        <v>側</v>
      </c>
      <c r="S37" s="174" t="str">
        <f ca="1">IF(VLOOKUP(F37,料單!$C:$R,16,FALSE)="","",VLOOKUP(F37,料單!$C:$R,16,FALSE))</f>
        <v/>
      </c>
      <c r="T37" s="174" t="str">
        <f ca="1">IF(VLOOKUP(F37,料單!$C:$S,17,FALSE)="","",VLOOKUP(F37,料單!$C:$S,17,FALSE))</f>
        <v/>
      </c>
      <c r="U37" s="174" t="str">
        <f ca="1">_xlfn.IFNA(VLOOKUP(VLOOKUP(F37,料單!C:T,18,FALSE),資料庫!AM:AN,2,FALSE),"A")</f>
        <v>A</v>
      </c>
      <c r="V37" s="174">
        <f ca="1">IF(VLOOKUP(F37,料單!C:U,19,FALSE)="","",VLOOKUP(F37,料單!C:U,19,FALSE))</f>
        <v>1</v>
      </c>
      <c r="W37" s="361" t="str">
        <f t="shared" ca="1" si="1"/>
        <v>A</v>
      </c>
      <c r="X37" s="361" t="str">
        <f t="shared" ca="1" si="2"/>
        <v>A</v>
      </c>
      <c r="Y37" s="361" t="str">
        <f t="shared" ca="1" si="3"/>
        <v/>
      </c>
      <c r="Z37" s="361" t="str">
        <f t="shared" ca="1" si="4"/>
        <v/>
      </c>
      <c r="AA37" s="483">
        <f>料單!$K$3</f>
        <v>0</v>
      </c>
      <c r="AB37" s="483" t="str">
        <f>料單!$L$3</f>
        <v>拉、KD</v>
      </c>
    </row>
    <row r="38" spans="1:28" x14ac:dyDescent="0.25">
      <c r="A38" s="174">
        <f t="shared" si="0"/>
        <v>37</v>
      </c>
      <c r="B38" s="174" t="str">
        <f ca="1">料單!$C$1</f>
        <v>2026101401</v>
      </c>
      <c r="C38" s="174">
        <f>料單!$C$2</f>
        <v>0</v>
      </c>
      <c r="D38" s="6">
        <f>板材才數分析.!B38</f>
        <v>2</v>
      </c>
      <c r="E38" s="6">
        <f>板材才數分析.!C38</f>
        <v>0</v>
      </c>
      <c r="F38" s="6">
        <f>板材才數分析.!D38</f>
        <v>2007</v>
      </c>
      <c r="G38" t="str">
        <f ca="1">板材才數分析.!E38</f>
        <v>中立板</v>
      </c>
      <c r="H38">
        <f ca="1">板材才數分析.!F38</f>
        <v>-36</v>
      </c>
      <c r="I38" t="str">
        <f ca="1">板材才數分析.!G38</f>
        <v>AA</v>
      </c>
      <c r="J38">
        <f ca="1">板材才數分析.!H38</f>
        <v>-22</v>
      </c>
      <c r="K38" t="str">
        <f ca="1">板材才數分析.!I38</f>
        <v/>
      </c>
      <c r="L38">
        <f ca="1">板材才數分析.!J38</f>
        <v>18</v>
      </c>
      <c r="M38">
        <f ca="1">板材才數分析.!K38</f>
        <v>0</v>
      </c>
      <c r="N38" t="str">
        <f ca="1">板材才數分析.!L38</f>
        <v/>
      </c>
      <c r="O38">
        <f ca="1">板材才數分析.!M38</f>
        <v>0</v>
      </c>
      <c r="P38" t="str">
        <f ca="1">表格15[[#This Row],[封邊色號]]</f>
        <v/>
      </c>
      <c r="Q38" s="174" t="str">
        <f ca="1">IF(VLOOKUP(F38,料單!$C:$P,14,FALSE)="","",VLOOKUP(F38,料單!$C:$P,14,FALSE))</f>
        <v/>
      </c>
      <c r="R38" s="174" t="str">
        <f ca="1">IF(VLOOKUP(F38,料單!$C:$Q,15,FALSE)="","",VLOOKUP(F38,料單!$C:$Q,15,FALSE))</f>
        <v>側</v>
      </c>
      <c r="S38" s="174" t="str">
        <f ca="1">IF(VLOOKUP(F38,料單!$C:$R,16,FALSE)="","",VLOOKUP(F38,料單!$C:$R,16,FALSE))</f>
        <v>排</v>
      </c>
      <c r="T38" s="174" t="str">
        <f ca="1">IF(VLOOKUP(F38,料單!$C:$S,17,FALSE)="","",VLOOKUP(F38,料單!$C:$S,17,FALSE))</f>
        <v/>
      </c>
      <c r="U38" s="174" t="str">
        <f ca="1">_xlfn.IFNA(VLOOKUP(VLOOKUP(F38,料單!C:T,18,FALSE),資料庫!AM:AN,2,FALSE),"A")</f>
        <v>A</v>
      </c>
      <c r="V38" s="174">
        <f ca="1">IF(VLOOKUP(F38,料單!C:U,19,FALSE)="","",VLOOKUP(F38,料單!C:U,19,FALSE))</f>
        <v>1</v>
      </c>
      <c r="W38" s="361" t="str">
        <f t="shared" ca="1" si="1"/>
        <v>A</v>
      </c>
      <c r="X38" s="361" t="str">
        <f t="shared" ca="1" si="2"/>
        <v>A</v>
      </c>
      <c r="Y38" s="361" t="str">
        <f t="shared" ca="1" si="3"/>
        <v/>
      </c>
      <c r="Z38" s="361" t="str">
        <f t="shared" ca="1" si="4"/>
        <v/>
      </c>
      <c r="AA38" s="483">
        <f>料單!$K$3</f>
        <v>0</v>
      </c>
      <c r="AB38" s="483" t="str">
        <f>料單!$L$3</f>
        <v>拉、KD</v>
      </c>
    </row>
    <row r="39" spans="1:28" x14ac:dyDescent="0.25">
      <c r="A39" s="174">
        <f t="shared" si="0"/>
        <v>38</v>
      </c>
      <c r="B39" s="174" t="str">
        <f ca="1">料單!$C$1</f>
        <v>2026101401</v>
      </c>
      <c r="C39" s="174">
        <f>料單!$C$2</f>
        <v>0</v>
      </c>
      <c r="D39" s="6">
        <f>板材才數分析.!B39</f>
        <v>2</v>
      </c>
      <c r="E39" s="6">
        <f>板材才數分析.!C39</f>
        <v>0</v>
      </c>
      <c r="F39" s="6">
        <f>板材才數分析.!D39</f>
        <v>2008</v>
      </c>
      <c r="G39" t="str">
        <f ca="1">板材才數分析.!E39</f>
        <v>活隔</v>
      </c>
      <c r="H39">
        <f ca="1">板材才數分析.!F39</f>
        <v>0</v>
      </c>
      <c r="I39" t="str">
        <f ca="1">板材才數分析.!G39</f>
        <v>AA</v>
      </c>
      <c r="J39">
        <f ca="1">板材才數分析.!H39</f>
        <v>-32</v>
      </c>
      <c r="K39" t="str">
        <f ca="1">板材才數分析.!I39</f>
        <v>AA</v>
      </c>
      <c r="L39">
        <f ca="1">板材才數分析.!J39</f>
        <v>18</v>
      </c>
      <c r="M39">
        <f ca="1">板材才數分析.!K39</f>
        <v>0</v>
      </c>
      <c r="N39" t="str">
        <f ca="1">板材才數分析.!L39</f>
        <v/>
      </c>
      <c r="O39">
        <f ca="1">板材才數分析.!M39</f>
        <v>0</v>
      </c>
      <c r="P39" t="str">
        <f ca="1">表格15[[#This Row],[封邊色號]]</f>
        <v/>
      </c>
      <c r="Q39" s="174" t="str">
        <f ca="1">IF(VLOOKUP(F39,料單!$C:$P,14,FALSE)="","",VLOOKUP(F39,料單!$C:$P,14,FALSE))</f>
        <v/>
      </c>
      <c r="R39" s="174" t="str">
        <f ca="1">IF(VLOOKUP(F39,料單!$C:$Q,15,FALSE)="","",VLOOKUP(F39,料單!$C:$Q,15,FALSE))</f>
        <v/>
      </c>
      <c r="S39" s="174" t="str">
        <f ca="1">IF(VLOOKUP(F39,料單!$C:$R,16,FALSE)="","",VLOOKUP(F39,料單!$C:$R,16,FALSE))</f>
        <v/>
      </c>
      <c r="T39" s="174" t="str">
        <f ca="1">IF(VLOOKUP(F39,料單!$C:$S,17,FALSE)="","",VLOOKUP(F39,料單!$C:$S,17,FALSE))</f>
        <v/>
      </c>
      <c r="U39" s="174" t="str">
        <f ca="1">_xlfn.IFNA(VLOOKUP(VLOOKUP(F39,料單!C:T,18,FALSE),資料庫!AM:AN,2,FALSE),"A")</f>
        <v>A</v>
      </c>
      <c r="V39" s="174">
        <f ca="1">IF(VLOOKUP(F39,料單!C:U,19,FALSE)="","",VLOOKUP(F39,料單!C:U,19,FALSE))</f>
        <v>1</v>
      </c>
      <c r="W39" s="361" t="str">
        <f t="shared" ca="1" si="1"/>
        <v>A</v>
      </c>
      <c r="X39" s="361" t="str">
        <f t="shared" ca="1" si="2"/>
        <v>A</v>
      </c>
      <c r="Y39" s="361" t="str">
        <f t="shared" ca="1" si="3"/>
        <v>A</v>
      </c>
      <c r="Z39" s="361" t="str">
        <f t="shared" ca="1" si="4"/>
        <v>A</v>
      </c>
      <c r="AA39" s="483">
        <f>料單!$K$3</f>
        <v>0</v>
      </c>
      <c r="AB39" s="483" t="str">
        <f>料單!$L$3</f>
        <v>拉、KD</v>
      </c>
    </row>
    <row r="40" spans="1:28" x14ac:dyDescent="0.25">
      <c r="A40" s="174">
        <f t="shared" si="0"/>
        <v>39</v>
      </c>
      <c r="B40" s="174" t="str">
        <f ca="1">料單!$C$1</f>
        <v>2026101401</v>
      </c>
      <c r="C40" s="174">
        <f>料單!$C$2</f>
        <v>0</v>
      </c>
      <c r="D40" s="6">
        <f>板材才數分析.!B40</f>
        <v>2</v>
      </c>
      <c r="E40" s="6">
        <f>板材才數分析.!C40</f>
        <v>0</v>
      </c>
      <c r="F40" s="6">
        <f>板材才數分析.!D40</f>
        <v>2009</v>
      </c>
      <c r="G40" t="str">
        <f ca="1">板材才數分析.!E40</f>
        <v>固隔</v>
      </c>
      <c r="H40">
        <f ca="1">板材才數分析.!F40</f>
        <v>0</v>
      </c>
      <c r="I40" t="str">
        <f ca="1">板材才數分析.!G40</f>
        <v>AA</v>
      </c>
      <c r="J40">
        <f ca="1">板材才數分析.!H40</f>
        <v>-22</v>
      </c>
      <c r="K40" t="str">
        <f ca="1">板材才數分析.!I40</f>
        <v/>
      </c>
      <c r="L40">
        <f ca="1">板材才數分析.!J40</f>
        <v>18</v>
      </c>
      <c r="M40">
        <f ca="1">板材才數分析.!K40</f>
        <v>0</v>
      </c>
      <c r="N40" t="str">
        <f ca="1">板材才數分析.!L40</f>
        <v/>
      </c>
      <c r="O40">
        <f ca="1">板材才數分析.!M40</f>
        <v>0</v>
      </c>
      <c r="P40" t="str">
        <f ca="1">表格15[[#This Row],[封邊色號]]</f>
        <v/>
      </c>
      <c r="Q40" s="174" t="str">
        <f ca="1">IF(VLOOKUP(F40,料單!$C:$P,14,FALSE)="","",VLOOKUP(F40,料單!$C:$P,14,FALSE))</f>
        <v/>
      </c>
      <c r="R40" s="174" t="str">
        <f ca="1">IF(VLOOKUP(F40,料單!$C:$Q,15,FALSE)="","",VLOOKUP(F40,料單!$C:$Q,15,FALSE))</f>
        <v>固</v>
      </c>
      <c r="S40" s="174" t="str">
        <f ca="1">IF(VLOOKUP(F40,料單!$C:$R,16,FALSE)="","",VLOOKUP(F40,料單!$C:$R,16,FALSE))</f>
        <v/>
      </c>
      <c r="T40" s="174" t="str">
        <f ca="1">IF(VLOOKUP(F40,料單!$C:$S,17,FALSE)="","",VLOOKUP(F40,料單!$C:$S,17,FALSE))</f>
        <v/>
      </c>
      <c r="U40" s="174" t="str">
        <f ca="1">_xlfn.IFNA(VLOOKUP(VLOOKUP(F40,料單!C:T,18,FALSE),資料庫!AM:AN,2,FALSE),"A")</f>
        <v>A</v>
      </c>
      <c r="V40" s="174">
        <f ca="1">IF(VLOOKUP(F40,料單!C:U,19,FALSE)="","",VLOOKUP(F40,料單!C:U,19,FALSE))</f>
        <v>1</v>
      </c>
      <c r="W40" s="361" t="str">
        <f t="shared" ca="1" si="1"/>
        <v>A</v>
      </c>
      <c r="X40" s="361" t="str">
        <f t="shared" ca="1" si="2"/>
        <v>A</v>
      </c>
      <c r="Y40" s="361" t="str">
        <f t="shared" ca="1" si="3"/>
        <v/>
      </c>
      <c r="Z40" s="361" t="str">
        <f t="shared" ca="1" si="4"/>
        <v/>
      </c>
      <c r="AA40" s="483">
        <f>料單!$K$3</f>
        <v>0</v>
      </c>
      <c r="AB40" s="483" t="str">
        <f>料單!$L$3</f>
        <v>拉、KD</v>
      </c>
    </row>
    <row r="41" spans="1:28" x14ac:dyDescent="0.25">
      <c r="A41" s="174">
        <f t="shared" si="0"/>
        <v>40</v>
      </c>
      <c r="B41" s="174" t="str">
        <f ca="1">料單!$C$1</f>
        <v>2026101401</v>
      </c>
      <c r="C41" s="174">
        <f>料單!$C$2</f>
        <v>0</v>
      </c>
      <c r="D41" s="6">
        <f>板材才數分析.!B41</f>
        <v>2</v>
      </c>
      <c r="E41" s="6">
        <f>板材才數分析.!C41</f>
        <v>0</v>
      </c>
      <c r="F41" s="6">
        <f>板材才數分析.!D41</f>
        <v>2010</v>
      </c>
      <c r="G41" t="str">
        <f ca="1">板材才數分析.!E41</f>
        <v>左門板</v>
      </c>
      <c r="H41">
        <f ca="1">板材才數分析.!F41</f>
        <v>0</v>
      </c>
      <c r="I41" t="str">
        <f ca="1">板材才數分析.!G41</f>
        <v>AA</v>
      </c>
      <c r="J41">
        <f ca="1">板材才數分析.!H41</f>
        <v>-4</v>
      </c>
      <c r="K41" t="str">
        <f ca="1">板材才數分析.!I41</f>
        <v>AA</v>
      </c>
      <c r="L41">
        <f ca="1">板材才數分析.!J41</f>
        <v>18</v>
      </c>
      <c r="M41">
        <f ca="1">板材才數分析.!K41</f>
        <v>0</v>
      </c>
      <c r="N41" t="str">
        <f ca="1">板材才數分析.!L41</f>
        <v/>
      </c>
      <c r="O41">
        <f ca="1">板材才數分析.!M41</f>
        <v>0</v>
      </c>
      <c r="P41" t="str">
        <f ca="1">表格15[[#This Row],[封邊色號]]</f>
        <v/>
      </c>
      <c r="Q41" s="174" t="str">
        <f ca="1">IF(VLOOKUP(F41,料單!$C:$P,14,FALSE)="","",VLOOKUP(F41,料單!$C:$P,14,FALSE))</f>
        <v>鉸2</v>
      </c>
      <c r="R41" s="174" t="str">
        <f ca="1">IF(VLOOKUP(F41,料單!$C:$Q,15,FALSE)="","",VLOOKUP(F41,料單!$C:$Q,15,FALSE))</f>
        <v/>
      </c>
      <c r="S41" s="174" t="str">
        <f ca="1">IF(VLOOKUP(F41,料單!$C:$R,16,FALSE)="","",VLOOKUP(F41,料單!$C:$R,16,FALSE))</f>
        <v/>
      </c>
      <c r="T41" s="174" t="str">
        <f ca="1">IF(VLOOKUP(F41,料單!$C:$S,17,FALSE)="","",VLOOKUP(F41,料單!$C:$S,17,FALSE))</f>
        <v/>
      </c>
      <c r="U41" s="174" t="str">
        <f ca="1">_xlfn.IFNA(VLOOKUP(VLOOKUP(F41,料單!C:T,18,FALSE),資料庫!AM:AN,2,FALSE),"A")</f>
        <v>A</v>
      </c>
      <c r="V41" s="174">
        <f ca="1">IF(VLOOKUP(F41,料單!C:U,19,FALSE)="","",VLOOKUP(F41,料單!C:U,19,FALSE))</f>
        <v>1</v>
      </c>
      <c r="W41" s="361" t="str">
        <f t="shared" ca="1" si="1"/>
        <v>A</v>
      </c>
      <c r="X41" s="361" t="str">
        <f t="shared" ca="1" si="2"/>
        <v>A</v>
      </c>
      <c r="Y41" s="361" t="str">
        <f t="shared" ca="1" si="3"/>
        <v>A</v>
      </c>
      <c r="Z41" s="361" t="str">
        <f t="shared" ca="1" si="4"/>
        <v>A</v>
      </c>
      <c r="AA41" s="483">
        <f>料單!$K$3</f>
        <v>0</v>
      </c>
      <c r="AB41" s="483" t="str">
        <f>料單!$L$3</f>
        <v>拉、KD</v>
      </c>
    </row>
    <row r="42" spans="1:28" x14ac:dyDescent="0.25">
      <c r="A42" s="174">
        <f t="shared" si="0"/>
        <v>41</v>
      </c>
      <c r="B42" s="174" t="str">
        <f ca="1">料單!$C$1</f>
        <v>2026101401</v>
      </c>
      <c r="C42" s="174">
        <f>料單!$C$2</f>
        <v>0</v>
      </c>
      <c r="D42" s="6">
        <f>板材才數分析.!B42</f>
        <v>2</v>
      </c>
      <c r="E42" s="6">
        <f>板材才數分析.!C42</f>
        <v>0</v>
      </c>
      <c r="F42" s="6">
        <f>板材才數分析.!D42</f>
        <v>2011</v>
      </c>
      <c r="G42" t="str">
        <f ca="1">板材才數分析.!E42</f>
        <v>右門板</v>
      </c>
      <c r="H42">
        <f ca="1">板材才數分析.!F42</f>
        <v>0</v>
      </c>
      <c r="I42" t="str">
        <f ca="1">板材才數分析.!G42</f>
        <v>AA</v>
      </c>
      <c r="J42">
        <f ca="1">板材才數分析.!H42</f>
        <v>-4</v>
      </c>
      <c r="K42" t="str">
        <f ca="1">板材才數分析.!I42</f>
        <v>AA</v>
      </c>
      <c r="L42">
        <f ca="1">板材才數分析.!J42</f>
        <v>18</v>
      </c>
      <c r="M42">
        <f ca="1">板材才數分析.!K42</f>
        <v>0</v>
      </c>
      <c r="N42" t="str">
        <f ca="1">板材才數分析.!L42</f>
        <v/>
      </c>
      <c r="O42">
        <f ca="1">板材才數分析.!M42</f>
        <v>0</v>
      </c>
      <c r="P42" t="str">
        <f ca="1">表格15[[#This Row],[封邊色號]]</f>
        <v/>
      </c>
      <c r="Q42" s="174" t="str">
        <f ca="1">IF(VLOOKUP(F42,料單!$C:$P,14,FALSE)="","",VLOOKUP(F42,料單!$C:$P,14,FALSE))</f>
        <v>鉸2</v>
      </c>
      <c r="R42" s="174" t="str">
        <f ca="1">IF(VLOOKUP(F42,料單!$C:$Q,15,FALSE)="","",VLOOKUP(F42,料單!$C:$Q,15,FALSE))</f>
        <v/>
      </c>
      <c r="S42" s="174" t="str">
        <f ca="1">IF(VLOOKUP(F42,料單!$C:$R,16,FALSE)="","",VLOOKUP(F42,料單!$C:$R,16,FALSE))</f>
        <v/>
      </c>
      <c r="T42" s="174" t="str">
        <f ca="1">IF(VLOOKUP(F42,料單!$C:$S,17,FALSE)="","",VLOOKUP(F42,料單!$C:$S,17,FALSE))</f>
        <v/>
      </c>
      <c r="U42" s="174" t="str">
        <f ca="1">_xlfn.IFNA(VLOOKUP(VLOOKUP(F42,料單!C:T,18,FALSE),資料庫!AM:AN,2,FALSE),"A")</f>
        <v>A</v>
      </c>
      <c r="V42" s="174">
        <f ca="1">IF(VLOOKUP(F42,料單!C:U,19,FALSE)="","",VLOOKUP(F42,料單!C:U,19,FALSE))</f>
        <v>1</v>
      </c>
      <c r="W42" s="361" t="str">
        <f t="shared" ca="1" si="1"/>
        <v>A</v>
      </c>
      <c r="X42" s="361" t="str">
        <f t="shared" ca="1" si="2"/>
        <v>A</v>
      </c>
      <c r="Y42" s="361" t="str">
        <f t="shared" ca="1" si="3"/>
        <v>A</v>
      </c>
      <c r="Z42" s="361" t="str">
        <f t="shared" ca="1" si="4"/>
        <v>A</v>
      </c>
      <c r="AA42" s="483">
        <f>料單!$K$3</f>
        <v>0</v>
      </c>
      <c r="AB42" s="483" t="str">
        <f>料單!$L$3</f>
        <v>拉、KD</v>
      </c>
    </row>
    <row r="43" spans="1:28" x14ac:dyDescent="0.25">
      <c r="A43" s="174">
        <f t="shared" si="0"/>
        <v>42</v>
      </c>
      <c r="B43" s="174" t="str">
        <f ca="1">料單!$C$1</f>
        <v>2026101401</v>
      </c>
      <c r="C43" s="174">
        <f>料單!$C$2</f>
        <v>0</v>
      </c>
      <c r="D43" s="6">
        <f>板材才數分析.!B43</f>
        <v>2</v>
      </c>
      <c r="E43" s="6">
        <f>板材才數分析.!C43</f>
        <v>0</v>
      </c>
      <c r="F43" s="6">
        <f>板材才數分析.!D43</f>
        <v>2012</v>
      </c>
      <c r="G43">
        <f ca="1">板材才數分析.!E43</f>
        <v>0</v>
      </c>
      <c r="H43">
        <f ca="1">板材才數分析.!F43</f>
        <v>0</v>
      </c>
      <c r="I43" t="str">
        <f ca="1">板材才數分析.!G43</f>
        <v/>
      </c>
      <c r="J43">
        <f ca="1">板材才數分析.!H43</f>
        <v>0</v>
      </c>
      <c r="K43" t="str">
        <f ca="1">板材才數分析.!I43</f>
        <v/>
      </c>
      <c r="L43">
        <f ca="1">板材才數分析.!J43</f>
        <v>18</v>
      </c>
      <c r="M43">
        <f ca="1">板材才數分析.!K43</f>
        <v>0</v>
      </c>
      <c r="N43" t="str">
        <f ca="1">板材才數分析.!L43</f>
        <v/>
      </c>
      <c r="O43">
        <f ca="1">板材才數分析.!M43</f>
        <v>0</v>
      </c>
      <c r="P43" t="str">
        <f ca="1">表格15[[#This Row],[封邊色號]]</f>
        <v/>
      </c>
      <c r="Q43" s="174" t="str">
        <f ca="1">IF(VLOOKUP(F43,料單!$C:$P,14,FALSE)="","",VLOOKUP(F43,料單!$C:$P,14,FALSE))</f>
        <v/>
      </c>
      <c r="R43" s="174" t="str">
        <f ca="1">IF(VLOOKUP(F43,料單!$C:$Q,15,FALSE)="","",VLOOKUP(F43,料單!$C:$Q,15,FALSE))</f>
        <v/>
      </c>
      <c r="S43" s="174" t="str">
        <f ca="1">IF(VLOOKUP(F43,料單!$C:$R,16,FALSE)="","",VLOOKUP(F43,料單!$C:$R,16,FALSE))</f>
        <v/>
      </c>
      <c r="T43" s="174" t="str">
        <f ca="1">IF(VLOOKUP(F43,料單!$C:$S,17,FALSE)="","",VLOOKUP(F43,料單!$C:$S,17,FALSE))</f>
        <v/>
      </c>
      <c r="U43" s="174" t="str">
        <f ca="1">_xlfn.IFNA(VLOOKUP(VLOOKUP(F43,料單!C:T,18,FALSE),資料庫!AM:AN,2,FALSE),"A")</f>
        <v>A</v>
      </c>
      <c r="V43" s="174" t="str">
        <f ca="1">IF(VLOOKUP(F43,料單!C:U,19,FALSE)="","",VLOOKUP(F43,料單!C:U,19,FALSE))</f>
        <v/>
      </c>
      <c r="W43" s="361" t="str">
        <f t="shared" ca="1" si="1"/>
        <v/>
      </c>
      <c r="X43" s="361" t="str">
        <f t="shared" ca="1" si="2"/>
        <v/>
      </c>
      <c r="Y43" s="361" t="str">
        <f t="shared" ca="1" si="3"/>
        <v/>
      </c>
      <c r="Z43" s="361" t="str">
        <f t="shared" ca="1" si="4"/>
        <v/>
      </c>
      <c r="AA43" s="483">
        <f>料單!$K$3</f>
        <v>0</v>
      </c>
      <c r="AB43" s="483" t="str">
        <f>料單!$L$3</f>
        <v>拉、KD</v>
      </c>
    </row>
    <row r="44" spans="1:28" x14ac:dyDescent="0.25">
      <c r="A44" s="174">
        <f t="shared" si="0"/>
        <v>43</v>
      </c>
      <c r="B44" s="174" t="str">
        <f ca="1">料單!$C$1</f>
        <v>2026101401</v>
      </c>
      <c r="C44" s="174">
        <f>料單!$C$2</f>
        <v>0</v>
      </c>
      <c r="D44" s="6">
        <f>板材才數分析.!B44</f>
        <v>2</v>
      </c>
      <c r="E44" s="6">
        <f>板材才數分析.!C44</f>
        <v>0</v>
      </c>
      <c r="F44" s="6">
        <f>板材才數分析.!D44</f>
        <v>2013</v>
      </c>
      <c r="G44">
        <f ca="1">板材才數分析.!E44</f>
        <v>0</v>
      </c>
      <c r="H44">
        <f ca="1">板材才數分析.!F44</f>
        <v>0</v>
      </c>
      <c r="I44" t="str">
        <f ca="1">板材才數分析.!G44</f>
        <v/>
      </c>
      <c r="J44">
        <f ca="1">板材才數分析.!H44</f>
        <v>0</v>
      </c>
      <c r="K44" t="str">
        <f ca="1">板材才數分析.!I44</f>
        <v/>
      </c>
      <c r="L44">
        <f ca="1">板材才數分析.!J44</f>
        <v>0</v>
      </c>
      <c r="M44">
        <f ca="1">板材才數分析.!K44</f>
        <v>0</v>
      </c>
      <c r="N44" t="str">
        <f ca="1">板材才數分析.!L44</f>
        <v/>
      </c>
      <c r="O44">
        <f ca="1">板材才數分析.!M44</f>
        <v>0</v>
      </c>
      <c r="P44" t="str">
        <f ca="1">表格15[[#This Row],[封邊色號]]</f>
        <v/>
      </c>
      <c r="Q44" s="174" t="str">
        <f ca="1">IF(VLOOKUP(F44,料單!$C:$P,14,FALSE)="","",VLOOKUP(F44,料單!$C:$P,14,FALSE))</f>
        <v/>
      </c>
      <c r="R44" s="174" t="str">
        <f ca="1">IF(VLOOKUP(F44,料單!$C:$Q,15,FALSE)="","",VLOOKUP(F44,料單!$C:$Q,15,FALSE))</f>
        <v/>
      </c>
      <c r="S44" s="174" t="str">
        <f ca="1">IF(VLOOKUP(F44,料單!$C:$R,16,FALSE)="","",VLOOKUP(F44,料單!$C:$R,16,FALSE))</f>
        <v/>
      </c>
      <c r="T44" s="174" t="str">
        <f ca="1">IF(VLOOKUP(F44,料單!$C:$S,17,FALSE)="","",VLOOKUP(F44,料單!$C:$S,17,FALSE))</f>
        <v/>
      </c>
      <c r="U44" s="174" t="str">
        <f ca="1">_xlfn.IFNA(VLOOKUP(VLOOKUP(F44,料單!C:T,18,FALSE),資料庫!AM:AN,2,FALSE),"A")</f>
        <v>A</v>
      </c>
      <c r="V44" s="174" t="str">
        <f ca="1">IF(VLOOKUP(F44,料單!C:U,19,FALSE)="","",VLOOKUP(F44,料單!C:U,19,FALSE))</f>
        <v/>
      </c>
      <c r="W44" s="361" t="str">
        <f t="shared" ca="1" si="1"/>
        <v/>
      </c>
      <c r="X44" s="361" t="str">
        <f t="shared" ca="1" si="2"/>
        <v/>
      </c>
      <c r="Y44" s="361" t="str">
        <f t="shared" ca="1" si="3"/>
        <v/>
      </c>
      <c r="Z44" s="361" t="str">
        <f t="shared" ca="1" si="4"/>
        <v/>
      </c>
      <c r="AA44" s="483">
        <f>料單!$K$3</f>
        <v>0</v>
      </c>
      <c r="AB44" s="483" t="str">
        <f>料單!$L$3</f>
        <v>拉、KD</v>
      </c>
    </row>
    <row r="45" spans="1:28" x14ac:dyDescent="0.25">
      <c r="A45" s="174">
        <f t="shared" si="0"/>
        <v>44</v>
      </c>
      <c r="B45" s="174" t="str">
        <f ca="1">料單!$C$1</f>
        <v>2026101401</v>
      </c>
      <c r="C45" s="174">
        <f>料單!$C$2</f>
        <v>0</v>
      </c>
      <c r="D45" s="6">
        <f>板材才數分析.!B45</f>
        <v>2</v>
      </c>
      <c r="E45" s="6">
        <f>板材才數分析.!C45</f>
        <v>0</v>
      </c>
      <c r="F45" s="6">
        <f>板材才數分析.!D45</f>
        <v>2014</v>
      </c>
      <c r="G45">
        <f ca="1">板材才數分析.!E45</f>
        <v>0</v>
      </c>
      <c r="H45">
        <f ca="1">板材才數分析.!F45</f>
        <v>0</v>
      </c>
      <c r="I45" t="str">
        <f ca="1">板材才數分析.!G45</f>
        <v/>
      </c>
      <c r="J45">
        <f ca="1">板材才數分析.!H45</f>
        <v>0</v>
      </c>
      <c r="K45" t="str">
        <f ca="1">板材才數分析.!I45</f>
        <v/>
      </c>
      <c r="L45">
        <f ca="1">板材才數分析.!J45</f>
        <v>0</v>
      </c>
      <c r="M45">
        <f ca="1">板材才數分析.!K45</f>
        <v>0</v>
      </c>
      <c r="N45" t="str">
        <f ca="1">板材才數分析.!L45</f>
        <v/>
      </c>
      <c r="O45">
        <f ca="1">板材才數分析.!M45</f>
        <v>0</v>
      </c>
      <c r="P45" t="str">
        <f ca="1">表格15[[#This Row],[封邊色號]]</f>
        <v/>
      </c>
      <c r="Q45" s="174" t="str">
        <f ca="1">IF(VLOOKUP(F45,料單!$C:$P,14,FALSE)="","",VLOOKUP(F45,料單!$C:$P,14,FALSE))</f>
        <v/>
      </c>
      <c r="R45" s="174" t="str">
        <f ca="1">IF(VLOOKUP(F45,料單!$C:$Q,15,FALSE)="","",VLOOKUP(F45,料單!$C:$Q,15,FALSE))</f>
        <v/>
      </c>
      <c r="S45" s="174" t="str">
        <f ca="1">IF(VLOOKUP(F45,料單!$C:$R,16,FALSE)="","",VLOOKUP(F45,料單!$C:$R,16,FALSE))</f>
        <v/>
      </c>
      <c r="T45" s="174" t="str">
        <f ca="1">IF(VLOOKUP(F45,料單!$C:$S,17,FALSE)="","",VLOOKUP(F45,料單!$C:$S,17,FALSE))</f>
        <v/>
      </c>
      <c r="U45" s="174" t="str">
        <f ca="1">_xlfn.IFNA(VLOOKUP(VLOOKUP(F45,料單!C:T,18,FALSE),資料庫!AM:AN,2,FALSE),"A")</f>
        <v>A</v>
      </c>
      <c r="V45" s="174" t="str">
        <f ca="1">IF(VLOOKUP(F45,料單!C:U,19,FALSE)="","",VLOOKUP(F45,料單!C:U,19,FALSE))</f>
        <v/>
      </c>
      <c r="W45" s="361" t="str">
        <f t="shared" ca="1" si="1"/>
        <v/>
      </c>
      <c r="X45" s="361" t="str">
        <f t="shared" ca="1" si="2"/>
        <v/>
      </c>
      <c r="Y45" s="361" t="str">
        <f t="shared" ca="1" si="3"/>
        <v/>
      </c>
      <c r="Z45" s="361" t="str">
        <f t="shared" ca="1" si="4"/>
        <v/>
      </c>
      <c r="AA45" s="483">
        <f>料單!$K$3</f>
        <v>0</v>
      </c>
      <c r="AB45" s="483" t="str">
        <f>料單!$L$3</f>
        <v>拉、KD</v>
      </c>
    </row>
    <row r="46" spans="1:28" x14ac:dyDescent="0.25">
      <c r="A46" s="174">
        <f t="shared" si="0"/>
        <v>45</v>
      </c>
      <c r="B46" s="174" t="str">
        <f ca="1">料單!$C$1</f>
        <v>2026101401</v>
      </c>
      <c r="C46" s="174">
        <f>料單!$C$2</f>
        <v>0</v>
      </c>
      <c r="D46" s="6">
        <f>板材才數分析.!B46</f>
        <v>2</v>
      </c>
      <c r="E46" s="6">
        <f>板材才數分析.!C46</f>
        <v>0</v>
      </c>
      <c r="F46" s="6">
        <f>板材才數分析.!D46</f>
        <v>2015</v>
      </c>
      <c r="G46">
        <f ca="1">板材才數分析.!E46</f>
        <v>0</v>
      </c>
      <c r="H46">
        <f ca="1">板材才數分析.!F46</f>
        <v>0</v>
      </c>
      <c r="I46" t="str">
        <f ca="1">板材才數分析.!G46</f>
        <v/>
      </c>
      <c r="J46">
        <f ca="1">板材才數分析.!H46</f>
        <v>0</v>
      </c>
      <c r="K46" t="str">
        <f ca="1">板材才數分析.!I46</f>
        <v/>
      </c>
      <c r="L46">
        <f ca="1">板材才數分析.!J46</f>
        <v>0</v>
      </c>
      <c r="M46">
        <f ca="1">板材才數分析.!K46</f>
        <v>0</v>
      </c>
      <c r="N46" t="str">
        <f ca="1">板材才數分析.!L46</f>
        <v/>
      </c>
      <c r="O46">
        <f ca="1">板材才數分析.!M46</f>
        <v>0</v>
      </c>
      <c r="P46" t="str">
        <f ca="1">表格15[[#This Row],[封邊色號]]</f>
        <v/>
      </c>
      <c r="Q46" s="174" t="str">
        <f ca="1">IF(VLOOKUP(F46,料單!$C:$P,14,FALSE)="","",VLOOKUP(F46,料單!$C:$P,14,FALSE))</f>
        <v/>
      </c>
      <c r="R46" s="174" t="str">
        <f ca="1">IF(VLOOKUP(F46,料單!$C:$Q,15,FALSE)="","",VLOOKUP(F46,料單!$C:$Q,15,FALSE))</f>
        <v/>
      </c>
      <c r="S46" s="174" t="str">
        <f ca="1">IF(VLOOKUP(F46,料單!$C:$R,16,FALSE)="","",VLOOKUP(F46,料單!$C:$R,16,FALSE))</f>
        <v/>
      </c>
      <c r="T46" s="174" t="str">
        <f ca="1">IF(VLOOKUP(F46,料單!$C:$S,17,FALSE)="","",VLOOKUP(F46,料單!$C:$S,17,FALSE))</f>
        <v/>
      </c>
      <c r="U46" s="174" t="str">
        <f ca="1">_xlfn.IFNA(VLOOKUP(VLOOKUP(F46,料單!C:T,18,FALSE),資料庫!AM:AN,2,FALSE),"A")</f>
        <v>A</v>
      </c>
      <c r="V46" s="174" t="str">
        <f ca="1">IF(VLOOKUP(F46,料單!C:U,19,FALSE)="","",VLOOKUP(F46,料單!C:U,19,FALSE))</f>
        <v/>
      </c>
      <c r="W46" s="361" t="str">
        <f t="shared" ca="1" si="1"/>
        <v/>
      </c>
      <c r="X46" s="361" t="str">
        <f t="shared" ca="1" si="2"/>
        <v/>
      </c>
      <c r="Y46" s="361" t="str">
        <f t="shared" ca="1" si="3"/>
        <v/>
      </c>
      <c r="Z46" s="361" t="str">
        <f t="shared" ca="1" si="4"/>
        <v/>
      </c>
      <c r="AA46" s="483">
        <f>料單!$K$3</f>
        <v>0</v>
      </c>
      <c r="AB46" s="483" t="str">
        <f>料單!$L$3</f>
        <v>拉、KD</v>
      </c>
    </row>
    <row r="47" spans="1:28" x14ac:dyDescent="0.25">
      <c r="A47" s="174">
        <f t="shared" si="0"/>
        <v>46</v>
      </c>
      <c r="B47" s="174" t="str">
        <f ca="1">料單!$C$1</f>
        <v>2026101401</v>
      </c>
      <c r="C47" s="174">
        <f>料單!$C$2</f>
        <v>0</v>
      </c>
      <c r="D47" s="6">
        <f>板材才數分析.!B47</f>
        <v>2</v>
      </c>
      <c r="E47" s="6">
        <f>板材才數分析.!C47</f>
        <v>0</v>
      </c>
      <c r="F47" s="6">
        <f>板材才數分析.!D47</f>
        <v>2016</v>
      </c>
      <c r="G47">
        <f ca="1">板材才數分析.!E47</f>
        <v>0</v>
      </c>
      <c r="H47">
        <f ca="1">板材才數分析.!F47</f>
        <v>0</v>
      </c>
      <c r="I47">
        <f ca="1">板材才數分析.!G47</f>
        <v>0</v>
      </c>
      <c r="J47">
        <f ca="1">板材才數分析.!H47</f>
        <v>0</v>
      </c>
      <c r="K47" t="str">
        <f ca="1">板材才數分析.!I47</f>
        <v/>
      </c>
      <c r="L47">
        <f ca="1">板材才數分析.!J47</f>
        <v>0</v>
      </c>
      <c r="M47">
        <f ca="1">板材才數分析.!K47</f>
        <v>0</v>
      </c>
      <c r="N47" t="str">
        <f ca="1">板材才數分析.!L47</f>
        <v/>
      </c>
      <c r="O47">
        <f ca="1">板材才數分析.!M47</f>
        <v>0</v>
      </c>
      <c r="P47" t="str">
        <f ca="1">表格15[[#This Row],[封邊色號]]</f>
        <v/>
      </c>
      <c r="Q47" s="174" t="str">
        <f ca="1">IF(VLOOKUP(F47,料單!$C:$P,14,FALSE)="","",VLOOKUP(F47,料單!$C:$P,14,FALSE))</f>
        <v/>
      </c>
      <c r="R47" s="174" t="str">
        <f ca="1">IF(VLOOKUP(F47,料單!$C:$Q,15,FALSE)="","",VLOOKUP(F47,料單!$C:$Q,15,FALSE))</f>
        <v/>
      </c>
      <c r="S47" s="174" t="str">
        <f ca="1">IF(VLOOKUP(F47,料單!$C:$R,16,FALSE)="","",VLOOKUP(F47,料單!$C:$R,16,FALSE))</f>
        <v/>
      </c>
      <c r="T47" s="174" t="str">
        <f ca="1">IF(VLOOKUP(F47,料單!$C:$S,17,FALSE)="","",VLOOKUP(F47,料單!$C:$S,17,FALSE))</f>
        <v/>
      </c>
      <c r="U47" s="174" t="str">
        <f ca="1">_xlfn.IFNA(VLOOKUP(VLOOKUP(F47,料單!C:T,18,FALSE),資料庫!AM:AN,2,FALSE),"A")</f>
        <v>A</v>
      </c>
      <c r="V47" s="174" t="str">
        <f ca="1">IF(VLOOKUP(F47,料單!C:U,19,FALSE)="","",VLOOKUP(F47,料單!C:U,19,FALSE))</f>
        <v/>
      </c>
      <c r="W47" s="361" t="str">
        <f t="shared" ca="1" si="1"/>
        <v/>
      </c>
      <c r="X47" s="361" t="str">
        <f t="shared" ca="1" si="2"/>
        <v/>
      </c>
      <c r="Y47" s="361" t="str">
        <f t="shared" ca="1" si="3"/>
        <v/>
      </c>
      <c r="Z47" s="361" t="str">
        <f t="shared" ca="1" si="4"/>
        <v/>
      </c>
      <c r="AA47" s="483">
        <f>料單!$K$3</f>
        <v>0</v>
      </c>
      <c r="AB47" s="483" t="str">
        <f>料單!$L$3</f>
        <v>拉、KD</v>
      </c>
    </row>
    <row r="48" spans="1:28" x14ac:dyDescent="0.25">
      <c r="A48" s="174">
        <f t="shared" si="0"/>
        <v>47</v>
      </c>
      <c r="B48" s="174" t="str">
        <f ca="1">料單!$C$1</f>
        <v>2026101401</v>
      </c>
      <c r="C48" s="174">
        <f>料單!$C$2</f>
        <v>0</v>
      </c>
      <c r="D48" s="6">
        <f>板材才數分析.!B48</f>
        <v>2</v>
      </c>
      <c r="E48" s="6">
        <f>板材才數分析.!C48</f>
        <v>0</v>
      </c>
      <c r="F48" s="6">
        <f>板材才數分析.!D48</f>
        <v>2017</v>
      </c>
      <c r="G48">
        <f ca="1">板材才數分析.!E48</f>
        <v>0</v>
      </c>
      <c r="H48">
        <f ca="1">板材才數分析.!F48</f>
        <v>0</v>
      </c>
      <c r="I48" t="str">
        <f ca="1">板材才數分析.!G48</f>
        <v/>
      </c>
      <c r="J48">
        <f ca="1">板材才數分析.!H48</f>
        <v>0</v>
      </c>
      <c r="K48" t="str">
        <f ca="1">板材才數分析.!I48</f>
        <v/>
      </c>
      <c r="L48">
        <f ca="1">板材才數分析.!J48</f>
        <v>0</v>
      </c>
      <c r="M48">
        <f ca="1">板材才數分析.!K48</f>
        <v>0</v>
      </c>
      <c r="N48" t="str">
        <f ca="1">板材才數分析.!L48</f>
        <v/>
      </c>
      <c r="O48">
        <f ca="1">板材才數分析.!M48</f>
        <v>0</v>
      </c>
      <c r="P48" t="str">
        <f ca="1">表格15[[#This Row],[封邊色號]]</f>
        <v/>
      </c>
      <c r="Q48" s="174" t="str">
        <f ca="1">IF(VLOOKUP(F48,料單!$C:$P,14,FALSE)="","",VLOOKUP(F48,料單!$C:$P,14,FALSE))</f>
        <v/>
      </c>
      <c r="R48" s="174" t="str">
        <f ca="1">IF(VLOOKUP(F48,料單!$C:$Q,15,FALSE)="","",VLOOKUP(F48,料單!$C:$Q,15,FALSE))</f>
        <v/>
      </c>
      <c r="S48" s="174" t="str">
        <f ca="1">IF(VLOOKUP(F48,料單!$C:$R,16,FALSE)="","",VLOOKUP(F48,料單!$C:$R,16,FALSE))</f>
        <v/>
      </c>
      <c r="T48" s="174" t="str">
        <f ca="1">IF(VLOOKUP(F48,料單!$C:$S,17,FALSE)="","",VLOOKUP(F48,料單!$C:$S,17,FALSE))</f>
        <v/>
      </c>
      <c r="U48" s="174" t="str">
        <f ca="1">_xlfn.IFNA(VLOOKUP(VLOOKUP(F48,料單!C:T,18,FALSE),資料庫!AM:AN,2,FALSE),"A")</f>
        <v>A</v>
      </c>
      <c r="V48" s="174" t="str">
        <f ca="1">IF(VLOOKUP(F48,料單!C:U,19,FALSE)="","",VLOOKUP(F48,料單!C:U,19,FALSE))</f>
        <v/>
      </c>
      <c r="W48" s="361" t="str">
        <f t="shared" ca="1" si="1"/>
        <v/>
      </c>
      <c r="X48" s="361" t="str">
        <f t="shared" ca="1" si="2"/>
        <v/>
      </c>
      <c r="Y48" s="361" t="str">
        <f t="shared" ca="1" si="3"/>
        <v/>
      </c>
      <c r="Z48" s="361" t="str">
        <f t="shared" ca="1" si="4"/>
        <v/>
      </c>
      <c r="AA48" s="483">
        <f>料單!$K$3</f>
        <v>0</v>
      </c>
      <c r="AB48" s="483" t="str">
        <f>料單!$L$3</f>
        <v>拉、KD</v>
      </c>
    </row>
    <row r="49" spans="1:28" x14ac:dyDescent="0.25">
      <c r="A49" s="174">
        <f t="shared" si="0"/>
        <v>48</v>
      </c>
      <c r="B49" s="174" t="str">
        <f ca="1">料單!$C$1</f>
        <v>2026101401</v>
      </c>
      <c r="C49" s="174">
        <f>料單!$C$2</f>
        <v>0</v>
      </c>
      <c r="D49" s="6">
        <f>板材才數分析.!B49</f>
        <v>2</v>
      </c>
      <c r="E49" s="6">
        <f>板材才數分析.!C49</f>
        <v>0</v>
      </c>
      <c r="F49" s="6">
        <f>板材才數分析.!D49</f>
        <v>2018</v>
      </c>
      <c r="G49">
        <f ca="1">板材才數分析.!E49</f>
        <v>0</v>
      </c>
      <c r="H49">
        <f ca="1">板材才數分析.!F49</f>
        <v>0</v>
      </c>
      <c r="I49" t="str">
        <f ca="1">板材才數分析.!G49</f>
        <v/>
      </c>
      <c r="J49">
        <f ca="1">板材才數分析.!H49</f>
        <v>0</v>
      </c>
      <c r="K49" t="str">
        <f ca="1">板材才數分析.!I49</f>
        <v/>
      </c>
      <c r="L49">
        <f ca="1">板材才數分析.!J49</f>
        <v>0</v>
      </c>
      <c r="M49">
        <f ca="1">板材才數分析.!K49</f>
        <v>0</v>
      </c>
      <c r="N49" t="str">
        <f ca="1">板材才數分析.!L49</f>
        <v/>
      </c>
      <c r="O49">
        <f ca="1">板材才數分析.!M49</f>
        <v>0</v>
      </c>
      <c r="P49" t="str">
        <f ca="1">表格15[[#This Row],[封邊色號]]</f>
        <v/>
      </c>
      <c r="Q49" s="174" t="str">
        <f ca="1">IF(VLOOKUP(F49,料單!$C:$P,14,FALSE)="","",VLOOKUP(F49,料單!$C:$P,14,FALSE))</f>
        <v/>
      </c>
      <c r="R49" s="174" t="str">
        <f ca="1">IF(VLOOKUP(F49,料單!$C:$Q,15,FALSE)="","",VLOOKUP(F49,料單!$C:$Q,15,FALSE))</f>
        <v/>
      </c>
      <c r="S49" s="174" t="str">
        <f ca="1">IF(VLOOKUP(F49,料單!$C:$R,16,FALSE)="","",VLOOKUP(F49,料單!$C:$R,16,FALSE))</f>
        <v/>
      </c>
      <c r="T49" s="174" t="str">
        <f ca="1">IF(VLOOKUP(F49,料單!$C:$S,17,FALSE)="","",VLOOKUP(F49,料單!$C:$S,17,FALSE))</f>
        <v/>
      </c>
      <c r="U49" s="174" t="str">
        <f ca="1">_xlfn.IFNA(VLOOKUP(VLOOKUP(F49,料單!C:T,18,FALSE),資料庫!AM:AN,2,FALSE),"A")</f>
        <v>A</v>
      </c>
      <c r="V49" s="174" t="str">
        <f ca="1">IF(VLOOKUP(F49,料單!C:U,19,FALSE)="","",VLOOKUP(F49,料單!C:U,19,FALSE))</f>
        <v/>
      </c>
      <c r="W49" s="361" t="str">
        <f t="shared" ca="1" si="1"/>
        <v/>
      </c>
      <c r="X49" s="361" t="str">
        <f t="shared" ca="1" si="2"/>
        <v/>
      </c>
      <c r="Y49" s="361" t="str">
        <f t="shared" ca="1" si="3"/>
        <v/>
      </c>
      <c r="Z49" s="361" t="str">
        <f t="shared" ca="1" si="4"/>
        <v/>
      </c>
      <c r="AA49" s="483">
        <f>料單!$K$3</f>
        <v>0</v>
      </c>
      <c r="AB49" s="483" t="str">
        <f>料單!$L$3</f>
        <v>拉、KD</v>
      </c>
    </row>
    <row r="50" spans="1:28" x14ac:dyDescent="0.25">
      <c r="A50" s="174">
        <f t="shared" si="0"/>
        <v>49</v>
      </c>
      <c r="B50" s="174" t="str">
        <f ca="1">料單!$C$1</f>
        <v>2026101401</v>
      </c>
      <c r="C50" s="174">
        <f>料單!$C$2</f>
        <v>0</v>
      </c>
      <c r="D50" s="6">
        <f>板材才數分析.!B50</f>
        <v>2</v>
      </c>
      <c r="E50" s="6">
        <f>板材才數分析.!C50</f>
        <v>0</v>
      </c>
      <c r="F50" s="6">
        <f>板材才數分析.!D50</f>
        <v>2019</v>
      </c>
      <c r="G50">
        <f ca="1">板材才數分析.!E50</f>
        <v>0</v>
      </c>
      <c r="H50">
        <f ca="1">板材才數分析.!F50</f>
        <v>0</v>
      </c>
      <c r="I50" t="str">
        <f ca="1">板材才數分析.!G50</f>
        <v/>
      </c>
      <c r="J50">
        <f ca="1">板材才數分析.!H50</f>
        <v>0</v>
      </c>
      <c r="K50" t="str">
        <f ca="1">板材才數分析.!I50</f>
        <v/>
      </c>
      <c r="L50">
        <f ca="1">板材才數分析.!J50</f>
        <v>0</v>
      </c>
      <c r="M50">
        <f ca="1">板材才數分析.!K50</f>
        <v>0</v>
      </c>
      <c r="N50" t="str">
        <f ca="1">板材才數分析.!L50</f>
        <v/>
      </c>
      <c r="O50">
        <f ca="1">板材才數分析.!M50</f>
        <v>0</v>
      </c>
      <c r="P50" t="str">
        <f ca="1">表格15[[#This Row],[封邊色號]]</f>
        <v/>
      </c>
      <c r="Q50" s="174" t="str">
        <f ca="1">IF(VLOOKUP(F50,料單!$C:$P,14,FALSE)="","",VLOOKUP(F50,料單!$C:$P,14,FALSE))</f>
        <v/>
      </c>
      <c r="R50" s="174" t="str">
        <f ca="1">IF(VLOOKUP(F50,料單!$C:$Q,15,FALSE)="","",VLOOKUP(F50,料單!$C:$Q,15,FALSE))</f>
        <v/>
      </c>
      <c r="S50" s="174" t="str">
        <f ca="1">IF(VLOOKUP(F50,料單!$C:$R,16,FALSE)="","",VLOOKUP(F50,料單!$C:$R,16,FALSE))</f>
        <v/>
      </c>
      <c r="T50" s="174" t="str">
        <f ca="1">IF(VLOOKUP(F50,料單!$C:$S,17,FALSE)="","",VLOOKUP(F50,料單!$C:$S,17,FALSE))</f>
        <v/>
      </c>
      <c r="U50" s="174" t="str">
        <f ca="1">_xlfn.IFNA(VLOOKUP(VLOOKUP(F50,料單!C:T,18,FALSE),資料庫!AM:AN,2,FALSE),"A")</f>
        <v>A</v>
      </c>
      <c r="V50" s="174" t="str">
        <f ca="1">IF(VLOOKUP(F50,料單!C:U,19,FALSE)="","",VLOOKUP(F50,料單!C:U,19,FALSE))</f>
        <v/>
      </c>
      <c r="W50" s="361" t="str">
        <f t="shared" ca="1" si="1"/>
        <v/>
      </c>
      <c r="X50" s="361" t="str">
        <f t="shared" ca="1" si="2"/>
        <v/>
      </c>
      <c r="Y50" s="361" t="str">
        <f t="shared" ca="1" si="3"/>
        <v/>
      </c>
      <c r="Z50" s="361" t="str">
        <f t="shared" ca="1" si="4"/>
        <v/>
      </c>
      <c r="AA50" s="483">
        <f>料單!$K$3</f>
        <v>0</v>
      </c>
      <c r="AB50" s="483" t="str">
        <f>料單!$L$3</f>
        <v>拉、KD</v>
      </c>
    </row>
    <row r="51" spans="1:28" x14ac:dyDescent="0.25">
      <c r="A51" s="174">
        <f t="shared" si="0"/>
        <v>50</v>
      </c>
      <c r="B51" s="174" t="str">
        <f ca="1">料單!$C$1</f>
        <v>2026101401</v>
      </c>
      <c r="C51" s="174">
        <f>料單!$C$2</f>
        <v>0</v>
      </c>
      <c r="D51" s="6">
        <f>板材才數分析.!B51</f>
        <v>2</v>
      </c>
      <c r="E51" s="6">
        <f>板材才數分析.!C51</f>
        <v>0</v>
      </c>
      <c r="F51" s="6">
        <f>板材才數分析.!D51</f>
        <v>2020</v>
      </c>
      <c r="G51">
        <f ca="1">板材才數分析.!E51</f>
        <v>0</v>
      </c>
      <c r="H51">
        <f ca="1">板材才數分析.!F51</f>
        <v>0</v>
      </c>
      <c r="I51" t="str">
        <f ca="1">板材才數分析.!G51</f>
        <v/>
      </c>
      <c r="J51">
        <f ca="1">板材才數分析.!H51</f>
        <v>0</v>
      </c>
      <c r="K51" t="str">
        <f ca="1">板材才數分析.!I51</f>
        <v/>
      </c>
      <c r="L51">
        <f ca="1">板材才數分析.!J51</f>
        <v>0</v>
      </c>
      <c r="M51">
        <f ca="1">板材才數分析.!K51</f>
        <v>0</v>
      </c>
      <c r="N51" t="str">
        <f ca="1">板材才數分析.!L51</f>
        <v/>
      </c>
      <c r="O51">
        <f ca="1">板材才數分析.!M51</f>
        <v>0</v>
      </c>
      <c r="P51" t="str">
        <f ca="1">表格15[[#This Row],[封邊色號]]</f>
        <v/>
      </c>
      <c r="Q51" s="174" t="str">
        <f ca="1">IF(VLOOKUP(F51,料單!$C:$P,14,FALSE)="","",VLOOKUP(F51,料單!$C:$P,14,FALSE))</f>
        <v/>
      </c>
      <c r="R51" s="174" t="str">
        <f ca="1">IF(VLOOKUP(F51,料單!$C:$Q,15,FALSE)="","",VLOOKUP(F51,料單!$C:$Q,15,FALSE))</f>
        <v/>
      </c>
      <c r="S51" s="174" t="str">
        <f ca="1">IF(VLOOKUP(F51,料單!$C:$R,16,FALSE)="","",VLOOKUP(F51,料單!$C:$R,16,FALSE))</f>
        <v/>
      </c>
      <c r="T51" s="174" t="str">
        <f ca="1">IF(VLOOKUP(F51,料單!$C:$S,17,FALSE)="","",VLOOKUP(F51,料單!$C:$S,17,FALSE))</f>
        <v/>
      </c>
      <c r="U51" s="174" t="str">
        <f ca="1">_xlfn.IFNA(VLOOKUP(VLOOKUP(F51,料單!C:T,18,FALSE),資料庫!AM:AN,2,FALSE),"A")</f>
        <v>A</v>
      </c>
      <c r="V51" s="174" t="str">
        <f ca="1">IF(VLOOKUP(F51,料單!C:U,19,FALSE)="","",VLOOKUP(F51,料單!C:U,19,FALSE))</f>
        <v/>
      </c>
      <c r="W51" s="361" t="str">
        <f t="shared" ca="1" si="1"/>
        <v/>
      </c>
      <c r="X51" s="361" t="str">
        <f t="shared" ca="1" si="2"/>
        <v/>
      </c>
      <c r="Y51" s="361" t="str">
        <f t="shared" ca="1" si="3"/>
        <v/>
      </c>
      <c r="Z51" s="361" t="str">
        <f t="shared" ca="1" si="4"/>
        <v/>
      </c>
      <c r="AA51" s="483">
        <f>料單!$K$3</f>
        <v>0</v>
      </c>
      <c r="AB51" s="483" t="str">
        <f>料單!$L$3</f>
        <v>拉、KD</v>
      </c>
    </row>
    <row r="52" spans="1:28" x14ac:dyDescent="0.25">
      <c r="A52" s="174">
        <f t="shared" si="0"/>
        <v>51</v>
      </c>
      <c r="B52" s="174" t="str">
        <f ca="1">料單!$C$1</f>
        <v>2026101401</v>
      </c>
      <c r="C52" s="174">
        <f>料單!$C$2</f>
        <v>0</v>
      </c>
      <c r="D52" s="6">
        <f>板材才數分析.!B52</f>
        <v>2</v>
      </c>
      <c r="E52" s="6">
        <f>板材才數分析.!C52</f>
        <v>0</v>
      </c>
      <c r="F52" s="6">
        <f>板材才數分析.!D52</f>
        <v>2021</v>
      </c>
      <c r="G52">
        <f ca="1">板材才數分析.!E52</f>
        <v>0</v>
      </c>
      <c r="H52">
        <f ca="1">板材才數分析.!F52</f>
        <v>0</v>
      </c>
      <c r="I52" t="str">
        <f ca="1">板材才數分析.!G52</f>
        <v/>
      </c>
      <c r="J52">
        <f ca="1">板材才數分析.!H52</f>
        <v>0</v>
      </c>
      <c r="K52" t="str">
        <f ca="1">板材才數分析.!I52</f>
        <v/>
      </c>
      <c r="L52">
        <f ca="1">板材才數分析.!J52</f>
        <v>0</v>
      </c>
      <c r="M52">
        <f ca="1">板材才數分析.!K52</f>
        <v>0</v>
      </c>
      <c r="N52" t="str">
        <f ca="1">板材才數分析.!L52</f>
        <v/>
      </c>
      <c r="O52">
        <f ca="1">板材才數分析.!M52</f>
        <v>0</v>
      </c>
      <c r="P52" t="str">
        <f ca="1">表格15[[#This Row],[封邊色號]]</f>
        <v/>
      </c>
      <c r="Q52" s="174" t="str">
        <f ca="1">IF(VLOOKUP(F52,料單!$C:$P,14,FALSE)="","",VLOOKUP(F52,料單!$C:$P,14,FALSE))</f>
        <v/>
      </c>
      <c r="R52" s="174" t="str">
        <f ca="1">IF(VLOOKUP(F52,料單!$C:$Q,15,FALSE)="","",VLOOKUP(F52,料單!$C:$Q,15,FALSE))</f>
        <v/>
      </c>
      <c r="S52" s="174" t="str">
        <f ca="1">IF(VLOOKUP(F52,料單!$C:$R,16,FALSE)="","",VLOOKUP(F52,料單!$C:$R,16,FALSE))</f>
        <v/>
      </c>
      <c r="T52" s="174" t="str">
        <f ca="1">IF(VLOOKUP(F52,料單!$C:$S,17,FALSE)="","",VLOOKUP(F52,料單!$C:$S,17,FALSE))</f>
        <v/>
      </c>
      <c r="U52" s="174" t="str">
        <f ca="1">_xlfn.IFNA(VLOOKUP(VLOOKUP(F52,料單!C:T,18,FALSE),資料庫!AM:AN,2,FALSE),"A")</f>
        <v>A</v>
      </c>
      <c r="V52" s="174" t="str">
        <f ca="1">IF(VLOOKUP(F52,料單!C:U,19,FALSE)="","",VLOOKUP(F52,料單!C:U,19,FALSE))</f>
        <v/>
      </c>
      <c r="W52" s="361" t="str">
        <f t="shared" ca="1" si="1"/>
        <v/>
      </c>
      <c r="X52" s="361" t="str">
        <f t="shared" ca="1" si="2"/>
        <v/>
      </c>
      <c r="Y52" s="361" t="str">
        <f t="shared" ca="1" si="3"/>
        <v/>
      </c>
      <c r="Z52" s="361" t="str">
        <f t="shared" ca="1" si="4"/>
        <v/>
      </c>
      <c r="AA52" s="483">
        <f>料單!$K$3</f>
        <v>0</v>
      </c>
      <c r="AB52" s="483" t="str">
        <f>料單!$L$3</f>
        <v>拉、KD</v>
      </c>
    </row>
    <row r="53" spans="1:28" x14ac:dyDescent="0.25">
      <c r="A53" s="174">
        <f t="shared" si="0"/>
        <v>52</v>
      </c>
      <c r="B53" s="174" t="str">
        <f ca="1">料單!$C$1</f>
        <v>2026101401</v>
      </c>
      <c r="C53" s="174">
        <f>料單!$C$2</f>
        <v>0</v>
      </c>
      <c r="D53" s="6">
        <f>板材才數分析.!B53</f>
        <v>2</v>
      </c>
      <c r="E53" s="6">
        <f>板材才數分析.!C53</f>
        <v>0</v>
      </c>
      <c r="F53" s="6">
        <f>板材才數分析.!D53</f>
        <v>2022</v>
      </c>
      <c r="G53">
        <f ca="1">板材才數分析.!E53</f>
        <v>0</v>
      </c>
      <c r="H53">
        <f ca="1">板材才數分析.!F53</f>
        <v>0</v>
      </c>
      <c r="I53" t="str">
        <f ca="1">板材才數分析.!G53</f>
        <v/>
      </c>
      <c r="J53">
        <f ca="1">板材才數分析.!H53</f>
        <v>0</v>
      </c>
      <c r="K53" t="str">
        <f ca="1">板材才數分析.!I53</f>
        <v/>
      </c>
      <c r="L53">
        <f ca="1">板材才數分析.!J53</f>
        <v>0</v>
      </c>
      <c r="M53">
        <f ca="1">板材才數分析.!K53</f>
        <v>0</v>
      </c>
      <c r="N53" t="str">
        <f ca="1">板材才數分析.!L53</f>
        <v/>
      </c>
      <c r="O53">
        <f ca="1">板材才數分析.!M53</f>
        <v>0</v>
      </c>
      <c r="P53" t="str">
        <f ca="1">表格15[[#This Row],[封邊色號]]</f>
        <v/>
      </c>
      <c r="Q53" s="174" t="str">
        <f ca="1">IF(VLOOKUP(F53,料單!$C:$P,14,FALSE)="","",VLOOKUP(F53,料單!$C:$P,14,FALSE))</f>
        <v/>
      </c>
      <c r="R53" s="174" t="str">
        <f ca="1">IF(VLOOKUP(F53,料單!$C:$Q,15,FALSE)="","",VLOOKUP(F53,料單!$C:$Q,15,FALSE))</f>
        <v/>
      </c>
      <c r="S53" s="174" t="str">
        <f ca="1">IF(VLOOKUP(F53,料單!$C:$R,16,FALSE)="","",VLOOKUP(F53,料單!$C:$R,16,FALSE))</f>
        <v/>
      </c>
      <c r="T53" s="174" t="str">
        <f ca="1">IF(VLOOKUP(F53,料單!$C:$S,17,FALSE)="","",VLOOKUP(F53,料單!$C:$S,17,FALSE))</f>
        <v/>
      </c>
      <c r="U53" s="174" t="str">
        <f ca="1">_xlfn.IFNA(VLOOKUP(VLOOKUP(F53,料單!C:T,18,FALSE),資料庫!AM:AN,2,FALSE),"A")</f>
        <v>A</v>
      </c>
      <c r="V53" s="174" t="str">
        <f ca="1">IF(VLOOKUP(F53,料單!C:U,19,FALSE)="","",VLOOKUP(F53,料單!C:U,19,FALSE))</f>
        <v/>
      </c>
      <c r="W53" s="361" t="str">
        <f t="shared" ca="1" si="1"/>
        <v/>
      </c>
      <c r="X53" s="361" t="str">
        <f t="shared" ca="1" si="2"/>
        <v/>
      </c>
      <c r="Y53" s="361" t="str">
        <f t="shared" ca="1" si="3"/>
        <v/>
      </c>
      <c r="Z53" s="361" t="str">
        <f t="shared" ca="1" si="4"/>
        <v/>
      </c>
      <c r="AA53" s="483">
        <f>料單!$K$3</f>
        <v>0</v>
      </c>
      <c r="AB53" s="483" t="str">
        <f>料單!$L$3</f>
        <v>拉、KD</v>
      </c>
    </row>
    <row r="54" spans="1:28" x14ac:dyDescent="0.25">
      <c r="A54" s="174">
        <f t="shared" si="0"/>
        <v>53</v>
      </c>
      <c r="B54" s="174" t="str">
        <f ca="1">料單!$C$1</f>
        <v>2026101401</v>
      </c>
      <c r="C54" s="174">
        <f>料單!$C$2</f>
        <v>0</v>
      </c>
      <c r="D54" s="6">
        <f>板材才數分析.!B54</f>
        <v>2</v>
      </c>
      <c r="E54" s="6">
        <f>板材才數分析.!C54</f>
        <v>0</v>
      </c>
      <c r="F54" s="6">
        <f>板材才數分析.!D54</f>
        <v>2023</v>
      </c>
      <c r="G54">
        <f ca="1">板材才數分析.!E54</f>
        <v>0</v>
      </c>
      <c r="H54">
        <f ca="1">板材才數分析.!F54</f>
        <v>0</v>
      </c>
      <c r="I54" t="str">
        <f ca="1">板材才數分析.!G54</f>
        <v/>
      </c>
      <c r="J54">
        <f ca="1">板材才數分析.!H54</f>
        <v>0</v>
      </c>
      <c r="K54" t="str">
        <f ca="1">板材才數分析.!I54</f>
        <v/>
      </c>
      <c r="L54">
        <f ca="1">板材才數分析.!J54</f>
        <v>0</v>
      </c>
      <c r="M54">
        <f ca="1">板材才數分析.!K54</f>
        <v>0</v>
      </c>
      <c r="N54" t="str">
        <f ca="1">板材才數分析.!L54</f>
        <v/>
      </c>
      <c r="O54">
        <f ca="1">板材才數分析.!M54</f>
        <v>0</v>
      </c>
      <c r="P54" t="str">
        <f ca="1">表格15[[#This Row],[封邊色號]]</f>
        <v/>
      </c>
      <c r="Q54" s="174" t="str">
        <f ca="1">IF(VLOOKUP(F54,料單!$C:$P,14,FALSE)="","",VLOOKUP(F54,料單!$C:$P,14,FALSE))</f>
        <v/>
      </c>
      <c r="R54" s="174" t="str">
        <f ca="1">IF(VLOOKUP(F54,料單!$C:$Q,15,FALSE)="","",VLOOKUP(F54,料單!$C:$Q,15,FALSE))</f>
        <v/>
      </c>
      <c r="S54" s="174" t="str">
        <f ca="1">IF(VLOOKUP(F54,料單!$C:$R,16,FALSE)="","",VLOOKUP(F54,料單!$C:$R,16,FALSE))</f>
        <v/>
      </c>
      <c r="T54" s="174" t="str">
        <f ca="1">IF(VLOOKUP(F54,料單!$C:$S,17,FALSE)="","",VLOOKUP(F54,料單!$C:$S,17,FALSE))</f>
        <v/>
      </c>
      <c r="U54" s="174" t="str">
        <f ca="1">_xlfn.IFNA(VLOOKUP(VLOOKUP(F54,料單!C:T,18,FALSE),資料庫!AM:AN,2,FALSE),"A")</f>
        <v>A</v>
      </c>
      <c r="V54" s="174" t="str">
        <f ca="1">IF(VLOOKUP(F54,料單!C:U,19,FALSE)="","",VLOOKUP(F54,料單!C:U,19,FALSE))</f>
        <v/>
      </c>
      <c r="W54" s="361" t="str">
        <f t="shared" ca="1" si="1"/>
        <v/>
      </c>
      <c r="X54" s="361" t="str">
        <f t="shared" ca="1" si="2"/>
        <v/>
      </c>
      <c r="Y54" s="361" t="str">
        <f t="shared" ca="1" si="3"/>
        <v/>
      </c>
      <c r="Z54" s="361" t="str">
        <f t="shared" ca="1" si="4"/>
        <v/>
      </c>
      <c r="AA54" s="483">
        <f>料單!$K$3</f>
        <v>0</v>
      </c>
      <c r="AB54" s="483" t="str">
        <f>料單!$L$3</f>
        <v>拉、KD</v>
      </c>
    </row>
    <row r="55" spans="1:28" x14ac:dyDescent="0.25">
      <c r="A55" s="174">
        <f t="shared" si="0"/>
        <v>54</v>
      </c>
      <c r="B55" s="174" t="str">
        <f ca="1">料單!$C$1</f>
        <v>2026101401</v>
      </c>
      <c r="C55" s="174">
        <f>料單!$C$2</f>
        <v>0</v>
      </c>
      <c r="D55" s="6">
        <f>板材才數分析.!B55</f>
        <v>2</v>
      </c>
      <c r="E55" s="6">
        <f>板材才數分析.!C55</f>
        <v>0</v>
      </c>
      <c r="F55" s="6">
        <f>板材才數分析.!D55</f>
        <v>2024</v>
      </c>
      <c r="G55">
        <f ca="1">板材才數分析.!E55</f>
        <v>0</v>
      </c>
      <c r="H55">
        <f ca="1">板材才數分析.!F55</f>
        <v>0</v>
      </c>
      <c r="I55" t="str">
        <f ca="1">板材才數分析.!G55</f>
        <v/>
      </c>
      <c r="J55">
        <f ca="1">板材才數分析.!H55</f>
        <v>0</v>
      </c>
      <c r="K55" t="str">
        <f ca="1">板材才數分析.!I55</f>
        <v/>
      </c>
      <c r="L55">
        <f ca="1">板材才數分析.!J55</f>
        <v>0</v>
      </c>
      <c r="M55">
        <f ca="1">板材才數分析.!K55</f>
        <v>0</v>
      </c>
      <c r="N55" t="str">
        <f ca="1">板材才數分析.!L55</f>
        <v/>
      </c>
      <c r="O55">
        <f ca="1">板材才數分析.!M55</f>
        <v>0</v>
      </c>
      <c r="P55" t="str">
        <f ca="1">表格15[[#This Row],[封邊色號]]</f>
        <v/>
      </c>
      <c r="Q55" s="174" t="str">
        <f ca="1">IF(VLOOKUP(F55,料單!$C:$P,14,FALSE)="","",VLOOKUP(F55,料單!$C:$P,14,FALSE))</f>
        <v/>
      </c>
      <c r="R55" s="174" t="str">
        <f ca="1">IF(VLOOKUP(F55,料單!$C:$Q,15,FALSE)="","",VLOOKUP(F55,料單!$C:$Q,15,FALSE))</f>
        <v/>
      </c>
      <c r="S55" s="174" t="str">
        <f ca="1">IF(VLOOKUP(F55,料單!$C:$R,16,FALSE)="","",VLOOKUP(F55,料單!$C:$R,16,FALSE))</f>
        <v/>
      </c>
      <c r="T55" s="174" t="str">
        <f ca="1">IF(VLOOKUP(F55,料單!$C:$S,17,FALSE)="","",VLOOKUP(F55,料單!$C:$S,17,FALSE))</f>
        <v/>
      </c>
      <c r="U55" s="174" t="str">
        <f ca="1">_xlfn.IFNA(VLOOKUP(VLOOKUP(F55,料單!C:T,18,FALSE),資料庫!AM:AN,2,FALSE),"A")</f>
        <v>A</v>
      </c>
      <c r="V55" s="174" t="str">
        <f ca="1">IF(VLOOKUP(F55,料單!C:U,19,FALSE)="","",VLOOKUP(F55,料單!C:U,19,FALSE))</f>
        <v/>
      </c>
      <c r="W55" s="361" t="str">
        <f t="shared" ca="1" si="1"/>
        <v/>
      </c>
      <c r="X55" s="361" t="str">
        <f t="shared" ca="1" si="2"/>
        <v/>
      </c>
      <c r="Y55" s="361" t="str">
        <f t="shared" ca="1" si="3"/>
        <v/>
      </c>
      <c r="Z55" s="361" t="str">
        <f t="shared" ca="1" si="4"/>
        <v/>
      </c>
      <c r="AA55" s="483">
        <f>料單!$K$3</f>
        <v>0</v>
      </c>
      <c r="AB55" s="483" t="str">
        <f>料單!$L$3</f>
        <v>拉、KD</v>
      </c>
    </row>
    <row r="56" spans="1:28" x14ac:dyDescent="0.25">
      <c r="A56" s="174">
        <f t="shared" si="0"/>
        <v>55</v>
      </c>
      <c r="B56" s="174" t="str">
        <f ca="1">料單!$C$1</f>
        <v>2026101401</v>
      </c>
      <c r="C56" s="174">
        <f>料單!$C$2</f>
        <v>0</v>
      </c>
      <c r="D56" s="6">
        <f>板材才數分析.!B56</f>
        <v>2</v>
      </c>
      <c r="E56" s="6">
        <f>板材才數分析.!C56</f>
        <v>0</v>
      </c>
      <c r="F56" s="6">
        <f>板材才數分析.!D56</f>
        <v>2025</v>
      </c>
      <c r="G56">
        <f ca="1">板材才數分析.!E56</f>
        <v>0</v>
      </c>
      <c r="H56">
        <f ca="1">板材才數分析.!F56</f>
        <v>0</v>
      </c>
      <c r="I56" t="str">
        <f ca="1">板材才數分析.!G56</f>
        <v/>
      </c>
      <c r="J56">
        <f ca="1">板材才數分析.!H56</f>
        <v>0</v>
      </c>
      <c r="K56" t="str">
        <f ca="1">板材才數分析.!I56</f>
        <v/>
      </c>
      <c r="L56">
        <f ca="1">板材才數分析.!J56</f>
        <v>0</v>
      </c>
      <c r="M56">
        <f ca="1">板材才數分析.!K56</f>
        <v>0</v>
      </c>
      <c r="N56" t="str">
        <f ca="1">板材才數分析.!L56</f>
        <v/>
      </c>
      <c r="O56">
        <f ca="1">板材才數分析.!M56</f>
        <v>0</v>
      </c>
      <c r="P56" t="str">
        <f ca="1">表格15[[#This Row],[封邊色號]]</f>
        <v/>
      </c>
      <c r="Q56" s="174" t="str">
        <f ca="1">IF(VLOOKUP(F56,料單!$C:$P,14,FALSE)="","",VLOOKUP(F56,料單!$C:$P,14,FALSE))</f>
        <v/>
      </c>
      <c r="R56" s="174" t="str">
        <f ca="1">IF(VLOOKUP(F56,料單!$C:$Q,15,FALSE)="","",VLOOKUP(F56,料單!$C:$Q,15,FALSE))</f>
        <v/>
      </c>
      <c r="S56" s="174" t="str">
        <f ca="1">IF(VLOOKUP(F56,料單!$C:$R,16,FALSE)="","",VLOOKUP(F56,料單!$C:$R,16,FALSE))</f>
        <v/>
      </c>
      <c r="T56" s="174" t="str">
        <f ca="1">IF(VLOOKUP(F56,料單!$C:$S,17,FALSE)="","",VLOOKUP(F56,料單!$C:$S,17,FALSE))</f>
        <v/>
      </c>
      <c r="U56" s="174" t="str">
        <f ca="1">_xlfn.IFNA(VLOOKUP(VLOOKUP(F56,料單!C:T,18,FALSE),資料庫!AM:AN,2,FALSE),"A")</f>
        <v>A</v>
      </c>
      <c r="V56" s="174" t="str">
        <f ca="1">IF(VLOOKUP(F56,料單!C:U,19,FALSE)="","",VLOOKUP(F56,料單!C:U,19,FALSE))</f>
        <v/>
      </c>
      <c r="W56" s="361" t="str">
        <f t="shared" ca="1" si="1"/>
        <v/>
      </c>
      <c r="X56" s="361" t="str">
        <f t="shared" ca="1" si="2"/>
        <v/>
      </c>
      <c r="Y56" s="361" t="str">
        <f t="shared" ca="1" si="3"/>
        <v/>
      </c>
      <c r="Z56" s="361" t="str">
        <f t="shared" ca="1" si="4"/>
        <v/>
      </c>
      <c r="AA56" s="483">
        <f>料單!$K$3</f>
        <v>0</v>
      </c>
      <c r="AB56" s="483" t="str">
        <f>料單!$L$3</f>
        <v>拉、KD</v>
      </c>
    </row>
    <row r="57" spans="1:28" x14ac:dyDescent="0.25">
      <c r="A57" s="174">
        <f t="shared" si="0"/>
        <v>56</v>
      </c>
      <c r="B57" s="174" t="str">
        <f ca="1">料單!$C$1</f>
        <v>2026101401</v>
      </c>
      <c r="C57" s="174">
        <f>料單!$C$2</f>
        <v>0</v>
      </c>
      <c r="D57" s="6">
        <f>板材才數分析.!B57</f>
        <v>2</v>
      </c>
      <c r="E57" s="6">
        <f>板材才數分析.!C57</f>
        <v>0</v>
      </c>
      <c r="F57" s="6">
        <f>板材才數分析.!D57</f>
        <v>2026</v>
      </c>
      <c r="G57">
        <f ca="1">板材才數分析.!E57</f>
        <v>0</v>
      </c>
      <c r="H57">
        <f ca="1">板材才數分析.!F57</f>
        <v>0</v>
      </c>
      <c r="I57" t="str">
        <f ca="1">板材才數分析.!G57</f>
        <v/>
      </c>
      <c r="J57">
        <f ca="1">板材才數分析.!H57</f>
        <v>0</v>
      </c>
      <c r="K57" t="str">
        <f ca="1">板材才數分析.!I57</f>
        <v/>
      </c>
      <c r="L57">
        <f ca="1">板材才數分析.!J57</f>
        <v>0</v>
      </c>
      <c r="M57">
        <f ca="1">板材才數分析.!K57</f>
        <v>0</v>
      </c>
      <c r="N57" t="str">
        <f ca="1">板材才數分析.!L57</f>
        <v/>
      </c>
      <c r="O57">
        <f ca="1">板材才數分析.!M57</f>
        <v>0</v>
      </c>
      <c r="P57" t="str">
        <f ca="1">表格15[[#This Row],[封邊色號]]</f>
        <v/>
      </c>
      <c r="Q57" s="174" t="str">
        <f ca="1">IF(VLOOKUP(F57,料單!$C:$P,14,FALSE)="","",VLOOKUP(F57,料單!$C:$P,14,FALSE))</f>
        <v/>
      </c>
      <c r="R57" s="174" t="str">
        <f ca="1">IF(VLOOKUP(F57,料單!$C:$Q,15,FALSE)="","",VLOOKUP(F57,料單!$C:$Q,15,FALSE))</f>
        <v/>
      </c>
      <c r="S57" s="174" t="str">
        <f ca="1">IF(VLOOKUP(F57,料單!$C:$R,16,FALSE)="","",VLOOKUP(F57,料單!$C:$R,16,FALSE))</f>
        <v/>
      </c>
      <c r="T57" s="174" t="str">
        <f ca="1">IF(VLOOKUP(F57,料單!$C:$S,17,FALSE)="","",VLOOKUP(F57,料單!$C:$S,17,FALSE))</f>
        <v/>
      </c>
      <c r="U57" s="174" t="str">
        <f ca="1">_xlfn.IFNA(VLOOKUP(VLOOKUP(F57,料單!C:T,18,FALSE),資料庫!AM:AN,2,FALSE),"A")</f>
        <v>A</v>
      </c>
      <c r="V57" s="174" t="str">
        <f ca="1">IF(VLOOKUP(F57,料單!C:U,19,FALSE)="","",VLOOKUP(F57,料單!C:U,19,FALSE))</f>
        <v/>
      </c>
      <c r="W57" s="361" t="str">
        <f t="shared" ca="1" si="1"/>
        <v/>
      </c>
      <c r="X57" s="361" t="str">
        <f t="shared" ca="1" si="2"/>
        <v/>
      </c>
      <c r="Y57" s="361" t="str">
        <f t="shared" ca="1" si="3"/>
        <v/>
      </c>
      <c r="Z57" s="361" t="str">
        <f t="shared" ca="1" si="4"/>
        <v/>
      </c>
      <c r="AA57" s="483">
        <f>料單!$K$3</f>
        <v>0</v>
      </c>
      <c r="AB57" s="483" t="str">
        <f>料單!$L$3</f>
        <v>拉、KD</v>
      </c>
    </row>
    <row r="58" spans="1:28" x14ac:dyDescent="0.25">
      <c r="A58" s="174">
        <f t="shared" si="0"/>
        <v>57</v>
      </c>
      <c r="B58" s="174" t="str">
        <f ca="1">料單!$C$1</f>
        <v>2026101401</v>
      </c>
      <c r="C58" s="174">
        <f>料單!$C$2</f>
        <v>0</v>
      </c>
      <c r="D58" s="6">
        <f>板材才數分析.!B58</f>
        <v>2</v>
      </c>
      <c r="E58" s="6">
        <f>板材才數分析.!C58</f>
        <v>0</v>
      </c>
      <c r="F58" s="6">
        <f>板材才數分析.!D58</f>
        <v>2027</v>
      </c>
      <c r="G58">
        <f ca="1">板材才數分析.!E58</f>
        <v>0</v>
      </c>
      <c r="H58">
        <f ca="1">板材才數分析.!F58</f>
        <v>0</v>
      </c>
      <c r="I58" t="str">
        <f ca="1">板材才數分析.!G58</f>
        <v/>
      </c>
      <c r="J58">
        <f ca="1">板材才數分析.!H58</f>
        <v>0</v>
      </c>
      <c r="K58" t="str">
        <f ca="1">板材才數分析.!I58</f>
        <v/>
      </c>
      <c r="L58">
        <f ca="1">板材才數分析.!J58</f>
        <v>0</v>
      </c>
      <c r="M58">
        <f ca="1">板材才數分析.!K58</f>
        <v>0</v>
      </c>
      <c r="N58" t="str">
        <f ca="1">板材才數分析.!L58</f>
        <v/>
      </c>
      <c r="O58">
        <f ca="1">板材才數分析.!M58</f>
        <v>0</v>
      </c>
      <c r="P58" t="str">
        <f ca="1">表格15[[#This Row],[封邊色號]]</f>
        <v/>
      </c>
      <c r="Q58" s="174" t="str">
        <f ca="1">IF(VLOOKUP(F58,料單!$C:$P,14,FALSE)="","",VLOOKUP(F58,料單!$C:$P,14,FALSE))</f>
        <v/>
      </c>
      <c r="R58" s="174" t="str">
        <f ca="1">IF(VLOOKUP(F58,料單!$C:$Q,15,FALSE)="","",VLOOKUP(F58,料單!$C:$Q,15,FALSE))</f>
        <v/>
      </c>
      <c r="S58" s="174" t="str">
        <f ca="1">IF(VLOOKUP(F58,料單!$C:$R,16,FALSE)="","",VLOOKUP(F58,料單!$C:$R,16,FALSE))</f>
        <v/>
      </c>
      <c r="T58" s="174" t="str">
        <f ca="1">IF(VLOOKUP(F58,料單!$C:$S,17,FALSE)="","",VLOOKUP(F58,料單!$C:$S,17,FALSE))</f>
        <v/>
      </c>
      <c r="U58" s="174" t="str">
        <f ca="1">_xlfn.IFNA(VLOOKUP(VLOOKUP(F58,料單!C:T,18,FALSE),資料庫!AM:AN,2,FALSE),"A")</f>
        <v>A</v>
      </c>
      <c r="V58" s="174" t="str">
        <f ca="1">IF(VLOOKUP(F58,料單!C:U,19,FALSE)="","",VLOOKUP(F58,料單!C:U,19,FALSE))</f>
        <v/>
      </c>
      <c r="W58" s="361" t="str">
        <f t="shared" ca="1" si="1"/>
        <v/>
      </c>
      <c r="X58" s="361" t="str">
        <f t="shared" ca="1" si="2"/>
        <v/>
      </c>
      <c r="Y58" s="361" t="str">
        <f t="shared" ca="1" si="3"/>
        <v/>
      </c>
      <c r="Z58" s="361" t="str">
        <f t="shared" ca="1" si="4"/>
        <v/>
      </c>
      <c r="AA58" s="483">
        <f>料單!$K$3</f>
        <v>0</v>
      </c>
      <c r="AB58" s="483" t="str">
        <f>料單!$L$3</f>
        <v>拉、KD</v>
      </c>
    </row>
    <row r="59" spans="1:28" x14ac:dyDescent="0.25">
      <c r="A59" s="174">
        <f t="shared" si="0"/>
        <v>58</v>
      </c>
      <c r="B59" s="174" t="str">
        <f ca="1">料單!$C$1</f>
        <v>2026101401</v>
      </c>
      <c r="C59" s="174">
        <f>料單!$C$2</f>
        <v>0</v>
      </c>
      <c r="D59" s="6">
        <f>板材才數分析.!B59</f>
        <v>2</v>
      </c>
      <c r="E59" s="6">
        <f>板材才數分析.!C59</f>
        <v>0</v>
      </c>
      <c r="F59" s="6">
        <f>板材才數分析.!D59</f>
        <v>2028</v>
      </c>
      <c r="G59">
        <f ca="1">板材才數分析.!E59</f>
        <v>0</v>
      </c>
      <c r="H59">
        <f ca="1">板材才數分析.!F59</f>
        <v>0</v>
      </c>
      <c r="I59" t="str">
        <f ca="1">板材才數分析.!G59</f>
        <v/>
      </c>
      <c r="J59">
        <f ca="1">板材才數分析.!H59</f>
        <v>0</v>
      </c>
      <c r="K59" t="str">
        <f ca="1">板材才數分析.!I59</f>
        <v/>
      </c>
      <c r="L59">
        <f ca="1">板材才數分析.!J59</f>
        <v>0</v>
      </c>
      <c r="M59">
        <f ca="1">板材才數分析.!K59</f>
        <v>0</v>
      </c>
      <c r="N59" t="str">
        <f ca="1">板材才數分析.!L59</f>
        <v/>
      </c>
      <c r="O59">
        <f ca="1">板材才數分析.!M59</f>
        <v>0</v>
      </c>
      <c r="P59" t="str">
        <f ca="1">表格15[[#This Row],[封邊色號]]</f>
        <v/>
      </c>
      <c r="Q59" s="174" t="str">
        <f ca="1">IF(VLOOKUP(F59,料單!$C:$P,14,FALSE)="","",VLOOKUP(F59,料單!$C:$P,14,FALSE))</f>
        <v/>
      </c>
      <c r="R59" s="174" t="str">
        <f ca="1">IF(VLOOKUP(F59,料單!$C:$Q,15,FALSE)="","",VLOOKUP(F59,料單!$C:$Q,15,FALSE))</f>
        <v/>
      </c>
      <c r="S59" s="174" t="str">
        <f ca="1">IF(VLOOKUP(F59,料單!$C:$R,16,FALSE)="","",VLOOKUP(F59,料單!$C:$R,16,FALSE))</f>
        <v/>
      </c>
      <c r="T59" s="174" t="str">
        <f ca="1">IF(VLOOKUP(F59,料單!$C:$S,17,FALSE)="","",VLOOKUP(F59,料單!$C:$S,17,FALSE))</f>
        <v/>
      </c>
      <c r="U59" s="174" t="str">
        <f ca="1">_xlfn.IFNA(VLOOKUP(VLOOKUP(F59,料單!C:T,18,FALSE),資料庫!AM:AN,2,FALSE),"A")</f>
        <v>A</v>
      </c>
      <c r="V59" s="174" t="str">
        <f ca="1">IF(VLOOKUP(F59,料單!C:U,19,FALSE)="","",VLOOKUP(F59,料單!C:U,19,FALSE))</f>
        <v/>
      </c>
      <c r="W59" s="361" t="str">
        <f t="shared" ca="1" si="1"/>
        <v/>
      </c>
      <c r="X59" s="361" t="str">
        <f t="shared" ca="1" si="2"/>
        <v/>
      </c>
      <c r="Y59" s="361" t="str">
        <f t="shared" ca="1" si="3"/>
        <v/>
      </c>
      <c r="Z59" s="361" t="str">
        <f t="shared" ca="1" si="4"/>
        <v/>
      </c>
      <c r="AA59" s="483">
        <f>料單!$K$3</f>
        <v>0</v>
      </c>
      <c r="AB59" s="483" t="str">
        <f>料單!$L$3</f>
        <v>拉、KD</v>
      </c>
    </row>
    <row r="60" spans="1:28" x14ac:dyDescent="0.25">
      <c r="A60" s="174">
        <f t="shared" si="0"/>
        <v>59</v>
      </c>
      <c r="B60" s="174" t="str">
        <f ca="1">料單!$C$1</f>
        <v>2026101401</v>
      </c>
      <c r="C60" s="174">
        <f>料單!$C$2</f>
        <v>0</v>
      </c>
      <c r="D60" s="6">
        <f>板材才數分析.!B60</f>
        <v>2</v>
      </c>
      <c r="E60" s="6">
        <f>板材才數分析.!C60</f>
        <v>0</v>
      </c>
      <c r="F60" s="6">
        <f>板材才數分析.!D60</f>
        <v>2029</v>
      </c>
      <c r="G60">
        <f ca="1">板材才數分析.!E60</f>
        <v>0</v>
      </c>
      <c r="H60">
        <f ca="1">板材才數分析.!F60</f>
        <v>0</v>
      </c>
      <c r="I60" t="str">
        <f ca="1">板材才數分析.!G60</f>
        <v/>
      </c>
      <c r="J60">
        <f ca="1">板材才數分析.!H60</f>
        <v>0</v>
      </c>
      <c r="K60" t="str">
        <f ca="1">板材才數分析.!I60</f>
        <v/>
      </c>
      <c r="L60">
        <f ca="1">板材才數分析.!J60</f>
        <v>0</v>
      </c>
      <c r="M60">
        <f ca="1">板材才數分析.!K60</f>
        <v>0</v>
      </c>
      <c r="N60" t="str">
        <f ca="1">板材才數分析.!L60</f>
        <v/>
      </c>
      <c r="O60">
        <f ca="1">板材才數分析.!M60</f>
        <v>0</v>
      </c>
      <c r="P60" t="str">
        <f ca="1">表格15[[#This Row],[封邊色號]]</f>
        <v/>
      </c>
      <c r="Q60" s="174" t="str">
        <f ca="1">IF(VLOOKUP(F60,料單!$C:$P,14,FALSE)="","",VLOOKUP(F60,料單!$C:$P,14,FALSE))</f>
        <v/>
      </c>
      <c r="R60" s="174" t="str">
        <f ca="1">IF(VLOOKUP(F60,料單!$C:$Q,15,FALSE)="","",VLOOKUP(F60,料單!$C:$Q,15,FALSE))</f>
        <v/>
      </c>
      <c r="S60" s="174" t="str">
        <f ca="1">IF(VLOOKUP(F60,料單!$C:$R,16,FALSE)="","",VLOOKUP(F60,料單!$C:$R,16,FALSE))</f>
        <v/>
      </c>
      <c r="T60" s="174" t="str">
        <f ca="1">IF(VLOOKUP(F60,料單!$C:$S,17,FALSE)="","",VLOOKUP(F60,料單!$C:$S,17,FALSE))</f>
        <v/>
      </c>
      <c r="U60" s="174" t="str">
        <f ca="1">_xlfn.IFNA(VLOOKUP(VLOOKUP(F60,料單!C:T,18,FALSE),資料庫!AM:AN,2,FALSE),"A")</f>
        <v>A</v>
      </c>
      <c r="V60" s="174" t="str">
        <f ca="1">IF(VLOOKUP(F60,料單!C:U,19,FALSE)="","",VLOOKUP(F60,料單!C:U,19,FALSE))</f>
        <v/>
      </c>
      <c r="W60" s="361" t="str">
        <f t="shared" ca="1" si="1"/>
        <v/>
      </c>
      <c r="X60" s="361" t="str">
        <f t="shared" ca="1" si="2"/>
        <v/>
      </c>
      <c r="Y60" s="361" t="str">
        <f t="shared" ca="1" si="3"/>
        <v/>
      </c>
      <c r="Z60" s="361" t="str">
        <f t="shared" ca="1" si="4"/>
        <v/>
      </c>
      <c r="AA60" s="483">
        <f>料單!$K$3</f>
        <v>0</v>
      </c>
      <c r="AB60" s="483" t="str">
        <f>料單!$L$3</f>
        <v>拉、KD</v>
      </c>
    </row>
    <row r="61" spans="1:28" s="242" customFormat="1" x14ac:dyDescent="0.25">
      <c r="A61" s="174">
        <f t="shared" si="0"/>
        <v>60</v>
      </c>
      <c r="B61" s="241" t="str">
        <f ca="1">料單!$C$1</f>
        <v>2026101401</v>
      </c>
      <c r="C61" s="241">
        <f>料單!$C$2</f>
        <v>0</v>
      </c>
      <c r="D61" s="245">
        <f>板材才數分析.!B61</f>
        <v>2</v>
      </c>
      <c r="E61" s="245">
        <f>板材才數分析.!C61</f>
        <v>0</v>
      </c>
      <c r="F61" s="245">
        <f>板材才數分析.!D61</f>
        <v>2030</v>
      </c>
      <c r="G61" s="19">
        <f ca="1">板材才數分析.!E61</f>
        <v>0</v>
      </c>
      <c r="H61" s="19">
        <f ca="1">板材才數分析.!F61</f>
        <v>0</v>
      </c>
      <c r="I61" s="19" t="str">
        <f ca="1">板材才數分析.!G61</f>
        <v/>
      </c>
      <c r="J61" s="19">
        <f ca="1">板材才數分析.!H61</f>
        <v>0</v>
      </c>
      <c r="K61" s="19" t="str">
        <f ca="1">板材才數分析.!I61</f>
        <v/>
      </c>
      <c r="L61" s="19">
        <f ca="1">板材才數分析.!J61</f>
        <v>0</v>
      </c>
      <c r="M61" s="19">
        <f ca="1">板材才數分析.!K61</f>
        <v>0</v>
      </c>
      <c r="N61" s="19" t="str">
        <f ca="1">板材才數分析.!L61</f>
        <v/>
      </c>
      <c r="O61" s="19">
        <f ca="1">板材才數分析.!M61</f>
        <v>0</v>
      </c>
      <c r="P61" t="str">
        <f ca="1">表格15[[#This Row],[封邊色號]]</f>
        <v/>
      </c>
      <c r="Q61" s="174" t="str">
        <f ca="1">IF(VLOOKUP(F61,料單!$C:$P,14,FALSE)="","",VLOOKUP(F61,料單!$C:$P,14,FALSE))</f>
        <v/>
      </c>
      <c r="R61" s="174" t="str">
        <f ca="1">IF(VLOOKUP(F61,料單!$C:$Q,15,FALSE)="","",VLOOKUP(F61,料單!$C:$Q,15,FALSE))</f>
        <v/>
      </c>
      <c r="S61" s="174" t="str">
        <f ca="1">IF(VLOOKUP(F61,料單!$C:$R,16,FALSE)="","",VLOOKUP(F61,料單!$C:$R,16,FALSE))</f>
        <v/>
      </c>
      <c r="T61" s="174" t="str">
        <f ca="1">IF(VLOOKUP(F61,料單!$C:$S,17,FALSE)="","",VLOOKUP(F61,料單!$C:$S,17,FALSE))</f>
        <v/>
      </c>
      <c r="U61" s="174" t="str">
        <f ca="1">_xlfn.IFNA(VLOOKUP(VLOOKUP(F61,料單!C:T,18,FALSE),資料庫!AM:AN,2,FALSE),"A")</f>
        <v>A</v>
      </c>
      <c r="V61" s="174" t="str">
        <f ca="1">IF(VLOOKUP(F61,料單!C:U,19,FALSE)="","",VLOOKUP(F61,料單!C:U,19,FALSE))</f>
        <v/>
      </c>
      <c r="W61" s="375" t="str">
        <f t="shared" ca="1" si="1"/>
        <v/>
      </c>
      <c r="X61" s="361" t="str">
        <f t="shared" ca="1" si="2"/>
        <v/>
      </c>
      <c r="Y61" s="375" t="str">
        <f t="shared" ca="1" si="3"/>
        <v/>
      </c>
      <c r="Z61" s="375" t="str">
        <f t="shared" ca="1" si="4"/>
        <v/>
      </c>
      <c r="AA61" s="483">
        <f>料單!$K$3</f>
        <v>0</v>
      </c>
      <c r="AB61" s="483" t="str">
        <f>料單!$L$3</f>
        <v>拉、KD</v>
      </c>
    </row>
    <row r="62" spans="1:28" x14ac:dyDescent="0.25">
      <c r="A62" s="174">
        <f t="shared" si="0"/>
        <v>61</v>
      </c>
      <c r="B62" s="174" t="str">
        <f ca="1">料單!$C$1</f>
        <v>2026101401</v>
      </c>
      <c r="C62" s="174">
        <f>料單!$C$2</f>
        <v>0</v>
      </c>
      <c r="D62" s="6">
        <f>板材才數分析.!B62</f>
        <v>3</v>
      </c>
      <c r="E62" s="6">
        <f>板材才數分析.!C62</f>
        <v>0</v>
      </c>
      <c r="F62" s="6">
        <f>板材才數分析.!D62</f>
        <v>3001</v>
      </c>
      <c r="G62" s="6" t="str">
        <f ca="1">板材才數分析.!E62</f>
        <v>頂板</v>
      </c>
      <c r="H62">
        <f ca="1">板材才數分析.!F62</f>
        <v>-36</v>
      </c>
      <c r="I62" s="6" t="str">
        <f ca="1">板材才數分析.!G62</f>
        <v>AA</v>
      </c>
      <c r="J62" s="6">
        <f ca="1">板材才數分析.!H62</f>
        <v>0</v>
      </c>
      <c r="K62" s="6" t="str">
        <f ca="1">板材才數分析.!I62</f>
        <v/>
      </c>
      <c r="L62" s="6">
        <f ca="1">板材才數分析.!J62</f>
        <v>18</v>
      </c>
      <c r="M62" s="6">
        <f ca="1">板材才數分析.!K62</f>
        <v>0</v>
      </c>
      <c r="N62" s="6" t="str">
        <f ca="1">板材才數分析.!L62</f>
        <v/>
      </c>
      <c r="O62" s="6">
        <f ca="1">板材才數分析.!M62</f>
        <v>0</v>
      </c>
      <c r="P62" t="str">
        <f ca="1">表格15[[#This Row],[封邊色號]]</f>
        <v/>
      </c>
      <c r="Q62" s="174" t="str">
        <f ca="1">IF(VLOOKUP(F62,料單!$C:$P,14,FALSE)="","",VLOOKUP(F62,料單!$C:$P,14,FALSE))</f>
        <v>背板溝</v>
      </c>
      <c r="R62" s="174" t="str">
        <f ca="1">IF(VLOOKUP(F62,料單!$C:$Q,15,FALSE)="","",VLOOKUP(F62,料單!$C:$Q,15,FALSE))</f>
        <v>側</v>
      </c>
      <c r="S62" s="174" t="str">
        <f ca="1">IF(VLOOKUP(F62,料單!$C:$R,16,FALSE)="","",VLOOKUP(F62,料單!$C:$R,16,FALSE))</f>
        <v/>
      </c>
      <c r="T62" s="174" t="str">
        <f ca="1">IF(VLOOKUP(F62,料單!$C:$S,17,FALSE)="","",VLOOKUP(F62,料單!$C:$S,17,FALSE))</f>
        <v/>
      </c>
      <c r="U62" s="174" t="str">
        <f ca="1">_xlfn.IFNA(VLOOKUP(VLOOKUP(F62,料單!C:T,18,FALSE),資料庫!AM:AN,2,FALSE),"A")</f>
        <v>A</v>
      </c>
      <c r="V62" s="174">
        <f ca="1">IF(VLOOKUP(F62,料單!C:U,19,FALSE)="","",VLOOKUP(F62,料單!C:U,19,FALSE))</f>
        <v>1</v>
      </c>
      <c r="W62" s="361" t="str">
        <f t="shared" ca="1" si="1"/>
        <v>A</v>
      </c>
      <c r="X62" s="361" t="str">
        <f t="shared" ca="1" si="2"/>
        <v>A</v>
      </c>
      <c r="Y62" s="361" t="str">
        <f t="shared" ca="1" si="3"/>
        <v/>
      </c>
      <c r="Z62" s="361" t="str">
        <f t="shared" ca="1" si="4"/>
        <v/>
      </c>
      <c r="AA62" s="483">
        <f>料單!$K$3</f>
        <v>0</v>
      </c>
      <c r="AB62" s="483" t="str">
        <f>料單!$L$3</f>
        <v>拉、KD</v>
      </c>
    </row>
    <row r="63" spans="1:28" x14ac:dyDescent="0.25">
      <c r="A63" s="174">
        <f t="shared" si="0"/>
        <v>62</v>
      </c>
      <c r="B63" s="174" t="str">
        <f ca="1">料單!$C$1</f>
        <v>2026101401</v>
      </c>
      <c r="C63" s="174">
        <f>料單!$C$2</f>
        <v>0</v>
      </c>
      <c r="D63" s="6">
        <f>板材才數分析.!B63</f>
        <v>3</v>
      </c>
      <c r="E63" s="6">
        <f>板材才數分析.!C63</f>
        <v>0</v>
      </c>
      <c r="F63" s="6">
        <f>板材才數分析.!D63</f>
        <v>3002</v>
      </c>
      <c r="G63" s="6" t="str">
        <f ca="1">板材才數分析.!E63</f>
        <v>底板</v>
      </c>
      <c r="H63">
        <f ca="1">板材才數分析.!F63</f>
        <v>-36</v>
      </c>
      <c r="I63" s="6" t="str">
        <f ca="1">板材才數分析.!G63</f>
        <v>AA</v>
      </c>
      <c r="J63" s="6">
        <f ca="1">板材才數分析.!H63</f>
        <v>0</v>
      </c>
      <c r="K63" s="6" t="str">
        <f ca="1">板材才數分析.!I63</f>
        <v/>
      </c>
      <c r="L63" s="6">
        <f ca="1">板材才數分析.!J63</f>
        <v>18</v>
      </c>
      <c r="M63" s="6">
        <f ca="1">板材才數分析.!K63</f>
        <v>0</v>
      </c>
      <c r="N63" s="6" t="str">
        <f ca="1">板材才數分析.!L63</f>
        <v/>
      </c>
      <c r="O63" s="6">
        <f ca="1">板材才數分析.!M63</f>
        <v>0</v>
      </c>
      <c r="P63" t="str">
        <f ca="1">表格15[[#This Row],[封邊色號]]</f>
        <v/>
      </c>
      <c r="Q63" s="174" t="str">
        <f ca="1">IF(VLOOKUP(F63,料單!$C:$P,14,FALSE)="","",VLOOKUP(F63,料單!$C:$P,14,FALSE))</f>
        <v>背板溝</v>
      </c>
      <c r="R63" s="174" t="str">
        <f ca="1">IF(VLOOKUP(F63,料單!$C:$Q,15,FALSE)="","",VLOOKUP(F63,料單!$C:$Q,15,FALSE))</f>
        <v>側</v>
      </c>
      <c r="S63" s="174" t="str">
        <f ca="1">IF(VLOOKUP(F63,料單!$C:$R,16,FALSE)="","",VLOOKUP(F63,料單!$C:$R,16,FALSE))</f>
        <v/>
      </c>
      <c r="T63" s="174" t="str">
        <f ca="1">IF(VLOOKUP(F63,料單!$C:$S,17,FALSE)="","",VLOOKUP(F63,料單!$C:$S,17,FALSE))</f>
        <v/>
      </c>
      <c r="U63" s="174" t="str">
        <f ca="1">_xlfn.IFNA(VLOOKUP(VLOOKUP(F63,料單!C:T,18,FALSE),資料庫!AM:AN,2,FALSE),"A")</f>
        <v>A</v>
      </c>
      <c r="V63" s="174">
        <f ca="1">IF(VLOOKUP(F63,料單!C:U,19,FALSE)="","",VLOOKUP(F63,料單!C:U,19,FALSE))</f>
        <v>1</v>
      </c>
      <c r="W63" s="361" t="str">
        <f t="shared" ca="1" si="1"/>
        <v>A</v>
      </c>
      <c r="X63" s="361" t="str">
        <f t="shared" ca="1" si="2"/>
        <v>A</v>
      </c>
      <c r="Y63" s="361" t="str">
        <f t="shared" ca="1" si="3"/>
        <v/>
      </c>
      <c r="Z63" s="361" t="str">
        <f t="shared" ca="1" si="4"/>
        <v/>
      </c>
      <c r="AA63" s="483">
        <f>料單!$K$3</f>
        <v>0</v>
      </c>
      <c r="AB63" s="483" t="str">
        <f>料單!$L$3</f>
        <v>拉、KD</v>
      </c>
    </row>
    <row r="64" spans="1:28" x14ac:dyDescent="0.25">
      <c r="A64" s="174">
        <f t="shared" si="0"/>
        <v>63</v>
      </c>
      <c r="B64" s="174" t="str">
        <f ca="1">料單!$C$1</f>
        <v>2026101401</v>
      </c>
      <c r="C64" s="174">
        <f>料單!$C$2</f>
        <v>0</v>
      </c>
      <c r="D64" s="6">
        <f>板材才數分析.!B64</f>
        <v>3</v>
      </c>
      <c r="E64" s="6">
        <f>板材才數分析.!C64</f>
        <v>0</v>
      </c>
      <c r="F64" s="6">
        <f>板材才數分析.!D64</f>
        <v>3003</v>
      </c>
      <c r="G64" s="6" t="str">
        <f ca="1">板材才數分析.!E64</f>
        <v>左側板</v>
      </c>
      <c r="H64">
        <f ca="1">板材才數分析.!F64</f>
        <v>0</v>
      </c>
      <c r="I64" s="6" t="str">
        <f ca="1">板材才數分析.!G64</f>
        <v>AA</v>
      </c>
      <c r="J64" s="6">
        <f ca="1">板材才數分析.!H64</f>
        <v>0</v>
      </c>
      <c r="K64" s="6" t="str">
        <f ca="1">板材才數分析.!I64</f>
        <v>AA</v>
      </c>
      <c r="L64" s="6">
        <f ca="1">板材才數分析.!J64</f>
        <v>18</v>
      </c>
      <c r="M64" s="6">
        <f ca="1">板材才數分析.!K64</f>
        <v>0</v>
      </c>
      <c r="N64" s="6" t="str">
        <f ca="1">板材才數分析.!L64</f>
        <v/>
      </c>
      <c r="O64" s="6">
        <f ca="1">板材才數分析.!M64</f>
        <v>0</v>
      </c>
      <c r="P64" t="str">
        <f ca="1">表格15[[#This Row],[封邊色號]]</f>
        <v/>
      </c>
      <c r="Q64" s="174" t="str">
        <f ca="1">IF(VLOOKUP(F64,料單!$C:$P,14,FALSE)="","",VLOOKUP(F64,料單!$C:$P,14,FALSE))</f>
        <v>背板溝</v>
      </c>
      <c r="R64" s="174" t="str">
        <f ca="1">IF(VLOOKUP(F64,料單!$C:$Q,15,FALSE)="","",VLOOKUP(F64,料單!$C:$Q,15,FALSE))</f>
        <v>面</v>
      </c>
      <c r="S64" s="174" t="str">
        <f ca="1">IF(VLOOKUP(F64,料單!$C:$R,16,FALSE)="","",VLOOKUP(F64,料單!$C:$R,16,FALSE))</f>
        <v>排</v>
      </c>
      <c r="T64" s="174" t="str">
        <f ca="1">IF(VLOOKUP(F64,料單!$C:$S,17,FALSE)="","",VLOOKUP(F64,料單!$C:$S,17,FALSE))</f>
        <v/>
      </c>
      <c r="U64" s="174" t="str">
        <f ca="1">_xlfn.IFNA(VLOOKUP(VLOOKUP(F64,料單!C:T,18,FALSE),資料庫!AM:AN,2,FALSE),"A")</f>
        <v>A</v>
      </c>
      <c r="V64" s="174">
        <f ca="1">IF(VLOOKUP(F64,料單!C:U,19,FALSE)="","",VLOOKUP(F64,料單!C:U,19,FALSE))</f>
        <v>1</v>
      </c>
      <c r="W64" s="361" t="str">
        <f t="shared" ca="1" si="1"/>
        <v>A</v>
      </c>
      <c r="X64" s="361" t="str">
        <f t="shared" ca="1" si="2"/>
        <v>A</v>
      </c>
      <c r="Y64" s="361" t="str">
        <f t="shared" ca="1" si="3"/>
        <v>A</v>
      </c>
      <c r="Z64" s="361" t="str">
        <f t="shared" ca="1" si="4"/>
        <v>A</v>
      </c>
      <c r="AA64" s="483">
        <f>料單!$K$3</f>
        <v>0</v>
      </c>
      <c r="AB64" s="483" t="str">
        <f>料單!$L$3</f>
        <v>拉、KD</v>
      </c>
    </row>
    <row r="65" spans="1:28" x14ac:dyDescent="0.25">
      <c r="A65" s="174">
        <f t="shared" si="0"/>
        <v>64</v>
      </c>
      <c r="B65" s="174" t="str">
        <f ca="1">料單!$C$1</f>
        <v>2026101401</v>
      </c>
      <c r="C65" s="174">
        <f>料單!$C$2</f>
        <v>0</v>
      </c>
      <c r="D65" s="6">
        <f>板材才數分析.!B65</f>
        <v>3</v>
      </c>
      <c r="E65" s="6">
        <f>板材才數分析.!C65</f>
        <v>0</v>
      </c>
      <c r="F65" s="6">
        <f>板材才數分析.!D65</f>
        <v>3004</v>
      </c>
      <c r="G65" s="6" t="str">
        <f ca="1">板材才數分析.!E65</f>
        <v>右側板</v>
      </c>
      <c r="H65">
        <f ca="1">板材才數分析.!F65</f>
        <v>0</v>
      </c>
      <c r="I65" s="6" t="str">
        <f ca="1">板材才數分析.!G65</f>
        <v>AA</v>
      </c>
      <c r="J65" s="6">
        <f ca="1">板材才數分析.!H65</f>
        <v>0</v>
      </c>
      <c r="K65" s="6" t="str">
        <f ca="1">板材才數分析.!I65</f>
        <v>AA</v>
      </c>
      <c r="L65" s="6">
        <f ca="1">板材才數分析.!J65</f>
        <v>18</v>
      </c>
      <c r="M65" s="6">
        <f ca="1">板材才數分析.!K65</f>
        <v>0</v>
      </c>
      <c r="N65" s="6" t="str">
        <f ca="1">板材才數分析.!L65</f>
        <v/>
      </c>
      <c r="O65" s="6">
        <f ca="1">板材才數分析.!M65</f>
        <v>0</v>
      </c>
      <c r="P65" t="str">
        <f ca="1">表格15[[#This Row],[封邊色號]]</f>
        <v/>
      </c>
      <c r="Q65" s="174" t="str">
        <f ca="1">IF(VLOOKUP(F65,料單!$C:$P,14,FALSE)="","",VLOOKUP(F65,料單!$C:$P,14,FALSE))</f>
        <v>背板溝</v>
      </c>
      <c r="R65" s="174" t="str">
        <f ca="1">IF(VLOOKUP(F65,料單!$C:$Q,15,FALSE)="","",VLOOKUP(F65,料單!$C:$Q,15,FALSE))</f>
        <v>面</v>
      </c>
      <c r="S65" s="174" t="str">
        <f ca="1">IF(VLOOKUP(F65,料單!$C:$R,16,FALSE)="","",VLOOKUP(F65,料單!$C:$R,16,FALSE))</f>
        <v>排</v>
      </c>
      <c r="T65" s="174" t="str">
        <f ca="1">IF(VLOOKUP(F65,料單!$C:$S,17,FALSE)="","",VLOOKUP(F65,料單!$C:$S,17,FALSE))</f>
        <v/>
      </c>
      <c r="U65" s="174" t="str">
        <f ca="1">_xlfn.IFNA(VLOOKUP(VLOOKUP(F65,料單!C:T,18,FALSE),資料庫!AM:AN,2,FALSE),"A")</f>
        <v>A</v>
      </c>
      <c r="V65" s="174">
        <f ca="1">IF(VLOOKUP(F65,料單!C:U,19,FALSE)="","",VLOOKUP(F65,料單!C:U,19,FALSE))</f>
        <v>1</v>
      </c>
      <c r="W65" s="361" t="str">
        <f t="shared" ca="1" si="1"/>
        <v>A</v>
      </c>
      <c r="X65" s="361" t="str">
        <f t="shared" ca="1" si="2"/>
        <v>A</v>
      </c>
      <c r="Y65" s="361" t="str">
        <f t="shared" ca="1" si="3"/>
        <v>A</v>
      </c>
      <c r="Z65" s="361" t="str">
        <f t="shared" ca="1" si="4"/>
        <v>A</v>
      </c>
      <c r="AA65" s="483">
        <f>料單!$K$3</f>
        <v>0</v>
      </c>
      <c r="AB65" s="483" t="str">
        <f>料單!$L$3</f>
        <v>拉、KD</v>
      </c>
    </row>
    <row r="66" spans="1:28" x14ac:dyDescent="0.25">
      <c r="A66" s="174">
        <f t="shared" si="0"/>
        <v>65</v>
      </c>
      <c r="B66" s="174" t="str">
        <f ca="1">料單!$C$1</f>
        <v>2026101401</v>
      </c>
      <c r="C66" s="174">
        <f>料單!$C$2</f>
        <v>0</v>
      </c>
      <c r="D66" s="6">
        <f>板材才數分析.!B66</f>
        <v>3</v>
      </c>
      <c r="E66" s="6">
        <f>板材才數分析.!C66</f>
        <v>0</v>
      </c>
      <c r="F66" s="6">
        <f>板材才數分析.!D66</f>
        <v>3005</v>
      </c>
      <c r="G66" s="6" t="str">
        <f ca="1">板材才數分析.!E66</f>
        <v>背板</v>
      </c>
      <c r="H66">
        <f ca="1">板材才數分析.!F66</f>
        <v>-22</v>
      </c>
      <c r="I66" s="6" t="str">
        <f ca="1">板材才數分析.!G66</f>
        <v/>
      </c>
      <c r="J66" s="6">
        <f ca="1">板材才數分析.!H66</f>
        <v>-22</v>
      </c>
      <c r="K66" s="6" t="str">
        <f ca="1">板材才數分析.!I66</f>
        <v/>
      </c>
      <c r="L66" s="6">
        <f ca="1">板材才數分析.!J66</f>
        <v>4</v>
      </c>
      <c r="M66" s="6">
        <f ca="1">板材才數分析.!K66</f>
        <v>0</v>
      </c>
      <c r="N66" s="6" t="str">
        <f ca="1">板材才數分析.!L66</f>
        <v/>
      </c>
      <c r="O66" s="6">
        <f ca="1">板材才數分析.!M66</f>
        <v>0</v>
      </c>
      <c r="P66" t="str">
        <f ca="1">表格15[[#This Row],[封邊色號]]</f>
        <v/>
      </c>
      <c r="Q66" s="174" t="str">
        <f ca="1">IF(VLOOKUP(F66,料單!$C:$P,14,FALSE)="","",VLOOKUP(F66,料單!$C:$P,14,FALSE))</f>
        <v/>
      </c>
      <c r="R66" s="174" t="str">
        <f ca="1">IF(VLOOKUP(F66,料單!$C:$Q,15,FALSE)="","",VLOOKUP(F66,料單!$C:$Q,15,FALSE))</f>
        <v/>
      </c>
      <c r="S66" s="174" t="str">
        <f ca="1">IF(VLOOKUP(F66,料單!$C:$R,16,FALSE)="","",VLOOKUP(F66,料單!$C:$R,16,FALSE))</f>
        <v/>
      </c>
      <c r="T66" s="174" t="str">
        <f ca="1">IF(VLOOKUP(F66,料單!$C:$S,17,FALSE)="","",VLOOKUP(F66,料單!$C:$S,17,FALSE))</f>
        <v/>
      </c>
      <c r="U66" s="174" t="str">
        <f ca="1">_xlfn.IFNA(VLOOKUP(VLOOKUP(F66,料單!C:T,18,FALSE),資料庫!AM:AN,2,FALSE),"A")</f>
        <v>A</v>
      </c>
      <c r="V66" s="174">
        <f ca="1">IF(VLOOKUP(F66,料單!C:U,19,FALSE)="","",VLOOKUP(F66,料單!C:U,19,FALSE))</f>
        <v>1</v>
      </c>
      <c r="W66" s="361" t="str">
        <f t="shared" ca="1" si="1"/>
        <v/>
      </c>
      <c r="X66" s="361" t="str">
        <f t="shared" ca="1" si="2"/>
        <v/>
      </c>
      <c r="Y66" s="361" t="str">
        <f t="shared" ca="1" si="3"/>
        <v/>
      </c>
      <c r="Z66" s="361" t="str">
        <f t="shared" ca="1" si="4"/>
        <v/>
      </c>
      <c r="AA66" s="483">
        <f>料單!$K$3</f>
        <v>0</v>
      </c>
      <c r="AB66" s="483" t="str">
        <f>料單!$L$3</f>
        <v>拉、KD</v>
      </c>
    </row>
    <row r="67" spans="1:28" x14ac:dyDescent="0.25">
      <c r="A67" s="174">
        <f t="shared" ref="A67:A130" si="5">ROW(A66)</f>
        <v>66</v>
      </c>
      <c r="B67" s="174" t="str">
        <f ca="1">料單!$C$1</f>
        <v>2026101401</v>
      </c>
      <c r="C67" s="174">
        <f>料單!$C$2</f>
        <v>0</v>
      </c>
      <c r="D67" s="6">
        <f>板材才數分析.!B67</f>
        <v>3</v>
      </c>
      <c r="E67" s="6">
        <f>板材才數分析.!C67</f>
        <v>0</v>
      </c>
      <c r="F67" s="6">
        <f>板材才數分析.!D67</f>
        <v>3006</v>
      </c>
      <c r="G67" s="6" t="str">
        <f ca="1">板材才數分析.!E67</f>
        <v>背拉桿</v>
      </c>
      <c r="H67">
        <f ca="1">板材才數分析.!F67</f>
        <v>-36</v>
      </c>
      <c r="I67" s="6" t="str">
        <f ca="1">板材才數分析.!G67</f>
        <v>AA</v>
      </c>
      <c r="J67" s="6">
        <f ca="1">板材才數分析.!H67</f>
        <v>120</v>
      </c>
      <c r="K67" s="6" t="str">
        <f ca="1">板材才數分析.!I67</f>
        <v/>
      </c>
      <c r="L67" s="6">
        <f ca="1">板材才數分析.!J67</f>
        <v>18</v>
      </c>
      <c r="M67" s="6">
        <f ca="1">板材才數分析.!K67</f>
        <v>0</v>
      </c>
      <c r="N67" s="6" t="str">
        <f ca="1">板材才數分析.!L67</f>
        <v/>
      </c>
      <c r="O67" s="6">
        <f ca="1">板材才數分析.!M67</f>
        <v>0</v>
      </c>
      <c r="P67" t="str">
        <f ca="1">表格15[[#This Row],[封邊色號]]</f>
        <v/>
      </c>
      <c r="Q67" s="174" t="str">
        <f ca="1">IF(VLOOKUP(F67,料單!$C:$P,14,FALSE)="","",VLOOKUP(F67,料單!$C:$P,14,FALSE))</f>
        <v/>
      </c>
      <c r="R67" s="174" t="str">
        <f ca="1">IF(VLOOKUP(F67,料單!$C:$Q,15,FALSE)="","",VLOOKUP(F67,料單!$C:$Q,15,FALSE))</f>
        <v>側</v>
      </c>
      <c r="S67" s="174" t="str">
        <f ca="1">IF(VLOOKUP(F67,料單!$C:$R,16,FALSE)="","",VLOOKUP(F67,料單!$C:$R,16,FALSE))</f>
        <v/>
      </c>
      <c r="T67" s="174" t="str">
        <f ca="1">IF(VLOOKUP(F67,料單!$C:$S,17,FALSE)="","",VLOOKUP(F67,料單!$C:$S,17,FALSE))</f>
        <v/>
      </c>
      <c r="U67" s="174" t="str">
        <f ca="1">_xlfn.IFNA(VLOOKUP(VLOOKUP(F67,料單!C:T,18,FALSE),資料庫!AM:AN,2,FALSE),"A")</f>
        <v>A</v>
      </c>
      <c r="V67" s="174">
        <f ca="1">IF(VLOOKUP(F67,料單!C:U,19,FALSE)="","",VLOOKUP(F67,料單!C:U,19,FALSE))</f>
        <v>1</v>
      </c>
      <c r="W67" s="361" t="str">
        <f t="shared" ref="W67:W130" ca="1" si="6">IF(LEFT($I67,1)="0","",LEFT($I67,1))</f>
        <v>A</v>
      </c>
      <c r="X67" s="361" t="str">
        <f t="shared" ref="X67:X130" ca="1" si="7">IF(EXACT(I67, "AA"), "A", IF(EXACT(I67, "A"), "  ", ""))</f>
        <v>A</v>
      </c>
      <c r="Y67" s="361" t="str">
        <f t="shared" ref="Y67:Y130" ca="1" si="8">IF(LEFT($K67,1)="0","",LEFT($K67,1))</f>
        <v/>
      </c>
      <c r="Z67" s="361" t="str">
        <f t="shared" ref="Z67:Z130" ca="1" si="9">IF(RIGHT($K67,1)="0","",RIGHT($K67,1))</f>
        <v/>
      </c>
      <c r="AA67" s="483">
        <f>料單!$K$3</f>
        <v>0</v>
      </c>
      <c r="AB67" s="483" t="str">
        <f>料單!$L$3</f>
        <v>拉、KD</v>
      </c>
    </row>
    <row r="68" spans="1:28" x14ac:dyDescent="0.25">
      <c r="A68" s="174">
        <f t="shared" si="5"/>
        <v>67</v>
      </c>
      <c r="B68" s="174" t="str">
        <f ca="1">料單!$C$1</f>
        <v>2026101401</v>
      </c>
      <c r="C68" s="174">
        <f>料單!$C$2</f>
        <v>0</v>
      </c>
      <c r="D68" s="6">
        <f>板材才數分析.!B68</f>
        <v>3</v>
      </c>
      <c r="E68" s="6">
        <f>板材才數分析.!C68</f>
        <v>0</v>
      </c>
      <c r="F68" s="6">
        <f>板材才數分析.!D68</f>
        <v>3007</v>
      </c>
      <c r="G68" s="6" t="str">
        <f ca="1">板材才數分析.!E68</f>
        <v>中立板</v>
      </c>
      <c r="H68">
        <f ca="1">板材才數分析.!F68</f>
        <v>-36</v>
      </c>
      <c r="I68" s="6" t="str">
        <f ca="1">板材才數分析.!G68</f>
        <v>AA</v>
      </c>
      <c r="J68" s="6">
        <f ca="1">板材才數分析.!H68</f>
        <v>-22</v>
      </c>
      <c r="K68" s="6" t="str">
        <f ca="1">板材才數分析.!I68</f>
        <v/>
      </c>
      <c r="L68" s="6">
        <f ca="1">板材才數分析.!J68</f>
        <v>18</v>
      </c>
      <c r="M68" s="6">
        <f ca="1">板材才數分析.!K68</f>
        <v>0</v>
      </c>
      <c r="N68" s="6" t="str">
        <f ca="1">板材才數分析.!L68</f>
        <v/>
      </c>
      <c r="O68" s="6">
        <f ca="1">板材才數分析.!M68</f>
        <v>0</v>
      </c>
      <c r="P68" t="str">
        <f ca="1">表格15[[#This Row],[封邊色號]]</f>
        <v/>
      </c>
      <c r="Q68" s="174" t="str">
        <f ca="1">IF(VLOOKUP(F68,料單!$C:$P,14,FALSE)="","",VLOOKUP(F68,料單!$C:$P,14,FALSE))</f>
        <v/>
      </c>
      <c r="R68" s="174" t="str">
        <f ca="1">IF(VLOOKUP(F68,料單!$C:$Q,15,FALSE)="","",VLOOKUP(F68,料單!$C:$Q,15,FALSE))</f>
        <v>側</v>
      </c>
      <c r="S68" s="174" t="str">
        <f ca="1">IF(VLOOKUP(F68,料單!$C:$R,16,FALSE)="","",VLOOKUP(F68,料單!$C:$R,16,FALSE))</f>
        <v>排</v>
      </c>
      <c r="T68" s="174" t="str">
        <f ca="1">IF(VLOOKUP(F68,料單!$C:$S,17,FALSE)="","",VLOOKUP(F68,料單!$C:$S,17,FALSE))</f>
        <v/>
      </c>
      <c r="U68" s="174" t="str">
        <f ca="1">_xlfn.IFNA(VLOOKUP(VLOOKUP(F68,料單!C:T,18,FALSE),資料庫!AM:AN,2,FALSE),"A")</f>
        <v>A</v>
      </c>
      <c r="V68" s="174">
        <f ca="1">IF(VLOOKUP(F68,料單!C:U,19,FALSE)="","",VLOOKUP(F68,料單!C:U,19,FALSE))</f>
        <v>1</v>
      </c>
      <c r="W68" s="361" t="str">
        <f t="shared" ca="1" si="6"/>
        <v>A</v>
      </c>
      <c r="X68" s="361" t="str">
        <f t="shared" ca="1" si="7"/>
        <v>A</v>
      </c>
      <c r="Y68" s="361" t="str">
        <f t="shared" ca="1" si="8"/>
        <v/>
      </c>
      <c r="Z68" s="361" t="str">
        <f t="shared" ca="1" si="9"/>
        <v/>
      </c>
      <c r="AA68" s="483">
        <f>料單!$K$3</f>
        <v>0</v>
      </c>
      <c r="AB68" s="483" t="str">
        <f>料單!$L$3</f>
        <v>拉、KD</v>
      </c>
    </row>
    <row r="69" spans="1:28" x14ac:dyDescent="0.25">
      <c r="A69" s="174">
        <f t="shared" si="5"/>
        <v>68</v>
      </c>
      <c r="B69" s="174" t="str">
        <f ca="1">料單!$C$1</f>
        <v>2026101401</v>
      </c>
      <c r="C69" s="174">
        <f>料單!$C$2</f>
        <v>0</v>
      </c>
      <c r="D69" s="6">
        <f>板材才數分析.!B69</f>
        <v>3</v>
      </c>
      <c r="E69" s="6">
        <f>板材才數分析.!C69</f>
        <v>0</v>
      </c>
      <c r="F69" s="6">
        <f>板材才數分析.!D69</f>
        <v>3008</v>
      </c>
      <c r="G69" s="6" t="str">
        <f ca="1">板材才數分析.!E69</f>
        <v>活隔</v>
      </c>
      <c r="H69">
        <f ca="1">板材才數分析.!F69</f>
        <v>0</v>
      </c>
      <c r="I69" s="6" t="str">
        <f ca="1">板材才數分析.!G69</f>
        <v>AA</v>
      </c>
      <c r="J69" s="6">
        <f ca="1">板材才數分析.!H69</f>
        <v>-32</v>
      </c>
      <c r="K69" s="6" t="str">
        <f ca="1">板材才數分析.!I69</f>
        <v>AA</v>
      </c>
      <c r="L69" s="6">
        <f ca="1">板材才數分析.!J69</f>
        <v>18</v>
      </c>
      <c r="M69" s="6">
        <f ca="1">板材才數分析.!K69</f>
        <v>0</v>
      </c>
      <c r="N69" s="6" t="str">
        <f ca="1">板材才數分析.!L69</f>
        <v/>
      </c>
      <c r="O69" s="6">
        <f ca="1">板材才數分析.!M69</f>
        <v>0</v>
      </c>
      <c r="P69" t="str">
        <f ca="1">表格15[[#This Row],[封邊色號]]</f>
        <v/>
      </c>
      <c r="Q69" s="174" t="str">
        <f ca="1">IF(VLOOKUP(F69,料單!$C:$P,14,FALSE)="","",VLOOKUP(F69,料單!$C:$P,14,FALSE))</f>
        <v/>
      </c>
      <c r="R69" s="174" t="str">
        <f ca="1">IF(VLOOKUP(F69,料單!$C:$Q,15,FALSE)="","",VLOOKUP(F69,料單!$C:$Q,15,FALSE))</f>
        <v/>
      </c>
      <c r="S69" s="174" t="str">
        <f ca="1">IF(VLOOKUP(F69,料單!$C:$R,16,FALSE)="","",VLOOKUP(F69,料單!$C:$R,16,FALSE))</f>
        <v/>
      </c>
      <c r="T69" s="174" t="str">
        <f ca="1">IF(VLOOKUP(F69,料單!$C:$S,17,FALSE)="","",VLOOKUP(F69,料單!$C:$S,17,FALSE))</f>
        <v/>
      </c>
      <c r="U69" s="174" t="str">
        <f ca="1">_xlfn.IFNA(VLOOKUP(VLOOKUP(F69,料單!C:T,18,FALSE),資料庫!AM:AN,2,FALSE),"A")</f>
        <v>A</v>
      </c>
      <c r="V69" s="174">
        <f ca="1">IF(VLOOKUP(F69,料單!C:U,19,FALSE)="","",VLOOKUP(F69,料單!C:U,19,FALSE))</f>
        <v>1</v>
      </c>
      <c r="W69" s="361" t="str">
        <f t="shared" ca="1" si="6"/>
        <v>A</v>
      </c>
      <c r="X69" s="361" t="str">
        <f t="shared" ca="1" si="7"/>
        <v>A</v>
      </c>
      <c r="Y69" s="361" t="str">
        <f t="shared" ca="1" si="8"/>
        <v>A</v>
      </c>
      <c r="Z69" s="361" t="str">
        <f t="shared" ca="1" si="9"/>
        <v>A</v>
      </c>
      <c r="AA69" s="483">
        <f>料單!$K$3</f>
        <v>0</v>
      </c>
      <c r="AB69" s="483" t="str">
        <f>料單!$L$3</f>
        <v>拉、KD</v>
      </c>
    </row>
    <row r="70" spans="1:28" x14ac:dyDescent="0.25">
      <c r="A70" s="174">
        <f t="shared" si="5"/>
        <v>69</v>
      </c>
      <c r="B70" s="174" t="str">
        <f ca="1">料單!$C$1</f>
        <v>2026101401</v>
      </c>
      <c r="C70" s="174">
        <f>料單!$C$2</f>
        <v>0</v>
      </c>
      <c r="D70" s="6">
        <f>板材才數分析.!B70</f>
        <v>3</v>
      </c>
      <c r="E70" s="6">
        <f>板材才數分析.!C70</f>
        <v>0</v>
      </c>
      <c r="F70" s="6">
        <f>板材才數分析.!D70</f>
        <v>3009</v>
      </c>
      <c r="G70" s="6" t="str">
        <f ca="1">板材才數分析.!E70</f>
        <v>固隔</v>
      </c>
      <c r="H70">
        <f ca="1">板材才數分析.!F70</f>
        <v>0</v>
      </c>
      <c r="I70" s="6" t="str">
        <f ca="1">板材才數分析.!G70</f>
        <v>AA</v>
      </c>
      <c r="J70" s="6">
        <f ca="1">板材才數分析.!H70</f>
        <v>-22</v>
      </c>
      <c r="K70" s="6" t="str">
        <f ca="1">板材才數分析.!I70</f>
        <v/>
      </c>
      <c r="L70" s="6">
        <f ca="1">板材才數分析.!J70</f>
        <v>18</v>
      </c>
      <c r="M70" s="6">
        <f ca="1">板材才數分析.!K70</f>
        <v>0</v>
      </c>
      <c r="N70" s="6" t="str">
        <f ca="1">板材才數分析.!L70</f>
        <v/>
      </c>
      <c r="O70" s="6">
        <f ca="1">板材才數分析.!M70</f>
        <v>0</v>
      </c>
      <c r="P70" t="str">
        <f ca="1">表格15[[#This Row],[封邊色號]]</f>
        <v/>
      </c>
      <c r="Q70" s="174" t="str">
        <f ca="1">IF(VLOOKUP(F70,料單!$C:$P,14,FALSE)="","",VLOOKUP(F70,料單!$C:$P,14,FALSE))</f>
        <v/>
      </c>
      <c r="R70" s="174" t="str">
        <f ca="1">IF(VLOOKUP(F70,料單!$C:$Q,15,FALSE)="","",VLOOKUP(F70,料單!$C:$Q,15,FALSE))</f>
        <v>固</v>
      </c>
      <c r="S70" s="174" t="str">
        <f ca="1">IF(VLOOKUP(F70,料單!$C:$R,16,FALSE)="","",VLOOKUP(F70,料單!$C:$R,16,FALSE))</f>
        <v/>
      </c>
      <c r="T70" s="174" t="str">
        <f ca="1">IF(VLOOKUP(F70,料單!$C:$S,17,FALSE)="","",VLOOKUP(F70,料單!$C:$S,17,FALSE))</f>
        <v/>
      </c>
      <c r="U70" s="174" t="str">
        <f ca="1">_xlfn.IFNA(VLOOKUP(VLOOKUP(F70,料單!C:T,18,FALSE),資料庫!AM:AN,2,FALSE),"A")</f>
        <v>A</v>
      </c>
      <c r="V70" s="174">
        <f ca="1">IF(VLOOKUP(F70,料單!C:U,19,FALSE)="","",VLOOKUP(F70,料單!C:U,19,FALSE))</f>
        <v>1</v>
      </c>
      <c r="W70" s="361" t="str">
        <f t="shared" ca="1" si="6"/>
        <v>A</v>
      </c>
      <c r="X70" s="361" t="str">
        <f t="shared" ca="1" si="7"/>
        <v>A</v>
      </c>
      <c r="Y70" s="361" t="str">
        <f t="shared" ca="1" si="8"/>
        <v/>
      </c>
      <c r="Z70" s="361" t="str">
        <f t="shared" ca="1" si="9"/>
        <v/>
      </c>
      <c r="AA70" s="483">
        <f>料單!$K$3</f>
        <v>0</v>
      </c>
      <c r="AB70" s="483" t="str">
        <f>料單!$L$3</f>
        <v>拉、KD</v>
      </c>
    </row>
    <row r="71" spans="1:28" x14ac:dyDescent="0.25">
      <c r="A71" s="174">
        <f t="shared" si="5"/>
        <v>70</v>
      </c>
      <c r="B71" s="174" t="str">
        <f ca="1">料單!$C$1</f>
        <v>2026101401</v>
      </c>
      <c r="C71" s="174">
        <f>料單!$C$2</f>
        <v>0</v>
      </c>
      <c r="D71" s="6">
        <f>板材才數分析.!B71</f>
        <v>3</v>
      </c>
      <c r="E71" s="6">
        <f>板材才數分析.!C71</f>
        <v>0</v>
      </c>
      <c r="F71" s="6">
        <f>板材才數分析.!D71</f>
        <v>3010</v>
      </c>
      <c r="G71" s="6" t="str">
        <f ca="1">板材才數分析.!E71</f>
        <v>左門板</v>
      </c>
      <c r="H71">
        <f ca="1">板材才數分析.!F71</f>
        <v>0</v>
      </c>
      <c r="I71" s="6" t="str">
        <f ca="1">板材才數分析.!G71</f>
        <v>AA</v>
      </c>
      <c r="J71" s="6">
        <f ca="1">板材才數分析.!H71</f>
        <v>-4</v>
      </c>
      <c r="K71" s="6" t="str">
        <f ca="1">板材才數分析.!I71</f>
        <v>AA</v>
      </c>
      <c r="L71" s="6">
        <f ca="1">板材才數分析.!J71</f>
        <v>18</v>
      </c>
      <c r="M71" s="6">
        <f ca="1">板材才數分析.!K71</f>
        <v>0</v>
      </c>
      <c r="N71" s="6" t="str">
        <f ca="1">板材才數分析.!L71</f>
        <v/>
      </c>
      <c r="O71" s="6">
        <f ca="1">板材才數分析.!M71</f>
        <v>0</v>
      </c>
      <c r="P71" t="str">
        <f ca="1">表格15[[#This Row],[封邊色號]]</f>
        <v/>
      </c>
      <c r="Q71" s="174" t="str">
        <f ca="1">IF(VLOOKUP(F71,料單!$C:$P,14,FALSE)="","",VLOOKUP(F71,料單!$C:$P,14,FALSE))</f>
        <v>鉸2</v>
      </c>
      <c r="R71" s="174" t="str">
        <f ca="1">IF(VLOOKUP(F71,料單!$C:$Q,15,FALSE)="","",VLOOKUP(F71,料單!$C:$Q,15,FALSE))</f>
        <v/>
      </c>
      <c r="S71" s="174" t="str">
        <f ca="1">IF(VLOOKUP(F71,料單!$C:$R,16,FALSE)="","",VLOOKUP(F71,料單!$C:$R,16,FALSE))</f>
        <v/>
      </c>
      <c r="T71" s="174" t="str">
        <f ca="1">IF(VLOOKUP(F71,料單!$C:$S,17,FALSE)="","",VLOOKUP(F71,料單!$C:$S,17,FALSE))</f>
        <v/>
      </c>
      <c r="U71" s="174" t="str">
        <f ca="1">_xlfn.IFNA(VLOOKUP(VLOOKUP(F71,料單!C:T,18,FALSE),資料庫!AM:AN,2,FALSE),"A")</f>
        <v>A</v>
      </c>
      <c r="V71" s="174">
        <f ca="1">IF(VLOOKUP(F71,料單!C:U,19,FALSE)="","",VLOOKUP(F71,料單!C:U,19,FALSE))</f>
        <v>1</v>
      </c>
      <c r="W71" s="361" t="str">
        <f t="shared" ca="1" si="6"/>
        <v>A</v>
      </c>
      <c r="X71" s="361" t="str">
        <f t="shared" ca="1" si="7"/>
        <v>A</v>
      </c>
      <c r="Y71" s="361" t="str">
        <f t="shared" ca="1" si="8"/>
        <v>A</v>
      </c>
      <c r="Z71" s="361" t="str">
        <f t="shared" ca="1" si="9"/>
        <v>A</v>
      </c>
      <c r="AA71" s="483">
        <f>料單!$K$3</f>
        <v>0</v>
      </c>
      <c r="AB71" s="483" t="str">
        <f>料單!$L$3</f>
        <v>拉、KD</v>
      </c>
    </row>
    <row r="72" spans="1:28" x14ac:dyDescent="0.25">
      <c r="A72" s="174">
        <f t="shared" si="5"/>
        <v>71</v>
      </c>
      <c r="B72" s="174" t="str">
        <f ca="1">料單!$C$1</f>
        <v>2026101401</v>
      </c>
      <c r="C72" s="174">
        <f>料單!$C$2</f>
        <v>0</v>
      </c>
      <c r="D72" s="6">
        <f>板材才數分析.!B72</f>
        <v>3</v>
      </c>
      <c r="E72" s="6">
        <f>板材才數分析.!C72</f>
        <v>0</v>
      </c>
      <c r="F72" s="6">
        <f>板材才數分析.!D72</f>
        <v>3011</v>
      </c>
      <c r="G72" s="6" t="str">
        <f ca="1">板材才數分析.!E72</f>
        <v>右門板</v>
      </c>
      <c r="H72">
        <f ca="1">板材才數分析.!F72</f>
        <v>0</v>
      </c>
      <c r="I72" s="6" t="str">
        <f ca="1">板材才數分析.!G72</f>
        <v>AA</v>
      </c>
      <c r="J72" s="6">
        <f ca="1">板材才數分析.!H72</f>
        <v>-4</v>
      </c>
      <c r="K72" s="6" t="str">
        <f ca="1">板材才數分析.!I72</f>
        <v>AA</v>
      </c>
      <c r="L72" s="6">
        <f ca="1">板材才數分析.!J72</f>
        <v>18</v>
      </c>
      <c r="M72" s="6">
        <f ca="1">板材才數分析.!K72</f>
        <v>0</v>
      </c>
      <c r="N72" s="6" t="str">
        <f ca="1">板材才數分析.!L72</f>
        <v/>
      </c>
      <c r="O72" s="6">
        <f ca="1">板材才數分析.!M72</f>
        <v>0</v>
      </c>
      <c r="P72" t="str">
        <f ca="1">表格15[[#This Row],[封邊色號]]</f>
        <v/>
      </c>
      <c r="Q72" s="174" t="str">
        <f ca="1">IF(VLOOKUP(F72,料單!$C:$P,14,FALSE)="","",VLOOKUP(F72,料單!$C:$P,14,FALSE))</f>
        <v>鉸2</v>
      </c>
      <c r="R72" s="174" t="str">
        <f ca="1">IF(VLOOKUP(F72,料單!$C:$Q,15,FALSE)="","",VLOOKUP(F72,料單!$C:$Q,15,FALSE))</f>
        <v/>
      </c>
      <c r="S72" s="174" t="str">
        <f ca="1">IF(VLOOKUP(F72,料單!$C:$R,16,FALSE)="","",VLOOKUP(F72,料單!$C:$R,16,FALSE))</f>
        <v/>
      </c>
      <c r="T72" s="174" t="str">
        <f ca="1">IF(VLOOKUP(F72,料單!$C:$S,17,FALSE)="","",VLOOKUP(F72,料單!$C:$S,17,FALSE))</f>
        <v/>
      </c>
      <c r="U72" s="174" t="str">
        <f ca="1">_xlfn.IFNA(VLOOKUP(VLOOKUP(F72,料單!C:T,18,FALSE),資料庫!AM:AN,2,FALSE),"A")</f>
        <v>A</v>
      </c>
      <c r="V72" s="174">
        <f ca="1">IF(VLOOKUP(F72,料單!C:U,19,FALSE)="","",VLOOKUP(F72,料單!C:U,19,FALSE))</f>
        <v>1</v>
      </c>
      <c r="W72" s="361" t="str">
        <f t="shared" ca="1" si="6"/>
        <v>A</v>
      </c>
      <c r="X72" s="361" t="str">
        <f t="shared" ca="1" si="7"/>
        <v>A</v>
      </c>
      <c r="Y72" s="361" t="str">
        <f t="shared" ca="1" si="8"/>
        <v>A</v>
      </c>
      <c r="Z72" s="361" t="str">
        <f t="shared" ca="1" si="9"/>
        <v>A</v>
      </c>
      <c r="AA72" s="483">
        <f>料單!$K$3</f>
        <v>0</v>
      </c>
      <c r="AB72" s="483" t="str">
        <f>料單!$L$3</f>
        <v>拉、KD</v>
      </c>
    </row>
    <row r="73" spans="1:28" x14ac:dyDescent="0.25">
      <c r="A73" s="174">
        <f t="shared" si="5"/>
        <v>72</v>
      </c>
      <c r="B73" s="174" t="str">
        <f ca="1">料單!$C$1</f>
        <v>2026101401</v>
      </c>
      <c r="C73" s="174">
        <f>料單!$C$2</f>
        <v>0</v>
      </c>
      <c r="D73" s="6">
        <f>板材才數分析.!B73</f>
        <v>3</v>
      </c>
      <c r="E73" s="6">
        <f>板材才數分析.!C73</f>
        <v>0</v>
      </c>
      <c r="F73" s="6">
        <f>板材才數分析.!D73</f>
        <v>3012</v>
      </c>
      <c r="G73" s="6">
        <f ca="1">板材才數分析.!E73</f>
        <v>0</v>
      </c>
      <c r="H73">
        <f ca="1">板材才數分析.!F73</f>
        <v>0</v>
      </c>
      <c r="I73" s="6" t="str">
        <f ca="1">板材才數分析.!G73</f>
        <v/>
      </c>
      <c r="J73" s="6">
        <f ca="1">板材才數分析.!H73</f>
        <v>0</v>
      </c>
      <c r="K73" s="6" t="str">
        <f ca="1">板材才數分析.!I73</f>
        <v/>
      </c>
      <c r="L73" s="6">
        <f ca="1">板材才數分析.!J73</f>
        <v>0</v>
      </c>
      <c r="M73" s="6">
        <f ca="1">板材才數分析.!K73</f>
        <v>0</v>
      </c>
      <c r="N73" s="6" t="str">
        <f ca="1">板材才數分析.!L73</f>
        <v/>
      </c>
      <c r="O73" s="6">
        <f ca="1">板材才數分析.!M73</f>
        <v>0</v>
      </c>
      <c r="P73" t="str">
        <f ca="1">表格15[[#This Row],[封邊色號]]</f>
        <v/>
      </c>
      <c r="Q73" s="174" t="str">
        <f ca="1">IF(VLOOKUP(F73,料單!$C:$P,14,FALSE)="","",VLOOKUP(F73,料單!$C:$P,14,FALSE))</f>
        <v/>
      </c>
      <c r="R73" s="174" t="str">
        <f ca="1">IF(VLOOKUP(F73,料單!$C:$Q,15,FALSE)="","",VLOOKUP(F73,料單!$C:$Q,15,FALSE))</f>
        <v/>
      </c>
      <c r="S73" s="174" t="str">
        <f ca="1">IF(VLOOKUP(F73,料單!$C:$R,16,FALSE)="","",VLOOKUP(F73,料單!$C:$R,16,FALSE))</f>
        <v/>
      </c>
      <c r="T73" s="174" t="str">
        <f ca="1">IF(VLOOKUP(F73,料單!$C:$S,17,FALSE)="","",VLOOKUP(F73,料單!$C:$S,17,FALSE))</f>
        <v/>
      </c>
      <c r="U73" s="174" t="str">
        <f ca="1">_xlfn.IFNA(VLOOKUP(VLOOKUP(F73,料單!C:T,18,FALSE),資料庫!AM:AN,2,FALSE),"A")</f>
        <v>A</v>
      </c>
      <c r="V73" s="174" t="str">
        <f ca="1">IF(VLOOKUP(F73,料單!C:U,19,FALSE)="","",VLOOKUP(F73,料單!C:U,19,FALSE))</f>
        <v/>
      </c>
      <c r="W73" s="361" t="str">
        <f t="shared" ca="1" si="6"/>
        <v/>
      </c>
      <c r="X73" s="361" t="str">
        <f t="shared" ca="1" si="7"/>
        <v/>
      </c>
      <c r="Y73" s="361" t="str">
        <f t="shared" ca="1" si="8"/>
        <v/>
      </c>
      <c r="Z73" s="361" t="str">
        <f t="shared" ca="1" si="9"/>
        <v/>
      </c>
      <c r="AA73" s="483">
        <f>料單!$K$3</f>
        <v>0</v>
      </c>
      <c r="AB73" s="483" t="str">
        <f>料單!$L$3</f>
        <v>拉、KD</v>
      </c>
    </row>
    <row r="74" spans="1:28" x14ac:dyDescent="0.25">
      <c r="A74" s="174">
        <f t="shared" si="5"/>
        <v>73</v>
      </c>
      <c r="B74" s="174" t="str">
        <f ca="1">料單!$C$1</f>
        <v>2026101401</v>
      </c>
      <c r="C74" s="174">
        <f>料單!$C$2</f>
        <v>0</v>
      </c>
      <c r="D74" s="6">
        <f>板材才數分析.!B74</f>
        <v>3</v>
      </c>
      <c r="E74" s="6">
        <f>板材才數分析.!C74</f>
        <v>0</v>
      </c>
      <c r="F74" s="6">
        <f>板材才數分析.!D74</f>
        <v>3013</v>
      </c>
      <c r="G74" s="6">
        <f ca="1">板材才數分析.!E74</f>
        <v>0</v>
      </c>
      <c r="H74">
        <f ca="1">板材才數分析.!F74</f>
        <v>0</v>
      </c>
      <c r="I74" s="6" t="str">
        <f ca="1">板材才數分析.!G74</f>
        <v/>
      </c>
      <c r="J74" s="6">
        <f ca="1">板材才數分析.!H74</f>
        <v>0</v>
      </c>
      <c r="K74" s="6" t="str">
        <f ca="1">板材才數分析.!I74</f>
        <v/>
      </c>
      <c r="L74" s="6">
        <f ca="1">板材才數分析.!J74</f>
        <v>0</v>
      </c>
      <c r="M74" s="6">
        <f ca="1">板材才數分析.!K74</f>
        <v>0</v>
      </c>
      <c r="N74" s="6" t="str">
        <f ca="1">板材才數分析.!L74</f>
        <v/>
      </c>
      <c r="O74" s="6">
        <f ca="1">板材才數分析.!M74</f>
        <v>0</v>
      </c>
      <c r="P74" t="str">
        <f ca="1">表格15[[#This Row],[封邊色號]]</f>
        <v/>
      </c>
      <c r="Q74" s="174" t="str">
        <f ca="1">IF(VLOOKUP(F74,料單!$C:$P,14,FALSE)="","",VLOOKUP(F74,料單!$C:$P,14,FALSE))</f>
        <v/>
      </c>
      <c r="R74" s="174" t="str">
        <f ca="1">IF(VLOOKUP(F74,料單!$C:$Q,15,FALSE)="","",VLOOKUP(F74,料單!$C:$Q,15,FALSE))</f>
        <v/>
      </c>
      <c r="S74" s="174" t="str">
        <f ca="1">IF(VLOOKUP(F74,料單!$C:$R,16,FALSE)="","",VLOOKUP(F74,料單!$C:$R,16,FALSE))</f>
        <v/>
      </c>
      <c r="T74" s="174" t="str">
        <f ca="1">IF(VLOOKUP(F74,料單!$C:$S,17,FALSE)="","",VLOOKUP(F74,料單!$C:$S,17,FALSE))</f>
        <v/>
      </c>
      <c r="U74" s="174" t="str">
        <f ca="1">_xlfn.IFNA(VLOOKUP(VLOOKUP(F74,料單!C:T,18,FALSE),資料庫!AM:AN,2,FALSE),"A")</f>
        <v>A</v>
      </c>
      <c r="V74" s="174" t="str">
        <f ca="1">IF(VLOOKUP(F74,料單!C:U,19,FALSE)="","",VLOOKUP(F74,料單!C:U,19,FALSE))</f>
        <v/>
      </c>
      <c r="W74" s="361" t="str">
        <f t="shared" ca="1" si="6"/>
        <v/>
      </c>
      <c r="X74" s="361" t="str">
        <f t="shared" ca="1" si="7"/>
        <v/>
      </c>
      <c r="Y74" s="361" t="str">
        <f t="shared" ca="1" si="8"/>
        <v/>
      </c>
      <c r="Z74" s="361" t="str">
        <f t="shared" ca="1" si="9"/>
        <v/>
      </c>
      <c r="AA74" s="483">
        <f>料單!$K$3</f>
        <v>0</v>
      </c>
      <c r="AB74" s="483" t="str">
        <f>料單!$L$3</f>
        <v>拉、KD</v>
      </c>
    </row>
    <row r="75" spans="1:28" x14ac:dyDescent="0.25">
      <c r="A75" s="174">
        <f t="shared" si="5"/>
        <v>74</v>
      </c>
      <c r="B75" s="174" t="str">
        <f ca="1">料單!$C$1</f>
        <v>2026101401</v>
      </c>
      <c r="C75" s="174">
        <f>料單!$C$2</f>
        <v>0</v>
      </c>
      <c r="D75" s="6">
        <f>板材才數分析.!B75</f>
        <v>3</v>
      </c>
      <c r="E75" s="6">
        <f>板材才數分析.!C75</f>
        <v>0</v>
      </c>
      <c r="F75" s="6">
        <f>板材才數分析.!D75</f>
        <v>3014</v>
      </c>
      <c r="G75" s="6">
        <f ca="1">板材才數分析.!E75</f>
        <v>0</v>
      </c>
      <c r="H75">
        <f ca="1">板材才數分析.!F75</f>
        <v>0</v>
      </c>
      <c r="I75" s="6" t="str">
        <f ca="1">板材才數分析.!G75</f>
        <v/>
      </c>
      <c r="J75" s="6">
        <f ca="1">板材才數分析.!H75</f>
        <v>0</v>
      </c>
      <c r="K75" s="6" t="str">
        <f ca="1">板材才數分析.!I75</f>
        <v/>
      </c>
      <c r="L75" s="6">
        <f ca="1">板材才數分析.!J75</f>
        <v>0</v>
      </c>
      <c r="M75" s="6">
        <f ca="1">板材才數分析.!K75</f>
        <v>0</v>
      </c>
      <c r="N75" s="6" t="str">
        <f ca="1">板材才數分析.!L75</f>
        <v/>
      </c>
      <c r="O75" s="6">
        <f ca="1">板材才數分析.!M75</f>
        <v>0</v>
      </c>
      <c r="P75" t="str">
        <f ca="1">表格15[[#This Row],[封邊色號]]</f>
        <v/>
      </c>
      <c r="Q75" s="174" t="str">
        <f ca="1">IF(VLOOKUP(F75,料單!$C:$P,14,FALSE)="","",VLOOKUP(F75,料單!$C:$P,14,FALSE))</f>
        <v/>
      </c>
      <c r="R75" s="174" t="str">
        <f ca="1">IF(VLOOKUP(F75,料單!$C:$Q,15,FALSE)="","",VLOOKUP(F75,料單!$C:$Q,15,FALSE))</f>
        <v/>
      </c>
      <c r="S75" s="174" t="str">
        <f ca="1">IF(VLOOKUP(F75,料單!$C:$R,16,FALSE)="","",VLOOKUP(F75,料單!$C:$R,16,FALSE))</f>
        <v/>
      </c>
      <c r="T75" s="174" t="str">
        <f ca="1">IF(VLOOKUP(F75,料單!$C:$S,17,FALSE)="","",VLOOKUP(F75,料單!$C:$S,17,FALSE))</f>
        <v/>
      </c>
      <c r="U75" s="174" t="str">
        <f ca="1">_xlfn.IFNA(VLOOKUP(VLOOKUP(F75,料單!C:T,18,FALSE),資料庫!AM:AN,2,FALSE),"A")</f>
        <v>A</v>
      </c>
      <c r="V75" s="174" t="str">
        <f ca="1">IF(VLOOKUP(F75,料單!C:U,19,FALSE)="","",VLOOKUP(F75,料單!C:U,19,FALSE))</f>
        <v/>
      </c>
      <c r="W75" s="361" t="str">
        <f t="shared" ca="1" si="6"/>
        <v/>
      </c>
      <c r="X75" s="361" t="str">
        <f t="shared" ca="1" si="7"/>
        <v/>
      </c>
      <c r="Y75" s="361" t="str">
        <f t="shared" ca="1" si="8"/>
        <v/>
      </c>
      <c r="Z75" s="361" t="str">
        <f t="shared" ca="1" si="9"/>
        <v/>
      </c>
      <c r="AA75" s="483">
        <f>料單!$K$3</f>
        <v>0</v>
      </c>
      <c r="AB75" s="483" t="str">
        <f>料單!$L$3</f>
        <v>拉、KD</v>
      </c>
    </row>
    <row r="76" spans="1:28" x14ac:dyDescent="0.25">
      <c r="A76" s="174">
        <f t="shared" si="5"/>
        <v>75</v>
      </c>
      <c r="B76" s="174" t="str">
        <f ca="1">料單!$C$1</f>
        <v>2026101401</v>
      </c>
      <c r="C76" s="174">
        <f>料單!$C$2</f>
        <v>0</v>
      </c>
      <c r="D76" s="6">
        <f>板材才數分析.!B76</f>
        <v>3</v>
      </c>
      <c r="E76" s="6">
        <f>板材才數分析.!C76</f>
        <v>0</v>
      </c>
      <c r="F76" s="6">
        <f>板材才數分析.!D76</f>
        <v>3015</v>
      </c>
      <c r="G76" s="6">
        <f ca="1">板材才數分析.!E76</f>
        <v>0</v>
      </c>
      <c r="H76">
        <f ca="1">板材才數分析.!F76</f>
        <v>0</v>
      </c>
      <c r="I76" s="6" t="str">
        <f ca="1">板材才數分析.!G76</f>
        <v/>
      </c>
      <c r="J76" s="6">
        <f ca="1">板材才數分析.!H76</f>
        <v>0</v>
      </c>
      <c r="K76" s="6" t="str">
        <f ca="1">板材才數分析.!I76</f>
        <v/>
      </c>
      <c r="L76" s="6">
        <f ca="1">板材才數分析.!J76</f>
        <v>0</v>
      </c>
      <c r="M76" s="6">
        <f ca="1">板材才數分析.!K76</f>
        <v>0</v>
      </c>
      <c r="N76" s="6" t="str">
        <f ca="1">板材才數分析.!L76</f>
        <v/>
      </c>
      <c r="O76" s="6">
        <f ca="1">板材才數分析.!M76</f>
        <v>0</v>
      </c>
      <c r="P76" t="str">
        <f ca="1">表格15[[#This Row],[封邊色號]]</f>
        <v/>
      </c>
      <c r="Q76" s="174" t="str">
        <f ca="1">IF(VLOOKUP(F76,料單!$C:$P,14,FALSE)="","",VLOOKUP(F76,料單!$C:$P,14,FALSE))</f>
        <v/>
      </c>
      <c r="R76" s="174" t="str">
        <f ca="1">IF(VLOOKUP(F76,料單!$C:$Q,15,FALSE)="","",VLOOKUP(F76,料單!$C:$Q,15,FALSE))</f>
        <v/>
      </c>
      <c r="S76" s="174" t="str">
        <f ca="1">IF(VLOOKUP(F76,料單!$C:$R,16,FALSE)="","",VLOOKUP(F76,料單!$C:$R,16,FALSE))</f>
        <v/>
      </c>
      <c r="T76" s="174" t="str">
        <f ca="1">IF(VLOOKUP(F76,料單!$C:$S,17,FALSE)="","",VLOOKUP(F76,料單!$C:$S,17,FALSE))</f>
        <v/>
      </c>
      <c r="U76" s="174" t="str">
        <f ca="1">_xlfn.IFNA(VLOOKUP(VLOOKUP(F76,料單!C:T,18,FALSE),資料庫!AM:AN,2,FALSE),"A")</f>
        <v>A</v>
      </c>
      <c r="V76" s="174" t="str">
        <f ca="1">IF(VLOOKUP(F76,料單!C:U,19,FALSE)="","",VLOOKUP(F76,料單!C:U,19,FALSE))</f>
        <v/>
      </c>
      <c r="W76" s="361" t="str">
        <f t="shared" ca="1" si="6"/>
        <v/>
      </c>
      <c r="X76" s="361" t="str">
        <f t="shared" ca="1" si="7"/>
        <v/>
      </c>
      <c r="Y76" s="361" t="str">
        <f t="shared" ca="1" si="8"/>
        <v/>
      </c>
      <c r="Z76" s="361" t="str">
        <f t="shared" ca="1" si="9"/>
        <v/>
      </c>
      <c r="AA76" s="483">
        <f>料單!$K$3</f>
        <v>0</v>
      </c>
      <c r="AB76" s="483" t="str">
        <f>料單!$L$3</f>
        <v>拉、KD</v>
      </c>
    </row>
    <row r="77" spans="1:28" x14ac:dyDescent="0.25">
      <c r="A77" s="174">
        <f t="shared" si="5"/>
        <v>76</v>
      </c>
      <c r="B77" s="174" t="str">
        <f ca="1">料單!$C$1</f>
        <v>2026101401</v>
      </c>
      <c r="C77" s="174">
        <f>料單!$C$2</f>
        <v>0</v>
      </c>
      <c r="D77" s="6">
        <f>板材才數分析.!B77</f>
        <v>3</v>
      </c>
      <c r="E77" s="6">
        <f>板材才數分析.!C77</f>
        <v>0</v>
      </c>
      <c r="F77" s="6">
        <f>板材才數分析.!D77</f>
        <v>3016</v>
      </c>
      <c r="G77" s="6">
        <f ca="1">板材才數分析.!E77</f>
        <v>0</v>
      </c>
      <c r="H77">
        <f ca="1">板材才數分析.!F77</f>
        <v>0</v>
      </c>
      <c r="I77" s="6" t="str">
        <f ca="1">板材才數分析.!G77</f>
        <v/>
      </c>
      <c r="J77" s="6">
        <f ca="1">板材才數分析.!H77</f>
        <v>0</v>
      </c>
      <c r="K77" s="6" t="str">
        <f ca="1">板材才數分析.!I77</f>
        <v/>
      </c>
      <c r="L77" s="6">
        <f ca="1">板材才數分析.!J77</f>
        <v>0</v>
      </c>
      <c r="M77" s="6">
        <f ca="1">板材才數分析.!K77</f>
        <v>0</v>
      </c>
      <c r="N77" s="6" t="str">
        <f ca="1">板材才數分析.!L77</f>
        <v/>
      </c>
      <c r="O77" s="6">
        <f ca="1">板材才數分析.!M77</f>
        <v>0</v>
      </c>
      <c r="P77" t="str">
        <f ca="1">表格15[[#This Row],[封邊色號]]</f>
        <v/>
      </c>
      <c r="Q77" s="174" t="str">
        <f ca="1">IF(VLOOKUP(F77,料單!$C:$P,14,FALSE)="","",VLOOKUP(F77,料單!$C:$P,14,FALSE))</f>
        <v/>
      </c>
      <c r="R77" s="174" t="str">
        <f ca="1">IF(VLOOKUP(F77,料單!$C:$Q,15,FALSE)="","",VLOOKUP(F77,料單!$C:$Q,15,FALSE))</f>
        <v/>
      </c>
      <c r="S77" s="174" t="str">
        <f ca="1">IF(VLOOKUP(F77,料單!$C:$R,16,FALSE)="","",VLOOKUP(F77,料單!$C:$R,16,FALSE))</f>
        <v/>
      </c>
      <c r="T77" s="174" t="str">
        <f ca="1">IF(VLOOKUP(F77,料單!$C:$S,17,FALSE)="","",VLOOKUP(F77,料單!$C:$S,17,FALSE))</f>
        <v/>
      </c>
      <c r="U77" s="174" t="str">
        <f ca="1">_xlfn.IFNA(VLOOKUP(VLOOKUP(F77,料單!C:T,18,FALSE),資料庫!AM:AN,2,FALSE),"A")</f>
        <v>A</v>
      </c>
      <c r="V77" s="174" t="str">
        <f ca="1">IF(VLOOKUP(F77,料單!C:U,19,FALSE)="","",VLOOKUP(F77,料單!C:U,19,FALSE))</f>
        <v/>
      </c>
      <c r="W77" s="361" t="str">
        <f t="shared" ca="1" si="6"/>
        <v/>
      </c>
      <c r="X77" s="361" t="str">
        <f t="shared" ca="1" si="7"/>
        <v/>
      </c>
      <c r="Y77" s="361" t="str">
        <f t="shared" ca="1" si="8"/>
        <v/>
      </c>
      <c r="Z77" s="361" t="str">
        <f t="shared" ca="1" si="9"/>
        <v/>
      </c>
      <c r="AA77" s="483">
        <f>料單!$K$3</f>
        <v>0</v>
      </c>
      <c r="AB77" s="483" t="str">
        <f>料單!$L$3</f>
        <v>拉、KD</v>
      </c>
    </row>
    <row r="78" spans="1:28" x14ac:dyDescent="0.25">
      <c r="A78" s="174">
        <f t="shared" si="5"/>
        <v>77</v>
      </c>
      <c r="B78" s="174" t="str">
        <f ca="1">料單!$C$1</f>
        <v>2026101401</v>
      </c>
      <c r="C78" s="174">
        <f>料單!$C$2</f>
        <v>0</v>
      </c>
      <c r="D78" s="6">
        <f>板材才數分析.!B78</f>
        <v>3</v>
      </c>
      <c r="E78" s="6">
        <f>板材才數分析.!C78</f>
        <v>0</v>
      </c>
      <c r="F78" s="6">
        <f>板材才數分析.!D78</f>
        <v>3017</v>
      </c>
      <c r="G78" s="6">
        <f ca="1">板材才數分析.!E78</f>
        <v>0</v>
      </c>
      <c r="H78">
        <f ca="1">板材才數分析.!F78</f>
        <v>0</v>
      </c>
      <c r="I78" s="6" t="str">
        <f ca="1">板材才數分析.!G78</f>
        <v/>
      </c>
      <c r="J78" s="6">
        <f ca="1">板材才數分析.!H78</f>
        <v>0</v>
      </c>
      <c r="K78" s="6" t="str">
        <f ca="1">板材才數分析.!I78</f>
        <v/>
      </c>
      <c r="L78" s="6">
        <f ca="1">板材才數分析.!J78</f>
        <v>0</v>
      </c>
      <c r="M78" s="6">
        <f ca="1">板材才數分析.!K78</f>
        <v>0</v>
      </c>
      <c r="N78" s="6" t="str">
        <f ca="1">板材才數分析.!L78</f>
        <v/>
      </c>
      <c r="O78" s="6">
        <f ca="1">板材才數分析.!M78</f>
        <v>0</v>
      </c>
      <c r="P78" t="str">
        <f ca="1">表格15[[#This Row],[封邊色號]]</f>
        <v/>
      </c>
      <c r="Q78" s="174" t="str">
        <f ca="1">IF(VLOOKUP(F78,料單!$C:$P,14,FALSE)="","",VLOOKUP(F78,料單!$C:$P,14,FALSE))</f>
        <v/>
      </c>
      <c r="R78" s="174" t="str">
        <f ca="1">IF(VLOOKUP(F78,料單!$C:$Q,15,FALSE)="","",VLOOKUP(F78,料單!$C:$Q,15,FALSE))</f>
        <v/>
      </c>
      <c r="S78" s="174" t="str">
        <f ca="1">IF(VLOOKUP(F78,料單!$C:$R,16,FALSE)="","",VLOOKUP(F78,料單!$C:$R,16,FALSE))</f>
        <v/>
      </c>
      <c r="T78" s="174" t="str">
        <f ca="1">IF(VLOOKUP(F78,料單!$C:$S,17,FALSE)="","",VLOOKUP(F78,料單!$C:$S,17,FALSE))</f>
        <v/>
      </c>
      <c r="U78" s="174" t="str">
        <f ca="1">_xlfn.IFNA(VLOOKUP(VLOOKUP(F78,料單!C:T,18,FALSE),資料庫!AM:AN,2,FALSE),"A")</f>
        <v>A</v>
      </c>
      <c r="V78" s="174" t="str">
        <f ca="1">IF(VLOOKUP(F78,料單!C:U,19,FALSE)="","",VLOOKUP(F78,料單!C:U,19,FALSE))</f>
        <v/>
      </c>
      <c r="W78" s="361" t="str">
        <f t="shared" ca="1" si="6"/>
        <v/>
      </c>
      <c r="X78" s="361" t="str">
        <f t="shared" ca="1" si="7"/>
        <v/>
      </c>
      <c r="Y78" s="361" t="str">
        <f t="shared" ca="1" si="8"/>
        <v/>
      </c>
      <c r="Z78" s="361" t="str">
        <f t="shared" ca="1" si="9"/>
        <v/>
      </c>
      <c r="AA78" s="483">
        <f>料單!$K$3</f>
        <v>0</v>
      </c>
      <c r="AB78" s="483" t="str">
        <f>料單!$L$3</f>
        <v>拉、KD</v>
      </c>
    </row>
    <row r="79" spans="1:28" x14ac:dyDescent="0.25">
      <c r="A79" s="174">
        <f t="shared" si="5"/>
        <v>78</v>
      </c>
      <c r="B79" s="174" t="str">
        <f ca="1">料單!$C$1</f>
        <v>2026101401</v>
      </c>
      <c r="C79" s="174">
        <f>料單!$C$2</f>
        <v>0</v>
      </c>
      <c r="D79" s="6">
        <f>板材才數分析.!B79</f>
        <v>3</v>
      </c>
      <c r="E79" s="6">
        <f>板材才數分析.!C79</f>
        <v>0</v>
      </c>
      <c r="F79" s="6">
        <f>板材才數分析.!D79</f>
        <v>3018</v>
      </c>
      <c r="G79" s="6">
        <f ca="1">板材才數分析.!E79</f>
        <v>0</v>
      </c>
      <c r="H79">
        <f ca="1">板材才數分析.!F79</f>
        <v>0</v>
      </c>
      <c r="I79" s="6" t="str">
        <f ca="1">板材才數分析.!G79</f>
        <v/>
      </c>
      <c r="J79" s="6">
        <f ca="1">板材才數分析.!H79</f>
        <v>0</v>
      </c>
      <c r="K79" s="6" t="str">
        <f ca="1">板材才數分析.!I79</f>
        <v/>
      </c>
      <c r="L79" s="6">
        <f ca="1">板材才數分析.!J79</f>
        <v>0</v>
      </c>
      <c r="M79" s="6">
        <f ca="1">板材才數分析.!K79</f>
        <v>0</v>
      </c>
      <c r="N79" s="6" t="str">
        <f ca="1">板材才數分析.!L79</f>
        <v/>
      </c>
      <c r="O79" s="6">
        <f ca="1">板材才數分析.!M79</f>
        <v>0</v>
      </c>
      <c r="P79" t="str">
        <f ca="1">表格15[[#This Row],[封邊色號]]</f>
        <v/>
      </c>
      <c r="Q79" s="174" t="str">
        <f ca="1">IF(VLOOKUP(F79,料單!$C:$P,14,FALSE)="","",VLOOKUP(F79,料單!$C:$P,14,FALSE))</f>
        <v/>
      </c>
      <c r="R79" s="174" t="str">
        <f ca="1">IF(VLOOKUP(F79,料單!$C:$Q,15,FALSE)="","",VLOOKUP(F79,料單!$C:$Q,15,FALSE))</f>
        <v/>
      </c>
      <c r="S79" s="174" t="str">
        <f ca="1">IF(VLOOKUP(F79,料單!$C:$R,16,FALSE)="","",VLOOKUP(F79,料單!$C:$R,16,FALSE))</f>
        <v/>
      </c>
      <c r="T79" s="174" t="str">
        <f ca="1">IF(VLOOKUP(F79,料單!$C:$S,17,FALSE)="","",VLOOKUP(F79,料單!$C:$S,17,FALSE))</f>
        <v/>
      </c>
      <c r="U79" s="174" t="str">
        <f ca="1">_xlfn.IFNA(VLOOKUP(VLOOKUP(F79,料單!C:T,18,FALSE),資料庫!AM:AN,2,FALSE),"A")</f>
        <v>A</v>
      </c>
      <c r="V79" s="174" t="str">
        <f ca="1">IF(VLOOKUP(F79,料單!C:U,19,FALSE)="","",VLOOKUP(F79,料單!C:U,19,FALSE))</f>
        <v/>
      </c>
      <c r="W79" s="361" t="str">
        <f t="shared" ca="1" si="6"/>
        <v/>
      </c>
      <c r="X79" s="361" t="str">
        <f t="shared" ca="1" si="7"/>
        <v/>
      </c>
      <c r="Y79" s="361" t="str">
        <f t="shared" ca="1" si="8"/>
        <v/>
      </c>
      <c r="Z79" s="361" t="str">
        <f t="shared" ca="1" si="9"/>
        <v/>
      </c>
      <c r="AA79" s="483">
        <f>料單!$K$3</f>
        <v>0</v>
      </c>
      <c r="AB79" s="483" t="str">
        <f>料單!$L$3</f>
        <v>拉、KD</v>
      </c>
    </row>
    <row r="80" spans="1:28" x14ac:dyDescent="0.25">
      <c r="A80" s="174">
        <f t="shared" si="5"/>
        <v>79</v>
      </c>
      <c r="B80" s="174" t="str">
        <f ca="1">料單!$C$1</f>
        <v>2026101401</v>
      </c>
      <c r="C80" s="174">
        <f>料單!$C$2</f>
        <v>0</v>
      </c>
      <c r="D80" s="6">
        <f>板材才數分析.!B80</f>
        <v>3</v>
      </c>
      <c r="E80" s="6">
        <f>板材才數分析.!C80</f>
        <v>0</v>
      </c>
      <c r="F80" s="6">
        <f>板材才數分析.!D80</f>
        <v>3019</v>
      </c>
      <c r="G80" s="6">
        <f ca="1">板材才數分析.!E80</f>
        <v>0</v>
      </c>
      <c r="H80">
        <f ca="1">板材才數分析.!F80</f>
        <v>0</v>
      </c>
      <c r="I80" s="6" t="str">
        <f ca="1">板材才數分析.!G80</f>
        <v/>
      </c>
      <c r="J80" s="6">
        <f ca="1">板材才數分析.!H80</f>
        <v>0</v>
      </c>
      <c r="K80" s="6" t="str">
        <f ca="1">板材才數分析.!I80</f>
        <v/>
      </c>
      <c r="L80" s="6">
        <f ca="1">板材才數分析.!J80</f>
        <v>0</v>
      </c>
      <c r="M80" s="6">
        <f ca="1">板材才數分析.!K80</f>
        <v>0</v>
      </c>
      <c r="N80" s="6" t="str">
        <f ca="1">板材才數分析.!L80</f>
        <v/>
      </c>
      <c r="O80" s="6">
        <f ca="1">板材才數分析.!M80</f>
        <v>0</v>
      </c>
      <c r="P80" t="str">
        <f ca="1">表格15[[#This Row],[封邊色號]]</f>
        <v/>
      </c>
      <c r="Q80" s="174" t="str">
        <f ca="1">IF(VLOOKUP(F80,料單!$C:$P,14,FALSE)="","",VLOOKUP(F80,料單!$C:$P,14,FALSE))</f>
        <v/>
      </c>
      <c r="R80" s="174" t="str">
        <f ca="1">IF(VLOOKUP(F80,料單!$C:$Q,15,FALSE)="","",VLOOKUP(F80,料單!$C:$Q,15,FALSE))</f>
        <v/>
      </c>
      <c r="S80" s="174" t="str">
        <f ca="1">IF(VLOOKUP(F80,料單!$C:$R,16,FALSE)="","",VLOOKUP(F80,料單!$C:$R,16,FALSE))</f>
        <v/>
      </c>
      <c r="T80" s="174" t="str">
        <f ca="1">IF(VLOOKUP(F80,料單!$C:$S,17,FALSE)="","",VLOOKUP(F80,料單!$C:$S,17,FALSE))</f>
        <v/>
      </c>
      <c r="U80" s="174" t="str">
        <f ca="1">_xlfn.IFNA(VLOOKUP(VLOOKUP(F80,料單!C:T,18,FALSE),資料庫!AM:AN,2,FALSE),"A")</f>
        <v>A</v>
      </c>
      <c r="V80" s="174" t="str">
        <f ca="1">IF(VLOOKUP(F80,料單!C:U,19,FALSE)="","",VLOOKUP(F80,料單!C:U,19,FALSE))</f>
        <v/>
      </c>
      <c r="W80" s="361" t="str">
        <f t="shared" ca="1" si="6"/>
        <v/>
      </c>
      <c r="X80" s="361" t="str">
        <f t="shared" ca="1" si="7"/>
        <v/>
      </c>
      <c r="Y80" s="361" t="str">
        <f t="shared" ca="1" si="8"/>
        <v/>
      </c>
      <c r="Z80" s="361" t="str">
        <f t="shared" ca="1" si="9"/>
        <v/>
      </c>
      <c r="AA80" s="483">
        <f>料單!$K$3</f>
        <v>0</v>
      </c>
      <c r="AB80" s="483" t="str">
        <f>料單!$L$3</f>
        <v>拉、KD</v>
      </c>
    </row>
    <row r="81" spans="1:28" x14ac:dyDescent="0.25">
      <c r="A81" s="174">
        <f t="shared" si="5"/>
        <v>80</v>
      </c>
      <c r="B81" s="174" t="str">
        <f ca="1">料單!$C$1</f>
        <v>2026101401</v>
      </c>
      <c r="C81" s="174">
        <f>料單!$C$2</f>
        <v>0</v>
      </c>
      <c r="D81" s="6">
        <f>板材才數分析.!B81</f>
        <v>3</v>
      </c>
      <c r="E81" s="6">
        <f>板材才數分析.!C81</f>
        <v>0</v>
      </c>
      <c r="F81" s="6">
        <f>板材才數分析.!D81</f>
        <v>3020</v>
      </c>
      <c r="G81" s="6">
        <f ca="1">板材才數分析.!E81</f>
        <v>0</v>
      </c>
      <c r="H81">
        <f ca="1">板材才數分析.!F81</f>
        <v>0</v>
      </c>
      <c r="I81" s="6" t="str">
        <f ca="1">板材才數分析.!G81</f>
        <v/>
      </c>
      <c r="J81" s="6">
        <f ca="1">板材才數分析.!H81</f>
        <v>0</v>
      </c>
      <c r="K81" s="6" t="str">
        <f ca="1">板材才數分析.!I81</f>
        <v/>
      </c>
      <c r="L81" s="6">
        <f ca="1">板材才數分析.!J81</f>
        <v>0</v>
      </c>
      <c r="M81" s="6">
        <f ca="1">板材才數分析.!K81</f>
        <v>0</v>
      </c>
      <c r="N81" s="6" t="str">
        <f ca="1">板材才數分析.!L81</f>
        <v/>
      </c>
      <c r="O81" s="6">
        <f ca="1">板材才數分析.!M81</f>
        <v>0</v>
      </c>
      <c r="P81" t="str">
        <f ca="1">表格15[[#This Row],[封邊色號]]</f>
        <v/>
      </c>
      <c r="Q81" s="174" t="str">
        <f ca="1">IF(VLOOKUP(F81,料單!$C:$P,14,FALSE)="","",VLOOKUP(F81,料單!$C:$P,14,FALSE))</f>
        <v/>
      </c>
      <c r="R81" s="174" t="str">
        <f ca="1">IF(VLOOKUP(F81,料單!$C:$Q,15,FALSE)="","",VLOOKUP(F81,料單!$C:$Q,15,FALSE))</f>
        <v/>
      </c>
      <c r="S81" s="174" t="str">
        <f ca="1">IF(VLOOKUP(F81,料單!$C:$R,16,FALSE)="","",VLOOKUP(F81,料單!$C:$R,16,FALSE))</f>
        <v/>
      </c>
      <c r="T81" s="174" t="str">
        <f ca="1">IF(VLOOKUP(F81,料單!$C:$S,17,FALSE)="","",VLOOKUP(F81,料單!$C:$S,17,FALSE))</f>
        <v/>
      </c>
      <c r="U81" s="174" t="str">
        <f ca="1">_xlfn.IFNA(VLOOKUP(VLOOKUP(F81,料單!C:T,18,FALSE),資料庫!AM:AN,2,FALSE),"A")</f>
        <v>A</v>
      </c>
      <c r="V81" s="174" t="str">
        <f ca="1">IF(VLOOKUP(F81,料單!C:U,19,FALSE)="","",VLOOKUP(F81,料單!C:U,19,FALSE))</f>
        <v/>
      </c>
      <c r="W81" s="361" t="str">
        <f t="shared" ca="1" si="6"/>
        <v/>
      </c>
      <c r="X81" s="361" t="str">
        <f t="shared" ca="1" si="7"/>
        <v/>
      </c>
      <c r="Y81" s="361" t="str">
        <f t="shared" ca="1" si="8"/>
        <v/>
      </c>
      <c r="Z81" s="361" t="str">
        <f t="shared" ca="1" si="9"/>
        <v/>
      </c>
      <c r="AA81" s="483">
        <f>料單!$K$3</f>
        <v>0</v>
      </c>
      <c r="AB81" s="483" t="str">
        <f>料單!$L$3</f>
        <v>拉、KD</v>
      </c>
    </row>
    <row r="82" spans="1:28" x14ac:dyDescent="0.25">
      <c r="A82" s="174">
        <f t="shared" si="5"/>
        <v>81</v>
      </c>
      <c r="B82" s="174" t="str">
        <f ca="1">料單!$C$1</f>
        <v>2026101401</v>
      </c>
      <c r="C82" s="174">
        <f>料單!$C$2</f>
        <v>0</v>
      </c>
      <c r="D82" s="6">
        <f>板材才數分析.!B82</f>
        <v>3</v>
      </c>
      <c r="E82" s="6">
        <f>板材才數分析.!C82</f>
        <v>0</v>
      </c>
      <c r="F82" s="6">
        <f>板材才數分析.!D82</f>
        <v>3021</v>
      </c>
      <c r="G82" s="6">
        <f ca="1">板材才數分析.!E82</f>
        <v>0</v>
      </c>
      <c r="H82">
        <f ca="1">板材才數分析.!F82</f>
        <v>0</v>
      </c>
      <c r="I82" s="6" t="str">
        <f ca="1">板材才數分析.!G82</f>
        <v/>
      </c>
      <c r="J82" s="6">
        <f ca="1">板材才數分析.!H82</f>
        <v>0</v>
      </c>
      <c r="K82" s="6" t="str">
        <f ca="1">板材才數分析.!I82</f>
        <v/>
      </c>
      <c r="L82" s="6">
        <f ca="1">板材才數分析.!J82</f>
        <v>0</v>
      </c>
      <c r="M82" s="6">
        <f ca="1">板材才數分析.!K82</f>
        <v>0</v>
      </c>
      <c r="N82" s="6" t="str">
        <f ca="1">板材才數分析.!L82</f>
        <v/>
      </c>
      <c r="O82" s="6">
        <f ca="1">板材才數分析.!M82</f>
        <v>0</v>
      </c>
      <c r="P82" t="str">
        <f ca="1">表格15[[#This Row],[封邊色號]]</f>
        <v/>
      </c>
      <c r="Q82" s="174" t="str">
        <f ca="1">IF(VLOOKUP(F82,料單!$C:$P,14,FALSE)="","",VLOOKUP(F82,料單!$C:$P,14,FALSE))</f>
        <v/>
      </c>
      <c r="R82" s="174" t="str">
        <f ca="1">IF(VLOOKUP(F82,料單!$C:$Q,15,FALSE)="","",VLOOKUP(F82,料單!$C:$Q,15,FALSE))</f>
        <v/>
      </c>
      <c r="S82" s="174" t="str">
        <f ca="1">IF(VLOOKUP(F82,料單!$C:$R,16,FALSE)="","",VLOOKUP(F82,料單!$C:$R,16,FALSE))</f>
        <v/>
      </c>
      <c r="T82" s="174" t="str">
        <f ca="1">IF(VLOOKUP(F82,料單!$C:$S,17,FALSE)="","",VLOOKUP(F82,料單!$C:$S,17,FALSE))</f>
        <v/>
      </c>
      <c r="U82" s="174" t="str">
        <f ca="1">_xlfn.IFNA(VLOOKUP(VLOOKUP(F82,料單!C:T,18,FALSE),資料庫!AM:AN,2,FALSE),"A")</f>
        <v>A</v>
      </c>
      <c r="V82" s="174" t="str">
        <f ca="1">IF(VLOOKUP(F82,料單!C:U,19,FALSE)="","",VLOOKUP(F82,料單!C:U,19,FALSE))</f>
        <v/>
      </c>
      <c r="W82" s="361" t="str">
        <f t="shared" ca="1" si="6"/>
        <v/>
      </c>
      <c r="X82" s="361" t="str">
        <f t="shared" ca="1" si="7"/>
        <v/>
      </c>
      <c r="Y82" s="361" t="str">
        <f t="shared" ca="1" si="8"/>
        <v/>
      </c>
      <c r="Z82" s="361" t="str">
        <f t="shared" ca="1" si="9"/>
        <v/>
      </c>
      <c r="AA82" s="483">
        <f>料單!$K$3</f>
        <v>0</v>
      </c>
      <c r="AB82" s="483" t="str">
        <f>料單!$L$3</f>
        <v>拉、KD</v>
      </c>
    </row>
    <row r="83" spans="1:28" x14ac:dyDescent="0.25">
      <c r="A83" s="174">
        <f t="shared" si="5"/>
        <v>82</v>
      </c>
      <c r="B83" s="174" t="str">
        <f ca="1">料單!$C$1</f>
        <v>2026101401</v>
      </c>
      <c r="C83" s="174">
        <f>料單!$C$2</f>
        <v>0</v>
      </c>
      <c r="D83" s="6">
        <f>板材才數分析.!B83</f>
        <v>3</v>
      </c>
      <c r="E83" s="6">
        <f>板材才數分析.!C83</f>
        <v>0</v>
      </c>
      <c r="F83" s="6">
        <f>板材才數分析.!D83</f>
        <v>3022</v>
      </c>
      <c r="G83" s="6">
        <f ca="1">板材才數分析.!E83</f>
        <v>0</v>
      </c>
      <c r="H83">
        <f ca="1">板材才數分析.!F83</f>
        <v>0</v>
      </c>
      <c r="I83" s="6" t="str">
        <f ca="1">板材才數分析.!G83</f>
        <v/>
      </c>
      <c r="J83" s="6">
        <f ca="1">板材才數分析.!H83</f>
        <v>0</v>
      </c>
      <c r="K83" s="6" t="str">
        <f ca="1">板材才數分析.!I83</f>
        <v/>
      </c>
      <c r="L83" s="6">
        <f ca="1">板材才數分析.!J83</f>
        <v>0</v>
      </c>
      <c r="M83" s="6">
        <f ca="1">板材才數分析.!K83</f>
        <v>0</v>
      </c>
      <c r="N83" s="6" t="str">
        <f ca="1">板材才數分析.!L83</f>
        <v/>
      </c>
      <c r="O83" s="6">
        <f ca="1">板材才數分析.!M83</f>
        <v>0</v>
      </c>
      <c r="P83" t="str">
        <f ca="1">表格15[[#This Row],[封邊色號]]</f>
        <v/>
      </c>
      <c r="Q83" s="174" t="str">
        <f ca="1">IF(VLOOKUP(F83,料單!$C:$P,14,FALSE)="","",VLOOKUP(F83,料單!$C:$P,14,FALSE))</f>
        <v/>
      </c>
      <c r="R83" s="174" t="str">
        <f ca="1">IF(VLOOKUP(F83,料單!$C:$Q,15,FALSE)="","",VLOOKUP(F83,料單!$C:$Q,15,FALSE))</f>
        <v/>
      </c>
      <c r="S83" s="174" t="str">
        <f ca="1">IF(VLOOKUP(F83,料單!$C:$R,16,FALSE)="","",VLOOKUP(F83,料單!$C:$R,16,FALSE))</f>
        <v/>
      </c>
      <c r="T83" s="174" t="str">
        <f ca="1">IF(VLOOKUP(F83,料單!$C:$S,17,FALSE)="","",VLOOKUP(F83,料單!$C:$S,17,FALSE))</f>
        <v/>
      </c>
      <c r="U83" s="174" t="str">
        <f ca="1">_xlfn.IFNA(VLOOKUP(VLOOKUP(F83,料單!C:T,18,FALSE),資料庫!AM:AN,2,FALSE),"A")</f>
        <v>A</v>
      </c>
      <c r="V83" s="174" t="str">
        <f ca="1">IF(VLOOKUP(F83,料單!C:U,19,FALSE)="","",VLOOKUP(F83,料單!C:U,19,FALSE))</f>
        <v/>
      </c>
      <c r="W83" s="361" t="str">
        <f t="shared" ca="1" si="6"/>
        <v/>
      </c>
      <c r="X83" s="361" t="str">
        <f t="shared" ca="1" si="7"/>
        <v/>
      </c>
      <c r="Y83" s="361" t="str">
        <f t="shared" ca="1" si="8"/>
        <v/>
      </c>
      <c r="Z83" s="361" t="str">
        <f t="shared" ca="1" si="9"/>
        <v/>
      </c>
      <c r="AA83" s="483">
        <f>料單!$K$3</f>
        <v>0</v>
      </c>
      <c r="AB83" s="483" t="str">
        <f>料單!$L$3</f>
        <v>拉、KD</v>
      </c>
    </row>
    <row r="84" spans="1:28" x14ac:dyDescent="0.25">
      <c r="A84" s="174">
        <f t="shared" si="5"/>
        <v>83</v>
      </c>
      <c r="B84" s="174" t="str">
        <f ca="1">料單!$C$1</f>
        <v>2026101401</v>
      </c>
      <c r="C84" s="174">
        <f>料單!$C$2</f>
        <v>0</v>
      </c>
      <c r="D84" s="6">
        <f>板材才數分析.!B84</f>
        <v>3</v>
      </c>
      <c r="E84" s="6">
        <f>板材才數分析.!C84</f>
        <v>0</v>
      </c>
      <c r="F84" s="6">
        <f>板材才數分析.!D84</f>
        <v>3023</v>
      </c>
      <c r="G84" s="6">
        <f ca="1">板材才數分析.!E84</f>
        <v>0</v>
      </c>
      <c r="H84">
        <f ca="1">板材才數分析.!F84</f>
        <v>0</v>
      </c>
      <c r="I84" s="6" t="str">
        <f ca="1">板材才數分析.!G84</f>
        <v/>
      </c>
      <c r="J84" s="6">
        <f ca="1">板材才數分析.!H84</f>
        <v>0</v>
      </c>
      <c r="K84" s="6" t="str">
        <f ca="1">板材才數分析.!I84</f>
        <v/>
      </c>
      <c r="L84" s="6">
        <f ca="1">板材才數分析.!J84</f>
        <v>0</v>
      </c>
      <c r="M84" s="6">
        <f ca="1">板材才數分析.!K84</f>
        <v>0</v>
      </c>
      <c r="N84" s="6" t="str">
        <f ca="1">板材才數分析.!L84</f>
        <v/>
      </c>
      <c r="O84" s="6">
        <f ca="1">板材才數分析.!M84</f>
        <v>0</v>
      </c>
      <c r="P84" t="str">
        <f ca="1">表格15[[#This Row],[封邊色號]]</f>
        <v/>
      </c>
      <c r="Q84" s="174" t="str">
        <f ca="1">IF(VLOOKUP(F84,料單!$C:$P,14,FALSE)="","",VLOOKUP(F84,料單!$C:$P,14,FALSE))</f>
        <v/>
      </c>
      <c r="R84" s="174" t="str">
        <f ca="1">IF(VLOOKUP(F84,料單!$C:$Q,15,FALSE)="","",VLOOKUP(F84,料單!$C:$Q,15,FALSE))</f>
        <v/>
      </c>
      <c r="S84" s="174" t="str">
        <f ca="1">IF(VLOOKUP(F84,料單!$C:$R,16,FALSE)="","",VLOOKUP(F84,料單!$C:$R,16,FALSE))</f>
        <v/>
      </c>
      <c r="T84" s="174" t="str">
        <f ca="1">IF(VLOOKUP(F84,料單!$C:$S,17,FALSE)="","",VLOOKUP(F84,料單!$C:$S,17,FALSE))</f>
        <v/>
      </c>
      <c r="U84" s="174" t="str">
        <f ca="1">_xlfn.IFNA(VLOOKUP(VLOOKUP(F84,料單!C:T,18,FALSE),資料庫!AM:AN,2,FALSE),"A")</f>
        <v>A</v>
      </c>
      <c r="V84" s="174" t="str">
        <f ca="1">IF(VLOOKUP(F84,料單!C:U,19,FALSE)="","",VLOOKUP(F84,料單!C:U,19,FALSE))</f>
        <v/>
      </c>
      <c r="W84" s="361" t="str">
        <f t="shared" ca="1" si="6"/>
        <v/>
      </c>
      <c r="X84" s="361" t="str">
        <f t="shared" ca="1" si="7"/>
        <v/>
      </c>
      <c r="Y84" s="361" t="str">
        <f t="shared" ca="1" si="8"/>
        <v/>
      </c>
      <c r="Z84" s="361" t="str">
        <f t="shared" ca="1" si="9"/>
        <v/>
      </c>
      <c r="AA84" s="483">
        <f>料單!$K$3</f>
        <v>0</v>
      </c>
      <c r="AB84" s="483" t="str">
        <f>料單!$L$3</f>
        <v>拉、KD</v>
      </c>
    </row>
    <row r="85" spans="1:28" x14ac:dyDescent="0.25">
      <c r="A85" s="174">
        <f t="shared" si="5"/>
        <v>84</v>
      </c>
      <c r="B85" s="174" t="str">
        <f ca="1">料單!$C$1</f>
        <v>2026101401</v>
      </c>
      <c r="C85" s="174">
        <f>料單!$C$2</f>
        <v>0</v>
      </c>
      <c r="D85" s="6">
        <f>板材才數分析.!B85</f>
        <v>3</v>
      </c>
      <c r="E85" s="6">
        <f>板材才數分析.!C85</f>
        <v>0</v>
      </c>
      <c r="F85" s="6">
        <f>板材才數分析.!D85</f>
        <v>3024</v>
      </c>
      <c r="G85" s="6">
        <f ca="1">板材才數分析.!E85</f>
        <v>0</v>
      </c>
      <c r="H85">
        <f ca="1">板材才數分析.!F85</f>
        <v>0</v>
      </c>
      <c r="I85" s="6" t="str">
        <f ca="1">板材才數分析.!G85</f>
        <v/>
      </c>
      <c r="J85" s="6">
        <f ca="1">板材才數分析.!H85</f>
        <v>0</v>
      </c>
      <c r="K85" s="6" t="str">
        <f ca="1">板材才數分析.!I85</f>
        <v/>
      </c>
      <c r="L85" s="6">
        <f ca="1">板材才數分析.!J85</f>
        <v>0</v>
      </c>
      <c r="M85" s="6">
        <f ca="1">板材才數分析.!K85</f>
        <v>0</v>
      </c>
      <c r="N85" s="6" t="str">
        <f ca="1">板材才數分析.!L85</f>
        <v/>
      </c>
      <c r="O85" s="6">
        <f ca="1">板材才數分析.!M85</f>
        <v>0</v>
      </c>
      <c r="P85" t="str">
        <f ca="1">表格15[[#This Row],[封邊色號]]</f>
        <v/>
      </c>
      <c r="Q85" s="174" t="str">
        <f ca="1">IF(VLOOKUP(F85,料單!$C:$P,14,FALSE)="","",VLOOKUP(F85,料單!$C:$P,14,FALSE))</f>
        <v/>
      </c>
      <c r="R85" s="174" t="str">
        <f ca="1">IF(VLOOKUP(F85,料單!$C:$Q,15,FALSE)="","",VLOOKUP(F85,料單!$C:$Q,15,FALSE))</f>
        <v/>
      </c>
      <c r="S85" s="174" t="str">
        <f ca="1">IF(VLOOKUP(F85,料單!$C:$R,16,FALSE)="","",VLOOKUP(F85,料單!$C:$R,16,FALSE))</f>
        <v/>
      </c>
      <c r="T85" s="174" t="str">
        <f ca="1">IF(VLOOKUP(F85,料單!$C:$S,17,FALSE)="","",VLOOKUP(F85,料單!$C:$S,17,FALSE))</f>
        <v/>
      </c>
      <c r="U85" s="174" t="str">
        <f ca="1">_xlfn.IFNA(VLOOKUP(VLOOKUP(F85,料單!C:T,18,FALSE),資料庫!AM:AN,2,FALSE),"A")</f>
        <v>A</v>
      </c>
      <c r="V85" s="174" t="str">
        <f ca="1">IF(VLOOKUP(F85,料單!C:U,19,FALSE)="","",VLOOKUP(F85,料單!C:U,19,FALSE))</f>
        <v/>
      </c>
      <c r="W85" s="361" t="str">
        <f t="shared" ca="1" si="6"/>
        <v/>
      </c>
      <c r="X85" s="361" t="str">
        <f t="shared" ca="1" si="7"/>
        <v/>
      </c>
      <c r="Y85" s="361" t="str">
        <f t="shared" ca="1" si="8"/>
        <v/>
      </c>
      <c r="Z85" s="361" t="str">
        <f t="shared" ca="1" si="9"/>
        <v/>
      </c>
      <c r="AA85" s="483">
        <f>料單!$K$3</f>
        <v>0</v>
      </c>
      <c r="AB85" s="483" t="str">
        <f>料單!$L$3</f>
        <v>拉、KD</v>
      </c>
    </row>
    <row r="86" spans="1:28" x14ac:dyDescent="0.25">
      <c r="A86" s="174">
        <f t="shared" si="5"/>
        <v>85</v>
      </c>
      <c r="B86" s="174" t="str">
        <f ca="1">料單!$C$1</f>
        <v>2026101401</v>
      </c>
      <c r="C86" s="174">
        <f>料單!$C$2</f>
        <v>0</v>
      </c>
      <c r="D86" s="6">
        <f>板材才數分析.!B86</f>
        <v>3</v>
      </c>
      <c r="E86" s="6">
        <f>板材才數分析.!C86</f>
        <v>0</v>
      </c>
      <c r="F86" s="6">
        <f>板材才數分析.!D86</f>
        <v>3025</v>
      </c>
      <c r="G86" s="6">
        <f ca="1">板材才數分析.!E86</f>
        <v>0</v>
      </c>
      <c r="H86">
        <f ca="1">板材才數分析.!F86</f>
        <v>0</v>
      </c>
      <c r="I86" s="6" t="str">
        <f ca="1">板材才數分析.!G86</f>
        <v/>
      </c>
      <c r="J86" s="6">
        <f ca="1">板材才數分析.!H86</f>
        <v>0</v>
      </c>
      <c r="K86" s="6" t="str">
        <f ca="1">板材才數分析.!I86</f>
        <v/>
      </c>
      <c r="L86" s="6">
        <f ca="1">板材才數分析.!J86</f>
        <v>0</v>
      </c>
      <c r="M86" s="6">
        <f ca="1">板材才數分析.!K86</f>
        <v>0</v>
      </c>
      <c r="N86" s="6" t="str">
        <f ca="1">板材才數分析.!L86</f>
        <v/>
      </c>
      <c r="O86" s="6">
        <f ca="1">板材才數分析.!M86</f>
        <v>0</v>
      </c>
      <c r="P86" t="str">
        <f ca="1">表格15[[#This Row],[封邊色號]]</f>
        <v/>
      </c>
      <c r="Q86" s="174" t="str">
        <f ca="1">IF(VLOOKUP(F86,料單!$C:$P,14,FALSE)="","",VLOOKUP(F86,料單!$C:$P,14,FALSE))</f>
        <v/>
      </c>
      <c r="R86" s="174" t="str">
        <f ca="1">IF(VLOOKUP(F86,料單!$C:$Q,15,FALSE)="","",VLOOKUP(F86,料單!$C:$Q,15,FALSE))</f>
        <v/>
      </c>
      <c r="S86" s="174" t="str">
        <f ca="1">IF(VLOOKUP(F86,料單!$C:$R,16,FALSE)="","",VLOOKUP(F86,料單!$C:$R,16,FALSE))</f>
        <v/>
      </c>
      <c r="T86" s="174" t="str">
        <f ca="1">IF(VLOOKUP(F86,料單!$C:$S,17,FALSE)="","",VLOOKUP(F86,料單!$C:$S,17,FALSE))</f>
        <v/>
      </c>
      <c r="U86" s="174" t="str">
        <f ca="1">_xlfn.IFNA(VLOOKUP(VLOOKUP(F86,料單!C:T,18,FALSE),資料庫!AM:AN,2,FALSE),"A")</f>
        <v>A</v>
      </c>
      <c r="V86" s="174" t="str">
        <f ca="1">IF(VLOOKUP(F86,料單!C:U,19,FALSE)="","",VLOOKUP(F86,料單!C:U,19,FALSE))</f>
        <v/>
      </c>
      <c r="W86" s="361" t="str">
        <f t="shared" ca="1" si="6"/>
        <v/>
      </c>
      <c r="X86" s="361" t="str">
        <f t="shared" ca="1" si="7"/>
        <v/>
      </c>
      <c r="Y86" s="361" t="str">
        <f t="shared" ca="1" si="8"/>
        <v/>
      </c>
      <c r="Z86" s="361" t="str">
        <f t="shared" ca="1" si="9"/>
        <v/>
      </c>
      <c r="AA86" s="483">
        <f>料單!$K$3</f>
        <v>0</v>
      </c>
      <c r="AB86" s="483" t="str">
        <f>料單!$L$3</f>
        <v>拉、KD</v>
      </c>
    </row>
    <row r="87" spans="1:28" x14ac:dyDescent="0.25">
      <c r="A87" s="174">
        <f t="shared" si="5"/>
        <v>86</v>
      </c>
      <c r="B87" s="174" t="str">
        <f ca="1">料單!$C$1</f>
        <v>2026101401</v>
      </c>
      <c r="C87" s="174">
        <f>料單!$C$2</f>
        <v>0</v>
      </c>
      <c r="D87" s="6">
        <f>板材才數分析.!B87</f>
        <v>3</v>
      </c>
      <c r="E87" s="6">
        <f>板材才數分析.!C87</f>
        <v>0</v>
      </c>
      <c r="F87" s="6">
        <f>板材才數分析.!D87</f>
        <v>3026</v>
      </c>
      <c r="G87" s="6">
        <f ca="1">板材才數分析.!E87</f>
        <v>0</v>
      </c>
      <c r="H87">
        <f ca="1">板材才數分析.!F87</f>
        <v>0</v>
      </c>
      <c r="I87" s="6" t="str">
        <f ca="1">板材才數分析.!G87</f>
        <v/>
      </c>
      <c r="J87" s="6">
        <f ca="1">板材才數分析.!H87</f>
        <v>0</v>
      </c>
      <c r="K87" s="6" t="str">
        <f ca="1">板材才數分析.!I87</f>
        <v/>
      </c>
      <c r="L87" s="6">
        <f ca="1">板材才數分析.!J87</f>
        <v>0</v>
      </c>
      <c r="M87" s="6">
        <f ca="1">板材才數分析.!K87</f>
        <v>0</v>
      </c>
      <c r="N87" s="6" t="str">
        <f ca="1">板材才數分析.!L87</f>
        <v/>
      </c>
      <c r="O87" s="6">
        <f ca="1">板材才數分析.!M87</f>
        <v>0</v>
      </c>
      <c r="P87" t="str">
        <f ca="1">表格15[[#This Row],[封邊色號]]</f>
        <v/>
      </c>
      <c r="Q87" s="174" t="str">
        <f ca="1">IF(VLOOKUP(F87,料單!$C:$P,14,FALSE)="","",VLOOKUP(F87,料單!$C:$P,14,FALSE))</f>
        <v/>
      </c>
      <c r="R87" s="174" t="str">
        <f ca="1">IF(VLOOKUP(F87,料單!$C:$Q,15,FALSE)="","",VLOOKUP(F87,料單!$C:$Q,15,FALSE))</f>
        <v/>
      </c>
      <c r="S87" s="174" t="str">
        <f ca="1">IF(VLOOKUP(F87,料單!$C:$R,16,FALSE)="","",VLOOKUP(F87,料單!$C:$R,16,FALSE))</f>
        <v/>
      </c>
      <c r="T87" s="174" t="str">
        <f ca="1">IF(VLOOKUP(F87,料單!$C:$S,17,FALSE)="","",VLOOKUP(F87,料單!$C:$S,17,FALSE))</f>
        <v/>
      </c>
      <c r="U87" s="174" t="str">
        <f ca="1">_xlfn.IFNA(VLOOKUP(VLOOKUP(F87,料單!C:T,18,FALSE),資料庫!AM:AN,2,FALSE),"A")</f>
        <v>A</v>
      </c>
      <c r="V87" s="174" t="str">
        <f ca="1">IF(VLOOKUP(F87,料單!C:U,19,FALSE)="","",VLOOKUP(F87,料單!C:U,19,FALSE))</f>
        <v/>
      </c>
      <c r="W87" s="361" t="str">
        <f t="shared" ca="1" si="6"/>
        <v/>
      </c>
      <c r="X87" s="361" t="str">
        <f t="shared" ca="1" si="7"/>
        <v/>
      </c>
      <c r="Y87" s="361" t="str">
        <f t="shared" ca="1" si="8"/>
        <v/>
      </c>
      <c r="Z87" s="361" t="str">
        <f t="shared" ca="1" si="9"/>
        <v/>
      </c>
      <c r="AA87" s="483">
        <f>料單!$K$3</f>
        <v>0</v>
      </c>
      <c r="AB87" s="483" t="str">
        <f>料單!$L$3</f>
        <v>拉、KD</v>
      </c>
    </row>
    <row r="88" spans="1:28" x14ac:dyDescent="0.25">
      <c r="A88" s="174">
        <f t="shared" si="5"/>
        <v>87</v>
      </c>
      <c r="B88" s="174" t="str">
        <f ca="1">料單!$C$1</f>
        <v>2026101401</v>
      </c>
      <c r="C88" s="174">
        <f>料單!$C$2</f>
        <v>0</v>
      </c>
      <c r="D88" s="6">
        <f>板材才數分析.!B88</f>
        <v>3</v>
      </c>
      <c r="E88" s="6">
        <f>板材才數分析.!C88</f>
        <v>0</v>
      </c>
      <c r="F88" s="6">
        <f>板材才數分析.!D88</f>
        <v>3027</v>
      </c>
      <c r="G88" s="6">
        <f ca="1">板材才數分析.!E88</f>
        <v>0</v>
      </c>
      <c r="H88">
        <f ca="1">板材才數分析.!F88</f>
        <v>0</v>
      </c>
      <c r="I88" s="6" t="str">
        <f ca="1">板材才數分析.!G88</f>
        <v/>
      </c>
      <c r="J88" s="6">
        <f ca="1">板材才數分析.!H88</f>
        <v>0</v>
      </c>
      <c r="K88" s="6" t="str">
        <f ca="1">板材才數分析.!I88</f>
        <v/>
      </c>
      <c r="L88" s="6">
        <f ca="1">板材才數分析.!J88</f>
        <v>0</v>
      </c>
      <c r="M88" s="6">
        <f ca="1">板材才數分析.!K88</f>
        <v>0</v>
      </c>
      <c r="N88" s="6" t="str">
        <f ca="1">板材才數分析.!L88</f>
        <v/>
      </c>
      <c r="O88" s="6">
        <f ca="1">板材才數分析.!M88</f>
        <v>0</v>
      </c>
      <c r="P88" t="str">
        <f ca="1">表格15[[#This Row],[封邊色號]]</f>
        <v/>
      </c>
      <c r="Q88" s="174" t="str">
        <f ca="1">IF(VLOOKUP(F88,料單!$C:$P,14,FALSE)="","",VLOOKUP(F88,料單!$C:$P,14,FALSE))</f>
        <v/>
      </c>
      <c r="R88" s="174" t="str">
        <f ca="1">IF(VLOOKUP(F88,料單!$C:$Q,15,FALSE)="","",VLOOKUP(F88,料單!$C:$Q,15,FALSE))</f>
        <v/>
      </c>
      <c r="S88" s="174" t="str">
        <f ca="1">IF(VLOOKUP(F88,料單!$C:$R,16,FALSE)="","",VLOOKUP(F88,料單!$C:$R,16,FALSE))</f>
        <v/>
      </c>
      <c r="T88" s="174" t="str">
        <f ca="1">IF(VLOOKUP(F88,料單!$C:$S,17,FALSE)="","",VLOOKUP(F88,料單!$C:$S,17,FALSE))</f>
        <v/>
      </c>
      <c r="U88" s="174" t="str">
        <f ca="1">_xlfn.IFNA(VLOOKUP(VLOOKUP(F88,料單!C:T,18,FALSE),資料庫!AM:AN,2,FALSE),"A")</f>
        <v>A</v>
      </c>
      <c r="V88" s="174" t="str">
        <f ca="1">IF(VLOOKUP(F88,料單!C:U,19,FALSE)="","",VLOOKUP(F88,料單!C:U,19,FALSE))</f>
        <v/>
      </c>
      <c r="W88" s="361" t="str">
        <f t="shared" ca="1" si="6"/>
        <v/>
      </c>
      <c r="X88" s="361" t="str">
        <f t="shared" ca="1" si="7"/>
        <v/>
      </c>
      <c r="Y88" s="361" t="str">
        <f t="shared" ca="1" si="8"/>
        <v/>
      </c>
      <c r="Z88" s="361" t="str">
        <f t="shared" ca="1" si="9"/>
        <v/>
      </c>
      <c r="AA88" s="483">
        <f>料單!$K$3</f>
        <v>0</v>
      </c>
      <c r="AB88" s="483" t="str">
        <f>料單!$L$3</f>
        <v>拉、KD</v>
      </c>
    </row>
    <row r="89" spans="1:28" x14ac:dyDescent="0.25">
      <c r="A89" s="174">
        <f t="shared" si="5"/>
        <v>88</v>
      </c>
      <c r="B89" s="174" t="str">
        <f ca="1">料單!$C$1</f>
        <v>2026101401</v>
      </c>
      <c r="C89" s="174">
        <f>料單!$C$2</f>
        <v>0</v>
      </c>
      <c r="D89" s="6">
        <f>板材才數分析.!B89</f>
        <v>3</v>
      </c>
      <c r="E89" s="6">
        <f>板材才數分析.!C89</f>
        <v>0</v>
      </c>
      <c r="F89" s="6">
        <f>板材才數分析.!D89</f>
        <v>3028</v>
      </c>
      <c r="G89" s="6">
        <f ca="1">板材才數分析.!E89</f>
        <v>0</v>
      </c>
      <c r="H89">
        <f ca="1">板材才數分析.!F89</f>
        <v>0</v>
      </c>
      <c r="I89" s="6" t="str">
        <f ca="1">板材才數分析.!G89</f>
        <v/>
      </c>
      <c r="J89" s="6">
        <f ca="1">板材才數分析.!H89</f>
        <v>0</v>
      </c>
      <c r="K89" s="6" t="str">
        <f ca="1">板材才數分析.!I89</f>
        <v/>
      </c>
      <c r="L89" s="6">
        <f ca="1">板材才數分析.!J89</f>
        <v>0</v>
      </c>
      <c r="M89" s="6">
        <f ca="1">板材才數分析.!K89</f>
        <v>0</v>
      </c>
      <c r="N89" s="6" t="str">
        <f ca="1">板材才數分析.!L89</f>
        <v/>
      </c>
      <c r="O89" s="6">
        <f ca="1">板材才數分析.!M89</f>
        <v>0</v>
      </c>
      <c r="P89" t="str">
        <f ca="1">表格15[[#This Row],[封邊色號]]</f>
        <v/>
      </c>
      <c r="Q89" s="174" t="str">
        <f ca="1">IF(VLOOKUP(F89,料單!$C:$P,14,FALSE)="","",VLOOKUP(F89,料單!$C:$P,14,FALSE))</f>
        <v/>
      </c>
      <c r="R89" s="174" t="str">
        <f ca="1">IF(VLOOKUP(F89,料單!$C:$Q,15,FALSE)="","",VLOOKUP(F89,料單!$C:$Q,15,FALSE))</f>
        <v/>
      </c>
      <c r="S89" s="174" t="str">
        <f ca="1">IF(VLOOKUP(F89,料單!$C:$R,16,FALSE)="","",VLOOKUP(F89,料單!$C:$R,16,FALSE))</f>
        <v/>
      </c>
      <c r="T89" s="174" t="str">
        <f ca="1">IF(VLOOKUP(F89,料單!$C:$S,17,FALSE)="","",VLOOKUP(F89,料單!$C:$S,17,FALSE))</f>
        <v/>
      </c>
      <c r="U89" s="174" t="str">
        <f ca="1">_xlfn.IFNA(VLOOKUP(VLOOKUP(F89,料單!C:T,18,FALSE),資料庫!AM:AN,2,FALSE),"A")</f>
        <v>A</v>
      </c>
      <c r="V89" s="174" t="str">
        <f ca="1">IF(VLOOKUP(F89,料單!C:U,19,FALSE)="","",VLOOKUP(F89,料單!C:U,19,FALSE))</f>
        <v/>
      </c>
      <c r="W89" s="361" t="str">
        <f t="shared" ca="1" si="6"/>
        <v/>
      </c>
      <c r="X89" s="361" t="str">
        <f t="shared" ca="1" si="7"/>
        <v/>
      </c>
      <c r="Y89" s="361" t="str">
        <f t="shared" ca="1" si="8"/>
        <v/>
      </c>
      <c r="Z89" s="361" t="str">
        <f t="shared" ca="1" si="9"/>
        <v/>
      </c>
      <c r="AA89" s="483">
        <f>料單!$K$3</f>
        <v>0</v>
      </c>
      <c r="AB89" s="483" t="str">
        <f>料單!$L$3</f>
        <v>拉、KD</v>
      </c>
    </row>
    <row r="90" spans="1:28" x14ac:dyDescent="0.25">
      <c r="A90" s="174">
        <f t="shared" si="5"/>
        <v>89</v>
      </c>
      <c r="B90" s="174" t="str">
        <f ca="1">料單!$C$1</f>
        <v>2026101401</v>
      </c>
      <c r="C90" s="174">
        <f>料單!$C$2</f>
        <v>0</v>
      </c>
      <c r="D90" s="6">
        <f>板材才數分析.!B90</f>
        <v>3</v>
      </c>
      <c r="E90" s="6">
        <f>板材才數分析.!C90</f>
        <v>0</v>
      </c>
      <c r="F90" s="6">
        <f>板材才數分析.!D90</f>
        <v>3029</v>
      </c>
      <c r="G90" s="6">
        <f ca="1">板材才數分析.!E90</f>
        <v>0</v>
      </c>
      <c r="H90">
        <f ca="1">板材才數分析.!F90</f>
        <v>0</v>
      </c>
      <c r="I90" s="6" t="str">
        <f ca="1">板材才數分析.!G90</f>
        <v/>
      </c>
      <c r="J90" s="6">
        <f ca="1">板材才數分析.!H90</f>
        <v>0</v>
      </c>
      <c r="K90" s="6" t="str">
        <f ca="1">板材才數分析.!I90</f>
        <v/>
      </c>
      <c r="L90" s="6">
        <f ca="1">板材才數分析.!J90</f>
        <v>0</v>
      </c>
      <c r="M90" s="6">
        <f ca="1">板材才數分析.!K90</f>
        <v>0</v>
      </c>
      <c r="N90" s="6" t="str">
        <f ca="1">板材才數分析.!L90</f>
        <v/>
      </c>
      <c r="O90" s="6">
        <f ca="1">板材才數分析.!M90</f>
        <v>0</v>
      </c>
      <c r="P90" t="str">
        <f ca="1">表格15[[#This Row],[封邊色號]]</f>
        <v/>
      </c>
      <c r="Q90" s="174" t="str">
        <f ca="1">IF(VLOOKUP(F90,料單!$C:$P,14,FALSE)="","",VLOOKUP(F90,料單!$C:$P,14,FALSE))</f>
        <v/>
      </c>
      <c r="R90" s="174" t="str">
        <f ca="1">IF(VLOOKUP(F90,料單!$C:$Q,15,FALSE)="","",VLOOKUP(F90,料單!$C:$Q,15,FALSE))</f>
        <v/>
      </c>
      <c r="S90" s="174" t="str">
        <f ca="1">IF(VLOOKUP(F90,料單!$C:$R,16,FALSE)="","",VLOOKUP(F90,料單!$C:$R,16,FALSE))</f>
        <v/>
      </c>
      <c r="T90" s="174" t="str">
        <f ca="1">IF(VLOOKUP(F90,料單!$C:$S,17,FALSE)="","",VLOOKUP(F90,料單!$C:$S,17,FALSE))</f>
        <v/>
      </c>
      <c r="U90" s="174" t="str">
        <f ca="1">_xlfn.IFNA(VLOOKUP(VLOOKUP(F90,料單!C:T,18,FALSE),資料庫!AM:AN,2,FALSE),"A")</f>
        <v>A</v>
      </c>
      <c r="V90" s="174" t="str">
        <f ca="1">IF(VLOOKUP(F90,料單!C:U,19,FALSE)="","",VLOOKUP(F90,料單!C:U,19,FALSE))</f>
        <v/>
      </c>
      <c r="W90" s="361" t="str">
        <f t="shared" ca="1" si="6"/>
        <v/>
      </c>
      <c r="X90" s="361" t="str">
        <f t="shared" ca="1" si="7"/>
        <v/>
      </c>
      <c r="Y90" s="361" t="str">
        <f t="shared" ca="1" si="8"/>
        <v/>
      </c>
      <c r="Z90" s="361" t="str">
        <f t="shared" ca="1" si="9"/>
        <v/>
      </c>
      <c r="AA90" s="483">
        <f>料單!$K$3</f>
        <v>0</v>
      </c>
      <c r="AB90" s="483" t="str">
        <f>料單!$L$3</f>
        <v>拉、KD</v>
      </c>
    </row>
    <row r="91" spans="1:28" s="242" customFormat="1" x14ac:dyDescent="0.25">
      <c r="A91" s="174">
        <f t="shared" si="5"/>
        <v>90</v>
      </c>
      <c r="B91" s="241" t="str">
        <f ca="1">料單!$C$1</f>
        <v>2026101401</v>
      </c>
      <c r="C91" s="241">
        <f>料單!$C$2</f>
        <v>0</v>
      </c>
      <c r="D91" s="245">
        <f>板材才數分析.!B91</f>
        <v>3</v>
      </c>
      <c r="E91" s="245">
        <f>板材才數分析.!C91</f>
        <v>0</v>
      </c>
      <c r="F91" s="245">
        <f>板材才數分析.!D91</f>
        <v>3030</v>
      </c>
      <c r="G91" s="245">
        <f ca="1">板材才數分析.!E91</f>
        <v>0</v>
      </c>
      <c r="H91" s="19">
        <f ca="1">板材才數分析.!F91</f>
        <v>0</v>
      </c>
      <c r="I91" s="245" t="str">
        <f ca="1">板材才數分析.!G91</f>
        <v/>
      </c>
      <c r="J91" s="245">
        <f ca="1">板材才數分析.!H91</f>
        <v>0</v>
      </c>
      <c r="K91" s="245" t="str">
        <f ca="1">板材才數分析.!I91</f>
        <v/>
      </c>
      <c r="L91" s="245">
        <f ca="1">板材才數分析.!J91</f>
        <v>0</v>
      </c>
      <c r="M91" s="245">
        <f ca="1">板材才數分析.!K91</f>
        <v>0</v>
      </c>
      <c r="N91" s="245" t="str">
        <f ca="1">板材才數分析.!L91</f>
        <v/>
      </c>
      <c r="O91" s="245">
        <f ca="1">板材才數分析.!M91</f>
        <v>0</v>
      </c>
      <c r="P91" t="str">
        <f ca="1">表格15[[#This Row],[封邊色號]]</f>
        <v/>
      </c>
      <c r="Q91" s="174" t="str">
        <f ca="1">IF(VLOOKUP(F91,料單!$C:$P,14,FALSE)="","",VLOOKUP(F91,料單!$C:$P,14,FALSE))</f>
        <v/>
      </c>
      <c r="R91" s="174" t="str">
        <f ca="1">IF(VLOOKUP(F91,料單!$C:$Q,15,FALSE)="","",VLOOKUP(F91,料單!$C:$Q,15,FALSE))</f>
        <v/>
      </c>
      <c r="S91" s="174" t="str">
        <f ca="1">IF(VLOOKUP(F91,料單!$C:$R,16,FALSE)="","",VLOOKUP(F91,料單!$C:$R,16,FALSE))</f>
        <v/>
      </c>
      <c r="T91" s="174" t="str">
        <f ca="1">IF(VLOOKUP(F91,料單!$C:$S,17,FALSE)="","",VLOOKUP(F91,料單!$C:$S,17,FALSE))</f>
        <v/>
      </c>
      <c r="U91" s="174" t="str">
        <f ca="1">_xlfn.IFNA(VLOOKUP(VLOOKUP(F91,料單!C:T,18,FALSE),資料庫!AM:AN,2,FALSE),"A")</f>
        <v>A</v>
      </c>
      <c r="V91" s="174" t="str">
        <f ca="1">IF(VLOOKUP(F91,料單!C:U,19,FALSE)="","",VLOOKUP(F91,料單!C:U,19,FALSE))</f>
        <v/>
      </c>
      <c r="W91" s="375" t="str">
        <f t="shared" ca="1" si="6"/>
        <v/>
      </c>
      <c r="X91" s="361" t="str">
        <f t="shared" ca="1" si="7"/>
        <v/>
      </c>
      <c r="Y91" s="375" t="str">
        <f t="shared" ca="1" si="8"/>
        <v/>
      </c>
      <c r="Z91" s="375" t="str">
        <f t="shared" ca="1" si="9"/>
        <v/>
      </c>
      <c r="AA91" s="483">
        <f>料單!$K$3</f>
        <v>0</v>
      </c>
      <c r="AB91" s="483" t="str">
        <f>料單!$L$3</f>
        <v>拉、KD</v>
      </c>
    </row>
    <row r="92" spans="1:28" x14ac:dyDescent="0.25">
      <c r="A92" s="174">
        <f t="shared" si="5"/>
        <v>91</v>
      </c>
      <c r="B92" s="174" t="str">
        <f ca="1">料單!$C$1</f>
        <v>2026101401</v>
      </c>
      <c r="C92" s="174">
        <f>料單!$C$2</f>
        <v>0</v>
      </c>
      <c r="D92" s="6">
        <f>板材才數分析.!B92</f>
        <v>4</v>
      </c>
      <c r="E92" s="6">
        <f>板材才數分析.!C92</f>
        <v>0</v>
      </c>
      <c r="F92" s="6">
        <f>板材才數分析.!D92</f>
        <v>4001</v>
      </c>
      <c r="G92" s="6" t="str">
        <f ca="1">板材才數分析.!E92</f>
        <v>頂板</v>
      </c>
      <c r="H92" s="6">
        <f ca="1">板材才數分析.!F92</f>
        <v>-36</v>
      </c>
      <c r="I92" s="6" t="str">
        <f ca="1">板材才數分析.!G92</f>
        <v>AA</v>
      </c>
      <c r="J92" s="6">
        <f ca="1">板材才數分析.!H92</f>
        <v>0</v>
      </c>
      <c r="K92" s="6" t="str">
        <f ca="1">板材才數分析.!I92</f>
        <v/>
      </c>
      <c r="L92" s="6">
        <f ca="1">板材才數分析.!J92</f>
        <v>18</v>
      </c>
      <c r="M92" s="6">
        <f ca="1">板材才數分析.!K92</f>
        <v>0</v>
      </c>
      <c r="N92" s="6" t="str">
        <f ca="1">板材才數分析.!L92</f>
        <v/>
      </c>
      <c r="O92" s="6">
        <f ca="1">板材才數分析.!M92</f>
        <v>0</v>
      </c>
      <c r="P92" t="str">
        <f ca="1">表格15[[#This Row],[封邊色號]]</f>
        <v/>
      </c>
      <c r="Q92" s="174" t="str">
        <f ca="1">IF(VLOOKUP(F92,料單!$C:$P,14,FALSE)="","",VLOOKUP(F92,料單!$C:$P,14,FALSE))</f>
        <v>背板溝</v>
      </c>
      <c r="R92" s="174" t="str">
        <f ca="1">IF(VLOOKUP(F92,料單!$C:$Q,15,FALSE)="","",VLOOKUP(F92,料單!$C:$Q,15,FALSE))</f>
        <v>側</v>
      </c>
      <c r="S92" s="174" t="str">
        <f ca="1">IF(VLOOKUP(F92,料單!$C:$R,16,FALSE)="","",VLOOKUP(F92,料單!$C:$R,16,FALSE))</f>
        <v/>
      </c>
      <c r="T92" s="174" t="str">
        <f ca="1">IF(VLOOKUP(F92,料單!$C:$S,17,FALSE)="","",VLOOKUP(F92,料單!$C:$S,17,FALSE))</f>
        <v/>
      </c>
      <c r="U92" s="174" t="str">
        <f ca="1">_xlfn.IFNA(VLOOKUP(VLOOKUP(F92,料單!C:T,18,FALSE),資料庫!AM:AN,2,FALSE),"A")</f>
        <v>A</v>
      </c>
      <c r="V92" s="174">
        <f ca="1">IF(VLOOKUP(F92,料單!C:U,19,FALSE)="","",VLOOKUP(F92,料單!C:U,19,FALSE))</f>
        <v>1</v>
      </c>
      <c r="W92" s="361" t="str">
        <f t="shared" ca="1" si="6"/>
        <v>A</v>
      </c>
      <c r="X92" s="361" t="str">
        <f t="shared" ca="1" si="7"/>
        <v>A</v>
      </c>
      <c r="Y92" s="361" t="str">
        <f t="shared" ca="1" si="8"/>
        <v/>
      </c>
      <c r="Z92" s="361" t="str">
        <f t="shared" ca="1" si="9"/>
        <v/>
      </c>
      <c r="AA92" s="483">
        <f>料單!$K$3</f>
        <v>0</v>
      </c>
      <c r="AB92" s="483" t="str">
        <f>料單!$L$3</f>
        <v>拉、KD</v>
      </c>
    </row>
    <row r="93" spans="1:28" x14ac:dyDescent="0.25">
      <c r="A93" s="174">
        <f t="shared" si="5"/>
        <v>92</v>
      </c>
      <c r="B93" s="174" t="str">
        <f ca="1">料單!$C$1</f>
        <v>2026101401</v>
      </c>
      <c r="C93" s="174">
        <f>料單!$C$2</f>
        <v>0</v>
      </c>
      <c r="D93" s="6">
        <f>板材才數分析.!B93</f>
        <v>4</v>
      </c>
      <c r="E93" s="6">
        <f>板材才數分析.!C93</f>
        <v>0</v>
      </c>
      <c r="F93" s="6">
        <f>板材才數分析.!D93</f>
        <v>4002</v>
      </c>
      <c r="G93" s="6" t="str">
        <f ca="1">板材才數分析.!E93</f>
        <v>底板</v>
      </c>
      <c r="H93" s="6">
        <f ca="1">板材才數分析.!F93</f>
        <v>-36</v>
      </c>
      <c r="I93" s="6" t="str">
        <f ca="1">板材才數分析.!G93</f>
        <v>AA</v>
      </c>
      <c r="J93" s="6">
        <f ca="1">板材才數分析.!H93</f>
        <v>0</v>
      </c>
      <c r="K93" s="6" t="str">
        <f ca="1">板材才數分析.!I93</f>
        <v/>
      </c>
      <c r="L93" s="6">
        <f ca="1">板材才數分析.!J93</f>
        <v>18</v>
      </c>
      <c r="M93" s="6">
        <f ca="1">板材才數分析.!K93</f>
        <v>0</v>
      </c>
      <c r="N93" s="6" t="str">
        <f ca="1">板材才數分析.!L93</f>
        <v/>
      </c>
      <c r="O93" s="6">
        <f ca="1">板材才數分析.!M93</f>
        <v>0</v>
      </c>
      <c r="P93" t="str">
        <f ca="1">表格15[[#This Row],[封邊色號]]</f>
        <v/>
      </c>
      <c r="Q93" s="174" t="str">
        <f ca="1">IF(VLOOKUP(F93,料單!$C:$P,14,FALSE)="","",VLOOKUP(F93,料單!$C:$P,14,FALSE))</f>
        <v>背板溝</v>
      </c>
      <c r="R93" s="174" t="str">
        <f ca="1">IF(VLOOKUP(F93,料單!$C:$Q,15,FALSE)="","",VLOOKUP(F93,料單!$C:$Q,15,FALSE))</f>
        <v>側</v>
      </c>
      <c r="S93" s="174" t="str">
        <f ca="1">IF(VLOOKUP(F93,料單!$C:$R,16,FALSE)="","",VLOOKUP(F93,料單!$C:$R,16,FALSE))</f>
        <v/>
      </c>
      <c r="T93" s="174" t="str">
        <f ca="1">IF(VLOOKUP(F93,料單!$C:$S,17,FALSE)="","",VLOOKUP(F93,料單!$C:$S,17,FALSE))</f>
        <v/>
      </c>
      <c r="U93" s="174" t="str">
        <f ca="1">_xlfn.IFNA(VLOOKUP(VLOOKUP(F93,料單!C:T,18,FALSE),資料庫!AM:AN,2,FALSE),"A")</f>
        <v>A</v>
      </c>
      <c r="V93" s="174">
        <f ca="1">IF(VLOOKUP(F93,料單!C:U,19,FALSE)="","",VLOOKUP(F93,料單!C:U,19,FALSE))</f>
        <v>1</v>
      </c>
      <c r="W93" s="361" t="str">
        <f t="shared" ca="1" si="6"/>
        <v>A</v>
      </c>
      <c r="X93" s="361" t="str">
        <f t="shared" ca="1" si="7"/>
        <v>A</v>
      </c>
      <c r="Y93" s="361" t="str">
        <f t="shared" ca="1" si="8"/>
        <v/>
      </c>
      <c r="Z93" s="361" t="str">
        <f t="shared" ca="1" si="9"/>
        <v/>
      </c>
      <c r="AA93" s="483">
        <f>料單!$K$3</f>
        <v>0</v>
      </c>
      <c r="AB93" s="483" t="str">
        <f>料單!$L$3</f>
        <v>拉、KD</v>
      </c>
    </row>
    <row r="94" spans="1:28" x14ac:dyDescent="0.25">
      <c r="A94" s="174">
        <f t="shared" si="5"/>
        <v>93</v>
      </c>
      <c r="B94" s="174" t="str">
        <f ca="1">料單!$C$1</f>
        <v>2026101401</v>
      </c>
      <c r="C94" s="174">
        <f>料單!$C$2</f>
        <v>0</v>
      </c>
      <c r="D94" s="6">
        <f>板材才數分析.!B94</f>
        <v>4</v>
      </c>
      <c r="E94" s="6">
        <f>板材才數分析.!C94</f>
        <v>0</v>
      </c>
      <c r="F94" s="6">
        <f>板材才數分析.!D94</f>
        <v>4003</v>
      </c>
      <c r="G94" s="6" t="str">
        <f ca="1">板材才數分析.!E94</f>
        <v>左側板</v>
      </c>
      <c r="H94" s="6">
        <f ca="1">板材才數分析.!F94</f>
        <v>0</v>
      </c>
      <c r="I94" s="6" t="str">
        <f ca="1">板材才數分析.!G94</f>
        <v>AA</v>
      </c>
      <c r="J94" s="6">
        <f ca="1">板材才數分析.!H94</f>
        <v>0</v>
      </c>
      <c r="K94" s="6" t="str">
        <f ca="1">板材才數分析.!I94</f>
        <v>AA</v>
      </c>
      <c r="L94" s="6">
        <f ca="1">板材才數分析.!J94</f>
        <v>18</v>
      </c>
      <c r="M94" s="6">
        <f ca="1">板材才數分析.!K94</f>
        <v>0</v>
      </c>
      <c r="N94" s="6" t="str">
        <f ca="1">板材才數分析.!L94</f>
        <v/>
      </c>
      <c r="O94" s="6">
        <f ca="1">板材才數分析.!M94</f>
        <v>0</v>
      </c>
      <c r="P94" t="str">
        <f ca="1">表格15[[#This Row],[封邊色號]]</f>
        <v/>
      </c>
      <c r="Q94" s="174" t="str">
        <f ca="1">IF(VLOOKUP(F94,料單!$C:$P,14,FALSE)="","",VLOOKUP(F94,料單!$C:$P,14,FALSE))</f>
        <v>背板溝</v>
      </c>
      <c r="R94" s="174" t="str">
        <f ca="1">IF(VLOOKUP(F94,料單!$C:$Q,15,FALSE)="","",VLOOKUP(F94,料單!$C:$Q,15,FALSE))</f>
        <v>面</v>
      </c>
      <c r="S94" s="174" t="str">
        <f ca="1">IF(VLOOKUP(F94,料單!$C:$R,16,FALSE)="","",VLOOKUP(F94,料單!$C:$R,16,FALSE))</f>
        <v>排</v>
      </c>
      <c r="T94" s="174" t="str">
        <f ca="1">IF(VLOOKUP(F94,料單!$C:$S,17,FALSE)="","",VLOOKUP(F94,料單!$C:$S,17,FALSE))</f>
        <v/>
      </c>
      <c r="U94" s="174" t="str">
        <f ca="1">_xlfn.IFNA(VLOOKUP(VLOOKUP(F94,料單!C:T,18,FALSE),資料庫!AM:AN,2,FALSE),"A")</f>
        <v>A</v>
      </c>
      <c r="V94" s="174">
        <f ca="1">IF(VLOOKUP(F94,料單!C:U,19,FALSE)="","",VLOOKUP(F94,料單!C:U,19,FALSE))</f>
        <v>1</v>
      </c>
      <c r="W94" s="361" t="str">
        <f t="shared" ca="1" si="6"/>
        <v>A</v>
      </c>
      <c r="X94" s="361" t="str">
        <f t="shared" ca="1" si="7"/>
        <v>A</v>
      </c>
      <c r="Y94" s="361" t="str">
        <f t="shared" ca="1" si="8"/>
        <v>A</v>
      </c>
      <c r="Z94" s="361" t="str">
        <f t="shared" ca="1" si="9"/>
        <v>A</v>
      </c>
      <c r="AA94" s="483">
        <f>料單!$K$3</f>
        <v>0</v>
      </c>
      <c r="AB94" s="483" t="str">
        <f>料單!$L$3</f>
        <v>拉、KD</v>
      </c>
    </row>
    <row r="95" spans="1:28" x14ac:dyDescent="0.25">
      <c r="A95" s="174">
        <f t="shared" si="5"/>
        <v>94</v>
      </c>
      <c r="B95" s="174" t="str">
        <f ca="1">料單!$C$1</f>
        <v>2026101401</v>
      </c>
      <c r="C95" s="174">
        <f>料單!$C$2</f>
        <v>0</v>
      </c>
      <c r="D95" s="6">
        <f>板材才數分析.!B95</f>
        <v>4</v>
      </c>
      <c r="E95" s="6">
        <f>板材才數分析.!C95</f>
        <v>0</v>
      </c>
      <c r="F95" s="6">
        <f>板材才數分析.!D95</f>
        <v>4004</v>
      </c>
      <c r="G95" s="6" t="str">
        <f ca="1">板材才數分析.!E95</f>
        <v>右側板</v>
      </c>
      <c r="H95" s="6">
        <f ca="1">板材才數分析.!F95</f>
        <v>0</v>
      </c>
      <c r="I95" s="6" t="str">
        <f ca="1">板材才數分析.!G95</f>
        <v>AA</v>
      </c>
      <c r="J95" s="6">
        <f ca="1">板材才數分析.!H95</f>
        <v>0</v>
      </c>
      <c r="K95" s="6" t="str">
        <f ca="1">板材才數分析.!I95</f>
        <v>AA</v>
      </c>
      <c r="L95" s="6">
        <f ca="1">板材才數分析.!J95</f>
        <v>18</v>
      </c>
      <c r="M95" s="6">
        <f ca="1">板材才數分析.!K95</f>
        <v>0</v>
      </c>
      <c r="N95" s="6" t="str">
        <f ca="1">板材才數分析.!L95</f>
        <v/>
      </c>
      <c r="O95" s="6">
        <f ca="1">板材才數分析.!M95</f>
        <v>0</v>
      </c>
      <c r="P95" t="str">
        <f ca="1">表格15[[#This Row],[封邊色號]]</f>
        <v/>
      </c>
      <c r="Q95" s="174" t="str">
        <f ca="1">IF(VLOOKUP(F95,料單!$C:$P,14,FALSE)="","",VLOOKUP(F95,料單!$C:$P,14,FALSE))</f>
        <v>背板溝</v>
      </c>
      <c r="R95" s="174" t="str">
        <f ca="1">IF(VLOOKUP(F95,料單!$C:$Q,15,FALSE)="","",VLOOKUP(F95,料單!$C:$Q,15,FALSE))</f>
        <v>面</v>
      </c>
      <c r="S95" s="174" t="str">
        <f ca="1">IF(VLOOKUP(F95,料單!$C:$R,16,FALSE)="","",VLOOKUP(F95,料單!$C:$R,16,FALSE))</f>
        <v>排</v>
      </c>
      <c r="T95" s="174" t="str">
        <f ca="1">IF(VLOOKUP(F95,料單!$C:$S,17,FALSE)="","",VLOOKUP(F95,料單!$C:$S,17,FALSE))</f>
        <v/>
      </c>
      <c r="U95" s="174" t="str">
        <f ca="1">_xlfn.IFNA(VLOOKUP(VLOOKUP(F95,料單!C:T,18,FALSE),資料庫!AM:AN,2,FALSE),"A")</f>
        <v>A</v>
      </c>
      <c r="V95" s="174">
        <f ca="1">IF(VLOOKUP(F95,料單!C:U,19,FALSE)="","",VLOOKUP(F95,料單!C:U,19,FALSE))</f>
        <v>1</v>
      </c>
      <c r="W95" s="361" t="str">
        <f t="shared" ca="1" si="6"/>
        <v>A</v>
      </c>
      <c r="X95" s="361" t="str">
        <f t="shared" ca="1" si="7"/>
        <v>A</v>
      </c>
      <c r="Y95" s="361" t="str">
        <f t="shared" ca="1" si="8"/>
        <v>A</v>
      </c>
      <c r="Z95" s="361" t="str">
        <f t="shared" ca="1" si="9"/>
        <v>A</v>
      </c>
      <c r="AA95" s="483">
        <f>料單!$K$3</f>
        <v>0</v>
      </c>
      <c r="AB95" s="483" t="str">
        <f>料單!$L$3</f>
        <v>拉、KD</v>
      </c>
    </row>
    <row r="96" spans="1:28" x14ac:dyDescent="0.25">
      <c r="A96" s="174">
        <f t="shared" si="5"/>
        <v>95</v>
      </c>
      <c r="B96" s="174" t="str">
        <f ca="1">料單!$C$1</f>
        <v>2026101401</v>
      </c>
      <c r="C96" s="174">
        <f>料單!$C$2</f>
        <v>0</v>
      </c>
      <c r="D96" s="6">
        <f>板材才數分析.!B96</f>
        <v>4</v>
      </c>
      <c r="E96" s="6">
        <f>板材才數分析.!C96</f>
        <v>0</v>
      </c>
      <c r="F96" s="6">
        <f>板材才數分析.!D96</f>
        <v>4005</v>
      </c>
      <c r="G96" s="6" t="str">
        <f ca="1">板材才數分析.!E96</f>
        <v>背板</v>
      </c>
      <c r="H96" s="6">
        <f ca="1">板材才數分析.!F96</f>
        <v>-22</v>
      </c>
      <c r="I96" s="6" t="str">
        <f ca="1">板材才數分析.!G96</f>
        <v/>
      </c>
      <c r="J96" s="6">
        <f ca="1">板材才數分析.!H96</f>
        <v>-22</v>
      </c>
      <c r="K96" s="6" t="str">
        <f ca="1">板材才數分析.!I96</f>
        <v/>
      </c>
      <c r="L96" s="6">
        <f ca="1">板材才數分析.!J96</f>
        <v>4</v>
      </c>
      <c r="M96" s="6">
        <f ca="1">板材才數分析.!K96</f>
        <v>0</v>
      </c>
      <c r="N96" s="6" t="str">
        <f ca="1">板材才數分析.!L96</f>
        <v/>
      </c>
      <c r="O96" s="6">
        <f ca="1">板材才數分析.!M96</f>
        <v>0</v>
      </c>
      <c r="P96" t="str">
        <f ca="1">表格15[[#This Row],[封邊色號]]</f>
        <v/>
      </c>
      <c r="Q96" s="174" t="str">
        <f ca="1">IF(VLOOKUP(F96,料單!$C:$P,14,FALSE)="","",VLOOKUP(F96,料單!$C:$P,14,FALSE))</f>
        <v/>
      </c>
      <c r="R96" s="174" t="str">
        <f ca="1">IF(VLOOKUP(F96,料單!$C:$Q,15,FALSE)="","",VLOOKUP(F96,料單!$C:$Q,15,FALSE))</f>
        <v/>
      </c>
      <c r="S96" s="174" t="str">
        <f ca="1">IF(VLOOKUP(F96,料單!$C:$R,16,FALSE)="","",VLOOKUP(F96,料單!$C:$R,16,FALSE))</f>
        <v/>
      </c>
      <c r="T96" s="174" t="str">
        <f ca="1">IF(VLOOKUP(F96,料單!$C:$S,17,FALSE)="","",VLOOKUP(F96,料單!$C:$S,17,FALSE))</f>
        <v/>
      </c>
      <c r="U96" s="174" t="str">
        <f ca="1">_xlfn.IFNA(VLOOKUP(VLOOKUP(F96,料單!C:T,18,FALSE),資料庫!AM:AN,2,FALSE),"A")</f>
        <v>A</v>
      </c>
      <c r="V96" s="174">
        <f ca="1">IF(VLOOKUP(F96,料單!C:U,19,FALSE)="","",VLOOKUP(F96,料單!C:U,19,FALSE))</f>
        <v>1</v>
      </c>
      <c r="W96" s="361" t="str">
        <f t="shared" ca="1" si="6"/>
        <v/>
      </c>
      <c r="X96" s="361" t="str">
        <f t="shared" ca="1" si="7"/>
        <v/>
      </c>
      <c r="Y96" s="361" t="str">
        <f t="shared" ca="1" si="8"/>
        <v/>
      </c>
      <c r="Z96" s="361" t="str">
        <f t="shared" ca="1" si="9"/>
        <v/>
      </c>
      <c r="AA96" s="483">
        <f>料單!$K$3</f>
        <v>0</v>
      </c>
      <c r="AB96" s="483" t="str">
        <f>料單!$L$3</f>
        <v>拉、KD</v>
      </c>
    </row>
    <row r="97" spans="1:28" x14ac:dyDescent="0.25">
      <c r="A97" s="174">
        <f t="shared" si="5"/>
        <v>96</v>
      </c>
      <c r="B97" s="174" t="str">
        <f ca="1">料單!$C$1</f>
        <v>2026101401</v>
      </c>
      <c r="C97" s="174">
        <f>料單!$C$2</f>
        <v>0</v>
      </c>
      <c r="D97" s="6">
        <f>板材才數分析.!B97</f>
        <v>4</v>
      </c>
      <c r="E97" s="6">
        <f>板材才數分析.!C97</f>
        <v>0</v>
      </c>
      <c r="F97" s="6">
        <f>板材才數分析.!D97</f>
        <v>4006</v>
      </c>
      <c r="G97" s="6" t="str">
        <f ca="1">板材才數分析.!E97</f>
        <v>背拉桿</v>
      </c>
      <c r="H97" s="6">
        <f ca="1">板材才數分析.!F97</f>
        <v>-36</v>
      </c>
      <c r="I97" s="6" t="str">
        <f ca="1">板材才數分析.!G97</f>
        <v>AA</v>
      </c>
      <c r="J97" s="6">
        <f ca="1">板材才數分析.!H97</f>
        <v>120</v>
      </c>
      <c r="K97" s="6" t="str">
        <f ca="1">板材才數分析.!I97</f>
        <v/>
      </c>
      <c r="L97" s="6">
        <f ca="1">板材才數分析.!J97</f>
        <v>18</v>
      </c>
      <c r="M97" s="6">
        <f ca="1">板材才數分析.!K97</f>
        <v>0</v>
      </c>
      <c r="N97" s="6" t="str">
        <f ca="1">板材才數分析.!L97</f>
        <v/>
      </c>
      <c r="O97" s="6">
        <f ca="1">板材才數分析.!M97</f>
        <v>0</v>
      </c>
      <c r="P97" t="str">
        <f ca="1">表格15[[#This Row],[封邊色號]]</f>
        <v/>
      </c>
      <c r="Q97" s="174" t="str">
        <f ca="1">IF(VLOOKUP(F97,料單!$C:$P,14,FALSE)="","",VLOOKUP(F97,料單!$C:$P,14,FALSE))</f>
        <v/>
      </c>
      <c r="R97" s="174" t="str">
        <f ca="1">IF(VLOOKUP(F97,料單!$C:$Q,15,FALSE)="","",VLOOKUP(F97,料單!$C:$Q,15,FALSE))</f>
        <v>側</v>
      </c>
      <c r="S97" s="174" t="str">
        <f ca="1">IF(VLOOKUP(F97,料單!$C:$R,16,FALSE)="","",VLOOKUP(F97,料單!$C:$R,16,FALSE))</f>
        <v/>
      </c>
      <c r="T97" s="174" t="str">
        <f ca="1">IF(VLOOKUP(F97,料單!$C:$S,17,FALSE)="","",VLOOKUP(F97,料單!$C:$S,17,FALSE))</f>
        <v/>
      </c>
      <c r="U97" s="174" t="str">
        <f ca="1">_xlfn.IFNA(VLOOKUP(VLOOKUP(F97,料單!C:T,18,FALSE),資料庫!AM:AN,2,FALSE),"A")</f>
        <v>A</v>
      </c>
      <c r="V97" s="174">
        <f ca="1">IF(VLOOKUP(F97,料單!C:U,19,FALSE)="","",VLOOKUP(F97,料單!C:U,19,FALSE))</f>
        <v>1</v>
      </c>
      <c r="W97" s="361" t="str">
        <f t="shared" ca="1" si="6"/>
        <v>A</v>
      </c>
      <c r="X97" s="361" t="str">
        <f t="shared" ca="1" si="7"/>
        <v>A</v>
      </c>
      <c r="Y97" s="361" t="str">
        <f t="shared" ca="1" si="8"/>
        <v/>
      </c>
      <c r="Z97" s="361" t="str">
        <f t="shared" ca="1" si="9"/>
        <v/>
      </c>
      <c r="AA97" s="483">
        <f>料單!$K$3</f>
        <v>0</v>
      </c>
      <c r="AB97" s="483" t="str">
        <f>料單!$L$3</f>
        <v>拉、KD</v>
      </c>
    </row>
    <row r="98" spans="1:28" x14ac:dyDescent="0.25">
      <c r="A98" s="174">
        <f t="shared" si="5"/>
        <v>97</v>
      </c>
      <c r="B98" s="174" t="str">
        <f ca="1">料單!$C$1</f>
        <v>2026101401</v>
      </c>
      <c r="C98" s="174">
        <f>料單!$C$2</f>
        <v>0</v>
      </c>
      <c r="D98" s="6">
        <f>板材才數分析.!B98</f>
        <v>4</v>
      </c>
      <c r="E98" s="6">
        <f>板材才數分析.!C98</f>
        <v>0</v>
      </c>
      <c r="F98" s="6">
        <f>板材才數分析.!D98</f>
        <v>4007</v>
      </c>
      <c r="G98" s="6" t="str">
        <f ca="1">板材才數分析.!E98</f>
        <v>中立板</v>
      </c>
      <c r="H98" s="6">
        <f ca="1">板材才數分析.!F98</f>
        <v>-36</v>
      </c>
      <c r="I98" s="6" t="str">
        <f ca="1">板材才數分析.!G98</f>
        <v>AA</v>
      </c>
      <c r="J98" s="6">
        <f ca="1">板材才數分析.!H98</f>
        <v>-22</v>
      </c>
      <c r="K98" s="6" t="str">
        <f ca="1">板材才數分析.!I98</f>
        <v/>
      </c>
      <c r="L98" s="6">
        <f ca="1">板材才數分析.!J98</f>
        <v>18</v>
      </c>
      <c r="M98" s="6">
        <f ca="1">板材才數分析.!K98</f>
        <v>0</v>
      </c>
      <c r="N98" s="6" t="str">
        <f ca="1">板材才數分析.!L98</f>
        <v/>
      </c>
      <c r="O98" s="6">
        <f ca="1">板材才數分析.!M98</f>
        <v>0</v>
      </c>
      <c r="P98" t="str">
        <f ca="1">表格15[[#This Row],[封邊色號]]</f>
        <v/>
      </c>
      <c r="Q98" s="174" t="str">
        <f ca="1">IF(VLOOKUP(F98,料單!$C:$P,14,FALSE)="","",VLOOKUP(F98,料單!$C:$P,14,FALSE))</f>
        <v/>
      </c>
      <c r="R98" s="174" t="str">
        <f ca="1">IF(VLOOKUP(F98,料單!$C:$Q,15,FALSE)="","",VLOOKUP(F98,料單!$C:$Q,15,FALSE))</f>
        <v>側</v>
      </c>
      <c r="S98" s="174" t="str">
        <f ca="1">IF(VLOOKUP(F98,料單!$C:$R,16,FALSE)="","",VLOOKUP(F98,料單!$C:$R,16,FALSE))</f>
        <v>排</v>
      </c>
      <c r="T98" s="174" t="str">
        <f ca="1">IF(VLOOKUP(F98,料單!$C:$S,17,FALSE)="","",VLOOKUP(F98,料單!$C:$S,17,FALSE))</f>
        <v/>
      </c>
      <c r="U98" s="174" t="str">
        <f ca="1">_xlfn.IFNA(VLOOKUP(VLOOKUP(F98,料單!C:T,18,FALSE),資料庫!AM:AN,2,FALSE),"A")</f>
        <v>A</v>
      </c>
      <c r="V98" s="174">
        <f ca="1">IF(VLOOKUP(F98,料單!C:U,19,FALSE)="","",VLOOKUP(F98,料單!C:U,19,FALSE))</f>
        <v>1</v>
      </c>
      <c r="W98" s="361" t="str">
        <f t="shared" ca="1" si="6"/>
        <v>A</v>
      </c>
      <c r="X98" s="361" t="str">
        <f t="shared" ca="1" si="7"/>
        <v>A</v>
      </c>
      <c r="Y98" s="361" t="str">
        <f t="shared" ca="1" si="8"/>
        <v/>
      </c>
      <c r="Z98" s="361" t="str">
        <f t="shared" ca="1" si="9"/>
        <v/>
      </c>
      <c r="AA98" s="483">
        <f>料單!$K$3</f>
        <v>0</v>
      </c>
      <c r="AB98" s="483" t="str">
        <f>料單!$L$3</f>
        <v>拉、KD</v>
      </c>
    </row>
    <row r="99" spans="1:28" x14ac:dyDescent="0.25">
      <c r="A99" s="174">
        <f t="shared" si="5"/>
        <v>98</v>
      </c>
      <c r="B99" s="174" t="str">
        <f ca="1">料單!$C$1</f>
        <v>2026101401</v>
      </c>
      <c r="C99" s="174">
        <f>料單!$C$2</f>
        <v>0</v>
      </c>
      <c r="D99" s="6">
        <f>板材才數分析.!B99</f>
        <v>4</v>
      </c>
      <c r="E99" s="6">
        <f>板材才數分析.!C99</f>
        <v>0</v>
      </c>
      <c r="F99" s="6">
        <f>板材才數分析.!D99</f>
        <v>4008</v>
      </c>
      <c r="G99" s="6" t="str">
        <f ca="1">板材才數分析.!E99</f>
        <v>活隔</v>
      </c>
      <c r="H99" s="6">
        <f ca="1">板材才數分析.!F99</f>
        <v>0</v>
      </c>
      <c r="I99" s="6" t="str">
        <f ca="1">板材才數分析.!G99</f>
        <v>AA</v>
      </c>
      <c r="J99" s="6">
        <f ca="1">板材才數分析.!H99</f>
        <v>-32</v>
      </c>
      <c r="K99" s="6" t="str">
        <f ca="1">板材才數分析.!I99</f>
        <v>AA</v>
      </c>
      <c r="L99" s="6">
        <f ca="1">板材才數分析.!J99</f>
        <v>18</v>
      </c>
      <c r="M99" s="6">
        <f ca="1">板材才數分析.!K99</f>
        <v>0</v>
      </c>
      <c r="N99" s="6" t="str">
        <f ca="1">板材才數分析.!L99</f>
        <v/>
      </c>
      <c r="O99" s="6">
        <f ca="1">板材才數分析.!M99</f>
        <v>0</v>
      </c>
      <c r="P99" t="str">
        <f ca="1">表格15[[#This Row],[封邊色號]]</f>
        <v/>
      </c>
      <c r="Q99" s="174" t="str">
        <f ca="1">IF(VLOOKUP(F99,料單!$C:$P,14,FALSE)="","",VLOOKUP(F99,料單!$C:$P,14,FALSE))</f>
        <v/>
      </c>
      <c r="R99" s="174" t="str">
        <f ca="1">IF(VLOOKUP(F99,料單!$C:$Q,15,FALSE)="","",VLOOKUP(F99,料單!$C:$Q,15,FALSE))</f>
        <v/>
      </c>
      <c r="S99" s="174" t="str">
        <f ca="1">IF(VLOOKUP(F99,料單!$C:$R,16,FALSE)="","",VLOOKUP(F99,料單!$C:$R,16,FALSE))</f>
        <v/>
      </c>
      <c r="T99" s="174" t="str">
        <f ca="1">IF(VLOOKUP(F99,料單!$C:$S,17,FALSE)="","",VLOOKUP(F99,料單!$C:$S,17,FALSE))</f>
        <v/>
      </c>
      <c r="U99" s="174" t="str">
        <f ca="1">_xlfn.IFNA(VLOOKUP(VLOOKUP(F99,料單!C:T,18,FALSE),資料庫!AM:AN,2,FALSE),"A")</f>
        <v>A</v>
      </c>
      <c r="V99" s="174">
        <f ca="1">IF(VLOOKUP(F99,料單!C:U,19,FALSE)="","",VLOOKUP(F99,料單!C:U,19,FALSE))</f>
        <v>1</v>
      </c>
      <c r="W99" s="361" t="str">
        <f t="shared" ca="1" si="6"/>
        <v>A</v>
      </c>
      <c r="X99" s="361" t="str">
        <f t="shared" ca="1" si="7"/>
        <v>A</v>
      </c>
      <c r="Y99" s="361" t="str">
        <f t="shared" ca="1" si="8"/>
        <v>A</v>
      </c>
      <c r="Z99" s="361" t="str">
        <f t="shared" ca="1" si="9"/>
        <v>A</v>
      </c>
      <c r="AA99" s="483">
        <f>料單!$K$3</f>
        <v>0</v>
      </c>
      <c r="AB99" s="483" t="str">
        <f>料單!$L$3</f>
        <v>拉、KD</v>
      </c>
    </row>
    <row r="100" spans="1:28" x14ac:dyDescent="0.25">
      <c r="A100" s="174">
        <f t="shared" si="5"/>
        <v>99</v>
      </c>
      <c r="B100" s="174" t="str">
        <f ca="1">料單!$C$1</f>
        <v>2026101401</v>
      </c>
      <c r="C100" s="174">
        <f>料單!$C$2</f>
        <v>0</v>
      </c>
      <c r="D100" s="6">
        <f>板材才數分析.!B100</f>
        <v>4</v>
      </c>
      <c r="E100" s="6">
        <f>板材才數分析.!C100</f>
        <v>0</v>
      </c>
      <c r="F100" s="6">
        <f>板材才數分析.!D100</f>
        <v>4009</v>
      </c>
      <c r="G100" s="6" t="str">
        <f ca="1">板材才數分析.!E100</f>
        <v>固隔</v>
      </c>
      <c r="H100" s="6">
        <f ca="1">板材才數分析.!F100</f>
        <v>0</v>
      </c>
      <c r="I100" s="6" t="str">
        <f ca="1">板材才數分析.!G100</f>
        <v>AA</v>
      </c>
      <c r="J100" s="6">
        <f ca="1">板材才數分析.!H100</f>
        <v>-22</v>
      </c>
      <c r="K100" s="6" t="str">
        <f ca="1">板材才數分析.!I100</f>
        <v/>
      </c>
      <c r="L100" s="6">
        <f ca="1">板材才數分析.!J100</f>
        <v>18</v>
      </c>
      <c r="M100" s="6">
        <f ca="1">板材才數分析.!K100</f>
        <v>0</v>
      </c>
      <c r="N100" s="6" t="str">
        <f ca="1">板材才數分析.!L100</f>
        <v/>
      </c>
      <c r="O100" s="6">
        <f ca="1">板材才數分析.!M100</f>
        <v>0</v>
      </c>
      <c r="P100" t="str">
        <f ca="1">表格15[[#This Row],[封邊色號]]</f>
        <v/>
      </c>
      <c r="Q100" s="174" t="str">
        <f ca="1">IF(VLOOKUP(F100,料單!$C:$P,14,FALSE)="","",VLOOKUP(F100,料單!$C:$P,14,FALSE))</f>
        <v/>
      </c>
      <c r="R100" s="174" t="str">
        <f ca="1">IF(VLOOKUP(F100,料單!$C:$Q,15,FALSE)="","",VLOOKUP(F100,料單!$C:$Q,15,FALSE))</f>
        <v>固</v>
      </c>
      <c r="S100" s="174" t="str">
        <f ca="1">IF(VLOOKUP(F100,料單!$C:$R,16,FALSE)="","",VLOOKUP(F100,料單!$C:$R,16,FALSE))</f>
        <v/>
      </c>
      <c r="T100" s="174" t="str">
        <f ca="1">IF(VLOOKUP(F100,料單!$C:$S,17,FALSE)="","",VLOOKUP(F100,料單!$C:$S,17,FALSE))</f>
        <v/>
      </c>
      <c r="U100" s="174" t="str">
        <f ca="1">_xlfn.IFNA(VLOOKUP(VLOOKUP(F100,料單!C:T,18,FALSE),資料庫!AM:AN,2,FALSE),"A")</f>
        <v>A</v>
      </c>
      <c r="V100" s="174">
        <f ca="1">IF(VLOOKUP(F100,料單!C:U,19,FALSE)="","",VLOOKUP(F100,料單!C:U,19,FALSE))</f>
        <v>1</v>
      </c>
      <c r="W100" s="361" t="str">
        <f t="shared" ca="1" si="6"/>
        <v>A</v>
      </c>
      <c r="X100" s="361" t="str">
        <f t="shared" ca="1" si="7"/>
        <v>A</v>
      </c>
      <c r="Y100" s="361" t="str">
        <f t="shared" ca="1" si="8"/>
        <v/>
      </c>
      <c r="Z100" s="361" t="str">
        <f t="shared" ca="1" si="9"/>
        <v/>
      </c>
      <c r="AA100" s="483">
        <f>料單!$K$3</f>
        <v>0</v>
      </c>
      <c r="AB100" s="483" t="str">
        <f>料單!$L$3</f>
        <v>拉、KD</v>
      </c>
    </row>
    <row r="101" spans="1:28" x14ac:dyDescent="0.25">
      <c r="A101" s="174">
        <f t="shared" si="5"/>
        <v>100</v>
      </c>
      <c r="B101" s="174" t="str">
        <f ca="1">料單!$C$1</f>
        <v>2026101401</v>
      </c>
      <c r="C101" s="174">
        <f>料單!$C$2</f>
        <v>0</v>
      </c>
      <c r="D101" s="6">
        <f>板材才數分析.!B101</f>
        <v>4</v>
      </c>
      <c r="E101" s="6">
        <f>板材才數分析.!C101</f>
        <v>0</v>
      </c>
      <c r="F101" s="6">
        <f>板材才數分析.!D101</f>
        <v>4010</v>
      </c>
      <c r="G101" s="6" t="str">
        <f ca="1">板材才數分析.!E101</f>
        <v>左門板</v>
      </c>
      <c r="H101" s="6">
        <f ca="1">板材才數分析.!F101</f>
        <v>0</v>
      </c>
      <c r="I101" s="6" t="str">
        <f ca="1">板材才數分析.!G101</f>
        <v>AA</v>
      </c>
      <c r="J101" s="6">
        <f ca="1">板材才數分析.!H101</f>
        <v>-4</v>
      </c>
      <c r="K101" s="6" t="str">
        <f ca="1">板材才數分析.!I101</f>
        <v>AA</v>
      </c>
      <c r="L101" s="6">
        <f ca="1">板材才數分析.!J101</f>
        <v>18</v>
      </c>
      <c r="M101" s="6">
        <f ca="1">板材才數分析.!K101</f>
        <v>0</v>
      </c>
      <c r="N101" s="6" t="str">
        <f ca="1">板材才數分析.!L101</f>
        <v/>
      </c>
      <c r="O101" s="6">
        <f ca="1">板材才數分析.!M101</f>
        <v>0</v>
      </c>
      <c r="P101" t="str">
        <f ca="1">表格15[[#This Row],[封邊色號]]</f>
        <v/>
      </c>
      <c r="Q101" s="174" t="str">
        <f ca="1">IF(VLOOKUP(F101,料單!$C:$P,14,FALSE)="","",VLOOKUP(F101,料單!$C:$P,14,FALSE))</f>
        <v>鉸2</v>
      </c>
      <c r="R101" s="174" t="str">
        <f ca="1">IF(VLOOKUP(F101,料單!$C:$Q,15,FALSE)="","",VLOOKUP(F101,料單!$C:$Q,15,FALSE))</f>
        <v/>
      </c>
      <c r="S101" s="174" t="str">
        <f ca="1">IF(VLOOKUP(F101,料單!$C:$R,16,FALSE)="","",VLOOKUP(F101,料單!$C:$R,16,FALSE))</f>
        <v/>
      </c>
      <c r="T101" s="174" t="str">
        <f ca="1">IF(VLOOKUP(F101,料單!$C:$S,17,FALSE)="","",VLOOKUP(F101,料單!$C:$S,17,FALSE))</f>
        <v/>
      </c>
      <c r="U101" s="174" t="str">
        <f ca="1">_xlfn.IFNA(VLOOKUP(VLOOKUP(F101,料單!C:T,18,FALSE),資料庫!AM:AN,2,FALSE),"A")</f>
        <v>A</v>
      </c>
      <c r="V101" s="174">
        <f ca="1">IF(VLOOKUP(F101,料單!C:U,19,FALSE)="","",VLOOKUP(F101,料單!C:U,19,FALSE))</f>
        <v>1</v>
      </c>
      <c r="W101" s="361" t="str">
        <f t="shared" ca="1" si="6"/>
        <v>A</v>
      </c>
      <c r="X101" s="361" t="str">
        <f t="shared" ca="1" si="7"/>
        <v>A</v>
      </c>
      <c r="Y101" s="361" t="str">
        <f t="shared" ca="1" si="8"/>
        <v>A</v>
      </c>
      <c r="Z101" s="361" t="str">
        <f t="shared" ca="1" si="9"/>
        <v>A</v>
      </c>
      <c r="AA101" s="483">
        <f>料單!$K$3</f>
        <v>0</v>
      </c>
      <c r="AB101" s="483" t="str">
        <f>料單!$L$3</f>
        <v>拉、KD</v>
      </c>
    </row>
    <row r="102" spans="1:28" x14ac:dyDescent="0.25">
      <c r="A102" s="174">
        <f t="shared" si="5"/>
        <v>101</v>
      </c>
      <c r="B102" s="174" t="str">
        <f ca="1">料單!$C$1</f>
        <v>2026101401</v>
      </c>
      <c r="C102" s="174">
        <f>料單!$C$2</f>
        <v>0</v>
      </c>
      <c r="D102" s="6">
        <f>板材才數分析.!B102</f>
        <v>4</v>
      </c>
      <c r="E102" s="6">
        <f>板材才數分析.!C102</f>
        <v>0</v>
      </c>
      <c r="F102" s="6">
        <f>板材才數分析.!D102</f>
        <v>4011</v>
      </c>
      <c r="G102" s="6" t="str">
        <f ca="1">板材才數分析.!E102</f>
        <v>右門板</v>
      </c>
      <c r="H102" s="6">
        <f ca="1">板材才數分析.!F102</f>
        <v>0</v>
      </c>
      <c r="I102" s="6" t="str">
        <f ca="1">板材才數分析.!G102</f>
        <v>AA</v>
      </c>
      <c r="J102" s="6">
        <f ca="1">板材才數分析.!H102</f>
        <v>-4</v>
      </c>
      <c r="K102" s="6" t="str">
        <f ca="1">板材才數分析.!I102</f>
        <v>AA</v>
      </c>
      <c r="L102" s="6">
        <f ca="1">板材才數分析.!J102</f>
        <v>18</v>
      </c>
      <c r="M102" s="6">
        <f ca="1">板材才數分析.!K102</f>
        <v>0</v>
      </c>
      <c r="N102" s="6" t="str">
        <f ca="1">板材才數分析.!L102</f>
        <v/>
      </c>
      <c r="O102" s="6">
        <f ca="1">板材才數分析.!M102</f>
        <v>0</v>
      </c>
      <c r="P102" t="str">
        <f ca="1">表格15[[#This Row],[封邊色號]]</f>
        <v/>
      </c>
      <c r="Q102" s="174" t="str">
        <f ca="1">IF(VLOOKUP(F102,料單!$C:$P,14,FALSE)="","",VLOOKUP(F102,料單!$C:$P,14,FALSE))</f>
        <v>鉸2</v>
      </c>
      <c r="R102" s="174" t="str">
        <f ca="1">IF(VLOOKUP(F102,料單!$C:$Q,15,FALSE)="","",VLOOKUP(F102,料單!$C:$Q,15,FALSE))</f>
        <v/>
      </c>
      <c r="S102" s="174" t="str">
        <f ca="1">IF(VLOOKUP(F102,料單!$C:$R,16,FALSE)="","",VLOOKUP(F102,料單!$C:$R,16,FALSE))</f>
        <v/>
      </c>
      <c r="T102" s="174" t="str">
        <f ca="1">IF(VLOOKUP(F102,料單!$C:$S,17,FALSE)="","",VLOOKUP(F102,料單!$C:$S,17,FALSE))</f>
        <v/>
      </c>
      <c r="U102" s="174" t="str">
        <f ca="1">_xlfn.IFNA(VLOOKUP(VLOOKUP(F102,料單!C:T,18,FALSE),資料庫!AM:AN,2,FALSE),"A")</f>
        <v>A</v>
      </c>
      <c r="V102" s="174">
        <f ca="1">IF(VLOOKUP(F102,料單!C:U,19,FALSE)="","",VLOOKUP(F102,料單!C:U,19,FALSE))</f>
        <v>1</v>
      </c>
      <c r="W102" s="361" t="str">
        <f t="shared" ca="1" si="6"/>
        <v>A</v>
      </c>
      <c r="X102" s="361" t="str">
        <f t="shared" ca="1" si="7"/>
        <v>A</v>
      </c>
      <c r="Y102" s="361" t="str">
        <f t="shared" ca="1" si="8"/>
        <v>A</v>
      </c>
      <c r="Z102" s="361" t="str">
        <f t="shared" ca="1" si="9"/>
        <v>A</v>
      </c>
      <c r="AA102" s="483">
        <f>料單!$K$3</f>
        <v>0</v>
      </c>
      <c r="AB102" s="483" t="str">
        <f>料單!$L$3</f>
        <v>拉、KD</v>
      </c>
    </row>
    <row r="103" spans="1:28" x14ac:dyDescent="0.25">
      <c r="A103" s="174">
        <f t="shared" si="5"/>
        <v>102</v>
      </c>
      <c r="B103" s="174" t="str">
        <f ca="1">料單!$C$1</f>
        <v>2026101401</v>
      </c>
      <c r="C103" s="174">
        <f>料單!$C$2</f>
        <v>0</v>
      </c>
      <c r="D103" s="6">
        <f>板材才數分析.!B103</f>
        <v>4</v>
      </c>
      <c r="E103" s="6">
        <f>板材才數分析.!C103</f>
        <v>0</v>
      </c>
      <c r="F103" s="6">
        <f>板材才數分析.!D103</f>
        <v>4012</v>
      </c>
      <c r="G103" s="6">
        <f ca="1">板材才數分析.!E103</f>
        <v>0</v>
      </c>
      <c r="H103" s="6">
        <f ca="1">板材才數分析.!F103</f>
        <v>0</v>
      </c>
      <c r="I103" s="6" t="str">
        <f ca="1">板材才數分析.!G103</f>
        <v/>
      </c>
      <c r="J103" s="6">
        <f ca="1">板材才數分析.!H103</f>
        <v>0</v>
      </c>
      <c r="K103" s="6" t="str">
        <f ca="1">板材才數分析.!I103</f>
        <v/>
      </c>
      <c r="L103" s="6">
        <f ca="1">板材才數分析.!J103</f>
        <v>0</v>
      </c>
      <c r="M103" s="6">
        <f ca="1">板材才數分析.!K103</f>
        <v>0</v>
      </c>
      <c r="N103" s="6" t="str">
        <f ca="1">板材才數分析.!L103</f>
        <v/>
      </c>
      <c r="O103" s="6">
        <f ca="1">板材才數分析.!M103</f>
        <v>0</v>
      </c>
      <c r="P103" t="str">
        <f ca="1">表格15[[#This Row],[封邊色號]]</f>
        <v/>
      </c>
      <c r="Q103" s="174" t="str">
        <f ca="1">IF(VLOOKUP(F103,料單!$C:$P,14,FALSE)="","",VLOOKUP(F103,料單!$C:$P,14,FALSE))</f>
        <v/>
      </c>
      <c r="R103" s="174" t="str">
        <f ca="1">IF(VLOOKUP(F103,料單!$C:$Q,15,FALSE)="","",VLOOKUP(F103,料單!$C:$Q,15,FALSE))</f>
        <v/>
      </c>
      <c r="S103" s="174" t="str">
        <f ca="1">IF(VLOOKUP(F103,料單!$C:$R,16,FALSE)="","",VLOOKUP(F103,料單!$C:$R,16,FALSE))</f>
        <v/>
      </c>
      <c r="T103" s="174" t="str">
        <f ca="1">IF(VLOOKUP(F103,料單!$C:$S,17,FALSE)="","",VLOOKUP(F103,料單!$C:$S,17,FALSE))</f>
        <v/>
      </c>
      <c r="U103" s="174" t="str">
        <f ca="1">_xlfn.IFNA(VLOOKUP(VLOOKUP(F103,料單!C:T,18,FALSE),資料庫!AM:AN,2,FALSE),"A")</f>
        <v>A</v>
      </c>
      <c r="V103" s="174" t="str">
        <f ca="1">IF(VLOOKUP(F103,料單!C:U,19,FALSE)="","",VLOOKUP(F103,料單!C:U,19,FALSE))</f>
        <v/>
      </c>
      <c r="W103" s="361" t="str">
        <f t="shared" ca="1" si="6"/>
        <v/>
      </c>
      <c r="X103" s="361" t="str">
        <f t="shared" ca="1" si="7"/>
        <v/>
      </c>
      <c r="Y103" s="361" t="str">
        <f t="shared" ca="1" si="8"/>
        <v/>
      </c>
      <c r="Z103" s="361" t="str">
        <f t="shared" ca="1" si="9"/>
        <v/>
      </c>
      <c r="AA103" s="483">
        <f>料單!$K$3</f>
        <v>0</v>
      </c>
      <c r="AB103" s="483" t="str">
        <f>料單!$L$3</f>
        <v>拉、KD</v>
      </c>
    </row>
    <row r="104" spans="1:28" x14ac:dyDescent="0.25">
      <c r="A104" s="174">
        <f t="shared" si="5"/>
        <v>103</v>
      </c>
      <c r="B104" s="174" t="str">
        <f ca="1">料單!$C$1</f>
        <v>2026101401</v>
      </c>
      <c r="C104" s="174">
        <f>料單!$C$2</f>
        <v>0</v>
      </c>
      <c r="D104" s="6">
        <f>板材才數分析.!B104</f>
        <v>4</v>
      </c>
      <c r="E104" s="6">
        <f>板材才數分析.!C104</f>
        <v>0</v>
      </c>
      <c r="F104" s="6">
        <f>板材才數分析.!D104</f>
        <v>4013</v>
      </c>
      <c r="G104" s="6">
        <f ca="1">板材才數分析.!E104</f>
        <v>0</v>
      </c>
      <c r="H104" s="6">
        <f ca="1">板材才數分析.!F104</f>
        <v>0</v>
      </c>
      <c r="I104" s="6" t="str">
        <f ca="1">板材才數分析.!G104</f>
        <v/>
      </c>
      <c r="J104" s="6">
        <f ca="1">板材才數分析.!H104</f>
        <v>0</v>
      </c>
      <c r="K104" s="6" t="str">
        <f ca="1">板材才數分析.!I104</f>
        <v/>
      </c>
      <c r="L104" s="6">
        <f ca="1">板材才數分析.!J104</f>
        <v>0</v>
      </c>
      <c r="M104" s="6">
        <f ca="1">板材才數分析.!K104</f>
        <v>0</v>
      </c>
      <c r="N104" s="6" t="str">
        <f ca="1">板材才數分析.!L104</f>
        <v/>
      </c>
      <c r="O104" s="6">
        <f ca="1">板材才數分析.!M104</f>
        <v>0</v>
      </c>
      <c r="P104" t="str">
        <f ca="1">表格15[[#This Row],[封邊色號]]</f>
        <v/>
      </c>
      <c r="Q104" s="174" t="str">
        <f ca="1">IF(VLOOKUP(F104,料單!$C:$P,14,FALSE)="","",VLOOKUP(F104,料單!$C:$P,14,FALSE))</f>
        <v/>
      </c>
      <c r="R104" s="174" t="str">
        <f ca="1">IF(VLOOKUP(F104,料單!$C:$Q,15,FALSE)="","",VLOOKUP(F104,料單!$C:$Q,15,FALSE))</f>
        <v/>
      </c>
      <c r="S104" s="174" t="str">
        <f ca="1">IF(VLOOKUP(F104,料單!$C:$R,16,FALSE)="","",VLOOKUP(F104,料單!$C:$R,16,FALSE))</f>
        <v/>
      </c>
      <c r="T104" s="174" t="str">
        <f ca="1">IF(VLOOKUP(F104,料單!$C:$S,17,FALSE)="","",VLOOKUP(F104,料單!$C:$S,17,FALSE))</f>
        <v/>
      </c>
      <c r="U104" s="174" t="str">
        <f ca="1">_xlfn.IFNA(VLOOKUP(VLOOKUP(F104,料單!C:T,18,FALSE),資料庫!AM:AN,2,FALSE),"A")</f>
        <v>A</v>
      </c>
      <c r="V104" s="174" t="str">
        <f ca="1">IF(VLOOKUP(F104,料單!C:U,19,FALSE)="","",VLOOKUP(F104,料單!C:U,19,FALSE))</f>
        <v/>
      </c>
      <c r="W104" s="361" t="str">
        <f t="shared" ca="1" si="6"/>
        <v/>
      </c>
      <c r="X104" s="361" t="str">
        <f t="shared" ca="1" si="7"/>
        <v/>
      </c>
      <c r="Y104" s="361" t="str">
        <f t="shared" ca="1" si="8"/>
        <v/>
      </c>
      <c r="Z104" s="361" t="str">
        <f t="shared" ca="1" si="9"/>
        <v/>
      </c>
      <c r="AA104" s="483">
        <f>料單!$K$3</f>
        <v>0</v>
      </c>
      <c r="AB104" s="483" t="str">
        <f>料單!$L$3</f>
        <v>拉、KD</v>
      </c>
    </row>
    <row r="105" spans="1:28" x14ac:dyDescent="0.25">
      <c r="A105" s="174">
        <f t="shared" si="5"/>
        <v>104</v>
      </c>
      <c r="B105" s="174" t="str">
        <f ca="1">料單!$C$1</f>
        <v>2026101401</v>
      </c>
      <c r="C105" s="174">
        <f>料單!$C$2</f>
        <v>0</v>
      </c>
      <c r="D105" s="6">
        <f>板材才數分析.!B105</f>
        <v>4</v>
      </c>
      <c r="E105" s="6">
        <f>板材才數分析.!C105</f>
        <v>0</v>
      </c>
      <c r="F105" s="6">
        <f>板材才數分析.!D105</f>
        <v>4014</v>
      </c>
      <c r="G105" s="6">
        <f ca="1">板材才數分析.!E105</f>
        <v>0</v>
      </c>
      <c r="H105" s="6">
        <f ca="1">板材才數分析.!F105</f>
        <v>0</v>
      </c>
      <c r="I105" s="6" t="str">
        <f ca="1">板材才數分析.!G105</f>
        <v/>
      </c>
      <c r="J105" s="6">
        <f ca="1">板材才數分析.!H105</f>
        <v>0</v>
      </c>
      <c r="K105" s="6" t="str">
        <f ca="1">板材才數分析.!I105</f>
        <v/>
      </c>
      <c r="L105" s="6">
        <f ca="1">板材才數分析.!J105</f>
        <v>0</v>
      </c>
      <c r="M105" s="6">
        <f ca="1">板材才數分析.!K105</f>
        <v>0</v>
      </c>
      <c r="N105" s="6" t="str">
        <f ca="1">板材才數分析.!L105</f>
        <v/>
      </c>
      <c r="O105" s="6">
        <f ca="1">板材才數分析.!M105</f>
        <v>0</v>
      </c>
      <c r="P105" t="str">
        <f ca="1">表格15[[#This Row],[封邊色號]]</f>
        <v/>
      </c>
      <c r="Q105" s="174" t="str">
        <f ca="1">IF(VLOOKUP(F105,料單!$C:$P,14,FALSE)="","",VLOOKUP(F105,料單!$C:$P,14,FALSE))</f>
        <v/>
      </c>
      <c r="R105" s="174" t="str">
        <f ca="1">IF(VLOOKUP(F105,料單!$C:$Q,15,FALSE)="","",VLOOKUP(F105,料單!$C:$Q,15,FALSE))</f>
        <v/>
      </c>
      <c r="S105" s="174" t="str">
        <f ca="1">IF(VLOOKUP(F105,料單!$C:$R,16,FALSE)="","",VLOOKUP(F105,料單!$C:$R,16,FALSE))</f>
        <v/>
      </c>
      <c r="T105" s="174" t="str">
        <f ca="1">IF(VLOOKUP(F105,料單!$C:$S,17,FALSE)="","",VLOOKUP(F105,料單!$C:$S,17,FALSE))</f>
        <v/>
      </c>
      <c r="U105" s="174" t="str">
        <f ca="1">_xlfn.IFNA(VLOOKUP(VLOOKUP(F105,料單!C:T,18,FALSE),資料庫!AM:AN,2,FALSE),"A")</f>
        <v>A</v>
      </c>
      <c r="V105" s="174" t="str">
        <f ca="1">IF(VLOOKUP(F105,料單!C:U,19,FALSE)="","",VLOOKUP(F105,料單!C:U,19,FALSE))</f>
        <v/>
      </c>
      <c r="W105" s="361" t="str">
        <f t="shared" ca="1" si="6"/>
        <v/>
      </c>
      <c r="X105" s="361" t="str">
        <f t="shared" ca="1" si="7"/>
        <v/>
      </c>
      <c r="Y105" s="361" t="str">
        <f t="shared" ca="1" si="8"/>
        <v/>
      </c>
      <c r="Z105" s="361" t="str">
        <f t="shared" ca="1" si="9"/>
        <v/>
      </c>
      <c r="AA105" s="483">
        <f>料單!$K$3</f>
        <v>0</v>
      </c>
      <c r="AB105" s="483" t="str">
        <f>料單!$L$3</f>
        <v>拉、KD</v>
      </c>
    </row>
    <row r="106" spans="1:28" x14ac:dyDescent="0.25">
      <c r="A106" s="174">
        <f t="shared" si="5"/>
        <v>105</v>
      </c>
      <c r="B106" s="174" t="str">
        <f ca="1">料單!$C$1</f>
        <v>2026101401</v>
      </c>
      <c r="C106" s="174">
        <f>料單!$C$2</f>
        <v>0</v>
      </c>
      <c r="D106" s="6">
        <f>板材才數分析.!B106</f>
        <v>4</v>
      </c>
      <c r="E106" s="6">
        <f>板材才數分析.!C106</f>
        <v>0</v>
      </c>
      <c r="F106" s="6">
        <f>板材才數分析.!D106</f>
        <v>4015</v>
      </c>
      <c r="G106" s="6">
        <f ca="1">板材才數分析.!E106</f>
        <v>0</v>
      </c>
      <c r="H106" s="6">
        <f ca="1">板材才數分析.!F106</f>
        <v>0</v>
      </c>
      <c r="I106" s="6" t="str">
        <f ca="1">板材才數分析.!G106</f>
        <v/>
      </c>
      <c r="J106" s="6">
        <f ca="1">板材才數分析.!H106</f>
        <v>0</v>
      </c>
      <c r="K106" s="6" t="str">
        <f ca="1">板材才數分析.!I106</f>
        <v/>
      </c>
      <c r="L106" s="6">
        <f ca="1">板材才數分析.!J106</f>
        <v>0</v>
      </c>
      <c r="M106" s="6">
        <f ca="1">板材才數分析.!K106</f>
        <v>0</v>
      </c>
      <c r="N106" s="6" t="str">
        <f ca="1">板材才數分析.!L106</f>
        <v/>
      </c>
      <c r="O106" s="6">
        <f ca="1">板材才數分析.!M106</f>
        <v>0</v>
      </c>
      <c r="P106" t="str">
        <f ca="1">表格15[[#This Row],[封邊色號]]</f>
        <v/>
      </c>
      <c r="Q106" s="174" t="str">
        <f ca="1">IF(VLOOKUP(F106,料單!$C:$P,14,FALSE)="","",VLOOKUP(F106,料單!$C:$P,14,FALSE))</f>
        <v/>
      </c>
      <c r="R106" s="174" t="str">
        <f ca="1">IF(VLOOKUP(F106,料單!$C:$Q,15,FALSE)="","",VLOOKUP(F106,料單!$C:$Q,15,FALSE))</f>
        <v/>
      </c>
      <c r="S106" s="174" t="str">
        <f ca="1">IF(VLOOKUP(F106,料單!$C:$R,16,FALSE)="","",VLOOKUP(F106,料單!$C:$R,16,FALSE))</f>
        <v/>
      </c>
      <c r="T106" s="174" t="str">
        <f ca="1">IF(VLOOKUP(F106,料單!$C:$S,17,FALSE)="","",VLOOKUP(F106,料單!$C:$S,17,FALSE))</f>
        <v/>
      </c>
      <c r="U106" s="174" t="str">
        <f ca="1">_xlfn.IFNA(VLOOKUP(VLOOKUP(F106,料單!C:T,18,FALSE),資料庫!AM:AN,2,FALSE),"A")</f>
        <v>A</v>
      </c>
      <c r="V106" s="174" t="str">
        <f ca="1">IF(VLOOKUP(F106,料單!C:U,19,FALSE)="","",VLOOKUP(F106,料單!C:U,19,FALSE))</f>
        <v/>
      </c>
      <c r="W106" s="361" t="str">
        <f t="shared" ca="1" si="6"/>
        <v/>
      </c>
      <c r="X106" s="361" t="str">
        <f t="shared" ca="1" si="7"/>
        <v/>
      </c>
      <c r="Y106" s="361" t="str">
        <f t="shared" ca="1" si="8"/>
        <v/>
      </c>
      <c r="Z106" s="361" t="str">
        <f t="shared" ca="1" si="9"/>
        <v/>
      </c>
      <c r="AA106" s="483">
        <f>料單!$K$3</f>
        <v>0</v>
      </c>
      <c r="AB106" s="483" t="str">
        <f>料單!$L$3</f>
        <v>拉、KD</v>
      </c>
    </row>
    <row r="107" spans="1:28" x14ac:dyDescent="0.25">
      <c r="A107" s="174">
        <f t="shared" si="5"/>
        <v>106</v>
      </c>
      <c r="B107" s="174" t="str">
        <f ca="1">料單!$C$1</f>
        <v>2026101401</v>
      </c>
      <c r="C107" s="174">
        <f>料單!$C$2</f>
        <v>0</v>
      </c>
      <c r="D107" s="6">
        <f>板材才數分析.!B107</f>
        <v>4</v>
      </c>
      <c r="E107" s="6">
        <f>板材才數分析.!C107</f>
        <v>0</v>
      </c>
      <c r="F107" s="6">
        <f>板材才數分析.!D107</f>
        <v>4016</v>
      </c>
      <c r="G107" s="6">
        <f ca="1">板材才數分析.!E107</f>
        <v>0</v>
      </c>
      <c r="H107" s="6">
        <f ca="1">板材才數分析.!F107</f>
        <v>0</v>
      </c>
      <c r="I107" s="6" t="str">
        <f ca="1">板材才數分析.!G107</f>
        <v/>
      </c>
      <c r="J107" s="6">
        <f ca="1">板材才數分析.!H107</f>
        <v>0</v>
      </c>
      <c r="K107" s="6" t="str">
        <f ca="1">板材才數分析.!I107</f>
        <v/>
      </c>
      <c r="L107" s="6">
        <f ca="1">板材才數分析.!J107</f>
        <v>0</v>
      </c>
      <c r="M107" s="6">
        <f ca="1">板材才數分析.!K107</f>
        <v>0</v>
      </c>
      <c r="N107" s="6" t="str">
        <f ca="1">板材才數分析.!L107</f>
        <v/>
      </c>
      <c r="O107" s="6">
        <f ca="1">板材才數分析.!M107</f>
        <v>0</v>
      </c>
      <c r="P107" t="str">
        <f ca="1">表格15[[#This Row],[封邊色號]]</f>
        <v/>
      </c>
      <c r="Q107" s="174" t="str">
        <f ca="1">IF(VLOOKUP(F107,料單!$C:$P,14,FALSE)="","",VLOOKUP(F107,料單!$C:$P,14,FALSE))</f>
        <v/>
      </c>
      <c r="R107" s="174" t="str">
        <f ca="1">IF(VLOOKUP(F107,料單!$C:$Q,15,FALSE)="","",VLOOKUP(F107,料單!$C:$Q,15,FALSE))</f>
        <v/>
      </c>
      <c r="S107" s="174" t="str">
        <f ca="1">IF(VLOOKUP(F107,料單!$C:$R,16,FALSE)="","",VLOOKUP(F107,料單!$C:$R,16,FALSE))</f>
        <v/>
      </c>
      <c r="T107" s="174" t="str">
        <f ca="1">IF(VLOOKUP(F107,料單!$C:$S,17,FALSE)="","",VLOOKUP(F107,料單!$C:$S,17,FALSE))</f>
        <v/>
      </c>
      <c r="U107" s="174" t="str">
        <f ca="1">_xlfn.IFNA(VLOOKUP(VLOOKUP(F107,料單!C:T,18,FALSE),資料庫!AM:AN,2,FALSE),"A")</f>
        <v>A</v>
      </c>
      <c r="V107" s="174" t="str">
        <f ca="1">IF(VLOOKUP(F107,料單!C:U,19,FALSE)="","",VLOOKUP(F107,料單!C:U,19,FALSE))</f>
        <v/>
      </c>
      <c r="W107" s="361" t="str">
        <f t="shared" ca="1" si="6"/>
        <v/>
      </c>
      <c r="X107" s="361" t="str">
        <f t="shared" ca="1" si="7"/>
        <v/>
      </c>
      <c r="Y107" s="361" t="str">
        <f t="shared" ca="1" si="8"/>
        <v/>
      </c>
      <c r="Z107" s="361" t="str">
        <f t="shared" ca="1" si="9"/>
        <v/>
      </c>
      <c r="AA107" s="483">
        <f>料單!$K$3</f>
        <v>0</v>
      </c>
      <c r="AB107" s="483" t="str">
        <f>料單!$L$3</f>
        <v>拉、KD</v>
      </c>
    </row>
    <row r="108" spans="1:28" x14ac:dyDescent="0.25">
      <c r="A108" s="174">
        <f t="shared" si="5"/>
        <v>107</v>
      </c>
      <c r="B108" s="174" t="str">
        <f ca="1">料單!$C$1</f>
        <v>2026101401</v>
      </c>
      <c r="C108" s="174">
        <f>料單!$C$2</f>
        <v>0</v>
      </c>
      <c r="D108" s="6">
        <f>板材才數分析.!B108</f>
        <v>4</v>
      </c>
      <c r="E108" s="6">
        <f>板材才數分析.!C108</f>
        <v>0</v>
      </c>
      <c r="F108" s="6">
        <f>板材才數分析.!D108</f>
        <v>4017</v>
      </c>
      <c r="G108" s="6">
        <f ca="1">板材才數分析.!E108</f>
        <v>0</v>
      </c>
      <c r="H108" s="6">
        <f ca="1">板材才數分析.!F108</f>
        <v>0</v>
      </c>
      <c r="I108" s="6" t="str">
        <f ca="1">板材才數分析.!G108</f>
        <v/>
      </c>
      <c r="J108" s="6">
        <f ca="1">板材才數分析.!H108</f>
        <v>0</v>
      </c>
      <c r="K108" s="6" t="str">
        <f ca="1">板材才數分析.!I108</f>
        <v/>
      </c>
      <c r="L108" s="6">
        <f ca="1">板材才數分析.!J108</f>
        <v>0</v>
      </c>
      <c r="M108" s="6">
        <f ca="1">板材才數分析.!K108</f>
        <v>0</v>
      </c>
      <c r="N108" s="6" t="str">
        <f ca="1">板材才數分析.!L108</f>
        <v/>
      </c>
      <c r="O108" s="6">
        <f ca="1">板材才數分析.!M108</f>
        <v>0</v>
      </c>
      <c r="P108" t="str">
        <f ca="1">表格15[[#This Row],[封邊色號]]</f>
        <v/>
      </c>
      <c r="Q108" s="174" t="str">
        <f ca="1">IF(VLOOKUP(F108,料單!$C:$P,14,FALSE)="","",VLOOKUP(F108,料單!$C:$P,14,FALSE))</f>
        <v/>
      </c>
      <c r="R108" s="174" t="str">
        <f ca="1">IF(VLOOKUP(F108,料單!$C:$Q,15,FALSE)="","",VLOOKUP(F108,料單!$C:$Q,15,FALSE))</f>
        <v/>
      </c>
      <c r="S108" s="174" t="str">
        <f ca="1">IF(VLOOKUP(F108,料單!$C:$R,16,FALSE)="","",VLOOKUP(F108,料單!$C:$R,16,FALSE))</f>
        <v/>
      </c>
      <c r="T108" s="174" t="str">
        <f ca="1">IF(VLOOKUP(F108,料單!$C:$S,17,FALSE)="","",VLOOKUP(F108,料單!$C:$S,17,FALSE))</f>
        <v/>
      </c>
      <c r="U108" s="174" t="str">
        <f ca="1">_xlfn.IFNA(VLOOKUP(VLOOKUP(F108,料單!C:T,18,FALSE),資料庫!AM:AN,2,FALSE),"A")</f>
        <v>A</v>
      </c>
      <c r="V108" s="174" t="str">
        <f ca="1">IF(VLOOKUP(F108,料單!C:U,19,FALSE)="","",VLOOKUP(F108,料單!C:U,19,FALSE))</f>
        <v/>
      </c>
      <c r="W108" s="361" t="str">
        <f t="shared" ca="1" si="6"/>
        <v/>
      </c>
      <c r="X108" s="361" t="str">
        <f t="shared" ca="1" si="7"/>
        <v/>
      </c>
      <c r="Y108" s="361" t="str">
        <f t="shared" ca="1" si="8"/>
        <v/>
      </c>
      <c r="Z108" s="361" t="str">
        <f t="shared" ca="1" si="9"/>
        <v/>
      </c>
      <c r="AA108" s="483">
        <f>料單!$K$3</f>
        <v>0</v>
      </c>
      <c r="AB108" s="483" t="str">
        <f>料單!$L$3</f>
        <v>拉、KD</v>
      </c>
    </row>
    <row r="109" spans="1:28" x14ac:dyDescent="0.25">
      <c r="A109" s="174">
        <f t="shared" si="5"/>
        <v>108</v>
      </c>
      <c r="B109" s="174" t="str">
        <f ca="1">料單!$C$1</f>
        <v>2026101401</v>
      </c>
      <c r="C109" s="174">
        <f>料單!$C$2</f>
        <v>0</v>
      </c>
      <c r="D109" s="6">
        <f>板材才數分析.!B109</f>
        <v>4</v>
      </c>
      <c r="E109" s="6">
        <f>板材才數分析.!C109</f>
        <v>0</v>
      </c>
      <c r="F109" s="6">
        <f>板材才數分析.!D109</f>
        <v>4018</v>
      </c>
      <c r="G109" s="6">
        <f ca="1">板材才數分析.!E109</f>
        <v>0</v>
      </c>
      <c r="H109" s="6">
        <f ca="1">板材才數分析.!F109</f>
        <v>0</v>
      </c>
      <c r="I109" s="6" t="str">
        <f ca="1">板材才數分析.!G109</f>
        <v/>
      </c>
      <c r="J109" s="6">
        <f ca="1">板材才數分析.!H109</f>
        <v>0</v>
      </c>
      <c r="K109" s="6" t="str">
        <f ca="1">板材才數分析.!I109</f>
        <v/>
      </c>
      <c r="L109" s="6">
        <f ca="1">板材才數分析.!J109</f>
        <v>0</v>
      </c>
      <c r="M109" s="6">
        <f ca="1">板材才數分析.!K109</f>
        <v>0</v>
      </c>
      <c r="N109" s="6" t="str">
        <f ca="1">板材才數分析.!L109</f>
        <v/>
      </c>
      <c r="O109" s="6">
        <f ca="1">板材才數分析.!M109</f>
        <v>0</v>
      </c>
      <c r="P109" t="str">
        <f ca="1">表格15[[#This Row],[封邊色號]]</f>
        <v/>
      </c>
      <c r="Q109" s="174" t="str">
        <f ca="1">IF(VLOOKUP(F109,料單!$C:$P,14,FALSE)="","",VLOOKUP(F109,料單!$C:$P,14,FALSE))</f>
        <v/>
      </c>
      <c r="R109" s="174" t="str">
        <f ca="1">IF(VLOOKUP(F109,料單!$C:$Q,15,FALSE)="","",VLOOKUP(F109,料單!$C:$Q,15,FALSE))</f>
        <v/>
      </c>
      <c r="S109" s="174" t="str">
        <f ca="1">IF(VLOOKUP(F109,料單!$C:$R,16,FALSE)="","",VLOOKUP(F109,料單!$C:$R,16,FALSE))</f>
        <v/>
      </c>
      <c r="T109" s="174" t="str">
        <f ca="1">IF(VLOOKUP(F109,料單!$C:$S,17,FALSE)="","",VLOOKUP(F109,料單!$C:$S,17,FALSE))</f>
        <v/>
      </c>
      <c r="U109" s="174" t="str">
        <f ca="1">_xlfn.IFNA(VLOOKUP(VLOOKUP(F109,料單!C:T,18,FALSE),資料庫!AM:AN,2,FALSE),"A")</f>
        <v>A</v>
      </c>
      <c r="V109" s="174" t="str">
        <f ca="1">IF(VLOOKUP(F109,料單!C:U,19,FALSE)="","",VLOOKUP(F109,料單!C:U,19,FALSE))</f>
        <v/>
      </c>
      <c r="W109" s="361" t="str">
        <f t="shared" ca="1" si="6"/>
        <v/>
      </c>
      <c r="X109" s="361" t="str">
        <f t="shared" ca="1" si="7"/>
        <v/>
      </c>
      <c r="Y109" s="361" t="str">
        <f t="shared" ca="1" si="8"/>
        <v/>
      </c>
      <c r="Z109" s="361" t="str">
        <f t="shared" ca="1" si="9"/>
        <v/>
      </c>
      <c r="AA109" s="483">
        <f>料單!$K$3</f>
        <v>0</v>
      </c>
      <c r="AB109" s="483" t="str">
        <f>料單!$L$3</f>
        <v>拉、KD</v>
      </c>
    </row>
    <row r="110" spans="1:28" x14ac:dyDescent="0.25">
      <c r="A110" s="174">
        <f t="shared" si="5"/>
        <v>109</v>
      </c>
      <c r="B110" s="174" t="str">
        <f ca="1">料單!$C$1</f>
        <v>2026101401</v>
      </c>
      <c r="C110" s="174">
        <f>料單!$C$2</f>
        <v>0</v>
      </c>
      <c r="D110" s="6">
        <f>板材才數分析.!B110</f>
        <v>4</v>
      </c>
      <c r="E110" s="6">
        <f>板材才數分析.!C110</f>
        <v>0</v>
      </c>
      <c r="F110" s="6">
        <f>板材才數分析.!D110</f>
        <v>4019</v>
      </c>
      <c r="G110" s="6">
        <f ca="1">板材才數分析.!E110</f>
        <v>0</v>
      </c>
      <c r="H110" s="6">
        <f ca="1">板材才數分析.!F110</f>
        <v>0</v>
      </c>
      <c r="I110" s="6" t="str">
        <f ca="1">板材才數分析.!G110</f>
        <v/>
      </c>
      <c r="J110" s="6">
        <f ca="1">板材才數分析.!H110</f>
        <v>0</v>
      </c>
      <c r="K110" s="6" t="str">
        <f ca="1">板材才數分析.!I110</f>
        <v/>
      </c>
      <c r="L110" s="6">
        <f ca="1">板材才數分析.!J110</f>
        <v>0</v>
      </c>
      <c r="M110" s="6">
        <f ca="1">板材才數分析.!K110</f>
        <v>0</v>
      </c>
      <c r="N110" s="6" t="str">
        <f ca="1">板材才數分析.!L110</f>
        <v/>
      </c>
      <c r="O110" s="6">
        <f ca="1">板材才數分析.!M110</f>
        <v>0</v>
      </c>
      <c r="P110" t="str">
        <f ca="1">表格15[[#This Row],[封邊色號]]</f>
        <v/>
      </c>
      <c r="Q110" s="174" t="str">
        <f ca="1">IF(VLOOKUP(F110,料單!$C:$P,14,FALSE)="","",VLOOKUP(F110,料單!$C:$P,14,FALSE))</f>
        <v/>
      </c>
      <c r="R110" s="174" t="str">
        <f ca="1">IF(VLOOKUP(F110,料單!$C:$Q,15,FALSE)="","",VLOOKUP(F110,料單!$C:$Q,15,FALSE))</f>
        <v/>
      </c>
      <c r="S110" s="174" t="str">
        <f ca="1">IF(VLOOKUP(F110,料單!$C:$R,16,FALSE)="","",VLOOKUP(F110,料單!$C:$R,16,FALSE))</f>
        <v/>
      </c>
      <c r="T110" s="174" t="str">
        <f ca="1">IF(VLOOKUP(F110,料單!$C:$S,17,FALSE)="","",VLOOKUP(F110,料單!$C:$S,17,FALSE))</f>
        <v/>
      </c>
      <c r="U110" s="174" t="str">
        <f ca="1">_xlfn.IFNA(VLOOKUP(VLOOKUP(F110,料單!C:T,18,FALSE),資料庫!AM:AN,2,FALSE),"A")</f>
        <v>A</v>
      </c>
      <c r="V110" s="174" t="str">
        <f ca="1">IF(VLOOKUP(F110,料單!C:U,19,FALSE)="","",VLOOKUP(F110,料單!C:U,19,FALSE))</f>
        <v/>
      </c>
      <c r="W110" s="361" t="str">
        <f t="shared" ca="1" si="6"/>
        <v/>
      </c>
      <c r="X110" s="361" t="str">
        <f t="shared" ca="1" si="7"/>
        <v/>
      </c>
      <c r="Y110" s="361" t="str">
        <f t="shared" ca="1" si="8"/>
        <v/>
      </c>
      <c r="Z110" s="361" t="str">
        <f t="shared" ca="1" si="9"/>
        <v/>
      </c>
      <c r="AA110" s="483">
        <f>料單!$K$3</f>
        <v>0</v>
      </c>
      <c r="AB110" s="483" t="str">
        <f>料單!$L$3</f>
        <v>拉、KD</v>
      </c>
    </row>
    <row r="111" spans="1:28" x14ac:dyDescent="0.25">
      <c r="A111" s="174">
        <f t="shared" si="5"/>
        <v>110</v>
      </c>
      <c r="B111" s="174" t="str">
        <f ca="1">料單!$C$1</f>
        <v>2026101401</v>
      </c>
      <c r="C111" s="174">
        <f>料單!$C$2</f>
        <v>0</v>
      </c>
      <c r="D111" s="6">
        <f>板材才數分析.!B111</f>
        <v>4</v>
      </c>
      <c r="E111" s="6">
        <f>板材才數分析.!C111</f>
        <v>0</v>
      </c>
      <c r="F111" s="6">
        <f>板材才數分析.!D111</f>
        <v>4020</v>
      </c>
      <c r="G111" s="6">
        <f ca="1">板材才數分析.!E111</f>
        <v>0</v>
      </c>
      <c r="H111" s="6">
        <f ca="1">板材才數分析.!F111</f>
        <v>0</v>
      </c>
      <c r="I111" s="6" t="str">
        <f ca="1">板材才數分析.!G111</f>
        <v/>
      </c>
      <c r="J111" s="6">
        <f ca="1">板材才數分析.!H111</f>
        <v>0</v>
      </c>
      <c r="K111" s="6" t="str">
        <f ca="1">板材才數分析.!I111</f>
        <v/>
      </c>
      <c r="L111" s="6">
        <f ca="1">板材才數分析.!J111</f>
        <v>0</v>
      </c>
      <c r="M111" s="6">
        <f ca="1">板材才數分析.!K111</f>
        <v>0</v>
      </c>
      <c r="N111" s="6" t="str">
        <f ca="1">板材才數分析.!L111</f>
        <v/>
      </c>
      <c r="O111" s="6">
        <f ca="1">板材才數分析.!M111</f>
        <v>0</v>
      </c>
      <c r="P111" t="str">
        <f ca="1">表格15[[#This Row],[封邊色號]]</f>
        <v/>
      </c>
      <c r="Q111" s="174" t="str">
        <f ca="1">IF(VLOOKUP(F111,料單!$C:$P,14,FALSE)="","",VLOOKUP(F111,料單!$C:$P,14,FALSE))</f>
        <v/>
      </c>
      <c r="R111" s="174" t="str">
        <f ca="1">IF(VLOOKUP(F111,料單!$C:$Q,15,FALSE)="","",VLOOKUP(F111,料單!$C:$Q,15,FALSE))</f>
        <v/>
      </c>
      <c r="S111" s="174" t="str">
        <f ca="1">IF(VLOOKUP(F111,料單!$C:$R,16,FALSE)="","",VLOOKUP(F111,料單!$C:$R,16,FALSE))</f>
        <v/>
      </c>
      <c r="T111" s="174" t="str">
        <f ca="1">IF(VLOOKUP(F111,料單!$C:$S,17,FALSE)="","",VLOOKUP(F111,料單!$C:$S,17,FALSE))</f>
        <v/>
      </c>
      <c r="U111" s="174" t="str">
        <f ca="1">_xlfn.IFNA(VLOOKUP(VLOOKUP(F111,料單!C:T,18,FALSE),資料庫!AM:AN,2,FALSE),"A")</f>
        <v>A</v>
      </c>
      <c r="V111" s="174" t="str">
        <f ca="1">IF(VLOOKUP(F111,料單!C:U,19,FALSE)="","",VLOOKUP(F111,料單!C:U,19,FALSE))</f>
        <v/>
      </c>
      <c r="W111" s="361" t="str">
        <f t="shared" ca="1" si="6"/>
        <v/>
      </c>
      <c r="X111" s="361" t="str">
        <f t="shared" ca="1" si="7"/>
        <v/>
      </c>
      <c r="Y111" s="361" t="str">
        <f t="shared" ca="1" si="8"/>
        <v/>
      </c>
      <c r="Z111" s="361" t="str">
        <f t="shared" ca="1" si="9"/>
        <v/>
      </c>
      <c r="AA111" s="483">
        <f>料單!$K$3</f>
        <v>0</v>
      </c>
      <c r="AB111" s="483" t="str">
        <f>料單!$L$3</f>
        <v>拉、KD</v>
      </c>
    </row>
    <row r="112" spans="1:28" x14ac:dyDescent="0.25">
      <c r="A112" s="174">
        <f t="shared" si="5"/>
        <v>111</v>
      </c>
      <c r="B112" s="174" t="str">
        <f ca="1">料單!$C$1</f>
        <v>2026101401</v>
      </c>
      <c r="C112" s="174">
        <f>料單!$C$2</f>
        <v>0</v>
      </c>
      <c r="D112" s="6">
        <f>板材才數分析.!B112</f>
        <v>4</v>
      </c>
      <c r="E112" s="6">
        <f>板材才數分析.!C112</f>
        <v>0</v>
      </c>
      <c r="F112" s="6">
        <f>板材才數分析.!D112</f>
        <v>4021</v>
      </c>
      <c r="G112" s="6">
        <f ca="1">板材才數分析.!E112</f>
        <v>0</v>
      </c>
      <c r="H112" s="6">
        <f ca="1">板材才數分析.!F112</f>
        <v>0</v>
      </c>
      <c r="I112" s="6" t="str">
        <f ca="1">板材才數分析.!G112</f>
        <v/>
      </c>
      <c r="J112" s="6">
        <f ca="1">板材才數分析.!H112</f>
        <v>0</v>
      </c>
      <c r="K112" s="6" t="str">
        <f ca="1">板材才數分析.!I112</f>
        <v/>
      </c>
      <c r="L112" s="6">
        <f ca="1">板材才數分析.!J112</f>
        <v>0</v>
      </c>
      <c r="M112" s="6">
        <f ca="1">板材才數分析.!K112</f>
        <v>0</v>
      </c>
      <c r="N112" s="6" t="str">
        <f ca="1">板材才數分析.!L112</f>
        <v/>
      </c>
      <c r="O112" s="6">
        <f ca="1">板材才數分析.!M112</f>
        <v>0</v>
      </c>
      <c r="P112" t="str">
        <f ca="1">表格15[[#This Row],[封邊色號]]</f>
        <v/>
      </c>
      <c r="Q112" s="174" t="str">
        <f ca="1">IF(VLOOKUP(F112,料單!$C:$P,14,FALSE)="","",VLOOKUP(F112,料單!$C:$P,14,FALSE))</f>
        <v/>
      </c>
      <c r="R112" s="174" t="str">
        <f ca="1">IF(VLOOKUP(F112,料單!$C:$Q,15,FALSE)="","",VLOOKUP(F112,料單!$C:$Q,15,FALSE))</f>
        <v/>
      </c>
      <c r="S112" s="174" t="str">
        <f ca="1">IF(VLOOKUP(F112,料單!$C:$R,16,FALSE)="","",VLOOKUP(F112,料單!$C:$R,16,FALSE))</f>
        <v/>
      </c>
      <c r="T112" s="174" t="str">
        <f ca="1">IF(VLOOKUP(F112,料單!$C:$S,17,FALSE)="","",VLOOKUP(F112,料單!$C:$S,17,FALSE))</f>
        <v/>
      </c>
      <c r="U112" s="174" t="str">
        <f ca="1">_xlfn.IFNA(VLOOKUP(VLOOKUP(F112,料單!C:T,18,FALSE),資料庫!AM:AN,2,FALSE),"A")</f>
        <v>A</v>
      </c>
      <c r="V112" s="174" t="str">
        <f ca="1">IF(VLOOKUP(F112,料單!C:U,19,FALSE)="","",VLOOKUP(F112,料單!C:U,19,FALSE))</f>
        <v/>
      </c>
      <c r="W112" s="361" t="str">
        <f t="shared" ca="1" si="6"/>
        <v/>
      </c>
      <c r="X112" s="361" t="str">
        <f t="shared" ca="1" si="7"/>
        <v/>
      </c>
      <c r="Y112" s="361" t="str">
        <f t="shared" ca="1" si="8"/>
        <v/>
      </c>
      <c r="Z112" s="361" t="str">
        <f t="shared" ca="1" si="9"/>
        <v/>
      </c>
      <c r="AA112" s="483">
        <f>料單!$K$3</f>
        <v>0</v>
      </c>
      <c r="AB112" s="483" t="str">
        <f>料單!$L$3</f>
        <v>拉、KD</v>
      </c>
    </row>
    <row r="113" spans="1:28" x14ac:dyDescent="0.25">
      <c r="A113" s="174">
        <f t="shared" si="5"/>
        <v>112</v>
      </c>
      <c r="B113" s="174" t="str">
        <f ca="1">料單!$C$1</f>
        <v>2026101401</v>
      </c>
      <c r="C113" s="174">
        <f>料單!$C$2</f>
        <v>0</v>
      </c>
      <c r="D113" s="6">
        <f>板材才數分析.!B113</f>
        <v>4</v>
      </c>
      <c r="E113" s="6">
        <f>板材才數分析.!C113</f>
        <v>0</v>
      </c>
      <c r="F113" s="6">
        <f>板材才數分析.!D113</f>
        <v>4022</v>
      </c>
      <c r="G113" s="6">
        <f ca="1">板材才數分析.!E113</f>
        <v>0</v>
      </c>
      <c r="H113" s="6">
        <f ca="1">板材才數分析.!F113</f>
        <v>0</v>
      </c>
      <c r="I113" s="6" t="str">
        <f ca="1">板材才數分析.!G113</f>
        <v/>
      </c>
      <c r="J113" s="6">
        <f ca="1">板材才數分析.!H113</f>
        <v>0</v>
      </c>
      <c r="K113" s="6" t="str">
        <f ca="1">板材才數分析.!I113</f>
        <v/>
      </c>
      <c r="L113" s="6">
        <f ca="1">板材才數分析.!J113</f>
        <v>0</v>
      </c>
      <c r="M113" s="6">
        <f ca="1">板材才數分析.!K113</f>
        <v>0</v>
      </c>
      <c r="N113" s="6" t="str">
        <f ca="1">板材才數分析.!L113</f>
        <v/>
      </c>
      <c r="O113" s="6">
        <f ca="1">板材才數分析.!M113</f>
        <v>0</v>
      </c>
      <c r="P113" t="str">
        <f ca="1">表格15[[#This Row],[封邊色號]]</f>
        <v/>
      </c>
      <c r="Q113" s="174" t="str">
        <f ca="1">IF(VLOOKUP(F113,料單!$C:$P,14,FALSE)="","",VLOOKUP(F113,料單!$C:$P,14,FALSE))</f>
        <v/>
      </c>
      <c r="R113" s="174" t="str">
        <f ca="1">IF(VLOOKUP(F113,料單!$C:$Q,15,FALSE)="","",VLOOKUP(F113,料單!$C:$Q,15,FALSE))</f>
        <v/>
      </c>
      <c r="S113" s="174" t="str">
        <f ca="1">IF(VLOOKUP(F113,料單!$C:$R,16,FALSE)="","",VLOOKUP(F113,料單!$C:$R,16,FALSE))</f>
        <v/>
      </c>
      <c r="T113" s="174" t="str">
        <f ca="1">IF(VLOOKUP(F113,料單!$C:$S,17,FALSE)="","",VLOOKUP(F113,料單!$C:$S,17,FALSE))</f>
        <v/>
      </c>
      <c r="U113" s="174" t="str">
        <f ca="1">_xlfn.IFNA(VLOOKUP(VLOOKUP(F113,料單!C:T,18,FALSE),資料庫!AM:AN,2,FALSE),"A")</f>
        <v>A</v>
      </c>
      <c r="V113" s="174" t="str">
        <f ca="1">IF(VLOOKUP(F113,料單!C:U,19,FALSE)="","",VLOOKUP(F113,料單!C:U,19,FALSE))</f>
        <v/>
      </c>
      <c r="W113" s="361" t="str">
        <f t="shared" ca="1" si="6"/>
        <v/>
      </c>
      <c r="X113" s="361" t="str">
        <f t="shared" ca="1" si="7"/>
        <v/>
      </c>
      <c r="Y113" s="361" t="str">
        <f t="shared" ca="1" si="8"/>
        <v/>
      </c>
      <c r="Z113" s="361" t="str">
        <f t="shared" ca="1" si="9"/>
        <v/>
      </c>
      <c r="AA113" s="483">
        <f>料單!$K$3</f>
        <v>0</v>
      </c>
      <c r="AB113" s="483" t="str">
        <f>料單!$L$3</f>
        <v>拉、KD</v>
      </c>
    </row>
    <row r="114" spans="1:28" x14ac:dyDescent="0.25">
      <c r="A114" s="174">
        <f t="shared" si="5"/>
        <v>113</v>
      </c>
      <c r="B114" s="174" t="str">
        <f ca="1">料單!$C$1</f>
        <v>2026101401</v>
      </c>
      <c r="C114" s="174">
        <f>料單!$C$2</f>
        <v>0</v>
      </c>
      <c r="D114" s="6">
        <f>板材才數分析.!B114</f>
        <v>4</v>
      </c>
      <c r="E114" s="6">
        <f>板材才數分析.!C114</f>
        <v>0</v>
      </c>
      <c r="F114" s="6">
        <f>板材才數分析.!D114</f>
        <v>4023</v>
      </c>
      <c r="G114" s="6">
        <f ca="1">板材才數分析.!E114</f>
        <v>0</v>
      </c>
      <c r="H114" s="6">
        <f ca="1">板材才數分析.!F114</f>
        <v>0</v>
      </c>
      <c r="I114" s="6" t="str">
        <f ca="1">板材才數分析.!G114</f>
        <v/>
      </c>
      <c r="J114" s="6">
        <f ca="1">板材才數分析.!H114</f>
        <v>0</v>
      </c>
      <c r="K114" s="6" t="str">
        <f ca="1">板材才數分析.!I114</f>
        <v/>
      </c>
      <c r="L114" s="6">
        <f ca="1">板材才數分析.!J114</f>
        <v>0</v>
      </c>
      <c r="M114" s="6">
        <f ca="1">板材才數分析.!K114</f>
        <v>0</v>
      </c>
      <c r="N114" s="6" t="str">
        <f ca="1">板材才數分析.!L114</f>
        <v/>
      </c>
      <c r="O114" s="6">
        <f ca="1">板材才數分析.!M114</f>
        <v>0</v>
      </c>
      <c r="P114" t="str">
        <f ca="1">表格15[[#This Row],[封邊色號]]</f>
        <v/>
      </c>
      <c r="Q114" s="174" t="str">
        <f ca="1">IF(VLOOKUP(F114,料單!$C:$P,14,FALSE)="","",VLOOKUP(F114,料單!$C:$P,14,FALSE))</f>
        <v/>
      </c>
      <c r="R114" s="174" t="str">
        <f ca="1">IF(VLOOKUP(F114,料單!$C:$Q,15,FALSE)="","",VLOOKUP(F114,料單!$C:$Q,15,FALSE))</f>
        <v/>
      </c>
      <c r="S114" s="174" t="str">
        <f ca="1">IF(VLOOKUP(F114,料單!$C:$R,16,FALSE)="","",VLOOKUP(F114,料單!$C:$R,16,FALSE))</f>
        <v/>
      </c>
      <c r="T114" s="174" t="str">
        <f ca="1">IF(VLOOKUP(F114,料單!$C:$S,17,FALSE)="","",VLOOKUP(F114,料單!$C:$S,17,FALSE))</f>
        <v/>
      </c>
      <c r="U114" s="174" t="str">
        <f ca="1">_xlfn.IFNA(VLOOKUP(VLOOKUP(F114,料單!C:T,18,FALSE),資料庫!AM:AN,2,FALSE),"A")</f>
        <v>A</v>
      </c>
      <c r="V114" s="174" t="str">
        <f ca="1">IF(VLOOKUP(F114,料單!C:U,19,FALSE)="","",VLOOKUP(F114,料單!C:U,19,FALSE))</f>
        <v/>
      </c>
      <c r="W114" s="361" t="str">
        <f t="shared" ca="1" si="6"/>
        <v/>
      </c>
      <c r="X114" s="361" t="str">
        <f t="shared" ca="1" si="7"/>
        <v/>
      </c>
      <c r="Y114" s="361" t="str">
        <f t="shared" ca="1" si="8"/>
        <v/>
      </c>
      <c r="Z114" s="361" t="str">
        <f t="shared" ca="1" si="9"/>
        <v/>
      </c>
      <c r="AA114" s="483">
        <f>料單!$K$3</f>
        <v>0</v>
      </c>
      <c r="AB114" s="483" t="str">
        <f>料單!$L$3</f>
        <v>拉、KD</v>
      </c>
    </row>
    <row r="115" spans="1:28" x14ac:dyDescent="0.25">
      <c r="A115" s="174">
        <f t="shared" si="5"/>
        <v>114</v>
      </c>
      <c r="B115" s="174" t="str">
        <f ca="1">料單!$C$1</f>
        <v>2026101401</v>
      </c>
      <c r="C115" s="174">
        <f>料單!$C$2</f>
        <v>0</v>
      </c>
      <c r="D115" s="6">
        <f>板材才數分析.!B115</f>
        <v>4</v>
      </c>
      <c r="E115" s="6">
        <f>板材才數分析.!C115</f>
        <v>0</v>
      </c>
      <c r="F115" s="6">
        <f>板材才數分析.!D115</f>
        <v>4024</v>
      </c>
      <c r="G115" s="6">
        <f ca="1">板材才數分析.!E115</f>
        <v>0</v>
      </c>
      <c r="H115" s="6">
        <f ca="1">板材才數分析.!F115</f>
        <v>0</v>
      </c>
      <c r="I115" s="6" t="str">
        <f ca="1">板材才數分析.!G115</f>
        <v/>
      </c>
      <c r="J115" s="6">
        <f ca="1">板材才數分析.!H115</f>
        <v>0</v>
      </c>
      <c r="K115" s="6" t="str">
        <f ca="1">板材才數分析.!I115</f>
        <v/>
      </c>
      <c r="L115" s="6">
        <f ca="1">板材才數分析.!J115</f>
        <v>0</v>
      </c>
      <c r="M115" s="6">
        <f ca="1">板材才數分析.!K115</f>
        <v>0</v>
      </c>
      <c r="N115" s="6" t="str">
        <f ca="1">板材才數分析.!L115</f>
        <v/>
      </c>
      <c r="O115" s="6">
        <f ca="1">板材才數分析.!M115</f>
        <v>0</v>
      </c>
      <c r="P115" t="str">
        <f ca="1">表格15[[#This Row],[封邊色號]]</f>
        <v/>
      </c>
      <c r="Q115" s="174" t="str">
        <f ca="1">IF(VLOOKUP(F115,料單!$C:$P,14,FALSE)="","",VLOOKUP(F115,料單!$C:$P,14,FALSE))</f>
        <v/>
      </c>
      <c r="R115" s="174" t="str">
        <f ca="1">IF(VLOOKUP(F115,料單!$C:$Q,15,FALSE)="","",VLOOKUP(F115,料單!$C:$Q,15,FALSE))</f>
        <v/>
      </c>
      <c r="S115" s="174" t="str">
        <f ca="1">IF(VLOOKUP(F115,料單!$C:$R,16,FALSE)="","",VLOOKUP(F115,料單!$C:$R,16,FALSE))</f>
        <v/>
      </c>
      <c r="T115" s="174" t="str">
        <f ca="1">IF(VLOOKUP(F115,料單!$C:$S,17,FALSE)="","",VLOOKUP(F115,料單!$C:$S,17,FALSE))</f>
        <v/>
      </c>
      <c r="U115" s="174" t="str">
        <f ca="1">_xlfn.IFNA(VLOOKUP(VLOOKUP(F115,料單!C:T,18,FALSE),資料庫!AM:AN,2,FALSE),"A")</f>
        <v>A</v>
      </c>
      <c r="V115" s="174" t="str">
        <f ca="1">IF(VLOOKUP(F115,料單!C:U,19,FALSE)="","",VLOOKUP(F115,料單!C:U,19,FALSE))</f>
        <v/>
      </c>
      <c r="W115" s="361" t="str">
        <f t="shared" ca="1" si="6"/>
        <v/>
      </c>
      <c r="X115" s="361" t="str">
        <f t="shared" ca="1" si="7"/>
        <v/>
      </c>
      <c r="Y115" s="361" t="str">
        <f t="shared" ca="1" si="8"/>
        <v/>
      </c>
      <c r="Z115" s="361" t="str">
        <f t="shared" ca="1" si="9"/>
        <v/>
      </c>
      <c r="AA115" s="483">
        <f>料單!$K$3</f>
        <v>0</v>
      </c>
      <c r="AB115" s="483" t="str">
        <f>料單!$L$3</f>
        <v>拉、KD</v>
      </c>
    </row>
    <row r="116" spans="1:28" x14ac:dyDescent="0.25">
      <c r="A116" s="174">
        <f t="shared" si="5"/>
        <v>115</v>
      </c>
      <c r="B116" s="174" t="str">
        <f ca="1">料單!$C$1</f>
        <v>2026101401</v>
      </c>
      <c r="C116" s="174">
        <f>料單!$C$2</f>
        <v>0</v>
      </c>
      <c r="D116" s="6">
        <f>板材才數分析.!B116</f>
        <v>4</v>
      </c>
      <c r="E116" s="6">
        <f>板材才數分析.!C116</f>
        <v>0</v>
      </c>
      <c r="F116" s="6">
        <f>板材才數分析.!D116</f>
        <v>4025</v>
      </c>
      <c r="G116" s="6">
        <f ca="1">板材才數分析.!E116</f>
        <v>0</v>
      </c>
      <c r="H116" s="6">
        <f ca="1">板材才數分析.!F116</f>
        <v>0</v>
      </c>
      <c r="I116" s="6" t="str">
        <f ca="1">板材才數分析.!G116</f>
        <v/>
      </c>
      <c r="J116" s="6">
        <f ca="1">板材才數分析.!H116</f>
        <v>0</v>
      </c>
      <c r="K116" s="6" t="str">
        <f ca="1">板材才數分析.!I116</f>
        <v/>
      </c>
      <c r="L116" s="6">
        <f ca="1">板材才數分析.!J116</f>
        <v>0</v>
      </c>
      <c r="M116" s="6">
        <f ca="1">板材才數分析.!K116</f>
        <v>0</v>
      </c>
      <c r="N116" s="6" t="str">
        <f ca="1">板材才數分析.!L116</f>
        <v/>
      </c>
      <c r="O116" s="6">
        <f ca="1">板材才數分析.!M116</f>
        <v>0</v>
      </c>
      <c r="P116" t="str">
        <f ca="1">表格15[[#This Row],[封邊色號]]</f>
        <v/>
      </c>
      <c r="Q116" s="174" t="str">
        <f ca="1">IF(VLOOKUP(F116,料單!$C:$P,14,FALSE)="","",VLOOKUP(F116,料單!$C:$P,14,FALSE))</f>
        <v/>
      </c>
      <c r="R116" s="174" t="str">
        <f ca="1">IF(VLOOKUP(F116,料單!$C:$Q,15,FALSE)="","",VLOOKUP(F116,料單!$C:$Q,15,FALSE))</f>
        <v/>
      </c>
      <c r="S116" s="174" t="str">
        <f ca="1">IF(VLOOKUP(F116,料單!$C:$R,16,FALSE)="","",VLOOKUP(F116,料單!$C:$R,16,FALSE))</f>
        <v/>
      </c>
      <c r="T116" s="174" t="str">
        <f ca="1">IF(VLOOKUP(F116,料單!$C:$S,17,FALSE)="","",VLOOKUP(F116,料單!$C:$S,17,FALSE))</f>
        <v/>
      </c>
      <c r="U116" s="174" t="str">
        <f ca="1">_xlfn.IFNA(VLOOKUP(VLOOKUP(F116,料單!C:T,18,FALSE),資料庫!AM:AN,2,FALSE),"A")</f>
        <v>A</v>
      </c>
      <c r="V116" s="174" t="str">
        <f ca="1">IF(VLOOKUP(F116,料單!C:U,19,FALSE)="","",VLOOKUP(F116,料單!C:U,19,FALSE))</f>
        <v/>
      </c>
      <c r="W116" s="361" t="str">
        <f t="shared" ca="1" si="6"/>
        <v/>
      </c>
      <c r="X116" s="361" t="str">
        <f t="shared" ca="1" si="7"/>
        <v/>
      </c>
      <c r="Y116" s="361" t="str">
        <f t="shared" ca="1" si="8"/>
        <v/>
      </c>
      <c r="Z116" s="361" t="str">
        <f t="shared" ca="1" si="9"/>
        <v/>
      </c>
      <c r="AA116" s="483">
        <f>料單!$K$3</f>
        <v>0</v>
      </c>
      <c r="AB116" s="483" t="str">
        <f>料單!$L$3</f>
        <v>拉、KD</v>
      </c>
    </row>
    <row r="117" spans="1:28" x14ac:dyDescent="0.25">
      <c r="A117" s="174">
        <f t="shared" si="5"/>
        <v>116</v>
      </c>
      <c r="B117" s="174" t="str">
        <f ca="1">料單!$C$1</f>
        <v>2026101401</v>
      </c>
      <c r="C117" s="174">
        <f>料單!$C$2</f>
        <v>0</v>
      </c>
      <c r="D117" s="6">
        <f>板材才數分析.!B117</f>
        <v>4</v>
      </c>
      <c r="E117" s="6">
        <f>板材才數分析.!C117</f>
        <v>0</v>
      </c>
      <c r="F117" s="6">
        <f>板材才數分析.!D117</f>
        <v>4026</v>
      </c>
      <c r="G117" s="6">
        <f ca="1">板材才數分析.!E117</f>
        <v>0</v>
      </c>
      <c r="H117" s="6">
        <f ca="1">板材才數分析.!F117</f>
        <v>0</v>
      </c>
      <c r="I117" s="6" t="str">
        <f ca="1">板材才數分析.!G117</f>
        <v/>
      </c>
      <c r="J117" s="6">
        <f ca="1">板材才數分析.!H117</f>
        <v>0</v>
      </c>
      <c r="K117" s="6" t="str">
        <f ca="1">板材才數分析.!I117</f>
        <v/>
      </c>
      <c r="L117" s="6">
        <f ca="1">板材才數分析.!J117</f>
        <v>0</v>
      </c>
      <c r="M117" s="6">
        <f ca="1">板材才數分析.!K117</f>
        <v>0</v>
      </c>
      <c r="N117" s="6" t="str">
        <f ca="1">板材才數分析.!L117</f>
        <v/>
      </c>
      <c r="O117" s="6">
        <f ca="1">板材才數分析.!M117</f>
        <v>0</v>
      </c>
      <c r="P117" t="str">
        <f ca="1">表格15[[#This Row],[封邊色號]]</f>
        <v/>
      </c>
      <c r="Q117" s="174" t="str">
        <f ca="1">IF(VLOOKUP(F117,料單!$C:$P,14,FALSE)="","",VLOOKUP(F117,料單!$C:$P,14,FALSE))</f>
        <v/>
      </c>
      <c r="R117" s="174" t="str">
        <f ca="1">IF(VLOOKUP(F117,料單!$C:$Q,15,FALSE)="","",VLOOKUP(F117,料單!$C:$Q,15,FALSE))</f>
        <v/>
      </c>
      <c r="S117" s="174" t="str">
        <f ca="1">IF(VLOOKUP(F117,料單!$C:$R,16,FALSE)="","",VLOOKUP(F117,料單!$C:$R,16,FALSE))</f>
        <v/>
      </c>
      <c r="T117" s="174" t="str">
        <f ca="1">IF(VLOOKUP(F117,料單!$C:$S,17,FALSE)="","",VLOOKUP(F117,料單!$C:$S,17,FALSE))</f>
        <v/>
      </c>
      <c r="U117" s="174" t="str">
        <f ca="1">_xlfn.IFNA(VLOOKUP(VLOOKUP(F117,料單!C:T,18,FALSE),資料庫!AM:AN,2,FALSE),"A")</f>
        <v>A</v>
      </c>
      <c r="V117" s="174" t="str">
        <f ca="1">IF(VLOOKUP(F117,料單!C:U,19,FALSE)="","",VLOOKUP(F117,料單!C:U,19,FALSE))</f>
        <v/>
      </c>
      <c r="W117" s="361" t="str">
        <f t="shared" ca="1" si="6"/>
        <v/>
      </c>
      <c r="X117" s="361" t="str">
        <f t="shared" ca="1" si="7"/>
        <v/>
      </c>
      <c r="Y117" s="361" t="str">
        <f t="shared" ca="1" si="8"/>
        <v/>
      </c>
      <c r="Z117" s="361" t="str">
        <f t="shared" ca="1" si="9"/>
        <v/>
      </c>
      <c r="AA117" s="483">
        <f>料單!$K$3</f>
        <v>0</v>
      </c>
      <c r="AB117" s="483" t="str">
        <f>料單!$L$3</f>
        <v>拉、KD</v>
      </c>
    </row>
    <row r="118" spans="1:28" x14ac:dyDescent="0.25">
      <c r="A118" s="174">
        <f t="shared" si="5"/>
        <v>117</v>
      </c>
      <c r="B118" s="174" t="str">
        <f ca="1">料單!$C$1</f>
        <v>2026101401</v>
      </c>
      <c r="C118" s="174">
        <f>料單!$C$2</f>
        <v>0</v>
      </c>
      <c r="D118" s="6">
        <f>板材才數分析.!B118</f>
        <v>4</v>
      </c>
      <c r="E118" s="6">
        <f>板材才數分析.!C118</f>
        <v>0</v>
      </c>
      <c r="F118" s="6">
        <f>板材才數分析.!D118</f>
        <v>4027</v>
      </c>
      <c r="G118" s="6">
        <f ca="1">板材才數分析.!E118</f>
        <v>0</v>
      </c>
      <c r="H118" s="6">
        <f ca="1">板材才數分析.!F118</f>
        <v>0</v>
      </c>
      <c r="I118" s="6" t="str">
        <f ca="1">板材才數分析.!G118</f>
        <v/>
      </c>
      <c r="J118" s="6">
        <f ca="1">板材才數分析.!H118</f>
        <v>0</v>
      </c>
      <c r="K118" s="6" t="str">
        <f ca="1">板材才數分析.!I118</f>
        <v/>
      </c>
      <c r="L118" s="6">
        <f ca="1">板材才數分析.!J118</f>
        <v>0</v>
      </c>
      <c r="M118" s="6">
        <f ca="1">板材才數分析.!K118</f>
        <v>0</v>
      </c>
      <c r="N118" s="6" t="str">
        <f ca="1">板材才數分析.!L118</f>
        <v/>
      </c>
      <c r="O118" s="6">
        <f ca="1">板材才數分析.!M118</f>
        <v>0</v>
      </c>
      <c r="P118" t="str">
        <f ca="1">表格15[[#This Row],[封邊色號]]</f>
        <v/>
      </c>
      <c r="Q118" s="174" t="str">
        <f ca="1">IF(VLOOKUP(F118,料單!$C:$P,14,FALSE)="","",VLOOKUP(F118,料單!$C:$P,14,FALSE))</f>
        <v/>
      </c>
      <c r="R118" s="174" t="str">
        <f ca="1">IF(VLOOKUP(F118,料單!$C:$Q,15,FALSE)="","",VLOOKUP(F118,料單!$C:$Q,15,FALSE))</f>
        <v/>
      </c>
      <c r="S118" s="174" t="str">
        <f ca="1">IF(VLOOKUP(F118,料單!$C:$R,16,FALSE)="","",VLOOKUP(F118,料單!$C:$R,16,FALSE))</f>
        <v/>
      </c>
      <c r="T118" s="174" t="str">
        <f ca="1">IF(VLOOKUP(F118,料單!$C:$S,17,FALSE)="","",VLOOKUP(F118,料單!$C:$S,17,FALSE))</f>
        <v/>
      </c>
      <c r="U118" s="174" t="str">
        <f ca="1">_xlfn.IFNA(VLOOKUP(VLOOKUP(F118,料單!C:T,18,FALSE),資料庫!AM:AN,2,FALSE),"A")</f>
        <v>A</v>
      </c>
      <c r="V118" s="174" t="str">
        <f ca="1">IF(VLOOKUP(F118,料單!C:U,19,FALSE)="","",VLOOKUP(F118,料單!C:U,19,FALSE))</f>
        <v/>
      </c>
      <c r="W118" s="361" t="str">
        <f t="shared" ca="1" si="6"/>
        <v/>
      </c>
      <c r="X118" s="361" t="str">
        <f t="shared" ca="1" si="7"/>
        <v/>
      </c>
      <c r="Y118" s="361" t="str">
        <f t="shared" ca="1" si="8"/>
        <v/>
      </c>
      <c r="Z118" s="361" t="str">
        <f t="shared" ca="1" si="9"/>
        <v/>
      </c>
      <c r="AA118" s="483">
        <f>料單!$K$3</f>
        <v>0</v>
      </c>
      <c r="AB118" s="483" t="str">
        <f>料單!$L$3</f>
        <v>拉、KD</v>
      </c>
    </row>
    <row r="119" spans="1:28" x14ac:dyDescent="0.25">
      <c r="A119" s="174">
        <f t="shared" si="5"/>
        <v>118</v>
      </c>
      <c r="B119" s="174" t="str">
        <f ca="1">料單!$C$1</f>
        <v>2026101401</v>
      </c>
      <c r="C119" s="174">
        <f>料單!$C$2</f>
        <v>0</v>
      </c>
      <c r="D119" s="6">
        <f>板材才數分析.!B119</f>
        <v>4</v>
      </c>
      <c r="E119" s="6">
        <f>板材才數分析.!C119</f>
        <v>0</v>
      </c>
      <c r="F119" s="6">
        <f>板材才數分析.!D119</f>
        <v>4028</v>
      </c>
      <c r="G119" s="6">
        <f ca="1">板材才數分析.!E119</f>
        <v>0</v>
      </c>
      <c r="H119" s="6">
        <f ca="1">板材才數分析.!F119</f>
        <v>0</v>
      </c>
      <c r="I119" s="6" t="str">
        <f ca="1">板材才數分析.!G119</f>
        <v/>
      </c>
      <c r="J119" s="6">
        <f ca="1">板材才數分析.!H119</f>
        <v>0</v>
      </c>
      <c r="K119" s="6" t="str">
        <f ca="1">板材才數分析.!I119</f>
        <v/>
      </c>
      <c r="L119" s="6">
        <f ca="1">板材才數分析.!J119</f>
        <v>0</v>
      </c>
      <c r="M119" s="6">
        <f ca="1">板材才數分析.!K119</f>
        <v>0</v>
      </c>
      <c r="N119" s="6" t="str">
        <f ca="1">板材才數分析.!L119</f>
        <v/>
      </c>
      <c r="O119" s="6">
        <f ca="1">板材才數分析.!M119</f>
        <v>0</v>
      </c>
      <c r="P119" t="str">
        <f ca="1">表格15[[#This Row],[封邊色號]]</f>
        <v/>
      </c>
      <c r="Q119" s="174" t="str">
        <f ca="1">IF(VLOOKUP(F119,料單!$C:$P,14,FALSE)="","",VLOOKUP(F119,料單!$C:$P,14,FALSE))</f>
        <v/>
      </c>
      <c r="R119" s="174" t="str">
        <f ca="1">IF(VLOOKUP(F119,料單!$C:$Q,15,FALSE)="","",VLOOKUP(F119,料單!$C:$Q,15,FALSE))</f>
        <v/>
      </c>
      <c r="S119" s="174" t="str">
        <f ca="1">IF(VLOOKUP(F119,料單!$C:$R,16,FALSE)="","",VLOOKUP(F119,料單!$C:$R,16,FALSE))</f>
        <v/>
      </c>
      <c r="T119" s="174" t="str">
        <f ca="1">IF(VLOOKUP(F119,料單!$C:$S,17,FALSE)="","",VLOOKUP(F119,料單!$C:$S,17,FALSE))</f>
        <v/>
      </c>
      <c r="U119" s="174" t="str">
        <f ca="1">_xlfn.IFNA(VLOOKUP(VLOOKUP(F119,料單!C:T,18,FALSE),資料庫!AM:AN,2,FALSE),"A")</f>
        <v>A</v>
      </c>
      <c r="V119" s="174" t="str">
        <f ca="1">IF(VLOOKUP(F119,料單!C:U,19,FALSE)="","",VLOOKUP(F119,料單!C:U,19,FALSE))</f>
        <v/>
      </c>
      <c r="W119" s="361" t="str">
        <f t="shared" ca="1" si="6"/>
        <v/>
      </c>
      <c r="X119" s="361" t="str">
        <f t="shared" ca="1" si="7"/>
        <v/>
      </c>
      <c r="Y119" s="361" t="str">
        <f t="shared" ca="1" si="8"/>
        <v/>
      </c>
      <c r="Z119" s="361" t="str">
        <f t="shared" ca="1" si="9"/>
        <v/>
      </c>
      <c r="AA119" s="483">
        <f>料單!$K$3</f>
        <v>0</v>
      </c>
      <c r="AB119" s="483" t="str">
        <f>料單!$L$3</f>
        <v>拉、KD</v>
      </c>
    </row>
    <row r="120" spans="1:28" x14ac:dyDescent="0.25">
      <c r="A120" s="174">
        <f t="shared" si="5"/>
        <v>119</v>
      </c>
      <c r="B120" s="174" t="str">
        <f ca="1">料單!$C$1</f>
        <v>2026101401</v>
      </c>
      <c r="C120" s="174">
        <f>料單!$C$2</f>
        <v>0</v>
      </c>
      <c r="D120" s="6">
        <f>板材才數分析.!B120</f>
        <v>4</v>
      </c>
      <c r="E120" s="6">
        <f>板材才數分析.!C120</f>
        <v>0</v>
      </c>
      <c r="F120" s="6">
        <f>板材才數分析.!D120</f>
        <v>4029</v>
      </c>
      <c r="G120" s="6">
        <f ca="1">板材才數分析.!E120</f>
        <v>0</v>
      </c>
      <c r="H120" s="6">
        <f ca="1">板材才數分析.!F120</f>
        <v>0</v>
      </c>
      <c r="I120" s="6" t="str">
        <f ca="1">板材才數分析.!G120</f>
        <v/>
      </c>
      <c r="J120" s="6">
        <f ca="1">板材才數分析.!H120</f>
        <v>0</v>
      </c>
      <c r="K120" s="6" t="str">
        <f ca="1">板材才數分析.!I120</f>
        <v/>
      </c>
      <c r="L120" s="6">
        <f ca="1">板材才數分析.!J120</f>
        <v>0</v>
      </c>
      <c r="M120" s="6">
        <f ca="1">板材才數分析.!K120</f>
        <v>0</v>
      </c>
      <c r="N120" s="6" t="str">
        <f ca="1">板材才數分析.!L120</f>
        <v/>
      </c>
      <c r="O120" s="6">
        <f ca="1">板材才數分析.!M120</f>
        <v>0</v>
      </c>
      <c r="P120" t="str">
        <f ca="1">表格15[[#This Row],[封邊色號]]</f>
        <v/>
      </c>
      <c r="Q120" s="174" t="str">
        <f ca="1">IF(VLOOKUP(F120,料單!$C:$P,14,FALSE)="","",VLOOKUP(F120,料單!$C:$P,14,FALSE))</f>
        <v/>
      </c>
      <c r="R120" s="174" t="str">
        <f ca="1">IF(VLOOKUP(F120,料單!$C:$Q,15,FALSE)="","",VLOOKUP(F120,料單!$C:$Q,15,FALSE))</f>
        <v/>
      </c>
      <c r="S120" s="174" t="str">
        <f ca="1">IF(VLOOKUP(F120,料單!$C:$R,16,FALSE)="","",VLOOKUP(F120,料單!$C:$R,16,FALSE))</f>
        <v/>
      </c>
      <c r="T120" s="174" t="str">
        <f ca="1">IF(VLOOKUP(F120,料單!$C:$S,17,FALSE)="","",VLOOKUP(F120,料單!$C:$S,17,FALSE))</f>
        <v/>
      </c>
      <c r="U120" s="174" t="str">
        <f ca="1">_xlfn.IFNA(VLOOKUP(VLOOKUP(F120,料單!C:T,18,FALSE),資料庫!AM:AN,2,FALSE),"A")</f>
        <v>A</v>
      </c>
      <c r="V120" s="174" t="str">
        <f ca="1">IF(VLOOKUP(F120,料單!C:U,19,FALSE)="","",VLOOKUP(F120,料單!C:U,19,FALSE))</f>
        <v/>
      </c>
      <c r="W120" s="361" t="str">
        <f t="shared" ca="1" si="6"/>
        <v/>
      </c>
      <c r="X120" s="361" t="str">
        <f t="shared" ca="1" si="7"/>
        <v/>
      </c>
      <c r="Y120" s="361" t="str">
        <f t="shared" ca="1" si="8"/>
        <v/>
      </c>
      <c r="Z120" s="361" t="str">
        <f t="shared" ca="1" si="9"/>
        <v/>
      </c>
      <c r="AA120" s="483">
        <f>料單!$K$3</f>
        <v>0</v>
      </c>
      <c r="AB120" s="483" t="str">
        <f>料單!$L$3</f>
        <v>拉、KD</v>
      </c>
    </row>
    <row r="121" spans="1:28" s="242" customFormat="1" x14ac:dyDescent="0.25">
      <c r="A121" s="174">
        <f t="shared" si="5"/>
        <v>120</v>
      </c>
      <c r="B121" s="241" t="str">
        <f ca="1">料單!$C$1</f>
        <v>2026101401</v>
      </c>
      <c r="C121" s="241">
        <f>料單!$C$2</f>
        <v>0</v>
      </c>
      <c r="D121" s="245">
        <f>板材才數分析.!B121</f>
        <v>4</v>
      </c>
      <c r="E121" s="245">
        <f>板材才數分析.!C121</f>
        <v>0</v>
      </c>
      <c r="F121" s="245">
        <f>板材才數分析.!D121</f>
        <v>4030</v>
      </c>
      <c r="G121" s="245">
        <f ca="1">板材才數分析.!E121</f>
        <v>0</v>
      </c>
      <c r="H121" s="245">
        <f ca="1">板材才數分析.!F121</f>
        <v>0</v>
      </c>
      <c r="I121" s="245" t="str">
        <f ca="1">板材才數分析.!G121</f>
        <v/>
      </c>
      <c r="J121" s="245">
        <f ca="1">板材才數分析.!H121</f>
        <v>0</v>
      </c>
      <c r="K121" s="245" t="str">
        <f ca="1">板材才數分析.!I121</f>
        <v/>
      </c>
      <c r="L121" s="245">
        <f ca="1">板材才數分析.!J121</f>
        <v>0</v>
      </c>
      <c r="M121" s="245">
        <f ca="1">板材才數分析.!K121</f>
        <v>0</v>
      </c>
      <c r="N121" s="245" t="str">
        <f ca="1">板材才數分析.!L121</f>
        <v/>
      </c>
      <c r="O121" s="245">
        <f ca="1">板材才數分析.!M121</f>
        <v>0</v>
      </c>
      <c r="P121" t="str">
        <f ca="1">表格15[[#This Row],[封邊色號]]</f>
        <v/>
      </c>
      <c r="Q121" s="174" t="str">
        <f ca="1">IF(VLOOKUP(F121,料單!$C:$P,14,FALSE)="","",VLOOKUP(F121,料單!$C:$P,14,FALSE))</f>
        <v/>
      </c>
      <c r="R121" s="174" t="str">
        <f ca="1">IF(VLOOKUP(F121,料單!$C:$Q,15,FALSE)="","",VLOOKUP(F121,料單!$C:$Q,15,FALSE))</f>
        <v/>
      </c>
      <c r="S121" s="174" t="str">
        <f ca="1">IF(VLOOKUP(F121,料單!$C:$R,16,FALSE)="","",VLOOKUP(F121,料單!$C:$R,16,FALSE))</f>
        <v/>
      </c>
      <c r="T121" s="174" t="str">
        <f ca="1">IF(VLOOKUP(F121,料單!$C:$S,17,FALSE)="","",VLOOKUP(F121,料單!$C:$S,17,FALSE))</f>
        <v/>
      </c>
      <c r="U121" s="174" t="str">
        <f ca="1">_xlfn.IFNA(VLOOKUP(VLOOKUP(F121,料單!C:T,18,FALSE),資料庫!AM:AN,2,FALSE),"A")</f>
        <v>A</v>
      </c>
      <c r="V121" s="174" t="str">
        <f ca="1">IF(VLOOKUP(F121,料單!C:U,19,FALSE)="","",VLOOKUP(F121,料單!C:U,19,FALSE))</f>
        <v/>
      </c>
      <c r="W121" s="375" t="str">
        <f t="shared" ca="1" si="6"/>
        <v/>
      </c>
      <c r="X121" s="361" t="str">
        <f t="shared" ca="1" si="7"/>
        <v/>
      </c>
      <c r="Y121" s="375" t="str">
        <f t="shared" ca="1" si="8"/>
        <v/>
      </c>
      <c r="Z121" s="375" t="str">
        <f t="shared" ca="1" si="9"/>
        <v/>
      </c>
      <c r="AA121" s="483">
        <f>料單!$K$3</f>
        <v>0</v>
      </c>
      <c r="AB121" s="483" t="str">
        <f>料單!$L$3</f>
        <v>拉、KD</v>
      </c>
    </row>
    <row r="122" spans="1:28" x14ac:dyDescent="0.25">
      <c r="A122" s="174">
        <f t="shared" si="5"/>
        <v>121</v>
      </c>
      <c r="B122" s="174" t="str">
        <f ca="1">料單!$C$1</f>
        <v>2026101401</v>
      </c>
      <c r="C122" s="174">
        <f>料單!$C$2</f>
        <v>0</v>
      </c>
      <c r="D122" s="6">
        <f>板材才數分析.!B122</f>
        <v>5</v>
      </c>
      <c r="E122" s="6">
        <f>板材才數分析.!C122</f>
        <v>0</v>
      </c>
      <c r="F122" s="6">
        <f>板材才數分析.!D122</f>
        <v>5001</v>
      </c>
      <c r="G122" s="6" t="str">
        <f ca="1">板材才數分析.!E122</f>
        <v>頂板</v>
      </c>
      <c r="H122" s="6">
        <f ca="1">板材才數分析.!F122</f>
        <v>-36</v>
      </c>
      <c r="I122" s="6" t="str">
        <f ca="1">板材才數分析.!G122</f>
        <v>AA</v>
      </c>
      <c r="J122" s="6">
        <f ca="1">板材才數分析.!H122</f>
        <v>0</v>
      </c>
      <c r="K122" s="6" t="str">
        <f ca="1">板材才數分析.!I122</f>
        <v/>
      </c>
      <c r="L122" s="6">
        <f ca="1">板材才數分析.!J122</f>
        <v>18</v>
      </c>
      <c r="M122" s="6">
        <f ca="1">板材才數分析.!K122</f>
        <v>0</v>
      </c>
      <c r="N122" s="6" t="str">
        <f ca="1">板材才數分析.!L122</f>
        <v/>
      </c>
      <c r="O122" s="6">
        <f ca="1">板材才數分析.!M122</f>
        <v>0</v>
      </c>
      <c r="P122" t="str">
        <f ca="1">表格15[[#This Row],[封邊色號]]</f>
        <v/>
      </c>
      <c r="Q122" s="174" t="str">
        <f ca="1">IF(VLOOKUP(F122,料單!$C:$P,14,FALSE)="","",VLOOKUP(F122,料單!$C:$P,14,FALSE))</f>
        <v>背板溝</v>
      </c>
      <c r="R122" s="174" t="str">
        <f ca="1">IF(VLOOKUP(F122,料單!$C:$Q,15,FALSE)="","",VLOOKUP(F122,料單!$C:$Q,15,FALSE))</f>
        <v>側</v>
      </c>
      <c r="S122" s="174" t="str">
        <f ca="1">IF(VLOOKUP(F122,料單!$C:$R,16,FALSE)="","",VLOOKUP(F122,料單!$C:$R,16,FALSE))</f>
        <v/>
      </c>
      <c r="T122" s="174" t="str">
        <f ca="1">IF(VLOOKUP(F122,料單!$C:$S,17,FALSE)="","",VLOOKUP(F122,料單!$C:$S,17,FALSE))</f>
        <v/>
      </c>
      <c r="U122" s="174" t="str">
        <f ca="1">_xlfn.IFNA(VLOOKUP(VLOOKUP(F122,料單!C:T,18,FALSE),資料庫!AM:AN,2,FALSE),"A")</f>
        <v>A</v>
      </c>
      <c r="V122" s="174">
        <f ca="1">IF(VLOOKUP(F122,料單!C:U,19,FALSE)="","",VLOOKUP(F122,料單!C:U,19,FALSE))</f>
        <v>1</v>
      </c>
      <c r="W122" s="361" t="str">
        <f t="shared" ca="1" si="6"/>
        <v>A</v>
      </c>
      <c r="X122" s="361" t="str">
        <f t="shared" ca="1" si="7"/>
        <v>A</v>
      </c>
      <c r="Y122" s="361" t="str">
        <f t="shared" ca="1" si="8"/>
        <v/>
      </c>
      <c r="Z122" s="361" t="str">
        <f t="shared" ca="1" si="9"/>
        <v/>
      </c>
      <c r="AA122" s="483">
        <f>料單!$K$3</f>
        <v>0</v>
      </c>
      <c r="AB122" s="483" t="str">
        <f>料單!$L$3</f>
        <v>拉、KD</v>
      </c>
    </row>
    <row r="123" spans="1:28" x14ac:dyDescent="0.25">
      <c r="A123" s="174">
        <f t="shared" si="5"/>
        <v>122</v>
      </c>
      <c r="B123" s="174" t="str">
        <f ca="1">料單!$C$1</f>
        <v>2026101401</v>
      </c>
      <c r="C123" s="174">
        <f>料單!$C$2</f>
        <v>0</v>
      </c>
      <c r="D123" s="6">
        <f>板材才數分析.!B123</f>
        <v>5</v>
      </c>
      <c r="E123" s="6">
        <f>板材才數分析.!C123</f>
        <v>0</v>
      </c>
      <c r="F123" s="6">
        <f>板材才數分析.!D123</f>
        <v>5002</v>
      </c>
      <c r="G123" s="6" t="str">
        <f ca="1">板材才數分析.!E123</f>
        <v>底板</v>
      </c>
      <c r="H123" s="6">
        <f ca="1">板材才數分析.!F123</f>
        <v>-36</v>
      </c>
      <c r="I123" s="6" t="str">
        <f ca="1">板材才數分析.!G123</f>
        <v>AA</v>
      </c>
      <c r="J123" s="6">
        <f ca="1">板材才數分析.!H123</f>
        <v>0</v>
      </c>
      <c r="K123" s="6" t="str">
        <f ca="1">板材才數分析.!I123</f>
        <v/>
      </c>
      <c r="L123" s="6">
        <f ca="1">板材才數分析.!J123</f>
        <v>18</v>
      </c>
      <c r="M123" s="6">
        <f ca="1">板材才數分析.!K123</f>
        <v>0</v>
      </c>
      <c r="N123" s="6" t="str">
        <f ca="1">板材才數分析.!L123</f>
        <v/>
      </c>
      <c r="O123" s="6">
        <f ca="1">板材才數分析.!M123</f>
        <v>0</v>
      </c>
      <c r="P123" t="str">
        <f ca="1">表格15[[#This Row],[封邊色號]]</f>
        <v/>
      </c>
      <c r="Q123" s="174" t="str">
        <f ca="1">IF(VLOOKUP(F123,料單!$C:$P,14,FALSE)="","",VLOOKUP(F123,料單!$C:$P,14,FALSE))</f>
        <v>背板溝</v>
      </c>
      <c r="R123" s="174" t="str">
        <f ca="1">IF(VLOOKUP(F123,料單!$C:$Q,15,FALSE)="","",VLOOKUP(F123,料單!$C:$Q,15,FALSE))</f>
        <v>側</v>
      </c>
      <c r="S123" s="174" t="str">
        <f ca="1">IF(VLOOKUP(F123,料單!$C:$R,16,FALSE)="","",VLOOKUP(F123,料單!$C:$R,16,FALSE))</f>
        <v/>
      </c>
      <c r="T123" s="174" t="str">
        <f ca="1">IF(VLOOKUP(F123,料單!$C:$S,17,FALSE)="","",VLOOKUP(F123,料單!$C:$S,17,FALSE))</f>
        <v/>
      </c>
      <c r="U123" s="174" t="str">
        <f ca="1">_xlfn.IFNA(VLOOKUP(VLOOKUP(F123,料單!C:T,18,FALSE),資料庫!AM:AN,2,FALSE),"A")</f>
        <v>A</v>
      </c>
      <c r="V123" s="174">
        <f ca="1">IF(VLOOKUP(F123,料單!C:U,19,FALSE)="","",VLOOKUP(F123,料單!C:U,19,FALSE))</f>
        <v>1</v>
      </c>
      <c r="W123" s="361" t="str">
        <f t="shared" ca="1" si="6"/>
        <v>A</v>
      </c>
      <c r="X123" s="361" t="str">
        <f t="shared" ca="1" si="7"/>
        <v>A</v>
      </c>
      <c r="Y123" s="361" t="str">
        <f t="shared" ca="1" si="8"/>
        <v/>
      </c>
      <c r="Z123" s="361" t="str">
        <f t="shared" ca="1" si="9"/>
        <v/>
      </c>
      <c r="AA123" s="483">
        <f>料單!$K$3</f>
        <v>0</v>
      </c>
      <c r="AB123" s="483" t="str">
        <f>料單!$L$3</f>
        <v>拉、KD</v>
      </c>
    </row>
    <row r="124" spans="1:28" x14ac:dyDescent="0.25">
      <c r="A124" s="174">
        <f t="shared" si="5"/>
        <v>123</v>
      </c>
      <c r="B124" s="174" t="str">
        <f ca="1">料單!$C$1</f>
        <v>2026101401</v>
      </c>
      <c r="C124" s="174">
        <f>料單!$C$2</f>
        <v>0</v>
      </c>
      <c r="D124" s="6">
        <f>板材才數分析.!B124</f>
        <v>5</v>
      </c>
      <c r="E124" s="6">
        <f>板材才數分析.!C124</f>
        <v>0</v>
      </c>
      <c r="F124" s="6">
        <f>板材才數分析.!D124</f>
        <v>5003</v>
      </c>
      <c r="G124" s="6" t="str">
        <f ca="1">板材才數分析.!E124</f>
        <v>左側板</v>
      </c>
      <c r="H124" s="6">
        <f ca="1">板材才數分析.!F124</f>
        <v>0</v>
      </c>
      <c r="I124" s="6" t="str">
        <f ca="1">板材才數分析.!G124</f>
        <v>AA</v>
      </c>
      <c r="J124" s="6">
        <f ca="1">板材才數分析.!H124</f>
        <v>0</v>
      </c>
      <c r="K124" s="6" t="str">
        <f ca="1">板材才數分析.!I124</f>
        <v>AA</v>
      </c>
      <c r="L124" s="6">
        <f ca="1">板材才數分析.!J124</f>
        <v>18</v>
      </c>
      <c r="M124" s="6">
        <f ca="1">板材才數分析.!K124</f>
        <v>0</v>
      </c>
      <c r="N124" s="6" t="str">
        <f ca="1">板材才數分析.!L124</f>
        <v/>
      </c>
      <c r="O124" s="6">
        <f ca="1">板材才數分析.!M124</f>
        <v>0</v>
      </c>
      <c r="P124" t="str">
        <f ca="1">表格15[[#This Row],[封邊色號]]</f>
        <v/>
      </c>
      <c r="Q124" s="174" t="str">
        <f ca="1">IF(VLOOKUP(F124,料單!$C:$P,14,FALSE)="","",VLOOKUP(F124,料單!$C:$P,14,FALSE))</f>
        <v>背板溝</v>
      </c>
      <c r="R124" s="174" t="str">
        <f ca="1">IF(VLOOKUP(F124,料單!$C:$Q,15,FALSE)="","",VLOOKUP(F124,料單!$C:$Q,15,FALSE))</f>
        <v>面</v>
      </c>
      <c r="S124" s="174" t="str">
        <f ca="1">IF(VLOOKUP(F124,料單!$C:$R,16,FALSE)="","",VLOOKUP(F124,料單!$C:$R,16,FALSE))</f>
        <v>排</v>
      </c>
      <c r="T124" s="174" t="str">
        <f ca="1">IF(VLOOKUP(F124,料單!$C:$S,17,FALSE)="","",VLOOKUP(F124,料單!$C:$S,17,FALSE))</f>
        <v/>
      </c>
      <c r="U124" s="174" t="str">
        <f ca="1">_xlfn.IFNA(VLOOKUP(VLOOKUP(F124,料單!C:T,18,FALSE),資料庫!AM:AN,2,FALSE),"A")</f>
        <v>A</v>
      </c>
      <c r="V124" s="174">
        <f ca="1">IF(VLOOKUP(F124,料單!C:U,19,FALSE)="","",VLOOKUP(F124,料單!C:U,19,FALSE))</f>
        <v>1</v>
      </c>
      <c r="W124" s="361" t="str">
        <f t="shared" ca="1" si="6"/>
        <v>A</v>
      </c>
      <c r="X124" s="361" t="str">
        <f t="shared" ca="1" si="7"/>
        <v>A</v>
      </c>
      <c r="Y124" s="361" t="str">
        <f t="shared" ca="1" si="8"/>
        <v>A</v>
      </c>
      <c r="Z124" s="361" t="str">
        <f t="shared" ca="1" si="9"/>
        <v>A</v>
      </c>
      <c r="AA124" s="483">
        <f>料單!$K$3</f>
        <v>0</v>
      </c>
      <c r="AB124" s="483" t="str">
        <f>料單!$L$3</f>
        <v>拉、KD</v>
      </c>
    </row>
    <row r="125" spans="1:28" x14ac:dyDescent="0.25">
      <c r="A125" s="174">
        <f t="shared" si="5"/>
        <v>124</v>
      </c>
      <c r="B125" s="174" t="str">
        <f ca="1">料單!$C$1</f>
        <v>2026101401</v>
      </c>
      <c r="C125" s="174">
        <f>料單!$C$2</f>
        <v>0</v>
      </c>
      <c r="D125" s="6">
        <f>板材才數分析.!B125</f>
        <v>5</v>
      </c>
      <c r="E125" s="6">
        <f>板材才數分析.!C125</f>
        <v>0</v>
      </c>
      <c r="F125" s="6">
        <f>板材才數分析.!D125</f>
        <v>5004</v>
      </c>
      <c r="G125" s="6" t="str">
        <f ca="1">板材才數分析.!E125</f>
        <v>右側板</v>
      </c>
      <c r="H125" s="6">
        <f ca="1">板材才數分析.!F125</f>
        <v>0</v>
      </c>
      <c r="I125" s="6" t="str">
        <f ca="1">板材才數分析.!G125</f>
        <v>AA</v>
      </c>
      <c r="J125" s="6">
        <f ca="1">板材才數分析.!H125</f>
        <v>0</v>
      </c>
      <c r="K125" s="6" t="str">
        <f ca="1">板材才數分析.!I125</f>
        <v>AA</v>
      </c>
      <c r="L125" s="6">
        <f ca="1">板材才數分析.!J125</f>
        <v>18</v>
      </c>
      <c r="M125" s="6">
        <f ca="1">板材才數分析.!K125</f>
        <v>0</v>
      </c>
      <c r="N125" s="6" t="str">
        <f ca="1">板材才數分析.!L125</f>
        <v/>
      </c>
      <c r="O125" s="6">
        <f ca="1">板材才數分析.!M125</f>
        <v>0</v>
      </c>
      <c r="P125" t="str">
        <f ca="1">表格15[[#This Row],[封邊色號]]</f>
        <v/>
      </c>
      <c r="Q125" s="174" t="str">
        <f ca="1">IF(VLOOKUP(F125,料單!$C:$P,14,FALSE)="","",VLOOKUP(F125,料單!$C:$P,14,FALSE))</f>
        <v>背板溝</v>
      </c>
      <c r="R125" s="174" t="str">
        <f ca="1">IF(VLOOKUP(F125,料單!$C:$Q,15,FALSE)="","",VLOOKUP(F125,料單!$C:$Q,15,FALSE))</f>
        <v>面</v>
      </c>
      <c r="S125" s="174" t="str">
        <f ca="1">IF(VLOOKUP(F125,料單!$C:$R,16,FALSE)="","",VLOOKUP(F125,料單!$C:$R,16,FALSE))</f>
        <v>排</v>
      </c>
      <c r="T125" s="174" t="str">
        <f ca="1">IF(VLOOKUP(F125,料單!$C:$S,17,FALSE)="","",VLOOKUP(F125,料單!$C:$S,17,FALSE))</f>
        <v/>
      </c>
      <c r="U125" s="174" t="str">
        <f ca="1">_xlfn.IFNA(VLOOKUP(VLOOKUP(F125,料單!C:T,18,FALSE),資料庫!AM:AN,2,FALSE),"A")</f>
        <v>A</v>
      </c>
      <c r="V125" s="174">
        <f ca="1">IF(VLOOKUP(F125,料單!C:U,19,FALSE)="","",VLOOKUP(F125,料單!C:U,19,FALSE))</f>
        <v>1</v>
      </c>
      <c r="W125" s="361" t="str">
        <f t="shared" ca="1" si="6"/>
        <v>A</v>
      </c>
      <c r="X125" s="361" t="str">
        <f t="shared" ca="1" si="7"/>
        <v>A</v>
      </c>
      <c r="Y125" s="361" t="str">
        <f t="shared" ca="1" si="8"/>
        <v>A</v>
      </c>
      <c r="Z125" s="361" t="str">
        <f t="shared" ca="1" si="9"/>
        <v>A</v>
      </c>
      <c r="AA125" s="483">
        <f>料單!$K$3</f>
        <v>0</v>
      </c>
      <c r="AB125" s="483" t="str">
        <f>料單!$L$3</f>
        <v>拉、KD</v>
      </c>
    </row>
    <row r="126" spans="1:28" x14ac:dyDescent="0.25">
      <c r="A126" s="174">
        <f t="shared" si="5"/>
        <v>125</v>
      </c>
      <c r="B126" s="174" t="str">
        <f ca="1">料單!$C$1</f>
        <v>2026101401</v>
      </c>
      <c r="C126" s="174">
        <f>料單!$C$2</f>
        <v>0</v>
      </c>
      <c r="D126" s="6">
        <f>板材才數分析.!B126</f>
        <v>5</v>
      </c>
      <c r="E126" s="6">
        <f>板材才數分析.!C126</f>
        <v>0</v>
      </c>
      <c r="F126" s="6">
        <f>板材才數分析.!D126</f>
        <v>5005</v>
      </c>
      <c r="G126" s="6" t="str">
        <f ca="1">板材才數分析.!E126</f>
        <v>背板</v>
      </c>
      <c r="H126" s="6">
        <f ca="1">板材才數分析.!F126</f>
        <v>-22</v>
      </c>
      <c r="I126" s="6" t="str">
        <f ca="1">板材才數分析.!G126</f>
        <v/>
      </c>
      <c r="J126" s="6">
        <f ca="1">板材才數分析.!H126</f>
        <v>-22</v>
      </c>
      <c r="K126" s="6" t="str">
        <f ca="1">板材才數分析.!I126</f>
        <v/>
      </c>
      <c r="L126" s="6">
        <f ca="1">板材才數分析.!J126</f>
        <v>4</v>
      </c>
      <c r="M126" s="6">
        <f ca="1">板材才數分析.!K126</f>
        <v>0</v>
      </c>
      <c r="N126" s="6" t="str">
        <f ca="1">板材才數分析.!L126</f>
        <v/>
      </c>
      <c r="O126" s="6">
        <f ca="1">板材才數分析.!M126</f>
        <v>0</v>
      </c>
      <c r="P126" t="str">
        <f ca="1">表格15[[#This Row],[封邊色號]]</f>
        <v/>
      </c>
      <c r="Q126" s="174" t="str">
        <f ca="1">IF(VLOOKUP(F126,料單!$C:$P,14,FALSE)="","",VLOOKUP(F126,料單!$C:$P,14,FALSE))</f>
        <v/>
      </c>
      <c r="R126" s="174" t="str">
        <f ca="1">IF(VLOOKUP(F126,料單!$C:$Q,15,FALSE)="","",VLOOKUP(F126,料單!$C:$Q,15,FALSE))</f>
        <v/>
      </c>
      <c r="S126" s="174" t="str">
        <f ca="1">IF(VLOOKUP(F126,料單!$C:$R,16,FALSE)="","",VLOOKUP(F126,料單!$C:$R,16,FALSE))</f>
        <v/>
      </c>
      <c r="T126" s="174" t="str">
        <f ca="1">IF(VLOOKUP(F126,料單!$C:$S,17,FALSE)="","",VLOOKUP(F126,料單!$C:$S,17,FALSE))</f>
        <v/>
      </c>
      <c r="U126" s="174" t="str">
        <f ca="1">_xlfn.IFNA(VLOOKUP(VLOOKUP(F126,料單!C:T,18,FALSE),資料庫!AM:AN,2,FALSE),"A")</f>
        <v>A</v>
      </c>
      <c r="V126" s="174">
        <f ca="1">IF(VLOOKUP(F126,料單!C:U,19,FALSE)="","",VLOOKUP(F126,料單!C:U,19,FALSE))</f>
        <v>1</v>
      </c>
      <c r="W126" s="361" t="str">
        <f t="shared" ca="1" si="6"/>
        <v/>
      </c>
      <c r="X126" s="361" t="str">
        <f t="shared" ca="1" si="7"/>
        <v/>
      </c>
      <c r="Y126" s="361" t="str">
        <f t="shared" ca="1" si="8"/>
        <v/>
      </c>
      <c r="Z126" s="361" t="str">
        <f t="shared" ca="1" si="9"/>
        <v/>
      </c>
      <c r="AA126" s="483">
        <f>料單!$K$3</f>
        <v>0</v>
      </c>
      <c r="AB126" s="483" t="str">
        <f>料單!$L$3</f>
        <v>拉、KD</v>
      </c>
    </row>
    <row r="127" spans="1:28" x14ac:dyDescent="0.25">
      <c r="A127" s="174">
        <f t="shared" si="5"/>
        <v>126</v>
      </c>
      <c r="B127" s="174" t="str">
        <f ca="1">料單!$C$1</f>
        <v>2026101401</v>
      </c>
      <c r="C127" s="174">
        <f>料單!$C$2</f>
        <v>0</v>
      </c>
      <c r="D127" s="6">
        <f>板材才數分析.!B127</f>
        <v>5</v>
      </c>
      <c r="E127" s="6">
        <f>板材才數分析.!C127</f>
        <v>0</v>
      </c>
      <c r="F127" s="6">
        <f>板材才數分析.!D127</f>
        <v>5006</v>
      </c>
      <c r="G127" s="6" t="str">
        <f ca="1">板材才數分析.!E127</f>
        <v>背拉桿</v>
      </c>
      <c r="H127" s="6">
        <f ca="1">板材才數分析.!F127</f>
        <v>-36</v>
      </c>
      <c r="I127" s="6" t="str">
        <f ca="1">板材才數分析.!G127</f>
        <v>AA</v>
      </c>
      <c r="J127" s="6">
        <f ca="1">板材才數分析.!H127</f>
        <v>120</v>
      </c>
      <c r="K127" s="6" t="str">
        <f ca="1">板材才數分析.!I127</f>
        <v/>
      </c>
      <c r="L127" s="6">
        <f ca="1">板材才數分析.!J127</f>
        <v>18</v>
      </c>
      <c r="M127" s="6">
        <f ca="1">板材才數分析.!K127</f>
        <v>0</v>
      </c>
      <c r="N127" s="6" t="str">
        <f ca="1">板材才數分析.!L127</f>
        <v/>
      </c>
      <c r="O127" s="6">
        <f ca="1">板材才數分析.!M127</f>
        <v>0</v>
      </c>
      <c r="P127" t="str">
        <f ca="1">表格15[[#This Row],[封邊色號]]</f>
        <v/>
      </c>
      <c r="Q127" s="174" t="str">
        <f ca="1">IF(VLOOKUP(F127,料單!$C:$P,14,FALSE)="","",VLOOKUP(F127,料單!$C:$P,14,FALSE))</f>
        <v/>
      </c>
      <c r="R127" s="174" t="str">
        <f ca="1">IF(VLOOKUP(F127,料單!$C:$Q,15,FALSE)="","",VLOOKUP(F127,料單!$C:$Q,15,FALSE))</f>
        <v>側</v>
      </c>
      <c r="S127" s="174" t="str">
        <f ca="1">IF(VLOOKUP(F127,料單!$C:$R,16,FALSE)="","",VLOOKUP(F127,料單!$C:$R,16,FALSE))</f>
        <v/>
      </c>
      <c r="T127" s="174" t="str">
        <f ca="1">IF(VLOOKUP(F127,料單!$C:$S,17,FALSE)="","",VLOOKUP(F127,料單!$C:$S,17,FALSE))</f>
        <v/>
      </c>
      <c r="U127" s="174" t="str">
        <f ca="1">_xlfn.IFNA(VLOOKUP(VLOOKUP(F127,料單!C:T,18,FALSE),資料庫!AM:AN,2,FALSE),"A")</f>
        <v>A</v>
      </c>
      <c r="V127" s="174">
        <f ca="1">IF(VLOOKUP(F127,料單!C:U,19,FALSE)="","",VLOOKUP(F127,料單!C:U,19,FALSE))</f>
        <v>1</v>
      </c>
      <c r="W127" s="361" t="str">
        <f t="shared" ca="1" si="6"/>
        <v>A</v>
      </c>
      <c r="X127" s="361" t="str">
        <f t="shared" ca="1" si="7"/>
        <v>A</v>
      </c>
      <c r="Y127" s="361" t="str">
        <f t="shared" ca="1" si="8"/>
        <v/>
      </c>
      <c r="Z127" s="361" t="str">
        <f t="shared" ca="1" si="9"/>
        <v/>
      </c>
      <c r="AA127" s="483">
        <f>料單!$K$3</f>
        <v>0</v>
      </c>
      <c r="AB127" s="483" t="str">
        <f>料單!$L$3</f>
        <v>拉、KD</v>
      </c>
    </row>
    <row r="128" spans="1:28" x14ac:dyDescent="0.25">
      <c r="A128" s="174">
        <f t="shared" si="5"/>
        <v>127</v>
      </c>
      <c r="B128" s="174" t="str">
        <f ca="1">料單!$C$1</f>
        <v>2026101401</v>
      </c>
      <c r="C128" s="174">
        <f>料單!$C$2</f>
        <v>0</v>
      </c>
      <c r="D128" s="6">
        <f>板材才數分析.!B128</f>
        <v>5</v>
      </c>
      <c r="E128" s="6">
        <f>板材才數分析.!C128</f>
        <v>0</v>
      </c>
      <c r="F128" s="6">
        <f>板材才數分析.!D128</f>
        <v>5007</v>
      </c>
      <c r="G128" s="6" t="str">
        <f ca="1">板材才數分析.!E128</f>
        <v>中立板</v>
      </c>
      <c r="H128" s="6">
        <f ca="1">板材才數分析.!F128</f>
        <v>-36</v>
      </c>
      <c r="I128" s="6" t="str">
        <f ca="1">板材才數分析.!G128</f>
        <v>AA</v>
      </c>
      <c r="J128" s="6">
        <f ca="1">板材才數分析.!H128</f>
        <v>-22</v>
      </c>
      <c r="K128" s="6" t="str">
        <f ca="1">板材才數分析.!I128</f>
        <v/>
      </c>
      <c r="L128" s="6">
        <f ca="1">板材才數分析.!J128</f>
        <v>18</v>
      </c>
      <c r="M128" s="6">
        <f ca="1">板材才數分析.!K128</f>
        <v>0</v>
      </c>
      <c r="N128" s="6" t="str">
        <f ca="1">板材才數分析.!L128</f>
        <v/>
      </c>
      <c r="O128" s="6">
        <f ca="1">板材才數分析.!M128</f>
        <v>0</v>
      </c>
      <c r="P128" t="str">
        <f ca="1">表格15[[#This Row],[封邊色號]]</f>
        <v/>
      </c>
      <c r="Q128" s="174" t="str">
        <f ca="1">IF(VLOOKUP(F128,料單!$C:$P,14,FALSE)="","",VLOOKUP(F128,料單!$C:$P,14,FALSE))</f>
        <v/>
      </c>
      <c r="R128" s="174" t="str">
        <f ca="1">IF(VLOOKUP(F128,料單!$C:$Q,15,FALSE)="","",VLOOKUP(F128,料單!$C:$Q,15,FALSE))</f>
        <v>側</v>
      </c>
      <c r="S128" s="174" t="str">
        <f ca="1">IF(VLOOKUP(F128,料單!$C:$R,16,FALSE)="","",VLOOKUP(F128,料單!$C:$R,16,FALSE))</f>
        <v>排</v>
      </c>
      <c r="T128" s="174" t="str">
        <f ca="1">IF(VLOOKUP(F128,料單!$C:$S,17,FALSE)="","",VLOOKUP(F128,料單!$C:$S,17,FALSE))</f>
        <v/>
      </c>
      <c r="U128" s="174" t="str">
        <f ca="1">_xlfn.IFNA(VLOOKUP(VLOOKUP(F128,料單!C:T,18,FALSE),資料庫!AM:AN,2,FALSE),"A")</f>
        <v>A</v>
      </c>
      <c r="V128" s="174">
        <f ca="1">IF(VLOOKUP(F128,料單!C:U,19,FALSE)="","",VLOOKUP(F128,料單!C:U,19,FALSE))</f>
        <v>1</v>
      </c>
      <c r="W128" s="361" t="str">
        <f t="shared" ca="1" si="6"/>
        <v>A</v>
      </c>
      <c r="X128" s="361" t="str">
        <f t="shared" ca="1" si="7"/>
        <v>A</v>
      </c>
      <c r="Y128" s="361" t="str">
        <f t="shared" ca="1" si="8"/>
        <v/>
      </c>
      <c r="Z128" s="361" t="str">
        <f t="shared" ca="1" si="9"/>
        <v/>
      </c>
      <c r="AA128" s="483">
        <f>料單!$K$3</f>
        <v>0</v>
      </c>
      <c r="AB128" s="483" t="str">
        <f>料單!$L$3</f>
        <v>拉、KD</v>
      </c>
    </row>
    <row r="129" spans="1:28" x14ac:dyDescent="0.25">
      <c r="A129" s="174">
        <f t="shared" si="5"/>
        <v>128</v>
      </c>
      <c r="B129" s="174" t="str">
        <f ca="1">料單!$C$1</f>
        <v>2026101401</v>
      </c>
      <c r="C129" s="174">
        <f>料單!$C$2</f>
        <v>0</v>
      </c>
      <c r="D129" s="6">
        <f>板材才數分析.!B129</f>
        <v>5</v>
      </c>
      <c r="E129" s="6">
        <f>板材才數分析.!C129</f>
        <v>0</v>
      </c>
      <c r="F129" s="6">
        <f>板材才數分析.!D129</f>
        <v>5008</v>
      </c>
      <c r="G129" s="6" t="str">
        <f ca="1">板材才數分析.!E129</f>
        <v>活隔</v>
      </c>
      <c r="H129" s="6">
        <f ca="1">板材才數分析.!F129</f>
        <v>0</v>
      </c>
      <c r="I129" s="6" t="str">
        <f ca="1">板材才數分析.!G129</f>
        <v>AA</v>
      </c>
      <c r="J129" s="6">
        <f ca="1">板材才數分析.!H129</f>
        <v>-32</v>
      </c>
      <c r="K129" s="6" t="str">
        <f ca="1">板材才數分析.!I129</f>
        <v>AA</v>
      </c>
      <c r="L129" s="6">
        <f ca="1">板材才數分析.!J129</f>
        <v>18</v>
      </c>
      <c r="M129" s="6">
        <f ca="1">板材才數分析.!K129</f>
        <v>0</v>
      </c>
      <c r="N129" s="6" t="str">
        <f ca="1">板材才數分析.!L129</f>
        <v/>
      </c>
      <c r="O129" s="6">
        <f ca="1">板材才數分析.!M129</f>
        <v>0</v>
      </c>
      <c r="P129" t="str">
        <f ca="1">表格15[[#This Row],[封邊色號]]</f>
        <v/>
      </c>
      <c r="Q129" s="174" t="str">
        <f ca="1">IF(VLOOKUP(F129,料單!$C:$P,14,FALSE)="","",VLOOKUP(F129,料單!$C:$P,14,FALSE))</f>
        <v/>
      </c>
      <c r="R129" s="174" t="str">
        <f ca="1">IF(VLOOKUP(F129,料單!$C:$Q,15,FALSE)="","",VLOOKUP(F129,料單!$C:$Q,15,FALSE))</f>
        <v/>
      </c>
      <c r="S129" s="174" t="str">
        <f ca="1">IF(VLOOKUP(F129,料單!$C:$R,16,FALSE)="","",VLOOKUP(F129,料單!$C:$R,16,FALSE))</f>
        <v/>
      </c>
      <c r="T129" s="174" t="str">
        <f ca="1">IF(VLOOKUP(F129,料單!$C:$S,17,FALSE)="","",VLOOKUP(F129,料單!$C:$S,17,FALSE))</f>
        <v/>
      </c>
      <c r="U129" s="174" t="str">
        <f ca="1">_xlfn.IFNA(VLOOKUP(VLOOKUP(F129,料單!C:T,18,FALSE),資料庫!AM:AN,2,FALSE),"A")</f>
        <v>A</v>
      </c>
      <c r="V129" s="174">
        <f ca="1">IF(VLOOKUP(F129,料單!C:U,19,FALSE)="","",VLOOKUP(F129,料單!C:U,19,FALSE))</f>
        <v>1</v>
      </c>
      <c r="W129" s="361" t="str">
        <f t="shared" ca="1" si="6"/>
        <v>A</v>
      </c>
      <c r="X129" s="361" t="str">
        <f t="shared" ca="1" si="7"/>
        <v>A</v>
      </c>
      <c r="Y129" s="361" t="str">
        <f t="shared" ca="1" si="8"/>
        <v>A</v>
      </c>
      <c r="Z129" s="361" t="str">
        <f t="shared" ca="1" si="9"/>
        <v>A</v>
      </c>
      <c r="AA129" s="483">
        <f>料單!$K$3</f>
        <v>0</v>
      </c>
      <c r="AB129" s="483" t="str">
        <f>料單!$L$3</f>
        <v>拉、KD</v>
      </c>
    </row>
    <row r="130" spans="1:28" x14ac:dyDescent="0.25">
      <c r="A130" s="174">
        <f t="shared" si="5"/>
        <v>129</v>
      </c>
      <c r="B130" s="174" t="str">
        <f ca="1">料單!$C$1</f>
        <v>2026101401</v>
      </c>
      <c r="C130" s="174">
        <f>料單!$C$2</f>
        <v>0</v>
      </c>
      <c r="D130" s="6">
        <f>板材才數分析.!B130</f>
        <v>5</v>
      </c>
      <c r="E130" s="6">
        <f>板材才數分析.!C130</f>
        <v>0</v>
      </c>
      <c r="F130" s="6">
        <f>板材才數分析.!D130</f>
        <v>5009</v>
      </c>
      <c r="G130" s="6" t="str">
        <f ca="1">板材才數分析.!E130</f>
        <v>固隔</v>
      </c>
      <c r="H130" s="6">
        <f ca="1">板材才數分析.!F130</f>
        <v>0</v>
      </c>
      <c r="I130" s="6" t="str">
        <f ca="1">板材才數分析.!G130</f>
        <v>AA</v>
      </c>
      <c r="J130" s="6">
        <f ca="1">板材才數分析.!H130</f>
        <v>-22</v>
      </c>
      <c r="K130" s="6" t="str">
        <f ca="1">板材才數分析.!I130</f>
        <v/>
      </c>
      <c r="L130" s="6">
        <f ca="1">板材才數分析.!J130</f>
        <v>18</v>
      </c>
      <c r="M130" s="6">
        <f ca="1">板材才數分析.!K130</f>
        <v>0</v>
      </c>
      <c r="N130" s="6" t="str">
        <f ca="1">板材才數分析.!L130</f>
        <v/>
      </c>
      <c r="O130" s="6">
        <f ca="1">板材才數分析.!M130</f>
        <v>0</v>
      </c>
      <c r="P130" t="str">
        <f ca="1">表格15[[#This Row],[封邊色號]]</f>
        <v/>
      </c>
      <c r="Q130" s="174" t="str">
        <f ca="1">IF(VLOOKUP(F130,料單!$C:$P,14,FALSE)="","",VLOOKUP(F130,料單!$C:$P,14,FALSE))</f>
        <v/>
      </c>
      <c r="R130" s="174" t="str">
        <f ca="1">IF(VLOOKUP(F130,料單!$C:$Q,15,FALSE)="","",VLOOKUP(F130,料單!$C:$Q,15,FALSE))</f>
        <v>固</v>
      </c>
      <c r="S130" s="174" t="str">
        <f ca="1">IF(VLOOKUP(F130,料單!$C:$R,16,FALSE)="","",VLOOKUP(F130,料單!$C:$R,16,FALSE))</f>
        <v/>
      </c>
      <c r="T130" s="174" t="str">
        <f ca="1">IF(VLOOKUP(F130,料單!$C:$S,17,FALSE)="","",VLOOKUP(F130,料單!$C:$S,17,FALSE))</f>
        <v/>
      </c>
      <c r="U130" s="174" t="str">
        <f ca="1">_xlfn.IFNA(VLOOKUP(VLOOKUP(F130,料單!C:T,18,FALSE),資料庫!AM:AN,2,FALSE),"A")</f>
        <v>A</v>
      </c>
      <c r="V130" s="174">
        <f ca="1">IF(VLOOKUP(F130,料單!C:U,19,FALSE)="","",VLOOKUP(F130,料單!C:U,19,FALSE))</f>
        <v>1</v>
      </c>
      <c r="W130" s="361" t="str">
        <f t="shared" ca="1" si="6"/>
        <v>A</v>
      </c>
      <c r="X130" s="361" t="str">
        <f t="shared" ca="1" si="7"/>
        <v>A</v>
      </c>
      <c r="Y130" s="361" t="str">
        <f t="shared" ca="1" si="8"/>
        <v/>
      </c>
      <c r="Z130" s="361" t="str">
        <f t="shared" ca="1" si="9"/>
        <v/>
      </c>
      <c r="AA130" s="483">
        <f>料單!$K$3</f>
        <v>0</v>
      </c>
      <c r="AB130" s="483" t="str">
        <f>料單!$L$3</f>
        <v>拉、KD</v>
      </c>
    </row>
    <row r="131" spans="1:28" x14ac:dyDescent="0.25">
      <c r="A131" s="174">
        <f t="shared" ref="A131:A194" si="10">ROW(A130)</f>
        <v>130</v>
      </c>
      <c r="B131" s="174" t="str">
        <f ca="1">料單!$C$1</f>
        <v>2026101401</v>
      </c>
      <c r="C131" s="174">
        <f>料單!$C$2</f>
        <v>0</v>
      </c>
      <c r="D131" s="6">
        <f>板材才數分析.!B131</f>
        <v>5</v>
      </c>
      <c r="E131" s="6">
        <f>板材才數分析.!C131</f>
        <v>0</v>
      </c>
      <c r="F131" s="6">
        <f>板材才數分析.!D131</f>
        <v>5010</v>
      </c>
      <c r="G131" s="6" t="str">
        <f ca="1">板材才數分析.!E131</f>
        <v>左門板</v>
      </c>
      <c r="H131" s="6">
        <f ca="1">板材才數分析.!F131</f>
        <v>0</v>
      </c>
      <c r="I131" s="6" t="str">
        <f ca="1">板材才數分析.!G131</f>
        <v>AA</v>
      </c>
      <c r="J131" s="6">
        <f ca="1">板材才數分析.!H131</f>
        <v>-4</v>
      </c>
      <c r="K131" s="6" t="str">
        <f ca="1">板材才數分析.!I131</f>
        <v>AA</v>
      </c>
      <c r="L131" s="6">
        <f ca="1">板材才數分析.!J131</f>
        <v>18</v>
      </c>
      <c r="M131" s="6">
        <f ca="1">板材才數分析.!K131</f>
        <v>0</v>
      </c>
      <c r="N131" s="6" t="str">
        <f ca="1">板材才數分析.!L131</f>
        <v/>
      </c>
      <c r="O131" s="6">
        <f ca="1">板材才數分析.!M131</f>
        <v>0</v>
      </c>
      <c r="P131" t="str">
        <f ca="1">表格15[[#This Row],[封邊色號]]</f>
        <v/>
      </c>
      <c r="Q131" s="174" t="str">
        <f ca="1">IF(VLOOKUP(F131,料單!$C:$P,14,FALSE)="","",VLOOKUP(F131,料單!$C:$P,14,FALSE))</f>
        <v>鉸2</v>
      </c>
      <c r="R131" s="174" t="str">
        <f ca="1">IF(VLOOKUP(F131,料單!$C:$Q,15,FALSE)="","",VLOOKUP(F131,料單!$C:$Q,15,FALSE))</f>
        <v/>
      </c>
      <c r="S131" s="174" t="str">
        <f ca="1">IF(VLOOKUP(F131,料單!$C:$R,16,FALSE)="","",VLOOKUP(F131,料單!$C:$R,16,FALSE))</f>
        <v/>
      </c>
      <c r="T131" s="174" t="str">
        <f ca="1">IF(VLOOKUP(F131,料單!$C:$S,17,FALSE)="","",VLOOKUP(F131,料單!$C:$S,17,FALSE))</f>
        <v/>
      </c>
      <c r="U131" s="174" t="str">
        <f ca="1">_xlfn.IFNA(VLOOKUP(VLOOKUP(F131,料單!C:T,18,FALSE),資料庫!AM:AN,2,FALSE),"A")</f>
        <v>A</v>
      </c>
      <c r="V131" s="174">
        <f ca="1">IF(VLOOKUP(F131,料單!C:U,19,FALSE)="","",VLOOKUP(F131,料單!C:U,19,FALSE))</f>
        <v>1</v>
      </c>
      <c r="W131" s="361" t="str">
        <f t="shared" ref="W131:W194" ca="1" si="11">IF(LEFT($I131,1)="0","",LEFT($I131,1))</f>
        <v>A</v>
      </c>
      <c r="X131" s="361" t="str">
        <f t="shared" ref="X131:X194" ca="1" si="12">IF(EXACT(I131, "AA"), "A", IF(EXACT(I131, "A"), "  ", ""))</f>
        <v>A</v>
      </c>
      <c r="Y131" s="361" t="str">
        <f t="shared" ref="Y131:Y194" ca="1" si="13">IF(LEFT($K131,1)="0","",LEFT($K131,1))</f>
        <v>A</v>
      </c>
      <c r="Z131" s="361" t="str">
        <f t="shared" ref="Z131:Z194" ca="1" si="14">IF(RIGHT($K131,1)="0","",RIGHT($K131,1))</f>
        <v>A</v>
      </c>
      <c r="AA131" s="483">
        <f>料單!$K$3</f>
        <v>0</v>
      </c>
      <c r="AB131" s="483" t="str">
        <f>料單!$L$3</f>
        <v>拉、KD</v>
      </c>
    </row>
    <row r="132" spans="1:28" x14ac:dyDescent="0.25">
      <c r="A132" s="174">
        <f t="shared" si="10"/>
        <v>131</v>
      </c>
      <c r="B132" s="174" t="str">
        <f ca="1">料單!$C$1</f>
        <v>2026101401</v>
      </c>
      <c r="C132" s="174">
        <f>料單!$C$2</f>
        <v>0</v>
      </c>
      <c r="D132" s="6">
        <f>板材才數分析.!B132</f>
        <v>5</v>
      </c>
      <c r="E132" s="6">
        <f>板材才數分析.!C132</f>
        <v>0</v>
      </c>
      <c r="F132" s="6">
        <f>板材才數分析.!D132</f>
        <v>5011</v>
      </c>
      <c r="G132" s="6" t="str">
        <f ca="1">板材才數分析.!E132</f>
        <v>右門板</v>
      </c>
      <c r="H132" s="6">
        <f ca="1">板材才數分析.!F132</f>
        <v>0</v>
      </c>
      <c r="I132" s="6" t="str">
        <f ca="1">板材才數分析.!G132</f>
        <v>AA</v>
      </c>
      <c r="J132" s="6">
        <f ca="1">板材才數分析.!H132</f>
        <v>-4</v>
      </c>
      <c r="K132" s="6" t="str">
        <f ca="1">板材才數分析.!I132</f>
        <v>AA</v>
      </c>
      <c r="L132" s="6">
        <f ca="1">板材才數分析.!J132</f>
        <v>18</v>
      </c>
      <c r="M132" s="6">
        <f ca="1">板材才數分析.!K132</f>
        <v>0</v>
      </c>
      <c r="N132" s="6" t="str">
        <f ca="1">板材才數分析.!L132</f>
        <v/>
      </c>
      <c r="O132" s="6">
        <f ca="1">板材才數分析.!M132</f>
        <v>0</v>
      </c>
      <c r="P132" t="str">
        <f ca="1">表格15[[#This Row],[封邊色號]]</f>
        <v/>
      </c>
      <c r="Q132" s="174" t="str">
        <f ca="1">IF(VLOOKUP(F132,料單!$C:$P,14,FALSE)="","",VLOOKUP(F132,料單!$C:$P,14,FALSE))</f>
        <v>鉸2</v>
      </c>
      <c r="R132" s="174" t="str">
        <f ca="1">IF(VLOOKUP(F132,料單!$C:$Q,15,FALSE)="","",VLOOKUP(F132,料單!$C:$Q,15,FALSE))</f>
        <v/>
      </c>
      <c r="S132" s="174" t="str">
        <f ca="1">IF(VLOOKUP(F132,料單!$C:$R,16,FALSE)="","",VLOOKUP(F132,料單!$C:$R,16,FALSE))</f>
        <v/>
      </c>
      <c r="T132" s="174" t="str">
        <f ca="1">IF(VLOOKUP(F132,料單!$C:$S,17,FALSE)="","",VLOOKUP(F132,料單!$C:$S,17,FALSE))</f>
        <v/>
      </c>
      <c r="U132" s="174" t="str">
        <f ca="1">_xlfn.IFNA(VLOOKUP(VLOOKUP(F132,料單!C:T,18,FALSE),資料庫!AM:AN,2,FALSE),"A")</f>
        <v>A</v>
      </c>
      <c r="V132" s="174">
        <f ca="1">IF(VLOOKUP(F132,料單!C:U,19,FALSE)="","",VLOOKUP(F132,料單!C:U,19,FALSE))</f>
        <v>1</v>
      </c>
      <c r="W132" s="361" t="str">
        <f t="shared" ca="1" si="11"/>
        <v>A</v>
      </c>
      <c r="X132" s="361" t="str">
        <f t="shared" ca="1" si="12"/>
        <v>A</v>
      </c>
      <c r="Y132" s="361" t="str">
        <f t="shared" ca="1" si="13"/>
        <v>A</v>
      </c>
      <c r="Z132" s="361" t="str">
        <f t="shared" ca="1" si="14"/>
        <v>A</v>
      </c>
      <c r="AA132" s="483">
        <f>料單!$K$3</f>
        <v>0</v>
      </c>
      <c r="AB132" s="483" t="str">
        <f>料單!$L$3</f>
        <v>拉、KD</v>
      </c>
    </row>
    <row r="133" spans="1:28" x14ac:dyDescent="0.25">
      <c r="A133" s="174">
        <f t="shared" si="10"/>
        <v>132</v>
      </c>
      <c r="B133" s="174" t="str">
        <f ca="1">料單!$C$1</f>
        <v>2026101401</v>
      </c>
      <c r="C133" s="174">
        <f>料單!$C$2</f>
        <v>0</v>
      </c>
      <c r="D133" s="6">
        <f>板材才數分析.!B133</f>
        <v>5</v>
      </c>
      <c r="E133" s="6">
        <f>板材才數分析.!C133</f>
        <v>0</v>
      </c>
      <c r="F133" s="6">
        <f>板材才數分析.!D133</f>
        <v>5012</v>
      </c>
      <c r="G133" s="6">
        <f ca="1">板材才數分析.!E133</f>
        <v>0</v>
      </c>
      <c r="H133" s="6">
        <f ca="1">板材才數分析.!F133</f>
        <v>0</v>
      </c>
      <c r="I133" s="6" t="str">
        <f ca="1">板材才數分析.!G133</f>
        <v/>
      </c>
      <c r="J133" s="6">
        <f ca="1">板材才數分析.!H133</f>
        <v>0</v>
      </c>
      <c r="K133" s="6" t="str">
        <f ca="1">板材才數分析.!I133</f>
        <v/>
      </c>
      <c r="L133" s="6">
        <f ca="1">板材才數分析.!J133</f>
        <v>0</v>
      </c>
      <c r="M133" s="6">
        <f ca="1">板材才數分析.!K133</f>
        <v>0</v>
      </c>
      <c r="N133" s="6" t="str">
        <f ca="1">板材才數分析.!L133</f>
        <v/>
      </c>
      <c r="O133" s="6">
        <f ca="1">板材才數分析.!M133</f>
        <v>0</v>
      </c>
      <c r="P133" t="str">
        <f ca="1">表格15[[#This Row],[封邊色號]]</f>
        <v/>
      </c>
      <c r="Q133" s="174" t="str">
        <f ca="1">IF(VLOOKUP(F133,料單!$C:$P,14,FALSE)="","",VLOOKUP(F133,料單!$C:$P,14,FALSE))</f>
        <v/>
      </c>
      <c r="R133" s="174" t="str">
        <f ca="1">IF(VLOOKUP(F133,料單!$C:$Q,15,FALSE)="","",VLOOKUP(F133,料單!$C:$Q,15,FALSE))</f>
        <v/>
      </c>
      <c r="S133" s="174" t="str">
        <f ca="1">IF(VLOOKUP(F133,料單!$C:$R,16,FALSE)="","",VLOOKUP(F133,料單!$C:$R,16,FALSE))</f>
        <v/>
      </c>
      <c r="T133" s="174" t="str">
        <f ca="1">IF(VLOOKUP(F133,料單!$C:$S,17,FALSE)="","",VLOOKUP(F133,料單!$C:$S,17,FALSE))</f>
        <v/>
      </c>
      <c r="U133" s="174" t="str">
        <f ca="1">_xlfn.IFNA(VLOOKUP(VLOOKUP(F133,料單!C:T,18,FALSE),資料庫!AM:AN,2,FALSE),"A")</f>
        <v>A</v>
      </c>
      <c r="V133" s="174" t="str">
        <f ca="1">IF(VLOOKUP(F133,料單!C:U,19,FALSE)="","",VLOOKUP(F133,料單!C:U,19,FALSE))</f>
        <v/>
      </c>
      <c r="W133" s="361" t="str">
        <f t="shared" ca="1" si="11"/>
        <v/>
      </c>
      <c r="X133" s="361" t="str">
        <f t="shared" ca="1" si="12"/>
        <v/>
      </c>
      <c r="Y133" s="361" t="str">
        <f t="shared" ca="1" si="13"/>
        <v/>
      </c>
      <c r="Z133" s="361" t="str">
        <f t="shared" ca="1" si="14"/>
        <v/>
      </c>
      <c r="AA133" s="483">
        <f>料單!$K$3</f>
        <v>0</v>
      </c>
      <c r="AB133" s="483" t="str">
        <f>料單!$L$3</f>
        <v>拉、KD</v>
      </c>
    </row>
    <row r="134" spans="1:28" x14ac:dyDescent="0.25">
      <c r="A134" s="174">
        <f t="shared" si="10"/>
        <v>133</v>
      </c>
      <c r="B134" s="174" t="str">
        <f ca="1">料單!$C$1</f>
        <v>2026101401</v>
      </c>
      <c r="C134" s="174">
        <f>料單!$C$2</f>
        <v>0</v>
      </c>
      <c r="D134" s="6">
        <f>板材才數分析.!B134</f>
        <v>5</v>
      </c>
      <c r="E134" s="6">
        <f>板材才數分析.!C134</f>
        <v>0</v>
      </c>
      <c r="F134" s="6">
        <f>板材才數分析.!D134</f>
        <v>5013</v>
      </c>
      <c r="G134" s="6">
        <f ca="1">板材才數分析.!E134</f>
        <v>0</v>
      </c>
      <c r="H134" s="6">
        <f ca="1">板材才數分析.!F134</f>
        <v>0</v>
      </c>
      <c r="I134" s="6" t="str">
        <f ca="1">板材才數分析.!G134</f>
        <v/>
      </c>
      <c r="J134" s="6">
        <f ca="1">板材才數分析.!H134</f>
        <v>0</v>
      </c>
      <c r="K134" s="6" t="str">
        <f ca="1">板材才數分析.!I134</f>
        <v/>
      </c>
      <c r="L134" s="6">
        <f ca="1">板材才數分析.!J134</f>
        <v>0</v>
      </c>
      <c r="M134" s="6">
        <f ca="1">板材才數分析.!K134</f>
        <v>0</v>
      </c>
      <c r="N134" s="6" t="str">
        <f ca="1">板材才數分析.!L134</f>
        <v/>
      </c>
      <c r="O134" s="6">
        <f ca="1">板材才數分析.!M134</f>
        <v>0</v>
      </c>
      <c r="P134" t="str">
        <f ca="1">表格15[[#This Row],[封邊色號]]</f>
        <v/>
      </c>
      <c r="Q134" s="174" t="str">
        <f ca="1">IF(VLOOKUP(F134,料單!$C:$P,14,FALSE)="","",VLOOKUP(F134,料單!$C:$P,14,FALSE))</f>
        <v/>
      </c>
      <c r="R134" s="174" t="str">
        <f ca="1">IF(VLOOKUP(F134,料單!$C:$Q,15,FALSE)="","",VLOOKUP(F134,料單!$C:$Q,15,FALSE))</f>
        <v/>
      </c>
      <c r="S134" s="174" t="str">
        <f ca="1">IF(VLOOKUP(F134,料單!$C:$R,16,FALSE)="","",VLOOKUP(F134,料單!$C:$R,16,FALSE))</f>
        <v/>
      </c>
      <c r="T134" s="174" t="str">
        <f ca="1">IF(VLOOKUP(F134,料單!$C:$S,17,FALSE)="","",VLOOKUP(F134,料單!$C:$S,17,FALSE))</f>
        <v/>
      </c>
      <c r="U134" s="174" t="str">
        <f ca="1">_xlfn.IFNA(VLOOKUP(VLOOKUP(F134,料單!C:T,18,FALSE),資料庫!AM:AN,2,FALSE),"A")</f>
        <v>A</v>
      </c>
      <c r="V134" s="174" t="str">
        <f ca="1">IF(VLOOKUP(F134,料單!C:U,19,FALSE)="","",VLOOKUP(F134,料單!C:U,19,FALSE))</f>
        <v/>
      </c>
      <c r="W134" s="361" t="str">
        <f t="shared" ca="1" si="11"/>
        <v/>
      </c>
      <c r="X134" s="361" t="str">
        <f t="shared" ca="1" si="12"/>
        <v/>
      </c>
      <c r="Y134" s="361" t="str">
        <f t="shared" ca="1" si="13"/>
        <v/>
      </c>
      <c r="Z134" s="361" t="str">
        <f t="shared" ca="1" si="14"/>
        <v/>
      </c>
      <c r="AA134" s="483">
        <f>料單!$K$3</f>
        <v>0</v>
      </c>
      <c r="AB134" s="483" t="str">
        <f>料單!$L$3</f>
        <v>拉、KD</v>
      </c>
    </row>
    <row r="135" spans="1:28" x14ac:dyDescent="0.25">
      <c r="A135" s="174">
        <f t="shared" si="10"/>
        <v>134</v>
      </c>
      <c r="B135" s="174" t="str">
        <f ca="1">料單!$C$1</f>
        <v>2026101401</v>
      </c>
      <c r="C135" s="174">
        <f>料單!$C$2</f>
        <v>0</v>
      </c>
      <c r="D135" s="6">
        <f>板材才數分析.!B135</f>
        <v>5</v>
      </c>
      <c r="E135" s="6">
        <f>板材才數分析.!C135</f>
        <v>0</v>
      </c>
      <c r="F135" s="6">
        <f>板材才數分析.!D135</f>
        <v>5014</v>
      </c>
      <c r="G135" s="6">
        <f ca="1">板材才數分析.!E135</f>
        <v>0</v>
      </c>
      <c r="H135" s="6">
        <f ca="1">板材才數分析.!F135</f>
        <v>0</v>
      </c>
      <c r="I135" s="6" t="str">
        <f ca="1">板材才數分析.!G135</f>
        <v/>
      </c>
      <c r="J135" s="6">
        <f ca="1">板材才數分析.!H135</f>
        <v>0</v>
      </c>
      <c r="K135" s="6" t="str">
        <f ca="1">板材才數分析.!I135</f>
        <v/>
      </c>
      <c r="L135" s="6">
        <f ca="1">板材才數分析.!J135</f>
        <v>0</v>
      </c>
      <c r="M135" s="6">
        <f ca="1">板材才數分析.!K135</f>
        <v>0</v>
      </c>
      <c r="N135" s="6" t="str">
        <f ca="1">板材才數分析.!L135</f>
        <v/>
      </c>
      <c r="O135" s="6">
        <f ca="1">板材才數分析.!M135</f>
        <v>0</v>
      </c>
      <c r="P135" t="str">
        <f ca="1">表格15[[#This Row],[封邊色號]]</f>
        <v/>
      </c>
      <c r="Q135" s="174" t="str">
        <f ca="1">IF(VLOOKUP(F135,料單!$C:$P,14,FALSE)="","",VLOOKUP(F135,料單!$C:$P,14,FALSE))</f>
        <v/>
      </c>
      <c r="R135" s="174" t="str">
        <f ca="1">IF(VLOOKUP(F135,料單!$C:$Q,15,FALSE)="","",VLOOKUP(F135,料單!$C:$Q,15,FALSE))</f>
        <v/>
      </c>
      <c r="S135" s="174" t="str">
        <f ca="1">IF(VLOOKUP(F135,料單!$C:$R,16,FALSE)="","",VLOOKUP(F135,料單!$C:$R,16,FALSE))</f>
        <v/>
      </c>
      <c r="T135" s="174" t="str">
        <f ca="1">IF(VLOOKUP(F135,料單!$C:$S,17,FALSE)="","",VLOOKUP(F135,料單!$C:$S,17,FALSE))</f>
        <v/>
      </c>
      <c r="U135" s="174" t="str">
        <f ca="1">_xlfn.IFNA(VLOOKUP(VLOOKUP(F135,料單!C:T,18,FALSE),資料庫!AM:AN,2,FALSE),"A")</f>
        <v>A</v>
      </c>
      <c r="V135" s="174" t="str">
        <f ca="1">IF(VLOOKUP(F135,料單!C:U,19,FALSE)="","",VLOOKUP(F135,料單!C:U,19,FALSE))</f>
        <v/>
      </c>
      <c r="W135" s="361" t="str">
        <f t="shared" ca="1" si="11"/>
        <v/>
      </c>
      <c r="X135" s="361" t="str">
        <f t="shared" ca="1" si="12"/>
        <v/>
      </c>
      <c r="Y135" s="361" t="str">
        <f t="shared" ca="1" si="13"/>
        <v/>
      </c>
      <c r="Z135" s="361" t="str">
        <f t="shared" ca="1" si="14"/>
        <v/>
      </c>
      <c r="AA135" s="483">
        <f>料單!$K$3</f>
        <v>0</v>
      </c>
      <c r="AB135" s="483" t="str">
        <f>料單!$L$3</f>
        <v>拉、KD</v>
      </c>
    </row>
    <row r="136" spans="1:28" x14ac:dyDescent="0.25">
      <c r="A136" s="174">
        <f t="shared" si="10"/>
        <v>135</v>
      </c>
      <c r="B136" s="174" t="str">
        <f ca="1">料單!$C$1</f>
        <v>2026101401</v>
      </c>
      <c r="C136" s="174">
        <f>料單!$C$2</f>
        <v>0</v>
      </c>
      <c r="D136" s="6">
        <f>板材才數分析.!B136</f>
        <v>5</v>
      </c>
      <c r="E136" s="6">
        <f>板材才數分析.!C136</f>
        <v>0</v>
      </c>
      <c r="F136" s="6">
        <f>板材才數分析.!D136</f>
        <v>5015</v>
      </c>
      <c r="G136" s="6">
        <f ca="1">板材才數分析.!E136</f>
        <v>0</v>
      </c>
      <c r="H136" s="6">
        <f ca="1">板材才數分析.!F136</f>
        <v>0</v>
      </c>
      <c r="I136" s="6" t="str">
        <f ca="1">板材才數分析.!G136</f>
        <v/>
      </c>
      <c r="J136" s="6">
        <f ca="1">板材才數分析.!H136</f>
        <v>0</v>
      </c>
      <c r="K136" s="6" t="str">
        <f ca="1">板材才數分析.!I136</f>
        <v/>
      </c>
      <c r="L136" s="6">
        <f ca="1">板材才數分析.!J136</f>
        <v>0</v>
      </c>
      <c r="M136" s="6">
        <f ca="1">板材才數分析.!K136</f>
        <v>0</v>
      </c>
      <c r="N136" s="6" t="str">
        <f ca="1">板材才數分析.!L136</f>
        <v/>
      </c>
      <c r="O136" s="6">
        <f ca="1">板材才數分析.!M136</f>
        <v>0</v>
      </c>
      <c r="P136" t="str">
        <f ca="1">表格15[[#This Row],[封邊色號]]</f>
        <v/>
      </c>
      <c r="Q136" s="174" t="str">
        <f ca="1">IF(VLOOKUP(F136,料單!$C:$P,14,FALSE)="","",VLOOKUP(F136,料單!$C:$P,14,FALSE))</f>
        <v/>
      </c>
      <c r="R136" s="174" t="str">
        <f ca="1">IF(VLOOKUP(F136,料單!$C:$Q,15,FALSE)="","",VLOOKUP(F136,料單!$C:$Q,15,FALSE))</f>
        <v/>
      </c>
      <c r="S136" s="174" t="str">
        <f ca="1">IF(VLOOKUP(F136,料單!$C:$R,16,FALSE)="","",VLOOKUP(F136,料單!$C:$R,16,FALSE))</f>
        <v/>
      </c>
      <c r="T136" s="174" t="str">
        <f ca="1">IF(VLOOKUP(F136,料單!$C:$S,17,FALSE)="","",VLOOKUP(F136,料單!$C:$S,17,FALSE))</f>
        <v/>
      </c>
      <c r="U136" s="174" t="str">
        <f ca="1">_xlfn.IFNA(VLOOKUP(VLOOKUP(F136,料單!C:T,18,FALSE),資料庫!AM:AN,2,FALSE),"A")</f>
        <v>A</v>
      </c>
      <c r="V136" s="174" t="str">
        <f ca="1">IF(VLOOKUP(F136,料單!C:U,19,FALSE)="","",VLOOKUP(F136,料單!C:U,19,FALSE))</f>
        <v/>
      </c>
      <c r="W136" s="361" t="str">
        <f t="shared" ca="1" si="11"/>
        <v/>
      </c>
      <c r="X136" s="361" t="str">
        <f t="shared" ca="1" si="12"/>
        <v/>
      </c>
      <c r="Y136" s="361" t="str">
        <f t="shared" ca="1" si="13"/>
        <v/>
      </c>
      <c r="Z136" s="361" t="str">
        <f t="shared" ca="1" si="14"/>
        <v/>
      </c>
      <c r="AA136" s="483">
        <f>料單!$K$3</f>
        <v>0</v>
      </c>
      <c r="AB136" s="483" t="str">
        <f>料單!$L$3</f>
        <v>拉、KD</v>
      </c>
    </row>
    <row r="137" spans="1:28" x14ac:dyDescent="0.25">
      <c r="A137" s="174">
        <f t="shared" si="10"/>
        <v>136</v>
      </c>
      <c r="B137" s="174" t="str">
        <f ca="1">料單!$C$1</f>
        <v>2026101401</v>
      </c>
      <c r="C137" s="174">
        <f>料單!$C$2</f>
        <v>0</v>
      </c>
      <c r="D137" s="6">
        <f>板材才數分析.!B137</f>
        <v>5</v>
      </c>
      <c r="E137" s="6">
        <f>板材才數分析.!C137</f>
        <v>0</v>
      </c>
      <c r="F137" s="6">
        <f>板材才數分析.!D137</f>
        <v>5016</v>
      </c>
      <c r="G137" s="6">
        <f ca="1">板材才數分析.!E137</f>
        <v>0</v>
      </c>
      <c r="H137" s="6">
        <f ca="1">板材才數分析.!F137</f>
        <v>0</v>
      </c>
      <c r="I137" s="6" t="str">
        <f ca="1">板材才數分析.!G137</f>
        <v/>
      </c>
      <c r="J137" s="6">
        <f ca="1">板材才數分析.!H137</f>
        <v>0</v>
      </c>
      <c r="K137" s="6" t="str">
        <f ca="1">板材才數分析.!I137</f>
        <v/>
      </c>
      <c r="L137" s="6">
        <f ca="1">板材才數分析.!J137</f>
        <v>0</v>
      </c>
      <c r="M137" s="6">
        <f ca="1">板材才數分析.!K137</f>
        <v>0</v>
      </c>
      <c r="N137" s="6" t="str">
        <f ca="1">板材才數分析.!L137</f>
        <v/>
      </c>
      <c r="O137" s="6">
        <f ca="1">板材才數分析.!M137</f>
        <v>0</v>
      </c>
      <c r="P137" t="str">
        <f ca="1">表格15[[#This Row],[封邊色號]]</f>
        <v/>
      </c>
      <c r="Q137" s="174" t="str">
        <f ca="1">IF(VLOOKUP(F137,料單!$C:$P,14,FALSE)="","",VLOOKUP(F137,料單!$C:$P,14,FALSE))</f>
        <v/>
      </c>
      <c r="R137" s="174" t="str">
        <f ca="1">IF(VLOOKUP(F137,料單!$C:$Q,15,FALSE)="","",VLOOKUP(F137,料單!$C:$Q,15,FALSE))</f>
        <v/>
      </c>
      <c r="S137" s="174" t="str">
        <f ca="1">IF(VLOOKUP(F137,料單!$C:$R,16,FALSE)="","",VLOOKUP(F137,料單!$C:$R,16,FALSE))</f>
        <v/>
      </c>
      <c r="T137" s="174" t="str">
        <f ca="1">IF(VLOOKUP(F137,料單!$C:$S,17,FALSE)="","",VLOOKUP(F137,料單!$C:$S,17,FALSE))</f>
        <v/>
      </c>
      <c r="U137" s="174" t="str">
        <f ca="1">_xlfn.IFNA(VLOOKUP(VLOOKUP(F137,料單!C:T,18,FALSE),資料庫!AM:AN,2,FALSE),"A")</f>
        <v>A</v>
      </c>
      <c r="V137" s="174" t="str">
        <f ca="1">IF(VLOOKUP(F137,料單!C:U,19,FALSE)="","",VLOOKUP(F137,料單!C:U,19,FALSE))</f>
        <v/>
      </c>
      <c r="W137" s="361" t="str">
        <f t="shared" ca="1" si="11"/>
        <v/>
      </c>
      <c r="X137" s="361" t="str">
        <f t="shared" ca="1" si="12"/>
        <v/>
      </c>
      <c r="Y137" s="361" t="str">
        <f t="shared" ca="1" si="13"/>
        <v/>
      </c>
      <c r="Z137" s="361" t="str">
        <f t="shared" ca="1" si="14"/>
        <v/>
      </c>
      <c r="AA137" s="483">
        <f>料單!$K$3</f>
        <v>0</v>
      </c>
      <c r="AB137" s="483" t="str">
        <f>料單!$L$3</f>
        <v>拉、KD</v>
      </c>
    </row>
    <row r="138" spans="1:28" x14ac:dyDescent="0.25">
      <c r="A138" s="174">
        <f t="shared" si="10"/>
        <v>137</v>
      </c>
      <c r="B138" s="174" t="str">
        <f ca="1">料單!$C$1</f>
        <v>2026101401</v>
      </c>
      <c r="C138" s="174">
        <f>料單!$C$2</f>
        <v>0</v>
      </c>
      <c r="D138" s="6">
        <f>板材才數分析.!B138</f>
        <v>5</v>
      </c>
      <c r="E138" s="6">
        <f>板材才數分析.!C138</f>
        <v>0</v>
      </c>
      <c r="F138" s="6">
        <f>板材才數分析.!D138</f>
        <v>5017</v>
      </c>
      <c r="G138" s="6">
        <f ca="1">板材才數分析.!E138</f>
        <v>0</v>
      </c>
      <c r="H138" s="6">
        <f ca="1">板材才數分析.!F138</f>
        <v>0</v>
      </c>
      <c r="I138" s="6" t="str">
        <f ca="1">板材才數分析.!G138</f>
        <v/>
      </c>
      <c r="J138" s="6">
        <f ca="1">板材才數分析.!H138</f>
        <v>0</v>
      </c>
      <c r="K138" s="6" t="str">
        <f ca="1">板材才數分析.!I138</f>
        <v/>
      </c>
      <c r="L138" s="6">
        <f ca="1">板材才數分析.!J138</f>
        <v>0</v>
      </c>
      <c r="M138" s="6">
        <f ca="1">板材才數分析.!K138</f>
        <v>0</v>
      </c>
      <c r="N138" s="6" t="str">
        <f ca="1">板材才數分析.!L138</f>
        <v/>
      </c>
      <c r="O138" s="6">
        <f ca="1">板材才數分析.!M138</f>
        <v>0</v>
      </c>
      <c r="P138" t="str">
        <f ca="1">表格15[[#This Row],[封邊色號]]</f>
        <v/>
      </c>
      <c r="Q138" s="174" t="str">
        <f ca="1">IF(VLOOKUP(F138,料單!$C:$P,14,FALSE)="","",VLOOKUP(F138,料單!$C:$P,14,FALSE))</f>
        <v/>
      </c>
      <c r="R138" s="174" t="str">
        <f ca="1">IF(VLOOKUP(F138,料單!$C:$Q,15,FALSE)="","",VLOOKUP(F138,料單!$C:$Q,15,FALSE))</f>
        <v/>
      </c>
      <c r="S138" s="174" t="str">
        <f ca="1">IF(VLOOKUP(F138,料單!$C:$R,16,FALSE)="","",VLOOKUP(F138,料單!$C:$R,16,FALSE))</f>
        <v/>
      </c>
      <c r="T138" s="174" t="str">
        <f ca="1">IF(VLOOKUP(F138,料單!$C:$S,17,FALSE)="","",VLOOKUP(F138,料單!$C:$S,17,FALSE))</f>
        <v/>
      </c>
      <c r="U138" s="174" t="str">
        <f ca="1">_xlfn.IFNA(VLOOKUP(VLOOKUP(F138,料單!C:T,18,FALSE),資料庫!AM:AN,2,FALSE),"A")</f>
        <v>A</v>
      </c>
      <c r="V138" s="174" t="str">
        <f ca="1">IF(VLOOKUP(F138,料單!C:U,19,FALSE)="","",VLOOKUP(F138,料單!C:U,19,FALSE))</f>
        <v/>
      </c>
      <c r="W138" s="361" t="str">
        <f t="shared" ca="1" si="11"/>
        <v/>
      </c>
      <c r="X138" s="361" t="str">
        <f t="shared" ca="1" si="12"/>
        <v/>
      </c>
      <c r="Y138" s="361" t="str">
        <f t="shared" ca="1" si="13"/>
        <v/>
      </c>
      <c r="Z138" s="361" t="str">
        <f t="shared" ca="1" si="14"/>
        <v/>
      </c>
      <c r="AA138" s="483">
        <f>料單!$K$3</f>
        <v>0</v>
      </c>
      <c r="AB138" s="483" t="str">
        <f>料單!$L$3</f>
        <v>拉、KD</v>
      </c>
    </row>
    <row r="139" spans="1:28" x14ac:dyDescent="0.25">
      <c r="A139" s="174">
        <f t="shared" si="10"/>
        <v>138</v>
      </c>
      <c r="B139" s="174" t="str">
        <f ca="1">料單!$C$1</f>
        <v>2026101401</v>
      </c>
      <c r="C139" s="174">
        <f>料單!$C$2</f>
        <v>0</v>
      </c>
      <c r="D139" s="6">
        <f>板材才數分析.!B139</f>
        <v>5</v>
      </c>
      <c r="E139" s="6">
        <f>板材才數分析.!C139</f>
        <v>0</v>
      </c>
      <c r="F139" s="6">
        <f>板材才數分析.!D139</f>
        <v>5018</v>
      </c>
      <c r="G139" s="6">
        <f ca="1">板材才數分析.!E139</f>
        <v>0</v>
      </c>
      <c r="H139" s="6">
        <f ca="1">板材才數分析.!F139</f>
        <v>0</v>
      </c>
      <c r="I139" s="6" t="str">
        <f ca="1">板材才數分析.!G139</f>
        <v/>
      </c>
      <c r="J139" s="6">
        <f ca="1">板材才數分析.!H139</f>
        <v>0</v>
      </c>
      <c r="K139" s="6" t="str">
        <f ca="1">板材才數分析.!I139</f>
        <v/>
      </c>
      <c r="L139" s="6">
        <f ca="1">板材才數分析.!J139</f>
        <v>0</v>
      </c>
      <c r="M139" s="6">
        <f ca="1">板材才數分析.!K139</f>
        <v>0</v>
      </c>
      <c r="N139" s="6" t="str">
        <f ca="1">板材才數分析.!L139</f>
        <v/>
      </c>
      <c r="O139" s="6">
        <f ca="1">板材才數分析.!M139</f>
        <v>0</v>
      </c>
      <c r="P139" t="str">
        <f ca="1">表格15[[#This Row],[封邊色號]]</f>
        <v/>
      </c>
      <c r="Q139" s="174" t="str">
        <f ca="1">IF(VLOOKUP(F139,料單!$C:$P,14,FALSE)="","",VLOOKUP(F139,料單!$C:$P,14,FALSE))</f>
        <v/>
      </c>
      <c r="R139" s="174" t="str">
        <f ca="1">IF(VLOOKUP(F139,料單!$C:$Q,15,FALSE)="","",VLOOKUP(F139,料單!$C:$Q,15,FALSE))</f>
        <v/>
      </c>
      <c r="S139" s="174" t="str">
        <f ca="1">IF(VLOOKUP(F139,料單!$C:$R,16,FALSE)="","",VLOOKUP(F139,料單!$C:$R,16,FALSE))</f>
        <v/>
      </c>
      <c r="T139" s="174" t="str">
        <f ca="1">IF(VLOOKUP(F139,料單!$C:$S,17,FALSE)="","",VLOOKUP(F139,料單!$C:$S,17,FALSE))</f>
        <v/>
      </c>
      <c r="U139" s="174" t="str">
        <f ca="1">_xlfn.IFNA(VLOOKUP(VLOOKUP(F139,料單!C:T,18,FALSE),資料庫!AM:AN,2,FALSE),"A")</f>
        <v>A</v>
      </c>
      <c r="V139" s="174" t="str">
        <f ca="1">IF(VLOOKUP(F139,料單!C:U,19,FALSE)="","",VLOOKUP(F139,料單!C:U,19,FALSE))</f>
        <v/>
      </c>
      <c r="W139" s="361" t="str">
        <f t="shared" ca="1" si="11"/>
        <v/>
      </c>
      <c r="X139" s="361" t="str">
        <f t="shared" ca="1" si="12"/>
        <v/>
      </c>
      <c r="Y139" s="361" t="str">
        <f t="shared" ca="1" si="13"/>
        <v/>
      </c>
      <c r="Z139" s="361" t="str">
        <f t="shared" ca="1" si="14"/>
        <v/>
      </c>
      <c r="AA139" s="483">
        <f>料單!$K$3</f>
        <v>0</v>
      </c>
      <c r="AB139" s="483" t="str">
        <f>料單!$L$3</f>
        <v>拉、KD</v>
      </c>
    </row>
    <row r="140" spans="1:28" x14ac:dyDescent="0.25">
      <c r="A140" s="174">
        <f t="shared" si="10"/>
        <v>139</v>
      </c>
      <c r="B140" s="174" t="str">
        <f ca="1">料單!$C$1</f>
        <v>2026101401</v>
      </c>
      <c r="C140" s="174">
        <f>料單!$C$2</f>
        <v>0</v>
      </c>
      <c r="D140" s="6">
        <f>板材才數分析.!B140</f>
        <v>5</v>
      </c>
      <c r="E140" s="6">
        <f>板材才數分析.!C140</f>
        <v>0</v>
      </c>
      <c r="F140" s="6">
        <f>板材才數分析.!D140</f>
        <v>5019</v>
      </c>
      <c r="G140" s="6">
        <f ca="1">板材才數分析.!E140</f>
        <v>0</v>
      </c>
      <c r="H140" s="6">
        <f ca="1">板材才數分析.!F140</f>
        <v>0</v>
      </c>
      <c r="I140" s="6" t="str">
        <f ca="1">板材才數分析.!G140</f>
        <v/>
      </c>
      <c r="J140" s="6">
        <f ca="1">板材才數分析.!H140</f>
        <v>0</v>
      </c>
      <c r="K140" s="6" t="str">
        <f ca="1">板材才數分析.!I140</f>
        <v/>
      </c>
      <c r="L140" s="6">
        <f ca="1">板材才數分析.!J140</f>
        <v>0</v>
      </c>
      <c r="M140" s="6">
        <f ca="1">板材才數分析.!K140</f>
        <v>0</v>
      </c>
      <c r="N140" s="6" t="str">
        <f ca="1">板材才數分析.!L140</f>
        <v/>
      </c>
      <c r="O140" s="6">
        <f ca="1">板材才數分析.!M140</f>
        <v>0</v>
      </c>
      <c r="P140" t="str">
        <f ca="1">表格15[[#This Row],[封邊色號]]</f>
        <v/>
      </c>
      <c r="Q140" s="174" t="str">
        <f ca="1">IF(VLOOKUP(F140,料單!$C:$P,14,FALSE)="","",VLOOKUP(F140,料單!$C:$P,14,FALSE))</f>
        <v/>
      </c>
      <c r="R140" s="174" t="str">
        <f ca="1">IF(VLOOKUP(F140,料單!$C:$Q,15,FALSE)="","",VLOOKUP(F140,料單!$C:$Q,15,FALSE))</f>
        <v/>
      </c>
      <c r="S140" s="174" t="str">
        <f ca="1">IF(VLOOKUP(F140,料單!$C:$R,16,FALSE)="","",VLOOKUP(F140,料單!$C:$R,16,FALSE))</f>
        <v/>
      </c>
      <c r="T140" s="174" t="str">
        <f ca="1">IF(VLOOKUP(F140,料單!$C:$S,17,FALSE)="","",VLOOKUP(F140,料單!$C:$S,17,FALSE))</f>
        <v/>
      </c>
      <c r="U140" s="174" t="str">
        <f ca="1">_xlfn.IFNA(VLOOKUP(VLOOKUP(F140,料單!C:T,18,FALSE),資料庫!AM:AN,2,FALSE),"A")</f>
        <v>A</v>
      </c>
      <c r="V140" s="174" t="str">
        <f ca="1">IF(VLOOKUP(F140,料單!C:U,19,FALSE)="","",VLOOKUP(F140,料單!C:U,19,FALSE))</f>
        <v/>
      </c>
      <c r="W140" s="361" t="str">
        <f t="shared" ca="1" si="11"/>
        <v/>
      </c>
      <c r="X140" s="361" t="str">
        <f t="shared" ca="1" si="12"/>
        <v/>
      </c>
      <c r="Y140" s="361" t="str">
        <f t="shared" ca="1" si="13"/>
        <v/>
      </c>
      <c r="Z140" s="361" t="str">
        <f t="shared" ca="1" si="14"/>
        <v/>
      </c>
      <c r="AA140" s="483">
        <f>料單!$K$3</f>
        <v>0</v>
      </c>
      <c r="AB140" s="483" t="str">
        <f>料單!$L$3</f>
        <v>拉、KD</v>
      </c>
    </row>
    <row r="141" spans="1:28" x14ac:dyDescent="0.25">
      <c r="A141" s="174">
        <f t="shared" si="10"/>
        <v>140</v>
      </c>
      <c r="B141" s="174" t="str">
        <f ca="1">料單!$C$1</f>
        <v>2026101401</v>
      </c>
      <c r="C141" s="174">
        <f>料單!$C$2</f>
        <v>0</v>
      </c>
      <c r="D141" s="6">
        <f>板材才數分析.!B141</f>
        <v>5</v>
      </c>
      <c r="E141" s="6">
        <f>板材才數分析.!C141</f>
        <v>0</v>
      </c>
      <c r="F141" s="6">
        <f>板材才數分析.!D141</f>
        <v>5020</v>
      </c>
      <c r="G141" s="6">
        <f ca="1">板材才數分析.!E141</f>
        <v>0</v>
      </c>
      <c r="H141" s="6">
        <f ca="1">板材才數分析.!F141</f>
        <v>0</v>
      </c>
      <c r="I141" s="6" t="str">
        <f ca="1">板材才數分析.!G141</f>
        <v/>
      </c>
      <c r="J141" s="6">
        <f ca="1">板材才數分析.!H141</f>
        <v>0</v>
      </c>
      <c r="K141" s="6" t="str">
        <f ca="1">板材才數分析.!I141</f>
        <v/>
      </c>
      <c r="L141" s="6">
        <f ca="1">板材才數分析.!J141</f>
        <v>0</v>
      </c>
      <c r="M141" s="6">
        <f ca="1">板材才數分析.!K141</f>
        <v>0</v>
      </c>
      <c r="N141" s="6" t="str">
        <f ca="1">板材才數分析.!L141</f>
        <v/>
      </c>
      <c r="O141" s="6">
        <f ca="1">板材才數分析.!M141</f>
        <v>0</v>
      </c>
      <c r="P141" t="str">
        <f ca="1">表格15[[#This Row],[封邊色號]]</f>
        <v/>
      </c>
      <c r="Q141" s="174" t="str">
        <f ca="1">IF(VLOOKUP(F141,料單!$C:$P,14,FALSE)="","",VLOOKUP(F141,料單!$C:$P,14,FALSE))</f>
        <v/>
      </c>
      <c r="R141" s="174" t="str">
        <f ca="1">IF(VLOOKUP(F141,料單!$C:$Q,15,FALSE)="","",VLOOKUP(F141,料單!$C:$Q,15,FALSE))</f>
        <v/>
      </c>
      <c r="S141" s="174" t="str">
        <f ca="1">IF(VLOOKUP(F141,料單!$C:$R,16,FALSE)="","",VLOOKUP(F141,料單!$C:$R,16,FALSE))</f>
        <v/>
      </c>
      <c r="T141" s="174" t="str">
        <f ca="1">IF(VLOOKUP(F141,料單!$C:$S,17,FALSE)="","",VLOOKUP(F141,料單!$C:$S,17,FALSE))</f>
        <v/>
      </c>
      <c r="U141" s="174" t="str">
        <f ca="1">_xlfn.IFNA(VLOOKUP(VLOOKUP(F141,料單!C:T,18,FALSE),資料庫!AM:AN,2,FALSE),"A")</f>
        <v>A</v>
      </c>
      <c r="V141" s="174" t="str">
        <f ca="1">IF(VLOOKUP(F141,料單!C:U,19,FALSE)="","",VLOOKUP(F141,料單!C:U,19,FALSE))</f>
        <v/>
      </c>
      <c r="W141" s="361" t="str">
        <f t="shared" ca="1" si="11"/>
        <v/>
      </c>
      <c r="X141" s="361" t="str">
        <f t="shared" ca="1" si="12"/>
        <v/>
      </c>
      <c r="Y141" s="361" t="str">
        <f t="shared" ca="1" si="13"/>
        <v/>
      </c>
      <c r="Z141" s="361" t="str">
        <f t="shared" ca="1" si="14"/>
        <v/>
      </c>
      <c r="AA141" s="483">
        <f>料單!$K$3</f>
        <v>0</v>
      </c>
      <c r="AB141" s="483" t="str">
        <f>料單!$L$3</f>
        <v>拉、KD</v>
      </c>
    </row>
    <row r="142" spans="1:28" x14ac:dyDescent="0.25">
      <c r="A142" s="174">
        <f t="shared" si="10"/>
        <v>141</v>
      </c>
      <c r="B142" s="174" t="str">
        <f ca="1">料單!$C$1</f>
        <v>2026101401</v>
      </c>
      <c r="C142" s="174">
        <f>料單!$C$2</f>
        <v>0</v>
      </c>
      <c r="D142" s="6">
        <f>板材才數分析.!B142</f>
        <v>5</v>
      </c>
      <c r="E142" s="6">
        <f>板材才數分析.!C142</f>
        <v>0</v>
      </c>
      <c r="F142" s="6">
        <f>板材才數分析.!D142</f>
        <v>5021</v>
      </c>
      <c r="G142" s="6">
        <f ca="1">板材才數分析.!E142</f>
        <v>0</v>
      </c>
      <c r="H142" s="6">
        <f ca="1">板材才數分析.!F142</f>
        <v>0</v>
      </c>
      <c r="I142" s="6" t="str">
        <f ca="1">板材才數分析.!G142</f>
        <v/>
      </c>
      <c r="J142" s="6">
        <f ca="1">板材才數分析.!H142</f>
        <v>0</v>
      </c>
      <c r="K142" s="6" t="str">
        <f ca="1">板材才數分析.!I142</f>
        <v/>
      </c>
      <c r="L142" s="6">
        <f ca="1">板材才數分析.!J142</f>
        <v>0</v>
      </c>
      <c r="M142" s="6">
        <f ca="1">板材才數分析.!K142</f>
        <v>0</v>
      </c>
      <c r="N142" s="6" t="str">
        <f ca="1">板材才數分析.!L142</f>
        <v/>
      </c>
      <c r="O142" s="6">
        <f ca="1">板材才數分析.!M142</f>
        <v>0</v>
      </c>
      <c r="P142" t="str">
        <f ca="1">表格15[[#This Row],[封邊色號]]</f>
        <v/>
      </c>
      <c r="Q142" s="174" t="str">
        <f ca="1">IF(VLOOKUP(F142,料單!$C:$P,14,FALSE)="","",VLOOKUP(F142,料單!$C:$P,14,FALSE))</f>
        <v/>
      </c>
      <c r="R142" s="174" t="str">
        <f ca="1">IF(VLOOKUP(F142,料單!$C:$Q,15,FALSE)="","",VLOOKUP(F142,料單!$C:$Q,15,FALSE))</f>
        <v/>
      </c>
      <c r="S142" s="174" t="str">
        <f ca="1">IF(VLOOKUP(F142,料單!$C:$R,16,FALSE)="","",VLOOKUP(F142,料單!$C:$R,16,FALSE))</f>
        <v/>
      </c>
      <c r="T142" s="174" t="str">
        <f ca="1">IF(VLOOKUP(F142,料單!$C:$S,17,FALSE)="","",VLOOKUP(F142,料單!$C:$S,17,FALSE))</f>
        <v/>
      </c>
      <c r="U142" s="174" t="str">
        <f ca="1">_xlfn.IFNA(VLOOKUP(VLOOKUP(F142,料單!C:T,18,FALSE),資料庫!AM:AN,2,FALSE),"A")</f>
        <v>A</v>
      </c>
      <c r="V142" s="174" t="str">
        <f ca="1">IF(VLOOKUP(F142,料單!C:U,19,FALSE)="","",VLOOKUP(F142,料單!C:U,19,FALSE))</f>
        <v/>
      </c>
      <c r="W142" s="361" t="str">
        <f t="shared" ca="1" si="11"/>
        <v/>
      </c>
      <c r="X142" s="361" t="str">
        <f t="shared" ca="1" si="12"/>
        <v/>
      </c>
      <c r="Y142" s="361" t="str">
        <f t="shared" ca="1" si="13"/>
        <v/>
      </c>
      <c r="Z142" s="361" t="str">
        <f t="shared" ca="1" si="14"/>
        <v/>
      </c>
      <c r="AA142" s="483">
        <f>料單!$K$3</f>
        <v>0</v>
      </c>
      <c r="AB142" s="483" t="str">
        <f>料單!$L$3</f>
        <v>拉、KD</v>
      </c>
    </row>
    <row r="143" spans="1:28" x14ac:dyDescent="0.25">
      <c r="A143" s="174">
        <f t="shared" si="10"/>
        <v>142</v>
      </c>
      <c r="B143" s="174" t="str">
        <f ca="1">料單!$C$1</f>
        <v>2026101401</v>
      </c>
      <c r="C143" s="174">
        <f>料單!$C$2</f>
        <v>0</v>
      </c>
      <c r="D143" s="6">
        <f>板材才數分析.!B143</f>
        <v>5</v>
      </c>
      <c r="E143" s="6">
        <f>板材才數分析.!C143</f>
        <v>0</v>
      </c>
      <c r="F143" s="6">
        <f>板材才數分析.!D143</f>
        <v>5022</v>
      </c>
      <c r="G143" s="6">
        <f ca="1">板材才數分析.!E143</f>
        <v>0</v>
      </c>
      <c r="H143" s="6">
        <f ca="1">板材才數分析.!F143</f>
        <v>0</v>
      </c>
      <c r="I143" s="6" t="str">
        <f ca="1">板材才數分析.!G143</f>
        <v/>
      </c>
      <c r="J143" s="6">
        <f ca="1">板材才數分析.!H143</f>
        <v>0</v>
      </c>
      <c r="K143" s="6" t="str">
        <f ca="1">板材才數分析.!I143</f>
        <v/>
      </c>
      <c r="L143" s="6">
        <f ca="1">板材才數分析.!J143</f>
        <v>0</v>
      </c>
      <c r="M143" s="6">
        <f ca="1">板材才數分析.!K143</f>
        <v>0</v>
      </c>
      <c r="N143" s="6" t="str">
        <f ca="1">板材才數分析.!L143</f>
        <v/>
      </c>
      <c r="O143" s="6">
        <f ca="1">板材才數分析.!M143</f>
        <v>0</v>
      </c>
      <c r="P143" t="str">
        <f ca="1">表格15[[#This Row],[封邊色號]]</f>
        <v/>
      </c>
      <c r="Q143" s="174" t="str">
        <f ca="1">IF(VLOOKUP(F143,料單!$C:$P,14,FALSE)="","",VLOOKUP(F143,料單!$C:$P,14,FALSE))</f>
        <v/>
      </c>
      <c r="R143" s="174" t="str">
        <f ca="1">IF(VLOOKUP(F143,料單!$C:$Q,15,FALSE)="","",VLOOKUP(F143,料單!$C:$Q,15,FALSE))</f>
        <v/>
      </c>
      <c r="S143" s="174" t="str">
        <f ca="1">IF(VLOOKUP(F143,料單!$C:$R,16,FALSE)="","",VLOOKUP(F143,料單!$C:$R,16,FALSE))</f>
        <v/>
      </c>
      <c r="T143" s="174" t="str">
        <f ca="1">IF(VLOOKUP(F143,料單!$C:$S,17,FALSE)="","",VLOOKUP(F143,料單!$C:$S,17,FALSE))</f>
        <v/>
      </c>
      <c r="U143" s="174" t="str">
        <f ca="1">_xlfn.IFNA(VLOOKUP(VLOOKUP(F143,料單!C:T,18,FALSE),資料庫!AM:AN,2,FALSE),"A")</f>
        <v>A</v>
      </c>
      <c r="V143" s="174" t="str">
        <f ca="1">IF(VLOOKUP(F143,料單!C:U,19,FALSE)="","",VLOOKUP(F143,料單!C:U,19,FALSE))</f>
        <v/>
      </c>
      <c r="W143" s="361" t="str">
        <f t="shared" ca="1" si="11"/>
        <v/>
      </c>
      <c r="X143" s="361" t="str">
        <f t="shared" ca="1" si="12"/>
        <v/>
      </c>
      <c r="Y143" s="361" t="str">
        <f t="shared" ca="1" si="13"/>
        <v/>
      </c>
      <c r="Z143" s="361" t="str">
        <f t="shared" ca="1" si="14"/>
        <v/>
      </c>
      <c r="AA143" s="483">
        <f>料單!$K$3</f>
        <v>0</v>
      </c>
      <c r="AB143" s="483" t="str">
        <f>料單!$L$3</f>
        <v>拉、KD</v>
      </c>
    </row>
    <row r="144" spans="1:28" x14ac:dyDescent="0.25">
      <c r="A144" s="174">
        <f t="shared" si="10"/>
        <v>143</v>
      </c>
      <c r="B144" s="174" t="str">
        <f ca="1">料單!$C$1</f>
        <v>2026101401</v>
      </c>
      <c r="C144" s="174">
        <f>料單!$C$2</f>
        <v>0</v>
      </c>
      <c r="D144" s="6">
        <f>板材才數分析.!B144</f>
        <v>5</v>
      </c>
      <c r="E144" s="6">
        <f>板材才數分析.!C144</f>
        <v>0</v>
      </c>
      <c r="F144" s="6">
        <f>板材才數分析.!D144</f>
        <v>5023</v>
      </c>
      <c r="G144" s="6">
        <f ca="1">板材才數分析.!E144</f>
        <v>0</v>
      </c>
      <c r="H144" s="6">
        <f ca="1">板材才數分析.!F144</f>
        <v>0</v>
      </c>
      <c r="I144" s="6" t="str">
        <f ca="1">板材才數分析.!G144</f>
        <v/>
      </c>
      <c r="J144" s="6">
        <f ca="1">板材才數分析.!H144</f>
        <v>0</v>
      </c>
      <c r="K144" s="6" t="str">
        <f ca="1">板材才數分析.!I144</f>
        <v/>
      </c>
      <c r="L144" s="6">
        <f ca="1">板材才數分析.!J144</f>
        <v>0</v>
      </c>
      <c r="M144" s="6">
        <f ca="1">板材才數分析.!K144</f>
        <v>0</v>
      </c>
      <c r="N144" s="6" t="str">
        <f ca="1">板材才數分析.!L144</f>
        <v/>
      </c>
      <c r="O144" s="6">
        <f ca="1">板材才數分析.!M144</f>
        <v>0</v>
      </c>
      <c r="P144" t="str">
        <f ca="1">表格15[[#This Row],[封邊色號]]</f>
        <v/>
      </c>
      <c r="Q144" s="174" t="str">
        <f ca="1">IF(VLOOKUP(F144,料單!$C:$P,14,FALSE)="","",VLOOKUP(F144,料單!$C:$P,14,FALSE))</f>
        <v/>
      </c>
      <c r="R144" s="174" t="str">
        <f ca="1">IF(VLOOKUP(F144,料單!$C:$Q,15,FALSE)="","",VLOOKUP(F144,料單!$C:$Q,15,FALSE))</f>
        <v/>
      </c>
      <c r="S144" s="174" t="str">
        <f ca="1">IF(VLOOKUP(F144,料單!$C:$R,16,FALSE)="","",VLOOKUP(F144,料單!$C:$R,16,FALSE))</f>
        <v/>
      </c>
      <c r="T144" s="174" t="str">
        <f ca="1">IF(VLOOKUP(F144,料單!$C:$S,17,FALSE)="","",VLOOKUP(F144,料單!$C:$S,17,FALSE))</f>
        <v/>
      </c>
      <c r="U144" s="174" t="str">
        <f ca="1">_xlfn.IFNA(VLOOKUP(VLOOKUP(F144,料單!C:T,18,FALSE),資料庫!AM:AN,2,FALSE),"A")</f>
        <v>A</v>
      </c>
      <c r="V144" s="174" t="str">
        <f ca="1">IF(VLOOKUP(F144,料單!C:U,19,FALSE)="","",VLOOKUP(F144,料單!C:U,19,FALSE))</f>
        <v/>
      </c>
      <c r="W144" s="361" t="str">
        <f t="shared" ca="1" si="11"/>
        <v/>
      </c>
      <c r="X144" s="361" t="str">
        <f t="shared" ca="1" si="12"/>
        <v/>
      </c>
      <c r="Y144" s="361" t="str">
        <f t="shared" ca="1" si="13"/>
        <v/>
      </c>
      <c r="Z144" s="361" t="str">
        <f t="shared" ca="1" si="14"/>
        <v/>
      </c>
      <c r="AA144" s="483">
        <f>料單!$K$3</f>
        <v>0</v>
      </c>
      <c r="AB144" s="483" t="str">
        <f>料單!$L$3</f>
        <v>拉、KD</v>
      </c>
    </row>
    <row r="145" spans="1:28" x14ac:dyDescent="0.25">
      <c r="A145" s="174">
        <f t="shared" si="10"/>
        <v>144</v>
      </c>
      <c r="B145" s="174" t="str">
        <f ca="1">料單!$C$1</f>
        <v>2026101401</v>
      </c>
      <c r="C145" s="174">
        <f>料單!$C$2</f>
        <v>0</v>
      </c>
      <c r="D145" s="6">
        <f>板材才數分析.!B145</f>
        <v>5</v>
      </c>
      <c r="E145" s="6">
        <f>板材才數分析.!C145</f>
        <v>0</v>
      </c>
      <c r="F145" s="6">
        <f>板材才數分析.!D145</f>
        <v>5024</v>
      </c>
      <c r="G145" s="6">
        <f ca="1">板材才數分析.!E145</f>
        <v>0</v>
      </c>
      <c r="H145" s="6">
        <f ca="1">板材才數分析.!F145</f>
        <v>0</v>
      </c>
      <c r="I145" s="6" t="str">
        <f ca="1">板材才數分析.!G145</f>
        <v/>
      </c>
      <c r="J145" s="6">
        <f ca="1">板材才數分析.!H145</f>
        <v>0</v>
      </c>
      <c r="K145" s="6" t="str">
        <f ca="1">板材才數分析.!I145</f>
        <v/>
      </c>
      <c r="L145" s="6">
        <f ca="1">板材才數分析.!J145</f>
        <v>0</v>
      </c>
      <c r="M145" s="6">
        <f ca="1">板材才數分析.!K145</f>
        <v>0</v>
      </c>
      <c r="N145" s="6" t="str">
        <f ca="1">板材才數分析.!L145</f>
        <v/>
      </c>
      <c r="O145" s="6">
        <f ca="1">板材才數分析.!M145</f>
        <v>0</v>
      </c>
      <c r="P145" t="str">
        <f ca="1">表格15[[#This Row],[封邊色號]]</f>
        <v/>
      </c>
      <c r="Q145" s="174" t="str">
        <f ca="1">IF(VLOOKUP(F145,料單!$C:$P,14,FALSE)="","",VLOOKUP(F145,料單!$C:$P,14,FALSE))</f>
        <v/>
      </c>
      <c r="R145" s="174" t="str">
        <f ca="1">IF(VLOOKUP(F145,料單!$C:$Q,15,FALSE)="","",VLOOKUP(F145,料單!$C:$Q,15,FALSE))</f>
        <v/>
      </c>
      <c r="S145" s="174" t="str">
        <f ca="1">IF(VLOOKUP(F145,料單!$C:$R,16,FALSE)="","",VLOOKUP(F145,料單!$C:$R,16,FALSE))</f>
        <v/>
      </c>
      <c r="T145" s="174" t="str">
        <f ca="1">IF(VLOOKUP(F145,料單!$C:$S,17,FALSE)="","",VLOOKUP(F145,料單!$C:$S,17,FALSE))</f>
        <v/>
      </c>
      <c r="U145" s="174" t="str">
        <f ca="1">_xlfn.IFNA(VLOOKUP(VLOOKUP(F145,料單!C:T,18,FALSE),資料庫!AM:AN,2,FALSE),"A")</f>
        <v>A</v>
      </c>
      <c r="V145" s="174" t="str">
        <f ca="1">IF(VLOOKUP(F145,料單!C:U,19,FALSE)="","",VLOOKUP(F145,料單!C:U,19,FALSE))</f>
        <v/>
      </c>
      <c r="W145" s="361" t="str">
        <f t="shared" ca="1" si="11"/>
        <v/>
      </c>
      <c r="X145" s="361" t="str">
        <f t="shared" ca="1" si="12"/>
        <v/>
      </c>
      <c r="Y145" s="361" t="str">
        <f t="shared" ca="1" si="13"/>
        <v/>
      </c>
      <c r="Z145" s="361" t="str">
        <f t="shared" ca="1" si="14"/>
        <v/>
      </c>
      <c r="AA145" s="483">
        <f>料單!$K$3</f>
        <v>0</v>
      </c>
      <c r="AB145" s="483" t="str">
        <f>料單!$L$3</f>
        <v>拉、KD</v>
      </c>
    </row>
    <row r="146" spans="1:28" x14ac:dyDescent="0.25">
      <c r="A146" s="174">
        <f t="shared" si="10"/>
        <v>145</v>
      </c>
      <c r="B146" s="174" t="str">
        <f ca="1">料單!$C$1</f>
        <v>2026101401</v>
      </c>
      <c r="C146" s="174">
        <f>料單!$C$2</f>
        <v>0</v>
      </c>
      <c r="D146" s="6">
        <f>板材才數分析.!B146</f>
        <v>5</v>
      </c>
      <c r="E146" s="6">
        <f>板材才數分析.!C146</f>
        <v>0</v>
      </c>
      <c r="F146" s="6">
        <f>板材才數分析.!D146</f>
        <v>5025</v>
      </c>
      <c r="G146" s="6">
        <f ca="1">板材才數分析.!E146</f>
        <v>0</v>
      </c>
      <c r="H146" s="6">
        <f ca="1">板材才數分析.!F146</f>
        <v>0</v>
      </c>
      <c r="I146" s="6" t="str">
        <f ca="1">板材才數分析.!G146</f>
        <v/>
      </c>
      <c r="J146" s="6">
        <f ca="1">板材才數分析.!H146</f>
        <v>0</v>
      </c>
      <c r="K146" s="6" t="str">
        <f ca="1">板材才數分析.!I146</f>
        <v/>
      </c>
      <c r="L146" s="6">
        <f ca="1">板材才數分析.!J146</f>
        <v>0</v>
      </c>
      <c r="M146" s="6">
        <f ca="1">板材才數分析.!K146</f>
        <v>0</v>
      </c>
      <c r="N146" s="6" t="str">
        <f ca="1">板材才數分析.!L146</f>
        <v/>
      </c>
      <c r="O146" s="6">
        <f ca="1">板材才數分析.!M146</f>
        <v>0</v>
      </c>
      <c r="P146" t="str">
        <f ca="1">表格15[[#This Row],[封邊色號]]</f>
        <v/>
      </c>
      <c r="Q146" s="174" t="str">
        <f ca="1">IF(VLOOKUP(F146,料單!$C:$P,14,FALSE)="","",VLOOKUP(F146,料單!$C:$P,14,FALSE))</f>
        <v/>
      </c>
      <c r="R146" s="174" t="str">
        <f ca="1">IF(VLOOKUP(F146,料單!$C:$Q,15,FALSE)="","",VLOOKUP(F146,料單!$C:$Q,15,FALSE))</f>
        <v/>
      </c>
      <c r="S146" s="174" t="str">
        <f ca="1">IF(VLOOKUP(F146,料單!$C:$R,16,FALSE)="","",VLOOKUP(F146,料單!$C:$R,16,FALSE))</f>
        <v/>
      </c>
      <c r="T146" s="174" t="str">
        <f ca="1">IF(VLOOKUP(F146,料單!$C:$S,17,FALSE)="","",VLOOKUP(F146,料單!$C:$S,17,FALSE))</f>
        <v/>
      </c>
      <c r="U146" s="174" t="str">
        <f ca="1">_xlfn.IFNA(VLOOKUP(VLOOKUP(F146,料單!C:T,18,FALSE),資料庫!AM:AN,2,FALSE),"A")</f>
        <v>A</v>
      </c>
      <c r="V146" s="174" t="str">
        <f ca="1">IF(VLOOKUP(F146,料單!C:U,19,FALSE)="","",VLOOKUP(F146,料單!C:U,19,FALSE))</f>
        <v/>
      </c>
      <c r="W146" s="361" t="str">
        <f t="shared" ca="1" si="11"/>
        <v/>
      </c>
      <c r="X146" s="361" t="str">
        <f t="shared" ca="1" si="12"/>
        <v/>
      </c>
      <c r="Y146" s="361" t="str">
        <f t="shared" ca="1" si="13"/>
        <v/>
      </c>
      <c r="Z146" s="361" t="str">
        <f t="shared" ca="1" si="14"/>
        <v/>
      </c>
      <c r="AA146" s="483">
        <f>料單!$K$3</f>
        <v>0</v>
      </c>
      <c r="AB146" s="483" t="str">
        <f>料單!$L$3</f>
        <v>拉、KD</v>
      </c>
    </row>
    <row r="147" spans="1:28" x14ac:dyDescent="0.25">
      <c r="A147" s="174">
        <f t="shared" si="10"/>
        <v>146</v>
      </c>
      <c r="B147" s="174" t="str">
        <f ca="1">料單!$C$1</f>
        <v>2026101401</v>
      </c>
      <c r="C147" s="174">
        <f>料單!$C$2</f>
        <v>0</v>
      </c>
      <c r="D147" s="6">
        <f>板材才數分析.!B147</f>
        <v>5</v>
      </c>
      <c r="E147" s="6">
        <f>板材才數分析.!C147</f>
        <v>0</v>
      </c>
      <c r="F147" s="6">
        <f>板材才數分析.!D147</f>
        <v>5026</v>
      </c>
      <c r="G147" s="6">
        <f ca="1">板材才數分析.!E147</f>
        <v>0</v>
      </c>
      <c r="H147" s="6">
        <f ca="1">板材才數分析.!F147</f>
        <v>0</v>
      </c>
      <c r="I147" s="6" t="str">
        <f ca="1">板材才數分析.!G147</f>
        <v/>
      </c>
      <c r="J147" s="6">
        <f ca="1">板材才數分析.!H147</f>
        <v>0</v>
      </c>
      <c r="K147" s="6" t="str">
        <f ca="1">板材才數分析.!I147</f>
        <v/>
      </c>
      <c r="L147" s="6">
        <f ca="1">板材才數分析.!J147</f>
        <v>0</v>
      </c>
      <c r="M147" s="6">
        <f ca="1">板材才數分析.!K147</f>
        <v>0</v>
      </c>
      <c r="N147" s="6" t="str">
        <f ca="1">板材才數分析.!L147</f>
        <v/>
      </c>
      <c r="O147" s="6">
        <f ca="1">板材才數分析.!M147</f>
        <v>0</v>
      </c>
      <c r="P147" t="str">
        <f ca="1">表格15[[#This Row],[封邊色號]]</f>
        <v/>
      </c>
      <c r="Q147" s="174" t="str">
        <f ca="1">IF(VLOOKUP(F147,料單!$C:$P,14,FALSE)="","",VLOOKUP(F147,料單!$C:$P,14,FALSE))</f>
        <v/>
      </c>
      <c r="R147" s="174" t="str">
        <f ca="1">IF(VLOOKUP(F147,料單!$C:$Q,15,FALSE)="","",VLOOKUP(F147,料單!$C:$Q,15,FALSE))</f>
        <v/>
      </c>
      <c r="S147" s="174" t="str">
        <f ca="1">IF(VLOOKUP(F147,料單!$C:$R,16,FALSE)="","",VLOOKUP(F147,料單!$C:$R,16,FALSE))</f>
        <v/>
      </c>
      <c r="T147" s="174" t="str">
        <f ca="1">IF(VLOOKUP(F147,料單!$C:$S,17,FALSE)="","",VLOOKUP(F147,料單!$C:$S,17,FALSE))</f>
        <v/>
      </c>
      <c r="U147" s="174" t="str">
        <f ca="1">_xlfn.IFNA(VLOOKUP(VLOOKUP(F147,料單!C:T,18,FALSE),資料庫!AM:AN,2,FALSE),"A")</f>
        <v>A</v>
      </c>
      <c r="V147" s="174" t="str">
        <f ca="1">IF(VLOOKUP(F147,料單!C:U,19,FALSE)="","",VLOOKUP(F147,料單!C:U,19,FALSE))</f>
        <v/>
      </c>
      <c r="W147" s="361" t="str">
        <f t="shared" ca="1" si="11"/>
        <v/>
      </c>
      <c r="X147" s="361" t="str">
        <f t="shared" ca="1" si="12"/>
        <v/>
      </c>
      <c r="Y147" s="361" t="str">
        <f t="shared" ca="1" si="13"/>
        <v/>
      </c>
      <c r="Z147" s="361" t="str">
        <f t="shared" ca="1" si="14"/>
        <v/>
      </c>
      <c r="AA147" s="483">
        <f>料單!$K$3</f>
        <v>0</v>
      </c>
      <c r="AB147" s="483" t="str">
        <f>料單!$L$3</f>
        <v>拉、KD</v>
      </c>
    </row>
    <row r="148" spans="1:28" x14ac:dyDescent="0.25">
      <c r="A148" s="174">
        <f t="shared" si="10"/>
        <v>147</v>
      </c>
      <c r="B148" s="174" t="str">
        <f ca="1">料單!$C$1</f>
        <v>2026101401</v>
      </c>
      <c r="C148" s="174">
        <f>料單!$C$2</f>
        <v>0</v>
      </c>
      <c r="D148" s="6">
        <f>板材才數分析.!B148</f>
        <v>5</v>
      </c>
      <c r="E148" s="6">
        <f>板材才數分析.!C148</f>
        <v>0</v>
      </c>
      <c r="F148" s="6">
        <f>板材才數分析.!D148</f>
        <v>5027</v>
      </c>
      <c r="G148" s="6">
        <f ca="1">板材才數分析.!E148</f>
        <v>0</v>
      </c>
      <c r="H148" s="6">
        <f ca="1">板材才數分析.!F148</f>
        <v>0</v>
      </c>
      <c r="I148" s="6" t="str">
        <f ca="1">板材才數分析.!G148</f>
        <v/>
      </c>
      <c r="J148" s="6">
        <f ca="1">板材才數分析.!H148</f>
        <v>0</v>
      </c>
      <c r="K148" s="6" t="str">
        <f ca="1">板材才數分析.!I148</f>
        <v/>
      </c>
      <c r="L148" s="6">
        <f ca="1">板材才數分析.!J148</f>
        <v>0</v>
      </c>
      <c r="M148" s="6">
        <f ca="1">板材才數分析.!K148</f>
        <v>0</v>
      </c>
      <c r="N148" s="6" t="str">
        <f ca="1">板材才數分析.!L148</f>
        <v/>
      </c>
      <c r="O148" s="6">
        <f ca="1">板材才數分析.!M148</f>
        <v>0</v>
      </c>
      <c r="P148" t="str">
        <f ca="1">表格15[[#This Row],[封邊色號]]</f>
        <v/>
      </c>
      <c r="Q148" s="174" t="str">
        <f ca="1">IF(VLOOKUP(F148,料單!$C:$P,14,FALSE)="","",VLOOKUP(F148,料單!$C:$P,14,FALSE))</f>
        <v/>
      </c>
      <c r="R148" s="174" t="str">
        <f ca="1">IF(VLOOKUP(F148,料單!$C:$Q,15,FALSE)="","",VLOOKUP(F148,料單!$C:$Q,15,FALSE))</f>
        <v/>
      </c>
      <c r="S148" s="174" t="str">
        <f ca="1">IF(VLOOKUP(F148,料單!$C:$R,16,FALSE)="","",VLOOKUP(F148,料單!$C:$R,16,FALSE))</f>
        <v/>
      </c>
      <c r="T148" s="174" t="str">
        <f ca="1">IF(VLOOKUP(F148,料單!$C:$S,17,FALSE)="","",VLOOKUP(F148,料單!$C:$S,17,FALSE))</f>
        <v/>
      </c>
      <c r="U148" s="174" t="str">
        <f ca="1">_xlfn.IFNA(VLOOKUP(VLOOKUP(F148,料單!C:T,18,FALSE),資料庫!AM:AN,2,FALSE),"A")</f>
        <v>A</v>
      </c>
      <c r="V148" s="174" t="str">
        <f ca="1">IF(VLOOKUP(F148,料單!C:U,19,FALSE)="","",VLOOKUP(F148,料單!C:U,19,FALSE))</f>
        <v/>
      </c>
      <c r="W148" s="361" t="str">
        <f t="shared" ca="1" si="11"/>
        <v/>
      </c>
      <c r="X148" s="361" t="str">
        <f t="shared" ca="1" si="12"/>
        <v/>
      </c>
      <c r="Y148" s="361" t="str">
        <f t="shared" ca="1" si="13"/>
        <v/>
      </c>
      <c r="Z148" s="361" t="str">
        <f t="shared" ca="1" si="14"/>
        <v/>
      </c>
      <c r="AA148" s="483">
        <f>料單!$K$3</f>
        <v>0</v>
      </c>
      <c r="AB148" s="483" t="str">
        <f>料單!$L$3</f>
        <v>拉、KD</v>
      </c>
    </row>
    <row r="149" spans="1:28" x14ac:dyDescent="0.25">
      <c r="A149" s="174">
        <f t="shared" si="10"/>
        <v>148</v>
      </c>
      <c r="B149" s="174" t="str">
        <f ca="1">料單!$C$1</f>
        <v>2026101401</v>
      </c>
      <c r="C149" s="174">
        <f>料單!$C$2</f>
        <v>0</v>
      </c>
      <c r="D149" s="6">
        <f>板材才數分析.!B149</f>
        <v>5</v>
      </c>
      <c r="E149" s="6">
        <f>板材才數分析.!C149</f>
        <v>0</v>
      </c>
      <c r="F149" s="6">
        <f>板材才數分析.!D149</f>
        <v>5028</v>
      </c>
      <c r="G149" s="6">
        <f ca="1">板材才數分析.!E149</f>
        <v>0</v>
      </c>
      <c r="H149" s="6">
        <f ca="1">板材才數分析.!F149</f>
        <v>0</v>
      </c>
      <c r="I149" s="6" t="str">
        <f ca="1">板材才數分析.!G149</f>
        <v/>
      </c>
      <c r="J149" s="6">
        <f ca="1">板材才數分析.!H149</f>
        <v>0</v>
      </c>
      <c r="K149" s="6" t="str">
        <f ca="1">板材才數分析.!I149</f>
        <v/>
      </c>
      <c r="L149" s="6">
        <f ca="1">板材才數分析.!J149</f>
        <v>0</v>
      </c>
      <c r="M149" s="6">
        <f ca="1">板材才數分析.!K149</f>
        <v>0</v>
      </c>
      <c r="N149" s="6" t="str">
        <f ca="1">板材才數分析.!L149</f>
        <v/>
      </c>
      <c r="O149" s="6">
        <f ca="1">板材才數分析.!M149</f>
        <v>0</v>
      </c>
      <c r="P149" t="str">
        <f ca="1">表格15[[#This Row],[封邊色號]]</f>
        <v/>
      </c>
      <c r="Q149" s="174" t="str">
        <f ca="1">IF(VLOOKUP(F149,料單!$C:$P,14,FALSE)="","",VLOOKUP(F149,料單!$C:$P,14,FALSE))</f>
        <v/>
      </c>
      <c r="R149" s="174" t="str">
        <f ca="1">IF(VLOOKUP(F149,料單!$C:$Q,15,FALSE)="","",VLOOKUP(F149,料單!$C:$Q,15,FALSE))</f>
        <v/>
      </c>
      <c r="S149" s="174" t="str">
        <f ca="1">IF(VLOOKUP(F149,料單!$C:$R,16,FALSE)="","",VLOOKUP(F149,料單!$C:$R,16,FALSE))</f>
        <v/>
      </c>
      <c r="T149" s="174" t="str">
        <f ca="1">IF(VLOOKUP(F149,料單!$C:$S,17,FALSE)="","",VLOOKUP(F149,料單!$C:$S,17,FALSE))</f>
        <v/>
      </c>
      <c r="U149" s="174" t="str">
        <f ca="1">_xlfn.IFNA(VLOOKUP(VLOOKUP(F149,料單!C:T,18,FALSE),資料庫!AM:AN,2,FALSE),"A")</f>
        <v>A</v>
      </c>
      <c r="V149" s="174" t="str">
        <f ca="1">IF(VLOOKUP(F149,料單!C:U,19,FALSE)="","",VLOOKUP(F149,料單!C:U,19,FALSE))</f>
        <v/>
      </c>
      <c r="W149" s="361" t="str">
        <f t="shared" ca="1" si="11"/>
        <v/>
      </c>
      <c r="X149" s="361" t="str">
        <f t="shared" ca="1" si="12"/>
        <v/>
      </c>
      <c r="Y149" s="361" t="str">
        <f t="shared" ca="1" si="13"/>
        <v/>
      </c>
      <c r="Z149" s="361" t="str">
        <f t="shared" ca="1" si="14"/>
        <v/>
      </c>
      <c r="AA149" s="483">
        <f>料單!$K$3</f>
        <v>0</v>
      </c>
      <c r="AB149" s="483" t="str">
        <f>料單!$L$3</f>
        <v>拉、KD</v>
      </c>
    </row>
    <row r="150" spans="1:28" x14ac:dyDescent="0.25">
      <c r="A150" s="174">
        <f t="shared" si="10"/>
        <v>149</v>
      </c>
      <c r="B150" s="174" t="str">
        <f ca="1">料單!$C$1</f>
        <v>2026101401</v>
      </c>
      <c r="C150" s="174">
        <f>料單!$C$2</f>
        <v>0</v>
      </c>
      <c r="D150" s="6">
        <f>板材才數分析.!B150</f>
        <v>5</v>
      </c>
      <c r="E150" s="6">
        <f>板材才數分析.!C150</f>
        <v>0</v>
      </c>
      <c r="F150" s="6">
        <f>板材才數分析.!D150</f>
        <v>5029</v>
      </c>
      <c r="G150" s="6">
        <f ca="1">板材才數分析.!E150</f>
        <v>0</v>
      </c>
      <c r="H150" s="6">
        <f ca="1">板材才數分析.!F150</f>
        <v>0</v>
      </c>
      <c r="I150" s="6" t="str">
        <f ca="1">板材才數分析.!G150</f>
        <v/>
      </c>
      <c r="J150" s="6">
        <f ca="1">板材才數分析.!H150</f>
        <v>0</v>
      </c>
      <c r="K150" s="6" t="str">
        <f ca="1">板材才數分析.!I150</f>
        <v/>
      </c>
      <c r="L150" s="6">
        <f ca="1">板材才數分析.!J150</f>
        <v>0</v>
      </c>
      <c r="M150" s="6">
        <f ca="1">板材才數分析.!K150</f>
        <v>0</v>
      </c>
      <c r="N150" s="6" t="str">
        <f ca="1">板材才數分析.!L150</f>
        <v/>
      </c>
      <c r="O150" s="6">
        <f ca="1">板材才數分析.!M150</f>
        <v>0</v>
      </c>
      <c r="P150" t="str">
        <f ca="1">表格15[[#This Row],[封邊色號]]</f>
        <v/>
      </c>
      <c r="Q150" s="174" t="str">
        <f ca="1">IF(VLOOKUP(F150,料單!$C:$P,14,FALSE)="","",VLOOKUP(F150,料單!$C:$P,14,FALSE))</f>
        <v/>
      </c>
      <c r="R150" s="174" t="str">
        <f ca="1">IF(VLOOKUP(F150,料單!$C:$Q,15,FALSE)="","",VLOOKUP(F150,料單!$C:$Q,15,FALSE))</f>
        <v/>
      </c>
      <c r="S150" s="174" t="str">
        <f ca="1">IF(VLOOKUP(F150,料單!$C:$R,16,FALSE)="","",VLOOKUP(F150,料單!$C:$R,16,FALSE))</f>
        <v/>
      </c>
      <c r="T150" s="174" t="str">
        <f ca="1">IF(VLOOKUP(F150,料單!$C:$S,17,FALSE)="","",VLOOKUP(F150,料單!$C:$S,17,FALSE))</f>
        <v/>
      </c>
      <c r="U150" s="174" t="str">
        <f ca="1">_xlfn.IFNA(VLOOKUP(VLOOKUP(F150,料單!C:T,18,FALSE),資料庫!AM:AN,2,FALSE),"A")</f>
        <v>A</v>
      </c>
      <c r="V150" s="174" t="str">
        <f ca="1">IF(VLOOKUP(F150,料單!C:U,19,FALSE)="","",VLOOKUP(F150,料單!C:U,19,FALSE))</f>
        <v/>
      </c>
      <c r="W150" s="361" t="str">
        <f t="shared" ca="1" si="11"/>
        <v/>
      </c>
      <c r="X150" s="361" t="str">
        <f t="shared" ca="1" si="12"/>
        <v/>
      </c>
      <c r="Y150" s="361" t="str">
        <f t="shared" ca="1" si="13"/>
        <v/>
      </c>
      <c r="Z150" s="361" t="str">
        <f t="shared" ca="1" si="14"/>
        <v/>
      </c>
      <c r="AA150" s="483">
        <f>料單!$K$3</f>
        <v>0</v>
      </c>
      <c r="AB150" s="483" t="str">
        <f>料單!$L$3</f>
        <v>拉、KD</v>
      </c>
    </row>
    <row r="151" spans="1:28" s="242" customFormat="1" x14ac:dyDescent="0.25">
      <c r="A151" s="174">
        <f t="shared" si="10"/>
        <v>150</v>
      </c>
      <c r="B151" s="241" t="str">
        <f ca="1">料單!$C$1</f>
        <v>2026101401</v>
      </c>
      <c r="C151" s="241">
        <f>料單!$C$2</f>
        <v>0</v>
      </c>
      <c r="D151" s="245">
        <f>板材才數分析.!B151</f>
        <v>5</v>
      </c>
      <c r="E151" s="245">
        <f>板材才數分析.!C151</f>
        <v>0</v>
      </c>
      <c r="F151" s="245">
        <f>板材才數分析.!D151</f>
        <v>5030</v>
      </c>
      <c r="G151" s="245">
        <f ca="1">板材才數分析.!E151</f>
        <v>0</v>
      </c>
      <c r="H151" s="245">
        <f ca="1">板材才數分析.!F151</f>
        <v>0</v>
      </c>
      <c r="I151" s="245" t="str">
        <f ca="1">板材才數分析.!G151</f>
        <v/>
      </c>
      <c r="J151" s="245">
        <f ca="1">板材才數分析.!H151</f>
        <v>0</v>
      </c>
      <c r="K151" s="245" t="str">
        <f ca="1">板材才數分析.!I151</f>
        <v/>
      </c>
      <c r="L151" s="245">
        <f ca="1">板材才數分析.!J151</f>
        <v>0</v>
      </c>
      <c r="M151" s="245">
        <f ca="1">板材才數分析.!K151</f>
        <v>0</v>
      </c>
      <c r="N151" s="245" t="str">
        <f ca="1">板材才數分析.!L151</f>
        <v/>
      </c>
      <c r="O151" s="245">
        <f ca="1">板材才數分析.!M151</f>
        <v>0</v>
      </c>
      <c r="P151" t="str">
        <f ca="1">表格15[[#This Row],[封邊色號]]</f>
        <v/>
      </c>
      <c r="Q151" s="174" t="str">
        <f ca="1">IF(VLOOKUP(F151,料單!$C:$P,14,FALSE)="","",VLOOKUP(F151,料單!$C:$P,14,FALSE))</f>
        <v/>
      </c>
      <c r="R151" s="174" t="str">
        <f ca="1">IF(VLOOKUP(F151,料單!$C:$Q,15,FALSE)="","",VLOOKUP(F151,料單!$C:$Q,15,FALSE))</f>
        <v/>
      </c>
      <c r="S151" s="174" t="str">
        <f ca="1">IF(VLOOKUP(F151,料單!$C:$R,16,FALSE)="","",VLOOKUP(F151,料單!$C:$R,16,FALSE))</f>
        <v/>
      </c>
      <c r="T151" s="174" t="str">
        <f ca="1">IF(VLOOKUP(F151,料單!$C:$S,17,FALSE)="","",VLOOKUP(F151,料單!$C:$S,17,FALSE))</f>
        <v/>
      </c>
      <c r="U151" s="174" t="str">
        <f ca="1">_xlfn.IFNA(VLOOKUP(VLOOKUP(F151,料單!C:T,18,FALSE),資料庫!AM:AN,2,FALSE),"A")</f>
        <v>A</v>
      </c>
      <c r="V151" s="174" t="str">
        <f ca="1">IF(VLOOKUP(F151,料單!C:U,19,FALSE)="","",VLOOKUP(F151,料單!C:U,19,FALSE))</f>
        <v/>
      </c>
      <c r="W151" s="375" t="str">
        <f t="shared" ca="1" si="11"/>
        <v/>
      </c>
      <c r="X151" s="361" t="str">
        <f t="shared" ca="1" si="12"/>
        <v/>
      </c>
      <c r="Y151" s="375" t="str">
        <f t="shared" ca="1" si="13"/>
        <v/>
      </c>
      <c r="Z151" s="375" t="str">
        <f t="shared" ca="1" si="14"/>
        <v/>
      </c>
      <c r="AA151" s="483">
        <f>料單!$K$3</f>
        <v>0</v>
      </c>
      <c r="AB151" s="483" t="str">
        <f>料單!$L$3</f>
        <v>拉、KD</v>
      </c>
    </row>
    <row r="152" spans="1:28" x14ac:dyDescent="0.25">
      <c r="A152" s="174">
        <f t="shared" si="10"/>
        <v>151</v>
      </c>
      <c r="B152" s="174" t="str">
        <f ca="1">料單!$C$1</f>
        <v>2026101401</v>
      </c>
      <c r="C152" s="174">
        <f>料單!$C$2</f>
        <v>0</v>
      </c>
      <c r="D152" s="6">
        <f>板材才數分析.!B152</f>
        <v>6</v>
      </c>
      <c r="E152" s="6">
        <f>板材才數分析.!C152</f>
        <v>0</v>
      </c>
      <c r="F152" s="6">
        <f>板材才數分析.!D152</f>
        <v>6001</v>
      </c>
      <c r="G152" s="6" t="str">
        <f ca="1">板材才數分析.!E152</f>
        <v>頂板</v>
      </c>
      <c r="H152" s="6">
        <f ca="1">板材才數分析.!F152</f>
        <v>-36</v>
      </c>
      <c r="I152" s="6" t="str">
        <f ca="1">板材才數分析.!G152</f>
        <v>AA</v>
      </c>
      <c r="J152" s="6">
        <f ca="1">板材才數分析.!H152</f>
        <v>0</v>
      </c>
      <c r="K152" s="6" t="str">
        <f ca="1">板材才數分析.!I152</f>
        <v/>
      </c>
      <c r="L152" s="6">
        <f ca="1">板材才數分析.!J152</f>
        <v>18</v>
      </c>
      <c r="M152" s="6">
        <f ca="1">板材才數分析.!K152</f>
        <v>0</v>
      </c>
      <c r="N152" s="6" t="str">
        <f ca="1">板材才數分析.!L152</f>
        <v/>
      </c>
      <c r="O152" s="6">
        <f ca="1">板材才數分析.!M152</f>
        <v>0</v>
      </c>
      <c r="P152" t="str">
        <f ca="1">表格15[[#This Row],[封邊色號]]</f>
        <v/>
      </c>
      <c r="Q152" s="174" t="str">
        <f ca="1">IF(VLOOKUP(F152,料單!$C:$P,14,FALSE)="","",VLOOKUP(F152,料單!$C:$P,14,FALSE))</f>
        <v>背板溝</v>
      </c>
      <c r="R152" s="174" t="str">
        <f ca="1">IF(VLOOKUP(F152,料單!$C:$Q,15,FALSE)="","",VLOOKUP(F152,料單!$C:$Q,15,FALSE))</f>
        <v>側</v>
      </c>
      <c r="S152" s="174" t="str">
        <f ca="1">IF(VLOOKUP(F152,料單!$C:$R,16,FALSE)="","",VLOOKUP(F152,料單!$C:$R,16,FALSE))</f>
        <v/>
      </c>
      <c r="T152" s="174" t="str">
        <f ca="1">IF(VLOOKUP(F152,料單!$C:$S,17,FALSE)="","",VLOOKUP(F152,料單!$C:$S,17,FALSE))</f>
        <v/>
      </c>
      <c r="U152" s="174" t="str">
        <f ca="1">_xlfn.IFNA(VLOOKUP(VLOOKUP(F152,料單!C:T,18,FALSE),資料庫!AM:AN,2,FALSE),"A")</f>
        <v>A</v>
      </c>
      <c r="V152" s="174">
        <f ca="1">IF(VLOOKUP(F152,料單!C:U,19,FALSE)="","",VLOOKUP(F152,料單!C:U,19,FALSE))</f>
        <v>1</v>
      </c>
      <c r="W152" s="361" t="str">
        <f t="shared" ca="1" si="11"/>
        <v>A</v>
      </c>
      <c r="X152" s="361" t="str">
        <f t="shared" ca="1" si="12"/>
        <v>A</v>
      </c>
      <c r="Y152" s="361" t="str">
        <f t="shared" ca="1" si="13"/>
        <v/>
      </c>
      <c r="Z152" s="361" t="str">
        <f t="shared" ca="1" si="14"/>
        <v/>
      </c>
      <c r="AA152" s="483">
        <f>料單!$K$3</f>
        <v>0</v>
      </c>
      <c r="AB152" s="483" t="str">
        <f>料單!$L$3</f>
        <v>拉、KD</v>
      </c>
    </row>
    <row r="153" spans="1:28" x14ac:dyDescent="0.25">
      <c r="A153" s="174">
        <f t="shared" si="10"/>
        <v>152</v>
      </c>
      <c r="B153" s="174" t="str">
        <f ca="1">料單!$C$1</f>
        <v>2026101401</v>
      </c>
      <c r="C153" s="174">
        <f>料單!$C$2</f>
        <v>0</v>
      </c>
      <c r="D153" s="6">
        <f>板材才數分析.!B153</f>
        <v>6</v>
      </c>
      <c r="E153" s="6">
        <f>板材才數分析.!C153</f>
        <v>0</v>
      </c>
      <c r="F153" s="6">
        <f>板材才數分析.!D153</f>
        <v>6002</v>
      </c>
      <c r="G153" s="6" t="str">
        <f ca="1">板材才數分析.!E153</f>
        <v>底板</v>
      </c>
      <c r="H153" s="6">
        <f ca="1">板材才數分析.!F153</f>
        <v>-36</v>
      </c>
      <c r="I153" s="6" t="str">
        <f ca="1">板材才數分析.!G153</f>
        <v>AA</v>
      </c>
      <c r="J153" s="6">
        <f ca="1">板材才數分析.!H153</f>
        <v>0</v>
      </c>
      <c r="K153" s="6" t="str">
        <f ca="1">板材才數分析.!I153</f>
        <v/>
      </c>
      <c r="L153" s="6">
        <f ca="1">板材才數分析.!J153</f>
        <v>18</v>
      </c>
      <c r="M153" s="6">
        <f ca="1">板材才數分析.!K153</f>
        <v>0</v>
      </c>
      <c r="N153" s="6" t="str">
        <f ca="1">板材才數分析.!L153</f>
        <v/>
      </c>
      <c r="O153" s="6">
        <f ca="1">板材才數分析.!M153</f>
        <v>0</v>
      </c>
      <c r="P153" t="str">
        <f ca="1">表格15[[#This Row],[封邊色號]]</f>
        <v/>
      </c>
      <c r="Q153" s="174" t="str">
        <f ca="1">IF(VLOOKUP(F153,料單!$C:$P,14,FALSE)="","",VLOOKUP(F153,料單!$C:$P,14,FALSE))</f>
        <v>背板溝</v>
      </c>
      <c r="R153" s="174" t="str">
        <f ca="1">IF(VLOOKUP(F153,料單!$C:$Q,15,FALSE)="","",VLOOKUP(F153,料單!$C:$Q,15,FALSE))</f>
        <v>側</v>
      </c>
      <c r="S153" s="174" t="str">
        <f ca="1">IF(VLOOKUP(F153,料單!$C:$R,16,FALSE)="","",VLOOKUP(F153,料單!$C:$R,16,FALSE))</f>
        <v/>
      </c>
      <c r="T153" s="174" t="str">
        <f ca="1">IF(VLOOKUP(F153,料單!$C:$S,17,FALSE)="","",VLOOKUP(F153,料單!$C:$S,17,FALSE))</f>
        <v/>
      </c>
      <c r="U153" s="174" t="str">
        <f ca="1">_xlfn.IFNA(VLOOKUP(VLOOKUP(F153,料單!C:T,18,FALSE),資料庫!AM:AN,2,FALSE),"A")</f>
        <v>A</v>
      </c>
      <c r="V153" s="174">
        <f ca="1">IF(VLOOKUP(F153,料單!C:U,19,FALSE)="","",VLOOKUP(F153,料單!C:U,19,FALSE))</f>
        <v>1</v>
      </c>
      <c r="W153" s="361" t="str">
        <f t="shared" ca="1" si="11"/>
        <v>A</v>
      </c>
      <c r="X153" s="361" t="str">
        <f t="shared" ca="1" si="12"/>
        <v>A</v>
      </c>
      <c r="Y153" s="361" t="str">
        <f t="shared" ca="1" si="13"/>
        <v/>
      </c>
      <c r="Z153" s="361" t="str">
        <f t="shared" ca="1" si="14"/>
        <v/>
      </c>
      <c r="AA153" s="483">
        <f>料單!$K$3</f>
        <v>0</v>
      </c>
      <c r="AB153" s="483" t="str">
        <f>料單!$L$3</f>
        <v>拉、KD</v>
      </c>
    </row>
    <row r="154" spans="1:28" x14ac:dyDescent="0.25">
      <c r="A154" s="174">
        <f t="shared" si="10"/>
        <v>153</v>
      </c>
      <c r="B154" s="174" t="str">
        <f ca="1">料單!$C$1</f>
        <v>2026101401</v>
      </c>
      <c r="C154" s="174">
        <f>料單!$C$2</f>
        <v>0</v>
      </c>
      <c r="D154" s="6">
        <f>板材才數分析.!B154</f>
        <v>6</v>
      </c>
      <c r="E154" s="6">
        <f>板材才數分析.!C154</f>
        <v>0</v>
      </c>
      <c r="F154" s="6">
        <f>板材才數分析.!D154</f>
        <v>6003</v>
      </c>
      <c r="G154" s="6" t="str">
        <f ca="1">板材才數分析.!E154</f>
        <v>左側板</v>
      </c>
      <c r="H154" s="6">
        <f ca="1">板材才數分析.!F154</f>
        <v>0</v>
      </c>
      <c r="I154" s="6" t="str">
        <f ca="1">板材才數分析.!G154</f>
        <v>AA</v>
      </c>
      <c r="J154" s="6">
        <f ca="1">板材才數分析.!H154</f>
        <v>0</v>
      </c>
      <c r="K154" s="6" t="str">
        <f ca="1">板材才數分析.!I154</f>
        <v>AA</v>
      </c>
      <c r="L154" s="6">
        <f ca="1">板材才數分析.!J154</f>
        <v>18</v>
      </c>
      <c r="M154" s="6">
        <f ca="1">板材才數分析.!K154</f>
        <v>0</v>
      </c>
      <c r="N154" s="6" t="str">
        <f ca="1">板材才數分析.!L154</f>
        <v/>
      </c>
      <c r="O154" s="6">
        <f ca="1">板材才數分析.!M154</f>
        <v>0</v>
      </c>
      <c r="P154" t="str">
        <f ca="1">表格15[[#This Row],[封邊色號]]</f>
        <v/>
      </c>
      <c r="Q154" s="174" t="str">
        <f ca="1">IF(VLOOKUP(F154,料單!$C:$P,14,FALSE)="","",VLOOKUP(F154,料單!$C:$P,14,FALSE))</f>
        <v>背板溝</v>
      </c>
      <c r="R154" s="174" t="str">
        <f ca="1">IF(VLOOKUP(F154,料單!$C:$Q,15,FALSE)="","",VLOOKUP(F154,料單!$C:$Q,15,FALSE))</f>
        <v>面</v>
      </c>
      <c r="S154" s="174" t="str">
        <f ca="1">IF(VLOOKUP(F154,料單!$C:$R,16,FALSE)="","",VLOOKUP(F154,料單!$C:$R,16,FALSE))</f>
        <v>排</v>
      </c>
      <c r="T154" s="174" t="str">
        <f ca="1">IF(VLOOKUP(F154,料單!$C:$S,17,FALSE)="","",VLOOKUP(F154,料單!$C:$S,17,FALSE))</f>
        <v/>
      </c>
      <c r="U154" s="174" t="str">
        <f ca="1">_xlfn.IFNA(VLOOKUP(VLOOKUP(F154,料單!C:T,18,FALSE),資料庫!AM:AN,2,FALSE),"A")</f>
        <v>A</v>
      </c>
      <c r="V154" s="174">
        <f ca="1">IF(VLOOKUP(F154,料單!C:U,19,FALSE)="","",VLOOKUP(F154,料單!C:U,19,FALSE))</f>
        <v>1</v>
      </c>
      <c r="W154" s="361" t="str">
        <f t="shared" ca="1" si="11"/>
        <v>A</v>
      </c>
      <c r="X154" s="361" t="str">
        <f t="shared" ca="1" si="12"/>
        <v>A</v>
      </c>
      <c r="Y154" s="361" t="str">
        <f t="shared" ca="1" si="13"/>
        <v>A</v>
      </c>
      <c r="Z154" s="361" t="str">
        <f t="shared" ca="1" si="14"/>
        <v>A</v>
      </c>
      <c r="AA154" s="483">
        <f>料單!$K$3</f>
        <v>0</v>
      </c>
      <c r="AB154" s="483" t="str">
        <f>料單!$L$3</f>
        <v>拉、KD</v>
      </c>
    </row>
    <row r="155" spans="1:28" x14ac:dyDescent="0.25">
      <c r="A155" s="174">
        <f t="shared" si="10"/>
        <v>154</v>
      </c>
      <c r="B155" s="174" t="str">
        <f ca="1">料單!$C$1</f>
        <v>2026101401</v>
      </c>
      <c r="C155" s="174">
        <f>料單!$C$2</f>
        <v>0</v>
      </c>
      <c r="D155" s="6">
        <f>板材才數分析.!B155</f>
        <v>6</v>
      </c>
      <c r="E155" s="6">
        <f>板材才數分析.!C155</f>
        <v>0</v>
      </c>
      <c r="F155" s="6">
        <f>板材才數分析.!D155</f>
        <v>6004</v>
      </c>
      <c r="G155" s="6" t="str">
        <f ca="1">板材才數分析.!E155</f>
        <v>右側板</v>
      </c>
      <c r="H155" s="6">
        <f ca="1">板材才數分析.!F155</f>
        <v>0</v>
      </c>
      <c r="I155" s="6" t="str">
        <f ca="1">板材才數分析.!G155</f>
        <v>AA</v>
      </c>
      <c r="J155" s="6">
        <f ca="1">板材才數分析.!H155</f>
        <v>0</v>
      </c>
      <c r="K155" s="6" t="str">
        <f ca="1">板材才數分析.!I155</f>
        <v>AA</v>
      </c>
      <c r="L155" s="6">
        <f ca="1">板材才數分析.!J155</f>
        <v>18</v>
      </c>
      <c r="M155" s="6">
        <f ca="1">板材才數分析.!K155</f>
        <v>0</v>
      </c>
      <c r="N155" s="6" t="str">
        <f ca="1">板材才數分析.!L155</f>
        <v/>
      </c>
      <c r="O155" s="6">
        <f ca="1">板材才數分析.!M155</f>
        <v>0</v>
      </c>
      <c r="P155" t="str">
        <f ca="1">表格15[[#This Row],[封邊色號]]</f>
        <v/>
      </c>
      <c r="Q155" s="174" t="str">
        <f ca="1">IF(VLOOKUP(F155,料單!$C:$P,14,FALSE)="","",VLOOKUP(F155,料單!$C:$P,14,FALSE))</f>
        <v>背板溝</v>
      </c>
      <c r="R155" s="174" t="str">
        <f ca="1">IF(VLOOKUP(F155,料單!$C:$Q,15,FALSE)="","",VLOOKUP(F155,料單!$C:$Q,15,FALSE))</f>
        <v>面</v>
      </c>
      <c r="S155" s="174" t="str">
        <f ca="1">IF(VLOOKUP(F155,料單!$C:$R,16,FALSE)="","",VLOOKUP(F155,料單!$C:$R,16,FALSE))</f>
        <v>排</v>
      </c>
      <c r="T155" s="174" t="str">
        <f ca="1">IF(VLOOKUP(F155,料單!$C:$S,17,FALSE)="","",VLOOKUP(F155,料單!$C:$S,17,FALSE))</f>
        <v/>
      </c>
      <c r="U155" s="174" t="str">
        <f ca="1">_xlfn.IFNA(VLOOKUP(VLOOKUP(F155,料單!C:T,18,FALSE),資料庫!AM:AN,2,FALSE),"A")</f>
        <v>A</v>
      </c>
      <c r="V155" s="174">
        <f ca="1">IF(VLOOKUP(F155,料單!C:U,19,FALSE)="","",VLOOKUP(F155,料單!C:U,19,FALSE))</f>
        <v>1</v>
      </c>
      <c r="W155" s="361" t="str">
        <f t="shared" ca="1" si="11"/>
        <v>A</v>
      </c>
      <c r="X155" s="361" t="str">
        <f t="shared" ca="1" si="12"/>
        <v>A</v>
      </c>
      <c r="Y155" s="361" t="str">
        <f t="shared" ca="1" si="13"/>
        <v>A</v>
      </c>
      <c r="Z155" s="361" t="str">
        <f t="shared" ca="1" si="14"/>
        <v>A</v>
      </c>
      <c r="AA155" s="483">
        <f>料單!$K$3</f>
        <v>0</v>
      </c>
      <c r="AB155" s="483" t="str">
        <f>料單!$L$3</f>
        <v>拉、KD</v>
      </c>
    </row>
    <row r="156" spans="1:28" x14ac:dyDescent="0.25">
      <c r="A156" s="174">
        <f t="shared" si="10"/>
        <v>155</v>
      </c>
      <c r="B156" s="174" t="str">
        <f ca="1">料單!$C$1</f>
        <v>2026101401</v>
      </c>
      <c r="C156" s="174">
        <f>料單!$C$2</f>
        <v>0</v>
      </c>
      <c r="D156" s="6">
        <f>板材才數分析.!B156</f>
        <v>6</v>
      </c>
      <c r="E156" s="6">
        <f>板材才數分析.!C156</f>
        <v>0</v>
      </c>
      <c r="F156" s="6">
        <f>板材才數分析.!D156</f>
        <v>6005</v>
      </c>
      <c r="G156" s="6" t="str">
        <f ca="1">板材才數分析.!E156</f>
        <v>背板</v>
      </c>
      <c r="H156" s="6">
        <f ca="1">板材才數分析.!F156</f>
        <v>-22</v>
      </c>
      <c r="I156" s="6" t="str">
        <f ca="1">板材才數分析.!G156</f>
        <v/>
      </c>
      <c r="J156" s="6">
        <f ca="1">板材才數分析.!H156</f>
        <v>-22</v>
      </c>
      <c r="K156" s="6" t="str">
        <f ca="1">板材才數分析.!I156</f>
        <v/>
      </c>
      <c r="L156" s="6">
        <f ca="1">板材才數分析.!J156</f>
        <v>4</v>
      </c>
      <c r="M156" s="6">
        <f ca="1">板材才數分析.!K156</f>
        <v>0</v>
      </c>
      <c r="N156" s="6" t="str">
        <f ca="1">板材才數分析.!L156</f>
        <v/>
      </c>
      <c r="O156" s="6">
        <f ca="1">板材才數分析.!M156</f>
        <v>0</v>
      </c>
      <c r="P156" t="str">
        <f ca="1">表格15[[#This Row],[封邊色號]]</f>
        <v/>
      </c>
      <c r="Q156" s="174" t="str">
        <f ca="1">IF(VLOOKUP(F156,料單!$C:$P,14,FALSE)="","",VLOOKUP(F156,料單!$C:$P,14,FALSE))</f>
        <v/>
      </c>
      <c r="R156" s="174" t="str">
        <f ca="1">IF(VLOOKUP(F156,料單!$C:$Q,15,FALSE)="","",VLOOKUP(F156,料單!$C:$Q,15,FALSE))</f>
        <v/>
      </c>
      <c r="S156" s="174" t="str">
        <f ca="1">IF(VLOOKUP(F156,料單!$C:$R,16,FALSE)="","",VLOOKUP(F156,料單!$C:$R,16,FALSE))</f>
        <v/>
      </c>
      <c r="T156" s="174" t="str">
        <f ca="1">IF(VLOOKUP(F156,料單!$C:$S,17,FALSE)="","",VLOOKUP(F156,料單!$C:$S,17,FALSE))</f>
        <v/>
      </c>
      <c r="U156" s="174" t="str">
        <f ca="1">_xlfn.IFNA(VLOOKUP(VLOOKUP(F156,料單!C:T,18,FALSE),資料庫!AM:AN,2,FALSE),"A")</f>
        <v>A</v>
      </c>
      <c r="V156" s="174">
        <f ca="1">IF(VLOOKUP(F156,料單!C:U,19,FALSE)="","",VLOOKUP(F156,料單!C:U,19,FALSE))</f>
        <v>1</v>
      </c>
      <c r="W156" s="361" t="str">
        <f t="shared" ca="1" si="11"/>
        <v/>
      </c>
      <c r="X156" s="361" t="str">
        <f t="shared" ca="1" si="12"/>
        <v/>
      </c>
      <c r="Y156" s="361" t="str">
        <f t="shared" ca="1" si="13"/>
        <v/>
      </c>
      <c r="Z156" s="361" t="str">
        <f t="shared" ca="1" si="14"/>
        <v/>
      </c>
      <c r="AA156" s="483">
        <f>料單!$K$3</f>
        <v>0</v>
      </c>
      <c r="AB156" s="483" t="str">
        <f>料單!$L$3</f>
        <v>拉、KD</v>
      </c>
    </row>
    <row r="157" spans="1:28" x14ac:dyDescent="0.25">
      <c r="A157" s="174">
        <f t="shared" si="10"/>
        <v>156</v>
      </c>
      <c r="B157" s="174" t="str">
        <f ca="1">料單!$C$1</f>
        <v>2026101401</v>
      </c>
      <c r="C157" s="174">
        <f>料單!$C$2</f>
        <v>0</v>
      </c>
      <c r="D157" s="6">
        <f>板材才數分析.!B157</f>
        <v>6</v>
      </c>
      <c r="E157" s="6">
        <f>板材才數分析.!C157</f>
        <v>0</v>
      </c>
      <c r="F157" s="6">
        <f>板材才數分析.!D157</f>
        <v>6006</v>
      </c>
      <c r="G157" s="6" t="str">
        <f ca="1">板材才數分析.!E157</f>
        <v>背拉桿</v>
      </c>
      <c r="H157" s="6">
        <f ca="1">板材才數分析.!F157</f>
        <v>-36</v>
      </c>
      <c r="I157" s="6" t="str">
        <f ca="1">板材才數分析.!G157</f>
        <v>AA</v>
      </c>
      <c r="J157" s="6">
        <f ca="1">板材才數分析.!H157</f>
        <v>120</v>
      </c>
      <c r="K157" s="6" t="str">
        <f ca="1">板材才數分析.!I157</f>
        <v/>
      </c>
      <c r="L157" s="6">
        <f ca="1">板材才數分析.!J157</f>
        <v>18</v>
      </c>
      <c r="M157" s="6">
        <f ca="1">板材才數分析.!K157</f>
        <v>0</v>
      </c>
      <c r="N157" s="6" t="str">
        <f ca="1">板材才數分析.!L157</f>
        <v/>
      </c>
      <c r="O157" s="6">
        <f ca="1">板材才數分析.!M157</f>
        <v>0</v>
      </c>
      <c r="P157" t="str">
        <f ca="1">表格15[[#This Row],[封邊色號]]</f>
        <v/>
      </c>
      <c r="Q157" s="174" t="str">
        <f ca="1">IF(VLOOKUP(F157,料單!$C:$P,14,FALSE)="","",VLOOKUP(F157,料單!$C:$P,14,FALSE))</f>
        <v/>
      </c>
      <c r="R157" s="174" t="str">
        <f ca="1">IF(VLOOKUP(F157,料單!$C:$Q,15,FALSE)="","",VLOOKUP(F157,料單!$C:$Q,15,FALSE))</f>
        <v>側</v>
      </c>
      <c r="S157" s="174" t="str">
        <f ca="1">IF(VLOOKUP(F157,料單!$C:$R,16,FALSE)="","",VLOOKUP(F157,料單!$C:$R,16,FALSE))</f>
        <v/>
      </c>
      <c r="T157" s="174" t="str">
        <f ca="1">IF(VLOOKUP(F157,料單!$C:$S,17,FALSE)="","",VLOOKUP(F157,料單!$C:$S,17,FALSE))</f>
        <v/>
      </c>
      <c r="U157" s="174" t="str">
        <f ca="1">_xlfn.IFNA(VLOOKUP(VLOOKUP(F157,料單!C:T,18,FALSE),資料庫!AM:AN,2,FALSE),"A")</f>
        <v>A</v>
      </c>
      <c r="V157" s="174">
        <f ca="1">IF(VLOOKUP(F157,料單!C:U,19,FALSE)="","",VLOOKUP(F157,料單!C:U,19,FALSE))</f>
        <v>1</v>
      </c>
      <c r="W157" s="361" t="str">
        <f t="shared" ca="1" si="11"/>
        <v>A</v>
      </c>
      <c r="X157" s="361" t="str">
        <f t="shared" ca="1" si="12"/>
        <v>A</v>
      </c>
      <c r="Y157" s="361" t="str">
        <f t="shared" ca="1" si="13"/>
        <v/>
      </c>
      <c r="Z157" s="361" t="str">
        <f t="shared" ca="1" si="14"/>
        <v/>
      </c>
      <c r="AA157" s="483">
        <f>料單!$K$3</f>
        <v>0</v>
      </c>
      <c r="AB157" s="483" t="str">
        <f>料單!$L$3</f>
        <v>拉、KD</v>
      </c>
    </row>
    <row r="158" spans="1:28" x14ac:dyDescent="0.25">
      <c r="A158" s="174">
        <f t="shared" si="10"/>
        <v>157</v>
      </c>
      <c r="B158" s="174" t="str">
        <f ca="1">料單!$C$1</f>
        <v>2026101401</v>
      </c>
      <c r="C158" s="174">
        <f>料單!$C$2</f>
        <v>0</v>
      </c>
      <c r="D158" s="6">
        <f>板材才數分析.!B158</f>
        <v>6</v>
      </c>
      <c r="E158" s="6">
        <f>板材才數分析.!C158</f>
        <v>0</v>
      </c>
      <c r="F158" s="6">
        <f>板材才數分析.!D158</f>
        <v>6007</v>
      </c>
      <c r="G158" s="6" t="str">
        <f ca="1">板材才數分析.!E158</f>
        <v>中立板</v>
      </c>
      <c r="H158" s="6">
        <f ca="1">板材才數分析.!F158</f>
        <v>-36</v>
      </c>
      <c r="I158" s="6" t="str">
        <f ca="1">板材才數分析.!G158</f>
        <v>AA</v>
      </c>
      <c r="J158" s="6">
        <f ca="1">板材才數分析.!H158</f>
        <v>-22</v>
      </c>
      <c r="K158" s="6" t="str">
        <f ca="1">板材才數分析.!I158</f>
        <v/>
      </c>
      <c r="L158" s="6">
        <f ca="1">板材才數分析.!J158</f>
        <v>18</v>
      </c>
      <c r="M158" s="6">
        <f ca="1">板材才數分析.!K158</f>
        <v>0</v>
      </c>
      <c r="N158" s="6" t="str">
        <f ca="1">板材才數分析.!L158</f>
        <v/>
      </c>
      <c r="O158" s="6">
        <f ca="1">板材才數分析.!M158</f>
        <v>0</v>
      </c>
      <c r="P158" t="str">
        <f ca="1">表格15[[#This Row],[封邊色號]]</f>
        <v/>
      </c>
      <c r="Q158" s="174" t="str">
        <f ca="1">IF(VLOOKUP(F158,料單!$C:$P,14,FALSE)="","",VLOOKUP(F158,料單!$C:$P,14,FALSE))</f>
        <v/>
      </c>
      <c r="R158" s="174" t="str">
        <f ca="1">IF(VLOOKUP(F158,料單!$C:$Q,15,FALSE)="","",VLOOKUP(F158,料單!$C:$Q,15,FALSE))</f>
        <v>側</v>
      </c>
      <c r="S158" s="174" t="str">
        <f ca="1">IF(VLOOKUP(F158,料單!$C:$R,16,FALSE)="","",VLOOKUP(F158,料單!$C:$R,16,FALSE))</f>
        <v>排</v>
      </c>
      <c r="T158" s="174" t="str">
        <f ca="1">IF(VLOOKUP(F158,料單!$C:$S,17,FALSE)="","",VLOOKUP(F158,料單!$C:$S,17,FALSE))</f>
        <v/>
      </c>
      <c r="U158" s="174" t="str">
        <f ca="1">_xlfn.IFNA(VLOOKUP(VLOOKUP(F158,料單!C:T,18,FALSE),資料庫!AM:AN,2,FALSE),"A")</f>
        <v>A</v>
      </c>
      <c r="V158" s="174">
        <f ca="1">IF(VLOOKUP(F158,料單!C:U,19,FALSE)="","",VLOOKUP(F158,料單!C:U,19,FALSE))</f>
        <v>1</v>
      </c>
      <c r="W158" s="361" t="str">
        <f t="shared" ca="1" si="11"/>
        <v>A</v>
      </c>
      <c r="X158" s="361" t="str">
        <f t="shared" ca="1" si="12"/>
        <v>A</v>
      </c>
      <c r="Y158" s="361" t="str">
        <f t="shared" ca="1" si="13"/>
        <v/>
      </c>
      <c r="Z158" s="361" t="str">
        <f t="shared" ca="1" si="14"/>
        <v/>
      </c>
      <c r="AA158" s="483">
        <f>料單!$K$3</f>
        <v>0</v>
      </c>
      <c r="AB158" s="483" t="str">
        <f>料單!$L$3</f>
        <v>拉、KD</v>
      </c>
    </row>
    <row r="159" spans="1:28" x14ac:dyDescent="0.25">
      <c r="A159" s="174">
        <f t="shared" si="10"/>
        <v>158</v>
      </c>
      <c r="B159" s="174" t="str">
        <f ca="1">料單!$C$1</f>
        <v>2026101401</v>
      </c>
      <c r="C159" s="174">
        <f>料單!$C$2</f>
        <v>0</v>
      </c>
      <c r="D159" s="6">
        <f>板材才數分析.!B159</f>
        <v>6</v>
      </c>
      <c r="E159" s="6">
        <f>板材才數分析.!C159</f>
        <v>0</v>
      </c>
      <c r="F159" s="6">
        <f>板材才數分析.!D159</f>
        <v>6008</v>
      </c>
      <c r="G159" s="6" t="str">
        <f ca="1">板材才數分析.!E159</f>
        <v>活隔</v>
      </c>
      <c r="H159" s="6">
        <f ca="1">板材才數分析.!F159</f>
        <v>0</v>
      </c>
      <c r="I159" s="6" t="str">
        <f ca="1">板材才數分析.!G159</f>
        <v>AA</v>
      </c>
      <c r="J159" s="6">
        <f ca="1">板材才數分析.!H159</f>
        <v>-32</v>
      </c>
      <c r="K159" s="6" t="str">
        <f ca="1">板材才數分析.!I159</f>
        <v>AA</v>
      </c>
      <c r="L159" s="6">
        <f ca="1">板材才數分析.!J159</f>
        <v>18</v>
      </c>
      <c r="M159" s="6">
        <f ca="1">板材才數分析.!K159</f>
        <v>0</v>
      </c>
      <c r="N159" s="6" t="str">
        <f ca="1">板材才數分析.!L159</f>
        <v/>
      </c>
      <c r="O159" s="6">
        <f ca="1">板材才數分析.!M159</f>
        <v>0</v>
      </c>
      <c r="P159" t="str">
        <f ca="1">表格15[[#This Row],[封邊色號]]</f>
        <v/>
      </c>
      <c r="Q159" s="174" t="str">
        <f ca="1">IF(VLOOKUP(F159,料單!$C:$P,14,FALSE)="","",VLOOKUP(F159,料單!$C:$P,14,FALSE))</f>
        <v/>
      </c>
      <c r="R159" s="174" t="str">
        <f ca="1">IF(VLOOKUP(F159,料單!$C:$Q,15,FALSE)="","",VLOOKUP(F159,料單!$C:$Q,15,FALSE))</f>
        <v/>
      </c>
      <c r="S159" s="174" t="str">
        <f ca="1">IF(VLOOKUP(F159,料單!$C:$R,16,FALSE)="","",VLOOKUP(F159,料單!$C:$R,16,FALSE))</f>
        <v/>
      </c>
      <c r="T159" s="174" t="str">
        <f ca="1">IF(VLOOKUP(F159,料單!$C:$S,17,FALSE)="","",VLOOKUP(F159,料單!$C:$S,17,FALSE))</f>
        <v/>
      </c>
      <c r="U159" s="174" t="str">
        <f ca="1">_xlfn.IFNA(VLOOKUP(VLOOKUP(F159,料單!C:T,18,FALSE),資料庫!AM:AN,2,FALSE),"A")</f>
        <v>A</v>
      </c>
      <c r="V159" s="174">
        <f ca="1">IF(VLOOKUP(F159,料單!C:U,19,FALSE)="","",VLOOKUP(F159,料單!C:U,19,FALSE))</f>
        <v>1</v>
      </c>
      <c r="W159" s="361" t="str">
        <f t="shared" ca="1" si="11"/>
        <v>A</v>
      </c>
      <c r="X159" s="361" t="str">
        <f t="shared" ca="1" si="12"/>
        <v>A</v>
      </c>
      <c r="Y159" s="361" t="str">
        <f t="shared" ca="1" si="13"/>
        <v>A</v>
      </c>
      <c r="Z159" s="361" t="str">
        <f t="shared" ca="1" si="14"/>
        <v>A</v>
      </c>
      <c r="AA159" s="483">
        <f>料單!$K$3</f>
        <v>0</v>
      </c>
      <c r="AB159" s="483" t="str">
        <f>料單!$L$3</f>
        <v>拉、KD</v>
      </c>
    </row>
    <row r="160" spans="1:28" x14ac:dyDescent="0.25">
      <c r="A160" s="174">
        <f t="shared" si="10"/>
        <v>159</v>
      </c>
      <c r="B160" s="174" t="str">
        <f ca="1">料單!$C$1</f>
        <v>2026101401</v>
      </c>
      <c r="C160" s="174">
        <f>料單!$C$2</f>
        <v>0</v>
      </c>
      <c r="D160" s="6">
        <f>板材才數分析.!B160</f>
        <v>6</v>
      </c>
      <c r="E160" s="6">
        <f>板材才數分析.!C160</f>
        <v>0</v>
      </c>
      <c r="F160" s="6">
        <f>板材才數分析.!D160</f>
        <v>6009</v>
      </c>
      <c r="G160" s="6" t="str">
        <f ca="1">板材才數分析.!E160</f>
        <v>固隔</v>
      </c>
      <c r="H160" s="6">
        <f ca="1">板材才數分析.!F160</f>
        <v>0</v>
      </c>
      <c r="I160" s="6" t="str">
        <f ca="1">板材才數分析.!G160</f>
        <v>AA</v>
      </c>
      <c r="J160" s="6">
        <f ca="1">板材才數分析.!H160</f>
        <v>-22</v>
      </c>
      <c r="K160" s="6" t="str">
        <f ca="1">板材才數分析.!I160</f>
        <v/>
      </c>
      <c r="L160" s="6">
        <f ca="1">板材才數分析.!J160</f>
        <v>18</v>
      </c>
      <c r="M160" s="6">
        <f ca="1">板材才數分析.!K160</f>
        <v>0</v>
      </c>
      <c r="N160" s="6" t="str">
        <f ca="1">板材才數分析.!L160</f>
        <v/>
      </c>
      <c r="O160" s="6">
        <f ca="1">板材才數分析.!M160</f>
        <v>0</v>
      </c>
      <c r="P160" t="str">
        <f ca="1">表格15[[#This Row],[封邊色號]]</f>
        <v/>
      </c>
      <c r="Q160" s="174" t="str">
        <f ca="1">IF(VLOOKUP(F160,料單!$C:$P,14,FALSE)="","",VLOOKUP(F160,料單!$C:$P,14,FALSE))</f>
        <v/>
      </c>
      <c r="R160" s="174" t="str">
        <f ca="1">IF(VLOOKUP(F160,料單!$C:$Q,15,FALSE)="","",VLOOKUP(F160,料單!$C:$Q,15,FALSE))</f>
        <v>固</v>
      </c>
      <c r="S160" s="174" t="str">
        <f ca="1">IF(VLOOKUP(F160,料單!$C:$R,16,FALSE)="","",VLOOKUP(F160,料單!$C:$R,16,FALSE))</f>
        <v/>
      </c>
      <c r="T160" s="174" t="str">
        <f ca="1">IF(VLOOKUP(F160,料單!$C:$S,17,FALSE)="","",VLOOKUP(F160,料單!$C:$S,17,FALSE))</f>
        <v/>
      </c>
      <c r="U160" s="174" t="str">
        <f ca="1">_xlfn.IFNA(VLOOKUP(VLOOKUP(F160,料單!C:T,18,FALSE),資料庫!AM:AN,2,FALSE),"A")</f>
        <v>A</v>
      </c>
      <c r="V160" s="174">
        <f ca="1">IF(VLOOKUP(F160,料單!C:U,19,FALSE)="","",VLOOKUP(F160,料單!C:U,19,FALSE))</f>
        <v>1</v>
      </c>
      <c r="W160" s="361" t="str">
        <f t="shared" ca="1" si="11"/>
        <v>A</v>
      </c>
      <c r="X160" s="361" t="str">
        <f t="shared" ca="1" si="12"/>
        <v>A</v>
      </c>
      <c r="Y160" s="361" t="str">
        <f t="shared" ca="1" si="13"/>
        <v/>
      </c>
      <c r="Z160" s="361" t="str">
        <f t="shared" ca="1" si="14"/>
        <v/>
      </c>
      <c r="AA160" s="483">
        <f>料單!$K$3</f>
        <v>0</v>
      </c>
      <c r="AB160" s="483" t="str">
        <f>料單!$L$3</f>
        <v>拉、KD</v>
      </c>
    </row>
    <row r="161" spans="1:28" x14ac:dyDescent="0.25">
      <c r="A161" s="174">
        <f t="shared" si="10"/>
        <v>160</v>
      </c>
      <c r="B161" s="174" t="str">
        <f ca="1">料單!$C$1</f>
        <v>2026101401</v>
      </c>
      <c r="C161" s="174">
        <f>料單!$C$2</f>
        <v>0</v>
      </c>
      <c r="D161" s="6">
        <f>板材才數分析.!B161</f>
        <v>6</v>
      </c>
      <c r="E161" s="6">
        <f>板材才數分析.!C161</f>
        <v>0</v>
      </c>
      <c r="F161" s="6">
        <f>板材才數分析.!D161</f>
        <v>6010</v>
      </c>
      <c r="G161" s="6" t="str">
        <f ca="1">板材才數分析.!E161</f>
        <v>左門板</v>
      </c>
      <c r="H161" s="6">
        <f ca="1">板材才數分析.!F161</f>
        <v>0</v>
      </c>
      <c r="I161" s="6" t="str">
        <f ca="1">板材才數分析.!G161</f>
        <v>AA</v>
      </c>
      <c r="J161" s="6">
        <f ca="1">板材才數分析.!H161</f>
        <v>-4</v>
      </c>
      <c r="K161" s="6" t="str">
        <f ca="1">板材才數分析.!I161</f>
        <v>AA</v>
      </c>
      <c r="L161" s="6">
        <f ca="1">板材才數分析.!J161</f>
        <v>18</v>
      </c>
      <c r="M161" s="6">
        <f ca="1">板材才數分析.!K161</f>
        <v>0</v>
      </c>
      <c r="N161" s="6" t="str">
        <f ca="1">板材才數分析.!L161</f>
        <v/>
      </c>
      <c r="O161" s="6">
        <f ca="1">板材才數分析.!M161</f>
        <v>0</v>
      </c>
      <c r="P161" t="str">
        <f ca="1">表格15[[#This Row],[封邊色號]]</f>
        <v/>
      </c>
      <c r="Q161" s="174" t="str">
        <f ca="1">IF(VLOOKUP(F161,料單!$C:$P,14,FALSE)="","",VLOOKUP(F161,料單!$C:$P,14,FALSE))</f>
        <v>鉸2</v>
      </c>
      <c r="R161" s="174" t="str">
        <f ca="1">IF(VLOOKUP(F161,料單!$C:$Q,15,FALSE)="","",VLOOKUP(F161,料單!$C:$Q,15,FALSE))</f>
        <v/>
      </c>
      <c r="S161" s="174" t="str">
        <f ca="1">IF(VLOOKUP(F161,料單!$C:$R,16,FALSE)="","",VLOOKUP(F161,料單!$C:$R,16,FALSE))</f>
        <v/>
      </c>
      <c r="T161" s="174" t="str">
        <f ca="1">IF(VLOOKUP(F161,料單!$C:$S,17,FALSE)="","",VLOOKUP(F161,料單!$C:$S,17,FALSE))</f>
        <v/>
      </c>
      <c r="U161" s="174" t="str">
        <f ca="1">_xlfn.IFNA(VLOOKUP(VLOOKUP(F161,料單!C:T,18,FALSE),資料庫!AM:AN,2,FALSE),"A")</f>
        <v>A</v>
      </c>
      <c r="V161" s="174">
        <f ca="1">IF(VLOOKUP(F161,料單!C:U,19,FALSE)="","",VLOOKUP(F161,料單!C:U,19,FALSE))</f>
        <v>1</v>
      </c>
      <c r="W161" s="361" t="str">
        <f t="shared" ca="1" si="11"/>
        <v>A</v>
      </c>
      <c r="X161" s="361" t="str">
        <f t="shared" ca="1" si="12"/>
        <v>A</v>
      </c>
      <c r="Y161" s="361" t="str">
        <f t="shared" ca="1" si="13"/>
        <v>A</v>
      </c>
      <c r="Z161" s="361" t="str">
        <f t="shared" ca="1" si="14"/>
        <v>A</v>
      </c>
      <c r="AA161" s="483">
        <f>料單!$K$3</f>
        <v>0</v>
      </c>
      <c r="AB161" s="483" t="str">
        <f>料單!$L$3</f>
        <v>拉、KD</v>
      </c>
    </row>
    <row r="162" spans="1:28" x14ac:dyDescent="0.25">
      <c r="A162" s="174">
        <f t="shared" si="10"/>
        <v>161</v>
      </c>
      <c r="B162" s="174" t="str">
        <f ca="1">料單!$C$1</f>
        <v>2026101401</v>
      </c>
      <c r="C162" s="174">
        <f>料單!$C$2</f>
        <v>0</v>
      </c>
      <c r="D162" s="6">
        <f>板材才數分析.!B162</f>
        <v>6</v>
      </c>
      <c r="E162" s="6">
        <f>板材才數分析.!C162</f>
        <v>0</v>
      </c>
      <c r="F162" s="6">
        <f>板材才數分析.!D162</f>
        <v>6011</v>
      </c>
      <c r="G162" s="6" t="str">
        <f ca="1">板材才數分析.!E162</f>
        <v>右門板</v>
      </c>
      <c r="H162" s="6">
        <f ca="1">板材才數分析.!F162</f>
        <v>0</v>
      </c>
      <c r="I162" s="6" t="str">
        <f ca="1">板材才數分析.!G162</f>
        <v>AA</v>
      </c>
      <c r="J162" s="6">
        <f ca="1">板材才數分析.!H162</f>
        <v>-4</v>
      </c>
      <c r="K162" s="6" t="str">
        <f ca="1">板材才數分析.!I162</f>
        <v>AA</v>
      </c>
      <c r="L162" s="6">
        <f ca="1">板材才數分析.!J162</f>
        <v>18</v>
      </c>
      <c r="M162" s="6">
        <f ca="1">板材才數分析.!K162</f>
        <v>0</v>
      </c>
      <c r="N162" s="6" t="str">
        <f ca="1">板材才數分析.!L162</f>
        <v/>
      </c>
      <c r="O162" s="6">
        <f ca="1">板材才數分析.!M162</f>
        <v>0</v>
      </c>
      <c r="P162" t="str">
        <f ca="1">表格15[[#This Row],[封邊色號]]</f>
        <v/>
      </c>
      <c r="Q162" s="174" t="str">
        <f ca="1">IF(VLOOKUP(F162,料單!$C:$P,14,FALSE)="","",VLOOKUP(F162,料單!$C:$P,14,FALSE))</f>
        <v>鉸2</v>
      </c>
      <c r="R162" s="174" t="str">
        <f ca="1">IF(VLOOKUP(F162,料單!$C:$Q,15,FALSE)="","",VLOOKUP(F162,料單!$C:$Q,15,FALSE))</f>
        <v/>
      </c>
      <c r="S162" s="174" t="str">
        <f ca="1">IF(VLOOKUP(F162,料單!$C:$R,16,FALSE)="","",VLOOKUP(F162,料單!$C:$R,16,FALSE))</f>
        <v/>
      </c>
      <c r="T162" s="174" t="str">
        <f ca="1">IF(VLOOKUP(F162,料單!$C:$S,17,FALSE)="","",VLOOKUP(F162,料單!$C:$S,17,FALSE))</f>
        <v/>
      </c>
      <c r="U162" s="174" t="str">
        <f ca="1">_xlfn.IFNA(VLOOKUP(VLOOKUP(F162,料單!C:T,18,FALSE),資料庫!AM:AN,2,FALSE),"A")</f>
        <v>A</v>
      </c>
      <c r="V162" s="174">
        <f ca="1">IF(VLOOKUP(F162,料單!C:U,19,FALSE)="","",VLOOKUP(F162,料單!C:U,19,FALSE))</f>
        <v>1</v>
      </c>
      <c r="W162" s="361" t="str">
        <f t="shared" ca="1" si="11"/>
        <v>A</v>
      </c>
      <c r="X162" s="361" t="str">
        <f t="shared" ca="1" si="12"/>
        <v>A</v>
      </c>
      <c r="Y162" s="361" t="str">
        <f t="shared" ca="1" si="13"/>
        <v>A</v>
      </c>
      <c r="Z162" s="361" t="str">
        <f t="shared" ca="1" si="14"/>
        <v>A</v>
      </c>
      <c r="AA162" s="483">
        <f>料單!$K$3</f>
        <v>0</v>
      </c>
      <c r="AB162" s="483" t="str">
        <f>料單!$L$3</f>
        <v>拉、KD</v>
      </c>
    </row>
    <row r="163" spans="1:28" x14ac:dyDescent="0.25">
      <c r="A163" s="174">
        <f t="shared" si="10"/>
        <v>162</v>
      </c>
      <c r="B163" s="174" t="str">
        <f ca="1">料單!$C$1</f>
        <v>2026101401</v>
      </c>
      <c r="C163" s="174">
        <f>料單!$C$2</f>
        <v>0</v>
      </c>
      <c r="D163" s="6">
        <f>板材才數分析.!B163</f>
        <v>6</v>
      </c>
      <c r="E163" s="6">
        <f>板材才數分析.!C163</f>
        <v>0</v>
      </c>
      <c r="F163" s="6">
        <f>板材才數分析.!D163</f>
        <v>6012</v>
      </c>
      <c r="G163" s="6">
        <f ca="1">板材才數分析.!E163</f>
        <v>0</v>
      </c>
      <c r="H163" s="6">
        <f ca="1">板材才數分析.!F163</f>
        <v>0</v>
      </c>
      <c r="I163" s="6" t="str">
        <f ca="1">板材才數分析.!G163</f>
        <v/>
      </c>
      <c r="J163" s="6">
        <f ca="1">板材才數分析.!H163</f>
        <v>0</v>
      </c>
      <c r="K163" s="6" t="str">
        <f ca="1">板材才數分析.!I163</f>
        <v/>
      </c>
      <c r="L163" s="6">
        <f ca="1">板材才數分析.!J163</f>
        <v>0</v>
      </c>
      <c r="M163" s="6">
        <f ca="1">板材才數分析.!K163</f>
        <v>0</v>
      </c>
      <c r="N163" s="6" t="str">
        <f ca="1">板材才數分析.!L163</f>
        <v/>
      </c>
      <c r="O163" s="6">
        <f ca="1">板材才數分析.!M163</f>
        <v>0</v>
      </c>
      <c r="P163" t="str">
        <f ca="1">表格15[[#This Row],[封邊色號]]</f>
        <v/>
      </c>
      <c r="Q163" s="174" t="str">
        <f ca="1">IF(VLOOKUP(F163,料單!$C:$P,14,FALSE)="","",VLOOKUP(F163,料單!$C:$P,14,FALSE))</f>
        <v/>
      </c>
      <c r="R163" s="174" t="str">
        <f ca="1">IF(VLOOKUP(F163,料單!$C:$Q,15,FALSE)="","",VLOOKUP(F163,料單!$C:$Q,15,FALSE))</f>
        <v/>
      </c>
      <c r="S163" s="174" t="str">
        <f ca="1">IF(VLOOKUP(F163,料單!$C:$R,16,FALSE)="","",VLOOKUP(F163,料單!$C:$R,16,FALSE))</f>
        <v/>
      </c>
      <c r="T163" s="174" t="str">
        <f ca="1">IF(VLOOKUP(F163,料單!$C:$S,17,FALSE)="","",VLOOKUP(F163,料單!$C:$S,17,FALSE))</f>
        <v/>
      </c>
      <c r="U163" s="174" t="str">
        <f ca="1">_xlfn.IFNA(VLOOKUP(VLOOKUP(F163,料單!C:T,18,FALSE),資料庫!AM:AN,2,FALSE),"A")</f>
        <v>A</v>
      </c>
      <c r="V163" s="174" t="str">
        <f ca="1">IF(VLOOKUP(F163,料單!C:U,19,FALSE)="","",VLOOKUP(F163,料單!C:U,19,FALSE))</f>
        <v/>
      </c>
      <c r="W163" s="361" t="str">
        <f t="shared" ca="1" si="11"/>
        <v/>
      </c>
      <c r="X163" s="361" t="str">
        <f t="shared" ca="1" si="12"/>
        <v/>
      </c>
      <c r="Y163" s="361" t="str">
        <f t="shared" ca="1" si="13"/>
        <v/>
      </c>
      <c r="Z163" s="361" t="str">
        <f t="shared" ca="1" si="14"/>
        <v/>
      </c>
      <c r="AA163" s="483">
        <f>料單!$K$3</f>
        <v>0</v>
      </c>
      <c r="AB163" s="483" t="str">
        <f>料單!$L$3</f>
        <v>拉、KD</v>
      </c>
    </row>
    <row r="164" spans="1:28" x14ac:dyDescent="0.25">
      <c r="A164" s="174">
        <f t="shared" si="10"/>
        <v>163</v>
      </c>
      <c r="B164" s="174" t="str">
        <f ca="1">料單!$C$1</f>
        <v>2026101401</v>
      </c>
      <c r="C164" s="174">
        <f>料單!$C$2</f>
        <v>0</v>
      </c>
      <c r="D164" s="6">
        <f>板材才數分析.!B164</f>
        <v>6</v>
      </c>
      <c r="E164" s="6">
        <f>板材才數分析.!C164</f>
        <v>0</v>
      </c>
      <c r="F164" s="6">
        <f>板材才數分析.!D164</f>
        <v>6013</v>
      </c>
      <c r="G164" s="6">
        <f ca="1">板材才數分析.!E164</f>
        <v>0</v>
      </c>
      <c r="H164" s="6">
        <f ca="1">板材才數分析.!F164</f>
        <v>0</v>
      </c>
      <c r="I164" s="6" t="str">
        <f ca="1">板材才數分析.!G164</f>
        <v/>
      </c>
      <c r="J164" s="6">
        <f ca="1">板材才數分析.!H164</f>
        <v>0</v>
      </c>
      <c r="K164" s="6" t="str">
        <f ca="1">板材才數分析.!I164</f>
        <v/>
      </c>
      <c r="L164" s="6">
        <f ca="1">板材才數分析.!J164</f>
        <v>0</v>
      </c>
      <c r="M164" s="6">
        <f ca="1">板材才數分析.!K164</f>
        <v>0</v>
      </c>
      <c r="N164" s="6" t="str">
        <f ca="1">板材才數分析.!L164</f>
        <v/>
      </c>
      <c r="O164" s="6">
        <f ca="1">板材才數分析.!M164</f>
        <v>0</v>
      </c>
      <c r="P164" t="str">
        <f ca="1">表格15[[#This Row],[封邊色號]]</f>
        <v/>
      </c>
      <c r="Q164" s="174" t="str">
        <f ca="1">IF(VLOOKUP(F164,料單!$C:$P,14,FALSE)="","",VLOOKUP(F164,料單!$C:$P,14,FALSE))</f>
        <v/>
      </c>
      <c r="R164" s="174" t="str">
        <f ca="1">IF(VLOOKUP(F164,料單!$C:$Q,15,FALSE)="","",VLOOKUP(F164,料單!$C:$Q,15,FALSE))</f>
        <v/>
      </c>
      <c r="S164" s="174" t="str">
        <f ca="1">IF(VLOOKUP(F164,料單!$C:$R,16,FALSE)="","",VLOOKUP(F164,料單!$C:$R,16,FALSE))</f>
        <v/>
      </c>
      <c r="T164" s="174" t="str">
        <f ca="1">IF(VLOOKUP(F164,料單!$C:$S,17,FALSE)="","",VLOOKUP(F164,料單!$C:$S,17,FALSE))</f>
        <v/>
      </c>
      <c r="U164" s="174" t="str">
        <f ca="1">_xlfn.IFNA(VLOOKUP(VLOOKUP(F164,料單!C:T,18,FALSE),資料庫!AM:AN,2,FALSE),"A")</f>
        <v>A</v>
      </c>
      <c r="V164" s="174" t="str">
        <f ca="1">IF(VLOOKUP(F164,料單!C:U,19,FALSE)="","",VLOOKUP(F164,料單!C:U,19,FALSE))</f>
        <v/>
      </c>
      <c r="W164" s="361" t="str">
        <f t="shared" ca="1" si="11"/>
        <v/>
      </c>
      <c r="X164" s="361" t="str">
        <f t="shared" ca="1" si="12"/>
        <v/>
      </c>
      <c r="Y164" s="361" t="str">
        <f t="shared" ca="1" si="13"/>
        <v/>
      </c>
      <c r="Z164" s="361" t="str">
        <f t="shared" ca="1" si="14"/>
        <v/>
      </c>
      <c r="AA164" s="483">
        <f>料單!$K$3</f>
        <v>0</v>
      </c>
      <c r="AB164" s="483" t="str">
        <f>料單!$L$3</f>
        <v>拉、KD</v>
      </c>
    </row>
    <row r="165" spans="1:28" x14ac:dyDescent="0.25">
      <c r="A165" s="174">
        <f t="shared" si="10"/>
        <v>164</v>
      </c>
      <c r="B165" s="174" t="str">
        <f ca="1">料單!$C$1</f>
        <v>2026101401</v>
      </c>
      <c r="C165" s="174">
        <f>料單!$C$2</f>
        <v>0</v>
      </c>
      <c r="D165" s="6">
        <f>板材才數分析.!B165</f>
        <v>6</v>
      </c>
      <c r="E165" s="6">
        <f>板材才數分析.!C165</f>
        <v>0</v>
      </c>
      <c r="F165" s="6">
        <f>板材才數分析.!D165</f>
        <v>6014</v>
      </c>
      <c r="G165" s="6">
        <f ca="1">板材才數分析.!E165</f>
        <v>0</v>
      </c>
      <c r="H165" s="6">
        <f ca="1">板材才數分析.!F165</f>
        <v>0</v>
      </c>
      <c r="I165" s="6" t="str">
        <f ca="1">板材才數分析.!G165</f>
        <v/>
      </c>
      <c r="J165" s="6">
        <f ca="1">板材才數分析.!H165</f>
        <v>0</v>
      </c>
      <c r="K165" s="6" t="str">
        <f ca="1">板材才數分析.!I165</f>
        <v/>
      </c>
      <c r="L165" s="6">
        <f ca="1">板材才數分析.!J165</f>
        <v>0</v>
      </c>
      <c r="M165" s="6">
        <f ca="1">板材才數分析.!K165</f>
        <v>0</v>
      </c>
      <c r="N165" s="6" t="str">
        <f ca="1">板材才數分析.!L165</f>
        <v/>
      </c>
      <c r="O165" s="6">
        <f ca="1">板材才數分析.!M165</f>
        <v>0</v>
      </c>
      <c r="P165" t="str">
        <f ca="1">表格15[[#This Row],[封邊色號]]</f>
        <v/>
      </c>
      <c r="Q165" s="174" t="str">
        <f ca="1">IF(VLOOKUP(F165,料單!$C:$P,14,FALSE)="","",VLOOKUP(F165,料單!$C:$P,14,FALSE))</f>
        <v/>
      </c>
      <c r="R165" s="174" t="str">
        <f ca="1">IF(VLOOKUP(F165,料單!$C:$Q,15,FALSE)="","",VLOOKUP(F165,料單!$C:$Q,15,FALSE))</f>
        <v/>
      </c>
      <c r="S165" s="174" t="str">
        <f ca="1">IF(VLOOKUP(F165,料單!$C:$R,16,FALSE)="","",VLOOKUP(F165,料單!$C:$R,16,FALSE))</f>
        <v/>
      </c>
      <c r="T165" s="174" t="str">
        <f ca="1">IF(VLOOKUP(F165,料單!$C:$S,17,FALSE)="","",VLOOKUP(F165,料單!$C:$S,17,FALSE))</f>
        <v/>
      </c>
      <c r="U165" s="174" t="str">
        <f ca="1">_xlfn.IFNA(VLOOKUP(VLOOKUP(F165,料單!C:T,18,FALSE),資料庫!AM:AN,2,FALSE),"A")</f>
        <v>A</v>
      </c>
      <c r="V165" s="174" t="str">
        <f ca="1">IF(VLOOKUP(F165,料單!C:U,19,FALSE)="","",VLOOKUP(F165,料單!C:U,19,FALSE))</f>
        <v/>
      </c>
      <c r="W165" s="361" t="str">
        <f t="shared" ca="1" si="11"/>
        <v/>
      </c>
      <c r="X165" s="361" t="str">
        <f t="shared" ca="1" si="12"/>
        <v/>
      </c>
      <c r="Y165" s="361" t="str">
        <f t="shared" ca="1" si="13"/>
        <v/>
      </c>
      <c r="Z165" s="361" t="str">
        <f t="shared" ca="1" si="14"/>
        <v/>
      </c>
      <c r="AA165" s="483">
        <f>料單!$K$3</f>
        <v>0</v>
      </c>
      <c r="AB165" s="483" t="str">
        <f>料單!$L$3</f>
        <v>拉、KD</v>
      </c>
    </row>
    <row r="166" spans="1:28" x14ac:dyDescent="0.25">
      <c r="A166" s="174">
        <f t="shared" si="10"/>
        <v>165</v>
      </c>
      <c r="B166" s="174" t="str">
        <f ca="1">料單!$C$1</f>
        <v>2026101401</v>
      </c>
      <c r="C166" s="174">
        <f>料單!$C$2</f>
        <v>0</v>
      </c>
      <c r="D166" s="6">
        <f>板材才數分析.!B166</f>
        <v>6</v>
      </c>
      <c r="E166" s="6">
        <f>板材才數分析.!C166</f>
        <v>0</v>
      </c>
      <c r="F166" s="6">
        <f>板材才數分析.!D166</f>
        <v>6015</v>
      </c>
      <c r="G166" s="6">
        <f ca="1">板材才數分析.!E166</f>
        <v>0</v>
      </c>
      <c r="H166" s="6">
        <f ca="1">板材才數分析.!F166</f>
        <v>0</v>
      </c>
      <c r="I166" s="6" t="str">
        <f ca="1">板材才數分析.!G166</f>
        <v/>
      </c>
      <c r="J166" s="6">
        <f ca="1">板材才數分析.!H166</f>
        <v>0</v>
      </c>
      <c r="K166" s="6" t="str">
        <f ca="1">板材才數分析.!I166</f>
        <v/>
      </c>
      <c r="L166" s="6">
        <f ca="1">板材才數分析.!J166</f>
        <v>0</v>
      </c>
      <c r="M166" s="6">
        <f ca="1">板材才數分析.!K166</f>
        <v>0</v>
      </c>
      <c r="N166" s="6" t="str">
        <f ca="1">板材才數分析.!L166</f>
        <v/>
      </c>
      <c r="O166" s="6">
        <f ca="1">板材才數分析.!M166</f>
        <v>0</v>
      </c>
      <c r="P166" t="str">
        <f ca="1">表格15[[#This Row],[封邊色號]]</f>
        <v/>
      </c>
      <c r="Q166" s="174" t="str">
        <f ca="1">IF(VLOOKUP(F166,料單!$C:$P,14,FALSE)="","",VLOOKUP(F166,料單!$C:$P,14,FALSE))</f>
        <v/>
      </c>
      <c r="R166" s="174" t="str">
        <f ca="1">IF(VLOOKUP(F166,料單!$C:$Q,15,FALSE)="","",VLOOKUP(F166,料單!$C:$Q,15,FALSE))</f>
        <v/>
      </c>
      <c r="S166" s="174" t="str">
        <f ca="1">IF(VLOOKUP(F166,料單!$C:$R,16,FALSE)="","",VLOOKUP(F166,料單!$C:$R,16,FALSE))</f>
        <v/>
      </c>
      <c r="T166" s="174" t="str">
        <f ca="1">IF(VLOOKUP(F166,料單!$C:$S,17,FALSE)="","",VLOOKUP(F166,料單!$C:$S,17,FALSE))</f>
        <v/>
      </c>
      <c r="U166" s="174" t="str">
        <f ca="1">_xlfn.IFNA(VLOOKUP(VLOOKUP(F166,料單!C:T,18,FALSE),資料庫!AM:AN,2,FALSE),"A")</f>
        <v>A</v>
      </c>
      <c r="V166" s="174" t="str">
        <f ca="1">IF(VLOOKUP(F166,料單!C:U,19,FALSE)="","",VLOOKUP(F166,料單!C:U,19,FALSE))</f>
        <v/>
      </c>
      <c r="W166" s="361" t="str">
        <f t="shared" ca="1" si="11"/>
        <v/>
      </c>
      <c r="X166" s="361" t="str">
        <f t="shared" ca="1" si="12"/>
        <v/>
      </c>
      <c r="Y166" s="361" t="str">
        <f t="shared" ca="1" si="13"/>
        <v/>
      </c>
      <c r="Z166" s="361" t="str">
        <f t="shared" ca="1" si="14"/>
        <v/>
      </c>
      <c r="AA166" s="483">
        <f>料單!$K$3</f>
        <v>0</v>
      </c>
      <c r="AB166" s="483" t="str">
        <f>料單!$L$3</f>
        <v>拉、KD</v>
      </c>
    </row>
    <row r="167" spans="1:28" x14ac:dyDescent="0.25">
      <c r="A167" s="174">
        <f t="shared" si="10"/>
        <v>166</v>
      </c>
      <c r="B167" s="174" t="str">
        <f ca="1">料單!$C$1</f>
        <v>2026101401</v>
      </c>
      <c r="C167" s="174">
        <f>料單!$C$2</f>
        <v>0</v>
      </c>
      <c r="D167" s="6">
        <f>板材才數分析.!B167</f>
        <v>6</v>
      </c>
      <c r="E167" s="6">
        <f>板材才數分析.!C167</f>
        <v>0</v>
      </c>
      <c r="F167" s="6">
        <f>板材才數分析.!D167</f>
        <v>6016</v>
      </c>
      <c r="G167" s="6">
        <f ca="1">板材才數分析.!E167</f>
        <v>0</v>
      </c>
      <c r="H167" s="6">
        <f ca="1">板材才數分析.!F167</f>
        <v>0</v>
      </c>
      <c r="I167" s="6" t="str">
        <f ca="1">板材才數分析.!G167</f>
        <v/>
      </c>
      <c r="J167" s="6">
        <f ca="1">板材才數分析.!H167</f>
        <v>0</v>
      </c>
      <c r="K167" s="6" t="str">
        <f ca="1">板材才數分析.!I167</f>
        <v/>
      </c>
      <c r="L167" s="6">
        <f ca="1">板材才數分析.!J167</f>
        <v>0</v>
      </c>
      <c r="M167" s="6">
        <f ca="1">板材才數分析.!K167</f>
        <v>0</v>
      </c>
      <c r="N167" s="6" t="str">
        <f ca="1">板材才數分析.!L167</f>
        <v/>
      </c>
      <c r="O167" s="6">
        <f ca="1">板材才數分析.!M167</f>
        <v>0</v>
      </c>
      <c r="P167" t="str">
        <f ca="1">表格15[[#This Row],[封邊色號]]</f>
        <v/>
      </c>
      <c r="Q167" s="174" t="str">
        <f ca="1">IF(VLOOKUP(F167,料單!$C:$P,14,FALSE)="","",VLOOKUP(F167,料單!$C:$P,14,FALSE))</f>
        <v/>
      </c>
      <c r="R167" s="174" t="str">
        <f ca="1">IF(VLOOKUP(F167,料單!$C:$Q,15,FALSE)="","",VLOOKUP(F167,料單!$C:$Q,15,FALSE))</f>
        <v/>
      </c>
      <c r="S167" s="174" t="str">
        <f ca="1">IF(VLOOKUP(F167,料單!$C:$R,16,FALSE)="","",VLOOKUP(F167,料單!$C:$R,16,FALSE))</f>
        <v/>
      </c>
      <c r="T167" s="174" t="str">
        <f ca="1">IF(VLOOKUP(F167,料單!$C:$S,17,FALSE)="","",VLOOKUP(F167,料單!$C:$S,17,FALSE))</f>
        <v/>
      </c>
      <c r="U167" s="174" t="str">
        <f ca="1">_xlfn.IFNA(VLOOKUP(VLOOKUP(F167,料單!C:T,18,FALSE),資料庫!AM:AN,2,FALSE),"A")</f>
        <v>A</v>
      </c>
      <c r="V167" s="174" t="str">
        <f ca="1">IF(VLOOKUP(F167,料單!C:U,19,FALSE)="","",VLOOKUP(F167,料單!C:U,19,FALSE))</f>
        <v/>
      </c>
      <c r="W167" s="361" t="str">
        <f t="shared" ca="1" si="11"/>
        <v/>
      </c>
      <c r="X167" s="361" t="str">
        <f t="shared" ca="1" si="12"/>
        <v/>
      </c>
      <c r="Y167" s="361" t="str">
        <f t="shared" ca="1" si="13"/>
        <v/>
      </c>
      <c r="Z167" s="361" t="str">
        <f t="shared" ca="1" si="14"/>
        <v/>
      </c>
      <c r="AA167" s="483">
        <f>料單!$K$3</f>
        <v>0</v>
      </c>
      <c r="AB167" s="483" t="str">
        <f>料單!$L$3</f>
        <v>拉、KD</v>
      </c>
    </row>
    <row r="168" spans="1:28" x14ac:dyDescent="0.25">
      <c r="A168" s="174">
        <f t="shared" si="10"/>
        <v>167</v>
      </c>
      <c r="B168" s="174" t="str">
        <f ca="1">料單!$C$1</f>
        <v>2026101401</v>
      </c>
      <c r="C168" s="174">
        <f>料單!$C$2</f>
        <v>0</v>
      </c>
      <c r="D168" s="6">
        <f>板材才數分析.!B168</f>
        <v>6</v>
      </c>
      <c r="E168" s="6">
        <f>板材才數分析.!C168</f>
        <v>0</v>
      </c>
      <c r="F168" s="6">
        <f>板材才數分析.!D168</f>
        <v>6017</v>
      </c>
      <c r="G168" s="6">
        <f ca="1">板材才數分析.!E168</f>
        <v>0</v>
      </c>
      <c r="H168" s="6">
        <f ca="1">板材才數分析.!F168</f>
        <v>0</v>
      </c>
      <c r="I168" s="6" t="str">
        <f ca="1">板材才數分析.!G168</f>
        <v/>
      </c>
      <c r="J168" s="6">
        <f ca="1">板材才數分析.!H168</f>
        <v>0</v>
      </c>
      <c r="K168" s="6" t="str">
        <f ca="1">板材才數分析.!I168</f>
        <v/>
      </c>
      <c r="L168" s="6">
        <f ca="1">板材才數分析.!J168</f>
        <v>0</v>
      </c>
      <c r="M168" s="6">
        <f ca="1">板材才數分析.!K168</f>
        <v>0</v>
      </c>
      <c r="N168" s="6" t="str">
        <f ca="1">板材才數分析.!L168</f>
        <v/>
      </c>
      <c r="O168" s="6">
        <f ca="1">板材才數分析.!M168</f>
        <v>0</v>
      </c>
      <c r="P168" t="str">
        <f ca="1">表格15[[#This Row],[封邊色號]]</f>
        <v/>
      </c>
      <c r="Q168" s="174" t="str">
        <f ca="1">IF(VLOOKUP(F168,料單!$C:$P,14,FALSE)="","",VLOOKUP(F168,料單!$C:$P,14,FALSE))</f>
        <v/>
      </c>
      <c r="R168" s="174" t="str">
        <f ca="1">IF(VLOOKUP(F168,料單!$C:$Q,15,FALSE)="","",VLOOKUP(F168,料單!$C:$Q,15,FALSE))</f>
        <v/>
      </c>
      <c r="S168" s="174" t="str">
        <f ca="1">IF(VLOOKUP(F168,料單!$C:$R,16,FALSE)="","",VLOOKUP(F168,料單!$C:$R,16,FALSE))</f>
        <v/>
      </c>
      <c r="T168" s="174" t="str">
        <f ca="1">IF(VLOOKUP(F168,料單!$C:$S,17,FALSE)="","",VLOOKUP(F168,料單!$C:$S,17,FALSE))</f>
        <v/>
      </c>
      <c r="U168" s="174" t="str">
        <f ca="1">_xlfn.IFNA(VLOOKUP(VLOOKUP(F168,料單!C:T,18,FALSE),資料庫!AM:AN,2,FALSE),"A")</f>
        <v>A</v>
      </c>
      <c r="V168" s="174" t="str">
        <f ca="1">IF(VLOOKUP(F168,料單!C:U,19,FALSE)="","",VLOOKUP(F168,料單!C:U,19,FALSE))</f>
        <v/>
      </c>
      <c r="W168" s="361" t="str">
        <f t="shared" ca="1" si="11"/>
        <v/>
      </c>
      <c r="X168" s="361" t="str">
        <f t="shared" ca="1" si="12"/>
        <v/>
      </c>
      <c r="Y168" s="361" t="str">
        <f t="shared" ca="1" si="13"/>
        <v/>
      </c>
      <c r="Z168" s="361" t="str">
        <f t="shared" ca="1" si="14"/>
        <v/>
      </c>
      <c r="AA168" s="483">
        <f>料單!$K$3</f>
        <v>0</v>
      </c>
      <c r="AB168" s="483" t="str">
        <f>料單!$L$3</f>
        <v>拉、KD</v>
      </c>
    </row>
    <row r="169" spans="1:28" x14ac:dyDescent="0.25">
      <c r="A169" s="174">
        <f t="shared" si="10"/>
        <v>168</v>
      </c>
      <c r="B169" s="174" t="str">
        <f ca="1">料單!$C$1</f>
        <v>2026101401</v>
      </c>
      <c r="C169" s="174">
        <f>料單!$C$2</f>
        <v>0</v>
      </c>
      <c r="D169" s="6">
        <f>板材才數分析.!B169</f>
        <v>6</v>
      </c>
      <c r="E169" s="6">
        <f>板材才數分析.!C169</f>
        <v>0</v>
      </c>
      <c r="F169" s="6">
        <f>板材才數分析.!D169</f>
        <v>6018</v>
      </c>
      <c r="G169" s="6">
        <f ca="1">板材才數分析.!E169</f>
        <v>0</v>
      </c>
      <c r="H169" s="6">
        <f ca="1">板材才數分析.!F169</f>
        <v>0</v>
      </c>
      <c r="I169" s="6" t="str">
        <f ca="1">板材才數分析.!G169</f>
        <v/>
      </c>
      <c r="J169" s="6">
        <f ca="1">板材才數分析.!H169</f>
        <v>0</v>
      </c>
      <c r="K169" s="6" t="str">
        <f ca="1">板材才數分析.!I169</f>
        <v/>
      </c>
      <c r="L169" s="6">
        <f ca="1">板材才數分析.!J169</f>
        <v>0</v>
      </c>
      <c r="M169" s="6">
        <f ca="1">板材才數分析.!K169</f>
        <v>0</v>
      </c>
      <c r="N169" s="6" t="str">
        <f ca="1">板材才數分析.!L169</f>
        <v/>
      </c>
      <c r="O169" s="6">
        <f ca="1">板材才數分析.!M169</f>
        <v>0</v>
      </c>
      <c r="P169" t="str">
        <f ca="1">表格15[[#This Row],[封邊色號]]</f>
        <v/>
      </c>
      <c r="Q169" s="174" t="str">
        <f ca="1">IF(VLOOKUP(F169,料單!$C:$P,14,FALSE)="","",VLOOKUP(F169,料單!$C:$P,14,FALSE))</f>
        <v/>
      </c>
      <c r="R169" s="174" t="str">
        <f ca="1">IF(VLOOKUP(F169,料單!$C:$Q,15,FALSE)="","",VLOOKUP(F169,料單!$C:$Q,15,FALSE))</f>
        <v/>
      </c>
      <c r="S169" s="174" t="str">
        <f ca="1">IF(VLOOKUP(F169,料單!$C:$R,16,FALSE)="","",VLOOKUP(F169,料單!$C:$R,16,FALSE))</f>
        <v/>
      </c>
      <c r="T169" s="174" t="str">
        <f ca="1">IF(VLOOKUP(F169,料單!$C:$S,17,FALSE)="","",VLOOKUP(F169,料單!$C:$S,17,FALSE))</f>
        <v/>
      </c>
      <c r="U169" s="174" t="str">
        <f ca="1">_xlfn.IFNA(VLOOKUP(VLOOKUP(F169,料單!C:T,18,FALSE),資料庫!AM:AN,2,FALSE),"A")</f>
        <v>A</v>
      </c>
      <c r="V169" s="174" t="str">
        <f ca="1">IF(VLOOKUP(F169,料單!C:U,19,FALSE)="","",VLOOKUP(F169,料單!C:U,19,FALSE))</f>
        <v/>
      </c>
      <c r="W169" s="361" t="str">
        <f t="shared" ca="1" si="11"/>
        <v/>
      </c>
      <c r="X169" s="361" t="str">
        <f t="shared" ca="1" si="12"/>
        <v/>
      </c>
      <c r="Y169" s="361" t="str">
        <f t="shared" ca="1" si="13"/>
        <v/>
      </c>
      <c r="Z169" s="361" t="str">
        <f t="shared" ca="1" si="14"/>
        <v/>
      </c>
      <c r="AA169" s="483">
        <f>料單!$K$3</f>
        <v>0</v>
      </c>
      <c r="AB169" s="483" t="str">
        <f>料單!$L$3</f>
        <v>拉、KD</v>
      </c>
    </row>
    <row r="170" spans="1:28" x14ac:dyDescent="0.25">
      <c r="A170" s="174">
        <f t="shared" si="10"/>
        <v>169</v>
      </c>
      <c r="B170" s="174" t="str">
        <f ca="1">料單!$C$1</f>
        <v>2026101401</v>
      </c>
      <c r="C170" s="174">
        <f>料單!$C$2</f>
        <v>0</v>
      </c>
      <c r="D170" s="6">
        <f>板材才數分析.!B170</f>
        <v>6</v>
      </c>
      <c r="E170" s="6">
        <f>板材才數分析.!C170</f>
        <v>0</v>
      </c>
      <c r="F170" s="6">
        <f>板材才數分析.!D170</f>
        <v>6019</v>
      </c>
      <c r="G170" s="6">
        <f ca="1">板材才數分析.!E170</f>
        <v>0</v>
      </c>
      <c r="H170" s="6">
        <f ca="1">板材才數分析.!F170</f>
        <v>0</v>
      </c>
      <c r="I170" s="6" t="str">
        <f ca="1">板材才數分析.!G170</f>
        <v/>
      </c>
      <c r="J170" s="6">
        <f ca="1">板材才數分析.!H170</f>
        <v>0</v>
      </c>
      <c r="K170" s="6" t="str">
        <f ca="1">板材才數分析.!I170</f>
        <v/>
      </c>
      <c r="L170" s="6">
        <f ca="1">板材才數分析.!J170</f>
        <v>0</v>
      </c>
      <c r="M170" s="6">
        <f ca="1">板材才數分析.!K170</f>
        <v>0</v>
      </c>
      <c r="N170" s="6" t="str">
        <f ca="1">板材才數分析.!L170</f>
        <v/>
      </c>
      <c r="O170" s="6">
        <f ca="1">板材才數分析.!M170</f>
        <v>0</v>
      </c>
      <c r="P170" t="str">
        <f ca="1">表格15[[#This Row],[封邊色號]]</f>
        <v/>
      </c>
      <c r="Q170" s="174" t="str">
        <f ca="1">IF(VLOOKUP(F170,料單!$C:$P,14,FALSE)="","",VLOOKUP(F170,料單!$C:$P,14,FALSE))</f>
        <v/>
      </c>
      <c r="R170" s="174" t="str">
        <f ca="1">IF(VLOOKUP(F170,料單!$C:$Q,15,FALSE)="","",VLOOKUP(F170,料單!$C:$Q,15,FALSE))</f>
        <v/>
      </c>
      <c r="S170" s="174" t="str">
        <f ca="1">IF(VLOOKUP(F170,料單!$C:$R,16,FALSE)="","",VLOOKUP(F170,料單!$C:$R,16,FALSE))</f>
        <v/>
      </c>
      <c r="T170" s="174" t="str">
        <f ca="1">IF(VLOOKUP(F170,料單!$C:$S,17,FALSE)="","",VLOOKUP(F170,料單!$C:$S,17,FALSE))</f>
        <v/>
      </c>
      <c r="U170" s="174" t="str">
        <f ca="1">_xlfn.IFNA(VLOOKUP(VLOOKUP(F170,料單!C:T,18,FALSE),資料庫!AM:AN,2,FALSE),"A")</f>
        <v>A</v>
      </c>
      <c r="V170" s="174" t="str">
        <f ca="1">IF(VLOOKUP(F170,料單!C:U,19,FALSE)="","",VLOOKUP(F170,料單!C:U,19,FALSE))</f>
        <v/>
      </c>
      <c r="W170" s="361" t="str">
        <f t="shared" ca="1" si="11"/>
        <v/>
      </c>
      <c r="X170" s="361" t="str">
        <f t="shared" ca="1" si="12"/>
        <v/>
      </c>
      <c r="Y170" s="361" t="str">
        <f t="shared" ca="1" si="13"/>
        <v/>
      </c>
      <c r="Z170" s="361" t="str">
        <f t="shared" ca="1" si="14"/>
        <v/>
      </c>
      <c r="AA170" s="483">
        <f>料單!$K$3</f>
        <v>0</v>
      </c>
      <c r="AB170" s="483" t="str">
        <f>料單!$L$3</f>
        <v>拉、KD</v>
      </c>
    </row>
    <row r="171" spans="1:28" x14ac:dyDescent="0.25">
      <c r="A171" s="174">
        <f t="shared" si="10"/>
        <v>170</v>
      </c>
      <c r="B171" s="174" t="str">
        <f ca="1">料單!$C$1</f>
        <v>2026101401</v>
      </c>
      <c r="C171" s="174">
        <f>料單!$C$2</f>
        <v>0</v>
      </c>
      <c r="D171" s="6">
        <f>板材才數分析.!B171</f>
        <v>6</v>
      </c>
      <c r="E171" s="6">
        <f>板材才數分析.!C171</f>
        <v>0</v>
      </c>
      <c r="F171" s="6">
        <f>板材才數分析.!D171</f>
        <v>6020</v>
      </c>
      <c r="G171" s="6">
        <f ca="1">板材才數分析.!E171</f>
        <v>0</v>
      </c>
      <c r="H171" s="6">
        <f ca="1">板材才數分析.!F171</f>
        <v>0</v>
      </c>
      <c r="I171" s="6" t="str">
        <f ca="1">板材才數分析.!G171</f>
        <v/>
      </c>
      <c r="J171" s="6">
        <f ca="1">板材才數分析.!H171</f>
        <v>0</v>
      </c>
      <c r="K171" s="6" t="str">
        <f ca="1">板材才數分析.!I171</f>
        <v/>
      </c>
      <c r="L171" s="6">
        <f ca="1">板材才數分析.!J171</f>
        <v>0</v>
      </c>
      <c r="M171" s="6">
        <f ca="1">板材才數分析.!K171</f>
        <v>0</v>
      </c>
      <c r="N171" s="6" t="str">
        <f ca="1">板材才數分析.!L171</f>
        <v/>
      </c>
      <c r="O171" s="6">
        <f ca="1">板材才數分析.!M171</f>
        <v>0</v>
      </c>
      <c r="P171" t="str">
        <f ca="1">表格15[[#This Row],[封邊色號]]</f>
        <v/>
      </c>
      <c r="Q171" s="174" t="str">
        <f ca="1">IF(VLOOKUP(F171,料單!$C:$P,14,FALSE)="","",VLOOKUP(F171,料單!$C:$P,14,FALSE))</f>
        <v/>
      </c>
      <c r="R171" s="174" t="str">
        <f ca="1">IF(VLOOKUP(F171,料單!$C:$Q,15,FALSE)="","",VLOOKUP(F171,料單!$C:$Q,15,FALSE))</f>
        <v/>
      </c>
      <c r="S171" s="174" t="str">
        <f ca="1">IF(VLOOKUP(F171,料單!$C:$R,16,FALSE)="","",VLOOKUP(F171,料單!$C:$R,16,FALSE))</f>
        <v/>
      </c>
      <c r="T171" s="174" t="str">
        <f ca="1">IF(VLOOKUP(F171,料單!$C:$S,17,FALSE)="","",VLOOKUP(F171,料單!$C:$S,17,FALSE))</f>
        <v/>
      </c>
      <c r="U171" s="174" t="str">
        <f ca="1">_xlfn.IFNA(VLOOKUP(VLOOKUP(F171,料單!C:T,18,FALSE),資料庫!AM:AN,2,FALSE),"A")</f>
        <v>A</v>
      </c>
      <c r="V171" s="174" t="str">
        <f ca="1">IF(VLOOKUP(F171,料單!C:U,19,FALSE)="","",VLOOKUP(F171,料單!C:U,19,FALSE))</f>
        <v/>
      </c>
      <c r="W171" s="361" t="str">
        <f t="shared" ca="1" si="11"/>
        <v/>
      </c>
      <c r="X171" s="361" t="str">
        <f t="shared" ca="1" si="12"/>
        <v/>
      </c>
      <c r="Y171" s="361" t="str">
        <f t="shared" ca="1" si="13"/>
        <v/>
      </c>
      <c r="Z171" s="361" t="str">
        <f t="shared" ca="1" si="14"/>
        <v/>
      </c>
      <c r="AA171" s="483">
        <f>料單!$K$3</f>
        <v>0</v>
      </c>
      <c r="AB171" s="483" t="str">
        <f>料單!$L$3</f>
        <v>拉、KD</v>
      </c>
    </row>
    <row r="172" spans="1:28" x14ac:dyDescent="0.25">
      <c r="A172" s="174">
        <f t="shared" si="10"/>
        <v>171</v>
      </c>
      <c r="B172" s="174" t="str">
        <f ca="1">料單!$C$1</f>
        <v>2026101401</v>
      </c>
      <c r="C172" s="174">
        <f>料單!$C$2</f>
        <v>0</v>
      </c>
      <c r="D172" s="6">
        <f>板材才數分析.!B172</f>
        <v>6</v>
      </c>
      <c r="E172" s="6">
        <f>板材才數分析.!C172</f>
        <v>0</v>
      </c>
      <c r="F172" s="6">
        <f>板材才數分析.!D172</f>
        <v>6021</v>
      </c>
      <c r="G172" s="6">
        <f ca="1">板材才數分析.!E172</f>
        <v>0</v>
      </c>
      <c r="H172" s="6">
        <f ca="1">板材才數分析.!F172</f>
        <v>0</v>
      </c>
      <c r="I172" s="6" t="str">
        <f ca="1">板材才數分析.!G172</f>
        <v/>
      </c>
      <c r="J172" s="6">
        <f ca="1">板材才數分析.!H172</f>
        <v>0</v>
      </c>
      <c r="K172" s="6" t="str">
        <f ca="1">板材才數分析.!I172</f>
        <v/>
      </c>
      <c r="L172" s="6">
        <f ca="1">板材才數分析.!J172</f>
        <v>0</v>
      </c>
      <c r="M172" s="6">
        <f ca="1">板材才數分析.!K172</f>
        <v>0</v>
      </c>
      <c r="N172" s="6" t="str">
        <f ca="1">板材才數分析.!L172</f>
        <v/>
      </c>
      <c r="O172" s="6">
        <f ca="1">板材才數分析.!M172</f>
        <v>0</v>
      </c>
      <c r="P172" t="str">
        <f ca="1">表格15[[#This Row],[封邊色號]]</f>
        <v/>
      </c>
      <c r="Q172" s="174" t="str">
        <f ca="1">IF(VLOOKUP(F172,料單!$C:$P,14,FALSE)="","",VLOOKUP(F172,料單!$C:$P,14,FALSE))</f>
        <v/>
      </c>
      <c r="R172" s="174" t="str">
        <f ca="1">IF(VLOOKUP(F172,料單!$C:$Q,15,FALSE)="","",VLOOKUP(F172,料單!$C:$Q,15,FALSE))</f>
        <v/>
      </c>
      <c r="S172" s="174" t="str">
        <f ca="1">IF(VLOOKUP(F172,料單!$C:$R,16,FALSE)="","",VLOOKUP(F172,料單!$C:$R,16,FALSE))</f>
        <v/>
      </c>
      <c r="T172" s="174" t="str">
        <f ca="1">IF(VLOOKUP(F172,料單!$C:$S,17,FALSE)="","",VLOOKUP(F172,料單!$C:$S,17,FALSE))</f>
        <v/>
      </c>
      <c r="U172" s="174" t="str">
        <f ca="1">_xlfn.IFNA(VLOOKUP(VLOOKUP(F172,料單!C:T,18,FALSE),資料庫!AM:AN,2,FALSE),"A")</f>
        <v>A</v>
      </c>
      <c r="V172" s="174" t="str">
        <f ca="1">IF(VLOOKUP(F172,料單!C:U,19,FALSE)="","",VLOOKUP(F172,料單!C:U,19,FALSE))</f>
        <v/>
      </c>
      <c r="W172" s="361" t="str">
        <f t="shared" ca="1" si="11"/>
        <v/>
      </c>
      <c r="X172" s="361" t="str">
        <f t="shared" ca="1" si="12"/>
        <v/>
      </c>
      <c r="Y172" s="361" t="str">
        <f t="shared" ca="1" si="13"/>
        <v/>
      </c>
      <c r="Z172" s="361" t="str">
        <f t="shared" ca="1" si="14"/>
        <v/>
      </c>
      <c r="AA172" s="483">
        <f>料單!$K$3</f>
        <v>0</v>
      </c>
      <c r="AB172" s="483" t="str">
        <f>料單!$L$3</f>
        <v>拉、KD</v>
      </c>
    </row>
    <row r="173" spans="1:28" x14ac:dyDescent="0.25">
      <c r="A173" s="174">
        <f t="shared" si="10"/>
        <v>172</v>
      </c>
      <c r="B173" s="174" t="str">
        <f ca="1">料單!$C$1</f>
        <v>2026101401</v>
      </c>
      <c r="C173" s="174">
        <f>料單!$C$2</f>
        <v>0</v>
      </c>
      <c r="D173" s="6">
        <f>板材才數分析.!B173</f>
        <v>6</v>
      </c>
      <c r="E173" s="6">
        <f>板材才數分析.!C173</f>
        <v>0</v>
      </c>
      <c r="F173" s="6">
        <f>板材才數分析.!D173</f>
        <v>6022</v>
      </c>
      <c r="G173" s="6">
        <f ca="1">板材才數分析.!E173</f>
        <v>0</v>
      </c>
      <c r="H173" s="6">
        <f ca="1">板材才數分析.!F173</f>
        <v>0</v>
      </c>
      <c r="I173" s="6" t="str">
        <f ca="1">板材才數分析.!G173</f>
        <v/>
      </c>
      <c r="J173" s="6">
        <f ca="1">板材才數分析.!H173</f>
        <v>0</v>
      </c>
      <c r="K173" s="6" t="str">
        <f ca="1">板材才數分析.!I173</f>
        <v/>
      </c>
      <c r="L173" s="6">
        <f ca="1">板材才數分析.!J173</f>
        <v>0</v>
      </c>
      <c r="M173" s="6">
        <f ca="1">板材才數分析.!K173</f>
        <v>0</v>
      </c>
      <c r="N173" s="6" t="str">
        <f ca="1">板材才數分析.!L173</f>
        <v/>
      </c>
      <c r="O173" s="6">
        <f ca="1">板材才數分析.!M173</f>
        <v>0</v>
      </c>
      <c r="P173" t="str">
        <f ca="1">表格15[[#This Row],[封邊色號]]</f>
        <v/>
      </c>
      <c r="Q173" s="174" t="str">
        <f ca="1">IF(VLOOKUP(F173,料單!$C:$P,14,FALSE)="","",VLOOKUP(F173,料單!$C:$P,14,FALSE))</f>
        <v/>
      </c>
      <c r="R173" s="174" t="str">
        <f ca="1">IF(VLOOKUP(F173,料單!$C:$Q,15,FALSE)="","",VLOOKUP(F173,料單!$C:$Q,15,FALSE))</f>
        <v/>
      </c>
      <c r="S173" s="174" t="str">
        <f ca="1">IF(VLOOKUP(F173,料單!$C:$R,16,FALSE)="","",VLOOKUP(F173,料單!$C:$R,16,FALSE))</f>
        <v/>
      </c>
      <c r="T173" s="174" t="str">
        <f ca="1">IF(VLOOKUP(F173,料單!$C:$S,17,FALSE)="","",VLOOKUP(F173,料單!$C:$S,17,FALSE))</f>
        <v/>
      </c>
      <c r="U173" s="174" t="str">
        <f ca="1">_xlfn.IFNA(VLOOKUP(VLOOKUP(F173,料單!C:T,18,FALSE),資料庫!AM:AN,2,FALSE),"A")</f>
        <v>A</v>
      </c>
      <c r="V173" s="174" t="str">
        <f ca="1">IF(VLOOKUP(F173,料單!C:U,19,FALSE)="","",VLOOKUP(F173,料單!C:U,19,FALSE))</f>
        <v/>
      </c>
      <c r="W173" s="361" t="str">
        <f t="shared" ca="1" si="11"/>
        <v/>
      </c>
      <c r="X173" s="361" t="str">
        <f t="shared" ca="1" si="12"/>
        <v/>
      </c>
      <c r="Y173" s="361" t="str">
        <f t="shared" ca="1" si="13"/>
        <v/>
      </c>
      <c r="Z173" s="361" t="str">
        <f t="shared" ca="1" si="14"/>
        <v/>
      </c>
      <c r="AA173" s="483">
        <f>料單!$K$3</f>
        <v>0</v>
      </c>
      <c r="AB173" s="483" t="str">
        <f>料單!$L$3</f>
        <v>拉、KD</v>
      </c>
    </row>
    <row r="174" spans="1:28" x14ac:dyDescent="0.25">
      <c r="A174" s="174">
        <f t="shared" si="10"/>
        <v>173</v>
      </c>
      <c r="B174" s="174" t="str">
        <f ca="1">料單!$C$1</f>
        <v>2026101401</v>
      </c>
      <c r="C174" s="174">
        <f>料單!$C$2</f>
        <v>0</v>
      </c>
      <c r="D174" s="6">
        <f>板材才數分析.!B174</f>
        <v>6</v>
      </c>
      <c r="E174" s="6">
        <f>板材才數分析.!C174</f>
        <v>0</v>
      </c>
      <c r="F174" s="6">
        <f>板材才數分析.!D174</f>
        <v>6023</v>
      </c>
      <c r="G174" s="6">
        <f ca="1">板材才數分析.!E174</f>
        <v>0</v>
      </c>
      <c r="H174" s="6">
        <f ca="1">板材才數分析.!F174</f>
        <v>0</v>
      </c>
      <c r="I174" s="6" t="str">
        <f ca="1">板材才數分析.!G174</f>
        <v/>
      </c>
      <c r="J174" s="6">
        <f ca="1">板材才數分析.!H174</f>
        <v>0</v>
      </c>
      <c r="K174" s="6" t="str">
        <f ca="1">板材才數分析.!I174</f>
        <v/>
      </c>
      <c r="L174" s="6">
        <f ca="1">板材才數分析.!J174</f>
        <v>0</v>
      </c>
      <c r="M174" s="6">
        <f ca="1">板材才數分析.!K174</f>
        <v>0</v>
      </c>
      <c r="N174" s="6" t="str">
        <f ca="1">板材才數分析.!L174</f>
        <v/>
      </c>
      <c r="O174" s="6">
        <f ca="1">板材才數分析.!M174</f>
        <v>0</v>
      </c>
      <c r="P174" t="str">
        <f ca="1">表格15[[#This Row],[封邊色號]]</f>
        <v/>
      </c>
      <c r="Q174" s="174" t="str">
        <f ca="1">IF(VLOOKUP(F174,料單!$C:$P,14,FALSE)="","",VLOOKUP(F174,料單!$C:$P,14,FALSE))</f>
        <v/>
      </c>
      <c r="R174" s="174" t="str">
        <f ca="1">IF(VLOOKUP(F174,料單!$C:$Q,15,FALSE)="","",VLOOKUP(F174,料單!$C:$Q,15,FALSE))</f>
        <v/>
      </c>
      <c r="S174" s="174" t="str">
        <f ca="1">IF(VLOOKUP(F174,料單!$C:$R,16,FALSE)="","",VLOOKUP(F174,料單!$C:$R,16,FALSE))</f>
        <v/>
      </c>
      <c r="T174" s="174" t="str">
        <f ca="1">IF(VLOOKUP(F174,料單!$C:$S,17,FALSE)="","",VLOOKUP(F174,料單!$C:$S,17,FALSE))</f>
        <v/>
      </c>
      <c r="U174" s="174" t="str">
        <f ca="1">_xlfn.IFNA(VLOOKUP(VLOOKUP(F174,料單!C:T,18,FALSE),資料庫!AM:AN,2,FALSE),"A")</f>
        <v>A</v>
      </c>
      <c r="V174" s="174" t="str">
        <f ca="1">IF(VLOOKUP(F174,料單!C:U,19,FALSE)="","",VLOOKUP(F174,料單!C:U,19,FALSE))</f>
        <v/>
      </c>
      <c r="W174" s="361" t="str">
        <f t="shared" ca="1" si="11"/>
        <v/>
      </c>
      <c r="X174" s="361" t="str">
        <f t="shared" ca="1" si="12"/>
        <v/>
      </c>
      <c r="Y174" s="361" t="str">
        <f t="shared" ca="1" si="13"/>
        <v/>
      </c>
      <c r="Z174" s="361" t="str">
        <f t="shared" ca="1" si="14"/>
        <v/>
      </c>
      <c r="AA174" s="483">
        <f>料單!$K$3</f>
        <v>0</v>
      </c>
      <c r="AB174" s="483" t="str">
        <f>料單!$L$3</f>
        <v>拉、KD</v>
      </c>
    </row>
    <row r="175" spans="1:28" x14ac:dyDescent="0.25">
      <c r="A175" s="174">
        <f t="shared" si="10"/>
        <v>174</v>
      </c>
      <c r="B175" s="174" t="str">
        <f ca="1">料單!$C$1</f>
        <v>2026101401</v>
      </c>
      <c r="C175" s="174">
        <f>料單!$C$2</f>
        <v>0</v>
      </c>
      <c r="D175" s="6">
        <f>板材才數分析.!B175</f>
        <v>6</v>
      </c>
      <c r="E175" s="6">
        <f>板材才數分析.!C175</f>
        <v>0</v>
      </c>
      <c r="F175" s="6">
        <f>板材才數分析.!D175</f>
        <v>6024</v>
      </c>
      <c r="G175" s="6">
        <f ca="1">板材才數分析.!E175</f>
        <v>0</v>
      </c>
      <c r="H175" s="6">
        <f ca="1">板材才數分析.!F175</f>
        <v>0</v>
      </c>
      <c r="I175" s="6" t="str">
        <f ca="1">板材才數分析.!G175</f>
        <v/>
      </c>
      <c r="J175" s="6">
        <f ca="1">板材才數分析.!H175</f>
        <v>0</v>
      </c>
      <c r="K175" s="6" t="str">
        <f ca="1">板材才數分析.!I175</f>
        <v/>
      </c>
      <c r="L175" s="6">
        <f ca="1">板材才數分析.!J175</f>
        <v>0</v>
      </c>
      <c r="M175" s="6">
        <f ca="1">板材才數分析.!K175</f>
        <v>0</v>
      </c>
      <c r="N175" s="6" t="str">
        <f ca="1">板材才數分析.!L175</f>
        <v/>
      </c>
      <c r="O175" s="6">
        <f ca="1">板材才數分析.!M175</f>
        <v>0</v>
      </c>
      <c r="P175" t="str">
        <f ca="1">表格15[[#This Row],[封邊色號]]</f>
        <v/>
      </c>
      <c r="Q175" s="174" t="str">
        <f ca="1">IF(VLOOKUP(F175,料單!$C:$P,14,FALSE)="","",VLOOKUP(F175,料單!$C:$P,14,FALSE))</f>
        <v/>
      </c>
      <c r="R175" s="174" t="str">
        <f ca="1">IF(VLOOKUP(F175,料單!$C:$Q,15,FALSE)="","",VLOOKUP(F175,料單!$C:$Q,15,FALSE))</f>
        <v/>
      </c>
      <c r="S175" s="174" t="str">
        <f ca="1">IF(VLOOKUP(F175,料單!$C:$R,16,FALSE)="","",VLOOKUP(F175,料單!$C:$R,16,FALSE))</f>
        <v/>
      </c>
      <c r="T175" s="174" t="str">
        <f ca="1">IF(VLOOKUP(F175,料單!$C:$S,17,FALSE)="","",VLOOKUP(F175,料單!$C:$S,17,FALSE))</f>
        <v/>
      </c>
      <c r="U175" s="174" t="str">
        <f ca="1">_xlfn.IFNA(VLOOKUP(VLOOKUP(F175,料單!C:T,18,FALSE),資料庫!AM:AN,2,FALSE),"A")</f>
        <v>A</v>
      </c>
      <c r="V175" s="174" t="str">
        <f ca="1">IF(VLOOKUP(F175,料單!C:U,19,FALSE)="","",VLOOKUP(F175,料單!C:U,19,FALSE))</f>
        <v/>
      </c>
      <c r="W175" s="361" t="str">
        <f t="shared" ca="1" si="11"/>
        <v/>
      </c>
      <c r="X175" s="361" t="str">
        <f t="shared" ca="1" si="12"/>
        <v/>
      </c>
      <c r="Y175" s="361" t="str">
        <f t="shared" ca="1" si="13"/>
        <v/>
      </c>
      <c r="Z175" s="361" t="str">
        <f t="shared" ca="1" si="14"/>
        <v/>
      </c>
      <c r="AA175" s="483">
        <f>料單!$K$3</f>
        <v>0</v>
      </c>
      <c r="AB175" s="483" t="str">
        <f>料單!$L$3</f>
        <v>拉、KD</v>
      </c>
    </row>
    <row r="176" spans="1:28" x14ac:dyDescent="0.25">
      <c r="A176" s="174">
        <f t="shared" si="10"/>
        <v>175</v>
      </c>
      <c r="B176" s="174" t="str">
        <f ca="1">料單!$C$1</f>
        <v>2026101401</v>
      </c>
      <c r="C176" s="174">
        <f>料單!$C$2</f>
        <v>0</v>
      </c>
      <c r="D176" s="6">
        <f>板材才數分析.!B176</f>
        <v>6</v>
      </c>
      <c r="E176" s="6">
        <f>板材才數分析.!C176</f>
        <v>0</v>
      </c>
      <c r="F176" s="6">
        <f>板材才數分析.!D176</f>
        <v>6025</v>
      </c>
      <c r="G176" s="6">
        <f ca="1">板材才數分析.!E176</f>
        <v>0</v>
      </c>
      <c r="H176" s="6">
        <f ca="1">板材才數分析.!F176</f>
        <v>0</v>
      </c>
      <c r="I176" s="6" t="str">
        <f ca="1">板材才數分析.!G176</f>
        <v/>
      </c>
      <c r="J176" s="6">
        <f ca="1">板材才數分析.!H176</f>
        <v>0</v>
      </c>
      <c r="K176" s="6" t="str">
        <f ca="1">板材才數分析.!I176</f>
        <v/>
      </c>
      <c r="L176" s="6">
        <f ca="1">板材才數分析.!J176</f>
        <v>0</v>
      </c>
      <c r="M176" s="6">
        <f ca="1">板材才數分析.!K176</f>
        <v>0</v>
      </c>
      <c r="N176" s="6" t="str">
        <f ca="1">板材才數分析.!L176</f>
        <v/>
      </c>
      <c r="O176" s="6">
        <f ca="1">板材才數分析.!M176</f>
        <v>0</v>
      </c>
      <c r="P176" t="str">
        <f ca="1">表格15[[#This Row],[封邊色號]]</f>
        <v/>
      </c>
      <c r="Q176" s="174" t="str">
        <f ca="1">IF(VLOOKUP(F176,料單!$C:$P,14,FALSE)="","",VLOOKUP(F176,料單!$C:$P,14,FALSE))</f>
        <v/>
      </c>
      <c r="R176" s="174" t="str">
        <f ca="1">IF(VLOOKUP(F176,料單!$C:$Q,15,FALSE)="","",VLOOKUP(F176,料單!$C:$Q,15,FALSE))</f>
        <v/>
      </c>
      <c r="S176" s="174" t="str">
        <f ca="1">IF(VLOOKUP(F176,料單!$C:$R,16,FALSE)="","",VLOOKUP(F176,料單!$C:$R,16,FALSE))</f>
        <v/>
      </c>
      <c r="T176" s="174" t="str">
        <f ca="1">IF(VLOOKUP(F176,料單!$C:$S,17,FALSE)="","",VLOOKUP(F176,料單!$C:$S,17,FALSE))</f>
        <v/>
      </c>
      <c r="U176" s="174" t="str">
        <f ca="1">_xlfn.IFNA(VLOOKUP(VLOOKUP(F176,料單!C:T,18,FALSE),資料庫!AM:AN,2,FALSE),"A")</f>
        <v>A</v>
      </c>
      <c r="V176" s="174" t="str">
        <f ca="1">IF(VLOOKUP(F176,料單!C:U,19,FALSE)="","",VLOOKUP(F176,料單!C:U,19,FALSE))</f>
        <v/>
      </c>
      <c r="W176" s="361" t="str">
        <f t="shared" ca="1" si="11"/>
        <v/>
      </c>
      <c r="X176" s="361" t="str">
        <f t="shared" ca="1" si="12"/>
        <v/>
      </c>
      <c r="Y176" s="361" t="str">
        <f t="shared" ca="1" si="13"/>
        <v/>
      </c>
      <c r="Z176" s="361" t="str">
        <f t="shared" ca="1" si="14"/>
        <v/>
      </c>
      <c r="AA176" s="483">
        <f>料單!$K$3</f>
        <v>0</v>
      </c>
      <c r="AB176" s="483" t="str">
        <f>料單!$L$3</f>
        <v>拉、KD</v>
      </c>
    </row>
    <row r="177" spans="1:28" x14ac:dyDescent="0.25">
      <c r="A177" s="174">
        <f t="shared" si="10"/>
        <v>176</v>
      </c>
      <c r="B177" s="174" t="str">
        <f ca="1">料單!$C$1</f>
        <v>2026101401</v>
      </c>
      <c r="C177" s="174">
        <f>料單!$C$2</f>
        <v>0</v>
      </c>
      <c r="D177" s="6">
        <f>板材才數分析.!B177</f>
        <v>6</v>
      </c>
      <c r="E177" s="6">
        <f>板材才數分析.!C177</f>
        <v>0</v>
      </c>
      <c r="F177" s="6">
        <f>板材才數分析.!D177</f>
        <v>6026</v>
      </c>
      <c r="G177" s="6">
        <f ca="1">板材才數分析.!E177</f>
        <v>0</v>
      </c>
      <c r="H177" s="6">
        <f ca="1">板材才數分析.!F177</f>
        <v>0</v>
      </c>
      <c r="I177" s="6" t="str">
        <f ca="1">板材才數分析.!G177</f>
        <v/>
      </c>
      <c r="J177" s="6">
        <f ca="1">板材才數分析.!H177</f>
        <v>0</v>
      </c>
      <c r="K177" s="6" t="str">
        <f ca="1">板材才數分析.!I177</f>
        <v/>
      </c>
      <c r="L177" s="6">
        <f ca="1">板材才數分析.!J177</f>
        <v>0</v>
      </c>
      <c r="M177" s="6">
        <f ca="1">板材才數分析.!K177</f>
        <v>0</v>
      </c>
      <c r="N177" s="6" t="str">
        <f ca="1">板材才數分析.!L177</f>
        <v/>
      </c>
      <c r="O177" s="6">
        <f ca="1">板材才數分析.!M177</f>
        <v>0</v>
      </c>
      <c r="P177" t="str">
        <f ca="1">表格15[[#This Row],[封邊色號]]</f>
        <v/>
      </c>
      <c r="Q177" s="174" t="str">
        <f ca="1">IF(VLOOKUP(F177,料單!$C:$P,14,FALSE)="","",VLOOKUP(F177,料單!$C:$P,14,FALSE))</f>
        <v/>
      </c>
      <c r="R177" s="174" t="str">
        <f ca="1">IF(VLOOKUP(F177,料單!$C:$Q,15,FALSE)="","",VLOOKUP(F177,料單!$C:$Q,15,FALSE))</f>
        <v/>
      </c>
      <c r="S177" s="174" t="str">
        <f ca="1">IF(VLOOKUP(F177,料單!$C:$R,16,FALSE)="","",VLOOKUP(F177,料單!$C:$R,16,FALSE))</f>
        <v/>
      </c>
      <c r="T177" s="174" t="str">
        <f ca="1">IF(VLOOKUP(F177,料單!$C:$S,17,FALSE)="","",VLOOKUP(F177,料單!$C:$S,17,FALSE))</f>
        <v/>
      </c>
      <c r="U177" s="174" t="str">
        <f ca="1">_xlfn.IFNA(VLOOKUP(VLOOKUP(F177,料單!C:T,18,FALSE),資料庫!AM:AN,2,FALSE),"A")</f>
        <v>A</v>
      </c>
      <c r="V177" s="174" t="str">
        <f ca="1">IF(VLOOKUP(F177,料單!C:U,19,FALSE)="","",VLOOKUP(F177,料單!C:U,19,FALSE))</f>
        <v/>
      </c>
      <c r="W177" s="361" t="str">
        <f t="shared" ca="1" si="11"/>
        <v/>
      </c>
      <c r="X177" s="361" t="str">
        <f t="shared" ca="1" si="12"/>
        <v/>
      </c>
      <c r="Y177" s="361" t="str">
        <f t="shared" ca="1" si="13"/>
        <v/>
      </c>
      <c r="Z177" s="361" t="str">
        <f t="shared" ca="1" si="14"/>
        <v/>
      </c>
      <c r="AA177" s="483">
        <f>料單!$K$3</f>
        <v>0</v>
      </c>
      <c r="AB177" s="483" t="str">
        <f>料單!$L$3</f>
        <v>拉、KD</v>
      </c>
    </row>
    <row r="178" spans="1:28" x14ac:dyDescent="0.25">
      <c r="A178" s="174">
        <f t="shared" si="10"/>
        <v>177</v>
      </c>
      <c r="B178" s="174" t="str">
        <f ca="1">料單!$C$1</f>
        <v>2026101401</v>
      </c>
      <c r="C178" s="174">
        <f>料單!$C$2</f>
        <v>0</v>
      </c>
      <c r="D178" s="6">
        <f>板材才數分析.!B178</f>
        <v>6</v>
      </c>
      <c r="E178" s="6">
        <f>板材才數分析.!C178</f>
        <v>0</v>
      </c>
      <c r="F178" s="6">
        <f>板材才數分析.!D178</f>
        <v>6027</v>
      </c>
      <c r="G178" s="6">
        <f ca="1">板材才數分析.!E178</f>
        <v>0</v>
      </c>
      <c r="H178" s="6">
        <f ca="1">板材才數分析.!F178</f>
        <v>0</v>
      </c>
      <c r="I178" s="6" t="str">
        <f ca="1">板材才數分析.!G178</f>
        <v/>
      </c>
      <c r="J178" s="6">
        <f ca="1">板材才數分析.!H178</f>
        <v>0</v>
      </c>
      <c r="K178" s="6" t="str">
        <f ca="1">板材才數分析.!I178</f>
        <v/>
      </c>
      <c r="L178" s="6">
        <f ca="1">板材才數分析.!J178</f>
        <v>0</v>
      </c>
      <c r="M178" s="6">
        <f ca="1">板材才數分析.!K178</f>
        <v>0</v>
      </c>
      <c r="N178" s="6" t="str">
        <f ca="1">板材才數分析.!L178</f>
        <v/>
      </c>
      <c r="O178" s="6">
        <f ca="1">板材才數分析.!M178</f>
        <v>0</v>
      </c>
      <c r="P178" t="str">
        <f ca="1">表格15[[#This Row],[封邊色號]]</f>
        <v/>
      </c>
      <c r="Q178" s="174" t="str">
        <f ca="1">IF(VLOOKUP(F178,料單!$C:$P,14,FALSE)="","",VLOOKUP(F178,料單!$C:$P,14,FALSE))</f>
        <v/>
      </c>
      <c r="R178" s="174" t="str">
        <f ca="1">IF(VLOOKUP(F178,料單!$C:$Q,15,FALSE)="","",VLOOKUP(F178,料單!$C:$Q,15,FALSE))</f>
        <v/>
      </c>
      <c r="S178" s="174" t="str">
        <f ca="1">IF(VLOOKUP(F178,料單!$C:$R,16,FALSE)="","",VLOOKUP(F178,料單!$C:$R,16,FALSE))</f>
        <v/>
      </c>
      <c r="T178" s="174" t="str">
        <f ca="1">IF(VLOOKUP(F178,料單!$C:$S,17,FALSE)="","",VLOOKUP(F178,料單!$C:$S,17,FALSE))</f>
        <v/>
      </c>
      <c r="U178" s="174" t="str">
        <f ca="1">_xlfn.IFNA(VLOOKUP(VLOOKUP(F178,料單!C:T,18,FALSE),資料庫!AM:AN,2,FALSE),"A")</f>
        <v>A</v>
      </c>
      <c r="V178" s="174" t="str">
        <f ca="1">IF(VLOOKUP(F178,料單!C:U,19,FALSE)="","",VLOOKUP(F178,料單!C:U,19,FALSE))</f>
        <v/>
      </c>
      <c r="W178" s="361" t="str">
        <f t="shared" ca="1" si="11"/>
        <v/>
      </c>
      <c r="X178" s="361" t="str">
        <f t="shared" ca="1" si="12"/>
        <v/>
      </c>
      <c r="Y178" s="361" t="str">
        <f t="shared" ca="1" si="13"/>
        <v/>
      </c>
      <c r="Z178" s="361" t="str">
        <f t="shared" ca="1" si="14"/>
        <v/>
      </c>
      <c r="AA178" s="483">
        <f>料單!$K$3</f>
        <v>0</v>
      </c>
      <c r="AB178" s="483" t="str">
        <f>料單!$L$3</f>
        <v>拉、KD</v>
      </c>
    </row>
    <row r="179" spans="1:28" x14ac:dyDescent="0.25">
      <c r="A179" s="174">
        <f t="shared" si="10"/>
        <v>178</v>
      </c>
      <c r="B179" s="174" t="str">
        <f ca="1">料單!$C$1</f>
        <v>2026101401</v>
      </c>
      <c r="C179" s="174">
        <f>料單!$C$2</f>
        <v>0</v>
      </c>
      <c r="D179" s="6">
        <f>板材才數分析.!B179</f>
        <v>6</v>
      </c>
      <c r="E179" s="6">
        <f>板材才數分析.!C179</f>
        <v>0</v>
      </c>
      <c r="F179" s="6">
        <f>板材才數分析.!D179</f>
        <v>6028</v>
      </c>
      <c r="G179" s="6">
        <f ca="1">板材才數分析.!E179</f>
        <v>0</v>
      </c>
      <c r="H179" s="6">
        <f ca="1">板材才數分析.!F179</f>
        <v>0</v>
      </c>
      <c r="I179" s="6" t="str">
        <f ca="1">板材才數分析.!G179</f>
        <v/>
      </c>
      <c r="J179" s="6">
        <f ca="1">板材才數分析.!H179</f>
        <v>0</v>
      </c>
      <c r="K179" s="6" t="str">
        <f ca="1">板材才數分析.!I179</f>
        <v/>
      </c>
      <c r="L179" s="6">
        <f ca="1">板材才數分析.!J179</f>
        <v>0</v>
      </c>
      <c r="M179" s="6">
        <f ca="1">板材才數分析.!K179</f>
        <v>0</v>
      </c>
      <c r="N179" s="6" t="str">
        <f ca="1">板材才數分析.!L179</f>
        <v/>
      </c>
      <c r="O179" s="6">
        <f ca="1">板材才數分析.!M179</f>
        <v>0</v>
      </c>
      <c r="P179" t="str">
        <f ca="1">表格15[[#This Row],[封邊色號]]</f>
        <v/>
      </c>
      <c r="Q179" s="174" t="str">
        <f ca="1">IF(VLOOKUP(F179,料單!$C:$P,14,FALSE)="","",VLOOKUP(F179,料單!$C:$P,14,FALSE))</f>
        <v/>
      </c>
      <c r="R179" s="174" t="str">
        <f ca="1">IF(VLOOKUP(F179,料單!$C:$Q,15,FALSE)="","",VLOOKUP(F179,料單!$C:$Q,15,FALSE))</f>
        <v/>
      </c>
      <c r="S179" s="174" t="str">
        <f ca="1">IF(VLOOKUP(F179,料單!$C:$R,16,FALSE)="","",VLOOKUP(F179,料單!$C:$R,16,FALSE))</f>
        <v/>
      </c>
      <c r="T179" s="174" t="str">
        <f ca="1">IF(VLOOKUP(F179,料單!$C:$S,17,FALSE)="","",VLOOKUP(F179,料單!$C:$S,17,FALSE))</f>
        <v/>
      </c>
      <c r="U179" s="174" t="str">
        <f ca="1">_xlfn.IFNA(VLOOKUP(VLOOKUP(F179,料單!C:T,18,FALSE),資料庫!AM:AN,2,FALSE),"A")</f>
        <v>A</v>
      </c>
      <c r="V179" s="174" t="str">
        <f ca="1">IF(VLOOKUP(F179,料單!C:U,19,FALSE)="","",VLOOKUP(F179,料單!C:U,19,FALSE))</f>
        <v/>
      </c>
      <c r="W179" s="361" t="str">
        <f t="shared" ca="1" si="11"/>
        <v/>
      </c>
      <c r="X179" s="361" t="str">
        <f t="shared" ca="1" si="12"/>
        <v/>
      </c>
      <c r="Y179" s="361" t="str">
        <f t="shared" ca="1" si="13"/>
        <v/>
      </c>
      <c r="Z179" s="361" t="str">
        <f t="shared" ca="1" si="14"/>
        <v/>
      </c>
      <c r="AA179" s="483">
        <f>料單!$K$3</f>
        <v>0</v>
      </c>
      <c r="AB179" s="483" t="str">
        <f>料單!$L$3</f>
        <v>拉、KD</v>
      </c>
    </row>
    <row r="180" spans="1:28" x14ac:dyDescent="0.25">
      <c r="A180" s="174">
        <f t="shared" si="10"/>
        <v>179</v>
      </c>
      <c r="B180" s="174" t="str">
        <f ca="1">料單!$C$1</f>
        <v>2026101401</v>
      </c>
      <c r="C180" s="174">
        <f>料單!$C$2</f>
        <v>0</v>
      </c>
      <c r="D180" s="6">
        <f>板材才數分析.!B180</f>
        <v>6</v>
      </c>
      <c r="E180" s="6">
        <f>板材才數分析.!C180</f>
        <v>0</v>
      </c>
      <c r="F180" s="6">
        <f>板材才數分析.!D180</f>
        <v>6029</v>
      </c>
      <c r="G180" s="6">
        <f ca="1">板材才數分析.!E180</f>
        <v>0</v>
      </c>
      <c r="H180" s="6">
        <f ca="1">板材才數分析.!F180</f>
        <v>0</v>
      </c>
      <c r="I180" s="6" t="str">
        <f ca="1">板材才數分析.!G180</f>
        <v/>
      </c>
      <c r="J180" s="6">
        <f ca="1">板材才數分析.!H180</f>
        <v>0</v>
      </c>
      <c r="K180" s="6" t="str">
        <f ca="1">板材才數分析.!I180</f>
        <v/>
      </c>
      <c r="L180" s="6">
        <f ca="1">板材才數分析.!J180</f>
        <v>0</v>
      </c>
      <c r="M180" s="6">
        <f ca="1">板材才數分析.!K180</f>
        <v>0</v>
      </c>
      <c r="N180" s="6" t="str">
        <f ca="1">板材才數分析.!L180</f>
        <v/>
      </c>
      <c r="O180" s="6">
        <f ca="1">板材才數分析.!M180</f>
        <v>0</v>
      </c>
      <c r="P180" t="str">
        <f ca="1">表格15[[#This Row],[封邊色號]]</f>
        <v/>
      </c>
      <c r="Q180" s="174" t="str">
        <f ca="1">IF(VLOOKUP(F180,料單!$C:$P,14,FALSE)="","",VLOOKUP(F180,料單!$C:$P,14,FALSE))</f>
        <v/>
      </c>
      <c r="R180" s="174" t="str">
        <f ca="1">IF(VLOOKUP(F180,料單!$C:$Q,15,FALSE)="","",VLOOKUP(F180,料單!$C:$Q,15,FALSE))</f>
        <v/>
      </c>
      <c r="S180" s="174" t="str">
        <f ca="1">IF(VLOOKUP(F180,料單!$C:$R,16,FALSE)="","",VLOOKUP(F180,料單!$C:$R,16,FALSE))</f>
        <v/>
      </c>
      <c r="T180" s="174" t="str">
        <f ca="1">IF(VLOOKUP(F180,料單!$C:$S,17,FALSE)="","",VLOOKUP(F180,料單!$C:$S,17,FALSE))</f>
        <v/>
      </c>
      <c r="U180" s="174" t="str">
        <f ca="1">_xlfn.IFNA(VLOOKUP(VLOOKUP(F180,料單!C:T,18,FALSE),資料庫!AM:AN,2,FALSE),"A")</f>
        <v>A</v>
      </c>
      <c r="V180" s="174" t="str">
        <f ca="1">IF(VLOOKUP(F180,料單!C:U,19,FALSE)="","",VLOOKUP(F180,料單!C:U,19,FALSE))</f>
        <v/>
      </c>
      <c r="W180" s="361" t="str">
        <f t="shared" ca="1" si="11"/>
        <v/>
      </c>
      <c r="X180" s="361" t="str">
        <f t="shared" ca="1" si="12"/>
        <v/>
      </c>
      <c r="Y180" s="361" t="str">
        <f t="shared" ca="1" si="13"/>
        <v/>
      </c>
      <c r="Z180" s="361" t="str">
        <f t="shared" ca="1" si="14"/>
        <v/>
      </c>
      <c r="AA180" s="483">
        <f>料單!$K$3</f>
        <v>0</v>
      </c>
      <c r="AB180" s="483" t="str">
        <f>料單!$L$3</f>
        <v>拉、KD</v>
      </c>
    </row>
    <row r="181" spans="1:28" s="242" customFormat="1" x14ac:dyDescent="0.25">
      <c r="A181" s="174">
        <f t="shared" si="10"/>
        <v>180</v>
      </c>
      <c r="B181" s="241" t="str">
        <f ca="1">料單!$C$1</f>
        <v>2026101401</v>
      </c>
      <c r="C181" s="241">
        <f>料單!$C$2</f>
        <v>0</v>
      </c>
      <c r="D181" s="245">
        <f>板材才數分析.!B181</f>
        <v>6</v>
      </c>
      <c r="E181" s="245">
        <f>板材才數分析.!C181</f>
        <v>0</v>
      </c>
      <c r="F181" s="245">
        <f>板材才數分析.!D181</f>
        <v>6030</v>
      </c>
      <c r="G181" s="245">
        <f ca="1">板材才數分析.!E181</f>
        <v>0</v>
      </c>
      <c r="H181" s="245">
        <f ca="1">板材才數分析.!F181</f>
        <v>0</v>
      </c>
      <c r="I181" s="245" t="str">
        <f ca="1">板材才數分析.!G181</f>
        <v/>
      </c>
      <c r="J181" s="245">
        <f ca="1">板材才數分析.!H181</f>
        <v>0</v>
      </c>
      <c r="K181" s="245" t="str">
        <f ca="1">板材才數分析.!I181</f>
        <v/>
      </c>
      <c r="L181" s="245">
        <f ca="1">板材才數分析.!J181</f>
        <v>0</v>
      </c>
      <c r="M181" s="245">
        <f ca="1">板材才數分析.!K181</f>
        <v>0</v>
      </c>
      <c r="N181" s="245" t="str">
        <f ca="1">板材才數分析.!L181</f>
        <v/>
      </c>
      <c r="O181" s="245">
        <f ca="1">板材才數分析.!M181</f>
        <v>0</v>
      </c>
      <c r="P181" t="str">
        <f ca="1">表格15[[#This Row],[封邊色號]]</f>
        <v/>
      </c>
      <c r="Q181" s="174" t="str">
        <f ca="1">IF(VLOOKUP(F181,料單!$C:$P,14,FALSE)="","",VLOOKUP(F181,料單!$C:$P,14,FALSE))</f>
        <v/>
      </c>
      <c r="R181" s="174" t="str">
        <f ca="1">IF(VLOOKUP(F181,料單!$C:$Q,15,FALSE)="","",VLOOKUP(F181,料單!$C:$Q,15,FALSE))</f>
        <v/>
      </c>
      <c r="S181" s="174" t="str">
        <f ca="1">IF(VLOOKUP(F181,料單!$C:$R,16,FALSE)="","",VLOOKUP(F181,料單!$C:$R,16,FALSE))</f>
        <v/>
      </c>
      <c r="T181" s="174" t="str">
        <f ca="1">IF(VLOOKUP(F181,料單!$C:$S,17,FALSE)="","",VLOOKUP(F181,料單!$C:$S,17,FALSE))</f>
        <v/>
      </c>
      <c r="U181" s="174" t="str">
        <f ca="1">_xlfn.IFNA(VLOOKUP(VLOOKUP(F181,料單!C:T,18,FALSE),資料庫!AM:AN,2,FALSE),"A")</f>
        <v>A</v>
      </c>
      <c r="V181" s="174" t="str">
        <f ca="1">IF(VLOOKUP(F181,料單!C:U,19,FALSE)="","",VLOOKUP(F181,料單!C:U,19,FALSE))</f>
        <v/>
      </c>
      <c r="W181" s="375" t="str">
        <f t="shared" ca="1" si="11"/>
        <v/>
      </c>
      <c r="X181" s="361" t="str">
        <f t="shared" ca="1" si="12"/>
        <v/>
      </c>
      <c r="Y181" s="375" t="str">
        <f t="shared" ca="1" si="13"/>
        <v/>
      </c>
      <c r="Z181" s="375" t="str">
        <f t="shared" ca="1" si="14"/>
        <v/>
      </c>
      <c r="AA181" s="483">
        <f>料單!$K$3</f>
        <v>0</v>
      </c>
      <c r="AB181" s="483" t="str">
        <f>料單!$L$3</f>
        <v>拉、KD</v>
      </c>
    </row>
    <row r="182" spans="1:28" x14ac:dyDescent="0.25">
      <c r="A182" s="174">
        <f t="shared" si="10"/>
        <v>181</v>
      </c>
      <c r="B182" s="174" t="str">
        <f ca="1">料單!$C$1</f>
        <v>2026101401</v>
      </c>
      <c r="C182" s="174">
        <f>料單!$C$2</f>
        <v>0</v>
      </c>
      <c r="D182" s="6">
        <f>板材才數分析.!B182</f>
        <v>7</v>
      </c>
      <c r="E182" s="6">
        <f>板材才數分析.!C182</f>
        <v>0</v>
      </c>
      <c r="F182" s="6">
        <f>板材才數分析.!D182</f>
        <v>7001</v>
      </c>
      <c r="G182" s="6" t="str">
        <f ca="1">板材才數分析.!E182</f>
        <v>頂板</v>
      </c>
      <c r="H182" s="6">
        <f ca="1">板材才數分析.!F182</f>
        <v>-36</v>
      </c>
      <c r="I182" s="6" t="str">
        <f ca="1">板材才數分析.!G182</f>
        <v>AA</v>
      </c>
      <c r="J182" s="6">
        <f ca="1">板材才數分析.!H182</f>
        <v>0</v>
      </c>
      <c r="K182" s="6" t="str">
        <f ca="1">板材才數分析.!I182</f>
        <v/>
      </c>
      <c r="L182" s="6">
        <f ca="1">板材才數分析.!J182</f>
        <v>18</v>
      </c>
      <c r="M182" s="6">
        <f ca="1">板材才數分析.!K182</f>
        <v>0</v>
      </c>
      <c r="N182" s="6" t="str">
        <f ca="1">板材才數分析.!L182</f>
        <v/>
      </c>
      <c r="O182" s="6">
        <f ca="1">板材才數分析.!M182</f>
        <v>0</v>
      </c>
      <c r="P182" t="str">
        <f ca="1">表格15[[#This Row],[封邊色號]]</f>
        <v/>
      </c>
      <c r="Q182" s="174" t="str">
        <f ca="1">IF(VLOOKUP(F182,料單!$C:$P,14,FALSE)="","",VLOOKUP(F182,料單!$C:$P,14,FALSE))</f>
        <v>背板溝</v>
      </c>
      <c r="R182" s="174" t="str">
        <f ca="1">IF(VLOOKUP(F182,料單!$C:$Q,15,FALSE)="","",VLOOKUP(F182,料單!$C:$Q,15,FALSE))</f>
        <v>側</v>
      </c>
      <c r="S182" s="174" t="str">
        <f ca="1">IF(VLOOKUP(F182,料單!$C:$R,16,FALSE)="","",VLOOKUP(F182,料單!$C:$R,16,FALSE))</f>
        <v/>
      </c>
      <c r="T182" s="174" t="str">
        <f ca="1">IF(VLOOKUP(F182,料單!$C:$S,17,FALSE)="","",VLOOKUP(F182,料單!$C:$S,17,FALSE))</f>
        <v/>
      </c>
      <c r="U182" s="174" t="str">
        <f ca="1">_xlfn.IFNA(VLOOKUP(VLOOKUP(F182,料單!C:T,18,FALSE),資料庫!AM:AN,2,FALSE),"A")</f>
        <v>A</v>
      </c>
      <c r="V182" s="174">
        <f ca="1">IF(VLOOKUP(F182,料單!C:U,19,FALSE)="","",VLOOKUP(F182,料單!C:U,19,FALSE))</f>
        <v>1</v>
      </c>
      <c r="W182" s="361" t="str">
        <f t="shared" ca="1" si="11"/>
        <v>A</v>
      </c>
      <c r="X182" s="361" t="str">
        <f t="shared" ca="1" si="12"/>
        <v>A</v>
      </c>
      <c r="Y182" s="361" t="str">
        <f t="shared" ca="1" si="13"/>
        <v/>
      </c>
      <c r="Z182" s="361" t="str">
        <f t="shared" ca="1" si="14"/>
        <v/>
      </c>
      <c r="AA182" s="483">
        <f>料單!$K$3</f>
        <v>0</v>
      </c>
      <c r="AB182" s="483" t="str">
        <f>料單!$L$3</f>
        <v>拉、KD</v>
      </c>
    </row>
    <row r="183" spans="1:28" x14ac:dyDescent="0.25">
      <c r="A183" s="174">
        <f t="shared" si="10"/>
        <v>182</v>
      </c>
      <c r="B183" s="174" t="str">
        <f ca="1">料單!$C$1</f>
        <v>2026101401</v>
      </c>
      <c r="C183" s="174">
        <f>料單!$C$2</f>
        <v>0</v>
      </c>
      <c r="D183" s="6">
        <f>板材才數分析.!B183</f>
        <v>7</v>
      </c>
      <c r="E183" s="6">
        <f>板材才數分析.!C183</f>
        <v>0</v>
      </c>
      <c r="F183" s="6">
        <f>板材才數分析.!D183</f>
        <v>7002</v>
      </c>
      <c r="G183" s="6" t="str">
        <f ca="1">板材才數分析.!E183</f>
        <v>底板</v>
      </c>
      <c r="H183" s="6">
        <f ca="1">板材才數分析.!F183</f>
        <v>-36</v>
      </c>
      <c r="I183" s="6" t="str">
        <f ca="1">板材才數分析.!G183</f>
        <v>AA</v>
      </c>
      <c r="J183" s="6">
        <f ca="1">板材才數分析.!H183</f>
        <v>0</v>
      </c>
      <c r="K183" s="6" t="str">
        <f ca="1">板材才數分析.!I183</f>
        <v/>
      </c>
      <c r="L183" s="6">
        <f ca="1">板材才數分析.!J183</f>
        <v>18</v>
      </c>
      <c r="M183" s="6">
        <f ca="1">板材才數分析.!K183</f>
        <v>0</v>
      </c>
      <c r="N183" s="6" t="str">
        <f ca="1">板材才數分析.!L183</f>
        <v/>
      </c>
      <c r="O183" s="6">
        <f ca="1">板材才數分析.!M183</f>
        <v>0</v>
      </c>
      <c r="P183" t="str">
        <f ca="1">表格15[[#This Row],[封邊色號]]</f>
        <v/>
      </c>
      <c r="Q183" s="174" t="str">
        <f ca="1">IF(VLOOKUP(F183,料單!$C:$P,14,FALSE)="","",VLOOKUP(F183,料單!$C:$P,14,FALSE))</f>
        <v>背板溝</v>
      </c>
      <c r="R183" s="174" t="str">
        <f ca="1">IF(VLOOKUP(F183,料單!$C:$Q,15,FALSE)="","",VLOOKUP(F183,料單!$C:$Q,15,FALSE))</f>
        <v>側</v>
      </c>
      <c r="S183" s="174" t="str">
        <f ca="1">IF(VLOOKUP(F183,料單!$C:$R,16,FALSE)="","",VLOOKUP(F183,料單!$C:$R,16,FALSE))</f>
        <v/>
      </c>
      <c r="T183" s="174" t="str">
        <f ca="1">IF(VLOOKUP(F183,料單!$C:$S,17,FALSE)="","",VLOOKUP(F183,料單!$C:$S,17,FALSE))</f>
        <v/>
      </c>
      <c r="U183" s="174" t="str">
        <f ca="1">_xlfn.IFNA(VLOOKUP(VLOOKUP(F183,料單!C:T,18,FALSE),資料庫!AM:AN,2,FALSE),"A")</f>
        <v>A</v>
      </c>
      <c r="V183" s="174">
        <f ca="1">IF(VLOOKUP(F183,料單!C:U,19,FALSE)="","",VLOOKUP(F183,料單!C:U,19,FALSE))</f>
        <v>1</v>
      </c>
      <c r="W183" s="361" t="str">
        <f t="shared" ca="1" si="11"/>
        <v>A</v>
      </c>
      <c r="X183" s="361" t="str">
        <f t="shared" ca="1" si="12"/>
        <v>A</v>
      </c>
      <c r="Y183" s="361" t="str">
        <f t="shared" ca="1" si="13"/>
        <v/>
      </c>
      <c r="Z183" s="361" t="str">
        <f t="shared" ca="1" si="14"/>
        <v/>
      </c>
      <c r="AA183" s="483">
        <f>料單!$K$3</f>
        <v>0</v>
      </c>
      <c r="AB183" s="483" t="str">
        <f>料單!$L$3</f>
        <v>拉、KD</v>
      </c>
    </row>
    <row r="184" spans="1:28" x14ac:dyDescent="0.25">
      <c r="A184" s="174">
        <f t="shared" si="10"/>
        <v>183</v>
      </c>
      <c r="B184" s="174" t="str">
        <f ca="1">料單!$C$1</f>
        <v>2026101401</v>
      </c>
      <c r="C184" s="174">
        <f>料單!$C$2</f>
        <v>0</v>
      </c>
      <c r="D184" s="6">
        <f>板材才數分析.!B184</f>
        <v>7</v>
      </c>
      <c r="E184" s="6">
        <f>板材才數分析.!C184</f>
        <v>0</v>
      </c>
      <c r="F184" s="6">
        <f>板材才數分析.!D184</f>
        <v>7003</v>
      </c>
      <c r="G184" s="6" t="str">
        <f ca="1">板材才數分析.!E184</f>
        <v>左側板</v>
      </c>
      <c r="H184" s="6">
        <f ca="1">板材才數分析.!F184</f>
        <v>0</v>
      </c>
      <c r="I184" s="6" t="str">
        <f ca="1">板材才數分析.!G184</f>
        <v>AA</v>
      </c>
      <c r="J184" s="6">
        <f ca="1">板材才數分析.!H184</f>
        <v>0</v>
      </c>
      <c r="K184" s="6" t="str">
        <f ca="1">板材才數分析.!I184</f>
        <v>AA</v>
      </c>
      <c r="L184" s="6">
        <f ca="1">板材才數分析.!J184</f>
        <v>18</v>
      </c>
      <c r="M184" s="6">
        <f ca="1">板材才數分析.!K184</f>
        <v>0</v>
      </c>
      <c r="N184" s="6" t="str">
        <f ca="1">板材才數分析.!L184</f>
        <v/>
      </c>
      <c r="O184" s="6">
        <f ca="1">板材才數分析.!M184</f>
        <v>0</v>
      </c>
      <c r="P184" t="str">
        <f ca="1">表格15[[#This Row],[封邊色號]]</f>
        <v/>
      </c>
      <c r="Q184" s="174" t="str">
        <f ca="1">IF(VLOOKUP(F184,料單!$C:$P,14,FALSE)="","",VLOOKUP(F184,料單!$C:$P,14,FALSE))</f>
        <v>背板溝</v>
      </c>
      <c r="R184" s="174" t="str">
        <f ca="1">IF(VLOOKUP(F184,料單!$C:$Q,15,FALSE)="","",VLOOKUP(F184,料單!$C:$Q,15,FALSE))</f>
        <v>面</v>
      </c>
      <c r="S184" s="174" t="str">
        <f ca="1">IF(VLOOKUP(F184,料單!$C:$R,16,FALSE)="","",VLOOKUP(F184,料單!$C:$R,16,FALSE))</f>
        <v>排</v>
      </c>
      <c r="T184" s="174" t="str">
        <f ca="1">IF(VLOOKUP(F184,料單!$C:$S,17,FALSE)="","",VLOOKUP(F184,料單!$C:$S,17,FALSE))</f>
        <v/>
      </c>
      <c r="U184" s="174" t="str">
        <f ca="1">_xlfn.IFNA(VLOOKUP(VLOOKUP(F184,料單!C:T,18,FALSE),資料庫!AM:AN,2,FALSE),"A")</f>
        <v>A</v>
      </c>
      <c r="V184" s="174">
        <f ca="1">IF(VLOOKUP(F184,料單!C:U,19,FALSE)="","",VLOOKUP(F184,料單!C:U,19,FALSE))</f>
        <v>1</v>
      </c>
      <c r="W184" s="361" t="str">
        <f t="shared" ca="1" si="11"/>
        <v>A</v>
      </c>
      <c r="X184" s="361" t="str">
        <f t="shared" ca="1" si="12"/>
        <v>A</v>
      </c>
      <c r="Y184" s="361" t="str">
        <f t="shared" ca="1" si="13"/>
        <v>A</v>
      </c>
      <c r="Z184" s="361" t="str">
        <f t="shared" ca="1" si="14"/>
        <v>A</v>
      </c>
      <c r="AA184" s="483">
        <f>料單!$K$3</f>
        <v>0</v>
      </c>
      <c r="AB184" s="483" t="str">
        <f>料單!$L$3</f>
        <v>拉、KD</v>
      </c>
    </row>
    <row r="185" spans="1:28" x14ac:dyDescent="0.25">
      <c r="A185" s="174">
        <f t="shared" si="10"/>
        <v>184</v>
      </c>
      <c r="B185" s="174" t="str">
        <f ca="1">料單!$C$1</f>
        <v>2026101401</v>
      </c>
      <c r="C185" s="174">
        <f>料單!$C$2</f>
        <v>0</v>
      </c>
      <c r="D185" s="6">
        <f>板材才數分析.!B185</f>
        <v>7</v>
      </c>
      <c r="E185" s="6">
        <f>板材才數分析.!C185</f>
        <v>0</v>
      </c>
      <c r="F185" s="6">
        <f>板材才數分析.!D185</f>
        <v>7004</v>
      </c>
      <c r="G185" s="6" t="str">
        <f ca="1">板材才數分析.!E185</f>
        <v>右側板</v>
      </c>
      <c r="H185" s="6">
        <f ca="1">板材才數分析.!F185</f>
        <v>0</v>
      </c>
      <c r="I185" s="6" t="str">
        <f ca="1">板材才數分析.!G185</f>
        <v>AA</v>
      </c>
      <c r="J185" s="6">
        <f ca="1">板材才數分析.!H185</f>
        <v>0</v>
      </c>
      <c r="K185" s="6" t="str">
        <f ca="1">板材才數分析.!I185</f>
        <v>AA</v>
      </c>
      <c r="L185" s="6">
        <f ca="1">板材才數分析.!J185</f>
        <v>18</v>
      </c>
      <c r="M185" s="6">
        <f ca="1">板材才數分析.!K185</f>
        <v>0</v>
      </c>
      <c r="N185" s="6" t="str">
        <f ca="1">板材才數分析.!L185</f>
        <v/>
      </c>
      <c r="O185" s="6">
        <f ca="1">板材才數分析.!M185</f>
        <v>0</v>
      </c>
      <c r="P185" t="str">
        <f ca="1">表格15[[#This Row],[封邊色號]]</f>
        <v/>
      </c>
      <c r="Q185" s="174" t="str">
        <f ca="1">IF(VLOOKUP(F185,料單!$C:$P,14,FALSE)="","",VLOOKUP(F185,料單!$C:$P,14,FALSE))</f>
        <v>背板溝</v>
      </c>
      <c r="R185" s="174" t="str">
        <f ca="1">IF(VLOOKUP(F185,料單!$C:$Q,15,FALSE)="","",VLOOKUP(F185,料單!$C:$Q,15,FALSE))</f>
        <v>面</v>
      </c>
      <c r="S185" s="174" t="str">
        <f ca="1">IF(VLOOKUP(F185,料單!$C:$R,16,FALSE)="","",VLOOKUP(F185,料單!$C:$R,16,FALSE))</f>
        <v>排</v>
      </c>
      <c r="T185" s="174" t="str">
        <f ca="1">IF(VLOOKUP(F185,料單!$C:$S,17,FALSE)="","",VLOOKUP(F185,料單!$C:$S,17,FALSE))</f>
        <v/>
      </c>
      <c r="U185" s="174" t="str">
        <f ca="1">_xlfn.IFNA(VLOOKUP(VLOOKUP(F185,料單!C:T,18,FALSE),資料庫!AM:AN,2,FALSE),"A")</f>
        <v>A</v>
      </c>
      <c r="V185" s="174">
        <f ca="1">IF(VLOOKUP(F185,料單!C:U,19,FALSE)="","",VLOOKUP(F185,料單!C:U,19,FALSE))</f>
        <v>1</v>
      </c>
      <c r="W185" s="361" t="str">
        <f t="shared" ca="1" si="11"/>
        <v>A</v>
      </c>
      <c r="X185" s="361" t="str">
        <f t="shared" ca="1" si="12"/>
        <v>A</v>
      </c>
      <c r="Y185" s="361" t="str">
        <f t="shared" ca="1" si="13"/>
        <v>A</v>
      </c>
      <c r="Z185" s="361" t="str">
        <f t="shared" ca="1" si="14"/>
        <v>A</v>
      </c>
      <c r="AA185" s="483">
        <f>料單!$K$3</f>
        <v>0</v>
      </c>
      <c r="AB185" s="483" t="str">
        <f>料單!$L$3</f>
        <v>拉、KD</v>
      </c>
    </row>
    <row r="186" spans="1:28" x14ac:dyDescent="0.25">
      <c r="A186" s="174">
        <f t="shared" si="10"/>
        <v>185</v>
      </c>
      <c r="B186" s="174" t="str">
        <f ca="1">料單!$C$1</f>
        <v>2026101401</v>
      </c>
      <c r="C186" s="174">
        <f>料單!$C$2</f>
        <v>0</v>
      </c>
      <c r="D186" s="6">
        <f>板材才數分析.!B186</f>
        <v>7</v>
      </c>
      <c r="E186" s="6">
        <f>板材才數分析.!C186</f>
        <v>0</v>
      </c>
      <c r="F186" s="6">
        <f>板材才數分析.!D186</f>
        <v>7005</v>
      </c>
      <c r="G186" s="6" t="str">
        <f ca="1">板材才數分析.!E186</f>
        <v>背板</v>
      </c>
      <c r="H186" s="6">
        <f ca="1">板材才數分析.!F186</f>
        <v>-22</v>
      </c>
      <c r="I186" s="6" t="str">
        <f ca="1">板材才數分析.!G186</f>
        <v/>
      </c>
      <c r="J186" s="6">
        <f ca="1">板材才數分析.!H186</f>
        <v>-22</v>
      </c>
      <c r="K186" s="6" t="str">
        <f ca="1">板材才數分析.!I186</f>
        <v/>
      </c>
      <c r="L186" s="6">
        <f ca="1">板材才數分析.!J186</f>
        <v>4</v>
      </c>
      <c r="M186" s="6">
        <f ca="1">板材才數分析.!K186</f>
        <v>0</v>
      </c>
      <c r="N186" s="6" t="str">
        <f ca="1">板材才數分析.!L186</f>
        <v/>
      </c>
      <c r="O186" s="6">
        <f ca="1">板材才數分析.!M186</f>
        <v>0</v>
      </c>
      <c r="P186" t="str">
        <f ca="1">表格15[[#This Row],[封邊色號]]</f>
        <v/>
      </c>
      <c r="Q186" s="174" t="str">
        <f ca="1">IF(VLOOKUP(F186,料單!$C:$P,14,FALSE)="","",VLOOKUP(F186,料單!$C:$P,14,FALSE))</f>
        <v/>
      </c>
      <c r="R186" s="174" t="str">
        <f ca="1">IF(VLOOKUP(F186,料單!$C:$Q,15,FALSE)="","",VLOOKUP(F186,料單!$C:$Q,15,FALSE))</f>
        <v/>
      </c>
      <c r="S186" s="174" t="str">
        <f ca="1">IF(VLOOKUP(F186,料單!$C:$R,16,FALSE)="","",VLOOKUP(F186,料單!$C:$R,16,FALSE))</f>
        <v/>
      </c>
      <c r="T186" s="174" t="str">
        <f ca="1">IF(VLOOKUP(F186,料單!$C:$S,17,FALSE)="","",VLOOKUP(F186,料單!$C:$S,17,FALSE))</f>
        <v/>
      </c>
      <c r="U186" s="174" t="str">
        <f ca="1">_xlfn.IFNA(VLOOKUP(VLOOKUP(F186,料單!C:T,18,FALSE),資料庫!AM:AN,2,FALSE),"A")</f>
        <v>A</v>
      </c>
      <c r="V186" s="174">
        <f ca="1">IF(VLOOKUP(F186,料單!C:U,19,FALSE)="","",VLOOKUP(F186,料單!C:U,19,FALSE))</f>
        <v>1</v>
      </c>
      <c r="W186" s="361" t="str">
        <f t="shared" ca="1" si="11"/>
        <v/>
      </c>
      <c r="X186" s="361" t="str">
        <f t="shared" ca="1" si="12"/>
        <v/>
      </c>
      <c r="Y186" s="361" t="str">
        <f t="shared" ca="1" si="13"/>
        <v/>
      </c>
      <c r="Z186" s="361" t="str">
        <f t="shared" ca="1" si="14"/>
        <v/>
      </c>
      <c r="AA186" s="483">
        <f>料單!$K$3</f>
        <v>0</v>
      </c>
      <c r="AB186" s="483" t="str">
        <f>料單!$L$3</f>
        <v>拉、KD</v>
      </c>
    </row>
    <row r="187" spans="1:28" x14ac:dyDescent="0.25">
      <c r="A187" s="174">
        <f t="shared" si="10"/>
        <v>186</v>
      </c>
      <c r="B187" s="174" t="str">
        <f ca="1">料單!$C$1</f>
        <v>2026101401</v>
      </c>
      <c r="C187" s="174">
        <f>料單!$C$2</f>
        <v>0</v>
      </c>
      <c r="D187" s="6">
        <f>板材才數分析.!B187</f>
        <v>7</v>
      </c>
      <c r="E187" s="6">
        <f>板材才數分析.!C187</f>
        <v>0</v>
      </c>
      <c r="F187" s="6">
        <f>板材才數分析.!D187</f>
        <v>7006</v>
      </c>
      <c r="G187" s="6" t="str">
        <f ca="1">板材才數分析.!E187</f>
        <v>背拉桿</v>
      </c>
      <c r="H187" s="6">
        <f ca="1">板材才數分析.!F187</f>
        <v>-36</v>
      </c>
      <c r="I187" s="6" t="str">
        <f ca="1">板材才數分析.!G187</f>
        <v>AA</v>
      </c>
      <c r="J187" s="6">
        <f ca="1">板材才數分析.!H187</f>
        <v>120</v>
      </c>
      <c r="K187" s="6" t="str">
        <f ca="1">板材才數分析.!I187</f>
        <v/>
      </c>
      <c r="L187" s="6">
        <f ca="1">板材才數分析.!J187</f>
        <v>18</v>
      </c>
      <c r="M187" s="6">
        <f ca="1">板材才數分析.!K187</f>
        <v>0</v>
      </c>
      <c r="N187" s="6" t="str">
        <f ca="1">板材才數分析.!L187</f>
        <v/>
      </c>
      <c r="O187" s="6">
        <f ca="1">板材才數分析.!M187</f>
        <v>0</v>
      </c>
      <c r="P187" t="str">
        <f ca="1">表格15[[#This Row],[封邊色號]]</f>
        <v/>
      </c>
      <c r="Q187" s="174" t="str">
        <f ca="1">IF(VLOOKUP(F187,料單!$C:$P,14,FALSE)="","",VLOOKUP(F187,料單!$C:$P,14,FALSE))</f>
        <v/>
      </c>
      <c r="R187" s="174" t="str">
        <f ca="1">IF(VLOOKUP(F187,料單!$C:$Q,15,FALSE)="","",VLOOKUP(F187,料單!$C:$Q,15,FALSE))</f>
        <v>側</v>
      </c>
      <c r="S187" s="174" t="str">
        <f ca="1">IF(VLOOKUP(F187,料單!$C:$R,16,FALSE)="","",VLOOKUP(F187,料單!$C:$R,16,FALSE))</f>
        <v/>
      </c>
      <c r="T187" s="174" t="str">
        <f ca="1">IF(VLOOKUP(F187,料單!$C:$S,17,FALSE)="","",VLOOKUP(F187,料單!$C:$S,17,FALSE))</f>
        <v/>
      </c>
      <c r="U187" s="174" t="str">
        <f ca="1">_xlfn.IFNA(VLOOKUP(VLOOKUP(F187,料單!C:T,18,FALSE),資料庫!AM:AN,2,FALSE),"A")</f>
        <v>A</v>
      </c>
      <c r="V187" s="174">
        <f ca="1">IF(VLOOKUP(F187,料單!C:U,19,FALSE)="","",VLOOKUP(F187,料單!C:U,19,FALSE))</f>
        <v>1</v>
      </c>
      <c r="W187" s="361" t="str">
        <f t="shared" ca="1" si="11"/>
        <v>A</v>
      </c>
      <c r="X187" s="361" t="str">
        <f t="shared" ca="1" si="12"/>
        <v>A</v>
      </c>
      <c r="Y187" s="361" t="str">
        <f t="shared" ca="1" si="13"/>
        <v/>
      </c>
      <c r="Z187" s="361" t="str">
        <f t="shared" ca="1" si="14"/>
        <v/>
      </c>
      <c r="AA187" s="483">
        <f>料單!$K$3</f>
        <v>0</v>
      </c>
      <c r="AB187" s="483" t="str">
        <f>料單!$L$3</f>
        <v>拉、KD</v>
      </c>
    </row>
    <row r="188" spans="1:28" x14ac:dyDescent="0.25">
      <c r="A188" s="174">
        <f t="shared" si="10"/>
        <v>187</v>
      </c>
      <c r="B188" s="174" t="str">
        <f ca="1">料單!$C$1</f>
        <v>2026101401</v>
      </c>
      <c r="C188" s="174">
        <f>料單!$C$2</f>
        <v>0</v>
      </c>
      <c r="D188" s="6">
        <f>板材才數分析.!B188</f>
        <v>7</v>
      </c>
      <c r="E188" s="6">
        <f>板材才數分析.!C188</f>
        <v>0</v>
      </c>
      <c r="F188" s="6">
        <f>板材才數分析.!D188</f>
        <v>7007</v>
      </c>
      <c r="G188" s="6" t="str">
        <f ca="1">板材才數分析.!E188</f>
        <v>中立板</v>
      </c>
      <c r="H188" s="6">
        <f ca="1">板材才數分析.!F188</f>
        <v>-36</v>
      </c>
      <c r="I188" s="6" t="str">
        <f ca="1">板材才數分析.!G188</f>
        <v>AA</v>
      </c>
      <c r="J188" s="6">
        <f ca="1">板材才數分析.!H188</f>
        <v>-22</v>
      </c>
      <c r="K188" s="6" t="str">
        <f ca="1">板材才數分析.!I188</f>
        <v/>
      </c>
      <c r="L188" s="6">
        <f ca="1">板材才數分析.!J188</f>
        <v>18</v>
      </c>
      <c r="M188" s="6">
        <f ca="1">板材才數分析.!K188</f>
        <v>0</v>
      </c>
      <c r="N188" s="6" t="str">
        <f ca="1">板材才數分析.!L188</f>
        <v/>
      </c>
      <c r="O188" s="6">
        <f ca="1">板材才數分析.!M188</f>
        <v>0</v>
      </c>
      <c r="P188" t="str">
        <f ca="1">表格15[[#This Row],[封邊色號]]</f>
        <v/>
      </c>
      <c r="Q188" s="174" t="str">
        <f ca="1">IF(VLOOKUP(F188,料單!$C:$P,14,FALSE)="","",VLOOKUP(F188,料單!$C:$P,14,FALSE))</f>
        <v/>
      </c>
      <c r="R188" s="174" t="str">
        <f ca="1">IF(VLOOKUP(F188,料單!$C:$Q,15,FALSE)="","",VLOOKUP(F188,料單!$C:$Q,15,FALSE))</f>
        <v>側</v>
      </c>
      <c r="S188" s="174" t="str">
        <f ca="1">IF(VLOOKUP(F188,料單!$C:$R,16,FALSE)="","",VLOOKUP(F188,料單!$C:$R,16,FALSE))</f>
        <v>排</v>
      </c>
      <c r="T188" s="174" t="str">
        <f ca="1">IF(VLOOKUP(F188,料單!$C:$S,17,FALSE)="","",VLOOKUP(F188,料單!$C:$S,17,FALSE))</f>
        <v/>
      </c>
      <c r="U188" s="174" t="str">
        <f ca="1">_xlfn.IFNA(VLOOKUP(VLOOKUP(F188,料單!C:T,18,FALSE),資料庫!AM:AN,2,FALSE),"A")</f>
        <v>A</v>
      </c>
      <c r="V188" s="174">
        <f ca="1">IF(VLOOKUP(F188,料單!C:U,19,FALSE)="","",VLOOKUP(F188,料單!C:U,19,FALSE))</f>
        <v>1</v>
      </c>
      <c r="W188" s="361" t="str">
        <f t="shared" ca="1" si="11"/>
        <v>A</v>
      </c>
      <c r="X188" s="361" t="str">
        <f t="shared" ca="1" si="12"/>
        <v>A</v>
      </c>
      <c r="Y188" s="361" t="str">
        <f t="shared" ca="1" si="13"/>
        <v/>
      </c>
      <c r="Z188" s="361" t="str">
        <f t="shared" ca="1" si="14"/>
        <v/>
      </c>
      <c r="AA188" s="483">
        <f>料單!$K$3</f>
        <v>0</v>
      </c>
      <c r="AB188" s="483" t="str">
        <f>料單!$L$3</f>
        <v>拉、KD</v>
      </c>
    </row>
    <row r="189" spans="1:28" x14ac:dyDescent="0.25">
      <c r="A189" s="174">
        <f t="shared" si="10"/>
        <v>188</v>
      </c>
      <c r="B189" s="174" t="str">
        <f ca="1">料單!$C$1</f>
        <v>2026101401</v>
      </c>
      <c r="C189" s="174">
        <f>料單!$C$2</f>
        <v>0</v>
      </c>
      <c r="D189" s="6">
        <f>板材才數分析.!B189</f>
        <v>7</v>
      </c>
      <c r="E189" s="6">
        <f>板材才數分析.!C189</f>
        <v>0</v>
      </c>
      <c r="F189" s="6">
        <f>板材才數分析.!D189</f>
        <v>7008</v>
      </c>
      <c r="G189" s="6" t="str">
        <f ca="1">板材才數分析.!E189</f>
        <v>活隔</v>
      </c>
      <c r="H189" s="6">
        <f ca="1">板材才數分析.!F189</f>
        <v>0</v>
      </c>
      <c r="I189" s="6" t="str">
        <f ca="1">板材才數分析.!G189</f>
        <v>AA</v>
      </c>
      <c r="J189" s="6">
        <f ca="1">板材才數分析.!H189</f>
        <v>-32</v>
      </c>
      <c r="K189" s="6" t="str">
        <f ca="1">板材才數分析.!I189</f>
        <v>AA</v>
      </c>
      <c r="L189" s="6">
        <f ca="1">板材才數分析.!J189</f>
        <v>18</v>
      </c>
      <c r="M189" s="6">
        <f ca="1">板材才數分析.!K189</f>
        <v>0</v>
      </c>
      <c r="N189" s="6" t="str">
        <f ca="1">板材才數分析.!L189</f>
        <v/>
      </c>
      <c r="O189" s="6">
        <f ca="1">板材才數分析.!M189</f>
        <v>0</v>
      </c>
      <c r="P189" t="str">
        <f ca="1">表格15[[#This Row],[封邊色號]]</f>
        <v/>
      </c>
      <c r="Q189" s="174" t="str">
        <f ca="1">IF(VLOOKUP(F189,料單!$C:$P,14,FALSE)="","",VLOOKUP(F189,料單!$C:$P,14,FALSE))</f>
        <v/>
      </c>
      <c r="R189" s="174" t="str">
        <f ca="1">IF(VLOOKUP(F189,料單!$C:$Q,15,FALSE)="","",VLOOKUP(F189,料單!$C:$Q,15,FALSE))</f>
        <v/>
      </c>
      <c r="S189" s="174" t="str">
        <f ca="1">IF(VLOOKUP(F189,料單!$C:$R,16,FALSE)="","",VLOOKUP(F189,料單!$C:$R,16,FALSE))</f>
        <v/>
      </c>
      <c r="T189" s="174" t="str">
        <f ca="1">IF(VLOOKUP(F189,料單!$C:$S,17,FALSE)="","",VLOOKUP(F189,料單!$C:$S,17,FALSE))</f>
        <v/>
      </c>
      <c r="U189" s="174" t="str">
        <f ca="1">_xlfn.IFNA(VLOOKUP(VLOOKUP(F189,料單!C:T,18,FALSE),資料庫!AM:AN,2,FALSE),"A")</f>
        <v>A</v>
      </c>
      <c r="V189" s="174">
        <f ca="1">IF(VLOOKUP(F189,料單!C:U,19,FALSE)="","",VLOOKUP(F189,料單!C:U,19,FALSE))</f>
        <v>1</v>
      </c>
      <c r="W189" s="361" t="str">
        <f t="shared" ca="1" si="11"/>
        <v>A</v>
      </c>
      <c r="X189" s="361" t="str">
        <f t="shared" ca="1" si="12"/>
        <v>A</v>
      </c>
      <c r="Y189" s="361" t="str">
        <f t="shared" ca="1" si="13"/>
        <v>A</v>
      </c>
      <c r="Z189" s="361" t="str">
        <f t="shared" ca="1" si="14"/>
        <v>A</v>
      </c>
      <c r="AA189" s="483">
        <f>料單!$K$3</f>
        <v>0</v>
      </c>
      <c r="AB189" s="483" t="str">
        <f>料單!$L$3</f>
        <v>拉、KD</v>
      </c>
    </row>
    <row r="190" spans="1:28" x14ac:dyDescent="0.25">
      <c r="A190" s="174">
        <f t="shared" si="10"/>
        <v>189</v>
      </c>
      <c r="B190" s="174" t="str">
        <f ca="1">料單!$C$1</f>
        <v>2026101401</v>
      </c>
      <c r="C190" s="174">
        <f>料單!$C$2</f>
        <v>0</v>
      </c>
      <c r="D190" s="6">
        <f>板材才數分析.!B190</f>
        <v>7</v>
      </c>
      <c r="E190" s="6">
        <f>板材才數分析.!C190</f>
        <v>0</v>
      </c>
      <c r="F190" s="6">
        <f>板材才數分析.!D190</f>
        <v>7009</v>
      </c>
      <c r="G190" s="6" t="str">
        <f ca="1">板材才數分析.!E190</f>
        <v>固隔</v>
      </c>
      <c r="H190" s="6">
        <f ca="1">板材才數分析.!F190</f>
        <v>0</v>
      </c>
      <c r="I190" s="6" t="str">
        <f ca="1">板材才數分析.!G190</f>
        <v>AA</v>
      </c>
      <c r="J190" s="6">
        <f ca="1">板材才數分析.!H190</f>
        <v>-22</v>
      </c>
      <c r="K190" s="6" t="str">
        <f ca="1">板材才數分析.!I190</f>
        <v/>
      </c>
      <c r="L190" s="6">
        <f ca="1">板材才數分析.!J190</f>
        <v>18</v>
      </c>
      <c r="M190" s="6">
        <f ca="1">板材才數分析.!K190</f>
        <v>0</v>
      </c>
      <c r="N190" s="6" t="str">
        <f ca="1">板材才數分析.!L190</f>
        <v/>
      </c>
      <c r="O190" s="6">
        <f ca="1">板材才數分析.!M190</f>
        <v>0</v>
      </c>
      <c r="P190" t="str">
        <f ca="1">表格15[[#This Row],[封邊色號]]</f>
        <v/>
      </c>
      <c r="Q190" s="174" t="str">
        <f ca="1">IF(VLOOKUP(F190,料單!$C:$P,14,FALSE)="","",VLOOKUP(F190,料單!$C:$P,14,FALSE))</f>
        <v/>
      </c>
      <c r="R190" s="174" t="str">
        <f ca="1">IF(VLOOKUP(F190,料單!$C:$Q,15,FALSE)="","",VLOOKUP(F190,料單!$C:$Q,15,FALSE))</f>
        <v>固</v>
      </c>
      <c r="S190" s="174" t="str">
        <f ca="1">IF(VLOOKUP(F190,料單!$C:$R,16,FALSE)="","",VLOOKUP(F190,料單!$C:$R,16,FALSE))</f>
        <v/>
      </c>
      <c r="T190" s="174" t="str">
        <f ca="1">IF(VLOOKUP(F190,料單!$C:$S,17,FALSE)="","",VLOOKUP(F190,料單!$C:$S,17,FALSE))</f>
        <v/>
      </c>
      <c r="U190" s="174" t="str">
        <f ca="1">_xlfn.IFNA(VLOOKUP(VLOOKUP(F190,料單!C:T,18,FALSE),資料庫!AM:AN,2,FALSE),"A")</f>
        <v>A</v>
      </c>
      <c r="V190" s="174">
        <f ca="1">IF(VLOOKUP(F190,料單!C:U,19,FALSE)="","",VLOOKUP(F190,料單!C:U,19,FALSE))</f>
        <v>1</v>
      </c>
      <c r="W190" s="361" t="str">
        <f t="shared" ca="1" si="11"/>
        <v>A</v>
      </c>
      <c r="X190" s="361" t="str">
        <f t="shared" ca="1" si="12"/>
        <v>A</v>
      </c>
      <c r="Y190" s="361" t="str">
        <f t="shared" ca="1" si="13"/>
        <v/>
      </c>
      <c r="Z190" s="361" t="str">
        <f t="shared" ca="1" si="14"/>
        <v/>
      </c>
      <c r="AA190" s="483">
        <f>料單!$K$3</f>
        <v>0</v>
      </c>
      <c r="AB190" s="483" t="str">
        <f>料單!$L$3</f>
        <v>拉、KD</v>
      </c>
    </row>
    <row r="191" spans="1:28" x14ac:dyDescent="0.25">
      <c r="A191" s="174">
        <f t="shared" si="10"/>
        <v>190</v>
      </c>
      <c r="B191" s="174" t="str">
        <f ca="1">料單!$C$1</f>
        <v>2026101401</v>
      </c>
      <c r="C191" s="174">
        <f>料單!$C$2</f>
        <v>0</v>
      </c>
      <c r="D191" s="6">
        <f>板材才數分析.!B191</f>
        <v>7</v>
      </c>
      <c r="E191" s="6">
        <f>板材才數分析.!C191</f>
        <v>0</v>
      </c>
      <c r="F191" s="6">
        <f>板材才數分析.!D191</f>
        <v>7010</v>
      </c>
      <c r="G191" s="6" t="str">
        <f ca="1">板材才數分析.!E191</f>
        <v>左門板</v>
      </c>
      <c r="H191" s="6">
        <f ca="1">板材才數分析.!F191</f>
        <v>0</v>
      </c>
      <c r="I191" s="6" t="str">
        <f ca="1">板材才數分析.!G191</f>
        <v>AA</v>
      </c>
      <c r="J191" s="6">
        <f ca="1">板材才數分析.!H191</f>
        <v>-4</v>
      </c>
      <c r="K191" s="6" t="str">
        <f ca="1">板材才數分析.!I191</f>
        <v>AA</v>
      </c>
      <c r="L191" s="6">
        <f ca="1">板材才數分析.!J191</f>
        <v>18</v>
      </c>
      <c r="M191" s="6">
        <f ca="1">板材才數分析.!K191</f>
        <v>0</v>
      </c>
      <c r="N191" s="6" t="str">
        <f ca="1">板材才數分析.!L191</f>
        <v/>
      </c>
      <c r="O191" s="6">
        <f ca="1">板材才數分析.!M191</f>
        <v>0</v>
      </c>
      <c r="P191" t="str">
        <f ca="1">表格15[[#This Row],[封邊色號]]</f>
        <v/>
      </c>
      <c r="Q191" s="174" t="str">
        <f ca="1">IF(VLOOKUP(F191,料單!$C:$P,14,FALSE)="","",VLOOKUP(F191,料單!$C:$P,14,FALSE))</f>
        <v>鉸2</v>
      </c>
      <c r="R191" s="174" t="str">
        <f ca="1">IF(VLOOKUP(F191,料單!$C:$Q,15,FALSE)="","",VLOOKUP(F191,料單!$C:$Q,15,FALSE))</f>
        <v/>
      </c>
      <c r="S191" s="174" t="str">
        <f ca="1">IF(VLOOKUP(F191,料單!$C:$R,16,FALSE)="","",VLOOKUP(F191,料單!$C:$R,16,FALSE))</f>
        <v/>
      </c>
      <c r="T191" s="174" t="str">
        <f ca="1">IF(VLOOKUP(F191,料單!$C:$S,17,FALSE)="","",VLOOKUP(F191,料單!$C:$S,17,FALSE))</f>
        <v/>
      </c>
      <c r="U191" s="174" t="str">
        <f ca="1">_xlfn.IFNA(VLOOKUP(VLOOKUP(F191,料單!C:T,18,FALSE),資料庫!AM:AN,2,FALSE),"A")</f>
        <v>A</v>
      </c>
      <c r="V191" s="174">
        <f ca="1">IF(VLOOKUP(F191,料單!C:U,19,FALSE)="","",VLOOKUP(F191,料單!C:U,19,FALSE))</f>
        <v>1</v>
      </c>
      <c r="W191" s="361" t="str">
        <f t="shared" ca="1" si="11"/>
        <v>A</v>
      </c>
      <c r="X191" s="361" t="str">
        <f t="shared" ca="1" si="12"/>
        <v>A</v>
      </c>
      <c r="Y191" s="361" t="str">
        <f t="shared" ca="1" si="13"/>
        <v>A</v>
      </c>
      <c r="Z191" s="361" t="str">
        <f t="shared" ca="1" si="14"/>
        <v>A</v>
      </c>
      <c r="AA191" s="483">
        <f>料單!$K$3</f>
        <v>0</v>
      </c>
      <c r="AB191" s="483" t="str">
        <f>料單!$L$3</f>
        <v>拉、KD</v>
      </c>
    </row>
    <row r="192" spans="1:28" x14ac:dyDescent="0.25">
      <c r="A192" s="174">
        <f t="shared" si="10"/>
        <v>191</v>
      </c>
      <c r="B192" s="174" t="str">
        <f ca="1">料單!$C$1</f>
        <v>2026101401</v>
      </c>
      <c r="C192" s="174">
        <f>料單!$C$2</f>
        <v>0</v>
      </c>
      <c r="D192" s="6">
        <f>板材才數分析.!B192</f>
        <v>7</v>
      </c>
      <c r="E192" s="6">
        <f>板材才數分析.!C192</f>
        <v>0</v>
      </c>
      <c r="F192" s="6">
        <f>板材才數分析.!D192</f>
        <v>7011</v>
      </c>
      <c r="G192" s="6" t="str">
        <f ca="1">板材才數分析.!E192</f>
        <v>右門板</v>
      </c>
      <c r="H192" s="6">
        <f ca="1">板材才數分析.!F192</f>
        <v>0</v>
      </c>
      <c r="I192" s="6" t="str">
        <f ca="1">板材才數分析.!G192</f>
        <v>AA</v>
      </c>
      <c r="J192" s="6">
        <f ca="1">板材才數分析.!H192</f>
        <v>-4</v>
      </c>
      <c r="K192" s="6" t="str">
        <f ca="1">板材才數分析.!I192</f>
        <v>AA</v>
      </c>
      <c r="L192" s="6">
        <f ca="1">板材才數分析.!J192</f>
        <v>18</v>
      </c>
      <c r="M192" s="6">
        <f ca="1">板材才數分析.!K192</f>
        <v>0</v>
      </c>
      <c r="N192" s="6" t="str">
        <f ca="1">板材才數分析.!L192</f>
        <v/>
      </c>
      <c r="O192" s="6">
        <f ca="1">板材才數分析.!M192</f>
        <v>0</v>
      </c>
      <c r="P192" t="str">
        <f ca="1">表格15[[#This Row],[封邊色號]]</f>
        <v/>
      </c>
      <c r="Q192" s="174" t="str">
        <f ca="1">IF(VLOOKUP(F192,料單!$C:$P,14,FALSE)="","",VLOOKUP(F192,料單!$C:$P,14,FALSE))</f>
        <v>鉸2</v>
      </c>
      <c r="R192" s="174" t="str">
        <f ca="1">IF(VLOOKUP(F192,料單!$C:$Q,15,FALSE)="","",VLOOKUP(F192,料單!$C:$Q,15,FALSE))</f>
        <v/>
      </c>
      <c r="S192" s="174" t="str">
        <f ca="1">IF(VLOOKUP(F192,料單!$C:$R,16,FALSE)="","",VLOOKUP(F192,料單!$C:$R,16,FALSE))</f>
        <v/>
      </c>
      <c r="T192" s="174" t="str">
        <f ca="1">IF(VLOOKUP(F192,料單!$C:$S,17,FALSE)="","",VLOOKUP(F192,料單!$C:$S,17,FALSE))</f>
        <v/>
      </c>
      <c r="U192" s="174" t="str">
        <f ca="1">_xlfn.IFNA(VLOOKUP(VLOOKUP(F192,料單!C:T,18,FALSE),資料庫!AM:AN,2,FALSE),"A")</f>
        <v>A</v>
      </c>
      <c r="V192" s="174">
        <f ca="1">IF(VLOOKUP(F192,料單!C:U,19,FALSE)="","",VLOOKUP(F192,料單!C:U,19,FALSE))</f>
        <v>1</v>
      </c>
      <c r="W192" s="361" t="str">
        <f t="shared" ca="1" si="11"/>
        <v>A</v>
      </c>
      <c r="X192" s="361" t="str">
        <f t="shared" ca="1" si="12"/>
        <v>A</v>
      </c>
      <c r="Y192" s="361" t="str">
        <f t="shared" ca="1" si="13"/>
        <v>A</v>
      </c>
      <c r="Z192" s="361" t="str">
        <f t="shared" ca="1" si="14"/>
        <v>A</v>
      </c>
      <c r="AA192" s="483">
        <f>料單!$K$3</f>
        <v>0</v>
      </c>
      <c r="AB192" s="483" t="str">
        <f>料單!$L$3</f>
        <v>拉、KD</v>
      </c>
    </row>
    <row r="193" spans="1:28" x14ac:dyDescent="0.25">
      <c r="A193" s="174">
        <f t="shared" si="10"/>
        <v>192</v>
      </c>
      <c r="B193" s="174" t="str">
        <f ca="1">料單!$C$1</f>
        <v>2026101401</v>
      </c>
      <c r="C193" s="174">
        <f>料單!$C$2</f>
        <v>0</v>
      </c>
      <c r="D193" s="6">
        <f>板材才數分析.!B193</f>
        <v>7</v>
      </c>
      <c r="E193" s="6">
        <f>板材才數分析.!C193</f>
        <v>0</v>
      </c>
      <c r="F193" s="6">
        <f>板材才數分析.!D193</f>
        <v>7012</v>
      </c>
      <c r="G193" s="6">
        <f ca="1">板材才數分析.!E193</f>
        <v>0</v>
      </c>
      <c r="H193" s="6">
        <f ca="1">板材才數分析.!F193</f>
        <v>0</v>
      </c>
      <c r="I193" s="6" t="str">
        <f ca="1">板材才數分析.!G193</f>
        <v/>
      </c>
      <c r="J193" s="6">
        <f ca="1">板材才數分析.!H193</f>
        <v>0</v>
      </c>
      <c r="K193" s="6" t="str">
        <f ca="1">板材才數分析.!I193</f>
        <v/>
      </c>
      <c r="L193" s="6">
        <f ca="1">板材才數分析.!J193</f>
        <v>0</v>
      </c>
      <c r="M193" s="6">
        <f ca="1">板材才數分析.!K193</f>
        <v>0</v>
      </c>
      <c r="N193" s="6" t="str">
        <f ca="1">板材才數分析.!L193</f>
        <v/>
      </c>
      <c r="O193" s="6">
        <f ca="1">板材才數分析.!M193</f>
        <v>0</v>
      </c>
      <c r="P193" t="str">
        <f ca="1">表格15[[#This Row],[封邊色號]]</f>
        <v/>
      </c>
      <c r="Q193" s="174" t="str">
        <f ca="1">IF(VLOOKUP(F193,料單!$C:$P,14,FALSE)="","",VLOOKUP(F193,料單!$C:$P,14,FALSE))</f>
        <v/>
      </c>
      <c r="R193" s="174" t="str">
        <f ca="1">IF(VLOOKUP(F193,料單!$C:$Q,15,FALSE)="","",VLOOKUP(F193,料單!$C:$Q,15,FALSE))</f>
        <v/>
      </c>
      <c r="S193" s="174" t="str">
        <f ca="1">IF(VLOOKUP(F193,料單!$C:$R,16,FALSE)="","",VLOOKUP(F193,料單!$C:$R,16,FALSE))</f>
        <v/>
      </c>
      <c r="T193" s="174" t="str">
        <f ca="1">IF(VLOOKUP(F193,料單!$C:$S,17,FALSE)="","",VLOOKUP(F193,料單!$C:$S,17,FALSE))</f>
        <v/>
      </c>
      <c r="U193" s="174" t="str">
        <f ca="1">_xlfn.IFNA(VLOOKUP(VLOOKUP(F193,料單!C:T,18,FALSE),資料庫!AM:AN,2,FALSE),"A")</f>
        <v>A</v>
      </c>
      <c r="V193" s="174" t="str">
        <f ca="1">IF(VLOOKUP(F193,料單!C:U,19,FALSE)="","",VLOOKUP(F193,料單!C:U,19,FALSE))</f>
        <v/>
      </c>
      <c r="W193" s="361" t="str">
        <f t="shared" ca="1" si="11"/>
        <v/>
      </c>
      <c r="X193" s="361" t="str">
        <f t="shared" ca="1" si="12"/>
        <v/>
      </c>
      <c r="Y193" s="361" t="str">
        <f t="shared" ca="1" si="13"/>
        <v/>
      </c>
      <c r="Z193" s="361" t="str">
        <f t="shared" ca="1" si="14"/>
        <v/>
      </c>
      <c r="AA193" s="483">
        <f>料單!$K$3</f>
        <v>0</v>
      </c>
      <c r="AB193" s="483" t="str">
        <f>料單!$L$3</f>
        <v>拉、KD</v>
      </c>
    </row>
    <row r="194" spans="1:28" x14ac:dyDescent="0.25">
      <c r="A194" s="174">
        <f t="shared" si="10"/>
        <v>193</v>
      </c>
      <c r="B194" s="174" t="str">
        <f ca="1">料單!$C$1</f>
        <v>2026101401</v>
      </c>
      <c r="C194" s="174">
        <f>料單!$C$2</f>
        <v>0</v>
      </c>
      <c r="D194" s="6">
        <f>板材才數分析.!B194</f>
        <v>7</v>
      </c>
      <c r="E194" s="6">
        <f>板材才數分析.!C194</f>
        <v>0</v>
      </c>
      <c r="F194" s="6">
        <f>板材才數分析.!D194</f>
        <v>7013</v>
      </c>
      <c r="G194" s="6">
        <f ca="1">板材才數分析.!E194</f>
        <v>0</v>
      </c>
      <c r="H194" s="6">
        <f ca="1">板材才數分析.!F194</f>
        <v>0</v>
      </c>
      <c r="I194" s="6" t="str">
        <f ca="1">板材才數分析.!G194</f>
        <v/>
      </c>
      <c r="J194" s="6">
        <f ca="1">板材才數分析.!H194</f>
        <v>0</v>
      </c>
      <c r="K194" s="6" t="str">
        <f ca="1">板材才數分析.!I194</f>
        <v/>
      </c>
      <c r="L194" s="6">
        <f ca="1">板材才數分析.!J194</f>
        <v>0</v>
      </c>
      <c r="M194" s="6">
        <f ca="1">板材才數分析.!K194</f>
        <v>0</v>
      </c>
      <c r="N194" s="6" t="str">
        <f ca="1">板材才數分析.!L194</f>
        <v/>
      </c>
      <c r="O194" s="6">
        <f ca="1">板材才數分析.!M194</f>
        <v>0</v>
      </c>
      <c r="P194" t="str">
        <f ca="1">表格15[[#This Row],[封邊色號]]</f>
        <v/>
      </c>
      <c r="Q194" s="174" t="str">
        <f ca="1">IF(VLOOKUP(F194,料單!$C:$P,14,FALSE)="","",VLOOKUP(F194,料單!$C:$P,14,FALSE))</f>
        <v/>
      </c>
      <c r="R194" s="174" t="str">
        <f ca="1">IF(VLOOKUP(F194,料單!$C:$Q,15,FALSE)="","",VLOOKUP(F194,料單!$C:$Q,15,FALSE))</f>
        <v/>
      </c>
      <c r="S194" s="174" t="str">
        <f ca="1">IF(VLOOKUP(F194,料單!$C:$R,16,FALSE)="","",VLOOKUP(F194,料單!$C:$R,16,FALSE))</f>
        <v/>
      </c>
      <c r="T194" s="174" t="str">
        <f ca="1">IF(VLOOKUP(F194,料單!$C:$S,17,FALSE)="","",VLOOKUP(F194,料單!$C:$S,17,FALSE))</f>
        <v/>
      </c>
      <c r="U194" s="174" t="str">
        <f ca="1">_xlfn.IFNA(VLOOKUP(VLOOKUP(F194,料單!C:T,18,FALSE),資料庫!AM:AN,2,FALSE),"A")</f>
        <v>A</v>
      </c>
      <c r="V194" s="174" t="str">
        <f ca="1">IF(VLOOKUP(F194,料單!C:U,19,FALSE)="","",VLOOKUP(F194,料單!C:U,19,FALSE))</f>
        <v/>
      </c>
      <c r="W194" s="361" t="str">
        <f t="shared" ca="1" si="11"/>
        <v/>
      </c>
      <c r="X194" s="361" t="str">
        <f t="shared" ca="1" si="12"/>
        <v/>
      </c>
      <c r="Y194" s="361" t="str">
        <f t="shared" ca="1" si="13"/>
        <v/>
      </c>
      <c r="Z194" s="361" t="str">
        <f t="shared" ca="1" si="14"/>
        <v/>
      </c>
      <c r="AA194" s="483">
        <f>料單!$K$3</f>
        <v>0</v>
      </c>
      <c r="AB194" s="483" t="str">
        <f>料單!$L$3</f>
        <v>拉、KD</v>
      </c>
    </row>
    <row r="195" spans="1:28" x14ac:dyDescent="0.25">
      <c r="A195" s="174">
        <f t="shared" ref="A195:A258" si="15">ROW(A194)</f>
        <v>194</v>
      </c>
      <c r="B195" s="174" t="str">
        <f ca="1">料單!$C$1</f>
        <v>2026101401</v>
      </c>
      <c r="C195" s="174">
        <f>料單!$C$2</f>
        <v>0</v>
      </c>
      <c r="D195" s="6">
        <f>板材才數分析.!B195</f>
        <v>7</v>
      </c>
      <c r="E195" s="6">
        <f>板材才數分析.!C195</f>
        <v>0</v>
      </c>
      <c r="F195" s="6">
        <f>板材才數分析.!D195</f>
        <v>7014</v>
      </c>
      <c r="G195" s="6">
        <f ca="1">板材才數分析.!E195</f>
        <v>0</v>
      </c>
      <c r="H195" s="6">
        <f ca="1">板材才數分析.!F195</f>
        <v>0</v>
      </c>
      <c r="I195" s="6" t="str">
        <f ca="1">板材才數分析.!G195</f>
        <v/>
      </c>
      <c r="J195" s="6">
        <f ca="1">板材才數分析.!H195</f>
        <v>0</v>
      </c>
      <c r="K195" s="6" t="str">
        <f ca="1">板材才數分析.!I195</f>
        <v/>
      </c>
      <c r="L195" s="6">
        <f ca="1">板材才數分析.!J195</f>
        <v>0</v>
      </c>
      <c r="M195" s="6">
        <f ca="1">板材才數分析.!K195</f>
        <v>0</v>
      </c>
      <c r="N195" s="6" t="str">
        <f ca="1">板材才數分析.!L195</f>
        <v/>
      </c>
      <c r="O195" s="6">
        <f ca="1">板材才數分析.!M195</f>
        <v>0</v>
      </c>
      <c r="P195" t="str">
        <f ca="1">表格15[[#This Row],[封邊色號]]</f>
        <v/>
      </c>
      <c r="Q195" s="174" t="str">
        <f ca="1">IF(VLOOKUP(F195,料單!$C:$P,14,FALSE)="","",VLOOKUP(F195,料單!$C:$P,14,FALSE))</f>
        <v/>
      </c>
      <c r="R195" s="174" t="str">
        <f ca="1">IF(VLOOKUP(F195,料單!$C:$Q,15,FALSE)="","",VLOOKUP(F195,料單!$C:$Q,15,FALSE))</f>
        <v/>
      </c>
      <c r="S195" s="174" t="str">
        <f ca="1">IF(VLOOKUP(F195,料單!$C:$R,16,FALSE)="","",VLOOKUP(F195,料單!$C:$R,16,FALSE))</f>
        <v/>
      </c>
      <c r="T195" s="174" t="str">
        <f ca="1">IF(VLOOKUP(F195,料單!$C:$S,17,FALSE)="","",VLOOKUP(F195,料單!$C:$S,17,FALSE))</f>
        <v/>
      </c>
      <c r="U195" s="174" t="str">
        <f ca="1">_xlfn.IFNA(VLOOKUP(VLOOKUP(F195,料單!C:T,18,FALSE),資料庫!AM:AN,2,FALSE),"A")</f>
        <v>A</v>
      </c>
      <c r="V195" s="174" t="str">
        <f ca="1">IF(VLOOKUP(F195,料單!C:U,19,FALSE)="","",VLOOKUP(F195,料單!C:U,19,FALSE))</f>
        <v/>
      </c>
      <c r="W195" s="361" t="str">
        <f t="shared" ref="W195:W258" ca="1" si="16">IF(LEFT($I195,1)="0","",LEFT($I195,1))</f>
        <v/>
      </c>
      <c r="X195" s="361" t="str">
        <f t="shared" ref="X195:X258" ca="1" si="17">IF(EXACT(I195, "AA"), "A", IF(EXACT(I195, "A"), "  ", ""))</f>
        <v/>
      </c>
      <c r="Y195" s="361" t="str">
        <f t="shared" ref="Y195:Y258" ca="1" si="18">IF(LEFT($K195,1)="0","",LEFT($K195,1))</f>
        <v/>
      </c>
      <c r="Z195" s="361" t="str">
        <f t="shared" ref="Z195:Z258" ca="1" si="19">IF(RIGHT($K195,1)="0","",RIGHT($K195,1))</f>
        <v/>
      </c>
      <c r="AA195" s="483">
        <f>料單!$K$3</f>
        <v>0</v>
      </c>
      <c r="AB195" s="483" t="str">
        <f>料單!$L$3</f>
        <v>拉、KD</v>
      </c>
    </row>
    <row r="196" spans="1:28" x14ac:dyDescent="0.25">
      <c r="A196" s="174">
        <f t="shared" si="15"/>
        <v>195</v>
      </c>
      <c r="B196" s="174" t="str">
        <f ca="1">料單!$C$1</f>
        <v>2026101401</v>
      </c>
      <c r="C196" s="174">
        <f>料單!$C$2</f>
        <v>0</v>
      </c>
      <c r="D196" s="6">
        <f>板材才數分析.!B196</f>
        <v>7</v>
      </c>
      <c r="E196" s="6">
        <f>板材才數分析.!C196</f>
        <v>0</v>
      </c>
      <c r="F196" s="6">
        <f>板材才數分析.!D196</f>
        <v>7015</v>
      </c>
      <c r="G196" s="6">
        <f ca="1">板材才數分析.!E196</f>
        <v>0</v>
      </c>
      <c r="H196" s="6">
        <f ca="1">板材才數分析.!F196</f>
        <v>0</v>
      </c>
      <c r="I196" s="6" t="str">
        <f ca="1">板材才數分析.!G196</f>
        <v/>
      </c>
      <c r="J196" s="6">
        <f ca="1">板材才數分析.!H196</f>
        <v>0</v>
      </c>
      <c r="K196" s="6" t="str">
        <f ca="1">板材才數分析.!I196</f>
        <v/>
      </c>
      <c r="L196" s="6">
        <f ca="1">板材才數分析.!J196</f>
        <v>0</v>
      </c>
      <c r="M196" s="6">
        <f ca="1">板材才數分析.!K196</f>
        <v>0</v>
      </c>
      <c r="N196" s="6" t="str">
        <f ca="1">板材才數分析.!L196</f>
        <v/>
      </c>
      <c r="O196" s="6">
        <f ca="1">板材才數分析.!M196</f>
        <v>0</v>
      </c>
      <c r="P196" t="str">
        <f ca="1">表格15[[#This Row],[封邊色號]]</f>
        <v/>
      </c>
      <c r="Q196" s="174" t="str">
        <f ca="1">IF(VLOOKUP(F196,料單!$C:$P,14,FALSE)="","",VLOOKUP(F196,料單!$C:$P,14,FALSE))</f>
        <v/>
      </c>
      <c r="R196" s="174" t="str">
        <f ca="1">IF(VLOOKUP(F196,料單!$C:$Q,15,FALSE)="","",VLOOKUP(F196,料單!$C:$Q,15,FALSE))</f>
        <v/>
      </c>
      <c r="S196" s="174" t="str">
        <f ca="1">IF(VLOOKUP(F196,料單!$C:$R,16,FALSE)="","",VLOOKUP(F196,料單!$C:$R,16,FALSE))</f>
        <v/>
      </c>
      <c r="T196" s="174" t="str">
        <f ca="1">IF(VLOOKUP(F196,料單!$C:$S,17,FALSE)="","",VLOOKUP(F196,料單!$C:$S,17,FALSE))</f>
        <v/>
      </c>
      <c r="U196" s="174" t="str">
        <f ca="1">_xlfn.IFNA(VLOOKUP(VLOOKUP(F196,料單!C:T,18,FALSE),資料庫!AM:AN,2,FALSE),"A")</f>
        <v>A</v>
      </c>
      <c r="V196" s="174" t="str">
        <f ca="1">IF(VLOOKUP(F196,料單!C:U,19,FALSE)="","",VLOOKUP(F196,料單!C:U,19,FALSE))</f>
        <v/>
      </c>
      <c r="W196" s="361" t="str">
        <f t="shared" ca="1" si="16"/>
        <v/>
      </c>
      <c r="X196" s="361" t="str">
        <f t="shared" ca="1" si="17"/>
        <v/>
      </c>
      <c r="Y196" s="361" t="str">
        <f t="shared" ca="1" si="18"/>
        <v/>
      </c>
      <c r="Z196" s="361" t="str">
        <f t="shared" ca="1" si="19"/>
        <v/>
      </c>
      <c r="AA196" s="483">
        <f>料單!$K$3</f>
        <v>0</v>
      </c>
      <c r="AB196" s="483" t="str">
        <f>料單!$L$3</f>
        <v>拉、KD</v>
      </c>
    </row>
    <row r="197" spans="1:28" x14ac:dyDescent="0.25">
      <c r="A197" s="174">
        <f t="shared" si="15"/>
        <v>196</v>
      </c>
      <c r="B197" s="174" t="str">
        <f ca="1">料單!$C$1</f>
        <v>2026101401</v>
      </c>
      <c r="C197" s="174">
        <f>料單!$C$2</f>
        <v>0</v>
      </c>
      <c r="D197" s="6">
        <f>板材才數分析.!B197</f>
        <v>7</v>
      </c>
      <c r="E197" s="6">
        <f>板材才數分析.!C197</f>
        <v>0</v>
      </c>
      <c r="F197" s="6">
        <f>板材才數分析.!D197</f>
        <v>7016</v>
      </c>
      <c r="G197" s="6">
        <f ca="1">板材才數分析.!E197</f>
        <v>0</v>
      </c>
      <c r="H197" s="6">
        <f ca="1">板材才數分析.!F197</f>
        <v>0</v>
      </c>
      <c r="I197" s="6" t="str">
        <f ca="1">板材才數分析.!G197</f>
        <v/>
      </c>
      <c r="J197" s="6">
        <f ca="1">板材才數分析.!H197</f>
        <v>0</v>
      </c>
      <c r="K197" s="6" t="str">
        <f ca="1">板材才數分析.!I197</f>
        <v/>
      </c>
      <c r="L197" s="6">
        <f ca="1">板材才數分析.!J197</f>
        <v>0</v>
      </c>
      <c r="M197" s="6">
        <f ca="1">板材才數分析.!K197</f>
        <v>0</v>
      </c>
      <c r="N197" s="6" t="str">
        <f ca="1">板材才數分析.!L197</f>
        <v/>
      </c>
      <c r="O197" s="6">
        <f ca="1">板材才數分析.!M197</f>
        <v>0</v>
      </c>
      <c r="P197" t="str">
        <f ca="1">表格15[[#This Row],[封邊色號]]</f>
        <v/>
      </c>
      <c r="Q197" s="174" t="str">
        <f ca="1">IF(VLOOKUP(F197,料單!$C:$P,14,FALSE)="","",VLOOKUP(F197,料單!$C:$P,14,FALSE))</f>
        <v/>
      </c>
      <c r="R197" s="174" t="str">
        <f ca="1">IF(VLOOKUP(F197,料單!$C:$Q,15,FALSE)="","",VLOOKUP(F197,料單!$C:$Q,15,FALSE))</f>
        <v/>
      </c>
      <c r="S197" s="174" t="str">
        <f ca="1">IF(VLOOKUP(F197,料單!$C:$R,16,FALSE)="","",VLOOKUP(F197,料單!$C:$R,16,FALSE))</f>
        <v/>
      </c>
      <c r="T197" s="174" t="str">
        <f ca="1">IF(VLOOKUP(F197,料單!$C:$S,17,FALSE)="","",VLOOKUP(F197,料單!$C:$S,17,FALSE))</f>
        <v/>
      </c>
      <c r="U197" s="174" t="str">
        <f ca="1">_xlfn.IFNA(VLOOKUP(VLOOKUP(F197,料單!C:T,18,FALSE),資料庫!AM:AN,2,FALSE),"A")</f>
        <v>A</v>
      </c>
      <c r="V197" s="174" t="str">
        <f ca="1">IF(VLOOKUP(F197,料單!C:U,19,FALSE)="","",VLOOKUP(F197,料單!C:U,19,FALSE))</f>
        <v/>
      </c>
      <c r="W197" s="361" t="str">
        <f t="shared" ca="1" si="16"/>
        <v/>
      </c>
      <c r="X197" s="361" t="str">
        <f t="shared" ca="1" si="17"/>
        <v/>
      </c>
      <c r="Y197" s="361" t="str">
        <f t="shared" ca="1" si="18"/>
        <v/>
      </c>
      <c r="Z197" s="361" t="str">
        <f t="shared" ca="1" si="19"/>
        <v/>
      </c>
      <c r="AA197" s="483">
        <f>料單!$K$3</f>
        <v>0</v>
      </c>
      <c r="AB197" s="483" t="str">
        <f>料單!$L$3</f>
        <v>拉、KD</v>
      </c>
    </row>
    <row r="198" spans="1:28" x14ac:dyDescent="0.25">
      <c r="A198" s="174">
        <f t="shared" si="15"/>
        <v>197</v>
      </c>
      <c r="B198" s="174" t="str">
        <f ca="1">料單!$C$1</f>
        <v>2026101401</v>
      </c>
      <c r="C198" s="174">
        <f>料單!$C$2</f>
        <v>0</v>
      </c>
      <c r="D198" s="6">
        <f>板材才數分析.!B198</f>
        <v>7</v>
      </c>
      <c r="E198" s="6">
        <f>板材才數分析.!C198</f>
        <v>0</v>
      </c>
      <c r="F198" s="6">
        <f>板材才數分析.!D198</f>
        <v>7017</v>
      </c>
      <c r="G198" s="6">
        <f ca="1">板材才數分析.!E198</f>
        <v>0</v>
      </c>
      <c r="H198" s="6">
        <f ca="1">板材才數分析.!F198</f>
        <v>0</v>
      </c>
      <c r="I198" s="6" t="str">
        <f ca="1">板材才數分析.!G198</f>
        <v/>
      </c>
      <c r="J198" s="6">
        <f ca="1">板材才數分析.!H198</f>
        <v>0</v>
      </c>
      <c r="K198" s="6" t="str">
        <f ca="1">板材才數分析.!I198</f>
        <v/>
      </c>
      <c r="L198" s="6">
        <f ca="1">板材才數分析.!J198</f>
        <v>0</v>
      </c>
      <c r="M198" s="6">
        <f ca="1">板材才數分析.!K198</f>
        <v>0</v>
      </c>
      <c r="N198" s="6" t="str">
        <f ca="1">板材才數分析.!L198</f>
        <v/>
      </c>
      <c r="O198" s="6">
        <f ca="1">板材才數分析.!M198</f>
        <v>0</v>
      </c>
      <c r="P198" t="str">
        <f ca="1">表格15[[#This Row],[封邊色號]]</f>
        <v/>
      </c>
      <c r="Q198" s="174" t="str">
        <f ca="1">IF(VLOOKUP(F198,料單!$C:$P,14,FALSE)="","",VLOOKUP(F198,料單!$C:$P,14,FALSE))</f>
        <v/>
      </c>
      <c r="R198" s="174" t="str">
        <f ca="1">IF(VLOOKUP(F198,料單!$C:$Q,15,FALSE)="","",VLOOKUP(F198,料單!$C:$Q,15,FALSE))</f>
        <v/>
      </c>
      <c r="S198" s="174" t="str">
        <f ca="1">IF(VLOOKUP(F198,料單!$C:$R,16,FALSE)="","",VLOOKUP(F198,料單!$C:$R,16,FALSE))</f>
        <v/>
      </c>
      <c r="T198" s="174" t="str">
        <f ca="1">IF(VLOOKUP(F198,料單!$C:$S,17,FALSE)="","",VLOOKUP(F198,料單!$C:$S,17,FALSE))</f>
        <v/>
      </c>
      <c r="U198" s="174" t="str">
        <f ca="1">_xlfn.IFNA(VLOOKUP(VLOOKUP(F198,料單!C:T,18,FALSE),資料庫!AM:AN,2,FALSE),"A")</f>
        <v>A</v>
      </c>
      <c r="V198" s="174" t="str">
        <f ca="1">IF(VLOOKUP(F198,料單!C:U,19,FALSE)="","",VLOOKUP(F198,料單!C:U,19,FALSE))</f>
        <v/>
      </c>
      <c r="W198" s="361" t="str">
        <f t="shared" ca="1" si="16"/>
        <v/>
      </c>
      <c r="X198" s="361" t="str">
        <f t="shared" ca="1" si="17"/>
        <v/>
      </c>
      <c r="Y198" s="361" t="str">
        <f t="shared" ca="1" si="18"/>
        <v/>
      </c>
      <c r="Z198" s="361" t="str">
        <f t="shared" ca="1" si="19"/>
        <v/>
      </c>
      <c r="AA198" s="483">
        <f>料單!$K$3</f>
        <v>0</v>
      </c>
      <c r="AB198" s="483" t="str">
        <f>料單!$L$3</f>
        <v>拉、KD</v>
      </c>
    </row>
    <row r="199" spans="1:28" x14ac:dyDescent="0.25">
      <c r="A199" s="174">
        <f t="shared" si="15"/>
        <v>198</v>
      </c>
      <c r="B199" s="174" t="str">
        <f ca="1">料單!$C$1</f>
        <v>2026101401</v>
      </c>
      <c r="C199" s="174">
        <f>料單!$C$2</f>
        <v>0</v>
      </c>
      <c r="D199" s="6">
        <f>板材才數分析.!B199</f>
        <v>7</v>
      </c>
      <c r="E199" s="6">
        <f>板材才數分析.!C199</f>
        <v>0</v>
      </c>
      <c r="F199" s="6">
        <f>板材才數分析.!D199</f>
        <v>7018</v>
      </c>
      <c r="G199" s="6">
        <f ca="1">板材才數分析.!E199</f>
        <v>0</v>
      </c>
      <c r="H199" s="6">
        <f ca="1">板材才數分析.!F199</f>
        <v>0</v>
      </c>
      <c r="I199" s="6" t="str">
        <f ca="1">板材才數分析.!G199</f>
        <v/>
      </c>
      <c r="J199" s="6">
        <f ca="1">板材才數分析.!H199</f>
        <v>0</v>
      </c>
      <c r="K199" s="6" t="str">
        <f ca="1">板材才數分析.!I199</f>
        <v/>
      </c>
      <c r="L199" s="6">
        <f ca="1">板材才數分析.!J199</f>
        <v>0</v>
      </c>
      <c r="M199" s="6">
        <f ca="1">板材才數分析.!K199</f>
        <v>0</v>
      </c>
      <c r="N199" s="6" t="str">
        <f ca="1">板材才數分析.!L199</f>
        <v/>
      </c>
      <c r="O199" s="6">
        <f ca="1">板材才數分析.!M199</f>
        <v>0</v>
      </c>
      <c r="P199" t="str">
        <f ca="1">表格15[[#This Row],[封邊色號]]</f>
        <v/>
      </c>
      <c r="Q199" s="174" t="str">
        <f ca="1">IF(VLOOKUP(F199,料單!$C:$P,14,FALSE)="","",VLOOKUP(F199,料單!$C:$P,14,FALSE))</f>
        <v/>
      </c>
      <c r="R199" s="174" t="str">
        <f ca="1">IF(VLOOKUP(F199,料單!$C:$Q,15,FALSE)="","",VLOOKUP(F199,料單!$C:$Q,15,FALSE))</f>
        <v/>
      </c>
      <c r="S199" s="174" t="str">
        <f ca="1">IF(VLOOKUP(F199,料單!$C:$R,16,FALSE)="","",VLOOKUP(F199,料單!$C:$R,16,FALSE))</f>
        <v/>
      </c>
      <c r="T199" s="174" t="str">
        <f ca="1">IF(VLOOKUP(F199,料單!$C:$S,17,FALSE)="","",VLOOKUP(F199,料單!$C:$S,17,FALSE))</f>
        <v/>
      </c>
      <c r="U199" s="174" t="str">
        <f ca="1">_xlfn.IFNA(VLOOKUP(VLOOKUP(F199,料單!C:T,18,FALSE),資料庫!AM:AN,2,FALSE),"A")</f>
        <v>A</v>
      </c>
      <c r="V199" s="174" t="str">
        <f ca="1">IF(VLOOKUP(F199,料單!C:U,19,FALSE)="","",VLOOKUP(F199,料單!C:U,19,FALSE))</f>
        <v/>
      </c>
      <c r="W199" s="361" t="str">
        <f t="shared" ca="1" si="16"/>
        <v/>
      </c>
      <c r="X199" s="361" t="str">
        <f t="shared" ca="1" si="17"/>
        <v/>
      </c>
      <c r="Y199" s="361" t="str">
        <f t="shared" ca="1" si="18"/>
        <v/>
      </c>
      <c r="Z199" s="361" t="str">
        <f t="shared" ca="1" si="19"/>
        <v/>
      </c>
      <c r="AA199" s="483">
        <f>料單!$K$3</f>
        <v>0</v>
      </c>
      <c r="AB199" s="483" t="str">
        <f>料單!$L$3</f>
        <v>拉、KD</v>
      </c>
    </row>
    <row r="200" spans="1:28" x14ac:dyDescent="0.25">
      <c r="A200" s="174">
        <f t="shared" si="15"/>
        <v>199</v>
      </c>
      <c r="B200" s="174" t="str">
        <f ca="1">料單!$C$1</f>
        <v>2026101401</v>
      </c>
      <c r="C200" s="174">
        <f>料單!$C$2</f>
        <v>0</v>
      </c>
      <c r="D200" s="6">
        <f>板材才數分析.!B200</f>
        <v>7</v>
      </c>
      <c r="E200" s="6">
        <f>板材才數分析.!C200</f>
        <v>0</v>
      </c>
      <c r="F200" s="6">
        <f>板材才數分析.!D200</f>
        <v>7019</v>
      </c>
      <c r="G200" s="6">
        <f ca="1">板材才數分析.!E200</f>
        <v>0</v>
      </c>
      <c r="H200" s="6">
        <f ca="1">板材才數分析.!F200</f>
        <v>0</v>
      </c>
      <c r="I200" s="6" t="str">
        <f ca="1">板材才數分析.!G200</f>
        <v/>
      </c>
      <c r="J200" s="6">
        <f ca="1">板材才數分析.!H200</f>
        <v>0</v>
      </c>
      <c r="K200" s="6" t="str">
        <f ca="1">板材才數分析.!I200</f>
        <v/>
      </c>
      <c r="L200" s="6">
        <f ca="1">板材才數分析.!J200</f>
        <v>0</v>
      </c>
      <c r="M200" s="6">
        <f ca="1">板材才數分析.!K200</f>
        <v>0</v>
      </c>
      <c r="N200" s="6" t="str">
        <f ca="1">板材才數分析.!L200</f>
        <v/>
      </c>
      <c r="O200" s="6">
        <f ca="1">板材才數分析.!M200</f>
        <v>0</v>
      </c>
      <c r="P200" t="str">
        <f ca="1">表格15[[#This Row],[封邊色號]]</f>
        <v/>
      </c>
      <c r="Q200" s="174" t="str">
        <f ca="1">IF(VLOOKUP(F200,料單!$C:$P,14,FALSE)="","",VLOOKUP(F200,料單!$C:$P,14,FALSE))</f>
        <v/>
      </c>
      <c r="R200" s="174" t="str">
        <f ca="1">IF(VLOOKUP(F200,料單!$C:$Q,15,FALSE)="","",VLOOKUP(F200,料單!$C:$Q,15,FALSE))</f>
        <v/>
      </c>
      <c r="S200" s="174" t="str">
        <f ca="1">IF(VLOOKUP(F200,料單!$C:$R,16,FALSE)="","",VLOOKUP(F200,料單!$C:$R,16,FALSE))</f>
        <v/>
      </c>
      <c r="T200" s="174" t="str">
        <f ca="1">IF(VLOOKUP(F200,料單!$C:$S,17,FALSE)="","",VLOOKUP(F200,料單!$C:$S,17,FALSE))</f>
        <v/>
      </c>
      <c r="U200" s="174" t="str">
        <f ca="1">_xlfn.IFNA(VLOOKUP(VLOOKUP(F200,料單!C:T,18,FALSE),資料庫!AM:AN,2,FALSE),"A")</f>
        <v>A</v>
      </c>
      <c r="V200" s="174" t="str">
        <f ca="1">IF(VLOOKUP(F200,料單!C:U,19,FALSE)="","",VLOOKUP(F200,料單!C:U,19,FALSE))</f>
        <v/>
      </c>
      <c r="W200" s="361" t="str">
        <f t="shared" ca="1" si="16"/>
        <v/>
      </c>
      <c r="X200" s="361" t="str">
        <f t="shared" ca="1" si="17"/>
        <v/>
      </c>
      <c r="Y200" s="361" t="str">
        <f t="shared" ca="1" si="18"/>
        <v/>
      </c>
      <c r="Z200" s="361" t="str">
        <f t="shared" ca="1" si="19"/>
        <v/>
      </c>
      <c r="AA200" s="483">
        <f>料單!$K$3</f>
        <v>0</v>
      </c>
      <c r="AB200" s="483" t="str">
        <f>料單!$L$3</f>
        <v>拉、KD</v>
      </c>
    </row>
    <row r="201" spans="1:28" x14ac:dyDescent="0.25">
      <c r="A201" s="174">
        <f t="shared" si="15"/>
        <v>200</v>
      </c>
      <c r="B201" s="174" t="str">
        <f ca="1">料單!$C$1</f>
        <v>2026101401</v>
      </c>
      <c r="C201" s="174">
        <f>料單!$C$2</f>
        <v>0</v>
      </c>
      <c r="D201" s="6">
        <f>板材才數分析.!B201</f>
        <v>7</v>
      </c>
      <c r="E201" s="6">
        <f>板材才數分析.!C201</f>
        <v>0</v>
      </c>
      <c r="F201" s="6">
        <f>板材才數分析.!D201</f>
        <v>7020</v>
      </c>
      <c r="G201" s="6">
        <f ca="1">板材才數分析.!E201</f>
        <v>0</v>
      </c>
      <c r="H201" s="6">
        <f ca="1">板材才數分析.!F201</f>
        <v>0</v>
      </c>
      <c r="I201" s="6" t="str">
        <f ca="1">板材才數分析.!G201</f>
        <v/>
      </c>
      <c r="J201" s="6">
        <f ca="1">板材才數分析.!H201</f>
        <v>0</v>
      </c>
      <c r="K201" s="6" t="str">
        <f ca="1">板材才數分析.!I201</f>
        <v/>
      </c>
      <c r="L201" s="6">
        <f ca="1">板材才數分析.!J201</f>
        <v>0</v>
      </c>
      <c r="M201" s="6">
        <f ca="1">板材才數分析.!K201</f>
        <v>0</v>
      </c>
      <c r="N201" s="6" t="str">
        <f ca="1">板材才數分析.!L201</f>
        <v/>
      </c>
      <c r="O201" s="6">
        <f ca="1">板材才數分析.!M201</f>
        <v>0</v>
      </c>
      <c r="P201" t="str">
        <f ca="1">表格15[[#This Row],[封邊色號]]</f>
        <v/>
      </c>
      <c r="Q201" s="174" t="str">
        <f ca="1">IF(VLOOKUP(F201,料單!$C:$P,14,FALSE)="","",VLOOKUP(F201,料單!$C:$P,14,FALSE))</f>
        <v/>
      </c>
      <c r="R201" s="174" t="str">
        <f ca="1">IF(VLOOKUP(F201,料單!$C:$Q,15,FALSE)="","",VLOOKUP(F201,料單!$C:$Q,15,FALSE))</f>
        <v/>
      </c>
      <c r="S201" s="174" t="str">
        <f ca="1">IF(VLOOKUP(F201,料單!$C:$R,16,FALSE)="","",VLOOKUP(F201,料單!$C:$R,16,FALSE))</f>
        <v/>
      </c>
      <c r="T201" s="174" t="str">
        <f ca="1">IF(VLOOKUP(F201,料單!$C:$S,17,FALSE)="","",VLOOKUP(F201,料單!$C:$S,17,FALSE))</f>
        <v/>
      </c>
      <c r="U201" s="174" t="str">
        <f ca="1">_xlfn.IFNA(VLOOKUP(VLOOKUP(F201,料單!C:T,18,FALSE),資料庫!AM:AN,2,FALSE),"A")</f>
        <v>A</v>
      </c>
      <c r="V201" s="174" t="str">
        <f ca="1">IF(VLOOKUP(F201,料單!C:U,19,FALSE)="","",VLOOKUP(F201,料單!C:U,19,FALSE))</f>
        <v/>
      </c>
      <c r="W201" s="361" t="str">
        <f t="shared" ca="1" si="16"/>
        <v/>
      </c>
      <c r="X201" s="361" t="str">
        <f t="shared" ca="1" si="17"/>
        <v/>
      </c>
      <c r="Y201" s="361" t="str">
        <f t="shared" ca="1" si="18"/>
        <v/>
      </c>
      <c r="Z201" s="361" t="str">
        <f t="shared" ca="1" si="19"/>
        <v/>
      </c>
      <c r="AA201" s="483">
        <f>料單!$K$3</f>
        <v>0</v>
      </c>
      <c r="AB201" s="483" t="str">
        <f>料單!$L$3</f>
        <v>拉、KD</v>
      </c>
    </row>
    <row r="202" spans="1:28" x14ac:dyDescent="0.25">
      <c r="A202" s="174">
        <f t="shared" si="15"/>
        <v>201</v>
      </c>
      <c r="B202" s="174" t="str">
        <f ca="1">料單!$C$1</f>
        <v>2026101401</v>
      </c>
      <c r="C202" s="174">
        <f>料單!$C$2</f>
        <v>0</v>
      </c>
      <c r="D202" s="6">
        <f>板材才數分析.!B202</f>
        <v>7</v>
      </c>
      <c r="E202" s="6">
        <f>板材才數分析.!C202</f>
        <v>0</v>
      </c>
      <c r="F202" s="6">
        <f>板材才數分析.!D202</f>
        <v>7021</v>
      </c>
      <c r="G202" s="6">
        <f ca="1">板材才數分析.!E202</f>
        <v>0</v>
      </c>
      <c r="H202" s="6">
        <f ca="1">板材才數分析.!F202</f>
        <v>0</v>
      </c>
      <c r="I202" s="6" t="str">
        <f ca="1">板材才數分析.!G202</f>
        <v/>
      </c>
      <c r="J202" s="6">
        <f ca="1">板材才數分析.!H202</f>
        <v>0</v>
      </c>
      <c r="K202" s="6" t="str">
        <f ca="1">板材才數分析.!I202</f>
        <v/>
      </c>
      <c r="L202" s="6">
        <f ca="1">板材才數分析.!J202</f>
        <v>0</v>
      </c>
      <c r="M202" s="6">
        <f ca="1">板材才數分析.!K202</f>
        <v>0</v>
      </c>
      <c r="N202" s="6" t="str">
        <f ca="1">板材才數分析.!L202</f>
        <v/>
      </c>
      <c r="O202" s="6">
        <f ca="1">板材才數分析.!M202</f>
        <v>0</v>
      </c>
      <c r="P202" t="str">
        <f ca="1">表格15[[#This Row],[封邊色號]]</f>
        <v/>
      </c>
      <c r="Q202" s="174" t="str">
        <f ca="1">IF(VLOOKUP(F202,料單!$C:$P,14,FALSE)="","",VLOOKUP(F202,料單!$C:$P,14,FALSE))</f>
        <v/>
      </c>
      <c r="R202" s="174" t="str">
        <f ca="1">IF(VLOOKUP(F202,料單!$C:$Q,15,FALSE)="","",VLOOKUP(F202,料單!$C:$Q,15,FALSE))</f>
        <v/>
      </c>
      <c r="S202" s="174" t="str">
        <f ca="1">IF(VLOOKUP(F202,料單!$C:$R,16,FALSE)="","",VLOOKUP(F202,料單!$C:$R,16,FALSE))</f>
        <v/>
      </c>
      <c r="T202" s="174" t="str">
        <f ca="1">IF(VLOOKUP(F202,料單!$C:$S,17,FALSE)="","",VLOOKUP(F202,料單!$C:$S,17,FALSE))</f>
        <v/>
      </c>
      <c r="U202" s="174" t="str">
        <f ca="1">_xlfn.IFNA(VLOOKUP(VLOOKUP(F202,料單!C:T,18,FALSE),資料庫!AM:AN,2,FALSE),"A")</f>
        <v>A</v>
      </c>
      <c r="V202" s="174" t="str">
        <f ca="1">IF(VLOOKUP(F202,料單!C:U,19,FALSE)="","",VLOOKUP(F202,料單!C:U,19,FALSE))</f>
        <v/>
      </c>
      <c r="W202" s="361" t="str">
        <f t="shared" ca="1" si="16"/>
        <v/>
      </c>
      <c r="X202" s="361" t="str">
        <f t="shared" ca="1" si="17"/>
        <v/>
      </c>
      <c r="Y202" s="361" t="str">
        <f t="shared" ca="1" si="18"/>
        <v/>
      </c>
      <c r="Z202" s="361" t="str">
        <f t="shared" ca="1" si="19"/>
        <v/>
      </c>
      <c r="AA202" s="483">
        <f>料單!$K$3</f>
        <v>0</v>
      </c>
      <c r="AB202" s="483" t="str">
        <f>料單!$L$3</f>
        <v>拉、KD</v>
      </c>
    </row>
    <row r="203" spans="1:28" x14ac:dyDescent="0.25">
      <c r="A203" s="174">
        <f t="shared" si="15"/>
        <v>202</v>
      </c>
      <c r="B203" s="174" t="str">
        <f ca="1">料單!$C$1</f>
        <v>2026101401</v>
      </c>
      <c r="C203" s="174">
        <f>料單!$C$2</f>
        <v>0</v>
      </c>
      <c r="D203" s="6">
        <f>板材才數分析.!B203</f>
        <v>7</v>
      </c>
      <c r="E203" s="6">
        <f>板材才數分析.!C203</f>
        <v>0</v>
      </c>
      <c r="F203" s="6">
        <f>板材才數分析.!D203</f>
        <v>7022</v>
      </c>
      <c r="G203" s="6">
        <f ca="1">板材才數分析.!E203</f>
        <v>0</v>
      </c>
      <c r="H203" s="6">
        <f ca="1">板材才數分析.!F203</f>
        <v>0</v>
      </c>
      <c r="I203" s="6" t="str">
        <f ca="1">板材才數分析.!G203</f>
        <v/>
      </c>
      <c r="J203" s="6">
        <f ca="1">板材才數分析.!H203</f>
        <v>0</v>
      </c>
      <c r="K203" s="6" t="str">
        <f ca="1">板材才數分析.!I203</f>
        <v/>
      </c>
      <c r="L203" s="6">
        <f ca="1">板材才數分析.!J203</f>
        <v>0</v>
      </c>
      <c r="M203" s="6">
        <f ca="1">板材才數分析.!K203</f>
        <v>0</v>
      </c>
      <c r="N203" s="6" t="str">
        <f ca="1">板材才數分析.!L203</f>
        <v/>
      </c>
      <c r="O203" s="6">
        <f ca="1">板材才數分析.!M203</f>
        <v>0</v>
      </c>
      <c r="P203" t="str">
        <f ca="1">表格15[[#This Row],[封邊色號]]</f>
        <v/>
      </c>
      <c r="Q203" s="174" t="str">
        <f ca="1">IF(VLOOKUP(F203,料單!$C:$P,14,FALSE)="","",VLOOKUP(F203,料單!$C:$P,14,FALSE))</f>
        <v/>
      </c>
      <c r="R203" s="174" t="str">
        <f ca="1">IF(VLOOKUP(F203,料單!$C:$Q,15,FALSE)="","",VLOOKUP(F203,料單!$C:$Q,15,FALSE))</f>
        <v/>
      </c>
      <c r="S203" s="174" t="str">
        <f ca="1">IF(VLOOKUP(F203,料單!$C:$R,16,FALSE)="","",VLOOKUP(F203,料單!$C:$R,16,FALSE))</f>
        <v/>
      </c>
      <c r="T203" s="174" t="str">
        <f ca="1">IF(VLOOKUP(F203,料單!$C:$S,17,FALSE)="","",VLOOKUP(F203,料單!$C:$S,17,FALSE))</f>
        <v/>
      </c>
      <c r="U203" s="174" t="str">
        <f ca="1">_xlfn.IFNA(VLOOKUP(VLOOKUP(F203,料單!C:T,18,FALSE),資料庫!AM:AN,2,FALSE),"A")</f>
        <v>A</v>
      </c>
      <c r="V203" s="174" t="str">
        <f ca="1">IF(VLOOKUP(F203,料單!C:U,19,FALSE)="","",VLOOKUP(F203,料單!C:U,19,FALSE))</f>
        <v/>
      </c>
      <c r="W203" s="361" t="str">
        <f t="shared" ca="1" si="16"/>
        <v/>
      </c>
      <c r="X203" s="361" t="str">
        <f t="shared" ca="1" si="17"/>
        <v/>
      </c>
      <c r="Y203" s="361" t="str">
        <f t="shared" ca="1" si="18"/>
        <v/>
      </c>
      <c r="Z203" s="361" t="str">
        <f t="shared" ca="1" si="19"/>
        <v/>
      </c>
      <c r="AA203" s="483">
        <f>料單!$K$3</f>
        <v>0</v>
      </c>
      <c r="AB203" s="483" t="str">
        <f>料單!$L$3</f>
        <v>拉、KD</v>
      </c>
    </row>
    <row r="204" spans="1:28" x14ac:dyDescent="0.25">
      <c r="A204" s="174">
        <f t="shared" si="15"/>
        <v>203</v>
      </c>
      <c r="B204" s="174" t="str">
        <f ca="1">料單!$C$1</f>
        <v>2026101401</v>
      </c>
      <c r="C204" s="174">
        <f>料單!$C$2</f>
        <v>0</v>
      </c>
      <c r="D204" s="6">
        <f>板材才數分析.!B204</f>
        <v>7</v>
      </c>
      <c r="E204" s="6">
        <f>板材才數分析.!C204</f>
        <v>0</v>
      </c>
      <c r="F204" s="6">
        <f>板材才數分析.!D204</f>
        <v>7023</v>
      </c>
      <c r="G204" s="6">
        <f ca="1">板材才數分析.!E204</f>
        <v>0</v>
      </c>
      <c r="H204" s="6">
        <f ca="1">板材才數分析.!F204</f>
        <v>0</v>
      </c>
      <c r="I204" s="6" t="str">
        <f ca="1">板材才數分析.!G204</f>
        <v/>
      </c>
      <c r="J204" s="6">
        <f ca="1">板材才數分析.!H204</f>
        <v>0</v>
      </c>
      <c r="K204" s="6" t="str">
        <f ca="1">板材才數分析.!I204</f>
        <v/>
      </c>
      <c r="L204" s="6">
        <f ca="1">板材才數分析.!J204</f>
        <v>0</v>
      </c>
      <c r="M204" s="6">
        <f ca="1">板材才數分析.!K204</f>
        <v>0</v>
      </c>
      <c r="N204" s="6" t="str">
        <f ca="1">板材才數分析.!L204</f>
        <v/>
      </c>
      <c r="O204" s="6">
        <f ca="1">板材才數分析.!M204</f>
        <v>0</v>
      </c>
      <c r="P204" t="str">
        <f ca="1">表格15[[#This Row],[封邊色號]]</f>
        <v/>
      </c>
      <c r="Q204" s="174" t="str">
        <f ca="1">IF(VLOOKUP(F204,料單!$C:$P,14,FALSE)="","",VLOOKUP(F204,料單!$C:$P,14,FALSE))</f>
        <v/>
      </c>
      <c r="R204" s="174" t="str">
        <f ca="1">IF(VLOOKUP(F204,料單!$C:$Q,15,FALSE)="","",VLOOKUP(F204,料單!$C:$Q,15,FALSE))</f>
        <v/>
      </c>
      <c r="S204" s="174" t="str">
        <f ca="1">IF(VLOOKUP(F204,料單!$C:$R,16,FALSE)="","",VLOOKUP(F204,料單!$C:$R,16,FALSE))</f>
        <v/>
      </c>
      <c r="T204" s="174" t="str">
        <f ca="1">IF(VLOOKUP(F204,料單!$C:$S,17,FALSE)="","",VLOOKUP(F204,料單!$C:$S,17,FALSE))</f>
        <v/>
      </c>
      <c r="U204" s="174" t="str">
        <f ca="1">_xlfn.IFNA(VLOOKUP(VLOOKUP(F204,料單!C:T,18,FALSE),資料庫!AM:AN,2,FALSE),"A")</f>
        <v>A</v>
      </c>
      <c r="V204" s="174" t="str">
        <f ca="1">IF(VLOOKUP(F204,料單!C:U,19,FALSE)="","",VLOOKUP(F204,料單!C:U,19,FALSE))</f>
        <v/>
      </c>
      <c r="W204" s="361" t="str">
        <f t="shared" ca="1" si="16"/>
        <v/>
      </c>
      <c r="X204" s="361" t="str">
        <f t="shared" ca="1" si="17"/>
        <v/>
      </c>
      <c r="Y204" s="361" t="str">
        <f t="shared" ca="1" si="18"/>
        <v/>
      </c>
      <c r="Z204" s="361" t="str">
        <f t="shared" ca="1" si="19"/>
        <v/>
      </c>
      <c r="AA204" s="483">
        <f>料單!$K$3</f>
        <v>0</v>
      </c>
      <c r="AB204" s="483" t="str">
        <f>料單!$L$3</f>
        <v>拉、KD</v>
      </c>
    </row>
    <row r="205" spans="1:28" x14ac:dyDescent="0.25">
      <c r="A205" s="174">
        <f t="shared" si="15"/>
        <v>204</v>
      </c>
      <c r="B205" s="174" t="str">
        <f ca="1">料單!$C$1</f>
        <v>2026101401</v>
      </c>
      <c r="C205" s="174">
        <f>料單!$C$2</f>
        <v>0</v>
      </c>
      <c r="D205" s="6">
        <f>板材才數分析.!B205</f>
        <v>7</v>
      </c>
      <c r="E205" s="6">
        <f>板材才數分析.!C205</f>
        <v>0</v>
      </c>
      <c r="F205" s="6">
        <f>板材才數分析.!D205</f>
        <v>7024</v>
      </c>
      <c r="G205" s="6">
        <f ca="1">板材才數分析.!E205</f>
        <v>0</v>
      </c>
      <c r="H205" s="6">
        <f ca="1">板材才數分析.!F205</f>
        <v>0</v>
      </c>
      <c r="I205" s="6" t="str">
        <f ca="1">板材才數分析.!G205</f>
        <v/>
      </c>
      <c r="J205" s="6">
        <f ca="1">板材才數分析.!H205</f>
        <v>0</v>
      </c>
      <c r="K205" s="6" t="str">
        <f ca="1">板材才數分析.!I205</f>
        <v/>
      </c>
      <c r="L205" s="6">
        <f ca="1">板材才數分析.!J205</f>
        <v>0</v>
      </c>
      <c r="M205" s="6">
        <f ca="1">板材才數分析.!K205</f>
        <v>0</v>
      </c>
      <c r="N205" s="6" t="str">
        <f ca="1">板材才數分析.!L205</f>
        <v/>
      </c>
      <c r="O205" s="6">
        <f ca="1">板材才數分析.!M205</f>
        <v>0</v>
      </c>
      <c r="P205" t="str">
        <f ca="1">表格15[[#This Row],[封邊色號]]</f>
        <v/>
      </c>
      <c r="Q205" s="174" t="str">
        <f ca="1">IF(VLOOKUP(F205,料單!$C:$P,14,FALSE)="","",VLOOKUP(F205,料單!$C:$P,14,FALSE))</f>
        <v/>
      </c>
      <c r="R205" s="174" t="str">
        <f ca="1">IF(VLOOKUP(F205,料單!$C:$Q,15,FALSE)="","",VLOOKUP(F205,料單!$C:$Q,15,FALSE))</f>
        <v/>
      </c>
      <c r="S205" s="174" t="str">
        <f ca="1">IF(VLOOKUP(F205,料單!$C:$R,16,FALSE)="","",VLOOKUP(F205,料單!$C:$R,16,FALSE))</f>
        <v/>
      </c>
      <c r="T205" s="174" t="str">
        <f ca="1">IF(VLOOKUP(F205,料單!$C:$S,17,FALSE)="","",VLOOKUP(F205,料單!$C:$S,17,FALSE))</f>
        <v/>
      </c>
      <c r="U205" s="174" t="str">
        <f ca="1">_xlfn.IFNA(VLOOKUP(VLOOKUP(F205,料單!C:T,18,FALSE),資料庫!AM:AN,2,FALSE),"A")</f>
        <v>A</v>
      </c>
      <c r="V205" s="174" t="str">
        <f ca="1">IF(VLOOKUP(F205,料單!C:U,19,FALSE)="","",VLOOKUP(F205,料單!C:U,19,FALSE))</f>
        <v/>
      </c>
      <c r="W205" s="361" t="str">
        <f t="shared" ca="1" si="16"/>
        <v/>
      </c>
      <c r="X205" s="361" t="str">
        <f t="shared" ca="1" si="17"/>
        <v/>
      </c>
      <c r="Y205" s="361" t="str">
        <f t="shared" ca="1" si="18"/>
        <v/>
      </c>
      <c r="Z205" s="361" t="str">
        <f t="shared" ca="1" si="19"/>
        <v/>
      </c>
      <c r="AA205" s="483">
        <f>料單!$K$3</f>
        <v>0</v>
      </c>
      <c r="AB205" s="483" t="str">
        <f>料單!$L$3</f>
        <v>拉、KD</v>
      </c>
    </row>
    <row r="206" spans="1:28" x14ac:dyDescent="0.25">
      <c r="A206" s="174">
        <f t="shared" si="15"/>
        <v>205</v>
      </c>
      <c r="B206" s="174" t="str">
        <f ca="1">料單!$C$1</f>
        <v>2026101401</v>
      </c>
      <c r="C206" s="174">
        <f>料單!$C$2</f>
        <v>0</v>
      </c>
      <c r="D206" s="6">
        <f>板材才數分析.!B206</f>
        <v>7</v>
      </c>
      <c r="E206" s="6">
        <f>板材才數分析.!C206</f>
        <v>0</v>
      </c>
      <c r="F206" s="6">
        <f>板材才數分析.!D206</f>
        <v>7025</v>
      </c>
      <c r="G206" s="6">
        <f ca="1">板材才數分析.!E206</f>
        <v>0</v>
      </c>
      <c r="H206" s="6">
        <f ca="1">板材才數分析.!F206</f>
        <v>0</v>
      </c>
      <c r="I206" s="6" t="str">
        <f ca="1">板材才數分析.!G206</f>
        <v/>
      </c>
      <c r="J206" s="6">
        <f ca="1">板材才數分析.!H206</f>
        <v>0</v>
      </c>
      <c r="K206" s="6" t="str">
        <f ca="1">板材才數分析.!I206</f>
        <v/>
      </c>
      <c r="L206" s="6">
        <f ca="1">板材才數分析.!J206</f>
        <v>0</v>
      </c>
      <c r="M206" s="6">
        <f ca="1">板材才數分析.!K206</f>
        <v>0</v>
      </c>
      <c r="N206" s="6" t="str">
        <f ca="1">板材才數分析.!L206</f>
        <v/>
      </c>
      <c r="O206" s="6">
        <f ca="1">板材才數分析.!M206</f>
        <v>0</v>
      </c>
      <c r="P206" t="str">
        <f ca="1">表格15[[#This Row],[封邊色號]]</f>
        <v/>
      </c>
      <c r="Q206" s="174" t="str">
        <f ca="1">IF(VLOOKUP(F206,料單!$C:$P,14,FALSE)="","",VLOOKUP(F206,料單!$C:$P,14,FALSE))</f>
        <v/>
      </c>
      <c r="R206" s="174" t="str">
        <f ca="1">IF(VLOOKUP(F206,料單!$C:$Q,15,FALSE)="","",VLOOKUP(F206,料單!$C:$Q,15,FALSE))</f>
        <v/>
      </c>
      <c r="S206" s="174" t="str">
        <f ca="1">IF(VLOOKUP(F206,料單!$C:$R,16,FALSE)="","",VLOOKUP(F206,料單!$C:$R,16,FALSE))</f>
        <v/>
      </c>
      <c r="T206" s="174" t="str">
        <f ca="1">IF(VLOOKUP(F206,料單!$C:$S,17,FALSE)="","",VLOOKUP(F206,料單!$C:$S,17,FALSE))</f>
        <v/>
      </c>
      <c r="U206" s="174" t="str">
        <f ca="1">_xlfn.IFNA(VLOOKUP(VLOOKUP(F206,料單!C:T,18,FALSE),資料庫!AM:AN,2,FALSE),"A")</f>
        <v>A</v>
      </c>
      <c r="V206" s="174" t="str">
        <f ca="1">IF(VLOOKUP(F206,料單!C:U,19,FALSE)="","",VLOOKUP(F206,料單!C:U,19,FALSE))</f>
        <v/>
      </c>
      <c r="W206" s="361" t="str">
        <f t="shared" ca="1" si="16"/>
        <v/>
      </c>
      <c r="X206" s="361" t="str">
        <f t="shared" ca="1" si="17"/>
        <v/>
      </c>
      <c r="Y206" s="361" t="str">
        <f t="shared" ca="1" si="18"/>
        <v/>
      </c>
      <c r="Z206" s="361" t="str">
        <f t="shared" ca="1" si="19"/>
        <v/>
      </c>
      <c r="AA206" s="483">
        <f>料單!$K$3</f>
        <v>0</v>
      </c>
      <c r="AB206" s="483" t="str">
        <f>料單!$L$3</f>
        <v>拉、KD</v>
      </c>
    </row>
    <row r="207" spans="1:28" x14ac:dyDescent="0.25">
      <c r="A207" s="174">
        <f t="shared" si="15"/>
        <v>206</v>
      </c>
      <c r="B207" s="174" t="str">
        <f ca="1">料單!$C$1</f>
        <v>2026101401</v>
      </c>
      <c r="C207" s="174">
        <f>料單!$C$2</f>
        <v>0</v>
      </c>
      <c r="D207" s="6">
        <f>板材才數分析.!B207</f>
        <v>7</v>
      </c>
      <c r="E207" s="6">
        <f>板材才數分析.!C207</f>
        <v>0</v>
      </c>
      <c r="F207" s="6">
        <f>板材才數分析.!D207</f>
        <v>7026</v>
      </c>
      <c r="G207" s="6">
        <f ca="1">板材才數分析.!E207</f>
        <v>0</v>
      </c>
      <c r="H207" s="6">
        <f ca="1">板材才數分析.!F207</f>
        <v>0</v>
      </c>
      <c r="I207" s="6" t="str">
        <f ca="1">板材才數分析.!G207</f>
        <v/>
      </c>
      <c r="J207" s="6">
        <f ca="1">板材才數分析.!H207</f>
        <v>0</v>
      </c>
      <c r="K207" s="6" t="str">
        <f ca="1">板材才數分析.!I207</f>
        <v/>
      </c>
      <c r="L207" s="6">
        <f ca="1">板材才數分析.!J207</f>
        <v>0</v>
      </c>
      <c r="M207" s="6">
        <f ca="1">板材才數分析.!K207</f>
        <v>0</v>
      </c>
      <c r="N207" s="6" t="str">
        <f ca="1">板材才數分析.!L207</f>
        <v/>
      </c>
      <c r="O207" s="6">
        <f ca="1">板材才數分析.!M207</f>
        <v>0</v>
      </c>
      <c r="P207" t="str">
        <f ca="1">表格15[[#This Row],[封邊色號]]</f>
        <v/>
      </c>
      <c r="Q207" s="174" t="str">
        <f ca="1">IF(VLOOKUP(F207,料單!$C:$P,14,FALSE)="","",VLOOKUP(F207,料單!$C:$P,14,FALSE))</f>
        <v/>
      </c>
      <c r="R207" s="174" t="str">
        <f ca="1">IF(VLOOKUP(F207,料單!$C:$Q,15,FALSE)="","",VLOOKUP(F207,料單!$C:$Q,15,FALSE))</f>
        <v/>
      </c>
      <c r="S207" s="174" t="str">
        <f ca="1">IF(VLOOKUP(F207,料單!$C:$R,16,FALSE)="","",VLOOKUP(F207,料單!$C:$R,16,FALSE))</f>
        <v/>
      </c>
      <c r="T207" s="174" t="str">
        <f ca="1">IF(VLOOKUP(F207,料單!$C:$S,17,FALSE)="","",VLOOKUP(F207,料單!$C:$S,17,FALSE))</f>
        <v/>
      </c>
      <c r="U207" s="174" t="str">
        <f ca="1">_xlfn.IFNA(VLOOKUP(VLOOKUP(F207,料單!C:T,18,FALSE),資料庫!AM:AN,2,FALSE),"A")</f>
        <v>A</v>
      </c>
      <c r="V207" s="174" t="str">
        <f ca="1">IF(VLOOKUP(F207,料單!C:U,19,FALSE)="","",VLOOKUP(F207,料單!C:U,19,FALSE))</f>
        <v/>
      </c>
      <c r="W207" s="361" t="str">
        <f t="shared" ca="1" si="16"/>
        <v/>
      </c>
      <c r="X207" s="361" t="str">
        <f t="shared" ca="1" si="17"/>
        <v/>
      </c>
      <c r="Y207" s="361" t="str">
        <f t="shared" ca="1" si="18"/>
        <v/>
      </c>
      <c r="Z207" s="361" t="str">
        <f t="shared" ca="1" si="19"/>
        <v/>
      </c>
      <c r="AA207" s="483">
        <f>料單!$K$3</f>
        <v>0</v>
      </c>
      <c r="AB207" s="483" t="str">
        <f>料單!$L$3</f>
        <v>拉、KD</v>
      </c>
    </row>
    <row r="208" spans="1:28" x14ac:dyDescent="0.25">
      <c r="A208" s="174">
        <f t="shared" si="15"/>
        <v>207</v>
      </c>
      <c r="B208" s="174" t="str">
        <f ca="1">料單!$C$1</f>
        <v>2026101401</v>
      </c>
      <c r="C208" s="174">
        <f>料單!$C$2</f>
        <v>0</v>
      </c>
      <c r="D208" s="6">
        <f>板材才數分析.!B208</f>
        <v>7</v>
      </c>
      <c r="E208" s="6">
        <f>板材才數分析.!C208</f>
        <v>0</v>
      </c>
      <c r="F208" s="6">
        <f>板材才數分析.!D208</f>
        <v>7027</v>
      </c>
      <c r="G208" s="6">
        <f ca="1">板材才數分析.!E208</f>
        <v>0</v>
      </c>
      <c r="H208" s="6">
        <f ca="1">板材才數分析.!F208</f>
        <v>0</v>
      </c>
      <c r="I208" s="6" t="str">
        <f ca="1">板材才數分析.!G208</f>
        <v/>
      </c>
      <c r="J208" s="6">
        <f ca="1">板材才數分析.!H208</f>
        <v>0</v>
      </c>
      <c r="K208" s="6" t="str">
        <f ca="1">板材才數分析.!I208</f>
        <v/>
      </c>
      <c r="L208" s="6">
        <f ca="1">板材才數分析.!J208</f>
        <v>0</v>
      </c>
      <c r="M208" s="6">
        <f ca="1">板材才數分析.!K208</f>
        <v>0</v>
      </c>
      <c r="N208" s="6" t="str">
        <f ca="1">板材才數分析.!L208</f>
        <v/>
      </c>
      <c r="O208" s="6">
        <f ca="1">板材才數分析.!M208</f>
        <v>0</v>
      </c>
      <c r="P208" t="str">
        <f ca="1">表格15[[#This Row],[封邊色號]]</f>
        <v/>
      </c>
      <c r="Q208" s="174" t="str">
        <f ca="1">IF(VLOOKUP(F208,料單!$C:$P,14,FALSE)="","",VLOOKUP(F208,料單!$C:$P,14,FALSE))</f>
        <v/>
      </c>
      <c r="R208" s="174" t="str">
        <f ca="1">IF(VLOOKUP(F208,料單!$C:$Q,15,FALSE)="","",VLOOKUP(F208,料單!$C:$Q,15,FALSE))</f>
        <v/>
      </c>
      <c r="S208" s="174" t="str">
        <f ca="1">IF(VLOOKUP(F208,料單!$C:$R,16,FALSE)="","",VLOOKUP(F208,料單!$C:$R,16,FALSE))</f>
        <v/>
      </c>
      <c r="T208" s="174" t="str">
        <f ca="1">IF(VLOOKUP(F208,料單!$C:$S,17,FALSE)="","",VLOOKUP(F208,料單!$C:$S,17,FALSE))</f>
        <v/>
      </c>
      <c r="U208" s="174" t="str">
        <f ca="1">_xlfn.IFNA(VLOOKUP(VLOOKUP(F208,料單!C:T,18,FALSE),資料庫!AM:AN,2,FALSE),"A")</f>
        <v>A</v>
      </c>
      <c r="V208" s="174" t="str">
        <f ca="1">IF(VLOOKUP(F208,料單!C:U,19,FALSE)="","",VLOOKUP(F208,料單!C:U,19,FALSE))</f>
        <v/>
      </c>
      <c r="W208" s="361" t="str">
        <f t="shared" ca="1" si="16"/>
        <v/>
      </c>
      <c r="X208" s="361" t="str">
        <f t="shared" ca="1" si="17"/>
        <v/>
      </c>
      <c r="Y208" s="361" t="str">
        <f t="shared" ca="1" si="18"/>
        <v/>
      </c>
      <c r="Z208" s="361" t="str">
        <f t="shared" ca="1" si="19"/>
        <v/>
      </c>
      <c r="AA208" s="483">
        <f>料單!$K$3</f>
        <v>0</v>
      </c>
      <c r="AB208" s="483" t="str">
        <f>料單!$L$3</f>
        <v>拉、KD</v>
      </c>
    </row>
    <row r="209" spans="1:28" x14ac:dyDescent="0.25">
      <c r="A209" s="174">
        <f t="shared" si="15"/>
        <v>208</v>
      </c>
      <c r="B209" s="174" t="str">
        <f ca="1">料單!$C$1</f>
        <v>2026101401</v>
      </c>
      <c r="C209" s="174">
        <f>料單!$C$2</f>
        <v>0</v>
      </c>
      <c r="D209" s="6">
        <f>板材才數分析.!B209</f>
        <v>7</v>
      </c>
      <c r="E209" s="6">
        <f>板材才數分析.!C209</f>
        <v>0</v>
      </c>
      <c r="F209" s="6">
        <f>板材才數分析.!D209</f>
        <v>7028</v>
      </c>
      <c r="G209" s="6">
        <f ca="1">板材才數分析.!E209</f>
        <v>0</v>
      </c>
      <c r="H209" s="6">
        <f ca="1">板材才數分析.!F209</f>
        <v>0</v>
      </c>
      <c r="I209" s="6" t="str">
        <f ca="1">板材才數分析.!G209</f>
        <v/>
      </c>
      <c r="J209" s="6">
        <f ca="1">板材才數分析.!H209</f>
        <v>0</v>
      </c>
      <c r="K209" s="6" t="str">
        <f ca="1">板材才數分析.!I209</f>
        <v/>
      </c>
      <c r="L209" s="6">
        <f ca="1">板材才數分析.!J209</f>
        <v>0</v>
      </c>
      <c r="M209" s="6">
        <f ca="1">板材才數分析.!K209</f>
        <v>0</v>
      </c>
      <c r="N209" s="6" t="str">
        <f ca="1">板材才數分析.!L209</f>
        <v/>
      </c>
      <c r="O209" s="6">
        <f ca="1">板材才數分析.!M209</f>
        <v>0</v>
      </c>
      <c r="P209" t="str">
        <f ca="1">表格15[[#This Row],[封邊色號]]</f>
        <v/>
      </c>
      <c r="Q209" s="174" t="str">
        <f ca="1">IF(VLOOKUP(F209,料單!$C:$P,14,FALSE)="","",VLOOKUP(F209,料單!$C:$P,14,FALSE))</f>
        <v/>
      </c>
      <c r="R209" s="174" t="str">
        <f ca="1">IF(VLOOKUP(F209,料單!$C:$Q,15,FALSE)="","",VLOOKUP(F209,料單!$C:$Q,15,FALSE))</f>
        <v/>
      </c>
      <c r="S209" s="174" t="str">
        <f ca="1">IF(VLOOKUP(F209,料單!$C:$R,16,FALSE)="","",VLOOKUP(F209,料單!$C:$R,16,FALSE))</f>
        <v/>
      </c>
      <c r="T209" s="174" t="str">
        <f ca="1">IF(VLOOKUP(F209,料單!$C:$S,17,FALSE)="","",VLOOKUP(F209,料單!$C:$S,17,FALSE))</f>
        <v/>
      </c>
      <c r="U209" s="174" t="str">
        <f ca="1">_xlfn.IFNA(VLOOKUP(VLOOKUP(F209,料單!C:T,18,FALSE),資料庫!AM:AN,2,FALSE),"A")</f>
        <v>A</v>
      </c>
      <c r="V209" s="174" t="str">
        <f ca="1">IF(VLOOKUP(F209,料單!C:U,19,FALSE)="","",VLOOKUP(F209,料單!C:U,19,FALSE))</f>
        <v/>
      </c>
      <c r="W209" s="361" t="str">
        <f t="shared" ca="1" si="16"/>
        <v/>
      </c>
      <c r="X209" s="361" t="str">
        <f t="shared" ca="1" si="17"/>
        <v/>
      </c>
      <c r="Y209" s="361" t="str">
        <f t="shared" ca="1" si="18"/>
        <v/>
      </c>
      <c r="Z209" s="361" t="str">
        <f t="shared" ca="1" si="19"/>
        <v/>
      </c>
      <c r="AA209" s="483">
        <f>料單!$K$3</f>
        <v>0</v>
      </c>
      <c r="AB209" s="483" t="str">
        <f>料單!$L$3</f>
        <v>拉、KD</v>
      </c>
    </row>
    <row r="210" spans="1:28" x14ac:dyDescent="0.25">
      <c r="A210" s="174">
        <f t="shared" si="15"/>
        <v>209</v>
      </c>
      <c r="B210" s="174" t="str">
        <f ca="1">料單!$C$1</f>
        <v>2026101401</v>
      </c>
      <c r="C210" s="174">
        <f>料單!$C$2</f>
        <v>0</v>
      </c>
      <c r="D210" s="6">
        <f>板材才數分析.!B210</f>
        <v>7</v>
      </c>
      <c r="E210" s="6">
        <f>板材才數分析.!C210</f>
        <v>0</v>
      </c>
      <c r="F210" s="6">
        <f>板材才數分析.!D210</f>
        <v>7029</v>
      </c>
      <c r="G210" s="6">
        <f ca="1">板材才數分析.!E210</f>
        <v>0</v>
      </c>
      <c r="H210" s="6">
        <f ca="1">板材才數分析.!F210</f>
        <v>0</v>
      </c>
      <c r="I210" s="6" t="str">
        <f ca="1">板材才數分析.!G210</f>
        <v/>
      </c>
      <c r="J210" s="6">
        <f ca="1">板材才數分析.!H210</f>
        <v>0</v>
      </c>
      <c r="K210" s="6" t="str">
        <f ca="1">板材才數分析.!I210</f>
        <v/>
      </c>
      <c r="L210" s="6">
        <f ca="1">板材才數分析.!J210</f>
        <v>0</v>
      </c>
      <c r="M210" s="6">
        <f ca="1">板材才數分析.!K210</f>
        <v>0</v>
      </c>
      <c r="N210" s="6" t="str">
        <f ca="1">板材才數分析.!L210</f>
        <v/>
      </c>
      <c r="O210" s="6">
        <f ca="1">板材才數分析.!M210</f>
        <v>0</v>
      </c>
      <c r="P210" t="str">
        <f ca="1">表格15[[#This Row],[封邊色號]]</f>
        <v/>
      </c>
      <c r="Q210" s="174" t="str">
        <f ca="1">IF(VLOOKUP(F210,料單!$C:$P,14,FALSE)="","",VLOOKUP(F210,料單!$C:$P,14,FALSE))</f>
        <v/>
      </c>
      <c r="R210" s="174" t="str">
        <f ca="1">IF(VLOOKUP(F210,料單!$C:$Q,15,FALSE)="","",VLOOKUP(F210,料單!$C:$Q,15,FALSE))</f>
        <v/>
      </c>
      <c r="S210" s="174" t="str">
        <f ca="1">IF(VLOOKUP(F210,料單!$C:$R,16,FALSE)="","",VLOOKUP(F210,料單!$C:$R,16,FALSE))</f>
        <v/>
      </c>
      <c r="T210" s="174" t="str">
        <f ca="1">IF(VLOOKUP(F210,料單!$C:$S,17,FALSE)="","",VLOOKUP(F210,料單!$C:$S,17,FALSE))</f>
        <v/>
      </c>
      <c r="U210" s="174" t="str">
        <f ca="1">_xlfn.IFNA(VLOOKUP(VLOOKUP(F210,料單!C:T,18,FALSE),資料庫!AM:AN,2,FALSE),"A")</f>
        <v>A</v>
      </c>
      <c r="V210" s="174" t="str">
        <f ca="1">IF(VLOOKUP(F210,料單!C:U,19,FALSE)="","",VLOOKUP(F210,料單!C:U,19,FALSE))</f>
        <v/>
      </c>
      <c r="W210" s="361" t="str">
        <f t="shared" ca="1" si="16"/>
        <v/>
      </c>
      <c r="X210" s="361" t="str">
        <f t="shared" ca="1" si="17"/>
        <v/>
      </c>
      <c r="Y210" s="361" t="str">
        <f t="shared" ca="1" si="18"/>
        <v/>
      </c>
      <c r="Z210" s="361" t="str">
        <f t="shared" ca="1" si="19"/>
        <v/>
      </c>
      <c r="AA210" s="483">
        <f>料單!$K$3</f>
        <v>0</v>
      </c>
      <c r="AB210" s="483" t="str">
        <f>料單!$L$3</f>
        <v>拉、KD</v>
      </c>
    </row>
    <row r="211" spans="1:28" s="242" customFormat="1" x14ac:dyDescent="0.25">
      <c r="A211" s="174">
        <f t="shared" si="15"/>
        <v>210</v>
      </c>
      <c r="B211" s="241" t="str">
        <f ca="1">料單!$C$1</f>
        <v>2026101401</v>
      </c>
      <c r="C211" s="241">
        <f>料單!$C$2</f>
        <v>0</v>
      </c>
      <c r="D211" s="245">
        <f>板材才數分析.!B211</f>
        <v>7</v>
      </c>
      <c r="E211" s="245">
        <f>板材才數分析.!C211</f>
        <v>0</v>
      </c>
      <c r="F211" s="245">
        <f>板材才數分析.!D211</f>
        <v>7030</v>
      </c>
      <c r="G211" s="245">
        <f ca="1">板材才數分析.!E211</f>
        <v>0</v>
      </c>
      <c r="H211" s="245">
        <f ca="1">板材才數分析.!F211</f>
        <v>0</v>
      </c>
      <c r="I211" s="245" t="str">
        <f ca="1">板材才數分析.!G211</f>
        <v/>
      </c>
      <c r="J211" s="245">
        <f ca="1">板材才數分析.!H211</f>
        <v>0</v>
      </c>
      <c r="K211" s="245" t="str">
        <f ca="1">板材才數分析.!I211</f>
        <v/>
      </c>
      <c r="L211" s="245">
        <f ca="1">板材才數分析.!J211</f>
        <v>0</v>
      </c>
      <c r="M211" s="245">
        <f ca="1">板材才數分析.!K211</f>
        <v>0</v>
      </c>
      <c r="N211" s="245" t="str">
        <f ca="1">板材才數分析.!L211</f>
        <v/>
      </c>
      <c r="O211" s="245">
        <f ca="1">板材才數分析.!M211</f>
        <v>0</v>
      </c>
      <c r="P211" t="str">
        <f ca="1">表格15[[#This Row],[封邊色號]]</f>
        <v/>
      </c>
      <c r="Q211" s="174" t="str">
        <f ca="1">IF(VLOOKUP(F211,料單!$C:$P,14,FALSE)="","",VLOOKUP(F211,料單!$C:$P,14,FALSE))</f>
        <v/>
      </c>
      <c r="R211" s="174" t="str">
        <f ca="1">IF(VLOOKUP(F211,料單!$C:$Q,15,FALSE)="","",VLOOKUP(F211,料單!$C:$Q,15,FALSE))</f>
        <v/>
      </c>
      <c r="S211" s="174" t="str">
        <f ca="1">IF(VLOOKUP(F211,料單!$C:$R,16,FALSE)="","",VLOOKUP(F211,料單!$C:$R,16,FALSE))</f>
        <v/>
      </c>
      <c r="T211" s="174" t="str">
        <f ca="1">IF(VLOOKUP(F211,料單!$C:$S,17,FALSE)="","",VLOOKUP(F211,料單!$C:$S,17,FALSE))</f>
        <v/>
      </c>
      <c r="U211" s="174" t="str">
        <f ca="1">_xlfn.IFNA(VLOOKUP(VLOOKUP(F211,料單!C:T,18,FALSE),資料庫!AM:AN,2,FALSE),"A")</f>
        <v>A</v>
      </c>
      <c r="V211" s="174" t="str">
        <f ca="1">IF(VLOOKUP(F211,料單!C:U,19,FALSE)="","",VLOOKUP(F211,料單!C:U,19,FALSE))</f>
        <v/>
      </c>
      <c r="W211" s="375" t="str">
        <f t="shared" ca="1" si="16"/>
        <v/>
      </c>
      <c r="X211" s="361" t="str">
        <f t="shared" ca="1" si="17"/>
        <v/>
      </c>
      <c r="Y211" s="375" t="str">
        <f t="shared" ca="1" si="18"/>
        <v/>
      </c>
      <c r="Z211" s="375" t="str">
        <f t="shared" ca="1" si="19"/>
        <v/>
      </c>
      <c r="AA211" s="483">
        <f>料單!$K$3</f>
        <v>0</v>
      </c>
      <c r="AB211" s="483" t="str">
        <f>料單!$L$3</f>
        <v>拉、KD</v>
      </c>
    </row>
    <row r="212" spans="1:28" x14ac:dyDescent="0.25">
      <c r="A212" s="174">
        <f t="shared" si="15"/>
        <v>211</v>
      </c>
      <c r="B212" s="174" t="str">
        <f ca="1">料單!$C$1</f>
        <v>2026101401</v>
      </c>
      <c r="C212" s="174">
        <f>料單!$C$2</f>
        <v>0</v>
      </c>
      <c r="D212" s="6">
        <f>板材才數分析.!B212</f>
        <v>8</v>
      </c>
      <c r="E212" s="6">
        <f>板材才數分析.!C212</f>
        <v>0</v>
      </c>
      <c r="F212" s="6">
        <f>板材才數分析.!D212</f>
        <v>8001</v>
      </c>
      <c r="G212" s="6" t="str">
        <f ca="1">板材才數分析.!E212</f>
        <v>頂板</v>
      </c>
      <c r="H212" s="6">
        <f ca="1">板材才數分析.!F212</f>
        <v>-36</v>
      </c>
      <c r="I212" s="6" t="str">
        <f ca="1">板材才數分析.!G212</f>
        <v>AA</v>
      </c>
      <c r="J212" s="6">
        <f ca="1">板材才數分析.!H212</f>
        <v>0</v>
      </c>
      <c r="K212" s="6" t="str">
        <f ca="1">板材才數分析.!I212</f>
        <v/>
      </c>
      <c r="L212" s="6">
        <f ca="1">板材才數分析.!J212</f>
        <v>18</v>
      </c>
      <c r="M212" s="6">
        <f ca="1">板材才數分析.!K212</f>
        <v>0</v>
      </c>
      <c r="N212" s="6" t="str">
        <f ca="1">板材才數分析.!L212</f>
        <v/>
      </c>
      <c r="O212" s="6">
        <f ca="1">板材才數分析.!M212</f>
        <v>0</v>
      </c>
      <c r="P212" t="str">
        <f ca="1">表格15[[#This Row],[封邊色號]]</f>
        <v/>
      </c>
      <c r="Q212" s="174" t="str">
        <f ca="1">IF(VLOOKUP(F212,料單!$C:$P,14,FALSE)="","",VLOOKUP(F212,料單!$C:$P,14,FALSE))</f>
        <v>背板溝</v>
      </c>
      <c r="R212" s="174" t="str">
        <f ca="1">IF(VLOOKUP(F212,料單!$C:$Q,15,FALSE)="","",VLOOKUP(F212,料單!$C:$Q,15,FALSE))</f>
        <v>側</v>
      </c>
      <c r="S212" s="174" t="str">
        <f ca="1">IF(VLOOKUP(F212,料單!$C:$R,16,FALSE)="","",VLOOKUP(F212,料單!$C:$R,16,FALSE))</f>
        <v/>
      </c>
      <c r="T212" s="174" t="str">
        <f ca="1">IF(VLOOKUP(F212,料單!$C:$S,17,FALSE)="","",VLOOKUP(F212,料單!$C:$S,17,FALSE))</f>
        <v/>
      </c>
      <c r="U212" s="174" t="str">
        <f ca="1">_xlfn.IFNA(VLOOKUP(VLOOKUP(F212,料單!C:T,18,FALSE),資料庫!AM:AN,2,FALSE),"A")</f>
        <v>A</v>
      </c>
      <c r="V212" s="174">
        <f ca="1">IF(VLOOKUP(F212,料單!C:U,19,FALSE)="","",VLOOKUP(F212,料單!C:U,19,FALSE))</f>
        <v>1</v>
      </c>
      <c r="W212" s="361" t="str">
        <f t="shared" ca="1" si="16"/>
        <v>A</v>
      </c>
      <c r="X212" s="361" t="str">
        <f t="shared" ca="1" si="17"/>
        <v>A</v>
      </c>
      <c r="Y212" s="361" t="str">
        <f t="shared" ca="1" si="18"/>
        <v/>
      </c>
      <c r="Z212" s="361" t="str">
        <f t="shared" ca="1" si="19"/>
        <v/>
      </c>
      <c r="AA212" s="483">
        <f>料單!$K$3</f>
        <v>0</v>
      </c>
      <c r="AB212" s="483" t="str">
        <f>料單!$L$3</f>
        <v>拉、KD</v>
      </c>
    </row>
    <row r="213" spans="1:28" x14ac:dyDescent="0.25">
      <c r="A213" s="174">
        <f t="shared" si="15"/>
        <v>212</v>
      </c>
      <c r="B213" s="174" t="str">
        <f ca="1">料單!$C$1</f>
        <v>2026101401</v>
      </c>
      <c r="C213" s="174">
        <f>料單!$C$2</f>
        <v>0</v>
      </c>
      <c r="D213" s="6">
        <f>板材才數分析.!B213</f>
        <v>8</v>
      </c>
      <c r="E213" s="6">
        <f>板材才數分析.!C213</f>
        <v>0</v>
      </c>
      <c r="F213" s="6">
        <f>板材才數分析.!D213</f>
        <v>8002</v>
      </c>
      <c r="G213" s="6" t="str">
        <f ca="1">板材才數分析.!E213</f>
        <v>底板</v>
      </c>
      <c r="H213" s="6">
        <f ca="1">板材才數分析.!F213</f>
        <v>-36</v>
      </c>
      <c r="I213" s="6" t="str">
        <f ca="1">板材才數分析.!G213</f>
        <v>AA</v>
      </c>
      <c r="J213" s="6">
        <f ca="1">板材才數分析.!H213</f>
        <v>0</v>
      </c>
      <c r="K213" s="6" t="str">
        <f ca="1">板材才數分析.!I213</f>
        <v/>
      </c>
      <c r="L213" s="6">
        <f ca="1">板材才數分析.!J213</f>
        <v>18</v>
      </c>
      <c r="M213" s="6">
        <f ca="1">板材才數分析.!K213</f>
        <v>0</v>
      </c>
      <c r="N213" s="6" t="str">
        <f ca="1">板材才數分析.!L213</f>
        <v/>
      </c>
      <c r="O213" s="6">
        <f ca="1">板材才數分析.!M213</f>
        <v>0</v>
      </c>
      <c r="P213" t="str">
        <f ca="1">表格15[[#This Row],[封邊色號]]</f>
        <v/>
      </c>
      <c r="Q213" s="174" t="str">
        <f ca="1">IF(VLOOKUP(F213,料單!$C:$P,14,FALSE)="","",VLOOKUP(F213,料單!$C:$P,14,FALSE))</f>
        <v>背板溝</v>
      </c>
      <c r="R213" s="174" t="str">
        <f ca="1">IF(VLOOKUP(F213,料單!$C:$Q,15,FALSE)="","",VLOOKUP(F213,料單!$C:$Q,15,FALSE))</f>
        <v>側</v>
      </c>
      <c r="S213" s="174" t="str">
        <f ca="1">IF(VLOOKUP(F213,料單!$C:$R,16,FALSE)="","",VLOOKUP(F213,料單!$C:$R,16,FALSE))</f>
        <v/>
      </c>
      <c r="T213" s="174" t="str">
        <f ca="1">IF(VLOOKUP(F213,料單!$C:$S,17,FALSE)="","",VLOOKUP(F213,料單!$C:$S,17,FALSE))</f>
        <v/>
      </c>
      <c r="U213" s="174" t="str">
        <f ca="1">_xlfn.IFNA(VLOOKUP(VLOOKUP(F213,料單!C:T,18,FALSE),資料庫!AM:AN,2,FALSE),"A")</f>
        <v>A</v>
      </c>
      <c r="V213" s="174">
        <f ca="1">IF(VLOOKUP(F213,料單!C:U,19,FALSE)="","",VLOOKUP(F213,料單!C:U,19,FALSE))</f>
        <v>1</v>
      </c>
      <c r="W213" s="361" t="str">
        <f t="shared" ca="1" si="16"/>
        <v>A</v>
      </c>
      <c r="X213" s="361" t="str">
        <f t="shared" ca="1" si="17"/>
        <v>A</v>
      </c>
      <c r="Y213" s="361" t="str">
        <f t="shared" ca="1" si="18"/>
        <v/>
      </c>
      <c r="Z213" s="361" t="str">
        <f t="shared" ca="1" si="19"/>
        <v/>
      </c>
      <c r="AA213" s="483">
        <f>料單!$K$3</f>
        <v>0</v>
      </c>
      <c r="AB213" s="483" t="str">
        <f>料單!$L$3</f>
        <v>拉、KD</v>
      </c>
    </row>
    <row r="214" spans="1:28" x14ac:dyDescent="0.25">
      <c r="A214" s="174">
        <f t="shared" si="15"/>
        <v>213</v>
      </c>
      <c r="B214" s="174" t="str">
        <f ca="1">料單!$C$1</f>
        <v>2026101401</v>
      </c>
      <c r="C214" s="174">
        <f>料單!$C$2</f>
        <v>0</v>
      </c>
      <c r="D214" s="6">
        <f>板材才數分析.!B214</f>
        <v>8</v>
      </c>
      <c r="E214" s="6">
        <f>板材才數分析.!C214</f>
        <v>0</v>
      </c>
      <c r="F214" s="6">
        <f>板材才數分析.!D214</f>
        <v>8003</v>
      </c>
      <c r="G214" s="6" t="str">
        <f ca="1">板材才數分析.!E214</f>
        <v>左側板</v>
      </c>
      <c r="H214" s="6">
        <f ca="1">板材才數分析.!F214</f>
        <v>0</v>
      </c>
      <c r="I214" s="6" t="str">
        <f ca="1">板材才數分析.!G214</f>
        <v>AA</v>
      </c>
      <c r="J214" s="6">
        <f ca="1">板材才數分析.!H214</f>
        <v>0</v>
      </c>
      <c r="K214" s="6" t="str">
        <f ca="1">板材才數分析.!I214</f>
        <v>AA</v>
      </c>
      <c r="L214" s="6">
        <f ca="1">板材才數分析.!J214</f>
        <v>18</v>
      </c>
      <c r="M214" s="6">
        <f ca="1">板材才數分析.!K214</f>
        <v>0</v>
      </c>
      <c r="N214" s="6" t="str">
        <f ca="1">板材才數分析.!L214</f>
        <v/>
      </c>
      <c r="O214" s="6">
        <f ca="1">板材才數分析.!M214</f>
        <v>0</v>
      </c>
      <c r="P214" t="str">
        <f ca="1">表格15[[#This Row],[封邊色號]]</f>
        <v/>
      </c>
      <c r="Q214" s="174" t="str">
        <f ca="1">IF(VLOOKUP(F214,料單!$C:$P,14,FALSE)="","",VLOOKUP(F214,料單!$C:$P,14,FALSE))</f>
        <v>背板溝</v>
      </c>
      <c r="R214" s="174" t="str">
        <f ca="1">IF(VLOOKUP(F214,料單!$C:$Q,15,FALSE)="","",VLOOKUP(F214,料單!$C:$Q,15,FALSE))</f>
        <v>面</v>
      </c>
      <c r="S214" s="174" t="str">
        <f ca="1">IF(VLOOKUP(F214,料單!$C:$R,16,FALSE)="","",VLOOKUP(F214,料單!$C:$R,16,FALSE))</f>
        <v>排</v>
      </c>
      <c r="T214" s="174" t="str">
        <f ca="1">IF(VLOOKUP(F214,料單!$C:$S,17,FALSE)="","",VLOOKUP(F214,料單!$C:$S,17,FALSE))</f>
        <v/>
      </c>
      <c r="U214" s="174" t="str">
        <f ca="1">_xlfn.IFNA(VLOOKUP(VLOOKUP(F214,料單!C:T,18,FALSE),資料庫!AM:AN,2,FALSE),"A")</f>
        <v>A</v>
      </c>
      <c r="V214" s="174">
        <f ca="1">IF(VLOOKUP(F214,料單!C:U,19,FALSE)="","",VLOOKUP(F214,料單!C:U,19,FALSE))</f>
        <v>1</v>
      </c>
      <c r="W214" s="361" t="str">
        <f t="shared" ca="1" si="16"/>
        <v>A</v>
      </c>
      <c r="X214" s="361" t="str">
        <f t="shared" ca="1" si="17"/>
        <v>A</v>
      </c>
      <c r="Y214" s="361" t="str">
        <f t="shared" ca="1" si="18"/>
        <v>A</v>
      </c>
      <c r="Z214" s="361" t="str">
        <f t="shared" ca="1" si="19"/>
        <v>A</v>
      </c>
      <c r="AA214" s="483">
        <f>料單!$K$3</f>
        <v>0</v>
      </c>
      <c r="AB214" s="483" t="str">
        <f>料單!$L$3</f>
        <v>拉、KD</v>
      </c>
    </row>
    <row r="215" spans="1:28" x14ac:dyDescent="0.25">
      <c r="A215" s="174">
        <f t="shared" si="15"/>
        <v>214</v>
      </c>
      <c r="B215" s="174" t="str">
        <f ca="1">料單!$C$1</f>
        <v>2026101401</v>
      </c>
      <c r="C215" s="174">
        <f>料單!$C$2</f>
        <v>0</v>
      </c>
      <c r="D215" s="6">
        <f>板材才數分析.!B215</f>
        <v>8</v>
      </c>
      <c r="E215" s="6">
        <f>板材才數分析.!C215</f>
        <v>0</v>
      </c>
      <c r="F215" s="6">
        <f>板材才數分析.!D215</f>
        <v>8004</v>
      </c>
      <c r="G215" s="6" t="str">
        <f ca="1">板材才數分析.!E215</f>
        <v>右側板</v>
      </c>
      <c r="H215" s="6">
        <f ca="1">板材才數分析.!F215</f>
        <v>0</v>
      </c>
      <c r="I215" s="6" t="str">
        <f ca="1">板材才數分析.!G215</f>
        <v>AA</v>
      </c>
      <c r="J215" s="6">
        <f ca="1">板材才數分析.!H215</f>
        <v>0</v>
      </c>
      <c r="K215" s="6" t="str">
        <f ca="1">板材才數分析.!I215</f>
        <v>AA</v>
      </c>
      <c r="L215" s="6">
        <f ca="1">板材才數分析.!J215</f>
        <v>18</v>
      </c>
      <c r="M215" s="6">
        <f ca="1">板材才數分析.!K215</f>
        <v>0</v>
      </c>
      <c r="N215" s="6" t="str">
        <f ca="1">板材才數分析.!L215</f>
        <v/>
      </c>
      <c r="O215" s="6">
        <f ca="1">板材才數分析.!M215</f>
        <v>0</v>
      </c>
      <c r="P215" t="str">
        <f ca="1">表格15[[#This Row],[封邊色號]]</f>
        <v/>
      </c>
      <c r="Q215" s="174" t="str">
        <f ca="1">IF(VLOOKUP(F215,料單!$C:$P,14,FALSE)="","",VLOOKUP(F215,料單!$C:$P,14,FALSE))</f>
        <v>背板溝</v>
      </c>
      <c r="R215" s="174" t="str">
        <f ca="1">IF(VLOOKUP(F215,料單!$C:$Q,15,FALSE)="","",VLOOKUP(F215,料單!$C:$Q,15,FALSE))</f>
        <v>面</v>
      </c>
      <c r="S215" s="174" t="str">
        <f ca="1">IF(VLOOKUP(F215,料單!$C:$R,16,FALSE)="","",VLOOKUP(F215,料單!$C:$R,16,FALSE))</f>
        <v>排</v>
      </c>
      <c r="T215" s="174" t="str">
        <f ca="1">IF(VLOOKUP(F215,料單!$C:$S,17,FALSE)="","",VLOOKUP(F215,料單!$C:$S,17,FALSE))</f>
        <v/>
      </c>
      <c r="U215" s="174" t="str">
        <f ca="1">_xlfn.IFNA(VLOOKUP(VLOOKUP(F215,料單!C:T,18,FALSE),資料庫!AM:AN,2,FALSE),"A")</f>
        <v>A</v>
      </c>
      <c r="V215" s="174">
        <f ca="1">IF(VLOOKUP(F215,料單!C:U,19,FALSE)="","",VLOOKUP(F215,料單!C:U,19,FALSE))</f>
        <v>1</v>
      </c>
      <c r="W215" s="361" t="str">
        <f t="shared" ca="1" si="16"/>
        <v>A</v>
      </c>
      <c r="X215" s="361" t="str">
        <f t="shared" ca="1" si="17"/>
        <v>A</v>
      </c>
      <c r="Y215" s="361" t="str">
        <f t="shared" ca="1" si="18"/>
        <v>A</v>
      </c>
      <c r="Z215" s="361" t="str">
        <f t="shared" ca="1" si="19"/>
        <v>A</v>
      </c>
      <c r="AA215" s="483">
        <f>料單!$K$3</f>
        <v>0</v>
      </c>
      <c r="AB215" s="483" t="str">
        <f>料單!$L$3</f>
        <v>拉、KD</v>
      </c>
    </row>
    <row r="216" spans="1:28" x14ac:dyDescent="0.25">
      <c r="A216" s="174">
        <f t="shared" si="15"/>
        <v>215</v>
      </c>
      <c r="B216" s="174" t="str">
        <f ca="1">料單!$C$1</f>
        <v>2026101401</v>
      </c>
      <c r="C216" s="174">
        <f>料單!$C$2</f>
        <v>0</v>
      </c>
      <c r="D216" s="6">
        <f>板材才數分析.!B216</f>
        <v>8</v>
      </c>
      <c r="E216" s="6">
        <f>板材才數分析.!C216</f>
        <v>0</v>
      </c>
      <c r="F216" s="6">
        <f>板材才數分析.!D216</f>
        <v>8005</v>
      </c>
      <c r="G216" s="6" t="str">
        <f ca="1">板材才數分析.!E216</f>
        <v>背板</v>
      </c>
      <c r="H216" s="6">
        <f ca="1">板材才數分析.!F216</f>
        <v>-22</v>
      </c>
      <c r="I216" s="6" t="str">
        <f ca="1">板材才數分析.!G216</f>
        <v/>
      </c>
      <c r="J216" s="6">
        <f ca="1">板材才數分析.!H216</f>
        <v>-22</v>
      </c>
      <c r="K216" s="6" t="str">
        <f ca="1">板材才數分析.!I216</f>
        <v/>
      </c>
      <c r="L216" s="6">
        <f ca="1">板材才數分析.!J216</f>
        <v>4</v>
      </c>
      <c r="M216" s="6">
        <f ca="1">板材才數分析.!K216</f>
        <v>0</v>
      </c>
      <c r="N216" s="6" t="str">
        <f ca="1">板材才數分析.!L216</f>
        <v/>
      </c>
      <c r="O216" s="6">
        <f ca="1">板材才數分析.!M216</f>
        <v>0</v>
      </c>
      <c r="P216" t="str">
        <f ca="1">表格15[[#This Row],[封邊色號]]</f>
        <v/>
      </c>
      <c r="Q216" s="174" t="str">
        <f ca="1">IF(VLOOKUP(F216,料單!$C:$P,14,FALSE)="","",VLOOKUP(F216,料單!$C:$P,14,FALSE))</f>
        <v/>
      </c>
      <c r="R216" s="174" t="str">
        <f ca="1">IF(VLOOKUP(F216,料單!$C:$Q,15,FALSE)="","",VLOOKUP(F216,料單!$C:$Q,15,FALSE))</f>
        <v/>
      </c>
      <c r="S216" s="174" t="str">
        <f ca="1">IF(VLOOKUP(F216,料單!$C:$R,16,FALSE)="","",VLOOKUP(F216,料單!$C:$R,16,FALSE))</f>
        <v/>
      </c>
      <c r="T216" s="174" t="str">
        <f ca="1">IF(VLOOKUP(F216,料單!$C:$S,17,FALSE)="","",VLOOKUP(F216,料單!$C:$S,17,FALSE))</f>
        <v/>
      </c>
      <c r="U216" s="174" t="str">
        <f ca="1">_xlfn.IFNA(VLOOKUP(VLOOKUP(F216,料單!C:T,18,FALSE),資料庫!AM:AN,2,FALSE),"A")</f>
        <v>A</v>
      </c>
      <c r="V216" s="174">
        <f ca="1">IF(VLOOKUP(F216,料單!C:U,19,FALSE)="","",VLOOKUP(F216,料單!C:U,19,FALSE))</f>
        <v>1</v>
      </c>
      <c r="W216" s="361" t="str">
        <f t="shared" ca="1" si="16"/>
        <v/>
      </c>
      <c r="X216" s="361" t="str">
        <f t="shared" ca="1" si="17"/>
        <v/>
      </c>
      <c r="Y216" s="361" t="str">
        <f t="shared" ca="1" si="18"/>
        <v/>
      </c>
      <c r="Z216" s="361" t="str">
        <f t="shared" ca="1" si="19"/>
        <v/>
      </c>
      <c r="AA216" s="483">
        <f>料單!$K$3</f>
        <v>0</v>
      </c>
      <c r="AB216" s="483" t="str">
        <f>料單!$L$3</f>
        <v>拉、KD</v>
      </c>
    </row>
    <row r="217" spans="1:28" x14ac:dyDescent="0.25">
      <c r="A217" s="174">
        <f t="shared" si="15"/>
        <v>216</v>
      </c>
      <c r="B217" s="174" t="str">
        <f ca="1">料單!$C$1</f>
        <v>2026101401</v>
      </c>
      <c r="C217" s="174">
        <f>料單!$C$2</f>
        <v>0</v>
      </c>
      <c r="D217" s="6">
        <f>板材才數分析.!B217</f>
        <v>8</v>
      </c>
      <c r="E217" s="6">
        <f>板材才數分析.!C217</f>
        <v>0</v>
      </c>
      <c r="F217" s="6">
        <f>板材才數分析.!D217</f>
        <v>8006</v>
      </c>
      <c r="G217" s="6" t="str">
        <f ca="1">板材才數分析.!E217</f>
        <v>背拉桿</v>
      </c>
      <c r="H217" s="6">
        <f ca="1">板材才數分析.!F217</f>
        <v>-36</v>
      </c>
      <c r="I217" s="6" t="str">
        <f ca="1">板材才數分析.!G217</f>
        <v>AA</v>
      </c>
      <c r="J217" s="6">
        <f ca="1">板材才數分析.!H217</f>
        <v>120</v>
      </c>
      <c r="K217" s="6" t="str">
        <f ca="1">板材才數分析.!I217</f>
        <v/>
      </c>
      <c r="L217" s="6">
        <f ca="1">板材才數分析.!J217</f>
        <v>18</v>
      </c>
      <c r="M217" s="6">
        <f ca="1">板材才數分析.!K217</f>
        <v>0</v>
      </c>
      <c r="N217" s="6" t="str">
        <f ca="1">板材才數分析.!L217</f>
        <v/>
      </c>
      <c r="O217" s="6">
        <f ca="1">板材才數分析.!M217</f>
        <v>0</v>
      </c>
      <c r="P217" t="str">
        <f ca="1">表格15[[#This Row],[封邊色號]]</f>
        <v/>
      </c>
      <c r="Q217" s="174" t="str">
        <f ca="1">IF(VLOOKUP(F217,料單!$C:$P,14,FALSE)="","",VLOOKUP(F217,料單!$C:$P,14,FALSE))</f>
        <v/>
      </c>
      <c r="R217" s="174" t="str">
        <f ca="1">IF(VLOOKUP(F217,料單!$C:$Q,15,FALSE)="","",VLOOKUP(F217,料單!$C:$Q,15,FALSE))</f>
        <v>側</v>
      </c>
      <c r="S217" s="174" t="str">
        <f ca="1">IF(VLOOKUP(F217,料單!$C:$R,16,FALSE)="","",VLOOKUP(F217,料單!$C:$R,16,FALSE))</f>
        <v/>
      </c>
      <c r="T217" s="174" t="str">
        <f ca="1">IF(VLOOKUP(F217,料單!$C:$S,17,FALSE)="","",VLOOKUP(F217,料單!$C:$S,17,FALSE))</f>
        <v/>
      </c>
      <c r="U217" s="174" t="str">
        <f ca="1">_xlfn.IFNA(VLOOKUP(VLOOKUP(F217,料單!C:T,18,FALSE),資料庫!AM:AN,2,FALSE),"A")</f>
        <v>A</v>
      </c>
      <c r="V217" s="174">
        <f ca="1">IF(VLOOKUP(F217,料單!C:U,19,FALSE)="","",VLOOKUP(F217,料單!C:U,19,FALSE))</f>
        <v>1</v>
      </c>
      <c r="W217" s="361" t="str">
        <f t="shared" ca="1" si="16"/>
        <v>A</v>
      </c>
      <c r="X217" s="361" t="str">
        <f t="shared" ca="1" si="17"/>
        <v>A</v>
      </c>
      <c r="Y217" s="361" t="str">
        <f t="shared" ca="1" si="18"/>
        <v/>
      </c>
      <c r="Z217" s="361" t="str">
        <f t="shared" ca="1" si="19"/>
        <v/>
      </c>
      <c r="AA217" s="483">
        <f>料單!$K$3</f>
        <v>0</v>
      </c>
      <c r="AB217" s="483" t="str">
        <f>料單!$L$3</f>
        <v>拉、KD</v>
      </c>
    </row>
    <row r="218" spans="1:28" x14ac:dyDescent="0.25">
      <c r="A218" s="174">
        <f t="shared" si="15"/>
        <v>217</v>
      </c>
      <c r="B218" s="174" t="str">
        <f ca="1">料單!$C$1</f>
        <v>2026101401</v>
      </c>
      <c r="C218" s="174">
        <f>料單!$C$2</f>
        <v>0</v>
      </c>
      <c r="D218" s="6">
        <f>板材才數分析.!B218</f>
        <v>8</v>
      </c>
      <c r="E218" s="6">
        <f>板材才數分析.!C218</f>
        <v>0</v>
      </c>
      <c r="F218" s="6">
        <f>板材才數分析.!D218</f>
        <v>8007</v>
      </c>
      <c r="G218" s="6" t="str">
        <f ca="1">板材才數分析.!E218</f>
        <v>中立板</v>
      </c>
      <c r="H218" s="6">
        <f ca="1">板材才數分析.!F218</f>
        <v>-36</v>
      </c>
      <c r="I218" s="6" t="str">
        <f ca="1">板材才數分析.!G218</f>
        <v>AA</v>
      </c>
      <c r="J218" s="6">
        <f ca="1">板材才數分析.!H218</f>
        <v>-22</v>
      </c>
      <c r="K218" s="6" t="str">
        <f ca="1">板材才數分析.!I218</f>
        <v/>
      </c>
      <c r="L218" s="6">
        <f ca="1">板材才數分析.!J218</f>
        <v>18</v>
      </c>
      <c r="M218" s="6">
        <f ca="1">板材才數分析.!K218</f>
        <v>0</v>
      </c>
      <c r="N218" s="6" t="str">
        <f ca="1">板材才數分析.!L218</f>
        <v/>
      </c>
      <c r="O218" s="6">
        <f ca="1">板材才數分析.!M218</f>
        <v>0</v>
      </c>
      <c r="P218" t="str">
        <f ca="1">表格15[[#This Row],[封邊色號]]</f>
        <v/>
      </c>
      <c r="Q218" s="174" t="str">
        <f ca="1">IF(VLOOKUP(F218,料單!$C:$P,14,FALSE)="","",VLOOKUP(F218,料單!$C:$P,14,FALSE))</f>
        <v/>
      </c>
      <c r="R218" s="174" t="str">
        <f ca="1">IF(VLOOKUP(F218,料單!$C:$Q,15,FALSE)="","",VLOOKUP(F218,料單!$C:$Q,15,FALSE))</f>
        <v>側</v>
      </c>
      <c r="S218" s="174" t="str">
        <f ca="1">IF(VLOOKUP(F218,料單!$C:$R,16,FALSE)="","",VLOOKUP(F218,料單!$C:$R,16,FALSE))</f>
        <v>排</v>
      </c>
      <c r="T218" s="174" t="str">
        <f ca="1">IF(VLOOKUP(F218,料單!$C:$S,17,FALSE)="","",VLOOKUP(F218,料單!$C:$S,17,FALSE))</f>
        <v/>
      </c>
      <c r="U218" s="174" t="str">
        <f ca="1">_xlfn.IFNA(VLOOKUP(VLOOKUP(F218,料單!C:T,18,FALSE),資料庫!AM:AN,2,FALSE),"A")</f>
        <v>A</v>
      </c>
      <c r="V218" s="174">
        <f ca="1">IF(VLOOKUP(F218,料單!C:U,19,FALSE)="","",VLOOKUP(F218,料單!C:U,19,FALSE))</f>
        <v>1</v>
      </c>
      <c r="W218" s="361" t="str">
        <f t="shared" ca="1" si="16"/>
        <v>A</v>
      </c>
      <c r="X218" s="361" t="str">
        <f t="shared" ca="1" si="17"/>
        <v>A</v>
      </c>
      <c r="Y218" s="361" t="str">
        <f t="shared" ca="1" si="18"/>
        <v/>
      </c>
      <c r="Z218" s="361" t="str">
        <f t="shared" ca="1" si="19"/>
        <v/>
      </c>
      <c r="AA218" s="483">
        <f>料單!$K$3</f>
        <v>0</v>
      </c>
      <c r="AB218" s="483" t="str">
        <f>料單!$L$3</f>
        <v>拉、KD</v>
      </c>
    </row>
    <row r="219" spans="1:28" x14ac:dyDescent="0.25">
      <c r="A219" s="174">
        <f t="shared" si="15"/>
        <v>218</v>
      </c>
      <c r="B219" s="174" t="str">
        <f ca="1">料單!$C$1</f>
        <v>2026101401</v>
      </c>
      <c r="C219" s="174">
        <f>料單!$C$2</f>
        <v>0</v>
      </c>
      <c r="D219" s="6">
        <f>板材才數分析.!B219</f>
        <v>8</v>
      </c>
      <c r="E219" s="6">
        <f>板材才數分析.!C219</f>
        <v>0</v>
      </c>
      <c r="F219" s="6">
        <f>板材才數分析.!D219</f>
        <v>8008</v>
      </c>
      <c r="G219" s="6" t="str">
        <f ca="1">板材才數分析.!E219</f>
        <v>活隔</v>
      </c>
      <c r="H219" s="6">
        <f ca="1">板材才數分析.!F219</f>
        <v>0</v>
      </c>
      <c r="I219" s="6" t="str">
        <f ca="1">板材才數分析.!G219</f>
        <v>AA</v>
      </c>
      <c r="J219" s="6">
        <f ca="1">板材才數分析.!H219</f>
        <v>-32</v>
      </c>
      <c r="K219" s="6" t="str">
        <f ca="1">板材才數分析.!I219</f>
        <v>AA</v>
      </c>
      <c r="L219" s="6">
        <f ca="1">板材才數分析.!J219</f>
        <v>18</v>
      </c>
      <c r="M219" s="6">
        <f ca="1">板材才數分析.!K219</f>
        <v>0</v>
      </c>
      <c r="N219" s="6" t="str">
        <f ca="1">板材才數分析.!L219</f>
        <v/>
      </c>
      <c r="O219" s="6">
        <f ca="1">板材才數分析.!M219</f>
        <v>0</v>
      </c>
      <c r="P219" t="str">
        <f ca="1">表格15[[#This Row],[封邊色號]]</f>
        <v/>
      </c>
      <c r="Q219" s="174" t="str">
        <f ca="1">IF(VLOOKUP(F219,料單!$C:$P,14,FALSE)="","",VLOOKUP(F219,料單!$C:$P,14,FALSE))</f>
        <v/>
      </c>
      <c r="R219" s="174" t="str">
        <f ca="1">IF(VLOOKUP(F219,料單!$C:$Q,15,FALSE)="","",VLOOKUP(F219,料單!$C:$Q,15,FALSE))</f>
        <v/>
      </c>
      <c r="S219" s="174" t="str">
        <f ca="1">IF(VLOOKUP(F219,料單!$C:$R,16,FALSE)="","",VLOOKUP(F219,料單!$C:$R,16,FALSE))</f>
        <v/>
      </c>
      <c r="T219" s="174" t="str">
        <f ca="1">IF(VLOOKUP(F219,料單!$C:$S,17,FALSE)="","",VLOOKUP(F219,料單!$C:$S,17,FALSE))</f>
        <v/>
      </c>
      <c r="U219" s="174" t="str">
        <f ca="1">_xlfn.IFNA(VLOOKUP(VLOOKUP(F219,料單!C:T,18,FALSE),資料庫!AM:AN,2,FALSE),"A")</f>
        <v>A</v>
      </c>
      <c r="V219" s="174">
        <f ca="1">IF(VLOOKUP(F219,料單!C:U,19,FALSE)="","",VLOOKUP(F219,料單!C:U,19,FALSE))</f>
        <v>1</v>
      </c>
      <c r="W219" s="361" t="str">
        <f t="shared" ca="1" si="16"/>
        <v>A</v>
      </c>
      <c r="X219" s="361" t="str">
        <f t="shared" ca="1" si="17"/>
        <v>A</v>
      </c>
      <c r="Y219" s="361" t="str">
        <f t="shared" ca="1" si="18"/>
        <v>A</v>
      </c>
      <c r="Z219" s="361" t="str">
        <f t="shared" ca="1" si="19"/>
        <v>A</v>
      </c>
      <c r="AA219" s="483">
        <f>料單!$K$3</f>
        <v>0</v>
      </c>
      <c r="AB219" s="483" t="str">
        <f>料單!$L$3</f>
        <v>拉、KD</v>
      </c>
    </row>
    <row r="220" spans="1:28" x14ac:dyDescent="0.25">
      <c r="A220" s="174">
        <f t="shared" si="15"/>
        <v>219</v>
      </c>
      <c r="B220" s="174" t="str">
        <f ca="1">料單!$C$1</f>
        <v>2026101401</v>
      </c>
      <c r="C220" s="174">
        <f>料單!$C$2</f>
        <v>0</v>
      </c>
      <c r="D220" s="6">
        <f>板材才數分析.!B220</f>
        <v>8</v>
      </c>
      <c r="E220" s="6">
        <f>板材才數分析.!C220</f>
        <v>0</v>
      </c>
      <c r="F220" s="6">
        <f>板材才數分析.!D220</f>
        <v>8009</v>
      </c>
      <c r="G220" s="6" t="str">
        <f ca="1">板材才數分析.!E220</f>
        <v>固隔</v>
      </c>
      <c r="H220" s="6">
        <f ca="1">板材才數分析.!F220</f>
        <v>0</v>
      </c>
      <c r="I220" s="6" t="str">
        <f ca="1">板材才數分析.!G220</f>
        <v>AA</v>
      </c>
      <c r="J220" s="6">
        <f ca="1">板材才數分析.!H220</f>
        <v>-22</v>
      </c>
      <c r="K220" s="6" t="str">
        <f ca="1">板材才數分析.!I220</f>
        <v/>
      </c>
      <c r="L220" s="6">
        <f ca="1">板材才數分析.!J220</f>
        <v>18</v>
      </c>
      <c r="M220" s="6">
        <f ca="1">板材才數分析.!K220</f>
        <v>0</v>
      </c>
      <c r="N220" s="6" t="str">
        <f ca="1">板材才數分析.!L220</f>
        <v/>
      </c>
      <c r="O220" s="6">
        <f ca="1">板材才數分析.!M220</f>
        <v>0</v>
      </c>
      <c r="P220" t="str">
        <f ca="1">表格15[[#This Row],[封邊色號]]</f>
        <v/>
      </c>
      <c r="Q220" s="174" t="str">
        <f ca="1">IF(VLOOKUP(F220,料單!$C:$P,14,FALSE)="","",VLOOKUP(F220,料單!$C:$P,14,FALSE))</f>
        <v/>
      </c>
      <c r="R220" s="174" t="str">
        <f ca="1">IF(VLOOKUP(F220,料單!$C:$Q,15,FALSE)="","",VLOOKUP(F220,料單!$C:$Q,15,FALSE))</f>
        <v>固</v>
      </c>
      <c r="S220" s="174" t="str">
        <f ca="1">IF(VLOOKUP(F220,料單!$C:$R,16,FALSE)="","",VLOOKUP(F220,料單!$C:$R,16,FALSE))</f>
        <v/>
      </c>
      <c r="T220" s="174" t="str">
        <f ca="1">IF(VLOOKUP(F220,料單!$C:$S,17,FALSE)="","",VLOOKUP(F220,料單!$C:$S,17,FALSE))</f>
        <v/>
      </c>
      <c r="U220" s="174" t="str">
        <f ca="1">_xlfn.IFNA(VLOOKUP(VLOOKUP(F220,料單!C:T,18,FALSE),資料庫!AM:AN,2,FALSE),"A")</f>
        <v>A</v>
      </c>
      <c r="V220" s="174">
        <f ca="1">IF(VLOOKUP(F220,料單!C:U,19,FALSE)="","",VLOOKUP(F220,料單!C:U,19,FALSE))</f>
        <v>1</v>
      </c>
      <c r="W220" s="361" t="str">
        <f t="shared" ca="1" si="16"/>
        <v>A</v>
      </c>
      <c r="X220" s="361" t="str">
        <f t="shared" ca="1" si="17"/>
        <v>A</v>
      </c>
      <c r="Y220" s="361" t="str">
        <f t="shared" ca="1" si="18"/>
        <v/>
      </c>
      <c r="Z220" s="361" t="str">
        <f t="shared" ca="1" si="19"/>
        <v/>
      </c>
      <c r="AA220" s="483">
        <f>料單!$K$3</f>
        <v>0</v>
      </c>
      <c r="AB220" s="483" t="str">
        <f>料單!$L$3</f>
        <v>拉、KD</v>
      </c>
    </row>
    <row r="221" spans="1:28" x14ac:dyDescent="0.25">
      <c r="A221" s="174">
        <f t="shared" si="15"/>
        <v>220</v>
      </c>
      <c r="B221" s="174" t="str">
        <f ca="1">料單!$C$1</f>
        <v>2026101401</v>
      </c>
      <c r="C221" s="174">
        <f>料單!$C$2</f>
        <v>0</v>
      </c>
      <c r="D221" s="6">
        <f>板材才數分析.!B221</f>
        <v>8</v>
      </c>
      <c r="E221" s="6">
        <f>板材才數分析.!C221</f>
        <v>0</v>
      </c>
      <c r="F221" s="6">
        <f>板材才數分析.!D221</f>
        <v>8010</v>
      </c>
      <c r="G221" s="6" t="str">
        <f ca="1">板材才數分析.!E221</f>
        <v>左門板</v>
      </c>
      <c r="H221" s="6">
        <f ca="1">板材才數分析.!F221</f>
        <v>0</v>
      </c>
      <c r="I221" s="6" t="str">
        <f ca="1">板材才數分析.!G221</f>
        <v>AA</v>
      </c>
      <c r="J221" s="6">
        <f ca="1">板材才數分析.!H221</f>
        <v>-4</v>
      </c>
      <c r="K221" s="6" t="str">
        <f ca="1">板材才數分析.!I221</f>
        <v>AA</v>
      </c>
      <c r="L221" s="6">
        <f ca="1">板材才數分析.!J221</f>
        <v>18</v>
      </c>
      <c r="M221" s="6">
        <f ca="1">板材才數分析.!K221</f>
        <v>0</v>
      </c>
      <c r="N221" s="6" t="str">
        <f ca="1">板材才數分析.!L221</f>
        <v/>
      </c>
      <c r="O221" s="6">
        <f ca="1">板材才數分析.!M221</f>
        <v>0</v>
      </c>
      <c r="P221" t="str">
        <f ca="1">表格15[[#This Row],[封邊色號]]</f>
        <v/>
      </c>
      <c r="Q221" s="174" t="str">
        <f ca="1">IF(VLOOKUP(F221,料單!$C:$P,14,FALSE)="","",VLOOKUP(F221,料單!$C:$P,14,FALSE))</f>
        <v>鉸2</v>
      </c>
      <c r="R221" s="174" t="str">
        <f ca="1">IF(VLOOKUP(F221,料單!$C:$Q,15,FALSE)="","",VLOOKUP(F221,料單!$C:$Q,15,FALSE))</f>
        <v/>
      </c>
      <c r="S221" s="174" t="str">
        <f ca="1">IF(VLOOKUP(F221,料單!$C:$R,16,FALSE)="","",VLOOKUP(F221,料單!$C:$R,16,FALSE))</f>
        <v/>
      </c>
      <c r="T221" s="174" t="str">
        <f ca="1">IF(VLOOKUP(F221,料單!$C:$S,17,FALSE)="","",VLOOKUP(F221,料單!$C:$S,17,FALSE))</f>
        <v/>
      </c>
      <c r="U221" s="174" t="str">
        <f ca="1">_xlfn.IFNA(VLOOKUP(VLOOKUP(F221,料單!C:T,18,FALSE),資料庫!AM:AN,2,FALSE),"A")</f>
        <v>A</v>
      </c>
      <c r="V221" s="174">
        <f ca="1">IF(VLOOKUP(F221,料單!C:U,19,FALSE)="","",VLOOKUP(F221,料單!C:U,19,FALSE))</f>
        <v>1</v>
      </c>
      <c r="W221" s="361" t="str">
        <f t="shared" ca="1" si="16"/>
        <v>A</v>
      </c>
      <c r="X221" s="361" t="str">
        <f t="shared" ca="1" si="17"/>
        <v>A</v>
      </c>
      <c r="Y221" s="361" t="str">
        <f t="shared" ca="1" si="18"/>
        <v>A</v>
      </c>
      <c r="Z221" s="361" t="str">
        <f t="shared" ca="1" si="19"/>
        <v>A</v>
      </c>
      <c r="AA221" s="483">
        <f>料單!$K$3</f>
        <v>0</v>
      </c>
      <c r="AB221" s="483" t="str">
        <f>料單!$L$3</f>
        <v>拉、KD</v>
      </c>
    </row>
    <row r="222" spans="1:28" x14ac:dyDescent="0.25">
      <c r="A222" s="174">
        <f t="shared" si="15"/>
        <v>221</v>
      </c>
      <c r="B222" s="174" t="str">
        <f ca="1">料單!$C$1</f>
        <v>2026101401</v>
      </c>
      <c r="C222" s="174">
        <f>料單!$C$2</f>
        <v>0</v>
      </c>
      <c r="D222" s="6">
        <f>板材才數分析.!B222</f>
        <v>8</v>
      </c>
      <c r="E222" s="6">
        <f>板材才數分析.!C222</f>
        <v>0</v>
      </c>
      <c r="F222" s="6">
        <f>板材才數分析.!D222</f>
        <v>8011</v>
      </c>
      <c r="G222" s="6" t="str">
        <f ca="1">板材才數分析.!E222</f>
        <v>右門板</v>
      </c>
      <c r="H222" s="6">
        <f ca="1">板材才數分析.!F222</f>
        <v>0</v>
      </c>
      <c r="I222" s="6" t="str">
        <f ca="1">板材才數分析.!G222</f>
        <v>AA</v>
      </c>
      <c r="J222" s="6">
        <f ca="1">板材才數分析.!H222</f>
        <v>-4</v>
      </c>
      <c r="K222" s="6" t="str">
        <f ca="1">板材才數分析.!I222</f>
        <v>AA</v>
      </c>
      <c r="L222" s="6">
        <f ca="1">板材才數分析.!J222</f>
        <v>18</v>
      </c>
      <c r="M222" s="6">
        <f ca="1">板材才數分析.!K222</f>
        <v>0</v>
      </c>
      <c r="N222" s="6" t="str">
        <f ca="1">板材才數分析.!L222</f>
        <v/>
      </c>
      <c r="O222" s="6">
        <f ca="1">板材才數分析.!M222</f>
        <v>0</v>
      </c>
      <c r="P222" t="str">
        <f ca="1">表格15[[#This Row],[封邊色號]]</f>
        <v/>
      </c>
      <c r="Q222" s="174" t="str">
        <f ca="1">IF(VLOOKUP(F222,料單!$C:$P,14,FALSE)="","",VLOOKUP(F222,料單!$C:$P,14,FALSE))</f>
        <v>鉸2</v>
      </c>
      <c r="R222" s="174" t="str">
        <f ca="1">IF(VLOOKUP(F222,料單!$C:$Q,15,FALSE)="","",VLOOKUP(F222,料單!$C:$Q,15,FALSE))</f>
        <v/>
      </c>
      <c r="S222" s="174" t="str">
        <f ca="1">IF(VLOOKUP(F222,料單!$C:$R,16,FALSE)="","",VLOOKUP(F222,料單!$C:$R,16,FALSE))</f>
        <v/>
      </c>
      <c r="T222" s="174" t="str">
        <f ca="1">IF(VLOOKUP(F222,料單!$C:$S,17,FALSE)="","",VLOOKUP(F222,料單!$C:$S,17,FALSE))</f>
        <v/>
      </c>
      <c r="U222" s="174" t="str">
        <f ca="1">_xlfn.IFNA(VLOOKUP(VLOOKUP(F222,料單!C:T,18,FALSE),資料庫!AM:AN,2,FALSE),"A")</f>
        <v>A</v>
      </c>
      <c r="V222" s="174">
        <f ca="1">IF(VLOOKUP(F222,料單!C:U,19,FALSE)="","",VLOOKUP(F222,料單!C:U,19,FALSE))</f>
        <v>1</v>
      </c>
      <c r="W222" s="361" t="str">
        <f t="shared" ca="1" si="16"/>
        <v>A</v>
      </c>
      <c r="X222" s="361" t="str">
        <f t="shared" ca="1" si="17"/>
        <v>A</v>
      </c>
      <c r="Y222" s="361" t="str">
        <f t="shared" ca="1" si="18"/>
        <v>A</v>
      </c>
      <c r="Z222" s="361" t="str">
        <f t="shared" ca="1" si="19"/>
        <v>A</v>
      </c>
      <c r="AA222" s="483">
        <f>料單!$K$3</f>
        <v>0</v>
      </c>
      <c r="AB222" s="483" t="str">
        <f>料單!$L$3</f>
        <v>拉、KD</v>
      </c>
    </row>
    <row r="223" spans="1:28" x14ac:dyDescent="0.25">
      <c r="A223" s="174">
        <f t="shared" si="15"/>
        <v>222</v>
      </c>
      <c r="B223" s="174" t="str">
        <f ca="1">料單!$C$1</f>
        <v>2026101401</v>
      </c>
      <c r="C223" s="174">
        <f>料單!$C$2</f>
        <v>0</v>
      </c>
      <c r="D223" s="6">
        <f>板材才數分析.!B223</f>
        <v>8</v>
      </c>
      <c r="E223" s="6">
        <f>板材才數分析.!C223</f>
        <v>0</v>
      </c>
      <c r="F223" s="6">
        <f>板材才數分析.!D223</f>
        <v>8012</v>
      </c>
      <c r="G223" s="6">
        <f ca="1">板材才數分析.!E223</f>
        <v>0</v>
      </c>
      <c r="H223" s="6">
        <f ca="1">板材才數分析.!F223</f>
        <v>0</v>
      </c>
      <c r="I223" s="6" t="str">
        <f ca="1">板材才數分析.!G223</f>
        <v/>
      </c>
      <c r="J223" s="6">
        <f ca="1">板材才數分析.!H223</f>
        <v>0</v>
      </c>
      <c r="K223" s="6" t="str">
        <f ca="1">板材才數分析.!I223</f>
        <v/>
      </c>
      <c r="L223" s="6">
        <f ca="1">板材才數分析.!J223</f>
        <v>0</v>
      </c>
      <c r="M223" s="6">
        <f ca="1">板材才數分析.!K223</f>
        <v>0</v>
      </c>
      <c r="N223" s="6" t="str">
        <f ca="1">板材才數分析.!L223</f>
        <v/>
      </c>
      <c r="O223" s="6">
        <f ca="1">板材才數分析.!M223</f>
        <v>0</v>
      </c>
      <c r="P223" t="str">
        <f ca="1">表格15[[#This Row],[封邊色號]]</f>
        <v/>
      </c>
      <c r="Q223" s="174" t="str">
        <f ca="1">IF(VLOOKUP(F223,料單!$C:$P,14,FALSE)="","",VLOOKUP(F223,料單!$C:$P,14,FALSE))</f>
        <v/>
      </c>
      <c r="R223" s="174" t="str">
        <f ca="1">IF(VLOOKUP(F223,料單!$C:$Q,15,FALSE)="","",VLOOKUP(F223,料單!$C:$Q,15,FALSE))</f>
        <v/>
      </c>
      <c r="S223" s="174" t="str">
        <f ca="1">IF(VLOOKUP(F223,料單!$C:$R,16,FALSE)="","",VLOOKUP(F223,料單!$C:$R,16,FALSE))</f>
        <v/>
      </c>
      <c r="T223" s="174" t="str">
        <f ca="1">IF(VLOOKUP(F223,料單!$C:$S,17,FALSE)="","",VLOOKUP(F223,料單!$C:$S,17,FALSE))</f>
        <v/>
      </c>
      <c r="U223" s="174" t="str">
        <f ca="1">_xlfn.IFNA(VLOOKUP(VLOOKUP(F223,料單!C:T,18,FALSE),資料庫!AM:AN,2,FALSE),"A")</f>
        <v>A</v>
      </c>
      <c r="V223" s="174" t="str">
        <f ca="1">IF(VLOOKUP(F223,料單!C:U,19,FALSE)="","",VLOOKUP(F223,料單!C:U,19,FALSE))</f>
        <v/>
      </c>
      <c r="W223" s="361" t="str">
        <f t="shared" ca="1" si="16"/>
        <v/>
      </c>
      <c r="X223" s="361" t="str">
        <f t="shared" ca="1" si="17"/>
        <v/>
      </c>
      <c r="Y223" s="361" t="str">
        <f t="shared" ca="1" si="18"/>
        <v/>
      </c>
      <c r="Z223" s="361" t="str">
        <f t="shared" ca="1" si="19"/>
        <v/>
      </c>
      <c r="AA223" s="483">
        <f>料單!$K$3</f>
        <v>0</v>
      </c>
      <c r="AB223" s="483" t="str">
        <f>料單!$L$3</f>
        <v>拉、KD</v>
      </c>
    </row>
    <row r="224" spans="1:28" x14ac:dyDescent="0.25">
      <c r="A224" s="174">
        <f t="shared" si="15"/>
        <v>223</v>
      </c>
      <c r="B224" s="174" t="str">
        <f ca="1">料單!$C$1</f>
        <v>2026101401</v>
      </c>
      <c r="C224" s="174">
        <f>料單!$C$2</f>
        <v>0</v>
      </c>
      <c r="D224" s="6">
        <f>板材才數分析.!B224</f>
        <v>8</v>
      </c>
      <c r="E224" s="6">
        <f>板材才數分析.!C224</f>
        <v>0</v>
      </c>
      <c r="F224" s="6">
        <f>板材才數分析.!D224</f>
        <v>8013</v>
      </c>
      <c r="G224" s="6">
        <f ca="1">板材才數分析.!E224</f>
        <v>0</v>
      </c>
      <c r="H224" s="6">
        <f ca="1">板材才數分析.!F224</f>
        <v>0</v>
      </c>
      <c r="I224" s="6" t="str">
        <f ca="1">板材才數分析.!G224</f>
        <v/>
      </c>
      <c r="J224" s="6">
        <f ca="1">板材才數分析.!H224</f>
        <v>0</v>
      </c>
      <c r="K224" s="6" t="str">
        <f ca="1">板材才數分析.!I224</f>
        <v/>
      </c>
      <c r="L224" s="6">
        <f ca="1">板材才數分析.!J224</f>
        <v>0</v>
      </c>
      <c r="M224" s="6">
        <f ca="1">板材才數分析.!K224</f>
        <v>0</v>
      </c>
      <c r="N224" s="6" t="str">
        <f ca="1">板材才數分析.!L224</f>
        <v/>
      </c>
      <c r="O224" s="6">
        <f ca="1">板材才數分析.!M224</f>
        <v>0</v>
      </c>
      <c r="P224" t="str">
        <f ca="1">表格15[[#This Row],[封邊色號]]</f>
        <v/>
      </c>
      <c r="Q224" s="174" t="str">
        <f ca="1">IF(VLOOKUP(F224,料單!$C:$P,14,FALSE)="","",VLOOKUP(F224,料單!$C:$P,14,FALSE))</f>
        <v/>
      </c>
      <c r="R224" s="174" t="str">
        <f ca="1">IF(VLOOKUP(F224,料單!$C:$Q,15,FALSE)="","",VLOOKUP(F224,料單!$C:$Q,15,FALSE))</f>
        <v/>
      </c>
      <c r="S224" s="174" t="str">
        <f ca="1">IF(VLOOKUP(F224,料單!$C:$R,16,FALSE)="","",VLOOKUP(F224,料單!$C:$R,16,FALSE))</f>
        <v/>
      </c>
      <c r="T224" s="174" t="str">
        <f ca="1">IF(VLOOKUP(F224,料單!$C:$S,17,FALSE)="","",VLOOKUP(F224,料單!$C:$S,17,FALSE))</f>
        <v/>
      </c>
      <c r="U224" s="174" t="str">
        <f ca="1">_xlfn.IFNA(VLOOKUP(VLOOKUP(F224,料單!C:T,18,FALSE),資料庫!AM:AN,2,FALSE),"A")</f>
        <v>A</v>
      </c>
      <c r="V224" s="174" t="str">
        <f ca="1">IF(VLOOKUP(F224,料單!C:U,19,FALSE)="","",VLOOKUP(F224,料單!C:U,19,FALSE))</f>
        <v/>
      </c>
      <c r="W224" s="361" t="str">
        <f t="shared" ca="1" si="16"/>
        <v/>
      </c>
      <c r="X224" s="361" t="str">
        <f t="shared" ca="1" si="17"/>
        <v/>
      </c>
      <c r="Y224" s="361" t="str">
        <f t="shared" ca="1" si="18"/>
        <v/>
      </c>
      <c r="Z224" s="361" t="str">
        <f t="shared" ca="1" si="19"/>
        <v/>
      </c>
      <c r="AA224" s="483">
        <f>料單!$K$3</f>
        <v>0</v>
      </c>
      <c r="AB224" s="483" t="str">
        <f>料單!$L$3</f>
        <v>拉、KD</v>
      </c>
    </row>
    <row r="225" spans="1:28" x14ac:dyDescent="0.25">
      <c r="A225" s="174">
        <f t="shared" si="15"/>
        <v>224</v>
      </c>
      <c r="B225" s="174" t="str">
        <f ca="1">料單!$C$1</f>
        <v>2026101401</v>
      </c>
      <c r="C225" s="174">
        <f>料單!$C$2</f>
        <v>0</v>
      </c>
      <c r="D225" s="6">
        <f>板材才數分析.!B225</f>
        <v>8</v>
      </c>
      <c r="E225" s="6">
        <f>板材才數分析.!C225</f>
        <v>0</v>
      </c>
      <c r="F225" s="6">
        <f>板材才數分析.!D225</f>
        <v>8014</v>
      </c>
      <c r="G225" s="6">
        <f ca="1">板材才數分析.!E225</f>
        <v>0</v>
      </c>
      <c r="H225" s="6">
        <f ca="1">板材才數分析.!F225</f>
        <v>0</v>
      </c>
      <c r="I225" s="6" t="str">
        <f ca="1">板材才數分析.!G225</f>
        <v/>
      </c>
      <c r="J225" s="6">
        <f ca="1">板材才數分析.!H225</f>
        <v>0</v>
      </c>
      <c r="K225" s="6" t="str">
        <f ca="1">板材才數分析.!I225</f>
        <v/>
      </c>
      <c r="L225" s="6">
        <f ca="1">板材才數分析.!J225</f>
        <v>0</v>
      </c>
      <c r="M225" s="6">
        <f ca="1">板材才數分析.!K225</f>
        <v>0</v>
      </c>
      <c r="N225" s="6" t="str">
        <f ca="1">板材才數分析.!L225</f>
        <v/>
      </c>
      <c r="O225" s="6">
        <f ca="1">板材才數分析.!M225</f>
        <v>0</v>
      </c>
      <c r="P225" t="str">
        <f ca="1">表格15[[#This Row],[封邊色號]]</f>
        <v/>
      </c>
      <c r="Q225" s="174" t="str">
        <f ca="1">IF(VLOOKUP(F225,料單!$C:$P,14,FALSE)="","",VLOOKUP(F225,料單!$C:$P,14,FALSE))</f>
        <v/>
      </c>
      <c r="R225" s="174" t="str">
        <f ca="1">IF(VLOOKUP(F225,料單!$C:$Q,15,FALSE)="","",VLOOKUP(F225,料單!$C:$Q,15,FALSE))</f>
        <v/>
      </c>
      <c r="S225" s="174" t="str">
        <f ca="1">IF(VLOOKUP(F225,料單!$C:$R,16,FALSE)="","",VLOOKUP(F225,料單!$C:$R,16,FALSE))</f>
        <v/>
      </c>
      <c r="T225" s="174" t="str">
        <f ca="1">IF(VLOOKUP(F225,料單!$C:$S,17,FALSE)="","",VLOOKUP(F225,料單!$C:$S,17,FALSE))</f>
        <v/>
      </c>
      <c r="U225" s="174" t="str">
        <f ca="1">_xlfn.IFNA(VLOOKUP(VLOOKUP(F225,料單!C:T,18,FALSE),資料庫!AM:AN,2,FALSE),"A")</f>
        <v>A</v>
      </c>
      <c r="V225" s="174" t="str">
        <f ca="1">IF(VLOOKUP(F225,料單!C:U,19,FALSE)="","",VLOOKUP(F225,料單!C:U,19,FALSE))</f>
        <v/>
      </c>
      <c r="W225" s="361" t="str">
        <f t="shared" ca="1" si="16"/>
        <v/>
      </c>
      <c r="X225" s="361" t="str">
        <f t="shared" ca="1" si="17"/>
        <v/>
      </c>
      <c r="Y225" s="361" t="str">
        <f t="shared" ca="1" si="18"/>
        <v/>
      </c>
      <c r="Z225" s="361" t="str">
        <f t="shared" ca="1" si="19"/>
        <v/>
      </c>
      <c r="AA225" s="483">
        <f>料單!$K$3</f>
        <v>0</v>
      </c>
      <c r="AB225" s="483" t="str">
        <f>料單!$L$3</f>
        <v>拉、KD</v>
      </c>
    </row>
    <row r="226" spans="1:28" x14ac:dyDescent="0.25">
      <c r="A226" s="174">
        <f t="shared" si="15"/>
        <v>225</v>
      </c>
      <c r="B226" s="174" t="str">
        <f ca="1">料單!$C$1</f>
        <v>2026101401</v>
      </c>
      <c r="C226" s="174">
        <f>料單!$C$2</f>
        <v>0</v>
      </c>
      <c r="D226" s="6">
        <f>板材才數分析.!B226</f>
        <v>8</v>
      </c>
      <c r="E226" s="6">
        <f>板材才數分析.!C226</f>
        <v>0</v>
      </c>
      <c r="F226" s="6">
        <f>板材才數分析.!D226</f>
        <v>8015</v>
      </c>
      <c r="G226" s="6">
        <f ca="1">板材才數分析.!E226</f>
        <v>0</v>
      </c>
      <c r="H226" s="6">
        <f ca="1">板材才數分析.!F226</f>
        <v>0</v>
      </c>
      <c r="I226" s="6" t="str">
        <f ca="1">板材才數分析.!G226</f>
        <v/>
      </c>
      <c r="J226" s="6">
        <f ca="1">板材才數分析.!H226</f>
        <v>0</v>
      </c>
      <c r="K226" s="6" t="str">
        <f ca="1">板材才數分析.!I226</f>
        <v/>
      </c>
      <c r="L226" s="6">
        <f ca="1">板材才數分析.!J226</f>
        <v>0</v>
      </c>
      <c r="M226" s="6">
        <f ca="1">板材才數分析.!K226</f>
        <v>0</v>
      </c>
      <c r="N226" s="6" t="str">
        <f ca="1">板材才數分析.!L226</f>
        <v/>
      </c>
      <c r="O226" s="6">
        <f ca="1">板材才數分析.!M226</f>
        <v>0</v>
      </c>
      <c r="P226" t="str">
        <f ca="1">表格15[[#This Row],[封邊色號]]</f>
        <v/>
      </c>
      <c r="Q226" s="174" t="str">
        <f ca="1">IF(VLOOKUP(F226,料單!$C:$P,14,FALSE)="","",VLOOKUP(F226,料單!$C:$P,14,FALSE))</f>
        <v/>
      </c>
      <c r="R226" s="174" t="str">
        <f ca="1">IF(VLOOKUP(F226,料單!$C:$Q,15,FALSE)="","",VLOOKUP(F226,料單!$C:$Q,15,FALSE))</f>
        <v/>
      </c>
      <c r="S226" s="174" t="str">
        <f ca="1">IF(VLOOKUP(F226,料單!$C:$R,16,FALSE)="","",VLOOKUP(F226,料單!$C:$R,16,FALSE))</f>
        <v/>
      </c>
      <c r="T226" s="174" t="str">
        <f ca="1">IF(VLOOKUP(F226,料單!$C:$S,17,FALSE)="","",VLOOKUP(F226,料單!$C:$S,17,FALSE))</f>
        <v/>
      </c>
      <c r="U226" s="174" t="str">
        <f ca="1">_xlfn.IFNA(VLOOKUP(VLOOKUP(F226,料單!C:T,18,FALSE),資料庫!AM:AN,2,FALSE),"A")</f>
        <v>A</v>
      </c>
      <c r="V226" s="174" t="str">
        <f ca="1">IF(VLOOKUP(F226,料單!C:U,19,FALSE)="","",VLOOKUP(F226,料單!C:U,19,FALSE))</f>
        <v/>
      </c>
      <c r="W226" s="361" t="str">
        <f t="shared" ca="1" si="16"/>
        <v/>
      </c>
      <c r="X226" s="361" t="str">
        <f t="shared" ca="1" si="17"/>
        <v/>
      </c>
      <c r="Y226" s="361" t="str">
        <f t="shared" ca="1" si="18"/>
        <v/>
      </c>
      <c r="Z226" s="361" t="str">
        <f t="shared" ca="1" si="19"/>
        <v/>
      </c>
      <c r="AA226" s="483">
        <f>料單!$K$3</f>
        <v>0</v>
      </c>
      <c r="AB226" s="483" t="str">
        <f>料單!$L$3</f>
        <v>拉、KD</v>
      </c>
    </row>
    <row r="227" spans="1:28" x14ac:dyDescent="0.25">
      <c r="A227" s="174">
        <f t="shared" si="15"/>
        <v>226</v>
      </c>
      <c r="B227" s="174" t="str">
        <f ca="1">料單!$C$1</f>
        <v>2026101401</v>
      </c>
      <c r="C227" s="174">
        <f>料單!$C$2</f>
        <v>0</v>
      </c>
      <c r="D227" s="6">
        <f>板材才數分析.!B227</f>
        <v>8</v>
      </c>
      <c r="E227" s="6">
        <f>板材才數分析.!C227</f>
        <v>0</v>
      </c>
      <c r="F227" s="6">
        <f>板材才數分析.!D227</f>
        <v>8016</v>
      </c>
      <c r="G227" s="6">
        <f ca="1">板材才數分析.!E227</f>
        <v>0</v>
      </c>
      <c r="H227" s="6">
        <f ca="1">板材才數分析.!F227</f>
        <v>0</v>
      </c>
      <c r="I227" s="6" t="str">
        <f ca="1">板材才數分析.!G227</f>
        <v/>
      </c>
      <c r="J227" s="6">
        <f ca="1">板材才數分析.!H227</f>
        <v>0</v>
      </c>
      <c r="K227" s="6" t="str">
        <f ca="1">板材才數分析.!I227</f>
        <v/>
      </c>
      <c r="L227" s="6">
        <f ca="1">板材才數分析.!J227</f>
        <v>0</v>
      </c>
      <c r="M227" s="6">
        <f ca="1">板材才數分析.!K227</f>
        <v>0</v>
      </c>
      <c r="N227" s="6" t="str">
        <f ca="1">板材才數分析.!L227</f>
        <v/>
      </c>
      <c r="O227" s="6">
        <f ca="1">板材才數分析.!M227</f>
        <v>0</v>
      </c>
      <c r="P227" t="str">
        <f ca="1">表格15[[#This Row],[封邊色號]]</f>
        <v/>
      </c>
      <c r="Q227" s="174" t="str">
        <f ca="1">IF(VLOOKUP(F227,料單!$C:$P,14,FALSE)="","",VLOOKUP(F227,料單!$C:$P,14,FALSE))</f>
        <v/>
      </c>
      <c r="R227" s="174" t="str">
        <f ca="1">IF(VLOOKUP(F227,料單!$C:$Q,15,FALSE)="","",VLOOKUP(F227,料單!$C:$Q,15,FALSE))</f>
        <v/>
      </c>
      <c r="S227" s="174" t="str">
        <f ca="1">IF(VLOOKUP(F227,料單!$C:$R,16,FALSE)="","",VLOOKUP(F227,料單!$C:$R,16,FALSE))</f>
        <v/>
      </c>
      <c r="T227" s="174" t="str">
        <f ca="1">IF(VLOOKUP(F227,料單!$C:$S,17,FALSE)="","",VLOOKUP(F227,料單!$C:$S,17,FALSE))</f>
        <v/>
      </c>
      <c r="U227" s="174" t="str">
        <f ca="1">_xlfn.IFNA(VLOOKUP(VLOOKUP(F227,料單!C:T,18,FALSE),資料庫!AM:AN,2,FALSE),"A")</f>
        <v>A</v>
      </c>
      <c r="V227" s="174" t="str">
        <f ca="1">IF(VLOOKUP(F227,料單!C:U,19,FALSE)="","",VLOOKUP(F227,料單!C:U,19,FALSE))</f>
        <v/>
      </c>
      <c r="W227" s="361" t="str">
        <f t="shared" ca="1" si="16"/>
        <v/>
      </c>
      <c r="X227" s="361" t="str">
        <f t="shared" ca="1" si="17"/>
        <v/>
      </c>
      <c r="Y227" s="361" t="str">
        <f t="shared" ca="1" si="18"/>
        <v/>
      </c>
      <c r="Z227" s="361" t="str">
        <f t="shared" ca="1" si="19"/>
        <v/>
      </c>
      <c r="AA227" s="483">
        <f>料單!$K$3</f>
        <v>0</v>
      </c>
      <c r="AB227" s="483" t="str">
        <f>料單!$L$3</f>
        <v>拉、KD</v>
      </c>
    </row>
    <row r="228" spans="1:28" x14ac:dyDescent="0.25">
      <c r="A228" s="174">
        <f t="shared" si="15"/>
        <v>227</v>
      </c>
      <c r="B228" s="174" t="str">
        <f ca="1">料單!$C$1</f>
        <v>2026101401</v>
      </c>
      <c r="C228" s="174">
        <f>料單!$C$2</f>
        <v>0</v>
      </c>
      <c r="D228" s="6">
        <f>板材才數分析.!B228</f>
        <v>8</v>
      </c>
      <c r="E228" s="6">
        <f>板材才數分析.!C228</f>
        <v>0</v>
      </c>
      <c r="F228" s="6">
        <f>板材才數分析.!D228</f>
        <v>8017</v>
      </c>
      <c r="G228" s="6">
        <f ca="1">板材才數分析.!E228</f>
        <v>0</v>
      </c>
      <c r="H228" s="6">
        <f ca="1">板材才數分析.!F228</f>
        <v>0</v>
      </c>
      <c r="I228" s="6" t="str">
        <f ca="1">板材才數分析.!G228</f>
        <v/>
      </c>
      <c r="J228" s="6">
        <f ca="1">板材才數分析.!H228</f>
        <v>0</v>
      </c>
      <c r="K228" s="6" t="str">
        <f ca="1">板材才數分析.!I228</f>
        <v/>
      </c>
      <c r="L228" s="6">
        <f ca="1">板材才數分析.!J228</f>
        <v>0</v>
      </c>
      <c r="M228" s="6">
        <f ca="1">板材才數分析.!K228</f>
        <v>0</v>
      </c>
      <c r="N228" s="6" t="str">
        <f ca="1">板材才數分析.!L228</f>
        <v/>
      </c>
      <c r="O228" s="6">
        <f ca="1">板材才數分析.!M228</f>
        <v>0</v>
      </c>
      <c r="P228" t="str">
        <f ca="1">表格15[[#This Row],[封邊色號]]</f>
        <v/>
      </c>
      <c r="Q228" s="174" t="str">
        <f ca="1">IF(VLOOKUP(F228,料單!$C:$P,14,FALSE)="","",VLOOKUP(F228,料單!$C:$P,14,FALSE))</f>
        <v/>
      </c>
      <c r="R228" s="174" t="str">
        <f ca="1">IF(VLOOKUP(F228,料單!$C:$Q,15,FALSE)="","",VLOOKUP(F228,料單!$C:$Q,15,FALSE))</f>
        <v/>
      </c>
      <c r="S228" s="174" t="str">
        <f ca="1">IF(VLOOKUP(F228,料單!$C:$R,16,FALSE)="","",VLOOKUP(F228,料單!$C:$R,16,FALSE))</f>
        <v/>
      </c>
      <c r="T228" s="174" t="str">
        <f ca="1">IF(VLOOKUP(F228,料單!$C:$S,17,FALSE)="","",VLOOKUP(F228,料單!$C:$S,17,FALSE))</f>
        <v/>
      </c>
      <c r="U228" s="174" t="str">
        <f ca="1">_xlfn.IFNA(VLOOKUP(VLOOKUP(F228,料單!C:T,18,FALSE),資料庫!AM:AN,2,FALSE),"A")</f>
        <v>A</v>
      </c>
      <c r="V228" s="174" t="str">
        <f ca="1">IF(VLOOKUP(F228,料單!C:U,19,FALSE)="","",VLOOKUP(F228,料單!C:U,19,FALSE))</f>
        <v/>
      </c>
      <c r="W228" s="361" t="str">
        <f t="shared" ca="1" si="16"/>
        <v/>
      </c>
      <c r="X228" s="361" t="str">
        <f t="shared" ca="1" si="17"/>
        <v/>
      </c>
      <c r="Y228" s="361" t="str">
        <f t="shared" ca="1" si="18"/>
        <v/>
      </c>
      <c r="Z228" s="361" t="str">
        <f t="shared" ca="1" si="19"/>
        <v/>
      </c>
      <c r="AA228" s="483">
        <f>料單!$K$3</f>
        <v>0</v>
      </c>
      <c r="AB228" s="483" t="str">
        <f>料單!$L$3</f>
        <v>拉、KD</v>
      </c>
    </row>
    <row r="229" spans="1:28" x14ac:dyDescent="0.25">
      <c r="A229" s="174">
        <f t="shared" si="15"/>
        <v>228</v>
      </c>
      <c r="B229" s="174" t="str">
        <f ca="1">料單!$C$1</f>
        <v>2026101401</v>
      </c>
      <c r="C229" s="174">
        <f>料單!$C$2</f>
        <v>0</v>
      </c>
      <c r="D229" s="6">
        <f>板材才數分析.!B229</f>
        <v>8</v>
      </c>
      <c r="E229" s="6">
        <f>板材才數分析.!C229</f>
        <v>0</v>
      </c>
      <c r="F229" s="6">
        <f>板材才數分析.!D229</f>
        <v>8018</v>
      </c>
      <c r="G229" s="6">
        <f ca="1">板材才數分析.!E229</f>
        <v>0</v>
      </c>
      <c r="H229" s="6">
        <f ca="1">板材才數分析.!F229</f>
        <v>0</v>
      </c>
      <c r="I229" s="6" t="str">
        <f ca="1">板材才數分析.!G229</f>
        <v/>
      </c>
      <c r="J229" s="6">
        <f ca="1">板材才數分析.!H229</f>
        <v>0</v>
      </c>
      <c r="K229" s="6" t="str">
        <f ca="1">板材才數分析.!I229</f>
        <v/>
      </c>
      <c r="L229" s="6">
        <f ca="1">板材才數分析.!J229</f>
        <v>0</v>
      </c>
      <c r="M229" s="6">
        <f ca="1">板材才數分析.!K229</f>
        <v>0</v>
      </c>
      <c r="N229" s="6" t="str">
        <f ca="1">板材才數分析.!L229</f>
        <v/>
      </c>
      <c r="O229" s="6">
        <f ca="1">板材才數分析.!M229</f>
        <v>0</v>
      </c>
      <c r="P229" t="str">
        <f ca="1">表格15[[#This Row],[封邊色號]]</f>
        <v/>
      </c>
      <c r="Q229" s="174" t="str">
        <f ca="1">IF(VLOOKUP(F229,料單!$C:$P,14,FALSE)="","",VLOOKUP(F229,料單!$C:$P,14,FALSE))</f>
        <v/>
      </c>
      <c r="R229" s="174" t="str">
        <f ca="1">IF(VLOOKUP(F229,料單!$C:$Q,15,FALSE)="","",VLOOKUP(F229,料單!$C:$Q,15,FALSE))</f>
        <v/>
      </c>
      <c r="S229" s="174" t="str">
        <f ca="1">IF(VLOOKUP(F229,料單!$C:$R,16,FALSE)="","",VLOOKUP(F229,料單!$C:$R,16,FALSE))</f>
        <v/>
      </c>
      <c r="T229" s="174" t="str">
        <f ca="1">IF(VLOOKUP(F229,料單!$C:$S,17,FALSE)="","",VLOOKUP(F229,料單!$C:$S,17,FALSE))</f>
        <v/>
      </c>
      <c r="U229" s="174" t="str">
        <f ca="1">_xlfn.IFNA(VLOOKUP(VLOOKUP(F229,料單!C:T,18,FALSE),資料庫!AM:AN,2,FALSE),"A")</f>
        <v>A</v>
      </c>
      <c r="V229" s="174" t="str">
        <f ca="1">IF(VLOOKUP(F229,料單!C:U,19,FALSE)="","",VLOOKUP(F229,料單!C:U,19,FALSE))</f>
        <v/>
      </c>
      <c r="W229" s="361" t="str">
        <f t="shared" ca="1" si="16"/>
        <v/>
      </c>
      <c r="X229" s="361" t="str">
        <f t="shared" ca="1" si="17"/>
        <v/>
      </c>
      <c r="Y229" s="361" t="str">
        <f t="shared" ca="1" si="18"/>
        <v/>
      </c>
      <c r="Z229" s="361" t="str">
        <f t="shared" ca="1" si="19"/>
        <v/>
      </c>
      <c r="AA229" s="483">
        <f>料單!$K$3</f>
        <v>0</v>
      </c>
      <c r="AB229" s="483" t="str">
        <f>料單!$L$3</f>
        <v>拉、KD</v>
      </c>
    </row>
    <row r="230" spans="1:28" x14ac:dyDescent="0.25">
      <c r="A230" s="174">
        <f t="shared" si="15"/>
        <v>229</v>
      </c>
      <c r="B230" s="174" t="str">
        <f ca="1">料單!$C$1</f>
        <v>2026101401</v>
      </c>
      <c r="C230" s="174">
        <f>料單!$C$2</f>
        <v>0</v>
      </c>
      <c r="D230" s="6">
        <f>板材才數分析.!B230</f>
        <v>8</v>
      </c>
      <c r="E230" s="6">
        <f>板材才數分析.!C230</f>
        <v>0</v>
      </c>
      <c r="F230" s="6">
        <f>板材才數分析.!D230</f>
        <v>8019</v>
      </c>
      <c r="G230" s="6">
        <f ca="1">板材才數分析.!E230</f>
        <v>0</v>
      </c>
      <c r="H230" s="6">
        <f ca="1">板材才數分析.!F230</f>
        <v>0</v>
      </c>
      <c r="I230" s="6" t="str">
        <f ca="1">板材才數分析.!G230</f>
        <v/>
      </c>
      <c r="J230" s="6">
        <f ca="1">板材才數分析.!H230</f>
        <v>0</v>
      </c>
      <c r="K230" s="6" t="str">
        <f ca="1">板材才數分析.!I230</f>
        <v/>
      </c>
      <c r="L230" s="6">
        <f ca="1">板材才數分析.!J230</f>
        <v>0</v>
      </c>
      <c r="M230" s="6">
        <f ca="1">板材才數分析.!K230</f>
        <v>0</v>
      </c>
      <c r="N230" s="6" t="str">
        <f ca="1">板材才數分析.!L230</f>
        <v/>
      </c>
      <c r="O230" s="6">
        <f ca="1">板材才數分析.!M230</f>
        <v>0</v>
      </c>
      <c r="P230" t="str">
        <f ca="1">表格15[[#This Row],[封邊色號]]</f>
        <v/>
      </c>
      <c r="Q230" s="174" t="str">
        <f ca="1">IF(VLOOKUP(F230,料單!$C:$P,14,FALSE)="","",VLOOKUP(F230,料單!$C:$P,14,FALSE))</f>
        <v/>
      </c>
      <c r="R230" s="174" t="str">
        <f ca="1">IF(VLOOKUP(F230,料單!$C:$Q,15,FALSE)="","",VLOOKUP(F230,料單!$C:$Q,15,FALSE))</f>
        <v/>
      </c>
      <c r="S230" s="174" t="str">
        <f ca="1">IF(VLOOKUP(F230,料單!$C:$R,16,FALSE)="","",VLOOKUP(F230,料單!$C:$R,16,FALSE))</f>
        <v/>
      </c>
      <c r="T230" s="174" t="str">
        <f ca="1">IF(VLOOKUP(F230,料單!$C:$S,17,FALSE)="","",VLOOKUP(F230,料單!$C:$S,17,FALSE))</f>
        <v/>
      </c>
      <c r="U230" s="174" t="str">
        <f ca="1">_xlfn.IFNA(VLOOKUP(VLOOKUP(F230,料單!C:T,18,FALSE),資料庫!AM:AN,2,FALSE),"A")</f>
        <v>A</v>
      </c>
      <c r="V230" s="174" t="str">
        <f ca="1">IF(VLOOKUP(F230,料單!C:U,19,FALSE)="","",VLOOKUP(F230,料單!C:U,19,FALSE))</f>
        <v/>
      </c>
      <c r="W230" s="361" t="str">
        <f t="shared" ca="1" si="16"/>
        <v/>
      </c>
      <c r="X230" s="361" t="str">
        <f t="shared" ca="1" si="17"/>
        <v/>
      </c>
      <c r="Y230" s="361" t="str">
        <f t="shared" ca="1" si="18"/>
        <v/>
      </c>
      <c r="Z230" s="361" t="str">
        <f t="shared" ca="1" si="19"/>
        <v/>
      </c>
      <c r="AA230" s="483">
        <f>料單!$K$3</f>
        <v>0</v>
      </c>
      <c r="AB230" s="483" t="str">
        <f>料單!$L$3</f>
        <v>拉、KD</v>
      </c>
    </row>
    <row r="231" spans="1:28" x14ac:dyDescent="0.25">
      <c r="A231" s="174">
        <f t="shared" si="15"/>
        <v>230</v>
      </c>
      <c r="B231" s="174" t="str">
        <f ca="1">料單!$C$1</f>
        <v>2026101401</v>
      </c>
      <c r="C231" s="174">
        <f>料單!$C$2</f>
        <v>0</v>
      </c>
      <c r="D231" s="6">
        <f>板材才數分析.!B231</f>
        <v>8</v>
      </c>
      <c r="E231" s="6">
        <f>板材才數分析.!C231</f>
        <v>0</v>
      </c>
      <c r="F231" s="6">
        <f>板材才數分析.!D231</f>
        <v>8020</v>
      </c>
      <c r="G231" s="6">
        <f ca="1">板材才數分析.!E231</f>
        <v>0</v>
      </c>
      <c r="H231" s="6">
        <f ca="1">板材才數分析.!F231</f>
        <v>0</v>
      </c>
      <c r="I231" s="6" t="str">
        <f ca="1">板材才數分析.!G231</f>
        <v/>
      </c>
      <c r="J231" s="6">
        <f ca="1">板材才數分析.!H231</f>
        <v>0</v>
      </c>
      <c r="K231" s="6" t="str">
        <f ca="1">板材才數分析.!I231</f>
        <v/>
      </c>
      <c r="L231" s="6">
        <f ca="1">板材才數分析.!J231</f>
        <v>0</v>
      </c>
      <c r="M231" s="6">
        <f ca="1">板材才數分析.!K231</f>
        <v>0</v>
      </c>
      <c r="N231" s="6" t="str">
        <f ca="1">板材才數分析.!L231</f>
        <v/>
      </c>
      <c r="O231" s="6">
        <f ca="1">板材才數分析.!M231</f>
        <v>0</v>
      </c>
      <c r="P231" t="str">
        <f ca="1">表格15[[#This Row],[封邊色號]]</f>
        <v/>
      </c>
      <c r="Q231" s="174" t="str">
        <f ca="1">IF(VLOOKUP(F231,料單!$C:$P,14,FALSE)="","",VLOOKUP(F231,料單!$C:$P,14,FALSE))</f>
        <v/>
      </c>
      <c r="R231" s="174" t="str">
        <f ca="1">IF(VLOOKUP(F231,料單!$C:$Q,15,FALSE)="","",VLOOKUP(F231,料單!$C:$Q,15,FALSE))</f>
        <v/>
      </c>
      <c r="S231" s="174" t="str">
        <f ca="1">IF(VLOOKUP(F231,料單!$C:$R,16,FALSE)="","",VLOOKUP(F231,料單!$C:$R,16,FALSE))</f>
        <v/>
      </c>
      <c r="T231" s="174" t="str">
        <f ca="1">IF(VLOOKUP(F231,料單!$C:$S,17,FALSE)="","",VLOOKUP(F231,料單!$C:$S,17,FALSE))</f>
        <v/>
      </c>
      <c r="U231" s="174" t="str">
        <f ca="1">_xlfn.IFNA(VLOOKUP(VLOOKUP(F231,料單!C:T,18,FALSE),資料庫!AM:AN,2,FALSE),"A")</f>
        <v>A</v>
      </c>
      <c r="V231" s="174" t="str">
        <f ca="1">IF(VLOOKUP(F231,料單!C:U,19,FALSE)="","",VLOOKUP(F231,料單!C:U,19,FALSE))</f>
        <v/>
      </c>
      <c r="W231" s="361" t="str">
        <f t="shared" ca="1" si="16"/>
        <v/>
      </c>
      <c r="X231" s="361" t="str">
        <f t="shared" ca="1" si="17"/>
        <v/>
      </c>
      <c r="Y231" s="361" t="str">
        <f t="shared" ca="1" si="18"/>
        <v/>
      </c>
      <c r="Z231" s="361" t="str">
        <f t="shared" ca="1" si="19"/>
        <v/>
      </c>
      <c r="AA231" s="483">
        <f>料單!$K$3</f>
        <v>0</v>
      </c>
      <c r="AB231" s="483" t="str">
        <f>料單!$L$3</f>
        <v>拉、KD</v>
      </c>
    </row>
    <row r="232" spans="1:28" x14ac:dyDescent="0.25">
      <c r="A232" s="174">
        <f t="shared" si="15"/>
        <v>231</v>
      </c>
      <c r="B232" s="174" t="str">
        <f ca="1">料單!$C$1</f>
        <v>2026101401</v>
      </c>
      <c r="C232" s="174">
        <f>料單!$C$2</f>
        <v>0</v>
      </c>
      <c r="D232" s="6">
        <f>板材才數分析.!B232</f>
        <v>8</v>
      </c>
      <c r="E232" s="6">
        <f>板材才數分析.!C232</f>
        <v>0</v>
      </c>
      <c r="F232" s="6">
        <f>板材才數分析.!D232</f>
        <v>8021</v>
      </c>
      <c r="G232" s="6">
        <f ca="1">板材才數分析.!E232</f>
        <v>0</v>
      </c>
      <c r="H232" s="6">
        <f ca="1">板材才數分析.!F232</f>
        <v>0</v>
      </c>
      <c r="I232" s="6" t="str">
        <f ca="1">板材才數分析.!G232</f>
        <v/>
      </c>
      <c r="J232" s="6">
        <f ca="1">板材才數分析.!H232</f>
        <v>0</v>
      </c>
      <c r="K232" s="6" t="str">
        <f ca="1">板材才數分析.!I232</f>
        <v/>
      </c>
      <c r="L232" s="6">
        <f ca="1">板材才數分析.!J232</f>
        <v>0</v>
      </c>
      <c r="M232" s="6">
        <f ca="1">板材才數分析.!K232</f>
        <v>0</v>
      </c>
      <c r="N232" s="6" t="str">
        <f ca="1">板材才數分析.!L232</f>
        <v/>
      </c>
      <c r="O232" s="6">
        <f ca="1">板材才數分析.!M232</f>
        <v>0</v>
      </c>
      <c r="P232" t="str">
        <f ca="1">表格15[[#This Row],[封邊色號]]</f>
        <v/>
      </c>
      <c r="Q232" s="174" t="str">
        <f ca="1">IF(VLOOKUP(F232,料單!$C:$P,14,FALSE)="","",VLOOKUP(F232,料單!$C:$P,14,FALSE))</f>
        <v/>
      </c>
      <c r="R232" s="174" t="str">
        <f ca="1">IF(VLOOKUP(F232,料單!$C:$Q,15,FALSE)="","",VLOOKUP(F232,料單!$C:$Q,15,FALSE))</f>
        <v/>
      </c>
      <c r="S232" s="174" t="str">
        <f ca="1">IF(VLOOKUP(F232,料單!$C:$R,16,FALSE)="","",VLOOKUP(F232,料單!$C:$R,16,FALSE))</f>
        <v/>
      </c>
      <c r="T232" s="174" t="str">
        <f ca="1">IF(VLOOKUP(F232,料單!$C:$S,17,FALSE)="","",VLOOKUP(F232,料單!$C:$S,17,FALSE))</f>
        <v/>
      </c>
      <c r="U232" s="174" t="str">
        <f ca="1">_xlfn.IFNA(VLOOKUP(VLOOKUP(F232,料單!C:T,18,FALSE),資料庫!AM:AN,2,FALSE),"A")</f>
        <v>A</v>
      </c>
      <c r="V232" s="174" t="str">
        <f ca="1">IF(VLOOKUP(F232,料單!C:U,19,FALSE)="","",VLOOKUP(F232,料單!C:U,19,FALSE))</f>
        <v/>
      </c>
      <c r="W232" s="361" t="str">
        <f t="shared" ca="1" si="16"/>
        <v/>
      </c>
      <c r="X232" s="361" t="str">
        <f t="shared" ca="1" si="17"/>
        <v/>
      </c>
      <c r="Y232" s="361" t="str">
        <f t="shared" ca="1" si="18"/>
        <v/>
      </c>
      <c r="Z232" s="361" t="str">
        <f t="shared" ca="1" si="19"/>
        <v/>
      </c>
      <c r="AA232" s="483">
        <f>料單!$K$3</f>
        <v>0</v>
      </c>
      <c r="AB232" s="483" t="str">
        <f>料單!$L$3</f>
        <v>拉、KD</v>
      </c>
    </row>
    <row r="233" spans="1:28" x14ac:dyDescent="0.25">
      <c r="A233" s="174">
        <f t="shared" si="15"/>
        <v>232</v>
      </c>
      <c r="B233" s="174" t="str">
        <f ca="1">料單!$C$1</f>
        <v>2026101401</v>
      </c>
      <c r="C233" s="174">
        <f>料單!$C$2</f>
        <v>0</v>
      </c>
      <c r="D233" s="6">
        <f>板材才數分析.!B233</f>
        <v>8</v>
      </c>
      <c r="E233" s="6">
        <f>板材才數分析.!C233</f>
        <v>0</v>
      </c>
      <c r="F233" s="6">
        <f>板材才數分析.!D233</f>
        <v>8022</v>
      </c>
      <c r="G233" s="6">
        <f ca="1">板材才數分析.!E233</f>
        <v>0</v>
      </c>
      <c r="H233" s="6">
        <f ca="1">板材才數分析.!F233</f>
        <v>0</v>
      </c>
      <c r="I233" s="6" t="str">
        <f ca="1">板材才數分析.!G233</f>
        <v/>
      </c>
      <c r="J233" s="6">
        <f ca="1">板材才數分析.!H233</f>
        <v>0</v>
      </c>
      <c r="K233" s="6" t="str">
        <f ca="1">板材才數分析.!I233</f>
        <v/>
      </c>
      <c r="L233" s="6">
        <f ca="1">板材才數分析.!J233</f>
        <v>0</v>
      </c>
      <c r="M233" s="6">
        <f ca="1">板材才數分析.!K233</f>
        <v>0</v>
      </c>
      <c r="N233" s="6" t="str">
        <f ca="1">板材才數分析.!L233</f>
        <v/>
      </c>
      <c r="O233" s="6">
        <f ca="1">板材才數分析.!M233</f>
        <v>0</v>
      </c>
      <c r="P233" t="str">
        <f ca="1">表格15[[#This Row],[封邊色號]]</f>
        <v/>
      </c>
      <c r="Q233" s="174" t="str">
        <f ca="1">IF(VLOOKUP(F233,料單!$C:$P,14,FALSE)="","",VLOOKUP(F233,料單!$C:$P,14,FALSE))</f>
        <v/>
      </c>
      <c r="R233" s="174" t="str">
        <f ca="1">IF(VLOOKUP(F233,料單!$C:$Q,15,FALSE)="","",VLOOKUP(F233,料單!$C:$Q,15,FALSE))</f>
        <v/>
      </c>
      <c r="S233" s="174" t="str">
        <f ca="1">IF(VLOOKUP(F233,料單!$C:$R,16,FALSE)="","",VLOOKUP(F233,料單!$C:$R,16,FALSE))</f>
        <v/>
      </c>
      <c r="T233" s="174" t="str">
        <f ca="1">IF(VLOOKUP(F233,料單!$C:$S,17,FALSE)="","",VLOOKUP(F233,料單!$C:$S,17,FALSE))</f>
        <v/>
      </c>
      <c r="U233" s="174" t="str">
        <f ca="1">_xlfn.IFNA(VLOOKUP(VLOOKUP(F233,料單!C:T,18,FALSE),資料庫!AM:AN,2,FALSE),"A")</f>
        <v>A</v>
      </c>
      <c r="V233" s="174" t="str">
        <f ca="1">IF(VLOOKUP(F233,料單!C:U,19,FALSE)="","",VLOOKUP(F233,料單!C:U,19,FALSE))</f>
        <v/>
      </c>
      <c r="W233" s="361" t="str">
        <f t="shared" ca="1" si="16"/>
        <v/>
      </c>
      <c r="X233" s="361" t="str">
        <f t="shared" ca="1" si="17"/>
        <v/>
      </c>
      <c r="Y233" s="361" t="str">
        <f t="shared" ca="1" si="18"/>
        <v/>
      </c>
      <c r="Z233" s="361" t="str">
        <f t="shared" ca="1" si="19"/>
        <v/>
      </c>
      <c r="AA233" s="483">
        <f>料單!$K$3</f>
        <v>0</v>
      </c>
      <c r="AB233" s="483" t="str">
        <f>料單!$L$3</f>
        <v>拉、KD</v>
      </c>
    </row>
    <row r="234" spans="1:28" x14ac:dyDescent="0.25">
      <c r="A234" s="174">
        <f t="shared" si="15"/>
        <v>233</v>
      </c>
      <c r="B234" s="174" t="str">
        <f ca="1">料單!$C$1</f>
        <v>2026101401</v>
      </c>
      <c r="C234" s="174">
        <f>料單!$C$2</f>
        <v>0</v>
      </c>
      <c r="D234" s="6">
        <f>板材才數分析.!B234</f>
        <v>8</v>
      </c>
      <c r="E234" s="6">
        <f>板材才數分析.!C234</f>
        <v>0</v>
      </c>
      <c r="F234" s="6">
        <f>板材才數分析.!D234</f>
        <v>8023</v>
      </c>
      <c r="G234" s="6">
        <f ca="1">板材才數分析.!E234</f>
        <v>0</v>
      </c>
      <c r="H234" s="6">
        <f ca="1">板材才數分析.!F234</f>
        <v>0</v>
      </c>
      <c r="I234" s="6" t="str">
        <f ca="1">板材才數分析.!G234</f>
        <v/>
      </c>
      <c r="J234" s="6">
        <f ca="1">板材才數分析.!H234</f>
        <v>0</v>
      </c>
      <c r="K234" s="6" t="str">
        <f ca="1">板材才數分析.!I234</f>
        <v/>
      </c>
      <c r="L234" s="6">
        <f ca="1">板材才數分析.!J234</f>
        <v>0</v>
      </c>
      <c r="M234" s="6">
        <f ca="1">板材才數分析.!K234</f>
        <v>0</v>
      </c>
      <c r="N234" s="6" t="str">
        <f ca="1">板材才數分析.!L234</f>
        <v/>
      </c>
      <c r="O234" s="6">
        <f ca="1">板材才數分析.!M234</f>
        <v>0</v>
      </c>
      <c r="P234" t="str">
        <f ca="1">表格15[[#This Row],[封邊色號]]</f>
        <v/>
      </c>
      <c r="Q234" s="174" t="str">
        <f ca="1">IF(VLOOKUP(F234,料單!$C:$P,14,FALSE)="","",VLOOKUP(F234,料單!$C:$P,14,FALSE))</f>
        <v/>
      </c>
      <c r="R234" s="174" t="str">
        <f ca="1">IF(VLOOKUP(F234,料單!$C:$Q,15,FALSE)="","",VLOOKUP(F234,料單!$C:$Q,15,FALSE))</f>
        <v/>
      </c>
      <c r="S234" s="174" t="str">
        <f ca="1">IF(VLOOKUP(F234,料單!$C:$R,16,FALSE)="","",VLOOKUP(F234,料單!$C:$R,16,FALSE))</f>
        <v/>
      </c>
      <c r="T234" s="174" t="str">
        <f ca="1">IF(VLOOKUP(F234,料單!$C:$S,17,FALSE)="","",VLOOKUP(F234,料單!$C:$S,17,FALSE))</f>
        <v/>
      </c>
      <c r="U234" s="174" t="str">
        <f ca="1">_xlfn.IFNA(VLOOKUP(VLOOKUP(F234,料單!C:T,18,FALSE),資料庫!AM:AN,2,FALSE),"A")</f>
        <v>A</v>
      </c>
      <c r="V234" s="174" t="str">
        <f ca="1">IF(VLOOKUP(F234,料單!C:U,19,FALSE)="","",VLOOKUP(F234,料單!C:U,19,FALSE))</f>
        <v/>
      </c>
      <c r="W234" s="361" t="str">
        <f t="shared" ca="1" si="16"/>
        <v/>
      </c>
      <c r="X234" s="361" t="str">
        <f t="shared" ca="1" si="17"/>
        <v/>
      </c>
      <c r="Y234" s="361" t="str">
        <f t="shared" ca="1" si="18"/>
        <v/>
      </c>
      <c r="Z234" s="361" t="str">
        <f t="shared" ca="1" si="19"/>
        <v/>
      </c>
      <c r="AA234" s="483">
        <f>料單!$K$3</f>
        <v>0</v>
      </c>
      <c r="AB234" s="483" t="str">
        <f>料單!$L$3</f>
        <v>拉、KD</v>
      </c>
    </row>
    <row r="235" spans="1:28" x14ac:dyDescent="0.25">
      <c r="A235" s="174">
        <f t="shared" si="15"/>
        <v>234</v>
      </c>
      <c r="B235" s="174" t="str">
        <f ca="1">料單!$C$1</f>
        <v>2026101401</v>
      </c>
      <c r="C235" s="174">
        <f>料單!$C$2</f>
        <v>0</v>
      </c>
      <c r="D235" s="6">
        <f>板材才數分析.!B235</f>
        <v>8</v>
      </c>
      <c r="E235" s="6">
        <f>板材才數分析.!C235</f>
        <v>0</v>
      </c>
      <c r="F235" s="6">
        <f>板材才數分析.!D235</f>
        <v>8024</v>
      </c>
      <c r="G235" s="6">
        <f ca="1">板材才數分析.!E235</f>
        <v>0</v>
      </c>
      <c r="H235" s="6">
        <f ca="1">板材才數分析.!F235</f>
        <v>0</v>
      </c>
      <c r="I235" s="6" t="str">
        <f ca="1">板材才數分析.!G235</f>
        <v/>
      </c>
      <c r="J235" s="6">
        <f ca="1">板材才數分析.!H235</f>
        <v>0</v>
      </c>
      <c r="K235" s="6" t="str">
        <f ca="1">板材才數分析.!I235</f>
        <v/>
      </c>
      <c r="L235" s="6">
        <f ca="1">板材才數分析.!J235</f>
        <v>0</v>
      </c>
      <c r="M235" s="6">
        <f ca="1">板材才數分析.!K235</f>
        <v>0</v>
      </c>
      <c r="N235" s="6" t="str">
        <f ca="1">板材才數分析.!L235</f>
        <v/>
      </c>
      <c r="O235" s="6">
        <f ca="1">板材才數分析.!M235</f>
        <v>0</v>
      </c>
      <c r="P235" t="str">
        <f ca="1">表格15[[#This Row],[封邊色號]]</f>
        <v/>
      </c>
      <c r="Q235" s="174" t="str">
        <f ca="1">IF(VLOOKUP(F235,料單!$C:$P,14,FALSE)="","",VLOOKUP(F235,料單!$C:$P,14,FALSE))</f>
        <v/>
      </c>
      <c r="R235" s="174" t="str">
        <f ca="1">IF(VLOOKUP(F235,料單!$C:$Q,15,FALSE)="","",VLOOKUP(F235,料單!$C:$Q,15,FALSE))</f>
        <v/>
      </c>
      <c r="S235" s="174" t="str">
        <f ca="1">IF(VLOOKUP(F235,料單!$C:$R,16,FALSE)="","",VLOOKUP(F235,料單!$C:$R,16,FALSE))</f>
        <v/>
      </c>
      <c r="T235" s="174" t="str">
        <f ca="1">IF(VLOOKUP(F235,料單!$C:$S,17,FALSE)="","",VLOOKUP(F235,料單!$C:$S,17,FALSE))</f>
        <v/>
      </c>
      <c r="U235" s="174" t="str">
        <f ca="1">_xlfn.IFNA(VLOOKUP(VLOOKUP(F235,料單!C:T,18,FALSE),資料庫!AM:AN,2,FALSE),"A")</f>
        <v>A</v>
      </c>
      <c r="V235" s="174" t="str">
        <f ca="1">IF(VLOOKUP(F235,料單!C:U,19,FALSE)="","",VLOOKUP(F235,料單!C:U,19,FALSE))</f>
        <v/>
      </c>
      <c r="W235" s="361" t="str">
        <f t="shared" ca="1" si="16"/>
        <v/>
      </c>
      <c r="X235" s="361" t="str">
        <f t="shared" ca="1" si="17"/>
        <v/>
      </c>
      <c r="Y235" s="361" t="str">
        <f t="shared" ca="1" si="18"/>
        <v/>
      </c>
      <c r="Z235" s="361" t="str">
        <f t="shared" ca="1" si="19"/>
        <v/>
      </c>
      <c r="AA235" s="483">
        <f>料單!$K$3</f>
        <v>0</v>
      </c>
      <c r="AB235" s="483" t="str">
        <f>料單!$L$3</f>
        <v>拉、KD</v>
      </c>
    </row>
    <row r="236" spans="1:28" x14ac:dyDescent="0.25">
      <c r="A236" s="174">
        <f t="shared" si="15"/>
        <v>235</v>
      </c>
      <c r="B236" s="174" t="str">
        <f ca="1">料單!$C$1</f>
        <v>2026101401</v>
      </c>
      <c r="C236" s="174">
        <f>料單!$C$2</f>
        <v>0</v>
      </c>
      <c r="D236" s="6">
        <f>板材才數分析.!B236</f>
        <v>8</v>
      </c>
      <c r="E236" s="6">
        <f>板材才數分析.!C236</f>
        <v>0</v>
      </c>
      <c r="F236" s="6">
        <f>板材才數分析.!D236</f>
        <v>8025</v>
      </c>
      <c r="G236" s="6">
        <f ca="1">板材才數分析.!E236</f>
        <v>0</v>
      </c>
      <c r="H236" s="6">
        <f ca="1">板材才數分析.!F236</f>
        <v>0</v>
      </c>
      <c r="I236" s="6" t="str">
        <f ca="1">板材才數分析.!G236</f>
        <v/>
      </c>
      <c r="J236" s="6">
        <f ca="1">板材才數分析.!H236</f>
        <v>0</v>
      </c>
      <c r="K236" s="6" t="str">
        <f ca="1">板材才數分析.!I236</f>
        <v/>
      </c>
      <c r="L236" s="6">
        <f ca="1">板材才數分析.!J236</f>
        <v>0</v>
      </c>
      <c r="M236" s="6">
        <f ca="1">板材才數分析.!K236</f>
        <v>0</v>
      </c>
      <c r="N236" s="6" t="str">
        <f ca="1">板材才數分析.!L236</f>
        <v/>
      </c>
      <c r="O236" s="6">
        <f ca="1">板材才數分析.!M236</f>
        <v>0</v>
      </c>
      <c r="P236" t="str">
        <f ca="1">表格15[[#This Row],[封邊色號]]</f>
        <v/>
      </c>
      <c r="Q236" s="174" t="str">
        <f ca="1">IF(VLOOKUP(F236,料單!$C:$P,14,FALSE)="","",VLOOKUP(F236,料單!$C:$P,14,FALSE))</f>
        <v/>
      </c>
      <c r="R236" s="174" t="str">
        <f ca="1">IF(VLOOKUP(F236,料單!$C:$Q,15,FALSE)="","",VLOOKUP(F236,料單!$C:$Q,15,FALSE))</f>
        <v/>
      </c>
      <c r="S236" s="174" t="str">
        <f ca="1">IF(VLOOKUP(F236,料單!$C:$R,16,FALSE)="","",VLOOKUP(F236,料單!$C:$R,16,FALSE))</f>
        <v/>
      </c>
      <c r="T236" s="174" t="str">
        <f ca="1">IF(VLOOKUP(F236,料單!$C:$S,17,FALSE)="","",VLOOKUP(F236,料單!$C:$S,17,FALSE))</f>
        <v/>
      </c>
      <c r="U236" s="174" t="str">
        <f ca="1">_xlfn.IFNA(VLOOKUP(VLOOKUP(F236,料單!C:T,18,FALSE),資料庫!AM:AN,2,FALSE),"A")</f>
        <v>A</v>
      </c>
      <c r="V236" s="174" t="str">
        <f ca="1">IF(VLOOKUP(F236,料單!C:U,19,FALSE)="","",VLOOKUP(F236,料單!C:U,19,FALSE))</f>
        <v/>
      </c>
      <c r="W236" s="361" t="str">
        <f t="shared" ca="1" si="16"/>
        <v/>
      </c>
      <c r="X236" s="361" t="str">
        <f t="shared" ca="1" si="17"/>
        <v/>
      </c>
      <c r="Y236" s="361" t="str">
        <f t="shared" ca="1" si="18"/>
        <v/>
      </c>
      <c r="Z236" s="361" t="str">
        <f t="shared" ca="1" si="19"/>
        <v/>
      </c>
      <c r="AA236" s="483">
        <f>料單!$K$3</f>
        <v>0</v>
      </c>
      <c r="AB236" s="483" t="str">
        <f>料單!$L$3</f>
        <v>拉、KD</v>
      </c>
    </row>
    <row r="237" spans="1:28" x14ac:dyDescent="0.25">
      <c r="A237" s="174">
        <f t="shared" si="15"/>
        <v>236</v>
      </c>
      <c r="B237" s="174" t="str">
        <f ca="1">料單!$C$1</f>
        <v>2026101401</v>
      </c>
      <c r="C237" s="174">
        <f>料單!$C$2</f>
        <v>0</v>
      </c>
      <c r="D237" s="6">
        <f>板材才數分析.!B237</f>
        <v>8</v>
      </c>
      <c r="E237" s="6">
        <f>板材才數分析.!C237</f>
        <v>0</v>
      </c>
      <c r="F237" s="6">
        <f>板材才數分析.!D237</f>
        <v>8026</v>
      </c>
      <c r="G237" s="6">
        <f ca="1">板材才數分析.!E237</f>
        <v>0</v>
      </c>
      <c r="H237" s="6">
        <f ca="1">板材才數分析.!F237</f>
        <v>0</v>
      </c>
      <c r="I237" s="6" t="str">
        <f ca="1">板材才數分析.!G237</f>
        <v/>
      </c>
      <c r="J237" s="6">
        <f ca="1">板材才數分析.!H237</f>
        <v>0</v>
      </c>
      <c r="K237" s="6" t="str">
        <f ca="1">板材才數分析.!I237</f>
        <v/>
      </c>
      <c r="L237" s="6">
        <f ca="1">板材才數分析.!J237</f>
        <v>0</v>
      </c>
      <c r="M237" s="6">
        <f ca="1">板材才數分析.!K237</f>
        <v>0</v>
      </c>
      <c r="N237" s="6" t="str">
        <f ca="1">板材才數分析.!L237</f>
        <v/>
      </c>
      <c r="O237" s="6">
        <f ca="1">板材才數分析.!M237</f>
        <v>0</v>
      </c>
      <c r="P237" t="str">
        <f ca="1">表格15[[#This Row],[封邊色號]]</f>
        <v/>
      </c>
      <c r="Q237" s="174" t="str">
        <f ca="1">IF(VLOOKUP(F237,料單!$C:$P,14,FALSE)="","",VLOOKUP(F237,料單!$C:$P,14,FALSE))</f>
        <v/>
      </c>
      <c r="R237" s="174" t="str">
        <f ca="1">IF(VLOOKUP(F237,料單!$C:$Q,15,FALSE)="","",VLOOKUP(F237,料單!$C:$Q,15,FALSE))</f>
        <v/>
      </c>
      <c r="S237" s="174" t="str">
        <f ca="1">IF(VLOOKUP(F237,料單!$C:$R,16,FALSE)="","",VLOOKUP(F237,料單!$C:$R,16,FALSE))</f>
        <v/>
      </c>
      <c r="T237" s="174" t="str">
        <f ca="1">IF(VLOOKUP(F237,料單!$C:$S,17,FALSE)="","",VLOOKUP(F237,料單!$C:$S,17,FALSE))</f>
        <v/>
      </c>
      <c r="U237" s="174" t="str">
        <f ca="1">_xlfn.IFNA(VLOOKUP(VLOOKUP(F237,料單!C:T,18,FALSE),資料庫!AM:AN,2,FALSE),"A")</f>
        <v>A</v>
      </c>
      <c r="V237" s="174" t="str">
        <f ca="1">IF(VLOOKUP(F237,料單!C:U,19,FALSE)="","",VLOOKUP(F237,料單!C:U,19,FALSE))</f>
        <v/>
      </c>
      <c r="W237" s="361" t="str">
        <f t="shared" ca="1" si="16"/>
        <v/>
      </c>
      <c r="X237" s="361" t="str">
        <f t="shared" ca="1" si="17"/>
        <v/>
      </c>
      <c r="Y237" s="361" t="str">
        <f t="shared" ca="1" si="18"/>
        <v/>
      </c>
      <c r="Z237" s="361" t="str">
        <f t="shared" ca="1" si="19"/>
        <v/>
      </c>
      <c r="AA237" s="483">
        <f>料單!$K$3</f>
        <v>0</v>
      </c>
      <c r="AB237" s="483" t="str">
        <f>料單!$L$3</f>
        <v>拉、KD</v>
      </c>
    </row>
    <row r="238" spans="1:28" x14ac:dyDescent="0.25">
      <c r="A238" s="174">
        <f t="shared" si="15"/>
        <v>237</v>
      </c>
      <c r="B238" s="174" t="str">
        <f ca="1">料單!$C$1</f>
        <v>2026101401</v>
      </c>
      <c r="C238" s="174">
        <f>料單!$C$2</f>
        <v>0</v>
      </c>
      <c r="D238" s="6">
        <f>板材才數分析.!B238</f>
        <v>8</v>
      </c>
      <c r="E238" s="6">
        <f>板材才數分析.!C238</f>
        <v>0</v>
      </c>
      <c r="F238" s="6">
        <f>板材才數分析.!D238</f>
        <v>8027</v>
      </c>
      <c r="G238" s="6">
        <f ca="1">板材才數分析.!E238</f>
        <v>0</v>
      </c>
      <c r="H238" s="6">
        <f ca="1">板材才數分析.!F238</f>
        <v>0</v>
      </c>
      <c r="I238" s="6" t="str">
        <f ca="1">板材才數分析.!G238</f>
        <v/>
      </c>
      <c r="J238" s="6">
        <f ca="1">板材才數分析.!H238</f>
        <v>0</v>
      </c>
      <c r="K238" s="6" t="str">
        <f ca="1">板材才數分析.!I238</f>
        <v/>
      </c>
      <c r="L238" s="6">
        <f ca="1">板材才數分析.!J238</f>
        <v>0</v>
      </c>
      <c r="M238" s="6">
        <f ca="1">板材才數分析.!K238</f>
        <v>0</v>
      </c>
      <c r="N238" s="6" t="str">
        <f ca="1">板材才數分析.!L238</f>
        <v/>
      </c>
      <c r="O238" s="6">
        <f ca="1">板材才數分析.!M238</f>
        <v>0</v>
      </c>
      <c r="P238" t="str">
        <f ca="1">表格15[[#This Row],[封邊色號]]</f>
        <v/>
      </c>
      <c r="Q238" s="174" t="str">
        <f ca="1">IF(VLOOKUP(F238,料單!$C:$P,14,FALSE)="","",VLOOKUP(F238,料單!$C:$P,14,FALSE))</f>
        <v/>
      </c>
      <c r="R238" s="174" t="str">
        <f ca="1">IF(VLOOKUP(F238,料單!$C:$Q,15,FALSE)="","",VLOOKUP(F238,料單!$C:$Q,15,FALSE))</f>
        <v/>
      </c>
      <c r="S238" s="174" t="str">
        <f ca="1">IF(VLOOKUP(F238,料單!$C:$R,16,FALSE)="","",VLOOKUP(F238,料單!$C:$R,16,FALSE))</f>
        <v/>
      </c>
      <c r="T238" s="174" t="str">
        <f ca="1">IF(VLOOKUP(F238,料單!$C:$S,17,FALSE)="","",VLOOKUP(F238,料單!$C:$S,17,FALSE))</f>
        <v/>
      </c>
      <c r="U238" s="174" t="str">
        <f ca="1">_xlfn.IFNA(VLOOKUP(VLOOKUP(F238,料單!C:T,18,FALSE),資料庫!AM:AN,2,FALSE),"A")</f>
        <v>A</v>
      </c>
      <c r="V238" s="174" t="str">
        <f ca="1">IF(VLOOKUP(F238,料單!C:U,19,FALSE)="","",VLOOKUP(F238,料單!C:U,19,FALSE))</f>
        <v/>
      </c>
      <c r="W238" s="361" t="str">
        <f t="shared" ca="1" si="16"/>
        <v/>
      </c>
      <c r="X238" s="361" t="str">
        <f t="shared" ca="1" si="17"/>
        <v/>
      </c>
      <c r="Y238" s="361" t="str">
        <f t="shared" ca="1" si="18"/>
        <v/>
      </c>
      <c r="Z238" s="361" t="str">
        <f t="shared" ca="1" si="19"/>
        <v/>
      </c>
      <c r="AA238" s="483">
        <f>料單!$K$3</f>
        <v>0</v>
      </c>
      <c r="AB238" s="483" t="str">
        <f>料單!$L$3</f>
        <v>拉、KD</v>
      </c>
    </row>
    <row r="239" spans="1:28" x14ac:dyDescent="0.25">
      <c r="A239" s="174">
        <f t="shared" si="15"/>
        <v>238</v>
      </c>
      <c r="B239" s="174" t="str">
        <f ca="1">料單!$C$1</f>
        <v>2026101401</v>
      </c>
      <c r="C239" s="174">
        <f>料單!$C$2</f>
        <v>0</v>
      </c>
      <c r="D239" s="6">
        <f>板材才數分析.!B239</f>
        <v>8</v>
      </c>
      <c r="E239" s="6">
        <f>板材才數分析.!C239</f>
        <v>0</v>
      </c>
      <c r="F239" s="6">
        <f>板材才數分析.!D239</f>
        <v>8028</v>
      </c>
      <c r="G239" s="6">
        <f ca="1">板材才數分析.!E239</f>
        <v>0</v>
      </c>
      <c r="H239" s="6">
        <f ca="1">板材才數分析.!F239</f>
        <v>0</v>
      </c>
      <c r="I239" s="6" t="str">
        <f ca="1">板材才數分析.!G239</f>
        <v/>
      </c>
      <c r="J239" s="6">
        <f ca="1">板材才數分析.!H239</f>
        <v>0</v>
      </c>
      <c r="K239" s="6" t="str">
        <f ca="1">板材才數分析.!I239</f>
        <v/>
      </c>
      <c r="L239" s="6">
        <f ca="1">板材才數分析.!J239</f>
        <v>0</v>
      </c>
      <c r="M239" s="6">
        <f ca="1">板材才數分析.!K239</f>
        <v>0</v>
      </c>
      <c r="N239" s="6" t="str">
        <f ca="1">板材才數分析.!L239</f>
        <v/>
      </c>
      <c r="O239" s="6">
        <f ca="1">板材才數分析.!M239</f>
        <v>0</v>
      </c>
      <c r="P239" t="str">
        <f ca="1">表格15[[#This Row],[封邊色號]]</f>
        <v/>
      </c>
      <c r="Q239" s="174" t="str">
        <f ca="1">IF(VLOOKUP(F239,料單!$C:$P,14,FALSE)="","",VLOOKUP(F239,料單!$C:$P,14,FALSE))</f>
        <v/>
      </c>
      <c r="R239" s="174" t="str">
        <f ca="1">IF(VLOOKUP(F239,料單!$C:$Q,15,FALSE)="","",VLOOKUP(F239,料單!$C:$Q,15,FALSE))</f>
        <v/>
      </c>
      <c r="S239" s="174" t="str">
        <f ca="1">IF(VLOOKUP(F239,料單!$C:$R,16,FALSE)="","",VLOOKUP(F239,料單!$C:$R,16,FALSE))</f>
        <v/>
      </c>
      <c r="T239" s="174" t="str">
        <f ca="1">IF(VLOOKUP(F239,料單!$C:$S,17,FALSE)="","",VLOOKUP(F239,料單!$C:$S,17,FALSE))</f>
        <v/>
      </c>
      <c r="U239" s="174" t="str">
        <f ca="1">_xlfn.IFNA(VLOOKUP(VLOOKUP(F239,料單!C:T,18,FALSE),資料庫!AM:AN,2,FALSE),"A")</f>
        <v>A</v>
      </c>
      <c r="V239" s="174" t="str">
        <f ca="1">IF(VLOOKUP(F239,料單!C:U,19,FALSE)="","",VLOOKUP(F239,料單!C:U,19,FALSE))</f>
        <v/>
      </c>
      <c r="W239" s="361" t="str">
        <f t="shared" ca="1" si="16"/>
        <v/>
      </c>
      <c r="X239" s="361" t="str">
        <f t="shared" ca="1" si="17"/>
        <v/>
      </c>
      <c r="Y239" s="361" t="str">
        <f t="shared" ca="1" si="18"/>
        <v/>
      </c>
      <c r="Z239" s="361" t="str">
        <f t="shared" ca="1" si="19"/>
        <v/>
      </c>
      <c r="AA239" s="483">
        <f>料單!$K$3</f>
        <v>0</v>
      </c>
      <c r="AB239" s="483" t="str">
        <f>料單!$L$3</f>
        <v>拉、KD</v>
      </c>
    </row>
    <row r="240" spans="1:28" x14ac:dyDescent="0.25">
      <c r="A240" s="174">
        <f t="shared" si="15"/>
        <v>239</v>
      </c>
      <c r="B240" s="174" t="str">
        <f ca="1">料單!$C$1</f>
        <v>2026101401</v>
      </c>
      <c r="C240" s="174">
        <f>料單!$C$2</f>
        <v>0</v>
      </c>
      <c r="D240" s="6">
        <f>板材才數分析.!B240</f>
        <v>8</v>
      </c>
      <c r="E240" s="6">
        <f>板材才數分析.!C240</f>
        <v>0</v>
      </c>
      <c r="F240" s="6">
        <f>板材才數分析.!D240</f>
        <v>8029</v>
      </c>
      <c r="G240" s="6">
        <f ca="1">板材才數分析.!E240</f>
        <v>0</v>
      </c>
      <c r="H240" s="6">
        <f ca="1">板材才數分析.!F240</f>
        <v>0</v>
      </c>
      <c r="I240" s="6" t="str">
        <f ca="1">板材才數分析.!G240</f>
        <v/>
      </c>
      <c r="J240" s="6">
        <f ca="1">板材才數分析.!H240</f>
        <v>0</v>
      </c>
      <c r="K240" s="6" t="str">
        <f ca="1">板材才數分析.!I240</f>
        <v/>
      </c>
      <c r="L240" s="6">
        <f ca="1">板材才數分析.!J240</f>
        <v>0</v>
      </c>
      <c r="M240" s="6">
        <f ca="1">板材才數分析.!K240</f>
        <v>0</v>
      </c>
      <c r="N240" s="6" t="str">
        <f ca="1">板材才數分析.!L240</f>
        <v/>
      </c>
      <c r="O240" s="6">
        <f ca="1">板材才數分析.!M240</f>
        <v>0</v>
      </c>
      <c r="P240" t="str">
        <f ca="1">表格15[[#This Row],[封邊色號]]</f>
        <v/>
      </c>
      <c r="Q240" s="174" t="str">
        <f ca="1">IF(VLOOKUP(F240,料單!$C:$P,14,FALSE)="","",VLOOKUP(F240,料單!$C:$P,14,FALSE))</f>
        <v/>
      </c>
      <c r="R240" s="174" t="str">
        <f ca="1">IF(VLOOKUP(F240,料單!$C:$Q,15,FALSE)="","",VLOOKUP(F240,料單!$C:$Q,15,FALSE))</f>
        <v/>
      </c>
      <c r="S240" s="174" t="str">
        <f ca="1">IF(VLOOKUP(F240,料單!$C:$R,16,FALSE)="","",VLOOKUP(F240,料單!$C:$R,16,FALSE))</f>
        <v/>
      </c>
      <c r="T240" s="174" t="str">
        <f ca="1">IF(VLOOKUP(F240,料單!$C:$S,17,FALSE)="","",VLOOKUP(F240,料單!$C:$S,17,FALSE))</f>
        <v/>
      </c>
      <c r="U240" s="174" t="str">
        <f ca="1">_xlfn.IFNA(VLOOKUP(VLOOKUP(F240,料單!C:T,18,FALSE),資料庫!AM:AN,2,FALSE),"A")</f>
        <v>A</v>
      </c>
      <c r="V240" s="174" t="str">
        <f ca="1">IF(VLOOKUP(F240,料單!C:U,19,FALSE)="","",VLOOKUP(F240,料單!C:U,19,FALSE))</f>
        <v/>
      </c>
      <c r="W240" s="361" t="str">
        <f t="shared" ca="1" si="16"/>
        <v/>
      </c>
      <c r="X240" s="361" t="str">
        <f t="shared" ca="1" si="17"/>
        <v/>
      </c>
      <c r="Y240" s="361" t="str">
        <f t="shared" ca="1" si="18"/>
        <v/>
      </c>
      <c r="Z240" s="361" t="str">
        <f t="shared" ca="1" si="19"/>
        <v/>
      </c>
      <c r="AA240" s="483">
        <f>料單!$K$3</f>
        <v>0</v>
      </c>
      <c r="AB240" s="483" t="str">
        <f>料單!$L$3</f>
        <v>拉、KD</v>
      </c>
    </row>
    <row r="241" spans="1:28" s="242" customFormat="1" x14ac:dyDescent="0.25">
      <c r="A241" s="174">
        <f t="shared" si="15"/>
        <v>240</v>
      </c>
      <c r="B241" s="241" t="str">
        <f ca="1">料單!$C$1</f>
        <v>2026101401</v>
      </c>
      <c r="C241" s="241">
        <f>料單!$C$2</f>
        <v>0</v>
      </c>
      <c r="D241" s="245">
        <f>板材才數分析.!B241</f>
        <v>8</v>
      </c>
      <c r="E241" s="245">
        <f>板材才數分析.!C241</f>
        <v>0</v>
      </c>
      <c r="F241" s="245">
        <f>板材才數分析.!D241</f>
        <v>8030</v>
      </c>
      <c r="G241" s="245">
        <f ca="1">板材才數分析.!E241</f>
        <v>0</v>
      </c>
      <c r="H241" s="245">
        <f ca="1">板材才數分析.!F241</f>
        <v>0</v>
      </c>
      <c r="I241" s="245" t="str">
        <f ca="1">板材才數分析.!G241</f>
        <v/>
      </c>
      <c r="J241" s="245">
        <f ca="1">板材才數分析.!H241</f>
        <v>0</v>
      </c>
      <c r="K241" s="245" t="str">
        <f ca="1">板材才數分析.!I241</f>
        <v/>
      </c>
      <c r="L241" s="245">
        <f ca="1">板材才數分析.!J241</f>
        <v>0</v>
      </c>
      <c r="M241" s="245">
        <f ca="1">板材才數分析.!K241</f>
        <v>0</v>
      </c>
      <c r="N241" s="245" t="str">
        <f ca="1">板材才數分析.!L241</f>
        <v/>
      </c>
      <c r="O241" s="245">
        <f ca="1">板材才數分析.!M241</f>
        <v>0</v>
      </c>
      <c r="P241" t="str">
        <f ca="1">表格15[[#This Row],[封邊色號]]</f>
        <v/>
      </c>
      <c r="Q241" s="174" t="str">
        <f ca="1">IF(VLOOKUP(F241,料單!$C:$P,14,FALSE)="","",VLOOKUP(F241,料單!$C:$P,14,FALSE))</f>
        <v/>
      </c>
      <c r="R241" s="174" t="str">
        <f ca="1">IF(VLOOKUP(F241,料單!$C:$Q,15,FALSE)="","",VLOOKUP(F241,料單!$C:$Q,15,FALSE))</f>
        <v/>
      </c>
      <c r="S241" s="174" t="str">
        <f ca="1">IF(VLOOKUP(F241,料單!$C:$R,16,FALSE)="","",VLOOKUP(F241,料單!$C:$R,16,FALSE))</f>
        <v/>
      </c>
      <c r="T241" s="174" t="str">
        <f ca="1">IF(VLOOKUP(F241,料單!$C:$S,17,FALSE)="","",VLOOKUP(F241,料單!$C:$S,17,FALSE))</f>
        <v/>
      </c>
      <c r="U241" s="174" t="str">
        <f ca="1">_xlfn.IFNA(VLOOKUP(VLOOKUP(F241,料單!C:T,18,FALSE),資料庫!AM:AN,2,FALSE),"A")</f>
        <v>A</v>
      </c>
      <c r="V241" s="174" t="str">
        <f ca="1">IF(VLOOKUP(F241,料單!C:U,19,FALSE)="","",VLOOKUP(F241,料單!C:U,19,FALSE))</f>
        <v/>
      </c>
      <c r="W241" s="375" t="str">
        <f t="shared" ca="1" si="16"/>
        <v/>
      </c>
      <c r="X241" s="361" t="str">
        <f t="shared" ca="1" si="17"/>
        <v/>
      </c>
      <c r="Y241" s="375" t="str">
        <f t="shared" ca="1" si="18"/>
        <v/>
      </c>
      <c r="Z241" s="375" t="str">
        <f t="shared" ca="1" si="19"/>
        <v/>
      </c>
      <c r="AA241" s="483">
        <f>料單!$K$3</f>
        <v>0</v>
      </c>
      <c r="AB241" s="483" t="str">
        <f>料單!$L$3</f>
        <v>拉、KD</v>
      </c>
    </row>
    <row r="242" spans="1:28" x14ac:dyDescent="0.25">
      <c r="A242" s="174">
        <f t="shared" si="15"/>
        <v>241</v>
      </c>
      <c r="B242" s="174" t="str">
        <f ca="1">料單!$C$1</f>
        <v>2026101401</v>
      </c>
      <c r="C242" s="174">
        <f>料單!$C$2</f>
        <v>0</v>
      </c>
      <c r="D242" s="6">
        <f>板材才數分析.!B242</f>
        <v>9</v>
      </c>
      <c r="E242" s="6">
        <f>板材才數分析.!C242</f>
        <v>0</v>
      </c>
      <c r="F242" s="6">
        <f>板材才數分析.!D242</f>
        <v>9001</v>
      </c>
      <c r="G242" s="6" t="str">
        <f ca="1">板材才數分析.!E242</f>
        <v>頂板</v>
      </c>
      <c r="H242" s="6">
        <f ca="1">板材才數分析.!F242</f>
        <v>-36</v>
      </c>
      <c r="I242" s="6" t="str">
        <f ca="1">板材才數分析.!G242</f>
        <v>AA</v>
      </c>
      <c r="J242" s="6">
        <f ca="1">板材才數分析.!H242</f>
        <v>0</v>
      </c>
      <c r="K242" s="6" t="str">
        <f ca="1">板材才數分析.!I242</f>
        <v/>
      </c>
      <c r="L242" s="6">
        <f ca="1">板材才數分析.!J242</f>
        <v>18</v>
      </c>
      <c r="M242" s="6">
        <f ca="1">板材才數分析.!K242</f>
        <v>0</v>
      </c>
      <c r="N242" s="6" t="str">
        <f ca="1">板材才數分析.!L242</f>
        <v/>
      </c>
      <c r="O242" s="6">
        <f ca="1">板材才數分析.!M242</f>
        <v>0</v>
      </c>
      <c r="P242" t="str">
        <f ca="1">表格15[[#This Row],[封邊色號]]</f>
        <v/>
      </c>
      <c r="Q242" s="174" t="str">
        <f ca="1">IF(VLOOKUP(F242,料單!$C:$P,14,FALSE)="","",VLOOKUP(F242,料單!$C:$P,14,FALSE))</f>
        <v>背板溝</v>
      </c>
      <c r="R242" s="174" t="str">
        <f ca="1">IF(VLOOKUP(F242,料單!$C:$Q,15,FALSE)="","",VLOOKUP(F242,料單!$C:$Q,15,FALSE))</f>
        <v>側</v>
      </c>
      <c r="S242" s="174" t="str">
        <f ca="1">IF(VLOOKUP(F242,料單!$C:$R,16,FALSE)="","",VLOOKUP(F242,料單!$C:$R,16,FALSE))</f>
        <v/>
      </c>
      <c r="T242" s="174" t="str">
        <f ca="1">IF(VLOOKUP(F242,料單!$C:$S,17,FALSE)="","",VLOOKUP(F242,料單!$C:$S,17,FALSE))</f>
        <v/>
      </c>
      <c r="U242" s="174" t="str">
        <f ca="1">_xlfn.IFNA(VLOOKUP(VLOOKUP(F242,料單!C:T,18,FALSE),資料庫!AM:AN,2,FALSE),"A")</f>
        <v>A</v>
      </c>
      <c r="V242" s="174">
        <f ca="1">IF(VLOOKUP(F242,料單!C:U,19,FALSE)="","",VLOOKUP(F242,料單!C:U,19,FALSE))</f>
        <v>1</v>
      </c>
      <c r="W242" s="361" t="str">
        <f t="shared" ca="1" si="16"/>
        <v>A</v>
      </c>
      <c r="X242" s="361" t="str">
        <f t="shared" ca="1" si="17"/>
        <v>A</v>
      </c>
      <c r="Y242" s="361" t="str">
        <f t="shared" ca="1" si="18"/>
        <v/>
      </c>
      <c r="Z242" s="361" t="str">
        <f t="shared" ca="1" si="19"/>
        <v/>
      </c>
      <c r="AA242" s="483">
        <f>料單!$K$3</f>
        <v>0</v>
      </c>
      <c r="AB242" s="483" t="str">
        <f>料單!$L$3</f>
        <v>拉、KD</v>
      </c>
    </row>
    <row r="243" spans="1:28" x14ac:dyDescent="0.25">
      <c r="A243" s="174">
        <f t="shared" si="15"/>
        <v>242</v>
      </c>
      <c r="B243" s="174" t="str">
        <f ca="1">料單!$C$1</f>
        <v>2026101401</v>
      </c>
      <c r="C243" s="174">
        <f>料單!$C$2</f>
        <v>0</v>
      </c>
      <c r="D243" s="6">
        <f>板材才數分析.!B243</f>
        <v>9</v>
      </c>
      <c r="E243" s="6">
        <f>板材才數分析.!C243</f>
        <v>0</v>
      </c>
      <c r="F243" s="6">
        <f>板材才數分析.!D243</f>
        <v>9002</v>
      </c>
      <c r="G243" s="6" t="str">
        <f ca="1">板材才數分析.!E243</f>
        <v>底板</v>
      </c>
      <c r="H243" s="6">
        <f ca="1">板材才數分析.!F243</f>
        <v>-36</v>
      </c>
      <c r="I243" s="6" t="str">
        <f ca="1">板材才數分析.!G243</f>
        <v>AA</v>
      </c>
      <c r="J243" s="6">
        <f ca="1">板材才數分析.!H243</f>
        <v>0</v>
      </c>
      <c r="K243" s="6" t="str">
        <f ca="1">板材才數分析.!I243</f>
        <v/>
      </c>
      <c r="L243" s="6">
        <f ca="1">板材才數分析.!J243</f>
        <v>18</v>
      </c>
      <c r="M243" s="6">
        <f ca="1">板材才數分析.!K243</f>
        <v>0</v>
      </c>
      <c r="N243" s="6" t="str">
        <f ca="1">板材才數分析.!L243</f>
        <v/>
      </c>
      <c r="O243" s="6">
        <f ca="1">板材才數分析.!M243</f>
        <v>0</v>
      </c>
      <c r="P243" t="str">
        <f ca="1">表格15[[#This Row],[封邊色號]]</f>
        <v/>
      </c>
      <c r="Q243" s="174" t="str">
        <f ca="1">IF(VLOOKUP(F243,料單!$C:$P,14,FALSE)="","",VLOOKUP(F243,料單!$C:$P,14,FALSE))</f>
        <v>背板溝</v>
      </c>
      <c r="R243" s="174" t="str">
        <f ca="1">IF(VLOOKUP(F243,料單!$C:$Q,15,FALSE)="","",VLOOKUP(F243,料單!$C:$Q,15,FALSE))</f>
        <v>側</v>
      </c>
      <c r="S243" s="174" t="str">
        <f ca="1">IF(VLOOKUP(F243,料單!$C:$R,16,FALSE)="","",VLOOKUP(F243,料單!$C:$R,16,FALSE))</f>
        <v/>
      </c>
      <c r="T243" s="174" t="str">
        <f ca="1">IF(VLOOKUP(F243,料單!$C:$S,17,FALSE)="","",VLOOKUP(F243,料單!$C:$S,17,FALSE))</f>
        <v/>
      </c>
      <c r="U243" s="174" t="str">
        <f ca="1">_xlfn.IFNA(VLOOKUP(VLOOKUP(F243,料單!C:T,18,FALSE),資料庫!AM:AN,2,FALSE),"A")</f>
        <v>A</v>
      </c>
      <c r="V243" s="174">
        <f ca="1">IF(VLOOKUP(F243,料單!C:U,19,FALSE)="","",VLOOKUP(F243,料單!C:U,19,FALSE))</f>
        <v>1</v>
      </c>
      <c r="W243" s="361" t="str">
        <f t="shared" ca="1" si="16"/>
        <v>A</v>
      </c>
      <c r="X243" s="361" t="str">
        <f t="shared" ca="1" si="17"/>
        <v>A</v>
      </c>
      <c r="Y243" s="361" t="str">
        <f t="shared" ca="1" si="18"/>
        <v/>
      </c>
      <c r="Z243" s="361" t="str">
        <f t="shared" ca="1" si="19"/>
        <v/>
      </c>
      <c r="AA243" s="483">
        <f>料單!$K$3</f>
        <v>0</v>
      </c>
      <c r="AB243" s="483" t="str">
        <f>料單!$L$3</f>
        <v>拉、KD</v>
      </c>
    </row>
    <row r="244" spans="1:28" x14ac:dyDescent="0.25">
      <c r="A244" s="174">
        <f t="shared" si="15"/>
        <v>243</v>
      </c>
      <c r="B244" s="174" t="str">
        <f ca="1">料單!$C$1</f>
        <v>2026101401</v>
      </c>
      <c r="C244" s="174">
        <f>料單!$C$2</f>
        <v>0</v>
      </c>
      <c r="D244" s="6">
        <f>板材才數分析.!B244</f>
        <v>9</v>
      </c>
      <c r="E244" s="6">
        <f>板材才數分析.!C244</f>
        <v>0</v>
      </c>
      <c r="F244" s="6">
        <f>板材才數分析.!D244</f>
        <v>9003</v>
      </c>
      <c r="G244" s="6" t="str">
        <f ca="1">板材才數分析.!E244</f>
        <v>左側板</v>
      </c>
      <c r="H244" s="6">
        <f ca="1">板材才數分析.!F244</f>
        <v>0</v>
      </c>
      <c r="I244" s="6" t="str">
        <f ca="1">板材才數分析.!G244</f>
        <v>AA</v>
      </c>
      <c r="J244" s="6">
        <f ca="1">板材才數分析.!H244</f>
        <v>0</v>
      </c>
      <c r="K244" s="6" t="str">
        <f ca="1">板材才數分析.!I244</f>
        <v>AA</v>
      </c>
      <c r="L244" s="6">
        <f ca="1">板材才數分析.!J244</f>
        <v>18</v>
      </c>
      <c r="M244" s="6">
        <f ca="1">板材才數分析.!K244</f>
        <v>0</v>
      </c>
      <c r="N244" s="6" t="str">
        <f ca="1">板材才數分析.!L244</f>
        <v/>
      </c>
      <c r="O244" s="6">
        <f ca="1">板材才數分析.!M244</f>
        <v>0</v>
      </c>
      <c r="P244" t="str">
        <f ca="1">表格15[[#This Row],[封邊色號]]</f>
        <v/>
      </c>
      <c r="Q244" s="174" t="str">
        <f ca="1">IF(VLOOKUP(F244,料單!$C:$P,14,FALSE)="","",VLOOKUP(F244,料單!$C:$P,14,FALSE))</f>
        <v>背板溝</v>
      </c>
      <c r="R244" s="174" t="str">
        <f ca="1">IF(VLOOKUP(F244,料單!$C:$Q,15,FALSE)="","",VLOOKUP(F244,料單!$C:$Q,15,FALSE))</f>
        <v>面</v>
      </c>
      <c r="S244" s="174" t="str">
        <f ca="1">IF(VLOOKUP(F244,料單!$C:$R,16,FALSE)="","",VLOOKUP(F244,料單!$C:$R,16,FALSE))</f>
        <v>排</v>
      </c>
      <c r="T244" s="174" t="str">
        <f ca="1">IF(VLOOKUP(F244,料單!$C:$S,17,FALSE)="","",VLOOKUP(F244,料單!$C:$S,17,FALSE))</f>
        <v/>
      </c>
      <c r="U244" s="174" t="str">
        <f ca="1">_xlfn.IFNA(VLOOKUP(VLOOKUP(F244,料單!C:T,18,FALSE),資料庫!AM:AN,2,FALSE),"A")</f>
        <v>A</v>
      </c>
      <c r="V244" s="174">
        <f ca="1">IF(VLOOKUP(F244,料單!C:U,19,FALSE)="","",VLOOKUP(F244,料單!C:U,19,FALSE))</f>
        <v>1</v>
      </c>
      <c r="W244" s="361" t="str">
        <f t="shared" ca="1" si="16"/>
        <v>A</v>
      </c>
      <c r="X244" s="361" t="str">
        <f t="shared" ca="1" si="17"/>
        <v>A</v>
      </c>
      <c r="Y244" s="361" t="str">
        <f t="shared" ca="1" si="18"/>
        <v>A</v>
      </c>
      <c r="Z244" s="361" t="str">
        <f t="shared" ca="1" si="19"/>
        <v>A</v>
      </c>
      <c r="AA244" s="483">
        <f>料單!$K$3</f>
        <v>0</v>
      </c>
      <c r="AB244" s="483" t="str">
        <f>料單!$L$3</f>
        <v>拉、KD</v>
      </c>
    </row>
    <row r="245" spans="1:28" x14ac:dyDescent="0.25">
      <c r="A245" s="174">
        <f t="shared" si="15"/>
        <v>244</v>
      </c>
      <c r="B245" s="174" t="str">
        <f ca="1">料單!$C$1</f>
        <v>2026101401</v>
      </c>
      <c r="C245" s="174">
        <f>料單!$C$2</f>
        <v>0</v>
      </c>
      <c r="D245" s="6">
        <f>板材才數分析.!B245</f>
        <v>9</v>
      </c>
      <c r="E245" s="6">
        <f>板材才數分析.!C245</f>
        <v>0</v>
      </c>
      <c r="F245" s="6">
        <f>板材才數分析.!D245</f>
        <v>9004</v>
      </c>
      <c r="G245" s="6" t="str">
        <f ca="1">板材才數分析.!E245</f>
        <v>右側板</v>
      </c>
      <c r="H245" s="6">
        <f ca="1">板材才數分析.!F245</f>
        <v>0</v>
      </c>
      <c r="I245" s="6" t="str">
        <f ca="1">板材才數分析.!G245</f>
        <v>AA</v>
      </c>
      <c r="J245" s="6">
        <f ca="1">板材才數分析.!H245</f>
        <v>0</v>
      </c>
      <c r="K245" s="6" t="str">
        <f ca="1">板材才數分析.!I245</f>
        <v>AA</v>
      </c>
      <c r="L245" s="6">
        <f ca="1">板材才數分析.!J245</f>
        <v>18</v>
      </c>
      <c r="M245" s="6">
        <f ca="1">板材才數分析.!K245</f>
        <v>0</v>
      </c>
      <c r="N245" s="6" t="str">
        <f ca="1">板材才數分析.!L245</f>
        <v/>
      </c>
      <c r="O245" s="6">
        <f ca="1">板材才數分析.!M245</f>
        <v>0</v>
      </c>
      <c r="P245" t="str">
        <f ca="1">表格15[[#This Row],[封邊色號]]</f>
        <v/>
      </c>
      <c r="Q245" s="174" t="str">
        <f ca="1">IF(VLOOKUP(F245,料單!$C:$P,14,FALSE)="","",VLOOKUP(F245,料單!$C:$P,14,FALSE))</f>
        <v>背板溝</v>
      </c>
      <c r="R245" s="174" t="str">
        <f ca="1">IF(VLOOKUP(F245,料單!$C:$Q,15,FALSE)="","",VLOOKUP(F245,料單!$C:$Q,15,FALSE))</f>
        <v>面</v>
      </c>
      <c r="S245" s="174" t="str">
        <f ca="1">IF(VLOOKUP(F245,料單!$C:$R,16,FALSE)="","",VLOOKUP(F245,料單!$C:$R,16,FALSE))</f>
        <v>排</v>
      </c>
      <c r="T245" s="174" t="str">
        <f ca="1">IF(VLOOKUP(F245,料單!$C:$S,17,FALSE)="","",VLOOKUP(F245,料單!$C:$S,17,FALSE))</f>
        <v/>
      </c>
      <c r="U245" s="174" t="str">
        <f ca="1">_xlfn.IFNA(VLOOKUP(VLOOKUP(F245,料單!C:T,18,FALSE),資料庫!AM:AN,2,FALSE),"A")</f>
        <v>A</v>
      </c>
      <c r="V245" s="174">
        <f ca="1">IF(VLOOKUP(F245,料單!C:U,19,FALSE)="","",VLOOKUP(F245,料單!C:U,19,FALSE))</f>
        <v>1</v>
      </c>
      <c r="W245" s="361" t="str">
        <f t="shared" ca="1" si="16"/>
        <v>A</v>
      </c>
      <c r="X245" s="361" t="str">
        <f t="shared" ca="1" si="17"/>
        <v>A</v>
      </c>
      <c r="Y245" s="361" t="str">
        <f t="shared" ca="1" si="18"/>
        <v>A</v>
      </c>
      <c r="Z245" s="361" t="str">
        <f t="shared" ca="1" si="19"/>
        <v>A</v>
      </c>
      <c r="AA245" s="483">
        <f>料單!$K$3</f>
        <v>0</v>
      </c>
      <c r="AB245" s="483" t="str">
        <f>料單!$L$3</f>
        <v>拉、KD</v>
      </c>
    </row>
    <row r="246" spans="1:28" x14ac:dyDescent="0.25">
      <c r="A246" s="174">
        <f t="shared" si="15"/>
        <v>245</v>
      </c>
      <c r="B246" s="174" t="str">
        <f ca="1">料單!$C$1</f>
        <v>2026101401</v>
      </c>
      <c r="C246" s="174">
        <f>料單!$C$2</f>
        <v>0</v>
      </c>
      <c r="D246" s="6">
        <f>板材才數分析.!B246</f>
        <v>9</v>
      </c>
      <c r="E246" s="6">
        <f>板材才數分析.!C246</f>
        <v>0</v>
      </c>
      <c r="F246" s="6">
        <f>板材才數分析.!D246</f>
        <v>9005</v>
      </c>
      <c r="G246" s="6" t="str">
        <f ca="1">板材才數分析.!E246</f>
        <v>背板</v>
      </c>
      <c r="H246" s="6">
        <f ca="1">板材才數分析.!F246</f>
        <v>-22</v>
      </c>
      <c r="I246" s="6" t="str">
        <f ca="1">板材才數分析.!G246</f>
        <v/>
      </c>
      <c r="J246" s="6">
        <f ca="1">板材才數分析.!H246</f>
        <v>-22</v>
      </c>
      <c r="K246" s="6" t="str">
        <f ca="1">板材才數分析.!I246</f>
        <v/>
      </c>
      <c r="L246" s="6">
        <f ca="1">板材才數分析.!J246</f>
        <v>4</v>
      </c>
      <c r="M246" s="6">
        <f ca="1">板材才數分析.!K246</f>
        <v>0</v>
      </c>
      <c r="N246" s="6" t="str">
        <f ca="1">板材才數分析.!L246</f>
        <v/>
      </c>
      <c r="O246" s="6">
        <f ca="1">板材才數分析.!M246</f>
        <v>0</v>
      </c>
      <c r="P246" t="str">
        <f ca="1">表格15[[#This Row],[封邊色號]]</f>
        <v/>
      </c>
      <c r="Q246" s="174" t="str">
        <f ca="1">IF(VLOOKUP(F246,料單!$C:$P,14,FALSE)="","",VLOOKUP(F246,料單!$C:$P,14,FALSE))</f>
        <v/>
      </c>
      <c r="R246" s="174" t="str">
        <f ca="1">IF(VLOOKUP(F246,料單!$C:$Q,15,FALSE)="","",VLOOKUP(F246,料單!$C:$Q,15,FALSE))</f>
        <v/>
      </c>
      <c r="S246" s="174" t="str">
        <f ca="1">IF(VLOOKUP(F246,料單!$C:$R,16,FALSE)="","",VLOOKUP(F246,料單!$C:$R,16,FALSE))</f>
        <v/>
      </c>
      <c r="T246" s="174" t="str">
        <f ca="1">IF(VLOOKUP(F246,料單!$C:$S,17,FALSE)="","",VLOOKUP(F246,料單!$C:$S,17,FALSE))</f>
        <v/>
      </c>
      <c r="U246" s="174" t="str">
        <f ca="1">_xlfn.IFNA(VLOOKUP(VLOOKUP(F246,料單!C:T,18,FALSE),資料庫!AM:AN,2,FALSE),"A")</f>
        <v>A</v>
      </c>
      <c r="V246" s="174">
        <f ca="1">IF(VLOOKUP(F246,料單!C:U,19,FALSE)="","",VLOOKUP(F246,料單!C:U,19,FALSE))</f>
        <v>1</v>
      </c>
      <c r="W246" s="361" t="str">
        <f t="shared" ca="1" si="16"/>
        <v/>
      </c>
      <c r="X246" s="361" t="str">
        <f t="shared" ca="1" si="17"/>
        <v/>
      </c>
      <c r="Y246" s="361" t="str">
        <f t="shared" ca="1" si="18"/>
        <v/>
      </c>
      <c r="Z246" s="361" t="str">
        <f t="shared" ca="1" si="19"/>
        <v/>
      </c>
      <c r="AA246" s="483">
        <f>料單!$K$3</f>
        <v>0</v>
      </c>
      <c r="AB246" s="483" t="str">
        <f>料單!$L$3</f>
        <v>拉、KD</v>
      </c>
    </row>
    <row r="247" spans="1:28" x14ac:dyDescent="0.25">
      <c r="A247" s="174">
        <f t="shared" si="15"/>
        <v>246</v>
      </c>
      <c r="B247" s="174" t="str">
        <f ca="1">料單!$C$1</f>
        <v>2026101401</v>
      </c>
      <c r="C247" s="174">
        <f>料單!$C$2</f>
        <v>0</v>
      </c>
      <c r="D247" s="6">
        <f>板材才數分析.!B247</f>
        <v>9</v>
      </c>
      <c r="E247" s="6">
        <f>板材才數分析.!C247</f>
        <v>0</v>
      </c>
      <c r="F247" s="6">
        <f>板材才數分析.!D247</f>
        <v>9006</v>
      </c>
      <c r="G247" s="6" t="str">
        <f ca="1">板材才數分析.!E247</f>
        <v>背拉桿</v>
      </c>
      <c r="H247" s="6">
        <f ca="1">板材才數分析.!F247</f>
        <v>-36</v>
      </c>
      <c r="I247" s="6" t="str">
        <f ca="1">板材才數分析.!G247</f>
        <v>AA</v>
      </c>
      <c r="J247" s="6">
        <f ca="1">板材才數分析.!H247</f>
        <v>120</v>
      </c>
      <c r="K247" s="6" t="str">
        <f ca="1">板材才數分析.!I247</f>
        <v/>
      </c>
      <c r="L247" s="6">
        <f ca="1">板材才數分析.!J247</f>
        <v>18</v>
      </c>
      <c r="M247" s="6">
        <f ca="1">板材才數分析.!K247</f>
        <v>0</v>
      </c>
      <c r="N247" s="6" t="str">
        <f ca="1">板材才數分析.!L247</f>
        <v/>
      </c>
      <c r="O247" s="6">
        <f ca="1">板材才數分析.!M247</f>
        <v>0</v>
      </c>
      <c r="P247" t="str">
        <f ca="1">表格15[[#This Row],[封邊色號]]</f>
        <v/>
      </c>
      <c r="Q247" s="174" t="str">
        <f ca="1">IF(VLOOKUP(F247,料單!$C:$P,14,FALSE)="","",VLOOKUP(F247,料單!$C:$P,14,FALSE))</f>
        <v/>
      </c>
      <c r="R247" s="174" t="str">
        <f ca="1">IF(VLOOKUP(F247,料單!$C:$Q,15,FALSE)="","",VLOOKUP(F247,料單!$C:$Q,15,FALSE))</f>
        <v>側</v>
      </c>
      <c r="S247" s="174" t="str">
        <f ca="1">IF(VLOOKUP(F247,料單!$C:$R,16,FALSE)="","",VLOOKUP(F247,料單!$C:$R,16,FALSE))</f>
        <v/>
      </c>
      <c r="T247" s="174" t="str">
        <f ca="1">IF(VLOOKUP(F247,料單!$C:$S,17,FALSE)="","",VLOOKUP(F247,料單!$C:$S,17,FALSE))</f>
        <v/>
      </c>
      <c r="U247" s="174" t="str">
        <f ca="1">_xlfn.IFNA(VLOOKUP(VLOOKUP(F247,料單!C:T,18,FALSE),資料庫!AM:AN,2,FALSE),"A")</f>
        <v>A</v>
      </c>
      <c r="V247" s="174">
        <f ca="1">IF(VLOOKUP(F247,料單!C:U,19,FALSE)="","",VLOOKUP(F247,料單!C:U,19,FALSE))</f>
        <v>1</v>
      </c>
      <c r="W247" s="361" t="str">
        <f t="shared" ca="1" si="16"/>
        <v>A</v>
      </c>
      <c r="X247" s="361" t="str">
        <f t="shared" ca="1" si="17"/>
        <v>A</v>
      </c>
      <c r="Y247" s="361" t="str">
        <f t="shared" ca="1" si="18"/>
        <v/>
      </c>
      <c r="Z247" s="361" t="str">
        <f t="shared" ca="1" si="19"/>
        <v/>
      </c>
      <c r="AA247" s="483">
        <f>料單!$K$3</f>
        <v>0</v>
      </c>
      <c r="AB247" s="483" t="str">
        <f>料單!$L$3</f>
        <v>拉、KD</v>
      </c>
    </row>
    <row r="248" spans="1:28" x14ac:dyDescent="0.25">
      <c r="A248" s="174">
        <f t="shared" si="15"/>
        <v>247</v>
      </c>
      <c r="B248" s="174" t="str">
        <f ca="1">料單!$C$1</f>
        <v>2026101401</v>
      </c>
      <c r="C248" s="174">
        <f>料單!$C$2</f>
        <v>0</v>
      </c>
      <c r="D248" s="6">
        <f>板材才數分析.!B248</f>
        <v>9</v>
      </c>
      <c r="E248" s="6">
        <f>板材才數分析.!C248</f>
        <v>0</v>
      </c>
      <c r="F248" s="6">
        <f>板材才數分析.!D248</f>
        <v>9007</v>
      </c>
      <c r="G248" s="6" t="str">
        <f ca="1">板材才數分析.!E248</f>
        <v>中立板</v>
      </c>
      <c r="H248" s="6">
        <f ca="1">板材才數分析.!F248</f>
        <v>-36</v>
      </c>
      <c r="I248" s="6" t="str">
        <f ca="1">板材才數分析.!G248</f>
        <v>AA</v>
      </c>
      <c r="J248" s="6">
        <f ca="1">板材才數分析.!H248</f>
        <v>-22</v>
      </c>
      <c r="K248" s="6" t="str">
        <f ca="1">板材才數分析.!I248</f>
        <v/>
      </c>
      <c r="L248" s="6">
        <f ca="1">板材才數分析.!J248</f>
        <v>18</v>
      </c>
      <c r="M248" s="6">
        <f ca="1">板材才數分析.!K248</f>
        <v>0</v>
      </c>
      <c r="N248" s="6" t="str">
        <f ca="1">板材才數分析.!L248</f>
        <v/>
      </c>
      <c r="O248" s="6">
        <f ca="1">板材才數分析.!M248</f>
        <v>0</v>
      </c>
      <c r="P248" t="str">
        <f ca="1">表格15[[#This Row],[封邊色號]]</f>
        <v/>
      </c>
      <c r="Q248" s="174" t="str">
        <f ca="1">IF(VLOOKUP(F248,料單!$C:$P,14,FALSE)="","",VLOOKUP(F248,料單!$C:$P,14,FALSE))</f>
        <v/>
      </c>
      <c r="R248" s="174" t="str">
        <f ca="1">IF(VLOOKUP(F248,料單!$C:$Q,15,FALSE)="","",VLOOKUP(F248,料單!$C:$Q,15,FALSE))</f>
        <v>側</v>
      </c>
      <c r="S248" s="174" t="str">
        <f ca="1">IF(VLOOKUP(F248,料單!$C:$R,16,FALSE)="","",VLOOKUP(F248,料單!$C:$R,16,FALSE))</f>
        <v>排</v>
      </c>
      <c r="T248" s="174" t="str">
        <f ca="1">IF(VLOOKUP(F248,料單!$C:$S,17,FALSE)="","",VLOOKUP(F248,料單!$C:$S,17,FALSE))</f>
        <v/>
      </c>
      <c r="U248" s="174" t="str">
        <f ca="1">_xlfn.IFNA(VLOOKUP(VLOOKUP(F248,料單!C:T,18,FALSE),資料庫!AM:AN,2,FALSE),"A")</f>
        <v>A</v>
      </c>
      <c r="V248" s="174">
        <f ca="1">IF(VLOOKUP(F248,料單!C:U,19,FALSE)="","",VLOOKUP(F248,料單!C:U,19,FALSE))</f>
        <v>1</v>
      </c>
      <c r="W248" s="361" t="str">
        <f t="shared" ca="1" si="16"/>
        <v>A</v>
      </c>
      <c r="X248" s="361" t="str">
        <f t="shared" ca="1" si="17"/>
        <v>A</v>
      </c>
      <c r="Y248" s="361" t="str">
        <f t="shared" ca="1" si="18"/>
        <v/>
      </c>
      <c r="Z248" s="361" t="str">
        <f t="shared" ca="1" si="19"/>
        <v/>
      </c>
      <c r="AA248" s="483">
        <f>料單!$K$3</f>
        <v>0</v>
      </c>
      <c r="AB248" s="483" t="str">
        <f>料單!$L$3</f>
        <v>拉、KD</v>
      </c>
    </row>
    <row r="249" spans="1:28" x14ac:dyDescent="0.25">
      <c r="A249" s="174">
        <f t="shared" si="15"/>
        <v>248</v>
      </c>
      <c r="B249" s="174" t="str">
        <f ca="1">料單!$C$1</f>
        <v>2026101401</v>
      </c>
      <c r="C249" s="174">
        <f>料單!$C$2</f>
        <v>0</v>
      </c>
      <c r="D249" s="6">
        <f>板材才數分析.!B249</f>
        <v>9</v>
      </c>
      <c r="E249" s="6">
        <f>板材才數分析.!C249</f>
        <v>0</v>
      </c>
      <c r="F249" s="6">
        <f>板材才數分析.!D249</f>
        <v>9008</v>
      </c>
      <c r="G249" s="6" t="str">
        <f ca="1">板材才數分析.!E249</f>
        <v>活隔</v>
      </c>
      <c r="H249" s="6">
        <f ca="1">板材才數分析.!F249</f>
        <v>0</v>
      </c>
      <c r="I249" s="6" t="str">
        <f ca="1">板材才數分析.!G249</f>
        <v>AA</v>
      </c>
      <c r="J249" s="6">
        <f ca="1">板材才數分析.!H249</f>
        <v>-32</v>
      </c>
      <c r="K249" s="6" t="str">
        <f ca="1">板材才數分析.!I249</f>
        <v>AA</v>
      </c>
      <c r="L249" s="6">
        <f ca="1">板材才數分析.!J249</f>
        <v>18</v>
      </c>
      <c r="M249" s="6">
        <f ca="1">板材才數分析.!K249</f>
        <v>0</v>
      </c>
      <c r="N249" s="6" t="str">
        <f ca="1">板材才數分析.!L249</f>
        <v/>
      </c>
      <c r="O249" s="6">
        <f ca="1">板材才數分析.!M249</f>
        <v>0</v>
      </c>
      <c r="P249" t="str">
        <f ca="1">表格15[[#This Row],[封邊色號]]</f>
        <v/>
      </c>
      <c r="Q249" s="174" t="str">
        <f ca="1">IF(VLOOKUP(F249,料單!$C:$P,14,FALSE)="","",VLOOKUP(F249,料單!$C:$P,14,FALSE))</f>
        <v/>
      </c>
      <c r="R249" s="174" t="str">
        <f ca="1">IF(VLOOKUP(F249,料單!$C:$Q,15,FALSE)="","",VLOOKUP(F249,料單!$C:$Q,15,FALSE))</f>
        <v/>
      </c>
      <c r="S249" s="174" t="str">
        <f ca="1">IF(VLOOKUP(F249,料單!$C:$R,16,FALSE)="","",VLOOKUP(F249,料單!$C:$R,16,FALSE))</f>
        <v/>
      </c>
      <c r="T249" s="174" t="str">
        <f ca="1">IF(VLOOKUP(F249,料單!$C:$S,17,FALSE)="","",VLOOKUP(F249,料單!$C:$S,17,FALSE))</f>
        <v/>
      </c>
      <c r="U249" s="174" t="str">
        <f ca="1">_xlfn.IFNA(VLOOKUP(VLOOKUP(F249,料單!C:T,18,FALSE),資料庫!AM:AN,2,FALSE),"A")</f>
        <v>A</v>
      </c>
      <c r="V249" s="174">
        <f ca="1">IF(VLOOKUP(F249,料單!C:U,19,FALSE)="","",VLOOKUP(F249,料單!C:U,19,FALSE))</f>
        <v>1</v>
      </c>
      <c r="W249" s="361" t="str">
        <f t="shared" ca="1" si="16"/>
        <v>A</v>
      </c>
      <c r="X249" s="361" t="str">
        <f t="shared" ca="1" si="17"/>
        <v>A</v>
      </c>
      <c r="Y249" s="361" t="str">
        <f t="shared" ca="1" si="18"/>
        <v>A</v>
      </c>
      <c r="Z249" s="361" t="str">
        <f t="shared" ca="1" si="19"/>
        <v>A</v>
      </c>
      <c r="AA249" s="483">
        <f>料單!$K$3</f>
        <v>0</v>
      </c>
      <c r="AB249" s="483" t="str">
        <f>料單!$L$3</f>
        <v>拉、KD</v>
      </c>
    </row>
    <row r="250" spans="1:28" x14ac:dyDescent="0.25">
      <c r="A250" s="174">
        <f t="shared" si="15"/>
        <v>249</v>
      </c>
      <c r="B250" s="174" t="str">
        <f ca="1">料單!$C$1</f>
        <v>2026101401</v>
      </c>
      <c r="C250" s="174">
        <f>料單!$C$2</f>
        <v>0</v>
      </c>
      <c r="D250" s="6">
        <f>板材才數分析.!B250</f>
        <v>9</v>
      </c>
      <c r="E250" s="6">
        <f>板材才數分析.!C250</f>
        <v>0</v>
      </c>
      <c r="F250" s="6">
        <f>板材才數分析.!D250</f>
        <v>9009</v>
      </c>
      <c r="G250" s="6" t="str">
        <f ca="1">板材才數分析.!E250</f>
        <v>固隔</v>
      </c>
      <c r="H250" s="6">
        <f ca="1">板材才數分析.!F250</f>
        <v>0</v>
      </c>
      <c r="I250" s="6" t="str">
        <f ca="1">板材才數分析.!G250</f>
        <v>AA</v>
      </c>
      <c r="J250" s="6">
        <f ca="1">板材才數分析.!H250</f>
        <v>-22</v>
      </c>
      <c r="K250" s="6" t="str">
        <f ca="1">板材才數分析.!I250</f>
        <v/>
      </c>
      <c r="L250" s="6">
        <f ca="1">板材才數分析.!J250</f>
        <v>18</v>
      </c>
      <c r="M250" s="6">
        <f ca="1">板材才數分析.!K250</f>
        <v>0</v>
      </c>
      <c r="N250" s="6" t="str">
        <f ca="1">板材才數分析.!L250</f>
        <v/>
      </c>
      <c r="O250" s="6">
        <f ca="1">板材才數分析.!M250</f>
        <v>0</v>
      </c>
      <c r="P250" t="str">
        <f ca="1">表格15[[#This Row],[封邊色號]]</f>
        <v/>
      </c>
      <c r="Q250" s="174" t="str">
        <f ca="1">IF(VLOOKUP(F250,料單!$C:$P,14,FALSE)="","",VLOOKUP(F250,料單!$C:$P,14,FALSE))</f>
        <v/>
      </c>
      <c r="R250" s="174" t="str">
        <f ca="1">IF(VLOOKUP(F250,料單!$C:$Q,15,FALSE)="","",VLOOKUP(F250,料單!$C:$Q,15,FALSE))</f>
        <v>固</v>
      </c>
      <c r="S250" s="174" t="str">
        <f ca="1">IF(VLOOKUP(F250,料單!$C:$R,16,FALSE)="","",VLOOKUP(F250,料單!$C:$R,16,FALSE))</f>
        <v/>
      </c>
      <c r="T250" s="174" t="str">
        <f ca="1">IF(VLOOKUP(F250,料單!$C:$S,17,FALSE)="","",VLOOKUP(F250,料單!$C:$S,17,FALSE))</f>
        <v/>
      </c>
      <c r="U250" s="174" t="str">
        <f ca="1">_xlfn.IFNA(VLOOKUP(VLOOKUP(F250,料單!C:T,18,FALSE),資料庫!AM:AN,2,FALSE),"A")</f>
        <v>A</v>
      </c>
      <c r="V250" s="174">
        <f ca="1">IF(VLOOKUP(F250,料單!C:U,19,FALSE)="","",VLOOKUP(F250,料單!C:U,19,FALSE))</f>
        <v>1</v>
      </c>
      <c r="W250" s="361" t="str">
        <f t="shared" ca="1" si="16"/>
        <v>A</v>
      </c>
      <c r="X250" s="361" t="str">
        <f t="shared" ca="1" si="17"/>
        <v>A</v>
      </c>
      <c r="Y250" s="361" t="str">
        <f t="shared" ca="1" si="18"/>
        <v/>
      </c>
      <c r="Z250" s="361" t="str">
        <f t="shared" ca="1" si="19"/>
        <v/>
      </c>
      <c r="AA250" s="483">
        <f>料單!$K$3</f>
        <v>0</v>
      </c>
      <c r="AB250" s="483" t="str">
        <f>料單!$L$3</f>
        <v>拉、KD</v>
      </c>
    </row>
    <row r="251" spans="1:28" x14ac:dyDescent="0.25">
      <c r="A251" s="174">
        <f t="shared" si="15"/>
        <v>250</v>
      </c>
      <c r="B251" s="174" t="str">
        <f ca="1">料單!$C$1</f>
        <v>2026101401</v>
      </c>
      <c r="C251" s="174">
        <f>料單!$C$2</f>
        <v>0</v>
      </c>
      <c r="D251" s="6">
        <f>板材才數分析.!B251</f>
        <v>9</v>
      </c>
      <c r="E251" s="6">
        <f>板材才數分析.!C251</f>
        <v>0</v>
      </c>
      <c r="F251" s="6">
        <f>板材才數分析.!D251</f>
        <v>9010</v>
      </c>
      <c r="G251" s="6" t="str">
        <f ca="1">板材才數分析.!E251</f>
        <v>左門板</v>
      </c>
      <c r="H251" s="6">
        <f ca="1">板材才數分析.!F251</f>
        <v>0</v>
      </c>
      <c r="I251" s="6" t="str">
        <f ca="1">板材才數分析.!G251</f>
        <v>AA</v>
      </c>
      <c r="J251" s="6">
        <f ca="1">板材才數分析.!H251</f>
        <v>-4</v>
      </c>
      <c r="K251" s="6" t="str">
        <f ca="1">板材才數分析.!I251</f>
        <v>AA</v>
      </c>
      <c r="L251" s="6">
        <f ca="1">板材才數分析.!J251</f>
        <v>18</v>
      </c>
      <c r="M251" s="6">
        <f ca="1">板材才數分析.!K251</f>
        <v>0</v>
      </c>
      <c r="N251" s="6" t="str">
        <f ca="1">板材才數分析.!L251</f>
        <v/>
      </c>
      <c r="O251" s="6">
        <f ca="1">板材才數分析.!M251</f>
        <v>0</v>
      </c>
      <c r="P251" t="str">
        <f ca="1">表格15[[#This Row],[封邊色號]]</f>
        <v/>
      </c>
      <c r="Q251" s="174" t="str">
        <f ca="1">IF(VLOOKUP(F251,料單!$C:$P,14,FALSE)="","",VLOOKUP(F251,料單!$C:$P,14,FALSE))</f>
        <v>鉸2</v>
      </c>
      <c r="R251" s="174" t="str">
        <f ca="1">IF(VLOOKUP(F251,料單!$C:$Q,15,FALSE)="","",VLOOKUP(F251,料單!$C:$Q,15,FALSE))</f>
        <v/>
      </c>
      <c r="S251" s="174" t="str">
        <f ca="1">IF(VLOOKUP(F251,料單!$C:$R,16,FALSE)="","",VLOOKUP(F251,料單!$C:$R,16,FALSE))</f>
        <v/>
      </c>
      <c r="T251" s="174" t="str">
        <f ca="1">IF(VLOOKUP(F251,料單!$C:$S,17,FALSE)="","",VLOOKUP(F251,料單!$C:$S,17,FALSE))</f>
        <v/>
      </c>
      <c r="U251" s="174" t="str">
        <f ca="1">_xlfn.IFNA(VLOOKUP(VLOOKUP(F251,料單!C:T,18,FALSE),資料庫!AM:AN,2,FALSE),"A")</f>
        <v>A</v>
      </c>
      <c r="V251" s="174">
        <f ca="1">IF(VLOOKUP(F251,料單!C:U,19,FALSE)="","",VLOOKUP(F251,料單!C:U,19,FALSE))</f>
        <v>1</v>
      </c>
      <c r="W251" s="361" t="str">
        <f t="shared" ca="1" si="16"/>
        <v>A</v>
      </c>
      <c r="X251" s="361" t="str">
        <f t="shared" ca="1" si="17"/>
        <v>A</v>
      </c>
      <c r="Y251" s="361" t="str">
        <f t="shared" ca="1" si="18"/>
        <v>A</v>
      </c>
      <c r="Z251" s="361" t="str">
        <f t="shared" ca="1" si="19"/>
        <v>A</v>
      </c>
      <c r="AA251" s="483">
        <f>料單!$K$3</f>
        <v>0</v>
      </c>
      <c r="AB251" s="483" t="str">
        <f>料單!$L$3</f>
        <v>拉、KD</v>
      </c>
    </row>
    <row r="252" spans="1:28" x14ac:dyDescent="0.25">
      <c r="A252" s="174">
        <f t="shared" si="15"/>
        <v>251</v>
      </c>
      <c r="B252" s="174" t="str">
        <f ca="1">料單!$C$1</f>
        <v>2026101401</v>
      </c>
      <c r="C252" s="174">
        <f>料單!$C$2</f>
        <v>0</v>
      </c>
      <c r="D252" s="6">
        <f>板材才數分析.!B252</f>
        <v>9</v>
      </c>
      <c r="E252" s="6">
        <f>板材才數分析.!C252</f>
        <v>0</v>
      </c>
      <c r="F252" s="6">
        <f>板材才數分析.!D252</f>
        <v>9011</v>
      </c>
      <c r="G252" s="6" t="str">
        <f ca="1">板材才數分析.!E252</f>
        <v>右門板</v>
      </c>
      <c r="H252" s="6">
        <f ca="1">板材才數分析.!F252</f>
        <v>0</v>
      </c>
      <c r="I252" s="6" t="str">
        <f ca="1">板材才數分析.!G252</f>
        <v>AA</v>
      </c>
      <c r="J252" s="6">
        <f ca="1">板材才數分析.!H252</f>
        <v>-4</v>
      </c>
      <c r="K252" s="6" t="str">
        <f ca="1">板材才數分析.!I252</f>
        <v>AA</v>
      </c>
      <c r="L252" s="6">
        <f ca="1">板材才數分析.!J252</f>
        <v>18</v>
      </c>
      <c r="M252" s="6">
        <f ca="1">板材才數分析.!K252</f>
        <v>0</v>
      </c>
      <c r="N252" s="6" t="str">
        <f ca="1">板材才數分析.!L252</f>
        <v/>
      </c>
      <c r="O252" s="6">
        <f ca="1">板材才數分析.!M252</f>
        <v>0</v>
      </c>
      <c r="P252" t="str">
        <f ca="1">表格15[[#This Row],[封邊色號]]</f>
        <v/>
      </c>
      <c r="Q252" s="174" t="str">
        <f ca="1">IF(VLOOKUP(F252,料單!$C:$P,14,FALSE)="","",VLOOKUP(F252,料單!$C:$P,14,FALSE))</f>
        <v>鉸2</v>
      </c>
      <c r="R252" s="174" t="str">
        <f ca="1">IF(VLOOKUP(F252,料單!$C:$Q,15,FALSE)="","",VLOOKUP(F252,料單!$C:$Q,15,FALSE))</f>
        <v/>
      </c>
      <c r="S252" s="174" t="str">
        <f ca="1">IF(VLOOKUP(F252,料單!$C:$R,16,FALSE)="","",VLOOKUP(F252,料單!$C:$R,16,FALSE))</f>
        <v/>
      </c>
      <c r="T252" s="174" t="str">
        <f ca="1">IF(VLOOKUP(F252,料單!$C:$S,17,FALSE)="","",VLOOKUP(F252,料單!$C:$S,17,FALSE))</f>
        <v/>
      </c>
      <c r="U252" s="174" t="str">
        <f ca="1">_xlfn.IFNA(VLOOKUP(VLOOKUP(F252,料單!C:T,18,FALSE),資料庫!AM:AN,2,FALSE),"A")</f>
        <v>A</v>
      </c>
      <c r="V252" s="174">
        <f ca="1">IF(VLOOKUP(F252,料單!C:U,19,FALSE)="","",VLOOKUP(F252,料單!C:U,19,FALSE))</f>
        <v>1</v>
      </c>
      <c r="W252" s="361" t="str">
        <f t="shared" ca="1" si="16"/>
        <v>A</v>
      </c>
      <c r="X252" s="361" t="str">
        <f t="shared" ca="1" si="17"/>
        <v>A</v>
      </c>
      <c r="Y252" s="361" t="str">
        <f t="shared" ca="1" si="18"/>
        <v>A</v>
      </c>
      <c r="Z252" s="361" t="str">
        <f t="shared" ca="1" si="19"/>
        <v>A</v>
      </c>
      <c r="AA252" s="483">
        <f>料單!$K$3</f>
        <v>0</v>
      </c>
      <c r="AB252" s="483" t="str">
        <f>料單!$L$3</f>
        <v>拉、KD</v>
      </c>
    </row>
    <row r="253" spans="1:28" x14ac:dyDescent="0.25">
      <c r="A253" s="174">
        <f t="shared" si="15"/>
        <v>252</v>
      </c>
      <c r="B253" s="174" t="str">
        <f ca="1">料單!$C$1</f>
        <v>2026101401</v>
      </c>
      <c r="C253" s="174">
        <f>料單!$C$2</f>
        <v>0</v>
      </c>
      <c r="D253" s="6">
        <f>板材才數分析.!B253</f>
        <v>9</v>
      </c>
      <c r="E253" s="6">
        <f>板材才數分析.!C253</f>
        <v>0</v>
      </c>
      <c r="F253" s="6">
        <f>板材才數分析.!D253</f>
        <v>9012</v>
      </c>
      <c r="G253" s="6">
        <f ca="1">板材才數分析.!E253</f>
        <v>0</v>
      </c>
      <c r="H253" s="6">
        <f ca="1">板材才數分析.!F253</f>
        <v>0</v>
      </c>
      <c r="I253" s="6" t="str">
        <f ca="1">板材才數分析.!G253</f>
        <v/>
      </c>
      <c r="J253" s="6">
        <f ca="1">板材才數分析.!H253</f>
        <v>0</v>
      </c>
      <c r="K253" s="6" t="str">
        <f ca="1">板材才數分析.!I253</f>
        <v/>
      </c>
      <c r="L253" s="6">
        <f ca="1">板材才數分析.!J253</f>
        <v>0</v>
      </c>
      <c r="M253" s="6">
        <f ca="1">板材才數分析.!K253</f>
        <v>0</v>
      </c>
      <c r="N253" s="6" t="str">
        <f ca="1">板材才數分析.!L253</f>
        <v/>
      </c>
      <c r="O253" s="6">
        <f ca="1">板材才數分析.!M253</f>
        <v>0</v>
      </c>
      <c r="P253" t="str">
        <f ca="1">表格15[[#This Row],[封邊色號]]</f>
        <v/>
      </c>
      <c r="Q253" s="174" t="str">
        <f ca="1">IF(VLOOKUP(F253,料單!$C:$P,14,FALSE)="","",VLOOKUP(F253,料單!$C:$P,14,FALSE))</f>
        <v/>
      </c>
      <c r="R253" s="174" t="str">
        <f ca="1">IF(VLOOKUP(F253,料單!$C:$Q,15,FALSE)="","",VLOOKUP(F253,料單!$C:$Q,15,FALSE))</f>
        <v/>
      </c>
      <c r="S253" s="174" t="str">
        <f ca="1">IF(VLOOKUP(F253,料單!$C:$R,16,FALSE)="","",VLOOKUP(F253,料單!$C:$R,16,FALSE))</f>
        <v/>
      </c>
      <c r="T253" s="174" t="str">
        <f ca="1">IF(VLOOKUP(F253,料單!$C:$S,17,FALSE)="","",VLOOKUP(F253,料單!$C:$S,17,FALSE))</f>
        <v/>
      </c>
      <c r="U253" s="174" t="str">
        <f ca="1">_xlfn.IFNA(VLOOKUP(VLOOKUP(F253,料單!C:T,18,FALSE),資料庫!AM:AN,2,FALSE),"A")</f>
        <v>A</v>
      </c>
      <c r="V253" s="174" t="str">
        <f ca="1">IF(VLOOKUP(F253,料單!C:U,19,FALSE)="","",VLOOKUP(F253,料單!C:U,19,FALSE))</f>
        <v/>
      </c>
      <c r="W253" s="361" t="str">
        <f t="shared" ca="1" si="16"/>
        <v/>
      </c>
      <c r="X253" s="361" t="str">
        <f t="shared" ca="1" si="17"/>
        <v/>
      </c>
      <c r="Y253" s="361" t="str">
        <f t="shared" ca="1" si="18"/>
        <v/>
      </c>
      <c r="Z253" s="361" t="str">
        <f t="shared" ca="1" si="19"/>
        <v/>
      </c>
      <c r="AA253" s="483">
        <f>料單!$K$3</f>
        <v>0</v>
      </c>
      <c r="AB253" s="483" t="str">
        <f>料單!$L$3</f>
        <v>拉、KD</v>
      </c>
    </row>
    <row r="254" spans="1:28" x14ac:dyDescent="0.25">
      <c r="A254" s="174">
        <f t="shared" si="15"/>
        <v>253</v>
      </c>
      <c r="B254" s="174" t="str">
        <f ca="1">料單!$C$1</f>
        <v>2026101401</v>
      </c>
      <c r="C254" s="174">
        <f>料單!$C$2</f>
        <v>0</v>
      </c>
      <c r="D254" s="6">
        <f>板材才數分析.!B254</f>
        <v>9</v>
      </c>
      <c r="E254" s="6">
        <f>板材才數分析.!C254</f>
        <v>0</v>
      </c>
      <c r="F254" s="6">
        <f>板材才數分析.!D254</f>
        <v>9013</v>
      </c>
      <c r="G254" s="6">
        <f ca="1">板材才數分析.!E254</f>
        <v>0</v>
      </c>
      <c r="H254" s="6">
        <f ca="1">板材才數分析.!F254</f>
        <v>0</v>
      </c>
      <c r="I254" s="6" t="str">
        <f ca="1">板材才數分析.!G254</f>
        <v/>
      </c>
      <c r="J254" s="6">
        <f ca="1">板材才數分析.!H254</f>
        <v>0</v>
      </c>
      <c r="K254" s="6" t="str">
        <f ca="1">板材才數分析.!I254</f>
        <v/>
      </c>
      <c r="L254" s="6">
        <f ca="1">板材才數分析.!J254</f>
        <v>0</v>
      </c>
      <c r="M254" s="6">
        <f ca="1">板材才數分析.!K254</f>
        <v>0</v>
      </c>
      <c r="N254" s="6" t="str">
        <f ca="1">板材才數分析.!L254</f>
        <v/>
      </c>
      <c r="O254" s="6">
        <f ca="1">板材才數分析.!M254</f>
        <v>0</v>
      </c>
      <c r="P254" t="str">
        <f ca="1">表格15[[#This Row],[封邊色號]]</f>
        <v/>
      </c>
      <c r="Q254" s="174" t="str">
        <f ca="1">IF(VLOOKUP(F254,料單!$C:$P,14,FALSE)="","",VLOOKUP(F254,料單!$C:$P,14,FALSE))</f>
        <v/>
      </c>
      <c r="R254" s="174" t="str">
        <f ca="1">IF(VLOOKUP(F254,料單!$C:$Q,15,FALSE)="","",VLOOKUP(F254,料單!$C:$Q,15,FALSE))</f>
        <v/>
      </c>
      <c r="S254" s="174" t="str">
        <f ca="1">IF(VLOOKUP(F254,料單!$C:$R,16,FALSE)="","",VLOOKUP(F254,料單!$C:$R,16,FALSE))</f>
        <v/>
      </c>
      <c r="T254" s="174" t="str">
        <f ca="1">IF(VLOOKUP(F254,料單!$C:$S,17,FALSE)="","",VLOOKUP(F254,料單!$C:$S,17,FALSE))</f>
        <v/>
      </c>
      <c r="U254" s="174" t="str">
        <f ca="1">_xlfn.IFNA(VLOOKUP(VLOOKUP(F254,料單!C:T,18,FALSE),資料庫!AM:AN,2,FALSE),"A")</f>
        <v>A</v>
      </c>
      <c r="V254" s="174" t="str">
        <f ca="1">IF(VLOOKUP(F254,料單!C:U,19,FALSE)="","",VLOOKUP(F254,料單!C:U,19,FALSE))</f>
        <v/>
      </c>
      <c r="W254" s="361" t="str">
        <f t="shared" ca="1" si="16"/>
        <v/>
      </c>
      <c r="X254" s="361" t="str">
        <f t="shared" ca="1" si="17"/>
        <v/>
      </c>
      <c r="Y254" s="361" t="str">
        <f t="shared" ca="1" si="18"/>
        <v/>
      </c>
      <c r="Z254" s="361" t="str">
        <f t="shared" ca="1" si="19"/>
        <v/>
      </c>
      <c r="AA254" s="483">
        <f>料單!$K$3</f>
        <v>0</v>
      </c>
      <c r="AB254" s="483" t="str">
        <f>料單!$L$3</f>
        <v>拉、KD</v>
      </c>
    </row>
    <row r="255" spans="1:28" x14ac:dyDescent="0.25">
      <c r="A255" s="174">
        <f t="shared" si="15"/>
        <v>254</v>
      </c>
      <c r="B255" s="174" t="str">
        <f ca="1">料單!$C$1</f>
        <v>2026101401</v>
      </c>
      <c r="C255" s="174">
        <f>料單!$C$2</f>
        <v>0</v>
      </c>
      <c r="D255" s="6">
        <f>板材才數分析.!B255</f>
        <v>9</v>
      </c>
      <c r="E255" s="6">
        <f>板材才數分析.!C255</f>
        <v>0</v>
      </c>
      <c r="F255" s="6">
        <f>板材才數分析.!D255</f>
        <v>9014</v>
      </c>
      <c r="G255" s="6">
        <f ca="1">板材才數分析.!E255</f>
        <v>0</v>
      </c>
      <c r="H255" s="6">
        <f ca="1">板材才數分析.!F255</f>
        <v>0</v>
      </c>
      <c r="I255" s="6" t="str">
        <f ca="1">板材才數分析.!G255</f>
        <v/>
      </c>
      <c r="J255" s="6">
        <f ca="1">板材才數分析.!H255</f>
        <v>0</v>
      </c>
      <c r="K255" s="6" t="str">
        <f ca="1">板材才數分析.!I255</f>
        <v/>
      </c>
      <c r="L255" s="6">
        <f ca="1">板材才數分析.!J255</f>
        <v>0</v>
      </c>
      <c r="M255" s="6">
        <f ca="1">板材才數分析.!K255</f>
        <v>0</v>
      </c>
      <c r="N255" s="6" t="str">
        <f ca="1">板材才數分析.!L255</f>
        <v/>
      </c>
      <c r="O255" s="6">
        <f ca="1">板材才數分析.!M255</f>
        <v>0</v>
      </c>
      <c r="P255" t="str">
        <f ca="1">表格15[[#This Row],[封邊色號]]</f>
        <v/>
      </c>
      <c r="Q255" s="174" t="str">
        <f ca="1">IF(VLOOKUP(F255,料單!$C:$P,14,FALSE)="","",VLOOKUP(F255,料單!$C:$P,14,FALSE))</f>
        <v/>
      </c>
      <c r="R255" s="174" t="str">
        <f ca="1">IF(VLOOKUP(F255,料單!$C:$Q,15,FALSE)="","",VLOOKUP(F255,料單!$C:$Q,15,FALSE))</f>
        <v/>
      </c>
      <c r="S255" s="174" t="str">
        <f ca="1">IF(VLOOKUP(F255,料單!$C:$R,16,FALSE)="","",VLOOKUP(F255,料單!$C:$R,16,FALSE))</f>
        <v/>
      </c>
      <c r="T255" s="174" t="str">
        <f ca="1">IF(VLOOKUP(F255,料單!$C:$S,17,FALSE)="","",VLOOKUP(F255,料單!$C:$S,17,FALSE))</f>
        <v/>
      </c>
      <c r="U255" s="174" t="str">
        <f ca="1">_xlfn.IFNA(VLOOKUP(VLOOKUP(F255,料單!C:T,18,FALSE),資料庫!AM:AN,2,FALSE),"A")</f>
        <v>A</v>
      </c>
      <c r="V255" s="174" t="str">
        <f ca="1">IF(VLOOKUP(F255,料單!C:U,19,FALSE)="","",VLOOKUP(F255,料單!C:U,19,FALSE))</f>
        <v/>
      </c>
      <c r="W255" s="361" t="str">
        <f t="shared" ca="1" si="16"/>
        <v/>
      </c>
      <c r="X255" s="361" t="str">
        <f t="shared" ca="1" si="17"/>
        <v/>
      </c>
      <c r="Y255" s="361" t="str">
        <f t="shared" ca="1" si="18"/>
        <v/>
      </c>
      <c r="Z255" s="361" t="str">
        <f t="shared" ca="1" si="19"/>
        <v/>
      </c>
      <c r="AA255" s="483">
        <f>料單!$K$3</f>
        <v>0</v>
      </c>
      <c r="AB255" s="483" t="str">
        <f>料單!$L$3</f>
        <v>拉、KD</v>
      </c>
    </row>
    <row r="256" spans="1:28" x14ac:dyDescent="0.25">
      <c r="A256" s="174">
        <f t="shared" si="15"/>
        <v>255</v>
      </c>
      <c r="B256" s="174" t="str">
        <f ca="1">料單!$C$1</f>
        <v>2026101401</v>
      </c>
      <c r="C256" s="174">
        <f>料單!$C$2</f>
        <v>0</v>
      </c>
      <c r="D256" s="6">
        <f>板材才數分析.!B256</f>
        <v>9</v>
      </c>
      <c r="E256" s="6">
        <f>板材才數分析.!C256</f>
        <v>0</v>
      </c>
      <c r="F256" s="6">
        <f>板材才數分析.!D256</f>
        <v>9015</v>
      </c>
      <c r="G256" s="6">
        <f ca="1">板材才數分析.!E256</f>
        <v>0</v>
      </c>
      <c r="H256" s="6">
        <f ca="1">板材才數分析.!F256</f>
        <v>0</v>
      </c>
      <c r="I256" s="6" t="str">
        <f ca="1">板材才數分析.!G256</f>
        <v/>
      </c>
      <c r="J256" s="6">
        <f ca="1">板材才數分析.!H256</f>
        <v>0</v>
      </c>
      <c r="K256" s="6" t="str">
        <f ca="1">板材才數分析.!I256</f>
        <v/>
      </c>
      <c r="L256" s="6">
        <f ca="1">板材才數分析.!J256</f>
        <v>0</v>
      </c>
      <c r="M256" s="6">
        <f ca="1">板材才數分析.!K256</f>
        <v>0</v>
      </c>
      <c r="N256" s="6" t="str">
        <f ca="1">板材才數分析.!L256</f>
        <v/>
      </c>
      <c r="O256" s="6">
        <f ca="1">板材才數分析.!M256</f>
        <v>0</v>
      </c>
      <c r="P256" t="str">
        <f ca="1">表格15[[#This Row],[封邊色號]]</f>
        <v/>
      </c>
      <c r="Q256" s="174" t="str">
        <f ca="1">IF(VLOOKUP(F256,料單!$C:$P,14,FALSE)="","",VLOOKUP(F256,料單!$C:$P,14,FALSE))</f>
        <v/>
      </c>
      <c r="R256" s="174" t="str">
        <f ca="1">IF(VLOOKUP(F256,料單!$C:$Q,15,FALSE)="","",VLOOKUP(F256,料單!$C:$Q,15,FALSE))</f>
        <v/>
      </c>
      <c r="S256" s="174" t="str">
        <f ca="1">IF(VLOOKUP(F256,料單!$C:$R,16,FALSE)="","",VLOOKUP(F256,料單!$C:$R,16,FALSE))</f>
        <v/>
      </c>
      <c r="T256" s="174" t="str">
        <f ca="1">IF(VLOOKUP(F256,料單!$C:$S,17,FALSE)="","",VLOOKUP(F256,料單!$C:$S,17,FALSE))</f>
        <v/>
      </c>
      <c r="U256" s="174" t="str">
        <f ca="1">_xlfn.IFNA(VLOOKUP(VLOOKUP(F256,料單!C:T,18,FALSE),資料庫!AM:AN,2,FALSE),"A")</f>
        <v>A</v>
      </c>
      <c r="V256" s="174" t="str">
        <f ca="1">IF(VLOOKUP(F256,料單!C:U,19,FALSE)="","",VLOOKUP(F256,料單!C:U,19,FALSE))</f>
        <v/>
      </c>
      <c r="W256" s="361" t="str">
        <f t="shared" ca="1" si="16"/>
        <v/>
      </c>
      <c r="X256" s="361" t="str">
        <f t="shared" ca="1" si="17"/>
        <v/>
      </c>
      <c r="Y256" s="361" t="str">
        <f t="shared" ca="1" si="18"/>
        <v/>
      </c>
      <c r="Z256" s="361" t="str">
        <f t="shared" ca="1" si="19"/>
        <v/>
      </c>
      <c r="AA256" s="483">
        <f>料單!$K$3</f>
        <v>0</v>
      </c>
      <c r="AB256" s="483" t="str">
        <f>料單!$L$3</f>
        <v>拉、KD</v>
      </c>
    </row>
    <row r="257" spans="1:28" x14ac:dyDescent="0.25">
      <c r="A257" s="174">
        <f t="shared" si="15"/>
        <v>256</v>
      </c>
      <c r="B257" s="174" t="str">
        <f ca="1">料單!$C$1</f>
        <v>2026101401</v>
      </c>
      <c r="C257" s="174">
        <f>料單!$C$2</f>
        <v>0</v>
      </c>
      <c r="D257" s="6">
        <f>板材才數分析.!B257</f>
        <v>9</v>
      </c>
      <c r="E257" s="6">
        <f>板材才數分析.!C257</f>
        <v>0</v>
      </c>
      <c r="F257" s="6">
        <f>板材才數分析.!D257</f>
        <v>9016</v>
      </c>
      <c r="G257" s="6">
        <f ca="1">板材才數分析.!E257</f>
        <v>0</v>
      </c>
      <c r="H257" s="6">
        <f ca="1">板材才數分析.!F257</f>
        <v>0</v>
      </c>
      <c r="I257" s="6" t="str">
        <f ca="1">板材才數分析.!G257</f>
        <v/>
      </c>
      <c r="J257" s="6">
        <f ca="1">板材才數分析.!H257</f>
        <v>0</v>
      </c>
      <c r="K257" s="6" t="str">
        <f ca="1">板材才數分析.!I257</f>
        <v/>
      </c>
      <c r="L257" s="6">
        <f ca="1">板材才數分析.!J257</f>
        <v>0</v>
      </c>
      <c r="M257" s="6">
        <f ca="1">板材才數分析.!K257</f>
        <v>0</v>
      </c>
      <c r="N257" s="6" t="str">
        <f ca="1">板材才數分析.!L257</f>
        <v/>
      </c>
      <c r="O257" s="6">
        <f ca="1">板材才數分析.!M257</f>
        <v>0</v>
      </c>
      <c r="P257" t="str">
        <f ca="1">表格15[[#This Row],[封邊色號]]</f>
        <v/>
      </c>
      <c r="Q257" s="174" t="str">
        <f ca="1">IF(VLOOKUP(F257,料單!$C:$P,14,FALSE)="","",VLOOKUP(F257,料單!$C:$P,14,FALSE))</f>
        <v/>
      </c>
      <c r="R257" s="174" t="str">
        <f ca="1">IF(VLOOKUP(F257,料單!$C:$Q,15,FALSE)="","",VLOOKUP(F257,料單!$C:$Q,15,FALSE))</f>
        <v/>
      </c>
      <c r="S257" s="174" t="str">
        <f ca="1">IF(VLOOKUP(F257,料單!$C:$R,16,FALSE)="","",VLOOKUP(F257,料單!$C:$R,16,FALSE))</f>
        <v/>
      </c>
      <c r="T257" s="174" t="str">
        <f ca="1">IF(VLOOKUP(F257,料單!$C:$S,17,FALSE)="","",VLOOKUP(F257,料單!$C:$S,17,FALSE))</f>
        <v/>
      </c>
      <c r="U257" s="174" t="str">
        <f ca="1">_xlfn.IFNA(VLOOKUP(VLOOKUP(F257,料單!C:T,18,FALSE),資料庫!AM:AN,2,FALSE),"A")</f>
        <v>A</v>
      </c>
      <c r="V257" s="174" t="str">
        <f ca="1">IF(VLOOKUP(F257,料單!C:U,19,FALSE)="","",VLOOKUP(F257,料單!C:U,19,FALSE))</f>
        <v/>
      </c>
      <c r="W257" s="361" t="str">
        <f t="shared" ca="1" si="16"/>
        <v/>
      </c>
      <c r="X257" s="361" t="str">
        <f t="shared" ca="1" si="17"/>
        <v/>
      </c>
      <c r="Y257" s="361" t="str">
        <f t="shared" ca="1" si="18"/>
        <v/>
      </c>
      <c r="Z257" s="361" t="str">
        <f t="shared" ca="1" si="19"/>
        <v/>
      </c>
      <c r="AA257" s="483">
        <f>料單!$K$3</f>
        <v>0</v>
      </c>
      <c r="AB257" s="483" t="str">
        <f>料單!$L$3</f>
        <v>拉、KD</v>
      </c>
    </row>
    <row r="258" spans="1:28" x14ac:dyDescent="0.25">
      <c r="A258" s="174">
        <f t="shared" si="15"/>
        <v>257</v>
      </c>
      <c r="B258" s="174" t="str">
        <f ca="1">料單!$C$1</f>
        <v>2026101401</v>
      </c>
      <c r="C258" s="174">
        <f>料單!$C$2</f>
        <v>0</v>
      </c>
      <c r="D258" s="6">
        <f>板材才數分析.!B258</f>
        <v>9</v>
      </c>
      <c r="E258" s="6">
        <f>板材才數分析.!C258</f>
        <v>0</v>
      </c>
      <c r="F258" s="6">
        <f>板材才數分析.!D258</f>
        <v>9017</v>
      </c>
      <c r="G258" s="6">
        <f ca="1">板材才數分析.!E258</f>
        <v>0</v>
      </c>
      <c r="H258" s="6">
        <f ca="1">板材才數分析.!F258</f>
        <v>0</v>
      </c>
      <c r="I258" s="6" t="str">
        <f ca="1">板材才數分析.!G258</f>
        <v/>
      </c>
      <c r="J258" s="6">
        <f ca="1">板材才數分析.!H258</f>
        <v>0</v>
      </c>
      <c r="K258" s="6" t="str">
        <f ca="1">板材才數分析.!I258</f>
        <v/>
      </c>
      <c r="L258" s="6">
        <f ca="1">板材才數分析.!J258</f>
        <v>0</v>
      </c>
      <c r="M258" s="6">
        <f ca="1">板材才數分析.!K258</f>
        <v>0</v>
      </c>
      <c r="N258" s="6" t="str">
        <f ca="1">板材才數分析.!L258</f>
        <v/>
      </c>
      <c r="O258" s="6">
        <f ca="1">板材才數分析.!M258</f>
        <v>0</v>
      </c>
      <c r="P258" t="str">
        <f ca="1">表格15[[#This Row],[封邊色號]]</f>
        <v/>
      </c>
      <c r="Q258" s="174" t="str">
        <f ca="1">IF(VLOOKUP(F258,料單!$C:$P,14,FALSE)="","",VLOOKUP(F258,料單!$C:$P,14,FALSE))</f>
        <v/>
      </c>
      <c r="R258" s="174" t="str">
        <f ca="1">IF(VLOOKUP(F258,料單!$C:$Q,15,FALSE)="","",VLOOKUP(F258,料單!$C:$Q,15,FALSE))</f>
        <v/>
      </c>
      <c r="S258" s="174" t="str">
        <f ca="1">IF(VLOOKUP(F258,料單!$C:$R,16,FALSE)="","",VLOOKUP(F258,料單!$C:$R,16,FALSE))</f>
        <v/>
      </c>
      <c r="T258" s="174" t="str">
        <f ca="1">IF(VLOOKUP(F258,料單!$C:$S,17,FALSE)="","",VLOOKUP(F258,料單!$C:$S,17,FALSE))</f>
        <v/>
      </c>
      <c r="U258" s="174" t="str">
        <f ca="1">_xlfn.IFNA(VLOOKUP(VLOOKUP(F258,料單!C:T,18,FALSE),資料庫!AM:AN,2,FALSE),"A")</f>
        <v>A</v>
      </c>
      <c r="V258" s="174" t="str">
        <f ca="1">IF(VLOOKUP(F258,料單!C:U,19,FALSE)="","",VLOOKUP(F258,料單!C:U,19,FALSE))</f>
        <v/>
      </c>
      <c r="W258" s="361" t="str">
        <f t="shared" ca="1" si="16"/>
        <v/>
      </c>
      <c r="X258" s="361" t="str">
        <f t="shared" ca="1" si="17"/>
        <v/>
      </c>
      <c r="Y258" s="361" t="str">
        <f t="shared" ca="1" si="18"/>
        <v/>
      </c>
      <c r="Z258" s="361" t="str">
        <f t="shared" ca="1" si="19"/>
        <v/>
      </c>
      <c r="AA258" s="483">
        <f>料單!$K$3</f>
        <v>0</v>
      </c>
      <c r="AB258" s="483" t="str">
        <f>料單!$L$3</f>
        <v>拉、KD</v>
      </c>
    </row>
    <row r="259" spans="1:28" x14ac:dyDescent="0.25">
      <c r="A259" s="174">
        <f t="shared" ref="A259:A322" si="20">ROW(A258)</f>
        <v>258</v>
      </c>
      <c r="B259" s="174" t="str">
        <f ca="1">料單!$C$1</f>
        <v>2026101401</v>
      </c>
      <c r="C259" s="174">
        <f>料單!$C$2</f>
        <v>0</v>
      </c>
      <c r="D259" s="6">
        <f>板材才數分析.!B259</f>
        <v>9</v>
      </c>
      <c r="E259" s="6">
        <f>板材才數分析.!C259</f>
        <v>0</v>
      </c>
      <c r="F259" s="6">
        <f>板材才數分析.!D259</f>
        <v>9018</v>
      </c>
      <c r="G259" s="6">
        <f ca="1">板材才數分析.!E259</f>
        <v>0</v>
      </c>
      <c r="H259" s="6">
        <f ca="1">板材才數分析.!F259</f>
        <v>0</v>
      </c>
      <c r="I259" s="6" t="str">
        <f ca="1">板材才數分析.!G259</f>
        <v/>
      </c>
      <c r="J259" s="6">
        <f ca="1">板材才數分析.!H259</f>
        <v>0</v>
      </c>
      <c r="K259" s="6" t="str">
        <f ca="1">板材才數分析.!I259</f>
        <v/>
      </c>
      <c r="L259" s="6">
        <f ca="1">板材才數分析.!J259</f>
        <v>0</v>
      </c>
      <c r="M259" s="6">
        <f ca="1">板材才數分析.!K259</f>
        <v>0</v>
      </c>
      <c r="N259" s="6" t="str">
        <f ca="1">板材才數分析.!L259</f>
        <v/>
      </c>
      <c r="O259" s="6">
        <f ca="1">板材才數分析.!M259</f>
        <v>0</v>
      </c>
      <c r="P259" t="str">
        <f ca="1">表格15[[#This Row],[封邊色號]]</f>
        <v/>
      </c>
      <c r="Q259" s="174" t="str">
        <f ca="1">IF(VLOOKUP(F259,料單!$C:$P,14,FALSE)="","",VLOOKUP(F259,料單!$C:$P,14,FALSE))</f>
        <v/>
      </c>
      <c r="R259" s="174" t="str">
        <f ca="1">IF(VLOOKUP(F259,料單!$C:$Q,15,FALSE)="","",VLOOKUP(F259,料單!$C:$Q,15,FALSE))</f>
        <v/>
      </c>
      <c r="S259" s="174" t="str">
        <f ca="1">IF(VLOOKUP(F259,料單!$C:$R,16,FALSE)="","",VLOOKUP(F259,料單!$C:$R,16,FALSE))</f>
        <v/>
      </c>
      <c r="T259" s="174" t="str">
        <f ca="1">IF(VLOOKUP(F259,料單!$C:$S,17,FALSE)="","",VLOOKUP(F259,料單!$C:$S,17,FALSE))</f>
        <v/>
      </c>
      <c r="U259" s="174" t="str">
        <f ca="1">_xlfn.IFNA(VLOOKUP(VLOOKUP(F259,料單!C:T,18,FALSE),資料庫!AM:AN,2,FALSE),"A")</f>
        <v>A</v>
      </c>
      <c r="V259" s="174" t="str">
        <f ca="1">IF(VLOOKUP(F259,料單!C:U,19,FALSE)="","",VLOOKUP(F259,料單!C:U,19,FALSE))</f>
        <v/>
      </c>
      <c r="W259" s="361" t="str">
        <f t="shared" ref="W259:W322" ca="1" si="21">IF(LEFT($I259,1)="0","",LEFT($I259,1))</f>
        <v/>
      </c>
      <c r="X259" s="361" t="str">
        <f t="shared" ref="X259:X322" ca="1" si="22">IF(EXACT(I259, "AA"), "A", IF(EXACT(I259, "A"), "  ", ""))</f>
        <v/>
      </c>
      <c r="Y259" s="361" t="str">
        <f t="shared" ref="Y259:Y322" ca="1" si="23">IF(LEFT($K259,1)="0","",LEFT($K259,1))</f>
        <v/>
      </c>
      <c r="Z259" s="361" t="str">
        <f t="shared" ref="Z259:Z322" ca="1" si="24">IF(RIGHT($K259,1)="0","",RIGHT($K259,1))</f>
        <v/>
      </c>
      <c r="AA259" s="483">
        <f>料單!$K$3</f>
        <v>0</v>
      </c>
      <c r="AB259" s="483" t="str">
        <f>料單!$L$3</f>
        <v>拉、KD</v>
      </c>
    </row>
    <row r="260" spans="1:28" x14ac:dyDescent="0.25">
      <c r="A260" s="174">
        <f t="shared" si="20"/>
        <v>259</v>
      </c>
      <c r="B260" s="174" t="str">
        <f ca="1">料單!$C$1</f>
        <v>2026101401</v>
      </c>
      <c r="C260" s="174">
        <f>料單!$C$2</f>
        <v>0</v>
      </c>
      <c r="D260" s="6">
        <f>板材才數分析.!B260</f>
        <v>9</v>
      </c>
      <c r="E260" s="6">
        <f>板材才數分析.!C260</f>
        <v>0</v>
      </c>
      <c r="F260" s="6">
        <f>板材才數分析.!D260</f>
        <v>9019</v>
      </c>
      <c r="G260" s="6">
        <f ca="1">板材才數分析.!E260</f>
        <v>0</v>
      </c>
      <c r="H260" s="6">
        <f ca="1">板材才數分析.!F260</f>
        <v>0</v>
      </c>
      <c r="I260" s="6" t="str">
        <f ca="1">板材才數分析.!G260</f>
        <v/>
      </c>
      <c r="J260" s="6">
        <f ca="1">板材才數分析.!H260</f>
        <v>0</v>
      </c>
      <c r="K260" s="6" t="str">
        <f ca="1">板材才數分析.!I260</f>
        <v/>
      </c>
      <c r="L260" s="6">
        <f ca="1">板材才數分析.!J260</f>
        <v>0</v>
      </c>
      <c r="M260" s="6">
        <f ca="1">板材才數分析.!K260</f>
        <v>0</v>
      </c>
      <c r="N260" s="6" t="str">
        <f ca="1">板材才數分析.!L260</f>
        <v/>
      </c>
      <c r="O260" s="6">
        <f ca="1">板材才數分析.!M260</f>
        <v>0</v>
      </c>
      <c r="P260" t="str">
        <f ca="1">表格15[[#This Row],[封邊色號]]</f>
        <v/>
      </c>
      <c r="Q260" s="174" t="str">
        <f ca="1">IF(VLOOKUP(F260,料單!$C:$P,14,FALSE)="","",VLOOKUP(F260,料單!$C:$P,14,FALSE))</f>
        <v/>
      </c>
      <c r="R260" s="174" t="str">
        <f ca="1">IF(VLOOKUP(F260,料單!$C:$Q,15,FALSE)="","",VLOOKUP(F260,料單!$C:$Q,15,FALSE))</f>
        <v/>
      </c>
      <c r="S260" s="174" t="str">
        <f ca="1">IF(VLOOKUP(F260,料單!$C:$R,16,FALSE)="","",VLOOKUP(F260,料單!$C:$R,16,FALSE))</f>
        <v/>
      </c>
      <c r="T260" s="174" t="str">
        <f ca="1">IF(VLOOKUP(F260,料單!$C:$S,17,FALSE)="","",VLOOKUP(F260,料單!$C:$S,17,FALSE))</f>
        <v/>
      </c>
      <c r="U260" s="174" t="str">
        <f ca="1">_xlfn.IFNA(VLOOKUP(VLOOKUP(F260,料單!C:T,18,FALSE),資料庫!AM:AN,2,FALSE),"A")</f>
        <v>A</v>
      </c>
      <c r="V260" s="174" t="str">
        <f ca="1">IF(VLOOKUP(F260,料單!C:U,19,FALSE)="","",VLOOKUP(F260,料單!C:U,19,FALSE))</f>
        <v/>
      </c>
      <c r="W260" s="361" t="str">
        <f t="shared" ca="1" si="21"/>
        <v/>
      </c>
      <c r="X260" s="361" t="str">
        <f t="shared" ca="1" si="22"/>
        <v/>
      </c>
      <c r="Y260" s="361" t="str">
        <f t="shared" ca="1" si="23"/>
        <v/>
      </c>
      <c r="Z260" s="361" t="str">
        <f t="shared" ca="1" si="24"/>
        <v/>
      </c>
      <c r="AA260" s="483">
        <f>料單!$K$3</f>
        <v>0</v>
      </c>
      <c r="AB260" s="483" t="str">
        <f>料單!$L$3</f>
        <v>拉、KD</v>
      </c>
    </row>
    <row r="261" spans="1:28" x14ac:dyDescent="0.25">
      <c r="A261" s="174">
        <f t="shared" si="20"/>
        <v>260</v>
      </c>
      <c r="B261" s="174" t="str">
        <f ca="1">料單!$C$1</f>
        <v>2026101401</v>
      </c>
      <c r="C261" s="174">
        <f>料單!$C$2</f>
        <v>0</v>
      </c>
      <c r="D261" s="6">
        <f>板材才數分析.!B261</f>
        <v>9</v>
      </c>
      <c r="E261" s="6">
        <f>板材才數分析.!C261</f>
        <v>0</v>
      </c>
      <c r="F261" s="6">
        <f>板材才數分析.!D261</f>
        <v>9020</v>
      </c>
      <c r="G261" s="6">
        <f ca="1">板材才數分析.!E261</f>
        <v>0</v>
      </c>
      <c r="H261" s="6">
        <f ca="1">板材才數分析.!F261</f>
        <v>0</v>
      </c>
      <c r="I261" s="6" t="str">
        <f ca="1">板材才數分析.!G261</f>
        <v/>
      </c>
      <c r="J261" s="6">
        <f ca="1">板材才數分析.!H261</f>
        <v>0</v>
      </c>
      <c r="K261" s="6" t="str">
        <f ca="1">板材才數分析.!I261</f>
        <v/>
      </c>
      <c r="L261" s="6">
        <f ca="1">板材才數分析.!J261</f>
        <v>0</v>
      </c>
      <c r="M261" s="6">
        <f ca="1">板材才數分析.!K261</f>
        <v>0</v>
      </c>
      <c r="N261" s="6" t="str">
        <f ca="1">板材才數分析.!L261</f>
        <v/>
      </c>
      <c r="O261" s="6">
        <f ca="1">板材才數分析.!M261</f>
        <v>0</v>
      </c>
      <c r="P261" t="str">
        <f ca="1">表格15[[#This Row],[封邊色號]]</f>
        <v/>
      </c>
      <c r="Q261" s="174" t="str">
        <f ca="1">IF(VLOOKUP(F261,料單!$C:$P,14,FALSE)="","",VLOOKUP(F261,料單!$C:$P,14,FALSE))</f>
        <v/>
      </c>
      <c r="R261" s="174" t="str">
        <f ca="1">IF(VLOOKUP(F261,料單!$C:$Q,15,FALSE)="","",VLOOKUP(F261,料單!$C:$Q,15,FALSE))</f>
        <v/>
      </c>
      <c r="S261" s="174" t="str">
        <f ca="1">IF(VLOOKUP(F261,料單!$C:$R,16,FALSE)="","",VLOOKUP(F261,料單!$C:$R,16,FALSE))</f>
        <v/>
      </c>
      <c r="T261" s="174" t="str">
        <f ca="1">IF(VLOOKUP(F261,料單!$C:$S,17,FALSE)="","",VLOOKUP(F261,料單!$C:$S,17,FALSE))</f>
        <v/>
      </c>
      <c r="U261" s="174" t="str">
        <f ca="1">_xlfn.IFNA(VLOOKUP(VLOOKUP(F261,料單!C:T,18,FALSE),資料庫!AM:AN,2,FALSE),"A")</f>
        <v>A</v>
      </c>
      <c r="V261" s="174" t="str">
        <f ca="1">IF(VLOOKUP(F261,料單!C:U,19,FALSE)="","",VLOOKUP(F261,料單!C:U,19,FALSE))</f>
        <v/>
      </c>
      <c r="W261" s="361" t="str">
        <f t="shared" ca="1" si="21"/>
        <v/>
      </c>
      <c r="X261" s="361" t="str">
        <f t="shared" ca="1" si="22"/>
        <v/>
      </c>
      <c r="Y261" s="361" t="str">
        <f t="shared" ca="1" si="23"/>
        <v/>
      </c>
      <c r="Z261" s="361" t="str">
        <f t="shared" ca="1" si="24"/>
        <v/>
      </c>
      <c r="AA261" s="483">
        <f>料單!$K$3</f>
        <v>0</v>
      </c>
      <c r="AB261" s="483" t="str">
        <f>料單!$L$3</f>
        <v>拉、KD</v>
      </c>
    </row>
    <row r="262" spans="1:28" x14ac:dyDescent="0.25">
      <c r="A262" s="174">
        <f t="shared" si="20"/>
        <v>261</v>
      </c>
      <c r="B262" s="174" t="str">
        <f ca="1">料單!$C$1</f>
        <v>2026101401</v>
      </c>
      <c r="C262" s="174">
        <f>料單!$C$2</f>
        <v>0</v>
      </c>
      <c r="D262" s="6">
        <f>板材才數分析.!B262</f>
        <v>9</v>
      </c>
      <c r="E262" s="6">
        <f>板材才數分析.!C262</f>
        <v>0</v>
      </c>
      <c r="F262" s="6">
        <f>板材才數分析.!D262</f>
        <v>9021</v>
      </c>
      <c r="G262" s="6">
        <f ca="1">板材才數分析.!E262</f>
        <v>0</v>
      </c>
      <c r="H262" s="6">
        <f ca="1">板材才數分析.!F262</f>
        <v>0</v>
      </c>
      <c r="I262" s="6" t="str">
        <f ca="1">板材才數分析.!G262</f>
        <v/>
      </c>
      <c r="J262" s="6">
        <f ca="1">板材才數分析.!H262</f>
        <v>0</v>
      </c>
      <c r="K262" s="6" t="str">
        <f ca="1">板材才數分析.!I262</f>
        <v/>
      </c>
      <c r="L262" s="6">
        <f ca="1">板材才數分析.!J262</f>
        <v>0</v>
      </c>
      <c r="M262" s="6">
        <f ca="1">板材才數分析.!K262</f>
        <v>0</v>
      </c>
      <c r="N262" s="6" t="str">
        <f ca="1">板材才數分析.!L262</f>
        <v/>
      </c>
      <c r="O262" s="6">
        <f ca="1">板材才數分析.!M262</f>
        <v>0</v>
      </c>
      <c r="P262" t="str">
        <f ca="1">表格15[[#This Row],[封邊色號]]</f>
        <v/>
      </c>
      <c r="Q262" s="174" t="str">
        <f ca="1">IF(VLOOKUP(F262,料單!$C:$P,14,FALSE)="","",VLOOKUP(F262,料單!$C:$P,14,FALSE))</f>
        <v/>
      </c>
      <c r="R262" s="174" t="str">
        <f ca="1">IF(VLOOKUP(F262,料單!$C:$Q,15,FALSE)="","",VLOOKUP(F262,料單!$C:$Q,15,FALSE))</f>
        <v/>
      </c>
      <c r="S262" s="174" t="str">
        <f ca="1">IF(VLOOKUP(F262,料單!$C:$R,16,FALSE)="","",VLOOKUP(F262,料單!$C:$R,16,FALSE))</f>
        <v/>
      </c>
      <c r="T262" s="174" t="str">
        <f ca="1">IF(VLOOKUP(F262,料單!$C:$S,17,FALSE)="","",VLOOKUP(F262,料單!$C:$S,17,FALSE))</f>
        <v/>
      </c>
      <c r="U262" s="174" t="str">
        <f ca="1">_xlfn.IFNA(VLOOKUP(VLOOKUP(F262,料單!C:T,18,FALSE),資料庫!AM:AN,2,FALSE),"A")</f>
        <v>A</v>
      </c>
      <c r="V262" s="174" t="str">
        <f ca="1">IF(VLOOKUP(F262,料單!C:U,19,FALSE)="","",VLOOKUP(F262,料單!C:U,19,FALSE))</f>
        <v/>
      </c>
      <c r="W262" s="361" t="str">
        <f t="shared" ca="1" si="21"/>
        <v/>
      </c>
      <c r="X262" s="361" t="str">
        <f t="shared" ca="1" si="22"/>
        <v/>
      </c>
      <c r="Y262" s="361" t="str">
        <f t="shared" ca="1" si="23"/>
        <v/>
      </c>
      <c r="Z262" s="361" t="str">
        <f t="shared" ca="1" si="24"/>
        <v/>
      </c>
      <c r="AA262" s="483">
        <f>料單!$K$3</f>
        <v>0</v>
      </c>
      <c r="AB262" s="483" t="str">
        <f>料單!$L$3</f>
        <v>拉、KD</v>
      </c>
    </row>
    <row r="263" spans="1:28" x14ac:dyDescent="0.25">
      <c r="A263" s="174">
        <f t="shared" si="20"/>
        <v>262</v>
      </c>
      <c r="B263" s="174" t="str">
        <f ca="1">料單!$C$1</f>
        <v>2026101401</v>
      </c>
      <c r="C263" s="174">
        <f>料單!$C$2</f>
        <v>0</v>
      </c>
      <c r="D263" s="6">
        <f>板材才數分析.!B263</f>
        <v>9</v>
      </c>
      <c r="E263" s="6">
        <f>板材才數分析.!C263</f>
        <v>0</v>
      </c>
      <c r="F263" s="6">
        <f>板材才數分析.!D263</f>
        <v>9022</v>
      </c>
      <c r="G263" s="6">
        <f ca="1">板材才數分析.!E263</f>
        <v>0</v>
      </c>
      <c r="H263" s="6">
        <f ca="1">板材才數分析.!F263</f>
        <v>0</v>
      </c>
      <c r="I263" s="6" t="str">
        <f ca="1">板材才數分析.!G263</f>
        <v/>
      </c>
      <c r="J263" s="6">
        <f ca="1">板材才數分析.!H263</f>
        <v>0</v>
      </c>
      <c r="K263" s="6" t="str">
        <f ca="1">板材才數分析.!I263</f>
        <v/>
      </c>
      <c r="L263" s="6">
        <f ca="1">板材才數分析.!J263</f>
        <v>0</v>
      </c>
      <c r="M263" s="6">
        <f ca="1">板材才數分析.!K263</f>
        <v>0</v>
      </c>
      <c r="N263" s="6" t="str">
        <f ca="1">板材才數分析.!L263</f>
        <v/>
      </c>
      <c r="O263" s="6">
        <f ca="1">板材才數分析.!M263</f>
        <v>0</v>
      </c>
      <c r="P263" t="str">
        <f ca="1">表格15[[#This Row],[封邊色號]]</f>
        <v/>
      </c>
      <c r="Q263" s="174" t="str">
        <f ca="1">IF(VLOOKUP(F263,料單!$C:$P,14,FALSE)="","",VLOOKUP(F263,料單!$C:$P,14,FALSE))</f>
        <v/>
      </c>
      <c r="R263" s="174" t="str">
        <f ca="1">IF(VLOOKUP(F263,料單!$C:$Q,15,FALSE)="","",VLOOKUP(F263,料單!$C:$Q,15,FALSE))</f>
        <v/>
      </c>
      <c r="S263" s="174" t="str">
        <f ca="1">IF(VLOOKUP(F263,料單!$C:$R,16,FALSE)="","",VLOOKUP(F263,料單!$C:$R,16,FALSE))</f>
        <v/>
      </c>
      <c r="T263" s="174" t="str">
        <f ca="1">IF(VLOOKUP(F263,料單!$C:$S,17,FALSE)="","",VLOOKUP(F263,料單!$C:$S,17,FALSE))</f>
        <v/>
      </c>
      <c r="U263" s="174" t="str">
        <f ca="1">_xlfn.IFNA(VLOOKUP(VLOOKUP(F263,料單!C:T,18,FALSE),資料庫!AM:AN,2,FALSE),"A")</f>
        <v>A</v>
      </c>
      <c r="V263" s="174" t="str">
        <f ca="1">IF(VLOOKUP(F263,料單!C:U,19,FALSE)="","",VLOOKUP(F263,料單!C:U,19,FALSE))</f>
        <v/>
      </c>
      <c r="W263" s="361" t="str">
        <f t="shared" ca="1" si="21"/>
        <v/>
      </c>
      <c r="X263" s="361" t="str">
        <f t="shared" ca="1" si="22"/>
        <v/>
      </c>
      <c r="Y263" s="361" t="str">
        <f t="shared" ca="1" si="23"/>
        <v/>
      </c>
      <c r="Z263" s="361" t="str">
        <f t="shared" ca="1" si="24"/>
        <v/>
      </c>
      <c r="AA263" s="483">
        <f>料單!$K$3</f>
        <v>0</v>
      </c>
      <c r="AB263" s="483" t="str">
        <f>料單!$L$3</f>
        <v>拉、KD</v>
      </c>
    </row>
    <row r="264" spans="1:28" x14ac:dyDescent="0.25">
      <c r="A264" s="174">
        <f t="shared" si="20"/>
        <v>263</v>
      </c>
      <c r="B264" s="174" t="str">
        <f ca="1">料單!$C$1</f>
        <v>2026101401</v>
      </c>
      <c r="C264" s="174">
        <f>料單!$C$2</f>
        <v>0</v>
      </c>
      <c r="D264" s="6">
        <f>板材才數分析.!B264</f>
        <v>9</v>
      </c>
      <c r="E264" s="6">
        <f>板材才數分析.!C264</f>
        <v>0</v>
      </c>
      <c r="F264" s="6">
        <f>板材才數分析.!D264</f>
        <v>9023</v>
      </c>
      <c r="G264" s="6">
        <f ca="1">板材才數分析.!E264</f>
        <v>0</v>
      </c>
      <c r="H264" s="6">
        <f ca="1">板材才數分析.!F264</f>
        <v>0</v>
      </c>
      <c r="I264" s="6" t="str">
        <f ca="1">板材才數分析.!G264</f>
        <v/>
      </c>
      <c r="J264" s="6">
        <f ca="1">板材才數分析.!H264</f>
        <v>0</v>
      </c>
      <c r="K264" s="6" t="str">
        <f ca="1">板材才數分析.!I264</f>
        <v/>
      </c>
      <c r="L264" s="6">
        <f ca="1">板材才數分析.!J264</f>
        <v>0</v>
      </c>
      <c r="M264" s="6">
        <f ca="1">板材才數分析.!K264</f>
        <v>0</v>
      </c>
      <c r="N264" s="6" t="str">
        <f ca="1">板材才數分析.!L264</f>
        <v/>
      </c>
      <c r="O264" s="6">
        <f ca="1">板材才數分析.!M264</f>
        <v>0</v>
      </c>
      <c r="P264" t="str">
        <f ca="1">表格15[[#This Row],[封邊色號]]</f>
        <v/>
      </c>
      <c r="Q264" s="174" t="str">
        <f ca="1">IF(VLOOKUP(F264,料單!$C:$P,14,FALSE)="","",VLOOKUP(F264,料單!$C:$P,14,FALSE))</f>
        <v/>
      </c>
      <c r="R264" s="174" t="str">
        <f ca="1">IF(VLOOKUP(F264,料單!$C:$Q,15,FALSE)="","",VLOOKUP(F264,料單!$C:$Q,15,FALSE))</f>
        <v/>
      </c>
      <c r="S264" s="174" t="str">
        <f ca="1">IF(VLOOKUP(F264,料單!$C:$R,16,FALSE)="","",VLOOKUP(F264,料單!$C:$R,16,FALSE))</f>
        <v/>
      </c>
      <c r="T264" s="174" t="str">
        <f ca="1">IF(VLOOKUP(F264,料單!$C:$S,17,FALSE)="","",VLOOKUP(F264,料單!$C:$S,17,FALSE))</f>
        <v/>
      </c>
      <c r="U264" s="174" t="str">
        <f ca="1">_xlfn.IFNA(VLOOKUP(VLOOKUP(F264,料單!C:T,18,FALSE),資料庫!AM:AN,2,FALSE),"A")</f>
        <v>A</v>
      </c>
      <c r="V264" s="174" t="str">
        <f ca="1">IF(VLOOKUP(F264,料單!C:U,19,FALSE)="","",VLOOKUP(F264,料單!C:U,19,FALSE))</f>
        <v/>
      </c>
      <c r="W264" s="361" t="str">
        <f t="shared" ca="1" si="21"/>
        <v/>
      </c>
      <c r="X264" s="361" t="str">
        <f t="shared" ca="1" si="22"/>
        <v/>
      </c>
      <c r="Y264" s="361" t="str">
        <f t="shared" ca="1" si="23"/>
        <v/>
      </c>
      <c r="Z264" s="361" t="str">
        <f t="shared" ca="1" si="24"/>
        <v/>
      </c>
      <c r="AA264" s="483">
        <f>料單!$K$3</f>
        <v>0</v>
      </c>
      <c r="AB264" s="483" t="str">
        <f>料單!$L$3</f>
        <v>拉、KD</v>
      </c>
    </row>
    <row r="265" spans="1:28" x14ac:dyDescent="0.25">
      <c r="A265" s="174">
        <f t="shared" si="20"/>
        <v>264</v>
      </c>
      <c r="B265" s="174" t="str">
        <f ca="1">料單!$C$1</f>
        <v>2026101401</v>
      </c>
      <c r="C265" s="174">
        <f>料單!$C$2</f>
        <v>0</v>
      </c>
      <c r="D265" s="6">
        <f>板材才數分析.!B265</f>
        <v>9</v>
      </c>
      <c r="E265" s="6">
        <f>板材才數分析.!C265</f>
        <v>0</v>
      </c>
      <c r="F265" s="6">
        <f>板材才數分析.!D265</f>
        <v>9024</v>
      </c>
      <c r="G265" s="6">
        <f ca="1">板材才數分析.!E265</f>
        <v>0</v>
      </c>
      <c r="H265" s="6">
        <f ca="1">板材才數分析.!F265</f>
        <v>0</v>
      </c>
      <c r="I265" s="6" t="str">
        <f ca="1">板材才數分析.!G265</f>
        <v/>
      </c>
      <c r="J265" s="6">
        <f ca="1">板材才數分析.!H265</f>
        <v>0</v>
      </c>
      <c r="K265" s="6" t="str">
        <f ca="1">板材才數分析.!I265</f>
        <v/>
      </c>
      <c r="L265" s="6">
        <f ca="1">板材才數分析.!J265</f>
        <v>0</v>
      </c>
      <c r="M265" s="6">
        <f ca="1">板材才數分析.!K265</f>
        <v>0</v>
      </c>
      <c r="N265" s="6" t="str">
        <f ca="1">板材才數分析.!L265</f>
        <v/>
      </c>
      <c r="O265" s="6">
        <f ca="1">板材才數分析.!M265</f>
        <v>0</v>
      </c>
      <c r="P265" t="str">
        <f ca="1">表格15[[#This Row],[封邊色號]]</f>
        <v/>
      </c>
      <c r="Q265" s="174" t="str">
        <f ca="1">IF(VLOOKUP(F265,料單!$C:$P,14,FALSE)="","",VLOOKUP(F265,料單!$C:$P,14,FALSE))</f>
        <v/>
      </c>
      <c r="R265" s="174" t="str">
        <f ca="1">IF(VLOOKUP(F265,料單!$C:$Q,15,FALSE)="","",VLOOKUP(F265,料單!$C:$Q,15,FALSE))</f>
        <v/>
      </c>
      <c r="S265" s="174" t="str">
        <f ca="1">IF(VLOOKUP(F265,料單!$C:$R,16,FALSE)="","",VLOOKUP(F265,料單!$C:$R,16,FALSE))</f>
        <v/>
      </c>
      <c r="T265" s="174" t="str">
        <f ca="1">IF(VLOOKUP(F265,料單!$C:$S,17,FALSE)="","",VLOOKUP(F265,料單!$C:$S,17,FALSE))</f>
        <v/>
      </c>
      <c r="U265" s="174" t="str">
        <f ca="1">_xlfn.IFNA(VLOOKUP(VLOOKUP(F265,料單!C:T,18,FALSE),資料庫!AM:AN,2,FALSE),"A")</f>
        <v>A</v>
      </c>
      <c r="V265" s="174" t="str">
        <f ca="1">IF(VLOOKUP(F265,料單!C:U,19,FALSE)="","",VLOOKUP(F265,料單!C:U,19,FALSE))</f>
        <v/>
      </c>
      <c r="W265" s="361" t="str">
        <f t="shared" ca="1" si="21"/>
        <v/>
      </c>
      <c r="X265" s="361" t="str">
        <f t="shared" ca="1" si="22"/>
        <v/>
      </c>
      <c r="Y265" s="361" t="str">
        <f t="shared" ca="1" si="23"/>
        <v/>
      </c>
      <c r="Z265" s="361" t="str">
        <f t="shared" ca="1" si="24"/>
        <v/>
      </c>
      <c r="AA265" s="483">
        <f>料單!$K$3</f>
        <v>0</v>
      </c>
      <c r="AB265" s="483" t="str">
        <f>料單!$L$3</f>
        <v>拉、KD</v>
      </c>
    </row>
    <row r="266" spans="1:28" x14ac:dyDescent="0.25">
      <c r="A266" s="174">
        <f t="shared" si="20"/>
        <v>265</v>
      </c>
      <c r="B266" s="174" t="str">
        <f ca="1">料單!$C$1</f>
        <v>2026101401</v>
      </c>
      <c r="C266" s="174">
        <f>料單!$C$2</f>
        <v>0</v>
      </c>
      <c r="D266" s="6">
        <f>板材才數分析.!B266</f>
        <v>9</v>
      </c>
      <c r="E266" s="6">
        <f>板材才數分析.!C266</f>
        <v>0</v>
      </c>
      <c r="F266" s="6">
        <f>板材才數分析.!D266</f>
        <v>9025</v>
      </c>
      <c r="G266" s="6">
        <f ca="1">板材才數分析.!E266</f>
        <v>0</v>
      </c>
      <c r="H266" s="6">
        <f ca="1">板材才數分析.!F266</f>
        <v>0</v>
      </c>
      <c r="I266" s="6" t="str">
        <f ca="1">板材才數分析.!G266</f>
        <v/>
      </c>
      <c r="J266" s="6">
        <f ca="1">板材才數分析.!H266</f>
        <v>0</v>
      </c>
      <c r="K266" s="6" t="str">
        <f ca="1">板材才數分析.!I266</f>
        <v/>
      </c>
      <c r="L266" s="6">
        <f ca="1">板材才數分析.!J266</f>
        <v>0</v>
      </c>
      <c r="M266" s="6">
        <f ca="1">板材才數分析.!K266</f>
        <v>0</v>
      </c>
      <c r="N266" s="6" t="str">
        <f ca="1">板材才數分析.!L266</f>
        <v/>
      </c>
      <c r="O266" s="6">
        <f ca="1">板材才數分析.!M266</f>
        <v>0</v>
      </c>
      <c r="P266" t="str">
        <f ca="1">表格15[[#This Row],[封邊色號]]</f>
        <v/>
      </c>
      <c r="Q266" s="174" t="str">
        <f ca="1">IF(VLOOKUP(F266,料單!$C:$P,14,FALSE)="","",VLOOKUP(F266,料單!$C:$P,14,FALSE))</f>
        <v/>
      </c>
      <c r="R266" s="174" t="str">
        <f ca="1">IF(VLOOKUP(F266,料單!$C:$Q,15,FALSE)="","",VLOOKUP(F266,料單!$C:$Q,15,FALSE))</f>
        <v/>
      </c>
      <c r="S266" s="174" t="str">
        <f ca="1">IF(VLOOKUP(F266,料單!$C:$R,16,FALSE)="","",VLOOKUP(F266,料單!$C:$R,16,FALSE))</f>
        <v/>
      </c>
      <c r="T266" s="174" t="str">
        <f ca="1">IF(VLOOKUP(F266,料單!$C:$S,17,FALSE)="","",VLOOKUP(F266,料單!$C:$S,17,FALSE))</f>
        <v/>
      </c>
      <c r="U266" s="174" t="str">
        <f ca="1">_xlfn.IFNA(VLOOKUP(VLOOKUP(F266,料單!C:T,18,FALSE),資料庫!AM:AN,2,FALSE),"A")</f>
        <v>A</v>
      </c>
      <c r="V266" s="174" t="str">
        <f ca="1">IF(VLOOKUP(F266,料單!C:U,19,FALSE)="","",VLOOKUP(F266,料單!C:U,19,FALSE))</f>
        <v/>
      </c>
      <c r="W266" s="361" t="str">
        <f t="shared" ca="1" si="21"/>
        <v/>
      </c>
      <c r="X266" s="361" t="str">
        <f t="shared" ca="1" si="22"/>
        <v/>
      </c>
      <c r="Y266" s="361" t="str">
        <f t="shared" ca="1" si="23"/>
        <v/>
      </c>
      <c r="Z266" s="361" t="str">
        <f t="shared" ca="1" si="24"/>
        <v/>
      </c>
      <c r="AA266" s="483">
        <f>料單!$K$3</f>
        <v>0</v>
      </c>
      <c r="AB266" s="483" t="str">
        <f>料單!$L$3</f>
        <v>拉、KD</v>
      </c>
    </row>
    <row r="267" spans="1:28" x14ac:dyDescent="0.25">
      <c r="A267" s="174">
        <f t="shared" si="20"/>
        <v>266</v>
      </c>
      <c r="B267" s="174" t="str">
        <f ca="1">料單!$C$1</f>
        <v>2026101401</v>
      </c>
      <c r="C267" s="174">
        <f>料單!$C$2</f>
        <v>0</v>
      </c>
      <c r="D267" s="6">
        <f>板材才數分析.!B267</f>
        <v>9</v>
      </c>
      <c r="E267" s="6">
        <f>板材才數分析.!C267</f>
        <v>0</v>
      </c>
      <c r="F267" s="6">
        <f>板材才數分析.!D267</f>
        <v>9026</v>
      </c>
      <c r="G267" s="6">
        <f ca="1">板材才數分析.!E267</f>
        <v>0</v>
      </c>
      <c r="H267" s="6">
        <f ca="1">板材才數分析.!F267</f>
        <v>0</v>
      </c>
      <c r="I267" s="6" t="str">
        <f ca="1">板材才數分析.!G267</f>
        <v/>
      </c>
      <c r="J267" s="6">
        <f ca="1">板材才數分析.!H267</f>
        <v>0</v>
      </c>
      <c r="K267" s="6" t="str">
        <f ca="1">板材才數分析.!I267</f>
        <v/>
      </c>
      <c r="L267" s="6">
        <f ca="1">板材才數分析.!J267</f>
        <v>0</v>
      </c>
      <c r="M267" s="6">
        <f ca="1">板材才數分析.!K267</f>
        <v>0</v>
      </c>
      <c r="N267" s="6" t="str">
        <f ca="1">板材才數分析.!L267</f>
        <v/>
      </c>
      <c r="O267" s="6">
        <f ca="1">板材才數分析.!M267</f>
        <v>0</v>
      </c>
      <c r="P267" t="str">
        <f ca="1">表格15[[#This Row],[封邊色號]]</f>
        <v/>
      </c>
      <c r="Q267" s="174" t="str">
        <f ca="1">IF(VLOOKUP(F267,料單!$C:$P,14,FALSE)="","",VLOOKUP(F267,料單!$C:$P,14,FALSE))</f>
        <v/>
      </c>
      <c r="R267" s="174" t="str">
        <f ca="1">IF(VLOOKUP(F267,料單!$C:$Q,15,FALSE)="","",VLOOKUP(F267,料單!$C:$Q,15,FALSE))</f>
        <v/>
      </c>
      <c r="S267" s="174" t="str">
        <f ca="1">IF(VLOOKUP(F267,料單!$C:$R,16,FALSE)="","",VLOOKUP(F267,料單!$C:$R,16,FALSE))</f>
        <v/>
      </c>
      <c r="T267" s="174" t="str">
        <f ca="1">IF(VLOOKUP(F267,料單!$C:$S,17,FALSE)="","",VLOOKUP(F267,料單!$C:$S,17,FALSE))</f>
        <v/>
      </c>
      <c r="U267" s="174" t="str">
        <f ca="1">_xlfn.IFNA(VLOOKUP(VLOOKUP(F267,料單!C:T,18,FALSE),資料庫!AM:AN,2,FALSE),"A")</f>
        <v>A</v>
      </c>
      <c r="V267" s="174" t="str">
        <f ca="1">IF(VLOOKUP(F267,料單!C:U,19,FALSE)="","",VLOOKUP(F267,料單!C:U,19,FALSE))</f>
        <v/>
      </c>
      <c r="W267" s="361" t="str">
        <f t="shared" ca="1" si="21"/>
        <v/>
      </c>
      <c r="X267" s="361" t="str">
        <f t="shared" ca="1" si="22"/>
        <v/>
      </c>
      <c r="Y267" s="361" t="str">
        <f t="shared" ca="1" si="23"/>
        <v/>
      </c>
      <c r="Z267" s="361" t="str">
        <f t="shared" ca="1" si="24"/>
        <v/>
      </c>
      <c r="AA267" s="483">
        <f>料單!$K$3</f>
        <v>0</v>
      </c>
      <c r="AB267" s="483" t="str">
        <f>料單!$L$3</f>
        <v>拉、KD</v>
      </c>
    </row>
    <row r="268" spans="1:28" x14ac:dyDescent="0.25">
      <c r="A268" s="174">
        <f t="shared" si="20"/>
        <v>267</v>
      </c>
      <c r="B268" s="174" t="str">
        <f ca="1">料單!$C$1</f>
        <v>2026101401</v>
      </c>
      <c r="C268" s="174">
        <f>料單!$C$2</f>
        <v>0</v>
      </c>
      <c r="D268" s="6">
        <f>板材才數分析.!B268</f>
        <v>9</v>
      </c>
      <c r="E268" s="6">
        <f>板材才數分析.!C268</f>
        <v>0</v>
      </c>
      <c r="F268" s="6">
        <f>板材才數分析.!D268</f>
        <v>9027</v>
      </c>
      <c r="G268" s="6">
        <f ca="1">板材才數分析.!E268</f>
        <v>0</v>
      </c>
      <c r="H268" s="6">
        <f ca="1">板材才數分析.!F268</f>
        <v>0</v>
      </c>
      <c r="I268" s="6" t="str">
        <f ca="1">板材才數分析.!G268</f>
        <v/>
      </c>
      <c r="J268" s="6">
        <f ca="1">板材才數分析.!H268</f>
        <v>0</v>
      </c>
      <c r="K268" s="6" t="str">
        <f ca="1">板材才數分析.!I268</f>
        <v/>
      </c>
      <c r="L268" s="6">
        <f ca="1">板材才數分析.!J268</f>
        <v>0</v>
      </c>
      <c r="M268" s="6">
        <f ca="1">板材才數分析.!K268</f>
        <v>0</v>
      </c>
      <c r="N268" s="6" t="str">
        <f ca="1">板材才數分析.!L268</f>
        <v/>
      </c>
      <c r="O268" s="6">
        <f ca="1">板材才數分析.!M268</f>
        <v>0</v>
      </c>
      <c r="P268" t="str">
        <f ca="1">表格15[[#This Row],[封邊色號]]</f>
        <v/>
      </c>
      <c r="Q268" s="174" t="str">
        <f ca="1">IF(VLOOKUP(F268,料單!$C:$P,14,FALSE)="","",VLOOKUP(F268,料單!$C:$P,14,FALSE))</f>
        <v/>
      </c>
      <c r="R268" s="174" t="str">
        <f ca="1">IF(VLOOKUP(F268,料單!$C:$Q,15,FALSE)="","",VLOOKUP(F268,料單!$C:$Q,15,FALSE))</f>
        <v/>
      </c>
      <c r="S268" s="174" t="str">
        <f ca="1">IF(VLOOKUP(F268,料單!$C:$R,16,FALSE)="","",VLOOKUP(F268,料單!$C:$R,16,FALSE))</f>
        <v/>
      </c>
      <c r="T268" s="174" t="str">
        <f ca="1">IF(VLOOKUP(F268,料單!$C:$S,17,FALSE)="","",VLOOKUP(F268,料單!$C:$S,17,FALSE))</f>
        <v/>
      </c>
      <c r="U268" s="174" t="str">
        <f ca="1">_xlfn.IFNA(VLOOKUP(VLOOKUP(F268,料單!C:T,18,FALSE),資料庫!AM:AN,2,FALSE),"A")</f>
        <v>A</v>
      </c>
      <c r="V268" s="174" t="str">
        <f ca="1">IF(VLOOKUP(F268,料單!C:U,19,FALSE)="","",VLOOKUP(F268,料單!C:U,19,FALSE))</f>
        <v/>
      </c>
      <c r="W268" s="361" t="str">
        <f t="shared" ca="1" si="21"/>
        <v/>
      </c>
      <c r="X268" s="361" t="str">
        <f t="shared" ca="1" si="22"/>
        <v/>
      </c>
      <c r="Y268" s="361" t="str">
        <f t="shared" ca="1" si="23"/>
        <v/>
      </c>
      <c r="Z268" s="361" t="str">
        <f t="shared" ca="1" si="24"/>
        <v/>
      </c>
      <c r="AA268" s="483">
        <f>料單!$K$3</f>
        <v>0</v>
      </c>
      <c r="AB268" s="483" t="str">
        <f>料單!$L$3</f>
        <v>拉、KD</v>
      </c>
    </row>
    <row r="269" spans="1:28" x14ac:dyDescent="0.25">
      <c r="A269" s="174">
        <f t="shared" si="20"/>
        <v>268</v>
      </c>
      <c r="B269" s="174" t="str">
        <f ca="1">料單!$C$1</f>
        <v>2026101401</v>
      </c>
      <c r="C269" s="174">
        <f>料單!$C$2</f>
        <v>0</v>
      </c>
      <c r="D269" s="6">
        <f>板材才數分析.!B269</f>
        <v>9</v>
      </c>
      <c r="E269" s="6">
        <f>板材才數分析.!C269</f>
        <v>0</v>
      </c>
      <c r="F269" s="6">
        <f>板材才數分析.!D269</f>
        <v>9028</v>
      </c>
      <c r="G269" s="6">
        <f ca="1">板材才數分析.!E269</f>
        <v>0</v>
      </c>
      <c r="H269" s="6">
        <f ca="1">板材才數分析.!F269</f>
        <v>0</v>
      </c>
      <c r="I269" s="6" t="str">
        <f ca="1">板材才數分析.!G269</f>
        <v/>
      </c>
      <c r="J269" s="6">
        <f ca="1">板材才數分析.!H269</f>
        <v>0</v>
      </c>
      <c r="K269" s="6" t="str">
        <f ca="1">板材才數分析.!I269</f>
        <v/>
      </c>
      <c r="L269" s="6">
        <f ca="1">板材才數分析.!J269</f>
        <v>0</v>
      </c>
      <c r="M269" s="6">
        <f ca="1">板材才數分析.!K269</f>
        <v>0</v>
      </c>
      <c r="N269" s="6" t="str">
        <f ca="1">板材才數分析.!L269</f>
        <v/>
      </c>
      <c r="O269" s="6">
        <f ca="1">板材才數分析.!M269</f>
        <v>0</v>
      </c>
      <c r="P269" t="str">
        <f ca="1">表格15[[#This Row],[封邊色號]]</f>
        <v/>
      </c>
      <c r="Q269" s="174" t="str">
        <f ca="1">IF(VLOOKUP(F269,料單!$C:$P,14,FALSE)="","",VLOOKUP(F269,料單!$C:$P,14,FALSE))</f>
        <v/>
      </c>
      <c r="R269" s="174" t="str">
        <f ca="1">IF(VLOOKUP(F269,料單!$C:$Q,15,FALSE)="","",VLOOKUP(F269,料單!$C:$Q,15,FALSE))</f>
        <v/>
      </c>
      <c r="S269" s="174" t="str">
        <f ca="1">IF(VLOOKUP(F269,料單!$C:$R,16,FALSE)="","",VLOOKUP(F269,料單!$C:$R,16,FALSE))</f>
        <v/>
      </c>
      <c r="T269" s="174" t="str">
        <f ca="1">IF(VLOOKUP(F269,料單!$C:$S,17,FALSE)="","",VLOOKUP(F269,料單!$C:$S,17,FALSE))</f>
        <v/>
      </c>
      <c r="U269" s="174" t="str">
        <f ca="1">_xlfn.IFNA(VLOOKUP(VLOOKUP(F269,料單!C:T,18,FALSE),資料庫!AM:AN,2,FALSE),"A")</f>
        <v>A</v>
      </c>
      <c r="V269" s="174" t="str">
        <f ca="1">IF(VLOOKUP(F269,料單!C:U,19,FALSE)="","",VLOOKUP(F269,料單!C:U,19,FALSE))</f>
        <v/>
      </c>
      <c r="W269" s="361" t="str">
        <f t="shared" ca="1" si="21"/>
        <v/>
      </c>
      <c r="X269" s="361" t="str">
        <f t="shared" ca="1" si="22"/>
        <v/>
      </c>
      <c r="Y269" s="361" t="str">
        <f t="shared" ca="1" si="23"/>
        <v/>
      </c>
      <c r="Z269" s="361" t="str">
        <f t="shared" ca="1" si="24"/>
        <v/>
      </c>
      <c r="AA269" s="483">
        <f>料單!$K$3</f>
        <v>0</v>
      </c>
      <c r="AB269" s="483" t="str">
        <f>料單!$L$3</f>
        <v>拉、KD</v>
      </c>
    </row>
    <row r="270" spans="1:28" x14ac:dyDescent="0.25">
      <c r="A270" s="174">
        <f t="shared" si="20"/>
        <v>269</v>
      </c>
      <c r="B270" s="174" t="str">
        <f ca="1">料單!$C$1</f>
        <v>2026101401</v>
      </c>
      <c r="C270" s="174">
        <f>料單!$C$2</f>
        <v>0</v>
      </c>
      <c r="D270" s="6">
        <f>板材才數分析.!B270</f>
        <v>9</v>
      </c>
      <c r="E270" s="6">
        <f>板材才數分析.!C270</f>
        <v>0</v>
      </c>
      <c r="F270" s="6">
        <f>板材才數分析.!D270</f>
        <v>9029</v>
      </c>
      <c r="G270" s="6">
        <f ca="1">板材才數分析.!E270</f>
        <v>0</v>
      </c>
      <c r="H270" s="6">
        <f ca="1">板材才數分析.!F270</f>
        <v>0</v>
      </c>
      <c r="I270" s="6" t="str">
        <f ca="1">板材才數分析.!G270</f>
        <v/>
      </c>
      <c r="J270" s="6">
        <f ca="1">板材才數分析.!H270</f>
        <v>0</v>
      </c>
      <c r="K270" s="6" t="str">
        <f ca="1">板材才數分析.!I270</f>
        <v/>
      </c>
      <c r="L270" s="6">
        <f ca="1">板材才數分析.!J270</f>
        <v>0</v>
      </c>
      <c r="M270" s="6">
        <f ca="1">板材才數分析.!K270</f>
        <v>0</v>
      </c>
      <c r="N270" s="6" t="str">
        <f ca="1">板材才數分析.!L270</f>
        <v/>
      </c>
      <c r="O270" s="6">
        <f ca="1">板材才數分析.!M270</f>
        <v>0</v>
      </c>
      <c r="P270" t="str">
        <f ca="1">表格15[[#This Row],[封邊色號]]</f>
        <v/>
      </c>
      <c r="Q270" s="174" t="str">
        <f ca="1">IF(VLOOKUP(F270,料單!$C:$P,14,FALSE)="","",VLOOKUP(F270,料單!$C:$P,14,FALSE))</f>
        <v/>
      </c>
      <c r="R270" s="174" t="str">
        <f ca="1">IF(VLOOKUP(F270,料單!$C:$Q,15,FALSE)="","",VLOOKUP(F270,料單!$C:$Q,15,FALSE))</f>
        <v/>
      </c>
      <c r="S270" s="174" t="str">
        <f ca="1">IF(VLOOKUP(F270,料單!$C:$R,16,FALSE)="","",VLOOKUP(F270,料單!$C:$R,16,FALSE))</f>
        <v/>
      </c>
      <c r="T270" s="174" t="str">
        <f ca="1">IF(VLOOKUP(F270,料單!$C:$S,17,FALSE)="","",VLOOKUP(F270,料單!$C:$S,17,FALSE))</f>
        <v/>
      </c>
      <c r="U270" s="174" t="str">
        <f ca="1">_xlfn.IFNA(VLOOKUP(VLOOKUP(F270,料單!C:T,18,FALSE),資料庫!AM:AN,2,FALSE),"A")</f>
        <v>A</v>
      </c>
      <c r="V270" s="174" t="str">
        <f ca="1">IF(VLOOKUP(F270,料單!C:U,19,FALSE)="","",VLOOKUP(F270,料單!C:U,19,FALSE))</f>
        <v/>
      </c>
      <c r="W270" s="361" t="str">
        <f t="shared" ca="1" si="21"/>
        <v/>
      </c>
      <c r="X270" s="361" t="str">
        <f t="shared" ca="1" si="22"/>
        <v/>
      </c>
      <c r="Y270" s="361" t="str">
        <f t="shared" ca="1" si="23"/>
        <v/>
      </c>
      <c r="Z270" s="361" t="str">
        <f t="shared" ca="1" si="24"/>
        <v/>
      </c>
      <c r="AA270" s="483">
        <f>料單!$K$3</f>
        <v>0</v>
      </c>
      <c r="AB270" s="483" t="str">
        <f>料單!$L$3</f>
        <v>拉、KD</v>
      </c>
    </row>
    <row r="271" spans="1:28" s="242" customFormat="1" x14ac:dyDescent="0.25">
      <c r="A271" s="174">
        <f t="shared" si="20"/>
        <v>270</v>
      </c>
      <c r="B271" s="241" t="str">
        <f ca="1">料單!$C$1</f>
        <v>2026101401</v>
      </c>
      <c r="C271" s="241">
        <f>料單!$C$2</f>
        <v>0</v>
      </c>
      <c r="D271" s="245">
        <f>板材才數分析.!B271</f>
        <v>9</v>
      </c>
      <c r="E271" s="245">
        <f>板材才數分析.!C271</f>
        <v>0</v>
      </c>
      <c r="F271" s="245">
        <f>板材才數分析.!D271</f>
        <v>9030</v>
      </c>
      <c r="G271" s="245">
        <f ca="1">板材才數分析.!E271</f>
        <v>0</v>
      </c>
      <c r="H271" s="245">
        <f ca="1">板材才數分析.!F271</f>
        <v>0</v>
      </c>
      <c r="I271" s="245" t="str">
        <f ca="1">板材才數分析.!G271</f>
        <v/>
      </c>
      <c r="J271" s="245">
        <f ca="1">板材才數分析.!H271</f>
        <v>0</v>
      </c>
      <c r="K271" s="245" t="str">
        <f ca="1">板材才數分析.!I271</f>
        <v/>
      </c>
      <c r="L271" s="245">
        <f ca="1">板材才數分析.!J271</f>
        <v>0</v>
      </c>
      <c r="M271" s="245">
        <f ca="1">板材才數分析.!K271</f>
        <v>0</v>
      </c>
      <c r="N271" s="245" t="str">
        <f ca="1">板材才數分析.!L271</f>
        <v/>
      </c>
      <c r="O271" s="245">
        <f ca="1">板材才數分析.!M271</f>
        <v>0</v>
      </c>
      <c r="P271" t="str">
        <f ca="1">表格15[[#This Row],[封邊色號]]</f>
        <v/>
      </c>
      <c r="Q271" s="174" t="str">
        <f ca="1">IF(VLOOKUP(F271,料單!$C:$P,14,FALSE)="","",VLOOKUP(F271,料單!$C:$P,14,FALSE))</f>
        <v/>
      </c>
      <c r="R271" s="174" t="str">
        <f ca="1">IF(VLOOKUP(F271,料單!$C:$Q,15,FALSE)="","",VLOOKUP(F271,料單!$C:$Q,15,FALSE))</f>
        <v/>
      </c>
      <c r="S271" s="174" t="str">
        <f ca="1">IF(VLOOKUP(F271,料單!$C:$R,16,FALSE)="","",VLOOKUP(F271,料單!$C:$R,16,FALSE))</f>
        <v/>
      </c>
      <c r="T271" s="174" t="str">
        <f ca="1">IF(VLOOKUP(F271,料單!$C:$S,17,FALSE)="","",VLOOKUP(F271,料單!$C:$S,17,FALSE))</f>
        <v/>
      </c>
      <c r="U271" s="174" t="str">
        <f ca="1">_xlfn.IFNA(VLOOKUP(VLOOKUP(F271,料單!C:T,18,FALSE),資料庫!AM:AN,2,FALSE),"A")</f>
        <v>A</v>
      </c>
      <c r="V271" s="174" t="str">
        <f ca="1">IF(VLOOKUP(F271,料單!C:U,19,FALSE)="","",VLOOKUP(F271,料單!C:U,19,FALSE))</f>
        <v/>
      </c>
      <c r="W271" s="375" t="str">
        <f t="shared" ca="1" si="21"/>
        <v/>
      </c>
      <c r="X271" s="361" t="str">
        <f t="shared" ca="1" si="22"/>
        <v/>
      </c>
      <c r="Y271" s="375" t="str">
        <f t="shared" ca="1" si="23"/>
        <v/>
      </c>
      <c r="Z271" s="375" t="str">
        <f t="shared" ca="1" si="24"/>
        <v/>
      </c>
      <c r="AA271" s="483">
        <f>料單!$K$3</f>
        <v>0</v>
      </c>
      <c r="AB271" s="483" t="str">
        <f>料單!$L$3</f>
        <v>拉、KD</v>
      </c>
    </row>
    <row r="272" spans="1:28" x14ac:dyDescent="0.25">
      <c r="A272" s="174">
        <f t="shared" si="20"/>
        <v>271</v>
      </c>
      <c r="B272" s="174" t="str">
        <f ca="1">料單!$C$1</f>
        <v>2026101401</v>
      </c>
      <c r="C272" s="174">
        <f>料單!$C$2</f>
        <v>0</v>
      </c>
      <c r="D272" s="6">
        <f>板材才數分析.!B272</f>
        <v>10</v>
      </c>
      <c r="E272" s="6">
        <f>板材才數分析.!C272</f>
        <v>0</v>
      </c>
      <c r="F272" s="6">
        <f>板材才數分析.!D272</f>
        <v>10001</v>
      </c>
      <c r="G272" s="6" t="str">
        <f ca="1">板材才數分析.!E272</f>
        <v>頂板</v>
      </c>
      <c r="H272" s="6">
        <f ca="1">板材才數分析.!F272</f>
        <v>-36</v>
      </c>
      <c r="I272" s="6" t="str">
        <f ca="1">板材才數分析.!G272</f>
        <v>AA</v>
      </c>
      <c r="J272" s="6">
        <f ca="1">板材才數分析.!H272</f>
        <v>0</v>
      </c>
      <c r="K272" s="6" t="str">
        <f ca="1">板材才數分析.!I272</f>
        <v/>
      </c>
      <c r="L272" s="6">
        <f ca="1">板材才數分析.!J272</f>
        <v>18</v>
      </c>
      <c r="M272" s="6">
        <f ca="1">板材才數分析.!K272</f>
        <v>0</v>
      </c>
      <c r="N272" s="6" t="str">
        <f ca="1">板材才數分析.!L272</f>
        <v/>
      </c>
      <c r="O272" s="6">
        <f ca="1">板材才數分析.!M272</f>
        <v>0</v>
      </c>
      <c r="P272" t="str">
        <f ca="1">表格15[[#This Row],[封邊色號]]</f>
        <v/>
      </c>
      <c r="Q272" s="174" t="str">
        <f ca="1">IF(VLOOKUP(F272,料單!$C:$P,14,FALSE)="","",VLOOKUP(F272,料單!$C:$P,14,FALSE))</f>
        <v>背板溝</v>
      </c>
      <c r="R272" s="174" t="str">
        <f ca="1">IF(VLOOKUP(F272,料單!$C:$Q,15,FALSE)="","",VLOOKUP(F272,料單!$C:$Q,15,FALSE))</f>
        <v>側</v>
      </c>
      <c r="S272" s="174" t="str">
        <f ca="1">IF(VLOOKUP(F272,料單!$C:$R,16,FALSE)="","",VLOOKUP(F272,料單!$C:$R,16,FALSE))</f>
        <v/>
      </c>
      <c r="T272" s="174" t="str">
        <f ca="1">IF(VLOOKUP(F272,料單!$C:$S,17,FALSE)="","",VLOOKUP(F272,料單!$C:$S,17,FALSE))</f>
        <v/>
      </c>
      <c r="U272" s="174" t="str">
        <f ca="1">_xlfn.IFNA(VLOOKUP(VLOOKUP(F272,料單!C:T,18,FALSE),資料庫!AM:AN,2,FALSE),"A")</f>
        <v>A</v>
      </c>
      <c r="V272" s="174">
        <f ca="1">IF(VLOOKUP(F272,料單!C:U,19,FALSE)="","",VLOOKUP(F272,料單!C:U,19,FALSE))</f>
        <v>1</v>
      </c>
      <c r="W272" s="361" t="str">
        <f t="shared" ca="1" si="21"/>
        <v>A</v>
      </c>
      <c r="X272" s="361" t="str">
        <f t="shared" ca="1" si="22"/>
        <v>A</v>
      </c>
      <c r="Y272" s="361" t="str">
        <f t="shared" ca="1" si="23"/>
        <v/>
      </c>
      <c r="Z272" s="361" t="str">
        <f t="shared" ca="1" si="24"/>
        <v/>
      </c>
      <c r="AA272" s="483">
        <f>料單!$K$3</f>
        <v>0</v>
      </c>
      <c r="AB272" s="483" t="str">
        <f>料單!$L$3</f>
        <v>拉、KD</v>
      </c>
    </row>
    <row r="273" spans="1:28" x14ac:dyDescent="0.25">
      <c r="A273" s="174">
        <f t="shared" si="20"/>
        <v>272</v>
      </c>
      <c r="B273" s="174" t="str">
        <f ca="1">料單!$C$1</f>
        <v>2026101401</v>
      </c>
      <c r="C273" s="174">
        <f>料單!$C$2</f>
        <v>0</v>
      </c>
      <c r="D273" s="6">
        <f>板材才數分析.!B273</f>
        <v>10</v>
      </c>
      <c r="E273" s="6">
        <f>板材才數分析.!C273</f>
        <v>0</v>
      </c>
      <c r="F273" s="6">
        <f>板材才數分析.!D273</f>
        <v>10002</v>
      </c>
      <c r="G273" s="6" t="str">
        <f ca="1">板材才數分析.!E273</f>
        <v>底板</v>
      </c>
      <c r="H273" s="6">
        <f ca="1">板材才數分析.!F273</f>
        <v>-36</v>
      </c>
      <c r="I273" s="6" t="str">
        <f ca="1">板材才數分析.!G273</f>
        <v>AA</v>
      </c>
      <c r="J273" s="6">
        <f ca="1">板材才數分析.!H273</f>
        <v>0</v>
      </c>
      <c r="K273" s="6" t="str">
        <f ca="1">板材才數分析.!I273</f>
        <v/>
      </c>
      <c r="L273" s="6">
        <f ca="1">板材才數分析.!J273</f>
        <v>18</v>
      </c>
      <c r="M273" s="6">
        <f ca="1">板材才數分析.!K273</f>
        <v>0</v>
      </c>
      <c r="N273" s="6" t="str">
        <f ca="1">板材才數分析.!L273</f>
        <v/>
      </c>
      <c r="O273" s="6">
        <f ca="1">板材才數分析.!M273</f>
        <v>0</v>
      </c>
      <c r="P273" t="str">
        <f ca="1">表格15[[#This Row],[封邊色號]]</f>
        <v/>
      </c>
      <c r="Q273" s="174" t="str">
        <f ca="1">IF(VLOOKUP(F273,料單!$C:$P,14,FALSE)="","",VLOOKUP(F273,料單!$C:$P,14,FALSE))</f>
        <v>背板溝</v>
      </c>
      <c r="R273" s="174" t="str">
        <f ca="1">IF(VLOOKUP(F273,料單!$C:$Q,15,FALSE)="","",VLOOKUP(F273,料單!$C:$Q,15,FALSE))</f>
        <v>側</v>
      </c>
      <c r="S273" s="174" t="str">
        <f ca="1">IF(VLOOKUP(F273,料單!$C:$R,16,FALSE)="","",VLOOKUP(F273,料單!$C:$R,16,FALSE))</f>
        <v/>
      </c>
      <c r="T273" s="174" t="str">
        <f ca="1">IF(VLOOKUP(F273,料單!$C:$S,17,FALSE)="","",VLOOKUP(F273,料單!$C:$S,17,FALSE))</f>
        <v/>
      </c>
      <c r="U273" s="174" t="str">
        <f ca="1">_xlfn.IFNA(VLOOKUP(VLOOKUP(F273,料單!C:T,18,FALSE),資料庫!AM:AN,2,FALSE),"A")</f>
        <v>A</v>
      </c>
      <c r="V273" s="174">
        <f ca="1">IF(VLOOKUP(F273,料單!C:U,19,FALSE)="","",VLOOKUP(F273,料單!C:U,19,FALSE))</f>
        <v>1</v>
      </c>
      <c r="W273" s="361" t="str">
        <f t="shared" ca="1" si="21"/>
        <v>A</v>
      </c>
      <c r="X273" s="361" t="str">
        <f t="shared" ca="1" si="22"/>
        <v>A</v>
      </c>
      <c r="Y273" s="361" t="str">
        <f t="shared" ca="1" si="23"/>
        <v/>
      </c>
      <c r="Z273" s="361" t="str">
        <f t="shared" ca="1" si="24"/>
        <v/>
      </c>
      <c r="AA273" s="483">
        <f>料單!$K$3</f>
        <v>0</v>
      </c>
      <c r="AB273" s="483" t="str">
        <f>料單!$L$3</f>
        <v>拉、KD</v>
      </c>
    </row>
    <row r="274" spans="1:28" x14ac:dyDescent="0.25">
      <c r="A274" s="174">
        <f t="shared" si="20"/>
        <v>273</v>
      </c>
      <c r="B274" s="174" t="str">
        <f ca="1">料單!$C$1</f>
        <v>2026101401</v>
      </c>
      <c r="C274" s="174">
        <f>料單!$C$2</f>
        <v>0</v>
      </c>
      <c r="D274" s="6">
        <f>板材才數分析.!B274</f>
        <v>10</v>
      </c>
      <c r="E274" s="6">
        <f>板材才數分析.!C274</f>
        <v>0</v>
      </c>
      <c r="F274" s="6">
        <f>板材才數分析.!D274</f>
        <v>10003</v>
      </c>
      <c r="G274" s="6" t="str">
        <f ca="1">板材才數分析.!E274</f>
        <v>左側板</v>
      </c>
      <c r="H274" s="6">
        <f ca="1">板材才數分析.!F274</f>
        <v>0</v>
      </c>
      <c r="I274" s="6" t="str">
        <f ca="1">板材才數分析.!G274</f>
        <v>AA</v>
      </c>
      <c r="J274" s="6">
        <f ca="1">板材才數分析.!H274</f>
        <v>0</v>
      </c>
      <c r="K274" s="6" t="str">
        <f ca="1">板材才數分析.!I274</f>
        <v>AA</v>
      </c>
      <c r="L274" s="6">
        <f ca="1">板材才數分析.!J274</f>
        <v>18</v>
      </c>
      <c r="M274" s="6">
        <f ca="1">板材才數分析.!K274</f>
        <v>0</v>
      </c>
      <c r="N274" s="6" t="str">
        <f ca="1">板材才數分析.!L274</f>
        <v/>
      </c>
      <c r="O274" s="6">
        <f ca="1">板材才數分析.!M274</f>
        <v>0</v>
      </c>
      <c r="P274" t="str">
        <f ca="1">表格15[[#This Row],[封邊色號]]</f>
        <v/>
      </c>
      <c r="Q274" s="174" t="str">
        <f ca="1">IF(VLOOKUP(F274,料單!$C:$P,14,FALSE)="","",VLOOKUP(F274,料單!$C:$P,14,FALSE))</f>
        <v>背板溝</v>
      </c>
      <c r="R274" s="174" t="str">
        <f ca="1">IF(VLOOKUP(F274,料單!$C:$Q,15,FALSE)="","",VLOOKUP(F274,料單!$C:$Q,15,FALSE))</f>
        <v>面</v>
      </c>
      <c r="S274" s="174" t="str">
        <f ca="1">IF(VLOOKUP(F274,料單!$C:$R,16,FALSE)="","",VLOOKUP(F274,料單!$C:$R,16,FALSE))</f>
        <v>排</v>
      </c>
      <c r="T274" s="174" t="str">
        <f ca="1">IF(VLOOKUP(F274,料單!$C:$S,17,FALSE)="","",VLOOKUP(F274,料單!$C:$S,17,FALSE))</f>
        <v/>
      </c>
      <c r="U274" s="174" t="str">
        <f ca="1">_xlfn.IFNA(VLOOKUP(VLOOKUP(F274,料單!C:T,18,FALSE),資料庫!AM:AN,2,FALSE),"A")</f>
        <v>A</v>
      </c>
      <c r="V274" s="174">
        <f ca="1">IF(VLOOKUP(F274,料單!C:U,19,FALSE)="","",VLOOKUP(F274,料單!C:U,19,FALSE))</f>
        <v>1</v>
      </c>
      <c r="W274" s="361" t="str">
        <f t="shared" ca="1" si="21"/>
        <v>A</v>
      </c>
      <c r="X274" s="361" t="str">
        <f t="shared" ca="1" si="22"/>
        <v>A</v>
      </c>
      <c r="Y274" s="361" t="str">
        <f t="shared" ca="1" si="23"/>
        <v>A</v>
      </c>
      <c r="Z274" s="361" t="str">
        <f t="shared" ca="1" si="24"/>
        <v>A</v>
      </c>
      <c r="AA274" s="483">
        <f>料單!$K$3</f>
        <v>0</v>
      </c>
      <c r="AB274" s="483" t="str">
        <f>料單!$L$3</f>
        <v>拉、KD</v>
      </c>
    </row>
    <row r="275" spans="1:28" x14ac:dyDescent="0.25">
      <c r="A275" s="174">
        <f t="shared" si="20"/>
        <v>274</v>
      </c>
      <c r="B275" s="174" t="str">
        <f ca="1">料單!$C$1</f>
        <v>2026101401</v>
      </c>
      <c r="C275" s="174">
        <f>料單!$C$2</f>
        <v>0</v>
      </c>
      <c r="D275" s="6">
        <f>板材才數分析.!B275</f>
        <v>10</v>
      </c>
      <c r="E275" s="6">
        <f>板材才數分析.!C275</f>
        <v>0</v>
      </c>
      <c r="F275" s="6">
        <f>板材才數分析.!D275</f>
        <v>10004</v>
      </c>
      <c r="G275" s="6" t="str">
        <f ca="1">板材才數分析.!E275</f>
        <v>右側板</v>
      </c>
      <c r="H275" s="6">
        <f ca="1">板材才數分析.!F275</f>
        <v>0</v>
      </c>
      <c r="I275" s="6" t="str">
        <f ca="1">板材才數分析.!G275</f>
        <v>AA</v>
      </c>
      <c r="J275" s="6">
        <f ca="1">板材才數分析.!H275</f>
        <v>0</v>
      </c>
      <c r="K275" s="6" t="str">
        <f ca="1">板材才數分析.!I275</f>
        <v>AA</v>
      </c>
      <c r="L275" s="6">
        <f ca="1">板材才數分析.!J275</f>
        <v>18</v>
      </c>
      <c r="M275" s="6">
        <f ca="1">板材才數分析.!K275</f>
        <v>0</v>
      </c>
      <c r="N275" s="6" t="str">
        <f ca="1">板材才數分析.!L275</f>
        <v/>
      </c>
      <c r="O275" s="6">
        <f ca="1">板材才數分析.!M275</f>
        <v>0</v>
      </c>
      <c r="P275" t="str">
        <f ca="1">表格15[[#This Row],[封邊色號]]</f>
        <v/>
      </c>
      <c r="Q275" s="174" t="str">
        <f ca="1">IF(VLOOKUP(F275,料單!$C:$P,14,FALSE)="","",VLOOKUP(F275,料單!$C:$P,14,FALSE))</f>
        <v>背板溝</v>
      </c>
      <c r="R275" s="174" t="str">
        <f ca="1">IF(VLOOKUP(F275,料單!$C:$Q,15,FALSE)="","",VLOOKUP(F275,料單!$C:$Q,15,FALSE))</f>
        <v>面</v>
      </c>
      <c r="S275" s="174" t="str">
        <f ca="1">IF(VLOOKUP(F275,料單!$C:$R,16,FALSE)="","",VLOOKUP(F275,料單!$C:$R,16,FALSE))</f>
        <v>排</v>
      </c>
      <c r="T275" s="174" t="str">
        <f ca="1">IF(VLOOKUP(F275,料單!$C:$S,17,FALSE)="","",VLOOKUP(F275,料單!$C:$S,17,FALSE))</f>
        <v/>
      </c>
      <c r="U275" s="174" t="str">
        <f ca="1">_xlfn.IFNA(VLOOKUP(VLOOKUP(F275,料單!C:T,18,FALSE),資料庫!AM:AN,2,FALSE),"A")</f>
        <v>A</v>
      </c>
      <c r="V275" s="174">
        <f ca="1">IF(VLOOKUP(F275,料單!C:U,19,FALSE)="","",VLOOKUP(F275,料單!C:U,19,FALSE))</f>
        <v>1</v>
      </c>
      <c r="W275" s="361" t="str">
        <f t="shared" ca="1" si="21"/>
        <v>A</v>
      </c>
      <c r="X275" s="361" t="str">
        <f t="shared" ca="1" si="22"/>
        <v>A</v>
      </c>
      <c r="Y275" s="361" t="str">
        <f t="shared" ca="1" si="23"/>
        <v>A</v>
      </c>
      <c r="Z275" s="361" t="str">
        <f t="shared" ca="1" si="24"/>
        <v>A</v>
      </c>
      <c r="AA275" s="483">
        <f>料單!$K$3</f>
        <v>0</v>
      </c>
      <c r="AB275" s="483" t="str">
        <f>料單!$L$3</f>
        <v>拉、KD</v>
      </c>
    </row>
    <row r="276" spans="1:28" x14ac:dyDescent="0.25">
      <c r="A276" s="174">
        <f t="shared" si="20"/>
        <v>275</v>
      </c>
      <c r="B276" s="174" t="str">
        <f ca="1">料單!$C$1</f>
        <v>2026101401</v>
      </c>
      <c r="C276" s="174">
        <f>料單!$C$2</f>
        <v>0</v>
      </c>
      <c r="D276" s="6">
        <f>板材才數分析.!B276</f>
        <v>10</v>
      </c>
      <c r="E276" s="6">
        <f>板材才數分析.!C276</f>
        <v>0</v>
      </c>
      <c r="F276" s="6">
        <f>板材才數分析.!D276</f>
        <v>10005</v>
      </c>
      <c r="G276" s="6" t="str">
        <f ca="1">板材才數分析.!E276</f>
        <v>背板</v>
      </c>
      <c r="H276" s="6">
        <f ca="1">板材才數分析.!F276</f>
        <v>-22</v>
      </c>
      <c r="I276" s="6" t="str">
        <f ca="1">板材才數分析.!G276</f>
        <v/>
      </c>
      <c r="J276" s="6">
        <f ca="1">板材才數分析.!H276</f>
        <v>-22</v>
      </c>
      <c r="K276" s="6" t="str">
        <f ca="1">板材才數分析.!I276</f>
        <v/>
      </c>
      <c r="L276" s="6">
        <f ca="1">板材才數分析.!J276</f>
        <v>4</v>
      </c>
      <c r="M276" s="6">
        <f ca="1">板材才數分析.!K276</f>
        <v>0</v>
      </c>
      <c r="N276" s="6" t="str">
        <f ca="1">板材才數分析.!L276</f>
        <v/>
      </c>
      <c r="O276" s="6">
        <f ca="1">板材才數分析.!M276</f>
        <v>0</v>
      </c>
      <c r="P276" t="str">
        <f ca="1">表格15[[#This Row],[封邊色號]]</f>
        <v/>
      </c>
      <c r="Q276" s="174" t="str">
        <f ca="1">IF(VLOOKUP(F276,料單!$C:$P,14,FALSE)="","",VLOOKUP(F276,料單!$C:$P,14,FALSE))</f>
        <v/>
      </c>
      <c r="R276" s="174" t="str">
        <f ca="1">IF(VLOOKUP(F276,料單!$C:$Q,15,FALSE)="","",VLOOKUP(F276,料單!$C:$Q,15,FALSE))</f>
        <v/>
      </c>
      <c r="S276" s="174" t="str">
        <f ca="1">IF(VLOOKUP(F276,料單!$C:$R,16,FALSE)="","",VLOOKUP(F276,料單!$C:$R,16,FALSE))</f>
        <v/>
      </c>
      <c r="T276" s="174" t="str">
        <f ca="1">IF(VLOOKUP(F276,料單!$C:$S,17,FALSE)="","",VLOOKUP(F276,料單!$C:$S,17,FALSE))</f>
        <v/>
      </c>
      <c r="U276" s="174" t="str">
        <f ca="1">_xlfn.IFNA(VLOOKUP(VLOOKUP(F276,料單!C:T,18,FALSE),資料庫!AM:AN,2,FALSE),"A")</f>
        <v>A</v>
      </c>
      <c r="V276" s="174">
        <f ca="1">IF(VLOOKUP(F276,料單!C:U,19,FALSE)="","",VLOOKUP(F276,料單!C:U,19,FALSE))</f>
        <v>1</v>
      </c>
      <c r="W276" s="361" t="str">
        <f t="shared" ca="1" si="21"/>
        <v/>
      </c>
      <c r="X276" s="361" t="str">
        <f t="shared" ca="1" si="22"/>
        <v/>
      </c>
      <c r="Y276" s="361" t="str">
        <f t="shared" ca="1" si="23"/>
        <v/>
      </c>
      <c r="Z276" s="361" t="str">
        <f t="shared" ca="1" si="24"/>
        <v/>
      </c>
      <c r="AA276" s="483">
        <f>料單!$K$3</f>
        <v>0</v>
      </c>
      <c r="AB276" s="483" t="str">
        <f>料單!$L$3</f>
        <v>拉、KD</v>
      </c>
    </row>
    <row r="277" spans="1:28" x14ac:dyDescent="0.25">
      <c r="A277" s="174">
        <f t="shared" si="20"/>
        <v>276</v>
      </c>
      <c r="B277" s="174" t="str">
        <f ca="1">料單!$C$1</f>
        <v>2026101401</v>
      </c>
      <c r="C277" s="174">
        <f>料單!$C$2</f>
        <v>0</v>
      </c>
      <c r="D277" s="6">
        <f>板材才數分析.!B277</f>
        <v>10</v>
      </c>
      <c r="E277" s="6">
        <f>板材才數分析.!C277</f>
        <v>0</v>
      </c>
      <c r="F277" s="6">
        <f>板材才數分析.!D277</f>
        <v>10006</v>
      </c>
      <c r="G277" s="6" t="str">
        <f ca="1">板材才數分析.!E277</f>
        <v>背拉桿</v>
      </c>
      <c r="H277" s="6">
        <f ca="1">板材才數分析.!F277</f>
        <v>-36</v>
      </c>
      <c r="I277" s="6" t="str">
        <f ca="1">板材才數分析.!G277</f>
        <v>AA</v>
      </c>
      <c r="J277" s="6">
        <f ca="1">板材才數分析.!H277</f>
        <v>120</v>
      </c>
      <c r="K277" s="6" t="str">
        <f ca="1">板材才數分析.!I277</f>
        <v/>
      </c>
      <c r="L277" s="6">
        <f ca="1">板材才數分析.!J277</f>
        <v>18</v>
      </c>
      <c r="M277" s="6">
        <f ca="1">板材才數分析.!K277</f>
        <v>0</v>
      </c>
      <c r="N277" s="6" t="str">
        <f ca="1">板材才數分析.!L277</f>
        <v/>
      </c>
      <c r="O277" s="6">
        <f ca="1">板材才數分析.!M277</f>
        <v>0</v>
      </c>
      <c r="P277" t="str">
        <f ca="1">表格15[[#This Row],[封邊色號]]</f>
        <v/>
      </c>
      <c r="Q277" s="174" t="str">
        <f ca="1">IF(VLOOKUP(F277,料單!$C:$P,14,FALSE)="","",VLOOKUP(F277,料單!$C:$P,14,FALSE))</f>
        <v/>
      </c>
      <c r="R277" s="174" t="str">
        <f ca="1">IF(VLOOKUP(F277,料單!$C:$Q,15,FALSE)="","",VLOOKUP(F277,料單!$C:$Q,15,FALSE))</f>
        <v>側</v>
      </c>
      <c r="S277" s="174" t="str">
        <f ca="1">IF(VLOOKUP(F277,料單!$C:$R,16,FALSE)="","",VLOOKUP(F277,料單!$C:$R,16,FALSE))</f>
        <v/>
      </c>
      <c r="T277" s="174" t="str">
        <f ca="1">IF(VLOOKUP(F277,料單!$C:$S,17,FALSE)="","",VLOOKUP(F277,料單!$C:$S,17,FALSE))</f>
        <v/>
      </c>
      <c r="U277" s="174" t="str">
        <f ca="1">_xlfn.IFNA(VLOOKUP(VLOOKUP(F277,料單!C:T,18,FALSE),資料庫!AM:AN,2,FALSE),"A")</f>
        <v>A</v>
      </c>
      <c r="V277" s="174">
        <f ca="1">IF(VLOOKUP(F277,料單!C:U,19,FALSE)="","",VLOOKUP(F277,料單!C:U,19,FALSE))</f>
        <v>1</v>
      </c>
      <c r="W277" s="361" t="str">
        <f t="shared" ca="1" si="21"/>
        <v>A</v>
      </c>
      <c r="X277" s="361" t="str">
        <f t="shared" ca="1" si="22"/>
        <v>A</v>
      </c>
      <c r="Y277" s="361" t="str">
        <f t="shared" ca="1" si="23"/>
        <v/>
      </c>
      <c r="Z277" s="361" t="str">
        <f t="shared" ca="1" si="24"/>
        <v/>
      </c>
      <c r="AA277" s="483">
        <f>料單!$K$3</f>
        <v>0</v>
      </c>
      <c r="AB277" s="483" t="str">
        <f>料單!$L$3</f>
        <v>拉、KD</v>
      </c>
    </row>
    <row r="278" spans="1:28" x14ac:dyDescent="0.25">
      <c r="A278" s="174">
        <f t="shared" si="20"/>
        <v>277</v>
      </c>
      <c r="B278" s="174" t="str">
        <f ca="1">料單!$C$1</f>
        <v>2026101401</v>
      </c>
      <c r="C278" s="174">
        <f>料單!$C$2</f>
        <v>0</v>
      </c>
      <c r="D278" s="6">
        <f>板材才數分析.!B278</f>
        <v>10</v>
      </c>
      <c r="E278" s="6">
        <f>板材才數分析.!C278</f>
        <v>0</v>
      </c>
      <c r="F278" s="6">
        <f>板材才數分析.!D278</f>
        <v>10007</v>
      </c>
      <c r="G278" s="6" t="str">
        <f ca="1">板材才數分析.!E278</f>
        <v>中立板</v>
      </c>
      <c r="H278" s="6">
        <f ca="1">板材才數分析.!F278</f>
        <v>-36</v>
      </c>
      <c r="I278" s="6" t="str">
        <f ca="1">板材才數分析.!G278</f>
        <v>AA</v>
      </c>
      <c r="J278" s="6">
        <f ca="1">板材才數分析.!H278</f>
        <v>-22</v>
      </c>
      <c r="K278" s="6" t="str">
        <f ca="1">板材才數分析.!I278</f>
        <v/>
      </c>
      <c r="L278" s="6">
        <f ca="1">板材才數分析.!J278</f>
        <v>18</v>
      </c>
      <c r="M278" s="6">
        <f ca="1">板材才數分析.!K278</f>
        <v>0</v>
      </c>
      <c r="N278" s="6" t="str">
        <f ca="1">板材才數分析.!L278</f>
        <v/>
      </c>
      <c r="O278" s="6">
        <f ca="1">板材才數分析.!M278</f>
        <v>0</v>
      </c>
      <c r="P278" t="str">
        <f ca="1">表格15[[#This Row],[封邊色號]]</f>
        <v/>
      </c>
      <c r="Q278" s="174" t="str">
        <f ca="1">IF(VLOOKUP(F278,料單!$C:$P,14,FALSE)="","",VLOOKUP(F278,料單!$C:$P,14,FALSE))</f>
        <v/>
      </c>
      <c r="R278" s="174" t="str">
        <f ca="1">IF(VLOOKUP(F278,料單!$C:$Q,15,FALSE)="","",VLOOKUP(F278,料單!$C:$Q,15,FALSE))</f>
        <v>側</v>
      </c>
      <c r="S278" s="174" t="str">
        <f ca="1">IF(VLOOKUP(F278,料單!$C:$R,16,FALSE)="","",VLOOKUP(F278,料單!$C:$R,16,FALSE))</f>
        <v>排</v>
      </c>
      <c r="T278" s="174" t="str">
        <f ca="1">IF(VLOOKUP(F278,料單!$C:$S,17,FALSE)="","",VLOOKUP(F278,料單!$C:$S,17,FALSE))</f>
        <v/>
      </c>
      <c r="U278" s="174" t="str">
        <f ca="1">_xlfn.IFNA(VLOOKUP(VLOOKUP(F278,料單!C:T,18,FALSE),資料庫!AM:AN,2,FALSE),"A")</f>
        <v>A</v>
      </c>
      <c r="V278" s="174">
        <f ca="1">IF(VLOOKUP(F278,料單!C:U,19,FALSE)="","",VLOOKUP(F278,料單!C:U,19,FALSE))</f>
        <v>1</v>
      </c>
      <c r="W278" s="361" t="str">
        <f t="shared" ca="1" si="21"/>
        <v>A</v>
      </c>
      <c r="X278" s="361" t="str">
        <f t="shared" ca="1" si="22"/>
        <v>A</v>
      </c>
      <c r="Y278" s="361" t="str">
        <f t="shared" ca="1" si="23"/>
        <v/>
      </c>
      <c r="Z278" s="361" t="str">
        <f t="shared" ca="1" si="24"/>
        <v/>
      </c>
      <c r="AA278" s="483">
        <f>料單!$K$3</f>
        <v>0</v>
      </c>
      <c r="AB278" s="483" t="str">
        <f>料單!$L$3</f>
        <v>拉、KD</v>
      </c>
    </row>
    <row r="279" spans="1:28" x14ac:dyDescent="0.25">
      <c r="A279" s="174">
        <f t="shared" si="20"/>
        <v>278</v>
      </c>
      <c r="B279" s="174" t="str">
        <f ca="1">料單!$C$1</f>
        <v>2026101401</v>
      </c>
      <c r="C279" s="174">
        <f>料單!$C$2</f>
        <v>0</v>
      </c>
      <c r="D279" s="6">
        <f>板材才數分析.!B279</f>
        <v>10</v>
      </c>
      <c r="E279" s="6">
        <f>板材才數分析.!C279</f>
        <v>0</v>
      </c>
      <c r="F279" s="6">
        <f>板材才數分析.!D279</f>
        <v>10008</v>
      </c>
      <c r="G279" s="6" t="str">
        <f ca="1">板材才數分析.!E279</f>
        <v>活隔</v>
      </c>
      <c r="H279" s="6">
        <f ca="1">板材才數分析.!F279</f>
        <v>0</v>
      </c>
      <c r="I279" s="6" t="str">
        <f ca="1">板材才數分析.!G279</f>
        <v>AA</v>
      </c>
      <c r="J279" s="6">
        <f ca="1">板材才數分析.!H279</f>
        <v>-32</v>
      </c>
      <c r="K279" s="6" t="str">
        <f ca="1">板材才數分析.!I279</f>
        <v>AA</v>
      </c>
      <c r="L279" s="6">
        <f ca="1">板材才數分析.!J279</f>
        <v>18</v>
      </c>
      <c r="M279" s="6">
        <f ca="1">板材才數分析.!K279</f>
        <v>0</v>
      </c>
      <c r="N279" s="6" t="str">
        <f ca="1">板材才數分析.!L279</f>
        <v/>
      </c>
      <c r="O279" s="6">
        <f ca="1">板材才數分析.!M279</f>
        <v>0</v>
      </c>
      <c r="P279" t="str">
        <f ca="1">表格15[[#This Row],[封邊色號]]</f>
        <v/>
      </c>
      <c r="Q279" s="174" t="str">
        <f ca="1">IF(VLOOKUP(F279,料單!$C:$P,14,FALSE)="","",VLOOKUP(F279,料單!$C:$P,14,FALSE))</f>
        <v/>
      </c>
      <c r="R279" s="174" t="str">
        <f ca="1">IF(VLOOKUP(F279,料單!$C:$Q,15,FALSE)="","",VLOOKUP(F279,料單!$C:$Q,15,FALSE))</f>
        <v/>
      </c>
      <c r="S279" s="174" t="str">
        <f ca="1">IF(VLOOKUP(F279,料單!$C:$R,16,FALSE)="","",VLOOKUP(F279,料單!$C:$R,16,FALSE))</f>
        <v/>
      </c>
      <c r="T279" s="174" t="str">
        <f ca="1">IF(VLOOKUP(F279,料單!$C:$S,17,FALSE)="","",VLOOKUP(F279,料單!$C:$S,17,FALSE))</f>
        <v/>
      </c>
      <c r="U279" s="174" t="str">
        <f ca="1">_xlfn.IFNA(VLOOKUP(VLOOKUP(F279,料單!C:T,18,FALSE),資料庫!AM:AN,2,FALSE),"A")</f>
        <v>A</v>
      </c>
      <c r="V279" s="174">
        <f ca="1">IF(VLOOKUP(F279,料單!C:U,19,FALSE)="","",VLOOKUP(F279,料單!C:U,19,FALSE))</f>
        <v>1</v>
      </c>
      <c r="W279" s="361" t="str">
        <f t="shared" ca="1" si="21"/>
        <v>A</v>
      </c>
      <c r="X279" s="361" t="str">
        <f t="shared" ca="1" si="22"/>
        <v>A</v>
      </c>
      <c r="Y279" s="361" t="str">
        <f t="shared" ca="1" si="23"/>
        <v>A</v>
      </c>
      <c r="Z279" s="361" t="str">
        <f t="shared" ca="1" si="24"/>
        <v>A</v>
      </c>
      <c r="AA279" s="483">
        <f>料單!$K$3</f>
        <v>0</v>
      </c>
      <c r="AB279" s="483" t="str">
        <f>料單!$L$3</f>
        <v>拉、KD</v>
      </c>
    </row>
    <row r="280" spans="1:28" x14ac:dyDescent="0.25">
      <c r="A280" s="174">
        <f t="shared" si="20"/>
        <v>279</v>
      </c>
      <c r="B280" s="174" t="str">
        <f ca="1">料單!$C$1</f>
        <v>2026101401</v>
      </c>
      <c r="C280" s="174">
        <f>料單!$C$2</f>
        <v>0</v>
      </c>
      <c r="D280" s="6">
        <f>板材才數分析.!B280</f>
        <v>10</v>
      </c>
      <c r="E280" s="6">
        <f>板材才數分析.!C280</f>
        <v>0</v>
      </c>
      <c r="F280" s="6">
        <f>板材才數分析.!D280</f>
        <v>10009</v>
      </c>
      <c r="G280" s="6" t="str">
        <f ca="1">板材才數分析.!E280</f>
        <v>固隔</v>
      </c>
      <c r="H280" s="6">
        <f ca="1">板材才數分析.!F280</f>
        <v>0</v>
      </c>
      <c r="I280" s="6" t="str">
        <f ca="1">板材才數分析.!G280</f>
        <v>AA</v>
      </c>
      <c r="J280" s="6">
        <f ca="1">板材才數分析.!H280</f>
        <v>-22</v>
      </c>
      <c r="K280" s="6" t="str">
        <f ca="1">板材才數分析.!I280</f>
        <v/>
      </c>
      <c r="L280" s="6">
        <f ca="1">板材才數分析.!J280</f>
        <v>18</v>
      </c>
      <c r="M280" s="6">
        <f ca="1">板材才數分析.!K280</f>
        <v>0</v>
      </c>
      <c r="N280" s="6" t="str">
        <f ca="1">板材才數分析.!L280</f>
        <v/>
      </c>
      <c r="O280" s="6">
        <f ca="1">板材才數分析.!M280</f>
        <v>0</v>
      </c>
      <c r="P280" t="str">
        <f ca="1">表格15[[#This Row],[封邊色號]]</f>
        <v/>
      </c>
      <c r="Q280" s="174" t="str">
        <f ca="1">IF(VLOOKUP(F280,料單!$C:$P,14,FALSE)="","",VLOOKUP(F280,料單!$C:$P,14,FALSE))</f>
        <v/>
      </c>
      <c r="R280" s="174" t="str">
        <f ca="1">IF(VLOOKUP(F280,料單!$C:$Q,15,FALSE)="","",VLOOKUP(F280,料單!$C:$Q,15,FALSE))</f>
        <v>固</v>
      </c>
      <c r="S280" s="174" t="str">
        <f ca="1">IF(VLOOKUP(F280,料單!$C:$R,16,FALSE)="","",VLOOKUP(F280,料單!$C:$R,16,FALSE))</f>
        <v/>
      </c>
      <c r="T280" s="174" t="str">
        <f ca="1">IF(VLOOKUP(F280,料單!$C:$S,17,FALSE)="","",VLOOKUP(F280,料單!$C:$S,17,FALSE))</f>
        <v/>
      </c>
      <c r="U280" s="174" t="str">
        <f ca="1">_xlfn.IFNA(VLOOKUP(VLOOKUP(F280,料單!C:T,18,FALSE),資料庫!AM:AN,2,FALSE),"A")</f>
        <v>A</v>
      </c>
      <c r="V280" s="174">
        <f ca="1">IF(VLOOKUP(F280,料單!C:U,19,FALSE)="","",VLOOKUP(F280,料單!C:U,19,FALSE))</f>
        <v>1</v>
      </c>
      <c r="W280" s="361" t="str">
        <f t="shared" ca="1" si="21"/>
        <v>A</v>
      </c>
      <c r="X280" s="361" t="str">
        <f t="shared" ca="1" si="22"/>
        <v>A</v>
      </c>
      <c r="Y280" s="361" t="str">
        <f t="shared" ca="1" si="23"/>
        <v/>
      </c>
      <c r="Z280" s="361" t="str">
        <f t="shared" ca="1" si="24"/>
        <v/>
      </c>
      <c r="AA280" s="483">
        <f>料單!$K$3</f>
        <v>0</v>
      </c>
      <c r="AB280" s="483" t="str">
        <f>料單!$L$3</f>
        <v>拉、KD</v>
      </c>
    </row>
    <row r="281" spans="1:28" x14ac:dyDescent="0.25">
      <c r="A281" s="174">
        <f t="shared" si="20"/>
        <v>280</v>
      </c>
      <c r="B281" s="174" t="str">
        <f ca="1">料單!$C$1</f>
        <v>2026101401</v>
      </c>
      <c r="C281" s="174">
        <f>料單!$C$2</f>
        <v>0</v>
      </c>
      <c r="D281" s="6">
        <f>板材才數分析.!B281</f>
        <v>10</v>
      </c>
      <c r="E281" s="6">
        <f>板材才數分析.!C281</f>
        <v>0</v>
      </c>
      <c r="F281" s="6">
        <f>板材才數分析.!D281</f>
        <v>10010</v>
      </c>
      <c r="G281" s="6" t="str">
        <f ca="1">板材才數分析.!E281</f>
        <v>左門板</v>
      </c>
      <c r="H281" s="6">
        <f ca="1">板材才數分析.!F281</f>
        <v>0</v>
      </c>
      <c r="I281" s="6" t="str">
        <f ca="1">板材才數分析.!G281</f>
        <v>AA</v>
      </c>
      <c r="J281" s="6">
        <f ca="1">板材才數分析.!H281</f>
        <v>-4</v>
      </c>
      <c r="K281" s="6" t="str">
        <f ca="1">板材才數分析.!I281</f>
        <v>AA</v>
      </c>
      <c r="L281" s="6">
        <f ca="1">板材才數分析.!J281</f>
        <v>18</v>
      </c>
      <c r="M281" s="6">
        <f ca="1">板材才數分析.!K281</f>
        <v>0</v>
      </c>
      <c r="N281" s="6" t="str">
        <f ca="1">板材才數分析.!L281</f>
        <v/>
      </c>
      <c r="O281" s="6">
        <f ca="1">板材才數分析.!M281</f>
        <v>0</v>
      </c>
      <c r="P281" t="str">
        <f ca="1">表格15[[#This Row],[封邊色號]]</f>
        <v/>
      </c>
      <c r="Q281" s="174" t="str">
        <f ca="1">IF(VLOOKUP(F281,料單!$C:$P,14,FALSE)="","",VLOOKUP(F281,料單!$C:$P,14,FALSE))</f>
        <v>鉸2</v>
      </c>
      <c r="R281" s="174" t="str">
        <f ca="1">IF(VLOOKUP(F281,料單!$C:$Q,15,FALSE)="","",VLOOKUP(F281,料單!$C:$Q,15,FALSE))</f>
        <v/>
      </c>
      <c r="S281" s="174" t="str">
        <f ca="1">IF(VLOOKUP(F281,料單!$C:$R,16,FALSE)="","",VLOOKUP(F281,料單!$C:$R,16,FALSE))</f>
        <v/>
      </c>
      <c r="T281" s="174" t="str">
        <f ca="1">IF(VLOOKUP(F281,料單!$C:$S,17,FALSE)="","",VLOOKUP(F281,料單!$C:$S,17,FALSE))</f>
        <v/>
      </c>
      <c r="U281" s="174" t="str">
        <f ca="1">_xlfn.IFNA(VLOOKUP(VLOOKUP(F281,料單!C:T,18,FALSE),資料庫!AM:AN,2,FALSE),"A")</f>
        <v>A</v>
      </c>
      <c r="V281" s="174">
        <f ca="1">IF(VLOOKUP(F281,料單!C:U,19,FALSE)="","",VLOOKUP(F281,料單!C:U,19,FALSE))</f>
        <v>1</v>
      </c>
      <c r="W281" s="361" t="str">
        <f t="shared" ca="1" si="21"/>
        <v>A</v>
      </c>
      <c r="X281" s="361" t="str">
        <f t="shared" ca="1" si="22"/>
        <v>A</v>
      </c>
      <c r="Y281" s="361" t="str">
        <f t="shared" ca="1" si="23"/>
        <v>A</v>
      </c>
      <c r="Z281" s="361" t="str">
        <f t="shared" ca="1" si="24"/>
        <v>A</v>
      </c>
      <c r="AA281" s="483">
        <f>料單!$K$3</f>
        <v>0</v>
      </c>
      <c r="AB281" s="483" t="str">
        <f>料單!$L$3</f>
        <v>拉、KD</v>
      </c>
    </row>
    <row r="282" spans="1:28" x14ac:dyDescent="0.25">
      <c r="A282" s="174">
        <f t="shared" si="20"/>
        <v>281</v>
      </c>
      <c r="B282" s="174" t="str">
        <f ca="1">料單!$C$1</f>
        <v>2026101401</v>
      </c>
      <c r="C282" s="174">
        <f>料單!$C$2</f>
        <v>0</v>
      </c>
      <c r="D282" s="6">
        <f>板材才數分析.!B282</f>
        <v>10</v>
      </c>
      <c r="E282" s="6">
        <f>板材才數分析.!C282</f>
        <v>0</v>
      </c>
      <c r="F282" s="6">
        <f>板材才數分析.!D282</f>
        <v>10011</v>
      </c>
      <c r="G282" s="6" t="str">
        <f ca="1">板材才數分析.!E282</f>
        <v>右門板</v>
      </c>
      <c r="H282" s="6">
        <f ca="1">板材才數分析.!F282</f>
        <v>0</v>
      </c>
      <c r="I282" s="6" t="str">
        <f ca="1">板材才數分析.!G282</f>
        <v>AA</v>
      </c>
      <c r="J282" s="6">
        <f ca="1">板材才數分析.!H282</f>
        <v>-4</v>
      </c>
      <c r="K282" s="6" t="str">
        <f ca="1">板材才數分析.!I282</f>
        <v>AA</v>
      </c>
      <c r="L282" s="6">
        <f ca="1">板材才數分析.!J282</f>
        <v>18</v>
      </c>
      <c r="M282" s="6">
        <f ca="1">板材才數分析.!K282</f>
        <v>0</v>
      </c>
      <c r="N282" s="6" t="str">
        <f ca="1">板材才數分析.!L282</f>
        <v/>
      </c>
      <c r="O282" s="6">
        <f ca="1">板材才數分析.!M282</f>
        <v>0</v>
      </c>
      <c r="P282" t="str">
        <f ca="1">表格15[[#This Row],[封邊色號]]</f>
        <v/>
      </c>
      <c r="Q282" s="174" t="str">
        <f ca="1">IF(VLOOKUP(F282,料單!$C:$P,14,FALSE)="","",VLOOKUP(F282,料單!$C:$P,14,FALSE))</f>
        <v>鉸2</v>
      </c>
      <c r="R282" s="174" t="str">
        <f ca="1">IF(VLOOKUP(F282,料單!$C:$Q,15,FALSE)="","",VLOOKUP(F282,料單!$C:$Q,15,FALSE))</f>
        <v/>
      </c>
      <c r="S282" s="174" t="str">
        <f ca="1">IF(VLOOKUP(F282,料單!$C:$R,16,FALSE)="","",VLOOKUP(F282,料單!$C:$R,16,FALSE))</f>
        <v/>
      </c>
      <c r="T282" s="174" t="str">
        <f ca="1">IF(VLOOKUP(F282,料單!$C:$S,17,FALSE)="","",VLOOKUP(F282,料單!$C:$S,17,FALSE))</f>
        <v/>
      </c>
      <c r="U282" s="174" t="str">
        <f ca="1">_xlfn.IFNA(VLOOKUP(VLOOKUP(F282,料單!C:T,18,FALSE),資料庫!AM:AN,2,FALSE),"A")</f>
        <v>A</v>
      </c>
      <c r="V282" s="174">
        <f ca="1">IF(VLOOKUP(F282,料單!C:U,19,FALSE)="","",VLOOKUP(F282,料單!C:U,19,FALSE))</f>
        <v>1</v>
      </c>
      <c r="W282" s="361" t="str">
        <f t="shared" ca="1" si="21"/>
        <v>A</v>
      </c>
      <c r="X282" s="361" t="str">
        <f t="shared" ca="1" si="22"/>
        <v>A</v>
      </c>
      <c r="Y282" s="361" t="str">
        <f t="shared" ca="1" si="23"/>
        <v>A</v>
      </c>
      <c r="Z282" s="361" t="str">
        <f t="shared" ca="1" si="24"/>
        <v>A</v>
      </c>
      <c r="AA282" s="483">
        <f>料單!$K$3</f>
        <v>0</v>
      </c>
      <c r="AB282" s="483" t="str">
        <f>料單!$L$3</f>
        <v>拉、KD</v>
      </c>
    </row>
    <row r="283" spans="1:28" x14ac:dyDescent="0.25">
      <c r="A283" s="174">
        <f t="shared" si="20"/>
        <v>282</v>
      </c>
      <c r="B283" s="174" t="str">
        <f ca="1">料單!$C$1</f>
        <v>2026101401</v>
      </c>
      <c r="C283" s="174">
        <f>料單!$C$2</f>
        <v>0</v>
      </c>
      <c r="D283" s="6">
        <f>板材才數分析.!B283</f>
        <v>10</v>
      </c>
      <c r="E283" s="6">
        <f>板材才數分析.!C283</f>
        <v>0</v>
      </c>
      <c r="F283" s="6">
        <f>板材才數分析.!D283</f>
        <v>10012</v>
      </c>
      <c r="G283" s="6">
        <f ca="1">板材才數分析.!E283</f>
        <v>0</v>
      </c>
      <c r="H283" s="6">
        <f ca="1">板材才數分析.!F283</f>
        <v>0</v>
      </c>
      <c r="I283" s="6" t="str">
        <f ca="1">板材才數分析.!G283</f>
        <v/>
      </c>
      <c r="J283" s="6">
        <f ca="1">板材才數分析.!H283</f>
        <v>0</v>
      </c>
      <c r="K283" s="6" t="str">
        <f ca="1">板材才數分析.!I283</f>
        <v/>
      </c>
      <c r="L283" s="6">
        <f ca="1">板材才數分析.!J283</f>
        <v>0</v>
      </c>
      <c r="M283" s="6">
        <f ca="1">板材才數分析.!K283</f>
        <v>0</v>
      </c>
      <c r="N283" s="6" t="str">
        <f ca="1">板材才數分析.!L283</f>
        <v/>
      </c>
      <c r="O283" s="6">
        <f ca="1">板材才數分析.!M283</f>
        <v>0</v>
      </c>
      <c r="P283" t="str">
        <f ca="1">表格15[[#This Row],[封邊色號]]</f>
        <v/>
      </c>
      <c r="Q283" s="174" t="str">
        <f ca="1">IF(VLOOKUP(F283,料單!$C:$P,14,FALSE)="","",VLOOKUP(F283,料單!$C:$P,14,FALSE))</f>
        <v/>
      </c>
      <c r="R283" s="174" t="str">
        <f ca="1">IF(VLOOKUP(F283,料單!$C:$Q,15,FALSE)="","",VLOOKUP(F283,料單!$C:$Q,15,FALSE))</f>
        <v/>
      </c>
      <c r="S283" s="174" t="str">
        <f ca="1">IF(VLOOKUP(F283,料單!$C:$R,16,FALSE)="","",VLOOKUP(F283,料單!$C:$R,16,FALSE))</f>
        <v/>
      </c>
      <c r="T283" s="174" t="str">
        <f ca="1">IF(VLOOKUP(F283,料單!$C:$S,17,FALSE)="","",VLOOKUP(F283,料單!$C:$S,17,FALSE))</f>
        <v/>
      </c>
      <c r="U283" s="174" t="str">
        <f ca="1">_xlfn.IFNA(VLOOKUP(VLOOKUP(F283,料單!C:T,18,FALSE),資料庫!AM:AN,2,FALSE),"A")</f>
        <v>A</v>
      </c>
      <c r="V283" s="174" t="str">
        <f ca="1">IF(VLOOKUP(F283,料單!C:U,19,FALSE)="","",VLOOKUP(F283,料單!C:U,19,FALSE))</f>
        <v/>
      </c>
      <c r="W283" s="361" t="str">
        <f t="shared" ca="1" si="21"/>
        <v/>
      </c>
      <c r="X283" s="361" t="str">
        <f t="shared" ca="1" si="22"/>
        <v/>
      </c>
      <c r="Y283" s="361" t="str">
        <f t="shared" ca="1" si="23"/>
        <v/>
      </c>
      <c r="Z283" s="361" t="str">
        <f t="shared" ca="1" si="24"/>
        <v/>
      </c>
      <c r="AA283" s="483">
        <f>料單!$K$3</f>
        <v>0</v>
      </c>
      <c r="AB283" s="483" t="str">
        <f>料單!$L$3</f>
        <v>拉、KD</v>
      </c>
    </row>
    <row r="284" spans="1:28" x14ac:dyDescent="0.25">
      <c r="A284" s="174">
        <f t="shared" si="20"/>
        <v>283</v>
      </c>
      <c r="B284" s="174" t="str">
        <f ca="1">料單!$C$1</f>
        <v>2026101401</v>
      </c>
      <c r="C284" s="174">
        <f>料單!$C$2</f>
        <v>0</v>
      </c>
      <c r="D284" s="6">
        <f>板材才數分析.!B284</f>
        <v>10</v>
      </c>
      <c r="E284" s="6">
        <f>板材才數分析.!C284</f>
        <v>0</v>
      </c>
      <c r="F284" s="6">
        <f>板材才數分析.!D284</f>
        <v>10013</v>
      </c>
      <c r="G284" s="6">
        <f ca="1">板材才數分析.!E284</f>
        <v>0</v>
      </c>
      <c r="H284" s="6">
        <f ca="1">板材才數分析.!F284</f>
        <v>0</v>
      </c>
      <c r="I284" s="6" t="str">
        <f ca="1">板材才數分析.!G284</f>
        <v/>
      </c>
      <c r="J284" s="6">
        <f ca="1">板材才數分析.!H284</f>
        <v>0</v>
      </c>
      <c r="K284" s="6" t="str">
        <f ca="1">板材才數分析.!I284</f>
        <v/>
      </c>
      <c r="L284" s="6">
        <f ca="1">板材才數分析.!J284</f>
        <v>0</v>
      </c>
      <c r="M284" s="6">
        <f ca="1">板材才數分析.!K284</f>
        <v>0</v>
      </c>
      <c r="N284" s="6" t="str">
        <f ca="1">板材才數分析.!L284</f>
        <v/>
      </c>
      <c r="O284" s="6">
        <f ca="1">板材才數分析.!M284</f>
        <v>0</v>
      </c>
      <c r="P284" t="str">
        <f ca="1">表格15[[#This Row],[封邊色號]]</f>
        <v/>
      </c>
      <c r="Q284" s="174" t="str">
        <f ca="1">IF(VLOOKUP(F284,料單!$C:$P,14,FALSE)="","",VLOOKUP(F284,料單!$C:$P,14,FALSE))</f>
        <v/>
      </c>
      <c r="R284" s="174" t="str">
        <f ca="1">IF(VLOOKUP(F284,料單!$C:$Q,15,FALSE)="","",VLOOKUP(F284,料單!$C:$Q,15,FALSE))</f>
        <v/>
      </c>
      <c r="S284" s="174" t="str">
        <f ca="1">IF(VLOOKUP(F284,料單!$C:$R,16,FALSE)="","",VLOOKUP(F284,料單!$C:$R,16,FALSE))</f>
        <v/>
      </c>
      <c r="T284" s="174" t="str">
        <f ca="1">IF(VLOOKUP(F284,料單!$C:$S,17,FALSE)="","",VLOOKUP(F284,料單!$C:$S,17,FALSE))</f>
        <v/>
      </c>
      <c r="U284" s="174" t="str">
        <f ca="1">_xlfn.IFNA(VLOOKUP(VLOOKUP(F284,料單!C:T,18,FALSE),資料庫!AM:AN,2,FALSE),"A")</f>
        <v>A</v>
      </c>
      <c r="V284" s="174" t="str">
        <f ca="1">IF(VLOOKUP(F284,料單!C:U,19,FALSE)="","",VLOOKUP(F284,料單!C:U,19,FALSE))</f>
        <v/>
      </c>
      <c r="W284" s="361" t="str">
        <f t="shared" ca="1" si="21"/>
        <v/>
      </c>
      <c r="X284" s="361" t="str">
        <f t="shared" ca="1" si="22"/>
        <v/>
      </c>
      <c r="Y284" s="361" t="str">
        <f t="shared" ca="1" si="23"/>
        <v/>
      </c>
      <c r="Z284" s="361" t="str">
        <f t="shared" ca="1" si="24"/>
        <v/>
      </c>
      <c r="AA284" s="483">
        <f>料單!$K$3</f>
        <v>0</v>
      </c>
      <c r="AB284" s="483" t="str">
        <f>料單!$L$3</f>
        <v>拉、KD</v>
      </c>
    </row>
    <row r="285" spans="1:28" x14ac:dyDescent="0.25">
      <c r="A285" s="174">
        <f t="shared" si="20"/>
        <v>284</v>
      </c>
      <c r="B285" s="174" t="str">
        <f ca="1">料單!$C$1</f>
        <v>2026101401</v>
      </c>
      <c r="C285" s="174">
        <f>料單!$C$2</f>
        <v>0</v>
      </c>
      <c r="D285" s="6">
        <f>板材才數分析.!B285</f>
        <v>10</v>
      </c>
      <c r="E285" s="6">
        <f>板材才數分析.!C285</f>
        <v>0</v>
      </c>
      <c r="F285" s="6">
        <f>板材才數分析.!D285</f>
        <v>10014</v>
      </c>
      <c r="G285" s="6">
        <f ca="1">板材才數分析.!E285</f>
        <v>0</v>
      </c>
      <c r="H285" s="6">
        <f ca="1">板材才數分析.!F285</f>
        <v>0</v>
      </c>
      <c r="I285" s="6" t="str">
        <f ca="1">板材才數分析.!G285</f>
        <v/>
      </c>
      <c r="J285" s="6">
        <f ca="1">板材才數分析.!H285</f>
        <v>0</v>
      </c>
      <c r="K285" s="6" t="str">
        <f ca="1">板材才數分析.!I285</f>
        <v/>
      </c>
      <c r="L285" s="6">
        <f ca="1">板材才數分析.!J285</f>
        <v>0</v>
      </c>
      <c r="M285" s="6">
        <f ca="1">板材才數分析.!K285</f>
        <v>0</v>
      </c>
      <c r="N285" s="6" t="str">
        <f ca="1">板材才數分析.!L285</f>
        <v/>
      </c>
      <c r="O285" s="6">
        <f ca="1">板材才數分析.!M285</f>
        <v>0</v>
      </c>
      <c r="P285" t="str">
        <f ca="1">表格15[[#This Row],[封邊色號]]</f>
        <v/>
      </c>
      <c r="Q285" s="174" t="str">
        <f ca="1">IF(VLOOKUP(F285,料單!$C:$P,14,FALSE)="","",VLOOKUP(F285,料單!$C:$P,14,FALSE))</f>
        <v/>
      </c>
      <c r="R285" s="174" t="str">
        <f ca="1">IF(VLOOKUP(F285,料單!$C:$Q,15,FALSE)="","",VLOOKUP(F285,料單!$C:$Q,15,FALSE))</f>
        <v/>
      </c>
      <c r="S285" s="174" t="str">
        <f ca="1">IF(VLOOKUP(F285,料單!$C:$R,16,FALSE)="","",VLOOKUP(F285,料單!$C:$R,16,FALSE))</f>
        <v/>
      </c>
      <c r="T285" s="174" t="str">
        <f ca="1">IF(VLOOKUP(F285,料單!$C:$S,17,FALSE)="","",VLOOKUP(F285,料單!$C:$S,17,FALSE))</f>
        <v/>
      </c>
      <c r="U285" s="174" t="str">
        <f ca="1">_xlfn.IFNA(VLOOKUP(VLOOKUP(F285,料單!C:T,18,FALSE),資料庫!AM:AN,2,FALSE),"A")</f>
        <v>A</v>
      </c>
      <c r="V285" s="174" t="str">
        <f ca="1">IF(VLOOKUP(F285,料單!C:U,19,FALSE)="","",VLOOKUP(F285,料單!C:U,19,FALSE))</f>
        <v/>
      </c>
      <c r="W285" s="361" t="str">
        <f t="shared" ca="1" si="21"/>
        <v/>
      </c>
      <c r="X285" s="361" t="str">
        <f t="shared" ca="1" si="22"/>
        <v/>
      </c>
      <c r="Y285" s="361" t="str">
        <f t="shared" ca="1" si="23"/>
        <v/>
      </c>
      <c r="Z285" s="361" t="str">
        <f t="shared" ca="1" si="24"/>
        <v/>
      </c>
      <c r="AA285" s="483">
        <f>料單!$K$3</f>
        <v>0</v>
      </c>
      <c r="AB285" s="483" t="str">
        <f>料單!$L$3</f>
        <v>拉、KD</v>
      </c>
    </row>
    <row r="286" spans="1:28" x14ac:dyDescent="0.25">
      <c r="A286" s="174">
        <f t="shared" si="20"/>
        <v>285</v>
      </c>
      <c r="B286" s="174" t="str">
        <f ca="1">料單!$C$1</f>
        <v>2026101401</v>
      </c>
      <c r="C286" s="174">
        <f>料單!$C$2</f>
        <v>0</v>
      </c>
      <c r="D286" s="6">
        <f>板材才數分析.!B286</f>
        <v>10</v>
      </c>
      <c r="E286" s="6">
        <f>板材才數分析.!C286</f>
        <v>0</v>
      </c>
      <c r="F286" s="6">
        <f>板材才數分析.!D286</f>
        <v>10015</v>
      </c>
      <c r="G286" s="6">
        <f ca="1">板材才數分析.!E286</f>
        <v>0</v>
      </c>
      <c r="H286" s="6">
        <f ca="1">板材才數分析.!F286</f>
        <v>0</v>
      </c>
      <c r="I286" s="6" t="str">
        <f ca="1">板材才數分析.!G286</f>
        <v/>
      </c>
      <c r="J286" s="6">
        <f ca="1">板材才數分析.!H286</f>
        <v>0</v>
      </c>
      <c r="K286" s="6" t="str">
        <f ca="1">板材才數分析.!I286</f>
        <v/>
      </c>
      <c r="L286" s="6">
        <f ca="1">板材才數分析.!J286</f>
        <v>0</v>
      </c>
      <c r="M286" s="6">
        <f ca="1">板材才數分析.!K286</f>
        <v>0</v>
      </c>
      <c r="N286" s="6" t="str">
        <f ca="1">板材才數分析.!L286</f>
        <v/>
      </c>
      <c r="O286" s="6">
        <f ca="1">板材才數分析.!M286</f>
        <v>0</v>
      </c>
      <c r="P286" t="str">
        <f ca="1">表格15[[#This Row],[封邊色號]]</f>
        <v/>
      </c>
      <c r="Q286" s="174" t="str">
        <f ca="1">IF(VLOOKUP(F286,料單!$C:$P,14,FALSE)="","",VLOOKUP(F286,料單!$C:$P,14,FALSE))</f>
        <v/>
      </c>
      <c r="R286" s="174" t="str">
        <f ca="1">IF(VLOOKUP(F286,料單!$C:$Q,15,FALSE)="","",VLOOKUP(F286,料單!$C:$Q,15,FALSE))</f>
        <v/>
      </c>
      <c r="S286" s="174" t="str">
        <f ca="1">IF(VLOOKUP(F286,料單!$C:$R,16,FALSE)="","",VLOOKUP(F286,料單!$C:$R,16,FALSE))</f>
        <v/>
      </c>
      <c r="T286" s="174" t="str">
        <f ca="1">IF(VLOOKUP(F286,料單!$C:$S,17,FALSE)="","",VLOOKUP(F286,料單!$C:$S,17,FALSE))</f>
        <v/>
      </c>
      <c r="U286" s="174" t="str">
        <f ca="1">_xlfn.IFNA(VLOOKUP(VLOOKUP(F286,料單!C:T,18,FALSE),資料庫!AM:AN,2,FALSE),"A")</f>
        <v>A</v>
      </c>
      <c r="V286" s="174" t="str">
        <f ca="1">IF(VLOOKUP(F286,料單!C:U,19,FALSE)="","",VLOOKUP(F286,料單!C:U,19,FALSE))</f>
        <v/>
      </c>
      <c r="W286" s="361" t="str">
        <f t="shared" ca="1" si="21"/>
        <v/>
      </c>
      <c r="X286" s="361" t="str">
        <f t="shared" ca="1" si="22"/>
        <v/>
      </c>
      <c r="Y286" s="361" t="str">
        <f t="shared" ca="1" si="23"/>
        <v/>
      </c>
      <c r="Z286" s="361" t="str">
        <f t="shared" ca="1" si="24"/>
        <v/>
      </c>
      <c r="AA286" s="483">
        <f>料單!$K$3</f>
        <v>0</v>
      </c>
      <c r="AB286" s="483" t="str">
        <f>料單!$L$3</f>
        <v>拉、KD</v>
      </c>
    </row>
    <row r="287" spans="1:28" x14ac:dyDescent="0.25">
      <c r="A287" s="174">
        <f t="shared" si="20"/>
        <v>286</v>
      </c>
      <c r="B287" s="174" t="str">
        <f ca="1">料單!$C$1</f>
        <v>2026101401</v>
      </c>
      <c r="C287" s="174">
        <f>料單!$C$2</f>
        <v>0</v>
      </c>
      <c r="D287" s="6">
        <f>板材才數分析.!B287</f>
        <v>10</v>
      </c>
      <c r="E287" s="6">
        <f>板材才數分析.!C287</f>
        <v>0</v>
      </c>
      <c r="F287" s="6">
        <f>板材才數分析.!D287</f>
        <v>10016</v>
      </c>
      <c r="G287" s="6">
        <f ca="1">板材才數分析.!E287</f>
        <v>0</v>
      </c>
      <c r="H287" s="6">
        <f ca="1">板材才數分析.!F287</f>
        <v>0</v>
      </c>
      <c r="I287" s="6" t="str">
        <f ca="1">板材才數分析.!G287</f>
        <v/>
      </c>
      <c r="J287" s="6">
        <f ca="1">板材才數分析.!H287</f>
        <v>0</v>
      </c>
      <c r="K287" s="6" t="str">
        <f ca="1">板材才數分析.!I287</f>
        <v/>
      </c>
      <c r="L287" s="6">
        <f ca="1">板材才數分析.!J287</f>
        <v>0</v>
      </c>
      <c r="M287" s="6">
        <f ca="1">板材才數分析.!K287</f>
        <v>0</v>
      </c>
      <c r="N287" s="6" t="str">
        <f ca="1">板材才數分析.!L287</f>
        <v/>
      </c>
      <c r="O287" s="6">
        <f ca="1">板材才數分析.!M287</f>
        <v>0</v>
      </c>
      <c r="P287" t="str">
        <f ca="1">表格15[[#This Row],[封邊色號]]</f>
        <v/>
      </c>
      <c r="Q287" s="174" t="str">
        <f ca="1">IF(VLOOKUP(F287,料單!$C:$P,14,FALSE)="","",VLOOKUP(F287,料單!$C:$P,14,FALSE))</f>
        <v/>
      </c>
      <c r="R287" s="174" t="str">
        <f ca="1">IF(VLOOKUP(F287,料單!$C:$Q,15,FALSE)="","",VLOOKUP(F287,料單!$C:$Q,15,FALSE))</f>
        <v/>
      </c>
      <c r="S287" s="174" t="str">
        <f ca="1">IF(VLOOKUP(F287,料單!$C:$R,16,FALSE)="","",VLOOKUP(F287,料單!$C:$R,16,FALSE))</f>
        <v/>
      </c>
      <c r="T287" s="174" t="str">
        <f ca="1">IF(VLOOKUP(F287,料單!$C:$S,17,FALSE)="","",VLOOKUP(F287,料單!$C:$S,17,FALSE))</f>
        <v/>
      </c>
      <c r="U287" s="174" t="str">
        <f ca="1">_xlfn.IFNA(VLOOKUP(VLOOKUP(F287,料單!C:T,18,FALSE),資料庫!AM:AN,2,FALSE),"A")</f>
        <v>A</v>
      </c>
      <c r="V287" s="174" t="str">
        <f ca="1">IF(VLOOKUP(F287,料單!C:U,19,FALSE)="","",VLOOKUP(F287,料單!C:U,19,FALSE))</f>
        <v/>
      </c>
      <c r="W287" s="361" t="str">
        <f t="shared" ca="1" si="21"/>
        <v/>
      </c>
      <c r="X287" s="361" t="str">
        <f t="shared" ca="1" si="22"/>
        <v/>
      </c>
      <c r="Y287" s="361" t="str">
        <f t="shared" ca="1" si="23"/>
        <v/>
      </c>
      <c r="Z287" s="361" t="str">
        <f t="shared" ca="1" si="24"/>
        <v/>
      </c>
      <c r="AA287" s="483">
        <f>料單!$K$3</f>
        <v>0</v>
      </c>
      <c r="AB287" s="483" t="str">
        <f>料單!$L$3</f>
        <v>拉、KD</v>
      </c>
    </row>
    <row r="288" spans="1:28" x14ac:dyDescent="0.25">
      <c r="A288" s="174">
        <f t="shared" si="20"/>
        <v>287</v>
      </c>
      <c r="B288" s="174" t="str">
        <f ca="1">料單!$C$1</f>
        <v>2026101401</v>
      </c>
      <c r="C288" s="174">
        <f>料單!$C$2</f>
        <v>0</v>
      </c>
      <c r="D288" s="6">
        <f>板材才數分析.!B288</f>
        <v>10</v>
      </c>
      <c r="E288" s="6">
        <f>板材才數分析.!C288</f>
        <v>0</v>
      </c>
      <c r="F288" s="6">
        <f>板材才數分析.!D288</f>
        <v>10017</v>
      </c>
      <c r="G288" s="6">
        <f ca="1">板材才數分析.!E288</f>
        <v>0</v>
      </c>
      <c r="H288" s="6">
        <f ca="1">板材才數分析.!F288</f>
        <v>0</v>
      </c>
      <c r="I288" s="6" t="str">
        <f ca="1">板材才數分析.!G288</f>
        <v/>
      </c>
      <c r="J288" s="6">
        <f ca="1">板材才數分析.!H288</f>
        <v>0</v>
      </c>
      <c r="K288" s="6" t="str">
        <f ca="1">板材才數分析.!I288</f>
        <v/>
      </c>
      <c r="L288" s="6">
        <f ca="1">板材才數分析.!J288</f>
        <v>0</v>
      </c>
      <c r="M288" s="6">
        <f ca="1">板材才數分析.!K288</f>
        <v>0</v>
      </c>
      <c r="N288" s="6" t="str">
        <f ca="1">板材才數分析.!L288</f>
        <v/>
      </c>
      <c r="O288" s="6">
        <f ca="1">板材才數分析.!M288</f>
        <v>0</v>
      </c>
      <c r="P288" t="str">
        <f ca="1">表格15[[#This Row],[封邊色號]]</f>
        <v/>
      </c>
      <c r="Q288" s="174" t="str">
        <f ca="1">IF(VLOOKUP(F288,料單!$C:$P,14,FALSE)="","",VLOOKUP(F288,料單!$C:$P,14,FALSE))</f>
        <v/>
      </c>
      <c r="R288" s="174" t="str">
        <f ca="1">IF(VLOOKUP(F288,料單!$C:$Q,15,FALSE)="","",VLOOKUP(F288,料單!$C:$Q,15,FALSE))</f>
        <v/>
      </c>
      <c r="S288" s="174" t="str">
        <f ca="1">IF(VLOOKUP(F288,料單!$C:$R,16,FALSE)="","",VLOOKUP(F288,料單!$C:$R,16,FALSE))</f>
        <v/>
      </c>
      <c r="T288" s="174" t="str">
        <f ca="1">IF(VLOOKUP(F288,料單!$C:$S,17,FALSE)="","",VLOOKUP(F288,料單!$C:$S,17,FALSE))</f>
        <v/>
      </c>
      <c r="U288" s="174" t="str">
        <f ca="1">_xlfn.IFNA(VLOOKUP(VLOOKUP(F288,料單!C:T,18,FALSE),資料庫!AM:AN,2,FALSE),"A")</f>
        <v>A</v>
      </c>
      <c r="V288" s="174" t="str">
        <f ca="1">IF(VLOOKUP(F288,料單!C:U,19,FALSE)="","",VLOOKUP(F288,料單!C:U,19,FALSE))</f>
        <v/>
      </c>
      <c r="W288" s="361" t="str">
        <f t="shared" ca="1" si="21"/>
        <v/>
      </c>
      <c r="X288" s="361" t="str">
        <f t="shared" ca="1" si="22"/>
        <v/>
      </c>
      <c r="Y288" s="361" t="str">
        <f t="shared" ca="1" si="23"/>
        <v/>
      </c>
      <c r="Z288" s="361" t="str">
        <f t="shared" ca="1" si="24"/>
        <v/>
      </c>
      <c r="AA288" s="483">
        <f>料單!$K$3</f>
        <v>0</v>
      </c>
      <c r="AB288" s="483" t="str">
        <f>料單!$L$3</f>
        <v>拉、KD</v>
      </c>
    </row>
    <row r="289" spans="1:28" x14ac:dyDescent="0.25">
      <c r="A289" s="174">
        <f t="shared" si="20"/>
        <v>288</v>
      </c>
      <c r="B289" s="174" t="str">
        <f ca="1">料單!$C$1</f>
        <v>2026101401</v>
      </c>
      <c r="C289" s="174">
        <f>料單!$C$2</f>
        <v>0</v>
      </c>
      <c r="D289" s="6">
        <f>板材才數分析.!B289</f>
        <v>10</v>
      </c>
      <c r="E289" s="6">
        <f>板材才數分析.!C289</f>
        <v>0</v>
      </c>
      <c r="F289" s="6">
        <f>板材才數分析.!D289</f>
        <v>10018</v>
      </c>
      <c r="G289" s="6">
        <f ca="1">板材才數分析.!E289</f>
        <v>0</v>
      </c>
      <c r="H289" s="6">
        <f ca="1">板材才數分析.!F289</f>
        <v>0</v>
      </c>
      <c r="I289" s="6" t="str">
        <f ca="1">板材才數分析.!G289</f>
        <v/>
      </c>
      <c r="J289" s="6">
        <f ca="1">板材才數分析.!H289</f>
        <v>0</v>
      </c>
      <c r="K289" s="6" t="str">
        <f ca="1">板材才數分析.!I289</f>
        <v/>
      </c>
      <c r="L289" s="6">
        <f ca="1">板材才數分析.!J289</f>
        <v>0</v>
      </c>
      <c r="M289" s="6">
        <f ca="1">板材才數分析.!K289</f>
        <v>0</v>
      </c>
      <c r="N289" s="6" t="str">
        <f ca="1">板材才數分析.!L289</f>
        <v/>
      </c>
      <c r="O289" s="6">
        <f ca="1">板材才數分析.!M289</f>
        <v>0</v>
      </c>
      <c r="P289" t="str">
        <f ca="1">表格15[[#This Row],[封邊色號]]</f>
        <v/>
      </c>
      <c r="Q289" s="174" t="str">
        <f ca="1">IF(VLOOKUP(F289,料單!$C:$P,14,FALSE)="","",VLOOKUP(F289,料單!$C:$P,14,FALSE))</f>
        <v/>
      </c>
      <c r="R289" s="174" t="str">
        <f ca="1">IF(VLOOKUP(F289,料單!$C:$Q,15,FALSE)="","",VLOOKUP(F289,料單!$C:$Q,15,FALSE))</f>
        <v/>
      </c>
      <c r="S289" s="174" t="str">
        <f ca="1">IF(VLOOKUP(F289,料單!$C:$R,16,FALSE)="","",VLOOKUP(F289,料單!$C:$R,16,FALSE))</f>
        <v/>
      </c>
      <c r="T289" s="174" t="str">
        <f ca="1">IF(VLOOKUP(F289,料單!$C:$S,17,FALSE)="","",VLOOKUP(F289,料單!$C:$S,17,FALSE))</f>
        <v/>
      </c>
      <c r="U289" s="174" t="str">
        <f ca="1">_xlfn.IFNA(VLOOKUP(VLOOKUP(F289,料單!C:T,18,FALSE),資料庫!AM:AN,2,FALSE),"A")</f>
        <v>A</v>
      </c>
      <c r="V289" s="174" t="str">
        <f ca="1">IF(VLOOKUP(F289,料單!C:U,19,FALSE)="","",VLOOKUP(F289,料單!C:U,19,FALSE))</f>
        <v/>
      </c>
      <c r="W289" s="361" t="str">
        <f t="shared" ca="1" si="21"/>
        <v/>
      </c>
      <c r="X289" s="361" t="str">
        <f t="shared" ca="1" si="22"/>
        <v/>
      </c>
      <c r="Y289" s="361" t="str">
        <f t="shared" ca="1" si="23"/>
        <v/>
      </c>
      <c r="Z289" s="361" t="str">
        <f t="shared" ca="1" si="24"/>
        <v/>
      </c>
      <c r="AA289" s="483">
        <f>料單!$K$3</f>
        <v>0</v>
      </c>
      <c r="AB289" s="483" t="str">
        <f>料單!$L$3</f>
        <v>拉、KD</v>
      </c>
    </row>
    <row r="290" spans="1:28" x14ac:dyDescent="0.25">
      <c r="A290" s="174">
        <f t="shared" si="20"/>
        <v>289</v>
      </c>
      <c r="B290" s="174" t="str">
        <f ca="1">料單!$C$1</f>
        <v>2026101401</v>
      </c>
      <c r="C290" s="174">
        <f>料單!$C$2</f>
        <v>0</v>
      </c>
      <c r="D290" s="6">
        <f>板材才數分析.!B290</f>
        <v>10</v>
      </c>
      <c r="E290" s="6">
        <f>板材才數分析.!C290</f>
        <v>0</v>
      </c>
      <c r="F290" s="6">
        <f>板材才數分析.!D290</f>
        <v>10019</v>
      </c>
      <c r="G290" s="6">
        <f ca="1">板材才數分析.!E290</f>
        <v>0</v>
      </c>
      <c r="H290" s="6">
        <f ca="1">板材才數分析.!F290</f>
        <v>0</v>
      </c>
      <c r="I290" s="6" t="str">
        <f ca="1">板材才數分析.!G290</f>
        <v/>
      </c>
      <c r="J290" s="6">
        <f ca="1">板材才數分析.!H290</f>
        <v>0</v>
      </c>
      <c r="K290" s="6" t="str">
        <f ca="1">板材才數分析.!I290</f>
        <v/>
      </c>
      <c r="L290" s="6">
        <f ca="1">板材才數分析.!J290</f>
        <v>0</v>
      </c>
      <c r="M290" s="6">
        <f ca="1">板材才數分析.!K290</f>
        <v>0</v>
      </c>
      <c r="N290" s="6" t="str">
        <f ca="1">板材才數分析.!L290</f>
        <v/>
      </c>
      <c r="O290" s="6">
        <f ca="1">板材才數分析.!M290</f>
        <v>0</v>
      </c>
      <c r="P290" t="str">
        <f ca="1">表格15[[#This Row],[封邊色號]]</f>
        <v/>
      </c>
      <c r="Q290" s="174" t="str">
        <f ca="1">IF(VLOOKUP(F290,料單!$C:$P,14,FALSE)="","",VLOOKUP(F290,料單!$C:$P,14,FALSE))</f>
        <v/>
      </c>
      <c r="R290" s="174" t="str">
        <f ca="1">IF(VLOOKUP(F290,料單!$C:$Q,15,FALSE)="","",VLOOKUP(F290,料單!$C:$Q,15,FALSE))</f>
        <v/>
      </c>
      <c r="S290" s="174" t="str">
        <f ca="1">IF(VLOOKUP(F290,料單!$C:$R,16,FALSE)="","",VLOOKUP(F290,料單!$C:$R,16,FALSE))</f>
        <v/>
      </c>
      <c r="T290" s="174" t="str">
        <f ca="1">IF(VLOOKUP(F290,料單!$C:$S,17,FALSE)="","",VLOOKUP(F290,料單!$C:$S,17,FALSE))</f>
        <v/>
      </c>
      <c r="U290" s="174" t="str">
        <f ca="1">_xlfn.IFNA(VLOOKUP(VLOOKUP(F290,料單!C:T,18,FALSE),資料庫!AM:AN,2,FALSE),"A")</f>
        <v>A</v>
      </c>
      <c r="V290" s="174" t="str">
        <f ca="1">IF(VLOOKUP(F290,料單!C:U,19,FALSE)="","",VLOOKUP(F290,料單!C:U,19,FALSE))</f>
        <v/>
      </c>
      <c r="W290" s="361" t="str">
        <f t="shared" ca="1" si="21"/>
        <v/>
      </c>
      <c r="X290" s="361" t="str">
        <f t="shared" ca="1" si="22"/>
        <v/>
      </c>
      <c r="Y290" s="361" t="str">
        <f t="shared" ca="1" si="23"/>
        <v/>
      </c>
      <c r="Z290" s="361" t="str">
        <f t="shared" ca="1" si="24"/>
        <v/>
      </c>
      <c r="AA290" s="483">
        <f>料單!$K$3</f>
        <v>0</v>
      </c>
      <c r="AB290" s="483" t="str">
        <f>料單!$L$3</f>
        <v>拉、KD</v>
      </c>
    </row>
    <row r="291" spans="1:28" x14ac:dyDescent="0.25">
      <c r="A291" s="174">
        <f t="shared" si="20"/>
        <v>290</v>
      </c>
      <c r="B291" s="174" t="str">
        <f ca="1">料單!$C$1</f>
        <v>2026101401</v>
      </c>
      <c r="C291" s="174">
        <f>料單!$C$2</f>
        <v>0</v>
      </c>
      <c r="D291" s="6">
        <f>板材才數分析.!B291</f>
        <v>10</v>
      </c>
      <c r="E291" s="6">
        <f>板材才數分析.!C291</f>
        <v>0</v>
      </c>
      <c r="F291" s="6">
        <f>板材才數分析.!D291</f>
        <v>10020</v>
      </c>
      <c r="G291" s="6">
        <f ca="1">板材才數分析.!E291</f>
        <v>0</v>
      </c>
      <c r="H291" s="6">
        <f ca="1">板材才數分析.!F291</f>
        <v>0</v>
      </c>
      <c r="I291" s="6" t="str">
        <f ca="1">板材才數分析.!G291</f>
        <v/>
      </c>
      <c r="J291" s="6">
        <f ca="1">板材才數分析.!H291</f>
        <v>0</v>
      </c>
      <c r="K291" s="6" t="str">
        <f ca="1">板材才數分析.!I291</f>
        <v/>
      </c>
      <c r="L291" s="6">
        <f ca="1">板材才數分析.!J291</f>
        <v>0</v>
      </c>
      <c r="M291" s="6">
        <f ca="1">板材才數分析.!K291</f>
        <v>0</v>
      </c>
      <c r="N291" s="6" t="str">
        <f ca="1">板材才數分析.!L291</f>
        <v/>
      </c>
      <c r="O291" s="6">
        <f ca="1">板材才數分析.!M291</f>
        <v>0</v>
      </c>
      <c r="P291" t="str">
        <f ca="1">表格15[[#This Row],[封邊色號]]</f>
        <v/>
      </c>
      <c r="Q291" s="174" t="str">
        <f ca="1">IF(VLOOKUP(F291,料單!$C:$P,14,FALSE)="","",VLOOKUP(F291,料單!$C:$P,14,FALSE))</f>
        <v/>
      </c>
      <c r="R291" s="174" t="str">
        <f ca="1">IF(VLOOKUP(F291,料單!$C:$Q,15,FALSE)="","",VLOOKUP(F291,料單!$C:$Q,15,FALSE))</f>
        <v/>
      </c>
      <c r="S291" s="174" t="str">
        <f ca="1">IF(VLOOKUP(F291,料單!$C:$R,16,FALSE)="","",VLOOKUP(F291,料單!$C:$R,16,FALSE))</f>
        <v/>
      </c>
      <c r="T291" s="174" t="str">
        <f ca="1">IF(VLOOKUP(F291,料單!$C:$S,17,FALSE)="","",VLOOKUP(F291,料單!$C:$S,17,FALSE))</f>
        <v/>
      </c>
      <c r="U291" s="174" t="str">
        <f ca="1">_xlfn.IFNA(VLOOKUP(VLOOKUP(F291,料單!C:T,18,FALSE),資料庫!AM:AN,2,FALSE),"A")</f>
        <v>A</v>
      </c>
      <c r="V291" s="174" t="str">
        <f ca="1">IF(VLOOKUP(F291,料單!C:U,19,FALSE)="","",VLOOKUP(F291,料單!C:U,19,FALSE))</f>
        <v/>
      </c>
      <c r="W291" s="361" t="str">
        <f t="shared" ca="1" si="21"/>
        <v/>
      </c>
      <c r="X291" s="361" t="str">
        <f t="shared" ca="1" si="22"/>
        <v/>
      </c>
      <c r="Y291" s="361" t="str">
        <f t="shared" ca="1" si="23"/>
        <v/>
      </c>
      <c r="Z291" s="361" t="str">
        <f t="shared" ca="1" si="24"/>
        <v/>
      </c>
      <c r="AA291" s="483">
        <f>料單!$K$3</f>
        <v>0</v>
      </c>
      <c r="AB291" s="483" t="str">
        <f>料單!$L$3</f>
        <v>拉、KD</v>
      </c>
    </row>
    <row r="292" spans="1:28" x14ac:dyDescent="0.25">
      <c r="A292" s="174">
        <f t="shared" si="20"/>
        <v>291</v>
      </c>
      <c r="B292" s="174" t="str">
        <f ca="1">料單!$C$1</f>
        <v>2026101401</v>
      </c>
      <c r="C292" s="174">
        <f>料單!$C$2</f>
        <v>0</v>
      </c>
      <c r="D292" s="6">
        <f>板材才數分析.!B292</f>
        <v>10</v>
      </c>
      <c r="E292" s="6">
        <f>板材才數分析.!C292</f>
        <v>0</v>
      </c>
      <c r="F292" s="6">
        <f>板材才數分析.!D292</f>
        <v>10021</v>
      </c>
      <c r="G292" s="6">
        <f ca="1">板材才數分析.!E292</f>
        <v>0</v>
      </c>
      <c r="H292" s="6">
        <f ca="1">板材才數分析.!F292</f>
        <v>0</v>
      </c>
      <c r="I292" s="6" t="str">
        <f ca="1">板材才數分析.!G292</f>
        <v/>
      </c>
      <c r="J292" s="6">
        <f ca="1">板材才數分析.!H292</f>
        <v>0</v>
      </c>
      <c r="K292" s="6" t="str">
        <f ca="1">板材才數分析.!I292</f>
        <v/>
      </c>
      <c r="L292" s="6">
        <f ca="1">板材才數分析.!J292</f>
        <v>0</v>
      </c>
      <c r="M292" s="6">
        <f ca="1">板材才數分析.!K292</f>
        <v>0</v>
      </c>
      <c r="N292" s="6" t="str">
        <f ca="1">板材才數分析.!L292</f>
        <v/>
      </c>
      <c r="O292" s="6">
        <f ca="1">板材才數分析.!M292</f>
        <v>0</v>
      </c>
      <c r="P292" t="str">
        <f ca="1">表格15[[#This Row],[封邊色號]]</f>
        <v/>
      </c>
      <c r="Q292" s="174" t="str">
        <f ca="1">IF(VLOOKUP(F292,料單!$C:$P,14,FALSE)="","",VLOOKUP(F292,料單!$C:$P,14,FALSE))</f>
        <v/>
      </c>
      <c r="R292" s="174" t="str">
        <f ca="1">IF(VLOOKUP(F292,料單!$C:$Q,15,FALSE)="","",VLOOKUP(F292,料單!$C:$Q,15,FALSE))</f>
        <v/>
      </c>
      <c r="S292" s="174" t="str">
        <f ca="1">IF(VLOOKUP(F292,料單!$C:$R,16,FALSE)="","",VLOOKUP(F292,料單!$C:$R,16,FALSE))</f>
        <v/>
      </c>
      <c r="T292" s="174" t="str">
        <f ca="1">IF(VLOOKUP(F292,料單!$C:$S,17,FALSE)="","",VLOOKUP(F292,料單!$C:$S,17,FALSE))</f>
        <v/>
      </c>
      <c r="U292" s="174" t="str">
        <f ca="1">_xlfn.IFNA(VLOOKUP(VLOOKUP(F292,料單!C:T,18,FALSE),資料庫!AM:AN,2,FALSE),"A")</f>
        <v>A</v>
      </c>
      <c r="V292" s="174" t="str">
        <f ca="1">IF(VLOOKUP(F292,料單!C:U,19,FALSE)="","",VLOOKUP(F292,料單!C:U,19,FALSE))</f>
        <v/>
      </c>
      <c r="W292" s="361" t="str">
        <f t="shared" ca="1" si="21"/>
        <v/>
      </c>
      <c r="X292" s="361" t="str">
        <f t="shared" ca="1" si="22"/>
        <v/>
      </c>
      <c r="Y292" s="361" t="str">
        <f t="shared" ca="1" si="23"/>
        <v/>
      </c>
      <c r="Z292" s="361" t="str">
        <f t="shared" ca="1" si="24"/>
        <v/>
      </c>
      <c r="AA292" s="483">
        <f>料單!$K$3</f>
        <v>0</v>
      </c>
      <c r="AB292" s="483" t="str">
        <f>料單!$L$3</f>
        <v>拉、KD</v>
      </c>
    </row>
    <row r="293" spans="1:28" x14ac:dyDescent="0.25">
      <c r="A293" s="174">
        <f t="shared" si="20"/>
        <v>292</v>
      </c>
      <c r="B293" s="174" t="str">
        <f ca="1">料單!$C$1</f>
        <v>2026101401</v>
      </c>
      <c r="C293" s="174">
        <f>料單!$C$2</f>
        <v>0</v>
      </c>
      <c r="D293" s="6">
        <f>板材才數分析.!B293</f>
        <v>10</v>
      </c>
      <c r="E293" s="6">
        <f>板材才數分析.!C293</f>
        <v>0</v>
      </c>
      <c r="F293" s="6">
        <f>板材才數分析.!D293</f>
        <v>10022</v>
      </c>
      <c r="G293" s="6">
        <f ca="1">板材才數分析.!E293</f>
        <v>0</v>
      </c>
      <c r="H293" s="6">
        <f ca="1">板材才數分析.!F293</f>
        <v>0</v>
      </c>
      <c r="I293" s="6" t="str">
        <f ca="1">板材才數分析.!G293</f>
        <v/>
      </c>
      <c r="J293" s="6">
        <f ca="1">板材才數分析.!H293</f>
        <v>0</v>
      </c>
      <c r="K293" s="6" t="str">
        <f ca="1">板材才數分析.!I293</f>
        <v/>
      </c>
      <c r="L293" s="6">
        <f ca="1">板材才數分析.!J293</f>
        <v>0</v>
      </c>
      <c r="M293" s="6">
        <f ca="1">板材才數分析.!K293</f>
        <v>0</v>
      </c>
      <c r="N293" s="6" t="str">
        <f ca="1">板材才數分析.!L293</f>
        <v/>
      </c>
      <c r="O293" s="6">
        <f ca="1">板材才數分析.!M293</f>
        <v>0</v>
      </c>
      <c r="P293" t="str">
        <f ca="1">表格15[[#This Row],[封邊色號]]</f>
        <v/>
      </c>
      <c r="Q293" s="174" t="str">
        <f ca="1">IF(VLOOKUP(F293,料單!$C:$P,14,FALSE)="","",VLOOKUP(F293,料單!$C:$P,14,FALSE))</f>
        <v/>
      </c>
      <c r="R293" s="174" t="str">
        <f ca="1">IF(VLOOKUP(F293,料單!$C:$Q,15,FALSE)="","",VLOOKUP(F293,料單!$C:$Q,15,FALSE))</f>
        <v/>
      </c>
      <c r="S293" s="174" t="str">
        <f ca="1">IF(VLOOKUP(F293,料單!$C:$R,16,FALSE)="","",VLOOKUP(F293,料單!$C:$R,16,FALSE))</f>
        <v/>
      </c>
      <c r="T293" s="174" t="str">
        <f ca="1">IF(VLOOKUP(F293,料單!$C:$S,17,FALSE)="","",VLOOKUP(F293,料單!$C:$S,17,FALSE))</f>
        <v/>
      </c>
      <c r="U293" s="174" t="str">
        <f ca="1">_xlfn.IFNA(VLOOKUP(VLOOKUP(F293,料單!C:T,18,FALSE),資料庫!AM:AN,2,FALSE),"A")</f>
        <v>A</v>
      </c>
      <c r="V293" s="174" t="str">
        <f ca="1">IF(VLOOKUP(F293,料單!C:U,19,FALSE)="","",VLOOKUP(F293,料單!C:U,19,FALSE))</f>
        <v/>
      </c>
      <c r="W293" s="361" t="str">
        <f t="shared" ca="1" si="21"/>
        <v/>
      </c>
      <c r="X293" s="361" t="str">
        <f t="shared" ca="1" si="22"/>
        <v/>
      </c>
      <c r="Y293" s="361" t="str">
        <f t="shared" ca="1" si="23"/>
        <v/>
      </c>
      <c r="Z293" s="361" t="str">
        <f t="shared" ca="1" si="24"/>
        <v/>
      </c>
      <c r="AA293" s="483">
        <f>料單!$K$3</f>
        <v>0</v>
      </c>
      <c r="AB293" s="483" t="str">
        <f>料單!$L$3</f>
        <v>拉、KD</v>
      </c>
    </row>
    <row r="294" spans="1:28" x14ac:dyDescent="0.25">
      <c r="A294" s="174">
        <f t="shared" si="20"/>
        <v>293</v>
      </c>
      <c r="B294" s="174" t="str">
        <f ca="1">料單!$C$1</f>
        <v>2026101401</v>
      </c>
      <c r="C294" s="174">
        <f>料單!$C$2</f>
        <v>0</v>
      </c>
      <c r="D294" s="6">
        <f>板材才數分析.!B294</f>
        <v>10</v>
      </c>
      <c r="E294" s="6">
        <f>板材才數分析.!C294</f>
        <v>0</v>
      </c>
      <c r="F294" s="6">
        <f>板材才數分析.!D294</f>
        <v>10023</v>
      </c>
      <c r="G294" s="6">
        <f ca="1">板材才數分析.!E294</f>
        <v>0</v>
      </c>
      <c r="H294" s="6">
        <f ca="1">板材才數分析.!F294</f>
        <v>0</v>
      </c>
      <c r="I294" s="6" t="str">
        <f ca="1">板材才數分析.!G294</f>
        <v/>
      </c>
      <c r="J294" s="6">
        <f ca="1">板材才數分析.!H294</f>
        <v>0</v>
      </c>
      <c r="K294" s="6" t="str">
        <f ca="1">板材才數分析.!I294</f>
        <v/>
      </c>
      <c r="L294" s="6">
        <f ca="1">板材才數分析.!J294</f>
        <v>0</v>
      </c>
      <c r="M294" s="6">
        <f ca="1">板材才數分析.!K294</f>
        <v>0</v>
      </c>
      <c r="N294" s="6" t="str">
        <f ca="1">板材才數分析.!L294</f>
        <v/>
      </c>
      <c r="O294" s="6">
        <f ca="1">板材才數分析.!M294</f>
        <v>0</v>
      </c>
      <c r="P294" t="str">
        <f ca="1">表格15[[#This Row],[封邊色號]]</f>
        <v/>
      </c>
      <c r="Q294" s="174" t="str">
        <f ca="1">IF(VLOOKUP(F294,料單!$C:$P,14,FALSE)="","",VLOOKUP(F294,料單!$C:$P,14,FALSE))</f>
        <v/>
      </c>
      <c r="R294" s="174" t="str">
        <f ca="1">IF(VLOOKUP(F294,料單!$C:$Q,15,FALSE)="","",VLOOKUP(F294,料單!$C:$Q,15,FALSE))</f>
        <v/>
      </c>
      <c r="S294" s="174" t="str">
        <f ca="1">IF(VLOOKUP(F294,料單!$C:$R,16,FALSE)="","",VLOOKUP(F294,料單!$C:$R,16,FALSE))</f>
        <v/>
      </c>
      <c r="T294" s="174" t="str">
        <f ca="1">IF(VLOOKUP(F294,料單!$C:$S,17,FALSE)="","",VLOOKUP(F294,料單!$C:$S,17,FALSE))</f>
        <v/>
      </c>
      <c r="U294" s="174" t="str">
        <f ca="1">_xlfn.IFNA(VLOOKUP(VLOOKUP(F294,料單!C:T,18,FALSE),資料庫!AM:AN,2,FALSE),"A")</f>
        <v>A</v>
      </c>
      <c r="V294" s="174" t="str">
        <f ca="1">IF(VLOOKUP(F294,料單!C:U,19,FALSE)="","",VLOOKUP(F294,料單!C:U,19,FALSE))</f>
        <v/>
      </c>
      <c r="W294" s="361" t="str">
        <f t="shared" ca="1" si="21"/>
        <v/>
      </c>
      <c r="X294" s="361" t="str">
        <f t="shared" ca="1" si="22"/>
        <v/>
      </c>
      <c r="Y294" s="361" t="str">
        <f t="shared" ca="1" si="23"/>
        <v/>
      </c>
      <c r="Z294" s="361" t="str">
        <f t="shared" ca="1" si="24"/>
        <v/>
      </c>
      <c r="AA294" s="483">
        <f>料單!$K$3</f>
        <v>0</v>
      </c>
      <c r="AB294" s="483" t="str">
        <f>料單!$L$3</f>
        <v>拉、KD</v>
      </c>
    </row>
    <row r="295" spans="1:28" x14ac:dyDescent="0.25">
      <c r="A295" s="174">
        <f t="shared" si="20"/>
        <v>294</v>
      </c>
      <c r="B295" s="174" t="str">
        <f ca="1">料單!$C$1</f>
        <v>2026101401</v>
      </c>
      <c r="C295" s="174">
        <f>料單!$C$2</f>
        <v>0</v>
      </c>
      <c r="D295" s="6">
        <f>板材才數分析.!B295</f>
        <v>10</v>
      </c>
      <c r="E295" s="6">
        <f>板材才數分析.!C295</f>
        <v>0</v>
      </c>
      <c r="F295" s="6">
        <f>板材才數分析.!D295</f>
        <v>10024</v>
      </c>
      <c r="G295" s="6">
        <f ca="1">板材才數分析.!E295</f>
        <v>0</v>
      </c>
      <c r="H295" s="6">
        <f ca="1">板材才數分析.!F295</f>
        <v>0</v>
      </c>
      <c r="I295" s="6" t="str">
        <f ca="1">板材才數分析.!G295</f>
        <v/>
      </c>
      <c r="J295" s="6">
        <f ca="1">板材才數分析.!H295</f>
        <v>0</v>
      </c>
      <c r="K295" s="6" t="str">
        <f ca="1">板材才數分析.!I295</f>
        <v/>
      </c>
      <c r="L295" s="6">
        <f ca="1">板材才數分析.!J295</f>
        <v>0</v>
      </c>
      <c r="M295" s="6">
        <f ca="1">板材才數分析.!K295</f>
        <v>0</v>
      </c>
      <c r="N295" s="6" t="str">
        <f ca="1">板材才數分析.!L295</f>
        <v/>
      </c>
      <c r="O295" s="6">
        <f ca="1">板材才數分析.!M295</f>
        <v>0</v>
      </c>
      <c r="P295" t="str">
        <f ca="1">表格15[[#This Row],[封邊色號]]</f>
        <v/>
      </c>
      <c r="Q295" s="174" t="str">
        <f ca="1">IF(VLOOKUP(F295,料單!$C:$P,14,FALSE)="","",VLOOKUP(F295,料單!$C:$P,14,FALSE))</f>
        <v/>
      </c>
      <c r="R295" s="174" t="str">
        <f ca="1">IF(VLOOKUP(F295,料單!$C:$Q,15,FALSE)="","",VLOOKUP(F295,料單!$C:$Q,15,FALSE))</f>
        <v/>
      </c>
      <c r="S295" s="174" t="str">
        <f ca="1">IF(VLOOKUP(F295,料單!$C:$R,16,FALSE)="","",VLOOKUP(F295,料單!$C:$R,16,FALSE))</f>
        <v/>
      </c>
      <c r="T295" s="174" t="str">
        <f ca="1">IF(VLOOKUP(F295,料單!$C:$S,17,FALSE)="","",VLOOKUP(F295,料單!$C:$S,17,FALSE))</f>
        <v/>
      </c>
      <c r="U295" s="174" t="str">
        <f ca="1">_xlfn.IFNA(VLOOKUP(VLOOKUP(F295,料單!C:T,18,FALSE),資料庫!AM:AN,2,FALSE),"A")</f>
        <v>A</v>
      </c>
      <c r="V295" s="174" t="str">
        <f ca="1">IF(VLOOKUP(F295,料單!C:U,19,FALSE)="","",VLOOKUP(F295,料單!C:U,19,FALSE))</f>
        <v/>
      </c>
      <c r="W295" s="361" t="str">
        <f t="shared" ca="1" si="21"/>
        <v/>
      </c>
      <c r="X295" s="361" t="str">
        <f t="shared" ca="1" si="22"/>
        <v/>
      </c>
      <c r="Y295" s="361" t="str">
        <f t="shared" ca="1" si="23"/>
        <v/>
      </c>
      <c r="Z295" s="361" t="str">
        <f t="shared" ca="1" si="24"/>
        <v/>
      </c>
      <c r="AA295" s="483">
        <f>料單!$K$3</f>
        <v>0</v>
      </c>
      <c r="AB295" s="483" t="str">
        <f>料單!$L$3</f>
        <v>拉、KD</v>
      </c>
    </row>
    <row r="296" spans="1:28" x14ac:dyDescent="0.25">
      <c r="A296" s="174">
        <f t="shared" si="20"/>
        <v>295</v>
      </c>
      <c r="B296" s="174" t="str">
        <f ca="1">料單!$C$1</f>
        <v>2026101401</v>
      </c>
      <c r="C296" s="174">
        <f>料單!$C$2</f>
        <v>0</v>
      </c>
      <c r="D296" s="6">
        <f>板材才數分析.!B296</f>
        <v>10</v>
      </c>
      <c r="E296" s="6">
        <f>板材才數分析.!C296</f>
        <v>0</v>
      </c>
      <c r="F296" s="6">
        <f>板材才數分析.!D296</f>
        <v>10025</v>
      </c>
      <c r="G296" s="6">
        <f ca="1">板材才數分析.!E296</f>
        <v>0</v>
      </c>
      <c r="H296" s="6">
        <f ca="1">板材才數分析.!F296</f>
        <v>0</v>
      </c>
      <c r="I296" s="6" t="str">
        <f ca="1">板材才數分析.!G296</f>
        <v/>
      </c>
      <c r="J296" s="6">
        <f ca="1">板材才數分析.!H296</f>
        <v>0</v>
      </c>
      <c r="K296" s="6" t="str">
        <f ca="1">板材才數分析.!I296</f>
        <v/>
      </c>
      <c r="L296" s="6">
        <f ca="1">板材才數分析.!J296</f>
        <v>0</v>
      </c>
      <c r="M296" s="6">
        <f ca="1">板材才數分析.!K296</f>
        <v>0</v>
      </c>
      <c r="N296" s="6" t="str">
        <f ca="1">板材才數分析.!L296</f>
        <v/>
      </c>
      <c r="O296" s="6">
        <f ca="1">板材才數分析.!M296</f>
        <v>0</v>
      </c>
      <c r="P296" t="str">
        <f ca="1">表格15[[#This Row],[封邊色號]]</f>
        <v/>
      </c>
      <c r="Q296" s="174" t="str">
        <f ca="1">IF(VLOOKUP(F296,料單!$C:$P,14,FALSE)="","",VLOOKUP(F296,料單!$C:$P,14,FALSE))</f>
        <v/>
      </c>
      <c r="R296" s="174" t="str">
        <f ca="1">IF(VLOOKUP(F296,料單!$C:$Q,15,FALSE)="","",VLOOKUP(F296,料單!$C:$Q,15,FALSE))</f>
        <v/>
      </c>
      <c r="S296" s="174" t="str">
        <f ca="1">IF(VLOOKUP(F296,料單!$C:$R,16,FALSE)="","",VLOOKUP(F296,料單!$C:$R,16,FALSE))</f>
        <v/>
      </c>
      <c r="T296" s="174" t="str">
        <f ca="1">IF(VLOOKUP(F296,料單!$C:$S,17,FALSE)="","",VLOOKUP(F296,料單!$C:$S,17,FALSE))</f>
        <v/>
      </c>
      <c r="U296" s="174" t="str">
        <f ca="1">_xlfn.IFNA(VLOOKUP(VLOOKUP(F296,料單!C:T,18,FALSE),資料庫!AM:AN,2,FALSE),"A")</f>
        <v>A</v>
      </c>
      <c r="V296" s="174" t="str">
        <f ca="1">IF(VLOOKUP(F296,料單!C:U,19,FALSE)="","",VLOOKUP(F296,料單!C:U,19,FALSE))</f>
        <v/>
      </c>
      <c r="W296" s="361" t="str">
        <f t="shared" ca="1" si="21"/>
        <v/>
      </c>
      <c r="X296" s="361" t="str">
        <f t="shared" ca="1" si="22"/>
        <v/>
      </c>
      <c r="Y296" s="361" t="str">
        <f t="shared" ca="1" si="23"/>
        <v/>
      </c>
      <c r="Z296" s="361" t="str">
        <f t="shared" ca="1" si="24"/>
        <v/>
      </c>
      <c r="AA296" s="483">
        <f>料單!$K$3</f>
        <v>0</v>
      </c>
      <c r="AB296" s="483" t="str">
        <f>料單!$L$3</f>
        <v>拉、KD</v>
      </c>
    </row>
    <row r="297" spans="1:28" x14ac:dyDescent="0.25">
      <c r="A297" s="174">
        <f t="shared" si="20"/>
        <v>296</v>
      </c>
      <c r="B297" s="174" t="str">
        <f ca="1">料單!$C$1</f>
        <v>2026101401</v>
      </c>
      <c r="C297" s="174">
        <f>料單!$C$2</f>
        <v>0</v>
      </c>
      <c r="D297" s="6">
        <f>板材才數分析.!B297</f>
        <v>10</v>
      </c>
      <c r="E297" s="6">
        <f>板材才數分析.!C297</f>
        <v>0</v>
      </c>
      <c r="F297" s="6">
        <f>板材才數分析.!D297</f>
        <v>10026</v>
      </c>
      <c r="G297" s="6">
        <f ca="1">板材才數分析.!E297</f>
        <v>0</v>
      </c>
      <c r="H297" s="6">
        <f ca="1">板材才數分析.!F297</f>
        <v>0</v>
      </c>
      <c r="I297" s="6" t="str">
        <f ca="1">板材才數分析.!G297</f>
        <v/>
      </c>
      <c r="J297" s="6">
        <f ca="1">板材才數分析.!H297</f>
        <v>0</v>
      </c>
      <c r="K297" s="6" t="str">
        <f ca="1">板材才數分析.!I297</f>
        <v/>
      </c>
      <c r="L297" s="6">
        <f ca="1">板材才數分析.!J297</f>
        <v>0</v>
      </c>
      <c r="M297" s="6">
        <f ca="1">板材才數分析.!K297</f>
        <v>0</v>
      </c>
      <c r="N297" s="6" t="str">
        <f ca="1">板材才數分析.!L297</f>
        <v/>
      </c>
      <c r="O297" s="6">
        <f ca="1">板材才數分析.!M297</f>
        <v>0</v>
      </c>
      <c r="P297" t="str">
        <f ca="1">表格15[[#This Row],[封邊色號]]</f>
        <v/>
      </c>
      <c r="Q297" s="174" t="str">
        <f ca="1">IF(VLOOKUP(F297,料單!$C:$P,14,FALSE)="","",VLOOKUP(F297,料單!$C:$P,14,FALSE))</f>
        <v/>
      </c>
      <c r="R297" s="174" t="str">
        <f ca="1">IF(VLOOKUP(F297,料單!$C:$Q,15,FALSE)="","",VLOOKUP(F297,料單!$C:$Q,15,FALSE))</f>
        <v/>
      </c>
      <c r="S297" s="174" t="str">
        <f ca="1">IF(VLOOKUP(F297,料單!$C:$R,16,FALSE)="","",VLOOKUP(F297,料單!$C:$R,16,FALSE))</f>
        <v/>
      </c>
      <c r="T297" s="174" t="str">
        <f ca="1">IF(VLOOKUP(F297,料單!$C:$S,17,FALSE)="","",VLOOKUP(F297,料單!$C:$S,17,FALSE))</f>
        <v/>
      </c>
      <c r="U297" s="174" t="str">
        <f ca="1">_xlfn.IFNA(VLOOKUP(VLOOKUP(F297,料單!C:T,18,FALSE),資料庫!AM:AN,2,FALSE),"A")</f>
        <v>A</v>
      </c>
      <c r="V297" s="174" t="str">
        <f ca="1">IF(VLOOKUP(F297,料單!C:U,19,FALSE)="","",VLOOKUP(F297,料單!C:U,19,FALSE))</f>
        <v/>
      </c>
      <c r="W297" s="361" t="str">
        <f t="shared" ca="1" si="21"/>
        <v/>
      </c>
      <c r="X297" s="361" t="str">
        <f t="shared" ca="1" si="22"/>
        <v/>
      </c>
      <c r="Y297" s="361" t="str">
        <f t="shared" ca="1" si="23"/>
        <v/>
      </c>
      <c r="Z297" s="361" t="str">
        <f t="shared" ca="1" si="24"/>
        <v/>
      </c>
      <c r="AA297" s="483">
        <f>料單!$K$3</f>
        <v>0</v>
      </c>
      <c r="AB297" s="483" t="str">
        <f>料單!$L$3</f>
        <v>拉、KD</v>
      </c>
    </row>
    <row r="298" spans="1:28" x14ac:dyDescent="0.25">
      <c r="A298" s="174">
        <f t="shared" si="20"/>
        <v>297</v>
      </c>
      <c r="B298" s="174" t="str">
        <f ca="1">料單!$C$1</f>
        <v>2026101401</v>
      </c>
      <c r="C298" s="174">
        <f>料單!$C$2</f>
        <v>0</v>
      </c>
      <c r="D298" s="6">
        <f>板材才數分析.!B298</f>
        <v>10</v>
      </c>
      <c r="E298" s="6">
        <f>板材才數分析.!C298</f>
        <v>0</v>
      </c>
      <c r="F298" s="6">
        <f>板材才數分析.!D298</f>
        <v>10027</v>
      </c>
      <c r="G298" s="6">
        <f ca="1">板材才數分析.!E298</f>
        <v>0</v>
      </c>
      <c r="H298" s="6">
        <f ca="1">板材才數分析.!F298</f>
        <v>0</v>
      </c>
      <c r="I298" s="6" t="str">
        <f ca="1">板材才數分析.!G298</f>
        <v/>
      </c>
      <c r="J298" s="6">
        <f ca="1">板材才數分析.!H298</f>
        <v>0</v>
      </c>
      <c r="K298" s="6" t="str">
        <f ca="1">板材才數分析.!I298</f>
        <v/>
      </c>
      <c r="L298" s="6">
        <f ca="1">板材才數分析.!J298</f>
        <v>0</v>
      </c>
      <c r="M298" s="6">
        <f ca="1">板材才數分析.!K298</f>
        <v>0</v>
      </c>
      <c r="N298" s="6" t="str">
        <f ca="1">板材才數分析.!L298</f>
        <v/>
      </c>
      <c r="O298" s="6">
        <f ca="1">板材才數分析.!M298</f>
        <v>0</v>
      </c>
      <c r="P298" t="str">
        <f ca="1">表格15[[#This Row],[封邊色號]]</f>
        <v/>
      </c>
      <c r="Q298" s="174" t="str">
        <f ca="1">IF(VLOOKUP(F298,料單!$C:$P,14,FALSE)="","",VLOOKUP(F298,料單!$C:$P,14,FALSE))</f>
        <v/>
      </c>
      <c r="R298" s="174" t="str">
        <f ca="1">IF(VLOOKUP(F298,料單!$C:$Q,15,FALSE)="","",VLOOKUP(F298,料單!$C:$Q,15,FALSE))</f>
        <v/>
      </c>
      <c r="S298" s="174" t="str">
        <f ca="1">IF(VLOOKUP(F298,料單!$C:$R,16,FALSE)="","",VLOOKUP(F298,料單!$C:$R,16,FALSE))</f>
        <v/>
      </c>
      <c r="T298" s="174" t="str">
        <f ca="1">IF(VLOOKUP(F298,料單!$C:$S,17,FALSE)="","",VLOOKUP(F298,料單!$C:$S,17,FALSE))</f>
        <v/>
      </c>
      <c r="U298" s="174" t="str">
        <f ca="1">_xlfn.IFNA(VLOOKUP(VLOOKUP(F298,料單!C:T,18,FALSE),資料庫!AM:AN,2,FALSE),"A")</f>
        <v>A</v>
      </c>
      <c r="V298" s="174" t="str">
        <f ca="1">IF(VLOOKUP(F298,料單!C:U,19,FALSE)="","",VLOOKUP(F298,料單!C:U,19,FALSE))</f>
        <v/>
      </c>
      <c r="W298" s="361" t="str">
        <f t="shared" ca="1" si="21"/>
        <v/>
      </c>
      <c r="X298" s="361" t="str">
        <f t="shared" ca="1" si="22"/>
        <v/>
      </c>
      <c r="Y298" s="361" t="str">
        <f t="shared" ca="1" si="23"/>
        <v/>
      </c>
      <c r="Z298" s="361" t="str">
        <f t="shared" ca="1" si="24"/>
        <v/>
      </c>
      <c r="AA298" s="483">
        <f>料單!$K$3</f>
        <v>0</v>
      </c>
      <c r="AB298" s="483" t="str">
        <f>料單!$L$3</f>
        <v>拉、KD</v>
      </c>
    </row>
    <row r="299" spans="1:28" x14ac:dyDescent="0.25">
      <c r="A299" s="174">
        <f t="shared" si="20"/>
        <v>298</v>
      </c>
      <c r="B299" s="174" t="str">
        <f ca="1">料單!$C$1</f>
        <v>2026101401</v>
      </c>
      <c r="C299" s="174">
        <f>料單!$C$2</f>
        <v>0</v>
      </c>
      <c r="D299" s="6">
        <f>板材才數分析.!B299</f>
        <v>10</v>
      </c>
      <c r="E299" s="6">
        <f>板材才數分析.!C299</f>
        <v>0</v>
      </c>
      <c r="F299" s="6">
        <f>板材才數分析.!D299</f>
        <v>10028</v>
      </c>
      <c r="G299" s="6">
        <f ca="1">板材才數分析.!E299</f>
        <v>0</v>
      </c>
      <c r="H299" s="6">
        <f ca="1">板材才數分析.!F299</f>
        <v>0</v>
      </c>
      <c r="I299" s="6" t="str">
        <f ca="1">板材才數分析.!G299</f>
        <v/>
      </c>
      <c r="J299" s="6">
        <f ca="1">板材才數分析.!H299</f>
        <v>0</v>
      </c>
      <c r="K299" s="6" t="str">
        <f ca="1">板材才數分析.!I299</f>
        <v/>
      </c>
      <c r="L299" s="6">
        <f ca="1">板材才數分析.!J299</f>
        <v>0</v>
      </c>
      <c r="M299" s="6">
        <f ca="1">板材才數分析.!K299</f>
        <v>0</v>
      </c>
      <c r="N299" s="6" t="str">
        <f ca="1">板材才數分析.!L299</f>
        <v/>
      </c>
      <c r="O299" s="6">
        <f ca="1">板材才數分析.!M299</f>
        <v>0</v>
      </c>
      <c r="P299" t="str">
        <f ca="1">表格15[[#This Row],[封邊色號]]</f>
        <v/>
      </c>
      <c r="Q299" s="174" t="str">
        <f ca="1">IF(VLOOKUP(F299,料單!$C:$P,14,FALSE)="","",VLOOKUP(F299,料單!$C:$P,14,FALSE))</f>
        <v/>
      </c>
      <c r="R299" s="174" t="str">
        <f ca="1">IF(VLOOKUP(F299,料單!$C:$Q,15,FALSE)="","",VLOOKUP(F299,料單!$C:$Q,15,FALSE))</f>
        <v/>
      </c>
      <c r="S299" s="174" t="str">
        <f ca="1">IF(VLOOKUP(F299,料單!$C:$R,16,FALSE)="","",VLOOKUP(F299,料單!$C:$R,16,FALSE))</f>
        <v/>
      </c>
      <c r="T299" s="174" t="str">
        <f ca="1">IF(VLOOKUP(F299,料單!$C:$S,17,FALSE)="","",VLOOKUP(F299,料單!$C:$S,17,FALSE))</f>
        <v/>
      </c>
      <c r="U299" s="174" t="str">
        <f ca="1">_xlfn.IFNA(VLOOKUP(VLOOKUP(F299,料單!C:T,18,FALSE),資料庫!AM:AN,2,FALSE),"A")</f>
        <v>A</v>
      </c>
      <c r="V299" s="174" t="str">
        <f ca="1">IF(VLOOKUP(F299,料單!C:U,19,FALSE)="","",VLOOKUP(F299,料單!C:U,19,FALSE))</f>
        <v/>
      </c>
      <c r="W299" s="361" t="str">
        <f t="shared" ca="1" si="21"/>
        <v/>
      </c>
      <c r="X299" s="361" t="str">
        <f t="shared" ca="1" si="22"/>
        <v/>
      </c>
      <c r="Y299" s="361" t="str">
        <f t="shared" ca="1" si="23"/>
        <v/>
      </c>
      <c r="Z299" s="361" t="str">
        <f t="shared" ca="1" si="24"/>
        <v/>
      </c>
      <c r="AA299" s="483">
        <f>料單!$K$3</f>
        <v>0</v>
      </c>
      <c r="AB299" s="483" t="str">
        <f>料單!$L$3</f>
        <v>拉、KD</v>
      </c>
    </row>
    <row r="300" spans="1:28" x14ac:dyDescent="0.25">
      <c r="A300" s="174">
        <f t="shared" si="20"/>
        <v>299</v>
      </c>
      <c r="B300" s="174" t="str">
        <f ca="1">料單!$C$1</f>
        <v>2026101401</v>
      </c>
      <c r="C300" s="174">
        <f>料單!$C$2</f>
        <v>0</v>
      </c>
      <c r="D300" s="6">
        <f>板材才數分析.!B300</f>
        <v>10</v>
      </c>
      <c r="E300" s="6">
        <f>板材才數分析.!C300</f>
        <v>0</v>
      </c>
      <c r="F300" s="6">
        <f>板材才數分析.!D300</f>
        <v>10029</v>
      </c>
      <c r="G300" s="6">
        <f ca="1">板材才數分析.!E300</f>
        <v>0</v>
      </c>
      <c r="H300" s="6">
        <f ca="1">板材才數分析.!F300</f>
        <v>0</v>
      </c>
      <c r="I300" s="6" t="str">
        <f ca="1">板材才數分析.!G300</f>
        <v/>
      </c>
      <c r="J300" s="6">
        <f ca="1">板材才數分析.!H300</f>
        <v>0</v>
      </c>
      <c r="K300" s="6" t="str">
        <f ca="1">板材才數分析.!I300</f>
        <v/>
      </c>
      <c r="L300" s="6">
        <f ca="1">板材才數分析.!J300</f>
        <v>0</v>
      </c>
      <c r="M300" s="6">
        <f ca="1">板材才數分析.!K300</f>
        <v>0</v>
      </c>
      <c r="N300" s="6" t="str">
        <f ca="1">板材才數分析.!L300</f>
        <v/>
      </c>
      <c r="O300" s="6">
        <f ca="1">板材才數分析.!M300</f>
        <v>0</v>
      </c>
      <c r="P300" t="str">
        <f ca="1">表格15[[#This Row],[封邊色號]]</f>
        <v/>
      </c>
      <c r="Q300" s="174" t="str">
        <f ca="1">IF(VLOOKUP(F300,料單!$C:$P,14,FALSE)="","",VLOOKUP(F300,料單!$C:$P,14,FALSE))</f>
        <v/>
      </c>
      <c r="R300" s="174" t="str">
        <f ca="1">IF(VLOOKUP(F300,料單!$C:$Q,15,FALSE)="","",VLOOKUP(F300,料單!$C:$Q,15,FALSE))</f>
        <v/>
      </c>
      <c r="S300" s="174" t="str">
        <f ca="1">IF(VLOOKUP(F300,料單!$C:$R,16,FALSE)="","",VLOOKUP(F300,料單!$C:$R,16,FALSE))</f>
        <v/>
      </c>
      <c r="T300" s="174" t="str">
        <f ca="1">IF(VLOOKUP(F300,料單!$C:$S,17,FALSE)="","",VLOOKUP(F300,料單!$C:$S,17,FALSE))</f>
        <v/>
      </c>
      <c r="U300" s="174" t="str">
        <f ca="1">_xlfn.IFNA(VLOOKUP(VLOOKUP(F300,料單!C:T,18,FALSE),資料庫!AM:AN,2,FALSE),"A")</f>
        <v>A</v>
      </c>
      <c r="V300" s="174" t="str">
        <f ca="1">IF(VLOOKUP(F300,料單!C:U,19,FALSE)="","",VLOOKUP(F300,料單!C:U,19,FALSE))</f>
        <v/>
      </c>
      <c r="W300" s="361" t="str">
        <f t="shared" ca="1" si="21"/>
        <v/>
      </c>
      <c r="X300" s="361" t="str">
        <f t="shared" ca="1" si="22"/>
        <v/>
      </c>
      <c r="Y300" s="361" t="str">
        <f t="shared" ca="1" si="23"/>
        <v/>
      </c>
      <c r="Z300" s="361" t="str">
        <f t="shared" ca="1" si="24"/>
        <v/>
      </c>
      <c r="AA300" s="483">
        <f>料單!$K$3</f>
        <v>0</v>
      </c>
      <c r="AB300" s="483" t="str">
        <f>料單!$L$3</f>
        <v>拉、KD</v>
      </c>
    </row>
    <row r="301" spans="1:28" s="242" customFormat="1" x14ac:dyDescent="0.25">
      <c r="A301" s="174">
        <f t="shared" si="20"/>
        <v>300</v>
      </c>
      <c r="B301" s="241" t="str">
        <f ca="1">料單!$C$1</f>
        <v>2026101401</v>
      </c>
      <c r="C301" s="241">
        <f>料單!$C$2</f>
        <v>0</v>
      </c>
      <c r="D301" s="245">
        <f>板材才數分析.!B301</f>
        <v>10</v>
      </c>
      <c r="E301" s="245">
        <f>板材才數分析.!C301</f>
        <v>0</v>
      </c>
      <c r="F301" s="245">
        <f>板材才數分析.!D301</f>
        <v>10030</v>
      </c>
      <c r="G301" s="245">
        <f ca="1">板材才數分析.!E301</f>
        <v>0</v>
      </c>
      <c r="H301" s="245">
        <f ca="1">板材才數分析.!F301</f>
        <v>0</v>
      </c>
      <c r="I301" s="245" t="str">
        <f ca="1">板材才數分析.!G301</f>
        <v/>
      </c>
      <c r="J301" s="245">
        <f ca="1">板材才數分析.!H301</f>
        <v>0</v>
      </c>
      <c r="K301" s="245" t="str">
        <f ca="1">板材才數分析.!I301</f>
        <v/>
      </c>
      <c r="L301" s="245">
        <f ca="1">板材才數分析.!J301</f>
        <v>0</v>
      </c>
      <c r="M301" s="245">
        <f ca="1">板材才數分析.!K301</f>
        <v>0</v>
      </c>
      <c r="N301" s="245" t="str">
        <f ca="1">板材才數分析.!L301</f>
        <v/>
      </c>
      <c r="O301" s="245">
        <f ca="1">板材才數分析.!M301</f>
        <v>0</v>
      </c>
      <c r="P301" t="str">
        <f ca="1">表格15[[#This Row],[封邊色號]]</f>
        <v/>
      </c>
      <c r="Q301" s="174" t="str">
        <f ca="1">IF(VLOOKUP(F301,料單!$C:$P,14,FALSE)="","",VLOOKUP(F301,料單!$C:$P,14,FALSE))</f>
        <v/>
      </c>
      <c r="R301" s="174" t="str">
        <f ca="1">IF(VLOOKUP(F301,料單!$C:$Q,15,FALSE)="","",VLOOKUP(F301,料單!$C:$Q,15,FALSE))</f>
        <v/>
      </c>
      <c r="S301" s="174" t="str">
        <f ca="1">IF(VLOOKUP(F301,料單!$C:$R,16,FALSE)="","",VLOOKUP(F301,料單!$C:$R,16,FALSE))</f>
        <v/>
      </c>
      <c r="T301" s="174" t="str">
        <f ca="1">IF(VLOOKUP(F301,料單!$C:$S,17,FALSE)="","",VLOOKUP(F301,料單!$C:$S,17,FALSE))</f>
        <v/>
      </c>
      <c r="U301" s="174" t="str">
        <f ca="1">_xlfn.IFNA(VLOOKUP(VLOOKUP(F301,料單!C:T,18,FALSE),資料庫!AM:AN,2,FALSE),"A")</f>
        <v>A</v>
      </c>
      <c r="V301" s="174" t="str">
        <f ca="1">IF(VLOOKUP(F301,料單!C:U,19,FALSE)="","",VLOOKUP(F301,料單!C:U,19,FALSE))</f>
        <v/>
      </c>
      <c r="W301" s="375" t="str">
        <f t="shared" ca="1" si="21"/>
        <v/>
      </c>
      <c r="X301" s="361" t="str">
        <f t="shared" ca="1" si="22"/>
        <v/>
      </c>
      <c r="Y301" s="375" t="str">
        <f t="shared" ca="1" si="23"/>
        <v/>
      </c>
      <c r="Z301" s="375" t="str">
        <f t="shared" ca="1" si="24"/>
        <v/>
      </c>
      <c r="AA301" s="483">
        <f>料單!$K$3</f>
        <v>0</v>
      </c>
      <c r="AB301" s="483" t="str">
        <f>料單!$L$3</f>
        <v>拉、KD</v>
      </c>
    </row>
    <row r="302" spans="1:28" x14ac:dyDescent="0.25">
      <c r="A302" s="174">
        <f t="shared" si="20"/>
        <v>301</v>
      </c>
      <c r="B302" s="174" t="str">
        <f ca="1">料單!$C$1</f>
        <v>2026101401</v>
      </c>
      <c r="C302" s="174">
        <f>料單!$C$2</f>
        <v>0</v>
      </c>
      <c r="D302" s="6">
        <f>板材才數分析.!B302</f>
        <v>11</v>
      </c>
      <c r="E302" s="6">
        <f>板材才數分析.!C302</f>
        <v>0</v>
      </c>
      <c r="F302" s="6">
        <f>板材才數分析.!D302</f>
        <v>11001</v>
      </c>
      <c r="G302" s="6" t="str">
        <f ca="1">板材才數分析.!E302</f>
        <v>頂板</v>
      </c>
      <c r="H302" s="6">
        <f ca="1">板材才數分析.!F302</f>
        <v>-36</v>
      </c>
      <c r="I302" s="6" t="str">
        <f ca="1">板材才數分析.!G302</f>
        <v>AA</v>
      </c>
      <c r="J302" s="6">
        <f ca="1">板材才數分析.!H302</f>
        <v>0</v>
      </c>
      <c r="K302" s="6" t="str">
        <f ca="1">板材才數分析.!I302</f>
        <v/>
      </c>
      <c r="L302" s="6">
        <f ca="1">板材才數分析.!J302</f>
        <v>18</v>
      </c>
      <c r="M302" s="6">
        <f ca="1">板材才數分析.!K302</f>
        <v>0</v>
      </c>
      <c r="N302" s="6" t="str">
        <f ca="1">板材才數分析.!L302</f>
        <v/>
      </c>
      <c r="O302" s="6">
        <f ca="1">板材才數分析.!M302</f>
        <v>0</v>
      </c>
      <c r="P302" t="str">
        <f ca="1">表格15[[#This Row],[封邊色號]]</f>
        <v/>
      </c>
      <c r="Q302" s="174" t="str">
        <f ca="1">IF(VLOOKUP(F302,料單!$C:$P,14,FALSE)="","",VLOOKUP(F302,料單!$C:$P,14,FALSE))</f>
        <v>背板溝</v>
      </c>
      <c r="R302" s="174" t="str">
        <f ca="1">IF(VLOOKUP(F302,料單!$C:$Q,15,FALSE)="","",VLOOKUP(F302,料單!$C:$Q,15,FALSE))</f>
        <v>側</v>
      </c>
      <c r="S302" s="174" t="str">
        <f ca="1">IF(VLOOKUP(F302,料單!$C:$R,16,FALSE)="","",VLOOKUP(F302,料單!$C:$R,16,FALSE))</f>
        <v/>
      </c>
      <c r="T302" s="174" t="str">
        <f ca="1">IF(VLOOKUP(F302,料單!$C:$S,17,FALSE)="","",VLOOKUP(F302,料單!$C:$S,17,FALSE))</f>
        <v/>
      </c>
      <c r="U302" s="174" t="str">
        <f ca="1">_xlfn.IFNA(VLOOKUP(VLOOKUP(F302,料單!C:T,18,FALSE),資料庫!AM:AN,2,FALSE),"A")</f>
        <v>A</v>
      </c>
      <c r="V302" s="174">
        <f ca="1">IF(VLOOKUP(F302,料單!C:U,19,FALSE)="","",VLOOKUP(F302,料單!C:U,19,FALSE))</f>
        <v>1</v>
      </c>
      <c r="W302" s="361" t="str">
        <f t="shared" ca="1" si="21"/>
        <v>A</v>
      </c>
      <c r="X302" s="361" t="str">
        <f t="shared" ca="1" si="22"/>
        <v>A</v>
      </c>
      <c r="Y302" s="361" t="str">
        <f t="shared" ca="1" si="23"/>
        <v/>
      </c>
      <c r="Z302" s="361" t="str">
        <f t="shared" ca="1" si="24"/>
        <v/>
      </c>
      <c r="AA302" s="483">
        <f>料單!$K$3</f>
        <v>0</v>
      </c>
      <c r="AB302" s="483" t="str">
        <f>料單!$L$3</f>
        <v>拉、KD</v>
      </c>
    </row>
    <row r="303" spans="1:28" x14ac:dyDescent="0.25">
      <c r="A303" s="174">
        <f t="shared" si="20"/>
        <v>302</v>
      </c>
      <c r="B303" s="174" t="str">
        <f ca="1">料單!$C$1</f>
        <v>2026101401</v>
      </c>
      <c r="C303" s="174">
        <f>料單!$C$2</f>
        <v>0</v>
      </c>
      <c r="D303" s="6">
        <f>板材才數分析.!B303</f>
        <v>11</v>
      </c>
      <c r="E303" s="6">
        <f>板材才數分析.!C303</f>
        <v>0</v>
      </c>
      <c r="F303" s="6">
        <f>板材才數分析.!D303</f>
        <v>11002</v>
      </c>
      <c r="G303" s="6" t="str">
        <f ca="1">板材才數分析.!E303</f>
        <v>底板</v>
      </c>
      <c r="H303" s="6">
        <f ca="1">板材才數分析.!F303</f>
        <v>-36</v>
      </c>
      <c r="I303" s="6" t="str">
        <f ca="1">板材才數分析.!G303</f>
        <v>AA</v>
      </c>
      <c r="J303" s="6">
        <f ca="1">板材才數分析.!H303</f>
        <v>0</v>
      </c>
      <c r="K303" s="6" t="str">
        <f ca="1">板材才數分析.!I303</f>
        <v/>
      </c>
      <c r="L303" s="6">
        <f ca="1">板材才數分析.!J303</f>
        <v>18</v>
      </c>
      <c r="M303" s="6">
        <f ca="1">板材才數分析.!K303</f>
        <v>0</v>
      </c>
      <c r="N303" s="6" t="str">
        <f ca="1">板材才數分析.!L303</f>
        <v/>
      </c>
      <c r="O303" s="6">
        <f ca="1">板材才數分析.!M303</f>
        <v>0</v>
      </c>
      <c r="P303" t="str">
        <f ca="1">表格15[[#This Row],[封邊色號]]</f>
        <v/>
      </c>
      <c r="Q303" s="174" t="str">
        <f ca="1">IF(VLOOKUP(F303,料單!$C:$P,14,FALSE)="","",VLOOKUP(F303,料單!$C:$P,14,FALSE))</f>
        <v>背板溝</v>
      </c>
      <c r="R303" s="174" t="str">
        <f ca="1">IF(VLOOKUP(F303,料單!$C:$Q,15,FALSE)="","",VLOOKUP(F303,料單!$C:$Q,15,FALSE))</f>
        <v>側</v>
      </c>
      <c r="S303" s="174" t="str">
        <f ca="1">IF(VLOOKUP(F303,料單!$C:$R,16,FALSE)="","",VLOOKUP(F303,料單!$C:$R,16,FALSE))</f>
        <v/>
      </c>
      <c r="T303" s="174" t="str">
        <f ca="1">IF(VLOOKUP(F303,料單!$C:$S,17,FALSE)="","",VLOOKUP(F303,料單!$C:$S,17,FALSE))</f>
        <v/>
      </c>
      <c r="U303" s="174" t="str">
        <f ca="1">_xlfn.IFNA(VLOOKUP(VLOOKUP(F303,料單!C:T,18,FALSE),資料庫!AM:AN,2,FALSE),"A")</f>
        <v>A</v>
      </c>
      <c r="V303" s="174">
        <f ca="1">IF(VLOOKUP(F303,料單!C:U,19,FALSE)="","",VLOOKUP(F303,料單!C:U,19,FALSE))</f>
        <v>1</v>
      </c>
      <c r="W303" s="361" t="str">
        <f t="shared" ca="1" si="21"/>
        <v>A</v>
      </c>
      <c r="X303" s="361" t="str">
        <f t="shared" ca="1" si="22"/>
        <v>A</v>
      </c>
      <c r="Y303" s="361" t="str">
        <f t="shared" ca="1" si="23"/>
        <v/>
      </c>
      <c r="Z303" s="361" t="str">
        <f t="shared" ca="1" si="24"/>
        <v/>
      </c>
      <c r="AA303" s="483">
        <f>料單!$K$3</f>
        <v>0</v>
      </c>
      <c r="AB303" s="483" t="str">
        <f>料單!$L$3</f>
        <v>拉、KD</v>
      </c>
    </row>
    <row r="304" spans="1:28" x14ac:dyDescent="0.25">
      <c r="A304" s="174">
        <f t="shared" si="20"/>
        <v>303</v>
      </c>
      <c r="B304" s="174" t="str">
        <f ca="1">料單!$C$1</f>
        <v>2026101401</v>
      </c>
      <c r="C304" s="174">
        <f>料單!$C$2</f>
        <v>0</v>
      </c>
      <c r="D304" s="6">
        <f>板材才數分析.!B304</f>
        <v>11</v>
      </c>
      <c r="E304" s="6">
        <f>板材才數分析.!C304</f>
        <v>0</v>
      </c>
      <c r="F304" s="6">
        <f>板材才數分析.!D304</f>
        <v>11003</v>
      </c>
      <c r="G304" s="6" t="str">
        <f ca="1">板材才數分析.!E304</f>
        <v>左側板</v>
      </c>
      <c r="H304" s="6">
        <f ca="1">板材才數分析.!F304</f>
        <v>0</v>
      </c>
      <c r="I304" s="6" t="str">
        <f ca="1">板材才數分析.!G304</f>
        <v>AA</v>
      </c>
      <c r="J304" s="6">
        <f ca="1">板材才數分析.!H304</f>
        <v>0</v>
      </c>
      <c r="K304" s="6" t="str">
        <f ca="1">板材才數分析.!I304</f>
        <v>AA</v>
      </c>
      <c r="L304" s="6">
        <f ca="1">板材才數分析.!J304</f>
        <v>18</v>
      </c>
      <c r="M304" s="6">
        <f ca="1">板材才數分析.!K304</f>
        <v>0</v>
      </c>
      <c r="N304" s="6" t="str">
        <f ca="1">板材才數分析.!L304</f>
        <v/>
      </c>
      <c r="O304" s="6">
        <f ca="1">板材才數分析.!M304</f>
        <v>0</v>
      </c>
      <c r="P304" t="str">
        <f ca="1">表格15[[#This Row],[封邊色號]]</f>
        <v/>
      </c>
      <c r="Q304" s="174" t="str">
        <f ca="1">IF(VLOOKUP(F304,料單!$C:$P,14,FALSE)="","",VLOOKUP(F304,料單!$C:$P,14,FALSE))</f>
        <v>背板溝</v>
      </c>
      <c r="R304" s="174" t="str">
        <f ca="1">IF(VLOOKUP(F304,料單!$C:$Q,15,FALSE)="","",VLOOKUP(F304,料單!$C:$Q,15,FALSE))</f>
        <v>面</v>
      </c>
      <c r="S304" s="174" t="str">
        <f ca="1">IF(VLOOKUP(F304,料單!$C:$R,16,FALSE)="","",VLOOKUP(F304,料單!$C:$R,16,FALSE))</f>
        <v>排</v>
      </c>
      <c r="T304" s="174" t="str">
        <f ca="1">IF(VLOOKUP(F304,料單!$C:$S,17,FALSE)="","",VLOOKUP(F304,料單!$C:$S,17,FALSE))</f>
        <v/>
      </c>
      <c r="U304" s="174" t="str">
        <f ca="1">_xlfn.IFNA(VLOOKUP(VLOOKUP(F304,料單!C:T,18,FALSE),資料庫!AM:AN,2,FALSE),"A")</f>
        <v>A</v>
      </c>
      <c r="V304" s="174">
        <f ca="1">IF(VLOOKUP(F304,料單!C:U,19,FALSE)="","",VLOOKUP(F304,料單!C:U,19,FALSE))</f>
        <v>1</v>
      </c>
      <c r="W304" s="361" t="str">
        <f t="shared" ca="1" si="21"/>
        <v>A</v>
      </c>
      <c r="X304" s="361" t="str">
        <f t="shared" ca="1" si="22"/>
        <v>A</v>
      </c>
      <c r="Y304" s="361" t="str">
        <f t="shared" ca="1" si="23"/>
        <v>A</v>
      </c>
      <c r="Z304" s="361" t="str">
        <f t="shared" ca="1" si="24"/>
        <v>A</v>
      </c>
      <c r="AA304" s="483">
        <f>料單!$K$3</f>
        <v>0</v>
      </c>
      <c r="AB304" s="483" t="str">
        <f>料單!$L$3</f>
        <v>拉、KD</v>
      </c>
    </row>
    <row r="305" spans="1:28" x14ac:dyDescent="0.25">
      <c r="A305" s="174">
        <f t="shared" si="20"/>
        <v>304</v>
      </c>
      <c r="B305" s="174" t="str">
        <f ca="1">料單!$C$1</f>
        <v>2026101401</v>
      </c>
      <c r="C305" s="174">
        <f>料單!$C$2</f>
        <v>0</v>
      </c>
      <c r="D305" s="6">
        <f>板材才數分析.!B305</f>
        <v>11</v>
      </c>
      <c r="E305" s="6">
        <f>板材才數分析.!C305</f>
        <v>0</v>
      </c>
      <c r="F305" s="6">
        <f>板材才數分析.!D305</f>
        <v>11004</v>
      </c>
      <c r="G305" s="6" t="str">
        <f ca="1">板材才數分析.!E305</f>
        <v>右側板</v>
      </c>
      <c r="H305" s="6">
        <f ca="1">板材才數分析.!F305</f>
        <v>0</v>
      </c>
      <c r="I305" s="6" t="str">
        <f ca="1">板材才數分析.!G305</f>
        <v>AA</v>
      </c>
      <c r="J305" s="6">
        <f ca="1">板材才數分析.!H305</f>
        <v>0</v>
      </c>
      <c r="K305" s="6" t="str">
        <f ca="1">板材才數分析.!I305</f>
        <v>AA</v>
      </c>
      <c r="L305" s="6">
        <f ca="1">板材才數分析.!J305</f>
        <v>18</v>
      </c>
      <c r="M305" s="6">
        <f ca="1">板材才數分析.!K305</f>
        <v>0</v>
      </c>
      <c r="N305" s="6" t="str">
        <f ca="1">板材才數分析.!L305</f>
        <v/>
      </c>
      <c r="O305" s="6">
        <f ca="1">板材才數分析.!M305</f>
        <v>0</v>
      </c>
      <c r="P305" t="str">
        <f ca="1">表格15[[#This Row],[封邊色號]]</f>
        <v/>
      </c>
      <c r="Q305" s="174" t="str">
        <f ca="1">IF(VLOOKUP(F305,料單!$C:$P,14,FALSE)="","",VLOOKUP(F305,料單!$C:$P,14,FALSE))</f>
        <v>背板溝</v>
      </c>
      <c r="R305" s="174" t="str">
        <f ca="1">IF(VLOOKUP(F305,料單!$C:$Q,15,FALSE)="","",VLOOKUP(F305,料單!$C:$Q,15,FALSE))</f>
        <v>面</v>
      </c>
      <c r="S305" s="174" t="str">
        <f ca="1">IF(VLOOKUP(F305,料單!$C:$R,16,FALSE)="","",VLOOKUP(F305,料單!$C:$R,16,FALSE))</f>
        <v>排</v>
      </c>
      <c r="T305" s="174" t="str">
        <f ca="1">IF(VLOOKUP(F305,料單!$C:$S,17,FALSE)="","",VLOOKUP(F305,料單!$C:$S,17,FALSE))</f>
        <v/>
      </c>
      <c r="U305" s="174" t="str">
        <f ca="1">_xlfn.IFNA(VLOOKUP(VLOOKUP(F305,料單!C:T,18,FALSE),資料庫!AM:AN,2,FALSE),"A")</f>
        <v>A</v>
      </c>
      <c r="V305" s="174">
        <f ca="1">IF(VLOOKUP(F305,料單!C:U,19,FALSE)="","",VLOOKUP(F305,料單!C:U,19,FALSE))</f>
        <v>1</v>
      </c>
      <c r="W305" s="361" t="str">
        <f t="shared" ca="1" si="21"/>
        <v>A</v>
      </c>
      <c r="X305" s="361" t="str">
        <f t="shared" ca="1" si="22"/>
        <v>A</v>
      </c>
      <c r="Y305" s="361" t="str">
        <f t="shared" ca="1" si="23"/>
        <v>A</v>
      </c>
      <c r="Z305" s="361" t="str">
        <f t="shared" ca="1" si="24"/>
        <v>A</v>
      </c>
      <c r="AA305" s="483">
        <f>料單!$K$3</f>
        <v>0</v>
      </c>
      <c r="AB305" s="483" t="str">
        <f>料單!$L$3</f>
        <v>拉、KD</v>
      </c>
    </row>
    <row r="306" spans="1:28" x14ac:dyDescent="0.25">
      <c r="A306" s="174">
        <f t="shared" si="20"/>
        <v>305</v>
      </c>
      <c r="B306" s="174" t="str">
        <f ca="1">料單!$C$1</f>
        <v>2026101401</v>
      </c>
      <c r="C306" s="174">
        <f>料單!$C$2</f>
        <v>0</v>
      </c>
      <c r="D306" s="6">
        <f>板材才數分析.!B306</f>
        <v>11</v>
      </c>
      <c r="E306" s="6">
        <f>板材才數分析.!C306</f>
        <v>0</v>
      </c>
      <c r="F306" s="6">
        <f>板材才數分析.!D306</f>
        <v>11005</v>
      </c>
      <c r="G306" s="6" t="str">
        <f ca="1">板材才數分析.!E306</f>
        <v>背板</v>
      </c>
      <c r="H306" s="6">
        <f ca="1">板材才數分析.!F306</f>
        <v>-22</v>
      </c>
      <c r="I306" s="6" t="str">
        <f ca="1">板材才數分析.!G306</f>
        <v/>
      </c>
      <c r="J306" s="6">
        <f ca="1">板材才數分析.!H306</f>
        <v>-22</v>
      </c>
      <c r="K306" s="6" t="str">
        <f ca="1">板材才數分析.!I306</f>
        <v/>
      </c>
      <c r="L306" s="6">
        <f ca="1">板材才數分析.!J306</f>
        <v>4</v>
      </c>
      <c r="M306" s="6">
        <f ca="1">板材才數分析.!K306</f>
        <v>0</v>
      </c>
      <c r="N306" s="6" t="str">
        <f ca="1">板材才數分析.!L306</f>
        <v/>
      </c>
      <c r="O306" s="6">
        <f ca="1">板材才數分析.!M306</f>
        <v>0</v>
      </c>
      <c r="P306" t="str">
        <f ca="1">表格15[[#This Row],[封邊色號]]</f>
        <v/>
      </c>
      <c r="Q306" s="174" t="str">
        <f ca="1">IF(VLOOKUP(F306,料單!$C:$P,14,FALSE)="","",VLOOKUP(F306,料單!$C:$P,14,FALSE))</f>
        <v/>
      </c>
      <c r="R306" s="174" t="str">
        <f ca="1">IF(VLOOKUP(F306,料單!$C:$Q,15,FALSE)="","",VLOOKUP(F306,料單!$C:$Q,15,FALSE))</f>
        <v/>
      </c>
      <c r="S306" s="174" t="str">
        <f ca="1">IF(VLOOKUP(F306,料單!$C:$R,16,FALSE)="","",VLOOKUP(F306,料單!$C:$R,16,FALSE))</f>
        <v/>
      </c>
      <c r="T306" s="174" t="str">
        <f ca="1">IF(VLOOKUP(F306,料單!$C:$S,17,FALSE)="","",VLOOKUP(F306,料單!$C:$S,17,FALSE))</f>
        <v/>
      </c>
      <c r="U306" s="174" t="str">
        <f ca="1">_xlfn.IFNA(VLOOKUP(VLOOKUP(F306,料單!C:T,18,FALSE),資料庫!AM:AN,2,FALSE),"A")</f>
        <v>A</v>
      </c>
      <c r="V306" s="174">
        <f ca="1">IF(VLOOKUP(F306,料單!C:U,19,FALSE)="","",VLOOKUP(F306,料單!C:U,19,FALSE))</f>
        <v>1</v>
      </c>
      <c r="W306" s="361" t="str">
        <f t="shared" ca="1" si="21"/>
        <v/>
      </c>
      <c r="X306" s="361" t="str">
        <f t="shared" ca="1" si="22"/>
        <v/>
      </c>
      <c r="Y306" s="361" t="str">
        <f t="shared" ca="1" si="23"/>
        <v/>
      </c>
      <c r="Z306" s="361" t="str">
        <f t="shared" ca="1" si="24"/>
        <v/>
      </c>
      <c r="AA306" s="483">
        <f>料單!$K$3</f>
        <v>0</v>
      </c>
      <c r="AB306" s="483" t="str">
        <f>料單!$L$3</f>
        <v>拉、KD</v>
      </c>
    </row>
    <row r="307" spans="1:28" x14ac:dyDescent="0.25">
      <c r="A307" s="174">
        <f t="shared" si="20"/>
        <v>306</v>
      </c>
      <c r="B307" s="174" t="str">
        <f ca="1">料單!$C$1</f>
        <v>2026101401</v>
      </c>
      <c r="C307" s="174">
        <f>料單!$C$2</f>
        <v>0</v>
      </c>
      <c r="D307" s="6">
        <f>板材才數分析.!B307</f>
        <v>11</v>
      </c>
      <c r="E307" s="6">
        <f>板材才數分析.!C307</f>
        <v>0</v>
      </c>
      <c r="F307" s="6">
        <f>板材才數分析.!D307</f>
        <v>11006</v>
      </c>
      <c r="G307" s="6" t="str">
        <f ca="1">板材才數分析.!E307</f>
        <v>背拉桿</v>
      </c>
      <c r="H307" s="6">
        <f ca="1">板材才數分析.!F307</f>
        <v>-36</v>
      </c>
      <c r="I307" s="6" t="str">
        <f ca="1">板材才數分析.!G307</f>
        <v>AA</v>
      </c>
      <c r="J307" s="6">
        <f ca="1">板材才數分析.!H307</f>
        <v>120</v>
      </c>
      <c r="K307" s="6" t="str">
        <f ca="1">板材才數分析.!I307</f>
        <v/>
      </c>
      <c r="L307" s="6">
        <f ca="1">板材才數分析.!J307</f>
        <v>18</v>
      </c>
      <c r="M307" s="6">
        <f ca="1">板材才數分析.!K307</f>
        <v>0</v>
      </c>
      <c r="N307" s="6" t="str">
        <f ca="1">板材才數分析.!L307</f>
        <v/>
      </c>
      <c r="O307" s="6">
        <f ca="1">板材才數分析.!M307</f>
        <v>0</v>
      </c>
      <c r="P307" t="str">
        <f ca="1">表格15[[#This Row],[封邊色號]]</f>
        <v/>
      </c>
      <c r="Q307" s="174" t="str">
        <f ca="1">IF(VLOOKUP(F307,料單!$C:$P,14,FALSE)="","",VLOOKUP(F307,料單!$C:$P,14,FALSE))</f>
        <v/>
      </c>
      <c r="R307" s="174" t="str">
        <f ca="1">IF(VLOOKUP(F307,料單!$C:$Q,15,FALSE)="","",VLOOKUP(F307,料單!$C:$Q,15,FALSE))</f>
        <v>側</v>
      </c>
      <c r="S307" s="174" t="str">
        <f ca="1">IF(VLOOKUP(F307,料單!$C:$R,16,FALSE)="","",VLOOKUP(F307,料單!$C:$R,16,FALSE))</f>
        <v/>
      </c>
      <c r="T307" s="174" t="str">
        <f ca="1">IF(VLOOKUP(F307,料單!$C:$S,17,FALSE)="","",VLOOKUP(F307,料單!$C:$S,17,FALSE))</f>
        <v/>
      </c>
      <c r="U307" s="174" t="str">
        <f ca="1">_xlfn.IFNA(VLOOKUP(VLOOKUP(F307,料單!C:T,18,FALSE),資料庫!AM:AN,2,FALSE),"A")</f>
        <v>A</v>
      </c>
      <c r="V307" s="174">
        <f ca="1">IF(VLOOKUP(F307,料單!C:U,19,FALSE)="","",VLOOKUP(F307,料單!C:U,19,FALSE))</f>
        <v>1</v>
      </c>
      <c r="W307" s="361" t="str">
        <f t="shared" ca="1" si="21"/>
        <v>A</v>
      </c>
      <c r="X307" s="361" t="str">
        <f t="shared" ca="1" si="22"/>
        <v>A</v>
      </c>
      <c r="Y307" s="361" t="str">
        <f t="shared" ca="1" si="23"/>
        <v/>
      </c>
      <c r="Z307" s="361" t="str">
        <f t="shared" ca="1" si="24"/>
        <v/>
      </c>
      <c r="AA307" s="483">
        <f>料單!$K$3</f>
        <v>0</v>
      </c>
      <c r="AB307" s="483" t="str">
        <f>料單!$L$3</f>
        <v>拉、KD</v>
      </c>
    </row>
    <row r="308" spans="1:28" x14ac:dyDescent="0.25">
      <c r="A308" s="174">
        <f t="shared" si="20"/>
        <v>307</v>
      </c>
      <c r="B308" s="174" t="str">
        <f ca="1">料單!$C$1</f>
        <v>2026101401</v>
      </c>
      <c r="C308" s="174">
        <f>料單!$C$2</f>
        <v>0</v>
      </c>
      <c r="D308" s="6">
        <f>板材才數分析.!B308</f>
        <v>11</v>
      </c>
      <c r="E308" s="6">
        <f>板材才數分析.!C308</f>
        <v>0</v>
      </c>
      <c r="F308" s="6">
        <f>板材才數分析.!D308</f>
        <v>11007</v>
      </c>
      <c r="G308" s="6" t="str">
        <f ca="1">板材才數分析.!E308</f>
        <v>中立板</v>
      </c>
      <c r="H308" s="6">
        <f ca="1">板材才數分析.!F308</f>
        <v>-36</v>
      </c>
      <c r="I308" s="6" t="str">
        <f ca="1">板材才數分析.!G308</f>
        <v>AA</v>
      </c>
      <c r="J308" s="6">
        <f ca="1">板材才數分析.!H308</f>
        <v>-22</v>
      </c>
      <c r="K308" s="6" t="str">
        <f ca="1">板材才數分析.!I308</f>
        <v/>
      </c>
      <c r="L308" s="6">
        <f ca="1">板材才數分析.!J308</f>
        <v>18</v>
      </c>
      <c r="M308" s="6">
        <f ca="1">板材才數分析.!K308</f>
        <v>0</v>
      </c>
      <c r="N308" s="6" t="str">
        <f ca="1">板材才數分析.!L308</f>
        <v/>
      </c>
      <c r="O308" s="6">
        <f ca="1">板材才數分析.!M308</f>
        <v>0</v>
      </c>
      <c r="P308" t="str">
        <f ca="1">表格15[[#This Row],[封邊色號]]</f>
        <v/>
      </c>
      <c r="Q308" s="174" t="str">
        <f ca="1">IF(VLOOKUP(F308,料單!$C:$P,14,FALSE)="","",VLOOKUP(F308,料單!$C:$P,14,FALSE))</f>
        <v/>
      </c>
      <c r="R308" s="174" t="str">
        <f ca="1">IF(VLOOKUP(F308,料單!$C:$Q,15,FALSE)="","",VLOOKUP(F308,料單!$C:$Q,15,FALSE))</f>
        <v>側</v>
      </c>
      <c r="S308" s="174" t="str">
        <f ca="1">IF(VLOOKUP(F308,料單!$C:$R,16,FALSE)="","",VLOOKUP(F308,料單!$C:$R,16,FALSE))</f>
        <v>排</v>
      </c>
      <c r="T308" s="174" t="str">
        <f ca="1">IF(VLOOKUP(F308,料單!$C:$S,17,FALSE)="","",VLOOKUP(F308,料單!$C:$S,17,FALSE))</f>
        <v/>
      </c>
      <c r="U308" s="174" t="str">
        <f ca="1">_xlfn.IFNA(VLOOKUP(VLOOKUP(F308,料單!C:T,18,FALSE),資料庫!AM:AN,2,FALSE),"A")</f>
        <v>A</v>
      </c>
      <c r="V308" s="174">
        <f ca="1">IF(VLOOKUP(F308,料單!C:U,19,FALSE)="","",VLOOKUP(F308,料單!C:U,19,FALSE))</f>
        <v>1</v>
      </c>
      <c r="W308" s="361" t="str">
        <f t="shared" ca="1" si="21"/>
        <v>A</v>
      </c>
      <c r="X308" s="361" t="str">
        <f t="shared" ca="1" si="22"/>
        <v>A</v>
      </c>
      <c r="Y308" s="361" t="str">
        <f t="shared" ca="1" si="23"/>
        <v/>
      </c>
      <c r="Z308" s="361" t="str">
        <f t="shared" ca="1" si="24"/>
        <v/>
      </c>
      <c r="AA308" s="483">
        <f>料單!$K$3</f>
        <v>0</v>
      </c>
      <c r="AB308" s="483" t="str">
        <f>料單!$L$3</f>
        <v>拉、KD</v>
      </c>
    </row>
    <row r="309" spans="1:28" x14ac:dyDescent="0.25">
      <c r="A309" s="174">
        <f t="shared" si="20"/>
        <v>308</v>
      </c>
      <c r="B309" s="174" t="str">
        <f ca="1">料單!$C$1</f>
        <v>2026101401</v>
      </c>
      <c r="C309" s="174">
        <f>料單!$C$2</f>
        <v>0</v>
      </c>
      <c r="D309" s="6">
        <f>板材才數分析.!B309</f>
        <v>11</v>
      </c>
      <c r="E309" s="6">
        <f>板材才數分析.!C309</f>
        <v>0</v>
      </c>
      <c r="F309" s="6">
        <f>板材才數分析.!D309</f>
        <v>11008</v>
      </c>
      <c r="G309" s="6" t="str">
        <f ca="1">板材才數分析.!E309</f>
        <v>活隔</v>
      </c>
      <c r="H309" s="6">
        <f ca="1">板材才數分析.!F309</f>
        <v>0</v>
      </c>
      <c r="I309" s="6" t="str">
        <f ca="1">板材才數分析.!G309</f>
        <v>AA</v>
      </c>
      <c r="J309" s="6">
        <f ca="1">板材才數分析.!H309</f>
        <v>-32</v>
      </c>
      <c r="K309" s="6" t="str">
        <f ca="1">板材才數分析.!I309</f>
        <v>AA</v>
      </c>
      <c r="L309" s="6">
        <f ca="1">板材才數分析.!J309</f>
        <v>18</v>
      </c>
      <c r="M309" s="6">
        <f ca="1">板材才數分析.!K309</f>
        <v>0</v>
      </c>
      <c r="N309" s="6" t="str">
        <f ca="1">板材才數分析.!L309</f>
        <v/>
      </c>
      <c r="O309" s="6">
        <f ca="1">板材才數分析.!M309</f>
        <v>0</v>
      </c>
      <c r="P309" t="str">
        <f ca="1">表格15[[#This Row],[封邊色號]]</f>
        <v/>
      </c>
      <c r="Q309" s="174" t="str">
        <f ca="1">IF(VLOOKUP(F309,料單!$C:$P,14,FALSE)="","",VLOOKUP(F309,料單!$C:$P,14,FALSE))</f>
        <v/>
      </c>
      <c r="R309" s="174" t="str">
        <f ca="1">IF(VLOOKUP(F309,料單!$C:$Q,15,FALSE)="","",VLOOKUP(F309,料單!$C:$Q,15,FALSE))</f>
        <v/>
      </c>
      <c r="S309" s="174" t="str">
        <f ca="1">IF(VLOOKUP(F309,料單!$C:$R,16,FALSE)="","",VLOOKUP(F309,料單!$C:$R,16,FALSE))</f>
        <v/>
      </c>
      <c r="T309" s="174" t="str">
        <f ca="1">IF(VLOOKUP(F309,料單!$C:$S,17,FALSE)="","",VLOOKUP(F309,料單!$C:$S,17,FALSE))</f>
        <v/>
      </c>
      <c r="U309" s="174" t="str">
        <f ca="1">_xlfn.IFNA(VLOOKUP(VLOOKUP(F309,料單!C:T,18,FALSE),資料庫!AM:AN,2,FALSE),"A")</f>
        <v>A</v>
      </c>
      <c r="V309" s="174">
        <f ca="1">IF(VLOOKUP(F309,料單!C:U,19,FALSE)="","",VLOOKUP(F309,料單!C:U,19,FALSE))</f>
        <v>1</v>
      </c>
      <c r="W309" s="361" t="str">
        <f t="shared" ca="1" si="21"/>
        <v>A</v>
      </c>
      <c r="X309" s="361" t="str">
        <f t="shared" ca="1" si="22"/>
        <v>A</v>
      </c>
      <c r="Y309" s="361" t="str">
        <f t="shared" ca="1" si="23"/>
        <v>A</v>
      </c>
      <c r="Z309" s="361" t="str">
        <f t="shared" ca="1" si="24"/>
        <v>A</v>
      </c>
      <c r="AA309" s="483">
        <f>料單!$K$3</f>
        <v>0</v>
      </c>
      <c r="AB309" s="483" t="str">
        <f>料單!$L$3</f>
        <v>拉、KD</v>
      </c>
    </row>
    <row r="310" spans="1:28" x14ac:dyDescent="0.25">
      <c r="A310" s="174">
        <f t="shared" si="20"/>
        <v>309</v>
      </c>
      <c r="B310" s="174" t="str">
        <f ca="1">料單!$C$1</f>
        <v>2026101401</v>
      </c>
      <c r="C310" s="174">
        <f>料單!$C$2</f>
        <v>0</v>
      </c>
      <c r="D310" s="6">
        <f>板材才數分析.!B310</f>
        <v>11</v>
      </c>
      <c r="E310" s="6">
        <f>板材才數分析.!C310</f>
        <v>0</v>
      </c>
      <c r="F310" s="6">
        <f>板材才數分析.!D310</f>
        <v>11009</v>
      </c>
      <c r="G310" s="6" t="str">
        <f ca="1">板材才數分析.!E310</f>
        <v>固隔</v>
      </c>
      <c r="H310" s="6">
        <f ca="1">板材才數分析.!F310</f>
        <v>0</v>
      </c>
      <c r="I310" s="6" t="str">
        <f ca="1">板材才數分析.!G310</f>
        <v>AA</v>
      </c>
      <c r="J310" s="6">
        <f ca="1">板材才數分析.!H310</f>
        <v>-22</v>
      </c>
      <c r="K310" s="6" t="str">
        <f ca="1">板材才數分析.!I310</f>
        <v/>
      </c>
      <c r="L310" s="6">
        <f ca="1">板材才數分析.!J310</f>
        <v>18</v>
      </c>
      <c r="M310" s="6">
        <f ca="1">板材才數分析.!K310</f>
        <v>0</v>
      </c>
      <c r="N310" s="6" t="str">
        <f ca="1">板材才數分析.!L310</f>
        <v/>
      </c>
      <c r="O310" s="6">
        <f ca="1">板材才數分析.!M310</f>
        <v>0</v>
      </c>
      <c r="P310" t="str">
        <f ca="1">表格15[[#This Row],[封邊色號]]</f>
        <v/>
      </c>
      <c r="Q310" s="174" t="str">
        <f ca="1">IF(VLOOKUP(F310,料單!$C:$P,14,FALSE)="","",VLOOKUP(F310,料單!$C:$P,14,FALSE))</f>
        <v/>
      </c>
      <c r="R310" s="174" t="str">
        <f ca="1">IF(VLOOKUP(F310,料單!$C:$Q,15,FALSE)="","",VLOOKUP(F310,料單!$C:$Q,15,FALSE))</f>
        <v>固</v>
      </c>
      <c r="S310" s="174" t="str">
        <f ca="1">IF(VLOOKUP(F310,料單!$C:$R,16,FALSE)="","",VLOOKUP(F310,料單!$C:$R,16,FALSE))</f>
        <v/>
      </c>
      <c r="T310" s="174" t="str">
        <f ca="1">IF(VLOOKUP(F310,料單!$C:$S,17,FALSE)="","",VLOOKUP(F310,料單!$C:$S,17,FALSE))</f>
        <v/>
      </c>
      <c r="U310" s="174" t="str">
        <f ca="1">_xlfn.IFNA(VLOOKUP(VLOOKUP(F310,料單!C:T,18,FALSE),資料庫!AM:AN,2,FALSE),"A")</f>
        <v>A</v>
      </c>
      <c r="V310" s="174">
        <f ca="1">IF(VLOOKUP(F310,料單!C:U,19,FALSE)="","",VLOOKUP(F310,料單!C:U,19,FALSE))</f>
        <v>1</v>
      </c>
      <c r="W310" s="361" t="str">
        <f t="shared" ca="1" si="21"/>
        <v>A</v>
      </c>
      <c r="X310" s="361" t="str">
        <f t="shared" ca="1" si="22"/>
        <v>A</v>
      </c>
      <c r="Y310" s="361" t="str">
        <f t="shared" ca="1" si="23"/>
        <v/>
      </c>
      <c r="Z310" s="361" t="str">
        <f t="shared" ca="1" si="24"/>
        <v/>
      </c>
      <c r="AA310" s="483">
        <f>料單!$K$3</f>
        <v>0</v>
      </c>
      <c r="AB310" s="483" t="str">
        <f>料單!$L$3</f>
        <v>拉、KD</v>
      </c>
    </row>
    <row r="311" spans="1:28" x14ac:dyDescent="0.25">
      <c r="A311" s="174">
        <f t="shared" si="20"/>
        <v>310</v>
      </c>
      <c r="B311" s="174" t="str">
        <f ca="1">料單!$C$1</f>
        <v>2026101401</v>
      </c>
      <c r="C311" s="174">
        <f>料單!$C$2</f>
        <v>0</v>
      </c>
      <c r="D311" s="6">
        <f>板材才數分析.!B311</f>
        <v>11</v>
      </c>
      <c r="E311" s="6">
        <f>板材才數分析.!C311</f>
        <v>0</v>
      </c>
      <c r="F311" s="6">
        <f>板材才數分析.!D311</f>
        <v>11010</v>
      </c>
      <c r="G311" s="6" t="str">
        <f ca="1">板材才數分析.!E311</f>
        <v>左門板</v>
      </c>
      <c r="H311" s="6">
        <f ca="1">板材才數分析.!F311</f>
        <v>0</v>
      </c>
      <c r="I311" s="6" t="str">
        <f ca="1">板材才數分析.!G311</f>
        <v>AA</v>
      </c>
      <c r="J311" s="6">
        <f ca="1">板材才數分析.!H311</f>
        <v>-4</v>
      </c>
      <c r="K311" s="6" t="str">
        <f ca="1">板材才數分析.!I311</f>
        <v>AA</v>
      </c>
      <c r="L311" s="6">
        <f ca="1">板材才數分析.!J311</f>
        <v>18</v>
      </c>
      <c r="M311" s="6">
        <f ca="1">板材才數分析.!K311</f>
        <v>0</v>
      </c>
      <c r="N311" s="6" t="str">
        <f ca="1">板材才數分析.!L311</f>
        <v/>
      </c>
      <c r="O311" s="6">
        <f ca="1">板材才數分析.!M311</f>
        <v>0</v>
      </c>
      <c r="P311" t="str">
        <f ca="1">表格15[[#This Row],[封邊色號]]</f>
        <v/>
      </c>
      <c r="Q311" s="174" t="str">
        <f ca="1">IF(VLOOKUP(F311,料單!$C:$P,14,FALSE)="","",VLOOKUP(F311,料單!$C:$P,14,FALSE))</f>
        <v>鉸2</v>
      </c>
      <c r="R311" s="174" t="str">
        <f ca="1">IF(VLOOKUP(F311,料單!$C:$Q,15,FALSE)="","",VLOOKUP(F311,料單!$C:$Q,15,FALSE))</f>
        <v/>
      </c>
      <c r="S311" s="174" t="str">
        <f ca="1">IF(VLOOKUP(F311,料單!$C:$R,16,FALSE)="","",VLOOKUP(F311,料單!$C:$R,16,FALSE))</f>
        <v/>
      </c>
      <c r="T311" s="174" t="str">
        <f ca="1">IF(VLOOKUP(F311,料單!$C:$S,17,FALSE)="","",VLOOKUP(F311,料單!$C:$S,17,FALSE))</f>
        <v/>
      </c>
      <c r="U311" s="174" t="str">
        <f ca="1">_xlfn.IFNA(VLOOKUP(VLOOKUP(F311,料單!C:T,18,FALSE),資料庫!AM:AN,2,FALSE),"A")</f>
        <v>A</v>
      </c>
      <c r="V311" s="174">
        <f ca="1">IF(VLOOKUP(F311,料單!C:U,19,FALSE)="","",VLOOKUP(F311,料單!C:U,19,FALSE))</f>
        <v>1</v>
      </c>
      <c r="W311" s="361" t="str">
        <f t="shared" ca="1" si="21"/>
        <v>A</v>
      </c>
      <c r="X311" s="361" t="str">
        <f t="shared" ca="1" si="22"/>
        <v>A</v>
      </c>
      <c r="Y311" s="361" t="str">
        <f t="shared" ca="1" si="23"/>
        <v>A</v>
      </c>
      <c r="Z311" s="361" t="str">
        <f t="shared" ca="1" si="24"/>
        <v>A</v>
      </c>
      <c r="AA311" s="483">
        <f>料單!$K$3</f>
        <v>0</v>
      </c>
      <c r="AB311" s="483" t="str">
        <f>料單!$L$3</f>
        <v>拉、KD</v>
      </c>
    </row>
    <row r="312" spans="1:28" x14ac:dyDescent="0.25">
      <c r="A312" s="174">
        <f t="shared" si="20"/>
        <v>311</v>
      </c>
      <c r="B312" s="174" t="str">
        <f ca="1">料單!$C$1</f>
        <v>2026101401</v>
      </c>
      <c r="C312" s="174">
        <f>料單!$C$2</f>
        <v>0</v>
      </c>
      <c r="D312" s="6">
        <f>板材才數分析.!B312</f>
        <v>11</v>
      </c>
      <c r="E312" s="6">
        <f>板材才數分析.!C312</f>
        <v>0</v>
      </c>
      <c r="F312" s="6">
        <f>板材才數分析.!D312</f>
        <v>11011</v>
      </c>
      <c r="G312" s="6" t="str">
        <f ca="1">板材才數分析.!E312</f>
        <v>右門板</v>
      </c>
      <c r="H312" s="6">
        <f ca="1">板材才數分析.!F312</f>
        <v>0</v>
      </c>
      <c r="I312" s="6" t="str">
        <f ca="1">板材才數分析.!G312</f>
        <v>AA</v>
      </c>
      <c r="J312" s="6">
        <f ca="1">板材才數分析.!H312</f>
        <v>-4</v>
      </c>
      <c r="K312" s="6" t="str">
        <f ca="1">板材才數分析.!I312</f>
        <v>AA</v>
      </c>
      <c r="L312" s="6">
        <f ca="1">板材才數分析.!J312</f>
        <v>18</v>
      </c>
      <c r="M312" s="6">
        <f ca="1">板材才數分析.!K312</f>
        <v>0</v>
      </c>
      <c r="N312" s="6" t="str">
        <f ca="1">板材才數分析.!L312</f>
        <v/>
      </c>
      <c r="O312" s="6">
        <f ca="1">板材才數分析.!M312</f>
        <v>0</v>
      </c>
      <c r="P312" t="str">
        <f ca="1">表格15[[#This Row],[封邊色號]]</f>
        <v/>
      </c>
      <c r="Q312" s="174" t="str">
        <f ca="1">IF(VLOOKUP(F312,料單!$C:$P,14,FALSE)="","",VLOOKUP(F312,料單!$C:$P,14,FALSE))</f>
        <v>鉸2</v>
      </c>
      <c r="R312" s="174" t="str">
        <f ca="1">IF(VLOOKUP(F312,料單!$C:$Q,15,FALSE)="","",VLOOKUP(F312,料單!$C:$Q,15,FALSE))</f>
        <v/>
      </c>
      <c r="S312" s="174" t="str">
        <f ca="1">IF(VLOOKUP(F312,料單!$C:$R,16,FALSE)="","",VLOOKUP(F312,料單!$C:$R,16,FALSE))</f>
        <v/>
      </c>
      <c r="T312" s="174" t="str">
        <f ca="1">IF(VLOOKUP(F312,料單!$C:$S,17,FALSE)="","",VLOOKUP(F312,料單!$C:$S,17,FALSE))</f>
        <v/>
      </c>
      <c r="U312" s="174" t="str">
        <f ca="1">_xlfn.IFNA(VLOOKUP(VLOOKUP(F312,料單!C:T,18,FALSE),資料庫!AM:AN,2,FALSE),"A")</f>
        <v>A</v>
      </c>
      <c r="V312" s="174">
        <f ca="1">IF(VLOOKUP(F312,料單!C:U,19,FALSE)="","",VLOOKUP(F312,料單!C:U,19,FALSE))</f>
        <v>1</v>
      </c>
      <c r="W312" s="361" t="str">
        <f t="shared" ca="1" si="21"/>
        <v>A</v>
      </c>
      <c r="X312" s="361" t="str">
        <f t="shared" ca="1" si="22"/>
        <v>A</v>
      </c>
      <c r="Y312" s="361" t="str">
        <f t="shared" ca="1" si="23"/>
        <v>A</v>
      </c>
      <c r="Z312" s="361" t="str">
        <f t="shared" ca="1" si="24"/>
        <v>A</v>
      </c>
      <c r="AA312" s="483">
        <f>料單!$K$3</f>
        <v>0</v>
      </c>
      <c r="AB312" s="483" t="str">
        <f>料單!$L$3</f>
        <v>拉、KD</v>
      </c>
    </row>
    <row r="313" spans="1:28" x14ac:dyDescent="0.25">
      <c r="A313" s="174">
        <f t="shared" si="20"/>
        <v>312</v>
      </c>
      <c r="B313" s="174" t="str">
        <f ca="1">料單!$C$1</f>
        <v>2026101401</v>
      </c>
      <c r="C313" s="174">
        <f>料單!$C$2</f>
        <v>0</v>
      </c>
      <c r="D313" s="6">
        <f>板材才數分析.!B313</f>
        <v>11</v>
      </c>
      <c r="E313" s="6">
        <f>板材才數分析.!C313</f>
        <v>0</v>
      </c>
      <c r="F313" s="6">
        <f>板材才數分析.!D313</f>
        <v>11012</v>
      </c>
      <c r="G313" s="6">
        <f ca="1">板材才數分析.!E313</f>
        <v>0</v>
      </c>
      <c r="H313" s="6">
        <f ca="1">板材才數分析.!F313</f>
        <v>0</v>
      </c>
      <c r="I313" s="6" t="str">
        <f ca="1">板材才數分析.!G313</f>
        <v/>
      </c>
      <c r="J313" s="6">
        <f ca="1">板材才數分析.!H313</f>
        <v>0</v>
      </c>
      <c r="K313" s="6" t="str">
        <f ca="1">板材才數分析.!I313</f>
        <v/>
      </c>
      <c r="L313" s="6">
        <f ca="1">板材才數分析.!J313</f>
        <v>0</v>
      </c>
      <c r="M313" s="6">
        <f ca="1">板材才數分析.!K313</f>
        <v>0</v>
      </c>
      <c r="N313" s="6" t="str">
        <f ca="1">板材才數分析.!L313</f>
        <v/>
      </c>
      <c r="O313" s="6">
        <f ca="1">板材才數分析.!M313</f>
        <v>0</v>
      </c>
      <c r="P313" t="str">
        <f ca="1">表格15[[#This Row],[封邊色號]]</f>
        <v/>
      </c>
      <c r="Q313" s="174" t="str">
        <f ca="1">IF(VLOOKUP(F313,料單!$C:$P,14,FALSE)="","",VLOOKUP(F313,料單!$C:$P,14,FALSE))</f>
        <v/>
      </c>
      <c r="R313" s="174" t="str">
        <f ca="1">IF(VLOOKUP(F313,料單!$C:$Q,15,FALSE)="","",VLOOKUP(F313,料單!$C:$Q,15,FALSE))</f>
        <v/>
      </c>
      <c r="S313" s="174" t="str">
        <f ca="1">IF(VLOOKUP(F313,料單!$C:$R,16,FALSE)="","",VLOOKUP(F313,料單!$C:$R,16,FALSE))</f>
        <v/>
      </c>
      <c r="T313" s="174" t="str">
        <f ca="1">IF(VLOOKUP(F313,料單!$C:$S,17,FALSE)="","",VLOOKUP(F313,料單!$C:$S,17,FALSE))</f>
        <v/>
      </c>
      <c r="U313" s="174" t="str">
        <f ca="1">_xlfn.IFNA(VLOOKUP(VLOOKUP(F313,料單!C:T,18,FALSE),資料庫!AM:AN,2,FALSE),"A")</f>
        <v>A</v>
      </c>
      <c r="V313" s="174" t="str">
        <f ca="1">IF(VLOOKUP(F313,料單!C:U,19,FALSE)="","",VLOOKUP(F313,料單!C:U,19,FALSE))</f>
        <v/>
      </c>
      <c r="W313" s="361" t="str">
        <f t="shared" ca="1" si="21"/>
        <v/>
      </c>
      <c r="X313" s="361" t="str">
        <f t="shared" ca="1" si="22"/>
        <v/>
      </c>
      <c r="Y313" s="361" t="str">
        <f t="shared" ca="1" si="23"/>
        <v/>
      </c>
      <c r="Z313" s="361" t="str">
        <f t="shared" ca="1" si="24"/>
        <v/>
      </c>
      <c r="AA313" s="483">
        <f>料單!$K$3</f>
        <v>0</v>
      </c>
      <c r="AB313" s="483" t="str">
        <f>料單!$L$3</f>
        <v>拉、KD</v>
      </c>
    </row>
    <row r="314" spans="1:28" x14ac:dyDescent="0.25">
      <c r="A314" s="174">
        <f t="shared" si="20"/>
        <v>313</v>
      </c>
      <c r="B314" s="174" t="str">
        <f ca="1">料單!$C$1</f>
        <v>2026101401</v>
      </c>
      <c r="C314" s="174">
        <f>料單!$C$2</f>
        <v>0</v>
      </c>
      <c r="D314" s="6">
        <f>板材才數分析.!B314</f>
        <v>11</v>
      </c>
      <c r="E314" s="6">
        <f>板材才數分析.!C314</f>
        <v>0</v>
      </c>
      <c r="F314" s="6">
        <f>板材才數分析.!D314</f>
        <v>11013</v>
      </c>
      <c r="G314" s="6">
        <f ca="1">板材才數分析.!E314</f>
        <v>0</v>
      </c>
      <c r="H314" s="6">
        <f ca="1">板材才數分析.!F314</f>
        <v>0</v>
      </c>
      <c r="I314" s="6" t="str">
        <f ca="1">板材才數分析.!G314</f>
        <v/>
      </c>
      <c r="J314" s="6">
        <f ca="1">板材才數分析.!H314</f>
        <v>0</v>
      </c>
      <c r="K314" s="6" t="str">
        <f ca="1">板材才數分析.!I314</f>
        <v/>
      </c>
      <c r="L314" s="6">
        <f ca="1">板材才數分析.!J314</f>
        <v>0</v>
      </c>
      <c r="M314" s="6">
        <f ca="1">板材才數分析.!K314</f>
        <v>0</v>
      </c>
      <c r="N314" s="6" t="str">
        <f ca="1">板材才數分析.!L314</f>
        <v/>
      </c>
      <c r="O314" s="6">
        <f ca="1">板材才數分析.!M314</f>
        <v>0</v>
      </c>
      <c r="P314" t="str">
        <f ca="1">表格15[[#This Row],[封邊色號]]</f>
        <v/>
      </c>
      <c r="Q314" s="174" t="str">
        <f ca="1">IF(VLOOKUP(F314,料單!$C:$P,14,FALSE)="","",VLOOKUP(F314,料單!$C:$P,14,FALSE))</f>
        <v/>
      </c>
      <c r="R314" s="174" t="str">
        <f ca="1">IF(VLOOKUP(F314,料單!$C:$Q,15,FALSE)="","",VLOOKUP(F314,料單!$C:$Q,15,FALSE))</f>
        <v/>
      </c>
      <c r="S314" s="174" t="str">
        <f ca="1">IF(VLOOKUP(F314,料單!$C:$R,16,FALSE)="","",VLOOKUP(F314,料單!$C:$R,16,FALSE))</f>
        <v/>
      </c>
      <c r="T314" s="174" t="str">
        <f ca="1">IF(VLOOKUP(F314,料單!$C:$S,17,FALSE)="","",VLOOKUP(F314,料單!$C:$S,17,FALSE))</f>
        <v/>
      </c>
      <c r="U314" s="174" t="str">
        <f ca="1">_xlfn.IFNA(VLOOKUP(VLOOKUP(F314,料單!C:T,18,FALSE),資料庫!AM:AN,2,FALSE),"A")</f>
        <v>A</v>
      </c>
      <c r="V314" s="174" t="str">
        <f ca="1">IF(VLOOKUP(F314,料單!C:U,19,FALSE)="","",VLOOKUP(F314,料單!C:U,19,FALSE))</f>
        <v/>
      </c>
      <c r="W314" s="361" t="str">
        <f t="shared" ca="1" si="21"/>
        <v/>
      </c>
      <c r="X314" s="361" t="str">
        <f t="shared" ca="1" si="22"/>
        <v/>
      </c>
      <c r="Y314" s="361" t="str">
        <f t="shared" ca="1" si="23"/>
        <v/>
      </c>
      <c r="Z314" s="361" t="str">
        <f t="shared" ca="1" si="24"/>
        <v/>
      </c>
      <c r="AA314" s="483">
        <f>料單!$K$3</f>
        <v>0</v>
      </c>
      <c r="AB314" s="483" t="str">
        <f>料單!$L$3</f>
        <v>拉、KD</v>
      </c>
    </row>
    <row r="315" spans="1:28" x14ac:dyDescent="0.25">
      <c r="A315" s="174">
        <f t="shared" si="20"/>
        <v>314</v>
      </c>
      <c r="B315" s="174" t="str">
        <f ca="1">料單!$C$1</f>
        <v>2026101401</v>
      </c>
      <c r="C315" s="174">
        <f>料單!$C$2</f>
        <v>0</v>
      </c>
      <c r="D315" s="6">
        <f>板材才數分析.!B315</f>
        <v>11</v>
      </c>
      <c r="E315" s="6">
        <f>板材才數分析.!C315</f>
        <v>0</v>
      </c>
      <c r="F315" s="6">
        <f>板材才數分析.!D315</f>
        <v>11014</v>
      </c>
      <c r="G315" s="6">
        <f ca="1">板材才數分析.!E315</f>
        <v>0</v>
      </c>
      <c r="H315" s="6">
        <f ca="1">板材才數分析.!F315</f>
        <v>0</v>
      </c>
      <c r="I315" s="6" t="str">
        <f ca="1">板材才數分析.!G315</f>
        <v/>
      </c>
      <c r="J315" s="6">
        <f ca="1">板材才數分析.!H315</f>
        <v>0</v>
      </c>
      <c r="K315" s="6" t="str">
        <f ca="1">板材才數分析.!I315</f>
        <v/>
      </c>
      <c r="L315" s="6">
        <f ca="1">板材才數分析.!J315</f>
        <v>0</v>
      </c>
      <c r="M315" s="6">
        <f ca="1">板材才數分析.!K315</f>
        <v>0</v>
      </c>
      <c r="N315" s="6" t="str">
        <f ca="1">板材才數分析.!L315</f>
        <v/>
      </c>
      <c r="O315" s="6">
        <f ca="1">板材才數分析.!M315</f>
        <v>0</v>
      </c>
      <c r="P315" t="str">
        <f ca="1">表格15[[#This Row],[封邊色號]]</f>
        <v/>
      </c>
      <c r="Q315" s="174" t="str">
        <f ca="1">IF(VLOOKUP(F315,料單!$C:$P,14,FALSE)="","",VLOOKUP(F315,料單!$C:$P,14,FALSE))</f>
        <v/>
      </c>
      <c r="R315" s="174" t="str">
        <f ca="1">IF(VLOOKUP(F315,料單!$C:$Q,15,FALSE)="","",VLOOKUP(F315,料單!$C:$Q,15,FALSE))</f>
        <v/>
      </c>
      <c r="S315" s="174" t="str">
        <f ca="1">IF(VLOOKUP(F315,料單!$C:$R,16,FALSE)="","",VLOOKUP(F315,料單!$C:$R,16,FALSE))</f>
        <v/>
      </c>
      <c r="T315" s="174" t="str">
        <f ca="1">IF(VLOOKUP(F315,料單!$C:$S,17,FALSE)="","",VLOOKUP(F315,料單!$C:$S,17,FALSE))</f>
        <v/>
      </c>
      <c r="U315" s="174" t="str">
        <f ca="1">_xlfn.IFNA(VLOOKUP(VLOOKUP(F315,料單!C:T,18,FALSE),資料庫!AM:AN,2,FALSE),"A")</f>
        <v>A</v>
      </c>
      <c r="V315" s="174" t="str">
        <f ca="1">IF(VLOOKUP(F315,料單!C:U,19,FALSE)="","",VLOOKUP(F315,料單!C:U,19,FALSE))</f>
        <v/>
      </c>
      <c r="W315" s="361" t="str">
        <f t="shared" ca="1" si="21"/>
        <v/>
      </c>
      <c r="X315" s="361" t="str">
        <f t="shared" ca="1" si="22"/>
        <v/>
      </c>
      <c r="Y315" s="361" t="str">
        <f t="shared" ca="1" si="23"/>
        <v/>
      </c>
      <c r="Z315" s="361" t="str">
        <f t="shared" ca="1" si="24"/>
        <v/>
      </c>
      <c r="AA315" s="483">
        <f>料單!$K$3</f>
        <v>0</v>
      </c>
      <c r="AB315" s="483" t="str">
        <f>料單!$L$3</f>
        <v>拉、KD</v>
      </c>
    </row>
    <row r="316" spans="1:28" x14ac:dyDescent="0.25">
      <c r="A316" s="174">
        <f t="shared" si="20"/>
        <v>315</v>
      </c>
      <c r="B316" s="174" t="str">
        <f ca="1">料單!$C$1</f>
        <v>2026101401</v>
      </c>
      <c r="C316" s="174">
        <f>料單!$C$2</f>
        <v>0</v>
      </c>
      <c r="D316" s="6">
        <f>板材才數分析.!B316</f>
        <v>11</v>
      </c>
      <c r="E316" s="6">
        <f>板材才數分析.!C316</f>
        <v>0</v>
      </c>
      <c r="F316" s="6">
        <f>板材才數分析.!D316</f>
        <v>11015</v>
      </c>
      <c r="G316" s="6">
        <f ca="1">板材才數分析.!E316</f>
        <v>0</v>
      </c>
      <c r="H316" s="6">
        <f ca="1">板材才數分析.!F316</f>
        <v>0</v>
      </c>
      <c r="I316" s="6" t="str">
        <f ca="1">板材才數分析.!G316</f>
        <v/>
      </c>
      <c r="J316" s="6">
        <f ca="1">板材才數分析.!H316</f>
        <v>0</v>
      </c>
      <c r="K316" s="6" t="str">
        <f ca="1">板材才數分析.!I316</f>
        <v/>
      </c>
      <c r="L316" s="6">
        <f ca="1">板材才數分析.!J316</f>
        <v>0</v>
      </c>
      <c r="M316" s="6">
        <f ca="1">板材才數分析.!K316</f>
        <v>0</v>
      </c>
      <c r="N316" s="6" t="str">
        <f ca="1">板材才數分析.!L316</f>
        <v/>
      </c>
      <c r="O316" s="6">
        <f ca="1">板材才數分析.!M316</f>
        <v>0</v>
      </c>
      <c r="P316" t="str">
        <f ca="1">表格15[[#This Row],[封邊色號]]</f>
        <v/>
      </c>
      <c r="Q316" s="174" t="str">
        <f ca="1">IF(VLOOKUP(F316,料單!$C:$P,14,FALSE)="","",VLOOKUP(F316,料單!$C:$P,14,FALSE))</f>
        <v/>
      </c>
      <c r="R316" s="174" t="str">
        <f ca="1">IF(VLOOKUP(F316,料單!$C:$Q,15,FALSE)="","",VLOOKUP(F316,料單!$C:$Q,15,FALSE))</f>
        <v/>
      </c>
      <c r="S316" s="174" t="str">
        <f ca="1">IF(VLOOKUP(F316,料單!$C:$R,16,FALSE)="","",VLOOKUP(F316,料單!$C:$R,16,FALSE))</f>
        <v/>
      </c>
      <c r="T316" s="174" t="str">
        <f ca="1">IF(VLOOKUP(F316,料單!$C:$S,17,FALSE)="","",VLOOKUP(F316,料單!$C:$S,17,FALSE))</f>
        <v/>
      </c>
      <c r="U316" s="174" t="str">
        <f ca="1">_xlfn.IFNA(VLOOKUP(VLOOKUP(F316,料單!C:T,18,FALSE),資料庫!AM:AN,2,FALSE),"A")</f>
        <v>A</v>
      </c>
      <c r="V316" s="174" t="str">
        <f ca="1">IF(VLOOKUP(F316,料單!C:U,19,FALSE)="","",VLOOKUP(F316,料單!C:U,19,FALSE))</f>
        <v/>
      </c>
      <c r="W316" s="361" t="str">
        <f t="shared" ca="1" si="21"/>
        <v/>
      </c>
      <c r="X316" s="361" t="str">
        <f t="shared" ca="1" si="22"/>
        <v/>
      </c>
      <c r="Y316" s="361" t="str">
        <f t="shared" ca="1" si="23"/>
        <v/>
      </c>
      <c r="Z316" s="361" t="str">
        <f t="shared" ca="1" si="24"/>
        <v/>
      </c>
      <c r="AA316" s="483">
        <f>料單!$K$3</f>
        <v>0</v>
      </c>
      <c r="AB316" s="483" t="str">
        <f>料單!$L$3</f>
        <v>拉、KD</v>
      </c>
    </row>
    <row r="317" spans="1:28" x14ac:dyDescent="0.25">
      <c r="A317" s="174">
        <f t="shared" si="20"/>
        <v>316</v>
      </c>
      <c r="B317" s="174" t="str">
        <f ca="1">料單!$C$1</f>
        <v>2026101401</v>
      </c>
      <c r="C317" s="174">
        <f>料單!$C$2</f>
        <v>0</v>
      </c>
      <c r="D317" s="6">
        <f>板材才數分析.!B317</f>
        <v>11</v>
      </c>
      <c r="E317" s="6">
        <f>板材才數分析.!C317</f>
        <v>0</v>
      </c>
      <c r="F317" s="6">
        <f>板材才數分析.!D317</f>
        <v>11016</v>
      </c>
      <c r="G317" s="6">
        <f ca="1">板材才數分析.!E317</f>
        <v>0</v>
      </c>
      <c r="H317" s="6">
        <f ca="1">板材才數分析.!F317</f>
        <v>0</v>
      </c>
      <c r="I317" s="6" t="str">
        <f ca="1">板材才數分析.!G317</f>
        <v/>
      </c>
      <c r="J317" s="6">
        <f ca="1">板材才數分析.!H317</f>
        <v>0</v>
      </c>
      <c r="K317" s="6" t="str">
        <f ca="1">板材才數分析.!I317</f>
        <v/>
      </c>
      <c r="L317" s="6">
        <f ca="1">板材才數分析.!J317</f>
        <v>0</v>
      </c>
      <c r="M317" s="6">
        <f ca="1">板材才數分析.!K317</f>
        <v>0</v>
      </c>
      <c r="N317" s="6" t="str">
        <f ca="1">板材才數分析.!L317</f>
        <v/>
      </c>
      <c r="O317" s="6">
        <f ca="1">板材才數分析.!M317</f>
        <v>0</v>
      </c>
      <c r="P317" t="str">
        <f ca="1">表格15[[#This Row],[封邊色號]]</f>
        <v/>
      </c>
      <c r="Q317" s="174" t="str">
        <f ca="1">IF(VLOOKUP(F317,料單!$C:$P,14,FALSE)="","",VLOOKUP(F317,料單!$C:$P,14,FALSE))</f>
        <v/>
      </c>
      <c r="R317" s="174" t="str">
        <f ca="1">IF(VLOOKUP(F317,料單!$C:$Q,15,FALSE)="","",VLOOKUP(F317,料單!$C:$Q,15,FALSE))</f>
        <v/>
      </c>
      <c r="S317" s="174" t="str">
        <f ca="1">IF(VLOOKUP(F317,料單!$C:$R,16,FALSE)="","",VLOOKUP(F317,料單!$C:$R,16,FALSE))</f>
        <v/>
      </c>
      <c r="T317" s="174" t="str">
        <f ca="1">IF(VLOOKUP(F317,料單!$C:$S,17,FALSE)="","",VLOOKUP(F317,料單!$C:$S,17,FALSE))</f>
        <v/>
      </c>
      <c r="U317" s="174" t="str">
        <f ca="1">_xlfn.IFNA(VLOOKUP(VLOOKUP(F317,料單!C:T,18,FALSE),資料庫!AM:AN,2,FALSE),"A")</f>
        <v>A</v>
      </c>
      <c r="V317" s="174" t="str">
        <f ca="1">IF(VLOOKUP(F317,料單!C:U,19,FALSE)="","",VLOOKUP(F317,料單!C:U,19,FALSE))</f>
        <v/>
      </c>
      <c r="W317" s="361" t="str">
        <f t="shared" ca="1" si="21"/>
        <v/>
      </c>
      <c r="X317" s="361" t="str">
        <f t="shared" ca="1" si="22"/>
        <v/>
      </c>
      <c r="Y317" s="361" t="str">
        <f t="shared" ca="1" si="23"/>
        <v/>
      </c>
      <c r="Z317" s="361" t="str">
        <f t="shared" ca="1" si="24"/>
        <v/>
      </c>
      <c r="AA317" s="483">
        <f>料單!$K$3</f>
        <v>0</v>
      </c>
      <c r="AB317" s="483" t="str">
        <f>料單!$L$3</f>
        <v>拉、KD</v>
      </c>
    </row>
    <row r="318" spans="1:28" x14ac:dyDescent="0.25">
      <c r="A318" s="174">
        <f t="shared" si="20"/>
        <v>317</v>
      </c>
      <c r="B318" s="174" t="str">
        <f ca="1">料單!$C$1</f>
        <v>2026101401</v>
      </c>
      <c r="C318" s="174">
        <f>料單!$C$2</f>
        <v>0</v>
      </c>
      <c r="D318" s="6">
        <f>板材才數分析.!B318</f>
        <v>11</v>
      </c>
      <c r="E318" s="6">
        <f>板材才數分析.!C318</f>
        <v>0</v>
      </c>
      <c r="F318" s="6">
        <f>板材才數分析.!D318</f>
        <v>11017</v>
      </c>
      <c r="G318" s="6">
        <f ca="1">板材才數分析.!E318</f>
        <v>0</v>
      </c>
      <c r="H318" s="6">
        <f ca="1">板材才數分析.!F318</f>
        <v>0</v>
      </c>
      <c r="I318" s="6" t="str">
        <f ca="1">板材才數分析.!G318</f>
        <v/>
      </c>
      <c r="J318" s="6">
        <f ca="1">板材才數分析.!H318</f>
        <v>0</v>
      </c>
      <c r="K318" s="6" t="str">
        <f ca="1">板材才數分析.!I318</f>
        <v/>
      </c>
      <c r="L318" s="6">
        <f ca="1">板材才數分析.!J318</f>
        <v>0</v>
      </c>
      <c r="M318" s="6">
        <f ca="1">板材才數分析.!K318</f>
        <v>0</v>
      </c>
      <c r="N318" s="6" t="str">
        <f ca="1">板材才數分析.!L318</f>
        <v/>
      </c>
      <c r="O318" s="6">
        <f ca="1">板材才數分析.!M318</f>
        <v>0</v>
      </c>
      <c r="P318" t="str">
        <f ca="1">表格15[[#This Row],[封邊色號]]</f>
        <v/>
      </c>
      <c r="Q318" s="174" t="str">
        <f ca="1">IF(VLOOKUP(F318,料單!$C:$P,14,FALSE)="","",VLOOKUP(F318,料單!$C:$P,14,FALSE))</f>
        <v/>
      </c>
      <c r="R318" s="174" t="str">
        <f ca="1">IF(VLOOKUP(F318,料單!$C:$Q,15,FALSE)="","",VLOOKUP(F318,料單!$C:$Q,15,FALSE))</f>
        <v/>
      </c>
      <c r="S318" s="174" t="str">
        <f ca="1">IF(VLOOKUP(F318,料單!$C:$R,16,FALSE)="","",VLOOKUP(F318,料單!$C:$R,16,FALSE))</f>
        <v/>
      </c>
      <c r="T318" s="174" t="str">
        <f ca="1">IF(VLOOKUP(F318,料單!$C:$S,17,FALSE)="","",VLOOKUP(F318,料單!$C:$S,17,FALSE))</f>
        <v/>
      </c>
      <c r="U318" s="174" t="str">
        <f ca="1">_xlfn.IFNA(VLOOKUP(VLOOKUP(F318,料單!C:T,18,FALSE),資料庫!AM:AN,2,FALSE),"A")</f>
        <v>A</v>
      </c>
      <c r="V318" s="174" t="str">
        <f ca="1">IF(VLOOKUP(F318,料單!C:U,19,FALSE)="","",VLOOKUP(F318,料單!C:U,19,FALSE))</f>
        <v/>
      </c>
      <c r="W318" s="361" t="str">
        <f t="shared" ca="1" si="21"/>
        <v/>
      </c>
      <c r="X318" s="361" t="str">
        <f t="shared" ca="1" si="22"/>
        <v/>
      </c>
      <c r="Y318" s="361" t="str">
        <f t="shared" ca="1" si="23"/>
        <v/>
      </c>
      <c r="Z318" s="361" t="str">
        <f t="shared" ca="1" si="24"/>
        <v/>
      </c>
      <c r="AA318" s="483">
        <f>料單!$K$3</f>
        <v>0</v>
      </c>
      <c r="AB318" s="483" t="str">
        <f>料單!$L$3</f>
        <v>拉、KD</v>
      </c>
    </row>
    <row r="319" spans="1:28" x14ac:dyDescent="0.25">
      <c r="A319" s="174">
        <f t="shared" si="20"/>
        <v>318</v>
      </c>
      <c r="B319" s="174" t="str">
        <f ca="1">料單!$C$1</f>
        <v>2026101401</v>
      </c>
      <c r="C319" s="174">
        <f>料單!$C$2</f>
        <v>0</v>
      </c>
      <c r="D319" s="6">
        <f>板材才數分析.!B319</f>
        <v>11</v>
      </c>
      <c r="E319" s="6">
        <f>板材才數分析.!C319</f>
        <v>0</v>
      </c>
      <c r="F319" s="6">
        <f>板材才數分析.!D319</f>
        <v>11018</v>
      </c>
      <c r="G319" s="6">
        <f ca="1">板材才數分析.!E319</f>
        <v>0</v>
      </c>
      <c r="H319" s="6">
        <f ca="1">板材才數分析.!F319</f>
        <v>0</v>
      </c>
      <c r="I319" s="6" t="str">
        <f ca="1">板材才數分析.!G319</f>
        <v/>
      </c>
      <c r="J319" s="6">
        <f ca="1">板材才數分析.!H319</f>
        <v>0</v>
      </c>
      <c r="K319" s="6" t="str">
        <f ca="1">板材才數分析.!I319</f>
        <v/>
      </c>
      <c r="L319" s="6">
        <f ca="1">板材才數分析.!J319</f>
        <v>0</v>
      </c>
      <c r="M319" s="6">
        <f ca="1">板材才數分析.!K319</f>
        <v>0</v>
      </c>
      <c r="N319" s="6" t="str">
        <f ca="1">板材才數分析.!L319</f>
        <v/>
      </c>
      <c r="O319" s="6">
        <f ca="1">板材才數分析.!M319</f>
        <v>0</v>
      </c>
      <c r="P319" t="str">
        <f ca="1">表格15[[#This Row],[封邊色號]]</f>
        <v/>
      </c>
      <c r="Q319" s="174" t="str">
        <f ca="1">IF(VLOOKUP(F319,料單!$C:$P,14,FALSE)="","",VLOOKUP(F319,料單!$C:$P,14,FALSE))</f>
        <v/>
      </c>
      <c r="R319" s="174" t="str">
        <f ca="1">IF(VLOOKUP(F319,料單!$C:$Q,15,FALSE)="","",VLOOKUP(F319,料單!$C:$Q,15,FALSE))</f>
        <v/>
      </c>
      <c r="S319" s="174" t="str">
        <f ca="1">IF(VLOOKUP(F319,料單!$C:$R,16,FALSE)="","",VLOOKUP(F319,料單!$C:$R,16,FALSE))</f>
        <v/>
      </c>
      <c r="T319" s="174" t="str">
        <f ca="1">IF(VLOOKUP(F319,料單!$C:$S,17,FALSE)="","",VLOOKUP(F319,料單!$C:$S,17,FALSE))</f>
        <v/>
      </c>
      <c r="U319" s="174" t="str">
        <f ca="1">_xlfn.IFNA(VLOOKUP(VLOOKUP(F319,料單!C:T,18,FALSE),資料庫!AM:AN,2,FALSE),"A")</f>
        <v>A</v>
      </c>
      <c r="V319" s="174" t="str">
        <f ca="1">IF(VLOOKUP(F319,料單!C:U,19,FALSE)="","",VLOOKUP(F319,料單!C:U,19,FALSE))</f>
        <v/>
      </c>
      <c r="W319" s="361" t="str">
        <f t="shared" ca="1" si="21"/>
        <v/>
      </c>
      <c r="X319" s="361" t="str">
        <f t="shared" ca="1" si="22"/>
        <v/>
      </c>
      <c r="Y319" s="361" t="str">
        <f t="shared" ca="1" si="23"/>
        <v/>
      </c>
      <c r="Z319" s="361" t="str">
        <f t="shared" ca="1" si="24"/>
        <v/>
      </c>
      <c r="AA319" s="483">
        <f>料單!$K$3</f>
        <v>0</v>
      </c>
      <c r="AB319" s="483" t="str">
        <f>料單!$L$3</f>
        <v>拉、KD</v>
      </c>
    </row>
    <row r="320" spans="1:28" x14ac:dyDescent="0.25">
      <c r="A320" s="174">
        <f t="shared" si="20"/>
        <v>319</v>
      </c>
      <c r="B320" s="174" t="str">
        <f ca="1">料單!$C$1</f>
        <v>2026101401</v>
      </c>
      <c r="C320" s="174">
        <f>料單!$C$2</f>
        <v>0</v>
      </c>
      <c r="D320" s="6">
        <f>板材才數分析.!B320</f>
        <v>11</v>
      </c>
      <c r="E320" s="6">
        <f>板材才數分析.!C320</f>
        <v>0</v>
      </c>
      <c r="F320" s="6">
        <f>板材才數分析.!D320</f>
        <v>11019</v>
      </c>
      <c r="G320" s="6">
        <f ca="1">板材才數分析.!E320</f>
        <v>0</v>
      </c>
      <c r="H320" s="6">
        <f ca="1">板材才數分析.!F320</f>
        <v>0</v>
      </c>
      <c r="I320" s="6" t="str">
        <f ca="1">板材才數分析.!G320</f>
        <v/>
      </c>
      <c r="J320" s="6">
        <f ca="1">板材才數分析.!H320</f>
        <v>0</v>
      </c>
      <c r="K320" s="6" t="str">
        <f ca="1">板材才數分析.!I320</f>
        <v/>
      </c>
      <c r="L320" s="6">
        <f ca="1">板材才數分析.!J320</f>
        <v>0</v>
      </c>
      <c r="M320" s="6">
        <f ca="1">板材才數分析.!K320</f>
        <v>0</v>
      </c>
      <c r="N320" s="6" t="str">
        <f ca="1">板材才數分析.!L320</f>
        <v/>
      </c>
      <c r="O320" s="6">
        <f ca="1">板材才數分析.!M320</f>
        <v>0</v>
      </c>
      <c r="P320" t="str">
        <f ca="1">表格15[[#This Row],[封邊色號]]</f>
        <v/>
      </c>
      <c r="Q320" s="174" t="str">
        <f ca="1">IF(VLOOKUP(F320,料單!$C:$P,14,FALSE)="","",VLOOKUP(F320,料單!$C:$P,14,FALSE))</f>
        <v/>
      </c>
      <c r="R320" s="174" t="str">
        <f ca="1">IF(VLOOKUP(F320,料單!$C:$Q,15,FALSE)="","",VLOOKUP(F320,料單!$C:$Q,15,FALSE))</f>
        <v/>
      </c>
      <c r="S320" s="174" t="str">
        <f ca="1">IF(VLOOKUP(F320,料單!$C:$R,16,FALSE)="","",VLOOKUP(F320,料單!$C:$R,16,FALSE))</f>
        <v/>
      </c>
      <c r="T320" s="174" t="str">
        <f ca="1">IF(VLOOKUP(F320,料單!$C:$S,17,FALSE)="","",VLOOKUP(F320,料單!$C:$S,17,FALSE))</f>
        <v/>
      </c>
      <c r="U320" s="174" t="str">
        <f ca="1">_xlfn.IFNA(VLOOKUP(VLOOKUP(F320,料單!C:T,18,FALSE),資料庫!AM:AN,2,FALSE),"A")</f>
        <v>A</v>
      </c>
      <c r="V320" s="174" t="str">
        <f ca="1">IF(VLOOKUP(F320,料單!C:U,19,FALSE)="","",VLOOKUP(F320,料單!C:U,19,FALSE))</f>
        <v/>
      </c>
      <c r="W320" s="361" t="str">
        <f t="shared" ca="1" si="21"/>
        <v/>
      </c>
      <c r="X320" s="361" t="str">
        <f t="shared" ca="1" si="22"/>
        <v/>
      </c>
      <c r="Y320" s="361" t="str">
        <f t="shared" ca="1" si="23"/>
        <v/>
      </c>
      <c r="Z320" s="361" t="str">
        <f t="shared" ca="1" si="24"/>
        <v/>
      </c>
      <c r="AA320" s="483">
        <f>料單!$K$3</f>
        <v>0</v>
      </c>
      <c r="AB320" s="483" t="str">
        <f>料單!$L$3</f>
        <v>拉、KD</v>
      </c>
    </row>
    <row r="321" spans="1:28" x14ac:dyDescent="0.25">
      <c r="A321" s="174">
        <f t="shared" si="20"/>
        <v>320</v>
      </c>
      <c r="B321" s="174" t="str">
        <f ca="1">料單!$C$1</f>
        <v>2026101401</v>
      </c>
      <c r="C321" s="174">
        <f>料單!$C$2</f>
        <v>0</v>
      </c>
      <c r="D321" s="6">
        <f>板材才數分析.!B321</f>
        <v>11</v>
      </c>
      <c r="E321" s="6">
        <f>板材才數分析.!C321</f>
        <v>0</v>
      </c>
      <c r="F321" s="6">
        <f>板材才數分析.!D321</f>
        <v>11020</v>
      </c>
      <c r="G321" s="6">
        <f ca="1">板材才數分析.!E321</f>
        <v>0</v>
      </c>
      <c r="H321" s="6">
        <f ca="1">板材才數分析.!F321</f>
        <v>0</v>
      </c>
      <c r="I321" s="6" t="str">
        <f ca="1">板材才數分析.!G321</f>
        <v/>
      </c>
      <c r="J321" s="6">
        <f ca="1">板材才數分析.!H321</f>
        <v>0</v>
      </c>
      <c r="K321" s="6" t="str">
        <f ca="1">板材才數分析.!I321</f>
        <v/>
      </c>
      <c r="L321" s="6">
        <f ca="1">板材才數分析.!J321</f>
        <v>0</v>
      </c>
      <c r="M321" s="6">
        <f ca="1">板材才數分析.!K321</f>
        <v>0</v>
      </c>
      <c r="N321" s="6" t="str">
        <f ca="1">板材才數分析.!L321</f>
        <v/>
      </c>
      <c r="O321" s="6">
        <f ca="1">板材才數分析.!M321</f>
        <v>0</v>
      </c>
      <c r="P321" t="str">
        <f ca="1">表格15[[#This Row],[封邊色號]]</f>
        <v/>
      </c>
      <c r="Q321" s="174" t="str">
        <f ca="1">IF(VLOOKUP(F321,料單!$C:$P,14,FALSE)="","",VLOOKUP(F321,料單!$C:$P,14,FALSE))</f>
        <v/>
      </c>
      <c r="R321" s="174" t="str">
        <f ca="1">IF(VLOOKUP(F321,料單!$C:$Q,15,FALSE)="","",VLOOKUP(F321,料單!$C:$Q,15,FALSE))</f>
        <v/>
      </c>
      <c r="S321" s="174" t="str">
        <f ca="1">IF(VLOOKUP(F321,料單!$C:$R,16,FALSE)="","",VLOOKUP(F321,料單!$C:$R,16,FALSE))</f>
        <v/>
      </c>
      <c r="T321" s="174" t="str">
        <f ca="1">IF(VLOOKUP(F321,料單!$C:$S,17,FALSE)="","",VLOOKUP(F321,料單!$C:$S,17,FALSE))</f>
        <v/>
      </c>
      <c r="U321" s="174" t="str">
        <f ca="1">_xlfn.IFNA(VLOOKUP(VLOOKUP(F321,料單!C:T,18,FALSE),資料庫!AM:AN,2,FALSE),"A")</f>
        <v>A</v>
      </c>
      <c r="V321" s="174" t="str">
        <f ca="1">IF(VLOOKUP(F321,料單!C:U,19,FALSE)="","",VLOOKUP(F321,料單!C:U,19,FALSE))</f>
        <v/>
      </c>
      <c r="W321" s="361" t="str">
        <f t="shared" ca="1" si="21"/>
        <v/>
      </c>
      <c r="X321" s="361" t="str">
        <f t="shared" ca="1" si="22"/>
        <v/>
      </c>
      <c r="Y321" s="361" t="str">
        <f t="shared" ca="1" si="23"/>
        <v/>
      </c>
      <c r="Z321" s="361" t="str">
        <f t="shared" ca="1" si="24"/>
        <v/>
      </c>
      <c r="AA321" s="483">
        <f>料單!$K$3</f>
        <v>0</v>
      </c>
      <c r="AB321" s="483" t="str">
        <f>料單!$L$3</f>
        <v>拉、KD</v>
      </c>
    </row>
    <row r="322" spans="1:28" x14ac:dyDescent="0.25">
      <c r="A322" s="174">
        <f t="shared" si="20"/>
        <v>321</v>
      </c>
      <c r="B322" s="174" t="str">
        <f ca="1">料單!$C$1</f>
        <v>2026101401</v>
      </c>
      <c r="C322" s="174">
        <f>料單!$C$2</f>
        <v>0</v>
      </c>
      <c r="D322" s="6">
        <f>板材才數分析.!B322</f>
        <v>11</v>
      </c>
      <c r="E322" s="6">
        <f>板材才數分析.!C322</f>
        <v>0</v>
      </c>
      <c r="F322" s="6">
        <f>板材才數分析.!D322</f>
        <v>11021</v>
      </c>
      <c r="G322" s="6">
        <f ca="1">板材才數分析.!E322</f>
        <v>0</v>
      </c>
      <c r="H322" s="6">
        <f ca="1">板材才數分析.!F322</f>
        <v>0</v>
      </c>
      <c r="I322" s="6" t="str">
        <f ca="1">板材才數分析.!G322</f>
        <v/>
      </c>
      <c r="J322" s="6">
        <f ca="1">板材才數分析.!H322</f>
        <v>0</v>
      </c>
      <c r="K322" s="6" t="str">
        <f ca="1">板材才數分析.!I322</f>
        <v/>
      </c>
      <c r="L322" s="6">
        <f ca="1">板材才數分析.!J322</f>
        <v>0</v>
      </c>
      <c r="M322" s="6">
        <f ca="1">板材才數分析.!K322</f>
        <v>0</v>
      </c>
      <c r="N322" s="6" t="str">
        <f ca="1">板材才數分析.!L322</f>
        <v/>
      </c>
      <c r="O322" s="6">
        <f ca="1">板材才數分析.!M322</f>
        <v>0</v>
      </c>
      <c r="P322" t="str">
        <f ca="1">表格15[[#This Row],[封邊色號]]</f>
        <v/>
      </c>
      <c r="Q322" s="174" t="str">
        <f ca="1">IF(VLOOKUP(F322,料單!$C:$P,14,FALSE)="","",VLOOKUP(F322,料單!$C:$P,14,FALSE))</f>
        <v/>
      </c>
      <c r="R322" s="174" t="str">
        <f ca="1">IF(VLOOKUP(F322,料單!$C:$Q,15,FALSE)="","",VLOOKUP(F322,料單!$C:$Q,15,FALSE))</f>
        <v/>
      </c>
      <c r="S322" s="174" t="str">
        <f ca="1">IF(VLOOKUP(F322,料單!$C:$R,16,FALSE)="","",VLOOKUP(F322,料單!$C:$R,16,FALSE))</f>
        <v/>
      </c>
      <c r="T322" s="174" t="str">
        <f ca="1">IF(VLOOKUP(F322,料單!$C:$S,17,FALSE)="","",VLOOKUP(F322,料單!$C:$S,17,FALSE))</f>
        <v/>
      </c>
      <c r="U322" s="174" t="str">
        <f ca="1">_xlfn.IFNA(VLOOKUP(VLOOKUP(F322,料單!C:T,18,FALSE),資料庫!AM:AN,2,FALSE),"A")</f>
        <v>A</v>
      </c>
      <c r="V322" s="174" t="str">
        <f ca="1">IF(VLOOKUP(F322,料單!C:U,19,FALSE)="","",VLOOKUP(F322,料單!C:U,19,FALSE))</f>
        <v/>
      </c>
      <c r="W322" s="361" t="str">
        <f t="shared" ca="1" si="21"/>
        <v/>
      </c>
      <c r="X322" s="361" t="str">
        <f t="shared" ca="1" si="22"/>
        <v/>
      </c>
      <c r="Y322" s="361" t="str">
        <f t="shared" ca="1" si="23"/>
        <v/>
      </c>
      <c r="Z322" s="361" t="str">
        <f t="shared" ca="1" si="24"/>
        <v/>
      </c>
      <c r="AA322" s="483">
        <f>料單!$K$3</f>
        <v>0</v>
      </c>
      <c r="AB322" s="483" t="str">
        <f>料單!$L$3</f>
        <v>拉、KD</v>
      </c>
    </row>
    <row r="323" spans="1:28" x14ac:dyDescent="0.25">
      <c r="A323" s="174">
        <f t="shared" ref="A323:A386" si="25">ROW(A322)</f>
        <v>322</v>
      </c>
      <c r="B323" s="174" t="str">
        <f ca="1">料單!$C$1</f>
        <v>2026101401</v>
      </c>
      <c r="C323" s="174">
        <f>料單!$C$2</f>
        <v>0</v>
      </c>
      <c r="D323" s="6">
        <f>板材才數分析.!B323</f>
        <v>11</v>
      </c>
      <c r="E323" s="6">
        <f>板材才數分析.!C323</f>
        <v>0</v>
      </c>
      <c r="F323" s="6">
        <f>板材才數分析.!D323</f>
        <v>11022</v>
      </c>
      <c r="G323" s="6">
        <f ca="1">板材才數分析.!E323</f>
        <v>0</v>
      </c>
      <c r="H323" s="6">
        <f ca="1">板材才數分析.!F323</f>
        <v>0</v>
      </c>
      <c r="I323" s="6" t="str">
        <f ca="1">板材才數分析.!G323</f>
        <v/>
      </c>
      <c r="J323" s="6">
        <f ca="1">板材才數分析.!H323</f>
        <v>0</v>
      </c>
      <c r="K323" s="6" t="str">
        <f ca="1">板材才數分析.!I323</f>
        <v/>
      </c>
      <c r="L323" s="6">
        <f ca="1">板材才數分析.!J323</f>
        <v>0</v>
      </c>
      <c r="M323" s="6">
        <f ca="1">板材才數分析.!K323</f>
        <v>0</v>
      </c>
      <c r="N323" s="6" t="str">
        <f ca="1">板材才數分析.!L323</f>
        <v/>
      </c>
      <c r="O323" s="6">
        <f ca="1">板材才數分析.!M323</f>
        <v>0</v>
      </c>
      <c r="P323" t="str">
        <f ca="1">表格15[[#This Row],[封邊色號]]</f>
        <v/>
      </c>
      <c r="Q323" s="174" t="str">
        <f ca="1">IF(VLOOKUP(F323,料單!$C:$P,14,FALSE)="","",VLOOKUP(F323,料單!$C:$P,14,FALSE))</f>
        <v/>
      </c>
      <c r="R323" s="174" t="str">
        <f ca="1">IF(VLOOKUP(F323,料單!$C:$Q,15,FALSE)="","",VLOOKUP(F323,料單!$C:$Q,15,FALSE))</f>
        <v/>
      </c>
      <c r="S323" s="174" t="str">
        <f ca="1">IF(VLOOKUP(F323,料單!$C:$R,16,FALSE)="","",VLOOKUP(F323,料單!$C:$R,16,FALSE))</f>
        <v/>
      </c>
      <c r="T323" s="174" t="str">
        <f ca="1">IF(VLOOKUP(F323,料單!$C:$S,17,FALSE)="","",VLOOKUP(F323,料單!$C:$S,17,FALSE))</f>
        <v/>
      </c>
      <c r="U323" s="174" t="str">
        <f ca="1">_xlfn.IFNA(VLOOKUP(VLOOKUP(F323,料單!C:T,18,FALSE),資料庫!AM:AN,2,FALSE),"A")</f>
        <v>A</v>
      </c>
      <c r="V323" s="174" t="str">
        <f ca="1">IF(VLOOKUP(F323,料單!C:U,19,FALSE)="","",VLOOKUP(F323,料單!C:U,19,FALSE))</f>
        <v/>
      </c>
      <c r="W323" s="361" t="str">
        <f t="shared" ref="W323:W386" ca="1" si="26">IF(LEFT($I323,1)="0","",LEFT($I323,1))</f>
        <v/>
      </c>
      <c r="X323" s="361" t="str">
        <f t="shared" ref="X323:X386" ca="1" si="27">IF(EXACT(I323, "AA"), "A", IF(EXACT(I323, "A"), "  ", ""))</f>
        <v/>
      </c>
      <c r="Y323" s="361" t="str">
        <f t="shared" ref="Y323:Y386" ca="1" si="28">IF(LEFT($K323,1)="0","",LEFT($K323,1))</f>
        <v/>
      </c>
      <c r="Z323" s="361" t="str">
        <f t="shared" ref="Z323:Z386" ca="1" si="29">IF(RIGHT($K323,1)="0","",RIGHT($K323,1))</f>
        <v/>
      </c>
      <c r="AA323" s="483">
        <f>料單!$K$3</f>
        <v>0</v>
      </c>
      <c r="AB323" s="483" t="str">
        <f>料單!$L$3</f>
        <v>拉、KD</v>
      </c>
    </row>
    <row r="324" spans="1:28" x14ac:dyDescent="0.25">
      <c r="A324" s="174">
        <f t="shared" si="25"/>
        <v>323</v>
      </c>
      <c r="B324" s="174" t="str">
        <f ca="1">料單!$C$1</f>
        <v>2026101401</v>
      </c>
      <c r="C324" s="174">
        <f>料單!$C$2</f>
        <v>0</v>
      </c>
      <c r="D324" s="6">
        <f>板材才數分析.!B324</f>
        <v>11</v>
      </c>
      <c r="E324" s="6">
        <f>板材才數分析.!C324</f>
        <v>0</v>
      </c>
      <c r="F324" s="6">
        <f>板材才數分析.!D324</f>
        <v>11023</v>
      </c>
      <c r="G324" s="6">
        <f ca="1">板材才數分析.!E324</f>
        <v>0</v>
      </c>
      <c r="H324" s="6">
        <f ca="1">板材才數分析.!F324</f>
        <v>0</v>
      </c>
      <c r="I324" s="6" t="str">
        <f ca="1">板材才數分析.!G324</f>
        <v/>
      </c>
      <c r="J324" s="6">
        <f ca="1">板材才數分析.!H324</f>
        <v>0</v>
      </c>
      <c r="K324" s="6" t="str">
        <f ca="1">板材才數分析.!I324</f>
        <v/>
      </c>
      <c r="L324" s="6">
        <f ca="1">板材才數分析.!J324</f>
        <v>0</v>
      </c>
      <c r="M324" s="6">
        <f ca="1">板材才數分析.!K324</f>
        <v>0</v>
      </c>
      <c r="N324" s="6" t="str">
        <f ca="1">板材才數分析.!L324</f>
        <v/>
      </c>
      <c r="O324" s="6">
        <f ca="1">板材才數分析.!M324</f>
        <v>0</v>
      </c>
      <c r="P324" t="str">
        <f ca="1">表格15[[#This Row],[封邊色號]]</f>
        <v/>
      </c>
      <c r="Q324" s="174" t="str">
        <f ca="1">IF(VLOOKUP(F324,料單!$C:$P,14,FALSE)="","",VLOOKUP(F324,料單!$C:$P,14,FALSE))</f>
        <v/>
      </c>
      <c r="R324" s="174" t="str">
        <f ca="1">IF(VLOOKUP(F324,料單!$C:$Q,15,FALSE)="","",VLOOKUP(F324,料單!$C:$Q,15,FALSE))</f>
        <v/>
      </c>
      <c r="S324" s="174" t="str">
        <f ca="1">IF(VLOOKUP(F324,料單!$C:$R,16,FALSE)="","",VLOOKUP(F324,料單!$C:$R,16,FALSE))</f>
        <v/>
      </c>
      <c r="T324" s="174" t="str">
        <f ca="1">IF(VLOOKUP(F324,料單!$C:$S,17,FALSE)="","",VLOOKUP(F324,料單!$C:$S,17,FALSE))</f>
        <v/>
      </c>
      <c r="U324" s="174" t="str">
        <f ca="1">_xlfn.IFNA(VLOOKUP(VLOOKUP(F324,料單!C:T,18,FALSE),資料庫!AM:AN,2,FALSE),"A")</f>
        <v>A</v>
      </c>
      <c r="V324" s="174" t="str">
        <f ca="1">IF(VLOOKUP(F324,料單!C:U,19,FALSE)="","",VLOOKUP(F324,料單!C:U,19,FALSE))</f>
        <v/>
      </c>
      <c r="W324" s="361" t="str">
        <f t="shared" ca="1" si="26"/>
        <v/>
      </c>
      <c r="X324" s="361" t="str">
        <f t="shared" ca="1" si="27"/>
        <v/>
      </c>
      <c r="Y324" s="361" t="str">
        <f t="shared" ca="1" si="28"/>
        <v/>
      </c>
      <c r="Z324" s="361" t="str">
        <f t="shared" ca="1" si="29"/>
        <v/>
      </c>
      <c r="AA324" s="483">
        <f>料單!$K$3</f>
        <v>0</v>
      </c>
      <c r="AB324" s="483" t="str">
        <f>料單!$L$3</f>
        <v>拉、KD</v>
      </c>
    </row>
    <row r="325" spans="1:28" x14ac:dyDescent="0.25">
      <c r="A325" s="174">
        <f t="shared" si="25"/>
        <v>324</v>
      </c>
      <c r="B325" s="174" t="str">
        <f ca="1">料單!$C$1</f>
        <v>2026101401</v>
      </c>
      <c r="C325" s="174">
        <f>料單!$C$2</f>
        <v>0</v>
      </c>
      <c r="D325" s="6">
        <f>板材才數分析.!B325</f>
        <v>11</v>
      </c>
      <c r="E325" s="6">
        <f>板材才數分析.!C325</f>
        <v>0</v>
      </c>
      <c r="F325" s="6">
        <f>板材才數分析.!D325</f>
        <v>11024</v>
      </c>
      <c r="G325" s="6">
        <f ca="1">板材才數分析.!E325</f>
        <v>0</v>
      </c>
      <c r="H325" s="6">
        <f ca="1">板材才數分析.!F325</f>
        <v>0</v>
      </c>
      <c r="I325" s="6" t="str">
        <f ca="1">板材才數分析.!G325</f>
        <v/>
      </c>
      <c r="J325" s="6">
        <f ca="1">板材才數分析.!H325</f>
        <v>0</v>
      </c>
      <c r="K325" s="6" t="str">
        <f ca="1">板材才數分析.!I325</f>
        <v/>
      </c>
      <c r="L325" s="6">
        <f ca="1">板材才數分析.!J325</f>
        <v>0</v>
      </c>
      <c r="M325" s="6">
        <f ca="1">板材才數分析.!K325</f>
        <v>0</v>
      </c>
      <c r="N325" s="6" t="str">
        <f ca="1">板材才數分析.!L325</f>
        <v/>
      </c>
      <c r="O325" s="6">
        <f ca="1">板材才數分析.!M325</f>
        <v>0</v>
      </c>
      <c r="P325" t="str">
        <f ca="1">表格15[[#This Row],[封邊色號]]</f>
        <v/>
      </c>
      <c r="Q325" s="174" t="str">
        <f ca="1">IF(VLOOKUP(F325,料單!$C:$P,14,FALSE)="","",VLOOKUP(F325,料單!$C:$P,14,FALSE))</f>
        <v/>
      </c>
      <c r="R325" s="174" t="str">
        <f ca="1">IF(VLOOKUP(F325,料單!$C:$Q,15,FALSE)="","",VLOOKUP(F325,料單!$C:$Q,15,FALSE))</f>
        <v/>
      </c>
      <c r="S325" s="174" t="str">
        <f ca="1">IF(VLOOKUP(F325,料單!$C:$R,16,FALSE)="","",VLOOKUP(F325,料單!$C:$R,16,FALSE))</f>
        <v/>
      </c>
      <c r="T325" s="174" t="str">
        <f ca="1">IF(VLOOKUP(F325,料單!$C:$S,17,FALSE)="","",VLOOKUP(F325,料單!$C:$S,17,FALSE))</f>
        <v/>
      </c>
      <c r="U325" s="174" t="str">
        <f ca="1">_xlfn.IFNA(VLOOKUP(VLOOKUP(F325,料單!C:T,18,FALSE),資料庫!AM:AN,2,FALSE),"A")</f>
        <v>A</v>
      </c>
      <c r="V325" s="174" t="str">
        <f ca="1">IF(VLOOKUP(F325,料單!C:U,19,FALSE)="","",VLOOKUP(F325,料單!C:U,19,FALSE))</f>
        <v/>
      </c>
      <c r="W325" s="361" t="str">
        <f t="shared" ca="1" si="26"/>
        <v/>
      </c>
      <c r="X325" s="361" t="str">
        <f t="shared" ca="1" si="27"/>
        <v/>
      </c>
      <c r="Y325" s="361" t="str">
        <f t="shared" ca="1" si="28"/>
        <v/>
      </c>
      <c r="Z325" s="361" t="str">
        <f t="shared" ca="1" si="29"/>
        <v/>
      </c>
      <c r="AA325" s="483">
        <f>料單!$K$3</f>
        <v>0</v>
      </c>
      <c r="AB325" s="483" t="str">
        <f>料單!$L$3</f>
        <v>拉、KD</v>
      </c>
    </row>
    <row r="326" spans="1:28" x14ac:dyDescent="0.25">
      <c r="A326" s="174">
        <f t="shared" si="25"/>
        <v>325</v>
      </c>
      <c r="B326" s="174" t="str">
        <f ca="1">料單!$C$1</f>
        <v>2026101401</v>
      </c>
      <c r="C326" s="174">
        <f>料單!$C$2</f>
        <v>0</v>
      </c>
      <c r="D326" s="6">
        <f>板材才數分析.!B326</f>
        <v>11</v>
      </c>
      <c r="E326" s="6">
        <f>板材才數分析.!C326</f>
        <v>0</v>
      </c>
      <c r="F326" s="6">
        <f>板材才數分析.!D326</f>
        <v>11025</v>
      </c>
      <c r="G326" s="6">
        <f ca="1">板材才數分析.!E326</f>
        <v>0</v>
      </c>
      <c r="H326" s="6">
        <f ca="1">板材才數分析.!F326</f>
        <v>0</v>
      </c>
      <c r="I326" s="6" t="str">
        <f ca="1">板材才數分析.!G326</f>
        <v/>
      </c>
      <c r="J326" s="6">
        <f ca="1">板材才數分析.!H326</f>
        <v>0</v>
      </c>
      <c r="K326" s="6" t="str">
        <f ca="1">板材才數分析.!I326</f>
        <v/>
      </c>
      <c r="L326" s="6">
        <f ca="1">板材才數分析.!J326</f>
        <v>0</v>
      </c>
      <c r="M326" s="6">
        <f ca="1">板材才數分析.!K326</f>
        <v>0</v>
      </c>
      <c r="N326" s="6" t="str">
        <f ca="1">板材才數分析.!L326</f>
        <v/>
      </c>
      <c r="O326" s="6">
        <f ca="1">板材才數分析.!M326</f>
        <v>0</v>
      </c>
      <c r="P326" t="str">
        <f ca="1">表格15[[#This Row],[封邊色號]]</f>
        <v/>
      </c>
      <c r="Q326" s="174" t="str">
        <f ca="1">IF(VLOOKUP(F326,料單!$C:$P,14,FALSE)="","",VLOOKUP(F326,料單!$C:$P,14,FALSE))</f>
        <v/>
      </c>
      <c r="R326" s="174" t="str">
        <f ca="1">IF(VLOOKUP(F326,料單!$C:$Q,15,FALSE)="","",VLOOKUP(F326,料單!$C:$Q,15,FALSE))</f>
        <v/>
      </c>
      <c r="S326" s="174" t="str">
        <f ca="1">IF(VLOOKUP(F326,料單!$C:$R,16,FALSE)="","",VLOOKUP(F326,料單!$C:$R,16,FALSE))</f>
        <v/>
      </c>
      <c r="T326" s="174" t="str">
        <f ca="1">IF(VLOOKUP(F326,料單!$C:$S,17,FALSE)="","",VLOOKUP(F326,料單!$C:$S,17,FALSE))</f>
        <v/>
      </c>
      <c r="U326" s="174" t="str">
        <f ca="1">_xlfn.IFNA(VLOOKUP(VLOOKUP(F326,料單!C:T,18,FALSE),資料庫!AM:AN,2,FALSE),"A")</f>
        <v>A</v>
      </c>
      <c r="V326" s="174" t="str">
        <f ca="1">IF(VLOOKUP(F326,料單!C:U,19,FALSE)="","",VLOOKUP(F326,料單!C:U,19,FALSE))</f>
        <v/>
      </c>
      <c r="W326" s="361" t="str">
        <f t="shared" ca="1" si="26"/>
        <v/>
      </c>
      <c r="X326" s="361" t="str">
        <f t="shared" ca="1" si="27"/>
        <v/>
      </c>
      <c r="Y326" s="361" t="str">
        <f t="shared" ca="1" si="28"/>
        <v/>
      </c>
      <c r="Z326" s="361" t="str">
        <f t="shared" ca="1" si="29"/>
        <v/>
      </c>
      <c r="AA326" s="483">
        <f>料單!$K$3</f>
        <v>0</v>
      </c>
      <c r="AB326" s="483" t="str">
        <f>料單!$L$3</f>
        <v>拉、KD</v>
      </c>
    </row>
    <row r="327" spans="1:28" x14ac:dyDescent="0.25">
      <c r="A327" s="174">
        <f t="shared" si="25"/>
        <v>326</v>
      </c>
      <c r="B327" s="174" t="str">
        <f ca="1">料單!$C$1</f>
        <v>2026101401</v>
      </c>
      <c r="C327" s="174">
        <f>料單!$C$2</f>
        <v>0</v>
      </c>
      <c r="D327" s="6">
        <f>板材才數分析.!B327</f>
        <v>11</v>
      </c>
      <c r="E327" s="6">
        <f>板材才數分析.!C327</f>
        <v>0</v>
      </c>
      <c r="F327" s="6">
        <f>板材才數分析.!D327</f>
        <v>11026</v>
      </c>
      <c r="G327" s="6">
        <f ca="1">板材才數分析.!E327</f>
        <v>0</v>
      </c>
      <c r="H327" s="6">
        <f ca="1">板材才數分析.!F327</f>
        <v>0</v>
      </c>
      <c r="I327" s="6" t="str">
        <f ca="1">板材才數分析.!G327</f>
        <v/>
      </c>
      <c r="J327" s="6">
        <f ca="1">板材才數分析.!H327</f>
        <v>0</v>
      </c>
      <c r="K327" s="6" t="str">
        <f ca="1">板材才數分析.!I327</f>
        <v/>
      </c>
      <c r="L327" s="6">
        <f ca="1">板材才數分析.!J327</f>
        <v>0</v>
      </c>
      <c r="M327" s="6">
        <f ca="1">板材才數分析.!K327</f>
        <v>0</v>
      </c>
      <c r="N327" s="6" t="str">
        <f ca="1">板材才數分析.!L327</f>
        <v/>
      </c>
      <c r="O327" s="6">
        <f ca="1">板材才數分析.!M327</f>
        <v>0</v>
      </c>
      <c r="P327" t="str">
        <f ca="1">表格15[[#This Row],[封邊色號]]</f>
        <v/>
      </c>
      <c r="Q327" s="174" t="str">
        <f ca="1">IF(VLOOKUP(F327,料單!$C:$P,14,FALSE)="","",VLOOKUP(F327,料單!$C:$P,14,FALSE))</f>
        <v/>
      </c>
      <c r="R327" s="174" t="str">
        <f ca="1">IF(VLOOKUP(F327,料單!$C:$Q,15,FALSE)="","",VLOOKUP(F327,料單!$C:$Q,15,FALSE))</f>
        <v/>
      </c>
      <c r="S327" s="174" t="str">
        <f ca="1">IF(VLOOKUP(F327,料單!$C:$R,16,FALSE)="","",VLOOKUP(F327,料單!$C:$R,16,FALSE))</f>
        <v/>
      </c>
      <c r="T327" s="174" t="str">
        <f ca="1">IF(VLOOKUP(F327,料單!$C:$S,17,FALSE)="","",VLOOKUP(F327,料單!$C:$S,17,FALSE))</f>
        <v/>
      </c>
      <c r="U327" s="174" t="str">
        <f ca="1">_xlfn.IFNA(VLOOKUP(VLOOKUP(F327,料單!C:T,18,FALSE),資料庫!AM:AN,2,FALSE),"A")</f>
        <v>A</v>
      </c>
      <c r="V327" s="174" t="str">
        <f ca="1">IF(VLOOKUP(F327,料單!C:U,19,FALSE)="","",VLOOKUP(F327,料單!C:U,19,FALSE))</f>
        <v/>
      </c>
      <c r="W327" s="361" t="str">
        <f t="shared" ca="1" si="26"/>
        <v/>
      </c>
      <c r="X327" s="361" t="str">
        <f t="shared" ca="1" si="27"/>
        <v/>
      </c>
      <c r="Y327" s="361" t="str">
        <f t="shared" ca="1" si="28"/>
        <v/>
      </c>
      <c r="Z327" s="361" t="str">
        <f t="shared" ca="1" si="29"/>
        <v/>
      </c>
      <c r="AA327" s="483">
        <f>料單!$K$3</f>
        <v>0</v>
      </c>
      <c r="AB327" s="483" t="str">
        <f>料單!$L$3</f>
        <v>拉、KD</v>
      </c>
    </row>
    <row r="328" spans="1:28" x14ac:dyDescent="0.25">
      <c r="A328" s="174">
        <f t="shared" si="25"/>
        <v>327</v>
      </c>
      <c r="B328" s="174" t="str">
        <f ca="1">料單!$C$1</f>
        <v>2026101401</v>
      </c>
      <c r="C328" s="174">
        <f>料單!$C$2</f>
        <v>0</v>
      </c>
      <c r="D328" s="6">
        <f>板材才數分析.!B328</f>
        <v>11</v>
      </c>
      <c r="E328" s="6">
        <f>板材才數分析.!C328</f>
        <v>0</v>
      </c>
      <c r="F328" s="6">
        <f>板材才數分析.!D328</f>
        <v>11027</v>
      </c>
      <c r="G328" s="6">
        <f ca="1">板材才數分析.!E328</f>
        <v>0</v>
      </c>
      <c r="H328" s="6">
        <f ca="1">板材才數分析.!F328</f>
        <v>0</v>
      </c>
      <c r="I328" s="6" t="str">
        <f ca="1">板材才數分析.!G328</f>
        <v/>
      </c>
      <c r="J328" s="6">
        <f ca="1">板材才數分析.!H328</f>
        <v>0</v>
      </c>
      <c r="K328" s="6" t="str">
        <f ca="1">板材才數分析.!I328</f>
        <v/>
      </c>
      <c r="L328" s="6">
        <f ca="1">板材才數分析.!J328</f>
        <v>0</v>
      </c>
      <c r="M328" s="6">
        <f ca="1">板材才數分析.!K328</f>
        <v>0</v>
      </c>
      <c r="N328" s="6" t="str">
        <f ca="1">板材才數分析.!L328</f>
        <v/>
      </c>
      <c r="O328" s="6">
        <f ca="1">板材才數分析.!M328</f>
        <v>0</v>
      </c>
      <c r="P328" t="str">
        <f ca="1">表格15[[#This Row],[封邊色號]]</f>
        <v/>
      </c>
      <c r="Q328" s="174" t="str">
        <f ca="1">IF(VLOOKUP(F328,料單!$C:$P,14,FALSE)="","",VLOOKUP(F328,料單!$C:$P,14,FALSE))</f>
        <v/>
      </c>
      <c r="R328" s="174" t="str">
        <f ca="1">IF(VLOOKUP(F328,料單!$C:$Q,15,FALSE)="","",VLOOKUP(F328,料單!$C:$Q,15,FALSE))</f>
        <v/>
      </c>
      <c r="S328" s="174" t="str">
        <f ca="1">IF(VLOOKUP(F328,料單!$C:$R,16,FALSE)="","",VLOOKUP(F328,料單!$C:$R,16,FALSE))</f>
        <v/>
      </c>
      <c r="T328" s="174" t="str">
        <f ca="1">IF(VLOOKUP(F328,料單!$C:$S,17,FALSE)="","",VLOOKUP(F328,料單!$C:$S,17,FALSE))</f>
        <v/>
      </c>
      <c r="U328" s="174" t="str">
        <f ca="1">_xlfn.IFNA(VLOOKUP(VLOOKUP(F328,料單!C:T,18,FALSE),資料庫!AM:AN,2,FALSE),"A")</f>
        <v>A</v>
      </c>
      <c r="V328" s="174" t="str">
        <f ca="1">IF(VLOOKUP(F328,料單!C:U,19,FALSE)="","",VLOOKUP(F328,料單!C:U,19,FALSE))</f>
        <v/>
      </c>
      <c r="W328" s="361" t="str">
        <f t="shared" ca="1" si="26"/>
        <v/>
      </c>
      <c r="X328" s="361" t="str">
        <f t="shared" ca="1" si="27"/>
        <v/>
      </c>
      <c r="Y328" s="361" t="str">
        <f t="shared" ca="1" si="28"/>
        <v/>
      </c>
      <c r="Z328" s="361" t="str">
        <f t="shared" ca="1" si="29"/>
        <v/>
      </c>
      <c r="AA328" s="483">
        <f>料單!$K$3</f>
        <v>0</v>
      </c>
      <c r="AB328" s="483" t="str">
        <f>料單!$L$3</f>
        <v>拉、KD</v>
      </c>
    </row>
    <row r="329" spans="1:28" x14ac:dyDescent="0.25">
      <c r="A329" s="174">
        <f t="shared" si="25"/>
        <v>328</v>
      </c>
      <c r="B329" s="174" t="str">
        <f ca="1">料單!$C$1</f>
        <v>2026101401</v>
      </c>
      <c r="C329" s="174">
        <f>料單!$C$2</f>
        <v>0</v>
      </c>
      <c r="D329" s="6">
        <f>板材才數分析.!B329</f>
        <v>11</v>
      </c>
      <c r="E329" s="6">
        <f>板材才數分析.!C329</f>
        <v>0</v>
      </c>
      <c r="F329" s="6">
        <f>板材才數分析.!D329</f>
        <v>11028</v>
      </c>
      <c r="G329" s="6">
        <f ca="1">板材才數分析.!E329</f>
        <v>0</v>
      </c>
      <c r="H329" s="6">
        <f ca="1">板材才數分析.!F329</f>
        <v>0</v>
      </c>
      <c r="I329" s="6" t="str">
        <f ca="1">板材才數分析.!G329</f>
        <v/>
      </c>
      <c r="J329" s="6">
        <f ca="1">板材才數分析.!H329</f>
        <v>0</v>
      </c>
      <c r="K329" s="6" t="str">
        <f ca="1">板材才數分析.!I329</f>
        <v/>
      </c>
      <c r="L329" s="6">
        <f ca="1">板材才數分析.!J329</f>
        <v>0</v>
      </c>
      <c r="M329" s="6">
        <f ca="1">板材才數分析.!K329</f>
        <v>0</v>
      </c>
      <c r="N329" s="6" t="str">
        <f ca="1">板材才數分析.!L329</f>
        <v/>
      </c>
      <c r="O329" s="6">
        <f ca="1">板材才數分析.!M329</f>
        <v>0</v>
      </c>
      <c r="P329" t="str">
        <f ca="1">表格15[[#This Row],[封邊色號]]</f>
        <v/>
      </c>
      <c r="Q329" s="174" t="str">
        <f ca="1">IF(VLOOKUP(F329,料單!$C:$P,14,FALSE)="","",VLOOKUP(F329,料單!$C:$P,14,FALSE))</f>
        <v/>
      </c>
      <c r="R329" s="174" t="str">
        <f ca="1">IF(VLOOKUP(F329,料單!$C:$Q,15,FALSE)="","",VLOOKUP(F329,料單!$C:$Q,15,FALSE))</f>
        <v/>
      </c>
      <c r="S329" s="174" t="str">
        <f ca="1">IF(VLOOKUP(F329,料單!$C:$R,16,FALSE)="","",VLOOKUP(F329,料單!$C:$R,16,FALSE))</f>
        <v/>
      </c>
      <c r="T329" s="174" t="str">
        <f ca="1">IF(VLOOKUP(F329,料單!$C:$S,17,FALSE)="","",VLOOKUP(F329,料單!$C:$S,17,FALSE))</f>
        <v/>
      </c>
      <c r="U329" s="174" t="str">
        <f ca="1">_xlfn.IFNA(VLOOKUP(VLOOKUP(F329,料單!C:T,18,FALSE),資料庫!AM:AN,2,FALSE),"A")</f>
        <v>A</v>
      </c>
      <c r="V329" s="174" t="str">
        <f ca="1">IF(VLOOKUP(F329,料單!C:U,19,FALSE)="","",VLOOKUP(F329,料單!C:U,19,FALSE))</f>
        <v/>
      </c>
      <c r="W329" s="361" t="str">
        <f t="shared" ca="1" si="26"/>
        <v/>
      </c>
      <c r="X329" s="361" t="str">
        <f t="shared" ca="1" si="27"/>
        <v/>
      </c>
      <c r="Y329" s="361" t="str">
        <f t="shared" ca="1" si="28"/>
        <v/>
      </c>
      <c r="Z329" s="361" t="str">
        <f t="shared" ca="1" si="29"/>
        <v/>
      </c>
      <c r="AA329" s="483">
        <f>料單!$K$3</f>
        <v>0</v>
      </c>
      <c r="AB329" s="483" t="str">
        <f>料單!$L$3</f>
        <v>拉、KD</v>
      </c>
    </row>
    <row r="330" spans="1:28" x14ac:dyDescent="0.25">
      <c r="A330" s="174">
        <f t="shared" si="25"/>
        <v>329</v>
      </c>
      <c r="B330" s="174" t="str">
        <f ca="1">料單!$C$1</f>
        <v>2026101401</v>
      </c>
      <c r="C330" s="174">
        <f>料單!$C$2</f>
        <v>0</v>
      </c>
      <c r="D330" s="6">
        <f>板材才數分析.!B330</f>
        <v>11</v>
      </c>
      <c r="E330" s="6">
        <f>板材才數分析.!C330</f>
        <v>0</v>
      </c>
      <c r="F330" s="6">
        <f>板材才數分析.!D330</f>
        <v>11029</v>
      </c>
      <c r="G330" s="6">
        <f ca="1">板材才數分析.!E330</f>
        <v>0</v>
      </c>
      <c r="H330" s="6">
        <f ca="1">板材才數分析.!F330</f>
        <v>0</v>
      </c>
      <c r="I330" s="6" t="str">
        <f ca="1">板材才數分析.!G330</f>
        <v/>
      </c>
      <c r="J330" s="6">
        <f ca="1">板材才數分析.!H330</f>
        <v>0</v>
      </c>
      <c r="K330" s="6" t="str">
        <f ca="1">板材才數分析.!I330</f>
        <v/>
      </c>
      <c r="L330" s="6">
        <f ca="1">板材才數分析.!J330</f>
        <v>0</v>
      </c>
      <c r="M330" s="6">
        <f ca="1">板材才數分析.!K330</f>
        <v>0</v>
      </c>
      <c r="N330" s="6" t="str">
        <f ca="1">板材才數分析.!L330</f>
        <v/>
      </c>
      <c r="O330" s="6">
        <f ca="1">板材才數分析.!M330</f>
        <v>0</v>
      </c>
      <c r="P330" t="str">
        <f ca="1">表格15[[#This Row],[封邊色號]]</f>
        <v/>
      </c>
      <c r="Q330" s="174" t="str">
        <f ca="1">IF(VLOOKUP(F330,料單!$C:$P,14,FALSE)="","",VLOOKUP(F330,料單!$C:$P,14,FALSE))</f>
        <v/>
      </c>
      <c r="R330" s="174" t="str">
        <f ca="1">IF(VLOOKUP(F330,料單!$C:$Q,15,FALSE)="","",VLOOKUP(F330,料單!$C:$Q,15,FALSE))</f>
        <v/>
      </c>
      <c r="S330" s="174" t="str">
        <f ca="1">IF(VLOOKUP(F330,料單!$C:$R,16,FALSE)="","",VLOOKUP(F330,料單!$C:$R,16,FALSE))</f>
        <v/>
      </c>
      <c r="T330" s="174" t="str">
        <f ca="1">IF(VLOOKUP(F330,料單!$C:$S,17,FALSE)="","",VLOOKUP(F330,料單!$C:$S,17,FALSE))</f>
        <v/>
      </c>
      <c r="U330" s="174" t="str">
        <f ca="1">_xlfn.IFNA(VLOOKUP(VLOOKUP(F330,料單!C:T,18,FALSE),資料庫!AM:AN,2,FALSE),"A")</f>
        <v>A</v>
      </c>
      <c r="V330" s="174" t="str">
        <f ca="1">IF(VLOOKUP(F330,料單!C:U,19,FALSE)="","",VLOOKUP(F330,料單!C:U,19,FALSE))</f>
        <v/>
      </c>
      <c r="W330" s="361" t="str">
        <f t="shared" ca="1" si="26"/>
        <v/>
      </c>
      <c r="X330" s="361" t="str">
        <f t="shared" ca="1" si="27"/>
        <v/>
      </c>
      <c r="Y330" s="361" t="str">
        <f t="shared" ca="1" si="28"/>
        <v/>
      </c>
      <c r="Z330" s="361" t="str">
        <f t="shared" ca="1" si="29"/>
        <v/>
      </c>
      <c r="AA330" s="483">
        <f>料單!$K$3</f>
        <v>0</v>
      </c>
      <c r="AB330" s="483" t="str">
        <f>料單!$L$3</f>
        <v>拉、KD</v>
      </c>
    </row>
    <row r="331" spans="1:28" s="242" customFormat="1" x14ac:dyDescent="0.25">
      <c r="A331" s="174">
        <f t="shared" si="25"/>
        <v>330</v>
      </c>
      <c r="B331" s="241" t="str">
        <f ca="1">料單!$C$1</f>
        <v>2026101401</v>
      </c>
      <c r="C331" s="241">
        <f>料單!$C$2</f>
        <v>0</v>
      </c>
      <c r="D331" s="245">
        <f>板材才數分析.!B331</f>
        <v>11</v>
      </c>
      <c r="E331" s="245">
        <f>板材才數分析.!C331</f>
        <v>0</v>
      </c>
      <c r="F331" s="245">
        <f>板材才數分析.!D331</f>
        <v>11030</v>
      </c>
      <c r="G331" s="245">
        <f ca="1">板材才數分析.!E331</f>
        <v>0</v>
      </c>
      <c r="H331" s="245">
        <f ca="1">板材才數分析.!F331</f>
        <v>0</v>
      </c>
      <c r="I331" s="245" t="str">
        <f ca="1">板材才數分析.!G331</f>
        <v/>
      </c>
      <c r="J331" s="245">
        <f ca="1">板材才數分析.!H331</f>
        <v>0</v>
      </c>
      <c r="K331" s="245" t="str">
        <f ca="1">板材才數分析.!I331</f>
        <v/>
      </c>
      <c r="L331" s="245">
        <f ca="1">板材才數分析.!J331</f>
        <v>0</v>
      </c>
      <c r="M331" s="245">
        <f ca="1">板材才數分析.!K331</f>
        <v>0</v>
      </c>
      <c r="N331" s="245" t="str">
        <f ca="1">板材才數分析.!L331</f>
        <v/>
      </c>
      <c r="O331" s="245">
        <f ca="1">板材才數分析.!M331</f>
        <v>0</v>
      </c>
      <c r="P331" t="str">
        <f ca="1">表格15[[#This Row],[封邊色號]]</f>
        <v/>
      </c>
      <c r="Q331" s="174" t="str">
        <f ca="1">IF(VLOOKUP(F331,料單!$C:$P,14,FALSE)="","",VLOOKUP(F331,料單!$C:$P,14,FALSE))</f>
        <v/>
      </c>
      <c r="R331" s="174" t="str">
        <f ca="1">IF(VLOOKUP(F331,料單!$C:$Q,15,FALSE)="","",VLOOKUP(F331,料單!$C:$Q,15,FALSE))</f>
        <v/>
      </c>
      <c r="S331" s="174" t="str">
        <f ca="1">IF(VLOOKUP(F331,料單!$C:$R,16,FALSE)="","",VLOOKUP(F331,料單!$C:$R,16,FALSE))</f>
        <v/>
      </c>
      <c r="T331" s="174" t="str">
        <f ca="1">IF(VLOOKUP(F331,料單!$C:$S,17,FALSE)="","",VLOOKUP(F331,料單!$C:$S,17,FALSE))</f>
        <v/>
      </c>
      <c r="U331" s="174" t="str">
        <f ca="1">_xlfn.IFNA(VLOOKUP(VLOOKUP(F331,料單!C:T,18,FALSE),資料庫!AM:AN,2,FALSE),"A")</f>
        <v>A</v>
      </c>
      <c r="V331" s="174" t="str">
        <f ca="1">IF(VLOOKUP(F331,料單!C:U,19,FALSE)="","",VLOOKUP(F331,料單!C:U,19,FALSE))</f>
        <v/>
      </c>
      <c r="W331" s="375" t="str">
        <f t="shared" ca="1" si="26"/>
        <v/>
      </c>
      <c r="X331" s="361" t="str">
        <f t="shared" ca="1" si="27"/>
        <v/>
      </c>
      <c r="Y331" s="375" t="str">
        <f t="shared" ca="1" si="28"/>
        <v/>
      </c>
      <c r="Z331" s="375" t="str">
        <f t="shared" ca="1" si="29"/>
        <v/>
      </c>
      <c r="AA331" s="483">
        <f>料單!$K$3</f>
        <v>0</v>
      </c>
      <c r="AB331" s="483" t="str">
        <f>料單!$L$3</f>
        <v>拉、KD</v>
      </c>
    </row>
    <row r="332" spans="1:28" x14ac:dyDescent="0.25">
      <c r="A332" s="174">
        <f t="shared" si="25"/>
        <v>331</v>
      </c>
      <c r="B332" s="174" t="str">
        <f ca="1">料單!$C$1</f>
        <v>2026101401</v>
      </c>
      <c r="C332" s="174">
        <f>料單!$C$2</f>
        <v>0</v>
      </c>
      <c r="D332" s="6">
        <f>板材才數分析.!B332</f>
        <v>12</v>
      </c>
      <c r="E332" s="6">
        <f>板材才數分析.!C332</f>
        <v>0</v>
      </c>
      <c r="F332" s="6">
        <f>板材才數分析.!D332</f>
        <v>12001</v>
      </c>
      <c r="G332" s="6" t="str">
        <f ca="1">板材才數分析.!E332</f>
        <v>頂板</v>
      </c>
      <c r="H332" s="6">
        <f ca="1">板材才數分析.!F332</f>
        <v>-36</v>
      </c>
      <c r="I332" s="6" t="str">
        <f ca="1">板材才數分析.!G332</f>
        <v>AA</v>
      </c>
      <c r="J332" s="6">
        <f ca="1">板材才數分析.!H332</f>
        <v>0</v>
      </c>
      <c r="K332" s="6" t="str">
        <f ca="1">板材才數分析.!I332</f>
        <v/>
      </c>
      <c r="L332" s="6">
        <f ca="1">板材才數分析.!J332</f>
        <v>18</v>
      </c>
      <c r="M332" s="6">
        <f ca="1">板材才數分析.!K332</f>
        <v>0</v>
      </c>
      <c r="N332" s="6" t="str">
        <f ca="1">板材才數分析.!L332</f>
        <v/>
      </c>
      <c r="O332" s="6">
        <f ca="1">板材才數分析.!M332</f>
        <v>0</v>
      </c>
      <c r="P332" t="str">
        <f ca="1">表格15[[#This Row],[封邊色號]]</f>
        <v/>
      </c>
      <c r="Q332" s="174" t="str">
        <f ca="1">IF(VLOOKUP(F332,料單!$C:$P,14,FALSE)="","",VLOOKUP(F332,料單!$C:$P,14,FALSE))</f>
        <v>背板溝</v>
      </c>
      <c r="R332" s="174" t="str">
        <f ca="1">IF(VLOOKUP(F332,料單!$C:$Q,15,FALSE)="","",VLOOKUP(F332,料單!$C:$Q,15,FALSE))</f>
        <v>側</v>
      </c>
      <c r="S332" s="174" t="str">
        <f ca="1">IF(VLOOKUP(F332,料單!$C:$R,16,FALSE)="","",VLOOKUP(F332,料單!$C:$R,16,FALSE))</f>
        <v/>
      </c>
      <c r="T332" s="174" t="str">
        <f ca="1">IF(VLOOKUP(F332,料單!$C:$S,17,FALSE)="","",VLOOKUP(F332,料單!$C:$S,17,FALSE))</f>
        <v/>
      </c>
      <c r="U332" s="174" t="str">
        <f ca="1">_xlfn.IFNA(VLOOKUP(VLOOKUP(F332,料單!C:T,18,FALSE),資料庫!AM:AN,2,FALSE),"A")</f>
        <v>A</v>
      </c>
      <c r="V332" s="174">
        <f ca="1">IF(VLOOKUP(F332,料單!C:U,19,FALSE)="","",VLOOKUP(F332,料單!C:U,19,FALSE))</f>
        <v>1</v>
      </c>
      <c r="W332" s="361" t="str">
        <f t="shared" ca="1" si="26"/>
        <v>A</v>
      </c>
      <c r="X332" s="361" t="str">
        <f t="shared" ca="1" si="27"/>
        <v>A</v>
      </c>
      <c r="Y332" s="361" t="str">
        <f t="shared" ca="1" si="28"/>
        <v/>
      </c>
      <c r="Z332" s="361" t="str">
        <f t="shared" ca="1" si="29"/>
        <v/>
      </c>
      <c r="AA332" s="483">
        <f>料單!$K$3</f>
        <v>0</v>
      </c>
      <c r="AB332" s="483" t="str">
        <f>料單!$L$3</f>
        <v>拉、KD</v>
      </c>
    </row>
    <row r="333" spans="1:28" x14ac:dyDescent="0.25">
      <c r="A333" s="174">
        <f t="shared" si="25"/>
        <v>332</v>
      </c>
      <c r="B333" s="174" t="str">
        <f ca="1">料單!$C$1</f>
        <v>2026101401</v>
      </c>
      <c r="C333" s="174">
        <f>料單!$C$2</f>
        <v>0</v>
      </c>
      <c r="D333" s="6">
        <f>板材才數分析.!B333</f>
        <v>12</v>
      </c>
      <c r="E333" s="6">
        <f>板材才數分析.!C333</f>
        <v>0</v>
      </c>
      <c r="F333" s="6">
        <f>板材才數分析.!D333</f>
        <v>12002</v>
      </c>
      <c r="G333" s="6" t="str">
        <f ca="1">板材才數分析.!E333</f>
        <v>底板</v>
      </c>
      <c r="H333" s="6">
        <f ca="1">板材才數分析.!F333</f>
        <v>-36</v>
      </c>
      <c r="I333" s="6" t="str">
        <f ca="1">板材才數分析.!G333</f>
        <v>AA</v>
      </c>
      <c r="J333" s="6">
        <f ca="1">板材才數分析.!H333</f>
        <v>0</v>
      </c>
      <c r="K333" s="6" t="str">
        <f ca="1">板材才數分析.!I333</f>
        <v/>
      </c>
      <c r="L333" s="6">
        <f ca="1">板材才數分析.!J333</f>
        <v>18</v>
      </c>
      <c r="M333" s="6">
        <f ca="1">板材才數分析.!K333</f>
        <v>0</v>
      </c>
      <c r="N333" s="6" t="str">
        <f ca="1">板材才數分析.!L333</f>
        <v/>
      </c>
      <c r="O333" s="6">
        <f ca="1">板材才數分析.!M333</f>
        <v>0</v>
      </c>
      <c r="P333" t="str">
        <f ca="1">表格15[[#This Row],[封邊色號]]</f>
        <v/>
      </c>
      <c r="Q333" s="174" t="str">
        <f ca="1">IF(VLOOKUP(F333,料單!$C:$P,14,FALSE)="","",VLOOKUP(F333,料單!$C:$P,14,FALSE))</f>
        <v>背板溝</v>
      </c>
      <c r="R333" s="174" t="str">
        <f ca="1">IF(VLOOKUP(F333,料單!$C:$Q,15,FALSE)="","",VLOOKUP(F333,料單!$C:$Q,15,FALSE))</f>
        <v>側</v>
      </c>
      <c r="S333" s="174" t="str">
        <f ca="1">IF(VLOOKUP(F333,料單!$C:$R,16,FALSE)="","",VLOOKUP(F333,料單!$C:$R,16,FALSE))</f>
        <v/>
      </c>
      <c r="T333" s="174" t="str">
        <f ca="1">IF(VLOOKUP(F333,料單!$C:$S,17,FALSE)="","",VLOOKUP(F333,料單!$C:$S,17,FALSE))</f>
        <v/>
      </c>
      <c r="U333" s="174" t="str">
        <f ca="1">_xlfn.IFNA(VLOOKUP(VLOOKUP(F333,料單!C:T,18,FALSE),資料庫!AM:AN,2,FALSE),"A")</f>
        <v>A</v>
      </c>
      <c r="V333" s="174">
        <f ca="1">IF(VLOOKUP(F333,料單!C:U,19,FALSE)="","",VLOOKUP(F333,料單!C:U,19,FALSE))</f>
        <v>1</v>
      </c>
      <c r="W333" s="361" t="str">
        <f t="shared" ca="1" si="26"/>
        <v>A</v>
      </c>
      <c r="X333" s="361" t="str">
        <f t="shared" ca="1" si="27"/>
        <v>A</v>
      </c>
      <c r="Y333" s="361" t="str">
        <f t="shared" ca="1" si="28"/>
        <v/>
      </c>
      <c r="Z333" s="361" t="str">
        <f t="shared" ca="1" si="29"/>
        <v/>
      </c>
      <c r="AA333" s="483">
        <f>料單!$K$3</f>
        <v>0</v>
      </c>
      <c r="AB333" s="483" t="str">
        <f>料單!$L$3</f>
        <v>拉、KD</v>
      </c>
    </row>
    <row r="334" spans="1:28" x14ac:dyDescent="0.25">
      <c r="A334" s="174">
        <f t="shared" si="25"/>
        <v>333</v>
      </c>
      <c r="B334" s="174" t="str">
        <f ca="1">料單!$C$1</f>
        <v>2026101401</v>
      </c>
      <c r="C334" s="174">
        <f>料單!$C$2</f>
        <v>0</v>
      </c>
      <c r="D334" s="6">
        <f>板材才數分析.!B334</f>
        <v>12</v>
      </c>
      <c r="E334" s="6">
        <f>板材才數分析.!C334</f>
        <v>0</v>
      </c>
      <c r="F334" s="6">
        <f>板材才數分析.!D334</f>
        <v>12003</v>
      </c>
      <c r="G334" s="6" t="str">
        <f ca="1">板材才數分析.!E334</f>
        <v>左側板</v>
      </c>
      <c r="H334" s="6">
        <f ca="1">板材才數分析.!F334</f>
        <v>0</v>
      </c>
      <c r="I334" s="6" t="str">
        <f ca="1">板材才數分析.!G334</f>
        <v>AA</v>
      </c>
      <c r="J334" s="6">
        <f ca="1">板材才數分析.!H334</f>
        <v>0</v>
      </c>
      <c r="K334" s="6" t="str">
        <f ca="1">板材才數分析.!I334</f>
        <v>AA</v>
      </c>
      <c r="L334" s="6">
        <f ca="1">板材才數分析.!J334</f>
        <v>18</v>
      </c>
      <c r="M334" s="6">
        <f ca="1">板材才數分析.!K334</f>
        <v>0</v>
      </c>
      <c r="N334" s="6" t="str">
        <f ca="1">板材才數分析.!L334</f>
        <v/>
      </c>
      <c r="O334" s="6">
        <f ca="1">板材才數分析.!M334</f>
        <v>0</v>
      </c>
      <c r="P334" t="str">
        <f ca="1">表格15[[#This Row],[封邊色號]]</f>
        <v/>
      </c>
      <c r="Q334" s="174" t="str">
        <f ca="1">IF(VLOOKUP(F334,料單!$C:$P,14,FALSE)="","",VLOOKUP(F334,料單!$C:$P,14,FALSE))</f>
        <v>背板溝</v>
      </c>
      <c r="R334" s="174" t="str">
        <f ca="1">IF(VLOOKUP(F334,料單!$C:$Q,15,FALSE)="","",VLOOKUP(F334,料單!$C:$Q,15,FALSE))</f>
        <v>面</v>
      </c>
      <c r="S334" s="174" t="str">
        <f ca="1">IF(VLOOKUP(F334,料單!$C:$R,16,FALSE)="","",VLOOKUP(F334,料單!$C:$R,16,FALSE))</f>
        <v>排</v>
      </c>
      <c r="T334" s="174" t="str">
        <f ca="1">IF(VLOOKUP(F334,料單!$C:$S,17,FALSE)="","",VLOOKUP(F334,料單!$C:$S,17,FALSE))</f>
        <v/>
      </c>
      <c r="U334" s="174" t="str">
        <f ca="1">_xlfn.IFNA(VLOOKUP(VLOOKUP(F334,料單!C:T,18,FALSE),資料庫!AM:AN,2,FALSE),"A")</f>
        <v>A</v>
      </c>
      <c r="V334" s="174">
        <f ca="1">IF(VLOOKUP(F334,料單!C:U,19,FALSE)="","",VLOOKUP(F334,料單!C:U,19,FALSE))</f>
        <v>1</v>
      </c>
      <c r="W334" s="361" t="str">
        <f t="shared" ca="1" si="26"/>
        <v>A</v>
      </c>
      <c r="X334" s="361" t="str">
        <f t="shared" ca="1" si="27"/>
        <v>A</v>
      </c>
      <c r="Y334" s="361" t="str">
        <f t="shared" ca="1" si="28"/>
        <v>A</v>
      </c>
      <c r="Z334" s="361" t="str">
        <f t="shared" ca="1" si="29"/>
        <v>A</v>
      </c>
      <c r="AA334" s="483">
        <f>料單!$K$3</f>
        <v>0</v>
      </c>
      <c r="AB334" s="483" t="str">
        <f>料單!$L$3</f>
        <v>拉、KD</v>
      </c>
    </row>
    <row r="335" spans="1:28" x14ac:dyDescent="0.25">
      <c r="A335" s="174">
        <f t="shared" si="25"/>
        <v>334</v>
      </c>
      <c r="B335" s="174" t="str">
        <f ca="1">料單!$C$1</f>
        <v>2026101401</v>
      </c>
      <c r="C335" s="174">
        <f>料單!$C$2</f>
        <v>0</v>
      </c>
      <c r="D335" s="6">
        <f>板材才數分析.!B335</f>
        <v>12</v>
      </c>
      <c r="E335" s="6">
        <f>板材才數分析.!C335</f>
        <v>0</v>
      </c>
      <c r="F335" s="6">
        <f>板材才數分析.!D335</f>
        <v>12004</v>
      </c>
      <c r="G335" s="6" t="str">
        <f ca="1">板材才數分析.!E335</f>
        <v>右側板</v>
      </c>
      <c r="H335" s="6">
        <f ca="1">板材才數分析.!F335</f>
        <v>0</v>
      </c>
      <c r="I335" s="6" t="str">
        <f ca="1">板材才數分析.!G335</f>
        <v>AA</v>
      </c>
      <c r="J335" s="6">
        <f ca="1">板材才數分析.!H335</f>
        <v>0</v>
      </c>
      <c r="K335" s="6" t="str">
        <f ca="1">板材才數分析.!I335</f>
        <v>AA</v>
      </c>
      <c r="L335" s="6">
        <f ca="1">板材才數分析.!J335</f>
        <v>18</v>
      </c>
      <c r="M335" s="6">
        <f ca="1">板材才數分析.!K335</f>
        <v>0</v>
      </c>
      <c r="N335" s="6" t="str">
        <f ca="1">板材才數分析.!L335</f>
        <v/>
      </c>
      <c r="O335" s="6">
        <f ca="1">板材才數分析.!M335</f>
        <v>0</v>
      </c>
      <c r="P335" t="str">
        <f ca="1">表格15[[#This Row],[封邊色號]]</f>
        <v/>
      </c>
      <c r="Q335" s="174" t="str">
        <f ca="1">IF(VLOOKUP(F335,料單!$C:$P,14,FALSE)="","",VLOOKUP(F335,料單!$C:$P,14,FALSE))</f>
        <v>背板溝</v>
      </c>
      <c r="R335" s="174" t="str">
        <f ca="1">IF(VLOOKUP(F335,料單!$C:$Q,15,FALSE)="","",VLOOKUP(F335,料單!$C:$Q,15,FALSE))</f>
        <v>面</v>
      </c>
      <c r="S335" s="174" t="str">
        <f ca="1">IF(VLOOKUP(F335,料單!$C:$R,16,FALSE)="","",VLOOKUP(F335,料單!$C:$R,16,FALSE))</f>
        <v>排</v>
      </c>
      <c r="T335" s="174" t="str">
        <f ca="1">IF(VLOOKUP(F335,料單!$C:$S,17,FALSE)="","",VLOOKUP(F335,料單!$C:$S,17,FALSE))</f>
        <v/>
      </c>
      <c r="U335" s="174" t="str">
        <f ca="1">_xlfn.IFNA(VLOOKUP(VLOOKUP(F335,料單!C:T,18,FALSE),資料庫!AM:AN,2,FALSE),"A")</f>
        <v>A</v>
      </c>
      <c r="V335" s="174">
        <f ca="1">IF(VLOOKUP(F335,料單!C:U,19,FALSE)="","",VLOOKUP(F335,料單!C:U,19,FALSE))</f>
        <v>1</v>
      </c>
      <c r="W335" s="361" t="str">
        <f t="shared" ca="1" si="26"/>
        <v>A</v>
      </c>
      <c r="X335" s="361" t="str">
        <f t="shared" ca="1" si="27"/>
        <v>A</v>
      </c>
      <c r="Y335" s="361" t="str">
        <f t="shared" ca="1" si="28"/>
        <v>A</v>
      </c>
      <c r="Z335" s="361" t="str">
        <f t="shared" ca="1" si="29"/>
        <v>A</v>
      </c>
      <c r="AA335" s="483">
        <f>料單!$K$3</f>
        <v>0</v>
      </c>
      <c r="AB335" s="483" t="str">
        <f>料單!$L$3</f>
        <v>拉、KD</v>
      </c>
    </row>
    <row r="336" spans="1:28" x14ac:dyDescent="0.25">
      <c r="A336" s="174">
        <f t="shared" si="25"/>
        <v>335</v>
      </c>
      <c r="B336" s="174" t="str">
        <f ca="1">料單!$C$1</f>
        <v>2026101401</v>
      </c>
      <c r="C336" s="174">
        <f>料單!$C$2</f>
        <v>0</v>
      </c>
      <c r="D336" s="6">
        <f>板材才數分析.!B336</f>
        <v>12</v>
      </c>
      <c r="E336" s="6">
        <f>板材才數分析.!C336</f>
        <v>0</v>
      </c>
      <c r="F336" s="6">
        <f>板材才數分析.!D336</f>
        <v>12005</v>
      </c>
      <c r="G336" s="6" t="str">
        <f ca="1">板材才數分析.!E336</f>
        <v>背板</v>
      </c>
      <c r="H336" s="6">
        <f ca="1">板材才數分析.!F336</f>
        <v>-22</v>
      </c>
      <c r="I336" s="6" t="str">
        <f ca="1">板材才數分析.!G336</f>
        <v/>
      </c>
      <c r="J336" s="6">
        <f ca="1">板材才數分析.!H336</f>
        <v>-22</v>
      </c>
      <c r="K336" s="6" t="str">
        <f ca="1">板材才數分析.!I336</f>
        <v/>
      </c>
      <c r="L336" s="6">
        <f ca="1">板材才數分析.!J336</f>
        <v>4</v>
      </c>
      <c r="M336" s="6">
        <f ca="1">板材才數分析.!K336</f>
        <v>0</v>
      </c>
      <c r="N336" s="6" t="str">
        <f ca="1">板材才數分析.!L336</f>
        <v/>
      </c>
      <c r="O336" s="6">
        <f ca="1">板材才數分析.!M336</f>
        <v>0</v>
      </c>
      <c r="P336" t="str">
        <f ca="1">表格15[[#This Row],[封邊色號]]</f>
        <v/>
      </c>
      <c r="Q336" s="174" t="str">
        <f ca="1">IF(VLOOKUP(F336,料單!$C:$P,14,FALSE)="","",VLOOKUP(F336,料單!$C:$P,14,FALSE))</f>
        <v/>
      </c>
      <c r="R336" s="174" t="str">
        <f ca="1">IF(VLOOKUP(F336,料單!$C:$Q,15,FALSE)="","",VLOOKUP(F336,料單!$C:$Q,15,FALSE))</f>
        <v/>
      </c>
      <c r="S336" s="174" t="str">
        <f ca="1">IF(VLOOKUP(F336,料單!$C:$R,16,FALSE)="","",VLOOKUP(F336,料單!$C:$R,16,FALSE))</f>
        <v/>
      </c>
      <c r="T336" s="174" t="str">
        <f ca="1">IF(VLOOKUP(F336,料單!$C:$S,17,FALSE)="","",VLOOKUP(F336,料單!$C:$S,17,FALSE))</f>
        <v/>
      </c>
      <c r="U336" s="174" t="str">
        <f ca="1">_xlfn.IFNA(VLOOKUP(VLOOKUP(F336,料單!C:T,18,FALSE),資料庫!AM:AN,2,FALSE),"A")</f>
        <v>A</v>
      </c>
      <c r="V336" s="174">
        <f ca="1">IF(VLOOKUP(F336,料單!C:U,19,FALSE)="","",VLOOKUP(F336,料單!C:U,19,FALSE))</f>
        <v>1</v>
      </c>
      <c r="W336" s="361" t="str">
        <f t="shared" ca="1" si="26"/>
        <v/>
      </c>
      <c r="X336" s="361" t="str">
        <f t="shared" ca="1" si="27"/>
        <v/>
      </c>
      <c r="Y336" s="361" t="str">
        <f t="shared" ca="1" si="28"/>
        <v/>
      </c>
      <c r="Z336" s="361" t="str">
        <f t="shared" ca="1" si="29"/>
        <v/>
      </c>
      <c r="AA336" s="483">
        <f>料單!$K$3</f>
        <v>0</v>
      </c>
      <c r="AB336" s="483" t="str">
        <f>料單!$L$3</f>
        <v>拉、KD</v>
      </c>
    </row>
    <row r="337" spans="1:28" x14ac:dyDescent="0.25">
      <c r="A337" s="174">
        <f t="shared" si="25"/>
        <v>336</v>
      </c>
      <c r="B337" s="174" t="str">
        <f ca="1">料單!$C$1</f>
        <v>2026101401</v>
      </c>
      <c r="C337" s="174">
        <f>料單!$C$2</f>
        <v>0</v>
      </c>
      <c r="D337" s="6">
        <f>板材才數分析.!B337</f>
        <v>12</v>
      </c>
      <c r="E337" s="6">
        <f>板材才數分析.!C337</f>
        <v>0</v>
      </c>
      <c r="F337" s="6">
        <f>板材才數分析.!D337</f>
        <v>12006</v>
      </c>
      <c r="G337" s="6" t="str">
        <f ca="1">板材才數分析.!E337</f>
        <v>背拉桿</v>
      </c>
      <c r="H337" s="6">
        <f ca="1">板材才數分析.!F337</f>
        <v>-36</v>
      </c>
      <c r="I337" s="6" t="str">
        <f ca="1">板材才數分析.!G337</f>
        <v>AA</v>
      </c>
      <c r="J337" s="6">
        <f ca="1">板材才數分析.!H337</f>
        <v>120</v>
      </c>
      <c r="K337" s="6" t="str">
        <f ca="1">板材才數分析.!I337</f>
        <v/>
      </c>
      <c r="L337" s="6">
        <f ca="1">板材才數分析.!J337</f>
        <v>18</v>
      </c>
      <c r="M337" s="6">
        <f ca="1">板材才數分析.!K337</f>
        <v>0</v>
      </c>
      <c r="N337" s="6" t="str">
        <f ca="1">板材才數分析.!L337</f>
        <v/>
      </c>
      <c r="O337" s="6">
        <f ca="1">板材才數分析.!M337</f>
        <v>0</v>
      </c>
      <c r="P337" t="str">
        <f ca="1">表格15[[#This Row],[封邊色號]]</f>
        <v/>
      </c>
      <c r="Q337" s="174" t="str">
        <f ca="1">IF(VLOOKUP(F337,料單!$C:$P,14,FALSE)="","",VLOOKUP(F337,料單!$C:$P,14,FALSE))</f>
        <v/>
      </c>
      <c r="R337" s="174" t="str">
        <f ca="1">IF(VLOOKUP(F337,料單!$C:$Q,15,FALSE)="","",VLOOKUP(F337,料單!$C:$Q,15,FALSE))</f>
        <v>側</v>
      </c>
      <c r="S337" s="174" t="str">
        <f ca="1">IF(VLOOKUP(F337,料單!$C:$R,16,FALSE)="","",VLOOKUP(F337,料單!$C:$R,16,FALSE))</f>
        <v/>
      </c>
      <c r="T337" s="174" t="str">
        <f ca="1">IF(VLOOKUP(F337,料單!$C:$S,17,FALSE)="","",VLOOKUP(F337,料單!$C:$S,17,FALSE))</f>
        <v/>
      </c>
      <c r="U337" s="174" t="str">
        <f ca="1">_xlfn.IFNA(VLOOKUP(VLOOKUP(F337,料單!C:T,18,FALSE),資料庫!AM:AN,2,FALSE),"A")</f>
        <v>A</v>
      </c>
      <c r="V337" s="174">
        <f ca="1">IF(VLOOKUP(F337,料單!C:U,19,FALSE)="","",VLOOKUP(F337,料單!C:U,19,FALSE))</f>
        <v>1</v>
      </c>
      <c r="W337" s="361" t="str">
        <f t="shared" ca="1" si="26"/>
        <v>A</v>
      </c>
      <c r="X337" s="361" t="str">
        <f t="shared" ca="1" si="27"/>
        <v>A</v>
      </c>
      <c r="Y337" s="361" t="str">
        <f t="shared" ca="1" si="28"/>
        <v/>
      </c>
      <c r="Z337" s="361" t="str">
        <f t="shared" ca="1" si="29"/>
        <v/>
      </c>
      <c r="AA337" s="483">
        <f>料單!$K$3</f>
        <v>0</v>
      </c>
      <c r="AB337" s="483" t="str">
        <f>料單!$L$3</f>
        <v>拉、KD</v>
      </c>
    </row>
    <row r="338" spans="1:28" x14ac:dyDescent="0.25">
      <c r="A338" s="174">
        <f t="shared" si="25"/>
        <v>337</v>
      </c>
      <c r="B338" s="174" t="str">
        <f ca="1">料單!$C$1</f>
        <v>2026101401</v>
      </c>
      <c r="C338" s="174">
        <f>料單!$C$2</f>
        <v>0</v>
      </c>
      <c r="D338" s="6">
        <f>板材才數分析.!B338</f>
        <v>12</v>
      </c>
      <c r="E338" s="6">
        <f>板材才數分析.!C338</f>
        <v>0</v>
      </c>
      <c r="F338" s="6">
        <f>板材才數分析.!D338</f>
        <v>12007</v>
      </c>
      <c r="G338" s="6" t="str">
        <f ca="1">板材才數分析.!E338</f>
        <v>中立板</v>
      </c>
      <c r="H338" s="6">
        <f ca="1">板材才數分析.!F338</f>
        <v>-36</v>
      </c>
      <c r="I338" s="6" t="str">
        <f ca="1">板材才數分析.!G338</f>
        <v>AA</v>
      </c>
      <c r="J338" s="6">
        <f ca="1">板材才數分析.!H338</f>
        <v>-22</v>
      </c>
      <c r="K338" s="6" t="str">
        <f ca="1">板材才數分析.!I338</f>
        <v/>
      </c>
      <c r="L338" s="6">
        <f ca="1">板材才數分析.!J338</f>
        <v>18</v>
      </c>
      <c r="M338" s="6">
        <f ca="1">板材才數分析.!K338</f>
        <v>0</v>
      </c>
      <c r="N338" s="6" t="str">
        <f ca="1">板材才數分析.!L338</f>
        <v/>
      </c>
      <c r="O338" s="6">
        <f ca="1">板材才數分析.!M338</f>
        <v>0</v>
      </c>
      <c r="P338" t="str">
        <f ca="1">表格15[[#This Row],[封邊色號]]</f>
        <v/>
      </c>
      <c r="Q338" s="174" t="str">
        <f ca="1">IF(VLOOKUP(F338,料單!$C:$P,14,FALSE)="","",VLOOKUP(F338,料單!$C:$P,14,FALSE))</f>
        <v/>
      </c>
      <c r="R338" s="174" t="str">
        <f ca="1">IF(VLOOKUP(F338,料單!$C:$Q,15,FALSE)="","",VLOOKUP(F338,料單!$C:$Q,15,FALSE))</f>
        <v>側</v>
      </c>
      <c r="S338" s="174" t="str">
        <f ca="1">IF(VLOOKUP(F338,料單!$C:$R,16,FALSE)="","",VLOOKUP(F338,料單!$C:$R,16,FALSE))</f>
        <v>排</v>
      </c>
      <c r="T338" s="174" t="str">
        <f ca="1">IF(VLOOKUP(F338,料單!$C:$S,17,FALSE)="","",VLOOKUP(F338,料單!$C:$S,17,FALSE))</f>
        <v/>
      </c>
      <c r="U338" s="174" t="str">
        <f ca="1">_xlfn.IFNA(VLOOKUP(VLOOKUP(F338,料單!C:T,18,FALSE),資料庫!AM:AN,2,FALSE),"A")</f>
        <v>A</v>
      </c>
      <c r="V338" s="174">
        <f ca="1">IF(VLOOKUP(F338,料單!C:U,19,FALSE)="","",VLOOKUP(F338,料單!C:U,19,FALSE))</f>
        <v>1</v>
      </c>
      <c r="W338" s="361" t="str">
        <f t="shared" ca="1" si="26"/>
        <v>A</v>
      </c>
      <c r="X338" s="361" t="str">
        <f t="shared" ca="1" si="27"/>
        <v>A</v>
      </c>
      <c r="Y338" s="361" t="str">
        <f t="shared" ca="1" si="28"/>
        <v/>
      </c>
      <c r="Z338" s="361" t="str">
        <f t="shared" ca="1" si="29"/>
        <v/>
      </c>
      <c r="AA338" s="483">
        <f>料單!$K$3</f>
        <v>0</v>
      </c>
      <c r="AB338" s="483" t="str">
        <f>料單!$L$3</f>
        <v>拉、KD</v>
      </c>
    </row>
    <row r="339" spans="1:28" x14ac:dyDescent="0.25">
      <c r="A339" s="174">
        <f t="shared" si="25"/>
        <v>338</v>
      </c>
      <c r="B339" s="174" t="str">
        <f ca="1">料單!$C$1</f>
        <v>2026101401</v>
      </c>
      <c r="C339" s="174">
        <f>料單!$C$2</f>
        <v>0</v>
      </c>
      <c r="D339" s="6">
        <f>板材才數分析.!B339</f>
        <v>12</v>
      </c>
      <c r="E339" s="6">
        <f>板材才數分析.!C339</f>
        <v>0</v>
      </c>
      <c r="F339" s="6">
        <f>板材才數分析.!D339</f>
        <v>12008</v>
      </c>
      <c r="G339" s="6" t="str">
        <f ca="1">板材才數分析.!E339</f>
        <v>活隔</v>
      </c>
      <c r="H339" s="6">
        <f ca="1">板材才數分析.!F339</f>
        <v>0</v>
      </c>
      <c r="I339" s="6" t="str">
        <f ca="1">板材才數分析.!G339</f>
        <v>AA</v>
      </c>
      <c r="J339" s="6">
        <f ca="1">板材才數分析.!H339</f>
        <v>-32</v>
      </c>
      <c r="K339" s="6" t="str">
        <f ca="1">板材才數分析.!I339</f>
        <v>AA</v>
      </c>
      <c r="L339" s="6">
        <f ca="1">板材才數分析.!J339</f>
        <v>18</v>
      </c>
      <c r="M339" s="6">
        <f ca="1">板材才數分析.!K339</f>
        <v>0</v>
      </c>
      <c r="N339" s="6" t="str">
        <f ca="1">板材才數分析.!L339</f>
        <v/>
      </c>
      <c r="O339" s="6">
        <f ca="1">板材才數分析.!M339</f>
        <v>0</v>
      </c>
      <c r="P339" t="str">
        <f ca="1">表格15[[#This Row],[封邊色號]]</f>
        <v/>
      </c>
      <c r="Q339" s="174" t="str">
        <f ca="1">IF(VLOOKUP(F339,料單!$C:$P,14,FALSE)="","",VLOOKUP(F339,料單!$C:$P,14,FALSE))</f>
        <v/>
      </c>
      <c r="R339" s="174" t="str">
        <f ca="1">IF(VLOOKUP(F339,料單!$C:$Q,15,FALSE)="","",VLOOKUP(F339,料單!$C:$Q,15,FALSE))</f>
        <v/>
      </c>
      <c r="S339" s="174" t="str">
        <f ca="1">IF(VLOOKUP(F339,料單!$C:$R,16,FALSE)="","",VLOOKUP(F339,料單!$C:$R,16,FALSE))</f>
        <v/>
      </c>
      <c r="T339" s="174" t="str">
        <f ca="1">IF(VLOOKUP(F339,料單!$C:$S,17,FALSE)="","",VLOOKUP(F339,料單!$C:$S,17,FALSE))</f>
        <v/>
      </c>
      <c r="U339" s="174" t="str">
        <f ca="1">_xlfn.IFNA(VLOOKUP(VLOOKUP(F339,料單!C:T,18,FALSE),資料庫!AM:AN,2,FALSE),"A")</f>
        <v>A</v>
      </c>
      <c r="V339" s="174">
        <f ca="1">IF(VLOOKUP(F339,料單!C:U,19,FALSE)="","",VLOOKUP(F339,料單!C:U,19,FALSE))</f>
        <v>1</v>
      </c>
      <c r="W339" s="361" t="str">
        <f t="shared" ca="1" si="26"/>
        <v>A</v>
      </c>
      <c r="X339" s="361" t="str">
        <f t="shared" ca="1" si="27"/>
        <v>A</v>
      </c>
      <c r="Y339" s="361" t="str">
        <f t="shared" ca="1" si="28"/>
        <v>A</v>
      </c>
      <c r="Z339" s="361" t="str">
        <f t="shared" ca="1" si="29"/>
        <v>A</v>
      </c>
      <c r="AA339" s="483">
        <f>料單!$K$3</f>
        <v>0</v>
      </c>
      <c r="AB339" s="483" t="str">
        <f>料單!$L$3</f>
        <v>拉、KD</v>
      </c>
    </row>
    <row r="340" spans="1:28" x14ac:dyDescent="0.25">
      <c r="A340" s="174">
        <f t="shared" si="25"/>
        <v>339</v>
      </c>
      <c r="B340" s="174" t="str">
        <f ca="1">料單!$C$1</f>
        <v>2026101401</v>
      </c>
      <c r="C340" s="174">
        <f>料單!$C$2</f>
        <v>0</v>
      </c>
      <c r="D340" s="6">
        <f>板材才數分析.!B340</f>
        <v>12</v>
      </c>
      <c r="E340" s="6">
        <f>板材才數分析.!C340</f>
        <v>0</v>
      </c>
      <c r="F340" s="6">
        <f>板材才數分析.!D340</f>
        <v>12009</v>
      </c>
      <c r="G340" s="6" t="str">
        <f ca="1">板材才數分析.!E340</f>
        <v>固隔</v>
      </c>
      <c r="H340" s="6">
        <f ca="1">板材才數分析.!F340</f>
        <v>0</v>
      </c>
      <c r="I340" s="6" t="str">
        <f ca="1">板材才數分析.!G340</f>
        <v>AA</v>
      </c>
      <c r="J340" s="6">
        <f ca="1">板材才數分析.!H340</f>
        <v>-22</v>
      </c>
      <c r="K340" s="6" t="str">
        <f ca="1">板材才數分析.!I340</f>
        <v/>
      </c>
      <c r="L340" s="6">
        <f ca="1">板材才數分析.!J340</f>
        <v>18</v>
      </c>
      <c r="M340" s="6">
        <f ca="1">板材才數分析.!K340</f>
        <v>0</v>
      </c>
      <c r="N340" s="6" t="str">
        <f ca="1">板材才數分析.!L340</f>
        <v/>
      </c>
      <c r="O340" s="6">
        <f ca="1">板材才數分析.!M340</f>
        <v>0</v>
      </c>
      <c r="P340" t="str">
        <f ca="1">表格15[[#This Row],[封邊色號]]</f>
        <v/>
      </c>
      <c r="Q340" s="174" t="str">
        <f ca="1">IF(VLOOKUP(F340,料單!$C:$P,14,FALSE)="","",VLOOKUP(F340,料單!$C:$P,14,FALSE))</f>
        <v/>
      </c>
      <c r="R340" s="174" t="str">
        <f ca="1">IF(VLOOKUP(F340,料單!$C:$Q,15,FALSE)="","",VLOOKUP(F340,料單!$C:$Q,15,FALSE))</f>
        <v>固</v>
      </c>
      <c r="S340" s="174" t="str">
        <f ca="1">IF(VLOOKUP(F340,料單!$C:$R,16,FALSE)="","",VLOOKUP(F340,料單!$C:$R,16,FALSE))</f>
        <v/>
      </c>
      <c r="T340" s="174" t="str">
        <f ca="1">IF(VLOOKUP(F340,料單!$C:$S,17,FALSE)="","",VLOOKUP(F340,料單!$C:$S,17,FALSE))</f>
        <v/>
      </c>
      <c r="U340" s="174" t="str">
        <f ca="1">_xlfn.IFNA(VLOOKUP(VLOOKUP(F340,料單!C:T,18,FALSE),資料庫!AM:AN,2,FALSE),"A")</f>
        <v>A</v>
      </c>
      <c r="V340" s="174">
        <f ca="1">IF(VLOOKUP(F340,料單!C:U,19,FALSE)="","",VLOOKUP(F340,料單!C:U,19,FALSE))</f>
        <v>1</v>
      </c>
      <c r="W340" s="361" t="str">
        <f t="shared" ca="1" si="26"/>
        <v>A</v>
      </c>
      <c r="X340" s="361" t="str">
        <f t="shared" ca="1" si="27"/>
        <v>A</v>
      </c>
      <c r="Y340" s="361" t="str">
        <f t="shared" ca="1" si="28"/>
        <v/>
      </c>
      <c r="Z340" s="361" t="str">
        <f t="shared" ca="1" si="29"/>
        <v/>
      </c>
      <c r="AA340" s="483">
        <f>料單!$K$3</f>
        <v>0</v>
      </c>
      <c r="AB340" s="483" t="str">
        <f>料單!$L$3</f>
        <v>拉、KD</v>
      </c>
    </row>
    <row r="341" spans="1:28" x14ac:dyDescent="0.25">
      <c r="A341" s="174">
        <f t="shared" si="25"/>
        <v>340</v>
      </c>
      <c r="B341" s="174" t="str">
        <f ca="1">料單!$C$1</f>
        <v>2026101401</v>
      </c>
      <c r="C341" s="174">
        <f>料單!$C$2</f>
        <v>0</v>
      </c>
      <c r="D341" s="6">
        <f>板材才數分析.!B341</f>
        <v>12</v>
      </c>
      <c r="E341" s="6">
        <f>板材才數分析.!C341</f>
        <v>0</v>
      </c>
      <c r="F341" s="6">
        <f>板材才數分析.!D341</f>
        <v>12010</v>
      </c>
      <c r="G341" s="6" t="str">
        <f ca="1">板材才數分析.!E341</f>
        <v>左門板</v>
      </c>
      <c r="H341" s="6">
        <f ca="1">板材才數分析.!F341</f>
        <v>0</v>
      </c>
      <c r="I341" s="6" t="str">
        <f ca="1">板材才數分析.!G341</f>
        <v>AA</v>
      </c>
      <c r="J341" s="6">
        <f ca="1">板材才數分析.!H341</f>
        <v>-4</v>
      </c>
      <c r="K341" s="6" t="str">
        <f ca="1">板材才數分析.!I341</f>
        <v>AA</v>
      </c>
      <c r="L341" s="6">
        <f ca="1">板材才數分析.!J341</f>
        <v>18</v>
      </c>
      <c r="M341" s="6">
        <f ca="1">板材才數分析.!K341</f>
        <v>0</v>
      </c>
      <c r="N341" s="6" t="str">
        <f ca="1">板材才數分析.!L341</f>
        <v/>
      </c>
      <c r="O341" s="6">
        <f ca="1">板材才數分析.!M341</f>
        <v>0</v>
      </c>
      <c r="P341" t="str">
        <f ca="1">表格15[[#This Row],[封邊色號]]</f>
        <v/>
      </c>
      <c r="Q341" s="174" t="str">
        <f ca="1">IF(VLOOKUP(F341,料單!$C:$P,14,FALSE)="","",VLOOKUP(F341,料單!$C:$P,14,FALSE))</f>
        <v>鉸2</v>
      </c>
      <c r="R341" s="174" t="str">
        <f ca="1">IF(VLOOKUP(F341,料單!$C:$Q,15,FALSE)="","",VLOOKUP(F341,料單!$C:$Q,15,FALSE))</f>
        <v/>
      </c>
      <c r="S341" s="174" t="str">
        <f ca="1">IF(VLOOKUP(F341,料單!$C:$R,16,FALSE)="","",VLOOKUP(F341,料單!$C:$R,16,FALSE))</f>
        <v/>
      </c>
      <c r="T341" s="174" t="str">
        <f ca="1">IF(VLOOKUP(F341,料單!$C:$S,17,FALSE)="","",VLOOKUP(F341,料單!$C:$S,17,FALSE))</f>
        <v/>
      </c>
      <c r="U341" s="174" t="str">
        <f ca="1">_xlfn.IFNA(VLOOKUP(VLOOKUP(F341,料單!C:T,18,FALSE),資料庫!AM:AN,2,FALSE),"A")</f>
        <v>A</v>
      </c>
      <c r="V341" s="174">
        <f ca="1">IF(VLOOKUP(F341,料單!C:U,19,FALSE)="","",VLOOKUP(F341,料單!C:U,19,FALSE))</f>
        <v>1</v>
      </c>
      <c r="W341" s="361" t="str">
        <f t="shared" ca="1" si="26"/>
        <v>A</v>
      </c>
      <c r="X341" s="361" t="str">
        <f t="shared" ca="1" si="27"/>
        <v>A</v>
      </c>
      <c r="Y341" s="361" t="str">
        <f t="shared" ca="1" si="28"/>
        <v>A</v>
      </c>
      <c r="Z341" s="361" t="str">
        <f t="shared" ca="1" si="29"/>
        <v>A</v>
      </c>
      <c r="AA341" s="483">
        <f>料單!$K$3</f>
        <v>0</v>
      </c>
      <c r="AB341" s="483" t="str">
        <f>料單!$L$3</f>
        <v>拉、KD</v>
      </c>
    </row>
    <row r="342" spans="1:28" x14ac:dyDescent="0.25">
      <c r="A342" s="174">
        <f t="shared" si="25"/>
        <v>341</v>
      </c>
      <c r="B342" s="174" t="str">
        <f ca="1">料單!$C$1</f>
        <v>2026101401</v>
      </c>
      <c r="C342" s="174">
        <f>料單!$C$2</f>
        <v>0</v>
      </c>
      <c r="D342" s="6">
        <f>板材才數分析.!B342</f>
        <v>12</v>
      </c>
      <c r="E342" s="6">
        <f>板材才數分析.!C342</f>
        <v>0</v>
      </c>
      <c r="F342" s="6">
        <f>板材才數分析.!D342</f>
        <v>12011</v>
      </c>
      <c r="G342" s="6" t="str">
        <f ca="1">板材才數分析.!E342</f>
        <v>右門板</v>
      </c>
      <c r="H342" s="6">
        <f ca="1">板材才數分析.!F342</f>
        <v>0</v>
      </c>
      <c r="I342" s="6" t="str">
        <f ca="1">板材才數分析.!G342</f>
        <v>AA</v>
      </c>
      <c r="J342" s="6">
        <f ca="1">板材才數分析.!H342</f>
        <v>-4</v>
      </c>
      <c r="K342" s="6" t="str">
        <f ca="1">板材才數分析.!I342</f>
        <v>AA</v>
      </c>
      <c r="L342" s="6">
        <f ca="1">板材才數分析.!J342</f>
        <v>18</v>
      </c>
      <c r="M342" s="6">
        <f ca="1">板材才數分析.!K342</f>
        <v>0</v>
      </c>
      <c r="N342" s="6" t="str">
        <f ca="1">板材才數分析.!L342</f>
        <v/>
      </c>
      <c r="O342" s="6">
        <f ca="1">板材才數分析.!M342</f>
        <v>0</v>
      </c>
      <c r="P342" t="str">
        <f ca="1">表格15[[#This Row],[封邊色號]]</f>
        <v/>
      </c>
      <c r="Q342" s="174" t="str">
        <f ca="1">IF(VLOOKUP(F342,料單!$C:$P,14,FALSE)="","",VLOOKUP(F342,料單!$C:$P,14,FALSE))</f>
        <v>鉸2</v>
      </c>
      <c r="R342" s="174" t="str">
        <f ca="1">IF(VLOOKUP(F342,料單!$C:$Q,15,FALSE)="","",VLOOKUP(F342,料單!$C:$Q,15,FALSE))</f>
        <v/>
      </c>
      <c r="S342" s="174" t="str">
        <f ca="1">IF(VLOOKUP(F342,料單!$C:$R,16,FALSE)="","",VLOOKUP(F342,料單!$C:$R,16,FALSE))</f>
        <v/>
      </c>
      <c r="T342" s="174" t="str">
        <f ca="1">IF(VLOOKUP(F342,料單!$C:$S,17,FALSE)="","",VLOOKUP(F342,料單!$C:$S,17,FALSE))</f>
        <v/>
      </c>
      <c r="U342" s="174" t="str">
        <f ca="1">_xlfn.IFNA(VLOOKUP(VLOOKUP(F342,料單!C:T,18,FALSE),資料庫!AM:AN,2,FALSE),"A")</f>
        <v>A</v>
      </c>
      <c r="V342" s="174">
        <f ca="1">IF(VLOOKUP(F342,料單!C:U,19,FALSE)="","",VLOOKUP(F342,料單!C:U,19,FALSE))</f>
        <v>1</v>
      </c>
      <c r="W342" s="361" t="str">
        <f t="shared" ca="1" si="26"/>
        <v>A</v>
      </c>
      <c r="X342" s="361" t="str">
        <f t="shared" ca="1" si="27"/>
        <v>A</v>
      </c>
      <c r="Y342" s="361" t="str">
        <f t="shared" ca="1" si="28"/>
        <v>A</v>
      </c>
      <c r="Z342" s="361" t="str">
        <f t="shared" ca="1" si="29"/>
        <v>A</v>
      </c>
      <c r="AA342" s="483">
        <f>料單!$K$3</f>
        <v>0</v>
      </c>
      <c r="AB342" s="483" t="str">
        <f>料單!$L$3</f>
        <v>拉、KD</v>
      </c>
    </row>
    <row r="343" spans="1:28" x14ac:dyDescent="0.25">
      <c r="A343" s="174">
        <f t="shared" si="25"/>
        <v>342</v>
      </c>
      <c r="B343" s="174" t="str">
        <f ca="1">料單!$C$1</f>
        <v>2026101401</v>
      </c>
      <c r="C343" s="174">
        <f>料單!$C$2</f>
        <v>0</v>
      </c>
      <c r="D343" s="6">
        <f>板材才數分析.!B343</f>
        <v>12</v>
      </c>
      <c r="E343" s="6">
        <f>板材才數分析.!C343</f>
        <v>0</v>
      </c>
      <c r="F343" s="6">
        <f>板材才數分析.!D343</f>
        <v>12012</v>
      </c>
      <c r="G343" s="6">
        <f ca="1">板材才數分析.!E343</f>
        <v>0</v>
      </c>
      <c r="H343" s="6">
        <f ca="1">板材才數分析.!F343</f>
        <v>0</v>
      </c>
      <c r="I343" s="6" t="str">
        <f ca="1">板材才數分析.!G343</f>
        <v/>
      </c>
      <c r="J343" s="6">
        <f ca="1">板材才數分析.!H343</f>
        <v>0</v>
      </c>
      <c r="K343" s="6" t="str">
        <f ca="1">板材才數分析.!I343</f>
        <v/>
      </c>
      <c r="L343" s="6">
        <f ca="1">板材才數分析.!J343</f>
        <v>0</v>
      </c>
      <c r="M343" s="6">
        <f ca="1">板材才數分析.!K343</f>
        <v>0</v>
      </c>
      <c r="N343" s="6" t="str">
        <f ca="1">板材才數分析.!L343</f>
        <v/>
      </c>
      <c r="O343" s="6">
        <f ca="1">板材才數分析.!M343</f>
        <v>0</v>
      </c>
      <c r="P343" t="str">
        <f ca="1">表格15[[#This Row],[封邊色號]]</f>
        <v/>
      </c>
      <c r="Q343" s="174" t="str">
        <f ca="1">IF(VLOOKUP(F343,料單!$C:$P,14,FALSE)="","",VLOOKUP(F343,料單!$C:$P,14,FALSE))</f>
        <v/>
      </c>
      <c r="R343" s="174" t="str">
        <f ca="1">IF(VLOOKUP(F343,料單!$C:$Q,15,FALSE)="","",VLOOKUP(F343,料單!$C:$Q,15,FALSE))</f>
        <v/>
      </c>
      <c r="S343" s="174" t="str">
        <f ca="1">IF(VLOOKUP(F343,料單!$C:$R,16,FALSE)="","",VLOOKUP(F343,料單!$C:$R,16,FALSE))</f>
        <v/>
      </c>
      <c r="T343" s="174" t="str">
        <f ca="1">IF(VLOOKUP(F343,料單!$C:$S,17,FALSE)="","",VLOOKUP(F343,料單!$C:$S,17,FALSE))</f>
        <v/>
      </c>
      <c r="U343" s="174" t="str">
        <f ca="1">_xlfn.IFNA(VLOOKUP(VLOOKUP(F343,料單!C:T,18,FALSE),資料庫!AM:AN,2,FALSE),"A")</f>
        <v>A</v>
      </c>
      <c r="V343" s="174" t="str">
        <f ca="1">IF(VLOOKUP(F343,料單!C:U,19,FALSE)="","",VLOOKUP(F343,料單!C:U,19,FALSE))</f>
        <v/>
      </c>
      <c r="W343" s="361" t="str">
        <f t="shared" ca="1" si="26"/>
        <v/>
      </c>
      <c r="X343" s="361" t="str">
        <f t="shared" ca="1" si="27"/>
        <v/>
      </c>
      <c r="Y343" s="361" t="str">
        <f t="shared" ca="1" si="28"/>
        <v/>
      </c>
      <c r="Z343" s="361" t="str">
        <f t="shared" ca="1" si="29"/>
        <v/>
      </c>
      <c r="AA343" s="483">
        <f>料單!$K$3</f>
        <v>0</v>
      </c>
      <c r="AB343" s="483" t="str">
        <f>料單!$L$3</f>
        <v>拉、KD</v>
      </c>
    </row>
    <row r="344" spans="1:28" x14ac:dyDescent="0.25">
      <c r="A344" s="174">
        <f t="shared" si="25"/>
        <v>343</v>
      </c>
      <c r="B344" s="174" t="str">
        <f ca="1">料單!$C$1</f>
        <v>2026101401</v>
      </c>
      <c r="C344" s="174">
        <f>料單!$C$2</f>
        <v>0</v>
      </c>
      <c r="D344" s="6">
        <f>板材才數分析.!B344</f>
        <v>12</v>
      </c>
      <c r="E344" s="6">
        <f>板材才數分析.!C344</f>
        <v>0</v>
      </c>
      <c r="F344" s="6">
        <f>板材才數分析.!D344</f>
        <v>12013</v>
      </c>
      <c r="G344" s="6">
        <f ca="1">板材才數分析.!E344</f>
        <v>0</v>
      </c>
      <c r="H344" s="6">
        <f ca="1">板材才數分析.!F344</f>
        <v>0</v>
      </c>
      <c r="I344" s="6" t="str">
        <f ca="1">板材才數分析.!G344</f>
        <v/>
      </c>
      <c r="J344" s="6">
        <f ca="1">板材才數分析.!H344</f>
        <v>0</v>
      </c>
      <c r="K344" s="6" t="str">
        <f ca="1">板材才數分析.!I344</f>
        <v/>
      </c>
      <c r="L344" s="6">
        <f ca="1">板材才數分析.!J344</f>
        <v>0</v>
      </c>
      <c r="M344" s="6">
        <f ca="1">板材才數分析.!K344</f>
        <v>0</v>
      </c>
      <c r="N344" s="6" t="str">
        <f ca="1">板材才數分析.!L344</f>
        <v/>
      </c>
      <c r="O344" s="6">
        <f ca="1">板材才數分析.!M344</f>
        <v>0</v>
      </c>
      <c r="P344" t="str">
        <f ca="1">表格15[[#This Row],[封邊色號]]</f>
        <v/>
      </c>
      <c r="Q344" s="174" t="str">
        <f ca="1">IF(VLOOKUP(F344,料單!$C:$P,14,FALSE)="","",VLOOKUP(F344,料單!$C:$P,14,FALSE))</f>
        <v/>
      </c>
      <c r="R344" s="174" t="str">
        <f ca="1">IF(VLOOKUP(F344,料單!$C:$Q,15,FALSE)="","",VLOOKUP(F344,料單!$C:$Q,15,FALSE))</f>
        <v/>
      </c>
      <c r="S344" s="174" t="str">
        <f ca="1">IF(VLOOKUP(F344,料單!$C:$R,16,FALSE)="","",VLOOKUP(F344,料單!$C:$R,16,FALSE))</f>
        <v/>
      </c>
      <c r="T344" s="174" t="str">
        <f ca="1">IF(VLOOKUP(F344,料單!$C:$S,17,FALSE)="","",VLOOKUP(F344,料單!$C:$S,17,FALSE))</f>
        <v/>
      </c>
      <c r="U344" s="174" t="str">
        <f ca="1">_xlfn.IFNA(VLOOKUP(VLOOKUP(F344,料單!C:T,18,FALSE),資料庫!AM:AN,2,FALSE),"A")</f>
        <v>A</v>
      </c>
      <c r="V344" s="174" t="str">
        <f ca="1">IF(VLOOKUP(F344,料單!C:U,19,FALSE)="","",VLOOKUP(F344,料單!C:U,19,FALSE))</f>
        <v/>
      </c>
      <c r="W344" s="361" t="str">
        <f t="shared" ca="1" si="26"/>
        <v/>
      </c>
      <c r="X344" s="361" t="str">
        <f t="shared" ca="1" si="27"/>
        <v/>
      </c>
      <c r="Y344" s="361" t="str">
        <f t="shared" ca="1" si="28"/>
        <v/>
      </c>
      <c r="Z344" s="361" t="str">
        <f t="shared" ca="1" si="29"/>
        <v/>
      </c>
      <c r="AA344" s="483">
        <f>料單!$K$3</f>
        <v>0</v>
      </c>
      <c r="AB344" s="483" t="str">
        <f>料單!$L$3</f>
        <v>拉、KD</v>
      </c>
    </row>
    <row r="345" spans="1:28" x14ac:dyDescent="0.25">
      <c r="A345" s="174">
        <f t="shared" si="25"/>
        <v>344</v>
      </c>
      <c r="B345" s="174" t="str">
        <f ca="1">料單!$C$1</f>
        <v>2026101401</v>
      </c>
      <c r="C345" s="174">
        <f>料單!$C$2</f>
        <v>0</v>
      </c>
      <c r="D345" s="6">
        <f>板材才數分析.!B345</f>
        <v>12</v>
      </c>
      <c r="E345" s="6">
        <f>板材才數分析.!C345</f>
        <v>0</v>
      </c>
      <c r="F345" s="6">
        <f>板材才數分析.!D345</f>
        <v>12014</v>
      </c>
      <c r="G345" s="6">
        <f ca="1">板材才數分析.!E345</f>
        <v>0</v>
      </c>
      <c r="H345" s="6">
        <f ca="1">板材才數分析.!F345</f>
        <v>0</v>
      </c>
      <c r="I345" s="6" t="str">
        <f ca="1">板材才數分析.!G345</f>
        <v/>
      </c>
      <c r="J345" s="6">
        <f ca="1">板材才數分析.!H345</f>
        <v>0</v>
      </c>
      <c r="K345" s="6" t="str">
        <f ca="1">板材才數分析.!I345</f>
        <v/>
      </c>
      <c r="L345" s="6">
        <f ca="1">板材才數分析.!J345</f>
        <v>0</v>
      </c>
      <c r="M345" s="6">
        <f ca="1">板材才數分析.!K345</f>
        <v>0</v>
      </c>
      <c r="N345" s="6" t="str">
        <f ca="1">板材才數分析.!L345</f>
        <v/>
      </c>
      <c r="O345" s="6">
        <f ca="1">板材才數分析.!M345</f>
        <v>0</v>
      </c>
      <c r="P345" t="str">
        <f ca="1">表格15[[#This Row],[封邊色號]]</f>
        <v/>
      </c>
      <c r="Q345" s="174" t="str">
        <f ca="1">IF(VLOOKUP(F345,料單!$C:$P,14,FALSE)="","",VLOOKUP(F345,料單!$C:$P,14,FALSE))</f>
        <v/>
      </c>
      <c r="R345" s="174" t="str">
        <f ca="1">IF(VLOOKUP(F345,料單!$C:$Q,15,FALSE)="","",VLOOKUP(F345,料單!$C:$Q,15,FALSE))</f>
        <v/>
      </c>
      <c r="S345" s="174" t="str">
        <f ca="1">IF(VLOOKUP(F345,料單!$C:$R,16,FALSE)="","",VLOOKUP(F345,料單!$C:$R,16,FALSE))</f>
        <v/>
      </c>
      <c r="T345" s="174" t="str">
        <f ca="1">IF(VLOOKUP(F345,料單!$C:$S,17,FALSE)="","",VLOOKUP(F345,料單!$C:$S,17,FALSE))</f>
        <v/>
      </c>
      <c r="U345" s="174" t="str">
        <f ca="1">_xlfn.IFNA(VLOOKUP(VLOOKUP(F345,料單!C:T,18,FALSE),資料庫!AM:AN,2,FALSE),"A")</f>
        <v>A</v>
      </c>
      <c r="V345" s="174" t="str">
        <f ca="1">IF(VLOOKUP(F345,料單!C:U,19,FALSE)="","",VLOOKUP(F345,料單!C:U,19,FALSE))</f>
        <v/>
      </c>
      <c r="W345" s="361" t="str">
        <f t="shared" ca="1" si="26"/>
        <v/>
      </c>
      <c r="X345" s="361" t="str">
        <f t="shared" ca="1" si="27"/>
        <v/>
      </c>
      <c r="Y345" s="361" t="str">
        <f t="shared" ca="1" si="28"/>
        <v/>
      </c>
      <c r="Z345" s="361" t="str">
        <f t="shared" ca="1" si="29"/>
        <v/>
      </c>
      <c r="AA345" s="483">
        <f>料單!$K$3</f>
        <v>0</v>
      </c>
      <c r="AB345" s="483" t="str">
        <f>料單!$L$3</f>
        <v>拉、KD</v>
      </c>
    </row>
    <row r="346" spans="1:28" x14ac:dyDescent="0.25">
      <c r="A346" s="174">
        <f t="shared" si="25"/>
        <v>345</v>
      </c>
      <c r="B346" s="174" t="str">
        <f ca="1">料單!$C$1</f>
        <v>2026101401</v>
      </c>
      <c r="C346" s="174">
        <f>料單!$C$2</f>
        <v>0</v>
      </c>
      <c r="D346" s="6">
        <f>板材才數分析.!B346</f>
        <v>12</v>
      </c>
      <c r="E346" s="6">
        <f>板材才數分析.!C346</f>
        <v>0</v>
      </c>
      <c r="F346" s="6">
        <f>板材才數分析.!D346</f>
        <v>12015</v>
      </c>
      <c r="G346" s="6">
        <f ca="1">板材才數分析.!E346</f>
        <v>0</v>
      </c>
      <c r="H346" s="6">
        <f ca="1">板材才數分析.!F346</f>
        <v>0</v>
      </c>
      <c r="I346" s="6" t="str">
        <f ca="1">板材才數分析.!G346</f>
        <v/>
      </c>
      <c r="J346" s="6">
        <f ca="1">板材才數分析.!H346</f>
        <v>0</v>
      </c>
      <c r="K346" s="6" t="str">
        <f ca="1">板材才數分析.!I346</f>
        <v/>
      </c>
      <c r="L346" s="6">
        <f ca="1">板材才數分析.!J346</f>
        <v>0</v>
      </c>
      <c r="M346" s="6">
        <f ca="1">板材才數分析.!K346</f>
        <v>0</v>
      </c>
      <c r="N346" s="6" t="str">
        <f ca="1">板材才數分析.!L346</f>
        <v/>
      </c>
      <c r="O346" s="6">
        <f ca="1">板材才數分析.!M346</f>
        <v>0</v>
      </c>
      <c r="P346" t="str">
        <f ca="1">表格15[[#This Row],[封邊色號]]</f>
        <v/>
      </c>
      <c r="Q346" s="174" t="str">
        <f ca="1">IF(VLOOKUP(F346,料單!$C:$P,14,FALSE)="","",VLOOKUP(F346,料單!$C:$P,14,FALSE))</f>
        <v/>
      </c>
      <c r="R346" s="174" t="str">
        <f ca="1">IF(VLOOKUP(F346,料單!$C:$Q,15,FALSE)="","",VLOOKUP(F346,料單!$C:$Q,15,FALSE))</f>
        <v/>
      </c>
      <c r="S346" s="174" t="str">
        <f ca="1">IF(VLOOKUP(F346,料單!$C:$R,16,FALSE)="","",VLOOKUP(F346,料單!$C:$R,16,FALSE))</f>
        <v/>
      </c>
      <c r="T346" s="174" t="str">
        <f ca="1">IF(VLOOKUP(F346,料單!$C:$S,17,FALSE)="","",VLOOKUP(F346,料單!$C:$S,17,FALSE))</f>
        <v/>
      </c>
      <c r="U346" s="174" t="str">
        <f ca="1">_xlfn.IFNA(VLOOKUP(VLOOKUP(F346,料單!C:T,18,FALSE),資料庫!AM:AN,2,FALSE),"A")</f>
        <v>A</v>
      </c>
      <c r="V346" s="174" t="str">
        <f ca="1">IF(VLOOKUP(F346,料單!C:U,19,FALSE)="","",VLOOKUP(F346,料單!C:U,19,FALSE))</f>
        <v/>
      </c>
      <c r="W346" s="361" t="str">
        <f t="shared" ca="1" si="26"/>
        <v/>
      </c>
      <c r="X346" s="361" t="str">
        <f t="shared" ca="1" si="27"/>
        <v/>
      </c>
      <c r="Y346" s="361" t="str">
        <f t="shared" ca="1" si="28"/>
        <v/>
      </c>
      <c r="Z346" s="361" t="str">
        <f t="shared" ca="1" si="29"/>
        <v/>
      </c>
      <c r="AA346" s="483">
        <f>料單!$K$3</f>
        <v>0</v>
      </c>
      <c r="AB346" s="483" t="str">
        <f>料單!$L$3</f>
        <v>拉、KD</v>
      </c>
    </row>
    <row r="347" spans="1:28" x14ac:dyDescent="0.25">
      <c r="A347" s="174">
        <f t="shared" si="25"/>
        <v>346</v>
      </c>
      <c r="B347" s="174" t="str">
        <f ca="1">料單!$C$1</f>
        <v>2026101401</v>
      </c>
      <c r="C347" s="174">
        <f>料單!$C$2</f>
        <v>0</v>
      </c>
      <c r="D347" s="6">
        <f>板材才數分析.!B347</f>
        <v>12</v>
      </c>
      <c r="E347" s="6">
        <f>板材才數分析.!C347</f>
        <v>0</v>
      </c>
      <c r="F347" s="6">
        <f>板材才數分析.!D347</f>
        <v>12016</v>
      </c>
      <c r="G347" s="6">
        <f ca="1">板材才數分析.!E347</f>
        <v>0</v>
      </c>
      <c r="H347" s="6">
        <f ca="1">板材才數分析.!F347</f>
        <v>0</v>
      </c>
      <c r="I347" s="6" t="str">
        <f ca="1">板材才數分析.!G347</f>
        <v/>
      </c>
      <c r="J347" s="6">
        <f ca="1">板材才數分析.!H347</f>
        <v>0</v>
      </c>
      <c r="K347" s="6" t="str">
        <f ca="1">板材才數分析.!I347</f>
        <v/>
      </c>
      <c r="L347" s="6">
        <f ca="1">板材才數分析.!J347</f>
        <v>0</v>
      </c>
      <c r="M347" s="6">
        <f ca="1">板材才數分析.!K347</f>
        <v>0</v>
      </c>
      <c r="N347" s="6" t="str">
        <f ca="1">板材才數分析.!L347</f>
        <v/>
      </c>
      <c r="O347" s="6">
        <f ca="1">板材才數分析.!M347</f>
        <v>0</v>
      </c>
      <c r="P347" t="str">
        <f ca="1">表格15[[#This Row],[封邊色號]]</f>
        <v/>
      </c>
      <c r="Q347" s="174" t="str">
        <f ca="1">IF(VLOOKUP(F347,料單!$C:$P,14,FALSE)="","",VLOOKUP(F347,料單!$C:$P,14,FALSE))</f>
        <v/>
      </c>
      <c r="R347" s="174" t="str">
        <f ca="1">IF(VLOOKUP(F347,料單!$C:$Q,15,FALSE)="","",VLOOKUP(F347,料單!$C:$Q,15,FALSE))</f>
        <v/>
      </c>
      <c r="S347" s="174" t="str">
        <f ca="1">IF(VLOOKUP(F347,料單!$C:$R,16,FALSE)="","",VLOOKUP(F347,料單!$C:$R,16,FALSE))</f>
        <v/>
      </c>
      <c r="T347" s="174" t="str">
        <f ca="1">IF(VLOOKUP(F347,料單!$C:$S,17,FALSE)="","",VLOOKUP(F347,料單!$C:$S,17,FALSE))</f>
        <v/>
      </c>
      <c r="U347" s="174" t="str">
        <f ca="1">_xlfn.IFNA(VLOOKUP(VLOOKUP(F347,料單!C:T,18,FALSE),資料庫!AM:AN,2,FALSE),"A")</f>
        <v>A</v>
      </c>
      <c r="V347" s="174" t="str">
        <f ca="1">IF(VLOOKUP(F347,料單!C:U,19,FALSE)="","",VLOOKUP(F347,料單!C:U,19,FALSE))</f>
        <v/>
      </c>
      <c r="W347" s="361" t="str">
        <f t="shared" ca="1" si="26"/>
        <v/>
      </c>
      <c r="X347" s="361" t="str">
        <f t="shared" ca="1" si="27"/>
        <v/>
      </c>
      <c r="Y347" s="361" t="str">
        <f t="shared" ca="1" si="28"/>
        <v/>
      </c>
      <c r="Z347" s="361" t="str">
        <f t="shared" ca="1" si="29"/>
        <v/>
      </c>
      <c r="AA347" s="483">
        <f>料單!$K$3</f>
        <v>0</v>
      </c>
      <c r="AB347" s="483" t="str">
        <f>料單!$L$3</f>
        <v>拉、KD</v>
      </c>
    </row>
    <row r="348" spans="1:28" x14ac:dyDescent="0.25">
      <c r="A348" s="174">
        <f t="shared" si="25"/>
        <v>347</v>
      </c>
      <c r="B348" s="174" t="str">
        <f ca="1">料單!$C$1</f>
        <v>2026101401</v>
      </c>
      <c r="C348" s="174">
        <f>料單!$C$2</f>
        <v>0</v>
      </c>
      <c r="D348" s="6">
        <f>板材才數分析.!B348</f>
        <v>12</v>
      </c>
      <c r="E348" s="6">
        <f>板材才數分析.!C348</f>
        <v>0</v>
      </c>
      <c r="F348" s="6">
        <f>板材才數分析.!D348</f>
        <v>12017</v>
      </c>
      <c r="G348" s="6">
        <f ca="1">板材才數分析.!E348</f>
        <v>0</v>
      </c>
      <c r="H348" s="6">
        <f ca="1">板材才數分析.!F348</f>
        <v>0</v>
      </c>
      <c r="I348" s="6" t="str">
        <f ca="1">板材才數分析.!G348</f>
        <v/>
      </c>
      <c r="J348" s="6">
        <f ca="1">板材才數分析.!H348</f>
        <v>0</v>
      </c>
      <c r="K348" s="6" t="str">
        <f ca="1">板材才數分析.!I348</f>
        <v/>
      </c>
      <c r="L348" s="6">
        <f ca="1">板材才數分析.!J348</f>
        <v>0</v>
      </c>
      <c r="M348" s="6">
        <f ca="1">板材才數分析.!K348</f>
        <v>0</v>
      </c>
      <c r="N348" s="6" t="str">
        <f ca="1">板材才數分析.!L348</f>
        <v/>
      </c>
      <c r="O348" s="6">
        <f ca="1">板材才數分析.!M348</f>
        <v>0</v>
      </c>
      <c r="P348" t="str">
        <f ca="1">表格15[[#This Row],[封邊色號]]</f>
        <v/>
      </c>
      <c r="Q348" s="174" t="str">
        <f ca="1">IF(VLOOKUP(F348,料單!$C:$P,14,FALSE)="","",VLOOKUP(F348,料單!$C:$P,14,FALSE))</f>
        <v/>
      </c>
      <c r="R348" s="174" t="str">
        <f ca="1">IF(VLOOKUP(F348,料單!$C:$Q,15,FALSE)="","",VLOOKUP(F348,料單!$C:$Q,15,FALSE))</f>
        <v/>
      </c>
      <c r="S348" s="174" t="str">
        <f ca="1">IF(VLOOKUP(F348,料單!$C:$R,16,FALSE)="","",VLOOKUP(F348,料單!$C:$R,16,FALSE))</f>
        <v/>
      </c>
      <c r="T348" s="174" t="str">
        <f ca="1">IF(VLOOKUP(F348,料單!$C:$S,17,FALSE)="","",VLOOKUP(F348,料單!$C:$S,17,FALSE))</f>
        <v/>
      </c>
      <c r="U348" s="174" t="str">
        <f ca="1">_xlfn.IFNA(VLOOKUP(VLOOKUP(F348,料單!C:T,18,FALSE),資料庫!AM:AN,2,FALSE),"A")</f>
        <v>A</v>
      </c>
      <c r="V348" s="174" t="str">
        <f ca="1">IF(VLOOKUP(F348,料單!C:U,19,FALSE)="","",VLOOKUP(F348,料單!C:U,19,FALSE))</f>
        <v/>
      </c>
      <c r="W348" s="361" t="str">
        <f t="shared" ca="1" si="26"/>
        <v/>
      </c>
      <c r="X348" s="361" t="str">
        <f t="shared" ca="1" si="27"/>
        <v/>
      </c>
      <c r="Y348" s="361" t="str">
        <f t="shared" ca="1" si="28"/>
        <v/>
      </c>
      <c r="Z348" s="361" t="str">
        <f t="shared" ca="1" si="29"/>
        <v/>
      </c>
      <c r="AA348" s="483">
        <f>料單!$K$3</f>
        <v>0</v>
      </c>
      <c r="AB348" s="483" t="str">
        <f>料單!$L$3</f>
        <v>拉、KD</v>
      </c>
    </row>
    <row r="349" spans="1:28" x14ac:dyDescent="0.25">
      <c r="A349" s="174">
        <f t="shared" si="25"/>
        <v>348</v>
      </c>
      <c r="B349" s="174" t="str">
        <f ca="1">料單!$C$1</f>
        <v>2026101401</v>
      </c>
      <c r="C349" s="174">
        <f>料單!$C$2</f>
        <v>0</v>
      </c>
      <c r="D349" s="6">
        <f>板材才數分析.!B349</f>
        <v>12</v>
      </c>
      <c r="E349" s="6">
        <f>板材才數分析.!C349</f>
        <v>0</v>
      </c>
      <c r="F349" s="6">
        <f>板材才數分析.!D349</f>
        <v>12018</v>
      </c>
      <c r="G349" s="6">
        <f ca="1">板材才數分析.!E349</f>
        <v>0</v>
      </c>
      <c r="H349" s="6">
        <f ca="1">板材才數分析.!F349</f>
        <v>0</v>
      </c>
      <c r="I349" s="6" t="str">
        <f ca="1">板材才數分析.!G349</f>
        <v/>
      </c>
      <c r="J349" s="6">
        <f ca="1">板材才數分析.!H349</f>
        <v>0</v>
      </c>
      <c r="K349" s="6" t="str">
        <f ca="1">板材才數分析.!I349</f>
        <v/>
      </c>
      <c r="L349" s="6">
        <f ca="1">板材才數分析.!J349</f>
        <v>0</v>
      </c>
      <c r="M349" s="6">
        <f ca="1">板材才數分析.!K349</f>
        <v>0</v>
      </c>
      <c r="N349" s="6" t="str">
        <f ca="1">板材才數分析.!L349</f>
        <v/>
      </c>
      <c r="O349" s="6">
        <f ca="1">板材才數分析.!M349</f>
        <v>0</v>
      </c>
      <c r="P349" t="str">
        <f ca="1">表格15[[#This Row],[封邊色號]]</f>
        <v/>
      </c>
      <c r="Q349" s="174" t="str">
        <f ca="1">IF(VLOOKUP(F349,料單!$C:$P,14,FALSE)="","",VLOOKUP(F349,料單!$C:$P,14,FALSE))</f>
        <v/>
      </c>
      <c r="R349" s="174" t="str">
        <f ca="1">IF(VLOOKUP(F349,料單!$C:$Q,15,FALSE)="","",VLOOKUP(F349,料單!$C:$Q,15,FALSE))</f>
        <v/>
      </c>
      <c r="S349" s="174" t="str">
        <f ca="1">IF(VLOOKUP(F349,料單!$C:$R,16,FALSE)="","",VLOOKUP(F349,料單!$C:$R,16,FALSE))</f>
        <v/>
      </c>
      <c r="T349" s="174" t="str">
        <f ca="1">IF(VLOOKUP(F349,料單!$C:$S,17,FALSE)="","",VLOOKUP(F349,料單!$C:$S,17,FALSE))</f>
        <v/>
      </c>
      <c r="U349" s="174" t="str">
        <f ca="1">_xlfn.IFNA(VLOOKUP(VLOOKUP(F349,料單!C:T,18,FALSE),資料庫!AM:AN,2,FALSE),"A")</f>
        <v>A</v>
      </c>
      <c r="V349" s="174" t="str">
        <f ca="1">IF(VLOOKUP(F349,料單!C:U,19,FALSE)="","",VLOOKUP(F349,料單!C:U,19,FALSE))</f>
        <v/>
      </c>
      <c r="W349" s="361" t="str">
        <f t="shared" ca="1" si="26"/>
        <v/>
      </c>
      <c r="X349" s="361" t="str">
        <f t="shared" ca="1" si="27"/>
        <v/>
      </c>
      <c r="Y349" s="361" t="str">
        <f t="shared" ca="1" si="28"/>
        <v/>
      </c>
      <c r="Z349" s="361" t="str">
        <f t="shared" ca="1" si="29"/>
        <v/>
      </c>
      <c r="AA349" s="483">
        <f>料單!$K$3</f>
        <v>0</v>
      </c>
      <c r="AB349" s="483" t="str">
        <f>料單!$L$3</f>
        <v>拉、KD</v>
      </c>
    </row>
    <row r="350" spans="1:28" x14ac:dyDescent="0.25">
      <c r="A350" s="174">
        <f t="shared" si="25"/>
        <v>349</v>
      </c>
      <c r="B350" s="174" t="str">
        <f ca="1">料單!$C$1</f>
        <v>2026101401</v>
      </c>
      <c r="C350" s="174">
        <f>料單!$C$2</f>
        <v>0</v>
      </c>
      <c r="D350" s="6">
        <f>板材才數分析.!B350</f>
        <v>12</v>
      </c>
      <c r="E350" s="6">
        <f>板材才數分析.!C350</f>
        <v>0</v>
      </c>
      <c r="F350" s="6">
        <f>板材才數分析.!D350</f>
        <v>12019</v>
      </c>
      <c r="G350" s="6">
        <f ca="1">板材才數分析.!E350</f>
        <v>0</v>
      </c>
      <c r="H350" s="6">
        <f ca="1">板材才數分析.!F350</f>
        <v>0</v>
      </c>
      <c r="I350" s="6" t="str">
        <f ca="1">板材才數分析.!G350</f>
        <v/>
      </c>
      <c r="J350" s="6">
        <f ca="1">板材才數分析.!H350</f>
        <v>0</v>
      </c>
      <c r="K350" s="6" t="str">
        <f ca="1">板材才數分析.!I350</f>
        <v/>
      </c>
      <c r="L350" s="6">
        <f ca="1">板材才數分析.!J350</f>
        <v>0</v>
      </c>
      <c r="M350" s="6">
        <f ca="1">板材才數分析.!K350</f>
        <v>0</v>
      </c>
      <c r="N350" s="6" t="str">
        <f ca="1">板材才數分析.!L350</f>
        <v/>
      </c>
      <c r="O350" s="6">
        <f ca="1">板材才數分析.!M350</f>
        <v>0</v>
      </c>
      <c r="P350" t="str">
        <f ca="1">表格15[[#This Row],[封邊色號]]</f>
        <v/>
      </c>
      <c r="Q350" s="174" t="str">
        <f ca="1">IF(VLOOKUP(F350,料單!$C:$P,14,FALSE)="","",VLOOKUP(F350,料單!$C:$P,14,FALSE))</f>
        <v/>
      </c>
      <c r="R350" s="174" t="str">
        <f ca="1">IF(VLOOKUP(F350,料單!$C:$Q,15,FALSE)="","",VLOOKUP(F350,料單!$C:$Q,15,FALSE))</f>
        <v/>
      </c>
      <c r="S350" s="174" t="str">
        <f ca="1">IF(VLOOKUP(F350,料單!$C:$R,16,FALSE)="","",VLOOKUP(F350,料單!$C:$R,16,FALSE))</f>
        <v/>
      </c>
      <c r="T350" s="174" t="str">
        <f ca="1">IF(VLOOKUP(F350,料單!$C:$S,17,FALSE)="","",VLOOKUP(F350,料單!$C:$S,17,FALSE))</f>
        <v/>
      </c>
      <c r="U350" s="174" t="str">
        <f ca="1">_xlfn.IFNA(VLOOKUP(VLOOKUP(F350,料單!C:T,18,FALSE),資料庫!AM:AN,2,FALSE),"A")</f>
        <v>A</v>
      </c>
      <c r="V350" s="174" t="str">
        <f ca="1">IF(VLOOKUP(F350,料單!C:U,19,FALSE)="","",VLOOKUP(F350,料單!C:U,19,FALSE))</f>
        <v/>
      </c>
      <c r="W350" s="361" t="str">
        <f t="shared" ca="1" si="26"/>
        <v/>
      </c>
      <c r="X350" s="361" t="str">
        <f t="shared" ca="1" si="27"/>
        <v/>
      </c>
      <c r="Y350" s="361" t="str">
        <f t="shared" ca="1" si="28"/>
        <v/>
      </c>
      <c r="Z350" s="361" t="str">
        <f t="shared" ca="1" si="29"/>
        <v/>
      </c>
      <c r="AA350" s="483">
        <f>料單!$K$3</f>
        <v>0</v>
      </c>
      <c r="AB350" s="483" t="str">
        <f>料單!$L$3</f>
        <v>拉、KD</v>
      </c>
    </row>
    <row r="351" spans="1:28" x14ac:dyDescent="0.25">
      <c r="A351" s="174">
        <f t="shared" si="25"/>
        <v>350</v>
      </c>
      <c r="B351" s="174" t="str">
        <f ca="1">料單!$C$1</f>
        <v>2026101401</v>
      </c>
      <c r="C351" s="174">
        <f>料單!$C$2</f>
        <v>0</v>
      </c>
      <c r="D351" s="6">
        <f>板材才數分析.!B351</f>
        <v>12</v>
      </c>
      <c r="E351" s="6">
        <f>板材才數分析.!C351</f>
        <v>0</v>
      </c>
      <c r="F351" s="6">
        <f>板材才數分析.!D351</f>
        <v>12020</v>
      </c>
      <c r="G351" s="6">
        <f ca="1">板材才數分析.!E351</f>
        <v>0</v>
      </c>
      <c r="H351" s="6">
        <f ca="1">板材才數分析.!F351</f>
        <v>0</v>
      </c>
      <c r="I351" s="6" t="str">
        <f ca="1">板材才數分析.!G351</f>
        <v/>
      </c>
      <c r="J351" s="6">
        <f ca="1">板材才數分析.!H351</f>
        <v>0</v>
      </c>
      <c r="K351" s="6" t="str">
        <f ca="1">板材才數分析.!I351</f>
        <v/>
      </c>
      <c r="L351" s="6">
        <f ca="1">板材才數分析.!J351</f>
        <v>0</v>
      </c>
      <c r="M351" s="6">
        <f ca="1">板材才數分析.!K351</f>
        <v>0</v>
      </c>
      <c r="N351" s="6" t="str">
        <f ca="1">板材才數分析.!L351</f>
        <v/>
      </c>
      <c r="O351" s="6">
        <f ca="1">板材才數分析.!M351</f>
        <v>0</v>
      </c>
      <c r="P351" t="str">
        <f ca="1">表格15[[#This Row],[封邊色號]]</f>
        <v/>
      </c>
      <c r="Q351" s="174" t="str">
        <f ca="1">IF(VLOOKUP(F351,料單!$C:$P,14,FALSE)="","",VLOOKUP(F351,料單!$C:$P,14,FALSE))</f>
        <v/>
      </c>
      <c r="R351" s="174" t="str">
        <f ca="1">IF(VLOOKUP(F351,料單!$C:$Q,15,FALSE)="","",VLOOKUP(F351,料單!$C:$Q,15,FALSE))</f>
        <v/>
      </c>
      <c r="S351" s="174" t="str">
        <f ca="1">IF(VLOOKUP(F351,料單!$C:$R,16,FALSE)="","",VLOOKUP(F351,料單!$C:$R,16,FALSE))</f>
        <v/>
      </c>
      <c r="T351" s="174" t="str">
        <f ca="1">IF(VLOOKUP(F351,料單!$C:$S,17,FALSE)="","",VLOOKUP(F351,料單!$C:$S,17,FALSE))</f>
        <v/>
      </c>
      <c r="U351" s="174" t="str">
        <f ca="1">_xlfn.IFNA(VLOOKUP(VLOOKUP(F351,料單!C:T,18,FALSE),資料庫!AM:AN,2,FALSE),"A")</f>
        <v>A</v>
      </c>
      <c r="V351" s="174" t="str">
        <f ca="1">IF(VLOOKUP(F351,料單!C:U,19,FALSE)="","",VLOOKUP(F351,料單!C:U,19,FALSE))</f>
        <v/>
      </c>
      <c r="W351" s="361" t="str">
        <f t="shared" ca="1" si="26"/>
        <v/>
      </c>
      <c r="X351" s="361" t="str">
        <f t="shared" ca="1" si="27"/>
        <v/>
      </c>
      <c r="Y351" s="361" t="str">
        <f t="shared" ca="1" si="28"/>
        <v/>
      </c>
      <c r="Z351" s="361" t="str">
        <f t="shared" ca="1" si="29"/>
        <v/>
      </c>
      <c r="AA351" s="483">
        <f>料單!$K$3</f>
        <v>0</v>
      </c>
      <c r="AB351" s="483" t="str">
        <f>料單!$L$3</f>
        <v>拉、KD</v>
      </c>
    </row>
    <row r="352" spans="1:28" x14ac:dyDescent="0.25">
      <c r="A352" s="174">
        <f t="shared" si="25"/>
        <v>351</v>
      </c>
      <c r="B352" s="174" t="str">
        <f ca="1">料單!$C$1</f>
        <v>2026101401</v>
      </c>
      <c r="C352" s="174">
        <f>料單!$C$2</f>
        <v>0</v>
      </c>
      <c r="D352" s="6">
        <f>板材才數分析.!B352</f>
        <v>12</v>
      </c>
      <c r="E352" s="6">
        <f>板材才數分析.!C352</f>
        <v>0</v>
      </c>
      <c r="F352" s="6">
        <f>板材才數分析.!D352</f>
        <v>12021</v>
      </c>
      <c r="G352" s="6">
        <f ca="1">板材才數分析.!E352</f>
        <v>0</v>
      </c>
      <c r="H352" s="6">
        <f ca="1">板材才數分析.!F352</f>
        <v>0</v>
      </c>
      <c r="I352" s="6" t="str">
        <f ca="1">板材才數分析.!G352</f>
        <v/>
      </c>
      <c r="J352" s="6">
        <f ca="1">板材才數分析.!H352</f>
        <v>0</v>
      </c>
      <c r="K352" s="6" t="str">
        <f ca="1">板材才數分析.!I352</f>
        <v/>
      </c>
      <c r="L352" s="6">
        <f ca="1">板材才數分析.!J352</f>
        <v>0</v>
      </c>
      <c r="M352" s="6">
        <f ca="1">板材才數分析.!K352</f>
        <v>0</v>
      </c>
      <c r="N352" s="6" t="str">
        <f ca="1">板材才數分析.!L352</f>
        <v/>
      </c>
      <c r="O352" s="6">
        <f ca="1">板材才數分析.!M352</f>
        <v>0</v>
      </c>
      <c r="P352" t="str">
        <f ca="1">表格15[[#This Row],[封邊色號]]</f>
        <v/>
      </c>
      <c r="Q352" s="174" t="str">
        <f ca="1">IF(VLOOKUP(F352,料單!$C:$P,14,FALSE)="","",VLOOKUP(F352,料單!$C:$P,14,FALSE))</f>
        <v/>
      </c>
      <c r="R352" s="174" t="str">
        <f ca="1">IF(VLOOKUP(F352,料單!$C:$Q,15,FALSE)="","",VLOOKUP(F352,料單!$C:$Q,15,FALSE))</f>
        <v/>
      </c>
      <c r="S352" s="174" t="str">
        <f ca="1">IF(VLOOKUP(F352,料單!$C:$R,16,FALSE)="","",VLOOKUP(F352,料單!$C:$R,16,FALSE))</f>
        <v/>
      </c>
      <c r="T352" s="174" t="str">
        <f ca="1">IF(VLOOKUP(F352,料單!$C:$S,17,FALSE)="","",VLOOKUP(F352,料單!$C:$S,17,FALSE))</f>
        <v/>
      </c>
      <c r="U352" s="174" t="str">
        <f ca="1">_xlfn.IFNA(VLOOKUP(VLOOKUP(F352,料單!C:T,18,FALSE),資料庫!AM:AN,2,FALSE),"A")</f>
        <v>A</v>
      </c>
      <c r="V352" s="174" t="str">
        <f ca="1">IF(VLOOKUP(F352,料單!C:U,19,FALSE)="","",VLOOKUP(F352,料單!C:U,19,FALSE))</f>
        <v/>
      </c>
      <c r="W352" s="361" t="str">
        <f t="shared" ca="1" si="26"/>
        <v/>
      </c>
      <c r="X352" s="361" t="str">
        <f t="shared" ca="1" si="27"/>
        <v/>
      </c>
      <c r="Y352" s="361" t="str">
        <f t="shared" ca="1" si="28"/>
        <v/>
      </c>
      <c r="Z352" s="361" t="str">
        <f t="shared" ca="1" si="29"/>
        <v/>
      </c>
      <c r="AA352" s="483">
        <f>料單!$K$3</f>
        <v>0</v>
      </c>
      <c r="AB352" s="483" t="str">
        <f>料單!$L$3</f>
        <v>拉、KD</v>
      </c>
    </row>
    <row r="353" spans="1:28" x14ac:dyDescent="0.25">
      <c r="A353" s="174">
        <f t="shared" si="25"/>
        <v>352</v>
      </c>
      <c r="B353" s="174" t="str">
        <f ca="1">料單!$C$1</f>
        <v>2026101401</v>
      </c>
      <c r="C353" s="174">
        <f>料單!$C$2</f>
        <v>0</v>
      </c>
      <c r="D353" s="6">
        <f>板材才數分析.!B353</f>
        <v>12</v>
      </c>
      <c r="E353" s="6">
        <f>板材才數分析.!C353</f>
        <v>0</v>
      </c>
      <c r="F353" s="6">
        <f>板材才數分析.!D353</f>
        <v>12022</v>
      </c>
      <c r="G353" s="6">
        <f ca="1">板材才數分析.!E353</f>
        <v>0</v>
      </c>
      <c r="H353" s="6">
        <f ca="1">板材才數分析.!F353</f>
        <v>0</v>
      </c>
      <c r="I353" s="6" t="str">
        <f ca="1">板材才數分析.!G353</f>
        <v/>
      </c>
      <c r="J353" s="6">
        <f ca="1">板材才數分析.!H353</f>
        <v>0</v>
      </c>
      <c r="K353" s="6" t="str">
        <f ca="1">板材才數分析.!I353</f>
        <v/>
      </c>
      <c r="L353" s="6">
        <f ca="1">板材才數分析.!J353</f>
        <v>0</v>
      </c>
      <c r="M353" s="6">
        <f ca="1">板材才數分析.!K353</f>
        <v>0</v>
      </c>
      <c r="N353" s="6" t="str">
        <f ca="1">板材才數分析.!L353</f>
        <v/>
      </c>
      <c r="O353" s="6">
        <f ca="1">板材才數分析.!M353</f>
        <v>0</v>
      </c>
      <c r="P353" t="str">
        <f ca="1">表格15[[#This Row],[封邊色號]]</f>
        <v/>
      </c>
      <c r="Q353" s="174" t="str">
        <f ca="1">IF(VLOOKUP(F353,料單!$C:$P,14,FALSE)="","",VLOOKUP(F353,料單!$C:$P,14,FALSE))</f>
        <v/>
      </c>
      <c r="R353" s="174" t="str">
        <f ca="1">IF(VLOOKUP(F353,料單!$C:$Q,15,FALSE)="","",VLOOKUP(F353,料單!$C:$Q,15,FALSE))</f>
        <v/>
      </c>
      <c r="S353" s="174" t="str">
        <f ca="1">IF(VLOOKUP(F353,料單!$C:$R,16,FALSE)="","",VLOOKUP(F353,料單!$C:$R,16,FALSE))</f>
        <v/>
      </c>
      <c r="T353" s="174" t="str">
        <f ca="1">IF(VLOOKUP(F353,料單!$C:$S,17,FALSE)="","",VLOOKUP(F353,料單!$C:$S,17,FALSE))</f>
        <v/>
      </c>
      <c r="U353" s="174" t="str">
        <f ca="1">_xlfn.IFNA(VLOOKUP(VLOOKUP(F353,料單!C:T,18,FALSE),資料庫!AM:AN,2,FALSE),"A")</f>
        <v>A</v>
      </c>
      <c r="V353" s="174" t="str">
        <f ca="1">IF(VLOOKUP(F353,料單!C:U,19,FALSE)="","",VLOOKUP(F353,料單!C:U,19,FALSE))</f>
        <v/>
      </c>
      <c r="W353" s="361" t="str">
        <f t="shared" ca="1" si="26"/>
        <v/>
      </c>
      <c r="X353" s="361" t="str">
        <f t="shared" ca="1" si="27"/>
        <v/>
      </c>
      <c r="Y353" s="361" t="str">
        <f t="shared" ca="1" si="28"/>
        <v/>
      </c>
      <c r="Z353" s="361" t="str">
        <f t="shared" ca="1" si="29"/>
        <v/>
      </c>
      <c r="AA353" s="483">
        <f>料單!$K$3</f>
        <v>0</v>
      </c>
      <c r="AB353" s="483" t="str">
        <f>料單!$L$3</f>
        <v>拉、KD</v>
      </c>
    </row>
    <row r="354" spans="1:28" x14ac:dyDescent="0.25">
      <c r="A354" s="174">
        <f t="shared" si="25"/>
        <v>353</v>
      </c>
      <c r="B354" s="174" t="str">
        <f ca="1">料單!$C$1</f>
        <v>2026101401</v>
      </c>
      <c r="C354" s="174">
        <f>料單!$C$2</f>
        <v>0</v>
      </c>
      <c r="D354" s="6">
        <f>板材才數分析.!B354</f>
        <v>12</v>
      </c>
      <c r="E354" s="6">
        <f>板材才數分析.!C354</f>
        <v>0</v>
      </c>
      <c r="F354" s="6">
        <f>板材才數分析.!D354</f>
        <v>12023</v>
      </c>
      <c r="G354" s="6">
        <f ca="1">板材才數分析.!E354</f>
        <v>0</v>
      </c>
      <c r="H354" s="6">
        <f ca="1">板材才數分析.!F354</f>
        <v>0</v>
      </c>
      <c r="I354" s="6" t="str">
        <f ca="1">板材才數分析.!G354</f>
        <v/>
      </c>
      <c r="J354" s="6">
        <f ca="1">板材才數分析.!H354</f>
        <v>0</v>
      </c>
      <c r="K354" s="6" t="str">
        <f ca="1">板材才數分析.!I354</f>
        <v/>
      </c>
      <c r="L354" s="6">
        <f ca="1">板材才數分析.!J354</f>
        <v>0</v>
      </c>
      <c r="M354" s="6">
        <f ca="1">板材才數分析.!K354</f>
        <v>0</v>
      </c>
      <c r="N354" s="6" t="str">
        <f ca="1">板材才數分析.!L354</f>
        <v/>
      </c>
      <c r="O354" s="6">
        <f ca="1">板材才數分析.!M354</f>
        <v>0</v>
      </c>
      <c r="P354" t="str">
        <f ca="1">表格15[[#This Row],[封邊色號]]</f>
        <v/>
      </c>
      <c r="Q354" s="174" t="str">
        <f ca="1">IF(VLOOKUP(F354,料單!$C:$P,14,FALSE)="","",VLOOKUP(F354,料單!$C:$P,14,FALSE))</f>
        <v/>
      </c>
      <c r="R354" s="174" t="str">
        <f ca="1">IF(VLOOKUP(F354,料單!$C:$Q,15,FALSE)="","",VLOOKUP(F354,料單!$C:$Q,15,FALSE))</f>
        <v/>
      </c>
      <c r="S354" s="174" t="str">
        <f ca="1">IF(VLOOKUP(F354,料單!$C:$R,16,FALSE)="","",VLOOKUP(F354,料單!$C:$R,16,FALSE))</f>
        <v/>
      </c>
      <c r="T354" s="174" t="str">
        <f ca="1">IF(VLOOKUP(F354,料單!$C:$S,17,FALSE)="","",VLOOKUP(F354,料單!$C:$S,17,FALSE))</f>
        <v/>
      </c>
      <c r="U354" s="174" t="str">
        <f ca="1">_xlfn.IFNA(VLOOKUP(VLOOKUP(F354,料單!C:T,18,FALSE),資料庫!AM:AN,2,FALSE),"A")</f>
        <v>A</v>
      </c>
      <c r="V354" s="174" t="str">
        <f ca="1">IF(VLOOKUP(F354,料單!C:U,19,FALSE)="","",VLOOKUP(F354,料單!C:U,19,FALSE))</f>
        <v/>
      </c>
      <c r="W354" s="361" t="str">
        <f t="shared" ca="1" si="26"/>
        <v/>
      </c>
      <c r="X354" s="361" t="str">
        <f t="shared" ca="1" si="27"/>
        <v/>
      </c>
      <c r="Y354" s="361" t="str">
        <f t="shared" ca="1" si="28"/>
        <v/>
      </c>
      <c r="Z354" s="361" t="str">
        <f t="shared" ca="1" si="29"/>
        <v/>
      </c>
      <c r="AA354" s="483">
        <f>料單!$K$3</f>
        <v>0</v>
      </c>
      <c r="AB354" s="483" t="str">
        <f>料單!$L$3</f>
        <v>拉、KD</v>
      </c>
    </row>
    <row r="355" spans="1:28" x14ac:dyDescent="0.25">
      <c r="A355" s="174">
        <f t="shared" si="25"/>
        <v>354</v>
      </c>
      <c r="B355" s="174" t="str">
        <f ca="1">料單!$C$1</f>
        <v>2026101401</v>
      </c>
      <c r="C355" s="174">
        <f>料單!$C$2</f>
        <v>0</v>
      </c>
      <c r="D355" s="6">
        <f>板材才數分析.!B355</f>
        <v>12</v>
      </c>
      <c r="E355" s="6">
        <f>板材才數分析.!C355</f>
        <v>0</v>
      </c>
      <c r="F355" s="6">
        <f>板材才數分析.!D355</f>
        <v>12024</v>
      </c>
      <c r="G355" s="6">
        <f ca="1">板材才數分析.!E355</f>
        <v>0</v>
      </c>
      <c r="H355" s="6">
        <f ca="1">板材才數分析.!F355</f>
        <v>0</v>
      </c>
      <c r="I355" s="6" t="str">
        <f ca="1">板材才數分析.!G355</f>
        <v/>
      </c>
      <c r="J355" s="6">
        <f ca="1">板材才數分析.!H355</f>
        <v>0</v>
      </c>
      <c r="K355" s="6" t="str">
        <f ca="1">板材才數分析.!I355</f>
        <v/>
      </c>
      <c r="L355" s="6">
        <f ca="1">板材才數分析.!J355</f>
        <v>0</v>
      </c>
      <c r="M355" s="6">
        <f ca="1">板材才數分析.!K355</f>
        <v>0</v>
      </c>
      <c r="N355" s="6" t="str">
        <f ca="1">板材才數分析.!L355</f>
        <v/>
      </c>
      <c r="O355" s="6">
        <f ca="1">板材才數分析.!M355</f>
        <v>0</v>
      </c>
      <c r="P355" t="str">
        <f ca="1">表格15[[#This Row],[封邊色號]]</f>
        <v/>
      </c>
      <c r="Q355" s="174" t="str">
        <f ca="1">IF(VLOOKUP(F355,料單!$C:$P,14,FALSE)="","",VLOOKUP(F355,料單!$C:$P,14,FALSE))</f>
        <v/>
      </c>
      <c r="R355" s="174" t="str">
        <f ca="1">IF(VLOOKUP(F355,料單!$C:$Q,15,FALSE)="","",VLOOKUP(F355,料單!$C:$Q,15,FALSE))</f>
        <v/>
      </c>
      <c r="S355" s="174" t="str">
        <f ca="1">IF(VLOOKUP(F355,料單!$C:$R,16,FALSE)="","",VLOOKUP(F355,料單!$C:$R,16,FALSE))</f>
        <v/>
      </c>
      <c r="T355" s="174" t="str">
        <f ca="1">IF(VLOOKUP(F355,料單!$C:$S,17,FALSE)="","",VLOOKUP(F355,料單!$C:$S,17,FALSE))</f>
        <v/>
      </c>
      <c r="U355" s="174" t="str">
        <f ca="1">_xlfn.IFNA(VLOOKUP(VLOOKUP(F355,料單!C:T,18,FALSE),資料庫!AM:AN,2,FALSE),"A")</f>
        <v>A</v>
      </c>
      <c r="V355" s="174" t="str">
        <f ca="1">IF(VLOOKUP(F355,料單!C:U,19,FALSE)="","",VLOOKUP(F355,料單!C:U,19,FALSE))</f>
        <v/>
      </c>
      <c r="W355" s="361" t="str">
        <f t="shared" ca="1" si="26"/>
        <v/>
      </c>
      <c r="X355" s="361" t="str">
        <f t="shared" ca="1" si="27"/>
        <v/>
      </c>
      <c r="Y355" s="361" t="str">
        <f t="shared" ca="1" si="28"/>
        <v/>
      </c>
      <c r="Z355" s="361" t="str">
        <f t="shared" ca="1" si="29"/>
        <v/>
      </c>
      <c r="AA355" s="483">
        <f>料單!$K$3</f>
        <v>0</v>
      </c>
      <c r="AB355" s="483" t="str">
        <f>料單!$L$3</f>
        <v>拉、KD</v>
      </c>
    </row>
    <row r="356" spans="1:28" x14ac:dyDescent="0.25">
      <c r="A356" s="174">
        <f t="shared" si="25"/>
        <v>355</v>
      </c>
      <c r="B356" s="174" t="str">
        <f ca="1">料單!$C$1</f>
        <v>2026101401</v>
      </c>
      <c r="C356" s="174">
        <f>料單!$C$2</f>
        <v>0</v>
      </c>
      <c r="D356" s="6">
        <f>板材才數分析.!B356</f>
        <v>12</v>
      </c>
      <c r="E356" s="6">
        <f>板材才數分析.!C356</f>
        <v>0</v>
      </c>
      <c r="F356" s="6">
        <f>板材才數分析.!D356</f>
        <v>12025</v>
      </c>
      <c r="G356" s="6">
        <f ca="1">板材才數分析.!E356</f>
        <v>0</v>
      </c>
      <c r="H356" s="6">
        <f ca="1">板材才數分析.!F356</f>
        <v>0</v>
      </c>
      <c r="I356" s="6" t="str">
        <f ca="1">板材才數分析.!G356</f>
        <v/>
      </c>
      <c r="J356" s="6">
        <f ca="1">板材才數分析.!H356</f>
        <v>0</v>
      </c>
      <c r="K356" s="6" t="str">
        <f ca="1">板材才數分析.!I356</f>
        <v/>
      </c>
      <c r="L356" s="6">
        <f ca="1">板材才數分析.!J356</f>
        <v>0</v>
      </c>
      <c r="M356" s="6">
        <f ca="1">板材才數分析.!K356</f>
        <v>0</v>
      </c>
      <c r="N356" s="6" t="str">
        <f ca="1">板材才數分析.!L356</f>
        <v/>
      </c>
      <c r="O356" s="6">
        <f ca="1">板材才數分析.!M356</f>
        <v>0</v>
      </c>
      <c r="P356" t="str">
        <f ca="1">表格15[[#This Row],[封邊色號]]</f>
        <v/>
      </c>
      <c r="Q356" s="174" t="str">
        <f ca="1">IF(VLOOKUP(F356,料單!$C:$P,14,FALSE)="","",VLOOKUP(F356,料單!$C:$P,14,FALSE))</f>
        <v/>
      </c>
      <c r="R356" s="174" t="str">
        <f ca="1">IF(VLOOKUP(F356,料單!$C:$Q,15,FALSE)="","",VLOOKUP(F356,料單!$C:$Q,15,FALSE))</f>
        <v/>
      </c>
      <c r="S356" s="174" t="str">
        <f ca="1">IF(VLOOKUP(F356,料單!$C:$R,16,FALSE)="","",VLOOKUP(F356,料單!$C:$R,16,FALSE))</f>
        <v/>
      </c>
      <c r="T356" s="174" t="str">
        <f ca="1">IF(VLOOKUP(F356,料單!$C:$S,17,FALSE)="","",VLOOKUP(F356,料單!$C:$S,17,FALSE))</f>
        <v/>
      </c>
      <c r="U356" s="174" t="str">
        <f ca="1">_xlfn.IFNA(VLOOKUP(VLOOKUP(F356,料單!C:T,18,FALSE),資料庫!AM:AN,2,FALSE),"A")</f>
        <v>A</v>
      </c>
      <c r="V356" s="174" t="str">
        <f ca="1">IF(VLOOKUP(F356,料單!C:U,19,FALSE)="","",VLOOKUP(F356,料單!C:U,19,FALSE))</f>
        <v/>
      </c>
      <c r="W356" s="361" t="str">
        <f t="shared" ca="1" si="26"/>
        <v/>
      </c>
      <c r="X356" s="361" t="str">
        <f t="shared" ca="1" si="27"/>
        <v/>
      </c>
      <c r="Y356" s="361" t="str">
        <f t="shared" ca="1" si="28"/>
        <v/>
      </c>
      <c r="Z356" s="361" t="str">
        <f t="shared" ca="1" si="29"/>
        <v/>
      </c>
      <c r="AA356" s="483">
        <f>料單!$K$3</f>
        <v>0</v>
      </c>
      <c r="AB356" s="483" t="str">
        <f>料單!$L$3</f>
        <v>拉、KD</v>
      </c>
    </row>
    <row r="357" spans="1:28" x14ac:dyDescent="0.25">
      <c r="A357" s="174">
        <f t="shared" si="25"/>
        <v>356</v>
      </c>
      <c r="B357" s="174" t="str">
        <f ca="1">料單!$C$1</f>
        <v>2026101401</v>
      </c>
      <c r="C357" s="174">
        <f>料單!$C$2</f>
        <v>0</v>
      </c>
      <c r="D357" s="6">
        <f>板材才數分析.!B357</f>
        <v>12</v>
      </c>
      <c r="E357" s="6">
        <f>板材才數分析.!C357</f>
        <v>0</v>
      </c>
      <c r="F357" s="6">
        <f>板材才數分析.!D357</f>
        <v>12026</v>
      </c>
      <c r="G357" s="6">
        <f ca="1">板材才數分析.!E357</f>
        <v>0</v>
      </c>
      <c r="H357" s="6">
        <f ca="1">板材才數分析.!F357</f>
        <v>0</v>
      </c>
      <c r="I357" s="6" t="str">
        <f ca="1">板材才數分析.!G357</f>
        <v/>
      </c>
      <c r="J357" s="6">
        <f ca="1">板材才數分析.!H357</f>
        <v>0</v>
      </c>
      <c r="K357" s="6" t="str">
        <f ca="1">板材才數分析.!I357</f>
        <v/>
      </c>
      <c r="L357" s="6">
        <f ca="1">板材才數分析.!J357</f>
        <v>0</v>
      </c>
      <c r="M357" s="6">
        <f ca="1">板材才數分析.!K357</f>
        <v>0</v>
      </c>
      <c r="N357" s="6" t="str">
        <f ca="1">板材才數分析.!L357</f>
        <v/>
      </c>
      <c r="O357" s="6">
        <f ca="1">板材才數分析.!M357</f>
        <v>0</v>
      </c>
      <c r="P357" t="str">
        <f ca="1">表格15[[#This Row],[封邊色號]]</f>
        <v/>
      </c>
      <c r="Q357" s="174" t="str">
        <f ca="1">IF(VLOOKUP(F357,料單!$C:$P,14,FALSE)="","",VLOOKUP(F357,料單!$C:$P,14,FALSE))</f>
        <v/>
      </c>
      <c r="R357" s="174" t="str">
        <f ca="1">IF(VLOOKUP(F357,料單!$C:$Q,15,FALSE)="","",VLOOKUP(F357,料單!$C:$Q,15,FALSE))</f>
        <v/>
      </c>
      <c r="S357" s="174" t="str">
        <f ca="1">IF(VLOOKUP(F357,料單!$C:$R,16,FALSE)="","",VLOOKUP(F357,料單!$C:$R,16,FALSE))</f>
        <v/>
      </c>
      <c r="T357" s="174" t="str">
        <f ca="1">IF(VLOOKUP(F357,料單!$C:$S,17,FALSE)="","",VLOOKUP(F357,料單!$C:$S,17,FALSE))</f>
        <v/>
      </c>
      <c r="U357" s="174" t="str">
        <f ca="1">_xlfn.IFNA(VLOOKUP(VLOOKUP(F357,料單!C:T,18,FALSE),資料庫!AM:AN,2,FALSE),"A")</f>
        <v>A</v>
      </c>
      <c r="V357" s="174" t="str">
        <f ca="1">IF(VLOOKUP(F357,料單!C:U,19,FALSE)="","",VLOOKUP(F357,料單!C:U,19,FALSE))</f>
        <v/>
      </c>
      <c r="W357" s="361" t="str">
        <f t="shared" ca="1" si="26"/>
        <v/>
      </c>
      <c r="X357" s="361" t="str">
        <f t="shared" ca="1" si="27"/>
        <v/>
      </c>
      <c r="Y357" s="361" t="str">
        <f t="shared" ca="1" si="28"/>
        <v/>
      </c>
      <c r="Z357" s="361" t="str">
        <f t="shared" ca="1" si="29"/>
        <v/>
      </c>
      <c r="AA357" s="483">
        <f>料單!$K$3</f>
        <v>0</v>
      </c>
      <c r="AB357" s="483" t="str">
        <f>料單!$L$3</f>
        <v>拉、KD</v>
      </c>
    </row>
    <row r="358" spans="1:28" x14ac:dyDescent="0.25">
      <c r="A358" s="174">
        <f t="shared" si="25"/>
        <v>357</v>
      </c>
      <c r="B358" s="174" t="str">
        <f ca="1">料單!$C$1</f>
        <v>2026101401</v>
      </c>
      <c r="C358" s="174">
        <f>料單!$C$2</f>
        <v>0</v>
      </c>
      <c r="D358" s="6">
        <f>板材才數分析.!B358</f>
        <v>12</v>
      </c>
      <c r="E358" s="6">
        <f>板材才數分析.!C358</f>
        <v>0</v>
      </c>
      <c r="F358" s="6">
        <f>板材才數分析.!D358</f>
        <v>12027</v>
      </c>
      <c r="G358" s="6">
        <f ca="1">板材才數分析.!E358</f>
        <v>0</v>
      </c>
      <c r="H358" s="6">
        <f ca="1">板材才數分析.!F358</f>
        <v>0</v>
      </c>
      <c r="I358" s="6" t="str">
        <f ca="1">板材才數分析.!G358</f>
        <v/>
      </c>
      <c r="J358" s="6">
        <f ca="1">板材才數分析.!H358</f>
        <v>0</v>
      </c>
      <c r="K358" s="6" t="str">
        <f ca="1">板材才數分析.!I358</f>
        <v/>
      </c>
      <c r="L358" s="6">
        <f ca="1">板材才數分析.!J358</f>
        <v>0</v>
      </c>
      <c r="M358" s="6">
        <f ca="1">板材才數分析.!K358</f>
        <v>0</v>
      </c>
      <c r="N358" s="6" t="str">
        <f ca="1">板材才數分析.!L358</f>
        <v/>
      </c>
      <c r="O358" s="6">
        <f ca="1">板材才數分析.!M358</f>
        <v>0</v>
      </c>
      <c r="P358" t="str">
        <f ca="1">表格15[[#This Row],[封邊色號]]</f>
        <v/>
      </c>
      <c r="Q358" s="174" t="str">
        <f ca="1">IF(VLOOKUP(F358,料單!$C:$P,14,FALSE)="","",VLOOKUP(F358,料單!$C:$P,14,FALSE))</f>
        <v/>
      </c>
      <c r="R358" s="174" t="str">
        <f ca="1">IF(VLOOKUP(F358,料單!$C:$Q,15,FALSE)="","",VLOOKUP(F358,料單!$C:$Q,15,FALSE))</f>
        <v/>
      </c>
      <c r="S358" s="174" t="str">
        <f ca="1">IF(VLOOKUP(F358,料單!$C:$R,16,FALSE)="","",VLOOKUP(F358,料單!$C:$R,16,FALSE))</f>
        <v/>
      </c>
      <c r="T358" s="174" t="str">
        <f ca="1">IF(VLOOKUP(F358,料單!$C:$S,17,FALSE)="","",VLOOKUP(F358,料單!$C:$S,17,FALSE))</f>
        <v/>
      </c>
      <c r="U358" s="174" t="str">
        <f ca="1">_xlfn.IFNA(VLOOKUP(VLOOKUP(F358,料單!C:T,18,FALSE),資料庫!AM:AN,2,FALSE),"A")</f>
        <v>A</v>
      </c>
      <c r="V358" s="174" t="str">
        <f ca="1">IF(VLOOKUP(F358,料單!C:U,19,FALSE)="","",VLOOKUP(F358,料單!C:U,19,FALSE))</f>
        <v/>
      </c>
      <c r="W358" s="361" t="str">
        <f t="shared" ca="1" si="26"/>
        <v/>
      </c>
      <c r="X358" s="361" t="str">
        <f t="shared" ca="1" si="27"/>
        <v/>
      </c>
      <c r="Y358" s="361" t="str">
        <f t="shared" ca="1" si="28"/>
        <v/>
      </c>
      <c r="Z358" s="361" t="str">
        <f t="shared" ca="1" si="29"/>
        <v/>
      </c>
      <c r="AA358" s="483">
        <f>料單!$K$3</f>
        <v>0</v>
      </c>
      <c r="AB358" s="483" t="str">
        <f>料單!$L$3</f>
        <v>拉、KD</v>
      </c>
    </row>
    <row r="359" spans="1:28" x14ac:dyDescent="0.25">
      <c r="A359" s="174">
        <f t="shared" si="25"/>
        <v>358</v>
      </c>
      <c r="B359" s="174" t="str">
        <f ca="1">料單!$C$1</f>
        <v>2026101401</v>
      </c>
      <c r="C359" s="174">
        <f>料單!$C$2</f>
        <v>0</v>
      </c>
      <c r="D359" s="6">
        <f>板材才數分析.!B359</f>
        <v>12</v>
      </c>
      <c r="E359" s="6">
        <f>板材才數分析.!C359</f>
        <v>0</v>
      </c>
      <c r="F359" s="6">
        <f>板材才數分析.!D359</f>
        <v>12028</v>
      </c>
      <c r="G359" s="6">
        <f ca="1">板材才數分析.!E359</f>
        <v>0</v>
      </c>
      <c r="H359" s="6">
        <f ca="1">板材才數分析.!F359</f>
        <v>0</v>
      </c>
      <c r="I359" s="6" t="str">
        <f ca="1">板材才數分析.!G359</f>
        <v/>
      </c>
      <c r="J359" s="6">
        <f ca="1">板材才數分析.!H359</f>
        <v>0</v>
      </c>
      <c r="K359" s="6" t="str">
        <f ca="1">板材才數分析.!I359</f>
        <v/>
      </c>
      <c r="L359" s="6">
        <f ca="1">板材才數分析.!J359</f>
        <v>0</v>
      </c>
      <c r="M359" s="6">
        <f ca="1">板材才數分析.!K359</f>
        <v>0</v>
      </c>
      <c r="N359" s="6" t="str">
        <f ca="1">板材才數分析.!L359</f>
        <v/>
      </c>
      <c r="O359" s="6">
        <f ca="1">板材才數分析.!M359</f>
        <v>0</v>
      </c>
      <c r="P359" t="str">
        <f ca="1">表格15[[#This Row],[封邊色號]]</f>
        <v/>
      </c>
      <c r="Q359" s="174" t="str">
        <f ca="1">IF(VLOOKUP(F359,料單!$C:$P,14,FALSE)="","",VLOOKUP(F359,料單!$C:$P,14,FALSE))</f>
        <v/>
      </c>
      <c r="R359" s="174" t="str">
        <f ca="1">IF(VLOOKUP(F359,料單!$C:$Q,15,FALSE)="","",VLOOKUP(F359,料單!$C:$Q,15,FALSE))</f>
        <v/>
      </c>
      <c r="S359" s="174" t="str">
        <f ca="1">IF(VLOOKUP(F359,料單!$C:$R,16,FALSE)="","",VLOOKUP(F359,料單!$C:$R,16,FALSE))</f>
        <v/>
      </c>
      <c r="T359" s="174" t="str">
        <f ca="1">IF(VLOOKUP(F359,料單!$C:$S,17,FALSE)="","",VLOOKUP(F359,料單!$C:$S,17,FALSE))</f>
        <v/>
      </c>
      <c r="U359" s="174" t="str">
        <f ca="1">_xlfn.IFNA(VLOOKUP(VLOOKUP(F359,料單!C:T,18,FALSE),資料庫!AM:AN,2,FALSE),"A")</f>
        <v>A</v>
      </c>
      <c r="V359" s="174" t="str">
        <f ca="1">IF(VLOOKUP(F359,料單!C:U,19,FALSE)="","",VLOOKUP(F359,料單!C:U,19,FALSE))</f>
        <v/>
      </c>
      <c r="W359" s="361" t="str">
        <f t="shared" ca="1" si="26"/>
        <v/>
      </c>
      <c r="X359" s="361" t="str">
        <f t="shared" ca="1" si="27"/>
        <v/>
      </c>
      <c r="Y359" s="361" t="str">
        <f t="shared" ca="1" si="28"/>
        <v/>
      </c>
      <c r="Z359" s="361" t="str">
        <f t="shared" ca="1" si="29"/>
        <v/>
      </c>
      <c r="AA359" s="483">
        <f>料單!$K$3</f>
        <v>0</v>
      </c>
      <c r="AB359" s="483" t="str">
        <f>料單!$L$3</f>
        <v>拉、KD</v>
      </c>
    </row>
    <row r="360" spans="1:28" x14ac:dyDescent="0.25">
      <c r="A360" s="174">
        <f t="shared" si="25"/>
        <v>359</v>
      </c>
      <c r="B360" s="174" t="str">
        <f ca="1">料單!$C$1</f>
        <v>2026101401</v>
      </c>
      <c r="C360" s="174">
        <f>料單!$C$2</f>
        <v>0</v>
      </c>
      <c r="D360" s="6">
        <f>板材才數分析.!B360</f>
        <v>12</v>
      </c>
      <c r="E360" s="6">
        <f>板材才數分析.!C360</f>
        <v>0</v>
      </c>
      <c r="F360" s="6">
        <f>板材才數分析.!D360</f>
        <v>12029</v>
      </c>
      <c r="G360" s="6">
        <f ca="1">板材才數分析.!E360</f>
        <v>0</v>
      </c>
      <c r="H360" s="6">
        <f ca="1">板材才數分析.!F360</f>
        <v>0</v>
      </c>
      <c r="I360" s="6" t="str">
        <f ca="1">板材才數分析.!G360</f>
        <v/>
      </c>
      <c r="J360" s="6">
        <f ca="1">板材才數分析.!H360</f>
        <v>0</v>
      </c>
      <c r="K360" s="6" t="str">
        <f ca="1">板材才數分析.!I360</f>
        <v/>
      </c>
      <c r="L360" s="6">
        <f ca="1">板材才數分析.!J360</f>
        <v>0</v>
      </c>
      <c r="M360" s="6">
        <f ca="1">板材才數分析.!K360</f>
        <v>0</v>
      </c>
      <c r="N360" s="6" t="str">
        <f ca="1">板材才數分析.!L360</f>
        <v/>
      </c>
      <c r="O360" s="6">
        <f ca="1">板材才數分析.!M360</f>
        <v>0</v>
      </c>
      <c r="P360" t="str">
        <f ca="1">表格15[[#This Row],[封邊色號]]</f>
        <v/>
      </c>
      <c r="Q360" s="174" t="str">
        <f ca="1">IF(VLOOKUP(F360,料單!$C:$P,14,FALSE)="","",VLOOKUP(F360,料單!$C:$P,14,FALSE))</f>
        <v/>
      </c>
      <c r="R360" s="174" t="str">
        <f ca="1">IF(VLOOKUP(F360,料單!$C:$Q,15,FALSE)="","",VLOOKUP(F360,料單!$C:$Q,15,FALSE))</f>
        <v/>
      </c>
      <c r="S360" s="174" t="str">
        <f ca="1">IF(VLOOKUP(F360,料單!$C:$R,16,FALSE)="","",VLOOKUP(F360,料單!$C:$R,16,FALSE))</f>
        <v/>
      </c>
      <c r="T360" s="174" t="str">
        <f ca="1">IF(VLOOKUP(F360,料單!$C:$S,17,FALSE)="","",VLOOKUP(F360,料單!$C:$S,17,FALSE))</f>
        <v/>
      </c>
      <c r="U360" s="174" t="str">
        <f ca="1">_xlfn.IFNA(VLOOKUP(VLOOKUP(F360,料單!C:T,18,FALSE),資料庫!AM:AN,2,FALSE),"A")</f>
        <v>A</v>
      </c>
      <c r="V360" s="174" t="str">
        <f ca="1">IF(VLOOKUP(F360,料單!C:U,19,FALSE)="","",VLOOKUP(F360,料單!C:U,19,FALSE))</f>
        <v/>
      </c>
      <c r="W360" s="361" t="str">
        <f t="shared" ca="1" si="26"/>
        <v/>
      </c>
      <c r="X360" s="361" t="str">
        <f t="shared" ca="1" si="27"/>
        <v/>
      </c>
      <c r="Y360" s="361" t="str">
        <f t="shared" ca="1" si="28"/>
        <v/>
      </c>
      <c r="Z360" s="361" t="str">
        <f t="shared" ca="1" si="29"/>
        <v/>
      </c>
      <c r="AA360" s="483">
        <f>料單!$K$3</f>
        <v>0</v>
      </c>
      <c r="AB360" s="483" t="str">
        <f>料單!$L$3</f>
        <v>拉、KD</v>
      </c>
    </row>
    <row r="361" spans="1:28" s="242" customFormat="1" x14ac:dyDescent="0.25">
      <c r="A361" s="174">
        <f t="shared" si="25"/>
        <v>360</v>
      </c>
      <c r="B361" s="241" t="str">
        <f ca="1">料單!$C$1</f>
        <v>2026101401</v>
      </c>
      <c r="C361" s="241">
        <f>料單!$C$2</f>
        <v>0</v>
      </c>
      <c r="D361" s="245">
        <f>板材才數分析.!B361</f>
        <v>12</v>
      </c>
      <c r="E361" s="245">
        <f>板材才數分析.!C361</f>
        <v>0</v>
      </c>
      <c r="F361" s="245">
        <f>板材才數分析.!D361</f>
        <v>12030</v>
      </c>
      <c r="G361" s="245">
        <f ca="1">板材才數分析.!E361</f>
        <v>0</v>
      </c>
      <c r="H361" s="245">
        <f ca="1">板材才數分析.!F361</f>
        <v>0</v>
      </c>
      <c r="I361" s="245" t="str">
        <f ca="1">板材才數分析.!G361</f>
        <v/>
      </c>
      <c r="J361" s="245">
        <f ca="1">板材才數分析.!H361</f>
        <v>0</v>
      </c>
      <c r="K361" s="245" t="str">
        <f ca="1">板材才數分析.!I361</f>
        <v/>
      </c>
      <c r="L361" s="245">
        <f ca="1">板材才數分析.!J361</f>
        <v>0</v>
      </c>
      <c r="M361" s="245">
        <f ca="1">板材才數分析.!K361</f>
        <v>0</v>
      </c>
      <c r="N361" s="245" t="str">
        <f ca="1">板材才數分析.!L361</f>
        <v/>
      </c>
      <c r="O361" s="245">
        <f ca="1">板材才數分析.!M361</f>
        <v>0</v>
      </c>
      <c r="P361" t="str">
        <f ca="1">表格15[[#This Row],[封邊色號]]</f>
        <v/>
      </c>
      <c r="Q361" s="174" t="str">
        <f ca="1">IF(VLOOKUP(F361,料單!$C:$P,14,FALSE)="","",VLOOKUP(F361,料單!$C:$P,14,FALSE))</f>
        <v/>
      </c>
      <c r="R361" s="174" t="str">
        <f ca="1">IF(VLOOKUP(F361,料單!$C:$Q,15,FALSE)="","",VLOOKUP(F361,料單!$C:$Q,15,FALSE))</f>
        <v/>
      </c>
      <c r="S361" s="174" t="str">
        <f ca="1">IF(VLOOKUP(F361,料單!$C:$R,16,FALSE)="","",VLOOKUP(F361,料單!$C:$R,16,FALSE))</f>
        <v/>
      </c>
      <c r="T361" s="174" t="str">
        <f ca="1">IF(VLOOKUP(F361,料單!$C:$S,17,FALSE)="","",VLOOKUP(F361,料單!$C:$S,17,FALSE))</f>
        <v/>
      </c>
      <c r="U361" s="174" t="str">
        <f ca="1">_xlfn.IFNA(VLOOKUP(VLOOKUP(F361,料單!C:T,18,FALSE),資料庫!AM:AN,2,FALSE),"A")</f>
        <v>A</v>
      </c>
      <c r="V361" s="174" t="str">
        <f ca="1">IF(VLOOKUP(F361,料單!C:U,19,FALSE)="","",VLOOKUP(F361,料單!C:U,19,FALSE))</f>
        <v/>
      </c>
      <c r="W361" s="375" t="str">
        <f t="shared" ca="1" si="26"/>
        <v/>
      </c>
      <c r="X361" s="361" t="str">
        <f t="shared" ca="1" si="27"/>
        <v/>
      </c>
      <c r="Y361" s="375" t="str">
        <f t="shared" ca="1" si="28"/>
        <v/>
      </c>
      <c r="Z361" s="375" t="str">
        <f t="shared" ca="1" si="29"/>
        <v/>
      </c>
      <c r="AA361" s="483">
        <f>料單!$K$3</f>
        <v>0</v>
      </c>
      <c r="AB361" s="483" t="str">
        <f>料單!$L$3</f>
        <v>拉、KD</v>
      </c>
    </row>
    <row r="362" spans="1:28" x14ac:dyDescent="0.25">
      <c r="A362" s="174">
        <f t="shared" si="25"/>
        <v>361</v>
      </c>
      <c r="B362" s="174" t="str">
        <f ca="1">料單!$C$1</f>
        <v>2026101401</v>
      </c>
      <c r="C362" s="174">
        <f>料單!$C$2</f>
        <v>0</v>
      </c>
      <c r="D362" s="6">
        <f>板材才數分析.!B362</f>
        <v>13</v>
      </c>
      <c r="E362" s="6">
        <f>板材才數分析.!C362</f>
        <v>0</v>
      </c>
      <c r="F362" s="6">
        <f>板材才數分析.!D362</f>
        <v>13001</v>
      </c>
      <c r="G362" s="6" t="str">
        <f ca="1">板材才數分析.!E362</f>
        <v>頂板</v>
      </c>
      <c r="H362" s="6">
        <f ca="1">板材才數分析.!F362</f>
        <v>-36</v>
      </c>
      <c r="I362" s="6" t="str">
        <f ca="1">板材才數分析.!G362</f>
        <v>AA</v>
      </c>
      <c r="J362" s="6">
        <f ca="1">板材才數分析.!H362</f>
        <v>0</v>
      </c>
      <c r="K362" s="6" t="str">
        <f ca="1">板材才數分析.!I362</f>
        <v/>
      </c>
      <c r="L362" s="6">
        <f ca="1">板材才數分析.!J362</f>
        <v>18</v>
      </c>
      <c r="M362" s="6">
        <f ca="1">板材才數分析.!K362</f>
        <v>0</v>
      </c>
      <c r="N362" s="6" t="str">
        <f ca="1">板材才數分析.!L362</f>
        <v/>
      </c>
      <c r="O362" s="6">
        <f ca="1">板材才數分析.!M362</f>
        <v>0</v>
      </c>
      <c r="P362" t="str">
        <f ca="1">表格15[[#This Row],[封邊色號]]</f>
        <v/>
      </c>
      <c r="Q362" s="174" t="str">
        <f ca="1">IF(VLOOKUP(F362,料單!$C:$P,14,FALSE)="","",VLOOKUP(F362,料單!$C:$P,14,FALSE))</f>
        <v>背板溝</v>
      </c>
      <c r="R362" s="174" t="str">
        <f ca="1">IF(VLOOKUP(F362,料單!$C:$Q,15,FALSE)="","",VLOOKUP(F362,料單!$C:$Q,15,FALSE))</f>
        <v>側</v>
      </c>
      <c r="S362" s="174" t="str">
        <f ca="1">IF(VLOOKUP(F362,料單!$C:$R,16,FALSE)="","",VLOOKUP(F362,料單!$C:$R,16,FALSE))</f>
        <v/>
      </c>
      <c r="T362" s="174" t="str">
        <f ca="1">IF(VLOOKUP(F362,料單!$C:$S,17,FALSE)="","",VLOOKUP(F362,料單!$C:$S,17,FALSE))</f>
        <v/>
      </c>
      <c r="U362" s="174" t="str">
        <f ca="1">_xlfn.IFNA(VLOOKUP(VLOOKUP(F362,料單!C:T,18,FALSE),資料庫!AM:AN,2,FALSE),"A")</f>
        <v>A</v>
      </c>
      <c r="V362" s="174">
        <f ca="1">IF(VLOOKUP(F362,料單!C:U,19,FALSE)="","",VLOOKUP(F362,料單!C:U,19,FALSE))</f>
        <v>1</v>
      </c>
      <c r="W362" s="361" t="str">
        <f t="shared" ca="1" si="26"/>
        <v>A</v>
      </c>
      <c r="X362" s="361" t="str">
        <f t="shared" ca="1" si="27"/>
        <v>A</v>
      </c>
      <c r="Y362" s="361" t="str">
        <f t="shared" ca="1" si="28"/>
        <v/>
      </c>
      <c r="Z362" s="361" t="str">
        <f t="shared" ca="1" si="29"/>
        <v/>
      </c>
      <c r="AA362" s="483">
        <f>料單!$K$3</f>
        <v>0</v>
      </c>
      <c r="AB362" s="483" t="str">
        <f>料單!$L$3</f>
        <v>拉、KD</v>
      </c>
    </row>
    <row r="363" spans="1:28" x14ac:dyDescent="0.25">
      <c r="A363" s="174">
        <f t="shared" si="25"/>
        <v>362</v>
      </c>
      <c r="B363" s="174" t="str">
        <f ca="1">料單!$C$1</f>
        <v>2026101401</v>
      </c>
      <c r="C363" s="174">
        <f>料單!$C$2</f>
        <v>0</v>
      </c>
      <c r="D363" s="6">
        <f>板材才數分析.!B363</f>
        <v>13</v>
      </c>
      <c r="E363" s="6">
        <f>板材才數分析.!C363</f>
        <v>0</v>
      </c>
      <c r="F363" s="6">
        <f>板材才數分析.!D363</f>
        <v>13002</v>
      </c>
      <c r="G363" s="6" t="str">
        <f ca="1">板材才數分析.!E363</f>
        <v>底板</v>
      </c>
      <c r="H363" s="6">
        <f ca="1">板材才數分析.!F363</f>
        <v>-36</v>
      </c>
      <c r="I363" s="6" t="str">
        <f ca="1">板材才數分析.!G363</f>
        <v>AA</v>
      </c>
      <c r="J363" s="6">
        <f ca="1">板材才數分析.!H363</f>
        <v>0</v>
      </c>
      <c r="K363" s="6" t="str">
        <f ca="1">板材才數分析.!I363</f>
        <v/>
      </c>
      <c r="L363" s="6">
        <f ca="1">板材才數分析.!J363</f>
        <v>18</v>
      </c>
      <c r="M363" s="6">
        <f ca="1">板材才數分析.!K363</f>
        <v>0</v>
      </c>
      <c r="N363" s="6" t="str">
        <f ca="1">板材才數分析.!L363</f>
        <v/>
      </c>
      <c r="O363" s="6">
        <f ca="1">板材才數分析.!M363</f>
        <v>0</v>
      </c>
      <c r="P363" t="str">
        <f ca="1">表格15[[#This Row],[封邊色號]]</f>
        <v/>
      </c>
      <c r="Q363" s="174" t="str">
        <f ca="1">IF(VLOOKUP(F363,料單!$C:$P,14,FALSE)="","",VLOOKUP(F363,料單!$C:$P,14,FALSE))</f>
        <v>背板溝</v>
      </c>
      <c r="R363" s="174" t="str">
        <f ca="1">IF(VLOOKUP(F363,料單!$C:$Q,15,FALSE)="","",VLOOKUP(F363,料單!$C:$Q,15,FALSE))</f>
        <v>側</v>
      </c>
      <c r="S363" s="174" t="str">
        <f ca="1">IF(VLOOKUP(F363,料單!$C:$R,16,FALSE)="","",VLOOKUP(F363,料單!$C:$R,16,FALSE))</f>
        <v/>
      </c>
      <c r="T363" s="174" t="str">
        <f ca="1">IF(VLOOKUP(F363,料單!$C:$S,17,FALSE)="","",VLOOKUP(F363,料單!$C:$S,17,FALSE))</f>
        <v/>
      </c>
      <c r="U363" s="174" t="str">
        <f ca="1">_xlfn.IFNA(VLOOKUP(VLOOKUP(F363,料單!C:T,18,FALSE),資料庫!AM:AN,2,FALSE),"A")</f>
        <v>A</v>
      </c>
      <c r="V363" s="174">
        <f ca="1">IF(VLOOKUP(F363,料單!C:U,19,FALSE)="","",VLOOKUP(F363,料單!C:U,19,FALSE))</f>
        <v>1</v>
      </c>
      <c r="W363" s="361" t="str">
        <f t="shared" ca="1" si="26"/>
        <v>A</v>
      </c>
      <c r="X363" s="361" t="str">
        <f t="shared" ca="1" si="27"/>
        <v>A</v>
      </c>
      <c r="Y363" s="361" t="str">
        <f t="shared" ca="1" si="28"/>
        <v/>
      </c>
      <c r="Z363" s="361" t="str">
        <f t="shared" ca="1" si="29"/>
        <v/>
      </c>
      <c r="AA363" s="483">
        <f>料單!$K$3</f>
        <v>0</v>
      </c>
      <c r="AB363" s="483" t="str">
        <f>料單!$L$3</f>
        <v>拉、KD</v>
      </c>
    </row>
    <row r="364" spans="1:28" x14ac:dyDescent="0.25">
      <c r="A364" s="174">
        <f t="shared" si="25"/>
        <v>363</v>
      </c>
      <c r="B364" s="174" t="str">
        <f ca="1">料單!$C$1</f>
        <v>2026101401</v>
      </c>
      <c r="C364" s="174">
        <f>料單!$C$2</f>
        <v>0</v>
      </c>
      <c r="D364" s="6">
        <f>板材才數分析.!B364</f>
        <v>13</v>
      </c>
      <c r="E364" s="6">
        <f>板材才數分析.!C364</f>
        <v>0</v>
      </c>
      <c r="F364" s="6">
        <f>板材才數分析.!D364</f>
        <v>13003</v>
      </c>
      <c r="G364" s="6" t="str">
        <f ca="1">板材才數分析.!E364</f>
        <v>左側板</v>
      </c>
      <c r="H364" s="6">
        <f ca="1">板材才數分析.!F364</f>
        <v>0</v>
      </c>
      <c r="I364" s="6" t="str">
        <f ca="1">板材才數分析.!G364</f>
        <v>AA</v>
      </c>
      <c r="J364" s="6">
        <f ca="1">板材才數分析.!H364</f>
        <v>0</v>
      </c>
      <c r="K364" s="6" t="str">
        <f ca="1">板材才數分析.!I364</f>
        <v>AA</v>
      </c>
      <c r="L364" s="6">
        <f ca="1">板材才數分析.!J364</f>
        <v>18</v>
      </c>
      <c r="M364" s="6">
        <f ca="1">板材才數分析.!K364</f>
        <v>0</v>
      </c>
      <c r="N364" s="6" t="str">
        <f ca="1">板材才數分析.!L364</f>
        <v/>
      </c>
      <c r="O364" s="6">
        <f ca="1">板材才數分析.!M364</f>
        <v>0</v>
      </c>
      <c r="P364" t="str">
        <f ca="1">表格15[[#This Row],[封邊色號]]</f>
        <v/>
      </c>
      <c r="Q364" s="174" t="str">
        <f ca="1">IF(VLOOKUP(F364,料單!$C:$P,14,FALSE)="","",VLOOKUP(F364,料單!$C:$P,14,FALSE))</f>
        <v>背板溝</v>
      </c>
      <c r="R364" s="174" t="str">
        <f ca="1">IF(VLOOKUP(F364,料單!$C:$Q,15,FALSE)="","",VLOOKUP(F364,料單!$C:$Q,15,FALSE))</f>
        <v>面</v>
      </c>
      <c r="S364" s="174" t="str">
        <f ca="1">IF(VLOOKUP(F364,料單!$C:$R,16,FALSE)="","",VLOOKUP(F364,料單!$C:$R,16,FALSE))</f>
        <v>排</v>
      </c>
      <c r="T364" s="174" t="str">
        <f ca="1">IF(VLOOKUP(F364,料單!$C:$S,17,FALSE)="","",VLOOKUP(F364,料單!$C:$S,17,FALSE))</f>
        <v/>
      </c>
      <c r="U364" s="174" t="str">
        <f ca="1">_xlfn.IFNA(VLOOKUP(VLOOKUP(F364,料單!C:T,18,FALSE),資料庫!AM:AN,2,FALSE),"A")</f>
        <v>A</v>
      </c>
      <c r="V364" s="174">
        <f ca="1">IF(VLOOKUP(F364,料單!C:U,19,FALSE)="","",VLOOKUP(F364,料單!C:U,19,FALSE))</f>
        <v>1</v>
      </c>
      <c r="W364" s="361" t="str">
        <f t="shared" ca="1" si="26"/>
        <v>A</v>
      </c>
      <c r="X364" s="361" t="str">
        <f t="shared" ca="1" si="27"/>
        <v>A</v>
      </c>
      <c r="Y364" s="361" t="str">
        <f t="shared" ca="1" si="28"/>
        <v>A</v>
      </c>
      <c r="Z364" s="361" t="str">
        <f t="shared" ca="1" si="29"/>
        <v>A</v>
      </c>
      <c r="AA364" s="483">
        <f>料單!$K$3</f>
        <v>0</v>
      </c>
      <c r="AB364" s="483" t="str">
        <f>料單!$L$3</f>
        <v>拉、KD</v>
      </c>
    </row>
    <row r="365" spans="1:28" x14ac:dyDescent="0.25">
      <c r="A365" s="174">
        <f t="shared" si="25"/>
        <v>364</v>
      </c>
      <c r="B365" s="174" t="str">
        <f ca="1">料單!$C$1</f>
        <v>2026101401</v>
      </c>
      <c r="C365" s="174">
        <f>料單!$C$2</f>
        <v>0</v>
      </c>
      <c r="D365" s="6">
        <f>板材才數分析.!B365</f>
        <v>13</v>
      </c>
      <c r="E365" s="6">
        <f>板材才數分析.!C365</f>
        <v>0</v>
      </c>
      <c r="F365" s="6">
        <f>板材才數分析.!D365</f>
        <v>13004</v>
      </c>
      <c r="G365" s="6" t="str">
        <f ca="1">板材才數分析.!E365</f>
        <v>右側板</v>
      </c>
      <c r="H365" s="6">
        <f ca="1">板材才數分析.!F365</f>
        <v>0</v>
      </c>
      <c r="I365" s="6" t="str">
        <f ca="1">板材才數分析.!G365</f>
        <v>AA</v>
      </c>
      <c r="J365" s="6">
        <f ca="1">板材才數分析.!H365</f>
        <v>0</v>
      </c>
      <c r="K365" s="6" t="str">
        <f ca="1">板材才數分析.!I365</f>
        <v>AA</v>
      </c>
      <c r="L365" s="6">
        <f ca="1">板材才數分析.!J365</f>
        <v>18</v>
      </c>
      <c r="M365" s="6">
        <f ca="1">板材才數分析.!K365</f>
        <v>0</v>
      </c>
      <c r="N365" s="6" t="str">
        <f ca="1">板材才數分析.!L365</f>
        <v/>
      </c>
      <c r="O365" s="6">
        <f ca="1">板材才數分析.!M365</f>
        <v>0</v>
      </c>
      <c r="P365" t="str">
        <f ca="1">表格15[[#This Row],[封邊色號]]</f>
        <v/>
      </c>
      <c r="Q365" s="174" t="str">
        <f ca="1">IF(VLOOKUP(F365,料單!$C:$P,14,FALSE)="","",VLOOKUP(F365,料單!$C:$P,14,FALSE))</f>
        <v>背板溝</v>
      </c>
      <c r="R365" s="174" t="str">
        <f ca="1">IF(VLOOKUP(F365,料單!$C:$Q,15,FALSE)="","",VLOOKUP(F365,料單!$C:$Q,15,FALSE))</f>
        <v>面</v>
      </c>
      <c r="S365" s="174" t="str">
        <f ca="1">IF(VLOOKUP(F365,料單!$C:$R,16,FALSE)="","",VLOOKUP(F365,料單!$C:$R,16,FALSE))</f>
        <v>排</v>
      </c>
      <c r="T365" s="174" t="str">
        <f ca="1">IF(VLOOKUP(F365,料單!$C:$S,17,FALSE)="","",VLOOKUP(F365,料單!$C:$S,17,FALSE))</f>
        <v/>
      </c>
      <c r="U365" s="174" t="str">
        <f ca="1">_xlfn.IFNA(VLOOKUP(VLOOKUP(F365,料單!C:T,18,FALSE),資料庫!AM:AN,2,FALSE),"A")</f>
        <v>A</v>
      </c>
      <c r="V365" s="174">
        <f ca="1">IF(VLOOKUP(F365,料單!C:U,19,FALSE)="","",VLOOKUP(F365,料單!C:U,19,FALSE))</f>
        <v>1</v>
      </c>
      <c r="W365" s="361" t="str">
        <f t="shared" ca="1" si="26"/>
        <v>A</v>
      </c>
      <c r="X365" s="361" t="str">
        <f t="shared" ca="1" si="27"/>
        <v>A</v>
      </c>
      <c r="Y365" s="361" t="str">
        <f t="shared" ca="1" si="28"/>
        <v>A</v>
      </c>
      <c r="Z365" s="361" t="str">
        <f t="shared" ca="1" si="29"/>
        <v>A</v>
      </c>
      <c r="AA365" s="483">
        <f>料單!$K$3</f>
        <v>0</v>
      </c>
      <c r="AB365" s="483" t="str">
        <f>料單!$L$3</f>
        <v>拉、KD</v>
      </c>
    </row>
    <row r="366" spans="1:28" x14ac:dyDescent="0.25">
      <c r="A366" s="174">
        <f t="shared" si="25"/>
        <v>365</v>
      </c>
      <c r="B366" s="174" t="str">
        <f ca="1">料單!$C$1</f>
        <v>2026101401</v>
      </c>
      <c r="C366" s="174">
        <f>料單!$C$2</f>
        <v>0</v>
      </c>
      <c r="D366" s="6">
        <f>板材才數分析.!B366</f>
        <v>13</v>
      </c>
      <c r="E366" s="6">
        <f>板材才數分析.!C366</f>
        <v>0</v>
      </c>
      <c r="F366" s="6">
        <f>板材才數分析.!D366</f>
        <v>13005</v>
      </c>
      <c r="G366" s="6" t="str">
        <f ca="1">板材才數分析.!E366</f>
        <v>背板</v>
      </c>
      <c r="H366" s="6">
        <f ca="1">板材才數分析.!F366</f>
        <v>-22</v>
      </c>
      <c r="I366" s="6" t="str">
        <f ca="1">板材才數分析.!G366</f>
        <v/>
      </c>
      <c r="J366" s="6">
        <f ca="1">板材才數分析.!H366</f>
        <v>-22</v>
      </c>
      <c r="K366" s="6" t="str">
        <f ca="1">板材才數分析.!I366</f>
        <v/>
      </c>
      <c r="L366" s="6">
        <f ca="1">板材才數分析.!J366</f>
        <v>4</v>
      </c>
      <c r="M366" s="6">
        <f ca="1">板材才數分析.!K366</f>
        <v>0</v>
      </c>
      <c r="N366" s="6" t="str">
        <f ca="1">板材才數分析.!L366</f>
        <v/>
      </c>
      <c r="O366" s="6">
        <f ca="1">板材才數分析.!M366</f>
        <v>0</v>
      </c>
      <c r="P366" t="str">
        <f ca="1">表格15[[#This Row],[封邊色號]]</f>
        <v/>
      </c>
      <c r="Q366" s="174" t="str">
        <f ca="1">IF(VLOOKUP(F366,料單!$C:$P,14,FALSE)="","",VLOOKUP(F366,料單!$C:$P,14,FALSE))</f>
        <v/>
      </c>
      <c r="R366" s="174" t="str">
        <f ca="1">IF(VLOOKUP(F366,料單!$C:$Q,15,FALSE)="","",VLOOKUP(F366,料單!$C:$Q,15,FALSE))</f>
        <v/>
      </c>
      <c r="S366" s="174" t="str">
        <f ca="1">IF(VLOOKUP(F366,料單!$C:$R,16,FALSE)="","",VLOOKUP(F366,料單!$C:$R,16,FALSE))</f>
        <v/>
      </c>
      <c r="T366" s="174" t="str">
        <f ca="1">IF(VLOOKUP(F366,料單!$C:$S,17,FALSE)="","",VLOOKUP(F366,料單!$C:$S,17,FALSE))</f>
        <v/>
      </c>
      <c r="U366" s="174" t="str">
        <f ca="1">_xlfn.IFNA(VLOOKUP(VLOOKUP(F366,料單!C:T,18,FALSE),資料庫!AM:AN,2,FALSE),"A")</f>
        <v>A</v>
      </c>
      <c r="V366" s="174">
        <f ca="1">IF(VLOOKUP(F366,料單!C:U,19,FALSE)="","",VLOOKUP(F366,料單!C:U,19,FALSE))</f>
        <v>1</v>
      </c>
      <c r="W366" s="361" t="str">
        <f t="shared" ca="1" si="26"/>
        <v/>
      </c>
      <c r="X366" s="361" t="str">
        <f t="shared" ca="1" si="27"/>
        <v/>
      </c>
      <c r="Y366" s="361" t="str">
        <f t="shared" ca="1" si="28"/>
        <v/>
      </c>
      <c r="Z366" s="361" t="str">
        <f t="shared" ca="1" si="29"/>
        <v/>
      </c>
      <c r="AA366" s="483">
        <f>料單!$K$3</f>
        <v>0</v>
      </c>
      <c r="AB366" s="483" t="str">
        <f>料單!$L$3</f>
        <v>拉、KD</v>
      </c>
    </row>
    <row r="367" spans="1:28" x14ac:dyDescent="0.25">
      <c r="A367" s="174">
        <f t="shared" si="25"/>
        <v>366</v>
      </c>
      <c r="B367" s="174" t="str">
        <f ca="1">料單!$C$1</f>
        <v>2026101401</v>
      </c>
      <c r="C367" s="174">
        <f>料單!$C$2</f>
        <v>0</v>
      </c>
      <c r="D367" s="6">
        <f>板材才數分析.!B367</f>
        <v>13</v>
      </c>
      <c r="E367" s="6">
        <f>板材才數分析.!C367</f>
        <v>0</v>
      </c>
      <c r="F367" s="6">
        <f>板材才數分析.!D367</f>
        <v>13006</v>
      </c>
      <c r="G367" s="6" t="str">
        <f ca="1">板材才數分析.!E367</f>
        <v>背拉桿</v>
      </c>
      <c r="H367" s="6">
        <f ca="1">板材才數分析.!F367</f>
        <v>-36</v>
      </c>
      <c r="I367" s="6" t="str">
        <f ca="1">板材才數分析.!G367</f>
        <v>AA</v>
      </c>
      <c r="J367" s="6">
        <f ca="1">板材才數分析.!H367</f>
        <v>120</v>
      </c>
      <c r="K367" s="6" t="str">
        <f ca="1">板材才數分析.!I367</f>
        <v/>
      </c>
      <c r="L367" s="6">
        <f ca="1">板材才數分析.!J367</f>
        <v>18</v>
      </c>
      <c r="M367" s="6">
        <f ca="1">板材才數分析.!K367</f>
        <v>0</v>
      </c>
      <c r="N367" s="6" t="str">
        <f ca="1">板材才數分析.!L367</f>
        <v/>
      </c>
      <c r="O367" s="6">
        <f ca="1">板材才數分析.!M367</f>
        <v>0</v>
      </c>
      <c r="P367" t="str">
        <f ca="1">表格15[[#This Row],[封邊色號]]</f>
        <v/>
      </c>
      <c r="Q367" s="174" t="str">
        <f ca="1">IF(VLOOKUP(F367,料單!$C:$P,14,FALSE)="","",VLOOKUP(F367,料單!$C:$P,14,FALSE))</f>
        <v/>
      </c>
      <c r="R367" s="174" t="str">
        <f ca="1">IF(VLOOKUP(F367,料單!$C:$Q,15,FALSE)="","",VLOOKUP(F367,料單!$C:$Q,15,FALSE))</f>
        <v>側</v>
      </c>
      <c r="S367" s="174" t="str">
        <f ca="1">IF(VLOOKUP(F367,料單!$C:$R,16,FALSE)="","",VLOOKUP(F367,料單!$C:$R,16,FALSE))</f>
        <v/>
      </c>
      <c r="T367" s="174" t="str">
        <f ca="1">IF(VLOOKUP(F367,料單!$C:$S,17,FALSE)="","",VLOOKUP(F367,料單!$C:$S,17,FALSE))</f>
        <v/>
      </c>
      <c r="U367" s="174" t="str">
        <f ca="1">_xlfn.IFNA(VLOOKUP(VLOOKUP(F367,料單!C:T,18,FALSE),資料庫!AM:AN,2,FALSE),"A")</f>
        <v>A</v>
      </c>
      <c r="V367" s="174">
        <f ca="1">IF(VLOOKUP(F367,料單!C:U,19,FALSE)="","",VLOOKUP(F367,料單!C:U,19,FALSE))</f>
        <v>1</v>
      </c>
      <c r="W367" s="361" t="str">
        <f t="shared" ca="1" si="26"/>
        <v>A</v>
      </c>
      <c r="X367" s="361" t="str">
        <f t="shared" ca="1" si="27"/>
        <v>A</v>
      </c>
      <c r="Y367" s="361" t="str">
        <f t="shared" ca="1" si="28"/>
        <v/>
      </c>
      <c r="Z367" s="361" t="str">
        <f t="shared" ca="1" si="29"/>
        <v/>
      </c>
      <c r="AA367" s="483">
        <f>料單!$K$3</f>
        <v>0</v>
      </c>
      <c r="AB367" s="483" t="str">
        <f>料單!$L$3</f>
        <v>拉、KD</v>
      </c>
    </row>
    <row r="368" spans="1:28" x14ac:dyDescent="0.25">
      <c r="A368" s="174">
        <f t="shared" si="25"/>
        <v>367</v>
      </c>
      <c r="B368" s="174" t="str">
        <f ca="1">料單!$C$1</f>
        <v>2026101401</v>
      </c>
      <c r="C368" s="174">
        <f>料單!$C$2</f>
        <v>0</v>
      </c>
      <c r="D368" s="6">
        <f>板材才數分析.!B368</f>
        <v>13</v>
      </c>
      <c r="E368" s="6">
        <f>板材才數分析.!C368</f>
        <v>0</v>
      </c>
      <c r="F368" s="6">
        <f>板材才數分析.!D368</f>
        <v>13007</v>
      </c>
      <c r="G368" s="6" t="str">
        <f ca="1">板材才數分析.!E368</f>
        <v>中立板</v>
      </c>
      <c r="H368" s="6">
        <f ca="1">板材才數分析.!F368</f>
        <v>-36</v>
      </c>
      <c r="I368" s="6" t="str">
        <f ca="1">板材才數分析.!G368</f>
        <v>AA</v>
      </c>
      <c r="J368" s="6">
        <f ca="1">板材才數分析.!H368</f>
        <v>-22</v>
      </c>
      <c r="K368" s="6" t="str">
        <f ca="1">板材才數分析.!I368</f>
        <v/>
      </c>
      <c r="L368" s="6">
        <f ca="1">板材才數分析.!J368</f>
        <v>18</v>
      </c>
      <c r="M368" s="6">
        <f ca="1">板材才數分析.!K368</f>
        <v>0</v>
      </c>
      <c r="N368" s="6" t="str">
        <f ca="1">板材才數分析.!L368</f>
        <v/>
      </c>
      <c r="O368" s="6">
        <f ca="1">板材才數分析.!M368</f>
        <v>0</v>
      </c>
      <c r="P368" t="str">
        <f ca="1">表格15[[#This Row],[封邊色號]]</f>
        <v/>
      </c>
      <c r="Q368" s="174" t="str">
        <f ca="1">IF(VLOOKUP(F368,料單!$C:$P,14,FALSE)="","",VLOOKUP(F368,料單!$C:$P,14,FALSE))</f>
        <v/>
      </c>
      <c r="R368" s="174" t="str">
        <f ca="1">IF(VLOOKUP(F368,料單!$C:$Q,15,FALSE)="","",VLOOKUP(F368,料單!$C:$Q,15,FALSE))</f>
        <v>側</v>
      </c>
      <c r="S368" s="174" t="str">
        <f ca="1">IF(VLOOKUP(F368,料單!$C:$R,16,FALSE)="","",VLOOKUP(F368,料單!$C:$R,16,FALSE))</f>
        <v>排</v>
      </c>
      <c r="T368" s="174" t="str">
        <f ca="1">IF(VLOOKUP(F368,料單!$C:$S,17,FALSE)="","",VLOOKUP(F368,料單!$C:$S,17,FALSE))</f>
        <v/>
      </c>
      <c r="U368" s="174" t="str">
        <f ca="1">_xlfn.IFNA(VLOOKUP(VLOOKUP(F368,料單!C:T,18,FALSE),資料庫!AM:AN,2,FALSE),"A")</f>
        <v>A</v>
      </c>
      <c r="V368" s="174">
        <f ca="1">IF(VLOOKUP(F368,料單!C:U,19,FALSE)="","",VLOOKUP(F368,料單!C:U,19,FALSE))</f>
        <v>1</v>
      </c>
      <c r="W368" s="361" t="str">
        <f t="shared" ca="1" si="26"/>
        <v>A</v>
      </c>
      <c r="X368" s="361" t="str">
        <f t="shared" ca="1" si="27"/>
        <v>A</v>
      </c>
      <c r="Y368" s="361" t="str">
        <f t="shared" ca="1" si="28"/>
        <v/>
      </c>
      <c r="Z368" s="361" t="str">
        <f t="shared" ca="1" si="29"/>
        <v/>
      </c>
      <c r="AA368" s="483">
        <f>料單!$K$3</f>
        <v>0</v>
      </c>
      <c r="AB368" s="483" t="str">
        <f>料單!$L$3</f>
        <v>拉、KD</v>
      </c>
    </row>
    <row r="369" spans="1:28" x14ac:dyDescent="0.25">
      <c r="A369" s="174">
        <f t="shared" si="25"/>
        <v>368</v>
      </c>
      <c r="B369" s="174" t="str">
        <f ca="1">料單!$C$1</f>
        <v>2026101401</v>
      </c>
      <c r="C369" s="174">
        <f>料單!$C$2</f>
        <v>0</v>
      </c>
      <c r="D369" s="6">
        <f>板材才數分析.!B369</f>
        <v>13</v>
      </c>
      <c r="E369" s="6">
        <f>板材才數分析.!C369</f>
        <v>0</v>
      </c>
      <c r="F369" s="6">
        <f>板材才數分析.!D369</f>
        <v>13008</v>
      </c>
      <c r="G369" s="6" t="str">
        <f ca="1">板材才數分析.!E369</f>
        <v>活隔</v>
      </c>
      <c r="H369" s="6">
        <f ca="1">板材才數分析.!F369</f>
        <v>0</v>
      </c>
      <c r="I369" s="6" t="str">
        <f ca="1">板材才數分析.!G369</f>
        <v>AA</v>
      </c>
      <c r="J369" s="6">
        <f ca="1">板材才數分析.!H369</f>
        <v>-32</v>
      </c>
      <c r="K369" s="6" t="str">
        <f ca="1">板材才數分析.!I369</f>
        <v>AA</v>
      </c>
      <c r="L369" s="6">
        <f ca="1">板材才數分析.!J369</f>
        <v>18</v>
      </c>
      <c r="M369" s="6">
        <f ca="1">板材才數分析.!K369</f>
        <v>0</v>
      </c>
      <c r="N369" s="6" t="str">
        <f ca="1">板材才數分析.!L369</f>
        <v/>
      </c>
      <c r="O369" s="6">
        <f ca="1">板材才數分析.!M369</f>
        <v>0</v>
      </c>
      <c r="P369" t="str">
        <f ca="1">表格15[[#This Row],[封邊色號]]</f>
        <v/>
      </c>
      <c r="Q369" s="174" t="str">
        <f ca="1">IF(VLOOKUP(F369,料單!$C:$P,14,FALSE)="","",VLOOKUP(F369,料單!$C:$P,14,FALSE))</f>
        <v/>
      </c>
      <c r="R369" s="174" t="str">
        <f ca="1">IF(VLOOKUP(F369,料單!$C:$Q,15,FALSE)="","",VLOOKUP(F369,料單!$C:$Q,15,FALSE))</f>
        <v/>
      </c>
      <c r="S369" s="174" t="str">
        <f ca="1">IF(VLOOKUP(F369,料單!$C:$R,16,FALSE)="","",VLOOKUP(F369,料單!$C:$R,16,FALSE))</f>
        <v/>
      </c>
      <c r="T369" s="174" t="str">
        <f ca="1">IF(VLOOKUP(F369,料單!$C:$S,17,FALSE)="","",VLOOKUP(F369,料單!$C:$S,17,FALSE))</f>
        <v/>
      </c>
      <c r="U369" s="174" t="str">
        <f ca="1">_xlfn.IFNA(VLOOKUP(VLOOKUP(F369,料單!C:T,18,FALSE),資料庫!AM:AN,2,FALSE),"A")</f>
        <v>A</v>
      </c>
      <c r="V369" s="174">
        <f ca="1">IF(VLOOKUP(F369,料單!C:U,19,FALSE)="","",VLOOKUP(F369,料單!C:U,19,FALSE))</f>
        <v>1</v>
      </c>
      <c r="W369" s="361" t="str">
        <f t="shared" ca="1" si="26"/>
        <v>A</v>
      </c>
      <c r="X369" s="361" t="str">
        <f t="shared" ca="1" si="27"/>
        <v>A</v>
      </c>
      <c r="Y369" s="361" t="str">
        <f t="shared" ca="1" si="28"/>
        <v>A</v>
      </c>
      <c r="Z369" s="361" t="str">
        <f t="shared" ca="1" si="29"/>
        <v>A</v>
      </c>
      <c r="AA369" s="483">
        <f>料單!$K$3</f>
        <v>0</v>
      </c>
      <c r="AB369" s="483" t="str">
        <f>料單!$L$3</f>
        <v>拉、KD</v>
      </c>
    </row>
    <row r="370" spans="1:28" x14ac:dyDescent="0.25">
      <c r="A370" s="174">
        <f t="shared" si="25"/>
        <v>369</v>
      </c>
      <c r="B370" s="174" t="str">
        <f ca="1">料單!$C$1</f>
        <v>2026101401</v>
      </c>
      <c r="C370" s="174">
        <f>料單!$C$2</f>
        <v>0</v>
      </c>
      <c r="D370" s="6">
        <f>板材才數分析.!B370</f>
        <v>13</v>
      </c>
      <c r="E370" s="6">
        <f>板材才數分析.!C370</f>
        <v>0</v>
      </c>
      <c r="F370" s="6">
        <f>板材才數分析.!D370</f>
        <v>13009</v>
      </c>
      <c r="G370" s="6" t="str">
        <f ca="1">板材才數分析.!E370</f>
        <v>固隔</v>
      </c>
      <c r="H370" s="6">
        <f ca="1">板材才數分析.!F370</f>
        <v>0</v>
      </c>
      <c r="I370" s="6" t="str">
        <f ca="1">板材才數分析.!G370</f>
        <v>AA</v>
      </c>
      <c r="J370" s="6">
        <f ca="1">板材才數分析.!H370</f>
        <v>-22</v>
      </c>
      <c r="K370" s="6" t="str">
        <f ca="1">板材才數分析.!I370</f>
        <v/>
      </c>
      <c r="L370" s="6">
        <f ca="1">板材才數分析.!J370</f>
        <v>18</v>
      </c>
      <c r="M370" s="6">
        <f ca="1">板材才數分析.!K370</f>
        <v>0</v>
      </c>
      <c r="N370" s="6" t="str">
        <f ca="1">板材才數分析.!L370</f>
        <v/>
      </c>
      <c r="O370" s="6">
        <f ca="1">板材才數分析.!M370</f>
        <v>0</v>
      </c>
      <c r="P370" t="str">
        <f ca="1">表格15[[#This Row],[封邊色號]]</f>
        <v/>
      </c>
      <c r="Q370" s="174" t="str">
        <f ca="1">IF(VLOOKUP(F370,料單!$C:$P,14,FALSE)="","",VLOOKUP(F370,料單!$C:$P,14,FALSE))</f>
        <v/>
      </c>
      <c r="R370" s="174" t="str">
        <f ca="1">IF(VLOOKUP(F370,料單!$C:$Q,15,FALSE)="","",VLOOKUP(F370,料單!$C:$Q,15,FALSE))</f>
        <v>固</v>
      </c>
      <c r="S370" s="174" t="str">
        <f ca="1">IF(VLOOKUP(F370,料單!$C:$R,16,FALSE)="","",VLOOKUP(F370,料單!$C:$R,16,FALSE))</f>
        <v/>
      </c>
      <c r="T370" s="174" t="str">
        <f ca="1">IF(VLOOKUP(F370,料單!$C:$S,17,FALSE)="","",VLOOKUP(F370,料單!$C:$S,17,FALSE))</f>
        <v/>
      </c>
      <c r="U370" s="174" t="str">
        <f ca="1">_xlfn.IFNA(VLOOKUP(VLOOKUP(F370,料單!C:T,18,FALSE),資料庫!AM:AN,2,FALSE),"A")</f>
        <v>A</v>
      </c>
      <c r="V370" s="174">
        <f ca="1">IF(VLOOKUP(F370,料單!C:U,19,FALSE)="","",VLOOKUP(F370,料單!C:U,19,FALSE))</f>
        <v>1</v>
      </c>
      <c r="W370" s="361" t="str">
        <f t="shared" ca="1" si="26"/>
        <v>A</v>
      </c>
      <c r="X370" s="361" t="str">
        <f t="shared" ca="1" si="27"/>
        <v>A</v>
      </c>
      <c r="Y370" s="361" t="str">
        <f t="shared" ca="1" si="28"/>
        <v/>
      </c>
      <c r="Z370" s="361" t="str">
        <f t="shared" ca="1" si="29"/>
        <v/>
      </c>
      <c r="AA370" s="483">
        <f>料單!$K$3</f>
        <v>0</v>
      </c>
      <c r="AB370" s="483" t="str">
        <f>料單!$L$3</f>
        <v>拉、KD</v>
      </c>
    </row>
    <row r="371" spans="1:28" x14ac:dyDescent="0.25">
      <c r="A371" s="174">
        <f t="shared" si="25"/>
        <v>370</v>
      </c>
      <c r="B371" s="174" t="str">
        <f ca="1">料單!$C$1</f>
        <v>2026101401</v>
      </c>
      <c r="C371" s="174">
        <f>料單!$C$2</f>
        <v>0</v>
      </c>
      <c r="D371" s="6">
        <f>板材才數分析.!B371</f>
        <v>13</v>
      </c>
      <c r="E371" s="6">
        <f>板材才數分析.!C371</f>
        <v>0</v>
      </c>
      <c r="F371" s="6">
        <f>板材才數分析.!D371</f>
        <v>13010</v>
      </c>
      <c r="G371" s="6" t="str">
        <f ca="1">板材才數分析.!E371</f>
        <v>左門板</v>
      </c>
      <c r="H371" s="6">
        <f ca="1">板材才數分析.!F371</f>
        <v>0</v>
      </c>
      <c r="I371" s="6" t="str">
        <f ca="1">板材才數分析.!G371</f>
        <v>AA</v>
      </c>
      <c r="J371" s="6">
        <f ca="1">板材才數分析.!H371</f>
        <v>-4</v>
      </c>
      <c r="K371" s="6" t="str">
        <f ca="1">板材才數分析.!I371</f>
        <v>AA</v>
      </c>
      <c r="L371" s="6">
        <f ca="1">板材才數分析.!J371</f>
        <v>18</v>
      </c>
      <c r="M371" s="6">
        <f ca="1">板材才數分析.!K371</f>
        <v>0</v>
      </c>
      <c r="N371" s="6" t="str">
        <f ca="1">板材才數分析.!L371</f>
        <v/>
      </c>
      <c r="O371" s="6">
        <f ca="1">板材才數分析.!M371</f>
        <v>0</v>
      </c>
      <c r="P371" t="str">
        <f ca="1">表格15[[#This Row],[封邊色號]]</f>
        <v/>
      </c>
      <c r="Q371" s="174" t="str">
        <f ca="1">IF(VLOOKUP(F371,料單!$C:$P,14,FALSE)="","",VLOOKUP(F371,料單!$C:$P,14,FALSE))</f>
        <v>鉸2</v>
      </c>
      <c r="R371" s="174" t="str">
        <f ca="1">IF(VLOOKUP(F371,料單!$C:$Q,15,FALSE)="","",VLOOKUP(F371,料單!$C:$Q,15,FALSE))</f>
        <v/>
      </c>
      <c r="S371" s="174" t="str">
        <f ca="1">IF(VLOOKUP(F371,料單!$C:$R,16,FALSE)="","",VLOOKUP(F371,料單!$C:$R,16,FALSE))</f>
        <v/>
      </c>
      <c r="T371" s="174" t="str">
        <f ca="1">IF(VLOOKUP(F371,料單!$C:$S,17,FALSE)="","",VLOOKUP(F371,料單!$C:$S,17,FALSE))</f>
        <v/>
      </c>
      <c r="U371" s="174" t="str">
        <f ca="1">_xlfn.IFNA(VLOOKUP(VLOOKUP(F371,料單!C:T,18,FALSE),資料庫!AM:AN,2,FALSE),"A")</f>
        <v>A</v>
      </c>
      <c r="V371" s="174">
        <f ca="1">IF(VLOOKUP(F371,料單!C:U,19,FALSE)="","",VLOOKUP(F371,料單!C:U,19,FALSE))</f>
        <v>1</v>
      </c>
      <c r="W371" s="361" t="str">
        <f t="shared" ca="1" si="26"/>
        <v>A</v>
      </c>
      <c r="X371" s="361" t="str">
        <f t="shared" ca="1" si="27"/>
        <v>A</v>
      </c>
      <c r="Y371" s="361" t="str">
        <f t="shared" ca="1" si="28"/>
        <v>A</v>
      </c>
      <c r="Z371" s="361" t="str">
        <f t="shared" ca="1" si="29"/>
        <v>A</v>
      </c>
      <c r="AA371" s="483">
        <f>料單!$K$3</f>
        <v>0</v>
      </c>
      <c r="AB371" s="483" t="str">
        <f>料單!$L$3</f>
        <v>拉、KD</v>
      </c>
    </row>
    <row r="372" spans="1:28" x14ac:dyDescent="0.25">
      <c r="A372" s="174">
        <f t="shared" si="25"/>
        <v>371</v>
      </c>
      <c r="B372" s="174" t="str">
        <f ca="1">料單!$C$1</f>
        <v>2026101401</v>
      </c>
      <c r="C372" s="174">
        <f>料單!$C$2</f>
        <v>0</v>
      </c>
      <c r="D372" s="6">
        <f>板材才數分析.!B372</f>
        <v>13</v>
      </c>
      <c r="E372" s="6">
        <f>板材才數分析.!C372</f>
        <v>0</v>
      </c>
      <c r="F372" s="6">
        <f>板材才數分析.!D372</f>
        <v>13011</v>
      </c>
      <c r="G372" s="6" t="str">
        <f ca="1">板材才數分析.!E372</f>
        <v>右門板</v>
      </c>
      <c r="H372" s="6">
        <f ca="1">板材才數分析.!F372</f>
        <v>0</v>
      </c>
      <c r="I372" s="6" t="str">
        <f ca="1">板材才數分析.!G372</f>
        <v>AA</v>
      </c>
      <c r="J372" s="6">
        <f ca="1">板材才數分析.!H372</f>
        <v>-4</v>
      </c>
      <c r="K372" s="6" t="str">
        <f ca="1">板材才數分析.!I372</f>
        <v>AA</v>
      </c>
      <c r="L372" s="6">
        <f ca="1">板材才數分析.!J372</f>
        <v>18</v>
      </c>
      <c r="M372" s="6">
        <f ca="1">板材才數分析.!K372</f>
        <v>0</v>
      </c>
      <c r="N372" s="6" t="str">
        <f ca="1">板材才數分析.!L372</f>
        <v/>
      </c>
      <c r="O372" s="6">
        <f ca="1">板材才數分析.!M372</f>
        <v>0</v>
      </c>
      <c r="P372" t="str">
        <f ca="1">表格15[[#This Row],[封邊色號]]</f>
        <v/>
      </c>
      <c r="Q372" s="174" t="str">
        <f ca="1">IF(VLOOKUP(F372,料單!$C:$P,14,FALSE)="","",VLOOKUP(F372,料單!$C:$P,14,FALSE))</f>
        <v>鉸2</v>
      </c>
      <c r="R372" s="174" t="str">
        <f ca="1">IF(VLOOKUP(F372,料單!$C:$Q,15,FALSE)="","",VLOOKUP(F372,料單!$C:$Q,15,FALSE))</f>
        <v/>
      </c>
      <c r="S372" s="174" t="str">
        <f ca="1">IF(VLOOKUP(F372,料單!$C:$R,16,FALSE)="","",VLOOKUP(F372,料單!$C:$R,16,FALSE))</f>
        <v/>
      </c>
      <c r="T372" s="174" t="str">
        <f ca="1">IF(VLOOKUP(F372,料單!$C:$S,17,FALSE)="","",VLOOKUP(F372,料單!$C:$S,17,FALSE))</f>
        <v/>
      </c>
      <c r="U372" s="174" t="str">
        <f ca="1">_xlfn.IFNA(VLOOKUP(VLOOKUP(F372,料單!C:T,18,FALSE),資料庫!AM:AN,2,FALSE),"A")</f>
        <v>A</v>
      </c>
      <c r="V372" s="174">
        <f ca="1">IF(VLOOKUP(F372,料單!C:U,19,FALSE)="","",VLOOKUP(F372,料單!C:U,19,FALSE))</f>
        <v>1</v>
      </c>
      <c r="W372" s="361" t="str">
        <f t="shared" ca="1" si="26"/>
        <v>A</v>
      </c>
      <c r="X372" s="361" t="str">
        <f t="shared" ca="1" si="27"/>
        <v>A</v>
      </c>
      <c r="Y372" s="361" t="str">
        <f t="shared" ca="1" si="28"/>
        <v>A</v>
      </c>
      <c r="Z372" s="361" t="str">
        <f t="shared" ca="1" si="29"/>
        <v>A</v>
      </c>
      <c r="AA372" s="483">
        <f>料單!$K$3</f>
        <v>0</v>
      </c>
      <c r="AB372" s="483" t="str">
        <f>料單!$L$3</f>
        <v>拉、KD</v>
      </c>
    </row>
    <row r="373" spans="1:28" x14ac:dyDescent="0.25">
      <c r="A373" s="174">
        <f t="shared" si="25"/>
        <v>372</v>
      </c>
      <c r="B373" s="174" t="str">
        <f ca="1">料單!$C$1</f>
        <v>2026101401</v>
      </c>
      <c r="C373" s="174">
        <f>料單!$C$2</f>
        <v>0</v>
      </c>
      <c r="D373" s="6">
        <f>板材才數分析.!B373</f>
        <v>13</v>
      </c>
      <c r="E373" s="6">
        <f>板材才數分析.!C373</f>
        <v>0</v>
      </c>
      <c r="F373" s="6">
        <f>板材才數分析.!D373</f>
        <v>13012</v>
      </c>
      <c r="G373" s="6">
        <f ca="1">板材才數分析.!E373</f>
        <v>0</v>
      </c>
      <c r="H373" s="6">
        <f ca="1">板材才數分析.!F373</f>
        <v>0</v>
      </c>
      <c r="I373" s="6" t="str">
        <f ca="1">板材才數分析.!G373</f>
        <v/>
      </c>
      <c r="J373" s="6">
        <f ca="1">板材才數分析.!H373</f>
        <v>0</v>
      </c>
      <c r="K373" s="6" t="str">
        <f ca="1">板材才數分析.!I373</f>
        <v/>
      </c>
      <c r="L373" s="6">
        <f ca="1">板材才數分析.!J373</f>
        <v>0</v>
      </c>
      <c r="M373" s="6">
        <f ca="1">板材才數分析.!K373</f>
        <v>0</v>
      </c>
      <c r="N373" s="6" t="str">
        <f ca="1">板材才數分析.!L373</f>
        <v/>
      </c>
      <c r="O373" s="6">
        <f ca="1">板材才數分析.!M373</f>
        <v>0</v>
      </c>
      <c r="P373" t="str">
        <f ca="1">表格15[[#This Row],[封邊色號]]</f>
        <v/>
      </c>
      <c r="Q373" s="174" t="str">
        <f ca="1">IF(VLOOKUP(F373,料單!$C:$P,14,FALSE)="","",VLOOKUP(F373,料單!$C:$P,14,FALSE))</f>
        <v/>
      </c>
      <c r="R373" s="174" t="str">
        <f ca="1">IF(VLOOKUP(F373,料單!$C:$Q,15,FALSE)="","",VLOOKUP(F373,料單!$C:$Q,15,FALSE))</f>
        <v/>
      </c>
      <c r="S373" s="174" t="str">
        <f ca="1">IF(VLOOKUP(F373,料單!$C:$R,16,FALSE)="","",VLOOKUP(F373,料單!$C:$R,16,FALSE))</f>
        <v/>
      </c>
      <c r="T373" s="174" t="str">
        <f ca="1">IF(VLOOKUP(F373,料單!$C:$S,17,FALSE)="","",VLOOKUP(F373,料單!$C:$S,17,FALSE))</f>
        <v/>
      </c>
      <c r="U373" s="174" t="str">
        <f ca="1">_xlfn.IFNA(VLOOKUP(VLOOKUP(F373,料單!C:T,18,FALSE),資料庫!AM:AN,2,FALSE),"A")</f>
        <v>A</v>
      </c>
      <c r="V373" s="174" t="str">
        <f ca="1">IF(VLOOKUP(F373,料單!C:U,19,FALSE)="","",VLOOKUP(F373,料單!C:U,19,FALSE))</f>
        <v/>
      </c>
      <c r="W373" s="361" t="str">
        <f t="shared" ca="1" si="26"/>
        <v/>
      </c>
      <c r="X373" s="361" t="str">
        <f t="shared" ca="1" si="27"/>
        <v/>
      </c>
      <c r="Y373" s="361" t="str">
        <f t="shared" ca="1" si="28"/>
        <v/>
      </c>
      <c r="Z373" s="361" t="str">
        <f t="shared" ca="1" si="29"/>
        <v/>
      </c>
      <c r="AA373" s="483">
        <f>料單!$K$3</f>
        <v>0</v>
      </c>
      <c r="AB373" s="483" t="str">
        <f>料單!$L$3</f>
        <v>拉、KD</v>
      </c>
    </row>
    <row r="374" spans="1:28" x14ac:dyDescent="0.25">
      <c r="A374" s="174">
        <f t="shared" si="25"/>
        <v>373</v>
      </c>
      <c r="B374" s="174" t="str">
        <f ca="1">料單!$C$1</f>
        <v>2026101401</v>
      </c>
      <c r="C374" s="174">
        <f>料單!$C$2</f>
        <v>0</v>
      </c>
      <c r="D374" s="6">
        <f>板材才數分析.!B374</f>
        <v>13</v>
      </c>
      <c r="E374" s="6">
        <f>板材才數分析.!C374</f>
        <v>0</v>
      </c>
      <c r="F374" s="6">
        <f>板材才數分析.!D374</f>
        <v>13013</v>
      </c>
      <c r="G374" s="6">
        <f ca="1">板材才數分析.!E374</f>
        <v>0</v>
      </c>
      <c r="H374" s="6">
        <f ca="1">板材才數分析.!F374</f>
        <v>0</v>
      </c>
      <c r="I374" s="6" t="str">
        <f ca="1">板材才數分析.!G374</f>
        <v/>
      </c>
      <c r="J374" s="6">
        <f ca="1">板材才數分析.!H374</f>
        <v>0</v>
      </c>
      <c r="K374" s="6" t="str">
        <f ca="1">板材才數分析.!I374</f>
        <v/>
      </c>
      <c r="L374" s="6">
        <f ca="1">板材才數分析.!J374</f>
        <v>0</v>
      </c>
      <c r="M374" s="6">
        <f ca="1">板材才數分析.!K374</f>
        <v>0</v>
      </c>
      <c r="N374" s="6" t="str">
        <f ca="1">板材才數分析.!L374</f>
        <v/>
      </c>
      <c r="O374" s="6">
        <f ca="1">板材才數分析.!M374</f>
        <v>0</v>
      </c>
      <c r="P374" t="str">
        <f ca="1">表格15[[#This Row],[封邊色號]]</f>
        <v/>
      </c>
      <c r="Q374" s="174" t="str">
        <f ca="1">IF(VLOOKUP(F374,料單!$C:$P,14,FALSE)="","",VLOOKUP(F374,料單!$C:$P,14,FALSE))</f>
        <v/>
      </c>
      <c r="R374" s="174" t="str">
        <f ca="1">IF(VLOOKUP(F374,料單!$C:$Q,15,FALSE)="","",VLOOKUP(F374,料單!$C:$Q,15,FALSE))</f>
        <v/>
      </c>
      <c r="S374" s="174" t="str">
        <f ca="1">IF(VLOOKUP(F374,料單!$C:$R,16,FALSE)="","",VLOOKUP(F374,料單!$C:$R,16,FALSE))</f>
        <v/>
      </c>
      <c r="T374" s="174" t="str">
        <f ca="1">IF(VLOOKUP(F374,料單!$C:$S,17,FALSE)="","",VLOOKUP(F374,料單!$C:$S,17,FALSE))</f>
        <v/>
      </c>
      <c r="U374" s="174" t="str">
        <f ca="1">_xlfn.IFNA(VLOOKUP(VLOOKUP(F374,料單!C:T,18,FALSE),資料庫!AM:AN,2,FALSE),"A")</f>
        <v>A</v>
      </c>
      <c r="V374" s="174" t="str">
        <f ca="1">IF(VLOOKUP(F374,料單!C:U,19,FALSE)="","",VLOOKUP(F374,料單!C:U,19,FALSE))</f>
        <v/>
      </c>
      <c r="W374" s="361" t="str">
        <f t="shared" ca="1" si="26"/>
        <v/>
      </c>
      <c r="X374" s="361" t="str">
        <f t="shared" ca="1" si="27"/>
        <v/>
      </c>
      <c r="Y374" s="361" t="str">
        <f t="shared" ca="1" si="28"/>
        <v/>
      </c>
      <c r="Z374" s="361" t="str">
        <f t="shared" ca="1" si="29"/>
        <v/>
      </c>
      <c r="AA374" s="483">
        <f>料單!$K$3</f>
        <v>0</v>
      </c>
      <c r="AB374" s="483" t="str">
        <f>料單!$L$3</f>
        <v>拉、KD</v>
      </c>
    </row>
    <row r="375" spans="1:28" x14ac:dyDescent="0.25">
      <c r="A375" s="174">
        <f t="shared" si="25"/>
        <v>374</v>
      </c>
      <c r="B375" s="174" t="str">
        <f ca="1">料單!$C$1</f>
        <v>2026101401</v>
      </c>
      <c r="C375" s="174">
        <f>料單!$C$2</f>
        <v>0</v>
      </c>
      <c r="D375" s="6">
        <f>板材才數分析.!B375</f>
        <v>13</v>
      </c>
      <c r="E375" s="6">
        <f>板材才數分析.!C375</f>
        <v>0</v>
      </c>
      <c r="F375" s="6">
        <f>板材才數分析.!D375</f>
        <v>13014</v>
      </c>
      <c r="G375" s="6">
        <f ca="1">板材才數分析.!E375</f>
        <v>0</v>
      </c>
      <c r="H375" s="6">
        <f ca="1">板材才數分析.!F375</f>
        <v>0</v>
      </c>
      <c r="I375" s="6" t="str">
        <f ca="1">板材才數分析.!G375</f>
        <v/>
      </c>
      <c r="J375" s="6">
        <f ca="1">板材才數分析.!H375</f>
        <v>0</v>
      </c>
      <c r="K375" s="6" t="str">
        <f ca="1">板材才數分析.!I375</f>
        <v/>
      </c>
      <c r="L375" s="6">
        <f ca="1">板材才數分析.!J375</f>
        <v>0</v>
      </c>
      <c r="M375" s="6">
        <f ca="1">板材才數分析.!K375</f>
        <v>0</v>
      </c>
      <c r="N375" s="6" t="str">
        <f ca="1">板材才數分析.!L375</f>
        <v/>
      </c>
      <c r="O375" s="6">
        <f ca="1">板材才數分析.!M375</f>
        <v>0</v>
      </c>
      <c r="P375" t="str">
        <f ca="1">表格15[[#This Row],[封邊色號]]</f>
        <v/>
      </c>
      <c r="Q375" s="174" t="str">
        <f ca="1">IF(VLOOKUP(F375,料單!$C:$P,14,FALSE)="","",VLOOKUP(F375,料單!$C:$P,14,FALSE))</f>
        <v/>
      </c>
      <c r="R375" s="174" t="str">
        <f ca="1">IF(VLOOKUP(F375,料單!$C:$Q,15,FALSE)="","",VLOOKUP(F375,料單!$C:$Q,15,FALSE))</f>
        <v/>
      </c>
      <c r="S375" s="174" t="str">
        <f ca="1">IF(VLOOKUP(F375,料單!$C:$R,16,FALSE)="","",VLOOKUP(F375,料單!$C:$R,16,FALSE))</f>
        <v/>
      </c>
      <c r="T375" s="174" t="str">
        <f ca="1">IF(VLOOKUP(F375,料單!$C:$S,17,FALSE)="","",VLOOKUP(F375,料單!$C:$S,17,FALSE))</f>
        <v/>
      </c>
      <c r="U375" s="174" t="str">
        <f ca="1">_xlfn.IFNA(VLOOKUP(VLOOKUP(F375,料單!C:T,18,FALSE),資料庫!AM:AN,2,FALSE),"A")</f>
        <v>A</v>
      </c>
      <c r="V375" s="174" t="str">
        <f ca="1">IF(VLOOKUP(F375,料單!C:U,19,FALSE)="","",VLOOKUP(F375,料單!C:U,19,FALSE))</f>
        <v/>
      </c>
      <c r="W375" s="361" t="str">
        <f t="shared" ca="1" si="26"/>
        <v/>
      </c>
      <c r="X375" s="361" t="str">
        <f t="shared" ca="1" si="27"/>
        <v/>
      </c>
      <c r="Y375" s="361" t="str">
        <f t="shared" ca="1" si="28"/>
        <v/>
      </c>
      <c r="Z375" s="361" t="str">
        <f t="shared" ca="1" si="29"/>
        <v/>
      </c>
      <c r="AA375" s="483">
        <f>料單!$K$3</f>
        <v>0</v>
      </c>
      <c r="AB375" s="483" t="str">
        <f>料單!$L$3</f>
        <v>拉、KD</v>
      </c>
    </row>
    <row r="376" spans="1:28" x14ac:dyDescent="0.25">
      <c r="A376" s="174">
        <f t="shared" si="25"/>
        <v>375</v>
      </c>
      <c r="B376" s="174" t="str">
        <f ca="1">料單!$C$1</f>
        <v>2026101401</v>
      </c>
      <c r="C376" s="174">
        <f>料單!$C$2</f>
        <v>0</v>
      </c>
      <c r="D376" s="6">
        <f>板材才數分析.!B376</f>
        <v>13</v>
      </c>
      <c r="E376" s="6">
        <f>板材才數分析.!C376</f>
        <v>0</v>
      </c>
      <c r="F376" s="6">
        <f>板材才數分析.!D376</f>
        <v>13015</v>
      </c>
      <c r="G376" s="6">
        <f ca="1">板材才數分析.!E376</f>
        <v>0</v>
      </c>
      <c r="H376" s="6">
        <f ca="1">板材才數分析.!F376</f>
        <v>0</v>
      </c>
      <c r="I376" s="6" t="str">
        <f ca="1">板材才數分析.!G376</f>
        <v/>
      </c>
      <c r="J376" s="6">
        <f ca="1">板材才數分析.!H376</f>
        <v>0</v>
      </c>
      <c r="K376" s="6" t="str">
        <f ca="1">板材才數分析.!I376</f>
        <v/>
      </c>
      <c r="L376" s="6">
        <f ca="1">板材才數分析.!J376</f>
        <v>0</v>
      </c>
      <c r="M376" s="6">
        <f ca="1">板材才數分析.!K376</f>
        <v>0</v>
      </c>
      <c r="N376" s="6" t="str">
        <f ca="1">板材才數分析.!L376</f>
        <v/>
      </c>
      <c r="O376" s="6">
        <f ca="1">板材才數分析.!M376</f>
        <v>0</v>
      </c>
      <c r="P376" t="str">
        <f ca="1">表格15[[#This Row],[封邊色號]]</f>
        <v/>
      </c>
      <c r="Q376" s="174" t="str">
        <f ca="1">IF(VLOOKUP(F376,料單!$C:$P,14,FALSE)="","",VLOOKUP(F376,料單!$C:$P,14,FALSE))</f>
        <v/>
      </c>
      <c r="R376" s="174" t="str">
        <f ca="1">IF(VLOOKUP(F376,料單!$C:$Q,15,FALSE)="","",VLOOKUP(F376,料單!$C:$Q,15,FALSE))</f>
        <v/>
      </c>
      <c r="S376" s="174" t="str">
        <f ca="1">IF(VLOOKUP(F376,料單!$C:$R,16,FALSE)="","",VLOOKUP(F376,料單!$C:$R,16,FALSE))</f>
        <v/>
      </c>
      <c r="T376" s="174" t="str">
        <f ca="1">IF(VLOOKUP(F376,料單!$C:$S,17,FALSE)="","",VLOOKUP(F376,料單!$C:$S,17,FALSE))</f>
        <v/>
      </c>
      <c r="U376" s="174" t="str">
        <f ca="1">_xlfn.IFNA(VLOOKUP(VLOOKUP(F376,料單!C:T,18,FALSE),資料庫!AM:AN,2,FALSE),"A")</f>
        <v>A</v>
      </c>
      <c r="V376" s="174" t="str">
        <f ca="1">IF(VLOOKUP(F376,料單!C:U,19,FALSE)="","",VLOOKUP(F376,料單!C:U,19,FALSE))</f>
        <v/>
      </c>
      <c r="W376" s="361" t="str">
        <f t="shared" ca="1" si="26"/>
        <v/>
      </c>
      <c r="X376" s="361" t="str">
        <f t="shared" ca="1" si="27"/>
        <v/>
      </c>
      <c r="Y376" s="361" t="str">
        <f t="shared" ca="1" si="28"/>
        <v/>
      </c>
      <c r="Z376" s="361" t="str">
        <f t="shared" ca="1" si="29"/>
        <v/>
      </c>
      <c r="AA376" s="483">
        <f>料單!$K$3</f>
        <v>0</v>
      </c>
      <c r="AB376" s="483" t="str">
        <f>料單!$L$3</f>
        <v>拉、KD</v>
      </c>
    </row>
    <row r="377" spans="1:28" x14ac:dyDescent="0.25">
      <c r="A377" s="174">
        <f t="shared" si="25"/>
        <v>376</v>
      </c>
      <c r="B377" s="174" t="str">
        <f ca="1">料單!$C$1</f>
        <v>2026101401</v>
      </c>
      <c r="C377" s="174">
        <f>料單!$C$2</f>
        <v>0</v>
      </c>
      <c r="D377" s="6">
        <f>板材才數分析.!B377</f>
        <v>13</v>
      </c>
      <c r="E377" s="6">
        <f>板材才數分析.!C377</f>
        <v>0</v>
      </c>
      <c r="F377" s="6">
        <f>板材才數分析.!D377</f>
        <v>13016</v>
      </c>
      <c r="G377" s="6">
        <f ca="1">板材才數分析.!E377</f>
        <v>0</v>
      </c>
      <c r="H377" s="6">
        <f ca="1">板材才數分析.!F377</f>
        <v>0</v>
      </c>
      <c r="I377" s="6" t="str">
        <f ca="1">板材才數分析.!G377</f>
        <v/>
      </c>
      <c r="J377" s="6">
        <f ca="1">板材才數分析.!H377</f>
        <v>0</v>
      </c>
      <c r="K377" s="6" t="str">
        <f ca="1">板材才數分析.!I377</f>
        <v/>
      </c>
      <c r="L377" s="6">
        <f ca="1">板材才數分析.!J377</f>
        <v>0</v>
      </c>
      <c r="M377" s="6">
        <f ca="1">板材才數分析.!K377</f>
        <v>0</v>
      </c>
      <c r="N377" s="6" t="str">
        <f ca="1">板材才數分析.!L377</f>
        <v/>
      </c>
      <c r="O377" s="6">
        <f ca="1">板材才數分析.!M377</f>
        <v>0</v>
      </c>
      <c r="P377" t="str">
        <f ca="1">表格15[[#This Row],[封邊色號]]</f>
        <v/>
      </c>
      <c r="Q377" s="174" t="str">
        <f ca="1">IF(VLOOKUP(F377,料單!$C:$P,14,FALSE)="","",VLOOKUP(F377,料單!$C:$P,14,FALSE))</f>
        <v/>
      </c>
      <c r="R377" s="174" t="str">
        <f ca="1">IF(VLOOKUP(F377,料單!$C:$Q,15,FALSE)="","",VLOOKUP(F377,料單!$C:$Q,15,FALSE))</f>
        <v/>
      </c>
      <c r="S377" s="174" t="str">
        <f ca="1">IF(VLOOKUP(F377,料單!$C:$R,16,FALSE)="","",VLOOKUP(F377,料單!$C:$R,16,FALSE))</f>
        <v/>
      </c>
      <c r="T377" s="174" t="str">
        <f ca="1">IF(VLOOKUP(F377,料單!$C:$S,17,FALSE)="","",VLOOKUP(F377,料單!$C:$S,17,FALSE))</f>
        <v/>
      </c>
      <c r="U377" s="174" t="str">
        <f ca="1">_xlfn.IFNA(VLOOKUP(VLOOKUP(F377,料單!C:T,18,FALSE),資料庫!AM:AN,2,FALSE),"A")</f>
        <v>A</v>
      </c>
      <c r="V377" s="174" t="str">
        <f ca="1">IF(VLOOKUP(F377,料單!C:U,19,FALSE)="","",VLOOKUP(F377,料單!C:U,19,FALSE))</f>
        <v/>
      </c>
      <c r="W377" s="361" t="str">
        <f t="shared" ca="1" si="26"/>
        <v/>
      </c>
      <c r="X377" s="361" t="str">
        <f t="shared" ca="1" si="27"/>
        <v/>
      </c>
      <c r="Y377" s="361" t="str">
        <f t="shared" ca="1" si="28"/>
        <v/>
      </c>
      <c r="Z377" s="361" t="str">
        <f t="shared" ca="1" si="29"/>
        <v/>
      </c>
      <c r="AA377" s="483">
        <f>料單!$K$3</f>
        <v>0</v>
      </c>
      <c r="AB377" s="483" t="str">
        <f>料單!$L$3</f>
        <v>拉、KD</v>
      </c>
    </row>
    <row r="378" spans="1:28" x14ac:dyDescent="0.25">
      <c r="A378" s="174">
        <f t="shared" si="25"/>
        <v>377</v>
      </c>
      <c r="B378" s="174" t="str">
        <f ca="1">料單!$C$1</f>
        <v>2026101401</v>
      </c>
      <c r="C378" s="174">
        <f>料單!$C$2</f>
        <v>0</v>
      </c>
      <c r="D378" s="6">
        <f>板材才數分析.!B378</f>
        <v>13</v>
      </c>
      <c r="E378" s="6">
        <f>板材才數分析.!C378</f>
        <v>0</v>
      </c>
      <c r="F378" s="6">
        <f>板材才數分析.!D378</f>
        <v>13017</v>
      </c>
      <c r="G378" s="6">
        <f ca="1">板材才數分析.!E378</f>
        <v>0</v>
      </c>
      <c r="H378" s="6">
        <f ca="1">板材才數分析.!F378</f>
        <v>0</v>
      </c>
      <c r="I378" s="6" t="str">
        <f ca="1">板材才數分析.!G378</f>
        <v/>
      </c>
      <c r="J378" s="6">
        <f ca="1">板材才數分析.!H378</f>
        <v>0</v>
      </c>
      <c r="K378" s="6" t="str">
        <f ca="1">板材才數分析.!I378</f>
        <v/>
      </c>
      <c r="L378" s="6">
        <f ca="1">板材才數分析.!J378</f>
        <v>0</v>
      </c>
      <c r="M378" s="6">
        <f ca="1">板材才數分析.!K378</f>
        <v>0</v>
      </c>
      <c r="N378" s="6" t="str">
        <f ca="1">板材才數分析.!L378</f>
        <v/>
      </c>
      <c r="O378" s="6">
        <f ca="1">板材才數分析.!M378</f>
        <v>0</v>
      </c>
      <c r="P378" t="str">
        <f ca="1">表格15[[#This Row],[封邊色號]]</f>
        <v/>
      </c>
      <c r="Q378" s="174" t="str">
        <f ca="1">IF(VLOOKUP(F378,料單!$C:$P,14,FALSE)="","",VLOOKUP(F378,料單!$C:$P,14,FALSE))</f>
        <v/>
      </c>
      <c r="R378" s="174" t="str">
        <f ca="1">IF(VLOOKUP(F378,料單!$C:$Q,15,FALSE)="","",VLOOKUP(F378,料單!$C:$Q,15,FALSE))</f>
        <v/>
      </c>
      <c r="S378" s="174" t="str">
        <f ca="1">IF(VLOOKUP(F378,料單!$C:$R,16,FALSE)="","",VLOOKUP(F378,料單!$C:$R,16,FALSE))</f>
        <v/>
      </c>
      <c r="T378" s="174" t="str">
        <f ca="1">IF(VLOOKUP(F378,料單!$C:$S,17,FALSE)="","",VLOOKUP(F378,料單!$C:$S,17,FALSE))</f>
        <v/>
      </c>
      <c r="U378" s="174" t="str">
        <f ca="1">_xlfn.IFNA(VLOOKUP(VLOOKUP(F378,料單!C:T,18,FALSE),資料庫!AM:AN,2,FALSE),"A")</f>
        <v>A</v>
      </c>
      <c r="V378" s="174" t="str">
        <f ca="1">IF(VLOOKUP(F378,料單!C:U,19,FALSE)="","",VLOOKUP(F378,料單!C:U,19,FALSE))</f>
        <v/>
      </c>
      <c r="W378" s="361" t="str">
        <f t="shared" ca="1" si="26"/>
        <v/>
      </c>
      <c r="X378" s="361" t="str">
        <f t="shared" ca="1" si="27"/>
        <v/>
      </c>
      <c r="Y378" s="361" t="str">
        <f t="shared" ca="1" si="28"/>
        <v/>
      </c>
      <c r="Z378" s="361" t="str">
        <f t="shared" ca="1" si="29"/>
        <v/>
      </c>
      <c r="AA378" s="483">
        <f>料單!$K$3</f>
        <v>0</v>
      </c>
      <c r="AB378" s="483" t="str">
        <f>料單!$L$3</f>
        <v>拉、KD</v>
      </c>
    </row>
    <row r="379" spans="1:28" x14ac:dyDescent="0.25">
      <c r="A379" s="174">
        <f t="shared" si="25"/>
        <v>378</v>
      </c>
      <c r="B379" s="174" t="str">
        <f ca="1">料單!$C$1</f>
        <v>2026101401</v>
      </c>
      <c r="C379" s="174">
        <f>料單!$C$2</f>
        <v>0</v>
      </c>
      <c r="D379" s="6">
        <f>板材才數分析.!B379</f>
        <v>13</v>
      </c>
      <c r="E379" s="6">
        <f>板材才數分析.!C379</f>
        <v>0</v>
      </c>
      <c r="F379" s="6">
        <f>板材才數分析.!D379</f>
        <v>13018</v>
      </c>
      <c r="G379" s="6">
        <f ca="1">板材才數分析.!E379</f>
        <v>0</v>
      </c>
      <c r="H379" s="6">
        <f ca="1">板材才數分析.!F379</f>
        <v>0</v>
      </c>
      <c r="I379" s="6" t="str">
        <f ca="1">板材才數分析.!G379</f>
        <v/>
      </c>
      <c r="J379" s="6">
        <f ca="1">板材才數分析.!H379</f>
        <v>0</v>
      </c>
      <c r="K379" s="6" t="str">
        <f ca="1">板材才數分析.!I379</f>
        <v/>
      </c>
      <c r="L379" s="6">
        <f ca="1">板材才數分析.!J379</f>
        <v>0</v>
      </c>
      <c r="M379" s="6">
        <f ca="1">板材才數分析.!K379</f>
        <v>0</v>
      </c>
      <c r="N379" s="6" t="str">
        <f ca="1">板材才數分析.!L379</f>
        <v/>
      </c>
      <c r="O379" s="6">
        <f ca="1">板材才數分析.!M379</f>
        <v>0</v>
      </c>
      <c r="P379" t="str">
        <f ca="1">表格15[[#This Row],[封邊色號]]</f>
        <v/>
      </c>
      <c r="Q379" s="174" t="str">
        <f ca="1">IF(VLOOKUP(F379,料單!$C:$P,14,FALSE)="","",VLOOKUP(F379,料單!$C:$P,14,FALSE))</f>
        <v/>
      </c>
      <c r="R379" s="174" t="str">
        <f ca="1">IF(VLOOKUP(F379,料單!$C:$Q,15,FALSE)="","",VLOOKUP(F379,料單!$C:$Q,15,FALSE))</f>
        <v/>
      </c>
      <c r="S379" s="174" t="str">
        <f ca="1">IF(VLOOKUP(F379,料單!$C:$R,16,FALSE)="","",VLOOKUP(F379,料單!$C:$R,16,FALSE))</f>
        <v/>
      </c>
      <c r="T379" s="174" t="str">
        <f ca="1">IF(VLOOKUP(F379,料單!$C:$S,17,FALSE)="","",VLOOKUP(F379,料單!$C:$S,17,FALSE))</f>
        <v/>
      </c>
      <c r="U379" s="174" t="str">
        <f ca="1">_xlfn.IFNA(VLOOKUP(VLOOKUP(F379,料單!C:T,18,FALSE),資料庫!AM:AN,2,FALSE),"A")</f>
        <v>A</v>
      </c>
      <c r="V379" s="174" t="str">
        <f ca="1">IF(VLOOKUP(F379,料單!C:U,19,FALSE)="","",VLOOKUP(F379,料單!C:U,19,FALSE))</f>
        <v/>
      </c>
      <c r="W379" s="361" t="str">
        <f t="shared" ca="1" si="26"/>
        <v/>
      </c>
      <c r="X379" s="361" t="str">
        <f t="shared" ca="1" si="27"/>
        <v/>
      </c>
      <c r="Y379" s="361" t="str">
        <f t="shared" ca="1" si="28"/>
        <v/>
      </c>
      <c r="Z379" s="361" t="str">
        <f t="shared" ca="1" si="29"/>
        <v/>
      </c>
      <c r="AA379" s="483">
        <f>料單!$K$3</f>
        <v>0</v>
      </c>
      <c r="AB379" s="483" t="str">
        <f>料單!$L$3</f>
        <v>拉、KD</v>
      </c>
    </row>
    <row r="380" spans="1:28" x14ac:dyDescent="0.25">
      <c r="A380" s="174">
        <f t="shared" si="25"/>
        <v>379</v>
      </c>
      <c r="B380" s="174" t="str">
        <f ca="1">料單!$C$1</f>
        <v>2026101401</v>
      </c>
      <c r="C380" s="174">
        <f>料單!$C$2</f>
        <v>0</v>
      </c>
      <c r="D380" s="6">
        <f>板材才數分析.!B380</f>
        <v>13</v>
      </c>
      <c r="E380" s="6">
        <f>板材才數分析.!C380</f>
        <v>0</v>
      </c>
      <c r="F380" s="6">
        <f>板材才數分析.!D380</f>
        <v>13019</v>
      </c>
      <c r="G380" s="6">
        <f ca="1">板材才數分析.!E380</f>
        <v>0</v>
      </c>
      <c r="H380" s="6">
        <f ca="1">板材才數分析.!F380</f>
        <v>0</v>
      </c>
      <c r="I380" s="6" t="str">
        <f ca="1">板材才數分析.!G380</f>
        <v/>
      </c>
      <c r="J380" s="6">
        <f ca="1">板材才數分析.!H380</f>
        <v>0</v>
      </c>
      <c r="K380" s="6" t="str">
        <f ca="1">板材才數分析.!I380</f>
        <v/>
      </c>
      <c r="L380" s="6">
        <f ca="1">板材才數分析.!J380</f>
        <v>0</v>
      </c>
      <c r="M380" s="6">
        <f ca="1">板材才數分析.!K380</f>
        <v>0</v>
      </c>
      <c r="N380" s="6" t="str">
        <f ca="1">板材才數分析.!L380</f>
        <v/>
      </c>
      <c r="O380" s="6">
        <f ca="1">板材才數分析.!M380</f>
        <v>0</v>
      </c>
      <c r="P380" t="str">
        <f ca="1">表格15[[#This Row],[封邊色號]]</f>
        <v/>
      </c>
      <c r="Q380" s="174" t="str">
        <f ca="1">IF(VLOOKUP(F380,料單!$C:$P,14,FALSE)="","",VLOOKUP(F380,料單!$C:$P,14,FALSE))</f>
        <v/>
      </c>
      <c r="R380" s="174" t="str">
        <f ca="1">IF(VLOOKUP(F380,料單!$C:$Q,15,FALSE)="","",VLOOKUP(F380,料單!$C:$Q,15,FALSE))</f>
        <v/>
      </c>
      <c r="S380" s="174" t="str">
        <f ca="1">IF(VLOOKUP(F380,料單!$C:$R,16,FALSE)="","",VLOOKUP(F380,料單!$C:$R,16,FALSE))</f>
        <v/>
      </c>
      <c r="T380" s="174" t="str">
        <f ca="1">IF(VLOOKUP(F380,料單!$C:$S,17,FALSE)="","",VLOOKUP(F380,料單!$C:$S,17,FALSE))</f>
        <v/>
      </c>
      <c r="U380" s="174" t="str">
        <f ca="1">_xlfn.IFNA(VLOOKUP(VLOOKUP(F380,料單!C:T,18,FALSE),資料庫!AM:AN,2,FALSE),"A")</f>
        <v>A</v>
      </c>
      <c r="V380" s="174" t="str">
        <f ca="1">IF(VLOOKUP(F380,料單!C:U,19,FALSE)="","",VLOOKUP(F380,料單!C:U,19,FALSE))</f>
        <v/>
      </c>
      <c r="W380" s="361" t="str">
        <f t="shared" ca="1" si="26"/>
        <v/>
      </c>
      <c r="X380" s="361" t="str">
        <f t="shared" ca="1" si="27"/>
        <v/>
      </c>
      <c r="Y380" s="361" t="str">
        <f t="shared" ca="1" si="28"/>
        <v/>
      </c>
      <c r="Z380" s="361" t="str">
        <f t="shared" ca="1" si="29"/>
        <v/>
      </c>
      <c r="AA380" s="483">
        <f>料單!$K$3</f>
        <v>0</v>
      </c>
      <c r="AB380" s="483" t="str">
        <f>料單!$L$3</f>
        <v>拉、KD</v>
      </c>
    </row>
    <row r="381" spans="1:28" x14ac:dyDescent="0.25">
      <c r="A381" s="174">
        <f t="shared" si="25"/>
        <v>380</v>
      </c>
      <c r="B381" s="174" t="str">
        <f ca="1">料單!$C$1</f>
        <v>2026101401</v>
      </c>
      <c r="C381" s="174">
        <f>料單!$C$2</f>
        <v>0</v>
      </c>
      <c r="D381" s="6">
        <f>板材才數分析.!B381</f>
        <v>13</v>
      </c>
      <c r="E381" s="6">
        <f>板材才數分析.!C381</f>
        <v>0</v>
      </c>
      <c r="F381" s="6">
        <f>板材才數分析.!D381</f>
        <v>13020</v>
      </c>
      <c r="G381" s="6">
        <f ca="1">板材才數分析.!E381</f>
        <v>0</v>
      </c>
      <c r="H381" s="6">
        <f ca="1">板材才數分析.!F381</f>
        <v>0</v>
      </c>
      <c r="I381" s="6" t="str">
        <f ca="1">板材才數分析.!G381</f>
        <v/>
      </c>
      <c r="J381" s="6">
        <f ca="1">板材才數分析.!H381</f>
        <v>0</v>
      </c>
      <c r="K381" s="6" t="str">
        <f ca="1">板材才數分析.!I381</f>
        <v/>
      </c>
      <c r="L381" s="6">
        <f ca="1">板材才數分析.!J381</f>
        <v>0</v>
      </c>
      <c r="M381" s="6">
        <f ca="1">板材才數分析.!K381</f>
        <v>0</v>
      </c>
      <c r="N381" s="6" t="str">
        <f ca="1">板材才數分析.!L381</f>
        <v/>
      </c>
      <c r="O381" s="6">
        <f ca="1">板材才數分析.!M381</f>
        <v>0</v>
      </c>
      <c r="P381" t="str">
        <f ca="1">表格15[[#This Row],[封邊色號]]</f>
        <v/>
      </c>
      <c r="Q381" s="174" t="str">
        <f ca="1">IF(VLOOKUP(F381,料單!$C:$P,14,FALSE)="","",VLOOKUP(F381,料單!$C:$P,14,FALSE))</f>
        <v/>
      </c>
      <c r="R381" s="174" t="str">
        <f ca="1">IF(VLOOKUP(F381,料單!$C:$Q,15,FALSE)="","",VLOOKUP(F381,料單!$C:$Q,15,FALSE))</f>
        <v/>
      </c>
      <c r="S381" s="174" t="str">
        <f ca="1">IF(VLOOKUP(F381,料單!$C:$R,16,FALSE)="","",VLOOKUP(F381,料單!$C:$R,16,FALSE))</f>
        <v/>
      </c>
      <c r="T381" s="174" t="str">
        <f ca="1">IF(VLOOKUP(F381,料單!$C:$S,17,FALSE)="","",VLOOKUP(F381,料單!$C:$S,17,FALSE))</f>
        <v/>
      </c>
      <c r="U381" s="174" t="str">
        <f ca="1">_xlfn.IFNA(VLOOKUP(VLOOKUP(F381,料單!C:T,18,FALSE),資料庫!AM:AN,2,FALSE),"A")</f>
        <v>A</v>
      </c>
      <c r="V381" s="174" t="str">
        <f ca="1">IF(VLOOKUP(F381,料單!C:U,19,FALSE)="","",VLOOKUP(F381,料單!C:U,19,FALSE))</f>
        <v/>
      </c>
      <c r="W381" s="361" t="str">
        <f t="shared" ca="1" si="26"/>
        <v/>
      </c>
      <c r="X381" s="361" t="str">
        <f t="shared" ca="1" si="27"/>
        <v/>
      </c>
      <c r="Y381" s="361" t="str">
        <f t="shared" ca="1" si="28"/>
        <v/>
      </c>
      <c r="Z381" s="361" t="str">
        <f t="shared" ca="1" si="29"/>
        <v/>
      </c>
      <c r="AA381" s="483">
        <f>料單!$K$3</f>
        <v>0</v>
      </c>
      <c r="AB381" s="483" t="str">
        <f>料單!$L$3</f>
        <v>拉、KD</v>
      </c>
    </row>
    <row r="382" spans="1:28" x14ac:dyDescent="0.25">
      <c r="A382" s="174">
        <f t="shared" si="25"/>
        <v>381</v>
      </c>
      <c r="B382" s="174" t="str">
        <f ca="1">料單!$C$1</f>
        <v>2026101401</v>
      </c>
      <c r="C382" s="174">
        <f>料單!$C$2</f>
        <v>0</v>
      </c>
      <c r="D382" s="6">
        <f>板材才數分析.!B382</f>
        <v>13</v>
      </c>
      <c r="E382" s="6">
        <f>板材才數分析.!C382</f>
        <v>0</v>
      </c>
      <c r="F382" s="6">
        <f>板材才數分析.!D382</f>
        <v>13021</v>
      </c>
      <c r="G382" s="6">
        <f ca="1">板材才數分析.!E382</f>
        <v>0</v>
      </c>
      <c r="H382" s="6">
        <f ca="1">板材才數分析.!F382</f>
        <v>0</v>
      </c>
      <c r="I382" s="6" t="str">
        <f ca="1">板材才數分析.!G382</f>
        <v/>
      </c>
      <c r="J382" s="6">
        <f ca="1">板材才數分析.!H382</f>
        <v>0</v>
      </c>
      <c r="K382" s="6" t="str">
        <f ca="1">板材才數分析.!I382</f>
        <v/>
      </c>
      <c r="L382" s="6">
        <f ca="1">板材才數分析.!J382</f>
        <v>0</v>
      </c>
      <c r="M382" s="6">
        <f ca="1">板材才數分析.!K382</f>
        <v>0</v>
      </c>
      <c r="N382" s="6" t="str">
        <f ca="1">板材才數分析.!L382</f>
        <v/>
      </c>
      <c r="O382" s="6">
        <f ca="1">板材才數分析.!M382</f>
        <v>0</v>
      </c>
      <c r="P382" t="str">
        <f ca="1">表格15[[#This Row],[封邊色號]]</f>
        <v/>
      </c>
      <c r="Q382" s="174" t="str">
        <f ca="1">IF(VLOOKUP(F382,料單!$C:$P,14,FALSE)="","",VLOOKUP(F382,料單!$C:$P,14,FALSE))</f>
        <v/>
      </c>
      <c r="R382" s="174" t="str">
        <f ca="1">IF(VLOOKUP(F382,料單!$C:$Q,15,FALSE)="","",VLOOKUP(F382,料單!$C:$Q,15,FALSE))</f>
        <v/>
      </c>
      <c r="S382" s="174" t="str">
        <f ca="1">IF(VLOOKUP(F382,料單!$C:$R,16,FALSE)="","",VLOOKUP(F382,料單!$C:$R,16,FALSE))</f>
        <v/>
      </c>
      <c r="T382" s="174" t="str">
        <f ca="1">IF(VLOOKUP(F382,料單!$C:$S,17,FALSE)="","",VLOOKUP(F382,料單!$C:$S,17,FALSE))</f>
        <v/>
      </c>
      <c r="U382" s="174" t="str">
        <f ca="1">_xlfn.IFNA(VLOOKUP(VLOOKUP(F382,料單!C:T,18,FALSE),資料庫!AM:AN,2,FALSE),"A")</f>
        <v>A</v>
      </c>
      <c r="V382" s="174" t="str">
        <f ca="1">IF(VLOOKUP(F382,料單!C:U,19,FALSE)="","",VLOOKUP(F382,料單!C:U,19,FALSE))</f>
        <v/>
      </c>
      <c r="W382" s="361" t="str">
        <f t="shared" ca="1" si="26"/>
        <v/>
      </c>
      <c r="X382" s="361" t="str">
        <f t="shared" ca="1" si="27"/>
        <v/>
      </c>
      <c r="Y382" s="361" t="str">
        <f t="shared" ca="1" si="28"/>
        <v/>
      </c>
      <c r="Z382" s="361" t="str">
        <f t="shared" ca="1" si="29"/>
        <v/>
      </c>
      <c r="AA382" s="483">
        <f>料單!$K$3</f>
        <v>0</v>
      </c>
      <c r="AB382" s="483" t="str">
        <f>料單!$L$3</f>
        <v>拉、KD</v>
      </c>
    </row>
    <row r="383" spans="1:28" x14ac:dyDescent="0.25">
      <c r="A383" s="174">
        <f t="shared" si="25"/>
        <v>382</v>
      </c>
      <c r="B383" s="174" t="str">
        <f ca="1">料單!$C$1</f>
        <v>2026101401</v>
      </c>
      <c r="C383" s="174">
        <f>料單!$C$2</f>
        <v>0</v>
      </c>
      <c r="D383" s="6">
        <f>板材才數分析.!B383</f>
        <v>13</v>
      </c>
      <c r="E383" s="6">
        <f>板材才數分析.!C383</f>
        <v>0</v>
      </c>
      <c r="F383" s="6">
        <f>板材才數分析.!D383</f>
        <v>13022</v>
      </c>
      <c r="G383" s="6">
        <f ca="1">板材才數分析.!E383</f>
        <v>0</v>
      </c>
      <c r="H383" s="6">
        <f ca="1">板材才數分析.!F383</f>
        <v>0</v>
      </c>
      <c r="I383" s="6" t="str">
        <f ca="1">板材才數分析.!G383</f>
        <v/>
      </c>
      <c r="J383" s="6">
        <f ca="1">板材才數分析.!H383</f>
        <v>0</v>
      </c>
      <c r="K383" s="6" t="str">
        <f ca="1">板材才數分析.!I383</f>
        <v/>
      </c>
      <c r="L383" s="6">
        <f ca="1">板材才數分析.!J383</f>
        <v>0</v>
      </c>
      <c r="M383" s="6">
        <f ca="1">板材才數分析.!K383</f>
        <v>0</v>
      </c>
      <c r="N383" s="6" t="str">
        <f ca="1">板材才數分析.!L383</f>
        <v/>
      </c>
      <c r="O383" s="6">
        <f ca="1">板材才數分析.!M383</f>
        <v>0</v>
      </c>
      <c r="P383" t="str">
        <f ca="1">表格15[[#This Row],[封邊色號]]</f>
        <v/>
      </c>
      <c r="Q383" s="174" t="str">
        <f ca="1">IF(VLOOKUP(F383,料單!$C:$P,14,FALSE)="","",VLOOKUP(F383,料單!$C:$P,14,FALSE))</f>
        <v/>
      </c>
      <c r="R383" s="174" t="str">
        <f ca="1">IF(VLOOKUP(F383,料單!$C:$Q,15,FALSE)="","",VLOOKUP(F383,料單!$C:$Q,15,FALSE))</f>
        <v/>
      </c>
      <c r="S383" s="174" t="str">
        <f ca="1">IF(VLOOKUP(F383,料單!$C:$R,16,FALSE)="","",VLOOKUP(F383,料單!$C:$R,16,FALSE))</f>
        <v/>
      </c>
      <c r="T383" s="174" t="str">
        <f ca="1">IF(VLOOKUP(F383,料單!$C:$S,17,FALSE)="","",VLOOKUP(F383,料單!$C:$S,17,FALSE))</f>
        <v/>
      </c>
      <c r="U383" s="174" t="str">
        <f ca="1">_xlfn.IFNA(VLOOKUP(VLOOKUP(F383,料單!C:T,18,FALSE),資料庫!AM:AN,2,FALSE),"A")</f>
        <v>A</v>
      </c>
      <c r="V383" s="174" t="str">
        <f ca="1">IF(VLOOKUP(F383,料單!C:U,19,FALSE)="","",VLOOKUP(F383,料單!C:U,19,FALSE))</f>
        <v/>
      </c>
      <c r="W383" s="361" t="str">
        <f t="shared" ca="1" si="26"/>
        <v/>
      </c>
      <c r="X383" s="361" t="str">
        <f t="shared" ca="1" si="27"/>
        <v/>
      </c>
      <c r="Y383" s="361" t="str">
        <f t="shared" ca="1" si="28"/>
        <v/>
      </c>
      <c r="Z383" s="361" t="str">
        <f t="shared" ca="1" si="29"/>
        <v/>
      </c>
      <c r="AA383" s="483">
        <f>料單!$K$3</f>
        <v>0</v>
      </c>
      <c r="AB383" s="483" t="str">
        <f>料單!$L$3</f>
        <v>拉、KD</v>
      </c>
    </row>
    <row r="384" spans="1:28" x14ac:dyDescent="0.25">
      <c r="A384" s="174">
        <f t="shared" si="25"/>
        <v>383</v>
      </c>
      <c r="B384" s="174" t="str">
        <f ca="1">料單!$C$1</f>
        <v>2026101401</v>
      </c>
      <c r="C384" s="174">
        <f>料單!$C$2</f>
        <v>0</v>
      </c>
      <c r="D384" s="6">
        <f>板材才數分析.!B384</f>
        <v>13</v>
      </c>
      <c r="E384" s="6">
        <f>板材才數分析.!C384</f>
        <v>0</v>
      </c>
      <c r="F384" s="6">
        <f>板材才數分析.!D384</f>
        <v>13023</v>
      </c>
      <c r="G384" s="6">
        <f ca="1">板材才數分析.!E384</f>
        <v>0</v>
      </c>
      <c r="H384" s="6">
        <f ca="1">板材才數分析.!F384</f>
        <v>0</v>
      </c>
      <c r="I384" s="6" t="str">
        <f ca="1">板材才數分析.!G384</f>
        <v/>
      </c>
      <c r="J384" s="6">
        <f ca="1">板材才數分析.!H384</f>
        <v>0</v>
      </c>
      <c r="K384" s="6" t="str">
        <f ca="1">板材才數分析.!I384</f>
        <v/>
      </c>
      <c r="L384" s="6">
        <f ca="1">板材才數分析.!J384</f>
        <v>0</v>
      </c>
      <c r="M384" s="6">
        <f ca="1">板材才數分析.!K384</f>
        <v>0</v>
      </c>
      <c r="N384" s="6" t="str">
        <f ca="1">板材才數分析.!L384</f>
        <v/>
      </c>
      <c r="O384" s="6">
        <f ca="1">板材才數分析.!M384</f>
        <v>0</v>
      </c>
      <c r="P384" t="str">
        <f ca="1">表格15[[#This Row],[封邊色號]]</f>
        <v/>
      </c>
      <c r="Q384" s="174" t="str">
        <f ca="1">IF(VLOOKUP(F384,料單!$C:$P,14,FALSE)="","",VLOOKUP(F384,料單!$C:$P,14,FALSE))</f>
        <v/>
      </c>
      <c r="R384" s="174" t="str">
        <f ca="1">IF(VLOOKUP(F384,料單!$C:$Q,15,FALSE)="","",VLOOKUP(F384,料單!$C:$Q,15,FALSE))</f>
        <v/>
      </c>
      <c r="S384" s="174" t="str">
        <f ca="1">IF(VLOOKUP(F384,料單!$C:$R,16,FALSE)="","",VLOOKUP(F384,料單!$C:$R,16,FALSE))</f>
        <v/>
      </c>
      <c r="T384" s="174" t="str">
        <f ca="1">IF(VLOOKUP(F384,料單!$C:$S,17,FALSE)="","",VLOOKUP(F384,料單!$C:$S,17,FALSE))</f>
        <v/>
      </c>
      <c r="U384" s="174" t="str">
        <f ca="1">_xlfn.IFNA(VLOOKUP(VLOOKUP(F384,料單!C:T,18,FALSE),資料庫!AM:AN,2,FALSE),"A")</f>
        <v>A</v>
      </c>
      <c r="V384" s="174" t="str">
        <f ca="1">IF(VLOOKUP(F384,料單!C:U,19,FALSE)="","",VLOOKUP(F384,料單!C:U,19,FALSE))</f>
        <v/>
      </c>
      <c r="W384" s="361" t="str">
        <f t="shared" ca="1" si="26"/>
        <v/>
      </c>
      <c r="X384" s="361" t="str">
        <f t="shared" ca="1" si="27"/>
        <v/>
      </c>
      <c r="Y384" s="361" t="str">
        <f t="shared" ca="1" si="28"/>
        <v/>
      </c>
      <c r="Z384" s="361" t="str">
        <f t="shared" ca="1" si="29"/>
        <v/>
      </c>
      <c r="AA384" s="483">
        <f>料單!$K$3</f>
        <v>0</v>
      </c>
      <c r="AB384" s="483" t="str">
        <f>料單!$L$3</f>
        <v>拉、KD</v>
      </c>
    </row>
    <row r="385" spans="1:28" x14ac:dyDescent="0.25">
      <c r="A385" s="174">
        <f t="shared" si="25"/>
        <v>384</v>
      </c>
      <c r="B385" s="174" t="str">
        <f ca="1">料單!$C$1</f>
        <v>2026101401</v>
      </c>
      <c r="C385" s="174">
        <f>料單!$C$2</f>
        <v>0</v>
      </c>
      <c r="D385" s="6">
        <f>板材才數分析.!B385</f>
        <v>13</v>
      </c>
      <c r="E385" s="6">
        <f>板材才數分析.!C385</f>
        <v>0</v>
      </c>
      <c r="F385" s="6">
        <f>板材才數分析.!D385</f>
        <v>13024</v>
      </c>
      <c r="G385" s="6">
        <f ca="1">板材才數分析.!E385</f>
        <v>0</v>
      </c>
      <c r="H385" s="6">
        <f ca="1">板材才數分析.!F385</f>
        <v>0</v>
      </c>
      <c r="I385" s="6" t="str">
        <f ca="1">板材才數分析.!G385</f>
        <v/>
      </c>
      <c r="J385" s="6">
        <f ca="1">板材才數分析.!H385</f>
        <v>0</v>
      </c>
      <c r="K385" s="6" t="str">
        <f ca="1">板材才數分析.!I385</f>
        <v/>
      </c>
      <c r="L385" s="6">
        <f ca="1">板材才數分析.!J385</f>
        <v>0</v>
      </c>
      <c r="M385" s="6">
        <f ca="1">板材才數分析.!K385</f>
        <v>0</v>
      </c>
      <c r="N385" s="6" t="str">
        <f ca="1">板材才數分析.!L385</f>
        <v/>
      </c>
      <c r="O385" s="6">
        <f ca="1">板材才數分析.!M385</f>
        <v>0</v>
      </c>
      <c r="P385" t="str">
        <f ca="1">表格15[[#This Row],[封邊色號]]</f>
        <v/>
      </c>
      <c r="Q385" s="174" t="str">
        <f ca="1">IF(VLOOKUP(F385,料單!$C:$P,14,FALSE)="","",VLOOKUP(F385,料單!$C:$P,14,FALSE))</f>
        <v/>
      </c>
      <c r="R385" s="174" t="str">
        <f ca="1">IF(VLOOKUP(F385,料單!$C:$Q,15,FALSE)="","",VLOOKUP(F385,料單!$C:$Q,15,FALSE))</f>
        <v/>
      </c>
      <c r="S385" s="174" t="str">
        <f ca="1">IF(VLOOKUP(F385,料單!$C:$R,16,FALSE)="","",VLOOKUP(F385,料單!$C:$R,16,FALSE))</f>
        <v/>
      </c>
      <c r="T385" s="174" t="str">
        <f ca="1">IF(VLOOKUP(F385,料單!$C:$S,17,FALSE)="","",VLOOKUP(F385,料單!$C:$S,17,FALSE))</f>
        <v/>
      </c>
      <c r="U385" s="174" t="str">
        <f ca="1">_xlfn.IFNA(VLOOKUP(VLOOKUP(F385,料單!C:T,18,FALSE),資料庫!AM:AN,2,FALSE),"A")</f>
        <v>A</v>
      </c>
      <c r="V385" s="174" t="str">
        <f ca="1">IF(VLOOKUP(F385,料單!C:U,19,FALSE)="","",VLOOKUP(F385,料單!C:U,19,FALSE))</f>
        <v/>
      </c>
      <c r="W385" s="361" t="str">
        <f t="shared" ca="1" si="26"/>
        <v/>
      </c>
      <c r="X385" s="361" t="str">
        <f t="shared" ca="1" si="27"/>
        <v/>
      </c>
      <c r="Y385" s="361" t="str">
        <f t="shared" ca="1" si="28"/>
        <v/>
      </c>
      <c r="Z385" s="361" t="str">
        <f t="shared" ca="1" si="29"/>
        <v/>
      </c>
      <c r="AA385" s="483">
        <f>料單!$K$3</f>
        <v>0</v>
      </c>
      <c r="AB385" s="483" t="str">
        <f>料單!$L$3</f>
        <v>拉、KD</v>
      </c>
    </row>
    <row r="386" spans="1:28" x14ac:dyDescent="0.25">
      <c r="A386" s="174">
        <f t="shared" si="25"/>
        <v>385</v>
      </c>
      <c r="B386" s="174" t="str">
        <f ca="1">料單!$C$1</f>
        <v>2026101401</v>
      </c>
      <c r="C386" s="174">
        <f>料單!$C$2</f>
        <v>0</v>
      </c>
      <c r="D386" s="6">
        <f>板材才數分析.!B386</f>
        <v>13</v>
      </c>
      <c r="E386" s="6">
        <f>板材才數分析.!C386</f>
        <v>0</v>
      </c>
      <c r="F386" s="6">
        <f>板材才數分析.!D386</f>
        <v>13025</v>
      </c>
      <c r="G386" s="6">
        <f ca="1">板材才數分析.!E386</f>
        <v>0</v>
      </c>
      <c r="H386" s="6">
        <f ca="1">板材才數分析.!F386</f>
        <v>0</v>
      </c>
      <c r="I386" s="6" t="str">
        <f ca="1">板材才數分析.!G386</f>
        <v/>
      </c>
      <c r="J386" s="6">
        <f ca="1">板材才數分析.!H386</f>
        <v>0</v>
      </c>
      <c r="K386" s="6" t="str">
        <f ca="1">板材才數分析.!I386</f>
        <v/>
      </c>
      <c r="L386" s="6">
        <f ca="1">板材才數分析.!J386</f>
        <v>0</v>
      </c>
      <c r="M386" s="6">
        <f ca="1">板材才數分析.!K386</f>
        <v>0</v>
      </c>
      <c r="N386" s="6" t="str">
        <f ca="1">板材才數分析.!L386</f>
        <v/>
      </c>
      <c r="O386" s="6">
        <f ca="1">板材才數分析.!M386</f>
        <v>0</v>
      </c>
      <c r="P386" t="str">
        <f ca="1">表格15[[#This Row],[封邊色號]]</f>
        <v/>
      </c>
      <c r="Q386" s="174" t="str">
        <f ca="1">IF(VLOOKUP(F386,料單!$C:$P,14,FALSE)="","",VLOOKUP(F386,料單!$C:$P,14,FALSE))</f>
        <v/>
      </c>
      <c r="R386" s="174" t="str">
        <f ca="1">IF(VLOOKUP(F386,料單!$C:$Q,15,FALSE)="","",VLOOKUP(F386,料單!$C:$Q,15,FALSE))</f>
        <v/>
      </c>
      <c r="S386" s="174" t="str">
        <f ca="1">IF(VLOOKUP(F386,料單!$C:$R,16,FALSE)="","",VLOOKUP(F386,料單!$C:$R,16,FALSE))</f>
        <v/>
      </c>
      <c r="T386" s="174" t="str">
        <f ca="1">IF(VLOOKUP(F386,料單!$C:$S,17,FALSE)="","",VLOOKUP(F386,料單!$C:$S,17,FALSE))</f>
        <v/>
      </c>
      <c r="U386" s="174" t="str">
        <f ca="1">_xlfn.IFNA(VLOOKUP(VLOOKUP(F386,料單!C:T,18,FALSE),資料庫!AM:AN,2,FALSE),"A")</f>
        <v>A</v>
      </c>
      <c r="V386" s="174" t="str">
        <f ca="1">IF(VLOOKUP(F386,料單!C:U,19,FALSE)="","",VLOOKUP(F386,料單!C:U,19,FALSE))</f>
        <v/>
      </c>
      <c r="W386" s="361" t="str">
        <f t="shared" ca="1" si="26"/>
        <v/>
      </c>
      <c r="X386" s="361" t="str">
        <f t="shared" ca="1" si="27"/>
        <v/>
      </c>
      <c r="Y386" s="361" t="str">
        <f t="shared" ca="1" si="28"/>
        <v/>
      </c>
      <c r="Z386" s="361" t="str">
        <f t="shared" ca="1" si="29"/>
        <v/>
      </c>
      <c r="AA386" s="483">
        <f>料單!$K$3</f>
        <v>0</v>
      </c>
      <c r="AB386" s="483" t="str">
        <f>料單!$L$3</f>
        <v>拉、KD</v>
      </c>
    </row>
    <row r="387" spans="1:28" x14ac:dyDescent="0.25">
      <c r="A387" s="174">
        <f t="shared" ref="A387:A450" si="30">ROW(A386)</f>
        <v>386</v>
      </c>
      <c r="B387" s="174" t="str">
        <f ca="1">料單!$C$1</f>
        <v>2026101401</v>
      </c>
      <c r="C387" s="174">
        <f>料單!$C$2</f>
        <v>0</v>
      </c>
      <c r="D387" s="6">
        <f>板材才數分析.!B387</f>
        <v>13</v>
      </c>
      <c r="E387" s="6">
        <f>板材才數分析.!C387</f>
        <v>0</v>
      </c>
      <c r="F387" s="6">
        <f>板材才數分析.!D387</f>
        <v>13026</v>
      </c>
      <c r="G387" s="6">
        <f ca="1">板材才數分析.!E387</f>
        <v>0</v>
      </c>
      <c r="H387" s="6">
        <f ca="1">板材才數分析.!F387</f>
        <v>0</v>
      </c>
      <c r="I387" s="6" t="str">
        <f ca="1">板材才數分析.!G387</f>
        <v/>
      </c>
      <c r="J387" s="6">
        <f ca="1">板材才數分析.!H387</f>
        <v>0</v>
      </c>
      <c r="K387" s="6" t="str">
        <f ca="1">板材才數分析.!I387</f>
        <v/>
      </c>
      <c r="L387" s="6">
        <f ca="1">板材才數分析.!J387</f>
        <v>0</v>
      </c>
      <c r="M387" s="6">
        <f ca="1">板材才數分析.!K387</f>
        <v>0</v>
      </c>
      <c r="N387" s="6" t="str">
        <f ca="1">板材才數分析.!L387</f>
        <v/>
      </c>
      <c r="O387" s="6">
        <f ca="1">板材才數分析.!M387</f>
        <v>0</v>
      </c>
      <c r="P387" t="str">
        <f ca="1">表格15[[#This Row],[封邊色號]]</f>
        <v/>
      </c>
      <c r="Q387" s="174" t="str">
        <f ca="1">IF(VLOOKUP(F387,料單!$C:$P,14,FALSE)="","",VLOOKUP(F387,料單!$C:$P,14,FALSE))</f>
        <v/>
      </c>
      <c r="R387" s="174" t="str">
        <f ca="1">IF(VLOOKUP(F387,料單!$C:$Q,15,FALSE)="","",VLOOKUP(F387,料單!$C:$Q,15,FALSE))</f>
        <v/>
      </c>
      <c r="S387" s="174" t="str">
        <f ca="1">IF(VLOOKUP(F387,料單!$C:$R,16,FALSE)="","",VLOOKUP(F387,料單!$C:$R,16,FALSE))</f>
        <v/>
      </c>
      <c r="T387" s="174" t="str">
        <f ca="1">IF(VLOOKUP(F387,料單!$C:$S,17,FALSE)="","",VLOOKUP(F387,料單!$C:$S,17,FALSE))</f>
        <v/>
      </c>
      <c r="U387" s="174" t="str">
        <f ca="1">_xlfn.IFNA(VLOOKUP(VLOOKUP(F387,料單!C:T,18,FALSE),資料庫!AM:AN,2,FALSE),"A")</f>
        <v>A</v>
      </c>
      <c r="V387" s="174" t="str">
        <f ca="1">IF(VLOOKUP(F387,料單!C:U,19,FALSE)="","",VLOOKUP(F387,料單!C:U,19,FALSE))</f>
        <v/>
      </c>
      <c r="W387" s="361" t="str">
        <f t="shared" ref="W387:W450" ca="1" si="31">IF(LEFT($I387,1)="0","",LEFT($I387,1))</f>
        <v/>
      </c>
      <c r="X387" s="361" t="str">
        <f t="shared" ref="X387:X450" ca="1" si="32">IF(EXACT(I387, "AA"), "A", IF(EXACT(I387, "A"), "  ", ""))</f>
        <v/>
      </c>
      <c r="Y387" s="361" t="str">
        <f t="shared" ref="Y387:Y450" ca="1" si="33">IF(LEFT($K387,1)="0","",LEFT($K387,1))</f>
        <v/>
      </c>
      <c r="Z387" s="361" t="str">
        <f t="shared" ref="Z387:Z450" ca="1" si="34">IF(RIGHT($K387,1)="0","",RIGHT($K387,1))</f>
        <v/>
      </c>
      <c r="AA387" s="483">
        <f>料單!$K$3</f>
        <v>0</v>
      </c>
      <c r="AB387" s="483" t="str">
        <f>料單!$L$3</f>
        <v>拉、KD</v>
      </c>
    </row>
    <row r="388" spans="1:28" x14ac:dyDescent="0.25">
      <c r="A388" s="174">
        <f t="shared" si="30"/>
        <v>387</v>
      </c>
      <c r="B388" s="174" t="str">
        <f ca="1">料單!$C$1</f>
        <v>2026101401</v>
      </c>
      <c r="C388" s="174">
        <f>料單!$C$2</f>
        <v>0</v>
      </c>
      <c r="D388" s="6">
        <f>板材才數分析.!B388</f>
        <v>13</v>
      </c>
      <c r="E388" s="6">
        <f>板材才數分析.!C388</f>
        <v>0</v>
      </c>
      <c r="F388" s="6">
        <f>板材才數分析.!D388</f>
        <v>13027</v>
      </c>
      <c r="G388" s="6">
        <f ca="1">板材才數分析.!E388</f>
        <v>0</v>
      </c>
      <c r="H388" s="6">
        <f ca="1">板材才數分析.!F388</f>
        <v>0</v>
      </c>
      <c r="I388" s="6" t="str">
        <f ca="1">板材才數分析.!G388</f>
        <v/>
      </c>
      <c r="J388" s="6">
        <f ca="1">板材才數分析.!H388</f>
        <v>0</v>
      </c>
      <c r="K388" s="6" t="str">
        <f ca="1">板材才數分析.!I388</f>
        <v/>
      </c>
      <c r="L388" s="6">
        <f ca="1">板材才數分析.!J388</f>
        <v>0</v>
      </c>
      <c r="M388" s="6">
        <f ca="1">板材才數分析.!K388</f>
        <v>0</v>
      </c>
      <c r="N388" s="6" t="str">
        <f ca="1">板材才數分析.!L388</f>
        <v/>
      </c>
      <c r="O388" s="6">
        <f ca="1">板材才數分析.!M388</f>
        <v>0</v>
      </c>
      <c r="P388" t="str">
        <f ca="1">表格15[[#This Row],[封邊色號]]</f>
        <v/>
      </c>
      <c r="Q388" s="174" t="str">
        <f ca="1">IF(VLOOKUP(F388,料單!$C:$P,14,FALSE)="","",VLOOKUP(F388,料單!$C:$P,14,FALSE))</f>
        <v/>
      </c>
      <c r="R388" s="174" t="str">
        <f ca="1">IF(VLOOKUP(F388,料單!$C:$Q,15,FALSE)="","",VLOOKUP(F388,料單!$C:$Q,15,FALSE))</f>
        <v/>
      </c>
      <c r="S388" s="174" t="str">
        <f ca="1">IF(VLOOKUP(F388,料單!$C:$R,16,FALSE)="","",VLOOKUP(F388,料單!$C:$R,16,FALSE))</f>
        <v/>
      </c>
      <c r="T388" s="174" t="str">
        <f ca="1">IF(VLOOKUP(F388,料單!$C:$S,17,FALSE)="","",VLOOKUP(F388,料單!$C:$S,17,FALSE))</f>
        <v/>
      </c>
      <c r="U388" s="174" t="str">
        <f ca="1">_xlfn.IFNA(VLOOKUP(VLOOKUP(F388,料單!C:T,18,FALSE),資料庫!AM:AN,2,FALSE),"A")</f>
        <v>A</v>
      </c>
      <c r="V388" s="174" t="str">
        <f ca="1">IF(VLOOKUP(F388,料單!C:U,19,FALSE)="","",VLOOKUP(F388,料單!C:U,19,FALSE))</f>
        <v/>
      </c>
      <c r="W388" s="361" t="str">
        <f t="shared" ca="1" si="31"/>
        <v/>
      </c>
      <c r="X388" s="361" t="str">
        <f t="shared" ca="1" si="32"/>
        <v/>
      </c>
      <c r="Y388" s="361" t="str">
        <f t="shared" ca="1" si="33"/>
        <v/>
      </c>
      <c r="Z388" s="361" t="str">
        <f t="shared" ca="1" si="34"/>
        <v/>
      </c>
      <c r="AA388" s="483">
        <f>料單!$K$3</f>
        <v>0</v>
      </c>
      <c r="AB388" s="483" t="str">
        <f>料單!$L$3</f>
        <v>拉、KD</v>
      </c>
    </row>
    <row r="389" spans="1:28" x14ac:dyDescent="0.25">
      <c r="A389" s="174">
        <f t="shared" si="30"/>
        <v>388</v>
      </c>
      <c r="B389" s="174" t="str">
        <f ca="1">料單!$C$1</f>
        <v>2026101401</v>
      </c>
      <c r="C389" s="174">
        <f>料單!$C$2</f>
        <v>0</v>
      </c>
      <c r="D389" s="6">
        <f>板材才數分析.!B389</f>
        <v>13</v>
      </c>
      <c r="E389" s="6">
        <f>板材才數分析.!C389</f>
        <v>0</v>
      </c>
      <c r="F389" s="6">
        <f>板材才數分析.!D389</f>
        <v>13028</v>
      </c>
      <c r="G389" s="6">
        <f ca="1">板材才數分析.!E389</f>
        <v>0</v>
      </c>
      <c r="H389" s="6">
        <f ca="1">板材才數分析.!F389</f>
        <v>0</v>
      </c>
      <c r="I389" s="6" t="str">
        <f ca="1">板材才數分析.!G389</f>
        <v/>
      </c>
      <c r="J389" s="6">
        <f ca="1">板材才數分析.!H389</f>
        <v>0</v>
      </c>
      <c r="K389" s="6" t="str">
        <f ca="1">板材才數分析.!I389</f>
        <v/>
      </c>
      <c r="L389" s="6">
        <f ca="1">板材才數分析.!J389</f>
        <v>0</v>
      </c>
      <c r="M389" s="6">
        <f ca="1">板材才數分析.!K389</f>
        <v>0</v>
      </c>
      <c r="N389" s="6" t="str">
        <f ca="1">板材才數分析.!L389</f>
        <v/>
      </c>
      <c r="O389" s="6">
        <f ca="1">板材才數分析.!M389</f>
        <v>0</v>
      </c>
      <c r="P389" t="str">
        <f ca="1">表格15[[#This Row],[封邊色號]]</f>
        <v/>
      </c>
      <c r="Q389" s="174" t="str">
        <f ca="1">IF(VLOOKUP(F389,料單!$C:$P,14,FALSE)="","",VLOOKUP(F389,料單!$C:$P,14,FALSE))</f>
        <v/>
      </c>
      <c r="R389" s="174" t="str">
        <f ca="1">IF(VLOOKUP(F389,料單!$C:$Q,15,FALSE)="","",VLOOKUP(F389,料單!$C:$Q,15,FALSE))</f>
        <v/>
      </c>
      <c r="S389" s="174" t="str">
        <f ca="1">IF(VLOOKUP(F389,料單!$C:$R,16,FALSE)="","",VLOOKUP(F389,料單!$C:$R,16,FALSE))</f>
        <v/>
      </c>
      <c r="T389" s="174" t="str">
        <f ca="1">IF(VLOOKUP(F389,料單!$C:$S,17,FALSE)="","",VLOOKUP(F389,料單!$C:$S,17,FALSE))</f>
        <v/>
      </c>
      <c r="U389" s="174" t="str">
        <f ca="1">_xlfn.IFNA(VLOOKUP(VLOOKUP(F389,料單!C:T,18,FALSE),資料庫!AM:AN,2,FALSE),"A")</f>
        <v>A</v>
      </c>
      <c r="V389" s="174" t="str">
        <f ca="1">IF(VLOOKUP(F389,料單!C:U,19,FALSE)="","",VLOOKUP(F389,料單!C:U,19,FALSE))</f>
        <v/>
      </c>
      <c r="W389" s="361" t="str">
        <f t="shared" ca="1" si="31"/>
        <v/>
      </c>
      <c r="X389" s="361" t="str">
        <f t="shared" ca="1" si="32"/>
        <v/>
      </c>
      <c r="Y389" s="361" t="str">
        <f t="shared" ca="1" si="33"/>
        <v/>
      </c>
      <c r="Z389" s="361" t="str">
        <f t="shared" ca="1" si="34"/>
        <v/>
      </c>
      <c r="AA389" s="483">
        <f>料單!$K$3</f>
        <v>0</v>
      </c>
      <c r="AB389" s="483" t="str">
        <f>料單!$L$3</f>
        <v>拉、KD</v>
      </c>
    </row>
    <row r="390" spans="1:28" x14ac:dyDescent="0.25">
      <c r="A390" s="174">
        <f t="shared" si="30"/>
        <v>389</v>
      </c>
      <c r="B390" s="174" t="str">
        <f ca="1">料單!$C$1</f>
        <v>2026101401</v>
      </c>
      <c r="C390" s="174">
        <f>料單!$C$2</f>
        <v>0</v>
      </c>
      <c r="D390" s="6">
        <f>板材才數分析.!B390</f>
        <v>13</v>
      </c>
      <c r="E390" s="6">
        <f>板材才數分析.!C390</f>
        <v>0</v>
      </c>
      <c r="F390" s="6">
        <f>板材才數分析.!D390</f>
        <v>13029</v>
      </c>
      <c r="G390" s="6">
        <f ca="1">板材才數分析.!E390</f>
        <v>0</v>
      </c>
      <c r="H390" s="6">
        <f ca="1">板材才數分析.!F390</f>
        <v>0</v>
      </c>
      <c r="I390" s="6" t="str">
        <f ca="1">板材才數分析.!G390</f>
        <v/>
      </c>
      <c r="J390" s="6">
        <f ca="1">板材才數分析.!H390</f>
        <v>0</v>
      </c>
      <c r="K390" s="6" t="str">
        <f ca="1">板材才數分析.!I390</f>
        <v/>
      </c>
      <c r="L390" s="6">
        <f ca="1">板材才數分析.!J390</f>
        <v>0</v>
      </c>
      <c r="M390" s="6">
        <f ca="1">板材才數分析.!K390</f>
        <v>0</v>
      </c>
      <c r="N390" s="6" t="str">
        <f ca="1">板材才數分析.!L390</f>
        <v/>
      </c>
      <c r="O390" s="6">
        <f ca="1">板材才數分析.!M390</f>
        <v>0</v>
      </c>
      <c r="P390" t="str">
        <f ca="1">表格15[[#This Row],[封邊色號]]</f>
        <v/>
      </c>
      <c r="Q390" s="174" t="str">
        <f ca="1">IF(VLOOKUP(F390,料單!$C:$P,14,FALSE)="","",VLOOKUP(F390,料單!$C:$P,14,FALSE))</f>
        <v/>
      </c>
      <c r="R390" s="174" t="str">
        <f ca="1">IF(VLOOKUP(F390,料單!$C:$Q,15,FALSE)="","",VLOOKUP(F390,料單!$C:$Q,15,FALSE))</f>
        <v/>
      </c>
      <c r="S390" s="174" t="str">
        <f ca="1">IF(VLOOKUP(F390,料單!$C:$R,16,FALSE)="","",VLOOKUP(F390,料單!$C:$R,16,FALSE))</f>
        <v/>
      </c>
      <c r="T390" s="174" t="str">
        <f ca="1">IF(VLOOKUP(F390,料單!$C:$S,17,FALSE)="","",VLOOKUP(F390,料單!$C:$S,17,FALSE))</f>
        <v/>
      </c>
      <c r="U390" s="174" t="str">
        <f ca="1">_xlfn.IFNA(VLOOKUP(VLOOKUP(F390,料單!C:T,18,FALSE),資料庫!AM:AN,2,FALSE),"A")</f>
        <v>A</v>
      </c>
      <c r="V390" s="174" t="str">
        <f ca="1">IF(VLOOKUP(F390,料單!C:U,19,FALSE)="","",VLOOKUP(F390,料單!C:U,19,FALSE))</f>
        <v/>
      </c>
      <c r="W390" s="361" t="str">
        <f t="shared" ca="1" si="31"/>
        <v/>
      </c>
      <c r="X390" s="361" t="str">
        <f t="shared" ca="1" si="32"/>
        <v/>
      </c>
      <c r="Y390" s="361" t="str">
        <f t="shared" ca="1" si="33"/>
        <v/>
      </c>
      <c r="Z390" s="361" t="str">
        <f t="shared" ca="1" si="34"/>
        <v/>
      </c>
      <c r="AA390" s="483">
        <f>料單!$K$3</f>
        <v>0</v>
      </c>
      <c r="AB390" s="483" t="str">
        <f>料單!$L$3</f>
        <v>拉、KD</v>
      </c>
    </row>
    <row r="391" spans="1:28" s="242" customFormat="1" x14ac:dyDescent="0.25">
      <c r="A391" s="174">
        <f t="shared" si="30"/>
        <v>390</v>
      </c>
      <c r="B391" s="241" t="str">
        <f ca="1">料單!$C$1</f>
        <v>2026101401</v>
      </c>
      <c r="C391" s="241">
        <f>料單!$C$2</f>
        <v>0</v>
      </c>
      <c r="D391" s="245">
        <f>板材才數分析.!B391</f>
        <v>13</v>
      </c>
      <c r="E391" s="245">
        <f>板材才數分析.!C391</f>
        <v>0</v>
      </c>
      <c r="F391" s="245">
        <f>板材才數分析.!D391</f>
        <v>13030</v>
      </c>
      <c r="G391" s="245">
        <f ca="1">板材才數分析.!E391</f>
        <v>0</v>
      </c>
      <c r="H391" s="245">
        <f ca="1">板材才數分析.!F391</f>
        <v>0</v>
      </c>
      <c r="I391" s="245" t="str">
        <f ca="1">板材才數分析.!G391</f>
        <v/>
      </c>
      <c r="J391" s="245">
        <f ca="1">板材才數分析.!H391</f>
        <v>0</v>
      </c>
      <c r="K391" s="245" t="str">
        <f ca="1">板材才數分析.!I391</f>
        <v/>
      </c>
      <c r="L391" s="245">
        <f ca="1">板材才數分析.!J391</f>
        <v>0</v>
      </c>
      <c r="M391" s="245">
        <f ca="1">板材才數分析.!K391</f>
        <v>0</v>
      </c>
      <c r="N391" s="245" t="str">
        <f ca="1">板材才數分析.!L391</f>
        <v/>
      </c>
      <c r="O391" s="245">
        <f ca="1">板材才數分析.!M391</f>
        <v>0</v>
      </c>
      <c r="P391" t="str">
        <f ca="1">表格15[[#This Row],[封邊色號]]</f>
        <v/>
      </c>
      <c r="Q391" s="174" t="str">
        <f ca="1">IF(VLOOKUP(F391,料單!$C:$P,14,FALSE)="","",VLOOKUP(F391,料單!$C:$P,14,FALSE))</f>
        <v/>
      </c>
      <c r="R391" s="174" t="str">
        <f ca="1">IF(VLOOKUP(F391,料單!$C:$Q,15,FALSE)="","",VLOOKUP(F391,料單!$C:$Q,15,FALSE))</f>
        <v/>
      </c>
      <c r="S391" s="174" t="str">
        <f ca="1">IF(VLOOKUP(F391,料單!$C:$R,16,FALSE)="","",VLOOKUP(F391,料單!$C:$R,16,FALSE))</f>
        <v/>
      </c>
      <c r="T391" s="174" t="str">
        <f ca="1">IF(VLOOKUP(F391,料單!$C:$S,17,FALSE)="","",VLOOKUP(F391,料單!$C:$S,17,FALSE))</f>
        <v/>
      </c>
      <c r="U391" s="174" t="str">
        <f ca="1">_xlfn.IFNA(VLOOKUP(VLOOKUP(F391,料單!C:T,18,FALSE),資料庫!AM:AN,2,FALSE),"A")</f>
        <v>A</v>
      </c>
      <c r="V391" s="174" t="str">
        <f ca="1">IF(VLOOKUP(F391,料單!C:U,19,FALSE)="","",VLOOKUP(F391,料單!C:U,19,FALSE))</f>
        <v/>
      </c>
      <c r="W391" s="375" t="str">
        <f t="shared" ca="1" si="31"/>
        <v/>
      </c>
      <c r="X391" s="361" t="str">
        <f t="shared" ca="1" si="32"/>
        <v/>
      </c>
      <c r="Y391" s="375" t="str">
        <f t="shared" ca="1" si="33"/>
        <v/>
      </c>
      <c r="Z391" s="375" t="str">
        <f t="shared" ca="1" si="34"/>
        <v/>
      </c>
      <c r="AA391" s="483">
        <f>料單!$K$3</f>
        <v>0</v>
      </c>
      <c r="AB391" s="483" t="str">
        <f>料單!$L$3</f>
        <v>拉、KD</v>
      </c>
    </row>
    <row r="392" spans="1:28" x14ac:dyDescent="0.25">
      <c r="A392" s="174">
        <f t="shared" si="30"/>
        <v>391</v>
      </c>
      <c r="B392" s="174" t="str">
        <f ca="1">料單!$C$1</f>
        <v>2026101401</v>
      </c>
      <c r="C392" s="174">
        <f>料單!$C$2</f>
        <v>0</v>
      </c>
      <c r="D392" s="6">
        <f>板材才數分析.!B392</f>
        <v>14</v>
      </c>
      <c r="E392" s="6">
        <f>板材才數分析.!C392</f>
        <v>0</v>
      </c>
      <c r="F392" s="6">
        <f>板材才數分析.!D392</f>
        <v>14001</v>
      </c>
      <c r="G392" s="6" t="str">
        <f ca="1">板材才數分析.!E392</f>
        <v>頂板</v>
      </c>
      <c r="H392" s="6">
        <f ca="1">板材才數分析.!F392</f>
        <v>-36</v>
      </c>
      <c r="I392" s="6" t="str">
        <f ca="1">板材才數分析.!G392</f>
        <v>AA</v>
      </c>
      <c r="J392" s="6">
        <f ca="1">板材才數分析.!H392</f>
        <v>0</v>
      </c>
      <c r="K392" s="6" t="str">
        <f ca="1">板材才數分析.!I392</f>
        <v/>
      </c>
      <c r="L392" s="6">
        <f ca="1">板材才數分析.!J392</f>
        <v>18</v>
      </c>
      <c r="M392" s="6">
        <f ca="1">板材才數分析.!K392</f>
        <v>0</v>
      </c>
      <c r="N392" s="6" t="str">
        <f ca="1">板材才數分析.!L392</f>
        <v/>
      </c>
      <c r="O392" s="6">
        <f ca="1">板材才數分析.!M392</f>
        <v>0</v>
      </c>
      <c r="P392" t="str">
        <f ca="1">表格15[[#This Row],[封邊色號]]</f>
        <v/>
      </c>
      <c r="Q392" s="174" t="str">
        <f ca="1">IF(VLOOKUP(F392,料單!$C:$P,14,FALSE)="","",VLOOKUP(F392,料單!$C:$P,14,FALSE))</f>
        <v>背板溝</v>
      </c>
      <c r="R392" s="174" t="str">
        <f ca="1">IF(VLOOKUP(F392,料單!$C:$Q,15,FALSE)="","",VLOOKUP(F392,料單!$C:$Q,15,FALSE))</f>
        <v>側</v>
      </c>
      <c r="S392" s="174" t="str">
        <f ca="1">IF(VLOOKUP(F392,料單!$C:$R,16,FALSE)="","",VLOOKUP(F392,料單!$C:$R,16,FALSE))</f>
        <v/>
      </c>
      <c r="T392" s="174" t="str">
        <f ca="1">IF(VLOOKUP(F392,料單!$C:$S,17,FALSE)="","",VLOOKUP(F392,料單!$C:$S,17,FALSE))</f>
        <v/>
      </c>
      <c r="U392" s="174" t="str">
        <f ca="1">_xlfn.IFNA(VLOOKUP(VLOOKUP(F392,料單!C:T,18,FALSE),資料庫!AM:AN,2,FALSE),"A")</f>
        <v>A</v>
      </c>
      <c r="V392" s="174">
        <f ca="1">IF(VLOOKUP(F392,料單!C:U,19,FALSE)="","",VLOOKUP(F392,料單!C:U,19,FALSE))</f>
        <v>1</v>
      </c>
      <c r="W392" s="361" t="str">
        <f t="shared" ca="1" si="31"/>
        <v>A</v>
      </c>
      <c r="X392" s="361" t="str">
        <f t="shared" ca="1" si="32"/>
        <v>A</v>
      </c>
      <c r="Y392" s="361" t="str">
        <f t="shared" ca="1" si="33"/>
        <v/>
      </c>
      <c r="Z392" s="361" t="str">
        <f t="shared" ca="1" si="34"/>
        <v/>
      </c>
      <c r="AA392" s="483">
        <f>料單!$K$3</f>
        <v>0</v>
      </c>
      <c r="AB392" s="483" t="str">
        <f>料單!$L$3</f>
        <v>拉、KD</v>
      </c>
    </row>
    <row r="393" spans="1:28" x14ac:dyDescent="0.25">
      <c r="A393" s="174">
        <f t="shared" si="30"/>
        <v>392</v>
      </c>
      <c r="B393" s="174" t="str">
        <f ca="1">料單!$C$1</f>
        <v>2026101401</v>
      </c>
      <c r="C393" s="174">
        <f>料單!$C$2</f>
        <v>0</v>
      </c>
      <c r="D393" s="6">
        <f>板材才數分析.!B393</f>
        <v>14</v>
      </c>
      <c r="E393" s="6">
        <f>板材才數分析.!C393</f>
        <v>0</v>
      </c>
      <c r="F393" s="6">
        <f>板材才數分析.!D393</f>
        <v>14002</v>
      </c>
      <c r="G393" s="6" t="str">
        <f ca="1">板材才數分析.!E393</f>
        <v>底板</v>
      </c>
      <c r="H393" s="6">
        <f ca="1">板材才數分析.!F393</f>
        <v>-36</v>
      </c>
      <c r="I393" s="6" t="str">
        <f ca="1">板材才數分析.!G393</f>
        <v>AA</v>
      </c>
      <c r="J393" s="6">
        <f ca="1">板材才數分析.!H393</f>
        <v>0</v>
      </c>
      <c r="K393" s="6" t="str">
        <f ca="1">板材才數分析.!I393</f>
        <v/>
      </c>
      <c r="L393" s="6">
        <f ca="1">板材才數分析.!J393</f>
        <v>18</v>
      </c>
      <c r="M393" s="6">
        <f ca="1">板材才數分析.!K393</f>
        <v>0</v>
      </c>
      <c r="N393" s="6" t="str">
        <f ca="1">板材才數分析.!L393</f>
        <v/>
      </c>
      <c r="O393" s="6">
        <f ca="1">板材才數分析.!M393</f>
        <v>0</v>
      </c>
      <c r="P393" t="str">
        <f ca="1">表格15[[#This Row],[封邊色號]]</f>
        <v/>
      </c>
      <c r="Q393" s="174" t="str">
        <f ca="1">IF(VLOOKUP(F393,料單!$C:$P,14,FALSE)="","",VLOOKUP(F393,料單!$C:$P,14,FALSE))</f>
        <v>背板溝</v>
      </c>
      <c r="R393" s="174" t="str">
        <f ca="1">IF(VLOOKUP(F393,料單!$C:$Q,15,FALSE)="","",VLOOKUP(F393,料單!$C:$Q,15,FALSE))</f>
        <v>側</v>
      </c>
      <c r="S393" s="174" t="str">
        <f ca="1">IF(VLOOKUP(F393,料單!$C:$R,16,FALSE)="","",VLOOKUP(F393,料單!$C:$R,16,FALSE))</f>
        <v/>
      </c>
      <c r="T393" s="174" t="str">
        <f ca="1">IF(VLOOKUP(F393,料單!$C:$S,17,FALSE)="","",VLOOKUP(F393,料單!$C:$S,17,FALSE))</f>
        <v/>
      </c>
      <c r="U393" s="174" t="str">
        <f ca="1">_xlfn.IFNA(VLOOKUP(VLOOKUP(F393,料單!C:T,18,FALSE),資料庫!AM:AN,2,FALSE),"A")</f>
        <v>A</v>
      </c>
      <c r="V393" s="174">
        <f ca="1">IF(VLOOKUP(F393,料單!C:U,19,FALSE)="","",VLOOKUP(F393,料單!C:U,19,FALSE))</f>
        <v>1</v>
      </c>
      <c r="W393" s="361" t="str">
        <f t="shared" ca="1" si="31"/>
        <v>A</v>
      </c>
      <c r="X393" s="361" t="str">
        <f t="shared" ca="1" si="32"/>
        <v>A</v>
      </c>
      <c r="Y393" s="361" t="str">
        <f t="shared" ca="1" si="33"/>
        <v/>
      </c>
      <c r="Z393" s="361" t="str">
        <f t="shared" ca="1" si="34"/>
        <v/>
      </c>
      <c r="AA393" s="483">
        <f>料單!$K$3</f>
        <v>0</v>
      </c>
      <c r="AB393" s="483" t="str">
        <f>料單!$L$3</f>
        <v>拉、KD</v>
      </c>
    </row>
    <row r="394" spans="1:28" x14ac:dyDescent="0.25">
      <c r="A394" s="174">
        <f t="shared" si="30"/>
        <v>393</v>
      </c>
      <c r="B394" s="174" t="str">
        <f ca="1">料單!$C$1</f>
        <v>2026101401</v>
      </c>
      <c r="C394" s="174">
        <f>料單!$C$2</f>
        <v>0</v>
      </c>
      <c r="D394" s="6">
        <f>板材才數分析.!B394</f>
        <v>14</v>
      </c>
      <c r="E394" s="6">
        <f>板材才數分析.!C394</f>
        <v>0</v>
      </c>
      <c r="F394" s="6">
        <f>板材才數分析.!D394</f>
        <v>14003</v>
      </c>
      <c r="G394" s="6" t="str">
        <f ca="1">板材才數分析.!E394</f>
        <v>左側板</v>
      </c>
      <c r="H394" s="6">
        <f ca="1">板材才數分析.!F394</f>
        <v>0</v>
      </c>
      <c r="I394" s="6" t="str">
        <f ca="1">板材才數分析.!G394</f>
        <v>AA</v>
      </c>
      <c r="J394" s="6">
        <f ca="1">板材才數分析.!H394</f>
        <v>0</v>
      </c>
      <c r="K394" s="6" t="str">
        <f ca="1">板材才數分析.!I394</f>
        <v>AA</v>
      </c>
      <c r="L394" s="6">
        <f ca="1">板材才數分析.!J394</f>
        <v>18</v>
      </c>
      <c r="M394" s="6">
        <f ca="1">板材才數分析.!K394</f>
        <v>0</v>
      </c>
      <c r="N394" s="6" t="str">
        <f ca="1">板材才數分析.!L394</f>
        <v/>
      </c>
      <c r="O394" s="6">
        <f ca="1">板材才數分析.!M394</f>
        <v>0</v>
      </c>
      <c r="P394" t="str">
        <f ca="1">表格15[[#This Row],[封邊色號]]</f>
        <v/>
      </c>
      <c r="Q394" s="174" t="str">
        <f ca="1">IF(VLOOKUP(F394,料單!$C:$P,14,FALSE)="","",VLOOKUP(F394,料單!$C:$P,14,FALSE))</f>
        <v>背板溝</v>
      </c>
      <c r="R394" s="174" t="str">
        <f ca="1">IF(VLOOKUP(F394,料單!$C:$Q,15,FALSE)="","",VLOOKUP(F394,料單!$C:$Q,15,FALSE))</f>
        <v>面</v>
      </c>
      <c r="S394" s="174" t="str">
        <f ca="1">IF(VLOOKUP(F394,料單!$C:$R,16,FALSE)="","",VLOOKUP(F394,料單!$C:$R,16,FALSE))</f>
        <v>排</v>
      </c>
      <c r="T394" s="174" t="str">
        <f ca="1">IF(VLOOKUP(F394,料單!$C:$S,17,FALSE)="","",VLOOKUP(F394,料單!$C:$S,17,FALSE))</f>
        <v/>
      </c>
      <c r="U394" s="174" t="str">
        <f ca="1">_xlfn.IFNA(VLOOKUP(VLOOKUP(F394,料單!C:T,18,FALSE),資料庫!AM:AN,2,FALSE),"A")</f>
        <v>A</v>
      </c>
      <c r="V394" s="174">
        <f ca="1">IF(VLOOKUP(F394,料單!C:U,19,FALSE)="","",VLOOKUP(F394,料單!C:U,19,FALSE))</f>
        <v>1</v>
      </c>
      <c r="W394" s="361" t="str">
        <f t="shared" ca="1" si="31"/>
        <v>A</v>
      </c>
      <c r="X394" s="361" t="str">
        <f t="shared" ca="1" si="32"/>
        <v>A</v>
      </c>
      <c r="Y394" s="361" t="str">
        <f t="shared" ca="1" si="33"/>
        <v>A</v>
      </c>
      <c r="Z394" s="361" t="str">
        <f t="shared" ca="1" si="34"/>
        <v>A</v>
      </c>
      <c r="AA394" s="483">
        <f>料單!$K$3</f>
        <v>0</v>
      </c>
      <c r="AB394" s="483" t="str">
        <f>料單!$L$3</f>
        <v>拉、KD</v>
      </c>
    </row>
    <row r="395" spans="1:28" x14ac:dyDescent="0.25">
      <c r="A395" s="174">
        <f t="shared" si="30"/>
        <v>394</v>
      </c>
      <c r="B395" s="174" t="str">
        <f ca="1">料單!$C$1</f>
        <v>2026101401</v>
      </c>
      <c r="C395" s="174">
        <f>料單!$C$2</f>
        <v>0</v>
      </c>
      <c r="D395" s="6">
        <f>板材才數分析.!B395</f>
        <v>14</v>
      </c>
      <c r="E395" s="6">
        <f>板材才數分析.!C395</f>
        <v>0</v>
      </c>
      <c r="F395" s="6">
        <f>板材才數分析.!D395</f>
        <v>14004</v>
      </c>
      <c r="G395" s="6" t="str">
        <f ca="1">板材才數分析.!E395</f>
        <v>右側板</v>
      </c>
      <c r="H395" s="6">
        <f ca="1">板材才數分析.!F395</f>
        <v>0</v>
      </c>
      <c r="I395" s="6" t="str">
        <f ca="1">板材才數分析.!G395</f>
        <v>AA</v>
      </c>
      <c r="J395" s="6">
        <f ca="1">板材才數分析.!H395</f>
        <v>0</v>
      </c>
      <c r="K395" s="6" t="str">
        <f ca="1">板材才數分析.!I395</f>
        <v>AA</v>
      </c>
      <c r="L395" s="6">
        <f ca="1">板材才數分析.!J395</f>
        <v>18</v>
      </c>
      <c r="M395" s="6">
        <f ca="1">板材才數分析.!K395</f>
        <v>0</v>
      </c>
      <c r="N395" s="6" t="str">
        <f ca="1">板材才數分析.!L395</f>
        <v/>
      </c>
      <c r="O395" s="6">
        <f ca="1">板材才數分析.!M395</f>
        <v>0</v>
      </c>
      <c r="P395" t="str">
        <f ca="1">表格15[[#This Row],[封邊色號]]</f>
        <v/>
      </c>
      <c r="Q395" s="174" t="str">
        <f ca="1">IF(VLOOKUP(F395,料單!$C:$P,14,FALSE)="","",VLOOKUP(F395,料單!$C:$P,14,FALSE))</f>
        <v>背板溝</v>
      </c>
      <c r="R395" s="174" t="str">
        <f ca="1">IF(VLOOKUP(F395,料單!$C:$Q,15,FALSE)="","",VLOOKUP(F395,料單!$C:$Q,15,FALSE))</f>
        <v>面</v>
      </c>
      <c r="S395" s="174" t="str">
        <f ca="1">IF(VLOOKUP(F395,料單!$C:$R,16,FALSE)="","",VLOOKUP(F395,料單!$C:$R,16,FALSE))</f>
        <v>排</v>
      </c>
      <c r="T395" s="174" t="str">
        <f ca="1">IF(VLOOKUP(F395,料單!$C:$S,17,FALSE)="","",VLOOKUP(F395,料單!$C:$S,17,FALSE))</f>
        <v/>
      </c>
      <c r="U395" s="174" t="str">
        <f ca="1">_xlfn.IFNA(VLOOKUP(VLOOKUP(F395,料單!C:T,18,FALSE),資料庫!AM:AN,2,FALSE),"A")</f>
        <v>A</v>
      </c>
      <c r="V395" s="174">
        <f ca="1">IF(VLOOKUP(F395,料單!C:U,19,FALSE)="","",VLOOKUP(F395,料單!C:U,19,FALSE))</f>
        <v>1</v>
      </c>
      <c r="W395" s="361" t="str">
        <f t="shared" ca="1" si="31"/>
        <v>A</v>
      </c>
      <c r="X395" s="361" t="str">
        <f t="shared" ca="1" si="32"/>
        <v>A</v>
      </c>
      <c r="Y395" s="361" t="str">
        <f t="shared" ca="1" si="33"/>
        <v>A</v>
      </c>
      <c r="Z395" s="361" t="str">
        <f t="shared" ca="1" si="34"/>
        <v>A</v>
      </c>
      <c r="AA395" s="483">
        <f>料單!$K$3</f>
        <v>0</v>
      </c>
      <c r="AB395" s="483" t="str">
        <f>料單!$L$3</f>
        <v>拉、KD</v>
      </c>
    </row>
    <row r="396" spans="1:28" x14ac:dyDescent="0.25">
      <c r="A396" s="174">
        <f t="shared" si="30"/>
        <v>395</v>
      </c>
      <c r="B396" s="174" t="str">
        <f ca="1">料單!$C$1</f>
        <v>2026101401</v>
      </c>
      <c r="C396" s="174">
        <f>料單!$C$2</f>
        <v>0</v>
      </c>
      <c r="D396" s="6">
        <f>板材才數分析.!B396</f>
        <v>14</v>
      </c>
      <c r="E396" s="6">
        <f>板材才數分析.!C396</f>
        <v>0</v>
      </c>
      <c r="F396" s="6">
        <f>板材才數分析.!D396</f>
        <v>14005</v>
      </c>
      <c r="G396" s="6" t="str">
        <f ca="1">板材才數分析.!E396</f>
        <v>背板</v>
      </c>
      <c r="H396" s="6">
        <f ca="1">板材才數分析.!F396</f>
        <v>-22</v>
      </c>
      <c r="I396" s="6" t="str">
        <f ca="1">板材才數分析.!G396</f>
        <v/>
      </c>
      <c r="J396" s="6">
        <f ca="1">板材才數分析.!H396</f>
        <v>-22</v>
      </c>
      <c r="K396" s="6" t="str">
        <f ca="1">板材才數分析.!I396</f>
        <v/>
      </c>
      <c r="L396" s="6">
        <f ca="1">板材才數分析.!J396</f>
        <v>4</v>
      </c>
      <c r="M396" s="6">
        <f ca="1">板材才數分析.!K396</f>
        <v>0</v>
      </c>
      <c r="N396" s="6" t="str">
        <f ca="1">板材才數分析.!L396</f>
        <v/>
      </c>
      <c r="O396" s="6">
        <f ca="1">板材才數分析.!M396</f>
        <v>0</v>
      </c>
      <c r="P396" t="str">
        <f ca="1">表格15[[#This Row],[封邊色號]]</f>
        <v/>
      </c>
      <c r="Q396" s="174" t="str">
        <f ca="1">IF(VLOOKUP(F396,料單!$C:$P,14,FALSE)="","",VLOOKUP(F396,料單!$C:$P,14,FALSE))</f>
        <v/>
      </c>
      <c r="R396" s="174" t="str">
        <f ca="1">IF(VLOOKUP(F396,料單!$C:$Q,15,FALSE)="","",VLOOKUP(F396,料單!$C:$Q,15,FALSE))</f>
        <v/>
      </c>
      <c r="S396" s="174" t="str">
        <f ca="1">IF(VLOOKUP(F396,料單!$C:$R,16,FALSE)="","",VLOOKUP(F396,料單!$C:$R,16,FALSE))</f>
        <v/>
      </c>
      <c r="T396" s="174" t="str">
        <f ca="1">IF(VLOOKUP(F396,料單!$C:$S,17,FALSE)="","",VLOOKUP(F396,料單!$C:$S,17,FALSE))</f>
        <v/>
      </c>
      <c r="U396" s="174" t="str">
        <f ca="1">_xlfn.IFNA(VLOOKUP(VLOOKUP(F396,料單!C:T,18,FALSE),資料庫!AM:AN,2,FALSE),"A")</f>
        <v>A</v>
      </c>
      <c r="V396" s="174">
        <f ca="1">IF(VLOOKUP(F396,料單!C:U,19,FALSE)="","",VLOOKUP(F396,料單!C:U,19,FALSE))</f>
        <v>1</v>
      </c>
      <c r="W396" s="361" t="str">
        <f t="shared" ca="1" si="31"/>
        <v/>
      </c>
      <c r="X396" s="361" t="str">
        <f t="shared" ca="1" si="32"/>
        <v/>
      </c>
      <c r="Y396" s="361" t="str">
        <f t="shared" ca="1" si="33"/>
        <v/>
      </c>
      <c r="Z396" s="361" t="str">
        <f t="shared" ca="1" si="34"/>
        <v/>
      </c>
      <c r="AA396" s="483">
        <f>料單!$K$3</f>
        <v>0</v>
      </c>
      <c r="AB396" s="483" t="str">
        <f>料單!$L$3</f>
        <v>拉、KD</v>
      </c>
    </row>
    <row r="397" spans="1:28" x14ac:dyDescent="0.25">
      <c r="A397" s="174">
        <f t="shared" si="30"/>
        <v>396</v>
      </c>
      <c r="B397" s="174" t="str">
        <f ca="1">料單!$C$1</f>
        <v>2026101401</v>
      </c>
      <c r="C397" s="174">
        <f>料單!$C$2</f>
        <v>0</v>
      </c>
      <c r="D397" s="6">
        <f>板材才數分析.!B397</f>
        <v>14</v>
      </c>
      <c r="E397" s="6">
        <f>板材才數分析.!C397</f>
        <v>0</v>
      </c>
      <c r="F397" s="6">
        <f>板材才數分析.!D397</f>
        <v>14006</v>
      </c>
      <c r="G397" s="6" t="str">
        <f ca="1">板材才數分析.!E397</f>
        <v>背拉桿</v>
      </c>
      <c r="H397" s="6">
        <f ca="1">板材才數分析.!F397</f>
        <v>-36</v>
      </c>
      <c r="I397" s="6" t="str">
        <f ca="1">板材才數分析.!G397</f>
        <v>AA</v>
      </c>
      <c r="J397" s="6">
        <f ca="1">板材才數分析.!H397</f>
        <v>120</v>
      </c>
      <c r="K397" s="6" t="str">
        <f ca="1">板材才數分析.!I397</f>
        <v/>
      </c>
      <c r="L397" s="6">
        <f ca="1">板材才數分析.!J397</f>
        <v>18</v>
      </c>
      <c r="M397" s="6">
        <f ca="1">板材才數分析.!K397</f>
        <v>0</v>
      </c>
      <c r="N397" s="6" t="str">
        <f ca="1">板材才數分析.!L397</f>
        <v/>
      </c>
      <c r="O397" s="6">
        <f ca="1">板材才數分析.!M397</f>
        <v>0</v>
      </c>
      <c r="P397" t="str">
        <f ca="1">表格15[[#This Row],[封邊色號]]</f>
        <v/>
      </c>
      <c r="Q397" s="174" t="str">
        <f ca="1">IF(VLOOKUP(F397,料單!$C:$P,14,FALSE)="","",VLOOKUP(F397,料單!$C:$P,14,FALSE))</f>
        <v/>
      </c>
      <c r="R397" s="174" t="str">
        <f ca="1">IF(VLOOKUP(F397,料單!$C:$Q,15,FALSE)="","",VLOOKUP(F397,料單!$C:$Q,15,FALSE))</f>
        <v>側</v>
      </c>
      <c r="S397" s="174" t="str">
        <f ca="1">IF(VLOOKUP(F397,料單!$C:$R,16,FALSE)="","",VLOOKUP(F397,料單!$C:$R,16,FALSE))</f>
        <v/>
      </c>
      <c r="T397" s="174" t="str">
        <f ca="1">IF(VLOOKUP(F397,料單!$C:$S,17,FALSE)="","",VLOOKUP(F397,料單!$C:$S,17,FALSE))</f>
        <v/>
      </c>
      <c r="U397" s="174" t="str">
        <f ca="1">_xlfn.IFNA(VLOOKUP(VLOOKUP(F397,料單!C:T,18,FALSE),資料庫!AM:AN,2,FALSE),"A")</f>
        <v>A</v>
      </c>
      <c r="V397" s="174">
        <f ca="1">IF(VLOOKUP(F397,料單!C:U,19,FALSE)="","",VLOOKUP(F397,料單!C:U,19,FALSE))</f>
        <v>1</v>
      </c>
      <c r="W397" s="361" t="str">
        <f t="shared" ca="1" si="31"/>
        <v>A</v>
      </c>
      <c r="X397" s="361" t="str">
        <f t="shared" ca="1" si="32"/>
        <v>A</v>
      </c>
      <c r="Y397" s="361" t="str">
        <f t="shared" ca="1" si="33"/>
        <v/>
      </c>
      <c r="Z397" s="361" t="str">
        <f t="shared" ca="1" si="34"/>
        <v/>
      </c>
      <c r="AA397" s="483">
        <f>料單!$K$3</f>
        <v>0</v>
      </c>
      <c r="AB397" s="483" t="str">
        <f>料單!$L$3</f>
        <v>拉、KD</v>
      </c>
    </row>
    <row r="398" spans="1:28" x14ac:dyDescent="0.25">
      <c r="A398" s="174">
        <f t="shared" si="30"/>
        <v>397</v>
      </c>
      <c r="B398" s="174" t="str">
        <f ca="1">料單!$C$1</f>
        <v>2026101401</v>
      </c>
      <c r="C398" s="174">
        <f>料單!$C$2</f>
        <v>0</v>
      </c>
      <c r="D398" s="6">
        <f>板材才數分析.!B398</f>
        <v>14</v>
      </c>
      <c r="E398" s="6">
        <f>板材才數分析.!C398</f>
        <v>0</v>
      </c>
      <c r="F398" s="6">
        <f>板材才數分析.!D398</f>
        <v>14007</v>
      </c>
      <c r="G398" s="6" t="str">
        <f ca="1">板材才數分析.!E398</f>
        <v>中立板</v>
      </c>
      <c r="H398" s="6">
        <f ca="1">板材才數分析.!F398</f>
        <v>-36</v>
      </c>
      <c r="I398" s="6" t="str">
        <f ca="1">板材才數分析.!G398</f>
        <v>AA</v>
      </c>
      <c r="J398" s="6">
        <f ca="1">板材才數分析.!H398</f>
        <v>-22</v>
      </c>
      <c r="K398" s="6" t="str">
        <f ca="1">板材才數分析.!I398</f>
        <v/>
      </c>
      <c r="L398" s="6">
        <f ca="1">板材才數分析.!J398</f>
        <v>18</v>
      </c>
      <c r="M398" s="6">
        <f ca="1">板材才數分析.!K398</f>
        <v>0</v>
      </c>
      <c r="N398" s="6" t="str">
        <f ca="1">板材才數分析.!L398</f>
        <v/>
      </c>
      <c r="O398" s="6">
        <f ca="1">板材才數分析.!M398</f>
        <v>0</v>
      </c>
      <c r="P398" t="str">
        <f ca="1">表格15[[#This Row],[封邊色號]]</f>
        <v/>
      </c>
      <c r="Q398" s="174" t="str">
        <f ca="1">IF(VLOOKUP(F398,料單!$C:$P,14,FALSE)="","",VLOOKUP(F398,料單!$C:$P,14,FALSE))</f>
        <v/>
      </c>
      <c r="R398" s="174" t="str">
        <f ca="1">IF(VLOOKUP(F398,料單!$C:$Q,15,FALSE)="","",VLOOKUP(F398,料單!$C:$Q,15,FALSE))</f>
        <v>側</v>
      </c>
      <c r="S398" s="174" t="str">
        <f ca="1">IF(VLOOKUP(F398,料單!$C:$R,16,FALSE)="","",VLOOKUP(F398,料單!$C:$R,16,FALSE))</f>
        <v>排</v>
      </c>
      <c r="T398" s="174" t="str">
        <f ca="1">IF(VLOOKUP(F398,料單!$C:$S,17,FALSE)="","",VLOOKUP(F398,料單!$C:$S,17,FALSE))</f>
        <v/>
      </c>
      <c r="U398" s="174" t="str">
        <f ca="1">_xlfn.IFNA(VLOOKUP(VLOOKUP(F398,料單!C:T,18,FALSE),資料庫!AM:AN,2,FALSE),"A")</f>
        <v>A</v>
      </c>
      <c r="V398" s="174">
        <f ca="1">IF(VLOOKUP(F398,料單!C:U,19,FALSE)="","",VLOOKUP(F398,料單!C:U,19,FALSE))</f>
        <v>1</v>
      </c>
      <c r="W398" s="361" t="str">
        <f t="shared" ca="1" si="31"/>
        <v>A</v>
      </c>
      <c r="X398" s="361" t="str">
        <f t="shared" ca="1" si="32"/>
        <v>A</v>
      </c>
      <c r="Y398" s="361" t="str">
        <f t="shared" ca="1" si="33"/>
        <v/>
      </c>
      <c r="Z398" s="361" t="str">
        <f t="shared" ca="1" si="34"/>
        <v/>
      </c>
      <c r="AA398" s="483">
        <f>料單!$K$3</f>
        <v>0</v>
      </c>
      <c r="AB398" s="483" t="str">
        <f>料單!$L$3</f>
        <v>拉、KD</v>
      </c>
    </row>
    <row r="399" spans="1:28" x14ac:dyDescent="0.25">
      <c r="A399" s="174">
        <f t="shared" si="30"/>
        <v>398</v>
      </c>
      <c r="B399" s="174" t="str">
        <f ca="1">料單!$C$1</f>
        <v>2026101401</v>
      </c>
      <c r="C399" s="174">
        <f>料單!$C$2</f>
        <v>0</v>
      </c>
      <c r="D399" s="6">
        <f>板材才數分析.!B399</f>
        <v>14</v>
      </c>
      <c r="E399" s="6">
        <f>板材才數分析.!C399</f>
        <v>0</v>
      </c>
      <c r="F399" s="6">
        <f>板材才數分析.!D399</f>
        <v>14008</v>
      </c>
      <c r="G399" s="6" t="str">
        <f ca="1">板材才數分析.!E399</f>
        <v>活隔</v>
      </c>
      <c r="H399" s="6">
        <f ca="1">板材才數分析.!F399</f>
        <v>0</v>
      </c>
      <c r="I399" s="6" t="str">
        <f ca="1">板材才數分析.!G399</f>
        <v>AA</v>
      </c>
      <c r="J399" s="6">
        <f ca="1">板材才數分析.!H399</f>
        <v>-32</v>
      </c>
      <c r="K399" s="6" t="str">
        <f ca="1">板材才數分析.!I399</f>
        <v>AA</v>
      </c>
      <c r="L399" s="6">
        <f ca="1">板材才數分析.!J399</f>
        <v>18</v>
      </c>
      <c r="M399" s="6">
        <f ca="1">板材才數分析.!K399</f>
        <v>0</v>
      </c>
      <c r="N399" s="6" t="str">
        <f ca="1">板材才數分析.!L399</f>
        <v/>
      </c>
      <c r="O399" s="6">
        <f ca="1">板材才數分析.!M399</f>
        <v>0</v>
      </c>
      <c r="P399" t="str">
        <f ca="1">表格15[[#This Row],[封邊色號]]</f>
        <v/>
      </c>
      <c r="Q399" s="174" t="str">
        <f ca="1">IF(VLOOKUP(F399,料單!$C:$P,14,FALSE)="","",VLOOKUP(F399,料單!$C:$P,14,FALSE))</f>
        <v/>
      </c>
      <c r="R399" s="174" t="str">
        <f ca="1">IF(VLOOKUP(F399,料單!$C:$Q,15,FALSE)="","",VLOOKUP(F399,料單!$C:$Q,15,FALSE))</f>
        <v/>
      </c>
      <c r="S399" s="174" t="str">
        <f ca="1">IF(VLOOKUP(F399,料單!$C:$R,16,FALSE)="","",VLOOKUP(F399,料單!$C:$R,16,FALSE))</f>
        <v/>
      </c>
      <c r="T399" s="174" t="str">
        <f ca="1">IF(VLOOKUP(F399,料單!$C:$S,17,FALSE)="","",VLOOKUP(F399,料單!$C:$S,17,FALSE))</f>
        <v/>
      </c>
      <c r="U399" s="174" t="str">
        <f ca="1">_xlfn.IFNA(VLOOKUP(VLOOKUP(F399,料單!C:T,18,FALSE),資料庫!AM:AN,2,FALSE),"A")</f>
        <v>A</v>
      </c>
      <c r="V399" s="174">
        <f ca="1">IF(VLOOKUP(F399,料單!C:U,19,FALSE)="","",VLOOKUP(F399,料單!C:U,19,FALSE))</f>
        <v>1</v>
      </c>
      <c r="W399" s="361" t="str">
        <f t="shared" ca="1" si="31"/>
        <v>A</v>
      </c>
      <c r="X399" s="361" t="str">
        <f t="shared" ca="1" si="32"/>
        <v>A</v>
      </c>
      <c r="Y399" s="361" t="str">
        <f t="shared" ca="1" si="33"/>
        <v>A</v>
      </c>
      <c r="Z399" s="361" t="str">
        <f t="shared" ca="1" si="34"/>
        <v>A</v>
      </c>
      <c r="AA399" s="483">
        <f>料單!$K$3</f>
        <v>0</v>
      </c>
      <c r="AB399" s="483" t="str">
        <f>料單!$L$3</f>
        <v>拉、KD</v>
      </c>
    </row>
    <row r="400" spans="1:28" x14ac:dyDescent="0.25">
      <c r="A400" s="174">
        <f t="shared" si="30"/>
        <v>399</v>
      </c>
      <c r="B400" s="174" t="str">
        <f ca="1">料單!$C$1</f>
        <v>2026101401</v>
      </c>
      <c r="C400" s="174">
        <f>料單!$C$2</f>
        <v>0</v>
      </c>
      <c r="D400" s="6">
        <f>板材才數分析.!B400</f>
        <v>14</v>
      </c>
      <c r="E400" s="6">
        <f>板材才數分析.!C400</f>
        <v>0</v>
      </c>
      <c r="F400" s="6">
        <f>板材才數分析.!D400</f>
        <v>14009</v>
      </c>
      <c r="G400" s="6" t="str">
        <f ca="1">板材才數分析.!E400</f>
        <v>固隔</v>
      </c>
      <c r="H400" s="6">
        <f ca="1">板材才數分析.!F400</f>
        <v>0</v>
      </c>
      <c r="I400" s="6" t="str">
        <f ca="1">板材才數分析.!G400</f>
        <v>AA</v>
      </c>
      <c r="J400" s="6">
        <f ca="1">板材才數分析.!H400</f>
        <v>-22</v>
      </c>
      <c r="K400" s="6" t="str">
        <f ca="1">板材才數分析.!I400</f>
        <v/>
      </c>
      <c r="L400" s="6">
        <f ca="1">板材才數分析.!J400</f>
        <v>18</v>
      </c>
      <c r="M400" s="6">
        <f ca="1">板材才數分析.!K400</f>
        <v>0</v>
      </c>
      <c r="N400" s="6" t="str">
        <f ca="1">板材才數分析.!L400</f>
        <v/>
      </c>
      <c r="O400" s="6">
        <f ca="1">板材才數分析.!M400</f>
        <v>0</v>
      </c>
      <c r="P400" t="str">
        <f ca="1">表格15[[#This Row],[封邊色號]]</f>
        <v/>
      </c>
      <c r="Q400" s="174" t="str">
        <f ca="1">IF(VLOOKUP(F400,料單!$C:$P,14,FALSE)="","",VLOOKUP(F400,料單!$C:$P,14,FALSE))</f>
        <v/>
      </c>
      <c r="R400" s="174" t="str">
        <f ca="1">IF(VLOOKUP(F400,料單!$C:$Q,15,FALSE)="","",VLOOKUP(F400,料單!$C:$Q,15,FALSE))</f>
        <v>固</v>
      </c>
      <c r="S400" s="174" t="str">
        <f ca="1">IF(VLOOKUP(F400,料單!$C:$R,16,FALSE)="","",VLOOKUP(F400,料單!$C:$R,16,FALSE))</f>
        <v/>
      </c>
      <c r="T400" s="174" t="str">
        <f ca="1">IF(VLOOKUP(F400,料單!$C:$S,17,FALSE)="","",VLOOKUP(F400,料單!$C:$S,17,FALSE))</f>
        <v/>
      </c>
      <c r="U400" s="174" t="str">
        <f ca="1">_xlfn.IFNA(VLOOKUP(VLOOKUP(F400,料單!C:T,18,FALSE),資料庫!AM:AN,2,FALSE),"A")</f>
        <v>A</v>
      </c>
      <c r="V400" s="174">
        <f ca="1">IF(VLOOKUP(F400,料單!C:U,19,FALSE)="","",VLOOKUP(F400,料單!C:U,19,FALSE))</f>
        <v>1</v>
      </c>
      <c r="W400" s="361" t="str">
        <f t="shared" ca="1" si="31"/>
        <v>A</v>
      </c>
      <c r="X400" s="361" t="str">
        <f t="shared" ca="1" si="32"/>
        <v>A</v>
      </c>
      <c r="Y400" s="361" t="str">
        <f t="shared" ca="1" si="33"/>
        <v/>
      </c>
      <c r="Z400" s="361" t="str">
        <f t="shared" ca="1" si="34"/>
        <v/>
      </c>
      <c r="AA400" s="483">
        <f>料單!$K$3</f>
        <v>0</v>
      </c>
      <c r="AB400" s="483" t="str">
        <f>料單!$L$3</f>
        <v>拉、KD</v>
      </c>
    </row>
    <row r="401" spans="1:28" x14ac:dyDescent="0.25">
      <c r="A401" s="174">
        <f t="shared" si="30"/>
        <v>400</v>
      </c>
      <c r="B401" s="174" t="str">
        <f ca="1">料單!$C$1</f>
        <v>2026101401</v>
      </c>
      <c r="C401" s="174">
        <f>料單!$C$2</f>
        <v>0</v>
      </c>
      <c r="D401" s="6">
        <f>板材才數分析.!B401</f>
        <v>14</v>
      </c>
      <c r="E401" s="6">
        <f>板材才數分析.!C401</f>
        <v>0</v>
      </c>
      <c r="F401" s="6">
        <f>板材才數分析.!D401</f>
        <v>14010</v>
      </c>
      <c r="G401" s="6" t="str">
        <f ca="1">板材才數分析.!E401</f>
        <v>左門板</v>
      </c>
      <c r="H401" s="6">
        <f ca="1">板材才數分析.!F401</f>
        <v>0</v>
      </c>
      <c r="I401" s="6" t="str">
        <f ca="1">板材才數分析.!G401</f>
        <v>AA</v>
      </c>
      <c r="J401" s="6">
        <f ca="1">板材才數分析.!H401</f>
        <v>-4</v>
      </c>
      <c r="K401" s="6" t="str">
        <f ca="1">板材才數分析.!I401</f>
        <v>AA</v>
      </c>
      <c r="L401" s="6">
        <f ca="1">板材才數分析.!J401</f>
        <v>18</v>
      </c>
      <c r="M401" s="6">
        <f ca="1">板材才數分析.!K401</f>
        <v>0</v>
      </c>
      <c r="N401" s="6" t="str">
        <f ca="1">板材才數分析.!L401</f>
        <v/>
      </c>
      <c r="O401" s="6">
        <f ca="1">板材才數分析.!M401</f>
        <v>0</v>
      </c>
      <c r="P401" t="str">
        <f ca="1">表格15[[#This Row],[封邊色號]]</f>
        <v/>
      </c>
      <c r="Q401" s="174" t="str">
        <f ca="1">IF(VLOOKUP(F401,料單!$C:$P,14,FALSE)="","",VLOOKUP(F401,料單!$C:$P,14,FALSE))</f>
        <v>鉸2</v>
      </c>
      <c r="R401" s="174" t="str">
        <f ca="1">IF(VLOOKUP(F401,料單!$C:$Q,15,FALSE)="","",VLOOKUP(F401,料單!$C:$Q,15,FALSE))</f>
        <v/>
      </c>
      <c r="S401" s="174" t="str">
        <f ca="1">IF(VLOOKUP(F401,料單!$C:$R,16,FALSE)="","",VLOOKUP(F401,料單!$C:$R,16,FALSE))</f>
        <v/>
      </c>
      <c r="T401" s="174" t="str">
        <f ca="1">IF(VLOOKUP(F401,料單!$C:$S,17,FALSE)="","",VLOOKUP(F401,料單!$C:$S,17,FALSE))</f>
        <v/>
      </c>
      <c r="U401" s="174" t="str">
        <f ca="1">_xlfn.IFNA(VLOOKUP(VLOOKUP(F401,料單!C:T,18,FALSE),資料庫!AM:AN,2,FALSE),"A")</f>
        <v>A</v>
      </c>
      <c r="V401" s="174">
        <f ca="1">IF(VLOOKUP(F401,料單!C:U,19,FALSE)="","",VLOOKUP(F401,料單!C:U,19,FALSE))</f>
        <v>1</v>
      </c>
      <c r="W401" s="361" t="str">
        <f t="shared" ca="1" si="31"/>
        <v>A</v>
      </c>
      <c r="X401" s="361" t="str">
        <f t="shared" ca="1" si="32"/>
        <v>A</v>
      </c>
      <c r="Y401" s="361" t="str">
        <f t="shared" ca="1" si="33"/>
        <v>A</v>
      </c>
      <c r="Z401" s="361" t="str">
        <f t="shared" ca="1" si="34"/>
        <v>A</v>
      </c>
      <c r="AA401" s="483">
        <f>料單!$K$3</f>
        <v>0</v>
      </c>
      <c r="AB401" s="483" t="str">
        <f>料單!$L$3</f>
        <v>拉、KD</v>
      </c>
    </row>
    <row r="402" spans="1:28" x14ac:dyDescent="0.25">
      <c r="A402" s="174">
        <f t="shared" si="30"/>
        <v>401</v>
      </c>
      <c r="B402" s="174" t="str">
        <f ca="1">料單!$C$1</f>
        <v>2026101401</v>
      </c>
      <c r="C402" s="174">
        <f>料單!$C$2</f>
        <v>0</v>
      </c>
      <c r="D402" s="6">
        <f>板材才數分析.!B402</f>
        <v>14</v>
      </c>
      <c r="E402" s="6">
        <f>板材才數分析.!C402</f>
        <v>0</v>
      </c>
      <c r="F402" s="6">
        <f>板材才數分析.!D402</f>
        <v>14011</v>
      </c>
      <c r="G402" s="6" t="str">
        <f ca="1">板材才數分析.!E402</f>
        <v>右門板</v>
      </c>
      <c r="H402" s="6">
        <f ca="1">板材才數分析.!F402</f>
        <v>0</v>
      </c>
      <c r="I402" s="6" t="str">
        <f ca="1">板材才數分析.!G402</f>
        <v>AA</v>
      </c>
      <c r="J402" s="6">
        <f ca="1">板材才數分析.!H402</f>
        <v>-4</v>
      </c>
      <c r="K402" s="6" t="str">
        <f ca="1">板材才數分析.!I402</f>
        <v>AA</v>
      </c>
      <c r="L402" s="6">
        <f ca="1">板材才數分析.!J402</f>
        <v>18</v>
      </c>
      <c r="M402" s="6">
        <f ca="1">板材才數分析.!K402</f>
        <v>0</v>
      </c>
      <c r="N402" s="6" t="str">
        <f ca="1">板材才數分析.!L402</f>
        <v/>
      </c>
      <c r="O402" s="6">
        <f ca="1">板材才數分析.!M402</f>
        <v>0</v>
      </c>
      <c r="P402" t="str">
        <f ca="1">表格15[[#This Row],[封邊色號]]</f>
        <v/>
      </c>
      <c r="Q402" s="174" t="str">
        <f ca="1">IF(VLOOKUP(F402,料單!$C:$P,14,FALSE)="","",VLOOKUP(F402,料單!$C:$P,14,FALSE))</f>
        <v>鉸2</v>
      </c>
      <c r="R402" s="174" t="str">
        <f ca="1">IF(VLOOKUP(F402,料單!$C:$Q,15,FALSE)="","",VLOOKUP(F402,料單!$C:$Q,15,FALSE))</f>
        <v/>
      </c>
      <c r="S402" s="174" t="str">
        <f ca="1">IF(VLOOKUP(F402,料單!$C:$R,16,FALSE)="","",VLOOKUP(F402,料單!$C:$R,16,FALSE))</f>
        <v/>
      </c>
      <c r="T402" s="174" t="str">
        <f ca="1">IF(VLOOKUP(F402,料單!$C:$S,17,FALSE)="","",VLOOKUP(F402,料單!$C:$S,17,FALSE))</f>
        <v/>
      </c>
      <c r="U402" s="174" t="str">
        <f ca="1">_xlfn.IFNA(VLOOKUP(VLOOKUP(F402,料單!C:T,18,FALSE),資料庫!AM:AN,2,FALSE),"A")</f>
        <v>A</v>
      </c>
      <c r="V402" s="174">
        <f ca="1">IF(VLOOKUP(F402,料單!C:U,19,FALSE)="","",VLOOKUP(F402,料單!C:U,19,FALSE))</f>
        <v>1</v>
      </c>
      <c r="W402" s="361" t="str">
        <f t="shared" ca="1" si="31"/>
        <v>A</v>
      </c>
      <c r="X402" s="361" t="str">
        <f t="shared" ca="1" si="32"/>
        <v>A</v>
      </c>
      <c r="Y402" s="361" t="str">
        <f t="shared" ca="1" si="33"/>
        <v>A</v>
      </c>
      <c r="Z402" s="361" t="str">
        <f t="shared" ca="1" si="34"/>
        <v>A</v>
      </c>
      <c r="AA402" s="483">
        <f>料單!$K$3</f>
        <v>0</v>
      </c>
      <c r="AB402" s="483" t="str">
        <f>料單!$L$3</f>
        <v>拉、KD</v>
      </c>
    </row>
    <row r="403" spans="1:28" x14ac:dyDescent="0.25">
      <c r="A403" s="174">
        <f t="shared" si="30"/>
        <v>402</v>
      </c>
      <c r="B403" s="174" t="str">
        <f ca="1">料單!$C$1</f>
        <v>2026101401</v>
      </c>
      <c r="C403" s="174">
        <f>料單!$C$2</f>
        <v>0</v>
      </c>
      <c r="D403" s="6">
        <f>板材才數分析.!B403</f>
        <v>14</v>
      </c>
      <c r="E403" s="6">
        <f>板材才數分析.!C403</f>
        <v>0</v>
      </c>
      <c r="F403" s="6">
        <f>板材才數分析.!D403</f>
        <v>14012</v>
      </c>
      <c r="G403" s="6">
        <f ca="1">板材才數分析.!E403</f>
        <v>0</v>
      </c>
      <c r="H403" s="6">
        <f ca="1">板材才數分析.!F403</f>
        <v>0</v>
      </c>
      <c r="I403" s="6" t="str">
        <f ca="1">板材才數分析.!G403</f>
        <v/>
      </c>
      <c r="J403" s="6">
        <f ca="1">板材才數分析.!H403</f>
        <v>0</v>
      </c>
      <c r="K403" s="6" t="str">
        <f ca="1">板材才數分析.!I403</f>
        <v/>
      </c>
      <c r="L403" s="6">
        <f ca="1">板材才數分析.!J403</f>
        <v>0</v>
      </c>
      <c r="M403" s="6">
        <f ca="1">板材才數分析.!K403</f>
        <v>0</v>
      </c>
      <c r="N403" s="6" t="str">
        <f ca="1">板材才數分析.!L403</f>
        <v/>
      </c>
      <c r="O403" s="6">
        <f ca="1">板材才數分析.!M403</f>
        <v>0</v>
      </c>
      <c r="P403" t="str">
        <f ca="1">表格15[[#This Row],[封邊色號]]</f>
        <v/>
      </c>
      <c r="Q403" s="174" t="str">
        <f ca="1">IF(VLOOKUP(F403,料單!$C:$P,14,FALSE)="","",VLOOKUP(F403,料單!$C:$P,14,FALSE))</f>
        <v/>
      </c>
      <c r="R403" s="174" t="str">
        <f ca="1">IF(VLOOKUP(F403,料單!$C:$Q,15,FALSE)="","",VLOOKUP(F403,料單!$C:$Q,15,FALSE))</f>
        <v/>
      </c>
      <c r="S403" s="174" t="str">
        <f ca="1">IF(VLOOKUP(F403,料單!$C:$R,16,FALSE)="","",VLOOKUP(F403,料單!$C:$R,16,FALSE))</f>
        <v/>
      </c>
      <c r="T403" s="174" t="str">
        <f ca="1">IF(VLOOKUP(F403,料單!$C:$S,17,FALSE)="","",VLOOKUP(F403,料單!$C:$S,17,FALSE))</f>
        <v/>
      </c>
      <c r="U403" s="174" t="str">
        <f ca="1">_xlfn.IFNA(VLOOKUP(VLOOKUP(F403,料單!C:T,18,FALSE),資料庫!AM:AN,2,FALSE),"A")</f>
        <v>A</v>
      </c>
      <c r="V403" s="174" t="str">
        <f ca="1">IF(VLOOKUP(F403,料單!C:U,19,FALSE)="","",VLOOKUP(F403,料單!C:U,19,FALSE))</f>
        <v/>
      </c>
      <c r="W403" s="361" t="str">
        <f t="shared" ca="1" si="31"/>
        <v/>
      </c>
      <c r="X403" s="361" t="str">
        <f t="shared" ca="1" si="32"/>
        <v/>
      </c>
      <c r="Y403" s="361" t="str">
        <f t="shared" ca="1" si="33"/>
        <v/>
      </c>
      <c r="Z403" s="361" t="str">
        <f t="shared" ca="1" si="34"/>
        <v/>
      </c>
      <c r="AA403" s="483">
        <f>料單!$K$3</f>
        <v>0</v>
      </c>
      <c r="AB403" s="483" t="str">
        <f>料單!$L$3</f>
        <v>拉、KD</v>
      </c>
    </row>
    <row r="404" spans="1:28" x14ac:dyDescent="0.25">
      <c r="A404" s="174">
        <f t="shared" si="30"/>
        <v>403</v>
      </c>
      <c r="B404" s="174" t="str">
        <f ca="1">料單!$C$1</f>
        <v>2026101401</v>
      </c>
      <c r="C404" s="174">
        <f>料單!$C$2</f>
        <v>0</v>
      </c>
      <c r="D404" s="6">
        <f>板材才數分析.!B404</f>
        <v>14</v>
      </c>
      <c r="E404" s="6">
        <f>板材才數分析.!C404</f>
        <v>0</v>
      </c>
      <c r="F404" s="6">
        <f>板材才數分析.!D404</f>
        <v>14013</v>
      </c>
      <c r="G404" s="6">
        <f ca="1">板材才數分析.!E404</f>
        <v>0</v>
      </c>
      <c r="H404" s="6">
        <f ca="1">板材才數分析.!F404</f>
        <v>0</v>
      </c>
      <c r="I404" s="6" t="str">
        <f ca="1">板材才數分析.!G404</f>
        <v/>
      </c>
      <c r="J404" s="6">
        <f ca="1">板材才數分析.!H404</f>
        <v>0</v>
      </c>
      <c r="K404" s="6" t="str">
        <f ca="1">板材才數分析.!I404</f>
        <v/>
      </c>
      <c r="L404" s="6">
        <f ca="1">板材才數分析.!J404</f>
        <v>0</v>
      </c>
      <c r="M404" s="6">
        <f ca="1">板材才數分析.!K404</f>
        <v>0</v>
      </c>
      <c r="N404" s="6" t="str">
        <f ca="1">板材才數分析.!L404</f>
        <v/>
      </c>
      <c r="O404" s="6">
        <f ca="1">板材才數分析.!M404</f>
        <v>0</v>
      </c>
      <c r="P404" t="str">
        <f ca="1">表格15[[#This Row],[封邊色號]]</f>
        <v/>
      </c>
      <c r="Q404" s="174" t="str">
        <f ca="1">IF(VLOOKUP(F404,料單!$C:$P,14,FALSE)="","",VLOOKUP(F404,料單!$C:$P,14,FALSE))</f>
        <v/>
      </c>
      <c r="R404" s="174" t="str">
        <f ca="1">IF(VLOOKUP(F404,料單!$C:$Q,15,FALSE)="","",VLOOKUP(F404,料單!$C:$Q,15,FALSE))</f>
        <v/>
      </c>
      <c r="S404" s="174" t="str">
        <f ca="1">IF(VLOOKUP(F404,料單!$C:$R,16,FALSE)="","",VLOOKUP(F404,料單!$C:$R,16,FALSE))</f>
        <v/>
      </c>
      <c r="T404" s="174" t="str">
        <f ca="1">IF(VLOOKUP(F404,料單!$C:$S,17,FALSE)="","",VLOOKUP(F404,料單!$C:$S,17,FALSE))</f>
        <v/>
      </c>
      <c r="U404" s="174" t="str">
        <f ca="1">_xlfn.IFNA(VLOOKUP(VLOOKUP(F404,料單!C:T,18,FALSE),資料庫!AM:AN,2,FALSE),"A")</f>
        <v>A</v>
      </c>
      <c r="V404" s="174" t="str">
        <f ca="1">IF(VLOOKUP(F404,料單!C:U,19,FALSE)="","",VLOOKUP(F404,料單!C:U,19,FALSE))</f>
        <v/>
      </c>
      <c r="W404" s="361" t="str">
        <f t="shared" ca="1" si="31"/>
        <v/>
      </c>
      <c r="X404" s="361" t="str">
        <f t="shared" ca="1" si="32"/>
        <v/>
      </c>
      <c r="Y404" s="361" t="str">
        <f t="shared" ca="1" si="33"/>
        <v/>
      </c>
      <c r="Z404" s="361" t="str">
        <f t="shared" ca="1" si="34"/>
        <v/>
      </c>
      <c r="AA404" s="483">
        <f>料單!$K$3</f>
        <v>0</v>
      </c>
      <c r="AB404" s="483" t="str">
        <f>料單!$L$3</f>
        <v>拉、KD</v>
      </c>
    </row>
    <row r="405" spans="1:28" x14ac:dyDescent="0.25">
      <c r="A405" s="174">
        <f t="shared" si="30"/>
        <v>404</v>
      </c>
      <c r="B405" s="174" t="str">
        <f ca="1">料單!$C$1</f>
        <v>2026101401</v>
      </c>
      <c r="C405" s="174">
        <f>料單!$C$2</f>
        <v>0</v>
      </c>
      <c r="D405" s="6">
        <f>板材才數分析.!B405</f>
        <v>14</v>
      </c>
      <c r="E405" s="6">
        <f>板材才數分析.!C405</f>
        <v>0</v>
      </c>
      <c r="F405" s="6">
        <f>板材才數分析.!D405</f>
        <v>14014</v>
      </c>
      <c r="G405" s="6">
        <f ca="1">板材才數分析.!E405</f>
        <v>0</v>
      </c>
      <c r="H405" s="6">
        <f ca="1">板材才數分析.!F405</f>
        <v>0</v>
      </c>
      <c r="I405" s="6" t="str">
        <f ca="1">板材才數分析.!G405</f>
        <v/>
      </c>
      <c r="J405" s="6">
        <f ca="1">板材才數分析.!H405</f>
        <v>0</v>
      </c>
      <c r="K405" s="6" t="str">
        <f ca="1">板材才數分析.!I405</f>
        <v/>
      </c>
      <c r="L405" s="6">
        <f ca="1">板材才數分析.!J405</f>
        <v>0</v>
      </c>
      <c r="M405" s="6">
        <f ca="1">板材才數分析.!K405</f>
        <v>0</v>
      </c>
      <c r="N405" s="6" t="str">
        <f ca="1">板材才數分析.!L405</f>
        <v/>
      </c>
      <c r="O405" s="6">
        <f ca="1">板材才數分析.!M405</f>
        <v>0</v>
      </c>
      <c r="P405" t="str">
        <f ca="1">表格15[[#This Row],[封邊色號]]</f>
        <v/>
      </c>
      <c r="Q405" s="174" t="str">
        <f ca="1">IF(VLOOKUP(F405,料單!$C:$P,14,FALSE)="","",VLOOKUP(F405,料單!$C:$P,14,FALSE))</f>
        <v/>
      </c>
      <c r="R405" s="174" t="str">
        <f ca="1">IF(VLOOKUP(F405,料單!$C:$Q,15,FALSE)="","",VLOOKUP(F405,料單!$C:$Q,15,FALSE))</f>
        <v/>
      </c>
      <c r="S405" s="174" t="str">
        <f ca="1">IF(VLOOKUP(F405,料單!$C:$R,16,FALSE)="","",VLOOKUP(F405,料單!$C:$R,16,FALSE))</f>
        <v/>
      </c>
      <c r="T405" s="174" t="str">
        <f ca="1">IF(VLOOKUP(F405,料單!$C:$S,17,FALSE)="","",VLOOKUP(F405,料單!$C:$S,17,FALSE))</f>
        <v/>
      </c>
      <c r="U405" s="174" t="str">
        <f ca="1">_xlfn.IFNA(VLOOKUP(VLOOKUP(F405,料單!C:T,18,FALSE),資料庫!AM:AN,2,FALSE),"A")</f>
        <v>A</v>
      </c>
      <c r="V405" s="174" t="str">
        <f ca="1">IF(VLOOKUP(F405,料單!C:U,19,FALSE)="","",VLOOKUP(F405,料單!C:U,19,FALSE))</f>
        <v/>
      </c>
      <c r="W405" s="361" t="str">
        <f t="shared" ca="1" si="31"/>
        <v/>
      </c>
      <c r="X405" s="361" t="str">
        <f t="shared" ca="1" si="32"/>
        <v/>
      </c>
      <c r="Y405" s="361" t="str">
        <f t="shared" ca="1" si="33"/>
        <v/>
      </c>
      <c r="Z405" s="361" t="str">
        <f t="shared" ca="1" si="34"/>
        <v/>
      </c>
      <c r="AA405" s="483">
        <f>料單!$K$3</f>
        <v>0</v>
      </c>
      <c r="AB405" s="483" t="str">
        <f>料單!$L$3</f>
        <v>拉、KD</v>
      </c>
    </row>
    <row r="406" spans="1:28" x14ac:dyDescent="0.25">
      <c r="A406" s="174">
        <f t="shared" si="30"/>
        <v>405</v>
      </c>
      <c r="B406" s="174" t="str">
        <f ca="1">料單!$C$1</f>
        <v>2026101401</v>
      </c>
      <c r="C406" s="174">
        <f>料單!$C$2</f>
        <v>0</v>
      </c>
      <c r="D406" s="6">
        <f>板材才數分析.!B406</f>
        <v>14</v>
      </c>
      <c r="E406" s="6">
        <f>板材才數分析.!C406</f>
        <v>0</v>
      </c>
      <c r="F406" s="6">
        <f>板材才數分析.!D406</f>
        <v>14015</v>
      </c>
      <c r="G406" s="6">
        <f ca="1">板材才數分析.!E406</f>
        <v>0</v>
      </c>
      <c r="H406" s="6">
        <f ca="1">板材才數分析.!F406</f>
        <v>0</v>
      </c>
      <c r="I406" s="6" t="str">
        <f ca="1">板材才數分析.!G406</f>
        <v/>
      </c>
      <c r="J406" s="6">
        <f ca="1">板材才數分析.!H406</f>
        <v>0</v>
      </c>
      <c r="K406" s="6" t="str">
        <f ca="1">板材才數分析.!I406</f>
        <v/>
      </c>
      <c r="L406" s="6">
        <f ca="1">板材才數分析.!J406</f>
        <v>0</v>
      </c>
      <c r="M406" s="6">
        <f ca="1">板材才數分析.!K406</f>
        <v>0</v>
      </c>
      <c r="N406" s="6" t="str">
        <f ca="1">板材才數分析.!L406</f>
        <v/>
      </c>
      <c r="O406" s="6">
        <f ca="1">板材才數分析.!M406</f>
        <v>0</v>
      </c>
      <c r="P406" t="str">
        <f ca="1">表格15[[#This Row],[封邊色號]]</f>
        <v/>
      </c>
      <c r="Q406" s="174" t="str">
        <f ca="1">IF(VLOOKUP(F406,料單!$C:$P,14,FALSE)="","",VLOOKUP(F406,料單!$C:$P,14,FALSE))</f>
        <v/>
      </c>
      <c r="R406" s="174" t="str">
        <f ca="1">IF(VLOOKUP(F406,料單!$C:$Q,15,FALSE)="","",VLOOKUP(F406,料單!$C:$Q,15,FALSE))</f>
        <v/>
      </c>
      <c r="S406" s="174" t="str">
        <f ca="1">IF(VLOOKUP(F406,料單!$C:$R,16,FALSE)="","",VLOOKUP(F406,料單!$C:$R,16,FALSE))</f>
        <v/>
      </c>
      <c r="T406" s="174" t="str">
        <f ca="1">IF(VLOOKUP(F406,料單!$C:$S,17,FALSE)="","",VLOOKUP(F406,料單!$C:$S,17,FALSE))</f>
        <v/>
      </c>
      <c r="U406" s="174" t="str">
        <f ca="1">_xlfn.IFNA(VLOOKUP(VLOOKUP(F406,料單!C:T,18,FALSE),資料庫!AM:AN,2,FALSE),"A")</f>
        <v>A</v>
      </c>
      <c r="V406" s="174" t="str">
        <f ca="1">IF(VLOOKUP(F406,料單!C:U,19,FALSE)="","",VLOOKUP(F406,料單!C:U,19,FALSE))</f>
        <v/>
      </c>
      <c r="W406" s="361" t="str">
        <f t="shared" ca="1" si="31"/>
        <v/>
      </c>
      <c r="X406" s="361" t="str">
        <f t="shared" ca="1" si="32"/>
        <v/>
      </c>
      <c r="Y406" s="361" t="str">
        <f t="shared" ca="1" si="33"/>
        <v/>
      </c>
      <c r="Z406" s="361" t="str">
        <f t="shared" ca="1" si="34"/>
        <v/>
      </c>
      <c r="AA406" s="483">
        <f>料單!$K$3</f>
        <v>0</v>
      </c>
      <c r="AB406" s="483" t="str">
        <f>料單!$L$3</f>
        <v>拉、KD</v>
      </c>
    </row>
    <row r="407" spans="1:28" x14ac:dyDescent="0.25">
      <c r="A407" s="174">
        <f t="shared" si="30"/>
        <v>406</v>
      </c>
      <c r="B407" s="174" t="str">
        <f ca="1">料單!$C$1</f>
        <v>2026101401</v>
      </c>
      <c r="C407" s="174">
        <f>料單!$C$2</f>
        <v>0</v>
      </c>
      <c r="D407" s="6">
        <f>板材才數分析.!B407</f>
        <v>14</v>
      </c>
      <c r="E407" s="6">
        <f>板材才數分析.!C407</f>
        <v>0</v>
      </c>
      <c r="F407" s="6">
        <f>板材才數分析.!D407</f>
        <v>14016</v>
      </c>
      <c r="G407" s="6">
        <f ca="1">板材才數分析.!E407</f>
        <v>0</v>
      </c>
      <c r="H407" s="6">
        <f ca="1">板材才數分析.!F407</f>
        <v>0</v>
      </c>
      <c r="I407" s="6" t="str">
        <f ca="1">板材才數分析.!G407</f>
        <v/>
      </c>
      <c r="J407" s="6">
        <f ca="1">板材才數分析.!H407</f>
        <v>0</v>
      </c>
      <c r="K407" s="6" t="str">
        <f ca="1">板材才數分析.!I407</f>
        <v/>
      </c>
      <c r="L407" s="6">
        <f ca="1">板材才數分析.!J407</f>
        <v>0</v>
      </c>
      <c r="M407" s="6">
        <f ca="1">板材才數分析.!K407</f>
        <v>0</v>
      </c>
      <c r="N407" s="6" t="str">
        <f ca="1">板材才數分析.!L407</f>
        <v/>
      </c>
      <c r="O407" s="6">
        <f ca="1">板材才數分析.!M407</f>
        <v>0</v>
      </c>
      <c r="P407" t="str">
        <f ca="1">表格15[[#This Row],[封邊色號]]</f>
        <v/>
      </c>
      <c r="Q407" s="174" t="str">
        <f ca="1">IF(VLOOKUP(F407,料單!$C:$P,14,FALSE)="","",VLOOKUP(F407,料單!$C:$P,14,FALSE))</f>
        <v/>
      </c>
      <c r="R407" s="174" t="str">
        <f ca="1">IF(VLOOKUP(F407,料單!$C:$Q,15,FALSE)="","",VLOOKUP(F407,料單!$C:$Q,15,FALSE))</f>
        <v/>
      </c>
      <c r="S407" s="174" t="str">
        <f ca="1">IF(VLOOKUP(F407,料單!$C:$R,16,FALSE)="","",VLOOKUP(F407,料單!$C:$R,16,FALSE))</f>
        <v/>
      </c>
      <c r="T407" s="174" t="str">
        <f ca="1">IF(VLOOKUP(F407,料單!$C:$S,17,FALSE)="","",VLOOKUP(F407,料單!$C:$S,17,FALSE))</f>
        <v/>
      </c>
      <c r="U407" s="174" t="str">
        <f ca="1">_xlfn.IFNA(VLOOKUP(VLOOKUP(F407,料單!C:T,18,FALSE),資料庫!AM:AN,2,FALSE),"A")</f>
        <v>A</v>
      </c>
      <c r="V407" s="174" t="str">
        <f ca="1">IF(VLOOKUP(F407,料單!C:U,19,FALSE)="","",VLOOKUP(F407,料單!C:U,19,FALSE))</f>
        <v/>
      </c>
      <c r="W407" s="361" t="str">
        <f t="shared" ca="1" si="31"/>
        <v/>
      </c>
      <c r="X407" s="361" t="str">
        <f t="shared" ca="1" si="32"/>
        <v/>
      </c>
      <c r="Y407" s="361" t="str">
        <f t="shared" ca="1" si="33"/>
        <v/>
      </c>
      <c r="Z407" s="361" t="str">
        <f t="shared" ca="1" si="34"/>
        <v/>
      </c>
      <c r="AA407" s="483">
        <f>料單!$K$3</f>
        <v>0</v>
      </c>
      <c r="AB407" s="483" t="str">
        <f>料單!$L$3</f>
        <v>拉、KD</v>
      </c>
    </row>
    <row r="408" spans="1:28" x14ac:dyDescent="0.25">
      <c r="A408" s="174">
        <f t="shared" si="30"/>
        <v>407</v>
      </c>
      <c r="B408" s="174" t="str">
        <f ca="1">料單!$C$1</f>
        <v>2026101401</v>
      </c>
      <c r="C408" s="174">
        <f>料單!$C$2</f>
        <v>0</v>
      </c>
      <c r="D408" s="6">
        <f>板材才數分析.!B408</f>
        <v>14</v>
      </c>
      <c r="E408" s="6">
        <f>板材才數分析.!C408</f>
        <v>0</v>
      </c>
      <c r="F408" s="6">
        <f>板材才數分析.!D408</f>
        <v>14017</v>
      </c>
      <c r="G408" s="6">
        <f ca="1">板材才數分析.!E408</f>
        <v>0</v>
      </c>
      <c r="H408" s="6">
        <f ca="1">板材才數分析.!F408</f>
        <v>0</v>
      </c>
      <c r="I408" s="6" t="str">
        <f ca="1">板材才數分析.!G408</f>
        <v/>
      </c>
      <c r="J408" s="6">
        <f ca="1">板材才數分析.!H408</f>
        <v>0</v>
      </c>
      <c r="K408" s="6" t="str">
        <f ca="1">板材才數分析.!I408</f>
        <v/>
      </c>
      <c r="L408" s="6">
        <f ca="1">板材才數分析.!J408</f>
        <v>0</v>
      </c>
      <c r="M408" s="6">
        <f ca="1">板材才數分析.!K408</f>
        <v>0</v>
      </c>
      <c r="N408" s="6" t="str">
        <f ca="1">板材才數分析.!L408</f>
        <v/>
      </c>
      <c r="O408" s="6">
        <f ca="1">板材才數分析.!M408</f>
        <v>0</v>
      </c>
      <c r="P408" t="str">
        <f ca="1">表格15[[#This Row],[封邊色號]]</f>
        <v/>
      </c>
      <c r="Q408" s="174" t="str">
        <f ca="1">IF(VLOOKUP(F408,料單!$C:$P,14,FALSE)="","",VLOOKUP(F408,料單!$C:$P,14,FALSE))</f>
        <v/>
      </c>
      <c r="R408" s="174" t="str">
        <f ca="1">IF(VLOOKUP(F408,料單!$C:$Q,15,FALSE)="","",VLOOKUP(F408,料單!$C:$Q,15,FALSE))</f>
        <v/>
      </c>
      <c r="S408" s="174" t="str">
        <f ca="1">IF(VLOOKUP(F408,料單!$C:$R,16,FALSE)="","",VLOOKUP(F408,料單!$C:$R,16,FALSE))</f>
        <v/>
      </c>
      <c r="T408" s="174" t="str">
        <f ca="1">IF(VLOOKUP(F408,料單!$C:$S,17,FALSE)="","",VLOOKUP(F408,料單!$C:$S,17,FALSE))</f>
        <v/>
      </c>
      <c r="U408" s="174" t="str">
        <f ca="1">_xlfn.IFNA(VLOOKUP(VLOOKUP(F408,料單!C:T,18,FALSE),資料庫!AM:AN,2,FALSE),"A")</f>
        <v>A</v>
      </c>
      <c r="V408" s="174" t="str">
        <f ca="1">IF(VLOOKUP(F408,料單!C:U,19,FALSE)="","",VLOOKUP(F408,料單!C:U,19,FALSE))</f>
        <v/>
      </c>
      <c r="W408" s="361" t="str">
        <f t="shared" ca="1" si="31"/>
        <v/>
      </c>
      <c r="X408" s="361" t="str">
        <f t="shared" ca="1" si="32"/>
        <v/>
      </c>
      <c r="Y408" s="361" t="str">
        <f t="shared" ca="1" si="33"/>
        <v/>
      </c>
      <c r="Z408" s="361" t="str">
        <f t="shared" ca="1" si="34"/>
        <v/>
      </c>
      <c r="AA408" s="483">
        <f>料單!$K$3</f>
        <v>0</v>
      </c>
      <c r="AB408" s="483" t="str">
        <f>料單!$L$3</f>
        <v>拉、KD</v>
      </c>
    </row>
    <row r="409" spans="1:28" x14ac:dyDescent="0.25">
      <c r="A409" s="174">
        <f t="shared" si="30"/>
        <v>408</v>
      </c>
      <c r="B409" s="174" t="str">
        <f ca="1">料單!$C$1</f>
        <v>2026101401</v>
      </c>
      <c r="C409" s="174">
        <f>料單!$C$2</f>
        <v>0</v>
      </c>
      <c r="D409" s="6">
        <f>板材才數分析.!B409</f>
        <v>14</v>
      </c>
      <c r="E409" s="6">
        <f>板材才數分析.!C409</f>
        <v>0</v>
      </c>
      <c r="F409" s="6">
        <f>板材才數分析.!D409</f>
        <v>14018</v>
      </c>
      <c r="G409" s="6">
        <f ca="1">板材才數分析.!E409</f>
        <v>0</v>
      </c>
      <c r="H409" s="6">
        <f ca="1">板材才數分析.!F409</f>
        <v>0</v>
      </c>
      <c r="I409" s="6" t="str">
        <f ca="1">板材才數分析.!G409</f>
        <v/>
      </c>
      <c r="J409" s="6">
        <f ca="1">板材才數分析.!H409</f>
        <v>0</v>
      </c>
      <c r="K409" s="6" t="str">
        <f ca="1">板材才數分析.!I409</f>
        <v/>
      </c>
      <c r="L409" s="6">
        <f ca="1">板材才數分析.!J409</f>
        <v>0</v>
      </c>
      <c r="M409" s="6">
        <f ca="1">板材才數分析.!K409</f>
        <v>0</v>
      </c>
      <c r="N409" s="6" t="str">
        <f ca="1">板材才數分析.!L409</f>
        <v/>
      </c>
      <c r="O409" s="6">
        <f ca="1">板材才數分析.!M409</f>
        <v>0</v>
      </c>
      <c r="P409" t="str">
        <f ca="1">表格15[[#This Row],[封邊色號]]</f>
        <v/>
      </c>
      <c r="Q409" s="174" t="str">
        <f ca="1">IF(VLOOKUP(F409,料單!$C:$P,14,FALSE)="","",VLOOKUP(F409,料單!$C:$P,14,FALSE))</f>
        <v/>
      </c>
      <c r="R409" s="174" t="str">
        <f ca="1">IF(VLOOKUP(F409,料單!$C:$Q,15,FALSE)="","",VLOOKUP(F409,料單!$C:$Q,15,FALSE))</f>
        <v/>
      </c>
      <c r="S409" s="174" t="str">
        <f ca="1">IF(VLOOKUP(F409,料單!$C:$R,16,FALSE)="","",VLOOKUP(F409,料單!$C:$R,16,FALSE))</f>
        <v/>
      </c>
      <c r="T409" s="174" t="str">
        <f ca="1">IF(VLOOKUP(F409,料單!$C:$S,17,FALSE)="","",VLOOKUP(F409,料單!$C:$S,17,FALSE))</f>
        <v/>
      </c>
      <c r="U409" s="174" t="str">
        <f ca="1">_xlfn.IFNA(VLOOKUP(VLOOKUP(F409,料單!C:T,18,FALSE),資料庫!AM:AN,2,FALSE),"A")</f>
        <v>A</v>
      </c>
      <c r="V409" s="174" t="str">
        <f ca="1">IF(VLOOKUP(F409,料單!C:U,19,FALSE)="","",VLOOKUP(F409,料單!C:U,19,FALSE))</f>
        <v/>
      </c>
      <c r="W409" s="361" t="str">
        <f t="shared" ca="1" si="31"/>
        <v/>
      </c>
      <c r="X409" s="361" t="str">
        <f t="shared" ca="1" si="32"/>
        <v/>
      </c>
      <c r="Y409" s="361" t="str">
        <f t="shared" ca="1" si="33"/>
        <v/>
      </c>
      <c r="Z409" s="361" t="str">
        <f t="shared" ca="1" si="34"/>
        <v/>
      </c>
      <c r="AA409" s="483">
        <f>料單!$K$3</f>
        <v>0</v>
      </c>
      <c r="AB409" s="483" t="str">
        <f>料單!$L$3</f>
        <v>拉、KD</v>
      </c>
    </row>
    <row r="410" spans="1:28" x14ac:dyDescent="0.25">
      <c r="A410" s="174">
        <f t="shared" si="30"/>
        <v>409</v>
      </c>
      <c r="B410" s="174" t="str">
        <f ca="1">料單!$C$1</f>
        <v>2026101401</v>
      </c>
      <c r="C410" s="174">
        <f>料單!$C$2</f>
        <v>0</v>
      </c>
      <c r="D410" s="6">
        <f>板材才數分析.!B410</f>
        <v>14</v>
      </c>
      <c r="E410" s="6">
        <f>板材才數分析.!C410</f>
        <v>0</v>
      </c>
      <c r="F410" s="6">
        <f>板材才數分析.!D410</f>
        <v>14019</v>
      </c>
      <c r="G410" s="6">
        <f ca="1">板材才數分析.!E410</f>
        <v>0</v>
      </c>
      <c r="H410" s="6">
        <f ca="1">板材才數分析.!F410</f>
        <v>0</v>
      </c>
      <c r="I410" s="6" t="str">
        <f ca="1">板材才數分析.!G410</f>
        <v/>
      </c>
      <c r="J410" s="6">
        <f ca="1">板材才數分析.!H410</f>
        <v>0</v>
      </c>
      <c r="K410" s="6" t="str">
        <f ca="1">板材才數分析.!I410</f>
        <v/>
      </c>
      <c r="L410" s="6">
        <f ca="1">板材才數分析.!J410</f>
        <v>0</v>
      </c>
      <c r="M410" s="6">
        <f ca="1">板材才數分析.!K410</f>
        <v>0</v>
      </c>
      <c r="N410" s="6" t="str">
        <f ca="1">板材才數分析.!L410</f>
        <v/>
      </c>
      <c r="O410" s="6">
        <f ca="1">板材才數分析.!M410</f>
        <v>0</v>
      </c>
      <c r="P410" t="str">
        <f ca="1">表格15[[#This Row],[封邊色號]]</f>
        <v/>
      </c>
      <c r="Q410" s="174" t="str">
        <f ca="1">IF(VLOOKUP(F410,料單!$C:$P,14,FALSE)="","",VLOOKUP(F410,料單!$C:$P,14,FALSE))</f>
        <v/>
      </c>
      <c r="R410" s="174" t="str">
        <f ca="1">IF(VLOOKUP(F410,料單!$C:$Q,15,FALSE)="","",VLOOKUP(F410,料單!$C:$Q,15,FALSE))</f>
        <v/>
      </c>
      <c r="S410" s="174" t="str">
        <f ca="1">IF(VLOOKUP(F410,料單!$C:$R,16,FALSE)="","",VLOOKUP(F410,料單!$C:$R,16,FALSE))</f>
        <v/>
      </c>
      <c r="T410" s="174" t="str">
        <f ca="1">IF(VLOOKUP(F410,料單!$C:$S,17,FALSE)="","",VLOOKUP(F410,料單!$C:$S,17,FALSE))</f>
        <v/>
      </c>
      <c r="U410" s="174" t="str">
        <f ca="1">_xlfn.IFNA(VLOOKUP(VLOOKUP(F410,料單!C:T,18,FALSE),資料庫!AM:AN,2,FALSE),"A")</f>
        <v>A</v>
      </c>
      <c r="V410" s="174" t="str">
        <f ca="1">IF(VLOOKUP(F410,料單!C:U,19,FALSE)="","",VLOOKUP(F410,料單!C:U,19,FALSE))</f>
        <v/>
      </c>
      <c r="W410" s="361" t="str">
        <f t="shared" ca="1" si="31"/>
        <v/>
      </c>
      <c r="X410" s="361" t="str">
        <f t="shared" ca="1" si="32"/>
        <v/>
      </c>
      <c r="Y410" s="361" t="str">
        <f t="shared" ca="1" si="33"/>
        <v/>
      </c>
      <c r="Z410" s="361" t="str">
        <f t="shared" ca="1" si="34"/>
        <v/>
      </c>
      <c r="AA410" s="483">
        <f>料單!$K$3</f>
        <v>0</v>
      </c>
      <c r="AB410" s="483" t="str">
        <f>料單!$L$3</f>
        <v>拉、KD</v>
      </c>
    </row>
    <row r="411" spans="1:28" x14ac:dyDescent="0.25">
      <c r="A411" s="174">
        <f t="shared" si="30"/>
        <v>410</v>
      </c>
      <c r="B411" s="174" t="str">
        <f ca="1">料單!$C$1</f>
        <v>2026101401</v>
      </c>
      <c r="C411" s="174">
        <f>料單!$C$2</f>
        <v>0</v>
      </c>
      <c r="D411" s="6">
        <f>板材才數分析.!B411</f>
        <v>14</v>
      </c>
      <c r="E411" s="6">
        <f>板材才數分析.!C411</f>
        <v>0</v>
      </c>
      <c r="F411" s="6">
        <f>板材才數分析.!D411</f>
        <v>14020</v>
      </c>
      <c r="G411" s="6">
        <f ca="1">板材才數分析.!E411</f>
        <v>0</v>
      </c>
      <c r="H411" s="6">
        <f ca="1">板材才數分析.!F411</f>
        <v>0</v>
      </c>
      <c r="I411" s="6" t="str">
        <f ca="1">板材才數分析.!G411</f>
        <v/>
      </c>
      <c r="J411" s="6">
        <f ca="1">板材才數分析.!H411</f>
        <v>0</v>
      </c>
      <c r="K411" s="6" t="str">
        <f ca="1">板材才數分析.!I411</f>
        <v/>
      </c>
      <c r="L411" s="6">
        <f ca="1">板材才數分析.!J411</f>
        <v>0</v>
      </c>
      <c r="M411" s="6">
        <f ca="1">板材才數分析.!K411</f>
        <v>0</v>
      </c>
      <c r="N411" s="6" t="str">
        <f ca="1">板材才數分析.!L411</f>
        <v/>
      </c>
      <c r="O411" s="6">
        <f ca="1">板材才數分析.!M411</f>
        <v>0</v>
      </c>
      <c r="P411" t="str">
        <f ca="1">表格15[[#This Row],[封邊色號]]</f>
        <v/>
      </c>
      <c r="Q411" s="174" t="str">
        <f ca="1">IF(VLOOKUP(F411,料單!$C:$P,14,FALSE)="","",VLOOKUP(F411,料單!$C:$P,14,FALSE))</f>
        <v/>
      </c>
      <c r="R411" s="174" t="str">
        <f ca="1">IF(VLOOKUP(F411,料單!$C:$Q,15,FALSE)="","",VLOOKUP(F411,料單!$C:$Q,15,FALSE))</f>
        <v/>
      </c>
      <c r="S411" s="174" t="str">
        <f ca="1">IF(VLOOKUP(F411,料單!$C:$R,16,FALSE)="","",VLOOKUP(F411,料單!$C:$R,16,FALSE))</f>
        <v/>
      </c>
      <c r="T411" s="174" t="str">
        <f ca="1">IF(VLOOKUP(F411,料單!$C:$S,17,FALSE)="","",VLOOKUP(F411,料單!$C:$S,17,FALSE))</f>
        <v/>
      </c>
      <c r="U411" s="174" t="str">
        <f ca="1">_xlfn.IFNA(VLOOKUP(VLOOKUP(F411,料單!C:T,18,FALSE),資料庫!AM:AN,2,FALSE),"A")</f>
        <v>A</v>
      </c>
      <c r="V411" s="174" t="str">
        <f ca="1">IF(VLOOKUP(F411,料單!C:U,19,FALSE)="","",VLOOKUP(F411,料單!C:U,19,FALSE))</f>
        <v/>
      </c>
      <c r="W411" s="361" t="str">
        <f t="shared" ca="1" si="31"/>
        <v/>
      </c>
      <c r="X411" s="361" t="str">
        <f t="shared" ca="1" si="32"/>
        <v/>
      </c>
      <c r="Y411" s="361" t="str">
        <f t="shared" ca="1" si="33"/>
        <v/>
      </c>
      <c r="Z411" s="361" t="str">
        <f t="shared" ca="1" si="34"/>
        <v/>
      </c>
      <c r="AA411" s="483">
        <f>料單!$K$3</f>
        <v>0</v>
      </c>
      <c r="AB411" s="483" t="str">
        <f>料單!$L$3</f>
        <v>拉、KD</v>
      </c>
    </row>
    <row r="412" spans="1:28" x14ac:dyDescent="0.25">
      <c r="A412" s="174">
        <f t="shared" si="30"/>
        <v>411</v>
      </c>
      <c r="B412" s="174" t="str">
        <f ca="1">料單!$C$1</f>
        <v>2026101401</v>
      </c>
      <c r="C412" s="174">
        <f>料單!$C$2</f>
        <v>0</v>
      </c>
      <c r="D412" s="6">
        <f>板材才數分析.!B412</f>
        <v>14</v>
      </c>
      <c r="E412" s="6">
        <f>板材才數分析.!C412</f>
        <v>0</v>
      </c>
      <c r="F412" s="6">
        <f>板材才數分析.!D412</f>
        <v>14021</v>
      </c>
      <c r="G412" s="6">
        <f ca="1">板材才數分析.!E412</f>
        <v>0</v>
      </c>
      <c r="H412" s="6">
        <f ca="1">板材才數分析.!F412</f>
        <v>0</v>
      </c>
      <c r="I412" s="6" t="str">
        <f ca="1">板材才數分析.!G412</f>
        <v/>
      </c>
      <c r="J412" s="6">
        <f ca="1">板材才數分析.!H412</f>
        <v>0</v>
      </c>
      <c r="K412" s="6" t="str">
        <f ca="1">板材才數分析.!I412</f>
        <v/>
      </c>
      <c r="L412" s="6">
        <f ca="1">板材才數分析.!J412</f>
        <v>0</v>
      </c>
      <c r="M412" s="6">
        <f ca="1">板材才數分析.!K412</f>
        <v>0</v>
      </c>
      <c r="N412" s="6" t="str">
        <f ca="1">板材才數分析.!L412</f>
        <v/>
      </c>
      <c r="O412" s="6">
        <f ca="1">板材才數分析.!M412</f>
        <v>0</v>
      </c>
      <c r="P412" t="str">
        <f ca="1">表格15[[#This Row],[封邊色號]]</f>
        <v/>
      </c>
      <c r="Q412" s="174" t="str">
        <f ca="1">IF(VLOOKUP(F412,料單!$C:$P,14,FALSE)="","",VLOOKUP(F412,料單!$C:$P,14,FALSE))</f>
        <v/>
      </c>
      <c r="R412" s="174" t="str">
        <f ca="1">IF(VLOOKUP(F412,料單!$C:$Q,15,FALSE)="","",VLOOKUP(F412,料單!$C:$Q,15,FALSE))</f>
        <v/>
      </c>
      <c r="S412" s="174" t="str">
        <f ca="1">IF(VLOOKUP(F412,料單!$C:$R,16,FALSE)="","",VLOOKUP(F412,料單!$C:$R,16,FALSE))</f>
        <v/>
      </c>
      <c r="T412" s="174" t="str">
        <f ca="1">IF(VLOOKUP(F412,料單!$C:$S,17,FALSE)="","",VLOOKUP(F412,料單!$C:$S,17,FALSE))</f>
        <v/>
      </c>
      <c r="U412" s="174" t="str">
        <f ca="1">_xlfn.IFNA(VLOOKUP(VLOOKUP(F412,料單!C:T,18,FALSE),資料庫!AM:AN,2,FALSE),"A")</f>
        <v>A</v>
      </c>
      <c r="V412" s="174" t="str">
        <f ca="1">IF(VLOOKUP(F412,料單!C:U,19,FALSE)="","",VLOOKUP(F412,料單!C:U,19,FALSE))</f>
        <v/>
      </c>
      <c r="W412" s="361" t="str">
        <f t="shared" ca="1" si="31"/>
        <v/>
      </c>
      <c r="X412" s="361" t="str">
        <f t="shared" ca="1" si="32"/>
        <v/>
      </c>
      <c r="Y412" s="361" t="str">
        <f t="shared" ca="1" si="33"/>
        <v/>
      </c>
      <c r="Z412" s="361" t="str">
        <f t="shared" ca="1" si="34"/>
        <v/>
      </c>
      <c r="AA412" s="483">
        <f>料單!$K$3</f>
        <v>0</v>
      </c>
      <c r="AB412" s="483" t="str">
        <f>料單!$L$3</f>
        <v>拉、KD</v>
      </c>
    </row>
    <row r="413" spans="1:28" x14ac:dyDescent="0.25">
      <c r="A413" s="174">
        <f t="shared" si="30"/>
        <v>412</v>
      </c>
      <c r="B413" s="174" t="str">
        <f ca="1">料單!$C$1</f>
        <v>2026101401</v>
      </c>
      <c r="C413" s="174">
        <f>料單!$C$2</f>
        <v>0</v>
      </c>
      <c r="D413" s="6">
        <f>板材才數分析.!B413</f>
        <v>14</v>
      </c>
      <c r="E413" s="6">
        <f>板材才數分析.!C413</f>
        <v>0</v>
      </c>
      <c r="F413" s="6">
        <f>板材才數分析.!D413</f>
        <v>14022</v>
      </c>
      <c r="G413" s="6">
        <f ca="1">板材才數分析.!E413</f>
        <v>0</v>
      </c>
      <c r="H413" s="6">
        <f ca="1">板材才數分析.!F413</f>
        <v>0</v>
      </c>
      <c r="I413" s="6" t="str">
        <f ca="1">板材才數分析.!G413</f>
        <v/>
      </c>
      <c r="J413" s="6">
        <f ca="1">板材才數分析.!H413</f>
        <v>0</v>
      </c>
      <c r="K413" s="6" t="str">
        <f ca="1">板材才數分析.!I413</f>
        <v/>
      </c>
      <c r="L413" s="6">
        <f ca="1">板材才數分析.!J413</f>
        <v>0</v>
      </c>
      <c r="M413" s="6">
        <f ca="1">板材才數分析.!K413</f>
        <v>0</v>
      </c>
      <c r="N413" s="6" t="str">
        <f ca="1">板材才數分析.!L413</f>
        <v/>
      </c>
      <c r="O413" s="6">
        <f ca="1">板材才數分析.!M413</f>
        <v>0</v>
      </c>
      <c r="P413" t="str">
        <f ca="1">表格15[[#This Row],[封邊色號]]</f>
        <v/>
      </c>
      <c r="Q413" s="174" t="str">
        <f ca="1">IF(VLOOKUP(F413,料單!$C:$P,14,FALSE)="","",VLOOKUP(F413,料單!$C:$P,14,FALSE))</f>
        <v/>
      </c>
      <c r="R413" s="174" t="str">
        <f ca="1">IF(VLOOKUP(F413,料單!$C:$Q,15,FALSE)="","",VLOOKUP(F413,料單!$C:$Q,15,FALSE))</f>
        <v/>
      </c>
      <c r="S413" s="174" t="str">
        <f ca="1">IF(VLOOKUP(F413,料單!$C:$R,16,FALSE)="","",VLOOKUP(F413,料單!$C:$R,16,FALSE))</f>
        <v/>
      </c>
      <c r="T413" s="174" t="str">
        <f ca="1">IF(VLOOKUP(F413,料單!$C:$S,17,FALSE)="","",VLOOKUP(F413,料單!$C:$S,17,FALSE))</f>
        <v/>
      </c>
      <c r="U413" s="174" t="str">
        <f ca="1">_xlfn.IFNA(VLOOKUP(VLOOKUP(F413,料單!C:T,18,FALSE),資料庫!AM:AN,2,FALSE),"A")</f>
        <v>A</v>
      </c>
      <c r="V413" s="174" t="str">
        <f ca="1">IF(VLOOKUP(F413,料單!C:U,19,FALSE)="","",VLOOKUP(F413,料單!C:U,19,FALSE))</f>
        <v/>
      </c>
      <c r="W413" s="361" t="str">
        <f t="shared" ca="1" si="31"/>
        <v/>
      </c>
      <c r="X413" s="361" t="str">
        <f t="shared" ca="1" si="32"/>
        <v/>
      </c>
      <c r="Y413" s="361" t="str">
        <f t="shared" ca="1" si="33"/>
        <v/>
      </c>
      <c r="Z413" s="361" t="str">
        <f t="shared" ca="1" si="34"/>
        <v/>
      </c>
      <c r="AA413" s="483">
        <f>料單!$K$3</f>
        <v>0</v>
      </c>
      <c r="AB413" s="483" t="str">
        <f>料單!$L$3</f>
        <v>拉、KD</v>
      </c>
    </row>
    <row r="414" spans="1:28" x14ac:dyDescent="0.25">
      <c r="A414" s="174">
        <f t="shared" si="30"/>
        <v>413</v>
      </c>
      <c r="B414" s="174" t="str">
        <f ca="1">料單!$C$1</f>
        <v>2026101401</v>
      </c>
      <c r="C414" s="174">
        <f>料單!$C$2</f>
        <v>0</v>
      </c>
      <c r="D414" s="6">
        <f>板材才數分析.!B414</f>
        <v>14</v>
      </c>
      <c r="E414" s="6">
        <f>板材才數分析.!C414</f>
        <v>0</v>
      </c>
      <c r="F414" s="6">
        <f>板材才數分析.!D414</f>
        <v>14023</v>
      </c>
      <c r="G414" s="6">
        <f ca="1">板材才數分析.!E414</f>
        <v>0</v>
      </c>
      <c r="H414" s="6">
        <f ca="1">板材才數分析.!F414</f>
        <v>0</v>
      </c>
      <c r="I414" s="6" t="str">
        <f ca="1">板材才數分析.!G414</f>
        <v/>
      </c>
      <c r="J414" s="6">
        <f ca="1">板材才數分析.!H414</f>
        <v>0</v>
      </c>
      <c r="K414" s="6" t="str">
        <f ca="1">板材才數分析.!I414</f>
        <v/>
      </c>
      <c r="L414" s="6">
        <f ca="1">板材才數分析.!J414</f>
        <v>0</v>
      </c>
      <c r="M414" s="6">
        <f ca="1">板材才數分析.!K414</f>
        <v>0</v>
      </c>
      <c r="N414" s="6" t="str">
        <f ca="1">板材才數分析.!L414</f>
        <v/>
      </c>
      <c r="O414" s="6">
        <f ca="1">板材才數分析.!M414</f>
        <v>0</v>
      </c>
      <c r="P414" t="str">
        <f ca="1">表格15[[#This Row],[封邊色號]]</f>
        <v/>
      </c>
      <c r="Q414" s="174" t="str">
        <f ca="1">IF(VLOOKUP(F414,料單!$C:$P,14,FALSE)="","",VLOOKUP(F414,料單!$C:$P,14,FALSE))</f>
        <v/>
      </c>
      <c r="R414" s="174" t="str">
        <f ca="1">IF(VLOOKUP(F414,料單!$C:$Q,15,FALSE)="","",VLOOKUP(F414,料單!$C:$Q,15,FALSE))</f>
        <v/>
      </c>
      <c r="S414" s="174" t="str">
        <f ca="1">IF(VLOOKUP(F414,料單!$C:$R,16,FALSE)="","",VLOOKUP(F414,料單!$C:$R,16,FALSE))</f>
        <v/>
      </c>
      <c r="T414" s="174" t="str">
        <f ca="1">IF(VLOOKUP(F414,料單!$C:$S,17,FALSE)="","",VLOOKUP(F414,料單!$C:$S,17,FALSE))</f>
        <v/>
      </c>
      <c r="U414" s="174" t="str">
        <f ca="1">_xlfn.IFNA(VLOOKUP(VLOOKUP(F414,料單!C:T,18,FALSE),資料庫!AM:AN,2,FALSE),"A")</f>
        <v>A</v>
      </c>
      <c r="V414" s="174" t="str">
        <f ca="1">IF(VLOOKUP(F414,料單!C:U,19,FALSE)="","",VLOOKUP(F414,料單!C:U,19,FALSE))</f>
        <v/>
      </c>
      <c r="W414" s="361" t="str">
        <f t="shared" ca="1" si="31"/>
        <v/>
      </c>
      <c r="X414" s="361" t="str">
        <f t="shared" ca="1" si="32"/>
        <v/>
      </c>
      <c r="Y414" s="361" t="str">
        <f t="shared" ca="1" si="33"/>
        <v/>
      </c>
      <c r="Z414" s="361" t="str">
        <f t="shared" ca="1" si="34"/>
        <v/>
      </c>
      <c r="AA414" s="483">
        <f>料單!$K$3</f>
        <v>0</v>
      </c>
      <c r="AB414" s="483" t="str">
        <f>料單!$L$3</f>
        <v>拉、KD</v>
      </c>
    </row>
    <row r="415" spans="1:28" x14ac:dyDescent="0.25">
      <c r="A415" s="174">
        <f t="shared" si="30"/>
        <v>414</v>
      </c>
      <c r="B415" s="174" t="str">
        <f ca="1">料單!$C$1</f>
        <v>2026101401</v>
      </c>
      <c r="C415" s="174">
        <f>料單!$C$2</f>
        <v>0</v>
      </c>
      <c r="D415" s="6">
        <f>板材才數分析.!B415</f>
        <v>14</v>
      </c>
      <c r="E415" s="6">
        <f>板材才數分析.!C415</f>
        <v>0</v>
      </c>
      <c r="F415" s="6">
        <f>板材才數分析.!D415</f>
        <v>14024</v>
      </c>
      <c r="G415" s="6">
        <f ca="1">板材才數分析.!E415</f>
        <v>0</v>
      </c>
      <c r="H415" s="6">
        <f ca="1">板材才數分析.!F415</f>
        <v>0</v>
      </c>
      <c r="I415" s="6" t="str">
        <f ca="1">板材才數分析.!G415</f>
        <v/>
      </c>
      <c r="J415" s="6">
        <f ca="1">板材才數分析.!H415</f>
        <v>0</v>
      </c>
      <c r="K415" s="6" t="str">
        <f ca="1">板材才數分析.!I415</f>
        <v/>
      </c>
      <c r="L415" s="6">
        <f ca="1">板材才數分析.!J415</f>
        <v>0</v>
      </c>
      <c r="M415" s="6">
        <f ca="1">板材才數分析.!K415</f>
        <v>0</v>
      </c>
      <c r="N415" s="6" t="str">
        <f ca="1">板材才數分析.!L415</f>
        <v/>
      </c>
      <c r="O415" s="6">
        <f ca="1">板材才數分析.!M415</f>
        <v>0</v>
      </c>
      <c r="P415" t="str">
        <f ca="1">表格15[[#This Row],[封邊色號]]</f>
        <v/>
      </c>
      <c r="Q415" s="174" t="str">
        <f ca="1">IF(VLOOKUP(F415,料單!$C:$P,14,FALSE)="","",VLOOKUP(F415,料單!$C:$P,14,FALSE))</f>
        <v/>
      </c>
      <c r="R415" s="174" t="str">
        <f ca="1">IF(VLOOKUP(F415,料單!$C:$Q,15,FALSE)="","",VLOOKUP(F415,料單!$C:$Q,15,FALSE))</f>
        <v/>
      </c>
      <c r="S415" s="174" t="str">
        <f ca="1">IF(VLOOKUP(F415,料單!$C:$R,16,FALSE)="","",VLOOKUP(F415,料單!$C:$R,16,FALSE))</f>
        <v/>
      </c>
      <c r="T415" s="174" t="str">
        <f ca="1">IF(VLOOKUP(F415,料單!$C:$S,17,FALSE)="","",VLOOKUP(F415,料單!$C:$S,17,FALSE))</f>
        <v/>
      </c>
      <c r="U415" s="174" t="str">
        <f ca="1">_xlfn.IFNA(VLOOKUP(VLOOKUP(F415,料單!C:T,18,FALSE),資料庫!AM:AN,2,FALSE),"A")</f>
        <v>A</v>
      </c>
      <c r="V415" s="174" t="str">
        <f ca="1">IF(VLOOKUP(F415,料單!C:U,19,FALSE)="","",VLOOKUP(F415,料單!C:U,19,FALSE))</f>
        <v/>
      </c>
      <c r="W415" s="361" t="str">
        <f t="shared" ca="1" si="31"/>
        <v/>
      </c>
      <c r="X415" s="361" t="str">
        <f t="shared" ca="1" si="32"/>
        <v/>
      </c>
      <c r="Y415" s="361" t="str">
        <f t="shared" ca="1" si="33"/>
        <v/>
      </c>
      <c r="Z415" s="361" t="str">
        <f t="shared" ca="1" si="34"/>
        <v/>
      </c>
      <c r="AA415" s="483">
        <f>料單!$K$3</f>
        <v>0</v>
      </c>
      <c r="AB415" s="483" t="str">
        <f>料單!$L$3</f>
        <v>拉、KD</v>
      </c>
    </row>
    <row r="416" spans="1:28" x14ac:dyDescent="0.25">
      <c r="A416" s="174">
        <f t="shared" si="30"/>
        <v>415</v>
      </c>
      <c r="B416" s="174" t="str">
        <f ca="1">料單!$C$1</f>
        <v>2026101401</v>
      </c>
      <c r="C416" s="174">
        <f>料單!$C$2</f>
        <v>0</v>
      </c>
      <c r="D416" s="6">
        <f>板材才數分析.!B416</f>
        <v>14</v>
      </c>
      <c r="E416" s="6">
        <f>板材才數分析.!C416</f>
        <v>0</v>
      </c>
      <c r="F416" s="6">
        <f>板材才數分析.!D416</f>
        <v>14025</v>
      </c>
      <c r="G416" s="6">
        <f ca="1">板材才數分析.!E416</f>
        <v>0</v>
      </c>
      <c r="H416" s="6">
        <f ca="1">板材才數分析.!F416</f>
        <v>0</v>
      </c>
      <c r="I416" s="6" t="str">
        <f ca="1">板材才數分析.!G416</f>
        <v/>
      </c>
      <c r="J416" s="6">
        <f ca="1">板材才數分析.!H416</f>
        <v>0</v>
      </c>
      <c r="K416" s="6" t="str">
        <f ca="1">板材才數分析.!I416</f>
        <v/>
      </c>
      <c r="L416" s="6">
        <f ca="1">板材才數分析.!J416</f>
        <v>0</v>
      </c>
      <c r="M416" s="6">
        <f ca="1">板材才數分析.!K416</f>
        <v>0</v>
      </c>
      <c r="N416" s="6" t="str">
        <f ca="1">板材才數分析.!L416</f>
        <v/>
      </c>
      <c r="O416" s="6">
        <f ca="1">板材才數分析.!M416</f>
        <v>0</v>
      </c>
      <c r="P416" t="str">
        <f ca="1">表格15[[#This Row],[封邊色號]]</f>
        <v/>
      </c>
      <c r="Q416" s="174" t="str">
        <f ca="1">IF(VLOOKUP(F416,料單!$C:$P,14,FALSE)="","",VLOOKUP(F416,料單!$C:$P,14,FALSE))</f>
        <v/>
      </c>
      <c r="R416" s="174" t="str">
        <f ca="1">IF(VLOOKUP(F416,料單!$C:$Q,15,FALSE)="","",VLOOKUP(F416,料單!$C:$Q,15,FALSE))</f>
        <v/>
      </c>
      <c r="S416" s="174" t="str">
        <f ca="1">IF(VLOOKUP(F416,料單!$C:$R,16,FALSE)="","",VLOOKUP(F416,料單!$C:$R,16,FALSE))</f>
        <v/>
      </c>
      <c r="T416" s="174" t="str">
        <f ca="1">IF(VLOOKUP(F416,料單!$C:$S,17,FALSE)="","",VLOOKUP(F416,料單!$C:$S,17,FALSE))</f>
        <v/>
      </c>
      <c r="U416" s="174" t="str">
        <f ca="1">_xlfn.IFNA(VLOOKUP(VLOOKUP(F416,料單!C:T,18,FALSE),資料庫!AM:AN,2,FALSE),"A")</f>
        <v>A</v>
      </c>
      <c r="V416" s="174" t="str">
        <f ca="1">IF(VLOOKUP(F416,料單!C:U,19,FALSE)="","",VLOOKUP(F416,料單!C:U,19,FALSE))</f>
        <v/>
      </c>
      <c r="W416" s="361" t="str">
        <f t="shared" ca="1" si="31"/>
        <v/>
      </c>
      <c r="X416" s="361" t="str">
        <f t="shared" ca="1" si="32"/>
        <v/>
      </c>
      <c r="Y416" s="361" t="str">
        <f t="shared" ca="1" si="33"/>
        <v/>
      </c>
      <c r="Z416" s="361" t="str">
        <f t="shared" ca="1" si="34"/>
        <v/>
      </c>
      <c r="AA416" s="483">
        <f>料單!$K$3</f>
        <v>0</v>
      </c>
      <c r="AB416" s="483" t="str">
        <f>料單!$L$3</f>
        <v>拉、KD</v>
      </c>
    </row>
    <row r="417" spans="1:28" x14ac:dyDescent="0.25">
      <c r="A417" s="174">
        <f t="shared" si="30"/>
        <v>416</v>
      </c>
      <c r="B417" s="174" t="str">
        <f ca="1">料單!$C$1</f>
        <v>2026101401</v>
      </c>
      <c r="C417" s="174">
        <f>料單!$C$2</f>
        <v>0</v>
      </c>
      <c r="D417" s="6">
        <f>板材才數分析.!B417</f>
        <v>14</v>
      </c>
      <c r="E417" s="6">
        <f>板材才數分析.!C417</f>
        <v>0</v>
      </c>
      <c r="F417" s="6">
        <f>板材才數分析.!D417</f>
        <v>14026</v>
      </c>
      <c r="G417" s="6">
        <f ca="1">板材才數分析.!E417</f>
        <v>0</v>
      </c>
      <c r="H417" s="6">
        <f ca="1">板材才數分析.!F417</f>
        <v>0</v>
      </c>
      <c r="I417" s="6" t="str">
        <f ca="1">板材才數分析.!G417</f>
        <v/>
      </c>
      <c r="J417" s="6">
        <f ca="1">板材才數分析.!H417</f>
        <v>0</v>
      </c>
      <c r="K417" s="6" t="str">
        <f ca="1">板材才數分析.!I417</f>
        <v/>
      </c>
      <c r="L417" s="6">
        <f ca="1">板材才數分析.!J417</f>
        <v>0</v>
      </c>
      <c r="M417" s="6">
        <f ca="1">板材才數分析.!K417</f>
        <v>0</v>
      </c>
      <c r="N417" s="6" t="str">
        <f ca="1">板材才數分析.!L417</f>
        <v/>
      </c>
      <c r="O417" s="6">
        <f ca="1">板材才數分析.!M417</f>
        <v>0</v>
      </c>
      <c r="P417" t="str">
        <f ca="1">表格15[[#This Row],[封邊色號]]</f>
        <v/>
      </c>
      <c r="Q417" s="174" t="str">
        <f ca="1">IF(VLOOKUP(F417,料單!$C:$P,14,FALSE)="","",VLOOKUP(F417,料單!$C:$P,14,FALSE))</f>
        <v/>
      </c>
      <c r="R417" s="174" t="str">
        <f ca="1">IF(VLOOKUP(F417,料單!$C:$Q,15,FALSE)="","",VLOOKUP(F417,料單!$C:$Q,15,FALSE))</f>
        <v/>
      </c>
      <c r="S417" s="174" t="str">
        <f ca="1">IF(VLOOKUP(F417,料單!$C:$R,16,FALSE)="","",VLOOKUP(F417,料單!$C:$R,16,FALSE))</f>
        <v/>
      </c>
      <c r="T417" s="174" t="str">
        <f ca="1">IF(VLOOKUP(F417,料單!$C:$S,17,FALSE)="","",VLOOKUP(F417,料單!$C:$S,17,FALSE))</f>
        <v/>
      </c>
      <c r="U417" s="174" t="str">
        <f ca="1">_xlfn.IFNA(VLOOKUP(VLOOKUP(F417,料單!C:T,18,FALSE),資料庫!AM:AN,2,FALSE),"A")</f>
        <v>A</v>
      </c>
      <c r="V417" s="174" t="str">
        <f ca="1">IF(VLOOKUP(F417,料單!C:U,19,FALSE)="","",VLOOKUP(F417,料單!C:U,19,FALSE))</f>
        <v/>
      </c>
      <c r="W417" s="361" t="str">
        <f t="shared" ca="1" si="31"/>
        <v/>
      </c>
      <c r="X417" s="361" t="str">
        <f t="shared" ca="1" si="32"/>
        <v/>
      </c>
      <c r="Y417" s="361" t="str">
        <f t="shared" ca="1" si="33"/>
        <v/>
      </c>
      <c r="Z417" s="361" t="str">
        <f t="shared" ca="1" si="34"/>
        <v/>
      </c>
      <c r="AA417" s="483">
        <f>料單!$K$3</f>
        <v>0</v>
      </c>
      <c r="AB417" s="483" t="str">
        <f>料單!$L$3</f>
        <v>拉、KD</v>
      </c>
    </row>
    <row r="418" spans="1:28" x14ac:dyDescent="0.25">
      <c r="A418" s="174">
        <f t="shared" si="30"/>
        <v>417</v>
      </c>
      <c r="B418" s="174" t="str">
        <f ca="1">料單!$C$1</f>
        <v>2026101401</v>
      </c>
      <c r="C418" s="174">
        <f>料單!$C$2</f>
        <v>0</v>
      </c>
      <c r="D418" s="6">
        <f>板材才數分析.!B418</f>
        <v>14</v>
      </c>
      <c r="E418" s="6">
        <f>板材才數分析.!C418</f>
        <v>0</v>
      </c>
      <c r="F418" s="6">
        <f>板材才數分析.!D418</f>
        <v>14027</v>
      </c>
      <c r="G418" s="6">
        <f ca="1">板材才數分析.!E418</f>
        <v>0</v>
      </c>
      <c r="H418" s="6">
        <f ca="1">板材才數分析.!F418</f>
        <v>0</v>
      </c>
      <c r="I418" s="6" t="str">
        <f ca="1">板材才數分析.!G418</f>
        <v/>
      </c>
      <c r="J418" s="6">
        <f ca="1">板材才數分析.!H418</f>
        <v>0</v>
      </c>
      <c r="K418" s="6" t="str">
        <f ca="1">板材才數分析.!I418</f>
        <v/>
      </c>
      <c r="L418" s="6">
        <f ca="1">板材才數分析.!J418</f>
        <v>0</v>
      </c>
      <c r="M418" s="6">
        <f ca="1">板材才數分析.!K418</f>
        <v>0</v>
      </c>
      <c r="N418" s="6" t="str">
        <f ca="1">板材才數分析.!L418</f>
        <v/>
      </c>
      <c r="O418" s="6">
        <f ca="1">板材才數分析.!M418</f>
        <v>0</v>
      </c>
      <c r="P418" t="str">
        <f ca="1">表格15[[#This Row],[封邊色號]]</f>
        <v/>
      </c>
      <c r="Q418" s="174" t="str">
        <f ca="1">IF(VLOOKUP(F418,料單!$C:$P,14,FALSE)="","",VLOOKUP(F418,料單!$C:$P,14,FALSE))</f>
        <v/>
      </c>
      <c r="R418" s="174" t="str">
        <f ca="1">IF(VLOOKUP(F418,料單!$C:$Q,15,FALSE)="","",VLOOKUP(F418,料單!$C:$Q,15,FALSE))</f>
        <v/>
      </c>
      <c r="S418" s="174" t="str">
        <f ca="1">IF(VLOOKUP(F418,料單!$C:$R,16,FALSE)="","",VLOOKUP(F418,料單!$C:$R,16,FALSE))</f>
        <v/>
      </c>
      <c r="T418" s="174" t="str">
        <f ca="1">IF(VLOOKUP(F418,料單!$C:$S,17,FALSE)="","",VLOOKUP(F418,料單!$C:$S,17,FALSE))</f>
        <v/>
      </c>
      <c r="U418" s="174" t="str">
        <f ca="1">_xlfn.IFNA(VLOOKUP(VLOOKUP(F418,料單!C:T,18,FALSE),資料庫!AM:AN,2,FALSE),"A")</f>
        <v>A</v>
      </c>
      <c r="V418" s="174" t="str">
        <f ca="1">IF(VLOOKUP(F418,料單!C:U,19,FALSE)="","",VLOOKUP(F418,料單!C:U,19,FALSE))</f>
        <v/>
      </c>
      <c r="W418" s="361" t="str">
        <f t="shared" ca="1" si="31"/>
        <v/>
      </c>
      <c r="X418" s="361" t="str">
        <f t="shared" ca="1" si="32"/>
        <v/>
      </c>
      <c r="Y418" s="361" t="str">
        <f t="shared" ca="1" si="33"/>
        <v/>
      </c>
      <c r="Z418" s="361" t="str">
        <f t="shared" ca="1" si="34"/>
        <v/>
      </c>
      <c r="AA418" s="483">
        <f>料單!$K$3</f>
        <v>0</v>
      </c>
      <c r="AB418" s="483" t="str">
        <f>料單!$L$3</f>
        <v>拉、KD</v>
      </c>
    </row>
    <row r="419" spans="1:28" x14ac:dyDescent="0.25">
      <c r="A419" s="174">
        <f t="shared" si="30"/>
        <v>418</v>
      </c>
      <c r="B419" s="174" t="str">
        <f ca="1">料單!$C$1</f>
        <v>2026101401</v>
      </c>
      <c r="C419" s="174">
        <f>料單!$C$2</f>
        <v>0</v>
      </c>
      <c r="D419" s="6">
        <f>板材才數分析.!B419</f>
        <v>14</v>
      </c>
      <c r="E419" s="6">
        <f>板材才數分析.!C419</f>
        <v>0</v>
      </c>
      <c r="F419" s="6">
        <f>板材才數分析.!D419</f>
        <v>14028</v>
      </c>
      <c r="G419" s="6">
        <f ca="1">板材才數分析.!E419</f>
        <v>0</v>
      </c>
      <c r="H419" s="6">
        <f ca="1">板材才數分析.!F419</f>
        <v>0</v>
      </c>
      <c r="I419" s="6" t="str">
        <f ca="1">板材才數分析.!G419</f>
        <v/>
      </c>
      <c r="J419" s="6">
        <f ca="1">板材才數分析.!H419</f>
        <v>0</v>
      </c>
      <c r="K419" s="6" t="str">
        <f ca="1">板材才數分析.!I419</f>
        <v/>
      </c>
      <c r="L419" s="6">
        <f ca="1">板材才數分析.!J419</f>
        <v>0</v>
      </c>
      <c r="M419" s="6">
        <f ca="1">板材才數分析.!K419</f>
        <v>0</v>
      </c>
      <c r="N419" s="6" t="str">
        <f ca="1">板材才數分析.!L419</f>
        <v/>
      </c>
      <c r="O419" s="6">
        <f ca="1">板材才數分析.!M419</f>
        <v>0</v>
      </c>
      <c r="P419" t="str">
        <f ca="1">表格15[[#This Row],[封邊色號]]</f>
        <v/>
      </c>
      <c r="Q419" s="174" t="str">
        <f ca="1">IF(VLOOKUP(F419,料單!$C:$P,14,FALSE)="","",VLOOKUP(F419,料單!$C:$P,14,FALSE))</f>
        <v/>
      </c>
      <c r="R419" s="174" t="str">
        <f ca="1">IF(VLOOKUP(F419,料單!$C:$Q,15,FALSE)="","",VLOOKUP(F419,料單!$C:$Q,15,FALSE))</f>
        <v/>
      </c>
      <c r="S419" s="174" t="str">
        <f ca="1">IF(VLOOKUP(F419,料單!$C:$R,16,FALSE)="","",VLOOKUP(F419,料單!$C:$R,16,FALSE))</f>
        <v/>
      </c>
      <c r="T419" s="174" t="str">
        <f ca="1">IF(VLOOKUP(F419,料單!$C:$S,17,FALSE)="","",VLOOKUP(F419,料單!$C:$S,17,FALSE))</f>
        <v/>
      </c>
      <c r="U419" s="174" t="str">
        <f ca="1">_xlfn.IFNA(VLOOKUP(VLOOKUP(F419,料單!C:T,18,FALSE),資料庫!AM:AN,2,FALSE),"A")</f>
        <v>A</v>
      </c>
      <c r="V419" s="174" t="str">
        <f ca="1">IF(VLOOKUP(F419,料單!C:U,19,FALSE)="","",VLOOKUP(F419,料單!C:U,19,FALSE))</f>
        <v/>
      </c>
      <c r="W419" s="361" t="str">
        <f t="shared" ca="1" si="31"/>
        <v/>
      </c>
      <c r="X419" s="361" t="str">
        <f t="shared" ca="1" si="32"/>
        <v/>
      </c>
      <c r="Y419" s="361" t="str">
        <f t="shared" ca="1" si="33"/>
        <v/>
      </c>
      <c r="Z419" s="361" t="str">
        <f t="shared" ca="1" si="34"/>
        <v/>
      </c>
      <c r="AA419" s="483">
        <f>料單!$K$3</f>
        <v>0</v>
      </c>
      <c r="AB419" s="483" t="str">
        <f>料單!$L$3</f>
        <v>拉、KD</v>
      </c>
    </row>
    <row r="420" spans="1:28" x14ac:dyDescent="0.25">
      <c r="A420" s="174">
        <f t="shared" si="30"/>
        <v>419</v>
      </c>
      <c r="B420" s="174" t="str">
        <f ca="1">料單!$C$1</f>
        <v>2026101401</v>
      </c>
      <c r="C420" s="174">
        <f>料單!$C$2</f>
        <v>0</v>
      </c>
      <c r="D420" s="6">
        <f>板材才數分析.!B420</f>
        <v>14</v>
      </c>
      <c r="E420" s="6">
        <f>板材才數分析.!C420</f>
        <v>0</v>
      </c>
      <c r="F420" s="6">
        <f>板材才數分析.!D420</f>
        <v>14029</v>
      </c>
      <c r="G420" s="6">
        <f ca="1">板材才數分析.!E420</f>
        <v>0</v>
      </c>
      <c r="H420" s="6">
        <f ca="1">板材才數分析.!F420</f>
        <v>0</v>
      </c>
      <c r="I420" s="6" t="str">
        <f ca="1">板材才數分析.!G420</f>
        <v/>
      </c>
      <c r="J420" s="6">
        <f ca="1">板材才數分析.!H420</f>
        <v>0</v>
      </c>
      <c r="K420" s="6" t="str">
        <f ca="1">板材才數分析.!I420</f>
        <v/>
      </c>
      <c r="L420" s="6">
        <f ca="1">板材才數分析.!J420</f>
        <v>0</v>
      </c>
      <c r="M420" s="6">
        <f ca="1">板材才數分析.!K420</f>
        <v>0</v>
      </c>
      <c r="N420" s="6" t="str">
        <f ca="1">板材才數分析.!L420</f>
        <v/>
      </c>
      <c r="O420" s="6">
        <f ca="1">板材才數分析.!M420</f>
        <v>0</v>
      </c>
      <c r="P420" t="str">
        <f ca="1">表格15[[#This Row],[封邊色號]]</f>
        <v/>
      </c>
      <c r="Q420" s="174" t="str">
        <f ca="1">IF(VLOOKUP(F420,料單!$C:$P,14,FALSE)="","",VLOOKUP(F420,料單!$C:$P,14,FALSE))</f>
        <v/>
      </c>
      <c r="R420" s="174" t="str">
        <f ca="1">IF(VLOOKUP(F420,料單!$C:$Q,15,FALSE)="","",VLOOKUP(F420,料單!$C:$Q,15,FALSE))</f>
        <v/>
      </c>
      <c r="S420" s="174" t="str">
        <f ca="1">IF(VLOOKUP(F420,料單!$C:$R,16,FALSE)="","",VLOOKUP(F420,料單!$C:$R,16,FALSE))</f>
        <v/>
      </c>
      <c r="T420" s="174" t="str">
        <f ca="1">IF(VLOOKUP(F420,料單!$C:$S,17,FALSE)="","",VLOOKUP(F420,料單!$C:$S,17,FALSE))</f>
        <v/>
      </c>
      <c r="U420" s="174" t="str">
        <f ca="1">_xlfn.IFNA(VLOOKUP(VLOOKUP(F420,料單!C:T,18,FALSE),資料庫!AM:AN,2,FALSE),"A")</f>
        <v>A</v>
      </c>
      <c r="V420" s="174" t="str">
        <f ca="1">IF(VLOOKUP(F420,料單!C:U,19,FALSE)="","",VLOOKUP(F420,料單!C:U,19,FALSE))</f>
        <v/>
      </c>
      <c r="W420" s="361" t="str">
        <f t="shared" ca="1" si="31"/>
        <v/>
      </c>
      <c r="X420" s="361" t="str">
        <f t="shared" ca="1" si="32"/>
        <v/>
      </c>
      <c r="Y420" s="361" t="str">
        <f t="shared" ca="1" si="33"/>
        <v/>
      </c>
      <c r="Z420" s="361" t="str">
        <f t="shared" ca="1" si="34"/>
        <v/>
      </c>
      <c r="AA420" s="483">
        <f>料單!$K$3</f>
        <v>0</v>
      </c>
      <c r="AB420" s="483" t="str">
        <f>料單!$L$3</f>
        <v>拉、KD</v>
      </c>
    </row>
    <row r="421" spans="1:28" s="242" customFormat="1" x14ac:dyDescent="0.25">
      <c r="A421" s="174">
        <f t="shared" si="30"/>
        <v>420</v>
      </c>
      <c r="B421" s="241" t="str">
        <f ca="1">料單!$C$1</f>
        <v>2026101401</v>
      </c>
      <c r="C421" s="241">
        <f>料單!$C$2</f>
        <v>0</v>
      </c>
      <c r="D421" s="245">
        <f>板材才數分析.!B421</f>
        <v>14</v>
      </c>
      <c r="E421" s="245">
        <f>板材才數分析.!C421</f>
        <v>0</v>
      </c>
      <c r="F421" s="245">
        <f>板材才數分析.!D421</f>
        <v>14030</v>
      </c>
      <c r="G421" s="245">
        <f ca="1">板材才數分析.!E421</f>
        <v>0</v>
      </c>
      <c r="H421" s="245">
        <f ca="1">板材才數分析.!F421</f>
        <v>0</v>
      </c>
      <c r="I421" s="245" t="str">
        <f ca="1">板材才數分析.!G421</f>
        <v/>
      </c>
      <c r="J421" s="245">
        <f ca="1">板材才數分析.!H421</f>
        <v>0</v>
      </c>
      <c r="K421" s="245" t="str">
        <f ca="1">板材才數分析.!I421</f>
        <v/>
      </c>
      <c r="L421" s="245">
        <f ca="1">板材才數分析.!J421</f>
        <v>0</v>
      </c>
      <c r="M421" s="245">
        <f ca="1">板材才數分析.!K421</f>
        <v>0</v>
      </c>
      <c r="N421" s="245" t="str">
        <f ca="1">板材才數分析.!L421</f>
        <v/>
      </c>
      <c r="O421" s="245">
        <f ca="1">板材才數分析.!M421</f>
        <v>0</v>
      </c>
      <c r="P421" t="str">
        <f ca="1">表格15[[#This Row],[封邊色號]]</f>
        <v/>
      </c>
      <c r="Q421" s="174" t="str">
        <f ca="1">IF(VLOOKUP(F421,料單!$C:$P,14,FALSE)="","",VLOOKUP(F421,料單!$C:$P,14,FALSE))</f>
        <v/>
      </c>
      <c r="R421" s="174" t="str">
        <f ca="1">IF(VLOOKUP(F421,料單!$C:$Q,15,FALSE)="","",VLOOKUP(F421,料單!$C:$Q,15,FALSE))</f>
        <v/>
      </c>
      <c r="S421" s="174" t="str">
        <f ca="1">IF(VLOOKUP(F421,料單!$C:$R,16,FALSE)="","",VLOOKUP(F421,料單!$C:$R,16,FALSE))</f>
        <v/>
      </c>
      <c r="T421" s="174" t="str">
        <f ca="1">IF(VLOOKUP(F421,料單!$C:$S,17,FALSE)="","",VLOOKUP(F421,料單!$C:$S,17,FALSE))</f>
        <v/>
      </c>
      <c r="U421" s="174" t="str">
        <f ca="1">_xlfn.IFNA(VLOOKUP(VLOOKUP(F421,料單!C:T,18,FALSE),資料庫!AM:AN,2,FALSE),"A")</f>
        <v>A</v>
      </c>
      <c r="V421" s="174" t="str">
        <f ca="1">IF(VLOOKUP(F421,料單!C:U,19,FALSE)="","",VLOOKUP(F421,料單!C:U,19,FALSE))</f>
        <v/>
      </c>
      <c r="W421" s="375" t="str">
        <f t="shared" ca="1" si="31"/>
        <v/>
      </c>
      <c r="X421" s="361" t="str">
        <f t="shared" ca="1" si="32"/>
        <v/>
      </c>
      <c r="Y421" s="375" t="str">
        <f t="shared" ca="1" si="33"/>
        <v/>
      </c>
      <c r="Z421" s="375" t="str">
        <f t="shared" ca="1" si="34"/>
        <v/>
      </c>
      <c r="AA421" s="483">
        <f>料單!$K$3</f>
        <v>0</v>
      </c>
      <c r="AB421" s="483" t="str">
        <f>料單!$L$3</f>
        <v>拉、KD</v>
      </c>
    </row>
    <row r="422" spans="1:28" x14ac:dyDescent="0.25">
      <c r="A422" s="174">
        <f t="shared" si="30"/>
        <v>421</v>
      </c>
      <c r="B422" s="174" t="str">
        <f ca="1">料單!$C$1</f>
        <v>2026101401</v>
      </c>
      <c r="C422" s="174">
        <f>料單!$C$2</f>
        <v>0</v>
      </c>
      <c r="D422" s="6">
        <f>板材才數分析.!B422</f>
        <v>15</v>
      </c>
      <c r="E422" s="6">
        <f>板材才數分析.!C422</f>
        <v>0</v>
      </c>
      <c r="F422" s="6">
        <f>板材才數分析.!D422</f>
        <v>15001</v>
      </c>
      <c r="G422" s="6" t="str">
        <f ca="1">板材才數分析.!E422</f>
        <v>頂板</v>
      </c>
      <c r="H422" s="6">
        <f ca="1">板材才數分析.!F422</f>
        <v>-36</v>
      </c>
      <c r="I422" s="6" t="str">
        <f ca="1">板材才數分析.!G422</f>
        <v>AA</v>
      </c>
      <c r="J422" s="6">
        <f ca="1">板材才數分析.!H422</f>
        <v>0</v>
      </c>
      <c r="K422" s="6" t="str">
        <f ca="1">板材才數分析.!I422</f>
        <v/>
      </c>
      <c r="L422" s="6">
        <f ca="1">板材才數分析.!J422</f>
        <v>18</v>
      </c>
      <c r="M422" s="6">
        <f ca="1">板材才數分析.!K422</f>
        <v>0</v>
      </c>
      <c r="N422" s="6" t="str">
        <f ca="1">板材才數分析.!L422</f>
        <v/>
      </c>
      <c r="O422" s="6">
        <f ca="1">板材才數分析.!M422</f>
        <v>0</v>
      </c>
      <c r="P422" t="str">
        <f ca="1">表格15[[#This Row],[封邊色號]]</f>
        <v/>
      </c>
      <c r="Q422" s="174" t="str">
        <f ca="1">IF(VLOOKUP(F422,料單!$C:$P,14,FALSE)="","",VLOOKUP(F422,料單!$C:$P,14,FALSE))</f>
        <v>背板溝</v>
      </c>
      <c r="R422" s="174" t="str">
        <f ca="1">IF(VLOOKUP(F422,料單!$C:$Q,15,FALSE)="","",VLOOKUP(F422,料單!$C:$Q,15,FALSE))</f>
        <v>側</v>
      </c>
      <c r="S422" s="174" t="str">
        <f ca="1">IF(VLOOKUP(F422,料單!$C:$R,16,FALSE)="","",VLOOKUP(F422,料單!$C:$R,16,FALSE))</f>
        <v/>
      </c>
      <c r="T422" s="174" t="str">
        <f ca="1">IF(VLOOKUP(F422,料單!$C:$S,17,FALSE)="","",VLOOKUP(F422,料單!$C:$S,17,FALSE))</f>
        <v/>
      </c>
      <c r="U422" s="174" t="str">
        <f ca="1">_xlfn.IFNA(VLOOKUP(VLOOKUP(F422,料單!C:T,18,FALSE),資料庫!AM:AN,2,FALSE),"A")</f>
        <v>A</v>
      </c>
      <c r="V422" s="174">
        <f ca="1">IF(VLOOKUP(F422,料單!C:U,19,FALSE)="","",VLOOKUP(F422,料單!C:U,19,FALSE))</f>
        <v>1</v>
      </c>
      <c r="W422" s="361" t="str">
        <f t="shared" ca="1" si="31"/>
        <v>A</v>
      </c>
      <c r="X422" s="361" t="str">
        <f t="shared" ca="1" si="32"/>
        <v>A</v>
      </c>
      <c r="Y422" s="361" t="str">
        <f t="shared" ca="1" si="33"/>
        <v/>
      </c>
      <c r="Z422" s="361" t="str">
        <f t="shared" ca="1" si="34"/>
        <v/>
      </c>
      <c r="AA422" s="483">
        <f>料單!$K$3</f>
        <v>0</v>
      </c>
      <c r="AB422" s="483" t="str">
        <f>料單!$L$3</f>
        <v>拉、KD</v>
      </c>
    </row>
    <row r="423" spans="1:28" x14ac:dyDescent="0.25">
      <c r="A423" s="174">
        <f t="shared" si="30"/>
        <v>422</v>
      </c>
      <c r="B423" s="174" t="str">
        <f ca="1">料單!$C$1</f>
        <v>2026101401</v>
      </c>
      <c r="C423" s="174">
        <f>料單!$C$2</f>
        <v>0</v>
      </c>
      <c r="D423" s="6">
        <f>板材才數分析.!B423</f>
        <v>15</v>
      </c>
      <c r="E423" s="6">
        <f>板材才數分析.!C423</f>
        <v>0</v>
      </c>
      <c r="F423" s="6">
        <f>板材才數分析.!D423</f>
        <v>15002</v>
      </c>
      <c r="G423" s="6" t="str">
        <f ca="1">板材才數分析.!E423</f>
        <v>底板</v>
      </c>
      <c r="H423" s="6">
        <f ca="1">板材才數分析.!F423</f>
        <v>-36</v>
      </c>
      <c r="I423" s="6" t="str">
        <f ca="1">板材才數分析.!G423</f>
        <v>AA</v>
      </c>
      <c r="J423" s="6">
        <f ca="1">板材才數分析.!H423</f>
        <v>0</v>
      </c>
      <c r="K423" s="6" t="str">
        <f ca="1">板材才數分析.!I423</f>
        <v/>
      </c>
      <c r="L423" s="6">
        <f ca="1">板材才數分析.!J423</f>
        <v>18</v>
      </c>
      <c r="M423" s="6">
        <f ca="1">板材才數分析.!K423</f>
        <v>0</v>
      </c>
      <c r="N423" s="6" t="str">
        <f ca="1">板材才數分析.!L423</f>
        <v/>
      </c>
      <c r="O423" s="6">
        <f ca="1">板材才數分析.!M423</f>
        <v>0</v>
      </c>
      <c r="P423" t="str">
        <f ca="1">表格15[[#This Row],[封邊色號]]</f>
        <v/>
      </c>
      <c r="Q423" s="174" t="str">
        <f ca="1">IF(VLOOKUP(F423,料單!$C:$P,14,FALSE)="","",VLOOKUP(F423,料單!$C:$P,14,FALSE))</f>
        <v>背板溝</v>
      </c>
      <c r="R423" s="174" t="str">
        <f ca="1">IF(VLOOKUP(F423,料單!$C:$Q,15,FALSE)="","",VLOOKUP(F423,料單!$C:$Q,15,FALSE))</f>
        <v>側</v>
      </c>
      <c r="S423" s="174" t="str">
        <f ca="1">IF(VLOOKUP(F423,料單!$C:$R,16,FALSE)="","",VLOOKUP(F423,料單!$C:$R,16,FALSE))</f>
        <v/>
      </c>
      <c r="T423" s="174" t="str">
        <f ca="1">IF(VLOOKUP(F423,料單!$C:$S,17,FALSE)="","",VLOOKUP(F423,料單!$C:$S,17,FALSE))</f>
        <v/>
      </c>
      <c r="U423" s="174" t="str">
        <f ca="1">_xlfn.IFNA(VLOOKUP(VLOOKUP(F423,料單!C:T,18,FALSE),資料庫!AM:AN,2,FALSE),"A")</f>
        <v>A</v>
      </c>
      <c r="V423" s="174">
        <f ca="1">IF(VLOOKUP(F423,料單!C:U,19,FALSE)="","",VLOOKUP(F423,料單!C:U,19,FALSE))</f>
        <v>1</v>
      </c>
      <c r="W423" s="361" t="str">
        <f t="shared" ca="1" si="31"/>
        <v>A</v>
      </c>
      <c r="X423" s="361" t="str">
        <f t="shared" ca="1" si="32"/>
        <v>A</v>
      </c>
      <c r="Y423" s="361" t="str">
        <f t="shared" ca="1" si="33"/>
        <v/>
      </c>
      <c r="Z423" s="361" t="str">
        <f t="shared" ca="1" si="34"/>
        <v/>
      </c>
      <c r="AA423" s="483">
        <f>料單!$K$3</f>
        <v>0</v>
      </c>
      <c r="AB423" s="483" t="str">
        <f>料單!$L$3</f>
        <v>拉、KD</v>
      </c>
    </row>
    <row r="424" spans="1:28" x14ac:dyDescent="0.25">
      <c r="A424" s="174">
        <f t="shared" si="30"/>
        <v>423</v>
      </c>
      <c r="B424" s="174" t="str">
        <f ca="1">料單!$C$1</f>
        <v>2026101401</v>
      </c>
      <c r="C424" s="174">
        <f>料單!$C$2</f>
        <v>0</v>
      </c>
      <c r="D424" s="6">
        <f>板材才數分析.!B424</f>
        <v>15</v>
      </c>
      <c r="E424" s="6">
        <f>板材才數分析.!C424</f>
        <v>0</v>
      </c>
      <c r="F424" s="6">
        <f>板材才數分析.!D424</f>
        <v>15003</v>
      </c>
      <c r="G424" s="6" t="str">
        <f ca="1">板材才數分析.!E424</f>
        <v>左側板</v>
      </c>
      <c r="H424" s="6">
        <f ca="1">板材才數分析.!F424</f>
        <v>0</v>
      </c>
      <c r="I424" s="6" t="str">
        <f ca="1">板材才數分析.!G424</f>
        <v>AA</v>
      </c>
      <c r="J424" s="6">
        <f ca="1">板材才數分析.!H424</f>
        <v>0</v>
      </c>
      <c r="K424" s="6" t="str">
        <f ca="1">板材才數分析.!I424</f>
        <v>AA</v>
      </c>
      <c r="L424" s="6">
        <f ca="1">板材才數分析.!J424</f>
        <v>18</v>
      </c>
      <c r="M424" s="6">
        <f ca="1">板材才數分析.!K424</f>
        <v>0</v>
      </c>
      <c r="N424" s="6" t="str">
        <f ca="1">板材才數分析.!L424</f>
        <v/>
      </c>
      <c r="O424" s="6">
        <f ca="1">板材才數分析.!M424</f>
        <v>0</v>
      </c>
      <c r="P424" t="str">
        <f ca="1">表格15[[#This Row],[封邊色號]]</f>
        <v/>
      </c>
      <c r="Q424" s="174" t="str">
        <f ca="1">IF(VLOOKUP(F424,料單!$C:$P,14,FALSE)="","",VLOOKUP(F424,料單!$C:$P,14,FALSE))</f>
        <v>背板溝</v>
      </c>
      <c r="R424" s="174" t="str">
        <f ca="1">IF(VLOOKUP(F424,料單!$C:$Q,15,FALSE)="","",VLOOKUP(F424,料單!$C:$Q,15,FALSE))</f>
        <v>面</v>
      </c>
      <c r="S424" s="174" t="str">
        <f ca="1">IF(VLOOKUP(F424,料單!$C:$R,16,FALSE)="","",VLOOKUP(F424,料單!$C:$R,16,FALSE))</f>
        <v>排</v>
      </c>
      <c r="T424" s="174" t="str">
        <f ca="1">IF(VLOOKUP(F424,料單!$C:$S,17,FALSE)="","",VLOOKUP(F424,料單!$C:$S,17,FALSE))</f>
        <v/>
      </c>
      <c r="U424" s="174" t="str">
        <f ca="1">_xlfn.IFNA(VLOOKUP(VLOOKUP(F424,料單!C:T,18,FALSE),資料庫!AM:AN,2,FALSE),"A")</f>
        <v>A</v>
      </c>
      <c r="V424" s="174">
        <f ca="1">IF(VLOOKUP(F424,料單!C:U,19,FALSE)="","",VLOOKUP(F424,料單!C:U,19,FALSE))</f>
        <v>1</v>
      </c>
      <c r="W424" s="361" t="str">
        <f t="shared" ca="1" si="31"/>
        <v>A</v>
      </c>
      <c r="X424" s="361" t="str">
        <f t="shared" ca="1" si="32"/>
        <v>A</v>
      </c>
      <c r="Y424" s="361" t="str">
        <f t="shared" ca="1" si="33"/>
        <v>A</v>
      </c>
      <c r="Z424" s="361" t="str">
        <f t="shared" ca="1" si="34"/>
        <v>A</v>
      </c>
      <c r="AA424" s="483">
        <f>料單!$K$3</f>
        <v>0</v>
      </c>
      <c r="AB424" s="483" t="str">
        <f>料單!$L$3</f>
        <v>拉、KD</v>
      </c>
    </row>
    <row r="425" spans="1:28" x14ac:dyDescent="0.25">
      <c r="A425" s="174">
        <f t="shared" si="30"/>
        <v>424</v>
      </c>
      <c r="B425" s="174" t="str">
        <f ca="1">料單!$C$1</f>
        <v>2026101401</v>
      </c>
      <c r="C425" s="174">
        <f>料單!$C$2</f>
        <v>0</v>
      </c>
      <c r="D425" s="6">
        <f>板材才數分析.!B425</f>
        <v>15</v>
      </c>
      <c r="E425" s="6">
        <f>板材才數分析.!C425</f>
        <v>0</v>
      </c>
      <c r="F425" s="6">
        <f>板材才數分析.!D425</f>
        <v>15004</v>
      </c>
      <c r="G425" s="6" t="str">
        <f ca="1">板材才數分析.!E425</f>
        <v>右側板</v>
      </c>
      <c r="H425" s="6">
        <f ca="1">板材才數分析.!F425</f>
        <v>0</v>
      </c>
      <c r="I425" s="6" t="str">
        <f ca="1">板材才數分析.!G425</f>
        <v>AA</v>
      </c>
      <c r="J425" s="6">
        <f ca="1">板材才數分析.!H425</f>
        <v>0</v>
      </c>
      <c r="K425" s="6" t="str">
        <f ca="1">板材才數分析.!I425</f>
        <v>AA</v>
      </c>
      <c r="L425" s="6">
        <f ca="1">板材才數分析.!J425</f>
        <v>18</v>
      </c>
      <c r="M425" s="6">
        <f ca="1">板材才數分析.!K425</f>
        <v>0</v>
      </c>
      <c r="N425" s="6" t="str">
        <f ca="1">板材才數分析.!L425</f>
        <v/>
      </c>
      <c r="O425" s="6">
        <f ca="1">板材才數分析.!M425</f>
        <v>0</v>
      </c>
      <c r="P425" t="str">
        <f ca="1">表格15[[#This Row],[封邊色號]]</f>
        <v/>
      </c>
      <c r="Q425" s="174" t="str">
        <f ca="1">IF(VLOOKUP(F425,料單!$C:$P,14,FALSE)="","",VLOOKUP(F425,料單!$C:$P,14,FALSE))</f>
        <v>背板溝</v>
      </c>
      <c r="R425" s="174" t="str">
        <f ca="1">IF(VLOOKUP(F425,料單!$C:$Q,15,FALSE)="","",VLOOKUP(F425,料單!$C:$Q,15,FALSE))</f>
        <v>面</v>
      </c>
      <c r="S425" s="174" t="str">
        <f ca="1">IF(VLOOKUP(F425,料單!$C:$R,16,FALSE)="","",VLOOKUP(F425,料單!$C:$R,16,FALSE))</f>
        <v>排</v>
      </c>
      <c r="T425" s="174" t="str">
        <f ca="1">IF(VLOOKUP(F425,料單!$C:$S,17,FALSE)="","",VLOOKUP(F425,料單!$C:$S,17,FALSE))</f>
        <v/>
      </c>
      <c r="U425" s="174" t="str">
        <f ca="1">_xlfn.IFNA(VLOOKUP(VLOOKUP(F425,料單!C:T,18,FALSE),資料庫!AM:AN,2,FALSE),"A")</f>
        <v>A</v>
      </c>
      <c r="V425" s="174">
        <f ca="1">IF(VLOOKUP(F425,料單!C:U,19,FALSE)="","",VLOOKUP(F425,料單!C:U,19,FALSE))</f>
        <v>1</v>
      </c>
      <c r="W425" s="361" t="str">
        <f t="shared" ca="1" si="31"/>
        <v>A</v>
      </c>
      <c r="X425" s="361" t="str">
        <f t="shared" ca="1" si="32"/>
        <v>A</v>
      </c>
      <c r="Y425" s="361" t="str">
        <f t="shared" ca="1" si="33"/>
        <v>A</v>
      </c>
      <c r="Z425" s="361" t="str">
        <f t="shared" ca="1" si="34"/>
        <v>A</v>
      </c>
      <c r="AA425" s="483">
        <f>料單!$K$3</f>
        <v>0</v>
      </c>
      <c r="AB425" s="483" t="str">
        <f>料單!$L$3</f>
        <v>拉、KD</v>
      </c>
    </row>
    <row r="426" spans="1:28" x14ac:dyDescent="0.25">
      <c r="A426" s="174">
        <f t="shared" si="30"/>
        <v>425</v>
      </c>
      <c r="B426" s="174" t="str">
        <f ca="1">料單!$C$1</f>
        <v>2026101401</v>
      </c>
      <c r="C426" s="174">
        <f>料單!$C$2</f>
        <v>0</v>
      </c>
      <c r="D426" s="6">
        <f>板材才數分析.!B426</f>
        <v>15</v>
      </c>
      <c r="E426" s="6">
        <f>板材才數分析.!C426</f>
        <v>0</v>
      </c>
      <c r="F426" s="6">
        <f>板材才數分析.!D426</f>
        <v>15005</v>
      </c>
      <c r="G426" s="6" t="str">
        <f ca="1">板材才數分析.!E426</f>
        <v>背板</v>
      </c>
      <c r="H426" s="6">
        <f ca="1">板材才數分析.!F426</f>
        <v>-22</v>
      </c>
      <c r="I426" s="6" t="str">
        <f ca="1">板材才數分析.!G426</f>
        <v/>
      </c>
      <c r="J426" s="6">
        <f ca="1">板材才數分析.!H426</f>
        <v>-22</v>
      </c>
      <c r="K426" s="6" t="str">
        <f ca="1">板材才數分析.!I426</f>
        <v/>
      </c>
      <c r="L426" s="6">
        <f ca="1">板材才數分析.!J426</f>
        <v>4</v>
      </c>
      <c r="M426" s="6">
        <f ca="1">板材才數分析.!K426</f>
        <v>0</v>
      </c>
      <c r="N426" s="6" t="str">
        <f ca="1">板材才數分析.!L426</f>
        <v/>
      </c>
      <c r="O426" s="6">
        <f ca="1">板材才數分析.!M426</f>
        <v>0</v>
      </c>
      <c r="P426" t="str">
        <f ca="1">表格15[[#This Row],[封邊色號]]</f>
        <v/>
      </c>
      <c r="Q426" s="174" t="str">
        <f ca="1">IF(VLOOKUP(F426,料單!$C:$P,14,FALSE)="","",VLOOKUP(F426,料單!$C:$P,14,FALSE))</f>
        <v/>
      </c>
      <c r="R426" s="174" t="str">
        <f ca="1">IF(VLOOKUP(F426,料單!$C:$Q,15,FALSE)="","",VLOOKUP(F426,料單!$C:$Q,15,FALSE))</f>
        <v/>
      </c>
      <c r="S426" s="174" t="str">
        <f ca="1">IF(VLOOKUP(F426,料單!$C:$R,16,FALSE)="","",VLOOKUP(F426,料單!$C:$R,16,FALSE))</f>
        <v/>
      </c>
      <c r="T426" s="174" t="str">
        <f ca="1">IF(VLOOKUP(F426,料單!$C:$S,17,FALSE)="","",VLOOKUP(F426,料單!$C:$S,17,FALSE))</f>
        <v/>
      </c>
      <c r="U426" s="174" t="str">
        <f ca="1">_xlfn.IFNA(VLOOKUP(VLOOKUP(F426,料單!C:T,18,FALSE),資料庫!AM:AN,2,FALSE),"A")</f>
        <v>A</v>
      </c>
      <c r="V426" s="174">
        <f ca="1">IF(VLOOKUP(F426,料單!C:U,19,FALSE)="","",VLOOKUP(F426,料單!C:U,19,FALSE))</f>
        <v>1</v>
      </c>
      <c r="W426" s="361" t="str">
        <f t="shared" ca="1" si="31"/>
        <v/>
      </c>
      <c r="X426" s="361" t="str">
        <f t="shared" ca="1" si="32"/>
        <v/>
      </c>
      <c r="Y426" s="361" t="str">
        <f t="shared" ca="1" si="33"/>
        <v/>
      </c>
      <c r="Z426" s="361" t="str">
        <f t="shared" ca="1" si="34"/>
        <v/>
      </c>
      <c r="AA426" s="483">
        <f>料單!$K$3</f>
        <v>0</v>
      </c>
      <c r="AB426" s="483" t="str">
        <f>料單!$L$3</f>
        <v>拉、KD</v>
      </c>
    </row>
    <row r="427" spans="1:28" x14ac:dyDescent="0.25">
      <c r="A427" s="174">
        <f t="shared" si="30"/>
        <v>426</v>
      </c>
      <c r="B427" s="174" t="str">
        <f ca="1">料單!$C$1</f>
        <v>2026101401</v>
      </c>
      <c r="C427" s="174">
        <f>料單!$C$2</f>
        <v>0</v>
      </c>
      <c r="D427" s="6">
        <f>板材才數分析.!B427</f>
        <v>15</v>
      </c>
      <c r="E427" s="6">
        <f>板材才數分析.!C427</f>
        <v>0</v>
      </c>
      <c r="F427" s="6">
        <f>板材才數分析.!D427</f>
        <v>15006</v>
      </c>
      <c r="G427" s="6" t="str">
        <f ca="1">板材才數分析.!E427</f>
        <v>背拉桿</v>
      </c>
      <c r="H427" s="6">
        <f ca="1">板材才數分析.!F427</f>
        <v>-36</v>
      </c>
      <c r="I427" s="6" t="str">
        <f ca="1">板材才數分析.!G427</f>
        <v>AA</v>
      </c>
      <c r="J427" s="6">
        <f ca="1">板材才數分析.!H427</f>
        <v>120</v>
      </c>
      <c r="K427" s="6" t="str">
        <f ca="1">板材才數分析.!I427</f>
        <v/>
      </c>
      <c r="L427" s="6">
        <f ca="1">板材才數分析.!J427</f>
        <v>18</v>
      </c>
      <c r="M427" s="6">
        <f ca="1">板材才數分析.!K427</f>
        <v>0</v>
      </c>
      <c r="N427" s="6" t="str">
        <f ca="1">板材才數分析.!L427</f>
        <v/>
      </c>
      <c r="O427" s="6">
        <f ca="1">板材才數分析.!M427</f>
        <v>0</v>
      </c>
      <c r="P427" t="str">
        <f ca="1">表格15[[#This Row],[封邊色號]]</f>
        <v/>
      </c>
      <c r="Q427" s="174" t="str">
        <f ca="1">IF(VLOOKUP(F427,料單!$C:$P,14,FALSE)="","",VLOOKUP(F427,料單!$C:$P,14,FALSE))</f>
        <v/>
      </c>
      <c r="R427" s="174" t="str">
        <f ca="1">IF(VLOOKUP(F427,料單!$C:$Q,15,FALSE)="","",VLOOKUP(F427,料單!$C:$Q,15,FALSE))</f>
        <v>側</v>
      </c>
      <c r="S427" s="174" t="str">
        <f ca="1">IF(VLOOKUP(F427,料單!$C:$R,16,FALSE)="","",VLOOKUP(F427,料單!$C:$R,16,FALSE))</f>
        <v/>
      </c>
      <c r="T427" s="174" t="str">
        <f ca="1">IF(VLOOKUP(F427,料單!$C:$S,17,FALSE)="","",VLOOKUP(F427,料單!$C:$S,17,FALSE))</f>
        <v/>
      </c>
      <c r="U427" s="174" t="str">
        <f ca="1">_xlfn.IFNA(VLOOKUP(VLOOKUP(F427,料單!C:T,18,FALSE),資料庫!AM:AN,2,FALSE),"A")</f>
        <v>A</v>
      </c>
      <c r="V427" s="174">
        <f ca="1">IF(VLOOKUP(F427,料單!C:U,19,FALSE)="","",VLOOKUP(F427,料單!C:U,19,FALSE))</f>
        <v>1</v>
      </c>
      <c r="W427" s="361" t="str">
        <f t="shared" ca="1" si="31"/>
        <v>A</v>
      </c>
      <c r="X427" s="361" t="str">
        <f t="shared" ca="1" si="32"/>
        <v>A</v>
      </c>
      <c r="Y427" s="361" t="str">
        <f t="shared" ca="1" si="33"/>
        <v/>
      </c>
      <c r="Z427" s="361" t="str">
        <f t="shared" ca="1" si="34"/>
        <v/>
      </c>
      <c r="AA427" s="483">
        <f>料單!$K$3</f>
        <v>0</v>
      </c>
      <c r="AB427" s="483" t="str">
        <f>料單!$L$3</f>
        <v>拉、KD</v>
      </c>
    </row>
    <row r="428" spans="1:28" x14ac:dyDescent="0.25">
      <c r="A428" s="174">
        <f t="shared" si="30"/>
        <v>427</v>
      </c>
      <c r="B428" s="174" t="str">
        <f ca="1">料單!$C$1</f>
        <v>2026101401</v>
      </c>
      <c r="C428" s="174">
        <f>料單!$C$2</f>
        <v>0</v>
      </c>
      <c r="D428" s="6">
        <f>板材才數分析.!B428</f>
        <v>15</v>
      </c>
      <c r="E428" s="6">
        <f>板材才數分析.!C428</f>
        <v>0</v>
      </c>
      <c r="F428" s="6">
        <f>板材才數分析.!D428</f>
        <v>15007</v>
      </c>
      <c r="G428" s="6" t="str">
        <f ca="1">板材才數分析.!E428</f>
        <v>中立板</v>
      </c>
      <c r="H428" s="6">
        <f ca="1">板材才數分析.!F428</f>
        <v>-36</v>
      </c>
      <c r="I428" s="6" t="str">
        <f ca="1">板材才數分析.!G428</f>
        <v>AA</v>
      </c>
      <c r="J428" s="6">
        <f ca="1">板材才數分析.!H428</f>
        <v>-22</v>
      </c>
      <c r="K428" s="6" t="str">
        <f ca="1">板材才數分析.!I428</f>
        <v/>
      </c>
      <c r="L428" s="6">
        <f ca="1">板材才數分析.!J428</f>
        <v>18</v>
      </c>
      <c r="M428" s="6">
        <f ca="1">板材才數分析.!K428</f>
        <v>0</v>
      </c>
      <c r="N428" s="6" t="str">
        <f ca="1">板材才數分析.!L428</f>
        <v/>
      </c>
      <c r="O428" s="6">
        <f ca="1">板材才數分析.!M428</f>
        <v>0</v>
      </c>
      <c r="P428" t="str">
        <f ca="1">表格15[[#This Row],[封邊色號]]</f>
        <v/>
      </c>
      <c r="Q428" s="174" t="str">
        <f ca="1">IF(VLOOKUP(F428,料單!$C:$P,14,FALSE)="","",VLOOKUP(F428,料單!$C:$P,14,FALSE))</f>
        <v/>
      </c>
      <c r="R428" s="174" t="str">
        <f ca="1">IF(VLOOKUP(F428,料單!$C:$Q,15,FALSE)="","",VLOOKUP(F428,料單!$C:$Q,15,FALSE))</f>
        <v>側</v>
      </c>
      <c r="S428" s="174" t="str">
        <f ca="1">IF(VLOOKUP(F428,料單!$C:$R,16,FALSE)="","",VLOOKUP(F428,料單!$C:$R,16,FALSE))</f>
        <v>排</v>
      </c>
      <c r="T428" s="174" t="str">
        <f ca="1">IF(VLOOKUP(F428,料單!$C:$S,17,FALSE)="","",VLOOKUP(F428,料單!$C:$S,17,FALSE))</f>
        <v/>
      </c>
      <c r="U428" s="174" t="str">
        <f ca="1">_xlfn.IFNA(VLOOKUP(VLOOKUP(F428,料單!C:T,18,FALSE),資料庫!AM:AN,2,FALSE),"A")</f>
        <v>A</v>
      </c>
      <c r="V428" s="174">
        <f ca="1">IF(VLOOKUP(F428,料單!C:U,19,FALSE)="","",VLOOKUP(F428,料單!C:U,19,FALSE))</f>
        <v>1</v>
      </c>
      <c r="W428" s="361" t="str">
        <f t="shared" ca="1" si="31"/>
        <v>A</v>
      </c>
      <c r="X428" s="361" t="str">
        <f t="shared" ca="1" si="32"/>
        <v>A</v>
      </c>
      <c r="Y428" s="361" t="str">
        <f t="shared" ca="1" si="33"/>
        <v/>
      </c>
      <c r="Z428" s="361" t="str">
        <f t="shared" ca="1" si="34"/>
        <v/>
      </c>
      <c r="AA428" s="483">
        <f>料單!$K$3</f>
        <v>0</v>
      </c>
      <c r="AB428" s="483" t="str">
        <f>料單!$L$3</f>
        <v>拉、KD</v>
      </c>
    </row>
    <row r="429" spans="1:28" x14ac:dyDescent="0.25">
      <c r="A429" s="174">
        <f t="shared" si="30"/>
        <v>428</v>
      </c>
      <c r="B429" s="174" t="str">
        <f ca="1">料單!$C$1</f>
        <v>2026101401</v>
      </c>
      <c r="C429" s="174">
        <f>料單!$C$2</f>
        <v>0</v>
      </c>
      <c r="D429" s="6">
        <f>板材才數分析.!B429</f>
        <v>15</v>
      </c>
      <c r="E429" s="6">
        <f>板材才數分析.!C429</f>
        <v>0</v>
      </c>
      <c r="F429" s="6">
        <f>板材才數分析.!D429</f>
        <v>15008</v>
      </c>
      <c r="G429" s="6" t="str">
        <f ca="1">板材才數分析.!E429</f>
        <v>活隔</v>
      </c>
      <c r="H429" s="6">
        <f ca="1">板材才數分析.!F429</f>
        <v>0</v>
      </c>
      <c r="I429" s="6" t="str">
        <f ca="1">板材才數分析.!G429</f>
        <v>AA</v>
      </c>
      <c r="J429" s="6">
        <f ca="1">板材才數分析.!H429</f>
        <v>-32</v>
      </c>
      <c r="K429" s="6" t="str">
        <f ca="1">板材才數分析.!I429</f>
        <v>AA</v>
      </c>
      <c r="L429" s="6">
        <f ca="1">板材才數分析.!J429</f>
        <v>18</v>
      </c>
      <c r="M429" s="6">
        <f ca="1">板材才數分析.!K429</f>
        <v>0</v>
      </c>
      <c r="N429" s="6" t="str">
        <f ca="1">板材才數分析.!L429</f>
        <v/>
      </c>
      <c r="O429" s="6">
        <f ca="1">板材才數分析.!M429</f>
        <v>0</v>
      </c>
      <c r="P429" t="str">
        <f ca="1">表格15[[#This Row],[封邊色號]]</f>
        <v/>
      </c>
      <c r="Q429" s="174" t="str">
        <f ca="1">IF(VLOOKUP(F429,料單!$C:$P,14,FALSE)="","",VLOOKUP(F429,料單!$C:$P,14,FALSE))</f>
        <v/>
      </c>
      <c r="R429" s="174" t="str">
        <f ca="1">IF(VLOOKUP(F429,料單!$C:$Q,15,FALSE)="","",VLOOKUP(F429,料單!$C:$Q,15,FALSE))</f>
        <v/>
      </c>
      <c r="S429" s="174" t="str">
        <f ca="1">IF(VLOOKUP(F429,料單!$C:$R,16,FALSE)="","",VLOOKUP(F429,料單!$C:$R,16,FALSE))</f>
        <v/>
      </c>
      <c r="T429" s="174" t="str">
        <f ca="1">IF(VLOOKUP(F429,料單!$C:$S,17,FALSE)="","",VLOOKUP(F429,料單!$C:$S,17,FALSE))</f>
        <v/>
      </c>
      <c r="U429" s="174" t="str">
        <f ca="1">_xlfn.IFNA(VLOOKUP(VLOOKUP(F429,料單!C:T,18,FALSE),資料庫!AM:AN,2,FALSE),"A")</f>
        <v>A</v>
      </c>
      <c r="V429" s="174">
        <f ca="1">IF(VLOOKUP(F429,料單!C:U,19,FALSE)="","",VLOOKUP(F429,料單!C:U,19,FALSE))</f>
        <v>1</v>
      </c>
      <c r="W429" s="361" t="str">
        <f t="shared" ca="1" si="31"/>
        <v>A</v>
      </c>
      <c r="X429" s="361" t="str">
        <f t="shared" ca="1" si="32"/>
        <v>A</v>
      </c>
      <c r="Y429" s="361" t="str">
        <f t="shared" ca="1" si="33"/>
        <v>A</v>
      </c>
      <c r="Z429" s="361" t="str">
        <f t="shared" ca="1" si="34"/>
        <v>A</v>
      </c>
      <c r="AA429" s="483">
        <f>料單!$K$3</f>
        <v>0</v>
      </c>
      <c r="AB429" s="483" t="str">
        <f>料單!$L$3</f>
        <v>拉、KD</v>
      </c>
    </row>
    <row r="430" spans="1:28" x14ac:dyDescent="0.25">
      <c r="A430" s="174">
        <f t="shared" si="30"/>
        <v>429</v>
      </c>
      <c r="B430" s="174" t="str">
        <f ca="1">料單!$C$1</f>
        <v>2026101401</v>
      </c>
      <c r="C430" s="174">
        <f>料單!$C$2</f>
        <v>0</v>
      </c>
      <c r="D430" s="6">
        <f>板材才數分析.!B430</f>
        <v>15</v>
      </c>
      <c r="E430" s="6">
        <f>板材才數分析.!C430</f>
        <v>0</v>
      </c>
      <c r="F430" s="6">
        <f>板材才數分析.!D430</f>
        <v>15009</v>
      </c>
      <c r="G430" s="6" t="str">
        <f ca="1">板材才數分析.!E430</f>
        <v>固隔</v>
      </c>
      <c r="H430" s="6">
        <f ca="1">板材才數分析.!F430</f>
        <v>0</v>
      </c>
      <c r="I430" s="6" t="str">
        <f ca="1">板材才數分析.!G430</f>
        <v>AA</v>
      </c>
      <c r="J430" s="6">
        <f ca="1">板材才數分析.!H430</f>
        <v>-22</v>
      </c>
      <c r="K430" s="6" t="str">
        <f ca="1">板材才數分析.!I430</f>
        <v/>
      </c>
      <c r="L430" s="6">
        <f ca="1">板材才數分析.!J430</f>
        <v>18</v>
      </c>
      <c r="M430" s="6">
        <f ca="1">板材才數分析.!K430</f>
        <v>0</v>
      </c>
      <c r="N430" s="6" t="str">
        <f ca="1">板材才數分析.!L430</f>
        <v/>
      </c>
      <c r="O430" s="6">
        <f ca="1">板材才數分析.!M430</f>
        <v>0</v>
      </c>
      <c r="P430" t="str">
        <f ca="1">表格15[[#This Row],[封邊色號]]</f>
        <v/>
      </c>
      <c r="Q430" s="174" t="str">
        <f ca="1">IF(VLOOKUP(F430,料單!$C:$P,14,FALSE)="","",VLOOKUP(F430,料單!$C:$P,14,FALSE))</f>
        <v/>
      </c>
      <c r="R430" s="174" t="str">
        <f ca="1">IF(VLOOKUP(F430,料單!$C:$Q,15,FALSE)="","",VLOOKUP(F430,料單!$C:$Q,15,FALSE))</f>
        <v>固</v>
      </c>
      <c r="S430" s="174" t="str">
        <f ca="1">IF(VLOOKUP(F430,料單!$C:$R,16,FALSE)="","",VLOOKUP(F430,料單!$C:$R,16,FALSE))</f>
        <v/>
      </c>
      <c r="T430" s="174" t="str">
        <f ca="1">IF(VLOOKUP(F430,料單!$C:$S,17,FALSE)="","",VLOOKUP(F430,料單!$C:$S,17,FALSE))</f>
        <v/>
      </c>
      <c r="U430" s="174" t="str">
        <f ca="1">_xlfn.IFNA(VLOOKUP(VLOOKUP(F430,料單!C:T,18,FALSE),資料庫!AM:AN,2,FALSE),"A")</f>
        <v>A</v>
      </c>
      <c r="V430" s="174">
        <f ca="1">IF(VLOOKUP(F430,料單!C:U,19,FALSE)="","",VLOOKUP(F430,料單!C:U,19,FALSE))</f>
        <v>1</v>
      </c>
      <c r="W430" s="361" t="str">
        <f t="shared" ca="1" si="31"/>
        <v>A</v>
      </c>
      <c r="X430" s="361" t="str">
        <f t="shared" ca="1" si="32"/>
        <v>A</v>
      </c>
      <c r="Y430" s="361" t="str">
        <f t="shared" ca="1" si="33"/>
        <v/>
      </c>
      <c r="Z430" s="361" t="str">
        <f t="shared" ca="1" si="34"/>
        <v/>
      </c>
      <c r="AA430" s="483">
        <f>料單!$K$3</f>
        <v>0</v>
      </c>
      <c r="AB430" s="483" t="str">
        <f>料單!$L$3</f>
        <v>拉、KD</v>
      </c>
    </row>
    <row r="431" spans="1:28" x14ac:dyDescent="0.25">
      <c r="A431" s="174">
        <f t="shared" si="30"/>
        <v>430</v>
      </c>
      <c r="B431" s="174" t="str">
        <f ca="1">料單!$C$1</f>
        <v>2026101401</v>
      </c>
      <c r="C431" s="174">
        <f>料單!$C$2</f>
        <v>0</v>
      </c>
      <c r="D431" s="6">
        <f>板材才數分析.!B431</f>
        <v>15</v>
      </c>
      <c r="E431" s="6">
        <f>板材才數分析.!C431</f>
        <v>0</v>
      </c>
      <c r="F431" s="6">
        <f>板材才數分析.!D431</f>
        <v>15010</v>
      </c>
      <c r="G431" s="6" t="str">
        <f ca="1">板材才數分析.!E431</f>
        <v>左門板</v>
      </c>
      <c r="H431" s="6">
        <f ca="1">板材才數分析.!F431</f>
        <v>0</v>
      </c>
      <c r="I431" s="6" t="str">
        <f ca="1">板材才數分析.!G431</f>
        <v>AA</v>
      </c>
      <c r="J431" s="6">
        <f ca="1">板材才數分析.!H431</f>
        <v>-4</v>
      </c>
      <c r="K431" s="6" t="str">
        <f ca="1">板材才數分析.!I431</f>
        <v>AA</v>
      </c>
      <c r="L431" s="6">
        <f ca="1">板材才數分析.!J431</f>
        <v>18</v>
      </c>
      <c r="M431" s="6">
        <f ca="1">板材才數分析.!K431</f>
        <v>0</v>
      </c>
      <c r="N431" s="6" t="str">
        <f ca="1">板材才數分析.!L431</f>
        <v/>
      </c>
      <c r="O431" s="6">
        <f ca="1">板材才數分析.!M431</f>
        <v>0</v>
      </c>
      <c r="P431" t="str">
        <f ca="1">表格15[[#This Row],[封邊色號]]</f>
        <v/>
      </c>
      <c r="Q431" s="174" t="str">
        <f ca="1">IF(VLOOKUP(F431,料單!$C:$P,14,FALSE)="","",VLOOKUP(F431,料單!$C:$P,14,FALSE))</f>
        <v>鉸2</v>
      </c>
      <c r="R431" s="174" t="str">
        <f ca="1">IF(VLOOKUP(F431,料單!$C:$Q,15,FALSE)="","",VLOOKUP(F431,料單!$C:$Q,15,FALSE))</f>
        <v/>
      </c>
      <c r="S431" s="174" t="str">
        <f ca="1">IF(VLOOKUP(F431,料單!$C:$R,16,FALSE)="","",VLOOKUP(F431,料單!$C:$R,16,FALSE))</f>
        <v/>
      </c>
      <c r="T431" s="174" t="str">
        <f ca="1">IF(VLOOKUP(F431,料單!$C:$S,17,FALSE)="","",VLOOKUP(F431,料單!$C:$S,17,FALSE))</f>
        <v/>
      </c>
      <c r="U431" s="174" t="str">
        <f ca="1">_xlfn.IFNA(VLOOKUP(VLOOKUP(F431,料單!C:T,18,FALSE),資料庫!AM:AN,2,FALSE),"A")</f>
        <v>A</v>
      </c>
      <c r="V431" s="174">
        <f ca="1">IF(VLOOKUP(F431,料單!C:U,19,FALSE)="","",VLOOKUP(F431,料單!C:U,19,FALSE))</f>
        <v>1</v>
      </c>
      <c r="W431" s="361" t="str">
        <f t="shared" ca="1" si="31"/>
        <v>A</v>
      </c>
      <c r="X431" s="361" t="str">
        <f t="shared" ca="1" si="32"/>
        <v>A</v>
      </c>
      <c r="Y431" s="361" t="str">
        <f t="shared" ca="1" si="33"/>
        <v>A</v>
      </c>
      <c r="Z431" s="361" t="str">
        <f t="shared" ca="1" si="34"/>
        <v>A</v>
      </c>
      <c r="AA431" s="483">
        <f>料單!$K$3</f>
        <v>0</v>
      </c>
      <c r="AB431" s="483" t="str">
        <f>料單!$L$3</f>
        <v>拉、KD</v>
      </c>
    </row>
    <row r="432" spans="1:28" x14ac:dyDescent="0.25">
      <c r="A432" s="174">
        <f t="shared" si="30"/>
        <v>431</v>
      </c>
      <c r="B432" s="174" t="str">
        <f ca="1">料單!$C$1</f>
        <v>2026101401</v>
      </c>
      <c r="C432" s="174">
        <f>料單!$C$2</f>
        <v>0</v>
      </c>
      <c r="D432" s="6">
        <f>板材才數分析.!B432</f>
        <v>15</v>
      </c>
      <c r="E432" s="6">
        <f>板材才數分析.!C432</f>
        <v>0</v>
      </c>
      <c r="F432" s="6">
        <f>板材才數分析.!D432</f>
        <v>15011</v>
      </c>
      <c r="G432" s="6" t="str">
        <f ca="1">板材才數分析.!E432</f>
        <v>右門板</v>
      </c>
      <c r="H432" s="6">
        <f ca="1">板材才數分析.!F432</f>
        <v>0</v>
      </c>
      <c r="I432" s="6" t="str">
        <f ca="1">板材才數分析.!G432</f>
        <v>AA</v>
      </c>
      <c r="J432" s="6">
        <f ca="1">板材才數分析.!H432</f>
        <v>-4</v>
      </c>
      <c r="K432" s="6" t="str">
        <f ca="1">板材才數分析.!I432</f>
        <v>AA</v>
      </c>
      <c r="L432" s="6">
        <f ca="1">板材才數分析.!J432</f>
        <v>18</v>
      </c>
      <c r="M432" s="6">
        <f ca="1">板材才數分析.!K432</f>
        <v>0</v>
      </c>
      <c r="N432" s="6" t="str">
        <f ca="1">板材才數分析.!L432</f>
        <v/>
      </c>
      <c r="O432" s="6">
        <f ca="1">板材才數分析.!M432</f>
        <v>0</v>
      </c>
      <c r="P432" t="str">
        <f ca="1">表格15[[#This Row],[封邊色號]]</f>
        <v/>
      </c>
      <c r="Q432" s="174" t="str">
        <f ca="1">IF(VLOOKUP(F432,料單!$C:$P,14,FALSE)="","",VLOOKUP(F432,料單!$C:$P,14,FALSE))</f>
        <v>鉸2</v>
      </c>
      <c r="R432" s="174" t="str">
        <f ca="1">IF(VLOOKUP(F432,料單!$C:$Q,15,FALSE)="","",VLOOKUP(F432,料單!$C:$Q,15,FALSE))</f>
        <v/>
      </c>
      <c r="S432" s="174" t="str">
        <f ca="1">IF(VLOOKUP(F432,料單!$C:$R,16,FALSE)="","",VLOOKUP(F432,料單!$C:$R,16,FALSE))</f>
        <v/>
      </c>
      <c r="T432" s="174" t="str">
        <f ca="1">IF(VLOOKUP(F432,料單!$C:$S,17,FALSE)="","",VLOOKUP(F432,料單!$C:$S,17,FALSE))</f>
        <v/>
      </c>
      <c r="U432" s="174" t="str">
        <f ca="1">_xlfn.IFNA(VLOOKUP(VLOOKUP(F432,料單!C:T,18,FALSE),資料庫!AM:AN,2,FALSE),"A")</f>
        <v>A</v>
      </c>
      <c r="V432" s="174">
        <f ca="1">IF(VLOOKUP(F432,料單!C:U,19,FALSE)="","",VLOOKUP(F432,料單!C:U,19,FALSE))</f>
        <v>1</v>
      </c>
      <c r="W432" s="361" t="str">
        <f t="shared" ca="1" si="31"/>
        <v>A</v>
      </c>
      <c r="X432" s="361" t="str">
        <f t="shared" ca="1" si="32"/>
        <v>A</v>
      </c>
      <c r="Y432" s="361" t="str">
        <f t="shared" ca="1" si="33"/>
        <v>A</v>
      </c>
      <c r="Z432" s="361" t="str">
        <f t="shared" ca="1" si="34"/>
        <v>A</v>
      </c>
      <c r="AA432" s="483">
        <f>料單!$K$3</f>
        <v>0</v>
      </c>
      <c r="AB432" s="483" t="str">
        <f>料單!$L$3</f>
        <v>拉、KD</v>
      </c>
    </row>
    <row r="433" spans="1:28" x14ac:dyDescent="0.25">
      <c r="A433" s="174">
        <f t="shared" si="30"/>
        <v>432</v>
      </c>
      <c r="B433" s="174" t="str">
        <f ca="1">料單!$C$1</f>
        <v>2026101401</v>
      </c>
      <c r="C433" s="174">
        <f>料單!$C$2</f>
        <v>0</v>
      </c>
      <c r="D433" s="6">
        <f>板材才數分析.!B433</f>
        <v>15</v>
      </c>
      <c r="E433" s="6">
        <f>板材才數分析.!C433</f>
        <v>0</v>
      </c>
      <c r="F433" s="6">
        <f>板材才數分析.!D433</f>
        <v>15012</v>
      </c>
      <c r="G433" s="6">
        <f ca="1">板材才數分析.!E433</f>
        <v>0</v>
      </c>
      <c r="H433" s="6">
        <f ca="1">板材才數分析.!F433</f>
        <v>0</v>
      </c>
      <c r="I433" s="6" t="str">
        <f ca="1">板材才數分析.!G433</f>
        <v/>
      </c>
      <c r="J433" s="6">
        <f ca="1">板材才數分析.!H433</f>
        <v>0</v>
      </c>
      <c r="K433" s="6" t="str">
        <f ca="1">板材才數分析.!I433</f>
        <v/>
      </c>
      <c r="L433" s="6">
        <f ca="1">板材才數分析.!J433</f>
        <v>0</v>
      </c>
      <c r="M433" s="6">
        <f ca="1">板材才數分析.!K433</f>
        <v>0</v>
      </c>
      <c r="N433" s="6" t="str">
        <f ca="1">板材才數分析.!L433</f>
        <v/>
      </c>
      <c r="O433" s="6">
        <f ca="1">板材才數分析.!M433</f>
        <v>0</v>
      </c>
      <c r="P433" t="str">
        <f ca="1">表格15[[#This Row],[封邊色號]]</f>
        <v/>
      </c>
      <c r="Q433" s="174" t="str">
        <f ca="1">IF(VLOOKUP(F433,料單!$C:$P,14,FALSE)="","",VLOOKUP(F433,料單!$C:$P,14,FALSE))</f>
        <v/>
      </c>
      <c r="R433" s="174" t="str">
        <f ca="1">IF(VLOOKUP(F433,料單!$C:$Q,15,FALSE)="","",VLOOKUP(F433,料單!$C:$Q,15,FALSE))</f>
        <v/>
      </c>
      <c r="S433" s="174" t="str">
        <f ca="1">IF(VLOOKUP(F433,料單!$C:$R,16,FALSE)="","",VLOOKUP(F433,料單!$C:$R,16,FALSE))</f>
        <v/>
      </c>
      <c r="T433" s="174" t="str">
        <f ca="1">IF(VLOOKUP(F433,料單!$C:$S,17,FALSE)="","",VLOOKUP(F433,料單!$C:$S,17,FALSE))</f>
        <v/>
      </c>
      <c r="U433" s="174" t="str">
        <f ca="1">_xlfn.IFNA(VLOOKUP(VLOOKUP(F433,料單!C:T,18,FALSE),資料庫!AM:AN,2,FALSE),"A")</f>
        <v>A</v>
      </c>
      <c r="V433" s="174" t="str">
        <f ca="1">IF(VLOOKUP(F433,料單!C:U,19,FALSE)="","",VLOOKUP(F433,料單!C:U,19,FALSE))</f>
        <v/>
      </c>
      <c r="W433" s="361" t="str">
        <f t="shared" ca="1" si="31"/>
        <v/>
      </c>
      <c r="X433" s="361" t="str">
        <f t="shared" ca="1" si="32"/>
        <v/>
      </c>
      <c r="Y433" s="361" t="str">
        <f t="shared" ca="1" si="33"/>
        <v/>
      </c>
      <c r="Z433" s="361" t="str">
        <f t="shared" ca="1" si="34"/>
        <v/>
      </c>
      <c r="AA433" s="483">
        <f>料單!$K$3</f>
        <v>0</v>
      </c>
      <c r="AB433" s="483" t="str">
        <f>料單!$L$3</f>
        <v>拉、KD</v>
      </c>
    </row>
    <row r="434" spans="1:28" x14ac:dyDescent="0.25">
      <c r="A434" s="174">
        <f t="shared" si="30"/>
        <v>433</v>
      </c>
      <c r="B434" s="174" t="str">
        <f ca="1">料單!$C$1</f>
        <v>2026101401</v>
      </c>
      <c r="C434" s="174">
        <f>料單!$C$2</f>
        <v>0</v>
      </c>
      <c r="D434" s="6">
        <f>板材才數分析.!B434</f>
        <v>15</v>
      </c>
      <c r="E434" s="6">
        <f>板材才數分析.!C434</f>
        <v>0</v>
      </c>
      <c r="F434" s="6">
        <f>板材才數分析.!D434</f>
        <v>15013</v>
      </c>
      <c r="G434" s="6">
        <f ca="1">板材才數分析.!E434</f>
        <v>0</v>
      </c>
      <c r="H434" s="6">
        <f ca="1">板材才數分析.!F434</f>
        <v>0</v>
      </c>
      <c r="I434" s="6" t="str">
        <f ca="1">板材才數分析.!G434</f>
        <v/>
      </c>
      <c r="J434" s="6">
        <f ca="1">板材才數分析.!H434</f>
        <v>0</v>
      </c>
      <c r="K434" s="6" t="str">
        <f ca="1">板材才數分析.!I434</f>
        <v/>
      </c>
      <c r="L434" s="6">
        <f ca="1">板材才數分析.!J434</f>
        <v>0</v>
      </c>
      <c r="M434" s="6">
        <f ca="1">板材才數分析.!K434</f>
        <v>0</v>
      </c>
      <c r="N434" s="6" t="str">
        <f ca="1">板材才數分析.!L434</f>
        <v/>
      </c>
      <c r="O434" s="6">
        <f ca="1">板材才數分析.!M434</f>
        <v>0</v>
      </c>
      <c r="P434" t="str">
        <f ca="1">表格15[[#This Row],[封邊色號]]</f>
        <v/>
      </c>
      <c r="Q434" s="174" t="str">
        <f ca="1">IF(VLOOKUP(F434,料單!$C:$P,14,FALSE)="","",VLOOKUP(F434,料單!$C:$P,14,FALSE))</f>
        <v/>
      </c>
      <c r="R434" s="174" t="str">
        <f ca="1">IF(VLOOKUP(F434,料單!$C:$Q,15,FALSE)="","",VLOOKUP(F434,料單!$C:$Q,15,FALSE))</f>
        <v/>
      </c>
      <c r="S434" s="174" t="str">
        <f ca="1">IF(VLOOKUP(F434,料單!$C:$R,16,FALSE)="","",VLOOKUP(F434,料單!$C:$R,16,FALSE))</f>
        <v/>
      </c>
      <c r="T434" s="174" t="str">
        <f ca="1">IF(VLOOKUP(F434,料單!$C:$S,17,FALSE)="","",VLOOKUP(F434,料單!$C:$S,17,FALSE))</f>
        <v/>
      </c>
      <c r="U434" s="174" t="str">
        <f ca="1">_xlfn.IFNA(VLOOKUP(VLOOKUP(F434,料單!C:T,18,FALSE),資料庫!AM:AN,2,FALSE),"A")</f>
        <v>A</v>
      </c>
      <c r="V434" s="174" t="str">
        <f ca="1">IF(VLOOKUP(F434,料單!C:U,19,FALSE)="","",VLOOKUP(F434,料單!C:U,19,FALSE))</f>
        <v/>
      </c>
      <c r="W434" s="361" t="str">
        <f t="shared" ca="1" si="31"/>
        <v/>
      </c>
      <c r="X434" s="361" t="str">
        <f t="shared" ca="1" si="32"/>
        <v/>
      </c>
      <c r="Y434" s="361" t="str">
        <f t="shared" ca="1" si="33"/>
        <v/>
      </c>
      <c r="Z434" s="361" t="str">
        <f t="shared" ca="1" si="34"/>
        <v/>
      </c>
      <c r="AA434" s="483">
        <f>料單!$K$3</f>
        <v>0</v>
      </c>
      <c r="AB434" s="483" t="str">
        <f>料單!$L$3</f>
        <v>拉、KD</v>
      </c>
    </row>
    <row r="435" spans="1:28" x14ac:dyDescent="0.25">
      <c r="A435" s="174">
        <f t="shared" si="30"/>
        <v>434</v>
      </c>
      <c r="B435" s="174" t="str">
        <f ca="1">料單!$C$1</f>
        <v>2026101401</v>
      </c>
      <c r="C435" s="174">
        <f>料單!$C$2</f>
        <v>0</v>
      </c>
      <c r="D435" s="6">
        <f>板材才數分析.!B435</f>
        <v>15</v>
      </c>
      <c r="E435" s="6">
        <f>板材才數分析.!C435</f>
        <v>0</v>
      </c>
      <c r="F435" s="6">
        <f>板材才數分析.!D435</f>
        <v>15014</v>
      </c>
      <c r="G435" s="6">
        <f ca="1">板材才數分析.!E435</f>
        <v>0</v>
      </c>
      <c r="H435" s="6">
        <f ca="1">板材才數分析.!F435</f>
        <v>0</v>
      </c>
      <c r="I435" s="6" t="str">
        <f ca="1">板材才數分析.!G435</f>
        <v/>
      </c>
      <c r="J435" s="6">
        <f ca="1">板材才數分析.!H435</f>
        <v>0</v>
      </c>
      <c r="K435" s="6" t="str">
        <f ca="1">板材才數分析.!I435</f>
        <v/>
      </c>
      <c r="L435" s="6">
        <f ca="1">板材才數分析.!J435</f>
        <v>0</v>
      </c>
      <c r="M435" s="6">
        <f ca="1">板材才數分析.!K435</f>
        <v>0</v>
      </c>
      <c r="N435" s="6" t="str">
        <f ca="1">板材才數分析.!L435</f>
        <v/>
      </c>
      <c r="O435" s="6">
        <f ca="1">板材才數分析.!M435</f>
        <v>0</v>
      </c>
      <c r="P435" t="str">
        <f ca="1">表格15[[#This Row],[封邊色號]]</f>
        <v/>
      </c>
      <c r="Q435" s="174" t="str">
        <f ca="1">IF(VLOOKUP(F435,料單!$C:$P,14,FALSE)="","",VLOOKUP(F435,料單!$C:$P,14,FALSE))</f>
        <v/>
      </c>
      <c r="R435" s="174" t="str">
        <f ca="1">IF(VLOOKUP(F435,料單!$C:$Q,15,FALSE)="","",VLOOKUP(F435,料單!$C:$Q,15,FALSE))</f>
        <v/>
      </c>
      <c r="S435" s="174" t="str">
        <f ca="1">IF(VLOOKUP(F435,料單!$C:$R,16,FALSE)="","",VLOOKUP(F435,料單!$C:$R,16,FALSE))</f>
        <v/>
      </c>
      <c r="T435" s="174" t="str">
        <f ca="1">IF(VLOOKUP(F435,料單!$C:$S,17,FALSE)="","",VLOOKUP(F435,料單!$C:$S,17,FALSE))</f>
        <v/>
      </c>
      <c r="U435" s="174" t="str">
        <f ca="1">_xlfn.IFNA(VLOOKUP(VLOOKUP(F435,料單!C:T,18,FALSE),資料庫!AM:AN,2,FALSE),"A")</f>
        <v>A</v>
      </c>
      <c r="V435" s="174" t="str">
        <f ca="1">IF(VLOOKUP(F435,料單!C:U,19,FALSE)="","",VLOOKUP(F435,料單!C:U,19,FALSE))</f>
        <v/>
      </c>
      <c r="W435" s="361" t="str">
        <f t="shared" ca="1" si="31"/>
        <v/>
      </c>
      <c r="X435" s="361" t="str">
        <f t="shared" ca="1" si="32"/>
        <v/>
      </c>
      <c r="Y435" s="361" t="str">
        <f t="shared" ca="1" si="33"/>
        <v/>
      </c>
      <c r="Z435" s="361" t="str">
        <f t="shared" ca="1" si="34"/>
        <v/>
      </c>
      <c r="AA435" s="483">
        <f>料單!$K$3</f>
        <v>0</v>
      </c>
      <c r="AB435" s="483" t="str">
        <f>料單!$L$3</f>
        <v>拉、KD</v>
      </c>
    </row>
    <row r="436" spans="1:28" x14ac:dyDescent="0.25">
      <c r="A436" s="174">
        <f t="shared" si="30"/>
        <v>435</v>
      </c>
      <c r="B436" s="174" t="str">
        <f ca="1">料單!$C$1</f>
        <v>2026101401</v>
      </c>
      <c r="C436" s="174">
        <f>料單!$C$2</f>
        <v>0</v>
      </c>
      <c r="D436" s="6">
        <f>板材才數分析.!B436</f>
        <v>15</v>
      </c>
      <c r="E436" s="6">
        <f>板材才數分析.!C436</f>
        <v>0</v>
      </c>
      <c r="F436" s="6">
        <f>板材才數分析.!D436</f>
        <v>15015</v>
      </c>
      <c r="G436" s="6">
        <f ca="1">板材才數分析.!E436</f>
        <v>0</v>
      </c>
      <c r="H436" s="6">
        <f ca="1">板材才數分析.!F436</f>
        <v>0</v>
      </c>
      <c r="I436" s="6" t="str">
        <f ca="1">板材才數分析.!G436</f>
        <v/>
      </c>
      <c r="J436" s="6">
        <f ca="1">板材才數分析.!H436</f>
        <v>0</v>
      </c>
      <c r="K436" s="6" t="str">
        <f ca="1">板材才數分析.!I436</f>
        <v/>
      </c>
      <c r="L436" s="6">
        <f ca="1">板材才數分析.!J436</f>
        <v>0</v>
      </c>
      <c r="M436" s="6">
        <f ca="1">板材才數分析.!K436</f>
        <v>0</v>
      </c>
      <c r="N436" s="6" t="str">
        <f ca="1">板材才數分析.!L436</f>
        <v/>
      </c>
      <c r="O436" s="6">
        <f ca="1">板材才數分析.!M436</f>
        <v>0</v>
      </c>
      <c r="P436" t="str">
        <f ca="1">表格15[[#This Row],[封邊色號]]</f>
        <v/>
      </c>
      <c r="Q436" s="174" t="str">
        <f ca="1">IF(VLOOKUP(F436,料單!$C:$P,14,FALSE)="","",VLOOKUP(F436,料單!$C:$P,14,FALSE))</f>
        <v/>
      </c>
      <c r="R436" s="174" t="str">
        <f ca="1">IF(VLOOKUP(F436,料單!$C:$Q,15,FALSE)="","",VLOOKUP(F436,料單!$C:$Q,15,FALSE))</f>
        <v/>
      </c>
      <c r="S436" s="174" t="str">
        <f ca="1">IF(VLOOKUP(F436,料單!$C:$R,16,FALSE)="","",VLOOKUP(F436,料單!$C:$R,16,FALSE))</f>
        <v/>
      </c>
      <c r="T436" s="174" t="str">
        <f ca="1">IF(VLOOKUP(F436,料單!$C:$S,17,FALSE)="","",VLOOKUP(F436,料單!$C:$S,17,FALSE))</f>
        <v/>
      </c>
      <c r="U436" s="174" t="str">
        <f ca="1">_xlfn.IFNA(VLOOKUP(VLOOKUP(F436,料單!C:T,18,FALSE),資料庫!AM:AN,2,FALSE),"A")</f>
        <v>A</v>
      </c>
      <c r="V436" s="174" t="str">
        <f ca="1">IF(VLOOKUP(F436,料單!C:U,19,FALSE)="","",VLOOKUP(F436,料單!C:U,19,FALSE))</f>
        <v/>
      </c>
      <c r="W436" s="361" t="str">
        <f t="shared" ca="1" si="31"/>
        <v/>
      </c>
      <c r="X436" s="361" t="str">
        <f t="shared" ca="1" si="32"/>
        <v/>
      </c>
      <c r="Y436" s="361" t="str">
        <f t="shared" ca="1" si="33"/>
        <v/>
      </c>
      <c r="Z436" s="361" t="str">
        <f t="shared" ca="1" si="34"/>
        <v/>
      </c>
      <c r="AA436" s="483">
        <f>料單!$K$3</f>
        <v>0</v>
      </c>
      <c r="AB436" s="483" t="str">
        <f>料單!$L$3</f>
        <v>拉、KD</v>
      </c>
    </row>
    <row r="437" spans="1:28" x14ac:dyDescent="0.25">
      <c r="A437" s="174">
        <f t="shared" si="30"/>
        <v>436</v>
      </c>
      <c r="B437" s="174" t="str">
        <f ca="1">料單!$C$1</f>
        <v>2026101401</v>
      </c>
      <c r="C437" s="174">
        <f>料單!$C$2</f>
        <v>0</v>
      </c>
      <c r="D437" s="6">
        <f>板材才數分析.!B437</f>
        <v>15</v>
      </c>
      <c r="E437" s="6">
        <f>板材才數分析.!C437</f>
        <v>0</v>
      </c>
      <c r="F437" s="6">
        <f>板材才數分析.!D437</f>
        <v>15016</v>
      </c>
      <c r="G437" s="6">
        <f ca="1">板材才數分析.!E437</f>
        <v>0</v>
      </c>
      <c r="H437" s="6">
        <f ca="1">板材才數分析.!F437</f>
        <v>0</v>
      </c>
      <c r="I437" s="6" t="str">
        <f ca="1">板材才數分析.!G437</f>
        <v/>
      </c>
      <c r="J437" s="6">
        <f ca="1">板材才數分析.!H437</f>
        <v>0</v>
      </c>
      <c r="K437" s="6" t="str">
        <f ca="1">板材才數分析.!I437</f>
        <v/>
      </c>
      <c r="L437" s="6">
        <f ca="1">板材才數分析.!J437</f>
        <v>0</v>
      </c>
      <c r="M437" s="6">
        <f ca="1">板材才數分析.!K437</f>
        <v>0</v>
      </c>
      <c r="N437" s="6" t="str">
        <f ca="1">板材才數分析.!L437</f>
        <v/>
      </c>
      <c r="O437" s="6">
        <f ca="1">板材才數分析.!M437</f>
        <v>0</v>
      </c>
      <c r="P437" t="str">
        <f ca="1">表格15[[#This Row],[封邊色號]]</f>
        <v/>
      </c>
      <c r="Q437" s="174" t="str">
        <f ca="1">IF(VLOOKUP(F437,料單!$C:$P,14,FALSE)="","",VLOOKUP(F437,料單!$C:$P,14,FALSE))</f>
        <v/>
      </c>
      <c r="R437" s="174" t="str">
        <f ca="1">IF(VLOOKUP(F437,料單!$C:$Q,15,FALSE)="","",VLOOKUP(F437,料單!$C:$Q,15,FALSE))</f>
        <v/>
      </c>
      <c r="S437" s="174" t="str">
        <f ca="1">IF(VLOOKUP(F437,料單!$C:$R,16,FALSE)="","",VLOOKUP(F437,料單!$C:$R,16,FALSE))</f>
        <v/>
      </c>
      <c r="T437" s="174" t="str">
        <f ca="1">IF(VLOOKUP(F437,料單!$C:$S,17,FALSE)="","",VLOOKUP(F437,料單!$C:$S,17,FALSE))</f>
        <v/>
      </c>
      <c r="U437" s="174" t="str">
        <f ca="1">_xlfn.IFNA(VLOOKUP(VLOOKUP(F437,料單!C:T,18,FALSE),資料庫!AM:AN,2,FALSE),"A")</f>
        <v>A</v>
      </c>
      <c r="V437" s="174" t="str">
        <f ca="1">IF(VLOOKUP(F437,料單!C:U,19,FALSE)="","",VLOOKUP(F437,料單!C:U,19,FALSE))</f>
        <v/>
      </c>
      <c r="W437" s="361" t="str">
        <f t="shared" ca="1" si="31"/>
        <v/>
      </c>
      <c r="X437" s="361" t="str">
        <f t="shared" ca="1" si="32"/>
        <v/>
      </c>
      <c r="Y437" s="361" t="str">
        <f t="shared" ca="1" si="33"/>
        <v/>
      </c>
      <c r="Z437" s="361" t="str">
        <f t="shared" ca="1" si="34"/>
        <v/>
      </c>
      <c r="AA437" s="483">
        <f>料單!$K$3</f>
        <v>0</v>
      </c>
      <c r="AB437" s="483" t="str">
        <f>料單!$L$3</f>
        <v>拉、KD</v>
      </c>
    </row>
    <row r="438" spans="1:28" x14ac:dyDescent="0.25">
      <c r="A438" s="174">
        <f t="shared" si="30"/>
        <v>437</v>
      </c>
      <c r="B438" s="174" t="str">
        <f ca="1">料單!$C$1</f>
        <v>2026101401</v>
      </c>
      <c r="C438" s="174">
        <f>料單!$C$2</f>
        <v>0</v>
      </c>
      <c r="D438" s="6">
        <f>板材才數分析.!B438</f>
        <v>15</v>
      </c>
      <c r="E438" s="6">
        <f>板材才數分析.!C438</f>
        <v>0</v>
      </c>
      <c r="F438" s="6">
        <f>板材才數分析.!D438</f>
        <v>15017</v>
      </c>
      <c r="G438" s="6">
        <f ca="1">板材才數分析.!E438</f>
        <v>0</v>
      </c>
      <c r="H438" s="6">
        <f ca="1">板材才數分析.!F438</f>
        <v>0</v>
      </c>
      <c r="I438" s="6" t="str">
        <f ca="1">板材才數分析.!G438</f>
        <v/>
      </c>
      <c r="J438" s="6">
        <f ca="1">板材才數分析.!H438</f>
        <v>0</v>
      </c>
      <c r="K438" s="6" t="str">
        <f ca="1">板材才數分析.!I438</f>
        <v/>
      </c>
      <c r="L438" s="6">
        <f ca="1">板材才數分析.!J438</f>
        <v>0</v>
      </c>
      <c r="M438" s="6">
        <f ca="1">板材才數分析.!K438</f>
        <v>0</v>
      </c>
      <c r="N438" s="6" t="str">
        <f ca="1">板材才數分析.!L438</f>
        <v/>
      </c>
      <c r="O438" s="6">
        <f ca="1">板材才數分析.!M438</f>
        <v>0</v>
      </c>
      <c r="P438" t="str">
        <f ca="1">表格15[[#This Row],[封邊色號]]</f>
        <v/>
      </c>
      <c r="Q438" s="174" t="str">
        <f ca="1">IF(VLOOKUP(F438,料單!$C:$P,14,FALSE)="","",VLOOKUP(F438,料單!$C:$P,14,FALSE))</f>
        <v/>
      </c>
      <c r="R438" s="174" t="str">
        <f ca="1">IF(VLOOKUP(F438,料單!$C:$Q,15,FALSE)="","",VLOOKUP(F438,料單!$C:$Q,15,FALSE))</f>
        <v/>
      </c>
      <c r="S438" s="174" t="str">
        <f ca="1">IF(VLOOKUP(F438,料單!$C:$R,16,FALSE)="","",VLOOKUP(F438,料單!$C:$R,16,FALSE))</f>
        <v/>
      </c>
      <c r="T438" s="174" t="str">
        <f ca="1">IF(VLOOKUP(F438,料單!$C:$S,17,FALSE)="","",VLOOKUP(F438,料單!$C:$S,17,FALSE))</f>
        <v/>
      </c>
      <c r="U438" s="174" t="str">
        <f ca="1">_xlfn.IFNA(VLOOKUP(VLOOKUP(F438,料單!C:T,18,FALSE),資料庫!AM:AN,2,FALSE),"A")</f>
        <v>A</v>
      </c>
      <c r="V438" s="174" t="str">
        <f ca="1">IF(VLOOKUP(F438,料單!C:U,19,FALSE)="","",VLOOKUP(F438,料單!C:U,19,FALSE))</f>
        <v/>
      </c>
      <c r="W438" s="361" t="str">
        <f t="shared" ca="1" si="31"/>
        <v/>
      </c>
      <c r="X438" s="361" t="str">
        <f t="shared" ca="1" si="32"/>
        <v/>
      </c>
      <c r="Y438" s="361" t="str">
        <f t="shared" ca="1" si="33"/>
        <v/>
      </c>
      <c r="Z438" s="361" t="str">
        <f t="shared" ca="1" si="34"/>
        <v/>
      </c>
      <c r="AA438" s="483">
        <f>料單!$K$3</f>
        <v>0</v>
      </c>
      <c r="AB438" s="483" t="str">
        <f>料單!$L$3</f>
        <v>拉、KD</v>
      </c>
    </row>
    <row r="439" spans="1:28" x14ac:dyDescent="0.25">
      <c r="A439" s="174">
        <f t="shared" si="30"/>
        <v>438</v>
      </c>
      <c r="B439" s="174" t="str">
        <f ca="1">料單!$C$1</f>
        <v>2026101401</v>
      </c>
      <c r="C439" s="174">
        <f>料單!$C$2</f>
        <v>0</v>
      </c>
      <c r="D439" s="6">
        <f>板材才數分析.!B439</f>
        <v>15</v>
      </c>
      <c r="E439" s="6">
        <f>板材才數分析.!C439</f>
        <v>0</v>
      </c>
      <c r="F439" s="6">
        <f>板材才數分析.!D439</f>
        <v>15018</v>
      </c>
      <c r="G439" s="6">
        <f ca="1">板材才數分析.!E439</f>
        <v>0</v>
      </c>
      <c r="H439" s="6">
        <f ca="1">板材才數分析.!F439</f>
        <v>0</v>
      </c>
      <c r="I439" s="6" t="str">
        <f ca="1">板材才數分析.!G439</f>
        <v/>
      </c>
      <c r="J439" s="6">
        <f ca="1">板材才數分析.!H439</f>
        <v>0</v>
      </c>
      <c r="K439" s="6" t="str">
        <f ca="1">板材才數分析.!I439</f>
        <v/>
      </c>
      <c r="L439" s="6">
        <f ca="1">板材才數分析.!J439</f>
        <v>0</v>
      </c>
      <c r="M439" s="6">
        <f ca="1">板材才數分析.!K439</f>
        <v>0</v>
      </c>
      <c r="N439" s="6" t="str">
        <f ca="1">板材才數分析.!L439</f>
        <v/>
      </c>
      <c r="O439" s="6">
        <f ca="1">板材才數分析.!M439</f>
        <v>0</v>
      </c>
      <c r="P439" t="str">
        <f ca="1">表格15[[#This Row],[封邊色號]]</f>
        <v/>
      </c>
      <c r="Q439" s="174" t="str">
        <f ca="1">IF(VLOOKUP(F439,料單!$C:$P,14,FALSE)="","",VLOOKUP(F439,料單!$C:$P,14,FALSE))</f>
        <v/>
      </c>
      <c r="R439" s="174" t="str">
        <f ca="1">IF(VLOOKUP(F439,料單!$C:$Q,15,FALSE)="","",VLOOKUP(F439,料單!$C:$Q,15,FALSE))</f>
        <v/>
      </c>
      <c r="S439" s="174" t="str">
        <f ca="1">IF(VLOOKUP(F439,料單!$C:$R,16,FALSE)="","",VLOOKUP(F439,料單!$C:$R,16,FALSE))</f>
        <v/>
      </c>
      <c r="T439" s="174" t="str">
        <f ca="1">IF(VLOOKUP(F439,料單!$C:$S,17,FALSE)="","",VLOOKUP(F439,料單!$C:$S,17,FALSE))</f>
        <v/>
      </c>
      <c r="U439" s="174" t="str">
        <f ca="1">_xlfn.IFNA(VLOOKUP(VLOOKUP(F439,料單!C:T,18,FALSE),資料庫!AM:AN,2,FALSE),"A")</f>
        <v>A</v>
      </c>
      <c r="V439" s="174" t="str">
        <f ca="1">IF(VLOOKUP(F439,料單!C:U,19,FALSE)="","",VLOOKUP(F439,料單!C:U,19,FALSE))</f>
        <v/>
      </c>
      <c r="W439" s="361" t="str">
        <f t="shared" ca="1" si="31"/>
        <v/>
      </c>
      <c r="X439" s="361" t="str">
        <f t="shared" ca="1" si="32"/>
        <v/>
      </c>
      <c r="Y439" s="361" t="str">
        <f t="shared" ca="1" si="33"/>
        <v/>
      </c>
      <c r="Z439" s="361" t="str">
        <f t="shared" ca="1" si="34"/>
        <v/>
      </c>
      <c r="AA439" s="483">
        <f>料單!$K$3</f>
        <v>0</v>
      </c>
      <c r="AB439" s="483" t="str">
        <f>料單!$L$3</f>
        <v>拉、KD</v>
      </c>
    </row>
    <row r="440" spans="1:28" x14ac:dyDescent="0.25">
      <c r="A440" s="174">
        <f t="shared" si="30"/>
        <v>439</v>
      </c>
      <c r="B440" s="174" t="str">
        <f ca="1">料單!$C$1</f>
        <v>2026101401</v>
      </c>
      <c r="C440" s="174">
        <f>料單!$C$2</f>
        <v>0</v>
      </c>
      <c r="D440" s="6">
        <f>板材才數分析.!B440</f>
        <v>15</v>
      </c>
      <c r="E440" s="6">
        <f>板材才數分析.!C440</f>
        <v>0</v>
      </c>
      <c r="F440" s="6">
        <f>板材才數分析.!D440</f>
        <v>15019</v>
      </c>
      <c r="G440" s="6">
        <f ca="1">板材才數分析.!E440</f>
        <v>0</v>
      </c>
      <c r="H440" s="6">
        <f ca="1">板材才數分析.!F440</f>
        <v>0</v>
      </c>
      <c r="I440" s="6" t="str">
        <f ca="1">板材才數分析.!G440</f>
        <v/>
      </c>
      <c r="J440" s="6">
        <f ca="1">板材才數分析.!H440</f>
        <v>0</v>
      </c>
      <c r="K440" s="6" t="str">
        <f ca="1">板材才數分析.!I440</f>
        <v/>
      </c>
      <c r="L440" s="6">
        <f ca="1">板材才數分析.!J440</f>
        <v>0</v>
      </c>
      <c r="M440" s="6">
        <f ca="1">板材才數分析.!K440</f>
        <v>0</v>
      </c>
      <c r="N440" s="6" t="str">
        <f ca="1">板材才數分析.!L440</f>
        <v/>
      </c>
      <c r="O440" s="6">
        <f ca="1">板材才數分析.!M440</f>
        <v>0</v>
      </c>
      <c r="P440" t="str">
        <f ca="1">表格15[[#This Row],[封邊色號]]</f>
        <v/>
      </c>
      <c r="Q440" s="174" t="str">
        <f ca="1">IF(VLOOKUP(F440,料單!$C:$P,14,FALSE)="","",VLOOKUP(F440,料單!$C:$P,14,FALSE))</f>
        <v/>
      </c>
      <c r="R440" s="174" t="str">
        <f ca="1">IF(VLOOKUP(F440,料單!$C:$Q,15,FALSE)="","",VLOOKUP(F440,料單!$C:$Q,15,FALSE))</f>
        <v/>
      </c>
      <c r="S440" s="174" t="str">
        <f ca="1">IF(VLOOKUP(F440,料單!$C:$R,16,FALSE)="","",VLOOKUP(F440,料單!$C:$R,16,FALSE))</f>
        <v/>
      </c>
      <c r="T440" s="174" t="str">
        <f ca="1">IF(VLOOKUP(F440,料單!$C:$S,17,FALSE)="","",VLOOKUP(F440,料單!$C:$S,17,FALSE))</f>
        <v/>
      </c>
      <c r="U440" s="174" t="str">
        <f ca="1">_xlfn.IFNA(VLOOKUP(VLOOKUP(F440,料單!C:T,18,FALSE),資料庫!AM:AN,2,FALSE),"A")</f>
        <v>A</v>
      </c>
      <c r="V440" s="174" t="str">
        <f ca="1">IF(VLOOKUP(F440,料單!C:U,19,FALSE)="","",VLOOKUP(F440,料單!C:U,19,FALSE))</f>
        <v/>
      </c>
      <c r="W440" s="361" t="str">
        <f t="shared" ca="1" si="31"/>
        <v/>
      </c>
      <c r="X440" s="361" t="str">
        <f t="shared" ca="1" si="32"/>
        <v/>
      </c>
      <c r="Y440" s="361" t="str">
        <f t="shared" ca="1" si="33"/>
        <v/>
      </c>
      <c r="Z440" s="361" t="str">
        <f t="shared" ca="1" si="34"/>
        <v/>
      </c>
      <c r="AA440" s="483">
        <f>料單!$K$3</f>
        <v>0</v>
      </c>
      <c r="AB440" s="483" t="str">
        <f>料單!$L$3</f>
        <v>拉、KD</v>
      </c>
    </row>
    <row r="441" spans="1:28" x14ac:dyDescent="0.25">
      <c r="A441" s="174">
        <f t="shared" si="30"/>
        <v>440</v>
      </c>
      <c r="B441" s="174" t="str">
        <f ca="1">料單!$C$1</f>
        <v>2026101401</v>
      </c>
      <c r="C441" s="174">
        <f>料單!$C$2</f>
        <v>0</v>
      </c>
      <c r="D441" s="6">
        <f>板材才數分析.!B441</f>
        <v>15</v>
      </c>
      <c r="E441" s="6">
        <f>板材才數分析.!C441</f>
        <v>0</v>
      </c>
      <c r="F441" s="6">
        <f>板材才數分析.!D441</f>
        <v>15020</v>
      </c>
      <c r="G441" s="6">
        <f ca="1">板材才數分析.!E441</f>
        <v>0</v>
      </c>
      <c r="H441" s="6">
        <f ca="1">板材才數分析.!F441</f>
        <v>0</v>
      </c>
      <c r="I441" s="6" t="str">
        <f ca="1">板材才數分析.!G441</f>
        <v/>
      </c>
      <c r="J441" s="6">
        <f ca="1">板材才數分析.!H441</f>
        <v>0</v>
      </c>
      <c r="K441" s="6" t="str">
        <f ca="1">板材才數分析.!I441</f>
        <v/>
      </c>
      <c r="L441" s="6">
        <f ca="1">板材才數分析.!J441</f>
        <v>0</v>
      </c>
      <c r="M441" s="6">
        <f ca="1">板材才數分析.!K441</f>
        <v>0</v>
      </c>
      <c r="N441" s="6" t="str">
        <f ca="1">板材才數分析.!L441</f>
        <v/>
      </c>
      <c r="O441" s="6">
        <f ca="1">板材才數分析.!M441</f>
        <v>0</v>
      </c>
      <c r="P441" t="str">
        <f ca="1">表格15[[#This Row],[封邊色號]]</f>
        <v/>
      </c>
      <c r="Q441" s="174" t="str">
        <f ca="1">IF(VLOOKUP(F441,料單!$C:$P,14,FALSE)="","",VLOOKUP(F441,料單!$C:$P,14,FALSE))</f>
        <v/>
      </c>
      <c r="R441" s="174" t="str">
        <f ca="1">IF(VLOOKUP(F441,料單!$C:$Q,15,FALSE)="","",VLOOKUP(F441,料單!$C:$Q,15,FALSE))</f>
        <v/>
      </c>
      <c r="S441" s="174" t="str">
        <f ca="1">IF(VLOOKUP(F441,料單!$C:$R,16,FALSE)="","",VLOOKUP(F441,料單!$C:$R,16,FALSE))</f>
        <v/>
      </c>
      <c r="T441" s="174" t="str">
        <f ca="1">IF(VLOOKUP(F441,料單!$C:$S,17,FALSE)="","",VLOOKUP(F441,料單!$C:$S,17,FALSE))</f>
        <v/>
      </c>
      <c r="U441" s="174" t="str">
        <f ca="1">_xlfn.IFNA(VLOOKUP(VLOOKUP(F441,料單!C:T,18,FALSE),資料庫!AM:AN,2,FALSE),"A")</f>
        <v>A</v>
      </c>
      <c r="V441" s="174" t="str">
        <f ca="1">IF(VLOOKUP(F441,料單!C:U,19,FALSE)="","",VLOOKUP(F441,料單!C:U,19,FALSE))</f>
        <v/>
      </c>
      <c r="W441" s="361" t="str">
        <f t="shared" ca="1" si="31"/>
        <v/>
      </c>
      <c r="X441" s="361" t="str">
        <f t="shared" ca="1" si="32"/>
        <v/>
      </c>
      <c r="Y441" s="361" t="str">
        <f t="shared" ca="1" si="33"/>
        <v/>
      </c>
      <c r="Z441" s="361" t="str">
        <f t="shared" ca="1" si="34"/>
        <v/>
      </c>
      <c r="AA441" s="483">
        <f>料單!$K$3</f>
        <v>0</v>
      </c>
      <c r="AB441" s="483" t="str">
        <f>料單!$L$3</f>
        <v>拉、KD</v>
      </c>
    </row>
    <row r="442" spans="1:28" x14ac:dyDescent="0.25">
      <c r="A442" s="174">
        <f t="shared" si="30"/>
        <v>441</v>
      </c>
      <c r="B442" s="174" t="str">
        <f ca="1">料單!$C$1</f>
        <v>2026101401</v>
      </c>
      <c r="C442" s="174">
        <f>料單!$C$2</f>
        <v>0</v>
      </c>
      <c r="D442" s="6">
        <f>板材才數分析.!B442</f>
        <v>15</v>
      </c>
      <c r="E442" s="6">
        <f>板材才數分析.!C442</f>
        <v>0</v>
      </c>
      <c r="F442" s="6">
        <f>板材才數分析.!D442</f>
        <v>15021</v>
      </c>
      <c r="G442" s="6">
        <f ca="1">板材才數分析.!E442</f>
        <v>0</v>
      </c>
      <c r="H442" s="6">
        <f ca="1">板材才數分析.!F442</f>
        <v>0</v>
      </c>
      <c r="I442" s="6" t="str">
        <f ca="1">板材才數分析.!G442</f>
        <v/>
      </c>
      <c r="J442" s="6">
        <f ca="1">板材才數分析.!H442</f>
        <v>0</v>
      </c>
      <c r="K442" s="6" t="str">
        <f ca="1">板材才數分析.!I442</f>
        <v/>
      </c>
      <c r="L442" s="6">
        <f ca="1">板材才數分析.!J442</f>
        <v>0</v>
      </c>
      <c r="M442" s="6">
        <f ca="1">板材才數分析.!K442</f>
        <v>0</v>
      </c>
      <c r="N442" s="6" t="str">
        <f ca="1">板材才數分析.!L442</f>
        <v/>
      </c>
      <c r="O442" s="6">
        <f ca="1">板材才數分析.!M442</f>
        <v>0</v>
      </c>
      <c r="P442" t="str">
        <f ca="1">表格15[[#This Row],[封邊色號]]</f>
        <v/>
      </c>
      <c r="Q442" s="174" t="str">
        <f ca="1">IF(VLOOKUP(F442,料單!$C:$P,14,FALSE)="","",VLOOKUP(F442,料單!$C:$P,14,FALSE))</f>
        <v/>
      </c>
      <c r="R442" s="174" t="str">
        <f ca="1">IF(VLOOKUP(F442,料單!$C:$Q,15,FALSE)="","",VLOOKUP(F442,料單!$C:$Q,15,FALSE))</f>
        <v/>
      </c>
      <c r="S442" s="174" t="str">
        <f ca="1">IF(VLOOKUP(F442,料單!$C:$R,16,FALSE)="","",VLOOKUP(F442,料單!$C:$R,16,FALSE))</f>
        <v/>
      </c>
      <c r="T442" s="174" t="str">
        <f ca="1">IF(VLOOKUP(F442,料單!$C:$S,17,FALSE)="","",VLOOKUP(F442,料單!$C:$S,17,FALSE))</f>
        <v/>
      </c>
      <c r="U442" s="174" t="str">
        <f ca="1">_xlfn.IFNA(VLOOKUP(VLOOKUP(F442,料單!C:T,18,FALSE),資料庫!AM:AN,2,FALSE),"A")</f>
        <v>A</v>
      </c>
      <c r="V442" s="174" t="str">
        <f ca="1">IF(VLOOKUP(F442,料單!C:U,19,FALSE)="","",VLOOKUP(F442,料單!C:U,19,FALSE))</f>
        <v/>
      </c>
      <c r="W442" s="361" t="str">
        <f t="shared" ca="1" si="31"/>
        <v/>
      </c>
      <c r="X442" s="361" t="str">
        <f t="shared" ca="1" si="32"/>
        <v/>
      </c>
      <c r="Y442" s="361" t="str">
        <f t="shared" ca="1" si="33"/>
        <v/>
      </c>
      <c r="Z442" s="361" t="str">
        <f t="shared" ca="1" si="34"/>
        <v/>
      </c>
      <c r="AA442" s="483">
        <f>料單!$K$3</f>
        <v>0</v>
      </c>
      <c r="AB442" s="483" t="str">
        <f>料單!$L$3</f>
        <v>拉、KD</v>
      </c>
    </row>
    <row r="443" spans="1:28" x14ac:dyDescent="0.25">
      <c r="A443" s="174">
        <f t="shared" si="30"/>
        <v>442</v>
      </c>
      <c r="B443" s="174" t="str">
        <f ca="1">料單!$C$1</f>
        <v>2026101401</v>
      </c>
      <c r="C443" s="174">
        <f>料單!$C$2</f>
        <v>0</v>
      </c>
      <c r="D443" s="6">
        <f>板材才數分析.!B443</f>
        <v>15</v>
      </c>
      <c r="E443" s="6">
        <f>板材才數分析.!C443</f>
        <v>0</v>
      </c>
      <c r="F443" s="6">
        <f>板材才數分析.!D443</f>
        <v>15022</v>
      </c>
      <c r="G443" s="6">
        <f ca="1">板材才數分析.!E443</f>
        <v>0</v>
      </c>
      <c r="H443" s="6">
        <f ca="1">板材才數分析.!F443</f>
        <v>0</v>
      </c>
      <c r="I443" s="6" t="str">
        <f ca="1">板材才數分析.!G443</f>
        <v/>
      </c>
      <c r="J443" s="6">
        <f ca="1">板材才數分析.!H443</f>
        <v>0</v>
      </c>
      <c r="K443" s="6" t="str">
        <f ca="1">板材才數分析.!I443</f>
        <v/>
      </c>
      <c r="L443" s="6">
        <f ca="1">板材才數分析.!J443</f>
        <v>0</v>
      </c>
      <c r="M443" s="6">
        <f ca="1">板材才數分析.!K443</f>
        <v>0</v>
      </c>
      <c r="N443" s="6" t="str">
        <f ca="1">板材才數分析.!L443</f>
        <v/>
      </c>
      <c r="O443" s="6">
        <f ca="1">板材才數分析.!M443</f>
        <v>0</v>
      </c>
      <c r="P443" t="str">
        <f ca="1">表格15[[#This Row],[封邊色號]]</f>
        <v/>
      </c>
      <c r="Q443" s="174" t="str">
        <f ca="1">IF(VLOOKUP(F443,料單!$C:$P,14,FALSE)="","",VLOOKUP(F443,料單!$C:$P,14,FALSE))</f>
        <v/>
      </c>
      <c r="R443" s="174" t="str">
        <f ca="1">IF(VLOOKUP(F443,料單!$C:$Q,15,FALSE)="","",VLOOKUP(F443,料單!$C:$Q,15,FALSE))</f>
        <v/>
      </c>
      <c r="S443" s="174" t="str">
        <f ca="1">IF(VLOOKUP(F443,料單!$C:$R,16,FALSE)="","",VLOOKUP(F443,料單!$C:$R,16,FALSE))</f>
        <v/>
      </c>
      <c r="T443" s="174" t="str">
        <f ca="1">IF(VLOOKUP(F443,料單!$C:$S,17,FALSE)="","",VLOOKUP(F443,料單!$C:$S,17,FALSE))</f>
        <v/>
      </c>
      <c r="U443" s="174" t="str">
        <f ca="1">_xlfn.IFNA(VLOOKUP(VLOOKUP(F443,料單!C:T,18,FALSE),資料庫!AM:AN,2,FALSE),"A")</f>
        <v>A</v>
      </c>
      <c r="V443" s="174" t="str">
        <f ca="1">IF(VLOOKUP(F443,料單!C:U,19,FALSE)="","",VLOOKUP(F443,料單!C:U,19,FALSE))</f>
        <v/>
      </c>
      <c r="W443" s="361" t="str">
        <f t="shared" ca="1" si="31"/>
        <v/>
      </c>
      <c r="X443" s="361" t="str">
        <f t="shared" ca="1" si="32"/>
        <v/>
      </c>
      <c r="Y443" s="361" t="str">
        <f t="shared" ca="1" si="33"/>
        <v/>
      </c>
      <c r="Z443" s="361" t="str">
        <f t="shared" ca="1" si="34"/>
        <v/>
      </c>
      <c r="AA443" s="483">
        <f>料單!$K$3</f>
        <v>0</v>
      </c>
      <c r="AB443" s="483" t="str">
        <f>料單!$L$3</f>
        <v>拉、KD</v>
      </c>
    </row>
    <row r="444" spans="1:28" x14ac:dyDescent="0.25">
      <c r="A444" s="174">
        <f t="shared" si="30"/>
        <v>443</v>
      </c>
      <c r="B444" s="174" t="str">
        <f ca="1">料單!$C$1</f>
        <v>2026101401</v>
      </c>
      <c r="C444" s="174">
        <f>料單!$C$2</f>
        <v>0</v>
      </c>
      <c r="D444" s="6">
        <f>板材才數分析.!B444</f>
        <v>15</v>
      </c>
      <c r="E444" s="6">
        <f>板材才數分析.!C444</f>
        <v>0</v>
      </c>
      <c r="F444" s="6">
        <f>板材才數分析.!D444</f>
        <v>15023</v>
      </c>
      <c r="G444" s="6">
        <f ca="1">板材才數分析.!E444</f>
        <v>0</v>
      </c>
      <c r="H444" s="6">
        <f ca="1">板材才數分析.!F444</f>
        <v>0</v>
      </c>
      <c r="I444" s="6" t="str">
        <f ca="1">板材才數分析.!G444</f>
        <v/>
      </c>
      <c r="J444" s="6">
        <f ca="1">板材才數分析.!H444</f>
        <v>0</v>
      </c>
      <c r="K444" s="6" t="str">
        <f ca="1">板材才數分析.!I444</f>
        <v/>
      </c>
      <c r="L444" s="6">
        <f ca="1">板材才數分析.!J444</f>
        <v>0</v>
      </c>
      <c r="M444" s="6">
        <f ca="1">板材才數分析.!K444</f>
        <v>0</v>
      </c>
      <c r="N444" s="6" t="str">
        <f ca="1">板材才數分析.!L444</f>
        <v/>
      </c>
      <c r="O444" s="6">
        <f ca="1">板材才數分析.!M444</f>
        <v>0</v>
      </c>
      <c r="P444" t="str">
        <f ca="1">表格15[[#This Row],[封邊色號]]</f>
        <v/>
      </c>
      <c r="Q444" s="174" t="str">
        <f ca="1">IF(VLOOKUP(F444,料單!$C:$P,14,FALSE)="","",VLOOKUP(F444,料單!$C:$P,14,FALSE))</f>
        <v/>
      </c>
      <c r="R444" s="174" t="str">
        <f ca="1">IF(VLOOKUP(F444,料單!$C:$Q,15,FALSE)="","",VLOOKUP(F444,料單!$C:$Q,15,FALSE))</f>
        <v/>
      </c>
      <c r="S444" s="174" t="str">
        <f ca="1">IF(VLOOKUP(F444,料單!$C:$R,16,FALSE)="","",VLOOKUP(F444,料單!$C:$R,16,FALSE))</f>
        <v/>
      </c>
      <c r="T444" s="174" t="str">
        <f ca="1">IF(VLOOKUP(F444,料單!$C:$S,17,FALSE)="","",VLOOKUP(F444,料單!$C:$S,17,FALSE))</f>
        <v/>
      </c>
      <c r="U444" s="174" t="str">
        <f ca="1">_xlfn.IFNA(VLOOKUP(VLOOKUP(F444,料單!C:T,18,FALSE),資料庫!AM:AN,2,FALSE),"A")</f>
        <v>A</v>
      </c>
      <c r="V444" s="174" t="str">
        <f ca="1">IF(VLOOKUP(F444,料單!C:U,19,FALSE)="","",VLOOKUP(F444,料單!C:U,19,FALSE))</f>
        <v/>
      </c>
      <c r="W444" s="361" t="str">
        <f t="shared" ca="1" si="31"/>
        <v/>
      </c>
      <c r="X444" s="361" t="str">
        <f t="shared" ca="1" si="32"/>
        <v/>
      </c>
      <c r="Y444" s="361" t="str">
        <f t="shared" ca="1" si="33"/>
        <v/>
      </c>
      <c r="Z444" s="361" t="str">
        <f t="shared" ca="1" si="34"/>
        <v/>
      </c>
      <c r="AA444" s="483">
        <f>料單!$K$3</f>
        <v>0</v>
      </c>
      <c r="AB444" s="483" t="str">
        <f>料單!$L$3</f>
        <v>拉、KD</v>
      </c>
    </row>
    <row r="445" spans="1:28" x14ac:dyDescent="0.25">
      <c r="A445" s="174">
        <f t="shared" si="30"/>
        <v>444</v>
      </c>
      <c r="B445" s="174" t="str">
        <f ca="1">料單!$C$1</f>
        <v>2026101401</v>
      </c>
      <c r="C445" s="174">
        <f>料單!$C$2</f>
        <v>0</v>
      </c>
      <c r="D445" s="6">
        <f>板材才數分析.!B445</f>
        <v>15</v>
      </c>
      <c r="E445" s="6">
        <f>板材才數分析.!C445</f>
        <v>0</v>
      </c>
      <c r="F445" s="6">
        <f>板材才數分析.!D445</f>
        <v>15024</v>
      </c>
      <c r="G445" s="6">
        <f ca="1">板材才數分析.!E445</f>
        <v>0</v>
      </c>
      <c r="H445" s="6">
        <f ca="1">板材才數分析.!F445</f>
        <v>0</v>
      </c>
      <c r="I445" s="6" t="str">
        <f ca="1">板材才數分析.!G445</f>
        <v/>
      </c>
      <c r="J445" s="6">
        <f ca="1">板材才數分析.!H445</f>
        <v>0</v>
      </c>
      <c r="K445" s="6" t="str">
        <f ca="1">板材才數分析.!I445</f>
        <v/>
      </c>
      <c r="L445" s="6">
        <f ca="1">板材才數分析.!J445</f>
        <v>0</v>
      </c>
      <c r="M445" s="6">
        <f ca="1">板材才數分析.!K445</f>
        <v>0</v>
      </c>
      <c r="N445" s="6" t="str">
        <f ca="1">板材才數分析.!L445</f>
        <v/>
      </c>
      <c r="O445" s="6">
        <f ca="1">板材才數分析.!M445</f>
        <v>0</v>
      </c>
      <c r="P445" t="str">
        <f ca="1">表格15[[#This Row],[封邊色號]]</f>
        <v/>
      </c>
      <c r="Q445" s="174" t="str">
        <f ca="1">IF(VLOOKUP(F445,料單!$C:$P,14,FALSE)="","",VLOOKUP(F445,料單!$C:$P,14,FALSE))</f>
        <v/>
      </c>
      <c r="R445" s="174" t="str">
        <f ca="1">IF(VLOOKUP(F445,料單!$C:$Q,15,FALSE)="","",VLOOKUP(F445,料單!$C:$Q,15,FALSE))</f>
        <v/>
      </c>
      <c r="S445" s="174" t="str">
        <f ca="1">IF(VLOOKUP(F445,料單!$C:$R,16,FALSE)="","",VLOOKUP(F445,料單!$C:$R,16,FALSE))</f>
        <v/>
      </c>
      <c r="T445" s="174" t="str">
        <f ca="1">IF(VLOOKUP(F445,料單!$C:$S,17,FALSE)="","",VLOOKUP(F445,料單!$C:$S,17,FALSE))</f>
        <v/>
      </c>
      <c r="U445" s="174" t="str">
        <f ca="1">_xlfn.IFNA(VLOOKUP(VLOOKUP(F445,料單!C:T,18,FALSE),資料庫!AM:AN,2,FALSE),"A")</f>
        <v>A</v>
      </c>
      <c r="V445" s="174" t="str">
        <f ca="1">IF(VLOOKUP(F445,料單!C:U,19,FALSE)="","",VLOOKUP(F445,料單!C:U,19,FALSE))</f>
        <v/>
      </c>
      <c r="W445" s="361" t="str">
        <f t="shared" ca="1" si="31"/>
        <v/>
      </c>
      <c r="X445" s="361" t="str">
        <f t="shared" ca="1" si="32"/>
        <v/>
      </c>
      <c r="Y445" s="361" t="str">
        <f t="shared" ca="1" si="33"/>
        <v/>
      </c>
      <c r="Z445" s="361" t="str">
        <f t="shared" ca="1" si="34"/>
        <v/>
      </c>
      <c r="AA445" s="483">
        <f>料單!$K$3</f>
        <v>0</v>
      </c>
      <c r="AB445" s="483" t="str">
        <f>料單!$L$3</f>
        <v>拉、KD</v>
      </c>
    </row>
    <row r="446" spans="1:28" x14ac:dyDescent="0.25">
      <c r="A446" s="174">
        <f t="shared" si="30"/>
        <v>445</v>
      </c>
      <c r="B446" s="174" t="str">
        <f ca="1">料單!$C$1</f>
        <v>2026101401</v>
      </c>
      <c r="C446" s="174">
        <f>料單!$C$2</f>
        <v>0</v>
      </c>
      <c r="D446" s="6">
        <f>板材才數分析.!B446</f>
        <v>15</v>
      </c>
      <c r="E446" s="6">
        <f>板材才數分析.!C446</f>
        <v>0</v>
      </c>
      <c r="F446" s="6">
        <f>板材才數分析.!D446</f>
        <v>15025</v>
      </c>
      <c r="G446" s="6">
        <f ca="1">板材才數分析.!E446</f>
        <v>0</v>
      </c>
      <c r="H446" s="6">
        <f ca="1">板材才數分析.!F446</f>
        <v>0</v>
      </c>
      <c r="I446" s="6" t="str">
        <f ca="1">板材才數分析.!G446</f>
        <v/>
      </c>
      <c r="J446" s="6">
        <f ca="1">板材才數分析.!H446</f>
        <v>0</v>
      </c>
      <c r="K446" s="6" t="str">
        <f ca="1">板材才數分析.!I446</f>
        <v/>
      </c>
      <c r="L446" s="6">
        <f ca="1">板材才數分析.!J446</f>
        <v>0</v>
      </c>
      <c r="M446" s="6">
        <f ca="1">板材才數分析.!K446</f>
        <v>0</v>
      </c>
      <c r="N446" s="6" t="str">
        <f ca="1">板材才數分析.!L446</f>
        <v/>
      </c>
      <c r="O446" s="6">
        <f ca="1">板材才數分析.!M446</f>
        <v>0</v>
      </c>
      <c r="P446" t="str">
        <f ca="1">表格15[[#This Row],[封邊色號]]</f>
        <v/>
      </c>
      <c r="Q446" s="174" t="str">
        <f ca="1">IF(VLOOKUP(F446,料單!$C:$P,14,FALSE)="","",VLOOKUP(F446,料單!$C:$P,14,FALSE))</f>
        <v/>
      </c>
      <c r="R446" s="174" t="str">
        <f ca="1">IF(VLOOKUP(F446,料單!$C:$Q,15,FALSE)="","",VLOOKUP(F446,料單!$C:$Q,15,FALSE))</f>
        <v/>
      </c>
      <c r="S446" s="174" t="str">
        <f ca="1">IF(VLOOKUP(F446,料單!$C:$R,16,FALSE)="","",VLOOKUP(F446,料單!$C:$R,16,FALSE))</f>
        <v/>
      </c>
      <c r="T446" s="174" t="str">
        <f ca="1">IF(VLOOKUP(F446,料單!$C:$S,17,FALSE)="","",VLOOKUP(F446,料單!$C:$S,17,FALSE))</f>
        <v/>
      </c>
      <c r="U446" s="174" t="str">
        <f ca="1">_xlfn.IFNA(VLOOKUP(VLOOKUP(F446,料單!C:T,18,FALSE),資料庫!AM:AN,2,FALSE),"A")</f>
        <v>A</v>
      </c>
      <c r="V446" s="174" t="str">
        <f ca="1">IF(VLOOKUP(F446,料單!C:U,19,FALSE)="","",VLOOKUP(F446,料單!C:U,19,FALSE))</f>
        <v/>
      </c>
      <c r="W446" s="361" t="str">
        <f t="shared" ca="1" si="31"/>
        <v/>
      </c>
      <c r="X446" s="361" t="str">
        <f t="shared" ca="1" si="32"/>
        <v/>
      </c>
      <c r="Y446" s="361" t="str">
        <f t="shared" ca="1" si="33"/>
        <v/>
      </c>
      <c r="Z446" s="361" t="str">
        <f t="shared" ca="1" si="34"/>
        <v/>
      </c>
      <c r="AA446" s="483">
        <f>料單!$K$3</f>
        <v>0</v>
      </c>
      <c r="AB446" s="483" t="str">
        <f>料單!$L$3</f>
        <v>拉、KD</v>
      </c>
    </row>
    <row r="447" spans="1:28" x14ac:dyDescent="0.25">
      <c r="A447" s="174">
        <f t="shared" si="30"/>
        <v>446</v>
      </c>
      <c r="B447" s="174" t="str">
        <f ca="1">料單!$C$1</f>
        <v>2026101401</v>
      </c>
      <c r="C447" s="174">
        <f>料單!$C$2</f>
        <v>0</v>
      </c>
      <c r="D447" s="6">
        <f>板材才數分析.!B447</f>
        <v>15</v>
      </c>
      <c r="E447" s="6">
        <f>板材才數分析.!C447</f>
        <v>0</v>
      </c>
      <c r="F447" s="6">
        <f>板材才數分析.!D447</f>
        <v>15026</v>
      </c>
      <c r="G447" s="6">
        <f ca="1">板材才數分析.!E447</f>
        <v>0</v>
      </c>
      <c r="H447" s="6">
        <f ca="1">板材才數分析.!F447</f>
        <v>0</v>
      </c>
      <c r="I447" s="6" t="str">
        <f ca="1">板材才數分析.!G447</f>
        <v/>
      </c>
      <c r="J447" s="6">
        <f ca="1">板材才數分析.!H447</f>
        <v>0</v>
      </c>
      <c r="K447" s="6" t="str">
        <f ca="1">板材才數分析.!I447</f>
        <v/>
      </c>
      <c r="L447" s="6">
        <f ca="1">板材才數分析.!J447</f>
        <v>0</v>
      </c>
      <c r="M447" s="6">
        <f ca="1">板材才數分析.!K447</f>
        <v>0</v>
      </c>
      <c r="N447" s="6" t="str">
        <f ca="1">板材才數分析.!L447</f>
        <v/>
      </c>
      <c r="O447" s="6">
        <f ca="1">板材才數分析.!M447</f>
        <v>0</v>
      </c>
      <c r="P447" t="str">
        <f ca="1">表格15[[#This Row],[封邊色號]]</f>
        <v/>
      </c>
      <c r="Q447" s="174" t="str">
        <f ca="1">IF(VLOOKUP(F447,料單!$C:$P,14,FALSE)="","",VLOOKUP(F447,料單!$C:$P,14,FALSE))</f>
        <v/>
      </c>
      <c r="R447" s="174" t="str">
        <f ca="1">IF(VLOOKUP(F447,料單!$C:$Q,15,FALSE)="","",VLOOKUP(F447,料單!$C:$Q,15,FALSE))</f>
        <v/>
      </c>
      <c r="S447" s="174" t="str">
        <f ca="1">IF(VLOOKUP(F447,料單!$C:$R,16,FALSE)="","",VLOOKUP(F447,料單!$C:$R,16,FALSE))</f>
        <v/>
      </c>
      <c r="T447" s="174" t="str">
        <f ca="1">IF(VLOOKUP(F447,料單!$C:$S,17,FALSE)="","",VLOOKUP(F447,料單!$C:$S,17,FALSE))</f>
        <v/>
      </c>
      <c r="U447" s="174" t="str">
        <f ca="1">_xlfn.IFNA(VLOOKUP(VLOOKUP(F447,料單!C:T,18,FALSE),資料庫!AM:AN,2,FALSE),"A")</f>
        <v>A</v>
      </c>
      <c r="V447" s="174" t="str">
        <f ca="1">IF(VLOOKUP(F447,料單!C:U,19,FALSE)="","",VLOOKUP(F447,料單!C:U,19,FALSE))</f>
        <v/>
      </c>
      <c r="W447" s="361" t="str">
        <f t="shared" ca="1" si="31"/>
        <v/>
      </c>
      <c r="X447" s="361" t="str">
        <f t="shared" ca="1" si="32"/>
        <v/>
      </c>
      <c r="Y447" s="361" t="str">
        <f t="shared" ca="1" si="33"/>
        <v/>
      </c>
      <c r="Z447" s="361" t="str">
        <f t="shared" ca="1" si="34"/>
        <v/>
      </c>
      <c r="AA447" s="483">
        <f>料單!$K$3</f>
        <v>0</v>
      </c>
      <c r="AB447" s="483" t="str">
        <f>料單!$L$3</f>
        <v>拉、KD</v>
      </c>
    </row>
    <row r="448" spans="1:28" x14ac:dyDescent="0.25">
      <c r="A448" s="174">
        <f t="shared" si="30"/>
        <v>447</v>
      </c>
      <c r="B448" s="174" t="str">
        <f ca="1">料單!$C$1</f>
        <v>2026101401</v>
      </c>
      <c r="C448" s="174">
        <f>料單!$C$2</f>
        <v>0</v>
      </c>
      <c r="D448" s="6">
        <f>板材才數分析.!B448</f>
        <v>15</v>
      </c>
      <c r="E448" s="6">
        <f>板材才數分析.!C448</f>
        <v>0</v>
      </c>
      <c r="F448" s="6">
        <f>板材才數分析.!D448</f>
        <v>15027</v>
      </c>
      <c r="G448" s="6">
        <f ca="1">板材才數分析.!E448</f>
        <v>0</v>
      </c>
      <c r="H448" s="6">
        <f ca="1">板材才數分析.!F448</f>
        <v>0</v>
      </c>
      <c r="I448" s="6" t="str">
        <f ca="1">板材才數分析.!G448</f>
        <v/>
      </c>
      <c r="J448" s="6">
        <f ca="1">板材才數分析.!H448</f>
        <v>0</v>
      </c>
      <c r="K448" s="6" t="str">
        <f ca="1">板材才數分析.!I448</f>
        <v/>
      </c>
      <c r="L448" s="6">
        <f ca="1">板材才數分析.!J448</f>
        <v>0</v>
      </c>
      <c r="M448" s="6">
        <f ca="1">板材才數分析.!K448</f>
        <v>0</v>
      </c>
      <c r="N448" s="6" t="str">
        <f ca="1">板材才數分析.!L448</f>
        <v/>
      </c>
      <c r="O448" s="6">
        <f ca="1">板材才數分析.!M448</f>
        <v>0</v>
      </c>
      <c r="P448" t="str">
        <f ca="1">表格15[[#This Row],[封邊色號]]</f>
        <v/>
      </c>
      <c r="Q448" s="174" t="str">
        <f ca="1">IF(VLOOKUP(F448,料單!$C:$P,14,FALSE)="","",VLOOKUP(F448,料單!$C:$P,14,FALSE))</f>
        <v/>
      </c>
      <c r="R448" s="174" t="str">
        <f ca="1">IF(VLOOKUP(F448,料單!$C:$Q,15,FALSE)="","",VLOOKUP(F448,料單!$C:$Q,15,FALSE))</f>
        <v/>
      </c>
      <c r="S448" s="174" t="str">
        <f ca="1">IF(VLOOKUP(F448,料單!$C:$R,16,FALSE)="","",VLOOKUP(F448,料單!$C:$R,16,FALSE))</f>
        <v/>
      </c>
      <c r="T448" s="174" t="str">
        <f ca="1">IF(VLOOKUP(F448,料單!$C:$S,17,FALSE)="","",VLOOKUP(F448,料單!$C:$S,17,FALSE))</f>
        <v/>
      </c>
      <c r="U448" s="174" t="str">
        <f ca="1">_xlfn.IFNA(VLOOKUP(VLOOKUP(F448,料單!C:T,18,FALSE),資料庫!AM:AN,2,FALSE),"A")</f>
        <v>A</v>
      </c>
      <c r="V448" s="174" t="str">
        <f ca="1">IF(VLOOKUP(F448,料單!C:U,19,FALSE)="","",VLOOKUP(F448,料單!C:U,19,FALSE))</f>
        <v/>
      </c>
      <c r="W448" s="361" t="str">
        <f t="shared" ca="1" si="31"/>
        <v/>
      </c>
      <c r="X448" s="361" t="str">
        <f t="shared" ca="1" si="32"/>
        <v/>
      </c>
      <c r="Y448" s="361" t="str">
        <f t="shared" ca="1" si="33"/>
        <v/>
      </c>
      <c r="Z448" s="361" t="str">
        <f t="shared" ca="1" si="34"/>
        <v/>
      </c>
      <c r="AA448" s="483">
        <f>料單!$K$3</f>
        <v>0</v>
      </c>
      <c r="AB448" s="483" t="str">
        <f>料單!$L$3</f>
        <v>拉、KD</v>
      </c>
    </row>
    <row r="449" spans="1:28" x14ac:dyDescent="0.25">
      <c r="A449" s="174">
        <f t="shared" si="30"/>
        <v>448</v>
      </c>
      <c r="B449" s="174" t="str">
        <f ca="1">料單!$C$1</f>
        <v>2026101401</v>
      </c>
      <c r="C449" s="174">
        <f>料單!$C$2</f>
        <v>0</v>
      </c>
      <c r="D449" s="6">
        <f>板材才數分析.!B449</f>
        <v>15</v>
      </c>
      <c r="E449" s="6">
        <f>板材才數分析.!C449</f>
        <v>0</v>
      </c>
      <c r="F449" s="6">
        <f>板材才數分析.!D449</f>
        <v>15028</v>
      </c>
      <c r="G449" s="6">
        <f ca="1">板材才數分析.!E449</f>
        <v>0</v>
      </c>
      <c r="H449" s="6">
        <f ca="1">板材才數分析.!F449</f>
        <v>0</v>
      </c>
      <c r="I449" s="6" t="str">
        <f ca="1">板材才數分析.!G449</f>
        <v/>
      </c>
      <c r="J449" s="6">
        <f ca="1">板材才數分析.!H449</f>
        <v>0</v>
      </c>
      <c r="K449" s="6" t="str">
        <f ca="1">板材才數分析.!I449</f>
        <v/>
      </c>
      <c r="L449" s="6">
        <f ca="1">板材才數分析.!J449</f>
        <v>0</v>
      </c>
      <c r="M449" s="6">
        <f ca="1">板材才數分析.!K449</f>
        <v>0</v>
      </c>
      <c r="N449" s="6" t="str">
        <f ca="1">板材才數分析.!L449</f>
        <v/>
      </c>
      <c r="O449" s="6">
        <f ca="1">板材才數分析.!M449</f>
        <v>0</v>
      </c>
      <c r="P449" t="str">
        <f ca="1">表格15[[#This Row],[封邊色號]]</f>
        <v/>
      </c>
      <c r="Q449" s="174" t="str">
        <f ca="1">IF(VLOOKUP(F449,料單!$C:$P,14,FALSE)="","",VLOOKUP(F449,料單!$C:$P,14,FALSE))</f>
        <v/>
      </c>
      <c r="R449" s="174" t="str">
        <f ca="1">IF(VLOOKUP(F449,料單!$C:$Q,15,FALSE)="","",VLOOKUP(F449,料單!$C:$Q,15,FALSE))</f>
        <v/>
      </c>
      <c r="S449" s="174" t="str">
        <f ca="1">IF(VLOOKUP(F449,料單!$C:$R,16,FALSE)="","",VLOOKUP(F449,料單!$C:$R,16,FALSE))</f>
        <v/>
      </c>
      <c r="T449" s="174" t="str">
        <f ca="1">IF(VLOOKUP(F449,料單!$C:$S,17,FALSE)="","",VLOOKUP(F449,料單!$C:$S,17,FALSE))</f>
        <v/>
      </c>
      <c r="U449" s="174" t="str">
        <f ca="1">_xlfn.IFNA(VLOOKUP(VLOOKUP(F449,料單!C:T,18,FALSE),資料庫!AM:AN,2,FALSE),"A")</f>
        <v>A</v>
      </c>
      <c r="V449" s="174" t="str">
        <f ca="1">IF(VLOOKUP(F449,料單!C:U,19,FALSE)="","",VLOOKUP(F449,料單!C:U,19,FALSE))</f>
        <v/>
      </c>
      <c r="W449" s="361" t="str">
        <f t="shared" ca="1" si="31"/>
        <v/>
      </c>
      <c r="X449" s="361" t="str">
        <f t="shared" ca="1" si="32"/>
        <v/>
      </c>
      <c r="Y449" s="361" t="str">
        <f t="shared" ca="1" si="33"/>
        <v/>
      </c>
      <c r="Z449" s="361" t="str">
        <f t="shared" ca="1" si="34"/>
        <v/>
      </c>
      <c r="AA449" s="483">
        <f>料單!$K$3</f>
        <v>0</v>
      </c>
      <c r="AB449" s="483" t="str">
        <f>料單!$L$3</f>
        <v>拉、KD</v>
      </c>
    </row>
    <row r="450" spans="1:28" x14ac:dyDescent="0.25">
      <c r="A450" s="174">
        <f t="shared" si="30"/>
        <v>449</v>
      </c>
      <c r="B450" s="174" t="str">
        <f ca="1">料單!$C$1</f>
        <v>2026101401</v>
      </c>
      <c r="C450" s="174">
        <f>料單!$C$2</f>
        <v>0</v>
      </c>
      <c r="D450" s="6">
        <f>板材才數分析.!B450</f>
        <v>15</v>
      </c>
      <c r="E450" s="6">
        <f>板材才數分析.!C450</f>
        <v>0</v>
      </c>
      <c r="F450" s="6">
        <f>板材才數分析.!D450</f>
        <v>15029</v>
      </c>
      <c r="G450" s="6">
        <f ca="1">板材才數分析.!E450</f>
        <v>0</v>
      </c>
      <c r="H450" s="6">
        <f ca="1">板材才數分析.!F450</f>
        <v>0</v>
      </c>
      <c r="I450" s="6" t="str">
        <f ca="1">板材才數分析.!G450</f>
        <v/>
      </c>
      <c r="J450" s="6">
        <f ca="1">板材才數分析.!H450</f>
        <v>0</v>
      </c>
      <c r="K450" s="6" t="str">
        <f ca="1">板材才數分析.!I450</f>
        <v/>
      </c>
      <c r="L450" s="6">
        <f ca="1">板材才數分析.!J450</f>
        <v>0</v>
      </c>
      <c r="M450" s="6">
        <f ca="1">板材才數分析.!K450</f>
        <v>0</v>
      </c>
      <c r="N450" s="6" t="str">
        <f ca="1">板材才數分析.!L450</f>
        <v/>
      </c>
      <c r="O450" s="6">
        <f ca="1">板材才數分析.!M450</f>
        <v>0</v>
      </c>
      <c r="P450" t="str">
        <f ca="1">表格15[[#This Row],[封邊色號]]</f>
        <v/>
      </c>
      <c r="Q450" s="174" t="str">
        <f ca="1">IF(VLOOKUP(F450,料單!$C:$P,14,FALSE)="","",VLOOKUP(F450,料單!$C:$P,14,FALSE))</f>
        <v/>
      </c>
      <c r="R450" s="174" t="str">
        <f ca="1">IF(VLOOKUP(F450,料單!$C:$Q,15,FALSE)="","",VLOOKUP(F450,料單!$C:$Q,15,FALSE))</f>
        <v/>
      </c>
      <c r="S450" s="174" t="str">
        <f ca="1">IF(VLOOKUP(F450,料單!$C:$R,16,FALSE)="","",VLOOKUP(F450,料單!$C:$R,16,FALSE))</f>
        <v/>
      </c>
      <c r="T450" s="174" t="str">
        <f ca="1">IF(VLOOKUP(F450,料單!$C:$S,17,FALSE)="","",VLOOKUP(F450,料單!$C:$S,17,FALSE))</f>
        <v/>
      </c>
      <c r="U450" s="174" t="str">
        <f ca="1">_xlfn.IFNA(VLOOKUP(VLOOKUP(F450,料單!C:T,18,FALSE),資料庫!AM:AN,2,FALSE),"A")</f>
        <v>A</v>
      </c>
      <c r="V450" s="174" t="str">
        <f ca="1">IF(VLOOKUP(F450,料單!C:U,19,FALSE)="","",VLOOKUP(F450,料單!C:U,19,FALSE))</f>
        <v/>
      </c>
      <c r="W450" s="361" t="str">
        <f t="shared" ca="1" si="31"/>
        <v/>
      </c>
      <c r="X450" s="361" t="str">
        <f t="shared" ca="1" si="32"/>
        <v/>
      </c>
      <c r="Y450" s="361" t="str">
        <f t="shared" ca="1" si="33"/>
        <v/>
      </c>
      <c r="Z450" s="361" t="str">
        <f t="shared" ca="1" si="34"/>
        <v/>
      </c>
      <c r="AA450" s="483">
        <f>料單!$K$3</f>
        <v>0</v>
      </c>
      <c r="AB450" s="483" t="str">
        <f>料單!$L$3</f>
        <v>拉、KD</v>
      </c>
    </row>
    <row r="451" spans="1:28" s="242" customFormat="1" x14ac:dyDescent="0.25">
      <c r="A451" s="174">
        <f t="shared" ref="A451:A514" si="35">ROW(A450)</f>
        <v>450</v>
      </c>
      <c r="B451" s="241" t="str">
        <f ca="1">料單!$C$1</f>
        <v>2026101401</v>
      </c>
      <c r="C451" s="241">
        <f>料單!$C$2</f>
        <v>0</v>
      </c>
      <c r="D451" s="245">
        <f>板材才數分析.!B451</f>
        <v>15</v>
      </c>
      <c r="E451" s="245">
        <f>板材才數分析.!C451</f>
        <v>0</v>
      </c>
      <c r="F451" s="245">
        <f>板材才數分析.!D451</f>
        <v>15030</v>
      </c>
      <c r="G451" s="245">
        <f ca="1">板材才數分析.!E451</f>
        <v>0</v>
      </c>
      <c r="H451" s="245">
        <f ca="1">板材才數分析.!F451</f>
        <v>0</v>
      </c>
      <c r="I451" s="245" t="str">
        <f ca="1">板材才數分析.!G451</f>
        <v/>
      </c>
      <c r="J451" s="245">
        <f ca="1">板材才數分析.!H451</f>
        <v>0</v>
      </c>
      <c r="K451" s="245" t="str">
        <f ca="1">板材才數分析.!I451</f>
        <v/>
      </c>
      <c r="L451" s="245">
        <f ca="1">板材才數分析.!J451</f>
        <v>0</v>
      </c>
      <c r="M451" s="245">
        <f ca="1">板材才數分析.!K451</f>
        <v>0</v>
      </c>
      <c r="N451" s="245" t="str">
        <f ca="1">板材才數分析.!L451</f>
        <v/>
      </c>
      <c r="O451" s="245">
        <f ca="1">板材才數分析.!M451</f>
        <v>0</v>
      </c>
      <c r="P451" t="str">
        <f ca="1">表格15[[#This Row],[封邊色號]]</f>
        <v/>
      </c>
      <c r="Q451" s="174" t="str">
        <f ca="1">IF(VLOOKUP(F451,料單!$C:$P,14,FALSE)="","",VLOOKUP(F451,料單!$C:$P,14,FALSE))</f>
        <v/>
      </c>
      <c r="R451" s="174" t="str">
        <f ca="1">IF(VLOOKUP(F451,料單!$C:$Q,15,FALSE)="","",VLOOKUP(F451,料單!$C:$Q,15,FALSE))</f>
        <v/>
      </c>
      <c r="S451" s="174" t="str">
        <f ca="1">IF(VLOOKUP(F451,料單!$C:$R,16,FALSE)="","",VLOOKUP(F451,料單!$C:$R,16,FALSE))</f>
        <v/>
      </c>
      <c r="T451" s="174" t="str">
        <f ca="1">IF(VLOOKUP(F451,料單!$C:$S,17,FALSE)="","",VLOOKUP(F451,料單!$C:$S,17,FALSE))</f>
        <v/>
      </c>
      <c r="U451" s="174" t="str">
        <f ca="1">_xlfn.IFNA(VLOOKUP(VLOOKUP(F451,料單!C:T,18,FALSE),資料庫!AM:AN,2,FALSE),"A")</f>
        <v>A</v>
      </c>
      <c r="V451" s="174" t="str">
        <f ca="1">IF(VLOOKUP(F451,料單!C:U,19,FALSE)="","",VLOOKUP(F451,料單!C:U,19,FALSE))</f>
        <v/>
      </c>
      <c r="W451" s="375" t="str">
        <f t="shared" ref="W451:W514" ca="1" si="36">IF(LEFT($I451,1)="0","",LEFT($I451,1))</f>
        <v/>
      </c>
      <c r="X451" s="361" t="str">
        <f t="shared" ref="X451:X514" ca="1" si="37">IF(EXACT(I451, "AA"), "A", IF(EXACT(I451, "A"), "  ", ""))</f>
        <v/>
      </c>
      <c r="Y451" s="375" t="str">
        <f t="shared" ref="Y451:Y514" ca="1" si="38">IF(LEFT($K451,1)="0","",LEFT($K451,1))</f>
        <v/>
      </c>
      <c r="Z451" s="375" t="str">
        <f t="shared" ref="Z451:Z514" ca="1" si="39">IF(RIGHT($K451,1)="0","",RIGHT($K451,1))</f>
        <v/>
      </c>
      <c r="AA451" s="483">
        <f>料單!$K$3</f>
        <v>0</v>
      </c>
      <c r="AB451" s="483" t="str">
        <f>料單!$L$3</f>
        <v>拉、KD</v>
      </c>
    </row>
    <row r="452" spans="1:28" x14ac:dyDescent="0.25">
      <c r="A452" s="174">
        <f t="shared" si="35"/>
        <v>451</v>
      </c>
      <c r="B452" s="174" t="str">
        <f ca="1">料單!$C$1</f>
        <v>2026101401</v>
      </c>
      <c r="C452" s="174">
        <f>料單!$C$2</f>
        <v>0</v>
      </c>
      <c r="D452" s="6">
        <f>板材才數分析.!B452</f>
        <v>16</v>
      </c>
      <c r="E452" s="6">
        <f>板材才數分析.!C452</f>
        <v>0</v>
      </c>
      <c r="F452" s="6">
        <f>板材才數分析.!D452</f>
        <v>16001</v>
      </c>
      <c r="G452" s="6" t="str">
        <f ca="1">板材才數分析.!E452</f>
        <v>頂板</v>
      </c>
      <c r="H452" s="6">
        <f ca="1">板材才數分析.!F452</f>
        <v>-36</v>
      </c>
      <c r="I452" s="6" t="str">
        <f ca="1">板材才數分析.!G452</f>
        <v>AA</v>
      </c>
      <c r="J452" s="6">
        <f ca="1">板材才數分析.!H452</f>
        <v>0</v>
      </c>
      <c r="K452" s="6" t="str">
        <f ca="1">板材才數分析.!I452</f>
        <v/>
      </c>
      <c r="L452" s="6">
        <f ca="1">板材才數分析.!J452</f>
        <v>18</v>
      </c>
      <c r="M452" s="6">
        <f ca="1">板材才數分析.!K452</f>
        <v>0</v>
      </c>
      <c r="N452" s="6" t="str">
        <f ca="1">板材才數分析.!L452</f>
        <v/>
      </c>
      <c r="O452" s="6">
        <f ca="1">板材才數分析.!M452</f>
        <v>0</v>
      </c>
      <c r="P452" t="str">
        <f ca="1">表格15[[#This Row],[封邊色號]]</f>
        <v/>
      </c>
      <c r="Q452" s="174" t="str">
        <f ca="1">IF(VLOOKUP(F452,料單!$C:$P,14,FALSE)="","",VLOOKUP(F452,料單!$C:$P,14,FALSE))</f>
        <v>背板溝</v>
      </c>
      <c r="R452" s="174" t="str">
        <f ca="1">IF(VLOOKUP(F452,料單!$C:$Q,15,FALSE)="","",VLOOKUP(F452,料單!$C:$Q,15,FALSE))</f>
        <v>側</v>
      </c>
      <c r="S452" s="174" t="str">
        <f ca="1">IF(VLOOKUP(F452,料單!$C:$R,16,FALSE)="","",VLOOKUP(F452,料單!$C:$R,16,FALSE))</f>
        <v/>
      </c>
      <c r="T452" s="174" t="str">
        <f ca="1">IF(VLOOKUP(F452,料單!$C:$S,17,FALSE)="","",VLOOKUP(F452,料單!$C:$S,17,FALSE))</f>
        <v/>
      </c>
      <c r="U452" s="174" t="str">
        <f ca="1">_xlfn.IFNA(VLOOKUP(VLOOKUP(F452,料單!C:T,18,FALSE),資料庫!AM:AN,2,FALSE),"A")</f>
        <v>A</v>
      </c>
      <c r="V452" s="174">
        <f ca="1">IF(VLOOKUP(F452,料單!C:U,19,FALSE)="","",VLOOKUP(F452,料單!C:U,19,FALSE))</f>
        <v>1</v>
      </c>
      <c r="W452" s="361" t="str">
        <f t="shared" ca="1" si="36"/>
        <v>A</v>
      </c>
      <c r="X452" s="361" t="str">
        <f t="shared" ca="1" si="37"/>
        <v>A</v>
      </c>
      <c r="Y452" s="361" t="str">
        <f t="shared" ca="1" si="38"/>
        <v/>
      </c>
      <c r="Z452" s="361" t="str">
        <f t="shared" ca="1" si="39"/>
        <v/>
      </c>
      <c r="AA452" s="483">
        <f>料單!$K$3</f>
        <v>0</v>
      </c>
      <c r="AB452" s="483" t="str">
        <f>料單!$L$3</f>
        <v>拉、KD</v>
      </c>
    </row>
    <row r="453" spans="1:28" x14ac:dyDescent="0.25">
      <c r="A453" s="174">
        <f t="shared" si="35"/>
        <v>452</v>
      </c>
      <c r="B453" s="174" t="str">
        <f ca="1">料單!$C$1</f>
        <v>2026101401</v>
      </c>
      <c r="C453" s="174">
        <f>料單!$C$2</f>
        <v>0</v>
      </c>
      <c r="D453" s="6">
        <f>板材才數分析.!B453</f>
        <v>16</v>
      </c>
      <c r="E453" s="6">
        <f>板材才數分析.!C453</f>
        <v>0</v>
      </c>
      <c r="F453" s="6">
        <f>板材才數分析.!D453</f>
        <v>16002</v>
      </c>
      <c r="G453" s="6" t="str">
        <f ca="1">板材才數分析.!E453</f>
        <v>底板</v>
      </c>
      <c r="H453" s="6">
        <f ca="1">板材才數分析.!F453</f>
        <v>-36</v>
      </c>
      <c r="I453" s="6" t="str">
        <f ca="1">板材才數分析.!G453</f>
        <v>AA</v>
      </c>
      <c r="J453" s="6">
        <f ca="1">板材才數分析.!H453</f>
        <v>0</v>
      </c>
      <c r="K453" s="6" t="str">
        <f ca="1">板材才數分析.!I453</f>
        <v/>
      </c>
      <c r="L453" s="6">
        <f ca="1">板材才數分析.!J453</f>
        <v>18</v>
      </c>
      <c r="M453" s="6">
        <f ca="1">板材才數分析.!K453</f>
        <v>0</v>
      </c>
      <c r="N453" s="6" t="str">
        <f ca="1">板材才數分析.!L453</f>
        <v/>
      </c>
      <c r="O453" s="6">
        <f ca="1">板材才數分析.!M453</f>
        <v>0</v>
      </c>
      <c r="P453" t="str">
        <f ca="1">表格15[[#This Row],[封邊色號]]</f>
        <v/>
      </c>
      <c r="Q453" s="174" t="str">
        <f ca="1">IF(VLOOKUP(F453,料單!$C:$P,14,FALSE)="","",VLOOKUP(F453,料單!$C:$P,14,FALSE))</f>
        <v>背板溝</v>
      </c>
      <c r="R453" s="174" t="str">
        <f ca="1">IF(VLOOKUP(F453,料單!$C:$Q,15,FALSE)="","",VLOOKUP(F453,料單!$C:$Q,15,FALSE))</f>
        <v>側</v>
      </c>
      <c r="S453" s="174" t="str">
        <f ca="1">IF(VLOOKUP(F453,料單!$C:$R,16,FALSE)="","",VLOOKUP(F453,料單!$C:$R,16,FALSE))</f>
        <v/>
      </c>
      <c r="T453" s="174" t="str">
        <f ca="1">IF(VLOOKUP(F453,料單!$C:$S,17,FALSE)="","",VLOOKUP(F453,料單!$C:$S,17,FALSE))</f>
        <v/>
      </c>
      <c r="U453" s="174" t="str">
        <f ca="1">_xlfn.IFNA(VLOOKUP(VLOOKUP(F453,料單!C:T,18,FALSE),資料庫!AM:AN,2,FALSE),"A")</f>
        <v>A</v>
      </c>
      <c r="V453" s="174">
        <f ca="1">IF(VLOOKUP(F453,料單!C:U,19,FALSE)="","",VLOOKUP(F453,料單!C:U,19,FALSE))</f>
        <v>1</v>
      </c>
      <c r="W453" s="361" t="str">
        <f t="shared" ca="1" si="36"/>
        <v>A</v>
      </c>
      <c r="X453" s="361" t="str">
        <f t="shared" ca="1" si="37"/>
        <v>A</v>
      </c>
      <c r="Y453" s="361" t="str">
        <f t="shared" ca="1" si="38"/>
        <v/>
      </c>
      <c r="Z453" s="361" t="str">
        <f t="shared" ca="1" si="39"/>
        <v/>
      </c>
      <c r="AA453" s="483">
        <f>料單!$K$3</f>
        <v>0</v>
      </c>
      <c r="AB453" s="483" t="str">
        <f>料單!$L$3</f>
        <v>拉、KD</v>
      </c>
    </row>
    <row r="454" spans="1:28" x14ac:dyDescent="0.25">
      <c r="A454" s="174">
        <f t="shared" si="35"/>
        <v>453</v>
      </c>
      <c r="B454" s="174" t="str">
        <f ca="1">料單!$C$1</f>
        <v>2026101401</v>
      </c>
      <c r="C454" s="174">
        <f>料單!$C$2</f>
        <v>0</v>
      </c>
      <c r="D454" s="6">
        <f>板材才數分析.!B454</f>
        <v>16</v>
      </c>
      <c r="E454" s="6">
        <f>板材才數分析.!C454</f>
        <v>0</v>
      </c>
      <c r="F454" s="6">
        <f>板材才數分析.!D454</f>
        <v>16003</v>
      </c>
      <c r="G454" s="6" t="str">
        <f ca="1">板材才數分析.!E454</f>
        <v>左側板</v>
      </c>
      <c r="H454" s="6">
        <f ca="1">板材才數分析.!F454</f>
        <v>0</v>
      </c>
      <c r="I454" s="6" t="str">
        <f ca="1">板材才數分析.!G454</f>
        <v>AA</v>
      </c>
      <c r="J454" s="6">
        <f ca="1">板材才數分析.!H454</f>
        <v>0</v>
      </c>
      <c r="K454" s="6" t="str">
        <f ca="1">板材才數分析.!I454</f>
        <v>AA</v>
      </c>
      <c r="L454" s="6">
        <f ca="1">板材才數分析.!J454</f>
        <v>18</v>
      </c>
      <c r="M454" s="6">
        <f ca="1">板材才數分析.!K454</f>
        <v>0</v>
      </c>
      <c r="N454" s="6" t="str">
        <f ca="1">板材才數分析.!L454</f>
        <v/>
      </c>
      <c r="O454" s="6">
        <f ca="1">板材才數分析.!M454</f>
        <v>0</v>
      </c>
      <c r="P454" t="str">
        <f ca="1">表格15[[#This Row],[封邊色號]]</f>
        <v/>
      </c>
      <c r="Q454" s="174" t="str">
        <f ca="1">IF(VLOOKUP(F454,料單!$C:$P,14,FALSE)="","",VLOOKUP(F454,料單!$C:$P,14,FALSE))</f>
        <v>背板溝</v>
      </c>
      <c r="R454" s="174" t="str">
        <f ca="1">IF(VLOOKUP(F454,料單!$C:$Q,15,FALSE)="","",VLOOKUP(F454,料單!$C:$Q,15,FALSE))</f>
        <v>面</v>
      </c>
      <c r="S454" s="174" t="str">
        <f ca="1">IF(VLOOKUP(F454,料單!$C:$R,16,FALSE)="","",VLOOKUP(F454,料單!$C:$R,16,FALSE))</f>
        <v>排</v>
      </c>
      <c r="T454" s="174" t="str">
        <f ca="1">IF(VLOOKUP(F454,料單!$C:$S,17,FALSE)="","",VLOOKUP(F454,料單!$C:$S,17,FALSE))</f>
        <v/>
      </c>
      <c r="U454" s="174" t="str">
        <f ca="1">_xlfn.IFNA(VLOOKUP(VLOOKUP(F454,料單!C:T,18,FALSE),資料庫!AM:AN,2,FALSE),"A")</f>
        <v>A</v>
      </c>
      <c r="V454" s="174">
        <f ca="1">IF(VLOOKUP(F454,料單!C:U,19,FALSE)="","",VLOOKUP(F454,料單!C:U,19,FALSE))</f>
        <v>1</v>
      </c>
      <c r="W454" s="361" t="str">
        <f t="shared" ca="1" si="36"/>
        <v>A</v>
      </c>
      <c r="X454" s="361" t="str">
        <f t="shared" ca="1" si="37"/>
        <v>A</v>
      </c>
      <c r="Y454" s="361" t="str">
        <f t="shared" ca="1" si="38"/>
        <v>A</v>
      </c>
      <c r="Z454" s="361" t="str">
        <f t="shared" ca="1" si="39"/>
        <v>A</v>
      </c>
      <c r="AA454" s="483">
        <f>料單!$K$3</f>
        <v>0</v>
      </c>
      <c r="AB454" s="483" t="str">
        <f>料單!$L$3</f>
        <v>拉、KD</v>
      </c>
    </row>
    <row r="455" spans="1:28" x14ac:dyDescent="0.25">
      <c r="A455" s="174">
        <f t="shared" si="35"/>
        <v>454</v>
      </c>
      <c r="B455" s="174" t="str">
        <f ca="1">料單!$C$1</f>
        <v>2026101401</v>
      </c>
      <c r="C455" s="174">
        <f>料單!$C$2</f>
        <v>0</v>
      </c>
      <c r="D455" s="6">
        <f>板材才數分析.!B455</f>
        <v>16</v>
      </c>
      <c r="E455" s="6">
        <f>板材才數分析.!C455</f>
        <v>0</v>
      </c>
      <c r="F455" s="6">
        <f>板材才數分析.!D455</f>
        <v>16004</v>
      </c>
      <c r="G455" s="6" t="str">
        <f ca="1">板材才數分析.!E455</f>
        <v>右側板</v>
      </c>
      <c r="H455" s="6">
        <f ca="1">板材才數分析.!F455</f>
        <v>0</v>
      </c>
      <c r="I455" s="6" t="str">
        <f ca="1">板材才數分析.!G455</f>
        <v>AA</v>
      </c>
      <c r="J455" s="6">
        <f ca="1">板材才數分析.!H455</f>
        <v>0</v>
      </c>
      <c r="K455" s="6" t="str">
        <f ca="1">板材才數分析.!I455</f>
        <v>AA</v>
      </c>
      <c r="L455" s="6">
        <f ca="1">板材才數分析.!J455</f>
        <v>18</v>
      </c>
      <c r="M455" s="6">
        <f ca="1">板材才數分析.!K455</f>
        <v>0</v>
      </c>
      <c r="N455" s="6" t="str">
        <f ca="1">板材才數分析.!L455</f>
        <v/>
      </c>
      <c r="O455" s="6">
        <f ca="1">板材才數分析.!M455</f>
        <v>0</v>
      </c>
      <c r="P455" t="str">
        <f ca="1">表格15[[#This Row],[封邊色號]]</f>
        <v/>
      </c>
      <c r="Q455" s="174" t="str">
        <f ca="1">IF(VLOOKUP(F455,料單!$C:$P,14,FALSE)="","",VLOOKUP(F455,料單!$C:$P,14,FALSE))</f>
        <v>背板溝</v>
      </c>
      <c r="R455" s="174" t="str">
        <f ca="1">IF(VLOOKUP(F455,料單!$C:$Q,15,FALSE)="","",VLOOKUP(F455,料單!$C:$Q,15,FALSE))</f>
        <v>面</v>
      </c>
      <c r="S455" s="174" t="str">
        <f ca="1">IF(VLOOKUP(F455,料單!$C:$R,16,FALSE)="","",VLOOKUP(F455,料單!$C:$R,16,FALSE))</f>
        <v>排</v>
      </c>
      <c r="T455" s="174" t="str">
        <f ca="1">IF(VLOOKUP(F455,料單!$C:$S,17,FALSE)="","",VLOOKUP(F455,料單!$C:$S,17,FALSE))</f>
        <v/>
      </c>
      <c r="U455" s="174" t="str">
        <f ca="1">_xlfn.IFNA(VLOOKUP(VLOOKUP(F455,料單!C:T,18,FALSE),資料庫!AM:AN,2,FALSE),"A")</f>
        <v>A</v>
      </c>
      <c r="V455" s="174">
        <f ca="1">IF(VLOOKUP(F455,料單!C:U,19,FALSE)="","",VLOOKUP(F455,料單!C:U,19,FALSE))</f>
        <v>1</v>
      </c>
      <c r="W455" s="361" t="str">
        <f t="shared" ca="1" si="36"/>
        <v>A</v>
      </c>
      <c r="X455" s="361" t="str">
        <f t="shared" ca="1" si="37"/>
        <v>A</v>
      </c>
      <c r="Y455" s="361" t="str">
        <f t="shared" ca="1" si="38"/>
        <v>A</v>
      </c>
      <c r="Z455" s="361" t="str">
        <f t="shared" ca="1" si="39"/>
        <v>A</v>
      </c>
      <c r="AA455" s="483">
        <f>料單!$K$3</f>
        <v>0</v>
      </c>
      <c r="AB455" s="483" t="str">
        <f>料單!$L$3</f>
        <v>拉、KD</v>
      </c>
    </row>
    <row r="456" spans="1:28" x14ac:dyDescent="0.25">
      <c r="A456" s="174">
        <f t="shared" si="35"/>
        <v>455</v>
      </c>
      <c r="B456" s="174" t="str">
        <f ca="1">料單!$C$1</f>
        <v>2026101401</v>
      </c>
      <c r="C456" s="174">
        <f>料單!$C$2</f>
        <v>0</v>
      </c>
      <c r="D456" s="6">
        <f>板材才數分析.!B456</f>
        <v>16</v>
      </c>
      <c r="E456" s="6">
        <f>板材才數分析.!C456</f>
        <v>0</v>
      </c>
      <c r="F456" s="6">
        <f>板材才數分析.!D456</f>
        <v>16005</v>
      </c>
      <c r="G456" s="6" t="str">
        <f ca="1">板材才數分析.!E456</f>
        <v>背板</v>
      </c>
      <c r="H456" s="6">
        <f ca="1">板材才數分析.!F456</f>
        <v>-22</v>
      </c>
      <c r="I456" s="6" t="str">
        <f ca="1">板材才數分析.!G456</f>
        <v/>
      </c>
      <c r="J456" s="6">
        <f ca="1">板材才數分析.!H456</f>
        <v>-22</v>
      </c>
      <c r="K456" s="6" t="str">
        <f ca="1">板材才數分析.!I456</f>
        <v/>
      </c>
      <c r="L456" s="6">
        <f ca="1">板材才數分析.!J456</f>
        <v>4</v>
      </c>
      <c r="M456" s="6">
        <f ca="1">板材才數分析.!K456</f>
        <v>0</v>
      </c>
      <c r="N456" s="6" t="str">
        <f ca="1">板材才數分析.!L456</f>
        <v/>
      </c>
      <c r="O456" s="6">
        <f ca="1">板材才數分析.!M456</f>
        <v>0</v>
      </c>
      <c r="P456" t="str">
        <f ca="1">表格15[[#This Row],[封邊色號]]</f>
        <v/>
      </c>
      <c r="Q456" s="174" t="str">
        <f ca="1">IF(VLOOKUP(F456,料單!$C:$P,14,FALSE)="","",VLOOKUP(F456,料單!$C:$P,14,FALSE))</f>
        <v/>
      </c>
      <c r="R456" s="174" t="str">
        <f ca="1">IF(VLOOKUP(F456,料單!$C:$Q,15,FALSE)="","",VLOOKUP(F456,料單!$C:$Q,15,FALSE))</f>
        <v/>
      </c>
      <c r="S456" s="174" t="str">
        <f ca="1">IF(VLOOKUP(F456,料單!$C:$R,16,FALSE)="","",VLOOKUP(F456,料單!$C:$R,16,FALSE))</f>
        <v/>
      </c>
      <c r="T456" s="174" t="str">
        <f ca="1">IF(VLOOKUP(F456,料單!$C:$S,17,FALSE)="","",VLOOKUP(F456,料單!$C:$S,17,FALSE))</f>
        <v/>
      </c>
      <c r="U456" s="174" t="str">
        <f ca="1">_xlfn.IFNA(VLOOKUP(VLOOKUP(F456,料單!C:T,18,FALSE),資料庫!AM:AN,2,FALSE),"A")</f>
        <v>A</v>
      </c>
      <c r="V456" s="174">
        <f ca="1">IF(VLOOKUP(F456,料單!C:U,19,FALSE)="","",VLOOKUP(F456,料單!C:U,19,FALSE))</f>
        <v>1</v>
      </c>
      <c r="W456" s="361" t="str">
        <f t="shared" ca="1" si="36"/>
        <v/>
      </c>
      <c r="X456" s="361" t="str">
        <f t="shared" ca="1" si="37"/>
        <v/>
      </c>
      <c r="Y456" s="361" t="str">
        <f t="shared" ca="1" si="38"/>
        <v/>
      </c>
      <c r="Z456" s="361" t="str">
        <f t="shared" ca="1" si="39"/>
        <v/>
      </c>
      <c r="AA456" s="483">
        <f>料單!$K$3</f>
        <v>0</v>
      </c>
      <c r="AB456" s="483" t="str">
        <f>料單!$L$3</f>
        <v>拉、KD</v>
      </c>
    </row>
    <row r="457" spans="1:28" x14ac:dyDescent="0.25">
      <c r="A457" s="174">
        <f t="shared" si="35"/>
        <v>456</v>
      </c>
      <c r="B457" s="174" t="str">
        <f ca="1">料單!$C$1</f>
        <v>2026101401</v>
      </c>
      <c r="C457" s="174">
        <f>料單!$C$2</f>
        <v>0</v>
      </c>
      <c r="D457" s="6">
        <f>板材才數分析.!B457</f>
        <v>16</v>
      </c>
      <c r="E457" s="6">
        <f>板材才數分析.!C457</f>
        <v>0</v>
      </c>
      <c r="F457" s="6">
        <f>板材才數分析.!D457</f>
        <v>16006</v>
      </c>
      <c r="G457" s="6" t="str">
        <f ca="1">板材才數分析.!E457</f>
        <v>背拉桿</v>
      </c>
      <c r="H457" s="6">
        <f ca="1">板材才數分析.!F457</f>
        <v>-36</v>
      </c>
      <c r="I457" s="6" t="str">
        <f ca="1">板材才數分析.!G457</f>
        <v>AA</v>
      </c>
      <c r="J457" s="6">
        <f ca="1">板材才數分析.!H457</f>
        <v>120</v>
      </c>
      <c r="K457" s="6" t="str">
        <f ca="1">板材才數分析.!I457</f>
        <v/>
      </c>
      <c r="L457" s="6">
        <f ca="1">板材才數分析.!J457</f>
        <v>18</v>
      </c>
      <c r="M457" s="6">
        <f ca="1">板材才數分析.!K457</f>
        <v>0</v>
      </c>
      <c r="N457" s="6" t="str">
        <f ca="1">板材才數分析.!L457</f>
        <v/>
      </c>
      <c r="O457" s="6">
        <f ca="1">板材才數分析.!M457</f>
        <v>0</v>
      </c>
      <c r="P457" t="str">
        <f ca="1">表格15[[#This Row],[封邊色號]]</f>
        <v/>
      </c>
      <c r="Q457" s="174" t="str">
        <f ca="1">IF(VLOOKUP(F457,料單!$C:$P,14,FALSE)="","",VLOOKUP(F457,料單!$C:$P,14,FALSE))</f>
        <v/>
      </c>
      <c r="R457" s="174" t="str">
        <f ca="1">IF(VLOOKUP(F457,料單!$C:$Q,15,FALSE)="","",VLOOKUP(F457,料單!$C:$Q,15,FALSE))</f>
        <v>側</v>
      </c>
      <c r="S457" s="174" t="str">
        <f ca="1">IF(VLOOKUP(F457,料單!$C:$R,16,FALSE)="","",VLOOKUP(F457,料單!$C:$R,16,FALSE))</f>
        <v/>
      </c>
      <c r="T457" s="174" t="str">
        <f ca="1">IF(VLOOKUP(F457,料單!$C:$S,17,FALSE)="","",VLOOKUP(F457,料單!$C:$S,17,FALSE))</f>
        <v/>
      </c>
      <c r="U457" s="174" t="str">
        <f ca="1">_xlfn.IFNA(VLOOKUP(VLOOKUP(F457,料單!C:T,18,FALSE),資料庫!AM:AN,2,FALSE),"A")</f>
        <v>A</v>
      </c>
      <c r="V457" s="174">
        <f ca="1">IF(VLOOKUP(F457,料單!C:U,19,FALSE)="","",VLOOKUP(F457,料單!C:U,19,FALSE))</f>
        <v>1</v>
      </c>
      <c r="W457" s="361" t="str">
        <f t="shared" ca="1" si="36"/>
        <v>A</v>
      </c>
      <c r="X457" s="361" t="str">
        <f t="shared" ca="1" si="37"/>
        <v>A</v>
      </c>
      <c r="Y457" s="361" t="str">
        <f t="shared" ca="1" si="38"/>
        <v/>
      </c>
      <c r="Z457" s="361" t="str">
        <f t="shared" ca="1" si="39"/>
        <v/>
      </c>
      <c r="AA457" s="483">
        <f>料單!$K$3</f>
        <v>0</v>
      </c>
      <c r="AB457" s="483" t="str">
        <f>料單!$L$3</f>
        <v>拉、KD</v>
      </c>
    </row>
    <row r="458" spans="1:28" x14ac:dyDescent="0.25">
      <c r="A458" s="174">
        <f t="shared" si="35"/>
        <v>457</v>
      </c>
      <c r="B458" s="174" t="str">
        <f ca="1">料單!$C$1</f>
        <v>2026101401</v>
      </c>
      <c r="C458" s="174">
        <f>料單!$C$2</f>
        <v>0</v>
      </c>
      <c r="D458" s="6">
        <f>板材才數分析.!B458</f>
        <v>16</v>
      </c>
      <c r="E458" s="6">
        <f>板材才數分析.!C458</f>
        <v>0</v>
      </c>
      <c r="F458" s="6">
        <f>板材才數分析.!D458</f>
        <v>16007</v>
      </c>
      <c r="G458" s="6" t="str">
        <f ca="1">板材才數分析.!E458</f>
        <v>中立板</v>
      </c>
      <c r="H458" s="6">
        <f ca="1">板材才數分析.!F458</f>
        <v>-36</v>
      </c>
      <c r="I458" s="6" t="str">
        <f ca="1">板材才數分析.!G458</f>
        <v>AA</v>
      </c>
      <c r="J458" s="6">
        <f ca="1">板材才數分析.!H458</f>
        <v>-22</v>
      </c>
      <c r="K458" s="6" t="str">
        <f ca="1">板材才數分析.!I458</f>
        <v/>
      </c>
      <c r="L458" s="6">
        <f ca="1">板材才數分析.!J458</f>
        <v>18</v>
      </c>
      <c r="M458" s="6">
        <f ca="1">板材才數分析.!K458</f>
        <v>0</v>
      </c>
      <c r="N458" s="6" t="str">
        <f ca="1">板材才數分析.!L458</f>
        <v/>
      </c>
      <c r="O458" s="6">
        <f ca="1">板材才數分析.!M458</f>
        <v>0</v>
      </c>
      <c r="P458" t="str">
        <f ca="1">表格15[[#This Row],[封邊色號]]</f>
        <v/>
      </c>
      <c r="Q458" s="174" t="str">
        <f ca="1">IF(VLOOKUP(F458,料單!$C:$P,14,FALSE)="","",VLOOKUP(F458,料單!$C:$P,14,FALSE))</f>
        <v/>
      </c>
      <c r="R458" s="174" t="str">
        <f ca="1">IF(VLOOKUP(F458,料單!$C:$Q,15,FALSE)="","",VLOOKUP(F458,料單!$C:$Q,15,FALSE))</f>
        <v>側</v>
      </c>
      <c r="S458" s="174" t="str">
        <f ca="1">IF(VLOOKUP(F458,料單!$C:$R,16,FALSE)="","",VLOOKUP(F458,料單!$C:$R,16,FALSE))</f>
        <v>排</v>
      </c>
      <c r="T458" s="174" t="str">
        <f ca="1">IF(VLOOKUP(F458,料單!$C:$S,17,FALSE)="","",VLOOKUP(F458,料單!$C:$S,17,FALSE))</f>
        <v/>
      </c>
      <c r="U458" s="174" t="str">
        <f ca="1">_xlfn.IFNA(VLOOKUP(VLOOKUP(F458,料單!C:T,18,FALSE),資料庫!AM:AN,2,FALSE),"A")</f>
        <v>A</v>
      </c>
      <c r="V458" s="174">
        <f ca="1">IF(VLOOKUP(F458,料單!C:U,19,FALSE)="","",VLOOKUP(F458,料單!C:U,19,FALSE))</f>
        <v>1</v>
      </c>
      <c r="W458" s="361" t="str">
        <f t="shared" ca="1" si="36"/>
        <v>A</v>
      </c>
      <c r="X458" s="361" t="str">
        <f t="shared" ca="1" si="37"/>
        <v>A</v>
      </c>
      <c r="Y458" s="361" t="str">
        <f t="shared" ca="1" si="38"/>
        <v/>
      </c>
      <c r="Z458" s="361" t="str">
        <f t="shared" ca="1" si="39"/>
        <v/>
      </c>
      <c r="AA458" s="483">
        <f>料單!$K$3</f>
        <v>0</v>
      </c>
      <c r="AB458" s="483" t="str">
        <f>料單!$L$3</f>
        <v>拉、KD</v>
      </c>
    </row>
    <row r="459" spans="1:28" x14ac:dyDescent="0.25">
      <c r="A459" s="174">
        <f t="shared" si="35"/>
        <v>458</v>
      </c>
      <c r="B459" s="174" t="str">
        <f ca="1">料單!$C$1</f>
        <v>2026101401</v>
      </c>
      <c r="C459" s="174">
        <f>料單!$C$2</f>
        <v>0</v>
      </c>
      <c r="D459" s="6">
        <f>板材才數分析.!B459</f>
        <v>16</v>
      </c>
      <c r="E459" s="6">
        <f>板材才數分析.!C459</f>
        <v>0</v>
      </c>
      <c r="F459" s="6">
        <f>板材才數分析.!D459</f>
        <v>16008</v>
      </c>
      <c r="G459" s="6" t="str">
        <f ca="1">板材才數分析.!E459</f>
        <v>活隔</v>
      </c>
      <c r="H459" s="6">
        <f ca="1">板材才數分析.!F459</f>
        <v>0</v>
      </c>
      <c r="I459" s="6" t="str">
        <f ca="1">板材才數分析.!G459</f>
        <v>AA</v>
      </c>
      <c r="J459" s="6">
        <f ca="1">板材才數分析.!H459</f>
        <v>-32</v>
      </c>
      <c r="K459" s="6" t="str">
        <f ca="1">板材才數分析.!I459</f>
        <v>AA</v>
      </c>
      <c r="L459" s="6">
        <f ca="1">板材才數分析.!J459</f>
        <v>18</v>
      </c>
      <c r="M459" s="6">
        <f ca="1">板材才數分析.!K459</f>
        <v>0</v>
      </c>
      <c r="N459" s="6" t="str">
        <f ca="1">板材才數分析.!L459</f>
        <v/>
      </c>
      <c r="O459" s="6">
        <f ca="1">板材才數分析.!M459</f>
        <v>0</v>
      </c>
      <c r="P459" t="str">
        <f ca="1">表格15[[#This Row],[封邊色號]]</f>
        <v/>
      </c>
      <c r="Q459" s="174" t="str">
        <f ca="1">IF(VLOOKUP(F459,料單!$C:$P,14,FALSE)="","",VLOOKUP(F459,料單!$C:$P,14,FALSE))</f>
        <v/>
      </c>
      <c r="R459" s="174" t="str">
        <f ca="1">IF(VLOOKUP(F459,料單!$C:$Q,15,FALSE)="","",VLOOKUP(F459,料單!$C:$Q,15,FALSE))</f>
        <v/>
      </c>
      <c r="S459" s="174" t="str">
        <f ca="1">IF(VLOOKUP(F459,料單!$C:$R,16,FALSE)="","",VLOOKUP(F459,料單!$C:$R,16,FALSE))</f>
        <v/>
      </c>
      <c r="T459" s="174" t="str">
        <f ca="1">IF(VLOOKUP(F459,料單!$C:$S,17,FALSE)="","",VLOOKUP(F459,料單!$C:$S,17,FALSE))</f>
        <v/>
      </c>
      <c r="U459" s="174" t="str">
        <f ca="1">_xlfn.IFNA(VLOOKUP(VLOOKUP(F459,料單!C:T,18,FALSE),資料庫!AM:AN,2,FALSE),"A")</f>
        <v>A</v>
      </c>
      <c r="V459" s="174">
        <f ca="1">IF(VLOOKUP(F459,料單!C:U,19,FALSE)="","",VLOOKUP(F459,料單!C:U,19,FALSE))</f>
        <v>1</v>
      </c>
      <c r="W459" s="361" t="str">
        <f t="shared" ca="1" si="36"/>
        <v>A</v>
      </c>
      <c r="X459" s="361" t="str">
        <f t="shared" ca="1" si="37"/>
        <v>A</v>
      </c>
      <c r="Y459" s="361" t="str">
        <f t="shared" ca="1" si="38"/>
        <v>A</v>
      </c>
      <c r="Z459" s="361" t="str">
        <f t="shared" ca="1" si="39"/>
        <v>A</v>
      </c>
      <c r="AA459" s="483">
        <f>料單!$K$3</f>
        <v>0</v>
      </c>
      <c r="AB459" s="483" t="str">
        <f>料單!$L$3</f>
        <v>拉、KD</v>
      </c>
    </row>
    <row r="460" spans="1:28" x14ac:dyDescent="0.25">
      <c r="A460" s="174">
        <f t="shared" si="35"/>
        <v>459</v>
      </c>
      <c r="B460" s="174" t="str">
        <f ca="1">料單!$C$1</f>
        <v>2026101401</v>
      </c>
      <c r="C460" s="174">
        <f>料單!$C$2</f>
        <v>0</v>
      </c>
      <c r="D460" s="6">
        <f>板材才數分析.!B460</f>
        <v>16</v>
      </c>
      <c r="E460" s="6">
        <f>板材才數分析.!C460</f>
        <v>0</v>
      </c>
      <c r="F460" s="6">
        <f>板材才數分析.!D460</f>
        <v>16009</v>
      </c>
      <c r="G460" s="6" t="str">
        <f ca="1">板材才數分析.!E460</f>
        <v>固隔</v>
      </c>
      <c r="H460" s="6">
        <f ca="1">板材才數分析.!F460</f>
        <v>0</v>
      </c>
      <c r="I460" s="6" t="str">
        <f ca="1">板材才數分析.!G460</f>
        <v>AA</v>
      </c>
      <c r="J460" s="6">
        <f ca="1">板材才數分析.!H460</f>
        <v>-22</v>
      </c>
      <c r="K460" s="6" t="str">
        <f ca="1">板材才數分析.!I460</f>
        <v/>
      </c>
      <c r="L460" s="6">
        <f ca="1">板材才數分析.!J460</f>
        <v>18</v>
      </c>
      <c r="M460" s="6">
        <f ca="1">板材才數分析.!K460</f>
        <v>0</v>
      </c>
      <c r="N460" s="6" t="str">
        <f ca="1">板材才數分析.!L460</f>
        <v/>
      </c>
      <c r="O460" s="6">
        <f ca="1">板材才數分析.!M460</f>
        <v>0</v>
      </c>
      <c r="P460" t="str">
        <f ca="1">表格15[[#This Row],[封邊色號]]</f>
        <v/>
      </c>
      <c r="Q460" s="174" t="str">
        <f ca="1">IF(VLOOKUP(F460,料單!$C:$P,14,FALSE)="","",VLOOKUP(F460,料單!$C:$P,14,FALSE))</f>
        <v/>
      </c>
      <c r="R460" s="174" t="str">
        <f ca="1">IF(VLOOKUP(F460,料單!$C:$Q,15,FALSE)="","",VLOOKUP(F460,料單!$C:$Q,15,FALSE))</f>
        <v>固</v>
      </c>
      <c r="S460" s="174" t="str">
        <f ca="1">IF(VLOOKUP(F460,料單!$C:$R,16,FALSE)="","",VLOOKUP(F460,料單!$C:$R,16,FALSE))</f>
        <v/>
      </c>
      <c r="T460" s="174" t="str">
        <f ca="1">IF(VLOOKUP(F460,料單!$C:$S,17,FALSE)="","",VLOOKUP(F460,料單!$C:$S,17,FALSE))</f>
        <v/>
      </c>
      <c r="U460" s="174" t="str">
        <f ca="1">_xlfn.IFNA(VLOOKUP(VLOOKUP(F460,料單!C:T,18,FALSE),資料庫!AM:AN,2,FALSE),"A")</f>
        <v>A</v>
      </c>
      <c r="V460" s="174">
        <f ca="1">IF(VLOOKUP(F460,料單!C:U,19,FALSE)="","",VLOOKUP(F460,料單!C:U,19,FALSE))</f>
        <v>1</v>
      </c>
      <c r="W460" s="361" t="str">
        <f t="shared" ca="1" si="36"/>
        <v>A</v>
      </c>
      <c r="X460" s="361" t="str">
        <f t="shared" ca="1" si="37"/>
        <v>A</v>
      </c>
      <c r="Y460" s="361" t="str">
        <f t="shared" ca="1" si="38"/>
        <v/>
      </c>
      <c r="Z460" s="361" t="str">
        <f t="shared" ca="1" si="39"/>
        <v/>
      </c>
      <c r="AA460" s="483">
        <f>料單!$K$3</f>
        <v>0</v>
      </c>
      <c r="AB460" s="483" t="str">
        <f>料單!$L$3</f>
        <v>拉、KD</v>
      </c>
    </row>
    <row r="461" spans="1:28" x14ac:dyDescent="0.25">
      <c r="A461" s="174">
        <f t="shared" si="35"/>
        <v>460</v>
      </c>
      <c r="B461" s="174" t="str">
        <f ca="1">料單!$C$1</f>
        <v>2026101401</v>
      </c>
      <c r="C461" s="174">
        <f>料單!$C$2</f>
        <v>0</v>
      </c>
      <c r="D461" s="6">
        <f>板材才數分析.!B461</f>
        <v>16</v>
      </c>
      <c r="E461" s="6">
        <f>板材才數分析.!C461</f>
        <v>0</v>
      </c>
      <c r="F461" s="6">
        <f>板材才數分析.!D461</f>
        <v>16010</v>
      </c>
      <c r="G461" s="6" t="str">
        <f ca="1">板材才數分析.!E461</f>
        <v>左門板</v>
      </c>
      <c r="H461" s="6">
        <f ca="1">板材才數分析.!F461</f>
        <v>0</v>
      </c>
      <c r="I461" s="6" t="str">
        <f ca="1">板材才數分析.!G461</f>
        <v>AA</v>
      </c>
      <c r="J461" s="6">
        <f ca="1">板材才數分析.!H461</f>
        <v>-4</v>
      </c>
      <c r="K461" s="6" t="str">
        <f ca="1">板材才數分析.!I461</f>
        <v>AA</v>
      </c>
      <c r="L461" s="6">
        <f ca="1">板材才數分析.!J461</f>
        <v>18</v>
      </c>
      <c r="M461" s="6">
        <f ca="1">板材才數分析.!K461</f>
        <v>0</v>
      </c>
      <c r="N461" s="6" t="str">
        <f ca="1">板材才數分析.!L461</f>
        <v/>
      </c>
      <c r="O461" s="6">
        <f ca="1">板材才數分析.!M461</f>
        <v>0</v>
      </c>
      <c r="P461" t="str">
        <f ca="1">表格15[[#This Row],[封邊色號]]</f>
        <v/>
      </c>
      <c r="Q461" s="174" t="str">
        <f ca="1">IF(VLOOKUP(F461,料單!$C:$P,14,FALSE)="","",VLOOKUP(F461,料單!$C:$P,14,FALSE))</f>
        <v>鉸2</v>
      </c>
      <c r="R461" s="174" t="str">
        <f ca="1">IF(VLOOKUP(F461,料單!$C:$Q,15,FALSE)="","",VLOOKUP(F461,料單!$C:$Q,15,FALSE))</f>
        <v/>
      </c>
      <c r="S461" s="174" t="str">
        <f ca="1">IF(VLOOKUP(F461,料單!$C:$R,16,FALSE)="","",VLOOKUP(F461,料單!$C:$R,16,FALSE))</f>
        <v/>
      </c>
      <c r="T461" s="174" t="str">
        <f ca="1">IF(VLOOKUP(F461,料單!$C:$S,17,FALSE)="","",VLOOKUP(F461,料單!$C:$S,17,FALSE))</f>
        <v/>
      </c>
      <c r="U461" s="174" t="str">
        <f ca="1">_xlfn.IFNA(VLOOKUP(VLOOKUP(F461,料單!C:T,18,FALSE),資料庫!AM:AN,2,FALSE),"A")</f>
        <v>A</v>
      </c>
      <c r="V461" s="174">
        <f ca="1">IF(VLOOKUP(F461,料單!C:U,19,FALSE)="","",VLOOKUP(F461,料單!C:U,19,FALSE))</f>
        <v>1</v>
      </c>
      <c r="W461" s="361" t="str">
        <f t="shared" ca="1" si="36"/>
        <v>A</v>
      </c>
      <c r="X461" s="361" t="str">
        <f t="shared" ca="1" si="37"/>
        <v>A</v>
      </c>
      <c r="Y461" s="361" t="str">
        <f t="shared" ca="1" si="38"/>
        <v>A</v>
      </c>
      <c r="Z461" s="361" t="str">
        <f t="shared" ca="1" si="39"/>
        <v>A</v>
      </c>
      <c r="AA461" s="483">
        <f>料單!$K$3</f>
        <v>0</v>
      </c>
      <c r="AB461" s="483" t="str">
        <f>料單!$L$3</f>
        <v>拉、KD</v>
      </c>
    </row>
    <row r="462" spans="1:28" x14ac:dyDescent="0.25">
      <c r="A462" s="174">
        <f t="shared" si="35"/>
        <v>461</v>
      </c>
      <c r="B462" s="174" t="str">
        <f ca="1">料單!$C$1</f>
        <v>2026101401</v>
      </c>
      <c r="C462" s="174">
        <f>料單!$C$2</f>
        <v>0</v>
      </c>
      <c r="D462" s="6">
        <f>板材才數分析.!B462</f>
        <v>16</v>
      </c>
      <c r="E462" s="6">
        <f>板材才數分析.!C462</f>
        <v>0</v>
      </c>
      <c r="F462" s="6">
        <f>板材才數分析.!D462</f>
        <v>16011</v>
      </c>
      <c r="G462" s="6" t="str">
        <f ca="1">板材才數分析.!E462</f>
        <v>右門板</v>
      </c>
      <c r="H462" s="6">
        <f ca="1">板材才數分析.!F462</f>
        <v>0</v>
      </c>
      <c r="I462" s="6" t="str">
        <f ca="1">板材才數分析.!G462</f>
        <v>AA</v>
      </c>
      <c r="J462" s="6">
        <f ca="1">板材才數分析.!H462</f>
        <v>-4</v>
      </c>
      <c r="K462" s="6" t="str">
        <f ca="1">板材才數分析.!I462</f>
        <v>AA</v>
      </c>
      <c r="L462" s="6">
        <f ca="1">板材才數分析.!J462</f>
        <v>18</v>
      </c>
      <c r="M462" s="6">
        <f ca="1">板材才數分析.!K462</f>
        <v>0</v>
      </c>
      <c r="N462" s="6" t="str">
        <f ca="1">板材才數分析.!L462</f>
        <v/>
      </c>
      <c r="O462" s="6">
        <f ca="1">板材才數分析.!M462</f>
        <v>0</v>
      </c>
      <c r="P462" t="str">
        <f ca="1">表格15[[#This Row],[封邊色號]]</f>
        <v/>
      </c>
      <c r="Q462" s="174" t="str">
        <f ca="1">IF(VLOOKUP(F462,料單!$C:$P,14,FALSE)="","",VLOOKUP(F462,料單!$C:$P,14,FALSE))</f>
        <v>鉸2</v>
      </c>
      <c r="R462" s="174" t="str">
        <f ca="1">IF(VLOOKUP(F462,料單!$C:$Q,15,FALSE)="","",VLOOKUP(F462,料單!$C:$Q,15,FALSE))</f>
        <v/>
      </c>
      <c r="S462" s="174" t="str">
        <f ca="1">IF(VLOOKUP(F462,料單!$C:$R,16,FALSE)="","",VLOOKUP(F462,料單!$C:$R,16,FALSE))</f>
        <v/>
      </c>
      <c r="T462" s="174" t="str">
        <f ca="1">IF(VLOOKUP(F462,料單!$C:$S,17,FALSE)="","",VLOOKUP(F462,料單!$C:$S,17,FALSE))</f>
        <v/>
      </c>
      <c r="U462" s="174" t="str">
        <f ca="1">_xlfn.IFNA(VLOOKUP(VLOOKUP(F462,料單!C:T,18,FALSE),資料庫!AM:AN,2,FALSE),"A")</f>
        <v>A</v>
      </c>
      <c r="V462" s="174">
        <f ca="1">IF(VLOOKUP(F462,料單!C:U,19,FALSE)="","",VLOOKUP(F462,料單!C:U,19,FALSE))</f>
        <v>1</v>
      </c>
      <c r="W462" s="361" t="str">
        <f t="shared" ca="1" si="36"/>
        <v>A</v>
      </c>
      <c r="X462" s="361" t="str">
        <f t="shared" ca="1" si="37"/>
        <v>A</v>
      </c>
      <c r="Y462" s="361" t="str">
        <f t="shared" ca="1" si="38"/>
        <v>A</v>
      </c>
      <c r="Z462" s="361" t="str">
        <f t="shared" ca="1" si="39"/>
        <v>A</v>
      </c>
      <c r="AA462" s="483">
        <f>料單!$K$3</f>
        <v>0</v>
      </c>
      <c r="AB462" s="483" t="str">
        <f>料單!$L$3</f>
        <v>拉、KD</v>
      </c>
    </row>
    <row r="463" spans="1:28" x14ac:dyDescent="0.25">
      <c r="A463" s="174">
        <f t="shared" si="35"/>
        <v>462</v>
      </c>
      <c r="B463" s="174" t="str">
        <f ca="1">料單!$C$1</f>
        <v>2026101401</v>
      </c>
      <c r="C463" s="174">
        <f>料單!$C$2</f>
        <v>0</v>
      </c>
      <c r="D463" s="6">
        <f>板材才數分析.!B463</f>
        <v>16</v>
      </c>
      <c r="E463" s="6">
        <f>板材才數分析.!C463</f>
        <v>0</v>
      </c>
      <c r="F463" s="6">
        <f>板材才數分析.!D463</f>
        <v>16012</v>
      </c>
      <c r="G463" s="6">
        <f ca="1">板材才數分析.!E463</f>
        <v>0</v>
      </c>
      <c r="H463" s="6">
        <f ca="1">板材才數分析.!F463</f>
        <v>0</v>
      </c>
      <c r="I463" s="6" t="str">
        <f ca="1">板材才數分析.!G463</f>
        <v/>
      </c>
      <c r="J463" s="6">
        <f ca="1">板材才數分析.!H463</f>
        <v>0</v>
      </c>
      <c r="K463" s="6" t="str">
        <f ca="1">板材才數分析.!I463</f>
        <v/>
      </c>
      <c r="L463" s="6">
        <f ca="1">板材才數分析.!J463</f>
        <v>0</v>
      </c>
      <c r="M463" s="6">
        <f ca="1">板材才數分析.!K463</f>
        <v>0</v>
      </c>
      <c r="N463" s="6" t="str">
        <f ca="1">板材才數分析.!L463</f>
        <v/>
      </c>
      <c r="O463" s="6">
        <f ca="1">板材才數分析.!M463</f>
        <v>0</v>
      </c>
      <c r="P463" t="str">
        <f ca="1">表格15[[#This Row],[封邊色號]]</f>
        <v/>
      </c>
      <c r="Q463" s="174" t="str">
        <f ca="1">IF(VLOOKUP(F463,料單!$C:$P,14,FALSE)="","",VLOOKUP(F463,料單!$C:$P,14,FALSE))</f>
        <v/>
      </c>
      <c r="R463" s="174" t="str">
        <f ca="1">IF(VLOOKUP(F463,料單!$C:$Q,15,FALSE)="","",VLOOKUP(F463,料單!$C:$Q,15,FALSE))</f>
        <v/>
      </c>
      <c r="S463" s="174" t="str">
        <f ca="1">IF(VLOOKUP(F463,料單!$C:$R,16,FALSE)="","",VLOOKUP(F463,料單!$C:$R,16,FALSE))</f>
        <v/>
      </c>
      <c r="T463" s="174" t="str">
        <f ca="1">IF(VLOOKUP(F463,料單!$C:$S,17,FALSE)="","",VLOOKUP(F463,料單!$C:$S,17,FALSE))</f>
        <v/>
      </c>
      <c r="U463" s="174" t="str">
        <f ca="1">_xlfn.IFNA(VLOOKUP(VLOOKUP(F463,料單!C:T,18,FALSE),資料庫!AM:AN,2,FALSE),"A")</f>
        <v>A</v>
      </c>
      <c r="V463" s="174" t="str">
        <f ca="1">IF(VLOOKUP(F463,料單!C:U,19,FALSE)="","",VLOOKUP(F463,料單!C:U,19,FALSE))</f>
        <v/>
      </c>
      <c r="W463" s="361" t="str">
        <f t="shared" ca="1" si="36"/>
        <v/>
      </c>
      <c r="X463" s="361" t="str">
        <f t="shared" ca="1" si="37"/>
        <v/>
      </c>
      <c r="Y463" s="361" t="str">
        <f t="shared" ca="1" si="38"/>
        <v/>
      </c>
      <c r="Z463" s="361" t="str">
        <f t="shared" ca="1" si="39"/>
        <v/>
      </c>
      <c r="AA463" s="483">
        <f>料單!$K$3</f>
        <v>0</v>
      </c>
      <c r="AB463" s="483" t="str">
        <f>料單!$L$3</f>
        <v>拉、KD</v>
      </c>
    </row>
    <row r="464" spans="1:28" x14ac:dyDescent="0.25">
      <c r="A464" s="174">
        <f t="shared" si="35"/>
        <v>463</v>
      </c>
      <c r="B464" s="174" t="str">
        <f ca="1">料單!$C$1</f>
        <v>2026101401</v>
      </c>
      <c r="C464" s="174">
        <f>料單!$C$2</f>
        <v>0</v>
      </c>
      <c r="D464" s="6">
        <f>板材才數分析.!B464</f>
        <v>16</v>
      </c>
      <c r="E464" s="6">
        <f>板材才數分析.!C464</f>
        <v>0</v>
      </c>
      <c r="F464" s="6">
        <f>板材才數分析.!D464</f>
        <v>16013</v>
      </c>
      <c r="G464" s="6">
        <f ca="1">板材才數分析.!E464</f>
        <v>0</v>
      </c>
      <c r="H464" s="6">
        <f ca="1">板材才數分析.!F464</f>
        <v>0</v>
      </c>
      <c r="I464" s="6" t="str">
        <f ca="1">板材才數分析.!G464</f>
        <v/>
      </c>
      <c r="J464" s="6">
        <f ca="1">板材才數分析.!H464</f>
        <v>0</v>
      </c>
      <c r="K464" s="6" t="str">
        <f ca="1">板材才數分析.!I464</f>
        <v/>
      </c>
      <c r="L464" s="6">
        <f ca="1">板材才數分析.!J464</f>
        <v>0</v>
      </c>
      <c r="M464" s="6">
        <f ca="1">板材才數分析.!K464</f>
        <v>0</v>
      </c>
      <c r="N464" s="6" t="str">
        <f ca="1">板材才數分析.!L464</f>
        <v/>
      </c>
      <c r="O464" s="6">
        <f ca="1">板材才數分析.!M464</f>
        <v>0</v>
      </c>
      <c r="P464" t="str">
        <f ca="1">表格15[[#This Row],[封邊色號]]</f>
        <v/>
      </c>
      <c r="Q464" s="174" t="str">
        <f ca="1">IF(VLOOKUP(F464,料單!$C:$P,14,FALSE)="","",VLOOKUP(F464,料單!$C:$P,14,FALSE))</f>
        <v/>
      </c>
      <c r="R464" s="174" t="str">
        <f ca="1">IF(VLOOKUP(F464,料單!$C:$Q,15,FALSE)="","",VLOOKUP(F464,料單!$C:$Q,15,FALSE))</f>
        <v/>
      </c>
      <c r="S464" s="174" t="str">
        <f ca="1">IF(VLOOKUP(F464,料單!$C:$R,16,FALSE)="","",VLOOKUP(F464,料單!$C:$R,16,FALSE))</f>
        <v/>
      </c>
      <c r="T464" s="174" t="str">
        <f ca="1">IF(VLOOKUP(F464,料單!$C:$S,17,FALSE)="","",VLOOKUP(F464,料單!$C:$S,17,FALSE))</f>
        <v/>
      </c>
      <c r="U464" s="174" t="str">
        <f ca="1">_xlfn.IFNA(VLOOKUP(VLOOKUP(F464,料單!C:T,18,FALSE),資料庫!AM:AN,2,FALSE),"A")</f>
        <v>A</v>
      </c>
      <c r="V464" s="174" t="str">
        <f ca="1">IF(VLOOKUP(F464,料單!C:U,19,FALSE)="","",VLOOKUP(F464,料單!C:U,19,FALSE))</f>
        <v/>
      </c>
      <c r="W464" s="361" t="str">
        <f t="shared" ca="1" si="36"/>
        <v/>
      </c>
      <c r="X464" s="361" t="str">
        <f t="shared" ca="1" si="37"/>
        <v/>
      </c>
      <c r="Y464" s="361" t="str">
        <f t="shared" ca="1" si="38"/>
        <v/>
      </c>
      <c r="Z464" s="361" t="str">
        <f t="shared" ca="1" si="39"/>
        <v/>
      </c>
      <c r="AA464" s="483">
        <f>料單!$K$3</f>
        <v>0</v>
      </c>
      <c r="AB464" s="483" t="str">
        <f>料單!$L$3</f>
        <v>拉、KD</v>
      </c>
    </row>
    <row r="465" spans="1:28" x14ac:dyDescent="0.25">
      <c r="A465" s="174">
        <f t="shared" si="35"/>
        <v>464</v>
      </c>
      <c r="B465" s="174" t="str">
        <f ca="1">料單!$C$1</f>
        <v>2026101401</v>
      </c>
      <c r="C465" s="174">
        <f>料單!$C$2</f>
        <v>0</v>
      </c>
      <c r="D465" s="6">
        <f>板材才數分析.!B465</f>
        <v>16</v>
      </c>
      <c r="E465" s="6">
        <f>板材才數分析.!C465</f>
        <v>0</v>
      </c>
      <c r="F465" s="6">
        <f>板材才數分析.!D465</f>
        <v>16014</v>
      </c>
      <c r="G465" s="6">
        <f ca="1">板材才數分析.!E465</f>
        <v>0</v>
      </c>
      <c r="H465" s="6">
        <f ca="1">板材才數分析.!F465</f>
        <v>0</v>
      </c>
      <c r="I465" s="6" t="str">
        <f ca="1">板材才數分析.!G465</f>
        <v/>
      </c>
      <c r="J465" s="6">
        <f ca="1">板材才數分析.!H465</f>
        <v>0</v>
      </c>
      <c r="K465" s="6" t="str">
        <f ca="1">板材才數分析.!I465</f>
        <v/>
      </c>
      <c r="L465" s="6">
        <f ca="1">板材才數分析.!J465</f>
        <v>0</v>
      </c>
      <c r="M465" s="6">
        <f ca="1">板材才數分析.!K465</f>
        <v>0</v>
      </c>
      <c r="N465" s="6" t="str">
        <f ca="1">板材才數分析.!L465</f>
        <v/>
      </c>
      <c r="O465" s="6">
        <f ca="1">板材才數分析.!M465</f>
        <v>0</v>
      </c>
      <c r="P465" t="str">
        <f ca="1">表格15[[#This Row],[封邊色號]]</f>
        <v/>
      </c>
      <c r="Q465" s="174" t="str">
        <f ca="1">IF(VLOOKUP(F465,料單!$C:$P,14,FALSE)="","",VLOOKUP(F465,料單!$C:$P,14,FALSE))</f>
        <v/>
      </c>
      <c r="R465" s="174" t="str">
        <f ca="1">IF(VLOOKUP(F465,料單!$C:$Q,15,FALSE)="","",VLOOKUP(F465,料單!$C:$Q,15,FALSE))</f>
        <v/>
      </c>
      <c r="S465" s="174" t="str">
        <f ca="1">IF(VLOOKUP(F465,料單!$C:$R,16,FALSE)="","",VLOOKUP(F465,料單!$C:$R,16,FALSE))</f>
        <v/>
      </c>
      <c r="T465" s="174" t="str">
        <f ca="1">IF(VLOOKUP(F465,料單!$C:$S,17,FALSE)="","",VLOOKUP(F465,料單!$C:$S,17,FALSE))</f>
        <v/>
      </c>
      <c r="U465" s="174" t="str">
        <f ca="1">_xlfn.IFNA(VLOOKUP(VLOOKUP(F465,料單!C:T,18,FALSE),資料庫!AM:AN,2,FALSE),"A")</f>
        <v>A</v>
      </c>
      <c r="V465" s="174" t="str">
        <f ca="1">IF(VLOOKUP(F465,料單!C:U,19,FALSE)="","",VLOOKUP(F465,料單!C:U,19,FALSE))</f>
        <v/>
      </c>
      <c r="W465" s="361" t="str">
        <f t="shared" ca="1" si="36"/>
        <v/>
      </c>
      <c r="X465" s="361" t="str">
        <f t="shared" ca="1" si="37"/>
        <v/>
      </c>
      <c r="Y465" s="361" t="str">
        <f t="shared" ca="1" si="38"/>
        <v/>
      </c>
      <c r="Z465" s="361" t="str">
        <f t="shared" ca="1" si="39"/>
        <v/>
      </c>
      <c r="AA465" s="483">
        <f>料單!$K$3</f>
        <v>0</v>
      </c>
      <c r="AB465" s="483" t="str">
        <f>料單!$L$3</f>
        <v>拉、KD</v>
      </c>
    </row>
    <row r="466" spans="1:28" x14ac:dyDescent="0.25">
      <c r="A466" s="174">
        <f t="shared" si="35"/>
        <v>465</v>
      </c>
      <c r="B466" s="174" t="str">
        <f ca="1">料單!$C$1</f>
        <v>2026101401</v>
      </c>
      <c r="C466" s="174">
        <f>料單!$C$2</f>
        <v>0</v>
      </c>
      <c r="D466" s="6">
        <f>板材才數分析.!B466</f>
        <v>16</v>
      </c>
      <c r="E466" s="6">
        <f>板材才數分析.!C466</f>
        <v>0</v>
      </c>
      <c r="F466" s="6">
        <f>板材才數分析.!D466</f>
        <v>16015</v>
      </c>
      <c r="G466" s="6">
        <f ca="1">板材才數分析.!E466</f>
        <v>0</v>
      </c>
      <c r="H466" s="6">
        <f ca="1">板材才數分析.!F466</f>
        <v>0</v>
      </c>
      <c r="I466" s="6" t="str">
        <f ca="1">板材才數分析.!G466</f>
        <v/>
      </c>
      <c r="J466" s="6">
        <f ca="1">板材才數分析.!H466</f>
        <v>0</v>
      </c>
      <c r="K466" s="6" t="str">
        <f ca="1">板材才數分析.!I466</f>
        <v/>
      </c>
      <c r="L466" s="6">
        <f ca="1">板材才數分析.!J466</f>
        <v>0</v>
      </c>
      <c r="M466" s="6">
        <f ca="1">板材才數分析.!K466</f>
        <v>0</v>
      </c>
      <c r="N466" s="6" t="str">
        <f ca="1">板材才數分析.!L466</f>
        <v/>
      </c>
      <c r="O466" s="6">
        <f ca="1">板材才數分析.!M466</f>
        <v>0</v>
      </c>
      <c r="P466" t="str">
        <f ca="1">表格15[[#This Row],[封邊色號]]</f>
        <v/>
      </c>
      <c r="Q466" s="174" t="str">
        <f ca="1">IF(VLOOKUP(F466,料單!$C:$P,14,FALSE)="","",VLOOKUP(F466,料單!$C:$P,14,FALSE))</f>
        <v/>
      </c>
      <c r="R466" s="174" t="str">
        <f ca="1">IF(VLOOKUP(F466,料單!$C:$Q,15,FALSE)="","",VLOOKUP(F466,料單!$C:$Q,15,FALSE))</f>
        <v/>
      </c>
      <c r="S466" s="174" t="str">
        <f ca="1">IF(VLOOKUP(F466,料單!$C:$R,16,FALSE)="","",VLOOKUP(F466,料單!$C:$R,16,FALSE))</f>
        <v/>
      </c>
      <c r="T466" s="174" t="str">
        <f ca="1">IF(VLOOKUP(F466,料單!$C:$S,17,FALSE)="","",VLOOKUP(F466,料單!$C:$S,17,FALSE))</f>
        <v/>
      </c>
      <c r="U466" s="174" t="str">
        <f ca="1">_xlfn.IFNA(VLOOKUP(VLOOKUP(F466,料單!C:T,18,FALSE),資料庫!AM:AN,2,FALSE),"A")</f>
        <v>A</v>
      </c>
      <c r="V466" s="174" t="str">
        <f ca="1">IF(VLOOKUP(F466,料單!C:U,19,FALSE)="","",VLOOKUP(F466,料單!C:U,19,FALSE))</f>
        <v/>
      </c>
      <c r="W466" s="361" t="str">
        <f t="shared" ca="1" si="36"/>
        <v/>
      </c>
      <c r="X466" s="361" t="str">
        <f t="shared" ca="1" si="37"/>
        <v/>
      </c>
      <c r="Y466" s="361" t="str">
        <f t="shared" ca="1" si="38"/>
        <v/>
      </c>
      <c r="Z466" s="361" t="str">
        <f t="shared" ca="1" si="39"/>
        <v/>
      </c>
      <c r="AA466" s="483">
        <f>料單!$K$3</f>
        <v>0</v>
      </c>
      <c r="AB466" s="483" t="str">
        <f>料單!$L$3</f>
        <v>拉、KD</v>
      </c>
    </row>
    <row r="467" spans="1:28" x14ac:dyDescent="0.25">
      <c r="A467" s="174">
        <f t="shared" si="35"/>
        <v>466</v>
      </c>
      <c r="B467" s="174" t="str">
        <f ca="1">料單!$C$1</f>
        <v>2026101401</v>
      </c>
      <c r="C467" s="174">
        <f>料單!$C$2</f>
        <v>0</v>
      </c>
      <c r="D467" s="6">
        <f>板材才數分析.!B467</f>
        <v>16</v>
      </c>
      <c r="E467" s="6">
        <f>板材才數分析.!C467</f>
        <v>0</v>
      </c>
      <c r="F467" s="6">
        <f>板材才數分析.!D467</f>
        <v>16016</v>
      </c>
      <c r="G467" s="6">
        <f ca="1">板材才數分析.!E467</f>
        <v>0</v>
      </c>
      <c r="H467" s="6">
        <f ca="1">板材才數分析.!F467</f>
        <v>0</v>
      </c>
      <c r="I467" s="6" t="str">
        <f ca="1">板材才數分析.!G467</f>
        <v/>
      </c>
      <c r="J467" s="6">
        <f ca="1">板材才數分析.!H467</f>
        <v>0</v>
      </c>
      <c r="K467" s="6" t="str">
        <f ca="1">板材才數分析.!I467</f>
        <v/>
      </c>
      <c r="L467" s="6">
        <f ca="1">板材才數分析.!J467</f>
        <v>0</v>
      </c>
      <c r="M467" s="6">
        <f ca="1">板材才數分析.!K467</f>
        <v>0</v>
      </c>
      <c r="N467" s="6" t="str">
        <f ca="1">板材才數分析.!L467</f>
        <v/>
      </c>
      <c r="O467" s="6">
        <f ca="1">板材才數分析.!M467</f>
        <v>0</v>
      </c>
      <c r="P467" t="str">
        <f ca="1">表格15[[#This Row],[封邊色號]]</f>
        <v/>
      </c>
      <c r="Q467" s="174" t="str">
        <f ca="1">IF(VLOOKUP(F467,料單!$C:$P,14,FALSE)="","",VLOOKUP(F467,料單!$C:$P,14,FALSE))</f>
        <v/>
      </c>
      <c r="R467" s="174" t="str">
        <f ca="1">IF(VLOOKUP(F467,料單!$C:$Q,15,FALSE)="","",VLOOKUP(F467,料單!$C:$Q,15,FALSE))</f>
        <v/>
      </c>
      <c r="S467" s="174" t="str">
        <f ca="1">IF(VLOOKUP(F467,料單!$C:$R,16,FALSE)="","",VLOOKUP(F467,料單!$C:$R,16,FALSE))</f>
        <v/>
      </c>
      <c r="T467" s="174" t="str">
        <f ca="1">IF(VLOOKUP(F467,料單!$C:$S,17,FALSE)="","",VLOOKUP(F467,料單!$C:$S,17,FALSE))</f>
        <v/>
      </c>
      <c r="U467" s="174" t="str">
        <f ca="1">_xlfn.IFNA(VLOOKUP(VLOOKUP(F467,料單!C:T,18,FALSE),資料庫!AM:AN,2,FALSE),"A")</f>
        <v>A</v>
      </c>
      <c r="V467" s="174" t="str">
        <f ca="1">IF(VLOOKUP(F467,料單!C:U,19,FALSE)="","",VLOOKUP(F467,料單!C:U,19,FALSE))</f>
        <v/>
      </c>
      <c r="W467" s="361" t="str">
        <f t="shared" ca="1" si="36"/>
        <v/>
      </c>
      <c r="X467" s="361" t="str">
        <f t="shared" ca="1" si="37"/>
        <v/>
      </c>
      <c r="Y467" s="361" t="str">
        <f t="shared" ca="1" si="38"/>
        <v/>
      </c>
      <c r="Z467" s="361" t="str">
        <f t="shared" ca="1" si="39"/>
        <v/>
      </c>
      <c r="AA467" s="483">
        <f>料單!$K$3</f>
        <v>0</v>
      </c>
      <c r="AB467" s="483" t="str">
        <f>料單!$L$3</f>
        <v>拉、KD</v>
      </c>
    </row>
    <row r="468" spans="1:28" x14ac:dyDescent="0.25">
      <c r="A468" s="174">
        <f t="shared" si="35"/>
        <v>467</v>
      </c>
      <c r="B468" s="174" t="str">
        <f ca="1">料單!$C$1</f>
        <v>2026101401</v>
      </c>
      <c r="C468" s="174">
        <f>料單!$C$2</f>
        <v>0</v>
      </c>
      <c r="D468" s="6">
        <f>板材才數分析.!B468</f>
        <v>16</v>
      </c>
      <c r="E468" s="6">
        <f>板材才數分析.!C468</f>
        <v>0</v>
      </c>
      <c r="F468" s="6">
        <f>板材才數分析.!D468</f>
        <v>16017</v>
      </c>
      <c r="G468" s="6">
        <f ca="1">板材才數分析.!E468</f>
        <v>0</v>
      </c>
      <c r="H468" s="6">
        <f ca="1">板材才數分析.!F468</f>
        <v>0</v>
      </c>
      <c r="I468" s="6" t="str">
        <f ca="1">板材才數分析.!G468</f>
        <v/>
      </c>
      <c r="J468" s="6">
        <f ca="1">板材才數分析.!H468</f>
        <v>0</v>
      </c>
      <c r="K468" s="6" t="str">
        <f ca="1">板材才數分析.!I468</f>
        <v/>
      </c>
      <c r="L468" s="6">
        <f ca="1">板材才數分析.!J468</f>
        <v>0</v>
      </c>
      <c r="M468" s="6">
        <f ca="1">板材才數分析.!K468</f>
        <v>0</v>
      </c>
      <c r="N468" s="6" t="str">
        <f ca="1">板材才數分析.!L468</f>
        <v/>
      </c>
      <c r="O468" s="6">
        <f ca="1">板材才數分析.!M468</f>
        <v>0</v>
      </c>
      <c r="P468" t="str">
        <f ca="1">表格15[[#This Row],[封邊色號]]</f>
        <v/>
      </c>
      <c r="Q468" s="174" t="str">
        <f ca="1">IF(VLOOKUP(F468,料單!$C:$P,14,FALSE)="","",VLOOKUP(F468,料單!$C:$P,14,FALSE))</f>
        <v/>
      </c>
      <c r="R468" s="174" t="str">
        <f ca="1">IF(VLOOKUP(F468,料單!$C:$Q,15,FALSE)="","",VLOOKUP(F468,料單!$C:$Q,15,FALSE))</f>
        <v/>
      </c>
      <c r="S468" s="174" t="str">
        <f ca="1">IF(VLOOKUP(F468,料單!$C:$R,16,FALSE)="","",VLOOKUP(F468,料單!$C:$R,16,FALSE))</f>
        <v/>
      </c>
      <c r="T468" s="174" t="str">
        <f ca="1">IF(VLOOKUP(F468,料單!$C:$S,17,FALSE)="","",VLOOKUP(F468,料單!$C:$S,17,FALSE))</f>
        <v/>
      </c>
      <c r="U468" s="174" t="str">
        <f ca="1">_xlfn.IFNA(VLOOKUP(VLOOKUP(F468,料單!C:T,18,FALSE),資料庫!AM:AN,2,FALSE),"A")</f>
        <v>A</v>
      </c>
      <c r="V468" s="174" t="str">
        <f ca="1">IF(VLOOKUP(F468,料單!C:U,19,FALSE)="","",VLOOKUP(F468,料單!C:U,19,FALSE))</f>
        <v/>
      </c>
      <c r="W468" s="361" t="str">
        <f t="shared" ca="1" si="36"/>
        <v/>
      </c>
      <c r="X468" s="361" t="str">
        <f t="shared" ca="1" si="37"/>
        <v/>
      </c>
      <c r="Y468" s="361" t="str">
        <f t="shared" ca="1" si="38"/>
        <v/>
      </c>
      <c r="Z468" s="361" t="str">
        <f t="shared" ca="1" si="39"/>
        <v/>
      </c>
      <c r="AA468" s="483">
        <f>料單!$K$3</f>
        <v>0</v>
      </c>
      <c r="AB468" s="483" t="str">
        <f>料單!$L$3</f>
        <v>拉、KD</v>
      </c>
    </row>
    <row r="469" spans="1:28" x14ac:dyDescent="0.25">
      <c r="A469" s="174">
        <f t="shared" si="35"/>
        <v>468</v>
      </c>
      <c r="B469" s="174" t="str">
        <f ca="1">料單!$C$1</f>
        <v>2026101401</v>
      </c>
      <c r="C469" s="174">
        <f>料單!$C$2</f>
        <v>0</v>
      </c>
      <c r="D469" s="6">
        <f>板材才數分析.!B469</f>
        <v>16</v>
      </c>
      <c r="E469" s="6">
        <f>板材才數分析.!C469</f>
        <v>0</v>
      </c>
      <c r="F469" s="6">
        <f>板材才數分析.!D469</f>
        <v>16018</v>
      </c>
      <c r="G469" s="6">
        <f ca="1">板材才數分析.!E469</f>
        <v>0</v>
      </c>
      <c r="H469" s="6">
        <f ca="1">板材才數分析.!F469</f>
        <v>0</v>
      </c>
      <c r="I469" s="6" t="str">
        <f ca="1">板材才數分析.!G469</f>
        <v/>
      </c>
      <c r="J469" s="6">
        <f ca="1">板材才數分析.!H469</f>
        <v>0</v>
      </c>
      <c r="K469" s="6" t="str">
        <f ca="1">板材才數分析.!I469</f>
        <v/>
      </c>
      <c r="L469" s="6">
        <f ca="1">板材才數分析.!J469</f>
        <v>0</v>
      </c>
      <c r="M469" s="6">
        <f ca="1">板材才數分析.!K469</f>
        <v>0</v>
      </c>
      <c r="N469" s="6" t="str">
        <f ca="1">板材才數分析.!L469</f>
        <v/>
      </c>
      <c r="O469" s="6">
        <f ca="1">板材才數分析.!M469</f>
        <v>0</v>
      </c>
      <c r="P469" t="str">
        <f ca="1">表格15[[#This Row],[封邊色號]]</f>
        <v/>
      </c>
      <c r="Q469" s="174" t="str">
        <f ca="1">IF(VLOOKUP(F469,料單!$C:$P,14,FALSE)="","",VLOOKUP(F469,料單!$C:$P,14,FALSE))</f>
        <v/>
      </c>
      <c r="R469" s="174" t="str">
        <f ca="1">IF(VLOOKUP(F469,料單!$C:$Q,15,FALSE)="","",VLOOKUP(F469,料單!$C:$Q,15,FALSE))</f>
        <v/>
      </c>
      <c r="S469" s="174" t="str">
        <f ca="1">IF(VLOOKUP(F469,料單!$C:$R,16,FALSE)="","",VLOOKUP(F469,料單!$C:$R,16,FALSE))</f>
        <v/>
      </c>
      <c r="T469" s="174" t="str">
        <f ca="1">IF(VLOOKUP(F469,料單!$C:$S,17,FALSE)="","",VLOOKUP(F469,料單!$C:$S,17,FALSE))</f>
        <v/>
      </c>
      <c r="U469" s="174" t="str">
        <f ca="1">_xlfn.IFNA(VLOOKUP(VLOOKUP(F469,料單!C:T,18,FALSE),資料庫!AM:AN,2,FALSE),"A")</f>
        <v>A</v>
      </c>
      <c r="V469" s="174" t="str">
        <f ca="1">IF(VLOOKUP(F469,料單!C:U,19,FALSE)="","",VLOOKUP(F469,料單!C:U,19,FALSE))</f>
        <v/>
      </c>
      <c r="W469" s="361" t="str">
        <f t="shared" ca="1" si="36"/>
        <v/>
      </c>
      <c r="X469" s="361" t="str">
        <f t="shared" ca="1" si="37"/>
        <v/>
      </c>
      <c r="Y469" s="361" t="str">
        <f t="shared" ca="1" si="38"/>
        <v/>
      </c>
      <c r="Z469" s="361" t="str">
        <f t="shared" ca="1" si="39"/>
        <v/>
      </c>
      <c r="AA469" s="483">
        <f>料單!$K$3</f>
        <v>0</v>
      </c>
      <c r="AB469" s="483" t="str">
        <f>料單!$L$3</f>
        <v>拉、KD</v>
      </c>
    </row>
    <row r="470" spans="1:28" x14ac:dyDescent="0.25">
      <c r="A470" s="174">
        <f t="shared" si="35"/>
        <v>469</v>
      </c>
      <c r="B470" s="174" t="str">
        <f ca="1">料單!$C$1</f>
        <v>2026101401</v>
      </c>
      <c r="C470" s="174">
        <f>料單!$C$2</f>
        <v>0</v>
      </c>
      <c r="D470" s="6">
        <f>板材才數分析.!B470</f>
        <v>16</v>
      </c>
      <c r="E470" s="6">
        <f>板材才數分析.!C470</f>
        <v>0</v>
      </c>
      <c r="F470" s="6">
        <f>板材才數分析.!D470</f>
        <v>16019</v>
      </c>
      <c r="G470" s="6">
        <f ca="1">板材才數分析.!E470</f>
        <v>0</v>
      </c>
      <c r="H470" s="6">
        <f ca="1">板材才數分析.!F470</f>
        <v>0</v>
      </c>
      <c r="I470" s="6" t="str">
        <f ca="1">板材才數分析.!G470</f>
        <v/>
      </c>
      <c r="J470" s="6">
        <f ca="1">板材才數分析.!H470</f>
        <v>0</v>
      </c>
      <c r="K470" s="6" t="str">
        <f ca="1">板材才數分析.!I470</f>
        <v/>
      </c>
      <c r="L470" s="6">
        <f ca="1">板材才數分析.!J470</f>
        <v>0</v>
      </c>
      <c r="M470" s="6">
        <f ca="1">板材才數分析.!K470</f>
        <v>0</v>
      </c>
      <c r="N470" s="6" t="str">
        <f ca="1">板材才數分析.!L470</f>
        <v/>
      </c>
      <c r="O470" s="6">
        <f ca="1">板材才數分析.!M470</f>
        <v>0</v>
      </c>
      <c r="P470" t="str">
        <f ca="1">表格15[[#This Row],[封邊色號]]</f>
        <v/>
      </c>
      <c r="Q470" s="174" t="str">
        <f ca="1">IF(VLOOKUP(F470,料單!$C:$P,14,FALSE)="","",VLOOKUP(F470,料單!$C:$P,14,FALSE))</f>
        <v/>
      </c>
      <c r="R470" s="174" t="str">
        <f ca="1">IF(VLOOKUP(F470,料單!$C:$Q,15,FALSE)="","",VLOOKUP(F470,料單!$C:$Q,15,FALSE))</f>
        <v/>
      </c>
      <c r="S470" s="174" t="str">
        <f ca="1">IF(VLOOKUP(F470,料單!$C:$R,16,FALSE)="","",VLOOKUP(F470,料單!$C:$R,16,FALSE))</f>
        <v/>
      </c>
      <c r="T470" s="174" t="str">
        <f ca="1">IF(VLOOKUP(F470,料單!$C:$S,17,FALSE)="","",VLOOKUP(F470,料單!$C:$S,17,FALSE))</f>
        <v/>
      </c>
      <c r="U470" s="174" t="str">
        <f ca="1">_xlfn.IFNA(VLOOKUP(VLOOKUP(F470,料單!C:T,18,FALSE),資料庫!AM:AN,2,FALSE),"A")</f>
        <v>A</v>
      </c>
      <c r="V470" s="174" t="str">
        <f ca="1">IF(VLOOKUP(F470,料單!C:U,19,FALSE)="","",VLOOKUP(F470,料單!C:U,19,FALSE))</f>
        <v/>
      </c>
      <c r="W470" s="361" t="str">
        <f t="shared" ca="1" si="36"/>
        <v/>
      </c>
      <c r="X470" s="361" t="str">
        <f t="shared" ca="1" si="37"/>
        <v/>
      </c>
      <c r="Y470" s="361" t="str">
        <f t="shared" ca="1" si="38"/>
        <v/>
      </c>
      <c r="Z470" s="361" t="str">
        <f t="shared" ca="1" si="39"/>
        <v/>
      </c>
      <c r="AA470" s="483">
        <f>料單!$K$3</f>
        <v>0</v>
      </c>
      <c r="AB470" s="483" t="str">
        <f>料單!$L$3</f>
        <v>拉、KD</v>
      </c>
    </row>
    <row r="471" spans="1:28" x14ac:dyDescent="0.25">
      <c r="A471" s="174">
        <f t="shared" si="35"/>
        <v>470</v>
      </c>
      <c r="B471" s="174" t="str">
        <f ca="1">料單!$C$1</f>
        <v>2026101401</v>
      </c>
      <c r="C471" s="174">
        <f>料單!$C$2</f>
        <v>0</v>
      </c>
      <c r="D471" s="6">
        <f>板材才數分析.!B471</f>
        <v>16</v>
      </c>
      <c r="E471" s="6">
        <f>板材才數分析.!C471</f>
        <v>0</v>
      </c>
      <c r="F471" s="6">
        <f>板材才數分析.!D471</f>
        <v>16020</v>
      </c>
      <c r="G471" s="6">
        <f ca="1">板材才數分析.!E471</f>
        <v>0</v>
      </c>
      <c r="H471" s="6">
        <f ca="1">板材才數分析.!F471</f>
        <v>0</v>
      </c>
      <c r="I471" s="6" t="str">
        <f ca="1">板材才數分析.!G471</f>
        <v/>
      </c>
      <c r="J471" s="6">
        <f ca="1">板材才數分析.!H471</f>
        <v>0</v>
      </c>
      <c r="K471" s="6" t="str">
        <f ca="1">板材才數分析.!I471</f>
        <v/>
      </c>
      <c r="L471" s="6">
        <f ca="1">板材才數分析.!J471</f>
        <v>0</v>
      </c>
      <c r="M471" s="6">
        <f ca="1">板材才數分析.!K471</f>
        <v>0</v>
      </c>
      <c r="N471" s="6" t="str">
        <f ca="1">板材才數分析.!L471</f>
        <v/>
      </c>
      <c r="O471" s="6">
        <f ca="1">板材才數分析.!M471</f>
        <v>0</v>
      </c>
      <c r="P471" t="str">
        <f ca="1">表格15[[#This Row],[封邊色號]]</f>
        <v/>
      </c>
      <c r="Q471" s="174" t="str">
        <f ca="1">IF(VLOOKUP(F471,料單!$C:$P,14,FALSE)="","",VLOOKUP(F471,料單!$C:$P,14,FALSE))</f>
        <v/>
      </c>
      <c r="R471" s="174" t="str">
        <f ca="1">IF(VLOOKUP(F471,料單!$C:$Q,15,FALSE)="","",VLOOKUP(F471,料單!$C:$Q,15,FALSE))</f>
        <v/>
      </c>
      <c r="S471" s="174" t="str">
        <f ca="1">IF(VLOOKUP(F471,料單!$C:$R,16,FALSE)="","",VLOOKUP(F471,料單!$C:$R,16,FALSE))</f>
        <v/>
      </c>
      <c r="T471" s="174" t="str">
        <f ca="1">IF(VLOOKUP(F471,料單!$C:$S,17,FALSE)="","",VLOOKUP(F471,料單!$C:$S,17,FALSE))</f>
        <v/>
      </c>
      <c r="U471" s="174" t="str">
        <f ca="1">_xlfn.IFNA(VLOOKUP(VLOOKUP(F471,料單!C:T,18,FALSE),資料庫!AM:AN,2,FALSE),"A")</f>
        <v>A</v>
      </c>
      <c r="V471" s="174" t="str">
        <f ca="1">IF(VLOOKUP(F471,料單!C:U,19,FALSE)="","",VLOOKUP(F471,料單!C:U,19,FALSE))</f>
        <v/>
      </c>
      <c r="W471" s="361" t="str">
        <f t="shared" ca="1" si="36"/>
        <v/>
      </c>
      <c r="X471" s="361" t="str">
        <f t="shared" ca="1" si="37"/>
        <v/>
      </c>
      <c r="Y471" s="361" t="str">
        <f t="shared" ca="1" si="38"/>
        <v/>
      </c>
      <c r="Z471" s="361" t="str">
        <f t="shared" ca="1" si="39"/>
        <v/>
      </c>
      <c r="AA471" s="483">
        <f>料單!$K$3</f>
        <v>0</v>
      </c>
      <c r="AB471" s="483" t="str">
        <f>料單!$L$3</f>
        <v>拉、KD</v>
      </c>
    </row>
    <row r="472" spans="1:28" x14ac:dyDescent="0.25">
      <c r="A472" s="174">
        <f t="shared" si="35"/>
        <v>471</v>
      </c>
      <c r="B472" s="174" t="str">
        <f ca="1">料單!$C$1</f>
        <v>2026101401</v>
      </c>
      <c r="C472" s="174">
        <f>料單!$C$2</f>
        <v>0</v>
      </c>
      <c r="D472" s="6">
        <f>板材才數分析.!B472</f>
        <v>16</v>
      </c>
      <c r="E472" s="6">
        <f>板材才數分析.!C472</f>
        <v>0</v>
      </c>
      <c r="F472" s="6">
        <f>板材才數分析.!D472</f>
        <v>16021</v>
      </c>
      <c r="G472" s="6">
        <f ca="1">板材才數分析.!E472</f>
        <v>0</v>
      </c>
      <c r="H472" s="6">
        <f ca="1">板材才數分析.!F472</f>
        <v>0</v>
      </c>
      <c r="I472" s="6" t="str">
        <f ca="1">板材才數分析.!G472</f>
        <v/>
      </c>
      <c r="J472" s="6">
        <f ca="1">板材才數分析.!H472</f>
        <v>0</v>
      </c>
      <c r="K472" s="6" t="str">
        <f ca="1">板材才數分析.!I472</f>
        <v/>
      </c>
      <c r="L472" s="6">
        <f ca="1">板材才數分析.!J472</f>
        <v>0</v>
      </c>
      <c r="M472" s="6">
        <f ca="1">板材才數分析.!K472</f>
        <v>0</v>
      </c>
      <c r="N472" s="6" t="str">
        <f ca="1">板材才數分析.!L472</f>
        <v/>
      </c>
      <c r="O472" s="6">
        <f ca="1">板材才數分析.!M472</f>
        <v>0</v>
      </c>
      <c r="P472" t="str">
        <f ca="1">表格15[[#This Row],[封邊色號]]</f>
        <v/>
      </c>
      <c r="Q472" s="174" t="str">
        <f ca="1">IF(VLOOKUP(F472,料單!$C:$P,14,FALSE)="","",VLOOKUP(F472,料單!$C:$P,14,FALSE))</f>
        <v/>
      </c>
      <c r="R472" s="174" t="str">
        <f ca="1">IF(VLOOKUP(F472,料單!$C:$Q,15,FALSE)="","",VLOOKUP(F472,料單!$C:$Q,15,FALSE))</f>
        <v/>
      </c>
      <c r="S472" s="174" t="str">
        <f ca="1">IF(VLOOKUP(F472,料單!$C:$R,16,FALSE)="","",VLOOKUP(F472,料單!$C:$R,16,FALSE))</f>
        <v/>
      </c>
      <c r="T472" s="174" t="str">
        <f ca="1">IF(VLOOKUP(F472,料單!$C:$S,17,FALSE)="","",VLOOKUP(F472,料單!$C:$S,17,FALSE))</f>
        <v/>
      </c>
      <c r="U472" s="174" t="str">
        <f ca="1">_xlfn.IFNA(VLOOKUP(VLOOKUP(F472,料單!C:T,18,FALSE),資料庫!AM:AN,2,FALSE),"A")</f>
        <v>A</v>
      </c>
      <c r="V472" s="174" t="str">
        <f ca="1">IF(VLOOKUP(F472,料單!C:U,19,FALSE)="","",VLOOKUP(F472,料單!C:U,19,FALSE))</f>
        <v/>
      </c>
      <c r="W472" s="361" t="str">
        <f t="shared" ca="1" si="36"/>
        <v/>
      </c>
      <c r="X472" s="361" t="str">
        <f t="shared" ca="1" si="37"/>
        <v/>
      </c>
      <c r="Y472" s="361" t="str">
        <f t="shared" ca="1" si="38"/>
        <v/>
      </c>
      <c r="Z472" s="361" t="str">
        <f t="shared" ca="1" si="39"/>
        <v/>
      </c>
      <c r="AA472" s="483">
        <f>料單!$K$3</f>
        <v>0</v>
      </c>
      <c r="AB472" s="483" t="str">
        <f>料單!$L$3</f>
        <v>拉、KD</v>
      </c>
    </row>
    <row r="473" spans="1:28" x14ac:dyDescent="0.25">
      <c r="A473" s="174">
        <f t="shared" si="35"/>
        <v>472</v>
      </c>
      <c r="B473" s="174" t="str">
        <f ca="1">料單!$C$1</f>
        <v>2026101401</v>
      </c>
      <c r="C473" s="174">
        <f>料單!$C$2</f>
        <v>0</v>
      </c>
      <c r="D473" s="6">
        <f>板材才數分析.!B473</f>
        <v>16</v>
      </c>
      <c r="E473" s="6">
        <f>板材才數分析.!C473</f>
        <v>0</v>
      </c>
      <c r="F473" s="6">
        <f>板材才數分析.!D473</f>
        <v>16022</v>
      </c>
      <c r="G473" s="6">
        <f ca="1">板材才數分析.!E473</f>
        <v>0</v>
      </c>
      <c r="H473" s="6">
        <f ca="1">板材才數分析.!F473</f>
        <v>0</v>
      </c>
      <c r="I473" s="6" t="str">
        <f ca="1">板材才數分析.!G473</f>
        <v/>
      </c>
      <c r="J473" s="6">
        <f ca="1">板材才數分析.!H473</f>
        <v>0</v>
      </c>
      <c r="K473" s="6" t="str">
        <f ca="1">板材才數分析.!I473</f>
        <v/>
      </c>
      <c r="L473" s="6">
        <f ca="1">板材才數分析.!J473</f>
        <v>0</v>
      </c>
      <c r="M473" s="6">
        <f ca="1">板材才數分析.!K473</f>
        <v>0</v>
      </c>
      <c r="N473" s="6" t="str">
        <f ca="1">板材才數分析.!L473</f>
        <v/>
      </c>
      <c r="O473" s="6">
        <f ca="1">板材才數分析.!M473</f>
        <v>0</v>
      </c>
      <c r="P473" t="str">
        <f ca="1">表格15[[#This Row],[封邊色號]]</f>
        <v/>
      </c>
      <c r="Q473" s="174" t="str">
        <f ca="1">IF(VLOOKUP(F473,料單!$C:$P,14,FALSE)="","",VLOOKUP(F473,料單!$C:$P,14,FALSE))</f>
        <v/>
      </c>
      <c r="R473" s="174" t="str">
        <f ca="1">IF(VLOOKUP(F473,料單!$C:$Q,15,FALSE)="","",VLOOKUP(F473,料單!$C:$Q,15,FALSE))</f>
        <v/>
      </c>
      <c r="S473" s="174" t="str">
        <f ca="1">IF(VLOOKUP(F473,料單!$C:$R,16,FALSE)="","",VLOOKUP(F473,料單!$C:$R,16,FALSE))</f>
        <v/>
      </c>
      <c r="T473" s="174" t="str">
        <f ca="1">IF(VLOOKUP(F473,料單!$C:$S,17,FALSE)="","",VLOOKUP(F473,料單!$C:$S,17,FALSE))</f>
        <v/>
      </c>
      <c r="U473" s="174" t="str">
        <f ca="1">_xlfn.IFNA(VLOOKUP(VLOOKUP(F473,料單!C:T,18,FALSE),資料庫!AM:AN,2,FALSE),"A")</f>
        <v>A</v>
      </c>
      <c r="V473" s="174" t="str">
        <f ca="1">IF(VLOOKUP(F473,料單!C:U,19,FALSE)="","",VLOOKUP(F473,料單!C:U,19,FALSE))</f>
        <v/>
      </c>
      <c r="W473" s="361" t="str">
        <f t="shared" ca="1" si="36"/>
        <v/>
      </c>
      <c r="X473" s="361" t="str">
        <f t="shared" ca="1" si="37"/>
        <v/>
      </c>
      <c r="Y473" s="361" t="str">
        <f t="shared" ca="1" si="38"/>
        <v/>
      </c>
      <c r="Z473" s="361" t="str">
        <f t="shared" ca="1" si="39"/>
        <v/>
      </c>
      <c r="AA473" s="483">
        <f>料單!$K$3</f>
        <v>0</v>
      </c>
      <c r="AB473" s="483" t="str">
        <f>料單!$L$3</f>
        <v>拉、KD</v>
      </c>
    </row>
    <row r="474" spans="1:28" x14ac:dyDescent="0.25">
      <c r="A474" s="174">
        <f t="shared" si="35"/>
        <v>473</v>
      </c>
      <c r="B474" s="174" t="str">
        <f ca="1">料單!$C$1</f>
        <v>2026101401</v>
      </c>
      <c r="C474" s="174">
        <f>料單!$C$2</f>
        <v>0</v>
      </c>
      <c r="D474" s="6">
        <f>板材才數分析.!B474</f>
        <v>16</v>
      </c>
      <c r="E474" s="6">
        <f>板材才數分析.!C474</f>
        <v>0</v>
      </c>
      <c r="F474" s="6">
        <f>板材才數分析.!D474</f>
        <v>16023</v>
      </c>
      <c r="G474" s="6">
        <f ca="1">板材才數分析.!E474</f>
        <v>0</v>
      </c>
      <c r="H474" s="6">
        <f ca="1">板材才數分析.!F474</f>
        <v>0</v>
      </c>
      <c r="I474" s="6" t="str">
        <f ca="1">板材才數分析.!G474</f>
        <v/>
      </c>
      <c r="J474" s="6">
        <f ca="1">板材才數分析.!H474</f>
        <v>0</v>
      </c>
      <c r="K474" s="6" t="str">
        <f ca="1">板材才數分析.!I474</f>
        <v/>
      </c>
      <c r="L474" s="6">
        <f ca="1">板材才數分析.!J474</f>
        <v>0</v>
      </c>
      <c r="M474" s="6">
        <f ca="1">板材才數分析.!K474</f>
        <v>0</v>
      </c>
      <c r="N474" s="6" t="str">
        <f ca="1">板材才數分析.!L474</f>
        <v/>
      </c>
      <c r="O474" s="6">
        <f ca="1">板材才數分析.!M474</f>
        <v>0</v>
      </c>
      <c r="P474" t="str">
        <f ca="1">表格15[[#This Row],[封邊色號]]</f>
        <v/>
      </c>
      <c r="Q474" s="174" t="str">
        <f ca="1">IF(VLOOKUP(F474,料單!$C:$P,14,FALSE)="","",VLOOKUP(F474,料單!$C:$P,14,FALSE))</f>
        <v/>
      </c>
      <c r="R474" s="174" t="str">
        <f ca="1">IF(VLOOKUP(F474,料單!$C:$Q,15,FALSE)="","",VLOOKUP(F474,料單!$C:$Q,15,FALSE))</f>
        <v/>
      </c>
      <c r="S474" s="174" t="str">
        <f ca="1">IF(VLOOKUP(F474,料單!$C:$R,16,FALSE)="","",VLOOKUP(F474,料單!$C:$R,16,FALSE))</f>
        <v/>
      </c>
      <c r="T474" s="174" t="str">
        <f ca="1">IF(VLOOKUP(F474,料單!$C:$S,17,FALSE)="","",VLOOKUP(F474,料單!$C:$S,17,FALSE))</f>
        <v/>
      </c>
      <c r="U474" s="174" t="str">
        <f ca="1">_xlfn.IFNA(VLOOKUP(VLOOKUP(F474,料單!C:T,18,FALSE),資料庫!AM:AN,2,FALSE),"A")</f>
        <v>A</v>
      </c>
      <c r="V474" s="174" t="str">
        <f ca="1">IF(VLOOKUP(F474,料單!C:U,19,FALSE)="","",VLOOKUP(F474,料單!C:U,19,FALSE))</f>
        <v/>
      </c>
      <c r="W474" s="361" t="str">
        <f t="shared" ca="1" si="36"/>
        <v/>
      </c>
      <c r="X474" s="361" t="str">
        <f t="shared" ca="1" si="37"/>
        <v/>
      </c>
      <c r="Y474" s="361" t="str">
        <f t="shared" ca="1" si="38"/>
        <v/>
      </c>
      <c r="Z474" s="361" t="str">
        <f t="shared" ca="1" si="39"/>
        <v/>
      </c>
      <c r="AA474" s="483">
        <f>料單!$K$3</f>
        <v>0</v>
      </c>
      <c r="AB474" s="483" t="str">
        <f>料單!$L$3</f>
        <v>拉、KD</v>
      </c>
    </row>
    <row r="475" spans="1:28" x14ac:dyDescent="0.25">
      <c r="A475" s="174">
        <f t="shared" si="35"/>
        <v>474</v>
      </c>
      <c r="B475" s="174" t="str">
        <f ca="1">料單!$C$1</f>
        <v>2026101401</v>
      </c>
      <c r="C475" s="174">
        <f>料單!$C$2</f>
        <v>0</v>
      </c>
      <c r="D475" s="6">
        <f>板材才數分析.!B475</f>
        <v>16</v>
      </c>
      <c r="E475" s="6">
        <f>板材才數分析.!C475</f>
        <v>0</v>
      </c>
      <c r="F475" s="6">
        <f>板材才數分析.!D475</f>
        <v>16024</v>
      </c>
      <c r="G475" s="6">
        <f ca="1">板材才數分析.!E475</f>
        <v>0</v>
      </c>
      <c r="H475" s="6">
        <f ca="1">板材才數分析.!F475</f>
        <v>0</v>
      </c>
      <c r="I475" s="6" t="str">
        <f ca="1">板材才數分析.!G475</f>
        <v/>
      </c>
      <c r="J475" s="6">
        <f ca="1">板材才數分析.!H475</f>
        <v>0</v>
      </c>
      <c r="K475" s="6" t="str">
        <f ca="1">板材才數分析.!I475</f>
        <v/>
      </c>
      <c r="L475" s="6">
        <f ca="1">板材才數分析.!J475</f>
        <v>0</v>
      </c>
      <c r="M475" s="6">
        <f ca="1">板材才數分析.!K475</f>
        <v>0</v>
      </c>
      <c r="N475" s="6" t="str">
        <f ca="1">板材才數分析.!L475</f>
        <v/>
      </c>
      <c r="O475" s="6">
        <f ca="1">板材才數分析.!M475</f>
        <v>0</v>
      </c>
      <c r="P475" t="str">
        <f ca="1">表格15[[#This Row],[封邊色號]]</f>
        <v/>
      </c>
      <c r="Q475" s="174" t="str">
        <f ca="1">IF(VLOOKUP(F475,料單!$C:$P,14,FALSE)="","",VLOOKUP(F475,料單!$C:$P,14,FALSE))</f>
        <v/>
      </c>
      <c r="R475" s="174" t="str">
        <f ca="1">IF(VLOOKUP(F475,料單!$C:$Q,15,FALSE)="","",VLOOKUP(F475,料單!$C:$Q,15,FALSE))</f>
        <v/>
      </c>
      <c r="S475" s="174" t="str">
        <f ca="1">IF(VLOOKUP(F475,料單!$C:$R,16,FALSE)="","",VLOOKUP(F475,料單!$C:$R,16,FALSE))</f>
        <v/>
      </c>
      <c r="T475" s="174" t="str">
        <f ca="1">IF(VLOOKUP(F475,料單!$C:$S,17,FALSE)="","",VLOOKUP(F475,料單!$C:$S,17,FALSE))</f>
        <v/>
      </c>
      <c r="U475" s="174" t="str">
        <f ca="1">_xlfn.IFNA(VLOOKUP(VLOOKUP(F475,料單!C:T,18,FALSE),資料庫!AM:AN,2,FALSE),"A")</f>
        <v>A</v>
      </c>
      <c r="V475" s="174" t="str">
        <f ca="1">IF(VLOOKUP(F475,料單!C:U,19,FALSE)="","",VLOOKUP(F475,料單!C:U,19,FALSE))</f>
        <v/>
      </c>
      <c r="W475" s="361" t="str">
        <f t="shared" ca="1" si="36"/>
        <v/>
      </c>
      <c r="X475" s="361" t="str">
        <f t="shared" ca="1" si="37"/>
        <v/>
      </c>
      <c r="Y475" s="361" t="str">
        <f t="shared" ca="1" si="38"/>
        <v/>
      </c>
      <c r="Z475" s="361" t="str">
        <f t="shared" ca="1" si="39"/>
        <v/>
      </c>
      <c r="AA475" s="483">
        <f>料單!$K$3</f>
        <v>0</v>
      </c>
      <c r="AB475" s="483" t="str">
        <f>料單!$L$3</f>
        <v>拉、KD</v>
      </c>
    </row>
    <row r="476" spans="1:28" x14ac:dyDescent="0.25">
      <c r="A476" s="174">
        <f t="shared" si="35"/>
        <v>475</v>
      </c>
      <c r="B476" s="174" t="str">
        <f ca="1">料單!$C$1</f>
        <v>2026101401</v>
      </c>
      <c r="C476" s="174">
        <f>料單!$C$2</f>
        <v>0</v>
      </c>
      <c r="D476" s="6">
        <f>板材才數分析.!B476</f>
        <v>16</v>
      </c>
      <c r="E476" s="6">
        <f>板材才數分析.!C476</f>
        <v>0</v>
      </c>
      <c r="F476" s="6">
        <f>板材才數分析.!D476</f>
        <v>16025</v>
      </c>
      <c r="G476" s="6">
        <f ca="1">板材才數分析.!E476</f>
        <v>0</v>
      </c>
      <c r="H476" s="6">
        <f ca="1">板材才數分析.!F476</f>
        <v>0</v>
      </c>
      <c r="I476" s="6" t="str">
        <f ca="1">板材才數分析.!G476</f>
        <v/>
      </c>
      <c r="J476" s="6">
        <f ca="1">板材才數分析.!H476</f>
        <v>0</v>
      </c>
      <c r="K476" s="6" t="str">
        <f ca="1">板材才數分析.!I476</f>
        <v/>
      </c>
      <c r="L476" s="6">
        <f ca="1">板材才數分析.!J476</f>
        <v>0</v>
      </c>
      <c r="M476" s="6">
        <f ca="1">板材才數分析.!K476</f>
        <v>0</v>
      </c>
      <c r="N476" s="6" t="str">
        <f ca="1">板材才數分析.!L476</f>
        <v/>
      </c>
      <c r="O476" s="6">
        <f ca="1">板材才數分析.!M476</f>
        <v>0</v>
      </c>
      <c r="P476" t="str">
        <f ca="1">表格15[[#This Row],[封邊色號]]</f>
        <v/>
      </c>
      <c r="Q476" s="174" t="str">
        <f ca="1">IF(VLOOKUP(F476,料單!$C:$P,14,FALSE)="","",VLOOKUP(F476,料單!$C:$P,14,FALSE))</f>
        <v/>
      </c>
      <c r="R476" s="174" t="str">
        <f ca="1">IF(VLOOKUP(F476,料單!$C:$Q,15,FALSE)="","",VLOOKUP(F476,料單!$C:$Q,15,FALSE))</f>
        <v/>
      </c>
      <c r="S476" s="174" t="str">
        <f ca="1">IF(VLOOKUP(F476,料單!$C:$R,16,FALSE)="","",VLOOKUP(F476,料單!$C:$R,16,FALSE))</f>
        <v/>
      </c>
      <c r="T476" s="174" t="str">
        <f ca="1">IF(VLOOKUP(F476,料單!$C:$S,17,FALSE)="","",VLOOKUP(F476,料單!$C:$S,17,FALSE))</f>
        <v/>
      </c>
      <c r="U476" s="174" t="str">
        <f ca="1">_xlfn.IFNA(VLOOKUP(VLOOKUP(F476,料單!C:T,18,FALSE),資料庫!AM:AN,2,FALSE),"A")</f>
        <v>A</v>
      </c>
      <c r="V476" s="174" t="str">
        <f ca="1">IF(VLOOKUP(F476,料單!C:U,19,FALSE)="","",VLOOKUP(F476,料單!C:U,19,FALSE))</f>
        <v/>
      </c>
      <c r="W476" s="361" t="str">
        <f t="shared" ca="1" si="36"/>
        <v/>
      </c>
      <c r="X476" s="361" t="str">
        <f t="shared" ca="1" si="37"/>
        <v/>
      </c>
      <c r="Y476" s="361" t="str">
        <f t="shared" ca="1" si="38"/>
        <v/>
      </c>
      <c r="Z476" s="361" t="str">
        <f t="shared" ca="1" si="39"/>
        <v/>
      </c>
      <c r="AA476" s="483">
        <f>料單!$K$3</f>
        <v>0</v>
      </c>
      <c r="AB476" s="483" t="str">
        <f>料單!$L$3</f>
        <v>拉、KD</v>
      </c>
    </row>
    <row r="477" spans="1:28" x14ac:dyDescent="0.25">
      <c r="A477" s="174">
        <f t="shared" si="35"/>
        <v>476</v>
      </c>
      <c r="B477" s="174" t="str">
        <f ca="1">料單!$C$1</f>
        <v>2026101401</v>
      </c>
      <c r="C477" s="174">
        <f>料單!$C$2</f>
        <v>0</v>
      </c>
      <c r="D477" s="6">
        <f>板材才數分析.!B477</f>
        <v>16</v>
      </c>
      <c r="E477" s="6">
        <f>板材才數分析.!C477</f>
        <v>0</v>
      </c>
      <c r="F477" s="6">
        <f>板材才數分析.!D477</f>
        <v>16026</v>
      </c>
      <c r="G477" s="6">
        <f ca="1">板材才數分析.!E477</f>
        <v>0</v>
      </c>
      <c r="H477" s="6">
        <f ca="1">板材才數分析.!F477</f>
        <v>0</v>
      </c>
      <c r="I477" s="6" t="str">
        <f ca="1">板材才數分析.!G477</f>
        <v/>
      </c>
      <c r="J477" s="6">
        <f ca="1">板材才數分析.!H477</f>
        <v>0</v>
      </c>
      <c r="K477" s="6" t="str">
        <f ca="1">板材才數分析.!I477</f>
        <v/>
      </c>
      <c r="L477" s="6">
        <f ca="1">板材才數分析.!J477</f>
        <v>0</v>
      </c>
      <c r="M477" s="6">
        <f ca="1">板材才數分析.!K477</f>
        <v>0</v>
      </c>
      <c r="N477" s="6" t="str">
        <f ca="1">板材才數分析.!L477</f>
        <v/>
      </c>
      <c r="O477" s="6">
        <f ca="1">板材才數分析.!M477</f>
        <v>0</v>
      </c>
      <c r="P477" t="str">
        <f ca="1">表格15[[#This Row],[封邊色號]]</f>
        <v/>
      </c>
      <c r="Q477" s="174" t="str">
        <f ca="1">IF(VLOOKUP(F477,料單!$C:$P,14,FALSE)="","",VLOOKUP(F477,料單!$C:$P,14,FALSE))</f>
        <v/>
      </c>
      <c r="R477" s="174" t="str">
        <f ca="1">IF(VLOOKUP(F477,料單!$C:$Q,15,FALSE)="","",VLOOKUP(F477,料單!$C:$Q,15,FALSE))</f>
        <v/>
      </c>
      <c r="S477" s="174" t="str">
        <f ca="1">IF(VLOOKUP(F477,料單!$C:$R,16,FALSE)="","",VLOOKUP(F477,料單!$C:$R,16,FALSE))</f>
        <v/>
      </c>
      <c r="T477" s="174" t="str">
        <f ca="1">IF(VLOOKUP(F477,料單!$C:$S,17,FALSE)="","",VLOOKUP(F477,料單!$C:$S,17,FALSE))</f>
        <v/>
      </c>
      <c r="U477" s="174" t="str">
        <f ca="1">_xlfn.IFNA(VLOOKUP(VLOOKUP(F477,料單!C:T,18,FALSE),資料庫!AM:AN,2,FALSE),"A")</f>
        <v>A</v>
      </c>
      <c r="V477" s="174" t="str">
        <f ca="1">IF(VLOOKUP(F477,料單!C:U,19,FALSE)="","",VLOOKUP(F477,料單!C:U,19,FALSE))</f>
        <v/>
      </c>
      <c r="W477" s="361" t="str">
        <f t="shared" ca="1" si="36"/>
        <v/>
      </c>
      <c r="X477" s="361" t="str">
        <f t="shared" ca="1" si="37"/>
        <v/>
      </c>
      <c r="Y477" s="361" t="str">
        <f t="shared" ca="1" si="38"/>
        <v/>
      </c>
      <c r="Z477" s="361" t="str">
        <f t="shared" ca="1" si="39"/>
        <v/>
      </c>
      <c r="AA477" s="483">
        <f>料單!$K$3</f>
        <v>0</v>
      </c>
      <c r="AB477" s="483" t="str">
        <f>料單!$L$3</f>
        <v>拉、KD</v>
      </c>
    </row>
    <row r="478" spans="1:28" x14ac:dyDescent="0.25">
      <c r="A478" s="174">
        <f t="shared" si="35"/>
        <v>477</v>
      </c>
      <c r="B478" s="174" t="str">
        <f ca="1">料單!$C$1</f>
        <v>2026101401</v>
      </c>
      <c r="C478" s="174">
        <f>料單!$C$2</f>
        <v>0</v>
      </c>
      <c r="D478" s="6">
        <f>板材才數分析.!B478</f>
        <v>16</v>
      </c>
      <c r="E478" s="6">
        <f>板材才數分析.!C478</f>
        <v>0</v>
      </c>
      <c r="F478" s="6">
        <f>板材才數分析.!D478</f>
        <v>16027</v>
      </c>
      <c r="G478" s="6">
        <f ca="1">板材才數分析.!E478</f>
        <v>0</v>
      </c>
      <c r="H478" s="6">
        <f ca="1">板材才數分析.!F478</f>
        <v>0</v>
      </c>
      <c r="I478" s="6" t="str">
        <f ca="1">板材才數分析.!G478</f>
        <v/>
      </c>
      <c r="J478" s="6">
        <f ca="1">板材才數分析.!H478</f>
        <v>0</v>
      </c>
      <c r="K478" s="6" t="str">
        <f ca="1">板材才數分析.!I478</f>
        <v/>
      </c>
      <c r="L478" s="6">
        <f ca="1">板材才數分析.!J478</f>
        <v>0</v>
      </c>
      <c r="M478" s="6">
        <f ca="1">板材才數分析.!K478</f>
        <v>0</v>
      </c>
      <c r="N478" s="6" t="str">
        <f ca="1">板材才數分析.!L478</f>
        <v/>
      </c>
      <c r="O478" s="6">
        <f ca="1">板材才數分析.!M478</f>
        <v>0</v>
      </c>
      <c r="P478" t="str">
        <f ca="1">表格15[[#This Row],[封邊色號]]</f>
        <v/>
      </c>
      <c r="Q478" s="174" t="str">
        <f ca="1">IF(VLOOKUP(F478,料單!$C:$P,14,FALSE)="","",VLOOKUP(F478,料單!$C:$P,14,FALSE))</f>
        <v/>
      </c>
      <c r="R478" s="174" t="str">
        <f ca="1">IF(VLOOKUP(F478,料單!$C:$Q,15,FALSE)="","",VLOOKUP(F478,料單!$C:$Q,15,FALSE))</f>
        <v/>
      </c>
      <c r="S478" s="174" t="str">
        <f ca="1">IF(VLOOKUP(F478,料單!$C:$R,16,FALSE)="","",VLOOKUP(F478,料單!$C:$R,16,FALSE))</f>
        <v/>
      </c>
      <c r="T478" s="174" t="str">
        <f ca="1">IF(VLOOKUP(F478,料單!$C:$S,17,FALSE)="","",VLOOKUP(F478,料單!$C:$S,17,FALSE))</f>
        <v/>
      </c>
      <c r="U478" s="174" t="str">
        <f ca="1">_xlfn.IFNA(VLOOKUP(VLOOKUP(F478,料單!C:T,18,FALSE),資料庫!AM:AN,2,FALSE),"A")</f>
        <v>A</v>
      </c>
      <c r="V478" s="174" t="str">
        <f ca="1">IF(VLOOKUP(F478,料單!C:U,19,FALSE)="","",VLOOKUP(F478,料單!C:U,19,FALSE))</f>
        <v/>
      </c>
      <c r="W478" s="361" t="str">
        <f t="shared" ca="1" si="36"/>
        <v/>
      </c>
      <c r="X478" s="361" t="str">
        <f t="shared" ca="1" si="37"/>
        <v/>
      </c>
      <c r="Y478" s="361" t="str">
        <f t="shared" ca="1" si="38"/>
        <v/>
      </c>
      <c r="Z478" s="361" t="str">
        <f t="shared" ca="1" si="39"/>
        <v/>
      </c>
      <c r="AA478" s="483">
        <f>料單!$K$3</f>
        <v>0</v>
      </c>
      <c r="AB478" s="483" t="str">
        <f>料單!$L$3</f>
        <v>拉、KD</v>
      </c>
    </row>
    <row r="479" spans="1:28" x14ac:dyDescent="0.25">
      <c r="A479" s="174">
        <f t="shared" si="35"/>
        <v>478</v>
      </c>
      <c r="B479" s="174" t="str">
        <f ca="1">料單!$C$1</f>
        <v>2026101401</v>
      </c>
      <c r="C479" s="174">
        <f>料單!$C$2</f>
        <v>0</v>
      </c>
      <c r="D479" s="6">
        <f>板材才數分析.!B479</f>
        <v>16</v>
      </c>
      <c r="E479" s="6">
        <f>板材才數分析.!C479</f>
        <v>0</v>
      </c>
      <c r="F479" s="6">
        <f>板材才數分析.!D479</f>
        <v>16028</v>
      </c>
      <c r="G479" s="6">
        <f ca="1">板材才數分析.!E479</f>
        <v>0</v>
      </c>
      <c r="H479" s="6">
        <f ca="1">板材才數分析.!F479</f>
        <v>0</v>
      </c>
      <c r="I479" s="6" t="str">
        <f ca="1">板材才數分析.!G479</f>
        <v/>
      </c>
      <c r="J479" s="6">
        <f ca="1">板材才數分析.!H479</f>
        <v>0</v>
      </c>
      <c r="K479" s="6" t="str">
        <f ca="1">板材才數分析.!I479</f>
        <v/>
      </c>
      <c r="L479" s="6">
        <f ca="1">板材才數分析.!J479</f>
        <v>0</v>
      </c>
      <c r="M479" s="6">
        <f ca="1">板材才數分析.!K479</f>
        <v>0</v>
      </c>
      <c r="N479" s="6" t="str">
        <f ca="1">板材才數分析.!L479</f>
        <v/>
      </c>
      <c r="O479" s="6">
        <f ca="1">板材才數分析.!M479</f>
        <v>0</v>
      </c>
      <c r="P479" t="str">
        <f ca="1">表格15[[#This Row],[封邊色號]]</f>
        <v/>
      </c>
      <c r="Q479" s="174" t="str">
        <f ca="1">IF(VLOOKUP(F479,料單!$C:$P,14,FALSE)="","",VLOOKUP(F479,料單!$C:$P,14,FALSE))</f>
        <v/>
      </c>
      <c r="R479" s="174" t="str">
        <f ca="1">IF(VLOOKUP(F479,料單!$C:$Q,15,FALSE)="","",VLOOKUP(F479,料單!$C:$Q,15,FALSE))</f>
        <v/>
      </c>
      <c r="S479" s="174" t="str">
        <f ca="1">IF(VLOOKUP(F479,料單!$C:$R,16,FALSE)="","",VLOOKUP(F479,料單!$C:$R,16,FALSE))</f>
        <v/>
      </c>
      <c r="T479" s="174" t="str">
        <f ca="1">IF(VLOOKUP(F479,料單!$C:$S,17,FALSE)="","",VLOOKUP(F479,料單!$C:$S,17,FALSE))</f>
        <v/>
      </c>
      <c r="U479" s="174" t="str">
        <f ca="1">_xlfn.IFNA(VLOOKUP(VLOOKUP(F479,料單!C:T,18,FALSE),資料庫!AM:AN,2,FALSE),"A")</f>
        <v>A</v>
      </c>
      <c r="V479" s="174" t="str">
        <f ca="1">IF(VLOOKUP(F479,料單!C:U,19,FALSE)="","",VLOOKUP(F479,料單!C:U,19,FALSE))</f>
        <v/>
      </c>
      <c r="W479" s="361" t="str">
        <f t="shared" ca="1" si="36"/>
        <v/>
      </c>
      <c r="X479" s="361" t="str">
        <f t="shared" ca="1" si="37"/>
        <v/>
      </c>
      <c r="Y479" s="361" t="str">
        <f t="shared" ca="1" si="38"/>
        <v/>
      </c>
      <c r="Z479" s="361" t="str">
        <f t="shared" ca="1" si="39"/>
        <v/>
      </c>
      <c r="AA479" s="483">
        <f>料單!$K$3</f>
        <v>0</v>
      </c>
      <c r="AB479" s="483" t="str">
        <f>料單!$L$3</f>
        <v>拉、KD</v>
      </c>
    </row>
    <row r="480" spans="1:28" x14ac:dyDescent="0.25">
      <c r="A480" s="174">
        <f t="shared" si="35"/>
        <v>479</v>
      </c>
      <c r="B480" s="174" t="str">
        <f ca="1">料單!$C$1</f>
        <v>2026101401</v>
      </c>
      <c r="C480" s="174">
        <f>料單!$C$2</f>
        <v>0</v>
      </c>
      <c r="D480" s="6">
        <f>板材才數分析.!B480</f>
        <v>16</v>
      </c>
      <c r="E480" s="6">
        <f>板材才數分析.!C480</f>
        <v>0</v>
      </c>
      <c r="F480" s="6">
        <f>板材才數分析.!D480</f>
        <v>16029</v>
      </c>
      <c r="G480" s="6">
        <f ca="1">板材才數分析.!E480</f>
        <v>0</v>
      </c>
      <c r="H480" s="6">
        <f ca="1">板材才數分析.!F480</f>
        <v>0</v>
      </c>
      <c r="I480" s="6" t="str">
        <f ca="1">板材才數分析.!G480</f>
        <v/>
      </c>
      <c r="J480" s="6">
        <f ca="1">板材才數分析.!H480</f>
        <v>0</v>
      </c>
      <c r="K480" s="6" t="str">
        <f ca="1">板材才數分析.!I480</f>
        <v/>
      </c>
      <c r="L480" s="6">
        <f ca="1">板材才數分析.!J480</f>
        <v>0</v>
      </c>
      <c r="M480" s="6">
        <f ca="1">板材才數分析.!K480</f>
        <v>0</v>
      </c>
      <c r="N480" s="6" t="str">
        <f ca="1">板材才數分析.!L480</f>
        <v/>
      </c>
      <c r="O480" s="6">
        <f ca="1">板材才數分析.!M480</f>
        <v>0</v>
      </c>
      <c r="P480" t="str">
        <f ca="1">表格15[[#This Row],[封邊色號]]</f>
        <v/>
      </c>
      <c r="Q480" s="174" t="str">
        <f ca="1">IF(VLOOKUP(F480,料單!$C:$P,14,FALSE)="","",VLOOKUP(F480,料單!$C:$P,14,FALSE))</f>
        <v/>
      </c>
      <c r="R480" s="174" t="str">
        <f ca="1">IF(VLOOKUP(F480,料單!$C:$Q,15,FALSE)="","",VLOOKUP(F480,料單!$C:$Q,15,FALSE))</f>
        <v/>
      </c>
      <c r="S480" s="174" t="str">
        <f ca="1">IF(VLOOKUP(F480,料單!$C:$R,16,FALSE)="","",VLOOKUP(F480,料單!$C:$R,16,FALSE))</f>
        <v/>
      </c>
      <c r="T480" s="174" t="str">
        <f ca="1">IF(VLOOKUP(F480,料單!$C:$S,17,FALSE)="","",VLOOKUP(F480,料單!$C:$S,17,FALSE))</f>
        <v/>
      </c>
      <c r="U480" s="174" t="str">
        <f ca="1">_xlfn.IFNA(VLOOKUP(VLOOKUP(F480,料單!C:T,18,FALSE),資料庫!AM:AN,2,FALSE),"A")</f>
        <v>A</v>
      </c>
      <c r="V480" s="174" t="str">
        <f ca="1">IF(VLOOKUP(F480,料單!C:U,19,FALSE)="","",VLOOKUP(F480,料單!C:U,19,FALSE))</f>
        <v/>
      </c>
      <c r="W480" s="361" t="str">
        <f t="shared" ca="1" si="36"/>
        <v/>
      </c>
      <c r="X480" s="361" t="str">
        <f t="shared" ca="1" si="37"/>
        <v/>
      </c>
      <c r="Y480" s="361" t="str">
        <f t="shared" ca="1" si="38"/>
        <v/>
      </c>
      <c r="Z480" s="361" t="str">
        <f t="shared" ca="1" si="39"/>
        <v/>
      </c>
      <c r="AA480" s="483">
        <f>料單!$K$3</f>
        <v>0</v>
      </c>
      <c r="AB480" s="483" t="str">
        <f>料單!$L$3</f>
        <v>拉、KD</v>
      </c>
    </row>
    <row r="481" spans="1:28" s="242" customFormat="1" x14ac:dyDescent="0.25">
      <c r="A481" s="174">
        <f t="shared" si="35"/>
        <v>480</v>
      </c>
      <c r="B481" s="241" t="str">
        <f ca="1">料單!$C$1</f>
        <v>2026101401</v>
      </c>
      <c r="C481" s="241">
        <f>料單!$C$2</f>
        <v>0</v>
      </c>
      <c r="D481" s="245">
        <f>板材才數分析.!B481</f>
        <v>16</v>
      </c>
      <c r="E481" s="245">
        <f>板材才數分析.!C481</f>
        <v>0</v>
      </c>
      <c r="F481" s="245">
        <f>板材才數分析.!D481</f>
        <v>16030</v>
      </c>
      <c r="G481" s="245">
        <f ca="1">板材才數分析.!E481</f>
        <v>0</v>
      </c>
      <c r="H481" s="245">
        <f ca="1">板材才數分析.!F481</f>
        <v>0</v>
      </c>
      <c r="I481" s="245" t="str">
        <f ca="1">板材才數分析.!G481</f>
        <v/>
      </c>
      <c r="J481" s="245">
        <f ca="1">板材才數分析.!H481</f>
        <v>0</v>
      </c>
      <c r="K481" s="245" t="str">
        <f ca="1">板材才數分析.!I481</f>
        <v/>
      </c>
      <c r="L481" s="245">
        <f ca="1">板材才數分析.!J481</f>
        <v>0</v>
      </c>
      <c r="M481" s="245">
        <f ca="1">板材才數分析.!K481</f>
        <v>0</v>
      </c>
      <c r="N481" s="245" t="str">
        <f ca="1">板材才數分析.!L481</f>
        <v/>
      </c>
      <c r="O481" s="245">
        <f ca="1">板材才數分析.!M481</f>
        <v>0</v>
      </c>
      <c r="P481" t="str">
        <f ca="1">表格15[[#This Row],[封邊色號]]</f>
        <v/>
      </c>
      <c r="Q481" s="174" t="str">
        <f ca="1">IF(VLOOKUP(F481,料單!$C:$P,14,FALSE)="","",VLOOKUP(F481,料單!$C:$P,14,FALSE))</f>
        <v/>
      </c>
      <c r="R481" s="174" t="str">
        <f ca="1">IF(VLOOKUP(F481,料單!$C:$Q,15,FALSE)="","",VLOOKUP(F481,料單!$C:$Q,15,FALSE))</f>
        <v/>
      </c>
      <c r="S481" s="174" t="str">
        <f ca="1">IF(VLOOKUP(F481,料單!$C:$R,16,FALSE)="","",VLOOKUP(F481,料單!$C:$R,16,FALSE))</f>
        <v/>
      </c>
      <c r="T481" s="174" t="str">
        <f ca="1">IF(VLOOKUP(F481,料單!$C:$S,17,FALSE)="","",VLOOKUP(F481,料單!$C:$S,17,FALSE))</f>
        <v/>
      </c>
      <c r="U481" s="174" t="str">
        <f ca="1">_xlfn.IFNA(VLOOKUP(VLOOKUP(F481,料單!C:T,18,FALSE),資料庫!AM:AN,2,FALSE),"A")</f>
        <v>A</v>
      </c>
      <c r="V481" s="174" t="str">
        <f ca="1">IF(VLOOKUP(F481,料單!C:U,19,FALSE)="","",VLOOKUP(F481,料單!C:U,19,FALSE))</f>
        <v/>
      </c>
      <c r="W481" s="375" t="str">
        <f t="shared" ca="1" si="36"/>
        <v/>
      </c>
      <c r="X481" s="361" t="str">
        <f t="shared" ca="1" si="37"/>
        <v/>
      </c>
      <c r="Y481" s="375" t="str">
        <f t="shared" ca="1" si="38"/>
        <v/>
      </c>
      <c r="Z481" s="375" t="str">
        <f t="shared" ca="1" si="39"/>
        <v/>
      </c>
      <c r="AA481" s="483">
        <f>料單!$K$3</f>
        <v>0</v>
      </c>
      <c r="AB481" s="483" t="str">
        <f>料單!$L$3</f>
        <v>拉、KD</v>
      </c>
    </row>
    <row r="482" spans="1:28" x14ac:dyDescent="0.25">
      <c r="A482" s="174">
        <f t="shared" si="35"/>
        <v>481</v>
      </c>
      <c r="B482" s="174" t="str">
        <f ca="1">料單!$C$1</f>
        <v>2026101401</v>
      </c>
      <c r="C482" s="174">
        <f>料單!$C$2</f>
        <v>0</v>
      </c>
      <c r="D482" s="6">
        <f>板材才數分析.!B482</f>
        <v>17</v>
      </c>
      <c r="E482" s="6">
        <f>板材才數分析.!C482</f>
        <v>0</v>
      </c>
      <c r="F482" s="6">
        <f>板材才數分析.!D482</f>
        <v>17001</v>
      </c>
      <c r="G482" s="6" t="str">
        <f ca="1">板材才數分析.!E482</f>
        <v>頂板</v>
      </c>
      <c r="H482" s="6">
        <f ca="1">板材才數分析.!F482</f>
        <v>-36</v>
      </c>
      <c r="I482" s="6" t="str">
        <f ca="1">板材才數分析.!G482</f>
        <v>AA</v>
      </c>
      <c r="J482" s="6">
        <f ca="1">板材才數分析.!H482</f>
        <v>0</v>
      </c>
      <c r="K482" s="6" t="str">
        <f ca="1">板材才數分析.!I482</f>
        <v/>
      </c>
      <c r="L482" s="6">
        <f ca="1">板材才數分析.!J482</f>
        <v>18</v>
      </c>
      <c r="M482" s="6">
        <f ca="1">板材才數分析.!K482</f>
        <v>0</v>
      </c>
      <c r="N482" s="6" t="str">
        <f ca="1">板材才數分析.!L482</f>
        <v/>
      </c>
      <c r="O482" s="6">
        <f ca="1">板材才數分析.!M482</f>
        <v>0</v>
      </c>
      <c r="P482" t="str">
        <f ca="1">表格15[[#This Row],[封邊色號]]</f>
        <v/>
      </c>
      <c r="Q482" s="174" t="str">
        <f ca="1">IF(VLOOKUP(F482,料單!$C:$P,14,FALSE)="","",VLOOKUP(F482,料單!$C:$P,14,FALSE))</f>
        <v>背板溝</v>
      </c>
      <c r="R482" s="174" t="str">
        <f ca="1">IF(VLOOKUP(F482,料單!$C:$Q,15,FALSE)="","",VLOOKUP(F482,料單!$C:$Q,15,FALSE))</f>
        <v>側</v>
      </c>
      <c r="S482" s="174" t="str">
        <f ca="1">IF(VLOOKUP(F482,料單!$C:$R,16,FALSE)="","",VLOOKUP(F482,料單!$C:$R,16,FALSE))</f>
        <v/>
      </c>
      <c r="T482" s="174" t="str">
        <f ca="1">IF(VLOOKUP(F482,料單!$C:$S,17,FALSE)="","",VLOOKUP(F482,料單!$C:$S,17,FALSE))</f>
        <v/>
      </c>
      <c r="U482" s="174" t="str">
        <f ca="1">_xlfn.IFNA(VLOOKUP(VLOOKUP(F482,料單!C:T,18,FALSE),資料庫!AM:AN,2,FALSE),"A")</f>
        <v>A</v>
      </c>
      <c r="V482" s="174">
        <f ca="1">IF(VLOOKUP(F482,料單!C:U,19,FALSE)="","",VLOOKUP(F482,料單!C:U,19,FALSE))</f>
        <v>1</v>
      </c>
      <c r="W482" s="361" t="str">
        <f t="shared" ca="1" si="36"/>
        <v>A</v>
      </c>
      <c r="X482" s="361" t="str">
        <f t="shared" ca="1" si="37"/>
        <v>A</v>
      </c>
      <c r="Y482" s="361" t="str">
        <f t="shared" ca="1" si="38"/>
        <v/>
      </c>
      <c r="Z482" s="361" t="str">
        <f t="shared" ca="1" si="39"/>
        <v/>
      </c>
      <c r="AA482" s="483">
        <f>料單!$K$3</f>
        <v>0</v>
      </c>
      <c r="AB482" s="483" t="str">
        <f>料單!$L$3</f>
        <v>拉、KD</v>
      </c>
    </row>
    <row r="483" spans="1:28" x14ac:dyDescent="0.25">
      <c r="A483" s="174">
        <f t="shared" si="35"/>
        <v>482</v>
      </c>
      <c r="B483" s="174" t="str">
        <f ca="1">料單!$C$1</f>
        <v>2026101401</v>
      </c>
      <c r="C483" s="174">
        <f>料單!$C$2</f>
        <v>0</v>
      </c>
      <c r="D483" s="6">
        <f>板材才數分析.!B483</f>
        <v>17</v>
      </c>
      <c r="E483" s="6">
        <f>板材才數分析.!C483</f>
        <v>0</v>
      </c>
      <c r="F483" s="6">
        <f>板材才數分析.!D483</f>
        <v>17002</v>
      </c>
      <c r="G483" s="6" t="str">
        <f ca="1">板材才數分析.!E483</f>
        <v>底板</v>
      </c>
      <c r="H483" s="6">
        <f ca="1">板材才數分析.!F483</f>
        <v>-36</v>
      </c>
      <c r="I483" s="6" t="str">
        <f ca="1">板材才數分析.!G483</f>
        <v>AA</v>
      </c>
      <c r="J483" s="6">
        <f ca="1">板材才數分析.!H483</f>
        <v>0</v>
      </c>
      <c r="K483" s="6" t="str">
        <f ca="1">板材才數分析.!I483</f>
        <v/>
      </c>
      <c r="L483" s="6">
        <f ca="1">板材才數分析.!J483</f>
        <v>18</v>
      </c>
      <c r="M483" s="6">
        <f ca="1">板材才數分析.!K483</f>
        <v>0</v>
      </c>
      <c r="N483" s="6" t="str">
        <f ca="1">板材才數分析.!L483</f>
        <v/>
      </c>
      <c r="O483" s="6">
        <f ca="1">板材才數分析.!M483</f>
        <v>0</v>
      </c>
      <c r="P483" t="str">
        <f ca="1">表格15[[#This Row],[封邊色號]]</f>
        <v/>
      </c>
      <c r="Q483" s="174" t="str">
        <f ca="1">IF(VLOOKUP(F483,料單!$C:$P,14,FALSE)="","",VLOOKUP(F483,料單!$C:$P,14,FALSE))</f>
        <v>背板溝</v>
      </c>
      <c r="R483" s="174" t="str">
        <f ca="1">IF(VLOOKUP(F483,料單!$C:$Q,15,FALSE)="","",VLOOKUP(F483,料單!$C:$Q,15,FALSE))</f>
        <v>側</v>
      </c>
      <c r="S483" s="174" t="str">
        <f ca="1">IF(VLOOKUP(F483,料單!$C:$R,16,FALSE)="","",VLOOKUP(F483,料單!$C:$R,16,FALSE))</f>
        <v/>
      </c>
      <c r="T483" s="174" t="str">
        <f ca="1">IF(VLOOKUP(F483,料單!$C:$S,17,FALSE)="","",VLOOKUP(F483,料單!$C:$S,17,FALSE))</f>
        <v/>
      </c>
      <c r="U483" s="174" t="str">
        <f ca="1">_xlfn.IFNA(VLOOKUP(VLOOKUP(F483,料單!C:T,18,FALSE),資料庫!AM:AN,2,FALSE),"A")</f>
        <v>A</v>
      </c>
      <c r="V483" s="174">
        <f ca="1">IF(VLOOKUP(F483,料單!C:U,19,FALSE)="","",VLOOKUP(F483,料單!C:U,19,FALSE))</f>
        <v>1</v>
      </c>
      <c r="W483" s="361" t="str">
        <f t="shared" ca="1" si="36"/>
        <v>A</v>
      </c>
      <c r="X483" s="361" t="str">
        <f t="shared" ca="1" si="37"/>
        <v>A</v>
      </c>
      <c r="Y483" s="361" t="str">
        <f t="shared" ca="1" si="38"/>
        <v/>
      </c>
      <c r="Z483" s="361" t="str">
        <f t="shared" ca="1" si="39"/>
        <v/>
      </c>
      <c r="AA483" s="483">
        <f>料單!$K$3</f>
        <v>0</v>
      </c>
      <c r="AB483" s="483" t="str">
        <f>料單!$L$3</f>
        <v>拉、KD</v>
      </c>
    </row>
    <row r="484" spans="1:28" x14ac:dyDescent="0.25">
      <c r="A484" s="174">
        <f t="shared" si="35"/>
        <v>483</v>
      </c>
      <c r="B484" s="174" t="str">
        <f ca="1">料單!$C$1</f>
        <v>2026101401</v>
      </c>
      <c r="C484" s="174">
        <f>料單!$C$2</f>
        <v>0</v>
      </c>
      <c r="D484" s="6">
        <f>板材才數分析.!B484</f>
        <v>17</v>
      </c>
      <c r="E484" s="6">
        <f>板材才數分析.!C484</f>
        <v>0</v>
      </c>
      <c r="F484" s="6">
        <f>板材才數分析.!D484</f>
        <v>17003</v>
      </c>
      <c r="G484" s="6" t="str">
        <f ca="1">板材才數分析.!E484</f>
        <v>左側板</v>
      </c>
      <c r="H484" s="6">
        <f ca="1">板材才數分析.!F484</f>
        <v>0</v>
      </c>
      <c r="I484" s="6" t="str">
        <f ca="1">板材才數分析.!G484</f>
        <v>AA</v>
      </c>
      <c r="J484" s="6">
        <f ca="1">板材才數分析.!H484</f>
        <v>0</v>
      </c>
      <c r="K484" s="6" t="str">
        <f ca="1">板材才數分析.!I484</f>
        <v>AA</v>
      </c>
      <c r="L484" s="6">
        <f ca="1">板材才數分析.!J484</f>
        <v>18</v>
      </c>
      <c r="M484" s="6">
        <f ca="1">板材才數分析.!K484</f>
        <v>0</v>
      </c>
      <c r="N484" s="6" t="str">
        <f ca="1">板材才數分析.!L484</f>
        <v/>
      </c>
      <c r="O484" s="6">
        <f ca="1">板材才數分析.!M484</f>
        <v>0</v>
      </c>
      <c r="P484" t="str">
        <f ca="1">表格15[[#This Row],[封邊色號]]</f>
        <v/>
      </c>
      <c r="Q484" s="174" t="str">
        <f ca="1">IF(VLOOKUP(F484,料單!$C:$P,14,FALSE)="","",VLOOKUP(F484,料單!$C:$P,14,FALSE))</f>
        <v>背板溝</v>
      </c>
      <c r="R484" s="174" t="str">
        <f ca="1">IF(VLOOKUP(F484,料單!$C:$Q,15,FALSE)="","",VLOOKUP(F484,料單!$C:$Q,15,FALSE))</f>
        <v>面</v>
      </c>
      <c r="S484" s="174" t="str">
        <f ca="1">IF(VLOOKUP(F484,料單!$C:$R,16,FALSE)="","",VLOOKUP(F484,料單!$C:$R,16,FALSE))</f>
        <v>排</v>
      </c>
      <c r="T484" s="174" t="str">
        <f ca="1">IF(VLOOKUP(F484,料單!$C:$S,17,FALSE)="","",VLOOKUP(F484,料單!$C:$S,17,FALSE))</f>
        <v/>
      </c>
      <c r="U484" s="174" t="str">
        <f ca="1">_xlfn.IFNA(VLOOKUP(VLOOKUP(F484,料單!C:T,18,FALSE),資料庫!AM:AN,2,FALSE),"A")</f>
        <v>A</v>
      </c>
      <c r="V484" s="174">
        <f ca="1">IF(VLOOKUP(F484,料單!C:U,19,FALSE)="","",VLOOKUP(F484,料單!C:U,19,FALSE))</f>
        <v>1</v>
      </c>
      <c r="W484" s="361" t="str">
        <f t="shared" ca="1" si="36"/>
        <v>A</v>
      </c>
      <c r="X484" s="361" t="str">
        <f t="shared" ca="1" si="37"/>
        <v>A</v>
      </c>
      <c r="Y484" s="361" t="str">
        <f t="shared" ca="1" si="38"/>
        <v>A</v>
      </c>
      <c r="Z484" s="361" t="str">
        <f t="shared" ca="1" si="39"/>
        <v>A</v>
      </c>
      <c r="AA484" s="483">
        <f>料單!$K$3</f>
        <v>0</v>
      </c>
      <c r="AB484" s="483" t="str">
        <f>料單!$L$3</f>
        <v>拉、KD</v>
      </c>
    </row>
    <row r="485" spans="1:28" x14ac:dyDescent="0.25">
      <c r="A485" s="174">
        <f t="shared" si="35"/>
        <v>484</v>
      </c>
      <c r="B485" s="174" t="str">
        <f ca="1">料單!$C$1</f>
        <v>2026101401</v>
      </c>
      <c r="C485" s="174">
        <f>料單!$C$2</f>
        <v>0</v>
      </c>
      <c r="D485" s="6">
        <f>板材才數分析.!B485</f>
        <v>17</v>
      </c>
      <c r="E485" s="6">
        <f>板材才數分析.!C485</f>
        <v>0</v>
      </c>
      <c r="F485" s="6">
        <f>板材才數分析.!D485</f>
        <v>17004</v>
      </c>
      <c r="G485" s="6" t="str">
        <f ca="1">板材才數分析.!E485</f>
        <v>右側板</v>
      </c>
      <c r="H485" s="6">
        <f ca="1">板材才數分析.!F485</f>
        <v>0</v>
      </c>
      <c r="I485" s="6" t="str">
        <f ca="1">板材才數分析.!G485</f>
        <v>AA</v>
      </c>
      <c r="J485" s="6">
        <f ca="1">板材才數分析.!H485</f>
        <v>0</v>
      </c>
      <c r="K485" s="6" t="str">
        <f ca="1">板材才數分析.!I485</f>
        <v>AA</v>
      </c>
      <c r="L485" s="6">
        <f ca="1">板材才數分析.!J485</f>
        <v>18</v>
      </c>
      <c r="M485" s="6">
        <f ca="1">板材才數分析.!K485</f>
        <v>0</v>
      </c>
      <c r="N485" s="6" t="str">
        <f ca="1">板材才數分析.!L485</f>
        <v/>
      </c>
      <c r="O485" s="6">
        <f ca="1">板材才數分析.!M485</f>
        <v>0</v>
      </c>
      <c r="P485" t="str">
        <f ca="1">表格15[[#This Row],[封邊色號]]</f>
        <v/>
      </c>
      <c r="Q485" s="174" t="str">
        <f ca="1">IF(VLOOKUP(F485,料單!$C:$P,14,FALSE)="","",VLOOKUP(F485,料單!$C:$P,14,FALSE))</f>
        <v>背板溝</v>
      </c>
      <c r="R485" s="174" t="str">
        <f ca="1">IF(VLOOKUP(F485,料單!$C:$Q,15,FALSE)="","",VLOOKUP(F485,料單!$C:$Q,15,FALSE))</f>
        <v>面</v>
      </c>
      <c r="S485" s="174" t="str">
        <f ca="1">IF(VLOOKUP(F485,料單!$C:$R,16,FALSE)="","",VLOOKUP(F485,料單!$C:$R,16,FALSE))</f>
        <v>排</v>
      </c>
      <c r="T485" s="174" t="str">
        <f ca="1">IF(VLOOKUP(F485,料單!$C:$S,17,FALSE)="","",VLOOKUP(F485,料單!$C:$S,17,FALSE))</f>
        <v/>
      </c>
      <c r="U485" s="174" t="str">
        <f ca="1">_xlfn.IFNA(VLOOKUP(VLOOKUP(F485,料單!C:T,18,FALSE),資料庫!AM:AN,2,FALSE),"A")</f>
        <v>A</v>
      </c>
      <c r="V485" s="174">
        <f ca="1">IF(VLOOKUP(F485,料單!C:U,19,FALSE)="","",VLOOKUP(F485,料單!C:U,19,FALSE))</f>
        <v>1</v>
      </c>
      <c r="W485" s="361" t="str">
        <f t="shared" ca="1" si="36"/>
        <v>A</v>
      </c>
      <c r="X485" s="361" t="str">
        <f t="shared" ca="1" si="37"/>
        <v>A</v>
      </c>
      <c r="Y485" s="361" t="str">
        <f t="shared" ca="1" si="38"/>
        <v>A</v>
      </c>
      <c r="Z485" s="361" t="str">
        <f t="shared" ca="1" si="39"/>
        <v>A</v>
      </c>
      <c r="AA485" s="483">
        <f>料單!$K$3</f>
        <v>0</v>
      </c>
      <c r="AB485" s="483" t="str">
        <f>料單!$L$3</f>
        <v>拉、KD</v>
      </c>
    </row>
    <row r="486" spans="1:28" x14ac:dyDescent="0.25">
      <c r="A486" s="174">
        <f t="shared" si="35"/>
        <v>485</v>
      </c>
      <c r="B486" s="174" t="str">
        <f ca="1">料單!$C$1</f>
        <v>2026101401</v>
      </c>
      <c r="C486" s="174">
        <f>料單!$C$2</f>
        <v>0</v>
      </c>
      <c r="D486" s="6">
        <f>板材才數分析.!B486</f>
        <v>17</v>
      </c>
      <c r="E486" s="6">
        <f>板材才數分析.!C486</f>
        <v>0</v>
      </c>
      <c r="F486" s="6">
        <f>板材才數分析.!D486</f>
        <v>17005</v>
      </c>
      <c r="G486" s="6" t="str">
        <f ca="1">板材才數分析.!E486</f>
        <v>背板</v>
      </c>
      <c r="H486" s="6">
        <f ca="1">板材才數分析.!F486</f>
        <v>-22</v>
      </c>
      <c r="I486" s="6" t="str">
        <f ca="1">板材才數分析.!G486</f>
        <v/>
      </c>
      <c r="J486" s="6">
        <f ca="1">板材才數分析.!H486</f>
        <v>-22</v>
      </c>
      <c r="K486" s="6" t="str">
        <f ca="1">板材才數分析.!I486</f>
        <v/>
      </c>
      <c r="L486" s="6">
        <f ca="1">板材才數分析.!J486</f>
        <v>4</v>
      </c>
      <c r="M486" s="6">
        <f ca="1">板材才數分析.!K486</f>
        <v>0</v>
      </c>
      <c r="N486" s="6" t="str">
        <f ca="1">板材才數分析.!L486</f>
        <v/>
      </c>
      <c r="O486" s="6">
        <f ca="1">板材才數分析.!M486</f>
        <v>0</v>
      </c>
      <c r="P486" t="str">
        <f ca="1">表格15[[#This Row],[封邊色號]]</f>
        <v/>
      </c>
      <c r="Q486" s="174" t="str">
        <f ca="1">IF(VLOOKUP(F486,料單!$C:$P,14,FALSE)="","",VLOOKUP(F486,料單!$C:$P,14,FALSE))</f>
        <v/>
      </c>
      <c r="R486" s="174" t="str">
        <f ca="1">IF(VLOOKUP(F486,料單!$C:$Q,15,FALSE)="","",VLOOKUP(F486,料單!$C:$Q,15,FALSE))</f>
        <v/>
      </c>
      <c r="S486" s="174" t="str">
        <f ca="1">IF(VLOOKUP(F486,料單!$C:$R,16,FALSE)="","",VLOOKUP(F486,料單!$C:$R,16,FALSE))</f>
        <v/>
      </c>
      <c r="T486" s="174" t="str">
        <f ca="1">IF(VLOOKUP(F486,料單!$C:$S,17,FALSE)="","",VLOOKUP(F486,料單!$C:$S,17,FALSE))</f>
        <v/>
      </c>
      <c r="U486" s="174" t="str">
        <f ca="1">_xlfn.IFNA(VLOOKUP(VLOOKUP(F486,料單!C:T,18,FALSE),資料庫!AM:AN,2,FALSE),"A")</f>
        <v>A</v>
      </c>
      <c r="V486" s="174">
        <f ca="1">IF(VLOOKUP(F486,料單!C:U,19,FALSE)="","",VLOOKUP(F486,料單!C:U,19,FALSE))</f>
        <v>1</v>
      </c>
      <c r="W486" s="361" t="str">
        <f t="shared" ca="1" si="36"/>
        <v/>
      </c>
      <c r="X486" s="361" t="str">
        <f t="shared" ca="1" si="37"/>
        <v/>
      </c>
      <c r="Y486" s="361" t="str">
        <f t="shared" ca="1" si="38"/>
        <v/>
      </c>
      <c r="Z486" s="361" t="str">
        <f t="shared" ca="1" si="39"/>
        <v/>
      </c>
      <c r="AA486" s="483">
        <f>料單!$K$3</f>
        <v>0</v>
      </c>
      <c r="AB486" s="483" t="str">
        <f>料單!$L$3</f>
        <v>拉、KD</v>
      </c>
    </row>
    <row r="487" spans="1:28" x14ac:dyDescent="0.25">
      <c r="A487" s="174">
        <f t="shared" si="35"/>
        <v>486</v>
      </c>
      <c r="B487" s="174" t="str">
        <f ca="1">料單!$C$1</f>
        <v>2026101401</v>
      </c>
      <c r="C487" s="174">
        <f>料單!$C$2</f>
        <v>0</v>
      </c>
      <c r="D487" s="6">
        <f>板材才數分析.!B487</f>
        <v>17</v>
      </c>
      <c r="E487" s="6">
        <f>板材才數分析.!C487</f>
        <v>0</v>
      </c>
      <c r="F487" s="6">
        <f>板材才數分析.!D487</f>
        <v>17006</v>
      </c>
      <c r="G487" s="6" t="str">
        <f ca="1">板材才數分析.!E487</f>
        <v>背拉桿</v>
      </c>
      <c r="H487" s="6">
        <f ca="1">板材才數分析.!F487</f>
        <v>-36</v>
      </c>
      <c r="I487" s="6" t="str">
        <f ca="1">板材才數分析.!G487</f>
        <v>AA</v>
      </c>
      <c r="J487" s="6">
        <f ca="1">板材才數分析.!H487</f>
        <v>120</v>
      </c>
      <c r="K487" s="6" t="str">
        <f ca="1">板材才數分析.!I487</f>
        <v/>
      </c>
      <c r="L487" s="6">
        <f ca="1">板材才數分析.!J487</f>
        <v>18</v>
      </c>
      <c r="M487" s="6">
        <f ca="1">板材才數分析.!K487</f>
        <v>0</v>
      </c>
      <c r="N487" s="6" t="str">
        <f ca="1">板材才數分析.!L487</f>
        <v/>
      </c>
      <c r="O487" s="6">
        <f ca="1">板材才數分析.!M487</f>
        <v>0</v>
      </c>
      <c r="P487" t="str">
        <f ca="1">表格15[[#This Row],[封邊色號]]</f>
        <v/>
      </c>
      <c r="Q487" s="174" t="str">
        <f ca="1">IF(VLOOKUP(F487,料單!$C:$P,14,FALSE)="","",VLOOKUP(F487,料單!$C:$P,14,FALSE))</f>
        <v/>
      </c>
      <c r="R487" s="174" t="str">
        <f ca="1">IF(VLOOKUP(F487,料單!$C:$Q,15,FALSE)="","",VLOOKUP(F487,料單!$C:$Q,15,FALSE))</f>
        <v>側</v>
      </c>
      <c r="S487" s="174" t="str">
        <f ca="1">IF(VLOOKUP(F487,料單!$C:$R,16,FALSE)="","",VLOOKUP(F487,料單!$C:$R,16,FALSE))</f>
        <v/>
      </c>
      <c r="T487" s="174" t="str">
        <f ca="1">IF(VLOOKUP(F487,料單!$C:$S,17,FALSE)="","",VLOOKUP(F487,料單!$C:$S,17,FALSE))</f>
        <v/>
      </c>
      <c r="U487" s="174" t="str">
        <f ca="1">_xlfn.IFNA(VLOOKUP(VLOOKUP(F487,料單!C:T,18,FALSE),資料庫!AM:AN,2,FALSE),"A")</f>
        <v>A</v>
      </c>
      <c r="V487" s="174">
        <f ca="1">IF(VLOOKUP(F487,料單!C:U,19,FALSE)="","",VLOOKUP(F487,料單!C:U,19,FALSE))</f>
        <v>1</v>
      </c>
      <c r="W487" s="361" t="str">
        <f t="shared" ca="1" si="36"/>
        <v>A</v>
      </c>
      <c r="X487" s="361" t="str">
        <f t="shared" ca="1" si="37"/>
        <v>A</v>
      </c>
      <c r="Y487" s="361" t="str">
        <f t="shared" ca="1" si="38"/>
        <v/>
      </c>
      <c r="Z487" s="361" t="str">
        <f t="shared" ca="1" si="39"/>
        <v/>
      </c>
      <c r="AA487" s="483">
        <f>料單!$K$3</f>
        <v>0</v>
      </c>
      <c r="AB487" s="483" t="str">
        <f>料單!$L$3</f>
        <v>拉、KD</v>
      </c>
    </row>
    <row r="488" spans="1:28" x14ac:dyDescent="0.25">
      <c r="A488" s="174">
        <f t="shared" si="35"/>
        <v>487</v>
      </c>
      <c r="B488" s="174" t="str">
        <f ca="1">料單!$C$1</f>
        <v>2026101401</v>
      </c>
      <c r="C488" s="174">
        <f>料單!$C$2</f>
        <v>0</v>
      </c>
      <c r="D488" s="6">
        <f>板材才數分析.!B488</f>
        <v>17</v>
      </c>
      <c r="E488" s="6">
        <f>板材才數分析.!C488</f>
        <v>0</v>
      </c>
      <c r="F488" s="6">
        <f>板材才數分析.!D488</f>
        <v>17007</v>
      </c>
      <c r="G488" s="6" t="str">
        <f ca="1">板材才數分析.!E488</f>
        <v>中立板</v>
      </c>
      <c r="H488" s="6">
        <f ca="1">板材才數分析.!F488</f>
        <v>-36</v>
      </c>
      <c r="I488" s="6" t="str">
        <f ca="1">板材才數分析.!G488</f>
        <v>AA</v>
      </c>
      <c r="J488" s="6">
        <f ca="1">板材才數分析.!H488</f>
        <v>-22</v>
      </c>
      <c r="K488" s="6" t="str">
        <f ca="1">板材才數分析.!I488</f>
        <v/>
      </c>
      <c r="L488" s="6">
        <f ca="1">板材才數分析.!J488</f>
        <v>18</v>
      </c>
      <c r="M488" s="6">
        <f ca="1">板材才數分析.!K488</f>
        <v>0</v>
      </c>
      <c r="N488" s="6" t="str">
        <f ca="1">板材才數分析.!L488</f>
        <v/>
      </c>
      <c r="O488" s="6">
        <f ca="1">板材才數分析.!M488</f>
        <v>0</v>
      </c>
      <c r="P488" t="str">
        <f ca="1">表格15[[#This Row],[封邊色號]]</f>
        <v/>
      </c>
      <c r="Q488" s="174" t="str">
        <f ca="1">IF(VLOOKUP(F488,料單!$C:$P,14,FALSE)="","",VLOOKUP(F488,料單!$C:$P,14,FALSE))</f>
        <v/>
      </c>
      <c r="R488" s="174" t="str">
        <f ca="1">IF(VLOOKUP(F488,料單!$C:$Q,15,FALSE)="","",VLOOKUP(F488,料單!$C:$Q,15,FALSE))</f>
        <v>側</v>
      </c>
      <c r="S488" s="174" t="str">
        <f ca="1">IF(VLOOKUP(F488,料單!$C:$R,16,FALSE)="","",VLOOKUP(F488,料單!$C:$R,16,FALSE))</f>
        <v>排</v>
      </c>
      <c r="T488" s="174" t="str">
        <f ca="1">IF(VLOOKUP(F488,料單!$C:$S,17,FALSE)="","",VLOOKUP(F488,料單!$C:$S,17,FALSE))</f>
        <v/>
      </c>
      <c r="U488" s="174" t="str">
        <f ca="1">_xlfn.IFNA(VLOOKUP(VLOOKUP(F488,料單!C:T,18,FALSE),資料庫!AM:AN,2,FALSE),"A")</f>
        <v>A</v>
      </c>
      <c r="V488" s="174">
        <f ca="1">IF(VLOOKUP(F488,料單!C:U,19,FALSE)="","",VLOOKUP(F488,料單!C:U,19,FALSE))</f>
        <v>1</v>
      </c>
      <c r="W488" s="361" t="str">
        <f t="shared" ca="1" si="36"/>
        <v>A</v>
      </c>
      <c r="X488" s="361" t="str">
        <f t="shared" ca="1" si="37"/>
        <v>A</v>
      </c>
      <c r="Y488" s="361" t="str">
        <f t="shared" ca="1" si="38"/>
        <v/>
      </c>
      <c r="Z488" s="361" t="str">
        <f t="shared" ca="1" si="39"/>
        <v/>
      </c>
      <c r="AA488" s="483">
        <f>料單!$K$3</f>
        <v>0</v>
      </c>
      <c r="AB488" s="483" t="str">
        <f>料單!$L$3</f>
        <v>拉、KD</v>
      </c>
    </row>
    <row r="489" spans="1:28" x14ac:dyDescent="0.25">
      <c r="A489" s="174">
        <f t="shared" si="35"/>
        <v>488</v>
      </c>
      <c r="B489" s="174" t="str">
        <f ca="1">料單!$C$1</f>
        <v>2026101401</v>
      </c>
      <c r="C489" s="174">
        <f>料單!$C$2</f>
        <v>0</v>
      </c>
      <c r="D489" s="6">
        <f>板材才數分析.!B489</f>
        <v>17</v>
      </c>
      <c r="E489" s="6">
        <f>板材才數分析.!C489</f>
        <v>0</v>
      </c>
      <c r="F489" s="6">
        <f>板材才數分析.!D489</f>
        <v>17008</v>
      </c>
      <c r="G489" s="6" t="str">
        <f ca="1">板材才數分析.!E489</f>
        <v>活隔</v>
      </c>
      <c r="H489" s="6">
        <f ca="1">板材才數分析.!F489</f>
        <v>0</v>
      </c>
      <c r="I489" s="6" t="str">
        <f ca="1">板材才數分析.!G489</f>
        <v>AA</v>
      </c>
      <c r="J489" s="6">
        <f ca="1">板材才數分析.!H489</f>
        <v>-32</v>
      </c>
      <c r="K489" s="6" t="str">
        <f ca="1">板材才數分析.!I489</f>
        <v>AA</v>
      </c>
      <c r="L489" s="6">
        <f ca="1">板材才數分析.!J489</f>
        <v>18</v>
      </c>
      <c r="M489" s="6">
        <f ca="1">板材才數分析.!K489</f>
        <v>0</v>
      </c>
      <c r="N489" s="6" t="str">
        <f ca="1">板材才數分析.!L489</f>
        <v/>
      </c>
      <c r="O489" s="6">
        <f ca="1">板材才數分析.!M489</f>
        <v>0</v>
      </c>
      <c r="P489" t="str">
        <f ca="1">表格15[[#This Row],[封邊色號]]</f>
        <v/>
      </c>
      <c r="Q489" s="174" t="str">
        <f ca="1">IF(VLOOKUP(F489,料單!$C:$P,14,FALSE)="","",VLOOKUP(F489,料單!$C:$P,14,FALSE))</f>
        <v/>
      </c>
      <c r="R489" s="174" t="str">
        <f ca="1">IF(VLOOKUP(F489,料單!$C:$Q,15,FALSE)="","",VLOOKUP(F489,料單!$C:$Q,15,FALSE))</f>
        <v/>
      </c>
      <c r="S489" s="174" t="str">
        <f ca="1">IF(VLOOKUP(F489,料單!$C:$R,16,FALSE)="","",VLOOKUP(F489,料單!$C:$R,16,FALSE))</f>
        <v/>
      </c>
      <c r="T489" s="174" t="str">
        <f ca="1">IF(VLOOKUP(F489,料單!$C:$S,17,FALSE)="","",VLOOKUP(F489,料單!$C:$S,17,FALSE))</f>
        <v/>
      </c>
      <c r="U489" s="174" t="str">
        <f ca="1">_xlfn.IFNA(VLOOKUP(VLOOKUP(F489,料單!C:T,18,FALSE),資料庫!AM:AN,2,FALSE),"A")</f>
        <v>A</v>
      </c>
      <c r="V489" s="174">
        <f ca="1">IF(VLOOKUP(F489,料單!C:U,19,FALSE)="","",VLOOKUP(F489,料單!C:U,19,FALSE))</f>
        <v>1</v>
      </c>
      <c r="W489" s="361" t="str">
        <f t="shared" ca="1" si="36"/>
        <v>A</v>
      </c>
      <c r="X489" s="361" t="str">
        <f t="shared" ca="1" si="37"/>
        <v>A</v>
      </c>
      <c r="Y489" s="361" t="str">
        <f t="shared" ca="1" si="38"/>
        <v>A</v>
      </c>
      <c r="Z489" s="361" t="str">
        <f t="shared" ca="1" si="39"/>
        <v>A</v>
      </c>
      <c r="AA489" s="483">
        <f>料單!$K$3</f>
        <v>0</v>
      </c>
      <c r="AB489" s="483" t="str">
        <f>料單!$L$3</f>
        <v>拉、KD</v>
      </c>
    </row>
    <row r="490" spans="1:28" x14ac:dyDescent="0.25">
      <c r="A490" s="174">
        <f t="shared" si="35"/>
        <v>489</v>
      </c>
      <c r="B490" s="174" t="str">
        <f ca="1">料單!$C$1</f>
        <v>2026101401</v>
      </c>
      <c r="C490" s="174">
        <f>料單!$C$2</f>
        <v>0</v>
      </c>
      <c r="D490" s="6">
        <f>板材才數分析.!B490</f>
        <v>17</v>
      </c>
      <c r="E490" s="6">
        <f>板材才數分析.!C490</f>
        <v>0</v>
      </c>
      <c r="F490" s="6">
        <f>板材才數分析.!D490</f>
        <v>17009</v>
      </c>
      <c r="G490" s="6" t="str">
        <f ca="1">板材才數分析.!E490</f>
        <v>固隔</v>
      </c>
      <c r="H490" s="6">
        <f ca="1">板材才數分析.!F490</f>
        <v>0</v>
      </c>
      <c r="I490" s="6" t="str">
        <f ca="1">板材才數分析.!G490</f>
        <v>AA</v>
      </c>
      <c r="J490" s="6">
        <f ca="1">板材才數分析.!H490</f>
        <v>-22</v>
      </c>
      <c r="K490" s="6" t="str">
        <f ca="1">板材才數分析.!I490</f>
        <v/>
      </c>
      <c r="L490" s="6">
        <f ca="1">板材才數分析.!J490</f>
        <v>18</v>
      </c>
      <c r="M490" s="6">
        <f ca="1">板材才數分析.!K490</f>
        <v>0</v>
      </c>
      <c r="N490" s="6" t="str">
        <f ca="1">板材才數分析.!L490</f>
        <v/>
      </c>
      <c r="O490" s="6">
        <f ca="1">板材才數分析.!M490</f>
        <v>0</v>
      </c>
      <c r="P490" t="str">
        <f ca="1">表格15[[#This Row],[封邊色號]]</f>
        <v/>
      </c>
      <c r="Q490" s="174" t="str">
        <f ca="1">IF(VLOOKUP(F490,料單!$C:$P,14,FALSE)="","",VLOOKUP(F490,料單!$C:$P,14,FALSE))</f>
        <v/>
      </c>
      <c r="R490" s="174" t="str">
        <f ca="1">IF(VLOOKUP(F490,料單!$C:$Q,15,FALSE)="","",VLOOKUP(F490,料單!$C:$Q,15,FALSE))</f>
        <v>固</v>
      </c>
      <c r="S490" s="174" t="str">
        <f ca="1">IF(VLOOKUP(F490,料單!$C:$R,16,FALSE)="","",VLOOKUP(F490,料單!$C:$R,16,FALSE))</f>
        <v/>
      </c>
      <c r="T490" s="174" t="str">
        <f ca="1">IF(VLOOKUP(F490,料單!$C:$S,17,FALSE)="","",VLOOKUP(F490,料單!$C:$S,17,FALSE))</f>
        <v/>
      </c>
      <c r="U490" s="174" t="str">
        <f ca="1">_xlfn.IFNA(VLOOKUP(VLOOKUP(F490,料單!C:T,18,FALSE),資料庫!AM:AN,2,FALSE),"A")</f>
        <v>A</v>
      </c>
      <c r="V490" s="174">
        <f ca="1">IF(VLOOKUP(F490,料單!C:U,19,FALSE)="","",VLOOKUP(F490,料單!C:U,19,FALSE))</f>
        <v>1</v>
      </c>
      <c r="W490" s="361" t="str">
        <f t="shared" ca="1" si="36"/>
        <v>A</v>
      </c>
      <c r="X490" s="361" t="str">
        <f t="shared" ca="1" si="37"/>
        <v>A</v>
      </c>
      <c r="Y490" s="361" t="str">
        <f t="shared" ca="1" si="38"/>
        <v/>
      </c>
      <c r="Z490" s="361" t="str">
        <f t="shared" ca="1" si="39"/>
        <v/>
      </c>
      <c r="AA490" s="483">
        <f>料單!$K$3</f>
        <v>0</v>
      </c>
      <c r="AB490" s="483" t="str">
        <f>料單!$L$3</f>
        <v>拉、KD</v>
      </c>
    </row>
    <row r="491" spans="1:28" x14ac:dyDescent="0.25">
      <c r="A491" s="174">
        <f t="shared" si="35"/>
        <v>490</v>
      </c>
      <c r="B491" s="174" t="str">
        <f ca="1">料單!$C$1</f>
        <v>2026101401</v>
      </c>
      <c r="C491" s="174">
        <f>料單!$C$2</f>
        <v>0</v>
      </c>
      <c r="D491" s="6">
        <f>板材才數分析.!B491</f>
        <v>17</v>
      </c>
      <c r="E491" s="6">
        <f>板材才數分析.!C491</f>
        <v>0</v>
      </c>
      <c r="F491" s="6">
        <f>板材才數分析.!D491</f>
        <v>17010</v>
      </c>
      <c r="G491" s="6" t="str">
        <f ca="1">板材才數分析.!E491</f>
        <v>左門板</v>
      </c>
      <c r="H491" s="6">
        <f ca="1">板材才數分析.!F491</f>
        <v>0</v>
      </c>
      <c r="I491" s="6" t="str">
        <f ca="1">板材才數分析.!G491</f>
        <v>AA</v>
      </c>
      <c r="J491" s="6">
        <f ca="1">板材才數分析.!H491</f>
        <v>-4</v>
      </c>
      <c r="K491" s="6" t="str">
        <f ca="1">板材才數分析.!I491</f>
        <v>AA</v>
      </c>
      <c r="L491" s="6">
        <f ca="1">板材才數分析.!J491</f>
        <v>18</v>
      </c>
      <c r="M491" s="6">
        <f ca="1">板材才數分析.!K491</f>
        <v>0</v>
      </c>
      <c r="N491" s="6" t="str">
        <f ca="1">板材才數分析.!L491</f>
        <v/>
      </c>
      <c r="O491" s="6">
        <f ca="1">板材才數分析.!M491</f>
        <v>0</v>
      </c>
      <c r="P491" t="str">
        <f ca="1">表格15[[#This Row],[封邊色號]]</f>
        <v/>
      </c>
      <c r="Q491" s="174" t="str">
        <f ca="1">IF(VLOOKUP(F491,料單!$C:$P,14,FALSE)="","",VLOOKUP(F491,料單!$C:$P,14,FALSE))</f>
        <v>鉸2</v>
      </c>
      <c r="R491" s="174" t="str">
        <f ca="1">IF(VLOOKUP(F491,料單!$C:$Q,15,FALSE)="","",VLOOKUP(F491,料單!$C:$Q,15,FALSE))</f>
        <v/>
      </c>
      <c r="S491" s="174" t="str">
        <f ca="1">IF(VLOOKUP(F491,料單!$C:$R,16,FALSE)="","",VLOOKUP(F491,料單!$C:$R,16,FALSE))</f>
        <v/>
      </c>
      <c r="T491" s="174" t="str">
        <f ca="1">IF(VLOOKUP(F491,料單!$C:$S,17,FALSE)="","",VLOOKUP(F491,料單!$C:$S,17,FALSE))</f>
        <v/>
      </c>
      <c r="U491" s="174" t="str">
        <f ca="1">_xlfn.IFNA(VLOOKUP(VLOOKUP(F491,料單!C:T,18,FALSE),資料庫!AM:AN,2,FALSE),"A")</f>
        <v>A</v>
      </c>
      <c r="V491" s="174">
        <f ca="1">IF(VLOOKUP(F491,料單!C:U,19,FALSE)="","",VLOOKUP(F491,料單!C:U,19,FALSE))</f>
        <v>1</v>
      </c>
      <c r="W491" s="361" t="str">
        <f t="shared" ca="1" si="36"/>
        <v>A</v>
      </c>
      <c r="X491" s="361" t="str">
        <f t="shared" ca="1" si="37"/>
        <v>A</v>
      </c>
      <c r="Y491" s="361" t="str">
        <f t="shared" ca="1" si="38"/>
        <v>A</v>
      </c>
      <c r="Z491" s="361" t="str">
        <f t="shared" ca="1" si="39"/>
        <v>A</v>
      </c>
      <c r="AA491" s="483">
        <f>料單!$K$3</f>
        <v>0</v>
      </c>
      <c r="AB491" s="483" t="str">
        <f>料單!$L$3</f>
        <v>拉、KD</v>
      </c>
    </row>
    <row r="492" spans="1:28" x14ac:dyDescent="0.25">
      <c r="A492" s="174">
        <f t="shared" si="35"/>
        <v>491</v>
      </c>
      <c r="B492" s="174" t="str">
        <f ca="1">料單!$C$1</f>
        <v>2026101401</v>
      </c>
      <c r="C492" s="174">
        <f>料單!$C$2</f>
        <v>0</v>
      </c>
      <c r="D492" s="6">
        <f>板材才數分析.!B492</f>
        <v>17</v>
      </c>
      <c r="E492" s="6">
        <f>板材才數分析.!C492</f>
        <v>0</v>
      </c>
      <c r="F492" s="6">
        <f>板材才數分析.!D492</f>
        <v>17011</v>
      </c>
      <c r="G492" s="6" t="str">
        <f ca="1">板材才數分析.!E492</f>
        <v>右門板</v>
      </c>
      <c r="H492" s="6">
        <f ca="1">板材才數分析.!F492</f>
        <v>0</v>
      </c>
      <c r="I492" s="6" t="str">
        <f ca="1">板材才數分析.!G492</f>
        <v>AA</v>
      </c>
      <c r="J492" s="6">
        <f ca="1">板材才數分析.!H492</f>
        <v>-4</v>
      </c>
      <c r="K492" s="6" t="str">
        <f ca="1">板材才數分析.!I492</f>
        <v>AA</v>
      </c>
      <c r="L492" s="6">
        <f ca="1">板材才數分析.!J492</f>
        <v>18</v>
      </c>
      <c r="M492" s="6">
        <f ca="1">板材才數分析.!K492</f>
        <v>0</v>
      </c>
      <c r="N492" s="6" t="str">
        <f ca="1">板材才數分析.!L492</f>
        <v/>
      </c>
      <c r="O492" s="6">
        <f ca="1">板材才數分析.!M492</f>
        <v>0</v>
      </c>
      <c r="P492" t="str">
        <f ca="1">表格15[[#This Row],[封邊色號]]</f>
        <v/>
      </c>
      <c r="Q492" s="174" t="str">
        <f ca="1">IF(VLOOKUP(F492,料單!$C:$P,14,FALSE)="","",VLOOKUP(F492,料單!$C:$P,14,FALSE))</f>
        <v>鉸2</v>
      </c>
      <c r="R492" s="174" t="str">
        <f ca="1">IF(VLOOKUP(F492,料單!$C:$Q,15,FALSE)="","",VLOOKUP(F492,料單!$C:$Q,15,FALSE))</f>
        <v/>
      </c>
      <c r="S492" s="174" t="str">
        <f ca="1">IF(VLOOKUP(F492,料單!$C:$R,16,FALSE)="","",VLOOKUP(F492,料單!$C:$R,16,FALSE))</f>
        <v/>
      </c>
      <c r="T492" s="174" t="str">
        <f ca="1">IF(VLOOKUP(F492,料單!$C:$S,17,FALSE)="","",VLOOKUP(F492,料單!$C:$S,17,FALSE))</f>
        <v/>
      </c>
      <c r="U492" s="174" t="str">
        <f ca="1">_xlfn.IFNA(VLOOKUP(VLOOKUP(F492,料單!C:T,18,FALSE),資料庫!AM:AN,2,FALSE),"A")</f>
        <v>A</v>
      </c>
      <c r="V492" s="174">
        <f ca="1">IF(VLOOKUP(F492,料單!C:U,19,FALSE)="","",VLOOKUP(F492,料單!C:U,19,FALSE))</f>
        <v>1</v>
      </c>
      <c r="W492" s="361" t="str">
        <f t="shared" ca="1" si="36"/>
        <v>A</v>
      </c>
      <c r="X492" s="361" t="str">
        <f t="shared" ca="1" si="37"/>
        <v>A</v>
      </c>
      <c r="Y492" s="361" t="str">
        <f t="shared" ca="1" si="38"/>
        <v>A</v>
      </c>
      <c r="Z492" s="361" t="str">
        <f t="shared" ca="1" si="39"/>
        <v>A</v>
      </c>
      <c r="AA492" s="483">
        <f>料單!$K$3</f>
        <v>0</v>
      </c>
      <c r="AB492" s="483" t="str">
        <f>料單!$L$3</f>
        <v>拉、KD</v>
      </c>
    </row>
    <row r="493" spans="1:28" x14ac:dyDescent="0.25">
      <c r="A493" s="174">
        <f t="shared" si="35"/>
        <v>492</v>
      </c>
      <c r="B493" s="174" t="str">
        <f ca="1">料單!$C$1</f>
        <v>2026101401</v>
      </c>
      <c r="C493" s="174">
        <f>料單!$C$2</f>
        <v>0</v>
      </c>
      <c r="D493" s="6">
        <f>板材才數分析.!B493</f>
        <v>17</v>
      </c>
      <c r="E493" s="6">
        <f>板材才數分析.!C493</f>
        <v>0</v>
      </c>
      <c r="F493" s="6">
        <f>板材才數分析.!D493</f>
        <v>17012</v>
      </c>
      <c r="G493" s="6">
        <f ca="1">板材才數分析.!E493</f>
        <v>0</v>
      </c>
      <c r="H493" s="6">
        <f ca="1">板材才數分析.!F493</f>
        <v>0</v>
      </c>
      <c r="I493" s="6" t="str">
        <f ca="1">板材才數分析.!G493</f>
        <v/>
      </c>
      <c r="J493" s="6">
        <f ca="1">板材才數分析.!H493</f>
        <v>0</v>
      </c>
      <c r="K493" s="6" t="str">
        <f ca="1">板材才數分析.!I493</f>
        <v/>
      </c>
      <c r="L493" s="6">
        <f ca="1">板材才數分析.!J493</f>
        <v>0</v>
      </c>
      <c r="M493" s="6">
        <f ca="1">板材才數分析.!K493</f>
        <v>0</v>
      </c>
      <c r="N493" s="6" t="str">
        <f ca="1">板材才數分析.!L493</f>
        <v/>
      </c>
      <c r="O493" s="6">
        <f ca="1">板材才數分析.!M493</f>
        <v>0</v>
      </c>
      <c r="P493" t="str">
        <f ca="1">表格15[[#This Row],[封邊色號]]</f>
        <v/>
      </c>
      <c r="Q493" s="174" t="str">
        <f ca="1">IF(VLOOKUP(F493,料單!$C:$P,14,FALSE)="","",VLOOKUP(F493,料單!$C:$P,14,FALSE))</f>
        <v/>
      </c>
      <c r="R493" s="174" t="str">
        <f ca="1">IF(VLOOKUP(F493,料單!$C:$Q,15,FALSE)="","",VLOOKUP(F493,料單!$C:$Q,15,FALSE))</f>
        <v/>
      </c>
      <c r="S493" s="174" t="str">
        <f ca="1">IF(VLOOKUP(F493,料單!$C:$R,16,FALSE)="","",VLOOKUP(F493,料單!$C:$R,16,FALSE))</f>
        <v/>
      </c>
      <c r="T493" s="174" t="str">
        <f ca="1">IF(VLOOKUP(F493,料單!$C:$S,17,FALSE)="","",VLOOKUP(F493,料單!$C:$S,17,FALSE))</f>
        <v/>
      </c>
      <c r="U493" s="174" t="str">
        <f ca="1">_xlfn.IFNA(VLOOKUP(VLOOKUP(F493,料單!C:T,18,FALSE),資料庫!AM:AN,2,FALSE),"A")</f>
        <v>A</v>
      </c>
      <c r="V493" s="174" t="str">
        <f ca="1">IF(VLOOKUP(F493,料單!C:U,19,FALSE)="","",VLOOKUP(F493,料單!C:U,19,FALSE))</f>
        <v/>
      </c>
      <c r="W493" s="361" t="str">
        <f t="shared" ca="1" si="36"/>
        <v/>
      </c>
      <c r="X493" s="361" t="str">
        <f t="shared" ca="1" si="37"/>
        <v/>
      </c>
      <c r="Y493" s="361" t="str">
        <f t="shared" ca="1" si="38"/>
        <v/>
      </c>
      <c r="Z493" s="361" t="str">
        <f t="shared" ca="1" si="39"/>
        <v/>
      </c>
      <c r="AA493" s="483">
        <f>料單!$K$3</f>
        <v>0</v>
      </c>
      <c r="AB493" s="483" t="str">
        <f>料單!$L$3</f>
        <v>拉、KD</v>
      </c>
    </row>
    <row r="494" spans="1:28" x14ac:dyDescent="0.25">
      <c r="A494" s="174">
        <f t="shared" si="35"/>
        <v>493</v>
      </c>
      <c r="B494" s="174" t="str">
        <f ca="1">料單!$C$1</f>
        <v>2026101401</v>
      </c>
      <c r="C494" s="174">
        <f>料單!$C$2</f>
        <v>0</v>
      </c>
      <c r="D494" s="6">
        <f>板材才數分析.!B494</f>
        <v>17</v>
      </c>
      <c r="E494" s="6">
        <f>板材才數分析.!C494</f>
        <v>0</v>
      </c>
      <c r="F494" s="6">
        <f>板材才數分析.!D494</f>
        <v>17013</v>
      </c>
      <c r="G494" s="6">
        <f ca="1">板材才數分析.!E494</f>
        <v>0</v>
      </c>
      <c r="H494" s="6">
        <f ca="1">板材才數分析.!F494</f>
        <v>0</v>
      </c>
      <c r="I494" s="6" t="str">
        <f ca="1">板材才數分析.!G494</f>
        <v/>
      </c>
      <c r="J494" s="6">
        <f ca="1">板材才數分析.!H494</f>
        <v>0</v>
      </c>
      <c r="K494" s="6" t="str">
        <f ca="1">板材才數分析.!I494</f>
        <v/>
      </c>
      <c r="L494" s="6">
        <f ca="1">板材才數分析.!J494</f>
        <v>0</v>
      </c>
      <c r="M494" s="6">
        <f ca="1">板材才數分析.!K494</f>
        <v>0</v>
      </c>
      <c r="N494" s="6" t="str">
        <f ca="1">板材才數分析.!L494</f>
        <v/>
      </c>
      <c r="O494" s="6">
        <f ca="1">板材才數分析.!M494</f>
        <v>0</v>
      </c>
      <c r="P494" t="str">
        <f ca="1">表格15[[#This Row],[封邊色號]]</f>
        <v/>
      </c>
      <c r="Q494" s="174" t="str">
        <f ca="1">IF(VLOOKUP(F494,料單!$C:$P,14,FALSE)="","",VLOOKUP(F494,料單!$C:$P,14,FALSE))</f>
        <v/>
      </c>
      <c r="R494" s="174" t="str">
        <f ca="1">IF(VLOOKUP(F494,料單!$C:$Q,15,FALSE)="","",VLOOKUP(F494,料單!$C:$Q,15,FALSE))</f>
        <v/>
      </c>
      <c r="S494" s="174" t="str">
        <f ca="1">IF(VLOOKUP(F494,料單!$C:$R,16,FALSE)="","",VLOOKUP(F494,料單!$C:$R,16,FALSE))</f>
        <v/>
      </c>
      <c r="T494" s="174" t="str">
        <f ca="1">IF(VLOOKUP(F494,料單!$C:$S,17,FALSE)="","",VLOOKUP(F494,料單!$C:$S,17,FALSE))</f>
        <v/>
      </c>
      <c r="U494" s="174" t="str">
        <f ca="1">_xlfn.IFNA(VLOOKUP(VLOOKUP(F494,料單!C:T,18,FALSE),資料庫!AM:AN,2,FALSE),"A")</f>
        <v>A</v>
      </c>
      <c r="V494" s="174" t="str">
        <f ca="1">IF(VLOOKUP(F494,料單!C:U,19,FALSE)="","",VLOOKUP(F494,料單!C:U,19,FALSE))</f>
        <v/>
      </c>
      <c r="W494" s="361" t="str">
        <f t="shared" ca="1" si="36"/>
        <v/>
      </c>
      <c r="X494" s="361" t="str">
        <f t="shared" ca="1" si="37"/>
        <v/>
      </c>
      <c r="Y494" s="361" t="str">
        <f t="shared" ca="1" si="38"/>
        <v/>
      </c>
      <c r="Z494" s="361" t="str">
        <f t="shared" ca="1" si="39"/>
        <v/>
      </c>
      <c r="AA494" s="483">
        <f>料單!$K$3</f>
        <v>0</v>
      </c>
      <c r="AB494" s="483" t="str">
        <f>料單!$L$3</f>
        <v>拉、KD</v>
      </c>
    </row>
    <row r="495" spans="1:28" x14ac:dyDescent="0.25">
      <c r="A495" s="174">
        <f t="shared" si="35"/>
        <v>494</v>
      </c>
      <c r="B495" s="174" t="str">
        <f ca="1">料單!$C$1</f>
        <v>2026101401</v>
      </c>
      <c r="C495" s="174">
        <f>料單!$C$2</f>
        <v>0</v>
      </c>
      <c r="D495" s="6">
        <f>板材才數分析.!B495</f>
        <v>17</v>
      </c>
      <c r="E495" s="6">
        <f>板材才數分析.!C495</f>
        <v>0</v>
      </c>
      <c r="F495" s="6">
        <f>板材才數分析.!D495</f>
        <v>17014</v>
      </c>
      <c r="G495" s="6">
        <f ca="1">板材才數分析.!E495</f>
        <v>0</v>
      </c>
      <c r="H495" s="6">
        <f ca="1">板材才數分析.!F495</f>
        <v>0</v>
      </c>
      <c r="I495" s="6" t="str">
        <f ca="1">板材才數分析.!G495</f>
        <v/>
      </c>
      <c r="J495" s="6">
        <f ca="1">板材才數分析.!H495</f>
        <v>0</v>
      </c>
      <c r="K495" s="6" t="str">
        <f ca="1">板材才數分析.!I495</f>
        <v/>
      </c>
      <c r="L495" s="6">
        <f ca="1">板材才數分析.!J495</f>
        <v>0</v>
      </c>
      <c r="M495" s="6">
        <f ca="1">板材才數分析.!K495</f>
        <v>0</v>
      </c>
      <c r="N495" s="6" t="str">
        <f ca="1">板材才數分析.!L495</f>
        <v/>
      </c>
      <c r="O495" s="6">
        <f ca="1">板材才數分析.!M495</f>
        <v>0</v>
      </c>
      <c r="P495" t="str">
        <f ca="1">表格15[[#This Row],[封邊色號]]</f>
        <v/>
      </c>
      <c r="Q495" s="174" t="str">
        <f ca="1">IF(VLOOKUP(F495,料單!$C:$P,14,FALSE)="","",VLOOKUP(F495,料單!$C:$P,14,FALSE))</f>
        <v/>
      </c>
      <c r="R495" s="174" t="str">
        <f ca="1">IF(VLOOKUP(F495,料單!$C:$Q,15,FALSE)="","",VLOOKUP(F495,料單!$C:$Q,15,FALSE))</f>
        <v/>
      </c>
      <c r="S495" s="174" t="str">
        <f ca="1">IF(VLOOKUP(F495,料單!$C:$R,16,FALSE)="","",VLOOKUP(F495,料單!$C:$R,16,FALSE))</f>
        <v/>
      </c>
      <c r="T495" s="174" t="str">
        <f ca="1">IF(VLOOKUP(F495,料單!$C:$S,17,FALSE)="","",VLOOKUP(F495,料單!$C:$S,17,FALSE))</f>
        <v/>
      </c>
      <c r="U495" s="174" t="str">
        <f ca="1">_xlfn.IFNA(VLOOKUP(VLOOKUP(F495,料單!C:T,18,FALSE),資料庫!AM:AN,2,FALSE),"A")</f>
        <v>A</v>
      </c>
      <c r="V495" s="174" t="str">
        <f ca="1">IF(VLOOKUP(F495,料單!C:U,19,FALSE)="","",VLOOKUP(F495,料單!C:U,19,FALSE))</f>
        <v/>
      </c>
      <c r="W495" s="361" t="str">
        <f t="shared" ca="1" si="36"/>
        <v/>
      </c>
      <c r="X495" s="361" t="str">
        <f t="shared" ca="1" si="37"/>
        <v/>
      </c>
      <c r="Y495" s="361" t="str">
        <f t="shared" ca="1" si="38"/>
        <v/>
      </c>
      <c r="Z495" s="361" t="str">
        <f t="shared" ca="1" si="39"/>
        <v/>
      </c>
      <c r="AA495" s="483">
        <f>料單!$K$3</f>
        <v>0</v>
      </c>
      <c r="AB495" s="483" t="str">
        <f>料單!$L$3</f>
        <v>拉、KD</v>
      </c>
    </row>
    <row r="496" spans="1:28" x14ac:dyDescent="0.25">
      <c r="A496" s="174">
        <f t="shared" si="35"/>
        <v>495</v>
      </c>
      <c r="B496" s="174" t="str">
        <f ca="1">料單!$C$1</f>
        <v>2026101401</v>
      </c>
      <c r="C496" s="174">
        <f>料單!$C$2</f>
        <v>0</v>
      </c>
      <c r="D496" s="6">
        <f>板材才數分析.!B496</f>
        <v>17</v>
      </c>
      <c r="E496" s="6">
        <f>板材才數分析.!C496</f>
        <v>0</v>
      </c>
      <c r="F496" s="6">
        <f>板材才數分析.!D496</f>
        <v>17015</v>
      </c>
      <c r="G496" s="6">
        <f ca="1">板材才數分析.!E496</f>
        <v>0</v>
      </c>
      <c r="H496" s="6">
        <f ca="1">板材才數分析.!F496</f>
        <v>0</v>
      </c>
      <c r="I496" s="6" t="str">
        <f ca="1">板材才數分析.!G496</f>
        <v/>
      </c>
      <c r="J496" s="6">
        <f ca="1">板材才數分析.!H496</f>
        <v>0</v>
      </c>
      <c r="K496" s="6" t="str">
        <f ca="1">板材才數分析.!I496</f>
        <v/>
      </c>
      <c r="L496" s="6">
        <f ca="1">板材才數分析.!J496</f>
        <v>0</v>
      </c>
      <c r="M496" s="6">
        <f ca="1">板材才數分析.!K496</f>
        <v>0</v>
      </c>
      <c r="N496" s="6" t="str">
        <f ca="1">板材才數分析.!L496</f>
        <v/>
      </c>
      <c r="O496" s="6">
        <f ca="1">板材才數分析.!M496</f>
        <v>0</v>
      </c>
      <c r="P496" t="str">
        <f ca="1">表格15[[#This Row],[封邊色號]]</f>
        <v/>
      </c>
      <c r="Q496" s="174" t="str">
        <f ca="1">IF(VLOOKUP(F496,料單!$C:$P,14,FALSE)="","",VLOOKUP(F496,料單!$C:$P,14,FALSE))</f>
        <v/>
      </c>
      <c r="R496" s="174" t="str">
        <f ca="1">IF(VLOOKUP(F496,料單!$C:$Q,15,FALSE)="","",VLOOKUP(F496,料單!$C:$Q,15,FALSE))</f>
        <v/>
      </c>
      <c r="S496" s="174" t="str">
        <f ca="1">IF(VLOOKUP(F496,料單!$C:$R,16,FALSE)="","",VLOOKUP(F496,料單!$C:$R,16,FALSE))</f>
        <v/>
      </c>
      <c r="T496" s="174" t="str">
        <f ca="1">IF(VLOOKUP(F496,料單!$C:$S,17,FALSE)="","",VLOOKUP(F496,料單!$C:$S,17,FALSE))</f>
        <v/>
      </c>
      <c r="U496" s="174" t="str">
        <f ca="1">_xlfn.IFNA(VLOOKUP(VLOOKUP(F496,料單!C:T,18,FALSE),資料庫!AM:AN,2,FALSE),"A")</f>
        <v>A</v>
      </c>
      <c r="V496" s="174" t="str">
        <f ca="1">IF(VLOOKUP(F496,料單!C:U,19,FALSE)="","",VLOOKUP(F496,料單!C:U,19,FALSE))</f>
        <v/>
      </c>
      <c r="W496" s="361" t="str">
        <f t="shared" ca="1" si="36"/>
        <v/>
      </c>
      <c r="X496" s="361" t="str">
        <f t="shared" ca="1" si="37"/>
        <v/>
      </c>
      <c r="Y496" s="361" t="str">
        <f t="shared" ca="1" si="38"/>
        <v/>
      </c>
      <c r="Z496" s="361" t="str">
        <f t="shared" ca="1" si="39"/>
        <v/>
      </c>
      <c r="AA496" s="483">
        <f>料單!$K$3</f>
        <v>0</v>
      </c>
      <c r="AB496" s="483" t="str">
        <f>料單!$L$3</f>
        <v>拉、KD</v>
      </c>
    </row>
    <row r="497" spans="1:28" x14ac:dyDescent="0.25">
      <c r="A497" s="174">
        <f t="shared" si="35"/>
        <v>496</v>
      </c>
      <c r="B497" s="174" t="str">
        <f ca="1">料單!$C$1</f>
        <v>2026101401</v>
      </c>
      <c r="C497" s="174">
        <f>料單!$C$2</f>
        <v>0</v>
      </c>
      <c r="D497" s="6">
        <f>板材才數分析.!B497</f>
        <v>17</v>
      </c>
      <c r="E497" s="6">
        <f>板材才數分析.!C497</f>
        <v>0</v>
      </c>
      <c r="F497" s="6">
        <f>板材才數分析.!D497</f>
        <v>17016</v>
      </c>
      <c r="G497" s="6">
        <f ca="1">板材才數分析.!E497</f>
        <v>0</v>
      </c>
      <c r="H497" s="6">
        <f ca="1">板材才數分析.!F497</f>
        <v>0</v>
      </c>
      <c r="I497" s="6" t="str">
        <f ca="1">板材才數分析.!G497</f>
        <v/>
      </c>
      <c r="J497" s="6">
        <f ca="1">板材才數分析.!H497</f>
        <v>0</v>
      </c>
      <c r="K497" s="6" t="str">
        <f ca="1">板材才數分析.!I497</f>
        <v/>
      </c>
      <c r="L497" s="6">
        <f ca="1">板材才數分析.!J497</f>
        <v>0</v>
      </c>
      <c r="M497" s="6">
        <f ca="1">板材才數分析.!K497</f>
        <v>0</v>
      </c>
      <c r="N497" s="6" t="str">
        <f ca="1">板材才數分析.!L497</f>
        <v/>
      </c>
      <c r="O497" s="6">
        <f ca="1">板材才數分析.!M497</f>
        <v>0</v>
      </c>
      <c r="P497" t="str">
        <f ca="1">表格15[[#This Row],[封邊色號]]</f>
        <v/>
      </c>
      <c r="Q497" s="174" t="str">
        <f ca="1">IF(VLOOKUP(F497,料單!$C:$P,14,FALSE)="","",VLOOKUP(F497,料單!$C:$P,14,FALSE))</f>
        <v/>
      </c>
      <c r="R497" s="174" t="str">
        <f ca="1">IF(VLOOKUP(F497,料單!$C:$Q,15,FALSE)="","",VLOOKUP(F497,料單!$C:$Q,15,FALSE))</f>
        <v/>
      </c>
      <c r="S497" s="174" t="str">
        <f ca="1">IF(VLOOKUP(F497,料單!$C:$R,16,FALSE)="","",VLOOKUP(F497,料單!$C:$R,16,FALSE))</f>
        <v/>
      </c>
      <c r="T497" s="174" t="str">
        <f ca="1">IF(VLOOKUP(F497,料單!$C:$S,17,FALSE)="","",VLOOKUP(F497,料單!$C:$S,17,FALSE))</f>
        <v/>
      </c>
      <c r="U497" s="174" t="str">
        <f ca="1">_xlfn.IFNA(VLOOKUP(VLOOKUP(F497,料單!C:T,18,FALSE),資料庫!AM:AN,2,FALSE),"A")</f>
        <v>A</v>
      </c>
      <c r="V497" s="174" t="str">
        <f ca="1">IF(VLOOKUP(F497,料單!C:U,19,FALSE)="","",VLOOKUP(F497,料單!C:U,19,FALSE))</f>
        <v/>
      </c>
      <c r="W497" s="361" t="str">
        <f t="shared" ca="1" si="36"/>
        <v/>
      </c>
      <c r="X497" s="361" t="str">
        <f t="shared" ca="1" si="37"/>
        <v/>
      </c>
      <c r="Y497" s="361" t="str">
        <f t="shared" ca="1" si="38"/>
        <v/>
      </c>
      <c r="Z497" s="361" t="str">
        <f t="shared" ca="1" si="39"/>
        <v/>
      </c>
      <c r="AA497" s="483">
        <f>料單!$K$3</f>
        <v>0</v>
      </c>
      <c r="AB497" s="483" t="str">
        <f>料單!$L$3</f>
        <v>拉、KD</v>
      </c>
    </row>
    <row r="498" spans="1:28" x14ac:dyDescent="0.25">
      <c r="A498" s="174">
        <f t="shared" si="35"/>
        <v>497</v>
      </c>
      <c r="B498" s="174" t="str">
        <f ca="1">料單!$C$1</f>
        <v>2026101401</v>
      </c>
      <c r="C498" s="174">
        <f>料單!$C$2</f>
        <v>0</v>
      </c>
      <c r="D498" s="6">
        <f>板材才數分析.!B498</f>
        <v>17</v>
      </c>
      <c r="E498" s="6">
        <f>板材才數分析.!C498</f>
        <v>0</v>
      </c>
      <c r="F498" s="6">
        <f>板材才數分析.!D498</f>
        <v>17017</v>
      </c>
      <c r="G498" s="6">
        <f ca="1">板材才數分析.!E498</f>
        <v>0</v>
      </c>
      <c r="H498" s="6">
        <f ca="1">板材才數分析.!F498</f>
        <v>0</v>
      </c>
      <c r="I498" s="6" t="str">
        <f ca="1">板材才數分析.!G498</f>
        <v/>
      </c>
      <c r="J498" s="6">
        <f ca="1">板材才數分析.!H498</f>
        <v>0</v>
      </c>
      <c r="K498" s="6" t="str">
        <f ca="1">板材才數分析.!I498</f>
        <v/>
      </c>
      <c r="L498" s="6">
        <f ca="1">板材才數分析.!J498</f>
        <v>0</v>
      </c>
      <c r="M498" s="6">
        <f ca="1">板材才數分析.!K498</f>
        <v>0</v>
      </c>
      <c r="N498" s="6" t="str">
        <f ca="1">板材才數分析.!L498</f>
        <v/>
      </c>
      <c r="O498" s="6">
        <f ca="1">板材才數分析.!M498</f>
        <v>0</v>
      </c>
      <c r="P498" t="str">
        <f ca="1">表格15[[#This Row],[封邊色號]]</f>
        <v/>
      </c>
      <c r="Q498" s="174" t="str">
        <f ca="1">IF(VLOOKUP(F498,料單!$C:$P,14,FALSE)="","",VLOOKUP(F498,料單!$C:$P,14,FALSE))</f>
        <v/>
      </c>
      <c r="R498" s="174" t="str">
        <f ca="1">IF(VLOOKUP(F498,料單!$C:$Q,15,FALSE)="","",VLOOKUP(F498,料單!$C:$Q,15,FALSE))</f>
        <v/>
      </c>
      <c r="S498" s="174" t="str">
        <f ca="1">IF(VLOOKUP(F498,料單!$C:$R,16,FALSE)="","",VLOOKUP(F498,料單!$C:$R,16,FALSE))</f>
        <v/>
      </c>
      <c r="T498" s="174" t="str">
        <f ca="1">IF(VLOOKUP(F498,料單!$C:$S,17,FALSE)="","",VLOOKUP(F498,料單!$C:$S,17,FALSE))</f>
        <v/>
      </c>
      <c r="U498" s="174" t="str">
        <f ca="1">_xlfn.IFNA(VLOOKUP(VLOOKUP(F498,料單!C:T,18,FALSE),資料庫!AM:AN,2,FALSE),"A")</f>
        <v>A</v>
      </c>
      <c r="V498" s="174" t="str">
        <f ca="1">IF(VLOOKUP(F498,料單!C:U,19,FALSE)="","",VLOOKUP(F498,料單!C:U,19,FALSE))</f>
        <v/>
      </c>
      <c r="W498" s="361" t="str">
        <f t="shared" ca="1" si="36"/>
        <v/>
      </c>
      <c r="X498" s="361" t="str">
        <f t="shared" ca="1" si="37"/>
        <v/>
      </c>
      <c r="Y498" s="361" t="str">
        <f t="shared" ca="1" si="38"/>
        <v/>
      </c>
      <c r="Z498" s="361" t="str">
        <f t="shared" ca="1" si="39"/>
        <v/>
      </c>
      <c r="AA498" s="483">
        <f>料單!$K$3</f>
        <v>0</v>
      </c>
      <c r="AB498" s="483" t="str">
        <f>料單!$L$3</f>
        <v>拉、KD</v>
      </c>
    </row>
    <row r="499" spans="1:28" x14ac:dyDescent="0.25">
      <c r="A499" s="174">
        <f t="shared" si="35"/>
        <v>498</v>
      </c>
      <c r="B499" s="174" t="str">
        <f ca="1">料單!$C$1</f>
        <v>2026101401</v>
      </c>
      <c r="C499" s="174">
        <f>料單!$C$2</f>
        <v>0</v>
      </c>
      <c r="D499" s="6">
        <f>板材才數分析.!B499</f>
        <v>17</v>
      </c>
      <c r="E499" s="6">
        <f>板材才數分析.!C499</f>
        <v>0</v>
      </c>
      <c r="F499" s="6">
        <f>板材才數分析.!D499</f>
        <v>17018</v>
      </c>
      <c r="G499" s="6">
        <f ca="1">板材才數分析.!E499</f>
        <v>0</v>
      </c>
      <c r="H499" s="6">
        <f ca="1">板材才數分析.!F499</f>
        <v>0</v>
      </c>
      <c r="I499" s="6" t="str">
        <f ca="1">板材才數分析.!G499</f>
        <v/>
      </c>
      <c r="J499" s="6">
        <f ca="1">板材才數分析.!H499</f>
        <v>0</v>
      </c>
      <c r="K499" s="6" t="str">
        <f ca="1">板材才數分析.!I499</f>
        <v/>
      </c>
      <c r="L499" s="6">
        <f ca="1">板材才數分析.!J499</f>
        <v>0</v>
      </c>
      <c r="M499" s="6">
        <f ca="1">板材才數分析.!K499</f>
        <v>0</v>
      </c>
      <c r="N499" s="6" t="str">
        <f ca="1">板材才數分析.!L499</f>
        <v/>
      </c>
      <c r="O499" s="6">
        <f ca="1">板材才數分析.!M499</f>
        <v>0</v>
      </c>
      <c r="P499" t="str">
        <f ca="1">表格15[[#This Row],[封邊色號]]</f>
        <v/>
      </c>
      <c r="Q499" s="174" t="str">
        <f ca="1">IF(VLOOKUP(F499,料單!$C:$P,14,FALSE)="","",VLOOKUP(F499,料單!$C:$P,14,FALSE))</f>
        <v/>
      </c>
      <c r="R499" s="174" t="str">
        <f ca="1">IF(VLOOKUP(F499,料單!$C:$Q,15,FALSE)="","",VLOOKUP(F499,料單!$C:$Q,15,FALSE))</f>
        <v/>
      </c>
      <c r="S499" s="174" t="str">
        <f ca="1">IF(VLOOKUP(F499,料單!$C:$R,16,FALSE)="","",VLOOKUP(F499,料單!$C:$R,16,FALSE))</f>
        <v/>
      </c>
      <c r="T499" s="174" t="str">
        <f ca="1">IF(VLOOKUP(F499,料單!$C:$S,17,FALSE)="","",VLOOKUP(F499,料單!$C:$S,17,FALSE))</f>
        <v/>
      </c>
      <c r="U499" s="174" t="str">
        <f ca="1">_xlfn.IFNA(VLOOKUP(VLOOKUP(F499,料單!C:T,18,FALSE),資料庫!AM:AN,2,FALSE),"A")</f>
        <v>A</v>
      </c>
      <c r="V499" s="174" t="str">
        <f ca="1">IF(VLOOKUP(F499,料單!C:U,19,FALSE)="","",VLOOKUP(F499,料單!C:U,19,FALSE))</f>
        <v/>
      </c>
      <c r="W499" s="361" t="str">
        <f t="shared" ca="1" si="36"/>
        <v/>
      </c>
      <c r="X499" s="361" t="str">
        <f t="shared" ca="1" si="37"/>
        <v/>
      </c>
      <c r="Y499" s="361" t="str">
        <f t="shared" ca="1" si="38"/>
        <v/>
      </c>
      <c r="Z499" s="361" t="str">
        <f t="shared" ca="1" si="39"/>
        <v/>
      </c>
      <c r="AA499" s="483">
        <f>料單!$K$3</f>
        <v>0</v>
      </c>
      <c r="AB499" s="483" t="str">
        <f>料單!$L$3</f>
        <v>拉、KD</v>
      </c>
    </row>
    <row r="500" spans="1:28" x14ac:dyDescent="0.25">
      <c r="A500" s="174">
        <f t="shared" si="35"/>
        <v>499</v>
      </c>
      <c r="B500" s="174" t="str">
        <f ca="1">料單!$C$1</f>
        <v>2026101401</v>
      </c>
      <c r="C500" s="174">
        <f>料單!$C$2</f>
        <v>0</v>
      </c>
      <c r="D500" s="6">
        <f>板材才數分析.!B500</f>
        <v>17</v>
      </c>
      <c r="E500" s="6">
        <f>板材才數分析.!C500</f>
        <v>0</v>
      </c>
      <c r="F500" s="6">
        <f>板材才數分析.!D500</f>
        <v>17019</v>
      </c>
      <c r="G500" s="6">
        <f ca="1">板材才數分析.!E500</f>
        <v>0</v>
      </c>
      <c r="H500" s="6">
        <f ca="1">板材才數分析.!F500</f>
        <v>0</v>
      </c>
      <c r="I500" s="6" t="str">
        <f ca="1">板材才數分析.!G500</f>
        <v/>
      </c>
      <c r="J500" s="6">
        <f ca="1">板材才數分析.!H500</f>
        <v>0</v>
      </c>
      <c r="K500" s="6" t="str">
        <f ca="1">板材才數分析.!I500</f>
        <v/>
      </c>
      <c r="L500" s="6">
        <f ca="1">板材才數分析.!J500</f>
        <v>0</v>
      </c>
      <c r="M500" s="6">
        <f ca="1">板材才數分析.!K500</f>
        <v>0</v>
      </c>
      <c r="N500" s="6" t="str">
        <f ca="1">板材才數分析.!L500</f>
        <v/>
      </c>
      <c r="O500" s="6">
        <f ca="1">板材才數分析.!M500</f>
        <v>0</v>
      </c>
      <c r="P500" t="str">
        <f ca="1">表格15[[#This Row],[封邊色號]]</f>
        <v/>
      </c>
      <c r="Q500" s="174" t="str">
        <f ca="1">IF(VLOOKUP(F500,料單!$C:$P,14,FALSE)="","",VLOOKUP(F500,料單!$C:$P,14,FALSE))</f>
        <v/>
      </c>
      <c r="R500" s="174" t="str">
        <f ca="1">IF(VLOOKUP(F500,料單!$C:$Q,15,FALSE)="","",VLOOKUP(F500,料單!$C:$Q,15,FALSE))</f>
        <v/>
      </c>
      <c r="S500" s="174" t="str">
        <f ca="1">IF(VLOOKUP(F500,料單!$C:$R,16,FALSE)="","",VLOOKUP(F500,料單!$C:$R,16,FALSE))</f>
        <v/>
      </c>
      <c r="T500" s="174" t="str">
        <f ca="1">IF(VLOOKUP(F500,料單!$C:$S,17,FALSE)="","",VLOOKUP(F500,料單!$C:$S,17,FALSE))</f>
        <v/>
      </c>
      <c r="U500" s="174" t="str">
        <f ca="1">_xlfn.IFNA(VLOOKUP(VLOOKUP(F500,料單!C:T,18,FALSE),資料庫!AM:AN,2,FALSE),"A")</f>
        <v>A</v>
      </c>
      <c r="V500" s="174" t="str">
        <f ca="1">IF(VLOOKUP(F500,料單!C:U,19,FALSE)="","",VLOOKUP(F500,料單!C:U,19,FALSE))</f>
        <v/>
      </c>
      <c r="W500" s="361" t="str">
        <f t="shared" ca="1" si="36"/>
        <v/>
      </c>
      <c r="X500" s="361" t="str">
        <f t="shared" ca="1" si="37"/>
        <v/>
      </c>
      <c r="Y500" s="361" t="str">
        <f t="shared" ca="1" si="38"/>
        <v/>
      </c>
      <c r="Z500" s="361" t="str">
        <f t="shared" ca="1" si="39"/>
        <v/>
      </c>
      <c r="AA500" s="483">
        <f>料單!$K$3</f>
        <v>0</v>
      </c>
      <c r="AB500" s="483" t="str">
        <f>料單!$L$3</f>
        <v>拉、KD</v>
      </c>
    </row>
    <row r="501" spans="1:28" x14ac:dyDescent="0.25">
      <c r="A501" s="174">
        <f t="shared" si="35"/>
        <v>500</v>
      </c>
      <c r="B501" s="174" t="str">
        <f ca="1">料單!$C$1</f>
        <v>2026101401</v>
      </c>
      <c r="C501" s="174">
        <f>料單!$C$2</f>
        <v>0</v>
      </c>
      <c r="D501" s="6">
        <f>板材才數分析.!B501</f>
        <v>17</v>
      </c>
      <c r="E501" s="6">
        <f>板材才數分析.!C501</f>
        <v>0</v>
      </c>
      <c r="F501" s="6">
        <f>板材才數分析.!D501</f>
        <v>17020</v>
      </c>
      <c r="G501" s="6">
        <f ca="1">板材才數分析.!E501</f>
        <v>0</v>
      </c>
      <c r="H501" s="6">
        <f ca="1">板材才數分析.!F501</f>
        <v>0</v>
      </c>
      <c r="I501" s="6" t="str">
        <f ca="1">板材才數分析.!G501</f>
        <v/>
      </c>
      <c r="J501" s="6">
        <f ca="1">板材才數分析.!H501</f>
        <v>0</v>
      </c>
      <c r="K501" s="6" t="str">
        <f ca="1">板材才數分析.!I501</f>
        <v/>
      </c>
      <c r="L501" s="6">
        <f ca="1">板材才數分析.!J501</f>
        <v>0</v>
      </c>
      <c r="M501" s="6">
        <f ca="1">板材才數分析.!K501</f>
        <v>0</v>
      </c>
      <c r="N501" s="6" t="str">
        <f ca="1">板材才數分析.!L501</f>
        <v/>
      </c>
      <c r="O501" s="6">
        <f ca="1">板材才數分析.!M501</f>
        <v>0</v>
      </c>
      <c r="P501" t="str">
        <f ca="1">表格15[[#This Row],[封邊色號]]</f>
        <v/>
      </c>
      <c r="Q501" s="174" t="str">
        <f ca="1">IF(VLOOKUP(F501,料單!$C:$P,14,FALSE)="","",VLOOKUP(F501,料單!$C:$P,14,FALSE))</f>
        <v/>
      </c>
      <c r="R501" s="174" t="str">
        <f ca="1">IF(VLOOKUP(F501,料單!$C:$Q,15,FALSE)="","",VLOOKUP(F501,料單!$C:$Q,15,FALSE))</f>
        <v/>
      </c>
      <c r="S501" s="174" t="str">
        <f ca="1">IF(VLOOKUP(F501,料單!$C:$R,16,FALSE)="","",VLOOKUP(F501,料單!$C:$R,16,FALSE))</f>
        <v/>
      </c>
      <c r="T501" s="174" t="str">
        <f ca="1">IF(VLOOKUP(F501,料單!$C:$S,17,FALSE)="","",VLOOKUP(F501,料單!$C:$S,17,FALSE))</f>
        <v/>
      </c>
      <c r="U501" s="174" t="str">
        <f ca="1">_xlfn.IFNA(VLOOKUP(VLOOKUP(F501,料單!C:T,18,FALSE),資料庫!AM:AN,2,FALSE),"A")</f>
        <v>A</v>
      </c>
      <c r="V501" s="174" t="str">
        <f ca="1">IF(VLOOKUP(F501,料單!C:U,19,FALSE)="","",VLOOKUP(F501,料單!C:U,19,FALSE))</f>
        <v/>
      </c>
      <c r="W501" s="361" t="str">
        <f t="shared" ca="1" si="36"/>
        <v/>
      </c>
      <c r="X501" s="361" t="str">
        <f t="shared" ca="1" si="37"/>
        <v/>
      </c>
      <c r="Y501" s="361" t="str">
        <f t="shared" ca="1" si="38"/>
        <v/>
      </c>
      <c r="Z501" s="361" t="str">
        <f t="shared" ca="1" si="39"/>
        <v/>
      </c>
      <c r="AA501" s="483">
        <f>料單!$K$3</f>
        <v>0</v>
      </c>
      <c r="AB501" s="483" t="str">
        <f>料單!$L$3</f>
        <v>拉、KD</v>
      </c>
    </row>
    <row r="502" spans="1:28" x14ac:dyDescent="0.25">
      <c r="A502" s="174">
        <f t="shared" si="35"/>
        <v>501</v>
      </c>
      <c r="B502" s="174" t="str">
        <f ca="1">料單!$C$1</f>
        <v>2026101401</v>
      </c>
      <c r="C502" s="174">
        <f>料單!$C$2</f>
        <v>0</v>
      </c>
      <c r="D502" s="6">
        <f>板材才數分析.!B502</f>
        <v>17</v>
      </c>
      <c r="E502" s="6">
        <f>板材才數分析.!C502</f>
        <v>0</v>
      </c>
      <c r="F502" s="6">
        <f>板材才數分析.!D502</f>
        <v>17021</v>
      </c>
      <c r="G502" s="6">
        <f ca="1">板材才數分析.!E502</f>
        <v>0</v>
      </c>
      <c r="H502" s="6">
        <f ca="1">板材才數分析.!F502</f>
        <v>0</v>
      </c>
      <c r="I502" s="6" t="str">
        <f ca="1">板材才數分析.!G502</f>
        <v/>
      </c>
      <c r="J502" s="6">
        <f ca="1">板材才數分析.!H502</f>
        <v>0</v>
      </c>
      <c r="K502" s="6" t="str">
        <f ca="1">板材才數分析.!I502</f>
        <v/>
      </c>
      <c r="L502" s="6">
        <f ca="1">板材才數分析.!J502</f>
        <v>0</v>
      </c>
      <c r="M502" s="6">
        <f ca="1">板材才數分析.!K502</f>
        <v>0</v>
      </c>
      <c r="N502" s="6" t="str">
        <f ca="1">板材才數分析.!L502</f>
        <v/>
      </c>
      <c r="O502" s="6">
        <f ca="1">板材才數分析.!M502</f>
        <v>0</v>
      </c>
      <c r="P502" t="str">
        <f ca="1">表格15[[#This Row],[封邊色號]]</f>
        <v/>
      </c>
      <c r="Q502" s="174" t="str">
        <f ca="1">IF(VLOOKUP(F502,料單!$C:$P,14,FALSE)="","",VLOOKUP(F502,料單!$C:$P,14,FALSE))</f>
        <v/>
      </c>
      <c r="R502" s="174" t="str">
        <f ca="1">IF(VLOOKUP(F502,料單!$C:$Q,15,FALSE)="","",VLOOKUP(F502,料單!$C:$Q,15,FALSE))</f>
        <v/>
      </c>
      <c r="S502" s="174" t="str">
        <f ca="1">IF(VLOOKUP(F502,料單!$C:$R,16,FALSE)="","",VLOOKUP(F502,料單!$C:$R,16,FALSE))</f>
        <v/>
      </c>
      <c r="T502" s="174" t="str">
        <f ca="1">IF(VLOOKUP(F502,料單!$C:$S,17,FALSE)="","",VLOOKUP(F502,料單!$C:$S,17,FALSE))</f>
        <v/>
      </c>
      <c r="U502" s="174" t="str">
        <f ca="1">_xlfn.IFNA(VLOOKUP(VLOOKUP(F502,料單!C:T,18,FALSE),資料庫!AM:AN,2,FALSE),"A")</f>
        <v>A</v>
      </c>
      <c r="V502" s="174" t="str">
        <f ca="1">IF(VLOOKUP(F502,料單!C:U,19,FALSE)="","",VLOOKUP(F502,料單!C:U,19,FALSE))</f>
        <v/>
      </c>
      <c r="W502" s="361" t="str">
        <f t="shared" ca="1" si="36"/>
        <v/>
      </c>
      <c r="X502" s="361" t="str">
        <f t="shared" ca="1" si="37"/>
        <v/>
      </c>
      <c r="Y502" s="361" t="str">
        <f t="shared" ca="1" si="38"/>
        <v/>
      </c>
      <c r="Z502" s="361" t="str">
        <f t="shared" ca="1" si="39"/>
        <v/>
      </c>
      <c r="AA502" s="483">
        <f>料單!$K$3</f>
        <v>0</v>
      </c>
      <c r="AB502" s="483" t="str">
        <f>料單!$L$3</f>
        <v>拉、KD</v>
      </c>
    </row>
    <row r="503" spans="1:28" x14ac:dyDescent="0.25">
      <c r="A503" s="174">
        <f t="shared" si="35"/>
        <v>502</v>
      </c>
      <c r="B503" s="174" t="str">
        <f ca="1">料單!$C$1</f>
        <v>2026101401</v>
      </c>
      <c r="C503" s="174">
        <f>料單!$C$2</f>
        <v>0</v>
      </c>
      <c r="D503" s="6">
        <f>板材才數分析.!B503</f>
        <v>17</v>
      </c>
      <c r="E503" s="6">
        <f>板材才數分析.!C503</f>
        <v>0</v>
      </c>
      <c r="F503" s="6">
        <f>板材才數分析.!D503</f>
        <v>17022</v>
      </c>
      <c r="G503" s="6">
        <f ca="1">板材才數分析.!E503</f>
        <v>0</v>
      </c>
      <c r="H503" s="6">
        <f ca="1">板材才數分析.!F503</f>
        <v>0</v>
      </c>
      <c r="I503" s="6" t="str">
        <f ca="1">板材才數分析.!G503</f>
        <v/>
      </c>
      <c r="J503" s="6">
        <f ca="1">板材才數分析.!H503</f>
        <v>0</v>
      </c>
      <c r="K503" s="6" t="str">
        <f ca="1">板材才數分析.!I503</f>
        <v/>
      </c>
      <c r="L503" s="6">
        <f ca="1">板材才數分析.!J503</f>
        <v>0</v>
      </c>
      <c r="M503" s="6">
        <f ca="1">板材才數分析.!K503</f>
        <v>0</v>
      </c>
      <c r="N503" s="6" t="str">
        <f ca="1">板材才數分析.!L503</f>
        <v/>
      </c>
      <c r="O503" s="6">
        <f ca="1">板材才數分析.!M503</f>
        <v>0</v>
      </c>
      <c r="P503" t="str">
        <f ca="1">表格15[[#This Row],[封邊色號]]</f>
        <v/>
      </c>
      <c r="Q503" s="174" t="str">
        <f ca="1">IF(VLOOKUP(F503,料單!$C:$P,14,FALSE)="","",VLOOKUP(F503,料單!$C:$P,14,FALSE))</f>
        <v/>
      </c>
      <c r="R503" s="174" t="str">
        <f ca="1">IF(VLOOKUP(F503,料單!$C:$Q,15,FALSE)="","",VLOOKUP(F503,料單!$C:$Q,15,FALSE))</f>
        <v/>
      </c>
      <c r="S503" s="174" t="str">
        <f ca="1">IF(VLOOKUP(F503,料單!$C:$R,16,FALSE)="","",VLOOKUP(F503,料單!$C:$R,16,FALSE))</f>
        <v/>
      </c>
      <c r="T503" s="174" t="str">
        <f ca="1">IF(VLOOKUP(F503,料單!$C:$S,17,FALSE)="","",VLOOKUP(F503,料單!$C:$S,17,FALSE))</f>
        <v/>
      </c>
      <c r="U503" s="174" t="str">
        <f ca="1">_xlfn.IFNA(VLOOKUP(VLOOKUP(F503,料單!C:T,18,FALSE),資料庫!AM:AN,2,FALSE),"A")</f>
        <v>A</v>
      </c>
      <c r="V503" s="174" t="str">
        <f ca="1">IF(VLOOKUP(F503,料單!C:U,19,FALSE)="","",VLOOKUP(F503,料單!C:U,19,FALSE))</f>
        <v/>
      </c>
      <c r="W503" s="361" t="str">
        <f t="shared" ca="1" si="36"/>
        <v/>
      </c>
      <c r="X503" s="361" t="str">
        <f t="shared" ca="1" si="37"/>
        <v/>
      </c>
      <c r="Y503" s="361" t="str">
        <f t="shared" ca="1" si="38"/>
        <v/>
      </c>
      <c r="Z503" s="361" t="str">
        <f t="shared" ca="1" si="39"/>
        <v/>
      </c>
      <c r="AA503" s="483">
        <f>料單!$K$3</f>
        <v>0</v>
      </c>
      <c r="AB503" s="483" t="str">
        <f>料單!$L$3</f>
        <v>拉、KD</v>
      </c>
    </row>
    <row r="504" spans="1:28" x14ac:dyDescent="0.25">
      <c r="A504" s="174">
        <f t="shared" si="35"/>
        <v>503</v>
      </c>
      <c r="B504" s="174" t="str">
        <f ca="1">料單!$C$1</f>
        <v>2026101401</v>
      </c>
      <c r="C504" s="174">
        <f>料單!$C$2</f>
        <v>0</v>
      </c>
      <c r="D504" s="6">
        <f>板材才數分析.!B504</f>
        <v>17</v>
      </c>
      <c r="E504" s="6">
        <f>板材才數分析.!C504</f>
        <v>0</v>
      </c>
      <c r="F504" s="6">
        <f>板材才數分析.!D504</f>
        <v>17023</v>
      </c>
      <c r="G504" s="6">
        <f ca="1">板材才數分析.!E504</f>
        <v>0</v>
      </c>
      <c r="H504" s="6">
        <f ca="1">板材才數分析.!F504</f>
        <v>0</v>
      </c>
      <c r="I504" s="6" t="str">
        <f ca="1">板材才數分析.!G504</f>
        <v/>
      </c>
      <c r="J504" s="6">
        <f ca="1">板材才數分析.!H504</f>
        <v>0</v>
      </c>
      <c r="K504" s="6" t="str">
        <f ca="1">板材才數分析.!I504</f>
        <v/>
      </c>
      <c r="L504" s="6">
        <f ca="1">板材才數分析.!J504</f>
        <v>0</v>
      </c>
      <c r="M504" s="6">
        <f ca="1">板材才數分析.!K504</f>
        <v>0</v>
      </c>
      <c r="N504" s="6" t="str">
        <f ca="1">板材才數分析.!L504</f>
        <v/>
      </c>
      <c r="O504" s="6">
        <f ca="1">板材才數分析.!M504</f>
        <v>0</v>
      </c>
      <c r="P504" t="str">
        <f ca="1">表格15[[#This Row],[封邊色號]]</f>
        <v/>
      </c>
      <c r="Q504" s="174" t="str">
        <f ca="1">IF(VLOOKUP(F504,料單!$C:$P,14,FALSE)="","",VLOOKUP(F504,料單!$C:$P,14,FALSE))</f>
        <v/>
      </c>
      <c r="R504" s="174" t="str">
        <f ca="1">IF(VLOOKUP(F504,料單!$C:$Q,15,FALSE)="","",VLOOKUP(F504,料單!$C:$Q,15,FALSE))</f>
        <v/>
      </c>
      <c r="S504" s="174" t="str">
        <f ca="1">IF(VLOOKUP(F504,料單!$C:$R,16,FALSE)="","",VLOOKUP(F504,料單!$C:$R,16,FALSE))</f>
        <v/>
      </c>
      <c r="T504" s="174" t="str">
        <f ca="1">IF(VLOOKUP(F504,料單!$C:$S,17,FALSE)="","",VLOOKUP(F504,料單!$C:$S,17,FALSE))</f>
        <v/>
      </c>
      <c r="U504" s="174" t="str">
        <f ca="1">_xlfn.IFNA(VLOOKUP(VLOOKUP(F504,料單!C:T,18,FALSE),資料庫!AM:AN,2,FALSE),"A")</f>
        <v>A</v>
      </c>
      <c r="V504" s="174" t="str">
        <f ca="1">IF(VLOOKUP(F504,料單!C:U,19,FALSE)="","",VLOOKUP(F504,料單!C:U,19,FALSE))</f>
        <v/>
      </c>
      <c r="W504" s="361" t="str">
        <f t="shared" ca="1" si="36"/>
        <v/>
      </c>
      <c r="X504" s="361" t="str">
        <f t="shared" ca="1" si="37"/>
        <v/>
      </c>
      <c r="Y504" s="361" t="str">
        <f t="shared" ca="1" si="38"/>
        <v/>
      </c>
      <c r="Z504" s="361" t="str">
        <f t="shared" ca="1" si="39"/>
        <v/>
      </c>
      <c r="AA504" s="483">
        <f>料單!$K$3</f>
        <v>0</v>
      </c>
      <c r="AB504" s="483" t="str">
        <f>料單!$L$3</f>
        <v>拉、KD</v>
      </c>
    </row>
    <row r="505" spans="1:28" x14ac:dyDescent="0.25">
      <c r="A505" s="174">
        <f t="shared" si="35"/>
        <v>504</v>
      </c>
      <c r="B505" s="174" t="str">
        <f ca="1">料單!$C$1</f>
        <v>2026101401</v>
      </c>
      <c r="C505" s="174">
        <f>料單!$C$2</f>
        <v>0</v>
      </c>
      <c r="D505" s="6">
        <f>板材才數分析.!B505</f>
        <v>17</v>
      </c>
      <c r="E505" s="6">
        <f>板材才數分析.!C505</f>
        <v>0</v>
      </c>
      <c r="F505" s="6">
        <f>板材才數分析.!D505</f>
        <v>17024</v>
      </c>
      <c r="G505" s="6">
        <f ca="1">板材才數分析.!E505</f>
        <v>0</v>
      </c>
      <c r="H505" s="6">
        <f ca="1">板材才數分析.!F505</f>
        <v>0</v>
      </c>
      <c r="I505" s="6" t="str">
        <f ca="1">板材才數分析.!G505</f>
        <v/>
      </c>
      <c r="J505" s="6">
        <f ca="1">板材才數分析.!H505</f>
        <v>0</v>
      </c>
      <c r="K505" s="6" t="str">
        <f ca="1">板材才數分析.!I505</f>
        <v/>
      </c>
      <c r="L505" s="6">
        <f ca="1">板材才數分析.!J505</f>
        <v>0</v>
      </c>
      <c r="M505" s="6">
        <f ca="1">板材才數分析.!K505</f>
        <v>0</v>
      </c>
      <c r="N505" s="6" t="str">
        <f ca="1">板材才數分析.!L505</f>
        <v/>
      </c>
      <c r="O505" s="6">
        <f ca="1">板材才數分析.!M505</f>
        <v>0</v>
      </c>
      <c r="P505" t="str">
        <f ca="1">表格15[[#This Row],[封邊色號]]</f>
        <v/>
      </c>
      <c r="Q505" s="174" t="str">
        <f ca="1">IF(VLOOKUP(F505,料單!$C:$P,14,FALSE)="","",VLOOKUP(F505,料單!$C:$P,14,FALSE))</f>
        <v/>
      </c>
      <c r="R505" s="174" t="str">
        <f ca="1">IF(VLOOKUP(F505,料單!$C:$Q,15,FALSE)="","",VLOOKUP(F505,料單!$C:$Q,15,FALSE))</f>
        <v/>
      </c>
      <c r="S505" s="174" t="str">
        <f ca="1">IF(VLOOKUP(F505,料單!$C:$R,16,FALSE)="","",VLOOKUP(F505,料單!$C:$R,16,FALSE))</f>
        <v/>
      </c>
      <c r="T505" s="174" t="str">
        <f ca="1">IF(VLOOKUP(F505,料單!$C:$S,17,FALSE)="","",VLOOKUP(F505,料單!$C:$S,17,FALSE))</f>
        <v/>
      </c>
      <c r="U505" s="174" t="str">
        <f ca="1">_xlfn.IFNA(VLOOKUP(VLOOKUP(F505,料單!C:T,18,FALSE),資料庫!AM:AN,2,FALSE),"A")</f>
        <v>A</v>
      </c>
      <c r="V505" s="174" t="str">
        <f ca="1">IF(VLOOKUP(F505,料單!C:U,19,FALSE)="","",VLOOKUP(F505,料單!C:U,19,FALSE))</f>
        <v/>
      </c>
      <c r="W505" s="361" t="str">
        <f t="shared" ca="1" si="36"/>
        <v/>
      </c>
      <c r="X505" s="361" t="str">
        <f t="shared" ca="1" si="37"/>
        <v/>
      </c>
      <c r="Y505" s="361" t="str">
        <f t="shared" ca="1" si="38"/>
        <v/>
      </c>
      <c r="Z505" s="361" t="str">
        <f t="shared" ca="1" si="39"/>
        <v/>
      </c>
      <c r="AA505" s="483">
        <f>料單!$K$3</f>
        <v>0</v>
      </c>
      <c r="AB505" s="483" t="str">
        <f>料單!$L$3</f>
        <v>拉、KD</v>
      </c>
    </row>
    <row r="506" spans="1:28" x14ac:dyDescent="0.25">
      <c r="A506" s="174">
        <f t="shared" si="35"/>
        <v>505</v>
      </c>
      <c r="B506" s="174" t="str">
        <f ca="1">料單!$C$1</f>
        <v>2026101401</v>
      </c>
      <c r="C506" s="174">
        <f>料單!$C$2</f>
        <v>0</v>
      </c>
      <c r="D506" s="6">
        <f>板材才數分析.!B506</f>
        <v>17</v>
      </c>
      <c r="E506" s="6">
        <f>板材才數分析.!C506</f>
        <v>0</v>
      </c>
      <c r="F506" s="6">
        <f>板材才數分析.!D506</f>
        <v>17025</v>
      </c>
      <c r="G506" s="6">
        <f ca="1">板材才數分析.!E506</f>
        <v>0</v>
      </c>
      <c r="H506" s="6">
        <f ca="1">板材才數分析.!F506</f>
        <v>0</v>
      </c>
      <c r="I506" s="6" t="str">
        <f ca="1">板材才數分析.!G506</f>
        <v/>
      </c>
      <c r="J506" s="6">
        <f ca="1">板材才數分析.!H506</f>
        <v>0</v>
      </c>
      <c r="K506" s="6" t="str">
        <f ca="1">板材才數分析.!I506</f>
        <v/>
      </c>
      <c r="L506" s="6">
        <f ca="1">板材才數分析.!J506</f>
        <v>0</v>
      </c>
      <c r="M506" s="6">
        <f ca="1">板材才數分析.!K506</f>
        <v>0</v>
      </c>
      <c r="N506" s="6" t="str">
        <f ca="1">板材才數分析.!L506</f>
        <v/>
      </c>
      <c r="O506" s="6">
        <f ca="1">板材才數分析.!M506</f>
        <v>0</v>
      </c>
      <c r="P506" t="str">
        <f ca="1">表格15[[#This Row],[封邊色號]]</f>
        <v/>
      </c>
      <c r="Q506" s="174" t="str">
        <f ca="1">IF(VLOOKUP(F506,料單!$C:$P,14,FALSE)="","",VLOOKUP(F506,料單!$C:$P,14,FALSE))</f>
        <v/>
      </c>
      <c r="R506" s="174" t="str">
        <f ca="1">IF(VLOOKUP(F506,料單!$C:$Q,15,FALSE)="","",VLOOKUP(F506,料單!$C:$Q,15,FALSE))</f>
        <v/>
      </c>
      <c r="S506" s="174" t="str">
        <f ca="1">IF(VLOOKUP(F506,料單!$C:$R,16,FALSE)="","",VLOOKUP(F506,料單!$C:$R,16,FALSE))</f>
        <v/>
      </c>
      <c r="T506" s="174" t="str">
        <f ca="1">IF(VLOOKUP(F506,料單!$C:$S,17,FALSE)="","",VLOOKUP(F506,料單!$C:$S,17,FALSE))</f>
        <v/>
      </c>
      <c r="U506" s="174" t="str">
        <f ca="1">_xlfn.IFNA(VLOOKUP(VLOOKUP(F506,料單!C:T,18,FALSE),資料庫!AM:AN,2,FALSE),"A")</f>
        <v>A</v>
      </c>
      <c r="V506" s="174" t="str">
        <f ca="1">IF(VLOOKUP(F506,料單!C:U,19,FALSE)="","",VLOOKUP(F506,料單!C:U,19,FALSE))</f>
        <v/>
      </c>
      <c r="W506" s="361" t="str">
        <f t="shared" ca="1" si="36"/>
        <v/>
      </c>
      <c r="X506" s="361" t="str">
        <f t="shared" ca="1" si="37"/>
        <v/>
      </c>
      <c r="Y506" s="361" t="str">
        <f t="shared" ca="1" si="38"/>
        <v/>
      </c>
      <c r="Z506" s="361" t="str">
        <f t="shared" ca="1" si="39"/>
        <v/>
      </c>
      <c r="AA506" s="483">
        <f>料單!$K$3</f>
        <v>0</v>
      </c>
      <c r="AB506" s="483" t="str">
        <f>料單!$L$3</f>
        <v>拉、KD</v>
      </c>
    </row>
    <row r="507" spans="1:28" x14ac:dyDescent="0.25">
      <c r="A507" s="174">
        <f t="shared" si="35"/>
        <v>506</v>
      </c>
      <c r="B507" s="174" t="str">
        <f ca="1">料單!$C$1</f>
        <v>2026101401</v>
      </c>
      <c r="C507" s="174">
        <f>料單!$C$2</f>
        <v>0</v>
      </c>
      <c r="D507" s="6">
        <f>板材才數分析.!B507</f>
        <v>17</v>
      </c>
      <c r="E507" s="6">
        <f>板材才數分析.!C507</f>
        <v>0</v>
      </c>
      <c r="F507" s="6">
        <f>板材才數分析.!D507</f>
        <v>17026</v>
      </c>
      <c r="G507" s="6">
        <f ca="1">板材才數分析.!E507</f>
        <v>0</v>
      </c>
      <c r="H507" s="6">
        <f ca="1">板材才數分析.!F507</f>
        <v>0</v>
      </c>
      <c r="I507" s="6" t="str">
        <f ca="1">板材才數分析.!G507</f>
        <v/>
      </c>
      <c r="J507" s="6">
        <f ca="1">板材才數分析.!H507</f>
        <v>0</v>
      </c>
      <c r="K507" s="6" t="str">
        <f ca="1">板材才數分析.!I507</f>
        <v/>
      </c>
      <c r="L507" s="6">
        <f ca="1">板材才數分析.!J507</f>
        <v>0</v>
      </c>
      <c r="M507" s="6">
        <f ca="1">板材才數分析.!K507</f>
        <v>0</v>
      </c>
      <c r="N507" s="6" t="str">
        <f ca="1">板材才數分析.!L507</f>
        <v/>
      </c>
      <c r="O507" s="6">
        <f ca="1">板材才數分析.!M507</f>
        <v>0</v>
      </c>
      <c r="P507" t="str">
        <f ca="1">表格15[[#This Row],[封邊色號]]</f>
        <v/>
      </c>
      <c r="Q507" s="174" t="str">
        <f ca="1">IF(VLOOKUP(F507,料單!$C:$P,14,FALSE)="","",VLOOKUP(F507,料單!$C:$P,14,FALSE))</f>
        <v/>
      </c>
      <c r="R507" s="174" t="str">
        <f ca="1">IF(VLOOKUP(F507,料單!$C:$Q,15,FALSE)="","",VLOOKUP(F507,料單!$C:$Q,15,FALSE))</f>
        <v/>
      </c>
      <c r="S507" s="174" t="str">
        <f ca="1">IF(VLOOKUP(F507,料單!$C:$R,16,FALSE)="","",VLOOKUP(F507,料單!$C:$R,16,FALSE))</f>
        <v/>
      </c>
      <c r="T507" s="174" t="str">
        <f ca="1">IF(VLOOKUP(F507,料單!$C:$S,17,FALSE)="","",VLOOKUP(F507,料單!$C:$S,17,FALSE))</f>
        <v/>
      </c>
      <c r="U507" s="174" t="str">
        <f ca="1">_xlfn.IFNA(VLOOKUP(VLOOKUP(F507,料單!C:T,18,FALSE),資料庫!AM:AN,2,FALSE),"A")</f>
        <v>A</v>
      </c>
      <c r="V507" s="174" t="str">
        <f ca="1">IF(VLOOKUP(F507,料單!C:U,19,FALSE)="","",VLOOKUP(F507,料單!C:U,19,FALSE))</f>
        <v/>
      </c>
      <c r="W507" s="361" t="str">
        <f t="shared" ca="1" si="36"/>
        <v/>
      </c>
      <c r="X507" s="361" t="str">
        <f t="shared" ca="1" si="37"/>
        <v/>
      </c>
      <c r="Y507" s="361" t="str">
        <f t="shared" ca="1" si="38"/>
        <v/>
      </c>
      <c r="Z507" s="361" t="str">
        <f t="shared" ca="1" si="39"/>
        <v/>
      </c>
      <c r="AA507" s="483">
        <f>料單!$K$3</f>
        <v>0</v>
      </c>
      <c r="AB507" s="483" t="str">
        <f>料單!$L$3</f>
        <v>拉、KD</v>
      </c>
    </row>
    <row r="508" spans="1:28" x14ac:dyDescent="0.25">
      <c r="A508" s="174">
        <f t="shared" si="35"/>
        <v>507</v>
      </c>
      <c r="B508" s="174" t="str">
        <f ca="1">料單!$C$1</f>
        <v>2026101401</v>
      </c>
      <c r="C508" s="174">
        <f>料單!$C$2</f>
        <v>0</v>
      </c>
      <c r="D508" s="6">
        <f>板材才數分析.!B508</f>
        <v>17</v>
      </c>
      <c r="E508" s="6">
        <f>板材才數分析.!C508</f>
        <v>0</v>
      </c>
      <c r="F508" s="6">
        <f>板材才數分析.!D508</f>
        <v>17027</v>
      </c>
      <c r="G508" s="6">
        <f ca="1">板材才數分析.!E508</f>
        <v>0</v>
      </c>
      <c r="H508" s="6">
        <f ca="1">板材才數分析.!F508</f>
        <v>0</v>
      </c>
      <c r="I508" s="6" t="str">
        <f ca="1">板材才數分析.!G508</f>
        <v/>
      </c>
      <c r="J508" s="6">
        <f ca="1">板材才數分析.!H508</f>
        <v>0</v>
      </c>
      <c r="K508" s="6" t="str">
        <f ca="1">板材才數分析.!I508</f>
        <v/>
      </c>
      <c r="L508" s="6">
        <f ca="1">板材才數分析.!J508</f>
        <v>0</v>
      </c>
      <c r="M508" s="6">
        <f ca="1">板材才數分析.!K508</f>
        <v>0</v>
      </c>
      <c r="N508" s="6" t="str">
        <f ca="1">板材才數分析.!L508</f>
        <v/>
      </c>
      <c r="O508" s="6">
        <f ca="1">板材才數分析.!M508</f>
        <v>0</v>
      </c>
      <c r="P508" t="str">
        <f ca="1">表格15[[#This Row],[封邊色號]]</f>
        <v/>
      </c>
      <c r="Q508" s="174" t="str">
        <f ca="1">IF(VLOOKUP(F508,料單!$C:$P,14,FALSE)="","",VLOOKUP(F508,料單!$C:$P,14,FALSE))</f>
        <v/>
      </c>
      <c r="R508" s="174" t="str">
        <f ca="1">IF(VLOOKUP(F508,料單!$C:$Q,15,FALSE)="","",VLOOKUP(F508,料單!$C:$Q,15,FALSE))</f>
        <v/>
      </c>
      <c r="S508" s="174" t="str">
        <f ca="1">IF(VLOOKUP(F508,料單!$C:$R,16,FALSE)="","",VLOOKUP(F508,料單!$C:$R,16,FALSE))</f>
        <v/>
      </c>
      <c r="T508" s="174" t="str">
        <f ca="1">IF(VLOOKUP(F508,料單!$C:$S,17,FALSE)="","",VLOOKUP(F508,料單!$C:$S,17,FALSE))</f>
        <v/>
      </c>
      <c r="U508" s="174" t="str">
        <f ca="1">_xlfn.IFNA(VLOOKUP(VLOOKUP(F508,料單!C:T,18,FALSE),資料庫!AM:AN,2,FALSE),"A")</f>
        <v>A</v>
      </c>
      <c r="V508" s="174" t="str">
        <f ca="1">IF(VLOOKUP(F508,料單!C:U,19,FALSE)="","",VLOOKUP(F508,料單!C:U,19,FALSE))</f>
        <v/>
      </c>
      <c r="W508" s="361" t="str">
        <f t="shared" ca="1" si="36"/>
        <v/>
      </c>
      <c r="X508" s="361" t="str">
        <f t="shared" ca="1" si="37"/>
        <v/>
      </c>
      <c r="Y508" s="361" t="str">
        <f t="shared" ca="1" si="38"/>
        <v/>
      </c>
      <c r="Z508" s="361" t="str">
        <f t="shared" ca="1" si="39"/>
        <v/>
      </c>
      <c r="AA508" s="483">
        <f>料單!$K$3</f>
        <v>0</v>
      </c>
      <c r="AB508" s="483" t="str">
        <f>料單!$L$3</f>
        <v>拉、KD</v>
      </c>
    </row>
    <row r="509" spans="1:28" x14ac:dyDescent="0.25">
      <c r="A509" s="174">
        <f t="shared" si="35"/>
        <v>508</v>
      </c>
      <c r="B509" s="174" t="str">
        <f ca="1">料單!$C$1</f>
        <v>2026101401</v>
      </c>
      <c r="C509" s="174">
        <f>料單!$C$2</f>
        <v>0</v>
      </c>
      <c r="D509" s="6">
        <f>板材才數分析.!B509</f>
        <v>17</v>
      </c>
      <c r="E509" s="6">
        <f>板材才數分析.!C509</f>
        <v>0</v>
      </c>
      <c r="F509" s="6">
        <f>板材才數分析.!D509</f>
        <v>17028</v>
      </c>
      <c r="G509" s="6">
        <f ca="1">板材才數分析.!E509</f>
        <v>0</v>
      </c>
      <c r="H509" s="6">
        <f ca="1">板材才數分析.!F509</f>
        <v>0</v>
      </c>
      <c r="I509" s="6" t="str">
        <f ca="1">板材才數分析.!G509</f>
        <v/>
      </c>
      <c r="J509" s="6">
        <f ca="1">板材才數分析.!H509</f>
        <v>0</v>
      </c>
      <c r="K509" s="6" t="str">
        <f ca="1">板材才數分析.!I509</f>
        <v/>
      </c>
      <c r="L509" s="6">
        <f ca="1">板材才數分析.!J509</f>
        <v>0</v>
      </c>
      <c r="M509" s="6">
        <f ca="1">板材才數分析.!K509</f>
        <v>0</v>
      </c>
      <c r="N509" s="6" t="str">
        <f ca="1">板材才數分析.!L509</f>
        <v/>
      </c>
      <c r="O509" s="6">
        <f ca="1">板材才數分析.!M509</f>
        <v>0</v>
      </c>
      <c r="P509" t="str">
        <f ca="1">表格15[[#This Row],[封邊色號]]</f>
        <v/>
      </c>
      <c r="Q509" s="174" t="str">
        <f ca="1">IF(VLOOKUP(F509,料單!$C:$P,14,FALSE)="","",VLOOKUP(F509,料單!$C:$P,14,FALSE))</f>
        <v/>
      </c>
      <c r="R509" s="174" t="str">
        <f ca="1">IF(VLOOKUP(F509,料單!$C:$Q,15,FALSE)="","",VLOOKUP(F509,料單!$C:$Q,15,FALSE))</f>
        <v/>
      </c>
      <c r="S509" s="174" t="str">
        <f ca="1">IF(VLOOKUP(F509,料單!$C:$R,16,FALSE)="","",VLOOKUP(F509,料單!$C:$R,16,FALSE))</f>
        <v/>
      </c>
      <c r="T509" s="174" t="str">
        <f ca="1">IF(VLOOKUP(F509,料單!$C:$S,17,FALSE)="","",VLOOKUP(F509,料單!$C:$S,17,FALSE))</f>
        <v/>
      </c>
      <c r="U509" s="174" t="str">
        <f ca="1">_xlfn.IFNA(VLOOKUP(VLOOKUP(F509,料單!C:T,18,FALSE),資料庫!AM:AN,2,FALSE),"A")</f>
        <v>A</v>
      </c>
      <c r="V509" s="174" t="str">
        <f ca="1">IF(VLOOKUP(F509,料單!C:U,19,FALSE)="","",VLOOKUP(F509,料單!C:U,19,FALSE))</f>
        <v/>
      </c>
      <c r="W509" s="361" t="str">
        <f t="shared" ca="1" si="36"/>
        <v/>
      </c>
      <c r="X509" s="361" t="str">
        <f t="shared" ca="1" si="37"/>
        <v/>
      </c>
      <c r="Y509" s="361" t="str">
        <f t="shared" ca="1" si="38"/>
        <v/>
      </c>
      <c r="Z509" s="361" t="str">
        <f t="shared" ca="1" si="39"/>
        <v/>
      </c>
      <c r="AA509" s="483">
        <f>料單!$K$3</f>
        <v>0</v>
      </c>
      <c r="AB509" s="483" t="str">
        <f>料單!$L$3</f>
        <v>拉、KD</v>
      </c>
    </row>
    <row r="510" spans="1:28" x14ac:dyDescent="0.25">
      <c r="A510" s="174">
        <f t="shared" si="35"/>
        <v>509</v>
      </c>
      <c r="B510" s="174" t="str">
        <f ca="1">料單!$C$1</f>
        <v>2026101401</v>
      </c>
      <c r="C510" s="174">
        <f>料單!$C$2</f>
        <v>0</v>
      </c>
      <c r="D510" s="6">
        <f>板材才數分析.!B510</f>
        <v>17</v>
      </c>
      <c r="E510" s="6">
        <f>板材才數分析.!C510</f>
        <v>0</v>
      </c>
      <c r="F510" s="6">
        <f>板材才數分析.!D510</f>
        <v>17029</v>
      </c>
      <c r="G510" s="6">
        <f ca="1">板材才數分析.!E510</f>
        <v>0</v>
      </c>
      <c r="H510" s="6">
        <f ca="1">板材才數分析.!F510</f>
        <v>0</v>
      </c>
      <c r="I510" s="6" t="str">
        <f ca="1">板材才數分析.!G510</f>
        <v/>
      </c>
      <c r="J510" s="6">
        <f ca="1">板材才數分析.!H510</f>
        <v>0</v>
      </c>
      <c r="K510" s="6" t="str">
        <f ca="1">板材才數分析.!I510</f>
        <v/>
      </c>
      <c r="L510" s="6">
        <f ca="1">板材才數分析.!J510</f>
        <v>0</v>
      </c>
      <c r="M510" s="6">
        <f ca="1">板材才數分析.!K510</f>
        <v>0</v>
      </c>
      <c r="N510" s="6" t="str">
        <f ca="1">板材才數分析.!L510</f>
        <v/>
      </c>
      <c r="O510" s="6">
        <f ca="1">板材才數分析.!M510</f>
        <v>0</v>
      </c>
      <c r="P510" t="str">
        <f ca="1">表格15[[#This Row],[封邊色號]]</f>
        <v/>
      </c>
      <c r="Q510" s="174" t="str">
        <f ca="1">IF(VLOOKUP(F510,料單!$C:$P,14,FALSE)="","",VLOOKUP(F510,料單!$C:$P,14,FALSE))</f>
        <v/>
      </c>
      <c r="R510" s="174" t="str">
        <f ca="1">IF(VLOOKUP(F510,料單!$C:$Q,15,FALSE)="","",VLOOKUP(F510,料單!$C:$Q,15,FALSE))</f>
        <v/>
      </c>
      <c r="S510" s="174" t="str">
        <f ca="1">IF(VLOOKUP(F510,料單!$C:$R,16,FALSE)="","",VLOOKUP(F510,料單!$C:$R,16,FALSE))</f>
        <v/>
      </c>
      <c r="T510" s="174" t="str">
        <f ca="1">IF(VLOOKUP(F510,料單!$C:$S,17,FALSE)="","",VLOOKUP(F510,料單!$C:$S,17,FALSE))</f>
        <v/>
      </c>
      <c r="U510" s="174" t="str">
        <f ca="1">_xlfn.IFNA(VLOOKUP(VLOOKUP(F510,料單!C:T,18,FALSE),資料庫!AM:AN,2,FALSE),"A")</f>
        <v>A</v>
      </c>
      <c r="V510" s="174" t="str">
        <f ca="1">IF(VLOOKUP(F510,料單!C:U,19,FALSE)="","",VLOOKUP(F510,料單!C:U,19,FALSE))</f>
        <v/>
      </c>
      <c r="W510" s="361" t="str">
        <f t="shared" ca="1" si="36"/>
        <v/>
      </c>
      <c r="X510" s="361" t="str">
        <f t="shared" ca="1" si="37"/>
        <v/>
      </c>
      <c r="Y510" s="361" t="str">
        <f t="shared" ca="1" si="38"/>
        <v/>
      </c>
      <c r="Z510" s="361" t="str">
        <f t="shared" ca="1" si="39"/>
        <v/>
      </c>
      <c r="AA510" s="483">
        <f>料單!$K$3</f>
        <v>0</v>
      </c>
      <c r="AB510" s="483" t="str">
        <f>料單!$L$3</f>
        <v>拉、KD</v>
      </c>
    </row>
    <row r="511" spans="1:28" s="242" customFormat="1" x14ac:dyDescent="0.25">
      <c r="A511" s="174">
        <f t="shared" si="35"/>
        <v>510</v>
      </c>
      <c r="B511" s="241" t="str">
        <f ca="1">料單!$C$1</f>
        <v>2026101401</v>
      </c>
      <c r="C511" s="241">
        <f>料單!$C$2</f>
        <v>0</v>
      </c>
      <c r="D511" s="245">
        <f>板材才數分析.!B511</f>
        <v>17</v>
      </c>
      <c r="E511" s="245">
        <f>板材才數分析.!C511</f>
        <v>0</v>
      </c>
      <c r="F511" s="245">
        <f>板材才數分析.!D511</f>
        <v>17030</v>
      </c>
      <c r="G511" s="245">
        <f ca="1">板材才數分析.!E511</f>
        <v>0</v>
      </c>
      <c r="H511" s="245">
        <f ca="1">板材才數分析.!F511</f>
        <v>0</v>
      </c>
      <c r="I511" s="245" t="str">
        <f ca="1">板材才數分析.!G511</f>
        <v/>
      </c>
      <c r="J511" s="245">
        <f ca="1">板材才數分析.!H511</f>
        <v>0</v>
      </c>
      <c r="K511" s="245" t="str">
        <f ca="1">板材才數分析.!I511</f>
        <v/>
      </c>
      <c r="L511" s="245">
        <f ca="1">板材才數分析.!J511</f>
        <v>0</v>
      </c>
      <c r="M511" s="245">
        <f ca="1">板材才數分析.!K511</f>
        <v>0</v>
      </c>
      <c r="N511" s="245" t="str">
        <f ca="1">板材才數分析.!L511</f>
        <v/>
      </c>
      <c r="O511" s="245">
        <f ca="1">板材才數分析.!M511</f>
        <v>0</v>
      </c>
      <c r="P511" t="str">
        <f ca="1">表格15[[#This Row],[封邊色號]]</f>
        <v/>
      </c>
      <c r="Q511" s="174" t="str">
        <f ca="1">IF(VLOOKUP(F511,料單!$C:$P,14,FALSE)="","",VLOOKUP(F511,料單!$C:$P,14,FALSE))</f>
        <v/>
      </c>
      <c r="R511" s="174" t="str">
        <f ca="1">IF(VLOOKUP(F511,料單!$C:$Q,15,FALSE)="","",VLOOKUP(F511,料單!$C:$Q,15,FALSE))</f>
        <v/>
      </c>
      <c r="S511" s="174" t="str">
        <f ca="1">IF(VLOOKUP(F511,料單!$C:$R,16,FALSE)="","",VLOOKUP(F511,料單!$C:$R,16,FALSE))</f>
        <v/>
      </c>
      <c r="T511" s="174" t="str">
        <f ca="1">IF(VLOOKUP(F511,料單!$C:$S,17,FALSE)="","",VLOOKUP(F511,料單!$C:$S,17,FALSE))</f>
        <v/>
      </c>
      <c r="U511" s="174" t="str">
        <f ca="1">_xlfn.IFNA(VLOOKUP(VLOOKUP(F511,料單!C:T,18,FALSE),資料庫!AM:AN,2,FALSE),"A")</f>
        <v>A</v>
      </c>
      <c r="V511" s="174" t="str">
        <f ca="1">IF(VLOOKUP(F511,料單!C:U,19,FALSE)="","",VLOOKUP(F511,料單!C:U,19,FALSE))</f>
        <v/>
      </c>
      <c r="W511" s="375" t="str">
        <f t="shared" ca="1" si="36"/>
        <v/>
      </c>
      <c r="X511" s="361" t="str">
        <f t="shared" ca="1" si="37"/>
        <v/>
      </c>
      <c r="Y511" s="375" t="str">
        <f t="shared" ca="1" si="38"/>
        <v/>
      </c>
      <c r="Z511" s="375" t="str">
        <f t="shared" ca="1" si="39"/>
        <v/>
      </c>
      <c r="AA511" s="483">
        <f>料單!$K$3</f>
        <v>0</v>
      </c>
      <c r="AB511" s="483" t="str">
        <f>料單!$L$3</f>
        <v>拉、KD</v>
      </c>
    </row>
    <row r="512" spans="1:28" x14ac:dyDescent="0.25">
      <c r="A512" s="174">
        <f t="shared" si="35"/>
        <v>511</v>
      </c>
      <c r="B512" s="174" t="str">
        <f ca="1">料單!$C$1</f>
        <v>2026101401</v>
      </c>
      <c r="C512" s="174">
        <f>料單!$C$2</f>
        <v>0</v>
      </c>
      <c r="D512" s="6">
        <f>板材才數分析.!B512</f>
        <v>18</v>
      </c>
      <c r="E512" s="6">
        <f>板材才數分析.!C512</f>
        <v>0</v>
      </c>
      <c r="F512" s="6">
        <f>板材才數分析.!D512</f>
        <v>18001</v>
      </c>
      <c r="G512" s="6" t="str">
        <f ca="1">板材才數分析.!E512</f>
        <v>頂板</v>
      </c>
      <c r="H512" s="6">
        <f ca="1">板材才數分析.!F512</f>
        <v>-36</v>
      </c>
      <c r="I512" s="6" t="str">
        <f ca="1">板材才數分析.!G512</f>
        <v>AA</v>
      </c>
      <c r="J512" s="6">
        <f ca="1">板材才數分析.!H512</f>
        <v>0</v>
      </c>
      <c r="K512" s="6" t="str">
        <f ca="1">板材才數分析.!I512</f>
        <v/>
      </c>
      <c r="L512" s="6">
        <f ca="1">板材才數分析.!J512</f>
        <v>18</v>
      </c>
      <c r="M512" s="6">
        <f ca="1">板材才數分析.!K512</f>
        <v>0</v>
      </c>
      <c r="N512" s="6" t="str">
        <f ca="1">板材才數分析.!L512</f>
        <v/>
      </c>
      <c r="O512" s="6">
        <f ca="1">板材才數分析.!M512</f>
        <v>0</v>
      </c>
      <c r="P512" t="str">
        <f ca="1">表格15[[#This Row],[封邊色號]]</f>
        <v/>
      </c>
      <c r="Q512" s="174" t="str">
        <f ca="1">IF(VLOOKUP(F512,料單!$C:$P,14,FALSE)="","",VLOOKUP(F512,料單!$C:$P,14,FALSE))</f>
        <v>背板溝</v>
      </c>
      <c r="R512" s="174" t="str">
        <f ca="1">IF(VLOOKUP(F512,料單!$C:$Q,15,FALSE)="","",VLOOKUP(F512,料單!$C:$Q,15,FALSE))</f>
        <v>側</v>
      </c>
      <c r="S512" s="174" t="str">
        <f ca="1">IF(VLOOKUP(F512,料單!$C:$R,16,FALSE)="","",VLOOKUP(F512,料單!$C:$R,16,FALSE))</f>
        <v/>
      </c>
      <c r="T512" s="174" t="str">
        <f ca="1">IF(VLOOKUP(F512,料單!$C:$S,17,FALSE)="","",VLOOKUP(F512,料單!$C:$S,17,FALSE))</f>
        <v/>
      </c>
      <c r="U512" s="174" t="str">
        <f ca="1">_xlfn.IFNA(VLOOKUP(VLOOKUP(F512,料單!C:T,18,FALSE),資料庫!AM:AN,2,FALSE),"A")</f>
        <v>A</v>
      </c>
      <c r="V512" s="174">
        <f ca="1">IF(VLOOKUP(F512,料單!C:U,19,FALSE)="","",VLOOKUP(F512,料單!C:U,19,FALSE))</f>
        <v>1</v>
      </c>
      <c r="W512" s="361" t="str">
        <f t="shared" ca="1" si="36"/>
        <v>A</v>
      </c>
      <c r="X512" s="361" t="str">
        <f t="shared" ca="1" si="37"/>
        <v>A</v>
      </c>
      <c r="Y512" s="361" t="str">
        <f t="shared" ca="1" si="38"/>
        <v/>
      </c>
      <c r="Z512" s="361" t="str">
        <f t="shared" ca="1" si="39"/>
        <v/>
      </c>
      <c r="AA512" s="483">
        <f>料單!$K$3</f>
        <v>0</v>
      </c>
      <c r="AB512" s="483" t="str">
        <f>料單!$L$3</f>
        <v>拉、KD</v>
      </c>
    </row>
    <row r="513" spans="1:28" x14ac:dyDescent="0.25">
      <c r="A513" s="174">
        <f t="shared" si="35"/>
        <v>512</v>
      </c>
      <c r="B513" s="174" t="str">
        <f ca="1">料單!$C$1</f>
        <v>2026101401</v>
      </c>
      <c r="C513" s="174">
        <f>料單!$C$2</f>
        <v>0</v>
      </c>
      <c r="D513" s="6">
        <f>板材才數分析.!B513</f>
        <v>18</v>
      </c>
      <c r="E513" s="6">
        <f>板材才數分析.!C513</f>
        <v>0</v>
      </c>
      <c r="F513" s="6">
        <f>板材才數分析.!D513</f>
        <v>18002</v>
      </c>
      <c r="G513" s="6" t="str">
        <f ca="1">板材才數分析.!E513</f>
        <v>底板</v>
      </c>
      <c r="H513" s="6">
        <f ca="1">板材才數分析.!F513</f>
        <v>-36</v>
      </c>
      <c r="I513" s="6" t="str">
        <f ca="1">板材才數分析.!G513</f>
        <v>AA</v>
      </c>
      <c r="J513" s="6">
        <f ca="1">板材才數分析.!H513</f>
        <v>0</v>
      </c>
      <c r="K513" s="6" t="str">
        <f ca="1">板材才數分析.!I513</f>
        <v/>
      </c>
      <c r="L513" s="6">
        <f ca="1">板材才數分析.!J513</f>
        <v>18</v>
      </c>
      <c r="M513" s="6">
        <f ca="1">板材才數分析.!K513</f>
        <v>0</v>
      </c>
      <c r="N513" s="6" t="str">
        <f ca="1">板材才數分析.!L513</f>
        <v/>
      </c>
      <c r="O513" s="6">
        <f ca="1">板材才數分析.!M513</f>
        <v>0</v>
      </c>
      <c r="P513" t="str">
        <f ca="1">表格15[[#This Row],[封邊色號]]</f>
        <v/>
      </c>
      <c r="Q513" s="174" t="str">
        <f ca="1">IF(VLOOKUP(F513,料單!$C:$P,14,FALSE)="","",VLOOKUP(F513,料單!$C:$P,14,FALSE))</f>
        <v>背板溝</v>
      </c>
      <c r="R513" s="174" t="str">
        <f ca="1">IF(VLOOKUP(F513,料單!$C:$Q,15,FALSE)="","",VLOOKUP(F513,料單!$C:$Q,15,FALSE))</f>
        <v>側</v>
      </c>
      <c r="S513" s="174" t="str">
        <f ca="1">IF(VLOOKUP(F513,料單!$C:$R,16,FALSE)="","",VLOOKUP(F513,料單!$C:$R,16,FALSE))</f>
        <v/>
      </c>
      <c r="T513" s="174" t="str">
        <f ca="1">IF(VLOOKUP(F513,料單!$C:$S,17,FALSE)="","",VLOOKUP(F513,料單!$C:$S,17,FALSE))</f>
        <v/>
      </c>
      <c r="U513" s="174" t="str">
        <f ca="1">_xlfn.IFNA(VLOOKUP(VLOOKUP(F513,料單!C:T,18,FALSE),資料庫!AM:AN,2,FALSE),"A")</f>
        <v>A</v>
      </c>
      <c r="V513" s="174">
        <f ca="1">IF(VLOOKUP(F513,料單!C:U,19,FALSE)="","",VLOOKUP(F513,料單!C:U,19,FALSE))</f>
        <v>1</v>
      </c>
      <c r="W513" s="361" t="str">
        <f t="shared" ca="1" si="36"/>
        <v>A</v>
      </c>
      <c r="X513" s="361" t="str">
        <f t="shared" ca="1" si="37"/>
        <v>A</v>
      </c>
      <c r="Y513" s="361" t="str">
        <f t="shared" ca="1" si="38"/>
        <v/>
      </c>
      <c r="Z513" s="361" t="str">
        <f t="shared" ca="1" si="39"/>
        <v/>
      </c>
      <c r="AA513" s="483">
        <f>料單!$K$3</f>
        <v>0</v>
      </c>
      <c r="AB513" s="483" t="str">
        <f>料單!$L$3</f>
        <v>拉、KD</v>
      </c>
    </row>
    <row r="514" spans="1:28" x14ac:dyDescent="0.25">
      <c r="A514" s="174">
        <f t="shared" si="35"/>
        <v>513</v>
      </c>
      <c r="B514" s="174" t="str">
        <f ca="1">料單!$C$1</f>
        <v>2026101401</v>
      </c>
      <c r="C514" s="174">
        <f>料單!$C$2</f>
        <v>0</v>
      </c>
      <c r="D514" s="6">
        <f>板材才數分析.!B514</f>
        <v>18</v>
      </c>
      <c r="E514" s="6">
        <f>板材才數分析.!C514</f>
        <v>0</v>
      </c>
      <c r="F514" s="6">
        <f>板材才數分析.!D514</f>
        <v>18003</v>
      </c>
      <c r="G514" s="6" t="str">
        <f ca="1">板材才數分析.!E514</f>
        <v>左側板</v>
      </c>
      <c r="H514" s="6">
        <f ca="1">板材才數分析.!F514</f>
        <v>0</v>
      </c>
      <c r="I514" s="6" t="str">
        <f ca="1">板材才數分析.!G514</f>
        <v>AA</v>
      </c>
      <c r="J514" s="6">
        <f ca="1">板材才數分析.!H514</f>
        <v>0</v>
      </c>
      <c r="K514" s="6" t="str">
        <f ca="1">板材才數分析.!I514</f>
        <v>AA</v>
      </c>
      <c r="L514" s="6">
        <f ca="1">板材才數分析.!J514</f>
        <v>18</v>
      </c>
      <c r="M514" s="6">
        <f ca="1">板材才數分析.!K514</f>
        <v>0</v>
      </c>
      <c r="N514" s="6" t="str">
        <f ca="1">板材才數分析.!L514</f>
        <v/>
      </c>
      <c r="O514" s="6">
        <f ca="1">板材才數分析.!M514</f>
        <v>0</v>
      </c>
      <c r="P514" t="str">
        <f ca="1">表格15[[#This Row],[封邊色號]]</f>
        <v/>
      </c>
      <c r="Q514" s="174" t="str">
        <f ca="1">IF(VLOOKUP(F514,料單!$C:$P,14,FALSE)="","",VLOOKUP(F514,料單!$C:$P,14,FALSE))</f>
        <v>背板溝</v>
      </c>
      <c r="R514" s="174" t="str">
        <f ca="1">IF(VLOOKUP(F514,料單!$C:$Q,15,FALSE)="","",VLOOKUP(F514,料單!$C:$Q,15,FALSE))</f>
        <v>面</v>
      </c>
      <c r="S514" s="174" t="str">
        <f ca="1">IF(VLOOKUP(F514,料單!$C:$R,16,FALSE)="","",VLOOKUP(F514,料單!$C:$R,16,FALSE))</f>
        <v>排</v>
      </c>
      <c r="T514" s="174" t="str">
        <f ca="1">IF(VLOOKUP(F514,料單!$C:$S,17,FALSE)="","",VLOOKUP(F514,料單!$C:$S,17,FALSE))</f>
        <v/>
      </c>
      <c r="U514" s="174" t="str">
        <f ca="1">_xlfn.IFNA(VLOOKUP(VLOOKUP(F514,料單!C:T,18,FALSE),資料庫!AM:AN,2,FALSE),"A")</f>
        <v>A</v>
      </c>
      <c r="V514" s="174">
        <f ca="1">IF(VLOOKUP(F514,料單!C:U,19,FALSE)="","",VLOOKUP(F514,料單!C:U,19,FALSE))</f>
        <v>1</v>
      </c>
      <c r="W514" s="361" t="str">
        <f t="shared" ca="1" si="36"/>
        <v>A</v>
      </c>
      <c r="X514" s="361" t="str">
        <f t="shared" ca="1" si="37"/>
        <v>A</v>
      </c>
      <c r="Y514" s="361" t="str">
        <f t="shared" ca="1" si="38"/>
        <v>A</v>
      </c>
      <c r="Z514" s="361" t="str">
        <f t="shared" ca="1" si="39"/>
        <v>A</v>
      </c>
      <c r="AA514" s="483">
        <f>料單!$K$3</f>
        <v>0</v>
      </c>
      <c r="AB514" s="483" t="str">
        <f>料單!$L$3</f>
        <v>拉、KD</v>
      </c>
    </row>
    <row r="515" spans="1:28" x14ac:dyDescent="0.25">
      <c r="A515" s="174">
        <f t="shared" ref="A515:A578" si="40">ROW(A514)</f>
        <v>514</v>
      </c>
      <c r="B515" s="174" t="str">
        <f ca="1">料單!$C$1</f>
        <v>2026101401</v>
      </c>
      <c r="C515" s="174">
        <f>料單!$C$2</f>
        <v>0</v>
      </c>
      <c r="D515" s="6">
        <f>板材才數分析.!B515</f>
        <v>18</v>
      </c>
      <c r="E515" s="6">
        <f>板材才數分析.!C515</f>
        <v>0</v>
      </c>
      <c r="F515" s="6">
        <f>板材才數分析.!D515</f>
        <v>18004</v>
      </c>
      <c r="G515" s="6" t="str">
        <f ca="1">板材才數分析.!E515</f>
        <v>右側板</v>
      </c>
      <c r="H515" s="6">
        <f ca="1">板材才數分析.!F515</f>
        <v>0</v>
      </c>
      <c r="I515" s="6" t="str">
        <f ca="1">板材才數分析.!G515</f>
        <v>AA</v>
      </c>
      <c r="J515" s="6">
        <f ca="1">板材才數分析.!H515</f>
        <v>0</v>
      </c>
      <c r="K515" s="6" t="str">
        <f ca="1">板材才數分析.!I515</f>
        <v>AA</v>
      </c>
      <c r="L515" s="6">
        <f ca="1">板材才數分析.!J515</f>
        <v>18</v>
      </c>
      <c r="M515" s="6">
        <f ca="1">板材才數分析.!K515</f>
        <v>0</v>
      </c>
      <c r="N515" s="6" t="str">
        <f ca="1">板材才數分析.!L515</f>
        <v/>
      </c>
      <c r="O515" s="6">
        <f ca="1">板材才數分析.!M515</f>
        <v>0</v>
      </c>
      <c r="P515" t="str">
        <f ca="1">表格15[[#This Row],[封邊色號]]</f>
        <v/>
      </c>
      <c r="Q515" s="174" t="str">
        <f ca="1">IF(VLOOKUP(F515,料單!$C:$P,14,FALSE)="","",VLOOKUP(F515,料單!$C:$P,14,FALSE))</f>
        <v>背板溝</v>
      </c>
      <c r="R515" s="174" t="str">
        <f ca="1">IF(VLOOKUP(F515,料單!$C:$Q,15,FALSE)="","",VLOOKUP(F515,料單!$C:$Q,15,FALSE))</f>
        <v>面</v>
      </c>
      <c r="S515" s="174" t="str">
        <f ca="1">IF(VLOOKUP(F515,料單!$C:$R,16,FALSE)="","",VLOOKUP(F515,料單!$C:$R,16,FALSE))</f>
        <v>排</v>
      </c>
      <c r="T515" s="174" t="str">
        <f ca="1">IF(VLOOKUP(F515,料單!$C:$S,17,FALSE)="","",VLOOKUP(F515,料單!$C:$S,17,FALSE))</f>
        <v/>
      </c>
      <c r="U515" s="174" t="str">
        <f ca="1">_xlfn.IFNA(VLOOKUP(VLOOKUP(F515,料單!C:T,18,FALSE),資料庫!AM:AN,2,FALSE),"A")</f>
        <v>A</v>
      </c>
      <c r="V515" s="174">
        <f ca="1">IF(VLOOKUP(F515,料單!C:U,19,FALSE)="","",VLOOKUP(F515,料單!C:U,19,FALSE))</f>
        <v>1</v>
      </c>
      <c r="W515" s="361" t="str">
        <f t="shared" ref="W515:W578" ca="1" si="41">IF(LEFT($I515,1)="0","",LEFT($I515,1))</f>
        <v>A</v>
      </c>
      <c r="X515" s="361" t="str">
        <f t="shared" ref="X515:X578" ca="1" si="42">IF(EXACT(I515, "AA"), "A", IF(EXACT(I515, "A"), "  ", ""))</f>
        <v>A</v>
      </c>
      <c r="Y515" s="361" t="str">
        <f t="shared" ref="Y515:Y578" ca="1" si="43">IF(LEFT($K515,1)="0","",LEFT($K515,1))</f>
        <v>A</v>
      </c>
      <c r="Z515" s="361" t="str">
        <f t="shared" ref="Z515:Z578" ca="1" si="44">IF(RIGHT($K515,1)="0","",RIGHT($K515,1))</f>
        <v>A</v>
      </c>
      <c r="AA515" s="483">
        <f>料單!$K$3</f>
        <v>0</v>
      </c>
      <c r="AB515" s="483" t="str">
        <f>料單!$L$3</f>
        <v>拉、KD</v>
      </c>
    </row>
    <row r="516" spans="1:28" x14ac:dyDescent="0.25">
      <c r="A516" s="174">
        <f t="shared" si="40"/>
        <v>515</v>
      </c>
      <c r="B516" s="174" t="str">
        <f ca="1">料單!$C$1</f>
        <v>2026101401</v>
      </c>
      <c r="C516" s="174">
        <f>料單!$C$2</f>
        <v>0</v>
      </c>
      <c r="D516" s="6">
        <f>板材才數分析.!B516</f>
        <v>18</v>
      </c>
      <c r="E516" s="6">
        <f>板材才數分析.!C516</f>
        <v>0</v>
      </c>
      <c r="F516" s="6">
        <f>板材才數分析.!D516</f>
        <v>18005</v>
      </c>
      <c r="G516" s="6" t="str">
        <f ca="1">板材才數分析.!E516</f>
        <v>背板</v>
      </c>
      <c r="H516" s="6">
        <f ca="1">板材才數分析.!F516</f>
        <v>-22</v>
      </c>
      <c r="I516" s="6" t="str">
        <f ca="1">板材才數分析.!G516</f>
        <v/>
      </c>
      <c r="J516" s="6">
        <f ca="1">板材才數分析.!H516</f>
        <v>-22</v>
      </c>
      <c r="K516" s="6" t="str">
        <f ca="1">板材才數分析.!I516</f>
        <v/>
      </c>
      <c r="L516" s="6">
        <f ca="1">板材才數分析.!J516</f>
        <v>4</v>
      </c>
      <c r="M516" s="6">
        <f ca="1">板材才數分析.!K516</f>
        <v>0</v>
      </c>
      <c r="N516" s="6" t="str">
        <f ca="1">板材才數分析.!L516</f>
        <v/>
      </c>
      <c r="O516" s="6">
        <f ca="1">板材才數分析.!M516</f>
        <v>0</v>
      </c>
      <c r="P516" t="str">
        <f ca="1">表格15[[#This Row],[封邊色號]]</f>
        <v/>
      </c>
      <c r="Q516" s="174" t="str">
        <f ca="1">IF(VLOOKUP(F516,料單!$C:$P,14,FALSE)="","",VLOOKUP(F516,料單!$C:$P,14,FALSE))</f>
        <v/>
      </c>
      <c r="R516" s="174" t="str">
        <f ca="1">IF(VLOOKUP(F516,料單!$C:$Q,15,FALSE)="","",VLOOKUP(F516,料單!$C:$Q,15,FALSE))</f>
        <v/>
      </c>
      <c r="S516" s="174" t="str">
        <f ca="1">IF(VLOOKUP(F516,料單!$C:$R,16,FALSE)="","",VLOOKUP(F516,料單!$C:$R,16,FALSE))</f>
        <v/>
      </c>
      <c r="T516" s="174" t="str">
        <f ca="1">IF(VLOOKUP(F516,料單!$C:$S,17,FALSE)="","",VLOOKUP(F516,料單!$C:$S,17,FALSE))</f>
        <v/>
      </c>
      <c r="U516" s="174" t="str">
        <f ca="1">_xlfn.IFNA(VLOOKUP(VLOOKUP(F516,料單!C:T,18,FALSE),資料庫!AM:AN,2,FALSE),"A")</f>
        <v>A</v>
      </c>
      <c r="V516" s="174">
        <f ca="1">IF(VLOOKUP(F516,料單!C:U,19,FALSE)="","",VLOOKUP(F516,料單!C:U,19,FALSE))</f>
        <v>1</v>
      </c>
      <c r="W516" s="361" t="str">
        <f t="shared" ca="1" si="41"/>
        <v/>
      </c>
      <c r="X516" s="361" t="str">
        <f t="shared" ca="1" si="42"/>
        <v/>
      </c>
      <c r="Y516" s="361" t="str">
        <f t="shared" ca="1" si="43"/>
        <v/>
      </c>
      <c r="Z516" s="361" t="str">
        <f t="shared" ca="1" si="44"/>
        <v/>
      </c>
      <c r="AA516" s="483">
        <f>料單!$K$3</f>
        <v>0</v>
      </c>
      <c r="AB516" s="483" t="str">
        <f>料單!$L$3</f>
        <v>拉、KD</v>
      </c>
    </row>
    <row r="517" spans="1:28" x14ac:dyDescent="0.25">
      <c r="A517" s="174">
        <f t="shared" si="40"/>
        <v>516</v>
      </c>
      <c r="B517" s="174" t="str">
        <f ca="1">料單!$C$1</f>
        <v>2026101401</v>
      </c>
      <c r="C517" s="174">
        <f>料單!$C$2</f>
        <v>0</v>
      </c>
      <c r="D517" s="6">
        <f>板材才數分析.!B517</f>
        <v>18</v>
      </c>
      <c r="E517" s="6">
        <f>板材才數分析.!C517</f>
        <v>0</v>
      </c>
      <c r="F517" s="6">
        <f>板材才數分析.!D517</f>
        <v>18006</v>
      </c>
      <c r="G517" s="6" t="str">
        <f ca="1">板材才數分析.!E517</f>
        <v>背拉桿</v>
      </c>
      <c r="H517" s="6">
        <f ca="1">板材才數分析.!F517</f>
        <v>-36</v>
      </c>
      <c r="I517" s="6" t="str">
        <f ca="1">板材才數分析.!G517</f>
        <v>AA</v>
      </c>
      <c r="J517" s="6">
        <f ca="1">板材才數分析.!H517</f>
        <v>120</v>
      </c>
      <c r="K517" s="6" t="str">
        <f ca="1">板材才數分析.!I517</f>
        <v/>
      </c>
      <c r="L517" s="6">
        <f ca="1">板材才數分析.!J517</f>
        <v>18</v>
      </c>
      <c r="M517" s="6">
        <f ca="1">板材才數分析.!K517</f>
        <v>0</v>
      </c>
      <c r="N517" s="6" t="str">
        <f ca="1">板材才數分析.!L517</f>
        <v/>
      </c>
      <c r="O517" s="6">
        <f ca="1">板材才數分析.!M517</f>
        <v>0</v>
      </c>
      <c r="P517" t="str">
        <f ca="1">表格15[[#This Row],[封邊色號]]</f>
        <v/>
      </c>
      <c r="Q517" s="174" t="str">
        <f ca="1">IF(VLOOKUP(F517,料單!$C:$P,14,FALSE)="","",VLOOKUP(F517,料單!$C:$P,14,FALSE))</f>
        <v/>
      </c>
      <c r="R517" s="174" t="str">
        <f ca="1">IF(VLOOKUP(F517,料單!$C:$Q,15,FALSE)="","",VLOOKUP(F517,料單!$C:$Q,15,FALSE))</f>
        <v>側</v>
      </c>
      <c r="S517" s="174" t="str">
        <f ca="1">IF(VLOOKUP(F517,料單!$C:$R,16,FALSE)="","",VLOOKUP(F517,料單!$C:$R,16,FALSE))</f>
        <v/>
      </c>
      <c r="T517" s="174" t="str">
        <f ca="1">IF(VLOOKUP(F517,料單!$C:$S,17,FALSE)="","",VLOOKUP(F517,料單!$C:$S,17,FALSE))</f>
        <v/>
      </c>
      <c r="U517" s="174" t="str">
        <f ca="1">_xlfn.IFNA(VLOOKUP(VLOOKUP(F517,料單!C:T,18,FALSE),資料庫!AM:AN,2,FALSE),"A")</f>
        <v>A</v>
      </c>
      <c r="V517" s="174">
        <f ca="1">IF(VLOOKUP(F517,料單!C:U,19,FALSE)="","",VLOOKUP(F517,料單!C:U,19,FALSE))</f>
        <v>1</v>
      </c>
      <c r="W517" s="361" t="str">
        <f t="shared" ca="1" si="41"/>
        <v>A</v>
      </c>
      <c r="X517" s="361" t="str">
        <f t="shared" ca="1" si="42"/>
        <v>A</v>
      </c>
      <c r="Y517" s="361" t="str">
        <f t="shared" ca="1" si="43"/>
        <v/>
      </c>
      <c r="Z517" s="361" t="str">
        <f t="shared" ca="1" si="44"/>
        <v/>
      </c>
      <c r="AA517" s="483">
        <f>料單!$K$3</f>
        <v>0</v>
      </c>
      <c r="AB517" s="483" t="str">
        <f>料單!$L$3</f>
        <v>拉、KD</v>
      </c>
    </row>
    <row r="518" spans="1:28" x14ac:dyDescent="0.25">
      <c r="A518" s="174">
        <f t="shared" si="40"/>
        <v>517</v>
      </c>
      <c r="B518" s="174" t="str">
        <f ca="1">料單!$C$1</f>
        <v>2026101401</v>
      </c>
      <c r="C518" s="174">
        <f>料單!$C$2</f>
        <v>0</v>
      </c>
      <c r="D518" s="6">
        <f>板材才數分析.!B518</f>
        <v>18</v>
      </c>
      <c r="E518" s="6">
        <f>板材才數分析.!C518</f>
        <v>0</v>
      </c>
      <c r="F518" s="6">
        <f>板材才數分析.!D518</f>
        <v>18007</v>
      </c>
      <c r="G518" s="6" t="str">
        <f ca="1">板材才數分析.!E518</f>
        <v>中立板</v>
      </c>
      <c r="H518" s="6">
        <f ca="1">板材才數分析.!F518</f>
        <v>-36</v>
      </c>
      <c r="I518" s="6" t="str">
        <f ca="1">板材才數分析.!G518</f>
        <v>AA</v>
      </c>
      <c r="J518" s="6">
        <f ca="1">板材才數分析.!H518</f>
        <v>-22</v>
      </c>
      <c r="K518" s="6" t="str">
        <f ca="1">板材才數分析.!I518</f>
        <v/>
      </c>
      <c r="L518" s="6">
        <f ca="1">板材才數分析.!J518</f>
        <v>18</v>
      </c>
      <c r="M518" s="6">
        <f ca="1">板材才數分析.!K518</f>
        <v>0</v>
      </c>
      <c r="N518" s="6" t="str">
        <f ca="1">板材才數分析.!L518</f>
        <v/>
      </c>
      <c r="O518" s="6">
        <f ca="1">板材才數分析.!M518</f>
        <v>0</v>
      </c>
      <c r="P518" t="str">
        <f ca="1">表格15[[#This Row],[封邊色號]]</f>
        <v/>
      </c>
      <c r="Q518" s="174" t="str">
        <f ca="1">IF(VLOOKUP(F518,料單!$C:$P,14,FALSE)="","",VLOOKUP(F518,料單!$C:$P,14,FALSE))</f>
        <v/>
      </c>
      <c r="R518" s="174" t="str">
        <f ca="1">IF(VLOOKUP(F518,料單!$C:$Q,15,FALSE)="","",VLOOKUP(F518,料單!$C:$Q,15,FALSE))</f>
        <v>側</v>
      </c>
      <c r="S518" s="174" t="str">
        <f ca="1">IF(VLOOKUP(F518,料單!$C:$R,16,FALSE)="","",VLOOKUP(F518,料單!$C:$R,16,FALSE))</f>
        <v>排</v>
      </c>
      <c r="T518" s="174" t="str">
        <f ca="1">IF(VLOOKUP(F518,料單!$C:$S,17,FALSE)="","",VLOOKUP(F518,料單!$C:$S,17,FALSE))</f>
        <v/>
      </c>
      <c r="U518" s="174" t="str">
        <f ca="1">_xlfn.IFNA(VLOOKUP(VLOOKUP(F518,料單!C:T,18,FALSE),資料庫!AM:AN,2,FALSE),"A")</f>
        <v>A</v>
      </c>
      <c r="V518" s="174">
        <f ca="1">IF(VLOOKUP(F518,料單!C:U,19,FALSE)="","",VLOOKUP(F518,料單!C:U,19,FALSE))</f>
        <v>1</v>
      </c>
      <c r="W518" s="361" t="str">
        <f t="shared" ca="1" si="41"/>
        <v>A</v>
      </c>
      <c r="X518" s="361" t="str">
        <f t="shared" ca="1" si="42"/>
        <v>A</v>
      </c>
      <c r="Y518" s="361" t="str">
        <f t="shared" ca="1" si="43"/>
        <v/>
      </c>
      <c r="Z518" s="361" t="str">
        <f t="shared" ca="1" si="44"/>
        <v/>
      </c>
      <c r="AA518" s="483">
        <f>料單!$K$3</f>
        <v>0</v>
      </c>
      <c r="AB518" s="483" t="str">
        <f>料單!$L$3</f>
        <v>拉、KD</v>
      </c>
    </row>
    <row r="519" spans="1:28" x14ac:dyDescent="0.25">
      <c r="A519" s="174">
        <f t="shared" si="40"/>
        <v>518</v>
      </c>
      <c r="B519" s="174" t="str">
        <f ca="1">料單!$C$1</f>
        <v>2026101401</v>
      </c>
      <c r="C519" s="174">
        <f>料單!$C$2</f>
        <v>0</v>
      </c>
      <c r="D519" s="6">
        <f>板材才數分析.!B519</f>
        <v>18</v>
      </c>
      <c r="E519" s="6">
        <f>板材才數分析.!C519</f>
        <v>0</v>
      </c>
      <c r="F519" s="6">
        <f>板材才數分析.!D519</f>
        <v>18008</v>
      </c>
      <c r="G519" s="6" t="str">
        <f ca="1">板材才數分析.!E519</f>
        <v>活隔</v>
      </c>
      <c r="H519" s="6">
        <f ca="1">板材才數分析.!F519</f>
        <v>0</v>
      </c>
      <c r="I519" s="6" t="str">
        <f ca="1">板材才數分析.!G519</f>
        <v>AA</v>
      </c>
      <c r="J519" s="6">
        <f ca="1">板材才數分析.!H519</f>
        <v>-32</v>
      </c>
      <c r="K519" s="6" t="str">
        <f ca="1">板材才數分析.!I519</f>
        <v>AA</v>
      </c>
      <c r="L519" s="6">
        <f ca="1">板材才數分析.!J519</f>
        <v>18</v>
      </c>
      <c r="M519" s="6">
        <f ca="1">板材才數分析.!K519</f>
        <v>0</v>
      </c>
      <c r="N519" s="6" t="str">
        <f ca="1">板材才數分析.!L519</f>
        <v/>
      </c>
      <c r="O519" s="6">
        <f ca="1">板材才數分析.!M519</f>
        <v>0</v>
      </c>
      <c r="P519" t="str">
        <f ca="1">表格15[[#This Row],[封邊色號]]</f>
        <v/>
      </c>
      <c r="Q519" s="174" t="str">
        <f ca="1">IF(VLOOKUP(F519,料單!$C:$P,14,FALSE)="","",VLOOKUP(F519,料單!$C:$P,14,FALSE))</f>
        <v/>
      </c>
      <c r="R519" s="174" t="str">
        <f ca="1">IF(VLOOKUP(F519,料單!$C:$Q,15,FALSE)="","",VLOOKUP(F519,料單!$C:$Q,15,FALSE))</f>
        <v/>
      </c>
      <c r="S519" s="174" t="str">
        <f ca="1">IF(VLOOKUP(F519,料單!$C:$R,16,FALSE)="","",VLOOKUP(F519,料單!$C:$R,16,FALSE))</f>
        <v/>
      </c>
      <c r="T519" s="174" t="str">
        <f ca="1">IF(VLOOKUP(F519,料單!$C:$S,17,FALSE)="","",VLOOKUP(F519,料單!$C:$S,17,FALSE))</f>
        <v/>
      </c>
      <c r="U519" s="174" t="str">
        <f ca="1">_xlfn.IFNA(VLOOKUP(VLOOKUP(F519,料單!C:T,18,FALSE),資料庫!AM:AN,2,FALSE),"A")</f>
        <v>A</v>
      </c>
      <c r="V519" s="174">
        <f ca="1">IF(VLOOKUP(F519,料單!C:U,19,FALSE)="","",VLOOKUP(F519,料單!C:U,19,FALSE))</f>
        <v>1</v>
      </c>
      <c r="W519" s="361" t="str">
        <f t="shared" ca="1" si="41"/>
        <v>A</v>
      </c>
      <c r="X519" s="361" t="str">
        <f t="shared" ca="1" si="42"/>
        <v>A</v>
      </c>
      <c r="Y519" s="361" t="str">
        <f t="shared" ca="1" si="43"/>
        <v>A</v>
      </c>
      <c r="Z519" s="361" t="str">
        <f t="shared" ca="1" si="44"/>
        <v>A</v>
      </c>
      <c r="AA519" s="483">
        <f>料單!$K$3</f>
        <v>0</v>
      </c>
      <c r="AB519" s="483" t="str">
        <f>料單!$L$3</f>
        <v>拉、KD</v>
      </c>
    </row>
    <row r="520" spans="1:28" x14ac:dyDescent="0.25">
      <c r="A520" s="174">
        <f t="shared" si="40"/>
        <v>519</v>
      </c>
      <c r="B520" s="174" t="str">
        <f ca="1">料單!$C$1</f>
        <v>2026101401</v>
      </c>
      <c r="C520" s="174">
        <f>料單!$C$2</f>
        <v>0</v>
      </c>
      <c r="D520" s="6">
        <f>板材才數分析.!B520</f>
        <v>18</v>
      </c>
      <c r="E520" s="6">
        <f>板材才數分析.!C520</f>
        <v>0</v>
      </c>
      <c r="F520" s="6">
        <f>板材才數分析.!D520</f>
        <v>18009</v>
      </c>
      <c r="G520" s="6" t="str">
        <f ca="1">板材才數分析.!E520</f>
        <v>固隔</v>
      </c>
      <c r="H520" s="6">
        <f ca="1">板材才數分析.!F520</f>
        <v>0</v>
      </c>
      <c r="I520" s="6" t="str">
        <f ca="1">板材才數分析.!G520</f>
        <v>AA</v>
      </c>
      <c r="J520" s="6">
        <f ca="1">板材才數分析.!H520</f>
        <v>-22</v>
      </c>
      <c r="K520" s="6" t="str">
        <f ca="1">板材才數分析.!I520</f>
        <v/>
      </c>
      <c r="L520" s="6">
        <f ca="1">板材才數分析.!J520</f>
        <v>18</v>
      </c>
      <c r="M520" s="6">
        <f ca="1">板材才數分析.!K520</f>
        <v>0</v>
      </c>
      <c r="N520" s="6" t="str">
        <f ca="1">板材才數分析.!L520</f>
        <v/>
      </c>
      <c r="O520" s="6">
        <f ca="1">板材才數分析.!M520</f>
        <v>0</v>
      </c>
      <c r="P520" t="str">
        <f ca="1">表格15[[#This Row],[封邊色號]]</f>
        <v/>
      </c>
      <c r="Q520" s="174" t="str">
        <f ca="1">IF(VLOOKUP(F520,料單!$C:$P,14,FALSE)="","",VLOOKUP(F520,料單!$C:$P,14,FALSE))</f>
        <v/>
      </c>
      <c r="R520" s="174" t="str">
        <f ca="1">IF(VLOOKUP(F520,料單!$C:$Q,15,FALSE)="","",VLOOKUP(F520,料單!$C:$Q,15,FALSE))</f>
        <v>固</v>
      </c>
      <c r="S520" s="174" t="str">
        <f ca="1">IF(VLOOKUP(F520,料單!$C:$R,16,FALSE)="","",VLOOKUP(F520,料單!$C:$R,16,FALSE))</f>
        <v/>
      </c>
      <c r="T520" s="174" t="str">
        <f ca="1">IF(VLOOKUP(F520,料單!$C:$S,17,FALSE)="","",VLOOKUP(F520,料單!$C:$S,17,FALSE))</f>
        <v/>
      </c>
      <c r="U520" s="174" t="str">
        <f ca="1">_xlfn.IFNA(VLOOKUP(VLOOKUP(F520,料單!C:T,18,FALSE),資料庫!AM:AN,2,FALSE),"A")</f>
        <v>A</v>
      </c>
      <c r="V520" s="174">
        <f ca="1">IF(VLOOKUP(F520,料單!C:U,19,FALSE)="","",VLOOKUP(F520,料單!C:U,19,FALSE))</f>
        <v>1</v>
      </c>
      <c r="W520" s="361" t="str">
        <f t="shared" ca="1" si="41"/>
        <v>A</v>
      </c>
      <c r="X520" s="361" t="str">
        <f t="shared" ca="1" si="42"/>
        <v>A</v>
      </c>
      <c r="Y520" s="361" t="str">
        <f t="shared" ca="1" si="43"/>
        <v/>
      </c>
      <c r="Z520" s="361" t="str">
        <f t="shared" ca="1" si="44"/>
        <v/>
      </c>
      <c r="AA520" s="483">
        <f>料單!$K$3</f>
        <v>0</v>
      </c>
      <c r="AB520" s="483" t="str">
        <f>料單!$L$3</f>
        <v>拉、KD</v>
      </c>
    </row>
    <row r="521" spans="1:28" x14ac:dyDescent="0.25">
      <c r="A521" s="174">
        <f t="shared" si="40"/>
        <v>520</v>
      </c>
      <c r="B521" s="174" t="str">
        <f ca="1">料單!$C$1</f>
        <v>2026101401</v>
      </c>
      <c r="C521" s="174">
        <f>料單!$C$2</f>
        <v>0</v>
      </c>
      <c r="D521" s="6">
        <f>板材才數分析.!B521</f>
        <v>18</v>
      </c>
      <c r="E521" s="6">
        <f>板材才數分析.!C521</f>
        <v>0</v>
      </c>
      <c r="F521" s="6">
        <f>板材才數分析.!D521</f>
        <v>18010</v>
      </c>
      <c r="G521" s="6" t="str">
        <f ca="1">板材才數分析.!E521</f>
        <v>左門板</v>
      </c>
      <c r="H521" s="6">
        <f ca="1">板材才數分析.!F521</f>
        <v>0</v>
      </c>
      <c r="I521" s="6" t="str">
        <f ca="1">板材才數分析.!G521</f>
        <v>AA</v>
      </c>
      <c r="J521" s="6">
        <f ca="1">板材才數分析.!H521</f>
        <v>-4</v>
      </c>
      <c r="K521" s="6" t="str">
        <f ca="1">板材才數分析.!I521</f>
        <v>AA</v>
      </c>
      <c r="L521" s="6">
        <f ca="1">板材才數分析.!J521</f>
        <v>18</v>
      </c>
      <c r="M521" s="6">
        <f ca="1">板材才數分析.!K521</f>
        <v>0</v>
      </c>
      <c r="N521" s="6" t="str">
        <f ca="1">板材才數分析.!L521</f>
        <v/>
      </c>
      <c r="O521" s="6">
        <f ca="1">板材才數分析.!M521</f>
        <v>0</v>
      </c>
      <c r="P521" t="str">
        <f ca="1">表格15[[#This Row],[封邊色號]]</f>
        <v/>
      </c>
      <c r="Q521" s="174" t="str">
        <f ca="1">IF(VLOOKUP(F521,料單!$C:$P,14,FALSE)="","",VLOOKUP(F521,料單!$C:$P,14,FALSE))</f>
        <v>鉸2</v>
      </c>
      <c r="R521" s="174" t="str">
        <f ca="1">IF(VLOOKUP(F521,料單!$C:$Q,15,FALSE)="","",VLOOKUP(F521,料單!$C:$Q,15,FALSE))</f>
        <v/>
      </c>
      <c r="S521" s="174" t="str">
        <f ca="1">IF(VLOOKUP(F521,料單!$C:$R,16,FALSE)="","",VLOOKUP(F521,料單!$C:$R,16,FALSE))</f>
        <v/>
      </c>
      <c r="T521" s="174" t="str">
        <f ca="1">IF(VLOOKUP(F521,料單!$C:$S,17,FALSE)="","",VLOOKUP(F521,料單!$C:$S,17,FALSE))</f>
        <v/>
      </c>
      <c r="U521" s="174" t="str">
        <f ca="1">_xlfn.IFNA(VLOOKUP(VLOOKUP(F521,料單!C:T,18,FALSE),資料庫!AM:AN,2,FALSE),"A")</f>
        <v>A</v>
      </c>
      <c r="V521" s="174">
        <f ca="1">IF(VLOOKUP(F521,料單!C:U,19,FALSE)="","",VLOOKUP(F521,料單!C:U,19,FALSE))</f>
        <v>1</v>
      </c>
      <c r="W521" s="361" t="str">
        <f t="shared" ca="1" si="41"/>
        <v>A</v>
      </c>
      <c r="X521" s="361" t="str">
        <f t="shared" ca="1" si="42"/>
        <v>A</v>
      </c>
      <c r="Y521" s="361" t="str">
        <f t="shared" ca="1" si="43"/>
        <v>A</v>
      </c>
      <c r="Z521" s="361" t="str">
        <f t="shared" ca="1" si="44"/>
        <v>A</v>
      </c>
      <c r="AA521" s="483">
        <f>料單!$K$3</f>
        <v>0</v>
      </c>
      <c r="AB521" s="483" t="str">
        <f>料單!$L$3</f>
        <v>拉、KD</v>
      </c>
    </row>
    <row r="522" spans="1:28" x14ac:dyDescent="0.25">
      <c r="A522" s="174">
        <f t="shared" si="40"/>
        <v>521</v>
      </c>
      <c r="B522" s="174" t="str">
        <f ca="1">料單!$C$1</f>
        <v>2026101401</v>
      </c>
      <c r="C522" s="174">
        <f>料單!$C$2</f>
        <v>0</v>
      </c>
      <c r="D522" s="6">
        <f>板材才數分析.!B522</f>
        <v>18</v>
      </c>
      <c r="E522" s="6">
        <f>板材才數分析.!C522</f>
        <v>0</v>
      </c>
      <c r="F522" s="6">
        <f>板材才數分析.!D522</f>
        <v>18011</v>
      </c>
      <c r="G522" s="6" t="str">
        <f ca="1">板材才數分析.!E522</f>
        <v>右門板</v>
      </c>
      <c r="H522" s="6">
        <f ca="1">板材才數分析.!F522</f>
        <v>0</v>
      </c>
      <c r="I522" s="6" t="str">
        <f ca="1">板材才數分析.!G522</f>
        <v>AA</v>
      </c>
      <c r="J522" s="6">
        <f ca="1">板材才數分析.!H522</f>
        <v>-4</v>
      </c>
      <c r="K522" s="6" t="str">
        <f ca="1">板材才數分析.!I522</f>
        <v>AA</v>
      </c>
      <c r="L522" s="6">
        <f ca="1">板材才數分析.!J522</f>
        <v>18</v>
      </c>
      <c r="M522" s="6">
        <f ca="1">板材才數分析.!K522</f>
        <v>0</v>
      </c>
      <c r="N522" s="6" t="str">
        <f ca="1">板材才數分析.!L522</f>
        <v/>
      </c>
      <c r="O522" s="6">
        <f ca="1">板材才數分析.!M522</f>
        <v>0</v>
      </c>
      <c r="P522" t="str">
        <f ca="1">表格15[[#This Row],[封邊色號]]</f>
        <v/>
      </c>
      <c r="Q522" s="174" t="str">
        <f ca="1">IF(VLOOKUP(F522,料單!$C:$P,14,FALSE)="","",VLOOKUP(F522,料單!$C:$P,14,FALSE))</f>
        <v>鉸2</v>
      </c>
      <c r="R522" s="174" t="str">
        <f ca="1">IF(VLOOKUP(F522,料單!$C:$Q,15,FALSE)="","",VLOOKUP(F522,料單!$C:$Q,15,FALSE))</f>
        <v/>
      </c>
      <c r="S522" s="174" t="str">
        <f ca="1">IF(VLOOKUP(F522,料單!$C:$R,16,FALSE)="","",VLOOKUP(F522,料單!$C:$R,16,FALSE))</f>
        <v/>
      </c>
      <c r="T522" s="174" t="str">
        <f ca="1">IF(VLOOKUP(F522,料單!$C:$S,17,FALSE)="","",VLOOKUP(F522,料單!$C:$S,17,FALSE))</f>
        <v/>
      </c>
      <c r="U522" s="174" t="str">
        <f ca="1">_xlfn.IFNA(VLOOKUP(VLOOKUP(F522,料單!C:T,18,FALSE),資料庫!AM:AN,2,FALSE),"A")</f>
        <v>A</v>
      </c>
      <c r="V522" s="174">
        <f ca="1">IF(VLOOKUP(F522,料單!C:U,19,FALSE)="","",VLOOKUP(F522,料單!C:U,19,FALSE))</f>
        <v>1</v>
      </c>
      <c r="W522" s="361" t="str">
        <f t="shared" ca="1" si="41"/>
        <v>A</v>
      </c>
      <c r="X522" s="361" t="str">
        <f t="shared" ca="1" si="42"/>
        <v>A</v>
      </c>
      <c r="Y522" s="361" t="str">
        <f t="shared" ca="1" si="43"/>
        <v>A</v>
      </c>
      <c r="Z522" s="361" t="str">
        <f t="shared" ca="1" si="44"/>
        <v>A</v>
      </c>
      <c r="AA522" s="483">
        <f>料單!$K$3</f>
        <v>0</v>
      </c>
      <c r="AB522" s="483" t="str">
        <f>料單!$L$3</f>
        <v>拉、KD</v>
      </c>
    </row>
    <row r="523" spans="1:28" x14ac:dyDescent="0.25">
      <c r="A523" s="174">
        <f t="shared" si="40"/>
        <v>522</v>
      </c>
      <c r="B523" s="174" t="str">
        <f ca="1">料單!$C$1</f>
        <v>2026101401</v>
      </c>
      <c r="C523" s="174">
        <f>料單!$C$2</f>
        <v>0</v>
      </c>
      <c r="D523" s="6">
        <f>板材才數分析.!B523</f>
        <v>18</v>
      </c>
      <c r="E523" s="6">
        <f>板材才數分析.!C523</f>
        <v>0</v>
      </c>
      <c r="F523" s="6">
        <f>板材才數分析.!D523</f>
        <v>18012</v>
      </c>
      <c r="G523" s="6">
        <f ca="1">板材才數分析.!E523</f>
        <v>0</v>
      </c>
      <c r="H523" s="6">
        <f ca="1">板材才數分析.!F523</f>
        <v>0</v>
      </c>
      <c r="I523" s="6" t="str">
        <f ca="1">板材才數分析.!G523</f>
        <v/>
      </c>
      <c r="J523" s="6">
        <f ca="1">板材才數分析.!H523</f>
        <v>0</v>
      </c>
      <c r="K523" s="6" t="str">
        <f ca="1">板材才數分析.!I523</f>
        <v/>
      </c>
      <c r="L523" s="6">
        <f ca="1">板材才數分析.!J523</f>
        <v>0</v>
      </c>
      <c r="M523" s="6">
        <f ca="1">板材才數分析.!K523</f>
        <v>0</v>
      </c>
      <c r="N523" s="6" t="str">
        <f ca="1">板材才數分析.!L523</f>
        <v/>
      </c>
      <c r="O523" s="6">
        <f ca="1">板材才數分析.!M523</f>
        <v>0</v>
      </c>
      <c r="P523" t="str">
        <f ca="1">表格15[[#This Row],[封邊色號]]</f>
        <v/>
      </c>
      <c r="Q523" s="174" t="str">
        <f ca="1">IF(VLOOKUP(F523,料單!$C:$P,14,FALSE)="","",VLOOKUP(F523,料單!$C:$P,14,FALSE))</f>
        <v/>
      </c>
      <c r="R523" s="174" t="str">
        <f ca="1">IF(VLOOKUP(F523,料單!$C:$Q,15,FALSE)="","",VLOOKUP(F523,料單!$C:$Q,15,FALSE))</f>
        <v/>
      </c>
      <c r="S523" s="174" t="str">
        <f ca="1">IF(VLOOKUP(F523,料單!$C:$R,16,FALSE)="","",VLOOKUP(F523,料單!$C:$R,16,FALSE))</f>
        <v/>
      </c>
      <c r="T523" s="174" t="str">
        <f ca="1">IF(VLOOKUP(F523,料單!$C:$S,17,FALSE)="","",VLOOKUP(F523,料單!$C:$S,17,FALSE))</f>
        <v/>
      </c>
      <c r="U523" s="174" t="str">
        <f ca="1">_xlfn.IFNA(VLOOKUP(VLOOKUP(F523,料單!C:T,18,FALSE),資料庫!AM:AN,2,FALSE),"A")</f>
        <v>A</v>
      </c>
      <c r="V523" s="174" t="str">
        <f ca="1">IF(VLOOKUP(F523,料單!C:U,19,FALSE)="","",VLOOKUP(F523,料單!C:U,19,FALSE))</f>
        <v/>
      </c>
      <c r="W523" s="361" t="str">
        <f t="shared" ca="1" si="41"/>
        <v/>
      </c>
      <c r="X523" s="361" t="str">
        <f t="shared" ca="1" si="42"/>
        <v/>
      </c>
      <c r="Y523" s="361" t="str">
        <f t="shared" ca="1" si="43"/>
        <v/>
      </c>
      <c r="Z523" s="361" t="str">
        <f t="shared" ca="1" si="44"/>
        <v/>
      </c>
      <c r="AA523" s="483">
        <f>料單!$K$3</f>
        <v>0</v>
      </c>
      <c r="AB523" s="483" t="str">
        <f>料單!$L$3</f>
        <v>拉、KD</v>
      </c>
    </row>
    <row r="524" spans="1:28" x14ac:dyDescent="0.25">
      <c r="A524" s="174">
        <f t="shared" si="40"/>
        <v>523</v>
      </c>
      <c r="B524" s="174" t="str">
        <f ca="1">料單!$C$1</f>
        <v>2026101401</v>
      </c>
      <c r="C524" s="174">
        <f>料單!$C$2</f>
        <v>0</v>
      </c>
      <c r="D524" s="6">
        <f>板材才數分析.!B524</f>
        <v>18</v>
      </c>
      <c r="E524" s="6">
        <f>板材才數分析.!C524</f>
        <v>0</v>
      </c>
      <c r="F524" s="6">
        <f>板材才數分析.!D524</f>
        <v>18013</v>
      </c>
      <c r="G524" s="6">
        <f ca="1">板材才數分析.!E524</f>
        <v>0</v>
      </c>
      <c r="H524" s="6">
        <f ca="1">板材才數分析.!F524</f>
        <v>0</v>
      </c>
      <c r="I524" s="6" t="str">
        <f ca="1">板材才數分析.!G524</f>
        <v/>
      </c>
      <c r="J524" s="6">
        <f ca="1">板材才數分析.!H524</f>
        <v>0</v>
      </c>
      <c r="K524" s="6" t="str">
        <f ca="1">板材才數分析.!I524</f>
        <v/>
      </c>
      <c r="L524" s="6">
        <f ca="1">板材才數分析.!J524</f>
        <v>0</v>
      </c>
      <c r="M524" s="6">
        <f ca="1">板材才數分析.!K524</f>
        <v>0</v>
      </c>
      <c r="N524" s="6" t="str">
        <f ca="1">板材才數分析.!L524</f>
        <v/>
      </c>
      <c r="O524" s="6">
        <f ca="1">板材才數分析.!M524</f>
        <v>0</v>
      </c>
      <c r="P524" t="str">
        <f ca="1">表格15[[#This Row],[封邊色號]]</f>
        <v/>
      </c>
      <c r="Q524" s="174" t="str">
        <f ca="1">IF(VLOOKUP(F524,料單!$C:$P,14,FALSE)="","",VLOOKUP(F524,料單!$C:$P,14,FALSE))</f>
        <v/>
      </c>
      <c r="R524" s="174" t="str">
        <f ca="1">IF(VLOOKUP(F524,料單!$C:$Q,15,FALSE)="","",VLOOKUP(F524,料單!$C:$Q,15,FALSE))</f>
        <v/>
      </c>
      <c r="S524" s="174" t="str">
        <f ca="1">IF(VLOOKUP(F524,料單!$C:$R,16,FALSE)="","",VLOOKUP(F524,料單!$C:$R,16,FALSE))</f>
        <v/>
      </c>
      <c r="T524" s="174" t="str">
        <f ca="1">IF(VLOOKUP(F524,料單!$C:$S,17,FALSE)="","",VLOOKUP(F524,料單!$C:$S,17,FALSE))</f>
        <v/>
      </c>
      <c r="U524" s="174" t="str">
        <f ca="1">_xlfn.IFNA(VLOOKUP(VLOOKUP(F524,料單!C:T,18,FALSE),資料庫!AM:AN,2,FALSE),"A")</f>
        <v>A</v>
      </c>
      <c r="V524" s="174" t="str">
        <f ca="1">IF(VLOOKUP(F524,料單!C:U,19,FALSE)="","",VLOOKUP(F524,料單!C:U,19,FALSE))</f>
        <v/>
      </c>
      <c r="W524" s="361" t="str">
        <f t="shared" ca="1" si="41"/>
        <v/>
      </c>
      <c r="X524" s="361" t="str">
        <f t="shared" ca="1" si="42"/>
        <v/>
      </c>
      <c r="Y524" s="361" t="str">
        <f t="shared" ca="1" si="43"/>
        <v/>
      </c>
      <c r="Z524" s="361" t="str">
        <f t="shared" ca="1" si="44"/>
        <v/>
      </c>
      <c r="AA524" s="483">
        <f>料單!$K$3</f>
        <v>0</v>
      </c>
      <c r="AB524" s="483" t="str">
        <f>料單!$L$3</f>
        <v>拉、KD</v>
      </c>
    </row>
    <row r="525" spans="1:28" x14ac:dyDescent="0.25">
      <c r="A525" s="174">
        <f t="shared" si="40"/>
        <v>524</v>
      </c>
      <c r="B525" s="174" t="str">
        <f ca="1">料單!$C$1</f>
        <v>2026101401</v>
      </c>
      <c r="C525" s="174">
        <f>料單!$C$2</f>
        <v>0</v>
      </c>
      <c r="D525" s="6">
        <f>板材才數分析.!B525</f>
        <v>18</v>
      </c>
      <c r="E525" s="6">
        <f>板材才數分析.!C525</f>
        <v>0</v>
      </c>
      <c r="F525" s="6">
        <f>板材才數分析.!D525</f>
        <v>18014</v>
      </c>
      <c r="G525" s="6">
        <f ca="1">板材才數分析.!E525</f>
        <v>0</v>
      </c>
      <c r="H525" s="6">
        <f ca="1">板材才數分析.!F525</f>
        <v>0</v>
      </c>
      <c r="I525" s="6" t="str">
        <f ca="1">板材才數分析.!G525</f>
        <v/>
      </c>
      <c r="J525" s="6">
        <f ca="1">板材才數分析.!H525</f>
        <v>0</v>
      </c>
      <c r="K525" s="6" t="str">
        <f ca="1">板材才數分析.!I525</f>
        <v/>
      </c>
      <c r="L525" s="6">
        <f ca="1">板材才數分析.!J525</f>
        <v>0</v>
      </c>
      <c r="M525" s="6">
        <f ca="1">板材才數分析.!K525</f>
        <v>0</v>
      </c>
      <c r="N525" s="6" t="str">
        <f ca="1">板材才數分析.!L525</f>
        <v/>
      </c>
      <c r="O525" s="6">
        <f ca="1">板材才數分析.!M525</f>
        <v>0</v>
      </c>
      <c r="P525" t="str">
        <f ca="1">表格15[[#This Row],[封邊色號]]</f>
        <v/>
      </c>
      <c r="Q525" s="174" t="str">
        <f ca="1">IF(VLOOKUP(F525,料單!$C:$P,14,FALSE)="","",VLOOKUP(F525,料單!$C:$P,14,FALSE))</f>
        <v/>
      </c>
      <c r="R525" s="174" t="str">
        <f ca="1">IF(VLOOKUP(F525,料單!$C:$Q,15,FALSE)="","",VLOOKUP(F525,料單!$C:$Q,15,FALSE))</f>
        <v/>
      </c>
      <c r="S525" s="174" t="str">
        <f ca="1">IF(VLOOKUP(F525,料單!$C:$R,16,FALSE)="","",VLOOKUP(F525,料單!$C:$R,16,FALSE))</f>
        <v/>
      </c>
      <c r="T525" s="174" t="str">
        <f ca="1">IF(VLOOKUP(F525,料單!$C:$S,17,FALSE)="","",VLOOKUP(F525,料單!$C:$S,17,FALSE))</f>
        <v/>
      </c>
      <c r="U525" s="174" t="str">
        <f ca="1">_xlfn.IFNA(VLOOKUP(VLOOKUP(F525,料單!C:T,18,FALSE),資料庫!AM:AN,2,FALSE),"A")</f>
        <v>A</v>
      </c>
      <c r="V525" s="174" t="str">
        <f ca="1">IF(VLOOKUP(F525,料單!C:U,19,FALSE)="","",VLOOKUP(F525,料單!C:U,19,FALSE))</f>
        <v/>
      </c>
      <c r="W525" s="361" t="str">
        <f t="shared" ca="1" si="41"/>
        <v/>
      </c>
      <c r="X525" s="361" t="str">
        <f t="shared" ca="1" si="42"/>
        <v/>
      </c>
      <c r="Y525" s="361" t="str">
        <f t="shared" ca="1" si="43"/>
        <v/>
      </c>
      <c r="Z525" s="361" t="str">
        <f t="shared" ca="1" si="44"/>
        <v/>
      </c>
      <c r="AA525" s="483">
        <f>料單!$K$3</f>
        <v>0</v>
      </c>
      <c r="AB525" s="483" t="str">
        <f>料單!$L$3</f>
        <v>拉、KD</v>
      </c>
    </row>
    <row r="526" spans="1:28" x14ac:dyDescent="0.25">
      <c r="A526" s="174">
        <f t="shared" si="40"/>
        <v>525</v>
      </c>
      <c r="B526" s="174" t="str">
        <f ca="1">料單!$C$1</f>
        <v>2026101401</v>
      </c>
      <c r="C526" s="174">
        <f>料單!$C$2</f>
        <v>0</v>
      </c>
      <c r="D526" s="6">
        <f>板材才數分析.!B526</f>
        <v>18</v>
      </c>
      <c r="E526" s="6">
        <f>板材才數分析.!C526</f>
        <v>0</v>
      </c>
      <c r="F526" s="6">
        <f>板材才數分析.!D526</f>
        <v>18015</v>
      </c>
      <c r="G526" s="6">
        <f ca="1">板材才數分析.!E526</f>
        <v>0</v>
      </c>
      <c r="H526" s="6">
        <f ca="1">板材才數分析.!F526</f>
        <v>0</v>
      </c>
      <c r="I526" s="6" t="str">
        <f ca="1">板材才數分析.!G526</f>
        <v/>
      </c>
      <c r="J526" s="6">
        <f ca="1">板材才數分析.!H526</f>
        <v>0</v>
      </c>
      <c r="K526" s="6" t="str">
        <f ca="1">板材才數分析.!I526</f>
        <v/>
      </c>
      <c r="L526" s="6">
        <f ca="1">板材才數分析.!J526</f>
        <v>0</v>
      </c>
      <c r="M526" s="6">
        <f ca="1">板材才數分析.!K526</f>
        <v>0</v>
      </c>
      <c r="N526" s="6" t="str">
        <f ca="1">板材才數分析.!L526</f>
        <v/>
      </c>
      <c r="O526" s="6">
        <f ca="1">板材才數分析.!M526</f>
        <v>0</v>
      </c>
      <c r="P526" t="str">
        <f ca="1">表格15[[#This Row],[封邊色號]]</f>
        <v/>
      </c>
      <c r="Q526" s="174" t="str">
        <f ca="1">IF(VLOOKUP(F526,料單!$C:$P,14,FALSE)="","",VLOOKUP(F526,料單!$C:$P,14,FALSE))</f>
        <v/>
      </c>
      <c r="R526" s="174" t="str">
        <f ca="1">IF(VLOOKUP(F526,料單!$C:$Q,15,FALSE)="","",VLOOKUP(F526,料單!$C:$Q,15,FALSE))</f>
        <v/>
      </c>
      <c r="S526" s="174" t="str">
        <f ca="1">IF(VLOOKUP(F526,料單!$C:$R,16,FALSE)="","",VLOOKUP(F526,料單!$C:$R,16,FALSE))</f>
        <v/>
      </c>
      <c r="T526" s="174" t="str">
        <f ca="1">IF(VLOOKUP(F526,料單!$C:$S,17,FALSE)="","",VLOOKUP(F526,料單!$C:$S,17,FALSE))</f>
        <v/>
      </c>
      <c r="U526" s="174" t="str">
        <f ca="1">_xlfn.IFNA(VLOOKUP(VLOOKUP(F526,料單!C:T,18,FALSE),資料庫!AM:AN,2,FALSE),"A")</f>
        <v>A</v>
      </c>
      <c r="V526" s="174" t="str">
        <f ca="1">IF(VLOOKUP(F526,料單!C:U,19,FALSE)="","",VLOOKUP(F526,料單!C:U,19,FALSE))</f>
        <v/>
      </c>
      <c r="W526" s="361" t="str">
        <f t="shared" ca="1" si="41"/>
        <v/>
      </c>
      <c r="X526" s="361" t="str">
        <f t="shared" ca="1" si="42"/>
        <v/>
      </c>
      <c r="Y526" s="361" t="str">
        <f t="shared" ca="1" si="43"/>
        <v/>
      </c>
      <c r="Z526" s="361" t="str">
        <f t="shared" ca="1" si="44"/>
        <v/>
      </c>
      <c r="AA526" s="483">
        <f>料單!$K$3</f>
        <v>0</v>
      </c>
      <c r="AB526" s="483" t="str">
        <f>料單!$L$3</f>
        <v>拉、KD</v>
      </c>
    </row>
    <row r="527" spans="1:28" x14ac:dyDescent="0.25">
      <c r="A527" s="174">
        <f t="shared" si="40"/>
        <v>526</v>
      </c>
      <c r="B527" s="174" t="str">
        <f ca="1">料單!$C$1</f>
        <v>2026101401</v>
      </c>
      <c r="C527" s="174">
        <f>料單!$C$2</f>
        <v>0</v>
      </c>
      <c r="D527" s="6">
        <f>板材才數分析.!B527</f>
        <v>18</v>
      </c>
      <c r="E527" s="6">
        <f>板材才數分析.!C527</f>
        <v>0</v>
      </c>
      <c r="F527" s="6">
        <f>板材才數分析.!D527</f>
        <v>18016</v>
      </c>
      <c r="G527" s="6">
        <f ca="1">板材才數分析.!E527</f>
        <v>0</v>
      </c>
      <c r="H527" s="6">
        <f ca="1">板材才數分析.!F527</f>
        <v>0</v>
      </c>
      <c r="I527" s="6" t="str">
        <f ca="1">板材才數分析.!G527</f>
        <v/>
      </c>
      <c r="J527" s="6">
        <f ca="1">板材才數分析.!H527</f>
        <v>0</v>
      </c>
      <c r="K527" s="6" t="str">
        <f ca="1">板材才數分析.!I527</f>
        <v/>
      </c>
      <c r="L527" s="6">
        <f ca="1">板材才數分析.!J527</f>
        <v>0</v>
      </c>
      <c r="M527" s="6">
        <f ca="1">板材才數分析.!K527</f>
        <v>0</v>
      </c>
      <c r="N527" s="6" t="str">
        <f ca="1">板材才數分析.!L527</f>
        <v/>
      </c>
      <c r="O527" s="6">
        <f ca="1">板材才數分析.!M527</f>
        <v>0</v>
      </c>
      <c r="P527" t="str">
        <f ca="1">表格15[[#This Row],[封邊色號]]</f>
        <v/>
      </c>
      <c r="Q527" s="174" t="str">
        <f ca="1">IF(VLOOKUP(F527,料單!$C:$P,14,FALSE)="","",VLOOKUP(F527,料單!$C:$P,14,FALSE))</f>
        <v/>
      </c>
      <c r="R527" s="174" t="str">
        <f ca="1">IF(VLOOKUP(F527,料單!$C:$Q,15,FALSE)="","",VLOOKUP(F527,料單!$C:$Q,15,FALSE))</f>
        <v/>
      </c>
      <c r="S527" s="174" t="str">
        <f ca="1">IF(VLOOKUP(F527,料單!$C:$R,16,FALSE)="","",VLOOKUP(F527,料單!$C:$R,16,FALSE))</f>
        <v/>
      </c>
      <c r="T527" s="174" t="str">
        <f ca="1">IF(VLOOKUP(F527,料單!$C:$S,17,FALSE)="","",VLOOKUP(F527,料單!$C:$S,17,FALSE))</f>
        <v/>
      </c>
      <c r="U527" s="174" t="str">
        <f ca="1">_xlfn.IFNA(VLOOKUP(VLOOKUP(F527,料單!C:T,18,FALSE),資料庫!AM:AN,2,FALSE),"A")</f>
        <v>A</v>
      </c>
      <c r="V527" s="174" t="str">
        <f ca="1">IF(VLOOKUP(F527,料單!C:U,19,FALSE)="","",VLOOKUP(F527,料單!C:U,19,FALSE))</f>
        <v/>
      </c>
      <c r="W527" s="361" t="str">
        <f t="shared" ca="1" si="41"/>
        <v/>
      </c>
      <c r="X527" s="361" t="str">
        <f t="shared" ca="1" si="42"/>
        <v/>
      </c>
      <c r="Y527" s="361" t="str">
        <f t="shared" ca="1" si="43"/>
        <v/>
      </c>
      <c r="Z527" s="361" t="str">
        <f t="shared" ca="1" si="44"/>
        <v/>
      </c>
      <c r="AA527" s="483">
        <f>料單!$K$3</f>
        <v>0</v>
      </c>
      <c r="AB527" s="483" t="str">
        <f>料單!$L$3</f>
        <v>拉、KD</v>
      </c>
    </row>
    <row r="528" spans="1:28" x14ac:dyDescent="0.25">
      <c r="A528" s="174">
        <f t="shared" si="40"/>
        <v>527</v>
      </c>
      <c r="B528" s="174" t="str">
        <f ca="1">料單!$C$1</f>
        <v>2026101401</v>
      </c>
      <c r="C528" s="174">
        <f>料單!$C$2</f>
        <v>0</v>
      </c>
      <c r="D528" s="6">
        <f>板材才數分析.!B528</f>
        <v>18</v>
      </c>
      <c r="E528" s="6">
        <f>板材才數分析.!C528</f>
        <v>0</v>
      </c>
      <c r="F528" s="6">
        <f>板材才數分析.!D528</f>
        <v>18017</v>
      </c>
      <c r="G528" s="6">
        <f ca="1">板材才數分析.!E528</f>
        <v>0</v>
      </c>
      <c r="H528" s="6">
        <f ca="1">板材才數分析.!F528</f>
        <v>0</v>
      </c>
      <c r="I528" s="6" t="str">
        <f ca="1">板材才數分析.!G528</f>
        <v/>
      </c>
      <c r="J528" s="6">
        <f ca="1">板材才數分析.!H528</f>
        <v>0</v>
      </c>
      <c r="K528" s="6" t="str">
        <f ca="1">板材才數分析.!I528</f>
        <v/>
      </c>
      <c r="L528" s="6">
        <f ca="1">板材才數分析.!J528</f>
        <v>0</v>
      </c>
      <c r="M528" s="6">
        <f ca="1">板材才數分析.!K528</f>
        <v>0</v>
      </c>
      <c r="N528" s="6" t="str">
        <f ca="1">板材才數分析.!L528</f>
        <v/>
      </c>
      <c r="O528" s="6">
        <f ca="1">板材才數分析.!M528</f>
        <v>0</v>
      </c>
      <c r="P528" t="str">
        <f ca="1">表格15[[#This Row],[封邊色號]]</f>
        <v/>
      </c>
      <c r="Q528" s="174" t="str">
        <f ca="1">IF(VLOOKUP(F528,料單!$C:$P,14,FALSE)="","",VLOOKUP(F528,料單!$C:$P,14,FALSE))</f>
        <v/>
      </c>
      <c r="R528" s="174" t="str">
        <f ca="1">IF(VLOOKUP(F528,料單!$C:$Q,15,FALSE)="","",VLOOKUP(F528,料單!$C:$Q,15,FALSE))</f>
        <v/>
      </c>
      <c r="S528" s="174" t="str">
        <f ca="1">IF(VLOOKUP(F528,料單!$C:$R,16,FALSE)="","",VLOOKUP(F528,料單!$C:$R,16,FALSE))</f>
        <v/>
      </c>
      <c r="T528" s="174" t="str">
        <f ca="1">IF(VLOOKUP(F528,料單!$C:$S,17,FALSE)="","",VLOOKUP(F528,料單!$C:$S,17,FALSE))</f>
        <v/>
      </c>
      <c r="U528" s="174" t="str">
        <f ca="1">_xlfn.IFNA(VLOOKUP(VLOOKUP(F528,料單!C:T,18,FALSE),資料庫!AM:AN,2,FALSE),"A")</f>
        <v>A</v>
      </c>
      <c r="V528" s="174" t="str">
        <f ca="1">IF(VLOOKUP(F528,料單!C:U,19,FALSE)="","",VLOOKUP(F528,料單!C:U,19,FALSE))</f>
        <v/>
      </c>
      <c r="W528" s="361" t="str">
        <f t="shared" ca="1" si="41"/>
        <v/>
      </c>
      <c r="X528" s="361" t="str">
        <f t="shared" ca="1" si="42"/>
        <v/>
      </c>
      <c r="Y528" s="361" t="str">
        <f t="shared" ca="1" si="43"/>
        <v/>
      </c>
      <c r="Z528" s="361" t="str">
        <f t="shared" ca="1" si="44"/>
        <v/>
      </c>
      <c r="AA528" s="483">
        <f>料單!$K$3</f>
        <v>0</v>
      </c>
      <c r="AB528" s="483" t="str">
        <f>料單!$L$3</f>
        <v>拉、KD</v>
      </c>
    </row>
    <row r="529" spans="1:28" x14ac:dyDescent="0.25">
      <c r="A529" s="174">
        <f t="shared" si="40"/>
        <v>528</v>
      </c>
      <c r="B529" s="174" t="str">
        <f ca="1">料單!$C$1</f>
        <v>2026101401</v>
      </c>
      <c r="C529" s="174">
        <f>料單!$C$2</f>
        <v>0</v>
      </c>
      <c r="D529" s="6">
        <f>板材才數分析.!B529</f>
        <v>18</v>
      </c>
      <c r="E529" s="6">
        <f>板材才數分析.!C529</f>
        <v>0</v>
      </c>
      <c r="F529" s="6">
        <f>板材才數分析.!D529</f>
        <v>18018</v>
      </c>
      <c r="G529" s="6">
        <f ca="1">板材才數分析.!E529</f>
        <v>0</v>
      </c>
      <c r="H529" s="6">
        <f ca="1">板材才數分析.!F529</f>
        <v>0</v>
      </c>
      <c r="I529" s="6" t="str">
        <f ca="1">板材才數分析.!G529</f>
        <v/>
      </c>
      <c r="J529" s="6">
        <f ca="1">板材才數分析.!H529</f>
        <v>0</v>
      </c>
      <c r="K529" s="6" t="str">
        <f ca="1">板材才數分析.!I529</f>
        <v/>
      </c>
      <c r="L529" s="6">
        <f ca="1">板材才數分析.!J529</f>
        <v>0</v>
      </c>
      <c r="M529" s="6">
        <f ca="1">板材才數分析.!K529</f>
        <v>0</v>
      </c>
      <c r="N529" s="6" t="str">
        <f ca="1">板材才數分析.!L529</f>
        <v/>
      </c>
      <c r="O529" s="6">
        <f ca="1">板材才數分析.!M529</f>
        <v>0</v>
      </c>
      <c r="P529" t="str">
        <f ca="1">表格15[[#This Row],[封邊色號]]</f>
        <v/>
      </c>
      <c r="Q529" s="174" t="str">
        <f ca="1">IF(VLOOKUP(F529,料單!$C:$P,14,FALSE)="","",VLOOKUP(F529,料單!$C:$P,14,FALSE))</f>
        <v/>
      </c>
      <c r="R529" s="174" t="str">
        <f ca="1">IF(VLOOKUP(F529,料單!$C:$Q,15,FALSE)="","",VLOOKUP(F529,料單!$C:$Q,15,FALSE))</f>
        <v/>
      </c>
      <c r="S529" s="174" t="str">
        <f ca="1">IF(VLOOKUP(F529,料單!$C:$R,16,FALSE)="","",VLOOKUP(F529,料單!$C:$R,16,FALSE))</f>
        <v/>
      </c>
      <c r="T529" s="174" t="str">
        <f ca="1">IF(VLOOKUP(F529,料單!$C:$S,17,FALSE)="","",VLOOKUP(F529,料單!$C:$S,17,FALSE))</f>
        <v/>
      </c>
      <c r="U529" s="174" t="str">
        <f ca="1">_xlfn.IFNA(VLOOKUP(VLOOKUP(F529,料單!C:T,18,FALSE),資料庫!AM:AN,2,FALSE),"A")</f>
        <v>A</v>
      </c>
      <c r="V529" s="174" t="str">
        <f ca="1">IF(VLOOKUP(F529,料單!C:U,19,FALSE)="","",VLOOKUP(F529,料單!C:U,19,FALSE))</f>
        <v/>
      </c>
      <c r="W529" s="361" t="str">
        <f t="shared" ca="1" si="41"/>
        <v/>
      </c>
      <c r="X529" s="361" t="str">
        <f t="shared" ca="1" si="42"/>
        <v/>
      </c>
      <c r="Y529" s="361" t="str">
        <f t="shared" ca="1" si="43"/>
        <v/>
      </c>
      <c r="Z529" s="361" t="str">
        <f t="shared" ca="1" si="44"/>
        <v/>
      </c>
      <c r="AA529" s="483">
        <f>料單!$K$3</f>
        <v>0</v>
      </c>
      <c r="AB529" s="483" t="str">
        <f>料單!$L$3</f>
        <v>拉、KD</v>
      </c>
    </row>
    <row r="530" spans="1:28" x14ac:dyDescent="0.25">
      <c r="A530" s="174">
        <f t="shared" si="40"/>
        <v>529</v>
      </c>
      <c r="B530" s="174" t="str">
        <f ca="1">料單!$C$1</f>
        <v>2026101401</v>
      </c>
      <c r="C530" s="174">
        <f>料單!$C$2</f>
        <v>0</v>
      </c>
      <c r="D530" s="6">
        <f>板材才數分析.!B530</f>
        <v>18</v>
      </c>
      <c r="E530" s="6">
        <f>板材才數分析.!C530</f>
        <v>0</v>
      </c>
      <c r="F530" s="6">
        <f>板材才數分析.!D530</f>
        <v>18019</v>
      </c>
      <c r="G530" s="6">
        <f ca="1">板材才數分析.!E530</f>
        <v>0</v>
      </c>
      <c r="H530" s="6">
        <f ca="1">板材才數分析.!F530</f>
        <v>0</v>
      </c>
      <c r="I530" s="6" t="str">
        <f ca="1">板材才數分析.!G530</f>
        <v/>
      </c>
      <c r="J530" s="6">
        <f ca="1">板材才數分析.!H530</f>
        <v>0</v>
      </c>
      <c r="K530" s="6" t="str">
        <f ca="1">板材才數分析.!I530</f>
        <v/>
      </c>
      <c r="L530" s="6">
        <f ca="1">板材才數分析.!J530</f>
        <v>0</v>
      </c>
      <c r="M530" s="6">
        <f ca="1">板材才數分析.!K530</f>
        <v>0</v>
      </c>
      <c r="N530" s="6" t="str">
        <f ca="1">板材才數分析.!L530</f>
        <v/>
      </c>
      <c r="O530" s="6">
        <f ca="1">板材才數分析.!M530</f>
        <v>0</v>
      </c>
      <c r="P530" t="str">
        <f ca="1">表格15[[#This Row],[封邊色號]]</f>
        <v/>
      </c>
      <c r="Q530" s="174" t="str">
        <f ca="1">IF(VLOOKUP(F530,料單!$C:$P,14,FALSE)="","",VLOOKUP(F530,料單!$C:$P,14,FALSE))</f>
        <v/>
      </c>
      <c r="R530" s="174" t="str">
        <f ca="1">IF(VLOOKUP(F530,料單!$C:$Q,15,FALSE)="","",VLOOKUP(F530,料單!$C:$Q,15,FALSE))</f>
        <v/>
      </c>
      <c r="S530" s="174" t="str">
        <f ca="1">IF(VLOOKUP(F530,料單!$C:$R,16,FALSE)="","",VLOOKUP(F530,料單!$C:$R,16,FALSE))</f>
        <v/>
      </c>
      <c r="T530" s="174" t="str">
        <f ca="1">IF(VLOOKUP(F530,料單!$C:$S,17,FALSE)="","",VLOOKUP(F530,料單!$C:$S,17,FALSE))</f>
        <v/>
      </c>
      <c r="U530" s="174" t="str">
        <f ca="1">_xlfn.IFNA(VLOOKUP(VLOOKUP(F530,料單!C:T,18,FALSE),資料庫!AM:AN,2,FALSE),"A")</f>
        <v>A</v>
      </c>
      <c r="V530" s="174" t="str">
        <f ca="1">IF(VLOOKUP(F530,料單!C:U,19,FALSE)="","",VLOOKUP(F530,料單!C:U,19,FALSE))</f>
        <v/>
      </c>
      <c r="W530" s="361" t="str">
        <f t="shared" ca="1" si="41"/>
        <v/>
      </c>
      <c r="X530" s="361" t="str">
        <f t="shared" ca="1" si="42"/>
        <v/>
      </c>
      <c r="Y530" s="361" t="str">
        <f t="shared" ca="1" si="43"/>
        <v/>
      </c>
      <c r="Z530" s="361" t="str">
        <f t="shared" ca="1" si="44"/>
        <v/>
      </c>
      <c r="AA530" s="483">
        <f>料單!$K$3</f>
        <v>0</v>
      </c>
      <c r="AB530" s="483" t="str">
        <f>料單!$L$3</f>
        <v>拉、KD</v>
      </c>
    </row>
    <row r="531" spans="1:28" x14ac:dyDescent="0.25">
      <c r="A531" s="174">
        <f t="shared" si="40"/>
        <v>530</v>
      </c>
      <c r="B531" s="174" t="str">
        <f ca="1">料單!$C$1</f>
        <v>2026101401</v>
      </c>
      <c r="C531" s="174">
        <f>料單!$C$2</f>
        <v>0</v>
      </c>
      <c r="D531" s="6">
        <f>板材才數分析.!B531</f>
        <v>18</v>
      </c>
      <c r="E531" s="6">
        <f>板材才數分析.!C531</f>
        <v>0</v>
      </c>
      <c r="F531" s="6">
        <f>板材才數分析.!D531</f>
        <v>18020</v>
      </c>
      <c r="G531" s="6">
        <f ca="1">板材才數分析.!E531</f>
        <v>0</v>
      </c>
      <c r="H531" s="6">
        <f ca="1">板材才數分析.!F531</f>
        <v>0</v>
      </c>
      <c r="I531" s="6" t="str">
        <f ca="1">板材才數分析.!G531</f>
        <v/>
      </c>
      <c r="J531" s="6">
        <f ca="1">板材才數分析.!H531</f>
        <v>0</v>
      </c>
      <c r="K531" s="6" t="str">
        <f ca="1">板材才數分析.!I531</f>
        <v/>
      </c>
      <c r="L531" s="6">
        <f ca="1">板材才數分析.!J531</f>
        <v>0</v>
      </c>
      <c r="M531" s="6">
        <f ca="1">板材才數分析.!K531</f>
        <v>0</v>
      </c>
      <c r="N531" s="6" t="str">
        <f ca="1">板材才數分析.!L531</f>
        <v/>
      </c>
      <c r="O531" s="6">
        <f ca="1">板材才數分析.!M531</f>
        <v>0</v>
      </c>
      <c r="P531" t="str">
        <f ca="1">表格15[[#This Row],[封邊色號]]</f>
        <v/>
      </c>
      <c r="Q531" s="174" t="str">
        <f ca="1">IF(VLOOKUP(F531,料單!$C:$P,14,FALSE)="","",VLOOKUP(F531,料單!$C:$P,14,FALSE))</f>
        <v/>
      </c>
      <c r="R531" s="174" t="str">
        <f ca="1">IF(VLOOKUP(F531,料單!$C:$Q,15,FALSE)="","",VLOOKUP(F531,料單!$C:$Q,15,FALSE))</f>
        <v/>
      </c>
      <c r="S531" s="174" t="str">
        <f ca="1">IF(VLOOKUP(F531,料單!$C:$R,16,FALSE)="","",VLOOKUP(F531,料單!$C:$R,16,FALSE))</f>
        <v/>
      </c>
      <c r="T531" s="174" t="str">
        <f ca="1">IF(VLOOKUP(F531,料單!$C:$S,17,FALSE)="","",VLOOKUP(F531,料單!$C:$S,17,FALSE))</f>
        <v/>
      </c>
      <c r="U531" s="174" t="str">
        <f ca="1">_xlfn.IFNA(VLOOKUP(VLOOKUP(F531,料單!C:T,18,FALSE),資料庫!AM:AN,2,FALSE),"A")</f>
        <v>A</v>
      </c>
      <c r="V531" s="174" t="str">
        <f ca="1">IF(VLOOKUP(F531,料單!C:U,19,FALSE)="","",VLOOKUP(F531,料單!C:U,19,FALSE))</f>
        <v/>
      </c>
      <c r="W531" s="361" t="str">
        <f t="shared" ca="1" si="41"/>
        <v/>
      </c>
      <c r="X531" s="361" t="str">
        <f t="shared" ca="1" si="42"/>
        <v/>
      </c>
      <c r="Y531" s="361" t="str">
        <f t="shared" ca="1" si="43"/>
        <v/>
      </c>
      <c r="Z531" s="361" t="str">
        <f t="shared" ca="1" si="44"/>
        <v/>
      </c>
      <c r="AA531" s="483">
        <f>料單!$K$3</f>
        <v>0</v>
      </c>
      <c r="AB531" s="483" t="str">
        <f>料單!$L$3</f>
        <v>拉、KD</v>
      </c>
    </row>
    <row r="532" spans="1:28" x14ac:dyDescent="0.25">
      <c r="A532" s="174">
        <f t="shared" si="40"/>
        <v>531</v>
      </c>
      <c r="B532" s="174" t="str">
        <f ca="1">料單!$C$1</f>
        <v>2026101401</v>
      </c>
      <c r="C532" s="174">
        <f>料單!$C$2</f>
        <v>0</v>
      </c>
      <c r="D532" s="6">
        <f>板材才數分析.!B532</f>
        <v>18</v>
      </c>
      <c r="E532" s="6">
        <f>板材才數分析.!C532</f>
        <v>0</v>
      </c>
      <c r="F532" s="6">
        <f>板材才數分析.!D532</f>
        <v>18021</v>
      </c>
      <c r="G532" s="6">
        <f ca="1">板材才數分析.!E532</f>
        <v>0</v>
      </c>
      <c r="H532" s="6">
        <f ca="1">板材才數分析.!F532</f>
        <v>0</v>
      </c>
      <c r="I532" s="6" t="str">
        <f ca="1">板材才數分析.!G532</f>
        <v/>
      </c>
      <c r="J532" s="6">
        <f ca="1">板材才數分析.!H532</f>
        <v>0</v>
      </c>
      <c r="K532" s="6" t="str">
        <f ca="1">板材才數分析.!I532</f>
        <v/>
      </c>
      <c r="L532" s="6">
        <f ca="1">板材才數分析.!J532</f>
        <v>0</v>
      </c>
      <c r="M532" s="6">
        <f ca="1">板材才數分析.!K532</f>
        <v>0</v>
      </c>
      <c r="N532" s="6" t="str">
        <f ca="1">板材才數分析.!L532</f>
        <v/>
      </c>
      <c r="O532" s="6">
        <f ca="1">板材才數分析.!M532</f>
        <v>0</v>
      </c>
      <c r="P532" t="str">
        <f ca="1">表格15[[#This Row],[封邊色號]]</f>
        <v/>
      </c>
      <c r="Q532" s="174" t="str">
        <f ca="1">IF(VLOOKUP(F532,料單!$C:$P,14,FALSE)="","",VLOOKUP(F532,料單!$C:$P,14,FALSE))</f>
        <v/>
      </c>
      <c r="R532" s="174" t="str">
        <f ca="1">IF(VLOOKUP(F532,料單!$C:$Q,15,FALSE)="","",VLOOKUP(F532,料單!$C:$Q,15,FALSE))</f>
        <v/>
      </c>
      <c r="S532" s="174" t="str">
        <f ca="1">IF(VLOOKUP(F532,料單!$C:$R,16,FALSE)="","",VLOOKUP(F532,料單!$C:$R,16,FALSE))</f>
        <v/>
      </c>
      <c r="T532" s="174" t="str">
        <f ca="1">IF(VLOOKUP(F532,料單!$C:$S,17,FALSE)="","",VLOOKUP(F532,料單!$C:$S,17,FALSE))</f>
        <v/>
      </c>
      <c r="U532" s="174" t="str">
        <f ca="1">_xlfn.IFNA(VLOOKUP(VLOOKUP(F532,料單!C:T,18,FALSE),資料庫!AM:AN,2,FALSE),"A")</f>
        <v>A</v>
      </c>
      <c r="V532" s="174" t="str">
        <f ca="1">IF(VLOOKUP(F532,料單!C:U,19,FALSE)="","",VLOOKUP(F532,料單!C:U,19,FALSE))</f>
        <v/>
      </c>
      <c r="W532" s="361" t="str">
        <f t="shared" ca="1" si="41"/>
        <v/>
      </c>
      <c r="X532" s="361" t="str">
        <f t="shared" ca="1" si="42"/>
        <v/>
      </c>
      <c r="Y532" s="361" t="str">
        <f t="shared" ca="1" si="43"/>
        <v/>
      </c>
      <c r="Z532" s="361" t="str">
        <f t="shared" ca="1" si="44"/>
        <v/>
      </c>
      <c r="AA532" s="483">
        <f>料單!$K$3</f>
        <v>0</v>
      </c>
      <c r="AB532" s="483" t="str">
        <f>料單!$L$3</f>
        <v>拉、KD</v>
      </c>
    </row>
    <row r="533" spans="1:28" x14ac:dyDescent="0.25">
      <c r="A533" s="174">
        <f t="shared" si="40"/>
        <v>532</v>
      </c>
      <c r="B533" s="174" t="str">
        <f ca="1">料單!$C$1</f>
        <v>2026101401</v>
      </c>
      <c r="C533" s="174">
        <f>料單!$C$2</f>
        <v>0</v>
      </c>
      <c r="D533" s="6">
        <f>板材才數分析.!B533</f>
        <v>18</v>
      </c>
      <c r="E533" s="6">
        <f>板材才數分析.!C533</f>
        <v>0</v>
      </c>
      <c r="F533" s="6">
        <f>板材才數分析.!D533</f>
        <v>18022</v>
      </c>
      <c r="G533" s="6">
        <f ca="1">板材才數分析.!E533</f>
        <v>0</v>
      </c>
      <c r="H533" s="6">
        <f ca="1">板材才數分析.!F533</f>
        <v>0</v>
      </c>
      <c r="I533" s="6" t="str">
        <f ca="1">板材才數分析.!G533</f>
        <v/>
      </c>
      <c r="J533" s="6">
        <f ca="1">板材才數分析.!H533</f>
        <v>0</v>
      </c>
      <c r="K533" s="6" t="str">
        <f ca="1">板材才數分析.!I533</f>
        <v/>
      </c>
      <c r="L533" s="6">
        <f ca="1">板材才數分析.!J533</f>
        <v>0</v>
      </c>
      <c r="M533" s="6">
        <f ca="1">板材才數分析.!K533</f>
        <v>0</v>
      </c>
      <c r="N533" s="6" t="str">
        <f ca="1">板材才數分析.!L533</f>
        <v/>
      </c>
      <c r="O533" s="6">
        <f ca="1">板材才數分析.!M533</f>
        <v>0</v>
      </c>
      <c r="P533" t="str">
        <f ca="1">表格15[[#This Row],[封邊色號]]</f>
        <v/>
      </c>
      <c r="Q533" s="174" t="str">
        <f ca="1">IF(VLOOKUP(F533,料單!$C:$P,14,FALSE)="","",VLOOKUP(F533,料單!$C:$P,14,FALSE))</f>
        <v/>
      </c>
      <c r="R533" s="174" t="str">
        <f ca="1">IF(VLOOKUP(F533,料單!$C:$Q,15,FALSE)="","",VLOOKUP(F533,料單!$C:$Q,15,FALSE))</f>
        <v/>
      </c>
      <c r="S533" s="174" t="str">
        <f ca="1">IF(VLOOKUP(F533,料單!$C:$R,16,FALSE)="","",VLOOKUP(F533,料單!$C:$R,16,FALSE))</f>
        <v/>
      </c>
      <c r="T533" s="174" t="str">
        <f ca="1">IF(VLOOKUP(F533,料單!$C:$S,17,FALSE)="","",VLOOKUP(F533,料單!$C:$S,17,FALSE))</f>
        <v/>
      </c>
      <c r="U533" s="174" t="str">
        <f ca="1">_xlfn.IFNA(VLOOKUP(VLOOKUP(F533,料單!C:T,18,FALSE),資料庫!AM:AN,2,FALSE),"A")</f>
        <v>A</v>
      </c>
      <c r="V533" s="174" t="str">
        <f ca="1">IF(VLOOKUP(F533,料單!C:U,19,FALSE)="","",VLOOKUP(F533,料單!C:U,19,FALSE))</f>
        <v/>
      </c>
      <c r="W533" s="361" t="str">
        <f t="shared" ca="1" si="41"/>
        <v/>
      </c>
      <c r="X533" s="361" t="str">
        <f t="shared" ca="1" si="42"/>
        <v/>
      </c>
      <c r="Y533" s="361" t="str">
        <f t="shared" ca="1" si="43"/>
        <v/>
      </c>
      <c r="Z533" s="361" t="str">
        <f t="shared" ca="1" si="44"/>
        <v/>
      </c>
      <c r="AA533" s="483">
        <f>料單!$K$3</f>
        <v>0</v>
      </c>
      <c r="AB533" s="483" t="str">
        <f>料單!$L$3</f>
        <v>拉、KD</v>
      </c>
    </row>
    <row r="534" spans="1:28" x14ac:dyDescent="0.25">
      <c r="A534" s="174">
        <f t="shared" si="40"/>
        <v>533</v>
      </c>
      <c r="B534" s="174" t="str">
        <f ca="1">料單!$C$1</f>
        <v>2026101401</v>
      </c>
      <c r="C534" s="174">
        <f>料單!$C$2</f>
        <v>0</v>
      </c>
      <c r="D534" s="6">
        <f>板材才數分析.!B534</f>
        <v>18</v>
      </c>
      <c r="E534" s="6">
        <f>板材才數分析.!C534</f>
        <v>0</v>
      </c>
      <c r="F534" s="6">
        <f>板材才數分析.!D534</f>
        <v>18023</v>
      </c>
      <c r="G534" s="6">
        <f ca="1">板材才數分析.!E534</f>
        <v>0</v>
      </c>
      <c r="H534" s="6">
        <f ca="1">板材才數分析.!F534</f>
        <v>0</v>
      </c>
      <c r="I534" s="6" t="str">
        <f ca="1">板材才數分析.!G534</f>
        <v/>
      </c>
      <c r="J534" s="6">
        <f ca="1">板材才數分析.!H534</f>
        <v>0</v>
      </c>
      <c r="K534" s="6" t="str">
        <f ca="1">板材才數分析.!I534</f>
        <v/>
      </c>
      <c r="L534" s="6">
        <f ca="1">板材才數分析.!J534</f>
        <v>0</v>
      </c>
      <c r="M534" s="6">
        <f ca="1">板材才數分析.!K534</f>
        <v>0</v>
      </c>
      <c r="N534" s="6" t="str">
        <f ca="1">板材才數分析.!L534</f>
        <v/>
      </c>
      <c r="O534" s="6">
        <f ca="1">板材才數分析.!M534</f>
        <v>0</v>
      </c>
      <c r="P534" t="str">
        <f ca="1">表格15[[#This Row],[封邊色號]]</f>
        <v/>
      </c>
      <c r="Q534" s="174" t="str">
        <f ca="1">IF(VLOOKUP(F534,料單!$C:$P,14,FALSE)="","",VLOOKUP(F534,料單!$C:$P,14,FALSE))</f>
        <v/>
      </c>
      <c r="R534" s="174" t="str">
        <f ca="1">IF(VLOOKUP(F534,料單!$C:$Q,15,FALSE)="","",VLOOKUP(F534,料單!$C:$Q,15,FALSE))</f>
        <v/>
      </c>
      <c r="S534" s="174" t="str">
        <f ca="1">IF(VLOOKUP(F534,料單!$C:$R,16,FALSE)="","",VLOOKUP(F534,料單!$C:$R,16,FALSE))</f>
        <v/>
      </c>
      <c r="T534" s="174" t="str">
        <f ca="1">IF(VLOOKUP(F534,料單!$C:$S,17,FALSE)="","",VLOOKUP(F534,料單!$C:$S,17,FALSE))</f>
        <v/>
      </c>
      <c r="U534" s="174" t="str">
        <f ca="1">_xlfn.IFNA(VLOOKUP(VLOOKUP(F534,料單!C:T,18,FALSE),資料庫!AM:AN,2,FALSE),"A")</f>
        <v>A</v>
      </c>
      <c r="V534" s="174" t="str">
        <f ca="1">IF(VLOOKUP(F534,料單!C:U,19,FALSE)="","",VLOOKUP(F534,料單!C:U,19,FALSE))</f>
        <v/>
      </c>
      <c r="W534" s="361" t="str">
        <f t="shared" ca="1" si="41"/>
        <v/>
      </c>
      <c r="X534" s="361" t="str">
        <f t="shared" ca="1" si="42"/>
        <v/>
      </c>
      <c r="Y534" s="361" t="str">
        <f t="shared" ca="1" si="43"/>
        <v/>
      </c>
      <c r="Z534" s="361" t="str">
        <f t="shared" ca="1" si="44"/>
        <v/>
      </c>
      <c r="AA534" s="483">
        <f>料單!$K$3</f>
        <v>0</v>
      </c>
      <c r="AB534" s="483" t="str">
        <f>料單!$L$3</f>
        <v>拉、KD</v>
      </c>
    </row>
    <row r="535" spans="1:28" x14ac:dyDescent="0.25">
      <c r="A535" s="174">
        <f t="shared" si="40"/>
        <v>534</v>
      </c>
      <c r="B535" s="174" t="str">
        <f ca="1">料單!$C$1</f>
        <v>2026101401</v>
      </c>
      <c r="C535" s="174">
        <f>料單!$C$2</f>
        <v>0</v>
      </c>
      <c r="D535" s="6">
        <f>板材才數分析.!B535</f>
        <v>18</v>
      </c>
      <c r="E535" s="6">
        <f>板材才數分析.!C535</f>
        <v>0</v>
      </c>
      <c r="F535" s="6">
        <f>板材才數分析.!D535</f>
        <v>18024</v>
      </c>
      <c r="G535" s="6">
        <f ca="1">板材才數分析.!E535</f>
        <v>0</v>
      </c>
      <c r="H535" s="6">
        <f ca="1">板材才數分析.!F535</f>
        <v>0</v>
      </c>
      <c r="I535" s="6" t="str">
        <f ca="1">板材才數分析.!G535</f>
        <v/>
      </c>
      <c r="J535" s="6">
        <f ca="1">板材才數分析.!H535</f>
        <v>0</v>
      </c>
      <c r="K535" s="6" t="str">
        <f ca="1">板材才數分析.!I535</f>
        <v/>
      </c>
      <c r="L535" s="6">
        <f ca="1">板材才數分析.!J535</f>
        <v>0</v>
      </c>
      <c r="M535" s="6">
        <f ca="1">板材才數分析.!K535</f>
        <v>0</v>
      </c>
      <c r="N535" s="6" t="str">
        <f ca="1">板材才數分析.!L535</f>
        <v/>
      </c>
      <c r="O535" s="6">
        <f ca="1">板材才數分析.!M535</f>
        <v>0</v>
      </c>
      <c r="P535" t="str">
        <f ca="1">表格15[[#This Row],[封邊色號]]</f>
        <v/>
      </c>
      <c r="Q535" s="174" t="str">
        <f ca="1">IF(VLOOKUP(F535,料單!$C:$P,14,FALSE)="","",VLOOKUP(F535,料單!$C:$P,14,FALSE))</f>
        <v/>
      </c>
      <c r="R535" s="174" t="str">
        <f ca="1">IF(VLOOKUP(F535,料單!$C:$Q,15,FALSE)="","",VLOOKUP(F535,料單!$C:$Q,15,FALSE))</f>
        <v/>
      </c>
      <c r="S535" s="174" t="str">
        <f ca="1">IF(VLOOKUP(F535,料單!$C:$R,16,FALSE)="","",VLOOKUP(F535,料單!$C:$R,16,FALSE))</f>
        <v/>
      </c>
      <c r="T535" s="174" t="str">
        <f ca="1">IF(VLOOKUP(F535,料單!$C:$S,17,FALSE)="","",VLOOKUP(F535,料單!$C:$S,17,FALSE))</f>
        <v/>
      </c>
      <c r="U535" s="174" t="str">
        <f ca="1">_xlfn.IFNA(VLOOKUP(VLOOKUP(F535,料單!C:T,18,FALSE),資料庫!AM:AN,2,FALSE),"A")</f>
        <v>A</v>
      </c>
      <c r="V535" s="174" t="str">
        <f ca="1">IF(VLOOKUP(F535,料單!C:U,19,FALSE)="","",VLOOKUP(F535,料單!C:U,19,FALSE))</f>
        <v/>
      </c>
      <c r="W535" s="361" t="str">
        <f t="shared" ca="1" si="41"/>
        <v/>
      </c>
      <c r="X535" s="361" t="str">
        <f t="shared" ca="1" si="42"/>
        <v/>
      </c>
      <c r="Y535" s="361" t="str">
        <f t="shared" ca="1" si="43"/>
        <v/>
      </c>
      <c r="Z535" s="361" t="str">
        <f t="shared" ca="1" si="44"/>
        <v/>
      </c>
      <c r="AA535" s="483">
        <f>料單!$K$3</f>
        <v>0</v>
      </c>
      <c r="AB535" s="483" t="str">
        <f>料單!$L$3</f>
        <v>拉、KD</v>
      </c>
    </row>
    <row r="536" spans="1:28" x14ac:dyDescent="0.25">
      <c r="A536" s="174">
        <f t="shared" si="40"/>
        <v>535</v>
      </c>
      <c r="B536" s="174" t="str">
        <f ca="1">料單!$C$1</f>
        <v>2026101401</v>
      </c>
      <c r="C536" s="174">
        <f>料單!$C$2</f>
        <v>0</v>
      </c>
      <c r="D536" s="6">
        <f>板材才數分析.!B536</f>
        <v>18</v>
      </c>
      <c r="E536" s="6">
        <f>板材才數分析.!C536</f>
        <v>0</v>
      </c>
      <c r="F536" s="6">
        <f>板材才數分析.!D536</f>
        <v>18025</v>
      </c>
      <c r="G536" s="6">
        <f ca="1">板材才數分析.!E536</f>
        <v>0</v>
      </c>
      <c r="H536" s="6">
        <f ca="1">板材才數分析.!F536</f>
        <v>0</v>
      </c>
      <c r="I536" s="6" t="str">
        <f ca="1">板材才數分析.!G536</f>
        <v/>
      </c>
      <c r="J536" s="6">
        <f ca="1">板材才數分析.!H536</f>
        <v>0</v>
      </c>
      <c r="K536" s="6" t="str">
        <f ca="1">板材才數分析.!I536</f>
        <v/>
      </c>
      <c r="L536" s="6">
        <f ca="1">板材才數分析.!J536</f>
        <v>0</v>
      </c>
      <c r="M536" s="6">
        <f ca="1">板材才數分析.!K536</f>
        <v>0</v>
      </c>
      <c r="N536" s="6" t="str">
        <f ca="1">板材才數分析.!L536</f>
        <v/>
      </c>
      <c r="O536" s="6">
        <f ca="1">板材才數分析.!M536</f>
        <v>0</v>
      </c>
      <c r="P536" t="str">
        <f ca="1">表格15[[#This Row],[封邊色號]]</f>
        <v/>
      </c>
      <c r="Q536" s="174" t="str">
        <f ca="1">IF(VLOOKUP(F536,料單!$C:$P,14,FALSE)="","",VLOOKUP(F536,料單!$C:$P,14,FALSE))</f>
        <v/>
      </c>
      <c r="R536" s="174" t="str">
        <f ca="1">IF(VLOOKUP(F536,料單!$C:$Q,15,FALSE)="","",VLOOKUP(F536,料單!$C:$Q,15,FALSE))</f>
        <v/>
      </c>
      <c r="S536" s="174" t="str">
        <f ca="1">IF(VLOOKUP(F536,料單!$C:$R,16,FALSE)="","",VLOOKUP(F536,料單!$C:$R,16,FALSE))</f>
        <v/>
      </c>
      <c r="T536" s="174" t="str">
        <f ca="1">IF(VLOOKUP(F536,料單!$C:$S,17,FALSE)="","",VLOOKUP(F536,料單!$C:$S,17,FALSE))</f>
        <v/>
      </c>
      <c r="U536" s="174" t="str">
        <f ca="1">_xlfn.IFNA(VLOOKUP(VLOOKUP(F536,料單!C:T,18,FALSE),資料庫!AM:AN,2,FALSE),"A")</f>
        <v>A</v>
      </c>
      <c r="V536" s="174" t="str">
        <f ca="1">IF(VLOOKUP(F536,料單!C:U,19,FALSE)="","",VLOOKUP(F536,料單!C:U,19,FALSE))</f>
        <v/>
      </c>
      <c r="W536" s="361" t="str">
        <f t="shared" ca="1" si="41"/>
        <v/>
      </c>
      <c r="X536" s="361" t="str">
        <f t="shared" ca="1" si="42"/>
        <v/>
      </c>
      <c r="Y536" s="361" t="str">
        <f t="shared" ca="1" si="43"/>
        <v/>
      </c>
      <c r="Z536" s="361" t="str">
        <f t="shared" ca="1" si="44"/>
        <v/>
      </c>
      <c r="AA536" s="483">
        <f>料單!$K$3</f>
        <v>0</v>
      </c>
      <c r="AB536" s="483" t="str">
        <f>料單!$L$3</f>
        <v>拉、KD</v>
      </c>
    </row>
    <row r="537" spans="1:28" x14ac:dyDescent="0.25">
      <c r="A537" s="174">
        <f t="shared" si="40"/>
        <v>536</v>
      </c>
      <c r="B537" s="174" t="str">
        <f ca="1">料單!$C$1</f>
        <v>2026101401</v>
      </c>
      <c r="C537" s="174">
        <f>料單!$C$2</f>
        <v>0</v>
      </c>
      <c r="D537" s="6">
        <f>板材才數分析.!B537</f>
        <v>18</v>
      </c>
      <c r="E537" s="6">
        <f>板材才數分析.!C537</f>
        <v>0</v>
      </c>
      <c r="F537" s="6">
        <f>板材才數分析.!D537</f>
        <v>18026</v>
      </c>
      <c r="G537" s="6">
        <f ca="1">板材才數分析.!E537</f>
        <v>0</v>
      </c>
      <c r="H537" s="6">
        <f ca="1">板材才數分析.!F537</f>
        <v>0</v>
      </c>
      <c r="I537" s="6" t="str">
        <f ca="1">板材才數分析.!G537</f>
        <v/>
      </c>
      <c r="J537" s="6">
        <f ca="1">板材才數分析.!H537</f>
        <v>0</v>
      </c>
      <c r="K537" s="6" t="str">
        <f ca="1">板材才數分析.!I537</f>
        <v/>
      </c>
      <c r="L537" s="6">
        <f ca="1">板材才數分析.!J537</f>
        <v>0</v>
      </c>
      <c r="M537" s="6">
        <f ca="1">板材才數分析.!K537</f>
        <v>0</v>
      </c>
      <c r="N537" s="6" t="str">
        <f ca="1">板材才數分析.!L537</f>
        <v/>
      </c>
      <c r="O537" s="6">
        <f ca="1">板材才數分析.!M537</f>
        <v>0</v>
      </c>
      <c r="P537" t="str">
        <f ca="1">表格15[[#This Row],[封邊色號]]</f>
        <v/>
      </c>
      <c r="Q537" s="174" t="str">
        <f ca="1">IF(VLOOKUP(F537,料單!$C:$P,14,FALSE)="","",VLOOKUP(F537,料單!$C:$P,14,FALSE))</f>
        <v/>
      </c>
      <c r="R537" s="174" t="str">
        <f ca="1">IF(VLOOKUP(F537,料單!$C:$Q,15,FALSE)="","",VLOOKUP(F537,料單!$C:$Q,15,FALSE))</f>
        <v/>
      </c>
      <c r="S537" s="174" t="str">
        <f ca="1">IF(VLOOKUP(F537,料單!$C:$R,16,FALSE)="","",VLOOKUP(F537,料單!$C:$R,16,FALSE))</f>
        <v/>
      </c>
      <c r="T537" s="174" t="str">
        <f ca="1">IF(VLOOKUP(F537,料單!$C:$S,17,FALSE)="","",VLOOKUP(F537,料單!$C:$S,17,FALSE))</f>
        <v/>
      </c>
      <c r="U537" s="174" t="str">
        <f ca="1">_xlfn.IFNA(VLOOKUP(VLOOKUP(F537,料單!C:T,18,FALSE),資料庫!AM:AN,2,FALSE),"A")</f>
        <v>A</v>
      </c>
      <c r="V537" s="174" t="str">
        <f ca="1">IF(VLOOKUP(F537,料單!C:U,19,FALSE)="","",VLOOKUP(F537,料單!C:U,19,FALSE))</f>
        <v/>
      </c>
      <c r="W537" s="361" t="str">
        <f t="shared" ca="1" si="41"/>
        <v/>
      </c>
      <c r="X537" s="361" t="str">
        <f t="shared" ca="1" si="42"/>
        <v/>
      </c>
      <c r="Y537" s="361" t="str">
        <f t="shared" ca="1" si="43"/>
        <v/>
      </c>
      <c r="Z537" s="361" t="str">
        <f t="shared" ca="1" si="44"/>
        <v/>
      </c>
      <c r="AA537" s="483">
        <f>料單!$K$3</f>
        <v>0</v>
      </c>
      <c r="AB537" s="483" t="str">
        <f>料單!$L$3</f>
        <v>拉、KD</v>
      </c>
    </row>
    <row r="538" spans="1:28" x14ac:dyDescent="0.25">
      <c r="A538" s="174">
        <f t="shared" si="40"/>
        <v>537</v>
      </c>
      <c r="B538" s="174" t="str">
        <f ca="1">料單!$C$1</f>
        <v>2026101401</v>
      </c>
      <c r="C538" s="174">
        <f>料單!$C$2</f>
        <v>0</v>
      </c>
      <c r="D538" s="6">
        <f>板材才數分析.!B538</f>
        <v>18</v>
      </c>
      <c r="E538" s="6">
        <f>板材才數分析.!C538</f>
        <v>0</v>
      </c>
      <c r="F538" s="6">
        <f>板材才數分析.!D538</f>
        <v>18027</v>
      </c>
      <c r="G538" s="6">
        <f ca="1">板材才數分析.!E538</f>
        <v>0</v>
      </c>
      <c r="H538" s="6">
        <f ca="1">板材才數分析.!F538</f>
        <v>0</v>
      </c>
      <c r="I538" s="6" t="str">
        <f ca="1">板材才數分析.!G538</f>
        <v/>
      </c>
      <c r="J538" s="6">
        <f ca="1">板材才數分析.!H538</f>
        <v>0</v>
      </c>
      <c r="K538" s="6" t="str">
        <f ca="1">板材才數分析.!I538</f>
        <v/>
      </c>
      <c r="L538" s="6">
        <f ca="1">板材才數分析.!J538</f>
        <v>0</v>
      </c>
      <c r="M538" s="6">
        <f ca="1">板材才數分析.!K538</f>
        <v>0</v>
      </c>
      <c r="N538" s="6" t="str">
        <f ca="1">板材才數分析.!L538</f>
        <v/>
      </c>
      <c r="O538" s="6">
        <f ca="1">板材才數分析.!M538</f>
        <v>0</v>
      </c>
      <c r="P538" t="str">
        <f ca="1">表格15[[#This Row],[封邊色號]]</f>
        <v/>
      </c>
      <c r="Q538" s="174" t="str">
        <f ca="1">IF(VLOOKUP(F538,料單!$C:$P,14,FALSE)="","",VLOOKUP(F538,料單!$C:$P,14,FALSE))</f>
        <v/>
      </c>
      <c r="R538" s="174" t="str">
        <f ca="1">IF(VLOOKUP(F538,料單!$C:$Q,15,FALSE)="","",VLOOKUP(F538,料單!$C:$Q,15,FALSE))</f>
        <v/>
      </c>
      <c r="S538" s="174" t="str">
        <f ca="1">IF(VLOOKUP(F538,料單!$C:$R,16,FALSE)="","",VLOOKUP(F538,料單!$C:$R,16,FALSE))</f>
        <v/>
      </c>
      <c r="T538" s="174" t="str">
        <f ca="1">IF(VLOOKUP(F538,料單!$C:$S,17,FALSE)="","",VLOOKUP(F538,料單!$C:$S,17,FALSE))</f>
        <v/>
      </c>
      <c r="U538" s="174" t="str">
        <f ca="1">_xlfn.IFNA(VLOOKUP(VLOOKUP(F538,料單!C:T,18,FALSE),資料庫!AM:AN,2,FALSE),"A")</f>
        <v>A</v>
      </c>
      <c r="V538" s="174" t="str">
        <f ca="1">IF(VLOOKUP(F538,料單!C:U,19,FALSE)="","",VLOOKUP(F538,料單!C:U,19,FALSE))</f>
        <v/>
      </c>
      <c r="W538" s="361" t="str">
        <f t="shared" ca="1" si="41"/>
        <v/>
      </c>
      <c r="X538" s="361" t="str">
        <f t="shared" ca="1" si="42"/>
        <v/>
      </c>
      <c r="Y538" s="361" t="str">
        <f t="shared" ca="1" si="43"/>
        <v/>
      </c>
      <c r="Z538" s="361" t="str">
        <f t="shared" ca="1" si="44"/>
        <v/>
      </c>
      <c r="AA538" s="483">
        <f>料單!$K$3</f>
        <v>0</v>
      </c>
      <c r="AB538" s="483" t="str">
        <f>料單!$L$3</f>
        <v>拉、KD</v>
      </c>
    </row>
    <row r="539" spans="1:28" x14ac:dyDescent="0.25">
      <c r="A539" s="174">
        <f t="shared" si="40"/>
        <v>538</v>
      </c>
      <c r="B539" s="174" t="str">
        <f ca="1">料單!$C$1</f>
        <v>2026101401</v>
      </c>
      <c r="C539" s="174">
        <f>料單!$C$2</f>
        <v>0</v>
      </c>
      <c r="D539" s="6">
        <f>板材才數分析.!B539</f>
        <v>18</v>
      </c>
      <c r="E539" s="6">
        <f>板材才數分析.!C539</f>
        <v>0</v>
      </c>
      <c r="F539" s="6">
        <f>板材才數分析.!D539</f>
        <v>18028</v>
      </c>
      <c r="G539" s="6">
        <f ca="1">板材才數分析.!E539</f>
        <v>0</v>
      </c>
      <c r="H539" s="6">
        <f ca="1">板材才數分析.!F539</f>
        <v>0</v>
      </c>
      <c r="I539" s="6" t="str">
        <f ca="1">板材才數分析.!G539</f>
        <v/>
      </c>
      <c r="J539" s="6">
        <f ca="1">板材才數分析.!H539</f>
        <v>0</v>
      </c>
      <c r="K539" s="6" t="str">
        <f ca="1">板材才數分析.!I539</f>
        <v/>
      </c>
      <c r="L539" s="6">
        <f ca="1">板材才數分析.!J539</f>
        <v>0</v>
      </c>
      <c r="M539" s="6">
        <f ca="1">板材才數分析.!K539</f>
        <v>0</v>
      </c>
      <c r="N539" s="6" t="str">
        <f ca="1">板材才數分析.!L539</f>
        <v/>
      </c>
      <c r="O539" s="6">
        <f ca="1">板材才數分析.!M539</f>
        <v>0</v>
      </c>
      <c r="P539" t="str">
        <f ca="1">表格15[[#This Row],[封邊色號]]</f>
        <v/>
      </c>
      <c r="Q539" s="174" t="str">
        <f ca="1">IF(VLOOKUP(F539,料單!$C:$P,14,FALSE)="","",VLOOKUP(F539,料單!$C:$P,14,FALSE))</f>
        <v/>
      </c>
      <c r="R539" s="174" t="str">
        <f ca="1">IF(VLOOKUP(F539,料單!$C:$Q,15,FALSE)="","",VLOOKUP(F539,料單!$C:$Q,15,FALSE))</f>
        <v/>
      </c>
      <c r="S539" s="174" t="str">
        <f ca="1">IF(VLOOKUP(F539,料單!$C:$R,16,FALSE)="","",VLOOKUP(F539,料單!$C:$R,16,FALSE))</f>
        <v/>
      </c>
      <c r="T539" s="174" t="str">
        <f ca="1">IF(VLOOKUP(F539,料單!$C:$S,17,FALSE)="","",VLOOKUP(F539,料單!$C:$S,17,FALSE))</f>
        <v/>
      </c>
      <c r="U539" s="174" t="str">
        <f ca="1">_xlfn.IFNA(VLOOKUP(VLOOKUP(F539,料單!C:T,18,FALSE),資料庫!AM:AN,2,FALSE),"A")</f>
        <v>A</v>
      </c>
      <c r="V539" s="174" t="str">
        <f ca="1">IF(VLOOKUP(F539,料單!C:U,19,FALSE)="","",VLOOKUP(F539,料單!C:U,19,FALSE))</f>
        <v/>
      </c>
      <c r="W539" s="361" t="str">
        <f t="shared" ca="1" si="41"/>
        <v/>
      </c>
      <c r="X539" s="361" t="str">
        <f t="shared" ca="1" si="42"/>
        <v/>
      </c>
      <c r="Y539" s="361" t="str">
        <f t="shared" ca="1" si="43"/>
        <v/>
      </c>
      <c r="Z539" s="361" t="str">
        <f t="shared" ca="1" si="44"/>
        <v/>
      </c>
      <c r="AA539" s="483">
        <f>料單!$K$3</f>
        <v>0</v>
      </c>
      <c r="AB539" s="483" t="str">
        <f>料單!$L$3</f>
        <v>拉、KD</v>
      </c>
    </row>
    <row r="540" spans="1:28" x14ac:dyDescent="0.25">
      <c r="A540" s="174">
        <f t="shared" si="40"/>
        <v>539</v>
      </c>
      <c r="B540" s="174" t="str">
        <f ca="1">料單!$C$1</f>
        <v>2026101401</v>
      </c>
      <c r="C540" s="174">
        <f>料單!$C$2</f>
        <v>0</v>
      </c>
      <c r="D540" s="6">
        <f>板材才數分析.!B540</f>
        <v>18</v>
      </c>
      <c r="E540" s="6">
        <f>板材才數分析.!C540</f>
        <v>0</v>
      </c>
      <c r="F540" s="6">
        <f>板材才數分析.!D540</f>
        <v>18029</v>
      </c>
      <c r="G540" s="6">
        <f ca="1">板材才數分析.!E540</f>
        <v>0</v>
      </c>
      <c r="H540" s="6">
        <f ca="1">板材才數分析.!F540</f>
        <v>0</v>
      </c>
      <c r="I540" s="6" t="str">
        <f ca="1">板材才數分析.!G540</f>
        <v/>
      </c>
      <c r="J540" s="6">
        <f ca="1">板材才數分析.!H540</f>
        <v>0</v>
      </c>
      <c r="K540" s="6" t="str">
        <f ca="1">板材才數分析.!I540</f>
        <v/>
      </c>
      <c r="L540" s="6">
        <f ca="1">板材才數分析.!J540</f>
        <v>0</v>
      </c>
      <c r="M540" s="6">
        <f ca="1">板材才數分析.!K540</f>
        <v>0</v>
      </c>
      <c r="N540" s="6" t="str">
        <f ca="1">板材才數分析.!L540</f>
        <v/>
      </c>
      <c r="O540" s="6">
        <f ca="1">板材才數分析.!M540</f>
        <v>0</v>
      </c>
      <c r="P540" t="str">
        <f ca="1">表格15[[#This Row],[封邊色號]]</f>
        <v/>
      </c>
      <c r="Q540" s="174" t="str">
        <f ca="1">IF(VLOOKUP(F540,料單!$C:$P,14,FALSE)="","",VLOOKUP(F540,料單!$C:$P,14,FALSE))</f>
        <v/>
      </c>
      <c r="R540" s="174" t="str">
        <f ca="1">IF(VLOOKUP(F540,料單!$C:$Q,15,FALSE)="","",VLOOKUP(F540,料單!$C:$Q,15,FALSE))</f>
        <v/>
      </c>
      <c r="S540" s="174" t="str">
        <f ca="1">IF(VLOOKUP(F540,料單!$C:$R,16,FALSE)="","",VLOOKUP(F540,料單!$C:$R,16,FALSE))</f>
        <v/>
      </c>
      <c r="T540" s="174" t="str">
        <f ca="1">IF(VLOOKUP(F540,料單!$C:$S,17,FALSE)="","",VLOOKUP(F540,料單!$C:$S,17,FALSE))</f>
        <v/>
      </c>
      <c r="U540" s="174" t="str">
        <f ca="1">_xlfn.IFNA(VLOOKUP(VLOOKUP(F540,料單!C:T,18,FALSE),資料庫!AM:AN,2,FALSE),"A")</f>
        <v>A</v>
      </c>
      <c r="V540" s="174" t="str">
        <f ca="1">IF(VLOOKUP(F540,料單!C:U,19,FALSE)="","",VLOOKUP(F540,料單!C:U,19,FALSE))</f>
        <v/>
      </c>
      <c r="W540" s="361" t="str">
        <f t="shared" ca="1" si="41"/>
        <v/>
      </c>
      <c r="X540" s="361" t="str">
        <f t="shared" ca="1" si="42"/>
        <v/>
      </c>
      <c r="Y540" s="361" t="str">
        <f t="shared" ca="1" si="43"/>
        <v/>
      </c>
      <c r="Z540" s="361" t="str">
        <f t="shared" ca="1" si="44"/>
        <v/>
      </c>
      <c r="AA540" s="483">
        <f>料單!$K$3</f>
        <v>0</v>
      </c>
      <c r="AB540" s="483" t="str">
        <f>料單!$L$3</f>
        <v>拉、KD</v>
      </c>
    </row>
    <row r="541" spans="1:28" s="242" customFormat="1" x14ac:dyDescent="0.25">
      <c r="A541" s="174">
        <f t="shared" si="40"/>
        <v>540</v>
      </c>
      <c r="B541" s="241" t="str">
        <f ca="1">料單!$C$1</f>
        <v>2026101401</v>
      </c>
      <c r="C541" s="241">
        <f>料單!$C$2</f>
        <v>0</v>
      </c>
      <c r="D541" s="245">
        <f>板材才數分析.!B541</f>
        <v>18</v>
      </c>
      <c r="E541" s="245">
        <f>板材才數分析.!C541</f>
        <v>0</v>
      </c>
      <c r="F541" s="245">
        <f>板材才數分析.!D541</f>
        <v>18030</v>
      </c>
      <c r="G541" s="245">
        <f ca="1">板材才數分析.!E541</f>
        <v>0</v>
      </c>
      <c r="H541" s="245">
        <f ca="1">板材才數分析.!F541</f>
        <v>0</v>
      </c>
      <c r="I541" s="245" t="str">
        <f ca="1">板材才數分析.!G541</f>
        <v/>
      </c>
      <c r="J541" s="245">
        <f ca="1">板材才數分析.!H541</f>
        <v>0</v>
      </c>
      <c r="K541" s="245" t="str">
        <f ca="1">板材才數分析.!I541</f>
        <v/>
      </c>
      <c r="L541" s="245">
        <f ca="1">板材才數分析.!J541</f>
        <v>0</v>
      </c>
      <c r="M541" s="245">
        <f ca="1">板材才數分析.!K541</f>
        <v>0</v>
      </c>
      <c r="N541" s="245" t="str">
        <f ca="1">板材才數分析.!L541</f>
        <v/>
      </c>
      <c r="O541" s="245">
        <f ca="1">板材才數分析.!M541</f>
        <v>0</v>
      </c>
      <c r="P541" t="str">
        <f ca="1">表格15[[#This Row],[封邊色號]]</f>
        <v/>
      </c>
      <c r="Q541" s="174" t="str">
        <f ca="1">IF(VLOOKUP(F541,料單!$C:$P,14,FALSE)="","",VLOOKUP(F541,料單!$C:$P,14,FALSE))</f>
        <v/>
      </c>
      <c r="R541" s="174" t="str">
        <f ca="1">IF(VLOOKUP(F541,料單!$C:$Q,15,FALSE)="","",VLOOKUP(F541,料單!$C:$Q,15,FALSE))</f>
        <v/>
      </c>
      <c r="S541" s="174" t="str">
        <f ca="1">IF(VLOOKUP(F541,料單!$C:$R,16,FALSE)="","",VLOOKUP(F541,料單!$C:$R,16,FALSE))</f>
        <v/>
      </c>
      <c r="T541" s="174" t="str">
        <f ca="1">IF(VLOOKUP(F541,料單!$C:$S,17,FALSE)="","",VLOOKUP(F541,料單!$C:$S,17,FALSE))</f>
        <v/>
      </c>
      <c r="U541" s="174" t="str">
        <f ca="1">_xlfn.IFNA(VLOOKUP(VLOOKUP(F541,料單!C:T,18,FALSE),資料庫!AM:AN,2,FALSE),"A")</f>
        <v>A</v>
      </c>
      <c r="V541" s="174" t="str">
        <f ca="1">IF(VLOOKUP(F541,料單!C:U,19,FALSE)="","",VLOOKUP(F541,料單!C:U,19,FALSE))</f>
        <v/>
      </c>
      <c r="W541" s="375" t="str">
        <f t="shared" ca="1" si="41"/>
        <v/>
      </c>
      <c r="X541" s="361" t="str">
        <f t="shared" ca="1" si="42"/>
        <v/>
      </c>
      <c r="Y541" s="375" t="str">
        <f t="shared" ca="1" si="43"/>
        <v/>
      </c>
      <c r="Z541" s="375" t="str">
        <f t="shared" ca="1" si="44"/>
        <v/>
      </c>
      <c r="AA541" s="483">
        <f>料單!$K$3</f>
        <v>0</v>
      </c>
      <c r="AB541" s="483" t="str">
        <f>料單!$L$3</f>
        <v>拉、KD</v>
      </c>
    </row>
    <row r="542" spans="1:28" x14ac:dyDescent="0.25">
      <c r="A542" s="174">
        <f t="shared" si="40"/>
        <v>541</v>
      </c>
      <c r="B542" s="174" t="str">
        <f ca="1">料單!$C$1</f>
        <v>2026101401</v>
      </c>
      <c r="C542" s="174">
        <f>料單!$C$2</f>
        <v>0</v>
      </c>
      <c r="D542" s="6">
        <f>板材才數分析.!B542</f>
        <v>19</v>
      </c>
      <c r="E542" s="6">
        <f>板材才數分析.!C542</f>
        <v>0</v>
      </c>
      <c r="F542" s="6">
        <f>板材才數分析.!D542</f>
        <v>19001</v>
      </c>
      <c r="G542" s="6" t="str">
        <f ca="1">板材才數分析.!E542</f>
        <v>頂板</v>
      </c>
      <c r="H542" s="6">
        <f ca="1">板材才數分析.!F542</f>
        <v>-36</v>
      </c>
      <c r="I542" s="6" t="str">
        <f ca="1">板材才數分析.!G542</f>
        <v>AA</v>
      </c>
      <c r="J542" s="6">
        <f ca="1">板材才數分析.!H542</f>
        <v>0</v>
      </c>
      <c r="K542" s="6" t="str">
        <f ca="1">板材才數分析.!I542</f>
        <v/>
      </c>
      <c r="L542" s="6">
        <f ca="1">板材才數分析.!J542</f>
        <v>18</v>
      </c>
      <c r="M542" s="6">
        <f ca="1">板材才數分析.!K542</f>
        <v>0</v>
      </c>
      <c r="N542" s="6" t="str">
        <f ca="1">板材才數分析.!L542</f>
        <v/>
      </c>
      <c r="O542" s="6">
        <f ca="1">板材才數分析.!M542</f>
        <v>0</v>
      </c>
      <c r="P542" t="str">
        <f ca="1">表格15[[#This Row],[封邊色號]]</f>
        <v/>
      </c>
      <c r="Q542" s="174" t="str">
        <f ca="1">IF(VLOOKUP(F542,料單!$C:$P,14,FALSE)="","",VLOOKUP(F542,料單!$C:$P,14,FALSE))</f>
        <v>背板溝</v>
      </c>
      <c r="R542" s="174" t="str">
        <f ca="1">IF(VLOOKUP(F542,料單!$C:$Q,15,FALSE)="","",VLOOKUP(F542,料單!$C:$Q,15,FALSE))</f>
        <v>側</v>
      </c>
      <c r="S542" s="174" t="str">
        <f ca="1">IF(VLOOKUP(F542,料單!$C:$R,16,FALSE)="","",VLOOKUP(F542,料單!$C:$R,16,FALSE))</f>
        <v/>
      </c>
      <c r="T542" s="174" t="str">
        <f ca="1">IF(VLOOKUP(F542,料單!$C:$S,17,FALSE)="","",VLOOKUP(F542,料單!$C:$S,17,FALSE))</f>
        <v/>
      </c>
      <c r="U542" s="174" t="str">
        <f ca="1">_xlfn.IFNA(VLOOKUP(VLOOKUP(F542,料單!C:T,18,FALSE),資料庫!AM:AN,2,FALSE),"A")</f>
        <v>A</v>
      </c>
      <c r="V542" s="174">
        <f ca="1">IF(VLOOKUP(F542,料單!C:U,19,FALSE)="","",VLOOKUP(F542,料單!C:U,19,FALSE))</f>
        <v>1</v>
      </c>
      <c r="W542" s="361" t="str">
        <f t="shared" ca="1" si="41"/>
        <v>A</v>
      </c>
      <c r="X542" s="361" t="str">
        <f t="shared" ca="1" si="42"/>
        <v>A</v>
      </c>
      <c r="Y542" s="361" t="str">
        <f t="shared" ca="1" si="43"/>
        <v/>
      </c>
      <c r="Z542" s="361" t="str">
        <f t="shared" ca="1" si="44"/>
        <v/>
      </c>
      <c r="AA542" s="483">
        <f>料單!$K$3</f>
        <v>0</v>
      </c>
      <c r="AB542" s="483" t="str">
        <f>料單!$L$3</f>
        <v>拉、KD</v>
      </c>
    </row>
    <row r="543" spans="1:28" x14ac:dyDescent="0.25">
      <c r="A543" s="174">
        <f t="shared" si="40"/>
        <v>542</v>
      </c>
      <c r="B543" s="174" t="str">
        <f ca="1">料單!$C$1</f>
        <v>2026101401</v>
      </c>
      <c r="C543" s="174">
        <f>料單!$C$2</f>
        <v>0</v>
      </c>
      <c r="D543" s="6">
        <f>板材才數分析.!B543</f>
        <v>19</v>
      </c>
      <c r="E543" s="6">
        <f>板材才數分析.!C543</f>
        <v>0</v>
      </c>
      <c r="F543" s="6">
        <f>板材才數分析.!D543</f>
        <v>19002</v>
      </c>
      <c r="G543" s="6" t="str">
        <f ca="1">板材才數分析.!E543</f>
        <v>底板</v>
      </c>
      <c r="H543" s="6">
        <f ca="1">板材才數分析.!F543</f>
        <v>-36</v>
      </c>
      <c r="I543" s="6" t="str">
        <f ca="1">板材才數分析.!G543</f>
        <v>AA</v>
      </c>
      <c r="J543" s="6">
        <f ca="1">板材才數分析.!H543</f>
        <v>0</v>
      </c>
      <c r="K543" s="6" t="str">
        <f ca="1">板材才數分析.!I543</f>
        <v/>
      </c>
      <c r="L543" s="6">
        <f ca="1">板材才數分析.!J543</f>
        <v>18</v>
      </c>
      <c r="M543" s="6">
        <f ca="1">板材才數分析.!K543</f>
        <v>0</v>
      </c>
      <c r="N543" s="6" t="str">
        <f ca="1">板材才數分析.!L543</f>
        <v/>
      </c>
      <c r="O543" s="6">
        <f ca="1">板材才數分析.!M543</f>
        <v>0</v>
      </c>
      <c r="P543" t="str">
        <f ca="1">表格15[[#This Row],[封邊色號]]</f>
        <v/>
      </c>
      <c r="Q543" s="174" t="str">
        <f ca="1">IF(VLOOKUP(F543,料單!$C:$P,14,FALSE)="","",VLOOKUP(F543,料單!$C:$P,14,FALSE))</f>
        <v>背板溝</v>
      </c>
      <c r="R543" s="174" t="str">
        <f ca="1">IF(VLOOKUP(F543,料單!$C:$Q,15,FALSE)="","",VLOOKUP(F543,料單!$C:$Q,15,FALSE))</f>
        <v>側</v>
      </c>
      <c r="S543" s="174" t="str">
        <f ca="1">IF(VLOOKUP(F543,料單!$C:$R,16,FALSE)="","",VLOOKUP(F543,料單!$C:$R,16,FALSE))</f>
        <v/>
      </c>
      <c r="T543" s="174" t="str">
        <f ca="1">IF(VLOOKUP(F543,料單!$C:$S,17,FALSE)="","",VLOOKUP(F543,料單!$C:$S,17,FALSE))</f>
        <v/>
      </c>
      <c r="U543" s="174" t="str">
        <f ca="1">_xlfn.IFNA(VLOOKUP(VLOOKUP(F543,料單!C:T,18,FALSE),資料庫!AM:AN,2,FALSE),"A")</f>
        <v>A</v>
      </c>
      <c r="V543" s="174">
        <f ca="1">IF(VLOOKUP(F543,料單!C:U,19,FALSE)="","",VLOOKUP(F543,料單!C:U,19,FALSE))</f>
        <v>1</v>
      </c>
      <c r="W543" s="361" t="str">
        <f t="shared" ca="1" si="41"/>
        <v>A</v>
      </c>
      <c r="X543" s="361" t="str">
        <f t="shared" ca="1" si="42"/>
        <v>A</v>
      </c>
      <c r="Y543" s="361" t="str">
        <f t="shared" ca="1" si="43"/>
        <v/>
      </c>
      <c r="Z543" s="361" t="str">
        <f t="shared" ca="1" si="44"/>
        <v/>
      </c>
      <c r="AA543" s="483">
        <f>料單!$K$3</f>
        <v>0</v>
      </c>
      <c r="AB543" s="483" t="str">
        <f>料單!$L$3</f>
        <v>拉、KD</v>
      </c>
    </row>
    <row r="544" spans="1:28" x14ac:dyDescent="0.25">
      <c r="A544" s="174">
        <f t="shared" si="40"/>
        <v>543</v>
      </c>
      <c r="B544" s="174" t="str">
        <f ca="1">料單!$C$1</f>
        <v>2026101401</v>
      </c>
      <c r="C544" s="174">
        <f>料單!$C$2</f>
        <v>0</v>
      </c>
      <c r="D544" s="6">
        <f>板材才數分析.!B544</f>
        <v>19</v>
      </c>
      <c r="E544" s="6">
        <f>板材才數分析.!C544</f>
        <v>0</v>
      </c>
      <c r="F544" s="6">
        <f>板材才數分析.!D544</f>
        <v>19003</v>
      </c>
      <c r="G544" s="6" t="str">
        <f ca="1">板材才數分析.!E544</f>
        <v>左側板</v>
      </c>
      <c r="H544" s="6">
        <f ca="1">板材才數分析.!F544</f>
        <v>0</v>
      </c>
      <c r="I544" s="6" t="str">
        <f ca="1">板材才數分析.!G544</f>
        <v>AA</v>
      </c>
      <c r="J544" s="6">
        <f ca="1">板材才數分析.!H544</f>
        <v>0</v>
      </c>
      <c r="K544" s="6" t="str">
        <f ca="1">板材才數分析.!I544</f>
        <v>AA</v>
      </c>
      <c r="L544" s="6">
        <f ca="1">板材才數分析.!J544</f>
        <v>18</v>
      </c>
      <c r="M544" s="6">
        <f ca="1">板材才數分析.!K544</f>
        <v>0</v>
      </c>
      <c r="N544" s="6" t="str">
        <f ca="1">板材才數分析.!L544</f>
        <v/>
      </c>
      <c r="O544" s="6">
        <f ca="1">板材才數分析.!M544</f>
        <v>0</v>
      </c>
      <c r="P544" t="str">
        <f ca="1">表格15[[#This Row],[封邊色號]]</f>
        <v/>
      </c>
      <c r="Q544" s="174" t="str">
        <f ca="1">IF(VLOOKUP(F544,料單!$C:$P,14,FALSE)="","",VLOOKUP(F544,料單!$C:$P,14,FALSE))</f>
        <v>背板溝</v>
      </c>
      <c r="R544" s="174" t="str">
        <f ca="1">IF(VLOOKUP(F544,料單!$C:$Q,15,FALSE)="","",VLOOKUP(F544,料單!$C:$Q,15,FALSE))</f>
        <v>面</v>
      </c>
      <c r="S544" s="174" t="str">
        <f ca="1">IF(VLOOKUP(F544,料單!$C:$R,16,FALSE)="","",VLOOKUP(F544,料單!$C:$R,16,FALSE))</f>
        <v>排</v>
      </c>
      <c r="T544" s="174" t="str">
        <f ca="1">IF(VLOOKUP(F544,料單!$C:$S,17,FALSE)="","",VLOOKUP(F544,料單!$C:$S,17,FALSE))</f>
        <v/>
      </c>
      <c r="U544" s="174" t="str">
        <f ca="1">_xlfn.IFNA(VLOOKUP(VLOOKUP(F544,料單!C:T,18,FALSE),資料庫!AM:AN,2,FALSE),"A")</f>
        <v>A</v>
      </c>
      <c r="V544" s="174">
        <f ca="1">IF(VLOOKUP(F544,料單!C:U,19,FALSE)="","",VLOOKUP(F544,料單!C:U,19,FALSE))</f>
        <v>1</v>
      </c>
      <c r="W544" s="361" t="str">
        <f t="shared" ca="1" si="41"/>
        <v>A</v>
      </c>
      <c r="X544" s="361" t="str">
        <f t="shared" ca="1" si="42"/>
        <v>A</v>
      </c>
      <c r="Y544" s="361" t="str">
        <f t="shared" ca="1" si="43"/>
        <v>A</v>
      </c>
      <c r="Z544" s="361" t="str">
        <f t="shared" ca="1" si="44"/>
        <v>A</v>
      </c>
      <c r="AA544" s="483">
        <f>料單!$K$3</f>
        <v>0</v>
      </c>
      <c r="AB544" s="483" t="str">
        <f>料單!$L$3</f>
        <v>拉、KD</v>
      </c>
    </row>
    <row r="545" spans="1:28" x14ac:dyDescent="0.25">
      <c r="A545" s="174">
        <f t="shared" si="40"/>
        <v>544</v>
      </c>
      <c r="B545" s="174" t="str">
        <f ca="1">料單!$C$1</f>
        <v>2026101401</v>
      </c>
      <c r="C545" s="174">
        <f>料單!$C$2</f>
        <v>0</v>
      </c>
      <c r="D545" s="6">
        <f>板材才數分析.!B545</f>
        <v>19</v>
      </c>
      <c r="E545" s="6">
        <f>板材才數分析.!C545</f>
        <v>0</v>
      </c>
      <c r="F545" s="6">
        <f>板材才數分析.!D545</f>
        <v>19004</v>
      </c>
      <c r="G545" s="6" t="str">
        <f ca="1">板材才數分析.!E545</f>
        <v>右側板</v>
      </c>
      <c r="H545" s="6">
        <f ca="1">板材才數分析.!F545</f>
        <v>0</v>
      </c>
      <c r="I545" s="6" t="str">
        <f ca="1">板材才數分析.!G545</f>
        <v>AA</v>
      </c>
      <c r="J545" s="6">
        <f ca="1">板材才數分析.!H545</f>
        <v>0</v>
      </c>
      <c r="K545" s="6" t="str">
        <f ca="1">板材才數分析.!I545</f>
        <v>AA</v>
      </c>
      <c r="L545" s="6">
        <f ca="1">板材才數分析.!J545</f>
        <v>18</v>
      </c>
      <c r="M545" s="6">
        <f ca="1">板材才數分析.!K545</f>
        <v>0</v>
      </c>
      <c r="N545" s="6" t="str">
        <f ca="1">板材才數分析.!L545</f>
        <v/>
      </c>
      <c r="O545" s="6">
        <f ca="1">板材才數分析.!M545</f>
        <v>0</v>
      </c>
      <c r="P545" t="str">
        <f ca="1">表格15[[#This Row],[封邊色號]]</f>
        <v/>
      </c>
      <c r="Q545" s="174" t="str">
        <f ca="1">IF(VLOOKUP(F545,料單!$C:$P,14,FALSE)="","",VLOOKUP(F545,料單!$C:$P,14,FALSE))</f>
        <v>背板溝</v>
      </c>
      <c r="R545" s="174" t="str">
        <f ca="1">IF(VLOOKUP(F545,料單!$C:$Q,15,FALSE)="","",VLOOKUP(F545,料單!$C:$Q,15,FALSE))</f>
        <v>面</v>
      </c>
      <c r="S545" s="174" t="str">
        <f ca="1">IF(VLOOKUP(F545,料單!$C:$R,16,FALSE)="","",VLOOKUP(F545,料單!$C:$R,16,FALSE))</f>
        <v>排</v>
      </c>
      <c r="T545" s="174" t="str">
        <f ca="1">IF(VLOOKUP(F545,料單!$C:$S,17,FALSE)="","",VLOOKUP(F545,料單!$C:$S,17,FALSE))</f>
        <v/>
      </c>
      <c r="U545" s="174" t="str">
        <f ca="1">_xlfn.IFNA(VLOOKUP(VLOOKUP(F545,料單!C:T,18,FALSE),資料庫!AM:AN,2,FALSE),"A")</f>
        <v>A</v>
      </c>
      <c r="V545" s="174">
        <f ca="1">IF(VLOOKUP(F545,料單!C:U,19,FALSE)="","",VLOOKUP(F545,料單!C:U,19,FALSE))</f>
        <v>1</v>
      </c>
      <c r="W545" s="361" t="str">
        <f t="shared" ca="1" si="41"/>
        <v>A</v>
      </c>
      <c r="X545" s="361" t="str">
        <f t="shared" ca="1" si="42"/>
        <v>A</v>
      </c>
      <c r="Y545" s="361" t="str">
        <f t="shared" ca="1" si="43"/>
        <v>A</v>
      </c>
      <c r="Z545" s="361" t="str">
        <f t="shared" ca="1" si="44"/>
        <v>A</v>
      </c>
      <c r="AA545" s="483">
        <f>料單!$K$3</f>
        <v>0</v>
      </c>
      <c r="AB545" s="483" t="str">
        <f>料單!$L$3</f>
        <v>拉、KD</v>
      </c>
    </row>
    <row r="546" spans="1:28" x14ac:dyDescent="0.25">
      <c r="A546" s="174">
        <f t="shared" si="40"/>
        <v>545</v>
      </c>
      <c r="B546" s="174" t="str">
        <f ca="1">料單!$C$1</f>
        <v>2026101401</v>
      </c>
      <c r="C546" s="174">
        <f>料單!$C$2</f>
        <v>0</v>
      </c>
      <c r="D546" s="6">
        <f>板材才數分析.!B546</f>
        <v>19</v>
      </c>
      <c r="E546" s="6">
        <f>板材才數分析.!C546</f>
        <v>0</v>
      </c>
      <c r="F546" s="6">
        <f>板材才數分析.!D546</f>
        <v>19005</v>
      </c>
      <c r="G546" s="6" t="str">
        <f ca="1">板材才數分析.!E546</f>
        <v>背板</v>
      </c>
      <c r="H546" s="6">
        <f ca="1">板材才數分析.!F546</f>
        <v>-22</v>
      </c>
      <c r="I546" s="6" t="str">
        <f ca="1">板材才數分析.!G546</f>
        <v/>
      </c>
      <c r="J546" s="6">
        <f ca="1">板材才數分析.!H546</f>
        <v>-22</v>
      </c>
      <c r="K546" s="6" t="str">
        <f ca="1">板材才數分析.!I546</f>
        <v/>
      </c>
      <c r="L546" s="6">
        <f ca="1">板材才數分析.!J546</f>
        <v>4</v>
      </c>
      <c r="M546" s="6">
        <f ca="1">板材才數分析.!K546</f>
        <v>0</v>
      </c>
      <c r="N546" s="6" t="str">
        <f ca="1">板材才數分析.!L546</f>
        <v/>
      </c>
      <c r="O546" s="6">
        <f ca="1">板材才數分析.!M546</f>
        <v>0</v>
      </c>
      <c r="P546" t="str">
        <f ca="1">表格15[[#This Row],[封邊色號]]</f>
        <v/>
      </c>
      <c r="Q546" s="174" t="str">
        <f ca="1">IF(VLOOKUP(F546,料單!$C:$P,14,FALSE)="","",VLOOKUP(F546,料單!$C:$P,14,FALSE))</f>
        <v/>
      </c>
      <c r="R546" s="174" t="str">
        <f ca="1">IF(VLOOKUP(F546,料單!$C:$Q,15,FALSE)="","",VLOOKUP(F546,料單!$C:$Q,15,FALSE))</f>
        <v/>
      </c>
      <c r="S546" s="174" t="str">
        <f ca="1">IF(VLOOKUP(F546,料單!$C:$R,16,FALSE)="","",VLOOKUP(F546,料單!$C:$R,16,FALSE))</f>
        <v/>
      </c>
      <c r="T546" s="174" t="str">
        <f ca="1">IF(VLOOKUP(F546,料單!$C:$S,17,FALSE)="","",VLOOKUP(F546,料單!$C:$S,17,FALSE))</f>
        <v/>
      </c>
      <c r="U546" s="174" t="str">
        <f ca="1">_xlfn.IFNA(VLOOKUP(VLOOKUP(F546,料單!C:T,18,FALSE),資料庫!AM:AN,2,FALSE),"A")</f>
        <v>A</v>
      </c>
      <c r="V546" s="174">
        <f ca="1">IF(VLOOKUP(F546,料單!C:U,19,FALSE)="","",VLOOKUP(F546,料單!C:U,19,FALSE))</f>
        <v>1</v>
      </c>
      <c r="W546" s="361" t="str">
        <f t="shared" ca="1" si="41"/>
        <v/>
      </c>
      <c r="X546" s="361" t="str">
        <f t="shared" ca="1" si="42"/>
        <v/>
      </c>
      <c r="Y546" s="361" t="str">
        <f t="shared" ca="1" si="43"/>
        <v/>
      </c>
      <c r="Z546" s="361" t="str">
        <f t="shared" ca="1" si="44"/>
        <v/>
      </c>
      <c r="AA546" s="483">
        <f>料單!$K$3</f>
        <v>0</v>
      </c>
      <c r="AB546" s="483" t="str">
        <f>料單!$L$3</f>
        <v>拉、KD</v>
      </c>
    </row>
    <row r="547" spans="1:28" x14ac:dyDescent="0.25">
      <c r="A547" s="174">
        <f t="shared" si="40"/>
        <v>546</v>
      </c>
      <c r="B547" s="174" t="str">
        <f ca="1">料單!$C$1</f>
        <v>2026101401</v>
      </c>
      <c r="C547" s="174">
        <f>料單!$C$2</f>
        <v>0</v>
      </c>
      <c r="D547" s="6">
        <f>板材才數分析.!B547</f>
        <v>19</v>
      </c>
      <c r="E547" s="6">
        <f>板材才數分析.!C547</f>
        <v>0</v>
      </c>
      <c r="F547" s="6">
        <f>板材才數分析.!D547</f>
        <v>19006</v>
      </c>
      <c r="G547" s="6" t="str">
        <f ca="1">板材才數分析.!E547</f>
        <v>背拉桿</v>
      </c>
      <c r="H547" s="6">
        <f ca="1">板材才數分析.!F547</f>
        <v>-36</v>
      </c>
      <c r="I547" s="6" t="str">
        <f ca="1">板材才數分析.!G547</f>
        <v>AA</v>
      </c>
      <c r="J547" s="6">
        <f ca="1">板材才數分析.!H547</f>
        <v>120</v>
      </c>
      <c r="K547" s="6" t="str">
        <f ca="1">板材才數分析.!I547</f>
        <v/>
      </c>
      <c r="L547" s="6">
        <f ca="1">板材才數分析.!J547</f>
        <v>18</v>
      </c>
      <c r="M547" s="6">
        <f ca="1">板材才數分析.!K547</f>
        <v>0</v>
      </c>
      <c r="N547" s="6" t="str">
        <f ca="1">板材才數分析.!L547</f>
        <v/>
      </c>
      <c r="O547" s="6">
        <f ca="1">板材才數分析.!M547</f>
        <v>0</v>
      </c>
      <c r="P547" t="str">
        <f ca="1">表格15[[#This Row],[封邊色號]]</f>
        <v/>
      </c>
      <c r="Q547" s="174" t="str">
        <f ca="1">IF(VLOOKUP(F547,料單!$C:$P,14,FALSE)="","",VLOOKUP(F547,料單!$C:$P,14,FALSE))</f>
        <v/>
      </c>
      <c r="R547" s="174" t="str">
        <f ca="1">IF(VLOOKUP(F547,料單!$C:$Q,15,FALSE)="","",VLOOKUP(F547,料單!$C:$Q,15,FALSE))</f>
        <v>側</v>
      </c>
      <c r="S547" s="174" t="str">
        <f ca="1">IF(VLOOKUP(F547,料單!$C:$R,16,FALSE)="","",VLOOKUP(F547,料單!$C:$R,16,FALSE))</f>
        <v/>
      </c>
      <c r="T547" s="174" t="str">
        <f ca="1">IF(VLOOKUP(F547,料單!$C:$S,17,FALSE)="","",VLOOKUP(F547,料單!$C:$S,17,FALSE))</f>
        <v/>
      </c>
      <c r="U547" s="174" t="str">
        <f ca="1">_xlfn.IFNA(VLOOKUP(VLOOKUP(F547,料單!C:T,18,FALSE),資料庫!AM:AN,2,FALSE),"A")</f>
        <v>A</v>
      </c>
      <c r="V547" s="174">
        <f ca="1">IF(VLOOKUP(F547,料單!C:U,19,FALSE)="","",VLOOKUP(F547,料單!C:U,19,FALSE))</f>
        <v>1</v>
      </c>
      <c r="W547" s="361" t="str">
        <f t="shared" ca="1" si="41"/>
        <v>A</v>
      </c>
      <c r="X547" s="361" t="str">
        <f t="shared" ca="1" si="42"/>
        <v>A</v>
      </c>
      <c r="Y547" s="361" t="str">
        <f t="shared" ca="1" si="43"/>
        <v/>
      </c>
      <c r="Z547" s="361" t="str">
        <f t="shared" ca="1" si="44"/>
        <v/>
      </c>
      <c r="AA547" s="483">
        <f>料單!$K$3</f>
        <v>0</v>
      </c>
      <c r="AB547" s="483" t="str">
        <f>料單!$L$3</f>
        <v>拉、KD</v>
      </c>
    </row>
    <row r="548" spans="1:28" x14ac:dyDescent="0.25">
      <c r="A548" s="174">
        <f t="shared" si="40"/>
        <v>547</v>
      </c>
      <c r="B548" s="174" t="str">
        <f ca="1">料單!$C$1</f>
        <v>2026101401</v>
      </c>
      <c r="C548" s="174">
        <f>料單!$C$2</f>
        <v>0</v>
      </c>
      <c r="D548" s="6">
        <f>板材才數分析.!B548</f>
        <v>19</v>
      </c>
      <c r="E548" s="6">
        <f>板材才數分析.!C548</f>
        <v>0</v>
      </c>
      <c r="F548" s="6">
        <f>板材才數分析.!D548</f>
        <v>19007</v>
      </c>
      <c r="G548" s="6" t="str">
        <f ca="1">板材才數分析.!E548</f>
        <v>中立板</v>
      </c>
      <c r="H548" s="6">
        <f ca="1">板材才數分析.!F548</f>
        <v>-36</v>
      </c>
      <c r="I548" s="6" t="str">
        <f ca="1">板材才數分析.!G548</f>
        <v>AA</v>
      </c>
      <c r="J548" s="6">
        <f ca="1">板材才數分析.!H548</f>
        <v>-22</v>
      </c>
      <c r="K548" s="6" t="str">
        <f ca="1">板材才數分析.!I548</f>
        <v/>
      </c>
      <c r="L548" s="6">
        <f ca="1">板材才數分析.!J548</f>
        <v>18</v>
      </c>
      <c r="M548" s="6">
        <f ca="1">板材才數分析.!K548</f>
        <v>0</v>
      </c>
      <c r="N548" s="6" t="str">
        <f ca="1">板材才數分析.!L548</f>
        <v/>
      </c>
      <c r="O548" s="6">
        <f ca="1">板材才數分析.!M548</f>
        <v>0</v>
      </c>
      <c r="P548" t="str">
        <f ca="1">表格15[[#This Row],[封邊色號]]</f>
        <v/>
      </c>
      <c r="Q548" s="174" t="str">
        <f ca="1">IF(VLOOKUP(F548,料單!$C:$P,14,FALSE)="","",VLOOKUP(F548,料單!$C:$P,14,FALSE))</f>
        <v/>
      </c>
      <c r="R548" s="174" t="str">
        <f ca="1">IF(VLOOKUP(F548,料單!$C:$Q,15,FALSE)="","",VLOOKUP(F548,料單!$C:$Q,15,FALSE))</f>
        <v>側</v>
      </c>
      <c r="S548" s="174" t="str">
        <f ca="1">IF(VLOOKUP(F548,料單!$C:$R,16,FALSE)="","",VLOOKUP(F548,料單!$C:$R,16,FALSE))</f>
        <v>排</v>
      </c>
      <c r="T548" s="174" t="str">
        <f ca="1">IF(VLOOKUP(F548,料單!$C:$S,17,FALSE)="","",VLOOKUP(F548,料單!$C:$S,17,FALSE))</f>
        <v/>
      </c>
      <c r="U548" s="174" t="str">
        <f ca="1">_xlfn.IFNA(VLOOKUP(VLOOKUP(F548,料單!C:T,18,FALSE),資料庫!AM:AN,2,FALSE),"A")</f>
        <v>A</v>
      </c>
      <c r="V548" s="174">
        <f ca="1">IF(VLOOKUP(F548,料單!C:U,19,FALSE)="","",VLOOKUP(F548,料單!C:U,19,FALSE))</f>
        <v>1</v>
      </c>
      <c r="W548" s="361" t="str">
        <f t="shared" ca="1" si="41"/>
        <v>A</v>
      </c>
      <c r="X548" s="361" t="str">
        <f t="shared" ca="1" si="42"/>
        <v>A</v>
      </c>
      <c r="Y548" s="361" t="str">
        <f t="shared" ca="1" si="43"/>
        <v/>
      </c>
      <c r="Z548" s="361" t="str">
        <f t="shared" ca="1" si="44"/>
        <v/>
      </c>
      <c r="AA548" s="483">
        <f>料單!$K$3</f>
        <v>0</v>
      </c>
      <c r="AB548" s="483" t="str">
        <f>料單!$L$3</f>
        <v>拉、KD</v>
      </c>
    </row>
    <row r="549" spans="1:28" x14ac:dyDescent="0.25">
      <c r="A549" s="174">
        <f t="shared" si="40"/>
        <v>548</v>
      </c>
      <c r="B549" s="174" t="str">
        <f ca="1">料單!$C$1</f>
        <v>2026101401</v>
      </c>
      <c r="C549" s="174">
        <f>料單!$C$2</f>
        <v>0</v>
      </c>
      <c r="D549" s="6">
        <f>板材才數分析.!B549</f>
        <v>19</v>
      </c>
      <c r="E549" s="6">
        <f>板材才數分析.!C549</f>
        <v>0</v>
      </c>
      <c r="F549" s="6">
        <f>板材才數分析.!D549</f>
        <v>19008</v>
      </c>
      <c r="G549" s="6" t="str">
        <f ca="1">板材才數分析.!E549</f>
        <v>活隔</v>
      </c>
      <c r="H549" s="6">
        <f ca="1">板材才數分析.!F549</f>
        <v>0</v>
      </c>
      <c r="I549" s="6" t="str">
        <f ca="1">板材才數分析.!G549</f>
        <v>AA</v>
      </c>
      <c r="J549" s="6">
        <f ca="1">板材才數分析.!H549</f>
        <v>-32</v>
      </c>
      <c r="K549" s="6" t="str">
        <f ca="1">板材才數分析.!I549</f>
        <v>AA</v>
      </c>
      <c r="L549" s="6">
        <f ca="1">板材才數分析.!J549</f>
        <v>18</v>
      </c>
      <c r="M549" s="6">
        <f ca="1">板材才數分析.!K549</f>
        <v>0</v>
      </c>
      <c r="N549" s="6" t="str">
        <f ca="1">板材才數分析.!L549</f>
        <v/>
      </c>
      <c r="O549" s="6">
        <f ca="1">板材才數分析.!M549</f>
        <v>0</v>
      </c>
      <c r="P549" t="str">
        <f ca="1">表格15[[#This Row],[封邊色號]]</f>
        <v/>
      </c>
      <c r="Q549" s="174" t="str">
        <f ca="1">IF(VLOOKUP(F549,料單!$C:$P,14,FALSE)="","",VLOOKUP(F549,料單!$C:$P,14,FALSE))</f>
        <v/>
      </c>
      <c r="R549" s="174" t="str">
        <f ca="1">IF(VLOOKUP(F549,料單!$C:$Q,15,FALSE)="","",VLOOKUP(F549,料單!$C:$Q,15,FALSE))</f>
        <v/>
      </c>
      <c r="S549" s="174" t="str">
        <f ca="1">IF(VLOOKUP(F549,料單!$C:$R,16,FALSE)="","",VLOOKUP(F549,料單!$C:$R,16,FALSE))</f>
        <v/>
      </c>
      <c r="T549" s="174" t="str">
        <f ca="1">IF(VLOOKUP(F549,料單!$C:$S,17,FALSE)="","",VLOOKUP(F549,料單!$C:$S,17,FALSE))</f>
        <v/>
      </c>
      <c r="U549" s="174" t="str">
        <f ca="1">_xlfn.IFNA(VLOOKUP(VLOOKUP(F549,料單!C:T,18,FALSE),資料庫!AM:AN,2,FALSE),"A")</f>
        <v>A</v>
      </c>
      <c r="V549" s="174">
        <f ca="1">IF(VLOOKUP(F549,料單!C:U,19,FALSE)="","",VLOOKUP(F549,料單!C:U,19,FALSE))</f>
        <v>1</v>
      </c>
      <c r="W549" s="361" t="str">
        <f t="shared" ca="1" si="41"/>
        <v>A</v>
      </c>
      <c r="X549" s="361" t="str">
        <f t="shared" ca="1" si="42"/>
        <v>A</v>
      </c>
      <c r="Y549" s="361" t="str">
        <f t="shared" ca="1" si="43"/>
        <v>A</v>
      </c>
      <c r="Z549" s="361" t="str">
        <f t="shared" ca="1" si="44"/>
        <v>A</v>
      </c>
      <c r="AA549" s="483">
        <f>料單!$K$3</f>
        <v>0</v>
      </c>
      <c r="AB549" s="483" t="str">
        <f>料單!$L$3</f>
        <v>拉、KD</v>
      </c>
    </row>
    <row r="550" spans="1:28" x14ac:dyDescent="0.25">
      <c r="A550" s="174">
        <f t="shared" si="40"/>
        <v>549</v>
      </c>
      <c r="B550" s="174" t="str">
        <f ca="1">料單!$C$1</f>
        <v>2026101401</v>
      </c>
      <c r="C550" s="174">
        <f>料單!$C$2</f>
        <v>0</v>
      </c>
      <c r="D550" s="6">
        <f>板材才數分析.!B550</f>
        <v>19</v>
      </c>
      <c r="E550" s="6">
        <f>板材才數分析.!C550</f>
        <v>0</v>
      </c>
      <c r="F550" s="6">
        <f>板材才數分析.!D550</f>
        <v>19009</v>
      </c>
      <c r="G550" s="6" t="str">
        <f ca="1">板材才數分析.!E550</f>
        <v>固隔</v>
      </c>
      <c r="H550" s="6">
        <f ca="1">板材才數分析.!F550</f>
        <v>0</v>
      </c>
      <c r="I550" s="6" t="str">
        <f ca="1">板材才數分析.!G550</f>
        <v>AA</v>
      </c>
      <c r="J550" s="6">
        <f ca="1">板材才數分析.!H550</f>
        <v>-22</v>
      </c>
      <c r="K550" s="6" t="str">
        <f ca="1">板材才數分析.!I550</f>
        <v/>
      </c>
      <c r="L550" s="6">
        <f ca="1">板材才數分析.!J550</f>
        <v>18</v>
      </c>
      <c r="M550" s="6">
        <f ca="1">板材才數分析.!K550</f>
        <v>0</v>
      </c>
      <c r="N550" s="6" t="str">
        <f ca="1">板材才數分析.!L550</f>
        <v/>
      </c>
      <c r="O550" s="6">
        <f ca="1">板材才數分析.!M550</f>
        <v>0</v>
      </c>
      <c r="P550" t="str">
        <f ca="1">表格15[[#This Row],[封邊色號]]</f>
        <v/>
      </c>
      <c r="Q550" s="174" t="str">
        <f ca="1">IF(VLOOKUP(F550,料單!$C:$P,14,FALSE)="","",VLOOKUP(F550,料單!$C:$P,14,FALSE))</f>
        <v/>
      </c>
      <c r="R550" s="174" t="str">
        <f ca="1">IF(VLOOKUP(F550,料單!$C:$Q,15,FALSE)="","",VLOOKUP(F550,料單!$C:$Q,15,FALSE))</f>
        <v>固</v>
      </c>
      <c r="S550" s="174" t="str">
        <f ca="1">IF(VLOOKUP(F550,料單!$C:$R,16,FALSE)="","",VLOOKUP(F550,料單!$C:$R,16,FALSE))</f>
        <v/>
      </c>
      <c r="T550" s="174" t="str">
        <f ca="1">IF(VLOOKUP(F550,料單!$C:$S,17,FALSE)="","",VLOOKUP(F550,料單!$C:$S,17,FALSE))</f>
        <v/>
      </c>
      <c r="U550" s="174" t="str">
        <f ca="1">_xlfn.IFNA(VLOOKUP(VLOOKUP(F550,料單!C:T,18,FALSE),資料庫!AM:AN,2,FALSE),"A")</f>
        <v>A</v>
      </c>
      <c r="V550" s="174">
        <f ca="1">IF(VLOOKUP(F550,料單!C:U,19,FALSE)="","",VLOOKUP(F550,料單!C:U,19,FALSE))</f>
        <v>1</v>
      </c>
      <c r="W550" s="361" t="str">
        <f t="shared" ca="1" si="41"/>
        <v>A</v>
      </c>
      <c r="X550" s="361" t="str">
        <f t="shared" ca="1" si="42"/>
        <v>A</v>
      </c>
      <c r="Y550" s="361" t="str">
        <f t="shared" ca="1" si="43"/>
        <v/>
      </c>
      <c r="Z550" s="361" t="str">
        <f t="shared" ca="1" si="44"/>
        <v/>
      </c>
      <c r="AA550" s="483">
        <f>料單!$K$3</f>
        <v>0</v>
      </c>
      <c r="AB550" s="483" t="str">
        <f>料單!$L$3</f>
        <v>拉、KD</v>
      </c>
    </row>
    <row r="551" spans="1:28" x14ac:dyDescent="0.25">
      <c r="A551" s="174">
        <f t="shared" si="40"/>
        <v>550</v>
      </c>
      <c r="B551" s="174" t="str">
        <f ca="1">料單!$C$1</f>
        <v>2026101401</v>
      </c>
      <c r="C551" s="174">
        <f>料單!$C$2</f>
        <v>0</v>
      </c>
      <c r="D551" s="6">
        <f>板材才數分析.!B551</f>
        <v>19</v>
      </c>
      <c r="E551" s="6">
        <f>板材才數分析.!C551</f>
        <v>0</v>
      </c>
      <c r="F551" s="6">
        <f>板材才數分析.!D551</f>
        <v>19010</v>
      </c>
      <c r="G551" s="6" t="str">
        <f ca="1">板材才數分析.!E551</f>
        <v>左門板</v>
      </c>
      <c r="H551" s="6">
        <f ca="1">板材才數分析.!F551</f>
        <v>0</v>
      </c>
      <c r="I551" s="6" t="str">
        <f ca="1">板材才數分析.!G551</f>
        <v>AA</v>
      </c>
      <c r="J551" s="6">
        <f ca="1">板材才數分析.!H551</f>
        <v>-4</v>
      </c>
      <c r="K551" s="6" t="str">
        <f ca="1">板材才數分析.!I551</f>
        <v>AA</v>
      </c>
      <c r="L551" s="6">
        <f ca="1">板材才數分析.!J551</f>
        <v>18</v>
      </c>
      <c r="M551" s="6">
        <f ca="1">板材才數分析.!K551</f>
        <v>0</v>
      </c>
      <c r="N551" s="6" t="str">
        <f ca="1">板材才數分析.!L551</f>
        <v/>
      </c>
      <c r="O551" s="6">
        <f ca="1">板材才數分析.!M551</f>
        <v>0</v>
      </c>
      <c r="P551" t="str">
        <f ca="1">表格15[[#This Row],[封邊色號]]</f>
        <v/>
      </c>
      <c r="Q551" s="174" t="str">
        <f ca="1">IF(VLOOKUP(F551,料單!$C:$P,14,FALSE)="","",VLOOKUP(F551,料單!$C:$P,14,FALSE))</f>
        <v>鉸2</v>
      </c>
      <c r="R551" s="174" t="str">
        <f ca="1">IF(VLOOKUP(F551,料單!$C:$Q,15,FALSE)="","",VLOOKUP(F551,料單!$C:$Q,15,FALSE))</f>
        <v/>
      </c>
      <c r="S551" s="174" t="str">
        <f ca="1">IF(VLOOKUP(F551,料單!$C:$R,16,FALSE)="","",VLOOKUP(F551,料單!$C:$R,16,FALSE))</f>
        <v/>
      </c>
      <c r="T551" s="174" t="str">
        <f ca="1">IF(VLOOKUP(F551,料單!$C:$S,17,FALSE)="","",VLOOKUP(F551,料單!$C:$S,17,FALSE))</f>
        <v/>
      </c>
      <c r="U551" s="174" t="str">
        <f ca="1">_xlfn.IFNA(VLOOKUP(VLOOKUP(F551,料單!C:T,18,FALSE),資料庫!AM:AN,2,FALSE),"A")</f>
        <v>A</v>
      </c>
      <c r="V551" s="174">
        <f ca="1">IF(VLOOKUP(F551,料單!C:U,19,FALSE)="","",VLOOKUP(F551,料單!C:U,19,FALSE))</f>
        <v>1</v>
      </c>
      <c r="W551" s="361" t="str">
        <f t="shared" ca="1" si="41"/>
        <v>A</v>
      </c>
      <c r="X551" s="361" t="str">
        <f t="shared" ca="1" si="42"/>
        <v>A</v>
      </c>
      <c r="Y551" s="361" t="str">
        <f t="shared" ca="1" si="43"/>
        <v>A</v>
      </c>
      <c r="Z551" s="361" t="str">
        <f t="shared" ca="1" si="44"/>
        <v>A</v>
      </c>
      <c r="AA551" s="483">
        <f>料單!$K$3</f>
        <v>0</v>
      </c>
      <c r="AB551" s="483" t="str">
        <f>料單!$L$3</f>
        <v>拉、KD</v>
      </c>
    </row>
    <row r="552" spans="1:28" x14ac:dyDescent="0.25">
      <c r="A552" s="174">
        <f t="shared" si="40"/>
        <v>551</v>
      </c>
      <c r="B552" s="174" t="str">
        <f ca="1">料單!$C$1</f>
        <v>2026101401</v>
      </c>
      <c r="C552" s="174">
        <f>料單!$C$2</f>
        <v>0</v>
      </c>
      <c r="D552" s="6">
        <f>板材才數分析.!B552</f>
        <v>19</v>
      </c>
      <c r="E552" s="6">
        <f>板材才數分析.!C552</f>
        <v>0</v>
      </c>
      <c r="F552" s="6">
        <f>板材才數分析.!D552</f>
        <v>19011</v>
      </c>
      <c r="G552" s="6" t="str">
        <f ca="1">板材才數分析.!E552</f>
        <v>右門板</v>
      </c>
      <c r="H552" s="6">
        <f ca="1">板材才數分析.!F552</f>
        <v>0</v>
      </c>
      <c r="I552" s="6" t="str">
        <f ca="1">板材才數分析.!G552</f>
        <v>AA</v>
      </c>
      <c r="J552" s="6">
        <f ca="1">板材才數分析.!H552</f>
        <v>-4</v>
      </c>
      <c r="K552" s="6" t="str">
        <f ca="1">板材才數分析.!I552</f>
        <v>AA</v>
      </c>
      <c r="L552" s="6">
        <f ca="1">板材才數分析.!J552</f>
        <v>18</v>
      </c>
      <c r="M552" s="6">
        <f ca="1">板材才數分析.!K552</f>
        <v>0</v>
      </c>
      <c r="N552" s="6" t="str">
        <f ca="1">板材才數分析.!L552</f>
        <v/>
      </c>
      <c r="O552" s="6">
        <f ca="1">板材才數分析.!M552</f>
        <v>0</v>
      </c>
      <c r="P552" t="str">
        <f ca="1">表格15[[#This Row],[封邊色號]]</f>
        <v/>
      </c>
      <c r="Q552" s="174" t="str">
        <f ca="1">IF(VLOOKUP(F552,料單!$C:$P,14,FALSE)="","",VLOOKUP(F552,料單!$C:$P,14,FALSE))</f>
        <v>鉸2</v>
      </c>
      <c r="R552" s="174" t="str">
        <f ca="1">IF(VLOOKUP(F552,料單!$C:$Q,15,FALSE)="","",VLOOKUP(F552,料單!$C:$Q,15,FALSE))</f>
        <v/>
      </c>
      <c r="S552" s="174" t="str">
        <f ca="1">IF(VLOOKUP(F552,料單!$C:$R,16,FALSE)="","",VLOOKUP(F552,料單!$C:$R,16,FALSE))</f>
        <v/>
      </c>
      <c r="T552" s="174" t="str">
        <f ca="1">IF(VLOOKUP(F552,料單!$C:$S,17,FALSE)="","",VLOOKUP(F552,料單!$C:$S,17,FALSE))</f>
        <v/>
      </c>
      <c r="U552" s="174" t="str">
        <f ca="1">_xlfn.IFNA(VLOOKUP(VLOOKUP(F552,料單!C:T,18,FALSE),資料庫!AM:AN,2,FALSE),"A")</f>
        <v>A</v>
      </c>
      <c r="V552" s="174">
        <f ca="1">IF(VLOOKUP(F552,料單!C:U,19,FALSE)="","",VLOOKUP(F552,料單!C:U,19,FALSE))</f>
        <v>1</v>
      </c>
      <c r="W552" s="361" t="str">
        <f t="shared" ca="1" si="41"/>
        <v>A</v>
      </c>
      <c r="X552" s="361" t="str">
        <f t="shared" ca="1" si="42"/>
        <v>A</v>
      </c>
      <c r="Y552" s="361" t="str">
        <f t="shared" ca="1" si="43"/>
        <v>A</v>
      </c>
      <c r="Z552" s="361" t="str">
        <f t="shared" ca="1" si="44"/>
        <v>A</v>
      </c>
      <c r="AA552" s="483">
        <f>料單!$K$3</f>
        <v>0</v>
      </c>
      <c r="AB552" s="483" t="str">
        <f>料單!$L$3</f>
        <v>拉、KD</v>
      </c>
    </row>
    <row r="553" spans="1:28" x14ac:dyDescent="0.25">
      <c r="A553" s="174">
        <f t="shared" si="40"/>
        <v>552</v>
      </c>
      <c r="B553" s="174" t="str">
        <f ca="1">料單!$C$1</f>
        <v>2026101401</v>
      </c>
      <c r="C553" s="174">
        <f>料單!$C$2</f>
        <v>0</v>
      </c>
      <c r="D553" s="6">
        <f>板材才數分析.!B553</f>
        <v>19</v>
      </c>
      <c r="E553" s="6">
        <f>板材才數分析.!C553</f>
        <v>0</v>
      </c>
      <c r="F553" s="6">
        <f>板材才數分析.!D553</f>
        <v>19012</v>
      </c>
      <c r="G553" s="6">
        <f ca="1">板材才數分析.!E553</f>
        <v>0</v>
      </c>
      <c r="H553" s="6">
        <f ca="1">板材才數分析.!F553</f>
        <v>0</v>
      </c>
      <c r="I553" s="6" t="str">
        <f ca="1">板材才數分析.!G553</f>
        <v/>
      </c>
      <c r="J553" s="6">
        <f ca="1">板材才數分析.!H553</f>
        <v>0</v>
      </c>
      <c r="K553" s="6" t="str">
        <f ca="1">板材才數分析.!I553</f>
        <v/>
      </c>
      <c r="L553" s="6">
        <f ca="1">板材才數分析.!J553</f>
        <v>0</v>
      </c>
      <c r="M553" s="6">
        <f ca="1">板材才數分析.!K553</f>
        <v>0</v>
      </c>
      <c r="N553" s="6" t="str">
        <f ca="1">板材才數分析.!L553</f>
        <v/>
      </c>
      <c r="O553" s="6">
        <f ca="1">板材才數分析.!M553</f>
        <v>0</v>
      </c>
      <c r="P553" t="str">
        <f ca="1">表格15[[#This Row],[封邊色號]]</f>
        <v/>
      </c>
      <c r="Q553" s="174" t="str">
        <f ca="1">IF(VLOOKUP(F553,料單!$C:$P,14,FALSE)="","",VLOOKUP(F553,料單!$C:$P,14,FALSE))</f>
        <v/>
      </c>
      <c r="R553" s="174" t="str">
        <f ca="1">IF(VLOOKUP(F553,料單!$C:$Q,15,FALSE)="","",VLOOKUP(F553,料單!$C:$Q,15,FALSE))</f>
        <v/>
      </c>
      <c r="S553" s="174" t="str">
        <f ca="1">IF(VLOOKUP(F553,料單!$C:$R,16,FALSE)="","",VLOOKUP(F553,料單!$C:$R,16,FALSE))</f>
        <v/>
      </c>
      <c r="T553" s="174" t="str">
        <f ca="1">IF(VLOOKUP(F553,料單!$C:$S,17,FALSE)="","",VLOOKUP(F553,料單!$C:$S,17,FALSE))</f>
        <v/>
      </c>
      <c r="U553" s="174" t="str">
        <f ca="1">_xlfn.IFNA(VLOOKUP(VLOOKUP(F553,料單!C:T,18,FALSE),資料庫!AM:AN,2,FALSE),"A")</f>
        <v>A</v>
      </c>
      <c r="V553" s="174" t="str">
        <f ca="1">IF(VLOOKUP(F553,料單!C:U,19,FALSE)="","",VLOOKUP(F553,料單!C:U,19,FALSE))</f>
        <v/>
      </c>
      <c r="W553" s="361" t="str">
        <f t="shared" ca="1" si="41"/>
        <v/>
      </c>
      <c r="X553" s="361" t="str">
        <f t="shared" ca="1" si="42"/>
        <v/>
      </c>
      <c r="Y553" s="361" t="str">
        <f t="shared" ca="1" si="43"/>
        <v/>
      </c>
      <c r="Z553" s="361" t="str">
        <f t="shared" ca="1" si="44"/>
        <v/>
      </c>
      <c r="AA553" s="483">
        <f>料單!$K$3</f>
        <v>0</v>
      </c>
      <c r="AB553" s="483" t="str">
        <f>料單!$L$3</f>
        <v>拉、KD</v>
      </c>
    </row>
    <row r="554" spans="1:28" x14ac:dyDescent="0.25">
      <c r="A554" s="174">
        <f t="shared" si="40"/>
        <v>553</v>
      </c>
      <c r="B554" s="174" t="str">
        <f ca="1">料單!$C$1</f>
        <v>2026101401</v>
      </c>
      <c r="C554" s="174">
        <f>料單!$C$2</f>
        <v>0</v>
      </c>
      <c r="D554" s="6">
        <f>板材才數分析.!B554</f>
        <v>19</v>
      </c>
      <c r="E554" s="6">
        <f>板材才數分析.!C554</f>
        <v>0</v>
      </c>
      <c r="F554" s="6">
        <f>板材才數分析.!D554</f>
        <v>19013</v>
      </c>
      <c r="G554" s="6">
        <f ca="1">板材才數分析.!E554</f>
        <v>0</v>
      </c>
      <c r="H554" s="6">
        <f ca="1">板材才數分析.!F554</f>
        <v>0</v>
      </c>
      <c r="I554" s="6" t="str">
        <f ca="1">板材才數分析.!G554</f>
        <v/>
      </c>
      <c r="J554" s="6">
        <f ca="1">板材才數分析.!H554</f>
        <v>0</v>
      </c>
      <c r="K554" s="6" t="str">
        <f ca="1">板材才數分析.!I554</f>
        <v/>
      </c>
      <c r="L554" s="6">
        <f ca="1">板材才數分析.!J554</f>
        <v>0</v>
      </c>
      <c r="M554" s="6">
        <f ca="1">板材才數分析.!K554</f>
        <v>0</v>
      </c>
      <c r="N554" s="6" t="str">
        <f ca="1">板材才數分析.!L554</f>
        <v/>
      </c>
      <c r="O554" s="6">
        <f ca="1">板材才數分析.!M554</f>
        <v>0</v>
      </c>
      <c r="P554" t="str">
        <f ca="1">表格15[[#This Row],[封邊色號]]</f>
        <v/>
      </c>
      <c r="Q554" s="174" t="str">
        <f ca="1">IF(VLOOKUP(F554,料單!$C:$P,14,FALSE)="","",VLOOKUP(F554,料單!$C:$P,14,FALSE))</f>
        <v/>
      </c>
      <c r="R554" s="174" t="str">
        <f ca="1">IF(VLOOKUP(F554,料單!$C:$Q,15,FALSE)="","",VLOOKUP(F554,料單!$C:$Q,15,FALSE))</f>
        <v/>
      </c>
      <c r="S554" s="174" t="str">
        <f ca="1">IF(VLOOKUP(F554,料單!$C:$R,16,FALSE)="","",VLOOKUP(F554,料單!$C:$R,16,FALSE))</f>
        <v/>
      </c>
      <c r="T554" s="174" t="str">
        <f ca="1">IF(VLOOKUP(F554,料單!$C:$S,17,FALSE)="","",VLOOKUP(F554,料單!$C:$S,17,FALSE))</f>
        <v/>
      </c>
      <c r="U554" s="174" t="str">
        <f ca="1">_xlfn.IFNA(VLOOKUP(VLOOKUP(F554,料單!C:T,18,FALSE),資料庫!AM:AN,2,FALSE),"A")</f>
        <v>A</v>
      </c>
      <c r="V554" s="174" t="str">
        <f ca="1">IF(VLOOKUP(F554,料單!C:U,19,FALSE)="","",VLOOKUP(F554,料單!C:U,19,FALSE))</f>
        <v/>
      </c>
      <c r="W554" s="361" t="str">
        <f t="shared" ca="1" si="41"/>
        <v/>
      </c>
      <c r="X554" s="361" t="str">
        <f t="shared" ca="1" si="42"/>
        <v/>
      </c>
      <c r="Y554" s="361" t="str">
        <f t="shared" ca="1" si="43"/>
        <v/>
      </c>
      <c r="Z554" s="361" t="str">
        <f t="shared" ca="1" si="44"/>
        <v/>
      </c>
      <c r="AA554" s="483">
        <f>料單!$K$3</f>
        <v>0</v>
      </c>
      <c r="AB554" s="483" t="str">
        <f>料單!$L$3</f>
        <v>拉、KD</v>
      </c>
    </row>
    <row r="555" spans="1:28" x14ac:dyDescent="0.25">
      <c r="A555" s="174">
        <f t="shared" si="40"/>
        <v>554</v>
      </c>
      <c r="B555" s="174" t="str">
        <f ca="1">料單!$C$1</f>
        <v>2026101401</v>
      </c>
      <c r="C555" s="174">
        <f>料單!$C$2</f>
        <v>0</v>
      </c>
      <c r="D555" s="6">
        <f>板材才數分析.!B555</f>
        <v>19</v>
      </c>
      <c r="E555" s="6">
        <f>板材才數分析.!C555</f>
        <v>0</v>
      </c>
      <c r="F555" s="6">
        <f>板材才數分析.!D555</f>
        <v>19014</v>
      </c>
      <c r="G555" s="6">
        <f ca="1">板材才數分析.!E555</f>
        <v>0</v>
      </c>
      <c r="H555" s="6">
        <f ca="1">板材才數分析.!F555</f>
        <v>0</v>
      </c>
      <c r="I555" s="6" t="str">
        <f ca="1">板材才數分析.!G555</f>
        <v/>
      </c>
      <c r="J555" s="6">
        <f ca="1">板材才數分析.!H555</f>
        <v>0</v>
      </c>
      <c r="K555" s="6" t="str">
        <f ca="1">板材才數分析.!I555</f>
        <v/>
      </c>
      <c r="L555" s="6">
        <f ca="1">板材才數分析.!J555</f>
        <v>0</v>
      </c>
      <c r="M555" s="6">
        <f ca="1">板材才數分析.!K555</f>
        <v>0</v>
      </c>
      <c r="N555" s="6" t="str">
        <f ca="1">板材才數分析.!L555</f>
        <v/>
      </c>
      <c r="O555" s="6">
        <f ca="1">板材才數分析.!M555</f>
        <v>0</v>
      </c>
      <c r="P555" t="str">
        <f ca="1">表格15[[#This Row],[封邊色號]]</f>
        <v/>
      </c>
      <c r="Q555" s="174" t="str">
        <f ca="1">IF(VLOOKUP(F555,料單!$C:$P,14,FALSE)="","",VLOOKUP(F555,料單!$C:$P,14,FALSE))</f>
        <v/>
      </c>
      <c r="R555" s="174" t="str">
        <f ca="1">IF(VLOOKUP(F555,料單!$C:$Q,15,FALSE)="","",VLOOKUP(F555,料單!$C:$Q,15,FALSE))</f>
        <v/>
      </c>
      <c r="S555" s="174" t="str">
        <f ca="1">IF(VLOOKUP(F555,料單!$C:$R,16,FALSE)="","",VLOOKUP(F555,料單!$C:$R,16,FALSE))</f>
        <v/>
      </c>
      <c r="T555" s="174" t="str">
        <f ca="1">IF(VLOOKUP(F555,料單!$C:$S,17,FALSE)="","",VLOOKUP(F555,料單!$C:$S,17,FALSE))</f>
        <v/>
      </c>
      <c r="U555" s="174" t="str">
        <f ca="1">_xlfn.IFNA(VLOOKUP(VLOOKUP(F555,料單!C:T,18,FALSE),資料庫!AM:AN,2,FALSE),"A")</f>
        <v>A</v>
      </c>
      <c r="V555" s="174" t="str">
        <f ca="1">IF(VLOOKUP(F555,料單!C:U,19,FALSE)="","",VLOOKUP(F555,料單!C:U,19,FALSE))</f>
        <v/>
      </c>
      <c r="W555" s="361" t="str">
        <f t="shared" ca="1" si="41"/>
        <v/>
      </c>
      <c r="X555" s="361" t="str">
        <f t="shared" ca="1" si="42"/>
        <v/>
      </c>
      <c r="Y555" s="361" t="str">
        <f t="shared" ca="1" si="43"/>
        <v/>
      </c>
      <c r="Z555" s="361" t="str">
        <f t="shared" ca="1" si="44"/>
        <v/>
      </c>
      <c r="AA555" s="483">
        <f>料單!$K$3</f>
        <v>0</v>
      </c>
      <c r="AB555" s="483" t="str">
        <f>料單!$L$3</f>
        <v>拉、KD</v>
      </c>
    </row>
    <row r="556" spans="1:28" x14ac:dyDescent="0.25">
      <c r="A556" s="174">
        <f t="shared" si="40"/>
        <v>555</v>
      </c>
      <c r="B556" s="174" t="str">
        <f ca="1">料單!$C$1</f>
        <v>2026101401</v>
      </c>
      <c r="C556" s="174">
        <f>料單!$C$2</f>
        <v>0</v>
      </c>
      <c r="D556" s="6">
        <f>板材才數分析.!B556</f>
        <v>19</v>
      </c>
      <c r="E556" s="6">
        <f>板材才數分析.!C556</f>
        <v>0</v>
      </c>
      <c r="F556" s="6">
        <f>板材才數分析.!D556</f>
        <v>19015</v>
      </c>
      <c r="G556" s="6">
        <f ca="1">板材才數分析.!E556</f>
        <v>0</v>
      </c>
      <c r="H556" s="6">
        <f ca="1">板材才數分析.!F556</f>
        <v>0</v>
      </c>
      <c r="I556" s="6" t="str">
        <f ca="1">板材才數分析.!G556</f>
        <v/>
      </c>
      <c r="J556" s="6">
        <f ca="1">板材才數分析.!H556</f>
        <v>0</v>
      </c>
      <c r="K556" s="6" t="str">
        <f ca="1">板材才數分析.!I556</f>
        <v/>
      </c>
      <c r="L556" s="6">
        <f ca="1">板材才數分析.!J556</f>
        <v>0</v>
      </c>
      <c r="M556" s="6">
        <f ca="1">板材才數分析.!K556</f>
        <v>0</v>
      </c>
      <c r="N556" s="6" t="str">
        <f ca="1">板材才數分析.!L556</f>
        <v/>
      </c>
      <c r="O556" s="6">
        <f ca="1">板材才數分析.!M556</f>
        <v>0</v>
      </c>
      <c r="P556" t="str">
        <f ca="1">表格15[[#This Row],[封邊色號]]</f>
        <v/>
      </c>
      <c r="Q556" s="174" t="str">
        <f ca="1">IF(VLOOKUP(F556,料單!$C:$P,14,FALSE)="","",VLOOKUP(F556,料單!$C:$P,14,FALSE))</f>
        <v/>
      </c>
      <c r="R556" s="174" t="str">
        <f ca="1">IF(VLOOKUP(F556,料單!$C:$Q,15,FALSE)="","",VLOOKUP(F556,料單!$C:$Q,15,FALSE))</f>
        <v/>
      </c>
      <c r="S556" s="174" t="str">
        <f ca="1">IF(VLOOKUP(F556,料單!$C:$R,16,FALSE)="","",VLOOKUP(F556,料單!$C:$R,16,FALSE))</f>
        <v/>
      </c>
      <c r="T556" s="174" t="str">
        <f ca="1">IF(VLOOKUP(F556,料單!$C:$S,17,FALSE)="","",VLOOKUP(F556,料單!$C:$S,17,FALSE))</f>
        <v/>
      </c>
      <c r="U556" s="174" t="str">
        <f ca="1">_xlfn.IFNA(VLOOKUP(VLOOKUP(F556,料單!C:T,18,FALSE),資料庫!AM:AN,2,FALSE),"A")</f>
        <v>A</v>
      </c>
      <c r="V556" s="174" t="str">
        <f ca="1">IF(VLOOKUP(F556,料單!C:U,19,FALSE)="","",VLOOKUP(F556,料單!C:U,19,FALSE))</f>
        <v/>
      </c>
      <c r="W556" s="361" t="str">
        <f t="shared" ca="1" si="41"/>
        <v/>
      </c>
      <c r="X556" s="361" t="str">
        <f t="shared" ca="1" si="42"/>
        <v/>
      </c>
      <c r="Y556" s="361" t="str">
        <f t="shared" ca="1" si="43"/>
        <v/>
      </c>
      <c r="Z556" s="361" t="str">
        <f t="shared" ca="1" si="44"/>
        <v/>
      </c>
      <c r="AA556" s="483">
        <f>料單!$K$3</f>
        <v>0</v>
      </c>
      <c r="AB556" s="483" t="str">
        <f>料單!$L$3</f>
        <v>拉、KD</v>
      </c>
    </row>
    <row r="557" spans="1:28" x14ac:dyDescent="0.25">
      <c r="A557" s="174">
        <f t="shared" si="40"/>
        <v>556</v>
      </c>
      <c r="B557" s="174" t="str">
        <f ca="1">料單!$C$1</f>
        <v>2026101401</v>
      </c>
      <c r="C557" s="174">
        <f>料單!$C$2</f>
        <v>0</v>
      </c>
      <c r="D557" s="6">
        <f>板材才數分析.!B557</f>
        <v>19</v>
      </c>
      <c r="E557" s="6">
        <f>板材才數分析.!C557</f>
        <v>0</v>
      </c>
      <c r="F557" s="6">
        <f>板材才數分析.!D557</f>
        <v>19016</v>
      </c>
      <c r="G557" s="6">
        <f ca="1">板材才數分析.!E557</f>
        <v>0</v>
      </c>
      <c r="H557" s="6">
        <f ca="1">板材才數分析.!F557</f>
        <v>0</v>
      </c>
      <c r="I557" s="6" t="str">
        <f ca="1">板材才數分析.!G557</f>
        <v/>
      </c>
      <c r="J557" s="6">
        <f ca="1">板材才數分析.!H557</f>
        <v>0</v>
      </c>
      <c r="K557" s="6" t="str">
        <f ca="1">板材才數分析.!I557</f>
        <v/>
      </c>
      <c r="L557" s="6">
        <f ca="1">板材才數分析.!J557</f>
        <v>0</v>
      </c>
      <c r="M557" s="6">
        <f ca="1">板材才數分析.!K557</f>
        <v>0</v>
      </c>
      <c r="N557" s="6" t="str">
        <f ca="1">板材才數分析.!L557</f>
        <v/>
      </c>
      <c r="O557" s="6">
        <f ca="1">板材才數分析.!M557</f>
        <v>0</v>
      </c>
      <c r="P557" t="str">
        <f ca="1">表格15[[#This Row],[封邊色號]]</f>
        <v/>
      </c>
      <c r="Q557" s="174" t="str">
        <f ca="1">IF(VLOOKUP(F557,料單!$C:$P,14,FALSE)="","",VLOOKUP(F557,料單!$C:$P,14,FALSE))</f>
        <v/>
      </c>
      <c r="R557" s="174" t="str">
        <f ca="1">IF(VLOOKUP(F557,料單!$C:$Q,15,FALSE)="","",VLOOKUP(F557,料單!$C:$Q,15,FALSE))</f>
        <v/>
      </c>
      <c r="S557" s="174" t="str">
        <f ca="1">IF(VLOOKUP(F557,料單!$C:$R,16,FALSE)="","",VLOOKUP(F557,料單!$C:$R,16,FALSE))</f>
        <v/>
      </c>
      <c r="T557" s="174" t="str">
        <f ca="1">IF(VLOOKUP(F557,料單!$C:$S,17,FALSE)="","",VLOOKUP(F557,料單!$C:$S,17,FALSE))</f>
        <v/>
      </c>
      <c r="U557" s="174" t="str">
        <f ca="1">_xlfn.IFNA(VLOOKUP(VLOOKUP(F557,料單!C:T,18,FALSE),資料庫!AM:AN,2,FALSE),"A")</f>
        <v>A</v>
      </c>
      <c r="V557" s="174" t="str">
        <f ca="1">IF(VLOOKUP(F557,料單!C:U,19,FALSE)="","",VLOOKUP(F557,料單!C:U,19,FALSE))</f>
        <v/>
      </c>
      <c r="W557" s="361" t="str">
        <f t="shared" ca="1" si="41"/>
        <v/>
      </c>
      <c r="X557" s="361" t="str">
        <f t="shared" ca="1" si="42"/>
        <v/>
      </c>
      <c r="Y557" s="361" t="str">
        <f t="shared" ca="1" si="43"/>
        <v/>
      </c>
      <c r="Z557" s="361" t="str">
        <f t="shared" ca="1" si="44"/>
        <v/>
      </c>
      <c r="AA557" s="483">
        <f>料單!$K$3</f>
        <v>0</v>
      </c>
      <c r="AB557" s="483" t="str">
        <f>料單!$L$3</f>
        <v>拉、KD</v>
      </c>
    </row>
    <row r="558" spans="1:28" x14ac:dyDescent="0.25">
      <c r="A558" s="174">
        <f t="shared" si="40"/>
        <v>557</v>
      </c>
      <c r="B558" s="174" t="str">
        <f ca="1">料單!$C$1</f>
        <v>2026101401</v>
      </c>
      <c r="C558" s="174">
        <f>料單!$C$2</f>
        <v>0</v>
      </c>
      <c r="D558" s="6">
        <f>板材才數分析.!B558</f>
        <v>19</v>
      </c>
      <c r="E558" s="6">
        <f>板材才數分析.!C558</f>
        <v>0</v>
      </c>
      <c r="F558" s="6">
        <f>板材才數分析.!D558</f>
        <v>19017</v>
      </c>
      <c r="G558" s="6">
        <f ca="1">板材才數分析.!E558</f>
        <v>0</v>
      </c>
      <c r="H558" s="6">
        <f ca="1">板材才數分析.!F558</f>
        <v>0</v>
      </c>
      <c r="I558" s="6" t="str">
        <f ca="1">板材才數分析.!G558</f>
        <v/>
      </c>
      <c r="J558" s="6">
        <f ca="1">板材才數分析.!H558</f>
        <v>0</v>
      </c>
      <c r="K558" s="6" t="str">
        <f ca="1">板材才數分析.!I558</f>
        <v/>
      </c>
      <c r="L558" s="6">
        <f ca="1">板材才數分析.!J558</f>
        <v>0</v>
      </c>
      <c r="M558" s="6">
        <f ca="1">板材才數分析.!K558</f>
        <v>0</v>
      </c>
      <c r="N558" s="6" t="str">
        <f ca="1">板材才數分析.!L558</f>
        <v/>
      </c>
      <c r="O558" s="6">
        <f ca="1">板材才數分析.!M558</f>
        <v>0</v>
      </c>
      <c r="P558" t="str">
        <f ca="1">表格15[[#This Row],[封邊色號]]</f>
        <v/>
      </c>
      <c r="Q558" s="174" t="str">
        <f ca="1">IF(VLOOKUP(F558,料單!$C:$P,14,FALSE)="","",VLOOKUP(F558,料單!$C:$P,14,FALSE))</f>
        <v/>
      </c>
      <c r="R558" s="174" t="str">
        <f ca="1">IF(VLOOKUP(F558,料單!$C:$Q,15,FALSE)="","",VLOOKUP(F558,料單!$C:$Q,15,FALSE))</f>
        <v/>
      </c>
      <c r="S558" s="174" t="str">
        <f ca="1">IF(VLOOKUP(F558,料單!$C:$R,16,FALSE)="","",VLOOKUP(F558,料單!$C:$R,16,FALSE))</f>
        <v/>
      </c>
      <c r="T558" s="174" t="str">
        <f ca="1">IF(VLOOKUP(F558,料單!$C:$S,17,FALSE)="","",VLOOKUP(F558,料單!$C:$S,17,FALSE))</f>
        <v/>
      </c>
      <c r="U558" s="174" t="str">
        <f ca="1">_xlfn.IFNA(VLOOKUP(VLOOKUP(F558,料單!C:T,18,FALSE),資料庫!AM:AN,2,FALSE),"A")</f>
        <v>A</v>
      </c>
      <c r="V558" s="174" t="str">
        <f ca="1">IF(VLOOKUP(F558,料單!C:U,19,FALSE)="","",VLOOKUP(F558,料單!C:U,19,FALSE))</f>
        <v/>
      </c>
      <c r="W558" s="361" t="str">
        <f t="shared" ca="1" si="41"/>
        <v/>
      </c>
      <c r="X558" s="361" t="str">
        <f t="shared" ca="1" si="42"/>
        <v/>
      </c>
      <c r="Y558" s="361" t="str">
        <f t="shared" ca="1" si="43"/>
        <v/>
      </c>
      <c r="Z558" s="361" t="str">
        <f t="shared" ca="1" si="44"/>
        <v/>
      </c>
      <c r="AA558" s="483">
        <f>料單!$K$3</f>
        <v>0</v>
      </c>
      <c r="AB558" s="483" t="str">
        <f>料單!$L$3</f>
        <v>拉、KD</v>
      </c>
    </row>
    <row r="559" spans="1:28" x14ac:dyDescent="0.25">
      <c r="A559" s="174">
        <f t="shared" si="40"/>
        <v>558</v>
      </c>
      <c r="B559" s="174" t="str">
        <f ca="1">料單!$C$1</f>
        <v>2026101401</v>
      </c>
      <c r="C559" s="174">
        <f>料單!$C$2</f>
        <v>0</v>
      </c>
      <c r="D559" s="6">
        <f>板材才數分析.!B559</f>
        <v>19</v>
      </c>
      <c r="E559" s="6">
        <f>板材才數分析.!C559</f>
        <v>0</v>
      </c>
      <c r="F559" s="6">
        <f>板材才數分析.!D559</f>
        <v>19018</v>
      </c>
      <c r="G559" s="6">
        <f ca="1">板材才數分析.!E559</f>
        <v>0</v>
      </c>
      <c r="H559" s="6">
        <f ca="1">板材才數分析.!F559</f>
        <v>0</v>
      </c>
      <c r="I559" s="6" t="str">
        <f ca="1">板材才數分析.!G559</f>
        <v/>
      </c>
      <c r="J559" s="6">
        <f ca="1">板材才數分析.!H559</f>
        <v>0</v>
      </c>
      <c r="K559" s="6" t="str">
        <f ca="1">板材才數分析.!I559</f>
        <v/>
      </c>
      <c r="L559" s="6">
        <f ca="1">板材才數分析.!J559</f>
        <v>0</v>
      </c>
      <c r="M559" s="6">
        <f ca="1">板材才數分析.!K559</f>
        <v>0</v>
      </c>
      <c r="N559" s="6" t="str">
        <f ca="1">板材才數分析.!L559</f>
        <v/>
      </c>
      <c r="O559" s="6">
        <f ca="1">板材才數分析.!M559</f>
        <v>0</v>
      </c>
      <c r="P559" t="str">
        <f ca="1">表格15[[#This Row],[封邊色號]]</f>
        <v/>
      </c>
      <c r="Q559" s="174" t="str">
        <f ca="1">IF(VLOOKUP(F559,料單!$C:$P,14,FALSE)="","",VLOOKUP(F559,料單!$C:$P,14,FALSE))</f>
        <v/>
      </c>
      <c r="R559" s="174" t="str">
        <f ca="1">IF(VLOOKUP(F559,料單!$C:$Q,15,FALSE)="","",VLOOKUP(F559,料單!$C:$Q,15,FALSE))</f>
        <v/>
      </c>
      <c r="S559" s="174" t="str">
        <f ca="1">IF(VLOOKUP(F559,料單!$C:$R,16,FALSE)="","",VLOOKUP(F559,料單!$C:$R,16,FALSE))</f>
        <v/>
      </c>
      <c r="T559" s="174" t="str">
        <f ca="1">IF(VLOOKUP(F559,料單!$C:$S,17,FALSE)="","",VLOOKUP(F559,料單!$C:$S,17,FALSE))</f>
        <v/>
      </c>
      <c r="U559" s="174" t="str">
        <f ca="1">_xlfn.IFNA(VLOOKUP(VLOOKUP(F559,料單!C:T,18,FALSE),資料庫!AM:AN,2,FALSE),"A")</f>
        <v>A</v>
      </c>
      <c r="V559" s="174" t="str">
        <f ca="1">IF(VLOOKUP(F559,料單!C:U,19,FALSE)="","",VLOOKUP(F559,料單!C:U,19,FALSE))</f>
        <v/>
      </c>
      <c r="W559" s="361" t="str">
        <f t="shared" ca="1" si="41"/>
        <v/>
      </c>
      <c r="X559" s="361" t="str">
        <f t="shared" ca="1" si="42"/>
        <v/>
      </c>
      <c r="Y559" s="361" t="str">
        <f t="shared" ca="1" si="43"/>
        <v/>
      </c>
      <c r="Z559" s="361" t="str">
        <f t="shared" ca="1" si="44"/>
        <v/>
      </c>
      <c r="AA559" s="483">
        <f>料單!$K$3</f>
        <v>0</v>
      </c>
      <c r="AB559" s="483" t="str">
        <f>料單!$L$3</f>
        <v>拉、KD</v>
      </c>
    </row>
    <row r="560" spans="1:28" x14ac:dyDescent="0.25">
      <c r="A560" s="174">
        <f t="shared" si="40"/>
        <v>559</v>
      </c>
      <c r="B560" s="174" t="str">
        <f ca="1">料單!$C$1</f>
        <v>2026101401</v>
      </c>
      <c r="C560" s="174">
        <f>料單!$C$2</f>
        <v>0</v>
      </c>
      <c r="D560" s="6">
        <f>板材才數分析.!B560</f>
        <v>19</v>
      </c>
      <c r="E560" s="6">
        <f>板材才數分析.!C560</f>
        <v>0</v>
      </c>
      <c r="F560" s="6">
        <f>板材才數分析.!D560</f>
        <v>19019</v>
      </c>
      <c r="G560" s="6">
        <f ca="1">板材才數分析.!E560</f>
        <v>0</v>
      </c>
      <c r="H560" s="6">
        <f ca="1">板材才數分析.!F560</f>
        <v>0</v>
      </c>
      <c r="I560" s="6" t="str">
        <f ca="1">板材才數分析.!G560</f>
        <v/>
      </c>
      <c r="J560" s="6">
        <f ca="1">板材才數分析.!H560</f>
        <v>0</v>
      </c>
      <c r="K560" s="6" t="str">
        <f ca="1">板材才數分析.!I560</f>
        <v/>
      </c>
      <c r="L560" s="6">
        <f ca="1">板材才數分析.!J560</f>
        <v>0</v>
      </c>
      <c r="M560" s="6">
        <f ca="1">板材才數分析.!K560</f>
        <v>0</v>
      </c>
      <c r="N560" s="6" t="str">
        <f ca="1">板材才數分析.!L560</f>
        <v/>
      </c>
      <c r="O560" s="6">
        <f ca="1">板材才數分析.!M560</f>
        <v>0</v>
      </c>
      <c r="P560" t="str">
        <f ca="1">表格15[[#This Row],[封邊色號]]</f>
        <v/>
      </c>
      <c r="Q560" s="174" t="str">
        <f ca="1">IF(VLOOKUP(F560,料單!$C:$P,14,FALSE)="","",VLOOKUP(F560,料單!$C:$P,14,FALSE))</f>
        <v/>
      </c>
      <c r="R560" s="174" t="str">
        <f ca="1">IF(VLOOKUP(F560,料單!$C:$Q,15,FALSE)="","",VLOOKUP(F560,料單!$C:$Q,15,FALSE))</f>
        <v/>
      </c>
      <c r="S560" s="174" t="str">
        <f ca="1">IF(VLOOKUP(F560,料單!$C:$R,16,FALSE)="","",VLOOKUP(F560,料單!$C:$R,16,FALSE))</f>
        <v/>
      </c>
      <c r="T560" s="174" t="str">
        <f ca="1">IF(VLOOKUP(F560,料單!$C:$S,17,FALSE)="","",VLOOKUP(F560,料單!$C:$S,17,FALSE))</f>
        <v/>
      </c>
      <c r="U560" s="174" t="str">
        <f ca="1">_xlfn.IFNA(VLOOKUP(VLOOKUP(F560,料單!C:T,18,FALSE),資料庫!AM:AN,2,FALSE),"A")</f>
        <v>A</v>
      </c>
      <c r="V560" s="174" t="str">
        <f ca="1">IF(VLOOKUP(F560,料單!C:U,19,FALSE)="","",VLOOKUP(F560,料單!C:U,19,FALSE))</f>
        <v/>
      </c>
      <c r="W560" s="361" t="str">
        <f t="shared" ca="1" si="41"/>
        <v/>
      </c>
      <c r="X560" s="361" t="str">
        <f t="shared" ca="1" si="42"/>
        <v/>
      </c>
      <c r="Y560" s="361" t="str">
        <f t="shared" ca="1" si="43"/>
        <v/>
      </c>
      <c r="Z560" s="361" t="str">
        <f t="shared" ca="1" si="44"/>
        <v/>
      </c>
      <c r="AA560" s="483">
        <f>料單!$K$3</f>
        <v>0</v>
      </c>
      <c r="AB560" s="483" t="str">
        <f>料單!$L$3</f>
        <v>拉、KD</v>
      </c>
    </row>
    <row r="561" spans="1:28" x14ac:dyDescent="0.25">
      <c r="A561" s="174">
        <f t="shared" si="40"/>
        <v>560</v>
      </c>
      <c r="B561" s="174" t="str">
        <f ca="1">料單!$C$1</f>
        <v>2026101401</v>
      </c>
      <c r="C561" s="174">
        <f>料單!$C$2</f>
        <v>0</v>
      </c>
      <c r="D561" s="6">
        <f>板材才數分析.!B561</f>
        <v>19</v>
      </c>
      <c r="E561" s="6">
        <f>板材才數分析.!C561</f>
        <v>0</v>
      </c>
      <c r="F561" s="6">
        <f>板材才數分析.!D561</f>
        <v>19020</v>
      </c>
      <c r="G561" s="6">
        <f ca="1">板材才數分析.!E561</f>
        <v>0</v>
      </c>
      <c r="H561" s="6">
        <f ca="1">板材才數分析.!F561</f>
        <v>0</v>
      </c>
      <c r="I561" s="6" t="str">
        <f ca="1">板材才數分析.!G561</f>
        <v/>
      </c>
      <c r="J561" s="6">
        <f ca="1">板材才數分析.!H561</f>
        <v>0</v>
      </c>
      <c r="K561" s="6" t="str">
        <f ca="1">板材才數分析.!I561</f>
        <v/>
      </c>
      <c r="L561" s="6">
        <f ca="1">板材才數分析.!J561</f>
        <v>0</v>
      </c>
      <c r="M561" s="6">
        <f ca="1">板材才數分析.!K561</f>
        <v>0</v>
      </c>
      <c r="N561" s="6" t="str">
        <f ca="1">板材才數分析.!L561</f>
        <v/>
      </c>
      <c r="O561" s="6">
        <f ca="1">板材才數分析.!M561</f>
        <v>0</v>
      </c>
      <c r="P561" t="str">
        <f ca="1">表格15[[#This Row],[封邊色號]]</f>
        <v/>
      </c>
      <c r="Q561" s="174" t="str">
        <f ca="1">IF(VLOOKUP(F561,料單!$C:$P,14,FALSE)="","",VLOOKUP(F561,料單!$C:$P,14,FALSE))</f>
        <v/>
      </c>
      <c r="R561" s="174" t="str">
        <f ca="1">IF(VLOOKUP(F561,料單!$C:$Q,15,FALSE)="","",VLOOKUP(F561,料單!$C:$Q,15,FALSE))</f>
        <v/>
      </c>
      <c r="S561" s="174" t="str">
        <f ca="1">IF(VLOOKUP(F561,料單!$C:$R,16,FALSE)="","",VLOOKUP(F561,料單!$C:$R,16,FALSE))</f>
        <v/>
      </c>
      <c r="T561" s="174" t="str">
        <f ca="1">IF(VLOOKUP(F561,料單!$C:$S,17,FALSE)="","",VLOOKUP(F561,料單!$C:$S,17,FALSE))</f>
        <v/>
      </c>
      <c r="U561" s="174" t="str">
        <f ca="1">_xlfn.IFNA(VLOOKUP(VLOOKUP(F561,料單!C:T,18,FALSE),資料庫!AM:AN,2,FALSE),"A")</f>
        <v>A</v>
      </c>
      <c r="V561" s="174" t="str">
        <f ca="1">IF(VLOOKUP(F561,料單!C:U,19,FALSE)="","",VLOOKUP(F561,料單!C:U,19,FALSE))</f>
        <v/>
      </c>
      <c r="W561" s="361" t="str">
        <f t="shared" ca="1" si="41"/>
        <v/>
      </c>
      <c r="X561" s="361" t="str">
        <f t="shared" ca="1" si="42"/>
        <v/>
      </c>
      <c r="Y561" s="361" t="str">
        <f t="shared" ca="1" si="43"/>
        <v/>
      </c>
      <c r="Z561" s="361" t="str">
        <f t="shared" ca="1" si="44"/>
        <v/>
      </c>
      <c r="AA561" s="483">
        <f>料單!$K$3</f>
        <v>0</v>
      </c>
      <c r="AB561" s="483" t="str">
        <f>料單!$L$3</f>
        <v>拉、KD</v>
      </c>
    </row>
    <row r="562" spans="1:28" x14ac:dyDescent="0.25">
      <c r="A562" s="174">
        <f t="shared" si="40"/>
        <v>561</v>
      </c>
      <c r="B562" s="174" t="str">
        <f ca="1">料單!$C$1</f>
        <v>2026101401</v>
      </c>
      <c r="C562" s="174">
        <f>料單!$C$2</f>
        <v>0</v>
      </c>
      <c r="D562" s="6">
        <f>板材才數分析.!B562</f>
        <v>19</v>
      </c>
      <c r="E562" s="6">
        <f>板材才數分析.!C562</f>
        <v>0</v>
      </c>
      <c r="F562" s="6">
        <f>板材才數分析.!D562</f>
        <v>19021</v>
      </c>
      <c r="G562" s="6">
        <f ca="1">板材才數分析.!E562</f>
        <v>0</v>
      </c>
      <c r="H562" s="6">
        <f ca="1">板材才數分析.!F562</f>
        <v>0</v>
      </c>
      <c r="I562" s="6" t="str">
        <f ca="1">板材才數分析.!G562</f>
        <v/>
      </c>
      <c r="J562" s="6">
        <f ca="1">板材才數分析.!H562</f>
        <v>0</v>
      </c>
      <c r="K562" s="6" t="str">
        <f ca="1">板材才數分析.!I562</f>
        <v/>
      </c>
      <c r="L562" s="6">
        <f ca="1">板材才數分析.!J562</f>
        <v>0</v>
      </c>
      <c r="M562" s="6">
        <f ca="1">板材才數分析.!K562</f>
        <v>0</v>
      </c>
      <c r="N562" s="6" t="str">
        <f ca="1">板材才數分析.!L562</f>
        <v/>
      </c>
      <c r="O562" s="6">
        <f ca="1">板材才數分析.!M562</f>
        <v>0</v>
      </c>
      <c r="P562" t="str">
        <f ca="1">表格15[[#This Row],[封邊色號]]</f>
        <v/>
      </c>
      <c r="Q562" s="174" t="str">
        <f ca="1">IF(VLOOKUP(F562,料單!$C:$P,14,FALSE)="","",VLOOKUP(F562,料單!$C:$P,14,FALSE))</f>
        <v/>
      </c>
      <c r="R562" s="174" t="str">
        <f ca="1">IF(VLOOKUP(F562,料單!$C:$Q,15,FALSE)="","",VLOOKUP(F562,料單!$C:$Q,15,FALSE))</f>
        <v/>
      </c>
      <c r="S562" s="174" t="str">
        <f ca="1">IF(VLOOKUP(F562,料單!$C:$R,16,FALSE)="","",VLOOKUP(F562,料單!$C:$R,16,FALSE))</f>
        <v/>
      </c>
      <c r="T562" s="174" t="str">
        <f ca="1">IF(VLOOKUP(F562,料單!$C:$S,17,FALSE)="","",VLOOKUP(F562,料單!$C:$S,17,FALSE))</f>
        <v/>
      </c>
      <c r="U562" s="174" t="str">
        <f ca="1">_xlfn.IFNA(VLOOKUP(VLOOKUP(F562,料單!C:T,18,FALSE),資料庫!AM:AN,2,FALSE),"A")</f>
        <v>A</v>
      </c>
      <c r="V562" s="174" t="str">
        <f ca="1">IF(VLOOKUP(F562,料單!C:U,19,FALSE)="","",VLOOKUP(F562,料單!C:U,19,FALSE))</f>
        <v/>
      </c>
      <c r="W562" s="361" t="str">
        <f t="shared" ca="1" si="41"/>
        <v/>
      </c>
      <c r="X562" s="361" t="str">
        <f t="shared" ca="1" si="42"/>
        <v/>
      </c>
      <c r="Y562" s="361" t="str">
        <f t="shared" ca="1" si="43"/>
        <v/>
      </c>
      <c r="Z562" s="361" t="str">
        <f t="shared" ca="1" si="44"/>
        <v/>
      </c>
      <c r="AA562" s="483">
        <f>料單!$K$3</f>
        <v>0</v>
      </c>
      <c r="AB562" s="483" t="str">
        <f>料單!$L$3</f>
        <v>拉、KD</v>
      </c>
    </row>
    <row r="563" spans="1:28" x14ac:dyDescent="0.25">
      <c r="A563" s="174">
        <f t="shared" si="40"/>
        <v>562</v>
      </c>
      <c r="B563" s="174" t="str">
        <f ca="1">料單!$C$1</f>
        <v>2026101401</v>
      </c>
      <c r="C563" s="174">
        <f>料單!$C$2</f>
        <v>0</v>
      </c>
      <c r="D563" s="6">
        <f>板材才數分析.!B563</f>
        <v>19</v>
      </c>
      <c r="E563" s="6">
        <f>板材才數分析.!C563</f>
        <v>0</v>
      </c>
      <c r="F563" s="6">
        <f>板材才數分析.!D563</f>
        <v>19022</v>
      </c>
      <c r="G563" s="6">
        <f ca="1">板材才數分析.!E563</f>
        <v>0</v>
      </c>
      <c r="H563" s="6">
        <f ca="1">板材才數分析.!F563</f>
        <v>0</v>
      </c>
      <c r="I563" s="6" t="str">
        <f ca="1">板材才數分析.!G563</f>
        <v/>
      </c>
      <c r="J563" s="6">
        <f ca="1">板材才數分析.!H563</f>
        <v>0</v>
      </c>
      <c r="K563" s="6" t="str">
        <f ca="1">板材才數分析.!I563</f>
        <v/>
      </c>
      <c r="L563" s="6">
        <f ca="1">板材才數分析.!J563</f>
        <v>0</v>
      </c>
      <c r="M563" s="6">
        <f ca="1">板材才數分析.!K563</f>
        <v>0</v>
      </c>
      <c r="N563" s="6" t="str">
        <f ca="1">板材才數分析.!L563</f>
        <v/>
      </c>
      <c r="O563" s="6">
        <f ca="1">板材才數分析.!M563</f>
        <v>0</v>
      </c>
      <c r="P563" t="str">
        <f ca="1">表格15[[#This Row],[封邊色號]]</f>
        <v/>
      </c>
      <c r="Q563" s="174" t="str">
        <f ca="1">IF(VLOOKUP(F563,料單!$C:$P,14,FALSE)="","",VLOOKUP(F563,料單!$C:$P,14,FALSE))</f>
        <v/>
      </c>
      <c r="R563" s="174" t="str">
        <f ca="1">IF(VLOOKUP(F563,料單!$C:$Q,15,FALSE)="","",VLOOKUP(F563,料單!$C:$Q,15,FALSE))</f>
        <v/>
      </c>
      <c r="S563" s="174" t="str">
        <f ca="1">IF(VLOOKUP(F563,料單!$C:$R,16,FALSE)="","",VLOOKUP(F563,料單!$C:$R,16,FALSE))</f>
        <v/>
      </c>
      <c r="T563" s="174" t="str">
        <f ca="1">IF(VLOOKUP(F563,料單!$C:$S,17,FALSE)="","",VLOOKUP(F563,料單!$C:$S,17,FALSE))</f>
        <v/>
      </c>
      <c r="U563" s="174" t="str">
        <f ca="1">_xlfn.IFNA(VLOOKUP(VLOOKUP(F563,料單!C:T,18,FALSE),資料庫!AM:AN,2,FALSE),"A")</f>
        <v>A</v>
      </c>
      <c r="V563" s="174" t="str">
        <f ca="1">IF(VLOOKUP(F563,料單!C:U,19,FALSE)="","",VLOOKUP(F563,料單!C:U,19,FALSE))</f>
        <v/>
      </c>
      <c r="W563" s="361" t="str">
        <f t="shared" ca="1" si="41"/>
        <v/>
      </c>
      <c r="X563" s="361" t="str">
        <f t="shared" ca="1" si="42"/>
        <v/>
      </c>
      <c r="Y563" s="361" t="str">
        <f t="shared" ca="1" si="43"/>
        <v/>
      </c>
      <c r="Z563" s="361" t="str">
        <f t="shared" ca="1" si="44"/>
        <v/>
      </c>
      <c r="AA563" s="483">
        <f>料單!$K$3</f>
        <v>0</v>
      </c>
      <c r="AB563" s="483" t="str">
        <f>料單!$L$3</f>
        <v>拉、KD</v>
      </c>
    </row>
    <row r="564" spans="1:28" x14ac:dyDescent="0.25">
      <c r="A564" s="174">
        <f t="shared" si="40"/>
        <v>563</v>
      </c>
      <c r="B564" s="174" t="str">
        <f ca="1">料單!$C$1</f>
        <v>2026101401</v>
      </c>
      <c r="C564" s="174">
        <f>料單!$C$2</f>
        <v>0</v>
      </c>
      <c r="D564" s="6">
        <f>板材才數分析.!B564</f>
        <v>19</v>
      </c>
      <c r="E564" s="6">
        <f>板材才數分析.!C564</f>
        <v>0</v>
      </c>
      <c r="F564" s="6">
        <f>板材才數分析.!D564</f>
        <v>19023</v>
      </c>
      <c r="G564" s="6">
        <f ca="1">板材才數分析.!E564</f>
        <v>0</v>
      </c>
      <c r="H564" s="6">
        <f ca="1">板材才數分析.!F564</f>
        <v>0</v>
      </c>
      <c r="I564" s="6" t="str">
        <f ca="1">板材才數分析.!G564</f>
        <v/>
      </c>
      <c r="J564" s="6">
        <f ca="1">板材才數分析.!H564</f>
        <v>0</v>
      </c>
      <c r="K564" s="6" t="str">
        <f ca="1">板材才數分析.!I564</f>
        <v/>
      </c>
      <c r="L564" s="6">
        <f ca="1">板材才數分析.!J564</f>
        <v>0</v>
      </c>
      <c r="M564" s="6">
        <f ca="1">板材才數分析.!K564</f>
        <v>0</v>
      </c>
      <c r="N564" s="6" t="str">
        <f ca="1">板材才數分析.!L564</f>
        <v/>
      </c>
      <c r="O564" s="6">
        <f ca="1">板材才數分析.!M564</f>
        <v>0</v>
      </c>
      <c r="P564" t="str">
        <f ca="1">表格15[[#This Row],[封邊色號]]</f>
        <v/>
      </c>
      <c r="Q564" s="174" t="str">
        <f ca="1">IF(VLOOKUP(F564,料單!$C:$P,14,FALSE)="","",VLOOKUP(F564,料單!$C:$P,14,FALSE))</f>
        <v/>
      </c>
      <c r="R564" s="174" t="str">
        <f ca="1">IF(VLOOKUP(F564,料單!$C:$Q,15,FALSE)="","",VLOOKUP(F564,料單!$C:$Q,15,FALSE))</f>
        <v/>
      </c>
      <c r="S564" s="174" t="str">
        <f ca="1">IF(VLOOKUP(F564,料單!$C:$R,16,FALSE)="","",VLOOKUP(F564,料單!$C:$R,16,FALSE))</f>
        <v/>
      </c>
      <c r="T564" s="174" t="str">
        <f ca="1">IF(VLOOKUP(F564,料單!$C:$S,17,FALSE)="","",VLOOKUP(F564,料單!$C:$S,17,FALSE))</f>
        <v/>
      </c>
      <c r="U564" s="174" t="str">
        <f ca="1">_xlfn.IFNA(VLOOKUP(VLOOKUP(F564,料單!C:T,18,FALSE),資料庫!AM:AN,2,FALSE),"A")</f>
        <v>A</v>
      </c>
      <c r="V564" s="174" t="str">
        <f ca="1">IF(VLOOKUP(F564,料單!C:U,19,FALSE)="","",VLOOKUP(F564,料單!C:U,19,FALSE))</f>
        <v/>
      </c>
      <c r="W564" s="361" t="str">
        <f t="shared" ca="1" si="41"/>
        <v/>
      </c>
      <c r="X564" s="361" t="str">
        <f t="shared" ca="1" si="42"/>
        <v/>
      </c>
      <c r="Y564" s="361" t="str">
        <f t="shared" ca="1" si="43"/>
        <v/>
      </c>
      <c r="Z564" s="361" t="str">
        <f t="shared" ca="1" si="44"/>
        <v/>
      </c>
      <c r="AA564" s="483">
        <f>料單!$K$3</f>
        <v>0</v>
      </c>
      <c r="AB564" s="483" t="str">
        <f>料單!$L$3</f>
        <v>拉、KD</v>
      </c>
    </row>
    <row r="565" spans="1:28" x14ac:dyDescent="0.25">
      <c r="A565" s="174">
        <f t="shared" si="40"/>
        <v>564</v>
      </c>
      <c r="B565" s="174" t="str">
        <f ca="1">料單!$C$1</f>
        <v>2026101401</v>
      </c>
      <c r="C565" s="174">
        <f>料單!$C$2</f>
        <v>0</v>
      </c>
      <c r="D565" s="6">
        <f>板材才數分析.!B565</f>
        <v>19</v>
      </c>
      <c r="E565" s="6">
        <f>板材才數分析.!C565</f>
        <v>0</v>
      </c>
      <c r="F565" s="6">
        <f>板材才數分析.!D565</f>
        <v>19024</v>
      </c>
      <c r="G565" s="6">
        <f ca="1">板材才數分析.!E565</f>
        <v>0</v>
      </c>
      <c r="H565" s="6">
        <f ca="1">板材才數分析.!F565</f>
        <v>0</v>
      </c>
      <c r="I565" s="6" t="str">
        <f ca="1">板材才數分析.!G565</f>
        <v/>
      </c>
      <c r="J565" s="6">
        <f ca="1">板材才數分析.!H565</f>
        <v>0</v>
      </c>
      <c r="K565" s="6" t="str">
        <f ca="1">板材才數分析.!I565</f>
        <v/>
      </c>
      <c r="L565" s="6">
        <f ca="1">板材才數分析.!J565</f>
        <v>0</v>
      </c>
      <c r="M565" s="6">
        <f ca="1">板材才數分析.!K565</f>
        <v>0</v>
      </c>
      <c r="N565" s="6" t="str">
        <f ca="1">板材才數分析.!L565</f>
        <v/>
      </c>
      <c r="O565" s="6">
        <f ca="1">板材才數分析.!M565</f>
        <v>0</v>
      </c>
      <c r="P565" t="str">
        <f ca="1">表格15[[#This Row],[封邊色號]]</f>
        <v/>
      </c>
      <c r="Q565" s="174" t="str">
        <f ca="1">IF(VLOOKUP(F565,料單!$C:$P,14,FALSE)="","",VLOOKUP(F565,料單!$C:$P,14,FALSE))</f>
        <v/>
      </c>
      <c r="R565" s="174" t="str">
        <f ca="1">IF(VLOOKUP(F565,料單!$C:$Q,15,FALSE)="","",VLOOKUP(F565,料單!$C:$Q,15,FALSE))</f>
        <v/>
      </c>
      <c r="S565" s="174" t="str">
        <f ca="1">IF(VLOOKUP(F565,料單!$C:$R,16,FALSE)="","",VLOOKUP(F565,料單!$C:$R,16,FALSE))</f>
        <v/>
      </c>
      <c r="T565" s="174" t="str">
        <f ca="1">IF(VLOOKUP(F565,料單!$C:$S,17,FALSE)="","",VLOOKUP(F565,料單!$C:$S,17,FALSE))</f>
        <v/>
      </c>
      <c r="U565" s="174" t="str">
        <f ca="1">_xlfn.IFNA(VLOOKUP(VLOOKUP(F565,料單!C:T,18,FALSE),資料庫!AM:AN,2,FALSE),"A")</f>
        <v>A</v>
      </c>
      <c r="V565" s="174" t="str">
        <f ca="1">IF(VLOOKUP(F565,料單!C:U,19,FALSE)="","",VLOOKUP(F565,料單!C:U,19,FALSE))</f>
        <v/>
      </c>
      <c r="W565" s="361" t="str">
        <f t="shared" ca="1" si="41"/>
        <v/>
      </c>
      <c r="X565" s="361" t="str">
        <f t="shared" ca="1" si="42"/>
        <v/>
      </c>
      <c r="Y565" s="361" t="str">
        <f t="shared" ca="1" si="43"/>
        <v/>
      </c>
      <c r="Z565" s="361" t="str">
        <f t="shared" ca="1" si="44"/>
        <v/>
      </c>
      <c r="AA565" s="483">
        <f>料單!$K$3</f>
        <v>0</v>
      </c>
      <c r="AB565" s="483" t="str">
        <f>料單!$L$3</f>
        <v>拉、KD</v>
      </c>
    </row>
    <row r="566" spans="1:28" x14ac:dyDescent="0.25">
      <c r="A566" s="174">
        <f t="shared" si="40"/>
        <v>565</v>
      </c>
      <c r="B566" s="174" t="str">
        <f ca="1">料單!$C$1</f>
        <v>2026101401</v>
      </c>
      <c r="C566" s="174">
        <f>料單!$C$2</f>
        <v>0</v>
      </c>
      <c r="D566" s="6">
        <f>板材才數分析.!B566</f>
        <v>19</v>
      </c>
      <c r="E566" s="6">
        <f>板材才數分析.!C566</f>
        <v>0</v>
      </c>
      <c r="F566" s="6">
        <f>板材才數分析.!D566</f>
        <v>19025</v>
      </c>
      <c r="G566" s="6">
        <f ca="1">板材才數分析.!E566</f>
        <v>0</v>
      </c>
      <c r="H566" s="6">
        <f ca="1">板材才數分析.!F566</f>
        <v>0</v>
      </c>
      <c r="I566" s="6" t="str">
        <f ca="1">板材才數分析.!G566</f>
        <v/>
      </c>
      <c r="J566" s="6">
        <f ca="1">板材才數分析.!H566</f>
        <v>0</v>
      </c>
      <c r="K566" s="6" t="str">
        <f ca="1">板材才數分析.!I566</f>
        <v/>
      </c>
      <c r="L566" s="6">
        <f ca="1">板材才數分析.!J566</f>
        <v>0</v>
      </c>
      <c r="M566" s="6">
        <f ca="1">板材才數分析.!K566</f>
        <v>0</v>
      </c>
      <c r="N566" s="6" t="str">
        <f ca="1">板材才數分析.!L566</f>
        <v/>
      </c>
      <c r="O566" s="6">
        <f ca="1">板材才數分析.!M566</f>
        <v>0</v>
      </c>
      <c r="P566" t="str">
        <f ca="1">表格15[[#This Row],[封邊色號]]</f>
        <v/>
      </c>
      <c r="Q566" s="174" t="str">
        <f ca="1">IF(VLOOKUP(F566,料單!$C:$P,14,FALSE)="","",VLOOKUP(F566,料單!$C:$P,14,FALSE))</f>
        <v/>
      </c>
      <c r="R566" s="174" t="str">
        <f ca="1">IF(VLOOKUP(F566,料單!$C:$Q,15,FALSE)="","",VLOOKUP(F566,料單!$C:$Q,15,FALSE))</f>
        <v/>
      </c>
      <c r="S566" s="174" t="str">
        <f ca="1">IF(VLOOKUP(F566,料單!$C:$R,16,FALSE)="","",VLOOKUP(F566,料單!$C:$R,16,FALSE))</f>
        <v/>
      </c>
      <c r="T566" s="174" t="str">
        <f ca="1">IF(VLOOKUP(F566,料單!$C:$S,17,FALSE)="","",VLOOKUP(F566,料單!$C:$S,17,FALSE))</f>
        <v/>
      </c>
      <c r="U566" s="174" t="str">
        <f ca="1">_xlfn.IFNA(VLOOKUP(VLOOKUP(F566,料單!C:T,18,FALSE),資料庫!AM:AN,2,FALSE),"A")</f>
        <v>A</v>
      </c>
      <c r="V566" s="174" t="str">
        <f ca="1">IF(VLOOKUP(F566,料單!C:U,19,FALSE)="","",VLOOKUP(F566,料單!C:U,19,FALSE))</f>
        <v/>
      </c>
      <c r="W566" s="361" t="str">
        <f t="shared" ca="1" si="41"/>
        <v/>
      </c>
      <c r="X566" s="361" t="str">
        <f t="shared" ca="1" si="42"/>
        <v/>
      </c>
      <c r="Y566" s="361" t="str">
        <f t="shared" ca="1" si="43"/>
        <v/>
      </c>
      <c r="Z566" s="361" t="str">
        <f t="shared" ca="1" si="44"/>
        <v/>
      </c>
      <c r="AA566" s="483">
        <f>料單!$K$3</f>
        <v>0</v>
      </c>
      <c r="AB566" s="483" t="str">
        <f>料單!$L$3</f>
        <v>拉、KD</v>
      </c>
    </row>
    <row r="567" spans="1:28" x14ac:dyDescent="0.25">
      <c r="A567" s="174">
        <f t="shared" si="40"/>
        <v>566</v>
      </c>
      <c r="B567" s="174" t="str">
        <f ca="1">料單!$C$1</f>
        <v>2026101401</v>
      </c>
      <c r="C567" s="174">
        <f>料單!$C$2</f>
        <v>0</v>
      </c>
      <c r="D567" s="6">
        <f>板材才數分析.!B567</f>
        <v>19</v>
      </c>
      <c r="E567" s="6">
        <f>板材才數分析.!C567</f>
        <v>0</v>
      </c>
      <c r="F567" s="6">
        <f>板材才數分析.!D567</f>
        <v>19026</v>
      </c>
      <c r="G567" s="6">
        <f ca="1">板材才數分析.!E567</f>
        <v>0</v>
      </c>
      <c r="H567" s="6">
        <f ca="1">板材才數分析.!F567</f>
        <v>0</v>
      </c>
      <c r="I567" s="6" t="str">
        <f ca="1">板材才數分析.!G567</f>
        <v/>
      </c>
      <c r="J567" s="6">
        <f ca="1">板材才數分析.!H567</f>
        <v>0</v>
      </c>
      <c r="K567" s="6" t="str">
        <f ca="1">板材才數分析.!I567</f>
        <v/>
      </c>
      <c r="L567" s="6">
        <f ca="1">板材才數分析.!J567</f>
        <v>0</v>
      </c>
      <c r="M567" s="6">
        <f ca="1">板材才數分析.!K567</f>
        <v>0</v>
      </c>
      <c r="N567" s="6" t="str">
        <f ca="1">板材才數分析.!L567</f>
        <v/>
      </c>
      <c r="O567" s="6">
        <f ca="1">板材才數分析.!M567</f>
        <v>0</v>
      </c>
      <c r="P567" t="str">
        <f ca="1">表格15[[#This Row],[封邊色號]]</f>
        <v/>
      </c>
      <c r="Q567" s="174" t="str">
        <f ca="1">IF(VLOOKUP(F567,料單!$C:$P,14,FALSE)="","",VLOOKUP(F567,料單!$C:$P,14,FALSE))</f>
        <v/>
      </c>
      <c r="R567" s="174" t="str">
        <f ca="1">IF(VLOOKUP(F567,料單!$C:$Q,15,FALSE)="","",VLOOKUP(F567,料單!$C:$Q,15,FALSE))</f>
        <v/>
      </c>
      <c r="S567" s="174" t="str">
        <f ca="1">IF(VLOOKUP(F567,料單!$C:$R,16,FALSE)="","",VLOOKUP(F567,料單!$C:$R,16,FALSE))</f>
        <v/>
      </c>
      <c r="T567" s="174" t="str">
        <f ca="1">IF(VLOOKUP(F567,料單!$C:$S,17,FALSE)="","",VLOOKUP(F567,料單!$C:$S,17,FALSE))</f>
        <v/>
      </c>
      <c r="U567" s="174" t="str">
        <f ca="1">_xlfn.IFNA(VLOOKUP(VLOOKUP(F567,料單!C:T,18,FALSE),資料庫!AM:AN,2,FALSE),"A")</f>
        <v>A</v>
      </c>
      <c r="V567" s="174" t="str">
        <f ca="1">IF(VLOOKUP(F567,料單!C:U,19,FALSE)="","",VLOOKUP(F567,料單!C:U,19,FALSE))</f>
        <v/>
      </c>
      <c r="W567" s="361" t="str">
        <f t="shared" ca="1" si="41"/>
        <v/>
      </c>
      <c r="X567" s="361" t="str">
        <f t="shared" ca="1" si="42"/>
        <v/>
      </c>
      <c r="Y567" s="361" t="str">
        <f t="shared" ca="1" si="43"/>
        <v/>
      </c>
      <c r="Z567" s="361" t="str">
        <f t="shared" ca="1" si="44"/>
        <v/>
      </c>
      <c r="AA567" s="483">
        <f>料單!$K$3</f>
        <v>0</v>
      </c>
      <c r="AB567" s="483" t="str">
        <f>料單!$L$3</f>
        <v>拉、KD</v>
      </c>
    </row>
    <row r="568" spans="1:28" x14ac:dyDescent="0.25">
      <c r="A568" s="174">
        <f t="shared" si="40"/>
        <v>567</v>
      </c>
      <c r="B568" s="174" t="str">
        <f ca="1">料單!$C$1</f>
        <v>2026101401</v>
      </c>
      <c r="C568" s="174">
        <f>料單!$C$2</f>
        <v>0</v>
      </c>
      <c r="D568" s="6">
        <f>板材才數分析.!B568</f>
        <v>19</v>
      </c>
      <c r="E568" s="6">
        <f>板材才數分析.!C568</f>
        <v>0</v>
      </c>
      <c r="F568" s="6">
        <f>板材才數分析.!D568</f>
        <v>19027</v>
      </c>
      <c r="G568" s="6">
        <f ca="1">板材才數分析.!E568</f>
        <v>0</v>
      </c>
      <c r="H568" s="6">
        <f ca="1">板材才數分析.!F568</f>
        <v>0</v>
      </c>
      <c r="I568" s="6" t="str">
        <f ca="1">板材才數分析.!G568</f>
        <v/>
      </c>
      <c r="J568" s="6">
        <f ca="1">板材才數分析.!H568</f>
        <v>0</v>
      </c>
      <c r="K568" s="6" t="str">
        <f ca="1">板材才數分析.!I568</f>
        <v/>
      </c>
      <c r="L568" s="6">
        <f ca="1">板材才數分析.!J568</f>
        <v>0</v>
      </c>
      <c r="M568" s="6">
        <f ca="1">板材才數分析.!K568</f>
        <v>0</v>
      </c>
      <c r="N568" s="6" t="str">
        <f ca="1">板材才數分析.!L568</f>
        <v/>
      </c>
      <c r="O568" s="6">
        <f ca="1">板材才數分析.!M568</f>
        <v>0</v>
      </c>
      <c r="P568" t="str">
        <f ca="1">表格15[[#This Row],[封邊色號]]</f>
        <v/>
      </c>
      <c r="Q568" s="174" t="str">
        <f ca="1">IF(VLOOKUP(F568,料單!$C:$P,14,FALSE)="","",VLOOKUP(F568,料單!$C:$P,14,FALSE))</f>
        <v/>
      </c>
      <c r="R568" s="174" t="str">
        <f ca="1">IF(VLOOKUP(F568,料單!$C:$Q,15,FALSE)="","",VLOOKUP(F568,料單!$C:$Q,15,FALSE))</f>
        <v/>
      </c>
      <c r="S568" s="174" t="str">
        <f ca="1">IF(VLOOKUP(F568,料單!$C:$R,16,FALSE)="","",VLOOKUP(F568,料單!$C:$R,16,FALSE))</f>
        <v/>
      </c>
      <c r="T568" s="174" t="str">
        <f ca="1">IF(VLOOKUP(F568,料單!$C:$S,17,FALSE)="","",VLOOKUP(F568,料單!$C:$S,17,FALSE))</f>
        <v/>
      </c>
      <c r="U568" s="174" t="str">
        <f ca="1">_xlfn.IFNA(VLOOKUP(VLOOKUP(F568,料單!C:T,18,FALSE),資料庫!AM:AN,2,FALSE),"A")</f>
        <v>A</v>
      </c>
      <c r="V568" s="174" t="str">
        <f ca="1">IF(VLOOKUP(F568,料單!C:U,19,FALSE)="","",VLOOKUP(F568,料單!C:U,19,FALSE))</f>
        <v/>
      </c>
      <c r="W568" s="361" t="str">
        <f t="shared" ca="1" si="41"/>
        <v/>
      </c>
      <c r="X568" s="361" t="str">
        <f t="shared" ca="1" si="42"/>
        <v/>
      </c>
      <c r="Y568" s="361" t="str">
        <f t="shared" ca="1" si="43"/>
        <v/>
      </c>
      <c r="Z568" s="361" t="str">
        <f t="shared" ca="1" si="44"/>
        <v/>
      </c>
      <c r="AA568" s="483">
        <f>料單!$K$3</f>
        <v>0</v>
      </c>
      <c r="AB568" s="483" t="str">
        <f>料單!$L$3</f>
        <v>拉、KD</v>
      </c>
    </row>
    <row r="569" spans="1:28" x14ac:dyDescent="0.25">
      <c r="A569" s="174">
        <f t="shared" si="40"/>
        <v>568</v>
      </c>
      <c r="B569" s="174" t="str">
        <f ca="1">料單!$C$1</f>
        <v>2026101401</v>
      </c>
      <c r="C569" s="174">
        <f>料單!$C$2</f>
        <v>0</v>
      </c>
      <c r="D569" s="6">
        <f>板材才數分析.!B569</f>
        <v>19</v>
      </c>
      <c r="E569" s="6">
        <f>板材才數分析.!C569</f>
        <v>0</v>
      </c>
      <c r="F569" s="6">
        <f>板材才數分析.!D569</f>
        <v>19028</v>
      </c>
      <c r="G569" s="6">
        <f ca="1">板材才數分析.!E569</f>
        <v>0</v>
      </c>
      <c r="H569" s="6">
        <f ca="1">板材才數分析.!F569</f>
        <v>0</v>
      </c>
      <c r="I569" s="6" t="str">
        <f ca="1">板材才數分析.!G569</f>
        <v/>
      </c>
      <c r="J569" s="6">
        <f ca="1">板材才數分析.!H569</f>
        <v>0</v>
      </c>
      <c r="K569" s="6" t="str">
        <f ca="1">板材才數分析.!I569</f>
        <v/>
      </c>
      <c r="L569" s="6">
        <f ca="1">板材才數分析.!J569</f>
        <v>0</v>
      </c>
      <c r="M569" s="6">
        <f ca="1">板材才數分析.!K569</f>
        <v>0</v>
      </c>
      <c r="N569" s="6" t="str">
        <f ca="1">板材才數分析.!L569</f>
        <v/>
      </c>
      <c r="O569" s="6">
        <f ca="1">板材才數分析.!M569</f>
        <v>0</v>
      </c>
      <c r="P569" t="str">
        <f ca="1">表格15[[#This Row],[封邊色號]]</f>
        <v/>
      </c>
      <c r="Q569" s="174" t="str">
        <f ca="1">IF(VLOOKUP(F569,料單!$C:$P,14,FALSE)="","",VLOOKUP(F569,料單!$C:$P,14,FALSE))</f>
        <v/>
      </c>
      <c r="R569" s="174" t="str">
        <f ca="1">IF(VLOOKUP(F569,料單!$C:$Q,15,FALSE)="","",VLOOKUP(F569,料單!$C:$Q,15,FALSE))</f>
        <v/>
      </c>
      <c r="S569" s="174" t="str">
        <f ca="1">IF(VLOOKUP(F569,料單!$C:$R,16,FALSE)="","",VLOOKUP(F569,料單!$C:$R,16,FALSE))</f>
        <v/>
      </c>
      <c r="T569" s="174" t="str">
        <f ca="1">IF(VLOOKUP(F569,料單!$C:$S,17,FALSE)="","",VLOOKUP(F569,料單!$C:$S,17,FALSE))</f>
        <v/>
      </c>
      <c r="U569" s="174" t="str">
        <f ca="1">_xlfn.IFNA(VLOOKUP(VLOOKUP(F569,料單!C:T,18,FALSE),資料庫!AM:AN,2,FALSE),"A")</f>
        <v>A</v>
      </c>
      <c r="V569" s="174" t="str">
        <f ca="1">IF(VLOOKUP(F569,料單!C:U,19,FALSE)="","",VLOOKUP(F569,料單!C:U,19,FALSE))</f>
        <v/>
      </c>
      <c r="W569" s="361" t="str">
        <f t="shared" ca="1" si="41"/>
        <v/>
      </c>
      <c r="X569" s="361" t="str">
        <f t="shared" ca="1" si="42"/>
        <v/>
      </c>
      <c r="Y569" s="361" t="str">
        <f t="shared" ca="1" si="43"/>
        <v/>
      </c>
      <c r="Z569" s="361" t="str">
        <f t="shared" ca="1" si="44"/>
        <v/>
      </c>
      <c r="AA569" s="483">
        <f>料單!$K$3</f>
        <v>0</v>
      </c>
      <c r="AB569" s="483" t="str">
        <f>料單!$L$3</f>
        <v>拉、KD</v>
      </c>
    </row>
    <row r="570" spans="1:28" x14ac:dyDescent="0.25">
      <c r="A570" s="174">
        <f t="shared" si="40"/>
        <v>569</v>
      </c>
      <c r="B570" s="174" t="str">
        <f ca="1">料單!$C$1</f>
        <v>2026101401</v>
      </c>
      <c r="C570" s="174">
        <f>料單!$C$2</f>
        <v>0</v>
      </c>
      <c r="D570" s="6">
        <f>板材才數分析.!B570</f>
        <v>19</v>
      </c>
      <c r="E570" s="6">
        <f>板材才數分析.!C570</f>
        <v>0</v>
      </c>
      <c r="F570" s="6">
        <f>板材才數分析.!D570</f>
        <v>19029</v>
      </c>
      <c r="G570" s="6">
        <f ca="1">板材才數分析.!E570</f>
        <v>0</v>
      </c>
      <c r="H570" s="6">
        <f ca="1">板材才數分析.!F570</f>
        <v>0</v>
      </c>
      <c r="I570" s="6" t="str">
        <f ca="1">板材才數分析.!G570</f>
        <v/>
      </c>
      <c r="J570" s="6">
        <f ca="1">板材才數分析.!H570</f>
        <v>0</v>
      </c>
      <c r="K570" s="6" t="str">
        <f ca="1">板材才數分析.!I570</f>
        <v/>
      </c>
      <c r="L570" s="6">
        <f ca="1">板材才數分析.!J570</f>
        <v>0</v>
      </c>
      <c r="M570" s="6">
        <f ca="1">板材才數分析.!K570</f>
        <v>0</v>
      </c>
      <c r="N570" s="6" t="str">
        <f ca="1">板材才數分析.!L570</f>
        <v/>
      </c>
      <c r="O570" s="6">
        <f ca="1">板材才數分析.!M570</f>
        <v>0</v>
      </c>
      <c r="P570" t="str">
        <f ca="1">表格15[[#This Row],[封邊色號]]</f>
        <v/>
      </c>
      <c r="Q570" s="174" t="str">
        <f ca="1">IF(VLOOKUP(F570,料單!$C:$P,14,FALSE)="","",VLOOKUP(F570,料單!$C:$P,14,FALSE))</f>
        <v/>
      </c>
      <c r="R570" s="174" t="str">
        <f ca="1">IF(VLOOKUP(F570,料單!$C:$Q,15,FALSE)="","",VLOOKUP(F570,料單!$C:$Q,15,FALSE))</f>
        <v/>
      </c>
      <c r="S570" s="174" t="str">
        <f ca="1">IF(VLOOKUP(F570,料單!$C:$R,16,FALSE)="","",VLOOKUP(F570,料單!$C:$R,16,FALSE))</f>
        <v/>
      </c>
      <c r="T570" s="174" t="str">
        <f ca="1">IF(VLOOKUP(F570,料單!$C:$S,17,FALSE)="","",VLOOKUP(F570,料單!$C:$S,17,FALSE))</f>
        <v/>
      </c>
      <c r="U570" s="174" t="str">
        <f ca="1">_xlfn.IFNA(VLOOKUP(VLOOKUP(F570,料單!C:T,18,FALSE),資料庫!AM:AN,2,FALSE),"A")</f>
        <v>A</v>
      </c>
      <c r="V570" s="174" t="str">
        <f ca="1">IF(VLOOKUP(F570,料單!C:U,19,FALSE)="","",VLOOKUP(F570,料單!C:U,19,FALSE))</f>
        <v/>
      </c>
      <c r="W570" s="361" t="str">
        <f t="shared" ca="1" si="41"/>
        <v/>
      </c>
      <c r="X570" s="361" t="str">
        <f t="shared" ca="1" si="42"/>
        <v/>
      </c>
      <c r="Y570" s="361" t="str">
        <f t="shared" ca="1" si="43"/>
        <v/>
      </c>
      <c r="Z570" s="361" t="str">
        <f t="shared" ca="1" si="44"/>
        <v/>
      </c>
      <c r="AA570" s="483">
        <f>料單!$K$3</f>
        <v>0</v>
      </c>
      <c r="AB570" s="483" t="str">
        <f>料單!$L$3</f>
        <v>拉、KD</v>
      </c>
    </row>
    <row r="571" spans="1:28" s="242" customFormat="1" x14ac:dyDescent="0.25">
      <c r="A571" s="174">
        <f t="shared" si="40"/>
        <v>570</v>
      </c>
      <c r="B571" s="241" t="str">
        <f ca="1">料單!$C$1</f>
        <v>2026101401</v>
      </c>
      <c r="C571" s="241">
        <f>料單!$C$2</f>
        <v>0</v>
      </c>
      <c r="D571" s="245">
        <f>板材才數分析.!B571</f>
        <v>19</v>
      </c>
      <c r="E571" s="245">
        <f>板材才數分析.!C571</f>
        <v>0</v>
      </c>
      <c r="F571" s="245">
        <f>板材才數分析.!D571</f>
        <v>19030</v>
      </c>
      <c r="G571" s="245">
        <f ca="1">板材才數分析.!E571</f>
        <v>0</v>
      </c>
      <c r="H571" s="245">
        <f ca="1">板材才數分析.!F571</f>
        <v>0</v>
      </c>
      <c r="I571" s="245" t="str">
        <f ca="1">板材才數分析.!G571</f>
        <v/>
      </c>
      <c r="J571" s="245">
        <f ca="1">板材才數分析.!H571</f>
        <v>0</v>
      </c>
      <c r="K571" s="245" t="str">
        <f ca="1">板材才數分析.!I571</f>
        <v/>
      </c>
      <c r="L571" s="245">
        <f ca="1">板材才數分析.!J571</f>
        <v>0</v>
      </c>
      <c r="M571" s="245">
        <f ca="1">板材才數分析.!K571</f>
        <v>0</v>
      </c>
      <c r="N571" s="245" t="str">
        <f ca="1">板材才數分析.!L571</f>
        <v/>
      </c>
      <c r="O571" s="245">
        <f ca="1">板材才數分析.!M571</f>
        <v>0</v>
      </c>
      <c r="P571" t="str">
        <f ca="1">表格15[[#This Row],[封邊色號]]</f>
        <v/>
      </c>
      <c r="Q571" s="174" t="str">
        <f ca="1">IF(VLOOKUP(F571,料單!$C:$P,14,FALSE)="","",VLOOKUP(F571,料單!$C:$P,14,FALSE))</f>
        <v/>
      </c>
      <c r="R571" s="174" t="str">
        <f ca="1">IF(VLOOKUP(F571,料單!$C:$Q,15,FALSE)="","",VLOOKUP(F571,料單!$C:$Q,15,FALSE))</f>
        <v/>
      </c>
      <c r="S571" s="174" t="str">
        <f ca="1">IF(VLOOKUP(F571,料單!$C:$R,16,FALSE)="","",VLOOKUP(F571,料單!$C:$R,16,FALSE))</f>
        <v/>
      </c>
      <c r="T571" s="174" t="str">
        <f ca="1">IF(VLOOKUP(F571,料單!$C:$S,17,FALSE)="","",VLOOKUP(F571,料單!$C:$S,17,FALSE))</f>
        <v/>
      </c>
      <c r="U571" s="174" t="str">
        <f ca="1">_xlfn.IFNA(VLOOKUP(VLOOKUP(F571,料單!C:T,18,FALSE),資料庫!AM:AN,2,FALSE),"A")</f>
        <v>A</v>
      </c>
      <c r="V571" s="174" t="str">
        <f ca="1">IF(VLOOKUP(F571,料單!C:U,19,FALSE)="","",VLOOKUP(F571,料單!C:U,19,FALSE))</f>
        <v/>
      </c>
      <c r="W571" s="375" t="str">
        <f t="shared" ca="1" si="41"/>
        <v/>
      </c>
      <c r="X571" s="361" t="str">
        <f t="shared" ca="1" si="42"/>
        <v/>
      </c>
      <c r="Y571" s="375" t="str">
        <f t="shared" ca="1" si="43"/>
        <v/>
      </c>
      <c r="Z571" s="375" t="str">
        <f t="shared" ca="1" si="44"/>
        <v/>
      </c>
      <c r="AA571" s="483">
        <f>料單!$K$3</f>
        <v>0</v>
      </c>
      <c r="AB571" s="483" t="str">
        <f>料單!$L$3</f>
        <v>拉、KD</v>
      </c>
    </row>
    <row r="572" spans="1:28" x14ac:dyDescent="0.25">
      <c r="A572" s="174">
        <f t="shared" si="40"/>
        <v>571</v>
      </c>
      <c r="B572" s="174" t="str">
        <f ca="1">料單!$C$1</f>
        <v>2026101401</v>
      </c>
      <c r="C572" s="174">
        <f>料單!$C$2</f>
        <v>0</v>
      </c>
      <c r="D572" s="6">
        <f>板材才數分析.!B572</f>
        <v>20</v>
      </c>
      <c r="E572" s="6">
        <f>板材才數分析.!C572</f>
        <v>0</v>
      </c>
      <c r="F572" s="6">
        <f>板材才數分析.!D572</f>
        <v>20001</v>
      </c>
      <c r="G572" s="6" t="str">
        <f ca="1">板材才數分析.!E572</f>
        <v>頂板</v>
      </c>
      <c r="H572" s="6">
        <f ca="1">板材才數分析.!F572</f>
        <v>-36</v>
      </c>
      <c r="I572" s="6" t="str">
        <f ca="1">板材才數分析.!G572</f>
        <v>AA</v>
      </c>
      <c r="J572" s="6">
        <f ca="1">板材才數分析.!H572</f>
        <v>0</v>
      </c>
      <c r="K572" s="6" t="str">
        <f ca="1">板材才數分析.!I572</f>
        <v/>
      </c>
      <c r="L572" s="6">
        <f ca="1">板材才數分析.!J572</f>
        <v>18</v>
      </c>
      <c r="M572" s="6">
        <f ca="1">板材才數分析.!K572</f>
        <v>0</v>
      </c>
      <c r="N572" s="6" t="str">
        <f ca="1">板材才數分析.!L572</f>
        <v/>
      </c>
      <c r="O572" s="6">
        <f ca="1">板材才數分析.!M572</f>
        <v>0</v>
      </c>
      <c r="P572" t="str">
        <f ca="1">表格15[[#This Row],[封邊色號]]</f>
        <v/>
      </c>
      <c r="Q572" s="174" t="str">
        <f ca="1">IF(VLOOKUP(F572,料單!$C:$P,14,FALSE)="","",VLOOKUP(F572,料單!$C:$P,14,FALSE))</f>
        <v>背板溝</v>
      </c>
      <c r="R572" s="174" t="str">
        <f ca="1">IF(VLOOKUP(F572,料單!$C:$Q,15,FALSE)="","",VLOOKUP(F572,料單!$C:$Q,15,FALSE))</f>
        <v>側</v>
      </c>
      <c r="S572" s="174" t="str">
        <f ca="1">IF(VLOOKUP(F572,料單!$C:$R,16,FALSE)="","",VLOOKUP(F572,料單!$C:$R,16,FALSE))</f>
        <v/>
      </c>
      <c r="T572" s="174" t="str">
        <f ca="1">IF(VLOOKUP(F572,料單!$C:$S,17,FALSE)="","",VLOOKUP(F572,料單!$C:$S,17,FALSE))</f>
        <v/>
      </c>
      <c r="U572" s="174" t="str">
        <f ca="1">_xlfn.IFNA(VLOOKUP(VLOOKUP(F572,料單!C:T,18,FALSE),資料庫!AM:AN,2,FALSE),"A")</f>
        <v>A</v>
      </c>
      <c r="V572" s="174">
        <f ca="1">IF(VLOOKUP(F572,料單!C:U,19,FALSE)="","",VLOOKUP(F572,料單!C:U,19,FALSE))</f>
        <v>1</v>
      </c>
      <c r="W572" s="361" t="str">
        <f t="shared" ca="1" si="41"/>
        <v>A</v>
      </c>
      <c r="X572" s="361" t="str">
        <f t="shared" ca="1" si="42"/>
        <v>A</v>
      </c>
      <c r="Y572" s="361" t="str">
        <f t="shared" ca="1" si="43"/>
        <v/>
      </c>
      <c r="Z572" s="361" t="str">
        <f t="shared" ca="1" si="44"/>
        <v/>
      </c>
      <c r="AA572" s="483">
        <f>料單!$K$3</f>
        <v>0</v>
      </c>
      <c r="AB572" s="483" t="str">
        <f>料單!$L$3</f>
        <v>拉、KD</v>
      </c>
    </row>
    <row r="573" spans="1:28" x14ac:dyDescent="0.25">
      <c r="A573" s="174">
        <f t="shared" si="40"/>
        <v>572</v>
      </c>
      <c r="B573" s="174" t="str">
        <f ca="1">料單!$C$1</f>
        <v>2026101401</v>
      </c>
      <c r="C573" s="174">
        <f>料單!$C$2</f>
        <v>0</v>
      </c>
      <c r="D573" s="6">
        <f>板材才數分析.!B573</f>
        <v>20</v>
      </c>
      <c r="E573" s="6">
        <f>板材才數分析.!C573</f>
        <v>0</v>
      </c>
      <c r="F573" s="6">
        <f>板材才數分析.!D573</f>
        <v>20002</v>
      </c>
      <c r="G573" s="6" t="str">
        <f ca="1">板材才數分析.!E573</f>
        <v>底板</v>
      </c>
      <c r="H573" s="6">
        <f ca="1">板材才數分析.!F573</f>
        <v>-36</v>
      </c>
      <c r="I573" s="6" t="str">
        <f ca="1">板材才數分析.!G573</f>
        <v>AA</v>
      </c>
      <c r="J573" s="6">
        <f ca="1">板材才數分析.!H573</f>
        <v>0</v>
      </c>
      <c r="K573" s="6" t="str">
        <f ca="1">板材才數分析.!I573</f>
        <v/>
      </c>
      <c r="L573" s="6">
        <f ca="1">板材才數分析.!J573</f>
        <v>18</v>
      </c>
      <c r="M573" s="6">
        <f ca="1">板材才數分析.!K573</f>
        <v>0</v>
      </c>
      <c r="N573" s="6" t="str">
        <f ca="1">板材才數分析.!L573</f>
        <v/>
      </c>
      <c r="O573" s="6">
        <f ca="1">板材才數分析.!M573</f>
        <v>0</v>
      </c>
      <c r="P573" t="str">
        <f ca="1">表格15[[#This Row],[封邊色號]]</f>
        <v/>
      </c>
      <c r="Q573" s="174" t="str">
        <f ca="1">IF(VLOOKUP(F573,料單!$C:$P,14,FALSE)="","",VLOOKUP(F573,料單!$C:$P,14,FALSE))</f>
        <v>背板溝</v>
      </c>
      <c r="R573" s="174" t="str">
        <f ca="1">IF(VLOOKUP(F573,料單!$C:$Q,15,FALSE)="","",VLOOKUP(F573,料單!$C:$Q,15,FALSE))</f>
        <v>側</v>
      </c>
      <c r="S573" s="174" t="str">
        <f ca="1">IF(VLOOKUP(F573,料單!$C:$R,16,FALSE)="","",VLOOKUP(F573,料單!$C:$R,16,FALSE))</f>
        <v/>
      </c>
      <c r="T573" s="174" t="str">
        <f ca="1">IF(VLOOKUP(F573,料單!$C:$S,17,FALSE)="","",VLOOKUP(F573,料單!$C:$S,17,FALSE))</f>
        <v/>
      </c>
      <c r="U573" s="174" t="str">
        <f ca="1">_xlfn.IFNA(VLOOKUP(VLOOKUP(F573,料單!C:T,18,FALSE),資料庫!AM:AN,2,FALSE),"A")</f>
        <v>A</v>
      </c>
      <c r="V573" s="174">
        <f ca="1">IF(VLOOKUP(F573,料單!C:U,19,FALSE)="","",VLOOKUP(F573,料單!C:U,19,FALSE))</f>
        <v>1</v>
      </c>
      <c r="W573" s="361" t="str">
        <f t="shared" ca="1" si="41"/>
        <v>A</v>
      </c>
      <c r="X573" s="361" t="str">
        <f t="shared" ca="1" si="42"/>
        <v>A</v>
      </c>
      <c r="Y573" s="361" t="str">
        <f t="shared" ca="1" si="43"/>
        <v/>
      </c>
      <c r="Z573" s="361" t="str">
        <f t="shared" ca="1" si="44"/>
        <v/>
      </c>
      <c r="AA573" s="483">
        <f>料單!$K$3</f>
        <v>0</v>
      </c>
      <c r="AB573" s="483" t="str">
        <f>料單!$L$3</f>
        <v>拉、KD</v>
      </c>
    </row>
    <row r="574" spans="1:28" x14ac:dyDescent="0.25">
      <c r="A574" s="174">
        <f t="shared" si="40"/>
        <v>573</v>
      </c>
      <c r="B574" s="174" t="str">
        <f ca="1">料單!$C$1</f>
        <v>2026101401</v>
      </c>
      <c r="C574" s="174">
        <f>料單!$C$2</f>
        <v>0</v>
      </c>
      <c r="D574" s="6">
        <f>板材才數分析.!B574</f>
        <v>20</v>
      </c>
      <c r="E574" s="6">
        <f>板材才數分析.!C574</f>
        <v>0</v>
      </c>
      <c r="F574" s="6">
        <f>板材才數分析.!D574</f>
        <v>20003</v>
      </c>
      <c r="G574" s="6" t="str">
        <f ca="1">板材才數分析.!E574</f>
        <v>左側板</v>
      </c>
      <c r="H574" s="6">
        <f ca="1">板材才數分析.!F574</f>
        <v>0</v>
      </c>
      <c r="I574" s="6" t="str">
        <f ca="1">板材才數分析.!G574</f>
        <v>AA</v>
      </c>
      <c r="J574" s="6">
        <f ca="1">板材才數分析.!H574</f>
        <v>0</v>
      </c>
      <c r="K574" s="6" t="str">
        <f ca="1">板材才數分析.!I574</f>
        <v>AA</v>
      </c>
      <c r="L574" s="6">
        <f ca="1">板材才數分析.!J574</f>
        <v>18</v>
      </c>
      <c r="M574" s="6">
        <f ca="1">板材才數分析.!K574</f>
        <v>0</v>
      </c>
      <c r="N574" s="6" t="str">
        <f ca="1">板材才數分析.!L574</f>
        <v/>
      </c>
      <c r="O574" s="6">
        <f ca="1">板材才數分析.!M574</f>
        <v>0</v>
      </c>
      <c r="P574" t="str">
        <f ca="1">表格15[[#This Row],[封邊色號]]</f>
        <v/>
      </c>
      <c r="Q574" s="174" t="str">
        <f ca="1">IF(VLOOKUP(F574,料單!$C:$P,14,FALSE)="","",VLOOKUP(F574,料單!$C:$P,14,FALSE))</f>
        <v>背板溝</v>
      </c>
      <c r="R574" s="174" t="str">
        <f ca="1">IF(VLOOKUP(F574,料單!$C:$Q,15,FALSE)="","",VLOOKUP(F574,料單!$C:$Q,15,FALSE))</f>
        <v>面</v>
      </c>
      <c r="S574" s="174" t="str">
        <f ca="1">IF(VLOOKUP(F574,料單!$C:$R,16,FALSE)="","",VLOOKUP(F574,料單!$C:$R,16,FALSE))</f>
        <v>排</v>
      </c>
      <c r="T574" s="174" t="str">
        <f ca="1">IF(VLOOKUP(F574,料單!$C:$S,17,FALSE)="","",VLOOKUP(F574,料單!$C:$S,17,FALSE))</f>
        <v/>
      </c>
      <c r="U574" s="174" t="str">
        <f ca="1">_xlfn.IFNA(VLOOKUP(VLOOKUP(F574,料單!C:T,18,FALSE),資料庫!AM:AN,2,FALSE),"A")</f>
        <v>A</v>
      </c>
      <c r="V574" s="174">
        <f ca="1">IF(VLOOKUP(F574,料單!C:U,19,FALSE)="","",VLOOKUP(F574,料單!C:U,19,FALSE))</f>
        <v>1</v>
      </c>
      <c r="W574" s="361" t="str">
        <f t="shared" ca="1" si="41"/>
        <v>A</v>
      </c>
      <c r="X574" s="361" t="str">
        <f t="shared" ca="1" si="42"/>
        <v>A</v>
      </c>
      <c r="Y574" s="361" t="str">
        <f t="shared" ca="1" si="43"/>
        <v>A</v>
      </c>
      <c r="Z574" s="361" t="str">
        <f t="shared" ca="1" si="44"/>
        <v>A</v>
      </c>
      <c r="AA574" s="483">
        <f>料單!$K$3</f>
        <v>0</v>
      </c>
      <c r="AB574" s="483" t="str">
        <f>料單!$L$3</f>
        <v>拉、KD</v>
      </c>
    </row>
    <row r="575" spans="1:28" x14ac:dyDescent="0.25">
      <c r="A575" s="174">
        <f t="shared" si="40"/>
        <v>574</v>
      </c>
      <c r="B575" s="174" t="str">
        <f ca="1">料單!$C$1</f>
        <v>2026101401</v>
      </c>
      <c r="C575" s="174">
        <f>料單!$C$2</f>
        <v>0</v>
      </c>
      <c r="D575" s="6">
        <f>板材才數分析.!B575</f>
        <v>20</v>
      </c>
      <c r="E575" s="6">
        <f>板材才數分析.!C575</f>
        <v>0</v>
      </c>
      <c r="F575" s="6">
        <f>板材才數分析.!D575</f>
        <v>20004</v>
      </c>
      <c r="G575" s="6" t="str">
        <f ca="1">板材才數分析.!E575</f>
        <v>右側板</v>
      </c>
      <c r="H575" s="6">
        <f ca="1">板材才數分析.!F575</f>
        <v>0</v>
      </c>
      <c r="I575" s="6" t="str">
        <f ca="1">板材才數分析.!G575</f>
        <v>AA</v>
      </c>
      <c r="J575" s="6">
        <f ca="1">板材才數分析.!H575</f>
        <v>0</v>
      </c>
      <c r="K575" s="6" t="str">
        <f ca="1">板材才數分析.!I575</f>
        <v>AA</v>
      </c>
      <c r="L575" s="6">
        <f ca="1">板材才數分析.!J575</f>
        <v>18</v>
      </c>
      <c r="M575" s="6">
        <f ca="1">板材才數分析.!K575</f>
        <v>0</v>
      </c>
      <c r="N575" s="6" t="str">
        <f ca="1">板材才數分析.!L575</f>
        <v/>
      </c>
      <c r="O575" s="6">
        <f ca="1">板材才數分析.!M575</f>
        <v>0</v>
      </c>
      <c r="P575" t="str">
        <f ca="1">表格15[[#This Row],[封邊色號]]</f>
        <v/>
      </c>
      <c r="Q575" s="174" t="str">
        <f ca="1">IF(VLOOKUP(F575,料單!$C:$P,14,FALSE)="","",VLOOKUP(F575,料單!$C:$P,14,FALSE))</f>
        <v>背板溝</v>
      </c>
      <c r="R575" s="174" t="str">
        <f ca="1">IF(VLOOKUP(F575,料單!$C:$Q,15,FALSE)="","",VLOOKUP(F575,料單!$C:$Q,15,FALSE))</f>
        <v>面</v>
      </c>
      <c r="S575" s="174" t="str">
        <f ca="1">IF(VLOOKUP(F575,料單!$C:$R,16,FALSE)="","",VLOOKUP(F575,料單!$C:$R,16,FALSE))</f>
        <v>排</v>
      </c>
      <c r="T575" s="174" t="str">
        <f ca="1">IF(VLOOKUP(F575,料單!$C:$S,17,FALSE)="","",VLOOKUP(F575,料單!$C:$S,17,FALSE))</f>
        <v/>
      </c>
      <c r="U575" s="174" t="str">
        <f ca="1">_xlfn.IFNA(VLOOKUP(VLOOKUP(F575,料單!C:T,18,FALSE),資料庫!AM:AN,2,FALSE),"A")</f>
        <v>A</v>
      </c>
      <c r="V575" s="174">
        <f ca="1">IF(VLOOKUP(F575,料單!C:U,19,FALSE)="","",VLOOKUP(F575,料單!C:U,19,FALSE))</f>
        <v>1</v>
      </c>
      <c r="W575" s="361" t="str">
        <f t="shared" ca="1" si="41"/>
        <v>A</v>
      </c>
      <c r="X575" s="361" t="str">
        <f t="shared" ca="1" si="42"/>
        <v>A</v>
      </c>
      <c r="Y575" s="361" t="str">
        <f t="shared" ca="1" si="43"/>
        <v>A</v>
      </c>
      <c r="Z575" s="361" t="str">
        <f t="shared" ca="1" si="44"/>
        <v>A</v>
      </c>
      <c r="AA575" s="483">
        <f>料單!$K$3</f>
        <v>0</v>
      </c>
      <c r="AB575" s="483" t="str">
        <f>料單!$L$3</f>
        <v>拉、KD</v>
      </c>
    </row>
    <row r="576" spans="1:28" x14ac:dyDescent="0.25">
      <c r="A576" s="174">
        <f t="shared" si="40"/>
        <v>575</v>
      </c>
      <c r="B576" s="174" t="str">
        <f ca="1">料單!$C$1</f>
        <v>2026101401</v>
      </c>
      <c r="C576" s="174">
        <f>料單!$C$2</f>
        <v>0</v>
      </c>
      <c r="D576" s="6">
        <f>板材才數分析.!B576</f>
        <v>20</v>
      </c>
      <c r="E576" s="6">
        <f>板材才數分析.!C576</f>
        <v>0</v>
      </c>
      <c r="F576" s="6">
        <f>板材才數分析.!D576</f>
        <v>20005</v>
      </c>
      <c r="G576" s="6" t="str">
        <f ca="1">板材才數分析.!E576</f>
        <v>背板</v>
      </c>
      <c r="H576" s="6">
        <f ca="1">板材才數分析.!F576</f>
        <v>-22</v>
      </c>
      <c r="I576" s="6" t="str">
        <f ca="1">板材才數分析.!G576</f>
        <v/>
      </c>
      <c r="J576" s="6">
        <f ca="1">板材才數分析.!H576</f>
        <v>-22</v>
      </c>
      <c r="K576" s="6" t="str">
        <f ca="1">板材才數分析.!I576</f>
        <v/>
      </c>
      <c r="L576" s="6">
        <f ca="1">板材才數分析.!J576</f>
        <v>4</v>
      </c>
      <c r="M576" s="6">
        <f ca="1">板材才數分析.!K576</f>
        <v>0</v>
      </c>
      <c r="N576" s="6" t="str">
        <f ca="1">板材才數分析.!L576</f>
        <v/>
      </c>
      <c r="O576" s="6">
        <f ca="1">板材才數分析.!M576</f>
        <v>0</v>
      </c>
      <c r="P576" t="str">
        <f ca="1">表格15[[#This Row],[封邊色號]]</f>
        <v/>
      </c>
      <c r="Q576" s="174" t="str">
        <f ca="1">IF(VLOOKUP(F576,料單!$C:$P,14,FALSE)="","",VLOOKUP(F576,料單!$C:$P,14,FALSE))</f>
        <v/>
      </c>
      <c r="R576" s="174" t="str">
        <f ca="1">IF(VLOOKUP(F576,料單!$C:$Q,15,FALSE)="","",VLOOKUP(F576,料單!$C:$Q,15,FALSE))</f>
        <v/>
      </c>
      <c r="S576" s="174" t="str">
        <f ca="1">IF(VLOOKUP(F576,料單!$C:$R,16,FALSE)="","",VLOOKUP(F576,料單!$C:$R,16,FALSE))</f>
        <v/>
      </c>
      <c r="T576" s="174" t="str">
        <f ca="1">IF(VLOOKUP(F576,料單!$C:$S,17,FALSE)="","",VLOOKUP(F576,料單!$C:$S,17,FALSE))</f>
        <v/>
      </c>
      <c r="U576" s="174" t="str">
        <f ca="1">_xlfn.IFNA(VLOOKUP(VLOOKUP(F576,料單!C:T,18,FALSE),資料庫!AM:AN,2,FALSE),"A")</f>
        <v>A</v>
      </c>
      <c r="V576" s="174">
        <f ca="1">IF(VLOOKUP(F576,料單!C:U,19,FALSE)="","",VLOOKUP(F576,料單!C:U,19,FALSE))</f>
        <v>1</v>
      </c>
      <c r="W576" s="361" t="str">
        <f t="shared" ca="1" si="41"/>
        <v/>
      </c>
      <c r="X576" s="361" t="str">
        <f t="shared" ca="1" si="42"/>
        <v/>
      </c>
      <c r="Y576" s="361" t="str">
        <f t="shared" ca="1" si="43"/>
        <v/>
      </c>
      <c r="Z576" s="361" t="str">
        <f t="shared" ca="1" si="44"/>
        <v/>
      </c>
      <c r="AA576" s="483">
        <f>料單!$K$3</f>
        <v>0</v>
      </c>
      <c r="AB576" s="483" t="str">
        <f>料單!$L$3</f>
        <v>拉、KD</v>
      </c>
    </row>
    <row r="577" spans="1:28" x14ac:dyDescent="0.25">
      <c r="A577" s="174">
        <f t="shared" si="40"/>
        <v>576</v>
      </c>
      <c r="B577" s="174" t="str">
        <f ca="1">料單!$C$1</f>
        <v>2026101401</v>
      </c>
      <c r="C577" s="174">
        <f>料單!$C$2</f>
        <v>0</v>
      </c>
      <c r="D577" s="6">
        <f>板材才數分析.!B577</f>
        <v>20</v>
      </c>
      <c r="E577" s="6">
        <f>板材才數分析.!C577</f>
        <v>0</v>
      </c>
      <c r="F577" s="6">
        <f>板材才數分析.!D577</f>
        <v>20006</v>
      </c>
      <c r="G577" s="6" t="str">
        <f ca="1">板材才數分析.!E577</f>
        <v>背拉桿</v>
      </c>
      <c r="H577" s="6">
        <f ca="1">板材才數分析.!F577</f>
        <v>-36</v>
      </c>
      <c r="I577" s="6" t="str">
        <f ca="1">板材才數分析.!G577</f>
        <v>AA</v>
      </c>
      <c r="J577" s="6">
        <f ca="1">板材才數分析.!H577</f>
        <v>120</v>
      </c>
      <c r="K577" s="6" t="str">
        <f ca="1">板材才數分析.!I577</f>
        <v/>
      </c>
      <c r="L577" s="6">
        <f ca="1">板材才數分析.!J577</f>
        <v>18</v>
      </c>
      <c r="M577" s="6">
        <f ca="1">板材才數分析.!K577</f>
        <v>0</v>
      </c>
      <c r="N577" s="6" t="str">
        <f ca="1">板材才數分析.!L577</f>
        <v/>
      </c>
      <c r="O577" s="6">
        <f ca="1">板材才數分析.!M577</f>
        <v>0</v>
      </c>
      <c r="P577" t="str">
        <f ca="1">表格15[[#This Row],[封邊色號]]</f>
        <v/>
      </c>
      <c r="Q577" s="174" t="str">
        <f ca="1">IF(VLOOKUP(F577,料單!$C:$P,14,FALSE)="","",VLOOKUP(F577,料單!$C:$P,14,FALSE))</f>
        <v/>
      </c>
      <c r="R577" s="174" t="str">
        <f ca="1">IF(VLOOKUP(F577,料單!$C:$Q,15,FALSE)="","",VLOOKUP(F577,料單!$C:$Q,15,FALSE))</f>
        <v>側</v>
      </c>
      <c r="S577" s="174" t="str">
        <f ca="1">IF(VLOOKUP(F577,料單!$C:$R,16,FALSE)="","",VLOOKUP(F577,料單!$C:$R,16,FALSE))</f>
        <v/>
      </c>
      <c r="T577" s="174" t="str">
        <f ca="1">IF(VLOOKUP(F577,料單!$C:$S,17,FALSE)="","",VLOOKUP(F577,料單!$C:$S,17,FALSE))</f>
        <v/>
      </c>
      <c r="U577" s="174" t="str">
        <f ca="1">_xlfn.IFNA(VLOOKUP(VLOOKUP(F577,料單!C:T,18,FALSE),資料庫!AM:AN,2,FALSE),"A")</f>
        <v>A</v>
      </c>
      <c r="V577" s="174">
        <f ca="1">IF(VLOOKUP(F577,料單!C:U,19,FALSE)="","",VLOOKUP(F577,料單!C:U,19,FALSE))</f>
        <v>1</v>
      </c>
      <c r="W577" s="361" t="str">
        <f t="shared" ca="1" si="41"/>
        <v>A</v>
      </c>
      <c r="X577" s="361" t="str">
        <f t="shared" ca="1" si="42"/>
        <v>A</v>
      </c>
      <c r="Y577" s="361" t="str">
        <f t="shared" ca="1" si="43"/>
        <v/>
      </c>
      <c r="Z577" s="361" t="str">
        <f t="shared" ca="1" si="44"/>
        <v/>
      </c>
      <c r="AA577" s="483">
        <f>料單!$K$3</f>
        <v>0</v>
      </c>
      <c r="AB577" s="483" t="str">
        <f>料單!$L$3</f>
        <v>拉、KD</v>
      </c>
    </row>
    <row r="578" spans="1:28" x14ac:dyDescent="0.25">
      <c r="A578" s="174">
        <f t="shared" si="40"/>
        <v>577</v>
      </c>
      <c r="B578" s="174" t="str">
        <f ca="1">料單!$C$1</f>
        <v>2026101401</v>
      </c>
      <c r="C578" s="174">
        <f>料單!$C$2</f>
        <v>0</v>
      </c>
      <c r="D578" s="6">
        <f>板材才數分析.!B578</f>
        <v>20</v>
      </c>
      <c r="E578" s="6">
        <f>板材才數分析.!C578</f>
        <v>0</v>
      </c>
      <c r="F578" s="6">
        <f>板材才數分析.!D578</f>
        <v>20007</v>
      </c>
      <c r="G578" s="6" t="str">
        <f ca="1">板材才數分析.!E578</f>
        <v>中立板</v>
      </c>
      <c r="H578" s="6">
        <f ca="1">板材才數分析.!F578</f>
        <v>-36</v>
      </c>
      <c r="I578" s="6" t="str">
        <f ca="1">板材才數分析.!G578</f>
        <v>AA</v>
      </c>
      <c r="J578" s="6">
        <f ca="1">板材才數分析.!H578</f>
        <v>-22</v>
      </c>
      <c r="K578" s="6" t="str">
        <f ca="1">板材才數分析.!I578</f>
        <v/>
      </c>
      <c r="L578" s="6">
        <f ca="1">板材才數分析.!J578</f>
        <v>18</v>
      </c>
      <c r="M578" s="6">
        <f ca="1">板材才數分析.!K578</f>
        <v>0</v>
      </c>
      <c r="N578" s="6" t="str">
        <f ca="1">板材才數分析.!L578</f>
        <v/>
      </c>
      <c r="O578" s="6">
        <f ca="1">板材才數分析.!M578</f>
        <v>0</v>
      </c>
      <c r="P578" t="str">
        <f ca="1">表格15[[#This Row],[封邊色號]]</f>
        <v/>
      </c>
      <c r="Q578" s="174" t="str">
        <f ca="1">IF(VLOOKUP(F578,料單!$C:$P,14,FALSE)="","",VLOOKUP(F578,料單!$C:$P,14,FALSE))</f>
        <v/>
      </c>
      <c r="R578" s="174" t="str">
        <f ca="1">IF(VLOOKUP(F578,料單!$C:$Q,15,FALSE)="","",VLOOKUP(F578,料單!$C:$Q,15,FALSE))</f>
        <v>側</v>
      </c>
      <c r="S578" s="174" t="str">
        <f ca="1">IF(VLOOKUP(F578,料單!$C:$R,16,FALSE)="","",VLOOKUP(F578,料單!$C:$R,16,FALSE))</f>
        <v>排</v>
      </c>
      <c r="T578" s="174" t="str">
        <f ca="1">IF(VLOOKUP(F578,料單!$C:$S,17,FALSE)="","",VLOOKUP(F578,料單!$C:$S,17,FALSE))</f>
        <v/>
      </c>
      <c r="U578" s="174" t="str">
        <f ca="1">_xlfn.IFNA(VLOOKUP(VLOOKUP(F578,料單!C:T,18,FALSE),資料庫!AM:AN,2,FALSE),"A")</f>
        <v>A</v>
      </c>
      <c r="V578" s="174">
        <f ca="1">IF(VLOOKUP(F578,料單!C:U,19,FALSE)="","",VLOOKUP(F578,料單!C:U,19,FALSE))</f>
        <v>1</v>
      </c>
      <c r="W578" s="361" t="str">
        <f t="shared" ca="1" si="41"/>
        <v>A</v>
      </c>
      <c r="X578" s="361" t="str">
        <f t="shared" ca="1" si="42"/>
        <v>A</v>
      </c>
      <c r="Y578" s="361" t="str">
        <f t="shared" ca="1" si="43"/>
        <v/>
      </c>
      <c r="Z578" s="361" t="str">
        <f t="shared" ca="1" si="44"/>
        <v/>
      </c>
      <c r="AA578" s="483">
        <f>料單!$K$3</f>
        <v>0</v>
      </c>
      <c r="AB578" s="483" t="str">
        <f>料單!$L$3</f>
        <v>拉、KD</v>
      </c>
    </row>
    <row r="579" spans="1:28" x14ac:dyDescent="0.25">
      <c r="A579" s="174">
        <f t="shared" ref="A579:A642" si="45">ROW(A578)</f>
        <v>578</v>
      </c>
      <c r="B579" s="174" t="str">
        <f ca="1">料單!$C$1</f>
        <v>2026101401</v>
      </c>
      <c r="C579" s="174">
        <f>料單!$C$2</f>
        <v>0</v>
      </c>
      <c r="D579" s="6">
        <f>板材才數分析.!B579</f>
        <v>20</v>
      </c>
      <c r="E579" s="6">
        <f>板材才數分析.!C579</f>
        <v>0</v>
      </c>
      <c r="F579" s="6">
        <f>板材才數分析.!D579</f>
        <v>20008</v>
      </c>
      <c r="G579" s="6" t="str">
        <f ca="1">板材才數分析.!E579</f>
        <v>活隔</v>
      </c>
      <c r="H579" s="6">
        <f ca="1">板材才數分析.!F579</f>
        <v>0</v>
      </c>
      <c r="I579" s="6" t="str">
        <f ca="1">板材才數分析.!G579</f>
        <v>AA</v>
      </c>
      <c r="J579" s="6">
        <f ca="1">板材才數分析.!H579</f>
        <v>-32</v>
      </c>
      <c r="K579" s="6" t="str">
        <f ca="1">板材才數分析.!I579</f>
        <v>AA</v>
      </c>
      <c r="L579" s="6">
        <f ca="1">板材才數分析.!J579</f>
        <v>18</v>
      </c>
      <c r="M579" s="6">
        <f ca="1">板材才數分析.!K579</f>
        <v>0</v>
      </c>
      <c r="N579" s="6" t="str">
        <f ca="1">板材才數分析.!L579</f>
        <v/>
      </c>
      <c r="O579" s="6">
        <f ca="1">板材才數分析.!M579</f>
        <v>0</v>
      </c>
      <c r="P579" t="str">
        <f ca="1">表格15[[#This Row],[封邊色號]]</f>
        <v/>
      </c>
      <c r="Q579" s="174" t="str">
        <f ca="1">IF(VLOOKUP(F579,料單!$C:$P,14,FALSE)="","",VLOOKUP(F579,料單!$C:$P,14,FALSE))</f>
        <v/>
      </c>
      <c r="R579" s="174" t="str">
        <f ca="1">IF(VLOOKUP(F579,料單!$C:$Q,15,FALSE)="","",VLOOKUP(F579,料單!$C:$Q,15,FALSE))</f>
        <v/>
      </c>
      <c r="S579" s="174" t="str">
        <f ca="1">IF(VLOOKUP(F579,料單!$C:$R,16,FALSE)="","",VLOOKUP(F579,料單!$C:$R,16,FALSE))</f>
        <v/>
      </c>
      <c r="T579" s="174" t="str">
        <f ca="1">IF(VLOOKUP(F579,料單!$C:$S,17,FALSE)="","",VLOOKUP(F579,料單!$C:$S,17,FALSE))</f>
        <v/>
      </c>
      <c r="U579" s="174" t="str">
        <f ca="1">_xlfn.IFNA(VLOOKUP(VLOOKUP(F579,料單!C:T,18,FALSE),資料庫!AM:AN,2,FALSE),"A")</f>
        <v>A</v>
      </c>
      <c r="V579" s="174">
        <f ca="1">IF(VLOOKUP(F579,料單!C:U,19,FALSE)="","",VLOOKUP(F579,料單!C:U,19,FALSE))</f>
        <v>1</v>
      </c>
      <c r="W579" s="361" t="str">
        <f t="shared" ref="W579:W642" ca="1" si="46">IF(LEFT($I579,1)="0","",LEFT($I579,1))</f>
        <v>A</v>
      </c>
      <c r="X579" s="361" t="str">
        <f t="shared" ref="X579:X642" ca="1" si="47">IF(EXACT(I579, "AA"), "A", IF(EXACT(I579, "A"), "  ", ""))</f>
        <v>A</v>
      </c>
      <c r="Y579" s="361" t="str">
        <f t="shared" ref="Y579:Y642" ca="1" si="48">IF(LEFT($K579,1)="0","",LEFT($K579,1))</f>
        <v>A</v>
      </c>
      <c r="Z579" s="361" t="str">
        <f t="shared" ref="Z579:Z642" ca="1" si="49">IF(RIGHT($K579,1)="0","",RIGHT($K579,1))</f>
        <v>A</v>
      </c>
      <c r="AA579" s="483">
        <f>料單!$K$3</f>
        <v>0</v>
      </c>
      <c r="AB579" s="483" t="str">
        <f>料單!$L$3</f>
        <v>拉、KD</v>
      </c>
    </row>
    <row r="580" spans="1:28" x14ac:dyDescent="0.25">
      <c r="A580" s="174">
        <f t="shared" si="45"/>
        <v>579</v>
      </c>
      <c r="B580" s="174" t="str">
        <f ca="1">料單!$C$1</f>
        <v>2026101401</v>
      </c>
      <c r="C580" s="174">
        <f>料單!$C$2</f>
        <v>0</v>
      </c>
      <c r="D580" s="6">
        <f>板材才數分析.!B580</f>
        <v>20</v>
      </c>
      <c r="E580" s="6">
        <f>板材才數分析.!C580</f>
        <v>0</v>
      </c>
      <c r="F580" s="6">
        <f>板材才數分析.!D580</f>
        <v>20009</v>
      </c>
      <c r="G580" s="6" t="str">
        <f ca="1">板材才數分析.!E580</f>
        <v>固隔</v>
      </c>
      <c r="H580" s="6">
        <f ca="1">板材才數分析.!F580</f>
        <v>0</v>
      </c>
      <c r="I580" s="6" t="str">
        <f ca="1">板材才數分析.!G580</f>
        <v>AA</v>
      </c>
      <c r="J580" s="6">
        <f ca="1">板材才數分析.!H580</f>
        <v>-22</v>
      </c>
      <c r="K580" s="6" t="str">
        <f ca="1">板材才數分析.!I580</f>
        <v/>
      </c>
      <c r="L580" s="6">
        <f ca="1">板材才數分析.!J580</f>
        <v>18</v>
      </c>
      <c r="M580" s="6">
        <f ca="1">板材才數分析.!K580</f>
        <v>0</v>
      </c>
      <c r="N580" s="6" t="str">
        <f ca="1">板材才數分析.!L580</f>
        <v/>
      </c>
      <c r="O580" s="6">
        <f ca="1">板材才數分析.!M580</f>
        <v>0</v>
      </c>
      <c r="P580" t="str">
        <f ca="1">表格15[[#This Row],[封邊色號]]</f>
        <v/>
      </c>
      <c r="Q580" s="174" t="str">
        <f ca="1">IF(VLOOKUP(F580,料單!$C:$P,14,FALSE)="","",VLOOKUP(F580,料單!$C:$P,14,FALSE))</f>
        <v/>
      </c>
      <c r="R580" s="174" t="str">
        <f ca="1">IF(VLOOKUP(F580,料單!$C:$Q,15,FALSE)="","",VLOOKUP(F580,料單!$C:$Q,15,FALSE))</f>
        <v>固</v>
      </c>
      <c r="S580" s="174" t="str">
        <f ca="1">IF(VLOOKUP(F580,料單!$C:$R,16,FALSE)="","",VLOOKUP(F580,料單!$C:$R,16,FALSE))</f>
        <v/>
      </c>
      <c r="T580" s="174" t="str">
        <f ca="1">IF(VLOOKUP(F580,料單!$C:$S,17,FALSE)="","",VLOOKUP(F580,料單!$C:$S,17,FALSE))</f>
        <v/>
      </c>
      <c r="U580" s="174" t="str">
        <f ca="1">_xlfn.IFNA(VLOOKUP(VLOOKUP(F580,料單!C:T,18,FALSE),資料庫!AM:AN,2,FALSE),"A")</f>
        <v>A</v>
      </c>
      <c r="V580" s="174">
        <f ca="1">IF(VLOOKUP(F580,料單!C:U,19,FALSE)="","",VLOOKUP(F580,料單!C:U,19,FALSE))</f>
        <v>1</v>
      </c>
      <c r="W580" s="361" t="str">
        <f t="shared" ca="1" si="46"/>
        <v>A</v>
      </c>
      <c r="X580" s="361" t="str">
        <f t="shared" ca="1" si="47"/>
        <v>A</v>
      </c>
      <c r="Y580" s="361" t="str">
        <f t="shared" ca="1" si="48"/>
        <v/>
      </c>
      <c r="Z580" s="361" t="str">
        <f t="shared" ca="1" si="49"/>
        <v/>
      </c>
      <c r="AA580" s="483">
        <f>料單!$K$3</f>
        <v>0</v>
      </c>
      <c r="AB580" s="483" t="str">
        <f>料單!$L$3</f>
        <v>拉、KD</v>
      </c>
    </row>
    <row r="581" spans="1:28" x14ac:dyDescent="0.25">
      <c r="A581" s="174">
        <f t="shared" si="45"/>
        <v>580</v>
      </c>
      <c r="B581" s="174" t="str">
        <f ca="1">料單!$C$1</f>
        <v>2026101401</v>
      </c>
      <c r="C581" s="174">
        <f>料單!$C$2</f>
        <v>0</v>
      </c>
      <c r="D581" s="6">
        <f>板材才數分析.!B581</f>
        <v>20</v>
      </c>
      <c r="E581" s="6">
        <f>板材才數分析.!C581</f>
        <v>0</v>
      </c>
      <c r="F581" s="6">
        <f>板材才數分析.!D581</f>
        <v>20010</v>
      </c>
      <c r="G581" s="6" t="str">
        <f ca="1">板材才數分析.!E581</f>
        <v>左門板</v>
      </c>
      <c r="H581" s="6">
        <f ca="1">板材才數分析.!F581</f>
        <v>0</v>
      </c>
      <c r="I581" s="6" t="str">
        <f ca="1">板材才數分析.!G581</f>
        <v>AA</v>
      </c>
      <c r="J581" s="6">
        <f ca="1">板材才數分析.!H581</f>
        <v>-4</v>
      </c>
      <c r="K581" s="6" t="str">
        <f ca="1">板材才數分析.!I581</f>
        <v>AA</v>
      </c>
      <c r="L581" s="6">
        <f ca="1">板材才數分析.!J581</f>
        <v>18</v>
      </c>
      <c r="M581" s="6">
        <f ca="1">板材才數分析.!K581</f>
        <v>0</v>
      </c>
      <c r="N581" s="6" t="str">
        <f ca="1">板材才數分析.!L581</f>
        <v/>
      </c>
      <c r="O581" s="6">
        <f ca="1">板材才數分析.!M581</f>
        <v>0</v>
      </c>
      <c r="P581" t="str">
        <f ca="1">表格15[[#This Row],[封邊色號]]</f>
        <v/>
      </c>
      <c r="Q581" s="174" t="str">
        <f ca="1">IF(VLOOKUP(F581,料單!$C:$P,14,FALSE)="","",VLOOKUP(F581,料單!$C:$P,14,FALSE))</f>
        <v>鉸2</v>
      </c>
      <c r="R581" s="174" t="str">
        <f ca="1">IF(VLOOKUP(F581,料單!$C:$Q,15,FALSE)="","",VLOOKUP(F581,料單!$C:$Q,15,FALSE))</f>
        <v/>
      </c>
      <c r="S581" s="174" t="str">
        <f ca="1">IF(VLOOKUP(F581,料單!$C:$R,16,FALSE)="","",VLOOKUP(F581,料單!$C:$R,16,FALSE))</f>
        <v/>
      </c>
      <c r="T581" s="174" t="str">
        <f ca="1">IF(VLOOKUP(F581,料單!$C:$S,17,FALSE)="","",VLOOKUP(F581,料單!$C:$S,17,FALSE))</f>
        <v/>
      </c>
      <c r="U581" s="174" t="str">
        <f ca="1">_xlfn.IFNA(VLOOKUP(VLOOKUP(F581,料單!C:T,18,FALSE),資料庫!AM:AN,2,FALSE),"A")</f>
        <v>A</v>
      </c>
      <c r="V581" s="174">
        <f ca="1">IF(VLOOKUP(F581,料單!C:U,19,FALSE)="","",VLOOKUP(F581,料單!C:U,19,FALSE))</f>
        <v>1</v>
      </c>
      <c r="W581" s="361" t="str">
        <f t="shared" ca="1" si="46"/>
        <v>A</v>
      </c>
      <c r="X581" s="361" t="str">
        <f t="shared" ca="1" si="47"/>
        <v>A</v>
      </c>
      <c r="Y581" s="361" t="str">
        <f t="shared" ca="1" si="48"/>
        <v>A</v>
      </c>
      <c r="Z581" s="361" t="str">
        <f t="shared" ca="1" si="49"/>
        <v>A</v>
      </c>
      <c r="AA581" s="483">
        <f>料單!$K$3</f>
        <v>0</v>
      </c>
      <c r="AB581" s="483" t="str">
        <f>料單!$L$3</f>
        <v>拉、KD</v>
      </c>
    </row>
    <row r="582" spans="1:28" x14ac:dyDescent="0.25">
      <c r="A582" s="174">
        <f t="shared" si="45"/>
        <v>581</v>
      </c>
      <c r="B582" s="174" t="str">
        <f ca="1">料單!$C$1</f>
        <v>2026101401</v>
      </c>
      <c r="C582" s="174">
        <f>料單!$C$2</f>
        <v>0</v>
      </c>
      <c r="D582" s="6">
        <f>板材才數分析.!B582</f>
        <v>20</v>
      </c>
      <c r="E582" s="6">
        <f>板材才數分析.!C582</f>
        <v>0</v>
      </c>
      <c r="F582" s="6">
        <f>板材才數分析.!D582</f>
        <v>20011</v>
      </c>
      <c r="G582" s="6" t="str">
        <f ca="1">板材才數分析.!E582</f>
        <v>右門板</v>
      </c>
      <c r="H582" s="6">
        <f ca="1">板材才數分析.!F582</f>
        <v>0</v>
      </c>
      <c r="I582" s="6" t="str">
        <f ca="1">板材才數分析.!G582</f>
        <v>AA</v>
      </c>
      <c r="J582" s="6">
        <f ca="1">板材才數分析.!H582</f>
        <v>-4</v>
      </c>
      <c r="K582" s="6" t="str">
        <f ca="1">板材才數分析.!I582</f>
        <v>AA</v>
      </c>
      <c r="L582" s="6">
        <f ca="1">板材才數分析.!J582</f>
        <v>18</v>
      </c>
      <c r="M582" s="6">
        <f ca="1">板材才數分析.!K582</f>
        <v>0</v>
      </c>
      <c r="N582" s="6" t="str">
        <f ca="1">板材才數分析.!L582</f>
        <v/>
      </c>
      <c r="O582" s="6">
        <f ca="1">板材才數分析.!M582</f>
        <v>0</v>
      </c>
      <c r="P582" t="str">
        <f ca="1">表格15[[#This Row],[封邊色號]]</f>
        <v/>
      </c>
      <c r="Q582" s="174" t="str">
        <f ca="1">IF(VLOOKUP(F582,料單!$C:$P,14,FALSE)="","",VLOOKUP(F582,料單!$C:$P,14,FALSE))</f>
        <v>鉸2</v>
      </c>
      <c r="R582" s="174" t="str">
        <f ca="1">IF(VLOOKUP(F582,料單!$C:$Q,15,FALSE)="","",VLOOKUP(F582,料單!$C:$Q,15,FALSE))</f>
        <v/>
      </c>
      <c r="S582" s="174" t="str">
        <f ca="1">IF(VLOOKUP(F582,料單!$C:$R,16,FALSE)="","",VLOOKUP(F582,料單!$C:$R,16,FALSE))</f>
        <v/>
      </c>
      <c r="T582" s="174" t="str">
        <f ca="1">IF(VLOOKUP(F582,料單!$C:$S,17,FALSE)="","",VLOOKUP(F582,料單!$C:$S,17,FALSE))</f>
        <v/>
      </c>
      <c r="U582" s="174" t="str">
        <f ca="1">_xlfn.IFNA(VLOOKUP(VLOOKUP(F582,料單!C:T,18,FALSE),資料庫!AM:AN,2,FALSE),"A")</f>
        <v>A</v>
      </c>
      <c r="V582" s="174">
        <f ca="1">IF(VLOOKUP(F582,料單!C:U,19,FALSE)="","",VLOOKUP(F582,料單!C:U,19,FALSE))</f>
        <v>1</v>
      </c>
      <c r="W582" s="361" t="str">
        <f t="shared" ca="1" si="46"/>
        <v>A</v>
      </c>
      <c r="X582" s="361" t="str">
        <f t="shared" ca="1" si="47"/>
        <v>A</v>
      </c>
      <c r="Y582" s="361" t="str">
        <f t="shared" ca="1" si="48"/>
        <v>A</v>
      </c>
      <c r="Z582" s="361" t="str">
        <f t="shared" ca="1" si="49"/>
        <v>A</v>
      </c>
      <c r="AA582" s="483">
        <f>料單!$K$3</f>
        <v>0</v>
      </c>
      <c r="AB582" s="483" t="str">
        <f>料單!$L$3</f>
        <v>拉、KD</v>
      </c>
    </row>
    <row r="583" spans="1:28" x14ac:dyDescent="0.25">
      <c r="A583" s="174">
        <f t="shared" si="45"/>
        <v>582</v>
      </c>
      <c r="B583" s="174" t="str">
        <f ca="1">料單!$C$1</f>
        <v>2026101401</v>
      </c>
      <c r="C583" s="174">
        <f>料單!$C$2</f>
        <v>0</v>
      </c>
      <c r="D583" s="6">
        <f>板材才數分析.!B583</f>
        <v>20</v>
      </c>
      <c r="E583" s="6">
        <f>板材才數分析.!C583</f>
        <v>0</v>
      </c>
      <c r="F583" s="6">
        <f>板材才數分析.!D583</f>
        <v>20012</v>
      </c>
      <c r="G583" s="6">
        <f ca="1">板材才數分析.!E583</f>
        <v>0</v>
      </c>
      <c r="H583" s="6">
        <f ca="1">板材才數分析.!F583</f>
        <v>0</v>
      </c>
      <c r="I583" s="6" t="str">
        <f ca="1">板材才數分析.!G583</f>
        <v/>
      </c>
      <c r="J583" s="6">
        <f ca="1">板材才數分析.!H583</f>
        <v>0</v>
      </c>
      <c r="K583" s="6" t="str">
        <f ca="1">板材才數分析.!I583</f>
        <v/>
      </c>
      <c r="L583" s="6">
        <f ca="1">板材才數分析.!J583</f>
        <v>0</v>
      </c>
      <c r="M583" s="6">
        <f ca="1">板材才數分析.!K583</f>
        <v>0</v>
      </c>
      <c r="N583" s="6" t="str">
        <f ca="1">板材才數分析.!L583</f>
        <v/>
      </c>
      <c r="O583" s="6">
        <f ca="1">板材才數分析.!M583</f>
        <v>0</v>
      </c>
      <c r="P583" t="str">
        <f ca="1">表格15[[#This Row],[封邊色號]]</f>
        <v/>
      </c>
      <c r="Q583" s="174" t="str">
        <f ca="1">IF(VLOOKUP(F583,料單!$C:$P,14,FALSE)="","",VLOOKUP(F583,料單!$C:$P,14,FALSE))</f>
        <v/>
      </c>
      <c r="R583" s="174" t="str">
        <f ca="1">IF(VLOOKUP(F583,料單!$C:$Q,15,FALSE)="","",VLOOKUP(F583,料單!$C:$Q,15,FALSE))</f>
        <v/>
      </c>
      <c r="S583" s="174" t="str">
        <f ca="1">IF(VLOOKUP(F583,料單!$C:$R,16,FALSE)="","",VLOOKUP(F583,料單!$C:$R,16,FALSE))</f>
        <v/>
      </c>
      <c r="T583" s="174" t="str">
        <f ca="1">IF(VLOOKUP(F583,料單!$C:$S,17,FALSE)="","",VLOOKUP(F583,料單!$C:$S,17,FALSE))</f>
        <v/>
      </c>
      <c r="U583" s="174" t="str">
        <f ca="1">_xlfn.IFNA(VLOOKUP(VLOOKUP(F583,料單!C:T,18,FALSE),資料庫!AM:AN,2,FALSE),"A")</f>
        <v>A</v>
      </c>
      <c r="V583" s="174" t="str">
        <f ca="1">IF(VLOOKUP(F583,料單!C:U,19,FALSE)="","",VLOOKUP(F583,料單!C:U,19,FALSE))</f>
        <v/>
      </c>
      <c r="W583" s="361" t="str">
        <f t="shared" ca="1" si="46"/>
        <v/>
      </c>
      <c r="X583" s="361" t="str">
        <f t="shared" ca="1" si="47"/>
        <v/>
      </c>
      <c r="Y583" s="361" t="str">
        <f t="shared" ca="1" si="48"/>
        <v/>
      </c>
      <c r="Z583" s="361" t="str">
        <f t="shared" ca="1" si="49"/>
        <v/>
      </c>
      <c r="AA583" s="483">
        <f>料單!$K$3</f>
        <v>0</v>
      </c>
      <c r="AB583" s="483" t="str">
        <f>料單!$L$3</f>
        <v>拉、KD</v>
      </c>
    </row>
    <row r="584" spans="1:28" x14ac:dyDescent="0.25">
      <c r="A584" s="174">
        <f t="shared" si="45"/>
        <v>583</v>
      </c>
      <c r="B584" s="174" t="str">
        <f ca="1">料單!$C$1</f>
        <v>2026101401</v>
      </c>
      <c r="C584" s="174">
        <f>料單!$C$2</f>
        <v>0</v>
      </c>
      <c r="D584" s="6">
        <f>板材才數分析.!B584</f>
        <v>20</v>
      </c>
      <c r="E584" s="6">
        <f>板材才數分析.!C584</f>
        <v>0</v>
      </c>
      <c r="F584" s="6">
        <f>板材才數分析.!D584</f>
        <v>20013</v>
      </c>
      <c r="G584" s="6">
        <f ca="1">板材才數分析.!E584</f>
        <v>0</v>
      </c>
      <c r="H584" s="6">
        <f ca="1">板材才數分析.!F584</f>
        <v>0</v>
      </c>
      <c r="I584" s="6" t="str">
        <f ca="1">板材才數分析.!G584</f>
        <v/>
      </c>
      <c r="J584" s="6">
        <f ca="1">板材才數分析.!H584</f>
        <v>0</v>
      </c>
      <c r="K584" s="6" t="str">
        <f ca="1">板材才數分析.!I584</f>
        <v/>
      </c>
      <c r="L584" s="6">
        <f ca="1">板材才數分析.!J584</f>
        <v>0</v>
      </c>
      <c r="M584" s="6">
        <f ca="1">板材才數分析.!K584</f>
        <v>0</v>
      </c>
      <c r="N584" s="6" t="str">
        <f ca="1">板材才數分析.!L584</f>
        <v/>
      </c>
      <c r="O584" s="6">
        <f ca="1">板材才數分析.!M584</f>
        <v>0</v>
      </c>
      <c r="P584" t="str">
        <f ca="1">表格15[[#This Row],[封邊色號]]</f>
        <v/>
      </c>
      <c r="Q584" s="174" t="str">
        <f ca="1">IF(VLOOKUP(F584,料單!$C:$P,14,FALSE)="","",VLOOKUP(F584,料單!$C:$P,14,FALSE))</f>
        <v/>
      </c>
      <c r="R584" s="174" t="str">
        <f ca="1">IF(VLOOKUP(F584,料單!$C:$Q,15,FALSE)="","",VLOOKUP(F584,料單!$C:$Q,15,FALSE))</f>
        <v/>
      </c>
      <c r="S584" s="174" t="str">
        <f ca="1">IF(VLOOKUP(F584,料單!$C:$R,16,FALSE)="","",VLOOKUP(F584,料單!$C:$R,16,FALSE))</f>
        <v/>
      </c>
      <c r="T584" s="174" t="str">
        <f ca="1">IF(VLOOKUP(F584,料單!$C:$S,17,FALSE)="","",VLOOKUP(F584,料單!$C:$S,17,FALSE))</f>
        <v/>
      </c>
      <c r="U584" s="174" t="str">
        <f ca="1">_xlfn.IFNA(VLOOKUP(VLOOKUP(F584,料單!C:T,18,FALSE),資料庫!AM:AN,2,FALSE),"A")</f>
        <v>A</v>
      </c>
      <c r="V584" s="174" t="str">
        <f ca="1">IF(VLOOKUP(F584,料單!C:U,19,FALSE)="","",VLOOKUP(F584,料單!C:U,19,FALSE))</f>
        <v/>
      </c>
      <c r="W584" s="361" t="str">
        <f t="shared" ca="1" si="46"/>
        <v/>
      </c>
      <c r="X584" s="361" t="str">
        <f t="shared" ca="1" si="47"/>
        <v/>
      </c>
      <c r="Y584" s="361" t="str">
        <f t="shared" ca="1" si="48"/>
        <v/>
      </c>
      <c r="Z584" s="361" t="str">
        <f t="shared" ca="1" si="49"/>
        <v/>
      </c>
      <c r="AA584" s="483">
        <f>料單!$K$3</f>
        <v>0</v>
      </c>
      <c r="AB584" s="483" t="str">
        <f>料單!$L$3</f>
        <v>拉、KD</v>
      </c>
    </row>
    <row r="585" spans="1:28" x14ac:dyDescent="0.25">
      <c r="A585" s="174">
        <f t="shared" si="45"/>
        <v>584</v>
      </c>
      <c r="B585" s="174" t="str">
        <f ca="1">料單!$C$1</f>
        <v>2026101401</v>
      </c>
      <c r="C585" s="174">
        <f>料單!$C$2</f>
        <v>0</v>
      </c>
      <c r="D585" s="6">
        <f>板材才數分析.!B585</f>
        <v>20</v>
      </c>
      <c r="E585" s="6">
        <f>板材才數分析.!C585</f>
        <v>0</v>
      </c>
      <c r="F585" s="6">
        <f>板材才數分析.!D585</f>
        <v>20014</v>
      </c>
      <c r="G585" s="6">
        <f ca="1">板材才數分析.!E585</f>
        <v>0</v>
      </c>
      <c r="H585" s="6">
        <f ca="1">板材才數分析.!F585</f>
        <v>0</v>
      </c>
      <c r="I585" s="6" t="str">
        <f ca="1">板材才數分析.!G585</f>
        <v/>
      </c>
      <c r="J585" s="6">
        <f ca="1">板材才數分析.!H585</f>
        <v>0</v>
      </c>
      <c r="K585" s="6" t="str">
        <f ca="1">板材才數分析.!I585</f>
        <v/>
      </c>
      <c r="L585" s="6">
        <f ca="1">板材才數分析.!J585</f>
        <v>0</v>
      </c>
      <c r="M585" s="6">
        <f ca="1">板材才數分析.!K585</f>
        <v>0</v>
      </c>
      <c r="N585" s="6" t="str">
        <f ca="1">板材才數分析.!L585</f>
        <v/>
      </c>
      <c r="O585" s="6">
        <f ca="1">板材才數分析.!M585</f>
        <v>0</v>
      </c>
      <c r="P585" t="str">
        <f ca="1">表格15[[#This Row],[封邊色號]]</f>
        <v/>
      </c>
      <c r="Q585" s="174" t="str">
        <f ca="1">IF(VLOOKUP(F585,料單!$C:$P,14,FALSE)="","",VLOOKUP(F585,料單!$C:$P,14,FALSE))</f>
        <v/>
      </c>
      <c r="R585" s="174" t="str">
        <f ca="1">IF(VLOOKUP(F585,料單!$C:$Q,15,FALSE)="","",VLOOKUP(F585,料單!$C:$Q,15,FALSE))</f>
        <v/>
      </c>
      <c r="S585" s="174" t="str">
        <f ca="1">IF(VLOOKUP(F585,料單!$C:$R,16,FALSE)="","",VLOOKUP(F585,料單!$C:$R,16,FALSE))</f>
        <v/>
      </c>
      <c r="T585" s="174" t="str">
        <f ca="1">IF(VLOOKUP(F585,料單!$C:$S,17,FALSE)="","",VLOOKUP(F585,料單!$C:$S,17,FALSE))</f>
        <v/>
      </c>
      <c r="U585" s="174" t="str">
        <f ca="1">_xlfn.IFNA(VLOOKUP(VLOOKUP(F585,料單!C:T,18,FALSE),資料庫!AM:AN,2,FALSE),"A")</f>
        <v>A</v>
      </c>
      <c r="V585" s="174" t="str">
        <f ca="1">IF(VLOOKUP(F585,料單!C:U,19,FALSE)="","",VLOOKUP(F585,料單!C:U,19,FALSE))</f>
        <v/>
      </c>
      <c r="W585" s="361" t="str">
        <f t="shared" ca="1" si="46"/>
        <v/>
      </c>
      <c r="X585" s="361" t="str">
        <f t="shared" ca="1" si="47"/>
        <v/>
      </c>
      <c r="Y585" s="361" t="str">
        <f t="shared" ca="1" si="48"/>
        <v/>
      </c>
      <c r="Z585" s="361" t="str">
        <f t="shared" ca="1" si="49"/>
        <v/>
      </c>
      <c r="AA585" s="483">
        <f>料單!$K$3</f>
        <v>0</v>
      </c>
      <c r="AB585" s="483" t="str">
        <f>料單!$L$3</f>
        <v>拉、KD</v>
      </c>
    </row>
    <row r="586" spans="1:28" x14ac:dyDescent="0.25">
      <c r="A586" s="174">
        <f t="shared" si="45"/>
        <v>585</v>
      </c>
      <c r="B586" s="174" t="str">
        <f ca="1">料單!$C$1</f>
        <v>2026101401</v>
      </c>
      <c r="C586" s="174">
        <f>料單!$C$2</f>
        <v>0</v>
      </c>
      <c r="D586" s="6">
        <f>板材才數分析.!B586</f>
        <v>20</v>
      </c>
      <c r="E586" s="6">
        <f>板材才數分析.!C586</f>
        <v>0</v>
      </c>
      <c r="F586" s="6">
        <f>板材才數分析.!D586</f>
        <v>20015</v>
      </c>
      <c r="G586" s="6">
        <f ca="1">板材才數分析.!E586</f>
        <v>0</v>
      </c>
      <c r="H586" s="6">
        <f ca="1">板材才數分析.!F586</f>
        <v>0</v>
      </c>
      <c r="I586" s="6" t="str">
        <f ca="1">板材才數分析.!G586</f>
        <v/>
      </c>
      <c r="J586" s="6">
        <f ca="1">板材才數分析.!H586</f>
        <v>0</v>
      </c>
      <c r="K586" s="6" t="str">
        <f ca="1">板材才數分析.!I586</f>
        <v/>
      </c>
      <c r="L586" s="6">
        <f ca="1">板材才數分析.!J586</f>
        <v>0</v>
      </c>
      <c r="M586" s="6">
        <f ca="1">板材才數分析.!K586</f>
        <v>0</v>
      </c>
      <c r="N586" s="6" t="str">
        <f ca="1">板材才數分析.!L586</f>
        <v/>
      </c>
      <c r="O586" s="6">
        <f ca="1">板材才數分析.!M586</f>
        <v>0</v>
      </c>
      <c r="P586" t="str">
        <f ca="1">表格15[[#This Row],[封邊色號]]</f>
        <v/>
      </c>
      <c r="Q586" s="174" t="str">
        <f ca="1">IF(VLOOKUP(F586,料單!$C:$P,14,FALSE)="","",VLOOKUP(F586,料單!$C:$P,14,FALSE))</f>
        <v/>
      </c>
      <c r="R586" s="174" t="str">
        <f ca="1">IF(VLOOKUP(F586,料單!$C:$Q,15,FALSE)="","",VLOOKUP(F586,料單!$C:$Q,15,FALSE))</f>
        <v/>
      </c>
      <c r="S586" s="174" t="str">
        <f ca="1">IF(VLOOKUP(F586,料單!$C:$R,16,FALSE)="","",VLOOKUP(F586,料單!$C:$R,16,FALSE))</f>
        <v/>
      </c>
      <c r="T586" s="174" t="str">
        <f ca="1">IF(VLOOKUP(F586,料單!$C:$S,17,FALSE)="","",VLOOKUP(F586,料單!$C:$S,17,FALSE))</f>
        <v/>
      </c>
      <c r="U586" s="174" t="str">
        <f ca="1">_xlfn.IFNA(VLOOKUP(VLOOKUP(F586,料單!C:T,18,FALSE),資料庫!AM:AN,2,FALSE),"A")</f>
        <v>A</v>
      </c>
      <c r="V586" s="174" t="str">
        <f ca="1">IF(VLOOKUP(F586,料單!C:U,19,FALSE)="","",VLOOKUP(F586,料單!C:U,19,FALSE))</f>
        <v/>
      </c>
      <c r="W586" s="361" t="str">
        <f t="shared" ca="1" si="46"/>
        <v/>
      </c>
      <c r="X586" s="361" t="str">
        <f t="shared" ca="1" si="47"/>
        <v/>
      </c>
      <c r="Y586" s="361" t="str">
        <f t="shared" ca="1" si="48"/>
        <v/>
      </c>
      <c r="Z586" s="361" t="str">
        <f t="shared" ca="1" si="49"/>
        <v/>
      </c>
      <c r="AA586" s="483">
        <f>料單!$K$3</f>
        <v>0</v>
      </c>
      <c r="AB586" s="483" t="str">
        <f>料單!$L$3</f>
        <v>拉、KD</v>
      </c>
    </row>
    <row r="587" spans="1:28" x14ac:dyDescent="0.25">
      <c r="A587" s="174">
        <f t="shared" si="45"/>
        <v>586</v>
      </c>
      <c r="B587" s="174" t="str">
        <f ca="1">料單!$C$1</f>
        <v>2026101401</v>
      </c>
      <c r="C587" s="174">
        <f>料單!$C$2</f>
        <v>0</v>
      </c>
      <c r="D587" s="6">
        <f>板材才數分析.!B587</f>
        <v>20</v>
      </c>
      <c r="E587" s="6">
        <f>板材才數分析.!C587</f>
        <v>0</v>
      </c>
      <c r="F587" s="6">
        <f>板材才數分析.!D587</f>
        <v>20016</v>
      </c>
      <c r="G587" s="6">
        <f ca="1">板材才數分析.!E587</f>
        <v>0</v>
      </c>
      <c r="H587" s="6">
        <f ca="1">板材才數分析.!F587</f>
        <v>0</v>
      </c>
      <c r="I587" s="6" t="str">
        <f ca="1">板材才數分析.!G587</f>
        <v/>
      </c>
      <c r="J587" s="6">
        <f ca="1">板材才數分析.!H587</f>
        <v>0</v>
      </c>
      <c r="K587" s="6" t="str">
        <f ca="1">板材才數分析.!I587</f>
        <v/>
      </c>
      <c r="L587" s="6">
        <f ca="1">板材才數分析.!J587</f>
        <v>0</v>
      </c>
      <c r="M587" s="6">
        <f ca="1">板材才數分析.!K587</f>
        <v>0</v>
      </c>
      <c r="N587" s="6" t="str">
        <f ca="1">板材才數分析.!L587</f>
        <v/>
      </c>
      <c r="O587" s="6">
        <f ca="1">板材才數分析.!M587</f>
        <v>0</v>
      </c>
      <c r="P587" t="str">
        <f ca="1">表格15[[#This Row],[封邊色號]]</f>
        <v/>
      </c>
      <c r="Q587" s="174" t="str">
        <f ca="1">IF(VLOOKUP(F587,料單!$C:$P,14,FALSE)="","",VLOOKUP(F587,料單!$C:$P,14,FALSE))</f>
        <v/>
      </c>
      <c r="R587" s="174" t="str">
        <f ca="1">IF(VLOOKUP(F587,料單!$C:$Q,15,FALSE)="","",VLOOKUP(F587,料單!$C:$Q,15,FALSE))</f>
        <v/>
      </c>
      <c r="S587" s="174" t="str">
        <f ca="1">IF(VLOOKUP(F587,料單!$C:$R,16,FALSE)="","",VLOOKUP(F587,料單!$C:$R,16,FALSE))</f>
        <v/>
      </c>
      <c r="T587" s="174" t="str">
        <f ca="1">IF(VLOOKUP(F587,料單!$C:$S,17,FALSE)="","",VLOOKUP(F587,料單!$C:$S,17,FALSE))</f>
        <v/>
      </c>
      <c r="U587" s="174" t="str">
        <f ca="1">_xlfn.IFNA(VLOOKUP(VLOOKUP(F587,料單!C:T,18,FALSE),資料庫!AM:AN,2,FALSE),"A")</f>
        <v>A</v>
      </c>
      <c r="V587" s="174" t="str">
        <f ca="1">IF(VLOOKUP(F587,料單!C:U,19,FALSE)="","",VLOOKUP(F587,料單!C:U,19,FALSE))</f>
        <v/>
      </c>
      <c r="W587" s="361" t="str">
        <f t="shared" ca="1" si="46"/>
        <v/>
      </c>
      <c r="X587" s="361" t="str">
        <f t="shared" ca="1" si="47"/>
        <v/>
      </c>
      <c r="Y587" s="361" t="str">
        <f t="shared" ca="1" si="48"/>
        <v/>
      </c>
      <c r="Z587" s="361" t="str">
        <f t="shared" ca="1" si="49"/>
        <v/>
      </c>
      <c r="AA587" s="483">
        <f>料單!$K$3</f>
        <v>0</v>
      </c>
      <c r="AB587" s="483" t="str">
        <f>料單!$L$3</f>
        <v>拉、KD</v>
      </c>
    </row>
    <row r="588" spans="1:28" x14ac:dyDescent="0.25">
      <c r="A588" s="174">
        <f t="shared" si="45"/>
        <v>587</v>
      </c>
      <c r="B588" s="174" t="str">
        <f ca="1">料單!$C$1</f>
        <v>2026101401</v>
      </c>
      <c r="C588" s="174">
        <f>料單!$C$2</f>
        <v>0</v>
      </c>
      <c r="D588" s="6">
        <f>板材才數分析.!B588</f>
        <v>20</v>
      </c>
      <c r="E588" s="6">
        <f>板材才數分析.!C588</f>
        <v>0</v>
      </c>
      <c r="F588" s="6">
        <f>板材才數分析.!D588</f>
        <v>20017</v>
      </c>
      <c r="G588" s="6">
        <f ca="1">板材才數分析.!E588</f>
        <v>0</v>
      </c>
      <c r="H588" s="6">
        <f ca="1">板材才數分析.!F588</f>
        <v>0</v>
      </c>
      <c r="I588" s="6" t="str">
        <f ca="1">板材才數分析.!G588</f>
        <v/>
      </c>
      <c r="J588" s="6">
        <f ca="1">板材才數分析.!H588</f>
        <v>0</v>
      </c>
      <c r="K588" s="6" t="str">
        <f ca="1">板材才數分析.!I588</f>
        <v/>
      </c>
      <c r="L588" s="6">
        <f ca="1">板材才數分析.!J588</f>
        <v>0</v>
      </c>
      <c r="M588" s="6">
        <f ca="1">板材才數分析.!K588</f>
        <v>0</v>
      </c>
      <c r="N588" s="6" t="str">
        <f ca="1">板材才數分析.!L588</f>
        <v/>
      </c>
      <c r="O588" s="6">
        <f ca="1">板材才數分析.!M588</f>
        <v>0</v>
      </c>
      <c r="P588" t="str">
        <f ca="1">表格15[[#This Row],[封邊色號]]</f>
        <v/>
      </c>
      <c r="Q588" s="174" t="str">
        <f ca="1">IF(VLOOKUP(F588,料單!$C:$P,14,FALSE)="","",VLOOKUP(F588,料單!$C:$P,14,FALSE))</f>
        <v/>
      </c>
      <c r="R588" s="174" t="str">
        <f ca="1">IF(VLOOKUP(F588,料單!$C:$Q,15,FALSE)="","",VLOOKUP(F588,料單!$C:$Q,15,FALSE))</f>
        <v/>
      </c>
      <c r="S588" s="174" t="str">
        <f ca="1">IF(VLOOKUP(F588,料單!$C:$R,16,FALSE)="","",VLOOKUP(F588,料單!$C:$R,16,FALSE))</f>
        <v/>
      </c>
      <c r="T588" s="174" t="str">
        <f ca="1">IF(VLOOKUP(F588,料單!$C:$S,17,FALSE)="","",VLOOKUP(F588,料單!$C:$S,17,FALSE))</f>
        <v/>
      </c>
      <c r="U588" s="174" t="str">
        <f ca="1">_xlfn.IFNA(VLOOKUP(VLOOKUP(F588,料單!C:T,18,FALSE),資料庫!AM:AN,2,FALSE),"A")</f>
        <v>A</v>
      </c>
      <c r="V588" s="174" t="str">
        <f ca="1">IF(VLOOKUP(F588,料單!C:U,19,FALSE)="","",VLOOKUP(F588,料單!C:U,19,FALSE))</f>
        <v/>
      </c>
      <c r="W588" s="361" t="str">
        <f t="shared" ca="1" si="46"/>
        <v/>
      </c>
      <c r="X588" s="361" t="str">
        <f t="shared" ca="1" si="47"/>
        <v/>
      </c>
      <c r="Y588" s="361" t="str">
        <f t="shared" ca="1" si="48"/>
        <v/>
      </c>
      <c r="Z588" s="361" t="str">
        <f t="shared" ca="1" si="49"/>
        <v/>
      </c>
      <c r="AA588" s="483">
        <f>料單!$K$3</f>
        <v>0</v>
      </c>
      <c r="AB588" s="483" t="str">
        <f>料單!$L$3</f>
        <v>拉、KD</v>
      </c>
    </row>
    <row r="589" spans="1:28" x14ac:dyDescent="0.25">
      <c r="A589" s="174">
        <f t="shared" si="45"/>
        <v>588</v>
      </c>
      <c r="B589" s="174" t="str">
        <f ca="1">料單!$C$1</f>
        <v>2026101401</v>
      </c>
      <c r="C589" s="174">
        <f>料單!$C$2</f>
        <v>0</v>
      </c>
      <c r="D589" s="6">
        <f>板材才數分析.!B589</f>
        <v>20</v>
      </c>
      <c r="E589" s="6">
        <f>板材才數分析.!C589</f>
        <v>0</v>
      </c>
      <c r="F589" s="6">
        <f>板材才數分析.!D589</f>
        <v>20018</v>
      </c>
      <c r="G589" s="6">
        <f ca="1">板材才數分析.!E589</f>
        <v>0</v>
      </c>
      <c r="H589" s="6">
        <f ca="1">板材才數分析.!F589</f>
        <v>0</v>
      </c>
      <c r="I589" s="6" t="str">
        <f ca="1">板材才數分析.!G589</f>
        <v/>
      </c>
      <c r="J589" s="6">
        <f ca="1">板材才數分析.!H589</f>
        <v>0</v>
      </c>
      <c r="K589" s="6" t="str">
        <f ca="1">板材才數分析.!I589</f>
        <v/>
      </c>
      <c r="L589" s="6">
        <f ca="1">板材才數分析.!J589</f>
        <v>0</v>
      </c>
      <c r="M589" s="6">
        <f ca="1">板材才數分析.!K589</f>
        <v>0</v>
      </c>
      <c r="N589" s="6" t="str">
        <f ca="1">板材才數分析.!L589</f>
        <v/>
      </c>
      <c r="O589" s="6">
        <f ca="1">板材才數分析.!M589</f>
        <v>0</v>
      </c>
      <c r="P589" t="str">
        <f ca="1">表格15[[#This Row],[封邊色號]]</f>
        <v/>
      </c>
      <c r="Q589" s="174" t="str">
        <f ca="1">IF(VLOOKUP(F589,料單!$C:$P,14,FALSE)="","",VLOOKUP(F589,料單!$C:$P,14,FALSE))</f>
        <v/>
      </c>
      <c r="R589" s="174" t="str">
        <f ca="1">IF(VLOOKUP(F589,料單!$C:$Q,15,FALSE)="","",VLOOKUP(F589,料單!$C:$Q,15,FALSE))</f>
        <v/>
      </c>
      <c r="S589" s="174" t="str">
        <f ca="1">IF(VLOOKUP(F589,料單!$C:$R,16,FALSE)="","",VLOOKUP(F589,料單!$C:$R,16,FALSE))</f>
        <v/>
      </c>
      <c r="T589" s="174" t="str">
        <f ca="1">IF(VLOOKUP(F589,料單!$C:$S,17,FALSE)="","",VLOOKUP(F589,料單!$C:$S,17,FALSE))</f>
        <v/>
      </c>
      <c r="U589" s="174" t="str">
        <f ca="1">_xlfn.IFNA(VLOOKUP(VLOOKUP(F589,料單!C:T,18,FALSE),資料庫!AM:AN,2,FALSE),"A")</f>
        <v>A</v>
      </c>
      <c r="V589" s="174" t="str">
        <f ca="1">IF(VLOOKUP(F589,料單!C:U,19,FALSE)="","",VLOOKUP(F589,料單!C:U,19,FALSE))</f>
        <v/>
      </c>
      <c r="W589" s="361" t="str">
        <f t="shared" ca="1" si="46"/>
        <v/>
      </c>
      <c r="X589" s="361" t="str">
        <f t="shared" ca="1" si="47"/>
        <v/>
      </c>
      <c r="Y589" s="361" t="str">
        <f t="shared" ca="1" si="48"/>
        <v/>
      </c>
      <c r="Z589" s="361" t="str">
        <f t="shared" ca="1" si="49"/>
        <v/>
      </c>
      <c r="AA589" s="483">
        <f>料單!$K$3</f>
        <v>0</v>
      </c>
      <c r="AB589" s="483" t="str">
        <f>料單!$L$3</f>
        <v>拉、KD</v>
      </c>
    </row>
    <row r="590" spans="1:28" x14ac:dyDescent="0.25">
      <c r="A590" s="174">
        <f t="shared" si="45"/>
        <v>589</v>
      </c>
      <c r="B590" s="174" t="str">
        <f ca="1">料單!$C$1</f>
        <v>2026101401</v>
      </c>
      <c r="C590" s="174">
        <f>料單!$C$2</f>
        <v>0</v>
      </c>
      <c r="D590" s="6">
        <f>板材才數分析.!B590</f>
        <v>20</v>
      </c>
      <c r="E590" s="6">
        <f>板材才數分析.!C590</f>
        <v>0</v>
      </c>
      <c r="F590" s="6">
        <f>板材才數分析.!D590</f>
        <v>20019</v>
      </c>
      <c r="G590" s="6">
        <f ca="1">板材才數分析.!E590</f>
        <v>0</v>
      </c>
      <c r="H590" s="6">
        <f ca="1">板材才數分析.!F590</f>
        <v>0</v>
      </c>
      <c r="I590" s="6" t="str">
        <f ca="1">板材才數分析.!G590</f>
        <v/>
      </c>
      <c r="J590" s="6">
        <f ca="1">板材才數分析.!H590</f>
        <v>0</v>
      </c>
      <c r="K590" s="6" t="str">
        <f ca="1">板材才數分析.!I590</f>
        <v/>
      </c>
      <c r="L590" s="6">
        <f ca="1">板材才數分析.!J590</f>
        <v>0</v>
      </c>
      <c r="M590" s="6">
        <f ca="1">板材才數分析.!K590</f>
        <v>0</v>
      </c>
      <c r="N590" s="6" t="str">
        <f ca="1">板材才數分析.!L590</f>
        <v/>
      </c>
      <c r="O590" s="6">
        <f ca="1">板材才數分析.!M590</f>
        <v>0</v>
      </c>
      <c r="P590" t="str">
        <f ca="1">表格15[[#This Row],[封邊色號]]</f>
        <v/>
      </c>
      <c r="Q590" s="174" t="str">
        <f ca="1">IF(VLOOKUP(F590,料單!$C:$P,14,FALSE)="","",VLOOKUP(F590,料單!$C:$P,14,FALSE))</f>
        <v/>
      </c>
      <c r="R590" s="174" t="str">
        <f ca="1">IF(VLOOKUP(F590,料單!$C:$Q,15,FALSE)="","",VLOOKUP(F590,料單!$C:$Q,15,FALSE))</f>
        <v/>
      </c>
      <c r="S590" s="174" t="str">
        <f ca="1">IF(VLOOKUP(F590,料單!$C:$R,16,FALSE)="","",VLOOKUP(F590,料單!$C:$R,16,FALSE))</f>
        <v/>
      </c>
      <c r="T590" s="174" t="str">
        <f ca="1">IF(VLOOKUP(F590,料單!$C:$S,17,FALSE)="","",VLOOKUP(F590,料單!$C:$S,17,FALSE))</f>
        <v/>
      </c>
      <c r="U590" s="174" t="str">
        <f ca="1">_xlfn.IFNA(VLOOKUP(VLOOKUP(F590,料單!C:T,18,FALSE),資料庫!AM:AN,2,FALSE),"A")</f>
        <v>A</v>
      </c>
      <c r="V590" s="174" t="str">
        <f ca="1">IF(VLOOKUP(F590,料單!C:U,19,FALSE)="","",VLOOKUP(F590,料單!C:U,19,FALSE))</f>
        <v/>
      </c>
      <c r="W590" s="361" t="str">
        <f t="shared" ca="1" si="46"/>
        <v/>
      </c>
      <c r="X590" s="361" t="str">
        <f t="shared" ca="1" si="47"/>
        <v/>
      </c>
      <c r="Y590" s="361" t="str">
        <f t="shared" ca="1" si="48"/>
        <v/>
      </c>
      <c r="Z590" s="361" t="str">
        <f t="shared" ca="1" si="49"/>
        <v/>
      </c>
      <c r="AA590" s="483">
        <f>料單!$K$3</f>
        <v>0</v>
      </c>
      <c r="AB590" s="483" t="str">
        <f>料單!$L$3</f>
        <v>拉、KD</v>
      </c>
    </row>
    <row r="591" spans="1:28" x14ac:dyDescent="0.25">
      <c r="A591" s="174">
        <f t="shared" si="45"/>
        <v>590</v>
      </c>
      <c r="B591" s="174" t="str">
        <f ca="1">料單!$C$1</f>
        <v>2026101401</v>
      </c>
      <c r="C591" s="174">
        <f>料單!$C$2</f>
        <v>0</v>
      </c>
      <c r="D591" s="6">
        <f>板材才數分析.!B591</f>
        <v>20</v>
      </c>
      <c r="E591" s="6">
        <f>板材才數分析.!C591</f>
        <v>0</v>
      </c>
      <c r="F591" s="6">
        <f>板材才數分析.!D591</f>
        <v>20020</v>
      </c>
      <c r="G591" s="6">
        <f ca="1">板材才數分析.!E591</f>
        <v>0</v>
      </c>
      <c r="H591" s="6">
        <f ca="1">板材才數分析.!F591</f>
        <v>0</v>
      </c>
      <c r="I591" s="6" t="str">
        <f ca="1">板材才數分析.!G591</f>
        <v/>
      </c>
      <c r="J591" s="6">
        <f ca="1">板材才數分析.!H591</f>
        <v>0</v>
      </c>
      <c r="K591" s="6" t="str">
        <f ca="1">板材才數分析.!I591</f>
        <v/>
      </c>
      <c r="L591" s="6">
        <f ca="1">板材才數分析.!J591</f>
        <v>0</v>
      </c>
      <c r="M591" s="6">
        <f ca="1">板材才數分析.!K591</f>
        <v>0</v>
      </c>
      <c r="N591" s="6" t="str">
        <f ca="1">板材才數分析.!L591</f>
        <v/>
      </c>
      <c r="O591" s="6">
        <f ca="1">板材才數分析.!M591</f>
        <v>0</v>
      </c>
      <c r="P591" t="str">
        <f ca="1">表格15[[#This Row],[封邊色號]]</f>
        <v/>
      </c>
      <c r="Q591" s="174" t="str">
        <f ca="1">IF(VLOOKUP(F591,料單!$C:$P,14,FALSE)="","",VLOOKUP(F591,料單!$C:$P,14,FALSE))</f>
        <v/>
      </c>
      <c r="R591" s="174" t="str">
        <f ca="1">IF(VLOOKUP(F591,料單!$C:$Q,15,FALSE)="","",VLOOKUP(F591,料單!$C:$Q,15,FALSE))</f>
        <v/>
      </c>
      <c r="S591" s="174" t="str">
        <f ca="1">IF(VLOOKUP(F591,料單!$C:$R,16,FALSE)="","",VLOOKUP(F591,料單!$C:$R,16,FALSE))</f>
        <v/>
      </c>
      <c r="T591" s="174" t="str">
        <f ca="1">IF(VLOOKUP(F591,料單!$C:$S,17,FALSE)="","",VLOOKUP(F591,料單!$C:$S,17,FALSE))</f>
        <v/>
      </c>
      <c r="U591" s="174" t="str">
        <f ca="1">_xlfn.IFNA(VLOOKUP(VLOOKUP(F591,料單!C:T,18,FALSE),資料庫!AM:AN,2,FALSE),"A")</f>
        <v>A</v>
      </c>
      <c r="V591" s="174" t="str">
        <f ca="1">IF(VLOOKUP(F591,料單!C:U,19,FALSE)="","",VLOOKUP(F591,料單!C:U,19,FALSE))</f>
        <v/>
      </c>
      <c r="W591" s="361" t="str">
        <f t="shared" ca="1" si="46"/>
        <v/>
      </c>
      <c r="X591" s="361" t="str">
        <f t="shared" ca="1" si="47"/>
        <v/>
      </c>
      <c r="Y591" s="361" t="str">
        <f t="shared" ca="1" si="48"/>
        <v/>
      </c>
      <c r="Z591" s="361" t="str">
        <f t="shared" ca="1" si="49"/>
        <v/>
      </c>
      <c r="AA591" s="483">
        <f>料單!$K$3</f>
        <v>0</v>
      </c>
      <c r="AB591" s="483" t="str">
        <f>料單!$L$3</f>
        <v>拉、KD</v>
      </c>
    </row>
    <row r="592" spans="1:28" x14ac:dyDescent="0.25">
      <c r="A592" s="174">
        <f t="shared" si="45"/>
        <v>591</v>
      </c>
      <c r="B592" s="174" t="str">
        <f ca="1">料單!$C$1</f>
        <v>2026101401</v>
      </c>
      <c r="C592" s="174">
        <f>料單!$C$2</f>
        <v>0</v>
      </c>
      <c r="D592" s="6">
        <f>板材才數分析.!B592</f>
        <v>20</v>
      </c>
      <c r="E592" s="6">
        <f>板材才數分析.!C592</f>
        <v>0</v>
      </c>
      <c r="F592" s="6">
        <f>板材才數分析.!D592</f>
        <v>20021</v>
      </c>
      <c r="G592" s="6">
        <f ca="1">板材才數分析.!E592</f>
        <v>0</v>
      </c>
      <c r="H592" s="6">
        <f ca="1">板材才數分析.!F592</f>
        <v>0</v>
      </c>
      <c r="I592" s="6" t="str">
        <f ca="1">板材才數分析.!G592</f>
        <v/>
      </c>
      <c r="J592" s="6">
        <f ca="1">板材才數分析.!H592</f>
        <v>0</v>
      </c>
      <c r="K592" s="6" t="str">
        <f ca="1">板材才數分析.!I592</f>
        <v/>
      </c>
      <c r="L592" s="6">
        <f ca="1">板材才數分析.!J592</f>
        <v>0</v>
      </c>
      <c r="M592" s="6">
        <f ca="1">板材才數分析.!K592</f>
        <v>0</v>
      </c>
      <c r="N592" s="6" t="str">
        <f ca="1">板材才數分析.!L592</f>
        <v/>
      </c>
      <c r="O592" s="6">
        <f ca="1">板材才數分析.!M592</f>
        <v>0</v>
      </c>
      <c r="P592" t="str">
        <f ca="1">表格15[[#This Row],[封邊色號]]</f>
        <v/>
      </c>
      <c r="Q592" s="174" t="str">
        <f ca="1">IF(VLOOKUP(F592,料單!$C:$P,14,FALSE)="","",VLOOKUP(F592,料單!$C:$P,14,FALSE))</f>
        <v/>
      </c>
      <c r="R592" s="174" t="str">
        <f ca="1">IF(VLOOKUP(F592,料單!$C:$Q,15,FALSE)="","",VLOOKUP(F592,料單!$C:$Q,15,FALSE))</f>
        <v/>
      </c>
      <c r="S592" s="174" t="str">
        <f ca="1">IF(VLOOKUP(F592,料單!$C:$R,16,FALSE)="","",VLOOKUP(F592,料單!$C:$R,16,FALSE))</f>
        <v/>
      </c>
      <c r="T592" s="174" t="str">
        <f ca="1">IF(VLOOKUP(F592,料單!$C:$S,17,FALSE)="","",VLOOKUP(F592,料單!$C:$S,17,FALSE))</f>
        <v/>
      </c>
      <c r="U592" s="174" t="str">
        <f ca="1">_xlfn.IFNA(VLOOKUP(VLOOKUP(F592,料單!C:T,18,FALSE),資料庫!AM:AN,2,FALSE),"A")</f>
        <v>A</v>
      </c>
      <c r="V592" s="174" t="str">
        <f ca="1">IF(VLOOKUP(F592,料單!C:U,19,FALSE)="","",VLOOKUP(F592,料單!C:U,19,FALSE))</f>
        <v/>
      </c>
      <c r="W592" s="361" t="str">
        <f t="shared" ca="1" si="46"/>
        <v/>
      </c>
      <c r="X592" s="361" t="str">
        <f t="shared" ca="1" si="47"/>
        <v/>
      </c>
      <c r="Y592" s="361" t="str">
        <f t="shared" ca="1" si="48"/>
        <v/>
      </c>
      <c r="Z592" s="361" t="str">
        <f t="shared" ca="1" si="49"/>
        <v/>
      </c>
      <c r="AA592" s="483">
        <f>料單!$K$3</f>
        <v>0</v>
      </c>
      <c r="AB592" s="483" t="str">
        <f>料單!$L$3</f>
        <v>拉、KD</v>
      </c>
    </row>
    <row r="593" spans="1:28" x14ac:dyDescent="0.25">
      <c r="A593" s="174">
        <f t="shared" si="45"/>
        <v>592</v>
      </c>
      <c r="B593" s="174" t="str">
        <f ca="1">料單!$C$1</f>
        <v>2026101401</v>
      </c>
      <c r="C593" s="174">
        <f>料單!$C$2</f>
        <v>0</v>
      </c>
      <c r="D593" s="6">
        <f>板材才數分析.!B593</f>
        <v>20</v>
      </c>
      <c r="E593" s="6">
        <f>板材才數分析.!C593</f>
        <v>0</v>
      </c>
      <c r="F593" s="6">
        <f>板材才數分析.!D593</f>
        <v>20022</v>
      </c>
      <c r="G593" s="6">
        <f ca="1">板材才數分析.!E593</f>
        <v>0</v>
      </c>
      <c r="H593" s="6">
        <f ca="1">板材才數分析.!F593</f>
        <v>0</v>
      </c>
      <c r="I593" s="6" t="str">
        <f ca="1">板材才數分析.!G593</f>
        <v/>
      </c>
      <c r="J593" s="6">
        <f ca="1">板材才數分析.!H593</f>
        <v>0</v>
      </c>
      <c r="K593" s="6" t="str">
        <f ca="1">板材才數分析.!I593</f>
        <v/>
      </c>
      <c r="L593" s="6">
        <f ca="1">板材才數分析.!J593</f>
        <v>0</v>
      </c>
      <c r="M593" s="6">
        <f ca="1">板材才數分析.!K593</f>
        <v>0</v>
      </c>
      <c r="N593" s="6" t="str">
        <f ca="1">板材才數分析.!L593</f>
        <v/>
      </c>
      <c r="O593" s="6">
        <f ca="1">板材才數分析.!M593</f>
        <v>0</v>
      </c>
      <c r="P593" t="str">
        <f ca="1">表格15[[#This Row],[封邊色號]]</f>
        <v/>
      </c>
      <c r="Q593" s="174" t="str">
        <f ca="1">IF(VLOOKUP(F593,料單!$C:$P,14,FALSE)="","",VLOOKUP(F593,料單!$C:$P,14,FALSE))</f>
        <v/>
      </c>
      <c r="R593" s="174" t="str">
        <f ca="1">IF(VLOOKUP(F593,料單!$C:$Q,15,FALSE)="","",VLOOKUP(F593,料單!$C:$Q,15,FALSE))</f>
        <v/>
      </c>
      <c r="S593" s="174" t="str">
        <f ca="1">IF(VLOOKUP(F593,料單!$C:$R,16,FALSE)="","",VLOOKUP(F593,料單!$C:$R,16,FALSE))</f>
        <v/>
      </c>
      <c r="T593" s="174" t="str">
        <f ca="1">IF(VLOOKUP(F593,料單!$C:$S,17,FALSE)="","",VLOOKUP(F593,料單!$C:$S,17,FALSE))</f>
        <v/>
      </c>
      <c r="U593" s="174" t="str">
        <f ca="1">_xlfn.IFNA(VLOOKUP(VLOOKUP(F593,料單!C:T,18,FALSE),資料庫!AM:AN,2,FALSE),"A")</f>
        <v>A</v>
      </c>
      <c r="V593" s="174" t="str">
        <f ca="1">IF(VLOOKUP(F593,料單!C:U,19,FALSE)="","",VLOOKUP(F593,料單!C:U,19,FALSE))</f>
        <v/>
      </c>
      <c r="W593" s="361" t="str">
        <f t="shared" ca="1" si="46"/>
        <v/>
      </c>
      <c r="X593" s="361" t="str">
        <f t="shared" ca="1" si="47"/>
        <v/>
      </c>
      <c r="Y593" s="361" t="str">
        <f t="shared" ca="1" si="48"/>
        <v/>
      </c>
      <c r="Z593" s="361" t="str">
        <f t="shared" ca="1" si="49"/>
        <v/>
      </c>
      <c r="AA593" s="483">
        <f>料單!$K$3</f>
        <v>0</v>
      </c>
      <c r="AB593" s="483" t="str">
        <f>料單!$L$3</f>
        <v>拉、KD</v>
      </c>
    </row>
    <row r="594" spans="1:28" x14ac:dyDescent="0.25">
      <c r="A594" s="174">
        <f t="shared" si="45"/>
        <v>593</v>
      </c>
      <c r="B594" s="174" t="str">
        <f ca="1">料單!$C$1</f>
        <v>2026101401</v>
      </c>
      <c r="C594" s="174">
        <f>料單!$C$2</f>
        <v>0</v>
      </c>
      <c r="D594" s="6">
        <f>板材才數分析.!B594</f>
        <v>20</v>
      </c>
      <c r="E594" s="6">
        <f>板材才數分析.!C594</f>
        <v>0</v>
      </c>
      <c r="F594" s="6">
        <f>板材才數分析.!D594</f>
        <v>20023</v>
      </c>
      <c r="G594" s="6">
        <f ca="1">板材才數分析.!E594</f>
        <v>0</v>
      </c>
      <c r="H594" s="6">
        <f ca="1">板材才數分析.!F594</f>
        <v>0</v>
      </c>
      <c r="I594" s="6" t="str">
        <f ca="1">板材才數分析.!G594</f>
        <v/>
      </c>
      <c r="J594" s="6">
        <f ca="1">板材才數分析.!H594</f>
        <v>0</v>
      </c>
      <c r="K594" s="6" t="str">
        <f ca="1">板材才數分析.!I594</f>
        <v/>
      </c>
      <c r="L594" s="6">
        <f ca="1">板材才數分析.!J594</f>
        <v>0</v>
      </c>
      <c r="M594" s="6">
        <f ca="1">板材才數分析.!K594</f>
        <v>0</v>
      </c>
      <c r="N594" s="6" t="str">
        <f ca="1">板材才數分析.!L594</f>
        <v/>
      </c>
      <c r="O594" s="6">
        <f ca="1">板材才數分析.!M594</f>
        <v>0</v>
      </c>
      <c r="P594" t="str">
        <f ca="1">表格15[[#This Row],[封邊色號]]</f>
        <v/>
      </c>
      <c r="Q594" s="174" t="str">
        <f ca="1">IF(VLOOKUP(F594,料單!$C:$P,14,FALSE)="","",VLOOKUP(F594,料單!$C:$P,14,FALSE))</f>
        <v/>
      </c>
      <c r="R594" s="174" t="str">
        <f ca="1">IF(VLOOKUP(F594,料單!$C:$Q,15,FALSE)="","",VLOOKUP(F594,料單!$C:$Q,15,FALSE))</f>
        <v/>
      </c>
      <c r="S594" s="174" t="str">
        <f ca="1">IF(VLOOKUP(F594,料單!$C:$R,16,FALSE)="","",VLOOKUP(F594,料單!$C:$R,16,FALSE))</f>
        <v/>
      </c>
      <c r="T594" s="174" t="str">
        <f ca="1">IF(VLOOKUP(F594,料單!$C:$S,17,FALSE)="","",VLOOKUP(F594,料單!$C:$S,17,FALSE))</f>
        <v/>
      </c>
      <c r="U594" s="174" t="str">
        <f ca="1">_xlfn.IFNA(VLOOKUP(VLOOKUP(F594,料單!C:T,18,FALSE),資料庫!AM:AN,2,FALSE),"A")</f>
        <v>A</v>
      </c>
      <c r="V594" s="174" t="str">
        <f ca="1">IF(VLOOKUP(F594,料單!C:U,19,FALSE)="","",VLOOKUP(F594,料單!C:U,19,FALSE))</f>
        <v/>
      </c>
      <c r="W594" s="361" t="str">
        <f t="shared" ca="1" si="46"/>
        <v/>
      </c>
      <c r="X594" s="361" t="str">
        <f t="shared" ca="1" si="47"/>
        <v/>
      </c>
      <c r="Y594" s="361" t="str">
        <f t="shared" ca="1" si="48"/>
        <v/>
      </c>
      <c r="Z594" s="361" t="str">
        <f t="shared" ca="1" si="49"/>
        <v/>
      </c>
      <c r="AA594" s="483">
        <f>料單!$K$3</f>
        <v>0</v>
      </c>
      <c r="AB594" s="483" t="str">
        <f>料單!$L$3</f>
        <v>拉、KD</v>
      </c>
    </row>
    <row r="595" spans="1:28" x14ac:dyDescent="0.25">
      <c r="A595" s="174">
        <f t="shared" si="45"/>
        <v>594</v>
      </c>
      <c r="B595" s="174" t="str">
        <f ca="1">料單!$C$1</f>
        <v>2026101401</v>
      </c>
      <c r="C595" s="174">
        <f>料單!$C$2</f>
        <v>0</v>
      </c>
      <c r="D595" s="6">
        <f>板材才數分析.!B595</f>
        <v>20</v>
      </c>
      <c r="E595" s="6">
        <f>板材才數分析.!C595</f>
        <v>0</v>
      </c>
      <c r="F595" s="6">
        <f>板材才數分析.!D595</f>
        <v>20024</v>
      </c>
      <c r="G595" s="6">
        <f ca="1">板材才數分析.!E595</f>
        <v>0</v>
      </c>
      <c r="H595" s="6">
        <f ca="1">板材才數分析.!F595</f>
        <v>0</v>
      </c>
      <c r="I595" s="6" t="str">
        <f ca="1">板材才數分析.!G595</f>
        <v/>
      </c>
      <c r="J595" s="6">
        <f ca="1">板材才數分析.!H595</f>
        <v>0</v>
      </c>
      <c r="K595" s="6" t="str">
        <f ca="1">板材才數分析.!I595</f>
        <v/>
      </c>
      <c r="L595" s="6">
        <f ca="1">板材才數分析.!J595</f>
        <v>0</v>
      </c>
      <c r="M595" s="6">
        <f ca="1">板材才數分析.!K595</f>
        <v>0</v>
      </c>
      <c r="N595" s="6" t="str">
        <f ca="1">板材才數分析.!L595</f>
        <v/>
      </c>
      <c r="O595" s="6">
        <f ca="1">板材才數分析.!M595</f>
        <v>0</v>
      </c>
      <c r="P595" t="str">
        <f ca="1">表格15[[#This Row],[封邊色號]]</f>
        <v/>
      </c>
      <c r="Q595" s="174" t="str">
        <f ca="1">IF(VLOOKUP(F595,料單!$C:$P,14,FALSE)="","",VLOOKUP(F595,料單!$C:$P,14,FALSE))</f>
        <v/>
      </c>
      <c r="R595" s="174" t="str">
        <f ca="1">IF(VLOOKUP(F595,料單!$C:$Q,15,FALSE)="","",VLOOKUP(F595,料單!$C:$Q,15,FALSE))</f>
        <v/>
      </c>
      <c r="S595" s="174" t="str">
        <f ca="1">IF(VLOOKUP(F595,料單!$C:$R,16,FALSE)="","",VLOOKUP(F595,料單!$C:$R,16,FALSE))</f>
        <v/>
      </c>
      <c r="T595" s="174" t="str">
        <f ca="1">IF(VLOOKUP(F595,料單!$C:$S,17,FALSE)="","",VLOOKUP(F595,料單!$C:$S,17,FALSE))</f>
        <v/>
      </c>
      <c r="U595" s="174" t="str">
        <f ca="1">_xlfn.IFNA(VLOOKUP(VLOOKUP(F595,料單!C:T,18,FALSE),資料庫!AM:AN,2,FALSE),"A")</f>
        <v>A</v>
      </c>
      <c r="V595" s="174" t="str">
        <f ca="1">IF(VLOOKUP(F595,料單!C:U,19,FALSE)="","",VLOOKUP(F595,料單!C:U,19,FALSE))</f>
        <v/>
      </c>
      <c r="W595" s="361" t="str">
        <f t="shared" ca="1" si="46"/>
        <v/>
      </c>
      <c r="X595" s="361" t="str">
        <f t="shared" ca="1" si="47"/>
        <v/>
      </c>
      <c r="Y595" s="361" t="str">
        <f t="shared" ca="1" si="48"/>
        <v/>
      </c>
      <c r="Z595" s="361" t="str">
        <f t="shared" ca="1" si="49"/>
        <v/>
      </c>
      <c r="AA595" s="483">
        <f>料單!$K$3</f>
        <v>0</v>
      </c>
      <c r="AB595" s="483" t="str">
        <f>料單!$L$3</f>
        <v>拉、KD</v>
      </c>
    </row>
    <row r="596" spans="1:28" x14ac:dyDescent="0.25">
      <c r="A596" s="174">
        <f t="shared" si="45"/>
        <v>595</v>
      </c>
      <c r="B596" s="174" t="str">
        <f ca="1">料單!$C$1</f>
        <v>2026101401</v>
      </c>
      <c r="C596" s="174">
        <f>料單!$C$2</f>
        <v>0</v>
      </c>
      <c r="D596" s="6">
        <f>板材才數分析.!B596</f>
        <v>20</v>
      </c>
      <c r="E596" s="6">
        <f>板材才數分析.!C596</f>
        <v>0</v>
      </c>
      <c r="F596" s="6">
        <f>板材才數分析.!D596</f>
        <v>20025</v>
      </c>
      <c r="G596" s="6">
        <f ca="1">板材才數分析.!E596</f>
        <v>0</v>
      </c>
      <c r="H596" s="6">
        <f ca="1">板材才數分析.!F596</f>
        <v>0</v>
      </c>
      <c r="I596" s="6" t="str">
        <f ca="1">板材才數分析.!G596</f>
        <v/>
      </c>
      <c r="J596" s="6">
        <f ca="1">板材才數分析.!H596</f>
        <v>0</v>
      </c>
      <c r="K596" s="6" t="str">
        <f ca="1">板材才數分析.!I596</f>
        <v/>
      </c>
      <c r="L596" s="6">
        <f ca="1">板材才數分析.!J596</f>
        <v>0</v>
      </c>
      <c r="M596" s="6">
        <f ca="1">板材才數分析.!K596</f>
        <v>0</v>
      </c>
      <c r="N596" s="6" t="str">
        <f ca="1">板材才數分析.!L596</f>
        <v/>
      </c>
      <c r="O596" s="6">
        <f ca="1">板材才數分析.!M596</f>
        <v>0</v>
      </c>
      <c r="P596" t="str">
        <f ca="1">表格15[[#This Row],[封邊色號]]</f>
        <v/>
      </c>
      <c r="Q596" s="174" t="str">
        <f ca="1">IF(VLOOKUP(F596,料單!$C:$P,14,FALSE)="","",VLOOKUP(F596,料單!$C:$P,14,FALSE))</f>
        <v/>
      </c>
      <c r="R596" s="174" t="str">
        <f ca="1">IF(VLOOKUP(F596,料單!$C:$Q,15,FALSE)="","",VLOOKUP(F596,料單!$C:$Q,15,FALSE))</f>
        <v/>
      </c>
      <c r="S596" s="174" t="str">
        <f ca="1">IF(VLOOKUP(F596,料單!$C:$R,16,FALSE)="","",VLOOKUP(F596,料單!$C:$R,16,FALSE))</f>
        <v/>
      </c>
      <c r="T596" s="174" t="str">
        <f ca="1">IF(VLOOKUP(F596,料單!$C:$S,17,FALSE)="","",VLOOKUP(F596,料單!$C:$S,17,FALSE))</f>
        <v/>
      </c>
      <c r="U596" s="174" t="str">
        <f ca="1">_xlfn.IFNA(VLOOKUP(VLOOKUP(F596,料單!C:T,18,FALSE),資料庫!AM:AN,2,FALSE),"A")</f>
        <v>A</v>
      </c>
      <c r="V596" s="174" t="str">
        <f ca="1">IF(VLOOKUP(F596,料單!C:U,19,FALSE)="","",VLOOKUP(F596,料單!C:U,19,FALSE))</f>
        <v/>
      </c>
      <c r="W596" s="361" t="str">
        <f t="shared" ca="1" si="46"/>
        <v/>
      </c>
      <c r="X596" s="361" t="str">
        <f t="shared" ca="1" si="47"/>
        <v/>
      </c>
      <c r="Y596" s="361" t="str">
        <f t="shared" ca="1" si="48"/>
        <v/>
      </c>
      <c r="Z596" s="361" t="str">
        <f t="shared" ca="1" si="49"/>
        <v/>
      </c>
      <c r="AA596" s="483">
        <f>料單!$K$3</f>
        <v>0</v>
      </c>
      <c r="AB596" s="483" t="str">
        <f>料單!$L$3</f>
        <v>拉、KD</v>
      </c>
    </row>
    <row r="597" spans="1:28" x14ac:dyDescent="0.25">
      <c r="A597" s="174">
        <f t="shared" si="45"/>
        <v>596</v>
      </c>
      <c r="B597" s="174" t="str">
        <f ca="1">料單!$C$1</f>
        <v>2026101401</v>
      </c>
      <c r="C597" s="174">
        <f>料單!$C$2</f>
        <v>0</v>
      </c>
      <c r="D597" s="6">
        <f>板材才數分析.!B597</f>
        <v>20</v>
      </c>
      <c r="E597" s="6">
        <f>板材才數分析.!C597</f>
        <v>0</v>
      </c>
      <c r="F597" s="6">
        <f>板材才數分析.!D597</f>
        <v>20026</v>
      </c>
      <c r="G597" s="6">
        <f ca="1">板材才數分析.!E597</f>
        <v>0</v>
      </c>
      <c r="H597" s="6">
        <f ca="1">板材才數分析.!F597</f>
        <v>0</v>
      </c>
      <c r="I597" s="6" t="str">
        <f ca="1">板材才數分析.!G597</f>
        <v/>
      </c>
      <c r="J597" s="6">
        <f ca="1">板材才數分析.!H597</f>
        <v>0</v>
      </c>
      <c r="K597" s="6" t="str">
        <f ca="1">板材才數分析.!I597</f>
        <v/>
      </c>
      <c r="L597" s="6">
        <f ca="1">板材才數分析.!J597</f>
        <v>0</v>
      </c>
      <c r="M597" s="6">
        <f ca="1">板材才數分析.!K597</f>
        <v>0</v>
      </c>
      <c r="N597" s="6" t="str">
        <f ca="1">板材才數分析.!L597</f>
        <v/>
      </c>
      <c r="O597" s="6">
        <f ca="1">板材才數分析.!M597</f>
        <v>0</v>
      </c>
      <c r="P597" t="str">
        <f ca="1">表格15[[#This Row],[封邊色號]]</f>
        <v/>
      </c>
      <c r="Q597" s="174" t="str">
        <f ca="1">IF(VLOOKUP(F597,料單!$C:$P,14,FALSE)="","",VLOOKUP(F597,料單!$C:$P,14,FALSE))</f>
        <v/>
      </c>
      <c r="R597" s="174" t="str">
        <f ca="1">IF(VLOOKUP(F597,料單!$C:$Q,15,FALSE)="","",VLOOKUP(F597,料單!$C:$Q,15,FALSE))</f>
        <v/>
      </c>
      <c r="S597" s="174" t="str">
        <f ca="1">IF(VLOOKUP(F597,料單!$C:$R,16,FALSE)="","",VLOOKUP(F597,料單!$C:$R,16,FALSE))</f>
        <v/>
      </c>
      <c r="T597" s="174" t="str">
        <f ca="1">IF(VLOOKUP(F597,料單!$C:$S,17,FALSE)="","",VLOOKUP(F597,料單!$C:$S,17,FALSE))</f>
        <v/>
      </c>
      <c r="U597" s="174" t="str">
        <f ca="1">_xlfn.IFNA(VLOOKUP(VLOOKUP(F597,料單!C:T,18,FALSE),資料庫!AM:AN,2,FALSE),"A")</f>
        <v>A</v>
      </c>
      <c r="V597" s="174" t="str">
        <f ca="1">IF(VLOOKUP(F597,料單!C:U,19,FALSE)="","",VLOOKUP(F597,料單!C:U,19,FALSE))</f>
        <v/>
      </c>
      <c r="W597" s="361" t="str">
        <f t="shared" ca="1" si="46"/>
        <v/>
      </c>
      <c r="X597" s="361" t="str">
        <f t="shared" ca="1" si="47"/>
        <v/>
      </c>
      <c r="Y597" s="361" t="str">
        <f t="shared" ca="1" si="48"/>
        <v/>
      </c>
      <c r="Z597" s="361" t="str">
        <f t="shared" ca="1" si="49"/>
        <v/>
      </c>
      <c r="AA597" s="483">
        <f>料單!$K$3</f>
        <v>0</v>
      </c>
      <c r="AB597" s="483" t="str">
        <f>料單!$L$3</f>
        <v>拉、KD</v>
      </c>
    </row>
    <row r="598" spans="1:28" x14ac:dyDescent="0.25">
      <c r="A598" s="174">
        <f t="shared" si="45"/>
        <v>597</v>
      </c>
      <c r="B598" s="174" t="str">
        <f ca="1">料單!$C$1</f>
        <v>2026101401</v>
      </c>
      <c r="C598" s="174">
        <f>料單!$C$2</f>
        <v>0</v>
      </c>
      <c r="D598" s="6">
        <f>板材才數分析.!B598</f>
        <v>20</v>
      </c>
      <c r="E598" s="6">
        <f>板材才數分析.!C598</f>
        <v>0</v>
      </c>
      <c r="F598" s="6">
        <f>板材才數分析.!D598</f>
        <v>20027</v>
      </c>
      <c r="G598" s="6">
        <f ca="1">板材才數分析.!E598</f>
        <v>0</v>
      </c>
      <c r="H598" s="6">
        <f ca="1">板材才數分析.!F598</f>
        <v>0</v>
      </c>
      <c r="I598" s="6" t="str">
        <f ca="1">板材才數分析.!G598</f>
        <v/>
      </c>
      <c r="J598" s="6">
        <f ca="1">板材才數分析.!H598</f>
        <v>0</v>
      </c>
      <c r="K598" s="6" t="str">
        <f ca="1">板材才數分析.!I598</f>
        <v/>
      </c>
      <c r="L598" s="6">
        <f ca="1">板材才數分析.!J598</f>
        <v>0</v>
      </c>
      <c r="M598" s="6">
        <f ca="1">板材才數分析.!K598</f>
        <v>0</v>
      </c>
      <c r="N598" s="6" t="str">
        <f ca="1">板材才數分析.!L598</f>
        <v/>
      </c>
      <c r="O598" s="6">
        <f ca="1">板材才數分析.!M598</f>
        <v>0</v>
      </c>
      <c r="P598" t="str">
        <f ca="1">表格15[[#This Row],[封邊色號]]</f>
        <v/>
      </c>
      <c r="Q598" s="174" t="str">
        <f ca="1">IF(VLOOKUP(F598,料單!$C:$P,14,FALSE)="","",VLOOKUP(F598,料單!$C:$P,14,FALSE))</f>
        <v/>
      </c>
      <c r="R598" s="174" t="str">
        <f ca="1">IF(VLOOKUP(F598,料單!$C:$Q,15,FALSE)="","",VLOOKUP(F598,料單!$C:$Q,15,FALSE))</f>
        <v/>
      </c>
      <c r="S598" s="174" t="str">
        <f ca="1">IF(VLOOKUP(F598,料單!$C:$R,16,FALSE)="","",VLOOKUP(F598,料單!$C:$R,16,FALSE))</f>
        <v/>
      </c>
      <c r="T598" s="174" t="str">
        <f ca="1">IF(VLOOKUP(F598,料單!$C:$S,17,FALSE)="","",VLOOKUP(F598,料單!$C:$S,17,FALSE))</f>
        <v/>
      </c>
      <c r="U598" s="174" t="str">
        <f ca="1">_xlfn.IFNA(VLOOKUP(VLOOKUP(F598,料單!C:T,18,FALSE),資料庫!AM:AN,2,FALSE),"A")</f>
        <v>A</v>
      </c>
      <c r="V598" s="174" t="str">
        <f ca="1">IF(VLOOKUP(F598,料單!C:U,19,FALSE)="","",VLOOKUP(F598,料單!C:U,19,FALSE))</f>
        <v/>
      </c>
      <c r="W598" s="361" t="str">
        <f t="shared" ca="1" si="46"/>
        <v/>
      </c>
      <c r="X598" s="361" t="str">
        <f t="shared" ca="1" si="47"/>
        <v/>
      </c>
      <c r="Y598" s="361" t="str">
        <f t="shared" ca="1" si="48"/>
        <v/>
      </c>
      <c r="Z598" s="361" t="str">
        <f t="shared" ca="1" si="49"/>
        <v/>
      </c>
      <c r="AA598" s="483">
        <f>料單!$K$3</f>
        <v>0</v>
      </c>
      <c r="AB598" s="483" t="str">
        <f>料單!$L$3</f>
        <v>拉、KD</v>
      </c>
    </row>
    <row r="599" spans="1:28" x14ac:dyDescent="0.25">
      <c r="A599" s="174">
        <f t="shared" si="45"/>
        <v>598</v>
      </c>
      <c r="B599" s="174" t="str">
        <f ca="1">料單!$C$1</f>
        <v>2026101401</v>
      </c>
      <c r="C599" s="174">
        <f>料單!$C$2</f>
        <v>0</v>
      </c>
      <c r="D599" s="6">
        <f>板材才數分析.!B599</f>
        <v>20</v>
      </c>
      <c r="E599" s="6">
        <f>板材才數分析.!C599</f>
        <v>0</v>
      </c>
      <c r="F599" s="6">
        <f>板材才數分析.!D599</f>
        <v>20028</v>
      </c>
      <c r="G599" s="6">
        <f ca="1">板材才數分析.!E599</f>
        <v>0</v>
      </c>
      <c r="H599" s="6">
        <f ca="1">板材才數分析.!F599</f>
        <v>0</v>
      </c>
      <c r="I599" s="6" t="str">
        <f ca="1">板材才數分析.!G599</f>
        <v/>
      </c>
      <c r="J599" s="6">
        <f ca="1">板材才數分析.!H599</f>
        <v>0</v>
      </c>
      <c r="K599" s="6" t="str">
        <f ca="1">板材才數分析.!I599</f>
        <v/>
      </c>
      <c r="L599" s="6">
        <f ca="1">板材才數分析.!J599</f>
        <v>0</v>
      </c>
      <c r="M599" s="6">
        <f ca="1">板材才數分析.!K599</f>
        <v>0</v>
      </c>
      <c r="N599" s="6" t="str">
        <f ca="1">板材才數分析.!L599</f>
        <v/>
      </c>
      <c r="O599" s="6">
        <f ca="1">板材才數分析.!M599</f>
        <v>0</v>
      </c>
      <c r="P599" t="str">
        <f ca="1">表格15[[#This Row],[封邊色號]]</f>
        <v/>
      </c>
      <c r="Q599" s="174" t="str">
        <f ca="1">IF(VLOOKUP(F599,料單!$C:$P,14,FALSE)="","",VLOOKUP(F599,料單!$C:$P,14,FALSE))</f>
        <v/>
      </c>
      <c r="R599" s="174" t="str">
        <f ca="1">IF(VLOOKUP(F599,料單!$C:$Q,15,FALSE)="","",VLOOKUP(F599,料單!$C:$Q,15,FALSE))</f>
        <v/>
      </c>
      <c r="S599" s="174" t="str">
        <f ca="1">IF(VLOOKUP(F599,料單!$C:$R,16,FALSE)="","",VLOOKUP(F599,料單!$C:$R,16,FALSE))</f>
        <v/>
      </c>
      <c r="T599" s="174" t="str">
        <f ca="1">IF(VLOOKUP(F599,料單!$C:$S,17,FALSE)="","",VLOOKUP(F599,料單!$C:$S,17,FALSE))</f>
        <v/>
      </c>
      <c r="U599" s="174" t="str">
        <f ca="1">_xlfn.IFNA(VLOOKUP(VLOOKUP(F599,料單!C:T,18,FALSE),資料庫!AM:AN,2,FALSE),"A")</f>
        <v>A</v>
      </c>
      <c r="V599" s="174" t="str">
        <f ca="1">IF(VLOOKUP(F599,料單!C:U,19,FALSE)="","",VLOOKUP(F599,料單!C:U,19,FALSE))</f>
        <v/>
      </c>
      <c r="W599" s="361" t="str">
        <f t="shared" ca="1" si="46"/>
        <v/>
      </c>
      <c r="X599" s="361" t="str">
        <f t="shared" ca="1" si="47"/>
        <v/>
      </c>
      <c r="Y599" s="361" t="str">
        <f t="shared" ca="1" si="48"/>
        <v/>
      </c>
      <c r="Z599" s="361" t="str">
        <f t="shared" ca="1" si="49"/>
        <v/>
      </c>
      <c r="AA599" s="483">
        <f>料單!$K$3</f>
        <v>0</v>
      </c>
      <c r="AB599" s="483" t="str">
        <f>料單!$L$3</f>
        <v>拉、KD</v>
      </c>
    </row>
    <row r="600" spans="1:28" x14ac:dyDescent="0.25">
      <c r="A600" s="174">
        <f t="shared" si="45"/>
        <v>599</v>
      </c>
      <c r="B600" s="174" t="str">
        <f ca="1">料單!$C$1</f>
        <v>2026101401</v>
      </c>
      <c r="C600" s="174">
        <f>料單!$C$2</f>
        <v>0</v>
      </c>
      <c r="D600" s="6">
        <f>板材才數分析.!B600</f>
        <v>20</v>
      </c>
      <c r="E600" s="6">
        <f>板材才數分析.!C600</f>
        <v>0</v>
      </c>
      <c r="F600" s="6">
        <f>板材才數分析.!D600</f>
        <v>20029</v>
      </c>
      <c r="G600" s="6">
        <f ca="1">板材才數分析.!E600</f>
        <v>0</v>
      </c>
      <c r="H600" s="6">
        <f ca="1">板材才數分析.!F600</f>
        <v>0</v>
      </c>
      <c r="I600" s="6" t="str">
        <f ca="1">板材才數分析.!G600</f>
        <v/>
      </c>
      <c r="J600" s="6">
        <f ca="1">板材才數分析.!H600</f>
        <v>0</v>
      </c>
      <c r="K600" s="6" t="str">
        <f ca="1">板材才數分析.!I600</f>
        <v/>
      </c>
      <c r="L600" s="6">
        <f ca="1">板材才數分析.!J600</f>
        <v>0</v>
      </c>
      <c r="M600" s="6">
        <f ca="1">板材才數分析.!K600</f>
        <v>0</v>
      </c>
      <c r="N600" s="6" t="str">
        <f ca="1">板材才數分析.!L600</f>
        <v/>
      </c>
      <c r="O600" s="6">
        <f ca="1">板材才數分析.!M600</f>
        <v>0</v>
      </c>
      <c r="P600" t="str">
        <f ca="1">表格15[[#This Row],[封邊色號]]</f>
        <v/>
      </c>
      <c r="Q600" s="174" t="str">
        <f ca="1">IF(VLOOKUP(F600,料單!$C:$P,14,FALSE)="","",VLOOKUP(F600,料單!$C:$P,14,FALSE))</f>
        <v/>
      </c>
      <c r="R600" s="174" t="str">
        <f ca="1">IF(VLOOKUP(F600,料單!$C:$Q,15,FALSE)="","",VLOOKUP(F600,料單!$C:$Q,15,FALSE))</f>
        <v/>
      </c>
      <c r="S600" s="174" t="str">
        <f ca="1">IF(VLOOKUP(F600,料單!$C:$R,16,FALSE)="","",VLOOKUP(F600,料單!$C:$R,16,FALSE))</f>
        <v/>
      </c>
      <c r="T600" s="174" t="str">
        <f ca="1">IF(VLOOKUP(F600,料單!$C:$S,17,FALSE)="","",VLOOKUP(F600,料單!$C:$S,17,FALSE))</f>
        <v/>
      </c>
      <c r="U600" s="174" t="str">
        <f ca="1">_xlfn.IFNA(VLOOKUP(VLOOKUP(F600,料單!C:T,18,FALSE),資料庫!AM:AN,2,FALSE),"A")</f>
        <v>A</v>
      </c>
      <c r="V600" s="174" t="str">
        <f ca="1">IF(VLOOKUP(F600,料單!C:U,19,FALSE)="","",VLOOKUP(F600,料單!C:U,19,FALSE))</f>
        <v/>
      </c>
      <c r="W600" s="361" t="str">
        <f t="shared" ca="1" si="46"/>
        <v/>
      </c>
      <c r="X600" s="361" t="str">
        <f t="shared" ca="1" si="47"/>
        <v/>
      </c>
      <c r="Y600" s="361" t="str">
        <f t="shared" ca="1" si="48"/>
        <v/>
      </c>
      <c r="Z600" s="361" t="str">
        <f t="shared" ca="1" si="49"/>
        <v/>
      </c>
      <c r="AA600" s="483">
        <f>料單!$K$3</f>
        <v>0</v>
      </c>
      <c r="AB600" s="483" t="str">
        <f>料單!$L$3</f>
        <v>拉、KD</v>
      </c>
    </row>
    <row r="601" spans="1:28" s="242" customFormat="1" x14ac:dyDescent="0.25">
      <c r="A601" s="174">
        <f t="shared" si="45"/>
        <v>600</v>
      </c>
      <c r="B601" s="241" t="str">
        <f ca="1">料單!$C$1</f>
        <v>2026101401</v>
      </c>
      <c r="C601" s="241">
        <f>料單!$C$2</f>
        <v>0</v>
      </c>
      <c r="D601" s="245">
        <f>板材才數分析.!B601</f>
        <v>20</v>
      </c>
      <c r="E601" s="245">
        <f>板材才數分析.!C601</f>
        <v>0</v>
      </c>
      <c r="F601" s="245">
        <f>板材才數分析.!D601</f>
        <v>20030</v>
      </c>
      <c r="G601" s="245">
        <f ca="1">板材才數分析.!E601</f>
        <v>0</v>
      </c>
      <c r="H601" s="245">
        <f ca="1">板材才數分析.!F601</f>
        <v>0</v>
      </c>
      <c r="I601" s="245" t="str">
        <f ca="1">板材才數分析.!G601</f>
        <v/>
      </c>
      <c r="J601" s="245">
        <f ca="1">板材才數分析.!H601</f>
        <v>0</v>
      </c>
      <c r="K601" s="245" t="str">
        <f ca="1">板材才數分析.!I601</f>
        <v/>
      </c>
      <c r="L601" s="245">
        <f ca="1">板材才數分析.!J601</f>
        <v>0</v>
      </c>
      <c r="M601" s="245">
        <f ca="1">板材才數分析.!K601</f>
        <v>0</v>
      </c>
      <c r="N601" s="245" t="str">
        <f ca="1">板材才數分析.!L601</f>
        <v/>
      </c>
      <c r="O601" s="245">
        <f ca="1">板材才數分析.!M601</f>
        <v>0</v>
      </c>
      <c r="P601" t="str">
        <f ca="1">表格15[[#This Row],[封邊色號]]</f>
        <v/>
      </c>
      <c r="Q601" s="174" t="str">
        <f ca="1">IF(VLOOKUP(F601,料單!$C:$P,14,FALSE)="","",VLOOKUP(F601,料單!$C:$P,14,FALSE))</f>
        <v/>
      </c>
      <c r="R601" s="174" t="str">
        <f ca="1">IF(VLOOKUP(F601,料單!$C:$Q,15,FALSE)="","",VLOOKUP(F601,料單!$C:$Q,15,FALSE))</f>
        <v/>
      </c>
      <c r="S601" s="174" t="str">
        <f ca="1">IF(VLOOKUP(F601,料單!$C:$R,16,FALSE)="","",VLOOKUP(F601,料單!$C:$R,16,FALSE))</f>
        <v/>
      </c>
      <c r="T601" s="174" t="str">
        <f ca="1">IF(VLOOKUP(F601,料單!$C:$S,17,FALSE)="","",VLOOKUP(F601,料單!$C:$S,17,FALSE))</f>
        <v/>
      </c>
      <c r="U601" s="174" t="str">
        <f ca="1">_xlfn.IFNA(VLOOKUP(VLOOKUP(F601,料單!C:T,18,FALSE),資料庫!AM:AN,2,FALSE),"A")</f>
        <v>A</v>
      </c>
      <c r="V601" s="174" t="str">
        <f ca="1">IF(VLOOKUP(F601,料單!C:U,19,FALSE)="","",VLOOKUP(F601,料單!C:U,19,FALSE))</f>
        <v/>
      </c>
      <c r="W601" s="375" t="str">
        <f t="shared" ca="1" si="46"/>
        <v/>
      </c>
      <c r="X601" s="361" t="str">
        <f t="shared" ca="1" si="47"/>
        <v/>
      </c>
      <c r="Y601" s="375" t="str">
        <f t="shared" ca="1" si="48"/>
        <v/>
      </c>
      <c r="Z601" s="375" t="str">
        <f t="shared" ca="1" si="49"/>
        <v/>
      </c>
      <c r="AA601" s="483">
        <f>料單!$K$3</f>
        <v>0</v>
      </c>
      <c r="AB601" s="483" t="str">
        <f>料單!$L$3</f>
        <v>拉、KD</v>
      </c>
    </row>
    <row r="602" spans="1:28" x14ac:dyDescent="0.25">
      <c r="A602" s="174">
        <f t="shared" si="45"/>
        <v>601</v>
      </c>
      <c r="B602" s="174" t="str">
        <f ca="1">料單!$C$1</f>
        <v>2026101401</v>
      </c>
      <c r="C602" s="174">
        <f>料單!$C$2</f>
        <v>0</v>
      </c>
      <c r="D602" s="6">
        <f>板材才數分析.!B602</f>
        <v>21</v>
      </c>
      <c r="E602" s="6">
        <f>板材才數分析.!C602</f>
        <v>0</v>
      </c>
      <c r="F602" s="6">
        <f>板材才數分析.!D602</f>
        <v>21001</v>
      </c>
      <c r="G602" s="6" t="str">
        <f ca="1">板材才數分析.!E602</f>
        <v>頂板</v>
      </c>
      <c r="H602" s="6">
        <f ca="1">板材才數分析.!F602</f>
        <v>-36</v>
      </c>
      <c r="I602" s="6" t="str">
        <f ca="1">板材才數分析.!G602</f>
        <v>AA</v>
      </c>
      <c r="J602" s="6">
        <f ca="1">板材才數分析.!H602</f>
        <v>0</v>
      </c>
      <c r="K602" s="6" t="str">
        <f ca="1">板材才數分析.!I602</f>
        <v/>
      </c>
      <c r="L602" s="6">
        <f ca="1">板材才數分析.!J602</f>
        <v>18</v>
      </c>
      <c r="M602" s="6">
        <f ca="1">板材才數分析.!K602</f>
        <v>0</v>
      </c>
      <c r="N602" s="6" t="str">
        <f ca="1">板材才數分析.!L602</f>
        <v/>
      </c>
      <c r="O602" s="6">
        <f ca="1">板材才數分析.!M602</f>
        <v>0</v>
      </c>
      <c r="P602" t="str">
        <f ca="1">表格15[[#This Row],[封邊色號]]</f>
        <v/>
      </c>
      <c r="Q602" s="174" t="str">
        <f ca="1">IF(VLOOKUP(F602,料單!$C:$P,14,FALSE)="","",VLOOKUP(F602,料單!$C:$P,14,FALSE))</f>
        <v>背板溝</v>
      </c>
      <c r="R602" s="174" t="str">
        <f ca="1">IF(VLOOKUP(F602,料單!$C:$Q,15,FALSE)="","",VLOOKUP(F602,料單!$C:$Q,15,FALSE))</f>
        <v>側</v>
      </c>
      <c r="S602" s="174" t="str">
        <f ca="1">IF(VLOOKUP(F602,料單!$C:$R,16,FALSE)="","",VLOOKUP(F602,料單!$C:$R,16,FALSE))</f>
        <v/>
      </c>
      <c r="T602" s="174" t="str">
        <f ca="1">IF(VLOOKUP(F602,料單!$C:$S,17,FALSE)="","",VLOOKUP(F602,料單!$C:$S,17,FALSE))</f>
        <v/>
      </c>
      <c r="U602" s="174" t="str">
        <f ca="1">_xlfn.IFNA(VLOOKUP(VLOOKUP(F602,料單!C:T,18,FALSE),資料庫!AM:AN,2,FALSE),"A")</f>
        <v>A</v>
      </c>
      <c r="V602" s="174">
        <f ca="1">IF(VLOOKUP(F602,料單!C:U,19,FALSE)="","",VLOOKUP(F602,料單!C:U,19,FALSE))</f>
        <v>1</v>
      </c>
      <c r="W602" s="361" t="str">
        <f t="shared" ca="1" si="46"/>
        <v>A</v>
      </c>
      <c r="X602" s="361" t="str">
        <f t="shared" ca="1" si="47"/>
        <v>A</v>
      </c>
      <c r="Y602" s="361" t="str">
        <f t="shared" ca="1" si="48"/>
        <v/>
      </c>
      <c r="Z602" s="361" t="str">
        <f t="shared" ca="1" si="49"/>
        <v/>
      </c>
      <c r="AA602" s="483">
        <f>料單!$K$3</f>
        <v>0</v>
      </c>
      <c r="AB602" s="483" t="str">
        <f>料單!$L$3</f>
        <v>拉、KD</v>
      </c>
    </row>
    <row r="603" spans="1:28" x14ac:dyDescent="0.25">
      <c r="A603" s="174">
        <f t="shared" si="45"/>
        <v>602</v>
      </c>
      <c r="B603" s="174" t="str">
        <f ca="1">料單!$C$1</f>
        <v>2026101401</v>
      </c>
      <c r="C603" s="174">
        <f>料單!$C$2</f>
        <v>0</v>
      </c>
      <c r="D603" s="6">
        <f>板材才數分析.!B603</f>
        <v>21</v>
      </c>
      <c r="E603" s="6">
        <f>板材才數分析.!C603</f>
        <v>0</v>
      </c>
      <c r="F603" s="6">
        <f>板材才數分析.!D603</f>
        <v>21002</v>
      </c>
      <c r="G603" s="6" t="str">
        <f ca="1">板材才數分析.!E603</f>
        <v>底板</v>
      </c>
      <c r="H603" s="6">
        <f ca="1">板材才數分析.!F603</f>
        <v>-36</v>
      </c>
      <c r="I603" s="6" t="str">
        <f ca="1">板材才數分析.!G603</f>
        <v>AA</v>
      </c>
      <c r="J603" s="6">
        <f ca="1">板材才數分析.!H603</f>
        <v>0</v>
      </c>
      <c r="K603" s="6" t="str">
        <f ca="1">板材才數分析.!I603</f>
        <v/>
      </c>
      <c r="L603" s="6">
        <f ca="1">板材才數分析.!J603</f>
        <v>18</v>
      </c>
      <c r="M603" s="6">
        <f ca="1">板材才數分析.!K603</f>
        <v>0</v>
      </c>
      <c r="N603" s="6" t="str">
        <f ca="1">板材才數分析.!L603</f>
        <v/>
      </c>
      <c r="O603" s="6">
        <f ca="1">板材才數分析.!M603</f>
        <v>0</v>
      </c>
      <c r="P603" t="str">
        <f ca="1">表格15[[#This Row],[封邊色號]]</f>
        <v/>
      </c>
      <c r="Q603" s="174" t="str">
        <f ca="1">IF(VLOOKUP(F603,料單!$C:$P,14,FALSE)="","",VLOOKUP(F603,料單!$C:$P,14,FALSE))</f>
        <v>背板溝</v>
      </c>
      <c r="R603" s="174" t="str">
        <f ca="1">IF(VLOOKUP(F603,料單!$C:$Q,15,FALSE)="","",VLOOKUP(F603,料單!$C:$Q,15,FALSE))</f>
        <v>側</v>
      </c>
      <c r="S603" s="174" t="str">
        <f ca="1">IF(VLOOKUP(F603,料單!$C:$R,16,FALSE)="","",VLOOKUP(F603,料單!$C:$R,16,FALSE))</f>
        <v/>
      </c>
      <c r="T603" s="174" t="str">
        <f ca="1">IF(VLOOKUP(F603,料單!$C:$S,17,FALSE)="","",VLOOKUP(F603,料單!$C:$S,17,FALSE))</f>
        <v/>
      </c>
      <c r="U603" s="174" t="str">
        <f ca="1">_xlfn.IFNA(VLOOKUP(VLOOKUP(F603,料單!C:T,18,FALSE),資料庫!AM:AN,2,FALSE),"A")</f>
        <v>A</v>
      </c>
      <c r="V603" s="174">
        <f ca="1">IF(VLOOKUP(F603,料單!C:U,19,FALSE)="","",VLOOKUP(F603,料單!C:U,19,FALSE))</f>
        <v>1</v>
      </c>
      <c r="W603" s="361" t="str">
        <f t="shared" ca="1" si="46"/>
        <v>A</v>
      </c>
      <c r="X603" s="361" t="str">
        <f t="shared" ca="1" si="47"/>
        <v>A</v>
      </c>
      <c r="Y603" s="361" t="str">
        <f t="shared" ca="1" si="48"/>
        <v/>
      </c>
      <c r="Z603" s="361" t="str">
        <f t="shared" ca="1" si="49"/>
        <v/>
      </c>
      <c r="AA603" s="483">
        <f>料單!$K$3</f>
        <v>0</v>
      </c>
      <c r="AB603" s="483" t="str">
        <f>料單!$L$3</f>
        <v>拉、KD</v>
      </c>
    </row>
    <row r="604" spans="1:28" x14ac:dyDescent="0.25">
      <c r="A604" s="174">
        <f t="shared" si="45"/>
        <v>603</v>
      </c>
      <c r="B604" s="174" t="str">
        <f ca="1">料單!$C$1</f>
        <v>2026101401</v>
      </c>
      <c r="C604" s="174">
        <f>料單!$C$2</f>
        <v>0</v>
      </c>
      <c r="D604" s="6">
        <f>板材才數分析.!B604</f>
        <v>21</v>
      </c>
      <c r="E604" s="6">
        <f>板材才數分析.!C604</f>
        <v>0</v>
      </c>
      <c r="F604" s="6">
        <f>板材才數分析.!D604</f>
        <v>21003</v>
      </c>
      <c r="G604" s="6" t="str">
        <f ca="1">板材才數分析.!E604</f>
        <v>左側板</v>
      </c>
      <c r="H604" s="6">
        <f ca="1">板材才數分析.!F604</f>
        <v>0</v>
      </c>
      <c r="I604" s="6" t="str">
        <f ca="1">板材才數分析.!G604</f>
        <v>AA</v>
      </c>
      <c r="J604" s="6">
        <f ca="1">板材才數分析.!H604</f>
        <v>0</v>
      </c>
      <c r="K604" s="6" t="str">
        <f ca="1">板材才數分析.!I604</f>
        <v>AA</v>
      </c>
      <c r="L604" s="6">
        <f ca="1">板材才數分析.!J604</f>
        <v>18</v>
      </c>
      <c r="M604" s="6">
        <f ca="1">板材才數分析.!K604</f>
        <v>0</v>
      </c>
      <c r="N604" s="6" t="str">
        <f ca="1">板材才數分析.!L604</f>
        <v/>
      </c>
      <c r="O604" s="6">
        <f ca="1">板材才數分析.!M604</f>
        <v>0</v>
      </c>
      <c r="P604" t="str">
        <f ca="1">表格15[[#This Row],[封邊色號]]</f>
        <v/>
      </c>
      <c r="Q604" s="174" t="str">
        <f ca="1">IF(VLOOKUP(F604,料單!$C:$P,14,FALSE)="","",VLOOKUP(F604,料單!$C:$P,14,FALSE))</f>
        <v>背板溝</v>
      </c>
      <c r="R604" s="174" t="str">
        <f ca="1">IF(VLOOKUP(F604,料單!$C:$Q,15,FALSE)="","",VLOOKUP(F604,料單!$C:$Q,15,FALSE))</f>
        <v>面</v>
      </c>
      <c r="S604" s="174" t="str">
        <f ca="1">IF(VLOOKUP(F604,料單!$C:$R,16,FALSE)="","",VLOOKUP(F604,料單!$C:$R,16,FALSE))</f>
        <v>排</v>
      </c>
      <c r="T604" s="174" t="str">
        <f ca="1">IF(VLOOKUP(F604,料單!$C:$S,17,FALSE)="","",VLOOKUP(F604,料單!$C:$S,17,FALSE))</f>
        <v/>
      </c>
      <c r="U604" s="174" t="str">
        <f ca="1">_xlfn.IFNA(VLOOKUP(VLOOKUP(F604,料單!C:T,18,FALSE),資料庫!AM:AN,2,FALSE),"A")</f>
        <v>A</v>
      </c>
      <c r="V604" s="174">
        <f ca="1">IF(VLOOKUP(F604,料單!C:U,19,FALSE)="","",VLOOKUP(F604,料單!C:U,19,FALSE))</f>
        <v>1</v>
      </c>
      <c r="W604" s="361" t="str">
        <f t="shared" ca="1" si="46"/>
        <v>A</v>
      </c>
      <c r="X604" s="361" t="str">
        <f t="shared" ca="1" si="47"/>
        <v>A</v>
      </c>
      <c r="Y604" s="361" t="str">
        <f t="shared" ca="1" si="48"/>
        <v>A</v>
      </c>
      <c r="Z604" s="361" t="str">
        <f t="shared" ca="1" si="49"/>
        <v>A</v>
      </c>
      <c r="AA604" s="483">
        <f>料單!$K$3</f>
        <v>0</v>
      </c>
      <c r="AB604" s="483" t="str">
        <f>料單!$L$3</f>
        <v>拉、KD</v>
      </c>
    </row>
    <row r="605" spans="1:28" x14ac:dyDescent="0.25">
      <c r="A605" s="174">
        <f t="shared" si="45"/>
        <v>604</v>
      </c>
      <c r="B605" s="174" t="str">
        <f ca="1">料單!$C$1</f>
        <v>2026101401</v>
      </c>
      <c r="C605" s="174">
        <f>料單!$C$2</f>
        <v>0</v>
      </c>
      <c r="D605" s="6">
        <f>板材才數分析.!B605</f>
        <v>21</v>
      </c>
      <c r="E605" s="6">
        <f>板材才數分析.!C605</f>
        <v>0</v>
      </c>
      <c r="F605" s="6">
        <f>板材才數分析.!D605</f>
        <v>21004</v>
      </c>
      <c r="G605" s="6" t="str">
        <f ca="1">板材才數分析.!E605</f>
        <v>右側板</v>
      </c>
      <c r="H605" s="6">
        <f ca="1">板材才數分析.!F605</f>
        <v>0</v>
      </c>
      <c r="I605" s="6" t="str">
        <f ca="1">板材才數分析.!G605</f>
        <v>AA</v>
      </c>
      <c r="J605" s="6">
        <f ca="1">板材才數分析.!H605</f>
        <v>0</v>
      </c>
      <c r="K605" s="6" t="str">
        <f ca="1">板材才數分析.!I605</f>
        <v>AA</v>
      </c>
      <c r="L605" s="6">
        <f ca="1">板材才數分析.!J605</f>
        <v>18</v>
      </c>
      <c r="M605" s="6">
        <f ca="1">板材才數分析.!K605</f>
        <v>0</v>
      </c>
      <c r="N605" s="6" t="str">
        <f ca="1">板材才數分析.!L605</f>
        <v/>
      </c>
      <c r="O605" s="6">
        <f ca="1">板材才數分析.!M605</f>
        <v>0</v>
      </c>
      <c r="P605" t="str">
        <f ca="1">表格15[[#This Row],[封邊色號]]</f>
        <v/>
      </c>
      <c r="Q605" s="174" t="str">
        <f ca="1">IF(VLOOKUP(F605,料單!$C:$P,14,FALSE)="","",VLOOKUP(F605,料單!$C:$P,14,FALSE))</f>
        <v>背板溝</v>
      </c>
      <c r="R605" s="174" t="str">
        <f ca="1">IF(VLOOKUP(F605,料單!$C:$Q,15,FALSE)="","",VLOOKUP(F605,料單!$C:$Q,15,FALSE))</f>
        <v>面</v>
      </c>
      <c r="S605" s="174" t="str">
        <f ca="1">IF(VLOOKUP(F605,料單!$C:$R,16,FALSE)="","",VLOOKUP(F605,料單!$C:$R,16,FALSE))</f>
        <v>排</v>
      </c>
      <c r="T605" s="174" t="str">
        <f ca="1">IF(VLOOKUP(F605,料單!$C:$S,17,FALSE)="","",VLOOKUP(F605,料單!$C:$S,17,FALSE))</f>
        <v/>
      </c>
      <c r="U605" s="174" t="str">
        <f ca="1">_xlfn.IFNA(VLOOKUP(VLOOKUP(F605,料單!C:T,18,FALSE),資料庫!AM:AN,2,FALSE),"A")</f>
        <v>A</v>
      </c>
      <c r="V605" s="174">
        <f ca="1">IF(VLOOKUP(F605,料單!C:U,19,FALSE)="","",VLOOKUP(F605,料單!C:U,19,FALSE))</f>
        <v>1</v>
      </c>
      <c r="W605" s="361" t="str">
        <f t="shared" ca="1" si="46"/>
        <v>A</v>
      </c>
      <c r="X605" s="361" t="str">
        <f t="shared" ca="1" si="47"/>
        <v>A</v>
      </c>
      <c r="Y605" s="361" t="str">
        <f t="shared" ca="1" si="48"/>
        <v>A</v>
      </c>
      <c r="Z605" s="361" t="str">
        <f t="shared" ca="1" si="49"/>
        <v>A</v>
      </c>
      <c r="AA605" s="483">
        <f>料單!$K$3</f>
        <v>0</v>
      </c>
      <c r="AB605" s="483" t="str">
        <f>料單!$L$3</f>
        <v>拉、KD</v>
      </c>
    </row>
    <row r="606" spans="1:28" x14ac:dyDescent="0.25">
      <c r="A606" s="174">
        <f t="shared" si="45"/>
        <v>605</v>
      </c>
      <c r="B606" s="174" t="str">
        <f ca="1">料單!$C$1</f>
        <v>2026101401</v>
      </c>
      <c r="C606" s="174">
        <f>料單!$C$2</f>
        <v>0</v>
      </c>
      <c r="D606" s="6">
        <f>板材才數分析.!B606</f>
        <v>21</v>
      </c>
      <c r="E606" s="6">
        <f>板材才數分析.!C606</f>
        <v>0</v>
      </c>
      <c r="F606" s="6">
        <f>板材才數分析.!D606</f>
        <v>21005</v>
      </c>
      <c r="G606" s="6" t="str">
        <f ca="1">板材才數分析.!E606</f>
        <v>背板</v>
      </c>
      <c r="H606" s="6">
        <f ca="1">板材才數分析.!F606</f>
        <v>-22</v>
      </c>
      <c r="I606" s="6" t="str">
        <f ca="1">板材才數分析.!G606</f>
        <v/>
      </c>
      <c r="J606" s="6">
        <f ca="1">板材才數分析.!H606</f>
        <v>-22</v>
      </c>
      <c r="K606" s="6" t="str">
        <f ca="1">板材才數分析.!I606</f>
        <v/>
      </c>
      <c r="L606" s="6">
        <f ca="1">板材才數分析.!J606</f>
        <v>4</v>
      </c>
      <c r="M606" s="6">
        <f ca="1">板材才數分析.!K606</f>
        <v>0</v>
      </c>
      <c r="N606" s="6" t="str">
        <f ca="1">板材才數分析.!L606</f>
        <v/>
      </c>
      <c r="O606" s="6">
        <f ca="1">板材才數分析.!M606</f>
        <v>0</v>
      </c>
      <c r="P606" t="str">
        <f ca="1">表格15[[#This Row],[封邊色號]]</f>
        <v/>
      </c>
      <c r="Q606" s="174" t="str">
        <f ca="1">IF(VLOOKUP(F606,料單!$C:$P,14,FALSE)="","",VLOOKUP(F606,料單!$C:$P,14,FALSE))</f>
        <v/>
      </c>
      <c r="R606" s="174" t="str">
        <f ca="1">IF(VLOOKUP(F606,料單!$C:$Q,15,FALSE)="","",VLOOKUP(F606,料單!$C:$Q,15,FALSE))</f>
        <v/>
      </c>
      <c r="S606" s="174" t="str">
        <f ca="1">IF(VLOOKUP(F606,料單!$C:$R,16,FALSE)="","",VLOOKUP(F606,料單!$C:$R,16,FALSE))</f>
        <v/>
      </c>
      <c r="T606" s="174" t="str">
        <f ca="1">IF(VLOOKUP(F606,料單!$C:$S,17,FALSE)="","",VLOOKUP(F606,料單!$C:$S,17,FALSE))</f>
        <v/>
      </c>
      <c r="U606" s="174" t="str">
        <f ca="1">_xlfn.IFNA(VLOOKUP(VLOOKUP(F606,料單!C:T,18,FALSE),資料庫!AM:AN,2,FALSE),"A")</f>
        <v>A</v>
      </c>
      <c r="V606" s="174">
        <f ca="1">IF(VLOOKUP(F606,料單!C:U,19,FALSE)="","",VLOOKUP(F606,料單!C:U,19,FALSE))</f>
        <v>1</v>
      </c>
      <c r="W606" s="361" t="str">
        <f t="shared" ca="1" si="46"/>
        <v/>
      </c>
      <c r="X606" s="361" t="str">
        <f t="shared" ca="1" si="47"/>
        <v/>
      </c>
      <c r="Y606" s="361" t="str">
        <f t="shared" ca="1" si="48"/>
        <v/>
      </c>
      <c r="Z606" s="361" t="str">
        <f t="shared" ca="1" si="49"/>
        <v/>
      </c>
      <c r="AA606" s="483">
        <f>料單!$K$3</f>
        <v>0</v>
      </c>
      <c r="AB606" s="483" t="str">
        <f>料單!$L$3</f>
        <v>拉、KD</v>
      </c>
    </row>
    <row r="607" spans="1:28" x14ac:dyDescent="0.25">
      <c r="A607" s="174">
        <f t="shared" si="45"/>
        <v>606</v>
      </c>
      <c r="B607" s="174" t="str">
        <f ca="1">料單!$C$1</f>
        <v>2026101401</v>
      </c>
      <c r="C607" s="174">
        <f>料單!$C$2</f>
        <v>0</v>
      </c>
      <c r="D607" s="6">
        <f>板材才數分析.!B607</f>
        <v>21</v>
      </c>
      <c r="E607" s="6">
        <f>板材才數分析.!C607</f>
        <v>0</v>
      </c>
      <c r="F607" s="6">
        <f>板材才數分析.!D607</f>
        <v>21006</v>
      </c>
      <c r="G607" s="6" t="str">
        <f ca="1">板材才數分析.!E607</f>
        <v>背拉桿</v>
      </c>
      <c r="H607" s="6">
        <f ca="1">板材才數分析.!F607</f>
        <v>-36</v>
      </c>
      <c r="I607" s="6" t="str">
        <f ca="1">板材才數分析.!G607</f>
        <v>AA</v>
      </c>
      <c r="J607" s="6">
        <f ca="1">板材才數分析.!H607</f>
        <v>120</v>
      </c>
      <c r="K607" s="6" t="str">
        <f ca="1">板材才數分析.!I607</f>
        <v/>
      </c>
      <c r="L607" s="6">
        <f ca="1">板材才數分析.!J607</f>
        <v>18</v>
      </c>
      <c r="M607" s="6">
        <f ca="1">板材才數分析.!K607</f>
        <v>0</v>
      </c>
      <c r="N607" s="6" t="str">
        <f ca="1">板材才數分析.!L607</f>
        <v/>
      </c>
      <c r="O607" s="6">
        <f ca="1">板材才數分析.!M607</f>
        <v>0</v>
      </c>
      <c r="P607" t="str">
        <f ca="1">表格15[[#This Row],[封邊色號]]</f>
        <v/>
      </c>
      <c r="Q607" s="174" t="str">
        <f ca="1">IF(VLOOKUP(F607,料單!$C:$P,14,FALSE)="","",VLOOKUP(F607,料單!$C:$P,14,FALSE))</f>
        <v/>
      </c>
      <c r="R607" s="174" t="str">
        <f ca="1">IF(VLOOKUP(F607,料單!$C:$Q,15,FALSE)="","",VLOOKUP(F607,料單!$C:$Q,15,FALSE))</f>
        <v>側</v>
      </c>
      <c r="S607" s="174" t="str">
        <f ca="1">IF(VLOOKUP(F607,料單!$C:$R,16,FALSE)="","",VLOOKUP(F607,料單!$C:$R,16,FALSE))</f>
        <v/>
      </c>
      <c r="T607" s="174" t="str">
        <f ca="1">IF(VLOOKUP(F607,料單!$C:$S,17,FALSE)="","",VLOOKUP(F607,料單!$C:$S,17,FALSE))</f>
        <v/>
      </c>
      <c r="U607" s="174" t="str">
        <f ca="1">_xlfn.IFNA(VLOOKUP(VLOOKUP(F607,料單!C:T,18,FALSE),資料庫!AM:AN,2,FALSE),"A")</f>
        <v>A</v>
      </c>
      <c r="V607" s="174">
        <f ca="1">IF(VLOOKUP(F607,料單!C:U,19,FALSE)="","",VLOOKUP(F607,料單!C:U,19,FALSE))</f>
        <v>1</v>
      </c>
      <c r="W607" s="361" t="str">
        <f t="shared" ca="1" si="46"/>
        <v>A</v>
      </c>
      <c r="X607" s="361" t="str">
        <f t="shared" ca="1" si="47"/>
        <v>A</v>
      </c>
      <c r="Y607" s="361" t="str">
        <f t="shared" ca="1" si="48"/>
        <v/>
      </c>
      <c r="Z607" s="361" t="str">
        <f t="shared" ca="1" si="49"/>
        <v/>
      </c>
      <c r="AA607" s="483">
        <f>料單!$K$3</f>
        <v>0</v>
      </c>
      <c r="AB607" s="483" t="str">
        <f>料單!$L$3</f>
        <v>拉、KD</v>
      </c>
    </row>
    <row r="608" spans="1:28" x14ac:dyDescent="0.25">
      <c r="A608" s="174">
        <f t="shared" si="45"/>
        <v>607</v>
      </c>
      <c r="B608" s="174" t="str">
        <f ca="1">料單!$C$1</f>
        <v>2026101401</v>
      </c>
      <c r="C608" s="174">
        <f>料單!$C$2</f>
        <v>0</v>
      </c>
      <c r="D608" s="6">
        <f>板材才數分析.!B608</f>
        <v>21</v>
      </c>
      <c r="E608" s="6">
        <f>板材才數分析.!C608</f>
        <v>0</v>
      </c>
      <c r="F608" s="6">
        <f>板材才數分析.!D608</f>
        <v>21007</v>
      </c>
      <c r="G608" s="6" t="str">
        <f ca="1">板材才數分析.!E608</f>
        <v>中立板</v>
      </c>
      <c r="H608" s="6">
        <f ca="1">板材才數分析.!F608</f>
        <v>-36</v>
      </c>
      <c r="I608" s="6" t="str">
        <f ca="1">板材才數分析.!G608</f>
        <v>AA</v>
      </c>
      <c r="J608" s="6">
        <f ca="1">板材才數分析.!H608</f>
        <v>-22</v>
      </c>
      <c r="K608" s="6" t="str">
        <f ca="1">板材才數分析.!I608</f>
        <v/>
      </c>
      <c r="L608" s="6">
        <f ca="1">板材才數分析.!J608</f>
        <v>18</v>
      </c>
      <c r="M608" s="6">
        <f ca="1">板材才數分析.!K608</f>
        <v>0</v>
      </c>
      <c r="N608" s="6" t="str">
        <f ca="1">板材才數分析.!L608</f>
        <v/>
      </c>
      <c r="O608" s="6">
        <f ca="1">板材才數分析.!M608</f>
        <v>0</v>
      </c>
      <c r="P608" t="str">
        <f ca="1">表格15[[#This Row],[封邊色號]]</f>
        <v/>
      </c>
      <c r="Q608" s="174" t="str">
        <f ca="1">IF(VLOOKUP(F608,料單!$C:$P,14,FALSE)="","",VLOOKUP(F608,料單!$C:$P,14,FALSE))</f>
        <v/>
      </c>
      <c r="R608" s="174" t="str">
        <f ca="1">IF(VLOOKUP(F608,料單!$C:$Q,15,FALSE)="","",VLOOKUP(F608,料單!$C:$Q,15,FALSE))</f>
        <v>側</v>
      </c>
      <c r="S608" s="174" t="str">
        <f ca="1">IF(VLOOKUP(F608,料單!$C:$R,16,FALSE)="","",VLOOKUP(F608,料單!$C:$R,16,FALSE))</f>
        <v>排</v>
      </c>
      <c r="T608" s="174" t="str">
        <f ca="1">IF(VLOOKUP(F608,料單!$C:$S,17,FALSE)="","",VLOOKUP(F608,料單!$C:$S,17,FALSE))</f>
        <v/>
      </c>
      <c r="U608" s="174" t="str">
        <f ca="1">_xlfn.IFNA(VLOOKUP(VLOOKUP(F608,料單!C:T,18,FALSE),資料庫!AM:AN,2,FALSE),"A")</f>
        <v>A</v>
      </c>
      <c r="V608" s="174">
        <f ca="1">IF(VLOOKUP(F608,料單!C:U,19,FALSE)="","",VLOOKUP(F608,料單!C:U,19,FALSE))</f>
        <v>1</v>
      </c>
      <c r="W608" s="361" t="str">
        <f t="shared" ca="1" si="46"/>
        <v>A</v>
      </c>
      <c r="X608" s="361" t="str">
        <f t="shared" ca="1" si="47"/>
        <v>A</v>
      </c>
      <c r="Y608" s="361" t="str">
        <f t="shared" ca="1" si="48"/>
        <v/>
      </c>
      <c r="Z608" s="361" t="str">
        <f t="shared" ca="1" si="49"/>
        <v/>
      </c>
      <c r="AA608" s="483">
        <f>料單!$K$3</f>
        <v>0</v>
      </c>
      <c r="AB608" s="483" t="str">
        <f>料單!$L$3</f>
        <v>拉、KD</v>
      </c>
    </row>
    <row r="609" spans="1:28" x14ac:dyDescent="0.25">
      <c r="A609" s="174">
        <f t="shared" si="45"/>
        <v>608</v>
      </c>
      <c r="B609" s="174" t="str">
        <f ca="1">料單!$C$1</f>
        <v>2026101401</v>
      </c>
      <c r="C609" s="174">
        <f>料單!$C$2</f>
        <v>0</v>
      </c>
      <c r="D609" s="6">
        <f>板材才數分析.!B609</f>
        <v>21</v>
      </c>
      <c r="E609" s="6">
        <f>板材才數分析.!C609</f>
        <v>0</v>
      </c>
      <c r="F609" s="6">
        <f>板材才數分析.!D609</f>
        <v>21008</v>
      </c>
      <c r="G609" s="6" t="str">
        <f ca="1">板材才數分析.!E609</f>
        <v>活隔</v>
      </c>
      <c r="H609" s="6">
        <f ca="1">板材才數分析.!F609</f>
        <v>0</v>
      </c>
      <c r="I609" s="6" t="str">
        <f ca="1">板材才數分析.!G609</f>
        <v>AA</v>
      </c>
      <c r="J609" s="6">
        <f ca="1">板材才數分析.!H609</f>
        <v>-32</v>
      </c>
      <c r="K609" s="6" t="str">
        <f ca="1">板材才數分析.!I609</f>
        <v>AA</v>
      </c>
      <c r="L609" s="6">
        <f ca="1">板材才數分析.!J609</f>
        <v>18</v>
      </c>
      <c r="M609" s="6">
        <f ca="1">板材才數分析.!K609</f>
        <v>0</v>
      </c>
      <c r="N609" s="6" t="str">
        <f ca="1">板材才數分析.!L609</f>
        <v/>
      </c>
      <c r="O609" s="6">
        <f ca="1">板材才數分析.!M609</f>
        <v>0</v>
      </c>
      <c r="P609" t="str">
        <f ca="1">表格15[[#This Row],[封邊色號]]</f>
        <v/>
      </c>
      <c r="Q609" s="174" t="str">
        <f ca="1">IF(VLOOKUP(F609,料單!$C:$P,14,FALSE)="","",VLOOKUP(F609,料單!$C:$P,14,FALSE))</f>
        <v/>
      </c>
      <c r="R609" s="174" t="str">
        <f ca="1">IF(VLOOKUP(F609,料單!$C:$Q,15,FALSE)="","",VLOOKUP(F609,料單!$C:$Q,15,FALSE))</f>
        <v/>
      </c>
      <c r="S609" s="174" t="str">
        <f ca="1">IF(VLOOKUP(F609,料單!$C:$R,16,FALSE)="","",VLOOKUP(F609,料單!$C:$R,16,FALSE))</f>
        <v/>
      </c>
      <c r="T609" s="174" t="str">
        <f ca="1">IF(VLOOKUP(F609,料單!$C:$S,17,FALSE)="","",VLOOKUP(F609,料單!$C:$S,17,FALSE))</f>
        <v/>
      </c>
      <c r="U609" s="174" t="str">
        <f ca="1">_xlfn.IFNA(VLOOKUP(VLOOKUP(F609,料單!C:T,18,FALSE),資料庫!AM:AN,2,FALSE),"A")</f>
        <v>A</v>
      </c>
      <c r="V609" s="174">
        <f ca="1">IF(VLOOKUP(F609,料單!C:U,19,FALSE)="","",VLOOKUP(F609,料單!C:U,19,FALSE))</f>
        <v>1</v>
      </c>
      <c r="W609" s="361" t="str">
        <f t="shared" ca="1" si="46"/>
        <v>A</v>
      </c>
      <c r="X609" s="361" t="str">
        <f t="shared" ca="1" si="47"/>
        <v>A</v>
      </c>
      <c r="Y609" s="361" t="str">
        <f t="shared" ca="1" si="48"/>
        <v>A</v>
      </c>
      <c r="Z609" s="361" t="str">
        <f t="shared" ca="1" si="49"/>
        <v>A</v>
      </c>
      <c r="AA609" s="483">
        <f>料單!$K$3</f>
        <v>0</v>
      </c>
      <c r="AB609" s="483" t="str">
        <f>料單!$L$3</f>
        <v>拉、KD</v>
      </c>
    </row>
    <row r="610" spans="1:28" x14ac:dyDescent="0.25">
      <c r="A610" s="174">
        <f t="shared" si="45"/>
        <v>609</v>
      </c>
      <c r="B610" s="174" t="str">
        <f ca="1">料單!$C$1</f>
        <v>2026101401</v>
      </c>
      <c r="C610" s="174">
        <f>料單!$C$2</f>
        <v>0</v>
      </c>
      <c r="D610" s="6">
        <f>板材才數分析.!B610</f>
        <v>21</v>
      </c>
      <c r="E610" s="6">
        <f>板材才數分析.!C610</f>
        <v>0</v>
      </c>
      <c r="F610" s="6">
        <f>板材才數分析.!D610</f>
        <v>21009</v>
      </c>
      <c r="G610" s="6" t="str">
        <f ca="1">板材才數分析.!E610</f>
        <v>固隔</v>
      </c>
      <c r="H610" s="6">
        <f ca="1">板材才數分析.!F610</f>
        <v>0</v>
      </c>
      <c r="I610" s="6" t="str">
        <f ca="1">板材才數分析.!G610</f>
        <v>AA</v>
      </c>
      <c r="J610" s="6">
        <f ca="1">板材才數分析.!H610</f>
        <v>-22</v>
      </c>
      <c r="K610" s="6" t="str">
        <f ca="1">板材才數分析.!I610</f>
        <v/>
      </c>
      <c r="L610" s="6">
        <f ca="1">板材才數分析.!J610</f>
        <v>18</v>
      </c>
      <c r="M610" s="6">
        <f ca="1">板材才數分析.!K610</f>
        <v>0</v>
      </c>
      <c r="N610" s="6" t="str">
        <f ca="1">板材才數分析.!L610</f>
        <v/>
      </c>
      <c r="O610" s="6">
        <f ca="1">板材才數分析.!M610</f>
        <v>0</v>
      </c>
      <c r="P610" t="str">
        <f ca="1">表格15[[#This Row],[封邊色號]]</f>
        <v/>
      </c>
      <c r="Q610" s="174" t="str">
        <f ca="1">IF(VLOOKUP(F610,料單!$C:$P,14,FALSE)="","",VLOOKUP(F610,料單!$C:$P,14,FALSE))</f>
        <v/>
      </c>
      <c r="R610" s="174" t="str">
        <f ca="1">IF(VLOOKUP(F610,料單!$C:$Q,15,FALSE)="","",VLOOKUP(F610,料單!$C:$Q,15,FALSE))</f>
        <v>固</v>
      </c>
      <c r="S610" s="174" t="str">
        <f ca="1">IF(VLOOKUP(F610,料單!$C:$R,16,FALSE)="","",VLOOKUP(F610,料單!$C:$R,16,FALSE))</f>
        <v/>
      </c>
      <c r="T610" s="174" t="str">
        <f ca="1">IF(VLOOKUP(F610,料單!$C:$S,17,FALSE)="","",VLOOKUP(F610,料單!$C:$S,17,FALSE))</f>
        <v/>
      </c>
      <c r="U610" s="174" t="str">
        <f ca="1">_xlfn.IFNA(VLOOKUP(VLOOKUP(F610,料單!C:T,18,FALSE),資料庫!AM:AN,2,FALSE),"A")</f>
        <v>A</v>
      </c>
      <c r="V610" s="174">
        <f ca="1">IF(VLOOKUP(F610,料單!C:U,19,FALSE)="","",VLOOKUP(F610,料單!C:U,19,FALSE))</f>
        <v>1</v>
      </c>
      <c r="W610" s="361" t="str">
        <f t="shared" ca="1" si="46"/>
        <v>A</v>
      </c>
      <c r="X610" s="361" t="str">
        <f t="shared" ca="1" si="47"/>
        <v>A</v>
      </c>
      <c r="Y610" s="361" t="str">
        <f t="shared" ca="1" si="48"/>
        <v/>
      </c>
      <c r="Z610" s="361" t="str">
        <f t="shared" ca="1" si="49"/>
        <v/>
      </c>
      <c r="AA610" s="483">
        <f>料單!$K$3</f>
        <v>0</v>
      </c>
      <c r="AB610" s="483" t="str">
        <f>料單!$L$3</f>
        <v>拉、KD</v>
      </c>
    </row>
    <row r="611" spans="1:28" x14ac:dyDescent="0.25">
      <c r="A611" s="174">
        <f t="shared" si="45"/>
        <v>610</v>
      </c>
      <c r="B611" s="174" t="str">
        <f ca="1">料單!$C$1</f>
        <v>2026101401</v>
      </c>
      <c r="C611" s="174">
        <f>料單!$C$2</f>
        <v>0</v>
      </c>
      <c r="D611" s="6">
        <f>板材才數分析.!B611</f>
        <v>21</v>
      </c>
      <c r="E611" s="6">
        <f>板材才數分析.!C611</f>
        <v>0</v>
      </c>
      <c r="F611" s="6">
        <f>板材才數分析.!D611</f>
        <v>21010</v>
      </c>
      <c r="G611" s="6" t="str">
        <f ca="1">板材才數分析.!E611</f>
        <v>左門板</v>
      </c>
      <c r="H611" s="6">
        <f ca="1">板材才數分析.!F611</f>
        <v>0</v>
      </c>
      <c r="I611" s="6" t="str">
        <f ca="1">板材才數分析.!G611</f>
        <v>AA</v>
      </c>
      <c r="J611" s="6">
        <f ca="1">板材才數分析.!H611</f>
        <v>-4</v>
      </c>
      <c r="K611" s="6" t="str">
        <f ca="1">板材才數分析.!I611</f>
        <v>AA</v>
      </c>
      <c r="L611" s="6">
        <f ca="1">板材才數分析.!J611</f>
        <v>18</v>
      </c>
      <c r="M611" s="6">
        <f ca="1">板材才數分析.!K611</f>
        <v>0</v>
      </c>
      <c r="N611" s="6" t="str">
        <f ca="1">板材才數分析.!L611</f>
        <v/>
      </c>
      <c r="O611" s="6">
        <f ca="1">板材才數分析.!M611</f>
        <v>0</v>
      </c>
      <c r="P611" t="str">
        <f ca="1">表格15[[#This Row],[封邊色號]]</f>
        <v/>
      </c>
      <c r="Q611" s="174" t="str">
        <f ca="1">IF(VLOOKUP(F611,料單!$C:$P,14,FALSE)="","",VLOOKUP(F611,料單!$C:$P,14,FALSE))</f>
        <v>鉸2</v>
      </c>
      <c r="R611" s="174" t="str">
        <f ca="1">IF(VLOOKUP(F611,料單!$C:$Q,15,FALSE)="","",VLOOKUP(F611,料單!$C:$Q,15,FALSE))</f>
        <v/>
      </c>
      <c r="S611" s="174" t="str">
        <f ca="1">IF(VLOOKUP(F611,料單!$C:$R,16,FALSE)="","",VLOOKUP(F611,料單!$C:$R,16,FALSE))</f>
        <v/>
      </c>
      <c r="T611" s="174" t="str">
        <f ca="1">IF(VLOOKUP(F611,料單!$C:$S,17,FALSE)="","",VLOOKUP(F611,料單!$C:$S,17,FALSE))</f>
        <v/>
      </c>
      <c r="U611" s="174" t="str">
        <f ca="1">_xlfn.IFNA(VLOOKUP(VLOOKUP(F611,料單!C:T,18,FALSE),資料庫!AM:AN,2,FALSE),"A")</f>
        <v>A</v>
      </c>
      <c r="V611" s="174">
        <f ca="1">IF(VLOOKUP(F611,料單!C:U,19,FALSE)="","",VLOOKUP(F611,料單!C:U,19,FALSE))</f>
        <v>1</v>
      </c>
      <c r="W611" s="361" t="str">
        <f t="shared" ca="1" si="46"/>
        <v>A</v>
      </c>
      <c r="X611" s="361" t="str">
        <f t="shared" ca="1" si="47"/>
        <v>A</v>
      </c>
      <c r="Y611" s="361" t="str">
        <f t="shared" ca="1" si="48"/>
        <v>A</v>
      </c>
      <c r="Z611" s="361" t="str">
        <f t="shared" ca="1" si="49"/>
        <v>A</v>
      </c>
      <c r="AA611" s="483">
        <f>料單!$K$3</f>
        <v>0</v>
      </c>
      <c r="AB611" s="483" t="str">
        <f>料單!$L$3</f>
        <v>拉、KD</v>
      </c>
    </row>
    <row r="612" spans="1:28" x14ac:dyDescent="0.25">
      <c r="A612" s="174">
        <f t="shared" si="45"/>
        <v>611</v>
      </c>
      <c r="B612" s="174" t="str">
        <f ca="1">料單!$C$1</f>
        <v>2026101401</v>
      </c>
      <c r="C612" s="174">
        <f>料單!$C$2</f>
        <v>0</v>
      </c>
      <c r="D612" s="6">
        <f>板材才數分析.!B612</f>
        <v>21</v>
      </c>
      <c r="E612" s="6">
        <f>板材才數分析.!C612</f>
        <v>0</v>
      </c>
      <c r="F612" s="6">
        <f>板材才數分析.!D612</f>
        <v>21011</v>
      </c>
      <c r="G612" s="6" t="str">
        <f ca="1">板材才數分析.!E612</f>
        <v>右門板</v>
      </c>
      <c r="H612" s="6">
        <f ca="1">板材才數分析.!F612</f>
        <v>0</v>
      </c>
      <c r="I612" s="6" t="str">
        <f ca="1">板材才數分析.!G612</f>
        <v>AA</v>
      </c>
      <c r="J612" s="6">
        <f ca="1">板材才數分析.!H612</f>
        <v>-4</v>
      </c>
      <c r="K612" s="6" t="str">
        <f ca="1">板材才數分析.!I612</f>
        <v>AA</v>
      </c>
      <c r="L612" s="6">
        <f ca="1">板材才數分析.!J612</f>
        <v>18</v>
      </c>
      <c r="M612" s="6">
        <f ca="1">板材才數分析.!K612</f>
        <v>0</v>
      </c>
      <c r="N612" s="6" t="str">
        <f ca="1">板材才數分析.!L612</f>
        <v/>
      </c>
      <c r="O612" s="6">
        <f ca="1">板材才數分析.!M612</f>
        <v>0</v>
      </c>
      <c r="P612" t="str">
        <f ca="1">表格15[[#This Row],[封邊色號]]</f>
        <v/>
      </c>
      <c r="Q612" s="174" t="str">
        <f ca="1">IF(VLOOKUP(F612,料單!$C:$P,14,FALSE)="","",VLOOKUP(F612,料單!$C:$P,14,FALSE))</f>
        <v>鉸2</v>
      </c>
      <c r="R612" s="174" t="str">
        <f ca="1">IF(VLOOKUP(F612,料單!$C:$Q,15,FALSE)="","",VLOOKUP(F612,料單!$C:$Q,15,FALSE))</f>
        <v/>
      </c>
      <c r="S612" s="174" t="str">
        <f ca="1">IF(VLOOKUP(F612,料單!$C:$R,16,FALSE)="","",VLOOKUP(F612,料單!$C:$R,16,FALSE))</f>
        <v/>
      </c>
      <c r="T612" s="174" t="str">
        <f ca="1">IF(VLOOKUP(F612,料單!$C:$S,17,FALSE)="","",VLOOKUP(F612,料單!$C:$S,17,FALSE))</f>
        <v/>
      </c>
      <c r="U612" s="174" t="str">
        <f ca="1">_xlfn.IFNA(VLOOKUP(VLOOKUP(F612,料單!C:T,18,FALSE),資料庫!AM:AN,2,FALSE),"A")</f>
        <v>A</v>
      </c>
      <c r="V612" s="174">
        <f ca="1">IF(VLOOKUP(F612,料單!C:U,19,FALSE)="","",VLOOKUP(F612,料單!C:U,19,FALSE))</f>
        <v>1</v>
      </c>
      <c r="W612" s="361" t="str">
        <f t="shared" ca="1" si="46"/>
        <v>A</v>
      </c>
      <c r="X612" s="361" t="str">
        <f t="shared" ca="1" si="47"/>
        <v>A</v>
      </c>
      <c r="Y612" s="361" t="str">
        <f t="shared" ca="1" si="48"/>
        <v>A</v>
      </c>
      <c r="Z612" s="361" t="str">
        <f t="shared" ca="1" si="49"/>
        <v>A</v>
      </c>
      <c r="AA612" s="483">
        <f>料單!$K$3</f>
        <v>0</v>
      </c>
      <c r="AB612" s="483" t="str">
        <f>料單!$L$3</f>
        <v>拉、KD</v>
      </c>
    </row>
    <row r="613" spans="1:28" x14ac:dyDescent="0.25">
      <c r="A613" s="174">
        <f t="shared" si="45"/>
        <v>612</v>
      </c>
      <c r="B613" s="174" t="str">
        <f ca="1">料單!$C$1</f>
        <v>2026101401</v>
      </c>
      <c r="C613" s="174">
        <f>料單!$C$2</f>
        <v>0</v>
      </c>
      <c r="D613" s="6">
        <f>板材才數分析.!B613</f>
        <v>21</v>
      </c>
      <c r="E613" s="6">
        <f>板材才數分析.!C613</f>
        <v>0</v>
      </c>
      <c r="F613" s="6">
        <f>板材才數分析.!D613</f>
        <v>21012</v>
      </c>
      <c r="G613" s="6">
        <f ca="1">板材才數分析.!E613</f>
        <v>0</v>
      </c>
      <c r="H613" s="6">
        <f ca="1">板材才數分析.!F613</f>
        <v>0</v>
      </c>
      <c r="I613" s="6" t="str">
        <f ca="1">板材才數分析.!G613</f>
        <v/>
      </c>
      <c r="J613" s="6">
        <f ca="1">板材才數分析.!H613</f>
        <v>0</v>
      </c>
      <c r="K613" s="6" t="str">
        <f ca="1">板材才數分析.!I613</f>
        <v/>
      </c>
      <c r="L613" s="6">
        <f ca="1">板材才數分析.!J613</f>
        <v>0</v>
      </c>
      <c r="M613" s="6">
        <f ca="1">板材才數分析.!K613</f>
        <v>0</v>
      </c>
      <c r="N613" s="6" t="str">
        <f ca="1">板材才數分析.!L613</f>
        <v/>
      </c>
      <c r="O613" s="6">
        <f ca="1">板材才數分析.!M613</f>
        <v>0</v>
      </c>
      <c r="P613" t="str">
        <f ca="1">表格15[[#This Row],[封邊色號]]</f>
        <v/>
      </c>
      <c r="Q613" s="174" t="str">
        <f ca="1">IF(VLOOKUP(F613,料單!$C:$P,14,FALSE)="","",VLOOKUP(F613,料單!$C:$P,14,FALSE))</f>
        <v/>
      </c>
      <c r="R613" s="174" t="str">
        <f ca="1">IF(VLOOKUP(F613,料單!$C:$Q,15,FALSE)="","",VLOOKUP(F613,料單!$C:$Q,15,FALSE))</f>
        <v/>
      </c>
      <c r="S613" s="174" t="str">
        <f ca="1">IF(VLOOKUP(F613,料單!$C:$R,16,FALSE)="","",VLOOKUP(F613,料單!$C:$R,16,FALSE))</f>
        <v/>
      </c>
      <c r="T613" s="174" t="str">
        <f ca="1">IF(VLOOKUP(F613,料單!$C:$S,17,FALSE)="","",VLOOKUP(F613,料單!$C:$S,17,FALSE))</f>
        <v/>
      </c>
      <c r="U613" s="174" t="str">
        <f ca="1">_xlfn.IFNA(VLOOKUP(VLOOKUP(F613,料單!C:T,18,FALSE),資料庫!AM:AN,2,FALSE),"A")</f>
        <v>A</v>
      </c>
      <c r="V613" s="174" t="str">
        <f ca="1">IF(VLOOKUP(F613,料單!C:U,19,FALSE)="","",VLOOKUP(F613,料單!C:U,19,FALSE))</f>
        <v/>
      </c>
      <c r="W613" s="361" t="str">
        <f t="shared" ca="1" si="46"/>
        <v/>
      </c>
      <c r="X613" s="361" t="str">
        <f t="shared" ca="1" si="47"/>
        <v/>
      </c>
      <c r="Y613" s="361" t="str">
        <f t="shared" ca="1" si="48"/>
        <v/>
      </c>
      <c r="Z613" s="361" t="str">
        <f t="shared" ca="1" si="49"/>
        <v/>
      </c>
      <c r="AA613" s="483">
        <f>料單!$K$3</f>
        <v>0</v>
      </c>
      <c r="AB613" s="483" t="str">
        <f>料單!$L$3</f>
        <v>拉、KD</v>
      </c>
    </row>
    <row r="614" spans="1:28" x14ac:dyDescent="0.25">
      <c r="A614" s="174">
        <f t="shared" si="45"/>
        <v>613</v>
      </c>
      <c r="B614" s="174" t="str">
        <f ca="1">料單!$C$1</f>
        <v>2026101401</v>
      </c>
      <c r="C614" s="174">
        <f>料單!$C$2</f>
        <v>0</v>
      </c>
      <c r="D614" s="6">
        <f>板材才數分析.!B614</f>
        <v>21</v>
      </c>
      <c r="E614" s="6">
        <f>板材才數分析.!C614</f>
        <v>0</v>
      </c>
      <c r="F614" s="6">
        <f>板材才數分析.!D614</f>
        <v>21013</v>
      </c>
      <c r="G614" s="6">
        <f ca="1">板材才數分析.!E614</f>
        <v>0</v>
      </c>
      <c r="H614" s="6">
        <f ca="1">板材才數分析.!F614</f>
        <v>0</v>
      </c>
      <c r="I614" s="6" t="str">
        <f ca="1">板材才數分析.!G614</f>
        <v/>
      </c>
      <c r="J614" s="6">
        <f ca="1">板材才數分析.!H614</f>
        <v>0</v>
      </c>
      <c r="K614" s="6" t="str">
        <f ca="1">板材才數分析.!I614</f>
        <v/>
      </c>
      <c r="L614" s="6">
        <f ca="1">板材才數分析.!J614</f>
        <v>0</v>
      </c>
      <c r="M614" s="6">
        <f ca="1">板材才數分析.!K614</f>
        <v>0</v>
      </c>
      <c r="N614" s="6" t="str">
        <f ca="1">板材才數分析.!L614</f>
        <v/>
      </c>
      <c r="O614" s="6">
        <f ca="1">板材才數分析.!M614</f>
        <v>0</v>
      </c>
      <c r="P614" t="str">
        <f ca="1">表格15[[#This Row],[封邊色號]]</f>
        <v/>
      </c>
      <c r="Q614" s="174" t="str">
        <f ca="1">IF(VLOOKUP(F614,料單!$C:$P,14,FALSE)="","",VLOOKUP(F614,料單!$C:$P,14,FALSE))</f>
        <v/>
      </c>
      <c r="R614" s="174" t="str">
        <f ca="1">IF(VLOOKUP(F614,料單!$C:$Q,15,FALSE)="","",VLOOKUP(F614,料單!$C:$Q,15,FALSE))</f>
        <v/>
      </c>
      <c r="S614" s="174" t="str">
        <f ca="1">IF(VLOOKUP(F614,料單!$C:$R,16,FALSE)="","",VLOOKUP(F614,料單!$C:$R,16,FALSE))</f>
        <v/>
      </c>
      <c r="T614" s="174" t="str">
        <f ca="1">IF(VLOOKUP(F614,料單!$C:$S,17,FALSE)="","",VLOOKUP(F614,料單!$C:$S,17,FALSE))</f>
        <v/>
      </c>
      <c r="U614" s="174" t="str">
        <f ca="1">_xlfn.IFNA(VLOOKUP(VLOOKUP(F614,料單!C:T,18,FALSE),資料庫!AM:AN,2,FALSE),"A")</f>
        <v>A</v>
      </c>
      <c r="V614" s="174" t="str">
        <f ca="1">IF(VLOOKUP(F614,料單!C:U,19,FALSE)="","",VLOOKUP(F614,料單!C:U,19,FALSE))</f>
        <v/>
      </c>
      <c r="W614" s="361" t="str">
        <f t="shared" ca="1" si="46"/>
        <v/>
      </c>
      <c r="X614" s="361" t="str">
        <f t="shared" ca="1" si="47"/>
        <v/>
      </c>
      <c r="Y614" s="361" t="str">
        <f t="shared" ca="1" si="48"/>
        <v/>
      </c>
      <c r="Z614" s="361" t="str">
        <f t="shared" ca="1" si="49"/>
        <v/>
      </c>
      <c r="AA614" s="483">
        <f>料單!$K$3</f>
        <v>0</v>
      </c>
      <c r="AB614" s="483" t="str">
        <f>料單!$L$3</f>
        <v>拉、KD</v>
      </c>
    </row>
    <row r="615" spans="1:28" x14ac:dyDescent="0.25">
      <c r="A615" s="174">
        <f t="shared" si="45"/>
        <v>614</v>
      </c>
      <c r="B615" s="174" t="str">
        <f ca="1">料單!$C$1</f>
        <v>2026101401</v>
      </c>
      <c r="C615" s="174">
        <f>料單!$C$2</f>
        <v>0</v>
      </c>
      <c r="D615" s="6">
        <f>板材才數分析.!B615</f>
        <v>21</v>
      </c>
      <c r="E615" s="6">
        <f>板材才數分析.!C615</f>
        <v>0</v>
      </c>
      <c r="F615" s="6">
        <f>板材才數分析.!D615</f>
        <v>21014</v>
      </c>
      <c r="G615" s="6">
        <f ca="1">板材才數分析.!E615</f>
        <v>0</v>
      </c>
      <c r="H615" s="6">
        <f ca="1">板材才數分析.!F615</f>
        <v>0</v>
      </c>
      <c r="I615" s="6" t="str">
        <f ca="1">板材才數分析.!G615</f>
        <v/>
      </c>
      <c r="J615" s="6">
        <f ca="1">板材才數分析.!H615</f>
        <v>0</v>
      </c>
      <c r="K615" s="6" t="str">
        <f ca="1">板材才數分析.!I615</f>
        <v/>
      </c>
      <c r="L615" s="6">
        <f ca="1">板材才數分析.!J615</f>
        <v>0</v>
      </c>
      <c r="M615" s="6">
        <f ca="1">板材才數分析.!K615</f>
        <v>0</v>
      </c>
      <c r="N615" s="6" t="str">
        <f ca="1">板材才數分析.!L615</f>
        <v/>
      </c>
      <c r="O615" s="6">
        <f ca="1">板材才數分析.!M615</f>
        <v>0</v>
      </c>
      <c r="P615" t="str">
        <f ca="1">表格15[[#This Row],[封邊色號]]</f>
        <v/>
      </c>
      <c r="Q615" s="174" t="str">
        <f ca="1">IF(VLOOKUP(F615,料單!$C:$P,14,FALSE)="","",VLOOKUP(F615,料單!$C:$P,14,FALSE))</f>
        <v/>
      </c>
      <c r="R615" s="174" t="str">
        <f ca="1">IF(VLOOKUP(F615,料單!$C:$Q,15,FALSE)="","",VLOOKUP(F615,料單!$C:$Q,15,FALSE))</f>
        <v/>
      </c>
      <c r="S615" s="174" t="str">
        <f ca="1">IF(VLOOKUP(F615,料單!$C:$R,16,FALSE)="","",VLOOKUP(F615,料單!$C:$R,16,FALSE))</f>
        <v/>
      </c>
      <c r="T615" s="174" t="str">
        <f ca="1">IF(VLOOKUP(F615,料單!$C:$S,17,FALSE)="","",VLOOKUP(F615,料單!$C:$S,17,FALSE))</f>
        <v/>
      </c>
      <c r="U615" s="174" t="str">
        <f ca="1">_xlfn.IFNA(VLOOKUP(VLOOKUP(F615,料單!C:T,18,FALSE),資料庫!AM:AN,2,FALSE),"A")</f>
        <v>A</v>
      </c>
      <c r="V615" s="174" t="str">
        <f ca="1">IF(VLOOKUP(F615,料單!C:U,19,FALSE)="","",VLOOKUP(F615,料單!C:U,19,FALSE))</f>
        <v/>
      </c>
      <c r="W615" s="361" t="str">
        <f t="shared" ca="1" si="46"/>
        <v/>
      </c>
      <c r="X615" s="361" t="str">
        <f t="shared" ca="1" si="47"/>
        <v/>
      </c>
      <c r="Y615" s="361" t="str">
        <f t="shared" ca="1" si="48"/>
        <v/>
      </c>
      <c r="Z615" s="361" t="str">
        <f t="shared" ca="1" si="49"/>
        <v/>
      </c>
      <c r="AA615" s="483">
        <f>料單!$K$3</f>
        <v>0</v>
      </c>
      <c r="AB615" s="483" t="str">
        <f>料單!$L$3</f>
        <v>拉、KD</v>
      </c>
    </row>
    <row r="616" spans="1:28" x14ac:dyDescent="0.25">
      <c r="A616" s="174">
        <f t="shared" si="45"/>
        <v>615</v>
      </c>
      <c r="B616" s="174" t="str">
        <f ca="1">料單!$C$1</f>
        <v>2026101401</v>
      </c>
      <c r="C616" s="174">
        <f>料單!$C$2</f>
        <v>0</v>
      </c>
      <c r="D616" s="6">
        <f>板材才數分析.!B616</f>
        <v>21</v>
      </c>
      <c r="E616" s="6">
        <f>板材才數分析.!C616</f>
        <v>0</v>
      </c>
      <c r="F616" s="6">
        <f>板材才數分析.!D616</f>
        <v>21015</v>
      </c>
      <c r="G616" s="6">
        <f ca="1">板材才數分析.!E616</f>
        <v>0</v>
      </c>
      <c r="H616" s="6">
        <f ca="1">板材才數分析.!F616</f>
        <v>0</v>
      </c>
      <c r="I616" s="6" t="str">
        <f ca="1">板材才數分析.!G616</f>
        <v/>
      </c>
      <c r="J616" s="6">
        <f ca="1">板材才數分析.!H616</f>
        <v>0</v>
      </c>
      <c r="K616" s="6" t="str">
        <f ca="1">板材才數分析.!I616</f>
        <v/>
      </c>
      <c r="L616" s="6">
        <f ca="1">板材才數分析.!J616</f>
        <v>0</v>
      </c>
      <c r="M616" s="6">
        <f ca="1">板材才數分析.!K616</f>
        <v>0</v>
      </c>
      <c r="N616" s="6" t="str">
        <f ca="1">板材才數分析.!L616</f>
        <v/>
      </c>
      <c r="O616" s="6">
        <f ca="1">板材才數分析.!M616</f>
        <v>0</v>
      </c>
      <c r="P616" t="str">
        <f ca="1">表格15[[#This Row],[封邊色號]]</f>
        <v/>
      </c>
      <c r="Q616" s="174" t="str">
        <f ca="1">IF(VLOOKUP(F616,料單!$C:$P,14,FALSE)="","",VLOOKUP(F616,料單!$C:$P,14,FALSE))</f>
        <v/>
      </c>
      <c r="R616" s="174" t="str">
        <f ca="1">IF(VLOOKUP(F616,料單!$C:$Q,15,FALSE)="","",VLOOKUP(F616,料單!$C:$Q,15,FALSE))</f>
        <v/>
      </c>
      <c r="S616" s="174" t="str">
        <f ca="1">IF(VLOOKUP(F616,料單!$C:$R,16,FALSE)="","",VLOOKUP(F616,料單!$C:$R,16,FALSE))</f>
        <v/>
      </c>
      <c r="T616" s="174" t="str">
        <f ca="1">IF(VLOOKUP(F616,料單!$C:$S,17,FALSE)="","",VLOOKUP(F616,料單!$C:$S,17,FALSE))</f>
        <v/>
      </c>
      <c r="U616" s="174" t="str">
        <f ca="1">_xlfn.IFNA(VLOOKUP(VLOOKUP(F616,料單!C:T,18,FALSE),資料庫!AM:AN,2,FALSE),"A")</f>
        <v>A</v>
      </c>
      <c r="V616" s="174" t="str">
        <f ca="1">IF(VLOOKUP(F616,料單!C:U,19,FALSE)="","",VLOOKUP(F616,料單!C:U,19,FALSE))</f>
        <v/>
      </c>
      <c r="W616" s="361" t="str">
        <f t="shared" ca="1" si="46"/>
        <v/>
      </c>
      <c r="X616" s="361" t="str">
        <f t="shared" ca="1" si="47"/>
        <v/>
      </c>
      <c r="Y616" s="361" t="str">
        <f t="shared" ca="1" si="48"/>
        <v/>
      </c>
      <c r="Z616" s="361" t="str">
        <f t="shared" ca="1" si="49"/>
        <v/>
      </c>
      <c r="AA616" s="483">
        <f>料單!$K$3</f>
        <v>0</v>
      </c>
      <c r="AB616" s="483" t="str">
        <f>料單!$L$3</f>
        <v>拉、KD</v>
      </c>
    </row>
    <row r="617" spans="1:28" x14ac:dyDescent="0.25">
      <c r="A617" s="174">
        <f t="shared" si="45"/>
        <v>616</v>
      </c>
      <c r="B617" s="174" t="str">
        <f ca="1">料單!$C$1</f>
        <v>2026101401</v>
      </c>
      <c r="C617" s="174">
        <f>料單!$C$2</f>
        <v>0</v>
      </c>
      <c r="D617" s="6">
        <f>板材才數分析.!B617</f>
        <v>21</v>
      </c>
      <c r="E617" s="6">
        <f>板材才數分析.!C617</f>
        <v>0</v>
      </c>
      <c r="F617" s="6">
        <f>板材才數分析.!D617</f>
        <v>21016</v>
      </c>
      <c r="G617" s="6">
        <f ca="1">板材才數分析.!E617</f>
        <v>0</v>
      </c>
      <c r="H617" s="6">
        <f ca="1">板材才數分析.!F617</f>
        <v>0</v>
      </c>
      <c r="I617" s="6" t="str">
        <f ca="1">板材才數分析.!G617</f>
        <v/>
      </c>
      <c r="J617" s="6">
        <f ca="1">板材才數分析.!H617</f>
        <v>0</v>
      </c>
      <c r="K617" s="6" t="str">
        <f ca="1">板材才數分析.!I617</f>
        <v/>
      </c>
      <c r="L617" s="6">
        <f ca="1">板材才數分析.!J617</f>
        <v>0</v>
      </c>
      <c r="M617" s="6">
        <f ca="1">板材才數分析.!K617</f>
        <v>0</v>
      </c>
      <c r="N617" s="6" t="str">
        <f ca="1">板材才數分析.!L617</f>
        <v/>
      </c>
      <c r="O617" s="6">
        <f ca="1">板材才數分析.!M617</f>
        <v>0</v>
      </c>
      <c r="P617" t="str">
        <f ca="1">表格15[[#This Row],[封邊色號]]</f>
        <v/>
      </c>
      <c r="Q617" s="174" t="str">
        <f ca="1">IF(VLOOKUP(F617,料單!$C:$P,14,FALSE)="","",VLOOKUP(F617,料單!$C:$P,14,FALSE))</f>
        <v/>
      </c>
      <c r="R617" s="174" t="str">
        <f ca="1">IF(VLOOKUP(F617,料單!$C:$Q,15,FALSE)="","",VLOOKUP(F617,料單!$C:$Q,15,FALSE))</f>
        <v/>
      </c>
      <c r="S617" s="174" t="str">
        <f ca="1">IF(VLOOKUP(F617,料單!$C:$R,16,FALSE)="","",VLOOKUP(F617,料單!$C:$R,16,FALSE))</f>
        <v/>
      </c>
      <c r="T617" s="174" t="str">
        <f ca="1">IF(VLOOKUP(F617,料單!$C:$S,17,FALSE)="","",VLOOKUP(F617,料單!$C:$S,17,FALSE))</f>
        <v/>
      </c>
      <c r="U617" s="174" t="str">
        <f ca="1">_xlfn.IFNA(VLOOKUP(VLOOKUP(F617,料單!C:T,18,FALSE),資料庫!AM:AN,2,FALSE),"A")</f>
        <v>A</v>
      </c>
      <c r="V617" s="174" t="str">
        <f ca="1">IF(VLOOKUP(F617,料單!C:U,19,FALSE)="","",VLOOKUP(F617,料單!C:U,19,FALSE))</f>
        <v/>
      </c>
      <c r="W617" s="361" t="str">
        <f t="shared" ca="1" si="46"/>
        <v/>
      </c>
      <c r="X617" s="361" t="str">
        <f t="shared" ca="1" si="47"/>
        <v/>
      </c>
      <c r="Y617" s="361" t="str">
        <f t="shared" ca="1" si="48"/>
        <v/>
      </c>
      <c r="Z617" s="361" t="str">
        <f t="shared" ca="1" si="49"/>
        <v/>
      </c>
      <c r="AA617" s="483">
        <f>料單!$K$3</f>
        <v>0</v>
      </c>
      <c r="AB617" s="483" t="str">
        <f>料單!$L$3</f>
        <v>拉、KD</v>
      </c>
    </row>
    <row r="618" spans="1:28" x14ac:dyDescent="0.25">
      <c r="A618" s="174">
        <f t="shared" si="45"/>
        <v>617</v>
      </c>
      <c r="B618" s="174" t="str">
        <f ca="1">料單!$C$1</f>
        <v>2026101401</v>
      </c>
      <c r="C618" s="174">
        <f>料單!$C$2</f>
        <v>0</v>
      </c>
      <c r="D618" s="6">
        <f>板材才數分析.!B618</f>
        <v>21</v>
      </c>
      <c r="E618" s="6">
        <f>板材才數分析.!C618</f>
        <v>0</v>
      </c>
      <c r="F618" s="6">
        <f>板材才數分析.!D618</f>
        <v>21017</v>
      </c>
      <c r="G618" s="6">
        <f ca="1">板材才數分析.!E618</f>
        <v>0</v>
      </c>
      <c r="H618" s="6">
        <f ca="1">板材才數分析.!F618</f>
        <v>0</v>
      </c>
      <c r="I618" s="6" t="str">
        <f ca="1">板材才數分析.!G618</f>
        <v/>
      </c>
      <c r="J618" s="6">
        <f ca="1">板材才數分析.!H618</f>
        <v>0</v>
      </c>
      <c r="K618" s="6" t="str">
        <f ca="1">板材才數分析.!I618</f>
        <v/>
      </c>
      <c r="L618" s="6">
        <f ca="1">板材才數分析.!J618</f>
        <v>0</v>
      </c>
      <c r="M618" s="6">
        <f ca="1">板材才數分析.!K618</f>
        <v>0</v>
      </c>
      <c r="N618" s="6" t="str">
        <f ca="1">板材才數分析.!L618</f>
        <v/>
      </c>
      <c r="O618" s="6">
        <f ca="1">板材才數分析.!M618</f>
        <v>0</v>
      </c>
      <c r="P618" t="str">
        <f ca="1">表格15[[#This Row],[封邊色號]]</f>
        <v/>
      </c>
      <c r="Q618" s="174" t="str">
        <f ca="1">IF(VLOOKUP(F618,料單!$C:$P,14,FALSE)="","",VLOOKUP(F618,料單!$C:$P,14,FALSE))</f>
        <v/>
      </c>
      <c r="R618" s="174" t="str">
        <f ca="1">IF(VLOOKUP(F618,料單!$C:$Q,15,FALSE)="","",VLOOKUP(F618,料單!$C:$Q,15,FALSE))</f>
        <v/>
      </c>
      <c r="S618" s="174" t="str">
        <f ca="1">IF(VLOOKUP(F618,料單!$C:$R,16,FALSE)="","",VLOOKUP(F618,料單!$C:$R,16,FALSE))</f>
        <v/>
      </c>
      <c r="T618" s="174" t="str">
        <f ca="1">IF(VLOOKUP(F618,料單!$C:$S,17,FALSE)="","",VLOOKUP(F618,料單!$C:$S,17,FALSE))</f>
        <v/>
      </c>
      <c r="U618" s="174" t="str">
        <f ca="1">_xlfn.IFNA(VLOOKUP(VLOOKUP(F618,料單!C:T,18,FALSE),資料庫!AM:AN,2,FALSE),"A")</f>
        <v>A</v>
      </c>
      <c r="V618" s="174" t="str">
        <f ca="1">IF(VLOOKUP(F618,料單!C:U,19,FALSE)="","",VLOOKUP(F618,料單!C:U,19,FALSE))</f>
        <v/>
      </c>
      <c r="W618" s="361" t="str">
        <f t="shared" ca="1" si="46"/>
        <v/>
      </c>
      <c r="X618" s="361" t="str">
        <f t="shared" ca="1" si="47"/>
        <v/>
      </c>
      <c r="Y618" s="361" t="str">
        <f t="shared" ca="1" si="48"/>
        <v/>
      </c>
      <c r="Z618" s="361" t="str">
        <f t="shared" ca="1" si="49"/>
        <v/>
      </c>
      <c r="AA618" s="483">
        <f>料單!$K$3</f>
        <v>0</v>
      </c>
      <c r="AB618" s="483" t="str">
        <f>料單!$L$3</f>
        <v>拉、KD</v>
      </c>
    </row>
    <row r="619" spans="1:28" x14ac:dyDescent="0.25">
      <c r="A619" s="174">
        <f t="shared" si="45"/>
        <v>618</v>
      </c>
      <c r="B619" s="174" t="str">
        <f ca="1">料單!$C$1</f>
        <v>2026101401</v>
      </c>
      <c r="C619" s="174">
        <f>料單!$C$2</f>
        <v>0</v>
      </c>
      <c r="D619" s="6">
        <f>板材才數分析.!B619</f>
        <v>21</v>
      </c>
      <c r="E619" s="6">
        <f>板材才數分析.!C619</f>
        <v>0</v>
      </c>
      <c r="F619" s="6">
        <f>板材才數分析.!D619</f>
        <v>21018</v>
      </c>
      <c r="G619" s="6">
        <f ca="1">板材才數分析.!E619</f>
        <v>0</v>
      </c>
      <c r="H619" s="6">
        <f ca="1">板材才數分析.!F619</f>
        <v>0</v>
      </c>
      <c r="I619" s="6" t="str">
        <f ca="1">板材才數分析.!G619</f>
        <v/>
      </c>
      <c r="J619" s="6">
        <f ca="1">板材才數分析.!H619</f>
        <v>0</v>
      </c>
      <c r="K619" s="6" t="str">
        <f ca="1">板材才數分析.!I619</f>
        <v/>
      </c>
      <c r="L619" s="6">
        <f ca="1">板材才數分析.!J619</f>
        <v>0</v>
      </c>
      <c r="M619" s="6">
        <f ca="1">板材才數分析.!K619</f>
        <v>0</v>
      </c>
      <c r="N619" s="6" t="str">
        <f ca="1">板材才數分析.!L619</f>
        <v/>
      </c>
      <c r="O619" s="6">
        <f ca="1">板材才數分析.!M619</f>
        <v>0</v>
      </c>
      <c r="P619" t="str">
        <f ca="1">表格15[[#This Row],[封邊色號]]</f>
        <v/>
      </c>
      <c r="Q619" s="174" t="str">
        <f ca="1">IF(VLOOKUP(F619,料單!$C:$P,14,FALSE)="","",VLOOKUP(F619,料單!$C:$P,14,FALSE))</f>
        <v/>
      </c>
      <c r="R619" s="174" t="str">
        <f ca="1">IF(VLOOKUP(F619,料單!$C:$Q,15,FALSE)="","",VLOOKUP(F619,料單!$C:$Q,15,FALSE))</f>
        <v/>
      </c>
      <c r="S619" s="174" t="str">
        <f ca="1">IF(VLOOKUP(F619,料單!$C:$R,16,FALSE)="","",VLOOKUP(F619,料單!$C:$R,16,FALSE))</f>
        <v/>
      </c>
      <c r="T619" s="174" t="str">
        <f ca="1">IF(VLOOKUP(F619,料單!$C:$S,17,FALSE)="","",VLOOKUP(F619,料單!$C:$S,17,FALSE))</f>
        <v/>
      </c>
      <c r="U619" s="174" t="str">
        <f ca="1">_xlfn.IFNA(VLOOKUP(VLOOKUP(F619,料單!C:T,18,FALSE),資料庫!AM:AN,2,FALSE),"A")</f>
        <v>A</v>
      </c>
      <c r="V619" s="174" t="str">
        <f ca="1">IF(VLOOKUP(F619,料單!C:U,19,FALSE)="","",VLOOKUP(F619,料單!C:U,19,FALSE))</f>
        <v/>
      </c>
      <c r="W619" s="361" t="str">
        <f t="shared" ca="1" si="46"/>
        <v/>
      </c>
      <c r="X619" s="361" t="str">
        <f t="shared" ca="1" si="47"/>
        <v/>
      </c>
      <c r="Y619" s="361" t="str">
        <f t="shared" ca="1" si="48"/>
        <v/>
      </c>
      <c r="Z619" s="361" t="str">
        <f t="shared" ca="1" si="49"/>
        <v/>
      </c>
      <c r="AA619" s="483">
        <f>料單!$K$3</f>
        <v>0</v>
      </c>
      <c r="AB619" s="483" t="str">
        <f>料單!$L$3</f>
        <v>拉、KD</v>
      </c>
    </row>
    <row r="620" spans="1:28" x14ac:dyDescent="0.25">
      <c r="A620" s="174">
        <f t="shared" si="45"/>
        <v>619</v>
      </c>
      <c r="B620" s="174" t="str">
        <f ca="1">料單!$C$1</f>
        <v>2026101401</v>
      </c>
      <c r="C620" s="174">
        <f>料單!$C$2</f>
        <v>0</v>
      </c>
      <c r="D620" s="6">
        <f>板材才數分析.!B620</f>
        <v>21</v>
      </c>
      <c r="E620" s="6">
        <f>板材才數分析.!C620</f>
        <v>0</v>
      </c>
      <c r="F620" s="6">
        <f>板材才數分析.!D620</f>
        <v>21019</v>
      </c>
      <c r="G620" s="6">
        <f ca="1">板材才數分析.!E620</f>
        <v>0</v>
      </c>
      <c r="H620" s="6">
        <f ca="1">板材才數分析.!F620</f>
        <v>0</v>
      </c>
      <c r="I620" s="6" t="str">
        <f ca="1">板材才數分析.!G620</f>
        <v/>
      </c>
      <c r="J620" s="6">
        <f ca="1">板材才數分析.!H620</f>
        <v>0</v>
      </c>
      <c r="K620" s="6" t="str">
        <f ca="1">板材才數分析.!I620</f>
        <v/>
      </c>
      <c r="L620" s="6">
        <f ca="1">板材才數分析.!J620</f>
        <v>0</v>
      </c>
      <c r="M620" s="6">
        <f ca="1">板材才數分析.!K620</f>
        <v>0</v>
      </c>
      <c r="N620" s="6" t="str">
        <f ca="1">板材才數分析.!L620</f>
        <v/>
      </c>
      <c r="O620" s="6">
        <f ca="1">板材才數分析.!M620</f>
        <v>0</v>
      </c>
      <c r="P620" t="str">
        <f ca="1">表格15[[#This Row],[封邊色號]]</f>
        <v/>
      </c>
      <c r="Q620" s="174" t="str">
        <f ca="1">IF(VLOOKUP(F620,料單!$C:$P,14,FALSE)="","",VLOOKUP(F620,料單!$C:$P,14,FALSE))</f>
        <v/>
      </c>
      <c r="R620" s="174" t="str">
        <f ca="1">IF(VLOOKUP(F620,料單!$C:$Q,15,FALSE)="","",VLOOKUP(F620,料單!$C:$Q,15,FALSE))</f>
        <v/>
      </c>
      <c r="S620" s="174" t="str">
        <f ca="1">IF(VLOOKUP(F620,料單!$C:$R,16,FALSE)="","",VLOOKUP(F620,料單!$C:$R,16,FALSE))</f>
        <v/>
      </c>
      <c r="T620" s="174" t="str">
        <f ca="1">IF(VLOOKUP(F620,料單!$C:$S,17,FALSE)="","",VLOOKUP(F620,料單!$C:$S,17,FALSE))</f>
        <v/>
      </c>
      <c r="U620" s="174" t="str">
        <f ca="1">_xlfn.IFNA(VLOOKUP(VLOOKUP(F620,料單!C:T,18,FALSE),資料庫!AM:AN,2,FALSE),"A")</f>
        <v>A</v>
      </c>
      <c r="V620" s="174" t="str">
        <f ca="1">IF(VLOOKUP(F620,料單!C:U,19,FALSE)="","",VLOOKUP(F620,料單!C:U,19,FALSE))</f>
        <v/>
      </c>
      <c r="W620" s="361" t="str">
        <f t="shared" ca="1" si="46"/>
        <v/>
      </c>
      <c r="X620" s="361" t="str">
        <f t="shared" ca="1" si="47"/>
        <v/>
      </c>
      <c r="Y620" s="361" t="str">
        <f t="shared" ca="1" si="48"/>
        <v/>
      </c>
      <c r="Z620" s="361" t="str">
        <f t="shared" ca="1" si="49"/>
        <v/>
      </c>
      <c r="AA620" s="483">
        <f>料單!$K$3</f>
        <v>0</v>
      </c>
      <c r="AB620" s="483" t="str">
        <f>料單!$L$3</f>
        <v>拉、KD</v>
      </c>
    </row>
    <row r="621" spans="1:28" x14ac:dyDescent="0.25">
      <c r="A621" s="174">
        <f t="shared" si="45"/>
        <v>620</v>
      </c>
      <c r="B621" s="174" t="str">
        <f ca="1">料單!$C$1</f>
        <v>2026101401</v>
      </c>
      <c r="C621" s="174">
        <f>料單!$C$2</f>
        <v>0</v>
      </c>
      <c r="D621" s="6">
        <f>板材才數分析.!B621</f>
        <v>21</v>
      </c>
      <c r="E621" s="6">
        <f>板材才數分析.!C621</f>
        <v>0</v>
      </c>
      <c r="F621" s="6">
        <f>板材才數分析.!D621</f>
        <v>21020</v>
      </c>
      <c r="G621" s="6">
        <f ca="1">板材才數分析.!E621</f>
        <v>0</v>
      </c>
      <c r="H621" s="6">
        <f ca="1">板材才數分析.!F621</f>
        <v>0</v>
      </c>
      <c r="I621" s="6" t="str">
        <f ca="1">板材才數分析.!G621</f>
        <v/>
      </c>
      <c r="J621" s="6">
        <f ca="1">板材才數分析.!H621</f>
        <v>0</v>
      </c>
      <c r="K621" s="6" t="str">
        <f ca="1">板材才數分析.!I621</f>
        <v/>
      </c>
      <c r="L621" s="6">
        <f ca="1">板材才數分析.!J621</f>
        <v>0</v>
      </c>
      <c r="M621" s="6">
        <f ca="1">板材才數分析.!K621</f>
        <v>0</v>
      </c>
      <c r="N621" s="6" t="str">
        <f ca="1">板材才數分析.!L621</f>
        <v/>
      </c>
      <c r="O621" s="6">
        <f ca="1">板材才數分析.!M621</f>
        <v>0</v>
      </c>
      <c r="P621" t="str">
        <f ca="1">表格15[[#This Row],[封邊色號]]</f>
        <v/>
      </c>
      <c r="Q621" s="174" t="str">
        <f ca="1">IF(VLOOKUP(F621,料單!$C:$P,14,FALSE)="","",VLOOKUP(F621,料單!$C:$P,14,FALSE))</f>
        <v/>
      </c>
      <c r="R621" s="174" t="str">
        <f ca="1">IF(VLOOKUP(F621,料單!$C:$Q,15,FALSE)="","",VLOOKUP(F621,料單!$C:$Q,15,FALSE))</f>
        <v/>
      </c>
      <c r="S621" s="174" t="str">
        <f ca="1">IF(VLOOKUP(F621,料單!$C:$R,16,FALSE)="","",VLOOKUP(F621,料單!$C:$R,16,FALSE))</f>
        <v/>
      </c>
      <c r="T621" s="174" t="str">
        <f ca="1">IF(VLOOKUP(F621,料單!$C:$S,17,FALSE)="","",VLOOKUP(F621,料單!$C:$S,17,FALSE))</f>
        <v/>
      </c>
      <c r="U621" s="174" t="str">
        <f ca="1">_xlfn.IFNA(VLOOKUP(VLOOKUP(F621,料單!C:T,18,FALSE),資料庫!AM:AN,2,FALSE),"A")</f>
        <v>A</v>
      </c>
      <c r="V621" s="174" t="str">
        <f ca="1">IF(VLOOKUP(F621,料單!C:U,19,FALSE)="","",VLOOKUP(F621,料單!C:U,19,FALSE))</f>
        <v/>
      </c>
      <c r="W621" s="361" t="str">
        <f t="shared" ca="1" si="46"/>
        <v/>
      </c>
      <c r="X621" s="361" t="str">
        <f t="shared" ca="1" si="47"/>
        <v/>
      </c>
      <c r="Y621" s="361" t="str">
        <f t="shared" ca="1" si="48"/>
        <v/>
      </c>
      <c r="Z621" s="361" t="str">
        <f t="shared" ca="1" si="49"/>
        <v/>
      </c>
      <c r="AA621" s="483">
        <f>料單!$K$3</f>
        <v>0</v>
      </c>
      <c r="AB621" s="483" t="str">
        <f>料單!$L$3</f>
        <v>拉、KD</v>
      </c>
    </row>
    <row r="622" spans="1:28" x14ac:dyDescent="0.25">
      <c r="A622" s="174">
        <f t="shared" si="45"/>
        <v>621</v>
      </c>
      <c r="B622" s="174" t="str">
        <f ca="1">料單!$C$1</f>
        <v>2026101401</v>
      </c>
      <c r="C622" s="174">
        <f>料單!$C$2</f>
        <v>0</v>
      </c>
      <c r="D622" s="6">
        <f>板材才數分析.!B622</f>
        <v>21</v>
      </c>
      <c r="E622" s="6">
        <f>板材才數分析.!C622</f>
        <v>0</v>
      </c>
      <c r="F622" s="6">
        <f>板材才數分析.!D622</f>
        <v>21021</v>
      </c>
      <c r="G622" s="6">
        <f ca="1">板材才數分析.!E622</f>
        <v>0</v>
      </c>
      <c r="H622" s="6">
        <f ca="1">板材才數分析.!F622</f>
        <v>0</v>
      </c>
      <c r="I622" s="6" t="str">
        <f ca="1">板材才數分析.!G622</f>
        <v/>
      </c>
      <c r="J622" s="6">
        <f ca="1">板材才數分析.!H622</f>
        <v>0</v>
      </c>
      <c r="K622" s="6" t="str">
        <f ca="1">板材才數分析.!I622</f>
        <v/>
      </c>
      <c r="L622" s="6">
        <f ca="1">板材才數分析.!J622</f>
        <v>0</v>
      </c>
      <c r="M622" s="6">
        <f ca="1">板材才數分析.!K622</f>
        <v>0</v>
      </c>
      <c r="N622" s="6" t="str">
        <f ca="1">板材才數分析.!L622</f>
        <v/>
      </c>
      <c r="O622" s="6">
        <f ca="1">板材才數分析.!M622</f>
        <v>0</v>
      </c>
      <c r="P622" t="str">
        <f ca="1">表格15[[#This Row],[封邊色號]]</f>
        <v/>
      </c>
      <c r="Q622" s="174" t="str">
        <f ca="1">IF(VLOOKUP(F622,料單!$C:$P,14,FALSE)="","",VLOOKUP(F622,料單!$C:$P,14,FALSE))</f>
        <v/>
      </c>
      <c r="R622" s="174" t="str">
        <f ca="1">IF(VLOOKUP(F622,料單!$C:$Q,15,FALSE)="","",VLOOKUP(F622,料單!$C:$Q,15,FALSE))</f>
        <v/>
      </c>
      <c r="S622" s="174" t="str">
        <f ca="1">IF(VLOOKUP(F622,料單!$C:$R,16,FALSE)="","",VLOOKUP(F622,料單!$C:$R,16,FALSE))</f>
        <v/>
      </c>
      <c r="T622" s="174" t="str">
        <f ca="1">IF(VLOOKUP(F622,料單!$C:$S,17,FALSE)="","",VLOOKUP(F622,料單!$C:$S,17,FALSE))</f>
        <v/>
      </c>
      <c r="U622" s="174" t="str">
        <f ca="1">_xlfn.IFNA(VLOOKUP(VLOOKUP(F622,料單!C:T,18,FALSE),資料庫!AM:AN,2,FALSE),"A")</f>
        <v>A</v>
      </c>
      <c r="V622" s="174" t="str">
        <f ca="1">IF(VLOOKUP(F622,料單!C:U,19,FALSE)="","",VLOOKUP(F622,料單!C:U,19,FALSE))</f>
        <v/>
      </c>
      <c r="W622" s="361" t="str">
        <f t="shared" ca="1" si="46"/>
        <v/>
      </c>
      <c r="X622" s="361" t="str">
        <f t="shared" ca="1" si="47"/>
        <v/>
      </c>
      <c r="Y622" s="361" t="str">
        <f t="shared" ca="1" si="48"/>
        <v/>
      </c>
      <c r="Z622" s="361" t="str">
        <f t="shared" ca="1" si="49"/>
        <v/>
      </c>
      <c r="AA622" s="483">
        <f>料單!$K$3</f>
        <v>0</v>
      </c>
      <c r="AB622" s="483" t="str">
        <f>料單!$L$3</f>
        <v>拉、KD</v>
      </c>
    </row>
    <row r="623" spans="1:28" x14ac:dyDescent="0.25">
      <c r="A623" s="174">
        <f t="shared" si="45"/>
        <v>622</v>
      </c>
      <c r="B623" s="174" t="str">
        <f ca="1">料單!$C$1</f>
        <v>2026101401</v>
      </c>
      <c r="C623" s="174">
        <f>料單!$C$2</f>
        <v>0</v>
      </c>
      <c r="D623" s="6">
        <f>板材才數分析.!B623</f>
        <v>21</v>
      </c>
      <c r="E623" s="6">
        <f>板材才數分析.!C623</f>
        <v>0</v>
      </c>
      <c r="F623" s="6">
        <f>板材才數分析.!D623</f>
        <v>21022</v>
      </c>
      <c r="G623" s="6">
        <f ca="1">板材才數分析.!E623</f>
        <v>0</v>
      </c>
      <c r="H623" s="6">
        <f ca="1">板材才數分析.!F623</f>
        <v>0</v>
      </c>
      <c r="I623" s="6" t="str">
        <f ca="1">板材才數分析.!G623</f>
        <v/>
      </c>
      <c r="J623" s="6">
        <f ca="1">板材才數分析.!H623</f>
        <v>0</v>
      </c>
      <c r="K623" s="6" t="str">
        <f ca="1">板材才數分析.!I623</f>
        <v/>
      </c>
      <c r="L623" s="6">
        <f ca="1">板材才數分析.!J623</f>
        <v>0</v>
      </c>
      <c r="M623" s="6">
        <f ca="1">板材才數分析.!K623</f>
        <v>0</v>
      </c>
      <c r="N623" s="6" t="str">
        <f ca="1">板材才數分析.!L623</f>
        <v/>
      </c>
      <c r="O623" s="6">
        <f ca="1">板材才數分析.!M623</f>
        <v>0</v>
      </c>
      <c r="P623" t="str">
        <f ca="1">表格15[[#This Row],[封邊色號]]</f>
        <v/>
      </c>
      <c r="Q623" s="174" t="str">
        <f ca="1">IF(VLOOKUP(F623,料單!$C:$P,14,FALSE)="","",VLOOKUP(F623,料單!$C:$P,14,FALSE))</f>
        <v/>
      </c>
      <c r="R623" s="174" t="str">
        <f ca="1">IF(VLOOKUP(F623,料單!$C:$Q,15,FALSE)="","",VLOOKUP(F623,料單!$C:$Q,15,FALSE))</f>
        <v/>
      </c>
      <c r="S623" s="174" t="str">
        <f ca="1">IF(VLOOKUP(F623,料單!$C:$R,16,FALSE)="","",VLOOKUP(F623,料單!$C:$R,16,FALSE))</f>
        <v/>
      </c>
      <c r="T623" s="174" t="str">
        <f ca="1">IF(VLOOKUP(F623,料單!$C:$S,17,FALSE)="","",VLOOKUP(F623,料單!$C:$S,17,FALSE))</f>
        <v/>
      </c>
      <c r="U623" s="174" t="str">
        <f ca="1">_xlfn.IFNA(VLOOKUP(VLOOKUP(F623,料單!C:T,18,FALSE),資料庫!AM:AN,2,FALSE),"A")</f>
        <v>A</v>
      </c>
      <c r="V623" s="174" t="str">
        <f ca="1">IF(VLOOKUP(F623,料單!C:U,19,FALSE)="","",VLOOKUP(F623,料單!C:U,19,FALSE))</f>
        <v/>
      </c>
      <c r="W623" s="361" t="str">
        <f t="shared" ca="1" si="46"/>
        <v/>
      </c>
      <c r="X623" s="361" t="str">
        <f t="shared" ca="1" si="47"/>
        <v/>
      </c>
      <c r="Y623" s="361" t="str">
        <f t="shared" ca="1" si="48"/>
        <v/>
      </c>
      <c r="Z623" s="361" t="str">
        <f t="shared" ca="1" si="49"/>
        <v/>
      </c>
      <c r="AA623" s="483">
        <f>料單!$K$3</f>
        <v>0</v>
      </c>
      <c r="AB623" s="483" t="str">
        <f>料單!$L$3</f>
        <v>拉、KD</v>
      </c>
    </row>
    <row r="624" spans="1:28" x14ac:dyDescent="0.25">
      <c r="A624" s="174">
        <f t="shared" si="45"/>
        <v>623</v>
      </c>
      <c r="B624" s="174" t="str">
        <f ca="1">料單!$C$1</f>
        <v>2026101401</v>
      </c>
      <c r="C624" s="174">
        <f>料單!$C$2</f>
        <v>0</v>
      </c>
      <c r="D624" s="6">
        <f>板材才數分析.!B624</f>
        <v>21</v>
      </c>
      <c r="E624" s="6">
        <f>板材才數分析.!C624</f>
        <v>0</v>
      </c>
      <c r="F624" s="6">
        <f>板材才數分析.!D624</f>
        <v>21023</v>
      </c>
      <c r="G624" s="6">
        <f ca="1">板材才數分析.!E624</f>
        <v>0</v>
      </c>
      <c r="H624" s="6">
        <f ca="1">板材才數分析.!F624</f>
        <v>0</v>
      </c>
      <c r="I624" s="6" t="str">
        <f ca="1">板材才數分析.!G624</f>
        <v/>
      </c>
      <c r="J624" s="6">
        <f ca="1">板材才數分析.!H624</f>
        <v>0</v>
      </c>
      <c r="K624" s="6" t="str">
        <f ca="1">板材才數分析.!I624</f>
        <v/>
      </c>
      <c r="L624" s="6">
        <f ca="1">板材才數分析.!J624</f>
        <v>0</v>
      </c>
      <c r="M624" s="6">
        <f ca="1">板材才數分析.!K624</f>
        <v>0</v>
      </c>
      <c r="N624" s="6" t="str">
        <f ca="1">板材才數分析.!L624</f>
        <v/>
      </c>
      <c r="O624" s="6">
        <f ca="1">板材才數分析.!M624</f>
        <v>0</v>
      </c>
      <c r="P624" t="str">
        <f ca="1">表格15[[#This Row],[封邊色號]]</f>
        <v/>
      </c>
      <c r="Q624" s="174" t="str">
        <f ca="1">IF(VLOOKUP(F624,料單!$C:$P,14,FALSE)="","",VLOOKUP(F624,料單!$C:$P,14,FALSE))</f>
        <v/>
      </c>
      <c r="R624" s="174" t="str">
        <f ca="1">IF(VLOOKUP(F624,料單!$C:$Q,15,FALSE)="","",VLOOKUP(F624,料單!$C:$Q,15,FALSE))</f>
        <v/>
      </c>
      <c r="S624" s="174" t="str">
        <f ca="1">IF(VLOOKUP(F624,料單!$C:$R,16,FALSE)="","",VLOOKUP(F624,料單!$C:$R,16,FALSE))</f>
        <v/>
      </c>
      <c r="T624" s="174" t="str">
        <f ca="1">IF(VLOOKUP(F624,料單!$C:$S,17,FALSE)="","",VLOOKUP(F624,料單!$C:$S,17,FALSE))</f>
        <v/>
      </c>
      <c r="U624" s="174" t="str">
        <f ca="1">_xlfn.IFNA(VLOOKUP(VLOOKUP(F624,料單!C:T,18,FALSE),資料庫!AM:AN,2,FALSE),"A")</f>
        <v>A</v>
      </c>
      <c r="V624" s="174" t="str">
        <f ca="1">IF(VLOOKUP(F624,料單!C:U,19,FALSE)="","",VLOOKUP(F624,料單!C:U,19,FALSE))</f>
        <v/>
      </c>
      <c r="W624" s="361" t="str">
        <f t="shared" ca="1" si="46"/>
        <v/>
      </c>
      <c r="X624" s="361" t="str">
        <f t="shared" ca="1" si="47"/>
        <v/>
      </c>
      <c r="Y624" s="361" t="str">
        <f t="shared" ca="1" si="48"/>
        <v/>
      </c>
      <c r="Z624" s="361" t="str">
        <f t="shared" ca="1" si="49"/>
        <v/>
      </c>
      <c r="AA624" s="483">
        <f>料單!$K$3</f>
        <v>0</v>
      </c>
      <c r="AB624" s="483" t="str">
        <f>料單!$L$3</f>
        <v>拉、KD</v>
      </c>
    </row>
    <row r="625" spans="1:28" x14ac:dyDescent="0.25">
      <c r="A625" s="174">
        <f t="shared" si="45"/>
        <v>624</v>
      </c>
      <c r="B625" s="174" t="str">
        <f ca="1">料單!$C$1</f>
        <v>2026101401</v>
      </c>
      <c r="C625" s="174">
        <f>料單!$C$2</f>
        <v>0</v>
      </c>
      <c r="D625" s="6">
        <f>板材才數分析.!B625</f>
        <v>21</v>
      </c>
      <c r="E625" s="6">
        <f>板材才數分析.!C625</f>
        <v>0</v>
      </c>
      <c r="F625" s="6">
        <f>板材才數分析.!D625</f>
        <v>21024</v>
      </c>
      <c r="G625" s="6">
        <f ca="1">板材才數分析.!E625</f>
        <v>0</v>
      </c>
      <c r="H625" s="6">
        <f ca="1">板材才數分析.!F625</f>
        <v>0</v>
      </c>
      <c r="I625" s="6" t="str">
        <f ca="1">板材才數分析.!G625</f>
        <v/>
      </c>
      <c r="J625" s="6">
        <f ca="1">板材才數分析.!H625</f>
        <v>0</v>
      </c>
      <c r="K625" s="6" t="str">
        <f ca="1">板材才數分析.!I625</f>
        <v/>
      </c>
      <c r="L625" s="6">
        <f ca="1">板材才數分析.!J625</f>
        <v>0</v>
      </c>
      <c r="M625" s="6">
        <f ca="1">板材才數分析.!K625</f>
        <v>0</v>
      </c>
      <c r="N625" s="6" t="str">
        <f ca="1">板材才數分析.!L625</f>
        <v/>
      </c>
      <c r="O625" s="6">
        <f ca="1">板材才數分析.!M625</f>
        <v>0</v>
      </c>
      <c r="P625" t="str">
        <f ca="1">表格15[[#This Row],[封邊色號]]</f>
        <v/>
      </c>
      <c r="Q625" s="174" t="str">
        <f ca="1">IF(VLOOKUP(F625,料單!$C:$P,14,FALSE)="","",VLOOKUP(F625,料單!$C:$P,14,FALSE))</f>
        <v/>
      </c>
      <c r="R625" s="174" t="str">
        <f ca="1">IF(VLOOKUP(F625,料單!$C:$Q,15,FALSE)="","",VLOOKUP(F625,料單!$C:$Q,15,FALSE))</f>
        <v/>
      </c>
      <c r="S625" s="174" t="str">
        <f ca="1">IF(VLOOKUP(F625,料單!$C:$R,16,FALSE)="","",VLOOKUP(F625,料單!$C:$R,16,FALSE))</f>
        <v/>
      </c>
      <c r="T625" s="174" t="str">
        <f ca="1">IF(VLOOKUP(F625,料單!$C:$S,17,FALSE)="","",VLOOKUP(F625,料單!$C:$S,17,FALSE))</f>
        <v/>
      </c>
      <c r="U625" s="174" t="str">
        <f ca="1">_xlfn.IFNA(VLOOKUP(VLOOKUP(F625,料單!C:T,18,FALSE),資料庫!AM:AN,2,FALSE),"A")</f>
        <v>A</v>
      </c>
      <c r="V625" s="174" t="str">
        <f ca="1">IF(VLOOKUP(F625,料單!C:U,19,FALSE)="","",VLOOKUP(F625,料單!C:U,19,FALSE))</f>
        <v/>
      </c>
      <c r="W625" s="361" t="str">
        <f t="shared" ca="1" si="46"/>
        <v/>
      </c>
      <c r="X625" s="361" t="str">
        <f t="shared" ca="1" si="47"/>
        <v/>
      </c>
      <c r="Y625" s="361" t="str">
        <f t="shared" ca="1" si="48"/>
        <v/>
      </c>
      <c r="Z625" s="361" t="str">
        <f t="shared" ca="1" si="49"/>
        <v/>
      </c>
      <c r="AA625" s="483">
        <f>料單!$K$3</f>
        <v>0</v>
      </c>
      <c r="AB625" s="483" t="str">
        <f>料單!$L$3</f>
        <v>拉、KD</v>
      </c>
    </row>
    <row r="626" spans="1:28" x14ac:dyDescent="0.25">
      <c r="A626" s="174">
        <f t="shared" si="45"/>
        <v>625</v>
      </c>
      <c r="B626" s="174" t="str">
        <f ca="1">料單!$C$1</f>
        <v>2026101401</v>
      </c>
      <c r="C626" s="174">
        <f>料單!$C$2</f>
        <v>0</v>
      </c>
      <c r="D626" s="6">
        <f>板材才數分析.!B626</f>
        <v>21</v>
      </c>
      <c r="E626" s="6">
        <f>板材才數分析.!C626</f>
        <v>0</v>
      </c>
      <c r="F626" s="6">
        <f>板材才數分析.!D626</f>
        <v>21025</v>
      </c>
      <c r="G626" s="6">
        <f ca="1">板材才數分析.!E626</f>
        <v>0</v>
      </c>
      <c r="H626" s="6">
        <f ca="1">板材才數分析.!F626</f>
        <v>0</v>
      </c>
      <c r="I626" s="6" t="str">
        <f ca="1">板材才數分析.!G626</f>
        <v/>
      </c>
      <c r="J626" s="6">
        <f ca="1">板材才數分析.!H626</f>
        <v>0</v>
      </c>
      <c r="K626" s="6" t="str">
        <f ca="1">板材才數分析.!I626</f>
        <v/>
      </c>
      <c r="L626" s="6">
        <f ca="1">板材才數分析.!J626</f>
        <v>0</v>
      </c>
      <c r="M626" s="6">
        <f ca="1">板材才數分析.!K626</f>
        <v>0</v>
      </c>
      <c r="N626" s="6" t="str">
        <f ca="1">板材才數分析.!L626</f>
        <v/>
      </c>
      <c r="O626" s="6">
        <f ca="1">板材才數分析.!M626</f>
        <v>0</v>
      </c>
      <c r="P626" t="str">
        <f ca="1">表格15[[#This Row],[封邊色號]]</f>
        <v/>
      </c>
      <c r="Q626" s="174" t="str">
        <f ca="1">IF(VLOOKUP(F626,料單!$C:$P,14,FALSE)="","",VLOOKUP(F626,料單!$C:$P,14,FALSE))</f>
        <v/>
      </c>
      <c r="R626" s="174" t="str">
        <f ca="1">IF(VLOOKUP(F626,料單!$C:$Q,15,FALSE)="","",VLOOKUP(F626,料單!$C:$Q,15,FALSE))</f>
        <v/>
      </c>
      <c r="S626" s="174" t="str">
        <f ca="1">IF(VLOOKUP(F626,料單!$C:$R,16,FALSE)="","",VLOOKUP(F626,料單!$C:$R,16,FALSE))</f>
        <v/>
      </c>
      <c r="T626" s="174" t="str">
        <f ca="1">IF(VLOOKUP(F626,料單!$C:$S,17,FALSE)="","",VLOOKUP(F626,料單!$C:$S,17,FALSE))</f>
        <v/>
      </c>
      <c r="U626" s="174" t="str">
        <f ca="1">_xlfn.IFNA(VLOOKUP(VLOOKUP(F626,料單!C:T,18,FALSE),資料庫!AM:AN,2,FALSE),"A")</f>
        <v>A</v>
      </c>
      <c r="V626" s="174" t="str">
        <f ca="1">IF(VLOOKUP(F626,料單!C:U,19,FALSE)="","",VLOOKUP(F626,料單!C:U,19,FALSE))</f>
        <v/>
      </c>
      <c r="W626" s="361" t="str">
        <f t="shared" ca="1" si="46"/>
        <v/>
      </c>
      <c r="X626" s="361" t="str">
        <f t="shared" ca="1" si="47"/>
        <v/>
      </c>
      <c r="Y626" s="361" t="str">
        <f t="shared" ca="1" si="48"/>
        <v/>
      </c>
      <c r="Z626" s="361" t="str">
        <f t="shared" ca="1" si="49"/>
        <v/>
      </c>
      <c r="AA626" s="483">
        <f>料單!$K$3</f>
        <v>0</v>
      </c>
      <c r="AB626" s="483" t="str">
        <f>料單!$L$3</f>
        <v>拉、KD</v>
      </c>
    </row>
    <row r="627" spans="1:28" x14ac:dyDescent="0.25">
      <c r="A627" s="174">
        <f t="shared" si="45"/>
        <v>626</v>
      </c>
      <c r="B627" s="174" t="str">
        <f ca="1">料單!$C$1</f>
        <v>2026101401</v>
      </c>
      <c r="C627" s="174">
        <f>料單!$C$2</f>
        <v>0</v>
      </c>
      <c r="D627" s="6">
        <f>板材才數分析.!B627</f>
        <v>21</v>
      </c>
      <c r="E627" s="6">
        <f>板材才數分析.!C627</f>
        <v>0</v>
      </c>
      <c r="F627" s="6">
        <f>板材才數分析.!D627</f>
        <v>21026</v>
      </c>
      <c r="G627" s="6">
        <f ca="1">板材才數分析.!E627</f>
        <v>0</v>
      </c>
      <c r="H627" s="6">
        <f ca="1">板材才數分析.!F627</f>
        <v>0</v>
      </c>
      <c r="I627" s="6" t="str">
        <f ca="1">板材才數分析.!G627</f>
        <v/>
      </c>
      <c r="J627" s="6">
        <f ca="1">板材才數分析.!H627</f>
        <v>0</v>
      </c>
      <c r="K627" s="6" t="str">
        <f ca="1">板材才數分析.!I627</f>
        <v/>
      </c>
      <c r="L627" s="6">
        <f ca="1">板材才數分析.!J627</f>
        <v>0</v>
      </c>
      <c r="M627" s="6">
        <f ca="1">板材才數分析.!K627</f>
        <v>0</v>
      </c>
      <c r="N627" s="6" t="str">
        <f ca="1">板材才數分析.!L627</f>
        <v/>
      </c>
      <c r="O627" s="6">
        <f ca="1">板材才數分析.!M627</f>
        <v>0</v>
      </c>
      <c r="P627" t="str">
        <f ca="1">表格15[[#This Row],[封邊色號]]</f>
        <v/>
      </c>
      <c r="Q627" s="174" t="str">
        <f ca="1">IF(VLOOKUP(F627,料單!$C:$P,14,FALSE)="","",VLOOKUP(F627,料單!$C:$P,14,FALSE))</f>
        <v/>
      </c>
      <c r="R627" s="174" t="str">
        <f ca="1">IF(VLOOKUP(F627,料單!$C:$Q,15,FALSE)="","",VLOOKUP(F627,料單!$C:$Q,15,FALSE))</f>
        <v/>
      </c>
      <c r="S627" s="174" t="str">
        <f ca="1">IF(VLOOKUP(F627,料單!$C:$R,16,FALSE)="","",VLOOKUP(F627,料單!$C:$R,16,FALSE))</f>
        <v/>
      </c>
      <c r="T627" s="174" t="str">
        <f ca="1">IF(VLOOKUP(F627,料單!$C:$S,17,FALSE)="","",VLOOKUP(F627,料單!$C:$S,17,FALSE))</f>
        <v/>
      </c>
      <c r="U627" s="174" t="str">
        <f ca="1">_xlfn.IFNA(VLOOKUP(VLOOKUP(F627,料單!C:T,18,FALSE),資料庫!AM:AN,2,FALSE),"A")</f>
        <v>A</v>
      </c>
      <c r="V627" s="174" t="str">
        <f ca="1">IF(VLOOKUP(F627,料單!C:U,19,FALSE)="","",VLOOKUP(F627,料單!C:U,19,FALSE))</f>
        <v/>
      </c>
      <c r="W627" s="361" t="str">
        <f t="shared" ca="1" si="46"/>
        <v/>
      </c>
      <c r="X627" s="361" t="str">
        <f t="shared" ca="1" si="47"/>
        <v/>
      </c>
      <c r="Y627" s="361" t="str">
        <f t="shared" ca="1" si="48"/>
        <v/>
      </c>
      <c r="Z627" s="361" t="str">
        <f t="shared" ca="1" si="49"/>
        <v/>
      </c>
      <c r="AA627" s="483">
        <f>料單!$K$3</f>
        <v>0</v>
      </c>
      <c r="AB627" s="483" t="str">
        <f>料單!$L$3</f>
        <v>拉、KD</v>
      </c>
    </row>
    <row r="628" spans="1:28" x14ac:dyDescent="0.25">
      <c r="A628" s="174">
        <f t="shared" si="45"/>
        <v>627</v>
      </c>
      <c r="B628" s="174" t="str">
        <f ca="1">料單!$C$1</f>
        <v>2026101401</v>
      </c>
      <c r="C628" s="174">
        <f>料單!$C$2</f>
        <v>0</v>
      </c>
      <c r="D628" s="6">
        <f>板材才數分析.!B628</f>
        <v>21</v>
      </c>
      <c r="E628" s="6">
        <f>板材才數分析.!C628</f>
        <v>0</v>
      </c>
      <c r="F628" s="6">
        <f>板材才數分析.!D628</f>
        <v>21027</v>
      </c>
      <c r="G628" s="6">
        <f ca="1">板材才數分析.!E628</f>
        <v>0</v>
      </c>
      <c r="H628" s="6">
        <f ca="1">板材才數分析.!F628</f>
        <v>0</v>
      </c>
      <c r="I628" s="6" t="str">
        <f ca="1">板材才數分析.!G628</f>
        <v/>
      </c>
      <c r="J628" s="6">
        <f ca="1">板材才數分析.!H628</f>
        <v>0</v>
      </c>
      <c r="K628" s="6" t="str">
        <f ca="1">板材才數分析.!I628</f>
        <v/>
      </c>
      <c r="L628" s="6">
        <f ca="1">板材才數分析.!J628</f>
        <v>0</v>
      </c>
      <c r="M628" s="6">
        <f ca="1">板材才數分析.!K628</f>
        <v>0</v>
      </c>
      <c r="N628" s="6" t="str">
        <f ca="1">板材才數分析.!L628</f>
        <v/>
      </c>
      <c r="O628" s="6">
        <f ca="1">板材才數分析.!M628</f>
        <v>0</v>
      </c>
      <c r="P628" t="str">
        <f ca="1">表格15[[#This Row],[封邊色號]]</f>
        <v/>
      </c>
      <c r="Q628" s="174" t="str">
        <f ca="1">IF(VLOOKUP(F628,料單!$C:$P,14,FALSE)="","",VLOOKUP(F628,料單!$C:$P,14,FALSE))</f>
        <v/>
      </c>
      <c r="R628" s="174" t="str">
        <f ca="1">IF(VLOOKUP(F628,料單!$C:$Q,15,FALSE)="","",VLOOKUP(F628,料單!$C:$Q,15,FALSE))</f>
        <v/>
      </c>
      <c r="S628" s="174" t="str">
        <f ca="1">IF(VLOOKUP(F628,料單!$C:$R,16,FALSE)="","",VLOOKUP(F628,料單!$C:$R,16,FALSE))</f>
        <v/>
      </c>
      <c r="T628" s="174" t="str">
        <f ca="1">IF(VLOOKUP(F628,料單!$C:$S,17,FALSE)="","",VLOOKUP(F628,料單!$C:$S,17,FALSE))</f>
        <v/>
      </c>
      <c r="U628" s="174" t="str">
        <f ca="1">_xlfn.IFNA(VLOOKUP(VLOOKUP(F628,料單!C:T,18,FALSE),資料庫!AM:AN,2,FALSE),"A")</f>
        <v>A</v>
      </c>
      <c r="V628" s="174" t="str">
        <f ca="1">IF(VLOOKUP(F628,料單!C:U,19,FALSE)="","",VLOOKUP(F628,料單!C:U,19,FALSE))</f>
        <v/>
      </c>
      <c r="W628" s="361" t="str">
        <f t="shared" ca="1" si="46"/>
        <v/>
      </c>
      <c r="X628" s="361" t="str">
        <f t="shared" ca="1" si="47"/>
        <v/>
      </c>
      <c r="Y628" s="361" t="str">
        <f t="shared" ca="1" si="48"/>
        <v/>
      </c>
      <c r="Z628" s="361" t="str">
        <f t="shared" ca="1" si="49"/>
        <v/>
      </c>
      <c r="AA628" s="483">
        <f>料單!$K$3</f>
        <v>0</v>
      </c>
      <c r="AB628" s="483" t="str">
        <f>料單!$L$3</f>
        <v>拉、KD</v>
      </c>
    </row>
    <row r="629" spans="1:28" x14ac:dyDescent="0.25">
      <c r="A629" s="174">
        <f t="shared" si="45"/>
        <v>628</v>
      </c>
      <c r="B629" s="174" t="str">
        <f ca="1">料單!$C$1</f>
        <v>2026101401</v>
      </c>
      <c r="C629" s="174">
        <f>料單!$C$2</f>
        <v>0</v>
      </c>
      <c r="D629" s="6">
        <f>板材才數分析.!B629</f>
        <v>21</v>
      </c>
      <c r="E629" s="6">
        <f>板材才數分析.!C629</f>
        <v>0</v>
      </c>
      <c r="F629" s="6">
        <f>板材才數分析.!D629</f>
        <v>21028</v>
      </c>
      <c r="G629" s="6">
        <f ca="1">板材才數分析.!E629</f>
        <v>0</v>
      </c>
      <c r="H629" s="6">
        <f ca="1">板材才數分析.!F629</f>
        <v>0</v>
      </c>
      <c r="I629" s="6" t="str">
        <f ca="1">板材才數分析.!G629</f>
        <v/>
      </c>
      <c r="J629" s="6">
        <f ca="1">板材才數分析.!H629</f>
        <v>0</v>
      </c>
      <c r="K629" s="6" t="str">
        <f ca="1">板材才數分析.!I629</f>
        <v/>
      </c>
      <c r="L629" s="6">
        <f ca="1">板材才數分析.!J629</f>
        <v>0</v>
      </c>
      <c r="M629" s="6">
        <f ca="1">板材才數分析.!K629</f>
        <v>0</v>
      </c>
      <c r="N629" s="6" t="str">
        <f ca="1">板材才數分析.!L629</f>
        <v/>
      </c>
      <c r="O629" s="6">
        <f ca="1">板材才數分析.!M629</f>
        <v>0</v>
      </c>
      <c r="P629" t="str">
        <f ca="1">表格15[[#This Row],[封邊色號]]</f>
        <v/>
      </c>
      <c r="Q629" s="174" t="str">
        <f ca="1">IF(VLOOKUP(F629,料單!$C:$P,14,FALSE)="","",VLOOKUP(F629,料單!$C:$P,14,FALSE))</f>
        <v/>
      </c>
      <c r="R629" s="174" t="str">
        <f ca="1">IF(VLOOKUP(F629,料單!$C:$Q,15,FALSE)="","",VLOOKUP(F629,料單!$C:$Q,15,FALSE))</f>
        <v/>
      </c>
      <c r="S629" s="174" t="str">
        <f ca="1">IF(VLOOKUP(F629,料單!$C:$R,16,FALSE)="","",VLOOKUP(F629,料單!$C:$R,16,FALSE))</f>
        <v/>
      </c>
      <c r="T629" s="174" t="str">
        <f ca="1">IF(VLOOKUP(F629,料單!$C:$S,17,FALSE)="","",VLOOKUP(F629,料單!$C:$S,17,FALSE))</f>
        <v/>
      </c>
      <c r="U629" s="174" t="str">
        <f ca="1">_xlfn.IFNA(VLOOKUP(VLOOKUP(F629,料單!C:T,18,FALSE),資料庫!AM:AN,2,FALSE),"A")</f>
        <v>A</v>
      </c>
      <c r="V629" s="174" t="str">
        <f ca="1">IF(VLOOKUP(F629,料單!C:U,19,FALSE)="","",VLOOKUP(F629,料單!C:U,19,FALSE))</f>
        <v/>
      </c>
      <c r="W629" s="361" t="str">
        <f t="shared" ca="1" si="46"/>
        <v/>
      </c>
      <c r="X629" s="361" t="str">
        <f t="shared" ca="1" si="47"/>
        <v/>
      </c>
      <c r="Y629" s="361" t="str">
        <f t="shared" ca="1" si="48"/>
        <v/>
      </c>
      <c r="Z629" s="361" t="str">
        <f t="shared" ca="1" si="49"/>
        <v/>
      </c>
      <c r="AA629" s="483">
        <f>料單!$K$3</f>
        <v>0</v>
      </c>
      <c r="AB629" s="483" t="str">
        <f>料單!$L$3</f>
        <v>拉、KD</v>
      </c>
    </row>
    <row r="630" spans="1:28" x14ac:dyDescent="0.25">
      <c r="A630" s="174">
        <f t="shared" si="45"/>
        <v>629</v>
      </c>
      <c r="B630" s="174" t="str">
        <f ca="1">料單!$C$1</f>
        <v>2026101401</v>
      </c>
      <c r="C630" s="174">
        <f>料單!$C$2</f>
        <v>0</v>
      </c>
      <c r="D630" s="6">
        <f>板材才數分析.!B630</f>
        <v>21</v>
      </c>
      <c r="E630" s="6">
        <f>板材才數分析.!C630</f>
        <v>0</v>
      </c>
      <c r="F630" s="6">
        <f>板材才數分析.!D630</f>
        <v>21029</v>
      </c>
      <c r="G630" s="6">
        <f ca="1">板材才數分析.!E630</f>
        <v>0</v>
      </c>
      <c r="H630" s="6">
        <f ca="1">板材才數分析.!F630</f>
        <v>0</v>
      </c>
      <c r="I630" s="6" t="str">
        <f ca="1">板材才數分析.!G630</f>
        <v/>
      </c>
      <c r="J630" s="6">
        <f ca="1">板材才數分析.!H630</f>
        <v>0</v>
      </c>
      <c r="K630" s="6" t="str">
        <f ca="1">板材才數分析.!I630</f>
        <v/>
      </c>
      <c r="L630" s="6">
        <f ca="1">板材才數分析.!J630</f>
        <v>0</v>
      </c>
      <c r="M630" s="6">
        <f ca="1">板材才數分析.!K630</f>
        <v>0</v>
      </c>
      <c r="N630" s="6" t="str">
        <f ca="1">板材才數分析.!L630</f>
        <v/>
      </c>
      <c r="O630" s="6">
        <f ca="1">板材才數分析.!M630</f>
        <v>0</v>
      </c>
      <c r="P630" t="str">
        <f ca="1">表格15[[#This Row],[封邊色號]]</f>
        <v/>
      </c>
      <c r="Q630" s="174" t="str">
        <f ca="1">IF(VLOOKUP(F630,料單!$C:$P,14,FALSE)="","",VLOOKUP(F630,料單!$C:$P,14,FALSE))</f>
        <v/>
      </c>
      <c r="R630" s="174" t="str">
        <f ca="1">IF(VLOOKUP(F630,料單!$C:$Q,15,FALSE)="","",VLOOKUP(F630,料單!$C:$Q,15,FALSE))</f>
        <v/>
      </c>
      <c r="S630" s="174" t="str">
        <f ca="1">IF(VLOOKUP(F630,料單!$C:$R,16,FALSE)="","",VLOOKUP(F630,料單!$C:$R,16,FALSE))</f>
        <v/>
      </c>
      <c r="T630" s="174" t="str">
        <f ca="1">IF(VLOOKUP(F630,料單!$C:$S,17,FALSE)="","",VLOOKUP(F630,料單!$C:$S,17,FALSE))</f>
        <v/>
      </c>
      <c r="U630" s="174" t="str">
        <f ca="1">_xlfn.IFNA(VLOOKUP(VLOOKUP(F630,料單!C:T,18,FALSE),資料庫!AM:AN,2,FALSE),"A")</f>
        <v>A</v>
      </c>
      <c r="V630" s="174" t="str">
        <f ca="1">IF(VLOOKUP(F630,料單!C:U,19,FALSE)="","",VLOOKUP(F630,料單!C:U,19,FALSE))</f>
        <v/>
      </c>
      <c r="W630" s="361" t="str">
        <f t="shared" ca="1" si="46"/>
        <v/>
      </c>
      <c r="X630" s="361" t="str">
        <f t="shared" ca="1" si="47"/>
        <v/>
      </c>
      <c r="Y630" s="361" t="str">
        <f t="shared" ca="1" si="48"/>
        <v/>
      </c>
      <c r="Z630" s="361" t="str">
        <f t="shared" ca="1" si="49"/>
        <v/>
      </c>
      <c r="AA630" s="483">
        <f>料單!$K$3</f>
        <v>0</v>
      </c>
      <c r="AB630" s="483" t="str">
        <f>料單!$L$3</f>
        <v>拉、KD</v>
      </c>
    </row>
    <row r="631" spans="1:28" s="242" customFormat="1" x14ac:dyDescent="0.25">
      <c r="A631" s="174">
        <f t="shared" si="45"/>
        <v>630</v>
      </c>
      <c r="B631" s="241" t="str">
        <f ca="1">料單!$C$1</f>
        <v>2026101401</v>
      </c>
      <c r="C631" s="241">
        <f>料單!$C$2</f>
        <v>0</v>
      </c>
      <c r="D631" s="245">
        <f>板材才數分析.!B631</f>
        <v>21</v>
      </c>
      <c r="E631" s="245">
        <f>板材才數分析.!C631</f>
        <v>0</v>
      </c>
      <c r="F631" s="245">
        <f>板材才數分析.!D631</f>
        <v>21030</v>
      </c>
      <c r="G631" s="245">
        <f ca="1">板材才數分析.!E631</f>
        <v>0</v>
      </c>
      <c r="H631" s="245">
        <f ca="1">板材才數分析.!F631</f>
        <v>0</v>
      </c>
      <c r="I631" s="245" t="str">
        <f ca="1">板材才數分析.!G631</f>
        <v/>
      </c>
      <c r="J631" s="245">
        <f ca="1">板材才數分析.!H631</f>
        <v>0</v>
      </c>
      <c r="K631" s="245" t="str">
        <f ca="1">板材才數分析.!I631</f>
        <v/>
      </c>
      <c r="L631" s="245">
        <f ca="1">板材才數分析.!J631</f>
        <v>0</v>
      </c>
      <c r="M631" s="245">
        <f ca="1">板材才數分析.!K631</f>
        <v>0</v>
      </c>
      <c r="N631" s="245" t="str">
        <f ca="1">板材才數分析.!L631</f>
        <v/>
      </c>
      <c r="O631" s="245">
        <f ca="1">板材才數分析.!M631</f>
        <v>0</v>
      </c>
      <c r="P631" t="str">
        <f ca="1">表格15[[#This Row],[封邊色號]]</f>
        <v/>
      </c>
      <c r="Q631" s="174" t="str">
        <f ca="1">IF(VLOOKUP(F631,料單!$C:$P,14,FALSE)="","",VLOOKUP(F631,料單!$C:$P,14,FALSE))</f>
        <v/>
      </c>
      <c r="R631" s="174" t="str">
        <f ca="1">IF(VLOOKUP(F631,料單!$C:$Q,15,FALSE)="","",VLOOKUP(F631,料單!$C:$Q,15,FALSE))</f>
        <v/>
      </c>
      <c r="S631" s="174" t="str">
        <f ca="1">IF(VLOOKUP(F631,料單!$C:$R,16,FALSE)="","",VLOOKUP(F631,料單!$C:$R,16,FALSE))</f>
        <v/>
      </c>
      <c r="T631" s="174" t="str">
        <f ca="1">IF(VLOOKUP(F631,料單!$C:$S,17,FALSE)="","",VLOOKUP(F631,料單!$C:$S,17,FALSE))</f>
        <v/>
      </c>
      <c r="U631" s="174" t="str">
        <f ca="1">_xlfn.IFNA(VLOOKUP(VLOOKUP(F631,料單!C:T,18,FALSE),資料庫!AM:AN,2,FALSE),"A")</f>
        <v>A</v>
      </c>
      <c r="V631" s="174" t="str">
        <f ca="1">IF(VLOOKUP(F631,料單!C:U,19,FALSE)="","",VLOOKUP(F631,料單!C:U,19,FALSE))</f>
        <v/>
      </c>
      <c r="W631" s="375" t="str">
        <f t="shared" ca="1" si="46"/>
        <v/>
      </c>
      <c r="X631" s="361" t="str">
        <f t="shared" ca="1" si="47"/>
        <v/>
      </c>
      <c r="Y631" s="375" t="str">
        <f t="shared" ca="1" si="48"/>
        <v/>
      </c>
      <c r="Z631" s="375" t="str">
        <f t="shared" ca="1" si="49"/>
        <v/>
      </c>
      <c r="AA631" s="483">
        <f>料單!$K$3</f>
        <v>0</v>
      </c>
      <c r="AB631" s="483" t="str">
        <f>料單!$L$3</f>
        <v>拉、KD</v>
      </c>
    </row>
    <row r="632" spans="1:28" x14ac:dyDescent="0.25">
      <c r="A632" s="174">
        <f t="shared" si="45"/>
        <v>631</v>
      </c>
      <c r="B632" s="174" t="str">
        <f ca="1">料單!$C$1</f>
        <v>2026101401</v>
      </c>
      <c r="C632" s="174">
        <f>料單!$C$2</f>
        <v>0</v>
      </c>
      <c r="D632" s="6">
        <f>板材才數分析.!B632</f>
        <v>22</v>
      </c>
      <c r="E632" s="6">
        <f>板材才數分析.!C632</f>
        <v>0</v>
      </c>
      <c r="F632" s="6">
        <f>板材才數分析.!D632</f>
        <v>22001</v>
      </c>
      <c r="G632" s="6" t="str">
        <f ca="1">板材才數分析.!E632</f>
        <v>頂板</v>
      </c>
      <c r="H632" s="6">
        <f ca="1">板材才數分析.!F632</f>
        <v>-36</v>
      </c>
      <c r="I632" s="6" t="str">
        <f ca="1">板材才數分析.!G632</f>
        <v>AA</v>
      </c>
      <c r="J632" s="6">
        <f ca="1">板材才數分析.!H632</f>
        <v>0</v>
      </c>
      <c r="K632" s="6" t="str">
        <f ca="1">板材才數分析.!I632</f>
        <v/>
      </c>
      <c r="L632" s="6">
        <f ca="1">板材才數分析.!J632</f>
        <v>18</v>
      </c>
      <c r="M632" s="6">
        <f ca="1">板材才數分析.!K632</f>
        <v>0</v>
      </c>
      <c r="N632" s="6" t="str">
        <f ca="1">板材才數分析.!L632</f>
        <v/>
      </c>
      <c r="O632" s="6">
        <f ca="1">板材才數分析.!M632</f>
        <v>0</v>
      </c>
      <c r="P632" t="str">
        <f ca="1">表格15[[#This Row],[封邊色號]]</f>
        <v/>
      </c>
      <c r="Q632" s="174" t="str">
        <f ca="1">IF(VLOOKUP(F632,料單!$C:$P,14,FALSE)="","",VLOOKUP(F632,料單!$C:$P,14,FALSE))</f>
        <v>背板溝</v>
      </c>
      <c r="R632" s="174" t="str">
        <f ca="1">IF(VLOOKUP(F632,料單!$C:$Q,15,FALSE)="","",VLOOKUP(F632,料單!$C:$Q,15,FALSE))</f>
        <v>側</v>
      </c>
      <c r="S632" s="174" t="str">
        <f ca="1">IF(VLOOKUP(F632,料單!$C:$R,16,FALSE)="","",VLOOKUP(F632,料單!$C:$R,16,FALSE))</f>
        <v/>
      </c>
      <c r="T632" s="174" t="str">
        <f ca="1">IF(VLOOKUP(F632,料單!$C:$S,17,FALSE)="","",VLOOKUP(F632,料單!$C:$S,17,FALSE))</f>
        <v/>
      </c>
      <c r="U632" s="174" t="str">
        <f ca="1">_xlfn.IFNA(VLOOKUP(VLOOKUP(F632,料單!C:T,18,FALSE),資料庫!AM:AN,2,FALSE),"A")</f>
        <v>A</v>
      </c>
      <c r="V632" s="174">
        <f ca="1">IF(VLOOKUP(F632,料單!C:U,19,FALSE)="","",VLOOKUP(F632,料單!C:U,19,FALSE))</f>
        <v>1</v>
      </c>
      <c r="W632" s="361" t="str">
        <f t="shared" ca="1" si="46"/>
        <v>A</v>
      </c>
      <c r="X632" s="361" t="str">
        <f t="shared" ca="1" si="47"/>
        <v>A</v>
      </c>
      <c r="Y632" s="361" t="str">
        <f t="shared" ca="1" si="48"/>
        <v/>
      </c>
      <c r="Z632" s="361" t="str">
        <f t="shared" ca="1" si="49"/>
        <v/>
      </c>
      <c r="AA632" s="483">
        <f>料單!$K$3</f>
        <v>0</v>
      </c>
      <c r="AB632" s="483" t="str">
        <f>料單!$L$3</f>
        <v>拉、KD</v>
      </c>
    </row>
    <row r="633" spans="1:28" x14ac:dyDescent="0.25">
      <c r="A633" s="174">
        <f t="shared" si="45"/>
        <v>632</v>
      </c>
      <c r="B633" s="174" t="str">
        <f ca="1">料單!$C$1</f>
        <v>2026101401</v>
      </c>
      <c r="C633" s="174">
        <f>料單!$C$2</f>
        <v>0</v>
      </c>
      <c r="D633" s="6">
        <f>板材才數分析.!B633</f>
        <v>22</v>
      </c>
      <c r="E633" s="6">
        <f>板材才數分析.!C633</f>
        <v>0</v>
      </c>
      <c r="F633" s="6">
        <f>板材才數分析.!D633</f>
        <v>22002</v>
      </c>
      <c r="G633" s="6" t="str">
        <f ca="1">板材才數分析.!E633</f>
        <v>底板</v>
      </c>
      <c r="H633" s="6">
        <f ca="1">板材才數分析.!F633</f>
        <v>-36</v>
      </c>
      <c r="I633" s="6" t="str">
        <f ca="1">板材才數分析.!G633</f>
        <v>AA</v>
      </c>
      <c r="J633" s="6">
        <f ca="1">板材才數分析.!H633</f>
        <v>0</v>
      </c>
      <c r="K633" s="6" t="str">
        <f ca="1">板材才數分析.!I633</f>
        <v/>
      </c>
      <c r="L633" s="6">
        <f ca="1">板材才數分析.!J633</f>
        <v>18</v>
      </c>
      <c r="M633" s="6">
        <f ca="1">板材才數分析.!K633</f>
        <v>0</v>
      </c>
      <c r="N633" s="6" t="str">
        <f ca="1">板材才數分析.!L633</f>
        <v/>
      </c>
      <c r="O633" s="6">
        <f ca="1">板材才數分析.!M633</f>
        <v>0</v>
      </c>
      <c r="P633" t="str">
        <f ca="1">表格15[[#This Row],[封邊色號]]</f>
        <v/>
      </c>
      <c r="Q633" s="174" t="str">
        <f ca="1">IF(VLOOKUP(F633,料單!$C:$P,14,FALSE)="","",VLOOKUP(F633,料單!$C:$P,14,FALSE))</f>
        <v>背板溝</v>
      </c>
      <c r="R633" s="174" t="str">
        <f ca="1">IF(VLOOKUP(F633,料單!$C:$Q,15,FALSE)="","",VLOOKUP(F633,料單!$C:$Q,15,FALSE))</f>
        <v>側</v>
      </c>
      <c r="S633" s="174" t="str">
        <f ca="1">IF(VLOOKUP(F633,料單!$C:$R,16,FALSE)="","",VLOOKUP(F633,料單!$C:$R,16,FALSE))</f>
        <v/>
      </c>
      <c r="T633" s="174" t="str">
        <f ca="1">IF(VLOOKUP(F633,料單!$C:$S,17,FALSE)="","",VLOOKUP(F633,料單!$C:$S,17,FALSE))</f>
        <v/>
      </c>
      <c r="U633" s="174" t="str">
        <f ca="1">_xlfn.IFNA(VLOOKUP(VLOOKUP(F633,料單!C:T,18,FALSE),資料庫!AM:AN,2,FALSE),"A")</f>
        <v>A</v>
      </c>
      <c r="V633" s="174">
        <f ca="1">IF(VLOOKUP(F633,料單!C:U,19,FALSE)="","",VLOOKUP(F633,料單!C:U,19,FALSE))</f>
        <v>1</v>
      </c>
      <c r="W633" s="361" t="str">
        <f t="shared" ca="1" si="46"/>
        <v>A</v>
      </c>
      <c r="X633" s="361" t="str">
        <f t="shared" ca="1" si="47"/>
        <v>A</v>
      </c>
      <c r="Y633" s="361" t="str">
        <f t="shared" ca="1" si="48"/>
        <v/>
      </c>
      <c r="Z633" s="361" t="str">
        <f t="shared" ca="1" si="49"/>
        <v/>
      </c>
      <c r="AA633" s="483">
        <f>料單!$K$3</f>
        <v>0</v>
      </c>
      <c r="AB633" s="483" t="str">
        <f>料單!$L$3</f>
        <v>拉、KD</v>
      </c>
    </row>
    <row r="634" spans="1:28" x14ac:dyDescent="0.25">
      <c r="A634" s="174">
        <f t="shared" si="45"/>
        <v>633</v>
      </c>
      <c r="B634" s="174" t="str">
        <f ca="1">料單!$C$1</f>
        <v>2026101401</v>
      </c>
      <c r="C634" s="174">
        <f>料單!$C$2</f>
        <v>0</v>
      </c>
      <c r="D634" s="6">
        <f>板材才數分析.!B634</f>
        <v>22</v>
      </c>
      <c r="E634" s="6">
        <f>板材才數分析.!C634</f>
        <v>0</v>
      </c>
      <c r="F634" s="6">
        <f>板材才數分析.!D634</f>
        <v>22003</v>
      </c>
      <c r="G634" s="6" t="str">
        <f ca="1">板材才數分析.!E634</f>
        <v>左側板</v>
      </c>
      <c r="H634" s="6">
        <f ca="1">板材才數分析.!F634</f>
        <v>0</v>
      </c>
      <c r="I634" s="6" t="str">
        <f ca="1">板材才數分析.!G634</f>
        <v>AA</v>
      </c>
      <c r="J634" s="6">
        <f ca="1">板材才數分析.!H634</f>
        <v>0</v>
      </c>
      <c r="K634" s="6" t="str">
        <f ca="1">板材才數分析.!I634</f>
        <v>AA</v>
      </c>
      <c r="L634" s="6">
        <f ca="1">板材才數分析.!J634</f>
        <v>18</v>
      </c>
      <c r="M634" s="6">
        <f ca="1">板材才數分析.!K634</f>
        <v>0</v>
      </c>
      <c r="N634" s="6" t="str">
        <f ca="1">板材才數分析.!L634</f>
        <v/>
      </c>
      <c r="O634" s="6">
        <f ca="1">板材才數分析.!M634</f>
        <v>0</v>
      </c>
      <c r="P634" t="str">
        <f ca="1">表格15[[#This Row],[封邊色號]]</f>
        <v/>
      </c>
      <c r="Q634" s="174" t="str">
        <f ca="1">IF(VLOOKUP(F634,料單!$C:$P,14,FALSE)="","",VLOOKUP(F634,料單!$C:$P,14,FALSE))</f>
        <v>背板溝</v>
      </c>
      <c r="R634" s="174" t="str">
        <f ca="1">IF(VLOOKUP(F634,料單!$C:$Q,15,FALSE)="","",VLOOKUP(F634,料單!$C:$Q,15,FALSE))</f>
        <v>面</v>
      </c>
      <c r="S634" s="174" t="str">
        <f ca="1">IF(VLOOKUP(F634,料單!$C:$R,16,FALSE)="","",VLOOKUP(F634,料單!$C:$R,16,FALSE))</f>
        <v>排</v>
      </c>
      <c r="T634" s="174" t="str">
        <f ca="1">IF(VLOOKUP(F634,料單!$C:$S,17,FALSE)="","",VLOOKUP(F634,料單!$C:$S,17,FALSE))</f>
        <v/>
      </c>
      <c r="U634" s="174" t="str">
        <f ca="1">_xlfn.IFNA(VLOOKUP(VLOOKUP(F634,料單!C:T,18,FALSE),資料庫!AM:AN,2,FALSE),"A")</f>
        <v>A</v>
      </c>
      <c r="V634" s="174">
        <f ca="1">IF(VLOOKUP(F634,料單!C:U,19,FALSE)="","",VLOOKUP(F634,料單!C:U,19,FALSE))</f>
        <v>1</v>
      </c>
      <c r="W634" s="361" t="str">
        <f t="shared" ca="1" si="46"/>
        <v>A</v>
      </c>
      <c r="X634" s="361" t="str">
        <f t="shared" ca="1" si="47"/>
        <v>A</v>
      </c>
      <c r="Y634" s="361" t="str">
        <f t="shared" ca="1" si="48"/>
        <v>A</v>
      </c>
      <c r="Z634" s="361" t="str">
        <f t="shared" ca="1" si="49"/>
        <v>A</v>
      </c>
      <c r="AA634" s="483">
        <f>料單!$K$3</f>
        <v>0</v>
      </c>
      <c r="AB634" s="483" t="str">
        <f>料單!$L$3</f>
        <v>拉、KD</v>
      </c>
    </row>
    <row r="635" spans="1:28" x14ac:dyDescent="0.25">
      <c r="A635" s="174">
        <f t="shared" si="45"/>
        <v>634</v>
      </c>
      <c r="B635" s="174" t="str">
        <f ca="1">料單!$C$1</f>
        <v>2026101401</v>
      </c>
      <c r="C635" s="174">
        <f>料單!$C$2</f>
        <v>0</v>
      </c>
      <c r="D635" s="6">
        <f>板材才數分析.!B635</f>
        <v>22</v>
      </c>
      <c r="E635" s="6">
        <f>板材才數分析.!C635</f>
        <v>0</v>
      </c>
      <c r="F635" s="6">
        <f>板材才數分析.!D635</f>
        <v>22004</v>
      </c>
      <c r="G635" s="6" t="str">
        <f ca="1">板材才數分析.!E635</f>
        <v>右側板</v>
      </c>
      <c r="H635" s="6">
        <f ca="1">板材才數分析.!F635</f>
        <v>0</v>
      </c>
      <c r="I635" s="6" t="str">
        <f ca="1">板材才數分析.!G635</f>
        <v>AA</v>
      </c>
      <c r="J635" s="6">
        <f ca="1">板材才數分析.!H635</f>
        <v>0</v>
      </c>
      <c r="K635" s="6" t="str">
        <f ca="1">板材才數分析.!I635</f>
        <v>AA</v>
      </c>
      <c r="L635" s="6">
        <f ca="1">板材才數分析.!J635</f>
        <v>18</v>
      </c>
      <c r="M635" s="6">
        <f ca="1">板材才數分析.!K635</f>
        <v>0</v>
      </c>
      <c r="N635" s="6" t="str">
        <f ca="1">板材才數分析.!L635</f>
        <v/>
      </c>
      <c r="O635" s="6">
        <f ca="1">板材才數分析.!M635</f>
        <v>0</v>
      </c>
      <c r="P635" t="str">
        <f ca="1">表格15[[#This Row],[封邊色號]]</f>
        <v/>
      </c>
      <c r="Q635" s="174" t="str">
        <f ca="1">IF(VLOOKUP(F635,料單!$C:$P,14,FALSE)="","",VLOOKUP(F635,料單!$C:$P,14,FALSE))</f>
        <v>背板溝</v>
      </c>
      <c r="R635" s="174" t="str">
        <f ca="1">IF(VLOOKUP(F635,料單!$C:$Q,15,FALSE)="","",VLOOKUP(F635,料單!$C:$Q,15,FALSE))</f>
        <v>面</v>
      </c>
      <c r="S635" s="174" t="str">
        <f ca="1">IF(VLOOKUP(F635,料單!$C:$R,16,FALSE)="","",VLOOKUP(F635,料單!$C:$R,16,FALSE))</f>
        <v>排</v>
      </c>
      <c r="T635" s="174" t="str">
        <f ca="1">IF(VLOOKUP(F635,料單!$C:$S,17,FALSE)="","",VLOOKUP(F635,料單!$C:$S,17,FALSE))</f>
        <v/>
      </c>
      <c r="U635" s="174" t="str">
        <f ca="1">_xlfn.IFNA(VLOOKUP(VLOOKUP(F635,料單!C:T,18,FALSE),資料庫!AM:AN,2,FALSE),"A")</f>
        <v>A</v>
      </c>
      <c r="V635" s="174">
        <f ca="1">IF(VLOOKUP(F635,料單!C:U,19,FALSE)="","",VLOOKUP(F635,料單!C:U,19,FALSE))</f>
        <v>1</v>
      </c>
      <c r="W635" s="361" t="str">
        <f t="shared" ca="1" si="46"/>
        <v>A</v>
      </c>
      <c r="X635" s="361" t="str">
        <f t="shared" ca="1" si="47"/>
        <v>A</v>
      </c>
      <c r="Y635" s="361" t="str">
        <f t="shared" ca="1" si="48"/>
        <v>A</v>
      </c>
      <c r="Z635" s="361" t="str">
        <f t="shared" ca="1" si="49"/>
        <v>A</v>
      </c>
      <c r="AA635" s="483">
        <f>料單!$K$3</f>
        <v>0</v>
      </c>
      <c r="AB635" s="483" t="str">
        <f>料單!$L$3</f>
        <v>拉、KD</v>
      </c>
    </row>
    <row r="636" spans="1:28" x14ac:dyDescent="0.25">
      <c r="A636" s="174">
        <f t="shared" si="45"/>
        <v>635</v>
      </c>
      <c r="B636" s="174" t="str">
        <f ca="1">料單!$C$1</f>
        <v>2026101401</v>
      </c>
      <c r="C636" s="174">
        <f>料單!$C$2</f>
        <v>0</v>
      </c>
      <c r="D636" s="6">
        <f>板材才數分析.!B636</f>
        <v>22</v>
      </c>
      <c r="E636" s="6">
        <f>板材才數分析.!C636</f>
        <v>0</v>
      </c>
      <c r="F636" s="6">
        <f>板材才數分析.!D636</f>
        <v>22005</v>
      </c>
      <c r="G636" s="6" t="str">
        <f ca="1">板材才數分析.!E636</f>
        <v>背板</v>
      </c>
      <c r="H636" s="6">
        <f ca="1">板材才數分析.!F636</f>
        <v>-22</v>
      </c>
      <c r="I636" s="6" t="str">
        <f ca="1">板材才數分析.!G636</f>
        <v/>
      </c>
      <c r="J636" s="6">
        <f ca="1">板材才數分析.!H636</f>
        <v>-22</v>
      </c>
      <c r="K636" s="6" t="str">
        <f ca="1">板材才數分析.!I636</f>
        <v/>
      </c>
      <c r="L636" s="6">
        <f ca="1">板材才數分析.!J636</f>
        <v>4</v>
      </c>
      <c r="M636" s="6">
        <f ca="1">板材才數分析.!K636</f>
        <v>0</v>
      </c>
      <c r="N636" s="6" t="str">
        <f ca="1">板材才數分析.!L636</f>
        <v/>
      </c>
      <c r="O636" s="6">
        <f ca="1">板材才數分析.!M636</f>
        <v>0</v>
      </c>
      <c r="P636" t="str">
        <f ca="1">表格15[[#This Row],[封邊色號]]</f>
        <v/>
      </c>
      <c r="Q636" s="174" t="str">
        <f ca="1">IF(VLOOKUP(F636,料單!$C:$P,14,FALSE)="","",VLOOKUP(F636,料單!$C:$P,14,FALSE))</f>
        <v/>
      </c>
      <c r="R636" s="174" t="str">
        <f ca="1">IF(VLOOKUP(F636,料單!$C:$Q,15,FALSE)="","",VLOOKUP(F636,料單!$C:$Q,15,FALSE))</f>
        <v/>
      </c>
      <c r="S636" s="174" t="str">
        <f ca="1">IF(VLOOKUP(F636,料單!$C:$R,16,FALSE)="","",VLOOKUP(F636,料單!$C:$R,16,FALSE))</f>
        <v/>
      </c>
      <c r="T636" s="174" t="str">
        <f ca="1">IF(VLOOKUP(F636,料單!$C:$S,17,FALSE)="","",VLOOKUP(F636,料單!$C:$S,17,FALSE))</f>
        <v/>
      </c>
      <c r="U636" s="174" t="str">
        <f ca="1">_xlfn.IFNA(VLOOKUP(VLOOKUP(F636,料單!C:T,18,FALSE),資料庫!AM:AN,2,FALSE),"A")</f>
        <v>A</v>
      </c>
      <c r="V636" s="174">
        <f ca="1">IF(VLOOKUP(F636,料單!C:U,19,FALSE)="","",VLOOKUP(F636,料單!C:U,19,FALSE))</f>
        <v>1</v>
      </c>
      <c r="W636" s="361" t="str">
        <f t="shared" ca="1" si="46"/>
        <v/>
      </c>
      <c r="X636" s="361" t="str">
        <f t="shared" ca="1" si="47"/>
        <v/>
      </c>
      <c r="Y636" s="361" t="str">
        <f t="shared" ca="1" si="48"/>
        <v/>
      </c>
      <c r="Z636" s="361" t="str">
        <f t="shared" ca="1" si="49"/>
        <v/>
      </c>
      <c r="AA636" s="483">
        <f>料單!$K$3</f>
        <v>0</v>
      </c>
      <c r="AB636" s="483" t="str">
        <f>料單!$L$3</f>
        <v>拉、KD</v>
      </c>
    </row>
    <row r="637" spans="1:28" x14ac:dyDescent="0.25">
      <c r="A637" s="174">
        <f t="shared" si="45"/>
        <v>636</v>
      </c>
      <c r="B637" s="174" t="str">
        <f ca="1">料單!$C$1</f>
        <v>2026101401</v>
      </c>
      <c r="C637" s="174">
        <f>料單!$C$2</f>
        <v>0</v>
      </c>
      <c r="D637" s="6">
        <f>板材才數分析.!B637</f>
        <v>22</v>
      </c>
      <c r="E637" s="6">
        <f>板材才數分析.!C637</f>
        <v>0</v>
      </c>
      <c r="F637" s="6">
        <f>板材才數分析.!D637</f>
        <v>22006</v>
      </c>
      <c r="G637" s="6" t="str">
        <f ca="1">板材才數分析.!E637</f>
        <v>背拉桿</v>
      </c>
      <c r="H637" s="6">
        <f ca="1">板材才數分析.!F637</f>
        <v>-36</v>
      </c>
      <c r="I637" s="6" t="str">
        <f ca="1">板材才數分析.!G637</f>
        <v>AA</v>
      </c>
      <c r="J637" s="6">
        <f ca="1">板材才數分析.!H637</f>
        <v>120</v>
      </c>
      <c r="K637" s="6" t="str">
        <f ca="1">板材才數分析.!I637</f>
        <v/>
      </c>
      <c r="L637" s="6">
        <f ca="1">板材才數分析.!J637</f>
        <v>18</v>
      </c>
      <c r="M637" s="6">
        <f ca="1">板材才數分析.!K637</f>
        <v>0</v>
      </c>
      <c r="N637" s="6" t="str">
        <f ca="1">板材才數分析.!L637</f>
        <v/>
      </c>
      <c r="O637" s="6">
        <f ca="1">板材才數分析.!M637</f>
        <v>0</v>
      </c>
      <c r="P637" t="str">
        <f ca="1">表格15[[#This Row],[封邊色號]]</f>
        <v/>
      </c>
      <c r="Q637" s="174" t="str">
        <f ca="1">IF(VLOOKUP(F637,料單!$C:$P,14,FALSE)="","",VLOOKUP(F637,料單!$C:$P,14,FALSE))</f>
        <v/>
      </c>
      <c r="R637" s="174" t="str">
        <f ca="1">IF(VLOOKUP(F637,料單!$C:$Q,15,FALSE)="","",VLOOKUP(F637,料單!$C:$Q,15,FALSE))</f>
        <v>側</v>
      </c>
      <c r="S637" s="174" t="str">
        <f ca="1">IF(VLOOKUP(F637,料單!$C:$R,16,FALSE)="","",VLOOKUP(F637,料單!$C:$R,16,FALSE))</f>
        <v/>
      </c>
      <c r="T637" s="174" t="str">
        <f ca="1">IF(VLOOKUP(F637,料單!$C:$S,17,FALSE)="","",VLOOKUP(F637,料單!$C:$S,17,FALSE))</f>
        <v/>
      </c>
      <c r="U637" s="174" t="str">
        <f ca="1">_xlfn.IFNA(VLOOKUP(VLOOKUP(F637,料單!C:T,18,FALSE),資料庫!AM:AN,2,FALSE),"A")</f>
        <v>A</v>
      </c>
      <c r="V637" s="174">
        <f ca="1">IF(VLOOKUP(F637,料單!C:U,19,FALSE)="","",VLOOKUP(F637,料單!C:U,19,FALSE))</f>
        <v>1</v>
      </c>
      <c r="W637" s="361" t="str">
        <f t="shared" ca="1" si="46"/>
        <v>A</v>
      </c>
      <c r="X637" s="361" t="str">
        <f t="shared" ca="1" si="47"/>
        <v>A</v>
      </c>
      <c r="Y637" s="361" t="str">
        <f t="shared" ca="1" si="48"/>
        <v/>
      </c>
      <c r="Z637" s="361" t="str">
        <f t="shared" ca="1" si="49"/>
        <v/>
      </c>
      <c r="AA637" s="483">
        <f>料單!$K$3</f>
        <v>0</v>
      </c>
      <c r="AB637" s="483" t="str">
        <f>料單!$L$3</f>
        <v>拉、KD</v>
      </c>
    </row>
    <row r="638" spans="1:28" x14ac:dyDescent="0.25">
      <c r="A638" s="174">
        <f t="shared" si="45"/>
        <v>637</v>
      </c>
      <c r="B638" s="174" t="str">
        <f ca="1">料單!$C$1</f>
        <v>2026101401</v>
      </c>
      <c r="C638" s="174">
        <f>料單!$C$2</f>
        <v>0</v>
      </c>
      <c r="D638" s="6">
        <f>板材才數分析.!B638</f>
        <v>22</v>
      </c>
      <c r="E638" s="6">
        <f>板材才數分析.!C638</f>
        <v>0</v>
      </c>
      <c r="F638" s="6">
        <f>板材才數分析.!D638</f>
        <v>22007</v>
      </c>
      <c r="G638" s="6" t="str">
        <f ca="1">板材才數分析.!E638</f>
        <v>中立板</v>
      </c>
      <c r="H638" s="6">
        <f ca="1">板材才數分析.!F638</f>
        <v>-36</v>
      </c>
      <c r="I638" s="6" t="str">
        <f ca="1">板材才數分析.!G638</f>
        <v>AA</v>
      </c>
      <c r="J638" s="6">
        <f ca="1">板材才數分析.!H638</f>
        <v>-22</v>
      </c>
      <c r="K638" s="6" t="str">
        <f ca="1">板材才數分析.!I638</f>
        <v/>
      </c>
      <c r="L638" s="6">
        <f ca="1">板材才數分析.!J638</f>
        <v>18</v>
      </c>
      <c r="M638" s="6">
        <f ca="1">板材才數分析.!K638</f>
        <v>0</v>
      </c>
      <c r="N638" s="6" t="str">
        <f ca="1">板材才數分析.!L638</f>
        <v/>
      </c>
      <c r="O638" s="6">
        <f ca="1">板材才數分析.!M638</f>
        <v>0</v>
      </c>
      <c r="P638" t="str">
        <f ca="1">表格15[[#This Row],[封邊色號]]</f>
        <v/>
      </c>
      <c r="Q638" s="174" t="str">
        <f ca="1">IF(VLOOKUP(F638,料單!$C:$P,14,FALSE)="","",VLOOKUP(F638,料單!$C:$P,14,FALSE))</f>
        <v/>
      </c>
      <c r="R638" s="174" t="str">
        <f ca="1">IF(VLOOKUP(F638,料單!$C:$Q,15,FALSE)="","",VLOOKUP(F638,料單!$C:$Q,15,FALSE))</f>
        <v>側</v>
      </c>
      <c r="S638" s="174" t="str">
        <f ca="1">IF(VLOOKUP(F638,料單!$C:$R,16,FALSE)="","",VLOOKUP(F638,料單!$C:$R,16,FALSE))</f>
        <v>排</v>
      </c>
      <c r="T638" s="174" t="str">
        <f ca="1">IF(VLOOKUP(F638,料單!$C:$S,17,FALSE)="","",VLOOKUP(F638,料單!$C:$S,17,FALSE))</f>
        <v/>
      </c>
      <c r="U638" s="174" t="str">
        <f ca="1">_xlfn.IFNA(VLOOKUP(VLOOKUP(F638,料單!C:T,18,FALSE),資料庫!AM:AN,2,FALSE),"A")</f>
        <v>A</v>
      </c>
      <c r="V638" s="174">
        <f ca="1">IF(VLOOKUP(F638,料單!C:U,19,FALSE)="","",VLOOKUP(F638,料單!C:U,19,FALSE))</f>
        <v>1</v>
      </c>
      <c r="W638" s="361" t="str">
        <f t="shared" ca="1" si="46"/>
        <v>A</v>
      </c>
      <c r="X638" s="361" t="str">
        <f t="shared" ca="1" si="47"/>
        <v>A</v>
      </c>
      <c r="Y638" s="361" t="str">
        <f t="shared" ca="1" si="48"/>
        <v/>
      </c>
      <c r="Z638" s="361" t="str">
        <f t="shared" ca="1" si="49"/>
        <v/>
      </c>
      <c r="AA638" s="483">
        <f>料單!$K$3</f>
        <v>0</v>
      </c>
      <c r="AB638" s="483" t="str">
        <f>料單!$L$3</f>
        <v>拉、KD</v>
      </c>
    </row>
    <row r="639" spans="1:28" x14ac:dyDescent="0.25">
      <c r="A639" s="174">
        <f t="shared" si="45"/>
        <v>638</v>
      </c>
      <c r="B639" s="174" t="str">
        <f ca="1">料單!$C$1</f>
        <v>2026101401</v>
      </c>
      <c r="C639" s="174">
        <f>料單!$C$2</f>
        <v>0</v>
      </c>
      <c r="D639" s="6">
        <f>板材才數分析.!B639</f>
        <v>22</v>
      </c>
      <c r="E639" s="6">
        <f>板材才數分析.!C639</f>
        <v>0</v>
      </c>
      <c r="F639" s="6">
        <f>板材才數分析.!D639</f>
        <v>22008</v>
      </c>
      <c r="G639" s="6" t="str">
        <f ca="1">板材才數分析.!E639</f>
        <v>活隔</v>
      </c>
      <c r="H639" s="6">
        <f ca="1">板材才數分析.!F639</f>
        <v>0</v>
      </c>
      <c r="I639" s="6" t="str">
        <f ca="1">板材才數分析.!G639</f>
        <v>AA</v>
      </c>
      <c r="J639" s="6">
        <f ca="1">板材才數分析.!H639</f>
        <v>-32</v>
      </c>
      <c r="K639" s="6" t="str">
        <f ca="1">板材才數分析.!I639</f>
        <v>AA</v>
      </c>
      <c r="L639" s="6">
        <f ca="1">板材才數分析.!J639</f>
        <v>18</v>
      </c>
      <c r="M639" s="6">
        <f ca="1">板材才數分析.!K639</f>
        <v>0</v>
      </c>
      <c r="N639" s="6" t="str">
        <f ca="1">板材才數分析.!L639</f>
        <v/>
      </c>
      <c r="O639" s="6">
        <f ca="1">板材才數分析.!M639</f>
        <v>0</v>
      </c>
      <c r="P639" t="str">
        <f ca="1">表格15[[#This Row],[封邊色號]]</f>
        <v/>
      </c>
      <c r="Q639" s="174" t="str">
        <f ca="1">IF(VLOOKUP(F639,料單!$C:$P,14,FALSE)="","",VLOOKUP(F639,料單!$C:$P,14,FALSE))</f>
        <v/>
      </c>
      <c r="R639" s="174" t="str">
        <f ca="1">IF(VLOOKUP(F639,料單!$C:$Q,15,FALSE)="","",VLOOKUP(F639,料單!$C:$Q,15,FALSE))</f>
        <v/>
      </c>
      <c r="S639" s="174" t="str">
        <f ca="1">IF(VLOOKUP(F639,料單!$C:$R,16,FALSE)="","",VLOOKUP(F639,料單!$C:$R,16,FALSE))</f>
        <v/>
      </c>
      <c r="T639" s="174" t="str">
        <f ca="1">IF(VLOOKUP(F639,料單!$C:$S,17,FALSE)="","",VLOOKUP(F639,料單!$C:$S,17,FALSE))</f>
        <v/>
      </c>
      <c r="U639" s="174" t="str">
        <f ca="1">_xlfn.IFNA(VLOOKUP(VLOOKUP(F639,料單!C:T,18,FALSE),資料庫!AM:AN,2,FALSE),"A")</f>
        <v>A</v>
      </c>
      <c r="V639" s="174">
        <f ca="1">IF(VLOOKUP(F639,料單!C:U,19,FALSE)="","",VLOOKUP(F639,料單!C:U,19,FALSE))</f>
        <v>1</v>
      </c>
      <c r="W639" s="361" t="str">
        <f t="shared" ca="1" si="46"/>
        <v>A</v>
      </c>
      <c r="X639" s="361" t="str">
        <f t="shared" ca="1" si="47"/>
        <v>A</v>
      </c>
      <c r="Y639" s="361" t="str">
        <f t="shared" ca="1" si="48"/>
        <v>A</v>
      </c>
      <c r="Z639" s="361" t="str">
        <f t="shared" ca="1" si="49"/>
        <v>A</v>
      </c>
      <c r="AA639" s="483">
        <f>料單!$K$3</f>
        <v>0</v>
      </c>
      <c r="AB639" s="483" t="str">
        <f>料單!$L$3</f>
        <v>拉、KD</v>
      </c>
    </row>
    <row r="640" spans="1:28" x14ac:dyDescent="0.25">
      <c r="A640" s="174">
        <f t="shared" si="45"/>
        <v>639</v>
      </c>
      <c r="B640" s="174" t="str">
        <f ca="1">料單!$C$1</f>
        <v>2026101401</v>
      </c>
      <c r="C640" s="174">
        <f>料單!$C$2</f>
        <v>0</v>
      </c>
      <c r="D640" s="6">
        <f>板材才數分析.!B640</f>
        <v>22</v>
      </c>
      <c r="E640" s="6">
        <f>板材才數分析.!C640</f>
        <v>0</v>
      </c>
      <c r="F640" s="6">
        <f>板材才數分析.!D640</f>
        <v>22009</v>
      </c>
      <c r="G640" s="6" t="str">
        <f ca="1">板材才數分析.!E640</f>
        <v>固隔</v>
      </c>
      <c r="H640" s="6">
        <f ca="1">板材才數分析.!F640</f>
        <v>0</v>
      </c>
      <c r="I640" s="6" t="str">
        <f ca="1">板材才數分析.!G640</f>
        <v>AA</v>
      </c>
      <c r="J640" s="6">
        <f ca="1">板材才數分析.!H640</f>
        <v>-22</v>
      </c>
      <c r="K640" s="6" t="str">
        <f ca="1">板材才數分析.!I640</f>
        <v/>
      </c>
      <c r="L640" s="6">
        <f ca="1">板材才數分析.!J640</f>
        <v>18</v>
      </c>
      <c r="M640" s="6">
        <f ca="1">板材才數分析.!K640</f>
        <v>0</v>
      </c>
      <c r="N640" s="6" t="str">
        <f ca="1">板材才數分析.!L640</f>
        <v/>
      </c>
      <c r="O640" s="6">
        <f ca="1">板材才數分析.!M640</f>
        <v>0</v>
      </c>
      <c r="P640" t="str">
        <f ca="1">表格15[[#This Row],[封邊色號]]</f>
        <v/>
      </c>
      <c r="Q640" s="174" t="str">
        <f ca="1">IF(VLOOKUP(F640,料單!$C:$P,14,FALSE)="","",VLOOKUP(F640,料單!$C:$P,14,FALSE))</f>
        <v/>
      </c>
      <c r="R640" s="174" t="str">
        <f ca="1">IF(VLOOKUP(F640,料單!$C:$Q,15,FALSE)="","",VLOOKUP(F640,料單!$C:$Q,15,FALSE))</f>
        <v>固</v>
      </c>
      <c r="S640" s="174" t="str">
        <f ca="1">IF(VLOOKUP(F640,料單!$C:$R,16,FALSE)="","",VLOOKUP(F640,料單!$C:$R,16,FALSE))</f>
        <v/>
      </c>
      <c r="T640" s="174" t="str">
        <f ca="1">IF(VLOOKUP(F640,料單!$C:$S,17,FALSE)="","",VLOOKUP(F640,料單!$C:$S,17,FALSE))</f>
        <v/>
      </c>
      <c r="U640" s="174" t="str">
        <f ca="1">_xlfn.IFNA(VLOOKUP(VLOOKUP(F640,料單!C:T,18,FALSE),資料庫!AM:AN,2,FALSE),"A")</f>
        <v>A</v>
      </c>
      <c r="V640" s="174">
        <f ca="1">IF(VLOOKUP(F640,料單!C:U,19,FALSE)="","",VLOOKUP(F640,料單!C:U,19,FALSE))</f>
        <v>1</v>
      </c>
      <c r="W640" s="361" t="str">
        <f t="shared" ca="1" si="46"/>
        <v>A</v>
      </c>
      <c r="X640" s="361" t="str">
        <f t="shared" ca="1" si="47"/>
        <v>A</v>
      </c>
      <c r="Y640" s="361" t="str">
        <f t="shared" ca="1" si="48"/>
        <v/>
      </c>
      <c r="Z640" s="361" t="str">
        <f t="shared" ca="1" si="49"/>
        <v/>
      </c>
      <c r="AA640" s="483">
        <f>料單!$K$3</f>
        <v>0</v>
      </c>
      <c r="AB640" s="483" t="str">
        <f>料單!$L$3</f>
        <v>拉、KD</v>
      </c>
    </row>
    <row r="641" spans="1:28" x14ac:dyDescent="0.25">
      <c r="A641" s="174">
        <f t="shared" si="45"/>
        <v>640</v>
      </c>
      <c r="B641" s="174" t="str">
        <f ca="1">料單!$C$1</f>
        <v>2026101401</v>
      </c>
      <c r="C641" s="174">
        <f>料單!$C$2</f>
        <v>0</v>
      </c>
      <c r="D641" s="6">
        <f>板材才數分析.!B641</f>
        <v>22</v>
      </c>
      <c r="E641" s="6">
        <f>板材才數分析.!C641</f>
        <v>0</v>
      </c>
      <c r="F641" s="6">
        <f>板材才數分析.!D641</f>
        <v>22010</v>
      </c>
      <c r="G641" s="6" t="str">
        <f ca="1">板材才數分析.!E641</f>
        <v>左門板</v>
      </c>
      <c r="H641" s="6">
        <f ca="1">板材才數分析.!F641</f>
        <v>0</v>
      </c>
      <c r="I641" s="6" t="str">
        <f ca="1">板材才數分析.!G641</f>
        <v>AA</v>
      </c>
      <c r="J641" s="6">
        <f ca="1">板材才數分析.!H641</f>
        <v>-4</v>
      </c>
      <c r="K641" s="6" t="str">
        <f ca="1">板材才數分析.!I641</f>
        <v>AA</v>
      </c>
      <c r="L641" s="6">
        <f ca="1">板材才數分析.!J641</f>
        <v>18</v>
      </c>
      <c r="M641" s="6">
        <f ca="1">板材才數分析.!K641</f>
        <v>0</v>
      </c>
      <c r="N641" s="6" t="str">
        <f ca="1">板材才數分析.!L641</f>
        <v/>
      </c>
      <c r="O641" s="6">
        <f ca="1">板材才數分析.!M641</f>
        <v>0</v>
      </c>
      <c r="P641" t="str">
        <f ca="1">表格15[[#This Row],[封邊色號]]</f>
        <v/>
      </c>
      <c r="Q641" s="174" t="str">
        <f ca="1">IF(VLOOKUP(F641,料單!$C:$P,14,FALSE)="","",VLOOKUP(F641,料單!$C:$P,14,FALSE))</f>
        <v>鉸2</v>
      </c>
      <c r="R641" s="174" t="str">
        <f ca="1">IF(VLOOKUP(F641,料單!$C:$Q,15,FALSE)="","",VLOOKUP(F641,料單!$C:$Q,15,FALSE))</f>
        <v/>
      </c>
      <c r="S641" s="174" t="str">
        <f ca="1">IF(VLOOKUP(F641,料單!$C:$R,16,FALSE)="","",VLOOKUP(F641,料單!$C:$R,16,FALSE))</f>
        <v/>
      </c>
      <c r="T641" s="174" t="str">
        <f ca="1">IF(VLOOKUP(F641,料單!$C:$S,17,FALSE)="","",VLOOKUP(F641,料單!$C:$S,17,FALSE))</f>
        <v/>
      </c>
      <c r="U641" s="174" t="str">
        <f ca="1">_xlfn.IFNA(VLOOKUP(VLOOKUP(F641,料單!C:T,18,FALSE),資料庫!AM:AN,2,FALSE),"A")</f>
        <v>A</v>
      </c>
      <c r="V641" s="174">
        <f ca="1">IF(VLOOKUP(F641,料單!C:U,19,FALSE)="","",VLOOKUP(F641,料單!C:U,19,FALSE))</f>
        <v>1</v>
      </c>
      <c r="W641" s="361" t="str">
        <f t="shared" ca="1" si="46"/>
        <v>A</v>
      </c>
      <c r="X641" s="361" t="str">
        <f t="shared" ca="1" si="47"/>
        <v>A</v>
      </c>
      <c r="Y641" s="361" t="str">
        <f t="shared" ca="1" si="48"/>
        <v>A</v>
      </c>
      <c r="Z641" s="361" t="str">
        <f t="shared" ca="1" si="49"/>
        <v>A</v>
      </c>
      <c r="AA641" s="483">
        <f>料單!$K$3</f>
        <v>0</v>
      </c>
      <c r="AB641" s="483" t="str">
        <f>料單!$L$3</f>
        <v>拉、KD</v>
      </c>
    </row>
    <row r="642" spans="1:28" x14ac:dyDescent="0.25">
      <c r="A642" s="174">
        <f t="shared" si="45"/>
        <v>641</v>
      </c>
      <c r="B642" s="174" t="str">
        <f ca="1">料單!$C$1</f>
        <v>2026101401</v>
      </c>
      <c r="C642" s="174">
        <f>料單!$C$2</f>
        <v>0</v>
      </c>
      <c r="D642" s="6">
        <f>板材才數分析.!B642</f>
        <v>22</v>
      </c>
      <c r="E642" s="6">
        <f>板材才數分析.!C642</f>
        <v>0</v>
      </c>
      <c r="F642" s="6">
        <f>板材才數分析.!D642</f>
        <v>22011</v>
      </c>
      <c r="G642" s="6" t="str">
        <f ca="1">板材才數分析.!E642</f>
        <v>右門板</v>
      </c>
      <c r="H642" s="6">
        <f ca="1">板材才數分析.!F642</f>
        <v>0</v>
      </c>
      <c r="I642" s="6" t="str">
        <f ca="1">板材才數分析.!G642</f>
        <v>AA</v>
      </c>
      <c r="J642" s="6">
        <f ca="1">板材才數分析.!H642</f>
        <v>-4</v>
      </c>
      <c r="K642" s="6" t="str">
        <f ca="1">板材才數分析.!I642</f>
        <v>AA</v>
      </c>
      <c r="L642" s="6">
        <f ca="1">板材才數分析.!J642</f>
        <v>18</v>
      </c>
      <c r="M642" s="6">
        <f ca="1">板材才數分析.!K642</f>
        <v>0</v>
      </c>
      <c r="N642" s="6" t="str">
        <f ca="1">板材才數分析.!L642</f>
        <v/>
      </c>
      <c r="O642" s="6">
        <f ca="1">板材才數分析.!M642</f>
        <v>0</v>
      </c>
      <c r="P642" t="str">
        <f ca="1">表格15[[#This Row],[封邊色號]]</f>
        <v/>
      </c>
      <c r="Q642" s="174" t="str">
        <f ca="1">IF(VLOOKUP(F642,料單!$C:$P,14,FALSE)="","",VLOOKUP(F642,料單!$C:$P,14,FALSE))</f>
        <v>鉸2</v>
      </c>
      <c r="R642" s="174" t="str">
        <f ca="1">IF(VLOOKUP(F642,料單!$C:$Q,15,FALSE)="","",VLOOKUP(F642,料單!$C:$Q,15,FALSE))</f>
        <v/>
      </c>
      <c r="S642" s="174" t="str">
        <f ca="1">IF(VLOOKUP(F642,料單!$C:$R,16,FALSE)="","",VLOOKUP(F642,料單!$C:$R,16,FALSE))</f>
        <v/>
      </c>
      <c r="T642" s="174" t="str">
        <f ca="1">IF(VLOOKUP(F642,料單!$C:$S,17,FALSE)="","",VLOOKUP(F642,料單!$C:$S,17,FALSE))</f>
        <v/>
      </c>
      <c r="U642" s="174" t="str">
        <f ca="1">_xlfn.IFNA(VLOOKUP(VLOOKUP(F642,料單!C:T,18,FALSE),資料庫!AM:AN,2,FALSE),"A")</f>
        <v>A</v>
      </c>
      <c r="V642" s="174">
        <f ca="1">IF(VLOOKUP(F642,料單!C:U,19,FALSE)="","",VLOOKUP(F642,料單!C:U,19,FALSE))</f>
        <v>1</v>
      </c>
      <c r="W642" s="361" t="str">
        <f t="shared" ca="1" si="46"/>
        <v>A</v>
      </c>
      <c r="X642" s="361" t="str">
        <f t="shared" ca="1" si="47"/>
        <v>A</v>
      </c>
      <c r="Y642" s="361" t="str">
        <f t="shared" ca="1" si="48"/>
        <v>A</v>
      </c>
      <c r="Z642" s="361" t="str">
        <f t="shared" ca="1" si="49"/>
        <v>A</v>
      </c>
      <c r="AA642" s="483">
        <f>料單!$K$3</f>
        <v>0</v>
      </c>
      <c r="AB642" s="483" t="str">
        <f>料單!$L$3</f>
        <v>拉、KD</v>
      </c>
    </row>
    <row r="643" spans="1:28" x14ac:dyDescent="0.25">
      <c r="A643" s="174">
        <f t="shared" ref="A643:A706" si="50">ROW(A642)</f>
        <v>642</v>
      </c>
      <c r="B643" s="174" t="str">
        <f ca="1">料單!$C$1</f>
        <v>2026101401</v>
      </c>
      <c r="C643" s="174">
        <f>料單!$C$2</f>
        <v>0</v>
      </c>
      <c r="D643" s="6">
        <f>板材才數分析.!B643</f>
        <v>22</v>
      </c>
      <c r="E643" s="6">
        <f>板材才數分析.!C643</f>
        <v>0</v>
      </c>
      <c r="F643" s="6">
        <f>板材才數分析.!D643</f>
        <v>22012</v>
      </c>
      <c r="G643" s="6">
        <f ca="1">板材才數分析.!E643</f>
        <v>0</v>
      </c>
      <c r="H643" s="6">
        <f ca="1">板材才數分析.!F643</f>
        <v>0</v>
      </c>
      <c r="I643" s="6" t="str">
        <f ca="1">板材才數分析.!G643</f>
        <v/>
      </c>
      <c r="J643" s="6">
        <f ca="1">板材才數分析.!H643</f>
        <v>0</v>
      </c>
      <c r="K643" s="6" t="str">
        <f ca="1">板材才數分析.!I643</f>
        <v/>
      </c>
      <c r="L643" s="6">
        <f ca="1">板材才數分析.!J643</f>
        <v>0</v>
      </c>
      <c r="M643" s="6">
        <f ca="1">板材才數分析.!K643</f>
        <v>0</v>
      </c>
      <c r="N643" s="6" t="str">
        <f ca="1">板材才數分析.!L643</f>
        <v/>
      </c>
      <c r="O643" s="6">
        <f ca="1">板材才數分析.!M643</f>
        <v>0</v>
      </c>
      <c r="P643" t="str">
        <f ca="1">表格15[[#This Row],[封邊色號]]</f>
        <v/>
      </c>
      <c r="Q643" s="174" t="str">
        <f ca="1">IF(VLOOKUP(F643,料單!$C:$P,14,FALSE)="","",VLOOKUP(F643,料單!$C:$P,14,FALSE))</f>
        <v/>
      </c>
      <c r="R643" s="174" t="str">
        <f ca="1">IF(VLOOKUP(F643,料單!$C:$Q,15,FALSE)="","",VLOOKUP(F643,料單!$C:$Q,15,FALSE))</f>
        <v/>
      </c>
      <c r="S643" s="174" t="str">
        <f ca="1">IF(VLOOKUP(F643,料單!$C:$R,16,FALSE)="","",VLOOKUP(F643,料單!$C:$R,16,FALSE))</f>
        <v/>
      </c>
      <c r="T643" s="174" t="str">
        <f ca="1">IF(VLOOKUP(F643,料單!$C:$S,17,FALSE)="","",VLOOKUP(F643,料單!$C:$S,17,FALSE))</f>
        <v/>
      </c>
      <c r="U643" s="174" t="str">
        <f ca="1">_xlfn.IFNA(VLOOKUP(VLOOKUP(F643,料單!C:T,18,FALSE),資料庫!AM:AN,2,FALSE),"A")</f>
        <v>A</v>
      </c>
      <c r="V643" s="174" t="str">
        <f ca="1">IF(VLOOKUP(F643,料單!C:U,19,FALSE)="","",VLOOKUP(F643,料單!C:U,19,FALSE))</f>
        <v/>
      </c>
      <c r="W643" s="361" t="str">
        <f t="shared" ref="W643:W706" ca="1" si="51">IF(LEFT($I643,1)="0","",LEFT($I643,1))</f>
        <v/>
      </c>
      <c r="X643" s="361" t="str">
        <f t="shared" ref="X643:X706" ca="1" si="52">IF(EXACT(I643, "AA"), "A", IF(EXACT(I643, "A"), "  ", ""))</f>
        <v/>
      </c>
      <c r="Y643" s="361" t="str">
        <f t="shared" ref="Y643:Y706" ca="1" si="53">IF(LEFT($K643,1)="0","",LEFT($K643,1))</f>
        <v/>
      </c>
      <c r="Z643" s="361" t="str">
        <f t="shared" ref="Z643:Z706" ca="1" si="54">IF(RIGHT($K643,1)="0","",RIGHT($K643,1))</f>
        <v/>
      </c>
      <c r="AA643" s="483">
        <f>料單!$K$3</f>
        <v>0</v>
      </c>
      <c r="AB643" s="483" t="str">
        <f>料單!$L$3</f>
        <v>拉、KD</v>
      </c>
    </row>
    <row r="644" spans="1:28" x14ac:dyDescent="0.25">
      <c r="A644" s="174">
        <f t="shared" si="50"/>
        <v>643</v>
      </c>
      <c r="B644" s="174" t="str">
        <f ca="1">料單!$C$1</f>
        <v>2026101401</v>
      </c>
      <c r="C644" s="174">
        <f>料單!$C$2</f>
        <v>0</v>
      </c>
      <c r="D644" s="6">
        <f>板材才數分析.!B644</f>
        <v>22</v>
      </c>
      <c r="E644" s="6">
        <f>板材才數分析.!C644</f>
        <v>0</v>
      </c>
      <c r="F644" s="6">
        <f>板材才數分析.!D644</f>
        <v>22013</v>
      </c>
      <c r="G644" s="6">
        <f ca="1">板材才數分析.!E644</f>
        <v>0</v>
      </c>
      <c r="H644" s="6">
        <f ca="1">板材才數分析.!F644</f>
        <v>0</v>
      </c>
      <c r="I644" s="6" t="str">
        <f ca="1">板材才數分析.!G644</f>
        <v/>
      </c>
      <c r="J644" s="6">
        <f ca="1">板材才數分析.!H644</f>
        <v>0</v>
      </c>
      <c r="K644" s="6" t="str">
        <f ca="1">板材才數分析.!I644</f>
        <v/>
      </c>
      <c r="L644" s="6">
        <f ca="1">板材才數分析.!J644</f>
        <v>0</v>
      </c>
      <c r="M644" s="6">
        <f ca="1">板材才數分析.!K644</f>
        <v>0</v>
      </c>
      <c r="N644" s="6" t="str">
        <f ca="1">板材才數分析.!L644</f>
        <v/>
      </c>
      <c r="O644" s="6">
        <f ca="1">板材才數分析.!M644</f>
        <v>0</v>
      </c>
      <c r="P644" t="str">
        <f ca="1">表格15[[#This Row],[封邊色號]]</f>
        <v/>
      </c>
      <c r="Q644" s="174" t="str">
        <f ca="1">IF(VLOOKUP(F644,料單!$C:$P,14,FALSE)="","",VLOOKUP(F644,料單!$C:$P,14,FALSE))</f>
        <v/>
      </c>
      <c r="R644" s="174" t="str">
        <f ca="1">IF(VLOOKUP(F644,料單!$C:$Q,15,FALSE)="","",VLOOKUP(F644,料單!$C:$Q,15,FALSE))</f>
        <v/>
      </c>
      <c r="S644" s="174" t="str">
        <f ca="1">IF(VLOOKUP(F644,料單!$C:$R,16,FALSE)="","",VLOOKUP(F644,料單!$C:$R,16,FALSE))</f>
        <v/>
      </c>
      <c r="T644" s="174" t="str">
        <f ca="1">IF(VLOOKUP(F644,料單!$C:$S,17,FALSE)="","",VLOOKUP(F644,料單!$C:$S,17,FALSE))</f>
        <v/>
      </c>
      <c r="U644" s="174" t="str">
        <f ca="1">_xlfn.IFNA(VLOOKUP(VLOOKUP(F644,料單!C:T,18,FALSE),資料庫!AM:AN,2,FALSE),"A")</f>
        <v>A</v>
      </c>
      <c r="V644" s="174" t="str">
        <f ca="1">IF(VLOOKUP(F644,料單!C:U,19,FALSE)="","",VLOOKUP(F644,料單!C:U,19,FALSE))</f>
        <v/>
      </c>
      <c r="W644" s="361" t="str">
        <f t="shared" ca="1" si="51"/>
        <v/>
      </c>
      <c r="X644" s="361" t="str">
        <f t="shared" ca="1" si="52"/>
        <v/>
      </c>
      <c r="Y644" s="361" t="str">
        <f t="shared" ca="1" si="53"/>
        <v/>
      </c>
      <c r="Z644" s="361" t="str">
        <f t="shared" ca="1" si="54"/>
        <v/>
      </c>
      <c r="AA644" s="483">
        <f>料單!$K$3</f>
        <v>0</v>
      </c>
      <c r="AB644" s="483" t="str">
        <f>料單!$L$3</f>
        <v>拉、KD</v>
      </c>
    </row>
    <row r="645" spans="1:28" x14ac:dyDescent="0.25">
      <c r="A645" s="174">
        <f t="shared" si="50"/>
        <v>644</v>
      </c>
      <c r="B645" s="174" t="str">
        <f ca="1">料單!$C$1</f>
        <v>2026101401</v>
      </c>
      <c r="C645" s="174">
        <f>料單!$C$2</f>
        <v>0</v>
      </c>
      <c r="D645" s="6">
        <f>板材才數分析.!B645</f>
        <v>22</v>
      </c>
      <c r="E645" s="6">
        <f>板材才數分析.!C645</f>
        <v>0</v>
      </c>
      <c r="F645" s="6">
        <f>板材才數分析.!D645</f>
        <v>22014</v>
      </c>
      <c r="G645" s="6">
        <f ca="1">板材才數分析.!E645</f>
        <v>0</v>
      </c>
      <c r="H645" s="6">
        <f ca="1">板材才數分析.!F645</f>
        <v>0</v>
      </c>
      <c r="I645" s="6" t="str">
        <f ca="1">板材才數分析.!G645</f>
        <v/>
      </c>
      <c r="J645" s="6">
        <f ca="1">板材才數分析.!H645</f>
        <v>0</v>
      </c>
      <c r="K645" s="6" t="str">
        <f ca="1">板材才數分析.!I645</f>
        <v/>
      </c>
      <c r="L645" s="6">
        <f ca="1">板材才數分析.!J645</f>
        <v>0</v>
      </c>
      <c r="M645" s="6">
        <f ca="1">板材才數分析.!K645</f>
        <v>0</v>
      </c>
      <c r="N645" s="6" t="str">
        <f ca="1">板材才數分析.!L645</f>
        <v/>
      </c>
      <c r="O645" s="6">
        <f ca="1">板材才數分析.!M645</f>
        <v>0</v>
      </c>
      <c r="P645" t="str">
        <f ca="1">表格15[[#This Row],[封邊色號]]</f>
        <v/>
      </c>
      <c r="Q645" s="174" t="str">
        <f ca="1">IF(VLOOKUP(F645,料單!$C:$P,14,FALSE)="","",VLOOKUP(F645,料單!$C:$P,14,FALSE))</f>
        <v/>
      </c>
      <c r="R645" s="174" t="str">
        <f ca="1">IF(VLOOKUP(F645,料單!$C:$Q,15,FALSE)="","",VLOOKUP(F645,料單!$C:$Q,15,FALSE))</f>
        <v/>
      </c>
      <c r="S645" s="174" t="str">
        <f ca="1">IF(VLOOKUP(F645,料單!$C:$R,16,FALSE)="","",VLOOKUP(F645,料單!$C:$R,16,FALSE))</f>
        <v/>
      </c>
      <c r="T645" s="174" t="str">
        <f ca="1">IF(VLOOKUP(F645,料單!$C:$S,17,FALSE)="","",VLOOKUP(F645,料單!$C:$S,17,FALSE))</f>
        <v/>
      </c>
      <c r="U645" s="174" t="str">
        <f ca="1">_xlfn.IFNA(VLOOKUP(VLOOKUP(F645,料單!C:T,18,FALSE),資料庫!AM:AN,2,FALSE),"A")</f>
        <v>A</v>
      </c>
      <c r="V645" s="174" t="str">
        <f ca="1">IF(VLOOKUP(F645,料單!C:U,19,FALSE)="","",VLOOKUP(F645,料單!C:U,19,FALSE))</f>
        <v/>
      </c>
      <c r="W645" s="361" t="str">
        <f t="shared" ca="1" si="51"/>
        <v/>
      </c>
      <c r="X645" s="361" t="str">
        <f t="shared" ca="1" si="52"/>
        <v/>
      </c>
      <c r="Y645" s="361" t="str">
        <f t="shared" ca="1" si="53"/>
        <v/>
      </c>
      <c r="Z645" s="361" t="str">
        <f t="shared" ca="1" si="54"/>
        <v/>
      </c>
      <c r="AA645" s="483">
        <f>料單!$K$3</f>
        <v>0</v>
      </c>
      <c r="AB645" s="483" t="str">
        <f>料單!$L$3</f>
        <v>拉、KD</v>
      </c>
    </row>
    <row r="646" spans="1:28" x14ac:dyDescent="0.25">
      <c r="A646" s="174">
        <f t="shared" si="50"/>
        <v>645</v>
      </c>
      <c r="B646" s="174" t="str">
        <f ca="1">料單!$C$1</f>
        <v>2026101401</v>
      </c>
      <c r="C646" s="174">
        <f>料單!$C$2</f>
        <v>0</v>
      </c>
      <c r="D646" s="6">
        <f>板材才數分析.!B646</f>
        <v>22</v>
      </c>
      <c r="E646" s="6">
        <f>板材才數分析.!C646</f>
        <v>0</v>
      </c>
      <c r="F646" s="6">
        <f>板材才數分析.!D646</f>
        <v>22015</v>
      </c>
      <c r="G646" s="6">
        <f ca="1">板材才數分析.!E646</f>
        <v>0</v>
      </c>
      <c r="H646" s="6">
        <f ca="1">板材才數分析.!F646</f>
        <v>0</v>
      </c>
      <c r="I646" s="6" t="str">
        <f ca="1">板材才數分析.!G646</f>
        <v/>
      </c>
      <c r="J646" s="6">
        <f ca="1">板材才數分析.!H646</f>
        <v>0</v>
      </c>
      <c r="K646" s="6" t="str">
        <f ca="1">板材才數分析.!I646</f>
        <v/>
      </c>
      <c r="L646" s="6">
        <f ca="1">板材才數分析.!J646</f>
        <v>0</v>
      </c>
      <c r="M646" s="6">
        <f ca="1">板材才數分析.!K646</f>
        <v>0</v>
      </c>
      <c r="N646" s="6" t="str">
        <f ca="1">板材才數分析.!L646</f>
        <v/>
      </c>
      <c r="O646" s="6">
        <f ca="1">板材才數分析.!M646</f>
        <v>0</v>
      </c>
      <c r="P646" t="str">
        <f ca="1">表格15[[#This Row],[封邊色號]]</f>
        <v/>
      </c>
      <c r="Q646" s="174" t="str">
        <f ca="1">IF(VLOOKUP(F646,料單!$C:$P,14,FALSE)="","",VLOOKUP(F646,料單!$C:$P,14,FALSE))</f>
        <v/>
      </c>
      <c r="R646" s="174" t="str">
        <f ca="1">IF(VLOOKUP(F646,料單!$C:$Q,15,FALSE)="","",VLOOKUP(F646,料單!$C:$Q,15,FALSE))</f>
        <v/>
      </c>
      <c r="S646" s="174" t="str">
        <f ca="1">IF(VLOOKUP(F646,料單!$C:$R,16,FALSE)="","",VLOOKUP(F646,料單!$C:$R,16,FALSE))</f>
        <v/>
      </c>
      <c r="T646" s="174" t="str">
        <f ca="1">IF(VLOOKUP(F646,料單!$C:$S,17,FALSE)="","",VLOOKUP(F646,料單!$C:$S,17,FALSE))</f>
        <v/>
      </c>
      <c r="U646" s="174" t="str">
        <f ca="1">_xlfn.IFNA(VLOOKUP(VLOOKUP(F646,料單!C:T,18,FALSE),資料庫!AM:AN,2,FALSE),"A")</f>
        <v>A</v>
      </c>
      <c r="V646" s="174" t="str">
        <f ca="1">IF(VLOOKUP(F646,料單!C:U,19,FALSE)="","",VLOOKUP(F646,料單!C:U,19,FALSE))</f>
        <v/>
      </c>
      <c r="W646" s="361" t="str">
        <f t="shared" ca="1" si="51"/>
        <v/>
      </c>
      <c r="X646" s="361" t="str">
        <f t="shared" ca="1" si="52"/>
        <v/>
      </c>
      <c r="Y646" s="361" t="str">
        <f t="shared" ca="1" si="53"/>
        <v/>
      </c>
      <c r="Z646" s="361" t="str">
        <f t="shared" ca="1" si="54"/>
        <v/>
      </c>
      <c r="AA646" s="483">
        <f>料單!$K$3</f>
        <v>0</v>
      </c>
      <c r="AB646" s="483" t="str">
        <f>料單!$L$3</f>
        <v>拉、KD</v>
      </c>
    </row>
    <row r="647" spans="1:28" x14ac:dyDescent="0.25">
      <c r="A647" s="174">
        <f t="shared" si="50"/>
        <v>646</v>
      </c>
      <c r="B647" s="174" t="str">
        <f ca="1">料單!$C$1</f>
        <v>2026101401</v>
      </c>
      <c r="C647" s="174">
        <f>料單!$C$2</f>
        <v>0</v>
      </c>
      <c r="D647" s="6">
        <f>板材才數分析.!B647</f>
        <v>22</v>
      </c>
      <c r="E647" s="6">
        <f>板材才數分析.!C647</f>
        <v>0</v>
      </c>
      <c r="F647" s="6">
        <f>板材才數分析.!D647</f>
        <v>22016</v>
      </c>
      <c r="G647" s="6">
        <f ca="1">板材才數分析.!E647</f>
        <v>0</v>
      </c>
      <c r="H647" s="6">
        <f ca="1">板材才數分析.!F647</f>
        <v>0</v>
      </c>
      <c r="I647" s="6" t="str">
        <f ca="1">板材才數分析.!G647</f>
        <v/>
      </c>
      <c r="J647" s="6">
        <f ca="1">板材才數分析.!H647</f>
        <v>0</v>
      </c>
      <c r="K647" s="6" t="str">
        <f ca="1">板材才數分析.!I647</f>
        <v/>
      </c>
      <c r="L647" s="6">
        <f ca="1">板材才數分析.!J647</f>
        <v>0</v>
      </c>
      <c r="M647" s="6">
        <f ca="1">板材才數分析.!K647</f>
        <v>0</v>
      </c>
      <c r="N647" s="6" t="str">
        <f ca="1">板材才數分析.!L647</f>
        <v/>
      </c>
      <c r="O647" s="6">
        <f ca="1">板材才數分析.!M647</f>
        <v>0</v>
      </c>
      <c r="P647" t="str">
        <f ca="1">表格15[[#This Row],[封邊色號]]</f>
        <v/>
      </c>
      <c r="Q647" s="174" t="str">
        <f ca="1">IF(VLOOKUP(F647,料單!$C:$P,14,FALSE)="","",VLOOKUP(F647,料單!$C:$P,14,FALSE))</f>
        <v/>
      </c>
      <c r="R647" s="174" t="str">
        <f ca="1">IF(VLOOKUP(F647,料單!$C:$Q,15,FALSE)="","",VLOOKUP(F647,料單!$C:$Q,15,FALSE))</f>
        <v/>
      </c>
      <c r="S647" s="174" t="str">
        <f ca="1">IF(VLOOKUP(F647,料單!$C:$R,16,FALSE)="","",VLOOKUP(F647,料單!$C:$R,16,FALSE))</f>
        <v/>
      </c>
      <c r="T647" s="174" t="str">
        <f ca="1">IF(VLOOKUP(F647,料單!$C:$S,17,FALSE)="","",VLOOKUP(F647,料單!$C:$S,17,FALSE))</f>
        <v/>
      </c>
      <c r="U647" s="174" t="str">
        <f ca="1">_xlfn.IFNA(VLOOKUP(VLOOKUP(F647,料單!C:T,18,FALSE),資料庫!AM:AN,2,FALSE),"A")</f>
        <v>A</v>
      </c>
      <c r="V647" s="174" t="str">
        <f ca="1">IF(VLOOKUP(F647,料單!C:U,19,FALSE)="","",VLOOKUP(F647,料單!C:U,19,FALSE))</f>
        <v/>
      </c>
      <c r="W647" s="361" t="str">
        <f t="shared" ca="1" si="51"/>
        <v/>
      </c>
      <c r="X647" s="361" t="str">
        <f t="shared" ca="1" si="52"/>
        <v/>
      </c>
      <c r="Y647" s="361" t="str">
        <f t="shared" ca="1" si="53"/>
        <v/>
      </c>
      <c r="Z647" s="361" t="str">
        <f t="shared" ca="1" si="54"/>
        <v/>
      </c>
      <c r="AA647" s="483">
        <f>料單!$K$3</f>
        <v>0</v>
      </c>
      <c r="AB647" s="483" t="str">
        <f>料單!$L$3</f>
        <v>拉、KD</v>
      </c>
    </row>
    <row r="648" spans="1:28" x14ac:dyDescent="0.25">
      <c r="A648" s="174">
        <f t="shared" si="50"/>
        <v>647</v>
      </c>
      <c r="B648" s="174" t="str">
        <f ca="1">料單!$C$1</f>
        <v>2026101401</v>
      </c>
      <c r="C648" s="174">
        <f>料單!$C$2</f>
        <v>0</v>
      </c>
      <c r="D648" s="6">
        <f>板材才數分析.!B648</f>
        <v>22</v>
      </c>
      <c r="E648" s="6">
        <f>板材才數分析.!C648</f>
        <v>0</v>
      </c>
      <c r="F648" s="6">
        <f>板材才數分析.!D648</f>
        <v>22017</v>
      </c>
      <c r="G648" s="6">
        <f ca="1">板材才數分析.!E648</f>
        <v>0</v>
      </c>
      <c r="H648" s="6">
        <f ca="1">板材才數分析.!F648</f>
        <v>0</v>
      </c>
      <c r="I648" s="6" t="str">
        <f ca="1">板材才數分析.!G648</f>
        <v/>
      </c>
      <c r="J648" s="6">
        <f ca="1">板材才數分析.!H648</f>
        <v>0</v>
      </c>
      <c r="K648" s="6" t="str">
        <f ca="1">板材才數分析.!I648</f>
        <v/>
      </c>
      <c r="L648" s="6">
        <f ca="1">板材才數分析.!J648</f>
        <v>0</v>
      </c>
      <c r="M648" s="6">
        <f ca="1">板材才數分析.!K648</f>
        <v>0</v>
      </c>
      <c r="N648" s="6" t="str">
        <f ca="1">板材才數分析.!L648</f>
        <v/>
      </c>
      <c r="O648" s="6">
        <f ca="1">板材才數分析.!M648</f>
        <v>0</v>
      </c>
      <c r="P648" t="str">
        <f ca="1">表格15[[#This Row],[封邊色號]]</f>
        <v/>
      </c>
      <c r="Q648" s="174" t="str">
        <f ca="1">IF(VLOOKUP(F648,料單!$C:$P,14,FALSE)="","",VLOOKUP(F648,料單!$C:$P,14,FALSE))</f>
        <v/>
      </c>
      <c r="R648" s="174" t="str">
        <f ca="1">IF(VLOOKUP(F648,料單!$C:$Q,15,FALSE)="","",VLOOKUP(F648,料單!$C:$Q,15,FALSE))</f>
        <v/>
      </c>
      <c r="S648" s="174" t="str">
        <f ca="1">IF(VLOOKUP(F648,料單!$C:$R,16,FALSE)="","",VLOOKUP(F648,料單!$C:$R,16,FALSE))</f>
        <v/>
      </c>
      <c r="T648" s="174" t="str">
        <f ca="1">IF(VLOOKUP(F648,料單!$C:$S,17,FALSE)="","",VLOOKUP(F648,料單!$C:$S,17,FALSE))</f>
        <v/>
      </c>
      <c r="U648" s="174" t="str">
        <f ca="1">_xlfn.IFNA(VLOOKUP(VLOOKUP(F648,料單!C:T,18,FALSE),資料庫!AM:AN,2,FALSE),"A")</f>
        <v>A</v>
      </c>
      <c r="V648" s="174" t="str">
        <f ca="1">IF(VLOOKUP(F648,料單!C:U,19,FALSE)="","",VLOOKUP(F648,料單!C:U,19,FALSE))</f>
        <v/>
      </c>
      <c r="W648" s="361" t="str">
        <f t="shared" ca="1" si="51"/>
        <v/>
      </c>
      <c r="X648" s="361" t="str">
        <f t="shared" ca="1" si="52"/>
        <v/>
      </c>
      <c r="Y648" s="361" t="str">
        <f t="shared" ca="1" si="53"/>
        <v/>
      </c>
      <c r="Z648" s="361" t="str">
        <f t="shared" ca="1" si="54"/>
        <v/>
      </c>
      <c r="AA648" s="483">
        <f>料單!$K$3</f>
        <v>0</v>
      </c>
      <c r="AB648" s="483" t="str">
        <f>料單!$L$3</f>
        <v>拉、KD</v>
      </c>
    </row>
    <row r="649" spans="1:28" x14ac:dyDescent="0.25">
      <c r="A649" s="174">
        <f t="shared" si="50"/>
        <v>648</v>
      </c>
      <c r="B649" s="174" t="str">
        <f ca="1">料單!$C$1</f>
        <v>2026101401</v>
      </c>
      <c r="C649" s="174">
        <f>料單!$C$2</f>
        <v>0</v>
      </c>
      <c r="D649" s="6">
        <f>板材才數分析.!B649</f>
        <v>22</v>
      </c>
      <c r="E649" s="6">
        <f>板材才數分析.!C649</f>
        <v>0</v>
      </c>
      <c r="F649" s="6">
        <f>板材才數分析.!D649</f>
        <v>22018</v>
      </c>
      <c r="G649" s="6">
        <f ca="1">板材才數分析.!E649</f>
        <v>0</v>
      </c>
      <c r="H649" s="6">
        <f ca="1">板材才數分析.!F649</f>
        <v>0</v>
      </c>
      <c r="I649" s="6" t="str">
        <f ca="1">板材才數分析.!G649</f>
        <v/>
      </c>
      <c r="J649" s="6">
        <f ca="1">板材才數分析.!H649</f>
        <v>0</v>
      </c>
      <c r="K649" s="6" t="str">
        <f ca="1">板材才數分析.!I649</f>
        <v/>
      </c>
      <c r="L649" s="6">
        <f ca="1">板材才數分析.!J649</f>
        <v>0</v>
      </c>
      <c r="M649" s="6">
        <f ca="1">板材才數分析.!K649</f>
        <v>0</v>
      </c>
      <c r="N649" s="6" t="str">
        <f ca="1">板材才數分析.!L649</f>
        <v/>
      </c>
      <c r="O649" s="6">
        <f ca="1">板材才數分析.!M649</f>
        <v>0</v>
      </c>
      <c r="P649" t="str">
        <f ca="1">表格15[[#This Row],[封邊色號]]</f>
        <v/>
      </c>
      <c r="Q649" s="174" t="str">
        <f ca="1">IF(VLOOKUP(F649,料單!$C:$P,14,FALSE)="","",VLOOKUP(F649,料單!$C:$P,14,FALSE))</f>
        <v/>
      </c>
      <c r="R649" s="174" t="str">
        <f ca="1">IF(VLOOKUP(F649,料單!$C:$Q,15,FALSE)="","",VLOOKUP(F649,料單!$C:$Q,15,FALSE))</f>
        <v/>
      </c>
      <c r="S649" s="174" t="str">
        <f ca="1">IF(VLOOKUP(F649,料單!$C:$R,16,FALSE)="","",VLOOKUP(F649,料單!$C:$R,16,FALSE))</f>
        <v/>
      </c>
      <c r="T649" s="174" t="str">
        <f ca="1">IF(VLOOKUP(F649,料單!$C:$S,17,FALSE)="","",VLOOKUP(F649,料單!$C:$S,17,FALSE))</f>
        <v/>
      </c>
      <c r="U649" s="174" t="str">
        <f ca="1">_xlfn.IFNA(VLOOKUP(VLOOKUP(F649,料單!C:T,18,FALSE),資料庫!AM:AN,2,FALSE),"A")</f>
        <v>A</v>
      </c>
      <c r="V649" s="174" t="str">
        <f ca="1">IF(VLOOKUP(F649,料單!C:U,19,FALSE)="","",VLOOKUP(F649,料單!C:U,19,FALSE))</f>
        <v/>
      </c>
      <c r="W649" s="361" t="str">
        <f t="shared" ca="1" si="51"/>
        <v/>
      </c>
      <c r="X649" s="361" t="str">
        <f t="shared" ca="1" si="52"/>
        <v/>
      </c>
      <c r="Y649" s="361" t="str">
        <f t="shared" ca="1" si="53"/>
        <v/>
      </c>
      <c r="Z649" s="361" t="str">
        <f t="shared" ca="1" si="54"/>
        <v/>
      </c>
      <c r="AA649" s="483">
        <f>料單!$K$3</f>
        <v>0</v>
      </c>
      <c r="AB649" s="483" t="str">
        <f>料單!$L$3</f>
        <v>拉、KD</v>
      </c>
    </row>
    <row r="650" spans="1:28" x14ac:dyDescent="0.25">
      <c r="A650" s="174">
        <f t="shared" si="50"/>
        <v>649</v>
      </c>
      <c r="B650" s="174" t="str">
        <f ca="1">料單!$C$1</f>
        <v>2026101401</v>
      </c>
      <c r="C650" s="174">
        <f>料單!$C$2</f>
        <v>0</v>
      </c>
      <c r="D650" s="6">
        <f>板材才數分析.!B650</f>
        <v>22</v>
      </c>
      <c r="E650" s="6">
        <f>板材才數分析.!C650</f>
        <v>0</v>
      </c>
      <c r="F650" s="6">
        <f>板材才數分析.!D650</f>
        <v>22019</v>
      </c>
      <c r="G650" s="6">
        <f ca="1">板材才數分析.!E650</f>
        <v>0</v>
      </c>
      <c r="H650" s="6">
        <f ca="1">板材才數分析.!F650</f>
        <v>0</v>
      </c>
      <c r="I650" s="6" t="str">
        <f ca="1">板材才數分析.!G650</f>
        <v/>
      </c>
      <c r="J650" s="6">
        <f ca="1">板材才數分析.!H650</f>
        <v>0</v>
      </c>
      <c r="K650" s="6" t="str">
        <f ca="1">板材才數分析.!I650</f>
        <v/>
      </c>
      <c r="L650" s="6">
        <f ca="1">板材才數分析.!J650</f>
        <v>0</v>
      </c>
      <c r="M650" s="6">
        <f ca="1">板材才數分析.!K650</f>
        <v>0</v>
      </c>
      <c r="N650" s="6" t="str">
        <f ca="1">板材才數分析.!L650</f>
        <v/>
      </c>
      <c r="O650" s="6">
        <f ca="1">板材才數分析.!M650</f>
        <v>0</v>
      </c>
      <c r="P650" t="str">
        <f ca="1">表格15[[#This Row],[封邊色號]]</f>
        <v/>
      </c>
      <c r="Q650" s="174" t="str">
        <f ca="1">IF(VLOOKUP(F650,料單!$C:$P,14,FALSE)="","",VLOOKUP(F650,料單!$C:$P,14,FALSE))</f>
        <v/>
      </c>
      <c r="R650" s="174" t="str">
        <f ca="1">IF(VLOOKUP(F650,料單!$C:$Q,15,FALSE)="","",VLOOKUP(F650,料單!$C:$Q,15,FALSE))</f>
        <v/>
      </c>
      <c r="S650" s="174" t="str">
        <f ca="1">IF(VLOOKUP(F650,料單!$C:$R,16,FALSE)="","",VLOOKUP(F650,料單!$C:$R,16,FALSE))</f>
        <v/>
      </c>
      <c r="T650" s="174" t="str">
        <f ca="1">IF(VLOOKUP(F650,料單!$C:$S,17,FALSE)="","",VLOOKUP(F650,料單!$C:$S,17,FALSE))</f>
        <v/>
      </c>
      <c r="U650" s="174" t="str">
        <f ca="1">_xlfn.IFNA(VLOOKUP(VLOOKUP(F650,料單!C:T,18,FALSE),資料庫!AM:AN,2,FALSE),"A")</f>
        <v>A</v>
      </c>
      <c r="V650" s="174" t="str">
        <f ca="1">IF(VLOOKUP(F650,料單!C:U,19,FALSE)="","",VLOOKUP(F650,料單!C:U,19,FALSE))</f>
        <v/>
      </c>
      <c r="W650" s="361" t="str">
        <f t="shared" ca="1" si="51"/>
        <v/>
      </c>
      <c r="X650" s="361" t="str">
        <f t="shared" ca="1" si="52"/>
        <v/>
      </c>
      <c r="Y650" s="361" t="str">
        <f t="shared" ca="1" si="53"/>
        <v/>
      </c>
      <c r="Z650" s="361" t="str">
        <f t="shared" ca="1" si="54"/>
        <v/>
      </c>
      <c r="AA650" s="483">
        <f>料單!$K$3</f>
        <v>0</v>
      </c>
      <c r="AB650" s="483" t="str">
        <f>料單!$L$3</f>
        <v>拉、KD</v>
      </c>
    </row>
    <row r="651" spans="1:28" x14ac:dyDescent="0.25">
      <c r="A651" s="174">
        <f t="shared" si="50"/>
        <v>650</v>
      </c>
      <c r="B651" s="174" t="str">
        <f ca="1">料單!$C$1</f>
        <v>2026101401</v>
      </c>
      <c r="C651" s="174">
        <f>料單!$C$2</f>
        <v>0</v>
      </c>
      <c r="D651" s="6">
        <f>板材才數分析.!B651</f>
        <v>22</v>
      </c>
      <c r="E651" s="6">
        <f>板材才數分析.!C651</f>
        <v>0</v>
      </c>
      <c r="F651" s="6">
        <f>板材才數分析.!D651</f>
        <v>22020</v>
      </c>
      <c r="G651" s="6">
        <f ca="1">板材才數分析.!E651</f>
        <v>0</v>
      </c>
      <c r="H651" s="6">
        <f ca="1">板材才數分析.!F651</f>
        <v>0</v>
      </c>
      <c r="I651" s="6" t="str">
        <f ca="1">板材才數分析.!G651</f>
        <v/>
      </c>
      <c r="J651" s="6">
        <f ca="1">板材才數分析.!H651</f>
        <v>0</v>
      </c>
      <c r="K651" s="6" t="str">
        <f ca="1">板材才數分析.!I651</f>
        <v/>
      </c>
      <c r="L651" s="6">
        <f ca="1">板材才數分析.!J651</f>
        <v>0</v>
      </c>
      <c r="M651" s="6">
        <f ca="1">板材才數分析.!K651</f>
        <v>0</v>
      </c>
      <c r="N651" s="6" t="str">
        <f ca="1">板材才數分析.!L651</f>
        <v/>
      </c>
      <c r="O651" s="6">
        <f ca="1">板材才數分析.!M651</f>
        <v>0</v>
      </c>
      <c r="P651" t="str">
        <f ca="1">表格15[[#This Row],[封邊色號]]</f>
        <v/>
      </c>
      <c r="Q651" s="174" t="str">
        <f ca="1">IF(VLOOKUP(F651,料單!$C:$P,14,FALSE)="","",VLOOKUP(F651,料單!$C:$P,14,FALSE))</f>
        <v/>
      </c>
      <c r="R651" s="174" t="str">
        <f ca="1">IF(VLOOKUP(F651,料單!$C:$Q,15,FALSE)="","",VLOOKUP(F651,料單!$C:$Q,15,FALSE))</f>
        <v/>
      </c>
      <c r="S651" s="174" t="str">
        <f ca="1">IF(VLOOKUP(F651,料單!$C:$R,16,FALSE)="","",VLOOKUP(F651,料單!$C:$R,16,FALSE))</f>
        <v/>
      </c>
      <c r="T651" s="174" t="str">
        <f ca="1">IF(VLOOKUP(F651,料單!$C:$S,17,FALSE)="","",VLOOKUP(F651,料單!$C:$S,17,FALSE))</f>
        <v/>
      </c>
      <c r="U651" s="174" t="str">
        <f ca="1">_xlfn.IFNA(VLOOKUP(VLOOKUP(F651,料單!C:T,18,FALSE),資料庫!AM:AN,2,FALSE),"A")</f>
        <v>A</v>
      </c>
      <c r="V651" s="174" t="str">
        <f ca="1">IF(VLOOKUP(F651,料單!C:U,19,FALSE)="","",VLOOKUP(F651,料單!C:U,19,FALSE))</f>
        <v/>
      </c>
      <c r="W651" s="361" t="str">
        <f t="shared" ca="1" si="51"/>
        <v/>
      </c>
      <c r="X651" s="361" t="str">
        <f t="shared" ca="1" si="52"/>
        <v/>
      </c>
      <c r="Y651" s="361" t="str">
        <f t="shared" ca="1" si="53"/>
        <v/>
      </c>
      <c r="Z651" s="361" t="str">
        <f t="shared" ca="1" si="54"/>
        <v/>
      </c>
      <c r="AA651" s="483">
        <f>料單!$K$3</f>
        <v>0</v>
      </c>
      <c r="AB651" s="483" t="str">
        <f>料單!$L$3</f>
        <v>拉、KD</v>
      </c>
    </row>
    <row r="652" spans="1:28" x14ac:dyDescent="0.25">
      <c r="A652" s="174">
        <f t="shared" si="50"/>
        <v>651</v>
      </c>
      <c r="B652" s="174" t="str">
        <f ca="1">料單!$C$1</f>
        <v>2026101401</v>
      </c>
      <c r="C652" s="174">
        <f>料單!$C$2</f>
        <v>0</v>
      </c>
      <c r="D652" s="6">
        <f>板材才數分析.!B652</f>
        <v>22</v>
      </c>
      <c r="E652" s="6">
        <f>板材才數分析.!C652</f>
        <v>0</v>
      </c>
      <c r="F652" s="6">
        <f>板材才數分析.!D652</f>
        <v>22021</v>
      </c>
      <c r="G652" s="6">
        <f ca="1">板材才數分析.!E652</f>
        <v>0</v>
      </c>
      <c r="H652" s="6">
        <f ca="1">板材才數分析.!F652</f>
        <v>0</v>
      </c>
      <c r="I652" s="6" t="str">
        <f ca="1">板材才數分析.!G652</f>
        <v/>
      </c>
      <c r="J652" s="6">
        <f ca="1">板材才數分析.!H652</f>
        <v>0</v>
      </c>
      <c r="K652" s="6" t="str">
        <f ca="1">板材才數分析.!I652</f>
        <v/>
      </c>
      <c r="L652" s="6">
        <f ca="1">板材才數分析.!J652</f>
        <v>0</v>
      </c>
      <c r="M652" s="6">
        <f ca="1">板材才數分析.!K652</f>
        <v>0</v>
      </c>
      <c r="N652" s="6" t="str">
        <f ca="1">板材才數分析.!L652</f>
        <v/>
      </c>
      <c r="O652" s="6">
        <f ca="1">板材才數分析.!M652</f>
        <v>0</v>
      </c>
      <c r="P652" t="str">
        <f ca="1">表格15[[#This Row],[封邊色號]]</f>
        <v/>
      </c>
      <c r="Q652" s="174" t="str">
        <f ca="1">IF(VLOOKUP(F652,料單!$C:$P,14,FALSE)="","",VLOOKUP(F652,料單!$C:$P,14,FALSE))</f>
        <v/>
      </c>
      <c r="R652" s="174" t="str">
        <f ca="1">IF(VLOOKUP(F652,料單!$C:$Q,15,FALSE)="","",VLOOKUP(F652,料單!$C:$Q,15,FALSE))</f>
        <v/>
      </c>
      <c r="S652" s="174" t="str">
        <f ca="1">IF(VLOOKUP(F652,料單!$C:$R,16,FALSE)="","",VLOOKUP(F652,料單!$C:$R,16,FALSE))</f>
        <v/>
      </c>
      <c r="T652" s="174" t="str">
        <f ca="1">IF(VLOOKUP(F652,料單!$C:$S,17,FALSE)="","",VLOOKUP(F652,料單!$C:$S,17,FALSE))</f>
        <v/>
      </c>
      <c r="U652" s="174" t="str">
        <f ca="1">_xlfn.IFNA(VLOOKUP(VLOOKUP(F652,料單!C:T,18,FALSE),資料庫!AM:AN,2,FALSE),"A")</f>
        <v>A</v>
      </c>
      <c r="V652" s="174" t="str">
        <f ca="1">IF(VLOOKUP(F652,料單!C:U,19,FALSE)="","",VLOOKUP(F652,料單!C:U,19,FALSE))</f>
        <v/>
      </c>
      <c r="W652" s="361" t="str">
        <f t="shared" ca="1" si="51"/>
        <v/>
      </c>
      <c r="X652" s="361" t="str">
        <f t="shared" ca="1" si="52"/>
        <v/>
      </c>
      <c r="Y652" s="361" t="str">
        <f t="shared" ca="1" si="53"/>
        <v/>
      </c>
      <c r="Z652" s="361" t="str">
        <f t="shared" ca="1" si="54"/>
        <v/>
      </c>
      <c r="AA652" s="483">
        <f>料單!$K$3</f>
        <v>0</v>
      </c>
      <c r="AB652" s="483" t="str">
        <f>料單!$L$3</f>
        <v>拉、KD</v>
      </c>
    </row>
    <row r="653" spans="1:28" x14ac:dyDescent="0.25">
      <c r="A653" s="174">
        <f t="shared" si="50"/>
        <v>652</v>
      </c>
      <c r="B653" s="174" t="str">
        <f ca="1">料單!$C$1</f>
        <v>2026101401</v>
      </c>
      <c r="C653" s="174">
        <f>料單!$C$2</f>
        <v>0</v>
      </c>
      <c r="D653" s="6">
        <f>板材才數分析.!B653</f>
        <v>22</v>
      </c>
      <c r="E653" s="6">
        <f>板材才數分析.!C653</f>
        <v>0</v>
      </c>
      <c r="F653" s="6">
        <f>板材才數分析.!D653</f>
        <v>22022</v>
      </c>
      <c r="G653" s="6">
        <f ca="1">板材才數分析.!E653</f>
        <v>0</v>
      </c>
      <c r="H653" s="6">
        <f ca="1">板材才數分析.!F653</f>
        <v>0</v>
      </c>
      <c r="I653" s="6" t="str">
        <f ca="1">板材才數分析.!G653</f>
        <v/>
      </c>
      <c r="J653" s="6">
        <f ca="1">板材才數分析.!H653</f>
        <v>0</v>
      </c>
      <c r="K653" s="6" t="str">
        <f ca="1">板材才數分析.!I653</f>
        <v/>
      </c>
      <c r="L653" s="6">
        <f ca="1">板材才數分析.!J653</f>
        <v>0</v>
      </c>
      <c r="M653" s="6">
        <f ca="1">板材才數分析.!K653</f>
        <v>0</v>
      </c>
      <c r="N653" s="6" t="str">
        <f ca="1">板材才數分析.!L653</f>
        <v/>
      </c>
      <c r="O653" s="6">
        <f ca="1">板材才數分析.!M653</f>
        <v>0</v>
      </c>
      <c r="P653" t="str">
        <f ca="1">表格15[[#This Row],[封邊色號]]</f>
        <v/>
      </c>
      <c r="Q653" s="174" t="str">
        <f ca="1">IF(VLOOKUP(F653,料單!$C:$P,14,FALSE)="","",VLOOKUP(F653,料單!$C:$P,14,FALSE))</f>
        <v/>
      </c>
      <c r="R653" s="174" t="str">
        <f ca="1">IF(VLOOKUP(F653,料單!$C:$Q,15,FALSE)="","",VLOOKUP(F653,料單!$C:$Q,15,FALSE))</f>
        <v/>
      </c>
      <c r="S653" s="174" t="str">
        <f ca="1">IF(VLOOKUP(F653,料單!$C:$R,16,FALSE)="","",VLOOKUP(F653,料單!$C:$R,16,FALSE))</f>
        <v/>
      </c>
      <c r="T653" s="174" t="str">
        <f ca="1">IF(VLOOKUP(F653,料單!$C:$S,17,FALSE)="","",VLOOKUP(F653,料單!$C:$S,17,FALSE))</f>
        <v/>
      </c>
      <c r="U653" s="174" t="str">
        <f ca="1">_xlfn.IFNA(VLOOKUP(VLOOKUP(F653,料單!C:T,18,FALSE),資料庫!AM:AN,2,FALSE),"A")</f>
        <v>A</v>
      </c>
      <c r="V653" s="174" t="str">
        <f ca="1">IF(VLOOKUP(F653,料單!C:U,19,FALSE)="","",VLOOKUP(F653,料單!C:U,19,FALSE))</f>
        <v/>
      </c>
      <c r="W653" s="361" t="str">
        <f t="shared" ca="1" si="51"/>
        <v/>
      </c>
      <c r="X653" s="361" t="str">
        <f t="shared" ca="1" si="52"/>
        <v/>
      </c>
      <c r="Y653" s="361" t="str">
        <f t="shared" ca="1" si="53"/>
        <v/>
      </c>
      <c r="Z653" s="361" t="str">
        <f t="shared" ca="1" si="54"/>
        <v/>
      </c>
      <c r="AA653" s="483">
        <f>料單!$K$3</f>
        <v>0</v>
      </c>
      <c r="AB653" s="483" t="str">
        <f>料單!$L$3</f>
        <v>拉、KD</v>
      </c>
    </row>
    <row r="654" spans="1:28" x14ac:dyDescent="0.25">
      <c r="A654" s="174">
        <f t="shared" si="50"/>
        <v>653</v>
      </c>
      <c r="B654" s="174" t="str">
        <f ca="1">料單!$C$1</f>
        <v>2026101401</v>
      </c>
      <c r="C654" s="174">
        <f>料單!$C$2</f>
        <v>0</v>
      </c>
      <c r="D654" s="6">
        <f>板材才數分析.!B654</f>
        <v>22</v>
      </c>
      <c r="E654" s="6">
        <f>板材才數分析.!C654</f>
        <v>0</v>
      </c>
      <c r="F654" s="6">
        <f>板材才數分析.!D654</f>
        <v>22023</v>
      </c>
      <c r="G654" s="6">
        <f ca="1">板材才數分析.!E654</f>
        <v>0</v>
      </c>
      <c r="H654" s="6">
        <f ca="1">板材才數分析.!F654</f>
        <v>0</v>
      </c>
      <c r="I654" s="6" t="str">
        <f ca="1">板材才數分析.!G654</f>
        <v/>
      </c>
      <c r="J654" s="6">
        <f ca="1">板材才數分析.!H654</f>
        <v>0</v>
      </c>
      <c r="K654" s="6" t="str">
        <f ca="1">板材才數分析.!I654</f>
        <v/>
      </c>
      <c r="L654" s="6">
        <f ca="1">板材才數分析.!J654</f>
        <v>0</v>
      </c>
      <c r="M654" s="6">
        <f ca="1">板材才數分析.!K654</f>
        <v>0</v>
      </c>
      <c r="N654" s="6" t="str">
        <f ca="1">板材才數分析.!L654</f>
        <v/>
      </c>
      <c r="O654" s="6">
        <f ca="1">板材才數分析.!M654</f>
        <v>0</v>
      </c>
      <c r="P654" t="str">
        <f ca="1">表格15[[#This Row],[封邊色號]]</f>
        <v/>
      </c>
      <c r="Q654" s="174" t="str">
        <f ca="1">IF(VLOOKUP(F654,料單!$C:$P,14,FALSE)="","",VLOOKUP(F654,料單!$C:$P,14,FALSE))</f>
        <v/>
      </c>
      <c r="R654" s="174" t="str">
        <f ca="1">IF(VLOOKUP(F654,料單!$C:$Q,15,FALSE)="","",VLOOKUP(F654,料單!$C:$Q,15,FALSE))</f>
        <v/>
      </c>
      <c r="S654" s="174" t="str">
        <f ca="1">IF(VLOOKUP(F654,料單!$C:$R,16,FALSE)="","",VLOOKUP(F654,料單!$C:$R,16,FALSE))</f>
        <v/>
      </c>
      <c r="T654" s="174" t="str">
        <f ca="1">IF(VLOOKUP(F654,料單!$C:$S,17,FALSE)="","",VLOOKUP(F654,料單!$C:$S,17,FALSE))</f>
        <v/>
      </c>
      <c r="U654" s="174" t="str">
        <f ca="1">_xlfn.IFNA(VLOOKUP(VLOOKUP(F654,料單!C:T,18,FALSE),資料庫!AM:AN,2,FALSE),"A")</f>
        <v>A</v>
      </c>
      <c r="V654" s="174" t="str">
        <f ca="1">IF(VLOOKUP(F654,料單!C:U,19,FALSE)="","",VLOOKUP(F654,料單!C:U,19,FALSE))</f>
        <v/>
      </c>
      <c r="W654" s="361" t="str">
        <f t="shared" ca="1" si="51"/>
        <v/>
      </c>
      <c r="X654" s="361" t="str">
        <f t="shared" ca="1" si="52"/>
        <v/>
      </c>
      <c r="Y654" s="361" t="str">
        <f t="shared" ca="1" si="53"/>
        <v/>
      </c>
      <c r="Z654" s="361" t="str">
        <f t="shared" ca="1" si="54"/>
        <v/>
      </c>
      <c r="AA654" s="483">
        <f>料單!$K$3</f>
        <v>0</v>
      </c>
      <c r="AB654" s="483" t="str">
        <f>料單!$L$3</f>
        <v>拉、KD</v>
      </c>
    </row>
    <row r="655" spans="1:28" x14ac:dyDescent="0.25">
      <c r="A655" s="174">
        <f t="shared" si="50"/>
        <v>654</v>
      </c>
      <c r="B655" s="174" t="str">
        <f ca="1">料單!$C$1</f>
        <v>2026101401</v>
      </c>
      <c r="C655" s="174">
        <f>料單!$C$2</f>
        <v>0</v>
      </c>
      <c r="D655" s="6">
        <f>板材才數分析.!B655</f>
        <v>22</v>
      </c>
      <c r="E655" s="6">
        <f>板材才數分析.!C655</f>
        <v>0</v>
      </c>
      <c r="F655" s="6">
        <f>板材才數分析.!D655</f>
        <v>22024</v>
      </c>
      <c r="G655" s="6">
        <f ca="1">板材才數分析.!E655</f>
        <v>0</v>
      </c>
      <c r="H655" s="6">
        <f ca="1">板材才數分析.!F655</f>
        <v>0</v>
      </c>
      <c r="I655" s="6" t="str">
        <f ca="1">板材才數分析.!G655</f>
        <v/>
      </c>
      <c r="J655" s="6">
        <f ca="1">板材才數分析.!H655</f>
        <v>0</v>
      </c>
      <c r="K655" s="6" t="str">
        <f ca="1">板材才數分析.!I655</f>
        <v/>
      </c>
      <c r="L655" s="6">
        <f ca="1">板材才數分析.!J655</f>
        <v>0</v>
      </c>
      <c r="M655" s="6">
        <f ca="1">板材才數分析.!K655</f>
        <v>0</v>
      </c>
      <c r="N655" s="6" t="str">
        <f ca="1">板材才數分析.!L655</f>
        <v/>
      </c>
      <c r="O655" s="6">
        <f ca="1">板材才數分析.!M655</f>
        <v>0</v>
      </c>
      <c r="P655" t="str">
        <f ca="1">表格15[[#This Row],[封邊色號]]</f>
        <v/>
      </c>
      <c r="Q655" s="174" t="str">
        <f ca="1">IF(VLOOKUP(F655,料單!$C:$P,14,FALSE)="","",VLOOKUP(F655,料單!$C:$P,14,FALSE))</f>
        <v/>
      </c>
      <c r="R655" s="174" t="str">
        <f ca="1">IF(VLOOKUP(F655,料單!$C:$Q,15,FALSE)="","",VLOOKUP(F655,料單!$C:$Q,15,FALSE))</f>
        <v/>
      </c>
      <c r="S655" s="174" t="str">
        <f ca="1">IF(VLOOKUP(F655,料單!$C:$R,16,FALSE)="","",VLOOKUP(F655,料單!$C:$R,16,FALSE))</f>
        <v/>
      </c>
      <c r="T655" s="174" t="str">
        <f ca="1">IF(VLOOKUP(F655,料單!$C:$S,17,FALSE)="","",VLOOKUP(F655,料單!$C:$S,17,FALSE))</f>
        <v/>
      </c>
      <c r="U655" s="174" t="str">
        <f ca="1">_xlfn.IFNA(VLOOKUP(VLOOKUP(F655,料單!C:T,18,FALSE),資料庫!AM:AN,2,FALSE),"A")</f>
        <v>A</v>
      </c>
      <c r="V655" s="174" t="str">
        <f ca="1">IF(VLOOKUP(F655,料單!C:U,19,FALSE)="","",VLOOKUP(F655,料單!C:U,19,FALSE))</f>
        <v/>
      </c>
      <c r="W655" s="361" t="str">
        <f t="shared" ca="1" si="51"/>
        <v/>
      </c>
      <c r="X655" s="361" t="str">
        <f t="shared" ca="1" si="52"/>
        <v/>
      </c>
      <c r="Y655" s="361" t="str">
        <f t="shared" ca="1" si="53"/>
        <v/>
      </c>
      <c r="Z655" s="361" t="str">
        <f t="shared" ca="1" si="54"/>
        <v/>
      </c>
      <c r="AA655" s="483">
        <f>料單!$K$3</f>
        <v>0</v>
      </c>
      <c r="AB655" s="483" t="str">
        <f>料單!$L$3</f>
        <v>拉、KD</v>
      </c>
    </row>
    <row r="656" spans="1:28" x14ac:dyDescent="0.25">
      <c r="A656" s="174">
        <f t="shared" si="50"/>
        <v>655</v>
      </c>
      <c r="B656" s="174" t="str">
        <f ca="1">料單!$C$1</f>
        <v>2026101401</v>
      </c>
      <c r="C656" s="174">
        <f>料單!$C$2</f>
        <v>0</v>
      </c>
      <c r="D656" s="6">
        <f>板材才數分析.!B656</f>
        <v>22</v>
      </c>
      <c r="E656" s="6">
        <f>板材才數分析.!C656</f>
        <v>0</v>
      </c>
      <c r="F656" s="6">
        <f>板材才數分析.!D656</f>
        <v>22025</v>
      </c>
      <c r="G656" s="6">
        <f ca="1">板材才數分析.!E656</f>
        <v>0</v>
      </c>
      <c r="H656" s="6">
        <f ca="1">板材才數分析.!F656</f>
        <v>0</v>
      </c>
      <c r="I656" s="6" t="str">
        <f ca="1">板材才數分析.!G656</f>
        <v/>
      </c>
      <c r="J656" s="6">
        <f ca="1">板材才數分析.!H656</f>
        <v>0</v>
      </c>
      <c r="K656" s="6" t="str">
        <f ca="1">板材才數分析.!I656</f>
        <v/>
      </c>
      <c r="L656" s="6">
        <f ca="1">板材才數分析.!J656</f>
        <v>0</v>
      </c>
      <c r="M656" s="6">
        <f ca="1">板材才數分析.!K656</f>
        <v>0</v>
      </c>
      <c r="N656" s="6" t="str">
        <f ca="1">板材才數分析.!L656</f>
        <v/>
      </c>
      <c r="O656" s="6">
        <f ca="1">板材才數分析.!M656</f>
        <v>0</v>
      </c>
      <c r="P656" t="str">
        <f ca="1">表格15[[#This Row],[封邊色號]]</f>
        <v/>
      </c>
      <c r="Q656" s="174" t="str">
        <f ca="1">IF(VLOOKUP(F656,料單!$C:$P,14,FALSE)="","",VLOOKUP(F656,料單!$C:$P,14,FALSE))</f>
        <v/>
      </c>
      <c r="R656" s="174" t="str">
        <f ca="1">IF(VLOOKUP(F656,料單!$C:$Q,15,FALSE)="","",VLOOKUP(F656,料單!$C:$Q,15,FALSE))</f>
        <v/>
      </c>
      <c r="S656" s="174" t="str">
        <f ca="1">IF(VLOOKUP(F656,料單!$C:$R,16,FALSE)="","",VLOOKUP(F656,料單!$C:$R,16,FALSE))</f>
        <v/>
      </c>
      <c r="T656" s="174" t="str">
        <f ca="1">IF(VLOOKUP(F656,料單!$C:$S,17,FALSE)="","",VLOOKUP(F656,料單!$C:$S,17,FALSE))</f>
        <v/>
      </c>
      <c r="U656" s="174" t="str">
        <f ca="1">_xlfn.IFNA(VLOOKUP(VLOOKUP(F656,料單!C:T,18,FALSE),資料庫!AM:AN,2,FALSE),"A")</f>
        <v>A</v>
      </c>
      <c r="V656" s="174" t="str">
        <f ca="1">IF(VLOOKUP(F656,料單!C:U,19,FALSE)="","",VLOOKUP(F656,料單!C:U,19,FALSE))</f>
        <v/>
      </c>
      <c r="W656" s="361" t="str">
        <f t="shared" ca="1" si="51"/>
        <v/>
      </c>
      <c r="X656" s="361" t="str">
        <f t="shared" ca="1" si="52"/>
        <v/>
      </c>
      <c r="Y656" s="361" t="str">
        <f t="shared" ca="1" si="53"/>
        <v/>
      </c>
      <c r="Z656" s="361" t="str">
        <f t="shared" ca="1" si="54"/>
        <v/>
      </c>
      <c r="AA656" s="483">
        <f>料單!$K$3</f>
        <v>0</v>
      </c>
      <c r="AB656" s="483" t="str">
        <f>料單!$L$3</f>
        <v>拉、KD</v>
      </c>
    </row>
    <row r="657" spans="1:28" x14ac:dyDescent="0.25">
      <c r="A657" s="174">
        <f t="shared" si="50"/>
        <v>656</v>
      </c>
      <c r="B657" s="174" t="str">
        <f ca="1">料單!$C$1</f>
        <v>2026101401</v>
      </c>
      <c r="C657" s="174">
        <f>料單!$C$2</f>
        <v>0</v>
      </c>
      <c r="D657" s="6">
        <f>板材才數分析.!B657</f>
        <v>22</v>
      </c>
      <c r="E657" s="6">
        <f>板材才數分析.!C657</f>
        <v>0</v>
      </c>
      <c r="F657" s="6">
        <f>板材才數分析.!D657</f>
        <v>22026</v>
      </c>
      <c r="G657" s="6">
        <f ca="1">板材才數分析.!E657</f>
        <v>0</v>
      </c>
      <c r="H657" s="6">
        <f ca="1">板材才數分析.!F657</f>
        <v>0</v>
      </c>
      <c r="I657" s="6" t="str">
        <f ca="1">板材才數分析.!G657</f>
        <v/>
      </c>
      <c r="J657" s="6">
        <f ca="1">板材才數分析.!H657</f>
        <v>0</v>
      </c>
      <c r="K657" s="6" t="str">
        <f ca="1">板材才數分析.!I657</f>
        <v/>
      </c>
      <c r="L657" s="6">
        <f ca="1">板材才數分析.!J657</f>
        <v>0</v>
      </c>
      <c r="M657" s="6">
        <f ca="1">板材才數分析.!K657</f>
        <v>0</v>
      </c>
      <c r="N657" s="6" t="str">
        <f ca="1">板材才數分析.!L657</f>
        <v/>
      </c>
      <c r="O657" s="6">
        <f ca="1">板材才數分析.!M657</f>
        <v>0</v>
      </c>
      <c r="P657" t="str">
        <f ca="1">表格15[[#This Row],[封邊色號]]</f>
        <v/>
      </c>
      <c r="Q657" s="174" t="str">
        <f ca="1">IF(VLOOKUP(F657,料單!$C:$P,14,FALSE)="","",VLOOKUP(F657,料單!$C:$P,14,FALSE))</f>
        <v/>
      </c>
      <c r="R657" s="174" t="str">
        <f ca="1">IF(VLOOKUP(F657,料單!$C:$Q,15,FALSE)="","",VLOOKUP(F657,料單!$C:$Q,15,FALSE))</f>
        <v/>
      </c>
      <c r="S657" s="174" t="str">
        <f ca="1">IF(VLOOKUP(F657,料單!$C:$R,16,FALSE)="","",VLOOKUP(F657,料單!$C:$R,16,FALSE))</f>
        <v/>
      </c>
      <c r="T657" s="174" t="str">
        <f ca="1">IF(VLOOKUP(F657,料單!$C:$S,17,FALSE)="","",VLOOKUP(F657,料單!$C:$S,17,FALSE))</f>
        <v/>
      </c>
      <c r="U657" s="174" t="str">
        <f ca="1">_xlfn.IFNA(VLOOKUP(VLOOKUP(F657,料單!C:T,18,FALSE),資料庫!AM:AN,2,FALSE),"A")</f>
        <v>A</v>
      </c>
      <c r="V657" s="174" t="str">
        <f ca="1">IF(VLOOKUP(F657,料單!C:U,19,FALSE)="","",VLOOKUP(F657,料單!C:U,19,FALSE))</f>
        <v/>
      </c>
      <c r="W657" s="361" t="str">
        <f t="shared" ca="1" si="51"/>
        <v/>
      </c>
      <c r="X657" s="361" t="str">
        <f t="shared" ca="1" si="52"/>
        <v/>
      </c>
      <c r="Y657" s="361" t="str">
        <f t="shared" ca="1" si="53"/>
        <v/>
      </c>
      <c r="Z657" s="361" t="str">
        <f t="shared" ca="1" si="54"/>
        <v/>
      </c>
      <c r="AA657" s="483">
        <f>料單!$K$3</f>
        <v>0</v>
      </c>
      <c r="AB657" s="483" t="str">
        <f>料單!$L$3</f>
        <v>拉、KD</v>
      </c>
    </row>
    <row r="658" spans="1:28" x14ac:dyDescent="0.25">
      <c r="A658" s="174">
        <f t="shared" si="50"/>
        <v>657</v>
      </c>
      <c r="B658" s="174" t="str">
        <f ca="1">料單!$C$1</f>
        <v>2026101401</v>
      </c>
      <c r="C658" s="174">
        <f>料單!$C$2</f>
        <v>0</v>
      </c>
      <c r="D658" s="6">
        <f>板材才數分析.!B658</f>
        <v>22</v>
      </c>
      <c r="E658" s="6">
        <f>板材才數分析.!C658</f>
        <v>0</v>
      </c>
      <c r="F658" s="6">
        <f>板材才數分析.!D658</f>
        <v>22027</v>
      </c>
      <c r="G658" s="6">
        <f ca="1">板材才數分析.!E658</f>
        <v>0</v>
      </c>
      <c r="H658" s="6">
        <f ca="1">板材才數分析.!F658</f>
        <v>0</v>
      </c>
      <c r="I658" s="6" t="str">
        <f ca="1">板材才數分析.!G658</f>
        <v/>
      </c>
      <c r="J658" s="6">
        <f ca="1">板材才數分析.!H658</f>
        <v>0</v>
      </c>
      <c r="K658" s="6" t="str">
        <f ca="1">板材才數分析.!I658</f>
        <v/>
      </c>
      <c r="L658" s="6">
        <f ca="1">板材才數分析.!J658</f>
        <v>0</v>
      </c>
      <c r="M658" s="6">
        <f ca="1">板材才數分析.!K658</f>
        <v>0</v>
      </c>
      <c r="N658" s="6" t="str">
        <f ca="1">板材才數分析.!L658</f>
        <v/>
      </c>
      <c r="O658" s="6">
        <f ca="1">板材才數分析.!M658</f>
        <v>0</v>
      </c>
      <c r="P658" t="str">
        <f ca="1">表格15[[#This Row],[封邊色號]]</f>
        <v/>
      </c>
      <c r="Q658" s="174" t="str">
        <f ca="1">IF(VLOOKUP(F658,料單!$C:$P,14,FALSE)="","",VLOOKUP(F658,料單!$C:$P,14,FALSE))</f>
        <v/>
      </c>
      <c r="R658" s="174" t="str">
        <f ca="1">IF(VLOOKUP(F658,料單!$C:$Q,15,FALSE)="","",VLOOKUP(F658,料單!$C:$Q,15,FALSE))</f>
        <v/>
      </c>
      <c r="S658" s="174" t="str">
        <f ca="1">IF(VLOOKUP(F658,料單!$C:$R,16,FALSE)="","",VLOOKUP(F658,料單!$C:$R,16,FALSE))</f>
        <v/>
      </c>
      <c r="T658" s="174" t="str">
        <f ca="1">IF(VLOOKUP(F658,料單!$C:$S,17,FALSE)="","",VLOOKUP(F658,料單!$C:$S,17,FALSE))</f>
        <v/>
      </c>
      <c r="U658" s="174" t="str">
        <f ca="1">_xlfn.IFNA(VLOOKUP(VLOOKUP(F658,料單!C:T,18,FALSE),資料庫!AM:AN,2,FALSE),"A")</f>
        <v>A</v>
      </c>
      <c r="V658" s="174" t="str">
        <f ca="1">IF(VLOOKUP(F658,料單!C:U,19,FALSE)="","",VLOOKUP(F658,料單!C:U,19,FALSE))</f>
        <v/>
      </c>
      <c r="W658" s="361" t="str">
        <f t="shared" ca="1" si="51"/>
        <v/>
      </c>
      <c r="X658" s="361" t="str">
        <f t="shared" ca="1" si="52"/>
        <v/>
      </c>
      <c r="Y658" s="361" t="str">
        <f t="shared" ca="1" si="53"/>
        <v/>
      </c>
      <c r="Z658" s="361" t="str">
        <f t="shared" ca="1" si="54"/>
        <v/>
      </c>
      <c r="AA658" s="483">
        <f>料單!$K$3</f>
        <v>0</v>
      </c>
      <c r="AB658" s="483" t="str">
        <f>料單!$L$3</f>
        <v>拉、KD</v>
      </c>
    </row>
    <row r="659" spans="1:28" x14ac:dyDescent="0.25">
      <c r="A659" s="174">
        <f t="shared" si="50"/>
        <v>658</v>
      </c>
      <c r="B659" s="174" t="str">
        <f ca="1">料單!$C$1</f>
        <v>2026101401</v>
      </c>
      <c r="C659" s="174">
        <f>料單!$C$2</f>
        <v>0</v>
      </c>
      <c r="D659" s="6">
        <f>板材才數分析.!B659</f>
        <v>22</v>
      </c>
      <c r="E659" s="6">
        <f>板材才數分析.!C659</f>
        <v>0</v>
      </c>
      <c r="F659" s="6">
        <f>板材才數分析.!D659</f>
        <v>22028</v>
      </c>
      <c r="G659" s="6">
        <f ca="1">板材才數分析.!E659</f>
        <v>0</v>
      </c>
      <c r="H659" s="6">
        <f ca="1">板材才數分析.!F659</f>
        <v>0</v>
      </c>
      <c r="I659" s="6" t="str">
        <f ca="1">板材才數分析.!G659</f>
        <v/>
      </c>
      <c r="J659" s="6">
        <f ca="1">板材才數分析.!H659</f>
        <v>0</v>
      </c>
      <c r="K659" s="6" t="str">
        <f ca="1">板材才數分析.!I659</f>
        <v/>
      </c>
      <c r="L659" s="6">
        <f ca="1">板材才數分析.!J659</f>
        <v>0</v>
      </c>
      <c r="M659" s="6">
        <f ca="1">板材才數分析.!K659</f>
        <v>0</v>
      </c>
      <c r="N659" s="6" t="str">
        <f ca="1">板材才數分析.!L659</f>
        <v/>
      </c>
      <c r="O659" s="6">
        <f ca="1">板材才數分析.!M659</f>
        <v>0</v>
      </c>
      <c r="P659" t="str">
        <f ca="1">表格15[[#This Row],[封邊色號]]</f>
        <v/>
      </c>
      <c r="Q659" s="174" t="str">
        <f ca="1">IF(VLOOKUP(F659,料單!$C:$P,14,FALSE)="","",VLOOKUP(F659,料單!$C:$P,14,FALSE))</f>
        <v/>
      </c>
      <c r="R659" s="174" t="str">
        <f ca="1">IF(VLOOKUP(F659,料單!$C:$Q,15,FALSE)="","",VLOOKUP(F659,料單!$C:$Q,15,FALSE))</f>
        <v/>
      </c>
      <c r="S659" s="174" t="str">
        <f ca="1">IF(VLOOKUP(F659,料單!$C:$R,16,FALSE)="","",VLOOKUP(F659,料單!$C:$R,16,FALSE))</f>
        <v/>
      </c>
      <c r="T659" s="174" t="str">
        <f ca="1">IF(VLOOKUP(F659,料單!$C:$S,17,FALSE)="","",VLOOKUP(F659,料單!$C:$S,17,FALSE))</f>
        <v/>
      </c>
      <c r="U659" s="174" t="str">
        <f ca="1">_xlfn.IFNA(VLOOKUP(VLOOKUP(F659,料單!C:T,18,FALSE),資料庫!AM:AN,2,FALSE),"A")</f>
        <v>A</v>
      </c>
      <c r="V659" s="174" t="str">
        <f ca="1">IF(VLOOKUP(F659,料單!C:U,19,FALSE)="","",VLOOKUP(F659,料單!C:U,19,FALSE))</f>
        <v/>
      </c>
      <c r="W659" s="361" t="str">
        <f t="shared" ca="1" si="51"/>
        <v/>
      </c>
      <c r="X659" s="361" t="str">
        <f t="shared" ca="1" si="52"/>
        <v/>
      </c>
      <c r="Y659" s="361" t="str">
        <f t="shared" ca="1" si="53"/>
        <v/>
      </c>
      <c r="Z659" s="361" t="str">
        <f t="shared" ca="1" si="54"/>
        <v/>
      </c>
      <c r="AA659" s="483">
        <f>料單!$K$3</f>
        <v>0</v>
      </c>
      <c r="AB659" s="483" t="str">
        <f>料單!$L$3</f>
        <v>拉、KD</v>
      </c>
    </row>
    <row r="660" spans="1:28" x14ac:dyDescent="0.25">
      <c r="A660" s="174">
        <f t="shared" si="50"/>
        <v>659</v>
      </c>
      <c r="B660" s="174" t="str">
        <f ca="1">料單!$C$1</f>
        <v>2026101401</v>
      </c>
      <c r="C660" s="174">
        <f>料單!$C$2</f>
        <v>0</v>
      </c>
      <c r="D660" s="6">
        <f>板材才數分析.!B660</f>
        <v>22</v>
      </c>
      <c r="E660" s="6">
        <f>板材才數分析.!C660</f>
        <v>0</v>
      </c>
      <c r="F660" s="6">
        <f>板材才數分析.!D660</f>
        <v>22029</v>
      </c>
      <c r="G660" s="6">
        <f ca="1">板材才數分析.!E660</f>
        <v>0</v>
      </c>
      <c r="H660" s="6">
        <f ca="1">板材才數分析.!F660</f>
        <v>0</v>
      </c>
      <c r="I660" s="6" t="str">
        <f ca="1">板材才數分析.!G660</f>
        <v/>
      </c>
      <c r="J660" s="6">
        <f ca="1">板材才數分析.!H660</f>
        <v>0</v>
      </c>
      <c r="K660" s="6" t="str">
        <f ca="1">板材才數分析.!I660</f>
        <v/>
      </c>
      <c r="L660" s="6">
        <f ca="1">板材才數分析.!J660</f>
        <v>0</v>
      </c>
      <c r="M660" s="6">
        <f ca="1">板材才數分析.!K660</f>
        <v>0</v>
      </c>
      <c r="N660" s="6" t="str">
        <f ca="1">板材才數分析.!L660</f>
        <v/>
      </c>
      <c r="O660" s="6">
        <f ca="1">板材才數分析.!M660</f>
        <v>0</v>
      </c>
      <c r="P660" t="str">
        <f ca="1">表格15[[#This Row],[封邊色號]]</f>
        <v/>
      </c>
      <c r="Q660" s="174" t="str">
        <f ca="1">IF(VLOOKUP(F660,料單!$C:$P,14,FALSE)="","",VLOOKUP(F660,料單!$C:$P,14,FALSE))</f>
        <v/>
      </c>
      <c r="R660" s="174" t="str">
        <f ca="1">IF(VLOOKUP(F660,料單!$C:$Q,15,FALSE)="","",VLOOKUP(F660,料單!$C:$Q,15,FALSE))</f>
        <v/>
      </c>
      <c r="S660" s="174" t="str">
        <f ca="1">IF(VLOOKUP(F660,料單!$C:$R,16,FALSE)="","",VLOOKUP(F660,料單!$C:$R,16,FALSE))</f>
        <v/>
      </c>
      <c r="T660" s="174" t="str">
        <f ca="1">IF(VLOOKUP(F660,料單!$C:$S,17,FALSE)="","",VLOOKUP(F660,料單!$C:$S,17,FALSE))</f>
        <v/>
      </c>
      <c r="U660" s="174" t="str">
        <f ca="1">_xlfn.IFNA(VLOOKUP(VLOOKUP(F660,料單!C:T,18,FALSE),資料庫!AM:AN,2,FALSE),"A")</f>
        <v>A</v>
      </c>
      <c r="V660" s="174" t="str">
        <f ca="1">IF(VLOOKUP(F660,料單!C:U,19,FALSE)="","",VLOOKUP(F660,料單!C:U,19,FALSE))</f>
        <v/>
      </c>
      <c r="W660" s="361" t="str">
        <f t="shared" ca="1" si="51"/>
        <v/>
      </c>
      <c r="X660" s="361" t="str">
        <f t="shared" ca="1" si="52"/>
        <v/>
      </c>
      <c r="Y660" s="361" t="str">
        <f t="shared" ca="1" si="53"/>
        <v/>
      </c>
      <c r="Z660" s="361" t="str">
        <f t="shared" ca="1" si="54"/>
        <v/>
      </c>
      <c r="AA660" s="483">
        <f>料單!$K$3</f>
        <v>0</v>
      </c>
      <c r="AB660" s="483" t="str">
        <f>料單!$L$3</f>
        <v>拉、KD</v>
      </c>
    </row>
    <row r="661" spans="1:28" s="242" customFormat="1" x14ac:dyDescent="0.25">
      <c r="A661" s="174">
        <f t="shared" si="50"/>
        <v>660</v>
      </c>
      <c r="B661" s="241" t="str">
        <f ca="1">料單!$C$1</f>
        <v>2026101401</v>
      </c>
      <c r="C661" s="241">
        <f>料單!$C$2</f>
        <v>0</v>
      </c>
      <c r="D661" s="245">
        <f>板材才數分析.!B661</f>
        <v>22</v>
      </c>
      <c r="E661" s="245">
        <f>板材才數分析.!C661</f>
        <v>0</v>
      </c>
      <c r="F661" s="245">
        <f>板材才數分析.!D661</f>
        <v>22030</v>
      </c>
      <c r="G661" s="245">
        <f ca="1">板材才數分析.!E661</f>
        <v>0</v>
      </c>
      <c r="H661" s="245">
        <f ca="1">板材才數分析.!F661</f>
        <v>0</v>
      </c>
      <c r="I661" s="245" t="str">
        <f ca="1">板材才數分析.!G661</f>
        <v/>
      </c>
      <c r="J661" s="245">
        <f ca="1">板材才數分析.!H661</f>
        <v>0</v>
      </c>
      <c r="K661" s="245" t="str">
        <f ca="1">板材才數分析.!I661</f>
        <v/>
      </c>
      <c r="L661" s="245">
        <f ca="1">板材才數分析.!J661</f>
        <v>0</v>
      </c>
      <c r="M661" s="245">
        <f ca="1">板材才數分析.!K661</f>
        <v>0</v>
      </c>
      <c r="N661" s="245" t="str">
        <f ca="1">板材才數分析.!L661</f>
        <v/>
      </c>
      <c r="O661" s="245">
        <f ca="1">板材才數分析.!M661</f>
        <v>0</v>
      </c>
      <c r="P661" t="str">
        <f ca="1">表格15[[#This Row],[封邊色號]]</f>
        <v/>
      </c>
      <c r="Q661" s="174" t="str">
        <f ca="1">IF(VLOOKUP(F661,料單!$C:$P,14,FALSE)="","",VLOOKUP(F661,料單!$C:$P,14,FALSE))</f>
        <v/>
      </c>
      <c r="R661" s="174" t="str">
        <f ca="1">IF(VLOOKUP(F661,料單!$C:$Q,15,FALSE)="","",VLOOKUP(F661,料單!$C:$Q,15,FALSE))</f>
        <v/>
      </c>
      <c r="S661" s="174" t="str">
        <f ca="1">IF(VLOOKUP(F661,料單!$C:$R,16,FALSE)="","",VLOOKUP(F661,料單!$C:$R,16,FALSE))</f>
        <v/>
      </c>
      <c r="T661" s="174" t="str">
        <f ca="1">IF(VLOOKUP(F661,料單!$C:$S,17,FALSE)="","",VLOOKUP(F661,料單!$C:$S,17,FALSE))</f>
        <v/>
      </c>
      <c r="U661" s="174" t="str">
        <f ca="1">_xlfn.IFNA(VLOOKUP(VLOOKUP(F661,料單!C:T,18,FALSE),資料庫!AM:AN,2,FALSE),"A")</f>
        <v>A</v>
      </c>
      <c r="V661" s="174" t="str">
        <f ca="1">IF(VLOOKUP(F661,料單!C:U,19,FALSE)="","",VLOOKUP(F661,料單!C:U,19,FALSE))</f>
        <v/>
      </c>
      <c r="W661" s="375" t="str">
        <f t="shared" ca="1" si="51"/>
        <v/>
      </c>
      <c r="X661" s="361" t="str">
        <f t="shared" ca="1" si="52"/>
        <v/>
      </c>
      <c r="Y661" s="375" t="str">
        <f t="shared" ca="1" si="53"/>
        <v/>
      </c>
      <c r="Z661" s="375" t="str">
        <f t="shared" ca="1" si="54"/>
        <v/>
      </c>
      <c r="AA661" s="483">
        <f>料單!$K$3</f>
        <v>0</v>
      </c>
      <c r="AB661" s="483" t="str">
        <f>料單!$L$3</f>
        <v>拉、KD</v>
      </c>
    </row>
    <row r="662" spans="1:28" x14ac:dyDescent="0.25">
      <c r="A662" s="174">
        <f t="shared" si="50"/>
        <v>661</v>
      </c>
      <c r="B662" s="174" t="str">
        <f ca="1">料單!$C$1</f>
        <v>2026101401</v>
      </c>
      <c r="C662" s="174">
        <f>料單!$C$2</f>
        <v>0</v>
      </c>
      <c r="D662" s="6">
        <f>板材才數分析.!B662</f>
        <v>23</v>
      </c>
      <c r="E662" s="6">
        <f>板材才數分析.!C662</f>
        <v>0</v>
      </c>
      <c r="F662" s="6">
        <f>板材才數分析.!D662</f>
        <v>23001</v>
      </c>
      <c r="G662" s="6" t="str">
        <f ca="1">板材才數分析.!E662</f>
        <v>頂板</v>
      </c>
      <c r="H662" s="6">
        <f ca="1">板材才數分析.!F662</f>
        <v>-36</v>
      </c>
      <c r="I662" s="6" t="str">
        <f ca="1">板材才數分析.!G662</f>
        <v>AA</v>
      </c>
      <c r="J662" s="6">
        <f ca="1">板材才數分析.!H662</f>
        <v>0</v>
      </c>
      <c r="K662" s="6" t="str">
        <f ca="1">板材才數分析.!I662</f>
        <v/>
      </c>
      <c r="L662" s="6">
        <f ca="1">板材才數分析.!J662</f>
        <v>18</v>
      </c>
      <c r="M662" s="6">
        <f ca="1">板材才數分析.!K662</f>
        <v>0</v>
      </c>
      <c r="N662" s="6" t="str">
        <f ca="1">板材才數分析.!L662</f>
        <v/>
      </c>
      <c r="O662" s="6">
        <f ca="1">板材才數分析.!M662</f>
        <v>0</v>
      </c>
      <c r="P662" t="str">
        <f ca="1">表格15[[#This Row],[封邊色號]]</f>
        <v/>
      </c>
      <c r="Q662" s="174" t="str">
        <f ca="1">IF(VLOOKUP(F662,料單!$C:$P,14,FALSE)="","",VLOOKUP(F662,料單!$C:$P,14,FALSE))</f>
        <v>背板溝</v>
      </c>
      <c r="R662" s="174" t="str">
        <f ca="1">IF(VLOOKUP(F662,料單!$C:$Q,15,FALSE)="","",VLOOKUP(F662,料單!$C:$Q,15,FALSE))</f>
        <v>側</v>
      </c>
      <c r="S662" s="174" t="str">
        <f ca="1">IF(VLOOKUP(F662,料單!$C:$R,16,FALSE)="","",VLOOKUP(F662,料單!$C:$R,16,FALSE))</f>
        <v/>
      </c>
      <c r="T662" s="174" t="str">
        <f ca="1">IF(VLOOKUP(F662,料單!$C:$S,17,FALSE)="","",VLOOKUP(F662,料單!$C:$S,17,FALSE))</f>
        <v/>
      </c>
      <c r="U662" s="174" t="str">
        <f ca="1">_xlfn.IFNA(VLOOKUP(VLOOKUP(F662,料單!C:T,18,FALSE),資料庫!AM:AN,2,FALSE),"A")</f>
        <v>A</v>
      </c>
      <c r="V662" s="174">
        <f ca="1">IF(VLOOKUP(F662,料單!C:U,19,FALSE)="","",VLOOKUP(F662,料單!C:U,19,FALSE))</f>
        <v>1</v>
      </c>
      <c r="W662" s="361" t="str">
        <f t="shared" ca="1" si="51"/>
        <v>A</v>
      </c>
      <c r="X662" s="361" t="str">
        <f t="shared" ca="1" si="52"/>
        <v>A</v>
      </c>
      <c r="Y662" s="361" t="str">
        <f t="shared" ca="1" si="53"/>
        <v/>
      </c>
      <c r="Z662" s="361" t="str">
        <f t="shared" ca="1" si="54"/>
        <v/>
      </c>
      <c r="AA662" s="483">
        <f>料單!$K$3</f>
        <v>0</v>
      </c>
      <c r="AB662" s="483" t="str">
        <f>料單!$L$3</f>
        <v>拉、KD</v>
      </c>
    </row>
    <row r="663" spans="1:28" x14ac:dyDescent="0.25">
      <c r="A663" s="174">
        <f t="shared" si="50"/>
        <v>662</v>
      </c>
      <c r="B663" s="174" t="str">
        <f ca="1">料單!$C$1</f>
        <v>2026101401</v>
      </c>
      <c r="C663" s="174">
        <f>料單!$C$2</f>
        <v>0</v>
      </c>
      <c r="D663" s="6">
        <f>板材才數分析.!B663</f>
        <v>23</v>
      </c>
      <c r="E663" s="6">
        <f>板材才數分析.!C663</f>
        <v>0</v>
      </c>
      <c r="F663" s="6">
        <f>板材才數分析.!D663</f>
        <v>23002</v>
      </c>
      <c r="G663" s="6" t="str">
        <f ca="1">板材才數分析.!E663</f>
        <v>底板</v>
      </c>
      <c r="H663" s="6">
        <f ca="1">板材才數分析.!F663</f>
        <v>-36</v>
      </c>
      <c r="I663" s="6" t="str">
        <f ca="1">板材才數分析.!G663</f>
        <v>AA</v>
      </c>
      <c r="J663" s="6">
        <f ca="1">板材才數分析.!H663</f>
        <v>0</v>
      </c>
      <c r="K663" s="6" t="str">
        <f ca="1">板材才數分析.!I663</f>
        <v/>
      </c>
      <c r="L663" s="6">
        <f ca="1">板材才數分析.!J663</f>
        <v>18</v>
      </c>
      <c r="M663" s="6">
        <f ca="1">板材才數分析.!K663</f>
        <v>0</v>
      </c>
      <c r="N663" s="6" t="str">
        <f ca="1">板材才數分析.!L663</f>
        <v/>
      </c>
      <c r="O663" s="6">
        <f ca="1">板材才數分析.!M663</f>
        <v>0</v>
      </c>
      <c r="P663" t="str">
        <f ca="1">表格15[[#This Row],[封邊色號]]</f>
        <v/>
      </c>
      <c r="Q663" s="174" t="str">
        <f ca="1">IF(VLOOKUP(F663,料單!$C:$P,14,FALSE)="","",VLOOKUP(F663,料單!$C:$P,14,FALSE))</f>
        <v>背板溝</v>
      </c>
      <c r="R663" s="174" t="str">
        <f ca="1">IF(VLOOKUP(F663,料單!$C:$Q,15,FALSE)="","",VLOOKUP(F663,料單!$C:$Q,15,FALSE))</f>
        <v>側</v>
      </c>
      <c r="S663" s="174" t="str">
        <f ca="1">IF(VLOOKUP(F663,料單!$C:$R,16,FALSE)="","",VLOOKUP(F663,料單!$C:$R,16,FALSE))</f>
        <v/>
      </c>
      <c r="T663" s="174" t="str">
        <f ca="1">IF(VLOOKUP(F663,料單!$C:$S,17,FALSE)="","",VLOOKUP(F663,料單!$C:$S,17,FALSE))</f>
        <v/>
      </c>
      <c r="U663" s="174" t="str">
        <f ca="1">_xlfn.IFNA(VLOOKUP(VLOOKUP(F663,料單!C:T,18,FALSE),資料庫!AM:AN,2,FALSE),"A")</f>
        <v>A</v>
      </c>
      <c r="V663" s="174">
        <f ca="1">IF(VLOOKUP(F663,料單!C:U,19,FALSE)="","",VLOOKUP(F663,料單!C:U,19,FALSE))</f>
        <v>1</v>
      </c>
      <c r="W663" s="361" t="str">
        <f t="shared" ca="1" si="51"/>
        <v>A</v>
      </c>
      <c r="X663" s="361" t="str">
        <f t="shared" ca="1" si="52"/>
        <v>A</v>
      </c>
      <c r="Y663" s="361" t="str">
        <f t="shared" ca="1" si="53"/>
        <v/>
      </c>
      <c r="Z663" s="361" t="str">
        <f t="shared" ca="1" si="54"/>
        <v/>
      </c>
      <c r="AA663" s="483">
        <f>料單!$K$3</f>
        <v>0</v>
      </c>
      <c r="AB663" s="483" t="str">
        <f>料單!$L$3</f>
        <v>拉、KD</v>
      </c>
    </row>
    <row r="664" spans="1:28" x14ac:dyDescent="0.25">
      <c r="A664" s="174">
        <f t="shared" si="50"/>
        <v>663</v>
      </c>
      <c r="B664" s="174" t="str">
        <f ca="1">料單!$C$1</f>
        <v>2026101401</v>
      </c>
      <c r="C664" s="174">
        <f>料單!$C$2</f>
        <v>0</v>
      </c>
      <c r="D664" s="6">
        <f>板材才數分析.!B664</f>
        <v>23</v>
      </c>
      <c r="E664" s="6">
        <f>板材才數分析.!C664</f>
        <v>0</v>
      </c>
      <c r="F664" s="6">
        <f>板材才數分析.!D664</f>
        <v>23003</v>
      </c>
      <c r="G664" s="6" t="str">
        <f ca="1">板材才數分析.!E664</f>
        <v>左側板</v>
      </c>
      <c r="H664" s="6">
        <f ca="1">板材才數分析.!F664</f>
        <v>0</v>
      </c>
      <c r="I664" s="6" t="str">
        <f ca="1">板材才數分析.!G664</f>
        <v>AA</v>
      </c>
      <c r="J664" s="6">
        <f ca="1">板材才數分析.!H664</f>
        <v>0</v>
      </c>
      <c r="K664" s="6" t="str">
        <f ca="1">板材才數分析.!I664</f>
        <v>AA</v>
      </c>
      <c r="L664" s="6">
        <f ca="1">板材才數分析.!J664</f>
        <v>18</v>
      </c>
      <c r="M664" s="6">
        <f ca="1">板材才數分析.!K664</f>
        <v>0</v>
      </c>
      <c r="N664" s="6" t="str">
        <f ca="1">板材才數分析.!L664</f>
        <v/>
      </c>
      <c r="O664" s="6">
        <f ca="1">板材才數分析.!M664</f>
        <v>0</v>
      </c>
      <c r="P664" t="str">
        <f ca="1">表格15[[#This Row],[封邊色號]]</f>
        <v/>
      </c>
      <c r="Q664" s="174" t="str">
        <f ca="1">IF(VLOOKUP(F664,料單!$C:$P,14,FALSE)="","",VLOOKUP(F664,料單!$C:$P,14,FALSE))</f>
        <v>背板溝</v>
      </c>
      <c r="R664" s="174" t="str">
        <f ca="1">IF(VLOOKUP(F664,料單!$C:$Q,15,FALSE)="","",VLOOKUP(F664,料單!$C:$Q,15,FALSE))</f>
        <v>面</v>
      </c>
      <c r="S664" s="174" t="str">
        <f ca="1">IF(VLOOKUP(F664,料單!$C:$R,16,FALSE)="","",VLOOKUP(F664,料單!$C:$R,16,FALSE))</f>
        <v>排</v>
      </c>
      <c r="T664" s="174" t="str">
        <f ca="1">IF(VLOOKUP(F664,料單!$C:$S,17,FALSE)="","",VLOOKUP(F664,料單!$C:$S,17,FALSE))</f>
        <v/>
      </c>
      <c r="U664" s="174" t="str">
        <f ca="1">_xlfn.IFNA(VLOOKUP(VLOOKUP(F664,料單!C:T,18,FALSE),資料庫!AM:AN,2,FALSE),"A")</f>
        <v>A</v>
      </c>
      <c r="V664" s="174">
        <f ca="1">IF(VLOOKUP(F664,料單!C:U,19,FALSE)="","",VLOOKUP(F664,料單!C:U,19,FALSE))</f>
        <v>1</v>
      </c>
      <c r="W664" s="361" t="str">
        <f t="shared" ca="1" si="51"/>
        <v>A</v>
      </c>
      <c r="X664" s="361" t="str">
        <f t="shared" ca="1" si="52"/>
        <v>A</v>
      </c>
      <c r="Y664" s="361" t="str">
        <f t="shared" ca="1" si="53"/>
        <v>A</v>
      </c>
      <c r="Z664" s="361" t="str">
        <f t="shared" ca="1" si="54"/>
        <v>A</v>
      </c>
      <c r="AA664" s="483">
        <f>料單!$K$3</f>
        <v>0</v>
      </c>
      <c r="AB664" s="483" t="str">
        <f>料單!$L$3</f>
        <v>拉、KD</v>
      </c>
    </row>
    <row r="665" spans="1:28" x14ac:dyDescent="0.25">
      <c r="A665" s="174">
        <f t="shared" si="50"/>
        <v>664</v>
      </c>
      <c r="B665" s="174" t="str">
        <f ca="1">料單!$C$1</f>
        <v>2026101401</v>
      </c>
      <c r="C665" s="174">
        <f>料單!$C$2</f>
        <v>0</v>
      </c>
      <c r="D665" s="6">
        <f>板材才數分析.!B665</f>
        <v>23</v>
      </c>
      <c r="E665" s="6">
        <f>板材才數分析.!C665</f>
        <v>0</v>
      </c>
      <c r="F665" s="6">
        <f>板材才數分析.!D665</f>
        <v>23004</v>
      </c>
      <c r="G665" s="6" t="str">
        <f ca="1">板材才數分析.!E665</f>
        <v>右側板</v>
      </c>
      <c r="H665" s="6">
        <f ca="1">板材才數分析.!F665</f>
        <v>0</v>
      </c>
      <c r="I665" s="6" t="str">
        <f ca="1">板材才數分析.!G665</f>
        <v>AA</v>
      </c>
      <c r="J665" s="6">
        <f ca="1">板材才數分析.!H665</f>
        <v>0</v>
      </c>
      <c r="K665" s="6" t="str">
        <f ca="1">板材才數分析.!I665</f>
        <v>AA</v>
      </c>
      <c r="L665" s="6">
        <f ca="1">板材才數分析.!J665</f>
        <v>18</v>
      </c>
      <c r="M665" s="6">
        <f ca="1">板材才數分析.!K665</f>
        <v>0</v>
      </c>
      <c r="N665" s="6" t="str">
        <f ca="1">板材才數分析.!L665</f>
        <v/>
      </c>
      <c r="O665" s="6">
        <f ca="1">板材才數分析.!M665</f>
        <v>0</v>
      </c>
      <c r="P665" t="str">
        <f ca="1">表格15[[#This Row],[封邊色號]]</f>
        <v/>
      </c>
      <c r="Q665" s="174" t="str">
        <f ca="1">IF(VLOOKUP(F665,料單!$C:$P,14,FALSE)="","",VLOOKUP(F665,料單!$C:$P,14,FALSE))</f>
        <v>背板溝</v>
      </c>
      <c r="R665" s="174" t="str">
        <f ca="1">IF(VLOOKUP(F665,料單!$C:$Q,15,FALSE)="","",VLOOKUP(F665,料單!$C:$Q,15,FALSE))</f>
        <v>面</v>
      </c>
      <c r="S665" s="174" t="str">
        <f ca="1">IF(VLOOKUP(F665,料單!$C:$R,16,FALSE)="","",VLOOKUP(F665,料單!$C:$R,16,FALSE))</f>
        <v>排</v>
      </c>
      <c r="T665" s="174" t="str">
        <f ca="1">IF(VLOOKUP(F665,料單!$C:$S,17,FALSE)="","",VLOOKUP(F665,料單!$C:$S,17,FALSE))</f>
        <v/>
      </c>
      <c r="U665" s="174" t="str">
        <f ca="1">_xlfn.IFNA(VLOOKUP(VLOOKUP(F665,料單!C:T,18,FALSE),資料庫!AM:AN,2,FALSE),"A")</f>
        <v>A</v>
      </c>
      <c r="V665" s="174">
        <f ca="1">IF(VLOOKUP(F665,料單!C:U,19,FALSE)="","",VLOOKUP(F665,料單!C:U,19,FALSE))</f>
        <v>1</v>
      </c>
      <c r="W665" s="361" t="str">
        <f t="shared" ca="1" si="51"/>
        <v>A</v>
      </c>
      <c r="X665" s="361" t="str">
        <f t="shared" ca="1" si="52"/>
        <v>A</v>
      </c>
      <c r="Y665" s="361" t="str">
        <f t="shared" ca="1" si="53"/>
        <v>A</v>
      </c>
      <c r="Z665" s="361" t="str">
        <f t="shared" ca="1" si="54"/>
        <v>A</v>
      </c>
      <c r="AA665" s="483">
        <f>料單!$K$3</f>
        <v>0</v>
      </c>
      <c r="AB665" s="483" t="str">
        <f>料單!$L$3</f>
        <v>拉、KD</v>
      </c>
    </row>
    <row r="666" spans="1:28" x14ac:dyDescent="0.25">
      <c r="A666" s="174">
        <f t="shared" si="50"/>
        <v>665</v>
      </c>
      <c r="B666" s="174" t="str">
        <f ca="1">料單!$C$1</f>
        <v>2026101401</v>
      </c>
      <c r="C666" s="174">
        <f>料單!$C$2</f>
        <v>0</v>
      </c>
      <c r="D666" s="6">
        <f>板材才數分析.!B666</f>
        <v>23</v>
      </c>
      <c r="E666" s="6">
        <f>板材才數分析.!C666</f>
        <v>0</v>
      </c>
      <c r="F666" s="6">
        <f>板材才數分析.!D666</f>
        <v>23005</v>
      </c>
      <c r="G666" s="6" t="str">
        <f ca="1">板材才數分析.!E666</f>
        <v>背板</v>
      </c>
      <c r="H666" s="6">
        <f ca="1">板材才數分析.!F666</f>
        <v>-22</v>
      </c>
      <c r="I666" s="6" t="str">
        <f ca="1">板材才數分析.!G666</f>
        <v/>
      </c>
      <c r="J666" s="6">
        <f ca="1">板材才數分析.!H666</f>
        <v>-22</v>
      </c>
      <c r="K666" s="6" t="str">
        <f ca="1">板材才數分析.!I666</f>
        <v/>
      </c>
      <c r="L666" s="6">
        <f ca="1">板材才數分析.!J666</f>
        <v>4</v>
      </c>
      <c r="M666" s="6">
        <f ca="1">板材才數分析.!K666</f>
        <v>0</v>
      </c>
      <c r="N666" s="6" t="str">
        <f ca="1">板材才數分析.!L666</f>
        <v/>
      </c>
      <c r="O666" s="6">
        <f ca="1">板材才數分析.!M666</f>
        <v>0</v>
      </c>
      <c r="P666" t="str">
        <f ca="1">表格15[[#This Row],[封邊色號]]</f>
        <v/>
      </c>
      <c r="Q666" s="174" t="str">
        <f ca="1">IF(VLOOKUP(F666,料單!$C:$P,14,FALSE)="","",VLOOKUP(F666,料單!$C:$P,14,FALSE))</f>
        <v/>
      </c>
      <c r="R666" s="174" t="str">
        <f ca="1">IF(VLOOKUP(F666,料單!$C:$Q,15,FALSE)="","",VLOOKUP(F666,料單!$C:$Q,15,FALSE))</f>
        <v/>
      </c>
      <c r="S666" s="174" t="str">
        <f ca="1">IF(VLOOKUP(F666,料單!$C:$R,16,FALSE)="","",VLOOKUP(F666,料單!$C:$R,16,FALSE))</f>
        <v/>
      </c>
      <c r="T666" s="174" t="str">
        <f ca="1">IF(VLOOKUP(F666,料單!$C:$S,17,FALSE)="","",VLOOKUP(F666,料單!$C:$S,17,FALSE))</f>
        <v/>
      </c>
      <c r="U666" s="174" t="str">
        <f ca="1">_xlfn.IFNA(VLOOKUP(VLOOKUP(F666,料單!C:T,18,FALSE),資料庫!AM:AN,2,FALSE),"A")</f>
        <v>A</v>
      </c>
      <c r="V666" s="174">
        <f ca="1">IF(VLOOKUP(F666,料單!C:U,19,FALSE)="","",VLOOKUP(F666,料單!C:U,19,FALSE))</f>
        <v>1</v>
      </c>
      <c r="W666" s="361" t="str">
        <f t="shared" ca="1" si="51"/>
        <v/>
      </c>
      <c r="X666" s="361" t="str">
        <f t="shared" ca="1" si="52"/>
        <v/>
      </c>
      <c r="Y666" s="361" t="str">
        <f t="shared" ca="1" si="53"/>
        <v/>
      </c>
      <c r="Z666" s="361" t="str">
        <f t="shared" ca="1" si="54"/>
        <v/>
      </c>
      <c r="AA666" s="483">
        <f>料單!$K$3</f>
        <v>0</v>
      </c>
      <c r="AB666" s="483" t="str">
        <f>料單!$L$3</f>
        <v>拉、KD</v>
      </c>
    </row>
    <row r="667" spans="1:28" x14ac:dyDescent="0.25">
      <c r="A667" s="174">
        <f t="shared" si="50"/>
        <v>666</v>
      </c>
      <c r="B667" s="174" t="str">
        <f ca="1">料單!$C$1</f>
        <v>2026101401</v>
      </c>
      <c r="C667" s="174">
        <f>料單!$C$2</f>
        <v>0</v>
      </c>
      <c r="D667" s="6">
        <f>板材才數分析.!B667</f>
        <v>23</v>
      </c>
      <c r="E667" s="6">
        <f>板材才數分析.!C667</f>
        <v>0</v>
      </c>
      <c r="F667" s="6">
        <f>板材才數分析.!D667</f>
        <v>23006</v>
      </c>
      <c r="G667" s="6" t="str">
        <f ca="1">板材才數分析.!E667</f>
        <v>背拉桿</v>
      </c>
      <c r="H667" s="6">
        <f ca="1">板材才數分析.!F667</f>
        <v>-36</v>
      </c>
      <c r="I667" s="6" t="str">
        <f ca="1">板材才數分析.!G667</f>
        <v>AA</v>
      </c>
      <c r="J667" s="6">
        <f ca="1">板材才數分析.!H667</f>
        <v>120</v>
      </c>
      <c r="K667" s="6" t="str">
        <f ca="1">板材才數分析.!I667</f>
        <v/>
      </c>
      <c r="L667" s="6">
        <f ca="1">板材才數分析.!J667</f>
        <v>18</v>
      </c>
      <c r="M667" s="6">
        <f ca="1">板材才數分析.!K667</f>
        <v>0</v>
      </c>
      <c r="N667" s="6" t="str">
        <f ca="1">板材才數分析.!L667</f>
        <v/>
      </c>
      <c r="O667" s="6">
        <f ca="1">板材才數分析.!M667</f>
        <v>0</v>
      </c>
      <c r="P667" t="str">
        <f ca="1">表格15[[#This Row],[封邊色號]]</f>
        <v/>
      </c>
      <c r="Q667" s="174" t="str">
        <f ca="1">IF(VLOOKUP(F667,料單!$C:$P,14,FALSE)="","",VLOOKUP(F667,料單!$C:$P,14,FALSE))</f>
        <v/>
      </c>
      <c r="R667" s="174" t="str">
        <f ca="1">IF(VLOOKUP(F667,料單!$C:$Q,15,FALSE)="","",VLOOKUP(F667,料單!$C:$Q,15,FALSE))</f>
        <v>側</v>
      </c>
      <c r="S667" s="174" t="str">
        <f ca="1">IF(VLOOKUP(F667,料單!$C:$R,16,FALSE)="","",VLOOKUP(F667,料單!$C:$R,16,FALSE))</f>
        <v/>
      </c>
      <c r="T667" s="174" t="str">
        <f ca="1">IF(VLOOKUP(F667,料單!$C:$S,17,FALSE)="","",VLOOKUP(F667,料單!$C:$S,17,FALSE))</f>
        <v/>
      </c>
      <c r="U667" s="174" t="str">
        <f ca="1">_xlfn.IFNA(VLOOKUP(VLOOKUP(F667,料單!C:T,18,FALSE),資料庫!AM:AN,2,FALSE),"A")</f>
        <v>A</v>
      </c>
      <c r="V667" s="174">
        <f ca="1">IF(VLOOKUP(F667,料單!C:U,19,FALSE)="","",VLOOKUP(F667,料單!C:U,19,FALSE))</f>
        <v>1</v>
      </c>
      <c r="W667" s="361" t="str">
        <f t="shared" ca="1" si="51"/>
        <v>A</v>
      </c>
      <c r="X667" s="361" t="str">
        <f t="shared" ca="1" si="52"/>
        <v>A</v>
      </c>
      <c r="Y667" s="361" t="str">
        <f t="shared" ca="1" si="53"/>
        <v/>
      </c>
      <c r="Z667" s="361" t="str">
        <f t="shared" ca="1" si="54"/>
        <v/>
      </c>
      <c r="AA667" s="483">
        <f>料單!$K$3</f>
        <v>0</v>
      </c>
      <c r="AB667" s="483" t="str">
        <f>料單!$L$3</f>
        <v>拉、KD</v>
      </c>
    </row>
    <row r="668" spans="1:28" x14ac:dyDescent="0.25">
      <c r="A668" s="174">
        <f t="shared" si="50"/>
        <v>667</v>
      </c>
      <c r="B668" s="174" t="str">
        <f ca="1">料單!$C$1</f>
        <v>2026101401</v>
      </c>
      <c r="C668" s="174">
        <f>料單!$C$2</f>
        <v>0</v>
      </c>
      <c r="D668" s="6">
        <f>板材才數分析.!B668</f>
        <v>23</v>
      </c>
      <c r="E668" s="6">
        <f>板材才數分析.!C668</f>
        <v>0</v>
      </c>
      <c r="F668" s="6">
        <f>板材才數分析.!D668</f>
        <v>23007</v>
      </c>
      <c r="G668" s="6" t="str">
        <f ca="1">板材才數分析.!E668</f>
        <v>中立板</v>
      </c>
      <c r="H668" s="6">
        <f ca="1">板材才數分析.!F668</f>
        <v>-36</v>
      </c>
      <c r="I668" s="6" t="str">
        <f ca="1">板材才數分析.!G668</f>
        <v>AA</v>
      </c>
      <c r="J668" s="6">
        <f ca="1">板材才數分析.!H668</f>
        <v>-22</v>
      </c>
      <c r="K668" s="6" t="str">
        <f ca="1">板材才數分析.!I668</f>
        <v/>
      </c>
      <c r="L668" s="6">
        <f ca="1">板材才數分析.!J668</f>
        <v>18</v>
      </c>
      <c r="M668" s="6">
        <f ca="1">板材才數分析.!K668</f>
        <v>0</v>
      </c>
      <c r="N668" s="6" t="str">
        <f ca="1">板材才數分析.!L668</f>
        <v/>
      </c>
      <c r="O668" s="6">
        <f ca="1">板材才數分析.!M668</f>
        <v>0</v>
      </c>
      <c r="P668" t="str">
        <f ca="1">表格15[[#This Row],[封邊色號]]</f>
        <v/>
      </c>
      <c r="Q668" s="174" t="str">
        <f ca="1">IF(VLOOKUP(F668,料單!$C:$P,14,FALSE)="","",VLOOKUP(F668,料單!$C:$P,14,FALSE))</f>
        <v/>
      </c>
      <c r="R668" s="174" t="str">
        <f ca="1">IF(VLOOKUP(F668,料單!$C:$Q,15,FALSE)="","",VLOOKUP(F668,料單!$C:$Q,15,FALSE))</f>
        <v>側</v>
      </c>
      <c r="S668" s="174" t="str">
        <f ca="1">IF(VLOOKUP(F668,料單!$C:$R,16,FALSE)="","",VLOOKUP(F668,料單!$C:$R,16,FALSE))</f>
        <v>排</v>
      </c>
      <c r="T668" s="174" t="str">
        <f ca="1">IF(VLOOKUP(F668,料單!$C:$S,17,FALSE)="","",VLOOKUP(F668,料單!$C:$S,17,FALSE))</f>
        <v/>
      </c>
      <c r="U668" s="174" t="str">
        <f ca="1">_xlfn.IFNA(VLOOKUP(VLOOKUP(F668,料單!C:T,18,FALSE),資料庫!AM:AN,2,FALSE),"A")</f>
        <v>A</v>
      </c>
      <c r="V668" s="174">
        <f ca="1">IF(VLOOKUP(F668,料單!C:U,19,FALSE)="","",VLOOKUP(F668,料單!C:U,19,FALSE))</f>
        <v>1</v>
      </c>
      <c r="W668" s="361" t="str">
        <f t="shared" ca="1" si="51"/>
        <v>A</v>
      </c>
      <c r="X668" s="361" t="str">
        <f t="shared" ca="1" si="52"/>
        <v>A</v>
      </c>
      <c r="Y668" s="361" t="str">
        <f t="shared" ca="1" si="53"/>
        <v/>
      </c>
      <c r="Z668" s="361" t="str">
        <f t="shared" ca="1" si="54"/>
        <v/>
      </c>
      <c r="AA668" s="483">
        <f>料單!$K$3</f>
        <v>0</v>
      </c>
      <c r="AB668" s="483" t="str">
        <f>料單!$L$3</f>
        <v>拉、KD</v>
      </c>
    </row>
    <row r="669" spans="1:28" x14ac:dyDescent="0.25">
      <c r="A669" s="174">
        <f t="shared" si="50"/>
        <v>668</v>
      </c>
      <c r="B669" s="174" t="str">
        <f ca="1">料單!$C$1</f>
        <v>2026101401</v>
      </c>
      <c r="C669" s="174">
        <f>料單!$C$2</f>
        <v>0</v>
      </c>
      <c r="D669" s="6">
        <f>板材才數分析.!B669</f>
        <v>23</v>
      </c>
      <c r="E669" s="6">
        <f>板材才數分析.!C669</f>
        <v>0</v>
      </c>
      <c r="F669" s="6">
        <f>板材才數分析.!D669</f>
        <v>23008</v>
      </c>
      <c r="G669" s="6" t="str">
        <f ca="1">板材才數分析.!E669</f>
        <v>活隔</v>
      </c>
      <c r="H669" s="6">
        <f ca="1">板材才數分析.!F669</f>
        <v>0</v>
      </c>
      <c r="I669" s="6" t="str">
        <f ca="1">板材才數分析.!G669</f>
        <v>AA</v>
      </c>
      <c r="J669" s="6">
        <f ca="1">板材才數分析.!H669</f>
        <v>-32</v>
      </c>
      <c r="K669" s="6" t="str">
        <f ca="1">板材才數分析.!I669</f>
        <v>AA</v>
      </c>
      <c r="L669" s="6">
        <f ca="1">板材才數分析.!J669</f>
        <v>18</v>
      </c>
      <c r="M669" s="6">
        <f ca="1">板材才數分析.!K669</f>
        <v>0</v>
      </c>
      <c r="N669" s="6" t="str">
        <f ca="1">板材才數分析.!L669</f>
        <v/>
      </c>
      <c r="O669" s="6">
        <f ca="1">板材才數分析.!M669</f>
        <v>0</v>
      </c>
      <c r="P669" t="str">
        <f ca="1">表格15[[#This Row],[封邊色號]]</f>
        <v/>
      </c>
      <c r="Q669" s="174" t="str">
        <f ca="1">IF(VLOOKUP(F669,料單!$C:$P,14,FALSE)="","",VLOOKUP(F669,料單!$C:$P,14,FALSE))</f>
        <v/>
      </c>
      <c r="R669" s="174" t="str">
        <f ca="1">IF(VLOOKUP(F669,料單!$C:$Q,15,FALSE)="","",VLOOKUP(F669,料單!$C:$Q,15,FALSE))</f>
        <v/>
      </c>
      <c r="S669" s="174" t="str">
        <f ca="1">IF(VLOOKUP(F669,料單!$C:$R,16,FALSE)="","",VLOOKUP(F669,料單!$C:$R,16,FALSE))</f>
        <v/>
      </c>
      <c r="T669" s="174" t="str">
        <f ca="1">IF(VLOOKUP(F669,料單!$C:$S,17,FALSE)="","",VLOOKUP(F669,料單!$C:$S,17,FALSE))</f>
        <v/>
      </c>
      <c r="U669" s="174" t="str">
        <f ca="1">_xlfn.IFNA(VLOOKUP(VLOOKUP(F669,料單!C:T,18,FALSE),資料庫!AM:AN,2,FALSE),"A")</f>
        <v>A</v>
      </c>
      <c r="V669" s="174">
        <f ca="1">IF(VLOOKUP(F669,料單!C:U,19,FALSE)="","",VLOOKUP(F669,料單!C:U,19,FALSE))</f>
        <v>1</v>
      </c>
      <c r="W669" s="361" t="str">
        <f t="shared" ca="1" si="51"/>
        <v>A</v>
      </c>
      <c r="X669" s="361" t="str">
        <f t="shared" ca="1" si="52"/>
        <v>A</v>
      </c>
      <c r="Y669" s="361" t="str">
        <f t="shared" ca="1" si="53"/>
        <v>A</v>
      </c>
      <c r="Z669" s="361" t="str">
        <f t="shared" ca="1" si="54"/>
        <v>A</v>
      </c>
      <c r="AA669" s="483">
        <f>料單!$K$3</f>
        <v>0</v>
      </c>
      <c r="AB669" s="483" t="str">
        <f>料單!$L$3</f>
        <v>拉、KD</v>
      </c>
    </row>
    <row r="670" spans="1:28" x14ac:dyDescent="0.25">
      <c r="A670" s="174">
        <f t="shared" si="50"/>
        <v>669</v>
      </c>
      <c r="B670" s="174" t="str">
        <f ca="1">料單!$C$1</f>
        <v>2026101401</v>
      </c>
      <c r="C670" s="174">
        <f>料單!$C$2</f>
        <v>0</v>
      </c>
      <c r="D670" s="6">
        <f>板材才數分析.!B670</f>
        <v>23</v>
      </c>
      <c r="E670" s="6">
        <f>板材才數分析.!C670</f>
        <v>0</v>
      </c>
      <c r="F670" s="6">
        <f>板材才數分析.!D670</f>
        <v>23009</v>
      </c>
      <c r="G670" s="6" t="str">
        <f ca="1">板材才數分析.!E670</f>
        <v>固隔</v>
      </c>
      <c r="H670" s="6">
        <f ca="1">板材才數分析.!F670</f>
        <v>0</v>
      </c>
      <c r="I670" s="6" t="str">
        <f ca="1">板材才數分析.!G670</f>
        <v>AA</v>
      </c>
      <c r="J670" s="6">
        <f ca="1">板材才數分析.!H670</f>
        <v>-22</v>
      </c>
      <c r="K670" s="6" t="str">
        <f ca="1">板材才數分析.!I670</f>
        <v/>
      </c>
      <c r="L670" s="6">
        <f ca="1">板材才數分析.!J670</f>
        <v>18</v>
      </c>
      <c r="M670" s="6">
        <f ca="1">板材才數分析.!K670</f>
        <v>0</v>
      </c>
      <c r="N670" s="6" t="str">
        <f ca="1">板材才數分析.!L670</f>
        <v/>
      </c>
      <c r="O670" s="6">
        <f ca="1">板材才數分析.!M670</f>
        <v>0</v>
      </c>
      <c r="P670" t="str">
        <f ca="1">表格15[[#This Row],[封邊色號]]</f>
        <v/>
      </c>
      <c r="Q670" s="174" t="str">
        <f ca="1">IF(VLOOKUP(F670,料單!$C:$P,14,FALSE)="","",VLOOKUP(F670,料單!$C:$P,14,FALSE))</f>
        <v/>
      </c>
      <c r="R670" s="174" t="str">
        <f ca="1">IF(VLOOKUP(F670,料單!$C:$Q,15,FALSE)="","",VLOOKUP(F670,料單!$C:$Q,15,FALSE))</f>
        <v>固</v>
      </c>
      <c r="S670" s="174" t="str">
        <f ca="1">IF(VLOOKUP(F670,料單!$C:$R,16,FALSE)="","",VLOOKUP(F670,料單!$C:$R,16,FALSE))</f>
        <v/>
      </c>
      <c r="T670" s="174" t="str">
        <f ca="1">IF(VLOOKUP(F670,料單!$C:$S,17,FALSE)="","",VLOOKUP(F670,料單!$C:$S,17,FALSE))</f>
        <v/>
      </c>
      <c r="U670" s="174" t="str">
        <f ca="1">_xlfn.IFNA(VLOOKUP(VLOOKUP(F670,料單!C:T,18,FALSE),資料庫!AM:AN,2,FALSE),"A")</f>
        <v>A</v>
      </c>
      <c r="V670" s="174">
        <f ca="1">IF(VLOOKUP(F670,料單!C:U,19,FALSE)="","",VLOOKUP(F670,料單!C:U,19,FALSE))</f>
        <v>1</v>
      </c>
      <c r="W670" s="361" t="str">
        <f t="shared" ca="1" si="51"/>
        <v>A</v>
      </c>
      <c r="X670" s="361" t="str">
        <f t="shared" ca="1" si="52"/>
        <v>A</v>
      </c>
      <c r="Y670" s="361" t="str">
        <f t="shared" ca="1" si="53"/>
        <v/>
      </c>
      <c r="Z670" s="361" t="str">
        <f t="shared" ca="1" si="54"/>
        <v/>
      </c>
      <c r="AA670" s="483">
        <f>料單!$K$3</f>
        <v>0</v>
      </c>
      <c r="AB670" s="483" t="str">
        <f>料單!$L$3</f>
        <v>拉、KD</v>
      </c>
    </row>
    <row r="671" spans="1:28" x14ac:dyDescent="0.25">
      <c r="A671" s="174">
        <f t="shared" si="50"/>
        <v>670</v>
      </c>
      <c r="B671" s="174" t="str">
        <f ca="1">料單!$C$1</f>
        <v>2026101401</v>
      </c>
      <c r="C671" s="174">
        <f>料單!$C$2</f>
        <v>0</v>
      </c>
      <c r="D671" s="6">
        <f>板材才數分析.!B671</f>
        <v>23</v>
      </c>
      <c r="E671" s="6">
        <f>板材才數分析.!C671</f>
        <v>0</v>
      </c>
      <c r="F671" s="6">
        <f>板材才數分析.!D671</f>
        <v>23010</v>
      </c>
      <c r="G671" s="6" t="str">
        <f ca="1">板材才數分析.!E671</f>
        <v>左門板</v>
      </c>
      <c r="H671" s="6">
        <f ca="1">板材才數分析.!F671</f>
        <v>0</v>
      </c>
      <c r="I671" s="6" t="str">
        <f ca="1">板材才數分析.!G671</f>
        <v>AA</v>
      </c>
      <c r="J671" s="6">
        <f ca="1">板材才數分析.!H671</f>
        <v>-4</v>
      </c>
      <c r="K671" s="6" t="str">
        <f ca="1">板材才數分析.!I671</f>
        <v>AA</v>
      </c>
      <c r="L671" s="6">
        <f ca="1">板材才數分析.!J671</f>
        <v>18</v>
      </c>
      <c r="M671" s="6">
        <f ca="1">板材才數分析.!K671</f>
        <v>0</v>
      </c>
      <c r="N671" s="6" t="str">
        <f ca="1">板材才數分析.!L671</f>
        <v/>
      </c>
      <c r="O671" s="6">
        <f ca="1">板材才數分析.!M671</f>
        <v>0</v>
      </c>
      <c r="P671" t="str">
        <f ca="1">表格15[[#This Row],[封邊色號]]</f>
        <v/>
      </c>
      <c r="Q671" s="174" t="str">
        <f ca="1">IF(VLOOKUP(F671,料單!$C:$P,14,FALSE)="","",VLOOKUP(F671,料單!$C:$P,14,FALSE))</f>
        <v>鉸2</v>
      </c>
      <c r="R671" s="174" t="str">
        <f ca="1">IF(VLOOKUP(F671,料單!$C:$Q,15,FALSE)="","",VLOOKUP(F671,料單!$C:$Q,15,FALSE))</f>
        <v/>
      </c>
      <c r="S671" s="174" t="str">
        <f ca="1">IF(VLOOKUP(F671,料單!$C:$R,16,FALSE)="","",VLOOKUP(F671,料單!$C:$R,16,FALSE))</f>
        <v/>
      </c>
      <c r="T671" s="174" t="str">
        <f ca="1">IF(VLOOKUP(F671,料單!$C:$S,17,FALSE)="","",VLOOKUP(F671,料單!$C:$S,17,FALSE))</f>
        <v/>
      </c>
      <c r="U671" s="174" t="str">
        <f ca="1">_xlfn.IFNA(VLOOKUP(VLOOKUP(F671,料單!C:T,18,FALSE),資料庫!AM:AN,2,FALSE),"A")</f>
        <v>A</v>
      </c>
      <c r="V671" s="174">
        <f ca="1">IF(VLOOKUP(F671,料單!C:U,19,FALSE)="","",VLOOKUP(F671,料單!C:U,19,FALSE))</f>
        <v>1</v>
      </c>
      <c r="W671" s="361" t="str">
        <f t="shared" ca="1" si="51"/>
        <v>A</v>
      </c>
      <c r="X671" s="361" t="str">
        <f t="shared" ca="1" si="52"/>
        <v>A</v>
      </c>
      <c r="Y671" s="361" t="str">
        <f t="shared" ca="1" si="53"/>
        <v>A</v>
      </c>
      <c r="Z671" s="361" t="str">
        <f t="shared" ca="1" si="54"/>
        <v>A</v>
      </c>
      <c r="AA671" s="483">
        <f>料單!$K$3</f>
        <v>0</v>
      </c>
      <c r="AB671" s="483" t="str">
        <f>料單!$L$3</f>
        <v>拉、KD</v>
      </c>
    </row>
    <row r="672" spans="1:28" x14ac:dyDescent="0.25">
      <c r="A672" s="174">
        <f t="shared" si="50"/>
        <v>671</v>
      </c>
      <c r="B672" s="174" t="str">
        <f ca="1">料單!$C$1</f>
        <v>2026101401</v>
      </c>
      <c r="C672" s="174">
        <f>料單!$C$2</f>
        <v>0</v>
      </c>
      <c r="D672" s="6">
        <f>板材才數分析.!B672</f>
        <v>23</v>
      </c>
      <c r="E672" s="6">
        <f>板材才數分析.!C672</f>
        <v>0</v>
      </c>
      <c r="F672" s="6">
        <f>板材才數分析.!D672</f>
        <v>23011</v>
      </c>
      <c r="G672" s="6" t="str">
        <f ca="1">板材才數分析.!E672</f>
        <v>右門板</v>
      </c>
      <c r="H672" s="6">
        <f ca="1">板材才數分析.!F672</f>
        <v>0</v>
      </c>
      <c r="I672" s="6" t="str">
        <f ca="1">板材才數分析.!G672</f>
        <v>AA</v>
      </c>
      <c r="J672" s="6">
        <f ca="1">板材才數分析.!H672</f>
        <v>-4</v>
      </c>
      <c r="K672" s="6" t="str">
        <f ca="1">板材才數分析.!I672</f>
        <v>AA</v>
      </c>
      <c r="L672" s="6">
        <f ca="1">板材才數分析.!J672</f>
        <v>18</v>
      </c>
      <c r="M672" s="6">
        <f ca="1">板材才數分析.!K672</f>
        <v>0</v>
      </c>
      <c r="N672" s="6" t="str">
        <f ca="1">板材才數分析.!L672</f>
        <v/>
      </c>
      <c r="O672" s="6">
        <f ca="1">板材才數分析.!M672</f>
        <v>0</v>
      </c>
      <c r="P672" t="str">
        <f ca="1">表格15[[#This Row],[封邊色號]]</f>
        <v/>
      </c>
      <c r="Q672" s="174" t="str">
        <f ca="1">IF(VLOOKUP(F672,料單!$C:$P,14,FALSE)="","",VLOOKUP(F672,料單!$C:$P,14,FALSE))</f>
        <v>鉸2</v>
      </c>
      <c r="R672" s="174" t="str">
        <f ca="1">IF(VLOOKUP(F672,料單!$C:$Q,15,FALSE)="","",VLOOKUP(F672,料單!$C:$Q,15,FALSE))</f>
        <v/>
      </c>
      <c r="S672" s="174" t="str">
        <f ca="1">IF(VLOOKUP(F672,料單!$C:$R,16,FALSE)="","",VLOOKUP(F672,料單!$C:$R,16,FALSE))</f>
        <v/>
      </c>
      <c r="T672" s="174" t="str">
        <f ca="1">IF(VLOOKUP(F672,料單!$C:$S,17,FALSE)="","",VLOOKUP(F672,料單!$C:$S,17,FALSE))</f>
        <v/>
      </c>
      <c r="U672" s="174" t="str">
        <f ca="1">_xlfn.IFNA(VLOOKUP(VLOOKUP(F672,料單!C:T,18,FALSE),資料庫!AM:AN,2,FALSE),"A")</f>
        <v>A</v>
      </c>
      <c r="V672" s="174">
        <f ca="1">IF(VLOOKUP(F672,料單!C:U,19,FALSE)="","",VLOOKUP(F672,料單!C:U,19,FALSE))</f>
        <v>1</v>
      </c>
      <c r="W672" s="361" t="str">
        <f t="shared" ca="1" si="51"/>
        <v>A</v>
      </c>
      <c r="X672" s="361" t="str">
        <f t="shared" ca="1" si="52"/>
        <v>A</v>
      </c>
      <c r="Y672" s="361" t="str">
        <f t="shared" ca="1" si="53"/>
        <v>A</v>
      </c>
      <c r="Z672" s="361" t="str">
        <f t="shared" ca="1" si="54"/>
        <v>A</v>
      </c>
      <c r="AA672" s="483">
        <f>料單!$K$3</f>
        <v>0</v>
      </c>
      <c r="AB672" s="483" t="str">
        <f>料單!$L$3</f>
        <v>拉、KD</v>
      </c>
    </row>
    <row r="673" spans="1:28" x14ac:dyDescent="0.25">
      <c r="A673" s="174">
        <f t="shared" si="50"/>
        <v>672</v>
      </c>
      <c r="B673" s="174" t="str">
        <f ca="1">料單!$C$1</f>
        <v>2026101401</v>
      </c>
      <c r="C673" s="174">
        <f>料單!$C$2</f>
        <v>0</v>
      </c>
      <c r="D673" s="6">
        <f>板材才數分析.!B673</f>
        <v>23</v>
      </c>
      <c r="E673" s="6">
        <f>板材才數分析.!C673</f>
        <v>0</v>
      </c>
      <c r="F673" s="6">
        <f>板材才數分析.!D673</f>
        <v>23012</v>
      </c>
      <c r="G673" s="6">
        <f ca="1">板材才數分析.!E673</f>
        <v>0</v>
      </c>
      <c r="H673" s="6">
        <f ca="1">板材才數分析.!F673</f>
        <v>0</v>
      </c>
      <c r="I673" s="6" t="str">
        <f ca="1">板材才數分析.!G673</f>
        <v/>
      </c>
      <c r="J673" s="6">
        <f ca="1">板材才數分析.!H673</f>
        <v>0</v>
      </c>
      <c r="K673" s="6" t="str">
        <f ca="1">板材才數分析.!I673</f>
        <v/>
      </c>
      <c r="L673" s="6">
        <f ca="1">板材才數分析.!J673</f>
        <v>0</v>
      </c>
      <c r="M673" s="6">
        <f ca="1">板材才數分析.!K673</f>
        <v>0</v>
      </c>
      <c r="N673" s="6" t="str">
        <f ca="1">板材才數分析.!L673</f>
        <v/>
      </c>
      <c r="O673" s="6">
        <f ca="1">板材才數分析.!M673</f>
        <v>0</v>
      </c>
      <c r="P673" t="str">
        <f ca="1">表格15[[#This Row],[封邊色號]]</f>
        <v/>
      </c>
      <c r="Q673" s="174" t="str">
        <f ca="1">IF(VLOOKUP(F673,料單!$C:$P,14,FALSE)="","",VLOOKUP(F673,料單!$C:$P,14,FALSE))</f>
        <v/>
      </c>
      <c r="R673" s="174" t="str">
        <f ca="1">IF(VLOOKUP(F673,料單!$C:$Q,15,FALSE)="","",VLOOKUP(F673,料單!$C:$Q,15,FALSE))</f>
        <v/>
      </c>
      <c r="S673" s="174" t="str">
        <f ca="1">IF(VLOOKUP(F673,料單!$C:$R,16,FALSE)="","",VLOOKUP(F673,料單!$C:$R,16,FALSE))</f>
        <v/>
      </c>
      <c r="T673" s="174" t="str">
        <f ca="1">IF(VLOOKUP(F673,料單!$C:$S,17,FALSE)="","",VLOOKUP(F673,料單!$C:$S,17,FALSE))</f>
        <v/>
      </c>
      <c r="U673" s="174" t="str">
        <f ca="1">_xlfn.IFNA(VLOOKUP(VLOOKUP(F673,料單!C:T,18,FALSE),資料庫!AM:AN,2,FALSE),"A")</f>
        <v>A</v>
      </c>
      <c r="V673" s="174" t="str">
        <f ca="1">IF(VLOOKUP(F673,料單!C:U,19,FALSE)="","",VLOOKUP(F673,料單!C:U,19,FALSE))</f>
        <v/>
      </c>
      <c r="W673" s="361" t="str">
        <f t="shared" ca="1" si="51"/>
        <v/>
      </c>
      <c r="X673" s="361" t="str">
        <f t="shared" ca="1" si="52"/>
        <v/>
      </c>
      <c r="Y673" s="361" t="str">
        <f t="shared" ca="1" si="53"/>
        <v/>
      </c>
      <c r="Z673" s="361" t="str">
        <f t="shared" ca="1" si="54"/>
        <v/>
      </c>
      <c r="AA673" s="483">
        <f>料單!$K$3</f>
        <v>0</v>
      </c>
      <c r="AB673" s="483" t="str">
        <f>料單!$L$3</f>
        <v>拉、KD</v>
      </c>
    </row>
    <row r="674" spans="1:28" x14ac:dyDescent="0.25">
      <c r="A674" s="174">
        <f t="shared" si="50"/>
        <v>673</v>
      </c>
      <c r="B674" s="174" t="str">
        <f ca="1">料單!$C$1</f>
        <v>2026101401</v>
      </c>
      <c r="C674" s="174">
        <f>料單!$C$2</f>
        <v>0</v>
      </c>
      <c r="D674" s="6">
        <f>板材才數分析.!B674</f>
        <v>23</v>
      </c>
      <c r="E674" s="6">
        <f>板材才數分析.!C674</f>
        <v>0</v>
      </c>
      <c r="F674" s="6">
        <f>板材才數分析.!D674</f>
        <v>23013</v>
      </c>
      <c r="G674" s="6">
        <f ca="1">板材才數分析.!E674</f>
        <v>0</v>
      </c>
      <c r="H674" s="6">
        <f ca="1">板材才數分析.!F674</f>
        <v>0</v>
      </c>
      <c r="I674" s="6" t="str">
        <f ca="1">板材才數分析.!G674</f>
        <v/>
      </c>
      <c r="J674" s="6">
        <f ca="1">板材才數分析.!H674</f>
        <v>0</v>
      </c>
      <c r="K674" s="6" t="str">
        <f ca="1">板材才數分析.!I674</f>
        <v/>
      </c>
      <c r="L674" s="6">
        <f ca="1">板材才數分析.!J674</f>
        <v>0</v>
      </c>
      <c r="M674" s="6">
        <f ca="1">板材才數分析.!K674</f>
        <v>0</v>
      </c>
      <c r="N674" s="6" t="str">
        <f ca="1">板材才數分析.!L674</f>
        <v/>
      </c>
      <c r="O674" s="6">
        <f ca="1">板材才數分析.!M674</f>
        <v>0</v>
      </c>
      <c r="P674" t="str">
        <f ca="1">表格15[[#This Row],[封邊色號]]</f>
        <v/>
      </c>
      <c r="Q674" s="174" t="str">
        <f ca="1">IF(VLOOKUP(F674,料單!$C:$P,14,FALSE)="","",VLOOKUP(F674,料單!$C:$P,14,FALSE))</f>
        <v/>
      </c>
      <c r="R674" s="174" t="str">
        <f ca="1">IF(VLOOKUP(F674,料單!$C:$Q,15,FALSE)="","",VLOOKUP(F674,料單!$C:$Q,15,FALSE))</f>
        <v/>
      </c>
      <c r="S674" s="174" t="str">
        <f ca="1">IF(VLOOKUP(F674,料單!$C:$R,16,FALSE)="","",VLOOKUP(F674,料單!$C:$R,16,FALSE))</f>
        <v/>
      </c>
      <c r="T674" s="174" t="str">
        <f ca="1">IF(VLOOKUP(F674,料單!$C:$S,17,FALSE)="","",VLOOKUP(F674,料單!$C:$S,17,FALSE))</f>
        <v/>
      </c>
      <c r="U674" s="174" t="str">
        <f ca="1">_xlfn.IFNA(VLOOKUP(VLOOKUP(F674,料單!C:T,18,FALSE),資料庫!AM:AN,2,FALSE),"A")</f>
        <v>A</v>
      </c>
      <c r="V674" s="174" t="str">
        <f ca="1">IF(VLOOKUP(F674,料單!C:U,19,FALSE)="","",VLOOKUP(F674,料單!C:U,19,FALSE))</f>
        <v/>
      </c>
      <c r="W674" s="361" t="str">
        <f t="shared" ca="1" si="51"/>
        <v/>
      </c>
      <c r="X674" s="361" t="str">
        <f t="shared" ca="1" si="52"/>
        <v/>
      </c>
      <c r="Y674" s="361" t="str">
        <f t="shared" ca="1" si="53"/>
        <v/>
      </c>
      <c r="Z674" s="361" t="str">
        <f t="shared" ca="1" si="54"/>
        <v/>
      </c>
      <c r="AA674" s="483">
        <f>料單!$K$3</f>
        <v>0</v>
      </c>
      <c r="AB674" s="483" t="str">
        <f>料單!$L$3</f>
        <v>拉、KD</v>
      </c>
    </row>
    <row r="675" spans="1:28" x14ac:dyDescent="0.25">
      <c r="A675" s="174">
        <f t="shared" si="50"/>
        <v>674</v>
      </c>
      <c r="B675" s="174" t="str">
        <f ca="1">料單!$C$1</f>
        <v>2026101401</v>
      </c>
      <c r="C675" s="174">
        <f>料單!$C$2</f>
        <v>0</v>
      </c>
      <c r="D675" s="6">
        <f>板材才數分析.!B675</f>
        <v>23</v>
      </c>
      <c r="E675" s="6">
        <f>板材才數分析.!C675</f>
        <v>0</v>
      </c>
      <c r="F675" s="6">
        <f>板材才數分析.!D675</f>
        <v>23014</v>
      </c>
      <c r="G675" s="6">
        <f ca="1">板材才數分析.!E675</f>
        <v>0</v>
      </c>
      <c r="H675" s="6">
        <f ca="1">板材才數分析.!F675</f>
        <v>0</v>
      </c>
      <c r="I675" s="6" t="str">
        <f ca="1">板材才數分析.!G675</f>
        <v/>
      </c>
      <c r="J675" s="6">
        <f ca="1">板材才數分析.!H675</f>
        <v>0</v>
      </c>
      <c r="K675" s="6" t="str">
        <f ca="1">板材才數分析.!I675</f>
        <v/>
      </c>
      <c r="L675" s="6">
        <f ca="1">板材才數分析.!J675</f>
        <v>0</v>
      </c>
      <c r="M675" s="6">
        <f ca="1">板材才數分析.!K675</f>
        <v>0</v>
      </c>
      <c r="N675" s="6" t="str">
        <f ca="1">板材才數分析.!L675</f>
        <v/>
      </c>
      <c r="O675" s="6">
        <f ca="1">板材才數分析.!M675</f>
        <v>0</v>
      </c>
      <c r="P675" t="str">
        <f ca="1">表格15[[#This Row],[封邊色號]]</f>
        <v/>
      </c>
      <c r="Q675" s="174" t="str">
        <f ca="1">IF(VLOOKUP(F675,料單!$C:$P,14,FALSE)="","",VLOOKUP(F675,料單!$C:$P,14,FALSE))</f>
        <v/>
      </c>
      <c r="R675" s="174" t="str">
        <f ca="1">IF(VLOOKUP(F675,料單!$C:$Q,15,FALSE)="","",VLOOKUP(F675,料單!$C:$Q,15,FALSE))</f>
        <v/>
      </c>
      <c r="S675" s="174" t="str">
        <f ca="1">IF(VLOOKUP(F675,料單!$C:$R,16,FALSE)="","",VLOOKUP(F675,料單!$C:$R,16,FALSE))</f>
        <v/>
      </c>
      <c r="T675" s="174" t="str">
        <f ca="1">IF(VLOOKUP(F675,料單!$C:$S,17,FALSE)="","",VLOOKUP(F675,料單!$C:$S,17,FALSE))</f>
        <v/>
      </c>
      <c r="U675" s="174" t="str">
        <f ca="1">_xlfn.IFNA(VLOOKUP(VLOOKUP(F675,料單!C:T,18,FALSE),資料庫!AM:AN,2,FALSE),"A")</f>
        <v>A</v>
      </c>
      <c r="V675" s="174" t="str">
        <f ca="1">IF(VLOOKUP(F675,料單!C:U,19,FALSE)="","",VLOOKUP(F675,料單!C:U,19,FALSE))</f>
        <v/>
      </c>
      <c r="W675" s="361" t="str">
        <f t="shared" ca="1" si="51"/>
        <v/>
      </c>
      <c r="X675" s="361" t="str">
        <f t="shared" ca="1" si="52"/>
        <v/>
      </c>
      <c r="Y675" s="361" t="str">
        <f t="shared" ca="1" si="53"/>
        <v/>
      </c>
      <c r="Z675" s="361" t="str">
        <f t="shared" ca="1" si="54"/>
        <v/>
      </c>
      <c r="AA675" s="483">
        <f>料單!$K$3</f>
        <v>0</v>
      </c>
      <c r="AB675" s="483" t="str">
        <f>料單!$L$3</f>
        <v>拉、KD</v>
      </c>
    </row>
    <row r="676" spans="1:28" x14ac:dyDescent="0.25">
      <c r="A676" s="174">
        <f t="shared" si="50"/>
        <v>675</v>
      </c>
      <c r="B676" s="174" t="str">
        <f ca="1">料單!$C$1</f>
        <v>2026101401</v>
      </c>
      <c r="C676" s="174">
        <f>料單!$C$2</f>
        <v>0</v>
      </c>
      <c r="D676" s="6">
        <f>板材才數分析.!B676</f>
        <v>23</v>
      </c>
      <c r="E676" s="6">
        <f>板材才數分析.!C676</f>
        <v>0</v>
      </c>
      <c r="F676" s="6">
        <f>板材才數分析.!D676</f>
        <v>23015</v>
      </c>
      <c r="G676" s="6">
        <f ca="1">板材才數分析.!E676</f>
        <v>0</v>
      </c>
      <c r="H676" s="6">
        <f ca="1">板材才數分析.!F676</f>
        <v>0</v>
      </c>
      <c r="I676" s="6" t="str">
        <f ca="1">板材才數分析.!G676</f>
        <v/>
      </c>
      <c r="J676" s="6">
        <f ca="1">板材才數分析.!H676</f>
        <v>0</v>
      </c>
      <c r="K676" s="6" t="str">
        <f ca="1">板材才數分析.!I676</f>
        <v/>
      </c>
      <c r="L676" s="6">
        <f ca="1">板材才數分析.!J676</f>
        <v>0</v>
      </c>
      <c r="M676" s="6">
        <f ca="1">板材才數分析.!K676</f>
        <v>0</v>
      </c>
      <c r="N676" s="6" t="str">
        <f ca="1">板材才數分析.!L676</f>
        <v/>
      </c>
      <c r="O676" s="6">
        <f ca="1">板材才數分析.!M676</f>
        <v>0</v>
      </c>
      <c r="P676" t="str">
        <f ca="1">表格15[[#This Row],[封邊色號]]</f>
        <v/>
      </c>
      <c r="Q676" s="174" t="str">
        <f ca="1">IF(VLOOKUP(F676,料單!$C:$P,14,FALSE)="","",VLOOKUP(F676,料單!$C:$P,14,FALSE))</f>
        <v/>
      </c>
      <c r="R676" s="174" t="str">
        <f ca="1">IF(VLOOKUP(F676,料單!$C:$Q,15,FALSE)="","",VLOOKUP(F676,料單!$C:$Q,15,FALSE))</f>
        <v/>
      </c>
      <c r="S676" s="174" t="str">
        <f ca="1">IF(VLOOKUP(F676,料單!$C:$R,16,FALSE)="","",VLOOKUP(F676,料單!$C:$R,16,FALSE))</f>
        <v/>
      </c>
      <c r="T676" s="174" t="str">
        <f ca="1">IF(VLOOKUP(F676,料單!$C:$S,17,FALSE)="","",VLOOKUP(F676,料單!$C:$S,17,FALSE))</f>
        <v/>
      </c>
      <c r="U676" s="174" t="str">
        <f ca="1">_xlfn.IFNA(VLOOKUP(VLOOKUP(F676,料單!C:T,18,FALSE),資料庫!AM:AN,2,FALSE),"A")</f>
        <v>A</v>
      </c>
      <c r="V676" s="174" t="str">
        <f ca="1">IF(VLOOKUP(F676,料單!C:U,19,FALSE)="","",VLOOKUP(F676,料單!C:U,19,FALSE))</f>
        <v/>
      </c>
      <c r="W676" s="361" t="str">
        <f t="shared" ca="1" si="51"/>
        <v/>
      </c>
      <c r="X676" s="361" t="str">
        <f t="shared" ca="1" si="52"/>
        <v/>
      </c>
      <c r="Y676" s="361" t="str">
        <f t="shared" ca="1" si="53"/>
        <v/>
      </c>
      <c r="Z676" s="361" t="str">
        <f t="shared" ca="1" si="54"/>
        <v/>
      </c>
      <c r="AA676" s="483">
        <f>料單!$K$3</f>
        <v>0</v>
      </c>
      <c r="AB676" s="483" t="str">
        <f>料單!$L$3</f>
        <v>拉、KD</v>
      </c>
    </row>
    <row r="677" spans="1:28" x14ac:dyDescent="0.25">
      <c r="A677" s="174">
        <f t="shared" si="50"/>
        <v>676</v>
      </c>
      <c r="B677" s="174" t="str">
        <f ca="1">料單!$C$1</f>
        <v>2026101401</v>
      </c>
      <c r="C677" s="174">
        <f>料單!$C$2</f>
        <v>0</v>
      </c>
      <c r="D677" s="6">
        <f>板材才數分析.!B677</f>
        <v>23</v>
      </c>
      <c r="E677" s="6">
        <f>板材才數分析.!C677</f>
        <v>0</v>
      </c>
      <c r="F677" s="6">
        <f>板材才數分析.!D677</f>
        <v>23016</v>
      </c>
      <c r="G677" s="6">
        <f ca="1">板材才數分析.!E677</f>
        <v>0</v>
      </c>
      <c r="H677" s="6">
        <f ca="1">板材才數分析.!F677</f>
        <v>0</v>
      </c>
      <c r="I677" s="6" t="str">
        <f ca="1">板材才數分析.!G677</f>
        <v/>
      </c>
      <c r="J677" s="6">
        <f ca="1">板材才數分析.!H677</f>
        <v>0</v>
      </c>
      <c r="K677" s="6" t="str">
        <f ca="1">板材才數分析.!I677</f>
        <v/>
      </c>
      <c r="L677" s="6">
        <f ca="1">板材才數分析.!J677</f>
        <v>0</v>
      </c>
      <c r="M677" s="6">
        <f ca="1">板材才數分析.!K677</f>
        <v>0</v>
      </c>
      <c r="N677" s="6" t="str">
        <f ca="1">板材才數分析.!L677</f>
        <v/>
      </c>
      <c r="O677" s="6">
        <f ca="1">板材才數分析.!M677</f>
        <v>0</v>
      </c>
      <c r="P677" t="str">
        <f ca="1">表格15[[#This Row],[封邊色號]]</f>
        <v/>
      </c>
      <c r="Q677" s="174" t="str">
        <f ca="1">IF(VLOOKUP(F677,料單!$C:$P,14,FALSE)="","",VLOOKUP(F677,料單!$C:$P,14,FALSE))</f>
        <v/>
      </c>
      <c r="R677" s="174" t="str">
        <f ca="1">IF(VLOOKUP(F677,料單!$C:$Q,15,FALSE)="","",VLOOKUP(F677,料單!$C:$Q,15,FALSE))</f>
        <v/>
      </c>
      <c r="S677" s="174" t="str">
        <f ca="1">IF(VLOOKUP(F677,料單!$C:$R,16,FALSE)="","",VLOOKUP(F677,料單!$C:$R,16,FALSE))</f>
        <v/>
      </c>
      <c r="T677" s="174" t="str">
        <f ca="1">IF(VLOOKUP(F677,料單!$C:$S,17,FALSE)="","",VLOOKUP(F677,料單!$C:$S,17,FALSE))</f>
        <v/>
      </c>
      <c r="U677" s="174" t="str">
        <f ca="1">_xlfn.IFNA(VLOOKUP(VLOOKUP(F677,料單!C:T,18,FALSE),資料庫!AM:AN,2,FALSE),"A")</f>
        <v>A</v>
      </c>
      <c r="V677" s="174" t="str">
        <f ca="1">IF(VLOOKUP(F677,料單!C:U,19,FALSE)="","",VLOOKUP(F677,料單!C:U,19,FALSE))</f>
        <v/>
      </c>
      <c r="W677" s="361" t="str">
        <f t="shared" ca="1" si="51"/>
        <v/>
      </c>
      <c r="X677" s="361" t="str">
        <f t="shared" ca="1" si="52"/>
        <v/>
      </c>
      <c r="Y677" s="361" t="str">
        <f t="shared" ca="1" si="53"/>
        <v/>
      </c>
      <c r="Z677" s="361" t="str">
        <f t="shared" ca="1" si="54"/>
        <v/>
      </c>
      <c r="AA677" s="483">
        <f>料單!$K$3</f>
        <v>0</v>
      </c>
      <c r="AB677" s="483" t="str">
        <f>料單!$L$3</f>
        <v>拉、KD</v>
      </c>
    </row>
    <row r="678" spans="1:28" x14ac:dyDescent="0.25">
      <c r="A678" s="174">
        <f t="shared" si="50"/>
        <v>677</v>
      </c>
      <c r="B678" s="174" t="str">
        <f ca="1">料單!$C$1</f>
        <v>2026101401</v>
      </c>
      <c r="C678" s="174">
        <f>料單!$C$2</f>
        <v>0</v>
      </c>
      <c r="D678" s="6">
        <f>板材才數分析.!B678</f>
        <v>23</v>
      </c>
      <c r="E678" s="6">
        <f>板材才數分析.!C678</f>
        <v>0</v>
      </c>
      <c r="F678" s="6">
        <f>板材才數分析.!D678</f>
        <v>23017</v>
      </c>
      <c r="G678" s="6">
        <f ca="1">板材才數分析.!E678</f>
        <v>0</v>
      </c>
      <c r="H678" s="6">
        <f ca="1">板材才數分析.!F678</f>
        <v>0</v>
      </c>
      <c r="I678" s="6" t="str">
        <f ca="1">板材才數分析.!G678</f>
        <v/>
      </c>
      <c r="J678" s="6">
        <f ca="1">板材才數分析.!H678</f>
        <v>0</v>
      </c>
      <c r="K678" s="6" t="str">
        <f ca="1">板材才數分析.!I678</f>
        <v/>
      </c>
      <c r="L678" s="6">
        <f ca="1">板材才數分析.!J678</f>
        <v>0</v>
      </c>
      <c r="M678" s="6">
        <f ca="1">板材才數分析.!K678</f>
        <v>0</v>
      </c>
      <c r="N678" s="6" t="str">
        <f ca="1">板材才數分析.!L678</f>
        <v/>
      </c>
      <c r="O678" s="6">
        <f ca="1">板材才數分析.!M678</f>
        <v>0</v>
      </c>
      <c r="P678" t="str">
        <f ca="1">表格15[[#This Row],[封邊色號]]</f>
        <v/>
      </c>
      <c r="Q678" s="174" t="str">
        <f ca="1">IF(VLOOKUP(F678,料單!$C:$P,14,FALSE)="","",VLOOKUP(F678,料單!$C:$P,14,FALSE))</f>
        <v/>
      </c>
      <c r="R678" s="174" t="str">
        <f ca="1">IF(VLOOKUP(F678,料單!$C:$Q,15,FALSE)="","",VLOOKUP(F678,料單!$C:$Q,15,FALSE))</f>
        <v/>
      </c>
      <c r="S678" s="174" t="str">
        <f ca="1">IF(VLOOKUP(F678,料單!$C:$R,16,FALSE)="","",VLOOKUP(F678,料單!$C:$R,16,FALSE))</f>
        <v/>
      </c>
      <c r="T678" s="174" t="str">
        <f ca="1">IF(VLOOKUP(F678,料單!$C:$S,17,FALSE)="","",VLOOKUP(F678,料單!$C:$S,17,FALSE))</f>
        <v/>
      </c>
      <c r="U678" s="174" t="str">
        <f ca="1">_xlfn.IFNA(VLOOKUP(VLOOKUP(F678,料單!C:T,18,FALSE),資料庫!AM:AN,2,FALSE),"A")</f>
        <v>A</v>
      </c>
      <c r="V678" s="174" t="str">
        <f ca="1">IF(VLOOKUP(F678,料單!C:U,19,FALSE)="","",VLOOKUP(F678,料單!C:U,19,FALSE))</f>
        <v/>
      </c>
      <c r="W678" s="361" t="str">
        <f t="shared" ca="1" si="51"/>
        <v/>
      </c>
      <c r="X678" s="361" t="str">
        <f t="shared" ca="1" si="52"/>
        <v/>
      </c>
      <c r="Y678" s="361" t="str">
        <f t="shared" ca="1" si="53"/>
        <v/>
      </c>
      <c r="Z678" s="361" t="str">
        <f t="shared" ca="1" si="54"/>
        <v/>
      </c>
      <c r="AA678" s="483">
        <f>料單!$K$3</f>
        <v>0</v>
      </c>
      <c r="AB678" s="483" t="str">
        <f>料單!$L$3</f>
        <v>拉、KD</v>
      </c>
    </row>
    <row r="679" spans="1:28" x14ac:dyDescent="0.25">
      <c r="A679" s="174">
        <f t="shared" si="50"/>
        <v>678</v>
      </c>
      <c r="B679" s="174" t="str">
        <f ca="1">料單!$C$1</f>
        <v>2026101401</v>
      </c>
      <c r="C679" s="174">
        <f>料單!$C$2</f>
        <v>0</v>
      </c>
      <c r="D679" s="6">
        <f>板材才數分析.!B679</f>
        <v>23</v>
      </c>
      <c r="E679" s="6">
        <f>板材才數分析.!C679</f>
        <v>0</v>
      </c>
      <c r="F679" s="6">
        <f>板材才數分析.!D679</f>
        <v>23018</v>
      </c>
      <c r="G679" s="6">
        <f ca="1">板材才數分析.!E679</f>
        <v>0</v>
      </c>
      <c r="H679" s="6">
        <f ca="1">板材才數分析.!F679</f>
        <v>0</v>
      </c>
      <c r="I679" s="6" t="str">
        <f ca="1">板材才數分析.!G679</f>
        <v/>
      </c>
      <c r="J679" s="6">
        <f ca="1">板材才數分析.!H679</f>
        <v>0</v>
      </c>
      <c r="K679" s="6" t="str">
        <f ca="1">板材才數分析.!I679</f>
        <v/>
      </c>
      <c r="L679" s="6">
        <f ca="1">板材才數分析.!J679</f>
        <v>0</v>
      </c>
      <c r="M679" s="6">
        <f ca="1">板材才數分析.!K679</f>
        <v>0</v>
      </c>
      <c r="N679" s="6" t="str">
        <f ca="1">板材才數分析.!L679</f>
        <v/>
      </c>
      <c r="O679" s="6">
        <f ca="1">板材才數分析.!M679</f>
        <v>0</v>
      </c>
      <c r="P679" t="str">
        <f ca="1">表格15[[#This Row],[封邊色號]]</f>
        <v/>
      </c>
      <c r="Q679" s="174" t="str">
        <f ca="1">IF(VLOOKUP(F679,料單!$C:$P,14,FALSE)="","",VLOOKUP(F679,料單!$C:$P,14,FALSE))</f>
        <v/>
      </c>
      <c r="R679" s="174" t="str">
        <f ca="1">IF(VLOOKUP(F679,料單!$C:$Q,15,FALSE)="","",VLOOKUP(F679,料單!$C:$Q,15,FALSE))</f>
        <v/>
      </c>
      <c r="S679" s="174" t="str">
        <f ca="1">IF(VLOOKUP(F679,料單!$C:$R,16,FALSE)="","",VLOOKUP(F679,料單!$C:$R,16,FALSE))</f>
        <v/>
      </c>
      <c r="T679" s="174" t="str">
        <f ca="1">IF(VLOOKUP(F679,料單!$C:$S,17,FALSE)="","",VLOOKUP(F679,料單!$C:$S,17,FALSE))</f>
        <v/>
      </c>
      <c r="U679" s="174" t="str">
        <f ca="1">_xlfn.IFNA(VLOOKUP(VLOOKUP(F679,料單!C:T,18,FALSE),資料庫!AM:AN,2,FALSE),"A")</f>
        <v>A</v>
      </c>
      <c r="V679" s="174" t="str">
        <f ca="1">IF(VLOOKUP(F679,料單!C:U,19,FALSE)="","",VLOOKUP(F679,料單!C:U,19,FALSE))</f>
        <v/>
      </c>
      <c r="W679" s="361" t="str">
        <f t="shared" ca="1" si="51"/>
        <v/>
      </c>
      <c r="X679" s="361" t="str">
        <f t="shared" ca="1" si="52"/>
        <v/>
      </c>
      <c r="Y679" s="361" t="str">
        <f t="shared" ca="1" si="53"/>
        <v/>
      </c>
      <c r="Z679" s="361" t="str">
        <f t="shared" ca="1" si="54"/>
        <v/>
      </c>
      <c r="AA679" s="483">
        <f>料單!$K$3</f>
        <v>0</v>
      </c>
      <c r="AB679" s="483" t="str">
        <f>料單!$L$3</f>
        <v>拉、KD</v>
      </c>
    </row>
    <row r="680" spans="1:28" x14ac:dyDescent="0.25">
      <c r="A680" s="174">
        <f t="shared" si="50"/>
        <v>679</v>
      </c>
      <c r="B680" s="174" t="str">
        <f ca="1">料單!$C$1</f>
        <v>2026101401</v>
      </c>
      <c r="C680" s="174">
        <f>料單!$C$2</f>
        <v>0</v>
      </c>
      <c r="D680" s="6">
        <f>板材才數分析.!B680</f>
        <v>23</v>
      </c>
      <c r="E680" s="6">
        <f>板材才數分析.!C680</f>
        <v>0</v>
      </c>
      <c r="F680" s="6">
        <f>板材才數分析.!D680</f>
        <v>23019</v>
      </c>
      <c r="G680" s="6">
        <f ca="1">板材才數分析.!E680</f>
        <v>0</v>
      </c>
      <c r="H680" s="6">
        <f ca="1">板材才數分析.!F680</f>
        <v>0</v>
      </c>
      <c r="I680" s="6" t="str">
        <f ca="1">板材才數分析.!G680</f>
        <v/>
      </c>
      <c r="J680" s="6">
        <f ca="1">板材才數分析.!H680</f>
        <v>0</v>
      </c>
      <c r="K680" s="6" t="str">
        <f ca="1">板材才數分析.!I680</f>
        <v/>
      </c>
      <c r="L680" s="6">
        <f ca="1">板材才數分析.!J680</f>
        <v>0</v>
      </c>
      <c r="M680" s="6">
        <f ca="1">板材才數分析.!K680</f>
        <v>0</v>
      </c>
      <c r="N680" s="6" t="str">
        <f ca="1">板材才數分析.!L680</f>
        <v/>
      </c>
      <c r="O680" s="6">
        <f ca="1">板材才數分析.!M680</f>
        <v>0</v>
      </c>
      <c r="P680" t="str">
        <f ca="1">表格15[[#This Row],[封邊色號]]</f>
        <v/>
      </c>
      <c r="Q680" s="174" t="str">
        <f ca="1">IF(VLOOKUP(F680,料單!$C:$P,14,FALSE)="","",VLOOKUP(F680,料單!$C:$P,14,FALSE))</f>
        <v/>
      </c>
      <c r="R680" s="174" t="str">
        <f ca="1">IF(VLOOKUP(F680,料單!$C:$Q,15,FALSE)="","",VLOOKUP(F680,料單!$C:$Q,15,FALSE))</f>
        <v/>
      </c>
      <c r="S680" s="174" t="str">
        <f ca="1">IF(VLOOKUP(F680,料單!$C:$R,16,FALSE)="","",VLOOKUP(F680,料單!$C:$R,16,FALSE))</f>
        <v/>
      </c>
      <c r="T680" s="174" t="str">
        <f ca="1">IF(VLOOKUP(F680,料單!$C:$S,17,FALSE)="","",VLOOKUP(F680,料單!$C:$S,17,FALSE))</f>
        <v/>
      </c>
      <c r="U680" s="174" t="str">
        <f ca="1">_xlfn.IFNA(VLOOKUP(VLOOKUP(F680,料單!C:T,18,FALSE),資料庫!AM:AN,2,FALSE),"A")</f>
        <v>A</v>
      </c>
      <c r="V680" s="174" t="str">
        <f ca="1">IF(VLOOKUP(F680,料單!C:U,19,FALSE)="","",VLOOKUP(F680,料單!C:U,19,FALSE))</f>
        <v/>
      </c>
      <c r="W680" s="361" t="str">
        <f t="shared" ca="1" si="51"/>
        <v/>
      </c>
      <c r="X680" s="361" t="str">
        <f t="shared" ca="1" si="52"/>
        <v/>
      </c>
      <c r="Y680" s="361" t="str">
        <f t="shared" ca="1" si="53"/>
        <v/>
      </c>
      <c r="Z680" s="361" t="str">
        <f t="shared" ca="1" si="54"/>
        <v/>
      </c>
      <c r="AA680" s="483">
        <f>料單!$K$3</f>
        <v>0</v>
      </c>
      <c r="AB680" s="483" t="str">
        <f>料單!$L$3</f>
        <v>拉、KD</v>
      </c>
    </row>
    <row r="681" spans="1:28" x14ac:dyDescent="0.25">
      <c r="A681" s="174">
        <f t="shared" si="50"/>
        <v>680</v>
      </c>
      <c r="B681" s="174" t="str">
        <f ca="1">料單!$C$1</f>
        <v>2026101401</v>
      </c>
      <c r="C681" s="174">
        <f>料單!$C$2</f>
        <v>0</v>
      </c>
      <c r="D681" s="6">
        <f>板材才數分析.!B681</f>
        <v>23</v>
      </c>
      <c r="E681" s="6">
        <f>板材才數分析.!C681</f>
        <v>0</v>
      </c>
      <c r="F681" s="6">
        <f>板材才數分析.!D681</f>
        <v>23020</v>
      </c>
      <c r="G681" s="6">
        <f ca="1">板材才數分析.!E681</f>
        <v>0</v>
      </c>
      <c r="H681" s="6">
        <f ca="1">板材才數分析.!F681</f>
        <v>0</v>
      </c>
      <c r="I681" s="6" t="str">
        <f ca="1">板材才數分析.!G681</f>
        <v/>
      </c>
      <c r="J681" s="6">
        <f ca="1">板材才數分析.!H681</f>
        <v>0</v>
      </c>
      <c r="K681" s="6" t="str">
        <f ca="1">板材才數分析.!I681</f>
        <v/>
      </c>
      <c r="L681" s="6">
        <f ca="1">板材才數分析.!J681</f>
        <v>0</v>
      </c>
      <c r="M681" s="6">
        <f ca="1">板材才數分析.!K681</f>
        <v>0</v>
      </c>
      <c r="N681" s="6" t="str">
        <f ca="1">板材才數分析.!L681</f>
        <v/>
      </c>
      <c r="O681" s="6">
        <f ca="1">板材才數分析.!M681</f>
        <v>0</v>
      </c>
      <c r="P681" t="str">
        <f ca="1">表格15[[#This Row],[封邊色號]]</f>
        <v/>
      </c>
      <c r="Q681" s="174" t="str">
        <f ca="1">IF(VLOOKUP(F681,料單!$C:$P,14,FALSE)="","",VLOOKUP(F681,料單!$C:$P,14,FALSE))</f>
        <v/>
      </c>
      <c r="R681" s="174" t="str">
        <f ca="1">IF(VLOOKUP(F681,料單!$C:$Q,15,FALSE)="","",VLOOKUP(F681,料單!$C:$Q,15,FALSE))</f>
        <v/>
      </c>
      <c r="S681" s="174" t="str">
        <f ca="1">IF(VLOOKUP(F681,料單!$C:$R,16,FALSE)="","",VLOOKUP(F681,料單!$C:$R,16,FALSE))</f>
        <v/>
      </c>
      <c r="T681" s="174" t="str">
        <f ca="1">IF(VLOOKUP(F681,料單!$C:$S,17,FALSE)="","",VLOOKUP(F681,料單!$C:$S,17,FALSE))</f>
        <v/>
      </c>
      <c r="U681" s="174" t="str">
        <f ca="1">_xlfn.IFNA(VLOOKUP(VLOOKUP(F681,料單!C:T,18,FALSE),資料庫!AM:AN,2,FALSE),"A")</f>
        <v>A</v>
      </c>
      <c r="V681" s="174" t="str">
        <f ca="1">IF(VLOOKUP(F681,料單!C:U,19,FALSE)="","",VLOOKUP(F681,料單!C:U,19,FALSE))</f>
        <v/>
      </c>
      <c r="W681" s="361" t="str">
        <f t="shared" ca="1" si="51"/>
        <v/>
      </c>
      <c r="X681" s="361" t="str">
        <f t="shared" ca="1" si="52"/>
        <v/>
      </c>
      <c r="Y681" s="361" t="str">
        <f t="shared" ca="1" si="53"/>
        <v/>
      </c>
      <c r="Z681" s="361" t="str">
        <f t="shared" ca="1" si="54"/>
        <v/>
      </c>
      <c r="AA681" s="483">
        <f>料單!$K$3</f>
        <v>0</v>
      </c>
      <c r="AB681" s="483" t="str">
        <f>料單!$L$3</f>
        <v>拉、KD</v>
      </c>
    </row>
    <row r="682" spans="1:28" x14ac:dyDescent="0.25">
      <c r="A682" s="174">
        <f t="shared" si="50"/>
        <v>681</v>
      </c>
      <c r="B682" s="174" t="str">
        <f ca="1">料單!$C$1</f>
        <v>2026101401</v>
      </c>
      <c r="C682" s="174">
        <f>料單!$C$2</f>
        <v>0</v>
      </c>
      <c r="D682" s="6">
        <f>板材才數分析.!B682</f>
        <v>23</v>
      </c>
      <c r="E682" s="6">
        <f>板材才數分析.!C682</f>
        <v>0</v>
      </c>
      <c r="F682" s="6">
        <f>板材才數分析.!D682</f>
        <v>23021</v>
      </c>
      <c r="G682" s="6">
        <f ca="1">板材才數分析.!E682</f>
        <v>0</v>
      </c>
      <c r="H682" s="6">
        <f ca="1">板材才數分析.!F682</f>
        <v>0</v>
      </c>
      <c r="I682" s="6" t="str">
        <f ca="1">板材才數分析.!G682</f>
        <v/>
      </c>
      <c r="J682" s="6">
        <f ca="1">板材才數分析.!H682</f>
        <v>0</v>
      </c>
      <c r="K682" s="6" t="str">
        <f ca="1">板材才數分析.!I682</f>
        <v/>
      </c>
      <c r="L682" s="6">
        <f ca="1">板材才數分析.!J682</f>
        <v>0</v>
      </c>
      <c r="M682" s="6">
        <f ca="1">板材才數分析.!K682</f>
        <v>0</v>
      </c>
      <c r="N682" s="6" t="str">
        <f ca="1">板材才數分析.!L682</f>
        <v/>
      </c>
      <c r="O682" s="6">
        <f ca="1">板材才數分析.!M682</f>
        <v>0</v>
      </c>
      <c r="P682" t="str">
        <f ca="1">表格15[[#This Row],[封邊色號]]</f>
        <v/>
      </c>
      <c r="Q682" s="174" t="str">
        <f ca="1">IF(VLOOKUP(F682,料單!$C:$P,14,FALSE)="","",VLOOKUP(F682,料單!$C:$P,14,FALSE))</f>
        <v/>
      </c>
      <c r="R682" s="174" t="str">
        <f ca="1">IF(VLOOKUP(F682,料單!$C:$Q,15,FALSE)="","",VLOOKUP(F682,料單!$C:$Q,15,FALSE))</f>
        <v/>
      </c>
      <c r="S682" s="174" t="str">
        <f ca="1">IF(VLOOKUP(F682,料單!$C:$R,16,FALSE)="","",VLOOKUP(F682,料單!$C:$R,16,FALSE))</f>
        <v/>
      </c>
      <c r="T682" s="174" t="str">
        <f ca="1">IF(VLOOKUP(F682,料單!$C:$S,17,FALSE)="","",VLOOKUP(F682,料單!$C:$S,17,FALSE))</f>
        <v/>
      </c>
      <c r="U682" s="174" t="str">
        <f ca="1">_xlfn.IFNA(VLOOKUP(VLOOKUP(F682,料單!C:T,18,FALSE),資料庫!AM:AN,2,FALSE),"A")</f>
        <v>A</v>
      </c>
      <c r="V682" s="174" t="str">
        <f ca="1">IF(VLOOKUP(F682,料單!C:U,19,FALSE)="","",VLOOKUP(F682,料單!C:U,19,FALSE))</f>
        <v/>
      </c>
      <c r="W682" s="361" t="str">
        <f t="shared" ca="1" si="51"/>
        <v/>
      </c>
      <c r="X682" s="361" t="str">
        <f t="shared" ca="1" si="52"/>
        <v/>
      </c>
      <c r="Y682" s="361" t="str">
        <f t="shared" ca="1" si="53"/>
        <v/>
      </c>
      <c r="Z682" s="361" t="str">
        <f t="shared" ca="1" si="54"/>
        <v/>
      </c>
      <c r="AA682" s="483">
        <f>料單!$K$3</f>
        <v>0</v>
      </c>
      <c r="AB682" s="483" t="str">
        <f>料單!$L$3</f>
        <v>拉、KD</v>
      </c>
    </row>
    <row r="683" spans="1:28" x14ac:dyDescent="0.25">
      <c r="A683" s="174">
        <f t="shared" si="50"/>
        <v>682</v>
      </c>
      <c r="B683" s="174" t="str">
        <f ca="1">料單!$C$1</f>
        <v>2026101401</v>
      </c>
      <c r="C683" s="174">
        <f>料單!$C$2</f>
        <v>0</v>
      </c>
      <c r="D683" s="6">
        <f>板材才數分析.!B683</f>
        <v>23</v>
      </c>
      <c r="E683" s="6">
        <f>板材才數分析.!C683</f>
        <v>0</v>
      </c>
      <c r="F683" s="6">
        <f>板材才數分析.!D683</f>
        <v>23022</v>
      </c>
      <c r="G683" s="6">
        <f ca="1">板材才數分析.!E683</f>
        <v>0</v>
      </c>
      <c r="H683" s="6">
        <f ca="1">板材才數分析.!F683</f>
        <v>0</v>
      </c>
      <c r="I683" s="6" t="str">
        <f ca="1">板材才數分析.!G683</f>
        <v/>
      </c>
      <c r="J683" s="6">
        <f ca="1">板材才數分析.!H683</f>
        <v>0</v>
      </c>
      <c r="K683" s="6" t="str">
        <f ca="1">板材才數分析.!I683</f>
        <v/>
      </c>
      <c r="L683" s="6">
        <f ca="1">板材才數分析.!J683</f>
        <v>0</v>
      </c>
      <c r="M683" s="6">
        <f ca="1">板材才數分析.!K683</f>
        <v>0</v>
      </c>
      <c r="N683" s="6" t="str">
        <f ca="1">板材才數分析.!L683</f>
        <v/>
      </c>
      <c r="O683" s="6">
        <f ca="1">板材才數分析.!M683</f>
        <v>0</v>
      </c>
      <c r="P683" t="str">
        <f ca="1">表格15[[#This Row],[封邊色號]]</f>
        <v/>
      </c>
      <c r="Q683" s="174" t="str">
        <f ca="1">IF(VLOOKUP(F683,料單!$C:$P,14,FALSE)="","",VLOOKUP(F683,料單!$C:$P,14,FALSE))</f>
        <v/>
      </c>
      <c r="R683" s="174" t="str">
        <f ca="1">IF(VLOOKUP(F683,料單!$C:$Q,15,FALSE)="","",VLOOKUP(F683,料單!$C:$Q,15,FALSE))</f>
        <v/>
      </c>
      <c r="S683" s="174" t="str">
        <f ca="1">IF(VLOOKUP(F683,料單!$C:$R,16,FALSE)="","",VLOOKUP(F683,料單!$C:$R,16,FALSE))</f>
        <v/>
      </c>
      <c r="T683" s="174" t="str">
        <f ca="1">IF(VLOOKUP(F683,料單!$C:$S,17,FALSE)="","",VLOOKUP(F683,料單!$C:$S,17,FALSE))</f>
        <v/>
      </c>
      <c r="U683" s="174" t="str">
        <f ca="1">_xlfn.IFNA(VLOOKUP(VLOOKUP(F683,料單!C:T,18,FALSE),資料庫!AM:AN,2,FALSE),"A")</f>
        <v>A</v>
      </c>
      <c r="V683" s="174" t="str">
        <f ca="1">IF(VLOOKUP(F683,料單!C:U,19,FALSE)="","",VLOOKUP(F683,料單!C:U,19,FALSE))</f>
        <v/>
      </c>
      <c r="W683" s="361" t="str">
        <f t="shared" ca="1" si="51"/>
        <v/>
      </c>
      <c r="X683" s="361" t="str">
        <f t="shared" ca="1" si="52"/>
        <v/>
      </c>
      <c r="Y683" s="361" t="str">
        <f t="shared" ca="1" si="53"/>
        <v/>
      </c>
      <c r="Z683" s="361" t="str">
        <f t="shared" ca="1" si="54"/>
        <v/>
      </c>
      <c r="AA683" s="483">
        <f>料單!$K$3</f>
        <v>0</v>
      </c>
      <c r="AB683" s="483" t="str">
        <f>料單!$L$3</f>
        <v>拉、KD</v>
      </c>
    </row>
    <row r="684" spans="1:28" x14ac:dyDescent="0.25">
      <c r="A684" s="174">
        <f t="shared" si="50"/>
        <v>683</v>
      </c>
      <c r="B684" s="174" t="str">
        <f ca="1">料單!$C$1</f>
        <v>2026101401</v>
      </c>
      <c r="C684" s="174">
        <f>料單!$C$2</f>
        <v>0</v>
      </c>
      <c r="D684" s="6">
        <f>板材才數分析.!B684</f>
        <v>23</v>
      </c>
      <c r="E684" s="6">
        <f>板材才數分析.!C684</f>
        <v>0</v>
      </c>
      <c r="F684" s="6">
        <f>板材才數分析.!D684</f>
        <v>23023</v>
      </c>
      <c r="G684" s="6">
        <f ca="1">板材才數分析.!E684</f>
        <v>0</v>
      </c>
      <c r="H684" s="6">
        <f ca="1">板材才數分析.!F684</f>
        <v>0</v>
      </c>
      <c r="I684" s="6" t="str">
        <f ca="1">板材才數分析.!G684</f>
        <v/>
      </c>
      <c r="J684" s="6">
        <f ca="1">板材才數分析.!H684</f>
        <v>0</v>
      </c>
      <c r="K684" s="6" t="str">
        <f ca="1">板材才數分析.!I684</f>
        <v/>
      </c>
      <c r="L684" s="6">
        <f ca="1">板材才數分析.!J684</f>
        <v>0</v>
      </c>
      <c r="M684" s="6">
        <f ca="1">板材才數分析.!K684</f>
        <v>0</v>
      </c>
      <c r="N684" s="6" t="str">
        <f ca="1">板材才數分析.!L684</f>
        <v/>
      </c>
      <c r="O684" s="6">
        <f ca="1">板材才數分析.!M684</f>
        <v>0</v>
      </c>
      <c r="P684" t="str">
        <f ca="1">表格15[[#This Row],[封邊色號]]</f>
        <v/>
      </c>
      <c r="Q684" s="174" t="str">
        <f ca="1">IF(VLOOKUP(F684,料單!$C:$P,14,FALSE)="","",VLOOKUP(F684,料單!$C:$P,14,FALSE))</f>
        <v/>
      </c>
      <c r="R684" s="174" t="str">
        <f ca="1">IF(VLOOKUP(F684,料單!$C:$Q,15,FALSE)="","",VLOOKUP(F684,料單!$C:$Q,15,FALSE))</f>
        <v/>
      </c>
      <c r="S684" s="174" t="str">
        <f ca="1">IF(VLOOKUP(F684,料單!$C:$R,16,FALSE)="","",VLOOKUP(F684,料單!$C:$R,16,FALSE))</f>
        <v/>
      </c>
      <c r="T684" s="174" t="str">
        <f ca="1">IF(VLOOKUP(F684,料單!$C:$S,17,FALSE)="","",VLOOKUP(F684,料單!$C:$S,17,FALSE))</f>
        <v/>
      </c>
      <c r="U684" s="174" t="str">
        <f ca="1">_xlfn.IFNA(VLOOKUP(VLOOKUP(F684,料單!C:T,18,FALSE),資料庫!AM:AN,2,FALSE),"A")</f>
        <v>A</v>
      </c>
      <c r="V684" s="174" t="str">
        <f ca="1">IF(VLOOKUP(F684,料單!C:U,19,FALSE)="","",VLOOKUP(F684,料單!C:U,19,FALSE))</f>
        <v/>
      </c>
      <c r="W684" s="361" t="str">
        <f t="shared" ca="1" si="51"/>
        <v/>
      </c>
      <c r="X684" s="361" t="str">
        <f t="shared" ca="1" si="52"/>
        <v/>
      </c>
      <c r="Y684" s="361" t="str">
        <f t="shared" ca="1" si="53"/>
        <v/>
      </c>
      <c r="Z684" s="361" t="str">
        <f t="shared" ca="1" si="54"/>
        <v/>
      </c>
      <c r="AA684" s="483">
        <f>料單!$K$3</f>
        <v>0</v>
      </c>
      <c r="AB684" s="483" t="str">
        <f>料單!$L$3</f>
        <v>拉、KD</v>
      </c>
    </row>
    <row r="685" spans="1:28" x14ac:dyDescent="0.25">
      <c r="A685" s="174">
        <f t="shared" si="50"/>
        <v>684</v>
      </c>
      <c r="B685" s="174" t="str">
        <f ca="1">料單!$C$1</f>
        <v>2026101401</v>
      </c>
      <c r="C685" s="174">
        <f>料單!$C$2</f>
        <v>0</v>
      </c>
      <c r="D685" s="6">
        <f>板材才數分析.!B685</f>
        <v>23</v>
      </c>
      <c r="E685" s="6">
        <f>板材才數分析.!C685</f>
        <v>0</v>
      </c>
      <c r="F685" s="6">
        <f>板材才數分析.!D685</f>
        <v>23024</v>
      </c>
      <c r="G685" s="6">
        <f ca="1">板材才數分析.!E685</f>
        <v>0</v>
      </c>
      <c r="H685" s="6">
        <f ca="1">板材才數分析.!F685</f>
        <v>0</v>
      </c>
      <c r="I685" s="6" t="str">
        <f ca="1">板材才數分析.!G685</f>
        <v/>
      </c>
      <c r="J685" s="6">
        <f ca="1">板材才數分析.!H685</f>
        <v>0</v>
      </c>
      <c r="K685" s="6" t="str">
        <f ca="1">板材才數分析.!I685</f>
        <v/>
      </c>
      <c r="L685" s="6">
        <f ca="1">板材才數分析.!J685</f>
        <v>0</v>
      </c>
      <c r="M685" s="6">
        <f ca="1">板材才數分析.!K685</f>
        <v>0</v>
      </c>
      <c r="N685" s="6" t="str">
        <f ca="1">板材才數分析.!L685</f>
        <v/>
      </c>
      <c r="O685" s="6">
        <f ca="1">板材才數分析.!M685</f>
        <v>0</v>
      </c>
      <c r="P685" t="str">
        <f ca="1">表格15[[#This Row],[封邊色號]]</f>
        <v/>
      </c>
      <c r="Q685" s="174" t="str">
        <f ca="1">IF(VLOOKUP(F685,料單!$C:$P,14,FALSE)="","",VLOOKUP(F685,料單!$C:$P,14,FALSE))</f>
        <v/>
      </c>
      <c r="R685" s="174" t="str">
        <f ca="1">IF(VLOOKUP(F685,料單!$C:$Q,15,FALSE)="","",VLOOKUP(F685,料單!$C:$Q,15,FALSE))</f>
        <v/>
      </c>
      <c r="S685" s="174" t="str">
        <f ca="1">IF(VLOOKUP(F685,料單!$C:$R,16,FALSE)="","",VLOOKUP(F685,料單!$C:$R,16,FALSE))</f>
        <v/>
      </c>
      <c r="T685" s="174" t="str">
        <f ca="1">IF(VLOOKUP(F685,料單!$C:$S,17,FALSE)="","",VLOOKUP(F685,料單!$C:$S,17,FALSE))</f>
        <v/>
      </c>
      <c r="U685" s="174" t="str">
        <f ca="1">_xlfn.IFNA(VLOOKUP(VLOOKUP(F685,料單!C:T,18,FALSE),資料庫!AM:AN,2,FALSE),"A")</f>
        <v>A</v>
      </c>
      <c r="V685" s="174" t="str">
        <f ca="1">IF(VLOOKUP(F685,料單!C:U,19,FALSE)="","",VLOOKUP(F685,料單!C:U,19,FALSE))</f>
        <v/>
      </c>
      <c r="W685" s="361" t="str">
        <f t="shared" ca="1" si="51"/>
        <v/>
      </c>
      <c r="X685" s="361" t="str">
        <f t="shared" ca="1" si="52"/>
        <v/>
      </c>
      <c r="Y685" s="361" t="str">
        <f t="shared" ca="1" si="53"/>
        <v/>
      </c>
      <c r="Z685" s="361" t="str">
        <f t="shared" ca="1" si="54"/>
        <v/>
      </c>
      <c r="AA685" s="483">
        <f>料單!$K$3</f>
        <v>0</v>
      </c>
      <c r="AB685" s="483" t="str">
        <f>料單!$L$3</f>
        <v>拉、KD</v>
      </c>
    </row>
    <row r="686" spans="1:28" x14ac:dyDescent="0.25">
      <c r="A686" s="174">
        <f t="shared" si="50"/>
        <v>685</v>
      </c>
      <c r="B686" s="174" t="str">
        <f ca="1">料單!$C$1</f>
        <v>2026101401</v>
      </c>
      <c r="C686" s="174">
        <f>料單!$C$2</f>
        <v>0</v>
      </c>
      <c r="D686" s="6">
        <f>板材才數分析.!B686</f>
        <v>23</v>
      </c>
      <c r="E686" s="6">
        <f>板材才數分析.!C686</f>
        <v>0</v>
      </c>
      <c r="F686" s="6">
        <f>板材才數分析.!D686</f>
        <v>23025</v>
      </c>
      <c r="G686" s="6">
        <f ca="1">板材才數分析.!E686</f>
        <v>0</v>
      </c>
      <c r="H686" s="6">
        <f ca="1">板材才數分析.!F686</f>
        <v>0</v>
      </c>
      <c r="I686" s="6" t="str">
        <f ca="1">板材才數分析.!G686</f>
        <v/>
      </c>
      <c r="J686" s="6">
        <f ca="1">板材才數分析.!H686</f>
        <v>0</v>
      </c>
      <c r="K686" s="6" t="str">
        <f ca="1">板材才數分析.!I686</f>
        <v/>
      </c>
      <c r="L686" s="6">
        <f ca="1">板材才數分析.!J686</f>
        <v>0</v>
      </c>
      <c r="M686" s="6">
        <f ca="1">板材才數分析.!K686</f>
        <v>0</v>
      </c>
      <c r="N686" s="6" t="str">
        <f ca="1">板材才數分析.!L686</f>
        <v/>
      </c>
      <c r="O686" s="6">
        <f ca="1">板材才數分析.!M686</f>
        <v>0</v>
      </c>
      <c r="P686" t="str">
        <f ca="1">表格15[[#This Row],[封邊色號]]</f>
        <v/>
      </c>
      <c r="Q686" s="174" t="str">
        <f ca="1">IF(VLOOKUP(F686,料單!$C:$P,14,FALSE)="","",VLOOKUP(F686,料單!$C:$P,14,FALSE))</f>
        <v/>
      </c>
      <c r="R686" s="174" t="str">
        <f ca="1">IF(VLOOKUP(F686,料單!$C:$Q,15,FALSE)="","",VLOOKUP(F686,料單!$C:$Q,15,FALSE))</f>
        <v/>
      </c>
      <c r="S686" s="174" t="str">
        <f ca="1">IF(VLOOKUP(F686,料單!$C:$R,16,FALSE)="","",VLOOKUP(F686,料單!$C:$R,16,FALSE))</f>
        <v/>
      </c>
      <c r="T686" s="174" t="str">
        <f ca="1">IF(VLOOKUP(F686,料單!$C:$S,17,FALSE)="","",VLOOKUP(F686,料單!$C:$S,17,FALSE))</f>
        <v/>
      </c>
      <c r="U686" s="174" t="str">
        <f ca="1">_xlfn.IFNA(VLOOKUP(VLOOKUP(F686,料單!C:T,18,FALSE),資料庫!AM:AN,2,FALSE),"A")</f>
        <v>A</v>
      </c>
      <c r="V686" s="174" t="str">
        <f ca="1">IF(VLOOKUP(F686,料單!C:U,19,FALSE)="","",VLOOKUP(F686,料單!C:U,19,FALSE))</f>
        <v/>
      </c>
      <c r="W686" s="361" t="str">
        <f t="shared" ca="1" si="51"/>
        <v/>
      </c>
      <c r="X686" s="361" t="str">
        <f t="shared" ca="1" si="52"/>
        <v/>
      </c>
      <c r="Y686" s="361" t="str">
        <f t="shared" ca="1" si="53"/>
        <v/>
      </c>
      <c r="Z686" s="361" t="str">
        <f t="shared" ca="1" si="54"/>
        <v/>
      </c>
      <c r="AA686" s="483">
        <f>料單!$K$3</f>
        <v>0</v>
      </c>
      <c r="AB686" s="483" t="str">
        <f>料單!$L$3</f>
        <v>拉、KD</v>
      </c>
    </row>
    <row r="687" spans="1:28" x14ac:dyDescent="0.25">
      <c r="A687" s="174">
        <f t="shared" si="50"/>
        <v>686</v>
      </c>
      <c r="B687" s="174" t="str">
        <f ca="1">料單!$C$1</f>
        <v>2026101401</v>
      </c>
      <c r="C687" s="174">
        <f>料單!$C$2</f>
        <v>0</v>
      </c>
      <c r="D687" s="6">
        <f>板材才數分析.!B687</f>
        <v>23</v>
      </c>
      <c r="E687" s="6">
        <f>板材才數分析.!C687</f>
        <v>0</v>
      </c>
      <c r="F687" s="6">
        <f>板材才數分析.!D687</f>
        <v>23026</v>
      </c>
      <c r="G687" s="6">
        <f ca="1">板材才數分析.!E687</f>
        <v>0</v>
      </c>
      <c r="H687" s="6">
        <f ca="1">板材才數分析.!F687</f>
        <v>0</v>
      </c>
      <c r="I687" s="6" t="str">
        <f ca="1">板材才數分析.!G687</f>
        <v/>
      </c>
      <c r="J687" s="6">
        <f ca="1">板材才數分析.!H687</f>
        <v>0</v>
      </c>
      <c r="K687" s="6" t="str">
        <f ca="1">板材才數分析.!I687</f>
        <v/>
      </c>
      <c r="L687" s="6">
        <f ca="1">板材才數分析.!J687</f>
        <v>0</v>
      </c>
      <c r="M687" s="6">
        <f ca="1">板材才數分析.!K687</f>
        <v>0</v>
      </c>
      <c r="N687" s="6" t="str">
        <f ca="1">板材才數分析.!L687</f>
        <v/>
      </c>
      <c r="O687" s="6">
        <f ca="1">板材才數分析.!M687</f>
        <v>0</v>
      </c>
      <c r="P687" t="str">
        <f ca="1">表格15[[#This Row],[封邊色號]]</f>
        <v/>
      </c>
      <c r="Q687" s="174" t="str">
        <f ca="1">IF(VLOOKUP(F687,料單!$C:$P,14,FALSE)="","",VLOOKUP(F687,料單!$C:$P,14,FALSE))</f>
        <v/>
      </c>
      <c r="R687" s="174" t="str">
        <f ca="1">IF(VLOOKUP(F687,料單!$C:$Q,15,FALSE)="","",VLOOKUP(F687,料單!$C:$Q,15,FALSE))</f>
        <v/>
      </c>
      <c r="S687" s="174" t="str">
        <f ca="1">IF(VLOOKUP(F687,料單!$C:$R,16,FALSE)="","",VLOOKUP(F687,料單!$C:$R,16,FALSE))</f>
        <v/>
      </c>
      <c r="T687" s="174" t="str">
        <f ca="1">IF(VLOOKUP(F687,料單!$C:$S,17,FALSE)="","",VLOOKUP(F687,料單!$C:$S,17,FALSE))</f>
        <v/>
      </c>
      <c r="U687" s="174" t="str">
        <f ca="1">_xlfn.IFNA(VLOOKUP(VLOOKUP(F687,料單!C:T,18,FALSE),資料庫!AM:AN,2,FALSE),"A")</f>
        <v>A</v>
      </c>
      <c r="V687" s="174" t="str">
        <f ca="1">IF(VLOOKUP(F687,料單!C:U,19,FALSE)="","",VLOOKUP(F687,料單!C:U,19,FALSE))</f>
        <v/>
      </c>
      <c r="W687" s="361" t="str">
        <f t="shared" ca="1" si="51"/>
        <v/>
      </c>
      <c r="X687" s="361" t="str">
        <f t="shared" ca="1" si="52"/>
        <v/>
      </c>
      <c r="Y687" s="361" t="str">
        <f t="shared" ca="1" si="53"/>
        <v/>
      </c>
      <c r="Z687" s="361" t="str">
        <f t="shared" ca="1" si="54"/>
        <v/>
      </c>
      <c r="AA687" s="483">
        <f>料單!$K$3</f>
        <v>0</v>
      </c>
      <c r="AB687" s="483" t="str">
        <f>料單!$L$3</f>
        <v>拉、KD</v>
      </c>
    </row>
    <row r="688" spans="1:28" x14ac:dyDescent="0.25">
      <c r="A688" s="174">
        <f t="shared" si="50"/>
        <v>687</v>
      </c>
      <c r="B688" s="174" t="str">
        <f ca="1">料單!$C$1</f>
        <v>2026101401</v>
      </c>
      <c r="C688" s="174">
        <f>料單!$C$2</f>
        <v>0</v>
      </c>
      <c r="D688" s="6">
        <f>板材才數分析.!B688</f>
        <v>23</v>
      </c>
      <c r="E688" s="6">
        <f>板材才數分析.!C688</f>
        <v>0</v>
      </c>
      <c r="F688" s="6">
        <f>板材才數分析.!D688</f>
        <v>23027</v>
      </c>
      <c r="G688" s="6">
        <f ca="1">板材才數分析.!E688</f>
        <v>0</v>
      </c>
      <c r="H688" s="6">
        <f ca="1">板材才數分析.!F688</f>
        <v>0</v>
      </c>
      <c r="I688" s="6" t="str">
        <f ca="1">板材才數分析.!G688</f>
        <v/>
      </c>
      <c r="J688" s="6">
        <f ca="1">板材才數分析.!H688</f>
        <v>0</v>
      </c>
      <c r="K688" s="6" t="str">
        <f ca="1">板材才數分析.!I688</f>
        <v/>
      </c>
      <c r="L688" s="6">
        <f ca="1">板材才數分析.!J688</f>
        <v>0</v>
      </c>
      <c r="M688" s="6">
        <f ca="1">板材才數分析.!K688</f>
        <v>0</v>
      </c>
      <c r="N688" s="6" t="str">
        <f ca="1">板材才數分析.!L688</f>
        <v/>
      </c>
      <c r="O688" s="6">
        <f ca="1">板材才數分析.!M688</f>
        <v>0</v>
      </c>
      <c r="P688" t="str">
        <f ca="1">表格15[[#This Row],[封邊色號]]</f>
        <v/>
      </c>
      <c r="Q688" s="174" t="str">
        <f ca="1">IF(VLOOKUP(F688,料單!$C:$P,14,FALSE)="","",VLOOKUP(F688,料單!$C:$P,14,FALSE))</f>
        <v/>
      </c>
      <c r="R688" s="174" t="str">
        <f ca="1">IF(VLOOKUP(F688,料單!$C:$Q,15,FALSE)="","",VLOOKUP(F688,料單!$C:$Q,15,FALSE))</f>
        <v/>
      </c>
      <c r="S688" s="174" t="str">
        <f ca="1">IF(VLOOKUP(F688,料單!$C:$R,16,FALSE)="","",VLOOKUP(F688,料單!$C:$R,16,FALSE))</f>
        <v/>
      </c>
      <c r="T688" s="174" t="str">
        <f ca="1">IF(VLOOKUP(F688,料單!$C:$S,17,FALSE)="","",VLOOKUP(F688,料單!$C:$S,17,FALSE))</f>
        <v/>
      </c>
      <c r="U688" s="174" t="str">
        <f ca="1">_xlfn.IFNA(VLOOKUP(VLOOKUP(F688,料單!C:T,18,FALSE),資料庫!AM:AN,2,FALSE),"A")</f>
        <v>A</v>
      </c>
      <c r="V688" s="174" t="str">
        <f ca="1">IF(VLOOKUP(F688,料單!C:U,19,FALSE)="","",VLOOKUP(F688,料單!C:U,19,FALSE))</f>
        <v/>
      </c>
      <c r="W688" s="361" t="str">
        <f t="shared" ca="1" si="51"/>
        <v/>
      </c>
      <c r="X688" s="361" t="str">
        <f t="shared" ca="1" si="52"/>
        <v/>
      </c>
      <c r="Y688" s="361" t="str">
        <f t="shared" ca="1" si="53"/>
        <v/>
      </c>
      <c r="Z688" s="361" t="str">
        <f t="shared" ca="1" si="54"/>
        <v/>
      </c>
      <c r="AA688" s="483">
        <f>料單!$K$3</f>
        <v>0</v>
      </c>
      <c r="AB688" s="483" t="str">
        <f>料單!$L$3</f>
        <v>拉、KD</v>
      </c>
    </row>
    <row r="689" spans="1:28" x14ac:dyDescent="0.25">
      <c r="A689" s="174">
        <f t="shared" si="50"/>
        <v>688</v>
      </c>
      <c r="B689" s="174" t="str">
        <f ca="1">料單!$C$1</f>
        <v>2026101401</v>
      </c>
      <c r="C689" s="174">
        <f>料單!$C$2</f>
        <v>0</v>
      </c>
      <c r="D689" s="6">
        <f>板材才數分析.!B689</f>
        <v>23</v>
      </c>
      <c r="E689" s="6">
        <f>板材才數分析.!C689</f>
        <v>0</v>
      </c>
      <c r="F689" s="6">
        <f>板材才數分析.!D689</f>
        <v>23028</v>
      </c>
      <c r="G689" s="6">
        <f ca="1">板材才數分析.!E689</f>
        <v>0</v>
      </c>
      <c r="H689" s="6">
        <f ca="1">板材才數分析.!F689</f>
        <v>0</v>
      </c>
      <c r="I689" s="6" t="str">
        <f ca="1">板材才數分析.!G689</f>
        <v/>
      </c>
      <c r="J689" s="6">
        <f ca="1">板材才數分析.!H689</f>
        <v>0</v>
      </c>
      <c r="K689" s="6" t="str">
        <f ca="1">板材才數分析.!I689</f>
        <v/>
      </c>
      <c r="L689" s="6">
        <f ca="1">板材才數分析.!J689</f>
        <v>0</v>
      </c>
      <c r="M689" s="6">
        <f ca="1">板材才數分析.!K689</f>
        <v>0</v>
      </c>
      <c r="N689" s="6" t="str">
        <f ca="1">板材才數分析.!L689</f>
        <v/>
      </c>
      <c r="O689" s="6">
        <f ca="1">板材才數分析.!M689</f>
        <v>0</v>
      </c>
      <c r="P689" t="str">
        <f ca="1">表格15[[#This Row],[封邊色號]]</f>
        <v/>
      </c>
      <c r="Q689" s="174" t="str">
        <f ca="1">IF(VLOOKUP(F689,料單!$C:$P,14,FALSE)="","",VLOOKUP(F689,料單!$C:$P,14,FALSE))</f>
        <v/>
      </c>
      <c r="R689" s="174" t="str">
        <f ca="1">IF(VLOOKUP(F689,料單!$C:$Q,15,FALSE)="","",VLOOKUP(F689,料單!$C:$Q,15,FALSE))</f>
        <v/>
      </c>
      <c r="S689" s="174" t="str">
        <f ca="1">IF(VLOOKUP(F689,料單!$C:$R,16,FALSE)="","",VLOOKUP(F689,料單!$C:$R,16,FALSE))</f>
        <v/>
      </c>
      <c r="T689" s="174" t="str">
        <f ca="1">IF(VLOOKUP(F689,料單!$C:$S,17,FALSE)="","",VLOOKUP(F689,料單!$C:$S,17,FALSE))</f>
        <v/>
      </c>
      <c r="U689" s="174" t="str">
        <f ca="1">_xlfn.IFNA(VLOOKUP(VLOOKUP(F689,料單!C:T,18,FALSE),資料庫!AM:AN,2,FALSE),"A")</f>
        <v>A</v>
      </c>
      <c r="V689" s="174" t="str">
        <f ca="1">IF(VLOOKUP(F689,料單!C:U,19,FALSE)="","",VLOOKUP(F689,料單!C:U,19,FALSE))</f>
        <v/>
      </c>
      <c r="W689" s="361" t="str">
        <f t="shared" ca="1" si="51"/>
        <v/>
      </c>
      <c r="X689" s="361" t="str">
        <f t="shared" ca="1" si="52"/>
        <v/>
      </c>
      <c r="Y689" s="361" t="str">
        <f t="shared" ca="1" si="53"/>
        <v/>
      </c>
      <c r="Z689" s="361" t="str">
        <f t="shared" ca="1" si="54"/>
        <v/>
      </c>
      <c r="AA689" s="483">
        <f>料單!$K$3</f>
        <v>0</v>
      </c>
      <c r="AB689" s="483" t="str">
        <f>料單!$L$3</f>
        <v>拉、KD</v>
      </c>
    </row>
    <row r="690" spans="1:28" x14ac:dyDescent="0.25">
      <c r="A690" s="174">
        <f t="shared" si="50"/>
        <v>689</v>
      </c>
      <c r="B690" s="174" t="str">
        <f ca="1">料單!$C$1</f>
        <v>2026101401</v>
      </c>
      <c r="C690" s="174">
        <f>料單!$C$2</f>
        <v>0</v>
      </c>
      <c r="D690" s="6">
        <f>板材才數分析.!B690</f>
        <v>23</v>
      </c>
      <c r="E690" s="6">
        <f>板材才數分析.!C690</f>
        <v>0</v>
      </c>
      <c r="F690" s="6">
        <f>板材才數分析.!D690</f>
        <v>23029</v>
      </c>
      <c r="G690" s="6">
        <f ca="1">板材才數分析.!E690</f>
        <v>0</v>
      </c>
      <c r="H690" s="6">
        <f ca="1">板材才數分析.!F690</f>
        <v>0</v>
      </c>
      <c r="I690" s="6" t="str">
        <f ca="1">板材才數分析.!G690</f>
        <v/>
      </c>
      <c r="J690" s="6">
        <f ca="1">板材才數分析.!H690</f>
        <v>0</v>
      </c>
      <c r="K690" s="6" t="str">
        <f ca="1">板材才數分析.!I690</f>
        <v/>
      </c>
      <c r="L690" s="6">
        <f ca="1">板材才數分析.!J690</f>
        <v>0</v>
      </c>
      <c r="M690" s="6">
        <f ca="1">板材才數分析.!K690</f>
        <v>0</v>
      </c>
      <c r="N690" s="6" t="str">
        <f ca="1">板材才數分析.!L690</f>
        <v/>
      </c>
      <c r="O690" s="6">
        <f ca="1">板材才數分析.!M690</f>
        <v>0</v>
      </c>
      <c r="P690" t="str">
        <f ca="1">表格15[[#This Row],[封邊色號]]</f>
        <v/>
      </c>
      <c r="Q690" s="174" t="str">
        <f ca="1">IF(VLOOKUP(F690,料單!$C:$P,14,FALSE)="","",VLOOKUP(F690,料單!$C:$P,14,FALSE))</f>
        <v/>
      </c>
      <c r="R690" s="174" t="str">
        <f ca="1">IF(VLOOKUP(F690,料單!$C:$Q,15,FALSE)="","",VLOOKUP(F690,料單!$C:$Q,15,FALSE))</f>
        <v/>
      </c>
      <c r="S690" s="174" t="str">
        <f ca="1">IF(VLOOKUP(F690,料單!$C:$R,16,FALSE)="","",VLOOKUP(F690,料單!$C:$R,16,FALSE))</f>
        <v/>
      </c>
      <c r="T690" s="174" t="str">
        <f ca="1">IF(VLOOKUP(F690,料單!$C:$S,17,FALSE)="","",VLOOKUP(F690,料單!$C:$S,17,FALSE))</f>
        <v/>
      </c>
      <c r="U690" s="174" t="str">
        <f ca="1">_xlfn.IFNA(VLOOKUP(VLOOKUP(F690,料單!C:T,18,FALSE),資料庫!AM:AN,2,FALSE),"A")</f>
        <v>A</v>
      </c>
      <c r="V690" s="174" t="str">
        <f ca="1">IF(VLOOKUP(F690,料單!C:U,19,FALSE)="","",VLOOKUP(F690,料單!C:U,19,FALSE))</f>
        <v/>
      </c>
      <c r="W690" s="361" t="str">
        <f t="shared" ca="1" si="51"/>
        <v/>
      </c>
      <c r="X690" s="361" t="str">
        <f t="shared" ca="1" si="52"/>
        <v/>
      </c>
      <c r="Y690" s="361" t="str">
        <f t="shared" ca="1" si="53"/>
        <v/>
      </c>
      <c r="Z690" s="361" t="str">
        <f t="shared" ca="1" si="54"/>
        <v/>
      </c>
      <c r="AA690" s="483">
        <f>料單!$K$3</f>
        <v>0</v>
      </c>
      <c r="AB690" s="483" t="str">
        <f>料單!$L$3</f>
        <v>拉、KD</v>
      </c>
    </row>
    <row r="691" spans="1:28" s="242" customFormat="1" x14ac:dyDescent="0.25">
      <c r="A691" s="174">
        <f t="shared" si="50"/>
        <v>690</v>
      </c>
      <c r="B691" s="241" t="str">
        <f ca="1">料單!$C$1</f>
        <v>2026101401</v>
      </c>
      <c r="C691" s="241">
        <f>料單!$C$2</f>
        <v>0</v>
      </c>
      <c r="D691" s="245">
        <f>板材才數分析.!B691</f>
        <v>23</v>
      </c>
      <c r="E691" s="245">
        <f>板材才數分析.!C691</f>
        <v>0</v>
      </c>
      <c r="F691" s="245">
        <f>板材才數分析.!D691</f>
        <v>23030</v>
      </c>
      <c r="G691" s="245">
        <f ca="1">板材才數分析.!E691</f>
        <v>0</v>
      </c>
      <c r="H691" s="245">
        <f ca="1">板材才數分析.!F691</f>
        <v>0</v>
      </c>
      <c r="I691" s="245" t="str">
        <f ca="1">板材才數分析.!G691</f>
        <v/>
      </c>
      <c r="J691" s="245">
        <f ca="1">板材才數分析.!H691</f>
        <v>0</v>
      </c>
      <c r="K691" s="245" t="str">
        <f ca="1">板材才數分析.!I691</f>
        <v/>
      </c>
      <c r="L691" s="245">
        <f ca="1">板材才數分析.!J691</f>
        <v>0</v>
      </c>
      <c r="M691" s="245">
        <f ca="1">板材才數分析.!K691</f>
        <v>0</v>
      </c>
      <c r="N691" s="245" t="str">
        <f ca="1">板材才數分析.!L691</f>
        <v/>
      </c>
      <c r="O691" s="245">
        <f ca="1">板材才數分析.!M691</f>
        <v>0</v>
      </c>
      <c r="P691" t="str">
        <f ca="1">表格15[[#This Row],[封邊色號]]</f>
        <v/>
      </c>
      <c r="Q691" s="174" t="str">
        <f ca="1">IF(VLOOKUP(F691,料單!$C:$P,14,FALSE)="","",VLOOKUP(F691,料單!$C:$P,14,FALSE))</f>
        <v/>
      </c>
      <c r="R691" s="174" t="str">
        <f ca="1">IF(VLOOKUP(F691,料單!$C:$Q,15,FALSE)="","",VLOOKUP(F691,料單!$C:$Q,15,FALSE))</f>
        <v/>
      </c>
      <c r="S691" s="174" t="str">
        <f ca="1">IF(VLOOKUP(F691,料單!$C:$R,16,FALSE)="","",VLOOKUP(F691,料單!$C:$R,16,FALSE))</f>
        <v/>
      </c>
      <c r="T691" s="174" t="str">
        <f ca="1">IF(VLOOKUP(F691,料單!$C:$S,17,FALSE)="","",VLOOKUP(F691,料單!$C:$S,17,FALSE))</f>
        <v/>
      </c>
      <c r="U691" s="174" t="str">
        <f ca="1">_xlfn.IFNA(VLOOKUP(VLOOKUP(F691,料單!C:T,18,FALSE),資料庫!AM:AN,2,FALSE),"A")</f>
        <v>A</v>
      </c>
      <c r="V691" s="174" t="str">
        <f ca="1">IF(VLOOKUP(F691,料單!C:U,19,FALSE)="","",VLOOKUP(F691,料單!C:U,19,FALSE))</f>
        <v/>
      </c>
      <c r="W691" s="375" t="str">
        <f t="shared" ca="1" si="51"/>
        <v/>
      </c>
      <c r="X691" s="361" t="str">
        <f t="shared" ca="1" si="52"/>
        <v/>
      </c>
      <c r="Y691" s="375" t="str">
        <f t="shared" ca="1" si="53"/>
        <v/>
      </c>
      <c r="Z691" s="375" t="str">
        <f t="shared" ca="1" si="54"/>
        <v/>
      </c>
      <c r="AA691" s="483">
        <f>料單!$K$3</f>
        <v>0</v>
      </c>
      <c r="AB691" s="483" t="str">
        <f>料單!$L$3</f>
        <v>拉、KD</v>
      </c>
    </row>
    <row r="692" spans="1:28" x14ac:dyDescent="0.25">
      <c r="A692" s="174">
        <f t="shared" si="50"/>
        <v>691</v>
      </c>
      <c r="B692" s="174" t="str">
        <f ca="1">料單!$C$1</f>
        <v>2026101401</v>
      </c>
      <c r="C692" s="174">
        <f>料單!$C$2</f>
        <v>0</v>
      </c>
      <c r="D692" s="6">
        <f>板材才數分析.!B692</f>
        <v>24</v>
      </c>
      <c r="E692" s="6">
        <f>板材才數分析.!C692</f>
        <v>0</v>
      </c>
      <c r="F692" s="6">
        <f>板材才數分析.!D692</f>
        <v>24001</v>
      </c>
      <c r="G692" s="6" t="str">
        <f ca="1">板材才數分析.!E692</f>
        <v>頂板</v>
      </c>
      <c r="H692" s="6">
        <f ca="1">板材才數分析.!F692</f>
        <v>-36</v>
      </c>
      <c r="I692" s="6" t="str">
        <f ca="1">板材才數分析.!G692</f>
        <v>AA</v>
      </c>
      <c r="J692" s="6">
        <f ca="1">板材才數分析.!H692</f>
        <v>0</v>
      </c>
      <c r="K692" s="6" t="str">
        <f ca="1">板材才數分析.!I692</f>
        <v/>
      </c>
      <c r="L692" s="6">
        <f ca="1">板材才數分析.!J692</f>
        <v>18</v>
      </c>
      <c r="M692" s="6">
        <f ca="1">板材才數分析.!K692</f>
        <v>0</v>
      </c>
      <c r="N692" s="6" t="str">
        <f ca="1">板材才數分析.!L692</f>
        <v/>
      </c>
      <c r="O692" s="6">
        <f ca="1">板材才數分析.!M692</f>
        <v>0</v>
      </c>
      <c r="P692" t="str">
        <f ca="1">表格15[[#This Row],[封邊色號]]</f>
        <v/>
      </c>
      <c r="Q692" s="174" t="str">
        <f ca="1">IF(VLOOKUP(F692,料單!$C:$P,14,FALSE)="","",VLOOKUP(F692,料單!$C:$P,14,FALSE))</f>
        <v>背板溝</v>
      </c>
      <c r="R692" s="174" t="str">
        <f ca="1">IF(VLOOKUP(F692,料單!$C:$Q,15,FALSE)="","",VLOOKUP(F692,料單!$C:$Q,15,FALSE))</f>
        <v>側</v>
      </c>
      <c r="S692" s="174" t="str">
        <f ca="1">IF(VLOOKUP(F692,料單!$C:$R,16,FALSE)="","",VLOOKUP(F692,料單!$C:$R,16,FALSE))</f>
        <v/>
      </c>
      <c r="T692" s="174" t="str">
        <f ca="1">IF(VLOOKUP(F692,料單!$C:$S,17,FALSE)="","",VLOOKUP(F692,料單!$C:$S,17,FALSE))</f>
        <v/>
      </c>
      <c r="U692" s="174" t="str">
        <f ca="1">_xlfn.IFNA(VLOOKUP(VLOOKUP(F692,料單!C:T,18,FALSE),資料庫!AM:AN,2,FALSE),"A")</f>
        <v>A</v>
      </c>
      <c r="V692" s="174">
        <f ca="1">IF(VLOOKUP(F692,料單!C:U,19,FALSE)="","",VLOOKUP(F692,料單!C:U,19,FALSE))</f>
        <v>1</v>
      </c>
      <c r="W692" s="361" t="str">
        <f t="shared" ca="1" si="51"/>
        <v>A</v>
      </c>
      <c r="X692" s="361" t="str">
        <f t="shared" ca="1" si="52"/>
        <v>A</v>
      </c>
      <c r="Y692" s="361" t="str">
        <f t="shared" ca="1" si="53"/>
        <v/>
      </c>
      <c r="Z692" s="361" t="str">
        <f t="shared" ca="1" si="54"/>
        <v/>
      </c>
      <c r="AA692" s="483">
        <f>料單!$K$3</f>
        <v>0</v>
      </c>
      <c r="AB692" s="483" t="str">
        <f>料單!$L$3</f>
        <v>拉、KD</v>
      </c>
    </row>
    <row r="693" spans="1:28" x14ac:dyDescent="0.25">
      <c r="A693" s="174">
        <f t="shared" si="50"/>
        <v>692</v>
      </c>
      <c r="B693" s="174" t="str">
        <f ca="1">料單!$C$1</f>
        <v>2026101401</v>
      </c>
      <c r="C693" s="174">
        <f>料單!$C$2</f>
        <v>0</v>
      </c>
      <c r="D693" s="6">
        <f>板材才數分析.!B693</f>
        <v>24</v>
      </c>
      <c r="E693" s="6">
        <f>板材才數分析.!C693</f>
        <v>0</v>
      </c>
      <c r="F693" s="6">
        <f>板材才數分析.!D693</f>
        <v>24002</v>
      </c>
      <c r="G693" s="6" t="str">
        <f ca="1">板材才數分析.!E693</f>
        <v>底板</v>
      </c>
      <c r="H693" s="6">
        <f ca="1">板材才數分析.!F693</f>
        <v>-36</v>
      </c>
      <c r="I693" s="6" t="str">
        <f ca="1">板材才數分析.!G693</f>
        <v>AA</v>
      </c>
      <c r="J693" s="6">
        <f ca="1">板材才數分析.!H693</f>
        <v>0</v>
      </c>
      <c r="K693" s="6" t="str">
        <f ca="1">板材才數分析.!I693</f>
        <v/>
      </c>
      <c r="L693" s="6">
        <f ca="1">板材才數分析.!J693</f>
        <v>18</v>
      </c>
      <c r="M693" s="6">
        <f ca="1">板材才數分析.!K693</f>
        <v>0</v>
      </c>
      <c r="N693" s="6" t="str">
        <f ca="1">板材才數分析.!L693</f>
        <v/>
      </c>
      <c r="O693" s="6">
        <f ca="1">板材才數分析.!M693</f>
        <v>0</v>
      </c>
      <c r="P693" t="str">
        <f ca="1">表格15[[#This Row],[封邊色號]]</f>
        <v/>
      </c>
      <c r="Q693" s="174" t="str">
        <f ca="1">IF(VLOOKUP(F693,料單!$C:$P,14,FALSE)="","",VLOOKUP(F693,料單!$C:$P,14,FALSE))</f>
        <v>背板溝</v>
      </c>
      <c r="R693" s="174" t="str">
        <f ca="1">IF(VLOOKUP(F693,料單!$C:$Q,15,FALSE)="","",VLOOKUP(F693,料單!$C:$Q,15,FALSE))</f>
        <v>側</v>
      </c>
      <c r="S693" s="174" t="str">
        <f ca="1">IF(VLOOKUP(F693,料單!$C:$R,16,FALSE)="","",VLOOKUP(F693,料單!$C:$R,16,FALSE))</f>
        <v/>
      </c>
      <c r="T693" s="174" t="str">
        <f ca="1">IF(VLOOKUP(F693,料單!$C:$S,17,FALSE)="","",VLOOKUP(F693,料單!$C:$S,17,FALSE))</f>
        <v/>
      </c>
      <c r="U693" s="174" t="str">
        <f ca="1">_xlfn.IFNA(VLOOKUP(VLOOKUP(F693,料單!C:T,18,FALSE),資料庫!AM:AN,2,FALSE),"A")</f>
        <v>A</v>
      </c>
      <c r="V693" s="174">
        <f ca="1">IF(VLOOKUP(F693,料單!C:U,19,FALSE)="","",VLOOKUP(F693,料單!C:U,19,FALSE))</f>
        <v>1</v>
      </c>
      <c r="W693" s="361" t="str">
        <f t="shared" ca="1" si="51"/>
        <v>A</v>
      </c>
      <c r="X693" s="361" t="str">
        <f t="shared" ca="1" si="52"/>
        <v>A</v>
      </c>
      <c r="Y693" s="361" t="str">
        <f t="shared" ca="1" si="53"/>
        <v/>
      </c>
      <c r="Z693" s="361" t="str">
        <f t="shared" ca="1" si="54"/>
        <v/>
      </c>
      <c r="AA693" s="483">
        <f>料單!$K$3</f>
        <v>0</v>
      </c>
      <c r="AB693" s="483" t="str">
        <f>料單!$L$3</f>
        <v>拉、KD</v>
      </c>
    </row>
    <row r="694" spans="1:28" x14ac:dyDescent="0.25">
      <c r="A694" s="174">
        <f t="shared" si="50"/>
        <v>693</v>
      </c>
      <c r="B694" s="174" t="str">
        <f ca="1">料單!$C$1</f>
        <v>2026101401</v>
      </c>
      <c r="C694" s="174">
        <f>料單!$C$2</f>
        <v>0</v>
      </c>
      <c r="D694" s="6">
        <f>板材才數分析.!B694</f>
        <v>24</v>
      </c>
      <c r="E694" s="6">
        <f>板材才數分析.!C694</f>
        <v>0</v>
      </c>
      <c r="F694" s="6">
        <f>板材才數分析.!D694</f>
        <v>24003</v>
      </c>
      <c r="G694" s="6" t="str">
        <f ca="1">板材才數分析.!E694</f>
        <v>左側板</v>
      </c>
      <c r="H694" s="6">
        <f ca="1">板材才數分析.!F694</f>
        <v>0</v>
      </c>
      <c r="I694" s="6" t="str">
        <f ca="1">板材才數分析.!G694</f>
        <v>AA</v>
      </c>
      <c r="J694" s="6">
        <f ca="1">板材才數分析.!H694</f>
        <v>0</v>
      </c>
      <c r="K694" s="6" t="str">
        <f ca="1">板材才數分析.!I694</f>
        <v>AA</v>
      </c>
      <c r="L694" s="6">
        <f ca="1">板材才數分析.!J694</f>
        <v>18</v>
      </c>
      <c r="M694" s="6">
        <f ca="1">板材才數分析.!K694</f>
        <v>0</v>
      </c>
      <c r="N694" s="6" t="str">
        <f ca="1">板材才數分析.!L694</f>
        <v/>
      </c>
      <c r="O694" s="6">
        <f ca="1">板材才數分析.!M694</f>
        <v>0</v>
      </c>
      <c r="P694" t="str">
        <f ca="1">表格15[[#This Row],[封邊色號]]</f>
        <v/>
      </c>
      <c r="Q694" s="174" t="str">
        <f ca="1">IF(VLOOKUP(F694,料單!$C:$P,14,FALSE)="","",VLOOKUP(F694,料單!$C:$P,14,FALSE))</f>
        <v>背板溝</v>
      </c>
      <c r="R694" s="174" t="str">
        <f ca="1">IF(VLOOKUP(F694,料單!$C:$Q,15,FALSE)="","",VLOOKUP(F694,料單!$C:$Q,15,FALSE))</f>
        <v>面</v>
      </c>
      <c r="S694" s="174" t="str">
        <f ca="1">IF(VLOOKUP(F694,料單!$C:$R,16,FALSE)="","",VLOOKUP(F694,料單!$C:$R,16,FALSE))</f>
        <v>排</v>
      </c>
      <c r="T694" s="174" t="str">
        <f ca="1">IF(VLOOKUP(F694,料單!$C:$S,17,FALSE)="","",VLOOKUP(F694,料單!$C:$S,17,FALSE))</f>
        <v/>
      </c>
      <c r="U694" s="174" t="str">
        <f ca="1">_xlfn.IFNA(VLOOKUP(VLOOKUP(F694,料單!C:T,18,FALSE),資料庫!AM:AN,2,FALSE),"A")</f>
        <v>A</v>
      </c>
      <c r="V694" s="174">
        <f ca="1">IF(VLOOKUP(F694,料單!C:U,19,FALSE)="","",VLOOKUP(F694,料單!C:U,19,FALSE))</f>
        <v>1</v>
      </c>
      <c r="W694" s="361" t="str">
        <f t="shared" ca="1" si="51"/>
        <v>A</v>
      </c>
      <c r="X694" s="361" t="str">
        <f t="shared" ca="1" si="52"/>
        <v>A</v>
      </c>
      <c r="Y694" s="361" t="str">
        <f t="shared" ca="1" si="53"/>
        <v>A</v>
      </c>
      <c r="Z694" s="361" t="str">
        <f t="shared" ca="1" si="54"/>
        <v>A</v>
      </c>
      <c r="AA694" s="483">
        <f>料單!$K$3</f>
        <v>0</v>
      </c>
      <c r="AB694" s="483" t="str">
        <f>料單!$L$3</f>
        <v>拉、KD</v>
      </c>
    </row>
    <row r="695" spans="1:28" x14ac:dyDescent="0.25">
      <c r="A695" s="174">
        <f t="shared" si="50"/>
        <v>694</v>
      </c>
      <c r="B695" s="174" t="str">
        <f ca="1">料單!$C$1</f>
        <v>2026101401</v>
      </c>
      <c r="C695" s="174">
        <f>料單!$C$2</f>
        <v>0</v>
      </c>
      <c r="D695" s="6">
        <f>板材才數分析.!B695</f>
        <v>24</v>
      </c>
      <c r="E695" s="6">
        <f>板材才數分析.!C695</f>
        <v>0</v>
      </c>
      <c r="F695" s="6">
        <f>板材才數分析.!D695</f>
        <v>24004</v>
      </c>
      <c r="G695" s="6" t="str">
        <f ca="1">板材才數分析.!E695</f>
        <v>右側板</v>
      </c>
      <c r="H695" s="6">
        <f ca="1">板材才數分析.!F695</f>
        <v>0</v>
      </c>
      <c r="I695" s="6" t="str">
        <f ca="1">板材才數分析.!G695</f>
        <v>AA</v>
      </c>
      <c r="J695" s="6">
        <f ca="1">板材才數分析.!H695</f>
        <v>0</v>
      </c>
      <c r="K695" s="6" t="str">
        <f ca="1">板材才數分析.!I695</f>
        <v>AA</v>
      </c>
      <c r="L695" s="6">
        <f ca="1">板材才數分析.!J695</f>
        <v>18</v>
      </c>
      <c r="M695" s="6">
        <f ca="1">板材才數分析.!K695</f>
        <v>0</v>
      </c>
      <c r="N695" s="6" t="str">
        <f ca="1">板材才數分析.!L695</f>
        <v/>
      </c>
      <c r="O695" s="6">
        <f ca="1">板材才數分析.!M695</f>
        <v>0</v>
      </c>
      <c r="P695" t="str">
        <f ca="1">表格15[[#This Row],[封邊色號]]</f>
        <v/>
      </c>
      <c r="Q695" s="174" t="str">
        <f ca="1">IF(VLOOKUP(F695,料單!$C:$P,14,FALSE)="","",VLOOKUP(F695,料單!$C:$P,14,FALSE))</f>
        <v>背板溝</v>
      </c>
      <c r="R695" s="174" t="str">
        <f ca="1">IF(VLOOKUP(F695,料單!$C:$Q,15,FALSE)="","",VLOOKUP(F695,料單!$C:$Q,15,FALSE))</f>
        <v>面</v>
      </c>
      <c r="S695" s="174" t="str">
        <f ca="1">IF(VLOOKUP(F695,料單!$C:$R,16,FALSE)="","",VLOOKUP(F695,料單!$C:$R,16,FALSE))</f>
        <v>排</v>
      </c>
      <c r="T695" s="174" t="str">
        <f ca="1">IF(VLOOKUP(F695,料單!$C:$S,17,FALSE)="","",VLOOKUP(F695,料單!$C:$S,17,FALSE))</f>
        <v/>
      </c>
      <c r="U695" s="174" t="str">
        <f ca="1">_xlfn.IFNA(VLOOKUP(VLOOKUP(F695,料單!C:T,18,FALSE),資料庫!AM:AN,2,FALSE),"A")</f>
        <v>A</v>
      </c>
      <c r="V695" s="174">
        <f ca="1">IF(VLOOKUP(F695,料單!C:U,19,FALSE)="","",VLOOKUP(F695,料單!C:U,19,FALSE))</f>
        <v>1</v>
      </c>
      <c r="W695" s="361" t="str">
        <f t="shared" ca="1" si="51"/>
        <v>A</v>
      </c>
      <c r="X695" s="361" t="str">
        <f t="shared" ca="1" si="52"/>
        <v>A</v>
      </c>
      <c r="Y695" s="361" t="str">
        <f t="shared" ca="1" si="53"/>
        <v>A</v>
      </c>
      <c r="Z695" s="361" t="str">
        <f t="shared" ca="1" si="54"/>
        <v>A</v>
      </c>
      <c r="AA695" s="483">
        <f>料單!$K$3</f>
        <v>0</v>
      </c>
      <c r="AB695" s="483" t="str">
        <f>料單!$L$3</f>
        <v>拉、KD</v>
      </c>
    </row>
    <row r="696" spans="1:28" x14ac:dyDescent="0.25">
      <c r="A696" s="174">
        <f t="shared" si="50"/>
        <v>695</v>
      </c>
      <c r="B696" s="174" t="str">
        <f ca="1">料單!$C$1</f>
        <v>2026101401</v>
      </c>
      <c r="C696" s="174">
        <f>料單!$C$2</f>
        <v>0</v>
      </c>
      <c r="D696" s="6">
        <f>板材才數分析.!B696</f>
        <v>24</v>
      </c>
      <c r="E696" s="6">
        <f>板材才數分析.!C696</f>
        <v>0</v>
      </c>
      <c r="F696" s="6">
        <f>板材才數分析.!D696</f>
        <v>24005</v>
      </c>
      <c r="G696" s="6" t="str">
        <f ca="1">板材才數分析.!E696</f>
        <v>背板</v>
      </c>
      <c r="H696" s="6">
        <f ca="1">板材才數分析.!F696</f>
        <v>-22</v>
      </c>
      <c r="I696" s="6" t="str">
        <f ca="1">板材才數分析.!G696</f>
        <v/>
      </c>
      <c r="J696" s="6">
        <f ca="1">板材才數分析.!H696</f>
        <v>-22</v>
      </c>
      <c r="K696" s="6" t="str">
        <f ca="1">板材才數分析.!I696</f>
        <v/>
      </c>
      <c r="L696" s="6">
        <f ca="1">板材才數分析.!J696</f>
        <v>4</v>
      </c>
      <c r="M696" s="6">
        <f ca="1">板材才數分析.!K696</f>
        <v>0</v>
      </c>
      <c r="N696" s="6" t="str">
        <f ca="1">板材才數分析.!L696</f>
        <v/>
      </c>
      <c r="O696" s="6">
        <f ca="1">板材才數分析.!M696</f>
        <v>0</v>
      </c>
      <c r="P696" t="str">
        <f ca="1">表格15[[#This Row],[封邊色號]]</f>
        <v/>
      </c>
      <c r="Q696" s="174" t="str">
        <f ca="1">IF(VLOOKUP(F696,料單!$C:$P,14,FALSE)="","",VLOOKUP(F696,料單!$C:$P,14,FALSE))</f>
        <v/>
      </c>
      <c r="R696" s="174" t="str">
        <f ca="1">IF(VLOOKUP(F696,料單!$C:$Q,15,FALSE)="","",VLOOKUP(F696,料單!$C:$Q,15,FALSE))</f>
        <v/>
      </c>
      <c r="S696" s="174" t="str">
        <f ca="1">IF(VLOOKUP(F696,料單!$C:$R,16,FALSE)="","",VLOOKUP(F696,料單!$C:$R,16,FALSE))</f>
        <v/>
      </c>
      <c r="T696" s="174" t="str">
        <f ca="1">IF(VLOOKUP(F696,料單!$C:$S,17,FALSE)="","",VLOOKUP(F696,料單!$C:$S,17,FALSE))</f>
        <v/>
      </c>
      <c r="U696" s="174" t="str">
        <f ca="1">_xlfn.IFNA(VLOOKUP(VLOOKUP(F696,料單!C:T,18,FALSE),資料庫!AM:AN,2,FALSE),"A")</f>
        <v>A</v>
      </c>
      <c r="V696" s="174">
        <f ca="1">IF(VLOOKUP(F696,料單!C:U,19,FALSE)="","",VLOOKUP(F696,料單!C:U,19,FALSE))</f>
        <v>1</v>
      </c>
      <c r="W696" s="361" t="str">
        <f t="shared" ca="1" si="51"/>
        <v/>
      </c>
      <c r="X696" s="361" t="str">
        <f t="shared" ca="1" si="52"/>
        <v/>
      </c>
      <c r="Y696" s="361" t="str">
        <f t="shared" ca="1" si="53"/>
        <v/>
      </c>
      <c r="Z696" s="361" t="str">
        <f t="shared" ca="1" si="54"/>
        <v/>
      </c>
      <c r="AA696" s="483">
        <f>料單!$K$3</f>
        <v>0</v>
      </c>
      <c r="AB696" s="483" t="str">
        <f>料單!$L$3</f>
        <v>拉、KD</v>
      </c>
    </row>
    <row r="697" spans="1:28" x14ac:dyDescent="0.25">
      <c r="A697" s="174">
        <f t="shared" si="50"/>
        <v>696</v>
      </c>
      <c r="B697" s="174" t="str">
        <f ca="1">料單!$C$1</f>
        <v>2026101401</v>
      </c>
      <c r="C697" s="174">
        <f>料單!$C$2</f>
        <v>0</v>
      </c>
      <c r="D697" s="6">
        <f>板材才數分析.!B697</f>
        <v>24</v>
      </c>
      <c r="E697" s="6">
        <f>板材才數分析.!C697</f>
        <v>0</v>
      </c>
      <c r="F697" s="6">
        <f>板材才數分析.!D697</f>
        <v>24006</v>
      </c>
      <c r="G697" s="6" t="str">
        <f ca="1">板材才數分析.!E697</f>
        <v>背拉桿</v>
      </c>
      <c r="H697" s="6">
        <f ca="1">板材才數分析.!F697</f>
        <v>-36</v>
      </c>
      <c r="I697" s="6" t="str">
        <f ca="1">板材才數分析.!G697</f>
        <v>AA</v>
      </c>
      <c r="J697" s="6">
        <f ca="1">板材才數分析.!H697</f>
        <v>120</v>
      </c>
      <c r="K697" s="6" t="str">
        <f ca="1">板材才數分析.!I697</f>
        <v/>
      </c>
      <c r="L697" s="6">
        <f ca="1">板材才數分析.!J697</f>
        <v>18</v>
      </c>
      <c r="M697" s="6">
        <f ca="1">板材才數分析.!K697</f>
        <v>0</v>
      </c>
      <c r="N697" s="6" t="str">
        <f ca="1">板材才數分析.!L697</f>
        <v/>
      </c>
      <c r="O697" s="6">
        <f ca="1">板材才數分析.!M697</f>
        <v>0</v>
      </c>
      <c r="P697" t="str">
        <f ca="1">表格15[[#This Row],[封邊色號]]</f>
        <v/>
      </c>
      <c r="Q697" s="174" t="str">
        <f ca="1">IF(VLOOKUP(F697,料單!$C:$P,14,FALSE)="","",VLOOKUP(F697,料單!$C:$P,14,FALSE))</f>
        <v/>
      </c>
      <c r="R697" s="174" t="str">
        <f ca="1">IF(VLOOKUP(F697,料單!$C:$Q,15,FALSE)="","",VLOOKUP(F697,料單!$C:$Q,15,FALSE))</f>
        <v>側</v>
      </c>
      <c r="S697" s="174" t="str">
        <f ca="1">IF(VLOOKUP(F697,料單!$C:$R,16,FALSE)="","",VLOOKUP(F697,料單!$C:$R,16,FALSE))</f>
        <v/>
      </c>
      <c r="T697" s="174" t="str">
        <f ca="1">IF(VLOOKUP(F697,料單!$C:$S,17,FALSE)="","",VLOOKUP(F697,料單!$C:$S,17,FALSE))</f>
        <v/>
      </c>
      <c r="U697" s="174" t="str">
        <f ca="1">_xlfn.IFNA(VLOOKUP(VLOOKUP(F697,料單!C:T,18,FALSE),資料庫!AM:AN,2,FALSE),"A")</f>
        <v>A</v>
      </c>
      <c r="V697" s="174">
        <f ca="1">IF(VLOOKUP(F697,料單!C:U,19,FALSE)="","",VLOOKUP(F697,料單!C:U,19,FALSE))</f>
        <v>1</v>
      </c>
      <c r="W697" s="361" t="str">
        <f t="shared" ca="1" si="51"/>
        <v>A</v>
      </c>
      <c r="X697" s="361" t="str">
        <f t="shared" ca="1" si="52"/>
        <v>A</v>
      </c>
      <c r="Y697" s="361" t="str">
        <f t="shared" ca="1" si="53"/>
        <v/>
      </c>
      <c r="Z697" s="361" t="str">
        <f t="shared" ca="1" si="54"/>
        <v/>
      </c>
      <c r="AA697" s="483">
        <f>料單!$K$3</f>
        <v>0</v>
      </c>
      <c r="AB697" s="483" t="str">
        <f>料單!$L$3</f>
        <v>拉、KD</v>
      </c>
    </row>
    <row r="698" spans="1:28" x14ac:dyDescent="0.25">
      <c r="A698" s="174">
        <f t="shared" si="50"/>
        <v>697</v>
      </c>
      <c r="B698" s="174" t="str">
        <f ca="1">料單!$C$1</f>
        <v>2026101401</v>
      </c>
      <c r="C698" s="174">
        <f>料單!$C$2</f>
        <v>0</v>
      </c>
      <c r="D698" s="6">
        <f>板材才數分析.!B698</f>
        <v>24</v>
      </c>
      <c r="E698" s="6">
        <f>板材才數分析.!C698</f>
        <v>0</v>
      </c>
      <c r="F698" s="6">
        <f>板材才數分析.!D698</f>
        <v>24007</v>
      </c>
      <c r="G698" s="6" t="str">
        <f ca="1">板材才數分析.!E698</f>
        <v>中立板</v>
      </c>
      <c r="H698" s="6">
        <f ca="1">板材才數分析.!F698</f>
        <v>-36</v>
      </c>
      <c r="I698" s="6" t="str">
        <f ca="1">板材才數分析.!G698</f>
        <v>AA</v>
      </c>
      <c r="J698" s="6">
        <f ca="1">板材才數分析.!H698</f>
        <v>-22</v>
      </c>
      <c r="K698" s="6" t="str">
        <f ca="1">板材才數分析.!I698</f>
        <v/>
      </c>
      <c r="L698" s="6">
        <f ca="1">板材才數分析.!J698</f>
        <v>18</v>
      </c>
      <c r="M698" s="6">
        <f ca="1">板材才數分析.!K698</f>
        <v>0</v>
      </c>
      <c r="N698" s="6" t="str">
        <f ca="1">板材才數分析.!L698</f>
        <v/>
      </c>
      <c r="O698" s="6">
        <f ca="1">板材才數分析.!M698</f>
        <v>0</v>
      </c>
      <c r="P698" t="str">
        <f ca="1">表格15[[#This Row],[封邊色號]]</f>
        <v/>
      </c>
      <c r="Q698" s="174" t="str">
        <f ca="1">IF(VLOOKUP(F698,料單!$C:$P,14,FALSE)="","",VLOOKUP(F698,料單!$C:$P,14,FALSE))</f>
        <v/>
      </c>
      <c r="R698" s="174" t="str">
        <f ca="1">IF(VLOOKUP(F698,料單!$C:$Q,15,FALSE)="","",VLOOKUP(F698,料單!$C:$Q,15,FALSE))</f>
        <v>側</v>
      </c>
      <c r="S698" s="174" t="str">
        <f ca="1">IF(VLOOKUP(F698,料單!$C:$R,16,FALSE)="","",VLOOKUP(F698,料單!$C:$R,16,FALSE))</f>
        <v>排</v>
      </c>
      <c r="T698" s="174" t="str">
        <f ca="1">IF(VLOOKUP(F698,料單!$C:$S,17,FALSE)="","",VLOOKUP(F698,料單!$C:$S,17,FALSE))</f>
        <v/>
      </c>
      <c r="U698" s="174" t="str">
        <f ca="1">_xlfn.IFNA(VLOOKUP(VLOOKUP(F698,料單!C:T,18,FALSE),資料庫!AM:AN,2,FALSE),"A")</f>
        <v>A</v>
      </c>
      <c r="V698" s="174">
        <f ca="1">IF(VLOOKUP(F698,料單!C:U,19,FALSE)="","",VLOOKUP(F698,料單!C:U,19,FALSE))</f>
        <v>1</v>
      </c>
      <c r="W698" s="361" t="str">
        <f t="shared" ca="1" si="51"/>
        <v>A</v>
      </c>
      <c r="X698" s="361" t="str">
        <f t="shared" ca="1" si="52"/>
        <v>A</v>
      </c>
      <c r="Y698" s="361" t="str">
        <f t="shared" ca="1" si="53"/>
        <v/>
      </c>
      <c r="Z698" s="361" t="str">
        <f t="shared" ca="1" si="54"/>
        <v/>
      </c>
      <c r="AA698" s="483">
        <f>料單!$K$3</f>
        <v>0</v>
      </c>
      <c r="AB698" s="483" t="str">
        <f>料單!$L$3</f>
        <v>拉、KD</v>
      </c>
    </row>
    <row r="699" spans="1:28" x14ac:dyDescent="0.25">
      <c r="A699" s="174">
        <f t="shared" si="50"/>
        <v>698</v>
      </c>
      <c r="B699" s="174" t="str">
        <f ca="1">料單!$C$1</f>
        <v>2026101401</v>
      </c>
      <c r="C699" s="174">
        <f>料單!$C$2</f>
        <v>0</v>
      </c>
      <c r="D699" s="6">
        <f>板材才數分析.!B699</f>
        <v>24</v>
      </c>
      <c r="E699" s="6">
        <f>板材才數分析.!C699</f>
        <v>0</v>
      </c>
      <c r="F699" s="6">
        <f>板材才數分析.!D699</f>
        <v>24008</v>
      </c>
      <c r="G699" s="6" t="str">
        <f ca="1">板材才數分析.!E699</f>
        <v>活隔</v>
      </c>
      <c r="H699" s="6">
        <f ca="1">板材才數分析.!F699</f>
        <v>0</v>
      </c>
      <c r="I699" s="6" t="str">
        <f ca="1">板材才數分析.!G699</f>
        <v>AA</v>
      </c>
      <c r="J699" s="6">
        <f ca="1">板材才數分析.!H699</f>
        <v>-32</v>
      </c>
      <c r="K699" s="6" t="str">
        <f ca="1">板材才數分析.!I699</f>
        <v>AA</v>
      </c>
      <c r="L699" s="6">
        <f ca="1">板材才數分析.!J699</f>
        <v>18</v>
      </c>
      <c r="M699" s="6">
        <f ca="1">板材才數分析.!K699</f>
        <v>0</v>
      </c>
      <c r="N699" s="6" t="str">
        <f ca="1">板材才數分析.!L699</f>
        <v/>
      </c>
      <c r="O699" s="6">
        <f ca="1">板材才數分析.!M699</f>
        <v>0</v>
      </c>
      <c r="P699" t="str">
        <f ca="1">表格15[[#This Row],[封邊色號]]</f>
        <v/>
      </c>
      <c r="Q699" s="174" t="str">
        <f ca="1">IF(VLOOKUP(F699,料單!$C:$P,14,FALSE)="","",VLOOKUP(F699,料單!$C:$P,14,FALSE))</f>
        <v/>
      </c>
      <c r="R699" s="174" t="str">
        <f ca="1">IF(VLOOKUP(F699,料單!$C:$Q,15,FALSE)="","",VLOOKUP(F699,料單!$C:$Q,15,FALSE))</f>
        <v/>
      </c>
      <c r="S699" s="174" t="str">
        <f ca="1">IF(VLOOKUP(F699,料單!$C:$R,16,FALSE)="","",VLOOKUP(F699,料單!$C:$R,16,FALSE))</f>
        <v/>
      </c>
      <c r="T699" s="174" t="str">
        <f ca="1">IF(VLOOKUP(F699,料單!$C:$S,17,FALSE)="","",VLOOKUP(F699,料單!$C:$S,17,FALSE))</f>
        <v/>
      </c>
      <c r="U699" s="174" t="str">
        <f ca="1">_xlfn.IFNA(VLOOKUP(VLOOKUP(F699,料單!C:T,18,FALSE),資料庫!AM:AN,2,FALSE),"A")</f>
        <v>A</v>
      </c>
      <c r="V699" s="174">
        <f ca="1">IF(VLOOKUP(F699,料單!C:U,19,FALSE)="","",VLOOKUP(F699,料單!C:U,19,FALSE))</f>
        <v>1</v>
      </c>
      <c r="W699" s="361" t="str">
        <f t="shared" ca="1" si="51"/>
        <v>A</v>
      </c>
      <c r="X699" s="361" t="str">
        <f t="shared" ca="1" si="52"/>
        <v>A</v>
      </c>
      <c r="Y699" s="361" t="str">
        <f t="shared" ca="1" si="53"/>
        <v>A</v>
      </c>
      <c r="Z699" s="361" t="str">
        <f t="shared" ca="1" si="54"/>
        <v>A</v>
      </c>
      <c r="AA699" s="483">
        <f>料單!$K$3</f>
        <v>0</v>
      </c>
      <c r="AB699" s="483" t="str">
        <f>料單!$L$3</f>
        <v>拉、KD</v>
      </c>
    </row>
    <row r="700" spans="1:28" x14ac:dyDescent="0.25">
      <c r="A700" s="174">
        <f t="shared" si="50"/>
        <v>699</v>
      </c>
      <c r="B700" s="174" t="str">
        <f ca="1">料單!$C$1</f>
        <v>2026101401</v>
      </c>
      <c r="C700" s="174">
        <f>料單!$C$2</f>
        <v>0</v>
      </c>
      <c r="D700" s="6">
        <f>板材才數分析.!B700</f>
        <v>24</v>
      </c>
      <c r="E700" s="6">
        <f>板材才數分析.!C700</f>
        <v>0</v>
      </c>
      <c r="F700" s="6">
        <f>板材才數分析.!D700</f>
        <v>24009</v>
      </c>
      <c r="G700" s="6" t="str">
        <f ca="1">板材才數分析.!E700</f>
        <v>固隔</v>
      </c>
      <c r="H700" s="6">
        <f ca="1">板材才數分析.!F700</f>
        <v>0</v>
      </c>
      <c r="I700" s="6" t="str">
        <f ca="1">板材才數分析.!G700</f>
        <v>AA</v>
      </c>
      <c r="J700" s="6">
        <f ca="1">板材才數分析.!H700</f>
        <v>-22</v>
      </c>
      <c r="K700" s="6" t="str">
        <f ca="1">板材才數分析.!I700</f>
        <v/>
      </c>
      <c r="L700" s="6">
        <f ca="1">板材才數分析.!J700</f>
        <v>18</v>
      </c>
      <c r="M700" s="6">
        <f ca="1">板材才數分析.!K700</f>
        <v>0</v>
      </c>
      <c r="N700" s="6" t="str">
        <f ca="1">板材才數分析.!L700</f>
        <v/>
      </c>
      <c r="O700" s="6">
        <f ca="1">板材才數分析.!M700</f>
        <v>0</v>
      </c>
      <c r="P700" t="str">
        <f ca="1">表格15[[#This Row],[封邊色號]]</f>
        <v/>
      </c>
      <c r="Q700" s="174" t="str">
        <f ca="1">IF(VLOOKUP(F700,料單!$C:$P,14,FALSE)="","",VLOOKUP(F700,料單!$C:$P,14,FALSE))</f>
        <v/>
      </c>
      <c r="R700" s="174" t="str">
        <f ca="1">IF(VLOOKUP(F700,料單!$C:$Q,15,FALSE)="","",VLOOKUP(F700,料單!$C:$Q,15,FALSE))</f>
        <v>固</v>
      </c>
      <c r="S700" s="174" t="str">
        <f ca="1">IF(VLOOKUP(F700,料單!$C:$R,16,FALSE)="","",VLOOKUP(F700,料單!$C:$R,16,FALSE))</f>
        <v/>
      </c>
      <c r="T700" s="174" t="str">
        <f ca="1">IF(VLOOKUP(F700,料單!$C:$S,17,FALSE)="","",VLOOKUP(F700,料單!$C:$S,17,FALSE))</f>
        <v/>
      </c>
      <c r="U700" s="174" t="str">
        <f ca="1">_xlfn.IFNA(VLOOKUP(VLOOKUP(F700,料單!C:T,18,FALSE),資料庫!AM:AN,2,FALSE),"A")</f>
        <v>A</v>
      </c>
      <c r="V700" s="174">
        <f ca="1">IF(VLOOKUP(F700,料單!C:U,19,FALSE)="","",VLOOKUP(F700,料單!C:U,19,FALSE))</f>
        <v>1</v>
      </c>
      <c r="W700" s="361" t="str">
        <f t="shared" ca="1" si="51"/>
        <v>A</v>
      </c>
      <c r="X700" s="361" t="str">
        <f t="shared" ca="1" si="52"/>
        <v>A</v>
      </c>
      <c r="Y700" s="361" t="str">
        <f t="shared" ca="1" si="53"/>
        <v/>
      </c>
      <c r="Z700" s="361" t="str">
        <f t="shared" ca="1" si="54"/>
        <v/>
      </c>
      <c r="AA700" s="483">
        <f>料單!$K$3</f>
        <v>0</v>
      </c>
      <c r="AB700" s="483" t="str">
        <f>料單!$L$3</f>
        <v>拉、KD</v>
      </c>
    </row>
    <row r="701" spans="1:28" x14ac:dyDescent="0.25">
      <c r="A701" s="174">
        <f t="shared" si="50"/>
        <v>700</v>
      </c>
      <c r="B701" s="174" t="str">
        <f ca="1">料單!$C$1</f>
        <v>2026101401</v>
      </c>
      <c r="C701" s="174">
        <f>料單!$C$2</f>
        <v>0</v>
      </c>
      <c r="D701" s="6">
        <f>板材才數分析.!B701</f>
        <v>24</v>
      </c>
      <c r="E701" s="6">
        <f>板材才數分析.!C701</f>
        <v>0</v>
      </c>
      <c r="F701" s="6">
        <f>板材才數分析.!D701</f>
        <v>24010</v>
      </c>
      <c r="G701" s="6" t="str">
        <f ca="1">板材才數分析.!E701</f>
        <v>左門板</v>
      </c>
      <c r="H701" s="6">
        <f ca="1">板材才數分析.!F701</f>
        <v>0</v>
      </c>
      <c r="I701" s="6" t="str">
        <f ca="1">板材才數分析.!G701</f>
        <v>AA</v>
      </c>
      <c r="J701" s="6">
        <f ca="1">板材才數分析.!H701</f>
        <v>-4</v>
      </c>
      <c r="K701" s="6" t="str">
        <f ca="1">板材才數分析.!I701</f>
        <v>AA</v>
      </c>
      <c r="L701" s="6">
        <f ca="1">板材才數分析.!J701</f>
        <v>18</v>
      </c>
      <c r="M701" s="6">
        <f ca="1">板材才數分析.!K701</f>
        <v>0</v>
      </c>
      <c r="N701" s="6" t="str">
        <f ca="1">板材才數分析.!L701</f>
        <v/>
      </c>
      <c r="O701" s="6">
        <f ca="1">板材才數分析.!M701</f>
        <v>0</v>
      </c>
      <c r="P701" t="str">
        <f ca="1">表格15[[#This Row],[封邊色號]]</f>
        <v/>
      </c>
      <c r="Q701" s="174" t="str">
        <f ca="1">IF(VLOOKUP(F701,料單!$C:$P,14,FALSE)="","",VLOOKUP(F701,料單!$C:$P,14,FALSE))</f>
        <v>鉸2</v>
      </c>
      <c r="R701" s="174" t="str">
        <f ca="1">IF(VLOOKUP(F701,料單!$C:$Q,15,FALSE)="","",VLOOKUP(F701,料單!$C:$Q,15,FALSE))</f>
        <v/>
      </c>
      <c r="S701" s="174" t="str">
        <f ca="1">IF(VLOOKUP(F701,料單!$C:$R,16,FALSE)="","",VLOOKUP(F701,料單!$C:$R,16,FALSE))</f>
        <v/>
      </c>
      <c r="T701" s="174" t="str">
        <f ca="1">IF(VLOOKUP(F701,料單!$C:$S,17,FALSE)="","",VLOOKUP(F701,料單!$C:$S,17,FALSE))</f>
        <v/>
      </c>
      <c r="U701" s="174" t="str">
        <f ca="1">_xlfn.IFNA(VLOOKUP(VLOOKUP(F701,料單!C:T,18,FALSE),資料庫!AM:AN,2,FALSE),"A")</f>
        <v>A</v>
      </c>
      <c r="V701" s="174">
        <f ca="1">IF(VLOOKUP(F701,料單!C:U,19,FALSE)="","",VLOOKUP(F701,料單!C:U,19,FALSE))</f>
        <v>1</v>
      </c>
      <c r="W701" s="361" t="str">
        <f t="shared" ca="1" si="51"/>
        <v>A</v>
      </c>
      <c r="X701" s="361" t="str">
        <f t="shared" ca="1" si="52"/>
        <v>A</v>
      </c>
      <c r="Y701" s="361" t="str">
        <f t="shared" ca="1" si="53"/>
        <v>A</v>
      </c>
      <c r="Z701" s="361" t="str">
        <f t="shared" ca="1" si="54"/>
        <v>A</v>
      </c>
      <c r="AA701" s="483">
        <f>料單!$K$3</f>
        <v>0</v>
      </c>
      <c r="AB701" s="483" t="str">
        <f>料單!$L$3</f>
        <v>拉、KD</v>
      </c>
    </row>
    <row r="702" spans="1:28" x14ac:dyDescent="0.25">
      <c r="A702" s="174">
        <f t="shared" si="50"/>
        <v>701</v>
      </c>
      <c r="B702" s="174" t="str">
        <f ca="1">料單!$C$1</f>
        <v>2026101401</v>
      </c>
      <c r="C702" s="174">
        <f>料單!$C$2</f>
        <v>0</v>
      </c>
      <c r="D702" s="6">
        <f>板材才數分析.!B702</f>
        <v>24</v>
      </c>
      <c r="E702" s="6">
        <f>板材才數分析.!C702</f>
        <v>0</v>
      </c>
      <c r="F702" s="6">
        <f>板材才數分析.!D702</f>
        <v>24011</v>
      </c>
      <c r="G702" s="6" t="str">
        <f ca="1">板材才數分析.!E702</f>
        <v>右門板</v>
      </c>
      <c r="H702" s="6">
        <f ca="1">板材才數分析.!F702</f>
        <v>0</v>
      </c>
      <c r="I702" s="6" t="str">
        <f ca="1">板材才數分析.!G702</f>
        <v>AA</v>
      </c>
      <c r="J702" s="6">
        <f ca="1">板材才數分析.!H702</f>
        <v>-4</v>
      </c>
      <c r="K702" s="6" t="str">
        <f ca="1">板材才數分析.!I702</f>
        <v>AA</v>
      </c>
      <c r="L702" s="6">
        <f ca="1">板材才數分析.!J702</f>
        <v>18</v>
      </c>
      <c r="M702" s="6">
        <f ca="1">板材才數分析.!K702</f>
        <v>0</v>
      </c>
      <c r="N702" s="6" t="str">
        <f ca="1">板材才數分析.!L702</f>
        <v/>
      </c>
      <c r="O702" s="6">
        <f ca="1">板材才數分析.!M702</f>
        <v>0</v>
      </c>
      <c r="P702" t="str">
        <f ca="1">表格15[[#This Row],[封邊色號]]</f>
        <v/>
      </c>
      <c r="Q702" s="174" t="str">
        <f ca="1">IF(VLOOKUP(F702,料單!$C:$P,14,FALSE)="","",VLOOKUP(F702,料單!$C:$P,14,FALSE))</f>
        <v>鉸2</v>
      </c>
      <c r="R702" s="174" t="str">
        <f ca="1">IF(VLOOKUP(F702,料單!$C:$Q,15,FALSE)="","",VLOOKUP(F702,料單!$C:$Q,15,FALSE))</f>
        <v/>
      </c>
      <c r="S702" s="174" t="str">
        <f ca="1">IF(VLOOKUP(F702,料單!$C:$R,16,FALSE)="","",VLOOKUP(F702,料單!$C:$R,16,FALSE))</f>
        <v/>
      </c>
      <c r="T702" s="174" t="str">
        <f ca="1">IF(VLOOKUP(F702,料單!$C:$S,17,FALSE)="","",VLOOKUP(F702,料單!$C:$S,17,FALSE))</f>
        <v/>
      </c>
      <c r="U702" s="174" t="str">
        <f ca="1">_xlfn.IFNA(VLOOKUP(VLOOKUP(F702,料單!C:T,18,FALSE),資料庫!AM:AN,2,FALSE),"A")</f>
        <v>A</v>
      </c>
      <c r="V702" s="174">
        <f ca="1">IF(VLOOKUP(F702,料單!C:U,19,FALSE)="","",VLOOKUP(F702,料單!C:U,19,FALSE))</f>
        <v>1</v>
      </c>
      <c r="W702" s="361" t="str">
        <f t="shared" ca="1" si="51"/>
        <v>A</v>
      </c>
      <c r="X702" s="361" t="str">
        <f t="shared" ca="1" si="52"/>
        <v>A</v>
      </c>
      <c r="Y702" s="361" t="str">
        <f t="shared" ca="1" si="53"/>
        <v>A</v>
      </c>
      <c r="Z702" s="361" t="str">
        <f t="shared" ca="1" si="54"/>
        <v>A</v>
      </c>
      <c r="AA702" s="483">
        <f>料單!$K$3</f>
        <v>0</v>
      </c>
      <c r="AB702" s="483" t="str">
        <f>料單!$L$3</f>
        <v>拉、KD</v>
      </c>
    </row>
    <row r="703" spans="1:28" x14ac:dyDescent="0.25">
      <c r="A703" s="174">
        <f t="shared" si="50"/>
        <v>702</v>
      </c>
      <c r="B703" s="174" t="str">
        <f ca="1">料單!$C$1</f>
        <v>2026101401</v>
      </c>
      <c r="C703" s="174">
        <f>料單!$C$2</f>
        <v>0</v>
      </c>
      <c r="D703" s="6">
        <f>板材才數分析.!B703</f>
        <v>24</v>
      </c>
      <c r="E703" s="6">
        <f>板材才數分析.!C703</f>
        <v>0</v>
      </c>
      <c r="F703" s="6">
        <f>板材才數分析.!D703</f>
        <v>24012</v>
      </c>
      <c r="G703" s="6">
        <f ca="1">板材才數分析.!E703</f>
        <v>0</v>
      </c>
      <c r="H703" s="6">
        <f ca="1">板材才數分析.!F703</f>
        <v>0</v>
      </c>
      <c r="I703" s="6" t="str">
        <f ca="1">板材才數分析.!G703</f>
        <v/>
      </c>
      <c r="J703" s="6">
        <f ca="1">板材才數分析.!H703</f>
        <v>0</v>
      </c>
      <c r="K703" s="6" t="str">
        <f ca="1">板材才數分析.!I703</f>
        <v/>
      </c>
      <c r="L703" s="6">
        <f ca="1">板材才數分析.!J703</f>
        <v>0</v>
      </c>
      <c r="M703" s="6">
        <f ca="1">板材才數分析.!K703</f>
        <v>0</v>
      </c>
      <c r="N703" s="6" t="str">
        <f ca="1">板材才數分析.!L703</f>
        <v/>
      </c>
      <c r="O703" s="6">
        <f ca="1">板材才數分析.!M703</f>
        <v>0</v>
      </c>
      <c r="P703" t="str">
        <f ca="1">表格15[[#This Row],[封邊色號]]</f>
        <v/>
      </c>
      <c r="Q703" s="174" t="str">
        <f ca="1">IF(VLOOKUP(F703,料單!$C:$P,14,FALSE)="","",VLOOKUP(F703,料單!$C:$P,14,FALSE))</f>
        <v/>
      </c>
      <c r="R703" s="174" t="str">
        <f ca="1">IF(VLOOKUP(F703,料單!$C:$Q,15,FALSE)="","",VLOOKUP(F703,料單!$C:$Q,15,FALSE))</f>
        <v/>
      </c>
      <c r="S703" s="174" t="str">
        <f ca="1">IF(VLOOKUP(F703,料單!$C:$R,16,FALSE)="","",VLOOKUP(F703,料單!$C:$R,16,FALSE))</f>
        <v/>
      </c>
      <c r="T703" s="174" t="str">
        <f ca="1">IF(VLOOKUP(F703,料單!$C:$S,17,FALSE)="","",VLOOKUP(F703,料單!$C:$S,17,FALSE))</f>
        <v/>
      </c>
      <c r="U703" s="174" t="str">
        <f ca="1">_xlfn.IFNA(VLOOKUP(VLOOKUP(F703,料單!C:T,18,FALSE),資料庫!AM:AN,2,FALSE),"A")</f>
        <v>A</v>
      </c>
      <c r="V703" s="174" t="str">
        <f ca="1">IF(VLOOKUP(F703,料單!C:U,19,FALSE)="","",VLOOKUP(F703,料單!C:U,19,FALSE))</f>
        <v/>
      </c>
      <c r="W703" s="361" t="str">
        <f t="shared" ca="1" si="51"/>
        <v/>
      </c>
      <c r="X703" s="361" t="str">
        <f t="shared" ca="1" si="52"/>
        <v/>
      </c>
      <c r="Y703" s="361" t="str">
        <f t="shared" ca="1" si="53"/>
        <v/>
      </c>
      <c r="Z703" s="361" t="str">
        <f t="shared" ca="1" si="54"/>
        <v/>
      </c>
      <c r="AA703" s="483">
        <f>料單!$K$3</f>
        <v>0</v>
      </c>
      <c r="AB703" s="483" t="str">
        <f>料單!$L$3</f>
        <v>拉、KD</v>
      </c>
    </row>
    <row r="704" spans="1:28" x14ac:dyDescent="0.25">
      <c r="A704" s="174">
        <f t="shared" si="50"/>
        <v>703</v>
      </c>
      <c r="B704" s="174" t="str">
        <f ca="1">料單!$C$1</f>
        <v>2026101401</v>
      </c>
      <c r="C704" s="174">
        <f>料單!$C$2</f>
        <v>0</v>
      </c>
      <c r="D704" s="6">
        <f>板材才數分析.!B704</f>
        <v>24</v>
      </c>
      <c r="E704" s="6">
        <f>板材才數分析.!C704</f>
        <v>0</v>
      </c>
      <c r="F704" s="6">
        <f>板材才數分析.!D704</f>
        <v>24013</v>
      </c>
      <c r="G704" s="6">
        <f ca="1">板材才數分析.!E704</f>
        <v>0</v>
      </c>
      <c r="H704" s="6">
        <f ca="1">板材才數分析.!F704</f>
        <v>0</v>
      </c>
      <c r="I704" s="6" t="str">
        <f ca="1">板材才數分析.!G704</f>
        <v/>
      </c>
      <c r="J704" s="6">
        <f ca="1">板材才數分析.!H704</f>
        <v>0</v>
      </c>
      <c r="K704" s="6" t="str">
        <f ca="1">板材才數分析.!I704</f>
        <v/>
      </c>
      <c r="L704" s="6">
        <f ca="1">板材才數分析.!J704</f>
        <v>0</v>
      </c>
      <c r="M704" s="6">
        <f ca="1">板材才數分析.!K704</f>
        <v>0</v>
      </c>
      <c r="N704" s="6" t="str">
        <f ca="1">板材才數分析.!L704</f>
        <v/>
      </c>
      <c r="O704" s="6">
        <f ca="1">板材才數分析.!M704</f>
        <v>0</v>
      </c>
      <c r="P704" t="str">
        <f ca="1">表格15[[#This Row],[封邊色號]]</f>
        <v/>
      </c>
      <c r="Q704" s="174" t="str">
        <f ca="1">IF(VLOOKUP(F704,料單!$C:$P,14,FALSE)="","",VLOOKUP(F704,料單!$C:$P,14,FALSE))</f>
        <v/>
      </c>
      <c r="R704" s="174" t="str">
        <f ca="1">IF(VLOOKUP(F704,料單!$C:$Q,15,FALSE)="","",VLOOKUP(F704,料單!$C:$Q,15,FALSE))</f>
        <v/>
      </c>
      <c r="S704" s="174" t="str">
        <f ca="1">IF(VLOOKUP(F704,料單!$C:$R,16,FALSE)="","",VLOOKUP(F704,料單!$C:$R,16,FALSE))</f>
        <v/>
      </c>
      <c r="T704" s="174" t="str">
        <f ca="1">IF(VLOOKUP(F704,料單!$C:$S,17,FALSE)="","",VLOOKUP(F704,料單!$C:$S,17,FALSE))</f>
        <v/>
      </c>
      <c r="U704" s="174" t="str">
        <f ca="1">_xlfn.IFNA(VLOOKUP(VLOOKUP(F704,料單!C:T,18,FALSE),資料庫!AM:AN,2,FALSE),"A")</f>
        <v>A</v>
      </c>
      <c r="V704" s="174" t="str">
        <f ca="1">IF(VLOOKUP(F704,料單!C:U,19,FALSE)="","",VLOOKUP(F704,料單!C:U,19,FALSE))</f>
        <v/>
      </c>
      <c r="W704" s="361" t="str">
        <f t="shared" ca="1" si="51"/>
        <v/>
      </c>
      <c r="X704" s="361" t="str">
        <f t="shared" ca="1" si="52"/>
        <v/>
      </c>
      <c r="Y704" s="361" t="str">
        <f t="shared" ca="1" si="53"/>
        <v/>
      </c>
      <c r="Z704" s="361" t="str">
        <f t="shared" ca="1" si="54"/>
        <v/>
      </c>
      <c r="AA704" s="483">
        <f>料單!$K$3</f>
        <v>0</v>
      </c>
      <c r="AB704" s="483" t="str">
        <f>料單!$L$3</f>
        <v>拉、KD</v>
      </c>
    </row>
    <row r="705" spans="1:28" x14ac:dyDescent="0.25">
      <c r="A705" s="174">
        <f t="shared" si="50"/>
        <v>704</v>
      </c>
      <c r="B705" s="174" t="str">
        <f ca="1">料單!$C$1</f>
        <v>2026101401</v>
      </c>
      <c r="C705" s="174">
        <f>料單!$C$2</f>
        <v>0</v>
      </c>
      <c r="D705" s="6">
        <f>板材才數分析.!B705</f>
        <v>24</v>
      </c>
      <c r="E705" s="6">
        <f>板材才數分析.!C705</f>
        <v>0</v>
      </c>
      <c r="F705" s="6">
        <f>板材才數分析.!D705</f>
        <v>24014</v>
      </c>
      <c r="G705" s="6">
        <f ca="1">板材才數分析.!E705</f>
        <v>0</v>
      </c>
      <c r="H705" s="6">
        <f ca="1">板材才數分析.!F705</f>
        <v>0</v>
      </c>
      <c r="I705" s="6" t="str">
        <f ca="1">板材才數分析.!G705</f>
        <v/>
      </c>
      <c r="J705" s="6">
        <f ca="1">板材才數分析.!H705</f>
        <v>0</v>
      </c>
      <c r="K705" s="6" t="str">
        <f ca="1">板材才數分析.!I705</f>
        <v/>
      </c>
      <c r="L705" s="6">
        <f ca="1">板材才數分析.!J705</f>
        <v>0</v>
      </c>
      <c r="M705" s="6">
        <f ca="1">板材才數分析.!K705</f>
        <v>0</v>
      </c>
      <c r="N705" s="6" t="str">
        <f ca="1">板材才數分析.!L705</f>
        <v/>
      </c>
      <c r="O705" s="6">
        <f ca="1">板材才數分析.!M705</f>
        <v>0</v>
      </c>
      <c r="P705" t="str">
        <f ca="1">表格15[[#This Row],[封邊色號]]</f>
        <v/>
      </c>
      <c r="Q705" s="174" t="str">
        <f ca="1">IF(VLOOKUP(F705,料單!$C:$P,14,FALSE)="","",VLOOKUP(F705,料單!$C:$P,14,FALSE))</f>
        <v/>
      </c>
      <c r="R705" s="174" t="str">
        <f ca="1">IF(VLOOKUP(F705,料單!$C:$Q,15,FALSE)="","",VLOOKUP(F705,料單!$C:$Q,15,FALSE))</f>
        <v/>
      </c>
      <c r="S705" s="174" t="str">
        <f ca="1">IF(VLOOKUP(F705,料單!$C:$R,16,FALSE)="","",VLOOKUP(F705,料單!$C:$R,16,FALSE))</f>
        <v/>
      </c>
      <c r="T705" s="174" t="str">
        <f ca="1">IF(VLOOKUP(F705,料單!$C:$S,17,FALSE)="","",VLOOKUP(F705,料單!$C:$S,17,FALSE))</f>
        <v/>
      </c>
      <c r="U705" s="174" t="str">
        <f ca="1">_xlfn.IFNA(VLOOKUP(VLOOKUP(F705,料單!C:T,18,FALSE),資料庫!AM:AN,2,FALSE),"A")</f>
        <v>A</v>
      </c>
      <c r="V705" s="174" t="str">
        <f ca="1">IF(VLOOKUP(F705,料單!C:U,19,FALSE)="","",VLOOKUP(F705,料單!C:U,19,FALSE))</f>
        <v/>
      </c>
      <c r="W705" s="361" t="str">
        <f t="shared" ca="1" si="51"/>
        <v/>
      </c>
      <c r="X705" s="361" t="str">
        <f t="shared" ca="1" si="52"/>
        <v/>
      </c>
      <c r="Y705" s="361" t="str">
        <f t="shared" ca="1" si="53"/>
        <v/>
      </c>
      <c r="Z705" s="361" t="str">
        <f t="shared" ca="1" si="54"/>
        <v/>
      </c>
      <c r="AA705" s="483">
        <f>料單!$K$3</f>
        <v>0</v>
      </c>
      <c r="AB705" s="483" t="str">
        <f>料單!$L$3</f>
        <v>拉、KD</v>
      </c>
    </row>
    <row r="706" spans="1:28" x14ac:dyDescent="0.25">
      <c r="A706" s="174">
        <f t="shared" si="50"/>
        <v>705</v>
      </c>
      <c r="B706" s="174" t="str">
        <f ca="1">料單!$C$1</f>
        <v>2026101401</v>
      </c>
      <c r="C706" s="174">
        <f>料單!$C$2</f>
        <v>0</v>
      </c>
      <c r="D706" s="6">
        <f>板材才數分析.!B706</f>
        <v>24</v>
      </c>
      <c r="E706" s="6">
        <f>板材才數分析.!C706</f>
        <v>0</v>
      </c>
      <c r="F706" s="6">
        <f>板材才數分析.!D706</f>
        <v>24015</v>
      </c>
      <c r="G706" s="6">
        <f ca="1">板材才數分析.!E706</f>
        <v>0</v>
      </c>
      <c r="H706" s="6">
        <f ca="1">板材才數分析.!F706</f>
        <v>0</v>
      </c>
      <c r="I706" s="6" t="str">
        <f ca="1">板材才數分析.!G706</f>
        <v/>
      </c>
      <c r="J706" s="6">
        <f ca="1">板材才數分析.!H706</f>
        <v>0</v>
      </c>
      <c r="K706" s="6" t="str">
        <f ca="1">板材才數分析.!I706</f>
        <v/>
      </c>
      <c r="L706" s="6">
        <f ca="1">板材才數分析.!J706</f>
        <v>0</v>
      </c>
      <c r="M706" s="6">
        <f ca="1">板材才數分析.!K706</f>
        <v>0</v>
      </c>
      <c r="N706" s="6" t="str">
        <f ca="1">板材才數分析.!L706</f>
        <v/>
      </c>
      <c r="O706" s="6">
        <f ca="1">板材才數分析.!M706</f>
        <v>0</v>
      </c>
      <c r="P706" t="str">
        <f ca="1">表格15[[#This Row],[封邊色號]]</f>
        <v/>
      </c>
      <c r="Q706" s="174" t="str">
        <f ca="1">IF(VLOOKUP(F706,料單!$C:$P,14,FALSE)="","",VLOOKUP(F706,料單!$C:$P,14,FALSE))</f>
        <v/>
      </c>
      <c r="R706" s="174" t="str">
        <f ca="1">IF(VLOOKUP(F706,料單!$C:$Q,15,FALSE)="","",VLOOKUP(F706,料單!$C:$Q,15,FALSE))</f>
        <v/>
      </c>
      <c r="S706" s="174" t="str">
        <f ca="1">IF(VLOOKUP(F706,料單!$C:$R,16,FALSE)="","",VLOOKUP(F706,料單!$C:$R,16,FALSE))</f>
        <v/>
      </c>
      <c r="T706" s="174" t="str">
        <f ca="1">IF(VLOOKUP(F706,料單!$C:$S,17,FALSE)="","",VLOOKUP(F706,料單!$C:$S,17,FALSE))</f>
        <v/>
      </c>
      <c r="U706" s="174" t="str">
        <f ca="1">_xlfn.IFNA(VLOOKUP(VLOOKUP(F706,料單!C:T,18,FALSE),資料庫!AM:AN,2,FALSE),"A")</f>
        <v>A</v>
      </c>
      <c r="V706" s="174" t="str">
        <f ca="1">IF(VLOOKUP(F706,料單!C:U,19,FALSE)="","",VLOOKUP(F706,料單!C:U,19,FALSE))</f>
        <v/>
      </c>
      <c r="W706" s="361" t="str">
        <f t="shared" ca="1" si="51"/>
        <v/>
      </c>
      <c r="X706" s="361" t="str">
        <f t="shared" ca="1" si="52"/>
        <v/>
      </c>
      <c r="Y706" s="361" t="str">
        <f t="shared" ca="1" si="53"/>
        <v/>
      </c>
      <c r="Z706" s="361" t="str">
        <f t="shared" ca="1" si="54"/>
        <v/>
      </c>
      <c r="AA706" s="483">
        <f>料單!$K$3</f>
        <v>0</v>
      </c>
      <c r="AB706" s="483" t="str">
        <f>料單!$L$3</f>
        <v>拉、KD</v>
      </c>
    </row>
    <row r="707" spans="1:28" x14ac:dyDescent="0.25">
      <c r="A707" s="174">
        <f t="shared" ref="A707:A770" si="55">ROW(A706)</f>
        <v>706</v>
      </c>
      <c r="B707" s="174" t="str">
        <f ca="1">料單!$C$1</f>
        <v>2026101401</v>
      </c>
      <c r="C707" s="174">
        <f>料單!$C$2</f>
        <v>0</v>
      </c>
      <c r="D707" s="6">
        <f>板材才數分析.!B707</f>
        <v>24</v>
      </c>
      <c r="E707" s="6">
        <f>板材才數分析.!C707</f>
        <v>0</v>
      </c>
      <c r="F707" s="6">
        <f>板材才數分析.!D707</f>
        <v>24016</v>
      </c>
      <c r="G707" s="6">
        <f ca="1">板材才數分析.!E707</f>
        <v>0</v>
      </c>
      <c r="H707" s="6">
        <f ca="1">板材才數分析.!F707</f>
        <v>0</v>
      </c>
      <c r="I707" s="6" t="str">
        <f ca="1">板材才數分析.!G707</f>
        <v/>
      </c>
      <c r="J707" s="6">
        <f ca="1">板材才數分析.!H707</f>
        <v>0</v>
      </c>
      <c r="K707" s="6" t="str">
        <f ca="1">板材才數分析.!I707</f>
        <v/>
      </c>
      <c r="L707" s="6">
        <f ca="1">板材才數分析.!J707</f>
        <v>0</v>
      </c>
      <c r="M707" s="6">
        <f ca="1">板材才數分析.!K707</f>
        <v>0</v>
      </c>
      <c r="N707" s="6" t="str">
        <f ca="1">板材才數分析.!L707</f>
        <v/>
      </c>
      <c r="O707" s="6">
        <f ca="1">板材才數分析.!M707</f>
        <v>0</v>
      </c>
      <c r="P707" t="str">
        <f ca="1">表格15[[#This Row],[封邊色號]]</f>
        <v/>
      </c>
      <c r="Q707" s="174" t="str">
        <f ca="1">IF(VLOOKUP(F707,料單!$C:$P,14,FALSE)="","",VLOOKUP(F707,料單!$C:$P,14,FALSE))</f>
        <v/>
      </c>
      <c r="R707" s="174" t="str">
        <f ca="1">IF(VLOOKUP(F707,料單!$C:$Q,15,FALSE)="","",VLOOKUP(F707,料單!$C:$Q,15,FALSE))</f>
        <v/>
      </c>
      <c r="S707" s="174" t="str">
        <f ca="1">IF(VLOOKUP(F707,料單!$C:$R,16,FALSE)="","",VLOOKUP(F707,料單!$C:$R,16,FALSE))</f>
        <v/>
      </c>
      <c r="T707" s="174" t="str">
        <f ca="1">IF(VLOOKUP(F707,料單!$C:$S,17,FALSE)="","",VLOOKUP(F707,料單!$C:$S,17,FALSE))</f>
        <v/>
      </c>
      <c r="U707" s="174" t="str">
        <f ca="1">_xlfn.IFNA(VLOOKUP(VLOOKUP(F707,料單!C:T,18,FALSE),資料庫!AM:AN,2,FALSE),"A")</f>
        <v>A</v>
      </c>
      <c r="V707" s="174" t="str">
        <f ca="1">IF(VLOOKUP(F707,料單!C:U,19,FALSE)="","",VLOOKUP(F707,料單!C:U,19,FALSE))</f>
        <v/>
      </c>
      <c r="W707" s="361" t="str">
        <f t="shared" ref="W707:W770" ca="1" si="56">IF(LEFT($I707,1)="0","",LEFT($I707,1))</f>
        <v/>
      </c>
      <c r="X707" s="361" t="str">
        <f t="shared" ref="X707:X770" ca="1" si="57">IF(EXACT(I707, "AA"), "A", IF(EXACT(I707, "A"), "  ", ""))</f>
        <v/>
      </c>
      <c r="Y707" s="361" t="str">
        <f t="shared" ref="Y707:Y770" ca="1" si="58">IF(LEFT($K707,1)="0","",LEFT($K707,1))</f>
        <v/>
      </c>
      <c r="Z707" s="361" t="str">
        <f t="shared" ref="Z707:Z770" ca="1" si="59">IF(RIGHT($K707,1)="0","",RIGHT($K707,1))</f>
        <v/>
      </c>
      <c r="AA707" s="483">
        <f>料單!$K$3</f>
        <v>0</v>
      </c>
      <c r="AB707" s="483" t="str">
        <f>料單!$L$3</f>
        <v>拉、KD</v>
      </c>
    </row>
    <row r="708" spans="1:28" x14ac:dyDescent="0.25">
      <c r="A708" s="174">
        <f t="shared" si="55"/>
        <v>707</v>
      </c>
      <c r="B708" s="174" t="str">
        <f ca="1">料單!$C$1</f>
        <v>2026101401</v>
      </c>
      <c r="C708" s="174">
        <f>料單!$C$2</f>
        <v>0</v>
      </c>
      <c r="D708" s="6">
        <f>板材才數分析.!B708</f>
        <v>24</v>
      </c>
      <c r="E708" s="6">
        <f>板材才數分析.!C708</f>
        <v>0</v>
      </c>
      <c r="F708" s="6">
        <f>板材才數分析.!D708</f>
        <v>24017</v>
      </c>
      <c r="G708" s="6">
        <f ca="1">板材才數分析.!E708</f>
        <v>0</v>
      </c>
      <c r="H708" s="6">
        <f ca="1">板材才數分析.!F708</f>
        <v>0</v>
      </c>
      <c r="I708" s="6" t="str">
        <f ca="1">板材才數分析.!G708</f>
        <v/>
      </c>
      <c r="J708" s="6">
        <f ca="1">板材才數分析.!H708</f>
        <v>0</v>
      </c>
      <c r="K708" s="6" t="str">
        <f ca="1">板材才數分析.!I708</f>
        <v/>
      </c>
      <c r="L708" s="6">
        <f ca="1">板材才數分析.!J708</f>
        <v>0</v>
      </c>
      <c r="M708" s="6">
        <f ca="1">板材才數分析.!K708</f>
        <v>0</v>
      </c>
      <c r="N708" s="6" t="str">
        <f ca="1">板材才數分析.!L708</f>
        <v/>
      </c>
      <c r="O708" s="6">
        <f ca="1">板材才數分析.!M708</f>
        <v>0</v>
      </c>
      <c r="P708" t="str">
        <f ca="1">表格15[[#This Row],[封邊色號]]</f>
        <v/>
      </c>
      <c r="Q708" s="174" t="str">
        <f ca="1">IF(VLOOKUP(F708,料單!$C:$P,14,FALSE)="","",VLOOKUP(F708,料單!$C:$P,14,FALSE))</f>
        <v/>
      </c>
      <c r="R708" s="174" t="str">
        <f ca="1">IF(VLOOKUP(F708,料單!$C:$Q,15,FALSE)="","",VLOOKUP(F708,料單!$C:$Q,15,FALSE))</f>
        <v/>
      </c>
      <c r="S708" s="174" t="str">
        <f ca="1">IF(VLOOKUP(F708,料單!$C:$R,16,FALSE)="","",VLOOKUP(F708,料單!$C:$R,16,FALSE))</f>
        <v/>
      </c>
      <c r="T708" s="174" t="str">
        <f ca="1">IF(VLOOKUP(F708,料單!$C:$S,17,FALSE)="","",VLOOKUP(F708,料單!$C:$S,17,FALSE))</f>
        <v/>
      </c>
      <c r="U708" s="174" t="str">
        <f ca="1">_xlfn.IFNA(VLOOKUP(VLOOKUP(F708,料單!C:T,18,FALSE),資料庫!AM:AN,2,FALSE),"A")</f>
        <v>A</v>
      </c>
      <c r="V708" s="174" t="str">
        <f ca="1">IF(VLOOKUP(F708,料單!C:U,19,FALSE)="","",VLOOKUP(F708,料單!C:U,19,FALSE))</f>
        <v/>
      </c>
      <c r="W708" s="361" t="str">
        <f t="shared" ca="1" si="56"/>
        <v/>
      </c>
      <c r="X708" s="361" t="str">
        <f t="shared" ca="1" si="57"/>
        <v/>
      </c>
      <c r="Y708" s="361" t="str">
        <f t="shared" ca="1" si="58"/>
        <v/>
      </c>
      <c r="Z708" s="361" t="str">
        <f t="shared" ca="1" si="59"/>
        <v/>
      </c>
      <c r="AA708" s="483">
        <f>料單!$K$3</f>
        <v>0</v>
      </c>
      <c r="AB708" s="483" t="str">
        <f>料單!$L$3</f>
        <v>拉、KD</v>
      </c>
    </row>
    <row r="709" spans="1:28" x14ac:dyDescent="0.25">
      <c r="A709" s="174">
        <f t="shared" si="55"/>
        <v>708</v>
      </c>
      <c r="B709" s="174" t="str">
        <f ca="1">料單!$C$1</f>
        <v>2026101401</v>
      </c>
      <c r="C709" s="174">
        <f>料單!$C$2</f>
        <v>0</v>
      </c>
      <c r="D709" s="6">
        <f>板材才數分析.!B709</f>
        <v>24</v>
      </c>
      <c r="E709" s="6">
        <f>板材才數分析.!C709</f>
        <v>0</v>
      </c>
      <c r="F709" s="6">
        <f>板材才數分析.!D709</f>
        <v>24018</v>
      </c>
      <c r="G709" s="6">
        <f ca="1">板材才數分析.!E709</f>
        <v>0</v>
      </c>
      <c r="H709" s="6">
        <f ca="1">板材才數分析.!F709</f>
        <v>0</v>
      </c>
      <c r="I709" s="6" t="str">
        <f ca="1">板材才數分析.!G709</f>
        <v/>
      </c>
      <c r="J709" s="6">
        <f ca="1">板材才數分析.!H709</f>
        <v>0</v>
      </c>
      <c r="K709" s="6" t="str">
        <f ca="1">板材才數分析.!I709</f>
        <v/>
      </c>
      <c r="L709" s="6">
        <f ca="1">板材才數分析.!J709</f>
        <v>0</v>
      </c>
      <c r="M709" s="6">
        <f ca="1">板材才數分析.!K709</f>
        <v>0</v>
      </c>
      <c r="N709" s="6" t="str">
        <f ca="1">板材才數分析.!L709</f>
        <v/>
      </c>
      <c r="O709" s="6">
        <f ca="1">板材才數分析.!M709</f>
        <v>0</v>
      </c>
      <c r="P709" t="str">
        <f ca="1">表格15[[#This Row],[封邊色號]]</f>
        <v/>
      </c>
      <c r="Q709" s="174" t="str">
        <f ca="1">IF(VLOOKUP(F709,料單!$C:$P,14,FALSE)="","",VLOOKUP(F709,料單!$C:$P,14,FALSE))</f>
        <v/>
      </c>
      <c r="R709" s="174" t="str">
        <f ca="1">IF(VLOOKUP(F709,料單!$C:$Q,15,FALSE)="","",VLOOKUP(F709,料單!$C:$Q,15,FALSE))</f>
        <v/>
      </c>
      <c r="S709" s="174" t="str">
        <f ca="1">IF(VLOOKUP(F709,料單!$C:$R,16,FALSE)="","",VLOOKUP(F709,料單!$C:$R,16,FALSE))</f>
        <v/>
      </c>
      <c r="T709" s="174" t="str">
        <f ca="1">IF(VLOOKUP(F709,料單!$C:$S,17,FALSE)="","",VLOOKUP(F709,料單!$C:$S,17,FALSE))</f>
        <v/>
      </c>
      <c r="U709" s="174" t="str">
        <f ca="1">_xlfn.IFNA(VLOOKUP(VLOOKUP(F709,料單!C:T,18,FALSE),資料庫!AM:AN,2,FALSE),"A")</f>
        <v>A</v>
      </c>
      <c r="V709" s="174" t="str">
        <f ca="1">IF(VLOOKUP(F709,料單!C:U,19,FALSE)="","",VLOOKUP(F709,料單!C:U,19,FALSE))</f>
        <v/>
      </c>
      <c r="W709" s="361" t="str">
        <f t="shared" ca="1" si="56"/>
        <v/>
      </c>
      <c r="X709" s="361" t="str">
        <f t="shared" ca="1" si="57"/>
        <v/>
      </c>
      <c r="Y709" s="361" t="str">
        <f t="shared" ca="1" si="58"/>
        <v/>
      </c>
      <c r="Z709" s="361" t="str">
        <f t="shared" ca="1" si="59"/>
        <v/>
      </c>
      <c r="AA709" s="483">
        <f>料單!$K$3</f>
        <v>0</v>
      </c>
      <c r="AB709" s="483" t="str">
        <f>料單!$L$3</f>
        <v>拉、KD</v>
      </c>
    </row>
    <row r="710" spans="1:28" x14ac:dyDescent="0.25">
      <c r="A710" s="174">
        <f t="shared" si="55"/>
        <v>709</v>
      </c>
      <c r="B710" s="174" t="str">
        <f ca="1">料單!$C$1</f>
        <v>2026101401</v>
      </c>
      <c r="C710" s="174">
        <f>料單!$C$2</f>
        <v>0</v>
      </c>
      <c r="D710" s="6">
        <f>板材才數分析.!B710</f>
        <v>24</v>
      </c>
      <c r="E710" s="6">
        <f>板材才數分析.!C710</f>
        <v>0</v>
      </c>
      <c r="F710" s="6">
        <f>板材才數分析.!D710</f>
        <v>24019</v>
      </c>
      <c r="G710" s="6">
        <f ca="1">板材才數分析.!E710</f>
        <v>0</v>
      </c>
      <c r="H710" s="6">
        <f ca="1">板材才數分析.!F710</f>
        <v>0</v>
      </c>
      <c r="I710" s="6" t="str">
        <f ca="1">板材才數分析.!G710</f>
        <v/>
      </c>
      <c r="J710" s="6">
        <f ca="1">板材才數分析.!H710</f>
        <v>0</v>
      </c>
      <c r="K710" s="6" t="str">
        <f ca="1">板材才數分析.!I710</f>
        <v/>
      </c>
      <c r="L710" s="6">
        <f ca="1">板材才數分析.!J710</f>
        <v>0</v>
      </c>
      <c r="M710" s="6">
        <f ca="1">板材才數分析.!K710</f>
        <v>0</v>
      </c>
      <c r="N710" s="6" t="str">
        <f ca="1">板材才數分析.!L710</f>
        <v/>
      </c>
      <c r="O710" s="6">
        <f ca="1">板材才數分析.!M710</f>
        <v>0</v>
      </c>
      <c r="P710" t="str">
        <f ca="1">表格15[[#This Row],[封邊色號]]</f>
        <v/>
      </c>
      <c r="Q710" s="174" t="str">
        <f ca="1">IF(VLOOKUP(F710,料單!$C:$P,14,FALSE)="","",VLOOKUP(F710,料單!$C:$P,14,FALSE))</f>
        <v/>
      </c>
      <c r="R710" s="174" t="str">
        <f ca="1">IF(VLOOKUP(F710,料單!$C:$Q,15,FALSE)="","",VLOOKUP(F710,料單!$C:$Q,15,FALSE))</f>
        <v/>
      </c>
      <c r="S710" s="174" t="str">
        <f ca="1">IF(VLOOKUP(F710,料單!$C:$R,16,FALSE)="","",VLOOKUP(F710,料單!$C:$R,16,FALSE))</f>
        <v/>
      </c>
      <c r="T710" s="174" t="str">
        <f ca="1">IF(VLOOKUP(F710,料單!$C:$S,17,FALSE)="","",VLOOKUP(F710,料單!$C:$S,17,FALSE))</f>
        <v/>
      </c>
      <c r="U710" s="174" t="str">
        <f ca="1">_xlfn.IFNA(VLOOKUP(VLOOKUP(F710,料單!C:T,18,FALSE),資料庫!AM:AN,2,FALSE),"A")</f>
        <v>A</v>
      </c>
      <c r="V710" s="174" t="str">
        <f ca="1">IF(VLOOKUP(F710,料單!C:U,19,FALSE)="","",VLOOKUP(F710,料單!C:U,19,FALSE))</f>
        <v/>
      </c>
      <c r="W710" s="361" t="str">
        <f t="shared" ca="1" si="56"/>
        <v/>
      </c>
      <c r="X710" s="361" t="str">
        <f t="shared" ca="1" si="57"/>
        <v/>
      </c>
      <c r="Y710" s="361" t="str">
        <f t="shared" ca="1" si="58"/>
        <v/>
      </c>
      <c r="Z710" s="361" t="str">
        <f t="shared" ca="1" si="59"/>
        <v/>
      </c>
      <c r="AA710" s="483">
        <f>料單!$K$3</f>
        <v>0</v>
      </c>
      <c r="AB710" s="483" t="str">
        <f>料單!$L$3</f>
        <v>拉、KD</v>
      </c>
    </row>
    <row r="711" spans="1:28" x14ac:dyDescent="0.25">
      <c r="A711" s="174">
        <f t="shared" si="55"/>
        <v>710</v>
      </c>
      <c r="B711" s="174" t="str">
        <f ca="1">料單!$C$1</f>
        <v>2026101401</v>
      </c>
      <c r="C711" s="174">
        <f>料單!$C$2</f>
        <v>0</v>
      </c>
      <c r="D711" s="6">
        <f>板材才數分析.!B711</f>
        <v>24</v>
      </c>
      <c r="E711" s="6">
        <f>板材才數分析.!C711</f>
        <v>0</v>
      </c>
      <c r="F711" s="6">
        <f>板材才數分析.!D711</f>
        <v>24020</v>
      </c>
      <c r="G711" s="6">
        <f ca="1">板材才數分析.!E711</f>
        <v>0</v>
      </c>
      <c r="H711" s="6">
        <f ca="1">板材才數分析.!F711</f>
        <v>0</v>
      </c>
      <c r="I711" s="6" t="str">
        <f ca="1">板材才數分析.!G711</f>
        <v/>
      </c>
      <c r="J711" s="6">
        <f ca="1">板材才數分析.!H711</f>
        <v>0</v>
      </c>
      <c r="K711" s="6" t="str">
        <f ca="1">板材才數分析.!I711</f>
        <v/>
      </c>
      <c r="L711" s="6">
        <f ca="1">板材才數分析.!J711</f>
        <v>0</v>
      </c>
      <c r="M711" s="6">
        <f ca="1">板材才數分析.!K711</f>
        <v>0</v>
      </c>
      <c r="N711" s="6" t="str">
        <f ca="1">板材才數分析.!L711</f>
        <v/>
      </c>
      <c r="O711" s="6">
        <f ca="1">板材才數分析.!M711</f>
        <v>0</v>
      </c>
      <c r="P711" t="str">
        <f ca="1">表格15[[#This Row],[封邊色號]]</f>
        <v/>
      </c>
      <c r="Q711" s="174" t="str">
        <f ca="1">IF(VLOOKUP(F711,料單!$C:$P,14,FALSE)="","",VLOOKUP(F711,料單!$C:$P,14,FALSE))</f>
        <v/>
      </c>
      <c r="R711" s="174" t="str">
        <f ca="1">IF(VLOOKUP(F711,料單!$C:$Q,15,FALSE)="","",VLOOKUP(F711,料單!$C:$Q,15,FALSE))</f>
        <v/>
      </c>
      <c r="S711" s="174" t="str">
        <f ca="1">IF(VLOOKUP(F711,料單!$C:$R,16,FALSE)="","",VLOOKUP(F711,料單!$C:$R,16,FALSE))</f>
        <v/>
      </c>
      <c r="T711" s="174" t="str">
        <f ca="1">IF(VLOOKUP(F711,料單!$C:$S,17,FALSE)="","",VLOOKUP(F711,料單!$C:$S,17,FALSE))</f>
        <v/>
      </c>
      <c r="U711" s="174" t="str">
        <f ca="1">_xlfn.IFNA(VLOOKUP(VLOOKUP(F711,料單!C:T,18,FALSE),資料庫!AM:AN,2,FALSE),"A")</f>
        <v>A</v>
      </c>
      <c r="V711" s="174" t="str">
        <f ca="1">IF(VLOOKUP(F711,料單!C:U,19,FALSE)="","",VLOOKUP(F711,料單!C:U,19,FALSE))</f>
        <v/>
      </c>
      <c r="W711" s="361" t="str">
        <f t="shared" ca="1" si="56"/>
        <v/>
      </c>
      <c r="X711" s="361" t="str">
        <f t="shared" ca="1" si="57"/>
        <v/>
      </c>
      <c r="Y711" s="361" t="str">
        <f t="shared" ca="1" si="58"/>
        <v/>
      </c>
      <c r="Z711" s="361" t="str">
        <f t="shared" ca="1" si="59"/>
        <v/>
      </c>
      <c r="AA711" s="483">
        <f>料單!$K$3</f>
        <v>0</v>
      </c>
      <c r="AB711" s="483" t="str">
        <f>料單!$L$3</f>
        <v>拉、KD</v>
      </c>
    </row>
    <row r="712" spans="1:28" x14ac:dyDescent="0.25">
      <c r="A712" s="174">
        <f t="shared" si="55"/>
        <v>711</v>
      </c>
      <c r="B712" s="174" t="str">
        <f ca="1">料單!$C$1</f>
        <v>2026101401</v>
      </c>
      <c r="C712" s="174">
        <f>料單!$C$2</f>
        <v>0</v>
      </c>
      <c r="D712" s="6">
        <f>板材才數分析.!B712</f>
        <v>24</v>
      </c>
      <c r="E712" s="6">
        <f>板材才數分析.!C712</f>
        <v>0</v>
      </c>
      <c r="F712" s="6">
        <f>板材才數分析.!D712</f>
        <v>24021</v>
      </c>
      <c r="G712" s="6">
        <f ca="1">板材才數分析.!E712</f>
        <v>0</v>
      </c>
      <c r="H712" s="6">
        <f ca="1">板材才數分析.!F712</f>
        <v>0</v>
      </c>
      <c r="I712" s="6" t="str">
        <f ca="1">板材才數分析.!G712</f>
        <v/>
      </c>
      <c r="J712" s="6">
        <f ca="1">板材才數分析.!H712</f>
        <v>0</v>
      </c>
      <c r="K712" s="6" t="str">
        <f ca="1">板材才數分析.!I712</f>
        <v/>
      </c>
      <c r="L712" s="6">
        <f ca="1">板材才數分析.!J712</f>
        <v>0</v>
      </c>
      <c r="M712" s="6">
        <f ca="1">板材才數分析.!K712</f>
        <v>0</v>
      </c>
      <c r="N712" s="6" t="str">
        <f ca="1">板材才數分析.!L712</f>
        <v/>
      </c>
      <c r="O712" s="6">
        <f ca="1">板材才數分析.!M712</f>
        <v>0</v>
      </c>
      <c r="P712" t="str">
        <f ca="1">表格15[[#This Row],[封邊色號]]</f>
        <v/>
      </c>
      <c r="Q712" s="174" t="str">
        <f ca="1">IF(VLOOKUP(F712,料單!$C:$P,14,FALSE)="","",VLOOKUP(F712,料單!$C:$P,14,FALSE))</f>
        <v/>
      </c>
      <c r="R712" s="174" t="str">
        <f ca="1">IF(VLOOKUP(F712,料單!$C:$Q,15,FALSE)="","",VLOOKUP(F712,料單!$C:$Q,15,FALSE))</f>
        <v/>
      </c>
      <c r="S712" s="174" t="str">
        <f ca="1">IF(VLOOKUP(F712,料單!$C:$R,16,FALSE)="","",VLOOKUP(F712,料單!$C:$R,16,FALSE))</f>
        <v/>
      </c>
      <c r="T712" s="174" t="str">
        <f ca="1">IF(VLOOKUP(F712,料單!$C:$S,17,FALSE)="","",VLOOKUP(F712,料單!$C:$S,17,FALSE))</f>
        <v/>
      </c>
      <c r="U712" s="174" t="str">
        <f ca="1">_xlfn.IFNA(VLOOKUP(VLOOKUP(F712,料單!C:T,18,FALSE),資料庫!AM:AN,2,FALSE),"A")</f>
        <v>A</v>
      </c>
      <c r="V712" s="174" t="str">
        <f ca="1">IF(VLOOKUP(F712,料單!C:U,19,FALSE)="","",VLOOKUP(F712,料單!C:U,19,FALSE))</f>
        <v/>
      </c>
      <c r="W712" s="361" t="str">
        <f t="shared" ca="1" si="56"/>
        <v/>
      </c>
      <c r="X712" s="361" t="str">
        <f t="shared" ca="1" si="57"/>
        <v/>
      </c>
      <c r="Y712" s="361" t="str">
        <f t="shared" ca="1" si="58"/>
        <v/>
      </c>
      <c r="Z712" s="361" t="str">
        <f t="shared" ca="1" si="59"/>
        <v/>
      </c>
      <c r="AA712" s="483">
        <f>料單!$K$3</f>
        <v>0</v>
      </c>
      <c r="AB712" s="483" t="str">
        <f>料單!$L$3</f>
        <v>拉、KD</v>
      </c>
    </row>
    <row r="713" spans="1:28" x14ac:dyDescent="0.25">
      <c r="A713" s="174">
        <f t="shared" si="55"/>
        <v>712</v>
      </c>
      <c r="B713" s="174" t="str">
        <f ca="1">料單!$C$1</f>
        <v>2026101401</v>
      </c>
      <c r="C713" s="174">
        <f>料單!$C$2</f>
        <v>0</v>
      </c>
      <c r="D713" s="6">
        <f>板材才數分析.!B713</f>
        <v>24</v>
      </c>
      <c r="E713" s="6">
        <f>板材才數分析.!C713</f>
        <v>0</v>
      </c>
      <c r="F713" s="6">
        <f>板材才數分析.!D713</f>
        <v>24022</v>
      </c>
      <c r="G713" s="6">
        <f ca="1">板材才數分析.!E713</f>
        <v>0</v>
      </c>
      <c r="H713" s="6">
        <f ca="1">板材才數分析.!F713</f>
        <v>0</v>
      </c>
      <c r="I713" s="6" t="str">
        <f ca="1">板材才數分析.!G713</f>
        <v/>
      </c>
      <c r="J713" s="6">
        <f ca="1">板材才數分析.!H713</f>
        <v>0</v>
      </c>
      <c r="K713" s="6" t="str">
        <f ca="1">板材才數分析.!I713</f>
        <v/>
      </c>
      <c r="L713" s="6">
        <f ca="1">板材才數分析.!J713</f>
        <v>0</v>
      </c>
      <c r="M713" s="6">
        <f ca="1">板材才數分析.!K713</f>
        <v>0</v>
      </c>
      <c r="N713" s="6" t="str">
        <f ca="1">板材才數分析.!L713</f>
        <v/>
      </c>
      <c r="O713" s="6">
        <f ca="1">板材才數分析.!M713</f>
        <v>0</v>
      </c>
      <c r="P713" t="str">
        <f ca="1">表格15[[#This Row],[封邊色號]]</f>
        <v/>
      </c>
      <c r="Q713" s="174" t="str">
        <f ca="1">IF(VLOOKUP(F713,料單!$C:$P,14,FALSE)="","",VLOOKUP(F713,料單!$C:$P,14,FALSE))</f>
        <v/>
      </c>
      <c r="R713" s="174" t="str">
        <f ca="1">IF(VLOOKUP(F713,料單!$C:$Q,15,FALSE)="","",VLOOKUP(F713,料單!$C:$Q,15,FALSE))</f>
        <v/>
      </c>
      <c r="S713" s="174" t="str">
        <f ca="1">IF(VLOOKUP(F713,料單!$C:$R,16,FALSE)="","",VLOOKUP(F713,料單!$C:$R,16,FALSE))</f>
        <v/>
      </c>
      <c r="T713" s="174" t="str">
        <f ca="1">IF(VLOOKUP(F713,料單!$C:$S,17,FALSE)="","",VLOOKUP(F713,料單!$C:$S,17,FALSE))</f>
        <v/>
      </c>
      <c r="U713" s="174" t="str">
        <f ca="1">_xlfn.IFNA(VLOOKUP(VLOOKUP(F713,料單!C:T,18,FALSE),資料庫!AM:AN,2,FALSE),"A")</f>
        <v>A</v>
      </c>
      <c r="V713" s="174" t="str">
        <f ca="1">IF(VLOOKUP(F713,料單!C:U,19,FALSE)="","",VLOOKUP(F713,料單!C:U,19,FALSE))</f>
        <v/>
      </c>
      <c r="W713" s="361" t="str">
        <f t="shared" ca="1" si="56"/>
        <v/>
      </c>
      <c r="X713" s="361" t="str">
        <f t="shared" ca="1" si="57"/>
        <v/>
      </c>
      <c r="Y713" s="361" t="str">
        <f t="shared" ca="1" si="58"/>
        <v/>
      </c>
      <c r="Z713" s="361" t="str">
        <f t="shared" ca="1" si="59"/>
        <v/>
      </c>
      <c r="AA713" s="483">
        <f>料單!$K$3</f>
        <v>0</v>
      </c>
      <c r="AB713" s="483" t="str">
        <f>料單!$L$3</f>
        <v>拉、KD</v>
      </c>
    </row>
    <row r="714" spans="1:28" x14ac:dyDescent="0.25">
      <c r="A714" s="174">
        <f t="shared" si="55"/>
        <v>713</v>
      </c>
      <c r="B714" s="174" t="str">
        <f ca="1">料單!$C$1</f>
        <v>2026101401</v>
      </c>
      <c r="C714" s="174">
        <f>料單!$C$2</f>
        <v>0</v>
      </c>
      <c r="D714" s="6">
        <f>板材才數分析.!B714</f>
        <v>24</v>
      </c>
      <c r="E714" s="6">
        <f>板材才數分析.!C714</f>
        <v>0</v>
      </c>
      <c r="F714" s="6">
        <f>板材才數分析.!D714</f>
        <v>24023</v>
      </c>
      <c r="G714" s="6">
        <f ca="1">板材才數分析.!E714</f>
        <v>0</v>
      </c>
      <c r="H714" s="6">
        <f ca="1">板材才數分析.!F714</f>
        <v>0</v>
      </c>
      <c r="I714" s="6" t="str">
        <f ca="1">板材才數分析.!G714</f>
        <v/>
      </c>
      <c r="J714" s="6">
        <f ca="1">板材才數分析.!H714</f>
        <v>0</v>
      </c>
      <c r="K714" s="6" t="str">
        <f ca="1">板材才數分析.!I714</f>
        <v/>
      </c>
      <c r="L714" s="6">
        <f ca="1">板材才數分析.!J714</f>
        <v>0</v>
      </c>
      <c r="M714" s="6">
        <f ca="1">板材才數分析.!K714</f>
        <v>0</v>
      </c>
      <c r="N714" s="6" t="str">
        <f ca="1">板材才數分析.!L714</f>
        <v/>
      </c>
      <c r="O714" s="6">
        <f ca="1">板材才數分析.!M714</f>
        <v>0</v>
      </c>
      <c r="P714" t="str">
        <f ca="1">表格15[[#This Row],[封邊色號]]</f>
        <v/>
      </c>
      <c r="Q714" s="174" t="str">
        <f ca="1">IF(VLOOKUP(F714,料單!$C:$P,14,FALSE)="","",VLOOKUP(F714,料單!$C:$P,14,FALSE))</f>
        <v/>
      </c>
      <c r="R714" s="174" t="str">
        <f ca="1">IF(VLOOKUP(F714,料單!$C:$Q,15,FALSE)="","",VLOOKUP(F714,料單!$C:$Q,15,FALSE))</f>
        <v/>
      </c>
      <c r="S714" s="174" t="str">
        <f ca="1">IF(VLOOKUP(F714,料單!$C:$R,16,FALSE)="","",VLOOKUP(F714,料單!$C:$R,16,FALSE))</f>
        <v/>
      </c>
      <c r="T714" s="174" t="str">
        <f ca="1">IF(VLOOKUP(F714,料單!$C:$S,17,FALSE)="","",VLOOKUP(F714,料單!$C:$S,17,FALSE))</f>
        <v/>
      </c>
      <c r="U714" s="174" t="str">
        <f ca="1">_xlfn.IFNA(VLOOKUP(VLOOKUP(F714,料單!C:T,18,FALSE),資料庫!AM:AN,2,FALSE),"A")</f>
        <v>A</v>
      </c>
      <c r="V714" s="174" t="str">
        <f ca="1">IF(VLOOKUP(F714,料單!C:U,19,FALSE)="","",VLOOKUP(F714,料單!C:U,19,FALSE))</f>
        <v/>
      </c>
      <c r="W714" s="361" t="str">
        <f t="shared" ca="1" si="56"/>
        <v/>
      </c>
      <c r="X714" s="361" t="str">
        <f t="shared" ca="1" si="57"/>
        <v/>
      </c>
      <c r="Y714" s="361" t="str">
        <f t="shared" ca="1" si="58"/>
        <v/>
      </c>
      <c r="Z714" s="361" t="str">
        <f t="shared" ca="1" si="59"/>
        <v/>
      </c>
      <c r="AA714" s="483">
        <f>料單!$K$3</f>
        <v>0</v>
      </c>
      <c r="AB714" s="483" t="str">
        <f>料單!$L$3</f>
        <v>拉、KD</v>
      </c>
    </row>
    <row r="715" spans="1:28" x14ac:dyDescent="0.25">
      <c r="A715" s="174">
        <f t="shared" si="55"/>
        <v>714</v>
      </c>
      <c r="B715" s="174" t="str">
        <f ca="1">料單!$C$1</f>
        <v>2026101401</v>
      </c>
      <c r="C715" s="174">
        <f>料單!$C$2</f>
        <v>0</v>
      </c>
      <c r="D715" s="6">
        <f>板材才數分析.!B715</f>
        <v>24</v>
      </c>
      <c r="E715" s="6">
        <f>板材才數分析.!C715</f>
        <v>0</v>
      </c>
      <c r="F715" s="6">
        <f>板材才數分析.!D715</f>
        <v>24024</v>
      </c>
      <c r="G715" s="6">
        <f ca="1">板材才數分析.!E715</f>
        <v>0</v>
      </c>
      <c r="H715" s="6">
        <f ca="1">板材才數分析.!F715</f>
        <v>0</v>
      </c>
      <c r="I715" s="6" t="str">
        <f ca="1">板材才數分析.!G715</f>
        <v/>
      </c>
      <c r="J715" s="6">
        <f ca="1">板材才數分析.!H715</f>
        <v>0</v>
      </c>
      <c r="K715" s="6" t="str">
        <f ca="1">板材才數分析.!I715</f>
        <v/>
      </c>
      <c r="L715" s="6">
        <f ca="1">板材才數分析.!J715</f>
        <v>0</v>
      </c>
      <c r="M715" s="6">
        <f ca="1">板材才數分析.!K715</f>
        <v>0</v>
      </c>
      <c r="N715" s="6" t="str">
        <f ca="1">板材才數分析.!L715</f>
        <v/>
      </c>
      <c r="O715" s="6">
        <f ca="1">板材才數分析.!M715</f>
        <v>0</v>
      </c>
      <c r="P715" t="str">
        <f ca="1">表格15[[#This Row],[封邊色號]]</f>
        <v/>
      </c>
      <c r="Q715" s="174" t="str">
        <f ca="1">IF(VLOOKUP(F715,料單!$C:$P,14,FALSE)="","",VLOOKUP(F715,料單!$C:$P,14,FALSE))</f>
        <v/>
      </c>
      <c r="R715" s="174" t="str">
        <f ca="1">IF(VLOOKUP(F715,料單!$C:$Q,15,FALSE)="","",VLOOKUP(F715,料單!$C:$Q,15,FALSE))</f>
        <v/>
      </c>
      <c r="S715" s="174" t="str">
        <f ca="1">IF(VLOOKUP(F715,料單!$C:$R,16,FALSE)="","",VLOOKUP(F715,料單!$C:$R,16,FALSE))</f>
        <v/>
      </c>
      <c r="T715" s="174" t="str">
        <f ca="1">IF(VLOOKUP(F715,料單!$C:$S,17,FALSE)="","",VLOOKUP(F715,料單!$C:$S,17,FALSE))</f>
        <v/>
      </c>
      <c r="U715" s="174" t="str">
        <f ca="1">_xlfn.IFNA(VLOOKUP(VLOOKUP(F715,料單!C:T,18,FALSE),資料庫!AM:AN,2,FALSE),"A")</f>
        <v>A</v>
      </c>
      <c r="V715" s="174" t="str">
        <f ca="1">IF(VLOOKUP(F715,料單!C:U,19,FALSE)="","",VLOOKUP(F715,料單!C:U,19,FALSE))</f>
        <v/>
      </c>
      <c r="W715" s="361" t="str">
        <f t="shared" ca="1" si="56"/>
        <v/>
      </c>
      <c r="X715" s="361" t="str">
        <f t="shared" ca="1" si="57"/>
        <v/>
      </c>
      <c r="Y715" s="361" t="str">
        <f t="shared" ca="1" si="58"/>
        <v/>
      </c>
      <c r="Z715" s="361" t="str">
        <f t="shared" ca="1" si="59"/>
        <v/>
      </c>
      <c r="AA715" s="483">
        <f>料單!$K$3</f>
        <v>0</v>
      </c>
      <c r="AB715" s="483" t="str">
        <f>料單!$L$3</f>
        <v>拉、KD</v>
      </c>
    </row>
    <row r="716" spans="1:28" x14ac:dyDescent="0.25">
      <c r="A716" s="174">
        <f t="shared" si="55"/>
        <v>715</v>
      </c>
      <c r="B716" s="174" t="str">
        <f ca="1">料單!$C$1</f>
        <v>2026101401</v>
      </c>
      <c r="C716" s="174">
        <f>料單!$C$2</f>
        <v>0</v>
      </c>
      <c r="D716" s="6">
        <f>板材才數分析.!B716</f>
        <v>24</v>
      </c>
      <c r="E716" s="6">
        <f>板材才數分析.!C716</f>
        <v>0</v>
      </c>
      <c r="F716" s="6">
        <f>板材才數分析.!D716</f>
        <v>24025</v>
      </c>
      <c r="G716" s="6">
        <f ca="1">板材才數分析.!E716</f>
        <v>0</v>
      </c>
      <c r="H716" s="6">
        <f ca="1">板材才數分析.!F716</f>
        <v>0</v>
      </c>
      <c r="I716" s="6" t="str">
        <f ca="1">板材才數分析.!G716</f>
        <v/>
      </c>
      <c r="J716" s="6">
        <f ca="1">板材才數分析.!H716</f>
        <v>0</v>
      </c>
      <c r="K716" s="6" t="str">
        <f ca="1">板材才數分析.!I716</f>
        <v/>
      </c>
      <c r="L716" s="6">
        <f ca="1">板材才數分析.!J716</f>
        <v>0</v>
      </c>
      <c r="M716" s="6">
        <f ca="1">板材才數分析.!K716</f>
        <v>0</v>
      </c>
      <c r="N716" s="6" t="str">
        <f ca="1">板材才數分析.!L716</f>
        <v/>
      </c>
      <c r="O716" s="6">
        <f ca="1">板材才數分析.!M716</f>
        <v>0</v>
      </c>
      <c r="P716" t="str">
        <f ca="1">表格15[[#This Row],[封邊色號]]</f>
        <v/>
      </c>
      <c r="Q716" s="174" t="str">
        <f ca="1">IF(VLOOKUP(F716,料單!$C:$P,14,FALSE)="","",VLOOKUP(F716,料單!$C:$P,14,FALSE))</f>
        <v/>
      </c>
      <c r="R716" s="174" t="str">
        <f ca="1">IF(VLOOKUP(F716,料單!$C:$Q,15,FALSE)="","",VLOOKUP(F716,料單!$C:$Q,15,FALSE))</f>
        <v/>
      </c>
      <c r="S716" s="174" t="str">
        <f ca="1">IF(VLOOKUP(F716,料單!$C:$R,16,FALSE)="","",VLOOKUP(F716,料單!$C:$R,16,FALSE))</f>
        <v/>
      </c>
      <c r="T716" s="174" t="str">
        <f ca="1">IF(VLOOKUP(F716,料單!$C:$S,17,FALSE)="","",VLOOKUP(F716,料單!$C:$S,17,FALSE))</f>
        <v/>
      </c>
      <c r="U716" s="174" t="str">
        <f ca="1">_xlfn.IFNA(VLOOKUP(VLOOKUP(F716,料單!C:T,18,FALSE),資料庫!AM:AN,2,FALSE),"A")</f>
        <v>A</v>
      </c>
      <c r="V716" s="174" t="str">
        <f ca="1">IF(VLOOKUP(F716,料單!C:U,19,FALSE)="","",VLOOKUP(F716,料單!C:U,19,FALSE))</f>
        <v/>
      </c>
      <c r="W716" s="361" t="str">
        <f t="shared" ca="1" si="56"/>
        <v/>
      </c>
      <c r="X716" s="361" t="str">
        <f t="shared" ca="1" si="57"/>
        <v/>
      </c>
      <c r="Y716" s="361" t="str">
        <f t="shared" ca="1" si="58"/>
        <v/>
      </c>
      <c r="Z716" s="361" t="str">
        <f t="shared" ca="1" si="59"/>
        <v/>
      </c>
      <c r="AA716" s="483">
        <f>料單!$K$3</f>
        <v>0</v>
      </c>
      <c r="AB716" s="483" t="str">
        <f>料單!$L$3</f>
        <v>拉、KD</v>
      </c>
    </row>
    <row r="717" spans="1:28" x14ac:dyDescent="0.25">
      <c r="A717" s="174">
        <f t="shared" si="55"/>
        <v>716</v>
      </c>
      <c r="B717" s="174" t="str">
        <f ca="1">料單!$C$1</f>
        <v>2026101401</v>
      </c>
      <c r="C717" s="174">
        <f>料單!$C$2</f>
        <v>0</v>
      </c>
      <c r="D717" s="6">
        <f>板材才數分析.!B717</f>
        <v>24</v>
      </c>
      <c r="E717" s="6">
        <f>板材才數分析.!C717</f>
        <v>0</v>
      </c>
      <c r="F717" s="6">
        <f>板材才數分析.!D717</f>
        <v>24026</v>
      </c>
      <c r="G717" s="6">
        <f ca="1">板材才數分析.!E717</f>
        <v>0</v>
      </c>
      <c r="H717" s="6">
        <f ca="1">板材才數分析.!F717</f>
        <v>0</v>
      </c>
      <c r="I717" s="6" t="str">
        <f ca="1">板材才數分析.!G717</f>
        <v/>
      </c>
      <c r="J717" s="6">
        <f ca="1">板材才數分析.!H717</f>
        <v>0</v>
      </c>
      <c r="K717" s="6" t="str">
        <f ca="1">板材才數分析.!I717</f>
        <v/>
      </c>
      <c r="L717" s="6">
        <f ca="1">板材才數分析.!J717</f>
        <v>0</v>
      </c>
      <c r="M717" s="6">
        <f ca="1">板材才數分析.!K717</f>
        <v>0</v>
      </c>
      <c r="N717" s="6" t="str">
        <f ca="1">板材才數分析.!L717</f>
        <v/>
      </c>
      <c r="O717" s="6">
        <f ca="1">板材才數分析.!M717</f>
        <v>0</v>
      </c>
      <c r="P717" t="str">
        <f ca="1">表格15[[#This Row],[封邊色號]]</f>
        <v/>
      </c>
      <c r="Q717" s="174" t="str">
        <f ca="1">IF(VLOOKUP(F717,料單!$C:$P,14,FALSE)="","",VLOOKUP(F717,料單!$C:$P,14,FALSE))</f>
        <v/>
      </c>
      <c r="R717" s="174" t="str">
        <f ca="1">IF(VLOOKUP(F717,料單!$C:$Q,15,FALSE)="","",VLOOKUP(F717,料單!$C:$Q,15,FALSE))</f>
        <v/>
      </c>
      <c r="S717" s="174" t="str">
        <f ca="1">IF(VLOOKUP(F717,料單!$C:$R,16,FALSE)="","",VLOOKUP(F717,料單!$C:$R,16,FALSE))</f>
        <v/>
      </c>
      <c r="T717" s="174" t="str">
        <f ca="1">IF(VLOOKUP(F717,料單!$C:$S,17,FALSE)="","",VLOOKUP(F717,料單!$C:$S,17,FALSE))</f>
        <v/>
      </c>
      <c r="U717" s="174" t="str">
        <f ca="1">_xlfn.IFNA(VLOOKUP(VLOOKUP(F717,料單!C:T,18,FALSE),資料庫!AM:AN,2,FALSE),"A")</f>
        <v>A</v>
      </c>
      <c r="V717" s="174" t="str">
        <f ca="1">IF(VLOOKUP(F717,料單!C:U,19,FALSE)="","",VLOOKUP(F717,料單!C:U,19,FALSE))</f>
        <v/>
      </c>
      <c r="W717" s="361" t="str">
        <f t="shared" ca="1" si="56"/>
        <v/>
      </c>
      <c r="X717" s="361" t="str">
        <f t="shared" ca="1" si="57"/>
        <v/>
      </c>
      <c r="Y717" s="361" t="str">
        <f t="shared" ca="1" si="58"/>
        <v/>
      </c>
      <c r="Z717" s="361" t="str">
        <f t="shared" ca="1" si="59"/>
        <v/>
      </c>
      <c r="AA717" s="483">
        <f>料單!$K$3</f>
        <v>0</v>
      </c>
      <c r="AB717" s="483" t="str">
        <f>料單!$L$3</f>
        <v>拉、KD</v>
      </c>
    </row>
    <row r="718" spans="1:28" x14ac:dyDescent="0.25">
      <c r="A718" s="174">
        <f t="shared" si="55"/>
        <v>717</v>
      </c>
      <c r="B718" s="174" t="str">
        <f ca="1">料單!$C$1</f>
        <v>2026101401</v>
      </c>
      <c r="C718" s="174">
        <f>料單!$C$2</f>
        <v>0</v>
      </c>
      <c r="D718" s="6">
        <f>板材才數分析.!B718</f>
        <v>24</v>
      </c>
      <c r="E718" s="6">
        <f>板材才數分析.!C718</f>
        <v>0</v>
      </c>
      <c r="F718" s="6">
        <f>板材才數分析.!D718</f>
        <v>24027</v>
      </c>
      <c r="G718" s="6">
        <f ca="1">板材才數分析.!E718</f>
        <v>0</v>
      </c>
      <c r="H718" s="6">
        <f ca="1">板材才數分析.!F718</f>
        <v>0</v>
      </c>
      <c r="I718" s="6" t="str">
        <f ca="1">板材才數分析.!G718</f>
        <v/>
      </c>
      <c r="J718" s="6">
        <f ca="1">板材才數分析.!H718</f>
        <v>0</v>
      </c>
      <c r="K718" s="6" t="str">
        <f ca="1">板材才數分析.!I718</f>
        <v/>
      </c>
      <c r="L718" s="6">
        <f ca="1">板材才數分析.!J718</f>
        <v>0</v>
      </c>
      <c r="M718" s="6">
        <f ca="1">板材才數分析.!K718</f>
        <v>0</v>
      </c>
      <c r="N718" s="6" t="str">
        <f ca="1">板材才數分析.!L718</f>
        <v/>
      </c>
      <c r="O718" s="6">
        <f ca="1">板材才數分析.!M718</f>
        <v>0</v>
      </c>
      <c r="P718" t="str">
        <f ca="1">表格15[[#This Row],[封邊色號]]</f>
        <v/>
      </c>
      <c r="Q718" s="174" t="str">
        <f ca="1">IF(VLOOKUP(F718,料單!$C:$P,14,FALSE)="","",VLOOKUP(F718,料單!$C:$P,14,FALSE))</f>
        <v/>
      </c>
      <c r="R718" s="174" t="str">
        <f ca="1">IF(VLOOKUP(F718,料單!$C:$Q,15,FALSE)="","",VLOOKUP(F718,料單!$C:$Q,15,FALSE))</f>
        <v/>
      </c>
      <c r="S718" s="174" t="str">
        <f ca="1">IF(VLOOKUP(F718,料單!$C:$R,16,FALSE)="","",VLOOKUP(F718,料單!$C:$R,16,FALSE))</f>
        <v/>
      </c>
      <c r="T718" s="174" t="str">
        <f ca="1">IF(VLOOKUP(F718,料單!$C:$S,17,FALSE)="","",VLOOKUP(F718,料單!$C:$S,17,FALSE))</f>
        <v/>
      </c>
      <c r="U718" s="174" t="str">
        <f ca="1">_xlfn.IFNA(VLOOKUP(VLOOKUP(F718,料單!C:T,18,FALSE),資料庫!AM:AN,2,FALSE),"A")</f>
        <v>A</v>
      </c>
      <c r="V718" s="174" t="str">
        <f ca="1">IF(VLOOKUP(F718,料單!C:U,19,FALSE)="","",VLOOKUP(F718,料單!C:U,19,FALSE))</f>
        <v/>
      </c>
      <c r="W718" s="361" t="str">
        <f t="shared" ca="1" si="56"/>
        <v/>
      </c>
      <c r="X718" s="361" t="str">
        <f t="shared" ca="1" si="57"/>
        <v/>
      </c>
      <c r="Y718" s="361" t="str">
        <f t="shared" ca="1" si="58"/>
        <v/>
      </c>
      <c r="Z718" s="361" t="str">
        <f t="shared" ca="1" si="59"/>
        <v/>
      </c>
      <c r="AA718" s="483">
        <f>料單!$K$3</f>
        <v>0</v>
      </c>
      <c r="AB718" s="483" t="str">
        <f>料單!$L$3</f>
        <v>拉、KD</v>
      </c>
    </row>
    <row r="719" spans="1:28" x14ac:dyDescent="0.25">
      <c r="A719" s="174">
        <f t="shared" si="55"/>
        <v>718</v>
      </c>
      <c r="B719" s="174" t="str">
        <f ca="1">料單!$C$1</f>
        <v>2026101401</v>
      </c>
      <c r="C719" s="174">
        <f>料單!$C$2</f>
        <v>0</v>
      </c>
      <c r="D719" s="6">
        <f>板材才數分析.!B719</f>
        <v>24</v>
      </c>
      <c r="E719" s="6">
        <f>板材才數分析.!C719</f>
        <v>0</v>
      </c>
      <c r="F719" s="6">
        <f>板材才數分析.!D719</f>
        <v>24028</v>
      </c>
      <c r="G719" s="6">
        <f ca="1">板材才數分析.!E719</f>
        <v>0</v>
      </c>
      <c r="H719" s="6">
        <f ca="1">板材才數分析.!F719</f>
        <v>0</v>
      </c>
      <c r="I719" s="6" t="str">
        <f ca="1">板材才數分析.!G719</f>
        <v/>
      </c>
      <c r="J719" s="6">
        <f ca="1">板材才數分析.!H719</f>
        <v>0</v>
      </c>
      <c r="K719" s="6" t="str">
        <f ca="1">板材才數分析.!I719</f>
        <v/>
      </c>
      <c r="L719" s="6">
        <f ca="1">板材才數分析.!J719</f>
        <v>0</v>
      </c>
      <c r="M719" s="6">
        <f ca="1">板材才數分析.!K719</f>
        <v>0</v>
      </c>
      <c r="N719" s="6" t="str">
        <f ca="1">板材才數分析.!L719</f>
        <v/>
      </c>
      <c r="O719" s="6">
        <f ca="1">板材才數分析.!M719</f>
        <v>0</v>
      </c>
      <c r="P719" t="str">
        <f ca="1">表格15[[#This Row],[封邊色號]]</f>
        <v/>
      </c>
      <c r="Q719" s="174" t="str">
        <f ca="1">IF(VLOOKUP(F719,料單!$C:$P,14,FALSE)="","",VLOOKUP(F719,料單!$C:$P,14,FALSE))</f>
        <v/>
      </c>
      <c r="R719" s="174" t="str">
        <f ca="1">IF(VLOOKUP(F719,料單!$C:$Q,15,FALSE)="","",VLOOKUP(F719,料單!$C:$Q,15,FALSE))</f>
        <v/>
      </c>
      <c r="S719" s="174" t="str">
        <f ca="1">IF(VLOOKUP(F719,料單!$C:$R,16,FALSE)="","",VLOOKUP(F719,料單!$C:$R,16,FALSE))</f>
        <v/>
      </c>
      <c r="T719" s="174" t="str">
        <f ca="1">IF(VLOOKUP(F719,料單!$C:$S,17,FALSE)="","",VLOOKUP(F719,料單!$C:$S,17,FALSE))</f>
        <v/>
      </c>
      <c r="U719" s="174" t="str">
        <f ca="1">_xlfn.IFNA(VLOOKUP(VLOOKUP(F719,料單!C:T,18,FALSE),資料庫!AM:AN,2,FALSE),"A")</f>
        <v>A</v>
      </c>
      <c r="V719" s="174" t="str">
        <f ca="1">IF(VLOOKUP(F719,料單!C:U,19,FALSE)="","",VLOOKUP(F719,料單!C:U,19,FALSE))</f>
        <v/>
      </c>
      <c r="W719" s="361" t="str">
        <f t="shared" ca="1" si="56"/>
        <v/>
      </c>
      <c r="X719" s="361" t="str">
        <f t="shared" ca="1" si="57"/>
        <v/>
      </c>
      <c r="Y719" s="361" t="str">
        <f t="shared" ca="1" si="58"/>
        <v/>
      </c>
      <c r="Z719" s="361" t="str">
        <f t="shared" ca="1" si="59"/>
        <v/>
      </c>
      <c r="AA719" s="483">
        <f>料單!$K$3</f>
        <v>0</v>
      </c>
      <c r="AB719" s="483" t="str">
        <f>料單!$L$3</f>
        <v>拉、KD</v>
      </c>
    </row>
    <row r="720" spans="1:28" x14ac:dyDescent="0.25">
      <c r="A720" s="174">
        <f t="shared" si="55"/>
        <v>719</v>
      </c>
      <c r="B720" s="174" t="str">
        <f ca="1">料單!$C$1</f>
        <v>2026101401</v>
      </c>
      <c r="C720" s="174">
        <f>料單!$C$2</f>
        <v>0</v>
      </c>
      <c r="D720" s="6">
        <f>板材才數分析.!B720</f>
        <v>24</v>
      </c>
      <c r="E720" s="6">
        <f>板材才數分析.!C720</f>
        <v>0</v>
      </c>
      <c r="F720" s="6">
        <f>板材才數分析.!D720</f>
        <v>24029</v>
      </c>
      <c r="G720" s="6">
        <f ca="1">板材才數分析.!E720</f>
        <v>0</v>
      </c>
      <c r="H720" s="6">
        <f ca="1">板材才數分析.!F720</f>
        <v>0</v>
      </c>
      <c r="I720" s="6" t="str">
        <f ca="1">板材才數分析.!G720</f>
        <v/>
      </c>
      <c r="J720" s="6">
        <f ca="1">板材才數分析.!H720</f>
        <v>0</v>
      </c>
      <c r="K720" s="6" t="str">
        <f ca="1">板材才數分析.!I720</f>
        <v/>
      </c>
      <c r="L720" s="6">
        <f ca="1">板材才數分析.!J720</f>
        <v>0</v>
      </c>
      <c r="M720" s="6">
        <f ca="1">板材才數分析.!K720</f>
        <v>0</v>
      </c>
      <c r="N720" s="6" t="str">
        <f ca="1">板材才數分析.!L720</f>
        <v/>
      </c>
      <c r="O720" s="6">
        <f ca="1">板材才數分析.!M720</f>
        <v>0</v>
      </c>
      <c r="P720" t="str">
        <f ca="1">表格15[[#This Row],[封邊色號]]</f>
        <v/>
      </c>
      <c r="Q720" s="174" t="str">
        <f ca="1">IF(VLOOKUP(F720,料單!$C:$P,14,FALSE)="","",VLOOKUP(F720,料單!$C:$P,14,FALSE))</f>
        <v/>
      </c>
      <c r="R720" s="174" t="str">
        <f ca="1">IF(VLOOKUP(F720,料單!$C:$Q,15,FALSE)="","",VLOOKUP(F720,料單!$C:$Q,15,FALSE))</f>
        <v/>
      </c>
      <c r="S720" s="174" t="str">
        <f ca="1">IF(VLOOKUP(F720,料單!$C:$R,16,FALSE)="","",VLOOKUP(F720,料單!$C:$R,16,FALSE))</f>
        <v/>
      </c>
      <c r="T720" s="174" t="str">
        <f ca="1">IF(VLOOKUP(F720,料單!$C:$S,17,FALSE)="","",VLOOKUP(F720,料單!$C:$S,17,FALSE))</f>
        <v/>
      </c>
      <c r="U720" s="174" t="str">
        <f ca="1">_xlfn.IFNA(VLOOKUP(VLOOKUP(F720,料單!C:T,18,FALSE),資料庫!AM:AN,2,FALSE),"A")</f>
        <v>A</v>
      </c>
      <c r="V720" s="174" t="str">
        <f ca="1">IF(VLOOKUP(F720,料單!C:U,19,FALSE)="","",VLOOKUP(F720,料單!C:U,19,FALSE))</f>
        <v/>
      </c>
      <c r="W720" s="361" t="str">
        <f t="shared" ca="1" si="56"/>
        <v/>
      </c>
      <c r="X720" s="361" t="str">
        <f t="shared" ca="1" si="57"/>
        <v/>
      </c>
      <c r="Y720" s="361" t="str">
        <f t="shared" ca="1" si="58"/>
        <v/>
      </c>
      <c r="Z720" s="361" t="str">
        <f t="shared" ca="1" si="59"/>
        <v/>
      </c>
      <c r="AA720" s="483">
        <f>料單!$K$3</f>
        <v>0</v>
      </c>
      <c r="AB720" s="483" t="str">
        <f>料單!$L$3</f>
        <v>拉、KD</v>
      </c>
    </row>
    <row r="721" spans="1:28" s="242" customFormat="1" x14ac:dyDescent="0.25">
      <c r="A721" s="174">
        <f t="shared" si="55"/>
        <v>720</v>
      </c>
      <c r="B721" s="241" t="str">
        <f ca="1">料單!$C$1</f>
        <v>2026101401</v>
      </c>
      <c r="C721" s="241">
        <f>料單!$C$2</f>
        <v>0</v>
      </c>
      <c r="D721" s="245">
        <f>板材才數分析.!B721</f>
        <v>24</v>
      </c>
      <c r="E721" s="245">
        <f>板材才數分析.!C721</f>
        <v>0</v>
      </c>
      <c r="F721" s="245">
        <f>板材才數分析.!D721</f>
        <v>24030</v>
      </c>
      <c r="G721" s="245">
        <f ca="1">板材才數分析.!E721</f>
        <v>0</v>
      </c>
      <c r="H721" s="245">
        <f ca="1">板材才數分析.!F721</f>
        <v>0</v>
      </c>
      <c r="I721" s="245" t="str">
        <f ca="1">板材才數分析.!G721</f>
        <v/>
      </c>
      <c r="J721" s="245">
        <f ca="1">板材才數分析.!H721</f>
        <v>0</v>
      </c>
      <c r="K721" s="245" t="str">
        <f ca="1">板材才數分析.!I721</f>
        <v/>
      </c>
      <c r="L721" s="245">
        <f ca="1">板材才數分析.!J721</f>
        <v>0</v>
      </c>
      <c r="M721" s="245">
        <f ca="1">板材才數分析.!K721</f>
        <v>0</v>
      </c>
      <c r="N721" s="245" t="str">
        <f ca="1">板材才數分析.!L721</f>
        <v/>
      </c>
      <c r="O721" s="245">
        <f ca="1">板材才數分析.!M721</f>
        <v>0</v>
      </c>
      <c r="P721" t="str">
        <f ca="1">表格15[[#This Row],[封邊色號]]</f>
        <v/>
      </c>
      <c r="Q721" s="174" t="str">
        <f ca="1">IF(VLOOKUP(F721,料單!$C:$P,14,FALSE)="","",VLOOKUP(F721,料單!$C:$P,14,FALSE))</f>
        <v/>
      </c>
      <c r="R721" s="174" t="str">
        <f ca="1">IF(VLOOKUP(F721,料單!$C:$Q,15,FALSE)="","",VLOOKUP(F721,料單!$C:$Q,15,FALSE))</f>
        <v/>
      </c>
      <c r="S721" s="174" t="str">
        <f ca="1">IF(VLOOKUP(F721,料單!$C:$R,16,FALSE)="","",VLOOKUP(F721,料單!$C:$R,16,FALSE))</f>
        <v/>
      </c>
      <c r="T721" s="174" t="str">
        <f ca="1">IF(VLOOKUP(F721,料單!$C:$S,17,FALSE)="","",VLOOKUP(F721,料單!$C:$S,17,FALSE))</f>
        <v/>
      </c>
      <c r="U721" s="174" t="str">
        <f ca="1">_xlfn.IFNA(VLOOKUP(VLOOKUP(F721,料單!C:T,18,FALSE),資料庫!AM:AN,2,FALSE),"A")</f>
        <v>A</v>
      </c>
      <c r="V721" s="174" t="str">
        <f ca="1">IF(VLOOKUP(F721,料單!C:U,19,FALSE)="","",VLOOKUP(F721,料單!C:U,19,FALSE))</f>
        <v/>
      </c>
      <c r="W721" s="375" t="str">
        <f t="shared" ca="1" si="56"/>
        <v/>
      </c>
      <c r="X721" s="361" t="str">
        <f t="shared" ca="1" si="57"/>
        <v/>
      </c>
      <c r="Y721" s="375" t="str">
        <f t="shared" ca="1" si="58"/>
        <v/>
      </c>
      <c r="Z721" s="375" t="str">
        <f t="shared" ca="1" si="59"/>
        <v/>
      </c>
      <c r="AA721" s="483">
        <f>料單!$K$3</f>
        <v>0</v>
      </c>
      <c r="AB721" s="483" t="str">
        <f>料單!$L$3</f>
        <v>拉、KD</v>
      </c>
    </row>
    <row r="722" spans="1:28" x14ac:dyDescent="0.25">
      <c r="A722" s="174">
        <f t="shared" si="55"/>
        <v>721</v>
      </c>
      <c r="B722" s="174" t="str">
        <f ca="1">料單!$C$1</f>
        <v>2026101401</v>
      </c>
      <c r="C722" s="174">
        <f>料單!$C$2</f>
        <v>0</v>
      </c>
      <c r="D722" s="6">
        <f>板材才數分析.!B722</f>
        <v>25</v>
      </c>
      <c r="E722" s="6">
        <f>板材才數分析.!C722</f>
        <v>0</v>
      </c>
      <c r="F722" s="6">
        <f>板材才數分析.!D722</f>
        <v>25001</v>
      </c>
      <c r="G722" s="6" t="str">
        <f ca="1">板材才數分析.!E722</f>
        <v>頂板</v>
      </c>
      <c r="H722" s="6">
        <f ca="1">板材才數分析.!F722</f>
        <v>-36</v>
      </c>
      <c r="I722" s="6" t="str">
        <f ca="1">板材才數分析.!G722</f>
        <v>AA</v>
      </c>
      <c r="J722" s="6">
        <f ca="1">板材才數分析.!H722</f>
        <v>0</v>
      </c>
      <c r="K722" s="6" t="str">
        <f ca="1">板材才數分析.!I722</f>
        <v/>
      </c>
      <c r="L722" s="6">
        <f ca="1">板材才數分析.!J722</f>
        <v>18</v>
      </c>
      <c r="M722" s="6">
        <f ca="1">板材才數分析.!K722</f>
        <v>0</v>
      </c>
      <c r="N722" s="6" t="str">
        <f ca="1">板材才數分析.!L722</f>
        <v/>
      </c>
      <c r="O722" s="6">
        <f ca="1">板材才數分析.!M722</f>
        <v>0</v>
      </c>
      <c r="P722" t="str">
        <f ca="1">表格15[[#This Row],[封邊色號]]</f>
        <v/>
      </c>
      <c r="Q722" s="174" t="str">
        <f ca="1">IF(VLOOKUP(F722,料單!$C:$P,14,FALSE)="","",VLOOKUP(F722,料單!$C:$P,14,FALSE))</f>
        <v>背板溝</v>
      </c>
      <c r="R722" s="174" t="str">
        <f ca="1">IF(VLOOKUP(F722,料單!$C:$Q,15,FALSE)="","",VLOOKUP(F722,料單!$C:$Q,15,FALSE))</f>
        <v>側</v>
      </c>
      <c r="S722" s="174" t="str">
        <f ca="1">IF(VLOOKUP(F722,料單!$C:$R,16,FALSE)="","",VLOOKUP(F722,料單!$C:$R,16,FALSE))</f>
        <v/>
      </c>
      <c r="T722" s="174" t="str">
        <f ca="1">IF(VLOOKUP(F722,料單!$C:$S,17,FALSE)="","",VLOOKUP(F722,料單!$C:$S,17,FALSE))</f>
        <v/>
      </c>
      <c r="U722" s="174" t="str">
        <f ca="1">_xlfn.IFNA(VLOOKUP(VLOOKUP(F722,料單!C:T,18,FALSE),資料庫!AM:AN,2,FALSE),"A")</f>
        <v>A</v>
      </c>
      <c r="V722" s="174">
        <f ca="1">IF(VLOOKUP(F722,料單!C:U,19,FALSE)="","",VLOOKUP(F722,料單!C:U,19,FALSE))</f>
        <v>1</v>
      </c>
      <c r="W722" s="361" t="str">
        <f t="shared" ca="1" si="56"/>
        <v>A</v>
      </c>
      <c r="X722" s="361" t="str">
        <f t="shared" ca="1" si="57"/>
        <v>A</v>
      </c>
      <c r="Y722" s="361" t="str">
        <f t="shared" ca="1" si="58"/>
        <v/>
      </c>
      <c r="Z722" s="361" t="str">
        <f t="shared" ca="1" si="59"/>
        <v/>
      </c>
      <c r="AA722" s="483">
        <f>料單!$K$3</f>
        <v>0</v>
      </c>
      <c r="AB722" s="483" t="str">
        <f>料單!$L$3</f>
        <v>拉、KD</v>
      </c>
    </row>
    <row r="723" spans="1:28" x14ac:dyDescent="0.25">
      <c r="A723" s="174">
        <f t="shared" si="55"/>
        <v>722</v>
      </c>
      <c r="B723" s="174" t="str">
        <f ca="1">料單!$C$1</f>
        <v>2026101401</v>
      </c>
      <c r="C723" s="174">
        <f>料單!$C$2</f>
        <v>0</v>
      </c>
      <c r="D723" s="6">
        <f>板材才數分析.!B723</f>
        <v>25</v>
      </c>
      <c r="E723" s="6">
        <f>板材才數分析.!C723</f>
        <v>0</v>
      </c>
      <c r="F723" s="6">
        <f>板材才數分析.!D723</f>
        <v>25002</v>
      </c>
      <c r="G723" s="6" t="str">
        <f ca="1">板材才數分析.!E723</f>
        <v>底板</v>
      </c>
      <c r="H723" s="6">
        <f ca="1">板材才數分析.!F723</f>
        <v>-36</v>
      </c>
      <c r="I723" s="6" t="str">
        <f ca="1">板材才數分析.!G723</f>
        <v>AA</v>
      </c>
      <c r="J723" s="6">
        <f ca="1">板材才數分析.!H723</f>
        <v>0</v>
      </c>
      <c r="K723" s="6" t="str">
        <f ca="1">板材才數分析.!I723</f>
        <v/>
      </c>
      <c r="L723" s="6">
        <f ca="1">板材才數分析.!J723</f>
        <v>18</v>
      </c>
      <c r="M723" s="6">
        <f ca="1">板材才數分析.!K723</f>
        <v>0</v>
      </c>
      <c r="N723" s="6" t="str">
        <f ca="1">板材才數分析.!L723</f>
        <v/>
      </c>
      <c r="O723" s="6">
        <f ca="1">板材才數分析.!M723</f>
        <v>0</v>
      </c>
      <c r="P723" t="str">
        <f ca="1">表格15[[#This Row],[封邊色號]]</f>
        <v/>
      </c>
      <c r="Q723" s="174" t="str">
        <f ca="1">IF(VLOOKUP(F723,料單!$C:$P,14,FALSE)="","",VLOOKUP(F723,料單!$C:$P,14,FALSE))</f>
        <v>背板溝</v>
      </c>
      <c r="R723" s="174" t="str">
        <f ca="1">IF(VLOOKUP(F723,料單!$C:$Q,15,FALSE)="","",VLOOKUP(F723,料單!$C:$Q,15,FALSE))</f>
        <v>側</v>
      </c>
      <c r="S723" s="174" t="str">
        <f ca="1">IF(VLOOKUP(F723,料單!$C:$R,16,FALSE)="","",VLOOKUP(F723,料單!$C:$R,16,FALSE))</f>
        <v/>
      </c>
      <c r="T723" s="174" t="str">
        <f ca="1">IF(VLOOKUP(F723,料單!$C:$S,17,FALSE)="","",VLOOKUP(F723,料單!$C:$S,17,FALSE))</f>
        <v/>
      </c>
      <c r="U723" s="174" t="str">
        <f ca="1">_xlfn.IFNA(VLOOKUP(VLOOKUP(F723,料單!C:T,18,FALSE),資料庫!AM:AN,2,FALSE),"A")</f>
        <v>A</v>
      </c>
      <c r="V723" s="174">
        <f ca="1">IF(VLOOKUP(F723,料單!C:U,19,FALSE)="","",VLOOKUP(F723,料單!C:U,19,FALSE))</f>
        <v>1</v>
      </c>
      <c r="W723" s="361" t="str">
        <f t="shared" ca="1" si="56"/>
        <v>A</v>
      </c>
      <c r="X723" s="361" t="str">
        <f t="shared" ca="1" si="57"/>
        <v>A</v>
      </c>
      <c r="Y723" s="361" t="str">
        <f t="shared" ca="1" si="58"/>
        <v/>
      </c>
      <c r="Z723" s="361" t="str">
        <f t="shared" ca="1" si="59"/>
        <v/>
      </c>
      <c r="AA723" s="483">
        <f>料單!$K$3</f>
        <v>0</v>
      </c>
      <c r="AB723" s="483" t="str">
        <f>料單!$L$3</f>
        <v>拉、KD</v>
      </c>
    </row>
    <row r="724" spans="1:28" x14ac:dyDescent="0.25">
      <c r="A724" s="174">
        <f t="shared" si="55"/>
        <v>723</v>
      </c>
      <c r="B724" s="174" t="str">
        <f ca="1">料單!$C$1</f>
        <v>2026101401</v>
      </c>
      <c r="C724" s="174">
        <f>料單!$C$2</f>
        <v>0</v>
      </c>
      <c r="D724" s="6">
        <f>板材才數分析.!B724</f>
        <v>25</v>
      </c>
      <c r="E724" s="6">
        <f>板材才數分析.!C724</f>
        <v>0</v>
      </c>
      <c r="F724" s="6">
        <f>板材才數分析.!D724</f>
        <v>25003</v>
      </c>
      <c r="G724" s="6" t="str">
        <f ca="1">板材才數分析.!E724</f>
        <v>左側板</v>
      </c>
      <c r="H724" s="6">
        <f ca="1">板材才數分析.!F724</f>
        <v>0</v>
      </c>
      <c r="I724" s="6" t="str">
        <f ca="1">板材才數分析.!G724</f>
        <v>AA</v>
      </c>
      <c r="J724" s="6">
        <f ca="1">板材才數分析.!H724</f>
        <v>0</v>
      </c>
      <c r="K724" s="6" t="str">
        <f ca="1">板材才數分析.!I724</f>
        <v>AA</v>
      </c>
      <c r="L724" s="6">
        <f ca="1">板材才數分析.!J724</f>
        <v>18</v>
      </c>
      <c r="M724" s="6">
        <f ca="1">板材才數分析.!K724</f>
        <v>0</v>
      </c>
      <c r="N724" s="6" t="str">
        <f ca="1">板材才數分析.!L724</f>
        <v/>
      </c>
      <c r="O724" s="6">
        <f ca="1">板材才數分析.!M724</f>
        <v>0</v>
      </c>
      <c r="P724" t="str">
        <f ca="1">表格15[[#This Row],[封邊色號]]</f>
        <v/>
      </c>
      <c r="Q724" s="174" t="str">
        <f ca="1">IF(VLOOKUP(F724,料單!$C:$P,14,FALSE)="","",VLOOKUP(F724,料單!$C:$P,14,FALSE))</f>
        <v>背板溝</v>
      </c>
      <c r="R724" s="174" t="str">
        <f ca="1">IF(VLOOKUP(F724,料單!$C:$Q,15,FALSE)="","",VLOOKUP(F724,料單!$C:$Q,15,FALSE))</f>
        <v>面</v>
      </c>
      <c r="S724" s="174" t="str">
        <f ca="1">IF(VLOOKUP(F724,料單!$C:$R,16,FALSE)="","",VLOOKUP(F724,料單!$C:$R,16,FALSE))</f>
        <v>排</v>
      </c>
      <c r="T724" s="174" t="str">
        <f ca="1">IF(VLOOKUP(F724,料單!$C:$S,17,FALSE)="","",VLOOKUP(F724,料單!$C:$S,17,FALSE))</f>
        <v/>
      </c>
      <c r="U724" s="174" t="str">
        <f ca="1">_xlfn.IFNA(VLOOKUP(VLOOKUP(F724,料單!C:T,18,FALSE),資料庫!AM:AN,2,FALSE),"A")</f>
        <v>A</v>
      </c>
      <c r="V724" s="174">
        <f ca="1">IF(VLOOKUP(F724,料單!C:U,19,FALSE)="","",VLOOKUP(F724,料單!C:U,19,FALSE))</f>
        <v>1</v>
      </c>
      <c r="W724" s="361" t="str">
        <f t="shared" ca="1" si="56"/>
        <v>A</v>
      </c>
      <c r="X724" s="361" t="str">
        <f t="shared" ca="1" si="57"/>
        <v>A</v>
      </c>
      <c r="Y724" s="361" t="str">
        <f t="shared" ca="1" si="58"/>
        <v>A</v>
      </c>
      <c r="Z724" s="361" t="str">
        <f t="shared" ca="1" si="59"/>
        <v>A</v>
      </c>
      <c r="AA724" s="483">
        <f>料單!$K$3</f>
        <v>0</v>
      </c>
      <c r="AB724" s="483" t="str">
        <f>料單!$L$3</f>
        <v>拉、KD</v>
      </c>
    </row>
    <row r="725" spans="1:28" x14ac:dyDescent="0.25">
      <c r="A725" s="174">
        <f t="shared" si="55"/>
        <v>724</v>
      </c>
      <c r="B725" s="174" t="str">
        <f ca="1">料單!$C$1</f>
        <v>2026101401</v>
      </c>
      <c r="C725" s="174">
        <f>料單!$C$2</f>
        <v>0</v>
      </c>
      <c r="D725" s="6">
        <f>板材才數分析.!B725</f>
        <v>25</v>
      </c>
      <c r="E725" s="6">
        <f>板材才數分析.!C725</f>
        <v>0</v>
      </c>
      <c r="F725" s="6">
        <f>板材才數分析.!D725</f>
        <v>25004</v>
      </c>
      <c r="G725" s="6" t="str">
        <f ca="1">板材才數分析.!E725</f>
        <v>右側板</v>
      </c>
      <c r="H725" s="6">
        <f ca="1">板材才數分析.!F725</f>
        <v>0</v>
      </c>
      <c r="I725" s="6" t="str">
        <f ca="1">板材才數分析.!G725</f>
        <v>AA</v>
      </c>
      <c r="J725" s="6">
        <f ca="1">板材才數分析.!H725</f>
        <v>0</v>
      </c>
      <c r="K725" s="6" t="str">
        <f ca="1">板材才數分析.!I725</f>
        <v>AA</v>
      </c>
      <c r="L725" s="6">
        <f ca="1">板材才數分析.!J725</f>
        <v>18</v>
      </c>
      <c r="M725" s="6">
        <f ca="1">板材才數分析.!K725</f>
        <v>0</v>
      </c>
      <c r="N725" s="6" t="str">
        <f ca="1">板材才數分析.!L725</f>
        <v/>
      </c>
      <c r="O725" s="6">
        <f ca="1">板材才數分析.!M725</f>
        <v>0</v>
      </c>
      <c r="P725" t="str">
        <f ca="1">表格15[[#This Row],[封邊色號]]</f>
        <v/>
      </c>
      <c r="Q725" s="174" t="str">
        <f ca="1">IF(VLOOKUP(F725,料單!$C:$P,14,FALSE)="","",VLOOKUP(F725,料單!$C:$P,14,FALSE))</f>
        <v>背板溝</v>
      </c>
      <c r="R725" s="174" t="str">
        <f ca="1">IF(VLOOKUP(F725,料單!$C:$Q,15,FALSE)="","",VLOOKUP(F725,料單!$C:$Q,15,FALSE))</f>
        <v>面</v>
      </c>
      <c r="S725" s="174" t="str">
        <f ca="1">IF(VLOOKUP(F725,料單!$C:$R,16,FALSE)="","",VLOOKUP(F725,料單!$C:$R,16,FALSE))</f>
        <v>排</v>
      </c>
      <c r="T725" s="174" t="str">
        <f ca="1">IF(VLOOKUP(F725,料單!$C:$S,17,FALSE)="","",VLOOKUP(F725,料單!$C:$S,17,FALSE))</f>
        <v/>
      </c>
      <c r="U725" s="174" t="str">
        <f ca="1">_xlfn.IFNA(VLOOKUP(VLOOKUP(F725,料單!C:T,18,FALSE),資料庫!AM:AN,2,FALSE),"A")</f>
        <v>A</v>
      </c>
      <c r="V725" s="174">
        <f ca="1">IF(VLOOKUP(F725,料單!C:U,19,FALSE)="","",VLOOKUP(F725,料單!C:U,19,FALSE))</f>
        <v>1</v>
      </c>
      <c r="W725" s="361" t="str">
        <f t="shared" ca="1" si="56"/>
        <v>A</v>
      </c>
      <c r="X725" s="361" t="str">
        <f t="shared" ca="1" si="57"/>
        <v>A</v>
      </c>
      <c r="Y725" s="361" t="str">
        <f t="shared" ca="1" si="58"/>
        <v>A</v>
      </c>
      <c r="Z725" s="361" t="str">
        <f t="shared" ca="1" si="59"/>
        <v>A</v>
      </c>
      <c r="AA725" s="483">
        <f>料單!$K$3</f>
        <v>0</v>
      </c>
      <c r="AB725" s="483" t="str">
        <f>料單!$L$3</f>
        <v>拉、KD</v>
      </c>
    </row>
    <row r="726" spans="1:28" x14ac:dyDescent="0.25">
      <c r="A726" s="174">
        <f t="shared" si="55"/>
        <v>725</v>
      </c>
      <c r="B726" s="174" t="str">
        <f ca="1">料單!$C$1</f>
        <v>2026101401</v>
      </c>
      <c r="C726" s="174">
        <f>料單!$C$2</f>
        <v>0</v>
      </c>
      <c r="D726" s="6">
        <f>板材才數分析.!B726</f>
        <v>25</v>
      </c>
      <c r="E726" s="6">
        <f>板材才數分析.!C726</f>
        <v>0</v>
      </c>
      <c r="F726" s="6">
        <f>板材才數分析.!D726</f>
        <v>25005</v>
      </c>
      <c r="G726" s="6" t="str">
        <f ca="1">板材才數分析.!E726</f>
        <v>背板</v>
      </c>
      <c r="H726" s="6">
        <f ca="1">板材才數分析.!F726</f>
        <v>-22</v>
      </c>
      <c r="I726" s="6" t="str">
        <f ca="1">板材才數分析.!G726</f>
        <v/>
      </c>
      <c r="J726" s="6">
        <f ca="1">板材才數分析.!H726</f>
        <v>-22</v>
      </c>
      <c r="K726" s="6" t="str">
        <f ca="1">板材才數分析.!I726</f>
        <v/>
      </c>
      <c r="L726" s="6">
        <f ca="1">板材才數分析.!J726</f>
        <v>4</v>
      </c>
      <c r="M726" s="6">
        <f ca="1">板材才數分析.!K726</f>
        <v>0</v>
      </c>
      <c r="N726" s="6" t="str">
        <f ca="1">板材才數分析.!L726</f>
        <v/>
      </c>
      <c r="O726" s="6">
        <f ca="1">板材才數分析.!M726</f>
        <v>0</v>
      </c>
      <c r="P726" t="str">
        <f ca="1">表格15[[#This Row],[封邊色號]]</f>
        <v/>
      </c>
      <c r="Q726" s="174" t="str">
        <f ca="1">IF(VLOOKUP(F726,料單!$C:$P,14,FALSE)="","",VLOOKUP(F726,料單!$C:$P,14,FALSE))</f>
        <v/>
      </c>
      <c r="R726" s="174" t="str">
        <f ca="1">IF(VLOOKUP(F726,料單!$C:$Q,15,FALSE)="","",VLOOKUP(F726,料單!$C:$Q,15,FALSE))</f>
        <v/>
      </c>
      <c r="S726" s="174" t="str">
        <f ca="1">IF(VLOOKUP(F726,料單!$C:$R,16,FALSE)="","",VLOOKUP(F726,料單!$C:$R,16,FALSE))</f>
        <v/>
      </c>
      <c r="T726" s="174" t="str">
        <f ca="1">IF(VLOOKUP(F726,料單!$C:$S,17,FALSE)="","",VLOOKUP(F726,料單!$C:$S,17,FALSE))</f>
        <v/>
      </c>
      <c r="U726" s="174" t="str">
        <f ca="1">_xlfn.IFNA(VLOOKUP(VLOOKUP(F726,料單!C:T,18,FALSE),資料庫!AM:AN,2,FALSE),"A")</f>
        <v>A</v>
      </c>
      <c r="V726" s="174">
        <f ca="1">IF(VLOOKUP(F726,料單!C:U,19,FALSE)="","",VLOOKUP(F726,料單!C:U,19,FALSE))</f>
        <v>1</v>
      </c>
      <c r="W726" s="361" t="str">
        <f t="shared" ca="1" si="56"/>
        <v/>
      </c>
      <c r="X726" s="361" t="str">
        <f t="shared" ca="1" si="57"/>
        <v/>
      </c>
      <c r="Y726" s="361" t="str">
        <f t="shared" ca="1" si="58"/>
        <v/>
      </c>
      <c r="Z726" s="361" t="str">
        <f t="shared" ca="1" si="59"/>
        <v/>
      </c>
      <c r="AA726" s="483">
        <f>料單!$K$3</f>
        <v>0</v>
      </c>
      <c r="AB726" s="483" t="str">
        <f>料單!$L$3</f>
        <v>拉、KD</v>
      </c>
    </row>
    <row r="727" spans="1:28" x14ac:dyDescent="0.25">
      <c r="A727" s="174">
        <f t="shared" si="55"/>
        <v>726</v>
      </c>
      <c r="B727" s="174" t="str">
        <f ca="1">料單!$C$1</f>
        <v>2026101401</v>
      </c>
      <c r="C727" s="174">
        <f>料單!$C$2</f>
        <v>0</v>
      </c>
      <c r="D727" s="6">
        <f>板材才數分析.!B727</f>
        <v>25</v>
      </c>
      <c r="E727" s="6">
        <f>板材才數分析.!C727</f>
        <v>0</v>
      </c>
      <c r="F727" s="6">
        <f>板材才數分析.!D727</f>
        <v>25006</v>
      </c>
      <c r="G727" s="6" t="str">
        <f ca="1">板材才數分析.!E727</f>
        <v>背拉桿</v>
      </c>
      <c r="H727" s="6">
        <f ca="1">板材才數分析.!F727</f>
        <v>-36</v>
      </c>
      <c r="I727" s="6" t="str">
        <f ca="1">板材才數分析.!G727</f>
        <v>AA</v>
      </c>
      <c r="J727" s="6">
        <f ca="1">板材才數分析.!H727</f>
        <v>120</v>
      </c>
      <c r="K727" s="6" t="str">
        <f ca="1">板材才數分析.!I727</f>
        <v/>
      </c>
      <c r="L727" s="6">
        <f ca="1">板材才數分析.!J727</f>
        <v>18</v>
      </c>
      <c r="M727" s="6">
        <f ca="1">板材才數分析.!K727</f>
        <v>0</v>
      </c>
      <c r="N727" s="6" t="str">
        <f ca="1">板材才數分析.!L727</f>
        <v/>
      </c>
      <c r="O727" s="6">
        <f ca="1">板材才數分析.!M727</f>
        <v>0</v>
      </c>
      <c r="P727" t="str">
        <f ca="1">表格15[[#This Row],[封邊色號]]</f>
        <v/>
      </c>
      <c r="Q727" s="174" t="str">
        <f ca="1">IF(VLOOKUP(F727,料單!$C:$P,14,FALSE)="","",VLOOKUP(F727,料單!$C:$P,14,FALSE))</f>
        <v/>
      </c>
      <c r="R727" s="174" t="str">
        <f ca="1">IF(VLOOKUP(F727,料單!$C:$Q,15,FALSE)="","",VLOOKUP(F727,料單!$C:$Q,15,FALSE))</f>
        <v>側</v>
      </c>
      <c r="S727" s="174" t="str">
        <f ca="1">IF(VLOOKUP(F727,料單!$C:$R,16,FALSE)="","",VLOOKUP(F727,料單!$C:$R,16,FALSE))</f>
        <v/>
      </c>
      <c r="T727" s="174" t="str">
        <f ca="1">IF(VLOOKUP(F727,料單!$C:$S,17,FALSE)="","",VLOOKUP(F727,料單!$C:$S,17,FALSE))</f>
        <v/>
      </c>
      <c r="U727" s="174" t="str">
        <f ca="1">_xlfn.IFNA(VLOOKUP(VLOOKUP(F727,料單!C:T,18,FALSE),資料庫!AM:AN,2,FALSE),"A")</f>
        <v>A</v>
      </c>
      <c r="V727" s="174">
        <f ca="1">IF(VLOOKUP(F727,料單!C:U,19,FALSE)="","",VLOOKUP(F727,料單!C:U,19,FALSE))</f>
        <v>1</v>
      </c>
      <c r="W727" s="361" t="str">
        <f t="shared" ca="1" si="56"/>
        <v>A</v>
      </c>
      <c r="X727" s="361" t="str">
        <f t="shared" ca="1" si="57"/>
        <v>A</v>
      </c>
      <c r="Y727" s="361" t="str">
        <f t="shared" ca="1" si="58"/>
        <v/>
      </c>
      <c r="Z727" s="361" t="str">
        <f t="shared" ca="1" si="59"/>
        <v/>
      </c>
      <c r="AA727" s="483">
        <f>料單!$K$3</f>
        <v>0</v>
      </c>
      <c r="AB727" s="483" t="str">
        <f>料單!$L$3</f>
        <v>拉、KD</v>
      </c>
    </row>
    <row r="728" spans="1:28" x14ac:dyDescent="0.25">
      <c r="A728" s="174">
        <f t="shared" si="55"/>
        <v>727</v>
      </c>
      <c r="B728" s="174" t="str">
        <f ca="1">料單!$C$1</f>
        <v>2026101401</v>
      </c>
      <c r="C728" s="174">
        <f>料單!$C$2</f>
        <v>0</v>
      </c>
      <c r="D728" s="6">
        <f>板材才數分析.!B728</f>
        <v>25</v>
      </c>
      <c r="E728" s="6">
        <f>板材才數分析.!C728</f>
        <v>0</v>
      </c>
      <c r="F728" s="6">
        <f>板材才數分析.!D728</f>
        <v>25007</v>
      </c>
      <c r="G728" s="6" t="str">
        <f ca="1">板材才數分析.!E728</f>
        <v>中立板</v>
      </c>
      <c r="H728" s="6">
        <f ca="1">板材才數分析.!F728</f>
        <v>-36</v>
      </c>
      <c r="I728" s="6" t="str">
        <f ca="1">板材才數分析.!G728</f>
        <v>AA</v>
      </c>
      <c r="J728" s="6">
        <f ca="1">板材才數分析.!H728</f>
        <v>-22</v>
      </c>
      <c r="K728" s="6" t="str">
        <f ca="1">板材才數分析.!I728</f>
        <v/>
      </c>
      <c r="L728" s="6">
        <f ca="1">板材才數分析.!J728</f>
        <v>18</v>
      </c>
      <c r="M728" s="6">
        <f ca="1">板材才數分析.!K728</f>
        <v>0</v>
      </c>
      <c r="N728" s="6" t="str">
        <f ca="1">板材才數分析.!L728</f>
        <v/>
      </c>
      <c r="O728" s="6">
        <f ca="1">板材才數分析.!M728</f>
        <v>0</v>
      </c>
      <c r="P728" t="str">
        <f ca="1">表格15[[#This Row],[封邊色號]]</f>
        <v/>
      </c>
      <c r="Q728" s="174" t="str">
        <f ca="1">IF(VLOOKUP(F728,料單!$C:$P,14,FALSE)="","",VLOOKUP(F728,料單!$C:$P,14,FALSE))</f>
        <v/>
      </c>
      <c r="R728" s="174" t="str">
        <f ca="1">IF(VLOOKUP(F728,料單!$C:$Q,15,FALSE)="","",VLOOKUP(F728,料單!$C:$Q,15,FALSE))</f>
        <v>側</v>
      </c>
      <c r="S728" s="174" t="str">
        <f ca="1">IF(VLOOKUP(F728,料單!$C:$R,16,FALSE)="","",VLOOKUP(F728,料單!$C:$R,16,FALSE))</f>
        <v>排</v>
      </c>
      <c r="T728" s="174" t="str">
        <f ca="1">IF(VLOOKUP(F728,料單!$C:$S,17,FALSE)="","",VLOOKUP(F728,料單!$C:$S,17,FALSE))</f>
        <v/>
      </c>
      <c r="U728" s="174" t="str">
        <f ca="1">_xlfn.IFNA(VLOOKUP(VLOOKUP(F728,料單!C:T,18,FALSE),資料庫!AM:AN,2,FALSE),"A")</f>
        <v>A</v>
      </c>
      <c r="V728" s="174">
        <f ca="1">IF(VLOOKUP(F728,料單!C:U,19,FALSE)="","",VLOOKUP(F728,料單!C:U,19,FALSE))</f>
        <v>1</v>
      </c>
      <c r="W728" s="361" t="str">
        <f t="shared" ca="1" si="56"/>
        <v>A</v>
      </c>
      <c r="X728" s="361" t="str">
        <f t="shared" ca="1" si="57"/>
        <v>A</v>
      </c>
      <c r="Y728" s="361" t="str">
        <f t="shared" ca="1" si="58"/>
        <v/>
      </c>
      <c r="Z728" s="361" t="str">
        <f t="shared" ca="1" si="59"/>
        <v/>
      </c>
      <c r="AA728" s="483">
        <f>料單!$K$3</f>
        <v>0</v>
      </c>
      <c r="AB728" s="483" t="str">
        <f>料單!$L$3</f>
        <v>拉、KD</v>
      </c>
    </row>
    <row r="729" spans="1:28" x14ac:dyDescent="0.25">
      <c r="A729" s="174">
        <f t="shared" si="55"/>
        <v>728</v>
      </c>
      <c r="B729" s="174" t="str">
        <f ca="1">料單!$C$1</f>
        <v>2026101401</v>
      </c>
      <c r="C729" s="174">
        <f>料單!$C$2</f>
        <v>0</v>
      </c>
      <c r="D729" s="6">
        <f>板材才數分析.!B729</f>
        <v>25</v>
      </c>
      <c r="E729" s="6">
        <f>板材才數分析.!C729</f>
        <v>0</v>
      </c>
      <c r="F729" s="6">
        <f>板材才數分析.!D729</f>
        <v>25008</v>
      </c>
      <c r="G729" s="6" t="str">
        <f ca="1">板材才數分析.!E729</f>
        <v>活隔</v>
      </c>
      <c r="H729" s="6">
        <f ca="1">板材才數分析.!F729</f>
        <v>0</v>
      </c>
      <c r="I729" s="6" t="str">
        <f ca="1">板材才數分析.!G729</f>
        <v>AA</v>
      </c>
      <c r="J729" s="6">
        <f ca="1">板材才數分析.!H729</f>
        <v>-32</v>
      </c>
      <c r="K729" s="6" t="str">
        <f ca="1">板材才數分析.!I729</f>
        <v>AA</v>
      </c>
      <c r="L729" s="6">
        <f ca="1">板材才數分析.!J729</f>
        <v>18</v>
      </c>
      <c r="M729" s="6">
        <f ca="1">板材才數分析.!K729</f>
        <v>0</v>
      </c>
      <c r="N729" s="6" t="str">
        <f ca="1">板材才數分析.!L729</f>
        <v/>
      </c>
      <c r="O729" s="6">
        <f ca="1">板材才數分析.!M729</f>
        <v>0</v>
      </c>
      <c r="P729" t="str">
        <f ca="1">表格15[[#This Row],[封邊色號]]</f>
        <v/>
      </c>
      <c r="Q729" s="174" t="str">
        <f ca="1">IF(VLOOKUP(F729,料單!$C:$P,14,FALSE)="","",VLOOKUP(F729,料單!$C:$P,14,FALSE))</f>
        <v/>
      </c>
      <c r="R729" s="174" t="str">
        <f ca="1">IF(VLOOKUP(F729,料單!$C:$Q,15,FALSE)="","",VLOOKUP(F729,料單!$C:$Q,15,FALSE))</f>
        <v/>
      </c>
      <c r="S729" s="174" t="str">
        <f ca="1">IF(VLOOKUP(F729,料單!$C:$R,16,FALSE)="","",VLOOKUP(F729,料單!$C:$R,16,FALSE))</f>
        <v/>
      </c>
      <c r="T729" s="174" t="str">
        <f ca="1">IF(VLOOKUP(F729,料單!$C:$S,17,FALSE)="","",VLOOKUP(F729,料單!$C:$S,17,FALSE))</f>
        <v/>
      </c>
      <c r="U729" s="174" t="str">
        <f ca="1">_xlfn.IFNA(VLOOKUP(VLOOKUP(F729,料單!C:T,18,FALSE),資料庫!AM:AN,2,FALSE),"A")</f>
        <v>A</v>
      </c>
      <c r="V729" s="174">
        <f ca="1">IF(VLOOKUP(F729,料單!C:U,19,FALSE)="","",VLOOKUP(F729,料單!C:U,19,FALSE))</f>
        <v>1</v>
      </c>
      <c r="W729" s="361" t="str">
        <f t="shared" ca="1" si="56"/>
        <v>A</v>
      </c>
      <c r="X729" s="361" t="str">
        <f t="shared" ca="1" si="57"/>
        <v>A</v>
      </c>
      <c r="Y729" s="361" t="str">
        <f t="shared" ca="1" si="58"/>
        <v>A</v>
      </c>
      <c r="Z729" s="361" t="str">
        <f t="shared" ca="1" si="59"/>
        <v>A</v>
      </c>
      <c r="AA729" s="483">
        <f>料單!$K$3</f>
        <v>0</v>
      </c>
      <c r="AB729" s="483" t="str">
        <f>料單!$L$3</f>
        <v>拉、KD</v>
      </c>
    </row>
    <row r="730" spans="1:28" x14ac:dyDescent="0.25">
      <c r="A730" s="174">
        <f t="shared" si="55"/>
        <v>729</v>
      </c>
      <c r="B730" s="174" t="str">
        <f ca="1">料單!$C$1</f>
        <v>2026101401</v>
      </c>
      <c r="C730" s="174">
        <f>料單!$C$2</f>
        <v>0</v>
      </c>
      <c r="D730" s="6">
        <f>板材才數分析.!B730</f>
        <v>25</v>
      </c>
      <c r="E730" s="6">
        <f>板材才數分析.!C730</f>
        <v>0</v>
      </c>
      <c r="F730" s="6">
        <f>板材才數分析.!D730</f>
        <v>25009</v>
      </c>
      <c r="G730" s="6" t="str">
        <f ca="1">板材才數分析.!E730</f>
        <v>固隔</v>
      </c>
      <c r="H730" s="6">
        <f ca="1">板材才數分析.!F730</f>
        <v>0</v>
      </c>
      <c r="I730" s="6" t="str">
        <f ca="1">板材才數分析.!G730</f>
        <v>AA</v>
      </c>
      <c r="J730" s="6">
        <f ca="1">板材才數分析.!H730</f>
        <v>-22</v>
      </c>
      <c r="K730" s="6" t="str">
        <f ca="1">板材才數分析.!I730</f>
        <v/>
      </c>
      <c r="L730" s="6">
        <f ca="1">板材才數分析.!J730</f>
        <v>18</v>
      </c>
      <c r="M730" s="6">
        <f ca="1">板材才數分析.!K730</f>
        <v>0</v>
      </c>
      <c r="N730" s="6" t="str">
        <f ca="1">板材才數分析.!L730</f>
        <v/>
      </c>
      <c r="O730" s="6">
        <f ca="1">板材才數分析.!M730</f>
        <v>0</v>
      </c>
      <c r="P730" t="str">
        <f ca="1">表格15[[#This Row],[封邊色號]]</f>
        <v/>
      </c>
      <c r="Q730" s="174" t="str">
        <f ca="1">IF(VLOOKUP(F730,料單!$C:$P,14,FALSE)="","",VLOOKUP(F730,料單!$C:$P,14,FALSE))</f>
        <v/>
      </c>
      <c r="R730" s="174" t="str">
        <f ca="1">IF(VLOOKUP(F730,料單!$C:$Q,15,FALSE)="","",VLOOKUP(F730,料單!$C:$Q,15,FALSE))</f>
        <v>固</v>
      </c>
      <c r="S730" s="174" t="str">
        <f ca="1">IF(VLOOKUP(F730,料單!$C:$R,16,FALSE)="","",VLOOKUP(F730,料單!$C:$R,16,FALSE))</f>
        <v/>
      </c>
      <c r="T730" s="174" t="str">
        <f ca="1">IF(VLOOKUP(F730,料單!$C:$S,17,FALSE)="","",VLOOKUP(F730,料單!$C:$S,17,FALSE))</f>
        <v/>
      </c>
      <c r="U730" s="174" t="str">
        <f ca="1">_xlfn.IFNA(VLOOKUP(VLOOKUP(F730,料單!C:T,18,FALSE),資料庫!AM:AN,2,FALSE),"A")</f>
        <v>A</v>
      </c>
      <c r="V730" s="174">
        <f ca="1">IF(VLOOKUP(F730,料單!C:U,19,FALSE)="","",VLOOKUP(F730,料單!C:U,19,FALSE))</f>
        <v>1</v>
      </c>
      <c r="W730" s="361" t="str">
        <f t="shared" ca="1" si="56"/>
        <v>A</v>
      </c>
      <c r="X730" s="361" t="str">
        <f t="shared" ca="1" si="57"/>
        <v>A</v>
      </c>
      <c r="Y730" s="361" t="str">
        <f t="shared" ca="1" si="58"/>
        <v/>
      </c>
      <c r="Z730" s="361" t="str">
        <f t="shared" ca="1" si="59"/>
        <v/>
      </c>
      <c r="AA730" s="483">
        <f>料單!$K$3</f>
        <v>0</v>
      </c>
      <c r="AB730" s="483" t="str">
        <f>料單!$L$3</f>
        <v>拉、KD</v>
      </c>
    </row>
    <row r="731" spans="1:28" x14ac:dyDescent="0.25">
      <c r="A731" s="174">
        <f t="shared" si="55"/>
        <v>730</v>
      </c>
      <c r="B731" s="174" t="str">
        <f ca="1">料單!$C$1</f>
        <v>2026101401</v>
      </c>
      <c r="C731" s="174">
        <f>料單!$C$2</f>
        <v>0</v>
      </c>
      <c r="D731" s="6">
        <f>板材才數分析.!B731</f>
        <v>25</v>
      </c>
      <c r="E731" s="6">
        <f>板材才數分析.!C731</f>
        <v>0</v>
      </c>
      <c r="F731" s="6">
        <f>板材才數分析.!D731</f>
        <v>25010</v>
      </c>
      <c r="G731" s="6" t="str">
        <f ca="1">板材才數分析.!E731</f>
        <v>左門板</v>
      </c>
      <c r="H731" s="6">
        <f ca="1">板材才數分析.!F731</f>
        <v>0</v>
      </c>
      <c r="I731" s="6" t="str">
        <f ca="1">板材才數分析.!G731</f>
        <v>AA</v>
      </c>
      <c r="J731" s="6">
        <f ca="1">板材才數分析.!H731</f>
        <v>-4</v>
      </c>
      <c r="K731" s="6" t="str">
        <f ca="1">板材才數分析.!I731</f>
        <v>AA</v>
      </c>
      <c r="L731" s="6">
        <f ca="1">板材才數分析.!J731</f>
        <v>18</v>
      </c>
      <c r="M731" s="6">
        <f ca="1">板材才數分析.!K731</f>
        <v>0</v>
      </c>
      <c r="N731" s="6" t="str">
        <f ca="1">板材才數分析.!L731</f>
        <v/>
      </c>
      <c r="O731" s="6">
        <f ca="1">板材才數分析.!M731</f>
        <v>0</v>
      </c>
      <c r="P731" t="str">
        <f ca="1">表格15[[#This Row],[封邊色號]]</f>
        <v/>
      </c>
      <c r="Q731" s="174" t="str">
        <f ca="1">IF(VLOOKUP(F731,料單!$C:$P,14,FALSE)="","",VLOOKUP(F731,料單!$C:$P,14,FALSE))</f>
        <v>鉸2</v>
      </c>
      <c r="R731" s="174" t="str">
        <f ca="1">IF(VLOOKUP(F731,料單!$C:$Q,15,FALSE)="","",VLOOKUP(F731,料單!$C:$Q,15,FALSE))</f>
        <v/>
      </c>
      <c r="S731" s="174" t="str">
        <f ca="1">IF(VLOOKUP(F731,料單!$C:$R,16,FALSE)="","",VLOOKUP(F731,料單!$C:$R,16,FALSE))</f>
        <v/>
      </c>
      <c r="T731" s="174" t="str">
        <f ca="1">IF(VLOOKUP(F731,料單!$C:$S,17,FALSE)="","",VLOOKUP(F731,料單!$C:$S,17,FALSE))</f>
        <v/>
      </c>
      <c r="U731" s="174" t="str">
        <f ca="1">_xlfn.IFNA(VLOOKUP(VLOOKUP(F731,料單!C:T,18,FALSE),資料庫!AM:AN,2,FALSE),"A")</f>
        <v>A</v>
      </c>
      <c r="V731" s="174">
        <f ca="1">IF(VLOOKUP(F731,料單!C:U,19,FALSE)="","",VLOOKUP(F731,料單!C:U,19,FALSE))</f>
        <v>1</v>
      </c>
      <c r="W731" s="361" t="str">
        <f t="shared" ca="1" si="56"/>
        <v>A</v>
      </c>
      <c r="X731" s="361" t="str">
        <f t="shared" ca="1" si="57"/>
        <v>A</v>
      </c>
      <c r="Y731" s="361" t="str">
        <f t="shared" ca="1" si="58"/>
        <v>A</v>
      </c>
      <c r="Z731" s="361" t="str">
        <f t="shared" ca="1" si="59"/>
        <v>A</v>
      </c>
      <c r="AA731" s="483">
        <f>料單!$K$3</f>
        <v>0</v>
      </c>
      <c r="AB731" s="483" t="str">
        <f>料單!$L$3</f>
        <v>拉、KD</v>
      </c>
    </row>
    <row r="732" spans="1:28" x14ac:dyDescent="0.25">
      <c r="A732" s="174">
        <f t="shared" si="55"/>
        <v>731</v>
      </c>
      <c r="B732" s="174" t="str">
        <f ca="1">料單!$C$1</f>
        <v>2026101401</v>
      </c>
      <c r="C732" s="174">
        <f>料單!$C$2</f>
        <v>0</v>
      </c>
      <c r="D732" s="6">
        <f>板材才數分析.!B732</f>
        <v>25</v>
      </c>
      <c r="E732" s="6">
        <f>板材才數分析.!C732</f>
        <v>0</v>
      </c>
      <c r="F732" s="6">
        <f>板材才數分析.!D732</f>
        <v>25011</v>
      </c>
      <c r="G732" s="6" t="str">
        <f ca="1">板材才數分析.!E732</f>
        <v>右門板</v>
      </c>
      <c r="H732" s="6">
        <f ca="1">板材才數分析.!F732</f>
        <v>0</v>
      </c>
      <c r="I732" s="6" t="str">
        <f ca="1">板材才數分析.!G732</f>
        <v>AA</v>
      </c>
      <c r="J732" s="6">
        <f ca="1">板材才數分析.!H732</f>
        <v>-4</v>
      </c>
      <c r="K732" s="6" t="str">
        <f ca="1">板材才數分析.!I732</f>
        <v>AA</v>
      </c>
      <c r="L732" s="6">
        <f ca="1">板材才數分析.!J732</f>
        <v>18</v>
      </c>
      <c r="M732" s="6">
        <f ca="1">板材才數分析.!K732</f>
        <v>0</v>
      </c>
      <c r="N732" s="6">
        <f ca="1">板材才數分析.!L732</f>
        <v>0</v>
      </c>
      <c r="O732" s="6">
        <f ca="1">板材才數分析.!M732</f>
        <v>0</v>
      </c>
      <c r="P732" t="str">
        <f ca="1">表格15[[#This Row],[封邊色號]]</f>
        <v/>
      </c>
      <c r="Q732" s="174" t="str">
        <f ca="1">IF(VLOOKUP(F732,料單!$C:$P,14,FALSE)="","",VLOOKUP(F732,料單!$C:$P,14,FALSE))</f>
        <v>鉸2</v>
      </c>
      <c r="R732" s="174" t="str">
        <f ca="1">IF(VLOOKUP(F732,料單!$C:$Q,15,FALSE)="","",VLOOKUP(F732,料單!$C:$Q,15,FALSE))</f>
        <v/>
      </c>
      <c r="S732" s="174" t="str">
        <f ca="1">IF(VLOOKUP(F732,料單!$C:$R,16,FALSE)="","",VLOOKUP(F732,料單!$C:$R,16,FALSE))</f>
        <v/>
      </c>
      <c r="T732" s="174" t="str">
        <f ca="1">IF(VLOOKUP(F732,料單!$C:$S,17,FALSE)="","",VLOOKUP(F732,料單!$C:$S,17,FALSE))</f>
        <v/>
      </c>
      <c r="U732" s="174" t="str">
        <f ca="1">_xlfn.IFNA(VLOOKUP(VLOOKUP(F732,料單!C:T,18,FALSE),資料庫!AM:AN,2,FALSE),"A")</f>
        <v>A</v>
      </c>
      <c r="V732" s="174">
        <f ca="1">IF(VLOOKUP(F732,料單!C:U,19,FALSE)="","",VLOOKUP(F732,料單!C:U,19,FALSE))</f>
        <v>1</v>
      </c>
      <c r="W732" s="361" t="str">
        <f t="shared" ca="1" si="56"/>
        <v>A</v>
      </c>
      <c r="X732" s="361" t="str">
        <f t="shared" ca="1" si="57"/>
        <v>A</v>
      </c>
      <c r="Y732" s="361" t="str">
        <f t="shared" ca="1" si="58"/>
        <v>A</v>
      </c>
      <c r="Z732" s="361" t="str">
        <f t="shared" ca="1" si="59"/>
        <v>A</v>
      </c>
      <c r="AA732" s="483">
        <f>料單!$K$3</f>
        <v>0</v>
      </c>
      <c r="AB732" s="483" t="str">
        <f>料單!$L$3</f>
        <v>拉、KD</v>
      </c>
    </row>
    <row r="733" spans="1:28" x14ac:dyDescent="0.25">
      <c r="A733" s="174">
        <f t="shared" si="55"/>
        <v>732</v>
      </c>
      <c r="B733" s="174" t="str">
        <f ca="1">料單!$C$1</f>
        <v>2026101401</v>
      </c>
      <c r="C733" s="174">
        <f>料單!$C$2</f>
        <v>0</v>
      </c>
      <c r="D733" s="6">
        <f>板材才數分析.!B733</f>
        <v>25</v>
      </c>
      <c r="E733" s="6">
        <f>板材才數分析.!C733</f>
        <v>0</v>
      </c>
      <c r="F733" s="6">
        <f>板材才數分析.!D733</f>
        <v>25012</v>
      </c>
      <c r="G733" s="6">
        <f ca="1">板材才數分析.!E733</f>
        <v>0</v>
      </c>
      <c r="H733" s="6">
        <f ca="1">板材才數分析.!F733</f>
        <v>0</v>
      </c>
      <c r="I733" s="6" t="str">
        <f ca="1">板材才數分析.!G733</f>
        <v/>
      </c>
      <c r="J733" s="6">
        <f ca="1">板材才數分析.!H733</f>
        <v>0</v>
      </c>
      <c r="K733" s="6" t="str">
        <f ca="1">板材才數分析.!I733</f>
        <v/>
      </c>
      <c r="L733" s="6">
        <f ca="1">板材才數分析.!J733</f>
        <v>0</v>
      </c>
      <c r="M733" s="6">
        <f ca="1">板材才數分析.!K733</f>
        <v>0</v>
      </c>
      <c r="N733" s="6">
        <f ca="1">板材才數分析.!L733</f>
        <v>0</v>
      </c>
      <c r="O733" s="6">
        <f ca="1">板材才數分析.!M733</f>
        <v>0</v>
      </c>
      <c r="P733" t="str">
        <f ca="1">表格15[[#This Row],[封邊色號]]</f>
        <v/>
      </c>
      <c r="Q733" s="174" t="str">
        <f ca="1">IF(VLOOKUP(F733,料單!$C:$P,14,FALSE)="","",VLOOKUP(F733,料單!$C:$P,14,FALSE))</f>
        <v/>
      </c>
      <c r="R733" s="174" t="str">
        <f ca="1">IF(VLOOKUP(F733,料單!$C:$Q,15,FALSE)="","",VLOOKUP(F733,料單!$C:$Q,15,FALSE))</f>
        <v/>
      </c>
      <c r="S733" s="174" t="str">
        <f ca="1">IF(VLOOKUP(F733,料單!$C:$R,16,FALSE)="","",VLOOKUP(F733,料單!$C:$R,16,FALSE))</f>
        <v/>
      </c>
      <c r="T733" s="174" t="str">
        <f ca="1">IF(VLOOKUP(F733,料單!$C:$S,17,FALSE)="","",VLOOKUP(F733,料單!$C:$S,17,FALSE))</f>
        <v/>
      </c>
      <c r="U733" s="174" t="str">
        <f ca="1">_xlfn.IFNA(VLOOKUP(VLOOKUP(F733,料單!C:T,18,FALSE),資料庫!AM:AN,2,FALSE),"A")</f>
        <v>A</v>
      </c>
      <c r="V733" s="174" t="str">
        <f ca="1">IF(VLOOKUP(F733,料單!C:U,19,FALSE)="","",VLOOKUP(F733,料單!C:U,19,FALSE))</f>
        <v/>
      </c>
      <c r="W733" s="361" t="str">
        <f t="shared" ca="1" si="56"/>
        <v/>
      </c>
      <c r="X733" s="361" t="str">
        <f t="shared" ca="1" si="57"/>
        <v/>
      </c>
      <c r="Y733" s="361" t="str">
        <f t="shared" ca="1" si="58"/>
        <v/>
      </c>
      <c r="Z733" s="361" t="str">
        <f t="shared" ca="1" si="59"/>
        <v/>
      </c>
      <c r="AA733" s="483">
        <f>料單!$K$3</f>
        <v>0</v>
      </c>
      <c r="AB733" s="483" t="str">
        <f>料單!$L$3</f>
        <v>拉、KD</v>
      </c>
    </row>
    <row r="734" spans="1:28" x14ac:dyDescent="0.25">
      <c r="A734" s="174">
        <f t="shared" si="55"/>
        <v>733</v>
      </c>
      <c r="B734" s="174" t="str">
        <f ca="1">料單!$C$1</f>
        <v>2026101401</v>
      </c>
      <c r="C734" s="174">
        <f>料單!$C$2</f>
        <v>0</v>
      </c>
      <c r="D734" s="6">
        <f>板材才數分析.!B734</f>
        <v>25</v>
      </c>
      <c r="E734" s="6">
        <f>板材才數分析.!C734</f>
        <v>0</v>
      </c>
      <c r="F734" s="6">
        <f>板材才數分析.!D734</f>
        <v>25013</v>
      </c>
      <c r="G734" s="6">
        <f ca="1">板材才數分析.!E734</f>
        <v>0</v>
      </c>
      <c r="H734" s="6">
        <f ca="1">板材才數分析.!F734</f>
        <v>0</v>
      </c>
      <c r="I734" s="6" t="str">
        <f ca="1">板材才數分析.!G734</f>
        <v/>
      </c>
      <c r="J734" s="6">
        <f ca="1">板材才數分析.!H734</f>
        <v>0</v>
      </c>
      <c r="K734" s="6" t="str">
        <f ca="1">板材才數分析.!I734</f>
        <v/>
      </c>
      <c r="L734" s="6">
        <f ca="1">板材才數分析.!J734</f>
        <v>0</v>
      </c>
      <c r="M734" s="6">
        <f ca="1">板材才數分析.!K734</f>
        <v>0</v>
      </c>
      <c r="N734" s="6">
        <f ca="1">板材才數分析.!L734</f>
        <v>0</v>
      </c>
      <c r="O734" s="6">
        <f ca="1">板材才數分析.!M734</f>
        <v>0</v>
      </c>
      <c r="P734" t="str">
        <f ca="1">表格15[[#This Row],[封邊色號]]</f>
        <v/>
      </c>
      <c r="Q734" s="174" t="str">
        <f ca="1">IF(VLOOKUP(F734,料單!$C:$P,14,FALSE)="","",VLOOKUP(F734,料單!$C:$P,14,FALSE))</f>
        <v/>
      </c>
      <c r="R734" s="174" t="str">
        <f ca="1">IF(VLOOKUP(F734,料單!$C:$Q,15,FALSE)="","",VLOOKUP(F734,料單!$C:$Q,15,FALSE))</f>
        <v/>
      </c>
      <c r="S734" s="174" t="str">
        <f ca="1">IF(VLOOKUP(F734,料單!$C:$R,16,FALSE)="","",VLOOKUP(F734,料單!$C:$R,16,FALSE))</f>
        <v/>
      </c>
      <c r="T734" s="174" t="str">
        <f ca="1">IF(VLOOKUP(F734,料單!$C:$S,17,FALSE)="","",VLOOKUP(F734,料單!$C:$S,17,FALSE))</f>
        <v/>
      </c>
      <c r="U734" s="174" t="str">
        <f ca="1">_xlfn.IFNA(VLOOKUP(VLOOKUP(F734,料單!C:T,18,FALSE),資料庫!AM:AN,2,FALSE),"A")</f>
        <v>A</v>
      </c>
      <c r="V734" s="174" t="str">
        <f ca="1">IF(VLOOKUP(F734,料單!C:U,19,FALSE)="","",VLOOKUP(F734,料單!C:U,19,FALSE))</f>
        <v/>
      </c>
      <c r="W734" s="361" t="str">
        <f t="shared" ca="1" si="56"/>
        <v/>
      </c>
      <c r="X734" s="361" t="str">
        <f t="shared" ca="1" si="57"/>
        <v/>
      </c>
      <c r="Y734" s="361" t="str">
        <f t="shared" ca="1" si="58"/>
        <v/>
      </c>
      <c r="Z734" s="361" t="str">
        <f t="shared" ca="1" si="59"/>
        <v/>
      </c>
      <c r="AA734" s="483">
        <f>料單!$K$3</f>
        <v>0</v>
      </c>
      <c r="AB734" s="483" t="str">
        <f>料單!$L$3</f>
        <v>拉、KD</v>
      </c>
    </row>
    <row r="735" spans="1:28" x14ac:dyDescent="0.25">
      <c r="A735" s="174">
        <f t="shared" si="55"/>
        <v>734</v>
      </c>
      <c r="B735" s="174" t="str">
        <f ca="1">料單!$C$1</f>
        <v>2026101401</v>
      </c>
      <c r="C735" s="174">
        <f>料單!$C$2</f>
        <v>0</v>
      </c>
      <c r="D735" s="6">
        <f>板材才數分析.!B735</f>
        <v>25</v>
      </c>
      <c r="E735" s="6">
        <f>板材才數分析.!C735</f>
        <v>0</v>
      </c>
      <c r="F735" s="6">
        <f>板材才數分析.!D735</f>
        <v>25014</v>
      </c>
      <c r="G735" s="6">
        <f ca="1">板材才數分析.!E735</f>
        <v>0</v>
      </c>
      <c r="H735" s="6">
        <f ca="1">板材才數分析.!F735</f>
        <v>0</v>
      </c>
      <c r="I735" s="6" t="str">
        <f ca="1">板材才數分析.!G735</f>
        <v/>
      </c>
      <c r="J735" s="6">
        <f ca="1">板材才數分析.!H735</f>
        <v>0</v>
      </c>
      <c r="K735" s="6" t="str">
        <f ca="1">板材才數分析.!I735</f>
        <v/>
      </c>
      <c r="L735" s="6">
        <f ca="1">板材才數分析.!J735</f>
        <v>0</v>
      </c>
      <c r="M735" s="6">
        <f ca="1">板材才數分析.!K735</f>
        <v>0</v>
      </c>
      <c r="N735" s="6">
        <f ca="1">板材才數分析.!L735</f>
        <v>0</v>
      </c>
      <c r="O735" s="6">
        <f ca="1">板材才數分析.!M735</f>
        <v>0</v>
      </c>
      <c r="P735" t="str">
        <f ca="1">表格15[[#This Row],[封邊色號]]</f>
        <v/>
      </c>
      <c r="Q735" s="174" t="str">
        <f ca="1">IF(VLOOKUP(F735,料單!$C:$P,14,FALSE)="","",VLOOKUP(F735,料單!$C:$P,14,FALSE))</f>
        <v/>
      </c>
      <c r="R735" s="174" t="str">
        <f ca="1">IF(VLOOKUP(F735,料單!$C:$Q,15,FALSE)="","",VLOOKUP(F735,料單!$C:$Q,15,FALSE))</f>
        <v/>
      </c>
      <c r="S735" s="174" t="str">
        <f ca="1">IF(VLOOKUP(F735,料單!$C:$R,16,FALSE)="","",VLOOKUP(F735,料單!$C:$R,16,FALSE))</f>
        <v/>
      </c>
      <c r="T735" s="174" t="str">
        <f ca="1">IF(VLOOKUP(F735,料單!$C:$S,17,FALSE)="","",VLOOKUP(F735,料單!$C:$S,17,FALSE))</f>
        <v/>
      </c>
      <c r="U735" s="174" t="str">
        <f ca="1">_xlfn.IFNA(VLOOKUP(VLOOKUP(F735,料單!C:T,18,FALSE),資料庫!AM:AN,2,FALSE),"A")</f>
        <v>A</v>
      </c>
      <c r="V735" s="174" t="str">
        <f ca="1">IF(VLOOKUP(F735,料單!C:U,19,FALSE)="","",VLOOKUP(F735,料單!C:U,19,FALSE))</f>
        <v/>
      </c>
      <c r="W735" s="361" t="str">
        <f t="shared" ca="1" si="56"/>
        <v/>
      </c>
      <c r="X735" s="361" t="str">
        <f t="shared" ca="1" si="57"/>
        <v/>
      </c>
      <c r="Y735" s="361" t="str">
        <f t="shared" ca="1" si="58"/>
        <v/>
      </c>
      <c r="Z735" s="361" t="str">
        <f t="shared" ca="1" si="59"/>
        <v/>
      </c>
      <c r="AA735" s="483">
        <f>料單!$K$3</f>
        <v>0</v>
      </c>
      <c r="AB735" s="483" t="str">
        <f>料單!$L$3</f>
        <v>拉、KD</v>
      </c>
    </row>
    <row r="736" spans="1:28" x14ac:dyDescent="0.25">
      <c r="A736" s="174">
        <f t="shared" si="55"/>
        <v>735</v>
      </c>
      <c r="B736" s="174" t="str">
        <f ca="1">料單!$C$1</f>
        <v>2026101401</v>
      </c>
      <c r="C736" s="174">
        <f>料單!$C$2</f>
        <v>0</v>
      </c>
      <c r="D736" s="6">
        <f>板材才數分析.!B736</f>
        <v>25</v>
      </c>
      <c r="E736" s="6">
        <f>板材才數分析.!C736</f>
        <v>0</v>
      </c>
      <c r="F736" s="6">
        <f>板材才數分析.!D736</f>
        <v>25015</v>
      </c>
      <c r="G736" s="6">
        <f ca="1">板材才數分析.!E736</f>
        <v>0</v>
      </c>
      <c r="H736" s="6">
        <f ca="1">板材才數分析.!F736</f>
        <v>0</v>
      </c>
      <c r="I736" s="6" t="str">
        <f ca="1">板材才數分析.!G736</f>
        <v/>
      </c>
      <c r="J736" s="6">
        <f ca="1">板材才數分析.!H736</f>
        <v>0</v>
      </c>
      <c r="K736" s="6" t="str">
        <f ca="1">板材才數分析.!I736</f>
        <v/>
      </c>
      <c r="L736" s="6">
        <f ca="1">板材才數分析.!J736</f>
        <v>0</v>
      </c>
      <c r="M736" s="6">
        <f ca="1">板材才數分析.!K736</f>
        <v>0</v>
      </c>
      <c r="N736" s="6">
        <f ca="1">板材才數分析.!L736</f>
        <v>0</v>
      </c>
      <c r="O736" s="6">
        <f ca="1">板材才數分析.!M736</f>
        <v>0</v>
      </c>
      <c r="P736" t="str">
        <f ca="1">表格15[[#This Row],[封邊色號]]</f>
        <v/>
      </c>
      <c r="Q736" s="174" t="str">
        <f ca="1">IF(VLOOKUP(F736,料單!$C:$P,14,FALSE)="","",VLOOKUP(F736,料單!$C:$P,14,FALSE))</f>
        <v/>
      </c>
      <c r="R736" s="174" t="str">
        <f ca="1">IF(VLOOKUP(F736,料單!$C:$Q,15,FALSE)="","",VLOOKUP(F736,料單!$C:$Q,15,FALSE))</f>
        <v/>
      </c>
      <c r="S736" s="174" t="str">
        <f ca="1">IF(VLOOKUP(F736,料單!$C:$R,16,FALSE)="","",VLOOKUP(F736,料單!$C:$R,16,FALSE))</f>
        <v/>
      </c>
      <c r="T736" s="174" t="str">
        <f ca="1">IF(VLOOKUP(F736,料單!$C:$S,17,FALSE)="","",VLOOKUP(F736,料單!$C:$S,17,FALSE))</f>
        <v/>
      </c>
      <c r="U736" s="174" t="str">
        <f ca="1">_xlfn.IFNA(VLOOKUP(VLOOKUP(F736,料單!C:T,18,FALSE),資料庫!AM:AN,2,FALSE),"A")</f>
        <v>A</v>
      </c>
      <c r="V736" s="174" t="str">
        <f ca="1">IF(VLOOKUP(F736,料單!C:U,19,FALSE)="","",VLOOKUP(F736,料單!C:U,19,FALSE))</f>
        <v/>
      </c>
      <c r="W736" s="361" t="str">
        <f t="shared" ca="1" si="56"/>
        <v/>
      </c>
      <c r="X736" s="361" t="str">
        <f t="shared" ca="1" si="57"/>
        <v/>
      </c>
      <c r="Y736" s="361" t="str">
        <f t="shared" ca="1" si="58"/>
        <v/>
      </c>
      <c r="Z736" s="361" t="str">
        <f t="shared" ca="1" si="59"/>
        <v/>
      </c>
      <c r="AA736" s="483">
        <f>料單!$K$3</f>
        <v>0</v>
      </c>
      <c r="AB736" s="483" t="str">
        <f>料單!$L$3</f>
        <v>拉、KD</v>
      </c>
    </row>
    <row r="737" spans="1:28" x14ac:dyDescent="0.25">
      <c r="A737" s="174">
        <f t="shared" si="55"/>
        <v>736</v>
      </c>
      <c r="B737" s="174" t="str">
        <f ca="1">料單!$C$1</f>
        <v>2026101401</v>
      </c>
      <c r="C737" s="174">
        <f>料單!$C$2</f>
        <v>0</v>
      </c>
      <c r="D737" s="6">
        <f>板材才數分析.!B737</f>
        <v>25</v>
      </c>
      <c r="E737" s="6">
        <f>板材才數分析.!C737</f>
        <v>0</v>
      </c>
      <c r="F737" s="6">
        <f>板材才數分析.!D737</f>
        <v>25016</v>
      </c>
      <c r="G737" s="6">
        <f ca="1">板材才數分析.!E737</f>
        <v>0</v>
      </c>
      <c r="H737" s="6">
        <f ca="1">板材才數分析.!F737</f>
        <v>0</v>
      </c>
      <c r="I737" s="6" t="str">
        <f ca="1">板材才數分析.!G737</f>
        <v/>
      </c>
      <c r="J737" s="6">
        <f ca="1">板材才數分析.!H737</f>
        <v>0</v>
      </c>
      <c r="K737" s="6" t="str">
        <f ca="1">板材才數分析.!I737</f>
        <v/>
      </c>
      <c r="L737" s="6">
        <f ca="1">板材才數分析.!J737</f>
        <v>0</v>
      </c>
      <c r="M737" s="6">
        <f ca="1">板材才數分析.!K737</f>
        <v>0</v>
      </c>
      <c r="N737" s="6">
        <f ca="1">板材才數分析.!L737</f>
        <v>0</v>
      </c>
      <c r="O737" s="6">
        <f ca="1">板材才數分析.!M737</f>
        <v>0</v>
      </c>
      <c r="P737" t="str">
        <f ca="1">表格15[[#This Row],[封邊色號]]</f>
        <v/>
      </c>
      <c r="Q737" s="174" t="str">
        <f ca="1">IF(VLOOKUP(F737,料單!$C:$P,14,FALSE)="","",VLOOKUP(F737,料單!$C:$P,14,FALSE))</f>
        <v/>
      </c>
      <c r="R737" s="174" t="str">
        <f ca="1">IF(VLOOKUP(F737,料單!$C:$Q,15,FALSE)="","",VLOOKUP(F737,料單!$C:$Q,15,FALSE))</f>
        <v/>
      </c>
      <c r="S737" s="174" t="str">
        <f ca="1">IF(VLOOKUP(F737,料單!$C:$R,16,FALSE)="","",VLOOKUP(F737,料單!$C:$R,16,FALSE))</f>
        <v/>
      </c>
      <c r="T737" s="174" t="str">
        <f ca="1">IF(VLOOKUP(F737,料單!$C:$S,17,FALSE)="","",VLOOKUP(F737,料單!$C:$S,17,FALSE))</f>
        <v/>
      </c>
      <c r="U737" s="174" t="str">
        <f ca="1">_xlfn.IFNA(VLOOKUP(VLOOKUP(F737,料單!C:T,18,FALSE),資料庫!AM:AN,2,FALSE),"A")</f>
        <v>A</v>
      </c>
      <c r="V737" s="174" t="str">
        <f ca="1">IF(VLOOKUP(F737,料單!C:U,19,FALSE)="","",VLOOKUP(F737,料單!C:U,19,FALSE))</f>
        <v/>
      </c>
      <c r="W737" s="361" t="str">
        <f t="shared" ca="1" si="56"/>
        <v/>
      </c>
      <c r="X737" s="361" t="str">
        <f t="shared" ca="1" si="57"/>
        <v/>
      </c>
      <c r="Y737" s="361" t="str">
        <f t="shared" ca="1" si="58"/>
        <v/>
      </c>
      <c r="Z737" s="361" t="str">
        <f t="shared" ca="1" si="59"/>
        <v/>
      </c>
      <c r="AA737" s="483">
        <f>料單!$K$3</f>
        <v>0</v>
      </c>
      <c r="AB737" s="483" t="str">
        <f>料單!$L$3</f>
        <v>拉、KD</v>
      </c>
    </row>
    <row r="738" spans="1:28" x14ac:dyDescent="0.25">
      <c r="A738" s="174">
        <f t="shared" si="55"/>
        <v>737</v>
      </c>
      <c r="B738" s="174" t="str">
        <f ca="1">料單!$C$1</f>
        <v>2026101401</v>
      </c>
      <c r="C738" s="174">
        <f>料單!$C$2</f>
        <v>0</v>
      </c>
      <c r="D738" s="6">
        <f>板材才數分析.!B738</f>
        <v>25</v>
      </c>
      <c r="E738" s="6">
        <f>板材才數分析.!C738</f>
        <v>0</v>
      </c>
      <c r="F738" s="6">
        <f>板材才數分析.!D738</f>
        <v>25017</v>
      </c>
      <c r="G738" s="6">
        <f ca="1">板材才數分析.!E738</f>
        <v>0</v>
      </c>
      <c r="H738" s="6">
        <f ca="1">板材才數分析.!F738</f>
        <v>0</v>
      </c>
      <c r="I738" s="6" t="str">
        <f ca="1">板材才數分析.!G738</f>
        <v/>
      </c>
      <c r="J738" s="6">
        <f ca="1">板材才數分析.!H738</f>
        <v>0</v>
      </c>
      <c r="K738" s="6" t="str">
        <f ca="1">板材才數分析.!I738</f>
        <v/>
      </c>
      <c r="L738" s="6">
        <f ca="1">板材才數分析.!J738</f>
        <v>0</v>
      </c>
      <c r="M738" s="6">
        <f ca="1">板材才數分析.!K738</f>
        <v>0</v>
      </c>
      <c r="N738" s="6">
        <f ca="1">板材才數分析.!L738</f>
        <v>0</v>
      </c>
      <c r="O738" s="6">
        <f ca="1">板材才數分析.!M738</f>
        <v>0</v>
      </c>
      <c r="P738" t="str">
        <f ca="1">表格15[[#This Row],[封邊色號]]</f>
        <v/>
      </c>
      <c r="Q738" s="174" t="str">
        <f ca="1">IF(VLOOKUP(F738,料單!$C:$P,14,FALSE)="","",VLOOKUP(F738,料單!$C:$P,14,FALSE))</f>
        <v/>
      </c>
      <c r="R738" s="174" t="str">
        <f ca="1">IF(VLOOKUP(F738,料單!$C:$Q,15,FALSE)="","",VLOOKUP(F738,料單!$C:$Q,15,FALSE))</f>
        <v/>
      </c>
      <c r="S738" s="174" t="str">
        <f ca="1">IF(VLOOKUP(F738,料單!$C:$R,16,FALSE)="","",VLOOKUP(F738,料單!$C:$R,16,FALSE))</f>
        <v/>
      </c>
      <c r="T738" s="174" t="str">
        <f ca="1">IF(VLOOKUP(F738,料單!$C:$S,17,FALSE)="","",VLOOKUP(F738,料單!$C:$S,17,FALSE))</f>
        <v/>
      </c>
      <c r="U738" s="174" t="str">
        <f ca="1">_xlfn.IFNA(VLOOKUP(VLOOKUP(F738,料單!C:T,18,FALSE),資料庫!AM:AN,2,FALSE),"A")</f>
        <v>A</v>
      </c>
      <c r="V738" s="174" t="str">
        <f ca="1">IF(VLOOKUP(F738,料單!C:U,19,FALSE)="","",VLOOKUP(F738,料單!C:U,19,FALSE))</f>
        <v/>
      </c>
      <c r="W738" s="361" t="str">
        <f t="shared" ca="1" si="56"/>
        <v/>
      </c>
      <c r="X738" s="361" t="str">
        <f t="shared" ca="1" si="57"/>
        <v/>
      </c>
      <c r="Y738" s="361" t="str">
        <f t="shared" ca="1" si="58"/>
        <v/>
      </c>
      <c r="Z738" s="361" t="str">
        <f t="shared" ca="1" si="59"/>
        <v/>
      </c>
      <c r="AA738" s="483">
        <f>料單!$K$3</f>
        <v>0</v>
      </c>
      <c r="AB738" s="483" t="str">
        <f>料單!$L$3</f>
        <v>拉、KD</v>
      </c>
    </row>
    <row r="739" spans="1:28" x14ac:dyDescent="0.25">
      <c r="A739" s="174">
        <f t="shared" si="55"/>
        <v>738</v>
      </c>
      <c r="B739" s="174" t="str">
        <f ca="1">料單!$C$1</f>
        <v>2026101401</v>
      </c>
      <c r="C739" s="174">
        <f>料單!$C$2</f>
        <v>0</v>
      </c>
      <c r="D739" s="6">
        <f>板材才數分析.!B739</f>
        <v>25</v>
      </c>
      <c r="E739" s="6">
        <f>板材才數分析.!C739</f>
        <v>0</v>
      </c>
      <c r="F739" s="6">
        <f>板材才數分析.!D739</f>
        <v>25018</v>
      </c>
      <c r="G739" s="6">
        <f ca="1">板材才數分析.!E739</f>
        <v>0</v>
      </c>
      <c r="H739" s="6">
        <f ca="1">板材才數分析.!F739</f>
        <v>0</v>
      </c>
      <c r="I739" s="6" t="str">
        <f ca="1">板材才數分析.!G739</f>
        <v/>
      </c>
      <c r="J739" s="6">
        <f ca="1">板材才數分析.!H739</f>
        <v>0</v>
      </c>
      <c r="K739" s="6" t="str">
        <f ca="1">板材才數分析.!I739</f>
        <v/>
      </c>
      <c r="L739" s="6">
        <f ca="1">板材才數分析.!J739</f>
        <v>0</v>
      </c>
      <c r="M739" s="6">
        <f ca="1">板材才數分析.!K739</f>
        <v>0</v>
      </c>
      <c r="N739" s="6">
        <f ca="1">板材才數分析.!L739</f>
        <v>0</v>
      </c>
      <c r="O739" s="6">
        <f ca="1">板材才數分析.!M739</f>
        <v>0</v>
      </c>
      <c r="P739" t="str">
        <f ca="1">表格15[[#This Row],[封邊色號]]</f>
        <v/>
      </c>
      <c r="Q739" s="174" t="str">
        <f ca="1">IF(VLOOKUP(F739,料單!$C:$P,14,FALSE)="","",VLOOKUP(F739,料單!$C:$P,14,FALSE))</f>
        <v/>
      </c>
      <c r="R739" s="174" t="str">
        <f ca="1">IF(VLOOKUP(F739,料單!$C:$Q,15,FALSE)="","",VLOOKUP(F739,料單!$C:$Q,15,FALSE))</f>
        <v/>
      </c>
      <c r="S739" s="174" t="str">
        <f ca="1">IF(VLOOKUP(F739,料單!$C:$R,16,FALSE)="","",VLOOKUP(F739,料單!$C:$R,16,FALSE))</f>
        <v/>
      </c>
      <c r="T739" s="174" t="str">
        <f ca="1">IF(VLOOKUP(F739,料單!$C:$S,17,FALSE)="","",VLOOKUP(F739,料單!$C:$S,17,FALSE))</f>
        <v/>
      </c>
      <c r="U739" s="174" t="str">
        <f ca="1">_xlfn.IFNA(VLOOKUP(VLOOKUP(F739,料單!C:T,18,FALSE),資料庫!AM:AN,2,FALSE),"A")</f>
        <v>A</v>
      </c>
      <c r="V739" s="174" t="str">
        <f ca="1">IF(VLOOKUP(F739,料單!C:U,19,FALSE)="","",VLOOKUP(F739,料單!C:U,19,FALSE))</f>
        <v/>
      </c>
      <c r="W739" s="361" t="str">
        <f t="shared" ca="1" si="56"/>
        <v/>
      </c>
      <c r="X739" s="361" t="str">
        <f t="shared" ca="1" si="57"/>
        <v/>
      </c>
      <c r="Y739" s="361" t="str">
        <f t="shared" ca="1" si="58"/>
        <v/>
      </c>
      <c r="Z739" s="361" t="str">
        <f t="shared" ca="1" si="59"/>
        <v/>
      </c>
      <c r="AA739" s="483">
        <f>料單!$K$3</f>
        <v>0</v>
      </c>
      <c r="AB739" s="483" t="str">
        <f>料單!$L$3</f>
        <v>拉、KD</v>
      </c>
    </row>
    <row r="740" spans="1:28" x14ac:dyDescent="0.25">
      <c r="A740" s="174">
        <f t="shared" si="55"/>
        <v>739</v>
      </c>
      <c r="B740" s="174" t="str">
        <f ca="1">料單!$C$1</f>
        <v>2026101401</v>
      </c>
      <c r="C740" s="174">
        <f>料單!$C$2</f>
        <v>0</v>
      </c>
      <c r="D740" s="6">
        <f>板材才數分析.!B740</f>
        <v>25</v>
      </c>
      <c r="E740" s="6">
        <f>板材才數分析.!C740</f>
        <v>0</v>
      </c>
      <c r="F740" s="6">
        <f>板材才數分析.!D740</f>
        <v>25019</v>
      </c>
      <c r="G740" s="6">
        <f ca="1">板材才數分析.!E740</f>
        <v>0</v>
      </c>
      <c r="H740" s="6">
        <f ca="1">板材才數分析.!F740</f>
        <v>0</v>
      </c>
      <c r="I740" s="6" t="str">
        <f ca="1">板材才數分析.!G740</f>
        <v/>
      </c>
      <c r="J740" s="6">
        <f ca="1">板材才數分析.!H740</f>
        <v>0</v>
      </c>
      <c r="K740" s="6" t="str">
        <f ca="1">板材才數分析.!I740</f>
        <v/>
      </c>
      <c r="L740" s="6">
        <f ca="1">板材才數分析.!J740</f>
        <v>0</v>
      </c>
      <c r="M740" s="6">
        <f ca="1">板材才數分析.!K740</f>
        <v>0</v>
      </c>
      <c r="N740" s="6">
        <f ca="1">板材才數分析.!L740</f>
        <v>0</v>
      </c>
      <c r="O740" s="6">
        <f ca="1">板材才數分析.!M740</f>
        <v>0</v>
      </c>
      <c r="P740" t="str">
        <f ca="1">表格15[[#This Row],[封邊色號]]</f>
        <v/>
      </c>
      <c r="Q740" s="174" t="str">
        <f ca="1">IF(VLOOKUP(F740,料單!$C:$P,14,FALSE)="","",VLOOKUP(F740,料單!$C:$P,14,FALSE))</f>
        <v/>
      </c>
      <c r="R740" s="174" t="str">
        <f ca="1">IF(VLOOKUP(F740,料單!$C:$Q,15,FALSE)="","",VLOOKUP(F740,料單!$C:$Q,15,FALSE))</f>
        <v/>
      </c>
      <c r="S740" s="174" t="str">
        <f ca="1">IF(VLOOKUP(F740,料單!$C:$R,16,FALSE)="","",VLOOKUP(F740,料單!$C:$R,16,FALSE))</f>
        <v/>
      </c>
      <c r="T740" s="174" t="str">
        <f ca="1">IF(VLOOKUP(F740,料單!$C:$S,17,FALSE)="","",VLOOKUP(F740,料單!$C:$S,17,FALSE))</f>
        <v/>
      </c>
      <c r="U740" s="174" t="str">
        <f ca="1">_xlfn.IFNA(VLOOKUP(VLOOKUP(F740,料單!C:T,18,FALSE),資料庫!AM:AN,2,FALSE),"A")</f>
        <v>A</v>
      </c>
      <c r="V740" s="174" t="str">
        <f ca="1">IF(VLOOKUP(F740,料單!C:U,19,FALSE)="","",VLOOKUP(F740,料單!C:U,19,FALSE))</f>
        <v/>
      </c>
      <c r="W740" s="361" t="str">
        <f t="shared" ca="1" si="56"/>
        <v/>
      </c>
      <c r="X740" s="361" t="str">
        <f t="shared" ca="1" si="57"/>
        <v/>
      </c>
      <c r="Y740" s="361" t="str">
        <f t="shared" ca="1" si="58"/>
        <v/>
      </c>
      <c r="Z740" s="361" t="str">
        <f t="shared" ca="1" si="59"/>
        <v/>
      </c>
      <c r="AA740" s="483">
        <f>料單!$K$3</f>
        <v>0</v>
      </c>
      <c r="AB740" s="483" t="str">
        <f>料單!$L$3</f>
        <v>拉、KD</v>
      </c>
    </row>
    <row r="741" spans="1:28" x14ac:dyDescent="0.25">
      <c r="A741" s="174">
        <f t="shared" si="55"/>
        <v>740</v>
      </c>
      <c r="B741" s="174" t="str">
        <f ca="1">料單!$C$1</f>
        <v>2026101401</v>
      </c>
      <c r="C741" s="174">
        <f>料單!$C$2</f>
        <v>0</v>
      </c>
      <c r="D741" s="6">
        <f>板材才數分析.!B741</f>
        <v>25</v>
      </c>
      <c r="E741" s="6">
        <f>板材才數分析.!C741</f>
        <v>0</v>
      </c>
      <c r="F741" s="6">
        <f>板材才數分析.!D741</f>
        <v>25020</v>
      </c>
      <c r="G741" s="6">
        <f ca="1">板材才數分析.!E741</f>
        <v>0</v>
      </c>
      <c r="H741" s="6">
        <f ca="1">板材才數分析.!F741</f>
        <v>0</v>
      </c>
      <c r="I741" s="6" t="str">
        <f ca="1">板材才數分析.!G741</f>
        <v/>
      </c>
      <c r="J741" s="6">
        <f ca="1">板材才數分析.!H741</f>
        <v>0</v>
      </c>
      <c r="K741" s="6" t="str">
        <f ca="1">板材才數分析.!I741</f>
        <v/>
      </c>
      <c r="L741" s="6">
        <f ca="1">板材才數分析.!J741</f>
        <v>0</v>
      </c>
      <c r="M741" s="6">
        <f ca="1">板材才數分析.!K741</f>
        <v>0</v>
      </c>
      <c r="N741" s="6" t="str">
        <f ca="1">板材才數分析.!L741</f>
        <v/>
      </c>
      <c r="O741" s="6">
        <f ca="1">板材才數分析.!M741</f>
        <v>0</v>
      </c>
      <c r="P741" t="str">
        <f ca="1">表格15[[#This Row],[封邊色號]]</f>
        <v/>
      </c>
      <c r="Q741" s="174" t="str">
        <f ca="1">IF(VLOOKUP(F741,料單!$C:$P,14,FALSE)="","",VLOOKUP(F741,料單!$C:$P,14,FALSE))</f>
        <v/>
      </c>
      <c r="R741" s="174" t="str">
        <f ca="1">IF(VLOOKUP(F741,料單!$C:$Q,15,FALSE)="","",VLOOKUP(F741,料單!$C:$Q,15,FALSE))</f>
        <v/>
      </c>
      <c r="S741" s="174" t="str">
        <f ca="1">IF(VLOOKUP(F741,料單!$C:$R,16,FALSE)="","",VLOOKUP(F741,料單!$C:$R,16,FALSE))</f>
        <v/>
      </c>
      <c r="T741" s="174" t="str">
        <f ca="1">IF(VLOOKUP(F741,料單!$C:$S,17,FALSE)="","",VLOOKUP(F741,料單!$C:$S,17,FALSE))</f>
        <v/>
      </c>
      <c r="U741" s="174" t="str">
        <f ca="1">_xlfn.IFNA(VLOOKUP(VLOOKUP(F741,料單!C:T,18,FALSE),資料庫!AM:AN,2,FALSE),"A")</f>
        <v>A</v>
      </c>
      <c r="V741" s="174" t="str">
        <f ca="1">IF(VLOOKUP(F741,料單!C:U,19,FALSE)="","",VLOOKUP(F741,料單!C:U,19,FALSE))</f>
        <v/>
      </c>
      <c r="W741" s="361" t="str">
        <f t="shared" ca="1" si="56"/>
        <v/>
      </c>
      <c r="X741" s="361" t="str">
        <f t="shared" ca="1" si="57"/>
        <v/>
      </c>
      <c r="Y741" s="361" t="str">
        <f t="shared" ca="1" si="58"/>
        <v/>
      </c>
      <c r="Z741" s="361" t="str">
        <f t="shared" ca="1" si="59"/>
        <v/>
      </c>
      <c r="AA741" s="483">
        <f>料單!$K$3</f>
        <v>0</v>
      </c>
      <c r="AB741" s="483" t="str">
        <f>料單!$L$3</f>
        <v>拉、KD</v>
      </c>
    </row>
    <row r="742" spans="1:28" x14ac:dyDescent="0.25">
      <c r="A742" s="174">
        <f t="shared" si="55"/>
        <v>741</v>
      </c>
      <c r="B742" s="174" t="str">
        <f ca="1">料單!$C$1</f>
        <v>2026101401</v>
      </c>
      <c r="C742" s="174">
        <f>料單!$C$2</f>
        <v>0</v>
      </c>
      <c r="D742" s="6">
        <f>板材才數分析.!B742</f>
        <v>25</v>
      </c>
      <c r="E742" s="6">
        <f>板材才數分析.!C742</f>
        <v>0</v>
      </c>
      <c r="F742" s="6">
        <f>板材才數分析.!D742</f>
        <v>25021</v>
      </c>
      <c r="G742" s="6">
        <f ca="1">板材才數分析.!E742</f>
        <v>0</v>
      </c>
      <c r="H742" s="6">
        <f ca="1">板材才數分析.!F742</f>
        <v>0</v>
      </c>
      <c r="I742" s="6" t="str">
        <f ca="1">板材才數分析.!G742</f>
        <v/>
      </c>
      <c r="J742" s="6">
        <f ca="1">板材才數分析.!H742</f>
        <v>0</v>
      </c>
      <c r="K742" s="6" t="str">
        <f ca="1">板材才數分析.!I742</f>
        <v/>
      </c>
      <c r="L742" s="6">
        <f ca="1">板材才數分析.!J742</f>
        <v>0</v>
      </c>
      <c r="M742" s="6">
        <f ca="1">板材才數分析.!K742</f>
        <v>0</v>
      </c>
      <c r="N742" s="6" t="str">
        <f ca="1">板材才數分析.!L742</f>
        <v/>
      </c>
      <c r="O742" s="6">
        <f ca="1">板材才數分析.!M742</f>
        <v>0</v>
      </c>
      <c r="P742" t="str">
        <f ca="1">表格15[[#This Row],[封邊色號]]</f>
        <v/>
      </c>
      <c r="Q742" s="174" t="str">
        <f ca="1">IF(VLOOKUP(F742,料單!$C:$P,14,FALSE)="","",VLOOKUP(F742,料單!$C:$P,14,FALSE))</f>
        <v/>
      </c>
      <c r="R742" s="174" t="str">
        <f ca="1">IF(VLOOKUP(F742,料單!$C:$Q,15,FALSE)="","",VLOOKUP(F742,料單!$C:$Q,15,FALSE))</f>
        <v/>
      </c>
      <c r="S742" s="174" t="str">
        <f ca="1">IF(VLOOKUP(F742,料單!$C:$R,16,FALSE)="","",VLOOKUP(F742,料單!$C:$R,16,FALSE))</f>
        <v/>
      </c>
      <c r="T742" s="174" t="str">
        <f ca="1">IF(VLOOKUP(F742,料單!$C:$S,17,FALSE)="","",VLOOKUP(F742,料單!$C:$S,17,FALSE))</f>
        <v/>
      </c>
      <c r="U742" s="174" t="str">
        <f ca="1">_xlfn.IFNA(VLOOKUP(VLOOKUP(F742,料單!C:T,18,FALSE),資料庫!AM:AN,2,FALSE),"A")</f>
        <v>A</v>
      </c>
      <c r="V742" s="174" t="str">
        <f ca="1">IF(VLOOKUP(F742,料單!C:U,19,FALSE)="","",VLOOKUP(F742,料單!C:U,19,FALSE))</f>
        <v/>
      </c>
      <c r="W742" s="361" t="str">
        <f t="shared" ca="1" si="56"/>
        <v/>
      </c>
      <c r="X742" s="361" t="str">
        <f t="shared" ca="1" si="57"/>
        <v/>
      </c>
      <c r="Y742" s="361" t="str">
        <f t="shared" ca="1" si="58"/>
        <v/>
      </c>
      <c r="Z742" s="361" t="str">
        <f t="shared" ca="1" si="59"/>
        <v/>
      </c>
      <c r="AA742" s="483">
        <f>料單!$K$3</f>
        <v>0</v>
      </c>
      <c r="AB742" s="483" t="str">
        <f>料單!$L$3</f>
        <v>拉、KD</v>
      </c>
    </row>
    <row r="743" spans="1:28" x14ac:dyDescent="0.25">
      <c r="A743" s="174">
        <f t="shared" si="55"/>
        <v>742</v>
      </c>
      <c r="B743" s="174" t="str">
        <f ca="1">料單!$C$1</f>
        <v>2026101401</v>
      </c>
      <c r="C743" s="174">
        <f>料單!$C$2</f>
        <v>0</v>
      </c>
      <c r="D743" s="6">
        <f>板材才數分析.!B743</f>
        <v>25</v>
      </c>
      <c r="E743" s="6">
        <f>板材才數分析.!C743</f>
        <v>0</v>
      </c>
      <c r="F743" s="6">
        <f>板材才數分析.!D743</f>
        <v>25022</v>
      </c>
      <c r="G743" s="6">
        <f ca="1">板材才數分析.!E743</f>
        <v>0</v>
      </c>
      <c r="H743" s="6">
        <f ca="1">板材才數分析.!F743</f>
        <v>0</v>
      </c>
      <c r="I743" s="6" t="str">
        <f ca="1">板材才數分析.!G743</f>
        <v/>
      </c>
      <c r="J743" s="6">
        <f ca="1">板材才數分析.!H743</f>
        <v>0</v>
      </c>
      <c r="K743" s="6" t="str">
        <f ca="1">板材才數分析.!I743</f>
        <v/>
      </c>
      <c r="L743" s="6">
        <f ca="1">板材才數分析.!J743</f>
        <v>0</v>
      </c>
      <c r="M743" s="6">
        <f ca="1">板材才數分析.!K743</f>
        <v>0</v>
      </c>
      <c r="N743" s="6" t="str">
        <f ca="1">板材才數分析.!L743</f>
        <v/>
      </c>
      <c r="O743" s="6">
        <f ca="1">板材才數分析.!M743</f>
        <v>0</v>
      </c>
      <c r="P743" t="str">
        <f ca="1">表格15[[#This Row],[封邊色號]]</f>
        <v/>
      </c>
      <c r="Q743" s="174" t="str">
        <f ca="1">IF(VLOOKUP(F743,料單!$C:$P,14,FALSE)="","",VLOOKUP(F743,料單!$C:$P,14,FALSE))</f>
        <v/>
      </c>
      <c r="R743" s="174" t="str">
        <f ca="1">IF(VLOOKUP(F743,料單!$C:$Q,15,FALSE)="","",VLOOKUP(F743,料單!$C:$Q,15,FALSE))</f>
        <v/>
      </c>
      <c r="S743" s="174" t="str">
        <f ca="1">IF(VLOOKUP(F743,料單!$C:$R,16,FALSE)="","",VLOOKUP(F743,料單!$C:$R,16,FALSE))</f>
        <v/>
      </c>
      <c r="T743" s="174" t="str">
        <f ca="1">IF(VLOOKUP(F743,料單!$C:$S,17,FALSE)="","",VLOOKUP(F743,料單!$C:$S,17,FALSE))</f>
        <v/>
      </c>
      <c r="U743" s="174" t="str">
        <f ca="1">_xlfn.IFNA(VLOOKUP(VLOOKUP(F743,料單!C:T,18,FALSE),資料庫!AM:AN,2,FALSE),"A")</f>
        <v>A</v>
      </c>
      <c r="V743" s="174" t="str">
        <f ca="1">IF(VLOOKUP(F743,料單!C:U,19,FALSE)="","",VLOOKUP(F743,料單!C:U,19,FALSE))</f>
        <v/>
      </c>
      <c r="W743" s="361" t="str">
        <f t="shared" ca="1" si="56"/>
        <v/>
      </c>
      <c r="X743" s="361" t="str">
        <f t="shared" ca="1" si="57"/>
        <v/>
      </c>
      <c r="Y743" s="361" t="str">
        <f t="shared" ca="1" si="58"/>
        <v/>
      </c>
      <c r="Z743" s="361" t="str">
        <f t="shared" ca="1" si="59"/>
        <v/>
      </c>
      <c r="AA743" s="483">
        <f>料單!$K$3</f>
        <v>0</v>
      </c>
      <c r="AB743" s="483" t="str">
        <f>料單!$L$3</f>
        <v>拉、KD</v>
      </c>
    </row>
    <row r="744" spans="1:28" x14ac:dyDescent="0.25">
      <c r="A744" s="174">
        <f t="shared" si="55"/>
        <v>743</v>
      </c>
      <c r="B744" s="174" t="str">
        <f ca="1">料單!$C$1</f>
        <v>2026101401</v>
      </c>
      <c r="C744" s="174">
        <f>料單!$C$2</f>
        <v>0</v>
      </c>
      <c r="D744" s="6">
        <f>板材才數分析.!B744</f>
        <v>25</v>
      </c>
      <c r="E744" s="6">
        <f>板材才數分析.!C744</f>
        <v>0</v>
      </c>
      <c r="F744" s="6">
        <f>板材才數分析.!D744</f>
        <v>25023</v>
      </c>
      <c r="G744" s="6">
        <f ca="1">板材才數分析.!E744</f>
        <v>0</v>
      </c>
      <c r="H744" s="6">
        <f ca="1">板材才數分析.!F744</f>
        <v>0</v>
      </c>
      <c r="I744" s="6" t="str">
        <f ca="1">板材才數分析.!G744</f>
        <v/>
      </c>
      <c r="J744" s="6">
        <f ca="1">板材才數分析.!H744</f>
        <v>0</v>
      </c>
      <c r="K744" s="6" t="str">
        <f ca="1">板材才數分析.!I744</f>
        <v/>
      </c>
      <c r="L744" s="6">
        <f ca="1">板材才數分析.!J744</f>
        <v>0</v>
      </c>
      <c r="M744" s="6">
        <f ca="1">板材才數分析.!K744</f>
        <v>0</v>
      </c>
      <c r="N744" s="6" t="str">
        <f ca="1">板材才數分析.!L744</f>
        <v/>
      </c>
      <c r="O744" s="6">
        <f ca="1">板材才數分析.!M744</f>
        <v>0</v>
      </c>
      <c r="P744" t="str">
        <f ca="1">表格15[[#This Row],[封邊色號]]</f>
        <v/>
      </c>
      <c r="Q744" s="174" t="str">
        <f ca="1">IF(VLOOKUP(F744,料單!$C:$P,14,FALSE)="","",VLOOKUP(F744,料單!$C:$P,14,FALSE))</f>
        <v/>
      </c>
      <c r="R744" s="174" t="str">
        <f ca="1">IF(VLOOKUP(F744,料單!$C:$Q,15,FALSE)="","",VLOOKUP(F744,料單!$C:$Q,15,FALSE))</f>
        <v/>
      </c>
      <c r="S744" s="174" t="str">
        <f ca="1">IF(VLOOKUP(F744,料單!$C:$R,16,FALSE)="","",VLOOKUP(F744,料單!$C:$R,16,FALSE))</f>
        <v/>
      </c>
      <c r="T744" s="174" t="str">
        <f ca="1">IF(VLOOKUP(F744,料單!$C:$S,17,FALSE)="","",VLOOKUP(F744,料單!$C:$S,17,FALSE))</f>
        <v/>
      </c>
      <c r="U744" s="174" t="str">
        <f ca="1">_xlfn.IFNA(VLOOKUP(VLOOKUP(F744,料單!C:T,18,FALSE),資料庫!AM:AN,2,FALSE),"A")</f>
        <v>A</v>
      </c>
      <c r="V744" s="174" t="str">
        <f ca="1">IF(VLOOKUP(F744,料單!C:U,19,FALSE)="","",VLOOKUP(F744,料單!C:U,19,FALSE))</f>
        <v/>
      </c>
      <c r="W744" s="361" t="str">
        <f t="shared" ca="1" si="56"/>
        <v/>
      </c>
      <c r="X744" s="361" t="str">
        <f t="shared" ca="1" si="57"/>
        <v/>
      </c>
      <c r="Y744" s="361" t="str">
        <f t="shared" ca="1" si="58"/>
        <v/>
      </c>
      <c r="Z744" s="361" t="str">
        <f t="shared" ca="1" si="59"/>
        <v/>
      </c>
      <c r="AA744" s="483">
        <f>料單!$K$3</f>
        <v>0</v>
      </c>
      <c r="AB744" s="483" t="str">
        <f>料單!$L$3</f>
        <v>拉、KD</v>
      </c>
    </row>
    <row r="745" spans="1:28" x14ac:dyDescent="0.25">
      <c r="A745" s="174">
        <f t="shared" si="55"/>
        <v>744</v>
      </c>
      <c r="B745" s="174" t="str">
        <f ca="1">料單!$C$1</f>
        <v>2026101401</v>
      </c>
      <c r="C745" s="174">
        <f>料單!$C$2</f>
        <v>0</v>
      </c>
      <c r="D745" s="6">
        <f>板材才數分析.!B745</f>
        <v>25</v>
      </c>
      <c r="E745" s="6">
        <f>板材才數分析.!C745</f>
        <v>0</v>
      </c>
      <c r="F745" s="6">
        <f>板材才數分析.!D745</f>
        <v>25024</v>
      </c>
      <c r="G745" s="6">
        <f ca="1">板材才數分析.!E745</f>
        <v>0</v>
      </c>
      <c r="H745" s="6">
        <f ca="1">板材才數分析.!F745</f>
        <v>0</v>
      </c>
      <c r="I745" s="6" t="str">
        <f ca="1">板材才數分析.!G745</f>
        <v/>
      </c>
      <c r="J745" s="6">
        <f ca="1">板材才數分析.!H745</f>
        <v>0</v>
      </c>
      <c r="K745" s="6" t="str">
        <f ca="1">板材才數分析.!I745</f>
        <v/>
      </c>
      <c r="L745" s="6">
        <f ca="1">板材才數分析.!J745</f>
        <v>0</v>
      </c>
      <c r="M745" s="6">
        <f ca="1">板材才數分析.!K745</f>
        <v>0</v>
      </c>
      <c r="N745" s="6" t="str">
        <f ca="1">板材才數分析.!L745</f>
        <v/>
      </c>
      <c r="O745" s="6">
        <f ca="1">板材才數分析.!M745</f>
        <v>0</v>
      </c>
      <c r="P745" t="str">
        <f ca="1">表格15[[#This Row],[封邊色號]]</f>
        <v/>
      </c>
      <c r="Q745" s="174" t="str">
        <f ca="1">IF(VLOOKUP(F745,料單!$C:$P,14,FALSE)="","",VLOOKUP(F745,料單!$C:$P,14,FALSE))</f>
        <v/>
      </c>
      <c r="R745" s="174" t="str">
        <f ca="1">IF(VLOOKUP(F745,料單!$C:$Q,15,FALSE)="","",VLOOKUP(F745,料單!$C:$Q,15,FALSE))</f>
        <v/>
      </c>
      <c r="S745" s="174" t="str">
        <f ca="1">IF(VLOOKUP(F745,料單!$C:$R,16,FALSE)="","",VLOOKUP(F745,料單!$C:$R,16,FALSE))</f>
        <v/>
      </c>
      <c r="T745" s="174" t="str">
        <f ca="1">IF(VLOOKUP(F745,料單!$C:$S,17,FALSE)="","",VLOOKUP(F745,料單!$C:$S,17,FALSE))</f>
        <v/>
      </c>
      <c r="U745" s="174" t="str">
        <f ca="1">_xlfn.IFNA(VLOOKUP(VLOOKUP(F745,料單!C:T,18,FALSE),資料庫!AM:AN,2,FALSE),"A")</f>
        <v>A</v>
      </c>
      <c r="V745" s="174" t="str">
        <f ca="1">IF(VLOOKUP(F745,料單!C:U,19,FALSE)="","",VLOOKUP(F745,料單!C:U,19,FALSE))</f>
        <v/>
      </c>
      <c r="W745" s="361" t="str">
        <f t="shared" ca="1" si="56"/>
        <v/>
      </c>
      <c r="X745" s="361" t="str">
        <f t="shared" ca="1" si="57"/>
        <v/>
      </c>
      <c r="Y745" s="361" t="str">
        <f t="shared" ca="1" si="58"/>
        <v/>
      </c>
      <c r="Z745" s="361" t="str">
        <f t="shared" ca="1" si="59"/>
        <v/>
      </c>
      <c r="AA745" s="483">
        <f>料單!$K$3</f>
        <v>0</v>
      </c>
      <c r="AB745" s="483" t="str">
        <f>料單!$L$3</f>
        <v>拉、KD</v>
      </c>
    </row>
    <row r="746" spans="1:28" x14ac:dyDescent="0.25">
      <c r="A746" s="174">
        <f t="shared" si="55"/>
        <v>745</v>
      </c>
      <c r="B746" s="174" t="str">
        <f ca="1">料單!$C$1</f>
        <v>2026101401</v>
      </c>
      <c r="C746" s="174">
        <f>料單!$C$2</f>
        <v>0</v>
      </c>
      <c r="D746" s="6">
        <f>板材才數分析.!B746</f>
        <v>25</v>
      </c>
      <c r="E746" s="6">
        <f>板材才數分析.!C746</f>
        <v>0</v>
      </c>
      <c r="F746" s="6">
        <f>板材才數分析.!D746</f>
        <v>25025</v>
      </c>
      <c r="G746" s="6">
        <f ca="1">板材才數分析.!E746</f>
        <v>0</v>
      </c>
      <c r="H746" s="6">
        <f ca="1">板材才數分析.!F746</f>
        <v>0</v>
      </c>
      <c r="I746" s="6" t="str">
        <f ca="1">板材才數分析.!G746</f>
        <v/>
      </c>
      <c r="J746" s="6">
        <f ca="1">板材才數分析.!H746</f>
        <v>0</v>
      </c>
      <c r="K746" s="6" t="str">
        <f ca="1">板材才數分析.!I746</f>
        <v/>
      </c>
      <c r="L746" s="6">
        <f ca="1">板材才數分析.!J746</f>
        <v>0</v>
      </c>
      <c r="M746" s="6">
        <f ca="1">板材才數分析.!K746</f>
        <v>0</v>
      </c>
      <c r="N746" s="6" t="str">
        <f ca="1">板材才數分析.!L746</f>
        <v/>
      </c>
      <c r="O746" s="6">
        <f ca="1">板材才數分析.!M746</f>
        <v>0</v>
      </c>
      <c r="P746" t="str">
        <f ca="1">表格15[[#This Row],[封邊色號]]</f>
        <v/>
      </c>
      <c r="Q746" s="174" t="str">
        <f ca="1">IF(VLOOKUP(F746,料單!$C:$P,14,FALSE)="","",VLOOKUP(F746,料單!$C:$P,14,FALSE))</f>
        <v/>
      </c>
      <c r="R746" s="174" t="str">
        <f ca="1">IF(VLOOKUP(F746,料單!$C:$Q,15,FALSE)="","",VLOOKUP(F746,料單!$C:$Q,15,FALSE))</f>
        <v/>
      </c>
      <c r="S746" s="174" t="str">
        <f ca="1">IF(VLOOKUP(F746,料單!$C:$R,16,FALSE)="","",VLOOKUP(F746,料單!$C:$R,16,FALSE))</f>
        <v/>
      </c>
      <c r="T746" s="174" t="str">
        <f ca="1">IF(VLOOKUP(F746,料單!$C:$S,17,FALSE)="","",VLOOKUP(F746,料單!$C:$S,17,FALSE))</f>
        <v/>
      </c>
      <c r="U746" s="174" t="str">
        <f ca="1">_xlfn.IFNA(VLOOKUP(VLOOKUP(F746,料單!C:T,18,FALSE),資料庫!AM:AN,2,FALSE),"A")</f>
        <v>A</v>
      </c>
      <c r="V746" s="174" t="str">
        <f ca="1">IF(VLOOKUP(F746,料單!C:U,19,FALSE)="","",VLOOKUP(F746,料單!C:U,19,FALSE))</f>
        <v/>
      </c>
      <c r="W746" s="361" t="str">
        <f t="shared" ca="1" si="56"/>
        <v/>
      </c>
      <c r="X746" s="361" t="str">
        <f t="shared" ca="1" si="57"/>
        <v/>
      </c>
      <c r="Y746" s="361" t="str">
        <f t="shared" ca="1" si="58"/>
        <v/>
      </c>
      <c r="Z746" s="361" t="str">
        <f t="shared" ca="1" si="59"/>
        <v/>
      </c>
      <c r="AA746" s="483">
        <f>料單!$K$3</f>
        <v>0</v>
      </c>
      <c r="AB746" s="483" t="str">
        <f>料單!$L$3</f>
        <v>拉、KD</v>
      </c>
    </row>
    <row r="747" spans="1:28" x14ac:dyDescent="0.25">
      <c r="A747" s="174">
        <f t="shared" si="55"/>
        <v>746</v>
      </c>
      <c r="B747" s="174" t="str">
        <f ca="1">料單!$C$1</f>
        <v>2026101401</v>
      </c>
      <c r="C747" s="174">
        <f>料單!$C$2</f>
        <v>0</v>
      </c>
      <c r="D747" s="6">
        <f>板材才數分析.!B747</f>
        <v>25</v>
      </c>
      <c r="E747" s="6">
        <f>板材才數分析.!C747</f>
        <v>0</v>
      </c>
      <c r="F747" s="6">
        <f>板材才數分析.!D747</f>
        <v>25026</v>
      </c>
      <c r="G747" s="6">
        <f ca="1">板材才數分析.!E747</f>
        <v>0</v>
      </c>
      <c r="H747" s="6">
        <f ca="1">板材才數分析.!F747</f>
        <v>0</v>
      </c>
      <c r="I747" s="6" t="str">
        <f ca="1">板材才數分析.!G747</f>
        <v/>
      </c>
      <c r="J747" s="6">
        <f ca="1">板材才數分析.!H747</f>
        <v>0</v>
      </c>
      <c r="K747" s="6" t="str">
        <f ca="1">板材才數分析.!I747</f>
        <v/>
      </c>
      <c r="L747" s="6">
        <f ca="1">板材才數分析.!J747</f>
        <v>0</v>
      </c>
      <c r="M747" s="6">
        <f ca="1">板材才數分析.!K747</f>
        <v>0</v>
      </c>
      <c r="N747" s="6" t="str">
        <f ca="1">板材才數分析.!L747</f>
        <v/>
      </c>
      <c r="O747" s="6">
        <f ca="1">板材才數分析.!M747</f>
        <v>0</v>
      </c>
      <c r="P747" t="str">
        <f ca="1">表格15[[#This Row],[封邊色號]]</f>
        <v/>
      </c>
      <c r="Q747" s="174" t="str">
        <f ca="1">IF(VLOOKUP(F747,料單!$C:$P,14,FALSE)="","",VLOOKUP(F747,料單!$C:$P,14,FALSE))</f>
        <v/>
      </c>
      <c r="R747" s="174" t="str">
        <f ca="1">IF(VLOOKUP(F747,料單!$C:$Q,15,FALSE)="","",VLOOKUP(F747,料單!$C:$Q,15,FALSE))</f>
        <v/>
      </c>
      <c r="S747" s="174" t="str">
        <f ca="1">IF(VLOOKUP(F747,料單!$C:$R,16,FALSE)="","",VLOOKUP(F747,料單!$C:$R,16,FALSE))</f>
        <v/>
      </c>
      <c r="T747" s="174" t="str">
        <f ca="1">IF(VLOOKUP(F747,料單!$C:$S,17,FALSE)="","",VLOOKUP(F747,料單!$C:$S,17,FALSE))</f>
        <v/>
      </c>
      <c r="U747" s="174" t="str">
        <f ca="1">_xlfn.IFNA(VLOOKUP(VLOOKUP(F747,料單!C:T,18,FALSE),資料庫!AM:AN,2,FALSE),"A")</f>
        <v>A</v>
      </c>
      <c r="V747" s="174" t="str">
        <f ca="1">IF(VLOOKUP(F747,料單!C:U,19,FALSE)="","",VLOOKUP(F747,料單!C:U,19,FALSE))</f>
        <v/>
      </c>
      <c r="W747" s="361" t="str">
        <f t="shared" ca="1" si="56"/>
        <v/>
      </c>
      <c r="X747" s="361" t="str">
        <f t="shared" ca="1" si="57"/>
        <v/>
      </c>
      <c r="Y747" s="361" t="str">
        <f t="shared" ca="1" si="58"/>
        <v/>
      </c>
      <c r="Z747" s="361" t="str">
        <f t="shared" ca="1" si="59"/>
        <v/>
      </c>
      <c r="AA747" s="483">
        <f>料單!$K$3</f>
        <v>0</v>
      </c>
      <c r="AB747" s="483" t="str">
        <f>料單!$L$3</f>
        <v>拉、KD</v>
      </c>
    </row>
    <row r="748" spans="1:28" x14ac:dyDescent="0.25">
      <c r="A748" s="174">
        <f t="shared" si="55"/>
        <v>747</v>
      </c>
      <c r="B748" s="174" t="str">
        <f ca="1">料單!$C$1</f>
        <v>2026101401</v>
      </c>
      <c r="C748" s="174">
        <f>料單!$C$2</f>
        <v>0</v>
      </c>
      <c r="D748" s="6">
        <f>板材才數分析.!B748</f>
        <v>25</v>
      </c>
      <c r="E748" s="6">
        <f>板材才數分析.!C748</f>
        <v>0</v>
      </c>
      <c r="F748" s="6">
        <f>板材才數分析.!D748</f>
        <v>25027</v>
      </c>
      <c r="G748" s="6">
        <f ca="1">板材才數分析.!E748</f>
        <v>0</v>
      </c>
      <c r="H748" s="6">
        <f ca="1">板材才數分析.!F748</f>
        <v>0</v>
      </c>
      <c r="I748" s="6" t="str">
        <f ca="1">板材才數分析.!G748</f>
        <v/>
      </c>
      <c r="J748" s="6">
        <f ca="1">板材才數分析.!H748</f>
        <v>0</v>
      </c>
      <c r="K748" s="6" t="str">
        <f ca="1">板材才數分析.!I748</f>
        <v/>
      </c>
      <c r="L748" s="6">
        <f ca="1">板材才數分析.!J748</f>
        <v>0</v>
      </c>
      <c r="M748" s="6">
        <f ca="1">板材才數分析.!K748</f>
        <v>0</v>
      </c>
      <c r="N748" s="6" t="str">
        <f ca="1">板材才數分析.!L748</f>
        <v/>
      </c>
      <c r="O748" s="6">
        <f ca="1">板材才數分析.!M748</f>
        <v>0</v>
      </c>
      <c r="P748" t="str">
        <f ca="1">表格15[[#This Row],[封邊色號]]</f>
        <v/>
      </c>
      <c r="Q748" s="174" t="str">
        <f ca="1">IF(VLOOKUP(F748,料單!$C:$P,14,FALSE)="","",VLOOKUP(F748,料單!$C:$P,14,FALSE))</f>
        <v/>
      </c>
      <c r="R748" s="174" t="str">
        <f ca="1">IF(VLOOKUP(F748,料單!$C:$Q,15,FALSE)="","",VLOOKUP(F748,料單!$C:$Q,15,FALSE))</f>
        <v/>
      </c>
      <c r="S748" s="174" t="str">
        <f ca="1">IF(VLOOKUP(F748,料單!$C:$R,16,FALSE)="","",VLOOKUP(F748,料單!$C:$R,16,FALSE))</f>
        <v/>
      </c>
      <c r="T748" s="174" t="str">
        <f ca="1">IF(VLOOKUP(F748,料單!$C:$S,17,FALSE)="","",VLOOKUP(F748,料單!$C:$S,17,FALSE))</f>
        <v/>
      </c>
      <c r="U748" s="174" t="str">
        <f ca="1">_xlfn.IFNA(VLOOKUP(VLOOKUP(F748,料單!C:T,18,FALSE),資料庫!AM:AN,2,FALSE),"A")</f>
        <v>A</v>
      </c>
      <c r="V748" s="174" t="str">
        <f ca="1">IF(VLOOKUP(F748,料單!C:U,19,FALSE)="","",VLOOKUP(F748,料單!C:U,19,FALSE))</f>
        <v/>
      </c>
      <c r="W748" s="361" t="str">
        <f t="shared" ca="1" si="56"/>
        <v/>
      </c>
      <c r="X748" s="361" t="str">
        <f t="shared" ca="1" si="57"/>
        <v/>
      </c>
      <c r="Y748" s="361" t="str">
        <f t="shared" ca="1" si="58"/>
        <v/>
      </c>
      <c r="Z748" s="361" t="str">
        <f t="shared" ca="1" si="59"/>
        <v/>
      </c>
      <c r="AA748" s="483">
        <f>料單!$K$3</f>
        <v>0</v>
      </c>
      <c r="AB748" s="483" t="str">
        <f>料單!$L$3</f>
        <v>拉、KD</v>
      </c>
    </row>
    <row r="749" spans="1:28" x14ac:dyDescent="0.25">
      <c r="A749" s="174">
        <f t="shared" si="55"/>
        <v>748</v>
      </c>
      <c r="B749" s="174" t="str">
        <f ca="1">料單!$C$1</f>
        <v>2026101401</v>
      </c>
      <c r="C749" s="174">
        <f>料單!$C$2</f>
        <v>0</v>
      </c>
      <c r="D749" s="6">
        <f>板材才數分析.!B749</f>
        <v>25</v>
      </c>
      <c r="E749" s="6">
        <f>板材才數分析.!C749</f>
        <v>0</v>
      </c>
      <c r="F749" s="6">
        <f>板材才數分析.!D749</f>
        <v>25028</v>
      </c>
      <c r="G749" s="6">
        <f ca="1">板材才數分析.!E749</f>
        <v>0</v>
      </c>
      <c r="H749" s="6">
        <f ca="1">板材才數分析.!F749</f>
        <v>0</v>
      </c>
      <c r="I749" s="6" t="str">
        <f ca="1">板材才數分析.!G749</f>
        <v/>
      </c>
      <c r="J749" s="6">
        <f ca="1">板材才數分析.!H749</f>
        <v>0</v>
      </c>
      <c r="K749" s="6" t="str">
        <f ca="1">板材才數分析.!I749</f>
        <v/>
      </c>
      <c r="L749" s="6">
        <f ca="1">板材才數分析.!J749</f>
        <v>0</v>
      </c>
      <c r="M749" s="6">
        <f ca="1">板材才數分析.!K749</f>
        <v>0</v>
      </c>
      <c r="N749" s="6" t="str">
        <f ca="1">板材才數分析.!L749</f>
        <v/>
      </c>
      <c r="O749" s="6">
        <f ca="1">板材才數分析.!M749</f>
        <v>0</v>
      </c>
      <c r="P749" t="str">
        <f ca="1">表格15[[#This Row],[封邊色號]]</f>
        <v/>
      </c>
      <c r="Q749" s="174" t="str">
        <f ca="1">IF(VLOOKUP(F749,料單!$C:$P,14,FALSE)="","",VLOOKUP(F749,料單!$C:$P,14,FALSE))</f>
        <v/>
      </c>
      <c r="R749" s="174" t="str">
        <f ca="1">IF(VLOOKUP(F749,料單!$C:$Q,15,FALSE)="","",VLOOKUP(F749,料單!$C:$Q,15,FALSE))</f>
        <v/>
      </c>
      <c r="S749" s="174" t="str">
        <f ca="1">IF(VLOOKUP(F749,料單!$C:$R,16,FALSE)="","",VLOOKUP(F749,料單!$C:$R,16,FALSE))</f>
        <v/>
      </c>
      <c r="T749" s="174" t="str">
        <f ca="1">IF(VLOOKUP(F749,料單!$C:$S,17,FALSE)="","",VLOOKUP(F749,料單!$C:$S,17,FALSE))</f>
        <v/>
      </c>
      <c r="U749" s="174" t="str">
        <f ca="1">_xlfn.IFNA(VLOOKUP(VLOOKUP(F749,料單!C:T,18,FALSE),資料庫!AM:AN,2,FALSE),"A")</f>
        <v>A</v>
      </c>
      <c r="V749" s="174" t="str">
        <f ca="1">IF(VLOOKUP(F749,料單!C:U,19,FALSE)="","",VLOOKUP(F749,料單!C:U,19,FALSE))</f>
        <v/>
      </c>
      <c r="W749" s="361" t="str">
        <f t="shared" ca="1" si="56"/>
        <v/>
      </c>
      <c r="X749" s="361" t="str">
        <f t="shared" ca="1" si="57"/>
        <v/>
      </c>
      <c r="Y749" s="361" t="str">
        <f t="shared" ca="1" si="58"/>
        <v/>
      </c>
      <c r="Z749" s="361" t="str">
        <f t="shared" ca="1" si="59"/>
        <v/>
      </c>
      <c r="AA749" s="483">
        <f>料單!$K$3</f>
        <v>0</v>
      </c>
      <c r="AB749" s="483" t="str">
        <f>料單!$L$3</f>
        <v>拉、KD</v>
      </c>
    </row>
    <row r="750" spans="1:28" x14ac:dyDescent="0.25">
      <c r="A750" s="174">
        <f t="shared" si="55"/>
        <v>749</v>
      </c>
      <c r="B750" s="174" t="str">
        <f ca="1">料單!$C$1</f>
        <v>2026101401</v>
      </c>
      <c r="C750" s="174">
        <f>料單!$C$2</f>
        <v>0</v>
      </c>
      <c r="D750" s="6">
        <f>板材才數分析.!B750</f>
        <v>25</v>
      </c>
      <c r="E750" s="6">
        <f>板材才數分析.!C750</f>
        <v>0</v>
      </c>
      <c r="F750" s="6">
        <f>板材才數分析.!D750</f>
        <v>25029</v>
      </c>
      <c r="G750" s="6">
        <f ca="1">板材才數分析.!E750</f>
        <v>0</v>
      </c>
      <c r="H750" s="6">
        <f ca="1">板材才數分析.!F750</f>
        <v>0</v>
      </c>
      <c r="I750" s="6" t="str">
        <f ca="1">板材才數分析.!G750</f>
        <v/>
      </c>
      <c r="J750" s="6">
        <f ca="1">板材才數分析.!H750</f>
        <v>0</v>
      </c>
      <c r="K750" s="6" t="str">
        <f ca="1">板材才數分析.!I750</f>
        <v/>
      </c>
      <c r="L750" s="6">
        <f ca="1">板材才數分析.!J750</f>
        <v>0</v>
      </c>
      <c r="M750" s="6">
        <f ca="1">板材才數分析.!K750</f>
        <v>0</v>
      </c>
      <c r="N750" s="6" t="str">
        <f ca="1">板材才數分析.!L750</f>
        <v/>
      </c>
      <c r="O750" s="6">
        <f ca="1">板材才數分析.!M750</f>
        <v>0</v>
      </c>
      <c r="P750" t="str">
        <f ca="1">表格15[[#This Row],[封邊色號]]</f>
        <v/>
      </c>
      <c r="Q750" s="174" t="str">
        <f ca="1">IF(VLOOKUP(F750,料單!$C:$P,14,FALSE)="","",VLOOKUP(F750,料單!$C:$P,14,FALSE))</f>
        <v/>
      </c>
      <c r="R750" s="174" t="str">
        <f ca="1">IF(VLOOKUP(F750,料單!$C:$Q,15,FALSE)="","",VLOOKUP(F750,料單!$C:$Q,15,FALSE))</f>
        <v/>
      </c>
      <c r="S750" s="174" t="str">
        <f ca="1">IF(VLOOKUP(F750,料單!$C:$R,16,FALSE)="","",VLOOKUP(F750,料單!$C:$R,16,FALSE))</f>
        <v/>
      </c>
      <c r="T750" s="174" t="str">
        <f ca="1">IF(VLOOKUP(F750,料單!$C:$S,17,FALSE)="","",VLOOKUP(F750,料單!$C:$S,17,FALSE))</f>
        <v/>
      </c>
      <c r="U750" s="174" t="str">
        <f ca="1">_xlfn.IFNA(VLOOKUP(VLOOKUP(F750,料單!C:T,18,FALSE),資料庫!AM:AN,2,FALSE),"A")</f>
        <v>A</v>
      </c>
      <c r="V750" s="174" t="str">
        <f ca="1">IF(VLOOKUP(F750,料單!C:U,19,FALSE)="","",VLOOKUP(F750,料單!C:U,19,FALSE))</f>
        <v/>
      </c>
      <c r="W750" s="361" t="str">
        <f t="shared" ca="1" si="56"/>
        <v/>
      </c>
      <c r="X750" s="361" t="str">
        <f t="shared" ca="1" si="57"/>
        <v/>
      </c>
      <c r="Y750" s="361" t="str">
        <f t="shared" ca="1" si="58"/>
        <v/>
      </c>
      <c r="Z750" s="361" t="str">
        <f t="shared" ca="1" si="59"/>
        <v/>
      </c>
      <c r="AA750" s="483">
        <f>料單!$K$3</f>
        <v>0</v>
      </c>
      <c r="AB750" s="483" t="str">
        <f>料單!$L$3</f>
        <v>拉、KD</v>
      </c>
    </row>
    <row r="751" spans="1:28" s="242" customFormat="1" x14ac:dyDescent="0.25">
      <c r="A751" s="174">
        <f t="shared" si="55"/>
        <v>750</v>
      </c>
      <c r="B751" s="241" t="str">
        <f ca="1">料單!$C$1</f>
        <v>2026101401</v>
      </c>
      <c r="C751" s="241">
        <f>料單!$C$2</f>
        <v>0</v>
      </c>
      <c r="D751" s="245">
        <f>板材才數分析.!B751</f>
        <v>25</v>
      </c>
      <c r="E751" s="245">
        <f>板材才數分析.!C751</f>
        <v>0</v>
      </c>
      <c r="F751" s="245">
        <f>板材才數分析.!D751</f>
        <v>25030</v>
      </c>
      <c r="G751" s="245">
        <f ca="1">板材才數分析.!E751</f>
        <v>0</v>
      </c>
      <c r="H751" s="245">
        <f ca="1">板材才數分析.!F751</f>
        <v>0</v>
      </c>
      <c r="I751" s="245" t="str">
        <f ca="1">板材才數分析.!G751</f>
        <v/>
      </c>
      <c r="J751" s="245">
        <f ca="1">板材才數分析.!H751</f>
        <v>0</v>
      </c>
      <c r="K751" s="245" t="str">
        <f ca="1">板材才數分析.!I751</f>
        <v/>
      </c>
      <c r="L751" s="245">
        <f ca="1">板材才數分析.!J751</f>
        <v>0</v>
      </c>
      <c r="M751" s="245">
        <f ca="1">板材才數分析.!K751</f>
        <v>0</v>
      </c>
      <c r="N751" s="245" t="str">
        <f ca="1">板材才數分析.!L751</f>
        <v/>
      </c>
      <c r="O751" s="245">
        <f ca="1">板材才數分析.!M751</f>
        <v>0</v>
      </c>
      <c r="P751" t="str">
        <f ca="1">表格15[[#This Row],[封邊色號]]</f>
        <v/>
      </c>
      <c r="Q751" s="174" t="str">
        <f ca="1">IF(VLOOKUP(F751,料單!$C:$P,14,FALSE)="","",VLOOKUP(F751,料單!$C:$P,14,FALSE))</f>
        <v/>
      </c>
      <c r="R751" s="174" t="str">
        <f ca="1">IF(VLOOKUP(F751,料單!$C:$Q,15,FALSE)="","",VLOOKUP(F751,料單!$C:$Q,15,FALSE))</f>
        <v/>
      </c>
      <c r="S751" s="174" t="str">
        <f ca="1">IF(VLOOKUP(F751,料單!$C:$R,16,FALSE)="","",VLOOKUP(F751,料單!$C:$R,16,FALSE))</f>
        <v/>
      </c>
      <c r="T751" s="174" t="str">
        <f ca="1">IF(VLOOKUP(F751,料單!$C:$S,17,FALSE)="","",VLOOKUP(F751,料單!$C:$S,17,FALSE))</f>
        <v/>
      </c>
      <c r="U751" s="174" t="str">
        <f ca="1">_xlfn.IFNA(VLOOKUP(VLOOKUP(F751,料單!C:T,18,FALSE),資料庫!AM:AN,2,FALSE),"A")</f>
        <v>A</v>
      </c>
      <c r="V751" s="174" t="str">
        <f ca="1">IF(VLOOKUP(F751,料單!C:U,19,FALSE)="","",VLOOKUP(F751,料單!C:U,19,FALSE))</f>
        <v/>
      </c>
      <c r="W751" s="375" t="str">
        <f t="shared" ca="1" si="56"/>
        <v/>
      </c>
      <c r="X751" s="361" t="str">
        <f t="shared" ca="1" si="57"/>
        <v/>
      </c>
      <c r="Y751" s="375" t="str">
        <f t="shared" ca="1" si="58"/>
        <v/>
      </c>
      <c r="Z751" s="375" t="str">
        <f t="shared" ca="1" si="59"/>
        <v/>
      </c>
      <c r="AA751" s="483">
        <f>料單!$K$3</f>
        <v>0</v>
      </c>
      <c r="AB751" s="483" t="str">
        <f>料單!$L$3</f>
        <v>拉、KD</v>
      </c>
    </row>
    <row r="752" spans="1:28" x14ac:dyDescent="0.25">
      <c r="A752" s="174">
        <f t="shared" si="55"/>
        <v>751</v>
      </c>
      <c r="B752" s="174" t="str">
        <f ca="1">料單!$C$1</f>
        <v>2026101401</v>
      </c>
      <c r="C752" s="174">
        <f>料單!$C$2</f>
        <v>0</v>
      </c>
      <c r="D752" s="6">
        <f>板材才數分析.!B752</f>
        <v>26</v>
      </c>
      <c r="E752" s="6">
        <f>板材才數分析.!C752</f>
        <v>0</v>
      </c>
      <c r="F752" s="6">
        <f>板材才數分析.!D752</f>
        <v>26001</v>
      </c>
      <c r="G752" s="6" t="str">
        <f ca="1">板材才數分析.!E752</f>
        <v>頂板</v>
      </c>
      <c r="H752" s="6">
        <f ca="1">板材才數分析.!F752</f>
        <v>-36</v>
      </c>
      <c r="I752" s="6" t="str">
        <f ca="1">板材才數分析.!G752</f>
        <v>AA</v>
      </c>
      <c r="J752" s="6">
        <f ca="1">板材才數分析.!H752</f>
        <v>0</v>
      </c>
      <c r="K752" s="6" t="str">
        <f ca="1">板材才數分析.!I752</f>
        <v/>
      </c>
      <c r="L752" s="6">
        <f ca="1">板材才數分析.!J752</f>
        <v>18</v>
      </c>
      <c r="M752" s="6">
        <f ca="1">板材才數分析.!K752</f>
        <v>0</v>
      </c>
      <c r="N752" s="6" t="str">
        <f ca="1">板材才數分析.!L752</f>
        <v/>
      </c>
      <c r="O752" s="6">
        <f ca="1">板材才數分析.!M752</f>
        <v>0</v>
      </c>
      <c r="P752" t="str">
        <f ca="1">表格15[[#This Row],[封邊色號]]</f>
        <v/>
      </c>
      <c r="Q752" s="174" t="str">
        <f ca="1">IF(VLOOKUP(F752,料單!$C:$P,14,FALSE)="","",VLOOKUP(F752,料單!$C:$P,14,FALSE))</f>
        <v>背板溝</v>
      </c>
      <c r="R752" s="174" t="str">
        <f ca="1">IF(VLOOKUP(F752,料單!$C:$Q,15,FALSE)="","",VLOOKUP(F752,料單!$C:$Q,15,FALSE))</f>
        <v>側</v>
      </c>
      <c r="S752" s="174" t="str">
        <f ca="1">IF(VLOOKUP(F752,料單!$C:$R,16,FALSE)="","",VLOOKUP(F752,料單!$C:$R,16,FALSE))</f>
        <v/>
      </c>
      <c r="T752" s="174" t="str">
        <f ca="1">IF(VLOOKUP(F752,料單!$C:$S,17,FALSE)="","",VLOOKUP(F752,料單!$C:$S,17,FALSE))</f>
        <v/>
      </c>
      <c r="U752" s="174" t="str">
        <f ca="1">_xlfn.IFNA(VLOOKUP(VLOOKUP(F752,料單!C:T,18,FALSE),資料庫!AM:AN,2,FALSE),"A")</f>
        <v>A</v>
      </c>
      <c r="V752" s="174">
        <f ca="1">IF(VLOOKUP(F752,料單!C:U,19,FALSE)="","",VLOOKUP(F752,料單!C:U,19,FALSE))</f>
        <v>1</v>
      </c>
      <c r="W752" s="361" t="str">
        <f t="shared" ca="1" si="56"/>
        <v>A</v>
      </c>
      <c r="X752" s="361" t="str">
        <f t="shared" ca="1" si="57"/>
        <v>A</v>
      </c>
      <c r="Y752" s="361" t="str">
        <f t="shared" ca="1" si="58"/>
        <v/>
      </c>
      <c r="Z752" s="361" t="str">
        <f t="shared" ca="1" si="59"/>
        <v/>
      </c>
      <c r="AA752" s="483">
        <f>料單!$K$3</f>
        <v>0</v>
      </c>
      <c r="AB752" s="483" t="str">
        <f>料單!$L$3</f>
        <v>拉、KD</v>
      </c>
    </row>
    <row r="753" spans="1:28" x14ac:dyDescent="0.25">
      <c r="A753" s="174">
        <f t="shared" si="55"/>
        <v>752</v>
      </c>
      <c r="B753" s="174" t="str">
        <f ca="1">料單!$C$1</f>
        <v>2026101401</v>
      </c>
      <c r="C753" s="174">
        <f>料單!$C$2</f>
        <v>0</v>
      </c>
      <c r="D753" s="6">
        <f>板材才數分析.!B753</f>
        <v>26</v>
      </c>
      <c r="E753" s="6">
        <f>板材才數分析.!C753</f>
        <v>0</v>
      </c>
      <c r="F753" s="6">
        <f>板材才數分析.!D753</f>
        <v>26002</v>
      </c>
      <c r="G753" s="6" t="str">
        <f ca="1">板材才數分析.!E753</f>
        <v>底板</v>
      </c>
      <c r="H753" s="6">
        <f ca="1">板材才數分析.!F753</f>
        <v>-36</v>
      </c>
      <c r="I753" s="6" t="str">
        <f ca="1">板材才數分析.!G753</f>
        <v>AA</v>
      </c>
      <c r="J753" s="6">
        <f ca="1">板材才數分析.!H753</f>
        <v>0</v>
      </c>
      <c r="K753" s="6" t="str">
        <f ca="1">板材才數分析.!I753</f>
        <v/>
      </c>
      <c r="L753" s="6">
        <f ca="1">板材才數分析.!J753</f>
        <v>18</v>
      </c>
      <c r="M753" s="6">
        <f ca="1">板材才數分析.!K753</f>
        <v>0</v>
      </c>
      <c r="N753" s="6" t="str">
        <f ca="1">板材才數分析.!L753</f>
        <v/>
      </c>
      <c r="O753" s="6">
        <f ca="1">板材才數分析.!M753</f>
        <v>0</v>
      </c>
      <c r="P753" t="str">
        <f ca="1">表格15[[#This Row],[封邊色號]]</f>
        <v/>
      </c>
      <c r="Q753" s="174" t="str">
        <f ca="1">IF(VLOOKUP(F753,料單!$C:$P,14,FALSE)="","",VLOOKUP(F753,料單!$C:$P,14,FALSE))</f>
        <v>背板溝</v>
      </c>
      <c r="R753" s="174" t="str">
        <f ca="1">IF(VLOOKUP(F753,料單!$C:$Q,15,FALSE)="","",VLOOKUP(F753,料單!$C:$Q,15,FALSE))</f>
        <v>側</v>
      </c>
      <c r="S753" s="174" t="str">
        <f ca="1">IF(VLOOKUP(F753,料單!$C:$R,16,FALSE)="","",VLOOKUP(F753,料單!$C:$R,16,FALSE))</f>
        <v/>
      </c>
      <c r="T753" s="174" t="str">
        <f ca="1">IF(VLOOKUP(F753,料單!$C:$S,17,FALSE)="","",VLOOKUP(F753,料單!$C:$S,17,FALSE))</f>
        <v/>
      </c>
      <c r="U753" s="174" t="str">
        <f ca="1">_xlfn.IFNA(VLOOKUP(VLOOKUP(F753,料單!C:T,18,FALSE),資料庫!AM:AN,2,FALSE),"A")</f>
        <v>A</v>
      </c>
      <c r="V753" s="174">
        <f ca="1">IF(VLOOKUP(F753,料單!C:U,19,FALSE)="","",VLOOKUP(F753,料單!C:U,19,FALSE))</f>
        <v>1</v>
      </c>
      <c r="W753" s="361" t="str">
        <f t="shared" ca="1" si="56"/>
        <v>A</v>
      </c>
      <c r="X753" s="361" t="str">
        <f t="shared" ca="1" si="57"/>
        <v>A</v>
      </c>
      <c r="Y753" s="361" t="str">
        <f t="shared" ca="1" si="58"/>
        <v/>
      </c>
      <c r="Z753" s="361" t="str">
        <f t="shared" ca="1" si="59"/>
        <v/>
      </c>
      <c r="AA753" s="483">
        <f>料單!$K$3</f>
        <v>0</v>
      </c>
      <c r="AB753" s="483" t="str">
        <f>料單!$L$3</f>
        <v>拉、KD</v>
      </c>
    </row>
    <row r="754" spans="1:28" x14ac:dyDescent="0.25">
      <c r="A754" s="174">
        <f t="shared" si="55"/>
        <v>753</v>
      </c>
      <c r="B754" s="174" t="str">
        <f ca="1">料單!$C$1</f>
        <v>2026101401</v>
      </c>
      <c r="C754" s="174">
        <f>料單!$C$2</f>
        <v>0</v>
      </c>
      <c r="D754" s="6">
        <f>板材才數分析.!B754</f>
        <v>26</v>
      </c>
      <c r="E754" s="6">
        <f>板材才數分析.!C754</f>
        <v>0</v>
      </c>
      <c r="F754" s="6">
        <f>板材才數分析.!D754</f>
        <v>26003</v>
      </c>
      <c r="G754" s="6" t="str">
        <f ca="1">板材才數分析.!E754</f>
        <v>左側板</v>
      </c>
      <c r="H754" s="6">
        <f ca="1">板材才數分析.!F754</f>
        <v>0</v>
      </c>
      <c r="I754" s="6" t="str">
        <f ca="1">板材才數分析.!G754</f>
        <v>AA</v>
      </c>
      <c r="J754" s="6">
        <f ca="1">板材才數分析.!H754</f>
        <v>0</v>
      </c>
      <c r="K754" s="6" t="str">
        <f ca="1">板材才數分析.!I754</f>
        <v>AA</v>
      </c>
      <c r="L754" s="6">
        <f ca="1">板材才數分析.!J754</f>
        <v>18</v>
      </c>
      <c r="M754" s="6">
        <f ca="1">板材才數分析.!K754</f>
        <v>0</v>
      </c>
      <c r="N754" s="6" t="str">
        <f ca="1">板材才數分析.!L754</f>
        <v/>
      </c>
      <c r="O754" s="6">
        <f ca="1">板材才數分析.!M754</f>
        <v>0</v>
      </c>
      <c r="P754" t="str">
        <f ca="1">表格15[[#This Row],[封邊色號]]</f>
        <v/>
      </c>
      <c r="Q754" s="174" t="str">
        <f ca="1">IF(VLOOKUP(F754,料單!$C:$P,14,FALSE)="","",VLOOKUP(F754,料單!$C:$P,14,FALSE))</f>
        <v>背板溝</v>
      </c>
      <c r="R754" s="174" t="str">
        <f ca="1">IF(VLOOKUP(F754,料單!$C:$Q,15,FALSE)="","",VLOOKUP(F754,料單!$C:$Q,15,FALSE))</f>
        <v>面</v>
      </c>
      <c r="S754" s="174" t="str">
        <f ca="1">IF(VLOOKUP(F754,料單!$C:$R,16,FALSE)="","",VLOOKUP(F754,料單!$C:$R,16,FALSE))</f>
        <v>排</v>
      </c>
      <c r="T754" s="174" t="str">
        <f ca="1">IF(VLOOKUP(F754,料單!$C:$S,17,FALSE)="","",VLOOKUP(F754,料單!$C:$S,17,FALSE))</f>
        <v/>
      </c>
      <c r="U754" s="174" t="str">
        <f ca="1">_xlfn.IFNA(VLOOKUP(VLOOKUP(F754,料單!C:T,18,FALSE),資料庫!AM:AN,2,FALSE),"A")</f>
        <v>A</v>
      </c>
      <c r="V754" s="174">
        <f ca="1">IF(VLOOKUP(F754,料單!C:U,19,FALSE)="","",VLOOKUP(F754,料單!C:U,19,FALSE))</f>
        <v>1</v>
      </c>
      <c r="W754" s="361" t="str">
        <f t="shared" ca="1" si="56"/>
        <v>A</v>
      </c>
      <c r="X754" s="361" t="str">
        <f t="shared" ca="1" si="57"/>
        <v>A</v>
      </c>
      <c r="Y754" s="361" t="str">
        <f t="shared" ca="1" si="58"/>
        <v>A</v>
      </c>
      <c r="Z754" s="361" t="str">
        <f t="shared" ca="1" si="59"/>
        <v>A</v>
      </c>
      <c r="AA754" s="483">
        <f>料單!$K$3</f>
        <v>0</v>
      </c>
      <c r="AB754" s="483" t="str">
        <f>料單!$L$3</f>
        <v>拉、KD</v>
      </c>
    </row>
    <row r="755" spans="1:28" x14ac:dyDescent="0.25">
      <c r="A755" s="174">
        <f t="shared" si="55"/>
        <v>754</v>
      </c>
      <c r="B755" s="174" t="str">
        <f ca="1">料單!$C$1</f>
        <v>2026101401</v>
      </c>
      <c r="C755" s="174">
        <f>料單!$C$2</f>
        <v>0</v>
      </c>
      <c r="D755" s="6">
        <f>板材才數分析.!B755</f>
        <v>26</v>
      </c>
      <c r="E755" s="6">
        <f>板材才數分析.!C755</f>
        <v>0</v>
      </c>
      <c r="F755" s="6">
        <f>板材才數分析.!D755</f>
        <v>26004</v>
      </c>
      <c r="G755" s="6" t="str">
        <f ca="1">板材才數分析.!E755</f>
        <v>右側板</v>
      </c>
      <c r="H755" s="6">
        <f ca="1">板材才數分析.!F755</f>
        <v>0</v>
      </c>
      <c r="I755" s="6" t="str">
        <f ca="1">板材才數分析.!G755</f>
        <v>AA</v>
      </c>
      <c r="J755" s="6">
        <f ca="1">板材才數分析.!H755</f>
        <v>0</v>
      </c>
      <c r="K755" s="6" t="str">
        <f ca="1">板材才數分析.!I755</f>
        <v>AA</v>
      </c>
      <c r="L755" s="6">
        <f ca="1">板材才數分析.!J755</f>
        <v>18</v>
      </c>
      <c r="M755" s="6">
        <f ca="1">板材才數分析.!K755</f>
        <v>0</v>
      </c>
      <c r="N755" s="6" t="str">
        <f ca="1">板材才數分析.!L755</f>
        <v/>
      </c>
      <c r="O755" s="6">
        <f ca="1">板材才數分析.!M755</f>
        <v>0</v>
      </c>
      <c r="P755" t="str">
        <f ca="1">表格15[[#This Row],[封邊色號]]</f>
        <v/>
      </c>
      <c r="Q755" s="174" t="str">
        <f ca="1">IF(VLOOKUP(F755,料單!$C:$P,14,FALSE)="","",VLOOKUP(F755,料單!$C:$P,14,FALSE))</f>
        <v>背板溝</v>
      </c>
      <c r="R755" s="174" t="str">
        <f ca="1">IF(VLOOKUP(F755,料單!$C:$Q,15,FALSE)="","",VLOOKUP(F755,料單!$C:$Q,15,FALSE))</f>
        <v>面</v>
      </c>
      <c r="S755" s="174" t="str">
        <f ca="1">IF(VLOOKUP(F755,料單!$C:$R,16,FALSE)="","",VLOOKUP(F755,料單!$C:$R,16,FALSE))</f>
        <v>排</v>
      </c>
      <c r="T755" s="174" t="str">
        <f ca="1">IF(VLOOKUP(F755,料單!$C:$S,17,FALSE)="","",VLOOKUP(F755,料單!$C:$S,17,FALSE))</f>
        <v/>
      </c>
      <c r="U755" s="174" t="str">
        <f ca="1">_xlfn.IFNA(VLOOKUP(VLOOKUP(F755,料單!C:T,18,FALSE),資料庫!AM:AN,2,FALSE),"A")</f>
        <v>A</v>
      </c>
      <c r="V755" s="174">
        <f ca="1">IF(VLOOKUP(F755,料單!C:U,19,FALSE)="","",VLOOKUP(F755,料單!C:U,19,FALSE))</f>
        <v>1</v>
      </c>
      <c r="W755" s="361" t="str">
        <f t="shared" ca="1" si="56"/>
        <v>A</v>
      </c>
      <c r="X755" s="361" t="str">
        <f t="shared" ca="1" si="57"/>
        <v>A</v>
      </c>
      <c r="Y755" s="361" t="str">
        <f t="shared" ca="1" si="58"/>
        <v>A</v>
      </c>
      <c r="Z755" s="361" t="str">
        <f t="shared" ca="1" si="59"/>
        <v>A</v>
      </c>
      <c r="AA755" s="483">
        <f>料單!$K$3</f>
        <v>0</v>
      </c>
      <c r="AB755" s="483" t="str">
        <f>料單!$L$3</f>
        <v>拉、KD</v>
      </c>
    </row>
    <row r="756" spans="1:28" x14ac:dyDescent="0.25">
      <c r="A756" s="174">
        <f t="shared" si="55"/>
        <v>755</v>
      </c>
      <c r="B756" s="174" t="str">
        <f ca="1">料單!$C$1</f>
        <v>2026101401</v>
      </c>
      <c r="C756" s="174">
        <f>料單!$C$2</f>
        <v>0</v>
      </c>
      <c r="D756" s="6">
        <f>板材才數分析.!B756</f>
        <v>26</v>
      </c>
      <c r="E756" s="6">
        <f>板材才數分析.!C756</f>
        <v>0</v>
      </c>
      <c r="F756" s="6">
        <f>板材才數分析.!D756</f>
        <v>26005</v>
      </c>
      <c r="G756" s="6" t="str">
        <f ca="1">板材才數分析.!E756</f>
        <v>背板</v>
      </c>
      <c r="H756" s="6">
        <f ca="1">板材才數分析.!F756</f>
        <v>-22</v>
      </c>
      <c r="I756" s="6" t="str">
        <f ca="1">板材才數分析.!G756</f>
        <v/>
      </c>
      <c r="J756" s="6">
        <f ca="1">板材才數分析.!H756</f>
        <v>-22</v>
      </c>
      <c r="K756" s="6" t="str">
        <f ca="1">板材才數分析.!I756</f>
        <v/>
      </c>
      <c r="L756" s="6">
        <f ca="1">板材才數分析.!J756</f>
        <v>4</v>
      </c>
      <c r="M756" s="6">
        <f ca="1">板材才數分析.!K756</f>
        <v>0</v>
      </c>
      <c r="N756" s="6" t="str">
        <f ca="1">板材才數分析.!L756</f>
        <v/>
      </c>
      <c r="O756" s="6">
        <f ca="1">板材才數分析.!M756</f>
        <v>0</v>
      </c>
      <c r="P756" t="str">
        <f ca="1">表格15[[#This Row],[封邊色號]]</f>
        <v/>
      </c>
      <c r="Q756" s="174" t="str">
        <f ca="1">IF(VLOOKUP(F756,料單!$C:$P,14,FALSE)="","",VLOOKUP(F756,料單!$C:$P,14,FALSE))</f>
        <v/>
      </c>
      <c r="R756" s="174" t="str">
        <f ca="1">IF(VLOOKUP(F756,料單!$C:$Q,15,FALSE)="","",VLOOKUP(F756,料單!$C:$Q,15,FALSE))</f>
        <v/>
      </c>
      <c r="S756" s="174" t="str">
        <f ca="1">IF(VLOOKUP(F756,料單!$C:$R,16,FALSE)="","",VLOOKUP(F756,料單!$C:$R,16,FALSE))</f>
        <v/>
      </c>
      <c r="T756" s="174" t="str">
        <f ca="1">IF(VLOOKUP(F756,料單!$C:$S,17,FALSE)="","",VLOOKUP(F756,料單!$C:$S,17,FALSE))</f>
        <v/>
      </c>
      <c r="U756" s="174" t="str">
        <f ca="1">_xlfn.IFNA(VLOOKUP(VLOOKUP(F756,料單!C:T,18,FALSE),資料庫!AM:AN,2,FALSE),"A")</f>
        <v>A</v>
      </c>
      <c r="V756" s="174">
        <f ca="1">IF(VLOOKUP(F756,料單!C:U,19,FALSE)="","",VLOOKUP(F756,料單!C:U,19,FALSE))</f>
        <v>1</v>
      </c>
      <c r="W756" s="361" t="str">
        <f t="shared" ca="1" si="56"/>
        <v/>
      </c>
      <c r="X756" s="361" t="str">
        <f t="shared" ca="1" si="57"/>
        <v/>
      </c>
      <c r="Y756" s="361" t="str">
        <f t="shared" ca="1" si="58"/>
        <v/>
      </c>
      <c r="Z756" s="361" t="str">
        <f t="shared" ca="1" si="59"/>
        <v/>
      </c>
      <c r="AA756" s="483">
        <f>料單!$K$3</f>
        <v>0</v>
      </c>
      <c r="AB756" s="483" t="str">
        <f>料單!$L$3</f>
        <v>拉、KD</v>
      </c>
    </row>
    <row r="757" spans="1:28" x14ac:dyDescent="0.25">
      <c r="A757" s="174">
        <f t="shared" si="55"/>
        <v>756</v>
      </c>
      <c r="B757" s="174" t="str">
        <f ca="1">料單!$C$1</f>
        <v>2026101401</v>
      </c>
      <c r="C757" s="174">
        <f>料單!$C$2</f>
        <v>0</v>
      </c>
      <c r="D757" s="6">
        <f>板材才數分析.!B757</f>
        <v>26</v>
      </c>
      <c r="E757" s="6">
        <f>板材才數分析.!C757</f>
        <v>0</v>
      </c>
      <c r="F757" s="6">
        <f>板材才數分析.!D757</f>
        <v>26006</v>
      </c>
      <c r="G757" s="6" t="str">
        <f ca="1">板材才數分析.!E757</f>
        <v>背拉桿</v>
      </c>
      <c r="H757" s="6">
        <f ca="1">板材才數分析.!F757</f>
        <v>-36</v>
      </c>
      <c r="I757" s="6" t="str">
        <f ca="1">板材才數分析.!G757</f>
        <v>AA</v>
      </c>
      <c r="J757" s="6">
        <f ca="1">板材才數分析.!H757</f>
        <v>120</v>
      </c>
      <c r="K757" s="6" t="str">
        <f ca="1">板材才數分析.!I757</f>
        <v/>
      </c>
      <c r="L757" s="6">
        <f ca="1">板材才數分析.!J757</f>
        <v>18</v>
      </c>
      <c r="M757" s="6">
        <f ca="1">板材才數分析.!K757</f>
        <v>0</v>
      </c>
      <c r="N757" s="6" t="str">
        <f ca="1">板材才數分析.!L757</f>
        <v/>
      </c>
      <c r="O757" s="6">
        <f ca="1">板材才數分析.!M757</f>
        <v>0</v>
      </c>
      <c r="P757" t="str">
        <f ca="1">表格15[[#This Row],[封邊色號]]</f>
        <v/>
      </c>
      <c r="Q757" s="174" t="str">
        <f ca="1">IF(VLOOKUP(F757,料單!$C:$P,14,FALSE)="","",VLOOKUP(F757,料單!$C:$P,14,FALSE))</f>
        <v/>
      </c>
      <c r="R757" s="174" t="str">
        <f ca="1">IF(VLOOKUP(F757,料單!$C:$Q,15,FALSE)="","",VLOOKUP(F757,料單!$C:$Q,15,FALSE))</f>
        <v>側</v>
      </c>
      <c r="S757" s="174" t="str">
        <f ca="1">IF(VLOOKUP(F757,料單!$C:$R,16,FALSE)="","",VLOOKUP(F757,料單!$C:$R,16,FALSE))</f>
        <v/>
      </c>
      <c r="T757" s="174" t="str">
        <f ca="1">IF(VLOOKUP(F757,料單!$C:$S,17,FALSE)="","",VLOOKUP(F757,料單!$C:$S,17,FALSE))</f>
        <v/>
      </c>
      <c r="U757" s="174" t="str">
        <f ca="1">_xlfn.IFNA(VLOOKUP(VLOOKUP(F757,料單!C:T,18,FALSE),資料庫!AM:AN,2,FALSE),"A")</f>
        <v>A</v>
      </c>
      <c r="V757" s="174">
        <f ca="1">IF(VLOOKUP(F757,料單!C:U,19,FALSE)="","",VLOOKUP(F757,料單!C:U,19,FALSE))</f>
        <v>1</v>
      </c>
      <c r="W757" s="361" t="str">
        <f t="shared" ca="1" si="56"/>
        <v>A</v>
      </c>
      <c r="X757" s="361" t="str">
        <f t="shared" ca="1" si="57"/>
        <v>A</v>
      </c>
      <c r="Y757" s="361" t="str">
        <f t="shared" ca="1" si="58"/>
        <v/>
      </c>
      <c r="Z757" s="361" t="str">
        <f t="shared" ca="1" si="59"/>
        <v/>
      </c>
      <c r="AA757" s="483">
        <f>料單!$K$3</f>
        <v>0</v>
      </c>
      <c r="AB757" s="483" t="str">
        <f>料單!$L$3</f>
        <v>拉、KD</v>
      </c>
    </row>
    <row r="758" spans="1:28" x14ac:dyDescent="0.25">
      <c r="A758" s="174">
        <f t="shared" si="55"/>
        <v>757</v>
      </c>
      <c r="B758" s="174" t="str">
        <f ca="1">料單!$C$1</f>
        <v>2026101401</v>
      </c>
      <c r="C758" s="174">
        <f>料單!$C$2</f>
        <v>0</v>
      </c>
      <c r="D758" s="6">
        <f>板材才數分析.!B758</f>
        <v>26</v>
      </c>
      <c r="E758" s="6">
        <f>板材才數分析.!C758</f>
        <v>0</v>
      </c>
      <c r="F758" s="6">
        <f>板材才數分析.!D758</f>
        <v>26007</v>
      </c>
      <c r="G758" s="6" t="str">
        <f ca="1">板材才數分析.!E758</f>
        <v>中立板</v>
      </c>
      <c r="H758" s="6">
        <f ca="1">板材才數分析.!F758</f>
        <v>-36</v>
      </c>
      <c r="I758" s="6" t="str">
        <f ca="1">板材才數分析.!G758</f>
        <v>AA</v>
      </c>
      <c r="J758" s="6">
        <f ca="1">板材才數分析.!H758</f>
        <v>-22</v>
      </c>
      <c r="K758" s="6" t="str">
        <f ca="1">板材才數分析.!I758</f>
        <v/>
      </c>
      <c r="L758" s="6">
        <f ca="1">板材才數分析.!J758</f>
        <v>18</v>
      </c>
      <c r="M758" s="6">
        <f ca="1">板材才數分析.!K758</f>
        <v>0</v>
      </c>
      <c r="N758" s="6" t="str">
        <f ca="1">板材才數分析.!L758</f>
        <v/>
      </c>
      <c r="O758" s="6">
        <f ca="1">板材才數分析.!M758</f>
        <v>0</v>
      </c>
      <c r="P758" t="str">
        <f ca="1">表格15[[#This Row],[封邊色號]]</f>
        <v/>
      </c>
      <c r="Q758" s="174" t="str">
        <f ca="1">IF(VLOOKUP(F758,料單!$C:$P,14,FALSE)="","",VLOOKUP(F758,料單!$C:$P,14,FALSE))</f>
        <v/>
      </c>
      <c r="R758" s="174" t="str">
        <f ca="1">IF(VLOOKUP(F758,料單!$C:$Q,15,FALSE)="","",VLOOKUP(F758,料單!$C:$Q,15,FALSE))</f>
        <v>側</v>
      </c>
      <c r="S758" s="174" t="str">
        <f ca="1">IF(VLOOKUP(F758,料單!$C:$R,16,FALSE)="","",VLOOKUP(F758,料單!$C:$R,16,FALSE))</f>
        <v>排</v>
      </c>
      <c r="T758" s="174" t="str">
        <f ca="1">IF(VLOOKUP(F758,料單!$C:$S,17,FALSE)="","",VLOOKUP(F758,料單!$C:$S,17,FALSE))</f>
        <v/>
      </c>
      <c r="U758" s="174" t="str">
        <f ca="1">_xlfn.IFNA(VLOOKUP(VLOOKUP(F758,料單!C:T,18,FALSE),資料庫!AM:AN,2,FALSE),"A")</f>
        <v>A</v>
      </c>
      <c r="V758" s="174">
        <f ca="1">IF(VLOOKUP(F758,料單!C:U,19,FALSE)="","",VLOOKUP(F758,料單!C:U,19,FALSE))</f>
        <v>1</v>
      </c>
      <c r="W758" s="361" t="str">
        <f t="shared" ca="1" si="56"/>
        <v>A</v>
      </c>
      <c r="X758" s="361" t="str">
        <f t="shared" ca="1" si="57"/>
        <v>A</v>
      </c>
      <c r="Y758" s="361" t="str">
        <f t="shared" ca="1" si="58"/>
        <v/>
      </c>
      <c r="Z758" s="361" t="str">
        <f t="shared" ca="1" si="59"/>
        <v/>
      </c>
      <c r="AA758" s="483">
        <f>料單!$K$3</f>
        <v>0</v>
      </c>
      <c r="AB758" s="483" t="str">
        <f>料單!$L$3</f>
        <v>拉、KD</v>
      </c>
    </row>
    <row r="759" spans="1:28" x14ac:dyDescent="0.25">
      <c r="A759" s="174">
        <f t="shared" si="55"/>
        <v>758</v>
      </c>
      <c r="B759" s="174" t="str">
        <f ca="1">料單!$C$1</f>
        <v>2026101401</v>
      </c>
      <c r="C759" s="174">
        <f>料單!$C$2</f>
        <v>0</v>
      </c>
      <c r="D759" s="6">
        <f>板材才數分析.!B759</f>
        <v>26</v>
      </c>
      <c r="E759" s="6">
        <f>板材才數分析.!C759</f>
        <v>0</v>
      </c>
      <c r="F759" s="6">
        <f>板材才數分析.!D759</f>
        <v>26008</v>
      </c>
      <c r="G759" s="6" t="str">
        <f ca="1">板材才數分析.!E759</f>
        <v>活隔</v>
      </c>
      <c r="H759" s="6">
        <f ca="1">板材才數分析.!F759</f>
        <v>0</v>
      </c>
      <c r="I759" s="6" t="str">
        <f ca="1">板材才數分析.!G759</f>
        <v>AA</v>
      </c>
      <c r="J759" s="6">
        <f ca="1">板材才數分析.!H759</f>
        <v>-32</v>
      </c>
      <c r="K759" s="6" t="str">
        <f ca="1">板材才數分析.!I759</f>
        <v>AA</v>
      </c>
      <c r="L759" s="6">
        <f ca="1">板材才數分析.!J759</f>
        <v>18</v>
      </c>
      <c r="M759" s="6">
        <f ca="1">板材才數分析.!K759</f>
        <v>0</v>
      </c>
      <c r="N759" s="6" t="str">
        <f ca="1">板材才數分析.!L759</f>
        <v/>
      </c>
      <c r="O759" s="6">
        <f ca="1">板材才數分析.!M759</f>
        <v>0</v>
      </c>
      <c r="P759" t="str">
        <f ca="1">表格15[[#This Row],[封邊色號]]</f>
        <v/>
      </c>
      <c r="Q759" s="174" t="str">
        <f ca="1">IF(VLOOKUP(F759,料單!$C:$P,14,FALSE)="","",VLOOKUP(F759,料單!$C:$P,14,FALSE))</f>
        <v/>
      </c>
      <c r="R759" s="174" t="str">
        <f ca="1">IF(VLOOKUP(F759,料單!$C:$Q,15,FALSE)="","",VLOOKUP(F759,料單!$C:$Q,15,FALSE))</f>
        <v/>
      </c>
      <c r="S759" s="174" t="str">
        <f ca="1">IF(VLOOKUP(F759,料單!$C:$R,16,FALSE)="","",VLOOKUP(F759,料單!$C:$R,16,FALSE))</f>
        <v/>
      </c>
      <c r="T759" s="174" t="str">
        <f ca="1">IF(VLOOKUP(F759,料單!$C:$S,17,FALSE)="","",VLOOKUP(F759,料單!$C:$S,17,FALSE))</f>
        <v/>
      </c>
      <c r="U759" s="174" t="str">
        <f ca="1">_xlfn.IFNA(VLOOKUP(VLOOKUP(F759,料單!C:T,18,FALSE),資料庫!AM:AN,2,FALSE),"A")</f>
        <v>A</v>
      </c>
      <c r="V759" s="174">
        <f ca="1">IF(VLOOKUP(F759,料單!C:U,19,FALSE)="","",VLOOKUP(F759,料單!C:U,19,FALSE))</f>
        <v>1</v>
      </c>
      <c r="W759" s="361" t="str">
        <f t="shared" ca="1" si="56"/>
        <v>A</v>
      </c>
      <c r="X759" s="361" t="str">
        <f t="shared" ca="1" si="57"/>
        <v>A</v>
      </c>
      <c r="Y759" s="361" t="str">
        <f t="shared" ca="1" si="58"/>
        <v>A</v>
      </c>
      <c r="Z759" s="361" t="str">
        <f t="shared" ca="1" si="59"/>
        <v>A</v>
      </c>
      <c r="AA759" s="483">
        <f>料單!$K$3</f>
        <v>0</v>
      </c>
      <c r="AB759" s="483" t="str">
        <f>料單!$L$3</f>
        <v>拉、KD</v>
      </c>
    </row>
    <row r="760" spans="1:28" x14ac:dyDescent="0.25">
      <c r="A760" s="174">
        <f t="shared" si="55"/>
        <v>759</v>
      </c>
      <c r="B760" s="174" t="str">
        <f ca="1">料單!$C$1</f>
        <v>2026101401</v>
      </c>
      <c r="C760" s="174">
        <f>料單!$C$2</f>
        <v>0</v>
      </c>
      <c r="D760" s="6">
        <f>板材才數分析.!B760</f>
        <v>26</v>
      </c>
      <c r="E760" s="6">
        <f>板材才數分析.!C760</f>
        <v>0</v>
      </c>
      <c r="F760" s="6">
        <f>板材才數分析.!D760</f>
        <v>26009</v>
      </c>
      <c r="G760" s="6" t="str">
        <f ca="1">板材才數分析.!E760</f>
        <v>固隔</v>
      </c>
      <c r="H760" s="6">
        <f ca="1">板材才數分析.!F760</f>
        <v>0</v>
      </c>
      <c r="I760" s="6" t="str">
        <f ca="1">板材才數分析.!G760</f>
        <v>AA</v>
      </c>
      <c r="J760" s="6">
        <f ca="1">板材才數分析.!H760</f>
        <v>-22</v>
      </c>
      <c r="K760" s="6" t="str">
        <f ca="1">板材才數分析.!I760</f>
        <v/>
      </c>
      <c r="L760" s="6">
        <f ca="1">板材才數分析.!J760</f>
        <v>18</v>
      </c>
      <c r="M760" s="6">
        <f ca="1">板材才數分析.!K760</f>
        <v>0</v>
      </c>
      <c r="N760" s="6" t="str">
        <f ca="1">板材才數分析.!L760</f>
        <v/>
      </c>
      <c r="O760" s="6">
        <f ca="1">板材才數分析.!M760</f>
        <v>0</v>
      </c>
      <c r="P760" t="str">
        <f ca="1">表格15[[#This Row],[封邊色號]]</f>
        <v/>
      </c>
      <c r="Q760" s="174" t="str">
        <f ca="1">IF(VLOOKUP(F760,料單!$C:$P,14,FALSE)="","",VLOOKUP(F760,料單!$C:$P,14,FALSE))</f>
        <v/>
      </c>
      <c r="R760" s="174" t="str">
        <f ca="1">IF(VLOOKUP(F760,料單!$C:$Q,15,FALSE)="","",VLOOKUP(F760,料單!$C:$Q,15,FALSE))</f>
        <v>固</v>
      </c>
      <c r="S760" s="174" t="str">
        <f ca="1">IF(VLOOKUP(F760,料單!$C:$R,16,FALSE)="","",VLOOKUP(F760,料單!$C:$R,16,FALSE))</f>
        <v/>
      </c>
      <c r="T760" s="174" t="str">
        <f ca="1">IF(VLOOKUP(F760,料單!$C:$S,17,FALSE)="","",VLOOKUP(F760,料單!$C:$S,17,FALSE))</f>
        <v/>
      </c>
      <c r="U760" s="174" t="str">
        <f ca="1">_xlfn.IFNA(VLOOKUP(VLOOKUP(F760,料單!C:T,18,FALSE),資料庫!AM:AN,2,FALSE),"A")</f>
        <v>A</v>
      </c>
      <c r="V760" s="174">
        <f ca="1">IF(VLOOKUP(F760,料單!C:U,19,FALSE)="","",VLOOKUP(F760,料單!C:U,19,FALSE))</f>
        <v>1</v>
      </c>
      <c r="W760" s="361" t="str">
        <f t="shared" ca="1" si="56"/>
        <v>A</v>
      </c>
      <c r="X760" s="361" t="str">
        <f t="shared" ca="1" si="57"/>
        <v>A</v>
      </c>
      <c r="Y760" s="361" t="str">
        <f t="shared" ca="1" si="58"/>
        <v/>
      </c>
      <c r="Z760" s="361" t="str">
        <f t="shared" ca="1" si="59"/>
        <v/>
      </c>
      <c r="AA760" s="483">
        <f>料單!$K$3</f>
        <v>0</v>
      </c>
      <c r="AB760" s="483" t="str">
        <f>料單!$L$3</f>
        <v>拉、KD</v>
      </c>
    </row>
    <row r="761" spans="1:28" x14ac:dyDescent="0.25">
      <c r="A761" s="174">
        <f t="shared" si="55"/>
        <v>760</v>
      </c>
      <c r="B761" s="174" t="str">
        <f ca="1">料單!$C$1</f>
        <v>2026101401</v>
      </c>
      <c r="C761" s="174">
        <f>料單!$C$2</f>
        <v>0</v>
      </c>
      <c r="D761" s="6">
        <f>板材才數分析.!B761</f>
        <v>26</v>
      </c>
      <c r="E761" s="6">
        <f>板材才數分析.!C761</f>
        <v>0</v>
      </c>
      <c r="F761" s="6">
        <f>板材才數分析.!D761</f>
        <v>26010</v>
      </c>
      <c r="G761" s="6" t="str">
        <f ca="1">板材才數分析.!E761</f>
        <v>左門板</v>
      </c>
      <c r="H761" s="6">
        <f ca="1">板材才數分析.!F761</f>
        <v>0</v>
      </c>
      <c r="I761" s="6" t="str">
        <f ca="1">板材才數分析.!G761</f>
        <v>AA</v>
      </c>
      <c r="J761" s="6">
        <f ca="1">板材才數分析.!H761</f>
        <v>-4</v>
      </c>
      <c r="K761" s="6" t="str">
        <f ca="1">板材才數分析.!I761</f>
        <v>AA</v>
      </c>
      <c r="L761" s="6">
        <f ca="1">板材才數分析.!J761</f>
        <v>18</v>
      </c>
      <c r="M761" s="6">
        <f ca="1">板材才數分析.!K761</f>
        <v>0</v>
      </c>
      <c r="N761" s="6" t="str">
        <f ca="1">板材才數分析.!L761</f>
        <v/>
      </c>
      <c r="O761" s="6">
        <f ca="1">板材才數分析.!M761</f>
        <v>0</v>
      </c>
      <c r="P761" t="str">
        <f ca="1">表格15[[#This Row],[封邊色號]]</f>
        <v/>
      </c>
      <c r="Q761" s="174" t="str">
        <f ca="1">IF(VLOOKUP(F761,料單!$C:$P,14,FALSE)="","",VLOOKUP(F761,料單!$C:$P,14,FALSE))</f>
        <v>鉸2</v>
      </c>
      <c r="R761" s="174" t="str">
        <f ca="1">IF(VLOOKUP(F761,料單!$C:$Q,15,FALSE)="","",VLOOKUP(F761,料單!$C:$Q,15,FALSE))</f>
        <v/>
      </c>
      <c r="S761" s="174" t="str">
        <f ca="1">IF(VLOOKUP(F761,料單!$C:$R,16,FALSE)="","",VLOOKUP(F761,料單!$C:$R,16,FALSE))</f>
        <v/>
      </c>
      <c r="T761" s="174" t="str">
        <f ca="1">IF(VLOOKUP(F761,料單!$C:$S,17,FALSE)="","",VLOOKUP(F761,料單!$C:$S,17,FALSE))</f>
        <v/>
      </c>
      <c r="U761" s="174" t="str">
        <f ca="1">_xlfn.IFNA(VLOOKUP(VLOOKUP(F761,料單!C:T,18,FALSE),資料庫!AM:AN,2,FALSE),"A")</f>
        <v>A</v>
      </c>
      <c r="V761" s="174">
        <f ca="1">IF(VLOOKUP(F761,料單!C:U,19,FALSE)="","",VLOOKUP(F761,料單!C:U,19,FALSE))</f>
        <v>1</v>
      </c>
      <c r="W761" s="361" t="str">
        <f t="shared" ca="1" si="56"/>
        <v>A</v>
      </c>
      <c r="X761" s="361" t="str">
        <f t="shared" ca="1" si="57"/>
        <v>A</v>
      </c>
      <c r="Y761" s="361" t="str">
        <f t="shared" ca="1" si="58"/>
        <v>A</v>
      </c>
      <c r="Z761" s="361" t="str">
        <f t="shared" ca="1" si="59"/>
        <v>A</v>
      </c>
      <c r="AA761" s="483">
        <f>料單!$K$3</f>
        <v>0</v>
      </c>
      <c r="AB761" s="483" t="str">
        <f>料單!$L$3</f>
        <v>拉、KD</v>
      </c>
    </row>
    <row r="762" spans="1:28" x14ac:dyDescent="0.25">
      <c r="A762" s="174">
        <f t="shared" si="55"/>
        <v>761</v>
      </c>
      <c r="B762" s="174" t="str">
        <f ca="1">料單!$C$1</f>
        <v>2026101401</v>
      </c>
      <c r="C762" s="174">
        <f>料單!$C$2</f>
        <v>0</v>
      </c>
      <c r="D762" s="6">
        <f>板材才數分析.!B762</f>
        <v>26</v>
      </c>
      <c r="E762" s="6">
        <f>板材才數分析.!C762</f>
        <v>0</v>
      </c>
      <c r="F762" s="6">
        <f>板材才數分析.!D762</f>
        <v>26011</v>
      </c>
      <c r="G762" s="6" t="str">
        <f ca="1">板材才數分析.!E762</f>
        <v>右門板</v>
      </c>
      <c r="H762" s="6">
        <f ca="1">板材才數分析.!F762</f>
        <v>0</v>
      </c>
      <c r="I762" s="6" t="str">
        <f ca="1">板材才數分析.!G762</f>
        <v>AA</v>
      </c>
      <c r="J762" s="6">
        <f ca="1">板材才數分析.!H762</f>
        <v>-4</v>
      </c>
      <c r="K762" s="6" t="str">
        <f ca="1">板材才數分析.!I762</f>
        <v>AA</v>
      </c>
      <c r="L762" s="6">
        <f ca="1">板材才數分析.!J762</f>
        <v>18</v>
      </c>
      <c r="M762" s="6">
        <f ca="1">板材才數分析.!K762</f>
        <v>0</v>
      </c>
      <c r="N762" s="6">
        <f ca="1">板材才數分析.!L762</f>
        <v>0</v>
      </c>
      <c r="O762" s="6">
        <f ca="1">板材才數分析.!M762</f>
        <v>0</v>
      </c>
      <c r="P762" t="str">
        <f ca="1">表格15[[#This Row],[封邊色號]]</f>
        <v/>
      </c>
      <c r="Q762" s="174" t="str">
        <f ca="1">IF(VLOOKUP(F762,料單!$C:$P,14,FALSE)="","",VLOOKUP(F762,料單!$C:$P,14,FALSE))</f>
        <v>鉸2</v>
      </c>
      <c r="R762" s="174" t="str">
        <f ca="1">IF(VLOOKUP(F762,料單!$C:$Q,15,FALSE)="","",VLOOKUP(F762,料單!$C:$Q,15,FALSE))</f>
        <v/>
      </c>
      <c r="S762" s="174" t="str">
        <f ca="1">IF(VLOOKUP(F762,料單!$C:$R,16,FALSE)="","",VLOOKUP(F762,料單!$C:$R,16,FALSE))</f>
        <v/>
      </c>
      <c r="T762" s="174" t="str">
        <f ca="1">IF(VLOOKUP(F762,料單!$C:$S,17,FALSE)="","",VLOOKUP(F762,料單!$C:$S,17,FALSE))</f>
        <v/>
      </c>
      <c r="U762" s="174" t="str">
        <f ca="1">_xlfn.IFNA(VLOOKUP(VLOOKUP(F762,料單!C:T,18,FALSE),資料庫!AM:AN,2,FALSE),"A")</f>
        <v>A</v>
      </c>
      <c r="V762" s="174">
        <f ca="1">IF(VLOOKUP(F762,料單!C:U,19,FALSE)="","",VLOOKUP(F762,料單!C:U,19,FALSE))</f>
        <v>1</v>
      </c>
      <c r="W762" s="361" t="str">
        <f t="shared" ca="1" si="56"/>
        <v>A</v>
      </c>
      <c r="X762" s="361" t="str">
        <f t="shared" ca="1" si="57"/>
        <v>A</v>
      </c>
      <c r="Y762" s="361" t="str">
        <f t="shared" ca="1" si="58"/>
        <v>A</v>
      </c>
      <c r="Z762" s="361" t="str">
        <f t="shared" ca="1" si="59"/>
        <v>A</v>
      </c>
      <c r="AA762" s="483">
        <f>料單!$K$3</f>
        <v>0</v>
      </c>
      <c r="AB762" s="483" t="str">
        <f>料單!$L$3</f>
        <v>拉、KD</v>
      </c>
    </row>
    <row r="763" spans="1:28" x14ac:dyDescent="0.25">
      <c r="A763" s="174">
        <f t="shared" si="55"/>
        <v>762</v>
      </c>
      <c r="B763" s="174" t="str">
        <f ca="1">料單!$C$1</f>
        <v>2026101401</v>
      </c>
      <c r="C763" s="174">
        <f>料單!$C$2</f>
        <v>0</v>
      </c>
      <c r="D763" s="6">
        <f>板材才數分析.!B763</f>
        <v>26</v>
      </c>
      <c r="E763" s="6">
        <f>板材才數分析.!C763</f>
        <v>0</v>
      </c>
      <c r="F763" s="6">
        <f>板材才數分析.!D763</f>
        <v>26012</v>
      </c>
      <c r="G763" s="6">
        <f ca="1">板材才數分析.!E763</f>
        <v>0</v>
      </c>
      <c r="H763" s="6">
        <f ca="1">板材才數分析.!F763</f>
        <v>0</v>
      </c>
      <c r="I763" s="6" t="str">
        <f ca="1">板材才數分析.!G763</f>
        <v/>
      </c>
      <c r="J763" s="6">
        <f ca="1">板材才數分析.!H763</f>
        <v>0</v>
      </c>
      <c r="K763" s="6" t="str">
        <f ca="1">板材才數分析.!I763</f>
        <v/>
      </c>
      <c r="L763" s="6">
        <f ca="1">板材才數分析.!J763</f>
        <v>0</v>
      </c>
      <c r="M763" s="6">
        <f ca="1">板材才數分析.!K763</f>
        <v>0</v>
      </c>
      <c r="N763" s="6">
        <f ca="1">板材才數分析.!L763</f>
        <v>0</v>
      </c>
      <c r="O763" s="6">
        <f ca="1">板材才數分析.!M763</f>
        <v>0</v>
      </c>
      <c r="P763" t="str">
        <f ca="1">表格15[[#This Row],[封邊色號]]</f>
        <v/>
      </c>
      <c r="Q763" s="174" t="str">
        <f ca="1">IF(VLOOKUP(F763,料單!$C:$P,14,FALSE)="","",VLOOKUP(F763,料單!$C:$P,14,FALSE))</f>
        <v/>
      </c>
      <c r="R763" s="174" t="str">
        <f ca="1">IF(VLOOKUP(F763,料單!$C:$Q,15,FALSE)="","",VLOOKUP(F763,料單!$C:$Q,15,FALSE))</f>
        <v/>
      </c>
      <c r="S763" s="174" t="str">
        <f ca="1">IF(VLOOKUP(F763,料單!$C:$R,16,FALSE)="","",VLOOKUP(F763,料單!$C:$R,16,FALSE))</f>
        <v/>
      </c>
      <c r="T763" s="174" t="str">
        <f ca="1">IF(VLOOKUP(F763,料單!$C:$S,17,FALSE)="","",VLOOKUP(F763,料單!$C:$S,17,FALSE))</f>
        <v/>
      </c>
      <c r="U763" s="174" t="str">
        <f ca="1">_xlfn.IFNA(VLOOKUP(VLOOKUP(F763,料單!C:T,18,FALSE),資料庫!AM:AN,2,FALSE),"A")</f>
        <v>A</v>
      </c>
      <c r="V763" s="174" t="str">
        <f ca="1">IF(VLOOKUP(F763,料單!C:U,19,FALSE)="","",VLOOKUP(F763,料單!C:U,19,FALSE))</f>
        <v/>
      </c>
      <c r="W763" s="361" t="str">
        <f t="shared" ca="1" si="56"/>
        <v/>
      </c>
      <c r="X763" s="361" t="str">
        <f t="shared" ca="1" si="57"/>
        <v/>
      </c>
      <c r="Y763" s="361" t="str">
        <f t="shared" ca="1" si="58"/>
        <v/>
      </c>
      <c r="Z763" s="361" t="str">
        <f t="shared" ca="1" si="59"/>
        <v/>
      </c>
      <c r="AA763" s="483">
        <f>料單!$K$3</f>
        <v>0</v>
      </c>
      <c r="AB763" s="483" t="str">
        <f>料單!$L$3</f>
        <v>拉、KD</v>
      </c>
    </row>
    <row r="764" spans="1:28" x14ac:dyDescent="0.25">
      <c r="A764" s="174">
        <f t="shared" si="55"/>
        <v>763</v>
      </c>
      <c r="B764" s="174" t="str">
        <f ca="1">料單!$C$1</f>
        <v>2026101401</v>
      </c>
      <c r="C764" s="174">
        <f>料單!$C$2</f>
        <v>0</v>
      </c>
      <c r="D764" s="6">
        <f>板材才數分析.!B764</f>
        <v>26</v>
      </c>
      <c r="E764" s="6">
        <f>板材才數分析.!C764</f>
        <v>0</v>
      </c>
      <c r="F764" s="6">
        <f>板材才數分析.!D764</f>
        <v>26013</v>
      </c>
      <c r="G764" s="6">
        <f ca="1">板材才數分析.!E764</f>
        <v>0</v>
      </c>
      <c r="H764" s="6">
        <f ca="1">板材才數分析.!F764</f>
        <v>0</v>
      </c>
      <c r="I764" s="6" t="str">
        <f ca="1">板材才數分析.!G764</f>
        <v/>
      </c>
      <c r="J764" s="6">
        <f ca="1">板材才數分析.!H764</f>
        <v>0</v>
      </c>
      <c r="K764" s="6" t="str">
        <f ca="1">板材才數分析.!I764</f>
        <v/>
      </c>
      <c r="L764" s="6">
        <f ca="1">板材才數分析.!J764</f>
        <v>0</v>
      </c>
      <c r="M764" s="6">
        <f ca="1">板材才數分析.!K764</f>
        <v>0</v>
      </c>
      <c r="N764" s="6">
        <f ca="1">板材才數分析.!L764</f>
        <v>0</v>
      </c>
      <c r="O764" s="6">
        <f ca="1">板材才數分析.!M764</f>
        <v>0</v>
      </c>
      <c r="P764" t="str">
        <f ca="1">表格15[[#This Row],[封邊色號]]</f>
        <v/>
      </c>
      <c r="Q764" s="174" t="str">
        <f ca="1">IF(VLOOKUP(F764,料單!$C:$P,14,FALSE)="","",VLOOKUP(F764,料單!$C:$P,14,FALSE))</f>
        <v/>
      </c>
      <c r="R764" s="174" t="str">
        <f ca="1">IF(VLOOKUP(F764,料單!$C:$Q,15,FALSE)="","",VLOOKUP(F764,料單!$C:$Q,15,FALSE))</f>
        <v/>
      </c>
      <c r="S764" s="174" t="str">
        <f ca="1">IF(VLOOKUP(F764,料單!$C:$R,16,FALSE)="","",VLOOKUP(F764,料單!$C:$R,16,FALSE))</f>
        <v/>
      </c>
      <c r="T764" s="174" t="str">
        <f ca="1">IF(VLOOKUP(F764,料單!$C:$S,17,FALSE)="","",VLOOKUP(F764,料單!$C:$S,17,FALSE))</f>
        <v/>
      </c>
      <c r="U764" s="174" t="str">
        <f ca="1">_xlfn.IFNA(VLOOKUP(VLOOKUP(F764,料單!C:T,18,FALSE),資料庫!AM:AN,2,FALSE),"A")</f>
        <v>A</v>
      </c>
      <c r="V764" s="174" t="str">
        <f ca="1">IF(VLOOKUP(F764,料單!C:U,19,FALSE)="","",VLOOKUP(F764,料單!C:U,19,FALSE))</f>
        <v/>
      </c>
      <c r="W764" s="361" t="str">
        <f t="shared" ca="1" si="56"/>
        <v/>
      </c>
      <c r="X764" s="361" t="str">
        <f t="shared" ca="1" si="57"/>
        <v/>
      </c>
      <c r="Y764" s="361" t="str">
        <f t="shared" ca="1" si="58"/>
        <v/>
      </c>
      <c r="Z764" s="361" t="str">
        <f t="shared" ca="1" si="59"/>
        <v/>
      </c>
      <c r="AA764" s="483">
        <f>料單!$K$3</f>
        <v>0</v>
      </c>
      <c r="AB764" s="483" t="str">
        <f>料單!$L$3</f>
        <v>拉、KD</v>
      </c>
    </row>
    <row r="765" spans="1:28" x14ac:dyDescent="0.25">
      <c r="A765" s="174">
        <f t="shared" si="55"/>
        <v>764</v>
      </c>
      <c r="B765" s="174" t="str">
        <f ca="1">料單!$C$1</f>
        <v>2026101401</v>
      </c>
      <c r="C765" s="174">
        <f>料單!$C$2</f>
        <v>0</v>
      </c>
      <c r="D765" s="6">
        <f>板材才數分析.!B765</f>
        <v>26</v>
      </c>
      <c r="E765" s="6">
        <f>板材才數分析.!C765</f>
        <v>0</v>
      </c>
      <c r="F765" s="6">
        <f>板材才數分析.!D765</f>
        <v>26014</v>
      </c>
      <c r="G765" s="6">
        <f ca="1">板材才數分析.!E765</f>
        <v>0</v>
      </c>
      <c r="H765" s="6">
        <f ca="1">板材才數分析.!F765</f>
        <v>0</v>
      </c>
      <c r="I765" s="6" t="str">
        <f ca="1">板材才數分析.!G765</f>
        <v/>
      </c>
      <c r="J765" s="6">
        <f ca="1">板材才數分析.!H765</f>
        <v>0</v>
      </c>
      <c r="K765" s="6" t="str">
        <f ca="1">板材才數分析.!I765</f>
        <v/>
      </c>
      <c r="L765" s="6">
        <f ca="1">板材才數分析.!J765</f>
        <v>0</v>
      </c>
      <c r="M765" s="6">
        <f ca="1">板材才數分析.!K765</f>
        <v>0</v>
      </c>
      <c r="N765" s="6">
        <f ca="1">板材才數分析.!L765</f>
        <v>0</v>
      </c>
      <c r="O765" s="6">
        <f ca="1">板材才數分析.!M765</f>
        <v>0</v>
      </c>
      <c r="P765" t="str">
        <f ca="1">表格15[[#This Row],[封邊色號]]</f>
        <v/>
      </c>
      <c r="Q765" s="174" t="str">
        <f ca="1">IF(VLOOKUP(F765,料單!$C:$P,14,FALSE)="","",VLOOKUP(F765,料單!$C:$P,14,FALSE))</f>
        <v/>
      </c>
      <c r="R765" s="174" t="str">
        <f ca="1">IF(VLOOKUP(F765,料單!$C:$Q,15,FALSE)="","",VLOOKUP(F765,料單!$C:$Q,15,FALSE))</f>
        <v/>
      </c>
      <c r="S765" s="174" t="str">
        <f ca="1">IF(VLOOKUP(F765,料單!$C:$R,16,FALSE)="","",VLOOKUP(F765,料單!$C:$R,16,FALSE))</f>
        <v/>
      </c>
      <c r="T765" s="174" t="str">
        <f ca="1">IF(VLOOKUP(F765,料單!$C:$S,17,FALSE)="","",VLOOKUP(F765,料單!$C:$S,17,FALSE))</f>
        <v/>
      </c>
      <c r="U765" s="174" t="str">
        <f ca="1">_xlfn.IFNA(VLOOKUP(VLOOKUP(F765,料單!C:T,18,FALSE),資料庫!AM:AN,2,FALSE),"A")</f>
        <v>A</v>
      </c>
      <c r="V765" s="174" t="str">
        <f ca="1">IF(VLOOKUP(F765,料單!C:U,19,FALSE)="","",VLOOKUP(F765,料單!C:U,19,FALSE))</f>
        <v/>
      </c>
      <c r="W765" s="361" t="str">
        <f t="shared" ca="1" si="56"/>
        <v/>
      </c>
      <c r="X765" s="361" t="str">
        <f t="shared" ca="1" si="57"/>
        <v/>
      </c>
      <c r="Y765" s="361" t="str">
        <f t="shared" ca="1" si="58"/>
        <v/>
      </c>
      <c r="Z765" s="361" t="str">
        <f t="shared" ca="1" si="59"/>
        <v/>
      </c>
      <c r="AA765" s="483">
        <f>料單!$K$3</f>
        <v>0</v>
      </c>
      <c r="AB765" s="483" t="str">
        <f>料單!$L$3</f>
        <v>拉、KD</v>
      </c>
    </row>
    <row r="766" spans="1:28" x14ac:dyDescent="0.25">
      <c r="A766" s="174">
        <f t="shared" si="55"/>
        <v>765</v>
      </c>
      <c r="B766" s="174" t="str">
        <f ca="1">料單!$C$1</f>
        <v>2026101401</v>
      </c>
      <c r="C766" s="174">
        <f>料單!$C$2</f>
        <v>0</v>
      </c>
      <c r="D766" s="6">
        <f>板材才數分析.!B766</f>
        <v>26</v>
      </c>
      <c r="E766" s="6">
        <f>板材才數分析.!C766</f>
        <v>0</v>
      </c>
      <c r="F766" s="6">
        <f>板材才數分析.!D766</f>
        <v>26015</v>
      </c>
      <c r="G766" s="6">
        <f ca="1">板材才數分析.!E766</f>
        <v>0</v>
      </c>
      <c r="H766" s="6">
        <f ca="1">板材才數分析.!F766</f>
        <v>0</v>
      </c>
      <c r="I766" s="6" t="str">
        <f ca="1">板材才數分析.!G766</f>
        <v/>
      </c>
      <c r="J766" s="6">
        <f ca="1">板材才數分析.!H766</f>
        <v>0</v>
      </c>
      <c r="K766" s="6" t="str">
        <f ca="1">板材才數分析.!I766</f>
        <v/>
      </c>
      <c r="L766" s="6">
        <f ca="1">板材才數分析.!J766</f>
        <v>0</v>
      </c>
      <c r="M766" s="6">
        <f ca="1">板材才數分析.!K766</f>
        <v>0</v>
      </c>
      <c r="N766" s="6">
        <f ca="1">板材才數分析.!L766</f>
        <v>0</v>
      </c>
      <c r="O766" s="6">
        <f ca="1">板材才數分析.!M766</f>
        <v>0</v>
      </c>
      <c r="P766" t="str">
        <f ca="1">表格15[[#This Row],[封邊色號]]</f>
        <v/>
      </c>
      <c r="Q766" s="174" t="str">
        <f ca="1">IF(VLOOKUP(F766,料單!$C:$P,14,FALSE)="","",VLOOKUP(F766,料單!$C:$P,14,FALSE))</f>
        <v/>
      </c>
      <c r="R766" s="174" t="str">
        <f ca="1">IF(VLOOKUP(F766,料單!$C:$Q,15,FALSE)="","",VLOOKUP(F766,料單!$C:$Q,15,FALSE))</f>
        <v/>
      </c>
      <c r="S766" s="174" t="str">
        <f ca="1">IF(VLOOKUP(F766,料單!$C:$R,16,FALSE)="","",VLOOKUP(F766,料單!$C:$R,16,FALSE))</f>
        <v/>
      </c>
      <c r="T766" s="174" t="str">
        <f ca="1">IF(VLOOKUP(F766,料單!$C:$S,17,FALSE)="","",VLOOKUP(F766,料單!$C:$S,17,FALSE))</f>
        <v/>
      </c>
      <c r="U766" s="174" t="str">
        <f ca="1">_xlfn.IFNA(VLOOKUP(VLOOKUP(F766,料單!C:T,18,FALSE),資料庫!AM:AN,2,FALSE),"A")</f>
        <v>A</v>
      </c>
      <c r="V766" s="174" t="str">
        <f ca="1">IF(VLOOKUP(F766,料單!C:U,19,FALSE)="","",VLOOKUP(F766,料單!C:U,19,FALSE))</f>
        <v/>
      </c>
      <c r="W766" s="361" t="str">
        <f t="shared" ca="1" si="56"/>
        <v/>
      </c>
      <c r="X766" s="361" t="str">
        <f t="shared" ca="1" si="57"/>
        <v/>
      </c>
      <c r="Y766" s="361" t="str">
        <f t="shared" ca="1" si="58"/>
        <v/>
      </c>
      <c r="Z766" s="361" t="str">
        <f t="shared" ca="1" si="59"/>
        <v/>
      </c>
      <c r="AA766" s="483">
        <f>料單!$K$3</f>
        <v>0</v>
      </c>
      <c r="AB766" s="483" t="str">
        <f>料單!$L$3</f>
        <v>拉、KD</v>
      </c>
    </row>
    <row r="767" spans="1:28" x14ac:dyDescent="0.25">
      <c r="A767" s="174">
        <f t="shared" si="55"/>
        <v>766</v>
      </c>
      <c r="B767" s="174" t="str">
        <f ca="1">料單!$C$1</f>
        <v>2026101401</v>
      </c>
      <c r="C767" s="174">
        <f>料單!$C$2</f>
        <v>0</v>
      </c>
      <c r="D767" s="6">
        <f>板材才數分析.!B767</f>
        <v>26</v>
      </c>
      <c r="E767" s="6">
        <f>板材才數分析.!C767</f>
        <v>0</v>
      </c>
      <c r="F767" s="6">
        <f>板材才數分析.!D767</f>
        <v>26016</v>
      </c>
      <c r="G767" s="6">
        <f ca="1">板材才數分析.!E767</f>
        <v>0</v>
      </c>
      <c r="H767" s="6">
        <f ca="1">板材才數分析.!F767</f>
        <v>0</v>
      </c>
      <c r="I767" s="6" t="str">
        <f ca="1">板材才數分析.!G767</f>
        <v/>
      </c>
      <c r="J767" s="6">
        <f ca="1">板材才數分析.!H767</f>
        <v>0</v>
      </c>
      <c r="K767" s="6" t="str">
        <f ca="1">板材才數分析.!I767</f>
        <v/>
      </c>
      <c r="L767" s="6">
        <f ca="1">板材才數分析.!J767</f>
        <v>0</v>
      </c>
      <c r="M767" s="6">
        <f ca="1">板材才數分析.!K767</f>
        <v>0</v>
      </c>
      <c r="N767" s="6">
        <f ca="1">板材才數分析.!L767</f>
        <v>0</v>
      </c>
      <c r="O767" s="6">
        <f ca="1">板材才數分析.!M767</f>
        <v>0</v>
      </c>
      <c r="P767" t="str">
        <f ca="1">表格15[[#This Row],[封邊色號]]</f>
        <v/>
      </c>
      <c r="Q767" s="174" t="str">
        <f ca="1">IF(VLOOKUP(F767,料單!$C:$P,14,FALSE)="","",VLOOKUP(F767,料單!$C:$P,14,FALSE))</f>
        <v/>
      </c>
      <c r="R767" s="174" t="str">
        <f ca="1">IF(VLOOKUP(F767,料單!$C:$Q,15,FALSE)="","",VLOOKUP(F767,料單!$C:$Q,15,FALSE))</f>
        <v/>
      </c>
      <c r="S767" s="174" t="str">
        <f ca="1">IF(VLOOKUP(F767,料單!$C:$R,16,FALSE)="","",VLOOKUP(F767,料單!$C:$R,16,FALSE))</f>
        <v/>
      </c>
      <c r="T767" s="174" t="str">
        <f ca="1">IF(VLOOKUP(F767,料單!$C:$S,17,FALSE)="","",VLOOKUP(F767,料單!$C:$S,17,FALSE))</f>
        <v/>
      </c>
      <c r="U767" s="174" t="str">
        <f ca="1">_xlfn.IFNA(VLOOKUP(VLOOKUP(F767,料單!C:T,18,FALSE),資料庫!AM:AN,2,FALSE),"A")</f>
        <v>A</v>
      </c>
      <c r="V767" s="174" t="str">
        <f ca="1">IF(VLOOKUP(F767,料單!C:U,19,FALSE)="","",VLOOKUP(F767,料單!C:U,19,FALSE))</f>
        <v/>
      </c>
      <c r="W767" s="361" t="str">
        <f t="shared" ca="1" si="56"/>
        <v/>
      </c>
      <c r="X767" s="361" t="str">
        <f t="shared" ca="1" si="57"/>
        <v/>
      </c>
      <c r="Y767" s="361" t="str">
        <f t="shared" ca="1" si="58"/>
        <v/>
      </c>
      <c r="Z767" s="361" t="str">
        <f t="shared" ca="1" si="59"/>
        <v/>
      </c>
      <c r="AA767" s="483">
        <f>料單!$K$3</f>
        <v>0</v>
      </c>
      <c r="AB767" s="483" t="str">
        <f>料單!$L$3</f>
        <v>拉、KD</v>
      </c>
    </row>
    <row r="768" spans="1:28" x14ac:dyDescent="0.25">
      <c r="A768" s="174">
        <f t="shared" si="55"/>
        <v>767</v>
      </c>
      <c r="B768" s="174" t="str">
        <f ca="1">料單!$C$1</f>
        <v>2026101401</v>
      </c>
      <c r="C768" s="174">
        <f>料單!$C$2</f>
        <v>0</v>
      </c>
      <c r="D768" s="6">
        <f>板材才數分析.!B768</f>
        <v>26</v>
      </c>
      <c r="E768" s="6">
        <f>板材才數分析.!C768</f>
        <v>0</v>
      </c>
      <c r="F768" s="6">
        <f>板材才數分析.!D768</f>
        <v>26017</v>
      </c>
      <c r="G768" s="6">
        <f ca="1">板材才數分析.!E768</f>
        <v>0</v>
      </c>
      <c r="H768" s="6">
        <f ca="1">板材才數分析.!F768</f>
        <v>0</v>
      </c>
      <c r="I768" s="6" t="str">
        <f ca="1">板材才數分析.!G768</f>
        <v/>
      </c>
      <c r="J768" s="6">
        <f ca="1">板材才數分析.!H768</f>
        <v>0</v>
      </c>
      <c r="K768" s="6" t="str">
        <f ca="1">板材才數分析.!I768</f>
        <v/>
      </c>
      <c r="L768" s="6">
        <f ca="1">板材才數分析.!J768</f>
        <v>0</v>
      </c>
      <c r="M768" s="6">
        <f ca="1">板材才數分析.!K768</f>
        <v>0</v>
      </c>
      <c r="N768" s="6">
        <f ca="1">板材才數分析.!L768</f>
        <v>0</v>
      </c>
      <c r="O768" s="6">
        <f ca="1">板材才數分析.!M768</f>
        <v>0</v>
      </c>
      <c r="P768" t="str">
        <f ca="1">表格15[[#This Row],[封邊色號]]</f>
        <v/>
      </c>
      <c r="Q768" s="174" t="str">
        <f ca="1">IF(VLOOKUP(F768,料單!$C:$P,14,FALSE)="","",VLOOKUP(F768,料單!$C:$P,14,FALSE))</f>
        <v/>
      </c>
      <c r="R768" s="174" t="str">
        <f ca="1">IF(VLOOKUP(F768,料單!$C:$Q,15,FALSE)="","",VLOOKUP(F768,料單!$C:$Q,15,FALSE))</f>
        <v/>
      </c>
      <c r="S768" s="174" t="str">
        <f ca="1">IF(VLOOKUP(F768,料單!$C:$R,16,FALSE)="","",VLOOKUP(F768,料單!$C:$R,16,FALSE))</f>
        <v/>
      </c>
      <c r="T768" s="174" t="str">
        <f ca="1">IF(VLOOKUP(F768,料單!$C:$S,17,FALSE)="","",VLOOKUP(F768,料單!$C:$S,17,FALSE))</f>
        <v/>
      </c>
      <c r="U768" s="174" t="str">
        <f ca="1">_xlfn.IFNA(VLOOKUP(VLOOKUP(F768,料單!C:T,18,FALSE),資料庫!AM:AN,2,FALSE),"A")</f>
        <v>A</v>
      </c>
      <c r="V768" s="174" t="str">
        <f ca="1">IF(VLOOKUP(F768,料單!C:U,19,FALSE)="","",VLOOKUP(F768,料單!C:U,19,FALSE))</f>
        <v/>
      </c>
      <c r="W768" s="361" t="str">
        <f t="shared" ca="1" si="56"/>
        <v/>
      </c>
      <c r="X768" s="361" t="str">
        <f t="shared" ca="1" si="57"/>
        <v/>
      </c>
      <c r="Y768" s="361" t="str">
        <f t="shared" ca="1" si="58"/>
        <v/>
      </c>
      <c r="Z768" s="361" t="str">
        <f t="shared" ca="1" si="59"/>
        <v/>
      </c>
      <c r="AA768" s="483">
        <f>料單!$K$3</f>
        <v>0</v>
      </c>
      <c r="AB768" s="483" t="str">
        <f>料單!$L$3</f>
        <v>拉、KD</v>
      </c>
    </row>
    <row r="769" spans="1:28" x14ac:dyDescent="0.25">
      <c r="A769" s="174">
        <f t="shared" si="55"/>
        <v>768</v>
      </c>
      <c r="B769" s="174" t="str">
        <f ca="1">料單!$C$1</f>
        <v>2026101401</v>
      </c>
      <c r="C769" s="174">
        <f>料單!$C$2</f>
        <v>0</v>
      </c>
      <c r="D769" s="6">
        <f>板材才數分析.!B769</f>
        <v>26</v>
      </c>
      <c r="E769" s="6">
        <f>板材才數分析.!C769</f>
        <v>0</v>
      </c>
      <c r="F769" s="6">
        <f>板材才數分析.!D769</f>
        <v>26018</v>
      </c>
      <c r="G769" s="6">
        <f ca="1">板材才數分析.!E769</f>
        <v>0</v>
      </c>
      <c r="H769" s="6">
        <f ca="1">板材才數分析.!F769</f>
        <v>0</v>
      </c>
      <c r="I769" s="6" t="str">
        <f ca="1">板材才數分析.!G769</f>
        <v/>
      </c>
      <c r="J769" s="6">
        <f ca="1">板材才數分析.!H769</f>
        <v>0</v>
      </c>
      <c r="K769" s="6" t="str">
        <f ca="1">板材才數分析.!I769</f>
        <v/>
      </c>
      <c r="L769" s="6">
        <f ca="1">板材才數分析.!J769</f>
        <v>0</v>
      </c>
      <c r="M769" s="6">
        <f ca="1">板材才數分析.!K769</f>
        <v>0</v>
      </c>
      <c r="N769" s="6">
        <f ca="1">板材才數分析.!L769</f>
        <v>0</v>
      </c>
      <c r="O769" s="6">
        <f ca="1">板材才數分析.!M769</f>
        <v>0</v>
      </c>
      <c r="P769" t="str">
        <f ca="1">表格15[[#This Row],[封邊色號]]</f>
        <v/>
      </c>
      <c r="Q769" s="174" t="str">
        <f ca="1">IF(VLOOKUP(F769,料單!$C:$P,14,FALSE)="","",VLOOKUP(F769,料單!$C:$P,14,FALSE))</f>
        <v/>
      </c>
      <c r="R769" s="174" t="str">
        <f ca="1">IF(VLOOKUP(F769,料單!$C:$Q,15,FALSE)="","",VLOOKUP(F769,料單!$C:$Q,15,FALSE))</f>
        <v/>
      </c>
      <c r="S769" s="174" t="str">
        <f ca="1">IF(VLOOKUP(F769,料單!$C:$R,16,FALSE)="","",VLOOKUP(F769,料單!$C:$R,16,FALSE))</f>
        <v/>
      </c>
      <c r="T769" s="174" t="str">
        <f ca="1">IF(VLOOKUP(F769,料單!$C:$S,17,FALSE)="","",VLOOKUP(F769,料單!$C:$S,17,FALSE))</f>
        <v/>
      </c>
      <c r="U769" s="174" t="str">
        <f ca="1">_xlfn.IFNA(VLOOKUP(VLOOKUP(F769,料單!C:T,18,FALSE),資料庫!AM:AN,2,FALSE),"A")</f>
        <v>A</v>
      </c>
      <c r="V769" s="174" t="str">
        <f ca="1">IF(VLOOKUP(F769,料單!C:U,19,FALSE)="","",VLOOKUP(F769,料單!C:U,19,FALSE))</f>
        <v/>
      </c>
      <c r="W769" s="361" t="str">
        <f t="shared" ca="1" si="56"/>
        <v/>
      </c>
      <c r="X769" s="361" t="str">
        <f t="shared" ca="1" si="57"/>
        <v/>
      </c>
      <c r="Y769" s="361" t="str">
        <f t="shared" ca="1" si="58"/>
        <v/>
      </c>
      <c r="Z769" s="361" t="str">
        <f t="shared" ca="1" si="59"/>
        <v/>
      </c>
      <c r="AA769" s="483">
        <f>料單!$K$3</f>
        <v>0</v>
      </c>
      <c r="AB769" s="483" t="str">
        <f>料單!$L$3</f>
        <v>拉、KD</v>
      </c>
    </row>
    <row r="770" spans="1:28" x14ac:dyDescent="0.25">
      <c r="A770" s="174">
        <f t="shared" si="55"/>
        <v>769</v>
      </c>
      <c r="B770" s="174" t="str">
        <f ca="1">料單!$C$1</f>
        <v>2026101401</v>
      </c>
      <c r="C770" s="174">
        <f>料單!$C$2</f>
        <v>0</v>
      </c>
      <c r="D770" s="6">
        <f>板材才數分析.!B770</f>
        <v>26</v>
      </c>
      <c r="E770" s="6">
        <f>板材才數分析.!C770</f>
        <v>0</v>
      </c>
      <c r="F770" s="6">
        <f>板材才數分析.!D770</f>
        <v>26019</v>
      </c>
      <c r="G770" s="6">
        <f ca="1">板材才數分析.!E770</f>
        <v>0</v>
      </c>
      <c r="H770" s="6">
        <f ca="1">板材才數分析.!F770</f>
        <v>0</v>
      </c>
      <c r="I770" s="6" t="str">
        <f ca="1">板材才數分析.!G770</f>
        <v/>
      </c>
      <c r="J770" s="6">
        <f ca="1">板材才數分析.!H770</f>
        <v>0</v>
      </c>
      <c r="K770" s="6" t="str">
        <f ca="1">板材才數分析.!I770</f>
        <v/>
      </c>
      <c r="L770" s="6">
        <f ca="1">板材才數分析.!J770</f>
        <v>0</v>
      </c>
      <c r="M770" s="6">
        <f ca="1">板材才數分析.!K770</f>
        <v>0</v>
      </c>
      <c r="N770" s="6">
        <f ca="1">板材才數分析.!L770</f>
        <v>0</v>
      </c>
      <c r="O770" s="6">
        <f ca="1">板材才數分析.!M770</f>
        <v>0</v>
      </c>
      <c r="P770" t="str">
        <f ca="1">表格15[[#This Row],[封邊色號]]</f>
        <v/>
      </c>
      <c r="Q770" s="174" t="str">
        <f ca="1">IF(VLOOKUP(F770,料單!$C:$P,14,FALSE)="","",VLOOKUP(F770,料單!$C:$P,14,FALSE))</f>
        <v/>
      </c>
      <c r="R770" s="174" t="str">
        <f ca="1">IF(VLOOKUP(F770,料單!$C:$Q,15,FALSE)="","",VLOOKUP(F770,料單!$C:$Q,15,FALSE))</f>
        <v/>
      </c>
      <c r="S770" s="174" t="str">
        <f ca="1">IF(VLOOKUP(F770,料單!$C:$R,16,FALSE)="","",VLOOKUP(F770,料單!$C:$R,16,FALSE))</f>
        <v/>
      </c>
      <c r="T770" s="174" t="str">
        <f ca="1">IF(VLOOKUP(F770,料單!$C:$S,17,FALSE)="","",VLOOKUP(F770,料單!$C:$S,17,FALSE))</f>
        <v/>
      </c>
      <c r="U770" s="174" t="str">
        <f ca="1">_xlfn.IFNA(VLOOKUP(VLOOKUP(F770,料單!C:T,18,FALSE),資料庫!AM:AN,2,FALSE),"A")</f>
        <v>A</v>
      </c>
      <c r="V770" s="174" t="str">
        <f ca="1">IF(VLOOKUP(F770,料單!C:U,19,FALSE)="","",VLOOKUP(F770,料單!C:U,19,FALSE))</f>
        <v/>
      </c>
      <c r="W770" s="361" t="str">
        <f t="shared" ca="1" si="56"/>
        <v/>
      </c>
      <c r="X770" s="361" t="str">
        <f t="shared" ca="1" si="57"/>
        <v/>
      </c>
      <c r="Y770" s="361" t="str">
        <f t="shared" ca="1" si="58"/>
        <v/>
      </c>
      <c r="Z770" s="361" t="str">
        <f t="shared" ca="1" si="59"/>
        <v/>
      </c>
      <c r="AA770" s="483">
        <f>料單!$K$3</f>
        <v>0</v>
      </c>
      <c r="AB770" s="483" t="str">
        <f>料單!$L$3</f>
        <v>拉、KD</v>
      </c>
    </row>
    <row r="771" spans="1:28" x14ac:dyDescent="0.25">
      <c r="A771" s="174">
        <f t="shared" ref="A771:A834" si="60">ROW(A770)</f>
        <v>770</v>
      </c>
      <c r="B771" s="174" t="str">
        <f ca="1">料單!$C$1</f>
        <v>2026101401</v>
      </c>
      <c r="C771" s="174">
        <f>料單!$C$2</f>
        <v>0</v>
      </c>
      <c r="D771" s="6">
        <f>板材才數分析.!B771</f>
        <v>26</v>
      </c>
      <c r="E771" s="6">
        <f>板材才數分析.!C771</f>
        <v>0</v>
      </c>
      <c r="F771" s="6">
        <f>板材才數分析.!D771</f>
        <v>26020</v>
      </c>
      <c r="G771" s="6">
        <f ca="1">板材才數分析.!E771</f>
        <v>0</v>
      </c>
      <c r="H771" s="6">
        <f ca="1">板材才數分析.!F771</f>
        <v>0</v>
      </c>
      <c r="I771" s="6" t="str">
        <f ca="1">板材才數分析.!G771</f>
        <v/>
      </c>
      <c r="J771" s="6">
        <f ca="1">板材才數分析.!H771</f>
        <v>0</v>
      </c>
      <c r="K771" s="6" t="str">
        <f ca="1">板材才數分析.!I771</f>
        <v/>
      </c>
      <c r="L771" s="6">
        <f ca="1">板材才數分析.!J771</f>
        <v>0</v>
      </c>
      <c r="M771" s="6">
        <f ca="1">板材才數分析.!K771</f>
        <v>0</v>
      </c>
      <c r="N771" s="6" t="str">
        <f ca="1">板材才數分析.!L771</f>
        <v/>
      </c>
      <c r="O771" s="6">
        <f ca="1">板材才數分析.!M771</f>
        <v>0</v>
      </c>
      <c r="P771" t="str">
        <f ca="1">表格15[[#This Row],[封邊色號]]</f>
        <v/>
      </c>
      <c r="Q771" s="174" t="str">
        <f ca="1">IF(VLOOKUP(F771,料單!$C:$P,14,FALSE)="","",VLOOKUP(F771,料單!$C:$P,14,FALSE))</f>
        <v/>
      </c>
      <c r="R771" s="174" t="str">
        <f ca="1">IF(VLOOKUP(F771,料單!$C:$Q,15,FALSE)="","",VLOOKUP(F771,料單!$C:$Q,15,FALSE))</f>
        <v/>
      </c>
      <c r="S771" s="174" t="str">
        <f ca="1">IF(VLOOKUP(F771,料單!$C:$R,16,FALSE)="","",VLOOKUP(F771,料單!$C:$R,16,FALSE))</f>
        <v/>
      </c>
      <c r="T771" s="174" t="str">
        <f ca="1">IF(VLOOKUP(F771,料單!$C:$S,17,FALSE)="","",VLOOKUP(F771,料單!$C:$S,17,FALSE))</f>
        <v/>
      </c>
      <c r="U771" s="174" t="str">
        <f ca="1">_xlfn.IFNA(VLOOKUP(VLOOKUP(F771,料單!C:T,18,FALSE),資料庫!AM:AN,2,FALSE),"A")</f>
        <v>A</v>
      </c>
      <c r="V771" s="174" t="str">
        <f ca="1">IF(VLOOKUP(F771,料單!C:U,19,FALSE)="","",VLOOKUP(F771,料單!C:U,19,FALSE))</f>
        <v/>
      </c>
      <c r="W771" s="361" t="str">
        <f t="shared" ref="W771:W834" ca="1" si="61">IF(LEFT($I771,1)="0","",LEFT($I771,1))</f>
        <v/>
      </c>
      <c r="X771" s="361" t="str">
        <f t="shared" ref="X771:X834" ca="1" si="62">IF(EXACT(I771, "AA"), "A", IF(EXACT(I771, "A"), "  ", ""))</f>
        <v/>
      </c>
      <c r="Y771" s="361" t="str">
        <f t="shared" ref="Y771:Y834" ca="1" si="63">IF(LEFT($K771,1)="0","",LEFT($K771,1))</f>
        <v/>
      </c>
      <c r="Z771" s="361" t="str">
        <f t="shared" ref="Z771:Z834" ca="1" si="64">IF(RIGHT($K771,1)="0","",RIGHT($K771,1))</f>
        <v/>
      </c>
      <c r="AA771" s="483">
        <f>料單!$K$3</f>
        <v>0</v>
      </c>
      <c r="AB771" s="483" t="str">
        <f>料單!$L$3</f>
        <v>拉、KD</v>
      </c>
    </row>
    <row r="772" spans="1:28" x14ac:dyDescent="0.25">
      <c r="A772" s="174">
        <f t="shared" si="60"/>
        <v>771</v>
      </c>
      <c r="B772" s="174" t="str">
        <f ca="1">料單!$C$1</f>
        <v>2026101401</v>
      </c>
      <c r="C772" s="174">
        <f>料單!$C$2</f>
        <v>0</v>
      </c>
      <c r="D772" s="6">
        <f>板材才數分析.!B772</f>
        <v>26</v>
      </c>
      <c r="E772" s="6">
        <f>板材才數分析.!C772</f>
        <v>0</v>
      </c>
      <c r="F772" s="6">
        <f>板材才數分析.!D772</f>
        <v>26021</v>
      </c>
      <c r="G772" s="6">
        <f ca="1">板材才數分析.!E772</f>
        <v>0</v>
      </c>
      <c r="H772" s="6">
        <f ca="1">板材才數分析.!F772</f>
        <v>0</v>
      </c>
      <c r="I772" s="6" t="str">
        <f ca="1">板材才數分析.!G772</f>
        <v/>
      </c>
      <c r="J772" s="6">
        <f ca="1">板材才數分析.!H772</f>
        <v>0</v>
      </c>
      <c r="K772" s="6" t="str">
        <f ca="1">板材才數分析.!I772</f>
        <v/>
      </c>
      <c r="L772" s="6">
        <f ca="1">板材才數分析.!J772</f>
        <v>0</v>
      </c>
      <c r="M772" s="6">
        <f ca="1">板材才數分析.!K772</f>
        <v>0</v>
      </c>
      <c r="N772" s="6" t="str">
        <f ca="1">板材才數分析.!L772</f>
        <v/>
      </c>
      <c r="O772" s="6">
        <f ca="1">板材才數分析.!M772</f>
        <v>0</v>
      </c>
      <c r="P772" t="str">
        <f ca="1">表格15[[#This Row],[封邊色號]]</f>
        <v/>
      </c>
      <c r="Q772" s="174" t="str">
        <f ca="1">IF(VLOOKUP(F772,料單!$C:$P,14,FALSE)="","",VLOOKUP(F772,料單!$C:$P,14,FALSE))</f>
        <v/>
      </c>
      <c r="R772" s="174" t="str">
        <f ca="1">IF(VLOOKUP(F772,料單!$C:$Q,15,FALSE)="","",VLOOKUP(F772,料單!$C:$Q,15,FALSE))</f>
        <v/>
      </c>
      <c r="S772" s="174" t="str">
        <f ca="1">IF(VLOOKUP(F772,料單!$C:$R,16,FALSE)="","",VLOOKUP(F772,料單!$C:$R,16,FALSE))</f>
        <v/>
      </c>
      <c r="T772" s="174" t="str">
        <f ca="1">IF(VLOOKUP(F772,料單!$C:$S,17,FALSE)="","",VLOOKUP(F772,料單!$C:$S,17,FALSE))</f>
        <v/>
      </c>
      <c r="U772" s="174" t="str">
        <f ca="1">_xlfn.IFNA(VLOOKUP(VLOOKUP(F772,料單!C:T,18,FALSE),資料庫!AM:AN,2,FALSE),"A")</f>
        <v>A</v>
      </c>
      <c r="V772" s="174" t="str">
        <f ca="1">IF(VLOOKUP(F772,料單!C:U,19,FALSE)="","",VLOOKUP(F772,料單!C:U,19,FALSE))</f>
        <v/>
      </c>
      <c r="W772" s="361" t="str">
        <f t="shared" ca="1" si="61"/>
        <v/>
      </c>
      <c r="X772" s="361" t="str">
        <f t="shared" ca="1" si="62"/>
        <v/>
      </c>
      <c r="Y772" s="361" t="str">
        <f t="shared" ca="1" si="63"/>
        <v/>
      </c>
      <c r="Z772" s="361" t="str">
        <f t="shared" ca="1" si="64"/>
        <v/>
      </c>
      <c r="AA772" s="483">
        <f>料單!$K$3</f>
        <v>0</v>
      </c>
      <c r="AB772" s="483" t="str">
        <f>料單!$L$3</f>
        <v>拉、KD</v>
      </c>
    </row>
    <row r="773" spans="1:28" x14ac:dyDescent="0.25">
      <c r="A773" s="174">
        <f t="shared" si="60"/>
        <v>772</v>
      </c>
      <c r="B773" s="174" t="str">
        <f ca="1">料單!$C$1</f>
        <v>2026101401</v>
      </c>
      <c r="C773" s="174">
        <f>料單!$C$2</f>
        <v>0</v>
      </c>
      <c r="D773" s="6">
        <f>板材才數分析.!B773</f>
        <v>26</v>
      </c>
      <c r="E773" s="6">
        <f>板材才數分析.!C773</f>
        <v>0</v>
      </c>
      <c r="F773" s="6">
        <f>板材才數分析.!D773</f>
        <v>26022</v>
      </c>
      <c r="G773" s="6">
        <f ca="1">板材才數分析.!E773</f>
        <v>0</v>
      </c>
      <c r="H773" s="6">
        <f ca="1">板材才數分析.!F773</f>
        <v>0</v>
      </c>
      <c r="I773" s="6" t="str">
        <f ca="1">板材才數分析.!G773</f>
        <v/>
      </c>
      <c r="J773" s="6">
        <f ca="1">板材才數分析.!H773</f>
        <v>0</v>
      </c>
      <c r="K773" s="6" t="str">
        <f ca="1">板材才數分析.!I773</f>
        <v/>
      </c>
      <c r="L773" s="6">
        <f ca="1">板材才數分析.!J773</f>
        <v>0</v>
      </c>
      <c r="M773" s="6">
        <f ca="1">板材才數分析.!K773</f>
        <v>0</v>
      </c>
      <c r="N773" s="6" t="str">
        <f ca="1">板材才數分析.!L773</f>
        <v/>
      </c>
      <c r="O773" s="6">
        <f ca="1">板材才數分析.!M773</f>
        <v>0</v>
      </c>
      <c r="P773" t="str">
        <f ca="1">表格15[[#This Row],[封邊色號]]</f>
        <v/>
      </c>
      <c r="Q773" s="174" t="str">
        <f ca="1">IF(VLOOKUP(F773,料單!$C:$P,14,FALSE)="","",VLOOKUP(F773,料單!$C:$P,14,FALSE))</f>
        <v/>
      </c>
      <c r="R773" s="174" t="str">
        <f ca="1">IF(VLOOKUP(F773,料單!$C:$Q,15,FALSE)="","",VLOOKUP(F773,料單!$C:$Q,15,FALSE))</f>
        <v/>
      </c>
      <c r="S773" s="174" t="str">
        <f ca="1">IF(VLOOKUP(F773,料單!$C:$R,16,FALSE)="","",VLOOKUP(F773,料單!$C:$R,16,FALSE))</f>
        <v/>
      </c>
      <c r="T773" s="174" t="str">
        <f ca="1">IF(VLOOKUP(F773,料單!$C:$S,17,FALSE)="","",VLOOKUP(F773,料單!$C:$S,17,FALSE))</f>
        <v/>
      </c>
      <c r="U773" s="174" t="str">
        <f ca="1">_xlfn.IFNA(VLOOKUP(VLOOKUP(F773,料單!C:T,18,FALSE),資料庫!AM:AN,2,FALSE),"A")</f>
        <v>A</v>
      </c>
      <c r="V773" s="174" t="str">
        <f ca="1">IF(VLOOKUP(F773,料單!C:U,19,FALSE)="","",VLOOKUP(F773,料單!C:U,19,FALSE))</f>
        <v/>
      </c>
      <c r="W773" s="361" t="str">
        <f t="shared" ca="1" si="61"/>
        <v/>
      </c>
      <c r="X773" s="361" t="str">
        <f t="shared" ca="1" si="62"/>
        <v/>
      </c>
      <c r="Y773" s="361" t="str">
        <f t="shared" ca="1" si="63"/>
        <v/>
      </c>
      <c r="Z773" s="361" t="str">
        <f t="shared" ca="1" si="64"/>
        <v/>
      </c>
      <c r="AA773" s="483">
        <f>料單!$K$3</f>
        <v>0</v>
      </c>
      <c r="AB773" s="483" t="str">
        <f>料單!$L$3</f>
        <v>拉、KD</v>
      </c>
    </row>
    <row r="774" spans="1:28" x14ac:dyDescent="0.25">
      <c r="A774" s="174">
        <f t="shared" si="60"/>
        <v>773</v>
      </c>
      <c r="B774" s="174" t="str">
        <f ca="1">料單!$C$1</f>
        <v>2026101401</v>
      </c>
      <c r="C774" s="174">
        <f>料單!$C$2</f>
        <v>0</v>
      </c>
      <c r="D774" s="6">
        <f>板材才數分析.!B774</f>
        <v>26</v>
      </c>
      <c r="E774" s="6">
        <f>板材才數分析.!C774</f>
        <v>0</v>
      </c>
      <c r="F774" s="6">
        <f>板材才數分析.!D774</f>
        <v>26023</v>
      </c>
      <c r="G774" s="6">
        <f ca="1">板材才數分析.!E774</f>
        <v>0</v>
      </c>
      <c r="H774" s="6">
        <f ca="1">板材才數分析.!F774</f>
        <v>0</v>
      </c>
      <c r="I774" s="6" t="str">
        <f ca="1">板材才數分析.!G774</f>
        <v/>
      </c>
      <c r="J774" s="6">
        <f ca="1">板材才數分析.!H774</f>
        <v>0</v>
      </c>
      <c r="K774" s="6" t="str">
        <f ca="1">板材才數分析.!I774</f>
        <v/>
      </c>
      <c r="L774" s="6">
        <f ca="1">板材才數分析.!J774</f>
        <v>0</v>
      </c>
      <c r="M774" s="6">
        <f ca="1">板材才數分析.!K774</f>
        <v>0</v>
      </c>
      <c r="N774" s="6" t="str">
        <f ca="1">板材才數分析.!L774</f>
        <v/>
      </c>
      <c r="O774" s="6">
        <f ca="1">板材才數分析.!M774</f>
        <v>0</v>
      </c>
      <c r="P774" t="str">
        <f ca="1">表格15[[#This Row],[封邊色號]]</f>
        <v/>
      </c>
      <c r="Q774" s="174" t="str">
        <f ca="1">IF(VLOOKUP(F774,料單!$C:$P,14,FALSE)="","",VLOOKUP(F774,料單!$C:$P,14,FALSE))</f>
        <v/>
      </c>
      <c r="R774" s="174" t="str">
        <f ca="1">IF(VLOOKUP(F774,料單!$C:$Q,15,FALSE)="","",VLOOKUP(F774,料單!$C:$Q,15,FALSE))</f>
        <v/>
      </c>
      <c r="S774" s="174" t="str">
        <f ca="1">IF(VLOOKUP(F774,料單!$C:$R,16,FALSE)="","",VLOOKUP(F774,料單!$C:$R,16,FALSE))</f>
        <v/>
      </c>
      <c r="T774" s="174" t="str">
        <f ca="1">IF(VLOOKUP(F774,料單!$C:$S,17,FALSE)="","",VLOOKUP(F774,料單!$C:$S,17,FALSE))</f>
        <v/>
      </c>
      <c r="U774" s="174" t="str">
        <f ca="1">_xlfn.IFNA(VLOOKUP(VLOOKUP(F774,料單!C:T,18,FALSE),資料庫!AM:AN,2,FALSE),"A")</f>
        <v>A</v>
      </c>
      <c r="V774" s="174" t="str">
        <f ca="1">IF(VLOOKUP(F774,料單!C:U,19,FALSE)="","",VLOOKUP(F774,料單!C:U,19,FALSE))</f>
        <v/>
      </c>
      <c r="W774" s="361" t="str">
        <f t="shared" ca="1" si="61"/>
        <v/>
      </c>
      <c r="X774" s="361" t="str">
        <f t="shared" ca="1" si="62"/>
        <v/>
      </c>
      <c r="Y774" s="361" t="str">
        <f t="shared" ca="1" si="63"/>
        <v/>
      </c>
      <c r="Z774" s="361" t="str">
        <f t="shared" ca="1" si="64"/>
        <v/>
      </c>
      <c r="AA774" s="483">
        <f>料單!$K$3</f>
        <v>0</v>
      </c>
      <c r="AB774" s="483" t="str">
        <f>料單!$L$3</f>
        <v>拉、KD</v>
      </c>
    </row>
    <row r="775" spans="1:28" x14ac:dyDescent="0.25">
      <c r="A775" s="174">
        <f t="shared" si="60"/>
        <v>774</v>
      </c>
      <c r="B775" s="174" t="str">
        <f ca="1">料單!$C$1</f>
        <v>2026101401</v>
      </c>
      <c r="C775" s="174">
        <f>料單!$C$2</f>
        <v>0</v>
      </c>
      <c r="D775" s="6">
        <f>板材才數分析.!B775</f>
        <v>26</v>
      </c>
      <c r="E775" s="6">
        <f>板材才數分析.!C775</f>
        <v>0</v>
      </c>
      <c r="F775" s="6">
        <f>板材才數分析.!D775</f>
        <v>26024</v>
      </c>
      <c r="G775" s="6">
        <f ca="1">板材才數分析.!E775</f>
        <v>0</v>
      </c>
      <c r="H775" s="6">
        <f ca="1">板材才數分析.!F775</f>
        <v>0</v>
      </c>
      <c r="I775" s="6" t="str">
        <f ca="1">板材才數分析.!G775</f>
        <v/>
      </c>
      <c r="J775" s="6">
        <f ca="1">板材才數分析.!H775</f>
        <v>0</v>
      </c>
      <c r="K775" s="6" t="str">
        <f ca="1">板材才數分析.!I775</f>
        <v/>
      </c>
      <c r="L775" s="6">
        <f ca="1">板材才數分析.!J775</f>
        <v>0</v>
      </c>
      <c r="M775" s="6">
        <f ca="1">板材才數分析.!K775</f>
        <v>0</v>
      </c>
      <c r="N775" s="6" t="str">
        <f ca="1">板材才數分析.!L775</f>
        <v/>
      </c>
      <c r="O775" s="6">
        <f ca="1">板材才數分析.!M775</f>
        <v>0</v>
      </c>
      <c r="P775" t="str">
        <f ca="1">表格15[[#This Row],[封邊色號]]</f>
        <v/>
      </c>
      <c r="Q775" s="174" t="str">
        <f ca="1">IF(VLOOKUP(F775,料單!$C:$P,14,FALSE)="","",VLOOKUP(F775,料單!$C:$P,14,FALSE))</f>
        <v/>
      </c>
      <c r="R775" s="174" t="str">
        <f ca="1">IF(VLOOKUP(F775,料單!$C:$Q,15,FALSE)="","",VLOOKUP(F775,料單!$C:$Q,15,FALSE))</f>
        <v/>
      </c>
      <c r="S775" s="174" t="str">
        <f ca="1">IF(VLOOKUP(F775,料單!$C:$R,16,FALSE)="","",VLOOKUP(F775,料單!$C:$R,16,FALSE))</f>
        <v/>
      </c>
      <c r="T775" s="174" t="str">
        <f ca="1">IF(VLOOKUP(F775,料單!$C:$S,17,FALSE)="","",VLOOKUP(F775,料單!$C:$S,17,FALSE))</f>
        <v/>
      </c>
      <c r="U775" s="174" t="str">
        <f ca="1">_xlfn.IFNA(VLOOKUP(VLOOKUP(F775,料單!C:T,18,FALSE),資料庫!AM:AN,2,FALSE),"A")</f>
        <v>A</v>
      </c>
      <c r="V775" s="174" t="str">
        <f ca="1">IF(VLOOKUP(F775,料單!C:U,19,FALSE)="","",VLOOKUP(F775,料單!C:U,19,FALSE))</f>
        <v/>
      </c>
      <c r="W775" s="361" t="str">
        <f t="shared" ca="1" si="61"/>
        <v/>
      </c>
      <c r="X775" s="361" t="str">
        <f t="shared" ca="1" si="62"/>
        <v/>
      </c>
      <c r="Y775" s="361" t="str">
        <f t="shared" ca="1" si="63"/>
        <v/>
      </c>
      <c r="Z775" s="361" t="str">
        <f t="shared" ca="1" si="64"/>
        <v/>
      </c>
      <c r="AA775" s="483">
        <f>料單!$K$3</f>
        <v>0</v>
      </c>
      <c r="AB775" s="483" t="str">
        <f>料單!$L$3</f>
        <v>拉、KD</v>
      </c>
    </row>
    <row r="776" spans="1:28" x14ac:dyDescent="0.25">
      <c r="A776" s="174">
        <f t="shared" si="60"/>
        <v>775</v>
      </c>
      <c r="B776" s="174" t="str">
        <f ca="1">料單!$C$1</f>
        <v>2026101401</v>
      </c>
      <c r="C776" s="174">
        <f>料單!$C$2</f>
        <v>0</v>
      </c>
      <c r="D776" s="6">
        <f>板材才數分析.!B776</f>
        <v>26</v>
      </c>
      <c r="E776" s="6">
        <f>板材才數分析.!C776</f>
        <v>0</v>
      </c>
      <c r="F776" s="6">
        <f>板材才數分析.!D776</f>
        <v>26025</v>
      </c>
      <c r="G776" s="6">
        <f ca="1">板材才數分析.!E776</f>
        <v>0</v>
      </c>
      <c r="H776" s="6">
        <f ca="1">板材才數分析.!F776</f>
        <v>0</v>
      </c>
      <c r="I776" s="6" t="str">
        <f ca="1">板材才數分析.!G776</f>
        <v/>
      </c>
      <c r="J776" s="6">
        <f ca="1">板材才數分析.!H776</f>
        <v>0</v>
      </c>
      <c r="K776" s="6" t="str">
        <f ca="1">板材才數分析.!I776</f>
        <v/>
      </c>
      <c r="L776" s="6">
        <f ca="1">板材才數分析.!J776</f>
        <v>0</v>
      </c>
      <c r="M776" s="6">
        <f ca="1">板材才數分析.!K776</f>
        <v>0</v>
      </c>
      <c r="N776" s="6" t="str">
        <f ca="1">板材才數分析.!L776</f>
        <v/>
      </c>
      <c r="O776" s="6">
        <f ca="1">板材才數分析.!M776</f>
        <v>0</v>
      </c>
      <c r="P776" t="str">
        <f ca="1">表格15[[#This Row],[封邊色號]]</f>
        <v/>
      </c>
      <c r="Q776" s="174" t="str">
        <f ca="1">IF(VLOOKUP(F776,料單!$C:$P,14,FALSE)="","",VLOOKUP(F776,料單!$C:$P,14,FALSE))</f>
        <v/>
      </c>
      <c r="R776" s="174" t="str">
        <f ca="1">IF(VLOOKUP(F776,料單!$C:$Q,15,FALSE)="","",VLOOKUP(F776,料單!$C:$Q,15,FALSE))</f>
        <v/>
      </c>
      <c r="S776" s="174" t="str">
        <f ca="1">IF(VLOOKUP(F776,料單!$C:$R,16,FALSE)="","",VLOOKUP(F776,料單!$C:$R,16,FALSE))</f>
        <v/>
      </c>
      <c r="T776" s="174" t="str">
        <f ca="1">IF(VLOOKUP(F776,料單!$C:$S,17,FALSE)="","",VLOOKUP(F776,料單!$C:$S,17,FALSE))</f>
        <v/>
      </c>
      <c r="U776" s="174" t="str">
        <f ca="1">_xlfn.IFNA(VLOOKUP(VLOOKUP(F776,料單!C:T,18,FALSE),資料庫!AM:AN,2,FALSE),"A")</f>
        <v>A</v>
      </c>
      <c r="V776" s="174" t="str">
        <f ca="1">IF(VLOOKUP(F776,料單!C:U,19,FALSE)="","",VLOOKUP(F776,料單!C:U,19,FALSE))</f>
        <v/>
      </c>
      <c r="W776" s="361" t="str">
        <f t="shared" ca="1" si="61"/>
        <v/>
      </c>
      <c r="X776" s="361" t="str">
        <f t="shared" ca="1" si="62"/>
        <v/>
      </c>
      <c r="Y776" s="361" t="str">
        <f t="shared" ca="1" si="63"/>
        <v/>
      </c>
      <c r="Z776" s="361" t="str">
        <f t="shared" ca="1" si="64"/>
        <v/>
      </c>
      <c r="AA776" s="483">
        <f>料單!$K$3</f>
        <v>0</v>
      </c>
      <c r="AB776" s="483" t="str">
        <f>料單!$L$3</f>
        <v>拉、KD</v>
      </c>
    </row>
    <row r="777" spans="1:28" x14ac:dyDescent="0.25">
      <c r="A777" s="174">
        <f t="shared" si="60"/>
        <v>776</v>
      </c>
      <c r="B777" s="174" t="str">
        <f ca="1">料單!$C$1</f>
        <v>2026101401</v>
      </c>
      <c r="C777" s="174">
        <f>料單!$C$2</f>
        <v>0</v>
      </c>
      <c r="D777" s="6">
        <f>板材才數分析.!B777</f>
        <v>26</v>
      </c>
      <c r="E777" s="6">
        <f>板材才數分析.!C777</f>
        <v>0</v>
      </c>
      <c r="F777" s="6">
        <f>板材才數分析.!D777</f>
        <v>26026</v>
      </c>
      <c r="G777" s="6">
        <f ca="1">板材才數分析.!E777</f>
        <v>0</v>
      </c>
      <c r="H777" s="6">
        <f ca="1">板材才數分析.!F777</f>
        <v>0</v>
      </c>
      <c r="I777" s="6" t="str">
        <f ca="1">板材才數分析.!G777</f>
        <v/>
      </c>
      <c r="J777" s="6">
        <f ca="1">板材才數分析.!H777</f>
        <v>0</v>
      </c>
      <c r="K777" s="6" t="str">
        <f ca="1">板材才數分析.!I777</f>
        <v/>
      </c>
      <c r="L777" s="6">
        <f ca="1">板材才數分析.!J777</f>
        <v>0</v>
      </c>
      <c r="M777" s="6">
        <f ca="1">板材才數分析.!K777</f>
        <v>0</v>
      </c>
      <c r="N777" s="6" t="str">
        <f ca="1">板材才數分析.!L777</f>
        <v/>
      </c>
      <c r="O777" s="6">
        <f ca="1">板材才數分析.!M777</f>
        <v>0</v>
      </c>
      <c r="P777" t="str">
        <f ca="1">表格15[[#This Row],[封邊色號]]</f>
        <v/>
      </c>
      <c r="Q777" s="174" t="str">
        <f ca="1">IF(VLOOKUP(F777,料單!$C:$P,14,FALSE)="","",VLOOKUP(F777,料單!$C:$P,14,FALSE))</f>
        <v/>
      </c>
      <c r="R777" s="174" t="str">
        <f ca="1">IF(VLOOKUP(F777,料單!$C:$Q,15,FALSE)="","",VLOOKUP(F777,料單!$C:$Q,15,FALSE))</f>
        <v/>
      </c>
      <c r="S777" s="174" t="str">
        <f ca="1">IF(VLOOKUP(F777,料單!$C:$R,16,FALSE)="","",VLOOKUP(F777,料單!$C:$R,16,FALSE))</f>
        <v/>
      </c>
      <c r="T777" s="174" t="str">
        <f ca="1">IF(VLOOKUP(F777,料單!$C:$S,17,FALSE)="","",VLOOKUP(F777,料單!$C:$S,17,FALSE))</f>
        <v/>
      </c>
      <c r="U777" s="174" t="str">
        <f ca="1">_xlfn.IFNA(VLOOKUP(VLOOKUP(F777,料單!C:T,18,FALSE),資料庫!AM:AN,2,FALSE),"A")</f>
        <v>A</v>
      </c>
      <c r="V777" s="174" t="str">
        <f ca="1">IF(VLOOKUP(F777,料單!C:U,19,FALSE)="","",VLOOKUP(F777,料單!C:U,19,FALSE))</f>
        <v/>
      </c>
      <c r="W777" s="361" t="str">
        <f t="shared" ca="1" si="61"/>
        <v/>
      </c>
      <c r="X777" s="361" t="str">
        <f t="shared" ca="1" si="62"/>
        <v/>
      </c>
      <c r="Y777" s="361" t="str">
        <f t="shared" ca="1" si="63"/>
        <v/>
      </c>
      <c r="Z777" s="361" t="str">
        <f t="shared" ca="1" si="64"/>
        <v/>
      </c>
      <c r="AA777" s="483">
        <f>料單!$K$3</f>
        <v>0</v>
      </c>
      <c r="AB777" s="483" t="str">
        <f>料單!$L$3</f>
        <v>拉、KD</v>
      </c>
    </row>
    <row r="778" spans="1:28" x14ac:dyDescent="0.25">
      <c r="A778" s="174">
        <f t="shared" si="60"/>
        <v>777</v>
      </c>
      <c r="B778" s="174" t="str">
        <f ca="1">料單!$C$1</f>
        <v>2026101401</v>
      </c>
      <c r="C778" s="174">
        <f>料單!$C$2</f>
        <v>0</v>
      </c>
      <c r="D778" s="6">
        <f>板材才數分析.!B778</f>
        <v>26</v>
      </c>
      <c r="E778" s="6">
        <f>板材才數分析.!C778</f>
        <v>0</v>
      </c>
      <c r="F778" s="6">
        <f>板材才數分析.!D778</f>
        <v>26027</v>
      </c>
      <c r="G778" s="6">
        <f ca="1">板材才數分析.!E778</f>
        <v>0</v>
      </c>
      <c r="H778" s="6">
        <f ca="1">板材才數分析.!F778</f>
        <v>0</v>
      </c>
      <c r="I778" s="6" t="str">
        <f ca="1">板材才數分析.!G778</f>
        <v/>
      </c>
      <c r="J778" s="6">
        <f ca="1">板材才數分析.!H778</f>
        <v>0</v>
      </c>
      <c r="K778" s="6" t="str">
        <f ca="1">板材才數分析.!I778</f>
        <v/>
      </c>
      <c r="L778" s="6">
        <f ca="1">板材才數分析.!J778</f>
        <v>0</v>
      </c>
      <c r="M778" s="6">
        <f ca="1">板材才數分析.!K778</f>
        <v>0</v>
      </c>
      <c r="N778" s="6" t="str">
        <f ca="1">板材才數分析.!L778</f>
        <v/>
      </c>
      <c r="O778" s="6">
        <f ca="1">板材才數分析.!M778</f>
        <v>0</v>
      </c>
      <c r="P778" t="str">
        <f ca="1">表格15[[#This Row],[封邊色號]]</f>
        <v/>
      </c>
      <c r="Q778" s="174" t="str">
        <f ca="1">IF(VLOOKUP(F778,料單!$C:$P,14,FALSE)="","",VLOOKUP(F778,料單!$C:$P,14,FALSE))</f>
        <v/>
      </c>
      <c r="R778" s="174" t="str">
        <f ca="1">IF(VLOOKUP(F778,料單!$C:$Q,15,FALSE)="","",VLOOKUP(F778,料單!$C:$Q,15,FALSE))</f>
        <v/>
      </c>
      <c r="S778" s="174" t="str">
        <f ca="1">IF(VLOOKUP(F778,料單!$C:$R,16,FALSE)="","",VLOOKUP(F778,料單!$C:$R,16,FALSE))</f>
        <v/>
      </c>
      <c r="T778" s="174" t="str">
        <f ca="1">IF(VLOOKUP(F778,料單!$C:$S,17,FALSE)="","",VLOOKUP(F778,料單!$C:$S,17,FALSE))</f>
        <v/>
      </c>
      <c r="U778" s="174" t="str">
        <f ca="1">_xlfn.IFNA(VLOOKUP(VLOOKUP(F778,料單!C:T,18,FALSE),資料庫!AM:AN,2,FALSE),"A")</f>
        <v>A</v>
      </c>
      <c r="V778" s="174" t="str">
        <f ca="1">IF(VLOOKUP(F778,料單!C:U,19,FALSE)="","",VLOOKUP(F778,料單!C:U,19,FALSE))</f>
        <v/>
      </c>
      <c r="W778" s="361" t="str">
        <f t="shared" ca="1" si="61"/>
        <v/>
      </c>
      <c r="X778" s="361" t="str">
        <f t="shared" ca="1" si="62"/>
        <v/>
      </c>
      <c r="Y778" s="361" t="str">
        <f t="shared" ca="1" si="63"/>
        <v/>
      </c>
      <c r="Z778" s="361" t="str">
        <f t="shared" ca="1" si="64"/>
        <v/>
      </c>
      <c r="AA778" s="483">
        <f>料單!$K$3</f>
        <v>0</v>
      </c>
      <c r="AB778" s="483" t="str">
        <f>料單!$L$3</f>
        <v>拉、KD</v>
      </c>
    </row>
    <row r="779" spans="1:28" x14ac:dyDescent="0.25">
      <c r="A779" s="174">
        <f t="shared" si="60"/>
        <v>778</v>
      </c>
      <c r="B779" s="174" t="str">
        <f ca="1">料單!$C$1</f>
        <v>2026101401</v>
      </c>
      <c r="C779" s="174">
        <f>料單!$C$2</f>
        <v>0</v>
      </c>
      <c r="D779" s="6">
        <f>板材才數分析.!B779</f>
        <v>26</v>
      </c>
      <c r="E779" s="6">
        <f>板材才數分析.!C779</f>
        <v>0</v>
      </c>
      <c r="F779" s="6">
        <f>板材才數分析.!D779</f>
        <v>26028</v>
      </c>
      <c r="G779" s="6">
        <f ca="1">板材才數分析.!E779</f>
        <v>0</v>
      </c>
      <c r="H779" s="6">
        <f ca="1">板材才數分析.!F779</f>
        <v>0</v>
      </c>
      <c r="I779" s="6" t="str">
        <f ca="1">板材才數分析.!G779</f>
        <v/>
      </c>
      <c r="J779" s="6">
        <f ca="1">板材才數分析.!H779</f>
        <v>0</v>
      </c>
      <c r="K779" s="6" t="str">
        <f ca="1">板材才數分析.!I779</f>
        <v/>
      </c>
      <c r="L779" s="6">
        <f ca="1">板材才數分析.!J779</f>
        <v>0</v>
      </c>
      <c r="M779" s="6">
        <f ca="1">板材才數分析.!K779</f>
        <v>0</v>
      </c>
      <c r="N779" s="6" t="str">
        <f ca="1">板材才數分析.!L779</f>
        <v/>
      </c>
      <c r="O779" s="6">
        <f ca="1">板材才數分析.!M779</f>
        <v>0</v>
      </c>
      <c r="P779" t="str">
        <f ca="1">表格15[[#This Row],[封邊色號]]</f>
        <v/>
      </c>
      <c r="Q779" s="174" t="str">
        <f ca="1">IF(VLOOKUP(F779,料單!$C:$P,14,FALSE)="","",VLOOKUP(F779,料單!$C:$P,14,FALSE))</f>
        <v/>
      </c>
      <c r="R779" s="174" t="str">
        <f ca="1">IF(VLOOKUP(F779,料單!$C:$Q,15,FALSE)="","",VLOOKUP(F779,料單!$C:$Q,15,FALSE))</f>
        <v/>
      </c>
      <c r="S779" s="174" t="str">
        <f ca="1">IF(VLOOKUP(F779,料單!$C:$R,16,FALSE)="","",VLOOKUP(F779,料單!$C:$R,16,FALSE))</f>
        <v/>
      </c>
      <c r="T779" s="174" t="str">
        <f ca="1">IF(VLOOKUP(F779,料單!$C:$S,17,FALSE)="","",VLOOKUP(F779,料單!$C:$S,17,FALSE))</f>
        <v/>
      </c>
      <c r="U779" s="174" t="str">
        <f ca="1">_xlfn.IFNA(VLOOKUP(VLOOKUP(F779,料單!C:T,18,FALSE),資料庫!AM:AN,2,FALSE),"A")</f>
        <v>A</v>
      </c>
      <c r="V779" s="174" t="str">
        <f ca="1">IF(VLOOKUP(F779,料單!C:U,19,FALSE)="","",VLOOKUP(F779,料單!C:U,19,FALSE))</f>
        <v/>
      </c>
      <c r="W779" s="361" t="str">
        <f t="shared" ca="1" si="61"/>
        <v/>
      </c>
      <c r="X779" s="361" t="str">
        <f t="shared" ca="1" si="62"/>
        <v/>
      </c>
      <c r="Y779" s="361" t="str">
        <f t="shared" ca="1" si="63"/>
        <v/>
      </c>
      <c r="Z779" s="361" t="str">
        <f t="shared" ca="1" si="64"/>
        <v/>
      </c>
      <c r="AA779" s="483">
        <f>料單!$K$3</f>
        <v>0</v>
      </c>
      <c r="AB779" s="483" t="str">
        <f>料單!$L$3</f>
        <v>拉、KD</v>
      </c>
    </row>
    <row r="780" spans="1:28" x14ac:dyDescent="0.25">
      <c r="A780" s="174">
        <f t="shared" si="60"/>
        <v>779</v>
      </c>
      <c r="B780" s="174" t="str">
        <f ca="1">料單!$C$1</f>
        <v>2026101401</v>
      </c>
      <c r="C780" s="174">
        <f>料單!$C$2</f>
        <v>0</v>
      </c>
      <c r="D780" s="6">
        <f>板材才數分析.!B780</f>
        <v>26</v>
      </c>
      <c r="E780" s="6">
        <f>板材才數分析.!C780</f>
        <v>0</v>
      </c>
      <c r="F780" s="6">
        <f>板材才數分析.!D780</f>
        <v>26029</v>
      </c>
      <c r="G780" s="6">
        <f ca="1">板材才數分析.!E780</f>
        <v>0</v>
      </c>
      <c r="H780" s="6">
        <f ca="1">板材才數分析.!F780</f>
        <v>0</v>
      </c>
      <c r="I780" s="6" t="str">
        <f ca="1">板材才數分析.!G780</f>
        <v/>
      </c>
      <c r="J780" s="6">
        <f ca="1">板材才數分析.!H780</f>
        <v>0</v>
      </c>
      <c r="K780" s="6" t="str">
        <f ca="1">板材才數分析.!I780</f>
        <v/>
      </c>
      <c r="L780" s="6">
        <f ca="1">板材才數分析.!J780</f>
        <v>0</v>
      </c>
      <c r="M780" s="6">
        <f ca="1">板材才數分析.!K780</f>
        <v>0</v>
      </c>
      <c r="N780" s="6" t="str">
        <f ca="1">板材才數分析.!L780</f>
        <v/>
      </c>
      <c r="O780" s="6">
        <f ca="1">板材才數分析.!M780</f>
        <v>0</v>
      </c>
      <c r="P780" t="str">
        <f ca="1">表格15[[#This Row],[封邊色號]]</f>
        <v/>
      </c>
      <c r="Q780" s="174" t="str">
        <f ca="1">IF(VLOOKUP(F780,料單!$C:$P,14,FALSE)="","",VLOOKUP(F780,料單!$C:$P,14,FALSE))</f>
        <v/>
      </c>
      <c r="R780" s="174" t="str">
        <f ca="1">IF(VLOOKUP(F780,料單!$C:$Q,15,FALSE)="","",VLOOKUP(F780,料單!$C:$Q,15,FALSE))</f>
        <v/>
      </c>
      <c r="S780" s="174" t="str">
        <f ca="1">IF(VLOOKUP(F780,料單!$C:$R,16,FALSE)="","",VLOOKUP(F780,料單!$C:$R,16,FALSE))</f>
        <v/>
      </c>
      <c r="T780" s="174" t="str">
        <f ca="1">IF(VLOOKUP(F780,料單!$C:$S,17,FALSE)="","",VLOOKUP(F780,料單!$C:$S,17,FALSE))</f>
        <v/>
      </c>
      <c r="U780" s="174" t="str">
        <f ca="1">_xlfn.IFNA(VLOOKUP(VLOOKUP(F780,料單!C:T,18,FALSE),資料庫!AM:AN,2,FALSE),"A")</f>
        <v>A</v>
      </c>
      <c r="V780" s="174" t="str">
        <f ca="1">IF(VLOOKUP(F780,料單!C:U,19,FALSE)="","",VLOOKUP(F780,料單!C:U,19,FALSE))</f>
        <v/>
      </c>
      <c r="W780" s="361" t="str">
        <f t="shared" ca="1" si="61"/>
        <v/>
      </c>
      <c r="X780" s="361" t="str">
        <f t="shared" ca="1" si="62"/>
        <v/>
      </c>
      <c r="Y780" s="361" t="str">
        <f t="shared" ca="1" si="63"/>
        <v/>
      </c>
      <c r="Z780" s="361" t="str">
        <f t="shared" ca="1" si="64"/>
        <v/>
      </c>
      <c r="AA780" s="483">
        <f>料單!$K$3</f>
        <v>0</v>
      </c>
      <c r="AB780" s="483" t="str">
        <f>料單!$L$3</f>
        <v>拉、KD</v>
      </c>
    </row>
    <row r="781" spans="1:28" s="242" customFormat="1" x14ac:dyDescent="0.25">
      <c r="A781" s="174">
        <f t="shared" si="60"/>
        <v>780</v>
      </c>
      <c r="B781" s="241" t="str">
        <f ca="1">料單!$C$1</f>
        <v>2026101401</v>
      </c>
      <c r="C781" s="241">
        <f>料單!$C$2</f>
        <v>0</v>
      </c>
      <c r="D781" s="245">
        <f>板材才數分析.!B781</f>
        <v>26</v>
      </c>
      <c r="E781" s="245">
        <f>板材才數分析.!C781</f>
        <v>0</v>
      </c>
      <c r="F781" s="245">
        <f>板材才數分析.!D781</f>
        <v>26030</v>
      </c>
      <c r="G781" s="245">
        <f ca="1">板材才數分析.!E781</f>
        <v>0</v>
      </c>
      <c r="H781" s="245">
        <f ca="1">板材才數分析.!F781</f>
        <v>0</v>
      </c>
      <c r="I781" s="245" t="str">
        <f ca="1">板材才數分析.!G781</f>
        <v/>
      </c>
      <c r="J781" s="245">
        <f ca="1">板材才數分析.!H781</f>
        <v>0</v>
      </c>
      <c r="K781" s="245" t="str">
        <f ca="1">板材才數分析.!I781</f>
        <v/>
      </c>
      <c r="L781" s="245">
        <f ca="1">板材才數分析.!J781</f>
        <v>0</v>
      </c>
      <c r="M781" s="245">
        <f ca="1">板材才數分析.!K781</f>
        <v>0</v>
      </c>
      <c r="N781" s="245" t="str">
        <f ca="1">板材才數分析.!L781</f>
        <v/>
      </c>
      <c r="O781" s="245">
        <f ca="1">板材才數分析.!M781</f>
        <v>0</v>
      </c>
      <c r="P781" t="str">
        <f ca="1">表格15[[#This Row],[封邊色號]]</f>
        <v/>
      </c>
      <c r="Q781" s="174" t="str">
        <f ca="1">IF(VLOOKUP(F781,料單!$C:$P,14,FALSE)="","",VLOOKUP(F781,料單!$C:$P,14,FALSE))</f>
        <v/>
      </c>
      <c r="R781" s="174" t="str">
        <f ca="1">IF(VLOOKUP(F781,料單!$C:$Q,15,FALSE)="","",VLOOKUP(F781,料單!$C:$Q,15,FALSE))</f>
        <v/>
      </c>
      <c r="S781" s="174" t="str">
        <f ca="1">IF(VLOOKUP(F781,料單!$C:$R,16,FALSE)="","",VLOOKUP(F781,料單!$C:$R,16,FALSE))</f>
        <v/>
      </c>
      <c r="T781" s="174" t="str">
        <f ca="1">IF(VLOOKUP(F781,料單!$C:$S,17,FALSE)="","",VLOOKUP(F781,料單!$C:$S,17,FALSE))</f>
        <v/>
      </c>
      <c r="U781" s="174" t="str">
        <f ca="1">_xlfn.IFNA(VLOOKUP(VLOOKUP(F781,料單!C:T,18,FALSE),資料庫!AM:AN,2,FALSE),"A")</f>
        <v>A</v>
      </c>
      <c r="V781" s="174" t="str">
        <f ca="1">IF(VLOOKUP(F781,料單!C:U,19,FALSE)="","",VLOOKUP(F781,料單!C:U,19,FALSE))</f>
        <v/>
      </c>
      <c r="W781" s="375" t="str">
        <f t="shared" ca="1" si="61"/>
        <v/>
      </c>
      <c r="X781" s="361" t="str">
        <f t="shared" ca="1" si="62"/>
        <v/>
      </c>
      <c r="Y781" s="375" t="str">
        <f t="shared" ca="1" si="63"/>
        <v/>
      </c>
      <c r="Z781" s="375" t="str">
        <f t="shared" ca="1" si="64"/>
        <v/>
      </c>
      <c r="AA781" s="483">
        <f>料單!$K$3</f>
        <v>0</v>
      </c>
      <c r="AB781" s="483" t="str">
        <f>料單!$L$3</f>
        <v>拉、KD</v>
      </c>
    </row>
    <row r="782" spans="1:28" x14ac:dyDescent="0.25">
      <c r="A782" s="174">
        <f t="shared" si="60"/>
        <v>781</v>
      </c>
      <c r="B782" s="174" t="str">
        <f ca="1">料單!$C$1</f>
        <v>2026101401</v>
      </c>
      <c r="C782" s="174">
        <f>料單!$C$2</f>
        <v>0</v>
      </c>
      <c r="D782" s="6">
        <f>板材才數分析.!B782</f>
        <v>27</v>
      </c>
      <c r="E782" s="6">
        <f>板材才數分析.!C782</f>
        <v>0</v>
      </c>
      <c r="F782" s="6">
        <f>板材才數分析.!D782</f>
        <v>27001</v>
      </c>
      <c r="G782" s="6" t="str">
        <f ca="1">板材才數分析.!E782</f>
        <v>頂板</v>
      </c>
      <c r="H782" s="6">
        <f ca="1">板材才數分析.!F782</f>
        <v>-36</v>
      </c>
      <c r="I782" s="6" t="str">
        <f ca="1">板材才數分析.!G782</f>
        <v>AA</v>
      </c>
      <c r="J782" s="6">
        <f ca="1">板材才數分析.!H782</f>
        <v>0</v>
      </c>
      <c r="K782" s="6" t="str">
        <f ca="1">板材才數分析.!I782</f>
        <v/>
      </c>
      <c r="L782" s="6">
        <f ca="1">板材才數分析.!J782</f>
        <v>18</v>
      </c>
      <c r="M782" s="6">
        <f ca="1">板材才數分析.!K782</f>
        <v>0</v>
      </c>
      <c r="N782" s="6" t="str">
        <f ca="1">板材才數分析.!L782</f>
        <v/>
      </c>
      <c r="O782" s="6">
        <f ca="1">板材才數分析.!M782</f>
        <v>0</v>
      </c>
      <c r="P782" t="str">
        <f ca="1">表格15[[#This Row],[封邊色號]]</f>
        <v/>
      </c>
      <c r="Q782" s="174" t="str">
        <f ca="1">IF(VLOOKUP(F782,料單!$C:$P,14,FALSE)="","",VLOOKUP(F782,料單!$C:$P,14,FALSE))</f>
        <v>背板溝</v>
      </c>
      <c r="R782" s="174" t="str">
        <f ca="1">IF(VLOOKUP(F782,料單!$C:$Q,15,FALSE)="","",VLOOKUP(F782,料單!$C:$Q,15,FALSE))</f>
        <v>側</v>
      </c>
      <c r="S782" s="174" t="str">
        <f ca="1">IF(VLOOKUP(F782,料單!$C:$R,16,FALSE)="","",VLOOKUP(F782,料單!$C:$R,16,FALSE))</f>
        <v/>
      </c>
      <c r="T782" s="174" t="str">
        <f ca="1">IF(VLOOKUP(F782,料單!$C:$S,17,FALSE)="","",VLOOKUP(F782,料單!$C:$S,17,FALSE))</f>
        <v/>
      </c>
      <c r="U782" s="174" t="str">
        <f ca="1">_xlfn.IFNA(VLOOKUP(VLOOKUP(F782,料單!C:T,18,FALSE),資料庫!AM:AN,2,FALSE),"A")</f>
        <v>A</v>
      </c>
      <c r="V782" s="174">
        <f ca="1">IF(VLOOKUP(F782,料單!C:U,19,FALSE)="","",VLOOKUP(F782,料單!C:U,19,FALSE))</f>
        <v>1</v>
      </c>
      <c r="W782" s="361" t="str">
        <f t="shared" ca="1" si="61"/>
        <v>A</v>
      </c>
      <c r="X782" s="361" t="str">
        <f t="shared" ca="1" si="62"/>
        <v>A</v>
      </c>
      <c r="Y782" s="361" t="str">
        <f t="shared" ca="1" si="63"/>
        <v/>
      </c>
      <c r="Z782" s="361" t="str">
        <f t="shared" ca="1" si="64"/>
        <v/>
      </c>
      <c r="AA782" s="483">
        <f>料單!$K$3</f>
        <v>0</v>
      </c>
      <c r="AB782" s="483" t="str">
        <f>料單!$L$3</f>
        <v>拉、KD</v>
      </c>
    </row>
    <row r="783" spans="1:28" x14ac:dyDescent="0.25">
      <c r="A783" s="174">
        <f t="shared" si="60"/>
        <v>782</v>
      </c>
      <c r="B783" s="174" t="str">
        <f ca="1">料單!$C$1</f>
        <v>2026101401</v>
      </c>
      <c r="C783" s="174">
        <f>料單!$C$2</f>
        <v>0</v>
      </c>
      <c r="D783" s="6">
        <f>板材才數分析.!B783</f>
        <v>27</v>
      </c>
      <c r="E783" s="6">
        <f>板材才數分析.!C783</f>
        <v>0</v>
      </c>
      <c r="F783" s="6">
        <f>板材才數分析.!D783</f>
        <v>27002</v>
      </c>
      <c r="G783" s="6" t="str">
        <f ca="1">板材才數分析.!E783</f>
        <v>底板</v>
      </c>
      <c r="H783" s="6">
        <f ca="1">板材才數分析.!F783</f>
        <v>-36</v>
      </c>
      <c r="I783" s="6" t="str">
        <f ca="1">板材才數分析.!G783</f>
        <v>AA</v>
      </c>
      <c r="J783" s="6">
        <f ca="1">板材才數分析.!H783</f>
        <v>0</v>
      </c>
      <c r="K783" s="6" t="str">
        <f ca="1">板材才數分析.!I783</f>
        <v/>
      </c>
      <c r="L783" s="6">
        <f ca="1">板材才數分析.!J783</f>
        <v>18</v>
      </c>
      <c r="M783" s="6">
        <f ca="1">板材才數分析.!K783</f>
        <v>0</v>
      </c>
      <c r="N783" s="6" t="str">
        <f ca="1">板材才數分析.!L783</f>
        <v/>
      </c>
      <c r="O783" s="6">
        <f ca="1">板材才數分析.!M783</f>
        <v>0</v>
      </c>
      <c r="P783" t="str">
        <f ca="1">表格15[[#This Row],[封邊色號]]</f>
        <v/>
      </c>
      <c r="Q783" s="174" t="str">
        <f ca="1">IF(VLOOKUP(F783,料單!$C:$P,14,FALSE)="","",VLOOKUP(F783,料單!$C:$P,14,FALSE))</f>
        <v>背板溝</v>
      </c>
      <c r="R783" s="174" t="str">
        <f ca="1">IF(VLOOKUP(F783,料單!$C:$Q,15,FALSE)="","",VLOOKUP(F783,料單!$C:$Q,15,FALSE))</f>
        <v>側</v>
      </c>
      <c r="S783" s="174" t="str">
        <f ca="1">IF(VLOOKUP(F783,料單!$C:$R,16,FALSE)="","",VLOOKUP(F783,料單!$C:$R,16,FALSE))</f>
        <v/>
      </c>
      <c r="T783" s="174" t="str">
        <f ca="1">IF(VLOOKUP(F783,料單!$C:$S,17,FALSE)="","",VLOOKUP(F783,料單!$C:$S,17,FALSE))</f>
        <v/>
      </c>
      <c r="U783" s="174" t="str">
        <f ca="1">_xlfn.IFNA(VLOOKUP(VLOOKUP(F783,料單!C:T,18,FALSE),資料庫!AM:AN,2,FALSE),"A")</f>
        <v>A</v>
      </c>
      <c r="V783" s="174">
        <f ca="1">IF(VLOOKUP(F783,料單!C:U,19,FALSE)="","",VLOOKUP(F783,料單!C:U,19,FALSE))</f>
        <v>1</v>
      </c>
      <c r="W783" s="361" t="str">
        <f t="shared" ca="1" si="61"/>
        <v>A</v>
      </c>
      <c r="X783" s="361" t="str">
        <f t="shared" ca="1" si="62"/>
        <v>A</v>
      </c>
      <c r="Y783" s="361" t="str">
        <f t="shared" ca="1" si="63"/>
        <v/>
      </c>
      <c r="Z783" s="361" t="str">
        <f t="shared" ca="1" si="64"/>
        <v/>
      </c>
      <c r="AA783" s="483">
        <f>料單!$K$3</f>
        <v>0</v>
      </c>
      <c r="AB783" s="483" t="str">
        <f>料單!$L$3</f>
        <v>拉、KD</v>
      </c>
    </row>
    <row r="784" spans="1:28" x14ac:dyDescent="0.25">
      <c r="A784" s="174">
        <f t="shared" si="60"/>
        <v>783</v>
      </c>
      <c r="B784" s="174" t="str">
        <f ca="1">料單!$C$1</f>
        <v>2026101401</v>
      </c>
      <c r="C784" s="174">
        <f>料單!$C$2</f>
        <v>0</v>
      </c>
      <c r="D784" s="6">
        <f>板材才數分析.!B784</f>
        <v>27</v>
      </c>
      <c r="E784" s="6">
        <f>板材才數分析.!C784</f>
        <v>0</v>
      </c>
      <c r="F784" s="6">
        <f>板材才數分析.!D784</f>
        <v>27003</v>
      </c>
      <c r="G784" s="6" t="str">
        <f ca="1">板材才數分析.!E784</f>
        <v>左側板</v>
      </c>
      <c r="H784" s="6">
        <f ca="1">板材才數分析.!F784</f>
        <v>0</v>
      </c>
      <c r="I784" s="6" t="str">
        <f ca="1">板材才數分析.!G784</f>
        <v>AA</v>
      </c>
      <c r="J784" s="6">
        <f ca="1">板材才數分析.!H784</f>
        <v>0</v>
      </c>
      <c r="K784" s="6" t="str">
        <f ca="1">板材才數分析.!I784</f>
        <v>AA</v>
      </c>
      <c r="L784" s="6">
        <f ca="1">板材才數分析.!J784</f>
        <v>18</v>
      </c>
      <c r="M784" s="6">
        <f ca="1">板材才數分析.!K784</f>
        <v>0</v>
      </c>
      <c r="N784" s="6" t="str">
        <f ca="1">板材才數分析.!L784</f>
        <v/>
      </c>
      <c r="O784" s="6">
        <f ca="1">板材才數分析.!M784</f>
        <v>0</v>
      </c>
      <c r="P784" t="str">
        <f ca="1">表格15[[#This Row],[封邊色號]]</f>
        <v/>
      </c>
      <c r="Q784" s="174" t="str">
        <f ca="1">IF(VLOOKUP(F784,料單!$C:$P,14,FALSE)="","",VLOOKUP(F784,料單!$C:$P,14,FALSE))</f>
        <v>背板溝</v>
      </c>
      <c r="R784" s="174" t="str">
        <f ca="1">IF(VLOOKUP(F784,料單!$C:$Q,15,FALSE)="","",VLOOKUP(F784,料單!$C:$Q,15,FALSE))</f>
        <v>面</v>
      </c>
      <c r="S784" s="174" t="str">
        <f ca="1">IF(VLOOKUP(F784,料單!$C:$R,16,FALSE)="","",VLOOKUP(F784,料單!$C:$R,16,FALSE))</f>
        <v>排</v>
      </c>
      <c r="T784" s="174" t="str">
        <f ca="1">IF(VLOOKUP(F784,料單!$C:$S,17,FALSE)="","",VLOOKUP(F784,料單!$C:$S,17,FALSE))</f>
        <v/>
      </c>
      <c r="U784" s="174" t="str">
        <f ca="1">_xlfn.IFNA(VLOOKUP(VLOOKUP(F784,料單!C:T,18,FALSE),資料庫!AM:AN,2,FALSE),"A")</f>
        <v>A</v>
      </c>
      <c r="V784" s="174">
        <f ca="1">IF(VLOOKUP(F784,料單!C:U,19,FALSE)="","",VLOOKUP(F784,料單!C:U,19,FALSE))</f>
        <v>1</v>
      </c>
      <c r="W784" s="361" t="str">
        <f t="shared" ca="1" si="61"/>
        <v>A</v>
      </c>
      <c r="X784" s="361" t="str">
        <f t="shared" ca="1" si="62"/>
        <v>A</v>
      </c>
      <c r="Y784" s="361" t="str">
        <f t="shared" ca="1" si="63"/>
        <v>A</v>
      </c>
      <c r="Z784" s="361" t="str">
        <f t="shared" ca="1" si="64"/>
        <v>A</v>
      </c>
      <c r="AA784" s="483">
        <f>料單!$K$3</f>
        <v>0</v>
      </c>
      <c r="AB784" s="483" t="str">
        <f>料單!$L$3</f>
        <v>拉、KD</v>
      </c>
    </row>
    <row r="785" spans="1:28" x14ac:dyDescent="0.25">
      <c r="A785" s="174">
        <f t="shared" si="60"/>
        <v>784</v>
      </c>
      <c r="B785" s="174" t="str">
        <f ca="1">料單!$C$1</f>
        <v>2026101401</v>
      </c>
      <c r="C785" s="174">
        <f>料單!$C$2</f>
        <v>0</v>
      </c>
      <c r="D785" s="6">
        <f>板材才數分析.!B785</f>
        <v>27</v>
      </c>
      <c r="E785" s="6">
        <f>板材才數分析.!C785</f>
        <v>0</v>
      </c>
      <c r="F785" s="6">
        <f>板材才數分析.!D785</f>
        <v>27004</v>
      </c>
      <c r="G785" s="6" t="str">
        <f ca="1">板材才數分析.!E785</f>
        <v>右側板</v>
      </c>
      <c r="H785" s="6">
        <f ca="1">板材才數分析.!F785</f>
        <v>0</v>
      </c>
      <c r="I785" s="6" t="str">
        <f ca="1">板材才數分析.!G785</f>
        <v>AA</v>
      </c>
      <c r="J785" s="6">
        <f ca="1">板材才數分析.!H785</f>
        <v>0</v>
      </c>
      <c r="K785" s="6" t="str">
        <f ca="1">板材才數分析.!I785</f>
        <v>AA</v>
      </c>
      <c r="L785" s="6">
        <f ca="1">板材才數分析.!J785</f>
        <v>18</v>
      </c>
      <c r="M785" s="6">
        <f ca="1">板材才數分析.!K785</f>
        <v>0</v>
      </c>
      <c r="N785" s="6" t="str">
        <f ca="1">板材才數分析.!L785</f>
        <v/>
      </c>
      <c r="O785" s="6">
        <f ca="1">板材才數分析.!M785</f>
        <v>0</v>
      </c>
      <c r="P785" t="str">
        <f ca="1">表格15[[#This Row],[封邊色號]]</f>
        <v/>
      </c>
      <c r="Q785" s="174" t="str">
        <f ca="1">IF(VLOOKUP(F785,料單!$C:$P,14,FALSE)="","",VLOOKUP(F785,料單!$C:$P,14,FALSE))</f>
        <v>背板溝</v>
      </c>
      <c r="R785" s="174" t="str">
        <f ca="1">IF(VLOOKUP(F785,料單!$C:$Q,15,FALSE)="","",VLOOKUP(F785,料單!$C:$Q,15,FALSE))</f>
        <v>面</v>
      </c>
      <c r="S785" s="174" t="str">
        <f ca="1">IF(VLOOKUP(F785,料單!$C:$R,16,FALSE)="","",VLOOKUP(F785,料單!$C:$R,16,FALSE))</f>
        <v>排</v>
      </c>
      <c r="T785" s="174" t="str">
        <f ca="1">IF(VLOOKUP(F785,料單!$C:$S,17,FALSE)="","",VLOOKUP(F785,料單!$C:$S,17,FALSE))</f>
        <v/>
      </c>
      <c r="U785" s="174" t="str">
        <f ca="1">_xlfn.IFNA(VLOOKUP(VLOOKUP(F785,料單!C:T,18,FALSE),資料庫!AM:AN,2,FALSE),"A")</f>
        <v>A</v>
      </c>
      <c r="V785" s="174">
        <f ca="1">IF(VLOOKUP(F785,料單!C:U,19,FALSE)="","",VLOOKUP(F785,料單!C:U,19,FALSE))</f>
        <v>1</v>
      </c>
      <c r="W785" s="361" t="str">
        <f t="shared" ca="1" si="61"/>
        <v>A</v>
      </c>
      <c r="X785" s="361" t="str">
        <f t="shared" ca="1" si="62"/>
        <v>A</v>
      </c>
      <c r="Y785" s="361" t="str">
        <f t="shared" ca="1" si="63"/>
        <v>A</v>
      </c>
      <c r="Z785" s="361" t="str">
        <f t="shared" ca="1" si="64"/>
        <v>A</v>
      </c>
      <c r="AA785" s="483">
        <f>料單!$K$3</f>
        <v>0</v>
      </c>
      <c r="AB785" s="483" t="str">
        <f>料單!$L$3</f>
        <v>拉、KD</v>
      </c>
    </row>
    <row r="786" spans="1:28" x14ac:dyDescent="0.25">
      <c r="A786" s="174">
        <f t="shared" si="60"/>
        <v>785</v>
      </c>
      <c r="B786" s="174" t="str">
        <f ca="1">料單!$C$1</f>
        <v>2026101401</v>
      </c>
      <c r="C786" s="174">
        <f>料單!$C$2</f>
        <v>0</v>
      </c>
      <c r="D786" s="6">
        <f>板材才數分析.!B786</f>
        <v>27</v>
      </c>
      <c r="E786" s="6">
        <f>板材才數分析.!C786</f>
        <v>0</v>
      </c>
      <c r="F786" s="6">
        <f>板材才數分析.!D786</f>
        <v>27005</v>
      </c>
      <c r="G786" s="6" t="str">
        <f ca="1">板材才數分析.!E786</f>
        <v>背板</v>
      </c>
      <c r="H786" s="6">
        <f ca="1">板材才數分析.!F786</f>
        <v>-22</v>
      </c>
      <c r="I786" s="6" t="str">
        <f ca="1">板材才數分析.!G786</f>
        <v/>
      </c>
      <c r="J786" s="6">
        <f ca="1">板材才數分析.!H786</f>
        <v>-22</v>
      </c>
      <c r="K786" s="6" t="str">
        <f ca="1">板材才數分析.!I786</f>
        <v/>
      </c>
      <c r="L786" s="6">
        <f ca="1">板材才數分析.!J786</f>
        <v>4</v>
      </c>
      <c r="M786" s="6">
        <f ca="1">板材才數分析.!K786</f>
        <v>0</v>
      </c>
      <c r="N786" s="6" t="str">
        <f ca="1">板材才數分析.!L786</f>
        <v/>
      </c>
      <c r="O786" s="6">
        <f ca="1">板材才數分析.!M786</f>
        <v>0</v>
      </c>
      <c r="P786" t="str">
        <f ca="1">表格15[[#This Row],[封邊色號]]</f>
        <v/>
      </c>
      <c r="Q786" s="174" t="str">
        <f ca="1">IF(VLOOKUP(F786,料單!$C:$P,14,FALSE)="","",VLOOKUP(F786,料單!$C:$P,14,FALSE))</f>
        <v/>
      </c>
      <c r="R786" s="174" t="str">
        <f ca="1">IF(VLOOKUP(F786,料單!$C:$Q,15,FALSE)="","",VLOOKUP(F786,料單!$C:$Q,15,FALSE))</f>
        <v/>
      </c>
      <c r="S786" s="174" t="str">
        <f ca="1">IF(VLOOKUP(F786,料單!$C:$R,16,FALSE)="","",VLOOKUP(F786,料單!$C:$R,16,FALSE))</f>
        <v/>
      </c>
      <c r="T786" s="174" t="str">
        <f ca="1">IF(VLOOKUP(F786,料單!$C:$S,17,FALSE)="","",VLOOKUP(F786,料單!$C:$S,17,FALSE))</f>
        <v/>
      </c>
      <c r="U786" s="174" t="str">
        <f ca="1">_xlfn.IFNA(VLOOKUP(VLOOKUP(F786,料單!C:T,18,FALSE),資料庫!AM:AN,2,FALSE),"A")</f>
        <v>A</v>
      </c>
      <c r="V786" s="174">
        <f ca="1">IF(VLOOKUP(F786,料單!C:U,19,FALSE)="","",VLOOKUP(F786,料單!C:U,19,FALSE))</f>
        <v>1</v>
      </c>
      <c r="W786" s="361" t="str">
        <f t="shared" ca="1" si="61"/>
        <v/>
      </c>
      <c r="X786" s="361" t="str">
        <f t="shared" ca="1" si="62"/>
        <v/>
      </c>
      <c r="Y786" s="361" t="str">
        <f t="shared" ca="1" si="63"/>
        <v/>
      </c>
      <c r="Z786" s="361" t="str">
        <f t="shared" ca="1" si="64"/>
        <v/>
      </c>
      <c r="AA786" s="483">
        <f>料單!$K$3</f>
        <v>0</v>
      </c>
      <c r="AB786" s="483" t="str">
        <f>料單!$L$3</f>
        <v>拉、KD</v>
      </c>
    </row>
    <row r="787" spans="1:28" x14ac:dyDescent="0.25">
      <c r="A787" s="174">
        <f t="shared" si="60"/>
        <v>786</v>
      </c>
      <c r="B787" s="174" t="str">
        <f ca="1">料單!$C$1</f>
        <v>2026101401</v>
      </c>
      <c r="C787" s="174">
        <f>料單!$C$2</f>
        <v>0</v>
      </c>
      <c r="D787" s="6">
        <f>板材才數分析.!B787</f>
        <v>27</v>
      </c>
      <c r="E787" s="6">
        <f>板材才數分析.!C787</f>
        <v>0</v>
      </c>
      <c r="F787" s="6">
        <f>板材才數分析.!D787</f>
        <v>27006</v>
      </c>
      <c r="G787" s="6" t="str">
        <f ca="1">板材才數分析.!E787</f>
        <v>背拉桿</v>
      </c>
      <c r="H787" s="6">
        <f ca="1">板材才數分析.!F787</f>
        <v>-36</v>
      </c>
      <c r="I787" s="6" t="str">
        <f ca="1">板材才數分析.!G787</f>
        <v>AA</v>
      </c>
      <c r="J787" s="6">
        <f ca="1">板材才數分析.!H787</f>
        <v>120</v>
      </c>
      <c r="K787" s="6" t="str">
        <f ca="1">板材才數分析.!I787</f>
        <v/>
      </c>
      <c r="L787" s="6">
        <f ca="1">板材才數分析.!J787</f>
        <v>18</v>
      </c>
      <c r="M787" s="6">
        <f ca="1">板材才數分析.!K787</f>
        <v>0</v>
      </c>
      <c r="N787" s="6" t="str">
        <f ca="1">板材才數分析.!L787</f>
        <v/>
      </c>
      <c r="O787" s="6">
        <f ca="1">板材才數分析.!M787</f>
        <v>0</v>
      </c>
      <c r="P787" t="str">
        <f ca="1">表格15[[#This Row],[封邊色號]]</f>
        <v/>
      </c>
      <c r="Q787" s="174" t="str">
        <f ca="1">IF(VLOOKUP(F787,料單!$C:$P,14,FALSE)="","",VLOOKUP(F787,料單!$C:$P,14,FALSE))</f>
        <v/>
      </c>
      <c r="R787" s="174" t="str">
        <f ca="1">IF(VLOOKUP(F787,料單!$C:$Q,15,FALSE)="","",VLOOKUP(F787,料單!$C:$Q,15,FALSE))</f>
        <v>側</v>
      </c>
      <c r="S787" s="174" t="str">
        <f ca="1">IF(VLOOKUP(F787,料單!$C:$R,16,FALSE)="","",VLOOKUP(F787,料單!$C:$R,16,FALSE))</f>
        <v/>
      </c>
      <c r="T787" s="174" t="str">
        <f ca="1">IF(VLOOKUP(F787,料單!$C:$S,17,FALSE)="","",VLOOKUP(F787,料單!$C:$S,17,FALSE))</f>
        <v/>
      </c>
      <c r="U787" s="174" t="str">
        <f ca="1">_xlfn.IFNA(VLOOKUP(VLOOKUP(F787,料單!C:T,18,FALSE),資料庫!AM:AN,2,FALSE),"A")</f>
        <v>A</v>
      </c>
      <c r="V787" s="174">
        <f ca="1">IF(VLOOKUP(F787,料單!C:U,19,FALSE)="","",VLOOKUP(F787,料單!C:U,19,FALSE))</f>
        <v>1</v>
      </c>
      <c r="W787" s="361" t="str">
        <f t="shared" ca="1" si="61"/>
        <v>A</v>
      </c>
      <c r="X787" s="361" t="str">
        <f t="shared" ca="1" si="62"/>
        <v>A</v>
      </c>
      <c r="Y787" s="361" t="str">
        <f t="shared" ca="1" si="63"/>
        <v/>
      </c>
      <c r="Z787" s="361" t="str">
        <f t="shared" ca="1" si="64"/>
        <v/>
      </c>
      <c r="AA787" s="483">
        <f>料單!$K$3</f>
        <v>0</v>
      </c>
      <c r="AB787" s="483" t="str">
        <f>料單!$L$3</f>
        <v>拉、KD</v>
      </c>
    </row>
    <row r="788" spans="1:28" x14ac:dyDescent="0.25">
      <c r="A788" s="174">
        <f t="shared" si="60"/>
        <v>787</v>
      </c>
      <c r="B788" s="174" t="str">
        <f ca="1">料單!$C$1</f>
        <v>2026101401</v>
      </c>
      <c r="C788" s="174">
        <f>料單!$C$2</f>
        <v>0</v>
      </c>
      <c r="D788" s="6">
        <f>板材才數分析.!B788</f>
        <v>27</v>
      </c>
      <c r="E788" s="6">
        <f>板材才數分析.!C788</f>
        <v>0</v>
      </c>
      <c r="F788" s="6">
        <f>板材才數分析.!D788</f>
        <v>27007</v>
      </c>
      <c r="G788" s="6" t="str">
        <f ca="1">板材才數分析.!E788</f>
        <v>中立板</v>
      </c>
      <c r="H788" s="6">
        <f ca="1">板材才數分析.!F788</f>
        <v>-36</v>
      </c>
      <c r="I788" s="6" t="str">
        <f ca="1">板材才數分析.!G788</f>
        <v>AA</v>
      </c>
      <c r="J788" s="6">
        <f ca="1">板材才數分析.!H788</f>
        <v>-22</v>
      </c>
      <c r="K788" s="6" t="str">
        <f ca="1">板材才數分析.!I788</f>
        <v/>
      </c>
      <c r="L788" s="6">
        <f ca="1">板材才數分析.!J788</f>
        <v>18</v>
      </c>
      <c r="M788" s="6">
        <f ca="1">板材才數分析.!K788</f>
        <v>0</v>
      </c>
      <c r="N788" s="6" t="str">
        <f ca="1">板材才數分析.!L788</f>
        <v/>
      </c>
      <c r="O788" s="6">
        <f ca="1">板材才數分析.!M788</f>
        <v>0</v>
      </c>
      <c r="P788" t="str">
        <f ca="1">表格15[[#This Row],[封邊色號]]</f>
        <v/>
      </c>
      <c r="Q788" s="174" t="str">
        <f ca="1">IF(VLOOKUP(F788,料單!$C:$P,14,FALSE)="","",VLOOKUP(F788,料單!$C:$P,14,FALSE))</f>
        <v/>
      </c>
      <c r="R788" s="174" t="str">
        <f ca="1">IF(VLOOKUP(F788,料單!$C:$Q,15,FALSE)="","",VLOOKUP(F788,料單!$C:$Q,15,FALSE))</f>
        <v>側</v>
      </c>
      <c r="S788" s="174" t="str">
        <f ca="1">IF(VLOOKUP(F788,料單!$C:$R,16,FALSE)="","",VLOOKUP(F788,料單!$C:$R,16,FALSE))</f>
        <v>排</v>
      </c>
      <c r="T788" s="174" t="str">
        <f ca="1">IF(VLOOKUP(F788,料單!$C:$S,17,FALSE)="","",VLOOKUP(F788,料單!$C:$S,17,FALSE))</f>
        <v/>
      </c>
      <c r="U788" s="174" t="str">
        <f ca="1">_xlfn.IFNA(VLOOKUP(VLOOKUP(F788,料單!C:T,18,FALSE),資料庫!AM:AN,2,FALSE),"A")</f>
        <v>A</v>
      </c>
      <c r="V788" s="174">
        <f ca="1">IF(VLOOKUP(F788,料單!C:U,19,FALSE)="","",VLOOKUP(F788,料單!C:U,19,FALSE))</f>
        <v>1</v>
      </c>
      <c r="W788" s="361" t="str">
        <f t="shared" ca="1" si="61"/>
        <v>A</v>
      </c>
      <c r="X788" s="361" t="str">
        <f t="shared" ca="1" si="62"/>
        <v>A</v>
      </c>
      <c r="Y788" s="361" t="str">
        <f t="shared" ca="1" si="63"/>
        <v/>
      </c>
      <c r="Z788" s="361" t="str">
        <f t="shared" ca="1" si="64"/>
        <v/>
      </c>
      <c r="AA788" s="483">
        <f>料單!$K$3</f>
        <v>0</v>
      </c>
      <c r="AB788" s="483" t="str">
        <f>料單!$L$3</f>
        <v>拉、KD</v>
      </c>
    </row>
    <row r="789" spans="1:28" x14ac:dyDescent="0.25">
      <c r="A789" s="174">
        <f t="shared" si="60"/>
        <v>788</v>
      </c>
      <c r="B789" s="174" t="str">
        <f ca="1">料單!$C$1</f>
        <v>2026101401</v>
      </c>
      <c r="C789" s="174">
        <f>料單!$C$2</f>
        <v>0</v>
      </c>
      <c r="D789" s="6">
        <f>板材才數分析.!B789</f>
        <v>27</v>
      </c>
      <c r="E789" s="6">
        <f>板材才數分析.!C789</f>
        <v>0</v>
      </c>
      <c r="F789" s="6">
        <f>板材才數分析.!D789</f>
        <v>27008</v>
      </c>
      <c r="G789" s="6" t="str">
        <f ca="1">板材才數分析.!E789</f>
        <v>活隔</v>
      </c>
      <c r="H789" s="6">
        <f ca="1">板材才數分析.!F789</f>
        <v>0</v>
      </c>
      <c r="I789" s="6" t="str">
        <f ca="1">板材才數分析.!G789</f>
        <v>AA</v>
      </c>
      <c r="J789" s="6">
        <f ca="1">板材才數分析.!H789</f>
        <v>-32</v>
      </c>
      <c r="K789" s="6" t="str">
        <f ca="1">板材才數分析.!I789</f>
        <v>AA</v>
      </c>
      <c r="L789" s="6">
        <f ca="1">板材才數分析.!J789</f>
        <v>18</v>
      </c>
      <c r="M789" s="6">
        <f ca="1">板材才數分析.!K789</f>
        <v>0</v>
      </c>
      <c r="N789" s="6" t="str">
        <f ca="1">板材才數分析.!L789</f>
        <v/>
      </c>
      <c r="O789" s="6">
        <f ca="1">板材才數分析.!M789</f>
        <v>0</v>
      </c>
      <c r="P789" t="str">
        <f ca="1">表格15[[#This Row],[封邊色號]]</f>
        <v/>
      </c>
      <c r="Q789" s="174" t="str">
        <f ca="1">IF(VLOOKUP(F789,料單!$C:$P,14,FALSE)="","",VLOOKUP(F789,料單!$C:$P,14,FALSE))</f>
        <v/>
      </c>
      <c r="R789" s="174" t="str">
        <f ca="1">IF(VLOOKUP(F789,料單!$C:$Q,15,FALSE)="","",VLOOKUP(F789,料單!$C:$Q,15,FALSE))</f>
        <v/>
      </c>
      <c r="S789" s="174" t="str">
        <f ca="1">IF(VLOOKUP(F789,料單!$C:$R,16,FALSE)="","",VLOOKUP(F789,料單!$C:$R,16,FALSE))</f>
        <v/>
      </c>
      <c r="T789" s="174" t="str">
        <f ca="1">IF(VLOOKUP(F789,料單!$C:$S,17,FALSE)="","",VLOOKUP(F789,料單!$C:$S,17,FALSE))</f>
        <v/>
      </c>
      <c r="U789" s="174" t="str">
        <f ca="1">_xlfn.IFNA(VLOOKUP(VLOOKUP(F789,料單!C:T,18,FALSE),資料庫!AM:AN,2,FALSE),"A")</f>
        <v>A</v>
      </c>
      <c r="V789" s="174">
        <f ca="1">IF(VLOOKUP(F789,料單!C:U,19,FALSE)="","",VLOOKUP(F789,料單!C:U,19,FALSE))</f>
        <v>1</v>
      </c>
      <c r="W789" s="361" t="str">
        <f t="shared" ca="1" si="61"/>
        <v>A</v>
      </c>
      <c r="X789" s="361" t="str">
        <f t="shared" ca="1" si="62"/>
        <v>A</v>
      </c>
      <c r="Y789" s="361" t="str">
        <f t="shared" ca="1" si="63"/>
        <v>A</v>
      </c>
      <c r="Z789" s="361" t="str">
        <f t="shared" ca="1" si="64"/>
        <v>A</v>
      </c>
      <c r="AA789" s="483">
        <f>料單!$K$3</f>
        <v>0</v>
      </c>
      <c r="AB789" s="483" t="str">
        <f>料單!$L$3</f>
        <v>拉、KD</v>
      </c>
    </row>
    <row r="790" spans="1:28" x14ac:dyDescent="0.25">
      <c r="A790" s="174">
        <f t="shared" si="60"/>
        <v>789</v>
      </c>
      <c r="B790" s="174" t="str">
        <f ca="1">料單!$C$1</f>
        <v>2026101401</v>
      </c>
      <c r="C790" s="174">
        <f>料單!$C$2</f>
        <v>0</v>
      </c>
      <c r="D790" s="6">
        <f>板材才數分析.!B790</f>
        <v>27</v>
      </c>
      <c r="E790" s="6">
        <f>板材才數分析.!C790</f>
        <v>0</v>
      </c>
      <c r="F790" s="6">
        <f>板材才數分析.!D790</f>
        <v>27009</v>
      </c>
      <c r="G790" s="6" t="str">
        <f ca="1">板材才數分析.!E790</f>
        <v>固隔</v>
      </c>
      <c r="H790" s="6">
        <f ca="1">板材才數分析.!F790</f>
        <v>0</v>
      </c>
      <c r="I790" s="6" t="str">
        <f ca="1">板材才數分析.!G790</f>
        <v>AA</v>
      </c>
      <c r="J790" s="6">
        <f ca="1">板材才數分析.!H790</f>
        <v>-22</v>
      </c>
      <c r="K790" s="6" t="str">
        <f ca="1">板材才數分析.!I790</f>
        <v/>
      </c>
      <c r="L790" s="6">
        <f ca="1">板材才數分析.!J790</f>
        <v>18</v>
      </c>
      <c r="M790" s="6">
        <f ca="1">板材才數分析.!K790</f>
        <v>0</v>
      </c>
      <c r="N790" s="6" t="str">
        <f ca="1">板材才數分析.!L790</f>
        <v/>
      </c>
      <c r="O790" s="6">
        <f ca="1">板材才數分析.!M790</f>
        <v>0</v>
      </c>
      <c r="P790" t="str">
        <f ca="1">表格15[[#This Row],[封邊色號]]</f>
        <v/>
      </c>
      <c r="Q790" s="174" t="str">
        <f ca="1">IF(VLOOKUP(F790,料單!$C:$P,14,FALSE)="","",VLOOKUP(F790,料單!$C:$P,14,FALSE))</f>
        <v/>
      </c>
      <c r="R790" s="174" t="str">
        <f ca="1">IF(VLOOKUP(F790,料單!$C:$Q,15,FALSE)="","",VLOOKUP(F790,料單!$C:$Q,15,FALSE))</f>
        <v>固</v>
      </c>
      <c r="S790" s="174" t="str">
        <f ca="1">IF(VLOOKUP(F790,料單!$C:$R,16,FALSE)="","",VLOOKUP(F790,料單!$C:$R,16,FALSE))</f>
        <v/>
      </c>
      <c r="T790" s="174" t="str">
        <f ca="1">IF(VLOOKUP(F790,料單!$C:$S,17,FALSE)="","",VLOOKUP(F790,料單!$C:$S,17,FALSE))</f>
        <v/>
      </c>
      <c r="U790" s="174" t="str">
        <f ca="1">_xlfn.IFNA(VLOOKUP(VLOOKUP(F790,料單!C:T,18,FALSE),資料庫!AM:AN,2,FALSE),"A")</f>
        <v>A</v>
      </c>
      <c r="V790" s="174">
        <f ca="1">IF(VLOOKUP(F790,料單!C:U,19,FALSE)="","",VLOOKUP(F790,料單!C:U,19,FALSE))</f>
        <v>1</v>
      </c>
      <c r="W790" s="361" t="str">
        <f t="shared" ca="1" si="61"/>
        <v>A</v>
      </c>
      <c r="X790" s="361" t="str">
        <f t="shared" ca="1" si="62"/>
        <v>A</v>
      </c>
      <c r="Y790" s="361" t="str">
        <f t="shared" ca="1" si="63"/>
        <v/>
      </c>
      <c r="Z790" s="361" t="str">
        <f t="shared" ca="1" si="64"/>
        <v/>
      </c>
      <c r="AA790" s="483">
        <f>料單!$K$3</f>
        <v>0</v>
      </c>
      <c r="AB790" s="483" t="str">
        <f>料單!$L$3</f>
        <v>拉、KD</v>
      </c>
    </row>
    <row r="791" spans="1:28" x14ac:dyDescent="0.25">
      <c r="A791" s="174">
        <f t="shared" si="60"/>
        <v>790</v>
      </c>
      <c r="B791" s="174" t="str">
        <f ca="1">料單!$C$1</f>
        <v>2026101401</v>
      </c>
      <c r="C791" s="174">
        <f>料單!$C$2</f>
        <v>0</v>
      </c>
      <c r="D791" s="6">
        <f>板材才數分析.!B791</f>
        <v>27</v>
      </c>
      <c r="E791" s="6">
        <f>板材才數分析.!C791</f>
        <v>0</v>
      </c>
      <c r="F791" s="6">
        <f>板材才數分析.!D791</f>
        <v>27010</v>
      </c>
      <c r="G791" s="6" t="str">
        <f ca="1">板材才數分析.!E791</f>
        <v>左門板</v>
      </c>
      <c r="H791" s="6">
        <f ca="1">板材才數分析.!F791</f>
        <v>0</v>
      </c>
      <c r="I791" s="6" t="str">
        <f ca="1">板材才數分析.!G791</f>
        <v>AA</v>
      </c>
      <c r="J791" s="6">
        <f ca="1">板材才數分析.!H791</f>
        <v>-4</v>
      </c>
      <c r="K791" s="6" t="str">
        <f ca="1">板材才數分析.!I791</f>
        <v>AA</v>
      </c>
      <c r="L791" s="6">
        <f ca="1">板材才數分析.!J791</f>
        <v>18</v>
      </c>
      <c r="M791" s="6">
        <f ca="1">板材才數分析.!K791</f>
        <v>0</v>
      </c>
      <c r="N791" s="6" t="str">
        <f ca="1">板材才數分析.!L791</f>
        <v/>
      </c>
      <c r="O791" s="6">
        <f ca="1">板材才數分析.!M791</f>
        <v>0</v>
      </c>
      <c r="P791" t="str">
        <f ca="1">表格15[[#This Row],[封邊色號]]</f>
        <v/>
      </c>
      <c r="Q791" s="174" t="str">
        <f ca="1">IF(VLOOKUP(F791,料單!$C:$P,14,FALSE)="","",VLOOKUP(F791,料單!$C:$P,14,FALSE))</f>
        <v>鉸2</v>
      </c>
      <c r="R791" s="174" t="str">
        <f ca="1">IF(VLOOKUP(F791,料單!$C:$Q,15,FALSE)="","",VLOOKUP(F791,料單!$C:$Q,15,FALSE))</f>
        <v/>
      </c>
      <c r="S791" s="174" t="str">
        <f ca="1">IF(VLOOKUP(F791,料單!$C:$R,16,FALSE)="","",VLOOKUP(F791,料單!$C:$R,16,FALSE))</f>
        <v/>
      </c>
      <c r="T791" s="174" t="str">
        <f ca="1">IF(VLOOKUP(F791,料單!$C:$S,17,FALSE)="","",VLOOKUP(F791,料單!$C:$S,17,FALSE))</f>
        <v/>
      </c>
      <c r="U791" s="174" t="str">
        <f ca="1">_xlfn.IFNA(VLOOKUP(VLOOKUP(F791,料單!C:T,18,FALSE),資料庫!AM:AN,2,FALSE),"A")</f>
        <v>A</v>
      </c>
      <c r="V791" s="174">
        <f ca="1">IF(VLOOKUP(F791,料單!C:U,19,FALSE)="","",VLOOKUP(F791,料單!C:U,19,FALSE))</f>
        <v>1</v>
      </c>
      <c r="W791" s="361" t="str">
        <f t="shared" ca="1" si="61"/>
        <v>A</v>
      </c>
      <c r="X791" s="361" t="str">
        <f t="shared" ca="1" si="62"/>
        <v>A</v>
      </c>
      <c r="Y791" s="361" t="str">
        <f t="shared" ca="1" si="63"/>
        <v>A</v>
      </c>
      <c r="Z791" s="361" t="str">
        <f t="shared" ca="1" si="64"/>
        <v>A</v>
      </c>
      <c r="AA791" s="483">
        <f>料單!$K$3</f>
        <v>0</v>
      </c>
      <c r="AB791" s="483" t="str">
        <f>料單!$L$3</f>
        <v>拉、KD</v>
      </c>
    </row>
    <row r="792" spans="1:28" x14ac:dyDescent="0.25">
      <c r="A792" s="174">
        <f t="shared" si="60"/>
        <v>791</v>
      </c>
      <c r="B792" s="174" t="str">
        <f ca="1">料單!$C$1</f>
        <v>2026101401</v>
      </c>
      <c r="C792" s="174">
        <f>料單!$C$2</f>
        <v>0</v>
      </c>
      <c r="D792" s="6">
        <f>板材才數分析.!B792</f>
        <v>27</v>
      </c>
      <c r="E792" s="6">
        <f>板材才數分析.!C792</f>
        <v>0</v>
      </c>
      <c r="F792" s="6">
        <f>板材才數分析.!D792</f>
        <v>27011</v>
      </c>
      <c r="G792" s="6" t="str">
        <f ca="1">板材才數分析.!E792</f>
        <v>右門板</v>
      </c>
      <c r="H792" s="6">
        <f ca="1">板材才數分析.!F792</f>
        <v>0</v>
      </c>
      <c r="I792" s="6" t="str">
        <f ca="1">板材才數分析.!G792</f>
        <v>AA</v>
      </c>
      <c r="J792" s="6">
        <f ca="1">板材才數分析.!H792</f>
        <v>-4</v>
      </c>
      <c r="K792" s="6" t="str">
        <f ca="1">板材才數分析.!I792</f>
        <v>AA</v>
      </c>
      <c r="L792" s="6">
        <f ca="1">板材才數分析.!J792</f>
        <v>18</v>
      </c>
      <c r="M792" s="6">
        <f ca="1">板材才數分析.!K792</f>
        <v>0</v>
      </c>
      <c r="N792" s="6">
        <f ca="1">板材才數分析.!L792</f>
        <v>0</v>
      </c>
      <c r="O792" s="6">
        <f ca="1">板材才數分析.!M792</f>
        <v>0</v>
      </c>
      <c r="P792" t="str">
        <f ca="1">表格15[[#This Row],[封邊色號]]</f>
        <v/>
      </c>
      <c r="Q792" s="174" t="str">
        <f ca="1">IF(VLOOKUP(F792,料單!$C:$P,14,FALSE)="","",VLOOKUP(F792,料單!$C:$P,14,FALSE))</f>
        <v>鉸2</v>
      </c>
      <c r="R792" s="174" t="str">
        <f ca="1">IF(VLOOKUP(F792,料單!$C:$Q,15,FALSE)="","",VLOOKUP(F792,料單!$C:$Q,15,FALSE))</f>
        <v/>
      </c>
      <c r="S792" s="174" t="str">
        <f ca="1">IF(VLOOKUP(F792,料單!$C:$R,16,FALSE)="","",VLOOKUP(F792,料單!$C:$R,16,FALSE))</f>
        <v/>
      </c>
      <c r="T792" s="174" t="str">
        <f ca="1">IF(VLOOKUP(F792,料單!$C:$S,17,FALSE)="","",VLOOKUP(F792,料單!$C:$S,17,FALSE))</f>
        <v/>
      </c>
      <c r="U792" s="174" t="str">
        <f ca="1">_xlfn.IFNA(VLOOKUP(VLOOKUP(F792,料單!C:T,18,FALSE),資料庫!AM:AN,2,FALSE),"A")</f>
        <v>A</v>
      </c>
      <c r="V792" s="174">
        <f ca="1">IF(VLOOKUP(F792,料單!C:U,19,FALSE)="","",VLOOKUP(F792,料單!C:U,19,FALSE))</f>
        <v>1</v>
      </c>
      <c r="W792" s="361" t="str">
        <f t="shared" ca="1" si="61"/>
        <v>A</v>
      </c>
      <c r="X792" s="361" t="str">
        <f t="shared" ca="1" si="62"/>
        <v>A</v>
      </c>
      <c r="Y792" s="361" t="str">
        <f t="shared" ca="1" si="63"/>
        <v>A</v>
      </c>
      <c r="Z792" s="361" t="str">
        <f t="shared" ca="1" si="64"/>
        <v>A</v>
      </c>
      <c r="AA792" s="483">
        <f>料單!$K$3</f>
        <v>0</v>
      </c>
      <c r="AB792" s="483" t="str">
        <f>料單!$L$3</f>
        <v>拉、KD</v>
      </c>
    </row>
    <row r="793" spans="1:28" x14ac:dyDescent="0.25">
      <c r="A793" s="174">
        <f t="shared" si="60"/>
        <v>792</v>
      </c>
      <c r="B793" s="174" t="str">
        <f ca="1">料單!$C$1</f>
        <v>2026101401</v>
      </c>
      <c r="C793" s="174">
        <f>料單!$C$2</f>
        <v>0</v>
      </c>
      <c r="D793" s="6">
        <f>板材才數分析.!B793</f>
        <v>27</v>
      </c>
      <c r="E793" s="6">
        <f>板材才數分析.!C793</f>
        <v>0</v>
      </c>
      <c r="F793" s="6">
        <f>板材才數分析.!D793</f>
        <v>27012</v>
      </c>
      <c r="G793" s="6">
        <f ca="1">板材才數分析.!E793</f>
        <v>0</v>
      </c>
      <c r="H793" s="6">
        <f ca="1">板材才數分析.!F793</f>
        <v>0</v>
      </c>
      <c r="I793" s="6" t="str">
        <f ca="1">板材才數分析.!G793</f>
        <v/>
      </c>
      <c r="J793" s="6">
        <f ca="1">板材才數分析.!H793</f>
        <v>0</v>
      </c>
      <c r="K793" s="6" t="str">
        <f ca="1">板材才數分析.!I793</f>
        <v/>
      </c>
      <c r="L793" s="6">
        <f ca="1">板材才數分析.!J793</f>
        <v>0</v>
      </c>
      <c r="M793" s="6">
        <f ca="1">板材才數分析.!K793</f>
        <v>0</v>
      </c>
      <c r="N793" s="6">
        <f ca="1">板材才數分析.!L793</f>
        <v>0</v>
      </c>
      <c r="O793" s="6">
        <f ca="1">板材才數分析.!M793</f>
        <v>0</v>
      </c>
      <c r="P793" t="str">
        <f ca="1">表格15[[#This Row],[封邊色號]]</f>
        <v/>
      </c>
      <c r="Q793" s="174" t="str">
        <f ca="1">IF(VLOOKUP(F793,料單!$C:$P,14,FALSE)="","",VLOOKUP(F793,料單!$C:$P,14,FALSE))</f>
        <v/>
      </c>
      <c r="R793" s="174" t="str">
        <f ca="1">IF(VLOOKUP(F793,料單!$C:$Q,15,FALSE)="","",VLOOKUP(F793,料單!$C:$Q,15,FALSE))</f>
        <v/>
      </c>
      <c r="S793" s="174" t="str">
        <f ca="1">IF(VLOOKUP(F793,料單!$C:$R,16,FALSE)="","",VLOOKUP(F793,料單!$C:$R,16,FALSE))</f>
        <v/>
      </c>
      <c r="T793" s="174" t="str">
        <f ca="1">IF(VLOOKUP(F793,料單!$C:$S,17,FALSE)="","",VLOOKUP(F793,料單!$C:$S,17,FALSE))</f>
        <v/>
      </c>
      <c r="U793" s="174" t="str">
        <f ca="1">_xlfn.IFNA(VLOOKUP(VLOOKUP(F793,料單!C:T,18,FALSE),資料庫!AM:AN,2,FALSE),"A")</f>
        <v>A</v>
      </c>
      <c r="V793" s="174" t="str">
        <f ca="1">IF(VLOOKUP(F793,料單!C:U,19,FALSE)="","",VLOOKUP(F793,料單!C:U,19,FALSE))</f>
        <v/>
      </c>
      <c r="W793" s="361" t="str">
        <f t="shared" ca="1" si="61"/>
        <v/>
      </c>
      <c r="X793" s="361" t="str">
        <f t="shared" ca="1" si="62"/>
        <v/>
      </c>
      <c r="Y793" s="361" t="str">
        <f t="shared" ca="1" si="63"/>
        <v/>
      </c>
      <c r="Z793" s="361" t="str">
        <f t="shared" ca="1" si="64"/>
        <v/>
      </c>
      <c r="AA793" s="483">
        <f>料單!$K$3</f>
        <v>0</v>
      </c>
      <c r="AB793" s="483" t="str">
        <f>料單!$L$3</f>
        <v>拉、KD</v>
      </c>
    </row>
    <row r="794" spans="1:28" x14ac:dyDescent="0.25">
      <c r="A794" s="174">
        <f t="shared" si="60"/>
        <v>793</v>
      </c>
      <c r="B794" s="174" t="str">
        <f ca="1">料單!$C$1</f>
        <v>2026101401</v>
      </c>
      <c r="C794" s="174">
        <f>料單!$C$2</f>
        <v>0</v>
      </c>
      <c r="D794" s="6">
        <f>板材才數分析.!B794</f>
        <v>27</v>
      </c>
      <c r="E794" s="6">
        <f>板材才數分析.!C794</f>
        <v>0</v>
      </c>
      <c r="F794" s="6">
        <f>板材才數分析.!D794</f>
        <v>27013</v>
      </c>
      <c r="G794" s="6">
        <f ca="1">板材才數分析.!E794</f>
        <v>0</v>
      </c>
      <c r="H794" s="6">
        <f ca="1">板材才數分析.!F794</f>
        <v>0</v>
      </c>
      <c r="I794" s="6" t="str">
        <f ca="1">板材才數分析.!G794</f>
        <v/>
      </c>
      <c r="J794" s="6">
        <f ca="1">板材才數分析.!H794</f>
        <v>0</v>
      </c>
      <c r="K794" s="6" t="str">
        <f ca="1">板材才數分析.!I794</f>
        <v/>
      </c>
      <c r="L794" s="6">
        <f ca="1">板材才數分析.!J794</f>
        <v>0</v>
      </c>
      <c r="M794" s="6">
        <f ca="1">板材才數分析.!K794</f>
        <v>0</v>
      </c>
      <c r="N794" s="6">
        <f ca="1">板材才數分析.!L794</f>
        <v>0</v>
      </c>
      <c r="O794" s="6">
        <f ca="1">板材才數分析.!M794</f>
        <v>0</v>
      </c>
      <c r="P794" t="str">
        <f ca="1">表格15[[#This Row],[封邊色號]]</f>
        <v/>
      </c>
      <c r="Q794" s="174" t="str">
        <f ca="1">IF(VLOOKUP(F794,料單!$C:$P,14,FALSE)="","",VLOOKUP(F794,料單!$C:$P,14,FALSE))</f>
        <v/>
      </c>
      <c r="R794" s="174" t="str">
        <f ca="1">IF(VLOOKUP(F794,料單!$C:$Q,15,FALSE)="","",VLOOKUP(F794,料單!$C:$Q,15,FALSE))</f>
        <v/>
      </c>
      <c r="S794" s="174" t="str">
        <f ca="1">IF(VLOOKUP(F794,料單!$C:$R,16,FALSE)="","",VLOOKUP(F794,料單!$C:$R,16,FALSE))</f>
        <v/>
      </c>
      <c r="T794" s="174" t="str">
        <f ca="1">IF(VLOOKUP(F794,料單!$C:$S,17,FALSE)="","",VLOOKUP(F794,料單!$C:$S,17,FALSE))</f>
        <v/>
      </c>
      <c r="U794" s="174" t="str">
        <f ca="1">_xlfn.IFNA(VLOOKUP(VLOOKUP(F794,料單!C:T,18,FALSE),資料庫!AM:AN,2,FALSE),"A")</f>
        <v>A</v>
      </c>
      <c r="V794" s="174" t="str">
        <f ca="1">IF(VLOOKUP(F794,料單!C:U,19,FALSE)="","",VLOOKUP(F794,料單!C:U,19,FALSE))</f>
        <v/>
      </c>
      <c r="W794" s="361" t="str">
        <f t="shared" ca="1" si="61"/>
        <v/>
      </c>
      <c r="X794" s="361" t="str">
        <f t="shared" ca="1" si="62"/>
        <v/>
      </c>
      <c r="Y794" s="361" t="str">
        <f t="shared" ca="1" si="63"/>
        <v/>
      </c>
      <c r="Z794" s="361" t="str">
        <f t="shared" ca="1" si="64"/>
        <v/>
      </c>
      <c r="AA794" s="483">
        <f>料單!$K$3</f>
        <v>0</v>
      </c>
      <c r="AB794" s="483" t="str">
        <f>料單!$L$3</f>
        <v>拉、KD</v>
      </c>
    </row>
    <row r="795" spans="1:28" x14ac:dyDescent="0.25">
      <c r="A795" s="174">
        <f t="shared" si="60"/>
        <v>794</v>
      </c>
      <c r="B795" s="174" t="str">
        <f ca="1">料單!$C$1</f>
        <v>2026101401</v>
      </c>
      <c r="C795" s="174">
        <f>料單!$C$2</f>
        <v>0</v>
      </c>
      <c r="D795" s="6">
        <f>板材才數分析.!B795</f>
        <v>27</v>
      </c>
      <c r="E795" s="6">
        <f>板材才數分析.!C795</f>
        <v>0</v>
      </c>
      <c r="F795" s="6">
        <f>板材才數分析.!D795</f>
        <v>27014</v>
      </c>
      <c r="G795" s="6">
        <f ca="1">板材才數分析.!E795</f>
        <v>0</v>
      </c>
      <c r="H795" s="6">
        <f ca="1">板材才數分析.!F795</f>
        <v>0</v>
      </c>
      <c r="I795" s="6" t="str">
        <f ca="1">板材才數分析.!G795</f>
        <v/>
      </c>
      <c r="J795" s="6">
        <f ca="1">板材才數分析.!H795</f>
        <v>0</v>
      </c>
      <c r="K795" s="6" t="str">
        <f ca="1">板材才數分析.!I795</f>
        <v/>
      </c>
      <c r="L795" s="6">
        <f ca="1">板材才數分析.!J795</f>
        <v>0</v>
      </c>
      <c r="M795" s="6">
        <f ca="1">板材才數分析.!K795</f>
        <v>0</v>
      </c>
      <c r="N795" s="6">
        <f ca="1">板材才數分析.!L795</f>
        <v>0</v>
      </c>
      <c r="O795" s="6">
        <f ca="1">板材才數分析.!M795</f>
        <v>0</v>
      </c>
      <c r="P795" t="str">
        <f ca="1">表格15[[#This Row],[封邊色號]]</f>
        <v/>
      </c>
      <c r="Q795" s="174" t="str">
        <f ca="1">IF(VLOOKUP(F795,料單!$C:$P,14,FALSE)="","",VLOOKUP(F795,料單!$C:$P,14,FALSE))</f>
        <v/>
      </c>
      <c r="R795" s="174" t="str">
        <f ca="1">IF(VLOOKUP(F795,料單!$C:$Q,15,FALSE)="","",VLOOKUP(F795,料單!$C:$Q,15,FALSE))</f>
        <v/>
      </c>
      <c r="S795" s="174" t="str">
        <f ca="1">IF(VLOOKUP(F795,料單!$C:$R,16,FALSE)="","",VLOOKUP(F795,料單!$C:$R,16,FALSE))</f>
        <v/>
      </c>
      <c r="T795" s="174" t="str">
        <f ca="1">IF(VLOOKUP(F795,料單!$C:$S,17,FALSE)="","",VLOOKUP(F795,料單!$C:$S,17,FALSE))</f>
        <v/>
      </c>
      <c r="U795" s="174" t="str">
        <f ca="1">_xlfn.IFNA(VLOOKUP(VLOOKUP(F795,料單!C:T,18,FALSE),資料庫!AM:AN,2,FALSE),"A")</f>
        <v>A</v>
      </c>
      <c r="V795" s="174" t="str">
        <f ca="1">IF(VLOOKUP(F795,料單!C:U,19,FALSE)="","",VLOOKUP(F795,料單!C:U,19,FALSE))</f>
        <v/>
      </c>
      <c r="W795" s="361" t="str">
        <f t="shared" ca="1" si="61"/>
        <v/>
      </c>
      <c r="X795" s="361" t="str">
        <f t="shared" ca="1" si="62"/>
        <v/>
      </c>
      <c r="Y795" s="361" t="str">
        <f t="shared" ca="1" si="63"/>
        <v/>
      </c>
      <c r="Z795" s="361" t="str">
        <f t="shared" ca="1" si="64"/>
        <v/>
      </c>
      <c r="AA795" s="483">
        <f>料單!$K$3</f>
        <v>0</v>
      </c>
      <c r="AB795" s="483" t="str">
        <f>料單!$L$3</f>
        <v>拉、KD</v>
      </c>
    </row>
    <row r="796" spans="1:28" x14ac:dyDescent="0.25">
      <c r="A796" s="174">
        <f t="shared" si="60"/>
        <v>795</v>
      </c>
      <c r="B796" s="174" t="str">
        <f ca="1">料單!$C$1</f>
        <v>2026101401</v>
      </c>
      <c r="C796" s="174">
        <f>料單!$C$2</f>
        <v>0</v>
      </c>
      <c r="D796" s="6">
        <f>板材才數分析.!B796</f>
        <v>27</v>
      </c>
      <c r="E796" s="6">
        <f>板材才數分析.!C796</f>
        <v>0</v>
      </c>
      <c r="F796" s="6">
        <f>板材才數分析.!D796</f>
        <v>27015</v>
      </c>
      <c r="G796" s="6">
        <f ca="1">板材才數分析.!E796</f>
        <v>0</v>
      </c>
      <c r="H796" s="6">
        <f ca="1">板材才數分析.!F796</f>
        <v>0</v>
      </c>
      <c r="I796" s="6" t="str">
        <f ca="1">板材才數分析.!G796</f>
        <v/>
      </c>
      <c r="J796" s="6">
        <f ca="1">板材才數分析.!H796</f>
        <v>0</v>
      </c>
      <c r="K796" s="6" t="str">
        <f ca="1">板材才數分析.!I796</f>
        <v/>
      </c>
      <c r="L796" s="6">
        <f ca="1">板材才數分析.!J796</f>
        <v>0</v>
      </c>
      <c r="M796" s="6">
        <f ca="1">板材才數分析.!K796</f>
        <v>0</v>
      </c>
      <c r="N796" s="6">
        <f ca="1">板材才數分析.!L796</f>
        <v>0</v>
      </c>
      <c r="O796" s="6">
        <f ca="1">板材才數分析.!M796</f>
        <v>0</v>
      </c>
      <c r="P796" t="str">
        <f ca="1">表格15[[#This Row],[封邊色號]]</f>
        <v/>
      </c>
      <c r="Q796" s="174" t="str">
        <f ca="1">IF(VLOOKUP(F796,料單!$C:$P,14,FALSE)="","",VLOOKUP(F796,料單!$C:$P,14,FALSE))</f>
        <v/>
      </c>
      <c r="R796" s="174" t="str">
        <f ca="1">IF(VLOOKUP(F796,料單!$C:$Q,15,FALSE)="","",VLOOKUP(F796,料單!$C:$Q,15,FALSE))</f>
        <v/>
      </c>
      <c r="S796" s="174" t="str">
        <f ca="1">IF(VLOOKUP(F796,料單!$C:$R,16,FALSE)="","",VLOOKUP(F796,料單!$C:$R,16,FALSE))</f>
        <v/>
      </c>
      <c r="T796" s="174" t="str">
        <f ca="1">IF(VLOOKUP(F796,料單!$C:$S,17,FALSE)="","",VLOOKUP(F796,料單!$C:$S,17,FALSE))</f>
        <v/>
      </c>
      <c r="U796" s="174" t="str">
        <f ca="1">_xlfn.IFNA(VLOOKUP(VLOOKUP(F796,料單!C:T,18,FALSE),資料庫!AM:AN,2,FALSE),"A")</f>
        <v>A</v>
      </c>
      <c r="V796" s="174" t="str">
        <f ca="1">IF(VLOOKUP(F796,料單!C:U,19,FALSE)="","",VLOOKUP(F796,料單!C:U,19,FALSE))</f>
        <v/>
      </c>
      <c r="W796" s="361" t="str">
        <f t="shared" ca="1" si="61"/>
        <v/>
      </c>
      <c r="X796" s="361" t="str">
        <f t="shared" ca="1" si="62"/>
        <v/>
      </c>
      <c r="Y796" s="361" t="str">
        <f t="shared" ca="1" si="63"/>
        <v/>
      </c>
      <c r="Z796" s="361" t="str">
        <f t="shared" ca="1" si="64"/>
        <v/>
      </c>
      <c r="AA796" s="483">
        <f>料單!$K$3</f>
        <v>0</v>
      </c>
      <c r="AB796" s="483" t="str">
        <f>料單!$L$3</f>
        <v>拉、KD</v>
      </c>
    </row>
    <row r="797" spans="1:28" x14ac:dyDescent="0.25">
      <c r="A797" s="174">
        <f t="shared" si="60"/>
        <v>796</v>
      </c>
      <c r="B797" s="174" t="str">
        <f ca="1">料單!$C$1</f>
        <v>2026101401</v>
      </c>
      <c r="C797" s="174">
        <f>料單!$C$2</f>
        <v>0</v>
      </c>
      <c r="D797" s="6">
        <f>板材才數分析.!B797</f>
        <v>27</v>
      </c>
      <c r="E797" s="6">
        <f>板材才數分析.!C797</f>
        <v>0</v>
      </c>
      <c r="F797" s="6">
        <f>板材才數分析.!D797</f>
        <v>27016</v>
      </c>
      <c r="G797" s="6">
        <f ca="1">板材才數分析.!E797</f>
        <v>0</v>
      </c>
      <c r="H797" s="6">
        <f ca="1">板材才數分析.!F797</f>
        <v>0</v>
      </c>
      <c r="I797" s="6" t="str">
        <f ca="1">板材才數分析.!G797</f>
        <v/>
      </c>
      <c r="J797" s="6">
        <f ca="1">板材才數分析.!H797</f>
        <v>0</v>
      </c>
      <c r="K797" s="6" t="str">
        <f ca="1">板材才數分析.!I797</f>
        <v/>
      </c>
      <c r="L797" s="6">
        <f ca="1">板材才數分析.!J797</f>
        <v>0</v>
      </c>
      <c r="M797" s="6">
        <f ca="1">板材才數分析.!K797</f>
        <v>0</v>
      </c>
      <c r="N797" s="6">
        <f ca="1">板材才數分析.!L797</f>
        <v>0</v>
      </c>
      <c r="O797" s="6">
        <f ca="1">板材才數分析.!M797</f>
        <v>0</v>
      </c>
      <c r="P797" t="str">
        <f ca="1">表格15[[#This Row],[封邊色號]]</f>
        <v/>
      </c>
      <c r="Q797" s="174" t="str">
        <f ca="1">IF(VLOOKUP(F797,料單!$C:$P,14,FALSE)="","",VLOOKUP(F797,料單!$C:$P,14,FALSE))</f>
        <v/>
      </c>
      <c r="R797" s="174" t="str">
        <f ca="1">IF(VLOOKUP(F797,料單!$C:$Q,15,FALSE)="","",VLOOKUP(F797,料單!$C:$Q,15,FALSE))</f>
        <v/>
      </c>
      <c r="S797" s="174" t="str">
        <f ca="1">IF(VLOOKUP(F797,料單!$C:$R,16,FALSE)="","",VLOOKUP(F797,料單!$C:$R,16,FALSE))</f>
        <v/>
      </c>
      <c r="T797" s="174" t="str">
        <f ca="1">IF(VLOOKUP(F797,料單!$C:$S,17,FALSE)="","",VLOOKUP(F797,料單!$C:$S,17,FALSE))</f>
        <v/>
      </c>
      <c r="U797" s="174" t="str">
        <f ca="1">_xlfn.IFNA(VLOOKUP(VLOOKUP(F797,料單!C:T,18,FALSE),資料庫!AM:AN,2,FALSE),"A")</f>
        <v>A</v>
      </c>
      <c r="V797" s="174" t="str">
        <f ca="1">IF(VLOOKUP(F797,料單!C:U,19,FALSE)="","",VLOOKUP(F797,料單!C:U,19,FALSE))</f>
        <v/>
      </c>
      <c r="W797" s="361" t="str">
        <f t="shared" ca="1" si="61"/>
        <v/>
      </c>
      <c r="X797" s="361" t="str">
        <f t="shared" ca="1" si="62"/>
        <v/>
      </c>
      <c r="Y797" s="361" t="str">
        <f t="shared" ca="1" si="63"/>
        <v/>
      </c>
      <c r="Z797" s="361" t="str">
        <f t="shared" ca="1" si="64"/>
        <v/>
      </c>
      <c r="AA797" s="483">
        <f>料單!$K$3</f>
        <v>0</v>
      </c>
      <c r="AB797" s="483" t="str">
        <f>料單!$L$3</f>
        <v>拉、KD</v>
      </c>
    </row>
    <row r="798" spans="1:28" x14ac:dyDescent="0.25">
      <c r="A798" s="174">
        <f t="shared" si="60"/>
        <v>797</v>
      </c>
      <c r="B798" s="174" t="str">
        <f ca="1">料單!$C$1</f>
        <v>2026101401</v>
      </c>
      <c r="C798" s="174">
        <f>料單!$C$2</f>
        <v>0</v>
      </c>
      <c r="D798" s="6">
        <f>板材才數分析.!B798</f>
        <v>27</v>
      </c>
      <c r="E798" s="6">
        <f>板材才數分析.!C798</f>
        <v>0</v>
      </c>
      <c r="F798" s="6">
        <f>板材才數分析.!D798</f>
        <v>27017</v>
      </c>
      <c r="G798" s="6">
        <f ca="1">板材才數分析.!E798</f>
        <v>0</v>
      </c>
      <c r="H798" s="6">
        <f ca="1">板材才數分析.!F798</f>
        <v>0</v>
      </c>
      <c r="I798" s="6" t="str">
        <f ca="1">板材才數分析.!G798</f>
        <v/>
      </c>
      <c r="J798" s="6">
        <f ca="1">板材才數分析.!H798</f>
        <v>0</v>
      </c>
      <c r="K798" s="6" t="str">
        <f ca="1">板材才數分析.!I798</f>
        <v/>
      </c>
      <c r="L798" s="6">
        <f ca="1">板材才數分析.!J798</f>
        <v>0</v>
      </c>
      <c r="M798" s="6">
        <f ca="1">板材才數分析.!K798</f>
        <v>0</v>
      </c>
      <c r="N798" s="6">
        <f ca="1">板材才數分析.!L798</f>
        <v>0</v>
      </c>
      <c r="O798" s="6">
        <f ca="1">板材才數分析.!M798</f>
        <v>0</v>
      </c>
      <c r="P798" t="str">
        <f ca="1">表格15[[#This Row],[封邊色號]]</f>
        <v/>
      </c>
      <c r="Q798" s="174" t="str">
        <f ca="1">IF(VLOOKUP(F798,料單!$C:$P,14,FALSE)="","",VLOOKUP(F798,料單!$C:$P,14,FALSE))</f>
        <v/>
      </c>
      <c r="R798" s="174" t="str">
        <f ca="1">IF(VLOOKUP(F798,料單!$C:$Q,15,FALSE)="","",VLOOKUP(F798,料單!$C:$Q,15,FALSE))</f>
        <v/>
      </c>
      <c r="S798" s="174" t="str">
        <f ca="1">IF(VLOOKUP(F798,料單!$C:$R,16,FALSE)="","",VLOOKUP(F798,料單!$C:$R,16,FALSE))</f>
        <v/>
      </c>
      <c r="T798" s="174" t="str">
        <f ca="1">IF(VLOOKUP(F798,料單!$C:$S,17,FALSE)="","",VLOOKUP(F798,料單!$C:$S,17,FALSE))</f>
        <v/>
      </c>
      <c r="U798" s="174" t="str">
        <f ca="1">_xlfn.IFNA(VLOOKUP(VLOOKUP(F798,料單!C:T,18,FALSE),資料庫!AM:AN,2,FALSE),"A")</f>
        <v>A</v>
      </c>
      <c r="V798" s="174" t="str">
        <f ca="1">IF(VLOOKUP(F798,料單!C:U,19,FALSE)="","",VLOOKUP(F798,料單!C:U,19,FALSE))</f>
        <v/>
      </c>
      <c r="W798" s="361" t="str">
        <f t="shared" ca="1" si="61"/>
        <v/>
      </c>
      <c r="X798" s="361" t="str">
        <f t="shared" ca="1" si="62"/>
        <v/>
      </c>
      <c r="Y798" s="361" t="str">
        <f t="shared" ca="1" si="63"/>
        <v/>
      </c>
      <c r="Z798" s="361" t="str">
        <f t="shared" ca="1" si="64"/>
        <v/>
      </c>
      <c r="AA798" s="483">
        <f>料單!$K$3</f>
        <v>0</v>
      </c>
      <c r="AB798" s="483" t="str">
        <f>料單!$L$3</f>
        <v>拉、KD</v>
      </c>
    </row>
    <row r="799" spans="1:28" x14ac:dyDescent="0.25">
      <c r="A799" s="174">
        <f t="shared" si="60"/>
        <v>798</v>
      </c>
      <c r="B799" s="174" t="str">
        <f ca="1">料單!$C$1</f>
        <v>2026101401</v>
      </c>
      <c r="C799" s="174">
        <f>料單!$C$2</f>
        <v>0</v>
      </c>
      <c r="D799" s="6">
        <f>板材才數分析.!B799</f>
        <v>27</v>
      </c>
      <c r="E799" s="6">
        <f>板材才數分析.!C799</f>
        <v>0</v>
      </c>
      <c r="F799" s="6">
        <f>板材才數分析.!D799</f>
        <v>27018</v>
      </c>
      <c r="G799" s="6">
        <f ca="1">板材才數分析.!E799</f>
        <v>0</v>
      </c>
      <c r="H799" s="6">
        <f ca="1">板材才數分析.!F799</f>
        <v>0</v>
      </c>
      <c r="I799" s="6" t="str">
        <f ca="1">板材才數分析.!G799</f>
        <v/>
      </c>
      <c r="J799" s="6">
        <f ca="1">板材才數分析.!H799</f>
        <v>0</v>
      </c>
      <c r="K799" s="6" t="str">
        <f ca="1">板材才數分析.!I799</f>
        <v/>
      </c>
      <c r="L799" s="6">
        <f ca="1">板材才數分析.!J799</f>
        <v>0</v>
      </c>
      <c r="M799" s="6">
        <f ca="1">板材才數分析.!K799</f>
        <v>0</v>
      </c>
      <c r="N799" s="6">
        <f ca="1">板材才數分析.!L799</f>
        <v>0</v>
      </c>
      <c r="O799" s="6">
        <f ca="1">板材才數分析.!M799</f>
        <v>0</v>
      </c>
      <c r="P799" t="str">
        <f ca="1">表格15[[#This Row],[封邊色號]]</f>
        <v/>
      </c>
      <c r="Q799" s="174" t="str">
        <f ca="1">IF(VLOOKUP(F799,料單!$C:$P,14,FALSE)="","",VLOOKUP(F799,料單!$C:$P,14,FALSE))</f>
        <v/>
      </c>
      <c r="R799" s="174" t="str">
        <f ca="1">IF(VLOOKUP(F799,料單!$C:$Q,15,FALSE)="","",VLOOKUP(F799,料單!$C:$Q,15,FALSE))</f>
        <v/>
      </c>
      <c r="S799" s="174" t="str">
        <f ca="1">IF(VLOOKUP(F799,料單!$C:$R,16,FALSE)="","",VLOOKUP(F799,料單!$C:$R,16,FALSE))</f>
        <v/>
      </c>
      <c r="T799" s="174" t="str">
        <f ca="1">IF(VLOOKUP(F799,料單!$C:$S,17,FALSE)="","",VLOOKUP(F799,料單!$C:$S,17,FALSE))</f>
        <v/>
      </c>
      <c r="U799" s="174" t="str">
        <f ca="1">_xlfn.IFNA(VLOOKUP(VLOOKUP(F799,料單!C:T,18,FALSE),資料庫!AM:AN,2,FALSE),"A")</f>
        <v>A</v>
      </c>
      <c r="V799" s="174" t="str">
        <f ca="1">IF(VLOOKUP(F799,料單!C:U,19,FALSE)="","",VLOOKUP(F799,料單!C:U,19,FALSE))</f>
        <v/>
      </c>
      <c r="W799" s="361" t="str">
        <f t="shared" ca="1" si="61"/>
        <v/>
      </c>
      <c r="X799" s="361" t="str">
        <f t="shared" ca="1" si="62"/>
        <v/>
      </c>
      <c r="Y799" s="361" t="str">
        <f t="shared" ca="1" si="63"/>
        <v/>
      </c>
      <c r="Z799" s="361" t="str">
        <f t="shared" ca="1" si="64"/>
        <v/>
      </c>
      <c r="AA799" s="483">
        <f>料單!$K$3</f>
        <v>0</v>
      </c>
      <c r="AB799" s="483" t="str">
        <f>料單!$L$3</f>
        <v>拉、KD</v>
      </c>
    </row>
    <row r="800" spans="1:28" x14ac:dyDescent="0.25">
      <c r="A800" s="174">
        <f t="shared" si="60"/>
        <v>799</v>
      </c>
      <c r="B800" s="174" t="str">
        <f ca="1">料單!$C$1</f>
        <v>2026101401</v>
      </c>
      <c r="C800" s="174">
        <f>料單!$C$2</f>
        <v>0</v>
      </c>
      <c r="D800" s="6">
        <f>板材才數分析.!B800</f>
        <v>27</v>
      </c>
      <c r="E800" s="6">
        <f>板材才數分析.!C800</f>
        <v>0</v>
      </c>
      <c r="F800" s="6">
        <f>板材才數分析.!D800</f>
        <v>27019</v>
      </c>
      <c r="G800" s="6">
        <f ca="1">板材才數分析.!E800</f>
        <v>0</v>
      </c>
      <c r="H800" s="6">
        <f ca="1">板材才數分析.!F800</f>
        <v>0</v>
      </c>
      <c r="I800" s="6" t="str">
        <f ca="1">板材才數分析.!G800</f>
        <v/>
      </c>
      <c r="J800" s="6">
        <f ca="1">板材才數分析.!H800</f>
        <v>0</v>
      </c>
      <c r="K800" s="6" t="str">
        <f ca="1">板材才數分析.!I800</f>
        <v/>
      </c>
      <c r="L800" s="6">
        <f ca="1">板材才數分析.!J800</f>
        <v>0</v>
      </c>
      <c r="M800" s="6">
        <f ca="1">板材才數分析.!K800</f>
        <v>0</v>
      </c>
      <c r="N800" s="6">
        <f ca="1">板材才數分析.!L800</f>
        <v>0</v>
      </c>
      <c r="O800" s="6">
        <f ca="1">板材才數分析.!M800</f>
        <v>0</v>
      </c>
      <c r="P800" t="str">
        <f ca="1">表格15[[#This Row],[封邊色號]]</f>
        <v/>
      </c>
      <c r="Q800" s="174" t="str">
        <f ca="1">IF(VLOOKUP(F800,料單!$C:$P,14,FALSE)="","",VLOOKUP(F800,料單!$C:$P,14,FALSE))</f>
        <v/>
      </c>
      <c r="R800" s="174" t="str">
        <f ca="1">IF(VLOOKUP(F800,料單!$C:$Q,15,FALSE)="","",VLOOKUP(F800,料單!$C:$Q,15,FALSE))</f>
        <v/>
      </c>
      <c r="S800" s="174" t="str">
        <f ca="1">IF(VLOOKUP(F800,料單!$C:$R,16,FALSE)="","",VLOOKUP(F800,料單!$C:$R,16,FALSE))</f>
        <v/>
      </c>
      <c r="T800" s="174" t="str">
        <f ca="1">IF(VLOOKUP(F800,料單!$C:$S,17,FALSE)="","",VLOOKUP(F800,料單!$C:$S,17,FALSE))</f>
        <v/>
      </c>
      <c r="U800" s="174" t="str">
        <f ca="1">_xlfn.IFNA(VLOOKUP(VLOOKUP(F800,料單!C:T,18,FALSE),資料庫!AM:AN,2,FALSE),"A")</f>
        <v>A</v>
      </c>
      <c r="V800" s="174" t="str">
        <f ca="1">IF(VLOOKUP(F800,料單!C:U,19,FALSE)="","",VLOOKUP(F800,料單!C:U,19,FALSE))</f>
        <v/>
      </c>
      <c r="W800" s="361" t="str">
        <f t="shared" ca="1" si="61"/>
        <v/>
      </c>
      <c r="X800" s="361" t="str">
        <f t="shared" ca="1" si="62"/>
        <v/>
      </c>
      <c r="Y800" s="361" t="str">
        <f t="shared" ca="1" si="63"/>
        <v/>
      </c>
      <c r="Z800" s="361" t="str">
        <f t="shared" ca="1" si="64"/>
        <v/>
      </c>
      <c r="AA800" s="483">
        <f>料單!$K$3</f>
        <v>0</v>
      </c>
      <c r="AB800" s="483" t="str">
        <f>料單!$L$3</f>
        <v>拉、KD</v>
      </c>
    </row>
    <row r="801" spans="1:28" x14ac:dyDescent="0.25">
      <c r="A801" s="174">
        <f t="shared" si="60"/>
        <v>800</v>
      </c>
      <c r="B801" s="174" t="str">
        <f ca="1">料單!$C$1</f>
        <v>2026101401</v>
      </c>
      <c r="C801" s="174">
        <f>料單!$C$2</f>
        <v>0</v>
      </c>
      <c r="D801" s="6">
        <f>板材才數分析.!B801</f>
        <v>27</v>
      </c>
      <c r="E801" s="6">
        <f>板材才數分析.!C801</f>
        <v>0</v>
      </c>
      <c r="F801" s="6">
        <f>板材才數分析.!D801</f>
        <v>27020</v>
      </c>
      <c r="G801" s="6">
        <f ca="1">板材才數分析.!E801</f>
        <v>0</v>
      </c>
      <c r="H801" s="6">
        <f ca="1">板材才數分析.!F801</f>
        <v>0</v>
      </c>
      <c r="I801" s="6" t="str">
        <f ca="1">板材才數分析.!G801</f>
        <v/>
      </c>
      <c r="J801" s="6">
        <f ca="1">板材才數分析.!H801</f>
        <v>0</v>
      </c>
      <c r="K801" s="6" t="str">
        <f ca="1">板材才數分析.!I801</f>
        <v/>
      </c>
      <c r="L801" s="6">
        <f ca="1">板材才數分析.!J801</f>
        <v>0</v>
      </c>
      <c r="M801" s="6">
        <f ca="1">板材才數分析.!K801</f>
        <v>0</v>
      </c>
      <c r="N801" s="6" t="str">
        <f ca="1">板材才數分析.!L801</f>
        <v/>
      </c>
      <c r="O801" s="6">
        <f ca="1">板材才數分析.!M801</f>
        <v>0</v>
      </c>
      <c r="P801" t="str">
        <f ca="1">表格15[[#This Row],[封邊色號]]</f>
        <v/>
      </c>
      <c r="Q801" s="174" t="str">
        <f ca="1">IF(VLOOKUP(F801,料單!$C:$P,14,FALSE)="","",VLOOKUP(F801,料單!$C:$P,14,FALSE))</f>
        <v/>
      </c>
      <c r="R801" s="174" t="str">
        <f ca="1">IF(VLOOKUP(F801,料單!$C:$Q,15,FALSE)="","",VLOOKUP(F801,料單!$C:$Q,15,FALSE))</f>
        <v/>
      </c>
      <c r="S801" s="174" t="str">
        <f ca="1">IF(VLOOKUP(F801,料單!$C:$R,16,FALSE)="","",VLOOKUP(F801,料單!$C:$R,16,FALSE))</f>
        <v/>
      </c>
      <c r="T801" s="174" t="str">
        <f ca="1">IF(VLOOKUP(F801,料單!$C:$S,17,FALSE)="","",VLOOKUP(F801,料單!$C:$S,17,FALSE))</f>
        <v/>
      </c>
      <c r="U801" s="174" t="str">
        <f ca="1">_xlfn.IFNA(VLOOKUP(VLOOKUP(F801,料單!C:T,18,FALSE),資料庫!AM:AN,2,FALSE),"A")</f>
        <v>A</v>
      </c>
      <c r="V801" s="174" t="str">
        <f ca="1">IF(VLOOKUP(F801,料單!C:U,19,FALSE)="","",VLOOKUP(F801,料單!C:U,19,FALSE))</f>
        <v/>
      </c>
      <c r="W801" s="361" t="str">
        <f t="shared" ca="1" si="61"/>
        <v/>
      </c>
      <c r="X801" s="361" t="str">
        <f t="shared" ca="1" si="62"/>
        <v/>
      </c>
      <c r="Y801" s="361" t="str">
        <f t="shared" ca="1" si="63"/>
        <v/>
      </c>
      <c r="Z801" s="361" t="str">
        <f t="shared" ca="1" si="64"/>
        <v/>
      </c>
      <c r="AA801" s="483">
        <f>料單!$K$3</f>
        <v>0</v>
      </c>
      <c r="AB801" s="483" t="str">
        <f>料單!$L$3</f>
        <v>拉、KD</v>
      </c>
    </row>
    <row r="802" spans="1:28" x14ac:dyDescent="0.25">
      <c r="A802" s="174">
        <f t="shared" si="60"/>
        <v>801</v>
      </c>
      <c r="B802" s="174" t="str">
        <f ca="1">料單!$C$1</f>
        <v>2026101401</v>
      </c>
      <c r="C802" s="174">
        <f>料單!$C$2</f>
        <v>0</v>
      </c>
      <c r="D802" s="6">
        <f>板材才數分析.!B802</f>
        <v>27</v>
      </c>
      <c r="E802" s="6">
        <f>板材才數分析.!C802</f>
        <v>0</v>
      </c>
      <c r="F802" s="6">
        <f>板材才數分析.!D802</f>
        <v>27021</v>
      </c>
      <c r="G802" s="6">
        <f ca="1">板材才數分析.!E802</f>
        <v>0</v>
      </c>
      <c r="H802" s="6">
        <f ca="1">板材才數分析.!F802</f>
        <v>0</v>
      </c>
      <c r="I802" s="6" t="str">
        <f ca="1">板材才數分析.!G802</f>
        <v/>
      </c>
      <c r="J802" s="6">
        <f ca="1">板材才數分析.!H802</f>
        <v>0</v>
      </c>
      <c r="K802" s="6" t="str">
        <f ca="1">板材才數分析.!I802</f>
        <v/>
      </c>
      <c r="L802" s="6">
        <f ca="1">板材才數分析.!J802</f>
        <v>0</v>
      </c>
      <c r="M802" s="6">
        <f ca="1">板材才數分析.!K802</f>
        <v>0</v>
      </c>
      <c r="N802" s="6" t="str">
        <f ca="1">板材才數分析.!L802</f>
        <v/>
      </c>
      <c r="O802" s="6">
        <f ca="1">板材才數分析.!M802</f>
        <v>0</v>
      </c>
      <c r="P802" t="str">
        <f ca="1">表格15[[#This Row],[封邊色號]]</f>
        <v/>
      </c>
      <c r="Q802" s="174" t="str">
        <f ca="1">IF(VLOOKUP(F802,料單!$C:$P,14,FALSE)="","",VLOOKUP(F802,料單!$C:$P,14,FALSE))</f>
        <v/>
      </c>
      <c r="R802" s="174" t="str">
        <f ca="1">IF(VLOOKUP(F802,料單!$C:$Q,15,FALSE)="","",VLOOKUP(F802,料單!$C:$Q,15,FALSE))</f>
        <v/>
      </c>
      <c r="S802" s="174" t="str">
        <f ca="1">IF(VLOOKUP(F802,料單!$C:$R,16,FALSE)="","",VLOOKUP(F802,料單!$C:$R,16,FALSE))</f>
        <v/>
      </c>
      <c r="T802" s="174" t="str">
        <f ca="1">IF(VLOOKUP(F802,料單!$C:$S,17,FALSE)="","",VLOOKUP(F802,料單!$C:$S,17,FALSE))</f>
        <v/>
      </c>
      <c r="U802" s="174" t="str">
        <f ca="1">_xlfn.IFNA(VLOOKUP(VLOOKUP(F802,料單!C:T,18,FALSE),資料庫!AM:AN,2,FALSE),"A")</f>
        <v>A</v>
      </c>
      <c r="V802" s="174" t="str">
        <f ca="1">IF(VLOOKUP(F802,料單!C:U,19,FALSE)="","",VLOOKUP(F802,料單!C:U,19,FALSE))</f>
        <v/>
      </c>
      <c r="W802" s="361" t="str">
        <f t="shared" ca="1" si="61"/>
        <v/>
      </c>
      <c r="X802" s="361" t="str">
        <f t="shared" ca="1" si="62"/>
        <v/>
      </c>
      <c r="Y802" s="361" t="str">
        <f t="shared" ca="1" si="63"/>
        <v/>
      </c>
      <c r="Z802" s="361" t="str">
        <f t="shared" ca="1" si="64"/>
        <v/>
      </c>
      <c r="AA802" s="483">
        <f>料單!$K$3</f>
        <v>0</v>
      </c>
      <c r="AB802" s="483" t="str">
        <f>料單!$L$3</f>
        <v>拉、KD</v>
      </c>
    </row>
    <row r="803" spans="1:28" x14ac:dyDescent="0.25">
      <c r="A803" s="174">
        <f t="shared" si="60"/>
        <v>802</v>
      </c>
      <c r="B803" s="174" t="str">
        <f ca="1">料單!$C$1</f>
        <v>2026101401</v>
      </c>
      <c r="C803" s="174">
        <f>料單!$C$2</f>
        <v>0</v>
      </c>
      <c r="D803" s="6">
        <f>板材才數分析.!B803</f>
        <v>27</v>
      </c>
      <c r="E803" s="6">
        <f>板材才數分析.!C803</f>
        <v>0</v>
      </c>
      <c r="F803" s="6">
        <f>板材才數分析.!D803</f>
        <v>27022</v>
      </c>
      <c r="G803" s="6">
        <f ca="1">板材才數分析.!E803</f>
        <v>0</v>
      </c>
      <c r="H803" s="6">
        <f ca="1">板材才數分析.!F803</f>
        <v>0</v>
      </c>
      <c r="I803" s="6" t="str">
        <f ca="1">板材才數分析.!G803</f>
        <v/>
      </c>
      <c r="J803" s="6">
        <f ca="1">板材才數分析.!H803</f>
        <v>0</v>
      </c>
      <c r="K803" s="6" t="str">
        <f ca="1">板材才數分析.!I803</f>
        <v/>
      </c>
      <c r="L803" s="6">
        <f ca="1">板材才數分析.!J803</f>
        <v>0</v>
      </c>
      <c r="M803" s="6">
        <f ca="1">板材才數分析.!K803</f>
        <v>0</v>
      </c>
      <c r="N803" s="6" t="str">
        <f ca="1">板材才數分析.!L803</f>
        <v/>
      </c>
      <c r="O803" s="6">
        <f ca="1">板材才數分析.!M803</f>
        <v>0</v>
      </c>
      <c r="P803" t="str">
        <f ca="1">表格15[[#This Row],[封邊色號]]</f>
        <v/>
      </c>
      <c r="Q803" s="174" t="str">
        <f ca="1">IF(VLOOKUP(F803,料單!$C:$P,14,FALSE)="","",VLOOKUP(F803,料單!$C:$P,14,FALSE))</f>
        <v/>
      </c>
      <c r="R803" s="174" t="str">
        <f ca="1">IF(VLOOKUP(F803,料單!$C:$Q,15,FALSE)="","",VLOOKUP(F803,料單!$C:$Q,15,FALSE))</f>
        <v/>
      </c>
      <c r="S803" s="174" t="str">
        <f ca="1">IF(VLOOKUP(F803,料單!$C:$R,16,FALSE)="","",VLOOKUP(F803,料單!$C:$R,16,FALSE))</f>
        <v/>
      </c>
      <c r="T803" s="174" t="str">
        <f ca="1">IF(VLOOKUP(F803,料單!$C:$S,17,FALSE)="","",VLOOKUP(F803,料單!$C:$S,17,FALSE))</f>
        <v/>
      </c>
      <c r="U803" s="174" t="str">
        <f ca="1">_xlfn.IFNA(VLOOKUP(VLOOKUP(F803,料單!C:T,18,FALSE),資料庫!AM:AN,2,FALSE),"A")</f>
        <v>A</v>
      </c>
      <c r="V803" s="174" t="str">
        <f ca="1">IF(VLOOKUP(F803,料單!C:U,19,FALSE)="","",VLOOKUP(F803,料單!C:U,19,FALSE))</f>
        <v/>
      </c>
      <c r="W803" s="361" t="str">
        <f t="shared" ca="1" si="61"/>
        <v/>
      </c>
      <c r="X803" s="361" t="str">
        <f t="shared" ca="1" si="62"/>
        <v/>
      </c>
      <c r="Y803" s="361" t="str">
        <f t="shared" ca="1" si="63"/>
        <v/>
      </c>
      <c r="Z803" s="361" t="str">
        <f t="shared" ca="1" si="64"/>
        <v/>
      </c>
      <c r="AA803" s="483">
        <f>料單!$K$3</f>
        <v>0</v>
      </c>
      <c r="AB803" s="483" t="str">
        <f>料單!$L$3</f>
        <v>拉、KD</v>
      </c>
    </row>
    <row r="804" spans="1:28" x14ac:dyDescent="0.25">
      <c r="A804" s="174">
        <f t="shared" si="60"/>
        <v>803</v>
      </c>
      <c r="B804" s="174" t="str">
        <f ca="1">料單!$C$1</f>
        <v>2026101401</v>
      </c>
      <c r="C804" s="174">
        <f>料單!$C$2</f>
        <v>0</v>
      </c>
      <c r="D804" s="6">
        <f>板材才數分析.!B804</f>
        <v>27</v>
      </c>
      <c r="E804" s="6">
        <f>板材才數分析.!C804</f>
        <v>0</v>
      </c>
      <c r="F804" s="6">
        <f>板材才數分析.!D804</f>
        <v>27023</v>
      </c>
      <c r="G804" s="6">
        <f ca="1">板材才數分析.!E804</f>
        <v>0</v>
      </c>
      <c r="H804" s="6">
        <f ca="1">板材才數分析.!F804</f>
        <v>0</v>
      </c>
      <c r="I804" s="6" t="str">
        <f ca="1">板材才數分析.!G804</f>
        <v/>
      </c>
      <c r="J804" s="6">
        <f ca="1">板材才數分析.!H804</f>
        <v>0</v>
      </c>
      <c r="K804" s="6" t="str">
        <f ca="1">板材才數分析.!I804</f>
        <v/>
      </c>
      <c r="L804" s="6">
        <f ca="1">板材才數分析.!J804</f>
        <v>0</v>
      </c>
      <c r="M804" s="6">
        <f ca="1">板材才數分析.!K804</f>
        <v>0</v>
      </c>
      <c r="N804" s="6" t="str">
        <f ca="1">板材才數分析.!L804</f>
        <v/>
      </c>
      <c r="O804" s="6">
        <f ca="1">板材才數分析.!M804</f>
        <v>0</v>
      </c>
      <c r="P804" t="str">
        <f ca="1">表格15[[#This Row],[封邊色號]]</f>
        <v/>
      </c>
      <c r="Q804" s="174" t="str">
        <f ca="1">IF(VLOOKUP(F804,料單!$C:$P,14,FALSE)="","",VLOOKUP(F804,料單!$C:$P,14,FALSE))</f>
        <v/>
      </c>
      <c r="R804" s="174" t="str">
        <f ca="1">IF(VLOOKUP(F804,料單!$C:$Q,15,FALSE)="","",VLOOKUP(F804,料單!$C:$Q,15,FALSE))</f>
        <v/>
      </c>
      <c r="S804" s="174" t="str">
        <f ca="1">IF(VLOOKUP(F804,料單!$C:$R,16,FALSE)="","",VLOOKUP(F804,料單!$C:$R,16,FALSE))</f>
        <v/>
      </c>
      <c r="T804" s="174" t="str">
        <f ca="1">IF(VLOOKUP(F804,料單!$C:$S,17,FALSE)="","",VLOOKUP(F804,料單!$C:$S,17,FALSE))</f>
        <v/>
      </c>
      <c r="U804" s="174" t="str">
        <f ca="1">_xlfn.IFNA(VLOOKUP(VLOOKUP(F804,料單!C:T,18,FALSE),資料庫!AM:AN,2,FALSE),"A")</f>
        <v>A</v>
      </c>
      <c r="V804" s="174" t="str">
        <f ca="1">IF(VLOOKUP(F804,料單!C:U,19,FALSE)="","",VLOOKUP(F804,料單!C:U,19,FALSE))</f>
        <v/>
      </c>
      <c r="W804" s="361" t="str">
        <f t="shared" ca="1" si="61"/>
        <v/>
      </c>
      <c r="X804" s="361" t="str">
        <f t="shared" ca="1" si="62"/>
        <v/>
      </c>
      <c r="Y804" s="361" t="str">
        <f t="shared" ca="1" si="63"/>
        <v/>
      </c>
      <c r="Z804" s="361" t="str">
        <f t="shared" ca="1" si="64"/>
        <v/>
      </c>
      <c r="AA804" s="483">
        <f>料單!$K$3</f>
        <v>0</v>
      </c>
      <c r="AB804" s="483" t="str">
        <f>料單!$L$3</f>
        <v>拉、KD</v>
      </c>
    </row>
    <row r="805" spans="1:28" x14ac:dyDescent="0.25">
      <c r="A805" s="174">
        <f t="shared" si="60"/>
        <v>804</v>
      </c>
      <c r="B805" s="174" t="str">
        <f ca="1">料單!$C$1</f>
        <v>2026101401</v>
      </c>
      <c r="C805" s="174">
        <f>料單!$C$2</f>
        <v>0</v>
      </c>
      <c r="D805" s="6">
        <f>板材才數分析.!B805</f>
        <v>27</v>
      </c>
      <c r="E805" s="6">
        <f>板材才數分析.!C805</f>
        <v>0</v>
      </c>
      <c r="F805" s="6">
        <f>板材才數分析.!D805</f>
        <v>27024</v>
      </c>
      <c r="G805" s="6">
        <f ca="1">板材才數分析.!E805</f>
        <v>0</v>
      </c>
      <c r="H805" s="6">
        <f ca="1">板材才數分析.!F805</f>
        <v>0</v>
      </c>
      <c r="I805" s="6" t="str">
        <f ca="1">板材才數分析.!G805</f>
        <v/>
      </c>
      <c r="J805" s="6">
        <f ca="1">板材才數分析.!H805</f>
        <v>0</v>
      </c>
      <c r="K805" s="6" t="str">
        <f ca="1">板材才數分析.!I805</f>
        <v/>
      </c>
      <c r="L805" s="6">
        <f ca="1">板材才數分析.!J805</f>
        <v>0</v>
      </c>
      <c r="M805" s="6">
        <f ca="1">板材才數分析.!K805</f>
        <v>0</v>
      </c>
      <c r="N805" s="6" t="str">
        <f ca="1">板材才數分析.!L805</f>
        <v/>
      </c>
      <c r="O805" s="6">
        <f ca="1">板材才數分析.!M805</f>
        <v>0</v>
      </c>
      <c r="P805" t="str">
        <f ca="1">表格15[[#This Row],[封邊色號]]</f>
        <v/>
      </c>
      <c r="Q805" s="174" t="str">
        <f ca="1">IF(VLOOKUP(F805,料單!$C:$P,14,FALSE)="","",VLOOKUP(F805,料單!$C:$P,14,FALSE))</f>
        <v/>
      </c>
      <c r="R805" s="174" t="str">
        <f ca="1">IF(VLOOKUP(F805,料單!$C:$Q,15,FALSE)="","",VLOOKUP(F805,料單!$C:$Q,15,FALSE))</f>
        <v/>
      </c>
      <c r="S805" s="174" t="str">
        <f ca="1">IF(VLOOKUP(F805,料單!$C:$R,16,FALSE)="","",VLOOKUP(F805,料單!$C:$R,16,FALSE))</f>
        <v/>
      </c>
      <c r="T805" s="174" t="str">
        <f ca="1">IF(VLOOKUP(F805,料單!$C:$S,17,FALSE)="","",VLOOKUP(F805,料單!$C:$S,17,FALSE))</f>
        <v/>
      </c>
      <c r="U805" s="174" t="str">
        <f ca="1">_xlfn.IFNA(VLOOKUP(VLOOKUP(F805,料單!C:T,18,FALSE),資料庫!AM:AN,2,FALSE),"A")</f>
        <v>A</v>
      </c>
      <c r="V805" s="174" t="str">
        <f ca="1">IF(VLOOKUP(F805,料單!C:U,19,FALSE)="","",VLOOKUP(F805,料單!C:U,19,FALSE))</f>
        <v/>
      </c>
      <c r="W805" s="361" t="str">
        <f t="shared" ca="1" si="61"/>
        <v/>
      </c>
      <c r="X805" s="361" t="str">
        <f t="shared" ca="1" si="62"/>
        <v/>
      </c>
      <c r="Y805" s="361" t="str">
        <f t="shared" ca="1" si="63"/>
        <v/>
      </c>
      <c r="Z805" s="361" t="str">
        <f t="shared" ca="1" si="64"/>
        <v/>
      </c>
      <c r="AA805" s="483">
        <f>料單!$K$3</f>
        <v>0</v>
      </c>
      <c r="AB805" s="483" t="str">
        <f>料單!$L$3</f>
        <v>拉、KD</v>
      </c>
    </row>
    <row r="806" spans="1:28" x14ac:dyDescent="0.25">
      <c r="A806" s="174">
        <f t="shared" si="60"/>
        <v>805</v>
      </c>
      <c r="B806" s="174" t="str">
        <f ca="1">料單!$C$1</f>
        <v>2026101401</v>
      </c>
      <c r="C806" s="174">
        <f>料單!$C$2</f>
        <v>0</v>
      </c>
      <c r="D806" s="6">
        <f>板材才數分析.!B806</f>
        <v>27</v>
      </c>
      <c r="E806" s="6">
        <f>板材才數分析.!C806</f>
        <v>0</v>
      </c>
      <c r="F806" s="6">
        <f>板材才數分析.!D806</f>
        <v>27025</v>
      </c>
      <c r="G806" s="6">
        <f ca="1">板材才數分析.!E806</f>
        <v>0</v>
      </c>
      <c r="H806" s="6">
        <f ca="1">板材才數分析.!F806</f>
        <v>0</v>
      </c>
      <c r="I806" s="6" t="str">
        <f ca="1">板材才數分析.!G806</f>
        <v/>
      </c>
      <c r="J806" s="6">
        <f ca="1">板材才數分析.!H806</f>
        <v>0</v>
      </c>
      <c r="K806" s="6" t="str">
        <f ca="1">板材才數分析.!I806</f>
        <v/>
      </c>
      <c r="L806" s="6">
        <f ca="1">板材才數分析.!J806</f>
        <v>0</v>
      </c>
      <c r="M806" s="6">
        <f ca="1">板材才數分析.!K806</f>
        <v>0</v>
      </c>
      <c r="N806" s="6" t="str">
        <f ca="1">板材才數分析.!L806</f>
        <v/>
      </c>
      <c r="O806" s="6">
        <f ca="1">板材才數分析.!M806</f>
        <v>0</v>
      </c>
      <c r="P806" t="str">
        <f ca="1">表格15[[#This Row],[封邊色號]]</f>
        <v/>
      </c>
      <c r="Q806" s="174" t="str">
        <f ca="1">IF(VLOOKUP(F806,料單!$C:$P,14,FALSE)="","",VLOOKUP(F806,料單!$C:$P,14,FALSE))</f>
        <v/>
      </c>
      <c r="R806" s="174" t="str">
        <f ca="1">IF(VLOOKUP(F806,料單!$C:$Q,15,FALSE)="","",VLOOKUP(F806,料單!$C:$Q,15,FALSE))</f>
        <v/>
      </c>
      <c r="S806" s="174" t="str">
        <f ca="1">IF(VLOOKUP(F806,料單!$C:$R,16,FALSE)="","",VLOOKUP(F806,料單!$C:$R,16,FALSE))</f>
        <v/>
      </c>
      <c r="T806" s="174" t="str">
        <f ca="1">IF(VLOOKUP(F806,料單!$C:$S,17,FALSE)="","",VLOOKUP(F806,料單!$C:$S,17,FALSE))</f>
        <v/>
      </c>
      <c r="U806" s="174" t="str">
        <f ca="1">_xlfn.IFNA(VLOOKUP(VLOOKUP(F806,料單!C:T,18,FALSE),資料庫!AM:AN,2,FALSE),"A")</f>
        <v>A</v>
      </c>
      <c r="V806" s="174" t="str">
        <f ca="1">IF(VLOOKUP(F806,料單!C:U,19,FALSE)="","",VLOOKUP(F806,料單!C:U,19,FALSE))</f>
        <v/>
      </c>
      <c r="W806" s="361" t="str">
        <f t="shared" ca="1" si="61"/>
        <v/>
      </c>
      <c r="X806" s="361" t="str">
        <f t="shared" ca="1" si="62"/>
        <v/>
      </c>
      <c r="Y806" s="361" t="str">
        <f t="shared" ca="1" si="63"/>
        <v/>
      </c>
      <c r="Z806" s="361" t="str">
        <f t="shared" ca="1" si="64"/>
        <v/>
      </c>
      <c r="AA806" s="483">
        <f>料單!$K$3</f>
        <v>0</v>
      </c>
      <c r="AB806" s="483" t="str">
        <f>料單!$L$3</f>
        <v>拉、KD</v>
      </c>
    </row>
    <row r="807" spans="1:28" x14ac:dyDescent="0.25">
      <c r="A807" s="174">
        <f t="shared" si="60"/>
        <v>806</v>
      </c>
      <c r="B807" s="174" t="str">
        <f ca="1">料單!$C$1</f>
        <v>2026101401</v>
      </c>
      <c r="C807" s="174">
        <f>料單!$C$2</f>
        <v>0</v>
      </c>
      <c r="D807" s="6">
        <f>板材才數分析.!B807</f>
        <v>27</v>
      </c>
      <c r="E807" s="6">
        <f>板材才數分析.!C807</f>
        <v>0</v>
      </c>
      <c r="F807" s="6">
        <f>板材才數分析.!D807</f>
        <v>27026</v>
      </c>
      <c r="G807" s="6">
        <f ca="1">板材才數分析.!E807</f>
        <v>0</v>
      </c>
      <c r="H807" s="6">
        <f ca="1">板材才數分析.!F807</f>
        <v>0</v>
      </c>
      <c r="I807" s="6" t="str">
        <f ca="1">板材才數分析.!G807</f>
        <v/>
      </c>
      <c r="J807" s="6">
        <f ca="1">板材才數分析.!H807</f>
        <v>0</v>
      </c>
      <c r="K807" s="6" t="str">
        <f ca="1">板材才數分析.!I807</f>
        <v/>
      </c>
      <c r="L807" s="6">
        <f ca="1">板材才數分析.!J807</f>
        <v>0</v>
      </c>
      <c r="M807" s="6">
        <f ca="1">板材才數分析.!K807</f>
        <v>0</v>
      </c>
      <c r="N807" s="6" t="str">
        <f ca="1">板材才數分析.!L807</f>
        <v/>
      </c>
      <c r="O807" s="6">
        <f ca="1">板材才數分析.!M807</f>
        <v>0</v>
      </c>
      <c r="P807" t="str">
        <f ca="1">表格15[[#This Row],[封邊色號]]</f>
        <v/>
      </c>
      <c r="Q807" s="174" t="str">
        <f ca="1">IF(VLOOKUP(F807,料單!$C:$P,14,FALSE)="","",VLOOKUP(F807,料單!$C:$P,14,FALSE))</f>
        <v/>
      </c>
      <c r="R807" s="174" t="str">
        <f ca="1">IF(VLOOKUP(F807,料單!$C:$Q,15,FALSE)="","",VLOOKUP(F807,料單!$C:$Q,15,FALSE))</f>
        <v/>
      </c>
      <c r="S807" s="174" t="str">
        <f ca="1">IF(VLOOKUP(F807,料單!$C:$R,16,FALSE)="","",VLOOKUP(F807,料單!$C:$R,16,FALSE))</f>
        <v/>
      </c>
      <c r="T807" s="174" t="str">
        <f ca="1">IF(VLOOKUP(F807,料單!$C:$S,17,FALSE)="","",VLOOKUP(F807,料單!$C:$S,17,FALSE))</f>
        <v/>
      </c>
      <c r="U807" s="174" t="str">
        <f ca="1">_xlfn.IFNA(VLOOKUP(VLOOKUP(F807,料單!C:T,18,FALSE),資料庫!AM:AN,2,FALSE),"A")</f>
        <v>A</v>
      </c>
      <c r="V807" s="174" t="str">
        <f ca="1">IF(VLOOKUP(F807,料單!C:U,19,FALSE)="","",VLOOKUP(F807,料單!C:U,19,FALSE))</f>
        <v/>
      </c>
      <c r="W807" s="361" t="str">
        <f t="shared" ca="1" si="61"/>
        <v/>
      </c>
      <c r="X807" s="361" t="str">
        <f t="shared" ca="1" si="62"/>
        <v/>
      </c>
      <c r="Y807" s="361" t="str">
        <f t="shared" ca="1" si="63"/>
        <v/>
      </c>
      <c r="Z807" s="361" t="str">
        <f t="shared" ca="1" si="64"/>
        <v/>
      </c>
      <c r="AA807" s="483">
        <f>料單!$K$3</f>
        <v>0</v>
      </c>
      <c r="AB807" s="483" t="str">
        <f>料單!$L$3</f>
        <v>拉、KD</v>
      </c>
    </row>
    <row r="808" spans="1:28" x14ac:dyDescent="0.25">
      <c r="A808" s="174">
        <f t="shared" si="60"/>
        <v>807</v>
      </c>
      <c r="B808" s="174" t="str">
        <f ca="1">料單!$C$1</f>
        <v>2026101401</v>
      </c>
      <c r="C808" s="174">
        <f>料單!$C$2</f>
        <v>0</v>
      </c>
      <c r="D808" s="6">
        <f>板材才數分析.!B808</f>
        <v>27</v>
      </c>
      <c r="E808" s="6">
        <f>板材才數分析.!C808</f>
        <v>0</v>
      </c>
      <c r="F808" s="6">
        <f>板材才數分析.!D808</f>
        <v>27027</v>
      </c>
      <c r="G808" s="6">
        <f ca="1">板材才數分析.!E808</f>
        <v>0</v>
      </c>
      <c r="H808" s="6">
        <f ca="1">板材才數分析.!F808</f>
        <v>0</v>
      </c>
      <c r="I808" s="6" t="str">
        <f ca="1">板材才數分析.!G808</f>
        <v/>
      </c>
      <c r="J808" s="6">
        <f ca="1">板材才數分析.!H808</f>
        <v>0</v>
      </c>
      <c r="K808" s="6" t="str">
        <f ca="1">板材才數分析.!I808</f>
        <v/>
      </c>
      <c r="L808" s="6">
        <f ca="1">板材才數分析.!J808</f>
        <v>0</v>
      </c>
      <c r="M808" s="6">
        <f ca="1">板材才數分析.!K808</f>
        <v>0</v>
      </c>
      <c r="N808" s="6" t="str">
        <f ca="1">板材才數分析.!L808</f>
        <v/>
      </c>
      <c r="O808" s="6">
        <f ca="1">板材才數分析.!M808</f>
        <v>0</v>
      </c>
      <c r="P808" t="str">
        <f ca="1">表格15[[#This Row],[封邊色號]]</f>
        <v/>
      </c>
      <c r="Q808" s="174" t="str">
        <f ca="1">IF(VLOOKUP(F808,料單!$C:$P,14,FALSE)="","",VLOOKUP(F808,料單!$C:$P,14,FALSE))</f>
        <v/>
      </c>
      <c r="R808" s="174" t="str">
        <f ca="1">IF(VLOOKUP(F808,料單!$C:$Q,15,FALSE)="","",VLOOKUP(F808,料單!$C:$Q,15,FALSE))</f>
        <v/>
      </c>
      <c r="S808" s="174" t="str">
        <f ca="1">IF(VLOOKUP(F808,料單!$C:$R,16,FALSE)="","",VLOOKUP(F808,料單!$C:$R,16,FALSE))</f>
        <v/>
      </c>
      <c r="T808" s="174" t="str">
        <f ca="1">IF(VLOOKUP(F808,料單!$C:$S,17,FALSE)="","",VLOOKUP(F808,料單!$C:$S,17,FALSE))</f>
        <v/>
      </c>
      <c r="U808" s="174" t="str">
        <f ca="1">_xlfn.IFNA(VLOOKUP(VLOOKUP(F808,料單!C:T,18,FALSE),資料庫!AM:AN,2,FALSE),"A")</f>
        <v>A</v>
      </c>
      <c r="V808" s="174" t="str">
        <f ca="1">IF(VLOOKUP(F808,料單!C:U,19,FALSE)="","",VLOOKUP(F808,料單!C:U,19,FALSE))</f>
        <v/>
      </c>
      <c r="W808" s="361" t="str">
        <f t="shared" ca="1" si="61"/>
        <v/>
      </c>
      <c r="X808" s="361" t="str">
        <f t="shared" ca="1" si="62"/>
        <v/>
      </c>
      <c r="Y808" s="361" t="str">
        <f t="shared" ca="1" si="63"/>
        <v/>
      </c>
      <c r="Z808" s="361" t="str">
        <f t="shared" ca="1" si="64"/>
        <v/>
      </c>
      <c r="AA808" s="483">
        <f>料單!$K$3</f>
        <v>0</v>
      </c>
      <c r="AB808" s="483" t="str">
        <f>料單!$L$3</f>
        <v>拉、KD</v>
      </c>
    </row>
    <row r="809" spans="1:28" x14ac:dyDescent="0.25">
      <c r="A809" s="174">
        <f t="shared" si="60"/>
        <v>808</v>
      </c>
      <c r="B809" s="174" t="str">
        <f ca="1">料單!$C$1</f>
        <v>2026101401</v>
      </c>
      <c r="C809" s="174">
        <f>料單!$C$2</f>
        <v>0</v>
      </c>
      <c r="D809" s="6">
        <f>板材才數分析.!B809</f>
        <v>27</v>
      </c>
      <c r="E809" s="6">
        <f>板材才數分析.!C809</f>
        <v>0</v>
      </c>
      <c r="F809" s="6">
        <f>板材才數分析.!D809</f>
        <v>27028</v>
      </c>
      <c r="G809" s="6">
        <f ca="1">板材才數分析.!E809</f>
        <v>0</v>
      </c>
      <c r="H809" s="6">
        <f ca="1">板材才數分析.!F809</f>
        <v>0</v>
      </c>
      <c r="I809" s="6" t="str">
        <f ca="1">板材才數分析.!G809</f>
        <v/>
      </c>
      <c r="J809" s="6">
        <f ca="1">板材才數分析.!H809</f>
        <v>0</v>
      </c>
      <c r="K809" s="6" t="str">
        <f ca="1">板材才數分析.!I809</f>
        <v/>
      </c>
      <c r="L809" s="6">
        <f ca="1">板材才數分析.!J809</f>
        <v>0</v>
      </c>
      <c r="M809" s="6">
        <f ca="1">板材才數分析.!K809</f>
        <v>0</v>
      </c>
      <c r="N809" s="6" t="str">
        <f ca="1">板材才數分析.!L809</f>
        <v/>
      </c>
      <c r="O809" s="6">
        <f ca="1">板材才數分析.!M809</f>
        <v>0</v>
      </c>
      <c r="P809" t="str">
        <f ca="1">表格15[[#This Row],[封邊色號]]</f>
        <v/>
      </c>
      <c r="Q809" s="174" t="str">
        <f ca="1">IF(VLOOKUP(F809,料單!$C:$P,14,FALSE)="","",VLOOKUP(F809,料單!$C:$P,14,FALSE))</f>
        <v/>
      </c>
      <c r="R809" s="174" t="str">
        <f ca="1">IF(VLOOKUP(F809,料單!$C:$Q,15,FALSE)="","",VLOOKUP(F809,料單!$C:$Q,15,FALSE))</f>
        <v/>
      </c>
      <c r="S809" s="174" t="str">
        <f ca="1">IF(VLOOKUP(F809,料單!$C:$R,16,FALSE)="","",VLOOKUP(F809,料單!$C:$R,16,FALSE))</f>
        <v/>
      </c>
      <c r="T809" s="174" t="str">
        <f ca="1">IF(VLOOKUP(F809,料單!$C:$S,17,FALSE)="","",VLOOKUP(F809,料單!$C:$S,17,FALSE))</f>
        <v/>
      </c>
      <c r="U809" s="174" t="str">
        <f ca="1">_xlfn.IFNA(VLOOKUP(VLOOKUP(F809,料單!C:T,18,FALSE),資料庫!AM:AN,2,FALSE),"A")</f>
        <v>A</v>
      </c>
      <c r="V809" s="174" t="str">
        <f ca="1">IF(VLOOKUP(F809,料單!C:U,19,FALSE)="","",VLOOKUP(F809,料單!C:U,19,FALSE))</f>
        <v/>
      </c>
      <c r="W809" s="361" t="str">
        <f t="shared" ca="1" si="61"/>
        <v/>
      </c>
      <c r="X809" s="361" t="str">
        <f t="shared" ca="1" si="62"/>
        <v/>
      </c>
      <c r="Y809" s="361" t="str">
        <f t="shared" ca="1" si="63"/>
        <v/>
      </c>
      <c r="Z809" s="361" t="str">
        <f t="shared" ca="1" si="64"/>
        <v/>
      </c>
      <c r="AA809" s="483">
        <f>料單!$K$3</f>
        <v>0</v>
      </c>
      <c r="AB809" s="483" t="str">
        <f>料單!$L$3</f>
        <v>拉、KD</v>
      </c>
    </row>
    <row r="810" spans="1:28" x14ac:dyDescent="0.25">
      <c r="A810" s="174">
        <f t="shared" si="60"/>
        <v>809</v>
      </c>
      <c r="B810" s="174" t="str">
        <f ca="1">料單!$C$1</f>
        <v>2026101401</v>
      </c>
      <c r="C810" s="174">
        <f>料單!$C$2</f>
        <v>0</v>
      </c>
      <c r="D810" s="6">
        <f>板材才數分析.!B810</f>
        <v>27</v>
      </c>
      <c r="E810" s="6">
        <f>板材才數分析.!C810</f>
        <v>0</v>
      </c>
      <c r="F810" s="6">
        <f>板材才數分析.!D810</f>
        <v>27029</v>
      </c>
      <c r="G810" s="6">
        <f ca="1">板材才數分析.!E810</f>
        <v>0</v>
      </c>
      <c r="H810" s="6">
        <f ca="1">板材才數分析.!F810</f>
        <v>0</v>
      </c>
      <c r="I810" s="6" t="str">
        <f ca="1">板材才數分析.!G810</f>
        <v/>
      </c>
      <c r="J810" s="6">
        <f ca="1">板材才數分析.!H810</f>
        <v>0</v>
      </c>
      <c r="K810" s="6" t="str">
        <f ca="1">板材才數分析.!I810</f>
        <v/>
      </c>
      <c r="L810" s="6">
        <f ca="1">板材才數分析.!J810</f>
        <v>0</v>
      </c>
      <c r="M810" s="6">
        <f ca="1">板材才數分析.!K810</f>
        <v>0</v>
      </c>
      <c r="N810" s="6" t="str">
        <f ca="1">板材才數分析.!L810</f>
        <v/>
      </c>
      <c r="O810" s="6">
        <f ca="1">板材才數分析.!M810</f>
        <v>0</v>
      </c>
      <c r="P810" t="str">
        <f ca="1">表格15[[#This Row],[封邊色號]]</f>
        <v/>
      </c>
      <c r="Q810" s="174" t="str">
        <f ca="1">IF(VLOOKUP(F810,料單!$C:$P,14,FALSE)="","",VLOOKUP(F810,料單!$C:$P,14,FALSE))</f>
        <v/>
      </c>
      <c r="R810" s="174" t="str">
        <f ca="1">IF(VLOOKUP(F810,料單!$C:$Q,15,FALSE)="","",VLOOKUP(F810,料單!$C:$Q,15,FALSE))</f>
        <v/>
      </c>
      <c r="S810" s="174" t="str">
        <f ca="1">IF(VLOOKUP(F810,料單!$C:$R,16,FALSE)="","",VLOOKUP(F810,料單!$C:$R,16,FALSE))</f>
        <v/>
      </c>
      <c r="T810" s="174" t="str">
        <f ca="1">IF(VLOOKUP(F810,料單!$C:$S,17,FALSE)="","",VLOOKUP(F810,料單!$C:$S,17,FALSE))</f>
        <v/>
      </c>
      <c r="U810" s="174" t="str">
        <f ca="1">_xlfn.IFNA(VLOOKUP(VLOOKUP(F810,料單!C:T,18,FALSE),資料庫!AM:AN,2,FALSE),"A")</f>
        <v>A</v>
      </c>
      <c r="V810" s="174" t="str">
        <f ca="1">IF(VLOOKUP(F810,料單!C:U,19,FALSE)="","",VLOOKUP(F810,料單!C:U,19,FALSE))</f>
        <v/>
      </c>
      <c r="W810" s="361" t="str">
        <f t="shared" ca="1" si="61"/>
        <v/>
      </c>
      <c r="X810" s="361" t="str">
        <f t="shared" ca="1" si="62"/>
        <v/>
      </c>
      <c r="Y810" s="361" t="str">
        <f t="shared" ca="1" si="63"/>
        <v/>
      </c>
      <c r="Z810" s="361" t="str">
        <f t="shared" ca="1" si="64"/>
        <v/>
      </c>
      <c r="AA810" s="483">
        <f>料單!$K$3</f>
        <v>0</v>
      </c>
      <c r="AB810" s="483" t="str">
        <f>料單!$L$3</f>
        <v>拉、KD</v>
      </c>
    </row>
    <row r="811" spans="1:28" s="242" customFormat="1" x14ac:dyDescent="0.25">
      <c r="A811" s="174">
        <f t="shared" si="60"/>
        <v>810</v>
      </c>
      <c r="B811" s="241" t="str">
        <f ca="1">料單!$C$1</f>
        <v>2026101401</v>
      </c>
      <c r="C811" s="241">
        <f>料單!$C$2</f>
        <v>0</v>
      </c>
      <c r="D811" s="245">
        <f>板材才數分析.!B811</f>
        <v>27</v>
      </c>
      <c r="E811" s="245">
        <f>板材才數分析.!C811</f>
        <v>0</v>
      </c>
      <c r="F811" s="245">
        <f>板材才數分析.!D811</f>
        <v>27030</v>
      </c>
      <c r="G811" s="245">
        <f ca="1">板材才數分析.!E811</f>
        <v>0</v>
      </c>
      <c r="H811" s="245">
        <f ca="1">板材才數分析.!F811</f>
        <v>0</v>
      </c>
      <c r="I811" s="245" t="str">
        <f ca="1">板材才數分析.!G811</f>
        <v/>
      </c>
      <c r="J811" s="245">
        <f ca="1">板材才數分析.!H811</f>
        <v>0</v>
      </c>
      <c r="K811" s="245" t="str">
        <f ca="1">板材才數分析.!I811</f>
        <v/>
      </c>
      <c r="L811" s="245">
        <f ca="1">板材才數分析.!J811</f>
        <v>0</v>
      </c>
      <c r="M811" s="245">
        <f ca="1">板材才數分析.!K811</f>
        <v>0</v>
      </c>
      <c r="N811" s="245" t="str">
        <f ca="1">板材才數分析.!L811</f>
        <v/>
      </c>
      <c r="O811" s="245">
        <f ca="1">板材才數分析.!M811</f>
        <v>0</v>
      </c>
      <c r="P811" t="str">
        <f ca="1">表格15[[#This Row],[封邊色號]]</f>
        <v/>
      </c>
      <c r="Q811" s="174" t="str">
        <f ca="1">IF(VLOOKUP(F811,料單!$C:$P,14,FALSE)="","",VLOOKUP(F811,料單!$C:$P,14,FALSE))</f>
        <v/>
      </c>
      <c r="R811" s="174" t="str">
        <f ca="1">IF(VLOOKUP(F811,料單!$C:$Q,15,FALSE)="","",VLOOKUP(F811,料單!$C:$Q,15,FALSE))</f>
        <v/>
      </c>
      <c r="S811" s="174" t="str">
        <f ca="1">IF(VLOOKUP(F811,料單!$C:$R,16,FALSE)="","",VLOOKUP(F811,料單!$C:$R,16,FALSE))</f>
        <v/>
      </c>
      <c r="T811" s="174" t="str">
        <f ca="1">IF(VLOOKUP(F811,料單!$C:$S,17,FALSE)="","",VLOOKUP(F811,料單!$C:$S,17,FALSE))</f>
        <v/>
      </c>
      <c r="U811" s="174" t="str">
        <f ca="1">_xlfn.IFNA(VLOOKUP(VLOOKUP(F811,料單!C:T,18,FALSE),資料庫!AM:AN,2,FALSE),"A")</f>
        <v>A</v>
      </c>
      <c r="V811" s="174" t="str">
        <f ca="1">IF(VLOOKUP(F811,料單!C:U,19,FALSE)="","",VLOOKUP(F811,料單!C:U,19,FALSE))</f>
        <v/>
      </c>
      <c r="W811" s="375" t="str">
        <f t="shared" ca="1" si="61"/>
        <v/>
      </c>
      <c r="X811" s="361" t="str">
        <f t="shared" ca="1" si="62"/>
        <v/>
      </c>
      <c r="Y811" s="375" t="str">
        <f t="shared" ca="1" si="63"/>
        <v/>
      </c>
      <c r="Z811" s="375" t="str">
        <f t="shared" ca="1" si="64"/>
        <v/>
      </c>
      <c r="AA811" s="483">
        <f>料單!$K$3</f>
        <v>0</v>
      </c>
      <c r="AB811" s="483" t="str">
        <f>料單!$L$3</f>
        <v>拉、KD</v>
      </c>
    </row>
    <row r="812" spans="1:28" x14ac:dyDescent="0.25">
      <c r="A812" s="174">
        <f t="shared" si="60"/>
        <v>811</v>
      </c>
      <c r="B812" s="174" t="str">
        <f ca="1">料單!$C$1</f>
        <v>2026101401</v>
      </c>
      <c r="C812" s="174">
        <f>料單!$C$2</f>
        <v>0</v>
      </c>
      <c r="D812" s="6">
        <f>板材才數分析.!B812</f>
        <v>28</v>
      </c>
      <c r="E812" s="6">
        <f>板材才數分析.!C812</f>
        <v>0</v>
      </c>
      <c r="F812" s="6">
        <f>板材才數分析.!D812</f>
        <v>28001</v>
      </c>
      <c r="G812" s="6" t="str">
        <f ca="1">板材才數分析.!E812</f>
        <v>頂板</v>
      </c>
      <c r="H812" s="6">
        <f ca="1">板材才數分析.!F812</f>
        <v>-36</v>
      </c>
      <c r="I812" s="6" t="str">
        <f ca="1">板材才數分析.!G812</f>
        <v>AA</v>
      </c>
      <c r="J812" s="6">
        <f ca="1">板材才數分析.!H812</f>
        <v>0</v>
      </c>
      <c r="K812" s="6" t="str">
        <f ca="1">板材才數分析.!I812</f>
        <v/>
      </c>
      <c r="L812" s="6">
        <f ca="1">板材才數分析.!J812</f>
        <v>18</v>
      </c>
      <c r="M812" s="6">
        <f ca="1">板材才數分析.!K812</f>
        <v>0</v>
      </c>
      <c r="N812" s="6" t="str">
        <f ca="1">板材才數分析.!L812</f>
        <v/>
      </c>
      <c r="O812" s="6">
        <f ca="1">板材才數分析.!M812</f>
        <v>0</v>
      </c>
      <c r="P812" t="str">
        <f ca="1">表格15[[#This Row],[封邊色號]]</f>
        <v/>
      </c>
      <c r="Q812" s="174" t="str">
        <f ca="1">IF(VLOOKUP(F812,料單!$C:$P,14,FALSE)="","",VLOOKUP(F812,料單!$C:$P,14,FALSE))</f>
        <v>背板溝</v>
      </c>
      <c r="R812" s="174" t="str">
        <f ca="1">IF(VLOOKUP(F812,料單!$C:$Q,15,FALSE)="","",VLOOKUP(F812,料單!$C:$Q,15,FALSE))</f>
        <v>側</v>
      </c>
      <c r="S812" s="174" t="str">
        <f ca="1">IF(VLOOKUP(F812,料單!$C:$R,16,FALSE)="","",VLOOKUP(F812,料單!$C:$R,16,FALSE))</f>
        <v/>
      </c>
      <c r="T812" s="174" t="str">
        <f ca="1">IF(VLOOKUP(F812,料單!$C:$S,17,FALSE)="","",VLOOKUP(F812,料單!$C:$S,17,FALSE))</f>
        <v/>
      </c>
      <c r="U812" s="174" t="str">
        <f ca="1">_xlfn.IFNA(VLOOKUP(VLOOKUP(F812,料單!C:T,18,FALSE),資料庫!AM:AN,2,FALSE),"A")</f>
        <v>A</v>
      </c>
      <c r="V812" s="174">
        <f ca="1">IF(VLOOKUP(F812,料單!C:U,19,FALSE)="","",VLOOKUP(F812,料單!C:U,19,FALSE))</f>
        <v>1</v>
      </c>
      <c r="W812" s="361" t="str">
        <f t="shared" ca="1" si="61"/>
        <v>A</v>
      </c>
      <c r="X812" s="361" t="str">
        <f t="shared" ca="1" si="62"/>
        <v>A</v>
      </c>
      <c r="Y812" s="361" t="str">
        <f t="shared" ca="1" si="63"/>
        <v/>
      </c>
      <c r="Z812" s="361" t="str">
        <f t="shared" ca="1" si="64"/>
        <v/>
      </c>
      <c r="AA812" s="483">
        <f>料單!$K$3</f>
        <v>0</v>
      </c>
      <c r="AB812" s="483" t="str">
        <f>料單!$L$3</f>
        <v>拉、KD</v>
      </c>
    </row>
    <row r="813" spans="1:28" x14ac:dyDescent="0.25">
      <c r="A813" s="174">
        <f t="shared" si="60"/>
        <v>812</v>
      </c>
      <c r="B813" s="174" t="str">
        <f ca="1">料單!$C$1</f>
        <v>2026101401</v>
      </c>
      <c r="C813" s="174">
        <f>料單!$C$2</f>
        <v>0</v>
      </c>
      <c r="D813" s="6">
        <f>板材才數分析.!B813</f>
        <v>28</v>
      </c>
      <c r="E813" s="6">
        <f>板材才數分析.!C813</f>
        <v>0</v>
      </c>
      <c r="F813" s="6">
        <f>板材才數分析.!D813</f>
        <v>28002</v>
      </c>
      <c r="G813" s="6" t="str">
        <f ca="1">板材才數分析.!E813</f>
        <v>底板</v>
      </c>
      <c r="H813" s="6">
        <f ca="1">板材才數分析.!F813</f>
        <v>-36</v>
      </c>
      <c r="I813" s="6" t="str">
        <f ca="1">板材才數分析.!G813</f>
        <v>AA</v>
      </c>
      <c r="J813" s="6">
        <f ca="1">板材才數分析.!H813</f>
        <v>0</v>
      </c>
      <c r="K813" s="6" t="str">
        <f ca="1">板材才數分析.!I813</f>
        <v/>
      </c>
      <c r="L813" s="6">
        <f ca="1">板材才數分析.!J813</f>
        <v>18</v>
      </c>
      <c r="M813" s="6">
        <f ca="1">板材才數分析.!K813</f>
        <v>0</v>
      </c>
      <c r="N813" s="6" t="str">
        <f ca="1">板材才數分析.!L813</f>
        <v/>
      </c>
      <c r="O813" s="6">
        <f ca="1">板材才數分析.!M813</f>
        <v>0</v>
      </c>
      <c r="P813" t="str">
        <f ca="1">表格15[[#This Row],[封邊色號]]</f>
        <v/>
      </c>
      <c r="Q813" s="174" t="str">
        <f ca="1">IF(VLOOKUP(F813,料單!$C:$P,14,FALSE)="","",VLOOKUP(F813,料單!$C:$P,14,FALSE))</f>
        <v>背板溝</v>
      </c>
      <c r="R813" s="174" t="str">
        <f ca="1">IF(VLOOKUP(F813,料單!$C:$Q,15,FALSE)="","",VLOOKUP(F813,料單!$C:$Q,15,FALSE))</f>
        <v>側</v>
      </c>
      <c r="S813" s="174" t="str">
        <f ca="1">IF(VLOOKUP(F813,料單!$C:$R,16,FALSE)="","",VLOOKUP(F813,料單!$C:$R,16,FALSE))</f>
        <v/>
      </c>
      <c r="T813" s="174" t="str">
        <f ca="1">IF(VLOOKUP(F813,料單!$C:$S,17,FALSE)="","",VLOOKUP(F813,料單!$C:$S,17,FALSE))</f>
        <v/>
      </c>
      <c r="U813" s="174" t="str">
        <f ca="1">_xlfn.IFNA(VLOOKUP(VLOOKUP(F813,料單!C:T,18,FALSE),資料庫!AM:AN,2,FALSE),"A")</f>
        <v>A</v>
      </c>
      <c r="V813" s="174">
        <f ca="1">IF(VLOOKUP(F813,料單!C:U,19,FALSE)="","",VLOOKUP(F813,料單!C:U,19,FALSE))</f>
        <v>1</v>
      </c>
      <c r="W813" s="361" t="str">
        <f t="shared" ca="1" si="61"/>
        <v>A</v>
      </c>
      <c r="X813" s="361" t="str">
        <f t="shared" ca="1" si="62"/>
        <v>A</v>
      </c>
      <c r="Y813" s="361" t="str">
        <f t="shared" ca="1" si="63"/>
        <v/>
      </c>
      <c r="Z813" s="361" t="str">
        <f t="shared" ca="1" si="64"/>
        <v/>
      </c>
      <c r="AA813" s="483">
        <f>料單!$K$3</f>
        <v>0</v>
      </c>
      <c r="AB813" s="483" t="str">
        <f>料單!$L$3</f>
        <v>拉、KD</v>
      </c>
    </row>
    <row r="814" spans="1:28" x14ac:dyDescent="0.25">
      <c r="A814" s="174">
        <f t="shared" si="60"/>
        <v>813</v>
      </c>
      <c r="B814" s="174" t="str">
        <f ca="1">料單!$C$1</f>
        <v>2026101401</v>
      </c>
      <c r="C814" s="174">
        <f>料單!$C$2</f>
        <v>0</v>
      </c>
      <c r="D814" s="6">
        <f>板材才數分析.!B814</f>
        <v>28</v>
      </c>
      <c r="E814" s="6">
        <f>板材才數分析.!C814</f>
        <v>0</v>
      </c>
      <c r="F814" s="6">
        <f>板材才數分析.!D814</f>
        <v>28003</v>
      </c>
      <c r="G814" s="6" t="str">
        <f ca="1">板材才數分析.!E814</f>
        <v>左側板</v>
      </c>
      <c r="H814" s="6">
        <f ca="1">板材才數分析.!F814</f>
        <v>0</v>
      </c>
      <c r="I814" s="6" t="str">
        <f ca="1">板材才數分析.!G814</f>
        <v>AA</v>
      </c>
      <c r="J814" s="6">
        <f ca="1">板材才數分析.!H814</f>
        <v>0</v>
      </c>
      <c r="K814" s="6" t="str">
        <f ca="1">板材才數分析.!I814</f>
        <v>AA</v>
      </c>
      <c r="L814" s="6">
        <f ca="1">板材才數分析.!J814</f>
        <v>18</v>
      </c>
      <c r="M814" s="6">
        <f ca="1">板材才數分析.!K814</f>
        <v>0</v>
      </c>
      <c r="N814" s="6" t="str">
        <f ca="1">板材才數分析.!L814</f>
        <v/>
      </c>
      <c r="O814" s="6">
        <f ca="1">板材才數分析.!M814</f>
        <v>0</v>
      </c>
      <c r="P814" t="str">
        <f ca="1">表格15[[#This Row],[封邊色號]]</f>
        <v/>
      </c>
      <c r="Q814" s="174" t="str">
        <f ca="1">IF(VLOOKUP(F814,料單!$C:$P,14,FALSE)="","",VLOOKUP(F814,料單!$C:$P,14,FALSE))</f>
        <v>背板溝</v>
      </c>
      <c r="R814" s="174" t="str">
        <f ca="1">IF(VLOOKUP(F814,料單!$C:$Q,15,FALSE)="","",VLOOKUP(F814,料單!$C:$Q,15,FALSE))</f>
        <v>面</v>
      </c>
      <c r="S814" s="174" t="str">
        <f ca="1">IF(VLOOKUP(F814,料單!$C:$R,16,FALSE)="","",VLOOKUP(F814,料單!$C:$R,16,FALSE))</f>
        <v>排</v>
      </c>
      <c r="T814" s="174" t="str">
        <f ca="1">IF(VLOOKUP(F814,料單!$C:$S,17,FALSE)="","",VLOOKUP(F814,料單!$C:$S,17,FALSE))</f>
        <v/>
      </c>
      <c r="U814" s="174" t="str">
        <f ca="1">_xlfn.IFNA(VLOOKUP(VLOOKUP(F814,料單!C:T,18,FALSE),資料庫!AM:AN,2,FALSE),"A")</f>
        <v>A</v>
      </c>
      <c r="V814" s="174">
        <f ca="1">IF(VLOOKUP(F814,料單!C:U,19,FALSE)="","",VLOOKUP(F814,料單!C:U,19,FALSE))</f>
        <v>1</v>
      </c>
      <c r="W814" s="361" t="str">
        <f t="shared" ca="1" si="61"/>
        <v>A</v>
      </c>
      <c r="X814" s="361" t="str">
        <f t="shared" ca="1" si="62"/>
        <v>A</v>
      </c>
      <c r="Y814" s="361" t="str">
        <f t="shared" ca="1" si="63"/>
        <v>A</v>
      </c>
      <c r="Z814" s="361" t="str">
        <f t="shared" ca="1" si="64"/>
        <v>A</v>
      </c>
      <c r="AA814" s="483">
        <f>料單!$K$3</f>
        <v>0</v>
      </c>
      <c r="AB814" s="483" t="str">
        <f>料單!$L$3</f>
        <v>拉、KD</v>
      </c>
    </row>
    <row r="815" spans="1:28" x14ac:dyDescent="0.25">
      <c r="A815" s="174">
        <f t="shared" si="60"/>
        <v>814</v>
      </c>
      <c r="B815" s="174" t="str">
        <f ca="1">料單!$C$1</f>
        <v>2026101401</v>
      </c>
      <c r="C815" s="174">
        <f>料單!$C$2</f>
        <v>0</v>
      </c>
      <c r="D815" s="6">
        <f>板材才數分析.!B815</f>
        <v>28</v>
      </c>
      <c r="E815" s="6">
        <f>板材才數分析.!C815</f>
        <v>0</v>
      </c>
      <c r="F815" s="6">
        <f>板材才數分析.!D815</f>
        <v>28004</v>
      </c>
      <c r="G815" s="6" t="str">
        <f ca="1">板材才數分析.!E815</f>
        <v>右側板</v>
      </c>
      <c r="H815" s="6">
        <f ca="1">板材才數分析.!F815</f>
        <v>0</v>
      </c>
      <c r="I815" s="6" t="str">
        <f ca="1">板材才數分析.!G815</f>
        <v>AA</v>
      </c>
      <c r="J815" s="6">
        <f ca="1">板材才數分析.!H815</f>
        <v>0</v>
      </c>
      <c r="K815" s="6" t="str">
        <f ca="1">板材才數分析.!I815</f>
        <v>AA</v>
      </c>
      <c r="L815" s="6">
        <f ca="1">板材才數分析.!J815</f>
        <v>18</v>
      </c>
      <c r="M815" s="6">
        <f ca="1">板材才數分析.!K815</f>
        <v>0</v>
      </c>
      <c r="N815" s="6" t="str">
        <f ca="1">板材才數分析.!L815</f>
        <v/>
      </c>
      <c r="O815" s="6">
        <f ca="1">板材才數分析.!M815</f>
        <v>0</v>
      </c>
      <c r="P815" t="str">
        <f ca="1">表格15[[#This Row],[封邊色號]]</f>
        <v/>
      </c>
      <c r="Q815" s="174" t="str">
        <f ca="1">IF(VLOOKUP(F815,料單!$C:$P,14,FALSE)="","",VLOOKUP(F815,料單!$C:$P,14,FALSE))</f>
        <v>背板溝</v>
      </c>
      <c r="R815" s="174" t="str">
        <f ca="1">IF(VLOOKUP(F815,料單!$C:$Q,15,FALSE)="","",VLOOKUP(F815,料單!$C:$Q,15,FALSE))</f>
        <v>面</v>
      </c>
      <c r="S815" s="174" t="str">
        <f ca="1">IF(VLOOKUP(F815,料單!$C:$R,16,FALSE)="","",VLOOKUP(F815,料單!$C:$R,16,FALSE))</f>
        <v>排</v>
      </c>
      <c r="T815" s="174" t="str">
        <f ca="1">IF(VLOOKUP(F815,料單!$C:$S,17,FALSE)="","",VLOOKUP(F815,料單!$C:$S,17,FALSE))</f>
        <v/>
      </c>
      <c r="U815" s="174" t="str">
        <f ca="1">_xlfn.IFNA(VLOOKUP(VLOOKUP(F815,料單!C:T,18,FALSE),資料庫!AM:AN,2,FALSE),"A")</f>
        <v>A</v>
      </c>
      <c r="V815" s="174">
        <f ca="1">IF(VLOOKUP(F815,料單!C:U,19,FALSE)="","",VLOOKUP(F815,料單!C:U,19,FALSE))</f>
        <v>1</v>
      </c>
      <c r="W815" s="361" t="str">
        <f t="shared" ca="1" si="61"/>
        <v>A</v>
      </c>
      <c r="X815" s="361" t="str">
        <f t="shared" ca="1" si="62"/>
        <v>A</v>
      </c>
      <c r="Y815" s="361" t="str">
        <f t="shared" ca="1" si="63"/>
        <v>A</v>
      </c>
      <c r="Z815" s="361" t="str">
        <f t="shared" ca="1" si="64"/>
        <v>A</v>
      </c>
      <c r="AA815" s="483">
        <f>料單!$K$3</f>
        <v>0</v>
      </c>
      <c r="AB815" s="483" t="str">
        <f>料單!$L$3</f>
        <v>拉、KD</v>
      </c>
    </row>
    <row r="816" spans="1:28" x14ac:dyDescent="0.25">
      <c r="A816" s="174">
        <f t="shared" si="60"/>
        <v>815</v>
      </c>
      <c r="B816" s="174" t="str">
        <f ca="1">料單!$C$1</f>
        <v>2026101401</v>
      </c>
      <c r="C816" s="174">
        <f>料單!$C$2</f>
        <v>0</v>
      </c>
      <c r="D816" s="6">
        <f>板材才數分析.!B816</f>
        <v>28</v>
      </c>
      <c r="E816" s="6">
        <f>板材才數分析.!C816</f>
        <v>0</v>
      </c>
      <c r="F816" s="6">
        <f>板材才數分析.!D816</f>
        <v>28005</v>
      </c>
      <c r="G816" s="6" t="str">
        <f ca="1">板材才數分析.!E816</f>
        <v>背板</v>
      </c>
      <c r="H816" s="6">
        <f ca="1">板材才數分析.!F816</f>
        <v>-22</v>
      </c>
      <c r="I816" s="6" t="str">
        <f ca="1">板材才數分析.!G816</f>
        <v/>
      </c>
      <c r="J816" s="6">
        <f ca="1">板材才數分析.!H816</f>
        <v>-22</v>
      </c>
      <c r="K816" s="6" t="str">
        <f ca="1">板材才數分析.!I816</f>
        <v/>
      </c>
      <c r="L816" s="6">
        <f ca="1">板材才數分析.!J816</f>
        <v>4</v>
      </c>
      <c r="M816" s="6">
        <f ca="1">板材才數分析.!K816</f>
        <v>0</v>
      </c>
      <c r="N816" s="6" t="str">
        <f ca="1">板材才數分析.!L816</f>
        <v/>
      </c>
      <c r="O816" s="6">
        <f ca="1">板材才數分析.!M816</f>
        <v>0</v>
      </c>
      <c r="P816" t="str">
        <f ca="1">表格15[[#This Row],[封邊色號]]</f>
        <v/>
      </c>
      <c r="Q816" s="174" t="str">
        <f ca="1">IF(VLOOKUP(F816,料單!$C:$P,14,FALSE)="","",VLOOKUP(F816,料單!$C:$P,14,FALSE))</f>
        <v/>
      </c>
      <c r="R816" s="174" t="str">
        <f ca="1">IF(VLOOKUP(F816,料單!$C:$Q,15,FALSE)="","",VLOOKUP(F816,料單!$C:$Q,15,FALSE))</f>
        <v/>
      </c>
      <c r="S816" s="174" t="str">
        <f ca="1">IF(VLOOKUP(F816,料單!$C:$R,16,FALSE)="","",VLOOKUP(F816,料單!$C:$R,16,FALSE))</f>
        <v/>
      </c>
      <c r="T816" s="174" t="str">
        <f ca="1">IF(VLOOKUP(F816,料單!$C:$S,17,FALSE)="","",VLOOKUP(F816,料單!$C:$S,17,FALSE))</f>
        <v/>
      </c>
      <c r="U816" s="174" t="str">
        <f ca="1">_xlfn.IFNA(VLOOKUP(VLOOKUP(F816,料單!C:T,18,FALSE),資料庫!AM:AN,2,FALSE),"A")</f>
        <v>A</v>
      </c>
      <c r="V816" s="174">
        <f ca="1">IF(VLOOKUP(F816,料單!C:U,19,FALSE)="","",VLOOKUP(F816,料單!C:U,19,FALSE))</f>
        <v>1</v>
      </c>
      <c r="W816" s="361" t="str">
        <f t="shared" ca="1" si="61"/>
        <v/>
      </c>
      <c r="X816" s="361" t="str">
        <f t="shared" ca="1" si="62"/>
        <v/>
      </c>
      <c r="Y816" s="361" t="str">
        <f t="shared" ca="1" si="63"/>
        <v/>
      </c>
      <c r="Z816" s="361" t="str">
        <f t="shared" ca="1" si="64"/>
        <v/>
      </c>
      <c r="AA816" s="483">
        <f>料單!$K$3</f>
        <v>0</v>
      </c>
      <c r="AB816" s="483" t="str">
        <f>料單!$L$3</f>
        <v>拉、KD</v>
      </c>
    </row>
    <row r="817" spans="1:28" x14ac:dyDescent="0.25">
      <c r="A817" s="174">
        <f t="shared" si="60"/>
        <v>816</v>
      </c>
      <c r="B817" s="174" t="str">
        <f ca="1">料單!$C$1</f>
        <v>2026101401</v>
      </c>
      <c r="C817" s="174">
        <f>料單!$C$2</f>
        <v>0</v>
      </c>
      <c r="D817" s="6">
        <f>板材才數分析.!B817</f>
        <v>28</v>
      </c>
      <c r="E817" s="6">
        <f>板材才數分析.!C817</f>
        <v>0</v>
      </c>
      <c r="F817" s="6">
        <f>板材才數分析.!D817</f>
        <v>28006</v>
      </c>
      <c r="G817" s="6" t="str">
        <f ca="1">板材才數分析.!E817</f>
        <v>背拉桿</v>
      </c>
      <c r="H817" s="6">
        <f ca="1">板材才數分析.!F817</f>
        <v>-36</v>
      </c>
      <c r="I817" s="6" t="str">
        <f ca="1">板材才數分析.!G817</f>
        <v>AA</v>
      </c>
      <c r="J817" s="6">
        <f ca="1">板材才數分析.!H817</f>
        <v>120</v>
      </c>
      <c r="K817" s="6" t="str">
        <f ca="1">板材才數分析.!I817</f>
        <v/>
      </c>
      <c r="L817" s="6">
        <f ca="1">板材才數分析.!J817</f>
        <v>18</v>
      </c>
      <c r="M817" s="6">
        <f ca="1">板材才數分析.!K817</f>
        <v>0</v>
      </c>
      <c r="N817" s="6" t="str">
        <f ca="1">板材才數分析.!L817</f>
        <v/>
      </c>
      <c r="O817" s="6">
        <f ca="1">板材才數分析.!M817</f>
        <v>0</v>
      </c>
      <c r="P817" t="str">
        <f ca="1">表格15[[#This Row],[封邊色號]]</f>
        <v/>
      </c>
      <c r="Q817" s="174" t="str">
        <f ca="1">IF(VLOOKUP(F817,料單!$C:$P,14,FALSE)="","",VLOOKUP(F817,料單!$C:$P,14,FALSE))</f>
        <v/>
      </c>
      <c r="R817" s="174" t="str">
        <f ca="1">IF(VLOOKUP(F817,料單!$C:$Q,15,FALSE)="","",VLOOKUP(F817,料單!$C:$Q,15,FALSE))</f>
        <v>側</v>
      </c>
      <c r="S817" s="174" t="str">
        <f ca="1">IF(VLOOKUP(F817,料單!$C:$R,16,FALSE)="","",VLOOKUP(F817,料單!$C:$R,16,FALSE))</f>
        <v/>
      </c>
      <c r="T817" s="174" t="str">
        <f ca="1">IF(VLOOKUP(F817,料單!$C:$S,17,FALSE)="","",VLOOKUP(F817,料單!$C:$S,17,FALSE))</f>
        <v/>
      </c>
      <c r="U817" s="174" t="str">
        <f ca="1">_xlfn.IFNA(VLOOKUP(VLOOKUP(F817,料單!C:T,18,FALSE),資料庫!AM:AN,2,FALSE),"A")</f>
        <v>A</v>
      </c>
      <c r="V817" s="174">
        <f ca="1">IF(VLOOKUP(F817,料單!C:U,19,FALSE)="","",VLOOKUP(F817,料單!C:U,19,FALSE))</f>
        <v>1</v>
      </c>
      <c r="W817" s="361" t="str">
        <f t="shared" ca="1" si="61"/>
        <v>A</v>
      </c>
      <c r="X817" s="361" t="str">
        <f t="shared" ca="1" si="62"/>
        <v>A</v>
      </c>
      <c r="Y817" s="361" t="str">
        <f t="shared" ca="1" si="63"/>
        <v/>
      </c>
      <c r="Z817" s="361" t="str">
        <f t="shared" ca="1" si="64"/>
        <v/>
      </c>
      <c r="AA817" s="483">
        <f>料單!$K$3</f>
        <v>0</v>
      </c>
      <c r="AB817" s="483" t="str">
        <f>料單!$L$3</f>
        <v>拉、KD</v>
      </c>
    </row>
    <row r="818" spans="1:28" x14ac:dyDescent="0.25">
      <c r="A818" s="174">
        <f t="shared" si="60"/>
        <v>817</v>
      </c>
      <c r="B818" s="174" t="str">
        <f ca="1">料單!$C$1</f>
        <v>2026101401</v>
      </c>
      <c r="C818" s="174">
        <f>料單!$C$2</f>
        <v>0</v>
      </c>
      <c r="D818" s="6">
        <f>板材才數分析.!B818</f>
        <v>28</v>
      </c>
      <c r="E818" s="6">
        <f>板材才數分析.!C818</f>
        <v>0</v>
      </c>
      <c r="F818" s="6">
        <f>板材才數分析.!D818</f>
        <v>28007</v>
      </c>
      <c r="G818" s="6" t="str">
        <f ca="1">板材才數分析.!E818</f>
        <v>中立板</v>
      </c>
      <c r="H818" s="6">
        <f ca="1">板材才數分析.!F818</f>
        <v>-36</v>
      </c>
      <c r="I818" s="6" t="str">
        <f ca="1">板材才數分析.!G818</f>
        <v>AA</v>
      </c>
      <c r="J818" s="6">
        <f ca="1">板材才數分析.!H818</f>
        <v>-22</v>
      </c>
      <c r="K818" s="6" t="str">
        <f ca="1">板材才數分析.!I818</f>
        <v/>
      </c>
      <c r="L818" s="6">
        <f ca="1">板材才數分析.!J818</f>
        <v>18</v>
      </c>
      <c r="M818" s="6">
        <f ca="1">板材才數分析.!K818</f>
        <v>0</v>
      </c>
      <c r="N818" s="6" t="str">
        <f ca="1">板材才數分析.!L818</f>
        <v/>
      </c>
      <c r="O818" s="6">
        <f ca="1">板材才數分析.!M818</f>
        <v>0</v>
      </c>
      <c r="P818" t="str">
        <f ca="1">表格15[[#This Row],[封邊色號]]</f>
        <v/>
      </c>
      <c r="Q818" s="174" t="str">
        <f ca="1">IF(VLOOKUP(F818,料單!$C:$P,14,FALSE)="","",VLOOKUP(F818,料單!$C:$P,14,FALSE))</f>
        <v/>
      </c>
      <c r="R818" s="174" t="str">
        <f ca="1">IF(VLOOKUP(F818,料單!$C:$Q,15,FALSE)="","",VLOOKUP(F818,料單!$C:$Q,15,FALSE))</f>
        <v>側</v>
      </c>
      <c r="S818" s="174" t="str">
        <f ca="1">IF(VLOOKUP(F818,料單!$C:$R,16,FALSE)="","",VLOOKUP(F818,料單!$C:$R,16,FALSE))</f>
        <v>排</v>
      </c>
      <c r="T818" s="174" t="str">
        <f ca="1">IF(VLOOKUP(F818,料單!$C:$S,17,FALSE)="","",VLOOKUP(F818,料單!$C:$S,17,FALSE))</f>
        <v/>
      </c>
      <c r="U818" s="174" t="str">
        <f ca="1">_xlfn.IFNA(VLOOKUP(VLOOKUP(F818,料單!C:T,18,FALSE),資料庫!AM:AN,2,FALSE),"A")</f>
        <v>A</v>
      </c>
      <c r="V818" s="174">
        <f ca="1">IF(VLOOKUP(F818,料單!C:U,19,FALSE)="","",VLOOKUP(F818,料單!C:U,19,FALSE))</f>
        <v>1</v>
      </c>
      <c r="W818" s="361" t="str">
        <f t="shared" ca="1" si="61"/>
        <v>A</v>
      </c>
      <c r="X818" s="361" t="str">
        <f t="shared" ca="1" si="62"/>
        <v>A</v>
      </c>
      <c r="Y818" s="361" t="str">
        <f t="shared" ca="1" si="63"/>
        <v/>
      </c>
      <c r="Z818" s="361" t="str">
        <f t="shared" ca="1" si="64"/>
        <v/>
      </c>
      <c r="AA818" s="483">
        <f>料單!$K$3</f>
        <v>0</v>
      </c>
      <c r="AB818" s="483" t="str">
        <f>料單!$L$3</f>
        <v>拉、KD</v>
      </c>
    </row>
    <row r="819" spans="1:28" x14ac:dyDescent="0.25">
      <c r="A819" s="174">
        <f t="shared" si="60"/>
        <v>818</v>
      </c>
      <c r="B819" s="174" t="str">
        <f ca="1">料單!$C$1</f>
        <v>2026101401</v>
      </c>
      <c r="C819" s="174">
        <f>料單!$C$2</f>
        <v>0</v>
      </c>
      <c r="D819" s="6">
        <f>板材才數分析.!B819</f>
        <v>28</v>
      </c>
      <c r="E819" s="6">
        <f>板材才數分析.!C819</f>
        <v>0</v>
      </c>
      <c r="F819" s="6">
        <f>板材才數分析.!D819</f>
        <v>28008</v>
      </c>
      <c r="G819" s="6" t="str">
        <f ca="1">板材才數分析.!E819</f>
        <v>活隔</v>
      </c>
      <c r="H819" s="6">
        <f ca="1">板材才數分析.!F819</f>
        <v>0</v>
      </c>
      <c r="I819" s="6" t="str">
        <f ca="1">板材才數分析.!G819</f>
        <v>AA</v>
      </c>
      <c r="J819" s="6">
        <f ca="1">板材才數分析.!H819</f>
        <v>-32</v>
      </c>
      <c r="K819" s="6" t="str">
        <f ca="1">板材才數分析.!I819</f>
        <v>AA</v>
      </c>
      <c r="L819" s="6">
        <f ca="1">板材才數分析.!J819</f>
        <v>18</v>
      </c>
      <c r="M819" s="6">
        <f ca="1">板材才數分析.!K819</f>
        <v>0</v>
      </c>
      <c r="N819" s="6" t="str">
        <f ca="1">板材才數分析.!L819</f>
        <v/>
      </c>
      <c r="O819" s="6">
        <f ca="1">板材才數分析.!M819</f>
        <v>0</v>
      </c>
      <c r="P819" t="str">
        <f ca="1">表格15[[#This Row],[封邊色號]]</f>
        <v/>
      </c>
      <c r="Q819" s="174" t="str">
        <f ca="1">IF(VLOOKUP(F819,料單!$C:$P,14,FALSE)="","",VLOOKUP(F819,料單!$C:$P,14,FALSE))</f>
        <v/>
      </c>
      <c r="R819" s="174" t="str">
        <f ca="1">IF(VLOOKUP(F819,料單!$C:$Q,15,FALSE)="","",VLOOKUP(F819,料單!$C:$Q,15,FALSE))</f>
        <v/>
      </c>
      <c r="S819" s="174" t="str">
        <f ca="1">IF(VLOOKUP(F819,料單!$C:$R,16,FALSE)="","",VLOOKUP(F819,料單!$C:$R,16,FALSE))</f>
        <v/>
      </c>
      <c r="T819" s="174" t="str">
        <f ca="1">IF(VLOOKUP(F819,料單!$C:$S,17,FALSE)="","",VLOOKUP(F819,料單!$C:$S,17,FALSE))</f>
        <v/>
      </c>
      <c r="U819" s="174" t="str">
        <f ca="1">_xlfn.IFNA(VLOOKUP(VLOOKUP(F819,料單!C:T,18,FALSE),資料庫!AM:AN,2,FALSE),"A")</f>
        <v>A</v>
      </c>
      <c r="V819" s="174">
        <f ca="1">IF(VLOOKUP(F819,料單!C:U,19,FALSE)="","",VLOOKUP(F819,料單!C:U,19,FALSE))</f>
        <v>1</v>
      </c>
      <c r="W819" s="361" t="str">
        <f t="shared" ca="1" si="61"/>
        <v>A</v>
      </c>
      <c r="X819" s="361" t="str">
        <f t="shared" ca="1" si="62"/>
        <v>A</v>
      </c>
      <c r="Y819" s="361" t="str">
        <f t="shared" ca="1" si="63"/>
        <v>A</v>
      </c>
      <c r="Z819" s="361" t="str">
        <f t="shared" ca="1" si="64"/>
        <v>A</v>
      </c>
      <c r="AA819" s="483">
        <f>料單!$K$3</f>
        <v>0</v>
      </c>
      <c r="AB819" s="483" t="str">
        <f>料單!$L$3</f>
        <v>拉、KD</v>
      </c>
    </row>
    <row r="820" spans="1:28" x14ac:dyDescent="0.25">
      <c r="A820" s="174">
        <f t="shared" si="60"/>
        <v>819</v>
      </c>
      <c r="B820" s="174" t="str">
        <f ca="1">料單!$C$1</f>
        <v>2026101401</v>
      </c>
      <c r="C820" s="174">
        <f>料單!$C$2</f>
        <v>0</v>
      </c>
      <c r="D820" s="6">
        <f>板材才數分析.!B820</f>
        <v>28</v>
      </c>
      <c r="E820" s="6">
        <f>板材才數分析.!C820</f>
        <v>0</v>
      </c>
      <c r="F820" s="6">
        <f>板材才數分析.!D820</f>
        <v>28009</v>
      </c>
      <c r="G820" s="6" t="str">
        <f ca="1">板材才數分析.!E820</f>
        <v>固隔</v>
      </c>
      <c r="H820" s="6">
        <f ca="1">板材才數分析.!F820</f>
        <v>0</v>
      </c>
      <c r="I820" s="6" t="str">
        <f ca="1">板材才數分析.!G820</f>
        <v>AA</v>
      </c>
      <c r="J820" s="6">
        <f ca="1">板材才數分析.!H820</f>
        <v>-22</v>
      </c>
      <c r="K820" s="6" t="str">
        <f ca="1">板材才數分析.!I820</f>
        <v/>
      </c>
      <c r="L820" s="6">
        <f ca="1">板材才數分析.!J820</f>
        <v>18</v>
      </c>
      <c r="M820" s="6">
        <f ca="1">板材才數分析.!K820</f>
        <v>0</v>
      </c>
      <c r="N820" s="6" t="str">
        <f ca="1">板材才數分析.!L820</f>
        <v/>
      </c>
      <c r="O820" s="6">
        <f ca="1">板材才數分析.!M820</f>
        <v>0</v>
      </c>
      <c r="P820" t="str">
        <f ca="1">表格15[[#This Row],[封邊色號]]</f>
        <v/>
      </c>
      <c r="Q820" s="174" t="str">
        <f ca="1">IF(VLOOKUP(F820,料單!$C:$P,14,FALSE)="","",VLOOKUP(F820,料單!$C:$P,14,FALSE))</f>
        <v/>
      </c>
      <c r="R820" s="174" t="str">
        <f ca="1">IF(VLOOKUP(F820,料單!$C:$Q,15,FALSE)="","",VLOOKUP(F820,料單!$C:$Q,15,FALSE))</f>
        <v>固</v>
      </c>
      <c r="S820" s="174" t="str">
        <f ca="1">IF(VLOOKUP(F820,料單!$C:$R,16,FALSE)="","",VLOOKUP(F820,料單!$C:$R,16,FALSE))</f>
        <v/>
      </c>
      <c r="T820" s="174" t="str">
        <f ca="1">IF(VLOOKUP(F820,料單!$C:$S,17,FALSE)="","",VLOOKUP(F820,料單!$C:$S,17,FALSE))</f>
        <v/>
      </c>
      <c r="U820" s="174" t="str">
        <f ca="1">_xlfn.IFNA(VLOOKUP(VLOOKUP(F820,料單!C:T,18,FALSE),資料庫!AM:AN,2,FALSE),"A")</f>
        <v>A</v>
      </c>
      <c r="V820" s="174">
        <f ca="1">IF(VLOOKUP(F820,料單!C:U,19,FALSE)="","",VLOOKUP(F820,料單!C:U,19,FALSE))</f>
        <v>1</v>
      </c>
      <c r="W820" s="361" t="str">
        <f t="shared" ca="1" si="61"/>
        <v>A</v>
      </c>
      <c r="X820" s="361" t="str">
        <f t="shared" ca="1" si="62"/>
        <v>A</v>
      </c>
      <c r="Y820" s="361" t="str">
        <f t="shared" ca="1" si="63"/>
        <v/>
      </c>
      <c r="Z820" s="361" t="str">
        <f t="shared" ca="1" si="64"/>
        <v/>
      </c>
      <c r="AA820" s="483">
        <f>料單!$K$3</f>
        <v>0</v>
      </c>
      <c r="AB820" s="483" t="str">
        <f>料單!$L$3</f>
        <v>拉、KD</v>
      </c>
    </row>
    <row r="821" spans="1:28" x14ac:dyDescent="0.25">
      <c r="A821" s="174">
        <f t="shared" si="60"/>
        <v>820</v>
      </c>
      <c r="B821" s="174" t="str">
        <f ca="1">料單!$C$1</f>
        <v>2026101401</v>
      </c>
      <c r="C821" s="174">
        <f>料單!$C$2</f>
        <v>0</v>
      </c>
      <c r="D821" s="6">
        <f>板材才數分析.!B821</f>
        <v>28</v>
      </c>
      <c r="E821" s="6">
        <f>板材才數分析.!C821</f>
        <v>0</v>
      </c>
      <c r="F821" s="6">
        <f>板材才數分析.!D821</f>
        <v>28010</v>
      </c>
      <c r="G821" s="6" t="str">
        <f ca="1">板材才數分析.!E821</f>
        <v>左門板</v>
      </c>
      <c r="H821" s="6">
        <f ca="1">板材才數分析.!F821</f>
        <v>0</v>
      </c>
      <c r="I821" s="6" t="str">
        <f ca="1">板材才數分析.!G821</f>
        <v>AA</v>
      </c>
      <c r="J821" s="6">
        <f ca="1">板材才數分析.!H821</f>
        <v>-4</v>
      </c>
      <c r="K821" s="6" t="str">
        <f ca="1">板材才數分析.!I821</f>
        <v>AA</v>
      </c>
      <c r="L821" s="6">
        <f ca="1">板材才數分析.!J821</f>
        <v>18</v>
      </c>
      <c r="M821" s="6">
        <f ca="1">板材才數分析.!K821</f>
        <v>0</v>
      </c>
      <c r="N821" s="6" t="str">
        <f ca="1">板材才數分析.!L821</f>
        <v/>
      </c>
      <c r="O821" s="6">
        <f ca="1">板材才數分析.!M821</f>
        <v>0</v>
      </c>
      <c r="P821" t="str">
        <f ca="1">表格15[[#This Row],[封邊色號]]</f>
        <v/>
      </c>
      <c r="Q821" s="174" t="str">
        <f ca="1">IF(VLOOKUP(F821,料單!$C:$P,14,FALSE)="","",VLOOKUP(F821,料單!$C:$P,14,FALSE))</f>
        <v>鉸2</v>
      </c>
      <c r="R821" s="174" t="str">
        <f ca="1">IF(VLOOKUP(F821,料單!$C:$Q,15,FALSE)="","",VLOOKUP(F821,料單!$C:$Q,15,FALSE))</f>
        <v/>
      </c>
      <c r="S821" s="174" t="str">
        <f ca="1">IF(VLOOKUP(F821,料單!$C:$R,16,FALSE)="","",VLOOKUP(F821,料單!$C:$R,16,FALSE))</f>
        <v/>
      </c>
      <c r="T821" s="174" t="str">
        <f ca="1">IF(VLOOKUP(F821,料單!$C:$S,17,FALSE)="","",VLOOKUP(F821,料單!$C:$S,17,FALSE))</f>
        <v/>
      </c>
      <c r="U821" s="174" t="str">
        <f ca="1">_xlfn.IFNA(VLOOKUP(VLOOKUP(F821,料單!C:T,18,FALSE),資料庫!AM:AN,2,FALSE),"A")</f>
        <v>A</v>
      </c>
      <c r="V821" s="174">
        <f ca="1">IF(VLOOKUP(F821,料單!C:U,19,FALSE)="","",VLOOKUP(F821,料單!C:U,19,FALSE))</f>
        <v>1</v>
      </c>
      <c r="W821" s="361" t="str">
        <f t="shared" ca="1" si="61"/>
        <v>A</v>
      </c>
      <c r="X821" s="361" t="str">
        <f t="shared" ca="1" si="62"/>
        <v>A</v>
      </c>
      <c r="Y821" s="361" t="str">
        <f t="shared" ca="1" si="63"/>
        <v>A</v>
      </c>
      <c r="Z821" s="361" t="str">
        <f t="shared" ca="1" si="64"/>
        <v>A</v>
      </c>
      <c r="AA821" s="483">
        <f>料單!$K$3</f>
        <v>0</v>
      </c>
      <c r="AB821" s="483" t="str">
        <f>料單!$L$3</f>
        <v>拉、KD</v>
      </c>
    </row>
    <row r="822" spans="1:28" x14ac:dyDescent="0.25">
      <c r="A822" s="174">
        <f t="shared" si="60"/>
        <v>821</v>
      </c>
      <c r="B822" s="174" t="str">
        <f ca="1">料單!$C$1</f>
        <v>2026101401</v>
      </c>
      <c r="C822" s="174">
        <f>料單!$C$2</f>
        <v>0</v>
      </c>
      <c r="D822" s="6">
        <f>板材才數分析.!B822</f>
        <v>28</v>
      </c>
      <c r="E822" s="6">
        <f>板材才數分析.!C822</f>
        <v>0</v>
      </c>
      <c r="F822" s="6">
        <f>板材才數分析.!D822</f>
        <v>28011</v>
      </c>
      <c r="G822" s="6" t="str">
        <f ca="1">板材才數分析.!E822</f>
        <v>右門板</v>
      </c>
      <c r="H822" s="6">
        <f ca="1">板材才數分析.!F822</f>
        <v>0</v>
      </c>
      <c r="I822" s="6" t="str">
        <f ca="1">板材才數分析.!G822</f>
        <v>AA</v>
      </c>
      <c r="J822" s="6">
        <f ca="1">板材才數分析.!H822</f>
        <v>-4</v>
      </c>
      <c r="K822" s="6" t="str">
        <f ca="1">板材才數分析.!I822</f>
        <v>AA</v>
      </c>
      <c r="L822" s="6">
        <f ca="1">板材才數分析.!J822</f>
        <v>18</v>
      </c>
      <c r="M822" s="6">
        <f ca="1">板材才數分析.!K822</f>
        <v>0</v>
      </c>
      <c r="N822" s="6">
        <f ca="1">板材才數分析.!L822</f>
        <v>0</v>
      </c>
      <c r="O822" s="6">
        <f ca="1">板材才數分析.!M822</f>
        <v>0</v>
      </c>
      <c r="P822" t="str">
        <f ca="1">表格15[[#This Row],[封邊色號]]</f>
        <v/>
      </c>
      <c r="Q822" s="174" t="str">
        <f ca="1">IF(VLOOKUP(F822,料單!$C:$P,14,FALSE)="","",VLOOKUP(F822,料單!$C:$P,14,FALSE))</f>
        <v>鉸2</v>
      </c>
      <c r="R822" s="174" t="str">
        <f ca="1">IF(VLOOKUP(F822,料單!$C:$Q,15,FALSE)="","",VLOOKUP(F822,料單!$C:$Q,15,FALSE))</f>
        <v/>
      </c>
      <c r="S822" s="174" t="str">
        <f ca="1">IF(VLOOKUP(F822,料單!$C:$R,16,FALSE)="","",VLOOKUP(F822,料單!$C:$R,16,FALSE))</f>
        <v/>
      </c>
      <c r="T822" s="174" t="str">
        <f ca="1">IF(VLOOKUP(F822,料單!$C:$S,17,FALSE)="","",VLOOKUP(F822,料單!$C:$S,17,FALSE))</f>
        <v/>
      </c>
      <c r="U822" s="174" t="str">
        <f ca="1">_xlfn.IFNA(VLOOKUP(VLOOKUP(F822,料單!C:T,18,FALSE),資料庫!AM:AN,2,FALSE),"A")</f>
        <v>A</v>
      </c>
      <c r="V822" s="174">
        <f ca="1">IF(VLOOKUP(F822,料單!C:U,19,FALSE)="","",VLOOKUP(F822,料單!C:U,19,FALSE))</f>
        <v>1</v>
      </c>
      <c r="W822" s="361" t="str">
        <f t="shared" ca="1" si="61"/>
        <v>A</v>
      </c>
      <c r="X822" s="361" t="str">
        <f t="shared" ca="1" si="62"/>
        <v>A</v>
      </c>
      <c r="Y822" s="361" t="str">
        <f t="shared" ca="1" si="63"/>
        <v>A</v>
      </c>
      <c r="Z822" s="361" t="str">
        <f t="shared" ca="1" si="64"/>
        <v>A</v>
      </c>
      <c r="AA822" s="483">
        <f>料單!$K$3</f>
        <v>0</v>
      </c>
      <c r="AB822" s="483" t="str">
        <f>料單!$L$3</f>
        <v>拉、KD</v>
      </c>
    </row>
    <row r="823" spans="1:28" x14ac:dyDescent="0.25">
      <c r="A823" s="174">
        <f t="shared" si="60"/>
        <v>822</v>
      </c>
      <c r="B823" s="174" t="str">
        <f ca="1">料單!$C$1</f>
        <v>2026101401</v>
      </c>
      <c r="C823" s="174">
        <f>料單!$C$2</f>
        <v>0</v>
      </c>
      <c r="D823" s="6">
        <f>板材才數分析.!B823</f>
        <v>28</v>
      </c>
      <c r="E823" s="6">
        <f>板材才數分析.!C823</f>
        <v>0</v>
      </c>
      <c r="F823" s="6">
        <f>板材才數分析.!D823</f>
        <v>28012</v>
      </c>
      <c r="G823" s="6">
        <f ca="1">板材才數分析.!E823</f>
        <v>0</v>
      </c>
      <c r="H823" s="6">
        <f ca="1">板材才數分析.!F823</f>
        <v>0</v>
      </c>
      <c r="I823" s="6" t="str">
        <f ca="1">板材才數分析.!G823</f>
        <v/>
      </c>
      <c r="J823" s="6">
        <f ca="1">板材才數分析.!H823</f>
        <v>0</v>
      </c>
      <c r="K823" s="6" t="str">
        <f ca="1">板材才數分析.!I823</f>
        <v/>
      </c>
      <c r="L823" s="6">
        <f ca="1">板材才數分析.!J823</f>
        <v>0</v>
      </c>
      <c r="M823" s="6">
        <f ca="1">板材才數分析.!K823</f>
        <v>0</v>
      </c>
      <c r="N823" s="6">
        <f ca="1">板材才數分析.!L823</f>
        <v>0</v>
      </c>
      <c r="O823" s="6">
        <f ca="1">板材才數分析.!M823</f>
        <v>0</v>
      </c>
      <c r="P823" t="str">
        <f ca="1">表格15[[#This Row],[封邊色號]]</f>
        <v/>
      </c>
      <c r="Q823" s="174" t="str">
        <f ca="1">IF(VLOOKUP(F823,料單!$C:$P,14,FALSE)="","",VLOOKUP(F823,料單!$C:$P,14,FALSE))</f>
        <v/>
      </c>
      <c r="R823" s="174" t="str">
        <f ca="1">IF(VLOOKUP(F823,料單!$C:$Q,15,FALSE)="","",VLOOKUP(F823,料單!$C:$Q,15,FALSE))</f>
        <v/>
      </c>
      <c r="S823" s="174" t="str">
        <f ca="1">IF(VLOOKUP(F823,料單!$C:$R,16,FALSE)="","",VLOOKUP(F823,料單!$C:$R,16,FALSE))</f>
        <v/>
      </c>
      <c r="T823" s="174" t="str">
        <f ca="1">IF(VLOOKUP(F823,料單!$C:$S,17,FALSE)="","",VLOOKUP(F823,料單!$C:$S,17,FALSE))</f>
        <v/>
      </c>
      <c r="U823" s="174" t="str">
        <f ca="1">_xlfn.IFNA(VLOOKUP(VLOOKUP(F823,料單!C:T,18,FALSE),資料庫!AM:AN,2,FALSE),"A")</f>
        <v>A</v>
      </c>
      <c r="V823" s="174" t="str">
        <f ca="1">IF(VLOOKUP(F823,料單!C:U,19,FALSE)="","",VLOOKUP(F823,料單!C:U,19,FALSE))</f>
        <v/>
      </c>
      <c r="W823" s="361" t="str">
        <f t="shared" ca="1" si="61"/>
        <v/>
      </c>
      <c r="X823" s="361" t="str">
        <f t="shared" ca="1" si="62"/>
        <v/>
      </c>
      <c r="Y823" s="361" t="str">
        <f t="shared" ca="1" si="63"/>
        <v/>
      </c>
      <c r="Z823" s="361" t="str">
        <f t="shared" ca="1" si="64"/>
        <v/>
      </c>
      <c r="AA823" s="483">
        <f>料單!$K$3</f>
        <v>0</v>
      </c>
      <c r="AB823" s="483" t="str">
        <f>料單!$L$3</f>
        <v>拉、KD</v>
      </c>
    </row>
    <row r="824" spans="1:28" x14ac:dyDescent="0.25">
      <c r="A824" s="174">
        <f t="shared" si="60"/>
        <v>823</v>
      </c>
      <c r="B824" s="174" t="str">
        <f ca="1">料單!$C$1</f>
        <v>2026101401</v>
      </c>
      <c r="C824" s="174">
        <f>料單!$C$2</f>
        <v>0</v>
      </c>
      <c r="D824" s="6">
        <f>板材才數分析.!B824</f>
        <v>28</v>
      </c>
      <c r="E824" s="6">
        <f>板材才數分析.!C824</f>
        <v>0</v>
      </c>
      <c r="F824" s="6">
        <f>板材才數分析.!D824</f>
        <v>28013</v>
      </c>
      <c r="G824" s="6">
        <f ca="1">板材才數分析.!E824</f>
        <v>0</v>
      </c>
      <c r="H824" s="6">
        <f ca="1">板材才數分析.!F824</f>
        <v>0</v>
      </c>
      <c r="I824" s="6" t="str">
        <f ca="1">板材才數分析.!G824</f>
        <v/>
      </c>
      <c r="J824" s="6">
        <f ca="1">板材才數分析.!H824</f>
        <v>0</v>
      </c>
      <c r="K824" s="6" t="str">
        <f ca="1">板材才數分析.!I824</f>
        <v/>
      </c>
      <c r="L824" s="6">
        <f ca="1">板材才數分析.!J824</f>
        <v>0</v>
      </c>
      <c r="M824" s="6">
        <f ca="1">板材才數分析.!K824</f>
        <v>0</v>
      </c>
      <c r="N824" s="6">
        <f ca="1">板材才數分析.!L824</f>
        <v>0</v>
      </c>
      <c r="O824" s="6">
        <f ca="1">板材才數分析.!M824</f>
        <v>0</v>
      </c>
      <c r="P824" t="str">
        <f ca="1">表格15[[#This Row],[封邊色號]]</f>
        <v/>
      </c>
      <c r="Q824" s="174" t="str">
        <f ca="1">IF(VLOOKUP(F824,料單!$C:$P,14,FALSE)="","",VLOOKUP(F824,料單!$C:$P,14,FALSE))</f>
        <v/>
      </c>
      <c r="R824" s="174" t="str">
        <f ca="1">IF(VLOOKUP(F824,料單!$C:$Q,15,FALSE)="","",VLOOKUP(F824,料單!$C:$Q,15,FALSE))</f>
        <v/>
      </c>
      <c r="S824" s="174" t="str">
        <f ca="1">IF(VLOOKUP(F824,料單!$C:$R,16,FALSE)="","",VLOOKUP(F824,料單!$C:$R,16,FALSE))</f>
        <v/>
      </c>
      <c r="T824" s="174" t="str">
        <f ca="1">IF(VLOOKUP(F824,料單!$C:$S,17,FALSE)="","",VLOOKUP(F824,料單!$C:$S,17,FALSE))</f>
        <v/>
      </c>
      <c r="U824" s="174" t="str">
        <f ca="1">_xlfn.IFNA(VLOOKUP(VLOOKUP(F824,料單!C:T,18,FALSE),資料庫!AM:AN,2,FALSE),"A")</f>
        <v>A</v>
      </c>
      <c r="V824" s="174" t="str">
        <f ca="1">IF(VLOOKUP(F824,料單!C:U,19,FALSE)="","",VLOOKUP(F824,料單!C:U,19,FALSE))</f>
        <v/>
      </c>
      <c r="W824" s="361" t="str">
        <f t="shared" ca="1" si="61"/>
        <v/>
      </c>
      <c r="X824" s="361" t="str">
        <f t="shared" ca="1" si="62"/>
        <v/>
      </c>
      <c r="Y824" s="361" t="str">
        <f t="shared" ca="1" si="63"/>
        <v/>
      </c>
      <c r="Z824" s="361" t="str">
        <f t="shared" ca="1" si="64"/>
        <v/>
      </c>
      <c r="AA824" s="483">
        <f>料單!$K$3</f>
        <v>0</v>
      </c>
      <c r="AB824" s="483" t="str">
        <f>料單!$L$3</f>
        <v>拉、KD</v>
      </c>
    </row>
    <row r="825" spans="1:28" x14ac:dyDescent="0.25">
      <c r="A825" s="174">
        <f t="shared" si="60"/>
        <v>824</v>
      </c>
      <c r="B825" s="174" t="str">
        <f ca="1">料單!$C$1</f>
        <v>2026101401</v>
      </c>
      <c r="C825" s="174">
        <f>料單!$C$2</f>
        <v>0</v>
      </c>
      <c r="D825" s="6">
        <f>板材才數分析.!B825</f>
        <v>28</v>
      </c>
      <c r="E825" s="6">
        <f>板材才數分析.!C825</f>
        <v>0</v>
      </c>
      <c r="F825" s="6">
        <f>板材才數分析.!D825</f>
        <v>28014</v>
      </c>
      <c r="G825" s="6">
        <f ca="1">板材才數分析.!E825</f>
        <v>0</v>
      </c>
      <c r="H825" s="6">
        <f ca="1">板材才數分析.!F825</f>
        <v>0</v>
      </c>
      <c r="I825" s="6" t="str">
        <f ca="1">板材才數分析.!G825</f>
        <v/>
      </c>
      <c r="J825" s="6">
        <f ca="1">板材才數分析.!H825</f>
        <v>0</v>
      </c>
      <c r="K825" s="6" t="str">
        <f ca="1">板材才數分析.!I825</f>
        <v/>
      </c>
      <c r="L825" s="6">
        <f ca="1">板材才數分析.!J825</f>
        <v>0</v>
      </c>
      <c r="M825" s="6">
        <f ca="1">板材才數分析.!K825</f>
        <v>0</v>
      </c>
      <c r="N825" s="6">
        <f ca="1">板材才數分析.!L825</f>
        <v>0</v>
      </c>
      <c r="O825" s="6">
        <f ca="1">板材才數分析.!M825</f>
        <v>0</v>
      </c>
      <c r="P825" t="str">
        <f ca="1">表格15[[#This Row],[封邊色號]]</f>
        <v/>
      </c>
      <c r="Q825" s="174" t="str">
        <f ca="1">IF(VLOOKUP(F825,料單!$C:$P,14,FALSE)="","",VLOOKUP(F825,料單!$C:$P,14,FALSE))</f>
        <v/>
      </c>
      <c r="R825" s="174" t="str">
        <f ca="1">IF(VLOOKUP(F825,料單!$C:$Q,15,FALSE)="","",VLOOKUP(F825,料單!$C:$Q,15,FALSE))</f>
        <v/>
      </c>
      <c r="S825" s="174" t="str">
        <f ca="1">IF(VLOOKUP(F825,料單!$C:$R,16,FALSE)="","",VLOOKUP(F825,料單!$C:$R,16,FALSE))</f>
        <v/>
      </c>
      <c r="T825" s="174" t="str">
        <f ca="1">IF(VLOOKUP(F825,料單!$C:$S,17,FALSE)="","",VLOOKUP(F825,料單!$C:$S,17,FALSE))</f>
        <v/>
      </c>
      <c r="U825" s="174" t="str">
        <f ca="1">_xlfn.IFNA(VLOOKUP(VLOOKUP(F825,料單!C:T,18,FALSE),資料庫!AM:AN,2,FALSE),"A")</f>
        <v>A</v>
      </c>
      <c r="V825" s="174" t="str">
        <f ca="1">IF(VLOOKUP(F825,料單!C:U,19,FALSE)="","",VLOOKUP(F825,料單!C:U,19,FALSE))</f>
        <v/>
      </c>
      <c r="W825" s="361" t="str">
        <f t="shared" ca="1" si="61"/>
        <v/>
      </c>
      <c r="X825" s="361" t="str">
        <f t="shared" ca="1" si="62"/>
        <v/>
      </c>
      <c r="Y825" s="361" t="str">
        <f t="shared" ca="1" si="63"/>
        <v/>
      </c>
      <c r="Z825" s="361" t="str">
        <f t="shared" ca="1" si="64"/>
        <v/>
      </c>
      <c r="AA825" s="483">
        <f>料單!$K$3</f>
        <v>0</v>
      </c>
      <c r="AB825" s="483" t="str">
        <f>料單!$L$3</f>
        <v>拉、KD</v>
      </c>
    </row>
    <row r="826" spans="1:28" x14ac:dyDescent="0.25">
      <c r="A826" s="174">
        <f t="shared" si="60"/>
        <v>825</v>
      </c>
      <c r="B826" s="174" t="str">
        <f ca="1">料單!$C$1</f>
        <v>2026101401</v>
      </c>
      <c r="C826" s="174">
        <f>料單!$C$2</f>
        <v>0</v>
      </c>
      <c r="D826" s="6">
        <f>板材才數分析.!B826</f>
        <v>28</v>
      </c>
      <c r="E826" s="6">
        <f>板材才數分析.!C826</f>
        <v>0</v>
      </c>
      <c r="F826" s="6">
        <f>板材才數分析.!D826</f>
        <v>28015</v>
      </c>
      <c r="G826" s="6">
        <f ca="1">板材才數分析.!E826</f>
        <v>0</v>
      </c>
      <c r="H826" s="6">
        <f ca="1">板材才數分析.!F826</f>
        <v>0</v>
      </c>
      <c r="I826" s="6" t="str">
        <f ca="1">板材才數分析.!G826</f>
        <v/>
      </c>
      <c r="J826" s="6">
        <f ca="1">板材才數分析.!H826</f>
        <v>0</v>
      </c>
      <c r="K826" s="6" t="str">
        <f ca="1">板材才數分析.!I826</f>
        <v/>
      </c>
      <c r="L826" s="6">
        <f ca="1">板材才數分析.!J826</f>
        <v>0</v>
      </c>
      <c r="M826" s="6">
        <f ca="1">板材才數分析.!K826</f>
        <v>0</v>
      </c>
      <c r="N826" s="6">
        <f ca="1">板材才數分析.!L826</f>
        <v>0</v>
      </c>
      <c r="O826" s="6">
        <f ca="1">板材才數分析.!M826</f>
        <v>0</v>
      </c>
      <c r="P826" t="str">
        <f ca="1">表格15[[#This Row],[封邊色號]]</f>
        <v/>
      </c>
      <c r="Q826" s="174" t="str">
        <f ca="1">IF(VLOOKUP(F826,料單!$C:$P,14,FALSE)="","",VLOOKUP(F826,料單!$C:$P,14,FALSE))</f>
        <v/>
      </c>
      <c r="R826" s="174" t="str">
        <f ca="1">IF(VLOOKUP(F826,料單!$C:$Q,15,FALSE)="","",VLOOKUP(F826,料單!$C:$Q,15,FALSE))</f>
        <v/>
      </c>
      <c r="S826" s="174" t="str">
        <f ca="1">IF(VLOOKUP(F826,料單!$C:$R,16,FALSE)="","",VLOOKUP(F826,料單!$C:$R,16,FALSE))</f>
        <v/>
      </c>
      <c r="T826" s="174" t="str">
        <f ca="1">IF(VLOOKUP(F826,料單!$C:$S,17,FALSE)="","",VLOOKUP(F826,料單!$C:$S,17,FALSE))</f>
        <v/>
      </c>
      <c r="U826" s="174" t="str">
        <f ca="1">_xlfn.IFNA(VLOOKUP(VLOOKUP(F826,料單!C:T,18,FALSE),資料庫!AM:AN,2,FALSE),"A")</f>
        <v>A</v>
      </c>
      <c r="V826" s="174" t="str">
        <f ca="1">IF(VLOOKUP(F826,料單!C:U,19,FALSE)="","",VLOOKUP(F826,料單!C:U,19,FALSE))</f>
        <v/>
      </c>
      <c r="W826" s="361" t="str">
        <f t="shared" ca="1" si="61"/>
        <v/>
      </c>
      <c r="X826" s="361" t="str">
        <f t="shared" ca="1" si="62"/>
        <v/>
      </c>
      <c r="Y826" s="361" t="str">
        <f t="shared" ca="1" si="63"/>
        <v/>
      </c>
      <c r="Z826" s="361" t="str">
        <f t="shared" ca="1" si="64"/>
        <v/>
      </c>
      <c r="AA826" s="483">
        <f>料單!$K$3</f>
        <v>0</v>
      </c>
      <c r="AB826" s="483" t="str">
        <f>料單!$L$3</f>
        <v>拉、KD</v>
      </c>
    </row>
    <row r="827" spans="1:28" x14ac:dyDescent="0.25">
      <c r="A827" s="174">
        <f t="shared" si="60"/>
        <v>826</v>
      </c>
      <c r="B827" s="174" t="str">
        <f ca="1">料單!$C$1</f>
        <v>2026101401</v>
      </c>
      <c r="C827" s="174">
        <f>料單!$C$2</f>
        <v>0</v>
      </c>
      <c r="D827" s="6">
        <f>板材才數分析.!B827</f>
        <v>28</v>
      </c>
      <c r="E827" s="6">
        <f>板材才數分析.!C827</f>
        <v>0</v>
      </c>
      <c r="F827" s="6">
        <f>板材才數分析.!D827</f>
        <v>28016</v>
      </c>
      <c r="G827" s="6">
        <f ca="1">板材才數分析.!E827</f>
        <v>0</v>
      </c>
      <c r="H827" s="6">
        <f ca="1">板材才數分析.!F827</f>
        <v>0</v>
      </c>
      <c r="I827" s="6" t="str">
        <f ca="1">板材才數分析.!G827</f>
        <v/>
      </c>
      <c r="J827" s="6">
        <f ca="1">板材才數分析.!H827</f>
        <v>0</v>
      </c>
      <c r="K827" s="6" t="str">
        <f ca="1">板材才數分析.!I827</f>
        <v/>
      </c>
      <c r="L827" s="6">
        <f ca="1">板材才數分析.!J827</f>
        <v>0</v>
      </c>
      <c r="M827" s="6">
        <f ca="1">板材才數分析.!K827</f>
        <v>0</v>
      </c>
      <c r="N827" s="6">
        <f ca="1">板材才數分析.!L827</f>
        <v>0</v>
      </c>
      <c r="O827" s="6">
        <f ca="1">板材才數分析.!M827</f>
        <v>0</v>
      </c>
      <c r="P827" t="str">
        <f ca="1">表格15[[#This Row],[封邊色號]]</f>
        <v/>
      </c>
      <c r="Q827" s="174" t="str">
        <f ca="1">IF(VLOOKUP(F827,料單!$C:$P,14,FALSE)="","",VLOOKUP(F827,料單!$C:$P,14,FALSE))</f>
        <v/>
      </c>
      <c r="R827" s="174" t="str">
        <f ca="1">IF(VLOOKUP(F827,料單!$C:$Q,15,FALSE)="","",VLOOKUP(F827,料單!$C:$Q,15,FALSE))</f>
        <v/>
      </c>
      <c r="S827" s="174" t="str">
        <f ca="1">IF(VLOOKUP(F827,料單!$C:$R,16,FALSE)="","",VLOOKUP(F827,料單!$C:$R,16,FALSE))</f>
        <v/>
      </c>
      <c r="T827" s="174" t="str">
        <f ca="1">IF(VLOOKUP(F827,料單!$C:$S,17,FALSE)="","",VLOOKUP(F827,料單!$C:$S,17,FALSE))</f>
        <v/>
      </c>
      <c r="U827" s="174" t="str">
        <f ca="1">_xlfn.IFNA(VLOOKUP(VLOOKUP(F827,料單!C:T,18,FALSE),資料庫!AM:AN,2,FALSE),"A")</f>
        <v>A</v>
      </c>
      <c r="V827" s="174" t="str">
        <f ca="1">IF(VLOOKUP(F827,料單!C:U,19,FALSE)="","",VLOOKUP(F827,料單!C:U,19,FALSE))</f>
        <v/>
      </c>
      <c r="W827" s="361" t="str">
        <f t="shared" ca="1" si="61"/>
        <v/>
      </c>
      <c r="X827" s="361" t="str">
        <f t="shared" ca="1" si="62"/>
        <v/>
      </c>
      <c r="Y827" s="361" t="str">
        <f t="shared" ca="1" si="63"/>
        <v/>
      </c>
      <c r="Z827" s="361" t="str">
        <f t="shared" ca="1" si="64"/>
        <v/>
      </c>
      <c r="AA827" s="483">
        <f>料單!$K$3</f>
        <v>0</v>
      </c>
      <c r="AB827" s="483" t="str">
        <f>料單!$L$3</f>
        <v>拉、KD</v>
      </c>
    </row>
    <row r="828" spans="1:28" x14ac:dyDescent="0.25">
      <c r="A828" s="174">
        <f t="shared" si="60"/>
        <v>827</v>
      </c>
      <c r="B828" s="174" t="str">
        <f ca="1">料單!$C$1</f>
        <v>2026101401</v>
      </c>
      <c r="C828" s="174">
        <f>料單!$C$2</f>
        <v>0</v>
      </c>
      <c r="D828" s="6">
        <f>板材才數分析.!B828</f>
        <v>28</v>
      </c>
      <c r="E828" s="6">
        <f>板材才數分析.!C828</f>
        <v>0</v>
      </c>
      <c r="F828" s="6">
        <f>板材才數分析.!D828</f>
        <v>28017</v>
      </c>
      <c r="G828" s="6">
        <f ca="1">板材才數分析.!E828</f>
        <v>0</v>
      </c>
      <c r="H828" s="6">
        <f ca="1">板材才數分析.!F828</f>
        <v>0</v>
      </c>
      <c r="I828" s="6" t="str">
        <f ca="1">板材才數分析.!G828</f>
        <v/>
      </c>
      <c r="J828" s="6">
        <f ca="1">板材才數分析.!H828</f>
        <v>0</v>
      </c>
      <c r="K828" s="6" t="str">
        <f ca="1">板材才數分析.!I828</f>
        <v/>
      </c>
      <c r="L828" s="6">
        <f ca="1">板材才數分析.!J828</f>
        <v>0</v>
      </c>
      <c r="M828" s="6">
        <f ca="1">板材才數分析.!K828</f>
        <v>0</v>
      </c>
      <c r="N828" s="6">
        <f ca="1">板材才數分析.!L828</f>
        <v>0</v>
      </c>
      <c r="O828" s="6">
        <f ca="1">板材才數分析.!M828</f>
        <v>0</v>
      </c>
      <c r="P828" t="str">
        <f ca="1">表格15[[#This Row],[封邊色號]]</f>
        <v/>
      </c>
      <c r="Q828" s="174" t="str">
        <f ca="1">IF(VLOOKUP(F828,料單!$C:$P,14,FALSE)="","",VLOOKUP(F828,料單!$C:$P,14,FALSE))</f>
        <v/>
      </c>
      <c r="R828" s="174" t="str">
        <f ca="1">IF(VLOOKUP(F828,料單!$C:$Q,15,FALSE)="","",VLOOKUP(F828,料單!$C:$Q,15,FALSE))</f>
        <v/>
      </c>
      <c r="S828" s="174" t="str">
        <f ca="1">IF(VLOOKUP(F828,料單!$C:$R,16,FALSE)="","",VLOOKUP(F828,料單!$C:$R,16,FALSE))</f>
        <v/>
      </c>
      <c r="T828" s="174" t="str">
        <f ca="1">IF(VLOOKUP(F828,料單!$C:$S,17,FALSE)="","",VLOOKUP(F828,料單!$C:$S,17,FALSE))</f>
        <v/>
      </c>
      <c r="U828" s="174" t="str">
        <f ca="1">_xlfn.IFNA(VLOOKUP(VLOOKUP(F828,料單!C:T,18,FALSE),資料庫!AM:AN,2,FALSE),"A")</f>
        <v>A</v>
      </c>
      <c r="V828" s="174" t="str">
        <f ca="1">IF(VLOOKUP(F828,料單!C:U,19,FALSE)="","",VLOOKUP(F828,料單!C:U,19,FALSE))</f>
        <v/>
      </c>
      <c r="W828" s="361" t="str">
        <f t="shared" ca="1" si="61"/>
        <v/>
      </c>
      <c r="X828" s="361" t="str">
        <f t="shared" ca="1" si="62"/>
        <v/>
      </c>
      <c r="Y828" s="361" t="str">
        <f t="shared" ca="1" si="63"/>
        <v/>
      </c>
      <c r="Z828" s="361" t="str">
        <f t="shared" ca="1" si="64"/>
        <v/>
      </c>
      <c r="AA828" s="483">
        <f>料單!$K$3</f>
        <v>0</v>
      </c>
      <c r="AB828" s="483" t="str">
        <f>料單!$L$3</f>
        <v>拉、KD</v>
      </c>
    </row>
    <row r="829" spans="1:28" x14ac:dyDescent="0.25">
      <c r="A829" s="174">
        <f t="shared" si="60"/>
        <v>828</v>
      </c>
      <c r="B829" s="174" t="str">
        <f ca="1">料單!$C$1</f>
        <v>2026101401</v>
      </c>
      <c r="C829" s="174">
        <f>料單!$C$2</f>
        <v>0</v>
      </c>
      <c r="D829" s="6">
        <f>板材才數分析.!B829</f>
        <v>28</v>
      </c>
      <c r="E829" s="6">
        <f>板材才數分析.!C829</f>
        <v>0</v>
      </c>
      <c r="F829" s="6">
        <f>板材才數分析.!D829</f>
        <v>28018</v>
      </c>
      <c r="G829" s="6">
        <f ca="1">板材才數分析.!E829</f>
        <v>0</v>
      </c>
      <c r="H829" s="6">
        <f ca="1">板材才數分析.!F829</f>
        <v>0</v>
      </c>
      <c r="I829" s="6" t="str">
        <f ca="1">板材才數分析.!G829</f>
        <v/>
      </c>
      <c r="J829" s="6">
        <f ca="1">板材才數分析.!H829</f>
        <v>0</v>
      </c>
      <c r="K829" s="6" t="str">
        <f ca="1">板材才數分析.!I829</f>
        <v/>
      </c>
      <c r="L829" s="6">
        <f ca="1">板材才數分析.!J829</f>
        <v>0</v>
      </c>
      <c r="M829" s="6">
        <f ca="1">板材才數分析.!K829</f>
        <v>0</v>
      </c>
      <c r="N829" s="6">
        <f ca="1">板材才數分析.!L829</f>
        <v>0</v>
      </c>
      <c r="O829" s="6">
        <f ca="1">板材才數分析.!M829</f>
        <v>0</v>
      </c>
      <c r="P829" t="str">
        <f ca="1">表格15[[#This Row],[封邊色號]]</f>
        <v/>
      </c>
      <c r="Q829" s="174" t="str">
        <f ca="1">IF(VLOOKUP(F829,料單!$C:$P,14,FALSE)="","",VLOOKUP(F829,料單!$C:$P,14,FALSE))</f>
        <v/>
      </c>
      <c r="R829" s="174" t="str">
        <f ca="1">IF(VLOOKUP(F829,料單!$C:$Q,15,FALSE)="","",VLOOKUP(F829,料單!$C:$Q,15,FALSE))</f>
        <v/>
      </c>
      <c r="S829" s="174" t="str">
        <f ca="1">IF(VLOOKUP(F829,料單!$C:$R,16,FALSE)="","",VLOOKUP(F829,料單!$C:$R,16,FALSE))</f>
        <v/>
      </c>
      <c r="T829" s="174" t="str">
        <f ca="1">IF(VLOOKUP(F829,料單!$C:$S,17,FALSE)="","",VLOOKUP(F829,料單!$C:$S,17,FALSE))</f>
        <v/>
      </c>
      <c r="U829" s="174" t="str">
        <f ca="1">_xlfn.IFNA(VLOOKUP(VLOOKUP(F829,料單!C:T,18,FALSE),資料庫!AM:AN,2,FALSE),"A")</f>
        <v>A</v>
      </c>
      <c r="V829" s="174" t="str">
        <f ca="1">IF(VLOOKUP(F829,料單!C:U,19,FALSE)="","",VLOOKUP(F829,料單!C:U,19,FALSE))</f>
        <v/>
      </c>
      <c r="W829" s="361" t="str">
        <f t="shared" ca="1" si="61"/>
        <v/>
      </c>
      <c r="X829" s="361" t="str">
        <f t="shared" ca="1" si="62"/>
        <v/>
      </c>
      <c r="Y829" s="361" t="str">
        <f t="shared" ca="1" si="63"/>
        <v/>
      </c>
      <c r="Z829" s="361" t="str">
        <f t="shared" ca="1" si="64"/>
        <v/>
      </c>
      <c r="AA829" s="483">
        <f>料單!$K$3</f>
        <v>0</v>
      </c>
      <c r="AB829" s="483" t="str">
        <f>料單!$L$3</f>
        <v>拉、KD</v>
      </c>
    </row>
    <row r="830" spans="1:28" x14ac:dyDescent="0.25">
      <c r="A830" s="174">
        <f t="shared" si="60"/>
        <v>829</v>
      </c>
      <c r="B830" s="174" t="str">
        <f ca="1">料單!$C$1</f>
        <v>2026101401</v>
      </c>
      <c r="C830" s="174">
        <f>料單!$C$2</f>
        <v>0</v>
      </c>
      <c r="D830" s="6">
        <f>板材才數分析.!B830</f>
        <v>28</v>
      </c>
      <c r="E830" s="6">
        <f>板材才數分析.!C830</f>
        <v>0</v>
      </c>
      <c r="F830" s="6">
        <f>板材才數分析.!D830</f>
        <v>28019</v>
      </c>
      <c r="G830" s="6">
        <f ca="1">板材才數分析.!E830</f>
        <v>0</v>
      </c>
      <c r="H830" s="6">
        <f ca="1">板材才數分析.!F830</f>
        <v>0</v>
      </c>
      <c r="I830" s="6" t="str">
        <f ca="1">板材才數分析.!G830</f>
        <v/>
      </c>
      <c r="J830" s="6">
        <f ca="1">板材才數分析.!H830</f>
        <v>0</v>
      </c>
      <c r="K830" s="6" t="str">
        <f ca="1">板材才數分析.!I830</f>
        <v/>
      </c>
      <c r="L830" s="6">
        <f ca="1">板材才數分析.!J830</f>
        <v>0</v>
      </c>
      <c r="M830" s="6">
        <f ca="1">板材才數分析.!K830</f>
        <v>0</v>
      </c>
      <c r="N830" s="6">
        <f ca="1">板材才數分析.!L830</f>
        <v>0</v>
      </c>
      <c r="O830" s="6">
        <f ca="1">板材才數分析.!M830</f>
        <v>0</v>
      </c>
      <c r="P830" t="str">
        <f ca="1">表格15[[#This Row],[封邊色號]]</f>
        <v/>
      </c>
      <c r="Q830" s="174" t="str">
        <f ca="1">IF(VLOOKUP(F830,料單!$C:$P,14,FALSE)="","",VLOOKUP(F830,料單!$C:$P,14,FALSE))</f>
        <v/>
      </c>
      <c r="R830" s="174" t="str">
        <f ca="1">IF(VLOOKUP(F830,料單!$C:$Q,15,FALSE)="","",VLOOKUP(F830,料單!$C:$Q,15,FALSE))</f>
        <v/>
      </c>
      <c r="S830" s="174" t="str">
        <f ca="1">IF(VLOOKUP(F830,料單!$C:$R,16,FALSE)="","",VLOOKUP(F830,料單!$C:$R,16,FALSE))</f>
        <v/>
      </c>
      <c r="T830" s="174" t="str">
        <f ca="1">IF(VLOOKUP(F830,料單!$C:$S,17,FALSE)="","",VLOOKUP(F830,料單!$C:$S,17,FALSE))</f>
        <v/>
      </c>
      <c r="U830" s="174" t="str">
        <f ca="1">_xlfn.IFNA(VLOOKUP(VLOOKUP(F830,料單!C:T,18,FALSE),資料庫!AM:AN,2,FALSE),"A")</f>
        <v>A</v>
      </c>
      <c r="V830" s="174" t="str">
        <f ca="1">IF(VLOOKUP(F830,料單!C:U,19,FALSE)="","",VLOOKUP(F830,料單!C:U,19,FALSE))</f>
        <v/>
      </c>
      <c r="W830" s="361" t="str">
        <f t="shared" ca="1" si="61"/>
        <v/>
      </c>
      <c r="X830" s="361" t="str">
        <f t="shared" ca="1" si="62"/>
        <v/>
      </c>
      <c r="Y830" s="361" t="str">
        <f t="shared" ca="1" si="63"/>
        <v/>
      </c>
      <c r="Z830" s="361" t="str">
        <f t="shared" ca="1" si="64"/>
        <v/>
      </c>
      <c r="AA830" s="483">
        <f>料單!$K$3</f>
        <v>0</v>
      </c>
      <c r="AB830" s="483" t="str">
        <f>料單!$L$3</f>
        <v>拉、KD</v>
      </c>
    </row>
    <row r="831" spans="1:28" x14ac:dyDescent="0.25">
      <c r="A831" s="174">
        <f t="shared" si="60"/>
        <v>830</v>
      </c>
      <c r="B831" s="174" t="str">
        <f ca="1">料單!$C$1</f>
        <v>2026101401</v>
      </c>
      <c r="C831" s="174">
        <f>料單!$C$2</f>
        <v>0</v>
      </c>
      <c r="D831" s="6">
        <f>板材才數分析.!B831</f>
        <v>28</v>
      </c>
      <c r="E831" s="6">
        <f>板材才數分析.!C831</f>
        <v>0</v>
      </c>
      <c r="F831" s="6">
        <f>板材才數分析.!D831</f>
        <v>28020</v>
      </c>
      <c r="G831" s="6">
        <f ca="1">板材才數分析.!E831</f>
        <v>0</v>
      </c>
      <c r="H831" s="6">
        <f ca="1">板材才數分析.!F831</f>
        <v>0</v>
      </c>
      <c r="I831" s="6" t="str">
        <f ca="1">板材才數分析.!G831</f>
        <v/>
      </c>
      <c r="J831" s="6">
        <f ca="1">板材才數分析.!H831</f>
        <v>0</v>
      </c>
      <c r="K831" s="6" t="str">
        <f ca="1">板材才數分析.!I831</f>
        <v/>
      </c>
      <c r="L831" s="6">
        <f ca="1">板材才數分析.!J831</f>
        <v>0</v>
      </c>
      <c r="M831" s="6">
        <f ca="1">板材才數分析.!K831</f>
        <v>0</v>
      </c>
      <c r="N831" s="6" t="str">
        <f ca="1">板材才數分析.!L831</f>
        <v/>
      </c>
      <c r="O831" s="6">
        <f ca="1">板材才數分析.!M831</f>
        <v>0</v>
      </c>
      <c r="P831" t="str">
        <f ca="1">表格15[[#This Row],[封邊色號]]</f>
        <v/>
      </c>
      <c r="Q831" s="174" t="str">
        <f ca="1">IF(VLOOKUP(F831,料單!$C:$P,14,FALSE)="","",VLOOKUP(F831,料單!$C:$P,14,FALSE))</f>
        <v/>
      </c>
      <c r="R831" s="174" t="str">
        <f ca="1">IF(VLOOKUP(F831,料單!$C:$Q,15,FALSE)="","",VLOOKUP(F831,料單!$C:$Q,15,FALSE))</f>
        <v/>
      </c>
      <c r="S831" s="174" t="str">
        <f ca="1">IF(VLOOKUP(F831,料單!$C:$R,16,FALSE)="","",VLOOKUP(F831,料單!$C:$R,16,FALSE))</f>
        <v/>
      </c>
      <c r="T831" s="174" t="str">
        <f ca="1">IF(VLOOKUP(F831,料單!$C:$S,17,FALSE)="","",VLOOKUP(F831,料單!$C:$S,17,FALSE))</f>
        <v/>
      </c>
      <c r="U831" s="174" t="str">
        <f ca="1">_xlfn.IFNA(VLOOKUP(VLOOKUP(F831,料單!C:T,18,FALSE),資料庫!AM:AN,2,FALSE),"A")</f>
        <v>A</v>
      </c>
      <c r="V831" s="174" t="str">
        <f ca="1">IF(VLOOKUP(F831,料單!C:U,19,FALSE)="","",VLOOKUP(F831,料單!C:U,19,FALSE))</f>
        <v/>
      </c>
      <c r="W831" s="361" t="str">
        <f t="shared" ca="1" si="61"/>
        <v/>
      </c>
      <c r="X831" s="361" t="str">
        <f t="shared" ca="1" si="62"/>
        <v/>
      </c>
      <c r="Y831" s="361" t="str">
        <f t="shared" ca="1" si="63"/>
        <v/>
      </c>
      <c r="Z831" s="361" t="str">
        <f t="shared" ca="1" si="64"/>
        <v/>
      </c>
      <c r="AA831" s="483">
        <f>料單!$K$3</f>
        <v>0</v>
      </c>
      <c r="AB831" s="483" t="str">
        <f>料單!$L$3</f>
        <v>拉、KD</v>
      </c>
    </row>
    <row r="832" spans="1:28" x14ac:dyDescent="0.25">
      <c r="A832" s="174">
        <f t="shared" si="60"/>
        <v>831</v>
      </c>
      <c r="B832" s="174" t="str">
        <f ca="1">料單!$C$1</f>
        <v>2026101401</v>
      </c>
      <c r="C832" s="174">
        <f>料單!$C$2</f>
        <v>0</v>
      </c>
      <c r="D832" s="6">
        <f>板材才數分析.!B832</f>
        <v>28</v>
      </c>
      <c r="E832" s="6">
        <f>板材才數分析.!C832</f>
        <v>0</v>
      </c>
      <c r="F832" s="6">
        <f>板材才數分析.!D832</f>
        <v>28021</v>
      </c>
      <c r="G832" s="6">
        <f ca="1">板材才數分析.!E832</f>
        <v>0</v>
      </c>
      <c r="H832" s="6">
        <f ca="1">板材才數分析.!F832</f>
        <v>0</v>
      </c>
      <c r="I832" s="6" t="str">
        <f ca="1">板材才數分析.!G832</f>
        <v/>
      </c>
      <c r="J832" s="6">
        <f ca="1">板材才數分析.!H832</f>
        <v>0</v>
      </c>
      <c r="K832" s="6" t="str">
        <f ca="1">板材才數分析.!I832</f>
        <v/>
      </c>
      <c r="L832" s="6">
        <f ca="1">板材才數分析.!J832</f>
        <v>0</v>
      </c>
      <c r="M832" s="6">
        <f ca="1">板材才數分析.!K832</f>
        <v>0</v>
      </c>
      <c r="N832" s="6" t="str">
        <f ca="1">板材才數分析.!L832</f>
        <v/>
      </c>
      <c r="O832" s="6">
        <f ca="1">板材才數分析.!M832</f>
        <v>0</v>
      </c>
      <c r="P832" t="str">
        <f ca="1">表格15[[#This Row],[封邊色號]]</f>
        <v/>
      </c>
      <c r="Q832" s="174" t="str">
        <f ca="1">IF(VLOOKUP(F832,料單!$C:$P,14,FALSE)="","",VLOOKUP(F832,料單!$C:$P,14,FALSE))</f>
        <v/>
      </c>
      <c r="R832" s="174" t="str">
        <f ca="1">IF(VLOOKUP(F832,料單!$C:$Q,15,FALSE)="","",VLOOKUP(F832,料單!$C:$Q,15,FALSE))</f>
        <v/>
      </c>
      <c r="S832" s="174" t="str">
        <f ca="1">IF(VLOOKUP(F832,料單!$C:$R,16,FALSE)="","",VLOOKUP(F832,料單!$C:$R,16,FALSE))</f>
        <v/>
      </c>
      <c r="T832" s="174" t="str">
        <f ca="1">IF(VLOOKUP(F832,料單!$C:$S,17,FALSE)="","",VLOOKUP(F832,料單!$C:$S,17,FALSE))</f>
        <v/>
      </c>
      <c r="U832" s="174" t="str">
        <f ca="1">_xlfn.IFNA(VLOOKUP(VLOOKUP(F832,料單!C:T,18,FALSE),資料庫!AM:AN,2,FALSE),"A")</f>
        <v>A</v>
      </c>
      <c r="V832" s="174" t="str">
        <f ca="1">IF(VLOOKUP(F832,料單!C:U,19,FALSE)="","",VLOOKUP(F832,料單!C:U,19,FALSE))</f>
        <v/>
      </c>
      <c r="W832" s="361" t="str">
        <f t="shared" ca="1" si="61"/>
        <v/>
      </c>
      <c r="X832" s="361" t="str">
        <f t="shared" ca="1" si="62"/>
        <v/>
      </c>
      <c r="Y832" s="361" t="str">
        <f t="shared" ca="1" si="63"/>
        <v/>
      </c>
      <c r="Z832" s="361" t="str">
        <f t="shared" ca="1" si="64"/>
        <v/>
      </c>
      <c r="AA832" s="483">
        <f>料單!$K$3</f>
        <v>0</v>
      </c>
      <c r="AB832" s="483" t="str">
        <f>料單!$L$3</f>
        <v>拉、KD</v>
      </c>
    </row>
    <row r="833" spans="1:28" x14ac:dyDescent="0.25">
      <c r="A833" s="174">
        <f t="shared" si="60"/>
        <v>832</v>
      </c>
      <c r="B833" s="174" t="str">
        <f ca="1">料單!$C$1</f>
        <v>2026101401</v>
      </c>
      <c r="C833" s="174">
        <f>料單!$C$2</f>
        <v>0</v>
      </c>
      <c r="D833" s="6">
        <f>板材才數分析.!B833</f>
        <v>28</v>
      </c>
      <c r="E833" s="6">
        <f>板材才數分析.!C833</f>
        <v>0</v>
      </c>
      <c r="F833" s="6">
        <f>板材才數分析.!D833</f>
        <v>28022</v>
      </c>
      <c r="G833" s="6">
        <f ca="1">板材才數分析.!E833</f>
        <v>0</v>
      </c>
      <c r="H833" s="6">
        <f ca="1">板材才數分析.!F833</f>
        <v>0</v>
      </c>
      <c r="I833" s="6" t="str">
        <f ca="1">板材才數分析.!G833</f>
        <v/>
      </c>
      <c r="J833" s="6">
        <f ca="1">板材才數分析.!H833</f>
        <v>0</v>
      </c>
      <c r="K833" s="6" t="str">
        <f ca="1">板材才數分析.!I833</f>
        <v/>
      </c>
      <c r="L833" s="6">
        <f ca="1">板材才數分析.!J833</f>
        <v>0</v>
      </c>
      <c r="M833" s="6">
        <f ca="1">板材才數分析.!K833</f>
        <v>0</v>
      </c>
      <c r="N833" s="6" t="str">
        <f ca="1">板材才數分析.!L833</f>
        <v/>
      </c>
      <c r="O833" s="6">
        <f ca="1">板材才數分析.!M833</f>
        <v>0</v>
      </c>
      <c r="P833" t="str">
        <f ca="1">表格15[[#This Row],[封邊色號]]</f>
        <v/>
      </c>
      <c r="Q833" s="174" t="str">
        <f ca="1">IF(VLOOKUP(F833,料單!$C:$P,14,FALSE)="","",VLOOKUP(F833,料單!$C:$P,14,FALSE))</f>
        <v/>
      </c>
      <c r="R833" s="174" t="str">
        <f ca="1">IF(VLOOKUP(F833,料單!$C:$Q,15,FALSE)="","",VLOOKUP(F833,料單!$C:$Q,15,FALSE))</f>
        <v/>
      </c>
      <c r="S833" s="174" t="str">
        <f ca="1">IF(VLOOKUP(F833,料單!$C:$R,16,FALSE)="","",VLOOKUP(F833,料單!$C:$R,16,FALSE))</f>
        <v/>
      </c>
      <c r="T833" s="174" t="str">
        <f ca="1">IF(VLOOKUP(F833,料單!$C:$S,17,FALSE)="","",VLOOKUP(F833,料單!$C:$S,17,FALSE))</f>
        <v/>
      </c>
      <c r="U833" s="174" t="str">
        <f ca="1">_xlfn.IFNA(VLOOKUP(VLOOKUP(F833,料單!C:T,18,FALSE),資料庫!AM:AN,2,FALSE),"A")</f>
        <v>A</v>
      </c>
      <c r="V833" s="174" t="str">
        <f ca="1">IF(VLOOKUP(F833,料單!C:U,19,FALSE)="","",VLOOKUP(F833,料單!C:U,19,FALSE))</f>
        <v/>
      </c>
      <c r="W833" s="361" t="str">
        <f t="shared" ca="1" si="61"/>
        <v/>
      </c>
      <c r="X833" s="361" t="str">
        <f t="shared" ca="1" si="62"/>
        <v/>
      </c>
      <c r="Y833" s="361" t="str">
        <f t="shared" ca="1" si="63"/>
        <v/>
      </c>
      <c r="Z833" s="361" t="str">
        <f t="shared" ca="1" si="64"/>
        <v/>
      </c>
      <c r="AA833" s="483">
        <f>料單!$K$3</f>
        <v>0</v>
      </c>
      <c r="AB833" s="483" t="str">
        <f>料單!$L$3</f>
        <v>拉、KD</v>
      </c>
    </row>
    <row r="834" spans="1:28" x14ac:dyDescent="0.25">
      <c r="A834" s="174">
        <f t="shared" si="60"/>
        <v>833</v>
      </c>
      <c r="B834" s="174" t="str">
        <f ca="1">料單!$C$1</f>
        <v>2026101401</v>
      </c>
      <c r="C834" s="174">
        <f>料單!$C$2</f>
        <v>0</v>
      </c>
      <c r="D834" s="6">
        <f>板材才數分析.!B834</f>
        <v>28</v>
      </c>
      <c r="E834" s="6">
        <f>板材才數分析.!C834</f>
        <v>0</v>
      </c>
      <c r="F834" s="6">
        <f>板材才數分析.!D834</f>
        <v>28023</v>
      </c>
      <c r="G834" s="6">
        <f ca="1">板材才數分析.!E834</f>
        <v>0</v>
      </c>
      <c r="H834" s="6">
        <f ca="1">板材才數分析.!F834</f>
        <v>0</v>
      </c>
      <c r="I834" s="6" t="str">
        <f ca="1">板材才數分析.!G834</f>
        <v/>
      </c>
      <c r="J834" s="6">
        <f ca="1">板材才數分析.!H834</f>
        <v>0</v>
      </c>
      <c r="K834" s="6" t="str">
        <f ca="1">板材才數分析.!I834</f>
        <v/>
      </c>
      <c r="L834" s="6">
        <f ca="1">板材才數分析.!J834</f>
        <v>0</v>
      </c>
      <c r="M834" s="6">
        <f ca="1">板材才數分析.!K834</f>
        <v>0</v>
      </c>
      <c r="N834" s="6" t="str">
        <f ca="1">板材才數分析.!L834</f>
        <v/>
      </c>
      <c r="O834" s="6">
        <f ca="1">板材才數分析.!M834</f>
        <v>0</v>
      </c>
      <c r="P834" t="str">
        <f ca="1">表格15[[#This Row],[封邊色號]]</f>
        <v/>
      </c>
      <c r="Q834" s="174" t="str">
        <f ca="1">IF(VLOOKUP(F834,料單!$C:$P,14,FALSE)="","",VLOOKUP(F834,料單!$C:$P,14,FALSE))</f>
        <v/>
      </c>
      <c r="R834" s="174" t="str">
        <f ca="1">IF(VLOOKUP(F834,料單!$C:$Q,15,FALSE)="","",VLOOKUP(F834,料單!$C:$Q,15,FALSE))</f>
        <v/>
      </c>
      <c r="S834" s="174" t="str">
        <f ca="1">IF(VLOOKUP(F834,料單!$C:$R,16,FALSE)="","",VLOOKUP(F834,料單!$C:$R,16,FALSE))</f>
        <v/>
      </c>
      <c r="T834" s="174" t="str">
        <f ca="1">IF(VLOOKUP(F834,料單!$C:$S,17,FALSE)="","",VLOOKUP(F834,料單!$C:$S,17,FALSE))</f>
        <v/>
      </c>
      <c r="U834" s="174" t="str">
        <f ca="1">_xlfn.IFNA(VLOOKUP(VLOOKUP(F834,料單!C:T,18,FALSE),資料庫!AM:AN,2,FALSE),"A")</f>
        <v>A</v>
      </c>
      <c r="V834" s="174" t="str">
        <f ca="1">IF(VLOOKUP(F834,料單!C:U,19,FALSE)="","",VLOOKUP(F834,料單!C:U,19,FALSE))</f>
        <v/>
      </c>
      <c r="W834" s="361" t="str">
        <f t="shared" ca="1" si="61"/>
        <v/>
      </c>
      <c r="X834" s="361" t="str">
        <f t="shared" ca="1" si="62"/>
        <v/>
      </c>
      <c r="Y834" s="361" t="str">
        <f t="shared" ca="1" si="63"/>
        <v/>
      </c>
      <c r="Z834" s="361" t="str">
        <f t="shared" ca="1" si="64"/>
        <v/>
      </c>
      <c r="AA834" s="483">
        <f>料單!$K$3</f>
        <v>0</v>
      </c>
      <c r="AB834" s="483" t="str">
        <f>料單!$L$3</f>
        <v>拉、KD</v>
      </c>
    </row>
    <row r="835" spans="1:28" x14ac:dyDescent="0.25">
      <c r="A835" s="174">
        <f t="shared" ref="A835:A898" si="65">ROW(A834)</f>
        <v>834</v>
      </c>
      <c r="B835" s="174" t="str">
        <f ca="1">料單!$C$1</f>
        <v>2026101401</v>
      </c>
      <c r="C835" s="174">
        <f>料單!$C$2</f>
        <v>0</v>
      </c>
      <c r="D835" s="6">
        <f>板材才數分析.!B835</f>
        <v>28</v>
      </c>
      <c r="E835" s="6">
        <f>板材才數分析.!C835</f>
        <v>0</v>
      </c>
      <c r="F835" s="6">
        <f>板材才數分析.!D835</f>
        <v>28024</v>
      </c>
      <c r="G835" s="6">
        <f ca="1">板材才數分析.!E835</f>
        <v>0</v>
      </c>
      <c r="H835" s="6">
        <f ca="1">板材才數分析.!F835</f>
        <v>0</v>
      </c>
      <c r="I835" s="6" t="str">
        <f ca="1">板材才數分析.!G835</f>
        <v/>
      </c>
      <c r="J835" s="6">
        <f ca="1">板材才數分析.!H835</f>
        <v>0</v>
      </c>
      <c r="K835" s="6" t="str">
        <f ca="1">板材才數分析.!I835</f>
        <v/>
      </c>
      <c r="L835" s="6">
        <f ca="1">板材才數分析.!J835</f>
        <v>0</v>
      </c>
      <c r="M835" s="6">
        <f ca="1">板材才數分析.!K835</f>
        <v>0</v>
      </c>
      <c r="N835" s="6" t="str">
        <f ca="1">板材才數分析.!L835</f>
        <v/>
      </c>
      <c r="O835" s="6">
        <f ca="1">板材才數分析.!M835</f>
        <v>0</v>
      </c>
      <c r="P835" t="str">
        <f ca="1">表格15[[#This Row],[封邊色號]]</f>
        <v/>
      </c>
      <c r="Q835" s="174" t="str">
        <f ca="1">IF(VLOOKUP(F835,料單!$C:$P,14,FALSE)="","",VLOOKUP(F835,料單!$C:$P,14,FALSE))</f>
        <v/>
      </c>
      <c r="R835" s="174" t="str">
        <f ca="1">IF(VLOOKUP(F835,料單!$C:$Q,15,FALSE)="","",VLOOKUP(F835,料單!$C:$Q,15,FALSE))</f>
        <v/>
      </c>
      <c r="S835" s="174" t="str">
        <f ca="1">IF(VLOOKUP(F835,料單!$C:$R,16,FALSE)="","",VLOOKUP(F835,料單!$C:$R,16,FALSE))</f>
        <v/>
      </c>
      <c r="T835" s="174" t="str">
        <f ca="1">IF(VLOOKUP(F835,料單!$C:$S,17,FALSE)="","",VLOOKUP(F835,料單!$C:$S,17,FALSE))</f>
        <v/>
      </c>
      <c r="U835" s="174" t="str">
        <f ca="1">_xlfn.IFNA(VLOOKUP(VLOOKUP(F835,料單!C:T,18,FALSE),資料庫!AM:AN,2,FALSE),"A")</f>
        <v>A</v>
      </c>
      <c r="V835" s="174" t="str">
        <f ca="1">IF(VLOOKUP(F835,料單!C:U,19,FALSE)="","",VLOOKUP(F835,料單!C:U,19,FALSE))</f>
        <v/>
      </c>
      <c r="W835" s="361" t="str">
        <f t="shared" ref="W835:W898" ca="1" si="66">IF(LEFT($I835,1)="0","",LEFT($I835,1))</f>
        <v/>
      </c>
      <c r="X835" s="361" t="str">
        <f t="shared" ref="X835:X898" ca="1" si="67">IF(EXACT(I835, "AA"), "A", IF(EXACT(I835, "A"), "  ", ""))</f>
        <v/>
      </c>
      <c r="Y835" s="361" t="str">
        <f t="shared" ref="Y835:Y898" ca="1" si="68">IF(LEFT($K835,1)="0","",LEFT($K835,1))</f>
        <v/>
      </c>
      <c r="Z835" s="361" t="str">
        <f t="shared" ref="Z835:Z898" ca="1" si="69">IF(RIGHT($K835,1)="0","",RIGHT($K835,1))</f>
        <v/>
      </c>
      <c r="AA835" s="483">
        <f>料單!$K$3</f>
        <v>0</v>
      </c>
      <c r="AB835" s="483" t="str">
        <f>料單!$L$3</f>
        <v>拉、KD</v>
      </c>
    </row>
    <row r="836" spans="1:28" x14ac:dyDescent="0.25">
      <c r="A836" s="174">
        <f t="shared" si="65"/>
        <v>835</v>
      </c>
      <c r="B836" s="174" t="str">
        <f ca="1">料單!$C$1</f>
        <v>2026101401</v>
      </c>
      <c r="C836" s="174">
        <f>料單!$C$2</f>
        <v>0</v>
      </c>
      <c r="D836" s="6">
        <f>板材才數分析.!B836</f>
        <v>28</v>
      </c>
      <c r="E836" s="6">
        <f>板材才數分析.!C836</f>
        <v>0</v>
      </c>
      <c r="F836" s="6">
        <f>板材才數分析.!D836</f>
        <v>28025</v>
      </c>
      <c r="G836" s="6">
        <f ca="1">板材才數分析.!E836</f>
        <v>0</v>
      </c>
      <c r="H836" s="6">
        <f ca="1">板材才數分析.!F836</f>
        <v>0</v>
      </c>
      <c r="I836" s="6" t="str">
        <f ca="1">板材才數分析.!G836</f>
        <v/>
      </c>
      <c r="J836" s="6">
        <f ca="1">板材才數分析.!H836</f>
        <v>0</v>
      </c>
      <c r="K836" s="6" t="str">
        <f ca="1">板材才數分析.!I836</f>
        <v/>
      </c>
      <c r="L836" s="6">
        <f ca="1">板材才數分析.!J836</f>
        <v>0</v>
      </c>
      <c r="M836" s="6">
        <f ca="1">板材才數分析.!K836</f>
        <v>0</v>
      </c>
      <c r="N836" s="6" t="str">
        <f ca="1">板材才數分析.!L836</f>
        <v/>
      </c>
      <c r="O836" s="6">
        <f ca="1">板材才數分析.!M836</f>
        <v>0</v>
      </c>
      <c r="P836" t="str">
        <f ca="1">表格15[[#This Row],[封邊色號]]</f>
        <v/>
      </c>
      <c r="Q836" s="174" t="str">
        <f ca="1">IF(VLOOKUP(F836,料單!$C:$P,14,FALSE)="","",VLOOKUP(F836,料單!$C:$P,14,FALSE))</f>
        <v/>
      </c>
      <c r="R836" s="174" t="str">
        <f ca="1">IF(VLOOKUP(F836,料單!$C:$Q,15,FALSE)="","",VLOOKUP(F836,料單!$C:$Q,15,FALSE))</f>
        <v/>
      </c>
      <c r="S836" s="174" t="str">
        <f ca="1">IF(VLOOKUP(F836,料單!$C:$R,16,FALSE)="","",VLOOKUP(F836,料單!$C:$R,16,FALSE))</f>
        <v/>
      </c>
      <c r="T836" s="174" t="str">
        <f ca="1">IF(VLOOKUP(F836,料單!$C:$S,17,FALSE)="","",VLOOKUP(F836,料單!$C:$S,17,FALSE))</f>
        <v/>
      </c>
      <c r="U836" s="174" t="str">
        <f ca="1">_xlfn.IFNA(VLOOKUP(VLOOKUP(F836,料單!C:T,18,FALSE),資料庫!AM:AN,2,FALSE),"A")</f>
        <v>A</v>
      </c>
      <c r="V836" s="174" t="str">
        <f ca="1">IF(VLOOKUP(F836,料單!C:U,19,FALSE)="","",VLOOKUP(F836,料單!C:U,19,FALSE))</f>
        <v/>
      </c>
      <c r="W836" s="361" t="str">
        <f t="shared" ca="1" si="66"/>
        <v/>
      </c>
      <c r="X836" s="361" t="str">
        <f t="shared" ca="1" si="67"/>
        <v/>
      </c>
      <c r="Y836" s="361" t="str">
        <f t="shared" ca="1" si="68"/>
        <v/>
      </c>
      <c r="Z836" s="361" t="str">
        <f t="shared" ca="1" si="69"/>
        <v/>
      </c>
      <c r="AA836" s="483">
        <f>料單!$K$3</f>
        <v>0</v>
      </c>
      <c r="AB836" s="483" t="str">
        <f>料單!$L$3</f>
        <v>拉、KD</v>
      </c>
    </row>
    <row r="837" spans="1:28" x14ac:dyDescent="0.25">
      <c r="A837" s="174">
        <f t="shared" si="65"/>
        <v>836</v>
      </c>
      <c r="B837" s="174" t="str">
        <f ca="1">料單!$C$1</f>
        <v>2026101401</v>
      </c>
      <c r="C837" s="174">
        <f>料單!$C$2</f>
        <v>0</v>
      </c>
      <c r="D837" s="6">
        <f>板材才數分析.!B837</f>
        <v>28</v>
      </c>
      <c r="E837" s="6">
        <f>板材才數分析.!C837</f>
        <v>0</v>
      </c>
      <c r="F837" s="6">
        <f>板材才數分析.!D837</f>
        <v>28026</v>
      </c>
      <c r="G837" s="6">
        <f ca="1">板材才數分析.!E837</f>
        <v>0</v>
      </c>
      <c r="H837" s="6">
        <f ca="1">板材才數分析.!F837</f>
        <v>0</v>
      </c>
      <c r="I837" s="6" t="str">
        <f ca="1">板材才數分析.!G837</f>
        <v/>
      </c>
      <c r="J837" s="6">
        <f ca="1">板材才數分析.!H837</f>
        <v>0</v>
      </c>
      <c r="K837" s="6" t="str">
        <f ca="1">板材才數分析.!I837</f>
        <v/>
      </c>
      <c r="L837" s="6">
        <f ca="1">板材才數分析.!J837</f>
        <v>0</v>
      </c>
      <c r="M837" s="6">
        <f ca="1">板材才數分析.!K837</f>
        <v>0</v>
      </c>
      <c r="N837" s="6" t="str">
        <f ca="1">板材才數分析.!L837</f>
        <v/>
      </c>
      <c r="O837" s="6">
        <f ca="1">板材才數分析.!M837</f>
        <v>0</v>
      </c>
      <c r="P837" t="str">
        <f ca="1">表格15[[#This Row],[封邊色號]]</f>
        <v/>
      </c>
      <c r="Q837" s="174" t="str">
        <f ca="1">IF(VLOOKUP(F837,料單!$C:$P,14,FALSE)="","",VLOOKUP(F837,料單!$C:$P,14,FALSE))</f>
        <v/>
      </c>
      <c r="R837" s="174" t="str">
        <f ca="1">IF(VLOOKUP(F837,料單!$C:$Q,15,FALSE)="","",VLOOKUP(F837,料單!$C:$Q,15,FALSE))</f>
        <v/>
      </c>
      <c r="S837" s="174" t="str">
        <f ca="1">IF(VLOOKUP(F837,料單!$C:$R,16,FALSE)="","",VLOOKUP(F837,料單!$C:$R,16,FALSE))</f>
        <v/>
      </c>
      <c r="T837" s="174" t="str">
        <f ca="1">IF(VLOOKUP(F837,料單!$C:$S,17,FALSE)="","",VLOOKUP(F837,料單!$C:$S,17,FALSE))</f>
        <v/>
      </c>
      <c r="U837" s="174" t="str">
        <f ca="1">_xlfn.IFNA(VLOOKUP(VLOOKUP(F837,料單!C:T,18,FALSE),資料庫!AM:AN,2,FALSE),"A")</f>
        <v>A</v>
      </c>
      <c r="V837" s="174" t="str">
        <f ca="1">IF(VLOOKUP(F837,料單!C:U,19,FALSE)="","",VLOOKUP(F837,料單!C:U,19,FALSE))</f>
        <v/>
      </c>
      <c r="W837" s="361" t="str">
        <f t="shared" ca="1" si="66"/>
        <v/>
      </c>
      <c r="X837" s="361" t="str">
        <f t="shared" ca="1" si="67"/>
        <v/>
      </c>
      <c r="Y837" s="361" t="str">
        <f t="shared" ca="1" si="68"/>
        <v/>
      </c>
      <c r="Z837" s="361" t="str">
        <f t="shared" ca="1" si="69"/>
        <v/>
      </c>
      <c r="AA837" s="483">
        <f>料單!$K$3</f>
        <v>0</v>
      </c>
      <c r="AB837" s="483" t="str">
        <f>料單!$L$3</f>
        <v>拉、KD</v>
      </c>
    </row>
    <row r="838" spans="1:28" x14ac:dyDescent="0.25">
      <c r="A838" s="174">
        <f t="shared" si="65"/>
        <v>837</v>
      </c>
      <c r="B838" s="174" t="str">
        <f ca="1">料單!$C$1</f>
        <v>2026101401</v>
      </c>
      <c r="C838" s="174">
        <f>料單!$C$2</f>
        <v>0</v>
      </c>
      <c r="D838" s="6">
        <f>板材才數分析.!B838</f>
        <v>28</v>
      </c>
      <c r="E838" s="6">
        <f>板材才數分析.!C838</f>
        <v>0</v>
      </c>
      <c r="F838" s="6">
        <f>板材才數分析.!D838</f>
        <v>28027</v>
      </c>
      <c r="G838" s="6">
        <f ca="1">板材才數分析.!E838</f>
        <v>0</v>
      </c>
      <c r="H838" s="6">
        <f ca="1">板材才數分析.!F838</f>
        <v>0</v>
      </c>
      <c r="I838" s="6" t="str">
        <f ca="1">板材才數分析.!G838</f>
        <v/>
      </c>
      <c r="J838" s="6">
        <f ca="1">板材才數分析.!H838</f>
        <v>0</v>
      </c>
      <c r="K838" s="6" t="str">
        <f ca="1">板材才數分析.!I838</f>
        <v/>
      </c>
      <c r="L838" s="6">
        <f ca="1">板材才數分析.!J838</f>
        <v>0</v>
      </c>
      <c r="M838" s="6">
        <f ca="1">板材才數分析.!K838</f>
        <v>0</v>
      </c>
      <c r="N838" s="6" t="str">
        <f ca="1">板材才數分析.!L838</f>
        <v/>
      </c>
      <c r="O838" s="6">
        <f ca="1">板材才數分析.!M838</f>
        <v>0</v>
      </c>
      <c r="P838" t="str">
        <f ca="1">表格15[[#This Row],[封邊色號]]</f>
        <v/>
      </c>
      <c r="Q838" s="174" t="str">
        <f ca="1">IF(VLOOKUP(F838,料單!$C:$P,14,FALSE)="","",VLOOKUP(F838,料單!$C:$P,14,FALSE))</f>
        <v/>
      </c>
      <c r="R838" s="174" t="str">
        <f ca="1">IF(VLOOKUP(F838,料單!$C:$Q,15,FALSE)="","",VLOOKUP(F838,料單!$C:$Q,15,FALSE))</f>
        <v/>
      </c>
      <c r="S838" s="174" t="str">
        <f ca="1">IF(VLOOKUP(F838,料單!$C:$R,16,FALSE)="","",VLOOKUP(F838,料單!$C:$R,16,FALSE))</f>
        <v/>
      </c>
      <c r="T838" s="174" t="str">
        <f ca="1">IF(VLOOKUP(F838,料單!$C:$S,17,FALSE)="","",VLOOKUP(F838,料單!$C:$S,17,FALSE))</f>
        <v/>
      </c>
      <c r="U838" s="174" t="str">
        <f ca="1">_xlfn.IFNA(VLOOKUP(VLOOKUP(F838,料單!C:T,18,FALSE),資料庫!AM:AN,2,FALSE),"A")</f>
        <v>A</v>
      </c>
      <c r="V838" s="174" t="str">
        <f ca="1">IF(VLOOKUP(F838,料單!C:U,19,FALSE)="","",VLOOKUP(F838,料單!C:U,19,FALSE))</f>
        <v/>
      </c>
      <c r="W838" s="361" t="str">
        <f t="shared" ca="1" si="66"/>
        <v/>
      </c>
      <c r="X838" s="361" t="str">
        <f t="shared" ca="1" si="67"/>
        <v/>
      </c>
      <c r="Y838" s="361" t="str">
        <f t="shared" ca="1" si="68"/>
        <v/>
      </c>
      <c r="Z838" s="361" t="str">
        <f t="shared" ca="1" si="69"/>
        <v/>
      </c>
      <c r="AA838" s="483">
        <f>料單!$K$3</f>
        <v>0</v>
      </c>
      <c r="AB838" s="483" t="str">
        <f>料單!$L$3</f>
        <v>拉、KD</v>
      </c>
    </row>
    <row r="839" spans="1:28" x14ac:dyDescent="0.25">
      <c r="A839" s="174">
        <f t="shared" si="65"/>
        <v>838</v>
      </c>
      <c r="B839" s="174" t="str">
        <f ca="1">料單!$C$1</f>
        <v>2026101401</v>
      </c>
      <c r="C839" s="174">
        <f>料單!$C$2</f>
        <v>0</v>
      </c>
      <c r="D839" s="6">
        <f>板材才數分析.!B839</f>
        <v>28</v>
      </c>
      <c r="E839" s="6">
        <f>板材才數分析.!C839</f>
        <v>0</v>
      </c>
      <c r="F839" s="6">
        <f>板材才數分析.!D839</f>
        <v>28028</v>
      </c>
      <c r="G839" s="6">
        <f ca="1">板材才數分析.!E839</f>
        <v>0</v>
      </c>
      <c r="H839" s="6">
        <f ca="1">板材才數分析.!F839</f>
        <v>0</v>
      </c>
      <c r="I839" s="6" t="str">
        <f ca="1">板材才數分析.!G839</f>
        <v/>
      </c>
      <c r="J839" s="6">
        <f ca="1">板材才數分析.!H839</f>
        <v>0</v>
      </c>
      <c r="K839" s="6" t="str">
        <f ca="1">板材才數分析.!I839</f>
        <v/>
      </c>
      <c r="L839" s="6">
        <f ca="1">板材才數分析.!J839</f>
        <v>0</v>
      </c>
      <c r="M839" s="6">
        <f ca="1">板材才數分析.!K839</f>
        <v>0</v>
      </c>
      <c r="N839" s="6" t="str">
        <f ca="1">板材才數分析.!L839</f>
        <v/>
      </c>
      <c r="O839" s="6">
        <f ca="1">板材才數分析.!M839</f>
        <v>0</v>
      </c>
      <c r="P839" t="str">
        <f ca="1">表格15[[#This Row],[封邊色號]]</f>
        <v/>
      </c>
      <c r="Q839" s="174" t="str">
        <f ca="1">IF(VLOOKUP(F839,料單!$C:$P,14,FALSE)="","",VLOOKUP(F839,料單!$C:$P,14,FALSE))</f>
        <v/>
      </c>
      <c r="R839" s="174" t="str">
        <f ca="1">IF(VLOOKUP(F839,料單!$C:$Q,15,FALSE)="","",VLOOKUP(F839,料單!$C:$Q,15,FALSE))</f>
        <v/>
      </c>
      <c r="S839" s="174" t="str">
        <f ca="1">IF(VLOOKUP(F839,料單!$C:$R,16,FALSE)="","",VLOOKUP(F839,料單!$C:$R,16,FALSE))</f>
        <v/>
      </c>
      <c r="T839" s="174" t="str">
        <f ca="1">IF(VLOOKUP(F839,料單!$C:$S,17,FALSE)="","",VLOOKUP(F839,料單!$C:$S,17,FALSE))</f>
        <v/>
      </c>
      <c r="U839" s="174" t="str">
        <f ca="1">_xlfn.IFNA(VLOOKUP(VLOOKUP(F839,料單!C:T,18,FALSE),資料庫!AM:AN,2,FALSE),"A")</f>
        <v>A</v>
      </c>
      <c r="V839" s="174" t="str">
        <f ca="1">IF(VLOOKUP(F839,料單!C:U,19,FALSE)="","",VLOOKUP(F839,料單!C:U,19,FALSE))</f>
        <v/>
      </c>
      <c r="W839" s="361" t="str">
        <f t="shared" ca="1" si="66"/>
        <v/>
      </c>
      <c r="X839" s="361" t="str">
        <f t="shared" ca="1" si="67"/>
        <v/>
      </c>
      <c r="Y839" s="361" t="str">
        <f t="shared" ca="1" si="68"/>
        <v/>
      </c>
      <c r="Z839" s="361" t="str">
        <f t="shared" ca="1" si="69"/>
        <v/>
      </c>
      <c r="AA839" s="483">
        <f>料單!$K$3</f>
        <v>0</v>
      </c>
      <c r="AB839" s="483" t="str">
        <f>料單!$L$3</f>
        <v>拉、KD</v>
      </c>
    </row>
    <row r="840" spans="1:28" x14ac:dyDescent="0.25">
      <c r="A840" s="174">
        <f t="shared" si="65"/>
        <v>839</v>
      </c>
      <c r="B840" s="174" t="str">
        <f ca="1">料單!$C$1</f>
        <v>2026101401</v>
      </c>
      <c r="C840" s="174">
        <f>料單!$C$2</f>
        <v>0</v>
      </c>
      <c r="D840" s="6">
        <f>板材才數分析.!B840</f>
        <v>28</v>
      </c>
      <c r="E840" s="6">
        <f>板材才數分析.!C840</f>
        <v>0</v>
      </c>
      <c r="F840" s="6">
        <f>板材才數分析.!D840</f>
        <v>28029</v>
      </c>
      <c r="G840" s="6">
        <f ca="1">板材才數分析.!E840</f>
        <v>0</v>
      </c>
      <c r="H840" s="6">
        <f ca="1">板材才數分析.!F840</f>
        <v>0</v>
      </c>
      <c r="I840" s="6" t="str">
        <f ca="1">板材才數分析.!G840</f>
        <v/>
      </c>
      <c r="J840" s="6">
        <f ca="1">板材才數分析.!H840</f>
        <v>0</v>
      </c>
      <c r="K840" s="6" t="str">
        <f ca="1">板材才數分析.!I840</f>
        <v/>
      </c>
      <c r="L840" s="6">
        <f ca="1">板材才數分析.!J840</f>
        <v>0</v>
      </c>
      <c r="M840" s="6">
        <f ca="1">板材才數分析.!K840</f>
        <v>0</v>
      </c>
      <c r="N840" s="6" t="str">
        <f ca="1">板材才數分析.!L840</f>
        <v/>
      </c>
      <c r="O840" s="6">
        <f ca="1">板材才數分析.!M840</f>
        <v>0</v>
      </c>
      <c r="P840" t="str">
        <f ca="1">表格15[[#This Row],[封邊色號]]</f>
        <v/>
      </c>
      <c r="Q840" s="174" t="str">
        <f ca="1">IF(VLOOKUP(F840,料單!$C:$P,14,FALSE)="","",VLOOKUP(F840,料單!$C:$P,14,FALSE))</f>
        <v/>
      </c>
      <c r="R840" s="174" t="str">
        <f ca="1">IF(VLOOKUP(F840,料單!$C:$Q,15,FALSE)="","",VLOOKUP(F840,料單!$C:$Q,15,FALSE))</f>
        <v/>
      </c>
      <c r="S840" s="174" t="str">
        <f ca="1">IF(VLOOKUP(F840,料單!$C:$R,16,FALSE)="","",VLOOKUP(F840,料單!$C:$R,16,FALSE))</f>
        <v/>
      </c>
      <c r="T840" s="174" t="str">
        <f ca="1">IF(VLOOKUP(F840,料單!$C:$S,17,FALSE)="","",VLOOKUP(F840,料單!$C:$S,17,FALSE))</f>
        <v/>
      </c>
      <c r="U840" s="174" t="str">
        <f ca="1">_xlfn.IFNA(VLOOKUP(VLOOKUP(F840,料單!C:T,18,FALSE),資料庫!AM:AN,2,FALSE),"A")</f>
        <v>A</v>
      </c>
      <c r="V840" s="174" t="str">
        <f ca="1">IF(VLOOKUP(F840,料單!C:U,19,FALSE)="","",VLOOKUP(F840,料單!C:U,19,FALSE))</f>
        <v/>
      </c>
      <c r="W840" s="361" t="str">
        <f t="shared" ca="1" si="66"/>
        <v/>
      </c>
      <c r="X840" s="361" t="str">
        <f t="shared" ca="1" si="67"/>
        <v/>
      </c>
      <c r="Y840" s="361" t="str">
        <f t="shared" ca="1" si="68"/>
        <v/>
      </c>
      <c r="Z840" s="361" t="str">
        <f t="shared" ca="1" si="69"/>
        <v/>
      </c>
      <c r="AA840" s="483">
        <f>料單!$K$3</f>
        <v>0</v>
      </c>
      <c r="AB840" s="483" t="str">
        <f>料單!$L$3</f>
        <v>拉、KD</v>
      </c>
    </row>
    <row r="841" spans="1:28" s="242" customFormat="1" x14ac:dyDescent="0.25">
      <c r="A841" s="174">
        <f t="shared" si="65"/>
        <v>840</v>
      </c>
      <c r="B841" s="241" t="str">
        <f ca="1">料單!$C$1</f>
        <v>2026101401</v>
      </c>
      <c r="C841" s="241">
        <f>料單!$C$2</f>
        <v>0</v>
      </c>
      <c r="D841" s="245">
        <f>板材才數分析.!B841</f>
        <v>28</v>
      </c>
      <c r="E841" s="245">
        <f>板材才數分析.!C841</f>
        <v>0</v>
      </c>
      <c r="F841" s="245">
        <f>板材才數分析.!D841</f>
        <v>28030</v>
      </c>
      <c r="G841" s="245">
        <f ca="1">板材才數分析.!E841</f>
        <v>0</v>
      </c>
      <c r="H841" s="245">
        <f ca="1">板材才數分析.!F841</f>
        <v>0</v>
      </c>
      <c r="I841" s="245" t="str">
        <f ca="1">板材才數分析.!G841</f>
        <v/>
      </c>
      <c r="J841" s="245">
        <f ca="1">板材才數分析.!H841</f>
        <v>0</v>
      </c>
      <c r="K841" s="245" t="str">
        <f ca="1">板材才數分析.!I841</f>
        <v/>
      </c>
      <c r="L841" s="245">
        <f ca="1">板材才數分析.!J841</f>
        <v>0</v>
      </c>
      <c r="M841" s="245">
        <f ca="1">板材才數分析.!K841</f>
        <v>0</v>
      </c>
      <c r="N841" s="245" t="str">
        <f ca="1">板材才數分析.!L841</f>
        <v/>
      </c>
      <c r="O841" s="245">
        <f ca="1">板材才數分析.!M841</f>
        <v>0</v>
      </c>
      <c r="P841" t="str">
        <f ca="1">表格15[[#This Row],[封邊色號]]</f>
        <v/>
      </c>
      <c r="Q841" s="174" t="str">
        <f ca="1">IF(VLOOKUP(F841,料單!$C:$P,14,FALSE)="","",VLOOKUP(F841,料單!$C:$P,14,FALSE))</f>
        <v/>
      </c>
      <c r="R841" s="174" t="str">
        <f ca="1">IF(VLOOKUP(F841,料單!$C:$Q,15,FALSE)="","",VLOOKUP(F841,料單!$C:$Q,15,FALSE))</f>
        <v/>
      </c>
      <c r="S841" s="174" t="str">
        <f ca="1">IF(VLOOKUP(F841,料單!$C:$R,16,FALSE)="","",VLOOKUP(F841,料單!$C:$R,16,FALSE))</f>
        <v/>
      </c>
      <c r="T841" s="174" t="str">
        <f ca="1">IF(VLOOKUP(F841,料單!$C:$S,17,FALSE)="","",VLOOKUP(F841,料單!$C:$S,17,FALSE))</f>
        <v/>
      </c>
      <c r="U841" s="174" t="str">
        <f ca="1">_xlfn.IFNA(VLOOKUP(VLOOKUP(F841,料單!C:T,18,FALSE),資料庫!AM:AN,2,FALSE),"A")</f>
        <v>A</v>
      </c>
      <c r="V841" s="174" t="str">
        <f ca="1">IF(VLOOKUP(F841,料單!C:U,19,FALSE)="","",VLOOKUP(F841,料單!C:U,19,FALSE))</f>
        <v/>
      </c>
      <c r="W841" s="375" t="str">
        <f t="shared" ca="1" si="66"/>
        <v/>
      </c>
      <c r="X841" s="361" t="str">
        <f t="shared" ca="1" si="67"/>
        <v/>
      </c>
      <c r="Y841" s="375" t="str">
        <f t="shared" ca="1" si="68"/>
        <v/>
      </c>
      <c r="Z841" s="375" t="str">
        <f t="shared" ca="1" si="69"/>
        <v/>
      </c>
      <c r="AA841" s="483">
        <f>料單!$K$3</f>
        <v>0</v>
      </c>
      <c r="AB841" s="483" t="str">
        <f>料單!$L$3</f>
        <v>拉、KD</v>
      </c>
    </row>
    <row r="842" spans="1:28" x14ac:dyDescent="0.25">
      <c r="A842" s="174">
        <f t="shared" si="65"/>
        <v>841</v>
      </c>
      <c r="B842" s="174" t="str">
        <f ca="1">料單!$C$1</f>
        <v>2026101401</v>
      </c>
      <c r="C842" s="174">
        <f>料單!$C$2</f>
        <v>0</v>
      </c>
      <c r="D842" s="6">
        <f>板材才數分析.!B842</f>
        <v>29</v>
      </c>
      <c r="E842" s="6">
        <f>板材才數分析.!C842</f>
        <v>0</v>
      </c>
      <c r="F842" s="6">
        <f>板材才數分析.!D842</f>
        <v>29001</v>
      </c>
      <c r="G842" s="6" t="str">
        <f ca="1">板材才數分析.!E842</f>
        <v>頂板</v>
      </c>
      <c r="H842" s="6">
        <f ca="1">板材才數分析.!F842</f>
        <v>-36</v>
      </c>
      <c r="I842" s="6" t="str">
        <f ca="1">板材才數分析.!G842</f>
        <v>AA</v>
      </c>
      <c r="J842" s="6">
        <f ca="1">板材才數分析.!H842</f>
        <v>0</v>
      </c>
      <c r="K842" s="6" t="str">
        <f ca="1">板材才數分析.!I842</f>
        <v/>
      </c>
      <c r="L842" s="6">
        <f ca="1">板材才數分析.!J842</f>
        <v>18</v>
      </c>
      <c r="M842" s="6">
        <f ca="1">板材才數分析.!K842</f>
        <v>0</v>
      </c>
      <c r="N842" s="6" t="str">
        <f ca="1">板材才數分析.!L842</f>
        <v/>
      </c>
      <c r="O842" s="6">
        <f ca="1">板材才數分析.!M842</f>
        <v>0</v>
      </c>
      <c r="P842" t="str">
        <f ca="1">表格15[[#This Row],[封邊色號]]</f>
        <v/>
      </c>
      <c r="Q842" s="174" t="str">
        <f ca="1">IF(VLOOKUP(F842,料單!$C:$P,14,FALSE)="","",VLOOKUP(F842,料單!$C:$P,14,FALSE))</f>
        <v>背板溝</v>
      </c>
      <c r="R842" s="174" t="str">
        <f ca="1">IF(VLOOKUP(F842,料單!$C:$Q,15,FALSE)="","",VLOOKUP(F842,料單!$C:$Q,15,FALSE))</f>
        <v>側</v>
      </c>
      <c r="S842" s="174" t="str">
        <f ca="1">IF(VLOOKUP(F842,料單!$C:$R,16,FALSE)="","",VLOOKUP(F842,料單!$C:$R,16,FALSE))</f>
        <v/>
      </c>
      <c r="T842" s="174" t="str">
        <f ca="1">IF(VLOOKUP(F842,料單!$C:$S,17,FALSE)="","",VLOOKUP(F842,料單!$C:$S,17,FALSE))</f>
        <v/>
      </c>
      <c r="U842" s="174" t="str">
        <f ca="1">_xlfn.IFNA(VLOOKUP(VLOOKUP(F842,料單!C:T,18,FALSE),資料庫!AM:AN,2,FALSE),"A")</f>
        <v>A</v>
      </c>
      <c r="V842" s="174">
        <f ca="1">IF(VLOOKUP(F842,料單!C:U,19,FALSE)="","",VLOOKUP(F842,料單!C:U,19,FALSE))</f>
        <v>1</v>
      </c>
      <c r="W842" s="361" t="str">
        <f t="shared" ca="1" si="66"/>
        <v>A</v>
      </c>
      <c r="X842" s="361" t="str">
        <f t="shared" ca="1" si="67"/>
        <v>A</v>
      </c>
      <c r="Y842" s="361" t="str">
        <f t="shared" ca="1" si="68"/>
        <v/>
      </c>
      <c r="Z842" s="361" t="str">
        <f t="shared" ca="1" si="69"/>
        <v/>
      </c>
      <c r="AA842" s="483">
        <f>料單!$K$3</f>
        <v>0</v>
      </c>
      <c r="AB842" s="483" t="str">
        <f>料單!$L$3</f>
        <v>拉、KD</v>
      </c>
    </row>
    <row r="843" spans="1:28" x14ac:dyDescent="0.25">
      <c r="A843" s="174">
        <f t="shared" si="65"/>
        <v>842</v>
      </c>
      <c r="B843" s="174" t="str">
        <f ca="1">料單!$C$1</f>
        <v>2026101401</v>
      </c>
      <c r="C843" s="174">
        <f>料單!$C$2</f>
        <v>0</v>
      </c>
      <c r="D843" s="6">
        <f>板材才數分析.!B843</f>
        <v>29</v>
      </c>
      <c r="E843" s="6">
        <f>板材才數分析.!C843</f>
        <v>0</v>
      </c>
      <c r="F843" s="6">
        <f>板材才數分析.!D843</f>
        <v>29002</v>
      </c>
      <c r="G843" s="6" t="str">
        <f ca="1">板材才數分析.!E843</f>
        <v>底板</v>
      </c>
      <c r="H843" s="6">
        <f ca="1">板材才數分析.!F843</f>
        <v>-36</v>
      </c>
      <c r="I843" s="6" t="str">
        <f ca="1">板材才數分析.!G843</f>
        <v>AA</v>
      </c>
      <c r="J843" s="6">
        <f ca="1">板材才數分析.!H843</f>
        <v>0</v>
      </c>
      <c r="K843" s="6" t="str">
        <f ca="1">板材才數分析.!I843</f>
        <v/>
      </c>
      <c r="L843" s="6">
        <f ca="1">板材才數分析.!J843</f>
        <v>18</v>
      </c>
      <c r="M843" s="6">
        <f ca="1">板材才數分析.!K843</f>
        <v>0</v>
      </c>
      <c r="N843" s="6" t="str">
        <f ca="1">板材才數分析.!L843</f>
        <v/>
      </c>
      <c r="O843" s="6">
        <f ca="1">板材才數分析.!M843</f>
        <v>0</v>
      </c>
      <c r="P843" t="str">
        <f ca="1">表格15[[#This Row],[封邊色號]]</f>
        <v/>
      </c>
      <c r="Q843" s="174" t="str">
        <f ca="1">IF(VLOOKUP(F843,料單!$C:$P,14,FALSE)="","",VLOOKUP(F843,料單!$C:$P,14,FALSE))</f>
        <v>背板溝</v>
      </c>
      <c r="R843" s="174" t="str">
        <f ca="1">IF(VLOOKUP(F843,料單!$C:$Q,15,FALSE)="","",VLOOKUP(F843,料單!$C:$Q,15,FALSE))</f>
        <v>側</v>
      </c>
      <c r="S843" s="174" t="str">
        <f ca="1">IF(VLOOKUP(F843,料單!$C:$R,16,FALSE)="","",VLOOKUP(F843,料單!$C:$R,16,FALSE))</f>
        <v/>
      </c>
      <c r="T843" s="174" t="str">
        <f ca="1">IF(VLOOKUP(F843,料單!$C:$S,17,FALSE)="","",VLOOKUP(F843,料單!$C:$S,17,FALSE))</f>
        <v/>
      </c>
      <c r="U843" s="174" t="str">
        <f ca="1">_xlfn.IFNA(VLOOKUP(VLOOKUP(F843,料單!C:T,18,FALSE),資料庫!AM:AN,2,FALSE),"A")</f>
        <v>A</v>
      </c>
      <c r="V843" s="174">
        <f ca="1">IF(VLOOKUP(F843,料單!C:U,19,FALSE)="","",VLOOKUP(F843,料單!C:U,19,FALSE))</f>
        <v>1</v>
      </c>
      <c r="W843" s="361" t="str">
        <f t="shared" ca="1" si="66"/>
        <v>A</v>
      </c>
      <c r="X843" s="361" t="str">
        <f t="shared" ca="1" si="67"/>
        <v>A</v>
      </c>
      <c r="Y843" s="361" t="str">
        <f t="shared" ca="1" si="68"/>
        <v/>
      </c>
      <c r="Z843" s="361" t="str">
        <f t="shared" ca="1" si="69"/>
        <v/>
      </c>
      <c r="AA843" s="483">
        <f>料單!$K$3</f>
        <v>0</v>
      </c>
      <c r="AB843" s="483" t="str">
        <f>料單!$L$3</f>
        <v>拉、KD</v>
      </c>
    </row>
    <row r="844" spans="1:28" x14ac:dyDescent="0.25">
      <c r="A844" s="174">
        <f t="shared" si="65"/>
        <v>843</v>
      </c>
      <c r="B844" s="174" t="str">
        <f ca="1">料單!$C$1</f>
        <v>2026101401</v>
      </c>
      <c r="C844" s="174">
        <f>料單!$C$2</f>
        <v>0</v>
      </c>
      <c r="D844" s="6">
        <f>板材才數分析.!B844</f>
        <v>29</v>
      </c>
      <c r="E844" s="6">
        <f>板材才數分析.!C844</f>
        <v>0</v>
      </c>
      <c r="F844" s="6">
        <f>板材才數分析.!D844</f>
        <v>29003</v>
      </c>
      <c r="G844" s="6" t="str">
        <f ca="1">板材才數分析.!E844</f>
        <v>左側板</v>
      </c>
      <c r="H844" s="6">
        <f ca="1">板材才數分析.!F844</f>
        <v>0</v>
      </c>
      <c r="I844" s="6" t="str">
        <f ca="1">板材才數分析.!G844</f>
        <v>AA</v>
      </c>
      <c r="J844" s="6">
        <f ca="1">板材才數分析.!H844</f>
        <v>0</v>
      </c>
      <c r="K844" s="6" t="str">
        <f ca="1">板材才數分析.!I844</f>
        <v>AA</v>
      </c>
      <c r="L844" s="6">
        <f ca="1">板材才數分析.!J844</f>
        <v>18</v>
      </c>
      <c r="M844" s="6">
        <f ca="1">板材才數分析.!K844</f>
        <v>0</v>
      </c>
      <c r="N844" s="6" t="str">
        <f ca="1">板材才數分析.!L844</f>
        <v/>
      </c>
      <c r="O844" s="6">
        <f ca="1">板材才數分析.!M844</f>
        <v>0</v>
      </c>
      <c r="P844" t="str">
        <f ca="1">表格15[[#This Row],[封邊色號]]</f>
        <v/>
      </c>
      <c r="Q844" s="174" t="str">
        <f ca="1">IF(VLOOKUP(F844,料單!$C:$P,14,FALSE)="","",VLOOKUP(F844,料單!$C:$P,14,FALSE))</f>
        <v>背板溝</v>
      </c>
      <c r="R844" s="174" t="str">
        <f ca="1">IF(VLOOKUP(F844,料單!$C:$Q,15,FALSE)="","",VLOOKUP(F844,料單!$C:$Q,15,FALSE))</f>
        <v>面</v>
      </c>
      <c r="S844" s="174" t="str">
        <f ca="1">IF(VLOOKUP(F844,料單!$C:$R,16,FALSE)="","",VLOOKUP(F844,料單!$C:$R,16,FALSE))</f>
        <v>排</v>
      </c>
      <c r="T844" s="174" t="str">
        <f ca="1">IF(VLOOKUP(F844,料單!$C:$S,17,FALSE)="","",VLOOKUP(F844,料單!$C:$S,17,FALSE))</f>
        <v/>
      </c>
      <c r="U844" s="174" t="str">
        <f ca="1">_xlfn.IFNA(VLOOKUP(VLOOKUP(F844,料單!C:T,18,FALSE),資料庫!AM:AN,2,FALSE),"A")</f>
        <v>A</v>
      </c>
      <c r="V844" s="174">
        <f ca="1">IF(VLOOKUP(F844,料單!C:U,19,FALSE)="","",VLOOKUP(F844,料單!C:U,19,FALSE))</f>
        <v>1</v>
      </c>
      <c r="W844" s="361" t="str">
        <f t="shared" ca="1" si="66"/>
        <v>A</v>
      </c>
      <c r="X844" s="361" t="str">
        <f t="shared" ca="1" si="67"/>
        <v>A</v>
      </c>
      <c r="Y844" s="361" t="str">
        <f t="shared" ca="1" si="68"/>
        <v>A</v>
      </c>
      <c r="Z844" s="361" t="str">
        <f t="shared" ca="1" si="69"/>
        <v>A</v>
      </c>
      <c r="AA844" s="483">
        <f>料單!$K$3</f>
        <v>0</v>
      </c>
      <c r="AB844" s="483" t="str">
        <f>料單!$L$3</f>
        <v>拉、KD</v>
      </c>
    </row>
    <row r="845" spans="1:28" x14ac:dyDescent="0.25">
      <c r="A845" s="174">
        <f t="shared" si="65"/>
        <v>844</v>
      </c>
      <c r="B845" s="174" t="str">
        <f ca="1">料單!$C$1</f>
        <v>2026101401</v>
      </c>
      <c r="C845" s="174">
        <f>料單!$C$2</f>
        <v>0</v>
      </c>
      <c r="D845" s="6">
        <f>板材才數分析.!B845</f>
        <v>29</v>
      </c>
      <c r="E845" s="6">
        <f>板材才數分析.!C845</f>
        <v>0</v>
      </c>
      <c r="F845" s="6">
        <f>板材才數分析.!D845</f>
        <v>29004</v>
      </c>
      <c r="G845" s="6" t="str">
        <f ca="1">板材才數分析.!E845</f>
        <v>右側板</v>
      </c>
      <c r="H845" s="6">
        <f ca="1">板材才數分析.!F845</f>
        <v>0</v>
      </c>
      <c r="I845" s="6" t="str">
        <f ca="1">板材才數分析.!G845</f>
        <v>AA</v>
      </c>
      <c r="J845" s="6">
        <f ca="1">板材才數分析.!H845</f>
        <v>0</v>
      </c>
      <c r="K845" s="6" t="str">
        <f ca="1">板材才數分析.!I845</f>
        <v>AA</v>
      </c>
      <c r="L845" s="6">
        <f ca="1">板材才數分析.!J845</f>
        <v>18</v>
      </c>
      <c r="M845" s="6">
        <f ca="1">板材才數分析.!K845</f>
        <v>0</v>
      </c>
      <c r="N845" s="6" t="str">
        <f ca="1">板材才數分析.!L845</f>
        <v/>
      </c>
      <c r="O845" s="6">
        <f ca="1">板材才數分析.!M845</f>
        <v>0</v>
      </c>
      <c r="P845" t="str">
        <f ca="1">表格15[[#This Row],[封邊色號]]</f>
        <v/>
      </c>
      <c r="Q845" s="174" t="str">
        <f ca="1">IF(VLOOKUP(F845,料單!$C:$P,14,FALSE)="","",VLOOKUP(F845,料單!$C:$P,14,FALSE))</f>
        <v>背板溝</v>
      </c>
      <c r="R845" s="174" t="str">
        <f ca="1">IF(VLOOKUP(F845,料單!$C:$Q,15,FALSE)="","",VLOOKUP(F845,料單!$C:$Q,15,FALSE))</f>
        <v>面</v>
      </c>
      <c r="S845" s="174" t="str">
        <f ca="1">IF(VLOOKUP(F845,料單!$C:$R,16,FALSE)="","",VLOOKUP(F845,料單!$C:$R,16,FALSE))</f>
        <v>排</v>
      </c>
      <c r="T845" s="174" t="str">
        <f ca="1">IF(VLOOKUP(F845,料單!$C:$S,17,FALSE)="","",VLOOKUP(F845,料單!$C:$S,17,FALSE))</f>
        <v/>
      </c>
      <c r="U845" s="174" t="str">
        <f ca="1">_xlfn.IFNA(VLOOKUP(VLOOKUP(F845,料單!C:T,18,FALSE),資料庫!AM:AN,2,FALSE),"A")</f>
        <v>A</v>
      </c>
      <c r="V845" s="174">
        <f ca="1">IF(VLOOKUP(F845,料單!C:U,19,FALSE)="","",VLOOKUP(F845,料單!C:U,19,FALSE))</f>
        <v>1</v>
      </c>
      <c r="W845" s="361" t="str">
        <f t="shared" ca="1" si="66"/>
        <v>A</v>
      </c>
      <c r="X845" s="361" t="str">
        <f t="shared" ca="1" si="67"/>
        <v>A</v>
      </c>
      <c r="Y845" s="361" t="str">
        <f t="shared" ca="1" si="68"/>
        <v>A</v>
      </c>
      <c r="Z845" s="361" t="str">
        <f t="shared" ca="1" si="69"/>
        <v>A</v>
      </c>
      <c r="AA845" s="483">
        <f>料單!$K$3</f>
        <v>0</v>
      </c>
      <c r="AB845" s="483" t="str">
        <f>料單!$L$3</f>
        <v>拉、KD</v>
      </c>
    </row>
    <row r="846" spans="1:28" x14ac:dyDescent="0.25">
      <c r="A846" s="174">
        <f t="shared" si="65"/>
        <v>845</v>
      </c>
      <c r="B846" s="174" t="str">
        <f ca="1">料單!$C$1</f>
        <v>2026101401</v>
      </c>
      <c r="C846" s="174">
        <f>料單!$C$2</f>
        <v>0</v>
      </c>
      <c r="D846" s="6">
        <f>板材才數分析.!B846</f>
        <v>29</v>
      </c>
      <c r="E846" s="6">
        <f>板材才數分析.!C846</f>
        <v>0</v>
      </c>
      <c r="F846" s="6">
        <f>板材才數分析.!D846</f>
        <v>29005</v>
      </c>
      <c r="G846" s="6" t="str">
        <f ca="1">板材才數分析.!E846</f>
        <v>背板</v>
      </c>
      <c r="H846" s="6">
        <f ca="1">板材才數分析.!F846</f>
        <v>-22</v>
      </c>
      <c r="I846" s="6" t="str">
        <f ca="1">板材才數分析.!G846</f>
        <v/>
      </c>
      <c r="J846" s="6">
        <f ca="1">板材才數分析.!H846</f>
        <v>-22</v>
      </c>
      <c r="K846" s="6" t="str">
        <f ca="1">板材才數分析.!I846</f>
        <v/>
      </c>
      <c r="L846" s="6">
        <f ca="1">板材才數分析.!J846</f>
        <v>4</v>
      </c>
      <c r="M846" s="6">
        <f ca="1">板材才數分析.!K846</f>
        <v>0</v>
      </c>
      <c r="N846" s="6" t="str">
        <f ca="1">板材才數分析.!L846</f>
        <v/>
      </c>
      <c r="O846" s="6">
        <f ca="1">板材才數分析.!M846</f>
        <v>0</v>
      </c>
      <c r="P846" t="str">
        <f ca="1">表格15[[#This Row],[封邊色號]]</f>
        <v/>
      </c>
      <c r="Q846" s="174" t="str">
        <f ca="1">IF(VLOOKUP(F846,料單!$C:$P,14,FALSE)="","",VLOOKUP(F846,料單!$C:$P,14,FALSE))</f>
        <v/>
      </c>
      <c r="R846" s="174" t="str">
        <f ca="1">IF(VLOOKUP(F846,料單!$C:$Q,15,FALSE)="","",VLOOKUP(F846,料單!$C:$Q,15,FALSE))</f>
        <v/>
      </c>
      <c r="S846" s="174" t="str">
        <f ca="1">IF(VLOOKUP(F846,料單!$C:$R,16,FALSE)="","",VLOOKUP(F846,料單!$C:$R,16,FALSE))</f>
        <v/>
      </c>
      <c r="T846" s="174" t="str">
        <f ca="1">IF(VLOOKUP(F846,料單!$C:$S,17,FALSE)="","",VLOOKUP(F846,料單!$C:$S,17,FALSE))</f>
        <v/>
      </c>
      <c r="U846" s="174" t="str">
        <f ca="1">_xlfn.IFNA(VLOOKUP(VLOOKUP(F846,料單!C:T,18,FALSE),資料庫!AM:AN,2,FALSE),"A")</f>
        <v>A</v>
      </c>
      <c r="V846" s="174">
        <f ca="1">IF(VLOOKUP(F846,料單!C:U,19,FALSE)="","",VLOOKUP(F846,料單!C:U,19,FALSE))</f>
        <v>1</v>
      </c>
      <c r="W846" s="361" t="str">
        <f t="shared" ca="1" si="66"/>
        <v/>
      </c>
      <c r="X846" s="361" t="str">
        <f t="shared" ca="1" si="67"/>
        <v/>
      </c>
      <c r="Y846" s="361" t="str">
        <f t="shared" ca="1" si="68"/>
        <v/>
      </c>
      <c r="Z846" s="361" t="str">
        <f t="shared" ca="1" si="69"/>
        <v/>
      </c>
      <c r="AA846" s="483">
        <f>料單!$K$3</f>
        <v>0</v>
      </c>
      <c r="AB846" s="483" t="str">
        <f>料單!$L$3</f>
        <v>拉、KD</v>
      </c>
    </row>
    <row r="847" spans="1:28" x14ac:dyDescent="0.25">
      <c r="A847" s="174">
        <f t="shared" si="65"/>
        <v>846</v>
      </c>
      <c r="B847" s="174" t="str">
        <f ca="1">料單!$C$1</f>
        <v>2026101401</v>
      </c>
      <c r="C847" s="174">
        <f>料單!$C$2</f>
        <v>0</v>
      </c>
      <c r="D847" s="6">
        <f>板材才數分析.!B847</f>
        <v>29</v>
      </c>
      <c r="E847" s="6">
        <f>板材才數分析.!C847</f>
        <v>0</v>
      </c>
      <c r="F847" s="6">
        <f>板材才數分析.!D847</f>
        <v>29006</v>
      </c>
      <c r="G847" s="6" t="str">
        <f ca="1">板材才數分析.!E847</f>
        <v>背拉桿</v>
      </c>
      <c r="H847" s="6">
        <f ca="1">板材才數分析.!F847</f>
        <v>-36</v>
      </c>
      <c r="I847" s="6" t="str">
        <f ca="1">板材才數分析.!G847</f>
        <v>AA</v>
      </c>
      <c r="J847" s="6">
        <f ca="1">板材才數分析.!H847</f>
        <v>120</v>
      </c>
      <c r="K847" s="6" t="str">
        <f ca="1">板材才數分析.!I847</f>
        <v/>
      </c>
      <c r="L847" s="6">
        <f ca="1">板材才數分析.!J847</f>
        <v>18</v>
      </c>
      <c r="M847" s="6">
        <f ca="1">板材才數分析.!K847</f>
        <v>0</v>
      </c>
      <c r="N847" s="6" t="str">
        <f ca="1">板材才數分析.!L847</f>
        <v/>
      </c>
      <c r="O847" s="6">
        <f ca="1">板材才數分析.!M847</f>
        <v>0</v>
      </c>
      <c r="P847" t="str">
        <f ca="1">表格15[[#This Row],[封邊色號]]</f>
        <v/>
      </c>
      <c r="Q847" s="174" t="str">
        <f ca="1">IF(VLOOKUP(F847,料單!$C:$P,14,FALSE)="","",VLOOKUP(F847,料單!$C:$P,14,FALSE))</f>
        <v/>
      </c>
      <c r="R847" s="174" t="str">
        <f ca="1">IF(VLOOKUP(F847,料單!$C:$Q,15,FALSE)="","",VLOOKUP(F847,料單!$C:$Q,15,FALSE))</f>
        <v>側</v>
      </c>
      <c r="S847" s="174" t="str">
        <f ca="1">IF(VLOOKUP(F847,料單!$C:$R,16,FALSE)="","",VLOOKUP(F847,料單!$C:$R,16,FALSE))</f>
        <v/>
      </c>
      <c r="T847" s="174" t="str">
        <f ca="1">IF(VLOOKUP(F847,料單!$C:$S,17,FALSE)="","",VLOOKUP(F847,料單!$C:$S,17,FALSE))</f>
        <v/>
      </c>
      <c r="U847" s="174" t="str">
        <f ca="1">_xlfn.IFNA(VLOOKUP(VLOOKUP(F847,料單!C:T,18,FALSE),資料庫!AM:AN,2,FALSE),"A")</f>
        <v>A</v>
      </c>
      <c r="V847" s="174">
        <f ca="1">IF(VLOOKUP(F847,料單!C:U,19,FALSE)="","",VLOOKUP(F847,料單!C:U,19,FALSE))</f>
        <v>1</v>
      </c>
      <c r="W847" s="361" t="str">
        <f t="shared" ca="1" si="66"/>
        <v>A</v>
      </c>
      <c r="X847" s="361" t="str">
        <f t="shared" ca="1" si="67"/>
        <v>A</v>
      </c>
      <c r="Y847" s="361" t="str">
        <f t="shared" ca="1" si="68"/>
        <v/>
      </c>
      <c r="Z847" s="361" t="str">
        <f t="shared" ca="1" si="69"/>
        <v/>
      </c>
      <c r="AA847" s="483">
        <f>料單!$K$3</f>
        <v>0</v>
      </c>
      <c r="AB847" s="483" t="str">
        <f>料單!$L$3</f>
        <v>拉、KD</v>
      </c>
    </row>
    <row r="848" spans="1:28" x14ac:dyDescent="0.25">
      <c r="A848" s="174">
        <f t="shared" si="65"/>
        <v>847</v>
      </c>
      <c r="B848" s="174" t="str">
        <f ca="1">料單!$C$1</f>
        <v>2026101401</v>
      </c>
      <c r="C848" s="174">
        <f>料單!$C$2</f>
        <v>0</v>
      </c>
      <c r="D848" s="6">
        <f>板材才數分析.!B848</f>
        <v>29</v>
      </c>
      <c r="E848" s="6">
        <f>板材才數分析.!C848</f>
        <v>0</v>
      </c>
      <c r="F848" s="6">
        <f>板材才數分析.!D848</f>
        <v>29007</v>
      </c>
      <c r="G848" s="6" t="str">
        <f ca="1">板材才數分析.!E848</f>
        <v>中立板</v>
      </c>
      <c r="H848" s="6">
        <f ca="1">板材才數分析.!F848</f>
        <v>-36</v>
      </c>
      <c r="I848" s="6" t="str">
        <f ca="1">板材才數分析.!G848</f>
        <v>AA</v>
      </c>
      <c r="J848" s="6">
        <f ca="1">板材才數分析.!H848</f>
        <v>-22</v>
      </c>
      <c r="K848" s="6" t="str">
        <f ca="1">板材才數分析.!I848</f>
        <v/>
      </c>
      <c r="L848" s="6">
        <f ca="1">板材才數分析.!J848</f>
        <v>18</v>
      </c>
      <c r="M848" s="6">
        <f ca="1">板材才數分析.!K848</f>
        <v>0</v>
      </c>
      <c r="N848" s="6" t="str">
        <f ca="1">板材才數分析.!L848</f>
        <v/>
      </c>
      <c r="O848" s="6">
        <f ca="1">板材才數分析.!M848</f>
        <v>0</v>
      </c>
      <c r="P848" t="str">
        <f ca="1">表格15[[#This Row],[封邊色號]]</f>
        <v/>
      </c>
      <c r="Q848" s="174" t="str">
        <f ca="1">IF(VLOOKUP(F848,料單!$C:$P,14,FALSE)="","",VLOOKUP(F848,料單!$C:$P,14,FALSE))</f>
        <v/>
      </c>
      <c r="R848" s="174" t="str">
        <f ca="1">IF(VLOOKUP(F848,料單!$C:$Q,15,FALSE)="","",VLOOKUP(F848,料單!$C:$Q,15,FALSE))</f>
        <v>側</v>
      </c>
      <c r="S848" s="174" t="str">
        <f ca="1">IF(VLOOKUP(F848,料單!$C:$R,16,FALSE)="","",VLOOKUP(F848,料單!$C:$R,16,FALSE))</f>
        <v>排</v>
      </c>
      <c r="T848" s="174" t="str">
        <f ca="1">IF(VLOOKUP(F848,料單!$C:$S,17,FALSE)="","",VLOOKUP(F848,料單!$C:$S,17,FALSE))</f>
        <v/>
      </c>
      <c r="U848" s="174" t="str">
        <f ca="1">_xlfn.IFNA(VLOOKUP(VLOOKUP(F848,料單!C:T,18,FALSE),資料庫!AM:AN,2,FALSE),"A")</f>
        <v>A</v>
      </c>
      <c r="V848" s="174">
        <f ca="1">IF(VLOOKUP(F848,料單!C:U,19,FALSE)="","",VLOOKUP(F848,料單!C:U,19,FALSE))</f>
        <v>1</v>
      </c>
      <c r="W848" s="361" t="str">
        <f t="shared" ca="1" si="66"/>
        <v>A</v>
      </c>
      <c r="X848" s="361" t="str">
        <f t="shared" ca="1" si="67"/>
        <v>A</v>
      </c>
      <c r="Y848" s="361" t="str">
        <f t="shared" ca="1" si="68"/>
        <v/>
      </c>
      <c r="Z848" s="361" t="str">
        <f t="shared" ca="1" si="69"/>
        <v/>
      </c>
      <c r="AA848" s="483">
        <f>料單!$K$3</f>
        <v>0</v>
      </c>
      <c r="AB848" s="483" t="str">
        <f>料單!$L$3</f>
        <v>拉、KD</v>
      </c>
    </row>
    <row r="849" spans="1:28" x14ac:dyDescent="0.25">
      <c r="A849" s="174">
        <f t="shared" si="65"/>
        <v>848</v>
      </c>
      <c r="B849" s="174" t="str">
        <f ca="1">料單!$C$1</f>
        <v>2026101401</v>
      </c>
      <c r="C849" s="174">
        <f>料單!$C$2</f>
        <v>0</v>
      </c>
      <c r="D849" s="6">
        <f>板材才數分析.!B849</f>
        <v>29</v>
      </c>
      <c r="E849" s="6">
        <f>板材才數分析.!C849</f>
        <v>0</v>
      </c>
      <c r="F849" s="6">
        <f>板材才數分析.!D849</f>
        <v>29008</v>
      </c>
      <c r="G849" s="6" t="str">
        <f ca="1">板材才數分析.!E849</f>
        <v>活隔</v>
      </c>
      <c r="H849" s="6">
        <f ca="1">板材才數分析.!F849</f>
        <v>0</v>
      </c>
      <c r="I849" s="6" t="str">
        <f ca="1">板材才數分析.!G849</f>
        <v>AA</v>
      </c>
      <c r="J849" s="6">
        <f ca="1">板材才數分析.!H849</f>
        <v>-32</v>
      </c>
      <c r="K849" s="6" t="str">
        <f ca="1">板材才數分析.!I849</f>
        <v>AA</v>
      </c>
      <c r="L849" s="6">
        <f ca="1">板材才數分析.!J849</f>
        <v>18</v>
      </c>
      <c r="M849" s="6">
        <f ca="1">板材才數分析.!K849</f>
        <v>0</v>
      </c>
      <c r="N849" s="6" t="str">
        <f ca="1">板材才數分析.!L849</f>
        <v/>
      </c>
      <c r="O849" s="6">
        <f ca="1">板材才數分析.!M849</f>
        <v>0</v>
      </c>
      <c r="P849" t="str">
        <f ca="1">表格15[[#This Row],[封邊色號]]</f>
        <v/>
      </c>
      <c r="Q849" s="174" t="str">
        <f ca="1">IF(VLOOKUP(F849,料單!$C:$P,14,FALSE)="","",VLOOKUP(F849,料單!$C:$P,14,FALSE))</f>
        <v/>
      </c>
      <c r="R849" s="174" t="str">
        <f ca="1">IF(VLOOKUP(F849,料單!$C:$Q,15,FALSE)="","",VLOOKUP(F849,料單!$C:$Q,15,FALSE))</f>
        <v/>
      </c>
      <c r="S849" s="174" t="str">
        <f ca="1">IF(VLOOKUP(F849,料單!$C:$R,16,FALSE)="","",VLOOKUP(F849,料單!$C:$R,16,FALSE))</f>
        <v/>
      </c>
      <c r="T849" s="174" t="str">
        <f ca="1">IF(VLOOKUP(F849,料單!$C:$S,17,FALSE)="","",VLOOKUP(F849,料單!$C:$S,17,FALSE))</f>
        <v/>
      </c>
      <c r="U849" s="174" t="str">
        <f ca="1">_xlfn.IFNA(VLOOKUP(VLOOKUP(F849,料單!C:T,18,FALSE),資料庫!AM:AN,2,FALSE),"A")</f>
        <v>A</v>
      </c>
      <c r="V849" s="174">
        <f ca="1">IF(VLOOKUP(F849,料單!C:U,19,FALSE)="","",VLOOKUP(F849,料單!C:U,19,FALSE))</f>
        <v>1</v>
      </c>
      <c r="W849" s="361" t="str">
        <f t="shared" ca="1" si="66"/>
        <v>A</v>
      </c>
      <c r="X849" s="361" t="str">
        <f t="shared" ca="1" si="67"/>
        <v>A</v>
      </c>
      <c r="Y849" s="361" t="str">
        <f t="shared" ca="1" si="68"/>
        <v>A</v>
      </c>
      <c r="Z849" s="361" t="str">
        <f t="shared" ca="1" si="69"/>
        <v>A</v>
      </c>
      <c r="AA849" s="483">
        <f>料單!$K$3</f>
        <v>0</v>
      </c>
      <c r="AB849" s="483" t="str">
        <f>料單!$L$3</f>
        <v>拉、KD</v>
      </c>
    </row>
    <row r="850" spans="1:28" x14ac:dyDescent="0.25">
      <c r="A850" s="174">
        <f t="shared" si="65"/>
        <v>849</v>
      </c>
      <c r="B850" s="174" t="str">
        <f ca="1">料單!$C$1</f>
        <v>2026101401</v>
      </c>
      <c r="C850" s="174">
        <f>料單!$C$2</f>
        <v>0</v>
      </c>
      <c r="D850" s="6">
        <f>板材才數分析.!B850</f>
        <v>29</v>
      </c>
      <c r="E850" s="6">
        <f>板材才數分析.!C850</f>
        <v>0</v>
      </c>
      <c r="F850" s="6">
        <f>板材才數分析.!D850</f>
        <v>29009</v>
      </c>
      <c r="G850" s="6" t="str">
        <f ca="1">板材才數分析.!E850</f>
        <v>固隔</v>
      </c>
      <c r="H850" s="6">
        <f ca="1">板材才數分析.!F850</f>
        <v>0</v>
      </c>
      <c r="I850" s="6" t="str">
        <f ca="1">板材才數分析.!G850</f>
        <v>AA</v>
      </c>
      <c r="J850" s="6">
        <f ca="1">板材才數分析.!H850</f>
        <v>-22</v>
      </c>
      <c r="K850" s="6" t="str">
        <f ca="1">板材才數分析.!I850</f>
        <v/>
      </c>
      <c r="L850" s="6">
        <f ca="1">板材才數分析.!J850</f>
        <v>18</v>
      </c>
      <c r="M850" s="6">
        <f ca="1">板材才數分析.!K850</f>
        <v>0</v>
      </c>
      <c r="N850" s="6" t="str">
        <f ca="1">板材才數分析.!L850</f>
        <v/>
      </c>
      <c r="O850" s="6">
        <f ca="1">板材才數分析.!M850</f>
        <v>0</v>
      </c>
      <c r="P850" t="str">
        <f ca="1">表格15[[#This Row],[封邊色號]]</f>
        <v/>
      </c>
      <c r="Q850" s="174" t="str">
        <f ca="1">IF(VLOOKUP(F850,料單!$C:$P,14,FALSE)="","",VLOOKUP(F850,料單!$C:$P,14,FALSE))</f>
        <v/>
      </c>
      <c r="R850" s="174" t="str">
        <f ca="1">IF(VLOOKUP(F850,料單!$C:$Q,15,FALSE)="","",VLOOKUP(F850,料單!$C:$Q,15,FALSE))</f>
        <v>固</v>
      </c>
      <c r="S850" s="174" t="str">
        <f ca="1">IF(VLOOKUP(F850,料單!$C:$R,16,FALSE)="","",VLOOKUP(F850,料單!$C:$R,16,FALSE))</f>
        <v/>
      </c>
      <c r="T850" s="174" t="str">
        <f ca="1">IF(VLOOKUP(F850,料單!$C:$S,17,FALSE)="","",VLOOKUP(F850,料單!$C:$S,17,FALSE))</f>
        <v/>
      </c>
      <c r="U850" s="174" t="str">
        <f ca="1">_xlfn.IFNA(VLOOKUP(VLOOKUP(F850,料單!C:T,18,FALSE),資料庫!AM:AN,2,FALSE),"A")</f>
        <v>A</v>
      </c>
      <c r="V850" s="174">
        <f ca="1">IF(VLOOKUP(F850,料單!C:U,19,FALSE)="","",VLOOKUP(F850,料單!C:U,19,FALSE))</f>
        <v>1</v>
      </c>
      <c r="W850" s="361" t="str">
        <f t="shared" ca="1" si="66"/>
        <v>A</v>
      </c>
      <c r="X850" s="361" t="str">
        <f t="shared" ca="1" si="67"/>
        <v>A</v>
      </c>
      <c r="Y850" s="361" t="str">
        <f t="shared" ca="1" si="68"/>
        <v/>
      </c>
      <c r="Z850" s="361" t="str">
        <f t="shared" ca="1" si="69"/>
        <v/>
      </c>
      <c r="AA850" s="483">
        <f>料單!$K$3</f>
        <v>0</v>
      </c>
      <c r="AB850" s="483" t="str">
        <f>料單!$L$3</f>
        <v>拉、KD</v>
      </c>
    </row>
    <row r="851" spans="1:28" x14ac:dyDescent="0.25">
      <c r="A851" s="174">
        <f t="shared" si="65"/>
        <v>850</v>
      </c>
      <c r="B851" s="174" t="str">
        <f ca="1">料單!$C$1</f>
        <v>2026101401</v>
      </c>
      <c r="C851" s="174">
        <f>料單!$C$2</f>
        <v>0</v>
      </c>
      <c r="D851" s="6">
        <f>板材才數分析.!B851</f>
        <v>29</v>
      </c>
      <c r="E851" s="6">
        <f>板材才數分析.!C851</f>
        <v>0</v>
      </c>
      <c r="F851" s="6">
        <f>板材才數分析.!D851</f>
        <v>29010</v>
      </c>
      <c r="G851" s="6" t="str">
        <f ca="1">板材才數分析.!E851</f>
        <v>左門板</v>
      </c>
      <c r="H851" s="6">
        <f ca="1">板材才數分析.!F851</f>
        <v>0</v>
      </c>
      <c r="I851" s="6" t="str">
        <f ca="1">板材才數分析.!G851</f>
        <v>AA</v>
      </c>
      <c r="J851" s="6">
        <f ca="1">板材才數分析.!H851</f>
        <v>-4</v>
      </c>
      <c r="K851" s="6" t="str">
        <f ca="1">板材才數分析.!I851</f>
        <v>AA</v>
      </c>
      <c r="L851" s="6">
        <f ca="1">板材才數分析.!J851</f>
        <v>18</v>
      </c>
      <c r="M851" s="6">
        <f ca="1">板材才數分析.!K851</f>
        <v>0</v>
      </c>
      <c r="N851" s="6" t="str">
        <f ca="1">板材才數分析.!L851</f>
        <v/>
      </c>
      <c r="O851" s="6">
        <f ca="1">板材才數分析.!M851</f>
        <v>0</v>
      </c>
      <c r="P851" t="str">
        <f ca="1">表格15[[#This Row],[封邊色號]]</f>
        <v/>
      </c>
      <c r="Q851" s="174" t="str">
        <f ca="1">IF(VLOOKUP(F851,料單!$C:$P,14,FALSE)="","",VLOOKUP(F851,料單!$C:$P,14,FALSE))</f>
        <v>鉸2</v>
      </c>
      <c r="R851" s="174" t="str">
        <f ca="1">IF(VLOOKUP(F851,料單!$C:$Q,15,FALSE)="","",VLOOKUP(F851,料單!$C:$Q,15,FALSE))</f>
        <v/>
      </c>
      <c r="S851" s="174" t="str">
        <f ca="1">IF(VLOOKUP(F851,料單!$C:$R,16,FALSE)="","",VLOOKUP(F851,料單!$C:$R,16,FALSE))</f>
        <v/>
      </c>
      <c r="T851" s="174" t="str">
        <f ca="1">IF(VLOOKUP(F851,料單!$C:$S,17,FALSE)="","",VLOOKUP(F851,料單!$C:$S,17,FALSE))</f>
        <v/>
      </c>
      <c r="U851" s="174" t="str">
        <f ca="1">_xlfn.IFNA(VLOOKUP(VLOOKUP(F851,料單!C:T,18,FALSE),資料庫!AM:AN,2,FALSE),"A")</f>
        <v>A</v>
      </c>
      <c r="V851" s="174">
        <f ca="1">IF(VLOOKUP(F851,料單!C:U,19,FALSE)="","",VLOOKUP(F851,料單!C:U,19,FALSE))</f>
        <v>1</v>
      </c>
      <c r="W851" s="361" t="str">
        <f t="shared" ca="1" si="66"/>
        <v>A</v>
      </c>
      <c r="X851" s="361" t="str">
        <f t="shared" ca="1" si="67"/>
        <v>A</v>
      </c>
      <c r="Y851" s="361" t="str">
        <f t="shared" ca="1" si="68"/>
        <v>A</v>
      </c>
      <c r="Z851" s="361" t="str">
        <f t="shared" ca="1" si="69"/>
        <v>A</v>
      </c>
      <c r="AA851" s="483">
        <f>料單!$K$3</f>
        <v>0</v>
      </c>
      <c r="AB851" s="483" t="str">
        <f>料單!$L$3</f>
        <v>拉、KD</v>
      </c>
    </row>
    <row r="852" spans="1:28" x14ac:dyDescent="0.25">
      <c r="A852" s="174">
        <f t="shared" si="65"/>
        <v>851</v>
      </c>
      <c r="B852" s="174" t="str">
        <f ca="1">料單!$C$1</f>
        <v>2026101401</v>
      </c>
      <c r="C852" s="174">
        <f>料單!$C$2</f>
        <v>0</v>
      </c>
      <c r="D852" s="6">
        <f>板材才數分析.!B852</f>
        <v>29</v>
      </c>
      <c r="E852" s="6">
        <f>板材才數分析.!C852</f>
        <v>0</v>
      </c>
      <c r="F852" s="6">
        <f>板材才數分析.!D852</f>
        <v>29011</v>
      </c>
      <c r="G852" s="6" t="str">
        <f ca="1">板材才數分析.!E852</f>
        <v>右門板</v>
      </c>
      <c r="H852" s="6">
        <f ca="1">板材才數分析.!F852</f>
        <v>0</v>
      </c>
      <c r="I852" s="6" t="str">
        <f ca="1">板材才數分析.!G852</f>
        <v>AA</v>
      </c>
      <c r="J852" s="6">
        <f ca="1">板材才數分析.!H852</f>
        <v>-4</v>
      </c>
      <c r="K852" s="6" t="str">
        <f ca="1">板材才數分析.!I852</f>
        <v>AA</v>
      </c>
      <c r="L852" s="6">
        <f ca="1">板材才數分析.!J852</f>
        <v>18</v>
      </c>
      <c r="M852" s="6">
        <f ca="1">板材才數分析.!K852</f>
        <v>0</v>
      </c>
      <c r="N852" s="6">
        <f ca="1">板材才數分析.!L852</f>
        <v>0</v>
      </c>
      <c r="O852" s="6">
        <f ca="1">板材才數分析.!M852</f>
        <v>0</v>
      </c>
      <c r="P852" t="str">
        <f ca="1">表格15[[#This Row],[封邊色號]]</f>
        <v/>
      </c>
      <c r="Q852" s="174" t="str">
        <f ca="1">IF(VLOOKUP(F852,料單!$C:$P,14,FALSE)="","",VLOOKUP(F852,料單!$C:$P,14,FALSE))</f>
        <v>鉸2</v>
      </c>
      <c r="R852" s="174" t="str">
        <f ca="1">IF(VLOOKUP(F852,料單!$C:$Q,15,FALSE)="","",VLOOKUP(F852,料單!$C:$Q,15,FALSE))</f>
        <v/>
      </c>
      <c r="S852" s="174" t="str">
        <f ca="1">IF(VLOOKUP(F852,料單!$C:$R,16,FALSE)="","",VLOOKUP(F852,料單!$C:$R,16,FALSE))</f>
        <v/>
      </c>
      <c r="T852" s="174" t="str">
        <f ca="1">IF(VLOOKUP(F852,料單!$C:$S,17,FALSE)="","",VLOOKUP(F852,料單!$C:$S,17,FALSE))</f>
        <v/>
      </c>
      <c r="U852" s="174" t="str">
        <f ca="1">_xlfn.IFNA(VLOOKUP(VLOOKUP(F852,料單!C:T,18,FALSE),資料庫!AM:AN,2,FALSE),"A")</f>
        <v>A</v>
      </c>
      <c r="V852" s="174">
        <f ca="1">IF(VLOOKUP(F852,料單!C:U,19,FALSE)="","",VLOOKUP(F852,料單!C:U,19,FALSE))</f>
        <v>1</v>
      </c>
      <c r="W852" s="361" t="str">
        <f t="shared" ca="1" si="66"/>
        <v>A</v>
      </c>
      <c r="X852" s="361" t="str">
        <f t="shared" ca="1" si="67"/>
        <v>A</v>
      </c>
      <c r="Y852" s="361" t="str">
        <f t="shared" ca="1" si="68"/>
        <v>A</v>
      </c>
      <c r="Z852" s="361" t="str">
        <f t="shared" ca="1" si="69"/>
        <v>A</v>
      </c>
      <c r="AA852" s="483">
        <f>料單!$K$3</f>
        <v>0</v>
      </c>
      <c r="AB852" s="483" t="str">
        <f>料單!$L$3</f>
        <v>拉、KD</v>
      </c>
    </row>
    <row r="853" spans="1:28" x14ac:dyDescent="0.25">
      <c r="A853" s="174">
        <f t="shared" si="65"/>
        <v>852</v>
      </c>
      <c r="B853" s="174" t="str">
        <f ca="1">料單!$C$1</f>
        <v>2026101401</v>
      </c>
      <c r="C853" s="174">
        <f>料單!$C$2</f>
        <v>0</v>
      </c>
      <c r="D853" s="6">
        <f>板材才數分析.!B853</f>
        <v>29</v>
      </c>
      <c r="E853" s="6">
        <f>板材才數分析.!C853</f>
        <v>0</v>
      </c>
      <c r="F853" s="6">
        <f>板材才數分析.!D853</f>
        <v>29012</v>
      </c>
      <c r="G853" s="6">
        <f ca="1">板材才數分析.!E853</f>
        <v>0</v>
      </c>
      <c r="H853" s="6">
        <f ca="1">板材才數分析.!F853</f>
        <v>0</v>
      </c>
      <c r="I853" s="6" t="str">
        <f ca="1">板材才數分析.!G853</f>
        <v/>
      </c>
      <c r="J853" s="6">
        <f ca="1">板材才數分析.!H853</f>
        <v>0</v>
      </c>
      <c r="K853" s="6" t="str">
        <f ca="1">板材才數分析.!I853</f>
        <v/>
      </c>
      <c r="L853" s="6">
        <f ca="1">板材才數分析.!J853</f>
        <v>0</v>
      </c>
      <c r="M853" s="6">
        <f ca="1">板材才數分析.!K853</f>
        <v>0</v>
      </c>
      <c r="N853" s="6">
        <f ca="1">板材才數分析.!L853</f>
        <v>0</v>
      </c>
      <c r="O853" s="6">
        <f ca="1">板材才數分析.!M853</f>
        <v>0</v>
      </c>
      <c r="P853" t="str">
        <f ca="1">表格15[[#This Row],[封邊色號]]</f>
        <v/>
      </c>
      <c r="Q853" s="174" t="str">
        <f ca="1">IF(VLOOKUP(F853,料單!$C:$P,14,FALSE)="","",VLOOKUP(F853,料單!$C:$P,14,FALSE))</f>
        <v/>
      </c>
      <c r="R853" s="174" t="str">
        <f ca="1">IF(VLOOKUP(F853,料單!$C:$Q,15,FALSE)="","",VLOOKUP(F853,料單!$C:$Q,15,FALSE))</f>
        <v/>
      </c>
      <c r="S853" s="174" t="str">
        <f ca="1">IF(VLOOKUP(F853,料單!$C:$R,16,FALSE)="","",VLOOKUP(F853,料單!$C:$R,16,FALSE))</f>
        <v/>
      </c>
      <c r="T853" s="174" t="str">
        <f ca="1">IF(VLOOKUP(F853,料單!$C:$S,17,FALSE)="","",VLOOKUP(F853,料單!$C:$S,17,FALSE))</f>
        <v/>
      </c>
      <c r="U853" s="174" t="str">
        <f ca="1">_xlfn.IFNA(VLOOKUP(VLOOKUP(F853,料單!C:T,18,FALSE),資料庫!AM:AN,2,FALSE),"A")</f>
        <v>A</v>
      </c>
      <c r="V853" s="174" t="str">
        <f ca="1">IF(VLOOKUP(F853,料單!C:U,19,FALSE)="","",VLOOKUP(F853,料單!C:U,19,FALSE))</f>
        <v/>
      </c>
      <c r="W853" s="361" t="str">
        <f t="shared" ca="1" si="66"/>
        <v/>
      </c>
      <c r="X853" s="361" t="str">
        <f t="shared" ca="1" si="67"/>
        <v/>
      </c>
      <c r="Y853" s="361" t="str">
        <f t="shared" ca="1" si="68"/>
        <v/>
      </c>
      <c r="Z853" s="361" t="str">
        <f t="shared" ca="1" si="69"/>
        <v/>
      </c>
      <c r="AA853" s="483">
        <f>料單!$K$3</f>
        <v>0</v>
      </c>
      <c r="AB853" s="483" t="str">
        <f>料單!$L$3</f>
        <v>拉、KD</v>
      </c>
    </row>
    <row r="854" spans="1:28" x14ac:dyDescent="0.25">
      <c r="A854" s="174">
        <f t="shared" si="65"/>
        <v>853</v>
      </c>
      <c r="B854" s="174" t="str">
        <f ca="1">料單!$C$1</f>
        <v>2026101401</v>
      </c>
      <c r="C854" s="174">
        <f>料單!$C$2</f>
        <v>0</v>
      </c>
      <c r="D854" s="6">
        <f>板材才數分析.!B854</f>
        <v>29</v>
      </c>
      <c r="E854" s="6">
        <f>板材才數分析.!C854</f>
        <v>0</v>
      </c>
      <c r="F854" s="6">
        <f>板材才數分析.!D854</f>
        <v>29013</v>
      </c>
      <c r="G854" s="6">
        <f ca="1">板材才數分析.!E854</f>
        <v>0</v>
      </c>
      <c r="H854" s="6">
        <f ca="1">板材才數分析.!F854</f>
        <v>0</v>
      </c>
      <c r="I854" s="6" t="str">
        <f ca="1">板材才數分析.!G854</f>
        <v/>
      </c>
      <c r="J854" s="6">
        <f ca="1">板材才數分析.!H854</f>
        <v>0</v>
      </c>
      <c r="K854" s="6" t="str">
        <f ca="1">板材才數分析.!I854</f>
        <v/>
      </c>
      <c r="L854" s="6">
        <f ca="1">板材才數分析.!J854</f>
        <v>0</v>
      </c>
      <c r="M854" s="6">
        <f ca="1">板材才數分析.!K854</f>
        <v>0</v>
      </c>
      <c r="N854" s="6">
        <f ca="1">板材才數分析.!L854</f>
        <v>0</v>
      </c>
      <c r="O854" s="6">
        <f ca="1">板材才數分析.!M854</f>
        <v>0</v>
      </c>
      <c r="P854" t="str">
        <f ca="1">表格15[[#This Row],[封邊色號]]</f>
        <v/>
      </c>
      <c r="Q854" s="174" t="str">
        <f ca="1">IF(VLOOKUP(F854,料單!$C:$P,14,FALSE)="","",VLOOKUP(F854,料單!$C:$P,14,FALSE))</f>
        <v/>
      </c>
      <c r="R854" s="174" t="str">
        <f ca="1">IF(VLOOKUP(F854,料單!$C:$Q,15,FALSE)="","",VLOOKUP(F854,料單!$C:$Q,15,FALSE))</f>
        <v/>
      </c>
      <c r="S854" s="174" t="str">
        <f ca="1">IF(VLOOKUP(F854,料單!$C:$R,16,FALSE)="","",VLOOKUP(F854,料單!$C:$R,16,FALSE))</f>
        <v/>
      </c>
      <c r="T854" s="174" t="str">
        <f ca="1">IF(VLOOKUP(F854,料單!$C:$S,17,FALSE)="","",VLOOKUP(F854,料單!$C:$S,17,FALSE))</f>
        <v/>
      </c>
      <c r="U854" s="174" t="str">
        <f ca="1">_xlfn.IFNA(VLOOKUP(VLOOKUP(F854,料單!C:T,18,FALSE),資料庫!AM:AN,2,FALSE),"A")</f>
        <v>A</v>
      </c>
      <c r="V854" s="174" t="str">
        <f ca="1">IF(VLOOKUP(F854,料單!C:U,19,FALSE)="","",VLOOKUP(F854,料單!C:U,19,FALSE))</f>
        <v/>
      </c>
      <c r="W854" s="361" t="str">
        <f t="shared" ca="1" si="66"/>
        <v/>
      </c>
      <c r="X854" s="361" t="str">
        <f t="shared" ca="1" si="67"/>
        <v/>
      </c>
      <c r="Y854" s="361" t="str">
        <f t="shared" ca="1" si="68"/>
        <v/>
      </c>
      <c r="Z854" s="361" t="str">
        <f t="shared" ca="1" si="69"/>
        <v/>
      </c>
      <c r="AA854" s="483">
        <f>料單!$K$3</f>
        <v>0</v>
      </c>
      <c r="AB854" s="483" t="str">
        <f>料單!$L$3</f>
        <v>拉、KD</v>
      </c>
    </row>
    <row r="855" spans="1:28" x14ac:dyDescent="0.25">
      <c r="A855" s="174">
        <f t="shared" si="65"/>
        <v>854</v>
      </c>
      <c r="B855" s="174" t="str">
        <f ca="1">料單!$C$1</f>
        <v>2026101401</v>
      </c>
      <c r="C855" s="174">
        <f>料單!$C$2</f>
        <v>0</v>
      </c>
      <c r="D855" s="6">
        <f>板材才數分析.!B855</f>
        <v>29</v>
      </c>
      <c r="E855" s="6">
        <f>板材才數分析.!C855</f>
        <v>0</v>
      </c>
      <c r="F855" s="6">
        <f>板材才數分析.!D855</f>
        <v>29014</v>
      </c>
      <c r="G855" s="6">
        <f ca="1">板材才數分析.!E855</f>
        <v>0</v>
      </c>
      <c r="H855" s="6">
        <f ca="1">板材才數分析.!F855</f>
        <v>0</v>
      </c>
      <c r="I855" s="6" t="str">
        <f ca="1">板材才數分析.!G855</f>
        <v/>
      </c>
      <c r="J855" s="6">
        <f ca="1">板材才數分析.!H855</f>
        <v>0</v>
      </c>
      <c r="K855" s="6" t="str">
        <f ca="1">板材才數分析.!I855</f>
        <v/>
      </c>
      <c r="L855" s="6">
        <f ca="1">板材才數分析.!J855</f>
        <v>0</v>
      </c>
      <c r="M855" s="6">
        <f ca="1">板材才數分析.!K855</f>
        <v>0</v>
      </c>
      <c r="N855" s="6">
        <f ca="1">板材才數分析.!L855</f>
        <v>0</v>
      </c>
      <c r="O855" s="6">
        <f ca="1">板材才數分析.!M855</f>
        <v>0</v>
      </c>
      <c r="P855" t="str">
        <f ca="1">表格15[[#This Row],[封邊色號]]</f>
        <v/>
      </c>
      <c r="Q855" s="174" t="str">
        <f ca="1">IF(VLOOKUP(F855,料單!$C:$P,14,FALSE)="","",VLOOKUP(F855,料單!$C:$P,14,FALSE))</f>
        <v/>
      </c>
      <c r="R855" s="174" t="str">
        <f ca="1">IF(VLOOKUP(F855,料單!$C:$Q,15,FALSE)="","",VLOOKUP(F855,料單!$C:$Q,15,FALSE))</f>
        <v/>
      </c>
      <c r="S855" s="174" t="str">
        <f ca="1">IF(VLOOKUP(F855,料單!$C:$R,16,FALSE)="","",VLOOKUP(F855,料單!$C:$R,16,FALSE))</f>
        <v/>
      </c>
      <c r="T855" s="174" t="str">
        <f ca="1">IF(VLOOKUP(F855,料單!$C:$S,17,FALSE)="","",VLOOKUP(F855,料單!$C:$S,17,FALSE))</f>
        <v/>
      </c>
      <c r="U855" s="174" t="str">
        <f ca="1">_xlfn.IFNA(VLOOKUP(VLOOKUP(F855,料單!C:T,18,FALSE),資料庫!AM:AN,2,FALSE),"A")</f>
        <v>A</v>
      </c>
      <c r="V855" s="174" t="str">
        <f ca="1">IF(VLOOKUP(F855,料單!C:U,19,FALSE)="","",VLOOKUP(F855,料單!C:U,19,FALSE))</f>
        <v/>
      </c>
      <c r="W855" s="361" t="str">
        <f t="shared" ca="1" si="66"/>
        <v/>
      </c>
      <c r="X855" s="361" t="str">
        <f t="shared" ca="1" si="67"/>
        <v/>
      </c>
      <c r="Y855" s="361" t="str">
        <f t="shared" ca="1" si="68"/>
        <v/>
      </c>
      <c r="Z855" s="361" t="str">
        <f t="shared" ca="1" si="69"/>
        <v/>
      </c>
      <c r="AA855" s="483">
        <f>料單!$K$3</f>
        <v>0</v>
      </c>
      <c r="AB855" s="483" t="str">
        <f>料單!$L$3</f>
        <v>拉、KD</v>
      </c>
    </row>
    <row r="856" spans="1:28" x14ac:dyDescent="0.25">
      <c r="A856" s="174">
        <f t="shared" si="65"/>
        <v>855</v>
      </c>
      <c r="B856" s="174" t="str">
        <f ca="1">料單!$C$1</f>
        <v>2026101401</v>
      </c>
      <c r="C856" s="174">
        <f>料單!$C$2</f>
        <v>0</v>
      </c>
      <c r="D856" s="6">
        <f>板材才數分析.!B856</f>
        <v>29</v>
      </c>
      <c r="E856" s="6">
        <f>板材才數分析.!C856</f>
        <v>0</v>
      </c>
      <c r="F856" s="6">
        <f>板材才數分析.!D856</f>
        <v>29015</v>
      </c>
      <c r="G856" s="6">
        <f ca="1">板材才數分析.!E856</f>
        <v>0</v>
      </c>
      <c r="H856" s="6">
        <f ca="1">板材才數分析.!F856</f>
        <v>0</v>
      </c>
      <c r="I856" s="6" t="str">
        <f ca="1">板材才數分析.!G856</f>
        <v/>
      </c>
      <c r="J856" s="6">
        <f ca="1">板材才數分析.!H856</f>
        <v>0</v>
      </c>
      <c r="K856" s="6" t="str">
        <f ca="1">板材才數分析.!I856</f>
        <v/>
      </c>
      <c r="L856" s="6">
        <f ca="1">板材才數分析.!J856</f>
        <v>0</v>
      </c>
      <c r="M856" s="6">
        <f ca="1">板材才數分析.!K856</f>
        <v>0</v>
      </c>
      <c r="N856" s="6">
        <f ca="1">板材才數分析.!L856</f>
        <v>0</v>
      </c>
      <c r="O856" s="6">
        <f ca="1">板材才數分析.!M856</f>
        <v>0</v>
      </c>
      <c r="P856" t="str">
        <f ca="1">表格15[[#This Row],[封邊色號]]</f>
        <v/>
      </c>
      <c r="Q856" s="174" t="str">
        <f ca="1">IF(VLOOKUP(F856,料單!$C:$P,14,FALSE)="","",VLOOKUP(F856,料單!$C:$P,14,FALSE))</f>
        <v/>
      </c>
      <c r="R856" s="174" t="str">
        <f ca="1">IF(VLOOKUP(F856,料單!$C:$Q,15,FALSE)="","",VLOOKUP(F856,料單!$C:$Q,15,FALSE))</f>
        <v/>
      </c>
      <c r="S856" s="174" t="str">
        <f ca="1">IF(VLOOKUP(F856,料單!$C:$R,16,FALSE)="","",VLOOKUP(F856,料單!$C:$R,16,FALSE))</f>
        <v/>
      </c>
      <c r="T856" s="174" t="str">
        <f ca="1">IF(VLOOKUP(F856,料單!$C:$S,17,FALSE)="","",VLOOKUP(F856,料單!$C:$S,17,FALSE))</f>
        <v/>
      </c>
      <c r="U856" s="174" t="str">
        <f ca="1">_xlfn.IFNA(VLOOKUP(VLOOKUP(F856,料單!C:T,18,FALSE),資料庫!AM:AN,2,FALSE),"A")</f>
        <v>A</v>
      </c>
      <c r="V856" s="174" t="str">
        <f ca="1">IF(VLOOKUP(F856,料單!C:U,19,FALSE)="","",VLOOKUP(F856,料單!C:U,19,FALSE))</f>
        <v/>
      </c>
      <c r="W856" s="361" t="str">
        <f t="shared" ca="1" si="66"/>
        <v/>
      </c>
      <c r="X856" s="361" t="str">
        <f t="shared" ca="1" si="67"/>
        <v/>
      </c>
      <c r="Y856" s="361" t="str">
        <f t="shared" ca="1" si="68"/>
        <v/>
      </c>
      <c r="Z856" s="361" t="str">
        <f t="shared" ca="1" si="69"/>
        <v/>
      </c>
      <c r="AA856" s="483">
        <f>料單!$K$3</f>
        <v>0</v>
      </c>
      <c r="AB856" s="483" t="str">
        <f>料單!$L$3</f>
        <v>拉、KD</v>
      </c>
    </row>
    <row r="857" spans="1:28" x14ac:dyDescent="0.25">
      <c r="A857" s="174">
        <f t="shared" si="65"/>
        <v>856</v>
      </c>
      <c r="B857" s="174" t="str">
        <f ca="1">料單!$C$1</f>
        <v>2026101401</v>
      </c>
      <c r="C857" s="174">
        <f>料單!$C$2</f>
        <v>0</v>
      </c>
      <c r="D857" s="6">
        <f>板材才數分析.!B857</f>
        <v>29</v>
      </c>
      <c r="E857" s="6">
        <f>板材才數分析.!C857</f>
        <v>0</v>
      </c>
      <c r="F857" s="6">
        <f>板材才數分析.!D857</f>
        <v>29016</v>
      </c>
      <c r="G857" s="6">
        <f ca="1">板材才數分析.!E857</f>
        <v>0</v>
      </c>
      <c r="H857" s="6">
        <f ca="1">板材才數分析.!F857</f>
        <v>0</v>
      </c>
      <c r="I857" s="6" t="str">
        <f ca="1">板材才數分析.!G857</f>
        <v/>
      </c>
      <c r="J857" s="6">
        <f ca="1">板材才數分析.!H857</f>
        <v>0</v>
      </c>
      <c r="K857" s="6" t="str">
        <f ca="1">板材才數分析.!I857</f>
        <v/>
      </c>
      <c r="L857" s="6">
        <f ca="1">板材才數分析.!J857</f>
        <v>0</v>
      </c>
      <c r="M857" s="6">
        <f ca="1">板材才數分析.!K857</f>
        <v>0</v>
      </c>
      <c r="N857" s="6">
        <f ca="1">板材才數分析.!L857</f>
        <v>0</v>
      </c>
      <c r="O857" s="6">
        <f ca="1">板材才數分析.!M857</f>
        <v>0</v>
      </c>
      <c r="P857" t="str">
        <f ca="1">表格15[[#This Row],[封邊色號]]</f>
        <v/>
      </c>
      <c r="Q857" s="174" t="str">
        <f ca="1">IF(VLOOKUP(F857,料單!$C:$P,14,FALSE)="","",VLOOKUP(F857,料單!$C:$P,14,FALSE))</f>
        <v/>
      </c>
      <c r="R857" s="174" t="str">
        <f ca="1">IF(VLOOKUP(F857,料單!$C:$Q,15,FALSE)="","",VLOOKUP(F857,料單!$C:$Q,15,FALSE))</f>
        <v/>
      </c>
      <c r="S857" s="174" t="str">
        <f ca="1">IF(VLOOKUP(F857,料單!$C:$R,16,FALSE)="","",VLOOKUP(F857,料單!$C:$R,16,FALSE))</f>
        <v/>
      </c>
      <c r="T857" s="174" t="str">
        <f ca="1">IF(VLOOKUP(F857,料單!$C:$S,17,FALSE)="","",VLOOKUP(F857,料單!$C:$S,17,FALSE))</f>
        <v/>
      </c>
      <c r="U857" s="174" t="str">
        <f ca="1">_xlfn.IFNA(VLOOKUP(VLOOKUP(F857,料單!C:T,18,FALSE),資料庫!AM:AN,2,FALSE),"A")</f>
        <v>A</v>
      </c>
      <c r="V857" s="174" t="str">
        <f ca="1">IF(VLOOKUP(F857,料單!C:U,19,FALSE)="","",VLOOKUP(F857,料單!C:U,19,FALSE))</f>
        <v/>
      </c>
      <c r="W857" s="361" t="str">
        <f t="shared" ca="1" si="66"/>
        <v/>
      </c>
      <c r="X857" s="361" t="str">
        <f t="shared" ca="1" si="67"/>
        <v/>
      </c>
      <c r="Y857" s="361" t="str">
        <f t="shared" ca="1" si="68"/>
        <v/>
      </c>
      <c r="Z857" s="361" t="str">
        <f t="shared" ca="1" si="69"/>
        <v/>
      </c>
      <c r="AA857" s="483">
        <f>料單!$K$3</f>
        <v>0</v>
      </c>
      <c r="AB857" s="483" t="str">
        <f>料單!$L$3</f>
        <v>拉、KD</v>
      </c>
    </row>
    <row r="858" spans="1:28" x14ac:dyDescent="0.25">
      <c r="A858" s="174">
        <f t="shared" si="65"/>
        <v>857</v>
      </c>
      <c r="B858" s="174" t="str">
        <f ca="1">料單!$C$1</f>
        <v>2026101401</v>
      </c>
      <c r="C858" s="174">
        <f>料單!$C$2</f>
        <v>0</v>
      </c>
      <c r="D858" s="6">
        <f>板材才數分析.!B858</f>
        <v>29</v>
      </c>
      <c r="E858" s="6">
        <f>板材才數分析.!C858</f>
        <v>0</v>
      </c>
      <c r="F858" s="6">
        <f>板材才數分析.!D858</f>
        <v>29017</v>
      </c>
      <c r="G858" s="6">
        <f ca="1">板材才數分析.!E858</f>
        <v>0</v>
      </c>
      <c r="H858" s="6">
        <f ca="1">板材才數分析.!F858</f>
        <v>0</v>
      </c>
      <c r="I858" s="6" t="str">
        <f ca="1">板材才數分析.!G858</f>
        <v/>
      </c>
      <c r="J858" s="6">
        <f ca="1">板材才數分析.!H858</f>
        <v>0</v>
      </c>
      <c r="K858" s="6" t="str">
        <f ca="1">板材才數分析.!I858</f>
        <v/>
      </c>
      <c r="L858" s="6">
        <f ca="1">板材才數分析.!J858</f>
        <v>0</v>
      </c>
      <c r="M858" s="6">
        <f ca="1">板材才數分析.!K858</f>
        <v>0</v>
      </c>
      <c r="N858" s="6">
        <f ca="1">板材才數分析.!L858</f>
        <v>0</v>
      </c>
      <c r="O858" s="6">
        <f ca="1">板材才數分析.!M858</f>
        <v>0</v>
      </c>
      <c r="P858" t="str">
        <f ca="1">表格15[[#This Row],[封邊色號]]</f>
        <v/>
      </c>
      <c r="Q858" s="174" t="str">
        <f ca="1">IF(VLOOKUP(F858,料單!$C:$P,14,FALSE)="","",VLOOKUP(F858,料單!$C:$P,14,FALSE))</f>
        <v/>
      </c>
      <c r="R858" s="174" t="str">
        <f ca="1">IF(VLOOKUP(F858,料單!$C:$Q,15,FALSE)="","",VLOOKUP(F858,料單!$C:$Q,15,FALSE))</f>
        <v/>
      </c>
      <c r="S858" s="174" t="str">
        <f ca="1">IF(VLOOKUP(F858,料單!$C:$R,16,FALSE)="","",VLOOKUP(F858,料單!$C:$R,16,FALSE))</f>
        <v/>
      </c>
      <c r="T858" s="174" t="str">
        <f ca="1">IF(VLOOKUP(F858,料單!$C:$S,17,FALSE)="","",VLOOKUP(F858,料單!$C:$S,17,FALSE))</f>
        <v/>
      </c>
      <c r="U858" s="174" t="str">
        <f ca="1">_xlfn.IFNA(VLOOKUP(VLOOKUP(F858,料單!C:T,18,FALSE),資料庫!AM:AN,2,FALSE),"A")</f>
        <v>A</v>
      </c>
      <c r="V858" s="174" t="str">
        <f ca="1">IF(VLOOKUP(F858,料單!C:U,19,FALSE)="","",VLOOKUP(F858,料單!C:U,19,FALSE))</f>
        <v/>
      </c>
      <c r="W858" s="361" t="str">
        <f t="shared" ca="1" si="66"/>
        <v/>
      </c>
      <c r="X858" s="361" t="str">
        <f t="shared" ca="1" si="67"/>
        <v/>
      </c>
      <c r="Y858" s="361" t="str">
        <f t="shared" ca="1" si="68"/>
        <v/>
      </c>
      <c r="Z858" s="361" t="str">
        <f t="shared" ca="1" si="69"/>
        <v/>
      </c>
      <c r="AA858" s="483">
        <f>料單!$K$3</f>
        <v>0</v>
      </c>
      <c r="AB858" s="483" t="str">
        <f>料單!$L$3</f>
        <v>拉、KD</v>
      </c>
    </row>
    <row r="859" spans="1:28" x14ac:dyDescent="0.25">
      <c r="A859" s="174">
        <f t="shared" si="65"/>
        <v>858</v>
      </c>
      <c r="B859" s="174" t="str">
        <f ca="1">料單!$C$1</f>
        <v>2026101401</v>
      </c>
      <c r="C859" s="174">
        <f>料單!$C$2</f>
        <v>0</v>
      </c>
      <c r="D859" s="6">
        <f>板材才數分析.!B859</f>
        <v>29</v>
      </c>
      <c r="E859" s="6">
        <f>板材才數分析.!C859</f>
        <v>0</v>
      </c>
      <c r="F859" s="6">
        <f>板材才數分析.!D859</f>
        <v>29018</v>
      </c>
      <c r="G859" s="6">
        <f ca="1">板材才數分析.!E859</f>
        <v>0</v>
      </c>
      <c r="H859" s="6">
        <f ca="1">板材才數分析.!F859</f>
        <v>0</v>
      </c>
      <c r="I859" s="6" t="str">
        <f ca="1">板材才數分析.!G859</f>
        <v/>
      </c>
      <c r="J859" s="6">
        <f ca="1">板材才數分析.!H859</f>
        <v>0</v>
      </c>
      <c r="K859" s="6" t="str">
        <f ca="1">板材才數分析.!I859</f>
        <v/>
      </c>
      <c r="L859" s="6">
        <f ca="1">板材才數分析.!J859</f>
        <v>0</v>
      </c>
      <c r="M859" s="6">
        <f ca="1">板材才數分析.!K859</f>
        <v>0</v>
      </c>
      <c r="N859" s="6">
        <f ca="1">板材才數分析.!L859</f>
        <v>0</v>
      </c>
      <c r="O859" s="6">
        <f ca="1">板材才數分析.!M859</f>
        <v>0</v>
      </c>
      <c r="P859" t="str">
        <f ca="1">表格15[[#This Row],[封邊色號]]</f>
        <v/>
      </c>
      <c r="Q859" s="174" t="str">
        <f ca="1">IF(VLOOKUP(F859,料單!$C:$P,14,FALSE)="","",VLOOKUP(F859,料單!$C:$P,14,FALSE))</f>
        <v/>
      </c>
      <c r="R859" s="174" t="str">
        <f ca="1">IF(VLOOKUP(F859,料單!$C:$Q,15,FALSE)="","",VLOOKUP(F859,料單!$C:$Q,15,FALSE))</f>
        <v/>
      </c>
      <c r="S859" s="174" t="str">
        <f ca="1">IF(VLOOKUP(F859,料單!$C:$R,16,FALSE)="","",VLOOKUP(F859,料單!$C:$R,16,FALSE))</f>
        <v/>
      </c>
      <c r="T859" s="174" t="str">
        <f ca="1">IF(VLOOKUP(F859,料單!$C:$S,17,FALSE)="","",VLOOKUP(F859,料單!$C:$S,17,FALSE))</f>
        <v/>
      </c>
      <c r="U859" s="174" t="str">
        <f ca="1">_xlfn.IFNA(VLOOKUP(VLOOKUP(F859,料單!C:T,18,FALSE),資料庫!AM:AN,2,FALSE),"A")</f>
        <v>A</v>
      </c>
      <c r="V859" s="174" t="str">
        <f ca="1">IF(VLOOKUP(F859,料單!C:U,19,FALSE)="","",VLOOKUP(F859,料單!C:U,19,FALSE))</f>
        <v/>
      </c>
      <c r="W859" s="361" t="str">
        <f t="shared" ca="1" si="66"/>
        <v/>
      </c>
      <c r="X859" s="361" t="str">
        <f t="shared" ca="1" si="67"/>
        <v/>
      </c>
      <c r="Y859" s="361" t="str">
        <f t="shared" ca="1" si="68"/>
        <v/>
      </c>
      <c r="Z859" s="361" t="str">
        <f t="shared" ca="1" si="69"/>
        <v/>
      </c>
      <c r="AA859" s="483">
        <f>料單!$K$3</f>
        <v>0</v>
      </c>
      <c r="AB859" s="483" t="str">
        <f>料單!$L$3</f>
        <v>拉、KD</v>
      </c>
    </row>
    <row r="860" spans="1:28" x14ac:dyDescent="0.25">
      <c r="A860" s="174">
        <f t="shared" si="65"/>
        <v>859</v>
      </c>
      <c r="B860" s="174" t="str">
        <f ca="1">料單!$C$1</f>
        <v>2026101401</v>
      </c>
      <c r="C860" s="174">
        <f>料單!$C$2</f>
        <v>0</v>
      </c>
      <c r="D860" s="6">
        <f>板材才數分析.!B860</f>
        <v>29</v>
      </c>
      <c r="E860" s="6">
        <f>板材才數分析.!C860</f>
        <v>0</v>
      </c>
      <c r="F860" s="6">
        <f>板材才數分析.!D860</f>
        <v>29019</v>
      </c>
      <c r="G860" s="6">
        <f ca="1">板材才數分析.!E860</f>
        <v>0</v>
      </c>
      <c r="H860" s="6">
        <f ca="1">板材才數分析.!F860</f>
        <v>0</v>
      </c>
      <c r="I860" s="6" t="str">
        <f ca="1">板材才數分析.!G860</f>
        <v/>
      </c>
      <c r="J860" s="6">
        <f ca="1">板材才數分析.!H860</f>
        <v>0</v>
      </c>
      <c r="K860" s="6" t="str">
        <f ca="1">板材才數分析.!I860</f>
        <v/>
      </c>
      <c r="L860" s="6">
        <f ca="1">板材才數分析.!J860</f>
        <v>0</v>
      </c>
      <c r="M860" s="6">
        <f ca="1">板材才數分析.!K860</f>
        <v>0</v>
      </c>
      <c r="N860" s="6">
        <f ca="1">板材才數分析.!L860</f>
        <v>0</v>
      </c>
      <c r="O860" s="6">
        <f ca="1">板材才數分析.!M860</f>
        <v>0</v>
      </c>
      <c r="P860" t="str">
        <f ca="1">表格15[[#This Row],[封邊色號]]</f>
        <v/>
      </c>
      <c r="Q860" s="174" t="str">
        <f ca="1">IF(VLOOKUP(F860,料單!$C:$P,14,FALSE)="","",VLOOKUP(F860,料單!$C:$P,14,FALSE))</f>
        <v/>
      </c>
      <c r="R860" s="174" t="str">
        <f ca="1">IF(VLOOKUP(F860,料單!$C:$Q,15,FALSE)="","",VLOOKUP(F860,料單!$C:$Q,15,FALSE))</f>
        <v/>
      </c>
      <c r="S860" s="174" t="str">
        <f ca="1">IF(VLOOKUP(F860,料單!$C:$R,16,FALSE)="","",VLOOKUP(F860,料單!$C:$R,16,FALSE))</f>
        <v/>
      </c>
      <c r="T860" s="174" t="str">
        <f ca="1">IF(VLOOKUP(F860,料單!$C:$S,17,FALSE)="","",VLOOKUP(F860,料單!$C:$S,17,FALSE))</f>
        <v/>
      </c>
      <c r="U860" s="174" t="str">
        <f ca="1">_xlfn.IFNA(VLOOKUP(VLOOKUP(F860,料單!C:T,18,FALSE),資料庫!AM:AN,2,FALSE),"A")</f>
        <v>A</v>
      </c>
      <c r="V860" s="174" t="str">
        <f ca="1">IF(VLOOKUP(F860,料單!C:U,19,FALSE)="","",VLOOKUP(F860,料單!C:U,19,FALSE))</f>
        <v/>
      </c>
      <c r="W860" s="361" t="str">
        <f t="shared" ca="1" si="66"/>
        <v/>
      </c>
      <c r="X860" s="361" t="str">
        <f t="shared" ca="1" si="67"/>
        <v/>
      </c>
      <c r="Y860" s="361" t="str">
        <f t="shared" ca="1" si="68"/>
        <v/>
      </c>
      <c r="Z860" s="361" t="str">
        <f t="shared" ca="1" si="69"/>
        <v/>
      </c>
      <c r="AA860" s="483">
        <f>料單!$K$3</f>
        <v>0</v>
      </c>
      <c r="AB860" s="483" t="str">
        <f>料單!$L$3</f>
        <v>拉、KD</v>
      </c>
    </row>
    <row r="861" spans="1:28" x14ac:dyDescent="0.25">
      <c r="A861" s="174">
        <f t="shared" si="65"/>
        <v>860</v>
      </c>
      <c r="B861" s="174" t="str">
        <f ca="1">料單!$C$1</f>
        <v>2026101401</v>
      </c>
      <c r="C861" s="174">
        <f>料單!$C$2</f>
        <v>0</v>
      </c>
      <c r="D861" s="6">
        <f>板材才數分析.!B861</f>
        <v>29</v>
      </c>
      <c r="E861" s="6">
        <f>板材才數分析.!C861</f>
        <v>0</v>
      </c>
      <c r="F861" s="6">
        <f>板材才數分析.!D861</f>
        <v>29020</v>
      </c>
      <c r="G861" s="6">
        <f ca="1">板材才數分析.!E861</f>
        <v>0</v>
      </c>
      <c r="H861" s="6">
        <f ca="1">板材才數分析.!F861</f>
        <v>0</v>
      </c>
      <c r="I861" s="6" t="str">
        <f ca="1">板材才數分析.!G861</f>
        <v/>
      </c>
      <c r="J861" s="6">
        <f ca="1">板材才數分析.!H861</f>
        <v>0</v>
      </c>
      <c r="K861" s="6" t="str">
        <f ca="1">板材才數分析.!I861</f>
        <v/>
      </c>
      <c r="L861" s="6">
        <f ca="1">板材才數分析.!J861</f>
        <v>0</v>
      </c>
      <c r="M861" s="6">
        <f ca="1">板材才數分析.!K861</f>
        <v>0</v>
      </c>
      <c r="N861" s="6" t="str">
        <f ca="1">板材才數分析.!L861</f>
        <v/>
      </c>
      <c r="O861" s="6">
        <f ca="1">板材才數分析.!M861</f>
        <v>0</v>
      </c>
      <c r="P861" t="str">
        <f ca="1">表格15[[#This Row],[封邊色號]]</f>
        <v/>
      </c>
      <c r="Q861" s="174" t="str">
        <f ca="1">IF(VLOOKUP(F861,料單!$C:$P,14,FALSE)="","",VLOOKUP(F861,料單!$C:$P,14,FALSE))</f>
        <v/>
      </c>
      <c r="R861" s="174" t="str">
        <f ca="1">IF(VLOOKUP(F861,料單!$C:$Q,15,FALSE)="","",VLOOKUP(F861,料單!$C:$Q,15,FALSE))</f>
        <v/>
      </c>
      <c r="S861" s="174" t="str">
        <f ca="1">IF(VLOOKUP(F861,料單!$C:$R,16,FALSE)="","",VLOOKUP(F861,料單!$C:$R,16,FALSE))</f>
        <v/>
      </c>
      <c r="T861" s="174" t="str">
        <f ca="1">IF(VLOOKUP(F861,料單!$C:$S,17,FALSE)="","",VLOOKUP(F861,料單!$C:$S,17,FALSE))</f>
        <v/>
      </c>
      <c r="U861" s="174" t="str">
        <f ca="1">_xlfn.IFNA(VLOOKUP(VLOOKUP(F861,料單!C:T,18,FALSE),資料庫!AM:AN,2,FALSE),"A")</f>
        <v>A</v>
      </c>
      <c r="V861" s="174" t="str">
        <f ca="1">IF(VLOOKUP(F861,料單!C:U,19,FALSE)="","",VLOOKUP(F861,料單!C:U,19,FALSE))</f>
        <v/>
      </c>
      <c r="W861" s="361" t="str">
        <f t="shared" ca="1" si="66"/>
        <v/>
      </c>
      <c r="X861" s="361" t="str">
        <f t="shared" ca="1" si="67"/>
        <v/>
      </c>
      <c r="Y861" s="361" t="str">
        <f t="shared" ca="1" si="68"/>
        <v/>
      </c>
      <c r="Z861" s="361" t="str">
        <f t="shared" ca="1" si="69"/>
        <v/>
      </c>
      <c r="AA861" s="483">
        <f>料單!$K$3</f>
        <v>0</v>
      </c>
      <c r="AB861" s="483" t="str">
        <f>料單!$L$3</f>
        <v>拉、KD</v>
      </c>
    </row>
    <row r="862" spans="1:28" x14ac:dyDescent="0.25">
      <c r="A862" s="174">
        <f t="shared" si="65"/>
        <v>861</v>
      </c>
      <c r="B862" s="174" t="str">
        <f ca="1">料單!$C$1</f>
        <v>2026101401</v>
      </c>
      <c r="C862" s="174">
        <f>料單!$C$2</f>
        <v>0</v>
      </c>
      <c r="D862" s="6">
        <f>板材才數分析.!B862</f>
        <v>29</v>
      </c>
      <c r="E862" s="6">
        <f>板材才數分析.!C862</f>
        <v>0</v>
      </c>
      <c r="F862" s="6">
        <f>板材才數分析.!D862</f>
        <v>29021</v>
      </c>
      <c r="G862" s="6">
        <f ca="1">板材才數分析.!E862</f>
        <v>0</v>
      </c>
      <c r="H862" s="6">
        <f ca="1">板材才數分析.!F862</f>
        <v>0</v>
      </c>
      <c r="I862" s="6" t="str">
        <f ca="1">板材才數分析.!G862</f>
        <v/>
      </c>
      <c r="J862" s="6">
        <f ca="1">板材才數分析.!H862</f>
        <v>0</v>
      </c>
      <c r="K862" s="6" t="str">
        <f ca="1">板材才數分析.!I862</f>
        <v/>
      </c>
      <c r="L862" s="6">
        <f ca="1">板材才數分析.!J862</f>
        <v>0</v>
      </c>
      <c r="M862" s="6">
        <f ca="1">板材才數分析.!K862</f>
        <v>0</v>
      </c>
      <c r="N862" s="6" t="str">
        <f ca="1">板材才數分析.!L862</f>
        <v/>
      </c>
      <c r="O862" s="6">
        <f ca="1">板材才數分析.!M862</f>
        <v>0</v>
      </c>
      <c r="P862" t="str">
        <f ca="1">表格15[[#This Row],[封邊色號]]</f>
        <v/>
      </c>
      <c r="Q862" s="174" t="str">
        <f ca="1">IF(VLOOKUP(F862,料單!$C:$P,14,FALSE)="","",VLOOKUP(F862,料單!$C:$P,14,FALSE))</f>
        <v/>
      </c>
      <c r="R862" s="174" t="str">
        <f ca="1">IF(VLOOKUP(F862,料單!$C:$Q,15,FALSE)="","",VLOOKUP(F862,料單!$C:$Q,15,FALSE))</f>
        <v/>
      </c>
      <c r="S862" s="174" t="str">
        <f ca="1">IF(VLOOKUP(F862,料單!$C:$R,16,FALSE)="","",VLOOKUP(F862,料單!$C:$R,16,FALSE))</f>
        <v/>
      </c>
      <c r="T862" s="174" t="str">
        <f ca="1">IF(VLOOKUP(F862,料單!$C:$S,17,FALSE)="","",VLOOKUP(F862,料單!$C:$S,17,FALSE))</f>
        <v/>
      </c>
      <c r="U862" s="174" t="str">
        <f ca="1">_xlfn.IFNA(VLOOKUP(VLOOKUP(F862,料單!C:T,18,FALSE),資料庫!AM:AN,2,FALSE),"A")</f>
        <v>A</v>
      </c>
      <c r="V862" s="174" t="str">
        <f ca="1">IF(VLOOKUP(F862,料單!C:U,19,FALSE)="","",VLOOKUP(F862,料單!C:U,19,FALSE))</f>
        <v/>
      </c>
      <c r="W862" s="361" t="str">
        <f t="shared" ca="1" si="66"/>
        <v/>
      </c>
      <c r="X862" s="361" t="str">
        <f t="shared" ca="1" si="67"/>
        <v/>
      </c>
      <c r="Y862" s="361" t="str">
        <f t="shared" ca="1" si="68"/>
        <v/>
      </c>
      <c r="Z862" s="361" t="str">
        <f t="shared" ca="1" si="69"/>
        <v/>
      </c>
      <c r="AA862" s="483">
        <f>料單!$K$3</f>
        <v>0</v>
      </c>
      <c r="AB862" s="483" t="str">
        <f>料單!$L$3</f>
        <v>拉、KD</v>
      </c>
    </row>
    <row r="863" spans="1:28" x14ac:dyDescent="0.25">
      <c r="A863" s="174">
        <f t="shared" si="65"/>
        <v>862</v>
      </c>
      <c r="B863" s="174" t="str">
        <f ca="1">料單!$C$1</f>
        <v>2026101401</v>
      </c>
      <c r="C863" s="174">
        <f>料單!$C$2</f>
        <v>0</v>
      </c>
      <c r="D863" s="6">
        <f>板材才數分析.!B863</f>
        <v>29</v>
      </c>
      <c r="E863" s="6">
        <f>板材才數分析.!C863</f>
        <v>0</v>
      </c>
      <c r="F863" s="6">
        <f>板材才數分析.!D863</f>
        <v>29022</v>
      </c>
      <c r="G863" s="6">
        <f ca="1">板材才數分析.!E863</f>
        <v>0</v>
      </c>
      <c r="H863" s="6">
        <f ca="1">板材才數分析.!F863</f>
        <v>0</v>
      </c>
      <c r="I863" s="6" t="str">
        <f ca="1">板材才數分析.!G863</f>
        <v/>
      </c>
      <c r="J863" s="6">
        <f ca="1">板材才數分析.!H863</f>
        <v>0</v>
      </c>
      <c r="K863" s="6" t="str">
        <f ca="1">板材才數分析.!I863</f>
        <v/>
      </c>
      <c r="L863" s="6">
        <f ca="1">板材才數分析.!J863</f>
        <v>0</v>
      </c>
      <c r="M863" s="6">
        <f ca="1">板材才數分析.!K863</f>
        <v>0</v>
      </c>
      <c r="N863" s="6" t="str">
        <f ca="1">板材才數分析.!L863</f>
        <v/>
      </c>
      <c r="O863" s="6">
        <f ca="1">板材才數分析.!M863</f>
        <v>0</v>
      </c>
      <c r="P863" t="str">
        <f ca="1">表格15[[#This Row],[封邊色號]]</f>
        <v/>
      </c>
      <c r="Q863" s="174" t="str">
        <f ca="1">IF(VLOOKUP(F863,料單!$C:$P,14,FALSE)="","",VLOOKUP(F863,料單!$C:$P,14,FALSE))</f>
        <v/>
      </c>
      <c r="R863" s="174" t="str">
        <f ca="1">IF(VLOOKUP(F863,料單!$C:$Q,15,FALSE)="","",VLOOKUP(F863,料單!$C:$Q,15,FALSE))</f>
        <v/>
      </c>
      <c r="S863" s="174" t="str">
        <f ca="1">IF(VLOOKUP(F863,料單!$C:$R,16,FALSE)="","",VLOOKUP(F863,料單!$C:$R,16,FALSE))</f>
        <v/>
      </c>
      <c r="T863" s="174" t="str">
        <f ca="1">IF(VLOOKUP(F863,料單!$C:$S,17,FALSE)="","",VLOOKUP(F863,料單!$C:$S,17,FALSE))</f>
        <v/>
      </c>
      <c r="U863" s="174" t="str">
        <f ca="1">_xlfn.IFNA(VLOOKUP(VLOOKUP(F863,料單!C:T,18,FALSE),資料庫!AM:AN,2,FALSE),"A")</f>
        <v>A</v>
      </c>
      <c r="V863" s="174" t="str">
        <f ca="1">IF(VLOOKUP(F863,料單!C:U,19,FALSE)="","",VLOOKUP(F863,料單!C:U,19,FALSE))</f>
        <v/>
      </c>
      <c r="W863" s="361" t="str">
        <f t="shared" ca="1" si="66"/>
        <v/>
      </c>
      <c r="X863" s="361" t="str">
        <f t="shared" ca="1" si="67"/>
        <v/>
      </c>
      <c r="Y863" s="361" t="str">
        <f t="shared" ca="1" si="68"/>
        <v/>
      </c>
      <c r="Z863" s="361" t="str">
        <f t="shared" ca="1" si="69"/>
        <v/>
      </c>
      <c r="AA863" s="483">
        <f>料單!$K$3</f>
        <v>0</v>
      </c>
      <c r="AB863" s="483" t="str">
        <f>料單!$L$3</f>
        <v>拉、KD</v>
      </c>
    </row>
    <row r="864" spans="1:28" x14ac:dyDescent="0.25">
      <c r="A864" s="174">
        <f t="shared" si="65"/>
        <v>863</v>
      </c>
      <c r="B864" s="174" t="str">
        <f ca="1">料單!$C$1</f>
        <v>2026101401</v>
      </c>
      <c r="C864" s="174">
        <f>料單!$C$2</f>
        <v>0</v>
      </c>
      <c r="D864" s="6">
        <f>板材才數分析.!B864</f>
        <v>29</v>
      </c>
      <c r="E864" s="6">
        <f>板材才數分析.!C864</f>
        <v>0</v>
      </c>
      <c r="F864" s="6">
        <f>板材才數分析.!D864</f>
        <v>29023</v>
      </c>
      <c r="G864" s="6">
        <f ca="1">板材才數分析.!E864</f>
        <v>0</v>
      </c>
      <c r="H864" s="6">
        <f ca="1">板材才數分析.!F864</f>
        <v>0</v>
      </c>
      <c r="I864" s="6" t="str">
        <f ca="1">板材才數分析.!G864</f>
        <v/>
      </c>
      <c r="J864" s="6">
        <f ca="1">板材才數分析.!H864</f>
        <v>0</v>
      </c>
      <c r="K864" s="6" t="str">
        <f ca="1">板材才數分析.!I864</f>
        <v/>
      </c>
      <c r="L864" s="6">
        <f ca="1">板材才數分析.!J864</f>
        <v>0</v>
      </c>
      <c r="M864" s="6">
        <f ca="1">板材才數分析.!K864</f>
        <v>0</v>
      </c>
      <c r="N864" s="6" t="str">
        <f ca="1">板材才數分析.!L864</f>
        <v/>
      </c>
      <c r="O864" s="6">
        <f ca="1">板材才數分析.!M864</f>
        <v>0</v>
      </c>
      <c r="P864" t="str">
        <f ca="1">表格15[[#This Row],[封邊色號]]</f>
        <v/>
      </c>
      <c r="Q864" s="174" t="str">
        <f ca="1">IF(VLOOKUP(F864,料單!$C:$P,14,FALSE)="","",VLOOKUP(F864,料單!$C:$P,14,FALSE))</f>
        <v/>
      </c>
      <c r="R864" s="174" t="str">
        <f ca="1">IF(VLOOKUP(F864,料單!$C:$Q,15,FALSE)="","",VLOOKUP(F864,料單!$C:$Q,15,FALSE))</f>
        <v/>
      </c>
      <c r="S864" s="174" t="str">
        <f ca="1">IF(VLOOKUP(F864,料單!$C:$R,16,FALSE)="","",VLOOKUP(F864,料單!$C:$R,16,FALSE))</f>
        <v/>
      </c>
      <c r="T864" s="174" t="str">
        <f ca="1">IF(VLOOKUP(F864,料單!$C:$S,17,FALSE)="","",VLOOKUP(F864,料單!$C:$S,17,FALSE))</f>
        <v/>
      </c>
      <c r="U864" s="174" t="str">
        <f ca="1">_xlfn.IFNA(VLOOKUP(VLOOKUP(F864,料單!C:T,18,FALSE),資料庫!AM:AN,2,FALSE),"A")</f>
        <v>A</v>
      </c>
      <c r="V864" s="174" t="str">
        <f ca="1">IF(VLOOKUP(F864,料單!C:U,19,FALSE)="","",VLOOKUP(F864,料單!C:U,19,FALSE))</f>
        <v/>
      </c>
      <c r="W864" s="361" t="str">
        <f t="shared" ca="1" si="66"/>
        <v/>
      </c>
      <c r="X864" s="361" t="str">
        <f t="shared" ca="1" si="67"/>
        <v/>
      </c>
      <c r="Y864" s="361" t="str">
        <f t="shared" ca="1" si="68"/>
        <v/>
      </c>
      <c r="Z864" s="361" t="str">
        <f t="shared" ca="1" si="69"/>
        <v/>
      </c>
      <c r="AA864" s="483">
        <f>料單!$K$3</f>
        <v>0</v>
      </c>
      <c r="AB864" s="483" t="str">
        <f>料單!$L$3</f>
        <v>拉、KD</v>
      </c>
    </row>
    <row r="865" spans="1:28" x14ac:dyDescent="0.25">
      <c r="A865" s="174">
        <f t="shared" si="65"/>
        <v>864</v>
      </c>
      <c r="B865" s="174" t="str">
        <f ca="1">料單!$C$1</f>
        <v>2026101401</v>
      </c>
      <c r="C865" s="174">
        <f>料單!$C$2</f>
        <v>0</v>
      </c>
      <c r="D865" s="6">
        <f>板材才數分析.!B865</f>
        <v>29</v>
      </c>
      <c r="E865" s="6">
        <f>板材才數分析.!C865</f>
        <v>0</v>
      </c>
      <c r="F865" s="6">
        <f>板材才數分析.!D865</f>
        <v>29024</v>
      </c>
      <c r="G865" s="6">
        <f ca="1">板材才數分析.!E865</f>
        <v>0</v>
      </c>
      <c r="H865" s="6">
        <f ca="1">板材才數分析.!F865</f>
        <v>0</v>
      </c>
      <c r="I865" s="6" t="str">
        <f ca="1">板材才數分析.!G865</f>
        <v/>
      </c>
      <c r="J865" s="6">
        <f ca="1">板材才數分析.!H865</f>
        <v>0</v>
      </c>
      <c r="K865" s="6" t="str">
        <f ca="1">板材才數分析.!I865</f>
        <v/>
      </c>
      <c r="L865" s="6">
        <f ca="1">板材才數分析.!J865</f>
        <v>0</v>
      </c>
      <c r="M865" s="6">
        <f ca="1">板材才數分析.!K865</f>
        <v>0</v>
      </c>
      <c r="N865" s="6" t="str">
        <f ca="1">板材才數分析.!L865</f>
        <v/>
      </c>
      <c r="O865" s="6">
        <f ca="1">板材才數分析.!M865</f>
        <v>0</v>
      </c>
      <c r="P865" t="str">
        <f ca="1">表格15[[#This Row],[封邊色號]]</f>
        <v/>
      </c>
      <c r="Q865" s="174" t="str">
        <f ca="1">IF(VLOOKUP(F865,料單!$C:$P,14,FALSE)="","",VLOOKUP(F865,料單!$C:$P,14,FALSE))</f>
        <v/>
      </c>
      <c r="R865" s="174" t="str">
        <f ca="1">IF(VLOOKUP(F865,料單!$C:$Q,15,FALSE)="","",VLOOKUP(F865,料單!$C:$Q,15,FALSE))</f>
        <v/>
      </c>
      <c r="S865" s="174" t="str">
        <f ca="1">IF(VLOOKUP(F865,料單!$C:$R,16,FALSE)="","",VLOOKUP(F865,料單!$C:$R,16,FALSE))</f>
        <v/>
      </c>
      <c r="T865" s="174" t="str">
        <f ca="1">IF(VLOOKUP(F865,料單!$C:$S,17,FALSE)="","",VLOOKUP(F865,料單!$C:$S,17,FALSE))</f>
        <v/>
      </c>
      <c r="U865" s="174" t="str">
        <f ca="1">_xlfn.IFNA(VLOOKUP(VLOOKUP(F865,料單!C:T,18,FALSE),資料庫!AM:AN,2,FALSE),"A")</f>
        <v>A</v>
      </c>
      <c r="V865" s="174" t="str">
        <f ca="1">IF(VLOOKUP(F865,料單!C:U,19,FALSE)="","",VLOOKUP(F865,料單!C:U,19,FALSE))</f>
        <v/>
      </c>
      <c r="W865" s="361" t="str">
        <f t="shared" ca="1" si="66"/>
        <v/>
      </c>
      <c r="X865" s="361" t="str">
        <f t="shared" ca="1" si="67"/>
        <v/>
      </c>
      <c r="Y865" s="361" t="str">
        <f t="shared" ca="1" si="68"/>
        <v/>
      </c>
      <c r="Z865" s="361" t="str">
        <f t="shared" ca="1" si="69"/>
        <v/>
      </c>
      <c r="AA865" s="483">
        <f>料單!$K$3</f>
        <v>0</v>
      </c>
      <c r="AB865" s="483" t="str">
        <f>料單!$L$3</f>
        <v>拉、KD</v>
      </c>
    </row>
    <row r="866" spans="1:28" x14ac:dyDescent="0.25">
      <c r="A866" s="174">
        <f t="shared" si="65"/>
        <v>865</v>
      </c>
      <c r="B866" s="174" t="str">
        <f ca="1">料單!$C$1</f>
        <v>2026101401</v>
      </c>
      <c r="C866" s="174">
        <f>料單!$C$2</f>
        <v>0</v>
      </c>
      <c r="D866" s="6">
        <f>板材才數分析.!B866</f>
        <v>29</v>
      </c>
      <c r="E866" s="6">
        <f>板材才數分析.!C866</f>
        <v>0</v>
      </c>
      <c r="F866" s="6">
        <f>板材才數分析.!D866</f>
        <v>29025</v>
      </c>
      <c r="G866" s="6">
        <f ca="1">板材才數分析.!E866</f>
        <v>0</v>
      </c>
      <c r="H866" s="6">
        <f ca="1">板材才數分析.!F866</f>
        <v>0</v>
      </c>
      <c r="I866" s="6" t="str">
        <f ca="1">板材才數分析.!G866</f>
        <v/>
      </c>
      <c r="J866" s="6">
        <f ca="1">板材才數分析.!H866</f>
        <v>0</v>
      </c>
      <c r="K866" s="6" t="str">
        <f ca="1">板材才數分析.!I866</f>
        <v/>
      </c>
      <c r="L866" s="6">
        <f ca="1">板材才數分析.!J866</f>
        <v>0</v>
      </c>
      <c r="M866" s="6">
        <f ca="1">板材才數分析.!K866</f>
        <v>0</v>
      </c>
      <c r="N866" s="6" t="str">
        <f ca="1">板材才數分析.!L866</f>
        <v/>
      </c>
      <c r="O866" s="6">
        <f ca="1">板材才數分析.!M866</f>
        <v>0</v>
      </c>
      <c r="P866" t="str">
        <f ca="1">表格15[[#This Row],[封邊色號]]</f>
        <v/>
      </c>
      <c r="Q866" s="174" t="str">
        <f ca="1">IF(VLOOKUP(F866,料單!$C:$P,14,FALSE)="","",VLOOKUP(F866,料單!$C:$P,14,FALSE))</f>
        <v/>
      </c>
      <c r="R866" s="174" t="str">
        <f ca="1">IF(VLOOKUP(F866,料單!$C:$Q,15,FALSE)="","",VLOOKUP(F866,料單!$C:$Q,15,FALSE))</f>
        <v/>
      </c>
      <c r="S866" s="174" t="str">
        <f ca="1">IF(VLOOKUP(F866,料單!$C:$R,16,FALSE)="","",VLOOKUP(F866,料單!$C:$R,16,FALSE))</f>
        <v/>
      </c>
      <c r="T866" s="174" t="str">
        <f ca="1">IF(VLOOKUP(F866,料單!$C:$S,17,FALSE)="","",VLOOKUP(F866,料單!$C:$S,17,FALSE))</f>
        <v/>
      </c>
      <c r="U866" s="174" t="str">
        <f ca="1">_xlfn.IFNA(VLOOKUP(VLOOKUP(F866,料單!C:T,18,FALSE),資料庫!AM:AN,2,FALSE),"A")</f>
        <v>A</v>
      </c>
      <c r="V866" s="174" t="str">
        <f ca="1">IF(VLOOKUP(F866,料單!C:U,19,FALSE)="","",VLOOKUP(F866,料單!C:U,19,FALSE))</f>
        <v/>
      </c>
      <c r="W866" s="361" t="str">
        <f t="shared" ca="1" si="66"/>
        <v/>
      </c>
      <c r="X866" s="361" t="str">
        <f t="shared" ca="1" si="67"/>
        <v/>
      </c>
      <c r="Y866" s="361" t="str">
        <f t="shared" ca="1" si="68"/>
        <v/>
      </c>
      <c r="Z866" s="361" t="str">
        <f t="shared" ca="1" si="69"/>
        <v/>
      </c>
      <c r="AA866" s="483">
        <f>料單!$K$3</f>
        <v>0</v>
      </c>
      <c r="AB866" s="483" t="str">
        <f>料單!$L$3</f>
        <v>拉、KD</v>
      </c>
    </row>
    <row r="867" spans="1:28" x14ac:dyDescent="0.25">
      <c r="A867" s="174">
        <f t="shared" si="65"/>
        <v>866</v>
      </c>
      <c r="B867" s="174" t="str">
        <f ca="1">料單!$C$1</f>
        <v>2026101401</v>
      </c>
      <c r="C867" s="174">
        <f>料單!$C$2</f>
        <v>0</v>
      </c>
      <c r="D867" s="6">
        <f>板材才數分析.!B867</f>
        <v>29</v>
      </c>
      <c r="E867" s="6">
        <f>板材才數分析.!C867</f>
        <v>0</v>
      </c>
      <c r="F867" s="6">
        <f>板材才數分析.!D867</f>
        <v>29026</v>
      </c>
      <c r="G867" s="6">
        <f ca="1">板材才數分析.!E867</f>
        <v>0</v>
      </c>
      <c r="H867" s="6">
        <f ca="1">板材才數分析.!F867</f>
        <v>0</v>
      </c>
      <c r="I867" s="6" t="str">
        <f ca="1">板材才數分析.!G867</f>
        <v/>
      </c>
      <c r="J867" s="6">
        <f ca="1">板材才數分析.!H867</f>
        <v>0</v>
      </c>
      <c r="K867" s="6" t="str">
        <f ca="1">板材才數分析.!I867</f>
        <v/>
      </c>
      <c r="L867" s="6">
        <f ca="1">板材才數分析.!J867</f>
        <v>0</v>
      </c>
      <c r="M867" s="6">
        <f ca="1">板材才數分析.!K867</f>
        <v>0</v>
      </c>
      <c r="N867" s="6" t="str">
        <f ca="1">板材才數分析.!L867</f>
        <v/>
      </c>
      <c r="O867" s="6">
        <f ca="1">板材才數分析.!M867</f>
        <v>0</v>
      </c>
      <c r="P867" t="str">
        <f ca="1">表格15[[#This Row],[封邊色號]]</f>
        <v/>
      </c>
      <c r="Q867" s="174" t="str">
        <f ca="1">IF(VLOOKUP(F867,料單!$C:$P,14,FALSE)="","",VLOOKUP(F867,料單!$C:$P,14,FALSE))</f>
        <v/>
      </c>
      <c r="R867" s="174" t="str">
        <f ca="1">IF(VLOOKUP(F867,料單!$C:$Q,15,FALSE)="","",VLOOKUP(F867,料單!$C:$Q,15,FALSE))</f>
        <v/>
      </c>
      <c r="S867" s="174" t="str">
        <f ca="1">IF(VLOOKUP(F867,料單!$C:$R,16,FALSE)="","",VLOOKUP(F867,料單!$C:$R,16,FALSE))</f>
        <v/>
      </c>
      <c r="T867" s="174" t="str">
        <f ca="1">IF(VLOOKUP(F867,料單!$C:$S,17,FALSE)="","",VLOOKUP(F867,料單!$C:$S,17,FALSE))</f>
        <v/>
      </c>
      <c r="U867" s="174" t="str">
        <f ca="1">_xlfn.IFNA(VLOOKUP(VLOOKUP(F867,料單!C:T,18,FALSE),資料庫!AM:AN,2,FALSE),"A")</f>
        <v>A</v>
      </c>
      <c r="V867" s="174" t="str">
        <f ca="1">IF(VLOOKUP(F867,料單!C:U,19,FALSE)="","",VLOOKUP(F867,料單!C:U,19,FALSE))</f>
        <v/>
      </c>
      <c r="W867" s="361" t="str">
        <f t="shared" ca="1" si="66"/>
        <v/>
      </c>
      <c r="X867" s="361" t="str">
        <f t="shared" ca="1" si="67"/>
        <v/>
      </c>
      <c r="Y867" s="361" t="str">
        <f t="shared" ca="1" si="68"/>
        <v/>
      </c>
      <c r="Z867" s="361" t="str">
        <f t="shared" ca="1" si="69"/>
        <v/>
      </c>
      <c r="AA867" s="483">
        <f>料單!$K$3</f>
        <v>0</v>
      </c>
      <c r="AB867" s="483" t="str">
        <f>料單!$L$3</f>
        <v>拉、KD</v>
      </c>
    </row>
    <row r="868" spans="1:28" x14ac:dyDescent="0.25">
      <c r="A868" s="174">
        <f t="shared" si="65"/>
        <v>867</v>
      </c>
      <c r="B868" s="174" t="str">
        <f ca="1">料單!$C$1</f>
        <v>2026101401</v>
      </c>
      <c r="C868" s="174">
        <f>料單!$C$2</f>
        <v>0</v>
      </c>
      <c r="D868" s="6">
        <f>板材才數分析.!B868</f>
        <v>29</v>
      </c>
      <c r="E868" s="6">
        <f>板材才數分析.!C868</f>
        <v>0</v>
      </c>
      <c r="F868" s="6">
        <f>板材才數分析.!D868</f>
        <v>29027</v>
      </c>
      <c r="G868" s="6">
        <f ca="1">板材才數分析.!E868</f>
        <v>0</v>
      </c>
      <c r="H868" s="6">
        <f ca="1">板材才數分析.!F868</f>
        <v>0</v>
      </c>
      <c r="I868" s="6" t="str">
        <f ca="1">板材才數分析.!G868</f>
        <v/>
      </c>
      <c r="J868" s="6">
        <f ca="1">板材才數分析.!H868</f>
        <v>0</v>
      </c>
      <c r="K868" s="6" t="str">
        <f ca="1">板材才數分析.!I868</f>
        <v/>
      </c>
      <c r="L868" s="6">
        <f ca="1">板材才數分析.!J868</f>
        <v>0</v>
      </c>
      <c r="M868" s="6">
        <f ca="1">板材才數分析.!K868</f>
        <v>0</v>
      </c>
      <c r="N868" s="6" t="str">
        <f ca="1">板材才數分析.!L868</f>
        <v/>
      </c>
      <c r="O868" s="6">
        <f ca="1">板材才數分析.!M868</f>
        <v>0</v>
      </c>
      <c r="P868" t="str">
        <f ca="1">表格15[[#This Row],[封邊色號]]</f>
        <v/>
      </c>
      <c r="Q868" s="174" t="str">
        <f ca="1">IF(VLOOKUP(F868,料單!$C:$P,14,FALSE)="","",VLOOKUP(F868,料單!$C:$P,14,FALSE))</f>
        <v/>
      </c>
      <c r="R868" s="174" t="str">
        <f ca="1">IF(VLOOKUP(F868,料單!$C:$Q,15,FALSE)="","",VLOOKUP(F868,料單!$C:$Q,15,FALSE))</f>
        <v/>
      </c>
      <c r="S868" s="174" t="str">
        <f ca="1">IF(VLOOKUP(F868,料單!$C:$R,16,FALSE)="","",VLOOKUP(F868,料單!$C:$R,16,FALSE))</f>
        <v/>
      </c>
      <c r="T868" s="174" t="str">
        <f ca="1">IF(VLOOKUP(F868,料單!$C:$S,17,FALSE)="","",VLOOKUP(F868,料單!$C:$S,17,FALSE))</f>
        <v/>
      </c>
      <c r="U868" s="174" t="str">
        <f ca="1">_xlfn.IFNA(VLOOKUP(VLOOKUP(F868,料單!C:T,18,FALSE),資料庫!AM:AN,2,FALSE),"A")</f>
        <v>A</v>
      </c>
      <c r="V868" s="174" t="str">
        <f ca="1">IF(VLOOKUP(F868,料單!C:U,19,FALSE)="","",VLOOKUP(F868,料單!C:U,19,FALSE))</f>
        <v/>
      </c>
      <c r="W868" s="361" t="str">
        <f t="shared" ca="1" si="66"/>
        <v/>
      </c>
      <c r="X868" s="361" t="str">
        <f t="shared" ca="1" si="67"/>
        <v/>
      </c>
      <c r="Y868" s="361" t="str">
        <f t="shared" ca="1" si="68"/>
        <v/>
      </c>
      <c r="Z868" s="361" t="str">
        <f t="shared" ca="1" si="69"/>
        <v/>
      </c>
      <c r="AA868" s="483">
        <f>料單!$K$3</f>
        <v>0</v>
      </c>
      <c r="AB868" s="483" t="str">
        <f>料單!$L$3</f>
        <v>拉、KD</v>
      </c>
    </row>
    <row r="869" spans="1:28" x14ac:dyDescent="0.25">
      <c r="A869" s="174">
        <f t="shared" si="65"/>
        <v>868</v>
      </c>
      <c r="B869" s="174" t="str">
        <f ca="1">料單!$C$1</f>
        <v>2026101401</v>
      </c>
      <c r="C869" s="174">
        <f>料單!$C$2</f>
        <v>0</v>
      </c>
      <c r="D869" s="6">
        <f>板材才數分析.!B869</f>
        <v>29</v>
      </c>
      <c r="E869" s="6">
        <f>板材才數分析.!C869</f>
        <v>0</v>
      </c>
      <c r="F869" s="6">
        <f>板材才數分析.!D869</f>
        <v>29028</v>
      </c>
      <c r="G869" s="6">
        <f ca="1">板材才數分析.!E869</f>
        <v>0</v>
      </c>
      <c r="H869" s="6">
        <f ca="1">板材才數分析.!F869</f>
        <v>0</v>
      </c>
      <c r="I869" s="6" t="str">
        <f ca="1">板材才數分析.!G869</f>
        <v/>
      </c>
      <c r="J869" s="6">
        <f ca="1">板材才數分析.!H869</f>
        <v>0</v>
      </c>
      <c r="K869" s="6" t="str">
        <f ca="1">板材才數分析.!I869</f>
        <v/>
      </c>
      <c r="L869" s="6">
        <f ca="1">板材才數分析.!J869</f>
        <v>0</v>
      </c>
      <c r="M869" s="6">
        <f ca="1">板材才數分析.!K869</f>
        <v>0</v>
      </c>
      <c r="N869" s="6" t="str">
        <f ca="1">板材才數分析.!L869</f>
        <v/>
      </c>
      <c r="O869" s="6">
        <f ca="1">板材才數分析.!M869</f>
        <v>0</v>
      </c>
      <c r="P869" t="str">
        <f ca="1">表格15[[#This Row],[封邊色號]]</f>
        <v/>
      </c>
      <c r="Q869" s="174" t="str">
        <f ca="1">IF(VLOOKUP(F869,料單!$C:$P,14,FALSE)="","",VLOOKUP(F869,料單!$C:$P,14,FALSE))</f>
        <v/>
      </c>
      <c r="R869" s="174" t="str">
        <f ca="1">IF(VLOOKUP(F869,料單!$C:$Q,15,FALSE)="","",VLOOKUP(F869,料單!$C:$Q,15,FALSE))</f>
        <v/>
      </c>
      <c r="S869" s="174" t="str">
        <f ca="1">IF(VLOOKUP(F869,料單!$C:$R,16,FALSE)="","",VLOOKUP(F869,料單!$C:$R,16,FALSE))</f>
        <v/>
      </c>
      <c r="T869" s="174" t="str">
        <f ca="1">IF(VLOOKUP(F869,料單!$C:$S,17,FALSE)="","",VLOOKUP(F869,料單!$C:$S,17,FALSE))</f>
        <v/>
      </c>
      <c r="U869" s="174" t="str">
        <f ca="1">_xlfn.IFNA(VLOOKUP(VLOOKUP(F869,料單!C:T,18,FALSE),資料庫!AM:AN,2,FALSE),"A")</f>
        <v>A</v>
      </c>
      <c r="V869" s="174" t="str">
        <f ca="1">IF(VLOOKUP(F869,料單!C:U,19,FALSE)="","",VLOOKUP(F869,料單!C:U,19,FALSE))</f>
        <v/>
      </c>
      <c r="W869" s="361" t="str">
        <f t="shared" ca="1" si="66"/>
        <v/>
      </c>
      <c r="X869" s="361" t="str">
        <f t="shared" ca="1" si="67"/>
        <v/>
      </c>
      <c r="Y869" s="361" t="str">
        <f t="shared" ca="1" si="68"/>
        <v/>
      </c>
      <c r="Z869" s="361" t="str">
        <f t="shared" ca="1" si="69"/>
        <v/>
      </c>
      <c r="AA869" s="483">
        <f>料單!$K$3</f>
        <v>0</v>
      </c>
      <c r="AB869" s="483" t="str">
        <f>料單!$L$3</f>
        <v>拉、KD</v>
      </c>
    </row>
    <row r="870" spans="1:28" x14ac:dyDescent="0.25">
      <c r="A870" s="174">
        <f t="shared" si="65"/>
        <v>869</v>
      </c>
      <c r="B870" s="174" t="str">
        <f ca="1">料單!$C$1</f>
        <v>2026101401</v>
      </c>
      <c r="C870" s="174">
        <f>料單!$C$2</f>
        <v>0</v>
      </c>
      <c r="D870" s="6">
        <f>板材才數分析.!B870</f>
        <v>29</v>
      </c>
      <c r="E870" s="6">
        <f>板材才數分析.!C870</f>
        <v>0</v>
      </c>
      <c r="F870" s="6">
        <f>板材才數分析.!D870</f>
        <v>29029</v>
      </c>
      <c r="G870" s="6">
        <f ca="1">板材才數分析.!E870</f>
        <v>0</v>
      </c>
      <c r="H870" s="6">
        <f ca="1">板材才數分析.!F870</f>
        <v>0</v>
      </c>
      <c r="I870" s="6" t="str">
        <f ca="1">板材才數分析.!G870</f>
        <v/>
      </c>
      <c r="J870" s="6">
        <f ca="1">板材才數分析.!H870</f>
        <v>0</v>
      </c>
      <c r="K870" s="6" t="str">
        <f ca="1">板材才數分析.!I870</f>
        <v/>
      </c>
      <c r="L870" s="6">
        <f ca="1">板材才數分析.!J870</f>
        <v>0</v>
      </c>
      <c r="M870" s="6">
        <f ca="1">板材才數分析.!K870</f>
        <v>0</v>
      </c>
      <c r="N870" s="6" t="str">
        <f ca="1">板材才數分析.!L870</f>
        <v/>
      </c>
      <c r="O870" s="6">
        <f ca="1">板材才數分析.!M870</f>
        <v>0</v>
      </c>
      <c r="P870" t="str">
        <f ca="1">表格15[[#This Row],[封邊色號]]</f>
        <v/>
      </c>
      <c r="Q870" s="174" t="str">
        <f ca="1">IF(VLOOKUP(F870,料單!$C:$P,14,FALSE)="","",VLOOKUP(F870,料單!$C:$P,14,FALSE))</f>
        <v/>
      </c>
      <c r="R870" s="174" t="str">
        <f ca="1">IF(VLOOKUP(F870,料單!$C:$Q,15,FALSE)="","",VLOOKUP(F870,料單!$C:$Q,15,FALSE))</f>
        <v/>
      </c>
      <c r="S870" s="174" t="str">
        <f ca="1">IF(VLOOKUP(F870,料單!$C:$R,16,FALSE)="","",VLOOKUP(F870,料單!$C:$R,16,FALSE))</f>
        <v/>
      </c>
      <c r="T870" s="174" t="str">
        <f ca="1">IF(VLOOKUP(F870,料單!$C:$S,17,FALSE)="","",VLOOKUP(F870,料單!$C:$S,17,FALSE))</f>
        <v/>
      </c>
      <c r="U870" s="174" t="str">
        <f ca="1">_xlfn.IFNA(VLOOKUP(VLOOKUP(F870,料單!C:T,18,FALSE),資料庫!AM:AN,2,FALSE),"A")</f>
        <v>A</v>
      </c>
      <c r="V870" s="174" t="str">
        <f ca="1">IF(VLOOKUP(F870,料單!C:U,19,FALSE)="","",VLOOKUP(F870,料單!C:U,19,FALSE))</f>
        <v/>
      </c>
      <c r="W870" s="361" t="str">
        <f t="shared" ca="1" si="66"/>
        <v/>
      </c>
      <c r="X870" s="361" t="str">
        <f t="shared" ca="1" si="67"/>
        <v/>
      </c>
      <c r="Y870" s="361" t="str">
        <f t="shared" ca="1" si="68"/>
        <v/>
      </c>
      <c r="Z870" s="361" t="str">
        <f t="shared" ca="1" si="69"/>
        <v/>
      </c>
      <c r="AA870" s="483">
        <f>料單!$K$3</f>
        <v>0</v>
      </c>
      <c r="AB870" s="483" t="str">
        <f>料單!$L$3</f>
        <v>拉、KD</v>
      </c>
    </row>
    <row r="871" spans="1:28" s="242" customFormat="1" x14ac:dyDescent="0.25">
      <c r="A871" s="174">
        <f t="shared" si="65"/>
        <v>870</v>
      </c>
      <c r="B871" s="241" t="str">
        <f ca="1">料單!$C$1</f>
        <v>2026101401</v>
      </c>
      <c r="C871" s="241">
        <f>料單!$C$2</f>
        <v>0</v>
      </c>
      <c r="D871" s="245">
        <f>板材才數分析.!B871</f>
        <v>29</v>
      </c>
      <c r="E871" s="245">
        <f>板材才數分析.!C871</f>
        <v>0</v>
      </c>
      <c r="F871" s="245">
        <f>板材才數分析.!D871</f>
        <v>29030</v>
      </c>
      <c r="G871" s="245">
        <f ca="1">板材才數分析.!E871</f>
        <v>0</v>
      </c>
      <c r="H871" s="245">
        <f ca="1">板材才數分析.!F871</f>
        <v>0</v>
      </c>
      <c r="I871" s="245" t="str">
        <f ca="1">板材才數分析.!G871</f>
        <v/>
      </c>
      <c r="J871" s="245">
        <f ca="1">板材才數分析.!H871</f>
        <v>0</v>
      </c>
      <c r="K871" s="245" t="str">
        <f ca="1">板材才數分析.!I871</f>
        <v/>
      </c>
      <c r="L871" s="245">
        <f ca="1">板材才數分析.!J871</f>
        <v>0</v>
      </c>
      <c r="M871" s="245">
        <f ca="1">板材才數分析.!K871</f>
        <v>0</v>
      </c>
      <c r="N871" s="245" t="str">
        <f ca="1">板材才數分析.!L871</f>
        <v/>
      </c>
      <c r="O871" s="245">
        <f ca="1">板材才數分析.!M871</f>
        <v>0</v>
      </c>
      <c r="P871" t="str">
        <f ca="1">表格15[[#This Row],[封邊色號]]</f>
        <v/>
      </c>
      <c r="Q871" s="174" t="str">
        <f ca="1">IF(VLOOKUP(F871,料單!$C:$P,14,FALSE)="","",VLOOKUP(F871,料單!$C:$P,14,FALSE))</f>
        <v/>
      </c>
      <c r="R871" s="174" t="str">
        <f ca="1">IF(VLOOKUP(F871,料單!$C:$Q,15,FALSE)="","",VLOOKUP(F871,料單!$C:$Q,15,FALSE))</f>
        <v/>
      </c>
      <c r="S871" s="174" t="str">
        <f ca="1">IF(VLOOKUP(F871,料單!$C:$R,16,FALSE)="","",VLOOKUP(F871,料單!$C:$R,16,FALSE))</f>
        <v/>
      </c>
      <c r="T871" s="174" t="str">
        <f ca="1">IF(VLOOKUP(F871,料單!$C:$S,17,FALSE)="","",VLOOKUP(F871,料單!$C:$S,17,FALSE))</f>
        <v/>
      </c>
      <c r="U871" s="174" t="str">
        <f ca="1">_xlfn.IFNA(VLOOKUP(VLOOKUP(F871,料單!C:T,18,FALSE),資料庫!AM:AN,2,FALSE),"A")</f>
        <v>A</v>
      </c>
      <c r="V871" s="174" t="str">
        <f ca="1">IF(VLOOKUP(F871,料單!C:U,19,FALSE)="","",VLOOKUP(F871,料單!C:U,19,FALSE))</f>
        <v/>
      </c>
      <c r="W871" s="375" t="str">
        <f t="shared" ca="1" si="66"/>
        <v/>
      </c>
      <c r="X871" s="361" t="str">
        <f t="shared" ca="1" si="67"/>
        <v/>
      </c>
      <c r="Y871" s="375" t="str">
        <f t="shared" ca="1" si="68"/>
        <v/>
      </c>
      <c r="Z871" s="375" t="str">
        <f t="shared" ca="1" si="69"/>
        <v/>
      </c>
      <c r="AA871" s="483">
        <f>料單!$K$3</f>
        <v>0</v>
      </c>
      <c r="AB871" s="483" t="str">
        <f>料單!$L$3</f>
        <v>拉、KD</v>
      </c>
    </row>
    <row r="872" spans="1:28" x14ac:dyDescent="0.25">
      <c r="A872" s="174">
        <f t="shared" si="65"/>
        <v>871</v>
      </c>
      <c r="B872" s="174" t="str">
        <f ca="1">料單!$C$1</f>
        <v>2026101401</v>
      </c>
      <c r="C872" s="174">
        <f>料單!$C$2</f>
        <v>0</v>
      </c>
      <c r="D872" s="6">
        <f>板材才數分析.!B872</f>
        <v>30</v>
      </c>
      <c r="E872" s="6">
        <f>板材才數分析.!C872</f>
        <v>0</v>
      </c>
      <c r="F872" s="6">
        <f>板材才數分析.!D872</f>
        <v>30001</v>
      </c>
      <c r="G872" s="6" t="str">
        <f ca="1">板材才數分析.!E872</f>
        <v>頂板</v>
      </c>
      <c r="H872" s="6">
        <f ca="1">板材才數分析.!F872</f>
        <v>-36</v>
      </c>
      <c r="I872" s="6" t="str">
        <f ca="1">板材才數分析.!G872</f>
        <v>AA</v>
      </c>
      <c r="J872" s="6">
        <f ca="1">板材才數分析.!H872</f>
        <v>0</v>
      </c>
      <c r="K872" s="6" t="str">
        <f ca="1">板材才數分析.!I872</f>
        <v/>
      </c>
      <c r="L872" s="6">
        <f ca="1">板材才數分析.!J872</f>
        <v>18</v>
      </c>
      <c r="M872" s="6">
        <f ca="1">板材才數分析.!K872</f>
        <v>0</v>
      </c>
      <c r="N872" s="6" t="str">
        <f ca="1">板材才數分析.!L872</f>
        <v/>
      </c>
      <c r="O872" s="6">
        <f ca="1">板材才數分析.!M872</f>
        <v>0</v>
      </c>
      <c r="P872" t="str">
        <f ca="1">表格15[[#This Row],[封邊色號]]</f>
        <v/>
      </c>
      <c r="Q872" s="174" t="str">
        <f ca="1">IF(VLOOKUP(F872,料單!$C:$P,14,FALSE)="","",VLOOKUP(F872,料單!$C:$P,14,FALSE))</f>
        <v>背板溝</v>
      </c>
      <c r="R872" s="174" t="str">
        <f ca="1">IF(VLOOKUP(F872,料單!$C:$Q,15,FALSE)="","",VLOOKUP(F872,料單!$C:$Q,15,FALSE))</f>
        <v>側</v>
      </c>
      <c r="S872" s="174" t="str">
        <f ca="1">IF(VLOOKUP(F872,料單!$C:$R,16,FALSE)="","",VLOOKUP(F872,料單!$C:$R,16,FALSE))</f>
        <v/>
      </c>
      <c r="T872" s="174" t="str">
        <f ca="1">IF(VLOOKUP(F872,料單!$C:$S,17,FALSE)="","",VLOOKUP(F872,料單!$C:$S,17,FALSE))</f>
        <v/>
      </c>
      <c r="U872" s="174" t="str">
        <f ca="1">_xlfn.IFNA(VLOOKUP(VLOOKUP(F872,料單!C:T,18,FALSE),資料庫!AM:AN,2,FALSE),"A")</f>
        <v>A</v>
      </c>
      <c r="V872" s="174">
        <f ca="1">IF(VLOOKUP(F872,料單!C:U,19,FALSE)="","",VLOOKUP(F872,料單!C:U,19,FALSE))</f>
        <v>1</v>
      </c>
      <c r="W872" s="361" t="str">
        <f t="shared" ca="1" si="66"/>
        <v>A</v>
      </c>
      <c r="X872" s="361" t="str">
        <f t="shared" ca="1" si="67"/>
        <v>A</v>
      </c>
      <c r="Y872" s="361" t="str">
        <f t="shared" ca="1" si="68"/>
        <v/>
      </c>
      <c r="Z872" s="361" t="str">
        <f t="shared" ca="1" si="69"/>
        <v/>
      </c>
      <c r="AA872" s="483">
        <f>料單!$K$3</f>
        <v>0</v>
      </c>
      <c r="AB872" s="483" t="str">
        <f>料單!$L$3</f>
        <v>拉、KD</v>
      </c>
    </row>
    <row r="873" spans="1:28" x14ac:dyDescent="0.25">
      <c r="A873" s="174">
        <f t="shared" si="65"/>
        <v>872</v>
      </c>
      <c r="B873" s="174" t="str">
        <f ca="1">料單!$C$1</f>
        <v>2026101401</v>
      </c>
      <c r="C873" s="174">
        <f>料單!$C$2</f>
        <v>0</v>
      </c>
      <c r="D873" s="6">
        <f>板材才數分析.!B873</f>
        <v>30</v>
      </c>
      <c r="E873" s="6">
        <f>板材才數分析.!C873</f>
        <v>0</v>
      </c>
      <c r="F873" s="6">
        <f>板材才數分析.!D873</f>
        <v>30002</v>
      </c>
      <c r="G873" s="6" t="str">
        <f ca="1">板材才數分析.!E873</f>
        <v>底板</v>
      </c>
      <c r="H873" s="6">
        <f ca="1">板材才數分析.!F873</f>
        <v>-36</v>
      </c>
      <c r="I873" s="6" t="str">
        <f ca="1">板材才數分析.!G873</f>
        <v>AA</v>
      </c>
      <c r="J873" s="6">
        <f ca="1">板材才數分析.!H873</f>
        <v>0</v>
      </c>
      <c r="K873" s="6" t="str">
        <f ca="1">板材才數分析.!I873</f>
        <v/>
      </c>
      <c r="L873" s="6">
        <f ca="1">板材才數分析.!J873</f>
        <v>18</v>
      </c>
      <c r="M873" s="6">
        <f ca="1">板材才數分析.!K873</f>
        <v>0</v>
      </c>
      <c r="N873" s="6" t="str">
        <f ca="1">板材才數分析.!L873</f>
        <v/>
      </c>
      <c r="O873" s="6">
        <f ca="1">板材才數分析.!M873</f>
        <v>0</v>
      </c>
      <c r="P873" t="str">
        <f ca="1">表格15[[#This Row],[封邊色號]]</f>
        <v/>
      </c>
      <c r="Q873" s="174" t="str">
        <f ca="1">IF(VLOOKUP(F873,料單!$C:$P,14,FALSE)="","",VLOOKUP(F873,料單!$C:$P,14,FALSE))</f>
        <v>背板溝</v>
      </c>
      <c r="R873" s="174" t="str">
        <f ca="1">IF(VLOOKUP(F873,料單!$C:$Q,15,FALSE)="","",VLOOKUP(F873,料單!$C:$Q,15,FALSE))</f>
        <v>側</v>
      </c>
      <c r="S873" s="174" t="str">
        <f ca="1">IF(VLOOKUP(F873,料單!$C:$R,16,FALSE)="","",VLOOKUP(F873,料單!$C:$R,16,FALSE))</f>
        <v/>
      </c>
      <c r="T873" s="174" t="str">
        <f ca="1">IF(VLOOKUP(F873,料單!$C:$S,17,FALSE)="","",VLOOKUP(F873,料單!$C:$S,17,FALSE))</f>
        <v/>
      </c>
      <c r="U873" s="174" t="str">
        <f ca="1">_xlfn.IFNA(VLOOKUP(VLOOKUP(F873,料單!C:T,18,FALSE),資料庫!AM:AN,2,FALSE),"A")</f>
        <v>A</v>
      </c>
      <c r="V873" s="174">
        <f ca="1">IF(VLOOKUP(F873,料單!C:U,19,FALSE)="","",VLOOKUP(F873,料單!C:U,19,FALSE))</f>
        <v>1</v>
      </c>
      <c r="W873" s="361" t="str">
        <f t="shared" ca="1" si="66"/>
        <v>A</v>
      </c>
      <c r="X873" s="361" t="str">
        <f t="shared" ca="1" si="67"/>
        <v>A</v>
      </c>
      <c r="Y873" s="361" t="str">
        <f t="shared" ca="1" si="68"/>
        <v/>
      </c>
      <c r="Z873" s="361" t="str">
        <f t="shared" ca="1" si="69"/>
        <v/>
      </c>
      <c r="AA873" s="483">
        <f>料單!$K$3</f>
        <v>0</v>
      </c>
      <c r="AB873" s="483" t="str">
        <f>料單!$L$3</f>
        <v>拉、KD</v>
      </c>
    </row>
    <row r="874" spans="1:28" x14ac:dyDescent="0.25">
      <c r="A874" s="174">
        <f t="shared" si="65"/>
        <v>873</v>
      </c>
      <c r="B874" s="174" t="str">
        <f ca="1">料單!$C$1</f>
        <v>2026101401</v>
      </c>
      <c r="C874" s="174">
        <f>料單!$C$2</f>
        <v>0</v>
      </c>
      <c r="D874" s="6">
        <f>板材才數分析.!B874</f>
        <v>30</v>
      </c>
      <c r="E874" s="6">
        <f>板材才數分析.!C874</f>
        <v>0</v>
      </c>
      <c r="F874" s="6">
        <f>板材才數分析.!D874</f>
        <v>30003</v>
      </c>
      <c r="G874" s="6" t="str">
        <f ca="1">板材才數分析.!E874</f>
        <v>左側板</v>
      </c>
      <c r="H874" s="6">
        <f ca="1">板材才數分析.!F874</f>
        <v>0</v>
      </c>
      <c r="I874" s="6" t="str">
        <f ca="1">板材才數分析.!G874</f>
        <v>AA</v>
      </c>
      <c r="J874" s="6">
        <f ca="1">板材才數分析.!H874</f>
        <v>0</v>
      </c>
      <c r="K874" s="6" t="str">
        <f ca="1">板材才數分析.!I874</f>
        <v>AA</v>
      </c>
      <c r="L874" s="6">
        <f ca="1">板材才數分析.!J874</f>
        <v>18</v>
      </c>
      <c r="M874" s="6">
        <f ca="1">板材才數分析.!K874</f>
        <v>0</v>
      </c>
      <c r="N874" s="6" t="str">
        <f ca="1">板材才數分析.!L874</f>
        <v/>
      </c>
      <c r="O874" s="6">
        <f ca="1">板材才數分析.!M874</f>
        <v>0</v>
      </c>
      <c r="P874" t="str">
        <f ca="1">表格15[[#This Row],[封邊色號]]</f>
        <v/>
      </c>
      <c r="Q874" s="174" t="str">
        <f ca="1">IF(VLOOKUP(F874,料單!$C:$P,14,FALSE)="","",VLOOKUP(F874,料單!$C:$P,14,FALSE))</f>
        <v>背板溝</v>
      </c>
      <c r="R874" s="174" t="str">
        <f ca="1">IF(VLOOKUP(F874,料單!$C:$Q,15,FALSE)="","",VLOOKUP(F874,料單!$C:$Q,15,FALSE))</f>
        <v>面</v>
      </c>
      <c r="S874" s="174" t="str">
        <f ca="1">IF(VLOOKUP(F874,料單!$C:$R,16,FALSE)="","",VLOOKUP(F874,料單!$C:$R,16,FALSE))</f>
        <v>排</v>
      </c>
      <c r="T874" s="174" t="str">
        <f ca="1">IF(VLOOKUP(F874,料單!$C:$S,17,FALSE)="","",VLOOKUP(F874,料單!$C:$S,17,FALSE))</f>
        <v/>
      </c>
      <c r="U874" s="174" t="str">
        <f ca="1">_xlfn.IFNA(VLOOKUP(VLOOKUP(F874,料單!C:T,18,FALSE),資料庫!AM:AN,2,FALSE),"A")</f>
        <v>A</v>
      </c>
      <c r="V874" s="174">
        <f ca="1">IF(VLOOKUP(F874,料單!C:U,19,FALSE)="","",VLOOKUP(F874,料單!C:U,19,FALSE))</f>
        <v>1</v>
      </c>
      <c r="W874" s="361" t="str">
        <f t="shared" ca="1" si="66"/>
        <v>A</v>
      </c>
      <c r="X874" s="361" t="str">
        <f t="shared" ca="1" si="67"/>
        <v>A</v>
      </c>
      <c r="Y874" s="361" t="str">
        <f t="shared" ca="1" si="68"/>
        <v>A</v>
      </c>
      <c r="Z874" s="361" t="str">
        <f t="shared" ca="1" si="69"/>
        <v>A</v>
      </c>
      <c r="AA874" s="483">
        <f>料單!$K$3</f>
        <v>0</v>
      </c>
      <c r="AB874" s="483" t="str">
        <f>料單!$L$3</f>
        <v>拉、KD</v>
      </c>
    </row>
    <row r="875" spans="1:28" x14ac:dyDescent="0.25">
      <c r="A875" s="174">
        <f t="shared" si="65"/>
        <v>874</v>
      </c>
      <c r="B875" s="174" t="str">
        <f ca="1">料單!$C$1</f>
        <v>2026101401</v>
      </c>
      <c r="C875" s="174">
        <f>料單!$C$2</f>
        <v>0</v>
      </c>
      <c r="D875" s="6">
        <f>板材才數分析.!B875</f>
        <v>30</v>
      </c>
      <c r="E875" s="6">
        <f>板材才數分析.!C875</f>
        <v>0</v>
      </c>
      <c r="F875" s="6">
        <f>板材才數分析.!D875</f>
        <v>30004</v>
      </c>
      <c r="G875" s="6" t="str">
        <f ca="1">板材才數分析.!E875</f>
        <v>右側板</v>
      </c>
      <c r="H875" s="6">
        <f ca="1">板材才數分析.!F875</f>
        <v>0</v>
      </c>
      <c r="I875" s="6" t="str">
        <f ca="1">板材才數分析.!G875</f>
        <v>AA</v>
      </c>
      <c r="J875" s="6">
        <f ca="1">板材才數分析.!H875</f>
        <v>0</v>
      </c>
      <c r="K875" s="6" t="str">
        <f ca="1">板材才數分析.!I875</f>
        <v>AA</v>
      </c>
      <c r="L875" s="6">
        <f ca="1">板材才數分析.!J875</f>
        <v>18</v>
      </c>
      <c r="M875" s="6">
        <f ca="1">板材才數分析.!K875</f>
        <v>0</v>
      </c>
      <c r="N875" s="6" t="str">
        <f ca="1">板材才數分析.!L875</f>
        <v/>
      </c>
      <c r="O875" s="6">
        <f ca="1">板材才數分析.!M875</f>
        <v>0</v>
      </c>
      <c r="P875" t="str">
        <f ca="1">表格15[[#This Row],[封邊色號]]</f>
        <v/>
      </c>
      <c r="Q875" s="174" t="str">
        <f ca="1">IF(VLOOKUP(F875,料單!$C:$P,14,FALSE)="","",VLOOKUP(F875,料單!$C:$P,14,FALSE))</f>
        <v>背板溝</v>
      </c>
      <c r="R875" s="174" t="str">
        <f ca="1">IF(VLOOKUP(F875,料單!$C:$Q,15,FALSE)="","",VLOOKUP(F875,料單!$C:$Q,15,FALSE))</f>
        <v>面</v>
      </c>
      <c r="S875" s="174" t="str">
        <f ca="1">IF(VLOOKUP(F875,料單!$C:$R,16,FALSE)="","",VLOOKUP(F875,料單!$C:$R,16,FALSE))</f>
        <v>排</v>
      </c>
      <c r="T875" s="174" t="str">
        <f ca="1">IF(VLOOKUP(F875,料單!$C:$S,17,FALSE)="","",VLOOKUP(F875,料單!$C:$S,17,FALSE))</f>
        <v/>
      </c>
      <c r="U875" s="174" t="str">
        <f ca="1">_xlfn.IFNA(VLOOKUP(VLOOKUP(F875,料單!C:T,18,FALSE),資料庫!AM:AN,2,FALSE),"A")</f>
        <v>A</v>
      </c>
      <c r="V875" s="174">
        <f ca="1">IF(VLOOKUP(F875,料單!C:U,19,FALSE)="","",VLOOKUP(F875,料單!C:U,19,FALSE))</f>
        <v>1</v>
      </c>
      <c r="W875" s="361" t="str">
        <f t="shared" ca="1" si="66"/>
        <v>A</v>
      </c>
      <c r="X875" s="361" t="str">
        <f t="shared" ca="1" si="67"/>
        <v>A</v>
      </c>
      <c r="Y875" s="361" t="str">
        <f t="shared" ca="1" si="68"/>
        <v>A</v>
      </c>
      <c r="Z875" s="361" t="str">
        <f t="shared" ca="1" si="69"/>
        <v>A</v>
      </c>
      <c r="AA875" s="483">
        <f>料單!$K$3</f>
        <v>0</v>
      </c>
      <c r="AB875" s="483" t="str">
        <f>料單!$L$3</f>
        <v>拉、KD</v>
      </c>
    </row>
    <row r="876" spans="1:28" x14ac:dyDescent="0.25">
      <c r="A876" s="174">
        <f t="shared" si="65"/>
        <v>875</v>
      </c>
      <c r="B876" s="174" t="str">
        <f ca="1">料單!$C$1</f>
        <v>2026101401</v>
      </c>
      <c r="C876" s="174">
        <f>料單!$C$2</f>
        <v>0</v>
      </c>
      <c r="D876" s="6">
        <f>板材才數分析.!B876</f>
        <v>30</v>
      </c>
      <c r="E876" s="6">
        <f>板材才數分析.!C876</f>
        <v>0</v>
      </c>
      <c r="F876" s="6">
        <f>板材才數分析.!D876</f>
        <v>30005</v>
      </c>
      <c r="G876" s="6" t="str">
        <f ca="1">板材才數分析.!E876</f>
        <v>背板</v>
      </c>
      <c r="H876" s="6">
        <f ca="1">板材才數分析.!F876</f>
        <v>-22</v>
      </c>
      <c r="I876" s="6" t="str">
        <f ca="1">板材才數分析.!G876</f>
        <v/>
      </c>
      <c r="J876" s="6">
        <f ca="1">板材才數分析.!H876</f>
        <v>-22</v>
      </c>
      <c r="K876" s="6" t="str">
        <f ca="1">板材才數分析.!I876</f>
        <v/>
      </c>
      <c r="L876" s="6">
        <f ca="1">板材才數分析.!J876</f>
        <v>4</v>
      </c>
      <c r="M876" s="6">
        <f ca="1">板材才數分析.!K876</f>
        <v>0</v>
      </c>
      <c r="N876" s="6" t="str">
        <f ca="1">板材才數分析.!L876</f>
        <v/>
      </c>
      <c r="O876" s="6">
        <f ca="1">板材才數分析.!M876</f>
        <v>0</v>
      </c>
      <c r="P876" t="str">
        <f ca="1">表格15[[#This Row],[封邊色號]]</f>
        <v/>
      </c>
      <c r="Q876" s="174" t="str">
        <f ca="1">IF(VLOOKUP(F876,料單!$C:$P,14,FALSE)="","",VLOOKUP(F876,料單!$C:$P,14,FALSE))</f>
        <v/>
      </c>
      <c r="R876" s="174" t="str">
        <f ca="1">IF(VLOOKUP(F876,料單!$C:$Q,15,FALSE)="","",VLOOKUP(F876,料單!$C:$Q,15,FALSE))</f>
        <v/>
      </c>
      <c r="S876" s="174" t="str">
        <f ca="1">IF(VLOOKUP(F876,料單!$C:$R,16,FALSE)="","",VLOOKUP(F876,料單!$C:$R,16,FALSE))</f>
        <v/>
      </c>
      <c r="T876" s="174" t="str">
        <f ca="1">IF(VLOOKUP(F876,料單!$C:$S,17,FALSE)="","",VLOOKUP(F876,料單!$C:$S,17,FALSE))</f>
        <v/>
      </c>
      <c r="U876" s="174" t="str">
        <f ca="1">_xlfn.IFNA(VLOOKUP(VLOOKUP(F876,料單!C:T,18,FALSE),資料庫!AM:AN,2,FALSE),"A")</f>
        <v>A</v>
      </c>
      <c r="V876" s="174">
        <f ca="1">IF(VLOOKUP(F876,料單!C:U,19,FALSE)="","",VLOOKUP(F876,料單!C:U,19,FALSE))</f>
        <v>1</v>
      </c>
      <c r="W876" s="361" t="str">
        <f t="shared" ca="1" si="66"/>
        <v/>
      </c>
      <c r="X876" s="361" t="str">
        <f t="shared" ca="1" si="67"/>
        <v/>
      </c>
      <c r="Y876" s="361" t="str">
        <f t="shared" ca="1" si="68"/>
        <v/>
      </c>
      <c r="Z876" s="361" t="str">
        <f t="shared" ca="1" si="69"/>
        <v/>
      </c>
      <c r="AA876" s="483">
        <f>料單!$K$3</f>
        <v>0</v>
      </c>
      <c r="AB876" s="483" t="str">
        <f>料單!$L$3</f>
        <v>拉、KD</v>
      </c>
    </row>
    <row r="877" spans="1:28" x14ac:dyDescent="0.25">
      <c r="A877" s="174">
        <f t="shared" si="65"/>
        <v>876</v>
      </c>
      <c r="B877" s="174" t="str">
        <f ca="1">料單!$C$1</f>
        <v>2026101401</v>
      </c>
      <c r="C877" s="174">
        <f>料單!$C$2</f>
        <v>0</v>
      </c>
      <c r="D877" s="6">
        <f>板材才數分析.!B877</f>
        <v>30</v>
      </c>
      <c r="E877" s="6">
        <f>板材才數分析.!C877</f>
        <v>0</v>
      </c>
      <c r="F877" s="6">
        <f>板材才數分析.!D877</f>
        <v>30006</v>
      </c>
      <c r="G877" s="6" t="str">
        <f ca="1">板材才數分析.!E877</f>
        <v>背拉桿</v>
      </c>
      <c r="H877" s="6">
        <f ca="1">板材才數分析.!F877</f>
        <v>-36</v>
      </c>
      <c r="I877" s="6" t="str">
        <f ca="1">板材才數分析.!G877</f>
        <v>AA</v>
      </c>
      <c r="J877" s="6">
        <f ca="1">板材才數分析.!H877</f>
        <v>120</v>
      </c>
      <c r="K877" s="6" t="str">
        <f ca="1">板材才數分析.!I877</f>
        <v/>
      </c>
      <c r="L877" s="6">
        <f ca="1">板材才數分析.!J877</f>
        <v>18</v>
      </c>
      <c r="M877" s="6">
        <f ca="1">板材才數分析.!K877</f>
        <v>0</v>
      </c>
      <c r="N877" s="6" t="str">
        <f ca="1">板材才數分析.!L877</f>
        <v/>
      </c>
      <c r="O877" s="6">
        <f ca="1">板材才數分析.!M877</f>
        <v>0</v>
      </c>
      <c r="P877" t="str">
        <f ca="1">表格15[[#This Row],[封邊色號]]</f>
        <v/>
      </c>
      <c r="Q877" s="174" t="str">
        <f ca="1">IF(VLOOKUP(F877,料單!$C:$P,14,FALSE)="","",VLOOKUP(F877,料單!$C:$P,14,FALSE))</f>
        <v/>
      </c>
      <c r="R877" s="174" t="str">
        <f ca="1">IF(VLOOKUP(F877,料單!$C:$Q,15,FALSE)="","",VLOOKUP(F877,料單!$C:$Q,15,FALSE))</f>
        <v>側</v>
      </c>
      <c r="S877" s="174" t="str">
        <f ca="1">IF(VLOOKUP(F877,料單!$C:$R,16,FALSE)="","",VLOOKUP(F877,料單!$C:$R,16,FALSE))</f>
        <v/>
      </c>
      <c r="T877" s="174" t="str">
        <f ca="1">IF(VLOOKUP(F877,料單!$C:$S,17,FALSE)="","",VLOOKUP(F877,料單!$C:$S,17,FALSE))</f>
        <v/>
      </c>
      <c r="U877" s="174" t="str">
        <f ca="1">_xlfn.IFNA(VLOOKUP(VLOOKUP(F877,料單!C:T,18,FALSE),資料庫!AM:AN,2,FALSE),"A")</f>
        <v>A</v>
      </c>
      <c r="V877" s="174">
        <f ca="1">IF(VLOOKUP(F877,料單!C:U,19,FALSE)="","",VLOOKUP(F877,料單!C:U,19,FALSE))</f>
        <v>1</v>
      </c>
      <c r="W877" s="361" t="str">
        <f t="shared" ca="1" si="66"/>
        <v>A</v>
      </c>
      <c r="X877" s="361" t="str">
        <f t="shared" ca="1" si="67"/>
        <v>A</v>
      </c>
      <c r="Y877" s="361" t="str">
        <f t="shared" ca="1" si="68"/>
        <v/>
      </c>
      <c r="Z877" s="361" t="str">
        <f t="shared" ca="1" si="69"/>
        <v/>
      </c>
      <c r="AA877" s="483">
        <f>料單!$K$3</f>
        <v>0</v>
      </c>
      <c r="AB877" s="483" t="str">
        <f>料單!$L$3</f>
        <v>拉、KD</v>
      </c>
    </row>
    <row r="878" spans="1:28" x14ac:dyDescent="0.25">
      <c r="A878" s="174">
        <f t="shared" si="65"/>
        <v>877</v>
      </c>
      <c r="B878" s="174" t="str">
        <f ca="1">料單!$C$1</f>
        <v>2026101401</v>
      </c>
      <c r="C878" s="174">
        <f>料單!$C$2</f>
        <v>0</v>
      </c>
      <c r="D878" s="6">
        <f>板材才數分析.!B878</f>
        <v>30</v>
      </c>
      <c r="E878" s="6">
        <f>板材才數分析.!C878</f>
        <v>0</v>
      </c>
      <c r="F878" s="6">
        <f>板材才數分析.!D878</f>
        <v>30007</v>
      </c>
      <c r="G878" s="6" t="str">
        <f ca="1">板材才數分析.!E878</f>
        <v>中立板</v>
      </c>
      <c r="H878" s="6">
        <f ca="1">板材才數分析.!F878</f>
        <v>-36</v>
      </c>
      <c r="I878" s="6" t="str">
        <f ca="1">板材才數分析.!G878</f>
        <v>AA</v>
      </c>
      <c r="J878" s="6">
        <f ca="1">板材才數分析.!H878</f>
        <v>-22</v>
      </c>
      <c r="K878" s="6" t="str">
        <f ca="1">板材才數分析.!I878</f>
        <v/>
      </c>
      <c r="L878" s="6">
        <f ca="1">板材才數分析.!J878</f>
        <v>18</v>
      </c>
      <c r="M878" s="6">
        <f ca="1">板材才數分析.!K878</f>
        <v>0</v>
      </c>
      <c r="N878" s="6" t="str">
        <f ca="1">板材才數分析.!L878</f>
        <v/>
      </c>
      <c r="O878" s="6">
        <f ca="1">板材才數分析.!M878</f>
        <v>0</v>
      </c>
      <c r="P878" t="str">
        <f ca="1">表格15[[#This Row],[封邊色號]]</f>
        <v/>
      </c>
      <c r="Q878" s="174" t="str">
        <f ca="1">IF(VLOOKUP(F878,料單!$C:$P,14,FALSE)="","",VLOOKUP(F878,料單!$C:$P,14,FALSE))</f>
        <v/>
      </c>
      <c r="R878" s="174" t="str">
        <f ca="1">IF(VLOOKUP(F878,料單!$C:$Q,15,FALSE)="","",VLOOKUP(F878,料單!$C:$Q,15,FALSE))</f>
        <v>側</v>
      </c>
      <c r="S878" s="174" t="str">
        <f ca="1">IF(VLOOKUP(F878,料單!$C:$R,16,FALSE)="","",VLOOKUP(F878,料單!$C:$R,16,FALSE))</f>
        <v>排</v>
      </c>
      <c r="T878" s="174" t="str">
        <f ca="1">IF(VLOOKUP(F878,料單!$C:$S,17,FALSE)="","",VLOOKUP(F878,料單!$C:$S,17,FALSE))</f>
        <v/>
      </c>
      <c r="U878" s="174" t="str">
        <f ca="1">_xlfn.IFNA(VLOOKUP(VLOOKUP(F878,料單!C:T,18,FALSE),資料庫!AM:AN,2,FALSE),"A")</f>
        <v>A</v>
      </c>
      <c r="V878" s="174">
        <f ca="1">IF(VLOOKUP(F878,料單!C:U,19,FALSE)="","",VLOOKUP(F878,料單!C:U,19,FALSE))</f>
        <v>1</v>
      </c>
      <c r="W878" s="361" t="str">
        <f t="shared" ca="1" si="66"/>
        <v>A</v>
      </c>
      <c r="X878" s="361" t="str">
        <f t="shared" ca="1" si="67"/>
        <v>A</v>
      </c>
      <c r="Y878" s="361" t="str">
        <f t="shared" ca="1" si="68"/>
        <v/>
      </c>
      <c r="Z878" s="361" t="str">
        <f t="shared" ca="1" si="69"/>
        <v/>
      </c>
      <c r="AA878" s="483">
        <f>料單!$K$3</f>
        <v>0</v>
      </c>
      <c r="AB878" s="483" t="str">
        <f>料單!$L$3</f>
        <v>拉、KD</v>
      </c>
    </row>
    <row r="879" spans="1:28" x14ac:dyDescent="0.25">
      <c r="A879" s="174">
        <f t="shared" si="65"/>
        <v>878</v>
      </c>
      <c r="B879" s="174" t="str">
        <f ca="1">料單!$C$1</f>
        <v>2026101401</v>
      </c>
      <c r="C879" s="174">
        <f>料單!$C$2</f>
        <v>0</v>
      </c>
      <c r="D879" s="6">
        <f>板材才數分析.!B879</f>
        <v>30</v>
      </c>
      <c r="E879" s="6">
        <f>板材才數分析.!C879</f>
        <v>0</v>
      </c>
      <c r="F879" s="6">
        <f>板材才數分析.!D879</f>
        <v>30008</v>
      </c>
      <c r="G879" s="6" t="str">
        <f ca="1">板材才數分析.!E879</f>
        <v>活隔</v>
      </c>
      <c r="H879" s="6">
        <f ca="1">板材才數分析.!F879</f>
        <v>0</v>
      </c>
      <c r="I879" s="6" t="str">
        <f ca="1">板材才數分析.!G879</f>
        <v>AA</v>
      </c>
      <c r="J879" s="6">
        <f ca="1">板材才數分析.!H879</f>
        <v>-32</v>
      </c>
      <c r="K879" s="6" t="str">
        <f ca="1">板材才數分析.!I879</f>
        <v>AA</v>
      </c>
      <c r="L879" s="6">
        <f ca="1">板材才數分析.!J879</f>
        <v>18</v>
      </c>
      <c r="M879" s="6">
        <f ca="1">板材才數分析.!K879</f>
        <v>0</v>
      </c>
      <c r="N879" s="6" t="str">
        <f ca="1">板材才數分析.!L879</f>
        <v/>
      </c>
      <c r="O879" s="6">
        <f ca="1">板材才數分析.!M879</f>
        <v>0</v>
      </c>
      <c r="P879" t="str">
        <f ca="1">表格15[[#This Row],[封邊色號]]</f>
        <v/>
      </c>
      <c r="Q879" s="174" t="str">
        <f ca="1">IF(VLOOKUP(F879,料單!$C:$P,14,FALSE)="","",VLOOKUP(F879,料單!$C:$P,14,FALSE))</f>
        <v/>
      </c>
      <c r="R879" s="174" t="str">
        <f ca="1">IF(VLOOKUP(F879,料單!$C:$Q,15,FALSE)="","",VLOOKUP(F879,料單!$C:$Q,15,FALSE))</f>
        <v/>
      </c>
      <c r="S879" s="174" t="str">
        <f ca="1">IF(VLOOKUP(F879,料單!$C:$R,16,FALSE)="","",VLOOKUP(F879,料單!$C:$R,16,FALSE))</f>
        <v/>
      </c>
      <c r="T879" s="174" t="str">
        <f ca="1">IF(VLOOKUP(F879,料單!$C:$S,17,FALSE)="","",VLOOKUP(F879,料單!$C:$S,17,FALSE))</f>
        <v/>
      </c>
      <c r="U879" s="174" t="str">
        <f ca="1">_xlfn.IFNA(VLOOKUP(VLOOKUP(F879,料單!C:T,18,FALSE),資料庫!AM:AN,2,FALSE),"A")</f>
        <v>A</v>
      </c>
      <c r="V879" s="174">
        <f ca="1">IF(VLOOKUP(F879,料單!C:U,19,FALSE)="","",VLOOKUP(F879,料單!C:U,19,FALSE))</f>
        <v>1</v>
      </c>
      <c r="W879" s="361" t="str">
        <f t="shared" ca="1" si="66"/>
        <v>A</v>
      </c>
      <c r="X879" s="361" t="str">
        <f t="shared" ca="1" si="67"/>
        <v>A</v>
      </c>
      <c r="Y879" s="361" t="str">
        <f t="shared" ca="1" si="68"/>
        <v>A</v>
      </c>
      <c r="Z879" s="361" t="str">
        <f t="shared" ca="1" si="69"/>
        <v>A</v>
      </c>
      <c r="AA879" s="483">
        <f>料單!$K$3</f>
        <v>0</v>
      </c>
      <c r="AB879" s="483" t="str">
        <f>料單!$L$3</f>
        <v>拉、KD</v>
      </c>
    </row>
    <row r="880" spans="1:28" x14ac:dyDescent="0.25">
      <c r="A880" s="174">
        <f t="shared" si="65"/>
        <v>879</v>
      </c>
      <c r="B880" s="174" t="str">
        <f ca="1">料單!$C$1</f>
        <v>2026101401</v>
      </c>
      <c r="C880" s="174">
        <f>料單!$C$2</f>
        <v>0</v>
      </c>
      <c r="D880" s="6">
        <f>板材才數分析.!B880</f>
        <v>30</v>
      </c>
      <c r="E880" s="6">
        <f>板材才數分析.!C880</f>
        <v>0</v>
      </c>
      <c r="F880" s="6">
        <f>板材才數分析.!D880</f>
        <v>30009</v>
      </c>
      <c r="G880" s="6" t="str">
        <f ca="1">板材才數分析.!E880</f>
        <v>固隔</v>
      </c>
      <c r="H880" s="6">
        <f ca="1">板材才數分析.!F880</f>
        <v>0</v>
      </c>
      <c r="I880" s="6" t="str">
        <f ca="1">板材才數分析.!G880</f>
        <v>AA</v>
      </c>
      <c r="J880" s="6">
        <f ca="1">板材才數分析.!H880</f>
        <v>-22</v>
      </c>
      <c r="K880" s="6" t="str">
        <f ca="1">板材才數分析.!I880</f>
        <v/>
      </c>
      <c r="L880" s="6">
        <f ca="1">板材才數分析.!J880</f>
        <v>18</v>
      </c>
      <c r="M880" s="6">
        <f ca="1">板材才數分析.!K880</f>
        <v>0</v>
      </c>
      <c r="N880" s="6" t="str">
        <f ca="1">板材才數分析.!L880</f>
        <v/>
      </c>
      <c r="O880" s="6">
        <f ca="1">板材才數分析.!M880</f>
        <v>0</v>
      </c>
      <c r="P880" t="str">
        <f ca="1">表格15[[#This Row],[封邊色號]]</f>
        <v/>
      </c>
      <c r="Q880" s="174" t="str">
        <f ca="1">IF(VLOOKUP(F880,料單!$C:$P,14,FALSE)="","",VLOOKUP(F880,料單!$C:$P,14,FALSE))</f>
        <v/>
      </c>
      <c r="R880" s="174" t="str">
        <f ca="1">IF(VLOOKUP(F880,料單!$C:$Q,15,FALSE)="","",VLOOKUP(F880,料單!$C:$Q,15,FALSE))</f>
        <v>固</v>
      </c>
      <c r="S880" s="174" t="str">
        <f ca="1">IF(VLOOKUP(F880,料單!$C:$R,16,FALSE)="","",VLOOKUP(F880,料單!$C:$R,16,FALSE))</f>
        <v/>
      </c>
      <c r="T880" s="174" t="str">
        <f ca="1">IF(VLOOKUP(F880,料單!$C:$S,17,FALSE)="","",VLOOKUP(F880,料單!$C:$S,17,FALSE))</f>
        <v/>
      </c>
      <c r="U880" s="174" t="str">
        <f ca="1">_xlfn.IFNA(VLOOKUP(VLOOKUP(F880,料單!C:T,18,FALSE),資料庫!AM:AN,2,FALSE),"A")</f>
        <v>A</v>
      </c>
      <c r="V880" s="174">
        <f ca="1">IF(VLOOKUP(F880,料單!C:U,19,FALSE)="","",VLOOKUP(F880,料單!C:U,19,FALSE))</f>
        <v>1</v>
      </c>
      <c r="W880" s="361" t="str">
        <f t="shared" ca="1" si="66"/>
        <v>A</v>
      </c>
      <c r="X880" s="361" t="str">
        <f t="shared" ca="1" si="67"/>
        <v>A</v>
      </c>
      <c r="Y880" s="361" t="str">
        <f t="shared" ca="1" si="68"/>
        <v/>
      </c>
      <c r="Z880" s="361" t="str">
        <f t="shared" ca="1" si="69"/>
        <v/>
      </c>
      <c r="AA880" s="483">
        <f>料單!$K$3</f>
        <v>0</v>
      </c>
      <c r="AB880" s="483" t="str">
        <f>料單!$L$3</f>
        <v>拉、KD</v>
      </c>
    </row>
    <row r="881" spans="1:28" x14ac:dyDescent="0.25">
      <c r="A881" s="174">
        <f t="shared" si="65"/>
        <v>880</v>
      </c>
      <c r="B881" s="174" t="str">
        <f ca="1">料單!$C$1</f>
        <v>2026101401</v>
      </c>
      <c r="C881" s="174">
        <f>料單!$C$2</f>
        <v>0</v>
      </c>
      <c r="D881" s="6">
        <f>板材才數分析.!B881</f>
        <v>30</v>
      </c>
      <c r="E881" s="6">
        <f>板材才數分析.!C881</f>
        <v>0</v>
      </c>
      <c r="F881" s="6">
        <f>板材才數分析.!D881</f>
        <v>30010</v>
      </c>
      <c r="G881" s="6" t="str">
        <f ca="1">板材才數分析.!E881</f>
        <v>左門板</v>
      </c>
      <c r="H881" s="6">
        <f ca="1">板材才數分析.!F881</f>
        <v>0</v>
      </c>
      <c r="I881" s="6" t="str">
        <f ca="1">板材才數分析.!G881</f>
        <v>AA</v>
      </c>
      <c r="J881" s="6">
        <f ca="1">板材才數分析.!H881</f>
        <v>-4</v>
      </c>
      <c r="K881" s="6" t="str">
        <f ca="1">板材才數分析.!I881</f>
        <v>AA</v>
      </c>
      <c r="L881" s="6">
        <f ca="1">板材才數分析.!J881</f>
        <v>18</v>
      </c>
      <c r="M881" s="6">
        <f ca="1">板材才數分析.!K881</f>
        <v>0</v>
      </c>
      <c r="N881" s="6" t="str">
        <f ca="1">板材才數分析.!L881</f>
        <v/>
      </c>
      <c r="O881" s="6">
        <f ca="1">板材才數分析.!M881</f>
        <v>0</v>
      </c>
      <c r="P881" t="str">
        <f ca="1">表格15[[#This Row],[封邊色號]]</f>
        <v/>
      </c>
      <c r="Q881" s="174" t="str">
        <f ca="1">IF(VLOOKUP(F881,料單!$C:$P,14,FALSE)="","",VLOOKUP(F881,料單!$C:$P,14,FALSE))</f>
        <v>鉸2</v>
      </c>
      <c r="R881" s="174" t="str">
        <f ca="1">IF(VLOOKUP(F881,料單!$C:$Q,15,FALSE)="","",VLOOKUP(F881,料單!$C:$Q,15,FALSE))</f>
        <v/>
      </c>
      <c r="S881" s="174" t="str">
        <f ca="1">IF(VLOOKUP(F881,料單!$C:$R,16,FALSE)="","",VLOOKUP(F881,料單!$C:$R,16,FALSE))</f>
        <v/>
      </c>
      <c r="T881" s="174" t="str">
        <f ca="1">IF(VLOOKUP(F881,料單!$C:$S,17,FALSE)="","",VLOOKUP(F881,料單!$C:$S,17,FALSE))</f>
        <v/>
      </c>
      <c r="U881" s="174" t="str">
        <f ca="1">_xlfn.IFNA(VLOOKUP(VLOOKUP(F881,料單!C:T,18,FALSE),資料庫!AM:AN,2,FALSE),"A")</f>
        <v>A</v>
      </c>
      <c r="V881" s="174">
        <f ca="1">IF(VLOOKUP(F881,料單!C:U,19,FALSE)="","",VLOOKUP(F881,料單!C:U,19,FALSE))</f>
        <v>1</v>
      </c>
      <c r="W881" s="361" t="str">
        <f t="shared" ca="1" si="66"/>
        <v>A</v>
      </c>
      <c r="X881" s="361" t="str">
        <f t="shared" ca="1" si="67"/>
        <v>A</v>
      </c>
      <c r="Y881" s="361" t="str">
        <f t="shared" ca="1" si="68"/>
        <v>A</v>
      </c>
      <c r="Z881" s="361" t="str">
        <f t="shared" ca="1" si="69"/>
        <v>A</v>
      </c>
      <c r="AA881" s="483">
        <f>料單!$K$3</f>
        <v>0</v>
      </c>
      <c r="AB881" s="483" t="str">
        <f>料單!$L$3</f>
        <v>拉、KD</v>
      </c>
    </row>
    <row r="882" spans="1:28" x14ac:dyDescent="0.25">
      <c r="A882" s="174">
        <f t="shared" si="65"/>
        <v>881</v>
      </c>
      <c r="B882" s="174" t="str">
        <f ca="1">料單!$C$1</f>
        <v>2026101401</v>
      </c>
      <c r="C882" s="174">
        <f>料單!$C$2</f>
        <v>0</v>
      </c>
      <c r="D882" s="6">
        <f>板材才數分析.!B882</f>
        <v>30</v>
      </c>
      <c r="E882" s="6">
        <f>板材才數分析.!C882</f>
        <v>0</v>
      </c>
      <c r="F882" s="6">
        <f>板材才數分析.!D882</f>
        <v>30011</v>
      </c>
      <c r="G882" s="6" t="str">
        <f ca="1">板材才數分析.!E882</f>
        <v>右門板</v>
      </c>
      <c r="H882" s="6">
        <f ca="1">板材才數分析.!F882</f>
        <v>0</v>
      </c>
      <c r="I882" s="6" t="str">
        <f ca="1">板材才數分析.!G882</f>
        <v>AA</v>
      </c>
      <c r="J882" s="6">
        <f ca="1">板材才數分析.!H882</f>
        <v>-4</v>
      </c>
      <c r="K882" s="6" t="str">
        <f ca="1">板材才數分析.!I882</f>
        <v>AA</v>
      </c>
      <c r="L882" s="6">
        <f ca="1">板材才數分析.!J882</f>
        <v>18</v>
      </c>
      <c r="M882" s="6">
        <f ca="1">板材才數分析.!K882</f>
        <v>0</v>
      </c>
      <c r="N882" s="6">
        <f ca="1">板材才數分析.!L882</f>
        <v>0</v>
      </c>
      <c r="O882" s="6">
        <f ca="1">板材才數分析.!M882</f>
        <v>0</v>
      </c>
      <c r="P882" t="str">
        <f ca="1">表格15[[#This Row],[封邊色號]]</f>
        <v/>
      </c>
      <c r="Q882" s="174" t="str">
        <f ca="1">IF(VLOOKUP(F882,料單!$C:$P,14,FALSE)="","",VLOOKUP(F882,料單!$C:$P,14,FALSE))</f>
        <v>鉸2</v>
      </c>
      <c r="R882" s="174" t="str">
        <f ca="1">IF(VLOOKUP(F882,料單!$C:$Q,15,FALSE)="","",VLOOKUP(F882,料單!$C:$Q,15,FALSE))</f>
        <v/>
      </c>
      <c r="S882" s="174" t="str">
        <f ca="1">IF(VLOOKUP(F882,料單!$C:$R,16,FALSE)="","",VLOOKUP(F882,料單!$C:$R,16,FALSE))</f>
        <v/>
      </c>
      <c r="T882" s="174" t="str">
        <f ca="1">IF(VLOOKUP(F882,料單!$C:$S,17,FALSE)="","",VLOOKUP(F882,料單!$C:$S,17,FALSE))</f>
        <v/>
      </c>
      <c r="U882" s="174" t="str">
        <f ca="1">_xlfn.IFNA(VLOOKUP(VLOOKUP(F882,料單!C:T,18,FALSE),資料庫!AM:AN,2,FALSE),"A")</f>
        <v>A</v>
      </c>
      <c r="V882" s="174">
        <f ca="1">IF(VLOOKUP(F882,料單!C:U,19,FALSE)="","",VLOOKUP(F882,料單!C:U,19,FALSE))</f>
        <v>1</v>
      </c>
      <c r="W882" s="361" t="str">
        <f t="shared" ca="1" si="66"/>
        <v>A</v>
      </c>
      <c r="X882" s="361" t="str">
        <f t="shared" ca="1" si="67"/>
        <v>A</v>
      </c>
      <c r="Y882" s="361" t="str">
        <f t="shared" ca="1" si="68"/>
        <v>A</v>
      </c>
      <c r="Z882" s="361" t="str">
        <f t="shared" ca="1" si="69"/>
        <v>A</v>
      </c>
      <c r="AA882" s="483">
        <f>料單!$K$3</f>
        <v>0</v>
      </c>
      <c r="AB882" s="483" t="str">
        <f>料單!$L$3</f>
        <v>拉、KD</v>
      </c>
    </row>
    <row r="883" spans="1:28" x14ac:dyDescent="0.25">
      <c r="A883" s="174">
        <f t="shared" si="65"/>
        <v>882</v>
      </c>
      <c r="B883" s="174" t="str">
        <f ca="1">料單!$C$1</f>
        <v>2026101401</v>
      </c>
      <c r="C883" s="174">
        <f>料單!$C$2</f>
        <v>0</v>
      </c>
      <c r="D883" s="6">
        <f>板材才數分析.!B883</f>
        <v>30</v>
      </c>
      <c r="E883" s="6">
        <f>板材才數分析.!C883</f>
        <v>0</v>
      </c>
      <c r="F883" s="6">
        <f>板材才數分析.!D883</f>
        <v>30012</v>
      </c>
      <c r="G883" s="6">
        <f ca="1">板材才數分析.!E883</f>
        <v>0</v>
      </c>
      <c r="H883" s="6">
        <f ca="1">板材才數分析.!F883</f>
        <v>0</v>
      </c>
      <c r="I883" s="6" t="str">
        <f ca="1">板材才數分析.!G883</f>
        <v/>
      </c>
      <c r="J883" s="6">
        <f ca="1">板材才數分析.!H883</f>
        <v>0</v>
      </c>
      <c r="K883" s="6" t="str">
        <f ca="1">板材才數分析.!I883</f>
        <v/>
      </c>
      <c r="L883" s="6">
        <f ca="1">板材才數分析.!J883</f>
        <v>0</v>
      </c>
      <c r="M883" s="6">
        <f ca="1">板材才數分析.!K883</f>
        <v>0</v>
      </c>
      <c r="N883" s="6">
        <f ca="1">板材才數分析.!L883</f>
        <v>0</v>
      </c>
      <c r="O883" s="6">
        <f ca="1">板材才數分析.!M883</f>
        <v>0</v>
      </c>
      <c r="P883" t="str">
        <f ca="1">表格15[[#This Row],[封邊色號]]</f>
        <v/>
      </c>
      <c r="Q883" s="174" t="str">
        <f ca="1">IF(VLOOKUP(F883,料單!$C:$P,14,FALSE)="","",VLOOKUP(F883,料單!$C:$P,14,FALSE))</f>
        <v/>
      </c>
      <c r="R883" s="174" t="str">
        <f ca="1">IF(VLOOKUP(F883,料單!$C:$Q,15,FALSE)="","",VLOOKUP(F883,料單!$C:$Q,15,FALSE))</f>
        <v/>
      </c>
      <c r="S883" s="174" t="str">
        <f ca="1">IF(VLOOKUP(F883,料單!$C:$R,16,FALSE)="","",VLOOKUP(F883,料單!$C:$R,16,FALSE))</f>
        <v/>
      </c>
      <c r="T883" s="174" t="str">
        <f ca="1">IF(VLOOKUP(F883,料單!$C:$S,17,FALSE)="","",VLOOKUP(F883,料單!$C:$S,17,FALSE))</f>
        <v/>
      </c>
      <c r="U883" s="174" t="str">
        <f ca="1">_xlfn.IFNA(VLOOKUP(VLOOKUP(F883,料單!C:T,18,FALSE),資料庫!AM:AN,2,FALSE),"A")</f>
        <v>A</v>
      </c>
      <c r="V883" s="174" t="str">
        <f ca="1">IF(VLOOKUP(F883,料單!C:U,19,FALSE)="","",VLOOKUP(F883,料單!C:U,19,FALSE))</f>
        <v/>
      </c>
      <c r="W883" s="361" t="str">
        <f t="shared" ca="1" si="66"/>
        <v/>
      </c>
      <c r="X883" s="361" t="str">
        <f t="shared" ca="1" si="67"/>
        <v/>
      </c>
      <c r="Y883" s="361" t="str">
        <f t="shared" ca="1" si="68"/>
        <v/>
      </c>
      <c r="Z883" s="361" t="str">
        <f t="shared" ca="1" si="69"/>
        <v/>
      </c>
      <c r="AA883" s="483">
        <f>料單!$K$3</f>
        <v>0</v>
      </c>
      <c r="AB883" s="483" t="str">
        <f>料單!$L$3</f>
        <v>拉、KD</v>
      </c>
    </row>
    <row r="884" spans="1:28" x14ac:dyDescent="0.25">
      <c r="A884" s="174">
        <f t="shared" si="65"/>
        <v>883</v>
      </c>
      <c r="B884" s="174" t="str">
        <f ca="1">料單!$C$1</f>
        <v>2026101401</v>
      </c>
      <c r="C884" s="174">
        <f>料單!$C$2</f>
        <v>0</v>
      </c>
      <c r="D884" s="6">
        <f>板材才數分析.!B884</f>
        <v>30</v>
      </c>
      <c r="E884" s="6">
        <f>板材才數分析.!C884</f>
        <v>0</v>
      </c>
      <c r="F884" s="6">
        <f>板材才數分析.!D884</f>
        <v>30013</v>
      </c>
      <c r="G884" s="6">
        <f ca="1">板材才數分析.!E884</f>
        <v>0</v>
      </c>
      <c r="H884" s="6">
        <f ca="1">板材才數分析.!F884</f>
        <v>0</v>
      </c>
      <c r="I884" s="6" t="str">
        <f ca="1">板材才數分析.!G884</f>
        <v/>
      </c>
      <c r="J884" s="6">
        <f ca="1">板材才數分析.!H884</f>
        <v>0</v>
      </c>
      <c r="K884" s="6" t="str">
        <f ca="1">板材才數分析.!I884</f>
        <v/>
      </c>
      <c r="L884" s="6">
        <f ca="1">板材才數分析.!J884</f>
        <v>0</v>
      </c>
      <c r="M884" s="6">
        <f ca="1">板材才數分析.!K884</f>
        <v>0</v>
      </c>
      <c r="N884" s="6">
        <f ca="1">板材才數分析.!L884</f>
        <v>0</v>
      </c>
      <c r="O884" s="6">
        <f ca="1">板材才數分析.!M884</f>
        <v>0</v>
      </c>
      <c r="P884" t="str">
        <f ca="1">表格15[[#This Row],[封邊色號]]</f>
        <v/>
      </c>
      <c r="Q884" s="174" t="str">
        <f ca="1">IF(VLOOKUP(F884,料單!$C:$P,14,FALSE)="","",VLOOKUP(F884,料單!$C:$P,14,FALSE))</f>
        <v/>
      </c>
      <c r="R884" s="174" t="str">
        <f ca="1">IF(VLOOKUP(F884,料單!$C:$Q,15,FALSE)="","",VLOOKUP(F884,料單!$C:$Q,15,FALSE))</f>
        <v/>
      </c>
      <c r="S884" s="174" t="str">
        <f ca="1">IF(VLOOKUP(F884,料單!$C:$R,16,FALSE)="","",VLOOKUP(F884,料單!$C:$R,16,FALSE))</f>
        <v/>
      </c>
      <c r="T884" s="174" t="str">
        <f ca="1">IF(VLOOKUP(F884,料單!$C:$S,17,FALSE)="","",VLOOKUP(F884,料單!$C:$S,17,FALSE))</f>
        <v/>
      </c>
      <c r="U884" s="174" t="str">
        <f ca="1">_xlfn.IFNA(VLOOKUP(VLOOKUP(F884,料單!C:T,18,FALSE),資料庫!AM:AN,2,FALSE),"A")</f>
        <v>A</v>
      </c>
      <c r="V884" s="174" t="str">
        <f ca="1">IF(VLOOKUP(F884,料單!C:U,19,FALSE)="","",VLOOKUP(F884,料單!C:U,19,FALSE))</f>
        <v/>
      </c>
      <c r="W884" s="361" t="str">
        <f t="shared" ca="1" si="66"/>
        <v/>
      </c>
      <c r="X884" s="361" t="str">
        <f t="shared" ca="1" si="67"/>
        <v/>
      </c>
      <c r="Y884" s="361" t="str">
        <f t="shared" ca="1" si="68"/>
        <v/>
      </c>
      <c r="Z884" s="361" t="str">
        <f t="shared" ca="1" si="69"/>
        <v/>
      </c>
      <c r="AA884" s="483">
        <f>料單!$K$3</f>
        <v>0</v>
      </c>
      <c r="AB884" s="483" t="str">
        <f>料單!$L$3</f>
        <v>拉、KD</v>
      </c>
    </row>
    <row r="885" spans="1:28" x14ac:dyDescent="0.25">
      <c r="A885" s="174">
        <f t="shared" si="65"/>
        <v>884</v>
      </c>
      <c r="B885" s="174" t="str">
        <f ca="1">料單!$C$1</f>
        <v>2026101401</v>
      </c>
      <c r="C885" s="174">
        <f>料單!$C$2</f>
        <v>0</v>
      </c>
      <c r="D885" s="6">
        <f>板材才數分析.!B885</f>
        <v>30</v>
      </c>
      <c r="E885" s="6">
        <f>板材才數分析.!C885</f>
        <v>0</v>
      </c>
      <c r="F885" s="6">
        <f>板材才數分析.!D885</f>
        <v>30014</v>
      </c>
      <c r="G885" s="6">
        <f ca="1">板材才數分析.!E885</f>
        <v>0</v>
      </c>
      <c r="H885" s="6">
        <f ca="1">板材才數分析.!F885</f>
        <v>0</v>
      </c>
      <c r="I885" s="6" t="str">
        <f ca="1">板材才數分析.!G885</f>
        <v/>
      </c>
      <c r="J885" s="6">
        <f ca="1">板材才數分析.!H885</f>
        <v>0</v>
      </c>
      <c r="K885" s="6" t="str">
        <f ca="1">板材才數分析.!I885</f>
        <v/>
      </c>
      <c r="L885" s="6">
        <f ca="1">板材才數分析.!J885</f>
        <v>0</v>
      </c>
      <c r="M885" s="6">
        <f ca="1">板材才數分析.!K885</f>
        <v>0</v>
      </c>
      <c r="N885" s="6">
        <f ca="1">板材才數分析.!L885</f>
        <v>0</v>
      </c>
      <c r="O885" s="6">
        <f ca="1">板材才數分析.!M885</f>
        <v>0</v>
      </c>
      <c r="P885" t="str">
        <f ca="1">表格15[[#This Row],[封邊色號]]</f>
        <v/>
      </c>
      <c r="Q885" s="174" t="str">
        <f ca="1">IF(VLOOKUP(F885,料單!$C:$P,14,FALSE)="","",VLOOKUP(F885,料單!$C:$P,14,FALSE))</f>
        <v/>
      </c>
      <c r="R885" s="174" t="str">
        <f ca="1">IF(VLOOKUP(F885,料單!$C:$Q,15,FALSE)="","",VLOOKUP(F885,料單!$C:$Q,15,FALSE))</f>
        <v/>
      </c>
      <c r="S885" s="174" t="str">
        <f ca="1">IF(VLOOKUP(F885,料單!$C:$R,16,FALSE)="","",VLOOKUP(F885,料單!$C:$R,16,FALSE))</f>
        <v/>
      </c>
      <c r="T885" s="174" t="str">
        <f ca="1">IF(VLOOKUP(F885,料單!$C:$S,17,FALSE)="","",VLOOKUP(F885,料單!$C:$S,17,FALSE))</f>
        <v/>
      </c>
      <c r="U885" s="174" t="str">
        <f ca="1">_xlfn.IFNA(VLOOKUP(VLOOKUP(F885,料單!C:T,18,FALSE),資料庫!AM:AN,2,FALSE),"A")</f>
        <v>A</v>
      </c>
      <c r="V885" s="174" t="str">
        <f ca="1">IF(VLOOKUP(F885,料單!C:U,19,FALSE)="","",VLOOKUP(F885,料單!C:U,19,FALSE))</f>
        <v/>
      </c>
      <c r="W885" s="361" t="str">
        <f t="shared" ca="1" si="66"/>
        <v/>
      </c>
      <c r="X885" s="361" t="str">
        <f t="shared" ca="1" si="67"/>
        <v/>
      </c>
      <c r="Y885" s="361" t="str">
        <f t="shared" ca="1" si="68"/>
        <v/>
      </c>
      <c r="Z885" s="361" t="str">
        <f t="shared" ca="1" si="69"/>
        <v/>
      </c>
      <c r="AA885" s="483">
        <f>料單!$K$3</f>
        <v>0</v>
      </c>
      <c r="AB885" s="483" t="str">
        <f>料單!$L$3</f>
        <v>拉、KD</v>
      </c>
    </row>
    <row r="886" spans="1:28" x14ac:dyDescent="0.25">
      <c r="A886" s="174">
        <f t="shared" si="65"/>
        <v>885</v>
      </c>
      <c r="B886" s="174" t="str">
        <f ca="1">料單!$C$1</f>
        <v>2026101401</v>
      </c>
      <c r="C886" s="174">
        <f>料單!$C$2</f>
        <v>0</v>
      </c>
      <c r="D886" s="6">
        <f>板材才數分析.!B886</f>
        <v>30</v>
      </c>
      <c r="E886" s="6">
        <f>板材才數分析.!C886</f>
        <v>0</v>
      </c>
      <c r="F886" s="6">
        <f>板材才數分析.!D886</f>
        <v>30015</v>
      </c>
      <c r="G886" s="6">
        <f ca="1">板材才數分析.!E886</f>
        <v>0</v>
      </c>
      <c r="H886" s="6">
        <f ca="1">板材才數分析.!F886</f>
        <v>0</v>
      </c>
      <c r="I886" s="6" t="str">
        <f ca="1">板材才數分析.!G886</f>
        <v/>
      </c>
      <c r="J886" s="6">
        <f ca="1">板材才數分析.!H886</f>
        <v>0</v>
      </c>
      <c r="K886" s="6" t="str">
        <f ca="1">板材才數分析.!I886</f>
        <v/>
      </c>
      <c r="L886" s="6">
        <f ca="1">板材才數分析.!J886</f>
        <v>0</v>
      </c>
      <c r="M886" s="6">
        <f ca="1">板材才數分析.!K886</f>
        <v>0</v>
      </c>
      <c r="N886" s="6">
        <f ca="1">板材才數分析.!L886</f>
        <v>0</v>
      </c>
      <c r="O886" s="6">
        <f ca="1">板材才數分析.!M886</f>
        <v>0</v>
      </c>
      <c r="P886" t="str">
        <f ca="1">表格15[[#This Row],[封邊色號]]</f>
        <v/>
      </c>
      <c r="Q886" s="174" t="str">
        <f ca="1">IF(VLOOKUP(F886,料單!$C:$P,14,FALSE)="","",VLOOKUP(F886,料單!$C:$P,14,FALSE))</f>
        <v/>
      </c>
      <c r="R886" s="174" t="str">
        <f ca="1">IF(VLOOKUP(F886,料單!$C:$Q,15,FALSE)="","",VLOOKUP(F886,料單!$C:$Q,15,FALSE))</f>
        <v/>
      </c>
      <c r="S886" s="174" t="str">
        <f ca="1">IF(VLOOKUP(F886,料單!$C:$R,16,FALSE)="","",VLOOKUP(F886,料單!$C:$R,16,FALSE))</f>
        <v/>
      </c>
      <c r="T886" s="174" t="str">
        <f ca="1">IF(VLOOKUP(F886,料單!$C:$S,17,FALSE)="","",VLOOKUP(F886,料單!$C:$S,17,FALSE))</f>
        <v/>
      </c>
      <c r="U886" s="174" t="str">
        <f ca="1">_xlfn.IFNA(VLOOKUP(VLOOKUP(F886,料單!C:T,18,FALSE),資料庫!AM:AN,2,FALSE),"A")</f>
        <v>A</v>
      </c>
      <c r="V886" s="174" t="str">
        <f ca="1">IF(VLOOKUP(F886,料單!C:U,19,FALSE)="","",VLOOKUP(F886,料單!C:U,19,FALSE))</f>
        <v/>
      </c>
      <c r="W886" s="361" t="str">
        <f t="shared" ca="1" si="66"/>
        <v/>
      </c>
      <c r="X886" s="361" t="str">
        <f t="shared" ca="1" si="67"/>
        <v/>
      </c>
      <c r="Y886" s="361" t="str">
        <f t="shared" ca="1" si="68"/>
        <v/>
      </c>
      <c r="Z886" s="361" t="str">
        <f t="shared" ca="1" si="69"/>
        <v/>
      </c>
      <c r="AA886" s="483">
        <f>料單!$K$3</f>
        <v>0</v>
      </c>
      <c r="AB886" s="483" t="str">
        <f>料單!$L$3</f>
        <v>拉、KD</v>
      </c>
    </row>
    <row r="887" spans="1:28" x14ac:dyDescent="0.25">
      <c r="A887" s="174">
        <f t="shared" si="65"/>
        <v>886</v>
      </c>
      <c r="B887" s="174" t="str">
        <f ca="1">料單!$C$1</f>
        <v>2026101401</v>
      </c>
      <c r="C887" s="174">
        <f>料單!$C$2</f>
        <v>0</v>
      </c>
      <c r="D887" s="6">
        <f>板材才數分析.!B887</f>
        <v>30</v>
      </c>
      <c r="E887" s="6">
        <f>板材才數分析.!C887</f>
        <v>0</v>
      </c>
      <c r="F887" s="6">
        <f>板材才數分析.!D887</f>
        <v>30016</v>
      </c>
      <c r="G887" s="6">
        <f ca="1">板材才數分析.!E887</f>
        <v>0</v>
      </c>
      <c r="H887" s="6">
        <f ca="1">板材才數分析.!F887</f>
        <v>0</v>
      </c>
      <c r="I887" s="6" t="str">
        <f ca="1">板材才數分析.!G887</f>
        <v/>
      </c>
      <c r="J887" s="6">
        <f ca="1">板材才數分析.!H887</f>
        <v>0</v>
      </c>
      <c r="K887" s="6" t="str">
        <f ca="1">板材才數分析.!I887</f>
        <v/>
      </c>
      <c r="L887" s="6">
        <f ca="1">板材才數分析.!J887</f>
        <v>0</v>
      </c>
      <c r="M887" s="6">
        <f ca="1">板材才數分析.!K887</f>
        <v>0</v>
      </c>
      <c r="N887" s="6">
        <f ca="1">板材才數分析.!L887</f>
        <v>0</v>
      </c>
      <c r="O887" s="6">
        <f ca="1">板材才數分析.!M887</f>
        <v>0</v>
      </c>
      <c r="P887" t="str">
        <f ca="1">表格15[[#This Row],[封邊色號]]</f>
        <v/>
      </c>
      <c r="Q887" s="174" t="str">
        <f ca="1">IF(VLOOKUP(F887,料單!$C:$P,14,FALSE)="","",VLOOKUP(F887,料單!$C:$P,14,FALSE))</f>
        <v/>
      </c>
      <c r="R887" s="174" t="str">
        <f ca="1">IF(VLOOKUP(F887,料單!$C:$Q,15,FALSE)="","",VLOOKUP(F887,料單!$C:$Q,15,FALSE))</f>
        <v/>
      </c>
      <c r="S887" s="174" t="str">
        <f ca="1">IF(VLOOKUP(F887,料單!$C:$R,16,FALSE)="","",VLOOKUP(F887,料單!$C:$R,16,FALSE))</f>
        <v/>
      </c>
      <c r="T887" s="174" t="str">
        <f ca="1">IF(VLOOKUP(F887,料單!$C:$S,17,FALSE)="","",VLOOKUP(F887,料單!$C:$S,17,FALSE))</f>
        <v/>
      </c>
      <c r="U887" s="174" t="str">
        <f ca="1">_xlfn.IFNA(VLOOKUP(VLOOKUP(F887,料單!C:T,18,FALSE),資料庫!AM:AN,2,FALSE),"A")</f>
        <v>A</v>
      </c>
      <c r="V887" s="174" t="str">
        <f ca="1">IF(VLOOKUP(F887,料單!C:U,19,FALSE)="","",VLOOKUP(F887,料單!C:U,19,FALSE))</f>
        <v/>
      </c>
      <c r="W887" s="361" t="str">
        <f t="shared" ca="1" si="66"/>
        <v/>
      </c>
      <c r="X887" s="361" t="str">
        <f t="shared" ca="1" si="67"/>
        <v/>
      </c>
      <c r="Y887" s="361" t="str">
        <f t="shared" ca="1" si="68"/>
        <v/>
      </c>
      <c r="Z887" s="361" t="str">
        <f t="shared" ca="1" si="69"/>
        <v/>
      </c>
      <c r="AA887" s="483">
        <f>料單!$K$3</f>
        <v>0</v>
      </c>
      <c r="AB887" s="483" t="str">
        <f>料單!$L$3</f>
        <v>拉、KD</v>
      </c>
    </row>
    <row r="888" spans="1:28" x14ac:dyDescent="0.25">
      <c r="A888" s="174">
        <f t="shared" si="65"/>
        <v>887</v>
      </c>
      <c r="B888" s="174" t="str">
        <f ca="1">料單!$C$1</f>
        <v>2026101401</v>
      </c>
      <c r="C888" s="174">
        <f>料單!$C$2</f>
        <v>0</v>
      </c>
      <c r="D888" s="6">
        <f>板材才數分析.!B888</f>
        <v>30</v>
      </c>
      <c r="E888" s="6">
        <f>板材才數分析.!C888</f>
        <v>0</v>
      </c>
      <c r="F888" s="6">
        <f>板材才數分析.!D888</f>
        <v>30017</v>
      </c>
      <c r="G888" s="6">
        <f ca="1">板材才數分析.!E888</f>
        <v>0</v>
      </c>
      <c r="H888" s="6">
        <f ca="1">板材才數分析.!F888</f>
        <v>0</v>
      </c>
      <c r="I888" s="6" t="str">
        <f ca="1">板材才數分析.!G888</f>
        <v/>
      </c>
      <c r="J888" s="6">
        <f ca="1">板材才數分析.!H888</f>
        <v>0</v>
      </c>
      <c r="K888" s="6" t="str">
        <f ca="1">板材才數分析.!I888</f>
        <v/>
      </c>
      <c r="L888" s="6">
        <f ca="1">板材才數分析.!J888</f>
        <v>0</v>
      </c>
      <c r="M888" s="6">
        <f ca="1">板材才數分析.!K888</f>
        <v>0</v>
      </c>
      <c r="N888" s="6">
        <f ca="1">板材才數分析.!L888</f>
        <v>0</v>
      </c>
      <c r="O888" s="6">
        <f ca="1">板材才數分析.!M888</f>
        <v>0</v>
      </c>
      <c r="P888" t="str">
        <f ca="1">表格15[[#This Row],[封邊色號]]</f>
        <v/>
      </c>
      <c r="Q888" s="174" t="str">
        <f ca="1">IF(VLOOKUP(F888,料單!$C:$P,14,FALSE)="","",VLOOKUP(F888,料單!$C:$P,14,FALSE))</f>
        <v/>
      </c>
      <c r="R888" s="174" t="str">
        <f ca="1">IF(VLOOKUP(F888,料單!$C:$Q,15,FALSE)="","",VLOOKUP(F888,料單!$C:$Q,15,FALSE))</f>
        <v/>
      </c>
      <c r="S888" s="174" t="str">
        <f ca="1">IF(VLOOKUP(F888,料單!$C:$R,16,FALSE)="","",VLOOKUP(F888,料單!$C:$R,16,FALSE))</f>
        <v/>
      </c>
      <c r="T888" s="174" t="str">
        <f ca="1">IF(VLOOKUP(F888,料單!$C:$S,17,FALSE)="","",VLOOKUP(F888,料單!$C:$S,17,FALSE))</f>
        <v/>
      </c>
      <c r="U888" s="174" t="str">
        <f ca="1">_xlfn.IFNA(VLOOKUP(VLOOKUP(F888,料單!C:T,18,FALSE),資料庫!AM:AN,2,FALSE),"A")</f>
        <v>A</v>
      </c>
      <c r="V888" s="174" t="str">
        <f ca="1">IF(VLOOKUP(F888,料單!C:U,19,FALSE)="","",VLOOKUP(F888,料單!C:U,19,FALSE))</f>
        <v/>
      </c>
      <c r="W888" s="361" t="str">
        <f t="shared" ca="1" si="66"/>
        <v/>
      </c>
      <c r="X888" s="361" t="str">
        <f t="shared" ca="1" si="67"/>
        <v/>
      </c>
      <c r="Y888" s="361" t="str">
        <f t="shared" ca="1" si="68"/>
        <v/>
      </c>
      <c r="Z888" s="361" t="str">
        <f t="shared" ca="1" si="69"/>
        <v/>
      </c>
      <c r="AA888" s="483">
        <f>料單!$K$3</f>
        <v>0</v>
      </c>
      <c r="AB888" s="483" t="str">
        <f>料單!$L$3</f>
        <v>拉、KD</v>
      </c>
    </row>
    <row r="889" spans="1:28" x14ac:dyDescent="0.25">
      <c r="A889" s="174">
        <f t="shared" si="65"/>
        <v>888</v>
      </c>
      <c r="B889" s="174" t="str">
        <f ca="1">料單!$C$1</f>
        <v>2026101401</v>
      </c>
      <c r="C889" s="174">
        <f>料單!$C$2</f>
        <v>0</v>
      </c>
      <c r="D889" s="6">
        <f>板材才數分析.!B889</f>
        <v>30</v>
      </c>
      <c r="E889" s="6">
        <f>板材才數分析.!C889</f>
        <v>0</v>
      </c>
      <c r="F889" s="6">
        <f>板材才數分析.!D889</f>
        <v>30018</v>
      </c>
      <c r="G889" s="6">
        <f ca="1">板材才數分析.!E889</f>
        <v>0</v>
      </c>
      <c r="H889" s="6">
        <f ca="1">板材才數分析.!F889</f>
        <v>0</v>
      </c>
      <c r="I889" s="6" t="str">
        <f ca="1">板材才數分析.!G889</f>
        <v/>
      </c>
      <c r="J889" s="6">
        <f ca="1">板材才數分析.!H889</f>
        <v>0</v>
      </c>
      <c r="K889" s="6" t="str">
        <f ca="1">板材才數分析.!I889</f>
        <v/>
      </c>
      <c r="L889" s="6">
        <f ca="1">板材才數分析.!J889</f>
        <v>0</v>
      </c>
      <c r="M889" s="6">
        <f ca="1">板材才數分析.!K889</f>
        <v>0</v>
      </c>
      <c r="N889" s="6">
        <f ca="1">板材才數分析.!L889</f>
        <v>0</v>
      </c>
      <c r="O889" s="6">
        <f ca="1">板材才數分析.!M889</f>
        <v>0</v>
      </c>
      <c r="P889" t="str">
        <f ca="1">表格15[[#This Row],[封邊色號]]</f>
        <v/>
      </c>
      <c r="Q889" s="174" t="str">
        <f ca="1">IF(VLOOKUP(F889,料單!$C:$P,14,FALSE)="","",VLOOKUP(F889,料單!$C:$P,14,FALSE))</f>
        <v/>
      </c>
      <c r="R889" s="174" t="str">
        <f ca="1">IF(VLOOKUP(F889,料單!$C:$Q,15,FALSE)="","",VLOOKUP(F889,料單!$C:$Q,15,FALSE))</f>
        <v/>
      </c>
      <c r="S889" s="174" t="str">
        <f ca="1">IF(VLOOKUP(F889,料單!$C:$R,16,FALSE)="","",VLOOKUP(F889,料單!$C:$R,16,FALSE))</f>
        <v/>
      </c>
      <c r="T889" s="174" t="str">
        <f ca="1">IF(VLOOKUP(F889,料單!$C:$S,17,FALSE)="","",VLOOKUP(F889,料單!$C:$S,17,FALSE))</f>
        <v/>
      </c>
      <c r="U889" s="174" t="str">
        <f ca="1">_xlfn.IFNA(VLOOKUP(VLOOKUP(F889,料單!C:T,18,FALSE),資料庫!AM:AN,2,FALSE),"A")</f>
        <v>A</v>
      </c>
      <c r="V889" s="174" t="str">
        <f ca="1">IF(VLOOKUP(F889,料單!C:U,19,FALSE)="","",VLOOKUP(F889,料單!C:U,19,FALSE))</f>
        <v/>
      </c>
      <c r="W889" s="361" t="str">
        <f t="shared" ca="1" si="66"/>
        <v/>
      </c>
      <c r="X889" s="361" t="str">
        <f t="shared" ca="1" si="67"/>
        <v/>
      </c>
      <c r="Y889" s="361" t="str">
        <f t="shared" ca="1" si="68"/>
        <v/>
      </c>
      <c r="Z889" s="361" t="str">
        <f t="shared" ca="1" si="69"/>
        <v/>
      </c>
      <c r="AA889" s="483">
        <f>料單!$K$3</f>
        <v>0</v>
      </c>
      <c r="AB889" s="483" t="str">
        <f>料單!$L$3</f>
        <v>拉、KD</v>
      </c>
    </row>
    <row r="890" spans="1:28" x14ac:dyDescent="0.25">
      <c r="A890" s="174">
        <f t="shared" si="65"/>
        <v>889</v>
      </c>
      <c r="B890" s="174" t="str">
        <f ca="1">料單!$C$1</f>
        <v>2026101401</v>
      </c>
      <c r="C890" s="174">
        <f>料單!$C$2</f>
        <v>0</v>
      </c>
      <c r="D890" s="6">
        <f>板材才數分析.!B890</f>
        <v>30</v>
      </c>
      <c r="E890" s="6">
        <f>板材才數分析.!C890</f>
        <v>0</v>
      </c>
      <c r="F890" s="6">
        <f>板材才數分析.!D890</f>
        <v>30019</v>
      </c>
      <c r="G890" s="6">
        <f ca="1">板材才數分析.!E890</f>
        <v>0</v>
      </c>
      <c r="H890" s="6">
        <f ca="1">板材才數分析.!F890</f>
        <v>0</v>
      </c>
      <c r="I890" s="6" t="str">
        <f ca="1">板材才數分析.!G890</f>
        <v/>
      </c>
      <c r="J890" s="6">
        <f ca="1">板材才數分析.!H890</f>
        <v>0</v>
      </c>
      <c r="K890" s="6" t="str">
        <f ca="1">板材才數分析.!I890</f>
        <v/>
      </c>
      <c r="L890" s="6">
        <f ca="1">板材才數分析.!J890</f>
        <v>0</v>
      </c>
      <c r="M890" s="6">
        <f ca="1">板材才數分析.!K890</f>
        <v>0</v>
      </c>
      <c r="N890" s="6">
        <f ca="1">板材才數分析.!L890</f>
        <v>0</v>
      </c>
      <c r="O890" s="6">
        <f ca="1">板材才數分析.!M890</f>
        <v>0</v>
      </c>
      <c r="P890" t="str">
        <f ca="1">表格15[[#This Row],[封邊色號]]</f>
        <v/>
      </c>
      <c r="Q890" s="174" t="str">
        <f ca="1">IF(VLOOKUP(F890,料單!$C:$P,14,FALSE)="","",VLOOKUP(F890,料單!$C:$P,14,FALSE))</f>
        <v/>
      </c>
      <c r="R890" s="174" t="str">
        <f ca="1">IF(VLOOKUP(F890,料單!$C:$Q,15,FALSE)="","",VLOOKUP(F890,料單!$C:$Q,15,FALSE))</f>
        <v/>
      </c>
      <c r="S890" s="174" t="str">
        <f ca="1">IF(VLOOKUP(F890,料單!$C:$R,16,FALSE)="","",VLOOKUP(F890,料單!$C:$R,16,FALSE))</f>
        <v/>
      </c>
      <c r="T890" s="174" t="str">
        <f ca="1">IF(VLOOKUP(F890,料單!$C:$S,17,FALSE)="","",VLOOKUP(F890,料單!$C:$S,17,FALSE))</f>
        <v/>
      </c>
      <c r="U890" s="174" t="str">
        <f ca="1">_xlfn.IFNA(VLOOKUP(VLOOKUP(F890,料單!C:T,18,FALSE),資料庫!AM:AN,2,FALSE),"A")</f>
        <v>A</v>
      </c>
      <c r="V890" s="174" t="str">
        <f ca="1">IF(VLOOKUP(F890,料單!C:U,19,FALSE)="","",VLOOKUP(F890,料單!C:U,19,FALSE))</f>
        <v/>
      </c>
      <c r="W890" s="361" t="str">
        <f t="shared" ca="1" si="66"/>
        <v/>
      </c>
      <c r="X890" s="361" t="str">
        <f t="shared" ca="1" si="67"/>
        <v/>
      </c>
      <c r="Y890" s="361" t="str">
        <f t="shared" ca="1" si="68"/>
        <v/>
      </c>
      <c r="Z890" s="361" t="str">
        <f t="shared" ca="1" si="69"/>
        <v/>
      </c>
      <c r="AA890" s="483">
        <f>料單!$K$3</f>
        <v>0</v>
      </c>
      <c r="AB890" s="483" t="str">
        <f>料單!$L$3</f>
        <v>拉、KD</v>
      </c>
    </row>
    <row r="891" spans="1:28" x14ac:dyDescent="0.25">
      <c r="A891" s="174">
        <f t="shared" si="65"/>
        <v>890</v>
      </c>
      <c r="B891" s="174" t="str">
        <f ca="1">料單!$C$1</f>
        <v>2026101401</v>
      </c>
      <c r="C891" s="174">
        <f>料單!$C$2</f>
        <v>0</v>
      </c>
      <c r="D891" s="6">
        <f>板材才數分析.!B891</f>
        <v>30</v>
      </c>
      <c r="E891" s="6">
        <f>板材才數分析.!C891</f>
        <v>0</v>
      </c>
      <c r="F891" s="6">
        <f>板材才數分析.!D891</f>
        <v>30020</v>
      </c>
      <c r="G891" s="6">
        <f ca="1">板材才數分析.!E891</f>
        <v>0</v>
      </c>
      <c r="H891" s="6">
        <f ca="1">板材才數分析.!F891</f>
        <v>0</v>
      </c>
      <c r="I891" s="6" t="str">
        <f ca="1">板材才數分析.!G891</f>
        <v/>
      </c>
      <c r="J891" s="6">
        <f ca="1">板材才數分析.!H891</f>
        <v>0</v>
      </c>
      <c r="K891" s="6" t="str">
        <f ca="1">板材才數分析.!I891</f>
        <v/>
      </c>
      <c r="L891" s="6">
        <f ca="1">板材才數分析.!J891</f>
        <v>0</v>
      </c>
      <c r="M891" s="6">
        <f ca="1">板材才數分析.!K891</f>
        <v>0</v>
      </c>
      <c r="N891" s="6" t="str">
        <f ca="1">板材才數分析.!L891</f>
        <v/>
      </c>
      <c r="O891" s="6">
        <f ca="1">板材才數分析.!M891</f>
        <v>0</v>
      </c>
      <c r="P891" t="str">
        <f ca="1">表格15[[#This Row],[封邊色號]]</f>
        <v/>
      </c>
      <c r="Q891" s="174" t="str">
        <f ca="1">IF(VLOOKUP(F891,料單!$C:$P,14,FALSE)="","",VLOOKUP(F891,料單!$C:$P,14,FALSE))</f>
        <v/>
      </c>
      <c r="R891" s="174" t="str">
        <f ca="1">IF(VLOOKUP(F891,料單!$C:$Q,15,FALSE)="","",VLOOKUP(F891,料單!$C:$Q,15,FALSE))</f>
        <v/>
      </c>
      <c r="S891" s="174" t="str">
        <f ca="1">IF(VLOOKUP(F891,料單!$C:$R,16,FALSE)="","",VLOOKUP(F891,料單!$C:$R,16,FALSE))</f>
        <v/>
      </c>
      <c r="T891" s="174" t="str">
        <f ca="1">IF(VLOOKUP(F891,料單!$C:$S,17,FALSE)="","",VLOOKUP(F891,料單!$C:$S,17,FALSE))</f>
        <v/>
      </c>
      <c r="U891" s="174" t="str">
        <f ca="1">_xlfn.IFNA(VLOOKUP(VLOOKUP(F891,料單!C:T,18,FALSE),資料庫!AM:AN,2,FALSE),"A")</f>
        <v>A</v>
      </c>
      <c r="V891" s="174" t="str">
        <f ca="1">IF(VLOOKUP(F891,料單!C:U,19,FALSE)="","",VLOOKUP(F891,料單!C:U,19,FALSE))</f>
        <v/>
      </c>
      <c r="W891" s="361" t="str">
        <f t="shared" ca="1" si="66"/>
        <v/>
      </c>
      <c r="X891" s="361" t="str">
        <f t="shared" ca="1" si="67"/>
        <v/>
      </c>
      <c r="Y891" s="361" t="str">
        <f t="shared" ca="1" si="68"/>
        <v/>
      </c>
      <c r="Z891" s="361" t="str">
        <f t="shared" ca="1" si="69"/>
        <v/>
      </c>
      <c r="AA891" s="483">
        <f>料單!$K$3</f>
        <v>0</v>
      </c>
      <c r="AB891" s="483" t="str">
        <f>料單!$L$3</f>
        <v>拉、KD</v>
      </c>
    </row>
    <row r="892" spans="1:28" x14ac:dyDescent="0.25">
      <c r="A892" s="174">
        <f t="shared" si="65"/>
        <v>891</v>
      </c>
      <c r="B892" s="174" t="str">
        <f ca="1">料單!$C$1</f>
        <v>2026101401</v>
      </c>
      <c r="C892" s="174">
        <f>料單!$C$2</f>
        <v>0</v>
      </c>
      <c r="D892" s="6">
        <f>板材才數分析.!B892</f>
        <v>30</v>
      </c>
      <c r="E892" s="6">
        <f>板材才數分析.!C892</f>
        <v>0</v>
      </c>
      <c r="F892" s="6">
        <f>板材才數分析.!D892</f>
        <v>30021</v>
      </c>
      <c r="G892" s="6">
        <f ca="1">板材才數分析.!E892</f>
        <v>0</v>
      </c>
      <c r="H892" s="6">
        <f ca="1">板材才數分析.!F892</f>
        <v>0</v>
      </c>
      <c r="I892" s="6" t="str">
        <f ca="1">板材才數分析.!G892</f>
        <v/>
      </c>
      <c r="J892" s="6">
        <f ca="1">板材才數分析.!H892</f>
        <v>0</v>
      </c>
      <c r="K892" s="6" t="str">
        <f ca="1">板材才數分析.!I892</f>
        <v/>
      </c>
      <c r="L892" s="6">
        <f ca="1">板材才數分析.!J892</f>
        <v>0</v>
      </c>
      <c r="M892" s="6">
        <f ca="1">板材才數分析.!K892</f>
        <v>0</v>
      </c>
      <c r="N892" s="6" t="str">
        <f ca="1">板材才數分析.!L892</f>
        <v/>
      </c>
      <c r="O892" s="6">
        <f ca="1">板材才數分析.!M892</f>
        <v>0</v>
      </c>
      <c r="P892" t="str">
        <f ca="1">表格15[[#This Row],[封邊色號]]</f>
        <v/>
      </c>
      <c r="Q892" s="174" t="str">
        <f ca="1">IF(VLOOKUP(F892,料單!$C:$P,14,FALSE)="","",VLOOKUP(F892,料單!$C:$P,14,FALSE))</f>
        <v/>
      </c>
      <c r="R892" s="174" t="str">
        <f ca="1">IF(VLOOKUP(F892,料單!$C:$Q,15,FALSE)="","",VLOOKUP(F892,料單!$C:$Q,15,FALSE))</f>
        <v/>
      </c>
      <c r="S892" s="174" t="str">
        <f ca="1">IF(VLOOKUP(F892,料單!$C:$R,16,FALSE)="","",VLOOKUP(F892,料單!$C:$R,16,FALSE))</f>
        <v/>
      </c>
      <c r="T892" s="174" t="str">
        <f ca="1">IF(VLOOKUP(F892,料單!$C:$S,17,FALSE)="","",VLOOKUP(F892,料單!$C:$S,17,FALSE))</f>
        <v/>
      </c>
      <c r="U892" s="174" t="str">
        <f ca="1">_xlfn.IFNA(VLOOKUP(VLOOKUP(F892,料單!C:T,18,FALSE),資料庫!AM:AN,2,FALSE),"A")</f>
        <v>A</v>
      </c>
      <c r="V892" s="174" t="str">
        <f ca="1">IF(VLOOKUP(F892,料單!C:U,19,FALSE)="","",VLOOKUP(F892,料單!C:U,19,FALSE))</f>
        <v/>
      </c>
      <c r="W892" s="361" t="str">
        <f t="shared" ca="1" si="66"/>
        <v/>
      </c>
      <c r="X892" s="361" t="str">
        <f t="shared" ca="1" si="67"/>
        <v/>
      </c>
      <c r="Y892" s="361" t="str">
        <f t="shared" ca="1" si="68"/>
        <v/>
      </c>
      <c r="Z892" s="361" t="str">
        <f t="shared" ca="1" si="69"/>
        <v/>
      </c>
      <c r="AA892" s="483">
        <f>料單!$K$3</f>
        <v>0</v>
      </c>
      <c r="AB892" s="483" t="str">
        <f>料單!$L$3</f>
        <v>拉、KD</v>
      </c>
    </row>
    <row r="893" spans="1:28" x14ac:dyDescent="0.25">
      <c r="A893" s="174">
        <f t="shared" si="65"/>
        <v>892</v>
      </c>
      <c r="B893" s="174" t="str">
        <f ca="1">料單!$C$1</f>
        <v>2026101401</v>
      </c>
      <c r="C893" s="174">
        <f>料單!$C$2</f>
        <v>0</v>
      </c>
      <c r="D893" s="6">
        <f>板材才數分析.!B893</f>
        <v>30</v>
      </c>
      <c r="E893" s="6">
        <f>板材才數分析.!C893</f>
        <v>0</v>
      </c>
      <c r="F893" s="6">
        <f>板材才數分析.!D893</f>
        <v>30022</v>
      </c>
      <c r="G893" s="6">
        <f ca="1">板材才數分析.!E893</f>
        <v>0</v>
      </c>
      <c r="H893" s="6">
        <f ca="1">板材才數分析.!F893</f>
        <v>0</v>
      </c>
      <c r="I893" s="6" t="str">
        <f ca="1">板材才數分析.!G893</f>
        <v/>
      </c>
      <c r="J893" s="6">
        <f ca="1">板材才數分析.!H893</f>
        <v>0</v>
      </c>
      <c r="K893" s="6" t="str">
        <f ca="1">板材才數分析.!I893</f>
        <v/>
      </c>
      <c r="L893" s="6">
        <f ca="1">板材才數分析.!J893</f>
        <v>0</v>
      </c>
      <c r="M893" s="6">
        <f ca="1">板材才數分析.!K893</f>
        <v>0</v>
      </c>
      <c r="N893" s="6" t="str">
        <f ca="1">板材才數分析.!L893</f>
        <v/>
      </c>
      <c r="O893" s="6">
        <f ca="1">板材才數分析.!M893</f>
        <v>0</v>
      </c>
      <c r="P893" t="str">
        <f ca="1">表格15[[#This Row],[封邊色號]]</f>
        <v/>
      </c>
      <c r="Q893" s="174" t="str">
        <f ca="1">IF(VLOOKUP(F893,料單!$C:$P,14,FALSE)="","",VLOOKUP(F893,料單!$C:$P,14,FALSE))</f>
        <v/>
      </c>
      <c r="R893" s="174" t="str">
        <f ca="1">IF(VLOOKUP(F893,料單!$C:$Q,15,FALSE)="","",VLOOKUP(F893,料單!$C:$Q,15,FALSE))</f>
        <v/>
      </c>
      <c r="S893" s="174" t="str">
        <f ca="1">IF(VLOOKUP(F893,料單!$C:$R,16,FALSE)="","",VLOOKUP(F893,料單!$C:$R,16,FALSE))</f>
        <v/>
      </c>
      <c r="T893" s="174" t="str">
        <f ca="1">IF(VLOOKUP(F893,料單!$C:$S,17,FALSE)="","",VLOOKUP(F893,料單!$C:$S,17,FALSE))</f>
        <v/>
      </c>
      <c r="U893" s="174" t="str">
        <f ca="1">_xlfn.IFNA(VLOOKUP(VLOOKUP(F893,料單!C:T,18,FALSE),資料庫!AM:AN,2,FALSE),"A")</f>
        <v>A</v>
      </c>
      <c r="V893" s="174" t="str">
        <f ca="1">IF(VLOOKUP(F893,料單!C:U,19,FALSE)="","",VLOOKUP(F893,料單!C:U,19,FALSE))</f>
        <v/>
      </c>
      <c r="W893" s="361" t="str">
        <f t="shared" ca="1" si="66"/>
        <v/>
      </c>
      <c r="X893" s="361" t="str">
        <f t="shared" ca="1" si="67"/>
        <v/>
      </c>
      <c r="Y893" s="361" t="str">
        <f t="shared" ca="1" si="68"/>
        <v/>
      </c>
      <c r="Z893" s="361" t="str">
        <f t="shared" ca="1" si="69"/>
        <v/>
      </c>
      <c r="AA893" s="483">
        <f>料單!$K$3</f>
        <v>0</v>
      </c>
      <c r="AB893" s="483" t="str">
        <f>料單!$L$3</f>
        <v>拉、KD</v>
      </c>
    </row>
    <row r="894" spans="1:28" x14ac:dyDescent="0.25">
      <c r="A894" s="174">
        <f t="shared" si="65"/>
        <v>893</v>
      </c>
      <c r="B894" s="174" t="str">
        <f ca="1">料單!$C$1</f>
        <v>2026101401</v>
      </c>
      <c r="C894" s="174">
        <f>料單!$C$2</f>
        <v>0</v>
      </c>
      <c r="D894" s="6">
        <f>板材才數分析.!B894</f>
        <v>30</v>
      </c>
      <c r="E894" s="6">
        <f>板材才數分析.!C894</f>
        <v>0</v>
      </c>
      <c r="F894" s="6">
        <f>板材才數分析.!D894</f>
        <v>30023</v>
      </c>
      <c r="G894" s="6">
        <f ca="1">板材才數分析.!E894</f>
        <v>0</v>
      </c>
      <c r="H894" s="6">
        <f ca="1">板材才數分析.!F894</f>
        <v>0</v>
      </c>
      <c r="I894" s="6" t="str">
        <f ca="1">板材才數分析.!G894</f>
        <v/>
      </c>
      <c r="J894" s="6">
        <f ca="1">板材才數分析.!H894</f>
        <v>0</v>
      </c>
      <c r="K894" s="6" t="str">
        <f ca="1">板材才數分析.!I894</f>
        <v/>
      </c>
      <c r="L894" s="6">
        <f ca="1">板材才數分析.!J894</f>
        <v>0</v>
      </c>
      <c r="M894" s="6">
        <f ca="1">板材才數分析.!K894</f>
        <v>0</v>
      </c>
      <c r="N894" s="6" t="str">
        <f ca="1">板材才數分析.!L894</f>
        <v/>
      </c>
      <c r="O894" s="6">
        <f ca="1">板材才數分析.!M894</f>
        <v>0</v>
      </c>
      <c r="P894" t="str">
        <f ca="1">表格15[[#This Row],[封邊色號]]</f>
        <v/>
      </c>
      <c r="Q894" s="174" t="str">
        <f ca="1">IF(VLOOKUP(F894,料單!$C:$P,14,FALSE)="","",VLOOKUP(F894,料單!$C:$P,14,FALSE))</f>
        <v/>
      </c>
      <c r="R894" s="174" t="str">
        <f ca="1">IF(VLOOKUP(F894,料單!$C:$Q,15,FALSE)="","",VLOOKUP(F894,料單!$C:$Q,15,FALSE))</f>
        <v/>
      </c>
      <c r="S894" s="174" t="str">
        <f ca="1">IF(VLOOKUP(F894,料單!$C:$R,16,FALSE)="","",VLOOKUP(F894,料單!$C:$R,16,FALSE))</f>
        <v/>
      </c>
      <c r="T894" s="174" t="str">
        <f ca="1">IF(VLOOKUP(F894,料單!$C:$S,17,FALSE)="","",VLOOKUP(F894,料單!$C:$S,17,FALSE))</f>
        <v/>
      </c>
      <c r="U894" s="174" t="str">
        <f ca="1">_xlfn.IFNA(VLOOKUP(VLOOKUP(F894,料單!C:T,18,FALSE),資料庫!AM:AN,2,FALSE),"A")</f>
        <v>A</v>
      </c>
      <c r="V894" s="174" t="str">
        <f ca="1">IF(VLOOKUP(F894,料單!C:U,19,FALSE)="","",VLOOKUP(F894,料單!C:U,19,FALSE))</f>
        <v/>
      </c>
      <c r="W894" s="361" t="str">
        <f t="shared" ca="1" si="66"/>
        <v/>
      </c>
      <c r="X894" s="361" t="str">
        <f t="shared" ca="1" si="67"/>
        <v/>
      </c>
      <c r="Y894" s="361" t="str">
        <f t="shared" ca="1" si="68"/>
        <v/>
      </c>
      <c r="Z894" s="361" t="str">
        <f t="shared" ca="1" si="69"/>
        <v/>
      </c>
      <c r="AA894" s="483">
        <f>料單!$K$3</f>
        <v>0</v>
      </c>
      <c r="AB894" s="483" t="str">
        <f>料單!$L$3</f>
        <v>拉、KD</v>
      </c>
    </row>
    <row r="895" spans="1:28" x14ac:dyDescent="0.25">
      <c r="A895" s="174">
        <f t="shared" si="65"/>
        <v>894</v>
      </c>
      <c r="B895" s="174" t="str">
        <f ca="1">料單!$C$1</f>
        <v>2026101401</v>
      </c>
      <c r="C895" s="174">
        <f>料單!$C$2</f>
        <v>0</v>
      </c>
      <c r="D895" s="6">
        <f>板材才數分析.!B895</f>
        <v>30</v>
      </c>
      <c r="E895" s="6">
        <f>板材才數分析.!C895</f>
        <v>0</v>
      </c>
      <c r="F895" s="6">
        <f>板材才數分析.!D895</f>
        <v>30024</v>
      </c>
      <c r="G895" s="6">
        <f ca="1">板材才數分析.!E895</f>
        <v>0</v>
      </c>
      <c r="H895" s="6">
        <f ca="1">板材才數分析.!F895</f>
        <v>0</v>
      </c>
      <c r="I895" s="6" t="str">
        <f ca="1">板材才數分析.!G895</f>
        <v/>
      </c>
      <c r="J895" s="6">
        <f ca="1">板材才數分析.!H895</f>
        <v>0</v>
      </c>
      <c r="K895" s="6" t="str">
        <f ca="1">板材才數分析.!I895</f>
        <v/>
      </c>
      <c r="L895" s="6">
        <f ca="1">板材才數分析.!J895</f>
        <v>0</v>
      </c>
      <c r="M895" s="6">
        <f ca="1">板材才數分析.!K895</f>
        <v>0</v>
      </c>
      <c r="N895" s="6" t="str">
        <f ca="1">板材才數分析.!L895</f>
        <v/>
      </c>
      <c r="O895" s="6">
        <f ca="1">板材才數分析.!M895</f>
        <v>0</v>
      </c>
      <c r="P895" t="str">
        <f ca="1">表格15[[#This Row],[封邊色號]]</f>
        <v/>
      </c>
      <c r="Q895" s="174" t="str">
        <f ca="1">IF(VLOOKUP(F895,料單!$C:$P,14,FALSE)="","",VLOOKUP(F895,料單!$C:$P,14,FALSE))</f>
        <v/>
      </c>
      <c r="R895" s="174" t="str">
        <f ca="1">IF(VLOOKUP(F895,料單!$C:$Q,15,FALSE)="","",VLOOKUP(F895,料單!$C:$Q,15,FALSE))</f>
        <v/>
      </c>
      <c r="S895" s="174" t="str">
        <f ca="1">IF(VLOOKUP(F895,料單!$C:$R,16,FALSE)="","",VLOOKUP(F895,料單!$C:$R,16,FALSE))</f>
        <v/>
      </c>
      <c r="T895" s="174" t="str">
        <f ca="1">IF(VLOOKUP(F895,料單!$C:$S,17,FALSE)="","",VLOOKUP(F895,料單!$C:$S,17,FALSE))</f>
        <v/>
      </c>
      <c r="U895" s="174" t="str">
        <f ca="1">_xlfn.IFNA(VLOOKUP(VLOOKUP(F895,料單!C:T,18,FALSE),資料庫!AM:AN,2,FALSE),"A")</f>
        <v>A</v>
      </c>
      <c r="V895" s="174" t="str">
        <f ca="1">IF(VLOOKUP(F895,料單!C:U,19,FALSE)="","",VLOOKUP(F895,料單!C:U,19,FALSE))</f>
        <v/>
      </c>
      <c r="W895" s="361" t="str">
        <f t="shared" ca="1" si="66"/>
        <v/>
      </c>
      <c r="X895" s="361" t="str">
        <f t="shared" ca="1" si="67"/>
        <v/>
      </c>
      <c r="Y895" s="361" t="str">
        <f t="shared" ca="1" si="68"/>
        <v/>
      </c>
      <c r="Z895" s="361" t="str">
        <f t="shared" ca="1" si="69"/>
        <v/>
      </c>
      <c r="AA895" s="483">
        <f>料單!$K$3</f>
        <v>0</v>
      </c>
      <c r="AB895" s="483" t="str">
        <f>料單!$L$3</f>
        <v>拉、KD</v>
      </c>
    </row>
    <row r="896" spans="1:28" x14ac:dyDescent="0.25">
      <c r="A896" s="174">
        <f t="shared" si="65"/>
        <v>895</v>
      </c>
      <c r="B896" s="174" t="str">
        <f ca="1">料單!$C$1</f>
        <v>2026101401</v>
      </c>
      <c r="C896" s="174">
        <f>料單!$C$2</f>
        <v>0</v>
      </c>
      <c r="D896" s="6">
        <f>板材才數分析.!B896</f>
        <v>30</v>
      </c>
      <c r="E896" s="6">
        <f>板材才數分析.!C896</f>
        <v>0</v>
      </c>
      <c r="F896" s="6">
        <f>板材才數分析.!D896</f>
        <v>30025</v>
      </c>
      <c r="G896" s="6">
        <f ca="1">板材才數分析.!E896</f>
        <v>0</v>
      </c>
      <c r="H896" s="6">
        <f ca="1">板材才數分析.!F896</f>
        <v>0</v>
      </c>
      <c r="I896" s="6" t="str">
        <f ca="1">板材才數分析.!G896</f>
        <v/>
      </c>
      <c r="J896" s="6">
        <f ca="1">板材才數分析.!H896</f>
        <v>0</v>
      </c>
      <c r="K896" s="6" t="str">
        <f ca="1">板材才數分析.!I896</f>
        <v/>
      </c>
      <c r="L896" s="6">
        <f ca="1">板材才數分析.!J896</f>
        <v>0</v>
      </c>
      <c r="M896" s="6">
        <f ca="1">板材才數分析.!K896</f>
        <v>0</v>
      </c>
      <c r="N896" s="6" t="str">
        <f ca="1">板材才數分析.!L896</f>
        <v/>
      </c>
      <c r="O896" s="6">
        <f ca="1">板材才數分析.!M896</f>
        <v>0</v>
      </c>
      <c r="P896" t="str">
        <f ca="1">表格15[[#This Row],[封邊色號]]</f>
        <v/>
      </c>
      <c r="Q896" s="174" t="str">
        <f ca="1">IF(VLOOKUP(F896,料單!$C:$P,14,FALSE)="","",VLOOKUP(F896,料單!$C:$P,14,FALSE))</f>
        <v/>
      </c>
      <c r="R896" s="174" t="str">
        <f ca="1">IF(VLOOKUP(F896,料單!$C:$Q,15,FALSE)="","",VLOOKUP(F896,料單!$C:$Q,15,FALSE))</f>
        <v/>
      </c>
      <c r="S896" s="174" t="str">
        <f ca="1">IF(VLOOKUP(F896,料單!$C:$R,16,FALSE)="","",VLOOKUP(F896,料單!$C:$R,16,FALSE))</f>
        <v/>
      </c>
      <c r="T896" s="174" t="str">
        <f ca="1">IF(VLOOKUP(F896,料單!$C:$S,17,FALSE)="","",VLOOKUP(F896,料單!$C:$S,17,FALSE))</f>
        <v/>
      </c>
      <c r="U896" s="174" t="str">
        <f ca="1">_xlfn.IFNA(VLOOKUP(VLOOKUP(F896,料單!C:T,18,FALSE),資料庫!AM:AN,2,FALSE),"A")</f>
        <v>A</v>
      </c>
      <c r="V896" s="174" t="str">
        <f ca="1">IF(VLOOKUP(F896,料單!C:U,19,FALSE)="","",VLOOKUP(F896,料單!C:U,19,FALSE))</f>
        <v/>
      </c>
      <c r="W896" s="361" t="str">
        <f t="shared" ca="1" si="66"/>
        <v/>
      </c>
      <c r="X896" s="361" t="str">
        <f t="shared" ca="1" si="67"/>
        <v/>
      </c>
      <c r="Y896" s="361" t="str">
        <f t="shared" ca="1" si="68"/>
        <v/>
      </c>
      <c r="Z896" s="361" t="str">
        <f t="shared" ca="1" si="69"/>
        <v/>
      </c>
      <c r="AA896" s="483">
        <f>料單!$K$3</f>
        <v>0</v>
      </c>
      <c r="AB896" s="483" t="str">
        <f>料單!$L$3</f>
        <v>拉、KD</v>
      </c>
    </row>
    <row r="897" spans="1:28" x14ac:dyDescent="0.25">
      <c r="A897" s="174">
        <f t="shared" si="65"/>
        <v>896</v>
      </c>
      <c r="B897" s="174" t="str">
        <f ca="1">料單!$C$1</f>
        <v>2026101401</v>
      </c>
      <c r="C897" s="174">
        <f>料單!$C$2</f>
        <v>0</v>
      </c>
      <c r="D897" s="6">
        <f>板材才數分析.!B897</f>
        <v>30</v>
      </c>
      <c r="E897" s="6">
        <f>板材才數分析.!C897</f>
        <v>0</v>
      </c>
      <c r="F897" s="6">
        <f>板材才數分析.!D897</f>
        <v>30026</v>
      </c>
      <c r="G897" s="6">
        <f ca="1">板材才數分析.!E897</f>
        <v>0</v>
      </c>
      <c r="H897" s="6">
        <f ca="1">板材才數分析.!F897</f>
        <v>0</v>
      </c>
      <c r="I897" s="6" t="str">
        <f ca="1">板材才數分析.!G897</f>
        <v/>
      </c>
      <c r="J897" s="6">
        <f ca="1">板材才數分析.!H897</f>
        <v>0</v>
      </c>
      <c r="K897" s="6" t="str">
        <f ca="1">板材才數分析.!I897</f>
        <v/>
      </c>
      <c r="L897" s="6">
        <f ca="1">板材才數分析.!J897</f>
        <v>0</v>
      </c>
      <c r="M897" s="6">
        <f ca="1">板材才數分析.!K897</f>
        <v>0</v>
      </c>
      <c r="N897" s="6" t="str">
        <f ca="1">板材才數分析.!L897</f>
        <v/>
      </c>
      <c r="O897" s="6">
        <f ca="1">板材才數分析.!M897</f>
        <v>0</v>
      </c>
      <c r="P897" t="str">
        <f ca="1">表格15[[#This Row],[封邊色號]]</f>
        <v/>
      </c>
      <c r="Q897" s="174" t="str">
        <f ca="1">IF(VLOOKUP(F897,料單!$C:$P,14,FALSE)="","",VLOOKUP(F897,料單!$C:$P,14,FALSE))</f>
        <v/>
      </c>
      <c r="R897" s="174" t="str">
        <f ca="1">IF(VLOOKUP(F897,料單!$C:$Q,15,FALSE)="","",VLOOKUP(F897,料單!$C:$Q,15,FALSE))</f>
        <v/>
      </c>
      <c r="S897" s="174" t="str">
        <f ca="1">IF(VLOOKUP(F897,料單!$C:$R,16,FALSE)="","",VLOOKUP(F897,料單!$C:$R,16,FALSE))</f>
        <v/>
      </c>
      <c r="T897" s="174" t="str">
        <f ca="1">IF(VLOOKUP(F897,料單!$C:$S,17,FALSE)="","",VLOOKUP(F897,料單!$C:$S,17,FALSE))</f>
        <v/>
      </c>
      <c r="U897" s="174" t="str">
        <f ca="1">_xlfn.IFNA(VLOOKUP(VLOOKUP(F897,料單!C:T,18,FALSE),資料庫!AM:AN,2,FALSE),"A")</f>
        <v>A</v>
      </c>
      <c r="V897" s="174" t="str">
        <f ca="1">IF(VLOOKUP(F897,料單!C:U,19,FALSE)="","",VLOOKUP(F897,料單!C:U,19,FALSE))</f>
        <v/>
      </c>
      <c r="W897" s="361" t="str">
        <f t="shared" ca="1" si="66"/>
        <v/>
      </c>
      <c r="X897" s="361" t="str">
        <f t="shared" ca="1" si="67"/>
        <v/>
      </c>
      <c r="Y897" s="361" t="str">
        <f t="shared" ca="1" si="68"/>
        <v/>
      </c>
      <c r="Z897" s="361" t="str">
        <f t="shared" ca="1" si="69"/>
        <v/>
      </c>
      <c r="AA897" s="483">
        <f>料單!$K$3</f>
        <v>0</v>
      </c>
      <c r="AB897" s="483" t="str">
        <f>料單!$L$3</f>
        <v>拉、KD</v>
      </c>
    </row>
    <row r="898" spans="1:28" x14ac:dyDescent="0.25">
      <c r="A898" s="174">
        <f t="shared" si="65"/>
        <v>897</v>
      </c>
      <c r="B898" s="174" t="str">
        <f ca="1">料單!$C$1</f>
        <v>2026101401</v>
      </c>
      <c r="C898" s="174">
        <f>料單!$C$2</f>
        <v>0</v>
      </c>
      <c r="D898" s="6">
        <f>板材才數分析.!B898</f>
        <v>30</v>
      </c>
      <c r="E898" s="6">
        <f>板材才數分析.!C898</f>
        <v>0</v>
      </c>
      <c r="F898" s="6">
        <f>板材才數分析.!D898</f>
        <v>30027</v>
      </c>
      <c r="G898" s="6">
        <f ca="1">板材才數分析.!E898</f>
        <v>0</v>
      </c>
      <c r="H898" s="6">
        <f ca="1">板材才數分析.!F898</f>
        <v>0</v>
      </c>
      <c r="I898" s="6" t="str">
        <f ca="1">板材才數分析.!G898</f>
        <v/>
      </c>
      <c r="J898" s="6">
        <f ca="1">板材才數分析.!H898</f>
        <v>0</v>
      </c>
      <c r="K898" s="6" t="str">
        <f ca="1">板材才數分析.!I898</f>
        <v/>
      </c>
      <c r="L898" s="6">
        <f ca="1">板材才數分析.!J898</f>
        <v>0</v>
      </c>
      <c r="M898" s="6">
        <f ca="1">板材才數分析.!K898</f>
        <v>0</v>
      </c>
      <c r="N898" s="6" t="str">
        <f ca="1">板材才數分析.!L898</f>
        <v/>
      </c>
      <c r="O898" s="6">
        <f ca="1">板材才數分析.!M898</f>
        <v>0</v>
      </c>
      <c r="P898" t="str">
        <f ca="1">表格15[[#This Row],[封邊色號]]</f>
        <v/>
      </c>
      <c r="Q898" s="174" t="str">
        <f ca="1">IF(VLOOKUP(F898,料單!$C:$P,14,FALSE)="","",VLOOKUP(F898,料單!$C:$P,14,FALSE))</f>
        <v/>
      </c>
      <c r="R898" s="174" t="str">
        <f ca="1">IF(VLOOKUP(F898,料單!$C:$Q,15,FALSE)="","",VLOOKUP(F898,料單!$C:$Q,15,FALSE))</f>
        <v/>
      </c>
      <c r="S898" s="174" t="str">
        <f ca="1">IF(VLOOKUP(F898,料單!$C:$R,16,FALSE)="","",VLOOKUP(F898,料單!$C:$R,16,FALSE))</f>
        <v/>
      </c>
      <c r="T898" s="174" t="str">
        <f ca="1">IF(VLOOKUP(F898,料單!$C:$S,17,FALSE)="","",VLOOKUP(F898,料單!$C:$S,17,FALSE))</f>
        <v/>
      </c>
      <c r="U898" s="174" t="str">
        <f ca="1">_xlfn.IFNA(VLOOKUP(VLOOKUP(F898,料單!C:T,18,FALSE),資料庫!AM:AN,2,FALSE),"A")</f>
        <v>A</v>
      </c>
      <c r="V898" s="174" t="str">
        <f ca="1">IF(VLOOKUP(F898,料單!C:U,19,FALSE)="","",VLOOKUP(F898,料單!C:U,19,FALSE))</f>
        <v/>
      </c>
      <c r="W898" s="361" t="str">
        <f t="shared" ca="1" si="66"/>
        <v/>
      </c>
      <c r="X898" s="361" t="str">
        <f t="shared" ca="1" si="67"/>
        <v/>
      </c>
      <c r="Y898" s="361" t="str">
        <f t="shared" ca="1" si="68"/>
        <v/>
      </c>
      <c r="Z898" s="361" t="str">
        <f t="shared" ca="1" si="69"/>
        <v/>
      </c>
      <c r="AA898" s="483">
        <f>料單!$K$3</f>
        <v>0</v>
      </c>
      <c r="AB898" s="483" t="str">
        <f>料單!$L$3</f>
        <v>拉、KD</v>
      </c>
    </row>
    <row r="899" spans="1:28" x14ac:dyDescent="0.25">
      <c r="A899" s="174">
        <f t="shared" ref="A899:A962" si="70">ROW(A898)</f>
        <v>898</v>
      </c>
      <c r="B899" s="174" t="str">
        <f ca="1">料單!$C$1</f>
        <v>2026101401</v>
      </c>
      <c r="C899" s="174">
        <f>料單!$C$2</f>
        <v>0</v>
      </c>
      <c r="D899" s="6">
        <f>板材才數分析.!B899</f>
        <v>30</v>
      </c>
      <c r="E899" s="6">
        <f>板材才數分析.!C899</f>
        <v>0</v>
      </c>
      <c r="F899" s="6">
        <f>板材才數分析.!D899</f>
        <v>30028</v>
      </c>
      <c r="G899" s="6">
        <f ca="1">板材才數分析.!E899</f>
        <v>0</v>
      </c>
      <c r="H899" s="6">
        <f ca="1">板材才數分析.!F899</f>
        <v>0</v>
      </c>
      <c r="I899" s="6" t="str">
        <f ca="1">板材才數分析.!G899</f>
        <v/>
      </c>
      <c r="J899" s="6">
        <f ca="1">板材才數分析.!H899</f>
        <v>0</v>
      </c>
      <c r="K899" s="6" t="str">
        <f ca="1">板材才數分析.!I899</f>
        <v/>
      </c>
      <c r="L899" s="6">
        <f ca="1">板材才數分析.!J899</f>
        <v>0</v>
      </c>
      <c r="M899" s="6">
        <f ca="1">板材才數分析.!K899</f>
        <v>0</v>
      </c>
      <c r="N899" s="6" t="str">
        <f ca="1">板材才數分析.!L899</f>
        <v/>
      </c>
      <c r="O899" s="6">
        <f ca="1">板材才數分析.!M899</f>
        <v>0</v>
      </c>
      <c r="P899" t="str">
        <f ca="1">表格15[[#This Row],[封邊色號]]</f>
        <v/>
      </c>
      <c r="Q899" s="174" t="str">
        <f ca="1">IF(VLOOKUP(F899,料單!$C:$P,14,FALSE)="","",VLOOKUP(F899,料單!$C:$P,14,FALSE))</f>
        <v/>
      </c>
      <c r="R899" s="174" t="str">
        <f ca="1">IF(VLOOKUP(F899,料單!$C:$Q,15,FALSE)="","",VLOOKUP(F899,料單!$C:$Q,15,FALSE))</f>
        <v/>
      </c>
      <c r="S899" s="174" t="str">
        <f ca="1">IF(VLOOKUP(F899,料單!$C:$R,16,FALSE)="","",VLOOKUP(F899,料單!$C:$R,16,FALSE))</f>
        <v/>
      </c>
      <c r="T899" s="174" t="str">
        <f ca="1">IF(VLOOKUP(F899,料單!$C:$S,17,FALSE)="","",VLOOKUP(F899,料單!$C:$S,17,FALSE))</f>
        <v/>
      </c>
      <c r="U899" s="174" t="str">
        <f ca="1">_xlfn.IFNA(VLOOKUP(VLOOKUP(F899,料單!C:T,18,FALSE),資料庫!AM:AN,2,FALSE),"A")</f>
        <v>A</v>
      </c>
      <c r="V899" s="174" t="str">
        <f ca="1">IF(VLOOKUP(F899,料單!C:U,19,FALSE)="","",VLOOKUP(F899,料單!C:U,19,FALSE))</f>
        <v/>
      </c>
      <c r="W899" s="361" t="str">
        <f t="shared" ref="W899:W962" ca="1" si="71">IF(LEFT($I899,1)="0","",LEFT($I899,1))</f>
        <v/>
      </c>
      <c r="X899" s="361" t="str">
        <f t="shared" ref="X899:X962" ca="1" si="72">IF(EXACT(I899, "AA"), "A", IF(EXACT(I899, "A"), "  ", ""))</f>
        <v/>
      </c>
      <c r="Y899" s="361" t="str">
        <f t="shared" ref="Y899:Y962" ca="1" si="73">IF(LEFT($K899,1)="0","",LEFT($K899,1))</f>
        <v/>
      </c>
      <c r="Z899" s="361" t="str">
        <f t="shared" ref="Z899:Z962" ca="1" si="74">IF(RIGHT($K899,1)="0","",RIGHT($K899,1))</f>
        <v/>
      </c>
      <c r="AA899" s="483">
        <f>料單!$K$3</f>
        <v>0</v>
      </c>
      <c r="AB899" s="483" t="str">
        <f>料單!$L$3</f>
        <v>拉、KD</v>
      </c>
    </row>
    <row r="900" spans="1:28" x14ac:dyDescent="0.25">
      <c r="A900" s="174">
        <f t="shared" si="70"/>
        <v>899</v>
      </c>
      <c r="B900" s="174" t="str">
        <f ca="1">料單!$C$1</f>
        <v>2026101401</v>
      </c>
      <c r="C900" s="174">
        <f>料單!$C$2</f>
        <v>0</v>
      </c>
      <c r="D900" s="6">
        <f>板材才數分析.!B900</f>
        <v>30</v>
      </c>
      <c r="E900" s="6">
        <f>板材才數分析.!C900</f>
        <v>0</v>
      </c>
      <c r="F900" s="6">
        <f>板材才數分析.!D900</f>
        <v>30029</v>
      </c>
      <c r="G900" s="6">
        <f ca="1">板材才數分析.!E900</f>
        <v>0</v>
      </c>
      <c r="H900" s="6">
        <f ca="1">板材才數分析.!F900</f>
        <v>0</v>
      </c>
      <c r="I900" s="6" t="str">
        <f ca="1">板材才數分析.!G900</f>
        <v/>
      </c>
      <c r="J900" s="6">
        <f ca="1">板材才數分析.!H900</f>
        <v>0</v>
      </c>
      <c r="K900" s="6" t="str">
        <f ca="1">板材才數分析.!I900</f>
        <v/>
      </c>
      <c r="L900" s="6">
        <f ca="1">板材才數分析.!J900</f>
        <v>0</v>
      </c>
      <c r="M900" s="6">
        <f ca="1">板材才數分析.!K900</f>
        <v>0</v>
      </c>
      <c r="N900" s="6" t="str">
        <f ca="1">板材才數分析.!L900</f>
        <v/>
      </c>
      <c r="O900" s="6">
        <f ca="1">板材才數分析.!M900</f>
        <v>0</v>
      </c>
      <c r="P900" t="str">
        <f ca="1">表格15[[#This Row],[封邊色號]]</f>
        <v/>
      </c>
      <c r="Q900" s="174" t="str">
        <f ca="1">IF(VLOOKUP(F900,料單!$C:$P,14,FALSE)="","",VLOOKUP(F900,料單!$C:$P,14,FALSE))</f>
        <v/>
      </c>
      <c r="R900" s="174" t="str">
        <f ca="1">IF(VLOOKUP(F900,料單!$C:$Q,15,FALSE)="","",VLOOKUP(F900,料單!$C:$Q,15,FALSE))</f>
        <v/>
      </c>
      <c r="S900" s="174" t="str">
        <f ca="1">IF(VLOOKUP(F900,料單!$C:$R,16,FALSE)="","",VLOOKUP(F900,料單!$C:$R,16,FALSE))</f>
        <v/>
      </c>
      <c r="T900" s="174" t="str">
        <f ca="1">IF(VLOOKUP(F900,料單!$C:$S,17,FALSE)="","",VLOOKUP(F900,料單!$C:$S,17,FALSE))</f>
        <v/>
      </c>
      <c r="U900" s="174" t="str">
        <f ca="1">_xlfn.IFNA(VLOOKUP(VLOOKUP(F900,料單!C:T,18,FALSE),資料庫!AM:AN,2,FALSE),"A")</f>
        <v>A</v>
      </c>
      <c r="V900" s="174" t="str">
        <f ca="1">IF(VLOOKUP(F900,料單!C:U,19,FALSE)="","",VLOOKUP(F900,料單!C:U,19,FALSE))</f>
        <v/>
      </c>
      <c r="W900" s="361" t="str">
        <f t="shared" ca="1" si="71"/>
        <v/>
      </c>
      <c r="X900" s="361" t="str">
        <f t="shared" ca="1" si="72"/>
        <v/>
      </c>
      <c r="Y900" s="361" t="str">
        <f t="shared" ca="1" si="73"/>
        <v/>
      </c>
      <c r="Z900" s="361" t="str">
        <f t="shared" ca="1" si="74"/>
        <v/>
      </c>
      <c r="AA900" s="483">
        <f>料單!$K$3</f>
        <v>0</v>
      </c>
      <c r="AB900" s="483" t="str">
        <f>料單!$L$3</f>
        <v>拉、KD</v>
      </c>
    </row>
    <row r="901" spans="1:28" s="242" customFormat="1" x14ac:dyDescent="0.25">
      <c r="A901" s="174">
        <f t="shared" si="70"/>
        <v>900</v>
      </c>
      <c r="B901" s="241" t="str">
        <f ca="1">料單!$C$1</f>
        <v>2026101401</v>
      </c>
      <c r="C901" s="241">
        <f>料單!$C$2</f>
        <v>0</v>
      </c>
      <c r="D901" s="245">
        <f>板材才數分析.!B901</f>
        <v>30</v>
      </c>
      <c r="E901" s="245">
        <f>板材才數分析.!C901</f>
        <v>0</v>
      </c>
      <c r="F901" s="245">
        <f>板材才數分析.!D901</f>
        <v>30030</v>
      </c>
      <c r="G901" s="245">
        <f ca="1">板材才數分析.!E901</f>
        <v>0</v>
      </c>
      <c r="H901" s="245">
        <f ca="1">板材才數分析.!F901</f>
        <v>0</v>
      </c>
      <c r="I901" s="245" t="str">
        <f ca="1">板材才數分析.!G901</f>
        <v/>
      </c>
      <c r="J901" s="245">
        <f ca="1">板材才數分析.!H901</f>
        <v>0</v>
      </c>
      <c r="K901" s="245" t="str">
        <f ca="1">板材才數分析.!I901</f>
        <v/>
      </c>
      <c r="L901" s="245">
        <f ca="1">板材才數分析.!J901</f>
        <v>0</v>
      </c>
      <c r="M901" s="245">
        <f ca="1">板材才數分析.!K901</f>
        <v>0</v>
      </c>
      <c r="N901" s="245" t="str">
        <f ca="1">板材才數分析.!L901</f>
        <v/>
      </c>
      <c r="O901" s="245">
        <f ca="1">板材才數分析.!M901</f>
        <v>0</v>
      </c>
      <c r="P901" t="str">
        <f ca="1">表格15[[#This Row],[封邊色號]]</f>
        <v/>
      </c>
      <c r="Q901" s="174" t="str">
        <f ca="1">IF(VLOOKUP(F901,料單!$C:$P,14,FALSE)="","",VLOOKUP(F901,料單!$C:$P,14,FALSE))</f>
        <v/>
      </c>
      <c r="R901" s="174" t="str">
        <f ca="1">IF(VLOOKUP(F901,料單!$C:$Q,15,FALSE)="","",VLOOKUP(F901,料單!$C:$Q,15,FALSE))</f>
        <v/>
      </c>
      <c r="S901" s="174" t="str">
        <f ca="1">IF(VLOOKUP(F901,料單!$C:$R,16,FALSE)="","",VLOOKUP(F901,料單!$C:$R,16,FALSE))</f>
        <v/>
      </c>
      <c r="T901" s="174" t="str">
        <f ca="1">IF(VLOOKUP(F901,料單!$C:$S,17,FALSE)="","",VLOOKUP(F901,料單!$C:$S,17,FALSE))</f>
        <v/>
      </c>
      <c r="U901" s="174" t="str">
        <f ca="1">_xlfn.IFNA(VLOOKUP(VLOOKUP(F901,料單!C:T,18,FALSE),資料庫!AM:AN,2,FALSE),"A")</f>
        <v>A</v>
      </c>
      <c r="V901" s="174" t="str">
        <f ca="1">IF(VLOOKUP(F901,料單!C:U,19,FALSE)="","",VLOOKUP(F901,料單!C:U,19,FALSE))</f>
        <v/>
      </c>
      <c r="W901" s="375" t="str">
        <f t="shared" ca="1" si="71"/>
        <v/>
      </c>
      <c r="X901" s="361" t="str">
        <f t="shared" ca="1" si="72"/>
        <v/>
      </c>
      <c r="Y901" s="375" t="str">
        <f t="shared" ca="1" si="73"/>
        <v/>
      </c>
      <c r="Z901" s="375" t="str">
        <f t="shared" ca="1" si="74"/>
        <v/>
      </c>
      <c r="AA901" s="483">
        <f>料單!$K$3</f>
        <v>0</v>
      </c>
      <c r="AB901" s="483" t="str">
        <f>料單!$L$3</f>
        <v>拉、KD</v>
      </c>
    </row>
    <row r="902" spans="1:28" x14ac:dyDescent="0.25">
      <c r="A902" s="174">
        <f t="shared" si="70"/>
        <v>901</v>
      </c>
      <c r="B902" s="174" t="str">
        <f ca="1">料單!$C$1</f>
        <v>2026101401</v>
      </c>
      <c r="C902" s="174">
        <f>料單!$C$2</f>
        <v>0</v>
      </c>
      <c r="D902" s="6">
        <f>板材才數分析.!B902</f>
        <v>31</v>
      </c>
      <c r="E902" s="6">
        <f>板材才數分析.!C902</f>
        <v>0</v>
      </c>
      <c r="F902" s="6">
        <f>板材才數分析.!D902</f>
        <v>31001</v>
      </c>
      <c r="G902" s="6" t="str">
        <f ca="1">板材才數分析.!E902</f>
        <v>頂板</v>
      </c>
      <c r="H902" s="6">
        <f ca="1">板材才數分析.!F902</f>
        <v>-36</v>
      </c>
      <c r="I902" s="6" t="str">
        <f ca="1">板材才數分析.!G902</f>
        <v>AA</v>
      </c>
      <c r="J902" s="6">
        <f ca="1">板材才數分析.!H902</f>
        <v>0</v>
      </c>
      <c r="K902" s="6" t="str">
        <f ca="1">板材才數分析.!I902</f>
        <v/>
      </c>
      <c r="L902" s="6">
        <f ca="1">板材才數分析.!J902</f>
        <v>18</v>
      </c>
      <c r="M902" s="6">
        <f ca="1">板材才數分析.!K902</f>
        <v>0</v>
      </c>
      <c r="N902" s="6" t="str">
        <f ca="1">板材才數分析.!L902</f>
        <v/>
      </c>
      <c r="O902" s="6">
        <f ca="1">板材才數分析.!M902</f>
        <v>0</v>
      </c>
      <c r="P902" t="str">
        <f ca="1">表格15[[#This Row],[封邊色號]]</f>
        <v/>
      </c>
      <c r="Q902" s="174" t="str">
        <f ca="1">IF(VLOOKUP(F902,料單!$C:$P,14,FALSE)="","",VLOOKUP(F902,料單!$C:$P,14,FALSE))</f>
        <v>背板溝</v>
      </c>
      <c r="R902" s="174" t="str">
        <f ca="1">IF(VLOOKUP(F902,料單!$C:$Q,15,FALSE)="","",VLOOKUP(F902,料單!$C:$Q,15,FALSE))</f>
        <v>側</v>
      </c>
      <c r="S902" s="174" t="str">
        <f ca="1">IF(VLOOKUP(F902,料單!$C:$R,16,FALSE)="","",VLOOKUP(F902,料單!$C:$R,16,FALSE))</f>
        <v/>
      </c>
      <c r="T902" s="174" t="str">
        <f ca="1">IF(VLOOKUP(F902,料單!$C:$S,17,FALSE)="","",VLOOKUP(F902,料單!$C:$S,17,FALSE))</f>
        <v/>
      </c>
      <c r="U902" s="174" t="str">
        <f ca="1">_xlfn.IFNA(VLOOKUP(VLOOKUP(F902,料單!C:T,18,FALSE),資料庫!AM:AN,2,FALSE),"A")</f>
        <v>A</v>
      </c>
      <c r="V902" s="174">
        <f ca="1">IF(VLOOKUP(F902,料單!C:U,19,FALSE)="","",VLOOKUP(F902,料單!C:U,19,FALSE))</f>
        <v>1</v>
      </c>
      <c r="W902" s="361" t="str">
        <f t="shared" ca="1" si="71"/>
        <v>A</v>
      </c>
      <c r="X902" s="361" t="str">
        <f t="shared" ca="1" si="72"/>
        <v>A</v>
      </c>
      <c r="Y902" s="361" t="str">
        <f t="shared" ca="1" si="73"/>
        <v/>
      </c>
      <c r="Z902" s="361" t="str">
        <f t="shared" ca="1" si="74"/>
        <v/>
      </c>
      <c r="AA902" s="483">
        <f>料單!$K$3</f>
        <v>0</v>
      </c>
      <c r="AB902" s="483" t="str">
        <f>料單!$L$3</f>
        <v>拉、KD</v>
      </c>
    </row>
    <row r="903" spans="1:28" x14ac:dyDescent="0.25">
      <c r="A903" s="174">
        <f t="shared" si="70"/>
        <v>902</v>
      </c>
      <c r="B903" s="174" t="str">
        <f ca="1">料單!$C$1</f>
        <v>2026101401</v>
      </c>
      <c r="C903" s="174">
        <f>料單!$C$2</f>
        <v>0</v>
      </c>
      <c r="D903" s="6">
        <f>板材才數分析.!B903</f>
        <v>31</v>
      </c>
      <c r="E903" s="6">
        <f>板材才數分析.!C903</f>
        <v>0</v>
      </c>
      <c r="F903" s="6">
        <f>板材才數分析.!D903</f>
        <v>31002</v>
      </c>
      <c r="G903" s="6" t="str">
        <f ca="1">板材才數分析.!E903</f>
        <v>底板</v>
      </c>
      <c r="H903" s="6">
        <f ca="1">板材才數分析.!F903</f>
        <v>-36</v>
      </c>
      <c r="I903" s="6" t="str">
        <f ca="1">板材才數分析.!G903</f>
        <v>AA</v>
      </c>
      <c r="J903" s="6">
        <f ca="1">板材才數分析.!H903</f>
        <v>0</v>
      </c>
      <c r="K903" s="6" t="str">
        <f ca="1">板材才數分析.!I903</f>
        <v/>
      </c>
      <c r="L903" s="6">
        <f ca="1">板材才數分析.!J903</f>
        <v>18</v>
      </c>
      <c r="M903" s="6">
        <f ca="1">板材才數分析.!K903</f>
        <v>0</v>
      </c>
      <c r="N903" s="6" t="str">
        <f ca="1">板材才數分析.!L903</f>
        <v/>
      </c>
      <c r="O903" s="6">
        <f ca="1">板材才數分析.!M903</f>
        <v>0</v>
      </c>
      <c r="P903" t="str">
        <f ca="1">表格15[[#This Row],[封邊色號]]</f>
        <v/>
      </c>
      <c r="Q903" s="174" t="str">
        <f ca="1">IF(VLOOKUP(F903,料單!$C:$P,14,FALSE)="","",VLOOKUP(F903,料單!$C:$P,14,FALSE))</f>
        <v>背板溝</v>
      </c>
      <c r="R903" s="174" t="str">
        <f ca="1">IF(VLOOKUP(F903,料單!$C:$Q,15,FALSE)="","",VLOOKUP(F903,料單!$C:$Q,15,FALSE))</f>
        <v>側</v>
      </c>
      <c r="S903" s="174" t="str">
        <f ca="1">IF(VLOOKUP(F903,料單!$C:$R,16,FALSE)="","",VLOOKUP(F903,料單!$C:$R,16,FALSE))</f>
        <v/>
      </c>
      <c r="T903" s="174" t="str">
        <f ca="1">IF(VLOOKUP(F903,料單!$C:$S,17,FALSE)="","",VLOOKUP(F903,料單!$C:$S,17,FALSE))</f>
        <v/>
      </c>
      <c r="U903" s="174" t="str">
        <f ca="1">_xlfn.IFNA(VLOOKUP(VLOOKUP(F903,料單!C:T,18,FALSE),資料庫!AM:AN,2,FALSE),"A")</f>
        <v>A</v>
      </c>
      <c r="V903" s="174">
        <f ca="1">IF(VLOOKUP(F903,料單!C:U,19,FALSE)="","",VLOOKUP(F903,料單!C:U,19,FALSE))</f>
        <v>1</v>
      </c>
      <c r="W903" s="361" t="str">
        <f t="shared" ca="1" si="71"/>
        <v>A</v>
      </c>
      <c r="X903" s="361" t="str">
        <f t="shared" ca="1" si="72"/>
        <v>A</v>
      </c>
      <c r="Y903" s="361" t="str">
        <f t="shared" ca="1" si="73"/>
        <v/>
      </c>
      <c r="Z903" s="361" t="str">
        <f t="shared" ca="1" si="74"/>
        <v/>
      </c>
      <c r="AA903" s="483">
        <f>料單!$K$3</f>
        <v>0</v>
      </c>
      <c r="AB903" s="483" t="str">
        <f>料單!$L$3</f>
        <v>拉、KD</v>
      </c>
    </row>
    <row r="904" spans="1:28" x14ac:dyDescent="0.25">
      <c r="A904" s="174">
        <f t="shared" si="70"/>
        <v>903</v>
      </c>
      <c r="B904" s="174" t="str">
        <f ca="1">料單!$C$1</f>
        <v>2026101401</v>
      </c>
      <c r="C904" s="174">
        <f>料單!$C$2</f>
        <v>0</v>
      </c>
      <c r="D904" s="6">
        <f>板材才數分析.!B904</f>
        <v>31</v>
      </c>
      <c r="E904" s="6">
        <f>板材才數分析.!C904</f>
        <v>0</v>
      </c>
      <c r="F904" s="6">
        <f>板材才數分析.!D904</f>
        <v>31003</v>
      </c>
      <c r="G904" s="6" t="str">
        <f ca="1">板材才數分析.!E904</f>
        <v>左側板</v>
      </c>
      <c r="H904" s="6">
        <f ca="1">板材才數分析.!F904</f>
        <v>0</v>
      </c>
      <c r="I904" s="6" t="str">
        <f ca="1">板材才數分析.!G904</f>
        <v>AA</v>
      </c>
      <c r="J904" s="6">
        <f ca="1">板材才數分析.!H904</f>
        <v>0</v>
      </c>
      <c r="K904" s="6" t="str">
        <f ca="1">板材才數分析.!I904</f>
        <v>AA</v>
      </c>
      <c r="L904" s="6">
        <f ca="1">板材才數分析.!J904</f>
        <v>18</v>
      </c>
      <c r="M904" s="6">
        <f ca="1">板材才數分析.!K904</f>
        <v>0</v>
      </c>
      <c r="N904" s="6" t="str">
        <f ca="1">板材才數分析.!L904</f>
        <v/>
      </c>
      <c r="O904" s="6">
        <f ca="1">板材才數分析.!M904</f>
        <v>0</v>
      </c>
      <c r="P904" t="str">
        <f ca="1">表格15[[#This Row],[封邊色號]]</f>
        <v/>
      </c>
      <c r="Q904" s="174" t="str">
        <f ca="1">IF(VLOOKUP(F904,料單!$C:$P,14,FALSE)="","",VLOOKUP(F904,料單!$C:$P,14,FALSE))</f>
        <v>背板溝</v>
      </c>
      <c r="R904" s="174" t="str">
        <f ca="1">IF(VLOOKUP(F904,料單!$C:$Q,15,FALSE)="","",VLOOKUP(F904,料單!$C:$Q,15,FALSE))</f>
        <v>面</v>
      </c>
      <c r="S904" s="174" t="str">
        <f ca="1">IF(VLOOKUP(F904,料單!$C:$R,16,FALSE)="","",VLOOKUP(F904,料單!$C:$R,16,FALSE))</f>
        <v>排</v>
      </c>
      <c r="T904" s="174" t="str">
        <f ca="1">IF(VLOOKUP(F904,料單!$C:$S,17,FALSE)="","",VLOOKUP(F904,料單!$C:$S,17,FALSE))</f>
        <v/>
      </c>
      <c r="U904" s="174" t="str">
        <f ca="1">_xlfn.IFNA(VLOOKUP(VLOOKUP(F904,料單!C:T,18,FALSE),資料庫!AM:AN,2,FALSE),"A")</f>
        <v>A</v>
      </c>
      <c r="V904" s="174">
        <f ca="1">IF(VLOOKUP(F904,料單!C:U,19,FALSE)="","",VLOOKUP(F904,料單!C:U,19,FALSE))</f>
        <v>1</v>
      </c>
      <c r="W904" s="361" t="str">
        <f t="shared" ca="1" si="71"/>
        <v>A</v>
      </c>
      <c r="X904" s="361" t="str">
        <f t="shared" ca="1" si="72"/>
        <v>A</v>
      </c>
      <c r="Y904" s="361" t="str">
        <f t="shared" ca="1" si="73"/>
        <v>A</v>
      </c>
      <c r="Z904" s="361" t="str">
        <f t="shared" ca="1" si="74"/>
        <v>A</v>
      </c>
      <c r="AA904" s="483">
        <f>料單!$K$3</f>
        <v>0</v>
      </c>
      <c r="AB904" s="483" t="str">
        <f>料單!$L$3</f>
        <v>拉、KD</v>
      </c>
    </row>
    <row r="905" spans="1:28" x14ac:dyDescent="0.25">
      <c r="A905" s="174">
        <f t="shared" si="70"/>
        <v>904</v>
      </c>
      <c r="B905" s="174" t="str">
        <f ca="1">料單!$C$1</f>
        <v>2026101401</v>
      </c>
      <c r="C905" s="174">
        <f>料單!$C$2</f>
        <v>0</v>
      </c>
      <c r="D905" s="6">
        <f>板材才數分析.!B905</f>
        <v>31</v>
      </c>
      <c r="E905" s="6">
        <f>板材才數分析.!C905</f>
        <v>0</v>
      </c>
      <c r="F905" s="6">
        <f>板材才數分析.!D905</f>
        <v>31004</v>
      </c>
      <c r="G905" s="6" t="str">
        <f ca="1">板材才數分析.!E905</f>
        <v>右側板</v>
      </c>
      <c r="H905" s="6">
        <f ca="1">板材才數分析.!F905</f>
        <v>0</v>
      </c>
      <c r="I905" s="6" t="str">
        <f ca="1">板材才數分析.!G905</f>
        <v>AA</v>
      </c>
      <c r="J905" s="6">
        <f ca="1">板材才數分析.!H905</f>
        <v>0</v>
      </c>
      <c r="K905" s="6" t="str">
        <f ca="1">板材才數分析.!I905</f>
        <v>AA</v>
      </c>
      <c r="L905" s="6">
        <f ca="1">板材才數分析.!J905</f>
        <v>18</v>
      </c>
      <c r="M905" s="6">
        <f ca="1">板材才數分析.!K905</f>
        <v>0</v>
      </c>
      <c r="N905" s="6" t="str">
        <f ca="1">板材才數分析.!L905</f>
        <v/>
      </c>
      <c r="O905" s="6">
        <f ca="1">板材才數分析.!M905</f>
        <v>0</v>
      </c>
      <c r="P905" t="str">
        <f ca="1">表格15[[#This Row],[封邊色號]]</f>
        <v/>
      </c>
      <c r="Q905" s="174" t="str">
        <f ca="1">IF(VLOOKUP(F905,料單!$C:$P,14,FALSE)="","",VLOOKUP(F905,料單!$C:$P,14,FALSE))</f>
        <v>背板溝</v>
      </c>
      <c r="R905" s="174" t="str">
        <f ca="1">IF(VLOOKUP(F905,料單!$C:$Q,15,FALSE)="","",VLOOKUP(F905,料單!$C:$Q,15,FALSE))</f>
        <v>面</v>
      </c>
      <c r="S905" s="174" t="str">
        <f ca="1">IF(VLOOKUP(F905,料單!$C:$R,16,FALSE)="","",VLOOKUP(F905,料單!$C:$R,16,FALSE))</f>
        <v>排</v>
      </c>
      <c r="T905" s="174" t="str">
        <f ca="1">IF(VLOOKUP(F905,料單!$C:$S,17,FALSE)="","",VLOOKUP(F905,料單!$C:$S,17,FALSE))</f>
        <v/>
      </c>
      <c r="U905" s="174" t="str">
        <f ca="1">_xlfn.IFNA(VLOOKUP(VLOOKUP(F905,料單!C:T,18,FALSE),資料庫!AM:AN,2,FALSE),"A")</f>
        <v>A</v>
      </c>
      <c r="V905" s="174">
        <f ca="1">IF(VLOOKUP(F905,料單!C:U,19,FALSE)="","",VLOOKUP(F905,料單!C:U,19,FALSE))</f>
        <v>1</v>
      </c>
      <c r="W905" s="361" t="str">
        <f t="shared" ca="1" si="71"/>
        <v>A</v>
      </c>
      <c r="X905" s="361" t="str">
        <f t="shared" ca="1" si="72"/>
        <v>A</v>
      </c>
      <c r="Y905" s="361" t="str">
        <f t="shared" ca="1" si="73"/>
        <v>A</v>
      </c>
      <c r="Z905" s="361" t="str">
        <f t="shared" ca="1" si="74"/>
        <v>A</v>
      </c>
      <c r="AA905" s="483">
        <f>料單!$K$3</f>
        <v>0</v>
      </c>
      <c r="AB905" s="483" t="str">
        <f>料單!$L$3</f>
        <v>拉、KD</v>
      </c>
    </row>
    <row r="906" spans="1:28" x14ac:dyDescent="0.25">
      <c r="A906" s="174">
        <f t="shared" si="70"/>
        <v>905</v>
      </c>
      <c r="B906" s="174" t="str">
        <f ca="1">料單!$C$1</f>
        <v>2026101401</v>
      </c>
      <c r="C906" s="174">
        <f>料單!$C$2</f>
        <v>0</v>
      </c>
      <c r="D906" s="6">
        <f>板材才數分析.!B906</f>
        <v>31</v>
      </c>
      <c r="E906" s="6">
        <f>板材才數分析.!C906</f>
        <v>0</v>
      </c>
      <c r="F906" s="6">
        <f>板材才數分析.!D906</f>
        <v>31005</v>
      </c>
      <c r="G906" s="6" t="str">
        <f ca="1">板材才數分析.!E906</f>
        <v>背板</v>
      </c>
      <c r="H906" s="6">
        <f ca="1">板材才數分析.!F906</f>
        <v>-22</v>
      </c>
      <c r="I906" s="6" t="str">
        <f ca="1">板材才數分析.!G906</f>
        <v/>
      </c>
      <c r="J906" s="6">
        <f ca="1">板材才數分析.!H906</f>
        <v>-22</v>
      </c>
      <c r="K906" s="6" t="str">
        <f ca="1">板材才數分析.!I906</f>
        <v/>
      </c>
      <c r="L906" s="6">
        <f ca="1">板材才數分析.!J906</f>
        <v>4</v>
      </c>
      <c r="M906" s="6">
        <f ca="1">板材才數分析.!K906</f>
        <v>0</v>
      </c>
      <c r="N906" s="6" t="str">
        <f ca="1">板材才數分析.!L906</f>
        <v/>
      </c>
      <c r="O906" s="6">
        <f ca="1">板材才數分析.!M906</f>
        <v>0</v>
      </c>
      <c r="P906" t="str">
        <f ca="1">表格15[[#This Row],[封邊色號]]</f>
        <v/>
      </c>
      <c r="Q906" s="174" t="str">
        <f ca="1">IF(VLOOKUP(F906,料單!$C:$P,14,FALSE)="","",VLOOKUP(F906,料單!$C:$P,14,FALSE))</f>
        <v/>
      </c>
      <c r="R906" s="174" t="str">
        <f ca="1">IF(VLOOKUP(F906,料單!$C:$Q,15,FALSE)="","",VLOOKUP(F906,料單!$C:$Q,15,FALSE))</f>
        <v/>
      </c>
      <c r="S906" s="174" t="str">
        <f ca="1">IF(VLOOKUP(F906,料單!$C:$R,16,FALSE)="","",VLOOKUP(F906,料單!$C:$R,16,FALSE))</f>
        <v/>
      </c>
      <c r="T906" s="174" t="str">
        <f ca="1">IF(VLOOKUP(F906,料單!$C:$S,17,FALSE)="","",VLOOKUP(F906,料單!$C:$S,17,FALSE))</f>
        <v/>
      </c>
      <c r="U906" s="174" t="str">
        <f ca="1">_xlfn.IFNA(VLOOKUP(VLOOKUP(F906,料單!C:T,18,FALSE),資料庫!AM:AN,2,FALSE),"A")</f>
        <v>A</v>
      </c>
      <c r="V906" s="174">
        <f ca="1">IF(VLOOKUP(F906,料單!C:U,19,FALSE)="","",VLOOKUP(F906,料單!C:U,19,FALSE))</f>
        <v>1</v>
      </c>
      <c r="W906" s="361" t="str">
        <f t="shared" ca="1" si="71"/>
        <v/>
      </c>
      <c r="X906" s="361" t="str">
        <f t="shared" ca="1" si="72"/>
        <v/>
      </c>
      <c r="Y906" s="361" t="str">
        <f t="shared" ca="1" si="73"/>
        <v/>
      </c>
      <c r="Z906" s="361" t="str">
        <f t="shared" ca="1" si="74"/>
        <v/>
      </c>
      <c r="AA906" s="483">
        <f>料單!$K$3</f>
        <v>0</v>
      </c>
      <c r="AB906" s="483" t="str">
        <f>料單!$L$3</f>
        <v>拉、KD</v>
      </c>
    </row>
    <row r="907" spans="1:28" x14ac:dyDescent="0.25">
      <c r="A907" s="174">
        <f t="shared" si="70"/>
        <v>906</v>
      </c>
      <c r="B907" s="174" t="str">
        <f ca="1">料單!$C$1</f>
        <v>2026101401</v>
      </c>
      <c r="C907" s="174">
        <f>料單!$C$2</f>
        <v>0</v>
      </c>
      <c r="D907" s="6">
        <f>板材才數分析.!B907</f>
        <v>31</v>
      </c>
      <c r="E907" s="6">
        <f>板材才數分析.!C907</f>
        <v>0</v>
      </c>
      <c r="F907" s="6">
        <f>板材才數分析.!D907</f>
        <v>31006</v>
      </c>
      <c r="G907" s="6" t="str">
        <f ca="1">板材才數分析.!E907</f>
        <v>背拉桿</v>
      </c>
      <c r="H907" s="6">
        <f ca="1">板材才數分析.!F907</f>
        <v>-36</v>
      </c>
      <c r="I907" s="6" t="str">
        <f ca="1">板材才數分析.!G907</f>
        <v>AA</v>
      </c>
      <c r="J907" s="6">
        <f ca="1">板材才數分析.!H907</f>
        <v>120</v>
      </c>
      <c r="K907" s="6" t="str">
        <f ca="1">板材才數分析.!I907</f>
        <v/>
      </c>
      <c r="L907" s="6">
        <f ca="1">板材才數分析.!J907</f>
        <v>18</v>
      </c>
      <c r="M907" s="6">
        <f ca="1">板材才數分析.!K907</f>
        <v>0</v>
      </c>
      <c r="N907" s="6" t="str">
        <f ca="1">板材才數分析.!L907</f>
        <v/>
      </c>
      <c r="O907" s="6">
        <f ca="1">板材才數分析.!M907</f>
        <v>0</v>
      </c>
      <c r="P907" t="str">
        <f ca="1">表格15[[#This Row],[封邊色號]]</f>
        <v/>
      </c>
      <c r="Q907" s="174" t="str">
        <f ca="1">IF(VLOOKUP(F907,料單!$C:$P,14,FALSE)="","",VLOOKUP(F907,料單!$C:$P,14,FALSE))</f>
        <v/>
      </c>
      <c r="R907" s="174" t="str">
        <f ca="1">IF(VLOOKUP(F907,料單!$C:$Q,15,FALSE)="","",VLOOKUP(F907,料單!$C:$Q,15,FALSE))</f>
        <v>側</v>
      </c>
      <c r="S907" s="174" t="str">
        <f ca="1">IF(VLOOKUP(F907,料單!$C:$R,16,FALSE)="","",VLOOKUP(F907,料單!$C:$R,16,FALSE))</f>
        <v/>
      </c>
      <c r="T907" s="174" t="str">
        <f ca="1">IF(VLOOKUP(F907,料單!$C:$S,17,FALSE)="","",VLOOKUP(F907,料單!$C:$S,17,FALSE))</f>
        <v/>
      </c>
      <c r="U907" s="174" t="str">
        <f ca="1">_xlfn.IFNA(VLOOKUP(VLOOKUP(F907,料單!C:T,18,FALSE),資料庫!AM:AN,2,FALSE),"A")</f>
        <v>A</v>
      </c>
      <c r="V907" s="174">
        <f ca="1">IF(VLOOKUP(F907,料單!C:U,19,FALSE)="","",VLOOKUP(F907,料單!C:U,19,FALSE))</f>
        <v>1</v>
      </c>
      <c r="W907" s="361" t="str">
        <f t="shared" ca="1" si="71"/>
        <v>A</v>
      </c>
      <c r="X907" s="361" t="str">
        <f t="shared" ca="1" si="72"/>
        <v>A</v>
      </c>
      <c r="Y907" s="361" t="str">
        <f t="shared" ca="1" si="73"/>
        <v/>
      </c>
      <c r="Z907" s="361" t="str">
        <f t="shared" ca="1" si="74"/>
        <v/>
      </c>
      <c r="AA907" s="483">
        <f>料單!$K$3</f>
        <v>0</v>
      </c>
      <c r="AB907" s="483" t="str">
        <f>料單!$L$3</f>
        <v>拉、KD</v>
      </c>
    </row>
    <row r="908" spans="1:28" x14ac:dyDescent="0.25">
      <c r="A908" s="174">
        <f t="shared" si="70"/>
        <v>907</v>
      </c>
      <c r="B908" s="174" t="str">
        <f ca="1">料單!$C$1</f>
        <v>2026101401</v>
      </c>
      <c r="C908" s="174">
        <f>料單!$C$2</f>
        <v>0</v>
      </c>
      <c r="D908" s="6">
        <f>板材才數分析.!B908</f>
        <v>31</v>
      </c>
      <c r="E908" s="6">
        <f>板材才數分析.!C908</f>
        <v>0</v>
      </c>
      <c r="F908" s="6">
        <f>板材才數分析.!D908</f>
        <v>31007</v>
      </c>
      <c r="G908" s="6" t="str">
        <f ca="1">板材才數分析.!E908</f>
        <v>活隔</v>
      </c>
      <c r="H908" s="6">
        <f ca="1">板材才數分析.!F908</f>
        <v>0</v>
      </c>
      <c r="I908" s="6" t="str">
        <f ca="1">板材才數分析.!G908</f>
        <v>AA</v>
      </c>
      <c r="J908" s="6">
        <f ca="1">板材才數分析.!H908</f>
        <v>-32</v>
      </c>
      <c r="K908" s="6" t="str">
        <f ca="1">板材才數分析.!I908</f>
        <v>AA</v>
      </c>
      <c r="L908" s="6">
        <f ca="1">板材才數分析.!J908</f>
        <v>18</v>
      </c>
      <c r="M908" s="6">
        <f ca="1">板材才數分析.!K908</f>
        <v>0</v>
      </c>
      <c r="N908" s="6" t="str">
        <f ca="1">板材才數分析.!L908</f>
        <v/>
      </c>
      <c r="O908" s="6">
        <f ca="1">板材才數分析.!M908</f>
        <v>0</v>
      </c>
      <c r="P908" t="str">
        <f ca="1">表格15[[#This Row],[封邊色號]]</f>
        <v/>
      </c>
      <c r="Q908" s="174" t="str">
        <f ca="1">IF(VLOOKUP(F908,料單!$C:$P,14,FALSE)="","",VLOOKUP(F908,料單!$C:$P,14,FALSE))</f>
        <v/>
      </c>
      <c r="R908" s="174" t="str">
        <f ca="1">IF(VLOOKUP(F908,料單!$C:$Q,15,FALSE)="","",VLOOKUP(F908,料單!$C:$Q,15,FALSE))</f>
        <v/>
      </c>
      <c r="S908" s="174" t="str">
        <f ca="1">IF(VLOOKUP(F908,料單!$C:$R,16,FALSE)="","",VLOOKUP(F908,料單!$C:$R,16,FALSE))</f>
        <v/>
      </c>
      <c r="T908" s="174" t="str">
        <f ca="1">IF(VLOOKUP(F908,料單!$C:$S,17,FALSE)="","",VLOOKUP(F908,料單!$C:$S,17,FALSE))</f>
        <v/>
      </c>
      <c r="U908" s="174" t="str">
        <f ca="1">_xlfn.IFNA(VLOOKUP(VLOOKUP(F908,料單!C:T,18,FALSE),資料庫!AM:AN,2,FALSE),"A")</f>
        <v>A</v>
      </c>
      <c r="V908" s="174">
        <f ca="1">IF(VLOOKUP(F908,料單!C:U,19,FALSE)="","",VLOOKUP(F908,料單!C:U,19,FALSE))</f>
        <v>1</v>
      </c>
      <c r="W908" s="361" t="str">
        <f t="shared" ca="1" si="71"/>
        <v>A</v>
      </c>
      <c r="X908" s="361" t="str">
        <f t="shared" ca="1" si="72"/>
        <v>A</v>
      </c>
      <c r="Y908" s="361" t="str">
        <f t="shared" ca="1" si="73"/>
        <v>A</v>
      </c>
      <c r="Z908" s="361" t="str">
        <f t="shared" ca="1" si="74"/>
        <v>A</v>
      </c>
      <c r="AA908" s="483">
        <f>料單!$K$3</f>
        <v>0</v>
      </c>
      <c r="AB908" s="483" t="str">
        <f>料單!$L$3</f>
        <v>拉、KD</v>
      </c>
    </row>
    <row r="909" spans="1:28" x14ac:dyDescent="0.25">
      <c r="A909" s="174">
        <f t="shared" si="70"/>
        <v>908</v>
      </c>
      <c r="B909" s="174" t="str">
        <f ca="1">料單!$C$1</f>
        <v>2026101401</v>
      </c>
      <c r="C909" s="174">
        <f>料單!$C$2</f>
        <v>0</v>
      </c>
      <c r="D909" s="6">
        <f>板材才數分析.!B909</f>
        <v>31</v>
      </c>
      <c r="E909" s="6">
        <f>板材才數分析.!C909</f>
        <v>0</v>
      </c>
      <c r="F909" s="6">
        <f>板材才數分析.!D909</f>
        <v>31008</v>
      </c>
      <c r="G909" s="6" t="str">
        <f ca="1">板材才數分析.!E909</f>
        <v>固隔</v>
      </c>
      <c r="H909" s="6">
        <f ca="1">板材才數分析.!F909</f>
        <v>0</v>
      </c>
      <c r="I909" s="6" t="str">
        <f ca="1">板材才數分析.!G909</f>
        <v>AA</v>
      </c>
      <c r="J909" s="6">
        <f ca="1">板材才數分析.!H909</f>
        <v>-22</v>
      </c>
      <c r="K909" s="6" t="str">
        <f ca="1">板材才數分析.!I909</f>
        <v/>
      </c>
      <c r="L909" s="6">
        <f ca="1">板材才數分析.!J909</f>
        <v>18</v>
      </c>
      <c r="M909" s="6">
        <f ca="1">板材才數分析.!K909</f>
        <v>0</v>
      </c>
      <c r="N909" s="6" t="str">
        <f ca="1">板材才數分析.!L909</f>
        <v/>
      </c>
      <c r="O909" s="6">
        <f ca="1">板材才數分析.!M909</f>
        <v>0</v>
      </c>
      <c r="P909" t="str">
        <f ca="1">表格15[[#This Row],[封邊色號]]</f>
        <v/>
      </c>
      <c r="Q909" s="174" t="str">
        <f ca="1">IF(VLOOKUP(F909,料單!$C:$P,14,FALSE)="","",VLOOKUP(F909,料單!$C:$P,14,FALSE))</f>
        <v/>
      </c>
      <c r="R909" s="174" t="str">
        <f ca="1">IF(VLOOKUP(F909,料單!$C:$Q,15,FALSE)="","",VLOOKUP(F909,料單!$C:$Q,15,FALSE))</f>
        <v>固</v>
      </c>
      <c r="S909" s="174" t="str">
        <f ca="1">IF(VLOOKUP(F909,料單!$C:$R,16,FALSE)="","",VLOOKUP(F909,料單!$C:$R,16,FALSE))</f>
        <v/>
      </c>
      <c r="T909" s="174" t="str">
        <f ca="1">IF(VLOOKUP(F909,料單!$C:$S,17,FALSE)="","",VLOOKUP(F909,料單!$C:$S,17,FALSE))</f>
        <v/>
      </c>
      <c r="U909" s="174" t="str">
        <f ca="1">_xlfn.IFNA(VLOOKUP(VLOOKUP(F909,料單!C:T,18,FALSE),資料庫!AM:AN,2,FALSE),"A")</f>
        <v>A</v>
      </c>
      <c r="V909" s="174">
        <f ca="1">IF(VLOOKUP(F909,料單!C:U,19,FALSE)="","",VLOOKUP(F909,料單!C:U,19,FALSE))</f>
        <v>1</v>
      </c>
      <c r="W909" s="361" t="str">
        <f t="shared" ca="1" si="71"/>
        <v>A</v>
      </c>
      <c r="X909" s="361" t="str">
        <f t="shared" ca="1" si="72"/>
        <v>A</v>
      </c>
      <c r="Y909" s="361" t="str">
        <f t="shared" ca="1" si="73"/>
        <v/>
      </c>
      <c r="Z909" s="361" t="str">
        <f t="shared" ca="1" si="74"/>
        <v/>
      </c>
      <c r="AA909" s="483">
        <f>料單!$K$3</f>
        <v>0</v>
      </c>
      <c r="AB909" s="483" t="str">
        <f>料單!$L$3</f>
        <v>拉、KD</v>
      </c>
    </row>
    <row r="910" spans="1:28" x14ac:dyDescent="0.25">
      <c r="A910" s="174">
        <f t="shared" si="70"/>
        <v>909</v>
      </c>
      <c r="B910" s="174" t="str">
        <f ca="1">料單!$C$1</f>
        <v>2026101401</v>
      </c>
      <c r="C910" s="174">
        <f>料單!$C$2</f>
        <v>0</v>
      </c>
      <c r="D910" s="6">
        <f>板材才數分析.!B910</f>
        <v>31</v>
      </c>
      <c r="E910" s="6">
        <f>板材才數分析.!C910</f>
        <v>0</v>
      </c>
      <c r="F910" s="6">
        <f>板材才數分析.!D910</f>
        <v>31009</v>
      </c>
      <c r="G910" s="6">
        <f ca="1">板材才數分析.!E910</f>
        <v>0</v>
      </c>
      <c r="H910" s="6">
        <f ca="1">板材才數分析.!F910</f>
        <v>0</v>
      </c>
      <c r="I910" s="6" t="str">
        <f ca="1">板材才數分析.!G910</f>
        <v/>
      </c>
      <c r="J910" s="6">
        <f ca="1">板材才數分析.!H910</f>
        <v>0</v>
      </c>
      <c r="K910" s="6" t="str">
        <f ca="1">板材才數分析.!I910</f>
        <v/>
      </c>
      <c r="L910" s="6">
        <f ca="1">板材才數分析.!J910</f>
        <v>0</v>
      </c>
      <c r="M910" s="6">
        <f ca="1">板材才數分析.!K910</f>
        <v>0</v>
      </c>
      <c r="N910" s="6" t="str">
        <f ca="1">板材才數分析.!L910</f>
        <v/>
      </c>
      <c r="O910" s="6">
        <f ca="1">板材才數分析.!M910</f>
        <v>0</v>
      </c>
      <c r="P910" t="str">
        <f ca="1">表格15[[#This Row],[封邊色號]]</f>
        <v/>
      </c>
      <c r="Q910" s="174" t="str">
        <f ca="1">IF(VLOOKUP(F910,料單!$C:$P,14,FALSE)="","",VLOOKUP(F910,料單!$C:$P,14,FALSE))</f>
        <v/>
      </c>
      <c r="R910" s="174" t="str">
        <f ca="1">IF(VLOOKUP(F910,料單!$C:$Q,15,FALSE)="","",VLOOKUP(F910,料單!$C:$Q,15,FALSE))</f>
        <v/>
      </c>
      <c r="S910" s="174" t="str">
        <f ca="1">IF(VLOOKUP(F910,料單!$C:$R,16,FALSE)="","",VLOOKUP(F910,料單!$C:$R,16,FALSE))</f>
        <v/>
      </c>
      <c r="T910" s="174" t="str">
        <f ca="1">IF(VLOOKUP(F910,料單!$C:$S,17,FALSE)="","",VLOOKUP(F910,料單!$C:$S,17,FALSE))</f>
        <v/>
      </c>
      <c r="U910" s="174" t="str">
        <f ca="1">_xlfn.IFNA(VLOOKUP(VLOOKUP(F910,料單!C:T,18,FALSE),資料庫!AM:AN,2,FALSE),"A")</f>
        <v>A</v>
      </c>
      <c r="V910" s="174" t="str">
        <f ca="1">IF(VLOOKUP(F910,料單!C:U,19,FALSE)="","",VLOOKUP(F910,料單!C:U,19,FALSE))</f>
        <v/>
      </c>
      <c r="W910" s="361" t="str">
        <f t="shared" ca="1" si="71"/>
        <v/>
      </c>
      <c r="X910" s="361" t="str">
        <f t="shared" ca="1" si="72"/>
        <v/>
      </c>
      <c r="Y910" s="361" t="str">
        <f t="shared" ca="1" si="73"/>
        <v/>
      </c>
      <c r="Z910" s="361" t="str">
        <f t="shared" ca="1" si="74"/>
        <v/>
      </c>
      <c r="AA910" s="483">
        <f>料單!$K$3</f>
        <v>0</v>
      </c>
      <c r="AB910" s="483" t="str">
        <f>料單!$L$3</f>
        <v>拉、KD</v>
      </c>
    </row>
    <row r="911" spans="1:28" x14ac:dyDescent="0.25">
      <c r="A911" s="174">
        <f t="shared" si="70"/>
        <v>910</v>
      </c>
      <c r="B911" s="174" t="str">
        <f ca="1">料單!$C$1</f>
        <v>2026101401</v>
      </c>
      <c r="C911" s="174">
        <f>料單!$C$2</f>
        <v>0</v>
      </c>
      <c r="D911" s="6">
        <f>板材才數分析.!B911</f>
        <v>31</v>
      </c>
      <c r="E911" s="6">
        <f>板材才數分析.!C911</f>
        <v>0</v>
      </c>
      <c r="F911" s="6">
        <f>板材才數分析.!D911</f>
        <v>31010</v>
      </c>
      <c r="G911" s="6">
        <f ca="1">板材才數分析.!E911</f>
        <v>0</v>
      </c>
      <c r="H911" s="6">
        <f ca="1">板材才數分析.!F911</f>
        <v>0</v>
      </c>
      <c r="I911" s="6" t="str">
        <f ca="1">板材才數分析.!G911</f>
        <v/>
      </c>
      <c r="J911" s="6">
        <f ca="1">板材才數分析.!H911</f>
        <v>0</v>
      </c>
      <c r="K911" s="6" t="str">
        <f ca="1">板材才數分析.!I911</f>
        <v/>
      </c>
      <c r="L911" s="6">
        <f ca="1">板材才數分析.!J911</f>
        <v>0</v>
      </c>
      <c r="M911" s="6">
        <f ca="1">板材才數分析.!K911</f>
        <v>0</v>
      </c>
      <c r="N911" s="6" t="str">
        <f ca="1">板材才數分析.!L911</f>
        <v/>
      </c>
      <c r="O911" s="6">
        <f ca="1">板材才數分析.!M911</f>
        <v>0</v>
      </c>
      <c r="P911" t="str">
        <f ca="1">表格15[[#This Row],[封邊色號]]</f>
        <v/>
      </c>
      <c r="Q911" s="174" t="str">
        <f ca="1">IF(VLOOKUP(F911,料單!$C:$P,14,FALSE)="","",VLOOKUP(F911,料單!$C:$P,14,FALSE))</f>
        <v/>
      </c>
      <c r="R911" s="174" t="str">
        <f ca="1">IF(VLOOKUP(F911,料單!$C:$Q,15,FALSE)="","",VLOOKUP(F911,料單!$C:$Q,15,FALSE))</f>
        <v/>
      </c>
      <c r="S911" s="174" t="str">
        <f ca="1">IF(VLOOKUP(F911,料單!$C:$R,16,FALSE)="","",VLOOKUP(F911,料單!$C:$R,16,FALSE))</f>
        <v/>
      </c>
      <c r="T911" s="174" t="str">
        <f ca="1">IF(VLOOKUP(F911,料單!$C:$S,17,FALSE)="","",VLOOKUP(F911,料單!$C:$S,17,FALSE))</f>
        <v/>
      </c>
      <c r="U911" s="174" t="str">
        <f ca="1">_xlfn.IFNA(VLOOKUP(VLOOKUP(F911,料單!C:T,18,FALSE),資料庫!AM:AN,2,FALSE),"A")</f>
        <v>A</v>
      </c>
      <c r="V911" s="174" t="str">
        <f ca="1">IF(VLOOKUP(F911,料單!C:U,19,FALSE)="","",VLOOKUP(F911,料單!C:U,19,FALSE))</f>
        <v/>
      </c>
      <c r="W911" s="361" t="str">
        <f t="shared" ca="1" si="71"/>
        <v/>
      </c>
      <c r="X911" s="361" t="str">
        <f t="shared" ca="1" si="72"/>
        <v/>
      </c>
      <c r="Y911" s="361" t="str">
        <f t="shared" ca="1" si="73"/>
        <v/>
      </c>
      <c r="Z911" s="361" t="str">
        <f t="shared" ca="1" si="74"/>
        <v/>
      </c>
      <c r="AA911" s="483">
        <f>料單!$K$3</f>
        <v>0</v>
      </c>
      <c r="AB911" s="483" t="str">
        <f>料單!$L$3</f>
        <v>拉、KD</v>
      </c>
    </row>
    <row r="912" spans="1:28" x14ac:dyDescent="0.25">
      <c r="A912" s="174">
        <f t="shared" si="70"/>
        <v>911</v>
      </c>
      <c r="B912" s="174" t="str">
        <f ca="1">料單!$C$1</f>
        <v>2026101401</v>
      </c>
      <c r="C912" s="174">
        <f>料單!$C$2</f>
        <v>0</v>
      </c>
      <c r="D912" s="6">
        <f>板材才數分析.!B912</f>
        <v>31</v>
      </c>
      <c r="E912" s="6">
        <f>板材才數分析.!C912</f>
        <v>0</v>
      </c>
      <c r="F912" s="6">
        <f>板材才數分析.!D912</f>
        <v>31011</v>
      </c>
      <c r="G912" s="6">
        <f ca="1">板材才數分析.!E912</f>
        <v>0</v>
      </c>
      <c r="H912" s="6">
        <f ca="1">板材才數分析.!F912</f>
        <v>0</v>
      </c>
      <c r="I912" s="6" t="str">
        <f ca="1">板材才數分析.!G912</f>
        <v/>
      </c>
      <c r="J912" s="6">
        <f ca="1">板材才數分析.!H912</f>
        <v>0</v>
      </c>
      <c r="K912" s="6" t="str">
        <f ca="1">板材才數分析.!I912</f>
        <v/>
      </c>
      <c r="L912" s="6">
        <f ca="1">板材才數分析.!J912</f>
        <v>0</v>
      </c>
      <c r="M912" s="6">
        <f ca="1">板材才數分析.!K912</f>
        <v>0</v>
      </c>
      <c r="N912" s="6">
        <f ca="1">板材才數分析.!L912</f>
        <v>0</v>
      </c>
      <c r="O912" s="6">
        <f ca="1">板材才數分析.!M912</f>
        <v>0</v>
      </c>
      <c r="P912" t="str">
        <f ca="1">表格15[[#This Row],[封邊色號]]</f>
        <v/>
      </c>
      <c r="Q912" s="174" t="str">
        <f ca="1">IF(VLOOKUP(F912,料單!$C:$P,14,FALSE)="","",VLOOKUP(F912,料單!$C:$P,14,FALSE))</f>
        <v/>
      </c>
      <c r="R912" s="174" t="str">
        <f ca="1">IF(VLOOKUP(F912,料單!$C:$Q,15,FALSE)="","",VLOOKUP(F912,料單!$C:$Q,15,FALSE))</f>
        <v/>
      </c>
      <c r="S912" s="174" t="str">
        <f ca="1">IF(VLOOKUP(F912,料單!$C:$R,16,FALSE)="","",VLOOKUP(F912,料單!$C:$R,16,FALSE))</f>
        <v/>
      </c>
      <c r="T912" s="174" t="str">
        <f ca="1">IF(VLOOKUP(F912,料單!$C:$S,17,FALSE)="","",VLOOKUP(F912,料單!$C:$S,17,FALSE))</f>
        <v/>
      </c>
      <c r="U912" s="174" t="str">
        <f ca="1">_xlfn.IFNA(VLOOKUP(VLOOKUP(F912,料單!C:T,18,FALSE),資料庫!AM:AN,2,FALSE),"A")</f>
        <v>A</v>
      </c>
      <c r="V912" s="174" t="str">
        <f ca="1">IF(VLOOKUP(F912,料單!C:U,19,FALSE)="","",VLOOKUP(F912,料單!C:U,19,FALSE))</f>
        <v/>
      </c>
      <c r="W912" s="361" t="str">
        <f t="shared" ca="1" si="71"/>
        <v/>
      </c>
      <c r="X912" s="361" t="str">
        <f t="shared" ca="1" si="72"/>
        <v/>
      </c>
      <c r="Y912" s="361" t="str">
        <f t="shared" ca="1" si="73"/>
        <v/>
      </c>
      <c r="Z912" s="361" t="str">
        <f t="shared" ca="1" si="74"/>
        <v/>
      </c>
      <c r="AA912" s="483">
        <f>料單!$K$3</f>
        <v>0</v>
      </c>
      <c r="AB912" s="483" t="str">
        <f>料單!$L$3</f>
        <v>拉、KD</v>
      </c>
    </row>
    <row r="913" spans="1:28" x14ac:dyDescent="0.25">
      <c r="A913" s="174">
        <f t="shared" si="70"/>
        <v>912</v>
      </c>
      <c r="B913" s="174" t="str">
        <f ca="1">料單!$C$1</f>
        <v>2026101401</v>
      </c>
      <c r="C913" s="174">
        <f>料單!$C$2</f>
        <v>0</v>
      </c>
      <c r="D913" s="6">
        <f>板材才數分析.!B913</f>
        <v>31</v>
      </c>
      <c r="E913" s="6">
        <f>板材才數分析.!C913</f>
        <v>0</v>
      </c>
      <c r="F913" s="6">
        <f>板材才數分析.!D913</f>
        <v>31012</v>
      </c>
      <c r="G913" s="6">
        <f ca="1">板材才數分析.!E913</f>
        <v>0</v>
      </c>
      <c r="H913" s="6">
        <f ca="1">板材才數分析.!F913</f>
        <v>0</v>
      </c>
      <c r="I913" s="6" t="str">
        <f ca="1">板材才數分析.!G913</f>
        <v/>
      </c>
      <c r="J913" s="6">
        <f ca="1">板材才數分析.!H913</f>
        <v>0</v>
      </c>
      <c r="K913" s="6" t="str">
        <f ca="1">板材才數分析.!I913</f>
        <v/>
      </c>
      <c r="L913" s="6">
        <f ca="1">板材才數分析.!J913</f>
        <v>0</v>
      </c>
      <c r="M913" s="6">
        <f ca="1">板材才數分析.!K913</f>
        <v>0</v>
      </c>
      <c r="N913" s="6">
        <f ca="1">板材才數分析.!L913</f>
        <v>0</v>
      </c>
      <c r="O913" s="6">
        <f ca="1">板材才數分析.!M913</f>
        <v>0</v>
      </c>
      <c r="P913" t="str">
        <f ca="1">表格15[[#This Row],[封邊色號]]</f>
        <v/>
      </c>
      <c r="Q913" s="174" t="str">
        <f ca="1">IF(VLOOKUP(F913,料單!$C:$P,14,FALSE)="","",VLOOKUP(F913,料單!$C:$P,14,FALSE))</f>
        <v/>
      </c>
      <c r="R913" s="174" t="str">
        <f ca="1">IF(VLOOKUP(F913,料單!$C:$Q,15,FALSE)="","",VLOOKUP(F913,料單!$C:$Q,15,FALSE))</f>
        <v/>
      </c>
      <c r="S913" s="174" t="str">
        <f ca="1">IF(VLOOKUP(F913,料單!$C:$R,16,FALSE)="","",VLOOKUP(F913,料單!$C:$R,16,FALSE))</f>
        <v/>
      </c>
      <c r="T913" s="174" t="str">
        <f ca="1">IF(VLOOKUP(F913,料單!$C:$S,17,FALSE)="","",VLOOKUP(F913,料單!$C:$S,17,FALSE))</f>
        <v/>
      </c>
      <c r="U913" s="174" t="str">
        <f ca="1">_xlfn.IFNA(VLOOKUP(VLOOKUP(F913,料單!C:T,18,FALSE),資料庫!AM:AN,2,FALSE),"A")</f>
        <v>A</v>
      </c>
      <c r="V913" s="174" t="str">
        <f ca="1">IF(VLOOKUP(F913,料單!C:U,19,FALSE)="","",VLOOKUP(F913,料單!C:U,19,FALSE))</f>
        <v/>
      </c>
      <c r="W913" s="361" t="str">
        <f t="shared" ca="1" si="71"/>
        <v/>
      </c>
      <c r="X913" s="361" t="str">
        <f t="shared" ca="1" si="72"/>
        <v/>
      </c>
      <c r="Y913" s="361" t="str">
        <f t="shared" ca="1" si="73"/>
        <v/>
      </c>
      <c r="Z913" s="361" t="str">
        <f t="shared" ca="1" si="74"/>
        <v/>
      </c>
      <c r="AA913" s="483">
        <f>料單!$K$3</f>
        <v>0</v>
      </c>
      <c r="AB913" s="483" t="str">
        <f>料單!$L$3</f>
        <v>拉、KD</v>
      </c>
    </row>
    <row r="914" spans="1:28" x14ac:dyDescent="0.25">
      <c r="A914" s="174">
        <f t="shared" si="70"/>
        <v>913</v>
      </c>
      <c r="B914" s="174" t="str">
        <f ca="1">料單!$C$1</f>
        <v>2026101401</v>
      </c>
      <c r="C914" s="174">
        <f>料單!$C$2</f>
        <v>0</v>
      </c>
      <c r="D914" s="6">
        <f>板材才數分析.!B914</f>
        <v>31</v>
      </c>
      <c r="E914" s="6">
        <f>板材才數分析.!C914</f>
        <v>0</v>
      </c>
      <c r="F914" s="6">
        <f>板材才數分析.!D914</f>
        <v>31013</v>
      </c>
      <c r="G914" s="6">
        <f ca="1">板材才數分析.!E914</f>
        <v>0</v>
      </c>
      <c r="H914" s="6">
        <f ca="1">板材才數分析.!F914</f>
        <v>0</v>
      </c>
      <c r="I914" s="6" t="str">
        <f ca="1">板材才數分析.!G914</f>
        <v/>
      </c>
      <c r="J914" s="6">
        <f ca="1">板材才數分析.!H914</f>
        <v>0</v>
      </c>
      <c r="K914" s="6" t="str">
        <f ca="1">板材才數分析.!I914</f>
        <v/>
      </c>
      <c r="L914" s="6">
        <f ca="1">板材才數分析.!J914</f>
        <v>0</v>
      </c>
      <c r="M914" s="6">
        <f ca="1">板材才數分析.!K914</f>
        <v>0</v>
      </c>
      <c r="N914" s="6">
        <f ca="1">板材才數分析.!L914</f>
        <v>0</v>
      </c>
      <c r="O914" s="6">
        <f ca="1">板材才數分析.!M914</f>
        <v>0</v>
      </c>
      <c r="P914" t="str">
        <f ca="1">表格15[[#This Row],[封邊色號]]</f>
        <v/>
      </c>
      <c r="Q914" s="174" t="str">
        <f ca="1">IF(VLOOKUP(F914,料單!$C:$P,14,FALSE)="","",VLOOKUP(F914,料單!$C:$P,14,FALSE))</f>
        <v/>
      </c>
      <c r="R914" s="174" t="str">
        <f ca="1">IF(VLOOKUP(F914,料單!$C:$Q,15,FALSE)="","",VLOOKUP(F914,料單!$C:$Q,15,FALSE))</f>
        <v/>
      </c>
      <c r="S914" s="174" t="str">
        <f ca="1">IF(VLOOKUP(F914,料單!$C:$R,16,FALSE)="","",VLOOKUP(F914,料單!$C:$R,16,FALSE))</f>
        <v/>
      </c>
      <c r="T914" s="174" t="str">
        <f ca="1">IF(VLOOKUP(F914,料單!$C:$S,17,FALSE)="","",VLOOKUP(F914,料單!$C:$S,17,FALSE))</f>
        <v/>
      </c>
      <c r="U914" s="174" t="str">
        <f ca="1">_xlfn.IFNA(VLOOKUP(VLOOKUP(F914,料單!C:T,18,FALSE),資料庫!AM:AN,2,FALSE),"A")</f>
        <v>A</v>
      </c>
      <c r="V914" s="174" t="str">
        <f ca="1">IF(VLOOKUP(F914,料單!C:U,19,FALSE)="","",VLOOKUP(F914,料單!C:U,19,FALSE))</f>
        <v/>
      </c>
      <c r="W914" s="361" t="str">
        <f t="shared" ca="1" si="71"/>
        <v/>
      </c>
      <c r="X914" s="361" t="str">
        <f t="shared" ca="1" si="72"/>
        <v/>
      </c>
      <c r="Y914" s="361" t="str">
        <f t="shared" ca="1" si="73"/>
        <v/>
      </c>
      <c r="Z914" s="361" t="str">
        <f t="shared" ca="1" si="74"/>
        <v/>
      </c>
      <c r="AA914" s="483">
        <f>料單!$K$3</f>
        <v>0</v>
      </c>
      <c r="AB914" s="483" t="str">
        <f>料單!$L$3</f>
        <v>拉、KD</v>
      </c>
    </row>
    <row r="915" spans="1:28" x14ac:dyDescent="0.25">
      <c r="A915" s="174">
        <f t="shared" si="70"/>
        <v>914</v>
      </c>
      <c r="B915" s="174" t="str">
        <f ca="1">料單!$C$1</f>
        <v>2026101401</v>
      </c>
      <c r="C915" s="174">
        <f>料單!$C$2</f>
        <v>0</v>
      </c>
      <c r="D915" s="6">
        <f>板材才數分析.!B915</f>
        <v>31</v>
      </c>
      <c r="E915" s="6">
        <f>板材才數分析.!C915</f>
        <v>0</v>
      </c>
      <c r="F915" s="6">
        <f>板材才數分析.!D915</f>
        <v>31014</v>
      </c>
      <c r="G915" s="6">
        <f ca="1">板材才數分析.!E915</f>
        <v>0</v>
      </c>
      <c r="H915" s="6">
        <f ca="1">板材才數分析.!F915</f>
        <v>0</v>
      </c>
      <c r="I915" s="6" t="str">
        <f ca="1">板材才數分析.!G915</f>
        <v/>
      </c>
      <c r="J915" s="6">
        <f ca="1">板材才數分析.!H915</f>
        <v>0</v>
      </c>
      <c r="K915" s="6" t="str">
        <f ca="1">板材才數分析.!I915</f>
        <v/>
      </c>
      <c r="L915" s="6">
        <f ca="1">板材才數分析.!J915</f>
        <v>0</v>
      </c>
      <c r="M915" s="6">
        <f ca="1">板材才數分析.!K915</f>
        <v>0</v>
      </c>
      <c r="N915" s="6">
        <f ca="1">板材才數分析.!L915</f>
        <v>0</v>
      </c>
      <c r="O915" s="6">
        <f ca="1">板材才數分析.!M915</f>
        <v>0</v>
      </c>
      <c r="P915" t="str">
        <f ca="1">表格15[[#This Row],[封邊色號]]</f>
        <v/>
      </c>
      <c r="Q915" s="174" t="str">
        <f ca="1">IF(VLOOKUP(F915,料單!$C:$P,14,FALSE)="","",VLOOKUP(F915,料單!$C:$P,14,FALSE))</f>
        <v/>
      </c>
      <c r="R915" s="174" t="str">
        <f ca="1">IF(VLOOKUP(F915,料單!$C:$Q,15,FALSE)="","",VLOOKUP(F915,料單!$C:$Q,15,FALSE))</f>
        <v/>
      </c>
      <c r="S915" s="174" t="str">
        <f ca="1">IF(VLOOKUP(F915,料單!$C:$R,16,FALSE)="","",VLOOKUP(F915,料單!$C:$R,16,FALSE))</f>
        <v/>
      </c>
      <c r="T915" s="174" t="str">
        <f ca="1">IF(VLOOKUP(F915,料單!$C:$S,17,FALSE)="","",VLOOKUP(F915,料單!$C:$S,17,FALSE))</f>
        <v/>
      </c>
      <c r="U915" s="174" t="str">
        <f ca="1">_xlfn.IFNA(VLOOKUP(VLOOKUP(F915,料單!C:T,18,FALSE),資料庫!AM:AN,2,FALSE),"A")</f>
        <v>A</v>
      </c>
      <c r="V915" s="174" t="str">
        <f ca="1">IF(VLOOKUP(F915,料單!C:U,19,FALSE)="","",VLOOKUP(F915,料單!C:U,19,FALSE))</f>
        <v/>
      </c>
      <c r="W915" s="361" t="str">
        <f t="shared" ca="1" si="71"/>
        <v/>
      </c>
      <c r="X915" s="361" t="str">
        <f t="shared" ca="1" si="72"/>
        <v/>
      </c>
      <c r="Y915" s="361" t="str">
        <f t="shared" ca="1" si="73"/>
        <v/>
      </c>
      <c r="Z915" s="361" t="str">
        <f t="shared" ca="1" si="74"/>
        <v/>
      </c>
      <c r="AA915" s="483">
        <f>料單!$K$3</f>
        <v>0</v>
      </c>
      <c r="AB915" s="483" t="str">
        <f>料單!$L$3</f>
        <v>拉、KD</v>
      </c>
    </row>
    <row r="916" spans="1:28" x14ac:dyDescent="0.25">
      <c r="A916" s="174">
        <f t="shared" si="70"/>
        <v>915</v>
      </c>
      <c r="B916" s="174" t="str">
        <f ca="1">料單!$C$1</f>
        <v>2026101401</v>
      </c>
      <c r="C916" s="174">
        <f>料單!$C$2</f>
        <v>0</v>
      </c>
      <c r="D916" s="6">
        <f>板材才數分析.!B916</f>
        <v>31</v>
      </c>
      <c r="E916" s="6">
        <f>板材才數分析.!C916</f>
        <v>0</v>
      </c>
      <c r="F916" s="6">
        <f>板材才數分析.!D916</f>
        <v>31015</v>
      </c>
      <c r="G916" s="6">
        <f ca="1">板材才數分析.!E916</f>
        <v>0</v>
      </c>
      <c r="H916" s="6">
        <f ca="1">板材才數分析.!F916</f>
        <v>0</v>
      </c>
      <c r="I916" s="6" t="str">
        <f ca="1">板材才數分析.!G916</f>
        <v/>
      </c>
      <c r="J916" s="6">
        <f ca="1">板材才數分析.!H916</f>
        <v>0</v>
      </c>
      <c r="K916" s="6" t="str">
        <f ca="1">板材才數分析.!I916</f>
        <v/>
      </c>
      <c r="L916" s="6">
        <f ca="1">板材才數分析.!J916</f>
        <v>0</v>
      </c>
      <c r="M916" s="6">
        <f ca="1">板材才數分析.!K916</f>
        <v>0</v>
      </c>
      <c r="N916" s="6">
        <f ca="1">板材才數分析.!L916</f>
        <v>0</v>
      </c>
      <c r="O916" s="6">
        <f ca="1">板材才數分析.!M916</f>
        <v>0</v>
      </c>
      <c r="P916" t="str">
        <f ca="1">表格15[[#This Row],[封邊色號]]</f>
        <v/>
      </c>
      <c r="Q916" s="174" t="str">
        <f ca="1">IF(VLOOKUP(F916,料單!$C:$P,14,FALSE)="","",VLOOKUP(F916,料單!$C:$P,14,FALSE))</f>
        <v/>
      </c>
      <c r="R916" s="174" t="str">
        <f ca="1">IF(VLOOKUP(F916,料單!$C:$Q,15,FALSE)="","",VLOOKUP(F916,料單!$C:$Q,15,FALSE))</f>
        <v/>
      </c>
      <c r="S916" s="174" t="str">
        <f ca="1">IF(VLOOKUP(F916,料單!$C:$R,16,FALSE)="","",VLOOKUP(F916,料單!$C:$R,16,FALSE))</f>
        <v/>
      </c>
      <c r="T916" s="174" t="str">
        <f ca="1">IF(VLOOKUP(F916,料單!$C:$S,17,FALSE)="","",VLOOKUP(F916,料單!$C:$S,17,FALSE))</f>
        <v/>
      </c>
      <c r="U916" s="174" t="str">
        <f ca="1">_xlfn.IFNA(VLOOKUP(VLOOKUP(F916,料單!C:T,18,FALSE),資料庫!AM:AN,2,FALSE),"A")</f>
        <v>A</v>
      </c>
      <c r="V916" s="174" t="str">
        <f ca="1">IF(VLOOKUP(F916,料單!C:U,19,FALSE)="","",VLOOKUP(F916,料單!C:U,19,FALSE))</f>
        <v/>
      </c>
      <c r="W916" s="361" t="str">
        <f t="shared" ca="1" si="71"/>
        <v/>
      </c>
      <c r="X916" s="361" t="str">
        <f t="shared" ca="1" si="72"/>
        <v/>
      </c>
      <c r="Y916" s="361" t="str">
        <f t="shared" ca="1" si="73"/>
        <v/>
      </c>
      <c r="Z916" s="361" t="str">
        <f t="shared" ca="1" si="74"/>
        <v/>
      </c>
      <c r="AA916" s="483">
        <f>料單!$K$3</f>
        <v>0</v>
      </c>
      <c r="AB916" s="483" t="str">
        <f>料單!$L$3</f>
        <v>拉、KD</v>
      </c>
    </row>
    <row r="917" spans="1:28" x14ac:dyDescent="0.25">
      <c r="A917" s="174">
        <f t="shared" si="70"/>
        <v>916</v>
      </c>
      <c r="B917" s="174" t="str">
        <f ca="1">料單!$C$1</f>
        <v>2026101401</v>
      </c>
      <c r="C917" s="174">
        <f>料單!$C$2</f>
        <v>0</v>
      </c>
      <c r="D917" s="6">
        <f>板材才數分析.!B917</f>
        <v>31</v>
      </c>
      <c r="E917" s="6">
        <f>板材才數分析.!C917</f>
        <v>0</v>
      </c>
      <c r="F917" s="6">
        <f>板材才數分析.!D917</f>
        <v>31016</v>
      </c>
      <c r="G917" s="6">
        <f ca="1">板材才數分析.!E917</f>
        <v>0</v>
      </c>
      <c r="H917" s="6">
        <f ca="1">板材才數分析.!F917</f>
        <v>0</v>
      </c>
      <c r="I917" s="6" t="str">
        <f ca="1">板材才數分析.!G917</f>
        <v/>
      </c>
      <c r="J917" s="6">
        <f ca="1">板材才數分析.!H917</f>
        <v>0</v>
      </c>
      <c r="K917" s="6" t="str">
        <f ca="1">板材才數分析.!I917</f>
        <v/>
      </c>
      <c r="L917" s="6">
        <f ca="1">板材才數分析.!J917</f>
        <v>0</v>
      </c>
      <c r="M917" s="6">
        <f ca="1">板材才數分析.!K917</f>
        <v>0</v>
      </c>
      <c r="N917" s="6">
        <f ca="1">板材才數分析.!L917</f>
        <v>0</v>
      </c>
      <c r="O917" s="6">
        <f ca="1">板材才數分析.!M917</f>
        <v>0</v>
      </c>
      <c r="P917" t="str">
        <f ca="1">表格15[[#This Row],[封邊色號]]</f>
        <v/>
      </c>
      <c r="Q917" s="174" t="str">
        <f ca="1">IF(VLOOKUP(F917,料單!$C:$P,14,FALSE)="","",VLOOKUP(F917,料單!$C:$P,14,FALSE))</f>
        <v/>
      </c>
      <c r="R917" s="174" t="str">
        <f ca="1">IF(VLOOKUP(F917,料單!$C:$Q,15,FALSE)="","",VLOOKUP(F917,料單!$C:$Q,15,FALSE))</f>
        <v/>
      </c>
      <c r="S917" s="174" t="str">
        <f ca="1">IF(VLOOKUP(F917,料單!$C:$R,16,FALSE)="","",VLOOKUP(F917,料單!$C:$R,16,FALSE))</f>
        <v/>
      </c>
      <c r="T917" s="174" t="str">
        <f ca="1">IF(VLOOKUP(F917,料單!$C:$S,17,FALSE)="","",VLOOKUP(F917,料單!$C:$S,17,FALSE))</f>
        <v/>
      </c>
      <c r="U917" s="174" t="str">
        <f ca="1">_xlfn.IFNA(VLOOKUP(VLOOKUP(F917,料單!C:T,18,FALSE),資料庫!AM:AN,2,FALSE),"A")</f>
        <v>A</v>
      </c>
      <c r="V917" s="174" t="str">
        <f ca="1">IF(VLOOKUP(F917,料單!C:U,19,FALSE)="","",VLOOKUP(F917,料單!C:U,19,FALSE))</f>
        <v/>
      </c>
      <c r="W917" s="361" t="str">
        <f t="shared" ca="1" si="71"/>
        <v/>
      </c>
      <c r="X917" s="361" t="str">
        <f t="shared" ca="1" si="72"/>
        <v/>
      </c>
      <c r="Y917" s="361" t="str">
        <f t="shared" ca="1" si="73"/>
        <v/>
      </c>
      <c r="Z917" s="361" t="str">
        <f t="shared" ca="1" si="74"/>
        <v/>
      </c>
      <c r="AA917" s="483">
        <f>料單!$K$3</f>
        <v>0</v>
      </c>
      <c r="AB917" s="483" t="str">
        <f>料單!$L$3</f>
        <v>拉、KD</v>
      </c>
    </row>
    <row r="918" spans="1:28" x14ac:dyDescent="0.25">
      <c r="A918" s="174">
        <f t="shared" si="70"/>
        <v>917</v>
      </c>
      <c r="B918" s="174" t="str">
        <f ca="1">料單!$C$1</f>
        <v>2026101401</v>
      </c>
      <c r="C918" s="174">
        <f>料單!$C$2</f>
        <v>0</v>
      </c>
      <c r="D918" s="6">
        <f>板材才數分析.!B918</f>
        <v>31</v>
      </c>
      <c r="E918" s="6">
        <f>板材才數分析.!C918</f>
        <v>0</v>
      </c>
      <c r="F918" s="6">
        <f>板材才數分析.!D918</f>
        <v>31017</v>
      </c>
      <c r="G918" s="6">
        <f ca="1">板材才數分析.!E918</f>
        <v>0</v>
      </c>
      <c r="H918" s="6">
        <f ca="1">板材才數分析.!F918</f>
        <v>0</v>
      </c>
      <c r="I918" s="6" t="str">
        <f ca="1">板材才數分析.!G918</f>
        <v/>
      </c>
      <c r="J918" s="6">
        <f ca="1">板材才數分析.!H918</f>
        <v>0</v>
      </c>
      <c r="K918" s="6" t="str">
        <f ca="1">板材才數分析.!I918</f>
        <v/>
      </c>
      <c r="L918" s="6">
        <f ca="1">板材才數分析.!J918</f>
        <v>0</v>
      </c>
      <c r="M918" s="6">
        <f ca="1">板材才數分析.!K918</f>
        <v>0</v>
      </c>
      <c r="N918" s="6">
        <f ca="1">板材才數分析.!L918</f>
        <v>0</v>
      </c>
      <c r="O918" s="6">
        <f ca="1">板材才數分析.!M918</f>
        <v>0</v>
      </c>
      <c r="P918" t="str">
        <f ca="1">表格15[[#This Row],[封邊色號]]</f>
        <v/>
      </c>
      <c r="Q918" s="174" t="str">
        <f ca="1">IF(VLOOKUP(F918,料單!$C:$P,14,FALSE)="","",VLOOKUP(F918,料單!$C:$P,14,FALSE))</f>
        <v/>
      </c>
      <c r="R918" s="174" t="str">
        <f ca="1">IF(VLOOKUP(F918,料單!$C:$Q,15,FALSE)="","",VLOOKUP(F918,料單!$C:$Q,15,FALSE))</f>
        <v/>
      </c>
      <c r="S918" s="174" t="str">
        <f ca="1">IF(VLOOKUP(F918,料單!$C:$R,16,FALSE)="","",VLOOKUP(F918,料單!$C:$R,16,FALSE))</f>
        <v/>
      </c>
      <c r="T918" s="174" t="str">
        <f ca="1">IF(VLOOKUP(F918,料單!$C:$S,17,FALSE)="","",VLOOKUP(F918,料單!$C:$S,17,FALSE))</f>
        <v/>
      </c>
      <c r="U918" s="174" t="str">
        <f ca="1">_xlfn.IFNA(VLOOKUP(VLOOKUP(F918,料單!C:T,18,FALSE),資料庫!AM:AN,2,FALSE),"A")</f>
        <v>A</v>
      </c>
      <c r="V918" s="174" t="str">
        <f ca="1">IF(VLOOKUP(F918,料單!C:U,19,FALSE)="","",VLOOKUP(F918,料單!C:U,19,FALSE))</f>
        <v/>
      </c>
      <c r="W918" s="361" t="str">
        <f t="shared" ca="1" si="71"/>
        <v/>
      </c>
      <c r="X918" s="361" t="str">
        <f t="shared" ca="1" si="72"/>
        <v/>
      </c>
      <c r="Y918" s="361" t="str">
        <f t="shared" ca="1" si="73"/>
        <v/>
      </c>
      <c r="Z918" s="361" t="str">
        <f t="shared" ca="1" si="74"/>
        <v/>
      </c>
      <c r="AA918" s="483">
        <f>料單!$K$3</f>
        <v>0</v>
      </c>
      <c r="AB918" s="483" t="str">
        <f>料單!$L$3</f>
        <v>拉、KD</v>
      </c>
    </row>
    <row r="919" spans="1:28" x14ac:dyDescent="0.25">
      <c r="A919" s="174">
        <f t="shared" si="70"/>
        <v>918</v>
      </c>
      <c r="B919" s="174" t="str">
        <f ca="1">料單!$C$1</f>
        <v>2026101401</v>
      </c>
      <c r="C919" s="174">
        <f>料單!$C$2</f>
        <v>0</v>
      </c>
      <c r="D919" s="6">
        <f>板材才數分析.!B919</f>
        <v>31</v>
      </c>
      <c r="E919" s="6">
        <f>板材才數分析.!C919</f>
        <v>0</v>
      </c>
      <c r="F919" s="6">
        <f>板材才數分析.!D919</f>
        <v>31018</v>
      </c>
      <c r="G919" s="6">
        <f ca="1">板材才數分析.!E919</f>
        <v>0</v>
      </c>
      <c r="H919" s="6">
        <f ca="1">板材才數分析.!F919</f>
        <v>0</v>
      </c>
      <c r="I919" s="6" t="str">
        <f ca="1">板材才數分析.!G919</f>
        <v/>
      </c>
      <c r="J919" s="6">
        <f ca="1">板材才數分析.!H919</f>
        <v>0</v>
      </c>
      <c r="K919" s="6" t="str">
        <f ca="1">板材才數分析.!I919</f>
        <v/>
      </c>
      <c r="L919" s="6">
        <f ca="1">板材才數分析.!J919</f>
        <v>0</v>
      </c>
      <c r="M919" s="6">
        <f ca="1">板材才數分析.!K919</f>
        <v>0</v>
      </c>
      <c r="N919" s="6">
        <f ca="1">板材才數分析.!L919</f>
        <v>0</v>
      </c>
      <c r="O919" s="6">
        <f ca="1">板材才數分析.!M919</f>
        <v>0</v>
      </c>
      <c r="P919" t="str">
        <f ca="1">表格15[[#This Row],[封邊色號]]</f>
        <v/>
      </c>
      <c r="Q919" s="174" t="str">
        <f ca="1">IF(VLOOKUP(F919,料單!$C:$P,14,FALSE)="","",VLOOKUP(F919,料單!$C:$P,14,FALSE))</f>
        <v/>
      </c>
      <c r="R919" s="174" t="str">
        <f ca="1">IF(VLOOKUP(F919,料單!$C:$Q,15,FALSE)="","",VLOOKUP(F919,料單!$C:$Q,15,FALSE))</f>
        <v/>
      </c>
      <c r="S919" s="174" t="str">
        <f ca="1">IF(VLOOKUP(F919,料單!$C:$R,16,FALSE)="","",VLOOKUP(F919,料單!$C:$R,16,FALSE))</f>
        <v/>
      </c>
      <c r="T919" s="174" t="str">
        <f ca="1">IF(VLOOKUP(F919,料單!$C:$S,17,FALSE)="","",VLOOKUP(F919,料單!$C:$S,17,FALSE))</f>
        <v/>
      </c>
      <c r="U919" s="174" t="str">
        <f ca="1">_xlfn.IFNA(VLOOKUP(VLOOKUP(F919,料單!C:T,18,FALSE),資料庫!AM:AN,2,FALSE),"A")</f>
        <v>A</v>
      </c>
      <c r="V919" s="174" t="str">
        <f ca="1">IF(VLOOKUP(F919,料單!C:U,19,FALSE)="","",VLOOKUP(F919,料單!C:U,19,FALSE))</f>
        <v/>
      </c>
      <c r="W919" s="361" t="str">
        <f t="shared" ca="1" si="71"/>
        <v/>
      </c>
      <c r="X919" s="361" t="str">
        <f t="shared" ca="1" si="72"/>
        <v/>
      </c>
      <c r="Y919" s="361" t="str">
        <f t="shared" ca="1" si="73"/>
        <v/>
      </c>
      <c r="Z919" s="361" t="str">
        <f t="shared" ca="1" si="74"/>
        <v/>
      </c>
      <c r="AA919" s="483">
        <f>料單!$K$3</f>
        <v>0</v>
      </c>
      <c r="AB919" s="483" t="str">
        <f>料單!$L$3</f>
        <v>拉、KD</v>
      </c>
    </row>
    <row r="920" spans="1:28" x14ac:dyDescent="0.25">
      <c r="A920" s="174">
        <f t="shared" si="70"/>
        <v>919</v>
      </c>
      <c r="B920" s="174" t="str">
        <f ca="1">料單!$C$1</f>
        <v>2026101401</v>
      </c>
      <c r="C920" s="174">
        <f>料單!$C$2</f>
        <v>0</v>
      </c>
      <c r="D920" s="6">
        <f>板材才數分析.!B920</f>
        <v>31</v>
      </c>
      <c r="E920" s="6">
        <f>板材才數分析.!C920</f>
        <v>0</v>
      </c>
      <c r="F920" s="6">
        <f>板材才數分析.!D920</f>
        <v>31019</v>
      </c>
      <c r="G920" s="6">
        <f ca="1">板材才數分析.!E920</f>
        <v>0</v>
      </c>
      <c r="H920" s="6">
        <f ca="1">板材才數分析.!F920</f>
        <v>0</v>
      </c>
      <c r="I920" s="6" t="str">
        <f ca="1">板材才數分析.!G920</f>
        <v/>
      </c>
      <c r="J920" s="6">
        <f ca="1">板材才數分析.!H920</f>
        <v>0</v>
      </c>
      <c r="K920" s="6" t="str">
        <f ca="1">板材才數分析.!I920</f>
        <v/>
      </c>
      <c r="L920" s="6">
        <f ca="1">板材才數分析.!J920</f>
        <v>0</v>
      </c>
      <c r="M920" s="6">
        <f ca="1">板材才數分析.!K920</f>
        <v>0</v>
      </c>
      <c r="N920" s="6">
        <f ca="1">板材才數分析.!L920</f>
        <v>0</v>
      </c>
      <c r="O920" s="6">
        <f ca="1">板材才數分析.!M920</f>
        <v>0</v>
      </c>
      <c r="P920" t="str">
        <f ca="1">表格15[[#This Row],[封邊色號]]</f>
        <v/>
      </c>
      <c r="Q920" s="174" t="str">
        <f ca="1">IF(VLOOKUP(F920,料單!$C:$P,14,FALSE)="","",VLOOKUP(F920,料單!$C:$P,14,FALSE))</f>
        <v/>
      </c>
      <c r="R920" s="174" t="str">
        <f ca="1">IF(VLOOKUP(F920,料單!$C:$Q,15,FALSE)="","",VLOOKUP(F920,料單!$C:$Q,15,FALSE))</f>
        <v/>
      </c>
      <c r="S920" s="174" t="str">
        <f ca="1">IF(VLOOKUP(F920,料單!$C:$R,16,FALSE)="","",VLOOKUP(F920,料單!$C:$R,16,FALSE))</f>
        <v/>
      </c>
      <c r="T920" s="174" t="str">
        <f ca="1">IF(VLOOKUP(F920,料單!$C:$S,17,FALSE)="","",VLOOKUP(F920,料單!$C:$S,17,FALSE))</f>
        <v/>
      </c>
      <c r="U920" s="174" t="str">
        <f ca="1">_xlfn.IFNA(VLOOKUP(VLOOKUP(F920,料單!C:T,18,FALSE),資料庫!AM:AN,2,FALSE),"A")</f>
        <v>A</v>
      </c>
      <c r="V920" s="174" t="str">
        <f ca="1">IF(VLOOKUP(F920,料單!C:U,19,FALSE)="","",VLOOKUP(F920,料單!C:U,19,FALSE))</f>
        <v/>
      </c>
      <c r="W920" s="361" t="str">
        <f t="shared" ca="1" si="71"/>
        <v/>
      </c>
      <c r="X920" s="361" t="str">
        <f t="shared" ca="1" si="72"/>
        <v/>
      </c>
      <c r="Y920" s="361" t="str">
        <f t="shared" ca="1" si="73"/>
        <v/>
      </c>
      <c r="Z920" s="361" t="str">
        <f t="shared" ca="1" si="74"/>
        <v/>
      </c>
      <c r="AA920" s="483">
        <f>料單!$K$3</f>
        <v>0</v>
      </c>
      <c r="AB920" s="483" t="str">
        <f>料單!$L$3</f>
        <v>拉、KD</v>
      </c>
    </row>
    <row r="921" spans="1:28" x14ac:dyDescent="0.25">
      <c r="A921" s="174">
        <f t="shared" si="70"/>
        <v>920</v>
      </c>
      <c r="B921" s="174" t="str">
        <f ca="1">料單!$C$1</f>
        <v>2026101401</v>
      </c>
      <c r="C921" s="174">
        <f>料單!$C$2</f>
        <v>0</v>
      </c>
      <c r="D921" s="6">
        <f>板材才數分析.!B921</f>
        <v>31</v>
      </c>
      <c r="E921" s="6">
        <f>板材才數分析.!C921</f>
        <v>0</v>
      </c>
      <c r="F921" s="6">
        <f>板材才數分析.!D921</f>
        <v>31020</v>
      </c>
      <c r="G921" s="6">
        <f ca="1">板材才數分析.!E921</f>
        <v>0</v>
      </c>
      <c r="H921" s="6">
        <f ca="1">板材才數分析.!F921</f>
        <v>0</v>
      </c>
      <c r="I921" s="6" t="str">
        <f ca="1">板材才數分析.!G921</f>
        <v/>
      </c>
      <c r="J921" s="6">
        <f ca="1">板材才數分析.!H921</f>
        <v>0</v>
      </c>
      <c r="K921" s="6" t="str">
        <f ca="1">板材才數分析.!I921</f>
        <v/>
      </c>
      <c r="L921" s="6">
        <f ca="1">板材才數分析.!J921</f>
        <v>0</v>
      </c>
      <c r="M921" s="6">
        <f ca="1">板材才數分析.!K921</f>
        <v>0</v>
      </c>
      <c r="N921" s="6" t="str">
        <f ca="1">板材才數分析.!L921</f>
        <v/>
      </c>
      <c r="O921" s="6">
        <f ca="1">板材才數分析.!M921</f>
        <v>0</v>
      </c>
      <c r="P921" t="str">
        <f ca="1">表格15[[#This Row],[封邊色號]]</f>
        <v/>
      </c>
      <c r="Q921" s="174" t="str">
        <f ca="1">IF(VLOOKUP(F921,料單!$C:$P,14,FALSE)="","",VLOOKUP(F921,料單!$C:$P,14,FALSE))</f>
        <v/>
      </c>
      <c r="R921" s="174" t="str">
        <f ca="1">IF(VLOOKUP(F921,料單!$C:$Q,15,FALSE)="","",VLOOKUP(F921,料單!$C:$Q,15,FALSE))</f>
        <v/>
      </c>
      <c r="S921" s="174" t="str">
        <f ca="1">IF(VLOOKUP(F921,料單!$C:$R,16,FALSE)="","",VLOOKUP(F921,料單!$C:$R,16,FALSE))</f>
        <v/>
      </c>
      <c r="T921" s="174" t="str">
        <f ca="1">IF(VLOOKUP(F921,料單!$C:$S,17,FALSE)="","",VLOOKUP(F921,料單!$C:$S,17,FALSE))</f>
        <v/>
      </c>
      <c r="U921" s="174" t="str">
        <f ca="1">_xlfn.IFNA(VLOOKUP(VLOOKUP(F921,料單!C:T,18,FALSE),資料庫!AM:AN,2,FALSE),"A")</f>
        <v>A</v>
      </c>
      <c r="V921" s="174" t="str">
        <f ca="1">IF(VLOOKUP(F921,料單!C:U,19,FALSE)="","",VLOOKUP(F921,料單!C:U,19,FALSE))</f>
        <v/>
      </c>
      <c r="W921" s="361" t="str">
        <f t="shared" ca="1" si="71"/>
        <v/>
      </c>
      <c r="X921" s="361" t="str">
        <f t="shared" ca="1" si="72"/>
        <v/>
      </c>
      <c r="Y921" s="361" t="str">
        <f t="shared" ca="1" si="73"/>
        <v/>
      </c>
      <c r="Z921" s="361" t="str">
        <f t="shared" ca="1" si="74"/>
        <v/>
      </c>
      <c r="AA921" s="483">
        <f>料單!$K$3</f>
        <v>0</v>
      </c>
      <c r="AB921" s="483" t="str">
        <f>料單!$L$3</f>
        <v>拉、KD</v>
      </c>
    </row>
    <row r="922" spans="1:28" x14ac:dyDescent="0.25">
      <c r="A922" s="174">
        <f t="shared" si="70"/>
        <v>921</v>
      </c>
      <c r="B922" s="174" t="str">
        <f ca="1">料單!$C$1</f>
        <v>2026101401</v>
      </c>
      <c r="C922" s="174">
        <f>料單!$C$2</f>
        <v>0</v>
      </c>
      <c r="D922" s="6">
        <f>板材才數分析.!B922</f>
        <v>31</v>
      </c>
      <c r="E922" s="6">
        <f>板材才數分析.!C922</f>
        <v>0</v>
      </c>
      <c r="F922" s="6">
        <f>板材才數分析.!D922</f>
        <v>31021</v>
      </c>
      <c r="G922" s="6">
        <f ca="1">板材才數分析.!E922</f>
        <v>0</v>
      </c>
      <c r="H922" s="6">
        <f ca="1">板材才數分析.!F922</f>
        <v>0</v>
      </c>
      <c r="I922" s="6" t="str">
        <f ca="1">板材才數分析.!G922</f>
        <v/>
      </c>
      <c r="J922" s="6">
        <f ca="1">板材才數分析.!H922</f>
        <v>0</v>
      </c>
      <c r="K922" s="6" t="str">
        <f ca="1">板材才數分析.!I922</f>
        <v/>
      </c>
      <c r="L922" s="6">
        <f ca="1">板材才數分析.!J922</f>
        <v>0</v>
      </c>
      <c r="M922" s="6">
        <f ca="1">板材才數分析.!K922</f>
        <v>0</v>
      </c>
      <c r="N922" s="6" t="str">
        <f ca="1">板材才數分析.!L922</f>
        <v/>
      </c>
      <c r="O922" s="6">
        <f ca="1">板材才數分析.!M922</f>
        <v>0</v>
      </c>
      <c r="P922" t="str">
        <f ca="1">表格15[[#This Row],[封邊色號]]</f>
        <v/>
      </c>
      <c r="Q922" s="174" t="str">
        <f ca="1">IF(VLOOKUP(F922,料單!$C:$P,14,FALSE)="","",VLOOKUP(F922,料單!$C:$P,14,FALSE))</f>
        <v/>
      </c>
      <c r="R922" s="174" t="str">
        <f ca="1">IF(VLOOKUP(F922,料單!$C:$Q,15,FALSE)="","",VLOOKUP(F922,料單!$C:$Q,15,FALSE))</f>
        <v/>
      </c>
      <c r="S922" s="174" t="str">
        <f ca="1">IF(VLOOKUP(F922,料單!$C:$R,16,FALSE)="","",VLOOKUP(F922,料單!$C:$R,16,FALSE))</f>
        <v/>
      </c>
      <c r="T922" s="174" t="str">
        <f ca="1">IF(VLOOKUP(F922,料單!$C:$S,17,FALSE)="","",VLOOKUP(F922,料單!$C:$S,17,FALSE))</f>
        <v/>
      </c>
      <c r="U922" s="174" t="str">
        <f ca="1">_xlfn.IFNA(VLOOKUP(VLOOKUP(F922,料單!C:T,18,FALSE),資料庫!AM:AN,2,FALSE),"A")</f>
        <v>A</v>
      </c>
      <c r="V922" s="174" t="str">
        <f ca="1">IF(VLOOKUP(F922,料單!C:U,19,FALSE)="","",VLOOKUP(F922,料單!C:U,19,FALSE))</f>
        <v/>
      </c>
      <c r="W922" s="361" t="str">
        <f t="shared" ca="1" si="71"/>
        <v/>
      </c>
      <c r="X922" s="361" t="str">
        <f t="shared" ca="1" si="72"/>
        <v/>
      </c>
      <c r="Y922" s="361" t="str">
        <f t="shared" ca="1" si="73"/>
        <v/>
      </c>
      <c r="Z922" s="361" t="str">
        <f t="shared" ca="1" si="74"/>
        <v/>
      </c>
      <c r="AA922" s="483">
        <f>料單!$K$3</f>
        <v>0</v>
      </c>
      <c r="AB922" s="483" t="str">
        <f>料單!$L$3</f>
        <v>拉、KD</v>
      </c>
    </row>
    <row r="923" spans="1:28" x14ac:dyDescent="0.25">
      <c r="A923" s="174">
        <f t="shared" si="70"/>
        <v>922</v>
      </c>
      <c r="B923" s="174" t="str">
        <f ca="1">料單!$C$1</f>
        <v>2026101401</v>
      </c>
      <c r="C923" s="174">
        <f>料單!$C$2</f>
        <v>0</v>
      </c>
      <c r="D923" s="6">
        <f>板材才數分析.!B923</f>
        <v>31</v>
      </c>
      <c r="E923" s="6">
        <f>板材才數分析.!C923</f>
        <v>0</v>
      </c>
      <c r="F923" s="6">
        <f>板材才數分析.!D923</f>
        <v>31022</v>
      </c>
      <c r="G923" s="6">
        <f ca="1">板材才數分析.!E923</f>
        <v>0</v>
      </c>
      <c r="H923" s="6">
        <f ca="1">板材才數分析.!F923</f>
        <v>0</v>
      </c>
      <c r="I923" s="6" t="str">
        <f ca="1">板材才數分析.!G923</f>
        <v/>
      </c>
      <c r="J923" s="6">
        <f ca="1">板材才數分析.!H923</f>
        <v>0</v>
      </c>
      <c r="K923" s="6" t="str">
        <f ca="1">板材才數分析.!I923</f>
        <v/>
      </c>
      <c r="L923" s="6">
        <f ca="1">板材才數分析.!J923</f>
        <v>0</v>
      </c>
      <c r="M923" s="6">
        <f ca="1">板材才數分析.!K923</f>
        <v>0</v>
      </c>
      <c r="N923" s="6" t="str">
        <f ca="1">板材才數分析.!L923</f>
        <v/>
      </c>
      <c r="O923" s="6">
        <f ca="1">板材才數分析.!M923</f>
        <v>0</v>
      </c>
      <c r="P923" t="str">
        <f ca="1">表格15[[#This Row],[封邊色號]]</f>
        <v/>
      </c>
      <c r="Q923" s="174" t="str">
        <f ca="1">IF(VLOOKUP(F923,料單!$C:$P,14,FALSE)="","",VLOOKUP(F923,料單!$C:$P,14,FALSE))</f>
        <v/>
      </c>
      <c r="R923" s="174" t="str">
        <f ca="1">IF(VLOOKUP(F923,料單!$C:$Q,15,FALSE)="","",VLOOKUP(F923,料單!$C:$Q,15,FALSE))</f>
        <v/>
      </c>
      <c r="S923" s="174" t="str">
        <f ca="1">IF(VLOOKUP(F923,料單!$C:$R,16,FALSE)="","",VLOOKUP(F923,料單!$C:$R,16,FALSE))</f>
        <v/>
      </c>
      <c r="T923" s="174" t="str">
        <f ca="1">IF(VLOOKUP(F923,料單!$C:$S,17,FALSE)="","",VLOOKUP(F923,料單!$C:$S,17,FALSE))</f>
        <v/>
      </c>
      <c r="U923" s="174" t="str">
        <f ca="1">_xlfn.IFNA(VLOOKUP(VLOOKUP(F923,料單!C:T,18,FALSE),資料庫!AM:AN,2,FALSE),"A")</f>
        <v>A</v>
      </c>
      <c r="V923" s="174" t="str">
        <f ca="1">IF(VLOOKUP(F923,料單!C:U,19,FALSE)="","",VLOOKUP(F923,料單!C:U,19,FALSE))</f>
        <v/>
      </c>
      <c r="W923" s="361" t="str">
        <f t="shared" ca="1" si="71"/>
        <v/>
      </c>
      <c r="X923" s="361" t="str">
        <f t="shared" ca="1" si="72"/>
        <v/>
      </c>
      <c r="Y923" s="361" t="str">
        <f t="shared" ca="1" si="73"/>
        <v/>
      </c>
      <c r="Z923" s="361" t="str">
        <f t="shared" ca="1" si="74"/>
        <v/>
      </c>
      <c r="AA923" s="483">
        <f>料單!$K$3</f>
        <v>0</v>
      </c>
      <c r="AB923" s="483" t="str">
        <f>料單!$L$3</f>
        <v>拉、KD</v>
      </c>
    </row>
    <row r="924" spans="1:28" x14ac:dyDescent="0.25">
      <c r="A924" s="174">
        <f t="shared" si="70"/>
        <v>923</v>
      </c>
      <c r="B924" s="174" t="str">
        <f ca="1">料單!$C$1</f>
        <v>2026101401</v>
      </c>
      <c r="C924" s="174">
        <f>料單!$C$2</f>
        <v>0</v>
      </c>
      <c r="D924" s="6">
        <f>板材才數分析.!B924</f>
        <v>31</v>
      </c>
      <c r="E924" s="6">
        <f>板材才數分析.!C924</f>
        <v>0</v>
      </c>
      <c r="F924" s="6">
        <f>板材才數分析.!D924</f>
        <v>31023</v>
      </c>
      <c r="G924" s="6">
        <f ca="1">板材才數分析.!E924</f>
        <v>0</v>
      </c>
      <c r="H924" s="6">
        <f ca="1">板材才數分析.!F924</f>
        <v>0</v>
      </c>
      <c r="I924" s="6" t="str">
        <f ca="1">板材才數分析.!G924</f>
        <v/>
      </c>
      <c r="J924" s="6">
        <f ca="1">板材才數分析.!H924</f>
        <v>0</v>
      </c>
      <c r="K924" s="6" t="str">
        <f ca="1">板材才數分析.!I924</f>
        <v/>
      </c>
      <c r="L924" s="6">
        <f ca="1">板材才數分析.!J924</f>
        <v>0</v>
      </c>
      <c r="M924" s="6">
        <f ca="1">板材才數分析.!K924</f>
        <v>0</v>
      </c>
      <c r="N924" s="6" t="str">
        <f ca="1">板材才數分析.!L924</f>
        <v/>
      </c>
      <c r="O924" s="6">
        <f ca="1">板材才數分析.!M924</f>
        <v>0</v>
      </c>
      <c r="P924" t="str">
        <f ca="1">表格15[[#This Row],[封邊色號]]</f>
        <v/>
      </c>
      <c r="Q924" s="174" t="str">
        <f ca="1">IF(VLOOKUP(F924,料單!$C:$P,14,FALSE)="","",VLOOKUP(F924,料單!$C:$P,14,FALSE))</f>
        <v/>
      </c>
      <c r="R924" s="174" t="str">
        <f ca="1">IF(VLOOKUP(F924,料單!$C:$Q,15,FALSE)="","",VLOOKUP(F924,料單!$C:$Q,15,FALSE))</f>
        <v/>
      </c>
      <c r="S924" s="174" t="str">
        <f ca="1">IF(VLOOKUP(F924,料單!$C:$R,16,FALSE)="","",VLOOKUP(F924,料單!$C:$R,16,FALSE))</f>
        <v/>
      </c>
      <c r="T924" s="174" t="str">
        <f ca="1">IF(VLOOKUP(F924,料單!$C:$S,17,FALSE)="","",VLOOKUP(F924,料單!$C:$S,17,FALSE))</f>
        <v/>
      </c>
      <c r="U924" s="174" t="str">
        <f ca="1">_xlfn.IFNA(VLOOKUP(VLOOKUP(F924,料單!C:T,18,FALSE),資料庫!AM:AN,2,FALSE),"A")</f>
        <v>A</v>
      </c>
      <c r="V924" s="174" t="str">
        <f ca="1">IF(VLOOKUP(F924,料單!C:U,19,FALSE)="","",VLOOKUP(F924,料單!C:U,19,FALSE))</f>
        <v/>
      </c>
      <c r="W924" s="361" t="str">
        <f t="shared" ca="1" si="71"/>
        <v/>
      </c>
      <c r="X924" s="361" t="str">
        <f t="shared" ca="1" si="72"/>
        <v/>
      </c>
      <c r="Y924" s="361" t="str">
        <f t="shared" ca="1" si="73"/>
        <v/>
      </c>
      <c r="Z924" s="361" t="str">
        <f t="shared" ca="1" si="74"/>
        <v/>
      </c>
      <c r="AA924" s="483">
        <f>料單!$K$3</f>
        <v>0</v>
      </c>
      <c r="AB924" s="483" t="str">
        <f>料單!$L$3</f>
        <v>拉、KD</v>
      </c>
    </row>
    <row r="925" spans="1:28" x14ac:dyDescent="0.25">
      <c r="A925" s="174">
        <f t="shared" si="70"/>
        <v>924</v>
      </c>
      <c r="B925" s="174" t="str">
        <f ca="1">料單!$C$1</f>
        <v>2026101401</v>
      </c>
      <c r="C925" s="174">
        <f>料單!$C$2</f>
        <v>0</v>
      </c>
      <c r="D925" s="6">
        <f>板材才數分析.!B925</f>
        <v>31</v>
      </c>
      <c r="E925" s="6">
        <f>板材才數分析.!C925</f>
        <v>0</v>
      </c>
      <c r="F925" s="6">
        <f>板材才數分析.!D925</f>
        <v>31024</v>
      </c>
      <c r="G925" s="6">
        <f ca="1">板材才數分析.!E925</f>
        <v>0</v>
      </c>
      <c r="H925" s="6">
        <f ca="1">板材才數分析.!F925</f>
        <v>0</v>
      </c>
      <c r="I925" s="6" t="str">
        <f ca="1">板材才數分析.!G925</f>
        <v/>
      </c>
      <c r="J925" s="6">
        <f ca="1">板材才數分析.!H925</f>
        <v>0</v>
      </c>
      <c r="K925" s="6" t="str">
        <f ca="1">板材才數分析.!I925</f>
        <v/>
      </c>
      <c r="L925" s="6">
        <f ca="1">板材才數分析.!J925</f>
        <v>0</v>
      </c>
      <c r="M925" s="6">
        <f ca="1">板材才數分析.!K925</f>
        <v>0</v>
      </c>
      <c r="N925" s="6" t="str">
        <f ca="1">板材才數分析.!L925</f>
        <v/>
      </c>
      <c r="O925" s="6">
        <f ca="1">板材才數分析.!M925</f>
        <v>0</v>
      </c>
      <c r="P925" t="str">
        <f ca="1">表格15[[#This Row],[封邊色號]]</f>
        <v/>
      </c>
      <c r="Q925" s="174" t="str">
        <f ca="1">IF(VLOOKUP(F925,料單!$C:$P,14,FALSE)="","",VLOOKUP(F925,料單!$C:$P,14,FALSE))</f>
        <v/>
      </c>
      <c r="R925" s="174" t="str">
        <f ca="1">IF(VLOOKUP(F925,料單!$C:$Q,15,FALSE)="","",VLOOKUP(F925,料單!$C:$Q,15,FALSE))</f>
        <v/>
      </c>
      <c r="S925" s="174" t="str">
        <f ca="1">IF(VLOOKUP(F925,料單!$C:$R,16,FALSE)="","",VLOOKUP(F925,料單!$C:$R,16,FALSE))</f>
        <v/>
      </c>
      <c r="T925" s="174" t="str">
        <f ca="1">IF(VLOOKUP(F925,料單!$C:$S,17,FALSE)="","",VLOOKUP(F925,料單!$C:$S,17,FALSE))</f>
        <v/>
      </c>
      <c r="U925" s="174" t="str">
        <f ca="1">_xlfn.IFNA(VLOOKUP(VLOOKUP(F925,料單!C:T,18,FALSE),資料庫!AM:AN,2,FALSE),"A")</f>
        <v>A</v>
      </c>
      <c r="V925" s="174" t="str">
        <f ca="1">IF(VLOOKUP(F925,料單!C:U,19,FALSE)="","",VLOOKUP(F925,料單!C:U,19,FALSE))</f>
        <v/>
      </c>
      <c r="W925" s="361" t="str">
        <f t="shared" ca="1" si="71"/>
        <v/>
      </c>
      <c r="X925" s="361" t="str">
        <f t="shared" ca="1" si="72"/>
        <v/>
      </c>
      <c r="Y925" s="361" t="str">
        <f t="shared" ca="1" si="73"/>
        <v/>
      </c>
      <c r="Z925" s="361" t="str">
        <f t="shared" ca="1" si="74"/>
        <v/>
      </c>
      <c r="AA925" s="483">
        <f>料單!$K$3</f>
        <v>0</v>
      </c>
      <c r="AB925" s="483" t="str">
        <f>料單!$L$3</f>
        <v>拉、KD</v>
      </c>
    </row>
    <row r="926" spans="1:28" x14ac:dyDescent="0.25">
      <c r="A926" s="174">
        <f t="shared" si="70"/>
        <v>925</v>
      </c>
      <c r="B926" s="174" t="str">
        <f ca="1">料單!$C$1</f>
        <v>2026101401</v>
      </c>
      <c r="C926" s="174">
        <f>料單!$C$2</f>
        <v>0</v>
      </c>
      <c r="D926" s="6">
        <f>板材才數分析.!B926</f>
        <v>31</v>
      </c>
      <c r="E926" s="6">
        <f>板材才數分析.!C926</f>
        <v>0</v>
      </c>
      <c r="F926" s="6">
        <f>板材才數分析.!D926</f>
        <v>31025</v>
      </c>
      <c r="G926" s="6">
        <f ca="1">板材才數分析.!E926</f>
        <v>0</v>
      </c>
      <c r="H926" s="6">
        <f ca="1">板材才數分析.!F926</f>
        <v>0</v>
      </c>
      <c r="I926" s="6" t="str">
        <f ca="1">板材才數分析.!G926</f>
        <v/>
      </c>
      <c r="J926" s="6">
        <f ca="1">板材才數分析.!H926</f>
        <v>0</v>
      </c>
      <c r="K926" s="6" t="str">
        <f ca="1">板材才數分析.!I926</f>
        <v/>
      </c>
      <c r="L926" s="6">
        <f ca="1">板材才數分析.!J926</f>
        <v>0</v>
      </c>
      <c r="M926" s="6">
        <f ca="1">板材才數分析.!K926</f>
        <v>0</v>
      </c>
      <c r="N926" s="6" t="str">
        <f ca="1">板材才數分析.!L926</f>
        <v/>
      </c>
      <c r="O926" s="6">
        <f ca="1">板材才數分析.!M926</f>
        <v>0</v>
      </c>
      <c r="P926" t="str">
        <f ca="1">表格15[[#This Row],[封邊色號]]</f>
        <v/>
      </c>
      <c r="Q926" s="174" t="str">
        <f ca="1">IF(VLOOKUP(F926,料單!$C:$P,14,FALSE)="","",VLOOKUP(F926,料單!$C:$P,14,FALSE))</f>
        <v/>
      </c>
      <c r="R926" s="174" t="str">
        <f ca="1">IF(VLOOKUP(F926,料單!$C:$Q,15,FALSE)="","",VLOOKUP(F926,料單!$C:$Q,15,FALSE))</f>
        <v/>
      </c>
      <c r="S926" s="174" t="str">
        <f ca="1">IF(VLOOKUP(F926,料單!$C:$R,16,FALSE)="","",VLOOKUP(F926,料單!$C:$R,16,FALSE))</f>
        <v/>
      </c>
      <c r="T926" s="174" t="str">
        <f ca="1">IF(VLOOKUP(F926,料單!$C:$S,17,FALSE)="","",VLOOKUP(F926,料單!$C:$S,17,FALSE))</f>
        <v/>
      </c>
      <c r="U926" s="174" t="str">
        <f ca="1">_xlfn.IFNA(VLOOKUP(VLOOKUP(F926,料單!C:T,18,FALSE),資料庫!AM:AN,2,FALSE),"A")</f>
        <v>A</v>
      </c>
      <c r="V926" s="174" t="str">
        <f ca="1">IF(VLOOKUP(F926,料單!C:U,19,FALSE)="","",VLOOKUP(F926,料單!C:U,19,FALSE))</f>
        <v/>
      </c>
      <c r="W926" s="361" t="str">
        <f t="shared" ca="1" si="71"/>
        <v/>
      </c>
      <c r="X926" s="361" t="str">
        <f t="shared" ca="1" si="72"/>
        <v/>
      </c>
      <c r="Y926" s="361" t="str">
        <f t="shared" ca="1" si="73"/>
        <v/>
      </c>
      <c r="Z926" s="361" t="str">
        <f t="shared" ca="1" si="74"/>
        <v/>
      </c>
      <c r="AA926" s="483">
        <f>料單!$K$3</f>
        <v>0</v>
      </c>
      <c r="AB926" s="483" t="str">
        <f>料單!$L$3</f>
        <v>拉、KD</v>
      </c>
    </row>
    <row r="927" spans="1:28" x14ac:dyDescent="0.25">
      <c r="A927" s="174">
        <f t="shared" si="70"/>
        <v>926</v>
      </c>
      <c r="B927" s="174" t="str">
        <f ca="1">料單!$C$1</f>
        <v>2026101401</v>
      </c>
      <c r="C927" s="174">
        <f>料單!$C$2</f>
        <v>0</v>
      </c>
      <c r="D927" s="6">
        <f>板材才數分析.!B927</f>
        <v>31</v>
      </c>
      <c r="E927" s="6">
        <f>板材才數分析.!C927</f>
        <v>0</v>
      </c>
      <c r="F927" s="6">
        <f>板材才數分析.!D927</f>
        <v>31026</v>
      </c>
      <c r="G927" s="6">
        <f ca="1">板材才數分析.!E927</f>
        <v>0</v>
      </c>
      <c r="H927" s="6">
        <f ca="1">板材才數分析.!F927</f>
        <v>0</v>
      </c>
      <c r="I927" s="6" t="str">
        <f ca="1">板材才數分析.!G927</f>
        <v/>
      </c>
      <c r="J927" s="6">
        <f ca="1">板材才數分析.!H927</f>
        <v>0</v>
      </c>
      <c r="K927" s="6" t="str">
        <f ca="1">板材才數分析.!I927</f>
        <v/>
      </c>
      <c r="L927" s="6">
        <f ca="1">板材才數分析.!J927</f>
        <v>0</v>
      </c>
      <c r="M927" s="6">
        <f ca="1">板材才數分析.!K927</f>
        <v>0</v>
      </c>
      <c r="N927" s="6" t="str">
        <f ca="1">板材才數分析.!L927</f>
        <v/>
      </c>
      <c r="O927" s="6">
        <f ca="1">板材才數分析.!M927</f>
        <v>0</v>
      </c>
      <c r="P927" t="str">
        <f ca="1">表格15[[#This Row],[封邊色號]]</f>
        <v/>
      </c>
      <c r="Q927" s="174" t="str">
        <f ca="1">IF(VLOOKUP(F927,料單!$C:$P,14,FALSE)="","",VLOOKUP(F927,料單!$C:$P,14,FALSE))</f>
        <v/>
      </c>
      <c r="R927" s="174" t="str">
        <f ca="1">IF(VLOOKUP(F927,料單!$C:$Q,15,FALSE)="","",VLOOKUP(F927,料單!$C:$Q,15,FALSE))</f>
        <v/>
      </c>
      <c r="S927" s="174" t="str">
        <f ca="1">IF(VLOOKUP(F927,料單!$C:$R,16,FALSE)="","",VLOOKUP(F927,料單!$C:$R,16,FALSE))</f>
        <v/>
      </c>
      <c r="T927" s="174" t="str">
        <f ca="1">IF(VLOOKUP(F927,料單!$C:$S,17,FALSE)="","",VLOOKUP(F927,料單!$C:$S,17,FALSE))</f>
        <v/>
      </c>
      <c r="U927" s="174" t="str">
        <f ca="1">_xlfn.IFNA(VLOOKUP(VLOOKUP(F927,料單!C:T,18,FALSE),資料庫!AM:AN,2,FALSE),"A")</f>
        <v>A</v>
      </c>
      <c r="V927" s="174" t="str">
        <f ca="1">IF(VLOOKUP(F927,料單!C:U,19,FALSE)="","",VLOOKUP(F927,料單!C:U,19,FALSE))</f>
        <v/>
      </c>
      <c r="W927" s="361" t="str">
        <f t="shared" ca="1" si="71"/>
        <v/>
      </c>
      <c r="X927" s="361" t="str">
        <f t="shared" ca="1" si="72"/>
        <v/>
      </c>
      <c r="Y927" s="361" t="str">
        <f t="shared" ca="1" si="73"/>
        <v/>
      </c>
      <c r="Z927" s="361" t="str">
        <f t="shared" ca="1" si="74"/>
        <v/>
      </c>
      <c r="AA927" s="483">
        <f>料單!$K$3</f>
        <v>0</v>
      </c>
      <c r="AB927" s="483" t="str">
        <f>料單!$L$3</f>
        <v>拉、KD</v>
      </c>
    </row>
    <row r="928" spans="1:28" x14ac:dyDescent="0.25">
      <c r="A928" s="174">
        <f t="shared" si="70"/>
        <v>927</v>
      </c>
      <c r="B928" s="174" t="str">
        <f ca="1">料單!$C$1</f>
        <v>2026101401</v>
      </c>
      <c r="C928" s="174">
        <f>料單!$C$2</f>
        <v>0</v>
      </c>
      <c r="D928" s="6">
        <f>板材才數分析.!B928</f>
        <v>31</v>
      </c>
      <c r="E928" s="6">
        <f>板材才數分析.!C928</f>
        <v>0</v>
      </c>
      <c r="F928" s="6">
        <f>板材才數分析.!D928</f>
        <v>31027</v>
      </c>
      <c r="G928" s="6">
        <f ca="1">板材才數分析.!E928</f>
        <v>0</v>
      </c>
      <c r="H928" s="6">
        <f ca="1">板材才數分析.!F928</f>
        <v>0</v>
      </c>
      <c r="I928" s="6" t="str">
        <f ca="1">板材才數分析.!G928</f>
        <v/>
      </c>
      <c r="J928" s="6">
        <f ca="1">板材才數分析.!H928</f>
        <v>0</v>
      </c>
      <c r="K928" s="6" t="str">
        <f ca="1">板材才數分析.!I928</f>
        <v/>
      </c>
      <c r="L928" s="6">
        <f ca="1">板材才數分析.!J928</f>
        <v>0</v>
      </c>
      <c r="M928" s="6">
        <f ca="1">板材才數分析.!K928</f>
        <v>0</v>
      </c>
      <c r="N928" s="6" t="str">
        <f ca="1">板材才數分析.!L928</f>
        <v/>
      </c>
      <c r="O928" s="6">
        <f ca="1">板材才數分析.!M928</f>
        <v>0</v>
      </c>
      <c r="P928" t="str">
        <f ca="1">表格15[[#This Row],[封邊色號]]</f>
        <v/>
      </c>
      <c r="Q928" s="174" t="str">
        <f ca="1">IF(VLOOKUP(F928,料單!$C:$P,14,FALSE)="","",VLOOKUP(F928,料單!$C:$P,14,FALSE))</f>
        <v/>
      </c>
      <c r="R928" s="174" t="str">
        <f ca="1">IF(VLOOKUP(F928,料單!$C:$Q,15,FALSE)="","",VLOOKUP(F928,料單!$C:$Q,15,FALSE))</f>
        <v/>
      </c>
      <c r="S928" s="174" t="str">
        <f ca="1">IF(VLOOKUP(F928,料單!$C:$R,16,FALSE)="","",VLOOKUP(F928,料單!$C:$R,16,FALSE))</f>
        <v/>
      </c>
      <c r="T928" s="174" t="str">
        <f ca="1">IF(VLOOKUP(F928,料單!$C:$S,17,FALSE)="","",VLOOKUP(F928,料單!$C:$S,17,FALSE))</f>
        <v/>
      </c>
      <c r="U928" s="174" t="str">
        <f ca="1">_xlfn.IFNA(VLOOKUP(VLOOKUP(F928,料單!C:T,18,FALSE),資料庫!AM:AN,2,FALSE),"A")</f>
        <v>A</v>
      </c>
      <c r="V928" s="174" t="str">
        <f ca="1">IF(VLOOKUP(F928,料單!C:U,19,FALSE)="","",VLOOKUP(F928,料單!C:U,19,FALSE))</f>
        <v/>
      </c>
      <c r="W928" s="361" t="str">
        <f t="shared" ca="1" si="71"/>
        <v/>
      </c>
      <c r="X928" s="361" t="str">
        <f t="shared" ca="1" si="72"/>
        <v/>
      </c>
      <c r="Y928" s="361" t="str">
        <f t="shared" ca="1" si="73"/>
        <v/>
      </c>
      <c r="Z928" s="361" t="str">
        <f t="shared" ca="1" si="74"/>
        <v/>
      </c>
      <c r="AA928" s="483">
        <f>料單!$K$3</f>
        <v>0</v>
      </c>
      <c r="AB928" s="483" t="str">
        <f>料單!$L$3</f>
        <v>拉、KD</v>
      </c>
    </row>
    <row r="929" spans="1:28" x14ac:dyDescent="0.25">
      <c r="A929" s="174">
        <f t="shared" si="70"/>
        <v>928</v>
      </c>
      <c r="B929" s="174" t="str">
        <f ca="1">料單!$C$1</f>
        <v>2026101401</v>
      </c>
      <c r="C929" s="174">
        <f>料單!$C$2</f>
        <v>0</v>
      </c>
      <c r="D929" s="6">
        <f>板材才數分析.!B929</f>
        <v>31</v>
      </c>
      <c r="E929" s="6">
        <f>板材才數分析.!C929</f>
        <v>0</v>
      </c>
      <c r="F929" s="6">
        <f>板材才數分析.!D929</f>
        <v>31028</v>
      </c>
      <c r="G929" s="6">
        <f ca="1">板材才數分析.!E929</f>
        <v>0</v>
      </c>
      <c r="H929" s="6">
        <f ca="1">板材才數分析.!F929</f>
        <v>0</v>
      </c>
      <c r="I929" s="6" t="str">
        <f ca="1">板材才數分析.!G929</f>
        <v/>
      </c>
      <c r="J929" s="6">
        <f ca="1">板材才數分析.!H929</f>
        <v>0</v>
      </c>
      <c r="K929" s="6" t="str">
        <f ca="1">板材才數分析.!I929</f>
        <v/>
      </c>
      <c r="L929" s="6">
        <f ca="1">板材才數分析.!J929</f>
        <v>0</v>
      </c>
      <c r="M929" s="6">
        <f ca="1">板材才數分析.!K929</f>
        <v>0</v>
      </c>
      <c r="N929" s="6" t="str">
        <f ca="1">板材才數分析.!L929</f>
        <v/>
      </c>
      <c r="O929" s="6">
        <f ca="1">板材才數分析.!M929</f>
        <v>0</v>
      </c>
      <c r="P929" t="str">
        <f ca="1">表格15[[#This Row],[封邊色號]]</f>
        <v/>
      </c>
      <c r="Q929" s="174" t="str">
        <f ca="1">IF(VLOOKUP(F929,料單!$C:$P,14,FALSE)="","",VLOOKUP(F929,料單!$C:$P,14,FALSE))</f>
        <v/>
      </c>
      <c r="R929" s="174" t="str">
        <f ca="1">IF(VLOOKUP(F929,料單!$C:$Q,15,FALSE)="","",VLOOKUP(F929,料單!$C:$Q,15,FALSE))</f>
        <v/>
      </c>
      <c r="S929" s="174" t="str">
        <f ca="1">IF(VLOOKUP(F929,料單!$C:$R,16,FALSE)="","",VLOOKUP(F929,料單!$C:$R,16,FALSE))</f>
        <v/>
      </c>
      <c r="T929" s="174" t="str">
        <f ca="1">IF(VLOOKUP(F929,料單!$C:$S,17,FALSE)="","",VLOOKUP(F929,料單!$C:$S,17,FALSE))</f>
        <v/>
      </c>
      <c r="U929" s="174" t="str">
        <f ca="1">_xlfn.IFNA(VLOOKUP(VLOOKUP(F929,料單!C:T,18,FALSE),資料庫!AM:AN,2,FALSE),"A")</f>
        <v>A</v>
      </c>
      <c r="V929" s="174" t="str">
        <f ca="1">IF(VLOOKUP(F929,料單!C:U,19,FALSE)="","",VLOOKUP(F929,料單!C:U,19,FALSE))</f>
        <v/>
      </c>
      <c r="W929" s="361" t="str">
        <f t="shared" ca="1" si="71"/>
        <v/>
      </c>
      <c r="X929" s="361" t="str">
        <f t="shared" ca="1" si="72"/>
        <v/>
      </c>
      <c r="Y929" s="361" t="str">
        <f t="shared" ca="1" si="73"/>
        <v/>
      </c>
      <c r="Z929" s="361" t="str">
        <f t="shared" ca="1" si="74"/>
        <v/>
      </c>
      <c r="AA929" s="483">
        <f>料單!$K$3</f>
        <v>0</v>
      </c>
      <c r="AB929" s="483" t="str">
        <f>料單!$L$3</f>
        <v>拉、KD</v>
      </c>
    </row>
    <row r="930" spans="1:28" x14ac:dyDescent="0.25">
      <c r="A930" s="174">
        <f t="shared" si="70"/>
        <v>929</v>
      </c>
      <c r="B930" s="174" t="str">
        <f ca="1">料單!$C$1</f>
        <v>2026101401</v>
      </c>
      <c r="C930" s="174">
        <f>料單!$C$2</f>
        <v>0</v>
      </c>
      <c r="D930" s="6">
        <f>板材才數分析.!B930</f>
        <v>31</v>
      </c>
      <c r="E930" s="6">
        <f>板材才數分析.!C930</f>
        <v>0</v>
      </c>
      <c r="F930" s="6">
        <f>板材才數分析.!D930</f>
        <v>31029</v>
      </c>
      <c r="G930" s="6">
        <f ca="1">板材才數分析.!E930</f>
        <v>0</v>
      </c>
      <c r="H930" s="6">
        <f ca="1">板材才數分析.!F930</f>
        <v>0</v>
      </c>
      <c r="I930" s="6" t="str">
        <f ca="1">板材才數分析.!G930</f>
        <v/>
      </c>
      <c r="J930" s="6">
        <f ca="1">板材才數分析.!H930</f>
        <v>0</v>
      </c>
      <c r="K930" s="6" t="str">
        <f ca="1">板材才數分析.!I930</f>
        <v/>
      </c>
      <c r="L930" s="6">
        <f ca="1">板材才數分析.!J930</f>
        <v>0</v>
      </c>
      <c r="M930" s="6">
        <f ca="1">板材才數分析.!K930</f>
        <v>0</v>
      </c>
      <c r="N930" s="6" t="str">
        <f ca="1">板材才數分析.!L930</f>
        <v/>
      </c>
      <c r="O930" s="6">
        <f ca="1">板材才數分析.!M930</f>
        <v>0</v>
      </c>
      <c r="P930" t="str">
        <f ca="1">表格15[[#This Row],[封邊色號]]</f>
        <v/>
      </c>
      <c r="Q930" s="174" t="str">
        <f ca="1">IF(VLOOKUP(F930,料單!$C:$P,14,FALSE)="","",VLOOKUP(F930,料單!$C:$P,14,FALSE))</f>
        <v/>
      </c>
      <c r="R930" s="174" t="str">
        <f ca="1">IF(VLOOKUP(F930,料單!$C:$Q,15,FALSE)="","",VLOOKUP(F930,料單!$C:$Q,15,FALSE))</f>
        <v/>
      </c>
      <c r="S930" s="174" t="str">
        <f ca="1">IF(VLOOKUP(F930,料單!$C:$R,16,FALSE)="","",VLOOKUP(F930,料單!$C:$R,16,FALSE))</f>
        <v/>
      </c>
      <c r="T930" s="174" t="str">
        <f ca="1">IF(VLOOKUP(F930,料單!$C:$S,17,FALSE)="","",VLOOKUP(F930,料單!$C:$S,17,FALSE))</f>
        <v/>
      </c>
      <c r="U930" s="174" t="str">
        <f ca="1">_xlfn.IFNA(VLOOKUP(VLOOKUP(F930,料單!C:T,18,FALSE),資料庫!AM:AN,2,FALSE),"A")</f>
        <v>A</v>
      </c>
      <c r="V930" s="174" t="str">
        <f ca="1">IF(VLOOKUP(F930,料單!C:U,19,FALSE)="","",VLOOKUP(F930,料單!C:U,19,FALSE))</f>
        <v/>
      </c>
      <c r="W930" s="361" t="str">
        <f t="shared" ca="1" si="71"/>
        <v/>
      </c>
      <c r="X930" s="361" t="str">
        <f t="shared" ca="1" si="72"/>
        <v/>
      </c>
      <c r="Y930" s="361" t="str">
        <f t="shared" ca="1" si="73"/>
        <v/>
      </c>
      <c r="Z930" s="361" t="str">
        <f t="shared" ca="1" si="74"/>
        <v/>
      </c>
      <c r="AA930" s="483">
        <f>料單!$K$3</f>
        <v>0</v>
      </c>
      <c r="AB930" s="483" t="str">
        <f>料單!$L$3</f>
        <v>拉、KD</v>
      </c>
    </row>
    <row r="931" spans="1:28" s="242" customFormat="1" x14ac:dyDescent="0.25">
      <c r="A931" s="174">
        <f t="shared" si="70"/>
        <v>930</v>
      </c>
      <c r="B931" s="241" t="str">
        <f ca="1">料單!$C$1</f>
        <v>2026101401</v>
      </c>
      <c r="C931" s="241">
        <f>料單!$C$2</f>
        <v>0</v>
      </c>
      <c r="D931" s="245">
        <f>板材才數分析.!B931</f>
        <v>31</v>
      </c>
      <c r="E931" s="245">
        <f>板材才數分析.!C931</f>
        <v>0</v>
      </c>
      <c r="F931" s="245">
        <f>板材才數分析.!D931</f>
        <v>31030</v>
      </c>
      <c r="G931" s="245">
        <f ca="1">板材才數分析.!E931</f>
        <v>0</v>
      </c>
      <c r="H931" s="245">
        <f ca="1">板材才數分析.!F931</f>
        <v>0</v>
      </c>
      <c r="I931" s="245" t="str">
        <f ca="1">板材才數分析.!G931</f>
        <v/>
      </c>
      <c r="J931" s="245">
        <f ca="1">板材才數分析.!H931</f>
        <v>0</v>
      </c>
      <c r="K931" s="245" t="str">
        <f ca="1">板材才數分析.!I931</f>
        <v/>
      </c>
      <c r="L931" s="245">
        <f ca="1">板材才數分析.!J931</f>
        <v>0</v>
      </c>
      <c r="M931" s="245">
        <f ca="1">板材才數分析.!K931</f>
        <v>0</v>
      </c>
      <c r="N931" s="245" t="str">
        <f ca="1">板材才數分析.!L931</f>
        <v/>
      </c>
      <c r="O931" s="245">
        <f ca="1">板材才數分析.!M931</f>
        <v>0</v>
      </c>
      <c r="P931" t="str">
        <f ca="1">表格15[[#This Row],[封邊色號]]</f>
        <v/>
      </c>
      <c r="Q931" s="174" t="str">
        <f ca="1">IF(VLOOKUP(F931,料單!$C:$P,14,FALSE)="","",VLOOKUP(F931,料單!$C:$P,14,FALSE))</f>
        <v/>
      </c>
      <c r="R931" s="174" t="str">
        <f ca="1">IF(VLOOKUP(F931,料單!$C:$Q,15,FALSE)="","",VLOOKUP(F931,料單!$C:$Q,15,FALSE))</f>
        <v/>
      </c>
      <c r="S931" s="174" t="str">
        <f ca="1">IF(VLOOKUP(F931,料單!$C:$R,16,FALSE)="","",VLOOKUP(F931,料單!$C:$R,16,FALSE))</f>
        <v/>
      </c>
      <c r="T931" s="174" t="str">
        <f ca="1">IF(VLOOKUP(F931,料單!$C:$S,17,FALSE)="","",VLOOKUP(F931,料單!$C:$S,17,FALSE))</f>
        <v/>
      </c>
      <c r="U931" s="174" t="str">
        <f ca="1">_xlfn.IFNA(VLOOKUP(VLOOKUP(F931,料單!C:T,18,FALSE),資料庫!AM:AN,2,FALSE),"A")</f>
        <v>A</v>
      </c>
      <c r="V931" s="174" t="str">
        <f ca="1">IF(VLOOKUP(F931,料單!C:U,19,FALSE)="","",VLOOKUP(F931,料單!C:U,19,FALSE))</f>
        <v/>
      </c>
      <c r="W931" s="375" t="str">
        <f t="shared" ca="1" si="71"/>
        <v/>
      </c>
      <c r="X931" s="361" t="str">
        <f t="shared" ca="1" si="72"/>
        <v/>
      </c>
      <c r="Y931" s="375" t="str">
        <f t="shared" ca="1" si="73"/>
        <v/>
      </c>
      <c r="Z931" s="375" t="str">
        <f t="shared" ca="1" si="74"/>
        <v/>
      </c>
      <c r="AA931" s="483">
        <f>料單!$K$3</f>
        <v>0</v>
      </c>
      <c r="AB931" s="483" t="str">
        <f>料單!$L$3</f>
        <v>拉、KD</v>
      </c>
    </row>
    <row r="932" spans="1:28" x14ac:dyDescent="0.25">
      <c r="A932" s="174">
        <f t="shared" si="70"/>
        <v>931</v>
      </c>
      <c r="B932" s="174" t="str">
        <f ca="1">料單!$C$1</f>
        <v>2026101401</v>
      </c>
      <c r="C932" s="174">
        <f>料單!$C$2</f>
        <v>0</v>
      </c>
      <c r="D932" s="6">
        <f>板材才數分析.!B932</f>
        <v>32</v>
      </c>
      <c r="E932" s="6">
        <f>板材才數分析.!C932</f>
        <v>0</v>
      </c>
      <c r="F932" s="6">
        <f>板材才數分析.!D932</f>
        <v>32001</v>
      </c>
      <c r="G932" s="6" t="str">
        <f ca="1">板材才數分析.!E932</f>
        <v>頂板</v>
      </c>
      <c r="H932" s="6">
        <f ca="1">板材才數分析.!F932</f>
        <v>-36</v>
      </c>
      <c r="I932" s="6" t="str">
        <f ca="1">板材才數分析.!G932</f>
        <v>AA</v>
      </c>
      <c r="J932" s="6">
        <f ca="1">板材才數分析.!H932</f>
        <v>0</v>
      </c>
      <c r="K932" s="6" t="str">
        <f ca="1">板材才數分析.!I932</f>
        <v/>
      </c>
      <c r="L932" s="6">
        <f ca="1">板材才數分析.!J932</f>
        <v>18</v>
      </c>
      <c r="M932" s="6">
        <f ca="1">板材才數分析.!K932</f>
        <v>0</v>
      </c>
      <c r="N932" s="6" t="str">
        <f ca="1">板材才數分析.!L932</f>
        <v/>
      </c>
      <c r="O932" s="6">
        <f ca="1">板材才數分析.!M932</f>
        <v>0</v>
      </c>
      <c r="P932" t="str">
        <f ca="1">表格15[[#This Row],[封邊色號]]</f>
        <v/>
      </c>
      <c r="Q932" s="174" t="str">
        <f ca="1">IF(VLOOKUP(F932,料單!$C:$P,14,FALSE)="","",VLOOKUP(F932,料單!$C:$P,14,FALSE))</f>
        <v>背板溝</v>
      </c>
      <c r="R932" s="174" t="str">
        <f ca="1">IF(VLOOKUP(F932,料單!$C:$Q,15,FALSE)="","",VLOOKUP(F932,料單!$C:$Q,15,FALSE))</f>
        <v>側</v>
      </c>
      <c r="S932" s="174" t="str">
        <f ca="1">IF(VLOOKUP(F932,料單!$C:$R,16,FALSE)="","",VLOOKUP(F932,料單!$C:$R,16,FALSE))</f>
        <v/>
      </c>
      <c r="T932" s="174" t="str">
        <f ca="1">IF(VLOOKUP(F932,料單!$C:$S,17,FALSE)="","",VLOOKUP(F932,料單!$C:$S,17,FALSE))</f>
        <v/>
      </c>
      <c r="U932" s="174" t="str">
        <f ca="1">_xlfn.IFNA(VLOOKUP(VLOOKUP(F932,料單!C:T,18,FALSE),資料庫!AM:AN,2,FALSE),"A")</f>
        <v>A</v>
      </c>
      <c r="V932" s="174">
        <f ca="1">IF(VLOOKUP(F932,料單!C:U,19,FALSE)="","",VLOOKUP(F932,料單!C:U,19,FALSE))</f>
        <v>1</v>
      </c>
      <c r="W932" s="361" t="str">
        <f t="shared" ca="1" si="71"/>
        <v>A</v>
      </c>
      <c r="X932" s="361" t="str">
        <f t="shared" ca="1" si="72"/>
        <v>A</v>
      </c>
      <c r="Y932" s="361" t="str">
        <f t="shared" ca="1" si="73"/>
        <v/>
      </c>
      <c r="Z932" s="361" t="str">
        <f t="shared" ca="1" si="74"/>
        <v/>
      </c>
      <c r="AA932" s="483">
        <f>料單!$K$3</f>
        <v>0</v>
      </c>
      <c r="AB932" s="483" t="str">
        <f>料單!$L$3</f>
        <v>拉、KD</v>
      </c>
    </row>
    <row r="933" spans="1:28" x14ac:dyDescent="0.25">
      <c r="A933" s="174">
        <f t="shared" si="70"/>
        <v>932</v>
      </c>
      <c r="B933" s="174" t="str">
        <f ca="1">料單!$C$1</f>
        <v>2026101401</v>
      </c>
      <c r="C933" s="174">
        <f>料單!$C$2</f>
        <v>0</v>
      </c>
      <c r="D933" s="6">
        <f>板材才數分析.!B933</f>
        <v>32</v>
      </c>
      <c r="E933" s="6">
        <f>板材才數分析.!C933</f>
        <v>0</v>
      </c>
      <c r="F933" s="6">
        <f>板材才數分析.!D933</f>
        <v>32002</v>
      </c>
      <c r="G933" s="6" t="str">
        <f ca="1">板材才數分析.!E933</f>
        <v>底板</v>
      </c>
      <c r="H933" s="6">
        <f ca="1">板材才數分析.!F933</f>
        <v>-36</v>
      </c>
      <c r="I933" s="6" t="str">
        <f ca="1">板材才數分析.!G933</f>
        <v>AA</v>
      </c>
      <c r="J933" s="6">
        <f ca="1">板材才數分析.!H933</f>
        <v>0</v>
      </c>
      <c r="K933" s="6" t="str">
        <f ca="1">板材才數分析.!I933</f>
        <v/>
      </c>
      <c r="L933" s="6">
        <f ca="1">板材才數分析.!J933</f>
        <v>18</v>
      </c>
      <c r="M933" s="6">
        <f ca="1">板材才數分析.!K933</f>
        <v>0</v>
      </c>
      <c r="N933" s="6" t="str">
        <f ca="1">板材才數分析.!L933</f>
        <v/>
      </c>
      <c r="O933" s="6">
        <f ca="1">板材才數分析.!M933</f>
        <v>0</v>
      </c>
      <c r="P933" t="str">
        <f ca="1">表格15[[#This Row],[封邊色號]]</f>
        <v/>
      </c>
      <c r="Q933" s="174" t="str">
        <f ca="1">IF(VLOOKUP(F933,料單!$C:$P,14,FALSE)="","",VLOOKUP(F933,料單!$C:$P,14,FALSE))</f>
        <v>背板溝</v>
      </c>
      <c r="R933" s="174" t="str">
        <f ca="1">IF(VLOOKUP(F933,料單!$C:$Q,15,FALSE)="","",VLOOKUP(F933,料單!$C:$Q,15,FALSE))</f>
        <v>側</v>
      </c>
      <c r="S933" s="174" t="str">
        <f ca="1">IF(VLOOKUP(F933,料單!$C:$R,16,FALSE)="","",VLOOKUP(F933,料單!$C:$R,16,FALSE))</f>
        <v/>
      </c>
      <c r="T933" s="174" t="str">
        <f ca="1">IF(VLOOKUP(F933,料單!$C:$S,17,FALSE)="","",VLOOKUP(F933,料單!$C:$S,17,FALSE))</f>
        <v/>
      </c>
      <c r="U933" s="174" t="str">
        <f ca="1">_xlfn.IFNA(VLOOKUP(VLOOKUP(F933,料單!C:T,18,FALSE),資料庫!AM:AN,2,FALSE),"A")</f>
        <v>A</v>
      </c>
      <c r="V933" s="174">
        <f ca="1">IF(VLOOKUP(F933,料單!C:U,19,FALSE)="","",VLOOKUP(F933,料單!C:U,19,FALSE))</f>
        <v>1</v>
      </c>
      <c r="W933" s="361" t="str">
        <f t="shared" ca="1" si="71"/>
        <v>A</v>
      </c>
      <c r="X933" s="361" t="str">
        <f t="shared" ca="1" si="72"/>
        <v>A</v>
      </c>
      <c r="Y933" s="361" t="str">
        <f t="shared" ca="1" si="73"/>
        <v/>
      </c>
      <c r="Z933" s="361" t="str">
        <f t="shared" ca="1" si="74"/>
        <v/>
      </c>
      <c r="AA933" s="483">
        <f>料單!$K$3</f>
        <v>0</v>
      </c>
      <c r="AB933" s="483" t="str">
        <f>料單!$L$3</f>
        <v>拉、KD</v>
      </c>
    </row>
    <row r="934" spans="1:28" x14ac:dyDescent="0.25">
      <c r="A934" s="174">
        <f t="shared" si="70"/>
        <v>933</v>
      </c>
      <c r="B934" s="174" t="str">
        <f ca="1">料單!$C$1</f>
        <v>2026101401</v>
      </c>
      <c r="C934" s="174">
        <f>料單!$C$2</f>
        <v>0</v>
      </c>
      <c r="D934" s="6">
        <f>板材才數分析.!B934</f>
        <v>32</v>
      </c>
      <c r="E934" s="6">
        <f>板材才數分析.!C934</f>
        <v>0</v>
      </c>
      <c r="F934" s="6">
        <f>板材才數分析.!D934</f>
        <v>32003</v>
      </c>
      <c r="G934" s="6" t="str">
        <f ca="1">板材才數分析.!E934</f>
        <v>左側板</v>
      </c>
      <c r="H934" s="6">
        <f ca="1">板材才數分析.!F934</f>
        <v>0</v>
      </c>
      <c r="I934" s="6" t="str">
        <f ca="1">板材才數分析.!G934</f>
        <v>AA</v>
      </c>
      <c r="J934" s="6">
        <f ca="1">板材才數分析.!H934</f>
        <v>0</v>
      </c>
      <c r="K934" s="6" t="str">
        <f ca="1">板材才數分析.!I934</f>
        <v>AA</v>
      </c>
      <c r="L934" s="6">
        <f ca="1">板材才數分析.!J934</f>
        <v>18</v>
      </c>
      <c r="M934" s="6">
        <f ca="1">板材才數分析.!K934</f>
        <v>0</v>
      </c>
      <c r="N934" s="6" t="str">
        <f ca="1">板材才數分析.!L934</f>
        <v/>
      </c>
      <c r="O934" s="6">
        <f ca="1">板材才數分析.!M934</f>
        <v>0</v>
      </c>
      <c r="P934" t="str">
        <f ca="1">表格15[[#This Row],[封邊色號]]</f>
        <v/>
      </c>
      <c r="Q934" s="174" t="str">
        <f ca="1">IF(VLOOKUP(F934,料單!$C:$P,14,FALSE)="","",VLOOKUP(F934,料單!$C:$P,14,FALSE))</f>
        <v>背板溝</v>
      </c>
      <c r="R934" s="174" t="str">
        <f ca="1">IF(VLOOKUP(F934,料單!$C:$Q,15,FALSE)="","",VLOOKUP(F934,料單!$C:$Q,15,FALSE))</f>
        <v>面</v>
      </c>
      <c r="S934" s="174" t="str">
        <f ca="1">IF(VLOOKUP(F934,料單!$C:$R,16,FALSE)="","",VLOOKUP(F934,料單!$C:$R,16,FALSE))</f>
        <v>排</v>
      </c>
      <c r="T934" s="174" t="str">
        <f ca="1">IF(VLOOKUP(F934,料單!$C:$S,17,FALSE)="","",VLOOKUP(F934,料單!$C:$S,17,FALSE))</f>
        <v/>
      </c>
      <c r="U934" s="174" t="str">
        <f ca="1">_xlfn.IFNA(VLOOKUP(VLOOKUP(F934,料單!C:T,18,FALSE),資料庫!AM:AN,2,FALSE),"A")</f>
        <v>A</v>
      </c>
      <c r="V934" s="174">
        <f ca="1">IF(VLOOKUP(F934,料單!C:U,19,FALSE)="","",VLOOKUP(F934,料單!C:U,19,FALSE))</f>
        <v>1</v>
      </c>
      <c r="W934" s="361" t="str">
        <f t="shared" ca="1" si="71"/>
        <v>A</v>
      </c>
      <c r="X934" s="361" t="str">
        <f t="shared" ca="1" si="72"/>
        <v>A</v>
      </c>
      <c r="Y934" s="361" t="str">
        <f t="shared" ca="1" si="73"/>
        <v>A</v>
      </c>
      <c r="Z934" s="361" t="str">
        <f t="shared" ca="1" si="74"/>
        <v>A</v>
      </c>
      <c r="AA934" s="483">
        <f>料單!$K$3</f>
        <v>0</v>
      </c>
      <c r="AB934" s="483" t="str">
        <f>料單!$L$3</f>
        <v>拉、KD</v>
      </c>
    </row>
    <row r="935" spans="1:28" x14ac:dyDescent="0.25">
      <c r="A935" s="174">
        <f t="shared" si="70"/>
        <v>934</v>
      </c>
      <c r="B935" s="174" t="str">
        <f ca="1">料單!$C$1</f>
        <v>2026101401</v>
      </c>
      <c r="C935" s="174">
        <f>料單!$C$2</f>
        <v>0</v>
      </c>
      <c r="D935" s="6">
        <f>板材才數分析.!B935</f>
        <v>32</v>
      </c>
      <c r="E935" s="6">
        <f>板材才數分析.!C935</f>
        <v>0</v>
      </c>
      <c r="F935" s="6">
        <f>板材才數分析.!D935</f>
        <v>32004</v>
      </c>
      <c r="G935" s="6" t="str">
        <f ca="1">板材才數分析.!E935</f>
        <v>右側板</v>
      </c>
      <c r="H935" s="6">
        <f ca="1">板材才數分析.!F935</f>
        <v>0</v>
      </c>
      <c r="I935" s="6" t="str">
        <f ca="1">板材才數分析.!G935</f>
        <v>AA</v>
      </c>
      <c r="J935" s="6">
        <f ca="1">板材才數分析.!H935</f>
        <v>0</v>
      </c>
      <c r="K935" s="6" t="str">
        <f ca="1">板材才數分析.!I935</f>
        <v>AA</v>
      </c>
      <c r="L935" s="6">
        <f ca="1">板材才數分析.!J935</f>
        <v>18</v>
      </c>
      <c r="M935" s="6">
        <f ca="1">板材才數分析.!K935</f>
        <v>0</v>
      </c>
      <c r="N935" s="6" t="str">
        <f ca="1">板材才數分析.!L935</f>
        <v/>
      </c>
      <c r="O935" s="6">
        <f ca="1">板材才數分析.!M935</f>
        <v>0</v>
      </c>
      <c r="P935" t="str">
        <f ca="1">表格15[[#This Row],[封邊色號]]</f>
        <v/>
      </c>
      <c r="Q935" s="174" t="str">
        <f ca="1">IF(VLOOKUP(F935,料單!$C:$P,14,FALSE)="","",VLOOKUP(F935,料單!$C:$P,14,FALSE))</f>
        <v>背板溝</v>
      </c>
      <c r="R935" s="174" t="str">
        <f ca="1">IF(VLOOKUP(F935,料單!$C:$Q,15,FALSE)="","",VLOOKUP(F935,料單!$C:$Q,15,FALSE))</f>
        <v>面</v>
      </c>
      <c r="S935" s="174" t="str">
        <f ca="1">IF(VLOOKUP(F935,料單!$C:$R,16,FALSE)="","",VLOOKUP(F935,料單!$C:$R,16,FALSE))</f>
        <v>排</v>
      </c>
      <c r="T935" s="174" t="str">
        <f ca="1">IF(VLOOKUP(F935,料單!$C:$S,17,FALSE)="","",VLOOKUP(F935,料單!$C:$S,17,FALSE))</f>
        <v/>
      </c>
      <c r="U935" s="174" t="str">
        <f ca="1">_xlfn.IFNA(VLOOKUP(VLOOKUP(F935,料單!C:T,18,FALSE),資料庫!AM:AN,2,FALSE),"A")</f>
        <v>A</v>
      </c>
      <c r="V935" s="174">
        <f ca="1">IF(VLOOKUP(F935,料單!C:U,19,FALSE)="","",VLOOKUP(F935,料單!C:U,19,FALSE))</f>
        <v>1</v>
      </c>
      <c r="W935" s="361" t="str">
        <f t="shared" ca="1" si="71"/>
        <v>A</v>
      </c>
      <c r="X935" s="361" t="str">
        <f t="shared" ca="1" si="72"/>
        <v>A</v>
      </c>
      <c r="Y935" s="361" t="str">
        <f t="shared" ca="1" si="73"/>
        <v>A</v>
      </c>
      <c r="Z935" s="361" t="str">
        <f t="shared" ca="1" si="74"/>
        <v>A</v>
      </c>
      <c r="AA935" s="483">
        <f>料單!$K$3</f>
        <v>0</v>
      </c>
      <c r="AB935" s="483" t="str">
        <f>料單!$L$3</f>
        <v>拉、KD</v>
      </c>
    </row>
    <row r="936" spans="1:28" x14ac:dyDescent="0.25">
      <c r="A936" s="174">
        <f t="shared" si="70"/>
        <v>935</v>
      </c>
      <c r="B936" s="174" t="str">
        <f ca="1">料單!$C$1</f>
        <v>2026101401</v>
      </c>
      <c r="C936" s="174">
        <f>料單!$C$2</f>
        <v>0</v>
      </c>
      <c r="D936" s="6">
        <f>板材才數分析.!B936</f>
        <v>32</v>
      </c>
      <c r="E936" s="6">
        <f>板材才數分析.!C936</f>
        <v>0</v>
      </c>
      <c r="F936" s="6">
        <f>板材才數分析.!D936</f>
        <v>32005</v>
      </c>
      <c r="G936" s="6" t="str">
        <f ca="1">板材才數分析.!E936</f>
        <v>背板</v>
      </c>
      <c r="H936" s="6">
        <f ca="1">板材才數分析.!F936</f>
        <v>-22</v>
      </c>
      <c r="I936" s="6" t="str">
        <f ca="1">板材才數分析.!G936</f>
        <v/>
      </c>
      <c r="J936" s="6">
        <f ca="1">板材才數分析.!H936</f>
        <v>-22</v>
      </c>
      <c r="K936" s="6" t="str">
        <f ca="1">板材才數分析.!I936</f>
        <v/>
      </c>
      <c r="L936" s="6">
        <f ca="1">板材才數分析.!J936</f>
        <v>4</v>
      </c>
      <c r="M936" s="6">
        <f ca="1">板材才數分析.!K936</f>
        <v>0</v>
      </c>
      <c r="N936" s="6" t="str">
        <f ca="1">板材才數分析.!L936</f>
        <v/>
      </c>
      <c r="O936" s="6">
        <f ca="1">板材才數分析.!M936</f>
        <v>0</v>
      </c>
      <c r="P936" t="str">
        <f ca="1">表格15[[#This Row],[封邊色號]]</f>
        <v/>
      </c>
      <c r="Q936" s="174" t="str">
        <f ca="1">IF(VLOOKUP(F936,料單!$C:$P,14,FALSE)="","",VLOOKUP(F936,料單!$C:$P,14,FALSE))</f>
        <v/>
      </c>
      <c r="R936" s="174" t="str">
        <f ca="1">IF(VLOOKUP(F936,料單!$C:$Q,15,FALSE)="","",VLOOKUP(F936,料單!$C:$Q,15,FALSE))</f>
        <v/>
      </c>
      <c r="S936" s="174" t="str">
        <f ca="1">IF(VLOOKUP(F936,料單!$C:$R,16,FALSE)="","",VLOOKUP(F936,料單!$C:$R,16,FALSE))</f>
        <v/>
      </c>
      <c r="T936" s="174" t="str">
        <f ca="1">IF(VLOOKUP(F936,料單!$C:$S,17,FALSE)="","",VLOOKUP(F936,料單!$C:$S,17,FALSE))</f>
        <v/>
      </c>
      <c r="U936" s="174" t="str">
        <f ca="1">_xlfn.IFNA(VLOOKUP(VLOOKUP(F936,料單!C:T,18,FALSE),資料庫!AM:AN,2,FALSE),"A")</f>
        <v>A</v>
      </c>
      <c r="V936" s="174">
        <f ca="1">IF(VLOOKUP(F936,料單!C:U,19,FALSE)="","",VLOOKUP(F936,料單!C:U,19,FALSE))</f>
        <v>1</v>
      </c>
      <c r="W936" s="361" t="str">
        <f t="shared" ca="1" si="71"/>
        <v/>
      </c>
      <c r="X936" s="361" t="str">
        <f t="shared" ca="1" si="72"/>
        <v/>
      </c>
      <c r="Y936" s="361" t="str">
        <f t="shared" ca="1" si="73"/>
        <v/>
      </c>
      <c r="Z936" s="361" t="str">
        <f t="shared" ca="1" si="74"/>
        <v/>
      </c>
      <c r="AA936" s="483">
        <f>料單!$K$3</f>
        <v>0</v>
      </c>
      <c r="AB936" s="483" t="str">
        <f>料單!$L$3</f>
        <v>拉、KD</v>
      </c>
    </row>
    <row r="937" spans="1:28" x14ac:dyDescent="0.25">
      <c r="A937" s="174">
        <f t="shared" si="70"/>
        <v>936</v>
      </c>
      <c r="B937" s="174" t="str">
        <f ca="1">料單!$C$1</f>
        <v>2026101401</v>
      </c>
      <c r="C937" s="174">
        <f>料單!$C$2</f>
        <v>0</v>
      </c>
      <c r="D937" s="6">
        <f>板材才數分析.!B937</f>
        <v>32</v>
      </c>
      <c r="E937" s="6">
        <f>板材才數分析.!C937</f>
        <v>0</v>
      </c>
      <c r="F937" s="6">
        <f>板材才數分析.!D937</f>
        <v>32006</v>
      </c>
      <c r="G937" s="6" t="str">
        <f ca="1">板材才數分析.!E937</f>
        <v>背拉桿</v>
      </c>
      <c r="H937" s="6">
        <f ca="1">板材才數分析.!F937</f>
        <v>-36</v>
      </c>
      <c r="I937" s="6" t="str">
        <f ca="1">板材才數分析.!G937</f>
        <v>AA</v>
      </c>
      <c r="J937" s="6">
        <f ca="1">板材才數分析.!H937</f>
        <v>120</v>
      </c>
      <c r="K937" s="6" t="str">
        <f ca="1">板材才數分析.!I937</f>
        <v/>
      </c>
      <c r="L937" s="6">
        <f ca="1">板材才數分析.!J937</f>
        <v>18</v>
      </c>
      <c r="M937" s="6">
        <f ca="1">板材才數分析.!K937</f>
        <v>0</v>
      </c>
      <c r="N937" s="6" t="str">
        <f ca="1">板材才數分析.!L937</f>
        <v/>
      </c>
      <c r="O937" s="6">
        <f ca="1">板材才數分析.!M937</f>
        <v>0</v>
      </c>
      <c r="P937" t="str">
        <f ca="1">表格15[[#This Row],[封邊色號]]</f>
        <v/>
      </c>
      <c r="Q937" s="174" t="str">
        <f ca="1">IF(VLOOKUP(F937,料單!$C:$P,14,FALSE)="","",VLOOKUP(F937,料單!$C:$P,14,FALSE))</f>
        <v/>
      </c>
      <c r="R937" s="174" t="str">
        <f ca="1">IF(VLOOKUP(F937,料單!$C:$Q,15,FALSE)="","",VLOOKUP(F937,料單!$C:$Q,15,FALSE))</f>
        <v>側</v>
      </c>
      <c r="S937" s="174" t="str">
        <f ca="1">IF(VLOOKUP(F937,料單!$C:$R,16,FALSE)="","",VLOOKUP(F937,料單!$C:$R,16,FALSE))</f>
        <v/>
      </c>
      <c r="T937" s="174" t="str">
        <f ca="1">IF(VLOOKUP(F937,料單!$C:$S,17,FALSE)="","",VLOOKUP(F937,料單!$C:$S,17,FALSE))</f>
        <v/>
      </c>
      <c r="U937" s="174" t="str">
        <f ca="1">_xlfn.IFNA(VLOOKUP(VLOOKUP(F937,料單!C:T,18,FALSE),資料庫!AM:AN,2,FALSE),"A")</f>
        <v>A</v>
      </c>
      <c r="V937" s="174">
        <f ca="1">IF(VLOOKUP(F937,料單!C:U,19,FALSE)="","",VLOOKUP(F937,料單!C:U,19,FALSE))</f>
        <v>1</v>
      </c>
      <c r="W937" s="361" t="str">
        <f t="shared" ca="1" si="71"/>
        <v>A</v>
      </c>
      <c r="X937" s="361" t="str">
        <f t="shared" ca="1" si="72"/>
        <v>A</v>
      </c>
      <c r="Y937" s="361" t="str">
        <f t="shared" ca="1" si="73"/>
        <v/>
      </c>
      <c r="Z937" s="361" t="str">
        <f t="shared" ca="1" si="74"/>
        <v/>
      </c>
      <c r="AA937" s="483">
        <f>料單!$K$3</f>
        <v>0</v>
      </c>
      <c r="AB937" s="483" t="str">
        <f>料單!$L$3</f>
        <v>拉、KD</v>
      </c>
    </row>
    <row r="938" spans="1:28" x14ac:dyDescent="0.25">
      <c r="A938" s="174">
        <f t="shared" si="70"/>
        <v>937</v>
      </c>
      <c r="B938" s="174" t="str">
        <f ca="1">料單!$C$1</f>
        <v>2026101401</v>
      </c>
      <c r="C938" s="174">
        <f>料單!$C$2</f>
        <v>0</v>
      </c>
      <c r="D938" s="6">
        <f>板材才數分析.!B938</f>
        <v>32</v>
      </c>
      <c r="E938" s="6">
        <f>板材才數分析.!C938</f>
        <v>0</v>
      </c>
      <c r="F938" s="6">
        <f>板材才數分析.!D938</f>
        <v>32007</v>
      </c>
      <c r="G938" s="6" t="str">
        <f ca="1">板材才數分析.!E938</f>
        <v>活隔</v>
      </c>
      <c r="H938" s="6">
        <f ca="1">板材才數分析.!F938</f>
        <v>0</v>
      </c>
      <c r="I938" s="6" t="str">
        <f ca="1">板材才數分析.!G938</f>
        <v>AA</v>
      </c>
      <c r="J938" s="6">
        <f ca="1">板材才數分析.!H938</f>
        <v>-32</v>
      </c>
      <c r="K938" s="6" t="str">
        <f ca="1">板材才數分析.!I938</f>
        <v>AA</v>
      </c>
      <c r="L938" s="6">
        <f ca="1">板材才數分析.!J938</f>
        <v>18</v>
      </c>
      <c r="M938" s="6">
        <f ca="1">板材才數分析.!K938</f>
        <v>0</v>
      </c>
      <c r="N938" s="6" t="str">
        <f ca="1">板材才數分析.!L938</f>
        <v/>
      </c>
      <c r="O938" s="6">
        <f ca="1">板材才數分析.!M938</f>
        <v>0</v>
      </c>
      <c r="P938" t="str">
        <f ca="1">表格15[[#This Row],[封邊色號]]</f>
        <v/>
      </c>
      <c r="Q938" s="174" t="str">
        <f ca="1">IF(VLOOKUP(F938,料單!$C:$P,14,FALSE)="","",VLOOKUP(F938,料單!$C:$P,14,FALSE))</f>
        <v/>
      </c>
      <c r="R938" s="174" t="str">
        <f ca="1">IF(VLOOKUP(F938,料單!$C:$Q,15,FALSE)="","",VLOOKUP(F938,料單!$C:$Q,15,FALSE))</f>
        <v/>
      </c>
      <c r="S938" s="174" t="str">
        <f ca="1">IF(VLOOKUP(F938,料單!$C:$R,16,FALSE)="","",VLOOKUP(F938,料單!$C:$R,16,FALSE))</f>
        <v/>
      </c>
      <c r="T938" s="174" t="str">
        <f ca="1">IF(VLOOKUP(F938,料單!$C:$S,17,FALSE)="","",VLOOKUP(F938,料單!$C:$S,17,FALSE))</f>
        <v/>
      </c>
      <c r="U938" s="174" t="str">
        <f ca="1">_xlfn.IFNA(VLOOKUP(VLOOKUP(F938,料單!C:T,18,FALSE),資料庫!AM:AN,2,FALSE),"A")</f>
        <v>A</v>
      </c>
      <c r="V938" s="174">
        <f ca="1">IF(VLOOKUP(F938,料單!C:U,19,FALSE)="","",VLOOKUP(F938,料單!C:U,19,FALSE))</f>
        <v>1</v>
      </c>
      <c r="W938" s="361" t="str">
        <f t="shared" ca="1" si="71"/>
        <v>A</v>
      </c>
      <c r="X938" s="361" t="str">
        <f t="shared" ca="1" si="72"/>
        <v>A</v>
      </c>
      <c r="Y938" s="361" t="str">
        <f t="shared" ca="1" si="73"/>
        <v>A</v>
      </c>
      <c r="Z938" s="361" t="str">
        <f t="shared" ca="1" si="74"/>
        <v>A</v>
      </c>
      <c r="AA938" s="483">
        <f>料單!$K$3</f>
        <v>0</v>
      </c>
      <c r="AB938" s="483" t="str">
        <f>料單!$L$3</f>
        <v>拉、KD</v>
      </c>
    </row>
    <row r="939" spans="1:28" x14ac:dyDescent="0.25">
      <c r="A939" s="174">
        <f t="shared" si="70"/>
        <v>938</v>
      </c>
      <c r="B939" s="174" t="str">
        <f ca="1">料單!$C$1</f>
        <v>2026101401</v>
      </c>
      <c r="C939" s="174">
        <f>料單!$C$2</f>
        <v>0</v>
      </c>
      <c r="D939" s="6">
        <f>板材才數分析.!B939</f>
        <v>32</v>
      </c>
      <c r="E939" s="6">
        <f>板材才數分析.!C939</f>
        <v>0</v>
      </c>
      <c r="F939" s="6">
        <f>板材才數分析.!D939</f>
        <v>32008</v>
      </c>
      <c r="G939" s="6" t="str">
        <f ca="1">板材才數分析.!E939</f>
        <v>固隔</v>
      </c>
      <c r="H939" s="6">
        <f ca="1">板材才數分析.!F939</f>
        <v>0</v>
      </c>
      <c r="I939" s="6" t="str">
        <f ca="1">板材才數分析.!G939</f>
        <v>AA</v>
      </c>
      <c r="J939" s="6">
        <f ca="1">板材才數分析.!H939</f>
        <v>-22</v>
      </c>
      <c r="K939" s="6" t="str">
        <f ca="1">板材才數分析.!I939</f>
        <v/>
      </c>
      <c r="L939" s="6">
        <f ca="1">板材才數分析.!J939</f>
        <v>18</v>
      </c>
      <c r="M939" s="6">
        <f ca="1">板材才數分析.!K939</f>
        <v>0</v>
      </c>
      <c r="N939" s="6" t="str">
        <f ca="1">板材才數分析.!L939</f>
        <v/>
      </c>
      <c r="O939" s="6">
        <f ca="1">板材才數分析.!M939</f>
        <v>0</v>
      </c>
      <c r="P939" t="str">
        <f ca="1">表格15[[#This Row],[封邊色號]]</f>
        <v/>
      </c>
      <c r="Q939" s="174" t="str">
        <f ca="1">IF(VLOOKUP(F939,料單!$C:$P,14,FALSE)="","",VLOOKUP(F939,料單!$C:$P,14,FALSE))</f>
        <v/>
      </c>
      <c r="R939" s="174" t="str">
        <f ca="1">IF(VLOOKUP(F939,料單!$C:$Q,15,FALSE)="","",VLOOKUP(F939,料單!$C:$Q,15,FALSE))</f>
        <v>固</v>
      </c>
      <c r="S939" s="174" t="str">
        <f ca="1">IF(VLOOKUP(F939,料單!$C:$R,16,FALSE)="","",VLOOKUP(F939,料單!$C:$R,16,FALSE))</f>
        <v/>
      </c>
      <c r="T939" s="174" t="str">
        <f ca="1">IF(VLOOKUP(F939,料單!$C:$S,17,FALSE)="","",VLOOKUP(F939,料單!$C:$S,17,FALSE))</f>
        <v/>
      </c>
      <c r="U939" s="174" t="str">
        <f ca="1">_xlfn.IFNA(VLOOKUP(VLOOKUP(F939,料單!C:T,18,FALSE),資料庫!AM:AN,2,FALSE),"A")</f>
        <v>A</v>
      </c>
      <c r="V939" s="174">
        <f ca="1">IF(VLOOKUP(F939,料單!C:U,19,FALSE)="","",VLOOKUP(F939,料單!C:U,19,FALSE))</f>
        <v>1</v>
      </c>
      <c r="W939" s="361" t="str">
        <f t="shared" ca="1" si="71"/>
        <v>A</v>
      </c>
      <c r="X939" s="361" t="str">
        <f t="shared" ca="1" si="72"/>
        <v>A</v>
      </c>
      <c r="Y939" s="361" t="str">
        <f t="shared" ca="1" si="73"/>
        <v/>
      </c>
      <c r="Z939" s="361" t="str">
        <f t="shared" ca="1" si="74"/>
        <v/>
      </c>
      <c r="AA939" s="483">
        <f>料單!$K$3</f>
        <v>0</v>
      </c>
      <c r="AB939" s="483" t="str">
        <f>料單!$L$3</f>
        <v>拉、KD</v>
      </c>
    </row>
    <row r="940" spans="1:28" x14ac:dyDescent="0.25">
      <c r="A940" s="174">
        <f t="shared" si="70"/>
        <v>939</v>
      </c>
      <c r="B940" s="174" t="str">
        <f ca="1">料單!$C$1</f>
        <v>2026101401</v>
      </c>
      <c r="C940" s="174">
        <f>料單!$C$2</f>
        <v>0</v>
      </c>
      <c r="D940" s="6">
        <f>板材才數分析.!B940</f>
        <v>32</v>
      </c>
      <c r="E940" s="6">
        <f>板材才數分析.!C940</f>
        <v>0</v>
      </c>
      <c r="F940" s="6">
        <f>板材才數分析.!D940</f>
        <v>32009</v>
      </c>
      <c r="G940" s="6">
        <f ca="1">板材才數分析.!E940</f>
        <v>0</v>
      </c>
      <c r="H940" s="6">
        <f ca="1">板材才數分析.!F940</f>
        <v>0</v>
      </c>
      <c r="I940" s="6" t="str">
        <f ca="1">板材才數分析.!G940</f>
        <v/>
      </c>
      <c r="J940" s="6">
        <f ca="1">板材才數分析.!H940</f>
        <v>0</v>
      </c>
      <c r="K940" s="6" t="str">
        <f ca="1">板材才數分析.!I940</f>
        <v/>
      </c>
      <c r="L940" s="6">
        <f ca="1">板材才數分析.!J940</f>
        <v>0</v>
      </c>
      <c r="M940" s="6">
        <f ca="1">板材才數分析.!K940</f>
        <v>0</v>
      </c>
      <c r="N940" s="6" t="str">
        <f ca="1">板材才數分析.!L940</f>
        <v/>
      </c>
      <c r="O940" s="6">
        <f ca="1">板材才數分析.!M940</f>
        <v>0</v>
      </c>
      <c r="P940" t="str">
        <f ca="1">表格15[[#This Row],[封邊色號]]</f>
        <v/>
      </c>
      <c r="Q940" s="174" t="str">
        <f ca="1">IF(VLOOKUP(F940,料單!$C:$P,14,FALSE)="","",VLOOKUP(F940,料單!$C:$P,14,FALSE))</f>
        <v/>
      </c>
      <c r="R940" s="174" t="str">
        <f ca="1">IF(VLOOKUP(F940,料單!$C:$Q,15,FALSE)="","",VLOOKUP(F940,料單!$C:$Q,15,FALSE))</f>
        <v/>
      </c>
      <c r="S940" s="174" t="str">
        <f ca="1">IF(VLOOKUP(F940,料單!$C:$R,16,FALSE)="","",VLOOKUP(F940,料單!$C:$R,16,FALSE))</f>
        <v/>
      </c>
      <c r="T940" s="174" t="str">
        <f ca="1">IF(VLOOKUP(F940,料單!$C:$S,17,FALSE)="","",VLOOKUP(F940,料單!$C:$S,17,FALSE))</f>
        <v/>
      </c>
      <c r="U940" s="174" t="str">
        <f ca="1">_xlfn.IFNA(VLOOKUP(VLOOKUP(F940,料單!C:T,18,FALSE),資料庫!AM:AN,2,FALSE),"A")</f>
        <v>A</v>
      </c>
      <c r="V940" s="174" t="str">
        <f ca="1">IF(VLOOKUP(F940,料單!C:U,19,FALSE)="","",VLOOKUP(F940,料單!C:U,19,FALSE))</f>
        <v/>
      </c>
      <c r="W940" s="361" t="str">
        <f t="shared" ca="1" si="71"/>
        <v/>
      </c>
      <c r="X940" s="361" t="str">
        <f t="shared" ca="1" si="72"/>
        <v/>
      </c>
      <c r="Y940" s="361" t="str">
        <f t="shared" ca="1" si="73"/>
        <v/>
      </c>
      <c r="Z940" s="361" t="str">
        <f t="shared" ca="1" si="74"/>
        <v/>
      </c>
      <c r="AA940" s="483">
        <f>料單!$K$3</f>
        <v>0</v>
      </c>
      <c r="AB940" s="483" t="str">
        <f>料單!$L$3</f>
        <v>拉、KD</v>
      </c>
    </row>
    <row r="941" spans="1:28" x14ac:dyDescent="0.25">
      <c r="A941" s="174">
        <f t="shared" si="70"/>
        <v>940</v>
      </c>
      <c r="B941" s="174" t="str">
        <f ca="1">料單!$C$1</f>
        <v>2026101401</v>
      </c>
      <c r="C941" s="174">
        <f>料單!$C$2</f>
        <v>0</v>
      </c>
      <c r="D941" s="6">
        <f>板材才數分析.!B941</f>
        <v>32</v>
      </c>
      <c r="E941" s="6">
        <f>板材才數分析.!C941</f>
        <v>0</v>
      </c>
      <c r="F941" s="6">
        <f>板材才數分析.!D941</f>
        <v>32010</v>
      </c>
      <c r="G941" s="6">
        <f ca="1">板材才數分析.!E941</f>
        <v>0</v>
      </c>
      <c r="H941" s="6">
        <f ca="1">板材才數分析.!F941</f>
        <v>0</v>
      </c>
      <c r="I941" s="6" t="str">
        <f ca="1">板材才數分析.!G941</f>
        <v/>
      </c>
      <c r="J941" s="6">
        <f ca="1">板材才數分析.!H941</f>
        <v>0</v>
      </c>
      <c r="K941" s="6" t="str">
        <f ca="1">板材才數分析.!I941</f>
        <v/>
      </c>
      <c r="L941" s="6">
        <f ca="1">板材才數分析.!J941</f>
        <v>0</v>
      </c>
      <c r="M941" s="6">
        <f ca="1">板材才數分析.!K941</f>
        <v>0</v>
      </c>
      <c r="N941" s="6" t="str">
        <f ca="1">板材才數分析.!L941</f>
        <v/>
      </c>
      <c r="O941" s="6">
        <f ca="1">板材才數分析.!M941</f>
        <v>0</v>
      </c>
      <c r="P941" t="str">
        <f ca="1">表格15[[#This Row],[封邊色號]]</f>
        <v/>
      </c>
      <c r="Q941" s="174" t="str">
        <f ca="1">IF(VLOOKUP(F941,料單!$C:$P,14,FALSE)="","",VLOOKUP(F941,料單!$C:$P,14,FALSE))</f>
        <v/>
      </c>
      <c r="R941" s="174" t="str">
        <f ca="1">IF(VLOOKUP(F941,料單!$C:$Q,15,FALSE)="","",VLOOKUP(F941,料單!$C:$Q,15,FALSE))</f>
        <v/>
      </c>
      <c r="S941" s="174" t="str">
        <f ca="1">IF(VLOOKUP(F941,料單!$C:$R,16,FALSE)="","",VLOOKUP(F941,料單!$C:$R,16,FALSE))</f>
        <v/>
      </c>
      <c r="T941" s="174" t="str">
        <f ca="1">IF(VLOOKUP(F941,料單!$C:$S,17,FALSE)="","",VLOOKUP(F941,料單!$C:$S,17,FALSE))</f>
        <v/>
      </c>
      <c r="U941" s="174" t="str">
        <f ca="1">_xlfn.IFNA(VLOOKUP(VLOOKUP(F941,料單!C:T,18,FALSE),資料庫!AM:AN,2,FALSE),"A")</f>
        <v>A</v>
      </c>
      <c r="V941" s="174" t="str">
        <f ca="1">IF(VLOOKUP(F941,料單!C:U,19,FALSE)="","",VLOOKUP(F941,料單!C:U,19,FALSE))</f>
        <v/>
      </c>
      <c r="W941" s="361" t="str">
        <f t="shared" ca="1" si="71"/>
        <v/>
      </c>
      <c r="X941" s="361" t="str">
        <f t="shared" ca="1" si="72"/>
        <v/>
      </c>
      <c r="Y941" s="361" t="str">
        <f t="shared" ca="1" si="73"/>
        <v/>
      </c>
      <c r="Z941" s="361" t="str">
        <f t="shared" ca="1" si="74"/>
        <v/>
      </c>
      <c r="AA941" s="483">
        <f>料單!$K$3</f>
        <v>0</v>
      </c>
      <c r="AB941" s="483" t="str">
        <f>料單!$L$3</f>
        <v>拉、KD</v>
      </c>
    </row>
    <row r="942" spans="1:28" x14ac:dyDescent="0.25">
      <c r="A942" s="174">
        <f t="shared" si="70"/>
        <v>941</v>
      </c>
      <c r="B942" s="174" t="str">
        <f ca="1">料單!$C$1</f>
        <v>2026101401</v>
      </c>
      <c r="C942" s="174">
        <f>料單!$C$2</f>
        <v>0</v>
      </c>
      <c r="D942" s="6">
        <f>板材才數分析.!B942</f>
        <v>32</v>
      </c>
      <c r="E942" s="6">
        <f>板材才數分析.!C942</f>
        <v>0</v>
      </c>
      <c r="F942" s="6">
        <f>板材才數分析.!D942</f>
        <v>32011</v>
      </c>
      <c r="G942" s="6">
        <f ca="1">板材才數分析.!E942</f>
        <v>0</v>
      </c>
      <c r="H942" s="6">
        <f ca="1">板材才數分析.!F942</f>
        <v>0</v>
      </c>
      <c r="I942" s="6" t="str">
        <f ca="1">板材才數分析.!G942</f>
        <v/>
      </c>
      <c r="J942" s="6">
        <f ca="1">板材才數分析.!H942</f>
        <v>0</v>
      </c>
      <c r="K942" s="6" t="str">
        <f ca="1">板材才數分析.!I942</f>
        <v/>
      </c>
      <c r="L942" s="6">
        <f ca="1">板材才數分析.!J942</f>
        <v>0</v>
      </c>
      <c r="M942" s="6">
        <f ca="1">板材才數分析.!K942</f>
        <v>0</v>
      </c>
      <c r="N942" s="6">
        <f ca="1">板材才數分析.!L942</f>
        <v>0</v>
      </c>
      <c r="O942" s="6">
        <f ca="1">板材才數分析.!M942</f>
        <v>0</v>
      </c>
      <c r="P942" t="str">
        <f ca="1">表格15[[#This Row],[封邊色號]]</f>
        <v/>
      </c>
      <c r="Q942" s="174" t="str">
        <f ca="1">IF(VLOOKUP(F942,料單!$C:$P,14,FALSE)="","",VLOOKUP(F942,料單!$C:$P,14,FALSE))</f>
        <v/>
      </c>
      <c r="R942" s="174" t="str">
        <f ca="1">IF(VLOOKUP(F942,料單!$C:$Q,15,FALSE)="","",VLOOKUP(F942,料單!$C:$Q,15,FALSE))</f>
        <v/>
      </c>
      <c r="S942" s="174" t="str">
        <f ca="1">IF(VLOOKUP(F942,料單!$C:$R,16,FALSE)="","",VLOOKUP(F942,料單!$C:$R,16,FALSE))</f>
        <v/>
      </c>
      <c r="T942" s="174" t="str">
        <f ca="1">IF(VLOOKUP(F942,料單!$C:$S,17,FALSE)="","",VLOOKUP(F942,料單!$C:$S,17,FALSE))</f>
        <v/>
      </c>
      <c r="U942" s="174" t="str">
        <f ca="1">_xlfn.IFNA(VLOOKUP(VLOOKUP(F942,料單!C:T,18,FALSE),資料庫!AM:AN,2,FALSE),"A")</f>
        <v>A</v>
      </c>
      <c r="V942" s="174" t="str">
        <f ca="1">IF(VLOOKUP(F942,料單!C:U,19,FALSE)="","",VLOOKUP(F942,料單!C:U,19,FALSE))</f>
        <v/>
      </c>
      <c r="W942" s="361" t="str">
        <f t="shared" ca="1" si="71"/>
        <v/>
      </c>
      <c r="X942" s="361" t="str">
        <f t="shared" ca="1" si="72"/>
        <v/>
      </c>
      <c r="Y942" s="361" t="str">
        <f t="shared" ca="1" si="73"/>
        <v/>
      </c>
      <c r="Z942" s="361" t="str">
        <f t="shared" ca="1" si="74"/>
        <v/>
      </c>
      <c r="AA942" s="483">
        <f>料單!$K$3</f>
        <v>0</v>
      </c>
      <c r="AB942" s="483" t="str">
        <f>料單!$L$3</f>
        <v>拉、KD</v>
      </c>
    </row>
    <row r="943" spans="1:28" x14ac:dyDescent="0.25">
      <c r="A943" s="174">
        <f t="shared" si="70"/>
        <v>942</v>
      </c>
      <c r="B943" s="174" t="str">
        <f ca="1">料單!$C$1</f>
        <v>2026101401</v>
      </c>
      <c r="C943" s="174">
        <f>料單!$C$2</f>
        <v>0</v>
      </c>
      <c r="D943" s="6">
        <f>板材才數分析.!B943</f>
        <v>32</v>
      </c>
      <c r="E943" s="6">
        <f>板材才數分析.!C943</f>
        <v>0</v>
      </c>
      <c r="F943" s="6">
        <f>板材才數分析.!D943</f>
        <v>32012</v>
      </c>
      <c r="G943" s="6">
        <f ca="1">板材才數分析.!E943</f>
        <v>0</v>
      </c>
      <c r="H943" s="6">
        <f ca="1">板材才數分析.!F943</f>
        <v>0</v>
      </c>
      <c r="I943" s="6" t="str">
        <f ca="1">板材才數分析.!G943</f>
        <v/>
      </c>
      <c r="J943" s="6">
        <f ca="1">板材才數分析.!H943</f>
        <v>0</v>
      </c>
      <c r="K943" s="6" t="str">
        <f ca="1">板材才數分析.!I943</f>
        <v/>
      </c>
      <c r="L943" s="6">
        <f ca="1">板材才數分析.!J943</f>
        <v>0</v>
      </c>
      <c r="M943" s="6">
        <f ca="1">板材才數分析.!K943</f>
        <v>0</v>
      </c>
      <c r="N943" s="6">
        <f ca="1">板材才數分析.!L943</f>
        <v>0</v>
      </c>
      <c r="O943" s="6">
        <f ca="1">板材才數分析.!M943</f>
        <v>0</v>
      </c>
      <c r="P943" t="str">
        <f ca="1">表格15[[#This Row],[封邊色號]]</f>
        <v/>
      </c>
      <c r="Q943" s="174" t="str">
        <f ca="1">IF(VLOOKUP(F943,料單!$C:$P,14,FALSE)="","",VLOOKUP(F943,料單!$C:$P,14,FALSE))</f>
        <v/>
      </c>
      <c r="R943" s="174" t="str">
        <f ca="1">IF(VLOOKUP(F943,料單!$C:$Q,15,FALSE)="","",VLOOKUP(F943,料單!$C:$Q,15,FALSE))</f>
        <v/>
      </c>
      <c r="S943" s="174" t="str">
        <f ca="1">IF(VLOOKUP(F943,料單!$C:$R,16,FALSE)="","",VLOOKUP(F943,料單!$C:$R,16,FALSE))</f>
        <v/>
      </c>
      <c r="T943" s="174" t="str">
        <f ca="1">IF(VLOOKUP(F943,料單!$C:$S,17,FALSE)="","",VLOOKUP(F943,料單!$C:$S,17,FALSE))</f>
        <v/>
      </c>
      <c r="U943" s="174" t="str">
        <f ca="1">_xlfn.IFNA(VLOOKUP(VLOOKUP(F943,料單!C:T,18,FALSE),資料庫!AM:AN,2,FALSE),"A")</f>
        <v>A</v>
      </c>
      <c r="V943" s="174" t="str">
        <f ca="1">IF(VLOOKUP(F943,料單!C:U,19,FALSE)="","",VLOOKUP(F943,料單!C:U,19,FALSE))</f>
        <v/>
      </c>
      <c r="W943" s="361" t="str">
        <f t="shared" ca="1" si="71"/>
        <v/>
      </c>
      <c r="X943" s="361" t="str">
        <f t="shared" ca="1" si="72"/>
        <v/>
      </c>
      <c r="Y943" s="361" t="str">
        <f t="shared" ca="1" si="73"/>
        <v/>
      </c>
      <c r="Z943" s="361" t="str">
        <f t="shared" ca="1" si="74"/>
        <v/>
      </c>
      <c r="AA943" s="483">
        <f>料單!$K$3</f>
        <v>0</v>
      </c>
      <c r="AB943" s="483" t="str">
        <f>料單!$L$3</f>
        <v>拉、KD</v>
      </c>
    </row>
    <row r="944" spans="1:28" x14ac:dyDescent="0.25">
      <c r="A944" s="174">
        <f t="shared" si="70"/>
        <v>943</v>
      </c>
      <c r="B944" s="174" t="str">
        <f ca="1">料單!$C$1</f>
        <v>2026101401</v>
      </c>
      <c r="C944" s="174">
        <f>料單!$C$2</f>
        <v>0</v>
      </c>
      <c r="D944" s="6">
        <f>板材才數分析.!B944</f>
        <v>32</v>
      </c>
      <c r="E944" s="6">
        <f>板材才數分析.!C944</f>
        <v>0</v>
      </c>
      <c r="F944" s="6">
        <f>板材才數分析.!D944</f>
        <v>32013</v>
      </c>
      <c r="G944" s="6">
        <f ca="1">板材才數分析.!E944</f>
        <v>0</v>
      </c>
      <c r="H944" s="6">
        <f ca="1">板材才數分析.!F944</f>
        <v>0</v>
      </c>
      <c r="I944" s="6" t="str">
        <f ca="1">板材才數分析.!G944</f>
        <v/>
      </c>
      <c r="J944" s="6">
        <f ca="1">板材才數分析.!H944</f>
        <v>0</v>
      </c>
      <c r="K944" s="6" t="str">
        <f ca="1">板材才數分析.!I944</f>
        <v/>
      </c>
      <c r="L944" s="6">
        <f ca="1">板材才數分析.!J944</f>
        <v>0</v>
      </c>
      <c r="M944" s="6">
        <f ca="1">板材才數分析.!K944</f>
        <v>0</v>
      </c>
      <c r="N944" s="6">
        <f ca="1">板材才數分析.!L944</f>
        <v>0</v>
      </c>
      <c r="O944" s="6">
        <f ca="1">板材才數分析.!M944</f>
        <v>0</v>
      </c>
      <c r="P944" t="str">
        <f ca="1">表格15[[#This Row],[封邊色號]]</f>
        <v/>
      </c>
      <c r="Q944" s="174" t="str">
        <f ca="1">IF(VLOOKUP(F944,料單!$C:$P,14,FALSE)="","",VLOOKUP(F944,料單!$C:$P,14,FALSE))</f>
        <v/>
      </c>
      <c r="R944" s="174" t="str">
        <f ca="1">IF(VLOOKUP(F944,料單!$C:$Q,15,FALSE)="","",VLOOKUP(F944,料單!$C:$Q,15,FALSE))</f>
        <v/>
      </c>
      <c r="S944" s="174" t="str">
        <f ca="1">IF(VLOOKUP(F944,料單!$C:$R,16,FALSE)="","",VLOOKUP(F944,料單!$C:$R,16,FALSE))</f>
        <v/>
      </c>
      <c r="T944" s="174" t="str">
        <f ca="1">IF(VLOOKUP(F944,料單!$C:$S,17,FALSE)="","",VLOOKUP(F944,料單!$C:$S,17,FALSE))</f>
        <v/>
      </c>
      <c r="U944" s="174" t="str">
        <f ca="1">_xlfn.IFNA(VLOOKUP(VLOOKUP(F944,料單!C:T,18,FALSE),資料庫!AM:AN,2,FALSE),"A")</f>
        <v>A</v>
      </c>
      <c r="V944" s="174" t="str">
        <f ca="1">IF(VLOOKUP(F944,料單!C:U,19,FALSE)="","",VLOOKUP(F944,料單!C:U,19,FALSE))</f>
        <v/>
      </c>
      <c r="W944" s="361" t="str">
        <f t="shared" ca="1" si="71"/>
        <v/>
      </c>
      <c r="X944" s="361" t="str">
        <f t="shared" ca="1" si="72"/>
        <v/>
      </c>
      <c r="Y944" s="361" t="str">
        <f t="shared" ca="1" si="73"/>
        <v/>
      </c>
      <c r="Z944" s="361" t="str">
        <f t="shared" ca="1" si="74"/>
        <v/>
      </c>
      <c r="AA944" s="483">
        <f>料單!$K$3</f>
        <v>0</v>
      </c>
      <c r="AB944" s="483" t="str">
        <f>料單!$L$3</f>
        <v>拉、KD</v>
      </c>
    </row>
    <row r="945" spans="1:28" x14ac:dyDescent="0.25">
      <c r="A945" s="174">
        <f t="shared" si="70"/>
        <v>944</v>
      </c>
      <c r="B945" s="174" t="str">
        <f ca="1">料單!$C$1</f>
        <v>2026101401</v>
      </c>
      <c r="C945" s="174">
        <f>料單!$C$2</f>
        <v>0</v>
      </c>
      <c r="D945" s="6">
        <f>板材才數分析.!B945</f>
        <v>32</v>
      </c>
      <c r="E945" s="6">
        <f>板材才數分析.!C945</f>
        <v>0</v>
      </c>
      <c r="F945" s="6">
        <f>板材才數分析.!D945</f>
        <v>32014</v>
      </c>
      <c r="G945" s="6">
        <f ca="1">板材才數分析.!E945</f>
        <v>0</v>
      </c>
      <c r="H945" s="6">
        <f ca="1">板材才數分析.!F945</f>
        <v>0</v>
      </c>
      <c r="I945" s="6" t="str">
        <f ca="1">板材才數分析.!G945</f>
        <v/>
      </c>
      <c r="J945" s="6">
        <f ca="1">板材才數分析.!H945</f>
        <v>0</v>
      </c>
      <c r="K945" s="6" t="str">
        <f ca="1">板材才數分析.!I945</f>
        <v/>
      </c>
      <c r="L945" s="6">
        <f ca="1">板材才數分析.!J945</f>
        <v>0</v>
      </c>
      <c r="M945" s="6">
        <f ca="1">板材才數分析.!K945</f>
        <v>0</v>
      </c>
      <c r="N945" s="6">
        <f ca="1">板材才數分析.!L945</f>
        <v>0</v>
      </c>
      <c r="O945" s="6">
        <f ca="1">板材才數分析.!M945</f>
        <v>0</v>
      </c>
      <c r="P945" t="str">
        <f ca="1">表格15[[#This Row],[封邊色號]]</f>
        <v/>
      </c>
      <c r="Q945" s="174" t="str">
        <f ca="1">IF(VLOOKUP(F945,料單!$C:$P,14,FALSE)="","",VLOOKUP(F945,料單!$C:$P,14,FALSE))</f>
        <v/>
      </c>
      <c r="R945" s="174" t="str">
        <f ca="1">IF(VLOOKUP(F945,料單!$C:$Q,15,FALSE)="","",VLOOKUP(F945,料單!$C:$Q,15,FALSE))</f>
        <v/>
      </c>
      <c r="S945" s="174" t="str">
        <f ca="1">IF(VLOOKUP(F945,料單!$C:$R,16,FALSE)="","",VLOOKUP(F945,料單!$C:$R,16,FALSE))</f>
        <v/>
      </c>
      <c r="T945" s="174" t="str">
        <f ca="1">IF(VLOOKUP(F945,料單!$C:$S,17,FALSE)="","",VLOOKUP(F945,料單!$C:$S,17,FALSE))</f>
        <v/>
      </c>
      <c r="U945" s="174" t="str">
        <f ca="1">_xlfn.IFNA(VLOOKUP(VLOOKUP(F945,料單!C:T,18,FALSE),資料庫!AM:AN,2,FALSE),"A")</f>
        <v>A</v>
      </c>
      <c r="V945" s="174" t="str">
        <f ca="1">IF(VLOOKUP(F945,料單!C:U,19,FALSE)="","",VLOOKUP(F945,料單!C:U,19,FALSE))</f>
        <v/>
      </c>
      <c r="W945" s="361" t="str">
        <f t="shared" ca="1" si="71"/>
        <v/>
      </c>
      <c r="X945" s="361" t="str">
        <f t="shared" ca="1" si="72"/>
        <v/>
      </c>
      <c r="Y945" s="361" t="str">
        <f t="shared" ca="1" si="73"/>
        <v/>
      </c>
      <c r="Z945" s="361" t="str">
        <f t="shared" ca="1" si="74"/>
        <v/>
      </c>
      <c r="AA945" s="483">
        <f>料單!$K$3</f>
        <v>0</v>
      </c>
      <c r="AB945" s="483" t="str">
        <f>料單!$L$3</f>
        <v>拉、KD</v>
      </c>
    </row>
    <row r="946" spans="1:28" x14ac:dyDescent="0.25">
      <c r="A946" s="174">
        <f t="shared" si="70"/>
        <v>945</v>
      </c>
      <c r="B946" s="174" t="str">
        <f ca="1">料單!$C$1</f>
        <v>2026101401</v>
      </c>
      <c r="C946" s="174">
        <f>料單!$C$2</f>
        <v>0</v>
      </c>
      <c r="D946" s="6">
        <f>板材才數分析.!B946</f>
        <v>32</v>
      </c>
      <c r="E946" s="6">
        <f>板材才數分析.!C946</f>
        <v>0</v>
      </c>
      <c r="F946" s="6">
        <f>板材才數分析.!D946</f>
        <v>32015</v>
      </c>
      <c r="G946" s="6">
        <f ca="1">板材才數分析.!E946</f>
        <v>0</v>
      </c>
      <c r="H946" s="6">
        <f ca="1">板材才數分析.!F946</f>
        <v>0</v>
      </c>
      <c r="I946" s="6" t="str">
        <f ca="1">板材才數分析.!G946</f>
        <v/>
      </c>
      <c r="J946" s="6">
        <f ca="1">板材才數分析.!H946</f>
        <v>0</v>
      </c>
      <c r="K946" s="6" t="str">
        <f ca="1">板材才數分析.!I946</f>
        <v/>
      </c>
      <c r="L946" s="6">
        <f ca="1">板材才數分析.!J946</f>
        <v>0</v>
      </c>
      <c r="M946" s="6">
        <f ca="1">板材才數分析.!K946</f>
        <v>0</v>
      </c>
      <c r="N946" s="6">
        <f ca="1">板材才數分析.!L946</f>
        <v>0</v>
      </c>
      <c r="O946" s="6">
        <f ca="1">板材才數分析.!M946</f>
        <v>0</v>
      </c>
      <c r="P946" t="str">
        <f ca="1">表格15[[#This Row],[封邊色號]]</f>
        <v/>
      </c>
      <c r="Q946" s="174" t="str">
        <f ca="1">IF(VLOOKUP(F946,料單!$C:$P,14,FALSE)="","",VLOOKUP(F946,料單!$C:$P,14,FALSE))</f>
        <v/>
      </c>
      <c r="R946" s="174" t="str">
        <f ca="1">IF(VLOOKUP(F946,料單!$C:$Q,15,FALSE)="","",VLOOKUP(F946,料單!$C:$Q,15,FALSE))</f>
        <v/>
      </c>
      <c r="S946" s="174" t="str">
        <f ca="1">IF(VLOOKUP(F946,料單!$C:$R,16,FALSE)="","",VLOOKUP(F946,料單!$C:$R,16,FALSE))</f>
        <v/>
      </c>
      <c r="T946" s="174" t="str">
        <f ca="1">IF(VLOOKUP(F946,料單!$C:$S,17,FALSE)="","",VLOOKUP(F946,料單!$C:$S,17,FALSE))</f>
        <v/>
      </c>
      <c r="U946" s="174" t="str">
        <f ca="1">_xlfn.IFNA(VLOOKUP(VLOOKUP(F946,料單!C:T,18,FALSE),資料庫!AM:AN,2,FALSE),"A")</f>
        <v>A</v>
      </c>
      <c r="V946" s="174" t="str">
        <f ca="1">IF(VLOOKUP(F946,料單!C:U,19,FALSE)="","",VLOOKUP(F946,料單!C:U,19,FALSE))</f>
        <v/>
      </c>
      <c r="W946" s="361" t="str">
        <f t="shared" ca="1" si="71"/>
        <v/>
      </c>
      <c r="X946" s="361" t="str">
        <f t="shared" ca="1" si="72"/>
        <v/>
      </c>
      <c r="Y946" s="361" t="str">
        <f t="shared" ca="1" si="73"/>
        <v/>
      </c>
      <c r="Z946" s="361" t="str">
        <f t="shared" ca="1" si="74"/>
        <v/>
      </c>
      <c r="AA946" s="483">
        <f>料單!$K$3</f>
        <v>0</v>
      </c>
      <c r="AB946" s="483" t="str">
        <f>料單!$L$3</f>
        <v>拉、KD</v>
      </c>
    </row>
    <row r="947" spans="1:28" x14ac:dyDescent="0.25">
      <c r="A947" s="174">
        <f t="shared" si="70"/>
        <v>946</v>
      </c>
      <c r="B947" s="174" t="str">
        <f ca="1">料單!$C$1</f>
        <v>2026101401</v>
      </c>
      <c r="C947" s="174">
        <f>料單!$C$2</f>
        <v>0</v>
      </c>
      <c r="D947" s="6">
        <f>板材才數分析.!B947</f>
        <v>32</v>
      </c>
      <c r="E947" s="6">
        <f>板材才數分析.!C947</f>
        <v>0</v>
      </c>
      <c r="F947" s="6">
        <f>板材才數分析.!D947</f>
        <v>32016</v>
      </c>
      <c r="G947" s="6">
        <f ca="1">板材才數分析.!E947</f>
        <v>0</v>
      </c>
      <c r="H947" s="6">
        <f ca="1">板材才數分析.!F947</f>
        <v>0</v>
      </c>
      <c r="I947" s="6" t="str">
        <f ca="1">板材才數分析.!G947</f>
        <v/>
      </c>
      <c r="J947" s="6">
        <f ca="1">板材才數分析.!H947</f>
        <v>0</v>
      </c>
      <c r="K947" s="6" t="str">
        <f ca="1">板材才數分析.!I947</f>
        <v/>
      </c>
      <c r="L947" s="6">
        <f ca="1">板材才數分析.!J947</f>
        <v>0</v>
      </c>
      <c r="M947" s="6">
        <f ca="1">板材才數分析.!K947</f>
        <v>0</v>
      </c>
      <c r="N947" s="6">
        <f ca="1">板材才數分析.!L947</f>
        <v>0</v>
      </c>
      <c r="O947" s="6">
        <f ca="1">板材才數分析.!M947</f>
        <v>0</v>
      </c>
      <c r="P947" t="str">
        <f ca="1">表格15[[#This Row],[封邊色號]]</f>
        <v/>
      </c>
      <c r="Q947" s="174" t="str">
        <f ca="1">IF(VLOOKUP(F947,料單!$C:$P,14,FALSE)="","",VLOOKUP(F947,料單!$C:$P,14,FALSE))</f>
        <v/>
      </c>
      <c r="R947" s="174" t="str">
        <f ca="1">IF(VLOOKUP(F947,料單!$C:$Q,15,FALSE)="","",VLOOKUP(F947,料單!$C:$Q,15,FALSE))</f>
        <v/>
      </c>
      <c r="S947" s="174" t="str">
        <f ca="1">IF(VLOOKUP(F947,料單!$C:$R,16,FALSE)="","",VLOOKUP(F947,料單!$C:$R,16,FALSE))</f>
        <v/>
      </c>
      <c r="T947" s="174" t="str">
        <f ca="1">IF(VLOOKUP(F947,料單!$C:$S,17,FALSE)="","",VLOOKUP(F947,料單!$C:$S,17,FALSE))</f>
        <v/>
      </c>
      <c r="U947" s="174" t="str">
        <f ca="1">_xlfn.IFNA(VLOOKUP(VLOOKUP(F947,料單!C:T,18,FALSE),資料庫!AM:AN,2,FALSE),"A")</f>
        <v>A</v>
      </c>
      <c r="V947" s="174" t="str">
        <f ca="1">IF(VLOOKUP(F947,料單!C:U,19,FALSE)="","",VLOOKUP(F947,料單!C:U,19,FALSE))</f>
        <v/>
      </c>
      <c r="W947" s="361" t="str">
        <f t="shared" ca="1" si="71"/>
        <v/>
      </c>
      <c r="X947" s="361" t="str">
        <f t="shared" ca="1" si="72"/>
        <v/>
      </c>
      <c r="Y947" s="361" t="str">
        <f t="shared" ca="1" si="73"/>
        <v/>
      </c>
      <c r="Z947" s="361" t="str">
        <f t="shared" ca="1" si="74"/>
        <v/>
      </c>
      <c r="AA947" s="483">
        <f>料單!$K$3</f>
        <v>0</v>
      </c>
      <c r="AB947" s="483" t="str">
        <f>料單!$L$3</f>
        <v>拉、KD</v>
      </c>
    </row>
    <row r="948" spans="1:28" x14ac:dyDescent="0.25">
      <c r="A948" s="174">
        <f t="shared" si="70"/>
        <v>947</v>
      </c>
      <c r="B948" s="174" t="str">
        <f ca="1">料單!$C$1</f>
        <v>2026101401</v>
      </c>
      <c r="C948" s="174">
        <f>料單!$C$2</f>
        <v>0</v>
      </c>
      <c r="D948" s="6">
        <f>板材才數分析.!B948</f>
        <v>32</v>
      </c>
      <c r="E948" s="6">
        <f>板材才數分析.!C948</f>
        <v>0</v>
      </c>
      <c r="F948" s="6">
        <f>板材才數分析.!D948</f>
        <v>32017</v>
      </c>
      <c r="G948" s="6">
        <f ca="1">板材才數分析.!E948</f>
        <v>0</v>
      </c>
      <c r="H948" s="6">
        <f ca="1">板材才數分析.!F948</f>
        <v>0</v>
      </c>
      <c r="I948" s="6" t="str">
        <f ca="1">板材才數分析.!G948</f>
        <v/>
      </c>
      <c r="J948" s="6">
        <f ca="1">板材才數分析.!H948</f>
        <v>0</v>
      </c>
      <c r="K948" s="6" t="str">
        <f ca="1">板材才數分析.!I948</f>
        <v/>
      </c>
      <c r="L948" s="6">
        <f ca="1">板材才數分析.!J948</f>
        <v>0</v>
      </c>
      <c r="M948" s="6">
        <f ca="1">板材才數分析.!K948</f>
        <v>0</v>
      </c>
      <c r="N948" s="6">
        <f ca="1">板材才數分析.!L948</f>
        <v>0</v>
      </c>
      <c r="O948" s="6">
        <f ca="1">板材才數分析.!M948</f>
        <v>0</v>
      </c>
      <c r="P948" t="str">
        <f ca="1">表格15[[#This Row],[封邊色號]]</f>
        <v/>
      </c>
      <c r="Q948" s="174" t="str">
        <f ca="1">IF(VLOOKUP(F948,料單!$C:$P,14,FALSE)="","",VLOOKUP(F948,料單!$C:$P,14,FALSE))</f>
        <v/>
      </c>
      <c r="R948" s="174" t="str">
        <f ca="1">IF(VLOOKUP(F948,料單!$C:$Q,15,FALSE)="","",VLOOKUP(F948,料單!$C:$Q,15,FALSE))</f>
        <v/>
      </c>
      <c r="S948" s="174" t="str">
        <f ca="1">IF(VLOOKUP(F948,料單!$C:$R,16,FALSE)="","",VLOOKUP(F948,料單!$C:$R,16,FALSE))</f>
        <v/>
      </c>
      <c r="T948" s="174" t="str">
        <f ca="1">IF(VLOOKUP(F948,料單!$C:$S,17,FALSE)="","",VLOOKUP(F948,料單!$C:$S,17,FALSE))</f>
        <v/>
      </c>
      <c r="U948" s="174" t="str">
        <f ca="1">_xlfn.IFNA(VLOOKUP(VLOOKUP(F948,料單!C:T,18,FALSE),資料庫!AM:AN,2,FALSE),"A")</f>
        <v>A</v>
      </c>
      <c r="V948" s="174" t="str">
        <f ca="1">IF(VLOOKUP(F948,料單!C:U,19,FALSE)="","",VLOOKUP(F948,料單!C:U,19,FALSE))</f>
        <v/>
      </c>
      <c r="W948" s="361" t="str">
        <f t="shared" ca="1" si="71"/>
        <v/>
      </c>
      <c r="X948" s="361" t="str">
        <f t="shared" ca="1" si="72"/>
        <v/>
      </c>
      <c r="Y948" s="361" t="str">
        <f t="shared" ca="1" si="73"/>
        <v/>
      </c>
      <c r="Z948" s="361" t="str">
        <f t="shared" ca="1" si="74"/>
        <v/>
      </c>
      <c r="AA948" s="483">
        <f>料單!$K$3</f>
        <v>0</v>
      </c>
      <c r="AB948" s="483" t="str">
        <f>料單!$L$3</f>
        <v>拉、KD</v>
      </c>
    </row>
    <row r="949" spans="1:28" x14ac:dyDescent="0.25">
      <c r="A949" s="174">
        <f t="shared" si="70"/>
        <v>948</v>
      </c>
      <c r="B949" s="174" t="str">
        <f ca="1">料單!$C$1</f>
        <v>2026101401</v>
      </c>
      <c r="C949" s="174">
        <f>料單!$C$2</f>
        <v>0</v>
      </c>
      <c r="D949" s="6">
        <f>板材才數分析.!B949</f>
        <v>32</v>
      </c>
      <c r="E949" s="6">
        <f>板材才數分析.!C949</f>
        <v>0</v>
      </c>
      <c r="F949" s="6">
        <f>板材才數分析.!D949</f>
        <v>32018</v>
      </c>
      <c r="G949" s="6">
        <f ca="1">板材才數分析.!E949</f>
        <v>0</v>
      </c>
      <c r="H949" s="6">
        <f ca="1">板材才數分析.!F949</f>
        <v>0</v>
      </c>
      <c r="I949" s="6" t="str">
        <f ca="1">板材才數分析.!G949</f>
        <v/>
      </c>
      <c r="J949" s="6">
        <f ca="1">板材才數分析.!H949</f>
        <v>0</v>
      </c>
      <c r="K949" s="6" t="str">
        <f ca="1">板材才數分析.!I949</f>
        <v/>
      </c>
      <c r="L949" s="6">
        <f ca="1">板材才數分析.!J949</f>
        <v>0</v>
      </c>
      <c r="M949" s="6">
        <f ca="1">板材才數分析.!K949</f>
        <v>0</v>
      </c>
      <c r="N949" s="6">
        <f ca="1">板材才數分析.!L949</f>
        <v>0</v>
      </c>
      <c r="O949" s="6">
        <f ca="1">板材才數分析.!M949</f>
        <v>0</v>
      </c>
      <c r="P949" t="str">
        <f ca="1">表格15[[#This Row],[封邊色號]]</f>
        <v/>
      </c>
      <c r="Q949" s="174" t="str">
        <f ca="1">IF(VLOOKUP(F949,料單!$C:$P,14,FALSE)="","",VLOOKUP(F949,料單!$C:$P,14,FALSE))</f>
        <v/>
      </c>
      <c r="R949" s="174" t="str">
        <f ca="1">IF(VLOOKUP(F949,料單!$C:$Q,15,FALSE)="","",VLOOKUP(F949,料單!$C:$Q,15,FALSE))</f>
        <v/>
      </c>
      <c r="S949" s="174" t="str">
        <f ca="1">IF(VLOOKUP(F949,料單!$C:$R,16,FALSE)="","",VLOOKUP(F949,料單!$C:$R,16,FALSE))</f>
        <v/>
      </c>
      <c r="T949" s="174" t="str">
        <f ca="1">IF(VLOOKUP(F949,料單!$C:$S,17,FALSE)="","",VLOOKUP(F949,料單!$C:$S,17,FALSE))</f>
        <v/>
      </c>
      <c r="U949" s="174" t="str">
        <f ca="1">_xlfn.IFNA(VLOOKUP(VLOOKUP(F949,料單!C:T,18,FALSE),資料庫!AM:AN,2,FALSE),"A")</f>
        <v>A</v>
      </c>
      <c r="V949" s="174" t="str">
        <f ca="1">IF(VLOOKUP(F949,料單!C:U,19,FALSE)="","",VLOOKUP(F949,料單!C:U,19,FALSE))</f>
        <v/>
      </c>
      <c r="W949" s="361" t="str">
        <f t="shared" ca="1" si="71"/>
        <v/>
      </c>
      <c r="X949" s="361" t="str">
        <f t="shared" ca="1" si="72"/>
        <v/>
      </c>
      <c r="Y949" s="361" t="str">
        <f t="shared" ca="1" si="73"/>
        <v/>
      </c>
      <c r="Z949" s="361" t="str">
        <f t="shared" ca="1" si="74"/>
        <v/>
      </c>
      <c r="AA949" s="483">
        <f>料單!$K$3</f>
        <v>0</v>
      </c>
      <c r="AB949" s="483" t="str">
        <f>料單!$L$3</f>
        <v>拉、KD</v>
      </c>
    </row>
    <row r="950" spans="1:28" x14ac:dyDescent="0.25">
      <c r="A950" s="174">
        <f t="shared" si="70"/>
        <v>949</v>
      </c>
      <c r="B950" s="174" t="str">
        <f ca="1">料單!$C$1</f>
        <v>2026101401</v>
      </c>
      <c r="C950" s="174">
        <f>料單!$C$2</f>
        <v>0</v>
      </c>
      <c r="D950" s="6">
        <f>板材才數分析.!B950</f>
        <v>32</v>
      </c>
      <c r="E950" s="6">
        <f>板材才數分析.!C950</f>
        <v>0</v>
      </c>
      <c r="F950" s="6">
        <f>板材才數分析.!D950</f>
        <v>32019</v>
      </c>
      <c r="G950" s="6">
        <f ca="1">板材才數分析.!E950</f>
        <v>0</v>
      </c>
      <c r="H950" s="6">
        <f ca="1">板材才數分析.!F950</f>
        <v>0</v>
      </c>
      <c r="I950" s="6" t="str">
        <f ca="1">板材才數分析.!G950</f>
        <v/>
      </c>
      <c r="J950" s="6">
        <f ca="1">板材才數分析.!H950</f>
        <v>0</v>
      </c>
      <c r="K950" s="6" t="str">
        <f ca="1">板材才數分析.!I950</f>
        <v/>
      </c>
      <c r="L950" s="6">
        <f ca="1">板材才數分析.!J950</f>
        <v>0</v>
      </c>
      <c r="M950" s="6">
        <f ca="1">板材才數分析.!K950</f>
        <v>0</v>
      </c>
      <c r="N950" s="6">
        <f ca="1">板材才數分析.!L950</f>
        <v>0</v>
      </c>
      <c r="O950" s="6">
        <f ca="1">板材才數分析.!M950</f>
        <v>0</v>
      </c>
      <c r="P950" t="str">
        <f ca="1">表格15[[#This Row],[封邊色號]]</f>
        <v/>
      </c>
      <c r="Q950" s="174" t="str">
        <f ca="1">IF(VLOOKUP(F950,料單!$C:$P,14,FALSE)="","",VLOOKUP(F950,料單!$C:$P,14,FALSE))</f>
        <v/>
      </c>
      <c r="R950" s="174" t="str">
        <f ca="1">IF(VLOOKUP(F950,料單!$C:$Q,15,FALSE)="","",VLOOKUP(F950,料單!$C:$Q,15,FALSE))</f>
        <v/>
      </c>
      <c r="S950" s="174" t="str">
        <f ca="1">IF(VLOOKUP(F950,料單!$C:$R,16,FALSE)="","",VLOOKUP(F950,料單!$C:$R,16,FALSE))</f>
        <v/>
      </c>
      <c r="T950" s="174" t="str">
        <f ca="1">IF(VLOOKUP(F950,料單!$C:$S,17,FALSE)="","",VLOOKUP(F950,料單!$C:$S,17,FALSE))</f>
        <v/>
      </c>
      <c r="U950" s="174" t="str">
        <f ca="1">_xlfn.IFNA(VLOOKUP(VLOOKUP(F950,料單!C:T,18,FALSE),資料庫!AM:AN,2,FALSE),"A")</f>
        <v>A</v>
      </c>
      <c r="V950" s="174" t="str">
        <f ca="1">IF(VLOOKUP(F950,料單!C:U,19,FALSE)="","",VLOOKUP(F950,料單!C:U,19,FALSE))</f>
        <v/>
      </c>
      <c r="W950" s="361" t="str">
        <f t="shared" ca="1" si="71"/>
        <v/>
      </c>
      <c r="X950" s="361" t="str">
        <f t="shared" ca="1" si="72"/>
        <v/>
      </c>
      <c r="Y950" s="361" t="str">
        <f t="shared" ca="1" si="73"/>
        <v/>
      </c>
      <c r="Z950" s="361" t="str">
        <f t="shared" ca="1" si="74"/>
        <v/>
      </c>
      <c r="AA950" s="483">
        <f>料單!$K$3</f>
        <v>0</v>
      </c>
      <c r="AB950" s="483" t="str">
        <f>料單!$L$3</f>
        <v>拉、KD</v>
      </c>
    </row>
    <row r="951" spans="1:28" x14ac:dyDescent="0.25">
      <c r="A951" s="174">
        <f t="shared" si="70"/>
        <v>950</v>
      </c>
      <c r="B951" s="174" t="str">
        <f ca="1">料單!$C$1</f>
        <v>2026101401</v>
      </c>
      <c r="C951" s="174">
        <f>料單!$C$2</f>
        <v>0</v>
      </c>
      <c r="D951" s="6">
        <f>板材才數分析.!B951</f>
        <v>32</v>
      </c>
      <c r="E951" s="6">
        <f>板材才數分析.!C951</f>
        <v>0</v>
      </c>
      <c r="F951" s="6">
        <f>板材才數分析.!D951</f>
        <v>32020</v>
      </c>
      <c r="G951" s="6">
        <f ca="1">板材才數分析.!E951</f>
        <v>0</v>
      </c>
      <c r="H951" s="6">
        <f ca="1">板材才數分析.!F951</f>
        <v>0</v>
      </c>
      <c r="I951" s="6" t="str">
        <f ca="1">板材才數分析.!G951</f>
        <v/>
      </c>
      <c r="J951" s="6">
        <f ca="1">板材才數分析.!H951</f>
        <v>0</v>
      </c>
      <c r="K951" s="6" t="str">
        <f ca="1">板材才數分析.!I951</f>
        <v/>
      </c>
      <c r="L951" s="6">
        <f ca="1">板材才數分析.!J951</f>
        <v>0</v>
      </c>
      <c r="M951" s="6">
        <f ca="1">板材才數分析.!K951</f>
        <v>0</v>
      </c>
      <c r="N951" s="6" t="str">
        <f ca="1">板材才數分析.!L951</f>
        <v/>
      </c>
      <c r="O951" s="6">
        <f ca="1">板材才數分析.!M951</f>
        <v>0</v>
      </c>
      <c r="P951" t="str">
        <f ca="1">表格15[[#This Row],[封邊色號]]</f>
        <v/>
      </c>
      <c r="Q951" s="174" t="str">
        <f ca="1">IF(VLOOKUP(F951,料單!$C:$P,14,FALSE)="","",VLOOKUP(F951,料單!$C:$P,14,FALSE))</f>
        <v/>
      </c>
      <c r="R951" s="174" t="str">
        <f ca="1">IF(VLOOKUP(F951,料單!$C:$Q,15,FALSE)="","",VLOOKUP(F951,料單!$C:$Q,15,FALSE))</f>
        <v/>
      </c>
      <c r="S951" s="174" t="str">
        <f ca="1">IF(VLOOKUP(F951,料單!$C:$R,16,FALSE)="","",VLOOKUP(F951,料單!$C:$R,16,FALSE))</f>
        <v/>
      </c>
      <c r="T951" s="174" t="str">
        <f ca="1">IF(VLOOKUP(F951,料單!$C:$S,17,FALSE)="","",VLOOKUP(F951,料單!$C:$S,17,FALSE))</f>
        <v/>
      </c>
      <c r="U951" s="174" t="str">
        <f ca="1">_xlfn.IFNA(VLOOKUP(VLOOKUP(F951,料單!C:T,18,FALSE),資料庫!AM:AN,2,FALSE),"A")</f>
        <v>A</v>
      </c>
      <c r="V951" s="174" t="str">
        <f ca="1">IF(VLOOKUP(F951,料單!C:U,19,FALSE)="","",VLOOKUP(F951,料單!C:U,19,FALSE))</f>
        <v/>
      </c>
      <c r="W951" s="361" t="str">
        <f t="shared" ca="1" si="71"/>
        <v/>
      </c>
      <c r="X951" s="361" t="str">
        <f t="shared" ca="1" si="72"/>
        <v/>
      </c>
      <c r="Y951" s="361" t="str">
        <f t="shared" ca="1" si="73"/>
        <v/>
      </c>
      <c r="Z951" s="361" t="str">
        <f t="shared" ca="1" si="74"/>
        <v/>
      </c>
      <c r="AA951" s="483">
        <f>料單!$K$3</f>
        <v>0</v>
      </c>
      <c r="AB951" s="483" t="str">
        <f>料單!$L$3</f>
        <v>拉、KD</v>
      </c>
    </row>
    <row r="952" spans="1:28" x14ac:dyDescent="0.25">
      <c r="A952" s="174">
        <f t="shared" si="70"/>
        <v>951</v>
      </c>
      <c r="B952" s="174" t="str">
        <f ca="1">料單!$C$1</f>
        <v>2026101401</v>
      </c>
      <c r="C952" s="174">
        <f>料單!$C$2</f>
        <v>0</v>
      </c>
      <c r="D952" s="6">
        <f>板材才數分析.!B952</f>
        <v>32</v>
      </c>
      <c r="E952" s="6">
        <f>板材才數分析.!C952</f>
        <v>0</v>
      </c>
      <c r="F952" s="6">
        <f>板材才數分析.!D952</f>
        <v>32021</v>
      </c>
      <c r="G952" s="6">
        <f ca="1">板材才數分析.!E952</f>
        <v>0</v>
      </c>
      <c r="H952" s="6">
        <f ca="1">板材才數分析.!F952</f>
        <v>0</v>
      </c>
      <c r="I952" s="6" t="str">
        <f ca="1">板材才數分析.!G952</f>
        <v/>
      </c>
      <c r="J952" s="6">
        <f ca="1">板材才數分析.!H952</f>
        <v>0</v>
      </c>
      <c r="K952" s="6" t="str">
        <f ca="1">板材才數分析.!I952</f>
        <v/>
      </c>
      <c r="L952" s="6">
        <f ca="1">板材才數分析.!J952</f>
        <v>0</v>
      </c>
      <c r="M952" s="6">
        <f ca="1">板材才數分析.!K952</f>
        <v>0</v>
      </c>
      <c r="N952" s="6" t="str">
        <f ca="1">板材才數分析.!L952</f>
        <v/>
      </c>
      <c r="O952" s="6">
        <f ca="1">板材才數分析.!M952</f>
        <v>0</v>
      </c>
      <c r="P952" t="str">
        <f ca="1">表格15[[#This Row],[封邊色號]]</f>
        <v/>
      </c>
      <c r="Q952" s="174" t="str">
        <f ca="1">IF(VLOOKUP(F952,料單!$C:$P,14,FALSE)="","",VLOOKUP(F952,料單!$C:$P,14,FALSE))</f>
        <v/>
      </c>
      <c r="R952" s="174" t="str">
        <f ca="1">IF(VLOOKUP(F952,料單!$C:$Q,15,FALSE)="","",VLOOKUP(F952,料單!$C:$Q,15,FALSE))</f>
        <v/>
      </c>
      <c r="S952" s="174" t="str">
        <f ca="1">IF(VLOOKUP(F952,料單!$C:$R,16,FALSE)="","",VLOOKUP(F952,料單!$C:$R,16,FALSE))</f>
        <v/>
      </c>
      <c r="T952" s="174" t="str">
        <f ca="1">IF(VLOOKUP(F952,料單!$C:$S,17,FALSE)="","",VLOOKUP(F952,料單!$C:$S,17,FALSE))</f>
        <v/>
      </c>
      <c r="U952" s="174" t="str">
        <f ca="1">_xlfn.IFNA(VLOOKUP(VLOOKUP(F952,料單!C:T,18,FALSE),資料庫!AM:AN,2,FALSE),"A")</f>
        <v>A</v>
      </c>
      <c r="V952" s="174" t="str">
        <f ca="1">IF(VLOOKUP(F952,料單!C:U,19,FALSE)="","",VLOOKUP(F952,料單!C:U,19,FALSE))</f>
        <v/>
      </c>
      <c r="W952" s="361" t="str">
        <f t="shared" ca="1" si="71"/>
        <v/>
      </c>
      <c r="X952" s="361" t="str">
        <f t="shared" ca="1" si="72"/>
        <v/>
      </c>
      <c r="Y952" s="361" t="str">
        <f t="shared" ca="1" si="73"/>
        <v/>
      </c>
      <c r="Z952" s="361" t="str">
        <f t="shared" ca="1" si="74"/>
        <v/>
      </c>
      <c r="AA952" s="483">
        <f>料單!$K$3</f>
        <v>0</v>
      </c>
      <c r="AB952" s="483" t="str">
        <f>料單!$L$3</f>
        <v>拉、KD</v>
      </c>
    </row>
    <row r="953" spans="1:28" x14ac:dyDescent="0.25">
      <c r="A953" s="174">
        <f t="shared" si="70"/>
        <v>952</v>
      </c>
      <c r="B953" s="174" t="str">
        <f ca="1">料單!$C$1</f>
        <v>2026101401</v>
      </c>
      <c r="C953" s="174">
        <f>料單!$C$2</f>
        <v>0</v>
      </c>
      <c r="D953" s="6">
        <f>板材才數分析.!B953</f>
        <v>32</v>
      </c>
      <c r="E953" s="6">
        <f>板材才數分析.!C953</f>
        <v>0</v>
      </c>
      <c r="F953" s="6">
        <f>板材才數分析.!D953</f>
        <v>32022</v>
      </c>
      <c r="G953" s="6">
        <f ca="1">板材才數分析.!E953</f>
        <v>0</v>
      </c>
      <c r="H953" s="6">
        <f ca="1">板材才數分析.!F953</f>
        <v>0</v>
      </c>
      <c r="I953" s="6" t="str">
        <f ca="1">板材才數分析.!G953</f>
        <v/>
      </c>
      <c r="J953" s="6">
        <f ca="1">板材才數分析.!H953</f>
        <v>0</v>
      </c>
      <c r="K953" s="6" t="str">
        <f ca="1">板材才數分析.!I953</f>
        <v/>
      </c>
      <c r="L953" s="6">
        <f ca="1">板材才數分析.!J953</f>
        <v>0</v>
      </c>
      <c r="M953" s="6">
        <f ca="1">板材才數分析.!K953</f>
        <v>0</v>
      </c>
      <c r="N953" s="6" t="str">
        <f ca="1">板材才數分析.!L953</f>
        <v/>
      </c>
      <c r="O953" s="6">
        <f ca="1">板材才數分析.!M953</f>
        <v>0</v>
      </c>
      <c r="P953" t="str">
        <f ca="1">表格15[[#This Row],[封邊色號]]</f>
        <v/>
      </c>
      <c r="Q953" s="174" t="str">
        <f ca="1">IF(VLOOKUP(F953,料單!$C:$P,14,FALSE)="","",VLOOKUP(F953,料單!$C:$P,14,FALSE))</f>
        <v/>
      </c>
      <c r="R953" s="174" t="str">
        <f ca="1">IF(VLOOKUP(F953,料單!$C:$Q,15,FALSE)="","",VLOOKUP(F953,料單!$C:$Q,15,FALSE))</f>
        <v/>
      </c>
      <c r="S953" s="174" t="str">
        <f ca="1">IF(VLOOKUP(F953,料單!$C:$R,16,FALSE)="","",VLOOKUP(F953,料單!$C:$R,16,FALSE))</f>
        <v/>
      </c>
      <c r="T953" s="174" t="str">
        <f ca="1">IF(VLOOKUP(F953,料單!$C:$S,17,FALSE)="","",VLOOKUP(F953,料單!$C:$S,17,FALSE))</f>
        <v/>
      </c>
      <c r="U953" s="174" t="str">
        <f ca="1">_xlfn.IFNA(VLOOKUP(VLOOKUP(F953,料單!C:T,18,FALSE),資料庫!AM:AN,2,FALSE),"A")</f>
        <v>A</v>
      </c>
      <c r="V953" s="174" t="str">
        <f ca="1">IF(VLOOKUP(F953,料單!C:U,19,FALSE)="","",VLOOKUP(F953,料單!C:U,19,FALSE))</f>
        <v/>
      </c>
      <c r="W953" s="361" t="str">
        <f t="shared" ca="1" si="71"/>
        <v/>
      </c>
      <c r="X953" s="361" t="str">
        <f t="shared" ca="1" si="72"/>
        <v/>
      </c>
      <c r="Y953" s="361" t="str">
        <f t="shared" ca="1" si="73"/>
        <v/>
      </c>
      <c r="Z953" s="361" t="str">
        <f t="shared" ca="1" si="74"/>
        <v/>
      </c>
      <c r="AA953" s="483">
        <f>料單!$K$3</f>
        <v>0</v>
      </c>
      <c r="AB953" s="483" t="str">
        <f>料單!$L$3</f>
        <v>拉、KD</v>
      </c>
    </row>
    <row r="954" spans="1:28" x14ac:dyDescent="0.25">
      <c r="A954" s="174">
        <f t="shared" si="70"/>
        <v>953</v>
      </c>
      <c r="B954" s="174" t="str">
        <f ca="1">料單!$C$1</f>
        <v>2026101401</v>
      </c>
      <c r="C954" s="174">
        <f>料單!$C$2</f>
        <v>0</v>
      </c>
      <c r="D954" s="6">
        <f>板材才數分析.!B954</f>
        <v>32</v>
      </c>
      <c r="E954" s="6">
        <f>板材才數分析.!C954</f>
        <v>0</v>
      </c>
      <c r="F954" s="6">
        <f>板材才數分析.!D954</f>
        <v>32023</v>
      </c>
      <c r="G954" s="6">
        <f ca="1">板材才數分析.!E954</f>
        <v>0</v>
      </c>
      <c r="H954" s="6">
        <f ca="1">板材才數分析.!F954</f>
        <v>0</v>
      </c>
      <c r="I954" s="6" t="str">
        <f ca="1">板材才數分析.!G954</f>
        <v/>
      </c>
      <c r="J954" s="6">
        <f ca="1">板材才數分析.!H954</f>
        <v>0</v>
      </c>
      <c r="K954" s="6" t="str">
        <f ca="1">板材才數分析.!I954</f>
        <v/>
      </c>
      <c r="L954" s="6">
        <f ca="1">板材才數分析.!J954</f>
        <v>0</v>
      </c>
      <c r="M954" s="6">
        <f ca="1">板材才數分析.!K954</f>
        <v>0</v>
      </c>
      <c r="N954" s="6" t="str">
        <f ca="1">板材才數分析.!L954</f>
        <v/>
      </c>
      <c r="O954" s="6">
        <f ca="1">板材才數分析.!M954</f>
        <v>0</v>
      </c>
      <c r="P954" t="str">
        <f ca="1">表格15[[#This Row],[封邊色號]]</f>
        <v/>
      </c>
      <c r="Q954" s="174" t="str">
        <f ca="1">IF(VLOOKUP(F954,料單!$C:$P,14,FALSE)="","",VLOOKUP(F954,料單!$C:$P,14,FALSE))</f>
        <v/>
      </c>
      <c r="R954" s="174" t="str">
        <f ca="1">IF(VLOOKUP(F954,料單!$C:$Q,15,FALSE)="","",VLOOKUP(F954,料單!$C:$Q,15,FALSE))</f>
        <v/>
      </c>
      <c r="S954" s="174" t="str">
        <f ca="1">IF(VLOOKUP(F954,料單!$C:$R,16,FALSE)="","",VLOOKUP(F954,料單!$C:$R,16,FALSE))</f>
        <v/>
      </c>
      <c r="T954" s="174" t="str">
        <f ca="1">IF(VLOOKUP(F954,料單!$C:$S,17,FALSE)="","",VLOOKUP(F954,料單!$C:$S,17,FALSE))</f>
        <v/>
      </c>
      <c r="U954" s="174" t="str">
        <f ca="1">_xlfn.IFNA(VLOOKUP(VLOOKUP(F954,料單!C:T,18,FALSE),資料庫!AM:AN,2,FALSE),"A")</f>
        <v>A</v>
      </c>
      <c r="V954" s="174" t="str">
        <f ca="1">IF(VLOOKUP(F954,料單!C:U,19,FALSE)="","",VLOOKUP(F954,料單!C:U,19,FALSE))</f>
        <v/>
      </c>
      <c r="W954" s="361" t="str">
        <f t="shared" ca="1" si="71"/>
        <v/>
      </c>
      <c r="X954" s="361" t="str">
        <f t="shared" ca="1" si="72"/>
        <v/>
      </c>
      <c r="Y954" s="361" t="str">
        <f t="shared" ca="1" si="73"/>
        <v/>
      </c>
      <c r="Z954" s="361" t="str">
        <f t="shared" ca="1" si="74"/>
        <v/>
      </c>
      <c r="AA954" s="483">
        <f>料單!$K$3</f>
        <v>0</v>
      </c>
      <c r="AB954" s="483" t="str">
        <f>料單!$L$3</f>
        <v>拉、KD</v>
      </c>
    </row>
    <row r="955" spans="1:28" x14ac:dyDescent="0.25">
      <c r="A955" s="174">
        <f t="shared" si="70"/>
        <v>954</v>
      </c>
      <c r="B955" s="174" t="str">
        <f ca="1">料單!$C$1</f>
        <v>2026101401</v>
      </c>
      <c r="C955" s="174">
        <f>料單!$C$2</f>
        <v>0</v>
      </c>
      <c r="D955" s="6">
        <f>板材才數分析.!B955</f>
        <v>32</v>
      </c>
      <c r="E955" s="6">
        <f>板材才數分析.!C955</f>
        <v>0</v>
      </c>
      <c r="F955" s="6">
        <f>板材才數分析.!D955</f>
        <v>32024</v>
      </c>
      <c r="G955" s="6">
        <f ca="1">板材才數分析.!E955</f>
        <v>0</v>
      </c>
      <c r="H955" s="6">
        <f ca="1">板材才數分析.!F955</f>
        <v>0</v>
      </c>
      <c r="I955" s="6" t="str">
        <f ca="1">板材才數分析.!G955</f>
        <v/>
      </c>
      <c r="J955" s="6">
        <f ca="1">板材才數分析.!H955</f>
        <v>0</v>
      </c>
      <c r="K955" s="6" t="str">
        <f ca="1">板材才數分析.!I955</f>
        <v/>
      </c>
      <c r="L955" s="6">
        <f ca="1">板材才數分析.!J955</f>
        <v>0</v>
      </c>
      <c r="M955" s="6">
        <f ca="1">板材才數分析.!K955</f>
        <v>0</v>
      </c>
      <c r="N955" s="6" t="str">
        <f ca="1">板材才數分析.!L955</f>
        <v/>
      </c>
      <c r="O955" s="6">
        <f ca="1">板材才數分析.!M955</f>
        <v>0</v>
      </c>
      <c r="P955" t="str">
        <f ca="1">表格15[[#This Row],[封邊色號]]</f>
        <v/>
      </c>
      <c r="Q955" s="174" t="str">
        <f ca="1">IF(VLOOKUP(F955,料單!$C:$P,14,FALSE)="","",VLOOKUP(F955,料單!$C:$P,14,FALSE))</f>
        <v/>
      </c>
      <c r="R955" s="174" t="str">
        <f ca="1">IF(VLOOKUP(F955,料單!$C:$Q,15,FALSE)="","",VLOOKUP(F955,料單!$C:$Q,15,FALSE))</f>
        <v/>
      </c>
      <c r="S955" s="174" t="str">
        <f ca="1">IF(VLOOKUP(F955,料單!$C:$R,16,FALSE)="","",VLOOKUP(F955,料單!$C:$R,16,FALSE))</f>
        <v/>
      </c>
      <c r="T955" s="174" t="str">
        <f ca="1">IF(VLOOKUP(F955,料單!$C:$S,17,FALSE)="","",VLOOKUP(F955,料單!$C:$S,17,FALSE))</f>
        <v/>
      </c>
      <c r="U955" s="174" t="str">
        <f ca="1">_xlfn.IFNA(VLOOKUP(VLOOKUP(F955,料單!C:T,18,FALSE),資料庫!AM:AN,2,FALSE),"A")</f>
        <v>A</v>
      </c>
      <c r="V955" s="174" t="str">
        <f ca="1">IF(VLOOKUP(F955,料單!C:U,19,FALSE)="","",VLOOKUP(F955,料單!C:U,19,FALSE))</f>
        <v/>
      </c>
      <c r="W955" s="361" t="str">
        <f t="shared" ca="1" si="71"/>
        <v/>
      </c>
      <c r="X955" s="361" t="str">
        <f t="shared" ca="1" si="72"/>
        <v/>
      </c>
      <c r="Y955" s="361" t="str">
        <f t="shared" ca="1" si="73"/>
        <v/>
      </c>
      <c r="Z955" s="361" t="str">
        <f t="shared" ca="1" si="74"/>
        <v/>
      </c>
      <c r="AA955" s="483">
        <f>料單!$K$3</f>
        <v>0</v>
      </c>
      <c r="AB955" s="483" t="str">
        <f>料單!$L$3</f>
        <v>拉、KD</v>
      </c>
    </row>
    <row r="956" spans="1:28" x14ac:dyDescent="0.25">
      <c r="A956" s="174">
        <f t="shared" si="70"/>
        <v>955</v>
      </c>
      <c r="B956" s="174" t="str">
        <f ca="1">料單!$C$1</f>
        <v>2026101401</v>
      </c>
      <c r="C956" s="174">
        <f>料單!$C$2</f>
        <v>0</v>
      </c>
      <c r="D956" s="6">
        <f>板材才數分析.!B956</f>
        <v>32</v>
      </c>
      <c r="E956" s="6">
        <f>板材才數分析.!C956</f>
        <v>0</v>
      </c>
      <c r="F956" s="6">
        <f>板材才數分析.!D956</f>
        <v>32025</v>
      </c>
      <c r="G956" s="6">
        <f ca="1">板材才數分析.!E956</f>
        <v>0</v>
      </c>
      <c r="H956" s="6">
        <f ca="1">板材才數分析.!F956</f>
        <v>0</v>
      </c>
      <c r="I956" s="6" t="str">
        <f ca="1">板材才數分析.!G956</f>
        <v/>
      </c>
      <c r="J956" s="6">
        <f ca="1">板材才數分析.!H956</f>
        <v>0</v>
      </c>
      <c r="K956" s="6" t="str">
        <f ca="1">板材才數分析.!I956</f>
        <v/>
      </c>
      <c r="L956" s="6">
        <f ca="1">板材才數分析.!J956</f>
        <v>0</v>
      </c>
      <c r="M956" s="6">
        <f ca="1">板材才數分析.!K956</f>
        <v>0</v>
      </c>
      <c r="N956" s="6" t="str">
        <f ca="1">板材才數分析.!L956</f>
        <v/>
      </c>
      <c r="O956" s="6">
        <f ca="1">板材才數分析.!M956</f>
        <v>0</v>
      </c>
      <c r="P956" t="str">
        <f ca="1">表格15[[#This Row],[封邊色號]]</f>
        <v/>
      </c>
      <c r="Q956" s="174" t="str">
        <f ca="1">IF(VLOOKUP(F956,料單!$C:$P,14,FALSE)="","",VLOOKUP(F956,料單!$C:$P,14,FALSE))</f>
        <v/>
      </c>
      <c r="R956" s="174" t="str">
        <f ca="1">IF(VLOOKUP(F956,料單!$C:$Q,15,FALSE)="","",VLOOKUP(F956,料單!$C:$Q,15,FALSE))</f>
        <v/>
      </c>
      <c r="S956" s="174" t="str">
        <f ca="1">IF(VLOOKUP(F956,料單!$C:$R,16,FALSE)="","",VLOOKUP(F956,料單!$C:$R,16,FALSE))</f>
        <v/>
      </c>
      <c r="T956" s="174" t="str">
        <f ca="1">IF(VLOOKUP(F956,料單!$C:$S,17,FALSE)="","",VLOOKUP(F956,料單!$C:$S,17,FALSE))</f>
        <v/>
      </c>
      <c r="U956" s="174" t="str">
        <f ca="1">_xlfn.IFNA(VLOOKUP(VLOOKUP(F956,料單!C:T,18,FALSE),資料庫!AM:AN,2,FALSE),"A")</f>
        <v>A</v>
      </c>
      <c r="V956" s="174" t="str">
        <f ca="1">IF(VLOOKUP(F956,料單!C:U,19,FALSE)="","",VLOOKUP(F956,料單!C:U,19,FALSE))</f>
        <v/>
      </c>
      <c r="W956" s="361" t="str">
        <f t="shared" ca="1" si="71"/>
        <v/>
      </c>
      <c r="X956" s="361" t="str">
        <f t="shared" ca="1" si="72"/>
        <v/>
      </c>
      <c r="Y956" s="361" t="str">
        <f t="shared" ca="1" si="73"/>
        <v/>
      </c>
      <c r="Z956" s="361" t="str">
        <f t="shared" ca="1" si="74"/>
        <v/>
      </c>
      <c r="AA956" s="483">
        <f>料單!$K$3</f>
        <v>0</v>
      </c>
      <c r="AB956" s="483" t="str">
        <f>料單!$L$3</f>
        <v>拉、KD</v>
      </c>
    </row>
    <row r="957" spans="1:28" x14ac:dyDescent="0.25">
      <c r="A957" s="174">
        <f t="shared" si="70"/>
        <v>956</v>
      </c>
      <c r="B957" s="174" t="str">
        <f ca="1">料單!$C$1</f>
        <v>2026101401</v>
      </c>
      <c r="C957" s="174">
        <f>料單!$C$2</f>
        <v>0</v>
      </c>
      <c r="D957" s="6">
        <f>板材才數分析.!B957</f>
        <v>32</v>
      </c>
      <c r="E957" s="6">
        <f>板材才數分析.!C957</f>
        <v>0</v>
      </c>
      <c r="F957" s="6">
        <f>板材才數分析.!D957</f>
        <v>32026</v>
      </c>
      <c r="G957" s="6">
        <f ca="1">板材才數分析.!E957</f>
        <v>0</v>
      </c>
      <c r="H957" s="6">
        <f ca="1">板材才數分析.!F957</f>
        <v>0</v>
      </c>
      <c r="I957" s="6" t="str">
        <f ca="1">板材才數分析.!G957</f>
        <v/>
      </c>
      <c r="J957" s="6">
        <f ca="1">板材才數分析.!H957</f>
        <v>0</v>
      </c>
      <c r="K957" s="6" t="str">
        <f ca="1">板材才數分析.!I957</f>
        <v/>
      </c>
      <c r="L957" s="6">
        <f ca="1">板材才數分析.!J957</f>
        <v>0</v>
      </c>
      <c r="M957" s="6">
        <f ca="1">板材才數分析.!K957</f>
        <v>0</v>
      </c>
      <c r="N957" s="6" t="str">
        <f ca="1">板材才數分析.!L957</f>
        <v/>
      </c>
      <c r="O957" s="6">
        <f ca="1">板材才數分析.!M957</f>
        <v>0</v>
      </c>
      <c r="P957" t="str">
        <f ca="1">表格15[[#This Row],[封邊色號]]</f>
        <v/>
      </c>
      <c r="Q957" s="174" t="str">
        <f ca="1">IF(VLOOKUP(F957,料單!$C:$P,14,FALSE)="","",VLOOKUP(F957,料單!$C:$P,14,FALSE))</f>
        <v/>
      </c>
      <c r="R957" s="174" t="str">
        <f ca="1">IF(VLOOKUP(F957,料單!$C:$Q,15,FALSE)="","",VLOOKUP(F957,料單!$C:$Q,15,FALSE))</f>
        <v/>
      </c>
      <c r="S957" s="174" t="str">
        <f ca="1">IF(VLOOKUP(F957,料單!$C:$R,16,FALSE)="","",VLOOKUP(F957,料單!$C:$R,16,FALSE))</f>
        <v/>
      </c>
      <c r="T957" s="174" t="str">
        <f ca="1">IF(VLOOKUP(F957,料單!$C:$S,17,FALSE)="","",VLOOKUP(F957,料單!$C:$S,17,FALSE))</f>
        <v/>
      </c>
      <c r="U957" s="174" t="str">
        <f ca="1">_xlfn.IFNA(VLOOKUP(VLOOKUP(F957,料單!C:T,18,FALSE),資料庫!AM:AN,2,FALSE),"A")</f>
        <v>A</v>
      </c>
      <c r="V957" s="174" t="str">
        <f ca="1">IF(VLOOKUP(F957,料單!C:U,19,FALSE)="","",VLOOKUP(F957,料單!C:U,19,FALSE))</f>
        <v/>
      </c>
      <c r="W957" s="361" t="str">
        <f t="shared" ca="1" si="71"/>
        <v/>
      </c>
      <c r="X957" s="361" t="str">
        <f t="shared" ca="1" si="72"/>
        <v/>
      </c>
      <c r="Y957" s="361" t="str">
        <f t="shared" ca="1" si="73"/>
        <v/>
      </c>
      <c r="Z957" s="361" t="str">
        <f t="shared" ca="1" si="74"/>
        <v/>
      </c>
      <c r="AA957" s="483">
        <f>料單!$K$3</f>
        <v>0</v>
      </c>
      <c r="AB957" s="483" t="str">
        <f>料單!$L$3</f>
        <v>拉、KD</v>
      </c>
    </row>
    <row r="958" spans="1:28" x14ac:dyDescent="0.25">
      <c r="A958" s="174">
        <f t="shared" si="70"/>
        <v>957</v>
      </c>
      <c r="B958" s="174" t="str">
        <f ca="1">料單!$C$1</f>
        <v>2026101401</v>
      </c>
      <c r="C958" s="174">
        <f>料單!$C$2</f>
        <v>0</v>
      </c>
      <c r="D958" s="6">
        <f>板材才數分析.!B958</f>
        <v>32</v>
      </c>
      <c r="E958" s="6">
        <f>板材才數分析.!C958</f>
        <v>0</v>
      </c>
      <c r="F958" s="6">
        <f>板材才數分析.!D958</f>
        <v>32027</v>
      </c>
      <c r="G958" s="6">
        <f ca="1">板材才數分析.!E958</f>
        <v>0</v>
      </c>
      <c r="H958" s="6">
        <f ca="1">板材才數分析.!F958</f>
        <v>0</v>
      </c>
      <c r="I958" s="6" t="str">
        <f ca="1">板材才數分析.!G958</f>
        <v/>
      </c>
      <c r="J958" s="6">
        <f ca="1">板材才數分析.!H958</f>
        <v>0</v>
      </c>
      <c r="K958" s="6" t="str">
        <f ca="1">板材才數分析.!I958</f>
        <v/>
      </c>
      <c r="L958" s="6">
        <f ca="1">板材才數分析.!J958</f>
        <v>0</v>
      </c>
      <c r="M958" s="6">
        <f ca="1">板材才數分析.!K958</f>
        <v>0</v>
      </c>
      <c r="N958" s="6" t="str">
        <f ca="1">板材才數分析.!L958</f>
        <v/>
      </c>
      <c r="O958" s="6">
        <f ca="1">板材才數分析.!M958</f>
        <v>0</v>
      </c>
      <c r="P958" t="str">
        <f ca="1">表格15[[#This Row],[封邊色號]]</f>
        <v/>
      </c>
      <c r="Q958" s="174" t="str">
        <f ca="1">IF(VLOOKUP(F958,料單!$C:$P,14,FALSE)="","",VLOOKUP(F958,料單!$C:$P,14,FALSE))</f>
        <v/>
      </c>
      <c r="R958" s="174" t="str">
        <f ca="1">IF(VLOOKUP(F958,料單!$C:$Q,15,FALSE)="","",VLOOKUP(F958,料單!$C:$Q,15,FALSE))</f>
        <v/>
      </c>
      <c r="S958" s="174" t="str">
        <f ca="1">IF(VLOOKUP(F958,料單!$C:$R,16,FALSE)="","",VLOOKUP(F958,料單!$C:$R,16,FALSE))</f>
        <v/>
      </c>
      <c r="T958" s="174" t="str">
        <f ca="1">IF(VLOOKUP(F958,料單!$C:$S,17,FALSE)="","",VLOOKUP(F958,料單!$C:$S,17,FALSE))</f>
        <v/>
      </c>
      <c r="U958" s="174" t="str">
        <f ca="1">_xlfn.IFNA(VLOOKUP(VLOOKUP(F958,料單!C:T,18,FALSE),資料庫!AM:AN,2,FALSE),"A")</f>
        <v>A</v>
      </c>
      <c r="V958" s="174" t="str">
        <f ca="1">IF(VLOOKUP(F958,料單!C:U,19,FALSE)="","",VLOOKUP(F958,料單!C:U,19,FALSE))</f>
        <v/>
      </c>
      <c r="W958" s="361" t="str">
        <f t="shared" ca="1" si="71"/>
        <v/>
      </c>
      <c r="X958" s="361" t="str">
        <f t="shared" ca="1" si="72"/>
        <v/>
      </c>
      <c r="Y958" s="361" t="str">
        <f t="shared" ca="1" si="73"/>
        <v/>
      </c>
      <c r="Z958" s="361" t="str">
        <f t="shared" ca="1" si="74"/>
        <v/>
      </c>
      <c r="AA958" s="483">
        <f>料單!$K$3</f>
        <v>0</v>
      </c>
      <c r="AB958" s="483" t="str">
        <f>料單!$L$3</f>
        <v>拉、KD</v>
      </c>
    </row>
    <row r="959" spans="1:28" x14ac:dyDescent="0.25">
      <c r="A959" s="174">
        <f t="shared" si="70"/>
        <v>958</v>
      </c>
      <c r="B959" s="174" t="str">
        <f ca="1">料單!$C$1</f>
        <v>2026101401</v>
      </c>
      <c r="C959" s="174">
        <f>料單!$C$2</f>
        <v>0</v>
      </c>
      <c r="D959" s="6">
        <f>板材才數分析.!B959</f>
        <v>32</v>
      </c>
      <c r="E959" s="6">
        <f>板材才數分析.!C959</f>
        <v>0</v>
      </c>
      <c r="F959" s="6">
        <f>板材才數分析.!D959</f>
        <v>32028</v>
      </c>
      <c r="G959" s="6">
        <f ca="1">板材才數分析.!E959</f>
        <v>0</v>
      </c>
      <c r="H959" s="6">
        <f ca="1">板材才數分析.!F959</f>
        <v>0</v>
      </c>
      <c r="I959" s="6" t="str">
        <f ca="1">板材才數分析.!G959</f>
        <v/>
      </c>
      <c r="J959" s="6">
        <f ca="1">板材才數分析.!H959</f>
        <v>0</v>
      </c>
      <c r="K959" s="6" t="str">
        <f ca="1">板材才數分析.!I959</f>
        <v/>
      </c>
      <c r="L959" s="6">
        <f ca="1">板材才數分析.!J959</f>
        <v>0</v>
      </c>
      <c r="M959" s="6">
        <f ca="1">板材才數分析.!K959</f>
        <v>0</v>
      </c>
      <c r="N959" s="6" t="str">
        <f ca="1">板材才數分析.!L959</f>
        <v/>
      </c>
      <c r="O959" s="6">
        <f ca="1">板材才數分析.!M959</f>
        <v>0</v>
      </c>
      <c r="P959" t="str">
        <f ca="1">表格15[[#This Row],[封邊色號]]</f>
        <v/>
      </c>
      <c r="Q959" s="174" t="str">
        <f ca="1">IF(VLOOKUP(F959,料單!$C:$P,14,FALSE)="","",VLOOKUP(F959,料單!$C:$P,14,FALSE))</f>
        <v/>
      </c>
      <c r="R959" s="174" t="str">
        <f ca="1">IF(VLOOKUP(F959,料單!$C:$Q,15,FALSE)="","",VLOOKUP(F959,料單!$C:$Q,15,FALSE))</f>
        <v/>
      </c>
      <c r="S959" s="174" t="str">
        <f ca="1">IF(VLOOKUP(F959,料單!$C:$R,16,FALSE)="","",VLOOKUP(F959,料單!$C:$R,16,FALSE))</f>
        <v/>
      </c>
      <c r="T959" s="174" t="str">
        <f ca="1">IF(VLOOKUP(F959,料單!$C:$S,17,FALSE)="","",VLOOKUP(F959,料單!$C:$S,17,FALSE))</f>
        <v/>
      </c>
      <c r="U959" s="174" t="str">
        <f ca="1">_xlfn.IFNA(VLOOKUP(VLOOKUP(F959,料單!C:T,18,FALSE),資料庫!AM:AN,2,FALSE),"A")</f>
        <v>A</v>
      </c>
      <c r="V959" s="174" t="str">
        <f ca="1">IF(VLOOKUP(F959,料單!C:U,19,FALSE)="","",VLOOKUP(F959,料單!C:U,19,FALSE))</f>
        <v/>
      </c>
      <c r="W959" s="361" t="str">
        <f t="shared" ca="1" si="71"/>
        <v/>
      </c>
      <c r="X959" s="361" t="str">
        <f t="shared" ca="1" si="72"/>
        <v/>
      </c>
      <c r="Y959" s="361" t="str">
        <f t="shared" ca="1" si="73"/>
        <v/>
      </c>
      <c r="Z959" s="361" t="str">
        <f t="shared" ca="1" si="74"/>
        <v/>
      </c>
      <c r="AA959" s="483">
        <f>料單!$K$3</f>
        <v>0</v>
      </c>
      <c r="AB959" s="483" t="str">
        <f>料單!$L$3</f>
        <v>拉、KD</v>
      </c>
    </row>
    <row r="960" spans="1:28" x14ac:dyDescent="0.25">
      <c r="A960" s="174">
        <f t="shared" si="70"/>
        <v>959</v>
      </c>
      <c r="B960" s="174" t="str">
        <f ca="1">料單!$C$1</f>
        <v>2026101401</v>
      </c>
      <c r="C960" s="174">
        <f>料單!$C$2</f>
        <v>0</v>
      </c>
      <c r="D960" s="6">
        <f>板材才數分析.!B960</f>
        <v>32</v>
      </c>
      <c r="E960" s="6">
        <f>板材才數分析.!C960</f>
        <v>0</v>
      </c>
      <c r="F960" s="6">
        <f>板材才數分析.!D960</f>
        <v>32029</v>
      </c>
      <c r="G960" s="6">
        <f ca="1">板材才數分析.!E960</f>
        <v>0</v>
      </c>
      <c r="H960" s="6">
        <f ca="1">板材才數分析.!F960</f>
        <v>0</v>
      </c>
      <c r="I960" s="6" t="str">
        <f ca="1">板材才數分析.!G960</f>
        <v/>
      </c>
      <c r="J960" s="6">
        <f ca="1">板材才數分析.!H960</f>
        <v>0</v>
      </c>
      <c r="K960" s="6" t="str">
        <f ca="1">板材才數分析.!I960</f>
        <v/>
      </c>
      <c r="L960" s="6">
        <f ca="1">板材才數分析.!J960</f>
        <v>0</v>
      </c>
      <c r="M960" s="6">
        <f ca="1">板材才數分析.!K960</f>
        <v>0</v>
      </c>
      <c r="N960" s="6" t="str">
        <f ca="1">板材才數分析.!L960</f>
        <v/>
      </c>
      <c r="O960" s="6">
        <f ca="1">板材才數分析.!M960</f>
        <v>0</v>
      </c>
      <c r="P960" t="str">
        <f ca="1">表格15[[#This Row],[封邊色號]]</f>
        <v/>
      </c>
      <c r="Q960" s="174" t="str">
        <f ca="1">IF(VLOOKUP(F960,料單!$C:$P,14,FALSE)="","",VLOOKUP(F960,料單!$C:$P,14,FALSE))</f>
        <v/>
      </c>
      <c r="R960" s="174" t="str">
        <f ca="1">IF(VLOOKUP(F960,料單!$C:$Q,15,FALSE)="","",VLOOKUP(F960,料單!$C:$Q,15,FALSE))</f>
        <v/>
      </c>
      <c r="S960" s="174" t="str">
        <f ca="1">IF(VLOOKUP(F960,料單!$C:$R,16,FALSE)="","",VLOOKUP(F960,料單!$C:$R,16,FALSE))</f>
        <v/>
      </c>
      <c r="T960" s="174" t="str">
        <f ca="1">IF(VLOOKUP(F960,料單!$C:$S,17,FALSE)="","",VLOOKUP(F960,料單!$C:$S,17,FALSE))</f>
        <v/>
      </c>
      <c r="U960" s="174" t="str">
        <f ca="1">_xlfn.IFNA(VLOOKUP(VLOOKUP(F960,料單!C:T,18,FALSE),資料庫!AM:AN,2,FALSE),"A")</f>
        <v>A</v>
      </c>
      <c r="V960" s="174" t="str">
        <f ca="1">IF(VLOOKUP(F960,料單!C:U,19,FALSE)="","",VLOOKUP(F960,料單!C:U,19,FALSE))</f>
        <v/>
      </c>
      <c r="W960" s="361" t="str">
        <f t="shared" ca="1" si="71"/>
        <v/>
      </c>
      <c r="X960" s="361" t="str">
        <f t="shared" ca="1" si="72"/>
        <v/>
      </c>
      <c r="Y960" s="361" t="str">
        <f t="shared" ca="1" si="73"/>
        <v/>
      </c>
      <c r="Z960" s="361" t="str">
        <f t="shared" ca="1" si="74"/>
        <v/>
      </c>
      <c r="AA960" s="483">
        <f>料單!$K$3</f>
        <v>0</v>
      </c>
      <c r="AB960" s="483" t="str">
        <f>料單!$L$3</f>
        <v>拉、KD</v>
      </c>
    </row>
    <row r="961" spans="1:28" s="242" customFormat="1" x14ac:dyDescent="0.25">
      <c r="A961" s="174">
        <f t="shared" si="70"/>
        <v>960</v>
      </c>
      <c r="B961" s="241" t="str">
        <f ca="1">料單!$C$1</f>
        <v>2026101401</v>
      </c>
      <c r="C961" s="241">
        <f>料單!$C$2</f>
        <v>0</v>
      </c>
      <c r="D961" s="245">
        <f>板材才數分析.!B961</f>
        <v>32</v>
      </c>
      <c r="E961" s="245">
        <f>板材才數分析.!C961</f>
        <v>0</v>
      </c>
      <c r="F961" s="245">
        <f>板材才數分析.!D961</f>
        <v>32030</v>
      </c>
      <c r="G961" s="245">
        <f ca="1">板材才數分析.!E961</f>
        <v>0</v>
      </c>
      <c r="H961" s="245">
        <f ca="1">板材才數分析.!F961</f>
        <v>0</v>
      </c>
      <c r="I961" s="245" t="str">
        <f ca="1">板材才數分析.!G961</f>
        <v/>
      </c>
      <c r="J961" s="245">
        <f ca="1">板材才數分析.!H961</f>
        <v>0</v>
      </c>
      <c r="K961" s="245" t="str">
        <f ca="1">板材才數分析.!I961</f>
        <v/>
      </c>
      <c r="L961" s="245">
        <f ca="1">板材才數分析.!J961</f>
        <v>0</v>
      </c>
      <c r="M961" s="245">
        <f ca="1">板材才數分析.!K961</f>
        <v>0</v>
      </c>
      <c r="N961" s="245" t="str">
        <f ca="1">板材才數分析.!L961</f>
        <v/>
      </c>
      <c r="O961" s="245">
        <f ca="1">板材才數分析.!M961</f>
        <v>0</v>
      </c>
      <c r="P961" t="str">
        <f ca="1">表格15[[#This Row],[封邊色號]]</f>
        <v/>
      </c>
      <c r="Q961" s="174" t="str">
        <f ca="1">IF(VLOOKUP(F961,料單!$C:$P,14,FALSE)="","",VLOOKUP(F961,料單!$C:$P,14,FALSE))</f>
        <v/>
      </c>
      <c r="R961" s="174" t="str">
        <f ca="1">IF(VLOOKUP(F961,料單!$C:$Q,15,FALSE)="","",VLOOKUP(F961,料單!$C:$Q,15,FALSE))</f>
        <v/>
      </c>
      <c r="S961" s="174" t="str">
        <f ca="1">IF(VLOOKUP(F961,料單!$C:$R,16,FALSE)="","",VLOOKUP(F961,料單!$C:$R,16,FALSE))</f>
        <v/>
      </c>
      <c r="T961" s="174" t="str">
        <f ca="1">IF(VLOOKUP(F961,料單!$C:$S,17,FALSE)="","",VLOOKUP(F961,料單!$C:$S,17,FALSE))</f>
        <v/>
      </c>
      <c r="U961" s="174" t="str">
        <f ca="1">_xlfn.IFNA(VLOOKUP(VLOOKUP(F961,料單!C:T,18,FALSE),資料庫!AM:AN,2,FALSE),"A")</f>
        <v>A</v>
      </c>
      <c r="V961" s="174" t="str">
        <f ca="1">IF(VLOOKUP(F961,料單!C:U,19,FALSE)="","",VLOOKUP(F961,料單!C:U,19,FALSE))</f>
        <v/>
      </c>
      <c r="W961" s="375" t="str">
        <f t="shared" ca="1" si="71"/>
        <v/>
      </c>
      <c r="X961" s="361" t="str">
        <f t="shared" ca="1" si="72"/>
        <v/>
      </c>
      <c r="Y961" s="375" t="str">
        <f t="shared" ca="1" si="73"/>
        <v/>
      </c>
      <c r="Z961" s="375" t="str">
        <f t="shared" ca="1" si="74"/>
        <v/>
      </c>
      <c r="AA961" s="483">
        <f>料單!$K$3</f>
        <v>0</v>
      </c>
      <c r="AB961" s="483" t="str">
        <f>料單!$L$3</f>
        <v>拉、KD</v>
      </c>
    </row>
    <row r="962" spans="1:28" x14ac:dyDescent="0.25">
      <c r="A962" s="174">
        <f t="shared" si="70"/>
        <v>961</v>
      </c>
      <c r="B962" s="174" t="str">
        <f ca="1">料單!$C$1</f>
        <v>2026101401</v>
      </c>
      <c r="C962" s="174">
        <f>料單!$C$2</f>
        <v>0</v>
      </c>
      <c r="D962" s="6">
        <f>板材才數分析.!B962</f>
        <v>33</v>
      </c>
      <c r="E962" s="6">
        <f>板材才數分析.!C962</f>
        <v>0</v>
      </c>
      <c r="F962" s="6">
        <f>板材才數分析.!D962</f>
        <v>33001</v>
      </c>
      <c r="G962" s="6" t="str">
        <f ca="1">板材才數分析.!E962</f>
        <v>頂板</v>
      </c>
      <c r="H962" s="6">
        <f ca="1">板材才數分析.!F962</f>
        <v>-36</v>
      </c>
      <c r="I962" s="6" t="str">
        <f ca="1">板材才數分析.!G962</f>
        <v>AA</v>
      </c>
      <c r="J962" s="6">
        <f ca="1">板材才數分析.!H962</f>
        <v>0</v>
      </c>
      <c r="K962" s="6" t="str">
        <f ca="1">板材才數分析.!I962</f>
        <v/>
      </c>
      <c r="L962" s="6">
        <f ca="1">板材才數分析.!J962</f>
        <v>18</v>
      </c>
      <c r="M962" s="6">
        <f ca="1">板材才數分析.!K962</f>
        <v>0</v>
      </c>
      <c r="N962" s="6" t="str">
        <f ca="1">板材才數分析.!L962</f>
        <v/>
      </c>
      <c r="O962" s="6">
        <f ca="1">板材才數分析.!M962</f>
        <v>0</v>
      </c>
      <c r="P962" t="str">
        <f ca="1">表格15[[#This Row],[封邊色號]]</f>
        <v/>
      </c>
      <c r="Q962" s="174" t="str">
        <f ca="1">IF(VLOOKUP(F962,料單!$C:$P,14,FALSE)="","",VLOOKUP(F962,料單!$C:$P,14,FALSE))</f>
        <v>背板溝</v>
      </c>
      <c r="R962" s="174" t="str">
        <f ca="1">IF(VLOOKUP(F962,料單!$C:$Q,15,FALSE)="","",VLOOKUP(F962,料單!$C:$Q,15,FALSE))</f>
        <v>側</v>
      </c>
      <c r="S962" s="174" t="str">
        <f ca="1">IF(VLOOKUP(F962,料單!$C:$R,16,FALSE)="","",VLOOKUP(F962,料單!$C:$R,16,FALSE))</f>
        <v/>
      </c>
      <c r="T962" s="174" t="str">
        <f ca="1">IF(VLOOKUP(F962,料單!$C:$S,17,FALSE)="","",VLOOKUP(F962,料單!$C:$S,17,FALSE))</f>
        <v/>
      </c>
      <c r="U962" s="174" t="str">
        <f ca="1">_xlfn.IFNA(VLOOKUP(VLOOKUP(F962,料單!C:T,18,FALSE),資料庫!AM:AN,2,FALSE),"A")</f>
        <v>A</v>
      </c>
      <c r="V962" s="174">
        <f ca="1">IF(VLOOKUP(F962,料單!C:U,19,FALSE)="","",VLOOKUP(F962,料單!C:U,19,FALSE))</f>
        <v>1</v>
      </c>
      <c r="W962" s="361" t="str">
        <f t="shared" ca="1" si="71"/>
        <v>A</v>
      </c>
      <c r="X962" s="361" t="str">
        <f t="shared" ca="1" si="72"/>
        <v>A</v>
      </c>
      <c r="Y962" s="361" t="str">
        <f t="shared" ca="1" si="73"/>
        <v/>
      </c>
      <c r="Z962" s="361" t="str">
        <f t="shared" ca="1" si="74"/>
        <v/>
      </c>
      <c r="AA962" s="483">
        <f>料單!$K$3</f>
        <v>0</v>
      </c>
      <c r="AB962" s="483" t="str">
        <f>料單!$L$3</f>
        <v>拉、KD</v>
      </c>
    </row>
    <row r="963" spans="1:28" x14ac:dyDescent="0.25">
      <c r="A963" s="174">
        <f t="shared" ref="A963:A1026" si="75">ROW(A962)</f>
        <v>962</v>
      </c>
      <c r="B963" s="174" t="str">
        <f ca="1">料單!$C$1</f>
        <v>2026101401</v>
      </c>
      <c r="C963" s="174">
        <f>料單!$C$2</f>
        <v>0</v>
      </c>
      <c r="D963" s="6">
        <f>板材才數分析.!B963</f>
        <v>33</v>
      </c>
      <c r="E963" s="6">
        <f>板材才數分析.!C963</f>
        <v>0</v>
      </c>
      <c r="F963" s="6">
        <f>板材才數分析.!D963</f>
        <v>33002</v>
      </c>
      <c r="G963" s="6" t="str">
        <f ca="1">板材才數分析.!E963</f>
        <v>底板</v>
      </c>
      <c r="H963" s="6">
        <f ca="1">板材才數分析.!F963</f>
        <v>-36</v>
      </c>
      <c r="I963" s="6" t="str">
        <f ca="1">板材才數分析.!G963</f>
        <v>AA</v>
      </c>
      <c r="J963" s="6">
        <f ca="1">板材才數分析.!H963</f>
        <v>0</v>
      </c>
      <c r="K963" s="6" t="str">
        <f ca="1">板材才數分析.!I963</f>
        <v/>
      </c>
      <c r="L963" s="6">
        <f ca="1">板材才數分析.!J963</f>
        <v>18</v>
      </c>
      <c r="M963" s="6">
        <f ca="1">板材才數分析.!K963</f>
        <v>0</v>
      </c>
      <c r="N963" s="6" t="str">
        <f ca="1">板材才數分析.!L963</f>
        <v/>
      </c>
      <c r="O963" s="6">
        <f ca="1">板材才數分析.!M963</f>
        <v>0</v>
      </c>
      <c r="P963" t="str">
        <f ca="1">表格15[[#This Row],[封邊色號]]</f>
        <v/>
      </c>
      <c r="Q963" s="174" t="str">
        <f ca="1">IF(VLOOKUP(F963,料單!$C:$P,14,FALSE)="","",VLOOKUP(F963,料單!$C:$P,14,FALSE))</f>
        <v>背板溝</v>
      </c>
      <c r="R963" s="174" t="str">
        <f ca="1">IF(VLOOKUP(F963,料單!$C:$Q,15,FALSE)="","",VLOOKUP(F963,料單!$C:$Q,15,FALSE))</f>
        <v>側</v>
      </c>
      <c r="S963" s="174" t="str">
        <f ca="1">IF(VLOOKUP(F963,料單!$C:$R,16,FALSE)="","",VLOOKUP(F963,料單!$C:$R,16,FALSE))</f>
        <v/>
      </c>
      <c r="T963" s="174" t="str">
        <f ca="1">IF(VLOOKUP(F963,料單!$C:$S,17,FALSE)="","",VLOOKUP(F963,料單!$C:$S,17,FALSE))</f>
        <v/>
      </c>
      <c r="U963" s="174" t="str">
        <f ca="1">_xlfn.IFNA(VLOOKUP(VLOOKUP(F963,料單!C:T,18,FALSE),資料庫!AM:AN,2,FALSE),"A")</f>
        <v>A</v>
      </c>
      <c r="V963" s="174">
        <f ca="1">IF(VLOOKUP(F963,料單!C:U,19,FALSE)="","",VLOOKUP(F963,料單!C:U,19,FALSE))</f>
        <v>1</v>
      </c>
      <c r="W963" s="361" t="str">
        <f t="shared" ref="W963:W1026" ca="1" si="76">IF(LEFT($I963,1)="0","",LEFT($I963,1))</f>
        <v>A</v>
      </c>
      <c r="X963" s="361" t="str">
        <f t="shared" ref="X963:X1026" ca="1" si="77">IF(EXACT(I963, "AA"), "A", IF(EXACT(I963, "A"), "  ", ""))</f>
        <v>A</v>
      </c>
      <c r="Y963" s="361" t="str">
        <f t="shared" ref="Y963:Y1026" ca="1" si="78">IF(LEFT($K963,1)="0","",LEFT($K963,1))</f>
        <v/>
      </c>
      <c r="Z963" s="361" t="str">
        <f t="shared" ref="Z963:Z1026" ca="1" si="79">IF(RIGHT($K963,1)="0","",RIGHT($K963,1))</f>
        <v/>
      </c>
      <c r="AA963" s="483">
        <f>料單!$K$3</f>
        <v>0</v>
      </c>
      <c r="AB963" s="483" t="str">
        <f>料單!$L$3</f>
        <v>拉、KD</v>
      </c>
    </row>
    <row r="964" spans="1:28" x14ac:dyDescent="0.25">
      <c r="A964" s="174">
        <f t="shared" si="75"/>
        <v>963</v>
      </c>
      <c r="B964" s="174" t="str">
        <f ca="1">料單!$C$1</f>
        <v>2026101401</v>
      </c>
      <c r="C964" s="174">
        <f>料單!$C$2</f>
        <v>0</v>
      </c>
      <c r="D964" s="6">
        <f>板材才數分析.!B964</f>
        <v>33</v>
      </c>
      <c r="E964" s="6">
        <f>板材才數分析.!C964</f>
        <v>0</v>
      </c>
      <c r="F964" s="6">
        <f>板材才數分析.!D964</f>
        <v>33003</v>
      </c>
      <c r="G964" s="6" t="str">
        <f ca="1">板材才數分析.!E964</f>
        <v>左側板</v>
      </c>
      <c r="H964" s="6">
        <f ca="1">板材才數分析.!F964</f>
        <v>0</v>
      </c>
      <c r="I964" s="6" t="str">
        <f ca="1">板材才數分析.!G964</f>
        <v>AA</v>
      </c>
      <c r="J964" s="6">
        <f ca="1">板材才數分析.!H964</f>
        <v>0</v>
      </c>
      <c r="K964" s="6" t="str">
        <f ca="1">板材才數分析.!I964</f>
        <v>AA</v>
      </c>
      <c r="L964" s="6">
        <f ca="1">板材才數分析.!J964</f>
        <v>18</v>
      </c>
      <c r="M964" s="6">
        <f ca="1">板材才數分析.!K964</f>
        <v>0</v>
      </c>
      <c r="N964" s="6" t="str">
        <f ca="1">板材才數分析.!L964</f>
        <v/>
      </c>
      <c r="O964" s="6">
        <f ca="1">板材才數分析.!M964</f>
        <v>0</v>
      </c>
      <c r="P964" t="str">
        <f ca="1">表格15[[#This Row],[封邊色號]]</f>
        <v/>
      </c>
      <c r="Q964" s="174" t="str">
        <f ca="1">IF(VLOOKUP(F964,料單!$C:$P,14,FALSE)="","",VLOOKUP(F964,料單!$C:$P,14,FALSE))</f>
        <v>背板溝</v>
      </c>
      <c r="R964" s="174" t="str">
        <f ca="1">IF(VLOOKUP(F964,料單!$C:$Q,15,FALSE)="","",VLOOKUP(F964,料單!$C:$Q,15,FALSE))</f>
        <v>面</v>
      </c>
      <c r="S964" s="174" t="str">
        <f ca="1">IF(VLOOKUP(F964,料單!$C:$R,16,FALSE)="","",VLOOKUP(F964,料單!$C:$R,16,FALSE))</f>
        <v>排</v>
      </c>
      <c r="T964" s="174" t="str">
        <f ca="1">IF(VLOOKUP(F964,料單!$C:$S,17,FALSE)="","",VLOOKUP(F964,料單!$C:$S,17,FALSE))</f>
        <v/>
      </c>
      <c r="U964" s="174" t="str">
        <f ca="1">_xlfn.IFNA(VLOOKUP(VLOOKUP(F964,料單!C:T,18,FALSE),資料庫!AM:AN,2,FALSE),"A")</f>
        <v>A</v>
      </c>
      <c r="V964" s="174">
        <f ca="1">IF(VLOOKUP(F964,料單!C:U,19,FALSE)="","",VLOOKUP(F964,料單!C:U,19,FALSE))</f>
        <v>1</v>
      </c>
      <c r="W964" s="361" t="str">
        <f t="shared" ca="1" si="76"/>
        <v>A</v>
      </c>
      <c r="X964" s="361" t="str">
        <f t="shared" ca="1" si="77"/>
        <v>A</v>
      </c>
      <c r="Y964" s="361" t="str">
        <f t="shared" ca="1" si="78"/>
        <v>A</v>
      </c>
      <c r="Z964" s="361" t="str">
        <f t="shared" ca="1" si="79"/>
        <v>A</v>
      </c>
      <c r="AA964" s="483">
        <f>料單!$K$3</f>
        <v>0</v>
      </c>
      <c r="AB964" s="483" t="str">
        <f>料單!$L$3</f>
        <v>拉、KD</v>
      </c>
    </row>
    <row r="965" spans="1:28" x14ac:dyDescent="0.25">
      <c r="A965" s="174">
        <f t="shared" si="75"/>
        <v>964</v>
      </c>
      <c r="B965" s="174" t="str">
        <f ca="1">料單!$C$1</f>
        <v>2026101401</v>
      </c>
      <c r="C965" s="174">
        <f>料單!$C$2</f>
        <v>0</v>
      </c>
      <c r="D965" s="6">
        <f>板材才數分析.!B965</f>
        <v>33</v>
      </c>
      <c r="E965" s="6">
        <f>板材才數分析.!C965</f>
        <v>0</v>
      </c>
      <c r="F965" s="6">
        <f>板材才數分析.!D965</f>
        <v>33004</v>
      </c>
      <c r="G965" s="6" t="str">
        <f ca="1">板材才數分析.!E965</f>
        <v>右側板</v>
      </c>
      <c r="H965" s="6">
        <f ca="1">板材才數分析.!F965</f>
        <v>0</v>
      </c>
      <c r="I965" s="6" t="str">
        <f ca="1">板材才數分析.!G965</f>
        <v>AA</v>
      </c>
      <c r="J965" s="6">
        <f ca="1">板材才數分析.!H965</f>
        <v>0</v>
      </c>
      <c r="K965" s="6" t="str">
        <f ca="1">板材才數分析.!I965</f>
        <v>AA</v>
      </c>
      <c r="L965" s="6">
        <f ca="1">板材才數分析.!J965</f>
        <v>18</v>
      </c>
      <c r="M965" s="6">
        <f ca="1">板材才數分析.!K965</f>
        <v>0</v>
      </c>
      <c r="N965" s="6" t="str">
        <f ca="1">板材才數分析.!L965</f>
        <v/>
      </c>
      <c r="O965" s="6">
        <f ca="1">板材才數分析.!M965</f>
        <v>0</v>
      </c>
      <c r="P965" t="str">
        <f ca="1">表格15[[#This Row],[封邊色號]]</f>
        <v/>
      </c>
      <c r="Q965" s="174" t="str">
        <f ca="1">IF(VLOOKUP(F965,料單!$C:$P,14,FALSE)="","",VLOOKUP(F965,料單!$C:$P,14,FALSE))</f>
        <v>背板溝</v>
      </c>
      <c r="R965" s="174" t="str">
        <f ca="1">IF(VLOOKUP(F965,料單!$C:$Q,15,FALSE)="","",VLOOKUP(F965,料單!$C:$Q,15,FALSE))</f>
        <v>面</v>
      </c>
      <c r="S965" s="174" t="str">
        <f ca="1">IF(VLOOKUP(F965,料單!$C:$R,16,FALSE)="","",VLOOKUP(F965,料單!$C:$R,16,FALSE))</f>
        <v>排</v>
      </c>
      <c r="T965" s="174" t="str">
        <f ca="1">IF(VLOOKUP(F965,料單!$C:$S,17,FALSE)="","",VLOOKUP(F965,料單!$C:$S,17,FALSE))</f>
        <v/>
      </c>
      <c r="U965" s="174" t="str">
        <f ca="1">_xlfn.IFNA(VLOOKUP(VLOOKUP(F965,料單!C:T,18,FALSE),資料庫!AM:AN,2,FALSE),"A")</f>
        <v>A</v>
      </c>
      <c r="V965" s="174">
        <f ca="1">IF(VLOOKUP(F965,料單!C:U,19,FALSE)="","",VLOOKUP(F965,料單!C:U,19,FALSE))</f>
        <v>1</v>
      </c>
      <c r="W965" s="361" t="str">
        <f t="shared" ca="1" si="76"/>
        <v>A</v>
      </c>
      <c r="X965" s="361" t="str">
        <f t="shared" ca="1" si="77"/>
        <v>A</v>
      </c>
      <c r="Y965" s="361" t="str">
        <f t="shared" ca="1" si="78"/>
        <v>A</v>
      </c>
      <c r="Z965" s="361" t="str">
        <f t="shared" ca="1" si="79"/>
        <v>A</v>
      </c>
      <c r="AA965" s="483">
        <f>料單!$K$3</f>
        <v>0</v>
      </c>
      <c r="AB965" s="483" t="str">
        <f>料單!$L$3</f>
        <v>拉、KD</v>
      </c>
    </row>
    <row r="966" spans="1:28" x14ac:dyDescent="0.25">
      <c r="A966" s="174">
        <f t="shared" si="75"/>
        <v>965</v>
      </c>
      <c r="B966" s="174" t="str">
        <f ca="1">料單!$C$1</f>
        <v>2026101401</v>
      </c>
      <c r="C966" s="174">
        <f>料單!$C$2</f>
        <v>0</v>
      </c>
      <c r="D966" s="6">
        <f>板材才數分析.!B966</f>
        <v>33</v>
      </c>
      <c r="E966" s="6">
        <f>板材才數分析.!C966</f>
        <v>0</v>
      </c>
      <c r="F966" s="6">
        <f>板材才數分析.!D966</f>
        <v>33005</v>
      </c>
      <c r="G966" s="6" t="str">
        <f ca="1">板材才數分析.!E966</f>
        <v>背板</v>
      </c>
      <c r="H966" s="6">
        <f ca="1">板材才數分析.!F966</f>
        <v>-22</v>
      </c>
      <c r="I966" s="6" t="str">
        <f ca="1">板材才數分析.!G966</f>
        <v/>
      </c>
      <c r="J966" s="6">
        <f ca="1">板材才數分析.!H966</f>
        <v>-22</v>
      </c>
      <c r="K966" s="6" t="str">
        <f ca="1">板材才數分析.!I966</f>
        <v/>
      </c>
      <c r="L966" s="6">
        <f ca="1">板材才數分析.!J966</f>
        <v>4</v>
      </c>
      <c r="M966" s="6">
        <f ca="1">板材才數分析.!K966</f>
        <v>0</v>
      </c>
      <c r="N966" s="6" t="str">
        <f ca="1">板材才數分析.!L966</f>
        <v/>
      </c>
      <c r="O966" s="6">
        <f ca="1">板材才數分析.!M966</f>
        <v>0</v>
      </c>
      <c r="P966" t="str">
        <f ca="1">表格15[[#This Row],[封邊色號]]</f>
        <v/>
      </c>
      <c r="Q966" s="174" t="str">
        <f ca="1">IF(VLOOKUP(F966,料單!$C:$P,14,FALSE)="","",VLOOKUP(F966,料單!$C:$P,14,FALSE))</f>
        <v/>
      </c>
      <c r="R966" s="174" t="str">
        <f ca="1">IF(VLOOKUP(F966,料單!$C:$Q,15,FALSE)="","",VLOOKUP(F966,料單!$C:$Q,15,FALSE))</f>
        <v/>
      </c>
      <c r="S966" s="174" t="str">
        <f ca="1">IF(VLOOKUP(F966,料單!$C:$R,16,FALSE)="","",VLOOKUP(F966,料單!$C:$R,16,FALSE))</f>
        <v/>
      </c>
      <c r="T966" s="174" t="str">
        <f ca="1">IF(VLOOKUP(F966,料單!$C:$S,17,FALSE)="","",VLOOKUP(F966,料單!$C:$S,17,FALSE))</f>
        <v/>
      </c>
      <c r="U966" s="174" t="str">
        <f ca="1">_xlfn.IFNA(VLOOKUP(VLOOKUP(F966,料單!C:T,18,FALSE),資料庫!AM:AN,2,FALSE),"A")</f>
        <v>A</v>
      </c>
      <c r="V966" s="174">
        <f ca="1">IF(VLOOKUP(F966,料單!C:U,19,FALSE)="","",VLOOKUP(F966,料單!C:U,19,FALSE))</f>
        <v>1</v>
      </c>
      <c r="W966" s="361" t="str">
        <f t="shared" ca="1" si="76"/>
        <v/>
      </c>
      <c r="X966" s="361" t="str">
        <f t="shared" ca="1" si="77"/>
        <v/>
      </c>
      <c r="Y966" s="361" t="str">
        <f t="shared" ca="1" si="78"/>
        <v/>
      </c>
      <c r="Z966" s="361" t="str">
        <f t="shared" ca="1" si="79"/>
        <v/>
      </c>
      <c r="AA966" s="483">
        <f>料單!$K$3</f>
        <v>0</v>
      </c>
      <c r="AB966" s="483" t="str">
        <f>料單!$L$3</f>
        <v>拉、KD</v>
      </c>
    </row>
    <row r="967" spans="1:28" x14ac:dyDescent="0.25">
      <c r="A967" s="174">
        <f t="shared" si="75"/>
        <v>966</v>
      </c>
      <c r="B967" s="174" t="str">
        <f ca="1">料單!$C$1</f>
        <v>2026101401</v>
      </c>
      <c r="C967" s="174">
        <f>料單!$C$2</f>
        <v>0</v>
      </c>
      <c r="D967" s="6">
        <f>板材才數分析.!B967</f>
        <v>33</v>
      </c>
      <c r="E967" s="6">
        <f>板材才數分析.!C967</f>
        <v>0</v>
      </c>
      <c r="F967" s="6">
        <f>板材才數分析.!D967</f>
        <v>33006</v>
      </c>
      <c r="G967" s="6" t="str">
        <f ca="1">板材才數分析.!E967</f>
        <v>背拉桿</v>
      </c>
      <c r="H967" s="6">
        <f ca="1">板材才數分析.!F967</f>
        <v>-36</v>
      </c>
      <c r="I967" s="6" t="str">
        <f ca="1">板材才數分析.!G967</f>
        <v>AA</v>
      </c>
      <c r="J967" s="6">
        <f ca="1">板材才數分析.!H967</f>
        <v>120</v>
      </c>
      <c r="K967" s="6" t="str">
        <f ca="1">板材才數分析.!I967</f>
        <v/>
      </c>
      <c r="L967" s="6">
        <f ca="1">板材才數分析.!J967</f>
        <v>18</v>
      </c>
      <c r="M967" s="6">
        <f ca="1">板材才數分析.!K967</f>
        <v>0</v>
      </c>
      <c r="N967" s="6" t="str">
        <f ca="1">板材才數分析.!L967</f>
        <v/>
      </c>
      <c r="O967" s="6">
        <f ca="1">板材才數分析.!M967</f>
        <v>0</v>
      </c>
      <c r="P967" t="str">
        <f ca="1">表格15[[#This Row],[封邊色號]]</f>
        <v/>
      </c>
      <c r="Q967" s="174" t="str">
        <f ca="1">IF(VLOOKUP(F967,料單!$C:$P,14,FALSE)="","",VLOOKUP(F967,料單!$C:$P,14,FALSE))</f>
        <v/>
      </c>
      <c r="R967" s="174" t="str">
        <f ca="1">IF(VLOOKUP(F967,料單!$C:$Q,15,FALSE)="","",VLOOKUP(F967,料單!$C:$Q,15,FALSE))</f>
        <v>側</v>
      </c>
      <c r="S967" s="174" t="str">
        <f ca="1">IF(VLOOKUP(F967,料單!$C:$R,16,FALSE)="","",VLOOKUP(F967,料單!$C:$R,16,FALSE))</f>
        <v/>
      </c>
      <c r="T967" s="174" t="str">
        <f ca="1">IF(VLOOKUP(F967,料單!$C:$S,17,FALSE)="","",VLOOKUP(F967,料單!$C:$S,17,FALSE))</f>
        <v/>
      </c>
      <c r="U967" s="174" t="str">
        <f ca="1">_xlfn.IFNA(VLOOKUP(VLOOKUP(F967,料單!C:T,18,FALSE),資料庫!AM:AN,2,FALSE),"A")</f>
        <v>A</v>
      </c>
      <c r="V967" s="174">
        <f ca="1">IF(VLOOKUP(F967,料單!C:U,19,FALSE)="","",VLOOKUP(F967,料單!C:U,19,FALSE))</f>
        <v>1</v>
      </c>
      <c r="W967" s="361" t="str">
        <f t="shared" ca="1" si="76"/>
        <v>A</v>
      </c>
      <c r="X967" s="361" t="str">
        <f t="shared" ca="1" si="77"/>
        <v>A</v>
      </c>
      <c r="Y967" s="361" t="str">
        <f t="shared" ca="1" si="78"/>
        <v/>
      </c>
      <c r="Z967" s="361" t="str">
        <f t="shared" ca="1" si="79"/>
        <v/>
      </c>
      <c r="AA967" s="483">
        <f>料單!$K$3</f>
        <v>0</v>
      </c>
      <c r="AB967" s="483" t="str">
        <f>料單!$L$3</f>
        <v>拉、KD</v>
      </c>
    </row>
    <row r="968" spans="1:28" x14ac:dyDescent="0.25">
      <c r="A968" s="174">
        <f t="shared" si="75"/>
        <v>967</v>
      </c>
      <c r="B968" s="174" t="str">
        <f ca="1">料單!$C$1</f>
        <v>2026101401</v>
      </c>
      <c r="C968" s="174">
        <f>料單!$C$2</f>
        <v>0</v>
      </c>
      <c r="D968" s="6">
        <f>板材才數分析.!B968</f>
        <v>33</v>
      </c>
      <c r="E968" s="6">
        <f>板材才數分析.!C968</f>
        <v>0</v>
      </c>
      <c r="F968" s="6">
        <f>板材才數分析.!D968</f>
        <v>33007</v>
      </c>
      <c r="G968" s="6" t="str">
        <f ca="1">板材才數分析.!E968</f>
        <v>活隔</v>
      </c>
      <c r="H968" s="6">
        <f ca="1">板材才數分析.!F968</f>
        <v>0</v>
      </c>
      <c r="I968" s="6" t="str">
        <f ca="1">板材才數分析.!G968</f>
        <v>AA</v>
      </c>
      <c r="J968" s="6">
        <f ca="1">板材才數分析.!H968</f>
        <v>-32</v>
      </c>
      <c r="K968" s="6" t="str">
        <f ca="1">板材才數分析.!I968</f>
        <v>AA</v>
      </c>
      <c r="L968" s="6">
        <f ca="1">板材才數分析.!J968</f>
        <v>18</v>
      </c>
      <c r="M968" s="6">
        <f ca="1">板材才數分析.!K968</f>
        <v>0</v>
      </c>
      <c r="N968" s="6" t="str">
        <f ca="1">板材才數分析.!L968</f>
        <v/>
      </c>
      <c r="O968" s="6">
        <f ca="1">板材才數分析.!M968</f>
        <v>0</v>
      </c>
      <c r="P968" t="str">
        <f ca="1">表格15[[#This Row],[封邊色號]]</f>
        <v/>
      </c>
      <c r="Q968" s="174" t="str">
        <f ca="1">IF(VLOOKUP(F968,料單!$C:$P,14,FALSE)="","",VLOOKUP(F968,料單!$C:$P,14,FALSE))</f>
        <v/>
      </c>
      <c r="R968" s="174" t="str">
        <f ca="1">IF(VLOOKUP(F968,料單!$C:$Q,15,FALSE)="","",VLOOKUP(F968,料單!$C:$Q,15,FALSE))</f>
        <v/>
      </c>
      <c r="S968" s="174" t="str">
        <f ca="1">IF(VLOOKUP(F968,料單!$C:$R,16,FALSE)="","",VLOOKUP(F968,料單!$C:$R,16,FALSE))</f>
        <v/>
      </c>
      <c r="T968" s="174" t="str">
        <f ca="1">IF(VLOOKUP(F968,料單!$C:$S,17,FALSE)="","",VLOOKUP(F968,料單!$C:$S,17,FALSE))</f>
        <v/>
      </c>
      <c r="U968" s="174" t="str">
        <f ca="1">_xlfn.IFNA(VLOOKUP(VLOOKUP(F968,料單!C:T,18,FALSE),資料庫!AM:AN,2,FALSE),"A")</f>
        <v>A</v>
      </c>
      <c r="V968" s="174">
        <f ca="1">IF(VLOOKUP(F968,料單!C:U,19,FALSE)="","",VLOOKUP(F968,料單!C:U,19,FALSE))</f>
        <v>1</v>
      </c>
      <c r="W968" s="361" t="str">
        <f t="shared" ca="1" si="76"/>
        <v>A</v>
      </c>
      <c r="X968" s="361" t="str">
        <f t="shared" ca="1" si="77"/>
        <v>A</v>
      </c>
      <c r="Y968" s="361" t="str">
        <f t="shared" ca="1" si="78"/>
        <v>A</v>
      </c>
      <c r="Z968" s="361" t="str">
        <f t="shared" ca="1" si="79"/>
        <v>A</v>
      </c>
      <c r="AA968" s="483">
        <f>料單!$K$3</f>
        <v>0</v>
      </c>
      <c r="AB968" s="483" t="str">
        <f>料單!$L$3</f>
        <v>拉、KD</v>
      </c>
    </row>
    <row r="969" spans="1:28" x14ac:dyDescent="0.25">
      <c r="A969" s="174">
        <f t="shared" si="75"/>
        <v>968</v>
      </c>
      <c r="B969" s="174" t="str">
        <f ca="1">料單!$C$1</f>
        <v>2026101401</v>
      </c>
      <c r="C969" s="174">
        <f>料單!$C$2</f>
        <v>0</v>
      </c>
      <c r="D969" s="6">
        <f>板材才數分析.!B969</f>
        <v>33</v>
      </c>
      <c r="E969" s="6">
        <f>板材才數分析.!C969</f>
        <v>0</v>
      </c>
      <c r="F969" s="6">
        <f>板材才數分析.!D969</f>
        <v>33008</v>
      </c>
      <c r="G969" s="6" t="str">
        <f ca="1">板材才數分析.!E969</f>
        <v>固隔</v>
      </c>
      <c r="H969" s="6">
        <f ca="1">板材才數分析.!F969</f>
        <v>0</v>
      </c>
      <c r="I969" s="6" t="str">
        <f ca="1">板材才數分析.!G969</f>
        <v>AA</v>
      </c>
      <c r="J969" s="6">
        <f ca="1">板材才數分析.!H969</f>
        <v>-22</v>
      </c>
      <c r="K969" s="6" t="str">
        <f ca="1">板材才數分析.!I969</f>
        <v/>
      </c>
      <c r="L969" s="6">
        <f ca="1">板材才數分析.!J969</f>
        <v>18</v>
      </c>
      <c r="M969" s="6">
        <f ca="1">板材才數分析.!K969</f>
        <v>0</v>
      </c>
      <c r="N969" s="6" t="str">
        <f ca="1">板材才數分析.!L969</f>
        <v/>
      </c>
      <c r="O969" s="6">
        <f ca="1">板材才數分析.!M969</f>
        <v>0</v>
      </c>
      <c r="P969" t="str">
        <f ca="1">表格15[[#This Row],[封邊色號]]</f>
        <v/>
      </c>
      <c r="Q969" s="174" t="str">
        <f ca="1">IF(VLOOKUP(F969,料單!$C:$P,14,FALSE)="","",VLOOKUP(F969,料單!$C:$P,14,FALSE))</f>
        <v/>
      </c>
      <c r="R969" s="174" t="str">
        <f ca="1">IF(VLOOKUP(F969,料單!$C:$Q,15,FALSE)="","",VLOOKUP(F969,料單!$C:$Q,15,FALSE))</f>
        <v>固</v>
      </c>
      <c r="S969" s="174" t="str">
        <f ca="1">IF(VLOOKUP(F969,料單!$C:$R,16,FALSE)="","",VLOOKUP(F969,料單!$C:$R,16,FALSE))</f>
        <v/>
      </c>
      <c r="T969" s="174" t="str">
        <f ca="1">IF(VLOOKUP(F969,料單!$C:$S,17,FALSE)="","",VLOOKUP(F969,料單!$C:$S,17,FALSE))</f>
        <v/>
      </c>
      <c r="U969" s="174" t="str">
        <f ca="1">_xlfn.IFNA(VLOOKUP(VLOOKUP(F969,料單!C:T,18,FALSE),資料庫!AM:AN,2,FALSE),"A")</f>
        <v>A</v>
      </c>
      <c r="V969" s="174">
        <f ca="1">IF(VLOOKUP(F969,料單!C:U,19,FALSE)="","",VLOOKUP(F969,料單!C:U,19,FALSE))</f>
        <v>1</v>
      </c>
      <c r="W969" s="361" t="str">
        <f t="shared" ca="1" si="76"/>
        <v>A</v>
      </c>
      <c r="X969" s="361" t="str">
        <f t="shared" ca="1" si="77"/>
        <v>A</v>
      </c>
      <c r="Y969" s="361" t="str">
        <f t="shared" ca="1" si="78"/>
        <v/>
      </c>
      <c r="Z969" s="361" t="str">
        <f t="shared" ca="1" si="79"/>
        <v/>
      </c>
      <c r="AA969" s="483">
        <f>料單!$K$3</f>
        <v>0</v>
      </c>
      <c r="AB969" s="483" t="str">
        <f>料單!$L$3</f>
        <v>拉、KD</v>
      </c>
    </row>
    <row r="970" spans="1:28" x14ac:dyDescent="0.25">
      <c r="A970" s="174">
        <f t="shared" si="75"/>
        <v>969</v>
      </c>
      <c r="B970" s="174" t="str">
        <f ca="1">料單!$C$1</f>
        <v>2026101401</v>
      </c>
      <c r="C970" s="174">
        <f>料單!$C$2</f>
        <v>0</v>
      </c>
      <c r="D970" s="6">
        <f>板材才數分析.!B970</f>
        <v>33</v>
      </c>
      <c r="E970" s="6">
        <f>板材才數分析.!C970</f>
        <v>0</v>
      </c>
      <c r="F970" s="6">
        <f>板材才數分析.!D970</f>
        <v>33009</v>
      </c>
      <c r="G970" s="6">
        <f ca="1">板材才數分析.!E970</f>
        <v>0</v>
      </c>
      <c r="H970" s="6">
        <f ca="1">板材才數分析.!F970</f>
        <v>0</v>
      </c>
      <c r="I970" s="6" t="str">
        <f ca="1">板材才數分析.!G970</f>
        <v/>
      </c>
      <c r="J970" s="6">
        <f ca="1">板材才數分析.!H970</f>
        <v>0</v>
      </c>
      <c r="K970" s="6" t="str">
        <f ca="1">板材才數分析.!I970</f>
        <v/>
      </c>
      <c r="L970" s="6">
        <f ca="1">板材才數分析.!J970</f>
        <v>0</v>
      </c>
      <c r="M970" s="6">
        <f ca="1">板材才數分析.!K970</f>
        <v>0</v>
      </c>
      <c r="N970" s="6" t="str">
        <f ca="1">板材才數分析.!L970</f>
        <v/>
      </c>
      <c r="O970" s="6">
        <f ca="1">板材才數分析.!M970</f>
        <v>0</v>
      </c>
      <c r="P970" t="str">
        <f ca="1">表格15[[#This Row],[封邊色號]]</f>
        <v/>
      </c>
      <c r="Q970" s="174" t="str">
        <f ca="1">IF(VLOOKUP(F970,料單!$C:$P,14,FALSE)="","",VLOOKUP(F970,料單!$C:$P,14,FALSE))</f>
        <v/>
      </c>
      <c r="R970" s="174" t="str">
        <f ca="1">IF(VLOOKUP(F970,料單!$C:$Q,15,FALSE)="","",VLOOKUP(F970,料單!$C:$Q,15,FALSE))</f>
        <v/>
      </c>
      <c r="S970" s="174" t="str">
        <f ca="1">IF(VLOOKUP(F970,料單!$C:$R,16,FALSE)="","",VLOOKUP(F970,料單!$C:$R,16,FALSE))</f>
        <v/>
      </c>
      <c r="T970" s="174" t="str">
        <f ca="1">IF(VLOOKUP(F970,料單!$C:$S,17,FALSE)="","",VLOOKUP(F970,料單!$C:$S,17,FALSE))</f>
        <v/>
      </c>
      <c r="U970" s="174" t="str">
        <f ca="1">_xlfn.IFNA(VLOOKUP(VLOOKUP(F970,料單!C:T,18,FALSE),資料庫!AM:AN,2,FALSE),"A")</f>
        <v>A</v>
      </c>
      <c r="V970" s="174" t="str">
        <f ca="1">IF(VLOOKUP(F970,料單!C:U,19,FALSE)="","",VLOOKUP(F970,料單!C:U,19,FALSE))</f>
        <v/>
      </c>
      <c r="W970" s="361" t="str">
        <f t="shared" ca="1" si="76"/>
        <v/>
      </c>
      <c r="X970" s="361" t="str">
        <f t="shared" ca="1" si="77"/>
        <v/>
      </c>
      <c r="Y970" s="361" t="str">
        <f t="shared" ca="1" si="78"/>
        <v/>
      </c>
      <c r="Z970" s="361" t="str">
        <f t="shared" ca="1" si="79"/>
        <v/>
      </c>
      <c r="AA970" s="483">
        <f>料單!$K$3</f>
        <v>0</v>
      </c>
      <c r="AB970" s="483" t="str">
        <f>料單!$L$3</f>
        <v>拉、KD</v>
      </c>
    </row>
    <row r="971" spans="1:28" x14ac:dyDescent="0.25">
      <c r="A971" s="174">
        <f t="shared" si="75"/>
        <v>970</v>
      </c>
      <c r="B971" s="174" t="str">
        <f ca="1">料單!$C$1</f>
        <v>2026101401</v>
      </c>
      <c r="C971" s="174">
        <f>料單!$C$2</f>
        <v>0</v>
      </c>
      <c r="D971" s="6">
        <f>板材才數分析.!B971</f>
        <v>33</v>
      </c>
      <c r="E971" s="6">
        <f>板材才數分析.!C971</f>
        <v>0</v>
      </c>
      <c r="F971" s="6">
        <f>板材才數分析.!D971</f>
        <v>33010</v>
      </c>
      <c r="G971" s="6">
        <f ca="1">板材才數分析.!E971</f>
        <v>0</v>
      </c>
      <c r="H971" s="6">
        <f ca="1">板材才數分析.!F971</f>
        <v>0</v>
      </c>
      <c r="I971" s="6" t="str">
        <f ca="1">板材才數分析.!G971</f>
        <v/>
      </c>
      <c r="J971" s="6">
        <f ca="1">板材才數分析.!H971</f>
        <v>0</v>
      </c>
      <c r="K971" s="6" t="str">
        <f ca="1">板材才數分析.!I971</f>
        <v/>
      </c>
      <c r="L971" s="6">
        <f ca="1">板材才數分析.!J971</f>
        <v>0</v>
      </c>
      <c r="M971" s="6">
        <f ca="1">板材才數分析.!K971</f>
        <v>0</v>
      </c>
      <c r="N971" s="6" t="str">
        <f ca="1">板材才數分析.!L971</f>
        <v/>
      </c>
      <c r="O971" s="6">
        <f ca="1">板材才數分析.!M971</f>
        <v>0</v>
      </c>
      <c r="P971" t="str">
        <f ca="1">表格15[[#This Row],[封邊色號]]</f>
        <v/>
      </c>
      <c r="Q971" s="174" t="str">
        <f ca="1">IF(VLOOKUP(F971,料單!$C:$P,14,FALSE)="","",VLOOKUP(F971,料單!$C:$P,14,FALSE))</f>
        <v/>
      </c>
      <c r="R971" s="174" t="str">
        <f ca="1">IF(VLOOKUP(F971,料單!$C:$Q,15,FALSE)="","",VLOOKUP(F971,料單!$C:$Q,15,FALSE))</f>
        <v/>
      </c>
      <c r="S971" s="174" t="str">
        <f ca="1">IF(VLOOKUP(F971,料單!$C:$R,16,FALSE)="","",VLOOKUP(F971,料單!$C:$R,16,FALSE))</f>
        <v/>
      </c>
      <c r="T971" s="174" t="str">
        <f ca="1">IF(VLOOKUP(F971,料單!$C:$S,17,FALSE)="","",VLOOKUP(F971,料單!$C:$S,17,FALSE))</f>
        <v/>
      </c>
      <c r="U971" s="174" t="str">
        <f ca="1">_xlfn.IFNA(VLOOKUP(VLOOKUP(F971,料單!C:T,18,FALSE),資料庫!AM:AN,2,FALSE),"A")</f>
        <v>A</v>
      </c>
      <c r="V971" s="174" t="str">
        <f ca="1">IF(VLOOKUP(F971,料單!C:U,19,FALSE)="","",VLOOKUP(F971,料單!C:U,19,FALSE))</f>
        <v/>
      </c>
      <c r="W971" s="361" t="str">
        <f t="shared" ca="1" si="76"/>
        <v/>
      </c>
      <c r="X971" s="361" t="str">
        <f t="shared" ca="1" si="77"/>
        <v/>
      </c>
      <c r="Y971" s="361" t="str">
        <f t="shared" ca="1" si="78"/>
        <v/>
      </c>
      <c r="Z971" s="361" t="str">
        <f t="shared" ca="1" si="79"/>
        <v/>
      </c>
      <c r="AA971" s="483">
        <f>料單!$K$3</f>
        <v>0</v>
      </c>
      <c r="AB971" s="483" t="str">
        <f>料單!$L$3</f>
        <v>拉、KD</v>
      </c>
    </row>
    <row r="972" spans="1:28" x14ac:dyDescent="0.25">
      <c r="A972" s="174">
        <f t="shared" si="75"/>
        <v>971</v>
      </c>
      <c r="B972" s="174" t="str">
        <f ca="1">料單!$C$1</f>
        <v>2026101401</v>
      </c>
      <c r="C972" s="174">
        <f>料單!$C$2</f>
        <v>0</v>
      </c>
      <c r="D972" s="6">
        <f>板材才數分析.!B972</f>
        <v>33</v>
      </c>
      <c r="E972" s="6">
        <f>板材才數分析.!C972</f>
        <v>0</v>
      </c>
      <c r="F972" s="6">
        <f>板材才數分析.!D972</f>
        <v>33011</v>
      </c>
      <c r="G972" s="6">
        <f ca="1">板材才數分析.!E972</f>
        <v>0</v>
      </c>
      <c r="H972" s="6">
        <f ca="1">板材才數分析.!F972</f>
        <v>0</v>
      </c>
      <c r="I972" s="6" t="str">
        <f ca="1">板材才數分析.!G972</f>
        <v/>
      </c>
      <c r="J972" s="6">
        <f ca="1">板材才數分析.!H972</f>
        <v>0</v>
      </c>
      <c r="K972" s="6" t="str">
        <f ca="1">板材才數分析.!I972</f>
        <v/>
      </c>
      <c r="L972" s="6">
        <f ca="1">板材才數分析.!J972</f>
        <v>0</v>
      </c>
      <c r="M972" s="6">
        <f ca="1">板材才數分析.!K972</f>
        <v>0</v>
      </c>
      <c r="N972" s="6">
        <f ca="1">板材才數分析.!L972</f>
        <v>0</v>
      </c>
      <c r="O972" s="6">
        <f ca="1">板材才數分析.!M972</f>
        <v>0</v>
      </c>
      <c r="P972" t="str">
        <f ca="1">表格15[[#This Row],[封邊色號]]</f>
        <v/>
      </c>
      <c r="Q972" s="174" t="str">
        <f ca="1">IF(VLOOKUP(F972,料單!$C:$P,14,FALSE)="","",VLOOKUP(F972,料單!$C:$P,14,FALSE))</f>
        <v/>
      </c>
      <c r="R972" s="174" t="str">
        <f ca="1">IF(VLOOKUP(F972,料單!$C:$Q,15,FALSE)="","",VLOOKUP(F972,料單!$C:$Q,15,FALSE))</f>
        <v/>
      </c>
      <c r="S972" s="174" t="str">
        <f ca="1">IF(VLOOKUP(F972,料單!$C:$R,16,FALSE)="","",VLOOKUP(F972,料單!$C:$R,16,FALSE))</f>
        <v/>
      </c>
      <c r="T972" s="174" t="str">
        <f ca="1">IF(VLOOKUP(F972,料單!$C:$S,17,FALSE)="","",VLOOKUP(F972,料單!$C:$S,17,FALSE))</f>
        <v/>
      </c>
      <c r="U972" s="174" t="str">
        <f ca="1">_xlfn.IFNA(VLOOKUP(VLOOKUP(F972,料單!C:T,18,FALSE),資料庫!AM:AN,2,FALSE),"A")</f>
        <v>A</v>
      </c>
      <c r="V972" s="174" t="str">
        <f ca="1">IF(VLOOKUP(F972,料單!C:U,19,FALSE)="","",VLOOKUP(F972,料單!C:U,19,FALSE))</f>
        <v/>
      </c>
      <c r="W972" s="361" t="str">
        <f t="shared" ca="1" si="76"/>
        <v/>
      </c>
      <c r="X972" s="361" t="str">
        <f t="shared" ca="1" si="77"/>
        <v/>
      </c>
      <c r="Y972" s="361" t="str">
        <f t="shared" ca="1" si="78"/>
        <v/>
      </c>
      <c r="Z972" s="361" t="str">
        <f t="shared" ca="1" si="79"/>
        <v/>
      </c>
      <c r="AA972" s="483">
        <f>料單!$K$3</f>
        <v>0</v>
      </c>
      <c r="AB972" s="483" t="str">
        <f>料單!$L$3</f>
        <v>拉、KD</v>
      </c>
    </row>
    <row r="973" spans="1:28" x14ac:dyDescent="0.25">
      <c r="A973" s="174">
        <f t="shared" si="75"/>
        <v>972</v>
      </c>
      <c r="B973" s="174" t="str">
        <f ca="1">料單!$C$1</f>
        <v>2026101401</v>
      </c>
      <c r="C973" s="174">
        <f>料單!$C$2</f>
        <v>0</v>
      </c>
      <c r="D973" s="6">
        <f>板材才數分析.!B973</f>
        <v>33</v>
      </c>
      <c r="E973" s="6">
        <f>板材才數分析.!C973</f>
        <v>0</v>
      </c>
      <c r="F973" s="6">
        <f>板材才數分析.!D973</f>
        <v>33012</v>
      </c>
      <c r="G973" s="6">
        <f ca="1">板材才數分析.!E973</f>
        <v>0</v>
      </c>
      <c r="H973" s="6">
        <f ca="1">板材才數分析.!F973</f>
        <v>0</v>
      </c>
      <c r="I973" s="6" t="str">
        <f ca="1">板材才數分析.!G973</f>
        <v/>
      </c>
      <c r="J973" s="6">
        <f ca="1">板材才數分析.!H973</f>
        <v>0</v>
      </c>
      <c r="K973" s="6" t="str">
        <f ca="1">板材才數分析.!I973</f>
        <v/>
      </c>
      <c r="L973" s="6">
        <f ca="1">板材才數分析.!J973</f>
        <v>0</v>
      </c>
      <c r="M973" s="6">
        <f ca="1">板材才數分析.!K973</f>
        <v>0</v>
      </c>
      <c r="N973" s="6">
        <f ca="1">板材才數分析.!L973</f>
        <v>0</v>
      </c>
      <c r="O973" s="6">
        <f ca="1">板材才數分析.!M973</f>
        <v>0</v>
      </c>
      <c r="P973" t="str">
        <f ca="1">表格15[[#This Row],[封邊色號]]</f>
        <v/>
      </c>
      <c r="Q973" s="174" t="str">
        <f ca="1">IF(VLOOKUP(F973,料單!$C:$P,14,FALSE)="","",VLOOKUP(F973,料單!$C:$P,14,FALSE))</f>
        <v/>
      </c>
      <c r="R973" s="174" t="str">
        <f ca="1">IF(VLOOKUP(F973,料單!$C:$Q,15,FALSE)="","",VLOOKUP(F973,料單!$C:$Q,15,FALSE))</f>
        <v/>
      </c>
      <c r="S973" s="174" t="str">
        <f ca="1">IF(VLOOKUP(F973,料單!$C:$R,16,FALSE)="","",VLOOKUP(F973,料單!$C:$R,16,FALSE))</f>
        <v/>
      </c>
      <c r="T973" s="174" t="str">
        <f ca="1">IF(VLOOKUP(F973,料單!$C:$S,17,FALSE)="","",VLOOKUP(F973,料單!$C:$S,17,FALSE))</f>
        <v/>
      </c>
      <c r="U973" s="174" t="str">
        <f ca="1">_xlfn.IFNA(VLOOKUP(VLOOKUP(F973,料單!C:T,18,FALSE),資料庫!AM:AN,2,FALSE),"A")</f>
        <v>A</v>
      </c>
      <c r="V973" s="174" t="str">
        <f ca="1">IF(VLOOKUP(F973,料單!C:U,19,FALSE)="","",VLOOKUP(F973,料單!C:U,19,FALSE))</f>
        <v/>
      </c>
      <c r="W973" s="361" t="str">
        <f t="shared" ca="1" si="76"/>
        <v/>
      </c>
      <c r="X973" s="361" t="str">
        <f t="shared" ca="1" si="77"/>
        <v/>
      </c>
      <c r="Y973" s="361" t="str">
        <f t="shared" ca="1" si="78"/>
        <v/>
      </c>
      <c r="Z973" s="361" t="str">
        <f t="shared" ca="1" si="79"/>
        <v/>
      </c>
      <c r="AA973" s="483">
        <f>料單!$K$3</f>
        <v>0</v>
      </c>
      <c r="AB973" s="483" t="str">
        <f>料單!$L$3</f>
        <v>拉、KD</v>
      </c>
    </row>
    <row r="974" spans="1:28" x14ac:dyDescent="0.25">
      <c r="A974" s="174">
        <f t="shared" si="75"/>
        <v>973</v>
      </c>
      <c r="B974" s="174" t="str">
        <f ca="1">料單!$C$1</f>
        <v>2026101401</v>
      </c>
      <c r="C974" s="174">
        <f>料單!$C$2</f>
        <v>0</v>
      </c>
      <c r="D974" s="6">
        <f>板材才數分析.!B974</f>
        <v>33</v>
      </c>
      <c r="E974" s="6">
        <f>板材才數分析.!C974</f>
        <v>0</v>
      </c>
      <c r="F974" s="6">
        <f>板材才數分析.!D974</f>
        <v>33013</v>
      </c>
      <c r="G974" s="6">
        <f ca="1">板材才數分析.!E974</f>
        <v>0</v>
      </c>
      <c r="H974" s="6">
        <f ca="1">板材才數分析.!F974</f>
        <v>0</v>
      </c>
      <c r="I974" s="6" t="str">
        <f ca="1">板材才數分析.!G974</f>
        <v/>
      </c>
      <c r="J974" s="6">
        <f ca="1">板材才數分析.!H974</f>
        <v>0</v>
      </c>
      <c r="K974" s="6" t="str">
        <f ca="1">板材才數分析.!I974</f>
        <v/>
      </c>
      <c r="L974" s="6">
        <f ca="1">板材才數分析.!J974</f>
        <v>0</v>
      </c>
      <c r="M974" s="6">
        <f ca="1">板材才數分析.!K974</f>
        <v>0</v>
      </c>
      <c r="N974" s="6">
        <f ca="1">板材才數分析.!L974</f>
        <v>0</v>
      </c>
      <c r="O974" s="6">
        <f ca="1">板材才數分析.!M974</f>
        <v>0</v>
      </c>
      <c r="P974" t="str">
        <f ca="1">表格15[[#This Row],[封邊色號]]</f>
        <v/>
      </c>
      <c r="Q974" s="174" t="str">
        <f ca="1">IF(VLOOKUP(F974,料單!$C:$P,14,FALSE)="","",VLOOKUP(F974,料單!$C:$P,14,FALSE))</f>
        <v/>
      </c>
      <c r="R974" s="174" t="str">
        <f ca="1">IF(VLOOKUP(F974,料單!$C:$Q,15,FALSE)="","",VLOOKUP(F974,料單!$C:$Q,15,FALSE))</f>
        <v/>
      </c>
      <c r="S974" s="174" t="str">
        <f ca="1">IF(VLOOKUP(F974,料單!$C:$R,16,FALSE)="","",VLOOKUP(F974,料單!$C:$R,16,FALSE))</f>
        <v/>
      </c>
      <c r="T974" s="174" t="str">
        <f ca="1">IF(VLOOKUP(F974,料單!$C:$S,17,FALSE)="","",VLOOKUP(F974,料單!$C:$S,17,FALSE))</f>
        <v/>
      </c>
      <c r="U974" s="174" t="str">
        <f ca="1">_xlfn.IFNA(VLOOKUP(VLOOKUP(F974,料單!C:T,18,FALSE),資料庫!AM:AN,2,FALSE),"A")</f>
        <v>A</v>
      </c>
      <c r="V974" s="174" t="str">
        <f ca="1">IF(VLOOKUP(F974,料單!C:U,19,FALSE)="","",VLOOKUP(F974,料單!C:U,19,FALSE))</f>
        <v/>
      </c>
      <c r="W974" s="361" t="str">
        <f t="shared" ca="1" si="76"/>
        <v/>
      </c>
      <c r="X974" s="361" t="str">
        <f t="shared" ca="1" si="77"/>
        <v/>
      </c>
      <c r="Y974" s="361" t="str">
        <f t="shared" ca="1" si="78"/>
        <v/>
      </c>
      <c r="Z974" s="361" t="str">
        <f t="shared" ca="1" si="79"/>
        <v/>
      </c>
      <c r="AA974" s="483">
        <f>料單!$K$3</f>
        <v>0</v>
      </c>
      <c r="AB974" s="483" t="str">
        <f>料單!$L$3</f>
        <v>拉、KD</v>
      </c>
    </row>
    <row r="975" spans="1:28" x14ac:dyDescent="0.25">
      <c r="A975" s="174">
        <f t="shared" si="75"/>
        <v>974</v>
      </c>
      <c r="B975" s="174" t="str">
        <f ca="1">料單!$C$1</f>
        <v>2026101401</v>
      </c>
      <c r="C975" s="174">
        <f>料單!$C$2</f>
        <v>0</v>
      </c>
      <c r="D975" s="6">
        <f>板材才數分析.!B975</f>
        <v>33</v>
      </c>
      <c r="E975" s="6">
        <f>板材才數分析.!C975</f>
        <v>0</v>
      </c>
      <c r="F975" s="6">
        <f>板材才數分析.!D975</f>
        <v>33014</v>
      </c>
      <c r="G975" s="6">
        <f ca="1">板材才數分析.!E975</f>
        <v>0</v>
      </c>
      <c r="H975" s="6">
        <f ca="1">板材才數分析.!F975</f>
        <v>0</v>
      </c>
      <c r="I975" s="6" t="str">
        <f ca="1">板材才數分析.!G975</f>
        <v/>
      </c>
      <c r="J975" s="6">
        <f ca="1">板材才數分析.!H975</f>
        <v>0</v>
      </c>
      <c r="K975" s="6" t="str">
        <f ca="1">板材才數分析.!I975</f>
        <v/>
      </c>
      <c r="L975" s="6">
        <f ca="1">板材才數分析.!J975</f>
        <v>0</v>
      </c>
      <c r="M975" s="6">
        <f ca="1">板材才數分析.!K975</f>
        <v>0</v>
      </c>
      <c r="N975" s="6">
        <f ca="1">板材才數分析.!L975</f>
        <v>0</v>
      </c>
      <c r="O975" s="6">
        <f ca="1">板材才數分析.!M975</f>
        <v>0</v>
      </c>
      <c r="P975" t="str">
        <f ca="1">表格15[[#This Row],[封邊色號]]</f>
        <v/>
      </c>
      <c r="Q975" s="174" t="str">
        <f ca="1">IF(VLOOKUP(F975,料單!$C:$P,14,FALSE)="","",VLOOKUP(F975,料單!$C:$P,14,FALSE))</f>
        <v/>
      </c>
      <c r="R975" s="174" t="str">
        <f ca="1">IF(VLOOKUP(F975,料單!$C:$Q,15,FALSE)="","",VLOOKUP(F975,料單!$C:$Q,15,FALSE))</f>
        <v/>
      </c>
      <c r="S975" s="174" t="str">
        <f ca="1">IF(VLOOKUP(F975,料單!$C:$R,16,FALSE)="","",VLOOKUP(F975,料單!$C:$R,16,FALSE))</f>
        <v/>
      </c>
      <c r="T975" s="174" t="str">
        <f ca="1">IF(VLOOKUP(F975,料單!$C:$S,17,FALSE)="","",VLOOKUP(F975,料單!$C:$S,17,FALSE))</f>
        <v/>
      </c>
      <c r="U975" s="174" t="str">
        <f ca="1">_xlfn.IFNA(VLOOKUP(VLOOKUP(F975,料單!C:T,18,FALSE),資料庫!AM:AN,2,FALSE),"A")</f>
        <v>A</v>
      </c>
      <c r="V975" s="174" t="str">
        <f ca="1">IF(VLOOKUP(F975,料單!C:U,19,FALSE)="","",VLOOKUP(F975,料單!C:U,19,FALSE))</f>
        <v/>
      </c>
      <c r="W975" s="361" t="str">
        <f t="shared" ca="1" si="76"/>
        <v/>
      </c>
      <c r="X975" s="361" t="str">
        <f t="shared" ca="1" si="77"/>
        <v/>
      </c>
      <c r="Y975" s="361" t="str">
        <f t="shared" ca="1" si="78"/>
        <v/>
      </c>
      <c r="Z975" s="361" t="str">
        <f t="shared" ca="1" si="79"/>
        <v/>
      </c>
      <c r="AA975" s="483">
        <f>料單!$K$3</f>
        <v>0</v>
      </c>
      <c r="AB975" s="483" t="str">
        <f>料單!$L$3</f>
        <v>拉、KD</v>
      </c>
    </row>
    <row r="976" spans="1:28" x14ac:dyDescent="0.25">
      <c r="A976" s="174">
        <f t="shared" si="75"/>
        <v>975</v>
      </c>
      <c r="B976" s="174" t="str">
        <f ca="1">料單!$C$1</f>
        <v>2026101401</v>
      </c>
      <c r="C976" s="174">
        <f>料單!$C$2</f>
        <v>0</v>
      </c>
      <c r="D976" s="6">
        <f>板材才數分析.!B976</f>
        <v>33</v>
      </c>
      <c r="E976" s="6">
        <f>板材才數分析.!C976</f>
        <v>0</v>
      </c>
      <c r="F976" s="6">
        <f>板材才數分析.!D976</f>
        <v>33015</v>
      </c>
      <c r="G976" s="6">
        <f ca="1">板材才數分析.!E976</f>
        <v>0</v>
      </c>
      <c r="H976" s="6">
        <f ca="1">板材才數分析.!F976</f>
        <v>0</v>
      </c>
      <c r="I976" s="6" t="str">
        <f ca="1">板材才數分析.!G976</f>
        <v/>
      </c>
      <c r="J976" s="6">
        <f ca="1">板材才數分析.!H976</f>
        <v>0</v>
      </c>
      <c r="K976" s="6" t="str">
        <f ca="1">板材才數分析.!I976</f>
        <v/>
      </c>
      <c r="L976" s="6">
        <f ca="1">板材才數分析.!J976</f>
        <v>0</v>
      </c>
      <c r="M976" s="6">
        <f ca="1">板材才數分析.!K976</f>
        <v>0</v>
      </c>
      <c r="N976" s="6">
        <f ca="1">板材才數分析.!L976</f>
        <v>0</v>
      </c>
      <c r="O976" s="6">
        <f ca="1">板材才數分析.!M976</f>
        <v>0</v>
      </c>
      <c r="P976" t="str">
        <f ca="1">表格15[[#This Row],[封邊色號]]</f>
        <v/>
      </c>
      <c r="Q976" s="174" t="str">
        <f ca="1">IF(VLOOKUP(F976,料單!$C:$P,14,FALSE)="","",VLOOKUP(F976,料單!$C:$P,14,FALSE))</f>
        <v/>
      </c>
      <c r="R976" s="174" t="str">
        <f ca="1">IF(VLOOKUP(F976,料單!$C:$Q,15,FALSE)="","",VLOOKUP(F976,料單!$C:$Q,15,FALSE))</f>
        <v/>
      </c>
      <c r="S976" s="174" t="str">
        <f ca="1">IF(VLOOKUP(F976,料單!$C:$R,16,FALSE)="","",VLOOKUP(F976,料單!$C:$R,16,FALSE))</f>
        <v/>
      </c>
      <c r="T976" s="174" t="str">
        <f ca="1">IF(VLOOKUP(F976,料單!$C:$S,17,FALSE)="","",VLOOKUP(F976,料單!$C:$S,17,FALSE))</f>
        <v/>
      </c>
      <c r="U976" s="174" t="str">
        <f ca="1">_xlfn.IFNA(VLOOKUP(VLOOKUP(F976,料單!C:T,18,FALSE),資料庫!AM:AN,2,FALSE),"A")</f>
        <v>A</v>
      </c>
      <c r="V976" s="174" t="str">
        <f ca="1">IF(VLOOKUP(F976,料單!C:U,19,FALSE)="","",VLOOKUP(F976,料單!C:U,19,FALSE))</f>
        <v/>
      </c>
      <c r="W976" s="361" t="str">
        <f t="shared" ca="1" si="76"/>
        <v/>
      </c>
      <c r="X976" s="361" t="str">
        <f t="shared" ca="1" si="77"/>
        <v/>
      </c>
      <c r="Y976" s="361" t="str">
        <f t="shared" ca="1" si="78"/>
        <v/>
      </c>
      <c r="Z976" s="361" t="str">
        <f t="shared" ca="1" si="79"/>
        <v/>
      </c>
      <c r="AA976" s="483">
        <f>料單!$K$3</f>
        <v>0</v>
      </c>
      <c r="AB976" s="483" t="str">
        <f>料單!$L$3</f>
        <v>拉、KD</v>
      </c>
    </row>
    <row r="977" spans="1:28" x14ac:dyDescent="0.25">
      <c r="A977" s="174">
        <f t="shared" si="75"/>
        <v>976</v>
      </c>
      <c r="B977" s="174" t="str">
        <f ca="1">料單!$C$1</f>
        <v>2026101401</v>
      </c>
      <c r="C977" s="174">
        <f>料單!$C$2</f>
        <v>0</v>
      </c>
      <c r="D977" s="6">
        <f>板材才數分析.!B977</f>
        <v>33</v>
      </c>
      <c r="E977" s="6">
        <f>板材才數分析.!C977</f>
        <v>0</v>
      </c>
      <c r="F977" s="6">
        <f>板材才數分析.!D977</f>
        <v>33016</v>
      </c>
      <c r="G977" s="6">
        <f ca="1">板材才數分析.!E977</f>
        <v>0</v>
      </c>
      <c r="H977" s="6">
        <f ca="1">板材才數分析.!F977</f>
        <v>0</v>
      </c>
      <c r="I977" s="6" t="str">
        <f ca="1">板材才數分析.!G977</f>
        <v/>
      </c>
      <c r="J977" s="6">
        <f ca="1">板材才數分析.!H977</f>
        <v>0</v>
      </c>
      <c r="K977" s="6" t="str">
        <f ca="1">板材才數分析.!I977</f>
        <v/>
      </c>
      <c r="L977" s="6">
        <f ca="1">板材才數分析.!J977</f>
        <v>0</v>
      </c>
      <c r="M977" s="6">
        <f ca="1">板材才數分析.!K977</f>
        <v>0</v>
      </c>
      <c r="N977" s="6">
        <f ca="1">板材才數分析.!L977</f>
        <v>0</v>
      </c>
      <c r="O977" s="6">
        <f ca="1">板材才數分析.!M977</f>
        <v>0</v>
      </c>
      <c r="P977" t="str">
        <f ca="1">表格15[[#This Row],[封邊色號]]</f>
        <v/>
      </c>
      <c r="Q977" s="174" t="str">
        <f ca="1">IF(VLOOKUP(F977,料單!$C:$P,14,FALSE)="","",VLOOKUP(F977,料單!$C:$P,14,FALSE))</f>
        <v/>
      </c>
      <c r="R977" s="174" t="str">
        <f ca="1">IF(VLOOKUP(F977,料單!$C:$Q,15,FALSE)="","",VLOOKUP(F977,料單!$C:$Q,15,FALSE))</f>
        <v/>
      </c>
      <c r="S977" s="174" t="str">
        <f ca="1">IF(VLOOKUP(F977,料單!$C:$R,16,FALSE)="","",VLOOKUP(F977,料單!$C:$R,16,FALSE))</f>
        <v/>
      </c>
      <c r="T977" s="174" t="str">
        <f ca="1">IF(VLOOKUP(F977,料單!$C:$S,17,FALSE)="","",VLOOKUP(F977,料單!$C:$S,17,FALSE))</f>
        <v/>
      </c>
      <c r="U977" s="174" t="str">
        <f ca="1">_xlfn.IFNA(VLOOKUP(VLOOKUP(F977,料單!C:T,18,FALSE),資料庫!AM:AN,2,FALSE),"A")</f>
        <v>A</v>
      </c>
      <c r="V977" s="174" t="str">
        <f ca="1">IF(VLOOKUP(F977,料單!C:U,19,FALSE)="","",VLOOKUP(F977,料單!C:U,19,FALSE))</f>
        <v/>
      </c>
      <c r="W977" s="361" t="str">
        <f t="shared" ca="1" si="76"/>
        <v/>
      </c>
      <c r="X977" s="361" t="str">
        <f t="shared" ca="1" si="77"/>
        <v/>
      </c>
      <c r="Y977" s="361" t="str">
        <f t="shared" ca="1" si="78"/>
        <v/>
      </c>
      <c r="Z977" s="361" t="str">
        <f t="shared" ca="1" si="79"/>
        <v/>
      </c>
      <c r="AA977" s="483">
        <f>料單!$K$3</f>
        <v>0</v>
      </c>
      <c r="AB977" s="483" t="str">
        <f>料單!$L$3</f>
        <v>拉、KD</v>
      </c>
    </row>
    <row r="978" spans="1:28" x14ac:dyDescent="0.25">
      <c r="A978" s="174">
        <f t="shared" si="75"/>
        <v>977</v>
      </c>
      <c r="B978" s="174" t="str">
        <f ca="1">料單!$C$1</f>
        <v>2026101401</v>
      </c>
      <c r="C978" s="174">
        <f>料單!$C$2</f>
        <v>0</v>
      </c>
      <c r="D978" s="6">
        <f>板材才數分析.!B978</f>
        <v>33</v>
      </c>
      <c r="E978" s="6">
        <f>板材才數分析.!C978</f>
        <v>0</v>
      </c>
      <c r="F978" s="6">
        <f>板材才數分析.!D978</f>
        <v>33017</v>
      </c>
      <c r="G978" s="6">
        <f ca="1">板材才數分析.!E978</f>
        <v>0</v>
      </c>
      <c r="H978" s="6">
        <f ca="1">板材才數分析.!F978</f>
        <v>0</v>
      </c>
      <c r="I978" s="6" t="str">
        <f ca="1">板材才數分析.!G978</f>
        <v/>
      </c>
      <c r="J978" s="6">
        <f ca="1">板材才數分析.!H978</f>
        <v>0</v>
      </c>
      <c r="K978" s="6" t="str">
        <f ca="1">板材才數分析.!I978</f>
        <v/>
      </c>
      <c r="L978" s="6">
        <f ca="1">板材才數分析.!J978</f>
        <v>0</v>
      </c>
      <c r="M978" s="6">
        <f ca="1">板材才數分析.!K978</f>
        <v>0</v>
      </c>
      <c r="N978" s="6">
        <f ca="1">板材才數分析.!L978</f>
        <v>0</v>
      </c>
      <c r="O978" s="6">
        <f ca="1">板材才數分析.!M978</f>
        <v>0</v>
      </c>
      <c r="P978" t="str">
        <f ca="1">表格15[[#This Row],[封邊色號]]</f>
        <v/>
      </c>
      <c r="Q978" s="174" t="str">
        <f ca="1">IF(VLOOKUP(F978,料單!$C:$P,14,FALSE)="","",VLOOKUP(F978,料單!$C:$P,14,FALSE))</f>
        <v/>
      </c>
      <c r="R978" s="174" t="str">
        <f ca="1">IF(VLOOKUP(F978,料單!$C:$Q,15,FALSE)="","",VLOOKUP(F978,料單!$C:$Q,15,FALSE))</f>
        <v/>
      </c>
      <c r="S978" s="174" t="str">
        <f ca="1">IF(VLOOKUP(F978,料單!$C:$R,16,FALSE)="","",VLOOKUP(F978,料單!$C:$R,16,FALSE))</f>
        <v/>
      </c>
      <c r="T978" s="174" t="str">
        <f ca="1">IF(VLOOKUP(F978,料單!$C:$S,17,FALSE)="","",VLOOKUP(F978,料單!$C:$S,17,FALSE))</f>
        <v/>
      </c>
      <c r="U978" s="174" t="str">
        <f ca="1">_xlfn.IFNA(VLOOKUP(VLOOKUP(F978,料單!C:T,18,FALSE),資料庫!AM:AN,2,FALSE),"A")</f>
        <v>A</v>
      </c>
      <c r="V978" s="174" t="str">
        <f ca="1">IF(VLOOKUP(F978,料單!C:U,19,FALSE)="","",VLOOKUP(F978,料單!C:U,19,FALSE))</f>
        <v/>
      </c>
      <c r="W978" s="361" t="str">
        <f t="shared" ca="1" si="76"/>
        <v/>
      </c>
      <c r="X978" s="361" t="str">
        <f t="shared" ca="1" si="77"/>
        <v/>
      </c>
      <c r="Y978" s="361" t="str">
        <f t="shared" ca="1" si="78"/>
        <v/>
      </c>
      <c r="Z978" s="361" t="str">
        <f t="shared" ca="1" si="79"/>
        <v/>
      </c>
      <c r="AA978" s="483">
        <f>料單!$K$3</f>
        <v>0</v>
      </c>
      <c r="AB978" s="483" t="str">
        <f>料單!$L$3</f>
        <v>拉、KD</v>
      </c>
    </row>
    <row r="979" spans="1:28" x14ac:dyDescent="0.25">
      <c r="A979" s="174">
        <f t="shared" si="75"/>
        <v>978</v>
      </c>
      <c r="B979" s="174" t="str">
        <f ca="1">料單!$C$1</f>
        <v>2026101401</v>
      </c>
      <c r="C979" s="174">
        <f>料單!$C$2</f>
        <v>0</v>
      </c>
      <c r="D979" s="6">
        <f>板材才數分析.!B979</f>
        <v>33</v>
      </c>
      <c r="E979" s="6">
        <f>板材才數分析.!C979</f>
        <v>0</v>
      </c>
      <c r="F979" s="6">
        <f>板材才數分析.!D979</f>
        <v>33018</v>
      </c>
      <c r="G979" s="6">
        <f ca="1">板材才數分析.!E979</f>
        <v>0</v>
      </c>
      <c r="H979" s="6">
        <f ca="1">板材才數分析.!F979</f>
        <v>0</v>
      </c>
      <c r="I979" s="6" t="str">
        <f ca="1">板材才數分析.!G979</f>
        <v/>
      </c>
      <c r="J979" s="6">
        <f ca="1">板材才數分析.!H979</f>
        <v>0</v>
      </c>
      <c r="K979" s="6" t="str">
        <f ca="1">板材才數分析.!I979</f>
        <v/>
      </c>
      <c r="L979" s="6">
        <f ca="1">板材才數分析.!J979</f>
        <v>0</v>
      </c>
      <c r="M979" s="6">
        <f ca="1">板材才數分析.!K979</f>
        <v>0</v>
      </c>
      <c r="N979" s="6">
        <f ca="1">板材才數分析.!L979</f>
        <v>0</v>
      </c>
      <c r="O979" s="6">
        <f ca="1">板材才數分析.!M979</f>
        <v>0</v>
      </c>
      <c r="P979" t="str">
        <f ca="1">表格15[[#This Row],[封邊色號]]</f>
        <v/>
      </c>
      <c r="Q979" s="174" t="str">
        <f ca="1">IF(VLOOKUP(F979,料單!$C:$P,14,FALSE)="","",VLOOKUP(F979,料單!$C:$P,14,FALSE))</f>
        <v/>
      </c>
      <c r="R979" s="174" t="str">
        <f ca="1">IF(VLOOKUP(F979,料單!$C:$Q,15,FALSE)="","",VLOOKUP(F979,料單!$C:$Q,15,FALSE))</f>
        <v/>
      </c>
      <c r="S979" s="174" t="str">
        <f ca="1">IF(VLOOKUP(F979,料單!$C:$R,16,FALSE)="","",VLOOKUP(F979,料單!$C:$R,16,FALSE))</f>
        <v/>
      </c>
      <c r="T979" s="174" t="str">
        <f ca="1">IF(VLOOKUP(F979,料單!$C:$S,17,FALSE)="","",VLOOKUP(F979,料單!$C:$S,17,FALSE))</f>
        <v/>
      </c>
      <c r="U979" s="174" t="str">
        <f ca="1">_xlfn.IFNA(VLOOKUP(VLOOKUP(F979,料單!C:T,18,FALSE),資料庫!AM:AN,2,FALSE),"A")</f>
        <v>A</v>
      </c>
      <c r="V979" s="174" t="str">
        <f ca="1">IF(VLOOKUP(F979,料單!C:U,19,FALSE)="","",VLOOKUP(F979,料單!C:U,19,FALSE))</f>
        <v/>
      </c>
      <c r="W979" s="361" t="str">
        <f t="shared" ca="1" si="76"/>
        <v/>
      </c>
      <c r="X979" s="361" t="str">
        <f t="shared" ca="1" si="77"/>
        <v/>
      </c>
      <c r="Y979" s="361" t="str">
        <f t="shared" ca="1" si="78"/>
        <v/>
      </c>
      <c r="Z979" s="361" t="str">
        <f t="shared" ca="1" si="79"/>
        <v/>
      </c>
      <c r="AA979" s="483">
        <f>料單!$K$3</f>
        <v>0</v>
      </c>
      <c r="AB979" s="483" t="str">
        <f>料單!$L$3</f>
        <v>拉、KD</v>
      </c>
    </row>
    <row r="980" spans="1:28" x14ac:dyDescent="0.25">
      <c r="A980" s="174">
        <f t="shared" si="75"/>
        <v>979</v>
      </c>
      <c r="B980" s="174" t="str">
        <f ca="1">料單!$C$1</f>
        <v>2026101401</v>
      </c>
      <c r="C980" s="174">
        <f>料單!$C$2</f>
        <v>0</v>
      </c>
      <c r="D980" s="6">
        <f>板材才數分析.!B980</f>
        <v>33</v>
      </c>
      <c r="E980" s="6">
        <f>板材才數分析.!C980</f>
        <v>0</v>
      </c>
      <c r="F980" s="6">
        <f>板材才數分析.!D980</f>
        <v>33019</v>
      </c>
      <c r="G980" s="6">
        <f ca="1">板材才數分析.!E980</f>
        <v>0</v>
      </c>
      <c r="H980" s="6">
        <f ca="1">板材才數分析.!F980</f>
        <v>0</v>
      </c>
      <c r="I980" s="6" t="str">
        <f ca="1">板材才數分析.!G980</f>
        <v/>
      </c>
      <c r="J980" s="6">
        <f ca="1">板材才數分析.!H980</f>
        <v>0</v>
      </c>
      <c r="K980" s="6" t="str">
        <f ca="1">板材才數分析.!I980</f>
        <v/>
      </c>
      <c r="L980" s="6">
        <f ca="1">板材才數分析.!J980</f>
        <v>0</v>
      </c>
      <c r="M980" s="6">
        <f ca="1">板材才數分析.!K980</f>
        <v>0</v>
      </c>
      <c r="N980" s="6">
        <f ca="1">板材才數分析.!L980</f>
        <v>0</v>
      </c>
      <c r="O980" s="6">
        <f ca="1">板材才數分析.!M980</f>
        <v>0</v>
      </c>
      <c r="P980" t="str">
        <f ca="1">表格15[[#This Row],[封邊色號]]</f>
        <v/>
      </c>
      <c r="Q980" s="174" t="str">
        <f ca="1">IF(VLOOKUP(F980,料單!$C:$P,14,FALSE)="","",VLOOKUP(F980,料單!$C:$P,14,FALSE))</f>
        <v/>
      </c>
      <c r="R980" s="174" t="str">
        <f ca="1">IF(VLOOKUP(F980,料單!$C:$Q,15,FALSE)="","",VLOOKUP(F980,料單!$C:$Q,15,FALSE))</f>
        <v/>
      </c>
      <c r="S980" s="174" t="str">
        <f ca="1">IF(VLOOKUP(F980,料單!$C:$R,16,FALSE)="","",VLOOKUP(F980,料單!$C:$R,16,FALSE))</f>
        <v/>
      </c>
      <c r="T980" s="174" t="str">
        <f ca="1">IF(VLOOKUP(F980,料單!$C:$S,17,FALSE)="","",VLOOKUP(F980,料單!$C:$S,17,FALSE))</f>
        <v/>
      </c>
      <c r="U980" s="174" t="str">
        <f ca="1">_xlfn.IFNA(VLOOKUP(VLOOKUP(F980,料單!C:T,18,FALSE),資料庫!AM:AN,2,FALSE),"A")</f>
        <v>A</v>
      </c>
      <c r="V980" s="174" t="str">
        <f ca="1">IF(VLOOKUP(F980,料單!C:U,19,FALSE)="","",VLOOKUP(F980,料單!C:U,19,FALSE))</f>
        <v/>
      </c>
      <c r="W980" s="361" t="str">
        <f t="shared" ca="1" si="76"/>
        <v/>
      </c>
      <c r="X980" s="361" t="str">
        <f t="shared" ca="1" si="77"/>
        <v/>
      </c>
      <c r="Y980" s="361" t="str">
        <f t="shared" ca="1" si="78"/>
        <v/>
      </c>
      <c r="Z980" s="361" t="str">
        <f t="shared" ca="1" si="79"/>
        <v/>
      </c>
      <c r="AA980" s="483">
        <f>料單!$K$3</f>
        <v>0</v>
      </c>
      <c r="AB980" s="483" t="str">
        <f>料單!$L$3</f>
        <v>拉、KD</v>
      </c>
    </row>
    <row r="981" spans="1:28" x14ac:dyDescent="0.25">
      <c r="A981" s="174">
        <f t="shared" si="75"/>
        <v>980</v>
      </c>
      <c r="B981" s="174" t="str">
        <f ca="1">料單!$C$1</f>
        <v>2026101401</v>
      </c>
      <c r="C981" s="174">
        <f>料單!$C$2</f>
        <v>0</v>
      </c>
      <c r="D981" s="6">
        <f>板材才數分析.!B981</f>
        <v>33</v>
      </c>
      <c r="E981" s="6">
        <f>板材才數分析.!C981</f>
        <v>0</v>
      </c>
      <c r="F981" s="6">
        <f>板材才數分析.!D981</f>
        <v>33020</v>
      </c>
      <c r="G981" s="6">
        <f ca="1">板材才數分析.!E981</f>
        <v>0</v>
      </c>
      <c r="H981" s="6">
        <f ca="1">板材才數分析.!F981</f>
        <v>0</v>
      </c>
      <c r="I981" s="6" t="str">
        <f ca="1">板材才數分析.!G981</f>
        <v/>
      </c>
      <c r="J981" s="6">
        <f ca="1">板材才數分析.!H981</f>
        <v>0</v>
      </c>
      <c r="K981" s="6" t="str">
        <f ca="1">板材才數分析.!I981</f>
        <v/>
      </c>
      <c r="L981" s="6">
        <f ca="1">板材才數分析.!J981</f>
        <v>0</v>
      </c>
      <c r="M981" s="6">
        <f ca="1">板材才數分析.!K981</f>
        <v>0</v>
      </c>
      <c r="N981" s="6" t="str">
        <f ca="1">板材才數分析.!L981</f>
        <v/>
      </c>
      <c r="O981" s="6">
        <f ca="1">板材才數分析.!M981</f>
        <v>0</v>
      </c>
      <c r="P981" t="str">
        <f ca="1">表格15[[#This Row],[封邊色號]]</f>
        <v/>
      </c>
      <c r="Q981" s="174" t="str">
        <f ca="1">IF(VLOOKUP(F981,料單!$C:$P,14,FALSE)="","",VLOOKUP(F981,料單!$C:$P,14,FALSE))</f>
        <v/>
      </c>
      <c r="R981" s="174" t="str">
        <f ca="1">IF(VLOOKUP(F981,料單!$C:$Q,15,FALSE)="","",VLOOKUP(F981,料單!$C:$Q,15,FALSE))</f>
        <v/>
      </c>
      <c r="S981" s="174" t="str">
        <f ca="1">IF(VLOOKUP(F981,料單!$C:$R,16,FALSE)="","",VLOOKUP(F981,料單!$C:$R,16,FALSE))</f>
        <v/>
      </c>
      <c r="T981" s="174" t="str">
        <f ca="1">IF(VLOOKUP(F981,料單!$C:$S,17,FALSE)="","",VLOOKUP(F981,料單!$C:$S,17,FALSE))</f>
        <v/>
      </c>
      <c r="U981" s="174" t="str">
        <f ca="1">_xlfn.IFNA(VLOOKUP(VLOOKUP(F981,料單!C:T,18,FALSE),資料庫!AM:AN,2,FALSE),"A")</f>
        <v>A</v>
      </c>
      <c r="V981" s="174" t="str">
        <f ca="1">IF(VLOOKUP(F981,料單!C:U,19,FALSE)="","",VLOOKUP(F981,料單!C:U,19,FALSE))</f>
        <v/>
      </c>
      <c r="W981" s="361" t="str">
        <f t="shared" ca="1" si="76"/>
        <v/>
      </c>
      <c r="X981" s="361" t="str">
        <f t="shared" ca="1" si="77"/>
        <v/>
      </c>
      <c r="Y981" s="361" t="str">
        <f t="shared" ca="1" si="78"/>
        <v/>
      </c>
      <c r="Z981" s="361" t="str">
        <f t="shared" ca="1" si="79"/>
        <v/>
      </c>
      <c r="AA981" s="483">
        <f>料單!$K$3</f>
        <v>0</v>
      </c>
      <c r="AB981" s="483" t="str">
        <f>料單!$L$3</f>
        <v>拉、KD</v>
      </c>
    </row>
    <row r="982" spans="1:28" x14ac:dyDescent="0.25">
      <c r="A982" s="174">
        <f t="shared" si="75"/>
        <v>981</v>
      </c>
      <c r="B982" s="174" t="str">
        <f ca="1">料單!$C$1</f>
        <v>2026101401</v>
      </c>
      <c r="C982" s="174">
        <f>料單!$C$2</f>
        <v>0</v>
      </c>
      <c r="D982" s="6">
        <f>板材才數分析.!B982</f>
        <v>33</v>
      </c>
      <c r="E982" s="6">
        <f>板材才數分析.!C982</f>
        <v>0</v>
      </c>
      <c r="F982" s="6">
        <f>板材才數分析.!D982</f>
        <v>33021</v>
      </c>
      <c r="G982" s="6">
        <f ca="1">板材才數分析.!E982</f>
        <v>0</v>
      </c>
      <c r="H982" s="6">
        <f ca="1">板材才數分析.!F982</f>
        <v>0</v>
      </c>
      <c r="I982" s="6" t="str">
        <f ca="1">板材才數分析.!G982</f>
        <v/>
      </c>
      <c r="J982" s="6">
        <f ca="1">板材才數分析.!H982</f>
        <v>0</v>
      </c>
      <c r="K982" s="6" t="str">
        <f ca="1">板材才數分析.!I982</f>
        <v/>
      </c>
      <c r="L982" s="6">
        <f ca="1">板材才數分析.!J982</f>
        <v>0</v>
      </c>
      <c r="M982" s="6">
        <f ca="1">板材才數分析.!K982</f>
        <v>0</v>
      </c>
      <c r="N982" s="6" t="str">
        <f ca="1">板材才數分析.!L982</f>
        <v/>
      </c>
      <c r="O982" s="6">
        <f ca="1">板材才數分析.!M982</f>
        <v>0</v>
      </c>
      <c r="P982" t="str">
        <f ca="1">表格15[[#This Row],[封邊色號]]</f>
        <v/>
      </c>
      <c r="Q982" s="174" t="str">
        <f ca="1">IF(VLOOKUP(F982,料單!$C:$P,14,FALSE)="","",VLOOKUP(F982,料單!$C:$P,14,FALSE))</f>
        <v/>
      </c>
      <c r="R982" s="174" t="str">
        <f ca="1">IF(VLOOKUP(F982,料單!$C:$Q,15,FALSE)="","",VLOOKUP(F982,料單!$C:$Q,15,FALSE))</f>
        <v/>
      </c>
      <c r="S982" s="174" t="str">
        <f ca="1">IF(VLOOKUP(F982,料單!$C:$R,16,FALSE)="","",VLOOKUP(F982,料單!$C:$R,16,FALSE))</f>
        <v/>
      </c>
      <c r="T982" s="174" t="str">
        <f ca="1">IF(VLOOKUP(F982,料單!$C:$S,17,FALSE)="","",VLOOKUP(F982,料單!$C:$S,17,FALSE))</f>
        <v/>
      </c>
      <c r="U982" s="174" t="str">
        <f ca="1">_xlfn.IFNA(VLOOKUP(VLOOKUP(F982,料單!C:T,18,FALSE),資料庫!AM:AN,2,FALSE),"A")</f>
        <v>A</v>
      </c>
      <c r="V982" s="174" t="str">
        <f ca="1">IF(VLOOKUP(F982,料單!C:U,19,FALSE)="","",VLOOKUP(F982,料單!C:U,19,FALSE))</f>
        <v/>
      </c>
      <c r="W982" s="361" t="str">
        <f t="shared" ca="1" si="76"/>
        <v/>
      </c>
      <c r="X982" s="361" t="str">
        <f t="shared" ca="1" si="77"/>
        <v/>
      </c>
      <c r="Y982" s="361" t="str">
        <f t="shared" ca="1" si="78"/>
        <v/>
      </c>
      <c r="Z982" s="361" t="str">
        <f t="shared" ca="1" si="79"/>
        <v/>
      </c>
      <c r="AA982" s="483">
        <f>料單!$K$3</f>
        <v>0</v>
      </c>
      <c r="AB982" s="483" t="str">
        <f>料單!$L$3</f>
        <v>拉、KD</v>
      </c>
    </row>
    <row r="983" spans="1:28" x14ac:dyDescent="0.25">
      <c r="A983" s="174">
        <f t="shared" si="75"/>
        <v>982</v>
      </c>
      <c r="B983" s="174" t="str">
        <f ca="1">料單!$C$1</f>
        <v>2026101401</v>
      </c>
      <c r="C983" s="174">
        <f>料單!$C$2</f>
        <v>0</v>
      </c>
      <c r="D983" s="6">
        <f>板材才數分析.!B983</f>
        <v>33</v>
      </c>
      <c r="E983" s="6">
        <f>板材才數分析.!C983</f>
        <v>0</v>
      </c>
      <c r="F983" s="6">
        <f>板材才數分析.!D983</f>
        <v>33022</v>
      </c>
      <c r="G983" s="6">
        <f ca="1">板材才數分析.!E983</f>
        <v>0</v>
      </c>
      <c r="H983" s="6">
        <f ca="1">板材才數分析.!F983</f>
        <v>0</v>
      </c>
      <c r="I983" s="6" t="str">
        <f ca="1">板材才數分析.!G983</f>
        <v/>
      </c>
      <c r="J983" s="6">
        <f ca="1">板材才數分析.!H983</f>
        <v>0</v>
      </c>
      <c r="K983" s="6" t="str">
        <f ca="1">板材才數分析.!I983</f>
        <v/>
      </c>
      <c r="L983" s="6">
        <f ca="1">板材才數分析.!J983</f>
        <v>0</v>
      </c>
      <c r="M983" s="6">
        <f ca="1">板材才數分析.!K983</f>
        <v>0</v>
      </c>
      <c r="N983" s="6" t="str">
        <f ca="1">板材才數分析.!L983</f>
        <v/>
      </c>
      <c r="O983" s="6">
        <f ca="1">板材才數分析.!M983</f>
        <v>0</v>
      </c>
      <c r="P983" t="str">
        <f ca="1">表格15[[#This Row],[封邊色號]]</f>
        <v/>
      </c>
      <c r="Q983" s="174" t="str">
        <f ca="1">IF(VLOOKUP(F983,料單!$C:$P,14,FALSE)="","",VLOOKUP(F983,料單!$C:$P,14,FALSE))</f>
        <v/>
      </c>
      <c r="R983" s="174" t="str">
        <f ca="1">IF(VLOOKUP(F983,料單!$C:$Q,15,FALSE)="","",VLOOKUP(F983,料單!$C:$Q,15,FALSE))</f>
        <v/>
      </c>
      <c r="S983" s="174" t="str">
        <f ca="1">IF(VLOOKUP(F983,料單!$C:$R,16,FALSE)="","",VLOOKUP(F983,料單!$C:$R,16,FALSE))</f>
        <v/>
      </c>
      <c r="T983" s="174" t="str">
        <f ca="1">IF(VLOOKUP(F983,料單!$C:$S,17,FALSE)="","",VLOOKUP(F983,料單!$C:$S,17,FALSE))</f>
        <v/>
      </c>
      <c r="U983" s="174" t="str">
        <f ca="1">_xlfn.IFNA(VLOOKUP(VLOOKUP(F983,料單!C:T,18,FALSE),資料庫!AM:AN,2,FALSE),"A")</f>
        <v>A</v>
      </c>
      <c r="V983" s="174" t="str">
        <f ca="1">IF(VLOOKUP(F983,料單!C:U,19,FALSE)="","",VLOOKUP(F983,料單!C:U,19,FALSE))</f>
        <v/>
      </c>
      <c r="W983" s="361" t="str">
        <f t="shared" ca="1" si="76"/>
        <v/>
      </c>
      <c r="X983" s="361" t="str">
        <f t="shared" ca="1" si="77"/>
        <v/>
      </c>
      <c r="Y983" s="361" t="str">
        <f t="shared" ca="1" si="78"/>
        <v/>
      </c>
      <c r="Z983" s="361" t="str">
        <f t="shared" ca="1" si="79"/>
        <v/>
      </c>
      <c r="AA983" s="483">
        <f>料單!$K$3</f>
        <v>0</v>
      </c>
      <c r="AB983" s="483" t="str">
        <f>料單!$L$3</f>
        <v>拉、KD</v>
      </c>
    </row>
    <row r="984" spans="1:28" x14ac:dyDescent="0.25">
      <c r="A984" s="174">
        <f t="shared" si="75"/>
        <v>983</v>
      </c>
      <c r="B984" s="174" t="str">
        <f ca="1">料單!$C$1</f>
        <v>2026101401</v>
      </c>
      <c r="C984" s="174">
        <f>料單!$C$2</f>
        <v>0</v>
      </c>
      <c r="D984" s="6">
        <f>板材才數分析.!B984</f>
        <v>33</v>
      </c>
      <c r="E984" s="6">
        <f>板材才數分析.!C984</f>
        <v>0</v>
      </c>
      <c r="F984" s="6">
        <f>板材才數分析.!D984</f>
        <v>33023</v>
      </c>
      <c r="G984" s="6">
        <f ca="1">板材才數分析.!E984</f>
        <v>0</v>
      </c>
      <c r="H984" s="6">
        <f ca="1">板材才數分析.!F984</f>
        <v>0</v>
      </c>
      <c r="I984" s="6" t="str">
        <f ca="1">板材才數分析.!G984</f>
        <v/>
      </c>
      <c r="J984" s="6">
        <f ca="1">板材才數分析.!H984</f>
        <v>0</v>
      </c>
      <c r="K984" s="6" t="str">
        <f ca="1">板材才數分析.!I984</f>
        <v/>
      </c>
      <c r="L984" s="6">
        <f ca="1">板材才數分析.!J984</f>
        <v>0</v>
      </c>
      <c r="M984" s="6">
        <f ca="1">板材才數分析.!K984</f>
        <v>0</v>
      </c>
      <c r="N984" s="6" t="str">
        <f ca="1">板材才數分析.!L984</f>
        <v/>
      </c>
      <c r="O984" s="6">
        <f ca="1">板材才數分析.!M984</f>
        <v>0</v>
      </c>
      <c r="P984" t="str">
        <f ca="1">表格15[[#This Row],[封邊色號]]</f>
        <v/>
      </c>
      <c r="Q984" s="174" t="str">
        <f ca="1">IF(VLOOKUP(F984,料單!$C:$P,14,FALSE)="","",VLOOKUP(F984,料單!$C:$P,14,FALSE))</f>
        <v/>
      </c>
      <c r="R984" s="174" t="str">
        <f ca="1">IF(VLOOKUP(F984,料單!$C:$Q,15,FALSE)="","",VLOOKUP(F984,料單!$C:$Q,15,FALSE))</f>
        <v/>
      </c>
      <c r="S984" s="174" t="str">
        <f ca="1">IF(VLOOKUP(F984,料單!$C:$R,16,FALSE)="","",VLOOKUP(F984,料單!$C:$R,16,FALSE))</f>
        <v/>
      </c>
      <c r="T984" s="174" t="str">
        <f ca="1">IF(VLOOKUP(F984,料單!$C:$S,17,FALSE)="","",VLOOKUP(F984,料單!$C:$S,17,FALSE))</f>
        <v/>
      </c>
      <c r="U984" s="174" t="str">
        <f ca="1">_xlfn.IFNA(VLOOKUP(VLOOKUP(F984,料單!C:T,18,FALSE),資料庫!AM:AN,2,FALSE),"A")</f>
        <v>A</v>
      </c>
      <c r="V984" s="174" t="str">
        <f ca="1">IF(VLOOKUP(F984,料單!C:U,19,FALSE)="","",VLOOKUP(F984,料單!C:U,19,FALSE))</f>
        <v/>
      </c>
      <c r="W984" s="361" t="str">
        <f t="shared" ca="1" si="76"/>
        <v/>
      </c>
      <c r="X984" s="361" t="str">
        <f t="shared" ca="1" si="77"/>
        <v/>
      </c>
      <c r="Y984" s="361" t="str">
        <f t="shared" ca="1" si="78"/>
        <v/>
      </c>
      <c r="Z984" s="361" t="str">
        <f t="shared" ca="1" si="79"/>
        <v/>
      </c>
      <c r="AA984" s="483">
        <f>料單!$K$3</f>
        <v>0</v>
      </c>
      <c r="AB984" s="483" t="str">
        <f>料單!$L$3</f>
        <v>拉、KD</v>
      </c>
    </row>
    <row r="985" spans="1:28" x14ac:dyDescent="0.25">
      <c r="A985" s="174">
        <f t="shared" si="75"/>
        <v>984</v>
      </c>
      <c r="B985" s="174" t="str">
        <f ca="1">料單!$C$1</f>
        <v>2026101401</v>
      </c>
      <c r="C985" s="174">
        <f>料單!$C$2</f>
        <v>0</v>
      </c>
      <c r="D985" s="6">
        <f>板材才數分析.!B985</f>
        <v>33</v>
      </c>
      <c r="E985" s="6">
        <f>板材才數分析.!C985</f>
        <v>0</v>
      </c>
      <c r="F985" s="6">
        <f>板材才數分析.!D985</f>
        <v>33024</v>
      </c>
      <c r="G985" s="6">
        <f ca="1">板材才數分析.!E985</f>
        <v>0</v>
      </c>
      <c r="H985" s="6">
        <f ca="1">板材才數分析.!F985</f>
        <v>0</v>
      </c>
      <c r="I985" s="6" t="str">
        <f ca="1">板材才數分析.!G985</f>
        <v/>
      </c>
      <c r="J985" s="6">
        <f ca="1">板材才數分析.!H985</f>
        <v>0</v>
      </c>
      <c r="K985" s="6" t="str">
        <f ca="1">板材才數分析.!I985</f>
        <v/>
      </c>
      <c r="L985" s="6">
        <f ca="1">板材才數分析.!J985</f>
        <v>0</v>
      </c>
      <c r="M985" s="6">
        <f ca="1">板材才數分析.!K985</f>
        <v>0</v>
      </c>
      <c r="N985" s="6" t="str">
        <f ca="1">板材才數分析.!L985</f>
        <v/>
      </c>
      <c r="O985" s="6">
        <f ca="1">板材才數分析.!M985</f>
        <v>0</v>
      </c>
      <c r="P985" t="str">
        <f ca="1">表格15[[#This Row],[封邊色號]]</f>
        <v/>
      </c>
      <c r="Q985" s="174" t="str">
        <f ca="1">IF(VLOOKUP(F985,料單!$C:$P,14,FALSE)="","",VLOOKUP(F985,料單!$C:$P,14,FALSE))</f>
        <v/>
      </c>
      <c r="R985" s="174" t="str">
        <f ca="1">IF(VLOOKUP(F985,料單!$C:$Q,15,FALSE)="","",VLOOKUP(F985,料單!$C:$Q,15,FALSE))</f>
        <v/>
      </c>
      <c r="S985" s="174" t="str">
        <f ca="1">IF(VLOOKUP(F985,料單!$C:$R,16,FALSE)="","",VLOOKUP(F985,料單!$C:$R,16,FALSE))</f>
        <v/>
      </c>
      <c r="T985" s="174" t="str">
        <f ca="1">IF(VLOOKUP(F985,料單!$C:$S,17,FALSE)="","",VLOOKUP(F985,料單!$C:$S,17,FALSE))</f>
        <v/>
      </c>
      <c r="U985" s="174" t="str">
        <f ca="1">_xlfn.IFNA(VLOOKUP(VLOOKUP(F985,料單!C:T,18,FALSE),資料庫!AM:AN,2,FALSE),"A")</f>
        <v>A</v>
      </c>
      <c r="V985" s="174" t="str">
        <f ca="1">IF(VLOOKUP(F985,料單!C:U,19,FALSE)="","",VLOOKUP(F985,料單!C:U,19,FALSE))</f>
        <v/>
      </c>
      <c r="W985" s="361" t="str">
        <f t="shared" ca="1" si="76"/>
        <v/>
      </c>
      <c r="X985" s="361" t="str">
        <f t="shared" ca="1" si="77"/>
        <v/>
      </c>
      <c r="Y985" s="361" t="str">
        <f t="shared" ca="1" si="78"/>
        <v/>
      </c>
      <c r="Z985" s="361" t="str">
        <f t="shared" ca="1" si="79"/>
        <v/>
      </c>
      <c r="AA985" s="483">
        <f>料單!$K$3</f>
        <v>0</v>
      </c>
      <c r="AB985" s="483" t="str">
        <f>料單!$L$3</f>
        <v>拉、KD</v>
      </c>
    </row>
    <row r="986" spans="1:28" x14ac:dyDescent="0.25">
      <c r="A986" s="174">
        <f t="shared" si="75"/>
        <v>985</v>
      </c>
      <c r="B986" s="174" t="str">
        <f ca="1">料單!$C$1</f>
        <v>2026101401</v>
      </c>
      <c r="C986" s="174">
        <f>料單!$C$2</f>
        <v>0</v>
      </c>
      <c r="D986" s="6">
        <f>板材才數分析.!B986</f>
        <v>33</v>
      </c>
      <c r="E986" s="6">
        <f>板材才數分析.!C986</f>
        <v>0</v>
      </c>
      <c r="F986" s="6">
        <f>板材才數分析.!D986</f>
        <v>33025</v>
      </c>
      <c r="G986" s="6">
        <f ca="1">板材才數分析.!E986</f>
        <v>0</v>
      </c>
      <c r="H986" s="6">
        <f ca="1">板材才數分析.!F986</f>
        <v>0</v>
      </c>
      <c r="I986" s="6" t="str">
        <f ca="1">板材才數分析.!G986</f>
        <v/>
      </c>
      <c r="J986" s="6">
        <f ca="1">板材才數分析.!H986</f>
        <v>0</v>
      </c>
      <c r="K986" s="6" t="str">
        <f ca="1">板材才數分析.!I986</f>
        <v/>
      </c>
      <c r="L986" s="6">
        <f ca="1">板材才數分析.!J986</f>
        <v>0</v>
      </c>
      <c r="M986" s="6">
        <f ca="1">板材才數分析.!K986</f>
        <v>0</v>
      </c>
      <c r="N986" s="6" t="str">
        <f ca="1">板材才數分析.!L986</f>
        <v/>
      </c>
      <c r="O986" s="6">
        <f ca="1">板材才數分析.!M986</f>
        <v>0</v>
      </c>
      <c r="P986" t="str">
        <f ca="1">表格15[[#This Row],[封邊色號]]</f>
        <v/>
      </c>
      <c r="Q986" s="174" t="str">
        <f ca="1">IF(VLOOKUP(F986,料單!$C:$P,14,FALSE)="","",VLOOKUP(F986,料單!$C:$P,14,FALSE))</f>
        <v/>
      </c>
      <c r="R986" s="174" t="str">
        <f ca="1">IF(VLOOKUP(F986,料單!$C:$Q,15,FALSE)="","",VLOOKUP(F986,料單!$C:$Q,15,FALSE))</f>
        <v/>
      </c>
      <c r="S986" s="174" t="str">
        <f ca="1">IF(VLOOKUP(F986,料單!$C:$R,16,FALSE)="","",VLOOKUP(F986,料單!$C:$R,16,FALSE))</f>
        <v/>
      </c>
      <c r="T986" s="174" t="str">
        <f ca="1">IF(VLOOKUP(F986,料單!$C:$S,17,FALSE)="","",VLOOKUP(F986,料單!$C:$S,17,FALSE))</f>
        <v/>
      </c>
      <c r="U986" s="174" t="str">
        <f ca="1">_xlfn.IFNA(VLOOKUP(VLOOKUP(F986,料單!C:T,18,FALSE),資料庫!AM:AN,2,FALSE),"A")</f>
        <v>A</v>
      </c>
      <c r="V986" s="174" t="str">
        <f ca="1">IF(VLOOKUP(F986,料單!C:U,19,FALSE)="","",VLOOKUP(F986,料單!C:U,19,FALSE))</f>
        <v/>
      </c>
      <c r="W986" s="361" t="str">
        <f t="shared" ca="1" si="76"/>
        <v/>
      </c>
      <c r="X986" s="361" t="str">
        <f t="shared" ca="1" si="77"/>
        <v/>
      </c>
      <c r="Y986" s="361" t="str">
        <f t="shared" ca="1" si="78"/>
        <v/>
      </c>
      <c r="Z986" s="361" t="str">
        <f t="shared" ca="1" si="79"/>
        <v/>
      </c>
      <c r="AA986" s="483">
        <f>料單!$K$3</f>
        <v>0</v>
      </c>
      <c r="AB986" s="483" t="str">
        <f>料單!$L$3</f>
        <v>拉、KD</v>
      </c>
    </row>
    <row r="987" spans="1:28" x14ac:dyDescent="0.25">
      <c r="A987" s="174">
        <f t="shared" si="75"/>
        <v>986</v>
      </c>
      <c r="B987" s="174" t="str">
        <f ca="1">料單!$C$1</f>
        <v>2026101401</v>
      </c>
      <c r="C987" s="174">
        <f>料單!$C$2</f>
        <v>0</v>
      </c>
      <c r="D987" s="6">
        <f>板材才數分析.!B987</f>
        <v>33</v>
      </c>
      <c r="E987" s="6">
        <f>板材才數分析.!C987</f>
        <v>0</v>
      </c>
      <c r="F987" s="6">
        <f>板材才數分析.!D987</f>
        <v>33026</v>
      </c>
      <c r="G987" s="6">
        <f ca="1">板材才數分析.!E987</f>
        <v>0</v>
      </c>
      <c r="H987" s="6">
        <f ca="1">板材才數分析.!F987</f>
        <v>0</v>
      </c>
      <c r="I987" s="6" t="str">
        <f ca="1">板材才數分析.!G987</f>
        <v/>
      </c>
      <c r="J987" s="6">
        <f ca="1">板材才數分析.!H987</f>
        <v>0</v>
      </c>
      <c r="K987" s="6" t="str">
        <f ca="1">板材才數分析.!I987</f>
        <v/>
      </c>
      <c r="L987" s="6">
        <f ca="1">板材才數分析.!J987</f>
        <v>0</v>
      </c>
      <c r="M987" s="6">
        <f ca="1">板材才數分析.!K987</f>
        <v>0</v>
      </c>
      <c r="N987" s="6" t="str">
        <f ca="1">板材才數分析.!L987</f>
        <v/>
      </c>
      <c r="O987" s="6">
        <f ca="1">板材才數分析.!M987</f>
        <v>0</v>
      </c>
      <c r="P987" t="str">
        <f ca="1">表格15[[#This Row],[封邊色號]]</f>
        <v/>
      </c>
      <c r="Q987" s="174" t="str">
        <f ca="1">IF(VLOOKUP(F987,料單!$C:$P,14,FALSE)="","",VLOOKUP(F987,料單!$C:$P,14,FALSE))</f>
        <v/>
      </c>
      <c r="R987" s="174" t="str">
        <f ca="1">IF(VLOOKUP(F987,料單!$C:$Q,15,FALSE)="","",VLOOKUP(F987,料單!$C:$Q,15,FALSE))</f>
        <v/>
      </c>
      <c r="S987" s="174" t="str">
        <f ca="1">IF(VLOOKUP(F987,料單!$C:$R,16,FALSE)="","",VLOOKUP(F987,料單!$C:$R,16,FALSE))</f>
        <v/>
      </c>
      <c r="T987" s="174" t="str">
        <f ca="1">IF(VLOOKUP(F987,料單!$C:$S,17,FALSE)="","",VLOOKUP(F987,料單!$C:$S,17,FALSE))</f>
        <v/>
      </c>
      <c r="U987" s="174" t="str">
        <f ca="1">_xlfn.IFNA(VLOOKUP(VLOOKUP(F987,料單!C:T,18,FALSE),資料庫!AM:AN,2,FALSE),"A")</f>
        <v>A</v>
      </c>
      <c r="V987" s="174" t="str">
        <f ca="1">IF(VLOOKUP(F987,料單!C:U,19,FALSE)="","",VLOOKUP(F987,料單!C:U,19,FALSE))</f>
        <v/>
      </c>
      <c r="W987" s="361" t="str">
        <f t="shared" ca="1" si="76"/>
        <v/>
      </c>
      <c r="X987" s="361" t="str">
        <f t="shared" ca="1" si="77"/>
        <v/>
      </c>
      <c r="Y987" s="361" t="str">
        <f t="shared" ca="1" si="78"/>
        <v/>
      </c>
      <c r="Z987" s="361" t="str">
        <f t="shared" ca="1" si="79"/>
        <v/>
      </c>
      <c r="AA987" s="483">
        <f>料單!$K$3</f>
        <v>0</v>
      </c>
      <c r="AB987" s="483" t="str">
        <f>料單!$L$3</f>
        <v>拉、KD</v>
      </c>
    </row>
    <row r="988" spans="1:28" x14ac:dyDescent="0.25">
      <c r="A988" s="174">
        <f t="shared" si="75"/>
        <v>987</v>
      </c>
      <c r="B988" s="174" t="str">
        <f ca="1">料單!$C$1</f>
        <v>2026101401</v>
      </c>
      <c r="C988" s="174">
        <f>料單!$C$2</f>
        <v>0</v>
      </c>
      <c r="D988" s="6">
        <f>板材才數分析.!B988</f>
        <v>33</v>
      </c>
      <c r="E988" s="6">
        <f>板材才數分析.!C988</f>
        <v>0</v>
      </c>
      <c r="F988" s="6">
        <f>板材才數分析.!D988</f>
        <v>33027</v>
      </c>
      <c r="G988" s="6">
        <f ca="1">板材才數分析.!E988</f>
        <v>0</v>
      </c>
      <c r="H988" s="6">
        <f ca="1">板材才數分析.!F988</f>
        <v>0</v>
      </c>
      <c r="I988" s="6" t="str">
        <f ca="1">板材才數分析.!G988</f>
        <v/>
      </c>
      <c r="J988" s="6">
        <f ca="1">板材才數分析.!H988</f>
        <v>0</v>
      </c>
      <c r="K988" s="6" t="str">
        <f ca="1">板材才數分析.!I988</f>
        <v/>
      </c>
      <c r="L988" s="6">
        <f ca="1">板材才數分析.!J988</f>
        <v>0</v>
      </c>
      <c r="M988" s="6">
        <f ca="1">板材才數分析.!K988</f>
        <v>0</v>
      </c>
      <c r="N988" s="6" t="str">
        <f ca="1">板材才數分析.!L988</f>
        <v/>
      </c>
      <c r="O988" s="6">
        <f ca="1">板材才數分析.!M988</f>
        <v>0</v>
      </c>
      <c r="P988" t="str">
        <f ca="1">表格15[[#This Row],[封邊色號]]</f>
        <v/>
      </c>
      <c r="Q988" s="174" t="str">
        <f ca="1">IF(VLOOKUP(F988,料單!$C:$P,14,FALSE)="","",VLOOKUP(F988,料單!$C:$P,14,FALSE))</f>
        <v/>
      </c>
      <c r="R988" s="174" t="str">
        <f ca="1">IF(VLOOKUP(F988,料單!$C:$Q,15,FALSE)="","",VLOOKUP(F988,料單!$C:$Q,15,FALSE))</f>
        <v/>
      </c>
      <c r="S988" s="174" t="str">
        <f ca="1">IF(VLOOKUP(F988,料單!$C:$R,16,FALSE)="","",VLOOKUP(F988,料單!$C:$R,16,FALSE))</f>
        <v/>
      </c>
      <c r="T988" s="174" t="str">
        <f ca="1">IF(VLOOKUP(F988,料單!$C:$S,17,FALSE)="","",VLOOKUP(F988,料單!$C:$S,17,FALSE))</f>
        <v/>
      </c>
      <c r="U988" s="174" t="str">
        <f ca="1">_xlfn.IFNA(VLOOKUP(VLOOKUP(F988,料單!C:T,18,FALSE),資料庫!AM:AN,2,FALSE),"A")</f>
        <v>A</v>
      </c>
      <c r="V988" s="174" t="str">
        <f ca="1">IF(VLOOKUP(F988,料單!C:U,19,FALSE)="","",VLOOKUP(F988,料單!C:U,19,FALSE))</f>
        <v/>
      </c>
      <c r="W988" s="361" t="str">
        <f t="shared" ca="1" si="76"/>
        <v/>
      </c>
      <c r="X988" s="361" t="str">
        <f t="shared" ca="1" si="77"/>
        <v/>
      </c>
      <c r="Y988" s="361" t="str">
        <f t="shared" ca="1" si="78"/>
        <v/>
      </c>
      <c r="Z988" s="361" t="str">
        <f t="shared" ca="1" si="79"/>
        <v/>
      </c>
      <c r="AA988" s="483">
        <f>料單!$K$3</f>
        <v>0</v>
      </c>
      <c r="AB988" s="483" t="str">
        <f>料單!$L$3</f>
        <v>拉、KD</v>
      </c>
    </row>
    <row r="989" spans="1:28" x14ac:dyDescent="0.25">
      <c r="A989" s="174">
        <f t="shared" si="75"/>
        <v>988</v>
      </c>
      <c r="B989" s="174" t="str">
        <f ca="1">料單!$C$1</f>
        <v>2026101401</v>
      </c>
      <c r="C989" s="174">
        <f>料單!$C$2</f>
        <v>0</v>
      </c>
      <c r="D989" s="6">
        <f>板材才數分析.!B989</f>
        <v>33</v>
      </c>
      <c r="E989" s="6">
        <f>板材才數分析.!C989</f>
        <v>0</v>
      </c>
      <c r="F989" s="6">
        <f>板材才數分析.!D989</f>
        <v>33028</v>
      </c>
      <c r="G989" s="6">
        <f ca="1">板材才數分析.!E989</f>
        <v>0</v>
      </c>
      <c r="H989" s="6">
        <f ca="1">板材才數分析.!F989</f>
        <v>0</v>
      </c>
      <c r="I989" s="6" t="str">
        <f ca="1">板材才數分析.!G989</f>
        <v/>
      </c>
      <c r="J989" s="6">
        <f ca="1">板材才數分析.!H989</f>
        <v>0</v>
      </c>
      <c r="K989" s="6" t="str">
        <f ca="1">板材才數分析.!I989</f>
        <v/>
      </c>
      <c r="L989" s="6">
        <f ca="1">板材才數分析.!J989</f>
        <v>0</v>
      </c>
      <c r="M989" s="6">
        <f ca="1">板材才數分析.!K989</f>
        <v>0</v>
      </c>
      <c r="N989" s="6" t="str">
        <f ca="1">板材才數分析.!L989</f>
        <v/>
      </c>
      <c r="O989" s="6">
        <f ca="1">板材才數分析.!M989</f>
        <v>0</v>
      </c>
      <c r="P989" t="str">
        <f ca="1">表格15[[#This Row],[封邊色號]]</f>
        <v/>
      </c>
      <c r="Q989" s="174" t="str">
        <f ca="1">IF(VLOOKUP(F989,料單!$C:$P,14,FALSE)="","",VLOOKUP(F989,料單!$C:$P,14,FALSE))</f>
        <v/>
      </c>
      <c r="R989" s="174" t="str">
        <f ca="1">IF(VLOOKUP(F989,料單!$C:$Q,15,FALSE)="","",VLOOKUP(F989,料單!$C:$Q,15,FALSE))</f>
        <v/>
      </c>
      <c r="S989" s="174" t="str">
        <f ca="1">IF(VLOOKUP(F989,料單!$C:$R,16,FALSE)="","",VLOOKUP(F989,料單!$C:$R,16,FALSE))</f>
        <v/>
      </c>
      <c r="T989" s="174" t="str">
        <f ca="1">IF(VLOOKUP(F989,料單!$C:$S,17,FALSE)="","",VLOOKUP(F989,料單!$C:$S,17,FALSE))</f>
        <v/>
      </c>
      <c r="U989" s="174" t="str">
        <f ca="1">_xlfn.IFNA(VLOOKUP(VLOOKUP(F989,料單!C:T,18,FALSE),資料庫!AM:AN,2,FALSE),"A")</f>
        <v>A</v>
      </c>
      <c r="V989" s="174" t="str">
        <f ca="1">IF(VLOOKUP(F989,料單!C:U,19,FALSE)="","",VLOOKUP(F989,料單!C:U,19,FALSE))</f>
        <v/>
      </c>
      <c r="W989" s="361" t="str">
        <f t="shared" ca="1" si="76"/>
        <v/>
      </c>
      <c r="X989" s="361" t="str">
        <f t="shared" ca="1" si="77"/>
        <v/>
      </c>
      <c r="Y989" s="361" t="str">
        <f t="shared" ca="1" si="78"/>
        <v/>
      </c>
      <c r="Z989" s="361" t="str">
        <f t="shared" ca="1" si="79"/>
        <v/>
      </c>
      <c r="AA989" s="483">
        <f>料單!$K$3</f>
        <v>0</v>
      </c>
      <c r="AB989" s="483" t="str">
        <f>料單!$L$3</f>
        <v>拉、KD</v>
      </c>
    </row>
    <row r="990" spans="1:28" x14ac:dyDescent="0.25">
      <c r="A990" s="174">
        <f t="shared" si="75"/>
        <v>989</v>
      </c>
      <c r="B990" s="174" t="str">
        <f ca="1">料單!$C$1</f>
        <v>2026101401</v>
      </c>
      <c r="C990" s="174">
        <f>料單!$C$2</f>
        <v>0</v>
      </c>
      <c r="D990" s="6">
        <f>板材才數分析.!B990</f>
        <v>33</v>
      </c>
      <c r="E990" s="6">
        <f>板材才數分析.!C990</f>
        <v>0</v>
      </c>
      <c r="F990" s="6">
        <f>板材才數分析.!D990</f>
        <v>33029</v>
      </c>
      <c r="G990" s="6">
        <f ca="1">板材才數分析.!E990</f>
        <v>0</v>
      </c>
      <c r="H990" s="6">
        <f ca="1">板材才數分析.!F990</f>
        <v>0</v>
      </c>
      <c r="I990" s="6" t="str">
        <f ca="1">板材才數分析.!G990</f>
        <v/>
      </c>
      <c r="J990" s="6">
        <f ca="1">板材才數分析.!H990</f>
        <v>0</v>
      </c>
      <c r="K990" s="6" t="str">
        <f ca="1">板材才數分析.!I990</f>
        <v/>
      </c>
      <c r="L990" s="6">
        <f ca="1">板材才數分析.!J990</f>
        <v>0</v>
      </c>
      <c r="M990" s="6">
        <f ca="1">板材才數分析.!K990</f>
        <v>0</v>
      </c>
      <c r="N990" s="6" t="str">
        <f ca="1">板材才數分析.!L990</f>
        <v/>
      </c>
      <c r="O990" s="6">
        <f ca="1">板材才數分析.!M990</f>
        <v>0</v>
      </c>
      <c r="P990" t="str">
        <f ca="1">表格15[[#This Row],[封邊色號]]</f>
        <v/>
      </c>
      <c r="Q990" s="174" t="str">
        <f ca="1">IF(VLOOKUP(F990,料單!$C:$P,14,FALSE)="","",VLOOKUP(F990,料單!$C:$P,14,FALSE))</f>
        <v/>
      </c>
      <c r="R990" s="174" t="str">
        <f ca="1">IF(VLOOKUP(F990,料單!$C:$Q,15,FALSE)="","",VLOOKUP(F990,料單!$C:$Q,15,FALSE))</f>
        <v/>
      </c>
      <c r="S990" s="174" t="str">
        <f ca="1">IF(VLOOKUP(F990,料單!$C:$R,16,FALSE)="","",VLOOKUP(F990,料單!$C:$R,16,FALSE))</f>
        <v/>
      </c>
      <c r="T990" s="174" t="str">
        <f ca="1">IF(VLOOKUP(F990,料單!$C:$S,17,FALSE)="","",VLOOKUP(F990,料單!$C:$S,17,FALSE))</f>
        <v/>
      </c>
      <c r="U990" s="174" t="str">
        <f ca="1">_xlfn.IFNA(VLOOKUP(VLOOKUP(F990,料單!C:T,18,FALSE),資料庫!AM:AN,2,FALSE),"A")</f>
        <v>A</v>
      </c>
      <c r="V990" s="174" t="str">
        <f ca="1">IF(VLOOKUP(F990,料單!C:U,19,FALSE)="","",VLOOKUP(F990,料單!C:U,19,FALSE))</f>
        <v/>
      </c>
      <c r="W990" s="361" t="str">
        <f t="shared" ca="1" si="76"/>
        <v/>
      </c>
      <c r="X990" s="361" t="str">
        <f t="shared" ca="1" si="77"/>
        <v/>
      </c>
      <c r="Y990" s="361" t="str">
        <f t="shared" ca="1" si="78"/>
        <v/>
      </c>
      <c r="Z990" s="361" t="str">
        <f t="shared" ca="1" si="79"/>
        <v/>
      </c>
      <c r="AA990" s="483">
        <f>料單!$K$3</f>
        <v>0</v>
      </c>
      <c r="AB990" s="483" t="str">
        <f>料單!$L$3</f>
        <v>拉、KD</v>
      </c>
    </row>
    <row r="991" spans="1:28" s="242" customFormat="1" x14ac:dyDescent="0.25">
      <c r="A991" s="174">
        <f t="shared" si="75"/>
        <v>990</v>
      </c>
      <c r="B991" s="241" t="str">
        <f ca="1">料單!$C$1</f>
        <v>2026101401</v>
      </c>
      <c r="C991" s="241">
        <f>料單!$C$2</f>
        <v>0</v>
      </c>
      <c r="D991" s="245">
        <f>板材才數分析.!B991</f>
        <v>33</v>
      </c>
      <c r="E991" s="245">
        <f>板材才數分析.!C991</f>
        <v>0</v>
      </c>
      <c r="F991" s="245">
        <f>板材才數分析.!D991</f>
        <v>33030</v>
      </c>
      <c r="G991" s="245">
        <f ca="1">板材才數分析.!E991</f>
        <v>0</v>
      </c>
      <c r="H991" s="245">
        <f ca="1">板材才數分析.!F991</f>
        <v>0</v>
      </c>
      <c r="I991" s="245" t="str">
        <f ca="1">板材才數分析.!G991</f>
        <v/>
      </c>
      <c r="J991" s="245">
        <f ca="1">板材才數分析.!H991</f>
        <v>0</v>
      </c>
      <c r="K991" s="245" t="str">
        <f ca="1">板材才數分析.!I991</f>
        <v/>
      </c>
      <c r="L991" s="245">
        <f ca="1">板材才數分析.!J991</f>
        <v>0</v>
      </c>
      <c r="M991" s="245">
        <f ca="1">板材才數分析.!K991</f>
        <v>0</v>
      </c>
      <c r="N991" s="245" t="str">
        <f ca="1">板材才數分析.!L991</f>
        <v/>
      </c>
      <c r="O991" s="245">
        <f ca="1">板材才數分析.!M991</f>
        <v>0</v>
      </c>
      <c r="P991" t="str">
        <f ca="1">表格15[[#This Row],[封邊色號]]</f>
        <v/>
      </c>
      <c r="Q991" s="174" t="str">
        <f ca="1">IF(VLOOKUP(F991,料單!$C:$P,14,FALSE)="","",VLOOKUP(F991,料單!$C:$P,14,FALSE))</f>
        <v/>
      </c>
      <c r="R991" s="174" t="str">
        <f ca="1">IF(VLOOKUP(F991,料單!$C:$Q,15,FALSE)="","",VLOOKUP(F991,料單!$C:$Q,15,FALSE))</f>
        <v/>
      </c>
      <c r="S991" s="174" t="str">
        <f ca="1">IF(VLOOKUP(F991,料單!$C:$R,16,FALSE)="","",VLOOKUP(F991,料單!$C:$R,16,FALSE))</f>
        <v/>
      </c>
      <c r="T991" s="174" t="str">
        <f ca="1">IF(VLOOKUP(F991,料單!$C:$S,17,FALSE)="","",VLOOKUP(F991,料單!$C:$S,17,FALSE))</f>
        <v/>
      </c>
      <c r="U991" s="174" t="str">
        <f ca="1">_xlfn.IFNA(VLOOKUP(VLOOKUP(F991,料單!C:T,18,FALSE),資料庫!AM:AN,2,FALSE),"A")</f>
        <v>A</v>
      </c>
      <c r="V991" s="174" t="str">
        <f ca="1">IF(VLOOKUP(F991,料單!C:U,19,FALSE)="","",VLOOKUP(F991,料單!C:U,19,FALSE))</f>
        <v/>
      </c>
      <c r="W991" s="375" t="str">
        <f t="shared" ca="1" si="76"/>
        <v/>
      </c>
      <c r="X991" s="361" t="str">
        <f t="shared" ca="1" si="77"/>
        <v/>
      </c>
      <c r="Y991" s="375" t="str">
        <f t="shared" ca="1" si="78"/>
        <v/>
      </c>
      <c r="Z991" s="375" t="str">
        <f t="shared" ca="1" si="79"/>
        <v/>
      </c>
      <c r="AA991" s="483">
        <f>料單!$K$3</f>
        <v>0</v>
      </c>
      <c r="AB991" s="483" t="str">
        <f>料單!$L$3</f>
        <v>拉、KD</v>
      </c>
    </row>
    <row r="992" spans="1:28" x14ac:dyDescent="0.25">
      <c r="A992" s="174">
        <f t="shared" si="75"/>
        <v>991</v>
      </c>
      <c r="B992" s="174" t="str">
        <f ca="1">料單!$C$1</f>
        <v>2026101401</v>
      </c>
      <c r="C992" s="174">
        <f>料單!$C$2</f>
        <v>0</v>
      </c>
      <c r="D992" s="6">
        <f>板材才數分析.!B992</f>
        <v>34</v>
      </c>
      <c r="E992" s="6">
        <f>板材才數分析.!C992</f>
        <v>0</v>
      </c>
      <c r="F992" s="6">
        <f>板材才數分析.!D992</f>
        <v>34001</v>
      </c>
      <c r="G992" s="6" t="str">
        <f ca="1">板材才數分析.!E992</f>
        <v>頂板</v>
      </c>
      <c r="H992" s="6">
        <f ca="1">板材才數分析.!F992</f>
        <v>-36</v>
      </c>
      <c r="I992" s="6" t="str">
        <f ca="1">板材才數分析.!G992</f>
        <v>AA</v>
      </c>
      <c r="J992" s="6">
        <f ca="1">板材才數分析.!H992</f>
        <v>0</v>
      </c>
      <c r="K992" s="6" t="str">
        <f ca="1">板材才數分析.!I992</f>
        <v/>
      </c>
      <c r="L992" s="6">
        <f ca="1">板材才數分析.!J992</f>
        <v>18</v>
      </c>
      <c r="M992" s="6">
        <f ca="1">板材才數分析.!K992</f>
        <v>0</v>
      </c>
      <c r="N992" s="6" t="str">
        <f ca="1">板材才數分析.!L992</f>
        <v/>
      </c>
      <c r="O992" s="6">
        <f ca="1">板材才數分析.!M992</f>
        <v>0</v>
      </c>
      <c r="P992" t="e">
        <f>表格15[[#This Row],[封邊色號]]</f>
        <v>#VALUE!</v>
      </c>
      <c r="Q992" s="174" t="str">
        <f ca="1">IF(VLOOKUP(F992,料單!$C:$P,14,FALSE)="","",VLOOKUP(F992,料單!$C:$P,14,FALSE))</f>
        <v>背板溝</v>
      </c>
      <c r="R992" s="174" t="str">
        <f ca="1">IF(VLOOKUP(F992,料單!$C:$Q,15,FALSE)="","",VLOOKUP(F992,料單!$C:$Q,15,FALSE))</f>
        <v>側</v>
      </c>
      <c r="S992" s="174" t="str">
        <f ca="1">IF(VLOOKUP(F992,料單!$C:$R,16,FALSE)="","",VLOOKUP(F992,料單!$C:$R,16,FALSE))</f>
        <v/>
      </c>
      <c r="T992" s="174" t="str">
        <f ca="1">IF(VLOOKUP(F992,料單!$C:$S,17,FALSE)="","",VLOOKUP(F992,料單!$C:$S,17,FALSE))</f>
        <v/>
      </c>
      <c r="U992" s="174" t="str">
        <f ca="1">_xlfn.IFNA(VLOOKUP(VLOOKUP(F992,料單!C:T,18,FALSE),資料庫!AM:AN,2,FALSE),"A")</f>
        <v>A</v>
      </c>
      <c r="V992" s="174">
        <f ca="1">IF(VLOOKUP(F992,料單!C:U,19,FALSE)="","",VLOOKUP(F992,料單!C:U,19,FALSE))</f>
        <v>1</v>
      </c>
      <c r="W992" s="361" t="str">
        <f t="shared" ca="1" si="76"/>
        <v>A</v>
      </c>
      <c r="X992" s="361" t="str">
        <f t="shared" ca="1" si="77"/>
        <v>A</v>
      </c>
      <c r="Y992" s="361" t="str">
        <f t="shared" ca="1" si="78"/>
        <v/>
      </c>
      <c r="Z992" s="361" t="str">
        <f t="shared" ca="1" si="79"/>
        <v/>
      </c>
      <c r="AA992" s="483">
        <f>料單!$K$3</f>
        <v>0</v>
      </c>
      <c r="AB992" s="483" t="str">
        <f>料單!$L$3</f>
        <v>拉、KD</v>
      </c>
    </row>
    <row r="993" spans="1:28" x14ac:dyDescent="0.25">
      <c r="A993" s="174">
        <f t="shared" si="75"/>
        <v>992</v>
      </c>
      <c r="B993" s="174" t="str">
        <f ca="1">料單!$C$1</f>
        <v>2026101401</v>
      </c>
      <c r="C993" s="174">
        <f>料單!$C$2</f>
        <v>0</v>
      </c>
      <c r="D993" s="6">
        <f>板材才數分析.!B993</f>
        <v>34</v>
      </c>
      <c r="E993" s="6">
        <f>板材才數分析.!C993</f>
        <v>0</v>
      </c>
      <c r="F993" s="6">
        <f>板材才數分析.!D993</f>
        <v>34002</v>
      </c>
      <c r="G993" s="6" t="str">
        <f ca="1">板材才數分析.!E993</f>
        <v>底板</v>
      </c>
      <c r="H993" s="6">
        <f ca="1">板材才數分析.!F993</f>
        <v>-36</v>
      </c>
      <c r="I993" s="6" t="str">
        <f ca="1">板材才數分析.!G993</f>
        <v>AA</v>
      </c>
      <c r="J993" s="6">
        <f ca="1">板材才數分析.!H993</f>
        <v>0</v>
      </c>
      <c r="K993" s="6" t="str">
        <f ca="1">板材才數分析.!I993</f>
        <v/>
      </c>
      <c r="L993" s="6">
        <f ca="1">板材才數分析.!J993</f>
        <v>18</v>
      </c>
      <c r="M993" s="6">
        <f ca="1">板材才數分析.!K993</f>
        <v>0</v>
      </c>
      <c r="N993" s="6" t="str">
        <f ca="1">板材才數分析.!L993</f>
        <v/>
      </c>
      <c r="O993" s="6">
        <f ca="1">板材才數分析.!M993</f>
        <v>0</v>
      </c>
      <c r="P993" t="e">
        <f>表格15[[#This Row],[封邊色號]]</f>
        <v>#VALUE!</v>
      </c>
      <c r="Q993" s="174" t="str">
        <f ca="1">IF(VLOOKUP(F993,料單!$C:$P,14,FALSE)="","",VLOOKUP(F993,料單!$C:$P,14,FALSE))</f>
        <v>背板溝</v>
      </c>
      <c r="R993" s="174" t="str">
        <f ca="1">IF(VLOOKUP(F993,料單!$C:$Q,15,FALSE)="","",VLOOKUP(F993,料單!$C:$Q,15,FALSE))</f>
        <v>側</v>
      </c>
      <c r="S993" s="174" t="str">
        <f ca="1">IF(VLOOKUP(F993,料單!$C:$R,16,FALSE)="","",VLOOKUP(F993,料單!$C:$R,16,FALSE))</f>
        <v/>
      </c>
      <c r="T993" s="174" t="str">
        <f ca="1">IF(VLOOKUP(F993,料單!$C:$S,17,FALSE)="","",VLOOKUP(F993,料單!$C:$S,17,FALSE))</f>
        <v/>
      </c>
      <c r="U993" s="174" t="str">
        <f ca="1">_xlfn.IFNA(VLOOKUP(VLOOKUP(F993,料單!C:T,18,FALSE),資料庫!AM:AN,2,FALSE),"A")</f>
        <v>A</v>
      </c>
      <c r="V993" s="174">
        <f ca="1">IF(VLOOKUP(F993,料單!C:U,19,FALSE)="","",VLOOKUP(F993,料單!C:U,19,FALSE))</f>
        <v>1</v>
      </c>
      <c r="W993" s="361" t="str">
        <f t="shared" ca="1" si="76"/>
        <v>A</v>
      </c>
      <c r="X993" s="361" t="str">
        <f t="shared" ca="1" si="77"/>
        <v>A</v>
      </c>
      <c r="Y993" s="361" t="str">
        <f t="shared" ca="1" si="78"/>
        <v/>
      </c>
      <c r="Z993" s="361" t="str">
        <f t="shared" ca="1" si="79"/>
        <v/>
      </c>
      <c r="AA993" s="483">
        <f>料單!$K$3</f>
        <v>0</v>
      </c>
      <c r="AB993" s="483" t="str">
        <f>料單!$L$3</f>
        <v>拉、KD</v>
      </c>
    </row>
    <row r="994" spans="1:28" x14ac:dyDescent="0.25">
      <c r="A994" s="174">
        <f t="shared" si="75"/>
        <v>993</v>
      </c>
      <c r="B994" s="174" t="str">
        <f ca="1">料單!$C$1</f>
        <v>2026101401</v>
      </c>
      <c r="C994" s="174">
        <f>料單!$C$2</f>
        <v>0</v>
      </c>
      <c r="D994" s="6">
        <f>板材才數分析.!B994</f>
        <v>34</v>
      </c>
      <c r="E994" s="6">
        <f>板材才數分析.!C994</f>
        <v>0</v>
      </c>
      <c r="F994" s="6">
        <f>板材才數分析.!D994</f>
        <v>34003</v>
      </c>
      <c r="G994" s="6" t="str">
        <f ca="1">板材才數分析.!E994</f>
        <v>左側板</v>
      </c>
      <c r="H994" s="6">
        <f ca="1">板材才數分析.!F994</f>
        <v>0</v>
      </c>
      <c r="I994" s="6" t="str">
        <f ca="1">板材才數分析.!G994</f>
        <v>AA</v>
      </c>
      <c r="J994" s="6">
        <f ca="1">板材才數分析.!H994</f>
        <v>0</v>
      </c>
      <c r="K994" s="6" t="str">
        <f ca="1">板材才數分析.!I994</f>
        <v>AA</v>
      </c>
      <c r="L994" s="6">
        <f ca="1">板材才數分析.!J994</f>
        <v>18</v>
      </c>
      <c r="M994" s="6">
        <f ca="1">板材才數分析.!K994</f>
        <v>0</v>
      </c>
      <c r="N994" s="6" t="str">
        <f ca="1">板材才數分析.!L994</f>
        <v/>
      </c>
      <c r="O994" s="6">
        <f ca="1">板材才數分析.!M994</f>
        <v>0</v>
      </c>
      <c r="P994" t="e">
        <f>表格15[[#This Row],[封邊色號]]</f>
        <v>#VALUE!</v>
      </c>
      <c r="Q994" s="174" t="str">
        <f ca="1">IF(VLOOKUP(F994,料單!$C:$P,14,FALSE)="","",VLOOKUP(F994,料單!$C:$P,14,FALSE))</f>
        <v>背板溝</v>
      </c>
      <c r="R994" s="174" t="str">
        <f ca="1">IF(VLOOKUP(F994,料單!$C:$Q,15,FALSE)="","",VLOOKUP(F994,料單!$C:$Q,15,FALSE))</f>
        <v>面</v>
      </c>
      <c r="S994" s="174" t="str">
        <f ca="1">IF(VLOOKUP(F994,料單!$C:$R,16,FALSE)="","",VLOOKUP(F994,料單!$C:$R,16,FALSE))</f>
        <v>排</v>
      </c>
      <c r="T994" s="174" t="str">
        <f ca="1">IF(VLOOKUP(F994,料單!$C:$S,17,FALSE)="","",VLOOKUP(F994,料單!$C:$S,17,FALSE))</f>
        <v/>
      </c>
      <c r="U994" s="174" t="str">
        <f ca="1">_xlfn.IFNA(VLOOKUP(VLOOKUP(F994,料單!C:T,18,FALSE),資料庫!AM:AN,2,FALSE),"A")</f>
        <v>A</v>
      </c>
      <c r="V994" s="174">
        <f ca="1">IF(VLOOKUP(F994,料單!C:U,19,FALSE)="","",VLOOKUP(F994,料單!C:U,19,FALSE))</f>
        <v>1</v>
      </c>
      <c r="W994" s="361" t="str">
        <f t="shared" ca="1" si="76"/>
        <v>A</v>
      </c>
      <c r="X994" s="361" t="str">
        <f t="shared" ca="1" si="77"/>
        <v>A</v>
      </c>
      <c r="Y994" s="361" t="str">
        <f t="shared" ca="1" si="78"/>
        <v>A</v>
      </c>
      <c r="Z994" s="361" t="str">
        <f t="shared" ca="1" si="79"/>
        <v>A</v>
      </c>
      <c r="AA994" s="483">
        <f>料單!$K$3</f>
        <v>0</v>
      </c>
      <c r="AB994" s="483" t="str">
        <f>料單!$L$3</f>
        <v>拉、KD</v>
      </c>
    </row>
    <row r="995" spans="1:28" x14ac:dyDescent="0.25">
      <c r="A995" s="174">
        <f t="shared" si="75"/>
        <v>994</v>
      </c>
      <c r="B995" s="174" t="str">
        <f ca="1">料單!$C$1</f>
        <v>2026101401</v>
      </c>
      <c r="C995" s="174">
        <f>料單!$C$2</f>
        <v>0</v>
      </c>
      <c r="D995" s="6">
        <f>板材才數分析.!B995</f>
        <v>34</v>
      </c>
      <c r="E995" s="6">
        <f>板材才數分析.!C995</f>
        <v>0</v>
      </c>
      <c r="F995" s="6">
        <f>板材才數分析.!D995</f>
        <v>34004</v>
      </c>
      <c r="G995" s="6" t="str">
        <f ca="1">板材才數分析.!E995</f>
        <v>右側板</v>
      </c>
      <c r="H995" s="6">
        <f ca="1">板材才數分析.!F995</f>
        <v>0</v>
      </c>
      <c r="I995" s="6" t="str">
        <f ca="1">板材才數分析.!G995</f>
        <v>AA</v>
      </c>
      <c r="J995" s="6">
        <f ca="1">板材才數分析.!H995</f>
        <v>0</v>
      </c>
      <c r="K995" s="6" t="str">
        <f ca="1">板材才數分析.!I995</f>
        <v>AA</v>
      </c>
      <c r="L995" s="6">
        <f ca="1">板材才數分析.!J995</f>
        <v>18</v>
      </c>
      <c r="M995" s="6">
        <f ca="1">板材才數分析.!K995</f>
        <v>0</v>
      </c>
      <c r="N995" s="6" t="str">
        <f ca="1">板材才數分析.!L995</f>
        <v/>
      </c>
      <c r="O995" s="6">
        <f ca="1">板材才數分析.!M995</f>
        <v>0</v>
      </c>
      <c r="P995" t="e">
        <f>表格15[[#This Row],[封邊色號]]</f>
        <v>#VALUE!</v>
      </c>
      <c r="Q995" s="174" t="str">
        <f ca="1">IF(VLOOKUP(F995,料單!$C:$P,14,FALSE)="","",VLOOKUP(F995,料單!$C:$P,14,FALSE))</f>
        <v>背板溝</v>
      </c>
      <c r="R995" s="174" t="str">
        <f ca="1">IF(VLOOKUP(F995,料單!$C:$Q,15,FALSE)="","",VLOOKUP(F995,料單!$C:$Q,15,FALSE))</f>
        <v>面</v>
      </c>
      <c r="S995" s="174" t="str">
        <f ca="1">IF(VLOOKUP(F995,料單!$C:$R,16,FALSE)="","",VLOOKUP(F995,料單!$C:$R,16,FALSE))</f>
        <v>排</v>
      </c>
      <c r="T995" s="174" t="str">
        <f ca="1">IF(VLOOKUP(F995,料單!$C:$S,17,FALSE)="","",VLOOKUP(F995,料單!$C:$S,17,FALSE))</f>
        <v/>
      </c>
      <c r="U995" s="174" t="str">
        <f ca="1">_xlfn.IFNA(VLOOKUP(VLOOKUP(F995,料單!C:T,18,FALSE),資料庫!AM:AN,2,FALSE),"A")</f>
        <v>A</v>
      </c>
      <c r="V995" s="174">
        <f ca="1">IF(VLOOKUP(F995,料單!C:U,19,FALSE)="","",VLOOKUP(F995,料單!C:U,19,FALSE))</f>
        <v>1</v>
      </c>
      <c r="W995" s="361" t="str">
        <f t="shared" ca="1" si="76"/>
        <v>A</v>
      </c>
      <c r="X995" s="361" t="str">
        <f t="shared" ca="1" si="77"/>
        <v>A</v>
      </c>
      <c r="Y995" s="361" t="str">
        <f t="shared" ca="1" si="78"/>
        <v>A</v>
      </c>
      <c r="Z995" s="361" t="str">
        <f t="shared" ca="1" si="79"/>
        <v>A</v>
      </c>
      <c r="AA995" s="483">
        <f>料單!$K$3</f>
        <v>0</v>
      </c>
      <c r="AB995" s="483" t="str">
        <f>料單!$L$3</f>
        <v>拉、KD</v>
      </c>
    </row>
    <row r="996" spans="1:28" x14ac:dyDescent="0.25">
      <c r="A996" s="174">
        <f t="shared" si="75"/>
        <v>995</v>
      </c>
      <c r="B996" s="174" t="str">
        <f ca="1">料單!$C$1</f>
        <v>2026101401</v>
      </c>
      <c r="C996" s="174">
        <f>料單!$C$2</f>
        <v>0</v>
      </c>
      <c r="D996" s="6">
        <f>板材才數分析.!B996</f>
        <v>34</v>
      </c>
      <c r="E996" s="6">
        <f>板材才數分析.!C996</f>
        <v>0</v>
      </c>
      <c r="F996" s="6">
        <f>板材才數分析.!D996</f>
        <v>34005</v>
      </c>
      <c r="G996" s="6" t="str">
        <f ca="1">板材才數分析.!E996</f>
        <v>背板</v>
      </c>
      <c r="H996" s="6">
        <f ca="1">板材才數分析.!F996</f>
        <v>-22</v>
      </c>
      <c r="I996" s="6" t="str">
        <f ca="1">板材才數分析.!G996</f>
        <v/>
      </c>
      <c r="J996" s="6">
        <f ca="1">板材才數分析.!H996</f>
        <v>-22</v>
      </c>
      <c r="K996" s="6" t="str">
        <f ca="1">板材才數分析.!I996</f>
        <v/>
      </c>
      <c r="L996" s="6">
        <f ca="1">板材才數分析.!J996</f>
        <v>4</v>
      </c>
      <c r="M996" s="6">
        <f ca="1">板材才數分析.!K996</f>
        <v>0</v>
      </c>
      <c r="N996" s="6" t="str">
        <f ca="1">板材才數分析.!L996</f>
        <v/>
      </c>
      <c r="O996" s="6">
        <f ca="1">板材才數分析.!M996</f>
        <v>0</v>
      </c>
      <c r="P996" t="e">
        <f>表格15[[#This Row],[封邊色號]]</f>
        <v>#VALUE!</v>
      </c>
      <c r="Q996" s="174" t="str">
        <f ca="1">IF(VLOOKUP(F996,料單!$C:$P,14,FALSE)="","",VLOOKUP(F996,料單!$C:$P,14,FALSE))</f>
        <v/>
      </c>
      <c r="R996" s="174" t="str">
        <f ca="1">IF(VLOOKUP(F996,料單!$C:$Q,15,FALSE)="","",VLOOKUP(F996,料單!$C:$Q,15,FALSE))</f>
        <v/>
      </c>
      <c r="S996" s="174" t="str">
        <f ca="1">IF(VLOOKUP(F996,料單!$C:$R,16,FALSE)="","",VLOOKUP(F996,料單!$C:$R,16,FALSE))</f>
        <v/>
      </c>
      <c r="T996" s="174" t="str">
        <f ca="1">IF(VLOOKUP(F996,料單!$C:$S,17,FALSE)="","",VLOOKUP(F996,料單!$C:$S,17,FALSE))</f>
        <v/>
      </c>
      <c r="U996" s="174" t="str">
        <f ca="1">_xlfn.IFNA(VLOOKUP(VLOOKUP(F996,料單!C:T,18,FALSE),資料庫!AM:AN,2,FALSE),"A")</f>
        <v>A</v>
      </c>
      <c r="V996" s="174">
        <f ca="1">IF(VLOOKUP(F996,料單!C:U,19,FALSE)="","",VLOOKUP(F996,料單!C:U,19,FALSE))</f>
        <v>1</v>
      </c>
      <c r="W996" s="361" t="str">
        <f t="shared" ca="1" si="76"/>
        <v/>
      </c>
      <c r="X996" s="361" t="str">
        <f t="shared" ca="1" si="77"/>
        <v/>
      </c>
      <c r="Y996" s="361" t="str">
        <f t="shared" ca="1" si="78"/>
        <v/>
      </c>
      <c r="Z996" s="361" t="str">
        <f t="shared" ca="1" si="79"/>
        <v/>
      </c>
      <c r="AA996" s="483">
        <f>料單!$K$3</f>
        <v>0</v>
      </c>
      <c r="AB996" s="483" t="str">
        <f>料單!$L$3</f>
        <v>拉、KD</v>
      </c>
    </row>
    <row r="997" spans="1:28" x14ac:dyDescent="0.25">
      <c r="A997" s="174">
        <f t="shared" si="75"/>
        <v>996</v>
      </c>
      <c r="B997" s="174" t="str">
        <f ca="1">料單!$C$1</f>
        <v>2026101401</v>
      </c>
      <c r="C997" s="174">
        <f>料單!$C$2</f>
        <v>0</v>
      </c>
      <c r="D997" s="6">
        <f>板材才數分析.!B997</f>
        <v>34</v>
      </c>
      <c r="E997" s="6">
        <f>板材才數分析.!C997</f>
        <v>0</v>
      </c>
      <c r="F997" s="6">
        <f>板材才數分析.!D997</f>
        <v>34006</v>
      </c>
      <c r="G997" s="6" t="str">
        <f ca="1">板材才數分析.!E997</f>
        <v>背拉桿</v>
      </c>
      <c r="H997" s="6">
        <f ca="1">板材才數分析.!F997</f>
        <v>-36</v>
      </c>
      <c r="I997" s="6" t="str">
        <f ca="1">板材才數分析.!G997</f>
        <v>AA</v>
      </c>
      <c r="J997" s="6">
        <f ca="1">板材才數分析.!H997</f>
        <v>120</v>
      </c>
      <c r="K997" s="6" t="str">
        <f ca="1">板材才數分析.!I997</f>
        <v/>
      </c>
      <c r="L997" s="6">
        <f ca="1">板材才數分析.!J997</f>
        <v>18</v>
      </c>
      <c r="M997" s="6">
        <f ca="1">板材才數分析.!K997</f>
        <v>0</v>
      </c>
      <c r="N997" s="6" t="str">
        <f ca="1">板材才數分析.!L997</f>
        <v/>
      </c>
      <c r="O997" s="6">
        <f ca="1">板材才數分析.!M997</f>
        <v>0</v>
      </c>
      <c r="P997" t="e">
        <f>表格15[[#This Row],[封邊色號]]</f>
        <v>#VALUE!</v>
      </c>
      <c r="Q997" s="174" t="str">
        <f ca="1">IF(VLOOKUP(F997,料單!$C:$P,14,FALSE)="","",VLOOKUP(F997,料單!$C:$P,14,FALSE))</f>
        <v/>
      </c>
      <c r="R997" s="174" t="str">
        <f ca="1">IF(VLOOKUP(F997,料單!$C:$Q,15,FALSE)="","",VLOOKUP(F997,料單!$C:$Q,15,FALSE))</f>
        <v>側</v>
      </c>
      <c r="S997" s="174" t="str">
        <f ca="1">IF(VLOOKUP(F997,料單!$C:$R,16,FALSE)="","",VLOOKUP(F997,料單!$C:$R,16,FALSE))</f>
        <v/>
      </c>
      <c r="T997" s="174" t="str">
        <f ca="1">IF(VLOOKUP(F997,料單!$C:$S,17,FALSE)="","",VLOOKUP(F997,料單!$C:$S,17,FALSE))</f>
        <v/>
      </c>
      <c r="U997" s="174" t="str">
        <f ca="1">_xlfn.IFNA(VLOOKUP(VLOOKUP(F997,料單!C:T,18,FALSE),資料庫!AM:AN,2,FALSE),"A")</f>
        <v>A</v>
      </c>
      <c r="V997" s="174">
        <f ca="1">IF(VLOOKUP(F997,料單!C:U,19,FALSE)="","",VLOOKUP(F997,料單!C:U,19,FALSE))</f>
        <v>1</v>
      </c>
      <c r="W997" s="361" t="str">
        <f t="shared" ca="1" si="76"/>
        <v>A</v>
      </c>
      <c r="X997" s="361" t="str">
        <f t="shared" ca="1" si="77"/>
        <v>A</v>
      </c>
      <c r="Y997" s="361" t="str">
        <f t="shared" ca="1" si="78"/>
        <v/>
      </c>
      <c r="Z997" s="361" t="str">
        <f t="shared" ca="1" si="79"/>
        <v/>
      </c>
      <c r="AA997" s="483">
        <f>料單!$K$3</f>
        <v>0</v>
      </c>
      <c r="AB997" s="483" t="str">
        <f>料單!$L$3</f>
        <v>拉、KD</v>
      </c>
    </row>
    <row r="998" spans="1:28" x14ac:dyDescent="0.25">
      <c r="A998" s="174">
        <f t="shared" si="75"/>
        <v>997</v>
      </c>
      <c r="B998" s="174" t="str">
        <f ca="1">料單!$C$1</f>
        <v>2026101401</v>
      </c>
      <c r="C998" s="174">
        <f>料單!$C$2</f>
        <v>0</v>
      </c>
      <c r="D998" s="6">
        <f>板材才數分析.!B998</f>
        <v>34</v>
      </c>
      <c r="E998" s="6">
        <f>板材才數分析.!C998</f>
        <v>0</v>
      </c>
      <c r="F998" s="6">
        <f>板材才數分析.!D998</f>
        <v>34007</v>
      </c>
      <c r="G998" s="6" t="str">
        <f ca="1">板材才數分析.!E998</f>
        <v>活隔</v>
      </c>
      <c r="H998" s="6">
        <f ca="1">板材才數分析.!F998</f>
        <v>0</v>
      </c>
      <c r="I998" s="6" t="str">
        <f ca="1">板材才數分析.!G998</f>
        <v>AA</v>
      </c>
      <c r="J998" s="6">
        <f ca="1">板材才數分析.!H998</f>
        <v>-32</v>
      </c>
      <c r="K998" s="6" t="str">
        <f ca="1">板材才數分析.!I998</f>
        <v>AA</v>
      </c>
      <c r="L998" s="6">
        <f ca="1">板材才數分析.!J998</f>
        <v>18</v>
      </c>
      <c r="M998" s="6">
        <f ca="1">板材才數分析.!K998</f>
        <v>0</v>
      </c>
      <c r="N998" s="6" t="str">
        <f ca="1">板材才數分析.!L998</f>
        <v/>
      </c>
      <c r="O998" s="6">
        <f ca="1">板材才數分析.!M998</f>
        <v>0</v>
      </c>
      <c r="P998" t="e">
        <f>表格15[[#This Row],[封邊色號]]</f>
        <v>#VALUE!</v>
      </c>
      <c r="Q998" s="174" t="str">
        <f ca="1">IF(VLOOKUP(F998,料單!$C:$P,14,FALSE)="","",VLOOKUP(F998,料單!$C:$P,14,FALSE))</f>
        <v/>
      </c>
      <c r="R998" s="174" t="str">
        <f ca="1">IF(VLOOKUP(F998,料單!$C:$Q,15,FALSE)="","",VLOOKUP(F998,料單!$C:$Q,15,FALSE))</f>
        <v/>
      </c>
      <c r="S998" s="174" t="str">
        <f ca="1">IF(VLOOKUP(F998,料單!$C:$R,16,FALSE)="","",VLOOKUP(F998,料單!$C:$R,16,FALSE))</f>
        <v/>
      </c>
      <c r="T998" s="174" t="str">
        <f ca="1">IF(VLOOKUP(F998,料單!$C:$S,17,FALSE)="","",VLOOKUP(F998,料單!$C:$S,17,FALSE))</f>
        <v/>
      </c>
      <c r="U998" s="174" t="str">
        <f ca="1">_xlfn.IFNA(VLOOKUP(VLOOKUP(F998,料單!C:T,18,FALSE),資料庫!AM:AN,2,FALSE),"A")</f>
        <v>A</v>
      </c>
      <c r="V998" s="174">
        <f ca="1">IF(VLOOKUP(F998,料單!C:U,19,FALSE)="","",VLOOKUP(F998,料單!C:U,19,FALSE))</f>
        <v>1</v>
      </c>
      <c r="W998" s="361" t="str">
        <f t="shared" ca="1" si="76"/>
        <v>A</v>
      </c>
      <c r="X998" s="361" t="str">
        <f t="shared" ca="1" si="77"/>
        <v>A</v>
      </c>
      <c r="Y998" s="361" t="str">
        <f t="shared" ca="1" si="78"/>
        <v>A</v>
      </c>
      <c r="Z998" s="361" t="str">
        <f t="shared" ca="1" si="79"/>
        <v>A</v>
      </c>
      <c r="AA998" s="483">
        <f>料單!$K$3</f>
        <v>0</v>
      </c>
      <c r="AB998" s="483" t="str">
        <f>料單!$L$3</f>
        <v>拉、KD</v>
      </c>
    </row>
    <row r="999" spans="1:28" x14ac:dyDescent="0.25">
      <c r="A999" s="174">
        <f t="shared" si="75"/>
        <v>998</v>
      </c>
      <c r="B999" s="174" t="str">
        <f ca="1">料單!$C$1</f>
        <v>2026101401</v>
      </c>
      <c r="C999" s="174">
        <f>料單!$C$2</f>
        <v>0</v>
      </c>
      <c r="D999" s="6">
        <f>板材才數分析.!B999</f>
        <v>34</v>
      </c>
      <c r="E999" s="6">
        <f>板材才數分析.!C999</f>
        <v>0</v>
      </c>
      <c r="F999" s="6">
        <f>板材才數分析.!D999</f>
        <v>34008</v>
      </c>
      <c r="G999" s="6" t="str">
        <f ca="1">板材才數分析.!E999</f>
        <v>固隔</v>
      </c>
      <c r="H999" s="6">
        <f ca="1">板材才數分析.!F999</f>
        <v>0</v>
      </c>
      <c r="I999" s="6" t="str">
        <f ca="1">板材才數分析.!G999</f>
        <v>AA</v>
      </c>
      <c r="J999" s="6">
        <f ca="1">板材才數分析.!H999</f>
        <v>-22</v>
      </c>
      <c r="K999" s="6" t="str">
        <f ca="1">板材才數分析.!I999</f>
        <v/>
      </c>
      <c r="L999" s="6">
        <f ca="1">板材才數分析.!J999</f>
        <v>18</v>
      </c>
      <c r="M999" s="6">
        <f ca="1">板材才數分析.!K999</f>
        <v>0</v>
      </c>
      <c r="N999" s="6" t="str">
        <f ca="1">板材才數分析.!L999</f>
        <v/>
      </c>
      <c r="O999" s="6">
        <f ca="1">板材才數分析.!M999</f>
        <v>0</v>
      </c>
      <c r="P999" t="e">
        <f>表格15[[#This Row],[封邊色號]]</f>
        <v>#VALUE!</v>
      </c>
      <c r="Q999" s="174" t="str">
        <f ca="1">IF(VLOOKUP(F999,料單!$C:$P,14,FALSE)="","",VLOOKUP(F999,料單!$C:$P,14,FALSE))</f>
        <v/>
      </c>
      <c r="R999" s="174" t="str">
        <f ca="1">IF(VLOOKUP(F999,料單!$C:$Q,15,FALSE)="","",VLOOKUP(F999,料單!$C:$Q,15,FALSE))</f>
        <v>固</v>
      </c>
      <c r="S999" s="174" t="str">
        <f ca="1">IF(VLOOKUP(F999,料單!$C:$R,16,FALSE)="","",VLOOKUP(F999,料單!$C:$R,16,FALSE))</f>
        <v/>
      </c>
      <c r="T999" s="174" t="str">
        <f ca="1">IF(VLOOKUP(F999,料單!$C:$S,17,FALSE)="","",VLOOKUP(F999,料單!$C:$S,17,FALSE))</f>
        <v/>
      </c>
      <c r="U999" s="174" t="str">
        <f ca="1">_xlfn.IFNA(VLOOKUP(VLOOKUP(F999,料單!C:T,18,FALSE),資料庫!AM:AN,2,FALSE),"A")</f>
        <v>A</v>
      </c>
      <c r="V999" s="174">
        <f ca="1">IF(VLOOKUP(F999,料單!C:U,19,FALSE)="","",VLOOKUP(F999,料單!C:U,19,FALSE))</f>
        <v>1</v>
      </c>
      <c r="W999" s="361" t="str">
        <f t="shared" ca="1" si="76"/>
        <v>A</v>
      </c>
      <c r="X999" s="361" t="str">
        <f t="shared" ca="1" si="77"/>
        <v>A</v>
      </c>
      <c r="Y999" s="361" t="str">
        <f t="shared" ca="1" si="78"/>
        <v/>
      </c>
      <c r="Z999" s="361" t="str">
        <f t="shared" ca="1" si="79"/>
        <v/>
      </c>
      <c r="AA999" s="483">
        <f>料單!$K$3</f>
        <v>0</v>
      </c>
      <c r="AB999" s="483" t="str">
        <f>料單!$L$3</f>
        <v>拉、KD</v>
      </c>
    </row>
    <row r="1000" spans="1:28" x14ac:dyDescent="0.25">
      <c r="A1000" s="174">
        <f t="shared" si="75"/>
        <v>999</v>
      </c>
      <c r="B1000" s="174" t="str">
        <f ca="1">料單!$C$1</f>
        <v>2026101401</v>
      </c>
      <c r="C1000" s="174">
        <f>料單!$C$2</f>
        <v>0</v>
      </c>
      <c r="D1000" s="6">
        <f>板材才數分析.!B1000</f>
        <v>34</v>
      </c>
      <c r="E1000" s="6">
        <f>板材才數分析.!C1000</f>
        <v>0</v>
      </c>
      <c r="F1000" s="6">
        <f>板材才數分析.!D1000</f>
        <v>34009</v>
      </c>
      <c r="G1000" s="6">
        <f ca="1">板材才數分析.!E1000</f>
        <v>0</v>
      </c>
      <c r="H1000" s="6">
        <f ca="1">板材才數分析.!F1000</f>
        <v>0</v>
      </c>
      <c r="I1000" s="6" t="str">
        <f ca="1">板材才數分析.!G1000</f>
        <v/>
      </c>
      <c r="J1000" s="6">
        <f ca="1">板材才數分析.!H1000</f>
        <v>0</v>
      </c>
      <c r="K1000" s="6" t="str">
        <f ca="1">板材才數分析.!I1000</f>
        <v/>
      </c>
      <c r="L1000" s="6">
        <f ca="1">板材才數分析.!J1000</f>
        <v>0</v>
      </c>
      <c r="M1000" s="6">
        <f ca="1">板材才數分析.!K1000</f>
        <v>0</v>
      </c>
      <c r="N1000" s="6" t="str">
        <f ca="1">板材才數分析.!L1000</f>
        <v/>
      </c>
      <c r="O1000" s="6">
        <f ca="1">板材才數分析.!M1000</f>
        <v>0</v>
      </c>
      <c r="P1000" t="e">
        <f>表格15[[#This Row],[封邊色號]]</f>
        <v>#VALUE!</v>
      </c>
      <c r="Q1000" s="174" t="str">
        <f ca="1">IF(VLOOKUP(F1000,料單!$C:$P,14,FALSE)="","",VLOOKUP(F1000,料單!$C:$P,14,FALSE))</f>
        <v/>
      </c>
      <c r="R1000" s="174" t="str">
        <f ca="1">IF(VLOOKUP(F1000,料單!$C:$Q,15,FALSE)="","",VLOOKUP(F1000,料單!$C:$Q,15,FALSE))</f>
        <v/>
      </c>
      <c r="S1000" s="174" t="str">
        <f ca="1">IF(VLOOKUP(F1000,料單!$C:$R,16,FALSE)="","",VLOOKUP(F1000,料單!$C:$R,16,FALSE))</f>
        <v/>
      </c>
      <c r="T1000" s="174" t="str">
        <f ca="1">IF(VLOOKUP(F1000,料單!$C:$S,17,FALSE)="","",VLOOKUP(F1000,料單!$C:$S,17,FALSE))</f>
        <v/>
      </c>
      <c r="U1000" s="174" t="str">
        <f ca="1">_xlfn.IFNA(VLOOKUP(VLOOKUP(F1000,料單!C:T,18,FALSE),資料庫!AM:AN,2,FALSE),"A")</f>
        <v>A</v>
      </c>
      <c r="V1000" s="174" t="str">
        <f ca="1">IF(VLOOKUP(F1000,料單!C:U,19,FALSE)="","",VLOOKUP(F1000,料單!C:U,19,FALSE))</f>
        <v/>
      </c>
      <c r="W1000" s="361" t="str">
        <f t="shared" ca="1" si="76"/>
        <v/>
      </c>
      <c r="X1000" s="361" t="str">
        <f t="shared" ca="1" si="77"/>
        <v/>
      </c>
      <c r="Y1000" s="361" t="str">
        <f t="shared" ca="1" si="78"/>
        <v/>
      </c>
      <c r="Z1000" s="361" t="str">
        <f t="shared" ca="1" si="79"/>
        <v/>
      </c>
      <c r="AA1000" s="483">
        <f>料單!$K$3</f>
        <v>0</v>
      </c>
      <c r="AB1000" s="483" t="str">
        <f>料單!$L$3</f>
        <v>拉、KD</v>
      </c>
    </row>
    <row r="1001" spans="1:28" x14ac:dyDescent="0.25">
      <c r="A1001" s="174">
        <f t="shared" si="75"/>
        <v>1000</v>
      </c>
      <c r="B1001" s="174" t="str">
        <f ca="1">料單!$C$1</f>
        <v>2026101401</v>
      </c>
      <c r="C1001" s="174">
        <f>料單!$C$2</f>
        <v>0</v>
      </c>
      <c r="D1001" s="6">
        <f>板材才數分析.!B1001</f>
        <v>34</v>
      </c>
      <c r="E1001" s="6">
        <f>板材才數分析.!C1001</f>
        <v>0</v>
      </c>
      <c r="F1001" s="6">
        <f>板材才數分析.!D1001</f>
        <v>34010</v>
      </c>
      <c r="G1001" s="6">
        <f ca="1">板材才數分析.!E1001</f>
        <v>0</v>
      </c>
      <c r="H1001" s="6">
        <f ca="1">板材才數分析.!F1001</f>
        <v>0</v>
      </c>
      <c r="I1001" s="6" t="str">
        <f ca="1">板材才數分析.!G1001</f>
        <v/>
      </c>
      <c r="J1001" s="6">
        <f ca="1">板材才數分析.!H1001</f>
        <v>0</v>
      </c>
      <c r="K1001" s="6" t="str">
        <f ca="1">板材才數分析.!I1001</f>
        <v/>
      </c>
      <c r="L1001" s="6">
        <f ca="1">板材才數分析.!J1001</f>
        <v>0</v>
      </c>
      <c r="M1001" s="6">
        <f ca="1">板材才數分析.!K1001</f>
        <v>0</v>
      </c>
      <c r="N1001" s="6" t="str">
        <f ca="1">板材才數分析.!L1001</f>
        <v/>
      </c>
      <c r="O1001" s="6">
        <f ca="1">板材才數分析.!M1001</f>
        <v>0</v>
      </c>
      <c r="P1001" t="e">
        <f>表格15[[#This Row],[封邊色號]]</f>
        <v>#VALUE!</v>
      </c>
      <c r="Q1001" s="174" t="str">
        <f ca="1">IF(VLOOKUP(F1001,料單!$C:$P,14,FALSE)="","",VLOOKUP(F1001,料單!$C:$P,14,FALSE))</f>
        <v/>
      </c>
      <c r="R1001" s="174" t="str">
        <f ca="1">IF(VLOOKUP(F1001,料單!$C:$Q,15,FALSE)="","",VLOOKUP(F1001,料單!$C:$Q,15,FALSE))</f>
        <v/>
      </c>
      <c r="S1001" s="174" t="str">
        <f ca="1">IF(VLOOKUP(F1001,料單!$C:$R,16,FALSE)="","",VLOOKUP(F1001,料單!$C:$R,16,FALSE))</f>
        <v/>
      </c>
      <c r="T1001" s="174" t="str">
        <f ca="1">IF(VLOOKUP(F1001,料單!$C:$S,17,FALSE)="","",VLOOKUP(F1001,料單!$C:$S,17,FALSE))</f>
        <v/>
      </c>
      <c r="U1001" s="174" t="str">
        <f ca="1">_xlfn.IFNA(VLOOKUP(VLOOKUP(F1001,料單!C:T,18,FALSE),資料庫!AM:AN,2,FALSE),"A")</f>
        <v>A</v>
      </c>
      <c r="V1001" s="174" t="str">
        <f ca="1">IF(VLOOKUP(F1001,料單!C:U,19,FALSE)="","",VLOOKUP(F1001,料單!C:U,19,FALSE))</f>
        <v/>
      </c>
      <c r="W1001" s="361" t="str">
        <f t="shared" ca="1" si="76"/>
        <v/>
      </c>
      <c r="X1001" s="361" t="str">
        <f t="shared" ca="1" si="77"/>
        <v/>
      </c>
      <c r="Y1001" s="361" t="str">
        <f t="shared" ca="1" si="78"/>
        <v/>
      </c>
      <c r="Z1001" s="361" t="str">
        <f t="shared" ca="1" si="79"/>
        <v/>
      </c>
      <c r="AA1001" s="483">
        <f>料單!$K$3</f>
        <v>0</v>
      </c>
      <c r="AB1001" s="483" t="str">
        <f>料單!$L$3</f>
        <v>拉、KD</v>
      </c>
    </row>
    <row r="1002" spans="1:28" x14ac:dyDescent="0.25">
      <c r="A1002" s="174">
        <f t="shared" si="75"/>
        <v>1001</v>
      </c>
      <c r="B1002" s="174" t="str">
        <f ca="1">料單!$C$1</f>
        <v>2026101401</v>
      </c>
      <c r="C1002" s="174">
        <f>料單!$C$2</f>
        <v>0</v>
      </c>
      <c r="D1002" s="6">
        <f>板材才數分析.!B1002</f>
        <v>34</v>
      </c>
      <c r="E1002" s="6">
        <f>板材才數分析.!C1002</f>
        <v>0</v>
      </c>
      <c r="F1002" s="6">
        <f>板材才數分析.!D1002</f>
        <v>34011</v>
      </c>
      <c r="G1002" s="6">
        <f ca="1">板材才數分析.!E1002</f>
        <v>0</v>
      </c>
      <c r="H1002" s="6">
        <f ca="1">板材才數分析.!F1002</f>
        <v>0</v>
      </c>
      <c r="I1002" s="6" t="str">
        <f ca="1">板材才數分析.!G1002</f>
        <v/>
      </c>
      <c r="J1002" s="6">
        <f ca="1">板材才數分析.!H1002</f>
        <v>0</v>
      </c>
      <c r="K1002" s="6" t="str">
        <f ca="1">板材才數分析.!I1002</f>
        <v/>
      </c>
      <c r="L1002" s="6">
        <f ca="1">板材才數分析.!J1002</f>
        <v>0</v>
      </c>
      <c r="M1002" s="6">
        <f ca="1">板材才數分析.!K1002</f>
        <v>0</v>
      </c>
      <c r="N1002" s="6">
        <f ca="1">板材才數分析.!L1002</f>
        <v>0</v>
      </c>
      <c r="O1002" s="6">
        <f ca="1">板材才數分析.!M1002</f>
        <v>0</v>
      </c>
      <c r="P1002" t="e">
        <f>表格15[[#This Row],[封邊色號]]</f>
        <v>#VALUE!</v>
      </c>
      <c r="Q1002" s="174" t="str">
        <f ca="1">IF(VLOOKUP(F1002,料單!$C:$P,14,FALSE)="","",VLOOKUP(F1002,料單!$C:$P,14,FALSE))</f>
        <v/>
      </c>
      <c r="R1002" s="174" t="str">
        <f ca="1">IF(VLOOKUP(F1002,料單!$C:$Q,15,FALSE)="","",VLOOKUP(F1002,料單!$C:$Q,15,FALSE))</f>
        <v/>
      </c>
      <c r="S1002" s="174" t="str">
        <f ca="1">IF(VLOOKUP(F1002,料單!$C:$R,16,FALSE)="","",VLOOKUP(F1002,料單!$C:$R,16,FALSE))</f>
        <v/>
      </c>
      <c r="T1002" s="174" t="str">
        <f ca="1">IF(VLOOKUP(F1002,料單!$C:$S,17,FALSE)="","",VLOOKUP(F1002,料單!$C:$S,17,FALSE))</f>
        <v/>
      </c>
      <c r="U1002" s="174" t="str">
        <f ca="1">_xlfn.IFNA(VLOOKUP(VLOOKUP(F1002,料單!C:T,18,FALSE),資料庫!AM:AN,2,FALSE),"A")</f>
        <v>A</v>
      </c>
      <c r="V1002" s="174" t="str">
        <f ca="1">IF(VLOOKUP(F1002,料單!C:U,19,FALSE)="","",VLOOKUP(F1002,料單!C:U,19,FALSE))</f>
        <v/>
      </c>
      <c r="W1002" s="361" t="str">
        <f t="shared" ca="1" si="76"/>
        <v/>
      </c>
      <c r="X1002" s="361" t="str">
        <f t="shared" ca="1" si="77"/>
        <v/>
      </c>
      <c r="Y1002" s="361" t="str">
        <f t="shared" ca="1" si="78"/>
        <v/>
      </c>
      <c r="Z1002" s="361" t="str">
        <f t="shared" ca="1" si="79"/>
        <v/>
      </c>
      <c r="AA1002" s="483">
        <f>料單!$K$3</f>
        <v>0</v>
      </c>
      <c r="AB1002" s="483" t="str">
        <f>料單!$L$3</f>
        <v>拉、KD</v>
      </c>
    </row>
    <row r="1003" spans="1:28" x14ac:dyDescent="0.25">
      <c r="A1003" s="174">
        <f t="shared" si="75"/>
        <v>1002</v>
      </c>
      <c r="B1003" s="174" t="str">
        <f ca="1">料單!$C$1</f>
        <v>2026101401</v>
      </c>
      <c r="C1003" s="174">
        <f>料單!$C$2</f>
        <v>0</v>
      </c>
      <c r="D1003" s="6">
        <f>板材才數分析.!B1003</f>
        <v>34</v>
      </c>
      <c r="E1003" s="6">
        <f>板材才數分析.!C1003</f>
        <v>0</v>
      </c>
      <c r="F1003" s="6">
        <f>板材才數分析.!D1003</f>
        <v>34012</v>
      </c>
      <c r="G1003" s="6">
        <f ca="1">板材才數分析.!E1003</f>
        <v>0</v>
      </c>
      <c r="H1003" s="6">
        <f ca="1">板材才數分析.!F1003</f>
        <v>0</v>
      </c>
      <c r="I1003" s="6" t="str">
        <f ca="1">板材才數分析.!G1003</f>
        <v/>
      </c>
      <c r="J1003" s="6">
        <f ca="1">板材才數分析.!H1003</f>
        <v>0</v>
      </c>
      <c r="K1003" s="6" t="str">
        <f ca="1">板材才數分析.!I1003</f>
        <v/>
      </c>
      <c r="L1003" s="6">
        <f ca="1">板材才數分析.!J1003</f>
        <v>0</v>
      </c>
      <c r="M1003" s="6">
        <f ca="1">板材才數分析.!K1003</f>
        <v>0</v>
      </c>
      <c r="N1003" s="6">
        <f ca="1">板材才數分析.!L1003</f>
        <v>0</v>
      </c>
      <c r="O1003" s="6">
        <f ca="1">板材才數分析.!M1003</f>
        <v>0</v>
      </c>
      <c r="P1003" t="e">
        <f>表格15[[#This Row],[封邊色號]]</f>
        <v>#VALUE!</v>
      </c>
      <c r="Q1003" s="174" t="str">
        <f ca="1">IF(VLOOKUP(F1003,料單!$C:$P,14,FALSE)="","",VLOOKUP(F1003,料單!$C:$P,14,FALSE))</f>
        <v/>
      </c>
      <c r="R1003" s="174" t="str">
        <f ca="1">IF(VLOOKUP(F1003,料單!$C:$Q,15,FALSE)="","",VLOOKUP(F1003,料單!$C:$Q,15,FALSE))</f>
        <v/>
      </c>
      <c r="S1003" s="174" t="str">
        <f ca="1">IF(VLOOKUP(F1003,料單!$C:$R,16,FALSE)="","",VLOOKUP(F1003,料單!$C:$R,16,FALSE))</f>
        <v/>
      </c>
      <c r="T1003" s="174" t="str">
        <f ca="1">IF(VLOOKUP(F1003,料單!$C:$S,17,FALSE)="","",VLOOKUP(F1003,料單!$C:$S,17,FALSE))</f>
        <v/>
      </c>
      <c r="U1003" s="174" t="str">
        <f ca="1">_xlfn.IFNA(VLOOKUP(VLOOKUP(F1003,料單!C:T,18,FALSE),資料庫!AM:AN,2,FALSE),"A")</f>
        <v>A</v>
      </c>
      <c r="V1003" s="174" t="str">
        <f ca="1">IF(VLOOKUP(F1003,料單!C:U,19,FALSE)="","",VLOOKUP(F1003,料單!C:U,19,FALSE))</f>
        <v/>
      </c>
      <c r="W1003" s="361" t="str">
        <f t="shared" ca="1" si="76"/>
        <v/>
      </c>
      <c r="X1003" s="361" t="str">
        <f t="shared" ca="1" si="77"/>
        <v/>
      </c>
      <c r="Y1003" s="361" t="str">
        <f t="shared" ca="1" si="78"/>
        <v/>
      </c>
      <c r="Z1003" s="361" t="str">
        <f t="shared" ca="1" si="79"/>
        <v/>
      </c>
      <c r="AA1003" s="483">
        <f>料單!$K$3</f>
        <v>0</v>
      </c>
      <c r="AB1003" s="483" t="str">
        <f>料單!$L$3</f>
        <v>拉、KD</v>
      </c>
    </row>
    <row r="1004" spans="1:28" x14ac:dyDescent="0.25">
      <c r="A1004" s="174">
        <f t="shared" si="75"/>
        <v>1003</v>
      </c>
      <c r="B1004" s="174" t="str">
        <f ca="1">料單!$C$1</f>
        <v>2026101401</v>
      </c>
      <c r="C1004" s="174">
        <f>料單!$C$2</f>
        <v>0</v>
      </c>
      <c r="D1004" s="6">
        <f>板材才數分析.!B1004</f>
        <v>34</v>
      </c>
      <c r="E1004" s="6">
        <f>板材才數分析.!C1004</f>
        <v>0</v>
      </c>
      <c r="F1004" s="6">
        <f>板材才數分析.!D1004</f>
        <v>34013</v>
      </c>
      <c r="G1004" s="6">
        <f ca="1">板材才數分析.!E1004</f>
        <v>0</v>
      </c>
      <c r="H1004" s="6">
        <f ca="1">板材才數分析.!F1004</f>
        <v>0</v>
      </c>
      <c r="I1004" s="6" t="str">
        <f ca="1">板材才數分析.!G1004</f>
        <v/>
      </c>
      <c r="J1004" s="6">
        <f ca="1">板材才數分析.!H1004</f>
        <v>0</v>
      </c>
      <c r="K1004" s="6" t="str">
        <f ca="1">板材才數分析.!I1004</f>
        <v/>
      </c>
      <c r="L1004" s="6">
        <f ca="1">板材才數分析.!J1004</f>
        <v>0</v>
      </c>
      <c r="M1004" s="6">
        <f ca="1">板材才數分析.!K1004</f>
        <v>0</v>
      </c>
      <c r="N1004" s="6">
        <f ca="1">板材才數分析.!L1004</f>
        <v>0</v>
      </c>
      <c r="O1004" s="6">
        <f ca="1">板材才數分析.!M1004</f>
        <v>0</v>
      </c>
      <c r="P1004" t="e">
        <f>表格15[[#This Row],[封邊色號]]</f>
        <v>#VALUE!</v>
      </c>
      <c r="Q1004" s="174" t="str">
        <f ca="1">IF(VLOOKUP(F1004,料單!$C:$P,14,FALSE)="","",VLOOKUP(F1004,料單!$C:$P,14,FALSE))</f>
        <v/>
      </c>
      <c r="R1004" s="174" t="str">
        <f ca="1">IF(VLOOKUP(F1004,料單!$C:$Q,15,FALSE)="","",VLOOKUP(F1004,料單!$C:$Q,15,FALSE))</f>
        <v/>
      </c>
      <c r="S1004" s="174" t="str">
        <f ca="1">IF(VLOOKUP(F1004,料單!$C:$R,16,FALSE)="","",VLOOKUP(F1004,料單!$C:$R,16,FALSE))</f>
        <v/>
      </c>
      <c r="T1004" s="174" t="str">
        <f ca="1">IF(VLOOKUP(F1004,料單!$C:$S,17,FALSE)="","",VLOOKUP(F1004,料單!$C:$S,17,FALSE))</f>
        <v/>
      </c>
      <c r="U1004" s="174" t="str">
        <f ca="1">_xlfn.IFNA(VLOOKUP(VLOOKUP(F1004,料單!C:T,18,FALSE),資料庫!AM:AN,2,FALSE),"A")</f>
        <v>A</v>
      </c>
      <c r="V1004" s="174" t="str">
        <f ca="1">IF(VLOOKUP(F1004,料單!C:U,19,FALSE)="","",VLOOKUP(F1004,料單!C:U,19,FALSE))</f>
        <v/>
      </c>
      <c r="W1004" s="361" t="str">
        <f t="shared" ca="1" si="76"/>
        <v/>
      </c>
      <c r="X1004" s="361" t="str">
        <f t="shared" ca="1" si="77"/>
        <v/>
      </c>
      <c r="Y1004" s="361" t="str">
        <f t="shared" ca="1" si="78"/>
        <v/>
      </c>
      <c r="Z1004" s="361" t="str">
        <f t="shared" ca="1" si="79"/>
        <v/>
      </c>
      <c r="AA1004" s="483">
        <f>料單!$K$3</f>
        <v>0</v>
      </c>
      <c r="AB1004" s="483" t="str">
        <f>料單!$L$3</f>
        <v>拉、KD</v>
      </c>
    </row>
    <row r="1005" spans="1:28" x14ac:dyDescent="0.25">
      <c r="A1005" s="174">
        <f t="shared" si="75"/>
        <v>1004</v>
      </c>
      <c r="B1005" s="174" t="str">
        <f ca="1">料單!$C$1</f>
        <v>2026101401</v>
      </c>
      <c r="C1005" s="174">
        <f>料單!$C$2</f>
        <v>0</v>
      </c>
      <c r="D1005" s="6">
        <f>板材才數分析.!B1005</f>
        <v>34</v>
      </c>
      <c r="E1005" s="6">
        <f>板材才數分析.!C1005</f>
        <v>0</v>
      </c>
      <c r="F1005" s="6">
        <f>板材才數分析.!D1005</f>
        <v>34014</v>
      </c>
      <c r="G1005" s="6">
        <f ca="1">板材才數分析.!E1005</f>
        <v>0</v>
      </c>
      <c r="H1005" s="6">
        <f ca="1">板材才數分析.!F1005</f>
        <v>0</v>
      </c>
      <c r="I1005" s="6" t="str">
        <f ca="1">板材才數分析.!G1005</f>
        <v/>
      </c>
      <c r="J1005" s="6">
        <f ca="1">板材才數分析.!H1005</f>
        <v>0</v>
      </c>
      <c r="K1005" s="6" t="str">
        <f ca="1">板材才數分析.!I1005</f>
        <v/>
      </c>
      <c r="L1005" s="6">
        <f ca="1">板材才數分析.!J1005</f>
        <v>0</v>
      </c>
      <c r="M1005" s="6">
        <f ca="1">板材才數分析.!K1005</f>
        <v>0</v>
      </c>
      <c r="N1005" s="6">
        <f ca="1">板材才數分析.!L1005</f>
        <v>0</v>
      </c>
      <c r="O1005" s="6">
        <f ca="1">板材才數分析.!M1005</f>
        <v>0</v>
      </c>
      <c r="P1005" t="e">
        <f>表格15[[#This Row],[封邊色號]]</f>
        <v>#VALUE!</v>
      </c>
      <c r="Q1005" s="174" t="str">
        <f ca="1">IF(VLOOKUP(F1005,料單!$C:$P,14,FALSE)="","",VLOOKUP(F1005,料單!$C:$P,14,FALSE))</f>
        <v/>
      </c>
      <c r="R1005" s="174" t="str">
        <f ca="1">IF(VLOOKUP(F1005,料單!$C:$Q,15,FALSE)="","",VLOOKUP(F1005,料單!$C:$Q,15,FALSE))</f>
        <v/>
      </c>
      <c r="S1005" s="174" t="str">
        <f ca="1">IF(VLOOKUP(F1005,料單!$C:$R,16,FALSE)="","",VLOOKUP(F1005,料單!$C:$R,16,FALSE))</f>
        <v/>
      </c>
      <c r="T1005" s="174" t="str">
        <f ca="1">IF(VLOOKUP(F1005,料單!$C:$S,17,FALSE)="","",VLOOKUP(F1005,料單!$C:$S,17,FALSE))</f>
        <v/>
      </c>
      <c r="U1005" s="174" t="str">
        <f ca="1">_xlfn.IFNA(VLOOKUP(VLOOKUP(F1005,料單!C:T,18,FALSE),資料庫!AM:AN,2,FALSE),"A")</f>
        <v>A</v>
      </c>
      <c r="V1005" s="174" t="str">
        <f ca="1">IF(VLOOKUP(F1005,料單!C:U,19,FALSE)="","",VLOOKUP(F1005,料單!C:U,19,FALSE))</f>
        <v/>
      </c>
      <c r="W1005" s="361" t="str">
        <f t="shared" ca="1" si="76"/>
        <v/>
      </c>
      <c r="X1005" s="361" t="str">
        <f t="shared" ca="1" si="77"/>
        <v/>
      </c>
      <c r="Y1005" s="361" t="str">
        <f t="shared" ca="1" si="78"/>
        <v/>
      </c>
      <c r="Z1005" s="361" t="str">
        <f t="shared" ca="1" si="79"/>
        <v/>
      </c>
      <c r="AA1005" s="483">
        <f>料單!$K$3</f>
        <v>0</v>
      </c>
      <c r="AB1005" s="483" t="str">
        <f>料單!$L$3</f>
        <v>拉、KD</v>
      </c>
    </row>
    <row r="1006" spans="1:28" x14ac:dyDescent="0.25">
      <c r="A1006" s="174">
        <f t="shared" si="75"/>
        <v>1005</v>
      </c>
      <c r="B1006" s="174" t="str">
        <f ca="1">料單!$C$1</f>
        <v>2026101401</v>
      </c>
      <c r="C1006" s="174">
        <f>料單!$C$2</f>
        <v>0</v>
      </c>
      <c r="D1006" s="6">
        <f>板材才數分析.!B1006</f>
        <v>34</v>
      </c>
      <c r="E1006" s="6">
        <f>板材才數分析.!C1006</f>
        <v>0</v>
      </c>
      <c r="F1006" s="6">
        <f>板材才數分析.!D1006</f>
        <v>34015</v>
      </c>
      <c r="G1006" s="6">
        <f ca="1">板材才數分析.!E1006</f>
        <v>0</v>
      </c>
      <c r="H1006" s="6">
        <f ca="1">板材才數分析.!F1006</f>
        <v>0</v>
      </c>
      <c r="I1006" s="6" t="str">
        <f ca="1">板材才數分析.!G1006</f>
        <v/>
      </c>
      <c r="J1006" s="6">
        <f ca="1">板材才數分析.!H1006</f>
        <v>0</v>
      </c>
      <c r="K1006" s="6" t="str">
        <f ca="1">板材才數分析.!I1006</f>
        <v/>
      </c>
      <c r="L1006" s="6">
        <f ca="1">板材才數分析.!J1006</f>
        <v>0</v>
      </c>
      <c r="M1006" s="6">
        <f ca="1">板材才數分析.!K1006</f>
        <v>0</v>
      </c>
      <c r="N1006" s="6">
        <f ca="1">板材才數分析.!L1006</f>
        <v>0</v>
      </c>
      <c r="O1006" s="6">
        <f ca="1">板材才數分析.!M1006</f>
        <v>0</v>
      </c>
      <c r="P1006" t="e">
        <f>表格15[[#This Row],[封邊色號]]</f>
        <v>#VALUE!</v>
      </c>
      <c r="Q1006" s="174" t="str">
        <f ca="1">IF(VLOOKUP(F1006,料單!$C:$P,14,FALSE)="","",VLOOKUP(F1006,料單!$C:$P,14,FALSE))</f>
        <v/>
      </c>
      <c r="R1006" s="174" t="str">
        <f ca="1">IF(VLOOKUP(F1006,料單!$C:$Q,15,FALSE)="","",VLOOKUP(F1006,料單!$C:$Q,15,FALSE))</f>
        <v/>
      </c>
      <c r="S1006" s="174" t="str">
        <f ca="1">IF(VLOOKUP(F1006,料單!$C:$R,16,FALSE)="","",VLOOKUP(F1006,料單!$C:$R,16,FALSE))</f>
        <v/>
      </c>
      <c r="T1006" s="174" t="str">
        <f ca="1">IF(VLOOKUP(F1006,料單!$C:$S,17,FALSE)="","",VLOOKUP(F1006,料單!$C:$S,17,FALSE))</f>
        <v/>
      </c>
      <c r="U1006" s="174" t="str">
        <f ca="1">_xlfn.IFNA(VLOOKUP(VLOOKUP(F1006,料單!C:T,18,FALSE),資料庫!AM:AN,2,FALSE),"A")</f>
        <v>A</v>
      </c>
      <c r="V1006" s="174" t="str">
        <f ca="1">IF(VLOOKUP(F1006,料單!C:U,19,FALSE)="","",VLOOKUP(F1006,料單!C:U,19,FALSE))</f>
        <v/>
      </c>
      <c r="W1006" s="361" t="str">
        <f t="shared" ca="1" si="76"/>
        <v/>
      </c>
      <c r="X1006" s="361" t="str">
        <f t="shared" ca="1" si="77"/>
        <v/>
      </c>
      <c r="Y1006" s="361" t="str">
        <f t="shared" ca="1" si="78"/>
        <v/>
      </c>
      <c r="Z1006" s="361" t="str">
        <f t="shared" ca="1" si="79"/>
        <v/>
      </c>
      <c r="AA1006" s="483">
        <f>料單!$K$3</f>
        <v>0</v>
      </c>
      <c r="AB1006" s="483" t="str">
        <f>料單!$L$3</f>
        <v>拉、KD</v>
      </c>
    </row>
    <row r="1007" spans="1:28" x14ac:dyDescent="0.25">
      <c r="A1007" s="174">
        <f t="shared" si="75"/>
        <v>1006</v>
      </c>
      <c r="B1007" s="174" t="str">
        <f ca="1">料單!$C$1</f>
        <v>2026101401</v>
      </c>
      <c r="C1007" s="174">
        <f>料單!$C$2</f>
        <v>0</v>
      </c>
      <c r="D1007" s="6">
        <f>板材才數分析.!B1007</f>
        <v>34</v>
      </c>
      <c r="E1007" s="6">
        <f>板材才數分析.!C1007</f>
        <v>0</v>
      </c>
      <c r="F1007" s="6">
        <f>板材才數分析.!D1007</f>
        <v>34016</v>
      </c>
      <c r="G1007" s="6">
        <f ca="1">板材才數分析.!E1007</f>
        <v>0</v>
      </c>
      <c r="H1007" s="6">
        <f ca="1">板材才數分析.!F1007</f>
        <v>0</v>
      </c>
      <c r="I1007" s="6" t="str">
        <f ca="1">板材才數分析.!G1007</f>
        <v/>
      </c>
      <c r="J1007" s="6">
        <f ca="1">板材才數分析.!H1007</f>
        <v>0</v>
      </c>
      <c r="K1007" s="6" t="str">
        <f ca="1">板材才數分析.!I1007</f>
        <v/>
      </c>
      <c r="L1007" s="6">
        <f ca="1">板材才數分析.!J1007</f>
        <v>0</v>
      </c>
      <c r="M1007" s="6">
        <f ca="1">板材才數分析.!K1007</f>
        <v>0</v>
      </c>
      <c r="N1007" s="6">
        <f ca="1">板材才數分析.!L1007</f>
        <v>0</v>
      </c>
      <c r="O1007" s="6">
        <f ca="1">板材才數分析.!M1007</f>
        <v>0</v>
      </c>
      <c r="P1007" t="e">
        <f>表格15[[#This Row],[封邊色號]]</f>
        <v>#VALUE!</v>
      </c>
      <c r="Q1007" s="174" t="str">
        <f ca="1">IF(VLOOKUP(F1007,料單!$C:$P,14,FALSE)="","",VLOOKUP(F1007,料單!$C:$P,14,FALSE))</f>
        <v/>
      </c>
      <c r="R1007" s="174" t="str">
        <f ca="1">IF(VLOOKUP(F1007,料單!$C:$Q,15,FALSE)="","",VLOOKUP(F1007,料單!$C:$Q,15,FALSE))</f>
        <v/>
      </c>
      <c r="S1007" s="174" t="str">
        <f ca="1">IF(VLOOKUP(F1007,料單!$C:$R,16,FALSE)="","",VLOOKUP(F1007,料單!$C:$R,16,FALSE))</f>
        <v/>
      </c>
      <c r="T1007" s="174" t="str">
        <f ca="1">IF(VLOOKUP(F1007,料單!$C:$S,17,FALSE)="","",VLOOKUP(F1007,料單!$C:$S,17,FALSE))</f>
        <v/>
      </c>
      <c r="U1007" s="174" t="str">
        <f ca="1">_xlfn.IFNA(VLOOKUP(VLOOKUP(F1007,料單!C:T,18,FALSE),資料庫!AM:AN,2,FALSE),"A")</f>
        <v>A</v>
      </c>
      <c r="V1007" s="174" t="str">
        <f ca="1">IF(VLOOKUP(F1007,料單!C:U,19,FALSE)="","",VLOOKUP(F1007,料單!C:U,19,FALSE))</f>
        <v/>
      </c>
      <c r="W1007" s="361" t="str">
        <f t="shared" ca="1" si="76"/>
        <v/>
      </c>
      <c r="X1007" s="361" t="str">
        <f t="shared" ca="1" si="77"/>
        <v/>
      </c>
      <c r="Y1007" s="361" t="str">
        <f t="shared" ca="1" si="78"/>
        <v/>
      </c>
      <c r="Z1007" s="361" t="str">
        <f t="shared" ca="1" si="79"/>
        <v/>
      </c>
      <c r="AA1007" s="483">
        <f>料單!$K$3</f>
        <v>0</v>
      </c>
      <c r="AB1007" s="483" t="str">
        <f>料單!$L$3</f>
        <v>拉、KD</v>
      </c>
    </row>
    <row r="1008" spans="1:28" x14ac:dyDescent="0.25">
      <c r="A1008" s="174">
        <f t="shared" si="75"/>
        <v>1007</v>
      </c>
      <c r="B1008" s="174" t="str">
        <f ca="1">料單!$C$1</f>
        <v>2026101401</v>
      </c>
      <c r="C1008" s="174">
        <f>料單!$C$2</f>
        <v>0</v>
      </c>
      <c r="D1008" s="6">
        <f>板材才數分析.!B1008</f>
        <v>34</v>
      </c>
      <c r="E1008" s="6">
        <f>板材才數分析.!C1008</f>
        <v>0</v>
      </c>
      <c r="F1008" s="6">
        <f>板材才數分析.!D1008</f>
        <v>34017</v>
      </c>
      <c r="G1008" s="6">
        <f ca="1">板材才數分析.!E1008</f>
        <v>0</v>
      </c>
      <c r="H1008" s="6">
        <f ca="1">板材才數分析.!F1008</f>
        <v>0</v>
      </c>
      <c r="I1008" s="6" t="str">
        <f ca="1">板材才數分析.!G1008</f>
        <v/>
      </c>
      <c r="J1008" s="6">
        <f ca="1">板材才數分析.!H1008</f>
        <v>0</v>
      </c>
      <c r="K1008" s="6" t="str">
        <f ca="1">板材才數分析.!I1008</f>
        <v/>
      </c>
      <c r="L1008" s="6">
        <f ca="1">板材才數分析.!J1008</f>
        <v>0</v>
      </c>
      <c r="M1008" s="6">
        <f ca="1">板材才數分析.!K1008</f>
        <v>0</v>
      </c>
      <c r="N1008" s="6">
        <f ca="1">板材才數分析.!L1008</f>
        <v>0</v>
      </c>
      <c r="O1008" s="6">
        <f ca="1">板材才數分析.!M1008</f>
        <v>0</v>
      </c>
      <c r="P1008" t="e">
        <f>表格15[[#This Row],[封邊色號]]</f>
        <v>#VALUE!</v>
      </c>
      <c r="Q1008" s="174" t="str">
        <f ca="1">IF(VLOOKUP(F1008,料單!$C:$P,14,FALSE)="","",VLOOKUP(F1008,料單!$C:$P,14,FALSE))</f>
        <v/>
      </c>
      <c r="R1008" s="174" t="str">
        <f ca="1">IF(VLOOKUP(F1008,料單!$C:$Q,15,FALSE)="","",VLOOKUP(F1008,料單!$C:$Q,15,FALSE))</f>
        <v/>
      </c>
      <c r="S1008" s="174" t="str">
        <f ca="1">IF(VLOOKUP(F1008,料單!$C:$R,16,FALSE)="","",VLOOKUP(F1008,料單!$C:$R,16,FALSE))</f>
        <v/>
      </c>
      <c r="T1008" s="174" t="str">
        <f ca="1">IF(VLOOKUP(F1008,料單!$C:$S,17,FALSE)="","",VLOOKUP(F1008,料單!$C:$S,17,FALSE))</f>
        <v/>
      </c>
      <c r="U1008" s="174" t="str">
        <f ca="1">_xlfn.IFNA(VLOOKUP(VLOOKUP(F1008,料單!C:T,18,FALSE),資料庫!AM:AN,2,FALSE),"A")</f>
        <v>A</v>
      </c>
      <c r="V1008" s="174" t="str">
        <f ca="1">IF(VLOOKUP(F1008,料單!C:U,19,FALSE)="","",VLOOKUP(F1008,料單!C:U,19,FALSE))</f>
        <v/>
      </c>
      <c r="W1008" s="361" t="str">
        <f t="shared" ca="1" si="76"/>
        <v/>
      </c>
      <c r="X1008" s="361" t="str">
        <f t="shared" ca="1" si="77"/>
        <v/>
      </c>
      <c r="Y1008" s="361" t="str">
        <f t="shared" ca="1" si="78"/>
        <v/>
      </c>
      <c r="Z1008" s="361" t="str">
        <f t="shared" ca="1" si="79"/>
        <v/>
      </c>
      <c r="AA1008" s="483">
        <f>料單!$K$3</f>
        <v>0</v>
      </c>
      <c r="AB1008" s="483" t="str">
        <f>料單!$L$3</f>
        <v>拉、KD</v>
      </c>
    </row>
    <row r="1009" spans="1:28" x14ac:dyDescent="0.25">
      <c r="A1009" s="174">
        <f t="shared" si="75"/>
        <v>1008</v>
      </c>
      <c r="B1009" s="174" t="str">
        <f ca="1">料單!$C$1</f>
        <v>2026101401</v>
      </c>
      <c r="C1009" s="174">
        <f>料單!$C$2</f>
        <v>0</v>
      </c>
      <c r="D1009" s="6">
        <f>板材才數分析.!B1009</f>
        <v>34</v>
      </c>
      <c r="E1009" s="6">
        <f>板材才數分析.!C1009</f>
        <v>0</v>
      </c>
      <c r="F1009" s="6">
        <f>板材才數分析.!D1009</f>
        <v>34018</v>
      </c>
      <c r="G1009" s="6">
        <f ca="1">板材才數分析.!E1009</f>
        <v>0</v>
      </c>
      <c r="H1009" s="6">
        <f ca="1">板材才數分析.!F1009</f>
        <v>0</v>
      </c>
      <c r="I1009" s="6" t="str">
        <f ca="1">板材才數分析.!G1009</f>
        <v/>
      </c>
      <c r="J1009" s="6">
        <f ca="1">板材才數分析.!H1009</f>
        <v>0</v>
      </c>
      <c r="K1009" s="6" t="str">
        <f ca="1">板材才數分析.!I1009</f>
        <v/>
      </c>
      <c r="L1009" s="6">
        <f ca="1">板材才數分析.!J1009</f>
        <v>0</v>
      </c>
      <c r="M1009" s="6">
        <f ca="1">板材才數分析.!K1009</f>
        <v>0</v>
      </c>
      <c r="N1009" s="6">
        <f ca="1">板材才數分析.!L1009</f>
        <v>0</v>
      </c>
      <c r="O1009" s="6">
        <f ca="1">板材才數分析.!M1009</f>
        <v>0</v>
      </c>
      <c r="P1009" t="e">
        <f>表格15[[#This Row],[封邊色號]]</f>
        <v>#VALUE!</v>
      </c>
      <c r="Q1009" s="174" t="str">
        <f ca="1">IF(VLOOKUP(F1009,料單!$C:$P,14,FALSE)="","",VLOOKUP(F1009,料單!$C:$P,14,FALSE))</f>
        <v/>
      </c>
      <c r="R1009" s="174" t="str">
        <f ca="1">IF(VLOOKUP(F1009,料單!$C:$Q,15,FALSE)="","",VLOOKUP(F1009,料單!$C:$Q,15,FALSE))</f>
        <v/>
      </c>
      <c r="S1009" s="174" t="str">
        <f ca="1">IF(VLOOKUP(F1009,料單!$C:$R,16,FALSE)="","",VLOOKUP(F1009,料單!$C:$R,16,FALSE))</f>
        <v/>
      </c>
      <c r="T1009" s="174" t="str">
        <f ca="1">IF(VLOOKUP(F1009,料單!$C:$S,17,FALSE)="","",VLOOKUP(F1009,料單!$C:$S,17,FALSE))</f>
        <v/>
      </c>
      <c r="U1009" s="174" t="str">
        <f ca="1">_xlfn.IFNA(VLOOKUP(VLOOKUP(F1009,料單!C:T,18,FALSE),資料庫!AM:AN,2,FALSE),"A")</f>
        <v>A</v>
      </c>
      <c r="V1009" s="174" t="str">
        <f ca="1">IF(VLOOKUP(F1009,料單!C:U,19,FALSE)="","",VLOOKUP(F1009,料單!C:U,19,FALSE))</f>
        <v/>
      </c>
      <c r="W1009" s="361" t="str">
        <f t="shared" ca="1" si="76"/>
        <v/>
      </c>
      <c r="X1009" s="361" t="str">
        <f t="shared" ca="1" si="77"/>
        <v/>
      </c>
      <c r="Y1009" s="361" t="str">
        <f t="shared" ca="1" si="78"/>
        <v/>
      </c>
      <c r="Z1009" s="361" t="str">
        <f t="shared" ca="1" si="79"/>
        <v/>
      </c>
      <c r="AA1009" s="483">
        <f>料單!$K$3</f>
        <v>0</v>
      </c>
      <c r="AB1009" s="483" t="str">
        <f>料單!$L$3</f>
        <v>拉、KD</v>
      </c>
    </row>
    <row r="1010" spans="1:28" x14ac:dyDescent="0.25">
      <c r="A1010" s="174">
        <f t="shared" si="75"/>
        <v>1009</v>
      </c>
      <c r="B1010" s="174" t="str">
        <f ca="1">料單!$C$1</f>
        <v>2026101401</v>
      </c>
      <c r="C1010" s="174">
        <f>料單!$C$2</f>
        <v>0</v>
      </c>
      <c r="D1010" s="6">
        <f>板材才數分析.!B1010</f>
        <v>34</v>
      </c>
      <c r="E1010" s="6">
        <f>板材才數分析.!C1010</f>
        <v>0</v>
      </c>
      <c r="F1010" s="6">
        <f>板材才數分析.!D1010</f>
        <v>34019</v>
      </c>
      <c r="G1010" s="6">
        <f ca="1">板材才數分析.!E1010</f>
        <v>0</v>
      </c>
      <c r="H1010" s="6">
        <f ca="1">板材才數分析.!F1010</f>
        <v>0</v>
      </c>
      <c r="I1010" s="6" t="str">
        <f ca="1">板材才數分析.!G1010</f>
        <v/>
      </c>
      <c r="J1010" s="6">
        <f ca="1">板材才數分析.!H1010</f>
        <v>0</v>
      </c>
      <c r="K1010" s="6" t="str">
        <f ca="1">板材才數分析.!I1010</f>
        <v/>
      </c>
      <c r="L1010" s="6">
        <f ca="1">板材才數分析.!J1010</f>
        <v>0</v>
      </c>
      <c r="M1010" s="6">
        <f ca="1">板材才數分析.!K1010</f>
        <v>0</v>
      </c>
      <c r="N1010" s="6">
        <f ca="1">板材才數分析.!L1010</f>
        <v>0</v>
      </c>
      <c r="O1010" s="6">
        <f ca="1">板材才數分析.!M1010</f>
        <v>0</v>
      </c>
      <c r="P1010" t="e">
        <f>表格15[[#This Row],[封邊色號]]</f>
        <v>#VALUE!</v>
      </c>
      <c r="Q1010" s="174" t="str">
        <f ca="1">IF(VLOOKUP(F1010,料單!$C:$P,14,FALSE)="","",VLOOKUP(F1010,料單!$C:$P,14,FALSE))</f>
        <v/>
      </c>
      <c r="R1010" s="174" t="str">
        <f ca="1">IF(VLOOKUP(F1010,料單!$C:$Q,15,FALSE)="","",VLOOKUP(F1010,料單!$C:$Q,15,FALSE))</f>
        <v/>
      </c>
      <c r="S1010" s="174" t="str">
        <f ca="1">IF(VLOOKUP(F1010,料單!$C:$R,16,FALSE)="","",VLOOKUP(F1010,料單!$C:$R,16,FALSE))</f>
        <v/>
      </c>
      <c r="T1010" s="174" t="str">
        <f ca="1">IF(VLOOKUP(F1010,料單!$C:$S,17,FALSE)="","",VLOOKUP(F1010,料單!$C:$S,17,FALSE))</f>
        <v/>
      </c>
      <c r="U1010" s="174" t="str">
        <f ca="1">_xlfn.IFNA(VLOOKUP(VLOOKUP(F1010,料單!C:T,18,FALSE),資料庫!AM:AN,2,FALSE),"A")</f>
        <v>A</v>
      </c>
      <c r="V1010" s="174" t="str">
        <f ca="1">IF(VLOOKUP(F1010,料單!C:U,19,FALSE)="","",VLOOKUP(F1010,料單!C:U,19,FALSE))</f>
        <v/>
      </c>
      <c r="W1010" s="361" t="str">
        <f t="shared" ca="1" si="76"/>
        <v/>
      </c>
      <c r="X1010" s="361" t="str">
        <f t="shared" ca="1" si="77"/>
        <v/>
      </c>
      <c r="Y1010" s="361" t="str">
        <f t="shared" ca="1" si="78"/>
        <v/>
      </c>
      <c r="Z1010" s="361" t="str">
        <f t="shared" ca="1" si="79"/>
        <v/>
      </c>
      <c r="AA1010" s="483">
        <f>料單!$K$3</f>
        <v>0</v>
      </c>
      <c r="AB1010" s="483" t="str">
        <f>料單!$L$3</f>
        <v>拉、KD</v>
      </c>
    </row>
    <row r="1011" spans="1:28" x14ac:dyDescent="0.25">
      <c r="A1011" s="174">
        <f t="shared" si="75"/>
        <v>1010</v>
      </c>
      <c r="B1011" s="174" t="str">
        <f ca="1">料單!$C$1</f>
        <v>2026101401</v>
      </c>
      <c r="C1011" s="174">
        <f>料單!$C$2</f>
        <v>0</v>
      </c>
      <c r="D1011" s="6">
        <f>板材才數分析.!B1011</f>
        <v>34</v>
      </c>
      <c r="E1011" s="6">
        <f>板材才數分析.!C1011</f>
        <v>0</v>
      </c>
      <c r="F1011" s="6">
        <f>板材才數分析.!D1011</f>
        <v>34020</v>
      </c>
      <c r="G1011" s="6">
        <f ca="1">板材才數分析.!E1011</f>
        <v>0</v>
      </c>
      <c r="H1011" s="6">
        <f ca="1">板材才數分析.!F1011</f>
        <v>0</v>
      </c>
      <c r="I1011" s="6" t="str">
        <f ca="1">板材才數分析.!G1011</f>
        <v/>
      </c>
      <c r="J1011" s="6">
        <f ca="1">板材才數分析.!H1011</f>
        <v>0</v>
      </c>
      <c r="K1011" s="6" t="str">
        <f ca="1">板材才數分析.!I1011</f>
        <v/>
      </c>
      <c r="L1011" s="6">
        <f ca="1">板材才數分析.!J1011</f>
        <v>0</v>
      </c>
      <c r="M1011" s="6">
        <f ca="1">板材才數分析.!K1011</f>
        <v>0</v>
      </c>
      <c r="N1011" s="6" t="str">
        <f ca="1">板材才數分析.!L1011</f>
        <v/>
      </c>
      <c r="O1011" s="6">
        <f ca="1">板材才數分析.!M1011</f>
        <v>0</v>
      </c>
      <c r="P1011" t="e">
        <f>表格15[[#This Row],[封邊色號]]</f>
        <v>#VALUE!</v>
      </c>
      <c r="Q1011" s="174" t="str">
        <f ca="1">IF(VLOOKUP(F1011,料單!$C:$P,14,FALSE)="","",VLOOKUP(F1011,料單!$C:$P,14,FALSE))</f>
        <v/>
      </c>
      <c r="R1011" s="174" t="str">
        <f ca="1">IF(VLOOKUP(F1011,料單!$C:$Q,15,FALSE)="","",VLOOKUP(F1011,料單!$C:$Q,15,FALSE))</f>
        <v/>
      </c>
      <c r="S1011" s="174" t="str">
        <f ca="1">IF(VLOOKUP(F1011,料單!$C:$R,16,FALSE)="","",VLOOKUP(F1011,料單!$C:$R,16,FALSE))</f>
        <v/>
      </c>
      <c r="T1011" s="174" t="str">
        <f ca="1">IF(VLOOKUP(F1011,料單!$C:$S,17,FALSE)="","",VLOOKUP(F1011,料單!$C:$S,17,FALSE))</f>
        <v/>
      </c>
      <c r="U1011" s="174" t="str">
        <f ca="1">_xlfn.IFNA(VLOOKUP(VLOOKUP(F1011,料單!C:T,18,FALSE),資料庫!AM:AN,2,FALSE),"A")</f>
        <v>A</v>
      </c>
      <c r="V1011" s="174" t="str">
        <f ca="1">IF(VLOOKUP(F1011,料單!C:U,19,FALSE)="","",VLOOKUP(F1011,料單!C:U,19,FALSE))</f>
        <v/>
      </c>
      <c r="W1011" s="361" t="str">
        <f t="shared" ca="1" si="76"/>
        <v/>
      </c>
      <c r="X1011" s="361" t="str">
        <f t="shared" ca="1" si="77"/>
        <v/>
      </c>
      <c r="Y1011" s="361" t="str">
        <f t="shared" ca="1" si="78"/>
        <v/>
      </c>
      <c r="Z1011" s="361" t="str">
        <f t="shared" ca="1" si="79"/>
        <v/>
      </c>
      <c r="AA1011" s="483">
        <f>料單!$K$3</f>
        <v>0</v>
      </c>
      <c r="AB1011" s="483" t="str">
        <f>料單!$L$3</f>
        <v>拉、KD</v>
      </c>
    </row>
    <row r="1012" spans="1:28" x14ac:dyDescent="0.25">
      <c r="A1012" s="174">
        <f t="shared" si="75"/>
        <v>1011</v>
      </c>
      <c r="B1012" s="174" t="str">
        <f ca="1">料單!$C$1</f>
        <v>2026101401</v>
      </c>
      <c r="C1012" s="174">
        <f>料單!$C$2</f>
        <v>0</v>
      </c>
      <c r="D1012" s="6">
        <f>板材才數分析.!B1012</f>
        <v>34</v>
      </c>
      <c r="E1012" s="6">
        <f>板材才數分析.!C1012</f>
        <v>0</v>
      </c>
      <c r="F1012" s="6">
        <f>板材才數分析.!D1012</f>
        <v>34021</v>
      </c>
      <c r="G1012" s="6">
        <f ca="1">板材才數分析.!E1012</f>
        <v>0</v>
      </c>
      <c r="H1012" s="6">
        <f ca="1">板材才數分析.!F1012</f>
        <v>0</v>
      </c>
      <c r="I1012" s="6" t="str">
        <f ca="1">板材才數分析.!G1012</f>
        <v/>
      </c>
      <c r="J1012" s="6">
        <f ca="1">板材才數分析.!H1012</f>
        <v>0</v>
      </c>
      <c r="K1012" s="6" t="str">
        <f ca="1">板材才數分析.!I1012</f>
        <v/>
      </c>
      <c r="L1012" s="6">
        <f ca="1">板材才數分析.!J1012</f>
        <v>0</v>
      </c>
      <c r="M1012" s="6">
        <f ca="1">板材才數分析.!K1012</f>
        <v>0</v>
      </c>
      <c r="N1012" s="6" t="str">
        <f ca="1">板材才數分析.!L1012</f>
        <v/>
      </c>
      <c r="O1012" s="6">
        <f ca="1">板材才數分析.!M1012</f>
        <v>0</v>
      </c>
      <c r="P1012" t="e">
        <f>表格15[[#This Row],[封邊色號]]</f>
        <v>#VALUE!</v>
      </c>
      <c r="Q1012" s="174" t="str">
        <f ca="1">IF(VLOOKUP(F1012,料單!$C:$P,14,FALSE)="","",VLOOKUP(F1012,料單!$C:$P,14,FALSE))</f>
        <v/>
      </c>
      <c r="R1012" s="174" t="str">
        <f ca="1">IF(VLOOKUP(F1012,料單!$C:$Q,15,FALSE)="","",VLOOKUP(F1012,料單!$C:$Q,15,FALSE))</f>
        <v/>
      </c>
      <c r="S1012" s="174" t="str">
        <f ca="1">IF(VLOOKUP(F1012,料單!$C:$R,16,FALSE)="","",VLOOKUP(F1012,料單!$C:$R,16,FALSE))</f>
        <v/>
      </c>
      <c r="T1012" s="174" t="str">
        <f ca="1">IF(VLOOKUP(F1012,料單!$C:$S,17,FALSE)="","",VLOOKUP(F1012,料單!$C:$S,17,FALSE))</f>
        <v/>
      </c>
      <c r="U1012" s="174" t="str">
        <f ca="1">_xlfn.IFNA(VLOOKUP(VLOOKUP(F1012,料單!C:T,18,FALSE),資料庫!AM:AN,2,FALSE),"A")</f>
        <v>A</v>
      </c>
      <c r="V1012" s="174" t="str">
        <f ca="1">IF(VLOOKUP(F1012,料單!C:U,19,FALSE)="","",VLOOKUP(F1012,料單!C:U,19,FALSE))</f>
        <v/>
      </c>
      <c r="W1012" s="361" t="str">
        <f t="shared" ca="1" si="76"/>
        <v/>
      </c>
      <c r="X1012" s="361" t="str">
        <f t="shared" ca="1" si="77"/>
        <v/>
      </c>
      <c r="Y1012" s="361" t="str">
        <f t="shared" ca="1" si="78"/>
        <v/>
      </c>
      <c r="Z1012" s="361" t="str">
        <f t="shared" ca="1" si="79"/>
        <v/>
      </c>
      <c r="AA1012" s="483">
        <f>料單!$K$3</f>
        <v>0</v>
      </c>
      <c r="AB1012" s="483" t="str">
        <f>料單!$L$3</f>
        <v>拉、KD</v>
      </c>
    </row>
    <row r="1013" spans="1:28" x14ac:dyDescent="0.25">
      <c r="A1013" s="174">
        <f t="shared" si="75"/>
        <v>1012</v>
      </c>
      <c r="B1013" s="174" t="str">
        <f ca="1">料單!$C$1</f>
        <v>2026101401</v>
      </c>
      <c r="C1013" s="174">
        <f>料單!$C$2</f>
        <v>0</v>
      </c>
      <c r="D1013" s="6">
        <f>板材才數分析.!B1013</f>
        <v>34</v>
      </c>
      <c r="E1013" s="6">
        <f>板材才數分析.!C1013</f>
        <v>0</v>
      </c>
      <c r="F1013" s="6">
        <f>板材才數分析.!D1013</f>
        <v>34022</v>
      </c>
      <c r="G1013" s="6">
        <f ca="1">板材才數分析.!E1013</f>
        <v>0</v>
      </c>
      <c r="H1013" s="6">
        <f ca="1">板材才數分析.!F1013</f>
        <v>0</v>
      </c>
      <c r="I1013" s="6" t="str">
        <f ca="1">板材才數分析.!G1013</f>
        <v/>
      </c>
      <c r="J1013" s="6">
        <f ca="1">板材才數分析.!H1013</f>
        <v>0</v>
      </c>
      <c r="K1013" s="6" t="str">
        <f ca="1">板材才數分析.!I1013</f>
        <v/>
      </c>
      <c r="L1013" s="6">
        <f ca="1">板材才數分析.!J1013</f>
        <v>0</v>
      </c>
      <c r="M1013" s="6">
        <f ca="1">板材才數分析.!K1013</f>
        <v>0</v>
      </c>
      <c r="N1013" s="6" t="str">
        <f ca="1">板材才數分析.!L1013</f>
        <v/>
      </c>
      <c r="O1013" s="6">
        <f ca="1">板材才數分析.!M1013</f>
        <v>0</v>
      </c>
      <c r="P1013" t="e">
        <f>表格15[[#This Row],[封邊色號]]</f>
        <v>#VALUE!</v>
      </c>
      <c r="Q1013" s="174" t="str">
        <f ca="1">IF(VLOOKUP(F1013,料單!$C:$P,14,FALSE)="","",VLOOKUP(F1013,料單!$C:$P,14,FALSE))</f>
        <v/>
      </c>
      <c r="R1013" s="174" t="str">
        <f ca="1">IF(VLOOKUP(F1013,料單!$C:$Q,15,FALSE)="","",VLOOKUP(F1013,料單!$C:$Q,15,FALSE))</f>
        <v/>
      </c>
      <c r="S1013" s="174" t="str">
        <f ca="1">IF(VLOOKUP(F1013,料單!$C:$R,16,FALSE)="","",VLOOKUP(F1013,料單!$C:$R,16,FALSE))</f>
        <v/>
      </c>
      <c r="T1013" s="174" t="str">
        <f ca="1">IF(VLOOKUP(F1013,料單!$C:$S,17,FALSE)="","",VLOOKUP(F1013,料單!$C:$S,17,FALSE))</f>
        <v/>
      </c>
      <c r="U1013" s="174" t="str">
        <f ca="1">_xlfn.IFNA(VLOOKUP(VLOOKUP(F1013,料單!C:T,18,FALSE),資料庫!AM:AN,2,FALSE),"A")</f>
        <v>A</v>
      </c>
      <c r="V1013" s="174" t="str">
        <f ca="1">IF(VLOOKUP(F1013,料單!C:U,19,FALSE)="","",VLOOKUP(F1013,料單!C:U,19,FALSE))</f>
        <v/>
      </c>
      <c r="W1013" s="361" t="str">
        <f t="shared" ca="1" si="76"/>
        <v/>
      </c>
      <c r="X1013" s="361" t="str">
        <f t="shared" ca="1" si="77"/>
        <v/>
      </c>
      <c r="Y1013" s="361" t="str">
        <f t="shared" ca="1" si="78"/>
        <v/>
      </c>
      <c r="Z1013" s="361" t="str">
        <f t="shared" ca="1" si="79"/>
        <v/>
      </c>
      <c r="AA1013" s="483">
        <f>料單!$K$3</f>
        <v>0</v>
      </c>
      <c r="AB1013" s="483" t="str">
        <f>料單!$L$3</f>
        <v>拉、KD</v>
      </c>
    </row>
    <row r="1014" spans="1:28" x14ac:dyDescent="0.25">
      <c r="A1014" s="174">
        <f t="shared" si="75"/>
        <v>1013</v>
      </c>
      <c r="B1014" s="174" t="str">
        <f ca="1">料單!$C$1</f>
        <v>2026101401</v>
      </c>
      <c r="C1014" s="174">
        <f>料單!$C$2</f>
        <v>0</v>
      </c>
      <c r="D1014" s="6">
        <f>板材才數分析.!B1014</f>
        <v>34</v>
      </c>
      <c r="E1014" s="6">
        <f>板材才數分析.!C1014</f>
        <v>0</v>
      </c>
      <c r="F1014" s="6">
        <f>板材才數分析.!D1014</f>
        <v>34023</v>
      </c>
      <c r="G1014" s="6">
        <f ca="1">板材才數分析.!E1014</f>
        <v>0</v>
      </c>
      <c r="H1014" s="6">
        <f ca="1">板材才數分析.!F1014</f>
        <v>0</v>
      </c>
      <c r="I1014" s="6" t="str">
        <f ca="1">板材才數分析.!G1014</f>
        <v/>
      </c>
      <c r="J1014" s="6">
        <f ca="1">板材才數分析.!H1014</f>
        <v>0</v>
      </c>
      <c r="K1014" s="6" t="str">
        <f ca="1">板材才數分析.!I1014</f>
        <v/>
      </c>
      <c r="L1014" s="6">
        <f ca="1">板材才數分析.!J1014</f>
        <v>0</v>
      </c>
      <c r="M1014" s="6">
        <f ca="1">板材才數分析.!K1014</f>
        <v>0</v>
      </c>
      <c r="N1014" s="6" t="str">
        <f ca="1">板材才數分析.!L1014</f>
        <v/>
      </c>
      <c r="O1014" s="6">
        <f ca="1">板材才數分析.!M1014</f>
        <v>0</v>
      </c>
      <c r="P1014" t="e">
        <f>表格15[[#This Row],[封邊色號]]</f>
        <v>#VALUE!</v>
      </c>
      <c r="Q1014" s="174" t="str">
        <f ca="1">IF(VLOOKUP(F1014,料單!$C:$P,14,FALSE)="","",VLOOKUP(F1014,料單!$C:$P,14,FALSE))</f>
        <v/>
      </c>
      <c r="R1014" s="174" t="str">
        <f ca="1">IF(VLOOKUP(F1014,料單!$C:$Q,15,FALSE)="","",VLOOKUP(F1014,料單!$C:$Q,15,FALSE))</f>
        <v/>
      </c>
      <c r="S1014" s="174" t="str">
        <f ca="1">IF(VLOOKUP(F1014,料單!$C:$R,16,FALSE)="","",VLOOKUP(F1014,料單!$C:$R,16,FALSE))</f>
        <v/>
      </c>
      <c r="T1014" s="174" t="str">
        <f ca="1">IF(VLOOKUP(F1014,料單!$C:$S,17,FALSE)="","",VLOOKUP(F1014,料單!$C:$S,17,FALSE))</f>
        <v/>
      </c>
      <c r="U1014" s="174" t="str">
        <f ca="1">_xlfn.IFNA(VLOOKUP(VLOOKUP(F1014,料單!C:T,18,FALSE),資料庫!AM:AN,2,FALSE),"A")</f>
        <v>A</v>
      </c>
      <c r="V1014" s="174" t="str">
        <f ca="1">IF(VLOOKUP(F1014,料單!C:U,19,FALSE)="","",VLOOKUP(F1014,料單!C:U,19,FALSE))</f>
        <v/>
      </c>
      <c r="W1014" s="361" t="str">
        <f t="shared" ca="1" si="76"/>
        <v/>
      </c>
      <c r="X1014" s="361" t="str">
        <f t="shared" ca="1" si="77"/>
        <v/>
      </c>
      <c r="Y1014" s="361" t="str">
        <f t="shared" ca="1" si="78"/>
        <v/>
      </c>
      <c r="Z1014" s="361" t="str">
        <f t="shared" ca="1" si="79"/>
        <v/>
      </c>
      <c r="AA1014" s="483">
        <f>料單!$K$3</f>
        <v>0</v>
      </c>
      <c r="AB1014" s="483" t="str">
        <f>料單!$L$3</f>
        <v>拉、KD</v>
      </c>
    </row>
    <row r="1015" spans="1:28" x14ac:dyDescent="0.25">
      <c r="A1015" s="174">
        <f t="shared" si="75"/>
        <v>1014</v>
      </c>
      <c r="B1015" s="174" t="str">
        <f ca="1">料單!$C$1</f>
        <v>2026101401</v>
      </c>
      <c r="C1015" s="174">
        <f>料單!$C$2</f>
        <v>0</v>
      </c>
      <c r="D1015" s="6">
        <f>板材才數分析.!B1015</f>
        <v>34</v>
      </c>
      <c r="E1015" s="6">
        <f>板材才數分析.!C1015</f>
        <v>0</v>
      </c>
      <c r="F1015" s="6">
        <f>板材才數分析.!D1015</f>
        <v>34024</v>
      </c>
      <c r="G1015" s="6">
        <f ca="1">板材才數分析.!E1015</f>
        <v>0</v>
      </c>
      <c r="H1015" s="6">
        <f ca="1">板材才數分析.!F1015</f>
        <v>0</v>
      </c>
      <c r="I1015" s="6" t="str">
        <f ca="1">板材才數分析.!G1015</f>
        <v/>
      </c>
      <c r="J1015" s="6">
        <f ca="1">板材才數分析.!H1015</f>
        <v>0</v>
      </c>
      <c r="K1015" s="6" t="str">
        <f ca="1">板材才數分析.!I1015</f>
        <v/>
      </c>
      <c r="L1015" s="6">
        <f ca="1">板材才數分析.!J1015</f>
        <v>0</v>
      </c>
      <c r="M1015" s="6">
        <f ca="1">板材才數分析.!K1015</f>
        <v>0</v>
      </c>
      <c r="N1015" s="6" t="str">
        <f ca="1">板材才數分析.!L1015</f>
        <v/>
      </c>
      <c r="O1015" s="6">
        <f ca="1">板材才數分析.!M1015</f>
        <v>0</v>
      </c>
      <c r="P1015" t="e">
        <f>表格15[[#This Row],[封邊色號]]</f>
        <v>#VALUE!</v>
      </c>
      <c r="Q1015" s="174" t="str">
        <f ca="1">IF(VLOOKUP(F1015,料單!$C:$P,14,FALSE)="","",VLOOKUP(F1015,料單!$C:$P,14,FALSE))</f>
        <v/>
      </c>
      <c r="R1015" s="174" t="str">
        <f ca="1">IF(VLOOKUP(F1015,料單!$C:$Q,15,FALSE)="","",VLOOKUP(F1015,料單!$C:$Q,15,FALSE))</f>
        <v/>
      </c>
      <c r="S1015" s="174" t="str">
        <f ca="1">IF(VLOOKUP(F1015,料單!$C:$R,16,FALSE)="","",VLOOKUP(F1015,料單!$C:$R,16,FALSE))</f>
        <v/>
      </c>
      <c r="T1015" s="174" t="str">
        <f ca="1">IF(VLOOKUP(F1015,料單!$C:$S,17,FALSE)="","",VLOOKUP(F1015,料單!$C:$S,17,FALSE))</f>
        <v/>
      </c>
      <c r="U1015" s="174" t="str">
        <f ca="1">_xlfn.IFNA(VLOOKUP(VLOOKUP(F1015,料單!C:T,18,FALSE),資料庫!AM:AN,2,FALSE),"A")</f>
        <v>A</v>
      </c>
      <c r="V1015" s="174" t="str">
        <f ca="1">IF(VLOOKUP(F1015,料單!C:U,19,FALSE)="","",VLOOKUP(F1015,料單!C:U,19,FALSE))</f>
        <v/>
      </c>
      <c r="W1015" s="361" t="str">
        <f t="shared" ca="1" si="76"/>
        <v/>
      </c>
      <c r="X1015" s="361" t="str">
        <f t="shared" ca="1" si="77"/>
        <v/>
      </c>
      <c r="Y1015" s="361" t="str">
        <f t="shared" ca="1" si="78"/>
        <v/>
      </c>
      <c r="Z1015" s="361" t="str">
        <f t="shared" ca="1" si="79"/>
        <v/>
      </c>
      <c r="AA1015" s="483">
        <f>料單!$K$3</f>
        <v>0</v>
      </c>
      <c r="AB1015" s="483" t="str">
        <f>料單!$L$3</f>
        <v>拉、KD</v>
      </c>
    </row>
    <row r="1016" spans="1:28" x14ac:dyDescent="0.25">
      <c r="A1016" s="174">
        <f t="shared" si="75"/>
        <v>1015</v>
      </c>
      <c r="B1016" s="174" t="str">
        <f ca="1">料單!$C$1</f>
        <v>2026101401</v>
      </c>
      <c r="C1016" s="174">
        <f>料單!$C$2</f>
        <v>0</v>
      </c>
      <c r="D1016" s="6">
        <f>板材才數分析.!B1016</f>
        <v>34</v>
      </c>
      <c r="E1016" s="6">
        <f>板材才數分析.!C1016</f>
        <v>0</v>
      </c>
      <c r="F1016" s="6">
        <f>板材才數分析.!D1016</f>
        <v>34025</v>
      </c>
      <c r="G1016" s="6">
        <f ca="1">板材才數分析.!E1016</f>
        <v>0</v>
      </c>
      <c r="H1016" s="6">
        <f ca="1">板材才數分析.!F1016</f>
        <v>0</v>
      </c>
      <c r="I1016" s="6" t="str">
        <f ca="1">板材才數分析.!G1016</f>
        <v/>
      </c>
      <c r="J1016" s="6">
        <f ca="1">板材才數分析.!H1016</f>
        <v>0</v>
      </c>
      <c r="K1016" s="6" t="str">
        <f ca="1">板材才數分析.!I1016</f>
        <v/>
      </c>
      <c r="L1016" s="6">
        <f ca="1">板材才數分析.!J1016</f>
        <v>0</v>
      </c>
      <c r="M1016" s="6">
        <f ca="1">板材才數分析.!K1016</f>
        <v>0</v>
      </c>
      <c r="N1016" s="6" t="str">
        <f ca="1">板材才數分析.!L1016</f>
        <v/>
      </c>
      <c r="O1016" s="6">
        <f ca="1">板材才數分析.!M1016</f>
        <v>0</v>
      </c>
      <c r="P1016" t="e">
        <f>表格15[[#This Row],[封邊色號]]</f>
        <v>#VALUE!</v>
      </c>
      <c r="Q1016" s="174" t="str">
        <f ca="1">IF(VLOOKUP(F1016,料單!$C:$P,14,FALSE)="","",VLOOKUP(F1016,料單!$C:$P,14,FALSE))</f>
        <v/>
      </c>
      <c r="R1016" s="174" t="str">
        <f ca="1">IF(VLOOKUP(F1016,料單!$C:$Q,15,FALSE)="","",VLOOKUP(F1016,料單!$C:$Q,15,FALSE))</f>
        <v/>
      </c>
      <c r="S1016" s="174" t="str">
        <f ca="1">IF(VLOOKUP(F1016,料單!$C:$R,16,FALSE)="","",VLOOKUP(F1016,料單!$C:$R,16,FALSE))</f>
        <v/>
      </c>
      <c r="T1016" s="174" t="str">
        <f ca="1">IF(VLOOKUP(F1016,料單!$C:$S,17,FALSE)="","",VLOOKUP(F1016,料單!$C:$S,17,FALSE))</f>
        <v/>
      </c>
      <c r="U1016" s="174" t="str">
        <f ca="1">_xlfn.IFNA(VLOOKUP(VLOOKUP(F1016,料單!C:T,18,FALSE),資料庫!AM:AN,2,FALSE),"A")</f>
        <v>A</v>
      </c>
      <c r="V1016" s="174" t="str">
        <f ca="1">IF(VLOOKUP(F1016,料單!C:U,19,FALSE)="","",VLOOKUP(F1016,料單!C:U,19,FALSE))</f>
        <v/>
      </c>
      <c r="W1016" s="361" t="str">
        <f t="shared" ca="1" si="76"/>
        <v/>
      </c>
      <c r="X1016" s="361" t="str">
        <f t="shared" ca="1" si="77"/>
        <v/>
      </c>
      <c r="Y1016" s="361" t="str">
        <f t="shared" ca="1" si="78"/>
        <v/>
      </c>
      <c r="Z1016" s="361" t="str">
        <f t="shared" ca="1" si="79"/>
        <v/>
      </c>
      <c r="AA1016" s="483">
        <f>料單!$K$3</f>
        <v>0</v>
      </c>
      <c r="AB1016" s="483" t="str">
        <f>料單!$L$3</f>
        <v>拉、KD</v>
      </c>
    </row>
    <row r="1017" spans="1:28" x14ac:dyDescent="0.25">
      <c r="A1017" s="174">
        <f t="shared" si="75"/>
        <v>1016</v>
      </c>
      <c r="B1017" s="174" t="str">
        <f ca="1">料單!$C$1</f>
        <v>2026101401</v>
      </c>
      <c r="C1017" s="174">
        <f>料單!$C$2</f>
        <v>0</v>
      </c>
      <c r="D1017" s="6">
        <f>板材才數分析.!B1017</f>
        <v>34</v>
      </c>
      <c r="E1017" s="6">
        <f>板材才數分析.!C1017</f>
        <v>0</v>
      </c>
      <c r="F1017" s="6">
        <f>板材才數分析.!D1017</f>
        <v>34026</v>
      </c>
      <c r="G1017" s="6">
        <f ca="1">板材才數分析.!E1017</f>
        <v>0</v>
      </c>
      <c r="H1017" s="6">
        <f ca="1">板材才數分析.!F1017</f>
        <v>0</v>
      </c>
      <c r="I1017" s="6" t="str">
        <f ca="1">板材才數分析.!G1017</f>
        <v/>
      </c>
      <c r="J1017" s="6">
        <f ca="1">板材才數分析.!H1017</f>
        <v>0</v>
      </c>
      <c r="K1017" s="6" t="str">
        <f ca="1">板材才數分析.!I1017</f>
        <v/>
      </c>
      <c r="L1017" s="6">
        <f ca="1">板材才數分析.!J1017</f>
        <v>0</v>
      </c>
      <c r="M1017" s="6">
        <f ca="1">板材才數分析.!K1017</f>
        <v>0</v>
      </c>
      <c r="N1017" s="6" t="str">
        <f ca="1">板材才數分析.!L1017</f>
        <v/>
      </c>
      <c r="O1017" s="6">
        <f ca="1">板材才數分析.!M1017</f>
        <v>0</v>
      </c>
      <c r="P1017" t="e">
        <f>表格15[[#This Row],[封邊色號]]</f>
        <v>#VALUE!</v>
      </c>
      <c r="Q1017" s="174" t="str">
        <f ca="1">IF(VLOOKUP(F1017,料單!$C:$P,14,FALSE)="","",VLOOKUP(F1017,料單!$C:$P,14,FALSE))</f>
        <v/>
      </c>
      <c r="R1017" s="174" t="str">
        <f ca="1">IF(VLOOKUP(F1017,料單!$C:$Q,15,FALSE)="","",VLOOKUP(F1017,料單!$C:$Q,15,FALSE))</f>
        <v/>
      </c>
      <c r="S1017" s="174" t="str">
        <f ca="1">IF(VLOOKUP(F1017,料單!$C:$R,16,FALSE)="","",VLOOKUP(F1017,料單!$C:$R,16,FALSE))</f>
        <v/>
      </c>
      <c r="T1017" s="174" t="str">
        <f ca="1">IF(VLOOKUP(F1017,料單!$C:$S,17,FALSE)="","",VLOOKUP(F1017,料單!$C:$S,17,FALSE))</f>
        <v/>
      </c>
      <c r="U1017" s="174" t="str">
        <f ca="1">_xlfn.IFNA(VLOOKUP(VLOOKUP(F1017,料單!C:T,18,FALSE),資料庫!AM:AN,2,FALSE),"A")</f>
        <v>A</v>
      </c>
      <c r="V1017" s="174" t="str">
        <f ca="1">IF(VLOOKUP(F1017,料單!C:U,19,FALSE)="","",VLOOKUP(F1017,料單!C:U,19,FALSE))</f>
        <v/>
      </c>
      <c r="W1017" s="361" t="str">
        <f t="shared" ca="1" si="76"/>
        <v/>
      </c>
      <c r="X1017" s="361" t="str">
        <f t="shared" ca="1" si="77"/>
        <v/>
      </c>
      <c r="Y1017" s="361" t="str">
        <f t="shared" ca="1" si="78"/>
        <v/>
      </c>
      <c r="Z1017" s="361" t="str">
        <f t="shared" ca="1" si="79"/>
        <v/>
      </c>
      <c r="AA1017" s="483">
        <f>料單!$K$3</f>
        <v>0</v>
      </c>
      <c r="AB1017" s="483" t="str">
        <f>料單!$L$3</f>
        <v>拉、KD</v>
      </c>
    </row>
    <row r="1018" spans="1:28" x14ac:dyDescent="0.25">
      <c r="A1018" s="174">
        <f t="shared" si="75"/>
        <v>1017</v>
      </c>
      <c r="B1018" s="174" t="str">
        <f ca="1">料單!$C$1</f>
        <v>2026101401</v>
      </c>
      <c r="C1018" s="174">
        <f>料單!$C$2</f>
        <v>0</v>
      </c>
      <c r="D1018" s="6">
        <f>板材才數分析.!B1018</f>
        <v>34</v>
      </c>
      <c r="E1018" s="6">
        <f>板材才數分析.!C1018</f>
        <v>0</v>
      </c>
      <c r="F1018" s="6">
        <f>板材才數分析.!D1018</f>
        <v>34027</v>
      </c>
      <c r="G1018" s="6">
        <f ca="1">板材才數分析.!E1018</f>
        <v>0</v>
      </c>
      <c r="H1018" s="6">
        <f ca="1">板材才數分析.!F1018</f>
        <v>0</v>
      </c>
      <c r="I1018" s="6" t="str">
        <f ca="1">板材才數分析.!G1018</f>
        <v/>
      </c>
      <c r="J1018" s="6">
        <f ca="1">板材才數分析.!H1018</f>
        <v>0</v>
      </c>
      <c r="K1018" s="6" t="str">
        <f ca="1">板材才數分析.!I1018</f>
        <v/>
      </c>
      <c r="L1018" s="6">
        <f ca="1">板材才數分析.!J1018</f>
        <v>0</v>
      </c>
      <c r="M1018" s="6">
        <f ca="1">板材才數分析.!K1018</f>
        <v>0</v>
      </c>
      <c r="N1018" s="6" t="str">
        <f ca="1">板材才數分析.!L1018</f>
        <v/>
      </c>
      <c r="O1018" s="6">
        <f ca="1">板材才數分析.!M1018</f>
        <v>0</v>
      </c>
      <c r="P1018" t="e">
        <f>表格15[[#This Row],[封邊色號]]</f>
        <v>#VALUE!</v>
      </c>
      <c r="Q1018" s="174" t="str">
        <f ca="1">IF(VLOOKUP(F1018,料單!$C:$P,14,FALSE)="","",VLOOKUP(F1018,料單!$C:$P,14,FALSE))</f>
        <v/>
      </c>
      <c r="R1018" s="174" t="str">
        <f ca="1">IF(VLOOKUP(F1018,料單!$C:$Q,15,FALSE)="","",VLOOKUP(F1018,料單!$C:$Q,15,FALSE))</f>
        <v/>
      </c>
      <c r="S1018" s="174" t="str">
        <f ca="1">IF(VLOOKUP(F1018,料單!$C:$R,16,FALSE)="","",VLOOKUP(F1018,料單!$C:$R,16,FALSE))</f>
        <v/>
      </c>
      <c r="T1018" s="174" t="str">
        <f ca="1">IF(VLOOKUP(F1018,料單!$C:$S,17,FALSE)="","",VLOOKUP(F1018,料單!$C:$S,17,FALSE))</f>
        <v/>
      </c>
      <c r="U1018" s="174" t="str">
        <f ca="1">_xlfn.IFNA(VLOOKUP(VLOOKUP(F1018,料單!C:T,18,FALSE),資料庫!AM:AN,2,FALSE),"A")</f>
        <v>A</v>
      </c>
      <c r="V1018" s="174" t="str">
        <f ca="1">IF(VLOOKUP(F1018,料單!C:U,19,FALSE)="","",VLOOKUP(F1018,料單!C:U,19,FALSE))</f>
        <v/>
      </c>
      <c r="W1018" s="361" t="str">
        <f t="shared" ca="1" si="76"/>
        <v/>
      </c>
      <c r="X1018" s="361" t="str">
        <f t="shared" ca="1" si="77"/>
        <v/>
      </c>
      <c r="Y1018" s="361" t="str">
        <f t="shared" ca="1" si="78"/>
        <v/>
      </c>
      <c r="Z1018" s="361" t="str">
        <f t="shared" ca="1" si="79"/>
        <v/>
      </c>
      <c r="AA1018" s="483">
        <f>料單!$K$3</f>
        <v>0</v>
      </c>
      <c r="AB1018" s="483" t="str">
        <f>料單!$L$3</f>
        <v>拉、KD</v>
      </c>
    </row>
    <row r="1019" spans="1:28" x14ac:dyDescent="0.25">
      <c r="A1019" s="174">
        <f t="shared" si="75"/>
        <v>1018</v>
      </c>
      <c r="B1019" s="174" t="str">
        <f ca="1">料單!$C$1</f>
        <v>2026101401</v>
      </c>
      <c r="C1019" s="174">
        <f>料單!$C$2</f>
        <v>0</v>
      </c>
      <c r="D1019" s="6">
        <f>板材才數分析.!B1019</f>
        <v>34</v>
      </c>
      <c r="E1019" s="6">
        <f>板材才數分析.!C1019</f>
        <v>0</v>
      </c>
      <c r="F1019" s="6">
        <f>板材才數分析.!D1019</f>
        <v>34028</v>
      </c>
      <c r="G1019" s="6">
        <f ca="1">板材才數分析.!E1019</f>
        <v>0</v>
      </c>
      <c r="H1019" s="6">
        <f ca="1">板材才數分析.!F1019</f>
        <v>0</v>
      </c>
      <c r="I1019" s="6" t="str">
        <f ca="1">板材才數分析.!G1019</f>
        <v/>
      </c>
      <c r="J1019" s="6">
        <f ca="1">板材才數分析.!H1019</f>
        <v>0</v>
      </c>
      <c r="K1019" s="6" t="str">
        <f ca="1">板材才數分析.!I1019</f>
        <v/>
      </c>
      <c r="L1019" s="6">
        <f ca="1">板材才數分析.!J1019</f>
        <v>0</v>
      </c>
      <c r="M1019" s="6">
        <f ca="1">板材才數分析.!K1019</f>
        <v>0</v>
      </c>
      <c r="N1019" s="6" t="str">
        <f ca="1">板材才數分析.!L1019</f>
        <v/>
      </c>
      <c r="O1019" s="6">
        <f ca="1">板材才數分析.!M1019</f>
        <v>0</v>
      </c>
      <c r="P1019" t="e">
        <f>表格15[[#This Row],[封邊色號]]</f>
        <v>#VALUE!</v>
      </c>
      <c r="Q1019" s="174" t="str">
        <f ca="1">IF(VLOOKUP(F1019,料單!$C:$P,14,FALSE)="","",VLOOKUP(F1019,料單!$C:$P,14,FALSE))</f>
        <v/>
      </c>
      <c r="R1019" s="174" t="str">
        <f ca="1">IF(VLOOKUP(F1019,料單!$C:$Q,15,FALSE)="","",VLOOKUP(F1019,料單!$C:$Q,15,FALSE))</f>
        <v/>
      </c>
      <c r="S1019" s="174" t="str">
        <f ca="1">IF(VLOOKUP(F1019,料單!$C:$R,16,FALSE)="","",VLOOKUP(F1019,料單!$C:$R,16,FALSE))</f>
        <v/>
      </c>
      <c r="T1019" s="174" t="str">
        <f ca="1">IF(VLOOKUP(F1019,料單!$C:$S,17,FALSE)="","",VLOOKUP(F1019,料單!$C:$S,17,FALSE))</f>
        <v/>
      </c>
      <c r="U1019" s="174" t="str">
        <f ca="1">_xlfn.IFNA(VLOOKUP(VLOOKUP(F1019,料單!C:T,18,FALSE),資料庫!AM:AN,2,FALSE),"A")</f>
        <v>A</v>
      </c>
      <c r="V1019" s="174" t="str">
        <f ca="1">IF(VLOOKUP(F1019,料單!C:U,19,FALSE)="","",VLOOKUP(F1019,料單!C:U,19,FALSE))</f>
        <v/>
      </c>
      <c r="W1019" s="361" t="str">
        <f t="shared" ca="1" si="76"/>
        <v/>
      </c>
      <c r="X1019" s="361" t="str">
        <f t="shared" ca="1" si="77"/>
        <v/>
      </c>
      <c r="Y1019" s="361" t="str">
        <f t="shared" ca="1" si="78"/>
        <v/>
      </c>
      <c r="Z1019" s="361" t="str">
        <f t="shared" ca="1" si="79"/>
        <v/>
      </c>
      <c r="AA1019" s="483">
        <f>料單!$K$3</f>
        <v>0</v>
      </c>
      <c r="AB1019" s="483" t="str">
        <f>料單!$L$3</f>
        <v>拉、KD</v>
      </c>
    </row>
    <row r="1020" spans="1:28" x14ac:dyDescent="0.25">
      <c r="A1020" s="174">
        <f t="shared" si="75"/>
        <v>1019</v>
      </c>
      <c r="B1020" s="174" t="str">
        <f ca="1">料單!$C$1</f>
        <v>2026101401</v>
      </c>
      <c r="C1020" s="174">
        <f>料單!$C$2</f>
        <v>0</v>
      </c>
      <c r="D1020" s="6">
        <f>板材才數分析.!B1020</f>
        <v>34</v>
      </c>
      <c r="E1020" s="6">
        <f>板材才數分析.!C1020</f>
        <v>0</v>
      </c>
      <c r="F1020" s="6">
        <f>板材才數分析.!D1020</f>
        <v>34029</v>
      </c>
      <c r="G1020" s="6">
        <f ca="1">板材才數分析.!E1020</f>
        <v>0</v>
      </c>
      <c r="H1020" s="6">
        <f ca="1">板材才數分析.!F1020</f>
        <v>0</v>
      </c>
      <c r="I1020" s="6" t="str">
        <f ca="1">板材才數分析.!G1020</f>
        <v/>
      </c>
      <c r="J1020" s="6">
        <f ca="1">板材才數分析.!H1020</f>
        <v>0</v>
      </c>
      <c r="K1020" s="6" t="str">
        <f ca="1">板材才數分析.!I1020</f>
        <v/>
      </c>
      <c r="L1020" s="6">
        <f ca="1">板材才數分析.!J1020</f>
        <v>0</v>
      </c>
      <c r="M1020" s="6">
        <f ca="1">板材才數分析.!K1020</f>
        <v>0</v>
      </c>
      <c r="N1020" s="6" t="str">
        <f ca="1">板材才數分析.!L1020</f>
        <v/>
      </c>
      <c r="O1020" s="6">
        <f ca="1">板材才數分析.!M1020</f>
        <v>0</v>
      </c>
      <c r="P1020" t="e">
        <f>表格15[[#This Row],[封邊色號]]</f>
        <v>#VALUE!</v>
      </c>
      <c r="Q1020" s="174" t="str">
        <f ca="1">IF(VLOOKUP(F1020,料單!$C:$P,14,FALSE)="","",VLOOKUP(F1020,料單!$C:$P,14,FALSE))</f>
        <v/>
      </c>
      <c r="R1020" s="174" t="str">
        <f ca="1">IF(VLOOKUP(F1020,料單!$C:$Q,15,FALSE)="","",VLOOKUP(F1020,料單!$C:$Q,15,FALSE))</f>
        <v/>
      </c>
      <c r="S1020" s="174" t="str">
        <f ca="1">IF(VLOOKUP(F1020,料單!$C:$R,16,FALSE)="","",VLOOKUP(F1020,料單!$C:$R,16,FALSE))</f>
        <v/>
      </c>
      <c r="T1020" s="174" t="str">
        <f ca="1">IF(VLOOKUP(F1020,料單!$C:$S,17,FALSE)="","",VLOOKUP(F1020,料單!$C:$S,17,FALSE))</f>
        <v/>
      </c>
      <c r="U1020" s="174" t="str">
        <f ca="1">_xlfn.IFNA(VLOOKUP(VLOOKUP(F1020,料單!C:T,18,FALSE),資料庫!AM:AN,2,FALSE),"A")</f>
        <v>A</v>
      </c>
      <c r="V1020" s="174" t="str">
        <f ca="1">IF(VLOOKUP(F1020,料單!C:U,19,FALSE)="","",VLOOKUP(F1020,料單!C:U,19,FALSE))</f>
        <v/>
      </c>
      <c r="W1020" s="361" t="str">
        <f t="shared" ca="1" si="76"/>
        <v/>
      </c>
      <c r="X1020" s="361" t="str">
        <f t="shared" ca="1" si="77"/>
        <v/>
      </c>
      <c r="Y1020" s="361" t="str">
        <f t="shared" ca="1" si="78"/>
        <v/>
      </c>
      <c r="Z1020" s="361" t="str">
        <f t="shared" ca="1" si="79"/>
        <v/>
      </c>
      <c r="AA1020" s="483">
        <f>料單!$K$3</f>
        <v>0</v>
      </c>
      <c r="AB1020" s="483" t="str">
        <f>料單!$L$3</f>
        <v>拉、KD</v>
      </c>
    </row>
    <row r="1021" spans="1:28" s="242" customFormat="1" x14ac:dyDescent="0.25">
      <c r="A1021" s="174">
        <f t="shared" si="75"/>
        <v>1020</v>
      </c>
      <c r="B1021" s="241" t="str">
        <f ca="1">料單!$C$1</f>
        <v>2026101401</v>
      </c>
      <c r="C1021" s="241">
        <f>料單!$C$2</f>
        <v>0</v>
      </c>
      <c r="D1021" s="245">
        <f>板材才數分析.!B1021</f>
        <v>34</v>
      </c>
      <c r="E1021" s="245">
        <f>板材才數分析.!C1021</f>
        <v>0</v>
      </c>
      <c r="F1021" s="245">
        <f>板材才數分析.!D1021</f>
        <v>34030</v>
      </c>
      <c r="G1021" s="245">
        <f ca="1">板材才數分析.!E1021</f>
        <v>0</v>
      </c>
      <c r="H1021" s="245">
        <f ca="1">板材才數分析.!F1021</f>
        <v>0</v>
      </c>
      <c r="I1021" s="245" t="str">
        <f ca="1">板材才數分析.!G1021</f>
        <v/>
      </c>
      <c r="J1021" s="245">
        <f ca="1">板材才數分析.!H1021</f>
        <v>0</v>
      </c>
      <c r="K1021" s="245" t="str">
        <f ca="1">板材才數分析.!I1021</f>
        <v/>
      </c>
      <c r="L1021" s="245">
        <f ca="1">板材才數分析.!J1021</f>
        <v>0</v>
      </c>
      <c r="M1021" s="245">
        <f ca="1">板材才數分析.!K1021</f>
        <v>0</v>
      </c>
      <c r="N1021" s="245" t="str">
        <f ca="1">板材才數分析.!L1021</f>
        <v/>
      </c>
      <c r="O1021" s="245">
        <f ca="1">板材才數分析.!M1021</f>
        <v>0</v>
      </c>
      <c r="P1021" t="e">
        <f>表格15[[#This Row],[封邊色號]]</f>
        <v>#VALUE!</v>
      </c>
      <c r="Q1021" s="174" t="str">
        <f ca="1">IF(VLOOKUP(F1021,料單!$C:$P,14,FALSE)="","",VLOOKUP(F1021,料單!$C:$P,14,FALSE))</f>
        <v/>
      </c>
      <c r="R1021" s="174" t="str">
        <f ca="1">IF(VLOOKUP(F1021,料單!$C:$Q,15,FALSE)="","",VLOOKUP(F1021,料單!$C:$Q,15,FALSE))</f>
        <v/>
      </c>
      <c r="S1021" s="174" t="str">
        <f ca="1">IF(VLOOKUP(F1021,料單!$C:$R,16,FALSE)="","",VLOOKUP(F1021,料單!$C:$R,16,FALSE))</f>
        <v/>
      </c>
      <c r="T1021" s="174" t="str">
        <f ca="1">IF(VLOOKUP(F1021,料單!$C:$S,17,FALSE)="","",VLOOKUP(F1021,料單!$C:$S,17,FALSE))</f>
        <v/>
      </c>
      <c r="U1021" s="174" t="str">
        <f ca="1">_xlfn.IFNA(VLOOKUP(VLOOKUP(F1021,料單!C:T,18,FALSE),資料庫!AM:AN,2,FALSE),"A")</f>
        <v>A</v>
      </c>
      <c r="V1021" s="174" t="str">
        <f ca="1">IF(VLOOKUP(F1021,料單!C:U,19,FALSE)="","",VLOOKUP(F1021,料單!C:U,19,FALSE))</f>
        <v/>
      </c>
      <c r="W1021" s="375" t="str">
        <f t="shared" ca="1" si="76"/>
        <v/>
      </c>
      <c r="X1021" s="361" t="str">
        <f t="shared" ca="1" si="77"/>
        <v/>
      </c>
      <c r="Y1021" s="375" t="str">
        <f t="shared" ca="1" si="78"/>
        <v/>
      </c>
      <c r="Z1021" s="375" t="str">
        <f t="shared" ca="1" si="79"/>
        <v/>
      </c>
      <c r="AA1021" s="483">
        <f>料單!$K$3</f>
        <v>0</v>
      </c>
      <c r="AB1021" s="483" t="str">
        <f>料單!$L$3</f>
        <v>拉、KD</v>
      </c>
    </row>
    <row r="1022" spans="1:28" x14ac:dyDescent="0.25">
      <c r="A1022" s="174">
        <f t="shared" si="75"/>
        <v>1021</v>
      </c>
      <c r="B1022" s="174" t="str">
        <f ca="1">料單!$C$1</f>
        <v>2026101401</v>
      </c>
      <c r="C1022" s="174">
        <f>料單!$C$2</f>
        <v>0</v>
      </c>
      <c r="D1022" s="6">
        <f>板材才數分析.!B1022</f>
        <v>35</v>
      </c>
      <c r="E1022" s="6">
        <f>板材才數分析.!C1022</f>
        <v>0</v>
      </c>
      <c r="F1022" s="6">
        <f>板材才數分析.!D1022</f>
        <v>35001</v>
      </c>
      <c r="G1022" s="6" t="str">
        <f ca="1">板材才數分析.!E1022</f>
        <v>頂板</v>
      </c>
      <c r="H1022" s="6">
        <f ca="1">板材才數分析.!F1022</f>
        <v>-36</v>
      </c>
      <c r="I1022" s="6" t="str">
        <f ca="1">板材才數分析.!G1022</f>
        <v>AA</v>
      </c>
      <c r="J1022" s="6">
        <f ca="1">板材才數分析.!H1022</f>
        <v>0</v>
      </c>
      <c r="K1022" s="6" t="str">
        <f ca="1">板材才數分析.!I1022</f>
        <v/>
      </c>
      <c r="L1022" s="6">
        <f ca="1">板材才數分析.!J1022</f>
        <v>18</v>
      </c>
      <c r="M1022" s="6">
        <f ca="1">板材才數分析.!K1022</f>
        <v>0</v>
      </c>
      <c r="N1022" s="6" t="str">
        <f ca="1">板材才數分析.!L1022</f>
        <v/>
      </c>
      <c r="O1022" s="6">
        <f ca="1">板材才數分析.!M1022</f>
        <v>0</v>
      </c>
      <c r="P1022" t="e">
        <f>表格15[[#This Row],[封邊色號]]</f>
        <v>#VALUE!</v>
      </c>
      <c r="Q1022" s="174" t="str">
        <f ca="1">IF(VLOOKUP(F1022,料單!$C:$P,14,FALSE)="","",VLOOKUP(F1022,料單!$C:$P,14,FALSE))</f>
        <v>背板溝</v>
      </c>
      <c r="R1022" s="174" t="str">
        <f ca="1">IF(VLOOKUP(F1022,料單!$C:$Q,15,FALSE)="","",VLOOKUP(F1022,料單!$C:$Q,15,FALSE))</f>
        <v>側</v>
      </c>
      <c r="S1022" s="174" t="str">
        <f ca="1">IF(VLOOKUP(F1022,料單!$C:$R,16,FALSE)="","",VLOOKUP(F1022,料單!$C:$R,16,FALSE))</f>
        <v/>
      </c>
      <c r="T1022" s="174" t="str">
        <f ca="1">IF(VLOOKUP(F1022,料單!$C:$S,17,FALSE)="","",VLOOKUP(F1022,料單!$C:$S,17,FALSE))</f>
        <v/>
      </c>
      <c r="U1022" s="174" t="str">
        <f ca="1">_xlfn.IFNA(VLOOKUP(VLOOKUP(F1022,料單!C:T,18,FALSE),資料庫!AM:AN,2,FALSE),"A")</f>
        <v>A</v>
      </c>
      <c r="V1022" s="174">
        <f ca="1">IF(VLOOKUP(F1022,料單!C:U,19,FALSE)="","",VLOOKUP(F1022,料單!C:U,19,FALSE))</f>
        <v>1</v>
      </c>
      <c r="W1022" s="361" t="str">
        <f t="shared" ca="1" si="76"/>
        <v>A</v>
      </c>
      <c r="X1022" s="361" t="str">
        <f t="shared" ca="1" si="77"/>
        <v>A</v>
      </c>
      <c r="Y1022" s="361" t="str">
        <f t="shared" ca="1" si="78"/>
        <v/>
      </c>
      <c r="Z1022" s="361" t="str">
        <f t="shared" ca="1" si="79"/>
        <v/>
      </c>
      <c r="AA1022" s="483">
        <f>料單!$K$3</f>
        <v>0</v>
      </c>
      <c r="AB1022" s="483" t="str">
        <f>料單!$L$3</f>
        <v>拉、KD</v>
      </c>
    </row>
    <row r="1023" spans="1:28" x14ac:dyDescent="0.25">
      <c r="A1023" s="174">
        <f t="shared" si="75"/>
        <v>1022</v>
      </c>
      <c r="B1023" s="174" t="str">
        <f ca="1">料單!$C$1</f>
        <v>2026101401</v>
      </c>
      <c r="C1023" s="174">
        <f>料單!$C$2</f>
        <v>0</v>
      </c>
      <c r="D1023" s="6">
        <f>板材才數分析.!B1023</f>
        <v>35</v>
      </c>
      <c r="E1023" s="6">
        <f>板材才數分析.!C1023</f>
        <v>0</v>
      </c>
      <c r="F1023" s="6">
        <f>板材才數分析.!D1023</f>
        <v>35002</v>
      </c>
      <c r="G1023" s="6" t="str">
        <f ca="1">板材才數分析.!E1023</f>
        <v>底板</v>
      </c>
      <c r="H1023" s="6">
        <f ca="1">板材才數分析.!F1023</f>
        <v>-36</v>
      </c>
      <c r="I1023" s="6" t="str">
        <f ca="1">板材才數分析.!G1023</f>
        <v>AA</v>
      </c>
      <c r="J1023" s="6">
        <f ca="1">板材才數分析.!H1023</f>
        <v>0</v>
      </c>
      <c r="K1023" s="6" t="str">
        <f ca="1">板材才數分析.!I1023</f>
        <v/>
      </c>
      <c r="L1023" s="6">
        <f ca="1">板材才數分析.!J1023</f>
        <v>18</v>
      </c>
      <c r="M1023" s="6">
        <f ca="1">板材才數分析.!K1023</f>
        <v>0</v>
      </c>
      <c r="N1023" s="6" t="str">
        <f ca="1">板材才數分析.!L1023</f>
        <v/>
      </c>
      <c r="O1023" s="6">
        <f ca="1">板材才數分析.!M1023</f>
        <v>0</v>
      </c>
      <c r="P1023" t="e">
        <f>表格15[[#This Row],[封邊色號]]</f>
        <v>#VALUE!</v>
      </c>
      <c r="Q1023" s="174" t="str">
        <f ca="1">IF(VLOOKUP(F1023,料單!$C:$P,14,FALSE)="","",VLOOKUP(F1023,料單!$C:$P,14,FALSE))</f>
        <v>背板溝</v>
      </c>
      <c r="R1023" s="174" t="str">
        <f ca="1">IF(VLOOKUP(F1023,料單!$C:$Q,15,FALSE)="","",VLOOKUP(F1023,料單!$C:$Q,15,FALSE))</f>
        <v>側</v>
      </c>
      <c r="S1023" s="174" t="str">
        <f ca="1">IF(VLOOKUP(F1023,料單!$C:$R,16,FALSE)="","",VLOOKUP(F1023,料單!$C:$R,16,FALSE))</f>
        <v/>
      </c>
      <c r="T1023" s="174" t="str">
        <f ca="1">IF(VLOOKUP(F1023,料單!$C:$S,17,FALSE)="","",VLOOKUP(F1023,料單!$C:$S,17,FALSE))</f>
        <v/>
      </c>
      <c r="U1023" s="174" t="str">
        <f ca="1">_xlfn.IFNA(VLOOKUP(VLOOKUP(F1023,料單!C:T,18,FALSE),資料庫!AM:AN,2,FALSE),"A")</f>
        <v>A</v>
      </c>
      <c r="V1023" s="174">
        <f ca="1">IF(VLOOKUP(F1023,料單!C:U,19,FALSE)="","",VLOOKUP(F1023,料單!C:U,19,FALSE))</f>
        <v>1</v>
      </c>
      <c r="W1023" s="361" t="str">
        <f t="shared" ca="1" si="76"/>
        <v>A</v>
      </c>
      <c r="X1023" s="361" t="str">
        <f t="shared" ca="1" si="77"/>
        <v>A</v>
      </c>
      <c r="Y1023" s="361" t="str">
        <f t="shared" ca="1" si="78"/>
        <v/>
      </c>
      <c r="Z1023" s="361" t="str">
        <f t="shared" ca="1" si="79"/>
        <v/>
      </c>
      <c r="AA1023" s="483">
        <f>料單!$K$3</f>
        <v>0</v>
      </c>
      <c r="AB1023" s="483" t="str">
        <f>料單!$L$3</f>
        <v>拉、KD</v>
      </c>
    </row>
    <row r="1024" spans="1:28" x14ac:dyDescent="0.25">
      <c r="A1024" s="174">
        <f t="shared" si="75"/>
        <v>1023</v>
      </c>
      <c r="B1024" s="174" t="str">
        <f ca="1">料單!$C$1</f>
        <v>2026101401</v>
      </c>
      <c r="C1024" s="174">
        <f>料單!$C$2</f>
        <v>0</v>
      </c>
      <c r="D1024" s="6">
        <f>板材才數分析.!B1024</f>
        <v>35</v>
      </c>
      <c r="E1024" s="6">
        <f>板材才數分析.!C1024</f>
        <v>0</v>
      </c>
      <c r="F1024" s="6">
        <f>板材才數分析.!D1024</f>
        <v>35003</v>
      </c>
      <c r="G1024" s="6" t="str">
        <f ca="1">板材才數分析.!E1024</f>
        <v>左側板</v>
      </c>
      <c r="H1024" s="6">
        <f ca="1">板材才數分析.!F1024</f>
        <v>0</v>
      </c>
      <c r="I1024" s="6" t="str">
        <f ca="1">板材才數分析.!G1024</f>
        <v>AA</v>
      </c>
      <c r="J1024" s="6">
        <f ca="1">板材才數分析.!H1024</f>
        <v>0</v>
      </c>
      <c r="K1024" s="6" t="str">
        <f ca="1">板材才數分析.!I1024</f>
        <v>AA</v>
      </c>
      <c r="L1024" s="6">
        <f ca="1">板材才數分析.!J1024</f>
        <v>18</v>
      </c>
      <c r="M1024" s="6">
        <f ca="1">板材才數分析.!K1024</f>
        <v>0</v>
      </c>
      <c r="N1024" s="6" t="str">
        <f ca="1">板材才數分析.!L1024</f>
        <v/>
      </c>
      <c r="O1024" s="6">
        <f ca="1">板材才數分析.!M1024</f>
        <v>0</v>
      </c>
      <c r="P1024" t="e">
        <f>表格15[[#This Row],[封邊色號]]</f>
        <v>#VALUE!</v>
      </c>
      <c r="Q1024" s="174" t="str">
        <f ca="1">IF(VLOOKUP(F1024,料單!$C:$P,14,FALSE)="","",VLOOKUP(F1024,料單!$C:$P,14,FALSE))</f>
        <v>背板溝</v>
      </c>
      <c r="R1024" s="174" t="str">
        <f ca="1">IF(VLOOKUP(F1024,料單!$C:$Q,15,FALSE)="","",VLOOKUP(F1024,料單!$C:$Q,15,FALSE))</f>
        <v>面</v>
      </c>
      <c r="S1024" s="174" t="str">
        <f ca="1">IF(VLOOKUP(F1024,料單!$C:$R,16,FALSE)="","",VLOOKUP(F1024,料單!$C:$R,16,FALSE))</f>
        <v>排</v>
      </c>
      <c r="T1024" s="174" t="str">
        <f ca="1">IF(VLOOKUP(F1024,料單!$C:$S,17,FALSE)="","",VLOOKUP(F1024,料單!$C:$S,17,FALSE))</f>
        <v/>
      </c>
      <c r="U1024" s="174" t="str">
        <f ca="1">_xlfn.IFNA(VLOOKUP(VLOOKUP(F1024,料單!C:T,18,FALSE),資料庫!AM:AN,2,FALSE),"A")</f>
        <v>A</v>
      </c>
      <c r="V1024" s="174">
        <f ca="1">IF(VLOOKUP(F1024,料單!C:U,19,FALSE)="","",VLOOKUP(F1024,料單!C:U,19,FALSE))</f>
        <v>1</v>
      </c>
      <c r="W1024" s="361" t="str">
        <f t="shared" ca="1" si="76"/>
        <v>A</v>
      </c>
      <c r="X1024" s="361" t="str">
        <f t="shared" ca="1" si="77"/>
        <v>A</v>
      </c>
      <c r="Y1024" s="361" t="str">
        <f t="shared" ca="1" si="78"/>
        <v>A</v>
      </c>
      <c r="Z1024" s="361" t="str">
        <f t="shared" ca="1" si="79"/>
        <v>A</v>
      </c>
      <c r="AA1024" s="483">
        <f>料單!$K$3</f>
        <v>0</v>
      </c>
      <c r="AB1024" s="483" t="str">
        <f>料單!$L$3</f>
        <v>拉、KD</v>
      </c>
    </row>
    <row r="1025" spans="1:28" x14ac:dyDescent="0.25">
      <c r="A1025" s="174">
        <f t="shared" si="75"/>
        <v>1024</v>
      </c>
      <c r="B1025" s="174" t="str">
        <f ca="1">料單!$C$1</f>
        <v>2026101401</v>
      </c>
      <c r="C1025" s="174">
        <f>料單!$C$2</f>
        <v>0</v>
      </c>
      <c r="D1025" s="6">
        <f>板材才數分析.!B1025</f>
        <v>35</v>
      </c>
      <c r="E1025" s="6">
        <f>板材才數分析.!C1025</f>
        <v>0</v>
      </c>
      <c r="F1025" s="6">
        <f>板材才數分析.!D1025</f>
        <v>35004</v>
      </c>
      <c r="G1025" s="6" t="str">
        <f ca="1">板材才數分析.!E1025</f>
        <v>右側板</v>
      </c>
      <c r="H1025" s="6">
        <f ca="1">板材才數分析.!F1025</f>
        <v>0</v>
      </c>
      <c r="I1025" s="6" t="str">
        <f ca="1">板材才數分析.!G1025</f>
        <v>AA</v>
      </c>
      <c r="J1025" s="6">
        <f ca="1">板材才數分析.!H1025</f>
        <v>0</v>
      </c>
      <c r="K1025" s="6" t="str">
        <f ca="1">板材才數分析.!I1025</f>
        <v>AA</v>
      </c>
      <c r="L1025" s="6">
        <f ca="1">板材才數分析.!J1025</f>
        <v>18</v>
      </c>
      <c r="M1025" s="6">
        <f ca="1">板材才數分析.!K1025</f>
        <v>0</v>
      </c>
      <c r="N1025" s="6" t="str">
        <f ca="1">板材才數分析.!L1025</f>
        <v/>
      </c>
      <c r="O1025" s="6">
        <f ca="1">板材才數分析.!M1025</f>
        <v>0</v>
      </c>
      <c r="P1025" t="e">
        <f>表格15[[#This Row],[封邊色號]]</f>
        <v>#VALUE!</v>
      </c>
      <c r="Q1025" s="174" t="str">
        <f ca="1">IF(VLOOKUP(F1025,料單!$C:$P,14,FALSE)="","",VLOOKUP(F1025,料單!$C:$P,14,FALSE))</f>
        <v>背板溝</v>
      </c>
      <c r="R1025" s="174" t="str">
        <f ca="1">IF(VLOOKUP(F1025,料單!$C:$Q,15,FALSE)="","",VLOOKUP(F1025,料單!$C:$Q,15,FALSE))</f>
        <v>面</v>
      </c>
      <c r="S1025" s="174" t="str">
        <f ca="1">IF(VLOOKUP(F1025,料單!$C:$R,16,FALSE)="","",VLOOKUP(F1025,料單!$C:$R,16,FALSE))</f>
        <v>排</v>
      </c>
      <c r="T1025" s="174" t="str">
        <f ca="1">IF(VLOOKUP(F1025,料單!$C:$S,17,FALSE)="","",VLOOKUP(F1025,料單!$C:$S,17,FALSE))</f>
        <v/>
      </c>
      <c r="U1025" s="174" t="str">
        <f ca="1">_xlfn.IFNA(VLOOKUP(VLOOKUP(F1025,料單!C:T,18,FALSE),資料庫!AM:AN,2,FALSE),"A")</f>
        <v>A</v>
      </c>
      <c r="V1025" s="174">
        <f ca="1">IF(VLOOKUP(F1025,料單!C:U,19,FALSE)="","",VLOOKUP(F1025,料單!C:U,19,FALSE))</f>
        <v>1</v>
      </c>
      <c r="W1025" s="361" t="str">
        <f t="shared" ca="1" si="76"/>
        <v>A</v>
      </c>
      <c r="X1025" s="361" t="str">
        <f t="shared" ca="1" si="77"/>
        <v>A</v>
      </c>
      <c r="Y1025" s="361" t="str">
        <f t="shared" ca="1" si="78"/>
        <v>A</v>
      </c>
      <c r="Z1025" s="361" t="str">
        <f t="shared" ca="1" si="79"/>
        <v>A</v>
      </c>
      <c r="AA1025" s="483">
        <f>料單!$K$3</f>
        <v>0</v>
      </c>
      <c r="AB1025" s="483" t="str">
        <f>料單!$L$3</f>
        <v>拉、KD</v>
      </c>
    </row>
    <row r="1026" spans="1:28" x14ac:dyDescent="0.25">
      <c r="A1026" s="174">
        <f t="shared" si="75"/>
        <v>1025</v>
      </c>
      <c r="B1026" s="174" t="str">
        <f ca="1">料單!$C$1</f>
        <v>2026101401</v>
      </c>
      <c r="C1026" s="174">
        <f>料單!$C$2</f>
        <v>0</v>
      </c>
      <c r="D1026" s="6">
        <f>板材才數分析.!B1026</f>
        <v>35</v>
      </c>
      <c r="E1026" s="6">
        <f>板材才數分析.!C1026</f>
        <v>0</v>
      </c>
      <c r="F1026" s="6">
        <f>板材才數分析.!D1026</f>
        <v>35005</v>
      </c>
      <c r="G1026" s="6" t="str">
        <f ca="1">板材才數分析.!E1026</f>
        <v>背板</v>
      </c>
      <c r="H1026" s="6">
        <f ca="1">板材才數分析.!F1026</f>
        <v>-22</v>
      </c>
      <c r="I1026" s="6" t="str">
        <f ca="1">板材才數分析.!G1026</f>
        <v/>
      </c>
      <c r="J1026" s="6">
        <f ca="1">板材才數分析.!H1026</f>
        <v>-22</v>
      </c>
      <c r="K1026" s="6" t="str">
        <f ca="1">板材才數分析.!I1026</f>
        <v/>
      </c>
      <c r="L1026" s="6">
        <f ca="1">板材才數分析.!J1026</f>
        <v>4</v>
      </c>
      <c r="M1026" s="6">
        <f ca="1">板材才數分析.!K1026</f>
        <v>0</v>
      </c>
      <c r="N1026" s="6" t="str">
        <f ca="1">板材才數分析.!L1026</f>
        <v/>
      </c>
      <c r="O1026" s="6">
        <f ca="1">板材才數分析.!M1026</f>
        <v>0</v>
      </c>
      <c r="P1026" t="e">
        <f>表格15[[#This Row],[封邊色號]]</f>
        <v>#VALUE!</v>
      </c>
      <c r="Q1026" s="174" t="str">
        <f ca="1">IF(VLOOKUP(F1026,料單!$C:$P,14,FALSE)="","",VLOOKUP(F1026,料單!$C:$P,14,FALSE))</f>
        <v/>
      </c>
      <c r="R1026" s="174" t="str">
        <f ca="1">IF(VLOOKUP(F1026,料單!$C:$Q,15,FALSE)="","",VLOOKUP(F1026,料單!$C:$Q,15,FALSE))</f>
        <v/>
      </c>
      <c r="S1026" s="174" t="str">
        <f ca="1">IF(VLOOKUP(F1026,料單!$C:$R,16,FALSE)="","",VLOOKUP(F1026,料單!$C:$R,16,FALSE))</f>
        <v/>
      </c>
      <c r="T1026" s="174" t="str">
        <f ca="1">IF(VLOOKUP(F1026,料單!$C:$S,17,FALSE)="","",VLOOKUP(F1026,料單!$C:$S,17,FALSE))</f>
        <v/>
      </c>
      <c r="U1026" s="174" t="str">
        <f ca="1">_xlfn.IFNA(VLOOKUP(VLOOKUP(F1026,料單!C:T,18,FALSE),資料庫!AM:AN,2,FALSE),"A")</f>
        <v>A</v>
      </c>
      <c r="V1026" s="174">
        <f ca="1">IF(VLOOKUP(F1026,料單!C:U,19,FALSE)="","",VLOOKUP(F1026,料單!C:U,19,FALSE))</f>
        <v>1</v>
      </c>
      <c r="W1026" s="361" t="str">
        <f t="shared" ca="1" si="76"/>
        <v/>
      </c>
      <c r="X1026" s="361" t="str">
        <f t="shared" ca="1" si="77"/>
        <v/>
      </c>
      <c r="Y1026" s="361" t="str">
        <f t="shared" ca="1" si="78"/>
        <v/>
      </c>
      <c r="Z1026" s="361" t="str">
        <f t="shared" ca="1" si="79"/>
        <v/>
      </c>
      <c r="AA1026" s="483">
        <f>料單!$K$3</f>
        <v>0</v>
      </c>
      <c r="AB1026" s="483" t="str">
        <f>料單!$L$3</f>
        <v>拉、KD</v>
      </c>
    </row>
    <row r="1027" spans="1:28" x14ac:dyDescent="0.25">
      <c r="A1027" s="174">
        <f t="shared" ref="A1027:A1090" si="80">ROW(A1026)</f>
        <v>1026</v>
      </c>
      <c r="B1027" s="174" t="str">
        <f ca="1">料單!$C$1</f>
        <v>2026101401</v>
      </c>
      <c r="C1027" s="174">
        <f>料單!$C$2</f>
        <v>0</v>
      </c>
      <c r="D1027" s="6">
        <f>板材才數分析.!B1027</f>
        <v>35</v>
      </c>
      <c r="E1027" s="6">
        <f>板材才數分析.!C1027</f>
        <v>0</v>
      </c>
      <c r="F1027" s="6">
        <f>板材才數分析.!D1027</f>
        <v>35006</v>
      </c>
      <c r="G1027" s="6" t="str">
        <f ca="1">板材才數分析.!E1027</f>
        <v>背拉桿</v>
      </c>
      <c r="H1027" s="6">
        <f ca="1">板材才數分析.!F1027</f>
        <v>-36</v>
      </c>
      <c r="I1027" s="6" t="str">
        <f ca="1">板材才數分析.!G1027</f>
        <v>AA</v>
      </c>
      <c r="J1027" s="6">
        <f ca="1">板材才數分析.!H1027</f>
        <v>120</v>
      </c>
      <c r="K1027" s="6" t="str">
        <f ca="1">板材才數分析.!I1027</f>
        <v/>
      </c>
      <c r="L1027" s="6">
        <f ca="1">板材才數分析.!J1027</f>
        <v>18</v>
      </c>
      <c r="M1027" s="6">
        <f ca="1">板材才數分析.!K1027</f>
        <v>0</v>
      </c>
      <c r="N1027" s="6" t="str">
        <f ca="1">板材才數分析.!L1027</f>
        <v/>
      </c>
      <c r="O1027" s="6">
        <f ca="1">板材才數分析.!M1027</f>
        <v>0</v>
      </c>
      <c r="P1027" t="e">
        <f>表格15[[#This Row],[封邊色號]]</f>
        <v>#VALUE!</v>
      </c>
      <c r="Q1027" s="174" t="str">
        <f ca="1">IF(VLOOKUP(F1027,料單!$C:$P,14,FALSE)="","",VLOOKUP(F1027,料單!$C:$P,14,FALSE))</f>
        <v/>
      </c>
      <c r="R1027" s="174" t="str">
        <f ca="1">IF(VLOOKUP(F1027,料單!$C:$Q,15,FALSE)="","",VLOOKUP(F1027,料單!$C:$Q,15,FALSE))</f>
        <v>側</v>
      </c>
      <c r="S1027" s="174" t="str">
        <f ca="1">IF(VLOOKUP(F1027,料單!$C:$R,16,FALSE)="","",VLOOKUP(F1027,料單!$C:$R,16,FALSE))</f>
        <v/>
      </c>
      <c r="T1027" s="174" t="str">
        <f ca="1">IF(VLOOKUP(F1027,料單!$C:$S,17,FALSE)="","",VLOOKUP(F1027,料單!$C:$S,17,FALSE))</f>
        <v/>
      </c>
      <c r="U1027" s="174" t="str">
        <f ca="1">_xlfn.IFNA(VLOOKUP(VLOOKUP(F1027,料單!C:T,18,FALSE),資料庫!AM:AN,2,FALSE),"A")</f>
        <v>A</v>
      </c>
      <c r="V1027" s="174">
        <f ca="1">IF(VLOOKUP(F1027,料單!C:U,19,FALSE)="","",VLOOKUP(F1027,料單!C:U,19,FALSE))</f>
        <v>1</v>
      </c>
      <c r="W1027" s="361" t="str">
        <f t="shared" ref="W1027:W1090" ca="1" si="81">IF(LEFT($I1027,1)="0","",LEFT($I1027,1))</f>
        <v>A</v>
      </c>
      <c r="X1027" s="361" t="str">
        <f t="shared" ref="X1027:X1090" ca="1" si="82">IF(EXACT(I1027, "AA"), "A", IF(EXACT(I1027, "A"), "  ", ""))</f>
        <v>A</v>
      </c>
      <c r="Y1027" s="361" t="str">
        <f t="shared" ref="Y1027:Y1090" ca="1" si="83">IF(LEFT($K1027,1)="0","",LEFT($K1027,1))</f>
        <v/>
      </c>
      <c r="Z1027" s="361" t="str">
        <f t="shared" ref="Z1027:Z1090" ca="1" si="84">IF(RIGHT($K1027,1)="0","",RIGHT($K1027,1))</f>
        <v/>
      </c>
      <c r="AA1027" s="483">
        <f>料單!$K$3</f>
        <v>0</v>
      </c>
      <c r="AB1027" s="483" t="str">
        <f>料單!$L$3</f>
        <v>拉、KD</v>
      </c>
    </row>
    <row r="1028" spans="1:28" x14ac:dyDescent="0.25">
      <c r="A1028" s="174">
        <f t="shared" si="80"/>
        <v>1027</v>
      </c>
      <c r="B1028" s="174" t="str">
        <f ca="1">料單!$C$1</f>
        <v>2026101401</v>
      </c>
      <c r="C1028" s="174">
        <f>料單!$C$2</f>
        <v>0</v>
      </c>
      <c r="D1028" s="6">
        <f>板材才數分析.!B1028</f>
        <v>35</v>
      </c>
      <c r="E1028" s="6">
        <f>板材才數分析.!C1028</f>
        <v>0</v>
      </c>
      <c r="F1028" s="6">
        <f>板材才數分析.!D1028</f>
        <v>35007</v>
      </c>
      <c r="G1028" s="6" t="str">
        <f ca="1">板材才數分析.!E1028</f>
        <v>活隔</v>
      </c>
      <c r="H1028" s="6">
        <f ca="1">板材才數分析.!F1028</f>
        <v>0</v>
      </c>
      <c r="I1028" s="6" t="str">
        <f ca="1">板材才數分析.!G1028</f>
        <v>AA</v>
      </c>
      <c r="J1028" s="6">
        <f ca="1">板材才數分析.!H1028</f>
        <v>-32</v>
      </c>
      <c r="K1028" s="6" t="str">
        <f ca="1">板材才數分析.!I1028</f>
        <v>AA</v>
      </c>
      <c r="L1028" s="6">
        <f ca="1">板材才數分析.!J1028</f>
        <v>18</v>
      </c>
      <c r="M1028" s="6">
        <f ca="1">板材才數分析.!K1028</f>
        <v>0</v>
      </c>
      <c r="N1028" s="6" t="str">
        <f ca="1">板材才數分析.!L1028</f>
        <v/>
      </c>
      <c r="O1028" s="6">
        <f ca="1">板材才數分析.!M1028</f>
        <v>0</v>
      </c>
      <c r="P1028" t="e">
        <f>表格15[[#This Row],[封邊色號]]</f>
        <v>#VALUE!</v>
      </c>
      <c r="Q1028" s="174" t="str">
        <f ca="1">IF(VLOOKUP(F1028,料單!$C:$P,14,FALSE)="","",VLOOKUP(F1028,料單!$C:$P,14,FALSE))</f>
        <v/>
      </c>
      <c r="R1028" s="174" t="str">
        <f ca="1">IF(VLOOKUP(F1028,料單!$C:$Q,15,FALSE)="","",VLOOKUP(F1028,料單!$C:$Q,15,FALSE))</f>
        <v/>
      </c>
      <c r="S1028" s="174" t="str">
        <f ca="1">IF(VLOOKUP(F1028,料單!$C:$R,16,FALSE)="","",VLOOKUP(F1028,料單!$C:$R,16,FALSE))</f>
        <v/>
      </c>
      <c r="T1028" s="174" t="str">
        <f ca="1">IF(VLOOKUP(F1028,料單!$C:$S,17,FALSE)="","",VLOOKUP(F1028,料單!$C:$S,17,FALSE))</f>
        <v/>
      </c>
      <c r="U1028" s="174" t="str">
        <f ca="1">_xlfn.IFNA(VLOOKUP(VLOOKUP(F1028,料單!C:T,18,FALSE),資料庫!AM:AN,2,FALSE),"A")</f>
        <v>A</v>
      </c>
      <c r="V1028" s="174">
        <f ca="1">IF(VLOOKUP(F1028,料單!C:U,19,FALSE)="","",VLOOKUP(F1028,料單!C:U,19,FALSE))</f>
        <v>1</v>
      </c>
      <c r="W1028" s="361" t="str">
        <f t="shared" ca="1" si="81"/>
        <v>A</v>
      </c>
      <c r="X1028" s="361" t="str">
        <f t="shared" ca="1" si="82"/>
        <v>A</v>
      </c>
      <c r="Y1028" s="361" t="str">
        <f t="shared" ca="1" si="83"/>
        <v>A</v>
      </c>
      <c r="Z1028" s="361" t="str">
        <f t="shared" ca="1" si="84"/>
        <v>A</v>
      </c>
      <c r="AA1028" s="483">
        <f>料單!$K$3</f>
        <v>0</v>
      </c>
      <c r="AB1028" s="483" t="str">
        <f>料單!$L$3</f>
        <v>拉、KD</v>
      </c>
    </row>
    <row r="1029" spans="1:28" x14ac:dyDescent="0.25">
      <c r="A1029" s="174">
        <f t="shared" si="80"/>
        <v>1028</v>
      </c>
      <c r="B1029" s="174" t="str">
        <f ca="1">料單!$C$1</f>
        <v>2026101401</v>
      </c>
      <c r="C1029" s="174">
        <f>料單!$C$2</f>
        <v>0</v>
      </c>
      <c r="D1029" s="6">
        <f>板材才數分析.!B1029</f>
        <v>35</v>
      </c>
      <c r="E1029" s="6">
        <f>板材才數分析.!C1029</f>
        <v>0</v>
      </c>
      <c r="F1029" s="6">
        <f>板材才數分析.!D1029</f>
        <v>35008</v>
      </c>
      <c r="G1029" s="6" t="str">
        <f ca="1">板材才數分析.!E1029</f>
        <v>固隔</v>
      </c>
      <c r="H1029" s="6">
        <f ca="1">板材才數分析.!F1029</f>
        <v>0</v>
      </c>
      <c r="I1029" s="6" t="str">
        <f ca="1">板材才數分析.!G1029</f>
        <v>AA</v>
      </c>
      <c r="J1029" s="6">
        <f ca="1">板材才數分析.!H1029</f>
        <v>-22</v>
      </c>
      <c r="K1029" s="6" t="str">
        <f ca="1">板材才數分析.!I1029</f>
        <v/>
      </c>
      <c r="L1029" s="6">
        <f ca="1">板材才數分析.!J1029</f>
        <v>18</v>
      </c>
      <c r="M1029" s="6">
        <f ca="1">板材才數分析.!K1029</f>
        <v>0</v>
      </c>
      <c r="N1029" s="6" t="str">
        <f ca="1">板材才數分析.!L1029</f>
        <v/>
      </c>
      <c r="O1029" s="6">
        <f ca="1">板材才數分析.!M1029</f>
        <v>0</v>
      </c>
      <c r="P1029" t="e">
        <f>表格15[[#This Row],[封邊色號]]</f>
        <v>#VALUE!</v>
      </c>
      <c r="Q1029" s="174" t="str">
        <f ca="1">IF(VLOOKUP(F1029,料單!$C:$P,14,FALSE)="","",VLOOKUP(F1029,料單!$C:$P,14,FALSE))</f>
        <v/>
      </c>
      <c r="R1029" s="174" t="str">
        <f ca="1">IF(VLOOKUP(F1029,料單!$C:$Q,15,FALSE)="","",VLOOKUP(F1029,料單!$C:$Q,15,FALSE))</f>
        <v>固</v>
      </c>
      <c r="S1029" s="174" t="str">
        <f ca="1">IF(VLOOKUP(F1029,料單!$C:$R,16,FALSE)="","",VLOOKUP(F1029,料單!$C:$R,16,FALSE))</f>
        <v/>
      </c>
      <c r="T1029" s="174" t="str">
        <f ca="1">IF(VLOOKUP(F1029,料單!$C:$S,17,FALSE)="","",VLOOKUP(F1029,料單!$C:$S,17,FALSE))</f>
        <v/>
      </c>
      <c r="U1029" s="174" t="str">
        <f ca="1">_xlfn.IFNA(VLOOKUP(VLOOKUP(F1029,料單!C:T,18,FALSE),資料庫!AM:AN,2,FALSE),"A")</f>
        <v>A</v>
      </c>
      <c r="V1029" s="174">
        <f ca="1">IF(VLOOKUP(F1029,料單!C:U,19,FALSE)="","",VLOOKUP(F1029,料單!C:U,19,FALSE))</f>
        <v>1</v>
      </c>
      <c r="W1029" s="361" t="str">
        <f t="shared" ca="1" si="81"/>
        <v>A</v>
      </c>
      <c r="X1029" s="361" t="str">
        <f t="shared" ca="1" si="82"/>
        <v>A</v>
      </c>
      <c r="Y1029" s="361" t="str">
        <f t="shared" ca="1" si="83"/>
        <v/>
      </c>
      <c r="Z1029" s="361" t="str">
        <f t="shared" ca="1" si="84"/>
        <v/>
      </c>
      <c r="AA1029" s="483">
        <f>料單!$K$3</f>
        <v>0</v>
      </c>
      <c r="AB1029" s="483" t="str">
        <f>料單!$L$3</f>
        <v>拉、KD</v>
      </c>
    </row>
    <row r="1030" spans="1:28" x14ac:dyDescent="0.25">
      <c r="A1030" s="174">
        <f t="shared" si="80"/>
        <v>1029</v>
      </c>
      <c r="B1030" s="174" t="str">
        <f ca="1">料單!$C$1</f>
        <v>2026101401</v>
      </c>
      <c r="C1030" s="174">
        <f>料單!$C$2</f>
        <v>0</v>
      </c>
      <c r="D1030" s="6">
        <f>板材才數分析.!B1030</f>
        <v>35</v>
      </c>
      <c r="E1030" s="6">
        <f>板材才數分析.!C1030</f>
        <v>0</v>
      </c>
      <c r="F1030" s="6">
        <f>板材才數分析.!D1030</f>
        <v>35009</v>
      </c>
      <c r="G1030" s="6">
        <f ca="1">板材才數分析.!E1030</f>
        <v>0</v>
      </c>
      <c r="H1030" s="6">
        <f ca="1">板材才數分析.!F1030</f>
        <v>0</v>
      </c>
      <c r="I1030" s="6" t="str">
        <f ca="1">板材才數分析.!G1030</f>
        <v/>
      </c>
      <c r="J1030" s="6">
        <f ca="1">板材才數分析.!H1030</f>
        <v>0</v>
      </c>
      <c r="K1030" s="6" t="str">
        <f ca="1">板材才數分析.!I1030</f>
        <v/>
      </c>
      <c r="L1030" s="6">
        <f ca="1">板材才數分析.!J1030</f>
        <v>0</v>
      </c>
      <c r="M1030" s="6">
        <f ca="1">板材才數分析.!K1030</f>
        <v>0</v>
      </c>
      <c r="N1030" s="6" t="str">
        <f ca="1">板材才數分析.!L1030</f>
        <v/>
      </c>
      <c r="O1030" s="6">
        <f ca="1">板材才數分析.!M1030</f>
        <v>0</v>
      </c>
      <c r="P1030" t="e">
        <f>表格15[[#This Row],[封邊色號]]</f>
        <v>#VALUE!</v>
      </c>
      <c r="Q1030" s="174" t="str">
        <f ca="1">IF(VLOOKUP(F1030,料單!$C:$P,14,FALSE)="","",VLOOKUP(F1030,料單!$C:$P,14,FALSE))</f>
        <v/>
      </c>
      <c r="R1030" s="174" t="str">
        <f ca="1">IF(VLOOKUP(F1030,料單!$C:$Q,15,FALSE)="","",VLOOKUP(F1030,料單!$C:$Q,15,FALSE))</f>
        <v/>
      </c>
      <c r="S1030" s="174" t="str">
        <f ca="1">IF(VLOOKUP(F1030,料單!$C:$R,16,FALSE)="","",VLOOKUP(F1030,料單!$C:$R,16,FALSE))</f>
        <v/>
      </c>
      <c r="T1030" s="174" t="str">
        <f ca="1">IF(VLOOKUP(F1030,料單!$C:$S,17,FALSE)="","",VLOOKUP(F1030,料單!$C:$S,17,FALSE))</f>
        <v/>
      </c>
      <c r="U1030" s="174" t="str">
        <f ca="1">_xlfn.IFNA(VLOOKUP(VLOOKUP(F1030,料單!C:T,18,FALSE),資料庫!AM:AN,2,FALSE),"A")</f>
        <v>A</v>
      </c>
      <c r="V1030" s="174" t="str">
        <f ca="1">IF(VLOOKUP(F1030,料單!C:U,19,FALSE)="","",VLOOKUP(F1030,料單!C:U,19,FALSE))</f>
        <v/>
      </c>
      <c r="W1030" s="361" t="str">
        <f t="shared" ca="1" si="81"/>
        <v/>
      </c>
      <c r="X1030" s="361" t="str">
        <f t="shared" ca="1" si="82"/>
        <v/>
      </c>
      <c r="Y1030" s="361" t="str">
        <f t="shared" ca="1" si="83"/>
        <v/>
      </c>
      <c r="Z1030" s="361" t="str">
        <f t="shared" ca="1" si="84"/>
        <v/>
      </c>
      <c r="AA1030" s="483">
        <f>料單!$K$3</f>
        <v>0</v>
      </c>
      <c r="AB1030" s="483" t="str">
        <f>料單!$L$3</f>
        <v>拉、KD</v>
      </c>
    </row>
    <row r="1031" spans="1:28" x14ac:dyDescent="0.25">
      <c r="A1031" s="174">
        <f t="shared" si="80"/>
        <v>1030</v>
      </c>
      <c r="B1031" s="174" t="str">
        <f ca="1">料單!$C$1</f>
        <v>2026101401</v>
      </c>
      <c r="C1031" s="174">
        <f>料單!$C$2</f>
        <v>0</v>
      </c>
      <c r="D1031" s="6">
        <f>板材才數分析.!B1031</f>
        <v>35</v>
      </c>
      <c r="E1031" s="6">
        <f>板材才數分析.!C1031</f>
        <v>0</v>
      </c>
      <c r="F1031" s="6">
        <f>板材才數分析.!D1031</f>
        <v>35010</v>
      </c>
      <c r="G1031" s="6">
        <f ca="1">板材才數分析.!E1031</f>
        <v>0</v>
      </c>
      <c r="H1031" s="6">
        <f ca="1">板材才數分析.!F1031</f>
        <v>0</v>
      </c>
      <c r="I1031" s="6" t="str">
        <f ca="1">板材才數分析.!G1031</f>
        <v/>
      </c>
      <c r="J1031" s="6">
        <f ca="1">板材才數分析.!H1031</f>
        <v>0</v>
      </c>
      <c r="K1031" s="6" t="str">
        <f ca="1">板材才數分析.!I1031</f>
        <v/>
      </c>
      <c r="L1031" s="6">
        <f ca="1">板材才數分析.!J1031</f>
        <v>0</v>
      </c>
      <c r="M1031" s="6">
        <f ca="1">板材才數分析.!K1031</f>
        <v>0</v>
      </c>
      <c r="N1031" s="6" t="str">
        <f ca="1">板材才數分析.!L1031</f>
        <v/>
      </c>
      <c r="O1031" s="6">
        <f ca="1">板材才數分析.!M1031</f>
        <v>0</v>
      </c>
      <c r="P1031" t="e">
        <f>表格15[[#This Row],[封邊色號]]</f>
        <v>#VALUE!</v>
      </c>
      <c r="Q1031" s="174" t="str">
        <f ca="1">IF(VLOOKUP(F1031,料單!$C:$P,14,FALSE)="","",VLOOKUP(F1031,料單!$C:$P,14,FALSE))</f>
        <v/>
      </c>
      <c r="R1031" s="174" t="str">
        <f ca="1">IF(VLOOKUP(F1031,料單!$C:$Q,15,FALSE)="","",VLOOKUP(F1031,料單!$C:$Q,15,FALSE))</f>
        <v/>
      </c>
      <c r="S1031" s="174" t="str">
        <f ca="1">IF(VLOOKUP(F1031,料單!$C:$R,16,FALSE)="","",VLOOKUP(F1031,料單!$C:$R,16,FALSE))</f>
        <v/>
      </c>
      <c r="T1031" s="174" t="str">
        <f ca="1">IF(VLOOKUP(F1031,料單!$C:$S,17,FALSE)="","",VLOOKUP(F1031,料單!$C:$S,17,FALSE))</f>
        <v/>
      </c>
      <c r="U1031" s="174" t="str">
        <f ca="1">_xlfn.IFNA(VLOOKUP(VLOOKUP(F1031,料單!C:T,18,FALSE),資料庫!AM:AN,2,FALSE),"A")</f>
        <v>A</v>
      </c>
      <c r="V1031" s="174" t="str">
        <f ca="1">IF(VLOOKUP(F1031,料單!C:U,19,FALSE)="","",VLOOKUP(F1031,料單!C:U,19,FALSE))</f>
        <v/>
      </c>
      <c r="W1031" s="361" t="str">
        <f t="shared" ca="1" si="81"/>
        <v/>
      </c>
      <c r="X1031" s="361" t="str">
        <f t="shared" ca="1" si="82"/>
        <v/>
      </c>
      <c r="Y1031" s="361" t="str">
        <f t="shared" ca="1" si="83"/>
        <v/>
      </c>
      <c r="Z1031" s="361" t="str">
        <f t="shared" ca="1" si="84"/>
        <v/>
      </c>
      <c r="AA1031" s="483">
        <f>料單!$K$3</f>
        <v>0</v>
      </c>
      <c r="AB1031" s="483" t="str">
        <f>料單!$L$3</f>
        <v>拉、KD</v>
      </c>
    </row>
    <row r="1032" spans="1:28" x14ac:dyDescent="0.25">
      <c r="A1032" s="174">
        <f t="shared" si="80"/>
        <v>1031</v>
      </c>
      <c r="B1032" s="174" t="str">
        <f ca="1">料單!$C$1</f>
        <v>2026101401</v>
      </c>
      <c r="C1032" s="174">
        <f>料單!$C$2</f>
        <v>0</v>
      </c>
      <c r="D1032" s="6">
        <f>板材才數分析.!B1032</f>
        <v>35</v>
      </c>
      <c r="E1032" s="6">
        <f>板材才數分析.!C1032</f>
        <v>0</v>
      </c>
      <c r="F1032" s="6">
        <f>板材才數分析.!D1032</f>
        <v>35011</v>
      </c>
      <c r="G1032" s="6">
        <f ca="1">板材才數分析.!E1032</f>
        <v>0</v>
      </c>
      <c r="H1032" s="6">
        <f ca="1">板材才數分析.!F1032</f>
        <v>0</v>
      </c>
      <c r="I1032" s="6" t="str">
        <f ca="1">板材才數分析.!G1032</f>
        <v/>
      </c>
      <c r="J1032" s="6">
        <f ca="1">板材才數分析.!H1032</f>
        <v>0</v>
      </c>
      <c r="K1032" s="6" t="str">
        <f ca="1">板材才數分析.!I1032</f>
        <v/>
      </c>
      <c r="L1032" s="6">
        <f ca="1">板材才數分析.!J1032</f>
        <v>0</v>
      </c>
      <c r="M1032" s="6">
        <f ca="1">板材才數分析.!K1032</f>
        <v>0</v>
      </c>
      <c r="N1032" s="6">
        <f ca="1">板材才數分析.!L1032</f>
        <v>0</v>
      </c>
      <c r="O1032" s="6">
        <f ca="1">板材才數分析.!M1032</f>
        <v>0</v>
      </c>
      <c r="P1032" t="e">
        <f>表格15[[#This Row],[封邊色號]]</f>
        <v>#VALUE!</v>
      </c>
      <c r="Q1032" s="174" t="str">
        <f ca="1">IF(VLOOKUP(F1032,料單!$C:$P,14,FALSE)="","",VLOOKUP(F1032,料單!$C:$P,14,FALSE))</f>
        <v/>
      </c>
      <c r="R1032" s="174" t="str">
        <f ca="1">IF(VLOOKUP(F1032,料單!$C:$Q,15,FALSE)="","",VLOOKUP(F1032,料單!$C:$Q,15,FALSE))</f>
        <v/>
      </c>
      <c r="S1032" s="174" t="str">
        <f ca="1">IF(VLOOKUP(F1032,料單!$C:$R,16,FALSE)="","",VLOOKUP(F1032,料單!$C:$R,16,FALSE))</f>
        <v/>
      </c>
      <c r="T1032" s="174" t="str">
        <f ca="1">IF(VLOOKUP(F1032,料單!$C:$S,17,FALSE)="","",VLOOKUP(F1032,料單!$C:$S,17,FALSE))</f>
        <v/>
      </c>
      <c r="U1032" s="174" t="str">
        <f ca="1">_xlfn.IFNA(VLOOKUP(VLOOKUP(F1032,料單!C:T,18,FALSE),資料庫!AM:AN,2,FALSE),"A")</f>
        <v>A</v>
      </c>
      <c r="V1032" s="174" t="str">
        <f ca="1">IF(VLOOKUP(F1032,料單!C:U,19,FALSE)="","",VLOOKUP(F1032,料單!C:U,19,FALSE))</f>
        <v/>
      </c>
      <c r="W1032" s="361" t="str">
        <f t="shared" ca="1" si="81"/>
        <v/>
      </c>
      <c r="X1032" s="361" t="str">
        <f t="shared" ca="1" si="82"/>
        <v/>
      </c>
      <c r="Y1032" s="361" t="str">
        <f t="shared" ca="1" si="83"/>
        <v/>
      </c>
      <c r="Z1032" s="361" t="str">
        <f t="shared" ca="1" si="84"/>
        <v/>
      </c>
      <c r="AA1032" s="483">
        <f>料單!$K$3</f>
        <v>0</v>
      </c>
      <c r="AB1032" s="483" t="str">
        <f>料單!$L$3</f>
        <v>拉、KD</v>
      </c>
    </row>
    <row r="1033" spans="1:28" x14ac:dyDescent="0.25">
      <c r="A1033" s="174">
        <f t="shared" si="80"/>
        <v>1032</v>
      </c>
      <c r="B1033" s="174" t="str">
        <f ca="1">料單!$C$1</f>
        <v>2026101401</v>
      </c>
      <c r="C1033" s="174">
        <f>料單!$C$2</f>
        <v>0</v>
      </c>
      <c r="D1033" s="6">
        <f>板材才數分析.!B1033</f>
        <v>35</v>
      </c>
      <c r="E1033" s="6">
        <f>板材才數分析.!C1033</f>
        <v>0</v>
      </c>
      <c r="F1033" s="6">
        <f>板材才數分析.!D1033</f>
        <v>35012</v>
      </c>
      <c r="G1033" s="6">
        <f ca="1">板材才數分析.!E1033</f>
        <v>0</v>
      </c>
      <c r="H1033" s="6">
        <f ca="1">板材才數分析.!F1033</f>
        <v>0</v>
      </c>
      <c r="I1033" s="6" t="str">
        <f ca="1">板材才數分析.!G1033</f>
        <v/>
      </c>
      <c r="J1033" s="6">
        <f ca="1">板材才數分析.!H1033</f>
        <v>0</v>
      </c>
      <c r="K1033" s="6" t="str">
        <f ca="1">板材才數分析.!I1033</f>
        <v/>
      </c>
      <c r="L1033" s="6">
        <f ca="1">板材才數分析.!J1033</f>
        <v>0</v>
      </c>
      <c r="M1033" s="6">
        <f ca="1">板材才數分析.!K1033</f>
        <v>0</v>
      </c>
      <c r="N1033" s="6">
        <f ca="1">板材才數分析.!L1033</f>
        <v>0</v>
      </c>
      <c r="O1033" s="6">
        <f ca="1">板材才數分析.!M1033</f>
        <v>0</v>
      </c>
      <c r="P1033" t="e">
        <f>表格15[[#This Row],[封邊色號]]</f>
        <v>#VALUE!</v>
      </c>
      <c r="Q1033" s="174" t="str">
        <f ca="1">IF(VLOOKUP(F1033,料單!$C:$P,14,FALSE)="","",VLOOKUP(F1033,料單!$C:$P,14,FALSE))</f>
        <v/>
      </c>
      <c r="R1033" s="174" t="str">
        <f ca="1">IF(VLOOKUP(F1033,料單!$C:$Q,15,FALSE)="","",VLOOKUP(F1033,料單!$C:$Q,15,FALSE))</f>
        <v/>
      </c>
      <c r="S1033" s="174" t="str">
        <f ca="1">IF(VLOOKUP(F1033,料單!$C:$R,16,FALSE)="","",VLOOKUP(F1033,料單!$C:$R,16,FALSE))</f>
        <v/>
      </c>
      <c r="T1033" s="174" t="str">
        <f ca="1">IF(VLOOKUP(F1033,料單!$C:$S,17,FALSE)="","",VLOOKUP(F1033,料單!$C:$S,17,FALSE))</f>
        <v/>
      </c>
      <c r="U1033" s="174" t="str">
        <f ca="1">_xlfn.IFNA(VLOOKUP(VLOOKUP(F1033,料單!C:T,18,FALSE),資料庫!AM:AN,2,FALSE),"A")</f>
        <v>A</v>
      </c>
      <c r="V1033" s="174" t="str">
        <f ca="1">IF(VLOOKUP(F1033,料單!C:U,19,FALSE)="","",VLOOKUP(F1033,料單!C:U,19,FALSE))</f>
        <v/>
      </c>
      <c r="W1033" s="361" t="str">
        <f t="shared" ca="1" si="81"/>
        <v/>
      </c>
      <c r="X1033" s="361" t="str">
        <f t="shared" ca="1" si="82"/>
        <v/>
      </c>
      <c r="Y1033" s="361" t="str">
        <f t="shared" ca="1" si="83"/>
        <v/>
      </c>
      <c r="Z1033" s="361" t="str">
        <f t="shared" ca="1" si="84"/>
        <v/>
      </c>
      <c r="AA1033" s="483">
        <f>料單!$K$3</f>
        <v>0</v>
      </c>
      <c r="AB1033" s="483" t="str">
        <f>料單!$L$3</f>
        <v>拉、KD</v>
      </c>
    </row>
    <row r="1034" spans="1:28" x14ac:dyDescent="0.25">
      <c r="A1034" s="174">
        <f t="shared" si="80"/>
        <v>1033</v>
      </c>
      <c r="B1034" s="174" t="str">
        <f ca="1">料單!$C$1</f>
        <v>2026101401</v>
      </c>
      <c r="C1034" s="174">
        <f>料單!$C$2</f>
        <v>0</v>
      </c>
      <c r="D1034" s="6">
        <f>板材才數分析.!B1034</f>
        <v>35</v>
      </c>
      <c r="E1034" s="6">
        <f>板材才數分析.!C1034</f>
        <v>0</v>
      </c>
      <c r="F1034" s="6">
        <f>板材才數分析.!D1034</f>
        <v>35013</v>
      </c>
      <c r="G1034" s="6">
        <f ca="1">板材才數分析.!E1034</f>
        <v>0</v>
      </c>
      <c r="H1034" s="6">
        <f ca="1">板材才數分析.!F1034</f>
        <v>0</v>
      </c>
      <c r="I1034" s="6" t="str">
        <f ca="1">板材才數分析.!G1034</f>
        <v/>
      </c>
      <c r="J1034" s="6">
        <f ca="1">板材才數分析.!H1034</f>
        <v>0</v>
      </c>
      <c r="K1034" s="6" t="str">
        <f ca="1">板材才數分析.!I1034</f>
        <v/>
      </c>
      <c r="L1034" s="6">
        <f ca="1">板材才數分析.!J1034</f>
        <v>0</v>
      </c>
      <c r="M1034" s="6">
        <f ca="1">板材才數分析.!K1034</f>
        <v>0</v>
      </c>
      <c r="N1034" s="6">
        <f ca="1">板材才數分析.!L1034</f>
        <v>0</v>
      </c>
      <c r="O1034" s="6">
        <f ca="1">板材才數分析.!M1034</f>
        <v>0</v>
      </c>
      <c r="P1034" t="e">
        <f>表格15[[#This Row],[封邊色號]]</f>
        <v>#VALUE!</v>
      </c>
      <c r="Q1034" s="174" t="str">
        <f ca="1">IF(VLOOKUP(F1034,料單!$C:$P,14,FALSE)="","",VLOOKUP(F1034,料單!$C:$P,14,FALSE))</f>
        <v/>
      </c>
      <c r="R1034" s="174" t="str">
        <f ca="1">IF(VLOOKUP(F1034,料單!$C:$Q,15,FALSE)="","",VLOOKUP(F1034,料單!$C:$Q,15,FALSE))</f>
        <v/>
      </c>
      <c r="S1034" s="174" t="str">
        <f ca="1">IF(VLOOKUP(F1034,料單!$C:$R,16,FALSE)="","",VLOOKUP(F1034,料單!$C:$R,16,FALSE))</f>
        <v/>
      </c>
      <c r="T1034" s="174" t="str">
        <f ca="1">IF(VLOOKUP(F1034,料單!$C:$S,17,FALSE)="","",VLOOKUP(F1034,料單!$C:$S,17,FALSE))</f>
        <v/>
      </c>
      <c r="U1034" s="174" t="str">
        <f ca="1">_xlfn.IFNA(VLOOKUP(VLOOKUP(F1034,料單!C:T,18,FALSE),資料庫!AM:AN,2,FALSE),"A")</f>
        <v>A</v>
      </c>
      <c r="V1034" s="174" t="str">
        <f ca="1">IF(VLOOKUP(F1034,料單!C:U,19,FALSE)="","",VLOOKUP(F1034,料單!C:U,19,FALSE))</f>
        <v/>
      </c>
      <c r="W1034" s="361" t="str">
        <f t="shared" ca="1" si="81"/>
        <v/>
      </c>
      <c r="X1034" s="361" t="str">
        <f t="shared" ca="1" si="82"/>
        <v/>
      </c>
      <c r="Y1034" s="361" t="str">
        <f t="shared" ca="1" si="83"/>
        <v/>
      </c>
      <c r="Z1034" s="361" t="str">
        <f t="shared" ca="1" si="84"/>
        <v/>
      </c>
      <c r="AA1034" s="483">
        <f>料單!$K$3</f>
        <v>0</v>
      </c>
      <c r="AB1034" s="483" t="str">
        <f>料單!$L$3</f>
        <v>拉、KD</v>
      </c>
    </row>
    <row r="1035" spans="1:28" x14ac:dyDescent="0.25">
      <c r="A1035" s="174">
        <f t="shared" si="80"/>
        <v>1034</v>
      </c>
      <c r="B1035" s="174" t="str">
        <f ca="1">料單!$C$1</f>
        <v>2026101401</v>
      </c>
      <c r="C1035" s="174">
        <f>料單!$C$2</f>
        <v>0</v>
      </c>
      <c r="D1035" s="6">
        <f>板材才數分析.!B1035</f>
        <v>35</v>
      </c>
      <c r="E1035" s="6">
        <f>板材才數分析.!C1035</f>
        <v>0</v>
      </c>
      <c r="F1035" s="6">
        <f>板材才數分析.!D1035</f>
        <v>35014</v>
      </c>
      <c r="G1035" s="6">
        <f ca="1">板材才數分析.!E1035</f>
        <v>0</v>
      </c>
      <c r="H1035" s="6">
        <f ca="1">板材才數分析.!F1035</f>
        <v>0</v>
      </c>
      <c r="I1035" s="6" t="str">
        <f ca="1">板材才數分析.!G1035</f>
        <v/>
      </c>
      <c r="J1035" s="6">
        <f ca="1">板材才數分析.!H1035</f>
        <v>0</v>
      </c>
      <c r="K1035" s="6" t="str">
        <f ca="1">板材才數分析.!I1035</f>
        <v/>
      </c>
      <c r="L1035" s="6">
        <f ca="1">板材才數分析.!J1035</f>
        <v>0</v>
      </c>
      <c r="M1035" s="6">
        <f ca="1">板材才數分析.!K1035</f>
        <v>0</v>
      </c>
      <c r="N1035" s="6">
        <f ca="1">板材才數分析.!L1035</f>
        <v>0</v>
      </c>
      <c r="O1035" s="6">
        <f ca="1">板材才數分析.!M1035</f>
        <v>0</v>
      </c>
      <c r="P1035" t="e">
        <f>表格15[[#This Row],[封邊色號]]</f>
        <v>#VALUE!</v>
      </c>
      <c r="Q1035" s="174" t="str">
        <f ca="1">IF(VLOOKUP(F1035,料單!$C:$P,14,FALSE)="","",VLOOKUP(F1035,料單!$C:$P,14,FALSE))</f>
        <v/>
      </c>
      <c r="R1035" s="174" t="str">
        <f ca="1">IF(VLOOKUP(F1035,料單!$C:$Q,15,FALSE)="","",VLOOKUP(F1035,料單!$C:$Q,15,FALSE))</f>
        <v/>
      </c>
      <c r="S1035" s="174" t="str">
        <f ca="1">IF(VLOOKUP(F1035,料單!$C:$R,16,FALSE)="","",VLOOKUP(F1035,料單!$C:$R,16,FALSE))</f>
        <v/>
      </c>
      <c r="T1035" s="174" t="str">
        <f ca="1">IF(VLOOKUP(F1035,料單!$C:$S,17,FALSE)="","",VLOOKUP(F1035,料單!$C:$S,17,FALSE))</f>
        <v/>
      </c>
      <c r="U1035" s="174" t="str">
        <f ca="1">_xlfn.IFNA(VLOOKUP(VLOOKUP(F1035,料單!C:T,18,FALSE),資料庫!AM:AN,2,FALSE),"A")</f>
        <v>A</v>
      </c>
      <c r="V1035" s="174" t="str">
        <f ca="1">IF(VLOOKUP(F1035,料單!C:U,19,FALSE)="","",VLOOKUP(F1035,料單!C:U,19,FALSE))</f>
        <v/>
      </c>
      <c r="W1035" s="361" t="str">
        <f t="shared" ca="1" si="81"/>
        <v/>
      </c>
      <c r="X1035" s="361" t="str">
        <f t="shared" ca="1" si="82"/>
        <v/>
      </c>
      <c r="Y1035" s="361" t="str">
        <f t="shared" ca="1" si="83"/>
        <v/>
      </c>
      <c r="Z1035" s="361" t="str">
        <f t="shared" ca="1" si="84"/>
        <v/>
      </c>
      <c r="AA1035" s="483">
        <f>料單!$K$3</f>
        <v>0</v>
      </c>
      <c r="AB1035" s="483" t="str">
        <f>料單!$L$3</f>
        <v>拉、KD</v>
      </c>
    </row>
    <row r="1036" spans="1:28" x14ac:dyDescent="0.25">
      <c r="A1036" s="174">
        <f t="shared" si="80"/>
        <v>1035</v>
      </c>
      <c r="B1036" s="174" t="str">
        <f ca="1">料單!$C$1</f>
        <v>2026101401</v>
      </c>
      <c r="C1036" s="174">
        <f>料單!$C$2</f>
        <v>0</v>
      </c>
      <c r="D1036" s="6">
        <f>板材才數分析.!B1036</f>
        <v>35</v>
      </c>
      <c r="E1036" s="6">
        <f>板材才數分析.!C1036</f>
        <v>0</v>
      </c>
      <c r="F1036" s="6">
        <f>板材才數分析.!D1036</f>
        <v>35015</v>
      </c>
      <c r="G1036" s="6">
        <f ca="1">板材才數分析.!E1036</f>
        <v>0</v>
      </c>
      <c r="H1036" s="6">
        <f ca="1">板材才數分析.!F1036</f>
        <v>0</v>
      </c>
      <c r="I1036" s="6" t="str">
        <f ca="1">板材才數分析.!G1036</f>
        <v/>
      </c>
      <c r="J1036" s="6">
        <f ca="1">板材才數分析.!H1036</f>
        <v>0</v>
      </c>
      <c r="K1036" s="6" t="str">
        <f ca="1">板材才數分析.!I1036</f>
        <v/>
      </c>
      <c r="L1036" s="6">
        <f ca="1">板材才數分析.!J1036</f>
        <v>0</v>
      </c>
      <c r="M1036" s="6">
        <f ca="1">板材才數分析.!K1036</f>
        <v>0</v>
      </c>
      <c r="N1036" s="6">
        <f ca="1">板材才數分析.!L1036</f>
        <v>0</v>
      </c>
      <c r="O1036" s="6">
        <f ca="1">板材才數分析.!M1036</f>
        <v>0</v>
      </c>
      <c r="P1036" t="e">
        <f>表格15[[#This Row],[封邊色號]]</f>
        <v>#VALUE!</v>
      </c>
      <c r="Q1036" s="174" t="str">
        <f ca="1">IF(VLOOKUP(F1036,料單!$C:$P,14,FALSE)="","",VLOOKUP(F1036,料單!$C:$P,14,FALSE))</f>
        <v/>
      </c>
      <c r="R1036" s="174" t="str">
        <f ca="1">IF(VLOOKUP(F1036,料單!$C:$Q,15,FALSE)="","",VLOOKUP(F1036,料單!$C:$Q,15,FALSE))</f>
        <v/>
      </c>
      <c r="S1036" s="174" t="str">
        <f ca="1">IF(VLOOKUP(F1036,料單!$C:$R,16,FALSE)="","",VLOOKUP(F1036,料單!$C:$R,16,FALSE))</f>
        <v/>
      </c>
      <c r="T1036" s="174" t="str">
        <f ca="1">IF(VLOOKUP(F1036,料單!$C:$S,17,FALSE)="","",VLOOKUP(F1036,料單!$C:$S,17,FALSE))</f>
        <v/>
      </c>
      <c r="U1036" s="174" t="str">
        <f ca="1">_xlfn.IFNA(VLOOKUP(VLOOKUP(F1036,料單!C:T,18,FALSE),資料庫!AM:AN,2,FALSE),"A")</f>
        <v>A</v>
      </c>
      <c r="V1036" s="174" t="str">
        <f ca="1">IF(VLOOKUP(F1036,料單!C:U,19,FALSE)="","",VLOOKUP(F1036,料單!C:U,19,FALSE))</f>
        <v/>
      </c>
      <c r="W1036" s="361" t="str">
        <f t="shared" ca="1" si="81"/>
        <v/>
      </c>
      <c r="X1036" s="361" t="str">
        <f t="shared" ca="1" si="82"/>
        <v/>
      </c>
      <c r="Y1036" s="361" t="str">
        <f t="shared" ca="1" si="83"/>
        <v/>
      </c>
      <c r="Z1036" s="361" t="str">
        <f t="shared" ca="1" si="84"/>
        <v/>
      </c>
      <c r="AA1036" s="483">
        <f>料單!$K$3</f>
        <v>0</v>
      </c>
      <c r="AB1036" s="483" t="str">
        <f>料單!$L$3</f>
        <v>拉、KD</v>
      </c>
    </row>
    <row r="1037" spans="1:28" x14ac:dyDescent="0.25">
      <c r="A1037" s="174">
        <f t="shared" si="80"/>
        <v>1036</v>
      </c>
      <c r="B1037" s="174" t="str">
        <f ca="1">料單!$C$1</f>
        <v>2026101401</v>
      </c>
      <c r="C1037" s="174">
        <f>料單!$C$2</f>
        <v>0</v>
      </c>
      <c r="D1037" s="6">
        <f>板材才數分析.!B1037</f>
        <v>35</v>
      </c>
      <c r="E1037" s="6">
        <f>板材才數分析.!C1037</f>
        <v>0</v>
      </c>
      <c r="F1037" s="6">
        <f>板材才數分析.!D1037</f>
        <v>35016</v>
      </c>
      <c r="G1037" s="6">
        <f ca="1">板材才數分析.!E1037</f>
        <v>0</v>
      </c>
      <c r="H1037" s="6">
        <f ca="1">板材才數分析.!F1037</f>
        <v>0</v>
      </c>
      <c r="I1037" s="6" t="str">
        <f ca="1">板材才數分析.!G1037</f>
        <v/>
      </c>
      <c r="J1037" s="6">
        <f ca="1">板材才數分析.!H1037</f>
        <v>0</v>
      </c>
      <c r="K1037" s="6" t="str">
        <f ca="1">板材才數分析.!I1037</f>
        <v/>
      </c>
      <c r="L1037" s="6">
        <f ca="1">板材才數分析.!J1037</f>
        <v>0</v>
      </c>
      <c r="M1037" s="6">
        <f ca="1">板材才數分析.!K1037</f>
        <v>0</v>
      </c>
      <c r="N1037" s="6">
        <f ca="1">板材才數分析.!L1037</f>
        <v>0</v>
      </c>
      <c r="O1037" s="6">
        <f ca="1">板材才數分析.!M1037</f>
        <v>0</v>
      </c>
      <c r="P1037" t="e">
        <f>表格15[[#This Row],[封邊色號]]</f>
        <v>#VALUE!</v>
      </c>
      <c r="Q1037" s="174" t="str">
        <f ca="1">IF(VLOOKUP(F1037,料單!$C:$P,14,FALSE)="","",VLOOKUP(F1037,料單!$C:$P,14,FALSE))</f>
        <v/>
      </c>
      <c r="R1037" s="174" t="str">
        <f ca="1">IF(VLOOKUP(F1037,料單!$C:$Q,15,FALSE)="","",VLOOKUP(F1037,料單!$C:$Q,15,FALSE))</f>
        <v/>
      </c>
      <c r="S1037" s="174" t="str">
        <f ca="1">IF(VLOOKUP(F1037,料單!$C:$R,16,FALSE)="","",VLOOKUP(F1037,料單!$C:$R,16,FALSE))</f>
        <v/>
      </c>
      <c r="T1037" s="174" t="str">
        <f ca="1">IF(VLOOKUP(F1037,料單!$C:$S,17,FALSE)="","",VLOOKUP(F1037,料單!$C:$S,17,FALSE))</f>
        <v/>
      </c>
      <c r="U1037" s="174" t="str">
        <f ca="1">_xlfn.IFNA(VLOOKUP(VLOOKUP(F1037,料單!C:T,18,FALSE),資料庫!AM:AN,2,FALSE),"A")</f>
        <v>A</v>
      </c>
      <c r="V1037" s="174" t="str">
        <f ca="1">IF(VLOOKUP(F1037,料單!C:U,19,FALSE)="","",VLOOKUP(F1037,料單!C:U,19,FALSE))</f>
        <v/>
      </c>
      <c r="W1037" s="361" t="str">
        <f t="shared" ca="1" si="81"/>
        <v/>
      </c>
      <c r="X1037" s="361" t="str">
        <f t="shared" ca="1" si="82"/>
        <v/>
      </c>
      <c r="Y1037" s="361" t="str">
        <f t="shared" ca="1" si="83"/>
        <v/>
      </c>
      <c r="Z1037" s="361" t="str">
        <f t="shared" ca="1" si="84"/>
        <v/>
      </c>
      <c r="AA1037" s="483">
        <f>料單!$K$3</f>
        <v>0</v>
      </c>
      <c r="AB1037" s="483" t="str">
        <f>料單!$L$3</f>
        <v>拉、KD</v>
      </c>
    </row>
    <row r="1038" spans="1:28" x14ac:dyDescent="0.25">
      <c r="A1038" s="174">
        <f t="shared" si="80"/>
        <v>1037</v>
      </c>
      <c r="B1038" s="174" t="str">
        <f ca="1">料單!$C$1</f>
        <v>2026101401</v>
      </c>
      <c r="C1038" s="174">
        <f>料單!$C$2</f>
        <v>0</v>
      </c>
      <c r="D1038" s="6">
        <f>板材才數分析.!B1038</f>
        <v>35</v>
      </c>
      <c r="E1038" s="6">
        <f>板材才數分析.!C1038</f>
        <v>0</v>
      </c>
      <c r="F1038" s="6">
        <f>板材才數分析.!D1038</f>
        <v>35017</v>
      </c>
      <c r="G1038" s="6">
        <f ca="1">板材才數分析.!E1038</f>
        <v>0</v>
      </c>
      <c r="H1038" s="6">
        <f ca="1">板材才數分析.!F1038</f>
        <v>0</v>
      </c>
      <c r="I1038" s="6" t="str">
        <f ca="1">板材才數分析.!G1038</f>
        <v/>
      </c>
      <c r="J1038" s="6">
        <f ca="1">板材才數分析.!H1038</f>
        <v>0</v>
      </c>
      <c r="K1038" s="6" t="str">
        <f ca="1">板材才數分析.!I1038</f>
        <v/>
      </c>
      <c r="L1038" s="6">
        <f ca="1">板材才數分析.!J1038</f>
        <v>0</v>
      </c>
      <c r="M1038" s="6">
        <f ca="1">板材才數分析.!K1038</f>
        <v>0</v>
      </c>
      <c r="N1038" s="6">
        <f ca="1">板材才數分析.!L1038</f>
        <v>0</v>
      </c>
      <c r="O1038" s="6">
        <f ca="1">板材才數分析.!M1038</f>
        <v>0</v>
      </c>
      <c r="P1038" t="e">
        <f>表格15[[#This Row],[封邊色號]]</f>
        <v>#VALUE!</v>
      </c>
      <c r="Q1038" s="174" t="str">
        <f ca="1">IF(VLOOKUP(F1038,料單!$C:$P,14,FALSE)="","",VLOOKUP(F1038,料單!$C:$P,14,FALSE))</f>
        <v/>
      </c>
      <c r="R1038" s="174" t="str">
        <f ca="1">IF(VLOOKUP(F1038,料單!$C:$Q,15,FALSE)="","",VLOOKUP(F1038,料單!$C:$Q,15,FALSE))</f>
        <v/>
      </c>
      <c r="S1038" s="174" t="str">
        <f ca="1">IF(VLOOKUP(F1038,料單!$C:$R,16,FALSE)="","",VLOOKUP(F1038,料單!$C:$R,16,FALSE))</f>
        <v/>
      </c>
      <c r="T1038" s="174" t="str">
        <f ca="1">IF(VLOOKUP(F1038,料單!$C:$S,17,FALSE)="","",VLOOKUP(F1038,料單!$C:$S,17,FALSE))</f>
        <v/>
      </c>
      <c r="U1038" s="174" t="str">
        <f ca="1">_xlfn.IFNA(VLOOKUP(VLOOKUP(F1038,料單!C:T,18,FALSE),資料庫!AM:AN,2,FALSE),"A")</f>
        <v>A</v>
      </c>
      <c r="V1038" s="174" t="str">
        <f ca="1">IF(VLOOKUP(F1038,料單!C:U,19,FALSE)="","",VLOOKUP(F1038,料單!C:U,19,FALSE))</f>
        <v/>
      </c>
      <c r="W1038" s="361" t="str">
        <f t="shared" ca="1" si="81"/>
        <v/>
      </c>
      <c r="X1038" s="361" t="str">
        <f t="shared" ca="1" si="82"/>
        <v/>
      </c>
      <c r="Y1038" s="361" t="str">
        <f t="shared" ca="1" si="83"/>
        <v/>
      </c>
      <c r="Z1038" s="361" t="str">
        <f t="shared" ca="1" si="84"/>
        <v/>
      </c>
      <c r="AA1038" s="483">
        <f>料單!$K$3</f>
        <v>0</v>
      </c>
      <c r="AB1038" s="483" t="str">
        <f>料單!$L$3</f>
        <v>拉、KD</v>
      </c>
    </row>
    <row r="1039" spans="1:28" x14ac:dyDescent="0.25">
      <c r="A1039" s="174">
        <f t="shared" si="80"/>
        <v>1038</v>
      </c>
      <c r="B1039" s="174" t="str">
        <f ca="1">料單!$C$1</f>
        <v>2026101401</v>
      </c>
      <c r="C1039" s="174">
        <f>料單!$C$2</f>
        <v>0</v>
      </c>
      <c r="D1039" s="6">
        <f>板材才數分析.!B1039</f>
        <v>35</v>
      </c>
      <c r="E1039" s="6">
        <f>板材才數分析.!C1039</f>
        <v>0</v>
      </c>
      <c r="F1039" s="6">
        <f>板材才數分析.!D1039</f>
        <v>35018</v>
      </c>
      <c r="G1039" s="6">
        <f ca="1">板材才數分析.!E1039</f>
        <v>0</v>
      </c>
      <c r="H1039" s="6">
        <f ca="1">板材才數分析.!F1039</f>
        <v>0</v>
      </c>
      <c r="I1039" s="6" t="str">
        <f ca="1">板材才數分析.!G1039</f>
        <v/>
      </c>
      <c r="J1039" s="6">
        <f ca="1">板材才數分析.!H1039</f>
        <v>0</v>
      </c>
      <c r="K1039" s="6" t="str">
        <f ca="1">板材才數分析.!I1039</f>
        <v/>
      </c>
      <c r="L1039" s="6">
        <f ca="1">板材才數分析.!J1039</f>
        <v>0</v>
      </c>
      <c r="M1039" s="6">
        <f ca="1">板材才數分析.!K1039</f>
        <v>0</v>
      </c>
      <c r="N1039" s="6">
        <f ca="1">板材才數分析.!L1039</f>
        <v>0</v>
      </c>
      <c r="O1039" s="6">
        <f ca="1">板材才數分析.!M1039</f>
        <v>0</v>
      </c>
      <c r="P1039" t="e">
        <f>表格15[[#This Row],[封邊色號]]</f>
        <v>#VALUE!</v>
      </c>
      <c r="Q1039" s="174" t="str">
        <f ca="1">IF(VLOOKUP(F1039,料單!$C:$P,14,FALSE)="","",VLOOKUP(F1039,料單!$C:$P,14,FALSE))</f>
        <v/>
      </c>
      <c r="R1039" s="174" t="str">
        <f ca="1">IF(VLOOKUP(F1039,料單!$C:$Q,15,FALSE)="","",VLOOKUP(F1039,料單!$C:$Q,15,FALSE))</f>
        <v/>
      </c>
      <c r="S1039" s="174" t="str">
        <f ca="1">IF(VLOOKUP(F1039,料單!$C:$R,16,FALSE)="","",VLOOKUP(F1039,料單!$C:$R,16,FALSE))</f>
        <v/>
      </c>
      <c r="T1039" s="174" t="str">
        <f ca="1">IF(VLOOKUP(F1039,料單!$C:$S,17,FALSE)="","",VLOOKUP(F1039,料單!$C:$S,17,FALSE))</f>
        <v/>
      </c>
      <c r="U1039" s="174" t="str">
        <f ca="1">_xlfn.IFNA(VLOOKUP(VLOOKUP(F1039,料單!C:T,18,FALSE),資料庫!AM:AN,2,FALSE),"A")</f>
        <v>A</v>
      </c>
      <c r="V1039" s="174" t="str">
        <f ca="1">IF(VLOOKUP(F1039,料單!C:U,19,FALSE)="","",VLOOKUP(F1039,料單!C:U,19,FALSE))</f>
        <v/>
      </c>
      <c r="W1039" s="361" t="str">
        <f t="shared" ca="1" si="81"/>
        <v/>
      </c>
      <c r="X1039" s="361" t="str">
        <f t="shared" ca="1" si="82"/>
        <v/>
      </c>
      <c r="Y1039" s="361" t="str">
        <f t="shared" ca="1" si="83"/>
        <v/>
      </c>
      <c r="Z1039" s="361" t="str">
        <f t="shared" ca="1" si="84"/>
        <v/>
      </c>
      <c r="AA1039" s="483">
        <f>料單!$K$3</f>
        <v>0</v>
      </c>
      <c r="AB1039" s="483" t="str">
        <f>料單!$L$3</f>
        <v>拉、KD</v>
      </c>
    </row>
    <row r="1040" spans="1:28" x14ac:dyDescent="0.25">
      <c r="A1040" s="174">
        <f t="shared" si="80"/>
        <v>1039</v>
      </c>
      <c r="B1040" s="174" t="str">
        <f ca="1">料單!$C$1</f>
        <v>2026101401</v>
      </c>
      <c r="C1040" s="174">
        <f>料單!$C$2</f>
        <v>0</v>
      </c>
      <c r="D1040" s="6">
        <f>板材才數分析.!B1040</f>
        <v>35</v>
      </c>
      <c r="E1040" s="6">
        <f>板材才數分析.!C1040</f>
        <v>0</v>
      </c>
      <c r="F1040" s="6">
        <f>板材才數分析.!D1040</f>
        <v>35019</v>
      </c>
      <c r="G1040" s="6">
        <f ca="1">板材才數分析.!E1040</f>
        <v>0</v>
      </c>
      <c r="H1040" s="6">
        <f ca="1">板材才數分析.!F1040</f>
        <v>0</v>
      </c>
      <c r="I1040" s="6" t="str">
        <f ca="1">板材才數分析.!G1040</f>
        <v/>
      </c>
      <c r="J1040" s="6">
        <f ca="1">板材才數分析.!H1040</f>
        <v>0</v>
      </c>
      <c r="K1040" s="6" t="str">
        <f ca="1">板材才數分析.!I1040</f>
        <v/>
      </c>
      <c r="L1040" s="6">
        <f ca="1">板材才數分析.!J1040</f>
        <v>0</v>
      </c>
      <c r="M1040" s="6">
        <f ca="1">板材才數分析.!K1040</f>
        <v>0</v>
      </c>
      <c r="N1040" s="6">
        <f ca="1">板材才數分析.!L1040</f>
        <v>0</v>
      </c>
      <c r="O1040" s="6">
        <f ca="1">板材才數分析.!M1040</f>
        <v>0</v>
      </c>
      <c r="P1040" t="e">
        <f>表格15[[#This Row],[封邊色號]]</f>
        <v>#VALUE!</v>
      </c>
      <c r="Q1040" s="174" t="str">
        <f ca="1">IF(VLOOKUP(F1040,料單!$C:$P,14,FALSE)="","",VLOOKUP(F1040,料單!$C:$P,14,FALSE))</f>
        <v/>
      </c>
      <c r="R1040" s="174" t="str">
        <f ca="1">IF(VLOOKUP(F1040,料單!$C:$Q,15,FALSE)="","",VLOOKUP(F1040,料單!$C:$Q,15,FALSE))</f>
        <v/>
      </c>
      <c r="S1040" s="174" t="str">
        <f ca="1">IF(VLOOKUP(F1040,料單!$C:$R,16,FALSE)="","",VLOOKUP(F1040,料單!$C:$R,16,FALSE))</f>
        <v/>
      </c>
      <c r="T1040" s="174" t="str">
        <f ca="1">IF(VLOOKUP(F1040,料單!$C:$S,17,FALSE)="","",VLOOKUP(F1040,料單!$C:$S,17,FALSE))</f>
        <v/>
      </c>
      <c r="U1040" s="174" t="str">
        <f ca="1">_xlfn.IFNA(VLOOKUP(VLOOKUP(F1040,料單!C:T,18,FALSE),資料庫!AM:AN,2,FALSE),"A")</f>
        <v>A</v>
      </c>
      <c r="V1040" s="174" t="str">
        <f ca="1">IF(VLOOKUP(F1040,料單!C:U,19,FALSE)="","",VLOOKUP(F1040,料單!C:U,19,FALSE))</f>
        <v/>
      </c>
      <c r="W1040" s="361" t="str">
        <f t="shared" ca="1" si="81"/>
        <v/>
      </c>
      <c r="X1040" s="361" t="str">
        <f t="shared" ca="1" si="82"/>
        <v/>
      </c>
      <c r="Y1040" s="361" t="str">
        <f t="shared" ca="1" si="83"/>
        <v/>
      </c>
      <c r="Z1040" s="361" t="str">
        <f t="shared" ca="1" si="84"/>
        <v/>
      </c>
      <c r="AA1040" s="483">
        <f>料單!$K$3</f>
        <v>0</v>
      </c>
      <c r="AB1040" s="483" t="str">
        <f>料單!$L$3</f>
        <v>拉、KD</v>
      </c>
    </row>
    <row r="1041" spans="1:28" x14ac:dyDescent="0.25">
      <c r="A1041" s="174">
        <f t="shared" si="80"/>
        <v>1040</v>
      </c>
      <c r="B1041" s="174" t="str">
        <f ca="1">料單!$C$1</f>
        <v>2026101401</v>
      </c>
      <c r="C1041" s="174">
        <f>料單!$C$2</f>
        <v>0</v>
      </c>
      <c r="D1041" s="6">
        <f>板材才數分析.!B1041</f>
        <v>35</v>
      </c>
      <c r="E1041" s="6">
        <f>板材才數分析.!C1041</f>
        <v>0</v>
      </c>
      <c r="F1041" s="6">
        <f>板材才數分析.!D1041</f>
        <v>35020</v>
      </c>
      <c r="G1041" s="6">
        <f ca="1">板材才數分析.!E1041</f>
        <v>0</v>
      </c>
      <c r="H1041" s="6">
        <f ca="1">板材才數分析.!F1041</f>
        <v>0</v>
      </c>
      <c r="I1041" s="6" t="str">
        <f ca="1">板材才數分析.!G1041</f>
        <v/>
      </c>
      <c r="J1041" s="6">
        <f ca="1">板材才數分析.!H1041</f>
        <v>0</v>
      </c>
      <c r="K1041" s="6" t="str">
        <f ca="1">板材才數分析.!I1041</f>
        <v/>
      </c>
      <c r="L1041" s="6">
        <f ca="1">板材才數分析.!J1041</f>
        <v>0</v>
      </c>
      <c r="M1041" s="6">
        <f ca="1">板材才數分析.!K1041</f>
        <v>0</v>
      </c>
      <c r="N1041" s="6" t="str">
        <f ca="1">板材才數分析.!L1041</f>
        <v/>
      </c>
      <c r="O1041" s="6">
        <f ca="1">板材才數分析.!M1041</f>
        <v>0</v>
      </c>
      <c r="P1041" t="e">
        <f>表格15[[#This Row],[封邊色號]]</f>
        <v>#VALUE!</v>
      </c>
      <c r="Q1041" s="174" t="str">
        <f ca="1">IF(VLOOKUP(F1041,料單!$C:$P,14,FALSE)="","",VLOOKUP(F1041,料單!$C:$P,14,FALSE))</f>
        <v/>
      </c>
      <c r="R1041" s="174" t="str">
        <f ca="1">IF(VLOOKUP(F1041,料單!$C:$Q,15,FALSE)="","",VLOOKUP(F1041,料單!$C:$Q,15,FALSE))</f>
        <v/>
      </c>
      <c r="S1041" s="174" t="str">
        <f ca="1">IF(VLOOKUP(F1041,料單!$C:$R,16,FALSE)="","",VLOOKUP(F1041,料單!$C:$R,16,FALSE))</f>
        <v/>
      </c>
      <c r="T1041" s="174" t="str">
        <f ca="1">IF(VLOOKUP(F1041,料單!$C:$S,17,FALSE)="","",VLOOKUP(F1041,料單!$C:$S,17,FALSE))</f>
        <v/>
      </c>
      <c r="U1041" s="174" t="str">
        <f ca="1">_xlfn.IFNA(VLOOKUP(VLOOKUP(F1041,料單!C:T,18,FALSE),資料庫!AM:AN,2,FALSE),"A")</f>
        <v>A</v>
      </c>
      <c r="V1041" s="174" t="str">
        <f ca="1">IF(VLOOKUP(F1041,料單!C:U,19,FALSE)="","",VLOOKUP(F1041,料單!C:U,19,FALSE))</f>
        <v/>
      </c>
      <c r="W1041" s="361" t="str">
        <f t="shared" ca="1" si="81"/>
        <v/>
      </c>
      <c r="X1041" s="361" t="str">
        <f t="shared" ca="1" si="82"/>
        <v/>
      </c>
      <c r="Y1041" s="361" t="str">
        <f t="shared" ca="1" si="83"/>
        <v/>
      </c>
      <c r="Z1041" s="361" t="str">
        <f t="shared" ca="1" si="84"/>
        <v/>
      </c>
      <c r="AA1041" s="483">
        <f>料單!$K$3</f>
        <v>0</v>
      </c>
      <c r="AB1041" s="483" t="str">
        <f>料單!$L$3</f>
        <v>拉、KD</v>
      </c>
    </row>
    <row r="1042" spans="1:28" x14ac:dyDescent="0.25">
      <c r="A1042" s="174">
        <f t="shared" si="80"/>
        <v>1041</v>
      </c>
      <c r="B1042" s="174" t="str">
        <f ca="1">料單!$C$1</f>
        <v>2026101401</v>
      </c>
      <c r="C1042" s="174">
        <f>料單!$C$2</f>
        <v>0</v>
      </c>
      <c r="D1042" s="6">
        <f>板材才數分析.!B1042</f>
        <v>35</v>
      </c>
      <c r="E1042" s="6">
        <f>板材才數分析.!C1042</f>
        <v>0</v>
      </c>
      <c r="F1042" s="6">
        <f>板材才數分析.!D1042</f>
        <v>35021</v>
      </c>
      <c r="G1042" s="6">
        <f ca="1">板材才數分析.!E1042</f>
        <v>0</v>
      </c>
      <c r="H1042" s="6">
        <f ca="1">板材才數分析.!F1042</f>
        <v>0</v>
      </c>
      <c r="I1042" s="6" t="str">
        <f ca="1">板材才數分析.!G1042</f>
        <v/>
      </c>
      <c r="J1042" s="6">
        <f ca="1">板材才數分析.!H1042</f>
        <v>0</v>
      </c>
      <c r="K1042" s="6" t="str">
        <f ca="1">板材才數分析.!I1042</f>
        <v/>
      </c>
      <c r="L1042" s="6">
        <f ca="1">板材才數分析.!J1042</f>
        <v>0</v>
      </c>
      <c r="M1042" s="6">
        <f ca="1">板材才數分析.!K1042</f>
        <v>0</v>
      </c>
      <c r="N1042" s="6" t="str">
        <f ca="1">板材才數分析.!L1042</f>
        <v/>
      </c>
      <c r="O1042" s="6">
        <f ca="1">板材才數分析.!M1042</f>
        <v>0</v>
      </c>
      <c r="P1042" t="e">
        <f>表格15[[#This Row],[封邊色號]]</f>
        <v>#VALUE!</v>
      </c>
      <c r="Q1042" s="174" t="str">
        <f ca="1">IF(VLOOKUP(F1042,料單!$C:$P,14,FALSE)="","",VLOOKUP(F1042,料單!$C:$P,14,FALSE))</f>
        <v/>
      </c>
      <c r="R1042" s="174" t="str">
        <f ca="1">IF(VLOOKUP(F1042,料單!$C:$Q,15,FALSE)="","",VLOOKUP(F1042,料單!$C:$Q,15,FALSE))</f>
        <v/>
      </c>
      <c r="S1042" s="174" t="str">
        <f ca="1">IF(VLOOKUP(F1042,料單!$C:$R,16,FALSE)="","",VLOOKUP(F1042,料單!$C:$R,16,FALSE))</f>
        <v/>
      </c>
      <c r="T1042" s="174" t="str">
        <f ca="1">IF(VLOOKUP(F1042,料單!$C:$S,17,FALSE)="","",VLOOKUP(F1042,料單!$C:$S,17,FALSE))</f>
        <v/>
      </c>
      <c r="U1042" s="174" t="str">
        <f ca="1">_xlfn.IFNA(VLOOKUP(VLOOKUP(F1042,料單!C:T,18,FALSE),資料庫!AM:AN,2,FALSE),"A")</f>
        <v>A</v>
      </c>
      <c r="V1042" s="174" t="str">
        <f ca="1">IF(VLOOKUP(F1042,料單!C:U,19,FALSE)="","",VLOOKUP(F1042,料單!C:U,19,FALSE))</f>
        <v/>
      </c>
      <c r="W1042" s="361" t="str">
        <f t="shared" ca="1" si="81"/>
        <v/>
      </c>
      <c r="X1042" s="361" t="str">
        <f t="shared" ca="1" si="82"/>
        <v/>
      </c>
      <c r="Y1042" s="361" t="str">
        <f t="shared" ca="1" si="83"/>
        <v/>
      </c>
      <c r="Z1042" s="361" t="str">
        <f t="shared" ca="1" si="84"/>
        <v/>
      </c>
      <c r="AA1042" s="483">
        <f>料單!$K$3</f>
        <v>0</v>
      </c>
      <c r="AB1042" s="483" t="str">
        <f>料單!$L$3</f>
        <v>拉、KD</v>
      </c>
    </row>
    <row r="1043" spans="1:28" x14ac:dyDescent="0.25">
      <c r="A1043" s="174">
        <f t="shared" si="80"/>
        <v>1042</v>
      </c>
      <c r="B1043" s="174" t="str">
        <f ca="1">料單!$C$1</f>
        <v>2026101401</v>
      </c>
      <c r="C1043" s="174">
        <f>料單!$C$2</f>
        <v>0</v>
      </c>
      <c r="D1043" s="6">
        <f>板材才數分析.!B1043</f>
        <v>35</v>
      </c>
      <c r="E1043" s="6">
        <f>板材才數分析.!C1043</f>
        <v>0</v>
      </c>
      <c r="F1043" s="6">
        <f>板材才數分析.!D1043</f>
        <v>35022</v>
      </c>
      <c r="G1043" s="6">
        <f ca="1">板材才數分析.!E1043</f>
        <v>0</v>
      </c>
      <c r="H1043" s="6">
        <f ca="1">板材才數分析.!F1043</f>
        <v>0</v>
      </c>
      <c r="I1043" s="6" t="str">
        <f ca="1">板材才數分析.!G1043</f>
        <v/>
      </c>
      <c r="J1043" s="6">
        <f ca="1">板材才數分析.!H1043</f>
        <v>0</v>
      </c>
      <c r="K1043" s="6" t="str">
        <f ca="1">板材才數分析.!I1043</f>
        <v/>
      </c>
      <c r="L1043" s="6">
        <f ca="1">板材才數分析.!J1043</f>
        <v>0</v>
      </c>
      <c r="M1043" s="6">
        <f ca="1">板材才數分析.!K1043</f>
        <v>0</v>
      </c>
      <c r="N1043" s="6" t="str">
        <f ca="1">板材才數分析.!L1043</f>
        <v/>
      </c>
      <c r="O1043" s="6">
        <f ca="1">板材才數分析.!M1043</f>
        <v>0</v>
      </c>
      <c r="P1043" t="e">
        <f>表格15[[#This Row],[封邊色號]]</f>
        <v>#VALUE!</v>
      </c>
      <c r="Q1043" s="174" t="str">
        <f ca="1">IF(VLOOKUP(F1043,料單!$C:$P,14,FALSE)="","",VLOOKUP(F1043,料單!$C:$P,14,FALSE))</f>
        <v/>
      </c>
      <c r="R1043" s="174" t="str">
        <f ca="1">IF(VLOOKUP(F1043,料單!$C:$Q,15,FALSE)="","",VLOOKUP(F1043,料單!$C:$Q,15,FALSE))</f>
        <v/>
      </c>
      <c r="S1043" s="174" t="str">
        <f ca="1">IF(VLOOKUP(F1043,料單!$C:$R,16,FALSE)="","",VLOOKUP(F1043,料單!$C:$R,16,FALSE))</f>
        <v/>
      </c>
      <c r="T1043" s="174" t="str">
        <f ca="1">IF(VLOOKUP(F1043,料單!$C:$S,17,FALSE)="","",VLOOKUP(F1043,料單!$C:$S,17,FALSE))</f>
        <v/>
      </c>
      <c r="U1043" s="174" t="str">
        <f ca="1">_xlfn.IFNA(VLOOKUP(VLOOKUP(F1043,料單!C:T,18,FALSE),資料庫!AM:AN,2,FALSE),"A")</f>
        <v>A</v>
      </c>
      <c r="V1043" s="174" t="str">
        <f ca="1">IF(VLOOKUP(F1043,料單!C:U,19,FALSE)="","",VLOOKUP(F1043,料單!C:U,19,FALSE))</f>
        <v/>
      </c>
      <c r="W1043" s="361" t="str">
        <f t="shared" ca="1" si="81"/>
        <v/>
      </c>
      <c r="X1043" s="361" t="str">
        <f t="shared" ca="1" si="82"/>
        <v/>
      </c>
      <c r="Y1043" s="361" t="str">
        <f t="shared" ca="1" si="83"/>
        <v/>
      </c>
      <c r="Z1043" s="361" t="str">
        <f t="shared" ca="1" si="84"/>
        <v/>
      </c>
      <c r="AA1043" s="483">
        <f>料單!$K$3</f>
        <v>0</v>
      </c>
      <c r="AB1043" s="483" t="str">
        <f>料單!$L$3</f>
        <v>拉、KD</v>
      </c>
    </row>
    <row r="1044" spans="1:28" x14ac:dyDescent="0.25">
      <c r="A1044" s="174">
        <f t="shared" si="80"/>
        <v>1043</v>
      </c>
      <c r="B1044" s="174" t="str">
        <f ca="1">料單!$C$1</f>
        <v>2026101401</v>
      </c>
      <c r="C1044" s="174">
        <f>料單!$C$2</f>
        <v>0</v>
      </c>
      <c r="D1044" s="6">
        <f>板材才數分析.!B1044</f>
        <v>35</v>
      </c>
      <c r="E1044" s="6">
        <f>板材才數分析.!C1044</f>
        <v>0</v>
      </c>
      <c r="F1044" s="6">
        <f>板材才數分析.!D1044</f>
        <v>35023</v>
      </c>
      <c r="G1044" s="6">
        <f ca="1">板材才數分析.!E1044</f>
        <v>0</v>
      </c>
      <c r="H1044" s="6">
        <f ca="1">板材才數分析.!F1044</f>
        <v>0</v>
      </c>
      <c r="I1044" s="6" t="str">
        <f ca="1">板材才數分析.!G1044</f>
        <v/>
      </c>
      <c r="J1044" s="6">
        <f ca="1">板材才數分析.!H1044</f>
        <v>0</v>
      </c>
      <c r="K1044" s="6" t="str">
        <f ca="1">板材才數分析.!I1044</f>
        <v/>
      </c>
      <c r="L1044" s="6">
        <f ca="1">板材才數分析.!J1044</f>
        <v>0</v>
      </c>
      <c r="M1044" s="6">
        <f ca="1">板材才數分析.!K1044</f>
        <v>0</v>
      </c>
      <c r="N1044" s="6" t="str">
        <f ca="1">板材才數分析.!L1044</f>
        <v/>
      </c>
      <c r="O1044" s="6">
        <f ca="1">板材才數分析.!M1044</f>
        <v>0</v>
      </c>
      <c r="P1044" t="e">
        <f>表格15[[#This Row],[封邊色號]]</f>
        <v>#VALUE!</v>
      </c>
      <c r="Q1044" s="174" t="str">
        <f ca="1">IF(VLOOKUP(F1044,料單!$C:$P,14,FALSE)="","",VLOOKUP(F1044,料單!$C:$P,14,FALSE))</f>
        <v/>
      </c>
      <c r="R1044" s="174" t="str">
        <f ca="1">IF(VLOOKUP(F1044,料單!$C:$Q,15,FALSE)="","",VLOOKUP(F1044,料單!$C:$Q,15,FALSE))</f>
        <v/>
      </c>
      <c r="S1044" s="174" t="str">
        <f ca="1">IF(VLOOKUP(F1044,料單!$C:$R,16,FALSE)="","",VLOOKUP(F1044,料單!$C:$R,16,FALSE))</f>
        <v/>
      </c>
      <c r="T1044" s="174" t="str">
        <f ca="1">IF(VLOOKUP(F1044,料單!$C:$S,17,FALSE)="","",VLOOKUP(F1044,料單!$C:$S,17,FALSE))</f>
        <v/>
      </c>
      <c r="U1044" s="174" t="str">
        <f ca="1">_xlfn.IFNA(VLOOKUP(VLOOKUP(F1044,料單!C:T,18,FALSE),資料庫!AM:AN,2,FALSE),"A")</f>
        <v>A</v>
      </c>
      <c r="V1044" s="174" t="str">
        <f ca="1">IF(VLOOKUP(F1044,料單!C:U,19,FALSE)="","",VLOOKUP(F1044,料單!C:U,19,FALSE))</f>
        <v/>
      </c>
      <c r="W1044" s="361" t="str">
        <f t="shared" ca="1" si="81"/>
        <v/>
      </c>
      <c r="X1044" s="361" t="str">
        <f t="shared" ca="1" si="82"/>
        <v/>
      </c>
      <c r="Y1044" s="361" t="str">
        <f t="shared" ca="1" si="83"/>
        <v/>
      </c>
      <c r="Z1044" s="361" t="str">
        <f t="shared" ca="1" si="84"/>
        <v/>
      </c>
      <c r="AA1044" s="483">
        <f>料單!$K$3</f>
        <v>0</v>
      </c>
      <c r="AB1044" s="483" t="str">
        <f>料單!$L$3</f>
        <v>拉、KD</v>
      </c>
    </row>
    <row r="1045" spans="1:28" x14ac:dyDescent="0.25">
      <c r="A1045" s="174">
        <f t="shared" si="80"/>
        <v>1044</v>
      </c>
      <c r="B1045" s="174" t="str">
        <f ca="1">料單!$C$1</f>
        <v>2026101401</v>
      </c>
      <c r="C1045" s="174">
        <f>料單!$C$2</f>
        <v>0</v>
      </c>
      <c r="D1045" s="6">
        <f>板材才數分析.!B1045</f>
        <v>35</v>
      </c>
      <c r="E1045" s="6">
        <f>板材才數分析.!C1045</f>
        <v>0</v>
      </c>
      <c r="F1045" s="6">
        <f>板材才數分析.!D1045</f>
        <v>35024</v>
      </c>
      <c r="G1045" s="6">
        <f ca="1">板材才數分析.!E1045</f>
        <v>0</v>
      </c>
      <c r="H1045" s="6">
        <f ca="1">板材才數分析.!F1045</f>
        <v>0</v>
      </c>
      <c r="I1045" s="6" t="str">
        <f ca="1">板材才數分析.!G1045</f>
        <v/>
      </c>
      <c r="J1045" s="6">
        <f ca="1">板材才數分析.!H1045</f>
        <v>0</v>
      </c>
      <c r="K1045" s="6" t="str">
        <f ca="1">板材才數分析.!I1045</f>
        <v/>
      </c>
      <c r="L1045" s="6">
        <f ca="1">板材才數分析.!J1045</f>
        <v>0</v>
      </c>
      <c r="M1045" s="6">
        <f ca="1">板材才數分析.!K1045</f>
        <v>0</v>
      </c>
      <c r="N1045" s="6" t="str">
        <f ca="1">板材才數分析.!L1045</f>
        <v/>
      </c>
      <c r="O1045" s="6">
        <f ca="1">板材才數分析.!M1045</f>
        <v>0</v>
      </c>
      <c r="P1045" t="e">
        <f>表格15[[#This Row],[封邊色號]]</f>
        <v>#VALUE!</v>
      </c>
      <c r="Q1045" s="174" t="str">
        <f ca="1">IF(VLOOKUP(F1045,料單!$C:$P,14,FALSE)="","",VLOOKUP(F1045,料單!$C:$P,14,FALSE))</f>
        <v/>
      </c>
      <c r="R1045" s="174" t="str">
        <f ca="1">IF(VLOOKUP(F1045,料單!$C:$Q,15,FALSE)="","",VLOOKUP(F1045,料單!$C:$Q,15,FALSE))</f>
        <v/>
      </c>
      <c r="S1045" s="174" t="str">
        <f ca="1">IF(VLOOKUP(F1045,料單!$C:$R,16,FALSE)="","",VLOOKUP(F1045,料單!$C:$R,16,FALSE))</f>
        <v/>
      </c>
      <c r="T1045" s="174" t="str">
        <f ca="1">IF(VLOOKUP(F1045,料單!$C:$S,17,FALSE)="","",VLOOKUP(F1045,料單!$C:$S,17,FALSE))</f>
        <v/>
      </c>
      <c r="U1045" s="174" t="str">
        <f ca="1">_xlfn.IFNA(VLOOKUP(VLOOKUP(F1045,料單!C:T,18,FALSE),資料庫!AM:AN,2,FALSE),"A")</f>
        <v>A</v>
      </c>
      <c r="V1045" s="174" t="str">
        <f ca="1">IF(VLOOKUP(F1045,料單!C:U,19,FALSE)="","",VLOOKUP(F1045,料單!C:U,19,FALSE))</f>
        <v/>
      </c>
      <c r="W1045" s="361" t="str">
        <f t="shared" ca="1" si="81"/>
        <v/>
      </c>
      <c r="X1045" s="361" t="str">
        <f t="shared" ca="1" si="82"/>
        <v/>
      </c>
      <c r="Y1045" s="361" t="str">
        <f t="shared" ca="1" si="83"/>
        <v/>
      </c>
      <c r="Z1045" s="361" t="str">
        <f t="shared" ca="1" si="84"/>
        <v/>
      </c>
      <c r="AA1045" s="483">
        <f>料單!$K$3</f>
        <v>0</v>
      </c>
      <c r="AB1045" s="483" t="str">
        <f>料單!$L$3</f>
        <v>拉、KD</v>
      </c>
    </row>
    <row r="1046" spans="1:28" x14ac:dyDescent="0.25">
      <c r="A1046" s="174">
        <f t="shared" si="80"/>
        <v>1045</v>
      </c>
      <c r="B1046" s="174" t="str">
        <f ca="1">料單!$C$1</f>
        <v>2026101401</v>
      </c>
      <c r="C1046" s="174">
        <f>料單!$C$2</f>
        <v>0</v>
      </c>
      <c r="D1046" s="6">
        <f>板材才數分析.!B1046</f>
        <v>35</v>
      </c>
      <c r="E1046" s="6">
        <f>板材才數分析.!C1046</f>
        <v>0</v>
      </c>
      <c r="F1046" s="6">
        <f>板材才數分析.!D1046</f>
        <v>35025</v>
      </c>
      <c r="G1046" s="6">
        <f ca="1">板材才數分析.!E1046</f>
        <v>0</v>
      </c>
      <c r="H1046" s="6">
        <f ca="1">板材才數分析.!F1046</f>
        <v>0</v>
      </c>
      <c r="I1046" s="6" t="str">
        <f ca="1">板材才數分析.!G1046</f>
        <v/>
      </c>
      <c r="J1046" s="6">
        <f ca="1">板材才數分析.!H1046</f>
        <v>0</v>
      </c>
      <c r="K1046" s="6" t="str">
        <f ca="1">板材才數分析.!I1046</f>
        <v/>
      </c>
      <c r="L1046" s="6">
        <f ca="1">板材才數分析.!J1046</f>
        <v>0</v>
      </c>
      <c r="M1046" s="6">
        <f ca="1">板材才數分析.!K1046</f>
        <v>0</v>
      </c>
      <c r="N1046" s="6" t="str">
        <f ca="1">板材才數分析.!L1046</f>
        <v/>
      </c>
      <c r="O1046" s="6">
        <f ca="1">板材才數分析.!M1046</f>
        <v>0</v>
      </c>
      <c r="P1046" t="e">
        <f>表格15[[#This Row],[封邊色號]]</f>
        <v>#VALUE!</v>
      </c>
      <c r="Q1046" s="174" t="str">
        <f ca="1">IF(VLOOKUP(F1046,料單!$C:$P,14,FALSE)="","",VLOOKUP(F1046,料單!$C:$P,14,FALSE))</f>
        <v/>
      </c>
      <c r="R1046" s="174" t="str">
        <f ca="1">IF(VLOOKUP(F1046,料單!$C:$Q,15,FALSE)="","",VLOOKUP(F1046,料單!$C:$Q,15,FALSE))</f>
        <v/>
      </c>
      <c r="S1046" s="174" t="str">
        <f ca="1">IF(VLOOKUP(F1046,料單!$C:$R,16,FALSE)="","",VLOOKUP(F1046,料單!$C:$R,16,FALSE))</f>
        <v/>
      </c>
      <c r="T1046" s="174" t="str">
        <f ca="1">IF(VLOOKUP(F1046,料單!$C:$S,17,FALSE)="","",VLOOKUP(F1046,料單!$C:$S,17,FALSE))</f>
        <v/>
      </c>
      <c r="U1046" s="174" t="str">
        <f ca="1">_xlfn.IFNA(VLOOKUP(VLOOKUP(F1046,料單!C:T,18,FALSE),資料庫!AM:AN,2,FALSE),"A")</f>
        <v>A</v>
      </c>
      <c r="V1046" s="174" t="str">
        <f ca="1">IF(VLOOKUP(F1046,料單!C:U,19,FALSE)="","",VLOOKUP(F1046,料單!C:U,19,FALSE))</f>
        <v/>
      </c>
      <c r="W1046" s="361" t="str">
        <f t="shared" ca="1" si="81"/>
        <v/>
      </c>
      <c r="X1046" s="361" t="str">
        <f t="shared" ca="1" si="82"/>
        <v/>
      </c>
      <c r="Y1046" s="361" t="str">
        <f t="shared" ca="1" si="83"/>
        <v/>
      </c>
      <c r="Z1046" s="361" t="str">
        <f t="shared" ca="1" si="84"/>
        <v/>
      </c>
      <c r="AA1046" s="483">
        <f>料單!$K$3</f>
        <v>0</v>
      </c>
      <c r="AB1046" s="483" t="str">
        <f>料單!$L$3</f>
        <v>拉、KD</v>
      </c>
    </row>
    <row r="1047" spans="1:28" x14ac:dyDescent="0.25">
      <c r="A1047" s="174">
        <f t="shared" si="80"/>
        <v>1046</v>
      </c>
      <c r="B1047" s="174" t="str">
        <f ca="1">料單!$C$1</f>
        <v>2026101401</v>
      </c>
      <c r="C1047" s="174">
        <f>料單!$C$2</f>
        <v>0</v>
      </c>
      <c r="D1047" s="6">
        <f>板材才數分析.!B1047</f>
        <v>35</v>
      </c>
      <c r="E1047" s="6">
        <f>板材才數分析.!C1047</f>
        <v>0</v>
      </c>
      <c r="F1047" s="6">
        <f>板材才數分析.!D1047</f>
        <v>35026</v>
      </c>
      <c r="G1047" s="6">
        <f ca="1">板材才數分析.!E1047</f>
        <v>0</v>
      </c>
      <c r="H1047" s="6">
        <f ca="1">板材才數分析.!F1047</f>
        <v>0</v>
      </c>
      <c r="I1047" s="6" t="str">
        <f ca="1">板材才數分析.!G1047</f>
        <v/>
      </c>
      <c r="J1047" s="6">
        <f ca="1">板材才數分析.!H1047</f>
        <v>0</v>
      </c>
      <c r="K1047" s="6" t="str">
        <f ca="1">板材才數分析.!I1047</f>
        <v/>
      </c>
      <c r="L1047" s="6">
        <f ca="1">板材才數分析.!J1047</f>
        <v>0</v>
      </c>
      <c r="M1047" s="6">
        <f ca="1">板材才數分析.!K1047</f>
        <v>0</v>
      </c>
      <c r="N1047" s="6" t="str">
        <f ca="1">板材才數分析.!L1047</f>
        <v/>
      </c>
      <c r="O1047" s="6">
        <f ca="1">板材才數分析.!M1047</f>
        <v>0</v>
      </c>
      <c r="P1047" t="e">
        <f>表格15[[#This Row],[封邊色號]]</f>
        <v>#VALUE!</v>
      </c>
      <c r="Q1047" s="174" t="str">
        <f ca="1">IF(VLOOKUP(F1047,料單!$C:$P,14,FALSE)="","",VLOOKUP(F1047,料單!$C:$P,14,FALSE))</f>
        <v/>
      </c>
      <c r="R1047" s="174" t="str">
        <f ca="1">IF(VLOOKUP(F1047,料單!$C:$Q,15,FALSE)="","",VLOOKUP(F1047,料單!$C:$Q,15,FALSE))</f>
        <v/>
      </c>
      <c r="S1047" s="174" t="str">
        <f ca="1">IF(VLOOKUP(F1047,料單!$C:$R,16,FALSE)="","",VLOOKUP(F1047,料單!$C:$R,16,FALSE))</f>
        <v/>
      </c>
      <c r="T1047" s="174" t="str">
        <f ca="1">IF(VLOOKUP(F1047,料單!$C:$S,17,FALSE)="","",VLOOKUP(F1047,料單!$C:$S,17,FALSE))</f>
        <v/>
      </c>
      <c r="U1047" s="174" t="str">
        <f ca="1">_xlfn.IFNA(VLOOKUP(VLOOKUP(F1047,料單!C:T,18,FALSE),資料庫!AM:AN,2,FALSE),"A")</f>
        <v>A</v>
      </c>
      <c r="V1047" s="174" t="str">
        <f ca="1">IF(VLOOKUP(F1047,料單!C:U,19,FALSE)="","",VLOOKUP(F1047,料單!C:U,19,FALSE))</f>
        <v/>
      </c>
      <c r="W1047" s="361" t="str">
        <f t="shared" ca="1" si="81"/>
        <v/>
      </c>
      <c r="X1047" s="361" t="str">
        <f t="shared" ca="1" si="82"/>
        <v/>
      </c>
      <c r="Y1047" s="361" t="str">
        <f t="shared" ca="1" si="83"/>
        <v/>
      </c>
      <c r="Z1047" s="361" t="str">
        <f t="shared" ca="1" si="84"/>
        <v/>
      </c>
      <c r="AA1047" s="483">
        <f>料單!$K$3</f>
        <v>0</v>
      </c>
      <c r="AB1047" s="483" t="str">
        <f>料單!$L$3</f>
        <v>拉、KD</v>
      </c>
    </row>
    <row r="1048" spans="1:28" x14ac:dyDescent="0.25">
      <c r="A1048" s="174">
        <f t="shared" si="80"/>
        <v>1047</v>
      </c>
      <c r="B1048" s="174" t="str">
        <f ca="1">料單!$C$1</f>
        <v>2026101401</v>
      </c>
      <c r="C1048" s="174">
        <f>料單!$C$2</f>
        <v>0</v>
      </c>
      <c r="D1048" s="6">
        <f>板材才數分析.!B1048</f>
        <v>35</v>
      </c>
      <c r="E1048" s="6">
        <f>板材才數分析.!C1048</f>
        <v>0</v>
      </c>
      <c r="F1048" s="6">
        <f>板材才數分析.!D1048</f>
        <v>35027</v>
      </c>
      <c r="G1048" s="6">
        <f ca="1">板材才數分析.!E1048</f>
        <v>0</v>
      </c>
      <c r="H1048" s="6">
        <f ca="1">板材才數分析.!F1048</f>
        <v>0</v>
      </c>
      <c r="I1048" s="6" t="str">
        <f ca="1">板材才數分析.!G1048</f>
        <v/>
      </c>
      <c r="J1048" s="6">
        <f ca="1">板材才數分析.!H1048</f>
        <v>0</v>
      </c>
      <c r="K1048" s="6" t="str">
        <f ca="1">板材才數分析.!I1048</f>
        <v/>
      </c>
      <c r="L1048" s="6">
        <f ca="1">板材才數分析.!J1048</f>
        <v>0</v>
      </c>
      <c r="M1048" s="6">
        <f ca="1">板材才數分析.!K1048</f>
        <v>0</v>
      </c>
      <c r="N1048" s="6" t="str">
        <f ca="1">板材才數分析.!L1048</f>
        <v/>
      </c>
      <c r="O1048" s="6">
        <f ca="1">板材才數分析.!M1048</f>
        <v>0</v>
      </c>
      <c r="P1048" t="e">
        <f>表格15[[#This Row],[封邊色號]]</f>
        <v>#VALUE!</v>
      </c>
      <c r="Q1048" s="174" t="str">
        <f ca="1">IF(VLOOKUP(F1048,料單!$C:$P,14,FALSE)="","",VLOOKUP(F1048,料單!$C:$P,14,FALSE))</f>
        <v/>
      </c>
      <c r="R1048" s="174" t="str">
        <f ca="1">IF(VLOOKUP(F1048,料單!$C:$Q,15,FALSE)="","",VLOOKUP(F1048,料單!$C:$Q,15,FALSE))</f>
        <v/>
      </c>
      <c r="S1048" s="174" t="str">
        <f ca="1">IF(VLOOKUP(F1048,料單!$C:$R,16,FALSE)="","",VLOOKUP(F1048,料單!$C:$R,16,FALSE))</f>
        <v/>
      </c>
      <c r="T1048" s="174" t="str">
        <f ca="1">IF(VLOOKUP(F1048,料單!$C:$S,17,FALSE)="","",VLOOKUP(F1048,料單!$C:$S,17,FALSE))</f>
        <v/>
      </c>
      <c r="U1048" s="174" t="str">
        <f ca="1">_xlfn.IFNA(VLOOKUP(VLOOKUP(F1048,料單!C:T,18,FALSE),資料庫!AM:AN,2,FALSE),"A")</f>
        <v>A</v>
      </c>
      <c r="V1048" s="174" t="str">
        <f ca="1">IF(VLOOKUP(F1048,料單!C:U,19,FALSE)="","",VLOOKUP(F1048,料單!C:U,19,FALSE))</f>
        <v/>
      </c>
      <c r="W1048" s="361" t="str">
        <f t="shared" ca="1" si="81"/>
        <v/>
      </c>
      <c r="X1048" s="361" t="str">
        <f t="shared" ca="1" si="82"/>
        <v/>
      </c>
      <c r="Y1048" s="361" t="str">
        <f t="shared" ca="1" si="83"/>
        <v/>
      </c>
      <c r="Z1048" s="361" t="str">
        <f t="shared" ca="1" si="84"/>
        <v/>
      </c>
      <c r="AA1048" s="483">
        <f>料單!$K$3</f>
        <v>0</v>
      </c>
      <c r="AB1048" s="483" t="str">
        <f>料單!$L$3</f>
        <v>拉、KD</v>
      </c>
    </row>
    <row r="1049" spans="1:28" x14ac:dyDescent="0.25">
      <c r="A1049" s="174">
        <f t="shared" si="80"/>
        <v>1048</v>
      </c>
      <c r="B1049" s="174" t="str">
        <f ca="1">料單!$C$1</f>
        <v>2026101401</v>
      </c>
      <c r="C1049" s="174">
        <f>料單!$C$2</f>
        <v>0</v>
      </c>
      <c r="D1049" s="6">
        <f>板材才數分析.!B1049</f>
        <v>35</v>
      </c>
      <c r="E1049" s="6">
        <f>板材才數分析.!C1049</f>
        <v>0</v>
      </c>
      <c r="F1049" s="6">
        <f>板材才數分析.!D1049</f>
        <v>35028</v>
      </c>
      <c r="G1049" s="6">
        <f ca="1">板材才數分析.!E1049</f>
        <v>0</v>
      </c>
      <c r="H1049" s="6">
        <f ca="1">板材才數分析.!F1049</f>
        <v>0</v>
      </c>
      <c r="I1049" s="6" t="str">
        <f ca="1">板材才數分析.!G1049</f>
        <v/>
      </c>
      <c r="J1049" s="6">
        <f ca="1">板材才數分析.!H1049</f>
        <v>0</v>
      </c>
      <c r="K1049" s="6" t="str">
        <f ca="1">板材才數分析.!I1049</f>
        <v/>
      </c>
      <c r="L1049" s="6">
        <f ca="1">板材才數分析.!J1049</f>
        <v>0</v>
      </c>
      <c r="M1049" s="6">
        <f ca="1">板材才數分析.!K1049</f>
        <v>0</v>
      </c>
      <c r="N1049" s="6" t="str">
        <f ca="1">板材才數分析.!L1049</f>
        <v/>
      </c>
      <c r="O1049" s="6">
        <f ca="1">板材才數分析.!M1049</f>
        <v>0</v>
      </c>
      <c r="P1049" t="e">
        <f>表格15[[#This Row],[封邊色號]]</f>
        <v>#VALUE!</v>
      </c>
      <c r="Q1049" s="174" t="str">
        <f ca="1">IF(VLOOKUP(F1049,料單!$C:$P,14,FALSE)="","",VLOOKUP(F1049,料單!$C:$P,14,FALSE))</f>
        <v/>
      </c>
      <c r="R1049" s="174" t="str">
        <f ca="1">IF(VLOOKUP(F1049,料單!$C:$Q,15,FALSE)="","",VLOOKUP(F1049,料單!$C:$Q,15,FALSE))</f>
        <v/>
      </c>
      <c r="S1049" s="174" t="str">
        <f ca="1">IF(VLOOKUP(F1049,料單!$C:$R,16,FALSE)="","",VLOOKUP(F1049,料單!$C:$R,16,FALSE))</f>
        <v/>
      </c>
      <c r="T1049" s="174" t="str">
        <f ca="1">IF(VLOOKUP(F1049,料單!$C:$S,17,FALSE)="","",VLOOKUP(F1049,料單!$C:$S,17,FALSE))</f>
        <v/>
      </c>
      <c r="U1049" s="174" t="str">
        <f ca="1">_xlfn.IFNA(VLOOKUP(VLOOKUP(F1049,料單!C:T,18,FALSE),資料庫!AM:AN,2,FALSE),"A")</f>
        <v>A</v>
      </c>
      <c r="V1049" s="174" t="str">
        <f ca="1">IF(VLOOKUP(F1049,料單!C:U,19,FALSE)="","",VLOOKUP(F1049,料單!C:U,19,FALSE))</f>
        <v/>
      </c>
      <c r="W1049" s="361" t="str">
        <f t="shared" ca="1" si="81"/>
        <v/>
      </c>
      <c r="X1049" s="361" t="str">
        <f t="shared" ca="1" si="82"/>
        <v/>
      </c>
      <c r="Y1049" s="361" t="str">
        <f t="shared" ca="1" si="83"/>
        <v/>
      </c>
      <c r="Z1049" s="361" t="str">
        <f t="shared" ca="1" si="84"/>
        <v/>
      </c>
      <c r="AA1049" s="483">
        <f>料單!$K$3</f>
        <v>0</v>
      </c>
      <c r="AB1049" s="483" t="str">
        <f>料單!$L$3</f>
        <v>拉、KD</v>
      </c>
    </row>
    <row r="1050" spans="1:28" x14ac:dyDescent="0.25">
      <c r="A1050" s="174">
        <f t="shared" si="80"/>
        <v>1049</v>
      </c>
      <c r="B1050" s="174" t="str">
        <f ca="1">料單!$C$1</f>
        <v>2026101401</v>
      </c>
      <c r="C1050" s="174">
        <f>料單!$C$2</f>
        <v>0</v>
      </c>
      <c r="D1050" s="6">
        <f>板材才數分析.!B1050</f>
        <v>35</v>
      </c>
      <c r="E1050" s="6">
        <f>板材才數分析.!C1050</f>
        <v>0</v>
      </c>
      <c r="F1050" s="6">
        <f>板材才數分析.!D1050</f>
        <v>35029</v>
      </c>
      <c r="G1050" s="6">
        <f ca="1">板材才數分析.!E1050</f>
        <v>0</v>
      </c>
      <c r="H1050" s="6">
        <f ca="1">板材才數分析.!F1050</f>
        <v>0</v>
      </c>
      <c r="I1050" s="6" t="str">
        <f ca="1">板材才數分析.!G1050</f>
        <v/>
      </c>
      <c r="J1050" s="6">
        <f ca="1">板材才數分析.!H1050</f>
        <v>0</v>
      </c>
      <c r="K1050" s="6" t="str">
        <f ca="1">板材才數分析.!I1050</f>
        <v/>
      </c>
      <c r="L1050" s="6">
        <f ca="1">板材才數分析.!J1050</f>
        <v>0</v>
      </c>
      <c r="M1050" s="6">
        <f ca="1">板材才數分析.!K1050</f>
        <v>0</v>
      </c>
      <c r="N1050" s="6" t="str">
        <f ca="1">板材才數分析.!L1050</f>
        <v/>
      </c>
      <c r="O1050" s="6">
        <f ca="1">板材才數分析.!M1050</f>
        <v>0</v>
      </c>
      <c r="P1050" t="e">
        <f>表格15[[#This Row],[封邊色號]]</f>
        <v>#VALUE!</v>
      </c>
      <c r="Q1050" s="174" t="str">
        <f ca="1">IF(VLOOKUP(F1050,料單!$C:$P,14,FALSE)="","",VLOOKUP(F1050,料單!$C:$P,14,FALSE))</f>
        <v/>
      </c>
      <c r="R1050" s="174" t="str">
        <f ca="1">IF(VLOOKUP(F1050,料單!$C:$Q,15,FALSE)="","",VLOOKUP(F1050,料單!$C:$Q,15,FALSE))</f>
        <v/>
      </c>
      <c r="S1050" s="174" t="str">
        <f ca="1">IF(VLOOKUP(F1050,料單!$C:$R,16,FALSE)="","",VLOOKUP(F1050,料單!$C:$R,16,FALSE))</f>
        <v/>
      </c>
      <c r="T1050" s="174" t="str">
        <f ca="1">IF(VLOOKUP(F1050,料單!$C:$S,17,FALSE)="","",VLOOKUP(F1050,料單!$C:$S,17,FALSE))</f>
        <v/>
      </c>
      <c r="U1050" s="174" t="str">
        <f ca="1">_xlfn.IFNA(VLOOKUP(VLOOKUP(F1050,料單!C:T,18,FALSE),資料庫!AM:AN,2,FALSE),"A")</f>
        <v>A</v>
      </c>
      <c r="V1050" s="174" t="str">
        <f ca="1">IF(VLOOKUP(F1050,料單!C:U,19,FALSE)="","",VLOOKUP(F1050,料單!C:U,19,FALSE))</f>
        <v/>
      </c>
      <c r="W1050" s="361" t="str">
        <f t="shared" ca="1" si="81"/>
        <v/>
      </c>
      <c r="X1050" s="361" t="str">
        <f t="shared" ca="1" si="82"/>
        <v/>
      </c>
      <c r="Y1050" s="361" t="str">
        <f t="shared" ca="1" si="83"/>
        <v/>
      </c>
      <c r="Z1050" s="361" t="str">
        <f t="shared" ca="1" si="84"/>
        <v/>
      </c>
      <c r="AA1050" s="483">
        <f>料單!$K$3</f>
        <v>0</v>
      </c>
      <c r="AB1050" s="483" t="str">
        <f>料單!$L$3</f>
        <v>拉、KD</v>
      </c>
    </row>
    <row r="1051" spans="1:28" s="242" customFormat="1" x14ac:dyDescent="0.25">
      <c r="A1051" s="174">
        <f t="shared" si="80"/>
        <v>1050</v>
      </c>
      <c r="B1051" s="241" t="str">
        <f ca="1">料單!$C$1</f>
        <v>2026101401</v>
      </c>
      <c r="C1051" s="241">
        <f>料單!$C$2</f>
        <v>0</v>
      </c>
      <c r="D1051" s="245">
        <f>板材才數分析.!B1051</f>
        <v>35</v>
      </c>
      <c r="E1051" s="245">
        <f>板材才數分析.!C1051</f>
        <v>0</v>
      </c>
      <c r="F1051" s="245">
        <f>板材才數分析.!D1051</f>
        <v>35030</v>
      </c>
      <c r="G1051" s="245">
        <f ca="1">板材才數分析.!E1051</f>
        <v>0</v>
      </c>
      <c r="H1051" s="245">
        <f ca="1">板材才數分析.!F1051</f>
        <v>0</v>
      </c>
      <c r="I1051" s="245" t="str">
        <f ca="1">板材才數分析.!G1051</f>
        <v/>
      </c>
      <c r="J1051" s="245">
        <f ca="1">板材才數分析.!H1051</f>
        <v>0</v>
      </c>
      <c r="K1051" s="245" t="str">
        <f ca="1">板材才數分析.!I1051</f>
        <v/>
      </c>
      <c r="L1051" s="245">
        <f ca="1">板材才數分析.!J1051</f>
        <v>0</v>
      </c>
      <c r="M1051" s="245">
        <f ca="1">板材才數分析.!K1051</f>
        <v>0</v>
      </c>
      <c r="N1051" s="245" t="str">
        <f ca="1">板材才數分析.!L1051</f>
        <v/>
      </c>
      <c r="O1051" s="245">
        <f ca="1">板材才數分析.!M1051</f>
        <v>0</v>
      </c>
      <c r="P1051" t="e">
        <f>表格15[[#This Row],[封邊色號]]</f>
        <v>#VALUE!</v>
      </c>
      <c r="Q1051" s="174" t="str">
        <f ca="1">IF(VLOOKUP(F1051,料單!$C:$P,14,FALSE)="","",VLOOKUP(F1051,料單!$C:$P,14,FALSE))</f>
        <v/>
      </c>
      <c r="R1051" s="174" t="str">
        <f ca="1">IF(VLOOKUP(F1051,料單!$C:$Q,15,FALSE)="","",VLOOKUP(F1051,料單!$C:$Q,15,FALSE))</f>
        <v/>
      </c>
      <c r="S1051" s="174" t="str">
        <f ca="1">IF(VLOOKUP(F1051,料單!$C:$R,16,FALSE)="","",VLOOKUP(F1051,料單!$C:$R,16,FALSE))</f>
        <v/>
      </c>
      <c r="T1051" s="174" t="str">
        <f ca="1">IF(VLOOKUP(F1051,料單!$C:$S,17,FALSE)="","",VLOOKUP(F1051,料單!$C:$S,17,FALSE))</f>
        <v/>
      </c>
      <c r="U1051" s="174" t="str">
        <f ca="1">_xlfn.IFNA(VLOOKUP(VLOOKUP(F1051,料單!C:T,18,FALSE),資料庫!AM:AN,2,FALSE),"A")</f>
        <v>A</v>
      </c>
      <c r="V1051" s="174" t="str">
        <f ca="1">IF(VLOOKUP(F1051,料單!C:U,19,FALSE)="","",VLOOKUP(F1051,料單!C:U,19,FALSE))</f>
        <v/>
      </c>
      <c r="W1051" s="375" t="str">
        <f t="shared" ca="1" si="81"/>
        <v/>
      </c>
      <c r="X1051" s="361" t="str">
        <f t="shared" ca="1" si="82"/>
        <v/>
      </c>
      <c r="Y1051" s="375" t="str">
        <f t="shared" ca="1" si="83"/>
        <v/>
      </c>
      <c r="Z1051" s="375" t="str">
        <f t="shared" ca="1" si="84"/>
        <v/>
      </c>
      <c r="AA1051" s="483">
        <f>料單!$K$3</f>
        <v>0</v>
      </c>
      <c r="AB1051" s="483" t="str">
        <f>料單!$L$3</f>
        <v>拉、KD</v>
      </c>
    </row>
    <row r="1052" spans="1:28" x14ac:dyDescent="0.25">
      <c r="A1052" s="174">
        <f t="shared" si="80"/>
        <v>1051</v>
      </c>
      <c r="B1052" s="174" t="str">
        <f ca="1">料單!$C$1</f>
        <v>2026101401</v>
      </c>
      <c r="C1052" s="174">
        <f>料單!$C$2</f>
        <v>0</v>
      </c>
      <c r="D1052" s="6">
        <f>板材才數分析.!B1052</f>
        <v>36</v>
      </c>
      <c r="E1052" s="6">
        <f>板材才數分析.!C1052</f>
        <v>0</v>
      </c>
      <c r="F1052" s="6">
        <f>板材才數分析.!D1052</f>
        <v>36001</v>
      </c>
      <c r="G1052" s="6" t="str">
        <f ca="1">板材才數分析.!E1052</f>
        <v>頂板</v>
      </c>
      <c r="H1052" s="6">
        <f ca="1">板材才數分析.!F1052</f>
        <v>-36</v>
      </c>
      <c r="I1052" s="6" t="str">
        <f ca="1">板材才數分析.!G1052</f>
        <v>AA</v>
      </c>
      <c r="J1052" s="6">
        <f ca="1">板材才數分析.!H1052</f>
        <v>0</v>
      </c>
      <c r="K1052" s="6" t="str">
        <f ca="1">板材才數分析.!I1052</f>
        <v/>
      </c>
      <c r="L1052" s="6">
        <f ca="1">板材才數分析.!J1052</f>
        <v>18</v>
      </c>
      <c r="M1052" s="6">
        <f ca="1">板材才數分析.!K1052</f>
        <v>0</v>
      </c>
      <c r="N1052" s="6" t="str">
        <f ca="1">板材才數分析.!L1052</f>
        <v/>
      </c>
      <c r="O1052" s="6">
        <f ca="1">板材才數分析.!M1052</f>
        <v>0</v>
      </c>
      <c r="P1052" t="e">
        <f>表格15[[#This Row],[封邊色號]]</f>
        <v>#VALUE!</v>
      </c>
      <c r="Q1052" s="174" t="str">
        <f ca="1">IF(VLOOKUP(F1052,料單!$C:$P,14,FALSE)="","",VLOOKUP(F1052,料單!$C:$P,14,FALSE))</f>
        <v>背板溝</v>
      </c>
      <c r="R1052" s="174" t="str">
        <f ca="1">IF(VLOOKUP(F1052,料單!$C:$Q,15,FALSE)="","",VLOOKUP(F1052,料單!$C:$Q,15,FALSE))</f>
        <v>側</v>
      </c>
      <c r="S1052" s="174" t="str">
        <f ca="1">IF(VLOOKUP(F1052,料單!$C:$R,16,FALSE)="","",VLOOKUP(F1052,料單!$C:$R,16,FALSE))</f>
        <v/>
      </c>
      <c r="T1052" s="174" t="str">
        <f ca="1">IF(VLOOKUP(F1052,料單!$C:$S,17,FALSE)="","",VLOOKUP(F1052,料單!$C:$S,17,FALSE))</f>
        <v/>
      </c>
      <c r="U1052" s="174" t="str">
        <f ca="1">_xlfn.IFNA(VLOOKUP(VLOOKUP(F1052,料單!C:T,18,FALSE),資料庫!AM:AN,2,FALSE),"A")</f>
        <v>A</v>
      </c>
      <c r="V1052" s="174">
        <f ca="1">IF(VLOOKUP(F1052,料單!C:U,19,FALSE)="","",VLOOKUP(F1052,料單!C:U,19,FALSE))</f>
        <v>1</v>
      </c>
      <c r="W1052" s="361" t="str">
        <f t="shared" ca="1" si="81"/>
        <v>A</v>
      </c>
      <c r="X1052" s="361" t="str">
        <f t="shared" ca="1" si="82"/>
        <v>A</v>
      </c>
      <c r="Y1052" s="361" t="str">
        <f t="shared" ca="1" si="83"/>
        <v/>
      </c>
      <c r="Z1052" s="361" t="str">
        <f t="shared" ca="1" si="84"/>
        <v/>
      </c>
      <c r="AA1052" s="483">
        <f>料單!$K$3</f>
        <v>0</v>
      </c>
      <c r="AB1052" s="483" t="str">
        <f>料單!$L$3</f>
        <v>拉、KD</v>
      </c>
    </row>
    <row r="1053" spans="1:28" x14ac:dyDescent="0.25">
      <c r="A1053" s="174">
        <f t="shared" si="80"/>
        <v>1052</v>
      </c>
      <c r="B1053" s="174" t="str">
        <f ca="1">料單!$C$1</f>
        <v>2026101401</v>
      </c>
      <c r="C1053" s="174">
        <f>料單!$C$2</f>
        <v>0</v>
      </c>
      <c r="D1053" s="6">
        <f>板材才數分析.!B1053</f>
        <v>36</v>
      </c>
      <c r="E1053" s="6">
        <f>板材才數分析.!C1053</f>
        <v>0</v>
      </c>
      <c r="F1053" s="6">
        <f>板材才數分析.!D1053</f>
        <v>36002</v>
      </c>
      <c r="G1053" s="6" t="str">
        <f ca="1">板材才數分析.!E1053</f>
        <v>底板</v>
      </c>
      <c r="H1053" s="6">
        <f ca="1">板材才數分析.!F1053</f>
        <v>-36</v>
      </c>
      <c r="I1053" s="6" t="str">
        <f ca="1">板材才數分析.!G1053</f>
        <v>AA</v>
      </c>
      <c r="J1053" s="6">
        <f ca="1">板材才數分析.!H1053</f>
        <v>0</v>
      </c>
      <c r="K1053" s="6" t="str">
        <f ca="1">板材才數分析.!I1053</f>
        <v/>
      </c>
      <c r="L1053" s="6">
        <f ca="1">板材才數分析.!J1053</f>
        <v>18</v>
      </c>
      <c r="M1053" s="6">
        <f ca="1">板材才數分析.!K1053</f>
        <v>0</v>
      </c>
      <c r="N1053" s="6" t="str">
        <f ca="1">板材才數分析.!L1053</f>
        <v/>
      </c>
      <c r="O1053" s="6">
        <f ca="1">板材才數分析.!M1053</f>
        <v>0</v>
      </c>
      <c r="P1053" t="e">
        <f>表格15[[#This Row],[封邊色號]]</f>
        <v>#VALUE!</v>
      </c>
      <c r="Q1053" s="174" t="str">
        <f ca="1">IF(VLOOKUP(F1053,料單!$C:$P,14,FALSE)="","",VLOOKUP(F1053,料單!$C:$P,14,FALSE))</f>
        <v>背板溝</v>
      </c>
      <c r="R1053" s="174" t="str">
        <f ca="1">IF(VLOOKUP(F1053,料單!$C:$Q,15,FALSE)="","",VLOOKUP(F1053,料單!$C:$Q,15,FALSE))</f>
        <v>側</v>
      </c>
      <c r="S1053" s="174" t="str">
        <f ca="1">IF(VLOOKUP(F1053,料單!$C:$R,16,FALSE)="","",VLOOKUP(F1053,料單!$C:$R,16,FALSE))</f>
        <v/>
      </c>
      <c r="T1053" s="174" t="str">
        <f ca="1">IF(VLOOKUP(F1053,料單!$C:$S,17,FALSE)="","",VLOOKUP(F1053,料單!$C:$S,17,FALSE))</f>
        <v/>
      </c>
      <c r="U1053" s="174" t="str">
        <f ca="1">_xlfn.IFNA(VLOOKUP(VLOOKUP(F1053,料單!C:T,18,FALSE),資料庫!AM:AN,2,FALSE),"A")</f>
        <v>A</v>
      </c>
      <c r="V1053" s="174">
        <f ca="1">IF(VLOOKUP(F1053,料單!C:U,19,FALSE)="","",VLOOKUP(F1053,料單!C:U,19,FALSE))</f>
        <v>1</v>
      </c>
      <c r="W1053" s="361" t="str">
        <f t="shared" ca="1" si="81"/>
        <v>A</v>
      </c>
      <c r="X1053" s="361" t="str">
        <f t="shared" ca="1" si="82"/>
        <v>A</v>
      </c>
      <c r="Y1053" s="361" t="str">
        <f t="shared" ca="1" si="83"/>
        <v/>
      </c>
      <c r="Z1053" s="361" t="str">
        <f t="shared" ca="1" si="84"/>
        <v/>
      </c>
      <c r="AA1053" s="483">
        <f>料單!$K$3</f>
        <v>0</v>
      </c>
      <c r="AB1053" s="483" t="str">
        <f>料單!$L$3</f>
        <v>拉、KD</v>
      </c>
    </row>
    <row r="1054" spans="1:28" x14ac:dyDescent="0.25">
      <c r="A1054" s="174">
        <f t="shared" si="80"/>
        <v>1053</v>
      </c>
      <c r="B1054" s="174" t="str">
        <f ca="1">料單!$C$1</f>
        <v>2026101401</v>
      </c>
      <c r="C1054" s="174">
        <f>料單!$C$2</f>
        <v>0</v>
      </c>
      <c r="D1054" s="6">
        <f>板材才數分析.!B1054</f>
        <v>36</v>
      </c>
      <c r="E1054" s="6">
        <f>板材才數分析.!C1054</f>
        <v>0</v>
      </c>
      <c r="F1054" s="6">
        <f>板材才數分析.!D1054</f>
        <v>36003</v>
      </c>
      <c r="G1054" s="6" t="str">
        <f ca="1">板材才數分析.!E1054</f>
        <v>左側板</v>
      </c>
      <c r="H1054" s="6">
        <f ca="1">板材才數分析.!F1054</f>
        <v>0</v>
      </c>
      <c r="I1054" s="6" t="str">
        <f ca="1">板材才數分析.!G1054</f>
        <v>AA</v>
      </c>
      <c r="J1054" s="6">
        <f ca="1">板材才數分析.!H1054</f>
        <v>0</v>
      </c>
      <c r="K1054" s="6" t="str">
        <f ca="1">板材才數分析.!I1054</f>
        <v>AA</v>
      </c>
      <c r="L1054" s="6">
        <f ca="1">板材才數分析.!J1054</f>
        <v>18</v>
      </c>
      <c r="M1054" s="6">
        <f ca="1">板材才數分析.!K1054</f>
        <v>0</v>
      </c>
      <c r="N1054" s="6" t="str">
        <f ca="1">板材才數分析.!L1054</f>
        <v/>
      </c>
      <c r="O1054" s="6">
        <f ca="1">板材才數分析.!M1054</f>
        <v>0</v>
      </c>
      <c r="P1054" t="e">
        <f>表格15[[#This Row],[封邊色號]]</f>
        <v>#VALUE!</v>
      </c>
      <c r="Q1054" s="174" t="str">
        <f ca="1">IF(VLOOKUP(F1054,料單!$C:$P,14,FALSE)="","",VLOOKUP(F1054,料單!$C:$P,14,FALSE))</f>
        <v>背板溝</v>
      </c>
      <c r="R1054" s="174" t="str">
        <f ca="1">IF(VLOOKUP(F1054,料單!$C:$Q,15,FALSE)="","",VLOOKUP(F1054,料單!$C:$Q,15,FALSE))</f>
        <v>面</v>
      </c>
      <c r="S1054" s="174" t="str">
        <f ca="1">IF(VLOOKUP(F1054,料單!$C:$R,16,FALSE)="","",VLOOKUP(F1054,料單!$C:$R,16,FALSE))</f>
        <v>排</v>
      </c>
      <c r="T1054" s="174" t="str">
        <f ca="1">IF(VLOOKUP(F1054,料單!$C:$S,17,FALSE)="","",VLOOKUP(F1054,料單!$C:$S,17,FALSE))</f>
        <v/>
      </c>
      <c r="U1054" s="174" t="str">
        <f ca="1">_xlfn.IFNA(VLOOKUP(VLOOKUP(F1054,料單!C:T,18,FALSE),資料庫!AM:AN,2,FALSE),"A")</f>
        <v>A</v>
      </c>
      <c r="V1054" s="174">
        <f ca="1">IF(VLOOKUP(F1054,料單!C:U,19,FALSE)="","",VLOOKUP(F1054,料單!C:U,19,FALSE))</f>
        <v>1</v>
      </c>
      <c r="W1054" s="361" t="str">
        <f t="shared" ca="1" si="81"/>
        <v>A</v>
      </c>
      <c r="X1054" s="361" t="str">
        <f t="shared" ca="1" si="82"/>
        <v>A</v>
      </c>
      <c r="Y1054" s="361" t="str">
        <f t="shared" ca="1" si="83"/>
        <v>A</v>
      </c>
      <c r="Z1054" s="361" t="str">
        <f t="shared" ca="1" si="84"/>
        <v>A</v>
      </c>
      <c r="AA1054" s="483">
        <f>料單!$K$3</f>
        <v>0</v>
      </c>
      <c r="AB1054" s="483" t="str">
        <f>料單!$L$3</f>
        <v>拉、KD</v>
      </c>
    </row>
    <row r="1055" spans="1:28" x14ac:dyDescent="0.25">
      <c r="A1055" s="174">
        <f t="shared" si="80"/>
        <v>1054</v>
      </c>
      <c r="B1055" s="174" t="str">
        <f ca="1">料單!$C$1</f>
        <v>2026101401</v>
      </c>
      <c r="C1055" s="174">
        <f>料單!$C$2</f>
        <v>0</v>
      </c>
      <c r="D1055" s="6">
        <f>板材才數分析.!B1055</f>
        <v>36</v>
      </c>
      <c r="E1055" s="6">
        <f>板材才數分析.!C1055</f>
        <v>0</v>
      </c>
      <c r="F1055" s="6">
        <f>板材才數分析.!D1055</f>
        <v>36004</v>
      </c>
      <c r="G1055" s="6" t="str">
        <f ca="1">板材才數分析.!E1055</f>
        <v>右側板</v>
      </c>
      <c r="H1055" s="6">
        <f ca="1">板材才數分析.!F1055</f>
        <v>0</v>
      </c>
      <c r="I1055" s="6" t="str">
        <f ca="1">板材才數分析.!G1055</f>
        <v>AA</v>
      </c>
      <c r="J1055" s="6">
        <f ca="1">板材才數分析.!H1055</f>
        <v>0</v>
      </c>
      <c r="K1055" s="6" t="str">
        <f ca="1">板材才數分析.!I1055</f>
        <v>AA</v>
      </c>
      <c r="L1055" s="6">
        <f ca="1">板材才數分析.!J1055</f>
        <v>18</v>
      </c>
      <c r="M1055" s="6">
        <f ca="1">板材才數分析.!K1055</f>
        <v>0</v>
      </c>
      <c r="N1055" s="6" t="str">
        <f ca="1">板材才數分析.!L1055</f>
        <v/>
      </c>
      <c r="O1055" s="6">
        <f ca="1">板材才數分析.!M1055</f>
        <v>0</v>
      </c>
      <c r="P1055" t="e">
        <f>表格15[[#This Row],[封邊色號]]</f>
        <v>#VALUE!</v>
      </c>
      <c r="Q1055" s="174" t="str">
        <f ca="1">IF(VLOOKUP(F1055,料單!$C:$P,14,FALSE)="","",VLOOKUP(F1055,料單!$C:$P,14,FALSE))</f>
        <v>背板溝</v>
      </c>
      <c r="R1055" s="174" t="str">
        <f ca="1">IF(VLOOKUP(F1055,料單!$C:$Q,15,FALSE)="","",VLOOKUP(F1055,料單!$C:$Q,15,FALSE))</f>
        <v>面</v>
      </c>
      <c r="S1055" s="174" t="str">
        <f ca="1">IF(VLOOKUP(F1055,料單!$C:$R,16,FALSE)="","",VLOOKUP(F1055,料單!$C:$R,16,FALSE))</f>
        <v>排</v>
      </c>
      <c r="T1055" s="174" t="str">
        <f ca="1">IF(VLOOKUP(F1055,料單!$C:$S,17,FALSE)="","",VLOOKUP(F1055,料單!$C:$S,17,FALSE))</f>
        <v/>
      </c>
      <c r="U1055" s="174" t="str">
        <f ca="1">_xlfn.IFNA(VLOOKUP(VLOOKUP(F1055,料單!C:T,18,FALSE),資料庫!AM:AN,2,FALSE),"A")</f>
        <v>A</v>
      </c>
      <c r="V1055" s="174">
        <f ca="1">IF(VLOOKUP(F1055,料單!C:U,19,FALSE)="","",VLOOKUP(F1055,料單!C:U,19,FALSE))</f>
        <v>1</v>
      </c>
      <c r="W1055" s="361" t="str">
        <f t="shared" ca="1" si="81"/>
        <v>A</v>
      </c>
      <c r="X1055" s="361" t="str">
        <f t="shared" ca="1" si="82"/>
        <v>A</v>
      </c>
      <c r="Y1055" s="361" t="str">
        <f t="shared" ca="1" si="83"/>
        <v>A</v>
      </c>
      <c r="Z1055" s="361" t="str">
        <f t="shared" ca="1" si="84"/>
        <v>A</v>
      </c>
      <c r="AA1055" s="483">
        <f>料單!$K$3</f>
        <v>0</v>
      </c>
      <c r="AB1055" s="483" t="str">
        <f>料單!$L$3</f>
        <v>拉、KD</v>
      </c>
    </row>
    <row r="1056" spans="1:28" x14ac:dyDescent="0.25">
      <c r="A1056" s="174">
        <f t="shared" si="80"/>
        <v>1055</v>
      </c>
      <c r="B1056" s="174" t="str">
        <f ca="1">料單!$C$1</f>
        <v>2026101401</v>
      </c>
      <c r="C1056" s="174">
        <f>料單!$C$2</f>
        <v>0</v>
      </c>
      <c r="D1056" s="6">
        <f>板材才數分析.!B1056</f>
        <v>36</v>
      </c>
      <c r="E1056" s="6">
        <f>板材才數分析.!C1056</f>
        <v>0</v>
      </c>
      <c r="F1056" s="6">
        <f>板材才數分析.!D1056</f>
        <v>36005</v>
      </c>
      <c r="G1056" s="6" t="str">
        <f ca="1">板材才數分析.!E1056</f>
        <v>背板</v>
      </c>
      <c r="H1056" s="6">
        <f ca="1">板材才數分析.!F1056</f>
        <v>-22</v>
      </c>
      <c r="I1056" s="6" t="str">
        <f ca="1">板材才數分析.!G1056</f>
        <v/>
      </c>
      <c r="J1056" s="6">
        <f ca="1">板材才數分析.!H1056</f>
        <v>-22</v>
      </c>
      <c r="K1056" s="6" t="str">
        <f ca="1">板材才數分析.!I1056</f>
        <v/>
      </c>
      <c r="L1056" s="6">
        <f ca="1">板材才數分析.!J1056</f>
        <v>4</v>
      </c>
      <c r="M1056" s="6">
        <f ca="1">板材才數分析.!K1056</f>
        <v>0</v>
      </c>
      <c r="N1056" s="6" t="str">
        <f ca="1">板材才數分析.!L1056</f>
        <v/>
      </c>
      <c r="O1056" s="6">
        <f ca="1">板材才數分析.!M1056</f>
        <v>0</v>
      </c>
      <c r="P1056" t="e">
        <f>表格15[[#This Row],[封邊色號]]</f>
        <v>#VALUE!</v>
      </c>
      <c r="Q1056" s="174" t="str">
        <f ca="1">IF(VLOOKUP(F1056,料單!$C:$P,14,FALSE)="","",VLOOKUP(F1056,料單!$C:$P,14,FALSE))</f>
        <v/>
      </c>
      <c r="R1056" s="174" t="str">
        <f ca="1">IF(VLOOKUP(F1056,料單!$C:$Q,15,FALSE)="","",VLOOKUP(F1056,料單!$C:$Q,15,FALSE))</f>
        <v/>
      </c>
      <c r="S1056" s="174" t="str">
        <f ca="1">IF(VLOOKUP(F1056,料單!$C:$R,16,FALSE)="","",VLOOKUP(F1056,料單!$C:$R,16,FALSE))</f>
        <v/>
      </c>
      <c r="T1056" s="174" t="str">
        <f ca="1">IF(VLOOKUP(F1056,料單!$C:$S,17,FALSE)="","",VLOOKUP(F1056,料單!$C:$S,17,FALSE))</f>
        <v/>
      </c>
      <c r="U1056" s="174" t="str">
        <f ca="1">_xlfn.IFNA(VLOOKUP(VLOOKUP(F1056,料單!C:T,18,FALSE),資料庫!AM:AN,2,FALSE),"A")</f>
        <v>A</v>
      </c>
      <c r="V1056" s="174">
        <f ca="1">IF(VLOOKUP(F1056,料單!C:U,19,FALSE)="","",VLOOKUP(F1056,料單!C:U,19,FALSE))</f>
        <v>1</v>
      </c>
      <c r="W1056" s="361" t="str">
        <f t="shared" ca="1" si="81"/>
        <v/>
      </c>
      <c r="X1056" s="361" t="str">
        <f t="shared" ca="1" si="82"/>
        <v/>
      </c>
      <c r="Y1056" s="361" t="str">
        <f t="shared" ca="1" si="83"/>
        <v/>
      </c>
      <c r="Z1056" s="361" t="str">
        <f t="shared" ca="1" si="84"/>
        <v/>
      </c>
      <c r="AA1056" s="483">
        <f>料單!$K$3</f>
        <v>0</v>
      </c>
      <c r="AB1056" s="483" t="str">
        <f>料單!$L$3</f>
        <v>拉、KD</v>
      </c>
    </row>
    <row r="1057" spans="1:28" x14ac:dyDescent="0.25">
      <c r="A1057" s="174">
        <f t="shared" si="80"/>
        <v>1056</v>
      </c>
      <c r="B1057" s="174" t="str">
        <f ca="1">料單!$C$1</f>
        <v>2026101401</v>
      </c>
      <c r="C1057" s="174">
        <f>料單!$C$2</f>
        <v>0</v>
      </c>
      <c r="D1057" s="6">
        <f>板材才數分析.!B1057</f>
        <v>36</v>
      </c>
      <c r="E1057" s="6">
        <f>板材才數分析.!C1057</f>
        <v>0</v>
      </c>
      <c r="F1057" s="6">
        <f>板材才數分析.!D1057</f>
        <v>36006</v>
      </c>
      <c r="G1057" s="6" t="str">
        <f ca="1">板材才數分析.!E1057</f>
        <v>背拉桿</v>
      </c>
      <c r="H1057" s="6">
        <f ca="1">板材才數分析.!F1057</f>
        <v>-36</v>
      </c>
      <c r="I1057" s="6" t="str">
        <f ca="1">板材才數分析.!G1057</f>
        <v>AA</v>
      </c>
      <c r="J1057" s="6">
        <f ca="1">板材才數分析.!H1057</f>
        <v>120</v>
      </c>
      <c r="K1057" s="6" t="str">
        <f ca="1">板材才數分析.!I1057</f>
        <v/>
      </c>
      <c r="L1057" s="6">
        <f ca="1">板材才數分析.!J1057</f>
        <v>18</v>
      </c>
      <c r="M1057" s="6">
        <f ca="1">板材才數分析.!K1057</f>
        <v>0</v>
      </c>
      <c r="N1057" s="6" t="str">
        <f ca="1">板材才數分析.!L1057</f>
        <v/>
      </c>
      <c r="O1057" s="6">
        <f ca="1">板材才數分析.!M1057</f>
        <v>0</v>
      </c>
      <c r="P1057" t="e">
        <f>表格15[[#This Row],[封邊色號]]</f>
        <v>#VALUE!</v>
      </c>
      <c r="Q1057" s="174" t="str">
        <f ca="1">IF(VLOOKUP(F1057,料單!$C:$P,14,FALSE)="","",VLOOKUP(F1057,料單!$C:$P,14,FALSE))</f>
        <v/>
      </c>
      <c r="R1057" s="174" t="str">
        <f ca="1">IF(VLOOKUP(F1057,料單!$C:$Q,15,FALSE)="","",VLOOKUP(F1057,料單!$C:$Q,15,FALSE))</f>
        <v>側</v>
      </c>
      <c r="S1057" s="174" t="str">
        <f ca="1">IF(VLOOKUP(F1057,料單!$C:$R,16,FALSE)="","",VLOOKUP(F1057,料單!$C:$R,16,FALSE))</f>
        <v/>
      </c>
      <c r="T1057" s="174" t="str">
        <f ca="1">IF(VLOOKUP(F1057,料單!$C:$S,17,FALSE)="","",VLOOKUP(F1057,料單!$C:$S,17,FALSE))</f>
        <v/>
      </c>
      <c r="U1057" s="174" t="str">
        <f ca="1">_xlfn.IFNA(VLOOKUP(VLOOKUP(F1057,料單!C:T,18,FALSE),資料庫!AM:AN,2,FALSE),"A")</f>
        <v>A</v>
      </c>
      <c r="V1057" s="174">
        <f ca="1">IF(VLOOKUP(F1057,料單!C:U,19,FALSE)="","",VLOOKUP(F1057,料單!C:U,19,FALSE))</f>
        <v>1</v>
      </c>
      <c r="W1057" s="361" t="str">
        <f t="shared" ca="1" si="81"/>
        <v>A</v>
      </c>
      <c r="X1057" s="361" t="str">
        <f t="shared" ca="1" si="82"/>
        <v>A</v>
      </c>
      <c r="Y1057" s="361" t="str">
        <f t="shared" ca="1" si="83"/>
        <v/>
      </c>
      <c r="Z1057" s="361" t="str">
        <f t="shared" ca="1" si="84"/>
        <v/>
      </c>
      <c r="AA1057" s="483">
        <f>料單!$K$3</f>
        <v>0</v>
      </c>
      <c r="AB1057" s="483" t="str">
        <f>料單!$L$3</f>
        <v>拉、KD</v>
      </c>
    </row>
    <row r="1058" spans="1:28" x14ac:dyDescent="0.25">
      <c r="A1058" s="174">
        <f t="shared" si="80"/>
        <v>1057</v>
      </c>
      <c r="B1058" s="174" t="str">
        <f ca="1">料單!$C$1</f>
        <v>2026101401</v>
      </c>
      <c r="C1058" s="174">
        <f>料單!$C$2</f>
        <v>0</v>
      </c>
      <c r="D1058" s="6">
        <f>板材才數分析.!B1058</f>
        <v>36</v>
      </c>
      <c r="E1058" s="6">
        <f>板材才數分析.!C1058</f>
        <v>0</v>
      </c>
      <c r="F1058" s="6">
        <f>板材才數分析.!D1058</f>
        <v>36007</v>
      </c>
      <c r="G1058" s="6" t="str">
        <f ca="1">板材才數分析.!E1058</f>
        <v>活隔</v>
      </c>
      <c r="H1058" s="6">
        <f ca="1">板材才數分析.!F1058</f>
        <v>0</v>
      </c>
      <c r="I1058" s="6" t="str">
        <f ca="1">板材才數分析.!G1058</f>
        <v>AA</v>
      </c>
      <c r="J1058" s="6">
        <f ca="1">板材才數分析.!H1058</f>
        <v>-32</v>
      </c>
      <c r="K1058" s="6" t="str">
        <f ca="1">板材才數分析.!I1058</f>
        <v>AA</v>
      </c>
      <c r="L1058" s="6">
        <f ca="1">板材才數分析.!J1058</f>
        <v>18</v>
      </c>
      <c r="M1058" s="6">
        <f ca="1">板材才數分析.!K1058</f>
        <v>0</v>
      </c>
      <c r="N1058" s="6" t="str">
        <f ca="1">板材才數分析.!L1058</f>
        <v/>
      </c>
      <c r="O1058" s="6">
        <f ca="1">板材才數分析.!M1058</f>
        <v>0</v>
      </c>
      <c r="P1058" t="e">
        <f>表格15[[#This Row],[封邊色號]]</f>
        <v>#VALUE!</v>
      </c>
      <c r="Q1058" s="174" t="str">
        <f ca="1">IF(VLOOKUP(F1058,料單!$C:$P,14,FALSE)="","",VLOOKUP(F1058,料單!$C:$P,14,FALSE))</f>
        <v/>
      </c>
      <c r="R1058" s="174" t="str">
        <f ca="1">IF(VLOOKUP(F1058,料單!$C:$Q,15,FALSE)="","",VLOOKUP(F1058,料單!$C:$Q,15,FALSE))</f>
        <v/>
      </c>
      <c r="S1058" s="174" t="str">
        <f ca="1">IF(VLOOKUP(F1058,料單!$C:$R,16,FALSE)="","",VLOOKUP(F1058,料單!$C:$R,16,FALSE))</f>
        <v/>
      </c>
      <c r="T1058" s="174" t="str">
        <f ca="1">IF(VLOOKUP(F1058,料單!$C:$S,17,FALSE)="","",VLOOKUP(F1058,料單!$C:$S,17,FALSE))</f>
        <v/>
      </c>
      <c r="U1058" s="174" t="str">
        <f ca="1">_xlfn.IFNA(VLOOKUP(VLOOKUP(F1058,料單!C:T,18,FALSE),資料庫!AM:AN,2,FALSE),"A")</f>
        <v>A</v>
      </c>
      <c r="V1058" s="174">
        <f ca="1">IF(VLOOKUP(F1058,料單!C:U,19,FALSE)="","",VLOOKUP(F1058,料單!C:U,19,FALSE))</f>
        <v>1</v>
      </c>
      <c r="W1058" s="361" t="str">
        <f t="shared" ca="1" si="81"/>
        <v>A</v>
      </c>
      <c r="X1058" s="361" t="str">
        <f t="shared" ca="1" si="82"/>
        <v>A</v>
      </c>
      <c r="Y1058" s="361" t="str">
        <f t="shared" ca="1" si="83"/>
        <v>A</v>
      </c>
      <c r="Z1058" s="361" t="str">
        <f t="shared" ca="1" si="84"/>
        <v>A</v>
      </c>
      <c r="AA1058" s="483">
        <f>料單!$K$3</f>
        <v>0</v>
      </c>
      <c r="AB1058" s="483" t="str">
        <f>料單!$L$3</f>
        <v>拉、KD</v>
      </c>
    </row>
    <row r="1059" spans="1:28" x14ac:dyDescent="0.25">
      <c r="A1059" s="174">
        <f t="shared" si="80"/>
        <v>1058</v>
      </c>
      <c r="B1059" s="174" t="str">
        <f ca="1">料單!$C$1</f>
        <v>2026101401</v>
      </c>
      <c r="C1059" s="174">
        <f>料單!$C$2</f>
        <v>0</v>
      </c>
      <c r="D1059" s="6">
        <f>板材才數分析.!B1059</f>
        <v>36</v>
      </c>
      <c r="E1059" s="6">
        <f>板材才數分析.!C1059</f>
        <v>0</v>
      </c>
      <c r="F1059" s="6">
        <f>板材才數分析.!D1059</f>
        <v>36008</v>
      </c>
      <c r="G1059" s="6" t="str">
        <f ca="1">板材才數分析.!E1059</f>
        <v>固隔</v>
      </c>
      <c r="H1059" s="6">
        <f ca="1">板材才數分析.!F1059</f>
        <v>0</v>
      </c>
      <c r="I1059" s="6" t="str">
        <f ca="1">板材才數分析.!G1059</f>
        <v>AA</v>
      </c>
      <c r="J1059" s="6">
        <f ca="1">板材才數分析.!H1059</f>
        <v>-22</v>
      </c>
      <c r="K1059" s="6" t="str">
        <f ca="1">板材才數分析.!I1059</f>
        <v/>
      </c>
      <c r="L1059" s="6">
        <f ca="1">板材才數分析.!J1059</f>
        <v>18</v>
      </c>
      <c r="M1059" s="6">
        <f ca="1">板材才數分析.!K1059</f>
        <v>0</v>
      </c>
      <c r="N1059" s="6" t="str">
        <f ca="1">板材才數分析.!L1059</f>
        <v/>
      </c>
      <c r="O1059" s="6">
        <f ca="1">板材才數分析.!M1059</f>
        <v>0</v>
      </c>
      <c r="P1059" t="e">
        <f>表格15[[#This Row],[封邊色號]]</f>
        <v>#VALUE!</v>
      </c>
      <c r="Q1059" s="174" t="str">
        <f ca="1">IF(VLOOKUP(F1059,料單!$C:$P,14,FALSE)="","",VLOOKUP(F1059,料單!$C:$P,14,FALSE))</f>
        <v/>
      </c>
      <c r="R1059" s="174" t="str">
        <f ca="1">IF(VLOOKUP(F1059,料單!$C:$Q,15,FALSE)="","",VLOOKUP(F1059,料單!$C:$Q,15,FALSE))</f>
        <v>固</v>
      </c>
      <c r="S1059" s="174" t="str">
        <f ca="1">IF(VLOOKUP(F1059,料單!$C:$R,16,FALSE)="","",VLOOKUP(F1059,料單!$C:$R,16,FALSE))</f>
        <v/>
      </c>
      <c r="T1059" s="174" t="str">
        <f ca="1">IF(VLOOKUP(F1059,料單!$C:$S,17,FALSE)="","",VLOOKUP(F1059,料單!$C:$S,17,FALSE))</f>
        <v/>
      </c>
      <c r="U1059" s="174" t="str">
        <f ca="1">_xlfn.IFNA(VLOOKUP(VLOOKUP(F1059,料單!C:T,18,FALSE),資料庫!AM:AN,2,FALSE),"A")</f>
        <v>A</v>
      </c>
      <c r="V1059" s="174">
        <f ca="1">IF(VLOOKUP(F1059,料單!C:U,19,FALSE)="","",VLOOKUP(F1059,料單!C:U,19,FALSE))</f>
        <v>1</v>
      </c>
      <c r="W1059" s="361" t="str">
        <f t="shared" ca="1" si="81"/>
        <v>A</v>
      </c>
      <c r="X1059" s="361" t="str">
        <f t="shared" ca="1" si="82"/>
        <v>A</v>
      </c>
      <c r="Y1059" s="361" t="str">
        <f t="shared" ca="1" si="83"/>
        <v/>
      </c>
      <c r="Z1059" s="361" t="str">
        <f t="shared" ca="1" si="84"/>
        <v/>
      </c>
      <c r="AA1059" s="483">
        <f>料單!$K$3</f>
        <v>0</v>
      </c>
      <c r="AB1059" s="483" t="str">
        <f>料單!$L$3</f>
        <v>拉、KD</v>
      </c>
    </row>
    <row r="1060" spans="1:28" x14ac:dyDescent="0.25">
      <c r="A1060" s="174">
        <f t="shared" si="80"/>
        <v>1059</v>
      </c>
      <c r="B1060" s="174" t="str">
        <f ca="1">料單!$C$1</f>
        <v>2026101401</v>
      </c>
      <c r="C1060" s="174">
        <f>料單!$C$2</f>
        <v>0</v>
      </c>
      <c r="D1060" s="6">
        <f>板材才數分析.!B1060</f>
        <v>36</v>
      </c>
      <c r="E1060" s="6">
        <f>板材才數分析.!C1060</f>
        <v>0</v>
      </c>
      <c r="F1060" s="6">
        <f>板材才數分析.!D1060</f>
        <v>36009</v>
      </c>
      <c r="G1060" s="6">
        <f ca="1">板材才數分析.!E1060</f>
        <v>0</v>
      </c>
      <c r="H1060" s="6">
        <f ca="1">板材才數分析.!F1060</f>
        <v>0</v>
      </c>
      <c r="I1060" s="6" t="str">
        <f ca="1">板材才數分析.!G1060</f>
        <v/>
      </c>
      <c r="J1060" s="6">
        <f ca="1">板材才數分析.!H1060</f>
        <v>0</v>
      </c>
      <c r="K1060" s="6" t="str">
        <f ca="1">板材才數分析.!I1060</f>
        <v/>
      </c>
      <c r="L1060" s="6">
        <f ca="1">板材才數分析.!J1060</f>
        <v>0</v>
      </c>
      <c r="M1060" s="6">
        <f ca="1">板材才數分析.!K1060</f>
        <v>0</v>
      </c>
      <c r="N1060" s="6" t="str">
        <f ca="1">板材才數分析.!L1060</f>
        <v/>
      </c>
      <c r="O1060" s="6">
        <f ca="1">板材才數分析.!M1060</f>
        <v>0</v>
      </c>
      <c r="P1060" t="e">
        <f>表格15[[#This Row],[封邊色號]]</f>
        <v>#VALUE!</v>
      </c>
      <c r="Q1060" s="174" t="str">
        <f ca="1">IF(VLOOKUP(F1060,料單!$C:$P,14,FALSE)="","",VLOOKUP(F1060,料單!$C:$P,14,FALSE))</f>
        <v/>
      </c>
      <c r="R1060" s="174" t="str">
        <f ca="1">IF(VLOOKUP(F1060,料單!$C:$Q,15,FALSE)="","",VLOOKUP(F1060,料單!$C:$Q,15,FALSE))</f>
        <v/>
      </c>
      <c r="S1060" s="174" t="str">
        <f ca="1">IF(VLOOKUP(F1060,料單!$C:$R,16,FALSE)="","",VLOOKUP(F1060,料單!$C:$R,16,FALSE))</f>
        <v/>
      </c>
      <c r="T1060" s="174" t="str">
        <f ca="1">IF(VLOOKUP(F1060,料單!$C:$S,17,FALSE)="","",VLOOKUP(F1060,料單!$C:$S,17,FALSE))</f>
        <v/>
      </c>
      <c r="U1060" s="174" t="str">
        <f ca="1">_xlfn.IFNA(VLOOKUP(VLOOKUP(F1060,料單!C:T,18,FALSE),資料庫!AM:AN,2,FALSE),"A")</f>
        <v>A</v>
      </c>
      <c r="V1060" s="174" t="str">
        <f ca="1">IF(VLOOKUP(F1060,料單!C:U,19,FALSE)="","",VLOOKUP(F1060,料單!C:U,19,FALSE))</f>
        <v/>
      </c>
      <c r="W1060" s="361" t="str">
        <f t="shared" ca="1" si="81"/>
        <v/>
      </c>
      <c r="X1060" s="361" t="str">
        <f t="shared" ca="1" si="82"/>
        <v/>
      </c>
      <c r="Y1060" s="361" t="str">
        <f t="shared" ca="1" si="83"/>
        <v/>
      </c>
      <c r="Z1060" s="361" t="str">
        <f t="shared" ca="1" si="84"/>
        <v/>
      </c>
      <c r="AA1060" s="483">
        <f>料單!$K$3</f>
        <v>0</v>
      </c>
      <c r="AB1060" s="483" t="str">
        <f>料單!$L$3</f>
        <v>拉、KD</v>
      </c>
    </row>
    <row r="1061" spans="1:28" x14ac:dyDescent="0.25">
      <c r="A1061" s="174">
        <f t="shared" si="80"/>
        <v>1060</v>
      </c>
      <c r="B1061" s="174" t="str">
        <f ca="1">料單!$C$1</f>
        <v>2026101401</v>
      </c>
      <c r="C1061" s="174">
        <f>料單!$C$2</f>
        <v>0</v>
      </c>
      <c r="D1061" s="6">
        <f>板材才數分析.!B1061</f>
        <v>36</v>
      </c>
      <c r="E1061" s="6">
        <f>板材才數分析.!C1061</f>
        <v>0</v>
      </c>
      <c r="F1061" s="6">
        <f>板材才數分析.!D1061</f>
        <v>36010</v>
      </c>
      <c r="G1061" s="6">
        <f ca="1">板材才數分析.!E1061</f>
        <v>0</v>
      </c>
      <c r="H1061" s="6">
        <f ca="1">板材才數分析.!F1061</f>
        <v>0</v>
      </c>
      <c r="I1061" s="6" t="str">
        <f ca="1">板材才數分析.!G1061</f>
        <v/>
      </c>
      <c r="J1061" s="6">
        <f ca="1">板材才數分析.!H1061</f>
        <v>0</v>
      </c>
      <c r="K1061" s="6" t="str">
        <f ca="1">板材才數分析.!I1061</f>
        <v/>
      </c>
      <c r="L1061" s="6">
        <f ca="1">板材才數分析.!J1061</f>
        <v>0</v>
      </c>
      <c r="M1061" s="6">
        <f ca="1">板材才數分析.!K1061</f>
        <v>0</v>
      </c>
      <c r="N1061" s="6" t="str">
        <f ca="1">板材才數分析.!L1061</f>
        <v/>
      </c>
      <c r="O1061" s="6">
        <f ca="1">板材才數分析.!M1061</f>
        <v>0</v>
      </c>
      <c r="P1061" t="e">
        <f>表格15[[#This Row],[封邊色號]]</f>
        <v>#VALUE!</v>
      </c>
      <c r="Q1061" s="174" t="str">
        <f ca="1">IF(VLOOKUP(F1061,料單!$C:$P,14,FALSE)="","",VLOOKUP(F1061,料單!$C:$P,14,FALSE))</f>
        <v/>
      </c>
      <c r="R1061" s="174" t="str">
        <f ca="1">IF(VLOOKUP(F1061,料單!$C:$Q,15,FALSE)="","",VLOOKUP(F1061,料單!$C:$Q,15,FALSE))</f>
        <v/>
      </c>
      <c r="S1061" s="174" t="str">
        <f ca="1">IF(VLOOKUP(F1061,料單!$C:$R,16,FALSE)="","",VLOOKUP(F1061,料單!$C:$R,16,FALSE))</f>
        <v/>
      </c>
      <c r="T1061" s="174" t="str">
        <f ca="1">IF(VLOOKUP(F1061,料單!$C:$S,17,FALSE)="","",VLOOKUP(F1061,料單!$C:$S,17,FALSE))</f>
        <v/>
      </c>
      <c r="U1061" s="174" t="str">
        <f ca="1">_xlfn.IFNA(VLOOKUP(VLOOKUP(F1061,料單!C:T,18,FALSE),資料庫!AM:AN,2,FALSE),"A")</f>
        <v>A</v>
      </c>
      <c r="V1061" s="174" t="str">
        <f ca="1">IF(VLOOKUP(F1061,料單!C:U,19,FALSE)="","",VLOOKUP(F1061,料單!C:U,19,FALSE))</f>
        <v/>
      </c>
      <c r="W1061" s="361" t="str">
        <f t="shared" ca="1" si="81"/>
        <v/>
      </c>
      <c r="X1061" s="361" t="str">
        <f t="shared" ca="1" si="82"/>
        <v/>
      </c>
      <c r="Y1061" s="361" t="str">
        <f t="shared" ca="1" si="83"/>
        <v/>
      </c>
      <c r="Z1061" s="361" t="str">
        <f t="shared" ca="1" si="84"/>
        <v/>
      </c>
      <c r="AA1061" s="483">
        <f>料單!$K$3</f>
        <v>0</v>
      </c>
      <c r="AB1061" s="483" t="str">
        <f>料單!$L$3</f>
        <v>拉、KD</v>
      </c>
    </row>
    <row r="1062" spans="1:28" x14ac:dyDescent="0.25">
      <c r="A1062" s="174">
        <f t="shared" si="80"/>
        <v>1061</v>
      </c>
      <c r="B1062" s="174" t="str">
        <f ca="1">料單!$C$1</f>
        <v>2026101401</v>
      </c>
      <c r="C1062" s="174">
        <f>料單!$C$2</f>
        <v>0</v>
      </c>
      <c r="D1062" s="6">
        <f>板材才數分析.!B1062</f>
        <v>36</v>
      </c>
      <c r="E1062" s="6">
        <f>板材才數分析.!C1062</f>
        <v>0</v>
      </c>
      <c r="F1062" s="6">
        <f>板材才數分析.!D1062</f>
        <v>36011</v>
      </c>
      <c r="G1062" s="6">
        <f ca="1">板材才數分析.!E1062</f>
        <v>0</v>
      </c>
      <c r="H1062" s="6">
        <f ca="1">板材才數分析.!F1062</f>
        <v>0</v>
      </c>
      <c r="I1062" s="6" t="str">
        <f ca="1">板材才數分析.!G1062</f>
        <v/>
      </c>
      <c r="J1062" s="6">
        <f ca="1">板材才數分析.!H1062</f>
        <v>0</v>
      </c>
      <c r="K1062" s="6" t="str">
        <f ca="1">板材才數分析.!I1062</f>
        <v/>
      </c>
      <c r="L1062" s="6">
        <f ca="1">板材才數分析.!J1062</f>
        <v>0</v>
      </c>
      <c r="M1062" s="6">
        <f ca="1">板材才數分析.!K1062</f>
        <v>0</v>
      </c>
      <c r="N1062" s="6">
        <f ca="1">板材才數分析.!L1062</f>
        <v>0</v>
      </c>
      <c r="O1062" s="6">
        <f ca="1">板材才數分析.!M1062</f>
        <v>0</v>
      </c>
      <c r="P1062" t="e">
        <f>表格15[[#This Row],[封邊色號]]</f>
        <v>#VALUE!</v>
      </c>
      <c r="Q1062" s="174" t="str">
        <f ca="1">IF(VLOOKUP(F1062,料單!$C:$P,14,FALSE)="","",VLOOKUP(F1062,料單!$C:$P,14,FALSE))</f>
        <v/>
      </c>
      <c r="R1062" s="174" t="str">
        <f ca="1">IF(VLOOKUP(F1062,料單!$C:$Q,15,FALSE)="","",VLOOKUP(F1062,料單!$C:$Q,15,FALSE))</f>
        <v/>
      </c>
      <c r="S1062" s="174" t="str">
        <f ca="1">IF(VLOOKUP(F1062,料單!$C:$R,16,FALSE)="","",VLOOKUP(F1062,料單!$C:$R,16,FALSE))</f>
        <v/>
      </c>
      <c r="T1062" s="174" t="str">
        <f ca="1">IF(VLOOKUP(F1062,料單!$C:$S,17,FALSE)="","",VLOOKUP(F1062,料單!$C:$S,17,FALSE))</f>
        <v/>
      </c>
      <c r="U1062" s="174" t="str">
        <f ca="1">_xlfn.IFNA(VLOOKUP(VLOOKUP(F1062,料單!C:T,18,FALSE),資料庫!AM:AN,2,FALSE),"A")</f>
        <v>A</v>
      </c>
      <c r="V1062" s="174" t="str">
        <f ca="1">IF(VLOOKUP(F1062,料單!C:U,19,FALSE)="","",VLOOKUP(F1062,料單!C:U,19,FALSE))</f>
        <v/>
      </c>
      <c r="W1062" s="361" t="str">
        <f t="shared" ca="1" si="81"/>
        <v/>
      </c>
      <c r="X1062" s="361" t="str">
        <f t="shared" ca="1" si="82"/>
        <v/>
      </c>
      <c r="Y1062" s="361" t="str">
        <f t="shared" ca="1" si="83"/>
        <v/>
      </c>
      <c r="Z1062" s="361" t="str">
        <f t="shared" ca="1" si="84"/>
        <v/>
      </c>
      <c r="AA1062" s="483">
        <f>料單!$K$3</f>
        <v>0</v>
      </c>
      <c r="AB1062" s="483" t="str">
        <f>料單!$L$3</f>
        <v>拉、KD</v>
      </c>
    </row>
    <row r="1063" spans="1:28" x14ac:dyDescent="0.25">
      <c r="A1063" s="174">
        <f t="shared" si="80"/>
        <v>1062</v>
      </c>
      <c r="B1063" s="174" t="str">
        <f ca="1">料單!$C$1</f>
        <v>2026101401</v>
      </c>
      <c r="C1063" s="174">
        <f>料單!$C$2</f>
        <v>0</v>
      </c>
      <c r="D1063" s="6">
        <f>板材才數分析.!B1063</f>
        <v>36</v>
      </c>
      <c r="E1063" s="6">
        <f>板材才數分析.!C1063</f>
        <v>0</v>
      </c>
      <c r="F1063" s="6">
        <f>板材才數分析.!D1063</f>
        <v>36012</v>
      </c>
      <c r="G1063" s="6">
        <f ca="1">板材才數分析.!E1063</f>
        <v>0</v>
      </c>
      <c r="H1063" s="6">
        <f ca="1">板材才數分析.!F1063</f>
        <v>0</v>
      </c>
      <c r="I1063" s="6" t="str">
        <f ca="1">板材才數分析.!G1063</f>
        <v/>
      </c>
      <c r="J1063" s="6">
        <f ca="1">板材才數分析.!H1063</f>
        <v>0</v>
      </c>
      <c r="K1063" s="6" t="str">
        <f ca="1">板材才數分析.!I1063</f>
        <v/>
      </c>
      <c r="L1063" s="6">
        <f ca="1">板材才數分析.!J1063</f>
        <v>0</v>
      </c>
      <c r="M1063" s="6">
        <f ca="1">板材才數分析.!K1063</f>
        <v>0</v>
      </c>
      <c r="N1063" s="6">
        <f ca="1">板材才數分析.!L1063</f>
        <v>0</v>
      </c>
      <c r="O1063" s="6">
        <f ca="1">板材才數分析.!M1063</f>
        <v>0</v>
      </c>
      <c r="P1063" t="e">
        <f>表格15[[#This Row],[封邊色號]]</f>
        <v>#VALUE!</v>
      </c>
      <c r="Q1063" s="174" t="str">
        <f ca="1">IF(VLOOKUP(F1063,料單!$C:$P,14,FALSE)="","",VLOOKUP(F1063,料單!$C:$P,14,FALSE))</f>
        <v/>
      </c>
      <c r="R1063" s="174" t="str">
        <f ca="1">IF(VLOOKUP(F1063,料單!$C:$Q,15,FALSE)="","",VLOOKUP(F1063,料單!$C:$Q,15,FALSE))</f>
        <v/>
      </c>
      <c r="S1063" s="174" t="str">
        <f ca="1">IF(VLOOKUP(F1063,料單!$C:$R,16,FALSE)="","",VLOOKUP(F1063,料單!$C:$R,16,FALSE))</f>
        <v/>
      </c>
      <c r="T1063" s="174" t="str">
        <f ca="1">IF(VLOOKUP(F1063,料單!$C:$S,17,FALSE)="","",VLOOKUP(F1063,料單!$C:$S,17,FALSE))</f>
        <v/>
      </c>
      <c r="U1063" s="174" t="str">
        <f ca="1">_xlfn.IFNA(VLOOKUP(VLOOKUP(F1063,料單!C:T,18,FALSE),資料庫!AM:AN,2,FALSE),"A")</f>
        <v>A</v>
      </c>
      <c r="V1063" s="174" t="str">
        <f ca="1">IF(VLOOKUP(F1063,料單!C:U,19,FALSE)="","",VLOOKUP(F1063,料單!C:U,19,FALSE))</f>
        <v/>
      </c>
      <c r="W1063" s="361" t="str">
        <f t="shared" ca="1" si="81"/>
        <v/>
      </c>
      <c r="X1063" s="361" t="str">
        <f t="shared" ca="1" si="82"/>
        <v/>
      </c>
      <c r="Y1063" s="361" t="str">
        <f t="shared" ca="1" si="83"/>
        <v/>
      </c>
      <c r="Z1063" s="361" t="str">
        <f t="shared" ca="1" si="84"/>
        <v/>
      </c>
      <c r="AA1063" s="483">
        <f>料單!$K$3</f>
        <v>0</v>
      </c>
      <c r="AB1063" s="483" t="str">
        <f>料單!$L$3</f>
        <v>拉、KD</v>
      </c>
    </row>
    <row r="1064" spans="1:28" x14ac:dyDescent="0.25">
      <c r="A1064" s="174">
        <f t="shared" si="80"/>
        <v>1063</v>
      </c>
      <c r="B1064" s="174" t="str">
        <f ca="1">料單!$C$1</f>
        <v>2026101401</v>
      </c>
      <c r="C1064" s="174">
        <f>料單!$C$2</f>
        <v>0</v>
      </c>
      <c r="D1064" s="6">
        <f>板材才數分析.!B1064</f>
        <v>36</v>
      </c>
      <c r="E1064" s="6">
        <f>板材才數分析.!C1064</f>
        <v>0</v>
      </c>
      <c r="F1064" s="6">
        <f>板材才數分析.!D1064</f>
        <v>36013</v>
      </c>
      <c r="G1064" s="6">
        <f ca="1">板材才數分析.!E1064</f>
        <v>0</v>
      </c>
      <c r="H1064" s="6">
        <f ca="1">板材才數分析.!F1064</f>
        <v>0</v>
      </c>
      <c r="I1064" s="6" t="str">
        <f ca="1">板材才數分析.!G1064</f>
        <v/>
      </c>
      <c r="J1064" s="6">
        <f ca="1">板材才數分析.!H1064</f>
        <v>0</v>
      </c>
      <c r="K1064" s="6" t="str">
        <f ca="1">板材才數分析.!I1064</f>
        <v/>
      </c>
      <c r="L1064" s="6">
        <f ca="1">板材才數分析.!J1064</f>
        <v>0</v>
      </c>
      <c r="M1064" s="6">
        <f ca="1">板材才數分析.!K1064</f>
        <v>0</v>
      </c>
      <c r="N1064" s="6">
        <f ca="1">板材才數分析.!L1064</f>
        <v>0</v>
      </c>
      <c r="O1064" s="6">
        <f ca="1">板材才數分析.!M1064</f>
        <v>0</v>
      </c>
      <c r="P1064" t="e">
        <f>表格15[[#This Row],[封邊色號]]</f>
        <v>#VALUE!</v>
      </c>
      <c r="Q1064" s="174" t="str">
        <f ca="1">IF(VLOOKUP(F1064,料單!$C:$P,14,FALSE)="","",VLOOKUP(F1064,料單!$C:$P,14,FALSE))</f>
        <v/>
      </c>
      <c r="R1064" s="174" t="str">
        <f ca="1">IF(VLOOKUP(F1064,料單!$C:$Q,15,FALSE)="","",VLOOKUP(F1064,料單!$C:$Q,15,FALSE))</f>
        <v/>
      </c>
      <c r="S1064" s="174" t="str">
        <f ca="1">IF(VLOOKUP(F1064,料單!$C:$R,16,FALSE)="","",VLOOKUP(F1064,料單!$C:$R,16,FALSE))</f>
        <v/>
      </c>
      <c r="T1064" s="174" t="str">
        <f ca="1">IF(VLOOKUP(F1064,料單!$C:$S,17,FALSE)="","",VLOOKUP(F1064,料單!$C:$S,17,FALSE))</f>
        <v/>
      </c>
      <c r="U1064" s="174" t="str">
        <f ca="1">_xlfn.IFNA(VLOOKUP(VLOOKUP(F1064,料單!C:T,18,FALSE),資料庫!AM:AN,2,FALSE),"A")</f>
        <v>A</v>
      </c>
      <c r="V1064" s="174" t="str">
        <f ca="1">IF(VLOOKUP(F1064,料單!C:U,19,FALSE)="","",VLOOKUP(F1064,料單!C:U,19,FALSE))</f>
        <v/>
      </c>
      <c r="W1064" s="361" t="str">
        <f t="shared" ca="1" si="81"/>
        <v/>
      </c>
      <c r="X1064" s="361" t="str">
        <f t="shared" ca="1" si="82"/>
        <v/>
      </c>
      <c r="Y1064" s="361" t="str">
        <f t="shared" ca="1" si="83"/>
        <v/>
      </c>
      <c r="Z1064" s="361" t="str">
        <f t="shared" ca="1" si="84"/>
        <v/>
      </c>
      <c r="AA1064" s="483">
        <f>料單!$K$3</f>
        <v>0</v>
      </c>
      <c r="AB1064" s="483" t="str">
        <f>料單!$L$3</f>
        <v>拉、KD</v>
      </c>
    </row>
    <row r="1065" spans="1:28" x14ac:dyDescent="0.25">
      <c r="A1065" s="174">
        <f t="shared" si="80"/>
        <v>1064</v>
      </c>
      <c r="B1065" s="174" t="str">
        <f ca="1">料單!$C$1</f>
        <v>2026101401</v>
      </c>
      <c r="C1065" s="174">
        <f>料單!$C$2</f>
        <v>0</v>
      </c>
      <c r="D1065" s="6">
        <f>板材才數分析.!B1065</f>
        <v>36</v>
      </c>
      <c r="E1065" s="6">
        <f>板材才數分析.!C1065</f>
        <v>0</v>
      </c>
      <c r="F1065" s="6">
        <f>板材才數分析.!D1065</f>
        <v>36014</v>
      </c>
      <c r="G1065" s="6">
        <f ca="1">板材才數分析.!E1065</f>
        <v>0</v>
      </c>
      <c r="H1065" s="6">
        <f ca="1">板材才數分析.!F1065</f>
        <v>0</v>
      </c>
      <c r="I1065" s="6" t="str">
        <f ca="1">板材才數分析.!G1065</f>
        <v/>
      </c>
      <c r="J1065" s="6">
        <f ca="1">板材才數分析.!H1065</f>
        <v>0</v>
      </c>
      <c r="K1065" s="6" t="str">
        <f ca="1">板材才數分析.!I1065</f>
        <v/>
      </c>
      <c r="L1065" s="6">
        <f ca="1">板材才數分析.!J1065</f>
        <v>0</v>
      </c>
      <c r="M1065" s="6">
        <f ca="1">板材才數分析.!K1065</f>
        <v>0</v>
      </c>
      <c r="N1065" s="6">
        <f ca="1">板材才數分析.!L1065</f>
        <v>0</v>
      </c>
      <c r="O1065" s="6">
        <f ca="1">板材才數分析.!M1065</f>
        <v>0</v>
      </c>
      <c r="P1065" t="e">
        <f>表格15[[#This Row],[封邊色號]]</f>
        <v>#VALUE!</v>
      </c>
      <c r="Q1065" s="174" t="str">
        <f ca="1">IF(VLOOKUP(F1065,料單!$C:$P,14,FALSE)="","",VLOOKUP(F1065,料單!$C:$P,14,FALSE))</f>
        <v/>
      </c>
      <c r="R1065" s="174" t="str">
        <f ca="1">IF(VLOOKUP(F1065,料單!$C:$Q,15,FALSE)="","",VLOOKUP(F1065,料單!$C:$Q,15,FALSE))</f>
        <v/>
      </c>
      <c r="S1065" s="174" t="str">
        <f ca="1">IF(VLOOKUP(F1065,料單!$C:$R,16,FALSE)="","",VLOOKUP(F1065,料單!$C:$R,16,FALSE))</f>
        <v/>
      </c>
      <c r="T1065" s="174" t="str">
        <f ca="1">IF(VLOOKUP(F1065,料單!$C:$S,17,FALSE)="","",VLOOKUP(F1065,料單!$C:$S,17,FALSE))</f>
        <v/>
      </c>
      <c r="U1065" s="174" t="str">
        <f ca="1">_xlfn.IFNA(VLOOKUP(VLOOKUP(F1065,料單!C:T,18,FALSE),資料庫!AM:AN,2,FALSE),"A")</f>
        <v>A</v>
      </c>
      <c r="V1065" s="174" t="str">
        <f ca="1">IF(VLOOKUP(F1065,料單!C:U,19,FALSE)="","",VLOOKUP(F1065,料單!C:U,19,FALSE))</f>
        <v/>
      </c>
      <c r="W1065" s="361" t="str">
        <f t="shared" ca="1" si="81"/>
        <v/>
      </c>
      <c r="X1065" s="361" t="str">
        <f t="shared" ca="1" si="82"/>
        <v/>
      </c>
      <c r="Y1065" s="361" t="str">
        <f t="shared" ca="1" si="83"/>
        <v/>
      </c>
      <c r="Z1065" s="361" t="str">
        <f t="shared" ca="1" si="84"/>
        <v/>
      </c>
      <c r="AA1065" s="483">
        <f>料單!$K$3</f>
        <v>0</v>
      </c>
      <c r="AB1065" s="483" t="str">
        <f>料單!$L$3</f>
        <v>拉、KD</v>
      </c>
    </row>
    <row r="1066" spans="1:28" x14ac:dyDescent="0.25">
      <c r="A1066" s="174">
        <f t="shared" si="80"/>
        <v>1065</v>
      </c>
      <c r="B1066" s="174" t="str">
        <f ca="1">料單!$C$1</f>
        <v>2026101401</v>
      </c>
      <c r="C1066" s="174">
        <f>料單!$C$2</f>
        <v>0</v>
      </c>
      <c r="D1066" s="6">
        <f>板材才數分析.!B1066</f>
        <v>36</v>
      </c>
      <c r="E1066" s="6">
        <f>板材才數分析.!C1066</f>
        <v>0</v>
      </c>
      <c r="F1066" s="6">
        <f>板材才數分析.!D1066</f>
        <v>36015</v>
      </c>
      <c r="G1066" s="6">
        <f ca="1">板材才數分析.!E1066</f>
        <v>0</v>
      </c>
      <c r="H1066" s="6">
        <f ca="1">板材才數分析.!F1066</f>
        <v>0</v>
      </c>
      <c r="I1066" s="6" t="str">
        <f ca="1">板材才數分析.!G1066</f>
        <v/>
      </c>
      <c r="J1066" s="6">
        <f ca="1">板材才數分析.!H1066</f>
        <v>0</v>
      </c>
      <c r="K1066" s="6" t="str">
        <f ca="1">板材才數分析.!I1066</f>
        <v/>
      </c>
      <c r="L1066" s="6">
        <f ca="1">板材才數分析.!J1066</f>
        <v>0</v>
      </c>
      <c r="M1066" s="6">
        <f ca="1">板材才數分析.!K1066</f>
        <v>0</v>
      </c>
      <c r="N1066" s="6">
        <f ca="1">板材才數分析.!L1066</f>
        <v>0</v>
      </c>
      <c r="O1066" s="6">
        <f ca="1">板材才數分析.!M1066</f>
        <v>0</v>
      </c>
      <c r="P1066" t="e">
        <f>表格15[[#This Row],[封邊色號]]</f>
        <v>#VALUE!</v>
      </c>
      <c r="Q1066" s="174" t="str">
        <f ca="1">IF(VLOOKUP(F1066,料單!$C:$P,14,FALSE)="","",VLOOKUP(F1066,料單!$C:$P,14,FALSE))</f>
        <v/>
      </c>
      <c r="R1066" s="174" t="str">
        <f ca="1">IF(VLOOKUP(F1066,料單!$C:$Q,15,FALSE)="","",VLOOKUP(F1066,料單!$C:$Q,15,FALSE))</f>
        <v/>
      </c>
      <c r="S1066" s="174" t="str">
        <f ca="1">IF(VLOOKUP(F1066,料單!$C:$R,16,FALSE)="","",VLOOKUP(F1066,料單!$C:$R,16,FALSE))</f>
        <v/>
      </c>
      <c r="T1066" s="174" t="str">
        <f ca="1">IF(VLOOKUP(F1066,料單!$C:$S,17,FALSE)="","",VLOOKUP(F1066,料單!$C:$S,17,FALSE))</f>
        <v/>
      </c>
      <c r="U1066" s="174" t="str">
        <f ca="1">_xlfn.IFNA(VLOOKUP(VLOOKUP(F1066,料單!C:T,18,FALSE),資料庫!AM:AN,2,FALSE),"A")</f>
        <v>A</v>
      </c>
      <c r="V1066" s="174" t="str">
        <f ca="1">IF(VLOOKUP(F1066,料單!C:U,19,FALSE)="","",VLOOKUP(F1066,料單!C:U,19,FALSE))</f>
        <v/>
      </c>
      <c r="W1066" s="361" t="str">
        <f t="shared" ca="1" si="81"/>
        <v/>
      </c>
      <c r="X1066" s="361" t="str">
        <f t="shared" ca="1" si="82"/>
        <v/>
      </c>
      <c r="Y1066" s="361" t="str">
        <f t="shared" ca="1" si="83"/>
        <v/>
      </c>
      <c r="Z1066" s="361" t="str">
        <f t="shared" ca="1" si="84"/>
        <v/>
      </c>
      <c r="AA1066" s="483">
        <f>料單!$K$3</f>
        <v>0</v>
      </c>
      <c r="AB1066" s="483" t="str">
        <f>料單!$L$3</f>
        <v>拉、KD</v>
      </c>
    </row>
    <row r="1067" spans="1:28" x14ac:dyDescent="0.25">
      <c r="A1067" s="174">
        <f t="shared" si="80"/>
        <v>1066</v>
      </c>
      <c r="B1067" s="174" t="str">
        <f ca="1">料單!$C$1</f>
        <v>2026101401</v>
      </c>
      <c r="C1067" s="174">
        <f>料單!$C$2</f>
        <v>0</v>
      </c>
      <c r="D1067" s="6">
        <f>板材才數分析.!B1067</f>
        <v>36</v>
      </c>
      <c r="E1067" s="6">
        <f>板材才數分析.!C1067</f>
        <v>0</v>
      </c>
      <c r="F1067" s="6">
        <f>板材才數分析.!D1067</f>
        <v>36016</v>
      </c>
      <c r="G1067" s="6">
        <f ca="1">板材才數分析.!E1067</f>
        <v>0</v>
      </c>
      <c r="H1067" s="6">
        <f ca="1">板材才數分析.!F1067</f>
        <v>0</v>
      </c>
      <c r="I1067" s="6" t="str">
        <f ca="1">板材才數分析.!G1067</f>
        <v/>
      </c>
      <c r="J1067" s="6">
        <f ca="1">板材才數分析.!H1067</f>
        <v>0</v>
      </c>
      <c r="K1067" s="6" t="str">
        <f ca="1">板材才數分析.!I1067</f>
        <v/>
      </c>
      <c r="L1067" s="6">
        <f ca="1">板材才數分析.!J1067</f>
        <v>0</v>
      </c>
      <c r="M1067" s="6">
        <f ca="1">板材才數分析.!K1067</f>
        <v>0</v>
      </c>
      <c r="N1067" s="6">
        <f ca="1">板材才數分析.!L1067</f>
        <v>0</v>
      </c>
      <c r="O1067" s="6">
        <f ca="1">板材才數分析.!M1067</f>
        <v>0</v>
      </c>
      <c r="P1067" t="e">
        <f>表格15[[#This Row],[封邊色號]]</f>
        <v>#VALUE!</v>
      </c>
      <c r="Q1067" s="174" t="str">
        <f ca="1">IF(VLOOKUP(F1067,料單!$C:$P,14,FALSE)="","",VLOOKUP(F1067,料單!$C:$P,14,FALSE))</f>
        <v/>
      </c>
      <c r="R1067" s="174" t="str">
        <f ca="1">IF(VLOOKUP(F1067,料單!$C:$Q,15,FALSE)="","",VLOOKUP(F1067,料單!$C:$Q,15,FALSE))</f>
        <v/>
      </c>
      <c r="S1067" s="174" t="str">
        <f ca="1">IF(VLOOKUP(F1067,料單!$C:$R,16,FALSE)="","",VLOOKUP(F1067,料單!$C:$R,16,FALSE))</f>
        <v/>
      </c>
      <c r="T1067" s="174" t="str">
        <f ca="1">IF(VLOOKUP(F1067,料單!$C:$S,17,FALSE)="","",VLOOKUP(F1067,料單!$C:$S,17,FALSE))</f>
        <v/>
      </c>
      <c r="U1067" s="174" t="str">
        <f ca="1">_xlfn.IFNA(VLOOKUP(VLOOKUP(F1067,料單!C:T,18,FALSE),資料庫!AM:AN,2,FALSE),"A")</f>
        <v>A</v>
      </c>
      <c r="V1067" s="174" t="str">
        <f ca="1">IF(VLOOKUP(F1067,料單!C:U,19,FALSE)="","",VLOOKUP(F1067,料單!C:U,19,FALSE))</f>
        <v/>
      </c>
      <c r="W1067" s="361" t="str">
        <f t="shared" ca="1" si="81"/>
        <v/>
      </c>
      <c r="X1067" s="361" t="str">
        <f t="shared" ca="1" si="82"/>
        <v/>
      </c>
      <c r="Y1067" s="361" t="str">
        <f t="shared" ca="1" si="83"/>
        <v/>
      </c>
      <c r="Z1067" s="361" t="str">
        <f t="shared" ca="1" si="84"/>
        <v/>
      </c>
      <c r="AA1067" s="483">
        <f>料單!$K$3</f>
        <v>0</v>
      </c>
      <c r="AB1067" s="483" t="str">
        <f>料單!$L$3</f>
        <v>拉、KD</v>
      </c>
    </row>
    <row r="1068" spans="1:28" x14ac:dyDescent="0.25">
      <c r="A1068" s="174">
        <f t="shared" si="80"/>
        <v>1067</v>
      </c>
      <c r="B1068" s="174" t="str">
        <f ca="1">料單!$C$1</f>
        <v>2026101401</v>
      </c>
      <c r="C1068" s="174">
        <f>料單!$C$2</f>
        <v>0</v>
      </c>
      <c r="D1068" s="6">
        <f>板材才數分析.!B1068</f>
        <v>36</v>
      </c>
      <c r="E1068" s="6">
        <f>板材才數分析.!C1068</f>
        <v>0</v>
      </c>
      <c r="F1068" s="6">
        <f>板材才數分析.!D1068</f>
        <v>36017</v>
      </c>
      <c r="G1068" s="6">
        <f ca="1">板材才數分析.!E1068</f>
        <v>0</v>
      </c>
      <c r="H1068" s="6">
        <f ca="1">板材才數分析.!F1068</f>
        <v>0</v>
      </c>
      <c r="I1068" s="6" t="str">
        <f ca="1">板材才數分析.!G1068</f>
        <v/>
      </c>
      <c r="J1068" s="6">
        <f ca="1">板材才數分析.!H1068</f>
        <v>0</v>
      </c>
      <c r="K1068" s="6" t="str">
        <f ca="1">板材才數分析.!I1068</f>
        <v/>
      </c>
      <c r="L1068" s="6">
        <f ca="1">板材才數分析.!J1068</f>
        <v>0</v>
      </c>
      <c r="M1068" s="6">
        <f ca="1">板材才數分析.!K1068</f>
        <v>0</v>
      </c>
      <c r="N1068" s="6">
        <f ca="1">板材才數分析.!L1068</f>
        <v>0</v>
      </c>
      <c r="O1068" s="6">
        <f ca="1">板材才數分析.!M1068</f>
        <v>0</v>
      </c>
      <c r="P1068" t="e">
        <f>表格15[[#This Row],[封邊色號]]</f>
        <v>#VALUE!</v>
      </c>
      <c r="Q1068" s="174" t="str">
        <f ca="1">IF(VLOOKUP(F1068,料單!$C:$P,14,FALSE)="","",VLOOKUP(F1068,料單!$C:$P,14,FALSE))</f>
        <v/>
      </c>
      <c r="R1068" s="174" t="str">
        <f ca="1">IF(VLOOKUP(F1068,料單!$C:$Q,15,FALSE)="","",VLOOKUP(F1068,料單!$C:$Q,15,FALSE))</f>
        <v/>
      </c>
      <c r="S1068" s="174" t="str">
        <f ca="1">IF(VLOOKUP(F1068,料單!$C:$R,16,FALSE)="","",VLOOKUP(F1068,料單!$C:$R,16,FALSE))</f>
        <v/>
      </c>
      <c r="T1068" s="174" t="str">
        <f ca="1">IF(VLOOKUP(F1068,料單!$C:$S,17,FALSE)="","",VLOOKUP(F1068,料單!$C:$S,17,FALSE))</f>
        <v/>
      </c>
      <c r="U1068" s="174" t="str">
        <f ca="1">_xlfn.IFNA(VLOOKUP(VLOOKUP(F1068,料單!C:T,18,FALSE),資料庫!AM:AN,2,FALSE),"A")</f>
        <v>A</v>
      </c>
      <c r="V1068" s="174" t="str">
        <f ca="1">IF(VLOOKUP(F1068,料單!C:U,19,FALSE)="","",VLOOKUP(F1068,料單!C:U,19,FALSE))</f>
        <v/>
      </c>
      <c r="W1068" s="361" t="str">
        <f t="shared" ca="1" si="81"/>
        <v/>
      </c>
      <c r="X1068" s="361" t="str">
        <f t="shared" ca="1" si="82"/>
        <v/>
      </c>
      <c r="Y1068" s="361" t="str">
        <f t="shared" ca="1" si="83"/>
        <v/>
      </c>
      <c r="Z1068" s="361" t="str">
        <f t="shared" ca="1" si="84"/>
        <v/>
      </c>
      <c r="AA1068" s="483">
        <f>料單!$K$3</f>
        <v>0</v>
      </c>
      <c r="AB1068" s="483" t="str">
        <f>料單!$L$3</f>
        <v>拉、KD</v>
      </c>
    </row>
    <row r="1069" spans="1:28" x14ac:dyDescent="0.25">
      <c r="A1069" s="174">
        <f t="shared" si="80"/>
        <v>1068</v>
      </c>
      <c r="B1069" s="174" t="str">
        <f ca="1">料單!$C$1</f>
        <v>2026101401</v>
      </c>
      <c r="C1069" s="174">
        <f>料單!$C$2</f>
        <v>0</v>
      </c>
      <c r="D1069" s="6">
        <f>板材才數分析.!B1069</f>
        <v>36</v>
      </c>
      <c r="E1069" s="6">
        <f>板材才數分析.!C1069</f>
        <v>0</v>
      </c>
      <c r="F1069" s="6">
        <f>板材才數分析.!D1069</f>
        <v>36018</v>
      </c>
      <c r="G1069" s="6">
        <f ca="1">板材才數分析.!E1069</f>
        <v>0</v>
      </c>
      <c r="H1069" s="6">
        <f ca="1">板材才數分析.!F1069</f>
        <v>0</v>
      </c>
      <c r="I1069" s="6" t="str">
        <f ca="1">板材才數分析.!G1069</f>
        <v/>
      </c>
      <c r="J1069" s="6">
        <f ca="1">板材才數分析.!H1069</f>
        <v>0</v>
      </c>
      <c r="K1069" s="6" t="str">
        <f ca="1">板材才數分析.!I1069</f>
        <v/>
      </c>
      <c r="L1069" s="6">
        <f ca="1">板材才數分析.!J1069</f>
        <v>0</v>
      </c>
      <c r="M1069" s="6">
        <f ca="1">板材才數分析.!K1069</f>
        <v>0</v>
      </c>
      <c r="N1069" s="6">
        <f ca="1">板材才數分析.!L1069</f>
        <v>0</v>
      </c>
      <c r="O1069" s="6">
        <f ca="1">板材才數分析.!M1069</f>
        <v>0</v>
      </c>
      <c r="P1069" t="e">
        <f>表格15[[#This Row],[封邊色號]]</f>
        <v>#VALUE!</v>
      </c>
      <c r="Q1069" s="174" t="str">
        <f ca="1">IF(VLOOKUP(F1069,料單!$C:$P,14,FALSE)="","",VLOOKUP(F1069,料單!$C:$P,14,FALSE))</f>
        <v/>
      </c>
      <c r="R1069" s="174" t="str">
        <f ca="1">IF(VLOOKUP(F1069,料單!$C:$Q,15,FALSE)="","",VLOOKUP(F1069,料單!$C:$Q,15,FALSE))</f>
        <v/>
      </c>
      <c r="S1069" s="174" t="str">
        <f ca="1">IF(VLOOKUP(F1069,料單!$C:$R,16,FALSE)="","",VLOOKUP(F1069,料單!$C:$R,16,FALSE))</f>
        <v/>
      </c>
      <c r="T1069" s="174" t="str">
        <f ca="1">IF(VLOOKUP(F1069,料單!$C:$S,17,FALSE)="","",VLOOKUP(F1069,料單!$C:$S,17,FALSE))</f>
        <v/>
      </c>
      <c r="U1069" s="174" t="str">
        <f ca="1">_xlfn.IFNA(VLOOKUP(VLOOKUP(F1069,料單!C:T,18,FALSE),資料庫!AM:AN,2,FALSE),"A")</f>
        <v>A</v>
      </c>
      <c r="V1069" s="174" t="str">
        <f ca="1">IF(VLOOKUP(F1069,料單!C:U,19,FALSE)="","",VLOOKUP(F1069,料單!C:U,19,FALSE))</f>
        <v/>
      </c>
      <c r="W1069" s="361" t="str">
        <f t="shared" ca="1" si="81"/>
        <v/>
      </c>
      <c r="X1069" s="361" t="str">
        <f t="shared" ca="1" si="82"/>
        <v/>
      </c>
      <c r="Y1069" s="361" t="str">
        <f t="shared" ca="1" si="83"/>
        <v/>
      </c>
      <c r="Z1069" s="361" t="str">
        <f t="shared" ca="1" si="84"/>
        <v/>
      </c>
      <c r="AA1069" s="483">
        <f>料單!$K$3</f>
        <v>0</v>
      </c>
      <c r="AB1069" s="483" t="str">
        <f>料單!$L$3</f>
        <v>拉、KD</v>
      </c>
    </row>
    <row r="1070" spans="1:28" x14ac:dyDescent="0.25">
      <c r="A1070" s="174">
        <f t="shared" si="80"/>
        <v>1069</v>
      </c>
      <c r="B1070" s="174" t="str">
        <f ca="1">料單!$C$1</f>
        <v>2026101401</v>
      </c>
      <c r="C1070" s="174">
        <f>料單!$C$2</f>
        <v>0</v>
      </c>
      <c r="D1070" s="6">
        <f>板材才數分析.!B1070</f>
        <v>36</v>
      </c>
      <c r="E1070" s="6">
        <f>板材才數分析.!C1070</f>
        <v>0</v>
      </c>
      <c r="F1070" s="6">
        <f>板材才數分析.!D1070</f>
        <v>36019</v>
      </c>
      <c r="G1070" s="6">
        <f ca="1">板材才數分析.!E1070</f>
        <v>0</v>
      </c>
      <c r="H1070" s="6">
        <f ca="1">板材才數分析.!F1070</f>
        <v>0</v>
      </c>
      <c r="I1070" s="6" t="str">
        <f ca="1">板材才數分析.!G1070</f>
        <v/>
      </c>
      <c r="J1070" s="6">
        <f ca="1">板材才數分析.!H1070</f>
        <v>0</v>
      </c>
      <c r="K1070" s="6" t="str">
        <f ca="1">板材才數分析.!I1070</f>
        <v/>
      </c>
      <c r="L1070" s="6">
        <f ca="1">板材才數分析.!J1070</f>
        <v>0</v>
      </c>
      <c r="M1070" s="6">
        <f ca="1">板材才數分析.!K1070</f>
        <v>0</v>
      </c>
      <c r="N1070" s="6">
        <f ca="1">板材才數分析.!L1070</f>
        <v>0</v>
      </c>
      <c r="O1070" s="6">
        <f ca="1">板材才數分析.!M1070</f>
        <v>0</v>
      </c>
      <c r="P1070" t="e">
        <f>表格15[[#This Row],[封邊色號]]</f>
        <v>#VALUE!</v>
      </c>
      <c r="Q1070" s="174" t="str">
        <f ca="1">IF(VLOOKUP(F1070,料單!$C:$P,14,FALSE)="","",VLOOKUP(F1070,料單!$C:$P,14,FALSE))</f>
        <v/>
      </c>
      <c r="R1070" s="174" t="str">
        <f ca="1">IF(VLOOKUP(F1070,料單!$C:$Q,15,FALSE)="","",VLOOKUP(F1070,料單!$C:$Q,15,FALSE))</f>
        <v/>
      </c>
      <c r="S1070" s="174" t="str">
        <f ca="1">IF(VLOOKUP(F1070,料單!$C:$R,16,FALSE)="","",VLOOKUP(F1070,料單!$C:$R,16,FALSE))</f>
        <v/>
      </c>
      <c r="T1070" s="174" t="str">
        <f ca="1">IF(VLOOKUP(F1070,料單!$C:$S,17,FALSE)="","",VLOOKUP(F1070,料單!$C:$S,17,FALSE))</f>
        <v/>
      </c>
      <c r="U1070" s="174" t="str">
        <f ca="1">_xlfn.IFNA(VLOOKUP(VLOOKUP(F1070,料單!C:T,18,FALSE),資料庫!AM:AN,2,FALSE),"A")</f>
        <v>A</v>
      </c>
      <c r="V1070" s="174" t="str">
        <f ca="1">IF(VLOOKUP(F1070,料單!C:U,19,FALSE)="","",VLOOKUP(F1070,料單!C:U,19,FALSE))</f>
        <v/>
      </c>
      <c r="W1070" s="361" t="str">
        <f t="shared" ca="1" si="81"/>
        <v/>
      </c>
      <c r="X1070" s="361" t="str">
        <f t="shared" ca="1" si="82"/>
        <v/>
      </c>
      <c r="Y1070" s="361" t="str">
        <f t="shared" ca="1" si="83"/>
        <v/>
      </c>
      <c r="Z1070" s="361" t="str">
        <f t="shared" ca="1" si="84"/>
        <v/>
      </c>
      <c r="AA1070" s="483">
        <f>料單!$K$3</f>
        <v>0</v>
      </c>
      <c r="AB1070" s="483" t="str">
        <f>料單!$L$3</f>
        <v>拉、KD</v>
      </c>
    </row>
    <row r="1071" spans="1:28" x14ac:dyDescent="0.25">
      <c r="A1071" s="174">
        <f t="shared" si="80"/>
        <v>1070</v>
      </c>
      <c r="B1071" s="174" t="str">
        <f ca="1">料單!$C$1</f>
        <v>2026101401</v>
      </c>
      <c r="C1071" s="174">
        <f>料單!$C$2</f>
        <v>0</v>
      </c>
      <c r="D1071" s="6">
        <f>板材才數分析.!B1071</f>
        <v>36</v>
      </c>
      <c r="E1071" s="6">
        <f>板材才數分析.!C1071</f>
        <v>0</v>
      </c>
      <c r="F1071" s="6">
        <f>板材才數分析.!D1071</f>
        <v>36020</v>
      </c>
      <c r="G1071" s="6">
        <f ca="1">板材才數分析.!E1071</f>
        <v>0</v>
      </c>
      <c r="H1071" s="6">
        <f ca="1">板材才數分析.!F1071</f>
        <v>0</v>
      </c>
      <c r="I1071" s="6" t="str">
        <f ca="1">板材才數分析.!G1071</f>
        <v/>
      </c>
      <c r="J1071" s="6">
        <f ca="1">板材才數分析.!H1071</f>
        <v>0</v>
      </c>
      <c r="K1071" s="6" t="str">
        <f ca="1">板材才數分析.!I1071</f>
        <v/>
      </c>
      <c r="L1071" s="6">
        <f ca="1">板材才數分析.!J1071</f>
        <v>0</v>
      </c>
      <c r="M1071" s="6">
        <f ca="1">板材才數分析.!K1071</f>
        <v>0</v>
      </c>
      <c r="N1071" s="6" t="str">
        <f ca="1">板材才數分析.!L1071</f>
        <v/>
      </c>
      <c r="O1071" s="6">
        <f ca="1">板材才數分析.!M1071</f>
        <v>0</v>
      </c>
      <c r="P1071" t="e">
        <f>表格15[[#This Row],[封邊色號]]</f>
        <v>#VALUE!</v>
      </c>
      <c r="Q1071" s="174" t="str">
        <f ca="1">IF(VLOOKUP(F1071,料單!$C:$P,14,FALSE)="","",VLOOKUP(F1071,料單!$C:$P,14,FALSE))</f>
        <v/>
      </c>
      <c r="R1071" s="174" t="str">
        <f ca="1">IF(VLOOKUP(F1071,料單!$C:$Q,15,FALSE)="","",VLOOKUP(F1071,料單!$C:$Q,15,FALSE))</f>
        <v/>
      </c>
      <c r="S1071" s="174" t="str">
        <f ca="1">IF(VLOOKUP(F1071,料單!$C:$R,16,FALSE)="","",VLOOKUP(F1071,料單!$C:$R,16,FALSE))</f>
        <v/>
      </c>
      <c r="T1071" s="174" t="str">
        <f ca="1">IF(VLOOKUP(F1071,料單!$C:$S,17,FALSE)="","",VLOOKUP(F1071,料單!$C:$S,17,FALSE))</f>
        <v/>
      </c>
      <c r="U1071" s="174" t="str">
        <f ca="1">_xlfn.IFNA(VLOOKUP(VLOOKUP(F1071,料單!C:T,18,FALSE),資料庫!AM:AN,2,FALSE),"A")</f>
        <v>A</v>
      </c>
      <c r="V1071" s="174" t="str">
        <f ca="1">IF(VLOOKUP(F1071,料單!C:U,19,FALSE)="","",VLOOKUP(F1071,料單!C:U,19,FALSE))</f>
        <v/>
      </c>
      <c r="W1071" s="361" t="str">
        <f t="shared" ca="1" si="81"/>
        <v/>
      </c>
      <c r="X1071" s="361" t="str">
        <f t="shared" ca="1" si="82"/>
        <v/>
      </c>
      <c r="Y1071" s="361" t="str">
        <f t="shared" ca="1" si="83"/>
        <v/>
      </c>
      <c r="Z1071" s="361" t="str">
        <f t="shared" ca="1" si="84"/>
        <v/>
      </c>
      <c r="AA1071" s="483">
        <f>料單!$K$3</f>
        <v>0</v>
      </c>
      <c r="AB1071" s="483" t="str">
        <f>料單!$L$3</f>
        <v>拉、KD</v>
      </c>
    </row>
    <row r="1072" spans="1:28" x14ac:dyDescent="0.25">
      <c r="A1072" s="174">
        <f t="shared" si="80"/>
        <v>1071</v>
      </c>
      <c r="B1072" s="174" t="str">
        <f ca="1">料單!$C$1</f>
        <v>2026101401</v>
      </c>
      <c r="C1072" s="174">
        <f>料單!$C$2</f>
        <v>0</v>
      </c>
      <c r="D1072" s="6">
        <f>板材才數分析.!B1072</f>
        <v>36</v>
      </c>
      <c r="E1072" s="6">
        <f>板材才數分析.!C1072</f>
        <v>0</v>
      </c>
      <c r="F1072" s="6">
        <f>板材才數分析.!D1072</f>
        <v>36021</v>
      </c>
      <c r="G1072" s="6">
        <f ca="1">板材才數分析.!E1072</f>
        <v>0</v>
      </c>
      <c r="H1072" s="6">
        <f ca="1">板材才數分析.!F1072</f>
        <v>0</v>
      </c>
      <c r="I1072" s="6" t="str">
        <f ca="1">板材才數分析.!G1072</f>
        <v/>
      </c>
      <c r="J1072" s="6">
        <f ca="1">板材才數分析.!H1072</f>
        <v>0</v>
      </c>
      <c r="K1072" s="6" t="str">
        <f ca="1">板材才數分析.!I1072</f>
        <v/>
      </c>
      <c r="L1072" s="6">
        <f ca="1">板材才數分析.!J1072</f>
        <v>0</v>
      </c>
      <c r="M1072" s="6">
        <f ca="1">板材才數分析.!K1072</f>
        <v>0</v>
      </c>
      <c r="N1072" s="6" t="str">
        <f ca="1">板材才數分析.!L1072</f>
        <v/>
      </c>
      <c r="O1072" s="6">
        <f ca="1">板材才數分析.!M1072</f>
        <v>0</v>
      </c>
      <c r="P1072" t="e">
        <f>表格15[[#This Row],[封邊色號]]</f>
        <v>#VALUE!</v>
      </c>
      <c r="Q1072" s="174" t="str">
        <f ca="1">IF(VLOOKUP(F1072,料單!$C:$P,14,FALSE)="","",VLOOKUP(F1072,料單!$C:$P,14,FALSE))</f>
        <v/>
      </c>
      <c r="R1072" s="174" t="str">
        <f ca="1">IF(VLOOKUP(F1072,料單!$C:$Q,15,FALSE)="","",VLOOKUP(F1072,料單!$C:$Q,15,FALSE))</f>
        <v/>
      </c>
      <c r="S1072" s="174" t="str">
        <f ca="1">IF(VLOOKUP(F1072,料單!$C:$R,16,FALSE)="","",VLOOKUP(F1072,料單!$C:$R,16,FALSE))</f>
        <v/>
      </c>
      <c r="T1072" s="174" t="str">
        <f ca="1">IF(VLOOKUP(F1072,料單!$C:$S,17,FALSE)="","",VLOOKUP(F1072,料單!$C:$S,17,FALSE))</f>
        <v/>
      </c>
      <c r="U1072" s="174" t="str">
        <f ca="1">_xlfn.IFNA(VLOOKUP(VLOOKUP(F1072,料單!C:T,18,FALSE),資料庫!AM:AN,2,FALSE),"A")</f>
        <v>A</v>
      </c>
      <c r="V1072" s="174" t="str">
        <f ca="1">IF(VLOOKUP(F1072,料單!C:U,19,FALSE)="","",VLOOKUP(F1072,料單!C:U,19,FALSE))</f>
        <v/>
      </c>
      <c r="W1072" s="361" t="str">
        <f t="shared" ca="1" si="81"/>
        <v/>
      </c>
      <c r="X1072" s="361" t="str">
        <f t="shared" ca="1" si="82"/>
        <v/>
      </c>
      <c r="Y1072" s="361" t="str">
        <f t="shared" ca="1" si="83"/>
        <v/>
      </c>
      <c r="Z1072" s="361" t="str">
        <f t="shared" ca="1" si="84"/>
        <v/>
      </c>
      <c r="AA1072" s="483">
        <f>料單!$K$3</f>
        <v>0</v>
      </c>
      <c r="AB1072" s="483" t="str">
        <f>料單!$L$3</f>
        <v>拉、KD</v>
      </c>
    </row>
    <row r="1073" spans="1:28" x14ac:dyDescent="0.25">
      <c r="A1073" s="174">
        <f t="shared" si="80"/>
        <v>1072</v>
      </c>
      <c r="B1073" s="174" t="str">
        <f ca="1">料單!$C$1</f>
        <v>2026101401</v>
      </c>
      <c r="C1073" s="174">
        <f>料單!$C$2</f>
        <v>0</v>
      </c>
      <c r="D1073" s="6">
        <f>板材才數分析.!B1073</f>
        <v>36</v>
      </c>
      <c r="E1073" s="6">
        <f>板材才數分析.!C1073</f>
        <v>0</v>
      </c>
      <c r="F1073" s="6">
        <f>板材才數分析.!D1073</f>
        <v>36022</v>
      </c>
      <c r="G1073" s="6">
        <f ca="1">板材才數分析.!E1073</f>
        <v>0</v>
      </c>
      <c r="H1073" s="6">
        <f ca="1">板材才數分析.!F1073</f>
        <v>0</v>
      </c>
      <c r="I1073" s="6" t="str">
        <f ca="1">板材才數分析.!G1073</f>
        <v/>
      </c>
      <c r="J1073" s="6">
        <f ca="1">板材才數分析.!H1073</f>
        <v>0</v>
      </c>
      <c r="K1073" s="6" t="str">
        <f ca="1">板材才數分析.!I1073</f>
        <v/>
      </c>
      <c r="L1073" s="6">
        <f ca="1">板材才數分析.!J1073</f>
        <v>0</v>
      </c>
      <c r="M1073" s="6">
        <f ca="1">板材才數分析.!K1073</f>
        <v>0</v>
      </c>
      <c r="N1073" s="6" t="str">
        <f ca="1">板材才數分析.!L1073</f>
        <v/>
      </c>
      <c r="O1073" s="6">
        <f ca="1">板材才數分析.!M1073</f>
        <v>0</v>
      </c>
      <c r="P1073" t="e">
        <f>表格15[[#This Row],[封邊色號]]</f>
        <v>#VALUE!</v>
      </c>
      <c r="Q1073" s="174" t="str">
        <f ca="1">IF(VLOOKUP(F1073,料單!$C:$P,14,FALSE)="","",VLOOKUP(F1073,料單!$C:$P,14,FALSE))</f>
        <v/>
      </c>
      <c r="R1073" s="174" t="str">
        <f ca="1">IF(VLOOKUP(F1073,料單!$C:$Q,15,FALSE)="","",VLOOKUP(F1073,料單!$C:$Q,15,FALSE))</f>
        <v/>
      </c>
      <c r="S1073" s="174" t="str">
        <f ca="1">IF(VLOOKUP(F1073,料單!$C:$R,16,FALSE)="","",VLOOKUP(F1073,料單!$C:$R,16,FALSE))</f>
        <v/>
      </c>
      <c r="T1073" s="174" t="str">
        <f ca="1">IF(VLOOKUP(F1073,料單!$C:$S,17,FALSE)="","",VLOOKUP(F1073,料單!$C:$S,17,FALSE))</f>
        <v/>
      </c>
      <c r="U1073" s="174" t="str">
        <f ca="1">_xlfn.IFNA(VLOOKUP(VLOOKUP(F1073,料單!C:T,18,FALSE),資料庫!AM:AN,2,FALSE),"A")</f>
        <v>A</v>
      </c>
      <c r="V1073" s="174" t="str">
        <f ca="1">IF(VLOOKUP(F1073,料單!C:U,19,FALSE)="","",VLOOKUP(F1073,料單!C:U,19,FALSE))</f>
        <v/>
      </c>
      <c r="W1073" s="361" t="str">
        <f t="shared" ca="1" si="81"/>
        <v/>
      </c>
      <c r="X1073" s="361" t="str">
        <f t="shared" ca="1" si="82"/>
        <v/>
      </c>
      <c r="Y1073" s="361" t="str">
        <f t="shared" ca="1" si="83"/>
        <v/>
      </c>
      <c r="Z1073" s="361" t="str">
        <f t="shared" ca="1" si="84"/>
        <v/>
      </c>
      <c r="AA1073" s="483">
        <f>料單!$K$3</f>
        <v>0</v>
      </c>
      <c r="AB1073" s="483" t="str">
        <f>料單!$L$3</f>
        <v>拉、KD</v>
      </c>
    </row>
    <row r="1074" spans="1:28" x14ac:dyDescent="0.25">
      <c r="A1074" s="174">
        <f t="shared" si="80"/>
        <v>1073</v>
      </c>
      <c r="B1074" s="174" t="str">
        <f ca="1">料單!$C$1</f>
        <v>2026101401</v>
      </c>
      <c r="C1074" s="174">
        <f>料單!$C$2</f>
        <v>0</v>
      </c>
      <c r="D1074" s="6">
        <f>板材才數分析.!B1074</f>
        <v>36</v>
      </c>
      <c r="E1074" s="6">
        <f>板材才數分析.!C1074</f>
        <v>0</v>
      </c>
      <c r="F1074" s="6">
        <f>板材才數分析.!D1074</f>
        <v>36023</v>
      </c>
      <c r="G1074" s="6">
        <f ca="1">板材才數分析.!E1074</f>
        <v>0</v>
      </c>
      <c r="H1074" s="6">
        <f ca="1">板材才數分析.!F1074</f>
        <v>0</v>
      </c>
      <c r="I1074" s="6" t="str">
        <f ca="1">板材才數分析.!G1074</f>
        <v/>
      </c>
      <c r="J1074" s="6">
        <f ca="1">板材才數分析.!H1074</f>
        <v>0</v>
      </c>
      <c r="K1074" s="6" t="str">
        <f ca="1">板材才數分析.!I1074</f>
        <v/>
      </c>
      <c r="L1074" s="6">
        <f ca="1">板材才數分析.!J1074</f>
        <v>0</v>
      </c>
      <c r="M1074" s="6">
        <f ca="1">板材才數分析.!K1074</f>
        <v>0</v>
      </c>
      <c r="N1074" s="6" t="str">
        <f ca="1">板材才數分析.!L1074</f>
        <v/>
      </c>
      <c r="O1074" s="6">
        <f ca="1">板材才數分析.!M1074</f>
        <v>0</v>
      </c>
      <c r="P1074" t="e">
        <f>表格15[[#This Row],[封邊色號]]</f>
        <v>#VALUE!</v>
      </c>
      <c r="Q1074" s="174" t="str">
        <f ca="1">IF(VLOOKUP(F1074,料單!$C:$P,14,FALSE)="","",VLOOKUP(F1074,料單!$C:$P,14,FALSE))</f>
        <v/>
      </c>
      <c r="R1074" s="174" t="str">
        <f ca="1">IF(VLOOKUP(F1074,料單!$C:$Q,15,FALSE)="","",VLOOKUP(F1074,料單!$C:$Q,15,FALSE))</f>
        <v/>
      </c>
      <c r="S1074" s="174" t="str">
        <f ca="1">IF(VLOOKUP(F1074,料單!$C:$R,16,FALSE)="","",VLOOKUP(F1074,料單!$C:$R,16,FALSE))</f>
        <v/>
      </c>
      <c r="T1074" s="174" t="str">
        <f ca="1">IF(VLOOKUP(F1074,料單!$C:$S,17,FALSE)="","",VLOOKUP(F1074,料單!$C:$S,17,FALSE))</f>
        <v/>
      </c>
      <c r="U1074" s="174" t="str">
        <f ca="1">_xlfn.IFNA(VLOOKUP(VLOOKUP(F1074,料單!C:T,18,FALSE),資料庫!AM:AN,2,FALSE),"A")</f>
        <v>A</v>
      </c>
      <c r="V1074" s="174" t="str">
        <f ca="1">IF(VLOOKUP(F1074,料單!C:U,19,FALSE)="","",VLOOKUP(F1074,料單!C:U,19,FALSE))</f>
        <v/>
      </c>
      <c r="W1074" s="361" t="str">
        <f t="shared" ca="1" si="81"/>
        <v/>
      </c>
      <c r="X1074" s="361" t="str">
        <f t="shared" ca="1" si="82"/>
        <v/>
      </c>
      <c r="Y1074" s="361" t="str">
        <f t="shared" ca="1" si="83"/>
        <v/>
      </c>
      <c r="Z1074" s="361" t="str">
        <f t="shared" ca="1" si="84"/>
        <v/>
      </c>
      <c r="AA1074" s="483">
        <f>料單!$K$3</f>
        <v>0</v>
      </c>
      <c r="AB1074" s="483" t="str">
        <f>料單!$L$3</f>
        <v>拉、KD</v>
      </c>
    </row>
    <row r="1075" spans="1:28" x14ac:dyDescent="0.25">
      <c r="A1075" s="174">
        <f t="shared" si="80"/>
        <v>1074</v>
      </c>
      <c r="B1075" s="174" t="str">
        <f ca="1">料單!$C$1</f>
        <v>2026101401</v>
      </c>
      <c r="C1075" s="174">
        <f>料單!$C$2</f>
        <v>0</v>
      </c>
      <c r="D1075" s="6">
        <f>板材才數分析.!B1075</f>
        <v>36</v>
      </c>
      <c r="E1075" s="6">
        <f>板材才數分析.!C1075</f>
        <v>0</v>
      </c>
      <c r="F1075" s="6">
        <f>板材才數分析.!D1075</f>
        <v>36024</v>
      </c>
      <c r="G1075" s="6">
        <f ca="1">板材才數分析.!E1075</f>
        <v>0</v>
      </c>
      <c r="H1075" s="6">
        <f ca="1">板材才數分析.!F1075</f>
        <v>0</v>
      </c>
      <c r="I1075" s="6" t="str">
        <f ca="1">板材才數分析.!G1075</f>
        <v/>
      </c>
      <c r="J1075" s="6">
        <f ca="1">板材才數分析.!H1075</f>
        <v>0</v>
      </c>
      <c r="K1075" s="6" t="str">
        <f ca="1">板材才數分析.!I1075</f>
        <v/>
      </c>
      <c r="L1075" s="6">
        <f ca="1">板材才數分析.!J1075</f>
        <v>0</v>
      </c>
      <c r="M1075" s="6">
        <f ca="1">板材才數分析.!K1075</f>
        <v>0</v>
      </c>
      <c r="N1075" s="6" t="str">
        <f ca="1">板材才數分析.!L1075</f>
        <v/>
      </c>
      <c r="O1075" s="6">
        <f ca="1">板材才數分析.!M1075</f>
        <v>0</v>
      </c>
      <c r="P1075" t="e">
        <f>表格15[[#This Row],[封邊色號]]</f>
        <v>#VALUE!</v>
      </c>
      <c r="Q1075" s="174" t="str">
        <f ca="1">IF(VLOOKUP(F1075,料單!$C:$P,14,FALSE)="","",VLOOKUP(F1075,料單!$C:$P,14,FALSE))</f>
        <v/>
      </c>
      <c r="R1075" s="174" t="str">
        <f ca="1">IF(VLOOKUP(F1075,料單!$C:$Q,15,FALSE)="","",VLOOKUP(F1075,料單!$C:$Q,15,FALSE))</f>
        <v/>
      </c>
      <c r="S1075" s="174" t="str">
        <f ca="1">IF(VLOOKUP(F1075,料單!$C:$R,16,FALSE)="","",VLOOKUP(F1075,料單!$C:$R,16,FALSE))</f>
        <v/>
      </c>
      <c r="T1075" s="174" t="str">
        <f ca="1">IF(VLOOKUP(F1075,料單!$C:$S,17,FALSE)="","",VLOOKUP(F1075,料單!$C:$S,17,FALSE))</f>
        <v/>
      </c>
      <c r="U1075" s="174" t="str">
        <f ca="1">_xlfn.IFNA(VLOOKUP(VLOOKUP(F1075,料單!C:T,18,FALSE),資料庫!AM:AN,2,FALSE),"A")</f>
        <v>A</v>
      </c>
      <c r="V1075" s="174" t="str">
        <f ca="1">IF(VLOOKUP(F1075,料單!C:U,19,FALSE)="","",VLOOKUP(F1075,料單!C:U,19,FALSE))</f>
        <v/>
      </c>
      <c r="W1075" s="361" t="str">
        <f t="shared" ca="1" si="81"/>
        <v/>
      </c>
      <c r="X1075" s="361" t="str">
        <f t="shared" ca="1" si="82"/>
        <v/>
      </c>
      <c r="Y1075" s="361" t="str">
        <f t="shared" ca="1" si="83"/>
        <v/>
      </c>
      <c r="Z1075" s="361" t="str">
        <f t="shared" ca="1" si="84"/>
        <v/>
      </c>
      <c r="AA1075" s="483">
        <f>料單!$K$3</f>
        <v>0</v>
      </c>
      <c r="AB1075" s="483" t="str">
        <f>料單!$L$3</f>
        <v>拉、KD</v>
      </c>
    </row>
    <row r="1076" spans="1:28" x14ac:dyDescent="0.25">
      <c r="A1076" s="174">
        <f t="shared" si="80"/>
        <v>1075</v>
      </c>
      <c r="B1076" s="174" t="str">
        <f ca="1">料單!$C$1</f>
        <v>2026101401</v>
      </c>
      <c r="C1076" s="174">
        <f>料單!$C$2</f>
        <v>0</v>
      </c>
      <c r="D1076" s="6">
        <f>板材才數分析.!B1076</f>
        <v>36</v>
      </c>
      <c r="E1076" s="6">
        <f>板材才數分析.!C1076</f>
        <v>0</v>
      </c>
      <c r="F1076" s="6">
        <f>板材才數分析.!D1076</f>
        <v>36025</v>
      </c>
      <c r="G1076" s="6">
        <f ca="1">板材才數分析.!E1076</f>
        <v>0</v>
      </c>
      <c r="H1076" s="6">
        <f ca="1">板材才數分析.!F1076</f>
        <v>0</v>
      </c>
      <c r="I1076" s="6" t="str">
        <f ca="1">板材才數分析.!G1076</f>
        <v/>
      </c>
      <c r="J1076" s="6">
        <f ca="1">板材才數分析.!H1076</f>
        <v>0</v>
      </c>
      <c r="K1076" s="6" t="str">
        <f ca="1">板材才數分析.!I1076</f>
        <v/>
      </c>
      <c r="L1076" s="6">
        <f ca="1">板材才數分析.!J1076</f>
        <v>0</v>
      </c>
      <c r="M1076" s="6">
        <f ca="1">板材才數分析.!K1076</f>
        <v>0</v>
      </c>
      <c r="N1076" s="6" t="str">
        <f ca="1">板材才數分析.!L1076</f>
        <v/>
      </c>
      <c r="O1076" s="6">
        <f ca="1">板材才數分析.!M1076</f>
        <v>0</v>
      </c>
      <c r="P1076" t="e">
        <f>表格15[[#This Row],[封邊色號]]</f>
        <v>#VALUE!</v>
      </c>
      <c r="Q1076" s="174" t="str">
        <f ca="1">IF(VLOOKUP(F1076,料單!$C:$P,14,FALSE)="","",VLOOKUP(F1076,料單!$C:$P,14,FALSE))</f>
        <v/>
      </c>
      <c r="R1076" s="174" t="str">
        <f ca="1">IF(VLOOKUP(F1076,料單!$C:$Q,15,FALSE)="","",VLOOKUP(F1076,料單!$C:$Q,15,FALSE))</f>
        <v/>
      </c>
      <c r="S1076" s="174" t="str">
        <f ca="1">IF(VLOOKUP(F1076,料單!$C:$R,16,FALSE)="","",VLOOKUP(F1076,料單!$C:$R,16,FALSE))</f>
        <v/>
      </c>
      <c r="T1076" s="174" t="str">
        <f ca="1">IF(VLOOKUP(F1076,料單!$C:$S,17,FALSE)="","",VLOOKUP(F1076,料單!$C:$S,17,FALSE))</f>
        <v/>
      </c>
      <c r="U1076" s="174" t="str">
        <f ca="1">_xlfn.IFNA(VLOOKUP(VLOOKUP(F1076,料單!C:T,18,FALSE),資料庫!AM:AN,2,FALSE),"A")</f>
        <v>A</v>
      </c>
      <c r="V1076" s="174" t="str">
        <f ca="1">IF(VLOOKUP(F1076,料單!C:U,19,FALSE)="","",VLOOKUP(F1076,料單!C:U,19,FALSE))</f>
        <v/>
      </c>
      <c r="W1076" s="361" t="str">
        <f t="shared" ca="1" si="81"/>
        <v/>
      </c>
      <c r="X1076" s="361" t="str">
        <f t="shared" ca="1" si="82"/>
        <v/>
      </c>
      <c r="Y1076" s="361" t="str">
        <f t="shared" ca="1" si="83"/>
        <v/>
      </c>
      <c r="Z1076" s="361" t="str">
        <f t="shared" ca="1" si="84"/>
        <v/>
      </c>
      <c r="AA1076" s="483">
        <f>料單!$K$3</f>
        <v>0</v>
      </c>
      <c r="AB1076" s="483" t="str">
        <f>料單!$L$3</f>
        <v>拉、KD</v>
      </c>
    </row>
    <row r="1077" spans="1:28" x14ac:dyDescent="0.25">
      <c r="A1077" s="174">
        <f t="shared" si="80"/>
        <v>1076</v>
      </c>
      <c r="B1077" s="174" t="str">
        <f ca="1">料單!$C$1</f>
        <v>2026101401</v>
      </c>
      <c r="C1077" s="174">
        <f>料單!$C$2</f>
        <v>0</v>
      </c>
      <c r="D1077" s="6">
        <f>板材才數分析.!B1077</f>
        <v>36</v>
      </c>
      <c r="E1077" s="6">
        <f>板材才數分析.!C1077</f>
        <v>0</v>
      </c>
      <c r="F1077" s="6">
        <f>板材才數分析.!D1077</f>
        <v>36026</v>
      </c>
      <c r="G1077" s="6">
        <f ca="1">板材才數分析.!E1077</f>
        <v>0</v>
      </c>
      <c r="H1077" s="6">
        <f ca="1">板材才數分析.!F1077</f>
        <v>0</v>
      </c>
      <c r="I1077" s="6" t="str">
        <f ca="1">板材才數分析.!G1077</f>
        <v/>
      </c>
      <c r="J1077" s="6">
        <f ca="1">板材才數分析.!H1077</f>
        <v>0</v>
      </c>
      <c r="K1077" s="6" t="str">
        <f ca="1">板材才數分析.!I1077</f>
        <v/>
      </c>
      <c r="L1077" s="6">
        <f ca="1">板材才數分析.!J1077</f>
        <v>0</v>
      </c>
      <c r="M1077" s="6">
        <f ca="1">板材才數分析.!K1077</f>
        <v>0</v>
      </c>
      <c r="N1077" s="6" t="str">
        <f ca="1">板材才數分析.!L1077</f>
        <v/>
      </c>
      <c r="O1077" s="6">
        <f ca="1">板材才數分析.!M1077</f>
        <v>0</v>
      </c>
      <c r="P1077" t="e">
        <f>表格15[[#This Row],[封邊色號]]</f>
        <v>#VALUE!</v>
      </c>
      <c r="Q1077" s="174" t="str">
        <f ca="1">IF(VLOOKUP(F1077,料單!$C:$P,14,FALSE)="","",VLOOKUP(F1077,料單!$C:$P,14,FALSE))</f>
        <v/>
      </c>
      <c r="R1077" s="174" t="str">
        <f ca="1">IF(VLOOKUP(F1077,料單!$C:$Q,15,FALSE)="","",VLOOKUP(F1077,料單!$C:$Q,15,FALSE))</f>
        <v/>
      </c>
      <c r="S1077" s="174" t="str">
        <f ca="1">IF(VLOOKUP(F1077,料單!$C:$R,16,FALSE)="","",VLOOKUP(F1077,料單!$C:$R,16,FALSE))</f>
        <v/>
      </c>
      <c r="T1077" s="174" t="str">
        <f ca="1">IF(VLOOKUP(F1077,料單!$C:$S,17,FALSE)="","",VLOOKUP(F1077,料單!$C:$S,17,FALSE))</f>
        <v/>
      </c>
      <c r="U1077" s="174" t="str">
        <f ca="1">_xlfn.IFNA(VLOOKUP(VLOOKUP(F1077,料單!C:T,18,FALSE),資料庫!AM:AN,2,FALSE),"A")</f>
        <v>A</v>
      </c>
      <c r="V1077" s="174" t="str">
        <f ca="1">IF(VLOOKUP(F1077,料單!C:U,19,FALSE)="","",VLOOKUP(F1077,料單!C:U,19,FALSE))</f>
        <v/>
      </c>
      <c r="W1077" s="361" t="str">
        <f t="shared" ca="1" si="81"/>
        <v/>
      </c>
      <c r="X1077" s="361" t="str">
        <f t="shared" ca="1" si="82"/>
        <v/>
      </c>
      <c r="Y1077" s="361" t="str">
        <f t="shared" ca="1" si="83"/>
        <v/>
      </c>
      <c r="Z1077" s="361" t="str">
        <f t="shared" ca="1" si="84"/>
        <v/>
      </c>
      <c r="AA1077" s="483">
        <f>料單!$K$3</f>
        <v>0</v>
      </c>
      <c r="AB1077" s="483" t="str">
        <f>料單!$L$3</f>
        <v>拉、KD</v>
      </c>
    </row>
    <row r="1078" spans="1:28" x14ac:dyDescent="0.25">
      <c r="A1078" s="174">
        <f t="shared" si="80"/>
        <v>1077</v>
      </c>
      <c r="B1078" s="174" t="str">
        <f ca="1">料單!$C$1</f>
        <v>2026101401</v>
      </c>
      <c r="C1078" s="174">
        <f>料單!$C$2</f>
        <v>0</v>
      </c>
      <c r="D1078" s="6">
        <f>板材才數分析.!B1078</f>
        <v>36</v>
      </c>
      <c r="E1078" s="6">
        <f>板材才數分析.!C1078</f>
        <v>0</v>
      </c>
      <c r="F1078" s="6">
        <f>板材才數分析.!D1078</f>
        <v>36027</v>
      </c>
      <c r="G1078" s="6">
        <f ca="1">板材才數分析.!E1078</f>
        <v>0</v>
      </c>
      <c r="H1078" s="6">
        <f ca="1">板材才數分析.!F1078</f>
        <v>0</v>
      </c>
      <c r="I1078" s="6" t="str">
        <f ca="1">板材才數分析.!G1078</f>
        <v/>
      </c>
      <c r="J1078" s="6">
        <f ca="1">板材才數分析.!H1078</f>
        <v>0</v>
      </c>
      <c r="K1078" s="6" t="str">
        <f ca="1">板材才數分析.!I1078</f>
        <v/>
      </c>
      <c r="L1078" s="6">
        <f ca="1">板材才數分析.!J1078</f>
        <v>0</v>
      </c>
      <c r="M1078" s="6">
        <f ca="1">板材才數分析.!K1078</f>
        <v>0</v>
      </c>
      <c r="N1078" s="6" t="str">
        <f ca="1">板材才數分析.!L1078</f>
        <v/>
      </c>
      <c r="O1078" s="6">
        <f ca="1">板材才數分析.!M1078</f>
        <v>0</v>
      </c>
      <c r="P1078" t="e">
        <f>表格15[[#This Row],[封邊色號]]</f>
        <v>#VALUE!</v>
      </c>
      <c r="Q1078" s="174" t="str">
        <f ca="1">IF(VLOOKUP(F1078,料單!$C:$P,14,FALSE)="","",VLOOKUP(F1078,料單!$C:$P,14,FALSE))</f>
        <v/>
      </c>
      <c r="R1078" s="174" t="str">
        <f ca="1">IF(VLOOKUP(F1078,料單!$C:$Q,15,FALSE)="","",VLOOKUP(F1078,料單!$C:$Q,15,FALSE))</f>
        <v/>
      </c>
      <c r="S1078" s="174" t="str">
        <f ca="1">IF(VLOOKUP(F1078,料單!$C:$R,16,FALSE)="","",VLOOKUP(F1078,料單!$C:$R,16,FALSE))</f>
        <v/>
      </c>
      <c r="T1078" s="174" t="str">
        <f ca="1">IF(VLOOKUP(F1078,料單!$C:$S,17,FALSE)="","",VLOOKUP(F1078,料單!$C:$S,17,FALSE))</f>
        <v/>
      </c>
      <c r="U1078" s="174" t="str">
        <f ca="1">_xlfn.IFNA(VLOOKUP(VLOOKUP(F1078,料單!C:T,18,FALSE),資料庫!AM:AN,2,FALSE),"A")</f>
        <v>A</v>
      </c>
      <c r="V1078" s="174" t="str">
        <f ca="1">IF(VLOOKUP(F1078,料單!C:U,19,FALSE)="","",VLOOKUP(F1078,料單!C:U,19,FALSE))</f>
        <v/>
      </c>
      <c r="W1078" s="361" t="str">
        <f t="shared" ca="1" si="81"/>
        <v/>
      </c>
      <c r="X1078" s="361" t="str">
        <f t="shared" ca="1" si="82"/>
        <v/>
      </c>
      <c r="Y1078" s="361" t="str">
        <f t="shared" ca="1" si="83"/>
        <v/>
      </c>
      <c r="Z1078" s="361" t="str">
        <f t="shared" ca="1" si="84"/>
        <v/>
      </c>
      <c r="AA1078" s="483">
        <f>料單!$K$3</f>
        <v>0</v>
      </c>
      <c r="AB1078" s="483" t="str">
        <f>料單!$L$3</f>
        <v>拉、KD</v>
      </c>
    </row>
    <row r="1079" spans="1:28" x14ac:dyDescent="0.25">
      <c r="A1079" s="174">
        <f t="shared" si="80"/>
        <v>1078</v>
      </c>
      <c r="B1079" s="174" t="str">
        <f ca="1">料單!$C$1</f>
        <v>2026101401</v>
      </c>
      <c r="C1079" s="174">
        <f>料單!$C$2</f>
        <v>0</v>
      </c>
      <c r="D1079" s="6">
        <f>板材才數分析.!B1079</f>
        <v>36</v>
      </c>
      <c r="E1079" s="6">
        <f>板材才數分析.!C1079</f>
        <v>0</v>
      </c>
      <c r="F1079" s="6">
        <f>板材才數分析.!D1079</f>
        <v>36028</v>
      </c>
      <c r="G1079" s="6">
        <f ca="1">板材才數分析.!E1079</f>
        <v>0</v>
      </c>
      <c r="H1079" s="6">
        <f ca="1">板材才數分析.!F1079</f>
        <v>0</v>
      </c>
      <c r="I1079" s="6" t="str">
        <f ca="1">板材才數分析.!G1079</f>
        <v/>
      </c>
      <c r="J1079" s="6">
        <f ca="1">板材才數分析.!H1079</f>
        <v>0</v>
      </c>
      <c r="K1079" s="6" t="str">
        <f ca="1">板材才數分析.!I1079</f>
        <v/>
      </c>
      <c r="L1079" s="6">
        <f ca="1">板材才數分析.!J1079</f>
        <v>0</v>
      </c>
      <c r="M1079" s="6">
        <f ca="1">板材才數分析.!K1079</f>
        <v>0</v>
      </c>
      <c r="N1079" s="6" t="str">
        <f ca="1">板材才數分析.!L1079</f>
        <v/>
      </c>
      <c r="O1079" s="6">
        <f ca="1">板材才數分析.!M1079</f>
        <v>0</v>
      </c>
      <c r="P1079" t="e">
        <f>表格15[[#This Row],[封邊色號]]</f>
        <v>#VALUE!</v>
      </c>
      <c r="Q1079" s="174" t="str">
        <f ca="1">IF(VLOOKUP(F1079,料單!$C:$P,14,FALSE)="","",VLOOKUP(F1079,料單!$C:$P,14,FALSE))</f>
        <v/>
      </c>
      <c r="R1079" s="174" t="str">
        <f ca="1">IF(VLOOKUP(F1079,料單!$C:$Q,15,FALSE)="","",VLOOKUP(F1079,料單!$C:$Q,15,FALSE))</f>
        <v/>
      </c>
      <c r="S1079" s="174" t="str">
        <f ca="1">IF(VLOOKUP(F1079,料單!$C:$R,16,FALSE)="","",VLOOKUP(F1079,料單!$C:$R,16,FALSE))</f>
        <v/>
      </c>
      <c r="T1079" s="174" t="str">
        <f ca="1">IF(VLOOKUP(F1079,料單!$C:$S,17,FALSE)="","",VLOOKUP(F1079,料單!$C:$S,17,FALSE))</f>
        <v/>
      </c>
      <c r="U1079" s="174" t="str">
        <f ca="1">_xlfn.IFNA(VLOOKUP(VLOOKUP(F1079,料單!C:T,18,FALSE),資料庫!AM:AN,2,FALSE),"A")</f>
        <v>A</v>
      </c>
      <c r="V1079" s="174" t="str">
        <f ca="1">IF(VLOOKUP(F1079,料單!C:U,19,FALSE)="","",VLOOKUP(F1079,料單!C:U,19,FALSE))</f>
        <v/>
      </c>
      <c r="W1079" s="361" t="str">
        <f t="shared" ca="1" si="81"/>
        <v/>
      </c>
      <c r="X1079" s="361" t="str">
        <f t="shared" ca="1" si="82"/>
        <v/>
      </c>
      <c r="Y1079" s="361" t="str">
        <f t="shared" ca="1" si="83"/>
        <v/>
      </c>
      <c r="Z1079" s="361" t="str">
        <f t="shared" ca="1" si="84"/>
        <v/>
      </c>
      <c r="AA1079" s="483">
        <f>料單!$K$3</f>
        <v>0</v>
      </c>
      <c r="AB1079" s="483" t="str">
        <f>料單!$L$3</f>
        <v>拉、KD</v>
      </c>
    </row>
    <row r="1080" spans="1:28" x14ac:dyDescent="0.25">
      <c r="A1080" s="174">
        <f t="shared" si="80"/>
        <v>1079</v>
      </c>
      <c r="B1080" s="174" t="str">
        <f ca="1">料單!$C$1</f>
        <v>2026101401</v>
      </c>
      <c r="C1080" s="174">
        <f>料單!$C$2</f>
        <v>0</v>
      </c>
      <c r="D1080" s="6">
        <f>板材才數分析.!B1080</f>
        <v>36</v>
      </c>
      <c r="E1080" s="6">
        <f>板材才數分析.!C1080</f>
        <v>0</v>
      </c>
      <c r="F1080" s="6">
        <f>板材才數分析.!D1080</f>
        <v>36029</v>
      </c>
      <c r="G1080" s="6">
        <f ca="1">板材才數分析.!E1080</f>
        <v>0</v>
      </c>
      <c r="H1080" s="6">
        <f ca="1">板材才數分析.!F1080</f>
        <v>0</v>
      </c>
      <c r="I1080" s="6" t="str">
        <f ca="1">板材才數分析.!G1080</f>
        <v/>
      </c>
      <c r="J1080" s="6">
        <f ca="1">板材才數分析.!H1080</f>
        <v>0</v>
      </c>
      <c r="K1080" s="6" t="str">
        <f ca="1">板材才數分析.!I1080</f>
        <v/>
      </c>
      <c r="L1080" s="6">
        <f ca="1">板材才數分析.!J1080</f>
        <v>0</v>
      </c>
      <c r="M1080" s="6">
        <f ca="1">板材才數分析.!K1080</f>
        <v>0</v>
      </c>
      <c r="N1080" s="6" t="str">
        <f ca="1">板材才數分析.!L1080</f>
        <v/>
      </c>
      <c r="O1080" s="6">
        <f ca="1">板材才數分析.!M1080</f>
        <v>0</v>
      </c>
      <c r="P1080" t="e">
        <f>表格15[[#This Row],[封邊色號]]</f>
        <v>#VALUE!</v>
      </c>
      <c r="Q1080" s="174" t="str">
        <f ca="1">IF(VLOOKUP(F1080,料單!$C:$P,14,FALSE)="","",VLOOKUP(F1080,料單!$C:$P,14,FALSE))</f>
        <v/>
      </c>
      <c r="R1080" s="174" t="str">
        <f ca="1">IF(VLOOKUP(F1080,料單!$C:$Q,15,FALSE)="","",VLOOKUP(F1080,料單!$C:$Q,15,FALSE))</f>
        <v/>
      </c>
      <c r="S1080" s="174" t="str">
        <f ca="1">IF(VLOOKUP(F1080,料單!$C:$R,16,FALSE)="","",VLOOKUP(F1080,料單!$C:$R,16,FALSE))</f>
        <v/>
      </c>
      <c r="T1080" s="174" t="str">
        <f ca="1">IF(VLOOKUP(F1080,料單!$C:$S,17,FALSE)="","",VLOOKUP(F1080,料單!$C:$S,17,FALSE))</f>
        <v/>
      </c>
      <c r="U1080" s="174" t="str">
        <f ca="1">_xlfn.IFNA(VLOOKUP(VLOOKUP(F1080,料單!C:T,18,FALSE),資料庫!AM:AN,2,FALSE),"A")</f>
        <v>A</v>
      </c>
      <c r="V1080" s="174" t="str">
        <f ca="1">IF(VLOOKUP(F1080,料單!C:U,19,FALSE)="","",VLOOKUP(F1080,料單!C:U,19,FALSE))</f>
        <v/>
      </c>
      <c r="W1080" s="361" t="str">
        <f t="shared" ca="1" si="81"/>
        <v/>
      </c>
      <c r="X1080" s="361" t="str">
        <f t="shared" ca="1" si="82"/>
        <v/>
      </c>
      <c r="Y1080" s="361" t="str">
        <f t="shared" ca="1" si="83"/>
        <v/>
      </c>
      <c r="Z1080" s="361" t="str">
        <f t="shared" ca="1" si="84"/>
        <v/>
      </c>
      <c r="AA1080" s="483">
        <f>料單!$K$3</f>
        <v>0</v>
      </c>
      <c r="AB1080" s="483" t="str">
        <f>料單!$L$3</f>
        <v>拉、KD</v>
      </c>
    </row>
    <row r="1081" spans="1:28" s="242" customFormat="1" x14ac:dyDescent="0.25">
      <c r="A1081" s="174">
        <f t="shared" si="80"/>
        <v>1080</v>
      </c>
      <c r="B1081" s="241" t="str">
        <f ca="1">料單!$C$1</f>
        <v>2026101401</v>
      </c>
      <c r="C1081" s="241">
        <f>料單!$C$2</f>
        <v>0</v>
      </c>
      <c r="D1081" s="245">
        <f>板材才數分析.!B1081</f>
        <v>36</v>
      </c>
      <c r="E1081" s="245">
        <f>板材才數分析.!C1081</f>
        <v>0</v>
      </c>
      <c r="F1081" s="245">
        <f>板材才數分析.!D1081</f>
        <v>36030</v>
      </c>
      <c r="G1081" s="245">
        <f ca="1">板材才數分析.!E1081</f>
        <v>0</v>
      </c>
      <c r="H1081" s="245">
        <f ca="1">板材才數分析.!F1081</f>
        <v>0</v>
      </c>
      <c r="I1081" s="245" t="str">
        <f ca="1">板材才數分析.!G1081</f>
        <v/>
      </c>
      <c r="J1081" s="245">
        <f ca="1">板材才數分析.!H1081</f>
        <v>0</v>
      </c>
      <c r="K1081" s="245" t="str">
        <f ca="1">板材才數分析.!I1081</f>
        <v/>
      </c>
      <c r="L1081" s="245">
        <f ca="1">板材才數分析.!J1081</f>
        <v>0</v>
      </c>
      <c r="M1081" s="245">
        <f ca="1">板材才數分析.!K1081</f>
        <v>0</v>
      </c>
      <c r="N1081" s="245" t="str">
        <f ca="1">板材才數分析.!L1081</f>
        <v/>
      </c>
      <c r="O1081" s="245">
        <f ca="1">板材才數分析.!M1081</f>
        <v>0</v>
      </c>
      <c r="P1081" t="e">
        <f>表格15[[#This Row],[封邊色號]]</f>
        <v>#VALUE!</v>
      </c>
      <c r="Q1081" s="174" t="str">
        <f ca="1">IF(VLOOKUP(F1081,料單!$C:$P,14,FALSE)="","",VLOOKUP(F1081,料單!$C:$P,14,FALSE))</f>
        <v/>
      </c>
      <c r="R1081" s="174" t="str">
        <f ca="1">IF(VLOOKUP(F1081,料單!$C:$Q,15,FALSE)="","",VLOOKUP(F1081,料單!$C:$Q,15,FALSE))</f>
        <v/>
      </c>
      <c r="S1081" s="174" t="str">
        <f ca="1">IF(VLOOKUP(F1081,料單!$C:$R,16,FALSE)="","",VLOOKUP(F1081,料單!$C:$R,16,FALSE))</f>
        <v/>
      </c>
      <c r="T1081" s="174" t="str">
        <f ca="1">IF(VLOOKUP(F1081,料單!$C:$S,17,FALSE)="","",VLOOKUP(F1081,料單!$C:$S,17,FALSE))</f>
        <v/>
      </c>
      <c r="U1081" s="174" t="str">
        <f ca="1">_xlfn.IFNA(VLOOKUP(VLOOKUP(F1081,料單!C:T,18,FALSE),資料庫!AM:AN,2,FALSE),"A")</f>
        <v>A</v>
      </c>
      <c r="V1081" s="174" t="str">
        <f ca="1">IF(VLOOKUP(F1081,料單!C:U,19,FALSE)="","",VLOOKUP(F1081,料單!C:U,19,FALSE))</f>
        <v/>
      </c>
      <c r="W1081" s="375" t="str">
        <f t="shared" ca="1" si="81"/>
        <v/>
      </c>
      <c r="X1081" s="361" t="str">
        <f t="shared" ca="1" si="82"/>
        <v/>
      </c>
      <c r="Y1081" s="375" t="str">
        <f t="shared" ca="1" si="83"/>
        <v/>
      </c>
      <c r="Z1081" s="375" t="str">
        <f t="shared" ca="1" si="84"/>
        <v/>
      </c>
      <c r="AA1081" s="483">
        <f>料單!$K$3</f>
        <v>0</v>
      </c>
      <c r="AB1081" s="483" t="str">
        <f>料單!$L$3</f>
        <v>拉、KD</v>
      </c>
    </row>
    <row r="1082" spans="1:28" x14ac:dyDescent="0.25">
      <c r="A1082" s="174">
        <f t="shared" si="80"/>
        <v>1081</v>
      </c>
      <c r="B1082" s="174" t="str">
        <f ca="1">料單!$C$1</f>
        <v>2026101401</v>
      </c>
      <c r="C1082" s="174">
        <f>料單!$C$2</f>
        <v>0</v>
      </c>
      <c r="D1082" s="6">
        <f>板材才數分析.!B1082</f>
        <v>37</v>
      </c>
      <c r="E1082" s="6">
        <f>板材才數分析.!C1082</f>
        <v>0</v>
      </c>
      <c r="F1082" s="6">
        <f>板材才數分析.!D1082</f>
        <v>37001</v>
      </c>
      <c r="G1082" s="6" t="str">
        <f ca="1">板材才數分析.!E1082</f>
        <v>頂板</v>
      </c>
      <c r="H1082" s="6">
        <f ca="1">板材才數分析.!F1082</f>
        <v>0</v>
      </c>
      <c r="I1082" s="6" t="str">
        <f ca="1">板材才數分析.!G1082</f>
        <v>AA</v>
      </c>
      <c r="J1082" s="6">
        <f ca="1">板材才數分析.!H1082</f>
        <v>0</v>
      </c>
      <c r="K1082" s="6" t="str">
        <f ca="1">板材才數分析.!I1082</f>
        <v/>
      </c>
      <c r="L1082" s="6">
        <f ca="1">板材才數分析.!J1082</f>
        <v>0</v>
      </c>
      <c r="M1082" s="6">
        <f ca="1">板材才數分析.!K1082</f>
        <v>0</v>
      </c>
      <c r="N1082" s="6" t="str">
        <f ca="1">板材才數分析.!L1082</f>
        <v/>
      </c>
      <c r="O1082" s="6">
        <f ca="1">板材才數分析.!M1082</f>
        <v>0</v>
      </c>
      <c r="P1082" t="e">
        <f>表格15[[#This Row],[封邊色號]]</f>
        <v>#VALUE!</v>
      </c>
      <c r="Q1082" s="174" t="str">
        <f ca="1">IF(VLOOKUP(F1082,料單!$C:$P,14,FALSE)="","",VLOOKUP(F1082,料單!$C:$P,14,FALSE))</f>
        <v>背板溝</v>
      </c>
      <c r="R1082" s="174" t="str">
        <f ca="1">IF(VLOOKUP(F1082,料單!$C:$Q,15,FALSE)="","",VLOOKUP(F1082,料單!$C:$Q,15,FALSE))</f>
        <v>側</v>
      </c>
      <c r="S1082" s="174" t="str">
        <f ca="1">IF(VLOOKUP(F1082,料單!$C:$R,16,FALSE)="","",VLOOKUP(F1082,料單!$C:$R,16,FALSE))</f>
        <v/>
      </c>
      <c r="T1082" s="174" t="str">
        <f ca="1">IF(VLOOKUP(F1082,料單!$C:$S,17,FALSE)="","",VLOOKUP(F1082,料單!$C:$S,17,FALSE))</f>
        <v/>
      </c>
      <c r="U1082" s="174" t="str">
        <f ca="1">_xlfn.IFNA(VLOOKUP(VLOOKUP(F1082,料單!C:T,18,FALSE),資料庫!AM:AN,2,FALSE),"A")</f>
        <v>A</v>
      </c>
      <c r="V1082" s="174">
        <f ca="1">IF(VLOOKUP(F1082,料單!C:U,19,FALSE)="","",VLOOKUP(F1082,料單!C:U,19,FALSE))</f>
        <v>1</v>
      </c>
      <c r="W1082" s="361" t="str">
        <f t="shared" ca="1" si="81"/>
        <v>A</v>
      </c>
      <c r="X1082" s="361" t="str">
        <f t="shared" ca="1" si="82"/>
        <v>A</v>
      </c>
      <c r="Y1082" s="361" t="str">
        <f t="shared" ca="1" si="83"/>
        <v/>
      </c>
      <c r="Z1082" s="361" t="str">
        <f t="shared" ca="1" si="84"/>
        <v/>
      </c>
      <c r="AA1082" s="483">
        <f>料單!$K$3</f>
        <v>0</v>
      </c>
      <c r="AB1082" s="483" t="str">
        <f>料單!$L$3</f>
        <v>拉、KD</v>
      </c>
    </row>
    <row r="1083" spans="1:28" x14ac:dyDescent="0.25">
      <c r="A1083" s="174">
        <f t="shared" si="80"/>
        <v>1082</v>
      </c>
      <c r="B1083" s="174" t="str">
        <f ca="1">料單!$C$1</f>
        <v>2026101401</v>
      </c>
      <c r="C1083" s="174">
        <f>料單!$C$2</f>
        <v>0</v>
      </c>
      <c r="D1083" s="6">
        <f>板材才數分析.!B1083</f>
        <v>37</v>
      </c>
      <c r="E1083" s="6">
        <f>板材才數分析.!C1083</f>
        <v>0</v>
      </c>
      <c r="F1083" s="6">
        <f>板材才數分析.!D1083</f>
        <v>37002</v>
      </c>
      <c r="G1083" s="6" t="str">
        <f ca="1">板材才數分析.!E1083</f>
        <v>底板</v>
      </c>
      <c r="H1083" s="6">
        <f ca="1">板材才數分析.!F1083</f>
        <v>0</v>
      </c>
      <c r="I1083" s="6" t="str">
        <f ca="1">板材才數分析.!G1083</f>
        <v>AA</v>
      </c>
      <c r="J1083" s="6">
        <f ca="1">板材才數分析.!H1083</f>
        <v>0</v>
      </c>
      <c r="K1083" s="6" t="str">
        <f ca="1">板材才數分析.!I1083</f>
        <v/>
      </c>
      <c r="L1083" s="6">
        <f ca="1">板材才數分析.!J1083</f>
        <v>0</v>
      </c>
      <c r="M1083" s="6">
        <f ca="1">板材才數分析.!K1083</f>
        <v>0</v>
      </c>
      <c r="N1083" s="6" t="str">
        <f ca="1">板材才數分析.!L1083</f>
        <v/>
      </c>
      <c r="O1083" s="6">
        <f ca="1">板材才數分析.!M1083</f>
        <v>0</v>
      </c>
      <c r="P1083" t="e">
        <f>表格15[[#This Row],[封邊色號]]</f>
        <v>#VALUE!</v>
      </c>
      <c r="Q1083" s="174" t="str">
        <f ca="1">IF(VLOOKUP(F1083,料單!$C:$P,14,FALSE)="","",VLOOKUP(F1083,料單!$C:$P,14,FALSE))</f>
        <v>背板溝</v>
      </c>
      <c r="R1083" s="174" t="str">
        <f ca="1">IF(VLOOKUP(F1083,料單!$C:$Q,15,FALSE)="","",VLOOKUP(F1083,料單!$C:$Q,15,FALSE))</f>
        <v>側</v>
      </c>
      <c r="S1083" s="174" t="str">
        <f ca="1">IF(VLOOKUP(F1083,料單!$C:$R,16,FALSE)="","",VLOOKUP(F1083,料單!$C:$R,16,FALSE))</f>
        <v/>
      </c>
      <c r="T1083" s="174" t="str">
        <f ca="1">IF(VLOOKUP(F1083,料單!$C:$S,17,FALSE)="","",VLOOKUP(F1083,料單!$C:$S,17,FALSE))</f>
        <v/>
      </c>
      <c r="U1083" s="174" t="str">
        <f ca="1">_xlfn.IFNA(VLOOKUP(VLOOKUP(F1083,料單!C:T,18,FALSE),資料庫!AM:AN,2,FALSE),"A")</f>
        <v>A</v>
      </c>
      <c r="V1083" s="174">
        <f ca="1">IF(VLOOKUP(F1083,料單!C:U,19,FALSE)="","",VLOOKUP(F1083,料單!C:U,19,FALSE))</f>
        <v>1</v>
      </c>
      <c r="W1083" s="361" t="str">
        <f t="shared" ca="1" si="81"/>
        <v>A</v>
      </c>
      <c r="X1083" s="361" t="str">
        <f t="shared" ca="1" si="82"/>
        <v>A</v>
      </c>
      <c r="Y1083" s="361" t="str">
        <f t="shared" ca="1" si="83"/>
        <v/>
      </c>
      <c r="Z1083" s="361" t="str">
        <f t="shared" ca="1" si="84"/>
        <v/>
      </c>
      <c r="AA1083" s="483">
        <f>料單!$K$3</f>
        <v>0</v>
      </c>
      <c r="AB1083" s="483" t="str">
        <f>料單!$L$3</f>
        <v>拉、KD</v>
      </c>
    </row>
    <row r="1084" spans="1:28" x14ac:dyDescent="0.25">
      <c r="A1084" s="174">
        <f t="shared" si="80"/>
        <v>1083</v>
      </c>
      <c r="B1084" s="174" t="str">
        <f ca="1">料單!$C$1</f>
        <v>2026101401</v>
      </c>
      <c r="C1084" s="174">
        <f>料單!$C$2</f>
        <v>0</v>
      </c>
      <c r="D1084" s="6">
        <f>板材才數分析.!B1084</f>
        <v>37</v>
      </c>
      <c r="E1084" s="6">
        <f>板材才數分析.!C1084</f>
        <v>0</v>
      </c>
      <c r="F1084" s="6">
        <f>板材才數分析.!D1084</f>
        <v>37003</v>
      </c>
      <c r="G1084" s="6" t="str">
        <f ca="1">板材才數分析.!E1084</f>
        <v>左側板</v>
      </c>
      <c r="H1084" s="6">
        <f ca="1">板材才數分析.!F1084</f>
        <v>0</v>
      </c>
      <c r="I1084" s="6" t="str">
        <f ca="1">板材才數分析.!G1084</f>
        <v>AA</v>
      </c>
      <c r="J1084" s="6">
        <f ca="1">板材才數分析.!H1084</f>
        <v>0</v>
      </c>
      <c r="K1084" s="6" t="str">
        <f ca="1">板材才數分析.!I1084</f>
        <v>AA</v>
      </c>
      <c r="L1084" s="6">
        <f ca="1">板材才數分析.!J1084</f>
        <v>0</v>
      </c>
      <c r="M1084" s="6">
        <f ca="1">板材才數分析.!K1084</f>
        <v>0</v>
      </c>
      <c r="N1084" s="6" t="str">
        <f ca="1">板材才數分析.!L1084</f>
        <v/>
      </c>
      <c r="O1084" s="6">
        <f ca="1">板材才數分析.!M1084</f>
        <v>0</v>
      </c>
      <c r="P1084" t="e">
        <f>表格15[[#This Row],[封邊色號]]</f>
        <v>#VALUE!</v>
      </c>
      <c r="Q1084" s="174" t="str">
        <f ca="1">IF(VLOOKUP(F1084,料單!$C:$P,14,FALSE)="","",VLOOKUP(F1084,料單!$C:$P,14,FALSE))</f>
        <v>背板溝</v>
      </c>
      <c r="R1084" s="174" t="str">
        <f ca="1">IF(VLOOKUP(F1084,料單!$C:$Q,15,FALSE)="","",VLOOKUP(F1084,料單!$C:$Q,15,FALSE))</f>
        <v>面</v>
      </c>
      <c r="S1084" s="174" t="str">
        <f ca="1">IF(VLOOKUP(F1084,料單!$C:$R,16,FALSE)="","",VLOOKUP(F1084,料單!$C:$R,16,FALSE))</f>
        <v>排</v>
      </c>
      <c r="T1084" s="174" t="str">
        <f ca="1">IF(VLOOKUP(F1084,料單!$C:$S,17,FALSE)="","",VLOOKUP(F1084,料單!$C:$S,17,FALSE))</f>
        <v/>
      </c>
      <c r="U1084" s="174" t="str">
        <f ca="1">_xlfn.IFNA(VLOOKUP(VLOOKUP(F1084,料單!C:T,18,FALSE),資料庫!AM:AN,2,FALSE),"A")</f>
        <v>A</v>
      </c>
      <c r="V1084" s="174">
        <f ca="1">IF(VLOOKUP(F1084,料單!C:U,19,FALSE)="","",VLOOKUP(F1084,料單!C:U,19,FALSE))</f>
        <v>1</v>
      </c>
      <c r="W1084" s="361" t="str">
        <f t="shared" ca="1" si="81"/>
        <v>A</v>
      </c>
      <c r="X1084" s="361" t="str">
        <f t="shared" ca="1" si="82"/>
        <v>A</v>
      </c>
      <c r="Y1084" s="361" t="str">
        <f t="shared" ca="1" si="83"/>
        <v>A</v>
      </c>
      <c r="Z1084" s="361" t="str">
        <f t="shared" ca="1" si="84"/>
        <v>A</v>
      </c>
      <c r="AA1084" s="483">
        <f>料單!$K$3</f>
        <v>0</v>
      </c>
      <c r="AB1084" s="483" t="str">
        <f>料單!$L$3</f>
        <v>拉、KD</v>
      </c>
    </row>
    <row r="1085" spans="1:28" x14ac:dyDescent="0.25">
      <c r="A1085" s="174">
        <f t="shared" si="80"/>
        <v>1084</v>
      </c>
      <c r="B1085" s="174" t="str">
        <f ca="1">料單!$C$1</f>
        <v>2026101401</v>
      </c>
      <c r="C1085" s="174">
        <f>料單!$C$2</f>
        <v>0</v>
      </c>
      <c r="D1085" s="6">
        <f>板材才數分析.!B1085</f>
        <v>37</v>
      </c>
      <c r="E1085" s="6">
        <f>板材才數分析.!C1085</f>
        <v>0</v>
      </c>
      <c r="F1085" s="6">
        <f>板材才數分析.!D1085</f>
        <v>37004</v>
      </c>
      <c r="G1085" s="6" t="str">
        <f ca="1">板材才數分析.!E1085</f>
        <v>右側板</v>
      </c>
      <c r="H1085" s="6">
        <f ca="1">板材才數分析.!F1085</f>
        <v>0</v>
      </c>
      <c r="I1085" s="6" t="str">
        <f ca="1">板材才數分析.!G1085</f>
        <v>AA</v>
      </c>
      <c r="J1085" s="6">
        <f ca="1">板材才數分析.!H1085</f>
        <v>0</v>
      </c>
      <c r="K1085" s="6" t="str">
        <f ca="1">板材才數分析.!I1085</f>
        <v>AA</v>
      </c>
      <c r="L1085" s="6">
        <f ca="1">板材才數分析.!J1085</f>
        <v>0</v>
      </c>
      <c r="M1085" s="6">
        <f ca="1">板材才數分析.!K1085</f>
        <v>0</v>
      </c>
      <c r="N1085" s="6" t="str">
        <f ca="1">板材才數分析.!L1085</f>
        <v/>
      </c>
      <c r="O1085" s="6">
        <f ca="1">板材才數分析.!M1085</f>
        <v>0</v>
      </c>
      <c r="P1085" t="e">
        <f>表格15[[#This Row],[封邊色號]]</f>
        <v>#VALUE!</v>
      </c>
      <c r="Q1085" s="174" t="str">
        <f ca="1">IF(VLOOKUP(F1085,料單!$C:$P,14,FALSE)="","",VLOOKUP(F1085,料單!$C:$P,14,FALSE))</f>
        <v>背板溝</v>
      </c>
      <c r="R1085" s="174" t="str">
        <f ca="1">IF(VLOOKUP(F1085,料單!$C:$Q,15,FALSE)="","",VLOOKUP(F1085,料單!$C:$Q,15,FALSE))</f>
        <v>面</v>
      </c>
      <c r="S1085" s="174" t="str">
        <f ca="1">IF(VLOOKUP(F1085,料單!$C:$R,16,FALSE)="","",VLOOKUP(F1085,料單!$C:$R,16,FALSE))</f>
        <v>排</v>
      </c>
      <c r="T1085" s="174" t="str">
        <f ca="1">IF(VLOOKUP(F1085,料單!$C:$S,17,FALSE)="","",VLOOKUP(F1085,料單!$C:$S,17,FALSE))</f>
        <v/>
      </c>
      <c r="U1085" s="174" t="str">
        <f ca="1">_xlfn.IFNA(VLOOKUP(VLOOKUP(F1085,料單!C:T,18,FALSE),資料庫!AM:AN,2,FALSE),"A")</f>
        <v>A</v>
      </c>
      <c r="V1085" s="174">
        <f ca="1">IF(VLOOKUP(F1085,料單!C:U,19,FALSE)="","",VLOOKUP(F1085,料單!C:U,19,FALSE))</f>
        <v>1</v>
      </c>
      <c r="W1085" s="361" t="str">
        <f t="shared" ca="1" si="81"/>
        <v>A</v>
      </c>
      <c r="X1085" s="361" t="str">
        <f t="shared" ca="1" si="82"/>
        <v>A</v>
      </c>
      <c r="Y1085" s="361" t="str">
        <f t="shared" ca="1" si="83"/>
        <v>A</v>
      </c>
      <c r="Z1085" s="361" t="str">
        <f t="shared" ca="1" si="84"/>
        <v>A</v>
      </c>
      <c r="AA1085" s="483">
        <f>料單!$K$3</f>
        <v>0</v>
      </c>
      <c r="AB1085" s="483" t="str">
        <f>料單!$L$3</f>
        <v>拉、KD</v>
      </c>
    </row>
    <row r="1086" spans="1:28" x14ac:dyDescent="0.25">
      <c r="A1086" s="174">
        <f t="shared" si="80"/>
        <v>1085</v>
      </c>
      <c r="B1086" s="174" t="str">
        <f ca="1">料單!$C$1</f>
        <v>2026101401</v>
      </c>
      <c r="C1086" s="174">
        <f>料單!$C$2</f>
        <v>0</v>
      </c>
      <c r="D1086" s="6">
        <f>板材才數分析.!B1086</f>
        <v>37</v>
      </c>
      <c r="E1086" s="6">
        <f>板材才數分析.!C1086</f>
        <v>0</v>
      </c>
      <c r="F1086" s="6">
        <f>板材才數分析.!D1086</f>
        <v>37005</v>
      </c>
      <c r="G1086" s="6" t="str">
        <f ca="1">板材才數分析.!E1086</f>
        <v>背板</v>
      </c>
      <c r="H1086" s="6">
        <f ca="1">板材才數分析.!F1086</f>
        <v>0</v>
      </c>
      <c r="I1086" s="6" t="str">
        <f ca="1">板材才數分析.!G1086</f>
        <v/>
      </c>
      <c r="J1086" s="6">
        <f ca="1">板材才數分析.!H1086</f>
        <v>0</v>
      </c>
      <c r="K1086" s="6" t="str">
        <f ca="1">板材才數分析.!I1086</f>
        <v/>
      </c>
      <c r="L1086" s="6">
        <f ca="1">板材才數分析.!J1086</f>
        <v>0</v>
      </c>
      <c r="M1086" s="6">
        <f ca="1">板材才數分析.!K1086</f>
        <v>0</v>
      </c>
      <c r="N1086" s="6" t="str">
        <f ca="1">板材才數分析.!L1086</f>
        <v/>
      </c>
      <c r="O1086" s="6">
        <f ca="1">板材才數分析.!M1086</f>
        <v>0</v>
      </c>
      <c r="P1086" t="e">
        <f>表格15[[#This Row],[封邊色號]]</f>
        <v>#VALUE!</v>
      </c>
      <c r="Q1086" s="174" t="str">
        <f ca="1">IF(VLOOKUP(F1086,料單!$C:$P,14,FALSE)="","",VLOOKUP(F1086,料單!$C:$P,14,FALSE))</f>
        <v/>
      </c>
      <c r="R1086" s="174" t="str">
        <f ca="1">IF(VLOOKUP(F1086,料單!$C:$Q,15,FALSE)="","",VLOOKUP(F1086,料單!$C:$Q,15,FALSE))</f>
        <v/>
      </c>
      <c r="S1086" s="174" t="str">
        <f ca="1">IF(VLOOKUP(F1086,料單!$C:$R,16,FALSE)="","",VLOOKUP(F1086,料單!$C:$R,16,FALSE))</f>
        <v/>
      </c>
      <c r="T1086" s="174" t="str">
        <f ca="1">IF(VLOOKUP(F1086,料單!$C:$S,17,FALSE)="","",VLOOKUP(F1086,料單!$C:$S,17,FALSE))</f>
        <v/>
      </c>
      <c r="U1086" s="174" t="str">
        <f ca="1">_xlfn.IFNA(VLOOKUP(VLOOKUP(F1086,料單!C:T,18,FALSE),資料庫!AM:AN,2,FALSE),"A")</f>
        <v>A</v>
      </c>
      <c r="V1086" s="174">
        <f ca="1">IF(VLOOKUP(F1086,料單!C:U,19,FALSE)="","",VLOOKUP(F1086,料單!C:U,19,FALSE))</f>
        <v>1</v>
      </c>
      <c r="W1086" s="361" t="str">
        <f t="shared" ca="1" si="81"/>
        <v/>
      </c>
      <c r="X1086" s="361" t="str">
        <f t="shared" ca="1" si="82"/>
        <v/>
      </c>
      <c r="Y1086" s="361" t="str">
        <f t="shared" ca="1" si="83"/>
        <v/>
      </c>
      <c r="Z1086" s="361" t="str">
        <f t="shared" ca="1" si="84"/>
        <v/>
      </c>
      <c r="AA1086" s="483">
        <f>料單!$K$3</f>
        <v>0</v>
      </c>
      <c r="AB1086" s="483" t="str">
        <f>料單!$L$3</f>
        <v>拉、KD</v>
      </c>
    </row>
    <row r="1087" spans="1:28" x14ac:dyDescent="0.25">
      <c r="A1087" s="174">
        <f t="shared" si="80"/>
        <v>1086</v>
      </c>
      <c r="B1087" s="174" t="str">
        <f ca="1">料單!$C$1</f>
        <v>2026101401</v>
      </c>
      <c r="C1087" s="174">
        <f>料單!$C$2</f>
        <v>0</v>
      </c>
      <c r="D1087" s="6">
        <f>板材才數分析.!B1087</f>
        <v>37</v>
      </c>
      <c r="E1087" s="6">
        <f>板材才數分析.!C1087</f>
        <v>0</v>
      </c>
      <c r="F1087" s="6">
        <f>板材才數分析.!D1087</f>
        <v>37006</v>
      </c>
      <c r="G1087" s="6" t="str">
        <f ca="1">板材才數分析.!E1087</f>
        <v>背拉桿</v>
      </c>
      <c r="H1087" s="6">
        <f ca="1">板材才數分析.!F1087</f>
        <v>0</v>
      </c>
      <c r="I1087" s="6" t="str">
        <f ca="1">板材才數分析.!G1087</f>
        <v>AA</v>
      </c>
      <c r="J1087" s="6">
        <f ca="1">板材才數分析.!H1087</f>
        <v>0</v>
      </c>
      <c r="K1087" s="6" t="str">
        <f ca="1">板材才數分析.!I1087</f>
        <v/>
      </c>
      <c r="L1087" s="6">
        <f ca="1">板材才數分析.!J1087</f>
        <v>0</v>
      </c>
      <c r="M1087" s="6">
        <f ca="1">板材才數分析.!K1087</f>
        <v>0</v>
      </c>
      <c r="N1087" s="6" t="str">
        <f ca="1">板材才數分析.!L1087</f>
        <v/>
      </c>
      <c r="O1087" s="6">
        <f ca="1">板材才數分析.!M1087</f>
        <v>0</v>
      </c>
      <c r="P1087" t="e">
        <f>表格15[[#This Row],[封邊色號]]</f>
        <v>#VALUE!</v>
      </c>
      <c r="Q1087" s="174" t="str">
        <f ca="1">IF(VLOOKUP(F1087,料單!$C:$P,14,FALSE)="","",VLOOKUP(F1087,料單!$C:$P,14,FALSE))</f>
        <v/>
      </c>
      <c r="R1087" s="174" t="str">
        <f ca="1">IF(VLOOKUP(F1087,料單!$C:$Q,15,FALSE)="","",VLOOKUP(F1087,料單!$C:$Q,15,FALSE))</f>
        <v>側</v>
      </c>
      <c r="S1087" s="174" t="str">
        <f ca="1">IF(VLOOKUP(F1087,料單!$C:$R,16,FALSE)="","",VLOOKUP(F1087,料單!$C:$R,16,FALSE))</f>
        <v/>
      </c>
      <c r="T1087" s="174" t="str">
        <f ca="1">IF(VLOOKUP(F1087,料單!$C:$S,17,FALSE)="","",VLOOKUP(F1087,料單!$C:$S,17,FALSE))</f>
        <v/>
      </c>
      <c r="U1087" s="174" t="str">
        <f ca="1">_xlfn.IFNA(VLOOKUP(VLOOKUP(F1087,料單!C:T,18,FALSE),資料庫!AM:AN,2,FALSE),"A")</f>
        <v>A</v>
      </c>
      <c r="V1087" s="174">
        <f ca="1">IF(VLOOKUP(F1087,料單!C:U,19,FALSE)="","",VLOOKUP(F1087,料單!C:U,19,FALSE))</f>
        <v>1</v>
      </c>
      <c r="W1087" s="361" t="str">
        <f t="shared" ca="1" si="81"/>
        <v>A</v>
      </c>
      <c r="X1087" s="361" t="str">
        <f t="shared" ca="1" si="82"/>
        <v>A</v>
      </c>
      <c r="Y1087" s="361" t="str">
        <f t="shared" ca="1" si="83"/>
        <v/>
      </c>
      <c r="Z1087" s="361" t="str">
        <f t="shared" ca="1" si="84"/>
        <v/>
      </c>
      <c r="AA1087" s="483">
        <f>料單!$K$3</f>
        <v>0</v>
      </c>
      <c r="AB1087" s="483" t="str">
        <f>料單!$L$3</f>
        <v>拉、KD</v>
      </c>
    </row>
    <row r="1088" spans="1:28" x14ac:dyDescent="0.25">
      <c r="A1088" s="174">
        <f t="shared" si="80"/>
        <v>1087</v>
      </c>
      <c r="B1088" s="174" t="str">
        <f ca="1">料單!$C$1</f>
        <v>2026101401</v>
      </c>
      <c r="C1088" s="174">
        <f>料單!$C$2</f>
        <v>0</v>
      </c>
      <c r="D1088" s="6">
        <f>板材才數分析.!B1088</f>
        <v>37</v>
      </c>
      <c r="E1088" s="6">
        <f>板材才數分析.!C1088</f>
        <v>0</v>
      </c>
      <c r="F1088" s="6">
        <f>板材才數分析.!D1088</f>
        <v>37007</v>
      </c>
      <c r="G1088" s="6">
        <f ca="1">板材才數分析.!E1088</f>
        <v>0</v>
      </c>
      <c r="H1088" s="6">
        <f ca="1">板材才數分析.!F1088</f>
        <v>0</v>
      </c>
      <c r="I1088" s="6" t="str">
        <f ca="1">板材才數分析.!G1088</f>
        <v/>
      </c>
      <c r="J1088" s="6">
        <f ca="1">板材才數分析.!H1088</f>
        <v>0</v>
      </c>
      <c r="K1088" s="6" t="str">
        <f ca="1">板材才數分析.!I1088</f>
        <v/>
      </c>
      <c r="L1088" s="6">
        <f ca="1">板材才數分析.!J1088</f>
        <v>0</v>
      </c>
      <c r="M1088" s="6">
        <f ca="1">板材才數分析.!K1088</f>
        <v>0</v>
      </c>
      <c r="N1088" s="6" t="str">
        <f ca="1">板材才數分析.!L1088</f>
        <v/>
      </c>
      <c r="O1088" s="6">
        <f ca="1">板材才數分析.!M1088</f>
        <v>0</v>
      </c>
      <c r="P1088" t="e">
        <f>表格15[[#This Row],[封邊色號]]</f>
        <v>#VALUE!</v>
      </c>
      <c r="Q1088" s="174" t="str">
        <f ca="1">IF(VLOOKUP(F1088,料單!$C:$P,14,FALSE)="","",VLOOKUP(F1088,料單!$C:$P,14,FALSE))</f>
        <v/>
      </c>
      <c r="R1088" s="174" t="str">
        <f ca="1">IF(VLOOKUP(F1088,料單!$C:$Q,15,FALSE)="","",VLOOKUP(F1088,料單!$C:$Q,15,FALSE))</f>
        <v/>
      </c>
      <c r="S1088" s="174" t="str">
        <f ca="1">IF(VLOOKUP(F1088,料單!$C:$R,16,FALSE)="","",VLOOKUP(F1088,料單!$C:$R,16,FALSE))</f>
        <v/>
      </c>
      <c r="T1088" s="174" t="str">
        <f ca="1">IF(VLOOKUP(F1088,料單!$C:$S,17,FALSE)="","",VLOOKUP(F1088,料單!$C:$S,17,FALSE))</f>
        <v/>
      </c>
      <c r="U1088" s="174" t="str">
        <f ca="1">_xlfn.IFNA(VLOOKUP(VLOOKUP(F1088,料單!C:T,18,FALSE),資料庫!AM:AN,2,FALSE),"A")</f>
        <v>A</v>
      </c>
      <c r="V1088" s="174" t="str">
        <f ca="1">IF(VLOOKUP(F1088,料單!C:U,19,FALSE)="","",VLOOKUP(F1088,料單!C:U,19,FALSE))</f>
        <v/>
      </c>
      <c r="W1088" s="361" t="str">
        <f t="shared" ca="1" si="81"/>
        <v/>
      </c>
      <c r="X1088" s="361" t="str">
        <f t="shared" ca="1" si="82"/>
        <v/>
      </c>
      <c r="Y1088" s="361" t="str">
        <f t="shared" ca="1" si="83"/>
        <v/>
      </c>
      <c r="Z1088" s="361" t="str">
        <f t="shared" ca="1" si="84"/>
        <v/>
      </c>
      <c r="AA1088" s="483">
        <f>料單!$K$3</f>
        <v>0</v>
      </c>
      <c r="AB1088" s="483" t="str">
        <f>料單!$L$3</f>
        <v>拉、KD</v>
      </c>
    </row>
    <row r="1089" spans="1:28" x14ac:dyDescent="0.25">
      <c r="A1089" s="174">
        <f t="shared" si="80"/>
        <v>1088</v>
      </c>
      <c r="B1089" s="174" t="str">
        <f ca="1">料單!$C$1</f>
        <v>2026101401</v>
      </c>
      <c r="C1089" s="174">
        <f>料單!$C$2</f>
        <v>0</v>
      </c>
      <c r="D1089" s="6">
        <f>板材才數分析.!B1089</f>
        <v>37</v>
      </c>
      <c r="E1089" s="6">
        <f>板材才數分析.!C1089</f>
        <v>0</v>
      </c>
      <c r="F1089" s="6">
        <f>板材才數分析.!D1089</f>
        <v>37008</v>
      </c>
      <c r="G1089" s="6">
        <f ca="1">板材才數分析.!E1089</f>
        <v>0</v>
      </c>
      <c r="H1089" s="6">
        <f ca="1">板材才數分析.!F1089</f>
        <v>0</v>
      </c>
      <c r="I1089" s="6" t="str">
        <f ca="1">板材才數分析.!G1089</f>
        <v/>
      </c>
      <c r="J1089" s="6">
        <f ca="1">板材才數分析.!H1089</f>
        <v>0</v>
      </c>
      <c r="K1089" s="6" t="str">
        <f ca="1">板材才數分析.!I1089</f>
        <v/>
      </c>
      <c r="L1089" s="6">
        <f ca="1">板材才數分析.!J1089</f>
        <v>0</v>
      </c>
      <c r="M1089" s="6">
        <f ca="1">板材才數分析.!K1089</f>
        <v>0</v>
      </c>
      <c r="N1089" s="6" t="str">
        <f ca="1">板材才數分析.!L1089</f>
        <v/>
      </c>
      <c r="O1089" s="6">
        <f ca="1">板材才數分析.!M1089</f>
        <v>0</v>
      </c>
      <c r="P1089" t="e">
        <f>表格15[[#This Row],[封邊色號]]</f>
        <v>#VALUE!</v>
      </c>
      <c r="Q1089" s="174" t="str">
        <f ca="1">IF(VLOOKUP(F1089,料單!$C:$P,14,FALSE)="","",VLOOKUP(F1089,料單!$C:$P,14,FALSE))</f>
        <v/>
      </c>
      <c r="R1089" s="174" t="str">
        <f ca="1">IF(VLOOKUP(F1089,料單!$C:$Q,15,FALSE)="","",VLOOKUP(F1089,料單!$C:$Q,15,FALSE))</f>
        <v/>
      </c>
      <c r="S1089" s="174" t="str">
        <f ca="1">IF(VLOOKUP(F1089,料單!$C:$R,16,FALSE)="","",VLOOKUP(F1089,料單!$C:$R,16,FALSE))</f>
        <v/>
      </c>
      <c r="T1089" s="174" t="str">
        <f ca="1">IF(VLOOKUP(F1089,料單!$C:$S,17,FALSE)="","",VLOOKUP(F1089,料單!$C:$S,17,FALSE))</f>
        <v/>
      </c>
      <c r="U1089" s="174" t="str">
        <f ca="1">_xlfn.IFNA(VLOOKUP(VLOOKUP(F1089,料單!C:T,18,FALSE),資料庫!AM:AN,2,FALSE),"A")</f>
        <v>A</v>
      </c>
      <c r="V1089" s="174" t="str">
        <f ca="1">IF(VLOOKUP(F1089,料單!C:U,19,FALSE)="","",VLOOKUP(F1089,料單!C:U,19,FALSE))</f>
        <v/>
      </c>
      <c r="W1089" s="361" t="str">
        <f t="shared" ca="1" si="81"/>
        <v/>
      </c>
      <c r="X1089" s="361" t="str">
        <f t="shared" ca="1" si="82"/>
        <v/>
      </c>
      <c r="Y1089" s="361" t="str">
        <f t="shared" ca="1" si="83"/>
        <v/>
      </c>
      <c r="Z1089" s="361" t="str">
        <f t="shared" ca="1" si="84"/>
        <v/>
      </c>
      <c r="AA1089" s="483">
        <f>料單!$K$3</f>
        <v>0</v>
      </c>
      <c r="AB1089" s="483" t="str">
        <f>料單!$L$3</f>
        <v>拉、KD</v>
      </c>
    </row>
    <row r="1090" spans="1:28" x14ac:dyDescent="0.25">
      <c r="A1090" s="174">
        <f t="shared" si="80"/>
        <v>1089</v>
      </c>
      <c r="B1090" s="174" t="str">
        <f ca="1">料單!$C$1</f>
        <v>2026101401</v>
      </c>
      <c r="C1090" s="174">
        <f>料單!$C$2</f>
        <v>0</v>
      </c>
      <c r="D1090" s="6">
        <f>板材才數分析.!B1090</f>
        <v>37</v>
      </c>
      <c r="E1090" s="6">
        <f>板材才數分析.!C1090</f>
        <v>0</v>
      </c>
      <c r="F1090" s="6">
        <f>板材才數分析.!D1090</f>
        <v>37009</v>
      </c>
      <c r="G1090" s="6">
        <f ca="1">板材才數分析.!E1090</f>
        <v>0</v>
      </c>
      <c r="H1090" s="6">
        <f ca="1">板材才數分析.!F1090</f>
        <v>0</v>
      </c>
      <c r="I1090" s="6" t="str">
        <f ca="1">板材才數分析.!G1090</f>
        <v/>
      </c>
      <c r="J1090" s="6">
        <f ca="1">板材才數分析.!H1090</f>
        <v>0</v>
      </c>
      <c r="K1090" s="6" t="str">
        <f ca="1">板材才數分析.!I1090</f>
        <v/>
      </c>
      <c r="L1090" s="6">
        <f ca="1">板材才數分析.!J1090</f>
        <v>0</v>
      </c>
      <c r="M1090" s="6">
        <f ca="1">板材才數分析.!K1090</f>
        <v>0</v>
      </c>
      <c r="N1090" s="6" t="str">
        <f ca="1">板材才數分析.!L1090</f>
        <v/>
      </c>
      <c r="O1090" s="6">
        <f ca="1">板材才數分析.!M1090</f>
        <v>0</v>
      </c>
      <c r="P1090" t="e">
        <f>表格15[[#This Row],[封邊色號]]</f>
        <v>#VALUE!</v>
      </c>
      <c r="Q1090" s="174" t="str">
        <f ca="1">IF(VLOOKUP(F1090,料單!$C:$P,14,FALSE)="","",VLOOKUP(F1090,料單!$C:$P,14,FALSE))</f>
        <v/>
      </c>
      <c r="R1090" s="174" t="str">
        <f ca="1">IF(VLOOKUP(F1090,料單!$C:$Q,15,FALSE)="","",VLOOKUP(F1090,料單!$C:$Q,15,FALSE))</f>
        <v/>
      </c>
      <c r="S1090" s="174" t="str">
        <f ca="1">IF(VLOOKUP(F1090,料單!$C:$R,16,FALSE)="","",VLOOKUP(F1090,料單!$C:$R,16,FALSE))</f>
        <v/>
      </c>
      <c r="T1090" s="174" t="str">
        <f ca="1">IF(VLOOKUP(F1090,料單!$C:$S,17,FALSE)="","",VLOOKUP(F1090,料單!$C:$S,17,FALSE))</f>
        <v/>
      </c>
      <c r="U1090" s="174" t="str">
        <f ca="1">_xlfn.IFNA(VLOOKUP(VLOOKUP(F1090,料單!C:T,18,FALSE),資料庫!AM:AN,2,FALSE),"A")</f>
        <v>A</v>
      </c>
      <c r="V1090" s="174" t="str">
        <f ca="1">IF(VLOOKUP(F1090,料單!C:U,19,FALSE)="","",VLOOKUP(F1090,料單!C:U,19,FALSE))</f>
        <v/>
      </c>
      <c r="W1090" s="361" t="str">
        <f t="shared" ca="1" si="81"/>
        <v/>
      </c>
      <c r="X1090" s="361" t="str">
        <f t="shared" ca="1" si="82"/>
        <v/>
      </c>
      <c r="Y1090" s="361" t="str">
        <f t="shared" ca="1" si="83"/>
        <v/>
      </c>
      <c r="Z1090" s="361" t="str">
        <f t="shared" ca="1" si="84"/>
        <v/>
      </c>
      <c r="AA1090" s="483">
        <f>料單!$K$3</f>
        <v>0</v>
      </c>
      <c r="AB1090" s="483" t="str">
        <f>料單!$L$3</f>
        <v>拉、KD</v>
      </c>
    </row>
    <row r="1091" spans="1:28" x14ac:dyDescent="0.25">
      <c r="A1091" s="174">
        <f t="shared" ref="A1091:A1154" si="85">ROW(A1090)</f>
        <v>1090</v>
      </c>
      <c r="B1091" s="174" t="str">
        <f ca="1">料單!$C$1</f>
        <v>2026101401</v>
      </c>
      <c r="C1091" s="174">
        <f>料單!$C$2</f>
        <v>0</v>
      </c>
      <c r="D1091" s="6">
        <f>板材才數分析.!B1091</f>
        <v>37</v>
      </c>
      <c r="E1091" s="6">
        <f>板材才數分析.!C1091</f>
        <v>0</v>
      </c>
      <c r="F1091" s="6">
        <f>板材才數分析.!D1091</f>
        <v>37010</v>
      </c>
      <c r="G1091" s="6">
        <f ca="1">板材才數分析.!E1091</f>
        <v>0</v>
      </c>
      <c r="H1091" s="6">
        <f ca="1">板材才數分析.!F1091</f>
        <v>0</v>
      </c>
      <c r="I1091" s="6" t="str">
        <f ca="1">板材才數分析.!G1091</f>
        <v/>
      </c>
      <c r="J1091" s="6">
        <f ca="1">板材才數分析.!H1091</f>
        <v>0</v>
      </c>
      <c r="K1091" s="6" t="str">
        <f ca="1">板材才數分析.!I1091</f>
        <v/>
      </c>
      <c r="L1091" s="6">
        <f ca="1">板材才數分析.!J1091</f>
        <v>0</v>
      </c>
      <c r="M1091" s="6">
        <f ca="1">板材才數分析.!K1091</f>
        <v>0</v>
      </c>
      <c r="N1091" s="6" t="str">
        <f ca="1">板材才數分析.!L1091</f>
        <v/>
      </c>
      <c r="O1091" s="6">
        <f ca="1">板材才數分析.!M1091</f>
        <v>0</v>
      </c>
      <c r="P1091" t="e">
        <f>表格15[[#This Row],[封邊色號]]</f>
        <v>#VALUE!</v>
      </c>
      <c r="Q1091" s="174" t="str">
        <f ca="1">IF(VLOOKUP(F1091,料單!$C:$P,14,FALSE)="","",VLOOKUP(F1091,料單!$C:$P,14,FALSE))</f>
        <v/>
      </c>
      <c r="R1091" s="174" t="str">
        <f ca="1">IF(VLOOKUP(F1091,料單!$C:$Q,15,FALSE)="","",VLOOKUP(F1091,料單!$C:$Q,15,FALSE))</f>
        <v/>
      </c>
      <c r="S1091" s="174" t="str">
        <f ca="1">IF(VLOOKUP(F1091,料單!$C:$R,16,FALSE)="","",VLOOKUP(F1091,料單!$C:$R,16,FALSE))</f>
        <v/>
      </c>
      <c r="T1091" s="174" t="str">
        <f ca="1">IF(VLOOKUP(F1091,料單!$C:$S,17,FALSE)="","",VLOOKUP(F1091,料單!$C:$S,17,FALSE))</f>
        <v/>
      </c>
      <c r="U1091" s="174" t="str">
        <f ca="1">_xlfn.IFNA(VLOOKUP(VLOOKUP(F1091,料單!C:T,18,FALSE),資料庫!AM:AN,2,FALSE),"A")</f>
        <v>A</v>
      </c>
      <c r="V1091" s="174" t="str">
        <f ca="1">IF(VLOOKUP(F1091,料單!C:U,19,FALSE)="","",VLOOKUP(F1091,料單!C:U,19,FALSE))</f>
        <v/>
      </c>
      <c r="W1091" s="361" t="str">
        <f t="shared" ref="W1091:W1154" ca="1" si="86">IF(LEFT($I1091,1)="0","",LEFT($I1091,1))</f>
        <v/>
      </c>
      <c r="X1091" s="361" t="str">
        <f t="shared" ref="X1091:X1154" ca="1" si="87">IF(EXACT(I1091, "AA"), "A", IF(EXACT(I1091, "A"), "  ", ""))</f>
        <v/>
      </c>
      <c r="Y1091" s="361" t="str">
        <f t="shared" ref="Y1091:Y1154" ca="1" si="88">IF(LEFT($K1091,1)="0","",LEFT($K1091,1))</f>
        <v/>
      </c>
      <c r="Z1091" s="361" t="str">
        <f t="shared" ref="Z1091:Z1154" ca="1" si="89">IF(RIGHT($K1091,1)="0","",RIGHT($K1091,1))</f>
        <v/>
      </c>
      <c r="AA1091" s="483">
        <f>料單!$K$3</f>
        <v>0</v>
      </c>
      <c r="AB1091" s="483" t="str">
        <f>料單!$L$3</f>
        <v>拉、KD</v>
      </c>
    </row>
    <row r="1092" spans="1:28" x14ac:dyDescent="0.25">
      <c r="A1092" s="174">
        <f t="shared" si="85"/>
        <v>1091</v>
      </c>
      <c r="B1092" s="174" t="str">
        <f ca="1">料單!$C$1</f>
        <v>2026101401</v>
      </c>
      <c r="C1092" s="174">
        <f>料單!$C$2</f>
        <v>0</v>
      </c>
      <c r="D1092" s="6">
        <f>板材才數分析.!B1092</f>
        <v>37</v>
      </c>
      <c r="E1092" s="6">
        <f>板材才數分析.!C1092</f>
        <v>0</v>
      </c>
      <c r="F1092" s="6">
        <f>板材才數分析.!D1092</f>
        <v>37011</v>
      </c>
      <c r="G1092" s="6">
        <f ca="1">板材才數分析.!E1092</f>
        <v>0</v>
      </c>
      <c r="H1092" s="6">
        <f ca="1">板材才數分析.!F1092</f>
        <v>0</v>
      </c>
      <c r="I1092" s="6" t="str">
        <f ca="1">板材才數分析.!G1092</f>
        <v/>
      </c>
      <c r="J1092" s="6">
        <f ca="1">板材才數分析.!H1092</f>
        <v>0</v>
      </c>
      <c r="K1092" s="6" t="str">
        <f ca="1">板材才數分析.!I1092</f>
        <v/>
      </c>
      <c r="L1092" s="6">
        <f ca="1">板材才數分析.!J1092</f>
        <v>0</v>
      </c>
      <c r="M1092" s="6">
        <f ca="1">板材才數分析.!K1092</f>
        <v>0</v>
      </c>
      <c r="N1092" s="6">
        <f ca="1">板材才數分析.!L1092</f>
        <v>0</v>
      </c>
      <c r="O1092" s="6">
        <f ca="1">板材才數分析.!M1092</f>
        <v>0</v>
      </c>
      <c r="P1092" t="e">
        <f>表格15[[#This Row],[封邊色號]]</f>
        <v>#VALUE!</v>
      </c>
      <c r="Q1092" s="174" t="str">
        <f ca="1">IF(VLOOKUP(F1092,料單!$C:$P,14,FALSE)="","",VLOOKUP(F1092,料單!$C:$P,14,FALSE))</f>
        <v/>
      </c>
      <c r="R1092" s="174" t="str">
        <f ca="1">IF(VLOOKUP(F1092,料單!$C:$Q,15,FALSE)="","",VLOOKUP(F1092,料單!$C:$Q,15,FALSE))</f>
        <v/>
      </c>
      <c r="S1092" s="174" t="str">
        <f ca="1">IF(VLOOKUP(F1092,料單!$C:$R,16,FALSE)="","",VLOOKUP(F1092,料單!$C:$R,16,FALSE))</f>
        <v/>
      </c>
      <c r="T1092" s="174" t="str">
        <f ca="1">IF(VLOOKUP(F1092,料單!$C:$S,17,FALSE)="","",VLOOKUP(F1092,料單!$C:$S,17,FALSE))</f>
        <v/>
      </c>
      <c r="U1092" s="174" t="str">
        <f ca="1">_xlfn.IFNA(VLOOKUP(VLOOKUP(F1092,料單!C:T,18,FALSE),資料庫!AM:AN,2,FALSE),"A")</f>
        <v>A</v>
      </c>
      <c r="V1092" s="174" t="str">
        <f ca="1">IF(VLOOKUP(F1092,料單!C:U,19,FALSE)="","",VLOOKUP(F1092,料單!C:U,19,FALSE))</f>
        <v/>
      </c>
      <c r="W1092" s="361" t="str">
        <f t="shared" ca="1" si="86"/>
        <v/>
      </c>
      <c r="X1092" s="361" t="str">
        <f t="shared" ca="1" si="87"/>
        <v/>
      </c>
      <c r="Y1092" s="361" t="str">
        <f t="shared" ca="1" si="88"/>
        <v/>
      </c>
      <c r="Z1092" s="361" t="str">
        <f t="shared" ca="1" si="89"/>
        <v/>
      </c>
      <c r="AA1092" s="483">
        <f>料單!$K$3</f>
        <v>0</v>
      </c>
      <c r="AB1092" s="483" t="str">
        <f>料單!$L$3</f>
        <v>拉、KD</v>
      </c>
    </row>
    <row r="1093" spans="1:28" x14ac:dyDescent="0.25">
      <c r="A1093" s="174">
        <f t="shared" si="85"/>
        <v>1092</v>
      </c>
      <c r="B1093" s="174" t="str">
        <f ca="1">料單!$C$1</f>
        <v>2026101401</v>
      </c>
      <c r="C1093" s="174">
        <f>料單!$C$2</f>
        <v>0</v>
      </c>
      <c r="D1093" s="6">
        <f>板材才數分析.!B1093</f>
        <v>37</v>
      </c>
      <c r="E1093" s="6">
        <f>板材才數分析.!C1093</f>
        <v>0</v>
      </c>
      <c r="F1093" s="6">
        <f>板材才數分析.!D1093</f>
        <v>37012</v>
      </c>
      <c r="G1093" s="6" t="str">
        <f ca="1">板材才數分析.!E1093</f>
        <v>天地蓋頂板</v>
      </c>
      <c r="H1093" s="6">
        <f ca="1">板材才數分析.!F1093</f>
        <v>0</v>
      </c>
      <c r="I1093" s="6" t="str">
        <f ca="1">板材才數分析.!G1093</f>
        <v>AA</v>
      </c>
      <c r="J1093" s="6">
        <f ca="1">板材才數分析.!H1093</f>
        <v>0</v>
      </c>
      <c r="K1093" s="6" t="str">
        <f ca="1">板材才數分析.!I1093</f>
        <v>AA</v>
      </c>
      <c r="L1093" s="6">
        <f ca="1">板材才數分析.!J1093</f>
        <v>0</v>
      </c>
      <c r="M1093" s="6">
        <f ca="1">板材才數分析.!K1093</f>
        <v>0</v>
      </c>
      <c r="N1093" s="6">
        <f ca="1">板材才數分析.!L1093</f>
        <v>0</v>
      </c>
      <c r="O1093" s="6">
        <f ca="1">板材才數分析.!M1093</f>
        <v>0</v>
      </c>
      <c r="P1093" t="e">
        <f>表格15[[#This Row],[封邊色號]]</f>
        <v>#VALUE!</v>
      </c>
      <c r="Q1093" s="174" t="str">
        <f ca="1">IF(VLOOKUP(F1093,料單!$C:$P,14,FALSE)="","",VLOOKUP(F1093,料單!$C:$P,14,FALSE))</f>
        <v>背板溝</v>
      </c>
      <c r="R1093" s="174" t="str">
        <f ca="1">IF(VLOOKUP(F1093,料單!$C:$Q,15,FALSE)="","",VLOOKUP(F1093,料單!$C:$Q,15,FALSE))</f>
        <v>面</v>
      </c>
      <c r="S1093" s="174" t="str">
        <f ca="1">IF(VLOOKUP(F1093,料單!$C:$R,16,FALSE)="","",VLOOKUP(F1093,料單!$C:$R,16,FALSE))</f>
        <v/>
      </c>
      <c r="T1093" s="174" t="str">
        <f ca="1">IF(VLOOKUP(F1093,料單!$C:$S,17,FALSE)="","",VLOOKUP(F1093,料單!$C:$S,17,FALSE))</f>
        <v/>
      </c>
      <c r="U1093" s="174" t="str">
        <f ca="1">_xlfn.IFNA(VLOOKUP(VLOOKUP(F1093,料單!C:T,18,FALSE),資料庫!AM:AN,2,FALSE),"A")</f>
        <v>A</v>
      </c>
      <c r="V1093" s="174">
        <f ca="1">IF(VLOOKUP(F1093,料單!C:U,19,FALSE)="","",VLOOKUP(F1093,料單!C:U,19,FALSE))</f>
        <v>1</v>
      </c>
      <c r="W1093" s="361" t="str">
        <f t="shared" ca="1" si="86"/>
        <v>A</v>
      </c>
      <c r="X1093" s="361" t="str">
        <f t="shared" ca="1" si="87"/>
        <v>A</v>
      </c>
      <c r="Y1093" s="361" t="str">
        <f t="shared" ca="1" si="88"/>
        <v>A</v>
      </c>
      <c r="Z1093" s="361" t="str">
        <f t="shared" ca="1" si="89"/>
        <v>A</v>
      </c>
      <c r="AA1093" s="483">
        <f>料單!$K$3</f>
        <v>0</v>
      </c>
      <c r="AB1093" s="483" t="str">
        <f>料單!$L$3</f>
        <v>拉、KD</v>
      </c>
    </row>
    <row r="1094" spans="1:28" x14ac:dyDescent="0.25">
      <c r="A1094" s="174">
        <f t="shared" si="85"/>
        <v>1093</v>
      </c>
      <c r="B1094" s="174" t="str">
        <f ca="1">料單!$C$1</f>
        <v>2026101401</v>
      </c>
      <c r="C1094" s="174">
        <f>料單!$C$2</f>
        <v>0</v>
      </c>
      <c r="D1094" s="6">
        <f>板材才數分析.!B1094</f>
        <v>37</v>
      </c>
      <c r="E1094" s="6">
        <f>板材才數分析.!C1094</f>
        <v>0</v>
      </c>
      <c r="F1094" s="6">
        <f>板材才數分析.!D1094</f>
        <v>37013</v>
      </c>
      <c r="G1094" s="6" t="str">
        <f ca="1">板材才數分析.!E1094</f>
        <v>天地蓋底板</v>
      </c>
      <c r="H1094" s="6">
        <f ca="1">板材才數分析.!F1094</f>
        <v>0</v>
      </c>
      <c r="I1094" s="6" t="str">
        <f ca="1">板材才數分析.!G1094</f>
        <v>AA</v>
      </c>
      <c r="J1094" s="6">
        <f ca="1">板材才數分析.!H1094</f>
        <v>0</v>
      </c>
      <c r="K1094" s="6" t="str">
        <f ca="1">板材才數分析.!I1094</f>
        <v>AA</v>
      </c>
      <c r="L1094" s="6">
        <f ca="1">板材才數分析.!J1094</f>
        <v>0</v>
      </c>
      <c r="M1094" s="6">
        <f ca="1">板材才數分析.!K1094</f>
        <v>0</v>
      </c>
      <c r="N1094" s="6">
        <f ca="1">板材才數分析.!L1094</f>
        <v>0</v>
      </c>
      <c r="O1094" s="6">
        <f ca="1">板材才數分析.!M1094</f>
        <v>0</v>
      </c>
      <c r="P1094" t="e">
        <f>表格15[[#This Row],[封邊色號]]</f>
        <v>#VALUE!</v>
      </c>
      <c r="Q1094" s="174" t="str">
        <f ca="1">IF(VLOOKUP(F1094,料單!$C:$P,14,FALSE)="","",VLOOKUP(F1094,料單!$C:$P,14,FALSE))</f>
        <v>背板溝</v>
      </c>
      <c r="R1094" s="174" t="str">
        <f ca="1">IF(VLOOKUP(F1094,料單!$C:$Q,15,FALSE)="","",VLOOKUP(F1094,料單!$C:$Q,15,FALSE))</f>
        <v>面</v>
      </c>
      <c r="S1094" s="174" t="str">
        <f ca="1">IF(VLOOKUP(F1094,料單!$C:$R,16,FALSE)="","",VLOOKUP(F1094,料單!$C:$R,16,FALSE))</f>
        <v/>
      </c>
      <c r="T1094" s="174" t="str">
        <f ca="1">IF(VLOOKUP(F1094,料單!$C:$S,17,FALSE)="","",VLOOKUP(F1094,料單!$C:$S,17,FALSE))</f>
        <v/>
      </c>
      <c r="U1094" s="174" t="str">
        <f ca="1">_xlfn.IFNA(VLOOKUP(VLOOKUP(F1094,料單!C:T,18,FALSE),資料庫!AM:AN,2,FALSE),"A")</f>
        <v>A</v>
      </c>
      <c r="V1094" s="174">
        <f ca="1">IF(VLOOKUP(F1094,料單!C:U,19,FALSE)="","",VLOOKUP(F1094,料單!C:U,19,FALSE))</f>
        <v>1</v>
      </c>
      <c r="W1094" s="361" t="str">
        <f t="shared" ca="1" si="86"/>
        <v>A</v>
      </c>
      <c r="X1094" s="361" t="str">
        <f t="shared" ca="1" si="87"/>
        <v>A</v>
      </c>
      <c r="Y1094" s="361" t="str">
        <f t="shared" ca="1" si="88"/>
        <v>A</v>
      </c>
      <c r="Z1094" s="361" t="str">
        <f t="shared" ca="1" si="89"/>
        <v>A</v>
      </c>
      <c r="AA1094" s="483">
        <f>料單!$K$3</f>
        <v>0</v>
      </c>
      <c r="AB1094" s="483" t="str">
        <f>料單!$L$3</f>
        <v>拉、KD</v>
      </c>
    </row>
    <row r="1095" spans="1:28" x14ac:dyDescent="0.25">
      <c r="A1095" s="174">
        <f t="shared" si="85"/>
        <v>1094</v>
      </c>
      <c r="B1095" s="174" t="str">
        <f ca="1">料單!$C$1</f>
        <v>2026101401</v>
      </c>
      <c r="C1095" s="174">
        <f>料單!$C$2</f>
        <v>0</v>
      </c>
      <c r="D1095" s="6">
        <f>板材才數分析.!B1095</f>
        <v>37</v>
      </c>
      <c r="E1095" s="6">
        <f>板材才數分析.!C1095</f>
        <v>0</v>
      </c>
      <c r="F1095" s="6">
        <f>板材才數分析.!D1095</f>
        <v>37014</v>
      </c>
      <c r="G1095" s="6" t="str">
        <f ca="1">板材才數分析.!E1095</f>
        <v>天地蓋左側板</v>
      </c>
      <c r="H1095" s="6">
        <f ca="1">板材才數分析.!F1095</f>
        <v>0</v>
      </c>
      <c r="I1095" s="6" t="str">
        <f ca="1">板材才數分析.!G1095</f>
        <v>AA</v>
      </c>
      <c r="J1095" s="6">
        <f ca="1">板材才數分析.!H1095</f>
        <v>0</v>
      </c>
      <c r="K1095" s="6" t="str">
        <f ca="1">板材才數分析.!I1095</f>
        <v/>
      </c>
      <c r="L1095" s="6">
        <f ca="1">板材才數分析.!J1095</f>
        <v>0</v>
      </c>
      <c r="M1095" s="6">
        <f ca="1">板材才數分析.!K1095</f>
        <v>0</v>
      </c>
      <c r="N1095" s="6">
        <f ca="1">板材才數分析.!L1095</f>
        <v>0</v>
      </c>
      <c r="O1095" s="6">
        <f ca="1">板材才數分析.!M1095</f>
        <v>0</v>
      </c>
      <c r="P1095" t="e">
        <f>表格15[[#This Row],[封邊色號]]</f>
        <v>#VALUE!</v>
      </c>
      <c r="Q1095" s="174" t="str">
        <f ca="1">IF(VLOOKUP(F1095,料單!$C:$P,14,FALSE)="","",VLOOKUP(F1095,料單!$C:$P,14,FALSE))</f>
        <v>背板溝</v>
      </c>
      <c r="R1095" s="174" t="str">
        <f ca="1">IF(VLOOKUP(F1095,料單!$C:$Q,15,FALSE)="","",VLOOKUP(F1095,料單!$C:$Q,15,FALSE))</f>
        <v>側 面</v>
      </c>
      <c r="S1095" s="174" t="str">
        <f ca="1">IF(VLOOKUP(F1095,料單!$C:$R,16,FALSE)="","",VLOOKUP(F1095,料單!$C:$R,16,FALSE))</f>
        <v>排</v>
      </c>
      <c r="T1095" s="174" t="str">
        <f ca="1">IF(VLOOKUP(F1095,料單!$C:$S,17,FALSE)="","",VLOOKUP(F1095,料單!$C:$S,17,FALSE))</f>
        <v/>
      </c>
      <c r="U1095" s="174" t="str">
        <f ca="1">_xlfn.IFNA(VLOOKUP(VLOOKUP(F1095,料單!C:T,18,FALSE),資料庫!AM:AN,2,FALSE),"A")</f>
        <v>A</v>
      </c>
      <c r="V1095" s="174">
        <f ca="1">IF(VLOOKUP(F1095,料單!C:U,19,FALSE)="","",VLOOKUP(F1095,料單!C:U,19,FALSE))</f>
        <v>1</v>
      </c>
      <c r="W1095" s="361" t="str">
        <f t="shared" ca="1" si="86"/>
        <v>A</v>
      </c>
      <c r="X1095" s="361" t="str">
        <f t="shared" ca="1" si="87"/>
        <v>A</v>
      </c>
      <c r="Y1095" s="361" t="str">
        <f t="shared" ca="1" si="88"/>
        <v/>
      </c>
      <c r="Z1095" s="361" t="str">
        <f t="shared" ca="1" si="89"/>
        <v/>
      </c>
      <c r="AA1095" s="483">
        <f>料單!$K$3</f>
        <v>0</v>
      </c>
      <c r="AB1095" s="483" t="str">
        <f>料單!$L$3</f>
        <v>拉、KD</v>
      </c>
    </row>
    <row r="1096" spans="1:28" x14ac:dyDescent="0.25">
      <c r="A1096" s="174">
        <f t="shared" si="85"/>
        <v>1095</v>
      </c>
      <c r="B1096" s="174" t="str">
        <f ca="1">料單!$C$1</f>
        <v>2026101401</v>
      </c>
      <c r="C1096" s="174">
        <f>料單!$C$2</f>
        <v>0</v>
      </c>
      <c r="D1096" s="6">
        <f>板材才數分析.!B1096</f>
        <v>37</v>
      </c>
      <c r="E1096" s="6">
        <f>板材才數分析.!C1096</f>
        <v>0</v>
      </c>
      <c r="F1096" s="6">
        <f>板材才數分析.!D1096</f>
        <v>37015</v>
      </c>
      <c r="G1096" s="6" t="str">
        <f ca="1">板材才數分析.!E1096</f>
        <v>天地蓋右側板</v>
      </c>
      <c r="H1096" s="6">
        <f ca="1">板材才數分析.!F1096</f>
        <v>0</v>
      </c>
      <c r="I1096" s="6" t="str">
        <f ca="1">板材才數分析.!G1096</f>
        <v>AA</v>
      </c>
      <c r="J1096" s="6">
        <f ca="1">板材才數分析.!H1096</f>
        <v>0</v>
      </c>
      <c r="K1096" s="6" t="str">
        <f ca="1">板材才數分析.!I1096</f>
        <v/>
      </c>
      <c r="L1096" s="6">
        <f ca="1">板材才數分析.!J1096</f>
        <v>0</v>
      </c>
      <c r="M1096" s="6">
        <f ca="1">板材才數分析.!K1096</f>
        <v>0</v>
      </c>
      <c r="N1096" s="6">
        <f ca="1">板材才數分析.!L1096</f>
        <v>0</v>
      </c>
      <c r="O1096" s="6">
        <f ca="1">板材才數分析.!M1096</f>
        <v>0</v>
      </c>
      <c r="P1096" t="e">
        <f>表格15[[#This Row],[封邊色號]]</f>
        <v>#VALUE!</v>
      </c>
      <c r="Q1096" s="174" t="str">
        <f ca="1">IF(VLOOKUP(F1096,料單!$C:$P,14,FALSE)="","",VLOOKUP(F1096,料單!$C:$P,14,FALSE))</f>
        <v>背板溝</v>
      </c>
      <c r="R1096" s="174" t="str">
        <f ca="1">IF(VLOOKUP(F1096,料單!$C:$Q,15,FALSE)="","",VLOOKUP(F1096,料單!$C:$Q,15,FALSE))</f>
        <v>側 面</v>
      </c>
      <c r="S1096" s="174" t="str">
        <f ca="1">IF(VLOOKUP(F1096,料單!$C:$R,16,FALSE)="","",VLOOKUP(F1096,料單!$C:$R,16,FALSE))</f>
        <v>排</v>
      </c>
      <c r="T1096" s="174" t="str">
        <f ca="1">IF(VLOOKUP(F1096,料單!$C:$S,17,FALSE)="","",VLOOKUP(F1096,料單!$C:$S,17,FALSE))</f>
        <v/>
      </c>
      <c r="U1096" s="174" t="str">
        <f ca="1">_xlfn.IFNA(VLOOKUP(VLOOKUP(F1096,料單!C:T,18,FALSE),資料庫!AM:AN,2,FALSE),"A")</f>
        <v>A</v>
      </c>
      <c r="V1096" s="174">
        <f ca="1">IF(VLOOKUP(F1096,料單!C:U,19,FALSE)="","",VLOOKUP(F1096,料單!C:U,19,FALSE))</f>
        <v>1</v>
      </c>
      <c r="W1096" s="361" t="str">
        <f t="shared" ca="1" si="86"/>
        <v>A</v>
      </c>
      <c r="X1096" s="361" t="str">
        <f t="shared" ca="1" si="87"/>
        <v>A</v>
      </c>
      <c r="Y1096" s="361" t="str">
        <f t="shared" ca="1" si="88"/>
        <v/>
      </c>
      <c r="Z1096" s="361" t="str">
        <f t="shared" ca="1" si="89"/>
        <v/>
      </c>
      <c r="AA1096" s="483">
        <f>料單!$K$3</f>
        <v>0</v>
      </c>
      <c r="AB1096" s="483" t="str">
        <f>料單!$L$3</f>
        <v>拉、KD</v>
      </c>
    </row>
    <row r="1097" spans="1:28" x14ac:dyDescent="0.25">
      <c r="A1097" s="174">
        <f t="shared" si="85"/>
        <v>1096</v>
      </c>
      <c r="B1097" s="174" t="str">
        <f ca="1">料單!$C$1</f>
        <v>2026101401</v>
      </c>
      <c r="C1097" s="174">
        <f>料單!$C$2</f>
        <v>0</v>
      </c>
      <c r="D1097" s="6">
        <f>板材才數分析.!B1097</f>
        <v>37</v>
      </c>
      <c r="E1097" s="6">
        <f>板材才數分析.!C1097</f>
        <v>0</v>
      </c>
      <c r="F1097" s="6">
        <f>板材才數分析.!D1097</f>
        <v>37016</v>
      </c>
      <c r="G1097" s="6" t="str">
        <f ca="1">板材才數分析.!E1097</f>
        <v>背板</v>
      </c>
      <c r="H1097" s="6">
        <f ca="1">板材才數分析.!F1097</f>
        <v>0</v>
      </c>
      <c r="I1097" s="6" t="str">
        <f ca="1">板材才數分析.!G1097</f>
        <v/>
      </c>
      <c r="J1097" s="6">
        <f ca="1">板材才數分析.!H1097</f>
        <v>0</v>
      </c>
      <c r="K1097" s="6" t="str">
        <f ca="1">板材才數分析.!I1097</f>
        <v/>
      </c>
      <c r="L1097" s="6">
        <f ca="1">板材才數分析.!J1097</f>
        <v>0</v>
      </c>
      <c r="M1097" s="6">
        <f ca="1">板材才數分析.!K1097</f>
        <v>0</v>
      </c>
      <c r="N1097" s="6">
        <f ca="1">板材才數分析.!L1097</f>
        <v>0</v>
      </c>
      <c r="O1097" s="6">
        <f ca="1">板材才數分析.!M1097</f>
        <v>0</v>
      </c>
      <c r="P1097" t="e">
        <f>表格15[[#This Row],[封邊色號]]</f>
        <v>#VALUE!</v>
      </c>
      <c r="Q1097" s="174" t="str">
        <f ca="1">IF(VLOOKUP(F1097,料單!$C:$P,14,FALSE)="","",VLOOKUP(F1097,料單!$C:$P,14,FALSE))</f>
        <v/>
      </c>
      <c r="R1097" s="174" t="str">
        <f ca="1">IF(VLOOKUP(F1097,料單!$C:$Q,15,FALSE)="","",VLOOKUP(F1097,料單!$C:$Q,15,FALSE))</f>
        <v/>
      </c>
      <c r="S1097" s="174" t="str">
        <f ca="1">IF(VLOOKUP(F1097,料單!$C:$R,16,FALSE)="","",VLOOKUP(F1097,料單!$C:$R,16,FALSE))</f>
        <v/>
      </c>
      <c r="T1097" s="174" t="str">
        <f ca="1">IF(VLOOKUP(F1097,料單!$C:$S,17,FALSE)="","",VLOOKUP(F1097,料單!$C:$S,17,FALSE))</f>
        <v/>
      </c>
      <c r="U1097" s="174" t="str">
        <f ca="1">_xlfn.IFNA(VLOOKUP(VLOOKUP(F1097,料單!C:T,18,FALSE),資料庫!AM:AN,2,FALSE),"A")</f>
        <v>A</v>
      </c>
      <c r="V1097" s="174">
        <f ca="1">IF(VLOOKUP(F1097,料單!C:U,19,FALSE)="","",VLOOKUP(F1097,料單!C:U,19,FALSE))</f>
        <v>1</v>
      </c>
      <c r="W1097" s="361" t="str">
        <f t="shared" ca="1" si="86"/>
        <v/>
      </c>
      <c r="X1097" s="361" t="str">
        <f t="shared" ca="1" si="87"/>
        <v/>
      </c>
      <c r="Y1097" s="361" t="str">
        <f t="shared" ca="1" si="88"/>
        <v/>
      </c>
      <c r="Z1097" s="361" t="str">
        <f t="shared" ca="1" si="89"/>
        <v/>
      </c>
      <c r="AA1097" s="483">
        <f>料單!$K$3</f>
        <v>0</v>
      </c>
      <c r="AB1097" s="483" t="str">
        <f>料單!$L$3</f>
        <v>拉、KD</v>
      </c>
    </row>
    <row r="1098" spans="1:28" x14ac:dyDescent="0.25">
      <c r="A1098" s="174">
        <f t="shared" si="85"/>
        <v>1097</v>
      </c>
      <c r="B1098" s="174" t="str">
        <f ca="1">料單!$C$1</f>
        <v>2026101401</v>
      </c>
      <c r="C1098" s="174">
        <f>料單!$C$2</f>
        <v>0</v>
      </c>
      <c r="D1098" s="6">
        <f>板材才數分析.!B1098</f>
        <v>37</v>
      </c>
      <c r="E1098" s="6">
        <f>板材才數分析.!C1098</f>
        <v>0</v>
      </c>
      <c r="F1098" s="6">
        <f>板材才數分析.!D1098</f>
        <v>37017</v>
      </c>
      <c r="G1098" s="6">
        <f ca="1">板材才數分析.!E1098</f>
        <v>0</v>
      </c>
      <c r="H1098" s="6">
        <f ca="1">板材才數分析.!F1098</f>
        <v>0</v>
      </c>
      <c r="I1098" s="6" t="str">
        <f ca="1">板材才數分析.!G1098</f>
        <v/>
      </c>
      <c r="J1098" s="6">
        <f ca="1">板材才數分析.!H1098</f>
        <v>0</v>
      </c>
      <c r="K1098" s="6" t="str">
        <f ca="1">板材才數分析.!I1098</f>
        <v/>
      </c>
      <c r="L1098" s="6">
        <f ca="1">板材才數分析.!J1098</f>
        <v>0</v>
      </c>
      <c r="M1098" s="6">
        <f ca="1">板材才數分析.!K1098</f>
        <v>0</v>
      </c>
      <c r="N1098" s="6">
        <f ca="1">板材才數分析.!L1098</f>
        <v>0</v>
      </c>
      <c r="O1098" s="6">
        <f ca="1">板材才數分析.!M1098</f>
        <v>0</v>
      </c>
      <c r="P1098" t="e">
        <f>表格15[[#This Row],[封邊色號]]</f>
        <v>#VALUE!</v>
      </c>
      <c r="Q1098" s="174" t="str">
        <f ca="1">IF(VLOOKUP(F1098,料單!$C:$P,14,FALSE)="","",VLOOKUP(F1098,料單!$C:$P,14,FALSE))</f>
        <v/>
      </c>
      <c r="R1098" s="174" t="str">
        <f ca="1">IF(VLOOKUP(F1098,料單!$C:$Q,15,FALSE)="","",VLOOKUP(F1098,料單!$C:$Q,15,FALSE))</f>
        <v/>
      </c>
      <c r="S1098" s="174" t="str">
        <f ca="1">IF(VLOOKUP(F1098,料單!$C:$R,16,FALSE)="","",VLOOKUP(F1098,料單!$C:$R,16,FALSE))</f>
        <v/>
      </c>
      <c r="T1098" s="174" t="str">
        <f ca="1">IF(VLOOKUP(F1098,料單!$C:$S,17,FALSE)="","",VLOOKUP(F1098,料單!$C:$S,17,FALSE))</f>
        <v/>
      </c>
      <c r="U1098" s="174" t="str">
        <f ca="1">_xlfn.IFNA(VLOOKUP(VLOOKUP(F1098,料單!C:T,18,FALSE),資料庫!AM:AN,2,FALSE),"A")</f>
        <v>A</v>
      </c>
      <c r="V1098" s="174" t="str">
        <f ca="1">IF(VLOOKUP(F1098,料單!C:U,19,FALSE)="","",VLOOKUP(F1098,料單!C:U,19,FALSE))</f>
        <v/>
      </c>
      <c r="W1098" s="361" t="str">
        <f t="shared" ca="1" si="86"/>
        <v/>
      </c>
      <c r="X1098" s="361" t="str">
        <f t="shared" ca="1" si="87"/>
        <v/>
      </c>
      <c r="Y1098" s="361" t="str">
        <f t="shared" ca="1" si="88"/>
        <v/>
      </c>
      <c r="Z1098" s="361" t="str">
        <f t="shared" ca="1" si="89"/>
        <v/>
      </c>
      <c r="AA1098" s="483">
        <f>料單!$K$3</f>
        <v>0</v>
      </c>
      <c r="AB1098" s="483" t="str">
        <f>料單!$L$3</f>
        <v>拉、KD</v>
      </c>
    </row>
    <row r="1099" spans="1:28" x14ac:dyDescent="0.25">
      <c r="A1099" s="174">
        <f t="shared" si="85"/>
        <v>1098</v>
      </c>
      <c r="B1099" s="174" t="str">
        <f ca="1">料單!$C$1</f>
        <v>2026101401</v>
      </c>
      <c r="C1099" s="174">
        <f>料單!$C$2</f>
        <v>0</v>
      </c>
      <c r="D1099" s="6">
        <f>板材才數分析.!B1099</f>
        <v>37</v>
      </c>
      <c r="E1099" s="6">
        <f>板材才數分析.!C1099</f>
        <v>0</v>
      </c>
      <c r="F1099" s="6">
        <f>板材才數分析.!D1099</f>
        <v>37018</v>
      </c>
      <c r="G1099" s="6">
        <f ca="1">板材才數分析.!E1099</f>
        <v>0</v>
      </c>
      <c r="H1099" s="6">
        <f ca="1">板材才數分析.!F1099</f>
        <v>0</v>
      </c>
      <c r="I1099" s="6" t="str">
        <f ca="1">板材才數分析.!G1099</f>
        <v/>
      </c>
      <c r="J1099" s="6">
        <f ca="1">板材才數分析.!H1099</f>
        <v>0</v>
      </c>
      <c r="K1099" s="6" t="str">
        <f ca="1">板材才數分析.!I1099</f>
        <v/>
      </c>
      <c r="L1099" s="6">
        <f ca="1">板材才數分析.!J1099</f>
        <v>0</v>
      </c>
      <c r="M1099" s="6">
        <f ca="1">板材才數分析.!K1099</f>
        <v>0</v>
      </c>
      <c r="N1099" s="6">
        <f ca="1">板材才數分析.!L1099</f>
        <v>0</v>
      </c>
      <c r="O1099" s="6">
        <f ca="1">板材才數分析.!M1099</f>
        <v>0</v>
      </c>
      <c r="P1099" t="e">
        <f>表格15[[#This Row],[封邊色號]]</f>
        <v>#VALUE!</v>
      </c>
      <c r="Q1099" s="174" t="str">
        <f ca="1">IF(VLOOKUP(F1099,料單!$C:$P,14,FALSE)="","",VLOOKUP(F1099,料單!$C:$P,14,FALSE))</f>
        <v/>
      </c>
      <c r="R1099" s="174" t="str">
        <f ca="1">IF(VLOOKUP(F1099,料單!$C:$Q,15,FALSE)="","",VLOOKUP(F1099,料單!$C:$Q,15,FALSE))</f>
        <v/>
      </c>
      <c r="S1099" s="174" t="str">
        <f ca="1">IF(VLOOKUP(F1099,料單!$C:$R,16,FALSE)="","",VLOOKUP(F1099,料單!$C:$R,16,FALSE))</f>
        <v/>
      </c>
      <c r="T1099" s="174" t="str">
        <f ca="1">IF(VLOOKUP(F1099,料單!$C:$S,17,FALSE)="","",VLOOKUP(F1099,料單!$C:$S,17,FALSE))</f>
        <v/>
      </c>
      <c r="U1099" s="174" t="str">
        <f ca="1">_xlfn.IFNA(VLOOKUP(VLOOKUP(F1099,料單!C:T,18,FALSE),資料庫!AM:AN,2,FALSE),"A")</f>
        <v>A</v>
      </c>
      <c r="V1099" s="174" t="str">
        <f ca="1">IF(VLOOKUP(F1099,料單!C:U,19,FALSE)="","",VLOOKUP(F1099,料單!C:U,19,FALSE))</f>
        <v/>
      </c>
      <c r="W1099" s="361" t="str">
        <f t="shared" ca="1" si="86"/>
        <v/>
      </c>
      <c r="X1099" s="361" t="str">
        <f t="shared" ca="1" si="87"/>
        <v/>
      </c>
      <c r="Y1099" s="361" t="str">
        <f t="shared" ca="1" si="88"/>
        <v/>
      </c>
      <c r="Z1099" s="361" t="str">
        <f t="shared" ca="1" si="89"/>
        <v/>
      </c>
      <c r="AA1099" s="483">
        <f>料單!$K$3</f>
        <v>0</v>
      </c>
      <c r="AB1099" s="483" t="str">
        <f>料單!$L$3</f>
        <v>拉、KD</v>
      </c>
    </row>
    <row r="1100" spans="1:28" x14ac:dyDescent="0.25">
      <c r="A1100" s="174">
        <f t="shared" si="85"/>
        <v>1099</v>
      </c>
      <c r="B1100" s="174" t="str">
        <f ca="1">料單!$C$1</f>
        <v>2026101401</v>
      </c>
      <c r="C1100" s="174">
        <f>料單!$C$2</f>
        <v>0</v>
      </c>
      <c r="D1100" s="6">
        <f>板材才數分析.!B1100</f>
        <v>37</v>
      </c>
      <c r="E1100" s="6">
        <f>板材才數分析.!C1100</f>
        <v>0</v>
      </c>
      <c r="F1100" s="6">
        <f>板材才數分析.!D1100</f>
        <v>37019</v>
      </c>
      <c r="G1100" s="6">
        <f ca="1">板材才數分析.!E1100</f>
        <v>0</v>
      </c>
      <c r="H1100" s="6">
        <f ca="1">板材才數分析.!F1100</f>
        <v>0</v>
      </c>
      <c r="I1100" s="6" t="str">
        <f ca="1">板材才數分析.!G1100</f>
        <v/>
      </c>
      <c r="J1100" s="6">
        <f ca="1">板材才數分析.!H1100</f>
        <v>0</v>
      </c>
      <c r="K1100" s="6" t="str">
        <f ca="1">板材才數分析.!I1100</f>
        <v/>
      </c>
      <c r="L1100" s="6">
        <f ca="1">板材才數分析.!J1100</f>
        <v>0</v>
      </c>
      <c r="M1100" s="6">
        <f ca="1">板材才數分析.!K1100</f>
        <v>0</v>
      </c>
      <c r="N1100" s="6">
        <f ca="1">板材才數分析.!L1100</f>
        <v>0</v>
      </c>
      <c r="O1100" s="6">
        <f ca="1">板材才數分析.!M1100</f>
        <v>0</v>
      </c>
      <c r="P1100" t="e">
        <f>表格15[[#This Row],[封邊色號]]</f>
        <v>#VALUE!</v>
      </c>
      <c r="Q1100" s="174" t="str">
        <f ca="1">IF(VLOOKUP(F1100,料單!$C:$P,14,FALSE)="","",VLOOKUP(F1100,料單!$C:$P,14,FALSE))</f>
        <v/>
      </c>
      <c r="R1100" s="174" t="str">
        <f ca="1">IF(VLOOKUP(F1100,料單!$C:$Q,15,FALSE)="","",VLOOKUP(F1100,料單!$C:$Q,15,FALSE))</f>
        <v/>
      </c>
      <c r="S1100" s="174" t="str">
        <f ca="1">IF(VLOOKUP(F1100,料單!$C:$R,16,FALSE)="","",VLOOKUP(F1100,料單!$C:$R,16,FALSE))</f>
        <v/>
      </c>
      <c r="T1100" s="174" t="str">
        <f ca="1">IF(VLOOKUP(F1100,料單!$C:$S,17,FALSE)="","",VLOOKUP(F1100,料單!$C:$S,17,FALSE))</f>
        <v/>
      </c>
      <c r="U1100" s="174" t="str">
        <f ca="1">_xlfn.IFNA(VLOOKUP(VLOOKUP(F1100,料單!C:T,18,FALSE),資料庫!AM:AN,2,FALSE),"A")</f>
        <v>A</v>
      </c>
      <c r="V1100" s="174" t="str">
        <f ca="1">IF(VLOOKUP(F1100,料單!C:U,19,FALSE)="","",VLOOKUP(F1100,料單!C:U,19,FALSE))</f>
        <v/>
      </c>
      <c r="W1100" s="361" t="str">
        <f t="shared" ca="1" si="86"/>
        <v/>
      </c>
      <c r="X1100" s="361" t="str">
        <f t="shared" ca="1" si="87"/>
        <v/>
      </c>
      <c r="Y1100" s="361" t="str">
        <f t="shared" ca="1" si="88"/>
        <v/>
      </c>
      <c r="Z1100" s="361" t="str">
        <f t="shared" ca="1" si="89"/>
        <v/>
      </c>
      <c r="AA1100" s="483">
        <f>料單!$K$3</f>
        <v>0</v>
      </c>
      <c r="AB1100" s="483" t="str">
        <f>料單!$L$3</f>
        <v>拉、KD</v>
      </c>
    </row>
    <row r="1101" spans="1:28" x14ac:dyDescent="0.25">
      <c r="A1101" s="174">
        <f t="shared" si="85"/>
        <v>1100</v>
      </c>
      <c r="B1101" s="174" t="str">
        <f ca="1">料單!$C$1</f>
        <v>2026101401</v>
      </c>
      <c r="C1101" s="174">
        <f>料單!$C$2</f>
        <v>0</v>
      </c>
      <c r="D1101" s="6">
        <f>板材才數分析.!B1101</f>
        <v>37</v>
      </c>
      <c r="E1101" s="6">
        <f>板材才數分析.!C1101</f>
        <v>0</v>
      </c>
      <c r="F1101" s="6">
        <f>板材才數分析.!D1101</f>
        <v>37020</v>
      </c>
      <c r="G1101" s="6">
        <f ca="1">板材才數分析.!E1101</f>
        <v>0</v>
      </c>
      <c r="H1101" s="6">
        <f ca="1">板材才數分析.!F1101</f>
        <v>0</v>
      </c>
      <c r="I1101" s="6" t="str">
        <f ca="1">板材才數分析.!G1101</f>
        <v/>
      </c>
      <c r="J1101" s="6">
        <f ca="1">板材才數分析.!H1101</f>
        <v>0</v>
      </c>
      <c r="K1101" s="6" t="str">
        <f ca="1">板材才數分析.!I1101</f>
        <v/>
      </c>
      <c r="L1101" s="6">
        <f ca="1">板材才數分析.!J1101</f>
        <v>0</v>
      </c>
      <c r="M1101" s="6">
        <f ca="1">板材才數分析.!K1101</f>
        <v>0</v>
      </c>
      <c r="N1101" s="6" t="str">
        <f ca="1">板材才數分析.!L1101</f>
        <v/>
      </c>
      <c r="O1101" s="6">
        <f ca="1">板材才數分析.!M1101</f>
        <v>0</v>
      </c>
      <c r="P1101" t="e">
        <f>表格15[[#This Row],[封邊色號]]</f>
        <v>#VALUE!</v>
      </c>
      <c r="Q1101" s="174" t="str">
        <f ca="1">IF(VLOOKUP(F1101,料單!$C:$P,14,FALSE)="","",VLOOKUP(F1101,料單!$C:$P,14,FALSE))</f>
        <v/>
      </c>
      <c r="R1101" s="174" t="str">
        <f ca="1">IF(VLOOKUP(F1101,料單!$C:$Q,15,FALSE)="","",VLOOKUP(F1101,料單!$C:$Q,15,FALSE))</f>
        <v/>
      </c>
      <c r="S1101" s="174" t="str">
        <f ca="1">IF(VLOOKUP(F1101,料單!$C:$R,16,FALSE)="","",VLOOKUP(F1101,料單!$C:$R,16,FALSE))</f>
        <v/>
      </c>
      <c r="T1101" s="174" t="str">
        <f ca="1">IF(VLOOKUP(F1101,料單!$C:$S,17,FALSE)="","",VLOOKUP(F1101,料單!$C:$S,17,FALSE))</f>
        <v/>
      </c>
      <c r="U1101" s="174" t="str">
        <f ca="1">_xlfn.IFNA(VLOOKUP(VLOOKUP(F1101,料單!C:T,18,FALSE),資料庫!AM:AN,2,FALSE),"A")</f>
        <v>A</v>
      </c>
      <c r="V1101" s="174" t="str">
        <f ca="1">IF(VLOOKUP(F1101,料單!C:U,19,FALSE)="","",VLOOKUP(F1101,料單!C:U,19,FALSE))</f>
        <v/>
      </c>
      <c r="W1101" s="361" t="str">
        <f t="shared" ca="1" si="86"/>
        <v/>
      </c>
      <c r="X1101" s="361" t="str">
        <f t="shared" ca="1" si="87"/>
        <v/>
      </c>
      <c r="Y1101" s="361" t="str">
        <f t="shared" ca="1" si="88"/>
        <v/>
      </c>
      <c r="Z1101" s="361" t="str">
        <f t="shared" ca="1" si="89"/>
        <v/>
      </c>
      <c r="AA1101" s="483">
        <f>料單!$K$3</f>
        <v>0</v>
      </c>
      <c r="AB1101" s="483" t="str">
        <f>料單!$L$3</f>
        <v>拉、KD</v>
      </c>
    </row>
    <row r="1102" spans="1:28" x14ac:dyDescent="0.25">
      <c r="A1102" s="174">
        <f t="shared" si="85"/>
        <v>1101</v>
      </c>
      <c r="B1102" s="174" t="str">
        <f ca="1">料單!$C$1</f>
        <v>2026101401</v>
      </c>
      <c r="C1102" s="174">
        <f>料單!$C$2</f>
        <v>0</v>
      </c>
      <c r="D1102" s="6">
        <f>板材才數分析.!B1102</f>
        <v>37</v>
      </c>
      <c r="E1102" s="6">
        <f>板材才數分析.!C1102</f>
        <v>0</v>
      </c>
      <c r="F1102" s="6">
        <f>板材才數分析.!D1102</f>
        <v>37021</v>
      </c>
      <c r="G1102" s="6">
        <f ca="1">板材才數分析.!E1102</f>
        <v>0</v>
      </c>
      <c r="H1102" s="6">
        <f ca="1">板材才數分析.!F1102</f>
        <v>0</v>
      </c>
      <c r="I1102" s="6" t="str">
        <f ca="1">板材才數分析.!G1102</f>
        <v/>
      </c>
      <c r="J1102" s="6">
        <f ca="1">板材才數分析.!H1102</f>
        <v>0</v>
      </c>
      <c r="K1102" s="6" t="str">
        <f ca="1">板材才數分析.!I1102</f>
        <v/>
      </c>
      <c r="L1102" s="6">
        <f ca="1">板材才數分析.!J1102</f>
        <v>0</v>
      </c>
      <c r="M1102" s="6">
        <f ca="1">板材才數分析.!K1102</f>
        <v>0</v>
      </c>
      <c r="N1102" s="6" t="str">
        <f ca="1">板材才數分析.!L1102</f>
        <v/>
      </c>
      <c r="O1102" s="6">
        <f ca="1">板材才數分析.!M1102</f>
        <v>0</v>
      </c>
      <c r="P1102" t="e">
        <f>表格15[[#This Row],[封邊色號]]</f>
        <v>#VALUE!</v>
      </c>
      <c r="Q1102" s="174" t="str">
        <f ca="1">IF(VLOOKUP(F1102,料單!$C:$P,14,FALSE)="","",VLOOKUP(F1102,料單!$C:$P,14,FALSE))</f>
        <v/>
      </c>
      <c r="R1102" s="174" t="str">
        <f ca="1">IF(VLOOKUP(F1102,料單!$C:$Q,15,FALSE)="","",VLOOKUP(F1102,料單!$C:$Q,15,FALSE))</f>
        <v/>
      </c>
      <c r="S1102" s="174" t="str">
        <f ca="1">IF(VLOOKUP(F1102,料單!$C:$R,16,FALSE)="","",VLOOKUP(F1102,料單!$C:$R,16,FALSE))</f>
        <v/>
      </c>
      <c r="T1102" s="174" t="str">
        <f ca="1">IF(VLOOKUP(F1102,料單!$C:$S,17,FALSE)="","",VLOOKUP(F1102,料單!$C:$S,17,FALSE))</f>
        <v/>
      </c>
      <c r="U1102" s="174" t="str">
        <f ca="1">_xlfn.IFNA(VLOOKUP(VLOOKUP(F1102,料單!C:T,18,FALSE),資料庫!AM:AN,2,FALSE),"A")</f>
        <v>A</v>
      </c>
      <c r="V1102" s="174" t="str">
        <f ca="1">IF(VLOOKUP(F1102,料單!C:U,19,FALSE)="","",VLOOKUP(F1102,料單!C:U,19,FALSE))</f>
        <v/>
      </c>
      <c r="W1102" s="361" t="str">
        <f t="shared" ca="1" si="86"/>
        <v/>
      </c>
      <c r="X1102" s="361" t="str">
        <f t="shared" ca="1" si="87"/>
        <v/>
      </c>
      <c r="Y1102" s="361" t="str">
        <f t="shared" ca="1" si="88"/>
        <v/>
      </c>
      <c r="Z1102" s="361" t="str">
        <f t="shared" ca="1" si="89"/>
        <v/>
      </c>
      <c r="AA1102" s="483">
        <f>料單!$K$3</f>
        <v>0</v>
      </c>
      <c r="AB1102" s="483" t="str">
        <f>料單!$L$3</f>
        <v>拉、KD</v>
      </c>
    </row>
    <row r="1103" spans="1:28" x14ac:dyDescent="0.25">
      <c r="A1103" s="174">
        <f t="shared" si="85"/>
        <v>1102</v>
      </c>
      <c r="B1103" s="174" t="str">
        <f ca="1">料單!$C$1</f>
        <v>2026101401</v>
      </c>
      <c r="C1103" s="174">
        <f>料單!$C$2</f>
        <v>0</v>
      </c>
      <c r="D1103" s="6">
        <f>板材才數分析.!B1103</f>
        <v>37</v>
      </c>
      <c r="E1103" s="6">
        <f>板材才數分析.!C1103</f>
        <v>0</v>
      </c>
      <c r="F1103" s="6">
        <f>板材才數分析.!D1103</f>
        <v>37022</v>
      </c>
      <c r="G1103" s="6">
        <f ca="1">板材才數分析.!E1103</f>
        <v>0</v>
      </c>
      <c r="H1103" s="6">
        <f ca="1">板材才數分析.!F1103</f>
        <v>0</v>
      </c>
      <c r="I1103" s="6" t="str">
        <f ca="1">板材才數分析.!G1103</f>
        <v/>
      </c>
      <c r="J1103" s="6">
        <f ca="1">板材才數分析.!H1103</f>
        <v>0</v>
      </c>
      <c r="K1103" s="6" t="str">
        <f ca="1">板材才數分析.!I1103</f>
        <v/>
      </c>
      <c r="L1103" s="6">
        <f ca="1">板材才數分析.!J1103</f>
        <v>0</v>
      </c>
      <c r="M1103" s="6">
        <f ca="1">板材才數分析.!K1103</f>
        <v>0</v>
      </c>
      <c r="N1103" s="6" t="str">
        <f ca="1">板材才數分析.!L1103</f>
        <v/>
      </c>
      <c r="O1103" s="6">
        <f ca="1">板材才數分析.!M1103</f>
        <v>0</v>
      </c>
      <c r="P1103" t="e">
        <f>表格15[[#This Row],[封邊色號]]</f>
        <v>#VALUE!</v>
      </c>
      <c r="Q1103" s="174" t="str">
        <f ca="1">IF(VLOOKUP(F1103,料單!$C:$P,14,FALSE)="","",VLOOKUP(F1103,料單!$C:$P,14,FALSE))</f>
        <v/>
      </c>
      <c r="R1103" s="174" t="str">
        <f ca="1">IF(VLOOKUP(F1103,料單!$C:$Q,15,FALSE)="","",VLOOKUP(F1103,料單!$C:$Q,15,FALSE))</f>
        <v/>
      </c>
      <c r="S1103" s="174" t="str">
        <f ca="1">IF(VLOOKUP(F1103,料單!$C:$R,16,FALSE)="","",VLOOKUP(F1103,料單!$C:$R,16,FALSE))</f>
        <v/>
      </c>
      <c r="T1103" s="174" t="str">
        <f ca="1">IF(VLOOKUP(F1103,料單!$C:$S,17,FALSE)="","",VLOOKUP(F1103,料單!$C:$S,17,FALSE))</f>
        <v/>
      </c>
      <c r="U1103" s="174" t="str">
        <f ca="1">_xlfn.IFNA(VLOOKUP(VLOOKUP(F1103,料單!C:T,18,FALSE),資料庫!AM:AN,2,FALSE),"A")</f>
        <v>A</v>
      </c>
      <c r="V1103" s="174" t="str">
        <f ca="1">IF(VLOOKUP(F1103,料單!C:U,19,FALSE)="","",VLOOKUP(F1103,料單!C:U,19,FALSE))</f>
        <v/>
      </c>
      <c r="W1103" s="361" t="str">
        <f t="shared" ca="1" si="86"/>
        <v/>
      </c>
      <c r="X1103" s="361" t="str">
        <f t="shared" ca="1" si="87"/>
        <v/>
      </c>
      <c r="Y1103" s="361" t="str">
        <f t="shared" ca="1" si="88"/>
        <v/>
      </c>
      <c r="Z1103" s="361" t="str">
        <f t="shared" ca="1" si="89"/>
        <v/>
      </c>
      <c r="AA1103" s="483">
        <f>料單!$K$3</f>
        <v>0</v>
      </c>
      <c r="AB1103" s="483" t="str">
        <f>料單!$L$3</f>
        <v>拉、KD</v>
      </c>
    </row>
    <row r="1104" spans="1:28" x14ac:dyDescent="0.25">
      <c r="A1104" s="174">
        <f t="shared" si="85"/>
        <v>1103</v>
      </c>
      <c r="B1104" s="174" t="str">
        <f ca="1">料單!$C$1</f>
        <v>2026101401</v>
      </c>
      <c r="C1104" s="174">
        <f>料單!$C$2</f>
        <v>0</v>
      </c>
      <c r="D1104" s="6">
        <f>板材才數分析.!B1104</f>
        <v>37</v>
      </c>
      <c r="E1104" s="6">
        <f>板材才數分析.!C1104</f>
        <v>0</v>
      </c>
      <c r="F1104" s="6">
        <f>板材才數分析.!D1104</f>
        <v>37023</v>
      </c>
      <c r="G1104" s="6">
        <f ca="1">板材才數分析.!E1104</f>
        <v>0</v>
      </c>
      <c r="H1104" s="6">
        <f ca="1">板材才數分析.!F1104</f>
        <v>0</v>
      </c>
      <c r="I1104" s="6" t="str">
        <f ca="1">板材才數分析.!G1104</f>
        <v/>
      </c>
      <c r="J1104" s="6">
        <f ca="1">板材才數分析.!H1104</f>
        <v>0</v>
      </c>
      <c r="K1104" s="6" t="str">
        <f ca="1">板材才數分析.!I1104</f>
        <v/>
      </c>
      <c r="L1104" s="6">
        <f ca="1">板材才數分析.!J1104</f>
        <v>0</v>
      </c>
      <c r="M1104" s="6">
        <f ca="1">板材才數分析.!K1104</f>
        <v>0</v>
      </c>
      <c r="N1104" s="6" t="str">
        <f ca="1">板材才數分析.!L1104</f>
        <v/>
      </c>
      <c r="O1104" s="6">
        <f ca="1">板材才數分析.!M1104</f>
        <v>0</v>
      </c>
      <c r="P1104" t="e">
        <f>表格15[[#This Row],[封邊色號]]</f>
        <v>#VALUE!</v>
      </c>
      <c r="Q1104" s="174" t="str">
        <f ca="1">IF(VLOOKUP(F1104,料單!$C:$P,14,FALSE)="","",VLOOKUP(F1104,料單!$C:$P,14,FALSE))</f>
        <v/>
      </c>
      <c r="R1104" s="174" t="str">
        <f ca="1">IF(VLOOKUP(F1104,料單!$C:$Q,15,FALSE)="","",VLOOKUP(F1104,料單!$C:$Q,15,FALSE))</f>
        <v/>
      </c>
      <c r="S1104" s="174" t="str">
        <f ca="1">IF(VLOOKUP(F1104,料單!$C:$R,16,FALSE)="","",VLOOKUP(F1104,料單!$C:$R,16,FALSE))</f>
        <v/>
      </c>
      <c r="T1104" s="174" t="str">
        <f ca="1">IF(VLOOKUP(F1104,料單!$C:$S,17,FALSE)="","",VLOOKUP(F1104,料單!$C:$S,17,FALSE))</f>
        <v/>
      </c>
      <c r="U1104" s="174" t="str">
        <f ca="1">_xlfn.IFNA(VLOOKUP(VLOOKUP(F1104,料單!C:T,18,FALSE),資料庫!AM:AN,2,FALSE),"A")</f>
        <v>A</v>
      </c>
      <c r="V1104" s="174" t="str">
        <f ca="1">IF(VLOOKUP(F1104,料單!C:U,19,FALSE)="","",VLOOKUP(F1104,料單!C:U,19,FALSE))</f>
        <v/>
      </c>
      <c r="W1104" s="361" t="str">
        <f t="shared" ca="1" si="86"/>
        <v/>
      </c>
      <c r="X1104" s="361" t="str">
        <f t="shared" ca="1" si="87"/>
        <v/>
      </c>
      <c r="Y1104" s="361" t="str">
        <f t="shared" ca="1" si="88"/>
        <v/>
      </c>
      <c r="Z1104" s="361" t="str">
        <f t="shared" ca="1" si="89"/>
        <v/>
      </c>
      <c r="AA1104" s="483">
        <f>料單!$K$3</f>
        <v>0</v>
      </c>
      <c r="AB1104" s="483" t="str">
        <f>料單!$L$3</f>
        <v>拉、KD</v>
      </c>
    </row>
    <row r="1105" spans="1:28" x14ac:dyDescent="0.25">
      <c r="A1105" s="174">
        <f t="shared" si="85"/>
        <v>1104</v>
      </c>
      <c r="B1105" s="174" t="str">
        <f ca="1">料單!$C$1</f>
        <v>2026101401</v>
      </c>
      <c r="C1105" s="174">
        <f>料單!$C$2</f>
        <v>0</v>
      </c>
      <c r="D1105" s="6">
        <f>板材才數分析.!B1105</f>
        <v>37</v>
      </c>
      <c r="E1105" s="6">
        <f>板材才數分析.!C1105</f>
        <v>0</v>
      </c>
      <c r="F1105" s="6">
        <f>板材才數分析.!D1105</f>
        <v>37024</v>
      </c>
      <c r="G1105" s="6">
        <f ca="1">板材才數分析.!E1105</f>
        <v>0</v>
      </c>
      <c r="H1105" s="6">
        <f ca="1">板材才數分析.!F1105</f>
        <v>0</v>
      </c>
      <c r="I1105" s="6" t="str">
        <f ca="1">板材才數分析.!G1105</f>
        <v/>
      </c>
      <c r="J1105" s="6">
        <f ca="1">板材才數分析.!H1105</f>
        <v>0</v>
      </c>
      <c r="K1105" s="6" t="str">
        <f ca="1">板材才數分析.!I1105</f>
        <v/>
      </c>
      <c r="L1105" s="6">
        <f ca="1">板材才數分析.!J1105</f>
        <v>0</v>
      </c>
      <c r="M1105" s="6">
        <f ca="1">板材才數分析.!K1105</f>
        <v>0</v>
      </c>
      <c r="N1105" s="6" t="str">
        <f ca="1">板材才數分析.!L1105</f>
        <v/>
      </c>
      <c r="O1105" s="6">
        <f ca="1">板材才數分析.!M1105</f>
        <v>0</v>
      </c>
      <c r="P1105" t="e">
        <f>表格15[[#This Row],[封邊色號]]</f>
        <v>#VALUE!</v>
      </c>
      <c r="Q1105" s="174" t="str">
        <f ca="1">IF(VLOOKUP(F1105,料單!$C:$P,14,FALSE)="","",VLOOKUP(F1105,料單!$C:$P,14,FALSE))</f>
        <v/>
      </c>
      <c r="R1105" s="174" t="str">
        <f ca="1">IF(VLOOKUP(F1105,料單!$C:$Q,15,FALSE)="","",VLOOKUP(F1105,料單!$C:$Q,15,FALSE))</f>
        <v/>
      </c>
      <c r="S1105" s="174" t="str">
        <f ca="1">IF(VLOOKUP(F1105,料單!$C:$R,16,FALSE)="","",VLOOKUP(F1105,料單!$C:$R,16,FALSE))</f>
        <v/>
      </c>
      <c r="T1105" s="174" t="str">
        <f ca="1">IF(VLOOKUP(F1105,料單!$C:$S,17,FALSE)="","",VLOOKUP(F1105,料單!$C:$S,17,FALSE))</f>
        <v/>
      </c>
      <c r="U1105" s="174" t="str">
        <f ca="1">_xlfn.IFNA(VLOOKUP(VLOOKUP(F1105,料單!C:T,18,FALSE),資料庫!AM:AN,2,FALSE),"A")</f>
        <v>A</v>
      </c>
      <c r="V1105" s="174" t="str">
        <f ca="1">IF(VLOOKUP(F1105,料單!C:U,19,FALSE)="","",VLOOKUP(F1105,料單!C:U,19,FALSE))</f>
        <v/>
      </c>
      <c r="W1105" s="361" t="str">
        <f t="shared" ca="1" si="86"/>
        <v/>
      </c>
      <c r="X1105" s="361" t="str">
        <f t="shared" ca="1" si="87"/>
        <v/>
      </c>
      <c r="Y1105" s="361" t="str">
        <f t="shared" ca="1" si="88"/>
        <v/>
      </c>
      <c r="Z1105" s="361" t="str">
        <f t="shared" ca="1" si="89"/>
        <v/>
      </c>
      <c r="AA1105" s="483">
        <f>料單!$K$3</f>
        <v>0</v>
      </c>
      <c r="AB1105" s="483" t="str">
        <f>料單!$L$3</f>
        <v>拉、KD</v>
      </c>
    </row>
    <row r="1106" spans="1:28" x14ac:dyDescent="0.25">
      <c r="A1106" s="174">
        <f t="shared" si="85"/>
        <v>1105</v>
      </c>
      <c r="B1106" s="174" t="str">
        <f ca="1">料單!$C$1</f>
        <v>2026101401</v>
      </c>
      <c r="C1106" s="174">
        <f>料單!$C$2</f>
        <v>0</v>
      </c>
      <c r="D1106" s="6">
        <f>板材才數分析.!B1106</f>
        <v>37</v>
      </c>
      <c r="E1106" s="6">
        <f>板材才數分析.!C1106</f>
        <v>0</v>
      </c>
      <c r="F1106" s="6">
        <f>板材才數分析.!D1106</f>
        <v>37025</v>
      </c>
      <c r="G1106" s="6">
        <f ca="1">板材才數分析.!E1106</f>
        <v>0</v>
      </c>
      <c r="H1106" s="6">
        <f ca="1">板材才數分析.!F1106</f>
        <v>0</v>
      </c>
      <c r="I1106" s="6" t="str">
        <f ca="1">板材才數分析.!G1106</f>
        <v/>
      </c>
      <c r="J1106" s="6">
        <f ca="1">板材才數分析.!H1106</f>
        <v>0</v>
      </c>
      <c r="K1106" s="6" t="str">
        <f ca="1">板材才數分析.!I1106</f>
        <v/>
      </c>
      <c r="L1106" s="6">
        <f ca="1">板材才數分析.!J1106</f>
        <v>0</v>
      </c>
      <c r="M1106" s="6">
        <f ca="1">板材才數分析.!K1106</f>
        <v>0</v>
      </c>
      <c r="N1106" s="6" t="str">
        <f ca="1">板材才數分析.!L1106</f>
        <v/>
      </c>
      <c r="O1106" s="6">
        <f ca="1">板材才數分析.!M1106</f>
        <v>0</v>
      </c>
      <c r="P1106" t="e">
        <f>表格15[[#This Row],[封邊色號]]</f>
        <v>#VALUE!</v>
      </c>
      <c r="Q1106" s="174" t="str">
        <f ca="1">IF(VLOOKUP(F1106,料單!$C:$P,14,FALSE)="","",VLOOKUP(F1106,料單!$C:$P,14,FALSE))</f>
        <v/>
      </c>
      <c r="R1106" s="174" t="str">
        <f ca="1">IF(VLOOKUP(F1106,料單!$C:$Q,15,FALSE)="","",VLOOKUP(F1106,料單!$C:$Q,15,FALSE))</f>
        <v/>
      </c>
      <c r="S1106" s="174" t="str">
        <f ca="1">IF(VLOOKUP(F1106,料單!$C:$R,16,FALSE)="","",VLOOKUP(F1106,料單!$C:$R,16,FALSE))</f>
        <v/>
      </c>
      <c r="T1106" s="174" t="str">
        <f ca="1">IF(VLOOKUP(F1106,料單!$C:$S,17,FALSE)="","",VLOOKUP(F1106,料單!$C:$S,17,FALSE))</f>
        <v/>
      </c>
      <c r="U1106" s="174" t="str">
        <f ca="1">_xlfn.IFNA(VLOOKUP(VLOOKUP(F1106,料單!C:T,18,FALSE),資料庫!AM:AN,2,FALSE),"A")</f>
        <v>A</v>
      </c>
      <c r="V1106" s="174" t="str">
        <f ca="1">IF(VLOOKUP(F1106,料單!C:U,19,FALSE)="","",VLOOKUP(F1106,料單!C:U,19,FALSE))</f>
        <v/>
      </c>
      <c r="W1106" s="361" t="str">
        <f t="shared" ca="1" si="86"/>
        <v/>
      </c>
      <c r="X1106" s="361" t="str">
        <f t="shared" ca="1" si="87"/>
        <v/>
      </c>
      <c r="Y1106" s="361" t="str">
        <f t="shared" ca="1" si="88"/>
        <v/>
      </c>
      <c r="Z1106" s="361" t="str">
        <f t="shared" ca="1" si="89"/>
        <v/>
      </c>
      <c r="AA1106" s="483">
        <f>料單!$K$3</f>
        <v>0</v>
      </c>
      <c r="AB1106" s="483" t="str">
        <f>料單!$L$3</f>
        <v>拉、KD</v>
      </c>
    </row>
    <row r="1107" spans="1:28" x14ac:dyDescent="0.25">
      <c r="A1107" s="174">
        <f t="shared" si="85"/>
        <v>1106</v>
      </c>
      <c r="B1107" s="174" t="str">
        <f ca="1">料單!$C$1</f>
        <v>2026101401</v>
      </c>
      <c r="C1107" s="174">
        <f>料單!$C$2</f>
        <v>0</v>
      </c>
      <c r="D1107" s="6">
        <f>板材才數分析.!B1107</f>
        <v>37</v>
      </c>
      <c r="E1107" s="6">
        <f>板材才數分析.!C1107</f>
        <v>0</v>
      </c>
      <c r="F1107" s="6">
        <f>板材才數分析.!D1107</f>
        <v>37026</v>
      </c>
      <c r="G1107" s="6">
        <f ca="1">板材才數分析.!E1107</f>
        <v>0</v>
      </c>
      <c r="H1107" s="6">
        <f ca="1">板材才數分析.!F1107</f>
        <v>0</v>
      </c>
      <c r="I1107" s="6" t="str">
        <f ca="1">板材才數分析.!G1107</f>
        <v/>
      </c>
      <c r="J1107" s="6">
        <f ca="1">板材才數分析.!H1107</f>
        <v>0</v>
      </c>
      <c r="K1107" s="6" t="str">
        <f ca="1">板材才數分析.!I1107</f>
        <v/>
      </c>
      <c r="L1107" s="6">
        <f ca="1">板材才數分析.!J1107</f>
        <v>0</v>
      </c>
      <c r="M1107" s="6">
        <f ca="1">板材才數分析.!K1107</f>
        <v>0</v>
      </c>
      <c r="N1107" s="6" t="str">
        <f ca="1">板材才數分析.!L1107</f>
        <v/>
      </c>
      <c r="O1107" s="6">
        <f ca="1">板材才數分析.!M1107</f>
        <v>0</v>
      </c>
      <c r="P1107" t="e">
        <f>表格15[[#This Row],[封邊色號]]</f>
        <v>#VALUE!</v>
      </c>
      <c r="Q1107" s="174" t="str">
        <f ca="1">IF(VLOOKUP(F1107,料單!$C:$P,14,FALSE)="","",VLOOKUP(F1107,料單!$C:$P,14,FALSE))</f>
        <v/>
      </c>
      <c r="R1107" s="174" t="str">
        <f ca="1">IF(VLOOKUP(F1107,料單!$C:$Q,15,FALSE)="","",VLOOKUP(F1107,料單!$C:$Q,15,FALSE))</f>
        <v/>
      </c>
      <c r="S1107" s="174" t="str">
        <f ca="1">IF(VLOOKUP(F1107,料單!$C:$R,16,FALSE)="","",VLOOKUP(F1107,料單!$C:$R,16,FALSE))</f>
        <v/>
      </c>
      <c r="T1107" s="174" t="str">
        <f ca="1">IF(VLOOKUP(F1107,料單!$C:$S,17,FALSE)="","",VLOOKUP(F1107,料單!$C:$S,17,FALSE))</f>
        <v/>
      </c>
      <c r="U1107" s="174" t="str">
        <f ca="1">_xlfn.IFNA(VLOOKUP(VLOOKUP(F1107,料單!C:T,18,FALSE),資料庫!AM:AN,2,FALSE),"A")</f>
        <v>A</v>
      </c>
      <c r="V1107" s="174" t="str">
        <f ca="1">IF(VLOOKUP(F1107,料單!C:U,19,FALSE)="","",VLOOKUP(F1107,料單!C:U,19,FALSE))</f>
        <v/>
      </c>
      <c r="W1107" s="361" t="str">
        <f t="shared" ca="1" si="86"/>
        <v/>
      </c>
      <c r="X1107" s="361" t="str">
        <f t="shared" ca="1" si="87"/>
        <v/>
      </c>
      <c r="Y1107" s="361" t="str">
        <f t="shared" ca="1" si="88"/>
        <v/>
      </c>
      <c r="Z1107" s="361" t="str">
        <f t="shared" ca="1" si="89"/>
        <v/>
      </c>
      <c r="AA1107" s="483">
        <f>料單!$K$3</f>
        <v>0</v>
      </c>
      <c r="AB1107" s="483" t="str">
        <f>料單!$L$3</f>
        <v>拉、KD</v>
      </c>
    </row>
    <row r="1108" spans="1:28" x14ac:dyDescent="0.25">
      <c r="A1108" s="174">
        <f t="shared" si="85"/>
        <v>1107</v>
      </c>
      <c r="B1108" s="174" t="str">
        <f ca="1">料單!$C$1</f>
        <v>2026101401</v>
      </c>
      <c r="C1108" s="174">
        <f>料單!$C$2</f>
        <v>0</v>
      </c>
      <c r="D1108" s="6">
        <f>板材才數分析.!B1108</f>
        <v>37</v>
      </c>
      <c r="E1108" s="6">
        <f>板材才數分析.!C1108</f>
        <v>0</v>
      </c>
      <c r="F1108" s="6">
        <f>板材才數分析.!D1108</f>
        <v>37027</v>
      </c>
      <c r="G1108" s="6">
        <f ca="1">板材才數分析.!E1108</f>
        <v>0</v>
      </c>
      <c r="H1108" s="6">
        <f ca="1">板材才數分析.!F1108</f>
        <v>0</v>
      </c>
      <c r="I1108" s="6" t="str">
        <f ca="1">板材才數分析.!G1108</f>
        <v/>
      </c>
      <c r="J1108" s="6">
        <f ca="1">板材才數分析.!H1108</f>
        <v>0</v>
      </c>
      <c r="K1108" s="6" t="str">
        <f ca="1">板材才數分析.!I1108</f>
        <v/>
      </c>
      <c r="L1108" s="6">
        <f ca="1">板材才數分析.!J1108</f>
        <v>0</v>
      </c>
      <c r="M1108" s="6">
        <f ca="1">板材才數分析.!K1108</f>
        <v>0</v>
      </c>
      <c r="N1108" s="6" t="str">
        <f ca="1">板材才數分析.!L1108</f>
        <v/>
      </c>
      <c r="O1108" s="6">
        <f ca="1">板材才數分析.!M1108</f>
        <v>0</v>
      </c>
      <c r="P1108" t="e">
        <f>表格15[[#This Row],[封邊色號]]</f>
        <v>#VALUE!</v>
      </c>
      <c r="Q1108" s="174" t="str">
        <f ca="1">IF(VLOOKUP(F1108,料單!$C:$P,14,FALSE)="","",VLOOKUP(F1108,料單!$C:$P,14,FALSE))</f>
        <v/>
      </c>
      <c r="R1108" s="174" t="str">
        <f ca="1">IF(VLOOKUP(F1108,料單!$C:$Q,15,FALSE)="","",VLOOKUP(F1108,料單!$C:$Q,15,FALSE))</f>
        <v/>
      </c>
      <c r="S1108" s="174" t="str">
        <f ca="1">IF(VLOOKUP(F1108,料單!$C:$R,16,FALSE)="","",VLOOKUP(F1108,料單!$C:$R,16,FALSE))</f>
        <v/>
      </c>
      <c r="T1108" s="174" t="str">
        <f ca="1">IF(VLOOKUP(F1108,料單!$C:$S,17,FALSE)="","",VLOOKUP(F1108,料單!$C:$S,17,FALSE))</f>
        <v/>
      </c>
      <c r="U1108" s="174" t="str">
        <f ca="1">_xlfn.IFNA(VLOOKUP(VLOOKUP(F1108,料單!C:T,18,FALSE),資料庫!AM:AN,2,FALSE),"A")</f>
        <v>A</v>
      </c>
      <c r="V1108" s="174" t="str">
        <f ca="1">IF(VLOOKUP(F1108,料單!C:U,19,FALSE)="","",VLOOKUP(F1108,料單!C:U,19,FALSE))</f>
        <v/>
      </c>
      <c r="W1108" s="361" t="str">
        <f t="shared" ca="1" si="86"/>
        <v/>
      </c>
      <c r="X1108" s="361" t="str">
        <f t="shared" ca="1" si="87"/>
        <v/>
      </c>
      <c r="Y1108" s="361" t="str">
        <f t="shared" ca="1" si="88"/>
        <v/>
      </c>
      <c r="Z1108" s="361" t="str">
        <f t="shared" ca="1" si="89"/>
        <v/>
      </c>
      <c r="AA1108" s="483">
        <f>料單!$K$3</f>
        <v>0</v>
      </c>
      <c r="AB1108" s="483" t="str">
        <f>料單!$L$3</f>
        <v>拉、KD</v>
      </c>
    </row>
    <row r="1109" spans="1:28" x14ac:dyDescent="0.25">
      <c r="A1109" s="174">
        <f t="shared" si="85"/>
        <v>1108</v>
      </c>
      <c r="B1109" s="174" t="str">
        <f ca="1">料單!$C$1</f>
        <v>2026101401</v>
      </c>
      <c r="C1109" s="174">
        <f>料單!$C$2</f>
        <v>0</v>
      </c>
      <c r="D1109" s="6">
        <f>板材才數分析.!B1109</f>
        <v>37</v>
      </c>
      <c r="E1109" s="6">
        <f>板材才數分析.!C1109</f>
        <v>0</v>
      </c>
      <c r="F1109" s="6">
        <f>板材才數分析.!D1109</f>
        <v>37028</v>
      </c>
      <c r="G1109" s="6">
        <f ca="1">板材才數分析.!E1109</f>
        <v>0</v>
      </c>
      <c r="H1109" s="6">
        <f ca="1">板材才數分析.!F1109</f>
        <v>0</v>
      </c>
      <c r="I1109" s="6" t="str">
        <f ca="1">板材才數分析.!G1109</f>
        <v/>
      </c>
      <c r="J1109" s="6">
        <f ca="1">板材才數分析.!H1109</f>
        <v>0</v>
      </c>
      <c r="K1109" s="6" t="str">
        <f ca="1">板材才數分析.!I1109</f>
        <v/>
      </c>
      <c r="L1109" s="6">
        <f ca="1">板材才數分析.!J1109</f>
        <v>0</v>
      </c>
      <c r="M1109" s="6">
        <f ca="1">板材才數分析.!K1109</f>
        <v>0</v>
      </c>
      <c r="N1109" s="6" t="str">
        <f ca="1">板材才數分析.!L1109</f>
        <v/>
      </c>
      <c r="O1109" s="6">
        <f ca="1">板材才數分析.!M1109</f>
        <v>0</v>
      </c>
      <c r="P1109" t="e">
        <f>表格15[[#This Row],[封邊色號]]</f>
        <v>#VALUE!</v>
      </c>
      <c r="Q1109" s="174" t="str">
        <f ca="1">IF(VLOOKUP(F1109,料單!$C:$P,14,FALSE)="","",VLOOKUP(F1109,料單!$C:$P,14,FALSE))</f>
        <v/>
      </c>
      <c r="R1109" s="174" t="str">
        <f ca="1">IF(VLOOKUP(F1109,料單!$C:$Q,15,FALSE)="","",VLOOKUP(F1109,料單!$C:$Q,15,FALSE))</f>
        <v/>
      </c>
      <c r="S1109" s="174" t="str">
        <f ca="1">IF(VLOOKUP(F1109,料單!$C:$R,16,FALSE)="","",VLOOKUP(F1109,料單!$C:$R,16,FALSE))</f>
        <v/>
      </c>
      <c r="T1109" s="174" t="str">
        <f ca="1">IF(VLOOKUP(F1109,料單!$C:$S,17,FALSE)="","",VLOOKUP(F1109,料單!$C:$S,17,FALSE))</f>
        <v/>
      </c>
      <c r="U1109" s="174" t="str">
        <f ca="1">_xlfn.IFNA(VLOOKUP(VLOOKUP(F1109,料單!C:T,18,FALSE),資料庫!AM:AN,2,FALSE),"A")</f>
        <v>A</v>
      </c>
      <c r="V1109" s="174" t="str">
        <f ca="1">IF(VLOOKUP(F1109,料單!C:U,19,FALSE)="","",VLOOKUP(F1109,料單!C:U,19,FALSE))</f>
        <v/>
      </c>
      <c r="W1109" s="361" t="str">
        <f t="shared" ca="1" si="86"/>
        <v/>
      </c>
      <c r="X1109" s="361" t="str">
        <f t="shared" ca="1" si="87"/>
        <v/>
      </c>
      <c r="Y1109" s="361" t="str">
        <f t="shared" ca="1" si="88"/>
        <v/>
      </c>
      <c r="Z1109" s="361" t="str">
        <f t="shared" ca="1" si="89"/>
        <v/>
      </c>
      <c r="AA1109" s="483">
        <f>料單!$K$3</f>
        <v>0</v>
      </c>
      <c r="AB1109" s="483" t="str">
        <f>料單!$L$3</f>
        <v>拉、KD</v>
      </c>
    </row>
    <row r="1110" spans="1:28" x14ac:dyDescent="0.25">
      <c r="A1110" s="174">
        <f t="shared" si="85"/>
        <v>1109</v>
      </c>
      <c r="B1110" s="174" t="str">
        <f ca="1">料單!$C$1</f>
        <v>2026101401</v>
      </c>
      <c r="C1110" s="174">
        <f>料單!$C$2</f>
        <v>0</v>
      </c>
      <c r="D1110" s="6">
        <f>板材才數分析.!B1110</f>
        <v>37</v>
      </c>
      <c r="E1110" s="6">
        <f>板材才數分析.!C1110</f>
        <v>0</v>
      </c>
      <c r="F1110" s="6">
        <f>板材才數分析.!D1110</f>
        <v>37029</v>
      </c>
      <c r="G1110" s="6">
        <f ca="1">板材才數分析.!E1110</f>
        <v>0</v>
      </c>
      <c r="H1110" s="6">
        <f ca="1">板材才數分析.!F1110</f>
        <v>0</v>
      </c>
      <c r="I1110" s="6" t="str">
        <f ca="1">板材才數分析.!G1110</f>
        <v/>
      </c>
      <c r="J1110" s="6">
        <f ca="1">板材才數分析.!H1110</f>
        <v>0</v>
      </c>
      <c r="K1110" s="6" t="str">
        <f ca="1">板材才數分析.!I1110</f>
        <v/>
      </c>
      <c r="L1110" s="6">
        <f ca="1">板材才數分析.!J1110</f>
        <v>0</v>
      </c>
      <c r="M1110" s="6">
        <f ca="1">板材才數分析.!K1110</f>
        <v>0</v>
      </c>
      <c r="N1110" s="6" t="str">
        <f ca="1">板材才數分析.!L1110</f>
        <v/>
      </c>
      <c r="O1110" s="6">
        <f ca="1">板材才數分析.!M1110</f>
        <v>0</v>
      </c>
      <c r="P1110" t="e">
        <f>表格15[[#This Row],[封邊色號]]</f>
        <v>#VALUE!</v>
      </c>
      <c r="Q1110" s="174" t="str">
        <f ca="1">IF(VLOOKUP(F1110,料單!$C:$P,14,FALSE)="","",VLOOKUP(F1110,料單!$C:$P,14,FALSE))</f>
        <v/>
      </c>
      <c r="R1110" s="174" t="str">
        <f ca="1">IF(VLOOKUP(F1110,料單!$C:$Q,15,FALSE)="","",VLOOKUP(F1110,料單!$C:$Q,15,FALSE))</f>
        <v/>
      </c>
      <c r="S1110" s="174" t="str">
        <f ca="1">IF(VLOOKUP(F1110,料單!$C:$R,16,FALSE)="","",VLOOKUP(F1110,料單!$C:$R,16,FALSE))</f>
        <v/>
      </c>
      <c r="T1110" s="174" t="str">
        <f ca="1">IF(VLOOKUP(F1110,料單!$C:$S,17,FALSE)="","",VLOOKUP(F1110,料單!$C:$S,17,FALSE))</f>
        <v/>
      </c>
      <c r="U1110" s="174" t="str">
        <f ca="1">_xlfn.IFNA(VLOOKUP(VLOOKUP(F1110,料單!C:T,18,FALSE),資料庫!AM:AN,2,FALSE),"A")</f>
        <v>A</v>
      </c>
      <c r="V1110" s="174" t="str">
        <f ca="1">IF(VLOOKUP(F1110,料單!C:U,19,FALSE)="","",VLOOKUP(F1110,料單!C:U,19,FALSE))</f>
        <v/>
      </c>
      <c r="W1110" s="361" t="str">
        <f t="shared" ca="1" si="86"/>
        <v/>
      </c>
      <c r="X1110" s="361" t="str">
        <f t="shared" ca="1" si="87"/>
        <v/>
      </c>
      <c r="Y1110" s="361" t="str">
        <f t="shared" ca="1" si="88"/>
        <v/>
      </c>
      <c r="Z1110" s="361" t="str">
        <f t="shared" ca="1" si="89"/>
        <v/>
      </c>
      <c r="AA1110" s="483">
        <f>料單!$K$3</f>
        <v>0</v>
      </c>
      <c r="AB1110" s="483" t="str">
        <f>料單!$L$3</f>
        <v>拉、KD</v>
      </c>
    </row>
    <row r="1111" spans="1:28" s="242" customFormat="1" x14ac:dyDescent="0.25">
      <c r="A1111" s="174">
        <f t="shared" si="85"/>
        <v>1110</v>
      </c>
      <c r="B1111" s="241" t="str">
        <f ca="1">料單!$C$1</f>
        <v>2026101401</v>
      </c>
      <c r="C1111" s="241">
        <f>料單!$C$2</f>
        <v>0</v>
      </c>
      <c r="D1111" s="245">
        <f>板材才數分析.!B1111</f>
        <v>37</v>
      </c>
      <c r="E1111" s="245">
        <f>板材才數分析.!C1111</f>
        <v>0</v>
      </c>
      <c r="F1111" s="245">
        <f>板材才數分析.!D1111</f>
        <v>37030</v>
      </c>
      <c r="G1111" s="245">
        <f ca="1">板材才數分析.!E1111</f>
        <v>0</v>
      </c>
      <c r="H1111" s="245">
        <f ca="1">板材才數分析.!F1111</f>
        <v>0</v>
      </c>
      <c r="I1111" s="245" t="str">
        <f ca="1">板材才數分析.!G1111</f>
        <v/>
      </c>
      <c r="J1111" s="245">
        <f ca="1">板材才數分析.!H1111</f>
        <v>0</v>
      </c>
      <c r="K1111" s="245" t="str">
        <f ca="1">板材才數分析.!I1111</f>
        <v/>
      </c>
      <c r="L1111" s="245">
        <f ca="1">板材才數分析.!J1111</f>
        <v>0</v>
      </c>
      <c r="M1111" s="245">
        <f ca="1">板材才數分析.!K1111</f>
        <v>0</v>
      </c>
      <c r="N1111" s="245" t="str">
        <f ca="1">板材才數分析.!L1111</f>
        <v/>
      </c>
      <c r="O1111" s="245">
        <f ca="1">板材才數分析.!M1111</f>
        <v>0</v>
      </c>
      <c r="P1111" t="e">
        <f>表格15[[#This Row],[封邊色號]]</f>
        <v>#VALUE!</v>
      </c>
      <c r="Q1111" s="174" t="str">
        <f ca="1">IF(VLOOKUP(F1111,料單!$C:$P,14,FALSE)="","",VLOOKUP(F1111,料單!$C:$P,14,FALSE))</f>
        <v/>
      </c>
      <c r="R1111" s="174" t="str">
        <f ca="1">IF(VLOOKUP(F1111,料單!$C:$Q,15,FALSE)="","",VLOOKUP(F1111,料單!$C:$Q,15,FALSE))</f>
        <v/>
      </c>
      <c r="S1111" s="174" t="str">
        <f ca="1">IF(VLOOKUP(F1111,料單!$C:$R,16,FALSE)="","",VLOOKUP(F1111,料單!$C:$R,16,FALSE))</f>
        <v/>
      </c>
      <c r="T1111" s="174" t="str">
        <f ca="1">IF(VLOOKUP(F1111,料單!$C:$S,17,FALSE)="","",VLOOKUP(F1111,料單!$C:$S,17,FALSE))</f>
        <v/>
      </c>
      <c r="U1111" s="174" t="str">
        <f ca="1">_xlfn.IFNA(VLOOKUP(VLOOKUP(F1111,料單!C:T,18,FALSE),資料庫!AM:AN,2,FALSE),"A")</f>
        <v>A</v>
      </c>
      <c r="V1111" s="174" t="str">
        <f ca="1">IF(VLOOKUP(F1111,料單!C:U,19,FALSE)="","",VLOOKUP(F1111,料單!C:U,19,FALSE))</f>
        <v/>
      </c>
      <c r="W1111" s="375" t="str">
        <f t="shared" ca="1" si="86"/>
        <v/>
      </c>
      <c r="X1111" s="361" t="str">
        <f t="shared" ca="1" si="87"/>
        <v/>
      </c>
      <c r="Y1111" s="375" t="str">
        <f t="shared" ca="1" si="88"/>
        <v/>
      </c>
      <c r="Z1111" s="375" t="str">
        <f t="shared" ca="1" si="89"/>
        <v/>
      </c>
      <c r="AA1111" s="483">
        <f>料單!$K$3</f>
        <v>0</v>
      </c>
      <c r="AB1111" s="483" t="str">
        <f>料單!$L$3</f>
        <v>拉、KD</v>
      </c>
    </row>
    <row r="1112" spans="1:28" x14ac:dyDescent="0.25">
      <c r="A1112" s="174">
        <f t="shared" si="85"/>
        <v>1111</v>
      </c>
      <c r="B1112" s="174" t="str">
        <f ca="1">料單!$C$1</f>
        <v>2026101401</v>
      </c>
      <c r="C1112" s="174">
        <f>料單!$C$2</f>
        <v>0</v>
      </c>
      <c r="D1112" s="6">
        <f>板材才數分析.!B1112</f>
        <v>38</v>
      </c>
      <c r="E1112" s="6">
        <f>板材才數分析.!C1112</f>
        <v>0</v>
      </c>
      <c r="F1112" s="6">
        <f>板材才數分析.!D1112</f>
        <v>38001</v>
      </c>
      <c r="G1112" s="6" t="str">
        <f ca="1">板材才數分析.!E1112</f>
        <v>頂板</v>
      </c>
      <c r="H1112" s="6">
        <f ca="1">板材才數分析.!F1112</f>
        <v>0</v>
      </c>
      <c r="I1112" s="6" t="str">
        <f ca="1">板材才數分析.!G1112</f>
        <v>AA</v>
      </c>
      <c r="J1112" s="6">
        <f ca="1">板材才數分析.!H1112</f>
        <v>0</v>
      </c>
      <c r="K1112" s="6" t="str">
        <f ca="1">板材才數分析.!I1112</f>
        <v/>
      </c>
      <c r="L1112" s="6">
        <f ca="1">板材才數分析.!J1112</f>
        <v>0</v>
      </c>
      <c r="M1112" s="6">
        <f ca="1">板材才數分析.!K1112</f>
        <v>0</v>
      </c>
      <c r="N1112" s="6" t="str">
        <f ca="1">板材才數分析.!L1112</f>
        <v/>
      </c>
      <c r="O1112" s="6">
        <f ca="1">板材才數分析.!M1112</f>
        <v>0</v>
      </c>
      <c r="P1112" t="e">
        <f>表格15[[#This Row],[封邊色號]]</f>
        <v>#VALUE!</v>
      </c>
      <c r="Q1112" s="174" t="str">
        <f ca="1">IF(VLOOKUP(F1112,料單!$C:$P,14,FALSE)="","",VLOOKUP(F1112,料單!$C:$P,14,FALSE))</f>
        <v>背板溝</v>
      </c>
      <c r="R1112" s="174" t="str">
        <f ca="1">IF(VLOOKUP(F1112,料單!$C:$Q,15,FALSE)="","",VLOOKUP(F1112,料單!$C:$Q,15,FALSE))</f>
        <v>側</v>
      </c>
      <c r="S1112" s="174" t="str">
        <f ca="1">IF(VLOOKUP(F1112,料單!$C:$R,16,FALSE)="","",VLOOKUP(F1112,料單!$C:$R,16,FALSE))</f>
        <v/>
      </c>
      <c r="T1112" s="174" t="str">
        <f ca="1">IF(VLOOKUP(F1112,料單!$C:$S,17,FALSE)="","",VLOOKUP(F1112,料單!$C:$S,17,FALSE))</f>
        <v/>
      </c>
      <c r="U1112" s="174" t="str">
        <f ca="1">_xlfn.IFNA(VLOOKUP(VLOOKUP(F1112,料單!C:T,18,FALSE),資料庫!AM:AN,2,FALSE),"A")</f>
        <v>A</v>
      </c>
      <c r="V1112" s="174">
        <f ca="1">IF(VLOOKUP(F1112,料單!C:U,19,FALSE)="","",VLOOKUP(F1112,料單!C:U,19,FALSE))</f>
        <v>1</v>
      </c>
      <c r="W1112" s="361" t="str">
        <f t="shared" ca="1" si="86"/>
        <v>A</v>
      </c>
      <c r="X1112" s="361" t="str">
        <f t="shared" ca="1" si="87"/>
        <v>A</v>
      </c>
      <c r="Y1112" s="361" t="str">
        <f t="shared" ca="1" si="88"/>
        <v/>
      </c>
      <c r="Z1112" s="361" t="str">
        <f t="shared" ca="1" si="89"/>
        <v/>
      </c>
      <c r="AA1112" s="483">
        <f>料單!$K$3</f>
        <v>0</v>
      </c>
      <c r="AB1112" s="483" t="str">
        <f>料單!$L$3</f>
        <v>拉、KD</v>
      </c>
    </row>
    <row r="1113" spans="1:28" x14ac:dyDescent="0.25">
      <c r="A1113" s="174">
        <f t="shared" si="85"/>
        <v>1112</v>
      </c>
      <c r="B1113" s="174" t="str">
        <f ca="1">料單!$C$1</f>
        <v>2026101401</v>
      </c>
      <c r="C1113" s="174">
        <f>料單!$C$2</f>
        <v>0</v>
      </c>
      <c r="D1113" s="6">
        <f>板材才數分析.!B1113</f>
        <v>38</v>
      </c>
      <c r="E1113" s="6">
        <f>板材才數分析.!C1113</f>
        <v>0</v>
      </c>
      <c r="F1113" s="6">
        <f>板材才數分析.!D1113</f>
        <v>38002</v>
      </c>
      <c r="G1113" s="6" t="str">
        <f ca="1">板材才數分析.!E1113</f>
        <v>底板</v>
      </c>
      <c r="H1113" s="6">
        <f ca="1">板材才數分析.!F1113</f>
        <v>0</v>
      </c>
      <c r="I1113" s="6" t="str">
        <f ca="1">板材才數分析.!G1113</f>
        <v>AA</v>
      </c>
      <c r="J1113" s="6">
        <f ca="1">板材才數分析.!H1113</f>
        <v>0</v>
      </c>
      <c r="K1113" s="6" t="str">
        <f ca="1">板材才數分析.!I1113</f>
        <v/>
      </c>
      <c r="L1113" s="6">
        <f ca="1">板材才數分析.!J1113</f>
        <v>0</v>
      </c>
      <c r="M1113" s="6">
        <f ca="1">板材才數分析.!K1113</f>
        <v>0</v>
      </c>
      <c r="N1113" s="6" t="str">
        <f ca="1">板材才數分析.!L1113</f>
        <v/>
      </c>
      <c r="O1113" s="6">
        <f ca="1">板材才數分析.!M1113</f>
        <v>0</v>
      </c>
      <c r="P1113" t="e">
        <f>表格15[[#This Row],[封邊色號]]</f>
        <v>#VALUE!</v>
      </c>
      <c r="Q1113" s="174" t="str">
        <f ca="1">IF(VLOOKUP(F1113,料單!$C:$P,14,FALSE)="","",VLOOKUP(F1113,料單!$C:$P,14,FALSE))</f>
        <v>背板溝</v>
      </c>
      <c r="R1113" s="174" t="str">
        <f ca="1">IF(VLOOKUP(F1113,料單!$C:$Q,15,FALSE)="","",VLOOKUP(F1113,料單!$C:$Q,15,FALSE))</f>
        <v>側</v>
      </c>
      <c r="S1113" s="174" t="str">
        <f ca="1">IF(VLOOKUP(F1113,料單!$C:$R,16,FALSE)="","",VLOOKUP(F1113,料單!$C:$R,16,FALSE))</f>
        <v/>
      </c>
      <c r="T1113" s="174" t="str">
        <f ca="1">IF(VLOOKUP(F1113,料單!$C:$S,17,FALSE)="","",VLOOKUP(F1113,料單!$C:$S,17,FALSE))</f>
        <v/>
      </c>
      <c r="U1113" s="174" t="str">
        <f ca="1">_xlfn.IFNA(VLOOKUP(VLOOKUP(F1113,料單!C:T,18,FALSE),資料庫!AM:AN,2,FALSE),"A")</f>
        <v>A</v>
      </c>
      <c r="V1113" s="174">
        <f ca="1">IF(VLOOKUP(F1113,料單!C:U,19,FALSE)="","",VLOOKUP(F1113,料單!C:U,19,FALSE))</f>
        <v>1</v>
      </c>
      <c r="W1113" s="361" t="str">
        <f t="shared" ca="1" si="86"/>
        <v>A</v>
      </c>
      <c r="X1113" s="361" t="str">
        <f t="shared" ca="1" si="87"/>
        <v>A</v>
      </c>
      <c r="Y1113" s="361" t="str">
        <f t="shared" ca="1" si="88"/>
        <v/>
      </c>
      <c r="Z1113" s="361" t="str">
        <f t="shared" ca="1" si="89"/>
        <v/>
      </c>
      <c r="AA1113" s="483">
        <f>料單!$K$3</f>
        <v>0</v>
      </c>
      <c r="AB1113" s="483" t="str">
        <f>料單!$L$3</f>
        <v>拉、KD</v>
      </c>
    </row>
    <row r="1114" spans="1:28" x14ac:dyDescent="0.25">
      <c r="A1114" s="174">
        <f t="shared" si="85"/>
        <v>1113</v>
      </c>
      <c r="B1114" s="174" t="str">
        <f ca="1">料單!$C$1</f>
        <v>2026101401</v>
      </c>
      <c r="C1114" s="174">
        <f>料單!$C$2</f>
        <v>0</v>
      </c>
      <c r="D1114" s="6">
        <f>板材才數分析.!B1114</f>
        <v>38</v>
      </c>
      <c r="E1114" s="6">
        <f>板材才數分析.!C1114</f>
        <v>0</v>
      </c>
      <c r="F1114" s="6">
        <f>板材才數分析.!D1114</f>
        <v>38003</v>
      </c>
      <c r="G1114" s="6" t="str">
        <f ca="1">板材才數分析.!E1114</f>
        <v>左側板</v>
      </c>
      <c r="H1114" s="6">
        <f ca="1">板材才數分析.!F1114</f>
        <v>0</v>
      </c>
      <c r="I1114" s="6" t="str">
        <f ca="1">板材才數分析.!G1114</f>
        <v>AA</v>
      </c>
      <c r="J1114" s="6">
        <f ca="1">板材才數分析.!H1114</f>
        <v>0</v>
      </c>
      <c r="K1114" s="6" t="str">
        <f ca="1">板材才數分析.!I1114</f>
        <v>AA</v>
      </c>
      <c r="L1114" s="6">
        <f ca="1">板材才數分析.!J1114</f>
        <v>0</v>
      </c>
      <c r="M1114" s="6">
        <f ca="1">板材才數分析.!K1114</f>
        <v>0</v>
      </c>
      <c r="N1114" s="6" t="str">
        <f ca="1">板材才數分析.!L1114</f>
        <v/>
      </c>
      <c r="O1114" s="6">
        <f ca="1">板材才數分析.!M1114</f>
        <v>0</v>
      </c>
      <c r="P1114" t="e">
        <f>表格15[[#This Row],[封邊色號]]</f>
        <v>#VALUE!</v>
      </c>
      <c r="Q1114" s="174" t="str">
        <f ca="1">IF(VLOOKUP(F1114,料單!$C:$P,14,FALSE)="","",VLOOKUP(F1114,料單!$C:$P,14,FALSE))</f>
        <v>背板溝</v>
      </c>
      <c r="R1114" s="174" t="str">
        <f ca="1">IF(VLOOKUP(F1114,料單!$C:$Q,15,FALSE)="","",VLOOKUP(F1114,料單!$C:$Q,15,FALSE))</f>
        <v>面</v>
      </c>
      <c r="S1114" s="174" t="str">
        <f ca="1">IF(VLOOKUP(F1114,料單!$C:$R,16,FALSE)="","",VLOOKUP(F1114,料單!$C:$R,16,FALSE))</f>
        <v>排</v>
      </c>
      <c r="T1114" s="174" t="str">
        <f ca="1">IF(VLOOKUP(F1114,料單!$C:$S,17,FALSE)="","",VLOOKUP(F1114,料單!$C:$S,17,FALSE))</f>
        <v/>
      </c>
      <c r="U1114" s="174" t="str">
        <f ca="1">_xlfn.IFNA(VLOOKUP(VLOOKUP(F1114,料單!C:T,18,FALSE),資料庫!AM:AN,2,FALSE),"A")</f>
        <v>A</v>
      </c>
      <c r="V1114" s="174">
        <f ca="1">IF(VLOOKUP(F1114,料單!C:U,19,FALSE)="","",VLOOKUP(F1114,料單!C:U,19,FALSE))</f>
        <v>1</v>
      </c>
      <c r="W1114" s="361" t="str">
        <f t="shared" ca="1" si="86"/>
        <v>A</v>
      </c>
      <c r="X1114" s="361" t="str">
        <f t="shared" ca="1" si="87"/>
        <v>A</v>
      </c>
      <c r="Y1114" s="361" t="str">
        <f t="shared" ca="1" si="88"/>
        <v>A</v>
      </c>
      <c r="Z1114" s="361" t="str">
        <f t="shared" ca="1" si="89"/>
        <v>A</v>
      </c>
      <c r="AA1114" s="483">
        <f>料單!$K$3</f>
        <v>0</v>
      </c>
      <c r="AB1114" s="483" t="str">
        <f>料單!$L$3</f>
        <v>拉、KD</v>
      </c>
    </row>
    <row r="1115" spans="1:28" x14ac:dyDescent="0.25">
      <c r="A1115" s="174">
        <f t="shared" si="85"/>
        <v>1114</v>
      </c>
      <c r="B1115" s="174" t="str">
        <f ca="1">料單!$C$1</f>
        <v>2026101401</v>
      </c>
      <c r="C1115" s="174">
        <f>料單!$C$2</f>
        <v>0</v>
      </c>
      <c r="D1115" s="6">
        <f>板材才數分析.!B1115</f>
        <v>38</v>
      </c>
      <c r="E1115" s="6">
        <f>板材才數分析.!C1115</f>
        <v>0</v>
      </c>
      <c r="F1115" s="6">
        <f>板材才數分析.!D1115</f>
        <v>38004</v>
      </c>
      <c r="G1115" s="6" t="str">
        <f ca="1">板材才數分析.!E1115</f>
        <v>右側板</v>
      </c>
      <c r="H1115" s="6">
        <f ca="1">板材才數分析.!F1115</f>
        <v>0</v>
      </c>
      <c r="I1115" s="6" t="str">
        <f ca="1">板材才數分析.!G1115</f>
        <v>AA</v>
      </c>
      <c r="J1115" s="6">
        <f ca="1">板材才數分析.!H1115</f>
        <v>0</v>
      </c>
      <c r="K1115" s="6" t="str">
        <f ca="1">板材才數分析.!I1115</f>
        <v>AA</v>
      </c>
      <c r="L1115" s="6">
        <f ca="1">板材才數分析.!J1115</f>
        <v>0</v>
      </c>
      <c r="M1115" s="6">
        <f ca="1">板材才數分析.!K1115</f>
        <v>0</v>
      </c>
      <c r="N1115" s="6" t="str">
        <f ca="1">板材才數分析.!L1115</f>
        <v/>
      </c>
      <c r="O1115" s="6">
        <f ca="1">板材才數分析.!M1115</f>
        <v>0</v>
      </c>
      <c r="P1115" t="e">
        <f>表格15[[#This Row],[封邊色號]]</f>
        <v>#VALUE!</v>
      </c>
      <c r="Q1115" s="174" t="str">
        <f ca="1">IF(VLOOKUP(F1115,料單!$C:$P,14,FALSE)="","",VLOOKUP(F1115,料單!$C:$P,14,FALSE))</f>
        <v>背板溝</v>
      </c>
      <c r="R1115" s="174" t="str">
        <f ca="1">IF(VLOOKUP(F1115,料單!$C:$Q,15,FALSE)="","",VLOOKUP(F1115,料單!$C:$Q,15,FALSE))</f>
        <v>面</v>
      </c>
      <c r="S1115" s="174" t="str">
        <f ca="1">IF(VLOOKUP(F1115,料單!$C:$R,16,FALSE)="","",VLOOKUP(F1115,料單!$C:$R,16,FALSE))</f>
        <v>排</v>
      </c>
      <c r="T1115" s="174" t="str">
        <f ca="1">IF(VLOOKUP(F1115,料單!$C:$S,17,FALSE)="","",VLOOKUP(F1115,料單!$C:$S,17,FALSE))</f>
        <v/>
      </c>
      <c r="U1115" s="174" t="str">
        <f ca="1">_xlfn.IFNA(VLOOKUP(VLOOKUP(F1115,料單!C:T,18,FALSE),資料庫!AM:AN,2,FALSE),"A")</f>
        <v>A</v>
      </c>
      <c r="V1115" s="174">
        <f ca="1">IF(VLOOKUP(F1115,料單!C:U,19,FALSE)="","",VLOOKUP(F1115,料單!C:U,19,FALSE))</f>
        <v>1</v>
      </c>
      <c r="W1115" s="361" t="str">
        <f t="shared" ca="1" si="86"/>
        <v>A</v>
      </c>
      <c r="X1115" s="361" t="str">
        <f t="shared" ca="1" si="87"/>
        <v>A</v>
      </c>
      <c r="Y1115" s="361" t="str">
        <f t="shared" ca="1" si="88"/>
        <v>A</v>
      </c>
      <c r="Z1115" s="361" t="str">
        <f t="shared" ca="1" si="89"/>
        <v>A</v>
      </c>
      <c r="AA1115" s="483">
        <f>料單!$K$3</f>
        <v>0</v>
      </c>
      <c r="AB1115" s="483" t="str">
        <f>料單!$L$3</f>
        <v>拉、KD</v>
      </c>
    </row>
    <row r="1116" spans="1:28" x14ac:dyDescent="0.25">
      <c r="A1116" s="174">
        <f t="shared" si="85"/>
        <v>1115</v>
      </c>
      <c r="B1116" s="174" t="str">
        <f ca="1">料單!$C$1</f>
        <v>2026101401</v>
      </c>
      <c r="C1116" s="174">
        <f>料單!$C$2</f>
        <v>0</v>
      </c>
      <c r="D1116" s="6">
        <f>板材才數分析.!B1116</f>
        <v>38</v>
      </c>
      <c r="E1116" s="6">
        <f>板材才數分析.!C1116</f>
        <v>0</v>
      </c>
      <c r="F1116" s="6">
        <f>板材才數分析.!D1116</f>
        <v>38005</v>
      </c>
      <c r="G1116" s="6" t="str">
        <f ca="1">板材才數分析.!E1116</f>
        <v>背板</v>
      </c>
      <c r="H1116" s="6">
        <f ca="1">板材才數分析.!F1116</f>
        <v>0</v>
      </c>
      <c r="I1116" s="6" t="str">
        <f ca="1">板材才數分析.!G1116</f>
        <v/>
      </c>
      <c r="J1116" s="6">
        <f ca="1">板材才數分析.!H1116</f>
        <v>0</v>
      </c>
      <c r="K1116" s="6" t="str">
        <f ca="1">板材才數分析.!I1116</f>
        <v/>
      </c>
      <c r="L1116" s="6">
        <f ca="1">板材才數分析.!J1116</f>
        <v>0</v>
      </c>
      <c r="M1116" s="6">
        <f ca="1">板材才數分析.!K1116</f>
        <v>0</v>
      </c>
      <c r="N1116" s="6" t="str">
        <f ca="1">板材才數分析.!L1116</f>
        <v/>
      </c>
      <c r="O1116" s="6">
        <f ca="1">板材才數分析.!M1116</f>
        <v>0</v>
      </c>
      <c r="P1116" t="e">
        <f>表格15[[#This Row],[封邊色號]]</f>
        <v>#VALUE!</v>
      </c>
      <c r="Q1116" s="174" t="str">
        <f ca="1">IF(VLOOKUP(F1116,料單!$C:$P,14,FALSE)="","",VLOOKUP(F1116,料單!$C:$P,14,FALSE))</f>
        <v/>
      </c>
      <c r="R1116" s="174" t="str">
        <f ca="1">IF(VLOOKUP(F1116,料單!$C:$Q,15,FALSE)="","",VLOOKUP(F1116,料單!$C:$Q,15,FALSE))</f>
        <v/>
      </c>
      <c r="S1116" s="174" t="str">
        <f ca="1">IF(VLOOKUP(F1116,料單!$C:$R,16,FALSE)="","",VLOOKUP(F1116,料單!$C:$R,16,FALSE))</f>
        <v/>
      </c>
      <c r="T1116" s="174" t="str">
        <f ca="1">IF(VLOOKUP(F1116,料單!$C:$S,17,FALSE)="","",VLOOKUP(F1116,料單!$C:$S,17,FALSE))</f>
        <v/>
      </c>
      <c r="U1116" s="174" t="str">
        <f ca="1">_xlfn.IFNA(VLOOKUP(VLOOKUP(F1116,料單!C:T,18,FALSE),資料庫!AM:AN,2,FALSE),"A")</f>
        <v>A</v>
      </c>
      <c r="V1116" s="174">
        <f ca="1">IF(VLOOKUP(F1116,料單!C:U,19,FALSE)="","",VLOOKUP(F1116,料單!C:U,19,FALSE))</f>
        <v>1</v>
      </c>
      <c r="W1116" s="361" t="str">
        <f t="shared" ca="1" si="86"/>
        <v/>
      </c>
      <c r="X1116" s="361" t="str">
        <f t="shared" ca="1" si="87"/>
        <v/>
      </c>
      <c r="Y1116" s="361" t="str">
        <f t="shared" ca="1" si="88"/>
        <v/>
      </c>
      <c r="Z1116" s="361" t="str">
        <f t="shared" ca="1" si="89"/>
        <v/>
      </c>
      <c r="AA1116" s="483">
        <f>料單!$K$3</f>
        <v>0</v>
      </c>
      <c r="AB1116" s="483" t="str">
        <f>料單!$L$3</f>
        <v>拉、KD</v>
      </c>
    </row>
    <row r="1117" spans="1:28" x14ac:dyDescent="0.25">
      <c r="A1117" s="174">
        <f t="shared" si="85"/>
        <v>1116</v>
      </c>
      <c r="B1117" s="174" t="str">
        <f ca="1">料單!$C$1</f>
        <v>2026101401</v>
      </c>
      <c r="C1117" s="174">
        <f>料單!$C$2</f>
        <v>0</v>
      </c>
      <c r="D1117" s="6">
        <f>板材才數分析.!B1117</f>
        <v>38</v>
      </c>
      <c r="E1117" s="6">
        <f>板材才數分析.!C1117</f>
        <v>0</v>
      </c>
      <c r="F1117" s="6">
        <f>板材才數分析.!D1117</f>
        <v>38006</v>
      </c>
      <c r="G1117" s="6" t="str">
        <f ca="1">板材才數分析.!E1117</f>
        <v>背拉桿</v>
      </c>
      <c r="H1117" s="6">
        <f ca="1">板材才數分析.!F1117</f>
        <v>0</v>
      </c>
      <c r="I1117" s="6" t="str">
        <f ca="1">板材才數分析.!G1117</f>
        <v>AA</v>
      </c>
      <c r="J1117" s="6">
        <f ca="1">板材才數分析.!H1117</f>
        <v>0</v>
      </c>
      <c r="K1117" s="6" t="str">
        <f ca="1">板材才數分析.!I1117</f>
        <v/>
      </c>
      <c r="L1117" s="6">
        <f ca="1">板材才數分析.!J1117</f>
        <v>0</v>
      </c>
      <c r="M1117" s="6">
        <f ca="1">板材才數分析.!K1117</f>
        <v>0</v>
      </c>
      <c r="N1117" s="6" t="str">
        <f ca="1">板材才數分析.!L1117</f>
        <v/>
      </c>
      <c r="O1117" s="6">
        <f ca="1">板材才數分析.!M1117</f>
        <v>0</v>
      </c>
      <c r="P1117" t="e">
        <f>表格15[[#This Row],[封邊色號]]</f>
        <v>#VALUE!</v>
      </c>
      <c r="Q1117" s="174" t="str">
        <f ca="1">IF(VLOOKUP(F1117,料單!$C:$P,14,FALSE)="","",VLOOKUP(F1117,料單!$C:$P,14,FALSE))</f>
        <v/>
      </c>
      <c r="R1117" s="174" t="str">
        <f ca="1">IF(VLOOKUP(F1117,料單!$C:$Q,15,FALSE)="","",VLOOKUP(F1117,料單!$C:$Q,15,FALSE))</f>
        <v>側</v>
      </c>
      <c r="S1117" s="174" t="str">
        <f ca="1">IF(VLOOKUP(F1117,料單!$C:$R,16,FALSE)="","",VLOOKUP(F1117,料單!$C:$R,16,FALSE))</f>
        <v/>
      </c>
      <c r="T1117" s="174" t="str">
        <f ca="1">IF(VLOOKUP(F1117,料單!$C:$S,17,FALSE)="","",VLOOKUP(F1117,料單!$C:$S,17,FALSE))</f>
        <v/>
      </c>
      <c r="U1117" s="174" t="str">
        <f ca="1">_xlfn.IFNA(VLOOKUP(VLOOKUP(F1117,料單!C:T,18,FALSE),資料庫!AM:AN,2,FALSE),"A")</f>
        <v>A</v>
      </c>
      <c r="V1117" s="174">
        <f ca="1">IF(VLOOKUP(F1117,料單!C:U,19,FALSE)="","",VLOOKUP(F1117,料單!C:U,19,FALSE))</f>
        <v>1</v>
      </c>
      <c r="W1117" s="361" t="str">
        <f t="shared" ca="1" si="86"/>
        <v>A</v>
      </c>
      <c r="X1117" s="361" t="str">
        <f t="shared" ca="1" si="87"/>
        <v>A</v>
      </c>
      <c r="Y1117" s="361" t="str">
        <f t="shared" ca="1" si="88"/>
        <v/>
      </c>
      <c r="Z1117" s="361" t="str">
        <f t="shared" ca="1" si="89"/>
        <v/>
      </c>
      <c r="AA1117" s="483">
        <f>料單!$K$3</f>
        <v>0</v>
      </c>
      <c r="AB1117" s="483" t="str">
        <f>料單!$L$3</f>
        <v>拉、KD</v>
      </c>
    </row>
    <row r="1118" spans="1:28" x14ac:dyDescent="0.25">
      <c r="A1118" s="174">
        <f t="shared" si="85"/>
        <v>1117</v>
      </c>
      <c r="B1118" s="174" t="str">
        <f ca="1">料單!$C$1</f>
        <v>2026101401</v>
      </c>
      <c r="C1118" s="174">
        <f>料單!$C$2</f>
        <v>0</v>
      </c>
      <c r="D1118" s="6">
        <f>板材才數分析.!B1118</f>
        <v>38</v>
      </c>
      <c r="E1118" s="6">
        <f>板材才數分析.!C1118</f>
        <v>0</v>
      </c>
      <c r="F1118" s="6">
        <f>板材才數分析.!D1118</f>
        <v>38007</v>
      </c>
      <c r="G1118" s="6">
        <f ca="1">板材才數分析.!E1118</f>
        <v>0</v>
      </c>
      <c r="H1118" s="6">
        <f ca="1">板材才數分析.!F1118</f>
        <v>0</v>
      </c>
      <c r="I1118" s="6" t="str">
        <f ca="1">板材才數分析.!G1118</f>
        <v/>
      </c>
      <c r="J1118" s="6">
        <f ca="1">板材才數分析.!H1118</f>
        <v>0</v>
      </c>
      <c r="K1118" s="6" t="str">
        <f ca="1">板材才數分析.!I1118</f>
        <v/>
      </c>
      <c r="L1118" s="6">
        <f ca="1">板材才數分析.!J1118</f>
        <v>0</v>
      </c>
      <c r="M1118" s="6">
        <f ca="1">板材才數分析.!K1118</f>
        <v>0</v>
      </c>
      <c r="N1118" s="6" t="str">
        <f ca="1">板材才數分析.!L1118</f>
        <v/>
      </c>
      <c r="O1118" s="6">
        <f ca="1">板材才數分析.!M1118</f>
        <v>0</v>
      </c>
      <c r="P1118" t="e">
        <f>表格15[[#This Row],[封邊色號]]</f>
        <v>#VALUE!</v>
      </c>
      <c r="Q1118" s="174" t="str">
        <f ca="1">IF(VLOOKUP(F1118,料單!$C:$P,14,FALSE)="","",VLOOKUP(F1118,料單!$C:$P,14,FALSE))</f>
        <v/>
      </c>
      <c r="R1118" s="174" t="str">
        <f ca="1">IF(VLOOKUP(F1118,料單!$C:$Q,15,FALSE)="","",VLOOKUP(F1118,料單!$C:$Q,15,FALSE))</f>
        <v/>
      </c>
      <c r="S1118" s="174" t="str">
        <f ca="1">IF(VLOOKUP(F1118,料單!$C:$R,16,FALSE)="","",VLOOKUP(F1118,料單!$C:$R,16,FALSE))</f>
        <v/>
      </c>
      <c r="T1118" s="174" t="str">
        <f ca="1">IF(VLOOKUP(F1118,料單!$C:$S,17,FALSE)="","",VLOOKUP(F1118,料單!$C:$S,17,FALSE))</f>
        <v/>
      </c>
      <c r="U1118" s="174" t="str">
        <f ca="1">_xlfn.IFNA(VLOOKUP(VLOOKUP(F1118,料單!C:T,18,FALSE),資料庫!AM:AN,2,FALSE),"A")</f>
        <v>A</v>
      </c>
      <c r="V1118" s="174" t="str">
        <f ca="1">IF(VLOOKUP(F1118,料單!C:U,19,FALSE)="","",VLOOKUP(F1118,料單!C:U,19,FALSE))</f>
        <v/>
      </c>
      <c r="W1118" s="361" t="str">
        <f t="shared" ca="1" si="86"/>
        <v/>
      </c>
      <c r="X1118" s="361" t="str">
        <f t="shared" ca="1" si="87"/>
        <v/>
      </c>
      <c r="Y1118" s="361" t="str">
        <f t="shared" ca="1" si="88"/>
        <v/>
      </c>
      <c r="Z1118" s="361" t="str">
        <f t="shared" ca="1" si="89"/>
        <v/>
      </c>
      <c r="AA1118" s="483">
        <f>料單!$K$3</f>
        <v>0</v>
      </c>
      <c r="AB1118" s="483" t="str">
        <f>料單!$L$3</f>
        <v>拉、KD</v>
      </c>
    </row>
    <row r="1119" spans="1:28" x14ac:dyDescent="0.25">
      <c r="A1119" s="174">
        <f t="shared" si="85"/>
        <v>1118</v>
      </c>
      <c r="B1119" s="174" t="str">
        <f ca="1">料單!$C$1</f>
        <v>2026101401</v>
      </c>
      <c r="C1119" s="174">
        <f>料單!$C$2</f>
        <v>0</v>
      </c>
      <c r="D1119" s="6">
        <f>板材才數分析.!B1119</f>
        <v>38</v>
      </c>
      <c r="E1119" s="6">
        <f>板材才數分析.!C1119</f>
        <v>0</v>
      </c>
      <c r="F1119" s="6">
        <f>板材才數分析.!D1119</f>
        <v>38008</v>
      </c>
      <c r="G1119" s="6">
        <f ca="1">板材才數分析.!E1119</f>
        <v>0</v>
      </c>
      <c r="H1119" s="6">
        <f ca="1">板材才數分析.!F1119</f>
        <v>0</v>
      </c>
      <c r="I1119" s="6" t="str">
        <f ca="1">板材才數分析.!G1119</f>
        <v/>
      </c>
      <c r="J1119" s="6">
        <f ca="1">板材才數分析.!H1119</f>
        <v>0</v>
      </c>
      <c r="K1119" s="6" t="str">
        <f ca="1">板材才數分析.!I1119</f>
        <v/>
      </c>
      <c r="L1119" s="6">
        <f ca="1">板材才數分析.!J1119</f>
        <v>0</v>
      </c>
      <c r="M1119" s="6">
        <f ca="1">板材才數分析.!K1119</f>
        <v>0</v>
      </c>
      <c r="N1119" s="6" t="str">
        <f ca="1">板材才數分析.!L1119</f>
        <v/>
      </c>
      <c r="O1119" s="6">
        <f ca="1">板材才數分析.!M1119</f>
        <v>0</v>
      </c>
      <c r="P1119" t="e">
        <f>表格15[[#This Row],[封邊色號]]</f>
        <v>#VALUE!</v>
      </c>
      <c r="Q1119" s="174" t="str">
        <f ca="1">IF(VLOOKUP(F1119,料單!$C:$P,14,FALSE)="","",VLOOKUP(F1119,料單!$C:$P,14,FALSE))</f>
        <v/>
      </c>
      <c r="R1119" s="174" t="str">
        <f ca="1">IF(VLOOKUP(F1119,料單!$C:$Q,15,FALSE)="","",VLOOKUP(F1119,料單!$C:$Q,15,FALSE))</f>
        <v/>
      </c>
      <c r="S1119" s="174" t="str">
        <f ca="1">IF(VLOOKUP(F1119,料單!$C:$R,16,FALSE)="","",VLOOKUP(F1119,料單!$C:$R,16,FALSE))</f>
        <v/>
      </c>
      <c r="T1119" s="174" t="str">
        <f ca="1">IF(VLOOKUP(F1119,料單!$C:$S,17,FALSE)="","",VLOOKUP(F1119,料單!$C:$S,17,FALSE))</f>
        <v/>
      </c>
      <c r="U1119" s="174" t="str">
        <f ca="1">_xlfn.IFNA(VLOOKUP(VLOOKUP(F1119,料單!C:T,18,FALSE),資料庫!AM:AN,2,FALSE),"A")</f>
        <v>A</v>
      </c>
      <c r="V1119" s="174" t="str">
        <f ca="1">IF(VLOOKUP(F1119,料單!C:U,19,FALSE)="","",VLOOKUP(F1119,料單!C:U,19,FALSE))</f>
        <v/>
      </c>
      <c r="W1119" s="361" t="str">
        <f t="shared" ca="1" si="86"/>
        <v/>
      </c>
      <c r="X1119" s="361" t="str">
        <f t="shared" ca="1" si="87"/>
        <v/>
      </c>
      <c r="Y1119" s="361" t="str">
        <f t="shared" ca="1" si="88"/>
        <v/>
      </c>
      <c r="Z1119" s="361" t="str">
        <f t="shared" ca="1" si="89"/>
        <v/>
      </c>
      <c r="AA1119" s="483">
        <f>料單!$K$3</f>
        <v>0</v>
      </c>
      <c r="AB1119" s="483" t="str">
        <f>料單!$L$3</f>
        <v>拉、KD</v>
      </c>
    </row>
    <row r="1120" spans="1:28" x14ac:dyDescent="0.25">
      <c r="A1120" s="174">
        <f t="shared" si="85"/>
        <v>1119</v>
      </c>
      <c r="B1120" s="174" t="str">
        <f ca="1">料單!$C$1</f>
        <v>2026101401</v>
      </c>
      <c r="C1120" s="174">
        <f>料單!$C$2</f>
        <v>0</v>
      </c>
      <c r="D1120" s="6">
        <f>板材才數分析.!B1120</f>
        <v>38</v>
      </c>
      <c r="E1120" s="6">
        <f>板材才數分析.!C1120</f>
        <v>0</v>
      </c>
      <c r="F1120" s="6">
        <f>板材才數分析.!D1120</f>
        <v>38009</v>
      </c>
      <c r="G1120" s="6">
        <f ca="1">板材才數分析.!E1120</f>
        <v>0</v>
      </c>
      <c r="H1120" s="6">
        <f ca="1">板材才數分析.!F1120</f>
        <v>0</v>
      </c>
      <c r="I1120" s="6" t="str">
        <f ca="1">板材才數分析.!G1120</f>
        <v/>
      </c>
      <c r="J1120" s="6">
        <f ca="1">板材才數分析.!H1120</f>
        <v>0</v>
      </c>
      <c r="K1120" s="6" t="str">
        <f ca="1">板材才數分析.!I1120</f>
        <v/>
      </c>
      <c r="L1120" s="6">
        <f ca="1">板材才數分析.!J1120</f>
        <v>0</v>
      </c>
      <c r="M1120" s="6">
        <f ca="1">板材才數分析.!K1120</f>
        <v>0</v>
      </c>
      <c r="N1120" s="6" t="str">
        <f ca="1">板材才數分析.!L1120</f>
        <v/>
      </c>
      <c r="O1120" s="6">
        <f ca="1">板材才數分析.!M1120</f>
        <v>0</v>
      </c>
      <c r="P1120" t="e">
        <f>表格15[[#This Row],[封邊色號]]</f>
        <v>#VALUE!</v>
      </c>
      <c r="Q1120" s="174" t="str">
        <f ca="1">IF(VLOOKUP(F1120,料單!$C:$P,14,FALSE)="","",VLOOKUP(F1120,料單!$C:$P,14,FALSE))</f>
        <v/>
      </c>
      <c r="R1120" s="174" t="str">
        <f ca="1">IF(VLOOKUP(F1120,料單!$C:$Q,15,FALSE)="","",VLOOKUP(F1120,料單!$C:$Q,15,FALSE))</f>
        <v/>
      </c>
      <c r="S1120" s="174" t="str">
        <f ca="1">IF(VLOOKUP(F1120,料單!$C:$R,16,FALSE)="","",VLOOKUP(F1120,料單!$C:$R,16,FALSE))</f>
        <v/>
      </c>
      <c r="T1120" s="174" t="str">
        <f ca="1">IF(VLOOKUP(F1120,料單!$C:$S,17,FALSE)="","",VLOOKUP(F1120,料單!$C:$S,17,FALSE))</f>
        <v/>
      </c>
      <c r="U1120" s="174" t="str">
        <f ca="1">_xlfn.IFNA(VLOOKUP(VLOOKUP(F1120,料單!C:T,18,FALSE),資料庫!AM:AN,2,FALSE),"A")</f>
        <v>A</v>
      </c>
      <c r="V1120" s="174" t="str">
        <f ca="1">IF(VLOOKUP(F1120,料單!C:U,19,FALSE)="","",VLOOKUP(F1120,料單!C:U,19,FALSE))</f>
        <v/>
      </c>
      <c r="W1120" s="361" t="str">
        <f t="shared" ca="1" si="86"/>
        <v/>
      </c>
      <c r="X1120" s="361" t="str">
        <f t="shared" ca="1" si="87"/>
        <v/>
      </c>
      <c r="Y1120" s="361" t="str">
        <f t="shared" ca="1" si="88"/>
        <v/>
      </c>
      <c r="Z1120" s="361" t="str">
        <f t="shared" ca="1" si="89"/>
        <v/>
      </c>
      <c r="AA1120" s="483">
        <f>料單!$K$3</f>
        <v>0</v>
      </c>
      <c r="AB1120" s="483" t="str">
        <f>料單!$L$3</f>
        <v>拉、KD</v>
      </c>
    </row>
    <row r="1121" spans="1:28" x14ac:dyDescent="0.25">
      <c r="A1121" s="174">
        <f t="shared" si="85"/>
        <v>1120</v>
      </c>
      <c r="B1121" s="174" t="str">
        <f ca="1">料單!$C$1</f>
        <v>2026101401</v>
      </c>
      <c r="C1121" s="174">
        <f>料單!$C$2</f>
        <v>0</v>
      </c>
      <c r="D1121" s="6">
        <f>板材才數分析.!B1121</f>
        <v>38</v>
      </c>
      <c r="E1121" s="6">
        <f>板材才數分析.!C1121</f>
        <v>0</v>
      </c>
      <c r="F1121" s="6">
        <f>板材才數分析.!D1121</f>
        <v>38010</v>
      </c>
      <c r="G1121" s="6">
        <f ca="1">板材才數分析.!E1121</f>
        <v>0</v>
      </c>
      <c r="H1121" s="6">
        <f ca="1">板材才數分析.!F1121</f>
        <v>0</v>
      </c>
      <c r="I1121" s="6" t="str">
        <f ca="1">板材才數分析.!G1121</f>
        <v/>
      </c>
      <c r="J1121" s="6">
        <f ca="1">板材才數分析.!H1121</f>
        <v>0</v>
      </c>
      <c r="K1121" s="6" t="str">
        <f ca="1">板材才數分析.!I1121</f>
        <v/>
      </c>
      <c r="L1121" s="6">
        <f ca="1">板材才數分析.!J1121</f>
        <v>0</v>
      </c>
      <c r="M1121" s="6">
        <f ca="1">板材才數分析.!K1121</f>
        <v>0</v>
      </c>
      <c r="N1121" s="6" t="str">
        <f ca="1">板材才數分析.!L1121</f>
        <v/>
      </c>
      <c r="O1121" s="6">
        <f ca="1">板材才數分析.!M1121</f>
        <v>0</v>
      </c>
      <c r="P1121" t="e">
        <f>表格15[[#This Row],[封邊色號]]</f>
        <v>#VALUE!</v>
      </c>
      <c r="Q1121" s="174" t="str">
        <f ca="1">IF(VLOOKUP(F1121,料單!$C:$P,14,FALSE)="","",VLOOKUP(F1121,料單!$C:$P,14,FALSE))</f>
        <v/>
      </c>
      <c r="R1121" s="174" t="str">
        <f ca="1">IF(VLOOKUP(F1121,料單!$C:$Q,15,FALSE)="","",VLOOKUP(F1121,料單!$C:$Q,15,FALSE))</f>
        <v/>
      </c>
      <c r="S1121" s="174" t="str">
        <f ca="1">IF(VLOOKUP(F1121,料單!$C:$R,16,FALSE)="","",VLOOKUP(F1121,料單!$C:$R,16,FALSE))</f>
        <v/>
      </c>
      <c r="T1121" s="174" t="str">
        <f ca="1">IF(VLOOKUP(F1121,料單!$C:$S,17,FALSE)="","",VLOOKUP(F1121,料單!$C:$S,17,FALSE))</f>
        <v/>
      </c>
      <c r="U1121" s="174" t="str">
        <f ca="1">_xlfn.IFNA(VLOOKUP(VLOOKUP(F1121,料單!C:T,18,FALSE),資料庫!AM:AN,2,FALSE),"A")</f>
        <v>A</v>
      </c>
      <c r="V1121" s="174" t="str">
        <f ca="1">IF(VLOOKUP(F1121,料單!C:U,19,FALSE)="","",VLOOKUP(F1121,料單!C:U,19,FALSE))</f>
        <v/>
      </c>
      <c r="W1121" s="361" t="str">
        <f t="shared" ca="1" si="86"/>
        <v/>
      </c>
      <c r="X1121" s="361" t="str">
        <f t="shared" ca="1" si="87"/>
        <v/>
      </c>
      <c r="Y1121" s="361" t="str">
        <f t="shared" ca="1" si="88"/>
        <v/>
      </c>
      <c r="Z1121" s="361" t="str">
        <f t="shared" ca="1" si="89"/>
        <v/>
      </c>
      <c r="AA1121" s="483">
        <f>料單!$K$3</f>
        <v>0</v>
      </c>
      <c r="AB1121" s="483" t="str">
        <f>料單!$L$3</f>
        <v>拉、KD</v>
      </c>
    </row>
    <row r="1122" spans="1:28" x14ac:dyDescent="0.25">
      <c r="A1122" s="174">
        <f t="shared" si="85"/>
        <v>1121</v>
      </c>
      <c r="B1122" s="174" t="str">
        <f ca="1">料單!$C$1</f>
        <v>2026101401</v>
      </c>
      <c r="C1122" s="174">
        <f>料單!$C$2</f>
        <v>0</v>
      </c>
      <c r="D1122" s="6">
        <f>板材才數分析.!B1122</f>
        <v>38</v>
      </c>
      <c r="E1122" s="6">
        <f>板材才數分析.!C1122</f>
        <v>0</v>
      </c>
      <c r="F1122" s="6">
        <f>板材才數分析.!D1122</f>
        <v>38011</v>
      </c>
      <c r="G1122" s="6">
        <f ca="1">板材才數分析.!E1122</f>
        <v>0</v>
      </c>
      <c r="H1122" s="6">
        <f ca="1">板材才數分析.!F1122</f>
        <v>0</v>
      </c>
      <c r="I1122" s="6" t="str">
        <f ca="1">板材才數分析.!G1122</f>
        <v/>
      </c>
      <c r="J1122" s="6">
        <f ca="1">板材才數分析.!H1122</f>
        <v>0</v>
      </c>
      <c r="K1122" s="6" t="str">
        <f ca="1">板材才數分析.!I1122</f>
        <v/>
      </c>
      <c r="L1122" s="6">
        <f ca="1">板材才數分析.!J1122</f>
        <v>0</v>
      </c>
      <c r="M1122" s="6">
        <f ca="1">板材才數分析.!K1122</f>
        <v>0</v>
      </c>
      <c r="N1122" s="6">
        <f ca="1">板材才數分析.!L1122</f>
        <v>0</v>
      </c>
      <c r="O1122" s="6">
        <f ca="1">板材才數分析.!M1122</f>
        <v>0</v>
      </c>
      <c r="P1122" t="e">
        <f>表格15[[#This Row],[封邊色號]]</f>
        <v>#VALUE!</v>
      </c>
      <c r="Q1122" s="174" t="str">
        <f ca="1">IF(VLOOKUP(F1122,料單!$C:$P,14,FALSE)="","",VLOOKUP(F1122,料單!$C:$P,14,FALSE))</f>
        <v/>
      </c>
      <c r="R1122" s="174" t="str">
        <f ca="1">IF(VLOOKUP(F1122,料單!$C:$Q,15,FALSE)="","",VLOOKUP(F1122,料單!$C:$Q,15,FALSE))</f>
        <v/>
      </c>
      <c r="S1122" s="174" t="str">
        <f ca="1">IF(VLOOKUP(F1122,料單!$C:$R,16,FALSE)="","",VLOOKUP(F1122,料單!$C:$R,16,FALSE))</f>
        <v/>
      </c>
      <c r="T1122" s="174" t="str">
        <f ca="1">IF(VLOOKUP(F1122,料單!$C:$S,17,FALSE)="","",VLOOKUP(F1122,料單!$C:$S,17,FALSE))</f>
        <v/>
      </c>
      <c r="U1122" s="174" t="str">
        <f ca="1">_xlfn.IFNA(VLOOKUP(VLOOKUP(F1122,料單!C:T,18,FALSE),資料庫!AM:AN,2,FALSE),"A")</f>
        <v>A</v>
      </c>
      <c r="V1122" s="174" t="str">
        <f ca="1">IF(VLOOKUP(F1122,料單!C:U,19,FALSE)="","",VLOOKUP(F1122,料單!C:U,19,FALSE))</f>
        <v/>
      </c>
      <c r="W1122" s="361" t="str">
        <f t="shared" ca="1" si="86"/>
        <v/>
      </c>
      <c r="X1122" s="361" t="str">
        <f t="shared" ca="1" si="87"/>
        <v/>
      </c>
      <c r="Y1122" s="361" t="str">
        <f t="shared" ca="1" si="88"/>
        <v/>
      </c>
      <c r="Z1122" s="361" t="str">
        <f t="shared" ca="1" si="89"/>
        <v/>
      </c>
      <c r="AA1122" s="483">
        <f>料單!$K$3</f>
        <v>0</v>
      </c>
      <c r="AB1122" s="483" t="str">
        <f>料單!$L$3</f>
        <v>拉、KD</v>
      </c>
    </row>
    <row r="1123" spans="1:28" x14ac:dyDescent="0.25">
      <c r="A1123" s="174">
        <f t="shared" si="85"/>
        <v>1122</v>
      </c>
      <c r="B1123" s="174" t="str">
        <f ca="1">料單!$C$1</f>
        <v>2026101401</v>
      </c>
      <c r="C1123" s="174">
        <f>料單!$C$2</f>
        <v>0</v>
      </c>
      <c r="D1123" s="6">
        <f>板材才數分析.!B1123</f>
        <v>38</v>
      </c>
      <c r="E1123" s="6">
        <f>板材才數分析.!C1123</f>
        <v>0</v>
      </c>
      <c r="F1123" s="6">
        <f>板材才數分析.!D1123</f>
        <v>38012</v>
      </c>
      <c r="G1123" s="6" t="str">
        <f ca="1">板材才數分析.!E1123</f>
        <v>天地蓋頂板</v>
      </c>
      <c r="H1123" s="6">
        <f ca="1">板材才數分析.!F1123</f>
        <v>0</v>
      </c>
      <c r="I1123" s="6" t="str">
        <f ca="1">板材才數分析.!G1123</f>
        <v>AA</v>
      </c>
      <c r="J1123" s="6">
        <f ca="1">板材才數分析.!H1123</f>
        <v>0</v>
      </c>
      <c r="K1123" s="6" t="str">
        <f ca="1">板材才數分析.!I1123</f>
        <v>AA</v>
      </c>
      <c r="L1123" s="6">
        <f ca="1">板材才數分析.!J1123</f>
        <v>0</v>
      </c>
      <c r="M1123" s="6">
        <f ca="1">板材才數分析.!K1123</f>
        <v>0</v>
      </c>
      <c r="N1123" s="6">
        <f ca="1">板材才數分析.!L1123</f>
        <v>0</v>
      </c>
      <c r="O1123" s="6">
        <f ca="1">板材才數分析.!M1123</f>
        <v>0</v>
      </c>
      <c r="P1123" t="e">
        <f>表格15[[#This Row],[封邊色號]]</f>
        <v>#VALUE!</v>
      </c>
      <c r="Q1123" s="174" t="str">
        <f ca="1">IF(VLOOKUP(F1123,料單!$C:$P,14,FALSE)="","",VLOOKUP(F1123,料單!$C:$P,14,FALSE))</f>
        <v>背板溝</v>
      </c>
      <c r="R1123" s="174" t="str">
        <f ca="1">IF(VLOOKUP(F1123,料單!$C:$Q,15,FALSE)="","",VLOOKUP(F1123,料單!$C:$Q,15,FALSE))</f>
        <v>面</v>
      </c>
      <c r="S1123" s="174" t="str">
        <f ca="1">IF(VLOOKUP(F1123,料單!$C:$R,16,FALSE)="","",VLOOKUP(F1123,料單!$C:$R,16,FALSE))</f>
        <v/>
      </c>
      <c r="T1123" s="174" t="str">
        <f ca="1">IF(VLOOKUP(F1123,料單!$C:$S,17,FALSE)="","",VLOOKUP(F1123,料單!$C:$S,17,FALSE))</f>
        <v/>
      </c>
      <c r="U1123" s="174" t="str">
        <f ca="1">_xlfn.IFNA(VLOOKUP(VLOOKUP(F1123,料單!C:T,18,FALSE),資料庫!AM:AN,2,FALSE),"A")</f>
        <v>A</v>
      </c>
      <c r="V1123" s="174">
        <f ca="1">IF(VLOOKUP(F1123,料單!C:U,19,FALSE)="","",VLOOKUP(F1123,料單!C:U,19,FALSE))</f>
        <v>1</v>
      </c>
      <c r="W1123" s="361" t="str">
        <f t="shared" ca="1" si="86"/>
        <v>A</v>
      </c>
      <c r="X1123" s="361" t="str">
        <f t="shared" ca="1" si="87"/>
        <v>A</v>
      </c>
      <c r="Y1123" s="361" t="str">
        <f t="shared" ca="1" si="88"/>
        <v>A</v>
      </c>
      <c r="Z1123" s="361" t="str">
        <f t="shared" ca="1" si="89"/>
        <v>A</v>
      </c>
      <c r="AA1123" s="483">
        <f>料單!$K$3</f>
        <v>0</v>
      </c>
      <c r="AB1123" s="483" t="str">
        <f>料單!$L$3</f>
        <v>拉、KD</v>
      </c>
    </row>
    <row r="1124" spans="1:28" x14ac:dyDescent="0.25">
      <c r="A1124" s="174">
        <f t="shared" si="85"/>
        <v>1123</v>
      </c>
      <c r="B1124" s="174" t="str">
        <f ca="1">料單!$C$1</f>
        <v>2026101401</v>
      </c>
      <c r="C1124" s="174">
        <f>料單!$C$2</f>
        <v>0</v>
      </c>
      <c r="D1124" s="6">
        <f>板材才數分析.!B1124</f>
        <v>38</v>
      </c>
      <c r="E1124" s="6">
        <f>板材才數分析.!C1124</f>
        <v>0</v>
      </c>
      <c r="F1124" s="6">
        <f>板材才數分析.!D1124</f>
        <v>38013</v>
      </c>
      <c r="G1124" s="6" t="str">
        <f ca="1">板材才數分析.!E1124</f>
        <v>天地蓋底板</v>
      </c>
      <c r="H1124" s="6">
        <f ca="1">板材才數分析.!F1124</f>
        <v>0</v>
      </c>
      <c r="I1124" s="6" t="str">
        <f ca="1">板材才數分析.!G1124</f>
        <v>AA</v>
      </c>
      <c r="J1124" s="6">
        <f ca="1">板材才數分析.!H1124</f>
        <v>0</v>
      </c>
      <c r="K1124" s="6" t="str">
        <f ca="1">板材才數分析.!I1124</f>
        <v>AA</v>
      </c>
      <c r="L1124" s="6">
        <f ca="1">板材才數分析.!J1124</f>
        <v>0</v>
      </c>
      <c r="M1124" s="6">
        <f ca="1">板材才數分析.!K1124</f>
        <v>0</v>
      </c>
      <c r="N1124" s="6">
        <f ca="1">板材才數分析.!L1124</f>
        <v>0</v>
      </c>
      <c r="O1124" s="6">
        <f ca="1">板材才數分析.!M1124</f>
        <v>0</v>
      </c>
      <c r="P1124" t="e">
        <f>表格15[[#This Row],[封邊色號]]</f>
        <v>#VALUE!</v>
      </c>
      <c r="Q1124" s="174" t="str">
        <f ca="1">IF(VLOOKUP(F1124,料單!$C:$P,14,FALSE)="","",VLOOKUP(F1124,料單!$C:$P,14,FALSE))</f>
        <v>背板溝</v>
      </c>
      <c r="R1124" s="174" t="str">
        <f ca="1">IF(VLOOKUP(F1124,料單!$C:$Q,15,FALSE)="","",VLOOKUP(F1124,料單!$C:$Q,15,FALSE))</f>
        <v>面</v>
      </c>
      <c r="S1124" s="174" t="str">
        <f ca="1">IF(VLOOKUP(F1124,料單!$C:$R,16,FALSE)="","",VLOOKUP(F1124,料單!$C:$R,16,FALSE))</f>
        <v/>
      </c>
      <c r="T1124" s="174" t="str">
        <f ca="1">IF(VLOOKUP(F1124,料單!$C:$S,17,FALSE)="","",VLOOKUP(F1124,料單!$C:$S,17,FALSE))</f>
        <v/>
      </c>
      <c r="U1124" s="174" t="str">
        <f ca="1">_xlfn.IFNA(VLOOKUP(VLOOKUP(F1124,料單!C:T,18,FALSE),資料庫!AM:AN,2,FALSE),"A")</f>
        <v>A</v>
      </c>
      <c r="V1124" s="174">
        <f ca="1">IF(VLOOKUP(F1124,料單!C:U,19,FALSE)="","",VLOOKUP(F1124,料單!C:U,19,FALSE))</f>
        <v>1</v>
      </c>
      <c r="W1124" s="361" t="str">
        <f t="shared" ca="1" si="86"/>
        <v>A</v>
      </c>
      <c r="X1124" s="361" t="str">
        <f t="shared" ca="1" si="87"/>
        <v>A</v>
      </c>
      <c r="Y1124" s="361" t="str">
        <f t="shared" ca="1" si="88"/>
        <v>A</v>
      </c>
      <c r="Z1124" s="361" t="str">
        <f t="shared" ca="1" si="89"/>
        <v>A</v>
      </c>
      <c r="AA1124" s="483">
        <f>料單!$K$3</f>
        <v>0</v>
      </c>
      <c r="AB1124" s="483" t="str">
        <f>料單!$L$3</f>
        <v>拉、KD</v>
      </c>
    </row>
    <row r="1125" spans="1:28" x14ac:dyDescent="0.25">
      <c r="A1125" s="174">
        <f t="shared" si="85"/>
        <v>1124</v>
      </c>
      <c r="B1125" s="174" t="str">
        <f ca="1">料單!$C$1</f>
        <v>2026101401</v>
      </c>
      <c r="C1125" s="174">
        <f>料單!$C$2</f>
        <v>0</v>
      </c>
      <c r="D1125" s="6">
        <f>板材才數分析.!B1125</f>
        <v>38</v>
      </c>
      <c r="E1125" s="6">
        <f>板材才數分析.!C1125</f>
        <v>0</v>
      </c>
      <c r="F1125" s="6">
        <f>板材才數分析.!D1125</f>
        <v>38014</v>
      </c>
      <c r="G1125" s="6" t="str">
        <f ca="1">板材才數分析.!E1125</f>
        <v>天地蓋左側板</v>
      </c>
      <c r="H1125" s="6">
        <f ca="1">板材才數分析.!F1125</f>
        <v>0</v>
      </c>
      <c r="I1125" s="6" t="str">
        <f ca="1">板材才數分析.!G1125</f>
        <v>AA</v>
      </c>
      <c r="J1125" s="6">
        <f ca="1">板材才數分析.!H1125</f>
        <v>0</v>
      </c>
      <c r="K1125" s="6" t="str">
        <f ca="1">板材才數分析.!I1125</f>
        <v/>
      </c>
      <c r="L1125" s="6">
        <f ca="1">板材才數分析.!J1125</f>
        <v>0</v>
      </c>
      <c r="M1125" s="6">
        <f ca="1">板材才數分析.!K1125</f>
        <v>0</v>
      </c>
      <c r="N1125" s="6">
        <f ca="1">板材才數分析.!L1125</f>
        <v>0</v>
      </c>
      <c r="O1125" s="6">
        <f ca="1">板材才數分析.!M1125</f>
        <v>0</v>
      </c>
      <c r="P1125" t="e">
        <f>表格15[[#This Row],[封邊色號]]</f>
        <v>#VALUE!</v>
      </c>
      <c r="Q1125" s="174" t="str">
        <f ca="1">IF(VLOOKUP(F1125,料單!$C:$P,14,FALSE)="","",VLOOKUP(F1125,料單!$C:$P,14,FALSE))</f>
        <v>背板溝</v>
      </c>
      <c r="R1125" s="174" t="str">
        <f ca="1">IF(VLOOKUP(F1125,料單!$C:$Q,15,FALSE)="","",VLOOKUP(F1125,料單!$C:$Q,15,FALSE))</f>
        <v>側 面</v>
      </c>
      <c r="S1125" s="174" t="str">
        <f ca="1">IF(VLOOKUP(F1125,料單!$C:$R,16,FALSE)="","",VLOOKUP(F1125,料單!$C:$R,16,FALSE))</f>
        <v>排</v>
      </c>
      <c r="T1125" s="174" t="str">
        <f ca="1">IF(VLOOKUP(F1125,料單!$C:$S,17,FALSE)="","",VLOOKUP(F1125,料單!$C:$S,17,FALSE))</f>
        <v/>
      </c>
      <c r="U1125" s="174" t="str">
        <f ca="1">_xlfn.IFNA(VLOOKUP(VLOOKUP(F1125,料單!C:T,18,FALSE),資料庫!AM:AN,2,FALSE),"A")</f>
        <v>A</v>
      </c>
      <c r="V1125" s="174">
        <f ca="1">IF(VLOOKUP(F1125,料單!C:U,19,FALSE)="","",VLOOKUP(F1125,料單!C:U,19,FALSE))</f>
        <v>1</v>
      </c>
      <c r="W1125" s="361" t="str">
        <f t="shared" ca="1" si="86"/>
        <v>A</v>
      </c>
      <c r="X1125" s="361" t="str">
        <f t="shared" ca="1" si="87"/>
        <v>A</v>
      </c>
      <c r="Y1125" s="361" t="str">
        <f t="shared" ca="1" si="88"/>
        <v/>
      </c>
      <c r="Z1125" s="361" t="str">
        <f t="shared" ca="1" si="89"/>
        <v/>
      </c>
      <c r="AA1125" s="483">
        <f>料單!$K$3</f>
        <v>0</v>
      </c>
      <c r="AB1125" s="483" t="str">
        <f>料單!$L$3</f>
        <v>拉、KD</v>
      </c>
    </row>
    <row r="1126" spans="1:28" x14ac:dyDescent="0.25">
      <c r="A1126" s="174">
        <f t="shared" si="85"/>
        <v>1125</v>
      </c>
      <c r="B1126" s="174" t="str">
        <f ca="1">料單!$C$1</f>
        <v>2026101401</v>
      </c>
      <c r="C1126" s="174">
        <f>料單!$C$2</f>
        <v>0</v>
      </c>
      <c r="D1126" s="6">
        <f>板材才數分析.!B1126</f>
        <v>38</v>
      </c>
      <c r="E1126" s="6">
        <f>板材才數分析.!C1126</f>
        <v>0</v>
      </c>
      <c r="F1126" s="6">
        <f>板材才數分析.!D1126</f>
        <v>38015</v>
      </c>
      <c r="G1126" s="6" t="str">
        <f ca="1">板材才數分析.!E1126</f>
        <v>天地蓋右側板</v>
      </c>
      <c r="H1126" s="6">
        <f ca="1">板材才數分析.!F1126</f>
        <v>0</v>
      </c>
      <c r="I1126" s="6" t="str">
        <f ca="1">板材才數分析.!G1126</f>
        <v>AA</v>
      </c>
      <c r="J1126" s="6">
        <f ca="1">板材才數分析.!H1126</f>
        <v>0</v>
      </c>
      <c r="K1126" s="6" t="str">
        <f ca="1">板材才數分析.!I1126</f>
        <v/>
      </c>
      <c r="L1126" s="6">
        <f ca="1">板材才數分析.!J1126</f>
        <v>0</v>
      </c>
      <c r="M1126" s="6">
        <f ca="1">板材才數分析.!K1126</f>
        <v>0</v>
      </c>
      <c r="N1126" s="6">
        <f ca="1">板材才數分析.!L1126</f>
        <v>0</v>
      </c>
      <c r="O1126" s="6">
        <f ca="1">板材才數分析.!M1126</f>
        <v>0</v>
      </c>
      <c r="P1126" t="e">
        <f>表格15[[#This Row],[封邊色號]]</f>
        <v>#VALUE!</v>
      </c>
      <c r="Q1126" s="174" t="str">
        <f ca="1">IF(VLOOKUP(F1126,料單!$C:$P,14,FALSE)="","",VLOOKUP(F1126,料單!$C:$P,14,FALSE))</f>
        <v>背板溝</v>
      </c>
      <c r="R1126" s="174" t="str">
        <f ca="1">IF(VLOOKUP(F1126,料單!$C:$Q,15,FALSE)="","",VLOOKUP(F1126,料單!$C:$Q,15,FALSE))</f>
        <v>側 面</v>
      </c>
      <c r="S1126" s="174" t="str">
        <f ca="1">IF(VLOOKUP(F1126,料單!$C:$R,16,FALSE)="","",VLOOKUP(F1126,料單!$C:$R,16,FALSE))</f>
        <v>排</v>
      </c>
      <c r="T1126" s="174" t="str">
        <f ca="1">IF(VLOOKUP(F1126,料單!$C:$S,17,FALSE)="","",VLOOKUP(F1126,料單!$C:$S,17,FALSE))</f>
        <v/>
      </c>
      <c r="U1126" s="174" t="str">
        <f ca="1">_xlfn.IFNA(VLOOKUP(VLOOKUP(F1126,料單!C:T,18,FALSE),資料庫!AM:AN,2,FALSE),"A")</f>
        <v>A</v>
      </c>
      <c r="V1126" s="174">
        <f ca="1">IF(VLOOKUP(F1126,料單!C:U,19,FALSE)="","",VLOOKUP(F1126,料單!C:U,19,FALSE))</f>
        <v>1</v>
      </c>
      <c r="W1126" s="361" t="str">
        <f t="shared" ca="1" si="86"/>
        <v>A</v>
      </c>
      <c r="X1126" s="361" t="str">
        <f t="shared" ca="1" si="87"/>
        <v>A</v>
      </c>
      <c r="Y1126" s="361" t="str">
        <f t="shared" ca="1" si="88"/>
        <v/>
      </c>
      <c r="Z1126" s="361" t="str">
        <f t="shared" ca="1" si="89"/>
        <v/>
      </c>
      <c r="AA1126" s="483">
        <f>料單!$K$3</f>
        <v>0</v>
      </c>
      <c r="AB1126" s="483" t="str">
        <f>料單!$L$3</f>
        <v>拉、KD</v>
      </c>
    </row>
    <row r="1127" spans="1:28" x14ac:dyDescent="0.25">
      <c r="A1127" s="174">
        <f t="shared" si="85"/>
        <v>1126</v>
      </c>
      <c r="B1127" s="174" t="str">
        <f ca="1">料單!$C$1</f>
        <v>2026101401</v>
      </c>
      <c r="C1127" s="174">
        <f>料單!$C$2</f>
        <v>0</v>
      </c>
      <c r="D1127" s="6">
        <f>板材才數分析.!B1127</f>
        <v>38</v>
      </c>
      <c r="E1127" s="6">
        <f>板材才數分析.!C1127</f>
        <v>0</v>
      </c>
      <c r="F1127" s="6">
        <f>板材才數分析.!D1127</f>
        <v>38016</v>
      </c>
      <c r="G1127" s="6" t="str">
        <f ca="1">板材才數分析.!E1127</f>
        <v>背板</v>
      </c>
      <c r="H1127" s="6">
        <f ca="1">板材才數分析.!F1127</f>
        <v>0</v>
      </c>
      <c r="I1127" s="6" t="str">
        <f ca="1">板材才數分析.!G1127</f>
        <v/>
      </c>
      <c r="J1127" s="6">
        <f ca="1">板材才數分析.!H1127</f>
        <v>0</v>
      </c>
      <c r="K1127" s="6" t="str">
        <f ca="1">板材才數分析.!I1127</f>
        <v/>
      </c>
      <c r="L1127" s="6">
        <f ca="1">板材才數分析.!J1127</f>
        <v>0</v>
      </c>
      <c r="M1127" s="6">
        <f ca="1">板材才數分析.!K1127</f>
        <v>0</v>
      </c>
      <c r="N1127" s="6">
        <f ca="1">板材才數分析.!L1127</f>
        <v>0</v>
      </c>
      <c r="O1127" s="6">
        <f ca="1">板材才數分析.!M1127</f>
        <v>0</v>
      </c>
      <c r="P1127" t="e">
        <f>表格15[[#This Row],[封邊色號]]</f>
        <v>#VALUE!</v>
      </c>
      <c r="Q1127" s="174" t="str">
        <f ca="1">IF(VLOOKUP(F1127,料單!$C:$P,14,FALSE)="","",VLOOKUP(F1127,料單!$C:$P,14,FALSE))</f>
        <v/>
      </c>
      <c r="R1127" s="174" t="str">
        <f ca="1">IF(VLOOKUP(F1127,料單!$C:$Q,15,FALSE)="","",VLOOKUP(F1127,料單!$C:$Q,15,FALSE))</f>
        <v/>
      </c>
      <c r="S1127" s="174" t="str">
        <f ca="1">IF(VLOOKUP(F1127,料單!$C:$R,16,FALSE)="","",VLOOKUP(F1127,料單!$C:$R,16,FALSE))</f>
        <v/>
      </c>
      <c r="T1127" s="174" t="str">
        <f ca="1">IF(VLOOKUP(F1127,料單!$C:$S,17,FALSE)="","",VLOOKUP(F1127,料單!$C:$S,17,FALSE))</f>
        <v/>
      </c>
      <c r="U1127" s="174" t="str">
        <f ca="1">_xlfn.IFNA(VLOOKUP(VLOOKUP(F1127,料單!C:T,18,FALSE),資料庫!AM:AN,2,FALSE),"A")</f>
        <v>A</v>
      </c>
      <c r="V1127" s="174">
        <f ca="1">IF(VLOOKUP(F1127,料單!C:U,19,FALSE)="","",VLOOKUP(F1127,料單!C:U,19,FALSE))</f>
        <v>1</v>
      </c>
      <c r="W1127" s="361" t="str">
        <f t="shared" ca="1" si="86"/>
        <v/>
      </c>
      <c r="X1127" s="361" t="str">
        <f t="shared" ca="1" si="87"/>
        <v/>
      </c>
      <c r="Y1127" s="361" t="str">
        <f t="shared" ca="1" si="88"/>
        <v/>
      </c>
      <c r="Z1127" s="361" t="str">
        <f t="shared" ca="1" si="89"/>
        <v/>
      </c>
      <c r="AA1127" s="483">
        <f>料單!$K$3</f>
        <v>0</v>
      </c>
      <c r="AB1127" s="483" t="str">
        <f>料單!$L$3</f>
        <v>拉、KD</v>
      </c>
    </row>
    <row r="1128" spans="1:28" x14ac:dyDescent="0.25">
      <c r="A1128" s="174">
        <f t="shared" si="85"/>
        <v>1127</v>
      </c>
      <c r="B1128" s="174" t="str">
        <f ca="1">料單!$C$1</f>
        <v>2026101401</v>
      </c>
      <c r="C1128" s="174">
        <f>料單!$C$2</f>
        <v>0</v>
      </c>
      <c r="D1128" s="6">
        <f>板材才數分析.!B1128</f>
        <v>38</v>
      </c>
      <c r="E1128" s="6">
        <f>板材才數分析.!C1128</f>
        <v>0</v>
      </c>
      <c r="F1128" s="6">
        <f>板材才數分析.!D1128</f>
        <v>38017</v>
      </c>
      <c r="G1128" s="6">
        <f ca="1">板材才數分析.!E1128</f>
        <v>0</v>
      </c>
      <c r="H1128" s="6">
        <f ca="1">板材才數分析.!F1128</f>
        <v>0</v>
      </c>
      <c r="I1128" s="6" t="str">
        <f ca="1">板材才數分析.!G1128</f>
        <v/>
      </c>
      <c r="J1128" s="6">
        <f ca="1">板材才數分析.!H1128</f>
        <v>0</v>
      </c>
      <c r="K1128" s="6" t="str">
        <f ca="1">板材才數分析.!I1128</f>
        <v/>
      </c>
      <c r="L1128" s="6">
        <f ca="1">板材才數分析.!J1128</f>
        <v>0</v>
      </c>
      <c r="M1128" s="6">
        <f ca="1">板材才數分析.!K1128</f>
        <v>0</v>
      </c>
      <c r="N1128" s="6">
        <f ca="1">板材才數分析.!L1128</f>
        <v>0</v>
      </c>
      <c r="O1128" s="6">
        <f ca="1">板材才數分析.!M1128</f>
        <v>0</v>
      </c>
      <c r="P1128" t="e">
        <f>表格15[[#This Row],[封邊色號]]</f>
        <v>#VALUE!</v>
      </c>
      <c r="Q1128" s="174" t="str">
        <f ca="1">IF(VLOOKUP(F1128,料單!$C:$P,14,FALSE)="","",VLOOKUP(F1128,料單!$C:$P,14,FALSE))</f>
        <v/>
      </c>
      <c r="R1128" s="174" t="str">
        <f ca="1">IF(VLOOKUP(F1128,料單!$C:$Q,15,FALSE)="","",VLOOKUP(F1128,料單!$C:$Q,15,FALSE))</f>
        <v/>
      </c>
      <c r="S1128" s="174" t="str">
        <f ca="1">IF(VLOOKUP(F1128,料單!$C:$R,16,FALSE)="","",VLOOKUP(F1128,料單!$C:$R,16,FALSE))</f>
        <v/>
      </c>
      <c r="T1128" s="174" t="str">
        <f ca="1">IF(VLOOKUP(F1128,料單!$C:$S,17,FALSE)="","",VLOOKUP(F1128,料單!$C:$S,17,FALSE))</f>
        <v/>
      </c>
      <c r="U1128" s="174" t="str">
        <f ca="1">_xlfn.IFNA(VLOOKUP(VLOOKUP(F1128,料單!C:T,18,FALSE),資料庫!AM:AN,2,FALSE),"A")</f>
        <v>A</v>
      </c>
      <c r="V1128" s="174" t="str">
        <f ca="1">IF(VLOOKUP(F1128,料單!C:U,19,FALSE)="","",VLOOKUP(F1128,料單!C:U,19,FALSE))</f>
        <v/>
      </c>
      <c r="W1128" s="361" t="str">
        <f t="shared" ca="1" si="86"/>
        <v/>
      </c>
      <c r="X1128" s="361" t="str">
        <f t="shared" ca="1" si="87"/>
        <v/>
      </c>
      <c r="Y1128" s="361" t="str">
        <f t="shared" ca="1" si="88"/>
        <v/>
      </c>
      <c r="Z1128" s="361" t="str">
        <f t="shared" ca="1" si="89"/>
        <v/>
      </c>
      <c r="AA1128" s="483">
        <f>料單!$K$3</f>
        <v>0</v>
      </c>
      <c r="AB1128" s="483" t="str">
        <f>料單!$L$3</f>
        <v>拉、KD</v>
      </c>
    </row>
    <row r="1129" spans="1:28" x14ac:dyDescent="0.25">
      <c r="A1129" s="174">
        <f t="shared" si="85"/>
        <v>1128</v>
      </c>
      <c r="B1129" s="174" t="str">
        <f ca="1">料單!$C$1</f>
        <v>2026101401</v>
      </c>
      <c r="C1129" s="174">
        <f>料單!$C$2</f>
        <v>0</v>
      </c>
      <c r="D1129" s="6">
        <f>板材才數分析.!B1129</f>
        <v>38</v>
      </c>
      <c r="E1129" s="6">
        <f>板材才數分析.!C1129</f>
        <v>0</v>
      </c>
      <c r="F1129" s="6">
        <f>板材才數分析.!D1129</f>
        <v>38018</v>
      </c>
      <c r="G1129" s="6">
        <f ca="1">板材才數分析.!E1129</f>
        <v>0</v>
      </c>
      <c r="H1129" s="6">
        <f ca="1">板材才數分析.!F1129</f>
        <v>0</v>
      </c>
      <c r="I1129" s="6" t="str">
        <f ca="1">板材才數分析.!G1129</f>
        <v/>
      </c>
      <c r="J1129" s="6">
        <f ca="1">板材才數分析.!H1129</f>
        <v>0</v>
      </c>
      <c r="K1129" s="6" t="str">
        <f ca="1">板材才數分析.!I1129</f>
        <v/>
      </c>
      <c r="L1129" s="6">
        <f ca="1">板材才數分析.!J1129</f>
        <v>0</v>
      </c>
      <c r="M1129" s="6">
        <f ca="1">板材才數分析.!K1129</f>
        <v>0</v>
      </c>
      <c r="N1129" s="6">
        <f ca="1">板材才數分析.!L1129</f>
        <v>0</v>
      </c>
      <c r="O1129" s="6">
        <f ca="1">板材才數分析.!M1129</f>
        <v>0</v>
      </c>
      <c r="P1129" t="e">
        <f>表格15[[#This Row],[封邊色號]]</f>
        <v>#VALUE!</v>
      </c>
      <c r="Q1129" s="174" t="str">
        <f ca="1">IF(VLOOKUP(F1129,料單!$C:$P,14,FALSE)="","",VLOOKUP(F1129,料單!$C:$P,14,FALSE))</f>
        <v/>
      </c>
      <c r="R1129" s="174" t="str">
        <f ca="1">IF(VLOOKUP(F1129,料單!$C:$Q,15,FALSE)="","",VLOOKUP(F1129,料單!$C:$Q,15,FALSE))</f>
        <v/>
      </c>
      <c r="S1129" s="174" t="str">
        <f ca="1">IF(VLOOKUP(F1129,料單!$C:$R,16,FALSE)="","",VLOOKUP(F1129,料單!$C:$R,16,FALSE))</f>
        <v/>
      </c>
      <c r="T1129" s="174" t="str">
        <f ca="1">IF(VLOOKUP(F1129,料單!$C:$S,17,FALSE)="","",VLOOKUP(F1129,料單!$C:$S,17,FALSE))</f>
        <v/>
      </c>
      <c r="U1129" s="174" t="str">
        <f ca="1">_xlfn.IFNA(VLOOKUP(VLOOKUP(F1129,料單!C:T,18,FALSE),資料庫!AM:AN,2,FALSE),"A")</f>
        <v>A</v>
      </c>
      <c r="V1129" s="174" t="str">
        <f ca="1">IF(VLOOKUP(F1129,料單!C:U,19,FALSE)="","",VLOOKUP(F1129,料單!C:U,19,FALSE))</f>
        <v/>
      </c>
      <c r="W1129" s="361" t="str">
        <f t="shared" ca="1" si="86"/>
        <v/>
      </c>
      <c r="X1129" s="361" t="str">
        <f t="shared" ca="1" si="87"/>
        <v/>
      </c>
      <c r="Y1129" s="361" t="str">
        <f t="shared" ca="1" si="88"/>
        <v/>
      </c>
      <c r="Z1129" s="361" t="str">
        <f t="shared" ca="1" si="89"/>
        <v/>
      </c>
      <c r="AA1129" s="483">
        <f>料單!$K$3</f>
        <v>0</v>
      </c>
      <c r="AB1129" s="483" t="str">
        <f>料單!$L$3</f>
        <v>拉、KD</v>
      </c>
    </row>
    <row r="1130" spans="1:28" x14ac:dyDescent="0.25">
      <c r="A1130" s="174">
        <f t="shared" si="85"/>
        <v>1129</v>
      </c>
      <c r="B1130" s="174" t="str">
        <f ca="1">料單!$C$1</f>
        <v>2026101401</v>
      </c>
      <c r="C1130" s="174">
        <f>料單!$C$2</f>
        <v>0</v>
      </c>
      <c r="D1130" s="6">
        <f>板材才數分析.!B1130</f>
        <v>38</v>
      </c>
      <c r="E1130" s="6">
        <f>板材才數分析.!C1130</f>
        <v>0</v>
      </c>
      <c r="F1130" s="6">
        <f>板材才數分析.!D1130</f>
        <v>38019</v>
      </c>
      <c r="G1130" s="6">
        <f ca="1">板材才數分析.!E1130</f>
        <v>0</v>
      </c>
      <c r="H1130" s="6">
        <f ca="1">板材才數分析.!F1130</f>
        <v>0</v>
      </c>
      <c r="I1130" s="6" t="str">
        <f ca="1">板材才數分析.!G1130</f>
        <v/>
      </c>
      <c r="J1130" s="6">
        <f ca="1">板材才數分析.!H1130</f>
        <v>0</v>
      </c>
      <c r="K1130" s="6" t="str">
        <f ca="1">板材才數分析.!I1130</f>
        <v/>
      </c>
      <c r="L1130" s="6">
        <f ca="1">板材才數分析.!J1130</f>
        <v>0</v>
      </c>
      <c r="M1130" s="6">
        <f ca="1">板材才數分析.!K1130</f>
        <v>0</v>
      </c>
      <c r="N1130" s="6">
        <f ca="1">板材才數分析.!L1130</f>
        <v>0</v>
      </c>
      <c r="O1130" s="6">
        <f ca="1">板材才數分析.!M1130</f>
        <v>0</v>
      </c>
      <c r="P1130" t="e">
        <f>表格15[[#This Row],[封邊色號]]</f>
        <v>#VALUE!</v>
      </c>
      <c r="Q1130" s="174" t="str">
        <f ca="1">IF(VLOOKUP(F1130,料單!$C:$P,14,FALSE)="","",VLOOKUP(F1130,料單!$C:$P,14,FALSE))</f>
        <v/>
      </c>
      <c r="R1130" s="174" t="str">
        <f ca="1">IF(VLOOKUP(F1130,料單!$C:$Q,15,FALSE)="","",VLOOKUP(F1130,料單!$C:$Q,15,FALSE))</f>
        <v/>
      </c>
      <c r="S1130" s="174" t="str">
        <f ca="1">IF(VLOOKUP(F1130,料單!$C:$R,16,FALSE)="","",VLOOKUP(F1130,料單!$C:$R,16,FALSE))</f>
        <v/>
      </c>
      <c r="T1130" s="174" t="str">
        <f ca="1">IF(VLOOKUP(F1130,料單!$C:$S,17,FALSE)="","",VLOOKUP(F1130,料單!$C:$S,17,FALSE))</f>
        <v/>
      </c>
      <c r="U1130" s="174" t="str">
        <f ca="1">_xlfn.IFNA(VLOOKUP(VLOOKUP(F1130,料單!C:T,18,FALSE),資料庫!AM:AN,2,FALSE),"A")</f>
        <v>A</v>
      </c>
      <c r="V1130" s="174" t="str">
        <f ca="1">IF(VLOOKUP(F1130,料單!C:U,19,FALSE)="","",VLOOKUP(F1130,料單!C:U,19,FALSE))</f>
        <v/>
      </c>
      <c r="W1130" s="361" t="str">
        <f t="shared" ca="1" si="86"/>
        <v/>
      </c>
      <c r="X1130" s="361" t="str">
        <f t="shared" ca="1" si="87"/>
        <v/>
      </c>
      <c r="Y1130" s="361" t="str">
        <f t="shared" ca="1" si="88"/>
        <v/>
      </c>
      <c r="Z1130" s="361" t="str">
        <f t="shared" ca="1" si="89"/>
        <v/>
      </c>
      <c r="AA1130" s="483">
        <f>料單!$K$3</f>
        <v>0</v>
      </c>
      <c r="AB1130" s="483" t="str">
        <f>料單!$L$3</f>
        <v>拉、KD</v>
      </c>
    </row>
    <row r="1131" spans="1:28" x14ac:dyDescent="0.25">
      <c r="A1131" s="174">
        <f t="shared" si="85"/>
        <v>1130</v>
      </c>
      <c r="B1131" s="174" t="str">
        <f ca="1">料單!$C$1</f>
        <v>2026101401</v>
      </c>
      <c r="C1131" s="174">
        <f>料單!$C$2</f>
        <v>0</v>
      </c>
      <c r="D1131" s="6">
        <f>板材才數分析.!B1131</f>
        <v>38</v>
      </c>
      <c r="E1131" s="6">
        <f>板材才數分析.!C1131</f>
        <v>0</v>
      </c>
      <c r="F1131" s="6">
        <f>板材才數分析.!D1131</f>
        <v>38020</v>
      </c>
      <c r="G1131" s="6">
        <f ca="1">板材才數分析.!E1131</f>
        <v>0</v>
      </c>
      <c r="H1131" s="6">
        <f ca="1">板材才數分析.!F1131</f>
        <v>0</v>
      </c>
      <c r="I1131" s="6" t="str">
        <f ca="1">板材才數分析.!G1131</f>
        <v/>
      </c>
      <c r="J1131" s="6">
        <f ca="1">板材才數分析.!H1131</f>
        <v>0</v>
      </c>
      <c r="K1131" s="6" t="str">
        <f ca="1">板材才數分析.!I1131</f>
        <v/>
      </c>
      <c r="L1131" s="6">
        <f ca="1">板材才數分析.!J1131</f>
        <v>0</v>
      </c>
      <c r="M1131" s="6">
        <f ca="1">板材才數分析.!K1131</f>
        <v>0</v>
      </c>
      <c r="N1131" s="6" t="str">
        <f ca="1">板材才數分析.!L1131</f>
        <v/>
      </c>
      <c r="O1131" s="6">
        <f ca="1">板材才數分析.!M1131</f>
        <v>0</v>
      </c>
      <c r="P1131" t="e">
        <f>表格15[[#This Row],[封邊色號]]</f>
        <v>#VALUE!</v>
      </c>
      <c r="Q1131" s="174" t="str">
        <f ca="1">IF(VLOOKUP(F1131,料單!$C:$P,14,FALSE)="","",VLOOKUP(F1131,料單!$C:$P,14,FALSE))</f>
        <v/>
      </c>
      <c r="R1131" s="174" t="str">
        <f ca="1">IF(VLOOKUP(F1131,料單!$C:$Q,15,FALSE)="","",VLOOKUP(F1131,料單!$C:$Q,15,FALSE))</f>
        <v/>
      </c>
      <c r="S1131" s="174" t="str">
        <f ca="1">IF(VLOOKUP(F1131,料單!$C:$R,16,FALSE)="","",VLOOKUP(F1131,料單!$C:$R,16,FALSE))</f>
        <v/>
      </c>
      <c r="T1131" s="174" t="str">
        <f ca="1">IF(VLOOKUP(F1131,料單!$C:$S,17,FALSE)="","",VLOOKUP(F1131,料單!$C:$S,17,FALSE))</f>
        <v/>
      </c>
      <c r="U1131" s="174" t="str">
        <f ca="1">_xlfn.IFNA(VLOOKUP(VLOOKUP(F1131,料單!C:T,18,FALSE),資料庫!AM:AN,2,FALSE),"A")</f>
        <v>A</v>
      </c>
      <c r="V1131" s="174" t="str">
        <f ca="1">IF(VLOOKUP(F1131,料單!C:U,19,FALSE)="","",VLOOKUP(F1131,料單!C:U,19,FALSE))</f>
        <v/>
      </c>
      <c r="W1131" s="361" t="str">
        <f t="shared" ca="1" si="86"/>
        <v/>
      </c>
      <c r="X1131" s="361" t="str">
        <f t="shared" ca="1" si="87"/>
        <v/>
      </c>
      <c r="Y1131" s="361" t="str">
        <f t="shared" ca="1" si="88"/>
        <v/>
      </c>
      <c r="Z1131" s="361" t="str">
        <f t="shared" ca="1" si="89"/>
        <v/>
      </c>
      <c r="AA1131" s="483">
        <f>料單!$K$3</f>
        <v>0</v>
      </c>
      <c r="AB1131" s="483" t="str">
        <f>料單!$L$3</f>
        <v>拉、KD</v>
      </c>
    </row>
    <row r="1132" spans="1:28" x14ac:dyDescent="0.25">
      <c r="A1132" s="174">
        <f t="shared" si="85"/>
        <v>1131</v>
      </c>
      <c r="B1132" s="174" t="str">
        <f ca="1">料單!$C$1</f>
        <v>2026101401</v>
      </c>
      <c r="C1132" s="174">
        <f>料單!$C$2</f>
        <v>0</v>
      </c>
      <c r="D1132" s="6">
        <f>板材才數分析.!B1132</f>
        <v>38</v>
      </c>
      <c r="E1132" s="6">
        <f>板材才數分析.!C1132</f>
        <v>0</v>
      </c>
      <c r="F1132" s="6">
        <f>板材才數分析.!D1132</f>
        <v>38021</v>
      </c>
      <c r="G1132" s="6">
        <f ca="1">板材才數分析.!E1132</f>
        <v>0</v>
      </c>
      <c r="H1132" s="6">
        <f ca="1">板材才數分析.!F1132</f>
        <v>0</v>
      </c>
      <c r="I1132" s="6" t="str">
        <f ca="1">板材才數分析.!G1132</f>
        <v/>
      </c>
      <c r="J1132" s="6">
        <f ca="1">板材才數分析.!H1132</f>
        <v>0</v>
      </c>
      <c r="K1132" s="6" t="str">
        <f ca="1">板材才數分析.!I1132</f>
        <v/>
      </c>
      <c r="L1132" s="6">
        <f ca="1">板材才數分析.!J1132</f>
        <v>0</v>
      </c>
      <c r="M1132" s="6">
        <f ca="1">板材才數分析.!K1132</f>
        <v>0</v>
      </c>
      <c r="N1132" s="6" t="str">
        <f ca="1">板材才數分析.!L1132</f>
        <v/>
      </c>
      <c r="O1132" s="6">
        <f ca="1">板材才數分析.!M1132</f>
        <v>0</v>
      </c>
      <c r="P1132" t="e">
        <f>表格15[[#This Row],[封邊色號]]</f>
        <v>#VALUE!</v>
      </c>
      <c r="Q1132" s="174" t="str">
        <f ca="1">IF(VLOOKUP(F1132,料單!$C:$P,14,FALSE)="","",VLOOKUP(F1132,料單!$C:$P,14,FALSE))</f>
        <v/>
      </c>
      <c r="R1132" s="174" t="str">
        <f ca="1">IF(VLOOKUP(F1132,料單!$C:$Q,15,FALSE)="","",VLOOKUP(F1132,料單!$C:$Q,15,FALSE))</f>
        <v/>
      </c>
      <c r="S1132" s="174" t="str">
        <f ca="1">IF(VLOOKUP(F1132,料單!$C:$R,16,FALSE)="","",VLOOKUP(F1132,料單!$C:$R,16,FALSE))</f>
        <v/>
      </c>
      <c r="T1132" s="174" t="str">
        <f ca="1">IF(VLOOKUP(F1132,料單!$C:$S,17,FALSE)="","",VLOOKUP(F1132,料單!$C:$S,17,FALSE))</f>
        <v/>
      </c>
      <c r="U1132" s="174" t="str">
        <f ca="1">_xlfn.IFNA(VLOOKUP(VLOOKUP(F1132,料單!C:T,18,FALSE),資料庫!AM:AN,2,FALSE),"A")</f>
        <v>A</v>
      </c>
      <c r="V1132" s="174" t="str">
        <f ca="1">IF(VLOOKUP(F1132,料單!C:U,19,FALSE)="","",VLOOKUP(F1132,料單!C:U,19,FALSE))</f>
        <v/>
      </c>
      <c r="W1132" s="361" t="str">
        <f t="shared" ca="1" si="86"/>
        <v/>
      </c>
      <c r="X1132" s="361" t="str">
        <f t="shared" ca="1" si="87"/>
        <v/>
      </c>
      <c r="Y1132" s="361" t="str">
        <f t="shared" ca="1" si="88"/>
        <v/>
      </c>
      <c r="Z1132" s="361" t="str">
        <f t="shared" ca="1" si="89"/>
        <v/>
      </c>
      <c r="AA1132" s="483">
        <f>料單!$K$3</f>
        <v>0</v>
      </c>
      <c r="AB1132" s="483" t="str">
        <f>料單!$L$3</f>
        <v>拉、KD</v>
      </c>
    </row>
    <row r="1133" spans="1:28" x14ac:dyDescent="0.25">
      <c r="A1133" s="174">
        <f t="shared" si="85"/>
        <v>1132</v>
      </c>
      <c r="B1133" s="174" t="str">
        <f ca="1">料單!$C$1</f>
        <v>2026101401</v>
      </c>
      <c r="C1133" s="174">
        <f>料單!$C$2</f>
        <v>0</v>
      </c>
      <c r="D1133" s="6">
        <f>板材才數分析.!B1133</f>
        <v>38</v>
      </c>
      <c r="E1133" s="6">
        <f>板材才數分析.!C1133</f>
        <v>0</v>
      </c>
      <c r="F1133" s="6">
        <f>板材才數分析.!D1133</f>
        <v>38022</v>
      </c>
      <c r="G1133" s="6">
        <f ca="1">板材才數分析.!E1133</f>
        <v>0</v>
      </c>
      <c r="H1133" s="6">
        <f ca="1">板材才數分析.!F1133</f>
        <v>0</v>
      </c>
      <c r="I1133" s="6" t="str">
        <f ca="1">板材才數分析.!G1133</f>
        <v/>
      </c>
      <c r="J1133" s="6">
        <f ca="1">板材才數分析.!H1133</f>
        <v>0</v>
      </c>
      <c r="K1133" s="6" t="str">
        <f ca="1">板材才數分析.!I1133</f>
        <v/>
      </c>
      <c r="L1133" s="6">
        <f ca="1">板材才數分析.!J1133</f>
        <v>0</v>
      </c>
      <c r="M1133" s="6">
        <f ca="1">板材才數分析.!K1133</f>
        <v>0</v>
      </c>
      <c r="N1133" s="6" t="str">
        <f ca="1">板材才數分析.!L1133</f>
        <v/>
      </c>
      <c r="O1133" s="6">
        <f ca="1">板材才數分析.!M1133</f>
        <v>0</v>
      </c>
      <c r="P1133" t="e">
        <f>表格15[[#This Row],[封邊色號]]</f>
        <v>#VALUE!</v>
      </c>
      <c r="Q1133" s="174" t="str">
        <f ca="1">IF(VLOOKUP(F1133,料單!$C:$P,14,FALSE)="","",VLOOKUP(F1133,料單!$C:$P,14,FALSE))</f>
        <v/>
      </c>
      <c r="R1133" s="174" t="str">
        <f ca="1">IF(VLOOKUP(F1133,料單!$C:$Q,15,FALSE)="","",VLOOKUP(F1133,料單!$C:$Q,15,FALSE))</f>
        <v/>
      </c>
      <c r="S1133" s="174" t="str">
        <f ca="1">IF(VLOOKUP(F1133,料單!$C:$R,16,FALSE)="","",VLOOKUP(F1133,料單!$C:$R,16,FALSE))</f>
        <v/>
      </c>
      <c r="T1133" s="174" t="str">
        <f ca="1">IF(VLOOKUP(F1133,料單!$C:$S,17,FALSE)="","",VLOOKUP(F1133,料單!$C:$S,17,FALSE))</f>
        <v/>
      </c>
      <c r="U1133" s="174" t="str">
        <f ca="1">_xlfn.IFNA(VLOOKUP(VLOOKUP(F1133,料單!C:T,18,FALSE),資料庫!AM:AN,2,FALSE),"A")</f>
        <v>A</v>
      </c>
      <c r="V1133" s="174" t="str">
        <f ca="1">IF(VLOOKUP(F1133,料單!C:U,19,FALSE)="","",VLOOKUP(F1133,料單!C:U,19,FALSE))</f>
        <v/>
      </c>
      <c r="W1133" s="361" t="str">
        <f t="shared" ca="1" si="86"/>
        <v/>
      </c>
      <c r="X1133" s="361" t="str">
        <f t="shared" ca="1" si="87"/>
        <v/>
      </c>
      <c r="Y1133" s="361" t="str">
        <f t="shared" ca="1" si="88"/>
        <v/>
      </c>
      <c r="Z1133" s="361" t="str">
        <f t="shared" ca="1" si="89"/>
        <v/>
      </c>
      <c r="AA1133" s="483">
        <f>料單!$K$3</f>
        <v>0</v>
      </c>
      <c r="AB1133" s="483" t="str">
        <f>料單!$L$3</f>
        <v>拉、KD</v>
      </c>
    </row>
    <row r="1134" spans="1:28" x14ac:dyDescent="0.25">
      <c r="A1134" s="174">
        <f t="shared" si="85"/>
        <v>1133</v>
      </c>
      <c r="B1134" s="174" t="str">
        <f ca="1">料單!$C$1</f>
        <v>2026101401</v>
      </c>
      <c r="C1134" s="174">
        <f>料單!$C$2</f>
        <v>0</v>
      </c>
      <c r="D1134" s="6">
        <f>板材才數分析.!B1134</f>
        <v>38</v>
      </c>
      <c r="E1134" s="6">
        <f>板材才數分析.!C1134</f>
        <v>0</v>
      </c>
      <c r="F1134" s="6">
        <f>板材才數分析.!D1134</f>
        <v>38023</v>
      </c>
      <c r="G1134" s="6">
        <f ca="1">板材才數分析.!E1134</f>
        <v>0</v>
      </c>
      <c r="H1134" s="6">
        <f ca="1">板材才數分析.!F1134</f>
        <v>0</v>
      </c>
      <c r="I1134" s="6" t="str">
        <f ca="1">板材才數分析.!G1134</f>
        <v/>
      </c>
      <c r="J1134" s="6">
        <f ca="1">板材才數分析.!H1134</f>
        <v>0</v>
      </c>
      <c r="K1134" s="6" t="str">
        <f ca="1">板材才數分析.!I1134</f>
        <v/>
      </c>
      <c r="L1134" s="6">
        <f ca="1">板材才數分析.!J1134</f>
        <v>0</v>
      </c>
      <c r="M1134" s="6">
        <f ca="1">板材才數分析.!K1134</f>
        <v>0</v>
      </c>
      <c r="N1134" s="6" t="str">
        <f ca="1">板材才數分析.!L1134</f>
        <v/>
      </c>
      <c r="O1134" s="6">
        <f ca="1">板材才數分析.!M1134</f>
        <v>0</v>
      </c>
      <c r="P1134" t="e">
        <f>表格15[[#This Row],[封邊色號]]</f>
        <v>#VALUE!</v>
      </c>
      <c r="Q1134" s="174" t="str">
        <f ca="1">IF(VLOOKUP(F1134,料單!$C:$P,14,FALSE)="","",VLOOKUP(F1134,料單!$C:$P,14,FALSE))</f>
        <v/>
      </c>
      <c r="R1134" s="174" t="str">
        <f ca="1">IF(VLOOKUP(F1134,料單!$C:$Q,15,FALSE)="","",VLOOKUP(F1134,料單!$C:$Q,15,FALSE))</f>
        <v/>
      </c>
      <c r="S1134" s="174" t="str">
        <f ca="1">IF(VLOOKUP(F1134,料單!$C:$R,16,FALSE)="","",VLOOKUP(F1134,料單!$C:$R,16,FALSE))</f>
        <v/>
      </c>
      <c r="T1134" s="174" t="str">
        <f ca="1">IF(VLOOKUP(F1134,料單!$C:$S,17,FALSE)="","",VLOOKUP(F1134,料單!$C:$S,17,FALSE))</f>
        <v/>
      </c>
      <c r="U1134" s="174" t="str">
        <f ca="1">_xlfn.IFNA(VLOOKUP(VLOOKUP(F1134,料單!C:T,18,FALSE),資料庫!AM:AN,2,FALSE),"A")</f>
        <v>A</v>
      </c>
      <c r="V1134" s="174" t="str">
        <f ca="1">IF(VLOOKUP(F1134,料單!C:U,19,FALSE)="","",VLOOKUP(F1134,料單!C:U,19,FALSE))</f>
        <v/>
      </c>
      <c r="W1134" s="361" t="str">
        <f t="shared" ca="1" si="86"/>
        <v/>
      </c>
      <c r="X1134" s="361" t="str">
        <f t="shared" ca="1" si="87"/>
        <v/>
      </c>
      <c r="Y1134" s="361" t="str">
        <f t="shared" ca="1" si="88"/>
        <v/>
      </c>
      <c r="Z1134" s="361" t="str">
        <f t="shared" ca="1" si="89"/>
        <v/>
      </c>
      <c r="AA1134" s="483">
        <f>料單!$K$3</f>
        <v>0</v>
      </c>
      <c r="AB1134" s="483" t="str">
        <f>料單!$L$3</f>
        <v>拉、KD</v>
      </c>
    </row>
    <row r="1135" spans="1:28" x14ac:dyDescent="0.25">
      <c r="A1135" s="174">
        <f t="shared" si="85"/>
        <v>1134</v>
      </c>
      <c r="B1135" s="174" t="str">
        <f ca="1">料單!$C$1</f>
        <v>2026101401</v>
      </c>
      <c r="C1135" s="174">
        <f>料單!$C$2</f>
        <v>0</v>
      </c>
      <c r="D1135" s="6">
        <f>板材才數分析.!B1135</f>
        <v>38</v>
      </c>
      <c r="E1135" s="6">
        <f>板材才數分析.!C1135</f>
        <v>0</v>
      </c>
      <c r="F1135" s="6">
        <f>板材才數分析.!D1135</f>
        <v>38024</v>
      </c>
      <c r="G1135" s="6">
        <f ca="1">板材才數分析.!E1135</f>
        <v>0</v>
      </c>
      <c r="H1135" s="6">
        <f ca="1">板材才數分析.!F1135</f>
        <v>0</v>
      </c>
      <c r="I1135" s="6" t="str">
        <f ca="1">板材才數分析.!G1135</f>
        <v/>
      </c>
      <c r="J1135" s="6">
        <f ca="1">板材才數分析.!H1135</f>
        <v>0</v>
      </c>
      <c r="K1135" s="6" t="str">
        <f ca="1">板材才數分析.!I1135</f>
        <v/>
      </c>
      <c r="L1135" s="6">
        <f ca="1">板材才數分析.!J1135</f>
        <v>0</v>
      </c>
      <c r="M1135" s="6">
        <f ca="1">板材才數分析.!K1135</f>
        <v>0</v>
      </c>
      <c r="N1135" s="6" t="str">
        <f ca="1">板材才數分析.!L1135</f>
        <v/>
      </c>
      <c r="O1135" s="6">
        <f ca="1">板材才數分析.!M1135</f>
        <v>0</v>
      </c>
      <c r="P1135" t="e">
        <f>表格15[[#This Row],[封邊色號]]</f>
        <v>#VALUE!</v>
      </c>
      <c r="Q1135" s="174" t="str">
        <f ca="1">IF(VLOOKUP(F1135,料單!$C:$P,14,FALSE)="","",VLOOKUP(F1135,料單!$C:$P,14,FALSE))</f>
        <v/>
      </c>
      <c r="R1135" s="174" t="str">
        <f ca="1">IF(VLOOKUP(F1135,料單!$C:$Q,15,FALSE)="","",VLOOKUP(F1135,料單!$C:$Q,15,FALSE))</f>
        <v/>
      </c>
      <c r="S1135" s="174" t="str">
        <f ca="1">IF(VLOOKUP(F1135,料單!$C:$R,16,FALSE)="","",VLOOKUP(F1135,料單!$C:$R,16,FALSE))</f>
        <v/>
      </c>
      <c r="T1135" s="174" t="str">
        <f ca="1">IF(VLOOKUP(F1135,料單!$C:$S,17,FALSE)="","",VLOOKUP(F1135,料單!$C:$S,17,FALSE))</f>
        <v/>
      </c>
      <c r="U1135" s="174" t="str">
        <f ca="1">_xlfn.IFNA(VLOOKUP(VLOOKUP(F1135,料單!C:T,18,FALSE),資料庫!AM:AN,2,FALSE),"A")</f>
        <v>A</v>
      </c>
      <c r="V1135" s="174" t="str">
        <f ca="1">IF(VLOOKUP(F1135,料單!C:U,19,FALSE)="","",VLOOKUP(F1135,料單!C:U,19,FALSE))</f>
        <v/>
      </c>
      <c r="W1135" s="361" t="str">
        <f t="shared" ca="1" si="86"/>
        <v/>
      </c>
      <c r="X1135" s="361" t="str">
        <f t="shared" ca="1" si="87"/>
        <v/>
      </c>
      <c r="Y1135" s="361" t="str">
        <f t="shared" ca="1" si="88"/>
        <v/>
      </c>
      <c r="Z1135" s="361" t="str">
        <f t="shared" ca="1" si="89"/>
        <v/>
      </c>
      <c r="AA1135" s="483">
        <f>料單!$K$3</f>
        <v>0</v>
      </c>
      <c r="AB1135" s="483" t="str">
        <f>料單!$L$3</f>
        <v>拉、KD</v>
      </c>
    </row>
    <row r="1136" spans="1:28" x14ac:dyDescent="0.25">
      <c r="A1136" s="174">
        <f t="shared" si="85"/>
        <v>1135</v>
      </c>
      <c r="B1136" s="174" t="str">
        <f ca="1">料單!$C$1</f>
        <v>2026101401</v>
      </c>
      <c r="C1136" s="174">
        <f>料單!$C$2</f>
        <v>0</v>
      </c>
      <c r="D1136" s="6">
        <f>板材才數分析.!B1136</f>
        <v>38</v>
      </c>
      <c r="E1136" s="6">
        <f>板材才數分析.!C1136</f>
        <v>0</v>
      </c>
      <c r="F1136" s="6">
        <f>板材才數分析.!D1136</f>
        <v>38025</v>
      </c>
      <c r="G1136" s="6">
        <f ca="1">板材才數分析.!E1136</f>
        <v>0</v>
      </c>
      <c r="H1136" s="6">
        <f ca="1">板材才數分析.!F1136</f>
        <v>0</v>
      </c>
      <c r="I1136" s="6" t="str">
        <f ca="1">板材才數分析.!G1136</f>
        <v/>
      </c>
      <c r="J1136" s="6">
        <f ca="1">板材才數分析.!H1136</f>
        <v>0</v>
      </c>
      <c r="K1136" s="6" t="str">
        <f ca="1">板材才數分析.!I1136</f>
        <v/>
      </c>
      <c r="L1136" s="6">
        <f ca="1">板材才數分析.!J1136</f>
        <v>0</v>
      </c>
      <c r="M1136" s="6">
        <f ca="1">板材才數分析.!K1136</f>
        <v>0</v>
      </c>
      <c r="N1136" s="6" t="str">
        <f ca="1">板材才數分析.!L1136</f>
        <v/>
      </c>
      <c r="O1136" s="6">
        <f ca="1">板材才數分析.!M1136</f>
        <v>0</v>
      </c>
      <c r="P1136" t="e">
        <f>表格15[[#This Row],[封邊色號]]</f>
        <v>#VALUE!</v>
      </c>
      <c r="Q1136" s="174" t="str">
        <f ca="1">IF(VLOOKUP(F1136,料單!$C:$P,14,FALSE)="","",VLOOKUP(F1136,料單!$C:$P,14,FALSE))</f>
        <v/>
      </c>
      <c r="R1136" s="174" t="str">
        <f ca="1">IF(VLOOKUP(F1136,料單!$C:$Q,15,FALSE)="","",VLOOKUP(F1136,料單!$C:$Q,15,FALSE))</f>
        <v/>
      </c>
      <c r="S1136" s="174" t="str">
        <f ca="1">IF(VLOOKUP(F1136,料單!$C:$R,16,FALSE)="","",VLOOKUP(F1136,料單!$C:$R,16,FALSE))</f>
        <v/>
      </c>
      <c r="T1136" s="174" t="str">
        <f ca="1">IF(VLOOKUP(F1136,料單!$C:$S,17,FALSE)="","",VLOOKUP(F1136,料單!$C:$S,17,FALSE))</f>
        <v/>
      </c>
      <c r="U1136" s="174" t="str">
        <f ca="1">_xlfn.IFNA(VLOOKUP(VLOOKUP(F1136,料單!C:T,18,FALSE),資料庫!AM:AN,2,FALSE),"A")</f>
        <v>A</v>
      </c>
      <c r="V1136" s="174" t="str">
        <f ca="1">IF(VLOOKUP(F1136,料單!C:U,19,FALSE)="","",VLOOKUP(F1136,料單!C:U,19,FALSE))</f>
        <v/>
      </c>
      <c r="W1136" s="361" t="str">
        <f t="shared" ca="1" si="86"/>
        <v/>
      </c>
      <c r="X1136" s="361" t="str">
        <f t="shared" ca="1" si="87"/>
        <v/>
      </c>
      <c r="Y1136" s="361" t="str">
        <f t="shared" ca="1" si="88"/>
        <v/>
      </c>
      <c r="Z1136" s="361" t="str">
        <f t="shared" ca="1" si="89"/>
        <v/>
      </c>
      <c r="AA1136" s="483">
        <f>料單!$K$3</f>
        <v>0</v>
      </c>
      <c r="AB1136" s="483" t="str">
        <f>料單!$L$3</f>
        <v>拉、KD</v>
      </c>
    </row>
    <row r="1137" spans="1:28" x14ac:dyDescent="0.25">
      <c r="A1137" s="174">
        <f t="shared" si="85"/>
        <v>1136</v>
      </c>
      <c r="B1137" s="174" t="str">
        <f ca="1">料單!$C$1</f>
        <v>2026101401</v>
      </c>
      <c r="C1137" s="174">
        <f>料單!$C$2</f>
        <v>0</v>
      </c>
      <c r="D1137" s="6">
        <f>板材才數分析.!B1137</f>
        <v>38</v>
      </c>
      <c r="E1137" s="6">
        <f>板材才數分析.!C1137</f>
        <v>0</v>
      </c>
      <c r="F1137" s="6">
        <f>板材才數分析.!D1137</f>
        <v>38026</v>
      </c>
      <c r="G1137" s="6">
        <f ca="1">板材才數分析.!E1137</f>
        <v>0</v>
      </c>
      <c r="H1137" s="6">
        <f ca="1">板材才數分析.!F1137</f>
        <v>0</v>
      </c>
      <c r="I1137" s="6" t="str">
        <f ca="1">板材才數分析.!G1137</f>
        <v/>
      </c>
      <c r="J1137" s="6">
        <f ca="1">板材才數分析.!H1137</f>
        <v>0</v>
      </c>
      <c r="K1137" s="6" t="str">
        <f ca="1">板材才數分析.!I1137</f>
        <v/>
      </c>
      <c r="L1137" s="6">
        <f ca="1">板材才數分析.!J1137</f>
        <v>0</v>
      </c>
      <c r="M1137" s="6">
        <f ca="1">板材才數分析.!K1137</f>
        <v>0</v>
      </c>
      <c r="N1137" s="6" t="str">
        <f ca="1">板材才數分析.!L1137</f>
        <v/>
      </c>
      <c r="O1137" s="6">
        <f ca="1">板材才數分析.!M1137</f>
        <v>0</v>
      </c>
      <c r="P1137" t="e">
        <f>表格15[[#This Row],[封邊色號]]</f>
        <v>#VALUE!</v>
      </c>
      <c r="Q1137" s="174" t="str">
        <f ca="1">IF(VLOOKUP(F1137,料單!$C:$P,14,FALSE)="","",VLOOKUP(F1137,料單!$C:$P,14,FALSE))</f>
        <v/>
      </c>
      <c r="R1137" s="174" t="str">
        <f ca="1">IF(VLOOKUP(F1137,料單!$C:$Q,15,FALSE)="","",VLOOKUP(F1137,料單!$C:$Q,15,FALSE))</f>
        <v/>
      </c>
      <c r="S1137" s="174" t="str">
        <f ca="1">IF(VLOOKUP(F1137,料單!$C:$R,16,FALSE)="","",VLOOKUP(F1137,料單!$C:$R,16,FALSE))</f>
        <v/>
      </c>
      <c r="T1137" s="174" t="str">
        <f ca="1">IF(VLOOKUP(F1137,料單!$C:$S,17,FALSE)="","",VLOOKUP(F1137,料單!$C:$S,17,FALSE))</f>
        <v/>
      </c>
      <c r="U1137" s="174" t="str">
        <f ca="1">_xlfn.IFNA(VLOOKUP(VLOOKUP(F1137,料單!C:T,18,FALSE),資料庫!AM:AN,2,FALSE),"A")</f>
        <v>A</v>
      </c>
      <c r="V1137" s="174" t="str">
        <f ca="1">IF(VLOOKUP(F1137,料單!C:U,19,FALSE)="","",VLOOKUP(F1137,料單!C:U,19,FALSE))</f>
        <v/>
      </c>
      <c r="W1137" s="361" t="str">
        <f t="shared" ca="1" si="86"/>
        <v/>
      </c>
      <c r="X1137" s="361" t="str">
        <f t="shared" ca="1" si="87"/>
        <v/>
      </c>
      <c r="Y1137" s="361" t="str">
        <f t="shared" ca="1" si="88"/>
        <v/>
      </c>
      <c r="Z1137" s="361" t="str">
        <f t="shared" ca="1" si="89"/>
        <v/>
      </c>
      <c r="AA1137" s="483">
        <f>料單!$K$3</f>
        <v>0</v>
      </c>
      <c r="AB1137" s="483" t="str">
        <f>料單!$L$3</f>
        <v>拉、KD</v>
      </c>
    </row>
    <row r="1138" spans="1:28" x14ac:dyDescent="0.25">
      <c r="A1138" s="174">
        <f t="shared" si="85"/>
        <v>1137</v>
      </c>
      <c r="B1138" s="174" t="str">
        <f ca="1">料單!$C$1</f>
        <v>2026101401</v>
      </c>
      <c r="C1138" s="174">
        <f>料單!$C$2</f>
        <v>0</v>
      </c>
      <c r="D1138" s="6">
        <f>板材才數分析.!B1138</f>
        <v>38</v>
      </c>
      <c r="E1138" s="6">
        <f>板材才數分析.!C1138</f>
        <v>0</v>
      </c>
      <c r="F1138" s="6">
        <f>板材才數分析.!D1138</f>
        <v>38027</v>
      </c>
      <c r="G1138" s="6">
        <f ca="1">板材才數分析.!E1138</f>
        <v>0</v>
      </c>
      <c r="H1138" s="6">
        <f ca="1">板材才數分析.!F1138</f>
        <v>0</v>
      </c>
      <c r="I1138" s="6" t="str">
        <f ca="1">板材才數分析.!G1138</f>
        <v/>
      </c>
      <c r="J1138" s="6">
        <f ca="1">板材才數分析.!H1138</f>
        <v>0</v>
      </c>
      <c r="K1138" s="6" t="str">
        <f ca="1">板材才數分析.!I1138</f>
        <v/>
      </c>
      <c r="L1138" s="6">
        <f ca="1">板材才數分析.!J1138</f>
        <v>0</v>
      </c>
      <c r="M1138" s="6">
        <f ca="1">板材才數分析.!K1138</f>
        <v>0</v>
      </c>
      <c r="N1138" s="6" t="str">
        <f ca="1">板材才數分析.!L1138</f>
        <v/>
      </c>
      <c r="O1138" s="6">
        <f ca="1">板材才數分析.!M1138</f>
        <v>0</v>
      </c>
      <c r="P1138" t="e">
        <f>表格15[[#This Row],[封邊色號]]</f>
        <v>#VALUE!</v>
      </c>
      <c r="Q1138" s="174" t="str">
        <f ca="1">IF(VLOOKUP(F1138,料單!$C:$P,14,FALSE)="","",VLOOKUP(F1138,料單!$C:$P,14,FALSE))</f>
        <v/>
      </c>
      <c r="R1138" s="174" t="str">
        <f ca="1">IF(VLOOKUP(F1138,料單!$C:$Q,15,FALSE)="","",VLOOKUP(F1138,料單!$C:$Q,15,FALSE))</f>
        <v/>
      </c>
      <c r="S1138" s="174" t="str">
        <f ca="1">IF(VLOOKUP(F1138,料單!$C:$R,16,FALSE)="","",VLOOKUP(F1138,料單!$C:$R,16,FALSE))</f>
        <v/>
      </c>
      <c r="T1138" s="174" t="str">
        <f ca="1">IF(VLOOKUP(F1138,料單!$C:$S,17,FALSE)="","",VLOOKUP(F1138,料單!$C:$S,17,FALSE))</f>
        <v/>
      </c>
      <c r="U1138" s="174" t="str">
        <f ca="1">_xlfn.IFNA(VLOOKUP(VLOOKUP(F1138,料單!C:T,18,FALSE),資料庫!AM:AN,2,FALSE),"A")</f>
        <v>A</v>
      </c>
      <c r="V1138" s="174" t="str">
        <f ca="1">IF(VLOOKUP(F1138,料單!C:U,19,FALSE)="","",VLOOKUP(F1138,料單!C:U,19,FALSE))</f>
        <v/>
      </c>
      <c r="W1138" s="361" t="str">
        <f t="shared" ca="1" si="86"/>
        <v/>
      </c>
      <c r="X1138" s="361" t="str">
        <f t="shared" ca="1" si="87"/>
        <v/>
      </c>
      <c r="Y1138" s="361" t="str">
        <f t="shared" ca="1" si="88"/>
        <v/>
      </c>
      <c r="Z1138" s="361" t="str">
        <f t="shared" ca="1" si="89"/>
        <v/>
      </c>
      <c r="AA1138" s="483">
        <f>料單!$K$3</f>
        <v>0</v>
      </c>
      <c r="AB1138" s="483" t="str">
        <f>料單!$L$3</f>
        <v>拉、KD</v>
      </c>
    </row>
    <row r="1139" spans="1:28" x14ac:dyDescent="0.25">
      <c r="A1139" s="174">
        <f t="shared" si="85"/>
        <v>1138</v>
      </c>
      <c r="B1139" s="174" t="str">
        <f ca="1">料單!$C$1</f>
        <v>2026101401</v>
      </c>
      <c r="C1139" s="174">
        <f>料單!$C$2</f>
        <v>0</v>
      </c>
      <c r="D1139" s="6">
        <f>板材才數分析.!B1139</f>
        <v>38</v>
      </c>
      <c r="E1139" s="6">
        <f>板材才數分析.!C1139</f>
        <v>0</v>
      </c>
      <c r="F1139" s="6">
        <f>板材才數分析.!D1139</f>
        <v>38028</v>
      </c>
      <c r="G1139" s="6">
        <f ca="1">板材才數分析.!E1139</f>
        <v>0</v>
      </c>
      <c r="H1139" s="6">
        <f ca="1">板材才數分析.!F1139</f>
        <v>0</v>
      </c>
      <c r="I1139" s="6" t="str">
        <f ca="1">板材才數分析.!G1139</f>
        <v/>
      </c>
      <c r="J1139" s="6">
        <f ca="1">板材才數分析.!H1139</f>
        <v>0</v>
      </c>
      <c r="K1139" s="6" t="str">
        <f ca="1">板材才數分析.!I1139</f>
        <v/>
      </c>
      <c r="L1139" s="6">
        <f ca="1">板材才數分析.!J1139</f>
        <v>0</v>
      </c>
      <c r="M1139" s="6">
        <f ca="1">板材才數分析.!K1139</f>
        <v>0</v>
      </c>
      <c r="N1139" s="6" t="str">
        <f ca="1">板材才數分析.!L1139</f>
        <v/>
      </c>
      <c r="O1139" s="6">
        <f ca="1">板材才數分析.!M1139</f>
        <v>0</v>
      </c>
      <c r="P1139" t="e">
        <f>表格15[[#This Row],[封邊色號]]</f>
        <v>#VALUE!</v>
      </c>
      <c r="Q1139" s="174" t="str">
        <f ca="1">IF(VLOOKUP(F1139,料單!$C:$P,14,FALSE)="","",VLOOKUP(F1139,料單!$C:$P,14,FALSE))</f>
        <v/>
      </c>
      <c r="R1139" s="174" t="str">
        <f ca="1">IF(VLOOKUP(F1139,料單!$C:$Q,15,FALSE)="","",VLOOKUP(F1139,料單!$C:$Q,15,FALSE))</f>
        <v/>
      </c>
      <c r="S1139" s="174" t="str">
        <f ca="1">IF(VLOOKUP(F1139,料單!$C:$R,16,FALSE)="","",VLOOKUP(F1139,料單!$C:$R,16,FALSE))</f>
        <v/>
      </c>
      <c r="T1139" s="174" t="str">
        <f ca="1">IF(VLOOKUP(F1139,料單!$C:$S,17,FALSE)="","",VLOOKUP(F1139,料單!$C:$S,17,FALSE))</f>
        <v/>
      </c>
      <c r="U1139" s="174" t="str">
        <f ca="1">_xlfn.IFNA(VLOOKUP(VLOOKUP(F1139,料單!C:T,18,FALSE),資料庫!AM:AN,2,FALSE),"A")</f>
        <v>A</v>
      </c>
      <c r="V1139" s="174" t="str">
        <f ca="1">IF(VLOOKUP(F1139,料單!C:U,19,FALSE)="","",VLOOKUP(F1139,料單!C:U,19,FALSE))</f>
        <v/>
      </c>
      <c r="W1139" s="361" t="str">
        <f t="shared" ca="1" si="86"/>
        <v/>
      </c>
      <c r="X1139" s="361" t="str">
        <f t="shared" ca="1" si="87"/>
        <v/>
      </c>
      <c r="Y1139" s="361" t="str">
        <f t="shared" ca="1" si="88"/>
        <v/>
      </c>
      <c r="Z1139" s="361" t="str">
        <f t="shared" ca="1" si="89"/>
        <v/>
      </c>
      <c r="AA1139" s="483">
        <f>料單!$K$3</f>
        <v>0</v>
      </c>
      <c r="AB1139" s="483" t="str">
        <f>料單!$L$3</f>
        <v>拉、KD</v>
      </c>
    </row>
    <row r="1140" spans="1:28" x14ac:dyDescent="0.25">
      <c r="A1140" s="174">
        <f t="shared" si="85"/>
        <v>1139</v>
      </c>
      <c r="B1140" s="174" t="str">
        <f ca="1">料單!$C$1</f>
        <v>2026101401</v>
      </c>
      <c r="C1140" s="174">
        <f>料單!$C$2</f>
        <v>0</v>
      </c>
      <c r="D1140" s="6">
        <f>板材才數分析.!B1140</f>
        <v>38</v>
      </c>
      <c r="E1140" s="6">
        <f>板材才數分析.!C1140</f>
        <v>0</v>
      </c>
      <c r="F1140" s="6">
        <f>板材才數分析.!D1140</f>
        <v>38029</v>
      </c>
      <c r="G1140" s="6">
        <f ca="1">板材才數分析.!E1140</f>
        <v>0</v>
      </c>
      <c r="H1140" s="6">
        <f ca="1">板材才數分析.!F1140</f>
        <v>0</v>
      </c>
      <c r="I1140" s="6" t="str">
        <f ca="1">板材才數分析.!G1140</f>
        <v/>
      </c>
      <c r="J1140" s="6">
        <f ca="1">板材才數分析.!H1140</f>
        <v>0</v>
      </c>
      <c r="K1140" s="6" t="str">
        <f ca="1">板材才數分析.!I1140</f>
        <v/>
      </c>
      <c r="L1140" s="6">
        <f ca="1">板材才數分析.!J1140</f>
        <v>0</v>
      </c>
      <c r="M1140" s="6">
        <f ca="1">板材才數分析.!K1140</f>
        <v>0</v>
      </c>
      <c r="N1140" s="6" t="str">
        <f ca="1">板材才數分析.!L1140</f>
        <v/>
      </c>
      <c r="O1140" s="6">
        <f ca="1">板材才數分析.!M1140</f>
        <v>0</v>
      </c>
      <c r="P1140" t="e">
        <f>表格15[[#This Row],[封邊色號]]</f>
        <v>#VALUE!</v>
      </c>
      <c r="Q1140" s="174" t="str">
        <f ca="1">IF(VLOOKUP(F1140,料單!$C:$P,14,FALSE)="","",VLOOKUP(F1140,料單!$C:$P,14,FALSE))</f>
        <v/>
      </c>
      <c r="R1140" s="174" t="str">
        <f ca="1">IF(VLOOKUP(F1140,料單!$C:$Q,15,FALSE)="","",VLOOKUP(F1140,料單!$C:$Q,15,FALSE))</f>
        <v/>
      </c>
      <c r="S1140" s="174" t="str">
        <f ca="1">IF(VLOOKUP(F1140,料單!$C:$R,16,FALSE)="","",VLOOKUP(F1140,料單!$C:$R,16,FALSE))</f>
        <v/>
      </c>
      <c r="T1140" s="174" t="str">
        <f ca="1">IF(VLOOKUP(F1140,料單!$C:$S,17,FALSE)="","",VLOOKUP(F1140,料單!$C:$S,17,FALSE))</f>
        <v/>
      </c>
      <c r="U1140" s="174" t="str">
        <f ca="1">_xlfn.IFNA(VLOOKUP(VLOOKUP(F1140,料單!C:T,18,FALSE),資料庫!AM:AN,2,FALSE),"A")</f>
        <v>A</v>
      </c>
      <c r="V1140" s="174" t="str">
        <f ca="1">IF(VLOOKUP(F1140,料單!C:U,19,FALSE)="","",VLOOKUP(F1140,料單!C:U,19,FALSE))</f>
        <v/>
      </c>
      <c r="W1140" s="361" t="str">
        <f t="shared" ca="1" si="86"/>
        <v/>
      </c>
      <c r="X1140" s="361" t="str">
        <f t="shared" ca="1" si="87"/>
        <v/>
      </c>
      <c r="Y1140" s="361" t="str">
        <f t="shared" ca="1" si="88"/>
        <v/>
      </c>
      <c r="Z1140" s="361" t="str">
        <f t="shared" ca="1" si="89"/>
        <v/>
      </c>
      <c r="AA1140" s="483">
        <f>料單!$K$3</f>
        <v>0</v>
      </c>
      <c r="AB1140" s="483" t="str">
        <f>料單!$L$3</f>
        <v>拉、KD</v>
      </c>
    </row>
    <row r="1141" spans="1:28" s="242" customFormat="1" x14ac:dyDescent="0.25">
      <c r="A1141" s="174">
        <f t="shared" si="85"/>
        <v>1140</v>
      </c>
      <c r="B1141" s="241" t="str">
        <f ca="1">料單!$C$1</f>
        <v>2026101401</v>
      </c>
      <c r="C1141" s="241">
        <f>料單!$C$2</f>
        <v>0</v>
      </c>
      <c r="D1141" s="245">
        <f>板材才數分析.!B1141</f>
        <v>38</v>
      </c>
      <c r="E1141" s="245">
        <f>板材才數分析.!C1141</f>
        <v>0</v>
      </c>
      <c r="F1141" s="245">
        <f>板材才數分析.!D1141</f>
        <v>38030</v>
      </c>
      <c r="G1141" s="245">
        <f ca="1">板材才數分析.!E1141</f>
        <v>0</v>
      </c>
      <c r="H1141" s="245">
        <f ca="1">板材才數分析.!F1141</f>
        <v>0</v>
      </c>
      <c r="I1141" s="245" t="str">
        <f ca="1">板材才數分析.!G1141</f>
        <v/>
      </c>
      <c r="J1141" s="245">
        <f ca="1">板材才數分析.!H1141</f>
        <v>0</v>
      </c>
      <c r="K1141" s="245" t="str">
        <f ca="1">板材才數分析.!I1141</f>
        <v/>
      </c>
      <c r="L1141" s="245">
        <f ca="1">板材才數分析.!J1141</f>
        <v>0</v>
      </c>
      <c r="M1141" s="245">
        <f ca="1">板材才數分析.!K1141</f>
        <v>0</v>
      </c>
      <c r="N1141" s="245" t="str">
        <f ca="1">板材才數分析.!L1141</f>
        <v/>
      </c>
      <c r="O1141" s="245">
        <f ca="1">板材才數分析.!M1141</f>
        <v>0</v>
      </c>
      <c r="P1141" t="e">
        <f>表格15[[#This Row],[封邊色號]]</f>
        <v>#VALUE!</v>
      </c>
      <c r="Q1141" s="174" t="str">
        <f ca="1">IF(VLOOKUP(F1141,料單!$C:$P,14,FALSE)="","",VLOOKUP(F1141,料單!$C:$P,14,FALSE))</f>
        <v/>
      </c>
      <c r="R1141" s="174" t="str">
        <f ca="1">IF(VLOOKUP(F1141,料單!$C:$Q,15,FALSE)="","",VLOOKUP(F1141,料單!$C:$Q,15,FALSE))</f>
        <v/>
      </c>
      <c r="S1141" s="174" t="str">
        <f ca="1">IF(VLOOKUP(F1141,料單!$C:$R,16,FALSE)="","",VLOOKUP(F1141,料單!$C:$R,16,FALSE))</f>
        <v/>
      </c>
      <c r="T1141" s="174" t="str">
        <f ca="1">IF(VLOOKUP(F1141,料單!$C:$S,17,FALSE)="","",VLOOKUP(F1141,料單!$C:$S,17,FALSE))</f>
        <v/>
      </c>
      <c r="U1141" s="174" t="str">
        <f ca="1">_xlfn.IFNA(VLOOKUP(VLOOKUP(F1141,料單!C:T,18,FALSE),資料庫!AM:AN,2,FALSE),"A")</f>
        <v>A</v>
      </c>
      <c r="V1141" s="174" t="str">
        <f ca="1">IF(VLOOKUP(F1141,料單!C:U,19,FALSE)="","",VLOOKUP(F1141,料單!C:U,19,FALSE))</f>
        <v/>
      </c>
      <c r="W1141" s="375" t="str">
        <f t="shared" ca="1" si="86"/>
        <v/>
      </c>
      <c r="X1141" s="361" t="str">
        <f t="shared" ca="1" si="87"/>
        <v/>
      </c>
      <c r="Y1141" s="375" t="str">
        <f t="shared" ca="1" si="88"/>
        <v/>
      </c>
      <c r="Z1141" s="375" t="str">
        <f t="shared" ca="1" si="89"/>
        <v/>
      </c>
      <c r="AA1141" s="483">
        <f>料單!$K$3</f>
        <v>0</v>
      </c>
      <c r="AB1141" s="483" t="str">
        <f>料單!$L$3</f>
        <v>拉、KD</v>
      </c>
    </row>
    <row r="1142" spans="1:28" x14ac:dyDescent="0.25">
      <c r="A1142" s="174">
        <f t="shared" si="85"/>
        <v>1141</v>
      </c>
      <c r="B1142" s="174" t="str">
        <f ca="1">料單!$C$1</f>
        <v>2026101401</v>
      </c>
      <c r="C1142" s="174">
        <f>料單!$C$2</f>
        <v>0</v>
      </c>
      <c r="D1142" s="6">
        <f>板材才數分析.!B1142</f>
        <v>39</v>
      </c>
      <c r="E1142" s="6">
        <f>板材才數分析.!C1142</f>
        <v>0</v>
      </c>
      <c r="F1142" s="6">
        <f>板材才數分析.!D1142</f>
        <v>39001</v>
      </c>
      <c r="G1142" s="6" t="str">
        <f ca="1">板材才數分析.!E1142</f>
        <v>頂板</v>
      </c>
      <c r="H1142" s="6">
        <f ca="1">板材才數分析.!F1142</f>
        <v>0</v>
      </c>
      <c r="I1142" s="6" t="str">
        <f ca="1">板材才數分析.!G1142</f>
        <v>AA</v>
      </c>
      <c r="J1142" s="6">
        <f ca="1">板材才數分析.!H1142</f>
        <v>0</v>
      </c>
      <c r="K1142" s="6" t="str">
        <f ca="1">板材才數分析.!I1142</f>
        <v/>
      </c>
      <c r="L1142" s="6">
        <f ca="1">板材才數分析.!J1142</f>
        <v>0</v>
      </c>
      <c r="M1142" s="6">
        <f ca="1">板材才數分析.!K1142</f>
        <v>0</v>
      </c>
      <c r="N1142" s="6" t="str">
        <f ca="1">板材才數分析.!L1142</f>
        <v/>
      </c>
      <c r="O1142" s="6">
        <f ca="1">板材才數分析.!M1142</f>
        <v>0</v>
      </c>
      <c r="P1142" t="e">
        <f>表格15[[#This Row],[封邊色號]]</f>
        <v>#VALUE!</v>
      </c>
      <c r="Q1142" s="174" t="str">
        <f ca="1">IF(VLOOKUP(F1142,料單!$C:$P,14,FALSE)="","",VLOOKUP(F1142,料單!$C:$P,14,FALSE))</f>
        <v>背板溝</v>
      </c>
      <c r="R1142" s="174" t="str">
        <f ca="1">IF(VLOOKUP(F1142,料單!$C:$Q,15,FALSE)="","",VLOOKUP(F1142,料單!$C:$Q,15,FALSE))</f>
        <v>側</v>
      </c>
      <c r="S1142" s="174" t="str">
        <f ca="1">IF(VLOOKUP(F1142,料單!$C:$R,16,FALSE)="","",VLOOKUP(F1142,料單!$C:$R,16,FALSE))</f>
        <v/>
      </c>
      <c r="T1142" s="174" t="str">
        <f ca="1">IF(VLOOKUP(F1142,料單!$C:$S,17,FALSE)="","",VLOOKUP(F1142,料單!$C:$S,17,FALSE))</f>
        <v/>
      </c>
      <c r="U1142" s="174" t="str">
        <f ca="1">_xlfn.IFNA(VLOOKUP(VLOOKUP(F1142,料單!C:T,18,FALSE),資料庫!AM:AN,2,FALSE),"A")</f>
        <v>A</v>
      </c>
      <c r="V1142" s="174">
        <f ca="1">IF(VLOOKUP(F1142,料單!C:U,19,FALSE)="","",VLOOKUP(F1142,料單!C:U,19,FALSE))</f>
        <v>1</v>
      </c>
      <c r="W1142" s="361" t="str">
        <f t="shared" ca="1" si="86"/>
        <v>A</v>
      </c>
      <c r="X1142" s="361" t="str">
        <f t="shared" ca="1" si="87"/>
        <v>A</v>
      </c>
      <c r="Y1142" s="361" t="str">
        <f t="shared" ca="1" si="88"/>
        <v/>
      </c>
      <c r="Z1142" s="361" t="str">
        <f t="shared" ca="1" si="89"/>
        <v/>
      </c>
      <c r="AA1142" s="483">
        <f>料單!$K$3</f>
        <v>0</v>
      </c>
      <c r="AB1142" s="483" t="str">
        <f>料單!$L$3</f>
        <v>拉、KD</v>
      </c>
    </row>
    <row r="1143" spans="1:28" x14ac:dyDescent="0.25">
      <c r="A1143" s="174">
        <f t="shared" si="85"/>
        <v>1142</v>
      </c>
      <c r="B1143" s="174" t="str">
        <f ca="1">料單!$C$1</f>
        <v>2026101401</v>
      </c>
      <c r="C1143" s="174">
        <f>料單!$C$2</f>
        <v>0</v>
      </c>
      <c r="D1143" s="6">
        <f>板材才數分析.!B1143</f>
        <v>39</v>
      </c>
      <c r="E1143" s="6">
        <f>板材才數分析.!C1143</f>
        <v>0</v>
      </c>
      <c r="F1143" s="6">
        <f>板材才數分析.!D1143</f>
        <v>39002</v>
      </c>
      <c r="G1143" s="6" t="str">
        <f ca="1">板材才數分析.!E1143</f>
        <v>底板</v>
      </c>
      <c r="H1143" s="6">
        <f ca="1">板材才數分析.!F1143</f>
        <v>0</v>
      </c>
      <c r="I1143" s="6" t="str">
        <f ca="1">板材才數分析.!G1143</f>
        <v>AA</v>
      </c>
      <c r="J1143" s="6">
        <f ca="1">板材才數分析.!H1143</f>
        <v>0</v>
      </c>
      <c r="K1143" s="6" t="str">
        <f ca="1">板材才數分析.!I1143</f>
        <v/>
      </c>
      <c r="L1143" s="6">
        <f ca="1">板材才數分析.!J1143</f>
        <v>0</v>
      </c>
      <c r="M1143" s="6">
        <f ca="1">板材才數分析.!K1143</f>
        <v>0</v>
      </c>
      <c r="N1143" s="6" t="str">
        <f ca="1">板材才數分析.!L1143</f>
        <v/>
      </c>
      <c r="O1143" s="6">
        <f ca="1">板材才數分析.!M1143</f>
        <v>0</v>
      </c>
      <c r="P1143" t="e">
        <f>表格15[[#This Row],[封邊色號]]</f>
        <v>#VALUE!</v>
      </c>
      <c r="Q1143" s="174" t="str">
        <f ca="1">IF(VLOOKUP(F1143,料單!$C:$P,14,FALSE)="","",VLOOKUP(F1143,料單!$C:$P,14,FALSE))</f>
        <v>背板溝</v>
      </c>
      <c r="R1143" s="174" t="str">
        <f ca="1">IF(VLOOKUP(F1143,料單!$C:$Q,15,FALSE)="","",VLOOKUP(F1143,料單!$C:$Q,15,FALSE))</f>
        <v>側</v>
      </c>
      <c r="S1143" s="174" t="str">
        <f ca="1">IF(VLOOKUP(F1143,料單!$C:$R,16,FALSE)="","",VLOOKUP(F1143,料單!$C:$R,16,FALSE))</f>
        <v/>
      </c>
      <c r="T1143" s="174" t="str">
        <f ca="1">IF(VLOOKUP(F1143,料單!$C:$S,17,FALSE)="","",VLOOKUP(F1143,料單!$C:$S,17,FALSE))</f>
        <v/>
      </c>
      <c r="U1143" s="174" t="str">
        <f ca="1">_xlfn.IFNA(VLOOKUP(VLOOKUP(F1143,料單!C:T,18,FALSE),資料庫!AM:AN,2,FALSE),"A")</f>
        <v>A</v>
      </c>
      <c r="V1143" s="174">
        <f ca="1">IF(VLOOKUP(F1143,料單!C:U,19,FALSE)="","",VLOOKUP(F1143,料單!C:U,19,FALSE))</f>
        <v>1</v>
      </c>
      <c r="W1143" s="361" t="str">
        <f t="shared" ca="1" si="86"/>
        <v>A</v>
      </c>
      <c r="X1143" s="361" t="str">
        <f t="shared" ca="1" si="87"/>
        <v>A</v>
      </c>
      <c r="Y1143" s="361" t="str">
        <f t="shared" ca="1" si="88"/>
        <v/>
      </c>
      <c r="Z1143" s="361" t="str">
        <f t="shared" ca="1" si="89"/>
        <v/>
      </c>
      <c r="AA1143" s="483">
        <f>料單!$K$3</f>
        <v>0</v>
      </c>
      <c r="AB1143" s="483" t="str">
        <f>料單!$L$3</f>
        <v>拉、KD</v>
      </c>
    </row>
    <row r="1144" spans="1:28" x14ac:dyDescent="0.25">
      <c r="A1144" s="174">
        <f t="shared" si="85"/>
        <v>1143</v>
      </c>
      <c r="B1144" s="174" t="str">
        <f ca="1">料單!$C$1</f>
        <v>2026101401</v>
      </c>
      <c r="C1144" s="174">
        <f>料單!$C$2</f>
        <v>0</v>
      </c>
      <c r="D1144" s="6">
        <f>板材才數分析.!B1144</f>
        <v>39</v>
      </c>
      <c r="E1144" s="6">
        <f>板材才數分析.!C1144</f>
        <v>0</v>
      </c>
      <c r="F1144" s="6">
        <f>板材才數分析.!D1144</f>
        <v>39003</v>
      </c>
      <c r="G1144" s="6" t="str">
        <f ca="1">板材才數分析.!E1144</f>
        <v>左側板</v>
      </c>
      <c r="H1144" s="6">
        <f ca="1">板材才數分析.!F1144</f>
        <v>0</v>
      </c>
      <c r="I1144" s="6" t="str">
        <f ca="1">板材才數分析.!G1144</f>
        <v>AA</v>
      </c>
      <c r="J1144" s="6">
        <f ca="1">板材才數分析.!H1144</f>
        <v>0</v>
      </c>
      <c r="K1144" s="6" t="str">
        <f ca="1">板材才數分析.!I1144</f>
        <v>AA</v>
      </c>
      <c r="L1144" s="6">
        <f ca="1">板材才數分析.!J1144</f>
        <v>0</v>
      </c>
      <c r="M1144" s="6">
        <f ca="1">板材才數分析.!K1144</f>
        <v>0</v>
      </c>
      <c r="N1144" s="6" t="str">
        <f ca="1">板材才數分析.!L1144</f>
        <v/>
      </c>
      <c r="O1144" s="6">
        <f ca="1">板材才數分析.!M1144</f>
        <v>0</v>
      </c>
      <c r="P1144" t="e">
        <f>表格15[[#This Row],[封邊色號]]</f>
        <v>#VALUE!</v>
      </c>
      <c r="Q1144" s="174" t="str">
        <f ca="1">IF(VLOOKUP(F1144,料單!$C:$P,14,FALSE)="","",VLOOKUP(F1144,料單!$C:$P,14,FALSE))</f>
        <v>背板溝</v>
      </c>
      <c r="R1144" s="174" t="str">
        <f ca="1">IF(VLOOKUP(F1144,料單!$C:$Q,15,FALSE)="","",VLOOKUP(F1144,料單!$C:$Q,15,FALSE))</f>
        <v>面</v>
      </c>
      <c r="S1144" s="174" t="str">
        <f ca="1">IF(VLOOKUP(F1144,料單!$C:$R,16,FALSE)="","",VLOOKUP(F1144,料單!$C:$R,16,FALSE))</f>
        <v>排</v>
      </c>
      <c r="T1144" s="174" t="str">
        <f ca="1">IF(VLOOKUP(F1144,料單!$C:$S,17,FALSE)="","",VLOOKUP(F1144,料單!$C:$S,17,FALSE))</f>
        <v/>
      </c>
      <c r="U1144" s="174" t="str">
        <f ca="1">_xlfn.IFNA(VLOOKUP(VLOOKUP(F1144,料單!C:T,18,FALSE),資料庫!AM:AN,2,FALSE),"A")</f>
        <v>A</v>
      </c>
      <c r="V1144" s="174">
        <f ca="1">IF(VLOOKUP(F1144,料單!C:U,19,FALSE)="","",VLOOKUP(F1144,料單!C:U,19,FALSE))</f>
        <v>1</v>
      </c>
      <c r="W1144" s="361" t="str">
        <f t="shared" ca="1" si="86"/>
        <v>A</v>
      </c>
      <c r="X1144" s="361" t="str">
        <f t="shared" ca="1" si="87"/>
        <v>A</v>
      </c>
      <c r="Y1144" s="361" t="str">
        <f t="shared" ca="1" si="88"/>
        <v>A</v>
      </c>
      <c r="Z1144" s="361" t="str">
        <f t="shared" ca="1" si="89"/>
        <v>A</v>
      </c>
      <c r="AA1144" s="483">
        <f>料單!$K$3</f>
        <v>0</v>
      </c>
      <c r="AB1144" s="483" t="str">
        <f>料單!$L$3</f>
        <v>拉、KD</v>
      </c>
    </row>
    <row r="1145" spans="1:28" x14ac:dyDescent="0.25">
      <c r="A1145" s="174">
        <f t="shared" si="85"/>
        <v>1144</v>
      </c>
      <c r="B1145" s="174" t="str">
        <f ca="1">料單!$C$1</f>
        <v>2026101401</v>
      </c>
      <c r="C1145" s="174">
        <f>料單!$C$2</f>
        <v>0</v>
      </c>
      <c r="D1145" s="6">
        <f>板材才數分析.!B1145</f>
        <v>39</v>
      </c>
      <c r="E1145" s="6">
        <f>板材才數分析.!C1145</f>
        <v>0</v>
      </c>
      <c r="F1145" s="6">
        <f>板材才數分析.!D1145</f>
        <v>39004</v>
      </c>
      <c r="G1145" s="6" t="str">
        <f ca="1">板材才數分析.!E1145</f>
        <v>右側板</v>
      </c>
      <c r="H1145" s="6">
        <f ca="1">板材才數分析.!F1145</f>
        <v>0</v>
      </c>
      <c r="I1145" s="6" t="str">
        <f ca="1">板材才數分析.!G1145</f>
        <v>AA</v>
      </c>
      <c r="J1145" s="6">
        <f ca="1">板材才數分析.!H1145</f>
        <v>0</v>
      </c>
      <c r="K1145" s="6" t="str">
        <f ca="1">板材才數分析.!I1145</f>
        <v>AA</v>
      </c>
      <c r="L1145" s="6">
        <f ca="1">板材才數分析.!J1145</f>
        <v>0</v>
      </c>
      <c r="M1145" s="6">
        <f ca="1">板材才數分析.!K1145</f>
        <v>0</v>
      </c>
      <c r="N1145" s="6" t="str">
        <f ca="1">板材才數分析.!L1145</f>
        <v/>
      </c>
      <c r="O1145" s="6">
        <f ca="1">板材才數分析.!M1145</f>
        <v>0</v>
      </c>
      <c r="P1145" t="e">
        <f>表格15[[#This Row],[封邊色號]]</f>
        <v>#VALUE!</v>
      </c>
      <c r="Q1145" s="174" t="str">
        <f ca="1">IF(VLOOKUP(F1145,料單!$C:$P,14,FALSE)="","",VLOOKUP(F1145,料單!$C:$P,14,FALSE))</f>
        <v>背板溝</v>
      </c>
      <c r="R1145" s="174" t="str">
        <f ca="1">IF(VLOOKUP(F1145,料單!$C:$Q,15,FALSE)="","",VLOOKUP(F1145,料單!$C:$Q,15,FALSE))</f>
        <v>面</v>
      </c>
      <c r="S1145" s="174" t="str">
        <f ca="1">IF(VLOOKUP(F1145,料單!$C:$R,16,FALSE)="","",VLOOKUP(F1145,料單!$C:$R,16,FALSE))</f>
        <v>排</v>
      </c>
      <c r="T1145" s="174" t="str">
        <f ca="1">IF(VLOOKUP(F1145,料單!$C:$S,17,FALSE)="","",VLOOKUP(F1145,料單!$C:$S,17,FALSE))</f>
        <v/>
      </c>
      <c r="U1145" s="174" t="str">
        <f ca="1">_xlfn.IFNA(VLOOKUP(VLOOKUP(F1145,料單!C:T,18,FALSE),資料庫!AM:AN,2,FALSE),"A")</f>
        <v>A</v>
      </c>
      <c r="V1145" s="174">
        <f ca="1">IF(VLOOKUP(F1145,料單!C:U,19,FALSE)="","",VLOOKUP(F1145,料單!C:U,19,FALSE))</f>
        <v>1</v>
      </c>
      <c r="W1145" s="361" t="str">
        <f t="shared" ca="1" si="86"/>
        <v>A</v>
      </c>
      <c r="X1145" s="361" t="str">
        <f t="shared" ca="1" si="87"/>
        <v>A</v>
      </c>
      <c r="Y1145" s="361" t="str">
        <f t="shared" ca="1" si="88"/>
        <v>A</v>
      </c>
      <c r="Z1145" s="361" t="str">
        <f t="shared" ca="1" si="89"/>
        <v>A</v>
      </c>
      <c r="AA1145" s="483">
        <f>料單!$K$3</f>
        <v>0</v>
      </c>
      <c r="AB1145" s="483" t="str">
        <f>料單!$L$3</f>
        <v>拉、KD</v>
      </c>
    </row>
    <row r="1146" spans="1:28" x14ac:dyDescent="0.25">
      <c r="A1146" s="174">
        <f t="shared" si="85"/>
        <v>1145</v>
      </c>
      <c r="B1146" s="174" t="str">
        <f ca="1">料單!$C$1</f>
        <v>2026101401</v>
      </c>
      <c r="C1146" s="174">
        <f>料單!$C$2</f>
        <v>0</v>
      </c>
      <c r="D1146" s="6">
        <f>板材才數分析.!B1146</f>
        <v>39</v>
      </c>
      <c r="E1146" s="6">
        <f>板材才數分析.!C1146</f>
        <v>0</v>
      </c>
      <c r="F1146" s="6">
        <f>板材才數分析.!D1146</f>
        <v>39005</v>
      </c>
      <c r="G1146" s="6" t="str">
        <f ca="1">板材才數分析.!E1146</f>
        <v>背板</v>
      </c>
      <c r="H1146" s="6">
        <f ca="1">板材才數分析.!F1146</f>
        <v>0</v>
      </c>
      <c r="I1146" s="6" t="str">
        <f ca="1">板材才數分析.!G1146</f>
        <v/>
      </c>
      <c r="J1146" s="6">
        <f ca="1">板材才數分析.!H1146</f>
        <v>0</v>
      </c>
      <c r="K1146" s="6" t="str">
        <f ca="1">板材才數分析.!I1146</f>
        <v/>
      </c>
      <c r="L1146" s="6">
        <f ca="1">板材才數分析.!J1146</f>
        <v>0</v>
      </c>
      <c r="M1146" s="6">
        <f ca="1">板材才數分析.!K1146</f>
        <v>0</v>
      </c>
      <c r="N1146" s="6" t="str">
        <f ca="1">板材才數分析.!L1146</f>
        <v/>
      </c>
      <c r="O1146" s="6">
        <f ca="1">板材才數分析.!M1146</f>
        <v>0</v>
      </c>
      <c r="P1146" t="e">
        <f>表格15[[#This Row],[封邊色號]]</f>
        <v>#VALUE!</v>
      </c>
      <c r="Q1146" s="174" t="str">
        <f ca="1">IF(VLOOKUP(F1146,料單!$C:$P,14,FALSE)="","",VLOOKUP(F1146,料單!$C:$P,14,FALSE))</f>
        <v/>
      </c>
      <c r="R1146" s="174" t="str">
        <f ca="1">IF(VLOOKUP(F1146,料單!$C:$Q,15,FALSE)="","",VLOOKUP(F1146,料單!$C:$Q,15,FALSE))</f>
        <v/>
      </c>
      <c r="S1146" s="174" t="str">
        <f ca="1">IF(VLOOKUP(F1146,料單!$C:$R,16,FALSE)="","",VLOOKUP(F1146,料單!$C:$R,16,FALSE))</f>
        <v/>
      </c>
      <c r="T1146" s="174" t="str">
        <f ca="1">IF(VLOOKUP(F1146,料單!$C:$S,17,FALSE)="","",VLOOKUP(F1146,料單!$C:$S,17,FALSE))</f>
        <v/>
      </c>
      <c r="U1146" s="174" t="str">
        <f ca="1">_xlfn.IFNA(VLOOKUP(VLOOKUP(F1146,料單!C:T,18,FALSE),資料庫!AM:AN,2,FALSE),"A")</f>
        <v>A</v>
      </c>
      <c r="V1146" s="174">
        <f ca="1">IF(VLOOKUP(F1146,料單!C:U,19,FALSE)="","",VLOOKUP(F1146,料單!C:U,19,FALSE))</f>
        <v>1</v>
      </c>
      <c r="W1146" s="361" t="str">
        <f t="shared" ca="1" si="86"/>
        <v/>
      </c>
      <c r="X1146" s="361" t="str">
        <f t="shared" ca="1" si="87"/>
        <v/>
      </c>
      <c r="Y1146" s="361" t="str">
        <f t="shared" ca="1" si="88"/>
        <v/>
      </c>
      <c r="Z1146" s="361" t="str">
        <f t="shared" ca="1" si="89"/>
        <v/>
      </c>
      <c r="AA1146" s="483">
        <f>料單!$K$3</f>
        <v>0</v>
      </c>
      <c r="AB1146" s="483" t="str">
        <f>料單!$L$3</f>
        <v>拉、KD</v>
      </c>
    </row>
    <row r="1147" spans="1:28" x14ac:dyDescent="0.25">
      <c r="A1147" s="174">
        <f t="shared" si="85"/>
        <v>1146</v>
      </c>
      <c r="B1147" s="174" t="str">
        <f ca="1">料單!$C$1</f>
        <v>2026101401</v>
      </c>
      <c r="C1147" s="174">
        <f>料單!$C$2</f>
        <v>0</v>
      </c>
      <c r="D1147" s="6">
        <f>板材才數分析.!B1147</f>
        <v>39</v>
      </c>
      <c r="E1147" s="6">
        <f>板材才數分析.!C1147</f>
        <v>0</v>
      </c>
      <c r="F1147" s="6">
        <f>板材才數分析.!D1147</f>
        <v>39006</v>
      </c>
      <c r="G1147" s="6" t="str">
        <f ca="1">板材才數分析.!E1147</f>
        <v>背拉桿</v>
      </c>
      <c r="H1147" s="6">
        <f ca="1">板材才數分析.!F1147</f>
        <v>0</v>
      </c>
      <c r="I1147" s="6" t="str">
        <f ca="1">板材才數分析.!G1147</f>
        <v>AA</v>
      </c>
      <c r="J1147" s="6">
        <f ca="1">板材才數分析.!H1147</f>
        <v>0</v>
      </c>
      <c r="K1147" s="6" t="str">
        <f ca="1">板材才數分析.!I1147</f>
        <v/>
      </c>
      <c r="L1147" s="6">
        <f ca="1">板材才數分析.!J1147</f>
        <v>0</v>
      </c>
      <c r="M1147" s="6">
        <f ca="1">板材才數分析.!K1147</f>
        <v>0</v>
      </c>
      <c r="N1147" s="6" t="str">
        <f ca="1">板材才數分析.!L1147</f>
        <v/>
      </c>
      <c r="O1147" s="6">
        <f ca="1">板材才數分析.!M1147</f>
        <v>0</v>
      </c>
      <c r="P1147" t="e">
        <f>表格15[[#This Row],[封邊色號]]</f>
        <v>#VALUE!</v>
      </c>
      <c r="Q1147" s="174" t="str">
        <f ca="1">IF(VLOOKUP(F1147,料單!$C:$P,14,FALSE)="","",VLOOKUP(F1147,料單!$C:$P,14,FALSE))</f>
        <v/>
      </c>
      <c r="R1147" s="174" t="str">
        <f ca="1">IF(VLOOKUP(F1147,料單!$C:$Q,15,FALSE)="","",VLOOKUP(F1147,料單!$C:$Q,15,FALSE))</f>
        <v>側</v>
      </c>
      <c r="S1147" s="174" t="str">
        <f ca="1">IF(VLOOKUP(F1147,料單!$C:$R,16,FALSE)="","",VLOOKUP(F1147,料單!$C:$R,16,FALSE))</f>
        <v/>
      </c>
      <c r="T1147" s="174" t="str">
        <f ca="1">IF(VLOOKUP(F1147,料單!$C:$S,17,FALSE)="","",VLOOKUP(F1147,料單!$C:$S,17,FALSE))</f>
        <v/>
      </c>
      <c r="U1147" s="174" t="str">
        <f ca="1">_xlfn.IFNA(VLOOKUP(VLOOKUP(F1147,料單!C:T,18,FALSE),資料庫!AM:AN,2,FALSE),"A")</f>
        <v>A</v>
      </c>
      <c r="V1147" s="174">
        <f ca="1">IF(VLOOKUP(F1147,料單!C:U,19,FALSE)="","",VLOOKUP(F1147,料單!C:U,19,FALSE))</f>
        <v>1</v>
      </c>
      <c r="W1147" s="361" t="str">
        <f t="shared" ca="1" si="86"/>
        <v>A</v>
      </c>
      <c r="X1147" s="361" t="str">
        <f t="shared" ca="1" si="87"/>
        <v>A</v>
      </c>
      <c r="Y1147" s="361" t="str">
        <f t="shared" ca="1" si="88"/>
        <v/>
      </c>
      <c r="Z1147" s="361" t="str">
        <f t="shared" ca="1" si="89"/>
        <v/>
      </c>
      <c r="AA1147" s="483">
        <f>料單!$K$3</f>
        <v>0</v>
      </c>
      <c r="AB1147" s="483" t="str">
        <f>料單!$L$3</f>
        <v>拉、KD</v>
      </c>
    </row>
    <row r="1148" spans="1:28" x14ac:dyDescent="0.25">
      <c r="A1148" s="174">
        <f t="shared" si="85"/>
        <v>1147</v>
      </c>
      <c r="B1148" s="174" t="str">
        <f ca="1">料單!$C$1</f>
        <v>2026101401</v>
      </c>
      <c r="C1148" s="174">
        <f>料單!$C$2</f>
        <v>0</v>
      </c>
      <c r="D1148" s="6">
        <f>板材才數分析.!B1148</f>
        <v>39</v>
      </c>
      <c r="E1148" s="6">
        <f>板材才數分析.!C1148</f>
        <v>0</v>
      </c>
      <c r="F1148" s="6">
        <f>板材才數分析.!D1148</f>
        <v>39007</v>
      </c>
      <c r="G1148" s="6">
        <f ca="1">板材才數分析.!E1148</f>
        <v>0</v>
      </c>
      <c r="H1148" s="6">
        <f ca="1">板材才數分析.!F1148</f>
        <v>0</v>
      </c>
      <c r="I1148" s="6" t="str">
        <f ca="1">板材才數分析.!G1148</f>
        <v/>
      </c>
      <c r="J1148" s="6">
        <f ca="1">板材才數分析.!H1148</f>
        <v>0</v>
      </c>
      <c r="K1148" s="6" t="str">
        <f ca="1">板材才數分析.!I1148</f>
        <v/>
      </c>
      <c r="L1148" s="6">
        <f ca="1">板材才數分析.!J1148</f>
        <v>0</v>
      </c>
      <c r="M1148" s="6">
        <f ca="1">板材才數分析.!K1148</f>
        <v>0</v>
      </c>
      <c r="N1148" s="6" t="str">
        <f ca="1">板材才數分析.!L1148</f>
        <v/>
      </c>
      <c r="O1148" s="6">
        <f ca="1">板材才數分析.!M1148</f>
        <v>0</v>
      </c>
      <c r="P1148" t="e">
        <f>表格15[[#This Row],[封邊色號]]</f>
        <v>#VALUE!</v>
      </c>
      <c r="Q1148" s="174" t="str">
        <f ca="1">IF(VLOOKUP(F1148,料單!$C:$P,14,FALSE)="","",VLOOKUP(F1148,料單!$C:$P,14,FALSE))</f>
        <v/>
      </c>
      <c r="R1148" s="174" t="str">
        <f ca="1">IF(VLOOKUP(F1148,料單!$C:$Q,15,FALSE)="","",VLOOKUP(F1148,料單!$C:$Q,15,FALSE))</f>
        <v/>
      </c>
      <c r="S1148" s="174" t="str">
        <f ca="1">IF(VLOOKUP(F1148,料單!$C:$R,16,FALSE)="","",VLOOKUP(F1148,料單!$C:$R,16,FALSE))</f>
        <v/>
      </c>
      <c r="T1148" s="174" t="str">
        <f ca="1">IF(VLOOKUP(F1148,料單!$C:$S,17,FALSE)="","",VLOOKUP(F1148,料單!$C:$S,17,FALSE))</f>
        <v/>
      </c>
      <c r="U1148" s="174" t="str">
        <f ca="1">_xlfn.IFNA(VLOOKUP(VLOOKUP(F1148,料單!C:T,18,FALSE),資料庫!AM:AN,2,FALSE),"A")</f>
        <v>A</v>
      </c>
      <c r="V1148" s="174" t="str">
        <f ca="1">IF(VLOOKUP(F1148,料單!C:U,19,FALSE)="","",VLOOKUP(F1148,料單!C:U,19,FALSE))</f>
        <v/>
      </c>
      <c r="W1148" s="361" t="str">
        <f t="shared" ca="1" si="86"/>
        <v/>
      </c>
      <c r="X1148" s="361" t="str">
        <f t="shared" ca="1" si="87"/>
        <v/>
      </c>
      <c r="Y1148" s="361" t="str">
        <f t="shared" ca="1" si="88"/>
        <v/>
      </c>
      <c r="Z1148" s="361" t="str">
        <f t="shared" ca="1" si="89"/>
        <v/>
      </c>
      <c r="AA1148" s="483">
        <f>料單!$K$3</f>
        <v>0</v>
      </c>
      <c r="AB1148" s="483" t="str">
        <f>料單!$L$3</f>
        <v>拉、KD</v>
      </c>
    </row>
    <row r="1149" spans="1:28" x14ac:dyDescent="0.25">
      <c r="A1149" s="174">
        <f t="shared" si="85"/>
        <v>1148</v>
      </c>
      <c r="B1149" s="174" t="str">
        <f ca="1">料單!$C$1</f>
        <v>2026101401</v>
      </c>
      <c r="C1149" s="174">
        <f>料單!$C$2</f>
        <v>0</v>
      </c>
      <c r="D1149" s="6">
        <f>板材才數分析.!B1149</f>
        <v>39</v>
      </c>
      <c r="E1149" s="6">
        <f>板材才數分析.!C1149</f>
        <v>0</v>
      </c>
      <c r="F1149" s="6">
        <f>板材才數分析.!D1149</f>
        <v>39008</v>
      </c>
      <c r="G1149" s="6">
        <f ca="1">板材才數分析.!E1149</f>
        <v>0</v>
      </c>
      <c r="H1149" s="6">
        <f ca="1">板材才數分析.!F1149</f>
        <v>0</v>
      </c>
      <c r="I1149" s="6" t="str">
        <f ca="1">板材才數分析.!G1149</f>
        <v/>
      </c>
      <c r="J1149" s="6">
        <f ca="1">板材才數分析.!H1149</f>
        <v>0</v>
      </c>
      <c r="K1149" s="6" t="str">
        <f ca="1">板材才數分析.!I1149</f>
        <v/>
      </c>
      <c r="L1149" s="6">
        <f ca="1">板材才數分析.!J1149</f>
        <v>0</v>
      </c>
      <c r="M1149" s="6">
        <f ca="1">板材才數分析.!K1149</f>
        <v>0</v>
      </c>
      <c r="N1149" s="6" t="str">
        <f ca="1">板材才數分析.!L1149</f>
        <v/>
      </c>
      <c r="O1149" s="6">
        <f ca="1">板材才數分析.!M1149</f>
        <v>0</v>
      </c>
      <c r="P1149" t="e">
        <f>表格15[[#This Row],[封邊色號]]</f>
        <v>#VALUE!</v>
      </c>
      <c r="Q1149" s="174" t="str">
        <f ca="1">IF(VLOOKUP(F1149,料單!$C:$P,14,FALSE)="","",VLOOKUP(F1149,料單!$C:$P,14,FALSE))</f>
        <v/>
      </c>
      <c r="R1149" s="174" t="str">
        <f ca="1">IF(VLOOKUP(F1149,料單!$C:$Q,15,FALSE)="","",VLOOKUP(F1149,料單!$C:$Q,15,FALSE))</f>
        <v/>
      </c>
      <c r="S1149" s="174" t="str">
        <f ca="1">IF(VLOOKUP(F1149,料單!$C:$R,16,FALSE)="","",VLOOKUP(F1149,料單!$C:$R,16,FALSE))</f>
        <v/>
      </c>
      <c r="T1149" s="174" t="str">
        <f ca="1">IF(VLOOKUP(F1149,料單!$C:$S,17,FALSE)="","",VLOOKUP(F1149,料單!$C:$S,17,FALSE))</f>
        <v/>
      </c>
      <c r="U1149" s="174" t="str">
        <f ca="1">_xlfn.IFNA(VLOOKUP(VLOOKUP(F1149,料單!C:T,18,FALSE),資料庫!AM:AN,2,FALSE),"A")</f>
        <v>A</v>
      </c>
      <c r="V1149" s="174" t="str">
        <f ca="1">IF(VLOOKUP(F1149,料單!C:U,19,FALSE)="","",VLOOKUP(F1149,料單!C:U,19,FALSE))</f>
        <v/>
      </c>
      <c r="W1149" s="361" t="str">
        <f t="shared" ca="1" si="86"/>
        <v/>
      </c>
      <c r="X1149" s="361" t="str">
        <f t="shared" ca="1" si="87"/>
        <v/>
      </c>
      <c r="Y1149" s="361" t="str">
        <f t="shared" ca="1" si="88"/>
        <v/>
      </c>
      <c r="Z1149" s="361" t="str">
        <f t="shared" ca="1" si="89"/>
        <v/>
      </c>
      <c r="AA1149" s="483">
        <f>料單!$K$3</f>
        <v>0</v>
      </c>
      <c r="AB1149" s="483" t="str">
        <f>料單!$L$3</f>
        <v>拉、KD</v>
      </c>
    </row>
    <row r="1150" spans="1:28" x14ac:dyDescent="0.25">
      <c r="A1150" s="174">
        <f t="shared" si="85"/>
        <v>1149</v>
      </c>
      <c r="B1150" s="174" t="str">
        <f ca="1">料單!$C$1</f>
        <v>2026101401</v>
      </c>
      <c r="C1150" s="174">
        <f>料單!$C$2</f>
        <v>0</v>
      </c>
      <c r="D1150" s="6">
        <f>板材才數分析.!B1150</f>
        <v>39</v>
      </c>
      <c r="E1150" s="6">
        <f>板材才數分析.!C1150</f>
        <v>0</v>
      </c>
      <c r="F1150" s="6">
        <f>板材才數分析.!D1150</f>
        <v>39009</v>
      </c>
      <c r="G1150" s="6">
        <f ca="1">板材才數分析.!E1150</f>
        <v>0</v>
      </c>
      <c r="H1150" s="6">
        <f ca="1">板材才數分析.!F1150</f>
        <v>0</v>
      </c>
      <c r="I1150" s="6" t="str">
        <f ca="1">板材才數分析.!G1150</f>
        <v/>
      </c>
      <c r="J1150" s="6">
        <f ca="1">板材才數分析.!H1150</f>
        <v>0</v>
      </c>
      <c r="K1150" s="6" t="str">
        <f ca="1">板材才數分析.!I1150</f>
        <v/>
      </c>
      <c r="L1150" s="6">
        <f ca="1">板材才數分析.!J1150</f>
        <v>0</v>
      </c>
      <c r="M1150" s="6">
        <f ca="1">板材才數分析.!K1150</f>
        <v>0</v>
      </c>
      <c r="N1150" s="6" t="str">
        <f ca="1">板材才數分析.!L1150</f>
        <v/>
      </c>
      <c r="O1150" s="6">
        <f ca="1">板材才數分析.!M1150</f>
        <v>0</v>
      </c>
      <c r="P1150" t="e">
        <f>表格15[[#This Row],[封邊色號]]</f>
        <v>#VALUE!</v>
      </c>
      <c r="Q1150" s="174" t="str">
        <f ca="1">IF(VLOOKUP(F1150,料單!$C:$P,14,FALSE)="","",VLOOKUP(F1150,料單!$C:$P,14,FALSE))</f>
        <v/>
      </c>
      <c r="R1150" s="174" t="str">
        <f ca="1">IF(VLOOKUP(F1150,料單!$C:$Q,15,FALSE)="","",VLOOKUP(F1150,料單!$C:$Q,15,FALSE))</f>
        <v/>
      </c>
      <c r="S1150" s="174" t="str">
        <f ca="1">IF(VLOOKUP(F1150,料單!$C:$R,16,FALSE)="","",VLOOKUP(F1150,料單!$C:$R,16,FALSE))</f>
        <v/>
      </c>
      <c r="T1150" s="174" t="str">
        <f ca="1">IF(VLOOKUP(F1150,料單!$C:$S,17,FALSE)="","",VLOOKUP(F1150,料單!$C:$S,17,FALSE))</f>
        <v/>
      </c>
      <c r="U1150" s="174" t="str">
        <f ca="1">_xlfn.IFNA(VLOOKUP(VLOOKUP(F1150,料單!C:T,18,FALSE),資料庫!AM:AN,2,FALSE),"A")</f>
        <v>A</v>
      </c>
      <c r="V1150" s="174" t="str">
        <f ca="1">IF(VLOOKUP(F1150,料單!C:U,19,FALSE)="","",VLOOKUP(F1150,料單!C:U,19,FALSE))</f>
        <v/>
      </c>
      <c r="W1150" s="361" t="str">
        <f t="shared" ca="1" si="86"/>
        <v/>
      </c>
      <c r="X1150" s="361" t="str">
        <f t="shared" ca="1" si="87"/>
        <v/>
      </c>
      <c r="Y1150" s="361" t="str">
        <f t="shared" ca="1" si="88"/>
        <v/>
      </c>
      <c r="Z1150" s="361" t="str">
        <f t="shared" ca="1" si="89"/>
        <v/>
      </c>
      <c r="AA1150" s="483">
        <f>料單!$K$3</f>
        <v>0</v>
      </c>
      <c r="AB1150" s="483" t="str">
        <f>料單!$L$3</f>
        <v>拉、KD</v>
      </c>
    </row>
    <row r="1151" spans="1:28" x14ac:dyDescent="0.25">
      <c r="A1151" s="174">
        <f t="shared" si="85"/>
        <v>1150</v>
      </c>
      <c r="B1151" s="174" t="str">
        <f ca="1">料單!$C$1</f>
        <v>2026101401</v>
      </c>
      <c r="C1151" s="174">
        <f>料單!$C$2</f>
        <v>0</v>
      </c>
      <c r="D1151" s="6">
        <f>板材才數分析.!B1151</f>
        <v>39</v>
      </c>
      <c r="E1151" s="6">
        <f>板材才數分析.!C1151</f>
        <v>0</v>
      </c>
      <c r="F1151" s="6">
        <f>板材才數分析.!D1151</f>
        <v>39010</v>
      </c>
      <c r="G1151" s="6">
        <f ca="1">板材才數分析.!E1151</f>
        <v>0</v>
      </c>
      <c r="H1151" s="6">
        <f ca="1">板材才數分析.!F1151</f>
        <v>0</v>
      </c>
      <c r="I1151" s="6" t="str">
        <f ca="1">板材才數分析.!G1151</f>
        <v/>
      </c>
      <c r="J1151" s="6">
        <f ca="1">板材才數分析.!H1151</f>
        <v>0</v>
      </c>
      <c r="K1151" s="6" t="str">
        <f ca="1">板材才數分析.!I1151</f>
        <v/>
      </c>
      <c r="L1151" s="6">
        <f ca="1">板材才數分析.!J1151</f>
        <v>0</v>
      </c>
      <c r="M1151" s="6">
        <f ca="1">板材才數分析.!K1151</f>
        <v>0</v>
      </c>
      <c r="N1151" s="6" t="str">
        <f ca="1">板材才數分析.!L1151</f>
        <v/>
      </c>
      <c r="O1151" s="6">
        <f ca="1">板材才數分析.!M1151</f>
        <v>0</v>
      </c>
      <c r="P1151" t="e">
        <f>表格15[[#This Row],[封邊色號]]</f>
        <v>#VALUE!</v>
      </c>
      <c r="Q1151" s="174" t="str">
        <f ca="1">IF(VLOOKUP(F1151,料單!$C:$P,14,FALSE)="","",VLOOKUP(F1151,料單!$C:$P,14,FALSE))</f>
        <v/>
      </c>
      <c r="R1151" s="174" t="str">
        <f ca="1">IF(VLOOKUP(F1151,料單!$C:$Q,15,FALSE)="","",VLOOKUP(F1151,料單!$C:$Q,15,FALSE))</f>
        <v/>
      </c>
      <c r="S1151" s="174" t="str">
        <f ca="1">IF(VLOOKUP(F1151,料單!$C:$R,16,FALSE)="","",VLOOKUP(F1151,料單!$C:$R,16,FALSE))</f>
        <v/>
      </c>
      <c r="T1151" s="174" t="str">
        <f ca="1">IF(VLOOKUP(F1151,料單!$C:$S,17,FALSE)="","",VLOOKUP(F1151,料單!$C:$S,17,FALSE))</f>
        <v/>
      </c>
      <c r="U1151" s="174" t="str">
        <f ca="1">_xlfn.IFNA(VLOOKUP(VLOOKUP(F1151,料單!C:T,18,FALSE),資料庫!AM:AN,2,FALSE),"A")</f>
        <v>A</v>
      </c>
      <c r="V1151" s="174" t="str">
        <f ca="1">IF(VLOOKUP(F1151,料單!C:U,19,FALSE)="","",VLOOKUP(F1151,料單!C:U,19,FALSE))</f>
        <v/>
      </c>
      <c r="W1151" s="361" t="str">
        <f t="shared" ca="1" si="86"/>
        <v/>
      </c>
      <c r="X1151" s="361" t="str">
        <f t="shared" ca="1" si="87"/>
        <v/>
      </c>
      <c r="Y1151" s="361" t="str">
        <f t="shared" ca="1" si="88"/>
        <v/>
      </c>
      <c r="Z1151" s="361" t="str">
        <f t="shared" ca="1" si="89"/>
        <v/>
      </c>
      <c r="AA1151" s="483">
        <f>料單!$K$3</f>
        <v>0</v>
      </c>
      <c r="AB1151" s="483" t="str">
        <f>料單!$L$3</f>
        <v>拉、KD</v>
      </c>
    </row>
    <row r="1152" spans="1:28" x14ac:dyDescent="0.25">
      <c r="A1152" s="174">
        <f t="shared" si="85"/>
        <v>1151</v>
      </c>
      <c r="B1152" s="174" t="str">
        <f ca="1">料單!$C$1</f>
        <v>2026101401</v>
      </c>
      <c r="C1152" s="174">
        <f>料單!$C$2</f>
        <v>0</v>
      </c>
      <c r="D1152" s="6">
        <f>板材才數分析.!B1152</f>
        <v>39</v>
      </c>
      <c r="E1152" s="6">
        <f>板材才數分析.!C1152</f>
        <v>0</v>
      </c>
      <c r="F1152" s="6">
        <f>板材才數分析.!D1152</f>
        <v>39011</v>
      </c>
      <c r="G1152" s="6">
        <f ca="1">板材才數分析.!E1152</f>
        <v>0</v>
      </c>
      <c r="H1152" s="6">
        <f ca="1">板材才數分析.!F1152</f>
        <v>0</v>
      </c>
      <c r="I1152" s="6" t="str">
        <f ca="1">板材才數分析.!G1152</f>
        <v/>
      </c>
      <c r="J1152" s="6">
        <f ca="1">板材才數分析.!H1152</f>
        <v>0</v>
      </c>
      <c r="K1152" s="6" t="str">
        <f ca="1">板材才數分析.!I1152</f>
        <v/>
      </c>
      <c r="L1152" s="6">
        <f ca="1">板材才數分析.!J1152</f>
        <v>0</v>
      </c>
      <c r="M1152" s="6">
        <f ca="1">板材才數分析.!K1152</f>
        <v>0</v>
      </c>
      <c r="N1152" s="6">
        <f ca="1">板材才數分析.!L1152</f>
        <v>0</v>
      </c>
      <c r="O1152" s="6">
        <f ca="1">板材才數分析.!M1152</f>
        <v>0</v>
      </c>
      <c r="P1152" t="e">
        <f>表格15[[#This Row],[封邊色號]]</f>
        <v>#VALUE!</v>
      </c>
      <c r="Q1152" s="174" t="str">
        <f ca="1">IF(VLOOKUP(F1152,料單!$C:$P,14,FALSE)="","",VLOOKUP(F1152,料單!$C:$P,14,FALSE))</f>
        <v/>
      </c>
      <c r="R1152" s="174" t="str">
        <f ca="1">IF(VLOOKUP(F1152,料單!$C:$Q,15,FALSE)="","",VLOOKUP(F1152,料單!$C:$Q,15,FALSE))</f>
        <v/>
      </c>
      <c r="S1152" s="174" t="str">
        <f ca="1">IF(VLOOKUP(F1152,料單!$C:$R,16,FALSE)="","",VLOOKUP(F1152,料單!$C:$R,16,FALSE))</f>
        <v/>
      </c>
      <c r="T1152" s="174" t="str">
        <f ca="1">IF(VLOOKUP(F1152,料單!$C:$S,17,FALSE)="","",VLOOKUP(F1152,料單!$C:$S,17,FALSE))</f>
        <v/>
      </c>
      <c r="U1152" s="174" t="str">
        <f ca="1">_xlfn.IFNA(VLOOKUP(VLOOKUP(F1152,料單!C:T,18,FALSE),資料庫!AM:AN,2,FALSE),"A")</f>
        <v>A</v>
      </c>
      <c r="V1152" s="174" t="str">
        <f ca="1">IF(VLOOKUP(F1152,料單!C:U,19,FALSE)="","",VLOOKUP(F1152,料單!C:U,19,FALSE))</f>
        <v/>
      </c>
      <c r="W1152" s="361" t="str">
        <f t="shared" ca="1" si="86"/>
        <v/>
      </c>
      <c r="X1152" s="361" t="str">
        <f t="shared" ca="1" si="87"/>
        <v/>
      </c>
      <c r="Y1152" s="361" t="str">
        <f t="shared" ca="1" si="88"/>
        <v/>
      </c>
      <c r="Z1152" s="361" t="str">
        <f t="shared" ca="1" si="89"/>
        <v/>
      </c>
      <c r="AA1152" s="483">
        <f>料單!$K$3</f>
        <v>0</v>
      </c>
      <c r="AB1152" s="483" t="str">
        <f>料單!$L$3</f>
        <v>拉、KD</v>
      </c>
    </row>
    <row r="1153" spans="1:28" x14ac:dyDescent="0.25">
      <c r="A1153" s="174">
        <f t="shared" si="85"/>
        <v>1152</v>
      </c>
      <c r="B1153" s="174" t="str">
        <f ca="1">料單!$C$1</f>
        <v>2026101401</v>
      </c>
      <c r="C1153" s="174">
        <f>料單!$C$2</f>
        <v>0</v>
      </c>
      <c r="D1153" s="6">
        <f>板材才數分析.!B1153</f>
        <v>39</v>
      </c>
      <c r="E1153" s="6">
        <f>板材才數分析.!C1153</f>
        <v>0</v>
      </c>
      <c r="F1153" s="6">
        <f>板材才數分析.!D1153</f>
        <v>39012</v>
      </c>
      <c r="G1153" s="6" t="str">
        <f ca="1">板材才數分析.!E1153</f>
        <v>天地蓋頂板</v>
      </c>
      <c r="H1153" s="6">
        <f ca="1">板材才數分析.!F1153</f>
        <v>0</v>
      </c>
      <c r="I1153" s="6" t="str">
        <f ca="1">板材才數分析.!G1153</f>
        <v>AA</v>
      </c>
      <c r="J1153" s="6">
        <f ca="1">板材才數分析.!H1153</f>
        <v>0</v>
      </c>
      <c r="K1153" s="6" t="str">
        <f ca="1">板材才數分析.!I1153</f>
        <v>AA</v>
      </c>
      <c r="L1153" s="6">
        <f ca="1">板材才數分析.!J1153</f>
        <v>0</v>
      </c>
      <c r="M1153" s="6">
        <f ca="1">板材才數分析.!K1153</f>
        <v>0</v>
      </c>
      <c r="N1153" s="6">
        <f ca="1">板材才數分析.!L1153</f>
        <v>0</v>
      </c>
      <c r="O1153" s="6">
        <f ca="1">板材才數分析.!M1153</f>
        <v>0</v>
      </c>
      <c r="P1153" t="e">
        <f>表格15[[#This Row],[封邊色號]]</f>
        <v>#VALUE!</v>
      </c>
      <c r="Q1153" s="174" t="str">
        <f ca="1">IF(VLOOKUP(F1153,料單!$C:$P,14,FALSE)="","",VLOOKUP(F1153,料單!$C:$P,14,FALSE))</f>
        <v>背板溝</v>
      </c>
      <c r="R1153" s="174" t="str">
        <f ca="1">IF(VLOOKUP(F1153,料單!$C:$Q,15,FALSE)="","",VLOOKUP(F1153,料單!$C:$Q,15,FALSE))</f>
        <v>面</v>
      </c>
      <c r="S1153" s="174" t="str">
        <f ca="1">IF(VLOOKUP(F1153,料單!$C:$R,16,FALSE)="","",VLOOKUP(F1153,料單!$C:$R,16,FALSE))</f>
        <v/>
      </c>
      <c r="T1153" s="174" t="str">
        <f ca="1">IF(VLOOKUP(F1153,料單!$C:$S,17,FALSE)="","",VLOOKUP(F1153,料單!$C:$S,17,FALSE))</f>
        <v/>
      </c>
      <c r="U1153" s="174" t="str">
        <f ca="1">_xlfn.IFNA(VLOOKUP(VLOOKUP(F1153,料單!C:T,18,FALSE),資料庫!AM:AN,2,FALSE),"A")</f>
        <v>A</v>
      </c>
      <c r="V1153" s="174">
        <f ca="1">IF(VLOOKUP(F1153,料單!C:U,19,FALSE)="","",VLOOKUP(F1153,料單!C:U,19,FALSE))</f>
        <v>1</v>
      </c>
      <c r="W1153" s="361" t="str">
        <f t="shared" ca="1" si="86"/>
        <v>A</v>
      </c>
      <c r="X1153" s="361" t="str">
        <f t="shared" ca="1" si="87"/>
        <v>A</v>
      </c>
      <c r="Y1153" s="361" t="str">
        <f t="shared" ca="1" si="88"/>
        <v>A</v>
      </c>
      <c r="Z1153" s="361" t="str">
        <f t="shared" ca="1" si="89"/>
        <v>A</v>
      </c>
      <c r="AA1153" s="483">
        <f>料單!$K$3</f>
        <v>0</v>
      </c>
      <c r="AB1153" s="483" t="str">
        <f>料單!$L$3</f>
        <v>拉、KD</v>
      </c>
    </row>
    <row r="1154" spans="1:28" x14ac:dyDescent="0.25">
      <c r="A1154" s="174">
        <f t="shared" si="85"/>
        <v>1153</v>
      </c>
      <c r="B1154" s="174" t="str">
        <f ca="1">料單!$C$1</f>
        <v>2026101401</v>
      </c>
      <c r="C1154" s="174">
        <f>料單!$C$2</f>
        <v>0</v>
      </c>
      <c r="D1154" s="6">
        <f>板材才數分析.!B1154</f>
        <v>39</v>
      </c>
      <c r="E1154" s="6">
        <f>板材才數分析.!C1154</f>
        <v>0</v>
      </c>
      <c r="F1154" s="6">
        <f>板材才數分析.!D1154</f>
        <v>39013</v>
      </c>
      <c r="G1154" s="6" t="str">
        <f ca="1">板材才數分析.!E1154</f>
        <v>天地蓋底板</v>
      </c>
      <c r="H1154" s="6">
        <f ca="1">板材才數分析.!F1154</f>
        <v>0</v>
      </c>
      <c r="I1154" s="6" t="str">
        <f ca="1">板材才數分析.!G1154</f>
        <v>AA</v>
      </c>
      <c r="J1154" s="6">
        <f ca="1">板材才數分析.!H1154</f>
        <v>0</v>
      </c>
      <c r="K1154" s="6" t="str">
        <f ca="1">板材才數分析.!I1154</f>
        <v>AA</v>
      </c>
      <c r="L1154" s="6">
        <f ca="1">板材才數分析.!J1154</f>
        <v>0</v>
      </c>
      <c r="M1154" s="6">
        <f ca="1">板材才數分析.!K1154</f>
        <v>0</v>
      </c>
      <c r="N1154" s="6">
        <f ca="1">板材才數分析.!L1154</f>
        <v>0</v>
      </c>
      <c r="O1154" s="6">
        <f ca="1">板材才數分析.!M1154</f>
        <v>0</v>
      </c>
      <c r="P1154" t="e">
        <f>表格15[[#This Row],[封邊色號]]</f>
        <v>#VALUE!</v>
      </c>
      <c r="Q1154" s="174" t="str">
        <f ca="1">IF(VLOOKUP(F1154,料單!$C:$P,14,FALSE)="","",VLOOKUP(F1154,料單!$C:$P,14,FALSE))</f>
        <v>背板溝</v>
      </c>
      <c r="R1154" s="174" t="str">
        <f ca="1">IF(VLOOKUP(F1154,料單!$C:$Q,15,FALSE)="","",VLOOKUP(F1154,料單!$C:$Q,15,FALSE))</f>
        <v>面</v>
      </c>
      <c r="S1154" s="174" t="str">
        <f ca="1">IF(VLOOKUP(F1154,料單!$C:$R,16,FALSE)="","",VLOOKUP(F1154,料單!$C:$R,16,FALSE))</f>
        <v/>
      </c>
      <c r="T1154" s="174" t="str">
        <f ca="1">IF(VLOOKUP(F1154,料單!$C:$S,17,FALSE)="","",VLOOKUP(F1154,料單!$C:$S,17,FALSE))</f>
        <v/>
      </c>
      <c r="U1154" s="174" t="str">
        <f ca="1">_xlfn.IFNA(VLOOKUP(VLOOKUP(F1154,料單!C:T,18,FALSE),資料庫!AM:AN,2,FALSE),"A")</f>
        <v>A</v>
      </c>
      <c r="V1154" s="174">
        <f ca="1">IF(VLOOKUP(F1154,料單!C:U,19,FALSE)="","",VLOOKUP(F1154,料單!C:U,19,FALSE))</f>
        <v>1</v>
      </c>
      <c r="W1154" s="361" t="str">
        <f t="shared" ca="1" si="86"/>
        <v>A</v>
      </c>
      <c r="X1154" s="361" t="str">
        <f t="shared" ca="1" si="87"/>
        <v>A</v>
      </c>
      <c r="Y1154" s="361" t="str">
        <f t="shared" ca="1" si="88"/>
        <v>A</v>
      </c>
      <c r="Z1154" s="361" t="str">
        <f t="shared" ca="1" si="89"/>
        <v>A</v>
      </c>
      <c r="AA1154" s="483">
        <f>料單!$K$3</f>
        <v>0</v>
      </c>
      <c r="AB1154" s="483" t="str">
        <f>料單!$L$3</f>
        <v>拉、KD</v>
      </c>
    </row>
    <row r="1155" spans="1:28" x14ac:dyDescent="0.25">
      <c r="A1155" s="174">
        <f t="shared" ref="A1155:A1218" si="90">ROW(A1154)</f>
        <v>1154</v>
      </c>
      <c r="B1155" s="174" t="str">
        <f ca="1">料單!$C$1</f>
        <v>2026101401</v>
      </c>
      <c r="C1155" s="174">
        <f>料單!$C$2</f>
        <v>0</v>
      </c>
      <c r="D1155" s="6">
        <f>板材才數分析.!B1155</f>
        <v>39</v>
      </c>
      <c r="E1155" s="6">
        <f>板材才數分析.!C1155</f>
        <v>0</v>
      </c>
      <c r="F1155" s="6">
        <f>板材才數分析.!D1155</f>
        <v>39014</v>
      </c>
      <c r="G1155" s="6" t="str">
        <f ca="1">板材才數分析.!E1155</f>
        <v>天地蓋左側板</v>
      </c>
      <c r="H1155" s="6">
        <f ca="1">板材才數分析.!F1155</f>
        <v>0</v>
      </c>
      <c r="I1155" s="6" t="str">
        <f ca="1">板材才數分析.!G1155</f>
        <v>AA</v>
      </c>
      <c r="J1155" s="6">
        <f ca="1">板材才數分析.!H1155</f>
        <v>0</v>
      </c>
      <c r="K1155" s="6" t="str">
        <f ca="1">板材才數分析.!I1155</f>
        <v/>
      </c>
      <c r="L1155" s="6">
        <f ca="1">板材才數分析.!J1155</f>
        <v>0</v>
      </c>
      <c r="M1155" s="6">
        <f ca="1">板材才數分析.!K1155</f>
        <v>0</v>
      </c>
      <c r="N1155" s="6">
        <f ca="1">板材才數分析.!L1155</f>
        <v>0</v>
      </c>
      <c r="O1155" s="6">
        <f ca="1">板材才數分析.!M1155</f>
        <v>0</v>
      </c>
      <c r="P1155" t="e">
        <f>表格15[[#This Row],[封邊色號]]</f>
        <v>#VALUE!</v>
      </c>
      <c r="Q1155" s="174" t="str">
        <f ca="1">IF(VLOOKUP(F1155,料單!$C:$P,14,FALSE)="","",VLOOKUP(F1155,料單!$C:$P,14,FALSE))</f>
        <v>背板溝</v>
      </c>
      <c r="R1155" s="174" t="str">
        <f ca="1">IF(VLOOKUP(F1155,料單!$C:$Q,15,FALSE)="","",VLOOKUP(F1155,料單!$C:$Q,15,FALSE))</f>
        <v>側 面</v>
      </c>
      <c r="S1155" s="174" t="str">
        <f ca="1">IF(VLOOKUP(F1155,料單!$C:$R,16,FALSE)="","",VLOOKUP(F1155,料單!$C:$R,16,FALSE))</f>
        <v>排</v>
      </c>
      <c r="T1155" s="174" t="str">
        <f ca="1">IF(VLOOKUP(F1155,料單!$C:$S,17,FALSE)="","",VLOOKUP(F1155,料單!$C:$S,17,FALSE))</f>
        <v/>
      </c>
      <c r="U1155" s="174" t="str">
        <f ca="1">_xlfn.IFNA(VLOOKUP(VLOOKUP(F1155,料單!C:T,18,FALSE),資料庫!AM:AN,2,FALSE),"A")</f>
        <v>A</v>
      </c>
      <c r="V1155" s="174">
        <f ca="1">IF(VLOOKUP(F1155,料單!C:U,19,FALSE)="","",VLOOKUP(F1155,料單!C:U,19,FALSE))</f>
        <v>1</v>
      </c>
      <c r="W1155" s="361" t="str">
        <f t="shared" ref="W1155:W1218" ca="1" si="91">IF(LEFT($I1155,1)="0","",LEFT($I1155,1))</f>
        <v>A</v>
      </c>
      <c r="X1155" s="361" t="str">
        <f t="shared" ref="X1155:X1218" ca="1" si="92">IF(EXACT(I1155, "AA"), "A", IF(EXACT(I1155, "A"), "  ", ""))</f>
        <v>A</v>
      </c>
      <c r="Y1155" s="361" t="str">
        <f t="shared" ref="Y1155:Y1218" ca="1" si="93">IF(LEFT($K1155,1)="0","",LEFT($K1155,1))</f>
        <v/>
      </c>
      <c r="Z1155" s="361" t="str">
        <f t="shared" ref="Z1155:Z1218" ca="1" si="94">IF(RIGHT($K1155,1)="0","",RIGHT($K1155,1))</f>
        <v/>
      </c>
      <c r="AA1155" s="483">
        <f>料單!$K$3</f>
        <v>0</v>
      </c>
      <c r="AB1155" s="483" t="str">
        <f>料單!$L$3</f>
        <v>拉、KD</v>
      </c>
    </row>
    <row r="1156" spans="1:28" x14ac:dyDescent="0.25">
      <c r="A1156" s="174">
        <f t="shared" si="90"/>
        <v>1155</v>
      </c>
      <c r="B1156" s="174" t="str">
        <f ca="1">料單!$C$1</f>
        <v>2026101401</v>
      </c>
      <c r="C1156" s="174">
        <f>料單!$C$2</f>
        <v>0</v>
      </c>
      <c r="D1156" s="6">
        <f>板材才數分析.!B1156</f>
        <v>39</v>
      </c>
      <c r="E1156" s="6">
        <f>板材才數分析.!C1156</f>
        <v>0</v>
      </c>
      <c r="F1156" s="6">
        <f>板材才數分析.!D1156</f>
        <v>39015</v>
      </c>
      <c r="G1156" s="6" t="str">
        <f ca="1">板材才數分析.!E1156</f>
        <v>天地蓋右側板</v>
      </c>
      <c r="H1156" s="6">
        <f ca="1">板材才數分析.!F1156</f>
        <v>0</v>
      </c>
      <c r="I1156" s="6" t="str">
        <f ca="1">板材才數分析.!G1156</f>
        <v>AA</v>
      </c>
      <c r="J1156" s="6">
        <f ca="1">板材才數分析.!H1156</f>
        <v>0</v>
      </c>
      <c r="K1156" s="6" t="str">
        <f ca="1">板材才數分析.!I1156</f>
        <v/>
      </c>
      <c r="L1156" s="6">
        <f ca="1">板材才數分析.!J1156</f>
        <v>0</v>
      </c>
      <c r="M1156" s="6">
        <f ca="1">板材才數分析.!K1156</f>
        <v>0</v>
      </c>
      <c r="N1156" s="6">
        <f ca="1">板材才數分析.!L1156</f>
        <v>0</v>
      </c>
      <c r="O1156" s="6">
        <f ca="1">板材才數分析.!M1156</f>
        <v>0</v>
      </c>
      <c r="P1156" t="e">
        <f>表格15[[#This Row],[封邊色號]]</f>
        <v>#VALUE!</v>
      </c>
      <c r="Q1156" s="174" t="str">
        <f ca="1">IF(VLOOKUP(F1156,料單!$C:$P,14,FALSE)="","",VLOOKUP(F1156,料單!$C:$P,14,FALSE))</f>
        <v>背板溝</v>
      </c>
      <c r="R1156" s="174" t="str">
        <f ca="1">IF(VLOOKUP(F1156,料單!$C:$Q,15,FALSE)="","",VLOOKUP(F1156,料單!$C:$Q,15,FALSE))</f>
        <v>側 面</v>
      </c>
      <c r="S1156" s="174" t="str">
        <f ca="1">IF(VLOOKUP(F1156,料單!$C:$R,16,FALSE)="","",VLOOKUP(F1156,料單!$C:$R,16,FALSE))</f>
        <v>排</v>
      </c>
      <c r="T1156" s="174" t="str">
        <f ca="1">IF(VLOOKUP(F1156,料單!$C:$S,17,FALSE)="","",VLOOKUP(F1156,料單!$C:$S,17,FALSE))</f>
        <v/>
      </c>
      <c r="U1156" s="174" t="str">
        <f ca="1">_xlfn.IFNA(VLOOKUP(VLOOKUP(F1156,料單!C:T,18,FALSE),資料庫!AM:AN,2,FALSE),"A")</f>
        <v>A</v>
      </c>
      <c r="V1156" s="174">
        <f ca="1">IF(VLOOKUP(F1156,料單!C:U,19,FALSE)="","",VLOOKUP(F1156,料單!C:U,19,FALSE))</f>
        <v>1</v>
      </c>
      <c r="W1156" s="361" t="str">
        <f t="shared" ca="1" si="91"/>
        <v>A</v>
      </c>
      <c r="X1156" s="361" t="str">
        <f t="shared" ca="1" si="92"/>
        <v>A</v>
      </c>
      <c r="Y1156" s="361" t="str">
        <f t="shared" ca="1" si="93"/>
        <v/>
      </c>
      <c r="Z1156" s="361" t="str">
        <f t="shared" ca="1" si="94"/>
        <v/>
      </c>
      <c r="AA1156" s="483">
        <f>料單!$K$3</f>
        <v>0</v>
      </c>
      <c r="AB1156" s="483" t="str">
        <f>料單!$L$3</f>
        <v>拉、KD</v>
      </c>
    </row>
    <row r="1157" spans="1:28" x14ac:dyDescent="0.25">
      <c r="A1157" s="174">
        <f t="shared" si="90"/>
        <v>1156</v>
      </c>
      <c r="B1157" s="174" t="str">
        <f ca="1">料單!$C$1</f>
        <v>2026101401</v>
      </c>
      <c r="C1157" s="174">
        <f>料單!$C$2</f>
        <v>0</v>
      </c>
      <c r="D1157" s="6">
        <f>板材才數分析.!B1157</f>
        <v>39</v>
      </c>
      <c r="E1157" s="6">
        <f>板材才數分析.!C1157</f>
        <v>0</v>
      </c>
      <c r="F1157" s="6">
        <f>板材才數分析.!D1157</f>
        <v>39016</v>
      </c>
      <c r="G1157" s="6" t="str">
        <f ca="1">板材才數分析.!E1157</f>
        <v>背板</v>
      </c>
      <c r="H1157" s="6">
        <f ca="1">板材才數分析.!F1157</f>
        <v>0</v>
      </c>
      <c r="I1157" s="6" t="str">
        <f ca="1">板材才數分析.!G1157</f>
        <v/>
      </c>
      <c r="J1157" s="6">
        <f ca="1">板材才數分析.!H1157</f>
        <v>0</v>
      </c>
      <c r="K1157" s="6" t="str">
        <f ca="1">板材才數分析.!I1157</f>
        <v/>
      </c>
      <c r="L1157" s="6">
        <f ca="1">板材才數分析.!J1157</f>
        <v>0</v>
      </c>
      <c r="M1157" s="6">
        <f ca="1">板材才數分析.!K1157</f>
        <v>0</v>
      </c>
      <c r="N1157" s="6">
        <f ca="1">板材才數分析.!L1157</f>
        <v>0</v>
      </c>
      <c r="O1157" s="6">
        <f ca="1">板材才數分析.!M1157</f>
        <v>0</v>
      </c>
      <c r="P1157" t="e">
        <f>表格15[[#This Row],[封邊色號]]</f>
        <v>#VALUE!</v>
      </c>
      <c r="Q1157" s="174" t="str">
        <f ca="1">IF(VLOOKUP(F1157,料單!$C:$P,14,FALSE)="","",VLOOKUP(F1157,料單!$C:$P,14,FALSE))</f>
        <v/>
      </c>
      <c r="R1157" s="174" t="str">
        <f ca="1">IF(VLOOKUP(F1157,料單!$C:$Q,15,FALSE)="","",VLOOKUP(F1157,料單!$C:$Q,15,FALSE))</f>
        <v/>
      </c>
      <c r="S1157" s="174" t="str">
        <f ca="1">IF(VLOOKUP(F1157,料單!$C:$R,16,FALSE)="","",VLOOKUP(F1157,料單!$C:$R,16,FALSE))</f>
        <v/>
      </c>
      <c r="T1157" s="174" t="str">
        <f ca="1">IF(VLOOKUP(F1157,料單!$C:$S,17,FALSE)="","",VLOOKUP(F1157,料單!$C:$S,17,FALSE))</f>
        <v/>
      </c>
      <c r="U1157" s="174" t="str">
        <f ca="1">_xlfn.IFNA(VLOOKUP(VLOOKUP(F1157,料單!C:T,18,FALSE),資料庫!AM:AN,2,FALSE),"A")</f>
        <v>A</v>
      </c>
      <c r="V1157" s="174">
        <f ca="1">IF(VLOOKUP(F1157,料單!C:U,19,FALSE)="","",VLOOKUP(F1157,料單!C:U,19,FALSE))</f>
        <v>1</v>
      </c>
      <c r="W1157" s="361" t="str">
        <f t="shared" ca="1" si="91"/>
        <v/>
      </c>
      <c r="X1157" s="361" t="str">
        <f t="shared" ca="1" si="92"/>
        <v/>
      </c>
      <c r="Y1157" s="361" t="str">
        <f t="shared" ca="1" si="93"/>
        <v/>
      </c>
      <c r="Z1157" s="361" t="str">
        <f t="shared" ca="1" si="94"/>
        <v/>
      </c>
      <c r="AA1157" s="483">
        <f>料單!$K$3</f>
        <v>0</v>
      </c>
      <c r="AB1157" s="483" t="str">
        <f>料單!$L$3</f>
        <v>拉、KD</v>
      </c>
    </row>
    <row r="1158" spans="1:28" x14ac:dyDescent="0.25">
      <c r="A1158" s="174">
        <f t="shared" si="90"/>
        <v>1157</v>
      </c>
      <c r="B1158" s="174" t="str">
        <f ca="1">料單!$C$1</f>
        <v>2026101401</v>
      </c>
      <c r="C1158" s="174">
        <f>料單!$C$2</f>
        <v>0</v>
      </c>
      <c r="D1158" s="6">
        <f>板材才數分析.!B1158</f>
        <v>39</v>
      </c>
      <c r="E1158" s="6">
        <f>板材才數分析.!C1158</f>
        <v>0</v>
      </c>
      <c r="F1158" s="6">
        <f>板材才數分析.!D1158</f>
        <v>39017</v>
      </c>
      <c r="G1158" s="6">
        <f ca="1">板材才數分析.!E1158</f>
        <v>0</v>
      </c>
      <c r="H1158" s="6">
        <f ca="1">板材才數分析.!F1158</f>
        <v>0</v>
      </c>
      <c r="I1158" s="6" t="str">
        <f ca="1">板材才數分析.!G1158</f>
        <v/>
      </c>
      <c r="J1158" s="6">
        <f ca="1">板材才數分析.!H1158</f>
        <v>0</v>
      </c>
      <c r="K1158" s="6" t="str">
        <f ca="1">板材才數分析.!I1158</f>
        <v/>
      </c>
      <c r="L1158" s="6">
        <f ca="1">板材才數分析.!J1158</f>
        <v>0</v>
      </c>
      <c r="M1158" s="6">
        <f ca="1">板材才數分析.!K1158</f>
        <v>0</v>
      </c>
      <c r="N1158" s="6">
        <f ca="1">板材才數分析.!L1158</f>
        <v>0</v>
      </c>
      <c r="O1158" s="6">
        <f ca="1">板材才數分析.!M1158</f>
        <v>0</v>
      </c>
      <c r="P1158" t="e">
        <f>表格15[[#This Row],[封邊色號]]</f>
        <v>#VALUE!</v>
      </c>
      <c r="Q1158" s="174" t="str">
        <f ca="1">IF(VLOOKUP(F1158,料單!$C:$P,14,FALSE)="","",VLOOKUP(F1158,料單!$C:$P,14,FALSE))</f>
        <v/>
      </c>
      <c r="R1158" s="174" t="str">
        <f ca="1">IF(VLOOKUP(F1158,料單!$C:$Q,15,FALSE)="","",VLOOKUP(F1158,料單!$C:$Q,15,FALSE))</f>
        <v/>
      </c>
      <c r="S1158" s="174" t="str">
        <f ca="1">IF(VLOOKUP(F1158,料單!$C:$R,16,FALSE)="","",VLOOKUP(F1158,料單!$C:$R,16,FALSE))</f>
        <v/>
      </c>
      <c r="T1158" s="174" t="str">
        <f ca="1">IF(VLOOKUP(F1158,料單!$C:$S,17,FALSE)="","",VLOOKUP(F1158,料單!$C:$S,17,FALSE))</f>
        <v/>
      </c>
      <c r="U1158" s="174" t="str">
        <f ca="1">_xlfn.IFNA(VLOOKUP(VLOOKUP(F1158,料單!C:T,18,FALSE),資料庫!AM:AN,2,FALSE),"A")</f>
        <v>A</v>
      </c>
      <c r="V1158" s="174" t="str">
        <f ca="1">IF(VLOOKUP(F1158,料單!C:U,19,FALSE)="","",VLOOKUP(F1158,料單!C:U,19,FALSE))</f>
        <v/>
      </c>
      <c r="W1158" s="361" t="str">
        <f t="shared" ca="1" si="91"/>
        <v/>
      </c>
      <c r="X1158" s="361" t="str">
        <f t="shared" ca="1" si="92"/>
        <v/>
      </c>
      <c r="Y1158" s="361" t="str">
        <f t="shared" ca="1" si="93"/>
        <v/>
      </c>
      <c r="Z1158" s="361" t="str">
        <f t="shared" ca="1" si="94"/>
        <v/>
      </c>
      <c r="AA1158" s="483">
        <f>料單!$K$3</f>
        <v>0</v>
      </c>
      <c r="AB1158" s="483" t="str">
        <f>料單!$L$3</f>
        <v>拉、KD</v>
      </c>
    </row>
    <row r="1159" spans="1:28" x14ac:dyDescent="0.25">
      <c r="A1159" s="174">
        <f t="shared" si="90"/>
        <v>1158</v>
      </c>
      <c r="B1159" s="174" t="str">
        <f ca="1">料單!$C$1</f>
        <v>2026101401</v>
      </c>
      <c r="C1159" s="174">
        <f>料單!$C$2</f>
        <v>0</v>
      </c>
      <c r="D1159" s="6">
        <f>板材才數分析.!B1159</f>
        <v>39</v>
      </c>
      <c r="E1159" s="6">
        <f>板材才數分析.!C1159</f>
        <v>0</v>
      </c>
      <c r="F1159" s="6">
        <f>板材才數分析.!D1159</f>
        <v>39018</v>
      </c>
      <c r="G1159" s="6">
        <f ca="1">板材才數分析.!E1159</f>
        <v>0</v>
      </c>
      <c r="H1159" s="6">
        <f ca="1">板材才數分析.!F1159</f>
        <v>0</v>
      </c>
      <c r="I1159" s="6" t="str">
        <f ca="1">板材才數分析.!G1159</f>
        <v/>
      </c>
      <c r="J1159" s="6">
        <f ca="1">板材才數分析.!H1159</f>
        <v>0</v>
      </c>
      <c r="K1159" s="6" t="str">
        <f ca="1">板材才數分析.!I1159</f>
        <v/>
      </c>
      <c r="L1159" s="6">
        <f ca="1">板材才數分析.!J1159</f>
        <v>0</v>
      </c>
      <c r="M1159" s="6">
        <f ca="1">板材才數分析.!K1159</f>
        <v>0</v>
      </c>
      <c r="N1159" s="6">
        <f ca="1">板材才數分析.!L1159</f>
        <v>0</v>
      </c>
      <c r="O1159" s="6">
        <f ca="1">板材才數分析.!M1159</f>
        <v>0</v>
      </c>
      <c r="P1159" t="e">
        <f>表格15[[#This Row],[封邊色號]]</f>
        <v>#VALUE!</v>
      </c>
      <c r="Q1159" s="174" t="str">
        <f ca="1">IF(VLOOKUP(F1159,料單!$C:$P,14,FALSE)="","",VLOOKUP(F1159,料單!$C:$P,14,FALSE))</f>
        <v/>
      </c>
      <c r="R1159" s="174" t="str">
        <f ca="1">IF(VLOOKUP(F1159,料單!$C:$Q,15,FALSE)="","",VLOOKUP(F1159,料單!$C:$Q,15,FALSE))</f>
        <v/>
      </c>
      <c r="S1159" s="174" t="str">
        <f ca="1">IF(VLOOKUP(F1159,料單!$C:$R,16,FALSE)="","",VLOOKUP(F1159,料單!$C:$R,16,FALSE))</f>
        <v/>
      </c>
      <c r="T1159" s="174" t="str">
        <f ca="1">IF(VLOOKUP(F1159,料單!$C:$S,17,FALSE)="","",VLOOKUP(F1159,料單!$C:$S,17,FALSE))</f>
        <v/>
      </c>
      <c r="U1159" s="174" t="str">
        <f ca="1">_xlfn.IFNA(VLOOKUP(VLOOKUP(F1159,料單!C:T,18,FALSE),資料庫!AM:AN,2,FALSE),"A")</f>
        <v>A</v>
      </c>
      <c r="V1159" s="174" t="str">
        <f ca="1">IF(VLOOKUP(F1159,料單!C:U,19,FALSE)="","",VLOOKUP(F1159,料單!C:U,19,FALSE))</f>
        <v/>
      </c>
      <c r="W1159" s="361" t="str">
        <f t="shared" ca="1" si="91"/>
        <v/>
      </c>
      <c r="X1159" s="361" t="str">
        <f t="shared" ca="1" si="92"/>
        <v/>
      </c>
      <c r="Y1159" s="361" t="str">
        <f t="shared" ca="1" si="93"/>
        <v/>
      </c>
      <c r="Z1159" s="361" t="str">
        <f t="shared" ca="1" si="94"/>
        <v/>
      </c>
      <c r="AA1159" s="483">
        <f>料單!$K$3</f>
        <v>0</v>
      </c>
      <c r="AB1159" s="483" t="str">
        <f>料單!$L$3</f>
        <v>拉、KD</v>
      </c>
    </row>
    <row r="1160" spans="1:28" x14ac:dyDescent="0.25">
      <c r="A1160" s="174">
        <f t="shared" si="90"/>
        <v>1159</v>
      </c>
      <c r="B1160" s="174" t="str">
        <f ca="1">料單!$C$1</f>
        <v>2026101401</v>
      </c>
      <c r="C1160" s="174">
        <f>料單!$C$2</f>
        <v>0</v>
      </c>
      <c r="D1160" s="6">
        <f>板材才數分析.!B1160</f>
        <v>39</v>
      </c>
      <c r="E1160" s="6">
        <f>板材才數分析.!C1160</f>
        <v>0</v>
      </c>
      <c r="F1160" s="6">
        <f>板材才數分析.!D1160</f>
        <v>39019</v>
      </c>
      <c r="G1160" s="6">
        <f ca="1">板材才數分析.!E1160</f>
        <v>0</v>
      </c>
      <c r="H1160" s="6">
        <f ca="1">板材才數分析.!F1160</f>
        <v>0</v>
      </c>
      <c r="I1160" s="6" t="str">
        <f ca="1">板材才數分析.!G1160</f>
        <v/>
      </c>
      <c r="J1160" s="6">
        <f ca="1">板材才數分析.!H1160</f>
        <v>0</v>
      </c>
      <c r="K1160" s="6" t="str">
        <f ca="1">板材才數分析.!I1160</f>
        <v/>
      </c>
      <c r="L1160" s="6">
        <f ca="1">板材才數分析.!J1160</f>
        <v>0</v>
      </c>
      <c r="M1160" s="6">
        <f ca="1">板材才數分析.!K1160</f>
        <v>0</v>
      </c>
      <c r="N1160" s="6">
        <f ca="1">板材才數分析.!L1160</f>
        <v>0</v>
      </c>
      <c r="O1160" s="6">
        <f ca="1">板材才數分析.!M1160</f>
        <v>0</v>
      </c>
      <c r="P1160" t="e">
        <f>表格15[[#This Row],[封邊色號]]</f>
        <v>#VALUE!</v>
      </c>
      <c r="Q1160" s="174" t="str">
        <f ca="1">IF(VLOOKUP(F1160,料單!$C:$P,14,FALSE)="","",VLOOKUP(F1160,料單!$C:$P,14,FALSE))</f>
        <v/>
      </c>
      <c r="R1160" s="174" t="str">
        <f ca="1">IF(VLOOKUP(F1160,料單!$C:$Q,15,FALSE)="","",VLOOKUP(F1160,料單!$C:$Q,15,FALSE))</f>
        <v/>
      </c>
      <c r="S1160" s="174" t="str">
        <f ca="1">IF(VLOOKUP(F1160,料單!$C:$R,16,FALSE)="","",VLOOKUP(F1160,料單!$C:$R,16,FALSE))</f>
        <v/>
      </c>
      <c r="T1160" s="174" t="str">
        <f ca="1">IF(VLOOKUP(F1160,料單!$C:$S,17,FALSE)="","",VLOOKUP(F1160,料單!$C:$S,17,FALSE))</f>
        <v/>
      </c>
      <c r="U1160" s="174" t="str">
        <f ca="1">_xlfn.IFNA(VLOOKUP(VLOOKUP(F1160,料單!C:T,18,FALSE),資料庫!AM:AN,2,FALSE),"A")</f>
        <v>A</v>
      </c>
      <c r="V1160" s="174" t="str">
        <f ca="1">IF(VLOOKUP(F1160,料單!C:U,19,FALSE)="","",VLOOKUP(F1160,料單!C:U,19,FALSE))</f>
        <v/>
      </c>
      <c r="W1160" s="361" t="str">
        <f t="shared" ca="1" si="91"/>
        <v/>
      </c>
      <c r="X1160" s="361" t="str">
        <f t="shared" ca="1" si="92"/>
        <v/>
      </c>
      <c r="Y1160" s="361" t="str">
        <f t="shared" ca="1" si="93"/>
        <v/>
      </c>
      <c r="Z1160" s="361" t="str">
        <f t="shared" ca="1" si="94"/>
        <v/>
      </c>
      <c r="AA1160" s="483">
        <f>料單!$K$3</f>
        <v>0</v>
      </c>
      <c r="AB1160" s="483" t="str">
        <f>料單!$L$3</f>
        <v>拉、KD</v>
      </c>
    </row>
    <row r="1161" spans="1:28" x14ac:dyDescent="0.25">
      <c r="A1161" s="174">
        <f t="shared" si="90"/>
        <v>1160</v>
      </c>
      <c r="B1161" s="174" t="str">
        <f ca="1">料單!$C$1</f>
        <v>2026101401</v>
      </c>
      <c r="C1161" s="174">
        <f>料單!$C$2</f>
        <v>0</v>
      </c>
      <c r="D1161" s="6">
        <f>板材才數分析.!B1161</f>
        <v>39</v>
      </c>
      <c r="E1161" s="6">
        <f>板材才數分析.!C1161</f>
        <v>0</v>
      </c>
      <c r="F1161" s="6">
        <f>板材才數分析.!D1161</f>
        <v>39020</v>
      </c>
      <c r="G1161" s="6">
        <f ca="1">板材才數分析.!E1161</f>
        <v>0</v>
      </c>
      <c r="H1161" s="6">
        <f ca="1">板材才數分析.!F1161</f>
        <v>0</v>
      </c>
      <c r="I1161" s="6" t="str">
        <f ca="1">板材才數分析.!G1161</f>
        <v/>
      </c>
      <c r="J1161" s="6">
        <f ca="1">板材才數分析.!H1161</f>
        <v>0</v>
      </c>
      <c r="K1161" s="6" t="str">
        <f ca="1">板材才數分析.!I1161</f>
        <v/>
      </c>
      <c r="L1161" s="6">
        <f ca="1">板材才數分析.!J1161</f>
        <v>0</v>
      </c>
      <c r="M1161" s="6">
        <f ca="1">板材才數分析.!K1161</f>
        <v>0</v>
      </c>
      <c r="N1161" s="6" t="str">
        <f ca="1">板材才數分析.!L1161</f>
        <v/>
      </c>
      <c r="O1161" s="6">
        <f ca="1">板材才數分析.!M1161</f>
        <v>0</v>
      </c>
      <c r="P1161" t="e">
        <f>表格15[[#This Row],[封邊色號]]</f>
        <v>#VALUE!</v>
      </c>
      <c r="Q1161" s="174" t="str">
        <f ca="1">IF(VLOOKUP(F1161,料單!$C:$P,14,FALSE)="","",VLOOKUP(F1161,料單!$C:$P,14,FALSE))</f>
        <v/>
      </c>
      <c r="R1161" s="174" t="str">
        <f ca="1">IF(VLOOKUP(F1161,料單!$C:$Q,15,FALSE)="","",VLOOKUP(F1161,料單!$C:$Q,15,FALSE))</f>
        <v/>
      </c>
      <c r="S1161" s="174" t="str">
        <f ca="1">IF(VLOOKUP(F1161,料單!$C:$R,16,FALSE)="","",VLOOKUP(F1161,料單!$C:$R,16,FALSE))</f>
        <v/>
      </c>
      <c r="T1161" s="174" t="str">
        <f ca="1">IF(VLOOKUP(F1161,料單!$C:$S,17,FALSE)="","",VLOOKUP(F1161,料單!$C:$S,17,FALSE))</f>
        <v/>
      </c>
      <c r="U1161" s="174" t="str">
        <f ca="1">_xlfn.IFNA(VLOOKUP(VLOOKUP(F1161,料單!C:T,18,FALSE),資料庫!AM:AN,2,FALSE),"A")</f>
        <v>A</v>
      </c>
      <c r="V1161" s="174" t="str">
        <f ca="1">IF(VLOOKUP(F1161,料單!C:U,19,FALSE)="","",VLOOKUP(F1161,料單!C:U,19,FALSE))</f>
        <v/>
      </c>
      <c r="W1161" s="361" t="str">
        <f t="shared" ca="1" si="91"/>
        <v/>
      </c>
      <c r="X1161" s="361" t="str">
        <f t="shared" ca="1" si="92"/>
        <v/>
      </c>
      <c r="Y1161" s="361" t="str">
        <f t="shared" ca="1" si="93"/>
        <v/>
      </c>
      <c r="Z1161" s="361" t="str">
        <f t="shared" ca="1" si="94"/>
        <v/>
      </c>
      <c r="AA1161" s="483">
        <f>料單!$K$3</f>
        <v>0</v>
      </c>
      <c r="AB1161" s="483" t="str">
        <f>料單!$L$3</f>
        <v>拉、KD</v>
      </c>
    </row>
    <row r="1162" spans="1:28" x14ac:dyDescent="0.25">
      <c r="A1162" s="174">
        <f t="shared" si="90"/>
        <v>1161</v>
      </c>
      <c r="B1162" s="174" t="str">
        <f ca="1">料單!$C$1</f>
        <v>2026101401</v>
      </c>
      <c r="C1162" s="174">
        <f>料單!$C$2</f>
        <v>0</v>
      </c>
      <c r="D1162" s="6">
        <f>板材才數分析.!B1162</f>
        <v>39</v>
      </c>
      <c r="E1162" s="6">
        <f>板材才數分析.!C1162</f>
        <v>0</v>
      </c>
      <c r="F1162" s="6">
        <f>板材才數分析.!D1162</f>
        <v>39021</v>
      </c>
      <c r="G1162" s="6">
        <f ca="1">板材才數分析.!E1162</f>
        <v>0</v>
      </c>
      <c r="H1162" s="6">
        <f ca="1">板材才數分析.!F1162</f>
        <v>0</v>
      </c>
      <c r="I1162" s="6" t="str">
        <f ca="1">板材才數分析.!G1162</f>
        <v/>
      </c>
      <c r="J1162" s="6">
        <f ca="1">板材才數分析.!H1162</f>
        <v>0</v>
      </c>
      <c r="K1162" s="6" t="str">
        <f ca="1">板材才數分析.!I1162</f>
        <v/>
      </c>
      <c r="L1162" s="6">
        <f ca="1">板材才數分析.!J1162</f>
        <v>0</v>
      </c>
      <c r="M1162" s="6">
        <f ca="1">板材才數分析.!K1162</f>
        <v>0</v>
      </c>
      <c r="N1162" s="6" t="str">
        <f ca="1">板材才數分析.!L1162</f>
        <v/>
      </c>
      <c r="O1162" s="6">
        <f ca="1">板材才數分析.!M1162</f>
        <v>0</v>
      </c>
      <c r="P1162" t="e">
        <f>表格15[[#This Row],[封邊色號]]</f>
        <v>#VALUE!</v>
      </c>
      <c r="Q1162" s="174" t="str">
        <f ca="1">IF(VLOOKUP(F1162,料單!$C:$P,14,FALSE)="","",VLOOKUP(F1162,料單!$C:$P,14,FALSE))</f>
        <v/>
      </c>
      <c r="R1162" s="174" t="str">
        <f ca="1">IF(VLOOKUP(F1162,料單!$C:$Q,15,FALSE)="","",VLOOKUP(F1162,料單!$C:$Q,15,FALSE))</f>
        <v/>
      </c>
      <c r="S1162" s="174" t="str">
        <f ca="1">IF(VLOOKUP(F1162,料單!$C:$R,16,FALSE)="","",VLOOKUP(F1162,料單!$C:$R,16,FALSE))</f>
        <v/>
      </c>
      <c r="T1162" s="174" t="str">
        <f ca="1">IF(VLOOKUP(F1162,料單!$C:$S,17,FALSE)="","",VLOOKUP(F1162,料單!$C:$S,17,FALSE))</f>
        <v/>
      </c>
      <c r="U1162" s="174" t="str">
        <f ca="1">_xlfn.IFNA(VLOOKUP(VLOOKUP(F1162,料單!C:T,18,FALSE),資料庫!AM:AN,2,FALSE),"A")</f>
        <v>A</v>
      </c>
      <c r="V1162" s="174" t="str">
        <f ca="1">IF(VLOOKUP(F1162,料單!C:U,19,FALSE)="","",VLOOKUP(F1162,料單!C:U,19,FALSE))</f>
        <v/>
      </c>
      <c r="W1162" s="361" t="str">
        <f t="shared" ca="1" si="91"/>
        <v/>
      </c>
      <c r="X1162" s="361" t="str">
        <f t="shared" ca="1" si="92"/>
        <v/>
      </c>
      <c r="Y1162" s="361" t="str">
        <f t="shared" ca="1" si="93"/>
        <v/>
      </c>
      <c r="Z1162" s="361" t="str">
        <f t="shared" ca="1" si="94"/>
        <v/>
      </c>
      <c r="AA1162" s="483">
        <f>料單!$K$3</f>
        <v>0</v>
      </c>
      <c r="AB1162" s="483" t="str">
        <f>料單!$L$3</f>
        <v>拉、KD</v>
      </c>
    </row>
    <row r="1163" spans="1:28" x14ac:dyDescent="0.25">
      <c r="A1163" s="174">
        <f t="shared" si="90"/>
        <v>1162</v>
      </c>
      <c r="B1163" s="174" t="str">
        <f ca="1">料單!$C$1</f>
        <v>2026101401</v>
      </c>
      <c r="C1163" s="174">
        <f>料單!$C$2</f>
        <v>0</v>
      </c>
      <c r="D1163" s="6">
        <f>板材才數分析.!B1163</f>
        <v>39</v>
      </c>
      <c r="E1163" s="6">
        <f>板材才數分析.!C1163</f>
        <v>0</v>
      </c>
      <c r="F1163" s="6">
        <f>板材才數分析.!D1163</f>
        <v>39022</v>
      </c>
      <c r="G1163" s="6">
        <f ca="1">板材才數分析.!E1163</f>
        <v>0</v>
      </c>
      <c r="H1163" s="6">
        <f ca="1">板材才數分析.!F1163</f>
        <v>0</v>
      </c>
      <c r="I1163" s="6" t="str">
        <f ca="1">板材才數分析.!G1163</f>
        <v/>
      </c>
      <c r="J1163" s="6">
        <f ca="1">板材才數分析.!H1163</f>
        <v>0</v>
      </c>
      <c r="K1163" s="6" t="str">
        <f ca="1">板材才數分析.!I1163</f>
        <v/>
      </c>
      <c r="L1163" s="6">
        <f ca="1">板材才數分析.!J1163</f>
        <v>0</v>
      </c>
      <c r="M1163" s="6">
        <f ca="1">板材才數分析.!K1163</f>
        <v>0</v>
      </c>
      <c r="N1163" s="6" t="str">
        <f ca="1">板材才數分析.!L1163</f>
        <v/>
      </c>
      <c r="O1163" s="6">
        <f ca="1">板材才數分析.!M1163</f>
        <v>0</v>
      </c>
      <c r="P1163" t="e">
        <f>表格15[[#This Row],[封邊色號]]</f>
        <v>#VALUE!</v>
      </c>
      <c r="Q1163" s="174" t="str">
        <f ca="1">IF(VLOOKUP(F1163,料單!$C:$P,14,FALSE)="","",VLOOKUP(F1163,料單!$C:$P,14,FALSE))</f>
        <v/>
      </c>
      <c r="R1163" s="174" t="str">
        <f ca="1">IF(VLOOKUP(F1163,料單!$C:$Q,15,FALSE)="","",VLOOKUP(F1163,料單!$C:$Q,15,FALSE))</f>
        <v/>
      </c>
      <c r="S1163" s="174" t="str">
        <f ca="1">IF(VLOOKUP(F1163,料單!$C:$R,16,FALSE)="","",VLOOKUP(F1163,料單!$C:$R,16,FALSE))</f>
        <v/>
      </c>
      <c r="T1163" s="174" t="str">
        <f ca="1">IF(VLOOKUP(F1163,料單!$C:$S,17,FALSE)="","",VLOOKUP(F1163,料單!$C:$S,17,FALSE))</f>
        <v/>
      </c>
      <c r="U1163" s="174" t="str">
        <f ca="1">_xlfn.IFNA(VLOOKUP(VLOOKUP(F1163,料單!C:T,18,FALSE),資料庫!AM:AN,2,FALSE),"A")</f>
        <v>A</v>
      </c>
      <c r="V1163" s="174" t="str">
        <f ca="1">IF(VLOOKUP(F1163,料單!C:U,19,FALSE)="","",VLOOKUP(F1163,料單!C:U,19,FALSE))</f>
        <v/>
      </c>
      <c r="W1163" s="361" t="str">
        <f t="shared" ca="1" si="91"/>
        <v/>
      </c>
      <c r="X1163" s="361" t="str">
        <f t="shared" ca="1" si="92"/>
        <v/>
      </c>
      <c r="Y1163" s="361" t="str">
        <f t="shared" ca="1" si="93"/>
        <v/>
      </c>
      <c r="Z1163" s="361" t="str">
        <f t="shared" ca="1" si="94"/>
        <v/>
      </c>
      <c r="AA1163" s="483">
        <f>料單!$K$3</f>
        <v>0</v>
      </c>
      <c r="AB1163" s="483" t="str">
        <f>料單!$L$3</f>
        <v>拉、KD</v>
      </c>
    </row>
    <row r="1164" spans="1:28" x14ac:dyDescent="0.25">
      <c r="A1164" s="174">
        <f t="shared" si="90"/>
        <v>1163</v>
      </c>
      <c r="B1164" s="174" t="str">
        <f ca="1">料單!$C$1</f>
        <v>2026101401</v>
      </c>
      <c r="C1164" s="174">
        <f>料單!$C$2</f>
        <v>0</v>
      </c>
      <c r="D1164" s="6">
        <f>板材才數分析.!B1164</f>
        <v>39</v>
      </c>
      <c r="E1164" s="6">
        <f>板材才數分析.!C1164</f>
        <v>0</v>
      </c>
      <c r="F1164" s="6">
        <f>板材才數分析.!D1164</f>
        <v>39023</v>
      </c>
      <c r="G1164" s="6">
        <f ca="1">板材才數分析.!E1164</f>
        <v>0</v>
      </c>
      <c r="H1164" s="6">
        <f ca="1">板材才數分析.!F1164</f>
        <v>0</v>
      </c>
      <c r="I1164" s="6" t="str">
        <f ca="1">板材才數分析.!G1164</f>
        <v/>
      </c>
      <c r="J1164" s="6">
        <f ca="1">板材才數分析.!H1164</f>
        <v>0</v>
      </c>
      <c r="K1164" s="6" t="str">
        <f ca="1">板材才數分析.!I1164</f>
        <v/>
      </c>
      <c r="L1164" s="6">
        <f ca="1">板材才數分析.!J1164</f>
        <v>0</v>
      </c>
      <c r="M1164" s="6">
        <f ca="1">板材才數分析.!K1164</f>
        <v>0</v>
      </c>
      <c r="N1164" s="6" t="str">
        <f ca="1">板材才數分析.!L1164</f>
        <v/>
      </c>
      <c r="O1164" s="6">
        <f ca="1">板材才數分析.!M1164</f>
        <v>0</v>
      </c>
      <c r="P1164" t="e">
        <f>表格15[[#This Row],[封邊色號]]</f>
        <v>#VALUE!</v>
      </c>
      <c r="Q1164" s="174" t="str">
        <f ca="1">IF(VLOOKUP(F1164,料單!$C:$P,14,FALSE)="","",VLOOKUP(F1164,料單!$C:$P,14,FALSE))</f>
        <v/>
      </c>
      <c r="R1164" s="174" t="str">
        <f ca="1">IF(VLOOKUP(F1164,料單!$C:$Q,15,FALSE)="","",VLOOKUP(F1164,料單!$C:$Q,15,FALSE))</f>
        <v/>
      </c>
      <c r="S1164" s="174" t="str">
        <f ca="1">IF(VLOOKUP(F1164,料單!$C:$R,16,FALSE)="","",VLOOKUP(F1164,料單!$C:$R,16,FALSE))</f>
        <v/>
      </c>
      <c r="T1164" s="174" t="str">
        <f ca="1">IF(VLOOKUP(F1164,料單!$C:$S,17,FALSE)="","",VLOOKUP(F1164,料單!$C:$S,17,FALSE))</f>
        <v/>
      </c>
      <c r="U1164" s="174" t="str">
        <f ca="1">_xlfn.IFNA(VLOOKUP(VLOOKUP(F1164,料單!C:T,18,FALSE),資料庫!AM:AN,2,FALSE),"A")</f>
        <v>A</v>
      </c>
      <c r="V1164" s="174" t="str">
        <f ca="1">IF(VLOOKUP(F1164,料單!C:U,19,FALSE)="","",VLOOKUP(F1164,料單!C:U,19,FALSE))</f>
        <v/>
      </c>
      <c r="W1164" s="361" t="str">
        <f t="shared" ca="1" si="91"/>
        <v/>
      </c>
      <c r="X1164" s="361" t="str">
        <f t="shared" ca="1" si="92"/>
        <v/>
      </c>
      <c r="Y1164" s="361" t="str">
        <f t="shared" ca="1" si="93"/>
        <v/>
      </c>
      <c r="Z1164" s="361" t="str">
        <f t="shared" ca="1" si="94"/>
        <v/>
      </c>
      <c r="AA1164" s="483">
        <f>料單!$K$3</f>
        <v>0</v>
      </c>
      <c r="AB1164" s="483" t="str">
        <f>料單!$L$3</f>
        <v>拉、KD</v>
      </c>
    </row>
    <row r="1165" spans="1:28" x14ac:dyDescent="0.25">
      <c r="A1165" s="174">
        <f t="shared" si="90"/>
        <v>1164</v>
      </c>
      <c r="B1165" s="174" t="str">
        <f ca="1">料單!$C$1</f>
        <v>2026101401</v>
      </c>
      <c r="C1165" s="174">
        <f>料單!$C$2</f>
        <v>0</v>
      </c>
      <c r="D1165" s="6">
        <f>板材才數分析.!B1165</f>
        <v>39</v>
      </c>
      <c r="E1165" s="6">
        <f>板材才數分析.!C1165</f>
        <v>0</v>
      </c>
      <c r="F1165" s="6">
        <f>板材才數分析.!D1165</f>
        <v>39024</v>
      </c>
      <c r="G1165" s="6">
        <f ca="1">板材才數分析.!E1165</f>
        <v>0</v>
      </c>
      <c r="H1165" s="6">
        <f ca="1">板材才數分析.!F1165</f>
        <v>0</v>
      </c>
      <c r="I1165" s="6" t="str">
        <f ca="1">板材才數分析.!G1165</f>
        <v/>
      </c>
      <c r="J1165" s="6">
        <f ca="1">板材才數分析.!H1165</f>
        <v>0</v>
      </c>
      <c r="K1165" s="6" t="str">
        <f ca="1">板材才數分析.!I1165</f>
        <v/>
      </c>
      <c r="L1165" s="6">
        <f ca="1">板材才數分析.!J1165</f>
        <v>0</v>
      </c>
      <c r="M1165" s="6">
        <f ca="1">板材才數分析.!K1165</f>
        <v>0</v>
      </c>
      <c r="N1165" s="6" t="str">
        <f ca="1">板材才數分析.!L1165</f>
        <v/>
      </c>
      <c r="O1165" s="6">
        <f ca="1">板材才數分析.!M1165</f>
        <v>0</v>
      </c>
      <c r="P1165" t="e">
        <f>表格15[[#This Row],[封邊色號]]</f>
        <v>#VALUE!</v>
      </c>
      <c r="Q1165" s="174" t="str">
        <f ca="1">IF(VLOOKUP(F1165,料單!$C:$P,14,FALSE)="","",VLOOKUP(F1165,料單!$C:$P,14,FALSE))</f>
        <v/>
      </c>
      <c r="R1165" s="174" t="str">
        <f ca="1">IF(VLOOKUP(F1165,料單!$C:$Q,15,FALSE)="","",VLOOKUP(F1165,料單!$C:$Q,15,FALSE))</f>
        <v/>
      </c>
      <c r="S1165" s="174" t="str">
        <f ca="1">IF(VLOOKUP(F1165,料單!$C:$R,16,FALSE)="","",VLOOKUP(F1165,料單!$C:$R,16,FALSE))</f>
        <v/>
      </c>
      <c r="T1165" s="174" t="str">
        <f ca="1">IF(VLOOKUP(F1165,料單!$C:$S,17,FALSE)="","",VLOOKUP(F1165,料單!$C:$S,17,FALSE))</f>
        <v/>
      </c>
      <c r="U1165" s="174" t="str">
        <f ca="1">_xlfn.IFNA(VLOOKUP(VLOOKUP(F1165,料單!C:T,18,FALSE),資料庫!AM:AN,2,FALSE),"A")</f>
        <v>A</v>
      </c>
      <c r="V1165" s="174" t="str">
        <f ca="1">IF(VLOOKUP(F1165,料單!C:U,19,FALSE)="","",VLOOKUP(F1165,料單!C:U,19,FALSE))</f>
        <v/>
      </c>
      <c r="W1165" s="361" t="str">
        <f t="shared" ca="1" si="91"/>
        <v/>
      </c>
      <c r="X1165" s="361" t="str">
        <f t="shared" ca="1" si="92"/>
        <v/>
      </c>
      <c r="Y1165" s="361" t="str">
        <f t="shared" ca="1" si="93"/>
        <v/>
      </c>
      <c r="Z1165" s="361" t="str">
        <f t="shared" ca="1" si="94"/>
        <v/>
      </c>
      <c r="AA1165" s="483">
        <f>料單!$K$3</f>
        <v>0</v>
      </c>
      <c r="AB1165" s="483" t="str">
        <f>料單!$L$3</f>
        <v>拉、KD</v>
      </c>
    </row>
    <row r="1166" spans="1:28" x14ac:dyDescent="0.25">
      <c r="A1166" s="174">
        <f t="shared" si="90"/>
        <v>1165</v>
      </c>
      <c r="B1166" s="174" t="str">
        <f ca="1">料單!$C$1</f>
        <v>2026101401</v>
      </c>
      <c r="C1166" s="174">
        <f>料單!$C$2</f>
        <v>0</v>
      </c>
      <c r="D1166" s="6">
        <f>板材才數分析.!B1166</f>
        <v>39</v>
      </c>
      <c r="E1166" s="6">
        <f>板材才數分析.!C1166</f>
        <v>0</v>
      </c>
      <c r="F1166" s="6">
        <f>板材才數分析.!D1166</f>
        <v>39025</v>
      </c>
      <c r="G1166" s="6">
        <f ca="1">板材才數分析.!E1166</f>
        <v>0</v>
      </c>
      <c r="H1166" s="6">
        <f ca="1">板材才數分析.!F1166</f>
        <v>0</v>
      </c>
      <c r="I1166" s="6" t="str">
        <f ca="1">板材才數分析.!G1166</f>
        <v/>
      </c>
      <c r="J1166" s="6">
        <f ca="1">板材才數分析.!H1166</f>
        <v>0</v>
      </c>
      <c r="K1166" s="6" t="str">
        <f ca="1">板材才數分析.!I1166</f>
        <v/>
      </c>
      <c r="L1166" s="6">
        <f ca="1">板材才數分析.!J1166</f>
        <v>0</v>
      </c>
      <c r="M1166" s="6">
        <f ca="1">板材才數分析.!K1166</f>
        <v>0</v>
      </c>
      <c r="N1166" s="6" t="str">
        <f ca="1">板材才數分析.!L1166</f>
        <v/>
      </c>
      <c r="O1166" s="6">
        <f ca="1">板材才數分析.!M1166</f>
        <v>0</v>
      </c>
      <c r="P1166" t="e">
        <f>表格15[[#This Row],[封邊色號]]</f>
        <v>#VALUE!</v>
      </c>
      <c r="Q1166" s="174" t="str">
        <f ca="1">IF(VLOOKUP(F1166,料單!$C:$P,14,FALSE)="","",VLOOKUP(F1166,料單!$C:$P,14,FALSE))</f>
        <v/>
      </c>
      <c r="R1166" s="174" t="str">
        <f ca="1">IF(VLOOKUP(F1166,料單!$C:$Q,15,FALSE)="","",VLOOKUP(F1166,料單!$C:$Q,15,FALSE))</f>
        <v/>
      </c>
      <c r="S1166" s="174" t="str">
        <f ca="1">IF(VLOOKUP(F1166,料單!$C:$R,16,FALSE)="","",VLOOKUP(F1166,料單!$C:$R,16,FALSE))</f>
        <v/>
      </c>
      <c r="T1166" s="174" t="str">
        <f ca="1">IF(VLOOKUP(F1166,料單!$C:$S,17,FALSE)="","",VLOOKUP(F1166,料單!$C:$S,17,FALSE))</f>
        <v/>
      </c>
      <c r="U1166" s="174" t="str">
        <f ca="1">_xlfn.IFNA(VLOOKUP(VLOOKUP(F1166,料單!C:T,18,FALSE),資料庫!AM:AN,2,FALSE),"A")</f>
        <v>A</v>
      </c>
      <c r="V1166" s="174" t="str">
        <f ca="1">IF(VLOOKUP(F1166,料單!C:U,19,FALSE)="","",VLOOKUP(F1166,料單!C:U,19,FALSE))</f>
        <v/>
      </c>
      <c r="W1166" s="361" t="str">
        <f t="shared" ca="1" si="91"/>
        <v/>
      </c>
      <c r="X1166" s="361" t="str">
        <f t="shared" ca="1" si="92"/>
        <v/>
      </c>
      <c r="Y1166" s="361" t="str">
        <f t="shared" ca="1" si="93"/>
        <v/>
      </c>
      <c r="Z1166" s="361" t="str">
        <f t="shared" ca="1" si="94"/>
        <v/>
      </c>
      <c r="AA1166" s="483">
        <f>料單!$K$3</f>
        <v>0</v>
      </c>
      <c r="AB1166" s="483" t="str">
        <f>料單!$L$3</f>
        <v>拉、KD</v>
      </c>
    </row>
    <row r="1167" spans="1:28" x14ac:dyDescent="0.25">
      <c r="A1167" s="174">
        <f t="shared" si="90"/>
        <v>1166</v>
      </c>
      <c r="B1167" s="174" t="str">
        <f ca="1">料單!$C$1</f>
        <v>2026101401</v>
      </c>
      <c r="C1167" s="174">
        <f>料單!$C$2</f>
        <v>0</v>
      </c>
      <c r="D1167" s="6">
        <f>板材才數分析.!B1167</f>
        <v>39</v>
      </c>
      <c r="E1167" s="6">
        <f>板材才數分析.!C1167</f>
        <v>0</v>
      </c>
      <c r="F1167" s="6">
        <f>板材才數分析.!D1167</f>
        <v>39026</v>
      </c>
      <c r="G1167" s="6">
        <f ca="1">板材才數分析.!E1167</f>
        <v>0</v>
      </c>
      <c r="H1167" s="6">
        <f ca="1">板材才數分析.!F1167</f>
        <v>0</v>
      </c>
      <c r="I1167" s="6" t="str">
        <f ca="1">板材才數分析.!G1167</f>
        <v/>
      </c>
      <c r="J1167" s="6">
        <f ca="1">板材才數分析.!H1167</f>
        <v>0</v>
      </c>
      <c r="K1167" s="6" t="str">
        <f ca="1">板材才數分析.!I1167</f>
        <v/>
      </c>
      <c r="L1167" s="6">
        <f ca="1">板材才數分析.!J1167</f>
        <v>0</v>
      </c>
      <c r="M1167" s="6">
        <f ca="1">板材才數分析.!K1167</f>
        <v>0</v>
      </c>
      <c r="N1167" s="6" t="str">
        <f ca="1">板材才數分析.!L1167</f>
        <v/>
      </c>
      <c r="O1167" s="6">
        <f ca="1">板材才數分析.!M1167</f>
        <v>0</v>
      </c>
      <c r="P1167" t="e">
        <f>表格15[[#This Row],[封邊色號]]</f>
        <v>#VALUE!</v>
      </c>
      <c r="Q1167" s="174" t="str">
        <f ca="1">IF(VLOOKUP(F1167,料單!$C:$P,14,FALSE)="","",VLOOKUP(F1167,料單!$C:$P,14,FALSE))</f>
        <v/>
      </c>
      <c r="R1167" s="174" t="str">
        <f ca="1">IF(VLOOKUP(F1167,料單!$C:$Q,15,FALSE)="","",VLOOKUP(F1167,料單!$C:$Q,15,FALSE))</f>
        <v/>
      </c>
      <c r="S1167" s="174" t="str">
        <f ca="1">IF(VLOOKUP(F1167,料單!$C:$R,16,FALSE)="","",VLOOKUP(F1167,料單!$C:$R,16,FALSE))</f>
        <v/>
      </c>
      <c r="T1167" s="174" t="str">
        <f ca="1">IF(VLOOKUP(F1167,料單!$C:$S,17,FALSE)="","",VLOOKUP(F1167,料單!$C:$S,17,FALSE))</f>
        <v/>
      </c>
      <c r="U1167" s="174" t="str">
        <f ca="1">_xlfn.IFNA(VLOOKUP(VLOOKUP(F1167,料單!C:T,18,FALSE),資料庫!AM:AN,2,FALSE),"A")</f>
        <v>A</v>
      </c>
      <c r="V1167" s="174" t="str">
        <f ca="1">IF(VLOOKUP(F1167,料單!C:U,19,FALSE)="","",VLOOKUP(F1167,料單!C:U,19,FALSE))</f>
        <v/>
      </c>
      <c r="W1167" s="361" t="str">
        <f t="shared" ca="1" si="91"/>
        <v/>
      </c>
      <c r="X1167" s="361" t="str">
        <f t="shared" ca="1" si="92"/>
        <v/>
      </c>
      <c r="Y1167" s="361" t="str">
        <f t="shared" ca="1" si="93"/>
        <v/>
      </c>
      <c r="Z1167" s="361" t="str">
        <f t="shared" ca="1" si="94"/>
        <v/>
      </c>
      <c r="AA1167" s="483">
        <f>料單!$K$3</f>
        <v>0</v>
      </c>
      <c r="AB1167" s="483" t="str">
        <f>料單!$L$3</f>
        <v>拉、KD</v>
      </c>
    </row>
    <row r="1168" spans="1:28" x14ac:dyDescent="0.25">
      <c r="A1168" s="174">
        <f t="shared" si="90"/>
        <v>1167</v>
      </c>
      <c r="B1168" s="174" t="str">
        <f ca="1">料單!$C$1</f>
        <v>2026101401</v>
      </c>
      <c r="C1168" s="174">
        <f>料單!$C$2</f>
        <v>0</v>
      </c>
      <c r="D1168" s="6">
        <f>板材才數分析.!B1168</f>
        <v>39</v>
      </c>
      <c r="E1168" s="6">
        <f>板材才數分析.!C1168</f>
        <v>0</v>
      </c>
      <c r="F1168" s="6">
        <f>板材才數分析.!D1168</f>
        <v>39027</v>
      </c>
      <c r="G1168" s="6">
        <f ca="1">板材才數分析.!E1168</f>
        <v>0</v>
      </c>
      <c r="H1168" s="6">
        <f ca="1">板材才數分析.!F1168</f>
        <v>0</v>
      </c>
      <c r="I1168" s="6" t="str">
        <f ca="1">板材才數分析.!G1168</f>
        <v/>
      </c>
      <c r="J1168" s="6">
        <f ca="1">板材才數分析.!H1168</f>
        <v>0</v>
      </c>
      <c r="K1168" s="6" t="str">
        <f ca="1">板材才數分析.!I1168</f>
        <v/>
      </c>
      <c r="L1168" s="6">
        <f ca="1">板材才數分析.!J1168</f>
        <v>0</v>
      </c>
      <c r="M1168" s="6">
        <f ca="1">板材才數分析.!K1168</f>
        <v>0</v>
      </c>
      <c r="N1168" s="6" t="str">
        <f ca="1">板材才數分析.!L1168</f>
        <v/>
      </c>
      <c r="O1168" s="6">
        <f ca="1">板材才數分析.!M1168</f>
        <v>0</v>
      </c>
      <c r="P1168" t="e">
        <f>表格15[[#This Row],[封邊色號]]</f>
        <v>#VALUE!</v>
      </c>
      <c r="Q1168" s="174" t="str">
        <f ca="1">IF(VLOOKUP(F1168,料單!$C:$P,14,FALSE)="","",VLOOKUP(F1168,料單!$C:$P,14,FALSE))</f>
        <v/>
      </c>
      <c r="R1168" s="174" t="str">
        <f ca="1">IF(VLOOKUP(F1168,料單!$C:$Q,15,FALSE)="","",VLOOKUP(F1168,料單!$C:$Q,15,FALSE))</f>
        <v/>
      </c>
      <c r="S1168" s="174" t="str">
        <f ca="1">IF(VLOOKUP(F1168,料單!$C:$R,16,FALSE)="","",VLOOKUP(F1168,料單!$C:$R,16,FALSE))</f>
        <v/>
      </c>
      <c r="T1168" s="174" t="str">
        <f ca="1">IF(VLOOKUP(F1168,料單!$C:$S,17,FALSE)="","",VLOOKUP(F1168,料單!$C:$S,17,FALSE))</f>
        <v/>
      </c>
      <c r="U1168" s="174" t="str">
        <f ca="1">_xlfn.IFNA(VLOOKUP(VLOOKUP(F1168,料單!C:T,18,FALSE),資料庫!AM:AN,2,FALSE),"A")</f>
        <v>A</v>
      </c>
      <c r="V1168" s="174" t="str">
        <f ca="1">IF(VLOOKUP(F1168,料單!C:U,19,FALSE)="","",VLOOKUP(F1168,料單!C:U,19,FALSE))</f>
        <v/>
      </c>
      <c r="W1168" s="361" t="str">
        <f t="shared" ca="1" si="91"/>
        <v/>
      </c>
      <c r="X1168" s="361" t="str">
        <f t="shared" ca="1" si="92"/>
        <v/>
      </c>
      <c r="Y1168" s="361" t="str">
        <f t="shared" ca="1" si="93"/>
        <v/>
      </c>
      <c r="Z1168" s="361" t="str">
        <f t="shared" ca="1" si="94"/>
        <v/>
      </c>
      <c r="AA1168" s="483">
        <f>料單!$K$3</f>
        <v>0</v>
      </c>
      <c r="AB1168" s="483" t="str">
        <f>料單!$L$3</f>
        <v>拉、KD</v>
      </c>
    </row>
    <row r="1169" spans="1:28" x14ac:dyDescent="0.25">
      <c r="A1169" s="174">
        <f t="shared" si="90"/>
        <v>1168</v>
      </c>
      <c r="B1169" s="174" t="str">
        <f ca="1">料單!$C$1</f>
        <v>2026101401</v>
      </c>
      <c r="C1169" s="174">
        <f>料單!$C$2</f>
        <v>0</v>
      </c>
      <c r="D1169" s="6">
        <f>板材才數分析.!B1169</f>
        <v>39</v>
      </c>
      <c r="E1169" s="6">
        <f>板材才數分析.!C1169</f>
        <v>0</v>
      </c>
      <c r="F1169" s="6">
        <f>板材才數分析.!D1169</f>
        <v>39028</v>
      </c>
      <c r="G1169" s="6">
        <f ca="1">板材才數分析.!E1169</f>
        <v>0</v>
      </c>
      <c r="H1169" s="6">
        <f ca="1">板材才數分析.!F1169</f>
        <v>0</v>
      </c>
      <c r="I1169" s="6" t="str">
        <f ca="1">板材才數分析.!G1169</f>
        <v/>
      </c>
      <c r="J1169" s="6">
        <f ca="1">板材才數分析.!H1169</f>
        <v>0</v>
      </c>
      <c r="K1169" s="6" t="str">
        <f ca="1">板材才數分析.!I1169</f>
        <v/>
      </c>
      <c r="L1169" s="6">
        <f ca="1">板材才數分析.!J1169</f>
        <v>0</v>
      </c>
      <c r="M1169" s="6">
        <f ca="1">板材才數分析.!K1169</f>
        <v>0</v>
      </c>
      <c r="N1169" s="6" t="str">
        <f ca="1">板材才數分析.!L1169</f>
        <v/>
      </c>
      <c r="O1169" s="6">
        <f ca="1">板材才數分析.!M1169</f>
        <v>0</v>
      </c>
      <c r="P1169" t="e">
        <f>表格15[[#This Row],[封邊色號]]</f>
        <v>#VALUE!</v>
      </c>
      <c r="Q1169" s="174" t="str">
        <f ca="1">IF(VLOOKUP(F1169,料單!$C:$P,14,FALSE)="","",VLOOKUP(F1169,料單!$C:$P,14,FALSE))</f>
        <v/>
      </c>
      <c r="R1169" s="174" t="str">
        <f ca="1">IF(VLOOKUP(F1169,料單!$C:$Q,15,FALSE)="","",VLOOKUP(F1169,料單!$C:$Q,15,FALSE))</f>
        <v/>
      </c>
      <c r="S1169" s="174" t="str">
        <f ca="1">IF(VLOOKUP(F1169,料單!$C:$R,16,FALSE)="","",VLOOKUP(F1169,料單!$C:$R,16,FALSE))</f>
        <v/>
      </c>
      <c r="T1169" s="174" t="str">
        <f ca="1">IF(VLOOKUP(F1169,料單!$C:$S,17,FALSE)="","",VLOOKUP(F1169,料單!$C:$S,17,FALSE))</f>
        <v/>
      </c>
      <c r="U1169" s="174" t="str">
        <f ca="1">_xlfn.IFNA(VLOOKUP(VLOOKUP(F1169,料單!C:T,18,FALSE),資料庫!AM:AN,2,FALSE),"A")</f>
        <v>A</v>
      </c>
      <c r="V1169" s="174" t="str">
        <f ca="1">IF(VLOOKUP(F1169,料單!C:U,19,FALSE)="","",VLOOKUP(F1169,料單!C:U,19,FALSE))</f>
        <v/>
      </c>
      <c r="W1169" s="361" t="str">
        <f t="shared" ca="1" si="91"/>
        <v/>
      </c>
      <c r="X1169" s="361" t="str">
        <f t="shared" ca="1" si="92"/>
        <v/>
      </c>
      <c r="Y1169" s="361" t="str">
        <f t="shared" ca="1" si="93"/>
        <v/>
      </c>
      <c r="Z1169" s="361" t="str">
        <f t="shared" ca="1" si="94"/>
        <v/>
      </c>
      <c r="AA1169" s="483">
        <f>料單!$K$3</f>
        <v>0</v>
      </c>
      <c r="AB1169" s="483" t="str">
        <f>料單!$L$3</f>
        <v>拉、KD</v>
      </c>
    </row>
    <row r="1170" spans="1:28" x14ac:dyDescent="0.25">
      <c r="A1170" s="174">
        <f t="shared" si="90"/>
        <v>1169</v>
      </c>
      <c r="B1170" s="174" t="str">
        <f ca="1">料單!$C$1</f>
        <v>2026101401</v>
      </c>
      <c r="C1170" s="174">
        <f>料單!$C$2</f>
        <v>0</v>
      </c>
      <c r="D1170" s="6">
        <f>板材才數分析.!B1170</f>
        <v>39</v>
      </c>
      <c r="E1170" s="6">
        <f>板材才數分析.!C1170</f>
        <v>0</v>
      </c>
      <c r="F1170" s="6">
        <f>板材才數分析.!D1170</f>
        <v>39029</v>
      </c>
      <c r="G1170" s="6">
        <f ca="1">板材才數分析.!E1170</f>
        <v>0</v>
      </c>
      <c r="H1170" s="6">
        <f ca="1">板材才數分析.!F1170</f>
        <v>0</v>
      </c>
      <c r="I1170" s="6" t="str">
        <f ca="1">板材才數分析.!G1170</f>
        <v/>
      </c>
      <c r="J1170" s="6">
        <f ca="1">板材才數分析.!H1170</f>
        <v>0</v>
      </c>
      <c r="K1170" s="6" t="str">
        <f ca="1">板材才數分析.!I1170</f>
        <v/>
      </c>
      <c r="L1170" s="6">
        <f ca="1">板材才數分析.!J1170</f>
        <v>0</v>
      </c>
      <c r="M1170" s="6">
        <f ca="1">板材才數分析.!K1170</f>
        <v>0</v>
      </c>
      <c r="N1170" s="6" t="str">
        <f ca="1">板材才數分析.!L1170</f>
        <v/>
      </c>
      <c r="O1170" s="6">
        <f ca="1">板材才數分析.!M1170</f>
        <v>0</v>
      </c>
      <c r="P1170" t="e">
        <f>表格15[[#This Row],[封邊色號]]</f>
        <v>#VALUE!</v>
      </c>
      <c r="Q1170" s="174" t="str">
        <f ca="1">IF(VLOOKUP(F1170,料單!$C:$P,14,FALSE)="","",VLOOKUP(F1170,料單!$C:$P,14,FALSE))</f>
        <v/>
      </c>
      <c r="R1170" s="174" t="str">
        <f ca="1">IF(VLOOKUP(F1170,料單!$C:$Q,15,FALSE)="","",VLOOKUP(F1170,料單!$C:$Q,15,FALSE))</f>
        <v/>
      </c>
      <c r="S1170" s="174" t="str">
        <f ca="1">IF(VLOOKUP(F1170,料單!$C:$R,16,FALSE)="","",VLOOKUP(F1170,料單!$C:$R,16,FALSE))</f>
        <v/>
      </c>
      <c r="T1170" s="174" t="str">
        <f ca="1">IF(VLOOKUP(F1170,料單!$C:$S,17,FALSE)="","",VLOOKUP(F1170,料單!$C:$S,17,FALSE))</f>
        <v/>
      </c>
      <c r="U1170" s="174" t="str">
        <f ca="1">_xlfn.IFNA(VLOOKUP(VLOOKUP(F1170,料單!C:T,18,FALSE),資料庫!AM:AN,2,FALSE),"A")</f>
        <v>A</v>
      </c>
      <c r="V1170" s="174" t="str">
        <f ca="1">IF(VLOOKUP(F1170,料單!C:U,19,FALSE)="","",VLOOKUP(F1170,料單!C:U,19,FALSE))</f>
        <v/>
      </c>
      <c r="W1170" s="361" t="str">
        <f t="shared" ca="1" si="91"/>
        <v/>
      </c>
      <c r="X1170" s="361" t="str">
        <f t="shared" ca="1" si="92"/>
        <v/>
      </c>
      <c r="Y1170" s="361" t="str">
        <f t="shared" ca="1" si="93"/>
        <v/>
      </c>
      <c r="Z1170" s="361" t="str">
        <f t="shared" ca="1" si="94"/>
        <v/>
      </c>
      <c r="AA1170" s="483">
        <f>料單!$K$3</f>
        <v>0</v>
      </c>
      <c r="AB1170" s="483" t="str">
        <f>料單!$L$3</f>
        <v>拉、KD</v>
      </c>
    </row>
    <row r="1171" spans="1:28" s="242" customFormat="1" x14ac:dyDescent="0.25">
      <c r="A1171" s="174">
        <f t="shared" si="90"/>
        <v>1170</v>
      </c>
      <c r="B1171" s="241" t="str">
        <f ca="1">料單!$C$1</f>
        <v>2026101401</v>
      </c>
      <c r="C1171" s="241">
        <f>料單!$C$2</f>
        <v>0</v>
      </c>
      <c r="D1171" s="245">
        <f>板材才數分析.!B1171</f>
        <v>39</v>
      </c>
      <c r="E1171" s="245">
        <f>板材才數分析.!C1171</f>
        <v>0</v>
      </c>
      <c r="F1171" s="245">
        <f>板材才數分析.!D1171</f>
        <v>39030</v>
      </c>
      <c r="G1171" s="245">
        <f ca="1">板材才數分析.!E1171</f>
        <v>0</v>
      </c>
      <c r="H1171" s="245">
        <f ca="1">板材才數分析.!F1171</f>
        <v>0</v>
      </c>
      <c r="I1171" s="245" t="str">
        <f ca="1">板材才數分析.!G1171</f>
        <v/>
      </c>
      <c r="J1171" s="245">
        <f ca="1">板材才數分析.!H1171</f>
        <v>0</v>
      </c>
      <c r="K1171" s="245" t="str">
        <f ca="1">板材才數分析.!I1171</f>
        <v/>
      </c>
      <c r="L1171" s="245">
        <f ca="1">板材才數分析.!J1171</f>
        <v>0</v>
      </c>
      <c r="M1171" s="245">
        <f ca="1">板材才數分析.!K1171</f>
        <v>0</v>
      </c>
      <c r="N1171" s="245" t="str">
        <f ca="1">板材才數分析.!L1171</f>
        <v/>
      </c>
      <c r="O1171" s="245">
        <f ca="1">板材才數分析.!M1171</f>
        <v>0</v>
      </c>
      <c r="P1171" t="e">
        <f>表格15[[#This Row],[封邊色號]]</f>
        <v>#VALUE!</v>
      </c>
      <c r="Q1171" s="174" t="str">
        <f ca="1">IF(VLOOKUP(F1171,料單!$C:$P,14,FALSE)="","",VLOOKUP(F1171,料單!$C:$P,14,FALSE))</f>
        <v/>
      </c>
      <c r="R1171" s="174" t="str">
        <f ca="1">IF(VLOOKUP(F1171,料單!$C:$Q,15,FALSE)="","",VLOOKUP(F1171,料單!$C:$Q,15,FALSE))</f>
        <v/>
      </c>
      <c r="S1171" s="174" t="str">
        <f ca="1">IF(VLOOKUP(F1171,料單!$C:$R,16,FALSE)="","",VLOOKUP(F1171,料單!$C:$R,16,FALSE))</f>
        <v/>
      </c>
      <c r="T1171" s="174" t="str">
        <f ca="1">IF(VLOOKUP(F1171,料單!$C:$S,17,FALSE)="","",VLOOKUP(F1171,料單!$C:$S,17,FALSE))</f>
        <v/>
      </c>
      <c r="U1171" s="174" t="str">
        <f ca="1">_xlfn.IFNA(VLOOKUP(VLOOKUP(F1171,料單!C:T,18,FALSE),資料庫!AM:AN,2,FALSE),"A")</f>
        <v>A</v>
      </c>
      <c r="V1171" s="174" t="str">
        <f ca="1">IF(VLOOKUP(F1171,料單!C:U,19,FALSE)="","",VLOOKUP(F1171,料單!C:U,19,FALSE))</f>
        <v/>
      </c>
      <c r="W1171" s="375" t="str">
        <f t="shared" ca="1" si="91"/>
        <v/>
      </c>
      <c r="X1171" s="361" t="str">
        <f t="shared" ca="1" si="92"/>
        <v/>
      </c>
      <c r="Y1171" s="375" t="str">
        <f t="shared" ca="1" si="93"/>
        <v/>
      </c>
      <c r="Z1171" s="375" t="str">
        <f t="shared" ca="1" si="94"/>
        <v/>
      </c>
      <c r="AA1171" s="483">
        <f>料單!$K$3</f>
        <v>0</v>
      </c>
      <c r="AB1171" s="483" t="str">
        <f>料單!$L$3</f>
        <v>拉、KD</v>
      </c>
    </row>
    <row r="1172" spans="1:28" x14ac:dyDescent="0.25">
      <c r="A1172" s="174">
        <f t="shared" si="90"/>
        <v>1171</v>
      </c>
      <c r="B1172" s="174" t="str">
        <f ca="1">料單!$C$1</f>
        <v>2026101401</v>
      </c>
      <c r="C1172" s="174">
        <f>料單!$C$2</f>
        <v>0</v>
      </c>
      <c r="D1172" s="6">
        <f>板材才數分析.!B1172</f>
        <v>40</v>
      </c>
      <c r="E1172" s="6">
        <f>板材才數分析.!C1172</f>
        <v>0</v>
      </c>
      <c r="F1172" s="6">
        <f>板材才數分析.!D1172</f>
        <v>40001</v>
      </c>
      <c r="G1172" s="6" t="str">
        <f ca="1">板材才數分析.!E1172</f>
        <v>頂板</v>
      </c>
      <c r="H1172" s="6">
        <f ca="1">板材才數分析.!F1172</f>
        <v>0</v>
      </c>
      <c r="I1172" s="6" t="str">
        <f ca="1">板材才數分析.!G1172</f>
        <v>AA</v>
      </c>
      <c r="J1172" s="6">
        <f ca="1">板材才數分析.!H1172</f>
        <v>0</v>
      </c>
      <c r="K1172" s="6" t="str">
        <f ca="1">板材才數分析.!I1172</f>
        <v/>
      </c>
      <c r="L1172" s="6">
        <f ca="1">板材才數分析.!J1172</f>
        <v>0</v>
      </c>
      <c r="M1172" s="6">
        <f ca="1">板材才數分析.!K1172</f>
        <v>0</v>
      </c>
      <c r="N1172" s="6" t="str">
        <f ca="1">板材才數分析.!L1172</f>
        <v/>
      </c>
      <c r="O1172" s="6">
        <f ca="1">板材才數分析.!M1172</f>
        <v>0</v>
      </c>
      <c r="P1172" t="e">
        <f>表格15[[#This Row],[封邊色號]]</f>
        <v>#VALUE!</v>
      </c>
      <c r="Q1172" s="174" t="str">
        <f ca="1">IF(VLOOKUP(F1172,料單!$C:$P,14,FALSE)="","",VLOOKUP(F1172,料單!$C:$P,14,FALSE))</f>
        <v>背板溝</v>
      </c>
      <c r="R1172" s="174" t="str">
        <f ca="1">IF(VLOOKUP(F1172,料單!$C:$Q,15,FALSE)="","",VLOOKUP(F1172,料單!$C:$Q,15,FALSE))</f>
        <v>側</v>
      </c>
      <c r="S1172" s="174" t="str">
        <f ca="1">IF(VLOOKUP(F1172,料單!$C:$R,16,FALSE)="","",VLOOKUP(F1172,料單!$C:$R,16,FALSE))</f>
        <v/>
      </c>
      <c r="T1172" s="174" t="str">
        <f ca="1">IF(VLOOKUP(F1172,料單!$C:$S,17,FALSE)="","",VLOOKUP(F1172,料單!$C:$S,17,FALSE))</f>
        <v/>
      </c>
      <c r="U1172" s="174" t="str">
        <f ca="1">_xlfn.IFNA(VLOOKUP(VLOOKUP(F1172,料單!C:T,18,FALSE),資料庫!AM:AN,2,FALSE),"A")</f>
        <v>A</v>
      </c>
      <c r="V1172" s="174">
        <f ca="1">IF(VLOOKUP(F1172,料單!C:U,19,FALSE)="","",VLOOKUP(F1172,料單!C:U,19,FALSE))</f>
        <v>1</v>
      </c>
      <c r="W1172" s="361" t="str">
        <f t="shared" ca="1" si="91"/>
        <v>A</v>
      </c>
      <c r="X1172" s="361" t="str">
        <f t="shared" ca="1" si="92"/>
        <v>A</v>
      </c>
      <c r="Y1172" s="361" t="str">
        <f t="shared" ca="1" si="93"/>
        <v/>
      </c>
      <c r="Z1172" s="361" t="str">
        <f t="shared" ca="1" si="94"/>
        <v/>
      </c>
      <c r="AA1172" s="483">
        <f>料單!$K$3</f>
        <v>0</v>
      </c>
      <c r="AB1172" s="483" t="str">
        <f>料單!$L$3</f>
        <v>拉、KD</v>
      </c>
    </row>
    <row r="1173" spans="1:28" x14ac:dyDescent="0.25">
      <c r="A1173" s="174">
        <f t="shared" si="90"/>
        <v>1172</v>
      </c>
      <c r="B1173" s="174" t="str">
        <f ca="1">料單!$C$1</f>
        <v>2026101401</v>
      </c>
      <c r="C1173" s="174">
        <f>料單!$C$2</f>
        <v>0</v>
      </c>
      <c r="D1173" s="6">
        <f>板材才數分析.!B1173</f>
        <v>40</v>
      </c>
      <c r="E1173" s="6">
        <f>板材才數分析.!C1173</f>
        <v>0</v>
      </c>
      <c r="F1173" s="6">
        <f>板材才數分析.!D1173</f>
        <v>40002</v>
      </c>
      <c r="G1173" s="6" t="str">
        <f ca="1">板材才數分析.!E1173</f>
        <v>底板</v>
      </c>
      <c r="H1173" s="6">
        <f ca="1">板材才數分析.!F1173</f>
        <v>0</v>
      </c>
      <c r="I1173" s="6" t="str">
        <f ca="1">板材才數分析.!G1173</f>
        <v>AA</v>
      </c>
      <c r="J1173" s="6">
        <f ca="1">板材才數分析.!H1173</f>
        <v>0</v>
      </c>
      <c r="K1173" s="6" t="str">
        <f ca="1">板材才數分析.!I1173</f>
        <v/>
      </c>
      <c r="L1173" s="6">
        <f ca="1">板材才數分析.!J1173</f>
        <v>0</v>
      </c>
      <c r="M1173" s="6">
        <f ca="1">板材才數分析.!K1173</f>
        <v>0</v>
      </c>
      <c r="N1173" s="6" t="str">
        <f ca="1">板材才數分析.!L1173</f>
        <v/>
      </c>
      <c r="O1173" s="6">
        <f ca="1">板材才數分析.!M1173</f>
        <v>0</v>
      </c>
      <c r="P1173" t="e">
        <f>表格15[[#This Row],[封邊色號]]</f>
        <v>#VALUE!</v>
      </c>
      <c r="Q1173" s="174" t="str">
        <f ca="1">IF(VLOOKUP(F1173,料單!$C:$P,14,FALSE)="","",VLOOKUP(F1173,料單!$C:$P,14,FALSE))</f>
        <v>背板溝</v>
      </c>
      <c r="R1173" s="174" t="str">
        <f ca="1">IF(VLOOKUP(F1173,料單!$C:$Q,15,FALSE)="","",VLOOKUP(F1173,料單!$C:$Q,15,FALSE))</f>
        <v>側</v>
      </c>
      <c r="S1173" s="174" t="str">
        <f ca="1">IF(VLOOKUP(F1173,料單!$C:$R,16,FALSE)="","",VLOOKUP(F1173,料單!$C:$R,16,FALSE))</f>
        <v/>
      </c>
      <c r="T1173" s="174" t="str">
        <f ca="1">IF(VLOOKUP(F1173,料單!$C:$S,17,FALSE)="","",VLOOKUP(F1173,料單!$C:$S,17,FALSE))</f>
        <v/>
      </c>
      <c r="U1173" s="174" t="str">
        <f ca="1">_xlfn.IFNA(VLOOKUP(VLOOKUP(F1173,料單!C:T,18,FALSE),資料庫!AM:AN,2,FALSE),"A")</f>
        <v>A</v>
      </c>
      <c r="V1173" s="174">
        <f ca="1">IF(VLOOKUP(F1173,料單!C:U,19,FALSE)="","",VLOOKUP(F1173,料單!C:U,19,FALSE))</f>
        <v>1</v>
      </c>
      <c r="W1173" s="361" t="str">
        <f t="shared" ca="1" si="91"/>
        <v>A</v>
      </c>
      <c r="X1173" s="361" t="str">
        <f t="shared" ca="1" si="92"/>
        <v>A</v>
      </c>
      <c r="Y1173" s="361" t="str">
        <f t="shared" ca="1" si="93"/>
        <v/>
      </c>
      <c r="Z1173" s="361" t="str">
        <f t="shared" ca="1" si="94"/>
        <v/>
      </c>
      <c r="AA1173" s="483">
        <f>料單!$K$3</f>
        <v>0</v>
      </c>
      <c r="AB1173" s="483" t="str">
        <f>料單!$L$3</f>
        <v>拉、KD</v>
      </c>
    </row>
    <row r="1174" spans="1:28" x14ac:dyDescent="0.25">
      <c r="A1174" s="174">
        <f t="shared" si="90"/>
        <v>1173</v>
      </c>
      <c r="B1174" s="174" t="str">
        <f ca="1">料單!$C$1</f>
        <v>2026101401</v>
      </c>
      <c r="C1174" s="174">
        <f>料單!$C$2</f>
        <v>0</v>
      </c>
      <c r="D1174" s="6">
        <f>板材才數分析.!B1174</f>
        <v>40</v>
      </c>
      <c r="E1174" s="6">
        <f>板材才數分析.!C1174</f>
        <v>0</v>
      </c>
      <c r="F1174" s="6">
        <f>板材才數分析.!D1174</f>
        <v>40003</v>
      </c>
      <c r="G1174" s="6" t="str">
        <f ca="1">板材才數分析.!E1174</f>
        <v>左側板</v>
      </c>
      <c r="H1174" s="6">
        <f ca="1">板材才數分析.!F1174</f>
        <v>0</v>
      </c>
      <c r="I1174" s="6" t="str">
        <f ca="1">板材才數分析.!G1174</f>
        <v>AA</v>
      </c>
      <c r="J1174" s="6">
        <f ca="1">板材才數分析.!H1174</f>
        <v>0</v>
      </c>
      <c r="K1174" s="6" t="str">
        <f ca="1">板材才數分析.!I1174</f>
        <v>AA</v>
      </c>
      <c r="L1174" s="6">
        <f ca="1">板材才數分析.!J1174</f>
        <v>0</v>
      </c>
      <c r="M1174" s="6">
        <f ca="1">板材才數分析.!K1174</f>
        <v>0</v>
      </c>
      <c r="N1174" s="6" t="str">
        <f ca="1">板材才數分析.!L1174</f>
        <v/>
      </c>
      <c r="O1174" s="6">
        <f ca="1">板材才數分析.!M1174</f>
        <v>0</v>
      </c>
      <c r="P1174" t="e">
        <f>表格15[[#This Row],[封邊色號]]</f>
        <v>#VALUE!</v>
      </c>
      <c r="Q1174" s="174" t="str">
        <f ca="1">IF(VLOOKUP(F1174,料單!$C:$P,14,FALSE)="","",VLOOKUP(F1174,料單!$C:$P,14,FALSE))</f>
        <v>背板溝</v>
      </c>
      <c r="R1174" s="174" t="str">
        <f ca="1">IF(VLOOKUP(F1174,料單!$C:$Q,15,FALSE)="","",VLOOKUP(F1174,料單!$C:$Q,15,FALSE))</f>
        <v>面</v>
      </c>
      <c r="S1174" s="174" t="str">
        <f ca="1">IF(VLOOKUP(F1174,料單!$C:$R,16,FALSE)="","",VLOOKUP(F1174,料單!$C:$R,16,FALSE))</f>
        <v>排</v>
      </c>
      <c r="T1174" s="174" t="str">
        <f ca="1">IF(VLOOKUP(F1174,料單!$C:$S,17,FALSE)="","",VLOOKUP(F1174,料單!$C:$S,17,FALSE))</f>
        <v/>
      </c>
      <c r="U1174" s="174" t="str">
        <f ca="1">_xlfn.IFNA(VLOOKUP(VLOOKUP(F1174,料單!C:T,18,FALSE),資料庫!AM:AN,2,FALSE),"A")</f>
        <v>A</v>
      </c>
      <c r="V1174" s="174">
        <f ca="1">IF(VLOOKUP(F1174,料單!C:U,19,FALSE)="","",VLOOKUP(F1174,料單!C:U,19,FALSE))</f>
        <v>1</v>
      </c>
      <c r="W1174" s="361" t="str">
        <f t="shared" ca="1" si="91"/>
        <v>A</v>
      </c>
      <c r="X1174" s="361" t="str">
        <f t="shared" ca="1" si="92"/>
        <v>A</v>
      </c>
      <c r="Y1174" s="361" t="str">
        <f t="shared" ca="1" si="93"/>
        <v>A</v>
      </c>
      <c r="Z1174" s="361" t="str">
        <f t="shared" ca="1" si="94"/>
        <v>A</v>
      </c>
      <c r="AA1174" s="483">
        <f>料單!$K$3</f>
        <v>0</v>
      </c>
      <c r="AB1174" s="483" t="str">
        <f>料單!$L$3</f>
        <v>拉、KD</v>
      </c>
    </row>
    <row r="1175" spans="1:28" x14ac:dyDescent="0.25">
      <c r="A1175" s="174">
        <f t="shared" si="90"/>
        <v>1174</v>
      </c>
      <c r="B1175" s="174" t="str">
        <f ca="1">料單!$C$1</f>
        <v>2026101401</v>
      </c>
      <c r="C1175" s="174">
        <f>料單!$C$2</f>
        <v>0</v>
      </c>
      <c r="D1175" s="6">
        <f>板材才數分析.!B1175</f>
        <v>40</v>
      </c>
      <c r="E1175" s="6">
        <f>板材才數分析.!C1175</f>
        <v>0</v>
      </c>
      <c r="F1175" s="6">
        <f>板材才數分析.!D1175</f>
        <v>40004</v>
      </c>
      <c r="G1175" s="6" t="str">
        <f ca="1">板材才數分析.!E1175</f>
        <v>右側板</v>
      </c>
      <c r="H1175" s="6">
        <f ca="1">板材才數分析.!F1175</f>
        <v>0</v>
      </c>
      <c r="I1175" s="6" t="str">
        <f ca="1">板材才數分析.!G1175</f>
        <v>AA</v>
      </c>
      <c r="J1175" s="6">
        <f ca="1">板材才數分析.!H1175</f>
        <v>0</v>
      </c>
      <c r="K1175" s="6" t="str">
        <f ca="1">板材才數分析.!I1175</f>
        <v>AA</v>
      </c>
      <c r="L1175" s="6">
        <f ca="1">板材才數分析.!J1175</f>
        <v>0</v>
      </c>
      <c r="M1175" s="6">
        <f ca="1">板材才數分析.!K1175</f>
        <v>0</v>
      </c>
      <c r="N1175" s="6" t="str">
        <f ca="1">板材才數分析.!L1175</f>
        <v/>
      </c>
      <c r="O1175" s="6">
        <f ca="1">板材才數分析.!M1175</f>
        <v>0</v>
      </c>
      <c r="P1175" t="e">
        <f>表格15[[#This Row],[封邊色號]]</f>
        <v>#VALUE!</v>
      </c>
      <c r="Q1175" s="174" t="str">
        <f ca="1">IF(VLOOKUP(F1175,料單!$C:$P,14,FALSE)="","",VLOOKUP(F1175,料單!$C:$P,14,FALSE))</f>
        <v>背板溝</v>
      </c>
      <c r="R1175" s="174" t="str">
        <f ca="1">IF(VLOOKUP(F1175,料單!$C:$Q,15,FALSE)="","",VLOOKUP(F1175,料單!$C:$Q,15,FALSE))</f>
        <v>面</v>
      </c>
      <c r="S1175" s="174" t="str">
        <f ca="1">IF(VLOOKUP(F1175,料單!$C:$R,16,FALSE)="","",VLOOKUP(F1175,料單!$C:$R,16,FALSE))</f>
        <v>排</v>
      </c>
      <c r="T1175" s="174" t="str">
        <f ca="1">IF(VLOOKUP(F1175,料單!$C:$S,17,FALSE)="","",VLOOKUP(F1175,料單!$C:$S,17,FALSE))</f>
        <v/>
      </c>
      <c r="U1175" s="174" t="str">
        <f ca="1">_xlfn.IFNA(VLOOKUP(VLOOKUP(F1175,料單!C:T,18,FALSE),資料庫!AM:AN,2,FALSE),"A")</f>
        <v>A</v>
      </c>
      <c r="V1175" s="174">
        <f ca="1">IF(VLOOKUP(F1175,料單!C:U,19,FALSE)="","",VLOOKUP(F1175,料單!C:U,19,FALSE))</f>
        <v>1</v>
      </c>
      <c r="W1175" s="361" t="str">
        <f t="shared" ca="1" si="91"/>
        <v>A</v>
      </c>
      <c r="X1175" s="361" t="str">
        <f t="shared" ca="1" si="92"/>
        <v>A</v>
      </c>
      <c r="Y1175" s="361" t="str">
        <f t="shared" ca="1" si="93"/>
        <v>A</v>
      </c>
      <c r="Z1175" s="361" t="str">
        <f t="shared" ca="1" si="94"/>
        <v>A</v>
      </c>
      <c r="AA1175" s="483">
        <f>料單!$K$3</f>
        <v>0</v>
      </c>
      <c r="AB1175" s="483" t="str">
        <f>料單!$L$3</f>
        <v>拉、KD</v>
      </c>
    </row>
    <row r="1176" spans="1:28" x14ac:dyDescent="0.25">
      <c r="A1176" s="174">
        <f t="shared" si="90"/>
        <v>1175</v>
      </c>
      <c r="B1176" s="174" t="str">
        <f ca="1">料單!$C$1</f>
        <v>2026101401</v>
      </c>
      <c r="C1176" s="174">
        <f>料單!$C$2</f>
        <v>0</v>
      </c>
      <c r="D1176" s="6">
        <f>板材才數分析.!B1176</f>
        <v>40</v>
      </c>
      <c r="E1176" s="6">
        <f>板材才數分析.!C1176</f>
        <v>0</v>
      </c>
      <c r="F1176" s="6">
        <f>板材才數分析.!D1176</f>
        <v>40005</v>
      </c>
      <c r="G1176" s="6" t="str">
        <f ca="1">板材才數分析.!E1176</f>
        <v>背板</v>
      </c>
      <c r="H1176" s="6">
        <f ca="1">板材才數分析.!F1176</f>
        <v>0</v>
      </c>
      <c r="I1176" s="6" t="str">
        <f ca="1">板材才數分析.!G1176</f>
        <v/>
      </c>
      <c r="J1176" s="6">
        <f ca="1">板材才數分析.!H1176</f>
        <v>0</v>
      </c>
      <c r="K1176" s="6" t="str">
        <f ca="1">板材才數分析.!I1176</f>
        <v/>
      </c>
      <c r="L1176" s="6">
        <f ca="1">板材才數分析.!J1176</f>
        <v>0</v>
      </c>
      <c r="M1176" s="6">
        <f ca="1">板材才數分析.!K1176</f>
        <v>0</v>
      </c>
      <c r="N1176" s="6" t="str">
        <f ca="1">板材才數分析.!L1176</f>
        <v/>
      </c>
      <c r="O1176" s="6">
        <f ca="1">板材才數分析.!M1176</f>
        <v>0</v>
      </c>
      <c r="P1176" t="e">
        <f>表格15[[#This Row],[封邊色號]]</f>
        <v>#VALUE!</v>
      </c>
      <c r="Q1176" s="174" t="str">
        <f ca="1">IF(VLOOKUP(F1176,料單!$C:$P,14,FALSE)="","",VLOOKUP(F1176,料單!$C:$P,14,FALSE))</f>
        <v/>
      </c>
      <c r="R1176" s="174" t="str">
        <f ca="1">IF(VLOOKUP(F1176,料單!$C:$Q,15,FALSE)="","",VLOOKUP(F1176,料單!$C:$Q,15,FALSE))</f>
        <v/>
      </c>
      <c r="S1176" s="174" t="str">
        <f ca="1">IF(VLOOKUP(F1176,料單!$C:$R,16,FALSE)="","",VLOOKUP(F1176,料單!$C:$R,16,FALSE))</f>
        <v/>
      </c>
      <c r="T1176" s="174" t="str">
        <f ca="1">IF(VLOOKUP(F1176,料單!$C:$S,17,FALSE)="","",VLOOKUP(F1176,料單!$C:$S,17,FALSE))</f>
        <v/>
      </c>
      <c r="U1176" s="174" t="str">
        <f ca="1">_xlfn.IFNA(VLOOKUP(VLOOKUP(F1176,料單!C:T,18,FALSE),資料庫!AM:AN,2,FALSE),"A")</f>
        <v>A</v>
      </c>
      <c r="V1176" s="174">
        <f ca="1">IF(VLOOKUP(F1176,料單!C:U,19,FALSE)="","",VLOOKUP(F1176,料單!C:U,19,FALSE))</f>
        <v>1</v>
      </c>
      <c r="W1176" s="361" t="str">
        <f t="shared" ca="1" si="91"/>
        <v/>
      </c>
      <c r="X1176" s="361" t="str">
        <f t="shared" ca="1" si="92"/>
        <v/>
      </c>
      <c r="Y1176" s="361" t="str">
        <f t="shared" ca="1" si="93"/>
        <v/>
      </c>
      <c r="Z1176" s="361" t="str">
        <f t="shared" ca="1" si="94"/>
        <v/>
      </c>
      <c r="AA1176" s="483">
        <f>料單!$K$3</f>
        <v>0</v>
      </c>
      <c r="AB1176" s="483" t="str">
        <f>料單!$L$3</f>
        <v>拉、KD</v>
      </c>
    </row>
    <row r="1177" spans="1:28" x14ac:dyDescent="0.25">
      <c r="A1177" s="174">
        <f t="shared" si="90"/>
        <v>1176</v>
      </c>
      <c r="B1177" s="174" t="str">
        <f ca="1">料單!$C$1</f>
        <v>2026101401</v>
      </c>
      <c r="C1177" s="174">
        <f>料單!$C$2</f>
        <v>0</v>
      </c>
      <c r="D1177" s="6">
        <f>板材才數分析.!B1177</f>
        <v>40</v>
      </c>
      <c r="E1177" s="6">
        <f>板材才數分析.!C1177</f>
        <v>0</v>
      </c>
      <c r="F1177" s="6">
        <f>板材才數分析.!D1177</f>
        <v>40006</v>
      </c>
      <c r="G1177" s="6" t="str">
        <f ca="1">板材才數分析.!E1177</f>
        <v>背拉桿</v>
      </c>
      <c r="H1177" s="6">
        <f ca="1">板材才數分析.!F1177</f>
        <v>0</v>
      </c>
      <c r="I1177" s="6" t="str">
        <f ca="1">板材才數分析.!G1177</f>
        <v>AA</v>
      </c>
      <c r="J1177" s="6">
        <f ca="1">板材才數分析.!H1177</f>
        <v>0</v>
      </c>
      <c r="K1177" s="6" t="str">
        <f ca="1">板材才數分析.!I1177</f>
        <v/>
      </c>
      <c r="L1177" s="6">
        <f ca="1">板材才數分析.!J1177</f>
        <v>0</v>
      </c>
      <c r="M1177" s="6">
        <f ca="1">板材才數分析.!K1177</f>
        <v>0</v>
      </c>
      <c r="N1177" s="6" t="str">
        <f ca="1">板材才數分析.!L1177</f>
        <v/>
      </c>
      <c r="O1177" s="6">
        <f ca="1">板材才數分析.!M1177</f>
        <v>0</v>
      </c>
      <c r="P1177" t="e">
        <f>表格15[[#This Row],[封邊色號]]</f>
        <v>#VALUE!</v>
      </c>
      <c r="Q1177" s="174" t="str">
        <f ca="1">IF(VLOOKUP(F1177,料單!$C:$P,14,FALSE)="","",VLOOKUP(F1177,料單!$C:$P,14,FALSE))</f>
        <v/>
      </c>
      <c r="R1177" s="174" t="str">
        <f ca="1">IF(VLOOKUP(F1177,料單!$C:$Q,15,FALSE)="","",VLOOKUP(F1177,料單!$C:$Q,15,FALSE))</f>
        <v>側</v>
      </c>
      <c r="S1177" s="174" t="str">
        <f ca="1">IF(VLOOKUP(F1177,料單!$C:$R,16,FALSE)="","",VLOOKUP(F1177,料單!$C:$R,16,FALSE))</f>
        <v/>
      </c>
      <c r="T1177" s="174" t="str">
        <f ca="1">IF(VLOOKUP(F1177,料單!$C:$S,17,FALSE)="","",VLOOKUP(F1177,料單!$C:$S,17,FALSE))</f>
        <v/>
      </c>
      <c r="U1177" s="174" t="str">
        <f ca="1">_xlfn.IFNA(VLOOKUP(VLOOKUP(F1177,料單!C:T,18,FALSE),資料庫!AM:AN,2,FALSE),"A")</f>
        <v>A</v>
      </c>
      <c r="V1177" s="174">
        <f ca="1">IF(VLOOKUP(F1177,料單!C:U,19,FALSE)="","",VLOOKUP(F1177,料單!C:U,19,FALSE))</f>
        <v>1</v>
      </c>
      <c r="W1177" s="361" t="str">
        <f t="shared" ca="1" si="91"/>
        <v>A</v>
      </c>
      <c r="X1177" s="361" t="str">
        <f t="shared" ca="1" si="92"/>
        <v>A</v>
      </c>
      <c r="Y1177" s="361" t="str">
        <f t="shared" ca="1" si="93"/>
        <v/>
      </c>
      <c r="Z1177" s="361" t="str">
        <f t="shared" ca="1" si="94"/>
        <v/>
      </c>
      <c r="AA1177" s="483">
        <f>料單!$K$3</f>
        <v>0</v>
      </c>
      <c r="AB1177" s="483" t="str">
        <f>料單!$L$3</f>
        <v>拉、KD</v>
      </c>
    </row>
    <row r="1178" spans="1:28" x14ac:dyDescent="0.25">
      <c r="A1178" s="174">
        <f t="shared" si="90"/>
        <v>1177</v>
      </c>
      <c r="B1178" s="174" t="str">
        <f ca="1">料單!$C$1</f>
        <v>2026101401</v>
      </c>
      <c r="C1178" s="174">
        <f>料單!$C$2</f>
        <v>0</v>
      </c>
      <c r="D1178" s="6">
        <f>板材才數分析.!B1178</f>
        <v>40</v>
      </c>
      <c r="E1178" s="6">
        <f>板材才數分析.!C1178</f>
        <v>0</v>
      </c>
      <c r="F1178" s="6">
        <f>板材才數分析.!D1178</f>
        <v>40007</v>
      </c>
      <c r="G1178" s="6">
        <f ca="1">板材才數分析.!E1178</f>
        <v>0</v>
      </c>
      <c r="H1178" s="6">
        <f ca="1">板材才數分析.!F1178</f>
        <v>0</v>
      </c>
      <c r="I1178" s="6" t="str">
        <f ca="1">板材才數分析.!G1178</f>
        <v/>
      </c>
      <c r="J1178" s="6">
        <f ca="1">板材才數分析.!H1178</f>
        <v>0</v>
      </c>
      <c r="K1178" s="6" t="str">
        <f ca="1">板材才數分析.!I1178</f>
        <v/>
      </c>
      <c r="L1178" s="6">
        <f ca="1">板材才數分析.!J1178</f>
        <v>0</v>
      </c>
      <c r="M1178" s="6">
        <f ca="1">板材才數分析.!K1178</f>
        <v>0</v>
      </c>
      <c r="N1178" s="6" t="str">
        <f ca="1">板材才數分析.!L1178</f>
        <v/>
      </c>
      <c r="O1178" s="6">
        <f ca="1">板材才數分析.!M1178</f>
        <v>0</v>
      </c>
      <c r="P1178" t="e">
        <f>表格15[[#This Row],[封邊色號]]</f>
        <v>#VALUE!</v>
      </c>
      <c r="Q1178" s="174" t="str">
        <f ca="1">IF(VLOOKUP(F1178,料單!$C:$P,14,FALSE)="","",VLOOKUP(F1178,料單!$C:$P,14,FALSE))</f>
        <v/>
      </c>
      <c r="R1178" s="174" t="str">
        <f ca="1">IF(VLOOKUP(F1178,料單!$C:$Q,15,FALSE)="","",VLOOKUP(F1178,料單!$C:$Q,15,FALSE))</f>
        <v/>
      </c>
      <c r="S1178" s="174" t="str">
        <f ca="1">IF(VLOOKUP(F1178,料單!$C:$R,16,FALSE)="","",VLOOKUP(F1178,料單!$C:$R,16,FALSE))</f>
        <v/>
      </c>
      <c r="T1178" s="174" t="str">
        <f ca="1">IF(VLOOKUP(F1178,料單!$C:$S,17,FALSE)="","",VLOOKUP(F1178,料單!$C:$S,17,FALSE))</f>
        <v/>
      </c>
      <c r="U1178" s="174" t="str">
        <f ca="1">_xlfn.IFNA(VLOOKUP(VLOOKUP(F1178,料單!C:T,18,FALSE),資料庫!AM:AN,2,FALSE),"A")</f>
        <v>A</v>
      </c>
      <c r="V1178" s="174" t="str">
        <f ca="1">IF(VLOOKUP(F1178,料單!C:U,19,FALSE)="","",VLOOKUP(F1178,料單!C:U,19,FALSE))</f>
        <v/>
      </c>
      <c r="W1178" s="361" t="str">
        <f t="shared" ca="1" si="91"/>
        <v/>
      </c>
      <c r="X1178" s="361" t="str">
        <f t="shared" ca="1" si="92"/>
        <v/>
      </c>
      <c r="Y1178" s="361" t="str">
        <f t="shared" ca="1" si="93"/>
        <v/>
      </c>
      <c r="Z1178" s="361" t="str">
        <f t="shared" ca="1" si="94"/>
        <v/>
      </c>
      <c r="AA1178" s="483">
        <f>料單!$K$3</f>
        <v>0</v>
      </c>
      <c r="AB1178" s="483" t="str">
        <f>料單!$L$3</f>
        <v>拉、KD</v>
      </c>
    </row>
    <row r="1179" spans="1:28" x14ac:dyDescent="0.25">
      <c r="A1179" s="174">
        <f t="shared" si="90"/>
        <v>1178</v>
      </c>
      <c r="B1179" s="174" t="str">
        <f ca="1">料單!$C$1</f>
        <v>2026101401</v>
      </c>
      <c r="C1179" s="174">
        <f>料單!$C$2</f>
        <v>0</v>
      </c>
      <c r="D1179" s="6">
        <f>板材才數分析.!B1179</f>
        <v>40</v>
      </c>
      <c r="E1179" s="6">
        <f>板材才數分析.!C1179</f>
        <v>0</v>
      </c>
      <c r="F1179" s="6">
        <f>板材才數分析.!D1179</f>
        <v>40008</v>
      </c>
      <c r="G1179" s="6">
        <f ca="1">板材才數分析.!E1179</f>
        <v>0</v>
      </c>
      <c r="H1179" s="6">
        <f ca="1">板材才數分析.!F1179</f>
        <v>0</v>
      </c>
      <c r="I1179" s="6" t="str">
        <f ca="1">板材才數分析.!G1179</f>
        <v/>
      </c>
      <c r="J1179" s="6">
        <f ca="1">板材才數分析.!H1179</f>
        <v>0</v>
      </c>
      <c r="K1179" s="6" t="str">
        <f ca="1">板材才數分析.!I1179</f>
        <v/>
      </c>
      <c r="L1179" s="6">
        <f ca="1">板材才數分析.!J1179</f>
        <v>0</v>
      </c>
      <c r="M1179" s="6">
        <f ca="1">板材才數分析.!K1179</f>
        <v>0</v>
      </c>
      <c r="N1179" s="6" t="str">
        <f ca="1">板材才數分析.!L1179</f>
        <v/>
      </c>
      <c r="O1179" s="6">
        <f ca="1">板材才數分析.!M1179</f>
        <v>0</v>
      </c>
      <c r="P1179" t="e">
        <f>表格15[[#This Row],[封邊色號]]</f>
        <v>#VALUE!</v>
      </c>
      <c r="Q1179" s="174" t="str">
        <f ca="1">IF(VLOOKUP(F1179,料單!$C:$P,14,FALSE)="","",VLOOKUP(F1179,料單!$C:$P,14,FALSE))</f>
        <v/>
      </c>
      <c r="R1179" s="174" t="str">
        <f ca="1">IF(VLOOKUP(F1179,料單!$C:$Q,15,FALSE)="","",VLOOKUP(F1179,料單!$C:$Q,15,FALSE))</f>
        <v/>
      </c>
      <c r="S1179" s="174" t="str">
        <f ca="1">IF(VLOOKUP(F1179,料單!$C:$R,16,FALSE)="","",VLOOKUP(F1179,料單!$C:$R,16,FALSE))</f>
        <v/>
      </c>
      <c r="T1179" s="174" t="str">
        <f ca="1">IF(VLOOKUP(F1179,料單!$C:$S,17,FALSE)="","",VLOOKUP(F1179,料單!$C:$S,17,FALSE))</f>
        <v/>
      </c>
      <c r="U1179" s="174" t="str">
        <f ca="1">_xlfn.IFNA(VLOOKUP(VLOOKUP(F1179,料單!C:T,18,FALSE),資料庫!AM:AN,2,FALSE),"A")</f>
        <v>A</v>
      </c>
      <c r="V1179" s="174" t="str">
        <f ca="1">IF(VLOOKUP(F1179,料單!C:U,19,FALSE)="","",VLOOKUP(F1179,料單!C:U,19,FALSE))</f>
        <v/>
      </c>
      <c r="W1179" s="361" t="str">
        <f t="shared" ca="1" si="91"/>
        <v/>
      </c>
      <c r="X1179" s="361" t="str">
        <f t="shared" ca="1" si="92"/>
        <v/>
      </c>
      <c r="Y1179" s="361" t="str">
        <f t="shared" ca="1" si="93"/>
        <v/>
      </c>
      <c r="Z1179" s="361" t="str">
        <f t="shared" ca="1" si="94"/>
        <v/>
      </c>
      <c r="AA1179" s="483">
        <f>料單!$K$3</f>
        <v>0</v>
      </c>
      <c r="AB1179" s="483" t="str">
        <f>料單!$L$3</f>
        <v>拉、KD</v>
      </c>
    </row>
    <row r="1180" spans="1:28" x14ac:dyDescent="0.25">
      <c r="A1180" s="174">
        <f t="shared" si="90"/>
        <v>1179</v>
      </c>
      <c r="B1180" s="174" t="str">
        <f ca="1">料單!$C$1</f>
        <v>2026101401</v>
      </c>
      <c r="C1180" s="174">
        <f>料單!$C$2</f>
        <v>0</v>
      </c>
      <c r="D1180" s="6">
        <f>板材才數分析.!B1180</f>
        <v>40</v>
      </c>
      <c r="E1180" s="6">
        <f>板材才數分析.!C1180</f>
        <v>0</v>
      </c>
      <c r="F1180" s="6">
        <f>板材才數分析.!D1180</f>
        <v>40009</v>
      </c>
      <c r="G1180" s="6">
        <f ca="1">板材才數分析.!E1180</f>
        <v>0</v>
      </c>
      <c r="H1180" s="6">
        <f ca="1">板材才數分析.!F1180</f>
        <v>0</v>
      </c>
      <c r="I1180" s="6" t="str">
        <f ca="1">板材才數分析.!G1180</f>
        <v/>
      </c>
      <c r="J1180" s="6">
        <f ca="1">板材才數分析.!H1180</f>
        <v>0</v>
      </c>
      <c r="K1180" s="6" t="str">
        <f ca="1">板材才數分析.!I1180</f>
        <v/>
      </c>
      <c r="L1180" s="6">
        <f ca="1">板材才數分析.!J1180</f>
        <v>0</v>
      </c>
      <c r="M1180" s="6">
        <f ca="1">板材才數分析.!K1180</f>
        <v>0</v>
      </c>
      <c r="N1180" s="6" t="str">
        <f ca="1">板材才數分析.!L1180</f>
        <v/>
      </c>
      <c r="O1180" s="6">
        <f ca="1">板材才數分析.!M1180</f>
        <v>0</v>
      </c>
      <c r="P1180" t="e">
        <f>表格15[[#This Row],[封邊色號]]</f>
        <v>#VALUE!</v>
      </c>
      <c r="Q1180" s="174" t="str">
        <f ca="1">IF(VLOOKUP(F1180,料單!$C:$P,14,FALSE)="","",VLOOKUP(F1180,料單!$C:$P,14,FALSE))</f>
        <v/>
      </c>
      <c r="R1180" s="174" t="str">
        <f ca="1">IF(VLOOKUP(F1180,料單!$C:$Q,15,FALSE)="","",VLOOKUP(F1180,料單!$C:$Q,15,FALSE))</f>
        <v/>
      </c>
      <c r="S1180" s="174" t="str">
        <f ca="1">IF(VLOOKUP(F1180,料單!$C:$R,16,FALSE)="","",VLOOKUP(F1180,料單!$C:$R,16,FALSE))</f>
        <v/>
      </c>
      <c r="T1180" s="174" t="str">
        <f ca="1">IF(VLOOKUP(F1180,料單!$C:$S,17,FALSE)="","",VLOOKUP(F1180,料單!$C:$S,17,FALSE))</f>
        <v/>
      </c>
      <c r="U1180" s="174" t="str">
        <f ca="1">_xlfn.IFNA(VLOOKUP(VLOOKUP(F1180,料單!C:T,18,FALSE),資料庫!AM:AN,2,FALSE),"A")</f>
        <v>A</v>
      </c>
      <c r="V1180" s="174" t="str">
        <f ca="1">IF(VLOOKUP(F1180,料單!C:U,19,FALSE)="","",VLOOKUP(F1180,料單!C:U,19,FALSE))</f>
        <v/>
      </c>
      <c r="W1180" s="361" t="str">
        <f t="shared" ca="1" si="91"/>
        <v/>
      </c>
      <c r="X1180" s="361" t="str">
        <f t="shared" ca="1" si="92"/>
        <v/>
      </c>
      <c r="Y1180" s="361" t="str">
        <f t="shared" ca="1" si="93"/>
        <v/>
      </c>
      <c r="Z1180" s="361" t="str">
        <f t="shared" ca="1" si="94"/>
        <v/>
      </c>
      <c r="AA1180" s="483">
        <f>料單!$K$3</f>
        <v>0</v>
      </c>
      <c r="AB1180" s="483" t="str">
        <f>料單!$L$3</f>
        <v>拉、KD</v>
      </c>
    </row>
    <row r="1181" spans="1:28" x14ac:dyDescent="0.25">
      <c r="A1181" s="174">
        <f t="shared" si="90"/>
        <v>1180</v>
      </c>
      <c r="B1181" s="174" t="str">
        <f ca="1">料單!$C$1</f>
        <v>2026101401</v>
      </c>
      <c r="C1181" s="174">
        <f>料單!$C$2</f>
        <v>0</v>
      </c>
      <c r="D1181" s="6">
        <f>板材才數分析.!B1181</f>
        <v>40</v>
      </c>
      <c r="E1181" s="6">
        <f>板材才數分析.!C1181</f>
        <v>0</v>
      </c>
      <c r="F1181" s="6">
        <f>板材才數分析.!D1181</f>
        <v>40010</v>
      </c>
      <c r="G1181" s="6">
        <f ca="1">板材才數分析.!E1181</f>
        <v>0</v>
      </c>
      <c r="H1181" s="6">
        <f ca="1">板材才數分析.!F1181</f>
        <v>0</v>
      </c>
      <c r="I1181" s="6" t="str">
        <f ca="1">板材才數分析.!G1181</f>
        <v/>
      </c>
      <c r="J1181" s="6">
        <f ca="1">板材才數分析.!H1181</f>
        <v>0</v>
      </c>
      <c r="K1181" s="6" t="str">
        <f ca="1">板材才數分析.!I1181</f>
        <v/>
      </c>
      <c r="L1181" s="6">
        <f ca="1">板材才數分析.!J1181</f>
        <v>0</v>
      </c>
      <c r="M1181" s="6">
        <f ca="1">板材才數分析.!K1181</f>
        <v>0</v>
      </c>
      <c r="N1181" s="6" t="str">
        <f ca="1">板材才數分析.!L1181</f>
        <v/>
      </c>
      <c r="O1181" s="6">
        <f ca="1">板材才數分析.!M1181</f>
        <v>0</v>
      </c>
      <c r="P1181" t="e">
        <f>表格15[[#This Row],[封邊色號]]</f>
        <v>#VALUE!</v>
      </c>
      <c r="Q1181" s="174" t="str">
        <f ca="1">IF(VLOOKUP(F1181,料單!$C:$P,14,FALSE)="","",VLOOKUP(F1181,料單!$C:$P,14,FALSE))</f>
        <v/>
      </c>
      <c r="R1181" s="174" t="str">
        <f ca="1">IF(VLOOKUP(F1181,料單!$C:$Q,15,FALSE)="","",VLOOKUP(F1181,料單!$C:$Q,15,FALSE))</f>
        <v/>
      </c>
      <c r="S1181" s="174" t="str">
        <f ca="1">IF(VLOOKUP(F1181,料單!$C:$R,16,FALSE)="","",VLOOKUP(F1181,料單!$C:$R,16,FALSE))</f>
        <v/>
      </c>
      <c r="T1181" s="174" t="str">
        <f ca="1">IF(VLOOKUP(F1181,料單!$C:$S,17,FALSE)="","",VLOOKUP(F1181,料單!$C:$S,17,FALSE))</f>
        <v/>
      </c>
      <c r="U1181" s="174" t="str">
        <f ca="1">_xlfn.IFNA(VLOOKUP(VLOOKUP(F1181,料單!C:T,18,FALSE),資料庫!AM:AN,2,FALSE),"A")</f>
        <v>A</v>
      </c>
      <c r="V1181" s="174" t="str">
        <f ca="1">IF(VLOOKUP(F1181,料單!C:U,19,FALSE)="","",VLOOKUP(F1181,料單!C:U,19,FALSE))</f>
        <v/>
      </c>
      <c r="W1181" s="361" t="str">
        <f t="shared" ca="1" si="91"/>
        <v/>
      </c>
      <c r="X1181" s="361" t="str">
        <f t="shared" ca="1" si="92"/>
        <v/>
      </c>
      <c r="Y1181" s="361" t="str">
        <f t="shared" ca="1" si="93"/>
        <v/>
      </c>
      <c r="Z1181" s="361" t="str">
        <f t="shared" ca="1" si="94"/>
        <v/>
      </c>
      <c r="AA1181" s="483">
        <f>料單!$K$3</f>
        <v>0</v>
      </c>
      <c r="AB1181" s="483" t="str">
        <f>料單!$L$3</f>
        <v>拉、KD</v>
      </c>
    </row>
    <row r="1182" spans="1:28" x14ac:dyDescent="0.25">
      <c r="A1182" s="174">
        <f t="shared" si="90"/>
        <v>1181</v>
      </c>
      <c r="B1182" s="174" t="str">
        <f ca="1">料單!$C$1</f>
        <v>2026101401</v>
      </c>
      <c r="C1182" s="174">
        <f>料單!$C$2</f>
        <v>0</v>
      </c>
      <c r="D1182" s="6">
        <f>板材才數分析.!B1182</f>
        <v>40</v>
      </c>
      <c r="E1182" s="6">
        <f>板材才數分析.!C1182</f>
        <v>0</v>
      </c>
      <c r="F1182" s="6">
        <f>板材才數分析.!D1182</f>
        <v>40011</v>
      </c>
      <c r="G1182" s="6">
        <f ca="1">板材才數分析.!E1182</f>
        <v>0</v>
      </c>
      <c r="H1182" s="6">
        <f ca="1">板材才數分析.!F1182</f>
        <v>0</v>
      </c>
      <c r="I1182" s="6" t="str">
        <f ca="1">板材才數分析.!G1182</f>
        <v/>
      </c>
      <c r="J1182" s="6">
        <f ca="1">板材才數分析.!H1182</f>
        <v>0</v>
      </c>
      <c r="K1182" s="6" t="str">
        <f ca="1">板材才數分析.!I1182</f>
        <v/>
      </c>
      <c r="L1182" s="6">
        <f ca="1">板材才數分析.!J1182</f>
        <v>0</v>
      </c>
      <c r="M1182" s="6">
        <f ca="1">板材才數分析.!K1182</f>
        <v>0</v>
      </c>
      <c r="N1182" s="6">
        <f ca="1">板材才數分析.!L1182</f>
        <v>0</v>
      </c>
      <c r="O1182" s="6">
        <f ca="1">板材才數分析.!M1182</f>
        <v>0</v>
      </c>
      <c r="P1182" t="e">
        <f>表格15[[#This Row],[封邊色號]]</f>
        <v>#VALUE!</v>
      </c>
      <c r="Q1182" s="174" t="str">
        <f ca="1">IF(VLOOKUP(F1182,料單!$C:$P,14,FALSE)="","",VLOOKUP(F1182,料單!$C:$P,14,FALSE))</f>
        <v/>
      </c>
      <c r="R1182" s="174" t="str">
        <f ca="1">IF(VLOOKUP(F1182,料單!$C:$Q,15,FALSE)="","",VLOOKUP(F1182,料單!$C:$Q,15,FALSE))</f>
        <v/>
      </c>
      <c r="S1182" s="174" t="str">
        <f ca="1">IF(VLOOKUP(F1182,料單!$C:$R,16,FALSE)="","",VLOOKUP(F1182,料單!$C:$R,16,FALSE))</f>
        <v/>
      </c>
      <c r="T1182" s="174" t="str">
        <f ca="1">IF(VLOOKUP(F1182,料單!$C:$S,17,FALSE)="","",VLOOKUP(F1182,料單!$C:$S,17,FALSE))</f>
        <v/>
      </c>
      <c r="U1182" s="174" t="str">
        <f ca="1">_xlfn.IFNA(VLOOKUP(VLOOKUP(F1182,料單!C:T,18,FALSE),資料庫!AM:AN,2,FALSE),"A")</f>
        <v>A</v>
      </c>
      <c r="V1182" s="174" t="str">
        <f ca="1">IF(VLOOKUP(F1182,料單!C:U,19,FALSE)="","",VLOOKUP(F1182,料單!C:U,19,FALSE))</f>
        <v/>
      </c>
      <c r="W1182" s="361" t="str">
        <f t="shared" ca="1" si="91"/>
        <v/>
      </c>
      <c r="X1182" s="361" t="str">
        <f t="shared" ca="1" si="92"/>
        <v/>
      </c>
      <c r="Y1182" s="361" t="str">
        <f t="shared" ca="1" si="93"/>
        <v/>
      </c>
      <c r="Z1182" s="361" t="str">
        <f t="shared" ca="1" si="94"/>
        <v/>
      </c>
      <c r="AA1182" s="483">
        <f>料單!$K$3</f>
        <v>0</v>
      </c>
      <c r="AB1182" s="483" t="str">
        <f>料單!$L$3</f>
        <v>拉、KD</v>
      </c>
    </row>
    <row r="1183" spans="1:28" x14ac:dyDescent="0.25">
      <c r="A1183" s="174">
        <f t="shared" si="90"/>
        <v>1182</v>
      </c>
      <c r="B1183" s="174" t="str">
        <f ca="1">料單!$C$1</f>
        <v>2026101401</v>
      </c>
      <c r="C1183" s="174">
        <f>料單!$C$2</f>
        <v>0</v>
      </c>
      <c r="D1183" s="6">
        <f>板材才數分析.!B1183</f>
        <v>40</v>
      </c>
      <c r="E1183" s="6">
        <f>板材才數分析.!C1183</f>
        <v>0</v>
      </c>
      <c r="F1183" s="6">
        <f>板材才數分析.!D1183</f>
        <v>40012</v>
      </c>
      <c r="G1183" s="6" t="str">
        <f ca="1">板材才數分析.!E1183</f>
        <v>天地蓋頂板</v>
      </c>
      <c r="H1183" s="6">
        <f ca="1">板材才數分析.!F1183</f>
        <v>0</v>
      </c>
      <c r="I1183" s="6" t="str">
        <f ca="1">板材才數分析.!G1183</f>
        <v>AA</v>
      </c>
      <c r="J1183" s="6">
        <f ca="1">板材才數分析.!H1183</f>
        <v>0</v>
      </c>
      <c r="K1183" s="6" t="str">
        <f ca="1">板材才數分析.!I1183</f>
        <v>AA</v>
      </c>
      <c r="L1183" s="6">
        <f ca="1">板材才數分析.!J1183</f>
        <v>0</v>
      </c>
      <c r="M1183" s="6">
        <f ca="1">板材才數分析.!K1183</f>
        <v>0</v>
      </c>
      <c r="N1183" s="6">
        <f ca="1">板材才數分析.!L1183</f>
        <v>0</v>
      </c>
      <c r="O1183" s="6">
        <f ca="1">板材才數分析.!M1183</f>
        <v>0</v>
      </c>
      <c r="P1183" t="e">
        <f>表格15[[#This Row],[封邊色號]]</f>
        <v>#VALUE!</v>
      </c>
      <c r="Q1183" s="174" t="str">
        <f ca="1">IF(VLOOKUP(F1183,料單!$C:$P,14,FALSE)="","",VLOOKUP(F1183,料單!$C:$P,14,FALSE))</f>
        <v>背板溝</v>
      </c>
      <c r="R1183" s="174" t="str">
        <f ca="1">IF(VLOOKUP(F1183,料單!$C:$Q,15,FALSE)="","",VLOOKUP(F1183,料單!$C:$Q,15,FALSE))</f>
        <v>面</v>
      </c>
      <c r="S1183" s="174" t="str">
        <f ca="1">IF(VLOOKUP(F1183,料單!$C:$R,16,FALSE)="","",VLOOKUP(F1183,料單!$C:$R,16,FALSE))</f>
        <v/>
      </c>
      <c r="T1183" s="174" t="str">
        <f ca="1">IF(VLOOKUP(F1183,料單!$C:$S,17,FALSE)="","",VLOOKUP(F1183,料單!$C:$S,17,FALSE))</f>
        <v/>
      </c>
      <c r="U1183" s="174" t="str">
        <f ca="1">_xlfn.IFNA(VLOOKUP(VLOOKUP(F1183,料單!C:T,18,FALSE),資料庫!AM:AN,2,FALSE),"A")</f>
        <v>A</v>
      </c>
      <c r="V1183" s="174">
        <f ca="1">IF(VLOOKUP(F1183,料單!C:U,19,FALSE)="","",VLOOKUP(F1183,料單!C:U,19,FALSE))</f>
        <v>1</v>
      </c>
      <c r="W1183" s="361" t="str">
        <f t="shared" ca="1" si="91"/>
        <v>A</v>
      </c>
      <c r="X1183" s="361" t="str">
        <f t="shared" ca="1" si="92"/>
        <v>A</v>
      </c>
      <c r="Y1183" s="361" t="str">
        <f t="shared" ca="1" si="93"/>
        <v>A</v>
      </c>
      <c r="Z1183" s="361" t="str">
        <f t="shared" ca="1" si="94"/>
        <v>A</v>
      </c>
      <c r="AA1183" s="483">
        <f>料單!$K$3</f>
        <v>0</v>
      </c>
      <c r="AB1183" s="483" t="str">
        <f>料單!$L$3</f>
        <v>拉、KD</v>
      </c>
    </row>
    <row r="1184" spans="1:28" x14ac:dyDescent="0.25">
      <c r="A1184" s="174">
        <f t="shared" si="90"/>
        <v>1183</v>
      </c>
      <c r="B1184" s="174" t="str">
        <f ca="1">料單!$C$1</f>
        <v>2026101401</v>
      </c>
      <c r="C1184" s="174">
        <f>料單!$C$2</f>
        <v>0</v>
      </c>
      <c r="D1184" s="6">
        <f>板材才數分析.!B1184</f>
        <v>40</v>
      </c>
      <c r="E1184" s="6">
        <f>板材才數分析.!C1184</f>
        <v>0</v>
      </c>
      <c r="F1184" s="6">
        <f>板材才數分析.!D1184</f>
        <v>40013</v>
      </c>
      <c r="G1184" s="6" t="str">
        <f ca="1">板材才數分析.!E1184</f>
        <v>天地蓋底板</v>
      </c>
      <c r="H1184" s="6">
        <f ca="1">板材才數分析.!F1184</f>
        <v>0</v>
      </c>
      <c r="I1184" s="6" t="str">
        <f ca="1">板材才數分析.!G1184</f>
        <v>AA</v>
      </c>
      <c r="J1184" s="6">
        <f ca="1">板材才數分析.!H1184</f>
        <v>0</v>
      </c>
      <c r="K1184" s="6" t="str">
        <f ca="1">板材才數分析.!I1184</f>
        <v>AA</v>
      </c>
      <c r="L1184" s="6">
        <f ca="1">板材才數分析.!J1184</f>
        <v>0</v>
      </c>
      <c r="M1184" s="6">
        <f ca="1">板材才數分析.!K1184</f>
        <v>0</v>
      </c>
      <c r="N1184" s="6">
        <f ca="1">板材才數分析.!L1184</f>
        <v>0</v>
      </c>
      <c r="O1184" s="6">
        <f ca="1">板材才數分析.!M1184</f>
        <v>0</v>
      </c>
      <c r="P1184" t="e">
        <f>表格15[[#This Row],[封邊色號]]</f>
        <v>#VALUE!</v>
      </c>
      <c r="Q1184" s="174" t="str">
        <f ca="1">IF(VLOOKUP(F1184,料單!$C:$P,14,FALSE)="","",VLOOKUP(F1184,料單!$C:$P,14,FALSE))</f>
        <v>背板溝</v>
      </c>
      <c r="R1184" s="174" t="str">
        <f ca="1">IF(VLOOKUP(F1184,料單!$C:$Q,15,FALSE)="","",VLOOKUP(F1184,料單!$C:$Q,15,FALSE))</f>
        <v>面</v>
      </c>
      <c r="S1184" s="174" t="str">
        <f ca="1">IF(VLOOKUP(F1184,料單!$C:$R,16,FALSE)="","",VLOOKUP(F1184,料單!$C:$R,16,FALSE))</f>
        <v/>
      </c>
      <c r="T1184" s="174" t="str">
        <f ca="1">IF(VLOOKUP(F1184,料單!$C:$S,17,FALSE)="","",VLOOKUP(F1184,料單!$C:$S,17,FALSE))</f>
        <v/>
      </c>
      <c r="U1184" s="174" t="str">
        <f ca="1">_xlfn.IFNA(VLOOKUP(VLOOKUP(F1184,料單!C:T,18,FALSE),資料庫!AM:AN,2,FALSE),"A")</f>
        <v>A</v>
      </c>
      <c r="V1184" s="174">
        <f ca="1">IF(VLOOKUP(F1184,料單!C:U,19,FALSE)="","",VLOOKUP(F1184,料單!C:U,19,FALSE))</f>
        <v>1</v>
      </c>
      <c r="W1184" s="361" t="str">
        <f t="shared" ca="1" si="91"/>
        <v>A</v>
      </c>
      <c r="X1184" s="361" t="str">
        <f t="shared" ca="1" si="92"/>
        <v>A</v>
      </c>
      <c r="Y1184" s="361" t="str">
        <f t="shared" ca="1" si="93"/>
        <v>A</v>
      </c>
      <c r="Z1184" s="361" t="str">
        <f t="shared" ca="1" si="94"/>
        <v>A</v>
      </c>
      <c r="AA1184" s="483">
        <f>料單!$K$3</f>
        <v>0</v>
      </c>
      <c r="AB1184" s="483" t="str">
        <f>料單!$L$3</f>
        <v>拉、KD</v>
      </c>
    </row>
    <row r="1185" spans="1:28" x14ac:dyDescent="0.25">
      <c r="A1185" s="174">
        <f t="shared" si="90"/>
        <v>1184</v>
      </c>
      <c r="B1185" s="174" t="str">
        <f ca="1">料單!$C$1</f>
        <v>2026101401</v>
      </c>
      <c r="C1185" s="174">
        <f>料單!$C$2</f>
        <v>0</v>
      </c>
      <c r="D1185" s="6">
        <f>板材才數分析.!B1185</f>
        <v>40</v>
      </c>
      <c r="E1185" s="6">
        <f>板材才數分析.!C1185</f>
        <v>0</v>
      </c>
      <c r="F1185" s="6">
        <f>板材才數分析.!D1185</f>
        <v>40014</v>
      </c>
      <c r="G1185" s="6" t="str">
        <f ca="1">板材才數分析.!E1185</f>
        <v>天地蓋左側板</v>
      </c>
      <c r="H1185" s="6">
        <f ca="1">板材才數分析.!F1185</f>
        <v>0</v>
      </c>
      <c r="I1185" s="6" t="str">
        <f ca="1">板材才數分析.!G1185</f>
        <v>AA</v>
      </c>
      <c r="J1185" s="6">
        <f ca="1">板材才數分析.!H1185</f>
        <v>0</v>
      </c>
      <c r="K1185" s="6" t="str">
        <f ca="1">板材才數分析.!I1185</f>
        <v/>
      </c>
      <c r="L1185" s="6">
        <f ca="1">板材才數分析.!J1185</f>
        <v>0</v>
      </c>
      <c r="M1185" s="6">
        <f ca="1">板材才數分析.!K1185</f>
        <v>0</v>
      </c>
      <c r="N1185" s="6">
        <f ca="1">板材才數分析.!L1185</f>
        <v>0</v>
      </c>
      <c r="O1185" s="6">
        <f ca="1">板材才數分析.!M1185</f>
        <v>0</v>
      </c>
      <c r="P1185" t="e">
        <f>表格15[[#This Row],[封邊色號]]</f>
        <v>#VALUE!</v>
      </c>
      <c r="Q1185" s="174" t="str">
        <f ca="1">IF(VLOOKUP(F1185,料單!$C:$P,14,FALSE)="","",VLOOKUP(F1185,料單!$C:$P,14,FALSE))</f>
        <v>背板溝</v>
      </c>
      <c r="R1185" s="174" t="str">
        <f ca="1">IF(VLOOKUP(F1185,料單!$C:$Q,15,FALSE)="","",VLOOKUP(F1185,料單!$C:$Q,15,FALSE))</f>
        <v>側 面</v>
      </c>
      <c r="S1185" s="174" t="str">
        <f ca="1">IF(VLOOKUP(F1185,料單!$C:$R,16,FALSE)="","",VLOOKUP(F1185,料單!$C:$R,16,FALSE))</f>
        <v>排</v>
      </c>
      <c r="T1185" s="174" t="str">
        <f ca="1">IF(VLOOKUP(F1185,料單!$C:$S,17,FALSE)="","",VLOOKUP(F1185,料單!$C:$S,17,FALSE))</f>
        <v/>
      </c>
      <c r="U1185" s="174" t="str">
        <f ca="1">_xlfn.IFNA(VLOOKUP(VLOOKUP(F1185,料單!C:T,18,FALSE),資料庫!AM:AN,2,FALSE),"A")</f>
        <v>A</v>
      </c>
      <c r="V1185" s="174">
        <f ca="1">IF(VLOOKUP(F1185,料單!C:U,19,FALSE)="","",VLOOKUP(F1185,料單!C:U,19,FALSE))</f>
        <v>1</v>
      </c>
      <c r="W1185" s="361" t="str">
        <f t="shared" ca="1" si="91"/>
        <v>A</v>
      </c>
      <c r="X1185" s="361" t="str">
        <f t="shared" ca="1" si="92"/>
        <v>A</v>
      </c>
      <c r="Y1185" s="361" t="str">
        <f t="shared" ca="1" si="93"/>
        <v/>
      </c>
      <c r="Z1185" s="361" t="str">
        <f t="shared" ca="1" si="94"/>
        <v/>
      </c>
      <c r="AA1185" s="483">
        <f>料單!$K$3</f>
        <v>0</v>
      </c>
      <c r="AB1185" s="483" t="str">
        <f>料單!$L$3</f>
        <v>拉、KD</v>
      </c>
    </row>
    <row r="1186" spans="1:28" x14ac:dyDescent="0.25">
      <c r="A1186" s="174">
        <f t="shared" si="90"/>
        <v>1185</v>
      </c>
      <c r="B1186" s="174" t="str">
        <f ca="1">料單!$C$1</f>
        <v>2026101401</v>
      </c>
      <c r="C1186" s="174">
        <f>料單!$C$2</f>
        <v>0</v>
      </c>
      <c r="D1186" s="6">
        <f>板材才數分析.!B1186</f>
        <v>40</v>
      </c>
      <c r="E1186" s="6">
        <f>板材才數分析.!C1186</f>
        <v>0</v>
      </c>
      <c r="F1186" s="6">
        <f>板材才數分析.!D1186</f>
        <v>40015</v>
      </c>
      <c r="G1186" s="6" t="str">
        <f ca="1">板材才數分析.!E1186</f>
        <v>天地蓋右側板</v>
      </c>
      <c r="H1186" s="6">
        <f ca="1">板材才數分析.!F1186</f>
        <v>0</v>
      </c>
      <c r="I1186" s="6" t="str">
        <f ca="1">板材才數分析.!G1186</f>
        <v>AA</v>
      </c>
      <c r="J1186" s="6">
        <f ca="1">板材才數分析.!H1186</f>
        <v>0</v>
      </c>
      <c r="K1186" s="6" t="str">
        <f ca="1">板材才數分析.!I1186</f>
        <v/>
      </c>
      <c r="L1186" s="6">
        <f ca="1">板材才數分析.!J1186</f>
        <v>0</v>
      </c>
      <c r="M1186" s="6">
        <f ca="1">板材才數分析.!K1186</f>
        <v>0</v>
      </c>
      <c r="N1186" s="6">
        <f ca="1">板材才數分析.!L1186</f>
        <v>0</v>
      </c>
      <c r="O1186" s="6">
        <f ca="1">板材才數分析.!M1186</f>
        <v>0</v>
      </c>
      <c r="P1186" t="e">
        <f>表格15[[#This Row],[封邊色號]]</f>
        <v>#VALUE!</v>
      </c>
      <c r="Q1186" s="174" t="str">
        <f ca="1">IF(VLOOKUP(F1186,料單!$C:$P,14,FALSE)="","",VLOOKUP(F1186,料單!$C:$P,14,FALSE))</f>
        <v>背板溝</v>
      </c>
      <c r="R1186" s="174" t="str">
        <f ca="1">IF(VLOOKUP(F1186,料單!$C:$Q,15,FALSE)="","",VLOOKUP(F1186,料單!$C:$Q,15,FALSE))</f>
        <v>側 面</v>
      </c>
      <c r="S1186" s="174" t="str">
        <f ca="1">IF(VLOOKUP(F1186,料單!$C:$R,16,FALSE)="","",VLOOKUP(F1186,料單!$C:$R,16,FALSE))</f>
        <v>排</v>
      </c>
      <c r="T1186" s="174" t="str">
        <f ca="1">IF(VLOOKUP(F1186,料單!$C:$S,17,FALSE)="","",VLOOKUP(F1186,料單!$C:$S,17,FALSE))</f>
        <v/>
      </c>
      <c r="U1186" s="174" t="str">
        <f ca="1">_xlfn.IFNA(VLOOKUP(VLOOKUP(F1186,料單!C:T,18,FALSE),資料庫!AM:AN,2,FALSE),"A")</f>
        <v>A</v>
      </c>
      <c r="V1186" s="174">
        <f ca="1">IF(VLOOKUP(F1186,料單!C:U,19,FALSE)="","",VLOOKUP(F1186,料單!C:U,19,FALSE))</f>
        <v>1</v>
      </c>
      <c r="W1186" s="361" t="str">
        <f t="shared" ca="1" si="91"/>
        <v>A</v>
      </c>
      <c r="X1186" s="361" t="str">
        <f t="shared" ca="1" si="92"/>
        <v>A</v>
      </c>
      <c r="Y1186" s="361" t="str">
        <f t="shared" ca="1" si="93"/>
        <v/>
      </c>
      <c r="Z1186" s="361" t="str">
        <f t="shared" ca="1" si="94"/>
        <v/>
      </c>
      <c r="AA1186" s="483">
        <f>料單!$K$3</f>
        <v>0</v>
      </c>
      <c r="AB1186" s="483" t="str">
        <f>料單!$L$3</f>
        <v>拉、KD</v>
      </c>
    </row>
    <row r="1187" spans="1:28" x14ac:dyDescent="0.25">
      <c r="A1187" s="174">
        <f t="shared" si="90"/>
        <v>1186</v>
      </c>
      <c r="B1187" s="174" t="str">
        <f ca="1">料單!$C$1</f>
        <v>2026101401</v>
      </c>
      <c r="C1187" s="174">
        <f>料單!$C$2</f>
        <v>0</v>
      </c>
      <c r="D1187" s="6">
        <f>板材才數分析.!B1187</f>
        <v>40</v>
      </c>
      <c r="E1187" s="6">
        <f>板材才數分析.!C1187</f>
        <v>0</v>
      </c>
      <c r="F1187" s="6">
        <f>板材才數分析.!D1187</f>
        <v>40016</v>
      </c>
      <c r="G1187" s="6" t="str">
        <f ca="1">板材才數分析.!E1187</f>
        <v>背板</v>
      </c>
      <c r="H1187" s="6">
        <f ca="1">板材才數分析.!F1187</f>
        <v>0</v>
      </c>
      <c r="I1187" s="6" t="str">
        <f ca="1">板材才數分析.!G1187</f>
        <v/>
      </c>
      <c r="J1187" s="6">
        <f ca="1">板材才數分析.!H1187</f>
        <v>0</v>
      </c>
      <c r="K1187" s="6" t="str">
        <f ca="1">板材才數分析.!I1187</f>
        <v/>
      </c>
      <c r="L1187" s="6">
        <f ca="1">板材才數分析.!J1187</f>
        <v>0</v>
      </c>
      <c r="M1187" s="6">
        <f ca="1">板材才數分析.!K1187</f>
        <v>0</v>
      </c>
      <c r="N1187" s="6">
        <f ca="1">板材才數分析.!L1187</f>
        <v>0</v>
      </c>
      <c r="O1187" s="6">
        <f ca="1">板材才數分析.!M1187</f>
        <v>0</v>
      </c>
      <c r="P1187" t="e">
        <f>表格15[[#This Row],[封邊色號]]</f>
        <v>#VALUE!</v>
      </c>
      <c r="Q1187" s="174" t="str">
        <f ca="1">IF(VLOOKUP(F1187,料單!$C:$P,14,FALSE)="","",VLOOKUP(F1187,料單!$C:$P,14,FALSE))</f>
        <v/>
      </c>
      <c r="R1187" s="174" t="str">
        <f ca="1">IF(VLOOKUP(F1187,料單!$C:$Q,15,FALSE)="","",VLOOKUP(F1187,料單!$C:$Q,15,FALSE))</f>
        <v/>
      </c>
      <c r="S1187" s="174" t="str">
        <f ca="1">IF(VLOOKUP(F1187,料單!$C:$R,16,FALSE)="","",VLOOKUP(F1187,料單!$C:$R,16,FALSE))</f>
        <v/>
      </c>
      <c r="T1187" s="174" t="str">
        <f ca="1">IF(VLOOKUP(F1187,料單!$C:$S,17,FALSE)="","",VLOOKUP(F1187,料單!$C:$S,17,FALSE))</f>
        <v/>
      </c>
      <c r="U1187" s="174" t="str">
        <f ca="1">_xlfn.IFNA(VLOOKUP(VLOOKUP(F1187,料單!C:T,18,FALSE),資料庫!AM:AN,2,FALSE),"A")</f>
        <v>A</v>
      </c>
      <c r="V1187" s="174">
        <f ca="1">IF(VLOOKUP(F1187,料單!C:U,19,FALSE)="","",VLOOKUP(F1187,料單!C:U,19,FALSE))</f>
        <v>1</v>
      </c>
      <c r="W1187" s="361" t="str">
        <f t="shared" ca="1" si="91"/>
        <v/>
      </c>
      <c r="X1187" s="361" t="str">
        <f t="shared" ca="1" si="92"/>
        <v/>
      </c>
      <c r="Y1187" s="361" t="str">
        <f t="shared" ca="1" si="93"/>
        <v/>
      </c>
      <c r="Z1187" s="361" t="str">
        <f t="shared" ca="1" si="94"/>
        <v/>
      </c>
      <c r="AA1187" s="483">
        <f>料單!$K$3</f>
        <v>0</v>
      </c>
      <c r="AB1187" s="483" t="str">
        <f>料單!$L$3</f>
        <v>拉、KD</v>
      </c>
    </row>
    <row r="1188" spans="1:28" x14ac:dyDescent="0.25">
      <c r="A1188" s="174">
        <f t="shared" si="90"/>
        <v>1187</v>
      </c>
      <c r="B1188" s="174" t="str">
        <f ca="1">料單!$C$1</f>
        <v>2026101401</v>
      </c>
      <c r="C1188" s="174">
        <f>料單!$C$2</f>
        <v>0</v>
      </c>
      <c r="D1188" s="6">
        <f>板材才數分析.!B1188</f>
        <v>40</v>
      </c>
      <c r="E1188" s="6">
        <f>板材才數分析.!C1188</f>
        <v>0</v>
      </c>
      <c r="F1188" s="6">
        <f>板材才數分析.!D1188</f>
        <v>40017</v>
      </c>
      <c r="G1188" s="6">
        <f ca="1">板材才數分析.!E1188</f>
        <v>0</v>
      </c>
      <c r="H1188" s="6">
        <f ca="1">板材才數分析.!F1188</f>
        <v>0</v>
      </c>
      <c r="I1188" s="6" t="str">
        <f ca="1">板材才數分析.!G1188</f>
        <v/>
      </c>
      <c r="J1188" s="6">
        <f ca="1">板材才數分析.!H1188</f>
        <v>0</v>
      </c>
      <c r="K1188" s="6" t="str">
        <f ca="1">板材才數分析.!I1188</f>
        <v/>
      </c>
      <c r="L1188" s="6">
        <f ca="1">板材才數分析.!J1188</f>
        <v>0</v>
      </c>
      <c r="M1188" s="6">
        <f ca="1">板材才數分析.!K1188</f>
        <v>0</v>
      </c>
      <c r="N1188" s="6">
        <f ca="1">板材才數分析.!L1188</f>
        <v>0</v>
      </c>
      <c r="O1188" s="6">
        <f ca="1">板材才數分析.!M1188</f>
        <v>0</v>
      </c>
      <c r="P1188" t="e">
        <f>表格15[[#This Row],[封邊色號]]</f>
        <v>#VALUE!</v>
      </c>
      <c r="Q1188" s="174" t="str">
        <f ca="1">IF(VLOOKUP(F1188,料單!$C:$P,14,FALSE)="","",VLOOKUP(F1188,料單!$C:$P,14,FALSE))</f>
        <v/>
      </c>
      <c r="R1188" s="174" t="str">
        <f ca="1">IF(VLOOKUP(F1188,料單!$C:$Q,15,FALSE)="","",VLOOKUP(F1188,料單!$C:$Q,15,FALSE))</f>
        <v/>
      </c>
      <c r="S1188" s="174" t="str">
        <f ca="1">IF(VLOOKUP(F1188,料單!$C:$R,16,FALSE)="","",VLOOKUP(F1188,料單!$C:$R,16,FALSE))</f>
        <v/>
      </c>
      <c r="T1188" s="174" t="str">
        <f ca="1">IF(VLOOKUP(F1188,料單!$C:$S,17,FALSE)="","",VLOOKUP(F1188,料單!$C:$S,17,FALSE))</f>
        <v/>
      </c>
      <c r="U1188" s="174" t="str">
        <f ca="1">_xlfn.IFNA(VLOOKUP(VLOOKUP(F1188,料單!C:T,18,FALSE),資料庫!AM:AN,2,FALSE),"A")</f>
        <v>A</v>
      </c>
      <c r="V1188" s="174" t="str">
        <f ca="1">IF(VLOOKUP(F1188,料單!C:U,19,FALSE)="","",VLOOKUP(F1188,料單!C:U,19,FALSE))</f>
        <v/>
      </c>
      <c r="W1188" s="361" t="str">
        <f t="shared" ca="1" si="91"/>
        <v/>
      </c>
      <c r="X1188" s="361" t="str">
        <f t="shared" ca="1" si="92"/>
        <v/>
      </c>
      <c r="Y1188" s="361" t="str">
        <f t="shared" ca="1" si="93"/>
        <v/>
      </c>
      <c r="Z1188" s="361" t="str">
        <f t="shared" ca="1" si="94"/>
        <v/>
      </c>
      <c r="AA1188" s="483">
        <f>料單!$K$3</f>
        <v>0</v>
      </c>
      <c r="AB1188" s="483" t="str">
        <f>料單!$L$3</f>
        <v>拉、KD</v>
      </c>
    </row>
    <row r="1189" spans="1:28" x14ac:dyDescent="0.25">
      <c r="A1189" s="174">
        <f t="shared" si="90"/>
        <v>1188</v>
      </c>
      <c r="B1189" s="174" t="str">
        <f ca="1">料單!$C$1</f>
        <v>2026101401</v>
      </c>
      <c r="C1189" s="174">
        <f>料單!$C$2</f>
        <v>0</v>
      </c>
      <c r="D1189" s="6">
        <f>板材才數分析.!B1189</f>
        <v>40</v>
      </c>
      <c r="E1189" s="6">
        <f>板材才數分析.!C1189</f>
        <v>0</v>
      </c>
      <c r="F1189" s="6">
        <f>板材才數分析.!D1189</f>
        <v>40018</v>
      </c>
      <c r="G1189" s="6">
        <f ca="1">板材才數分析.!E1189</f>
        <v>0</v>
      </c>
      <c r="H1189" s="6">
        <f ca="1">板材才數分析.!F1189</f>
        <v>0</v>
      </c>
      <c r="I1189" s="6" t="str">
        <f ca="1">板材才數分析.!G1189</f>
        <v/>
      </c>
      <c r="J1189" s="6">
        <f ca="1">板材才數分析.!H1189</f>
        <v>0</v>
      </c>
      <c r="K1189" s="6" t="str">
        <f ca="1">板材才數分析.!I1189</f>
        <v/>
      </c>
      <c r="L1189" s="6">
        <f ca="1">板材才數分析.!J1189</f>
        <v>0</v>
      </c>
      <c r="M1189" s="6">
        <f ca="1">板材才數分析.!K1189</f>
        <v>0</v>
      </c>
      <c r="N1189" s="6">
        <f ca="1">板材才數分析.!L1189</f>
        <v>0</v>
      </c>
      <c r="O1189" s="6">
        <f ca="1">板材才數分析.!M1189</f>
        <v>0</v>
      </c>
      <c r="P1189" t="e">
        <f>表格15[[#This Row],[封邊色號]]</f>
        <v>#VALUE!</v>
      </c>
      <c r="Q1189" s="174" t="str">
        <f ca="1">IF(VLOOKUP(F1189,料單!$C:$P,14,FALSE)="","",VLOOKUP(F1189,料單!$C:$P,14,FALSE))</f>
        <v/>
      </c>
      <c r="R1189" s="174" t="str">
        <f ca="1">IF(VLOOKUP(F1189,料單!$C:$Q,15,FALSE)="","",VLOOKUP(F1189,料單!$C:$Q,15,FALSE))</f>
        <v/>
      </c>
      <c r="S1189" s="174" t="str">
        <f ca="1">IF(VLOOKUP(F1189,料單!$C:$R,16,FALSE)="","",VLOOKUP(F1189,料單!$C:$R,16,FALSE))</f>
        <v/>
      </c>
      <c r="T1189" s="174" t="str">
        <f ca="1">IF(VLOOKUP(F1189,料單!$C:$S,17,FALSE)="","",VLOOKUP(F1189,料單!$C:$S,17,FALSE))</f>
        <v/>
      </c>
      <c r="U1189" s="174" t="str">
        <f ca="1">_xlfn.IFNA(VLOOKUP(VLOOKUP(F1189,料單!C:T,18,FALSE),資料庫!AM:AN,2,FALSE),"A")</f>
        <v>A</v>
      </c>
      <c r="V1189" s="174" t="str">
        <f ca="1">IF(VLOOKUP(F1189,料單!C:U,19,FALSE)="","",VLOOKUP(F1189,料單!C:U,19,FALSE))</f>
        <v/>
      </c>
      <c r="W1189" s="361" t="str">
        <f t="shared" ca="1" si="91"/>
        <v/>
      </c>
      <c r="X1189" s="361" t="str">
        <f t="shared" ca="1" si="92"/>
        <v/>
      </c>
      <c r="Y1189" s="361" t="str">
        <f t="shared" ca="1" si="93"/>
        <v/>
      </c>
      <c r="Z1189" s="361" t="str">
        <f t="shared" ca="1" si="94"/>
        <v/>
      </c>
      <c r="AA1189" s="483">
        <f>料單!$K$3</f>
        <v>0</v>
      </c>
      <c r="AB1189" s="483" t="str">
        <f>料單!$L$3</f>
        <v>拉、KD</v>
      </c>
    </row>
    <row r="1190" spans="1:28" x14ac:dyDescent="0.25">
      <c r="A1190" s="174">
        <f t="shared" si="90"/>
        <v>1189</v>
      </c>
      <c r="B1190" s="174" t="str">
        <f ca="1">料單!$C$1</f>
        <v>2026101401</v>
      </c>
      <c r="C1190" s="174">
        <f>料單!$C$2</f>
        <v>0</v>
      </c>
      <c r="D1190" s="6">
        <f>板材才數分析.!B1190</f>
        <v>40</v>
      </c>
      <c r="E1190" s="6">
        <f>板材才數分析.!C1190</f>
        <v>0</v>
      </c>
      <c r="F1190" s="6">
        <f>板材才數分析.!D1190</f>
        <v>40019</v>
      </c>
      <c r="G1190" s="6">
        <f ca="1">板材才數分析.!E1190</f>
        <v>0</v>
      </c>
      <c r="H1190" s="6">
        <f ca="1">板材才數分析.!F1190</f>
        <v>0</v>
      </c>
      <c r="I1190" s="6" t="str">
        <f ca="1">板材才數分析.!G1190</f>
        <v/>
      </c>
      <c r="J1190" s="6">
        <f ca="1">板材才數分析.!H1190</f>
        <v>0</v>
      </c>
      <c r="K1190" s="6" t="str">
        <f ca="1">板材才數分析.!I1190</f>
        <v/>
      </c>
      <c r="L1190" s="6">
        <f ca="1">板材才數分析.!J1190</f>
        <v>0</v>
      </c>
      <c r="M1190" s="6">
        <f ca="1">板材才數分析.!K1190</f>
        <v>0</v>
      </c>
      <c r="N1190" s="6">
        <f ca="1">板材才數分析.!L1190</f>
        <v>0</v>
      </c>
      <c r="O1190" s="6">
        <f ca="1">板材才數分析.!M1190</f>
        <v>0</v>
      </c>
      <c r="P1190" t="e">
        <f>表格15[[#This Row],[封邊色號]]</f>
        <v>#VALUE!</v>
      </c>
      <c r="Q1190" s="174" t="str">
        <f ca="1">IF(VLOOKUP(F1190,料單!$C:$P,14,FALSE)="","",VLOOKUP(F1190,料單!$C:$P,14,FALSE))</f>
        <v/>
      </c>
      <c r="R1190" s="174" t="str">
        <f ca="1">IF(VLOOKUP(F1190,料單!$C:$Q,15,FALSE)="","",VLOOKUP(F1190,料單!$C:$Q,15,FALSE))</f>
        <v/>
      </c>
      <c r="S1190" s="174" t="str">
        <f ca="1">IF(VLOOKUP(F1190,料單!$C:$R,16,FALSE)="","",VLOOKUP(F1190,料單!$C:$R,16,FALSE))</f>
        <v/>
      </c>
      <c r="T1190" s="174" t="str">
        <f ca="1">IF(VLOOKUP(F1190,料單!$C:$S,17,FALSE)="","",VLOOKUP(F1190,料單!$C:$S,17,FALSE))</f>
        <v/>
      </c>
      <c r="U1190" s="174" t="str">
        <f ca="1">_xlfn.IFNA(VLOOKUP(VLOOKUP(F1190,料單!C:T,18,FALSE),資料庫!AM:AN,2,FALSE),"A")</f>
        <v>A</v>
      </c>
      <c r="V1190" s="174" t="str">
        <f ca="1">IF(VLOOKUP(F1190,料單!C:U,19,FALSE)="","",VLOOKUP(F1190,料單!C:U,19,FALSE))</f>
        <v/>
      </c>
      <c r="W1190" s="361" t="str">
        <f t="shared" ca="1" si="91"/>
        <v/>
      </c>
      <c r="X1190" s="361" t="str">
        <f t="shared" ca="1" si="92"/>
        <v/>
      </c>
      <c r="Y1190" s="361" t="str">
        <f t="shared" ca="1" si="93"/>
        <v/>
      </c>
      <c r="Z1190" s="361" t="str">
        <f t="shared" ca="1" si="94"/>
        <v/>
      </c>
      <c r="AA1190" s="483">
        <f>料單!$K$3</f>
        <v>0</v>
      </c>
      <c r="AB1190" s="483" t="str">
        <f>料單!$L$3</f>
        <v>拉、KD</v>
      </c>
    </row>
    <row r="1191" spans="1:28" x14ac:dyDescent="0.25">
      <c r="A1191" s="174">
        <f t="shared" si="90"/>
        <v>1190</v>
      </c>
      <c r="B1191" s="174" t="str">
        <f ca="1">料單!$C$1</f>
        <v>2026101401</v>
      </c>
      <c r="C1191" s="174">
        <f>料單!$C$2</f>
        <v>0</v>
      </c>
      <c r="D1191" s="6">
        <f>板材才數分析.!B1191</f>
        <v>40</v>
      </c>
      <c r="E1191" s="6">
        <f>板材才數分析.!C1191</f>
        <v>0</v>
      </c>
      <c r="F1191" s="6">
        <f>板材才數分析.!D1191</f>
        <v>40020</v>
      </c>
      <c r="G1191" s="6">
        <f ca="1">板材才數分析.!E1191</f>
        <v>0</v>
      </c>
      <c r="H1191" s="6">
        <f ca="1">板材才數分析.!F1191</f>
        <v>0</v>
      </c>
      <c r="I1191" s="6" t="str">
        <f ca="1">板材才數分析.!G1191</f>
        <v/>
      </c>
      <c r="J1191" s="6">
        <f ca="1">板材才數分析.!H1191</f>
        <v>0</v>
      </c>
      <c r="K1191" s="6" t="str">
        <f ca="1">板材才數分析.!I1191</f>
        <v/>
      </c>
      <c r="L1191" s="6">
        <f ca="1">板材才數分析.!J1191</f>
        <v>0</v>
      </c>
      <c r="M1191" s="6">
        <f ca="1">板材才數分析.!K1191</f>
        <v>0</v>
      </c>
      <c r="N1191" s="6" t="str">
        <f ca="1">板材才數分析.!L1191</f>
        <v/>
      </c>
      <c r="O1191" s="6">
        <f ca="1">板材才數分析.!M1191</f>
        <v>0</v>
      </c>
      <c r="P1191" t="e">
        <f>表格15[[#This Row],[封邊色號]]</f>
        <v>#VALUE!</v>
      </c>
      <c r="Q1191" s="174" t="str">
        <f ca="1">IF(VLOOKUP(F1191,料單!$C:$P,14,FALSE)="","",VLOOKUP(F1191,料單!$C:$P,14,FALSE))</f>
        <v/>
      </c>
      <c r="R1191" s="174" t="str">
        <f ca="1">IF(VLOOKUP(F1191,料單!$C:$Q,15,FALSE)="","",VLOOKUP(F1191,料單!$C:$Q,15,FALSE))</f>
        <v/>
      </c>
      <c r="S1191" s="174" t="str">
        <f ca="1">IF(VLOOKUP(F1191,料單!$C:$R,16,FALSE)="","",VLOOKUP(F1191,料單!$C:$R,16,FALSE))</f>
        <v/>
      </c>
      <c r="T1191" s="174" t="str">
        <f ca="1">IF(VLOOKUP(F1191,料單!$C:$S,17,FALSE)="","",VLOOKUP(F1191,料單!$C:$S,17,FALSE))</f>
        <v/>
      </c>
      <c r="U1191" s="174" t="str">
        <f ca="1">_xlfn.IFNA(VLOOKUP(VLOOKUP(F1191,料單!C:T,18,FALSE),資料庫!AM:AN,2,FALSE),"A")</f>
        <v>A</v>
      </c>
      <c r="V1191" s="174" t="str">
        <f ca="1">IF(VLOOKUP(F1191,料單!C:U,19,FALSE)="","",VLOOKUP(F1191,料單!C:U,19,FALSE))</f>
        <v/>
      </c>
      <c r="W1191" s="361" t="str">
        <f t="shared" ca="1" si="91"/>
        <v/>
      </c>
      <c r="X1191" s="361" t="str">
        <f t="shared" ca="1" si="92"/>
        <v/>
      </c>
      <c r="Y1191" s="361" t="str">
        <f t="shared" ca="1" si="93"/>
        <v/>
      </c>
      <c r="Z1191" s="361" t="str">
        <f t="shared" ca="1" si="94"/>
        <v/>
      </c>
      <c r="AA1191" s="483">
        <f>料單!$K$3</f>
        <v>0</v>
      </c>
      <c r="AB1191" s="483" t="str">
        <f>料單!$L$3</f>
        <v>拉、KD</v>
      </c>
    </row>
    <row r="1192" spans="1:28" x14ac:dyDescent="0.25">
      <c r="A1192" s="174">
        <f t="shared" si="90"/>
        <v>1191</v>
      </c>
      <c r="B1192" s="174" t="str">
        <f ca="1">料單!$C$1</f>
        <v>2026101401</v>
      </c>
      <c r="C1192" s="174">
        <f>料單!$C$2</f>
        <v>0</v>
      </c>
      <c r="D1192" s="6">
        <f>板材才數分析.!B1192</f>
        <v>40</v>
      </c>
      <c r="E1192" s="6">
        <f>板材才數分析.!C1192</f>
        <v>0</v>
      </c>
      <c r="F1192" s="6">
        <f>板材才數分析.!D1192</f>
        <v>40021</v>
      </c>
      <c r="G1192" s="6">
        <f ca="1">板材才數分析.!E1192</f>
        <v>0</v>
      </c>
      <c r="H1192" s="6">
        <f ca="1">板材才數分析.!F1192</f>
        <v>0</v>
      </c>
      <c r="I1192" s="6" t="str">
        <f ca="1">板材才數分析.!G1192</f>
        <v/>
      </c>
      <c r="J1192" s="6">
        <f ca="1">板材才數分析.!H1192</f>
        <v>0</v>
      </c>
      <c r="K1192" s="6" t="str">
        <f ca="1">板材才數分析.!I1192</f>
        <v/>
      </c>
      <c r="L1192" s="6">
        <f ca="1">板材才數分析.!J1192</f>
        <v>0</v>
      </c>
      <c r="M1192" s="6">
        <f ca="1">板材才數分析.!K1192</f>
        <v>0</v>
      </c>
      <c r="N1192" s="6" t="str">
        <f ca="1">板材才數分析.!L1192</f>
        <v/>
      </c>
      <c r="O1192" s="6">
        <f ca="1">板材才數分析.!M1192</f>
        <v>0</v>
      </c>
      <c r="P1192" t="e">
        <f>表格15[[#This Row],[封邊色號]]</f>
        <v>#VALUE!</v>
      </c>
      <c r="Q1192" s="174" t="str">
        <f ca="1">IF(VLOOKUP(F1192,料單!$C:$P,14,FALSE)="","",VLOOKUP(F1192,料單!$C:$P,14,FALSE))</f>
        <v/>
      </c>
      <c r="R1192" s="174" t="str">
        <f ca="1">IF(VLOOKUP(F1192,料單!$C:$Q,15,FALSE)="","",VLOOKUP(F1192,料單!$C:$Q,15,FALSE))</f>
        <v/>
      </c>
      <c r="S1192" s="174" t="str">
        <f ca="1">IF(VLOOKUP(F1192,料單!$C:$R,16,FALSE)="","",VLOOKUP(F1192,料單!$C:$R,16,FALSE))</f>
        <v/>
      </c>
      <c r="T1192" s="174" t="str">
        <f ca="1">IF(VLOOKUP(F1192,料單!$C:$S,17,FALSE)="","",VLOOKUP(F1192,料單!$C:$S,17,FALSE))</f>
        <v/>
      </c>
      <c r="U1192" s="174" t="str">
        <f ca="1">_xlfn.IFNA(VLOOKUP(VLOOKUP(F1192,料單!C:T,18,FALSE),資料庫!AM:AN,2,FALSE),"A")</f>
        <v>A</v>
      </c>
      <c r="V1192" s="174" t="str">
        <f ca="1">IF(VLOOKUP(F1192,料單!C:U,19,FALSE)="","",VLOOKUP(F1192,料單!C:U,19,FALSE))</f>
        <v/>
      </c>
      <c r="W1192" s="361" t="str">
        <f t="shared" ca="1" si="91"/>
        <v/>
      </c>
      <c r="X1192" s="361" t="str">
        <f t="shared" ca="1" si="92"/>
        <v/>
      </c>
      <c r="Y1192" s="361" t="str">
        <f t="shared" ca="1" si="93"/>
        <v/>
      </c>
      <c r="Z1192" s="361" t="str">
        <f t="shared" ca="1" si="94"/>
        <v/>
      </c>
      <c r="AA1192" s="483">
        <f>料單!$K$3</f>
        <v>0</v>
      </c>
      <c r="AB1192" s="483" t="str">
        <f>料單!$L$3</f>
        <v>拉、KD</v>
      </c>
    </row>
    <row r="1193" spans="1:28" x14ac:dyDescent="0.25">
      <c r="A1193" s="174">
        <f t="shared" si="90"/>
        <v>1192</v>
      </c>
      <c r="B1193" s="174" t="str">
        <f ca="1">料單!$C$1</f>
        <v>2026101401</v>
      </c>
      <c r="C1193" s="174">
        <f>料單!$C$2</f>
        <v>0</v>
      </c>
      <c r="D1193" s="6">
        <f>板材才數分析.!B1193</f>
        <v>40</v>
      </c>
      <c r="E1193" s="6">
        <f>板材才數分析.!C1193</f>
        <v>0</v>
      </c>
      <c r="F1193" s="6">
        <f>板材才數分析.!D1193</f>
        <v>40022</v>
      </c>
      <c r="G1193" s="6">
        <f ca="1">板材才數分析.!E1193</f>
        <v>0</v>
      </c>
      <c r="H1193" s="6">
        <f ca="1">板材才數分析.!F1193</f>
        <v>0</v>
      </c>
      <c r="I1193" s="6" t="str">
        <f ca="1">板材才數分析.!G1193</f>
        <v/>
      </c>
      <c r="J1193" s="6">
        <f ca="1">板材才數分析.!H1193</f>
        <v>0</v>
      </c>
      <c r="K1193" s="6" t="str">
        <f ca="1">板材才數分析.!I1193</f>
        <v/>
      </c>
      <c r="L1193" s="6">
        <f ca="1">板材才數分析.!J1193</f>
        <v>0</v>
      </c>
      <c r="M1193" s="6">
        <f ca="1">板材才數分析.!K1193</f>
        <v>0</v>
      </c>
      <c r="N1193" s="6" t="str">
        <f ca="1">板材才數分析.!L1193</f>
        <v/>
      </c>
      <c r="O1193" s="6">
        <f ca="1">板材才數分析.!M1193</f>
        <v>0</v>
      </c>
      <c r="P1193" t="e">
        <f>表格15[[#This Row],[封邊色號]]</f>
        <v>#VALUE!</v>
      </c>
      <c r="Q1193" s="174" t="str">
        <f ca="1">IF(VLOOKUP(F1193,料單!$C:$P,14,FALSE)="","",VLOOKUP(F1193,料單!$C:$P,14,FALSE))</f>
        <v/>
      </c>
      <c r="R1193" s="174" t="str">
        <f ca="1">IF(VLOOKUP(F1193,料單!$C:$Q,15,FALSE)="","",VLOOKUP(F1193,料單!$C:$Q,15,FALSE))</f>
        <v/>
      </c>
      <c r="S1193" s="174" t="str">
        <f ca="1">IF(VLOOKUP(F1193,料單!$C:$R,16,FALSE)="","",VLOOKUP(F1193,料單!$C:$R,16,FALSE))</f>
        <v/>
      </c>
      <c r="T1193" s="174" t="str">
        <f ca="1">IF(VLOOKUP(F1193,料單!$C:$S,17,FALSE)="","",VLOOKUP(F1193,料單!$C:$S,17,FALSE))</f>
        <v/>
      </c>
      <c r="U1193" s="174" t="str">
        <f ca="1">_xlfn.IFNA(VLOOKUP(VLOOKUP(F1193,料單!C:T,18,FALSE),資料庫!AM:AN,2,FALSE),"A")</f>
        <v>A</v>
      </c>
      <c r="V1193" s="174" t="str">
        <f ca="1">IF(VLOOKUP(F1193,料單!C:U,19,FALSE)="","",VLOOKUP(F1193,料單!C:U,19,FALSE))</f>
        <v/>
      </c>
      <c r="W1193" s="361" t="str">
        <f t="shared" ca="1" si="91"/>
        <v/>
      </c>
      <c r="X1193" s="361" t="str">
        <f t="shared" ca="1" si="92"/>
        <v/>
      </c>
      <c r="Y1193" s="361" t="str">
        <f t="shared" ca="1" si="93"/>
        <v/>
      </c>
      <c r="Z1193" s="361" t="str">
        <f t="shared" ca="1" si="94"/>
        <v/>
      </c>
      <c r="AA1193" s="483">
        <f>料單!$K$3</f>
        <v>0</v>
      </c>
      <c r="AB1193" s="483" t="str">
        <f>料單!$L$3</f>
        <v>拉、KD</v>
      </c>
    </row>
    <row r="1194" spans="1:28" x14ac:dyDescent="0.25">
      <c r="A1194" s="174">
        <f t="shared" si="90"/>
        <v>1193</v>
      </c>
      <c r="B1194" s="174" t="str">
        <f ca="1">料單!$C$1</f>
        <v>2026101401</v>
      </c>
      <c r="C1194" s="174">
        <f>料單!$C$2</f>
        <v>0</v>
      </c>
      <c r="D1194" s="6">
        <f>板材才數分析.!B1194</f>
        <v>40</v>
      </c>
      <c r="E1194" s="6">
        <f>板材才數分析.!C1194</f>
        <v>0</v>
      </c>
      <c r="F1194" s="6">
        <f>板材才數分析.!D1194</f>
        <v>40023</v>
      </c>
      <c r="G1194" s="6">
        <f ca="1">板材才數分析.!E1194</f>
        <v>0</v>
      </c>
      <c r="H1194" s="6">
        <f ca="1">板材才數分析.!F1194</f>
        <v>0</v>
      </c>
      <c r="I1194" s="6" t="str">
        <f ca="1">板材才數分析.!G1194</f>
        <v/>
      </c>
      <c r="J1194" s="6">
        <f ca="1">板材才數分析.!H1194</f>
        <v>0</v>
      </c>
      <c r="K1194" s="6" t="str">
        <f ca="1">板材才數分析.!I1194</f>
        <v/>
      </c>
      <c r="L1194" s="6">
        <f ca="1">板材才數分析.!J1194</f>
        <v>0</v>
      </c>
      <c r="M1194" s="6">
        <f ca="1">板材才數分析.!K1194</f>
        <v>0</v>
      </c>
      <c r="N1194" s="6" t="str">
        <f ca="1">板材才數分析.!L1194</f>
        <v/>
      </c>
      <c r="O1194" s="6">
        <f ca="1">板材才數分析.!M1194</f>
        <v>0</v>
      </c>
      <c r="P1194" t="e">
        <f>表格15[[#This Row],[封邊色號]]</f>
        <v>#VALUE!</v>
      </c>
      <c r="Q1194" s="174" t="str">
        <f ca="1">IF(VLOOKUP(F1194,料單!$C:$P,14,FALSE)="","",VLOOKUP(F1194,料單!$C:$P,14,FALSE))</f>
        <v/>
      </c>
      <c r="R1194" s="174" t="str">
        <f ca="1">IF(VLOOKUP(F1194,料單!$C:$Q,15,FALSE)="","",VLOOKUP(F1194,料單!$C:$Q,15,FALSE))</f>
        <v/>
      </c>
      <c r="S1194" s="174" t="str">
        <f ca="1">IF(VLOOKUP(F1194,料單!$C:$R,16,FALSE)="","",VLOOKUP(F1194,料單!$C:$R,16,FALSE))</f>
        <v/>
      </c>
      <c r="T1194" s="174" t="str">
        <f ca="1">IF(VLOOKUP(F1194,料單!$C:$S,17,FALSE)="","",VLOOKUP(F1194,料單!$C:$S,17,FALSE))</f>
        <v/>
      </c>
      <c r="U1194" s="174" t="str">
        <f ca="1">_xlfn.IFNA(VLOOKUP(VLOOKUP(F1194,料單!C:T,18,FALSE),資料庫!AM:AN,2,FALSE),"A")</f>
        <v>A</v>
      </c>
      <c r="V1194" s="174" t="str">
        <f ca="1">IF(VLOOKUP(F1194,料單!C:U,19,FALSE)="","",VLOOKUP(F1194,料單!C:U,19,FALSE))</f>
        <v/>
      </c>
      <c r="W1194" s="361" t="str">
        <f t="shared" ca="1" si="91"/>
        <v/>
      </c>
      <c r="X1194" s="361" t="str">
        <f t="shared" ca="1" si="92"/>
        <v/>
      </c>
      <c r="Y1194" s="361" t="str">
        <f t="shared" ca="1" si="93"/>
        <v/>
      </c>
      <c r="Z1194" s="361" t="str">
        <f t="shared" ca="1" si="94"/>
        <v/>
      </c>
      <c r="AA1194" s="483">
        <f>料單!$K$3</f>
        <v>0</v>
      </c>
      <c r="AB1194" s="483" t="str">
        <f>料單!$L$3</f>
        <v>拉、KD</v>
      </c>
    </row>
    <row r="1195" spans="1:28" x14ac:dyDescent="0.25">
      <c r="A1195" s="174">
        <f t="shared" si="90"/>
        <v>1194</v>
      </c>
      <c r="B1195" s="174" t="str">
        <f ca="1">料單!$C$1</f>
        <v>2026101401</v>
      </c>
      <c r="C1195" s="174">
        <f>料單!$C$2</f>
        <v>0</v>
      </c>
      <c r="D1195" s="6">
        <f>板材才數分析.!B1195</f>
        <v>40</v>
      </c>
      <c r="E1195" s="6">
        <f>板材才數分析.!C1195</f>
        <v>0</v>
      </c>
      <c r="F1195" s="6">
        <f>板材才數分析.!D1195</f>
        <v>40024</v>
      </c>
      <c r="G1195" s="6">
        <f ca="1">板材才數分析.!E1195</f>
        <v>0</v>
      </c>
      <c r="H1195" s="6">
        <f ca="1">板材才數分析.!F1195</f>
        <v>0</v>
      </c>
      <c r="I1195" s="6" t="str">
        <f ca="1">板材才數分析.!G1195</f>
        <v/>
      </c>
      <c r="J1195" s="6">
        <f ca="1">板材才數分析.!H1195</f>
        <v>0</v>
      </c>
      <c r="K1195" s="6" t="str">
        <f ca="1">板材才數分析.!I1195</f>
        <v/>
      </c>
      <c r="L1195" s="6">
        <f ca="1">板材才數分析.!J1195</f>
        <v>0</v>
      </c>
      <c r="M1195" s="6">
        <f ca="1">板材才數分析.!K1195</f>
        <v>0</v>
      </c>
      <c r="N1195" s="6" t="str">
        <f ca="1">板材才數分析.!L1195</f>
        <v/>
      </c>
      <c r="O1195" s="6">
        <f ca="1">板材才數分析.!M1195</f>
        <v>0</v>
      </c>
      <c r="P1195" t="e">
        <f>表格15[[#This Row],[封邊色號]]</f>
        <v>#VALUE!</v>
      </c>
      <c r="Q1195" s="174" t="str">
        <f ca="1">IF(VLOOKUP(F1195,料單!$C:$P,14,FALSE)="","",VLOOKUP(F1195,料單!$C:$P,14,FALSE))</f>
        <v/>
      </c>
      <c r="R1195" s="174" t="str">
        <f ca="1">IF(VLOOKUP(F1195,料單!$C:$Q,15,FALSE)="","",VLOOKUP(F1195,料單!$C:$Q,15,FALSE))</f>
        <v/>
      </c>
      <c r="S1195" s="174" t="str">
        <f ca="1">IF(VLOOKUP(F1195,料單!$C:$R,16,FALSE)="","",VLOOKUP(F1195,料單!$C:$R,16,FALSE))</f>
        <v/>
      </c>
      <c r="T1195" s="174" t="str">
        <f ca="1">IF(VLOOKUP(F1195,料單!$C:$S,17,FALSE)="","",VLOOKUP(F1195,料單!$C:$S,17,FALSE))</f>
        <v/>
      </c>
      <c r="U1195" s="174" t="str">
        <f ca="1">_xlfn.IFNA(VLOOKUP(VLOOKUP(F1195,料單!C:T,18,FALSE),資料庫!AM:AN,2,FALSE),"A")</f>
        <v>A</v>
      </c>
      <c r="V1195" s="174" t="str">
        <f ca="1">IF(VLOOKUP(F1195,料單!C:U,19,FALSE)="","",VLOOKUP(F1195,料單!C:U,19,FALSE))</f>
        <v/>
      </c>
      <c r="W1195" s="361" t="str">
        <f t="shared" ca="1" si="91"/>
        <v/>
      </c>
      <c r="X1195" s="361" t="str">
        <f t="shared" ca="1" si="92"/>
        <v/>
      </c>
      <c r="Y1195" s="361" t="str">
        <f t="shared" ca="1" si="93"/>
        <v/>
      </c>
      <c r="Z1195" s="361" t="str">
        <f t="shared" ca="1" si="94"/>
        <v/>
      </c>
      <c r="AA1195" s="483">
        <f>料單!$K$3</f>
        <v>0</v>
      </c>
      <c r="AB1195" s="483" t="str">
        <f>料單!$L$3</f>
        <v>拉、KD</v>
      </c>
    </row>
    <row r="1196" spans="1:28" x14ac:dyDescent="0.25">
      <c r="A1196" s="174">
        <f t="shared" si="90"/>
        <v>1195</v>
      </c>
      <c r="B1196" s="174" t="str">
        <f ca="1">料單!$C$1</f>
        <v>2026101401</v>
      </c>
      <c r="C1196" s="174">
        <f>料單!$C$2</f>
        <v>0</v>
      </c>
      <c r="D1196" s="6">
        <f>板材才數分析.!B1196</f>
        <v>40</v>
      </c>
      <c r="E1196" s="6">
        <f>板材才數分析.!C1196</f>
        <v>0</v>
      </c>
      <c r="F1196" s="6">
        <f>板材才數分析.!D1196</f>
        <v>40025</v>
      </c>
      <c r="G1196" s="6">
        <f ca="1">板材才數分析.!E1196</f>
        <v>0</v>
      </c>
      <c r="H1196" s="6">
        <f ca="1">板材才數分析.!F1196</f>
        <v>0</v>
      </c>
      <c r="I1196" s="6" t="str">
        <f ca="1">板材才數分析.!G1196</f>
        <v/>
      </c>
      <c r="J1196" s="6">
        <f ca="1">板材才數分析.!H1196</f>
        <v>0</v>
      </c>
      <c r="K1196" s="6" t="str">
        <f ca="1">板材才數分析.!I1196</f>
        <v/>
      </c>
      <c r="L1196" s="6">
        <f ca="1">板材才數分析.!J1196</f>
        <v>0</v>
      </c>
      <c r="M1196" s="6">
        <f ca="1">板材才數分析.!K1196</f>
        <v>0</v>
      </c>
      <c r="N1196" s="6" t="str">
        <f ca="1">板材才數分析.!L1196</f>
        <v/>
      </c>
      <c r="O1196" s="6">
        <f ca="1">板材才數分析.!M1196</f>
        <v>0</v>
      </c>
      <c r="P1196" t="e">
        <f>表格15[[#This Row],[封邊色號]]</f>
        <v>#VALUE!</v>
      </c>
      <c r="Q1196" s="174" t="str">
        <f ca="1">IF(VLOOKUP(F1196,料單!$C:$P,14,FALSE)="","",VLOOKUP(F1196,料單!$C:$P,14,FALSE))</f>
        <v/>
      </c>
      <c r="R1196" s="174" t="str">
        <f ca="1">IF(VLOOKUP(F1196,料單!$C:$Q,15,FALSE)="","",VLOOKUP(F1196,料單!$C:$Q,15,FALSE))</f>
        <v/>
      </c>
      <c r="S1196" s="174" t="str">
        <f ca="1">IF(VLOOKUP(F1196,料單!$C:$R,16,FALSE)="","",VLOOKUP(F1196,料單!$C:$R,16,FALSE))</f>
        <v/>
      </c>
      <c r="T1196" s="174" t="str">
        <f ca="1">IF(VLOOKUP(F1196,料單!$C:$S,17,FALSE)="","",VLOOKUP(F1196,料單!$C:$S,17,FALSE))</f>
        <v/>
      </c>
      <c r="U1196" s="174" t="str">
        <f ca="1">_xlfn.IFNA(VLOOKUP(VLOOKUP(F1196,料單!C:T,18,FALSE),資料庫!AM:AN,2,FALSE),"A")</f>
        <v>A</v>
      </c>
      <c r="V1196" s="174" t="str">
        <f ca="1">IF(VLOOKUP(F1196,料單!C:U,19,FALSE)="","",VLOOKUP(F1196,料單!C:U,19,FALSE))</f>
        <v/>
      </c>
      <c r="W1196" s="361" t="str">
        <f t="shared" ca="1" si="91"/>
        <v/>
      </c>
      <c r="X1196" s="361" t="str">
        <f t="shared" ca="1" si="92"/>
        <v/>
      </c>
      <c r="Y1196" s="361" t="str">
        <f t="shared" ca="1" si="93"/>
        <v/>
      </c>
      <c r="Z1196" s="361" t="str">
        <f t="shared" ca="1" si="94"/>
        <v/>
      </c>
      <c r="AA1196" s="483">
        <f>料單!$K$3</f>
        <v>0</v>
      </c>
      <c r="AB1196" s="483" t="str">
        <f>料單!$L$3</f>
        <v>拉、KD</v>
      </c>
    </row>
    <row r="1197" spans="1:28" x14ac:dyDescent="0.25">
      <c r="A1197" s="174">
        <f t="shared" si="90"/>
        <v>1196</v>
      </c>
      <c r="B1197" s="174" t="str">
        <f ca="1">料單!$C$1</f>
        <v>2026101401</v>
      </c>
      <c r="C1197" s="174">
        <f>料單!$C$2</f>
        <v>0</v>
      </c>
      <c r="D1197" s="6">
        <f>板材才數分析.!B1197</f>
        <v>40</v>
      </c>
      <c r="E1197" s="6">
        <f>板材才數分析.!C1197</f>
        <v>0</v>
      </c>
      <c r="F1197" s="6">
        <f>板材才數分析.!D1197</f>
        <v>40026</v>
      </c>
      <c r="G1197" s="6">
        <f ca="1">板材才數分析.!E1197</f>
        <v>0</v>
      </c>
      <c r="H1197" s="6">
        <f ca="1">板材才數分析.!F1197</f>
        <v>0</v>
      </c>
      <c r="I1197" s="6" t="str">
        <f ca="1">板材才數分析.!G1197</f>
        <v/>
      </c>
      <c r="J1197" s="6">
        <f ca="1">板材才數分析.!H1197</f>
        <v>0</v>
      </c>
      <c r="K1197" s="6" t="str">
        <f ca="1">板材才數分析.!I1197</f>
        <v/>
      </c>
      <c r="L1197" s="6">
        <f ca="1">板材才數分析.!J1197</f>
        <v>0</v>
      </c>
      <c r="M1197" s="6">
        <f ca="1">板材才數分析.!K1197</f>
        <v>0</v>
      </c>
      <c r="N1197" s="6" t="str">
        <f ca="1">板材才數分析.!L1197</f>
        <v/>
      </c>
      <c r="O1197" s="6">
        <f ca="1">板材才數分析.!M1197</f>
        <v>0</v>
      </c>
      <c r="P1197" t="e">
        <f>表格15[[#This Row],[封邊色號]]</f>
        <v>#VALUE!</v>
      </c>
      <c r="Q1197" s="174" t="str">
        <f ca="1">IF(VLOOKUP(F1197,料單!$C:$P,14,FALSE)="","",VLOOKUP(F1197,料單!$C:$P,14,FALSE))</f>
        <v/>
      </c>
      <c r="R1197" s="174" t="str">
        <f ca="1">IF(VLOOKUP(F1197,料單!$C:$Q,15,FALSE)="","",VLOOKUP(F1197,料單!$C:$Q,15,FALSE))</f>
        <v/>
      </c>
      <c r="S1197" s="174" t="str">
        <f ca="1">IF(VLOOKUP(F1197,料單!$C:$R,16,FALSE)="","",VLOOKUP(F1197,料單!$C:$R,16,FALSE))</f>
        <v/>
      </c>
      <c r="T1197" s="174" t="str">
        <f ca="1">IF(VLOOKUP(F1197,料單!$C:$S,17,FALSE)="","",VLOOKUP(F1197,料單!$C:$S,17,FALSE))</f>
        <v/>
      </c>
      <c r="U1197" s="174" t="str">
        <f ca="1">_xlfn.IFNA(VLOOKUP(VLOOKUP(F1197,料單!C:T,18,FALSE),資料庫!AM:AN,2,FALSE),"A")</f>
        <v>A</v>
      </c>
      <c r="V1197" s="174" t="str">
        <f ca="1">IF(VLOOKUP(F1197,料單!C:U,19,FALSE)="","",VLOOKUP(F1197,料單!C:U,19,FALSE))</f>
        <v/>
      </c>
      <c r="W1197" s="361" t="str">
        <f t="shared" ca="1" si="91"/>
        <v/>
      </c>
      <c r="X1197" s="361" t="str">
        <f t="shared" ca="1" si="92"/>
        <v/>
      </c>
      <c r="Y1197" s="361" t="str">
        <f t="shared" ca="1" si="93"/>
        <v/>
      </c>
      <c r="Z1197" s="361" t="str">
        <f t="shared" ca="1" si="94"/>
        <v/>
      </c>
      <c r="AA1197" s="483">
        <f>料單!$K$3</f>
        <v>0</v>
      </c>
      <c r="AB1197" s="483" t="str">
        <f>料單!$L$3</f>
        <v>拉、KD</v>
      </c>
    </row>
    <row r="1198" spans="1:28" x14ac:dyDescent="0.25">
      <c r="A1198" s="174">
        <f t="shared" si="90"/>
        <v>1197</v>
      </c>
      <c r="B1198" s="174" t="str">
        <f ca="1">料單!$C$1</f>
        <v>2026101401</v>
      </c>
      <c r="C1198" s="174">
        <f>料單!$C$2</f>
        <v>0</v>
      </c>
      <c r="D1198" s="6">
        <f>板材才數分析.!B1198</f>
        <v>40</v>
      </c>
      <c r="E1198" s="6">
        <f>板材才數分析.!C1198</f>
        <v>0</v>
      </c>
      <c r="F1198" s="6">
        <f>板材才數分析.!D1198</f>
        <v>40027</v>
      </c>
      <c r="G1198" s="6">
        <f ca="1">板材才數分析.!E1198</f>
        <v>0</v>
      </c>
      <c r="H1198" s="6">
        <f ca="1">板材才數分析.!F1198</f>
        <v>0</v>
      </c>
      <c r="I1198" s="6" t="str">
        <f ca="1">板材才數分析.!G1198</f>
        <v/>
      </c>
      <c r="J1198" s="6">
        <f ca="1">板材才數分析.!H1198</f>
        <v>0</v>
      </c>
      <c r="K1198" s="6" t="str">
        <f ca="1">板材才數分析.!I1198</f>
        <v/>
      </c>
      <c r="L1198" s="6">
        <f ca="1">板材才數分析.!J1198</f>
        <v>0</v>
      </c>
      <c r="M1198" s="6">
        <f ca="1">板材才數分析.!K1198</f>
        <v>0</v>
      </c>
      <c r="N1198" s="6" t="str">
        <f ca="1">板材才數分析.!L1198</f>
        <v/>
      </c>
      <c r="O1198" s="6">
        <f ca="1">板材才數分析.!M1198</f>
        <v>0</v>
      </c>
      <c r="P1198" t="e">
        <f>表格15[[#This Row],[封邊色號]]</f>
        <v>#VALUE!</v>
      </c>
      <c r="Q1198" s="174" t="str">
        <f ca="1">IF(VLOOKUP(F1198,料單!$C:$P,14,FALSE)="","",VLOOKUP(F1198,料單!$C:$P,14,FALSE))</f>
        <v/>
      </c>
      <c r="R1198" s="174" t="str">
        <f ca="1">IF(VLOOKUP(F1198,料單!$C:$Q,15,FALSE)="","",VLOOKUP(F1198,料單!$C:$Q,15,FALSE))</f>
        <v/>
      </c>
      <c r="S1198" s="174" t="str">
        <f ca="1">IF(VLOOKUP(F1198,料單!$C:$R,16,FALSE)="","",VLOOKUP(F1198,料單!$C:$R,16,FALSE))</f>
        <v/>
      </c>
      <c r="T1198" s="174" t="str">
        <f ca="1">IF(VLOOKUP(F1198,料單!$C:$S,17,FALSE)="","",VLOOKUP(F1198,料單!$C:$S,17,FALSE))</f>
        <v/>
      </c>
      <c r="U1198" s="174" t="str">
        <f ca="1">_xlfn.IFNA(VLOOKUP(VLOOKUP(F1198,料單!C:T,18,FALSE),資料庫!AM:AN,2,FALSE),"A")</f>
        <v>A</v>
      </c>
      <c r="V1198" s="174" t="str">
        <f ca="1">IF(VLOOKUP(F1198,料單!C:U,19,FALSE)="","",VLOOKUP(F1198,料單!C:U,19,FALSE))</f>
        <v/>
      </c>
      <c r="W1198" s="361" t="str">
        <f t="shared" ca="1" si="91"/>
        <v/>
      </c>
      <c r="X1198" s="361" t="str">
        <f t="shared" ca="1" si="92"/>
        <v/>
      </c>
      <c r="Y1198" s="361" t="str">
        <f t="shared" ca="1" si="93"/>
        <v/>
      </c>
      <c r="Z1198" s="361" t="str">
        <f t="shared" ca="1" si="94"/>
        <v/>
      </c>
      <c r="AA1198" s="483">
        <f>料單!$K$3</f>
        <v>0</v>
      </c>
      <c r="AB1198" s="483" t="str">
        <f>料單!$L$3</f>
        <v>拉、KD</v>
      </c>
    </row>
    <row r="1199" spans="1:28" x14ac:dyDescent="0.25">
      <c r="A1199" s="174">
        <f t="shared" si="90"/>
        <v>1198</v>
      </c>
      <c r="B1199" s="174" t="str">
        <f ca="1">料單!$C$1</f>
        <v>2026101401</v>
      </c>
      <c r="C1199" s="174">
        <f>料單!$C$2</f>
        <v>0</v>
      </c>
      <c r="D1199" s="6">
        <f>板材才數分析.!B1199</f>
        <v>40</v>
      </c>
      <c r="E1199" s="6">
        <f>板材才數分析.!C1199</f>
        <v>0</v>
      </c>
      <c r="F1199" s="6">
        <f>板材才數分析.!D1199</f>
        <v>40028</v>
      </c>
      <c r="G1199" s="6">
        <f ca="1">板材才數分析.!E1199</f>
        <v>0</v>
      </c>
      <c r="H1199" s="6">
        <f ca="1">板材才數分析.!F1199</f>
        <v>0</v>
      </c>
      <c r="I1199" s="6" t="str">
        <f ca="1">板材才數分析.!G1199</f>
        <v/>
      </c>
      <c r="J1199" s="6">
        <f ca="1">板材才數分析.!H1199</f>
        <v>0</v>
      </c>
      <c r="K1199" s="6" t="str">
        <f ca="1">板材才數分析.!I1199</f>
        <v/>
      </c>
      <c r="L1199" s="6">
        <f ca="1">板材才數分析.!J1199</f>
        <v>0</v>
      </c>
      <c r="M1199" s="6">
        <f ca="1">板材才數分析.!K1199</f>
        <v>0</v>
      </c>
      <c r="N1199" s="6" t="str">
        <f ca="1">板材才數分析.!L1199</f>
        <v/>
      </c>
      <c r="O1199" s="6">
        <f ca="1">板材才數分析.!M1199</f>
        <v>0</v>
      </c>
      <c r="P1199" t="e">
        <f>表格15[[#This Row],[封邊色號]]</f>
        <v>#VALUE!</v>
      </c>
      <c r="Q1199" s="174" t="str">
        <f ca="1">IF(VLOOKUP(F1199,料單!$C:$P,14,FALSE)="","",VLOOKUP(F1199,料單!$C:$P,14,FALSE))</f>
        <v/>
      </c>
      <c r="R1199" s="174" t="str">
        <f ca="1">IF(VLOOKUP(F1199,料單!$C:$Q,15,FALSE)="","",VLOOKUP(F1199,料單!$C:$Q,15,FALSE))</f>
        <v/>
      </c>
      <c r="S1199" s="174" t="str">
        <f ca="1">IF(VLOOKUP(F1199,料單!$C:$R,16,FALSE)="","",VLOOKUP(F1199,料單!$C:$R,16,FALSE))</f>
        <v/>
      </c>
      <c r="T1199" s="174" t="str">
        <f ca="1">IF(VLOOKUP(F1199,料單!$C:$S,17,FALSE)="","",VLOOKUP(F1199,料單!$C:$S,17,FALSE))</f>
        <v/>
      </c>
      <c r="U1199" s="174" t="str">
        <f ca="1">_xlfn.IFNA(VLOOKUP(VLOOKUP(F1199,料單!C:T,18,FALSE),資料庫!AM:AN,2,FALSE),"A")</f>
        <v>A</v>
      </c>
      <c r="V1199" s="174" t="str">
        <f ca="1">IF(VLOOKUP(F1199,料單!C:U,19,FALSE)="","",VLOOKUP(F1199,料單!C:U,19,FALSE))</f>
        <v/>
      </c>
      <c r="W1199" s="361" t="str">
        <f t="shared" ca="1" si="91"/>
        <v/>
      </c>
      <c r="X1199" s="361" t="str">
        <f t="shared" ca="1" si="92"/>
        <v/>
      </c>
      <c r="Y1199" s="361" t="str">
        <f t="shared" ca="1" si="93"/>
        <v/>
      </c>
      <c r="Z1199" s="361" t="str">
        <f t="shared" ca="1" si="94"/>
        <v/>
      </c>
      <c r="AA1199" s="483">
        <f>料單!$K$3</f>
        <v>0</v>
      </c>
      <c r="AB1199" s="483" t="str">
        <f>料單!$L$3</f>
        <v>拉、KD</v>
      </c>
    </row>
    <row r="1200" spans="1:28" x14ac:dyDescent="0.25">
      <c r="A1200" s="174">
        <f t="shared" si="90"/>
        <v>1199</v>
      </c>
      <c r="B1200" s="174" t="str">
        <f ca="1">料單!$C$1</f>
        <v>2026101401</v>
      </c>
      <c r="C1200" s="174">
        <f>料單!$C$2</f>
        <v>0</v>
      </c>
      <c r="D1200" s="6">
        <f>板材才數分析.!B1200</f>
        <v>40</v>
      </c>
      <c r="E1200" s="6">
        <f>板材才數分析.!C1200</f>
        <v>0</v>
      </c>
      <c r="F1200" s="6">
        <f>板材才數分析.!D1200</f>
        <v>40029</v>
      </c>
      <c r="G1200" s="6">
        <f ca="1">板材才數分析.!E1200</f>
        <v>0</v>
      </c>
      <c r="H1200" s="6">
        <f ca="1">板材才數分析.!F1200</f>
        <v>0</v>
      </c>
      <c r="I1200" s="6" t="str">
        <f ca="1">板材才數分析.!G1200</f>
        <v/>
      </c>
      <c r="J1200" s="6">
        <f ca="1">板材才數分析.!H1200</f>
        <v>0</v>
      </c>
      <c r="K1200" s="6" t="str">
        <f ca="1">板材才數分析.!I1200</f>
        <v/>
      </c>
      <c r="L1200" s="6">
        <f ca="1">板材才數分析.!J1200</f>
        <v>0</v>
      </c>
      <c r="M1200" s="6">
        <f ca="1">板材才數分析.!K1200</f>
        <v>0</v>
      </c>
      <c r="N1200" s="6" t="str">
        <f ca="1">板材才數分析.!L1200</f>
        <v/>
      </c>
      <c r="O1200" s="6">
        <f ca="1">板材才數分析.!M1200</f>
        <v>0</v>
      </c>
      <c r="P1200" t="e">
        <f>表格15[[#This Row],[封邊色號]]</f>
        <v>#VALUE!</v>
      </c>
      <c r="Q1200" s="174" t="str">
        <f ca="1">IF(VLOOKUP(F1200,料單!$C:$P,14,FALSE)="","",VLOOKUP(F1200,料單!$C:$P,14,FALSE))</f>
        <v/>
      </c>
      <c r="R1200" s="174" t="str">
        <f ca="1">IF(VLOOKUP(F1200,料單!$C:$Q,15,FALSE)="","",VLOOKUP(F1200,料單!$C:$Q,15,FALSE))</f>
        <v/>
      </c>
      <c r="S1200" s="174" t="str">
        <f ca="1">IF(VLOOKUP(F1200,料單!$C:$R,16,FALSE)="","",VLOOKUP(F1200,料單!$C:$R,16,FALSE))</f>
        <v/>
      </c>
      <c r="T1200" s="174" t="str">
        <f ca="1">IF(VLOOKUP(F1200,料單!$C:$S,17,FALSE)="","",VLOOKUP(F1200,料單!$C:$S,17,FALSE))</f>
        <v/>
      </c>
      <c r="U1200" s="174" t="str">
        <f ca="1">_xlfn.IFNA(VLOOKUP(VLOOKUP(F1200,料單!C:T,18,FALSE),資料庫!AM:AN,2,FALSE),"A")</f>
        <v>A</v>
      </c>
      <c r="V1200" s="174" t="str">
        <f ca="1">IF(VLOOKUP(F1200,料單!C:U,19,FALSE)="","",VLOOKUP(F1200,料單!C:U,19,FALSE))</f>
        <v/>
      </c>
      <c r="W1200" s="361" t="str">
        <f t="shared" ca="1" si="91"/>
        <v/>
      </c>
      <c r="X1200" s="361" t="str">
        <f t="shared" ca="1" si="92"/>
        <v/>
      </c>
      <c r="Y1200" s="361" t="str">
        <f t="shared" ca="1" si="93"/>
        <v/>
      </c>
      <c r="Z1200" s="361" t="str">
        <f t="shared" ca="1" si="94"/>
        <v/>
      </c>
      <c r="AA1200" s="483">
        <f>料單!$K$3</f>
        <v>0</v>
      </c>
      <c r="AB1200" s="483" t="str">
        <f>料單!$L$3</f>
        <v>拉、KD</v>
      </c>
    </row>
    <row r="1201" spans="1:28" s="242" customFormat="1" x14ac:dyDescent="0.25">
      <c r="A1201" s="241">
        <f t="shared" si="90"/>
        <v>1200</v>
      </c>
      <c r="B1201" s="241" t="str">
        <f ca="1">料單!$C$1</f>
        <v>2026101401</v>
      </c>
      <c r="C1201" s="241">
        <f>料單!$C$2</f>
        <v>0</v>
      </c>
      <c r="D1201" s="245">
        <f>板材才數分析.!B1201</f>
        <v>40</v>
      </c>
      <c r="E1201" s="245">
        <f>板材才數分析.!C1201</f>
        <v>0</v>
      </c>
      <c r="F1201" s="245">
        <f>板材才數分析.!D1201</f>
        <v>40030</v>
      </c>
      <c r="G1201" s="245">
        <f ca="1">板材才數分析.!E1201</f>
        <v>0</v>
      </c>
      <c r="H1201" s="245">
        <f ca="1">板材才數分析.!F1201</f>
        <v>0</v>
      </c>
      <c r="I1201" s="245" t="str">
        <f ca="1">板材才數分析.!G1201</f>
        <v/>
      </c>
      <c r="J1201" s="245">
        <f ca="1">板材才數分析.!H1201</f>
        <v>0</v>
      </c>
      <c r="K1201" s="245" t="str">
        <f ca="1">板材才數分析.!I1201</f>
        <v/>
      </c>
      <c r="L1201" s="245">
        <f ca="1">板材才數分析.!J1201</f>
        <v>0</v>
      </c>
      <c r="M1201" s="245">
        <f ca="1">板材才數分析.!K1201</f>
        <v>0</v>
      </c>
      <c r="N1201" s="245" t="str">
        <f ca="1">板材才數分析.!L1201</f>
        <v/>
      </c>
      <c r="O1201" s="245">
        <f ca="1">板材才數分析.!M1201</f>
        <v>0</v>
      </c>
      <c r="P1201" t="e">
        <f>表格15[[#This Row],[封邊色號]]</f>
        <v>#VALUE!</v>
      </c>
      <c r="Q1201" s="174" t="str">
        <f ca="1">IF(VLOOKUP(F1201,料單!$C:$P,14,FALSE)="","",VLOOKUP(F1201,料單!$C:$P,14,FALSE))</f>
        <v/>
      </c>
      <c r="R1201" s="174" t="str">
        <f ca="1">IF(VLOOKUP(F1201,料單!$C:$Q,15,FALSE)="","",VLOOKUP(F1201,料單!$C:$Q,15,FALSE))</f>
        <v/>
      </c>
      <c r="S1201" s="174" t="str">
        <f ca="1">IF(VLOOKUP(F1201,料單!$C:$R,16,FALSE)="","",VLOOKUP(F1201,料單!$C:$R,16,FALSE))</f>
        <v/>
      </c>
      <c r="T1201" s="174" t="str">
        <f ca="1">IF(VLOOKUP(F1201,料單!$C:$S,17,FALSE)="","",VLOOKUP(F1201,料單!$C:$S,17,FALSE))</f>
        <v/>
      </c>
      <c r="U1201" s="174" t="str">
        <f ca="1">_xlfn.IFNA(VLOOKUP(VLOOKUP(F1201,料單!C:T,18,FALSE),資料庫!AM:AN,2,FALSE),"A")</f>
        <v>A</v>
      </c>
      <c r="V1201" s="174" t="str">
        <f ca="1">IF(VLOOKUP(F1201,料單!C:U,19,FALSE)="","",VLOOKUP(F1201,料單!C:U,19,FALSE))</f>
        <v/>
      </c>
      <c r="W1201" s="375" t="str">
        <f t="shared" ca="1" si="91"/>
        <v/>
      </c>
      <c r="X1201" s="361" t="str">
        <f t="shared" ca="1" si="92"/>
        <v/>
      </c>
      <c r="Y1201" s="375" t="str">
        <f t="shared" ca="1" si="93"/>
        <v/>
      </c>
      <c r="Z1201" s="375" t="str">
        <f t="shared" ca="1" si="94"/>
        <v/>
      </c>
      <c r="AA1201" s="483">
        <f>料單!$K$3</f>
        <v>0</v>
      </c>
      <c r="AB1201" s="483" t="str">
        <f>料單!$L$3</f>
        <v>拉、KD</v>
      </c>
    </row>
    <row r="1202" spans="1:28" x14ac:dyDescent="0.25">
      <c r="A1202" s="174">
        <f t="shared" si="90"/>
        <v>1201</v>
      </c>
      <c r="B1202" s="174" t="str">
        <f ca="1">料單!$C$1</f>
        <v>2026101401</v>
      </c>
      <c r="C1202" s="174">
        <f>料單!$C$2</f>
        <v>0</v>
      </c>
      <c r="D1202" s="6">
        <f>板材才數分析.!B1202</f>
        <v>41</v>
      </c>
      <c r="E1202" s="6">
        <f>板材才數分析.!C1202</f>
        <v>0</v>
      </c>
      <c r="F1202" s="6">
        <f>板材才數分析.!D1202</f>
        <v>41001</v>
      </c>
      <c r="G1202" s="6">
        <f ca="1">板材才數分析.!E1202</f>
        <v>0</v>
      </c>
      <c r="H1202" s="6">
        <f ca="1">板材才數分析.!F1202</f>
        <v>0</v>
      </c>
      <c r="I1202" s="6" t="str">
        <f ca="1">板材才數分析.!G1202</f>
        <v/>
      </c>
      <c r="J1202" s="6">
        <f ca="1">板材才數分析.!H1202</f>
        <v>0</v>
      </c>
      <c r="K1202" s="6" t="str">
        <f ca="1">板材才數分析.!I1202</f>
        <v/>
      </c>
      <c r="L1202" s="6">
        <f ca="1">板材才數分析.!J1202</f>
        <v>0</v>
      </c>
      <c r="M1202" s="6">
        <f ca="1">板材才數分析.!K1202</f>
        <v>0</v>
      </c>
      <c r="N1202" s="6" t="str">
        <f ca="1">板材才數分析.!L1202</f>
        <v/>
      </c>
      <c r="O1202" s="6">
        <f ca="1">板材才數分析.!M1202</f>
        <v>0</v>
      </c>
      <c r="P1202" t="e">
        <f>表格15[[#This Row],[封邊色號]]</f>
        <v>#VALUE!</v>
      </c>
      <c r="Q1202" s="174" t="str">
        <f ca="1">IF(VLOOKUP(F1202,料單!$C:$P,14,FALSE)="","",VLOOKUP(F1202,料單!$C:$P,14,FALSE))</f>
        <v/>
      </c>
      <c r="R1202" s="174" t="str">
        <f ca="1">IF(VLOOKUP(F1202,料單!$C:$Q,15,FALSE)="","",VLOOKUP(F1202,料單!$C:$Q,15,FALSE))</f>
        <v/>
      </c>
      <c r="S1202" s="174" t="str">
        <f ca="1">IF(VLOOKUP(F1202,料單!$C:$R,16,FALSE)="","",VLOOKUP(F1202,料單!$C:$R,16,FALSE))</f>
        <v/>
      </c>
      <c r="T1202" s="174" t="str">
        <f ca="1">IF(VLOOKUP(F1202,料單!$C:$S,17,FALSE)="","",VLOOKUP(F1202,料單!$C:$S,17,FALSE))</f>
        <v/>
      </c>
      <c r="U1202" s="174" t="str">
        <f ca="1">_xlfn.IFNA(VLOOKUP(VLOOKUP(F1202,料單!C:T,18,FALSE),資料庫!AM:AN,2,FALSE),"A")</f>
        <v>A</v>
      </c>
      <c r="V1202" s="174" t="str">
        <f ca="1">IF(VLOOKUP(F1202,料單!C:U,19,FALSE)="","",VLOOKUP(F1202,料單!C:U,19,FALSE))</f>
        <v/>
      </c>
      <c r="W1202" s="361" t="str">
        <f t="shared" ca="1" si="91"/>
        <v/>
      </c>
      <c r="X1202" s="361" t="str">
        <f t="shared" ca="1" si="92"/>
        <v/>
      </c>
      <c r="Y1202" s="361" t="str">
        <f t="shared" ca="1" si="93"/>
        <v/>
      </c>
      <c r="Z1202" s="361" t="str">
        <f t="shared" ca="1" si="94"/>
        <v/>
      </c>
      <c r="AA1202" s="483">
        <f>料單!$K$3</f>
        <v>0</v>
      </c>
      <c r="AB1202" s="483" t="str">
        <f>料單!$L$3</f>
        <v>拉、KD</v>
      </c>
    </row>
    <row r="1203" spans="1:28" x14ac:dyDescent="0.25">
      <c r="A1203" s="174">
        <f t="shared" si="90"/>
        <v>1202</v>
      </c>
      <c r="B1203" s="174" t="str">
        <f ca="1">料單!$C$1</f>
        <v>2026101401</v>
      </c>
      <c r="C1203" s="174">
        <f>料單!$C$2</f>
        <v>0</v>
      </c>
      <c r="D1203" s="6">
        <f>板材才數分析.!B1203</f>
        <v>41</v>
      </c>
      <c r="E1203" s="6">
        <f>板材才數分析.!C1203</f>
        <v>0</v>
      </c>
      <c r="F1203" s="6">
        <f>板材才數分析.!D1203</f>
        <v>41002</v>
      </c>
      <c r="G1203" s="6">
        <f ca="1">板材才數分析.!E1203</f>
        <v>0</v>
      </c>
      <c r="H1203" s="6">
        <f ca="1">板材才數分析.!F1203</f>
        <v>0</v>
      </c>
      <c r="I1203" s="6" t="str">
        <f ca="1">板材才數分析.!G1203</f>
        <v/>
      </c>
      <c r="J1203" s="6">
        <f ca="1">板材才數分析.!H1203</f>
        <v>0</v>
      </c>
      <c r="K1203" s="6" t="str">
        <f ca="1">板材才數分析.!I1203</f>
        <v/>
      </c>
      <c r="L1203" s="6">
        <f ca="1">板材才數分析.!J1203</f>
        <v>0</v>
      </c>
      <c r="M1203" s="6">
        <f ca="1">板材才數分析.!K1203</f>
        <v>0</v>
      </c>
      <c r="N1203" s="6" t="str">
        <f ca="1">板材才數分析.!L1203</f>
        <v/>
      </c>
      <c r="O1203" s="6">
        <f ca="1">板材才數分析.!M1203</f>
        <v>0</v>
      </c>
      <c r="P1203" t="e">
        <f>表格15[[#This Row],[封邊色號]]</f>
        <v>#VALUE!</v>
      </c>
      <c r="Q1203" s="174" t="str">
        <f ca="1">IF(VLOOKUP(F1203,料單!$C:$P,14,FALSE)="","",VLOOKUP(F1203,料單!$C:$P,14,FALSE))</f>
        <v/>
      </c>
      <c r="R1203" s="174" t="str">
        <f ca="1">IF(VLOOKUP(F1203,料單!$C:$Q,15,FALSE)="","",VLOOKUP(F1203,料單!$C:$Q,15,FALSE))</f>
        <v/>
      </c>
      <c r="S1203" s="174" t="str">
        <f ca="1">IF(VLOOKUP(F1203,料單!$C:$R,16,FALSE)="","",VLOOKUP(F1203,料單!$C:$R,16,FALSE))</f>
        <v/>
      </c>
      <c r="T1203" s="174" t="str">
        <f ca="1">IF(VLOOKUP(F1203,料單!$C:$S,17,FALSE)="","",VLOOKUP(F1203,料單!$C:$S,17,FALSE))</f>
        <v/>
      </c>
      <c r="U1203" s="174" t="str">
        <f ca="1">_xlfn.IFNA(VLOOKUP(VLOOKUP(F1203,料單!C:T,18,FALSE),資料庫!AM:AN,2,FALSE),"A")</f>
        <v>A</v>
      </c>
      <c r="V1203" s="174" t="str">
        <f ca="1">IF(VLOOKUP(F1203,料單!C:U,19,FALSE)="","",VLOOKUP(F1203,料單!C:U,19,FALSE))</f>
        <v/>
      </c>
      <c r="W1203" s="361" t="str">
        <f t="shared" ca="1" si="91"/>
        <v/>
      </c>
      <c r="X1203" s="361" t="str">
        <f t="shared" ca="1" si="92"/>
        <v/>
      </c>
      <c r="Y1203" s="361" t="str">
        <f t="shared" ca="1" si="93"/>
        <v/>
      </c>
      <c r="Z1203" s="361" t="str">
        <f t="shared" ca="1" si="94"/>
        <v/>
      </c>
      <c r="AA1203" s="483">
        <f>料單!$K$3</f>
        <v>0</v>
      </c>
      <c r="AB1203" s="483" t="str">
        <f>料單!$L$3</f>
        <v>拉、KD</v>
      </c>
    </row>
    <row r="1204" spans="1:28" x14ac:dyDescent="0.25">
      <c r="A1204" s="174">
        <f t="shared" si="90"/>
        <v>1203</v>
      </c>
      <c r="B1204" s="174" t="str">
        <f ca="1">料單!$C$1</f>
        <v>2026101401</v>
      </c>
      <c r="C1204" s="174">
        <f>料單!$C$2</f>
        <v>0</v>
      </c>
      <c r="D1204" s="6">
        <f>板材才數分析.!B1204</f>
        <v>41</v>
      </c>
      <c r="E1204" s="6">
        <f>板材才數分析.!C1204</f>
        <v>0</v>
      </c>
      <c r="F1204" s="6">
        <f>板材才數分析.!D1204</f>
        <v>41003</v>
      </c>
      <c r="G1204" s="6">
        <f ca="1">板材才數分析.!E1204</f>
        <v>0</v>
      </c>
      <c r="H1204" s="6">
        <f ca="1">板材才數分析.!F1204</f>
        <v>0</v>
      </c>
      <c r="I1204" s="6" t="str">
        <f ca="1">板材才數分析.!G1204</f>
        <v/>
      </c>
      <c r="J1204" s="6">
        <f ca="1">板材才數分析.!H1204</f>
        <v>0</v>
      </c>
      <c r="K1204" s="6" t="str">
        <f ca="1">板材才數分析.!I1204</f>
        <v/>
      </c>
      <c r="L1204" s="6">
        <f ca="1">板材才數分析.!J1204</f>
        <v>0</v>
      </c>
      <c r="M1204" s="6">
        <f ca="1">板材才數分析.!K1204</f>
        <v>0</v>
      </c>
      <c r="N1204" s="6" t="str">
        <f ca="1">板材才數分析.!L1204</f>
        <v/>
      </c>
      <c r="O1204" s="6">
        <f ca="1">板材才數分析.!M1204</f>
        <v>0</v>
      </c>
      <c r="P1204" t="e">
        <f>表格15[[#This Row],[封邊色號]]</f>
        <v>#VALUE!</v>
      </c>
      <c r="Q1204" s="174" t="str">
        <f ca="1">IF(VLOOKUP(F1204,料單!$C:$P,14,FALSE)="","",VLOOKUP(F1204,料單!$C:$P,14,FALSE))</f>
        <v/>
      </c>
      <c r="R1204" s="174" t="str">
        <f ca="1">IF(VLOOKUP(F1204,料單!$C:$Q,15,FALSE)="","",VLOOKUP(F1204,料單!$C:$Q,15,FALSE))</f>
        <v/>
      </c>
      <c r="S1204" s="174" t="str">
        <f ca="1">IF(VLOOKUP(F1204,料單!$C:$R,16,FALSE)="","",VLOOKUP(F1204,料單!$C:$R,16,FALSE))</f>
        <v/>
      </c>
      <c r="T1204" s="174" t="str">
        <f ca="1">IF(VLOOKUP(F1204,料單!$C:$S,17,FALSE)="","",VLOOKUP(F1204,料單!$C:$S,17,FALSE))</f>
        <v/>
      </c>
      <c r="U1204" s="174" t="str">
        <f ca="1">_xlfn.IFNA(VLOOKUP(VLOOKUP(F1204,料單!C:T,18,FALSE),資料庫!AM:AN,2,FALSE),"A")</f>
        <v>A</v>
      </c>
      <c r="V1204" s="174" t="str">
        <f ca="1">IF(VLOOKUP(F1204,料單!C:U,19,FALSE)="","",VLOOKUP(F1204,料單!C:U,19,FALSE))</f>
        <v/>
      </c>
      <c r="W1204" s="361" t="str">
        <f t="shared" ca="1" si="91"/>
        <v/>
      </c>
      <c r="X1204" s="361" t="str">
        <f t="shared" ca="1" si="92"/>
        <v/>
      </c>
      <c r="Y1204" s="361" t="str">
        <f t="shared" ca="1" si="93"/>
        <v/>
      </c>
      <c r="Z1204" s="361" t="str">
        <f t="shared" ca="1" si="94"/>
        <v/>
      </c>
      <c r="AA1204" s="483">
        <f>料單!$K$3</f>
        <v>0</v>
      </c>
      <c r="AB1204" s="483" t="str">
        <f>料單!$L$3</f>
        <v>拉、KD</v>
      </c>
    </row>
    <row r="1205" spans="1:28" x14ac:dyDescent="0.25">
      <c r="A1205" s="174">
        <f t="shared" si="90"/>
        <v>1204</v>
      </c>
      <c r="B1205" s="174" t="str">
        <f ca="1">料單!$C$1</f>
        <v>2026101401</v>
      </c>
      <c r="C1205" s="174">
        <f>料單!$C$2</f>
        <v>0</v>
      </c>
      <c r="D1205" s="6">
        <f>板材才數分析.!B1205</f>
        <v>41</v>
      </c>
      <c r="E1205" s="6">
        <f>板材才數分析.!C1205</f>
        <v>0</v>
      </c>
      <c r="F1205" s="6">
        <f>板材才數分析.!D1205</f>
        <v>41004</v>
      </c>
      <c r="G1205" s="6">
        <f ca="1">板材才數分析.!E1205</f>
        <v>0</v>
      </c>
      <c r="H1205" s="6">
        <f ca="1">板材才數分析.!F1205</f>
        <v>0</v>
      </c>
      <c r="I1205" s="6" t="str">
        <f ca="1">板材才數分析.!G1205</f>
        <v/>
      </c>
      <c r="J1205" s="6">
        <f ca="1">板材才數分析.!H1205</f>
        <v>0</v>
      </c>
      <c r="K1205" s="6" t="str">
        <f ca="1">板材才數分析.!I1205</f>
        <v/>
      </c>
      <c r="L1205" s="6">
        <f ca="1">板材才數分析.!J1205</f>
        <v>0</v>
      </c>
      <c r="M1205" s="6">
        <f ca="1">板材才數分析.!K1205</f>
        <v>0</v>
      </c>
      <c r="N1205" s="6" t="str">
        <f ca="1">板材才數分析.!L1205</f>
        <v/>
      </c>
      <c r="O1205" s="6">
        <f ca="1">板材才數分析.!M1205</f>
        <v>0</v>
      </c>
      <c r="P1205" t="e">
        <f>表格15[[#This Row],[封邊色號]]</f>
        <v>#VALUE!</v>
      </c>
      <c r="Q1205" s="174" t="str">
        <f ca="1">IF(VLOOKUP(F1205,料單!$C:$P,14,FALSE)="","",VLOOKUP(F1205,料單!$C:$P,14,FALSE))</f>
        <v/>
      </c>
      <c r="R1205" s="174" t="str">
        <f ca="1">IF(VLOOKUP(F1205,料單!$C:$Q,15,FALSE)="","",VLOOKUP(F1205,料單!$C:$Q,15,FALSE))</f>
        <v/>
      </c>
      <c r="S1205" s="174" t="str">
        <f ca="1">IF(VLOOKUP(F1205,料單!$C:$R,16,FALSE)="","",VLOOKUP(F1205,料單!$C:$R,16,FALSE))</f>
        <v/>
      </c>
      <c r="T1205" s="174" t="str">
        <f ca="1">IF(VLOOKUP(F1205,料單!$C:$S,17,FALSE)="","",VLOOKUP(F1205,料單!$C:$S,17,FALSE))</f>
        <v/>
      </c>
      <c r="U1205" s="174" t="str">
        <f ca="1">_xlfn.IFNA(VLOOKUP(VLOOKUP(F1205,料單!C:T,18,FALSE),資料庫!AM:AN,2,FALSE),"A")</f>
        <v>A</v>
      </c>
      <c r="V1205" s="174" t="str">
        <f ca="1">IF(VLOOKUP(F1205,料單!C:U,19,FALSE)="","",VLOOKUP(F1205,料單!C:U,19,FALSE))</f>
        <v/>
      </c>
      <c r="W1205" s="361" t="str">
        <f t="shared" ca="1" si="91"/>
        <v/>
      </c>
      <c r="X1205" s="361" t="str">
        <f t="shared" ca="1" si="92"/>
        <v/>
      </c>
      <c r="Y1205" s="361" t="str">
        <f t="shared" ca="1" si="93"/>
        <v/>
      </c>
      <c r="Z1205" s="361" t="str">
        <f t="shared" ca="1" si="94"/>
        <v/>
      </c>
      <c r="AA1205" s="483">
        <f>料單!$K$3</f>
        <v>0</v>
      </c>
      <c r="AB1205" s="483" t="str">
        <f>料單!$L$3</f>
        <v>拉、KD</v>
      </c>
    </row>
    <row r="1206" spans="1:28" x14ac:dyDescent="0.25">
      <c r="A1206" s="174">
        <f t="shared" si="90"/>
        <v>1205</v>
      </c>
      <c r="B1206" s="174" t="str">
        <f ca="1">料單!$C$1</f>
        <v>2026101401</v>
      </c>
      <c r="C1206" s="174">
        <f>料單!$C$2</f>
        <v>0</v>
      </c>
      <c r="D1206" s="6">
        <f>板材才數分析.!B1206</f>
        <v>41</v>
      </c>
      <c r="E1206" s="6">
        <f>板材才數分析.!C1206</f>
        <v>0</v>
      </c>
      <c r="F1206" s="6">
        <f>板材才數分析.!D1206</f>
        <v>41005</v>
      </c>
      <c r="G1206" s="6">
        <f ca="1">板材才數分析.!E1206</f>
        <v>0</v>
      </c>
      <c r="H1206" s="6">
        <f ca="1">板材才數分析.!F1206</f>
        <v>0</v>
      </c>
      <c r="I1206" s="6" t="str">
        <f ca="1">板材才數分析.!G1206</f>
        <v/>
      </c>
      <c r="J1206" s="6">
        <f ca="1">板材才數分析.!H1206</f>
        <v>0</v>
      </c>
      <c r="K1206" s="6" t="str">
        <f ca="1">板材才數分析.!I1206</f>
        <v/>
      </c>
      <c r="L1206" s="6">
        <f ca="1">板材才數分析.!J1206</f>
        <v>0</v>
      </c>
      <c r="M1206" s="6">
        <f ca="1">板材才數分析.!K1206</f>
        <v>0</v>
      </c>
      <c r="N1206" s="6" t="str">
        <f ca="1">板材才數分析.!L1206</f>
        <v/>
      </c>
      <c r="O1206" s="6">
        <f ca="1">板材才數分析.!M1206</f>
        <v>0</v>
      </c>
      <c r="P1206" t="e">
        <f>表格15[[#This Row],[封邊色號]]</f>
        <v>#VALUE!</v>
      </c>
      <c r="Q1206" s="174" t="str">
        <f ca="1">IF(VLOOKUP(F1206,料單!$C:$P,14,FALSE)="","",VLOOKUP(F1206,料單!$C:$P,14,FALSE))</f>
        <v/>
      </c>
      <c r="R1206" s="174" t="str">
        <f ca="1">IF(VLOOKUP(F1206,料單!$C:$Q,15,FALSE)="","",VLOOKUP(F1206,料單!$C:$Q,15,FALSE))</f>
        <v/>
      </c>
      <c r="S1206" s="174" t="str">
        <f ca="1">IF(VLOOKUP(F1206,料單!$C:$R,16,FALSE)="","",VLOOKUP(F1206,料單!$C:$R,16,FALSE))</f>
        <v/>
      </c>
      <c r="T1206" s="174" t="str">
        <f ca="1">IF(VLOOKUP(F1206,料單!$C:$S,17,FALSE)="","",VLOOKUP(F1206,料單!$C:$S,17,FALSE))</f>
        <v/>
      </c>
      <c r="U1206" s="174" t="str">
        <f ca="1">_xlfn.IFNA(VLOOKUP(VLOOKUP(F1206,料單!C:T,18,FALSE),資料庫!AM:AN,2,FALSE),"A")</f>
        <v>A</v>
      </c>
      <c r="V1206" s="174" t="str">
        <f ca="1">IF(VLOOKUP(F1206,料單!C:U,19,FALSE)="","",VLOOKUP(F1206,料單!C:U,19,FALSE))</f>
        <v/>
      </c>
      <c r="W1206" s="361" t="str">
        <f t="shared" ca="1" si="91"/>
        <v/>
      </c>
      <c r="X1206" s="361" t="str">
        <f t="shared" ca="1" si="92"/>
        <v/>
      </c>
      <c r="Y1206" s="361" t="str">
        <f t="shared" ca="1" si="93"/>
        <v/>
      </c>
      <c r="Z1206" s="361" t="str">
        <f t="shared" ca="1" si="94"/>
        <v/>
      </c>
      <c r="AA1206" s="483">
        <f>料單!$K$3</f>
        <v>0</v>
      </c>
      <c r="AB1206" s="483" t="str">
        <f>料單!$L$3</f>
        <v>拉、KD</v>
      </c>
    </row>
    <row r="1207" spans="1:28" x14ac:dyDescent="0.25">
      <c r="A1207" s="174">
        <f t="shared" si="90"/>
        <v>1206</v>
      </c>
      <c r="B1207" s="174" t="str">
        <f ca="1">料單!$C$1</f>
        <v>2026101401</v>
      </c>
      <c r="C1207" s="174">
        <f>料單!$C$2</f>
        <v>0</v>
      </c>
      <c r="D1207" s="6">
        <f>板材才數分析.!B1207</f>
        <v>41</v>
      </c>
      <c r="E1207" s="6">
        <f>板材才數分析.!C1207</f>
        <v>0</v>
      </c>
      <c r="F1207" s="6">
        <f>板材才數分析.!D1207</f>
        <v>41006</v>
      </c>
      <c r="G1207" s="6">
        <f ca="1">板材才數分析.!E1207</f>
        <v>0</v>
      </c>
      <c r="H1207" s="6">
        <f ca="1">板材才數分析.!F1207</f>
        <v>0</v>
      </c>
      <c r="I1207" s="6" t="str">
        <f ca="1">板材才數分析.!G1207</f>
        <v/>
      </c>
      <c r="J1207" s="6">
        <f ca="1">板材才數分析.!H1207</f>
        <v>0</v>
      </c>
      <c r="K1207" s="6" t="str">
        <f ca="1">板材才數分析.!I1207</f>
        <v/>
      </c>
      <c r="L1207" s="6">
        <f ca="1">板材才數分析.!J1207</f>
        <v>0</v>
      </c>
      <c r="M1207" s="6">
        <f ca="1">板材才數分析.!K1207</f>
        <v>0</v>
      </c>
      <c r="N1207" s="6" t="str">
        <f ca="1">板材才數分析.!L1207</f>
        <v/>
      </c>
      <c r="O1207" s="6">
        <f ca="1">板材才數分析.!M1207</f>
        <v>0</v>
      </c>
      <c r="P1207" t="e">
        <f>表格15[[#This Row],[封邊色號]]</f>
        <v>#VALUE!</v>
      </c>
      <c r="Q1207" s="174" t="str">
        <f ca="1">IF(VLOOKUP(F1207,料單!$C:$P,14,FALSE)="","",VLOOKUP(F1207,料單!$C:$P,14,FALSE))</f>
        <v/>
      </c>
      <c r="R1207" s="174" t="str">
        <f ca="1">IF(VLOOKUP(F1207,料單!$C:$Q,15,FALSE)="","",VLOOKUP(F1207,料單!$C:$Q,15,FALSE))</f>
        <v/>
      </c>
      <c r="S1207" s="174" t="str">
        <f ca="1">IF(VLOOKUP(F1207,料單!$C:$R,16,FALSE)="","",VLOOKUP(F1207,料單!$C:$R,16,FALSE))</f>
        <v/>
      </c>
      <c r="T1207" s="174" t="str">
        <f ca="1">IF(VLOOKUP(F1207,料單!$C:$S,17,FALSE)="","",VLOOKUP(F1207,料單!$C:$S,17,FALSE))</f>
        <v/>
      </c>
      <c r="U1207" s="174" t="str">
        <f ca="1">_xlfn.IFNA(VLOOKUP(VLOOKUP(F1207,料單!C:T,18,FALSE),資料庫!AM:AN,2,FALSE),"A")</f>
        <v>A</v>
      </c>
      <c r="V1207" s="174" t="str">
        <f ca="1">IF(VLOOKUP(F1207,料單!C:U,19,FALSE)="","",VLOOKUP(F1207,料單!C:U,19,FALSE))</f>
        <v/>
      </c>
      <c r="W1207" s="361" t="str">
        <f t="shared" ca="1" si="91"/>
        <v/>
      </c>
      <c r="X1207" s="361" t="str">
        <f t="shared" ca="1" si="92"/>
        <v/>
      </c>
      <c r="Y1207" s="361" t="str">
        <f t="shared" ca="1" si="93"/>
        <v/>
      </c>
      <c r="Z1207" s="361" t="str">
        <f t="shared" ca="1" si="94"/>
        <v/>
      </c>
      <c r="AA1207" s="483">
        <f>料單!$K$3</f>
        <v>0</v>
      </c>
      <c r="AB1207" s="483" t="str">
        <f>料單!$L$3</f>
        <v>拉、KD</v>
      </c>
    </row>
    <row r="1208" spans="1:28" x14ac:dyDescent="0.25">
      <c r="A1208" s="174">
        <f t="shared" si="90"/>
        <v>1207</v>
      </c>
      <c r="B1208" s="174" t="str">
        <f ca="1">料單!$C$1</f>
        <v>2026101401</v>
      </c>
      <c r="C1208" s="174">
        <f>料單!$C$2</f>
        <v>0</v>
      </c>
      <c r="D1208" s="6">
        <f>板材才數分析.!B1208</f>
        <v>41</v>
      </c>
      <c r="E1208" s="6">
        <f>板材才數分析.!C1208</f>
        <v>0</v>
      </c>
      <c r="F1208" s="6">
        <f>板材才數分析.!D1208</f>
        <v>41007</v>
      </c>
      <c r="G1208" s="6">
        <f ca="1">板材才數分析.!E1208</f>
        <v>0</v>
      </c>
      <c r="H1208" s="6">
        <f ca="1">板材才數分析.!F1208</f>
        <v>0</v>
      </c>
      <c r="I1208" s="6" t="str">
        <f ca="1">板材才數分析.!G1208</f>
        <v/>
      </c>
      <c r="J1208" s="6">
        <f ca="1">板材才數分析.!H1208</f>
        <v>0</v>
      </c>
      <c r="K1208" s="6" t="str">
        <f ca="1">板材才數分析.!I1208</f>
        <v/>
      </c>
      <c r="L1208" s="6">
        <f ca="1">板材才數分析.!J1208</f>
        <v>0</v>
      </c>
      <c r="M1208" s="6">
        <f ca="1">板材才數分析.!K1208</f>
        <v>0</v>
      </c>
      <c r="N1208" s="6" t="str">
        <f ca="1">板材才數分析.!L1208</f>
        <v/>
      </c>
      <c r="O1208" s="6">
        <f ca="1">板材才數分析.!M1208</f>
        <v>0</v>
      </c>
      <c r="P1208" t="e">
        <f>表格15[[#This Row],[封邊色號]]</f>
        <v>#VALUE!</v>
      </c>
      <c r="Q1208" s="174" t="str">
        <f ca="1">IF(VLOOKUP(F1208,料單!$C:$P,14,FALSE)="","",VLOOKUP(F1208,料單!$C:$P,14,FALSE))</f>
        <v/>
      </c>
      <c r="R1208" s="174" t="str">
        <f ca="1">IF(VLOOKUP(F1208,料單!$C:$Q,15,FALSE)="","",VLOOKUP(F1208,料單!$C:$Q,15,FALSE))</f>
        <v/>
      </c>
      <c r="S1208" s="174" t="str">
        <f ca="1">IF(VLOOKUP(F1208,料單!$C:$R,16,FALSE)="","",VLOOKUP(F1208,料單!$C:$R,16,FALSE))</f>
        <v/>
      </c>
      <c r="T1208" s="174" t="str">
        <f ca="1">IF(VLOOKUP(F1208,料單!$C:$S,17,FALSE)="","",VLOOKUP(F1208,料單!$C:$S,17,FALSE))</f>
        <v/>
      </c>
      <c r="U1208" s="174" t="str">
        <f ca="1">_xlfn.IFNA(VLOOKUP(VLOOKUP(F1208,料單!C:T,18,FALSE),資料庫!AM:AN,2,FALSE),"A")</f>
        <v>A</v>
      </c>
      <c r="V1208" s="174" t="str">
        <f ca="1">IF(VLOOKUP(F1208,料單!C:U,19,FALSE)="","",VLOOKUP(F1208,料單!C:U,19,FALSE))</f>
        <v/>
      </c>
      <c r="W1208" s="361" t="str">
        <f t="shared" ca="1" si="91"/>
        <v/>
      </c>
      <c r="X1208" s="361" t="str">
        <f t="shared" ca="1" si="92"/>
        <v/>
      </c>
      <c r="Y1208" s="361" t="str">
        <f t="shared" ca="1" si="93"/>
        <v/>
      </c>
      <c r="Z1208" s="361" t="str">
        <f t="shared" ca="1" si="94"/>
        <v/>
      </c>
      <c r="AA1208" s="483">
        <f>料單!$K$3</f>
        <v>0</v>
      </c>
      <c r="AB1208" s="483" t="str">
        <f>料單!$L$3</f>
        <v>拉、KD</v>
      </c>
    </row>
    <row r="1209" spans="1:28" x14ac:dyDescent="0.25">
      <c r="A1209" s="174">
        <f t="shared" si="90"/>
        <v>1208</v>
      </c>
      <c r="B1209" s="174" t="str">
        <f ca="1">料單!$C$1</f>
        <v>2026101401</v>
      </c>
      <c r="C1209" s="174">
        <f>料單!$C$2</f>
        <v>0</v>
      </c>
      <c r="D1209" s="6">
        <f>板材才數分析.!B1209</f>
        <v>41</v>
      </c>
      <c r="E1209" s="6">
        <f>板材才數分析.!C1209</f>
        <v>0</v>
      </c>
      <c r="F1209" s="6">
        <f>板材才數分析.!D1209</f>
        <v>41008</v>
      </c>
      <c r="G1209" s="6">
        <f ca="1">板材才數分析.!E1209</f>
        <v>0</v>
      </c>
      <c r="H1209" s="6">
        <f ca="1">板材才數分析.!F1209</f>
        <v>0</v>
      </c>
      <c r="I1209" s="6" t="str">
        <f ca="1">板材才數分析.!G1209</f>
        <v/>
      </c>
      <c r="J1209" s="6">
        <f ca="1">板材才數分析.!H1209</f>
        <v>0</v>
      </c>
      <c r="K1209" s="6" t="str">
        <f ca="1">板材才數分析.!I1209</f>
        <v/>
      </c>
      <c r="L1209" s="6">
        <f ca="1">板材才數分析.!J1209</f>
        <v>0</v>
      </c>
      <c r="M1209" s="6">
        <f ca="1">板材才數分析.!K1209</f>
        <v>0</v>
      </c>
      <c r="N1209" s="6" t="str">
        <f ca="1">板材才數分析.!L1209</f>
        <v/>
      </c>
      <c r="O1209" s="6">
        <f ca="1">板材才數分析.!M1209</f>
        <v>0</v>
      </c>
      <c r="P1209" t="e">
        <f>表格15[[#This Row],[封邊色號]]</f>
        <v>#VALUE!</v>
      </c>
      <c r="Q1209" s="174" t="str">
        <f ca="1">IF(VLOOKUP(F1209,料單!$C:$P,14,FALSE)="","",VLOOKUP(F1209,料單!$C:$P,14,FALSE))</f>
        <v/>
      </c>
      <c r="R1209" s="174" t="str">
        <f ca="1">IF(VLOOKUP(F1209,料單!$C:$Q,15,FALSE)="","",VLOOKUP(F1209,料單!$C:$Q,15,FALSE))</f>
        <v/>
      </c>
      <c r="S1209" s="174" t="str">
        <f ca="1">IF(VLOOKUP(F1209,料單!$C:$R,16,FALSE)="","",VLOOKUP(F1209,料單!$C:$R,16,FALSE))</f>
        <v/>
      </c>
      <c r="T1209" s="174" t="str">
        <f ca="1">IF(VLOOKUP(F1209,料單!$C:$S,17,FALSE)="","",VLOOKUP(F1209,料單!$C:$S,17,FALSE))</f>
        <v/>
      </c>
      <c r="U1209" s="174" t="str">
        <f ca="1">_xlfn.IFNA(VLOOKUP(VLOOKUP(F1209,料單!C:T,18,FALSE),資料庫!AM:AN,2,FALSE),"A")</f>
        <v>A</v>
      </c>
      <c r="V1209" s="174" t="str">
        <f ca="1">IF(VLOOKUP(F1209,料單!C:U,19,FALSE)="","",VLOOKUP(F1209,料單!C:U,19,FALSE))</f>
        <v/>
      </c>
      <c r="W1209" s="361" t="str">
        <f t="shared" ca="1" si="91"/>
        <v/>
      </c>
      <c r="X1209" s="361" t="str">
        <f t="shared" ca="1" si="92"/>
        <v/>
      </c>
      <c r="Y1209" s="361" t="str">
        <f t="shared" ca="1" si="93"/>
        <v/>
      </c>
      <c r="Z1209" s="361" t="str">
        <f t="shared" ca="1" si="94"/>
        <v/>
      </c>
      <c r="AA1209" s="483">
        <f>料單!$K$3</f>
        <v>0</v>
      </c>
      <c r="AB1209" s="483" t="str">
        <f>料單!$L$3</f>
        <v>拉、KD</v>
      </c>
    </row>
    <row r="1210" spans="1:28" x14ac:dyDescent="0.25">
      <c r="A1210" s="174">
        <f t="shared" si="90"/>
        <v>1209</v>
      </c>
      <c r="B1210" s="174" t="str">
        <f ca="1">料單!$C$1</f>
        <v>2026101401</v>
      </c>
      <c r="C1210" s="174">
        <f>料單!$C$2</f>
        <v>0</v>
      </c>
      <c r="D1210" s="6">
        <f>板材才數分析.!B1210</f>
        <v>41</v>
      </c>
      <c r="E1210" s="6">
        <f>板材才數分析.!C1210</f>
        <v>0</v>
      </c>
      <c r="F1210" s="6">
        <f>板材才數分析.!D1210</f>
        <v>41009</v>
      </c>
      <c r="G1210" s="6">
        <f ca="1">板材才數分析.!E1210</f>
        <v>0</v>
      </c>
      <c r="H1210" s="6">
        <f ca="1">板材才數分析.!F1210</f>
        <v>0</v>
      </c>
      <c r="I1210" s="6" t="str">
        <f ca="1">板材才數分析.!G1210</f>
        <v/>
      </c>
      <c r="J1210" s="6">
        <f ca="1">板材才數分析.!H1210</f>
        <v>0</v>
      </c>
      <c r="K1210" s="6" t="str">
        <f ca="1">板材才數分析.!I1210</f>
        <v/>
      </c>
      <c r="L1210" s="6">
        <f ca="1">板材才數分析.!J1210</f>
        <v>0</v>
      </c>
      <c r="M1210" s="6">
        <f ca="1">板材才數分析.!K1210</f>
        <v>0</v>
      </c>
      <c r="N1210" s="6" t="str">
        <f ca="1">板材才數分析.!L1210</f>
        <v/>
      </c>
      <c r="O1210" s="6">
        <f ca="1">板材才數分析.!M1210</f>
        <v>0</v>
      </c>
      <c r="P1210" t="e">
        <f>表格15[[#This Row],[封邊色號]]</f>
        <v>#VALUE!</v>
      </c>
      <c r="Q1210" s="174" t="str">
        <f ca="1">IF(VLOOKUP(F1210,料單!$C:$P,14,FALSE)="","",VLOOKUP(F1210,料單!$C:$P,14,FALSE))</f>
        <v/>
      </c>
      <c r="R1210" s="174" t="str">
        <f ca="1">IF(VLOOKUP(F1210,料單!$C:$Q,15,FALSE)="","",VLOOKUP(F1210,料單!$C:$Q,15,FALSE))</f>
        <v/>
      </c>
      <c r="S1210" s="174" t="str">
        <f ca="1">IF(VLOOKUP(F1210,料單!$C:$R,16,FALSE)="","",VLOOKUP(F1210,料單!$C:$R,16,FALSE))</f>
        <v/>
      </c>
      <c r="T1210" s="174" t="str">
        <f ca="1">IF(VLOOKUP(F1210,料單!$C:$S,17,FALSE)="","",VLOOKUP(F1210,料單!$C:$S,17,FALSE))</f>
        <v/>
      </c>
      <c r="U1210" s="174" t="str">
        <f ca="1">_xlfn.IFNA(VLOOKUP(VLOOKUP(F1210,料單!C:T,18,FALSE),資料庫!AM:AN,2,FALSE),"A")</f>
        <v>A</v>
      </c>
      <c r="V1210" s="174" t="str">
        <f ca="1">IF(VLOOKUP(F1210,料單!C:U,19,FALSE)="","",VLOOKUP(F1210,料單!C:U,19,FALSE))</f>
        <v/>
      </c>
      <c r="W1210" s="361" t="str">
        <f t="shared" ca="1" si="91"/>
        <v/>
      </c>
      <c r="X1210" s="361" t="str">
        <f t="shared" ca="1" si="92"/>
        <v/>
      </c>
      <c r="Y1210" s="361" t="str">
        <f t="shared" ca="1" si="93"/>
        <v/>
      </c>
      <c r="Z1210" s="361" t="str">
        <f t="shared" ca="1" si="94"/>
        <v/>
      </c>
      <c r="AA1210" s="483">
        <f>料單!$K$3</f>
        <v>0</v>
      </c>
      <c r="AB1210" s="483" t="str">
        <f>料單!$L$3</f>
        <v>拉、KD</v>
      </c>
    </row>
    <row r="1211" spans="1:28" x14ac:dyDescent="0.25">
      <c r="A1211" s="174">
        <f t="shared" si="90"/>
        <v>1210</v>
      </c>
      <c r="B1211" s="174" t="str">
        <f ca="1">料單!$C$1</f>
        <v>2026101401</v>
      </c>
      <c r="C1211" s="174">
        <f>料單!$C$2</f>
        <v>0</v>
      </c>
      <c r="D1211" s="6">
        <f>板材才數分析.!B1211</f>
        <v>41</v>
      </c>
      <c r="E1211" s="6">
        <f>板材才數分析.!C1211</f>
        <v>0</v>
      </c>
      <c r="F1211" s="6">
        <f>板材才數分析.!D1211</f>
        <v>41010</v>
      </c>
      <c r="G1211" s="6">
        <f ca="1">板材才數分析.!E1211</f>
        <v>0</v>
      </c>
      <c r="H1211" s="6">
        <f ca="1">板材才數分析.!F1211</f>
        <v>0</v>
      </c>
      <c r="I1211" s="6" t="str">
        <f ca="1">板材才數分析.!G1211</f>
        <v/>
      </c>
      <c r="J1211" s="6">
        <f ca="1">板材才數分析.!H1211</f>
        <v>0</v>
      </c>
      <c r="K1211" s="6" t="str">
        <f ca="1">板材才數分析.!I1211</f>
        <v/>
      </c>
      <c r="L1211" s="6">
        <f ca="1">板材才數分析.!J1211</f>
        <v>0</v>
      </c>
      <c r="M1211" s="6">
        <f ca="1">板材才數分析.!K1211</f>
        <v>0</v>
      </c>
      <c r="N1211" s="6" t="str">
        <f ca="1">板材才數分析.!L1211</f>
        <v/>
      </c>
      <c r="O1211" s="6">
        <f ca="1">板材才數分析.!M1211</f>
        <v>0</v>
      </c>
      <c r="P1211" t="e">
        <f>表格15[[#This Row],[封邊色號]]</f>
        <v>#VALUE!</v>
      </c>
      <c r="Q1211" s="174" t="str">
        <f ca="1">IF(VLOOKUP(F1211,料單!$C:$P,14,FALSE)="","",VLOOKUP(F1211,料單!$C:$P,14,FALSE))</f>
        <v/>
      </c>
      <c r="R1211" s="174" t="str">
        <f ca="1">IF(VLOOKUP(F1211,料單!$C:$Q,15,FALSE)="","",VLOOKUP(F1211,料單!$C:$Q,15,FALSE))</f>
        <v/>
      </c>
      <c r="S1211" s="174" t="str">
        <f ca="1">IF(VLOOKUP(F1211,料單!$C:$R,16,FALSE)="","",VLOOKUP(F1211,料單!$C:$R,16,FALSE))</f>
        <v/>
      </c>
      <c r="T1211" s="174" t="str">
        <f ca="1">IF(VLOOKUP(F1211,料單!$C:$S,17,FALSE)="","",VLOOKUP(F1211,料單!$C:$S,17,FALSE))</f>
        <v/>
      </c>
      <c r="U1211" s="174" t="str">
        <f ca="1">_xlfn.IFNA(VLOOKUP(VLOOKUP(F1211,料單!C:T,18,FALSE),資料庫!AM:AN,2,FALSE),"A")</f>
        <v>A</v>
      </c>
      <c r="V1211" s="174" t="str">
        <f ca="1">IF(VLOOKUP(F1211,料單!C:U,19,FALSE)="","",VLOOKUP(F1211,料單!C:U,19,FALSE))</f>
        <v/>
      </c>
      <c r="W1211" s="361" t="str">
        <f t="shared" ca="1" si="91"/>
        <v/>
      </c>
      <c r="X1211" s="361" t="str">
        <f t="shared" ca="1" si="92"/>
        <v/>
      </c>
      <c r="Y1211" s="361" t="str">
        <f t="shared" ca="1" si="93"/>
        <v/>
      </c>
      <c r="Z1211" s="361" t="str">
        <f t="shared" ca="1" si="94"/>
        <v/>
      </c>
      <c r="AA1211" s="483">
        <f>料單!$K$3</f>
        <v>0</v>
      </c>
      <c r="AB1211" s="483" t="str">
        <f>料單!$L$3</f>
        <v>拉、KD</v>
      </c>
    </row>
    <row r="1212" spans="1:28" x14ac:dyDescent="0.25">
      <c r="A1212" s="174">
        <f t="shared" si="90"/>
        <v>1211</v>
      </c>
      <c r="B1212" s="174" t="str">
        <f ca="1">料單!$C$1</f>
        <v>2026101401</v>
      </c>
      <c r="C1212" s="174">
        <f>料單!$C$2</f>
        <v>0</v>
      </c>
      <c r="D1212" s="6">
        <f>板材才數分析.!B1212</f>
        <v>41</v>
      </c>
      <c r="E1212" s="6">
        <f>板材才數分析.!C1212</f>
        <v>0</v>
      </c>
      <c r="F1212" s="6">
        <f>板材才數分析.!D1212</f>
        <v>41011</v>
      </c>
      <c r="G1212" s="6">
        <f ca="1">板材才數分析.!E1212</f>
        <v>0</v>
      </c>
      <c r="H1212" s="6">
        <f ca="1">板材才數分析.!F1212</f>
        <v>0</v>
      </c>
      <c r="I1212" s="6" t="str">
        <f ca="1">板材才數分析.!G1212</f>
        <v/>
      </c>
      <c r="J1212" s="6">
        <f ca="1">板材才數分析.!H1212</f>
        <v>0</v>
      </c>
      <c r="K1212" s="6" t="str">
        <f ca="1">板材才數分析.!I1212</f>
        <v/>
      </c>
      <c r="L1212" s="6">
        <f ca="1">板材才數分析.!J1212</f>
        <v>0</v>
      </c>
      <c r="M1212" s="6">
        <f ca="1">板材才數分析.!K1212</f>
        <v>0</v>
      </c>
      <c r="N1212" s="6">
        <f ca="1">板材才數分析.!L1212</f>
        <v>0</v>
      </c>
      <c r="O1212" s="6">
        <f ca="1">板材才數分析.!M1212</f>
        <v>0</v>
      </c>
      <c r="P1212" t="e">
        <f>表格15[[#This Row],[封邊色號]]</f>
        <v>#VALUE!</v>
      </c>
      <c r="Q1212" s="174" t="str">
        <f ca="1">IF(VLOOKUP(F1212,料單!$C:$P,14,FALSE)="","",VLOOKUP(F1212,料單!$C:$P,14,FALSE))</f>
        <v/>
      </c>
      <c r="R1212" s="174" t="str">
        <f ca="1">IF(VLOOKUP(F1212,料單!$C:$Q,15,FALSE)="","",VLOOKUP(F1212,料單!$C:$Q,15,FALSE))</f>
        <v/>
      </c>
      <c r="S1212" s="174" t="str">
        <f ca="1">IF(VLOOKUP(F1212,料單!$C:$R,16,FALSE)="","",VLOOKUP(F1212,料單!$C:$R,16,FALSE))</f>
        <v/>
      </c>
      <c r="T1212" s="174" t="str">
        <f ca="1">IF(VLOOKUP(F1212,料單!$C:$S,17,FALSE)="","",VLOOKUP(F1212,料單!$C:$S,17,FALSE))</f>
        <v/>
      </c>
      <c r="U1212" s="174" t="str">
        <f ca="1">_xlfn.IFNA(VLOOKUP(VLOOKUP(F1212,料單!C:T,18,FALSE),資料庫!AM:AN,2,FALSE),"A")</f>
        <v>A</v>
      </c>
      <c r="V1212" s="174" t="str">
        <f ca="1">IF(VLOOKUP(F1212,料單!C:U,19,FALSE)="","",VLOOKUP(F1212,料單!C:U,19,FALSE))</f>
        <v/>
      </c>
      <c r="W1212" s="361" t="str">
        <f t="shared" ca="1" si="91"/>
        <v/>
      </c>
      <c r="X1212" s="361" t="str">
        <f t="shared" ca="1" si="92"/>
        <v/>
      </c>
      <c r="Y1212" s="361" t="str">
        <f t="shared" ca="1" si="93"/>
        <v/>
      </c>
      <c r="Z1212" s="361" t="str">
        <f t="shared" ca="1" si="94"/>
        <v/>
      </c>
      <c r="AA1212" s="483">
        <f>料單!$K$3</f>
        <v>0</v>
      </c>
      <c r="AB1212" s="483" t="str">
        <f>料單!$L$3</f>
        <v>拉、KD</v>
      </c>
    </row>
    <row r="1213" spans="1:28" x14ac:dyDescent="0.25">
      <c r="A1213" s="174">
        <f t="shared" si="90"/>
        <v>1212</v>
      </c>
      <c r="B1213" s="174" t="str">
        <f ca="1">料單!$C$1</f>
        <v>2026101401</v>
      </c>
      <c r="C1213" s="174">
        <f>料單!$C$2</f>
        <v>0</v>
      </c>
      <c r="D1213" s="6">
        <f>板材才數分析.!B1213</f>
        <v>41</v>
      </c>
      <c r="E1213" s="6">
        <f>板材才數分析.!C1213</f>
        <v>0</v>
      </c>
      <c r="F1213" s="6">
        <f>板材才數分析.!D1213</f>
        <v>41012</v>
      </c>
      <c r="G1213" s="6">
        <f ca="1">板材才數分析.!E1213</f>
        <v>0</v>
      </c>
      <c r="H1213" s="6">
        <f ca="1">板材才數分析.!F1213</f>
        <v>0</v>
      </c>
      <c r="I1213" s="6" t="str">
        <f ca="1">板材才數分析.!G1213</f>
        <v/>
      </c>
      <c r="J1213" s="6">
        <f ca="1">板材才數分析.!H1213</f>
        <v>0</v>
      </c>
      <c r="K1213" s="6" t="str">
        <f ca="1">板材才數分析.!I1213</f>
        <v/>
      </c>
      <c r="L1213" s="6">
        <f ca="1">板材才數分析.!J1213</f>
        <v>0</v>
      </c>
      <c r="M1213" s="6">
        <f ca="1">板材才數分析.!K1213</f>
        <v>0</v>
      </c>
      <c r="N1213" s="6">
        <f ca="1">板材才數分析.!L1213</f>
        <v>0</v>
      </c>
      <c r="O1213" s="6">
        <f ca="1">板材才數分析.!M1213</f>
        <v>0</v>
      </c>
      <c r="P1213" t="e">
        <f>表格15[[#This Row],[封邊色號]]</f>
        <v>#VALUE!</v>
      </c>
      <c r="Q1213" s="174" t="str">
        <f ca="1">IF(VLOOKUP(F1213,料單!$C:$P,14,FALSE)="","",VLOOKUP(F1213,料單!$C:$P,14,FALSE))</f>
        <v/>
      </c>
      <c r="R1213" s="174" t="str">
        <f ca="1">IF(VLOOKUP(F1213,料單!$C:$Q,15,FALSE)="","",VLOOKUP(F1213,料單!$C:$Q,15,FALSE))</f>
        <v/>
      </c>
      <c r="S1213" s="174" t="str">
        <f ca="1">IF(VLOOKUP(F1213,料單!$C:$R,16,FALSE)="","",VLOOKUP(F1213,料單!$C:$R,16,FALSE))</f>
        <v/>
      </c>
      <c r="T1213" s="174" t="str">
        <f ca="1">IF(VLOOKUP(F1213,料單!$C:$S,17,FALSE)="","",VLOOKUP(F1213,料單!$C:$S,17,FALSE))</f>
        <v/>
      </c>
      <c r="U1213" s="174" t="str">
        <f ca="1">_xlfn.IFNA(VLOOKUP(VLOOKUP(F1213,料單!C:T,18,FALSE),資料庫!AM:AN,2,FALSE),"A")</f>
        <v>A</v>
      </c>
      <c r="V1213" s="174" t="str">
        <f ca="1">IF(VLOOKUP(F1213,料單!C:U,19,FALSE)="","",VLOOKUP(F1213,料單!C:U,19,FALSE))</f>
        <v/>
      </c>
      <c r="W1213" s="361" t="str">
        <f t="shared" ca="1" si="91"/>
        <v/>
      </c>
      <c r="X1213" s="361" t="str">
        <f t="shared" ca="1" si="92"/>
        <v/>
      </c>
      <c r="Y1213" s="361" t="str">
        <f t="shared" ca="1" si="93"/>
        <v/>
      </c>
      <c r="Z1213" s="361" t="str">
        <f t="shared" ca="1" si="94"/>
        <v/>
      </c>
      <c r="AA1213" s="483">
        <f>料單!$K$3</f>
        <v>0</v>
      </c>
      <c r="AB1213" s="483" t="str">
        <f>料單!$L$3</f>
        <v>拉、KD</v>
      </c>
    </row>
    <row r="1214" spans="1:28" x14ac:dyDescent="0.25">
      <c r="A1214" s="174">
        <f t="shared" si="90"/>
        <v>1213</v>
      </c>
      <c r="B1214" s="174" t="str">
        <f ca="1">料單!$C$1</f>
        <v>2026101401</v>
      </c>
      <c r="C1214" s="174">
        <f>料單!$C$2</f>
        <v>0</v>
      </c>
      <c r="D1214" s="6">
        <f>板材才數分析.!B1214</f>
        <v>41</v>
      </c>
      <c r="E1214" s="6">
        <f>板材才數分析.!C1214</f>
        <v>0</v>
      </c>
      <c r="F1214" s="6">
        <f>板材才數分析.!D1214</f>
        <v>41013</v>
      </c>
      <c r="G1214" s="6">
        <f ca="1">板材才數分析.!E1214</f>
        <v>0</v>
      </c>
      <c r="H1214" s="6">
        <f ca="1">板材才數分析.!F1214</f>
        <v>0</v>
      </c>
      <c r="I1214" s="6" t="str">
        <f ca="1">板材才數分析.!G1214</f>
        <v/>
      </c>
      <c r="J1214" s="6">
        <f ca="1">板材才數分析.!H1214</f>
        <v>0</v>
      </c>
      <c r="K1214" s="6" t="str">
        <f ca="1">板材才數分析.!I1214</f>
        <v/>
      </c>
      <c r="L1214" s="6">
        <f ca="1">板材才數分析.!J1214</f>
        <v>0</v>
      </c>
      <c r="M1214" s="6">
        <f ca="1">板材才數分析.!K1214</f>
        <v>0</v>
      </c>
      <c r="N1214" s="6">
        <f ca="1">板材才數分析.!L1214</f>
        <v>0</v>
      </c>
      <c r="O1214" s="6">
        <f ca="1">板材才數分析.!M1214</f>
        <v>0</v>
      </c>
      <c r="P1214" t="e">
        <f>表格15[[#This Row],[封邊色號]]</f>
        <v>#VALUE!</v>
      </c>
      <c r="Q1214" s="174" t="str">
        <f ca="1">IF(VLOOKUP(F1214,料單!$C:$P,14,FALSE)="","",VLOOKUP(F1214,料單!$C:$P,14,FALSE))</f>
        <v/>
      </c>
      <c r="R1214" s="174" t="str">
        <f ca="1">IF(VLOOKUP(F1214,料單!$C:$Q,15,FALSE)="","",VLOOKUP(F1214,料單!$C:$Q,15,FALSE))</f>
        <v/>
      </c>
      <c r="S1214" s="174" t="str">
        <f ca="1">IF(VLOOKUP(F1214,料單!$C:$R,16,FALSE)="","",VLOOKUP(F1214,料單!$C:$R,16,FALSE))</f>
        <v/>
      </c>
      <c r="T1214" s="174" t="str">
        <f ca="1">IF(VLOOKUP(F1214,料單!$C:$S,17,FALSE)="","",VLOOKUP(F1214,料單!$C:$S,17,FALSE))</f>
        <v/>
      </c>
      <c r="U1214" s="174" t="str">
        <f ca="1">_xlfn.IFNA(VLOOKUP(VLOOKUP(F1214,料單!C:T,18,FALSE),資料庫!AM:AN,2,FALSE),"A")</f>
        <v>A</v>
      </c>
      <c r="V1214" s="174" t="str">
        <f ca="1">IF(VLOOKUP(F1214,料單!C:U,19,FALSE)="","",VLOOKUP(F1214,料單!C:U,19,FALSE))</f>
        <v/>
      </c>
      <c r="W1214" s="361" t="str">
        <f t="shared" ca="1" si="91"/>
        <v/>
      </c>
      <c r="X1214" s="361" t="str">
        <f t="shared" ca="1" si="92"/>
        <v/>
      </c>
      <c r="Y1214" s="361" t="str">
        <f t="shared" ca="1" si="93"/>
        <v/>
      </c>
      <c r="Z1214" s="361" t="str">
        <f t="shared" ca="1" si="94"/>
        <v/>
      </c>
      <c r="AA1214" s="483">
        <f>料單!$K$3</f>
        <v>0</v>
      </c>
      <c r="AB1214" s="483" t="str">
        <f>料單!$L$3</f>
        <v>拉、KD</v>
      </c>
    </row>
    <row r="1215" spans="1:28" x14ac:dyDescent="0.25">
      <c r="A1215" s="174">
        <f t="shared" si="90"/>
        <v>1214</v>
      </c>
      <c r="B1215" s="174" t="str">
        <f ca="1">料單!$C$1</f>
        <v>2026101401</v>
      </c>
      <c r="C1215" s="174">
        <f>料單!$C$2</f>
        <v>0</v>
      </c>
      <c r="D1215" s="6">
        <f>板材才數分析.!B1215</f>
        <v>41</v>
      </c>
      <c r="E1215" s="6">
        <f>板材才數分析.!C1215</f>
        <v>0</v>
      </c>
      <c r="F1215" s="6">
        <f>板材才數分析.!D1215</f>
        <v>41014</v>
      </c>
      <c r="G1215" s="6">
        <f ca="1">板材才數分析.!E1215</f>
        <v>0</v>
      </c>
      <c r="H1215" s="6">
        <f ca="1">板材才數分析.!F1215</f>
        <v>0</v>
      </c>
      <c r="I1215" s="6" t="str">
        <f ca="1">板材才數分析.!G1215</f>
        <v/>
      </c>
      <c r="J1215" s="6">
        <f ca="1">板材才數分析.!H1215</f>
        <v>0</v>
      </c>
      <c r="K1215" s="6" t="str">
        <f ca="1">板材才數分析.!I1215</f>
        <v/>
      </c>
      <c r="L1215" s="6">
        <f ca="1">板材才數分析.!J1215</f>
        <v>0</v>
      </c>
      <c r="M1215" s="6">
        <f ca="1">板材才數分析.!K1215</f>
        <v>0</v>
      </c>
      <c r="N1215" s="6">
        <f ca="1">板材才數分析.!L1215</f>
        <v>0</v>
      </c>
      <c r="O1215" s="6">
        <f ca="1">板材才數分析.!M1215</f>
        <v>0</v>
      </c>
      <c r="P1215" t="e">
        <f>表格15[[#This Row],[封邊色號]]</f>
        <v>#VALUE!</v>
      </c>
      <c r="Q1215" s="174" t="str">
        <f ca="1">IF(VLOOKUP(F1215,料單!$C:$P,14,FALSE)="","",VLOOKUP(F1215,料單!$C:$P,14,FALSE))</f>
        <v/>
      </c>
      <c r="R1215" s="174" t="str">
        <f ca="1">IF(VLOOKUP(F1215,料單!$C:$Q,15,FALSE)="","",VLOOKUP(F1215,料單!$C:$Q,15,FALSE))</f>
        <v/>
      </c>
      <c r="S1215" s="174" t="str">
        <f ca="1">IF(VLOOKUP(F1215,料單!$C:$R,16,FALSE)="","",VLOOKUP(F1215,料單!$C:$R,16,FALSE))</f>
        <v/>
      </c>
      <c r="T1215" s="174" t="str">
        <f ca="1">IF(VLOOKUP(F1215,料單!$C:$S,17,FALSE)="","",VLOOKUP(F1215,料單!$C:$S,17,FALSE))</f>
        <v/>
      </c>
      <c r="U1215" s="174" t="str">
        <f ca="1">_xlfn.IFNA(VLOOKUP(VLOOKUP(F1215,料單!C:T,18,FALSE),資料庫!AM:AN,2,FALSE),"A")</f>
        <v>A</v>
      </c>
      <c r="V1215" s="174" t="str">
        <f ca="1">IF(VLOOKUP(F1215,料單!C:U,19,FALSE)="","",VLOOKUP(F1215,料單!C:U,19,FALSE))</f>
        <v/>
      </c>
      <c r="W1215" s="361" t="str">
        <f t="shared" ca="1" si="91"/>
        <v/>
      </c>
      <c r="X1215" s="361" t="str">
        <f t="shared" ca="1" si="92"/>
        <v/>
      </c>
      <c r="Y1215" s="361" t="str">
        <f t="shared" ca="1" si="93"/>
        <v/>
      </c>
      <c r="Z1215" s="361" t="str">
        <f t="shared" ca="1" si="94"/>
        <v/>
      </c>
      <c r="AA1215" s="483">
        <f>料單!$K$3</f>
        <v>0</v>
      </c>
      <c r="AB1215" s="483" t="str">
        <f>料單!$L$3</f>
        <v>拉、KD</v>
      </c>
    </row>
    <row r="1216" spans="1:28" x14ac:dyDescent="0.25">
      <c r="A1216" s="174">
        <f t="shared" si="90"/>
        <v>1215</v>
      </c>
      <c r="B1216" s="174" t="str">
        <f ca="1">料單!$C$1</f>
        <v>2026101401</v>
      </c>
      <c r="C1216" s="174">
        <f>料單!$C$2</f>
        <v>0</v>
      </c>
      <c r="D1216" s="6">
        <f>板材才數分析.!B1216</f>
        <v>41</v>
      </c>
      <c r="E1216" s="6">
        <f>板材才數分析.!C1216</f>
        <v>0</v>
      </c>
      <c r="F1216" s="6">
        <f>板材才數分析.!D1216</f>
        <v>41015</v>
      </c>
      <c r="G1216" s="6">
        <f ca="1">板材才數分析.!E1216</f>
        <v>0</v>
      </c>
      <c r="H1216" s="6">
        <f ca="1">板材才數分析.!F1216</f>
        <v>0</v>
      </c>
      <c r="I1216" s="6" t="str">
        <f ca="1">板材才數分析.!G1216</f>
        <v/>
      </c>
      <c r="J1216" s="6">
        <f ca="1">板材才數分析.!H1216</f>
        <v>0</v>
      </c>
      <c r="K1216" s="6" t="str">
        <f ca="1">板材才數分析.!I1216</f>
        <v/>
      </c>
      <c r="L1216" s="6">
        <f ca="1">板材才數分析.!J1216</f>
        <v>0</v>
      </c>
      <c r="M1216" s="6">
        <f ca="1">板材才數分析.!K1216</f>
        <v>0</v>
      </c>
      <c r="N1216" s="6">
        <f ca="1">板材才數分析.!L1216</f>
        <v>0</v>
      </c>
      <c r="O1216" s="6">
        <f ca="1">板材才數分析.!M1216</f>
        <v>0</v>
      </c>
      <c r="P1216" t="e">
        <f>表格15[[#This Row],[封邊色號]]</f>
        <v>#VALUE!</v>
      </c>
      <c r="Q1216" s="174" t="str">
        <f ca="1">IF(VLOOKUP(F1216,料單!$C:$P,14,FALSE)="","",VLOOKUP(F1216,料單!$C:$P,14,FALSE))</f>
        <v/>
      </c>
      <c r="R1216" s="174" t="str">
        <f ca="1">IF(VLOOKUP(F1216,料單!$C:$Q,15,FALSE)="","",VLOOKUP(F1216,料單!$C:$Q,15,FALSE))</f>
        <v/>
      </c>
      <c r="S1216" s="174" t="str">
        <f ca="1">IF(VLOOKUP(F1216,料單!$C:$R,16,FALSE)="","",VLOOKUP(F1216,料單!$C:$R,16,FALSE))</f>
        <v/>
      </c>
      <c r="T1216" s="174" t="str">
        <f ca="1">IF(VLOOKUP(F1216,料單!$C:$S,17,FALSE)="","",VLOOKUP(F1216,料單!$C:$S,17,FALSE))</f>
        <v/>
      </c>
      <c r="U1216" s="174" t="str">
        <f ca="1">_xlfn.IFNA(VLOOKUP(VLOOKUP(F1216,料單!C:T,18,FALSE),資料庫!AM:AN,2,FALSE),"A")</f>
        <v>A</v>
      </c>
      <c r="V1216" s="174" t="str">
        <f ca="1">IF(VLOOKUP(F1216,料單!C:U,19,FALSE)="","",VLOOKUP(F1216,料單!C:U,19,FALSE))</f>
        <v/>
      </c>
      <c r="W1216" s="361" t="str">
        <f t="shared" ca="1" si="91"/>
        <v/>
      </c>
      <c r="X1216" s="361" t="str">
        <f t="shared" ca="1" si="92"/>
        <v/>
      </c>
      <c r="Y1216" s="361" t="str">
        <f t="shared" ca="1" si="93"/>
        <v/>
      </c>
      <c r="Z1216" s="361" t="str">
        <f t="shared" ca="1" si="94"/>
        <v/>
      </c>
      <c r="AA1216" s="483">
        <f>料單!$K$3</f>
        <v>0</v>
      </c>
      <c r="AB1216" s="483" t="str">
        <f>料單!$L$3</f>
        <v>拉、KD</v>
      </c>
    </row>
    <row r="1217" spans="1:28" x14ac:dyDescent="0.25">
      <c r="A1217" s="174">
        <f t="shared" si="90"/>
        <v>1216</v>
      </c>
      <c r="B1217" s="174" t="str">
        <f ca="1">料單!$C$1</f>
        <v>2026101401</v>
      </c>
      <c r="C1217" s="174">
        <f>料單!$C$2</f>
        <v>0</v>
      </c>
      <c r="D1217" s="6">
        <f>板材才數分析.!B1217</f>
        <v>41</v>
      </c>
      <c r="E1217" s="6">
        <f>板材才數分析.!C1217</f>
        <v>0</v>
      </c>
      <c r="F1217" s="6">
        <f>板材才數分析.!D1217</f>
        <v>41016</v>
      </c>
      <c r="G1217" s="6">
        <f ca="1">板材才數分析.!E1217</f>
        <v>0</v>
      </c>
      <c r="H1217" s="6">
        <f ca="1">板材才數分析.!F1217</f>
        <v>0</v>
      </c>
      <c r="I1217" s="6" t="str">
        <f ca="1">板材才數分析.!G1217</f>
        <v/>
      </c>
      <c r="J1217" s="6">
        <f ca="1">板材才數分析.!H1217</f>
        <v>0</v>
      </c>
      <c r="K1217" s="6" t="str">
        <f ca="1">板材才數分析.!I1217</f>
        <v/>
      </c>
      <c r="L1217" s="6">
        <f ca="1">板材才數分析.!J1217</f>
        <v>0</v>
      </c>
      <c r="M1217" s="6">
        <f ca="1">板材才數分析.!K1217</f>
        <v>0</v>
      </c>
      <c r="N1217" s="6">
        <f ca="1">板材才數分析.!L1217</f>
        <v>0</v>
      </c>
      <c r="O1217" s="6">
        <f ca="1">板材才數分析.!M1217</f>
        <v>0</v>
      </c>
      <c r="P1217" t="e">
        <f>表格15[[#This Row],[封邊色號]]</f>
        <v>#VALUE!</v>
      </c>
      <c r="Q1217" s="174" t="str">
        <f ca="1">IF(VLOOKUP(F1217,料單!$C:$P,14,FALSE)="","",VLOOKUP(F1217,料單!$C:$P,14,FALSE))</f>
        <v/>
      </c>
      <c r="R1217" s="174" t="str">
        <f ca="1">IF(VLOOKUP(F1217,料單!$C:$Q,15,FALSE)="","",VLOOKUP(F1217,料單!$C:$Q,15,FALSE))</f>
        <v/>
      </c>
      <c r="S1217" s="174" t="str">
        <f ca="1">IF(VLOOKUP(F1217,料單!$C:$R,16,FALSE)="","",VLOOKUP(F1217,料單!$C:$R,16,FALSE))</f>
        <v/>
      </c>
      <c r="T1217" s="174" t="str">
        <f ca="1">IF(VLOOKUP(F1217,料單!$C:$S,17,FALSE)="","",VLOOKUP(F1217,料單!$C:$S,17,FALSE))</f>
        <v/>
      </c>
      <c r="U1217" s="174" t="str">
        <f ca="1">_xlfn.IFNA(VLOOKUP(VLOOKUP(F1217,料單!C:T,18,FALSE),資料庫!AM:AN,2,FALSE),"A")</f>
        <v>A</v>
      </c>
      <c r="V1217" s="174" t="str">
        <f ca="1">IF(VLOOKUP(F1217,料單!C:U,19,FALSE)="","",VLOOKUP(F1217,料單!C:U,19,FALSE))</f>
        <v/>
      </c>
      <c r="W1217" s="361" t="str">
        <f t="shared" ca="1" si="91"/>
        <v/>
      </c>
      <c r="X1217" s="361" t="str">
        <f t="shared" ca="1" si="92"/>
        <v/>
      </c>
      <c r="Y1217" s="361" t="str">
        <f t="shared" ca="1" si="93"/>
        <v/>
      </c>
      <c r="Z1217" s="361" t="str">
        <f t="shared" ca="1" si="94"/>
        <v/>
      </c>
      <c r="AA1217" s="483">
        <f>料單!$K$3</f>
        <v>0</v>
      </c>
      <c r="AB1217" s="483" t="str">
        <f>料單!$L$3</f>
        <v>拉、KD</v>
      </c>
    </row>
    <row r="1218" spans="1:28" x14ac:dyDescent="0.25">
      <c r="A1218" s="174">
        <f t="shared" si="90"/>
        <v>1217</v>
      </c>
      <c r="B1218" s="174" t="str">
        <f ca="1">料單!$C$1</f>
        <v>2026101401</v>
      </c>
      <c r="C1218" s="174">
        <f>料單!$C$2</f>
        <v>0</v>
      </c>
      <c r="D1218" s="6">
        <f>板材才數分析.!B1218</f>
        <v>41</v>
      </c>
      <c r="E1218" s="6">
        <f>板材才數分析.!C1218</f>
        <v>0</v>
      </c>
      <c r="F1218" s="6">
        <f>板材才數分析.!D1218</f>
        <v>41017</v>
      </c>
      <c r="G1218" s="6">
        <f ca="1">板材才數分析.!E1218</f>
        <v>0</v>
      </c>
      <c r="H1218" s="6">
        <f ca="1">板材才數分析.!F1218</f>
        <v>0</v>
      </c>
      <c r="I1218" s="6" t="str">
        <f ca="1">板材才數分析.!G1218</f>
        <v/>
      </c>
      <c r="J1218" s="6">
        <f ca="1">板材才數分析.!H1218</f>
        <v>0</v>
      </c>
      <c r="K1218" s="6" t="str">
        <f ca="1">板材才數分析.!I1218</f>
        <v/>
      </c>
      <c r="L1218" s="6">
        <f ca="1">板材才數分析.!J1218</f>
        <v>0</v>
      </c>
      <c r="M1218" s="6">
        <f ca="1">板材才數分析.!K1218</f>
        <v>0</v>
      </c>
      <c r="N1218" s="6">
        <f ca="1">板材才數分析.!L1218</f>
        <v>0</v>
      </c>
      <c r="O1218" s="6">
        <f ca="1">板材才數分析.!M1218</f>
        <v>0</v>
      </c>
      <c r="P1218" t="e">
        <f>表格15[[#This Row],[封邊色號]]</f>
        <v>#VALUE!</v>
      </c>
      <c r="Q1218" s="174" t="str">
        <f ca="1">IF(VLOOKUP(F1218,料單!$C:$P,14,FALSE)="","",VLOOKUP(F1218,料單!$C:$P,14,FALSE))</f>
        <v/>
      </c>
      <c r="R1218" s="174" t="str">
        <f ca="1">IF(VLOOKUP(F1218,料單!$C:$Q,15,FALSE)="","",VLOOKUP(F1218,料單!$C:$Q,15,FALSE))</f>
        <v/>
      </c>
      <c r="S1218" s="174" t="str">
        <f ca="1">IF(VLOOKUP(F1218,料單!$C:$R,16,FALSE)="","",VLOOKUP(F1218,料單!$C:$R,16,FALSE))</f>
        <v/>
      </c>
      <c r="T1218" s="174" t="str">
        <f ca="1">IF(VLOOKUP(F1218,料單!$C:$S,17,FALSE)="","",VLOOKUP(F1218,料單!$C:$S,17,FALSE))</f>
        <v/>
      </c>
      <c r="U1218" s="174" t="str">
        <f ca="1">_xlfn.IFNA(VLOOKUP(VLOOKUP(F1218,料單!C:T,18,FALSE),資料庫!AM:AN,2,FALSE),"A")</f>
        <v>A</v>
      </c>
      <c r="V1218" s="174" t="str">
        <f ca="1">IF(VLOOKUP(F1218,料單!C:U,19,FALSE)="","",VLOOKUP(F1218,料單!C:U,19,FALSE))</f>
        <v/>
      </c>
      <c r="W1218" s="361" t="str">
        <f t="shared" ca="1" si="91"/>
        <v/>
      </c>
      <c r="X1218" s="361" t="str">
        <f t="shared" ca="1" si="92"/>
        <v/>
      </c>
      <c r="Y1218" s="361" t="str">
        <f t="shared" ca="1" si="93"/>
        <v/>
      </c>
      <c r="Z1218" s="361" t="str">
        <f t="shared" ca="1" si="94"/>
        <v/>
      </c>
      <c r="AA1218" s="483">
        <f>料單!$K$3</f>
        <v>0</v>
      </c>
      <c r="AB1218" s="483" t="str">
        <f>料單!$L$3</f>
        <v>拉、KD</v>
      </c>
    </row>
    <row r="1219" spans="1:28" x14ac:dyDescent="0.25">
      <c r="A1219" s="174">
        <f t="shared" ref="A1219:A1282" si="95">ROW(A1218)</f>
        <v>1218</v>
      </c>
      <c r="B1219" s="174" t="str">
        <f ca="1">料單!$C$1</f>
        <v>2026101401</v>
      </c>
      <c r="C1219" s="174">
        <f>料單!$C$2</f>
        <v>0</v>
      </c>
      <c r="D1219" s="6">
        <f>板材才數分析.!B1219</f>
        <v>41</v>
      </c>
      <c r="E1219" s="6">
        <f>板材才數分析.!C1219</f>
        <v>0</v>
      </c>
      <c r="F1219" s="6">
        <f>板材才數分析.!D1219</f>
        <v>41018</v>
      </c>
      <c r="G1219" s="6">
        <f ca="1">板材才數分析.!E1219</f>
        <v>0</v>
      </c>
      <c r="H1219" s="6">
        <f ca="1">板材才數分析.!F1219</f>
        <v>0</v>
      </c>
      <c r="I1219" s="6" t="str">
        <f ca="1">板材才數分析.!G1219</f>
        <v/>
      </c>
      <c r="J1219" s="6">
        <f ca="1">板材才數分析.!H1219</f>
        <v>0</v>
      </c>
      <c r="K1219" s="6" t="str">
        <f ca="1">板材才數分析.!I1219</f>
        <v/>
      </c>
      <c r="L1219" s="6">
        <f ca="1">板材才數分析.!J1219</f>
        <v>0</v>
      </c>
      <c r="M1219" s="6">
        <f ca="1">板材才數分析.!K1219</f>
        <v>0</v>
      </c>
      <c r="N1219" s="6">
        <f ca="1">板材才數分析.!L1219</f>
        <v>0</v>
      </c>
      <c r="O1219" s="6">
        <f ca="1">板材才數分析.!M1219</f>
        <v>0</v>
      </c>
      <c r="P1219" t="e">
        <f>表格15[[#This Row],[封邊色號]]</f>
        <v>#VALUE!</v>
      </c>
      <c r="Q1219" s="174" t="str">
        <f ca="1">IF(VLOOKUP(F1219,料單!$C:$P,14,FALSE)="","",VLOOKUP(F1219,料單!$C:$P,14,FALSE))</f>
        <v/>
      </c>
      <c r="R1219" s="174" t="str">
        <f ca="1">IF(VLOOKUP(F1219,料單!$C:$Q,15,FALSE)="","",VLOOKUP(F1219,料單!$C:$Q,15,FALSE))</f>
        <v/>
      </c>
      <c r="S1219" s="174" t="str">
        <f ca="1">IF(VLOOKUP(F1219,料單!$C:$R,16,FALSE)="","",VLOOKUP(F1219,料單!$C:$R,16,FALSE))</f>
        <v/>
      </c>
      <c r="T1219" s="174" t="str">
        <f ca="1">IF(VLOOKUP(F1219,料單!$C:$S,17,FALSE)="","",VLOOKUP(F1219,料單!$C:$S,17,FALSE))</f>
        <v/>
      </c>
      <c r="U1219" s="174" t="str">
        <f ca="1">_xlfn.IFNA(VLOOKUP(VLOOKUP(F1219,料單!C:T,18,FALSE),資料庫!AM:AN,2,FALSE),"A")</f>
        <v>A</v>
      </c>
      <c r="V1219" s="174" t="str">
        <f ca="1">IF(VLOOKUP(F1219,料單!C:U,19,FALSE)="","",VLOOKUP(F1219,料單!C:U,19,FALSE))</f>
        <v/>
      </c>
      <c r="W1219" s="361" t="str">
        <f t="shared" ref="W1219:W1282" ca="1" si="96">IF(LEFT($I1219,1)="0","",LEFT($I1219,1))</f>
        <v/>
      </c>
      <c r="X1219" s="361" t="str">
        <f t="shared" ref="X1219:X1282" ca="1" si="97">IF(EXACT(I1219, "AA"), "A", IF(EXACT(I1219, "A"), "  ", ""))</f>
        <v/>
      </c>
      <c r="Y1219" s="361" t="str">
        <f t="shared" ref="Y1219:Y1282" ca="1" si="98">IF(LEFT($K1219,1)="0","",LEFT($K1219,1))</f>
        <v/>
      </c>
      <c r="Z1219" s="361" t="str">
        <f t="shared" ref="Z1219:Z1282" ca="1" si="99">IF(RIGHT($K1219,1)="0","",RIGHT($K1219,1))</f>
        <v/>
      </c>
      <c r="AA1219" s="483">
        <f>料單!$K$3</f>
        <v>0</v>
      </c>
      <c r="AB1219" s="483" t="str">
        <f>料單!$L$3</f>
        <v>拉、KD</v>
      </c>
    </row>
    <row r="1220" spans="1:28" x14ac:dyDescent="0.25">
      <c r="A1220" s="174">
        <f t="shared" si="95"/>
        <v>1219</v>
      </c>
      <c r="B1220" s="174" t="str">
        <f ca="1">料單!$C$1</f>
        <v>2026101401</v>
      </c>
      <c r="C1220" s="174">
        <f>料單!$C$2</f>
        <v>0</v>
      </c>
      <c r="D1220" s="6">
        <f>板材才數分析.!B1220</f>
        <v>41</v>
      </c>
      <c r="E1220" s="6">
        <f>板材才數分析.!C1220</f>
        <v>0</v>
      </c>
      <c r="F1220" s="6">
        <f>板材才數分析.!D1220</f>
        <v>41019</v>
      </c>
      <c r="G1220" s="6">
        <f ca="1">板材才數分析.!E1220</f>
        <v>0</v>
      </c>
      <c r="H1220" s="6">
        <f ca="1">板材才數分析.!F1220</f>
        <v>0</v>
      </c>
      <c r="I1220" s="6" t="str">
        <f ca="1">板材才數分析.!G1220</f>
        <v/>
      </c>
      <c r="J1220" s="6">
        <f ca="1">板材才數分析.!H1220</f>
        <v>0</v>
      </c>
      <c r="K1220" s="6" t="str">
        <f ca="1">板材才數分析.!I1220</f>
        <v/>
      </c>
      <c r="L1220" s="6">
        <f ca="1">板材才數分析.!J1220</f>
        <v>0</v>
      </c>
      <c r="M1220" s="6">
        <f ca="1">板材才數分析.!K1220</f>
        <v>0</v>
      </c>
      <c r="N1220" s="6">
        <f ca="1">板材才數分析.!L1220</f>
        <v>0</v>
      </c>
      <c r="O1220" s="6">
        <f ca="1">板材才數分析.!M1220</f>
        <v>0</v>
      </c>
      <c r="P1220" t="e">
        <f>表格15[[#This Row],[封邊色號]]</f>
        <v>#VALUE!</v>
      </c>
      <c r="Q1220" s="174" t="str">
        <f ca="1">IF(VLOOKUP(F1220,料單!$C:$P,14,FALSE)="","",VLOOKUP(F1220,料單!$C:$P,14,FALSE))</f>
        <v/>
      </c>
      <c r="R1220" s="174" t="str">
        <f ca="1">IF(VLOOKUP(F1220,料單!$C:$Q,15,FALSE)="","",VLOOKUP(F1220,料單!$C:$Q,15,FALSE))</f>
        <v/>
      </c>
      <c r="S1220" s="174" t="str">
        <f ca="1">IF(VLOOKUP(F1220,料單!$C:$R,16,FALSE)="","",VLOOKUP(F1220,料單!$C:$R,16,FALSE))</f>
        <v/>
      </c>
      <c r="T1220" s="174" t="str">
        <f ca="1">IF(VLOOKUP(F1220,料單!$C:$S,17,FALSE)="","",VLOOKUP(F1220,料單!$C:$S,17,FALSE))</f>
        <v/>
      </c>
      <c r="U1220" s="174" t="str">
        <f ca="1">_xlfn.IFNA(VLOOKUP(VLOOKUP(F1220,料單!C:T,18,FALSE),資料庫!AM:AN,2,FALSE),"A")</f>
        <v>A</v>
      </c>
      <c r="V1220" s="174" t="str">
        <f ca="1">IF(VLOOKUP(F1220,料單!C:U,19,FALSE)="","",VLOOKUP(F1220,料單!C:U,19,FALSE))</f>
        <v/>
      </c>
      <c r="W1220" s="361" t="str">
        <f t="shared" ca="1" si="96"/>
        <v/>
      </c>
      <c r="X1220" s="361" t="str">
        <f t="shared" ca="1" si="97"/>
        <v/>
      </c>
      <c r="Y1220" s="361" t="str">
        <f t="shared" ca="1" si="98"/>
        <v/>
      </c>
      <c r="Z1220" s="361" t="str">
        <f t="shared" ca="1" si="99"/>
        <v/>
      </c>
      <c r="AA1220" s="483">
        <f>料單!$K$3</f>
        <v>0</v>
      </c>
      <c r="AB1220" s="483" t="str">
        <f>料單!$L$3</f>
        <v>拉、KD</v>
      </c>
    </row>
    <row r="1221" spans="1:28" x14ac:dyDescent="0.25">
      <c r="A1221" s="174">
        <f t="shared" si="95"/>
        <v>1220</v>
      </c>
      <c r="B1221" s="174" t="str">
        <f ca="1">料單!$C$1</f>
        <v>2026101401</v>
      </c>
      <c r="C1221" s="174">
        <f>料單!$C$2</f>
        <v>0</v>
      </c>
      <c r="D1221" s="6">
        <f>板材才數分析.!B1221</f>
        <v>41</v>
      </c>
      <c r="E1221" s="6">
        <f>板材才數分析.!C1221</f>
        <v>0</v>
      </c>
      <c r="F1221" s="6">
        <f>板材才數分析.!D1221</f>
        <v>41020</v>
      </c>
      <c r="G1221" s="6">
        <f ca="1">板材才數分析.!E1221</f>
        <v>0</v>
      </c>
      <c r="H1221" s="6">
        <f ca="1">板材才數分析.!F1221</f>
        <v>0</v>
      </c>
      <c r="I1221" s="6" t="str">
        <f ca="1">板材才數分析.!G1221</f>
        <v/>
      </c>
      <c r="J1221" s="6">
        <f ca="1">板材才數分析.!H1221</f>
        <v>0</v>
      </c>
      <c r="K1221" s="6" t="str">
        <f ca="1">板材才數分析.!I1221</f>
        <v/>
      </c>
      <c r="L1221" s="6">
        <f ca="1">板材才數分析.!J1221</f>
        <v>0</v>
      </c>
      <c r="M1221" s="6">
        <f ca="1">板材才數分析.!K1221</f>
        <v>0</v>
      </c>
      <c r="N1221" s="6" t="str">
        <f ca="1">板材才數分析.!L1221</f>
        <v/>
      </c>
      <c r="O1221" s="6">
        <f ca="1">板材才數分析.!M1221</f>
        <v>0</v>
      </c>
      <c r="P1221" t="e">
        <f>表格15[[#This Row],[封邊色號]]</f>
        <v>#VALUE!</v>
      </c>
      <c r="Q1221" s="174" t="str">
        <f ca="1">IF(VLOOKUP(F1221,料單!$C:$P,14,FALSE)="","",VLOOKUP(F1221,料單!$C:$P,14,FALSE))</f>
        <v/>
      </c>
      <c r="R1221" s="174" t="str">
        <f ca="1">IF(VLOOKUP(F1221,料單!$C:$Q,15,FALSE)="","",VLOOKUP(F1221,料單!$C:$Q,15,FALSE))</f>
        <v/>
      </c>
      <c r="S1221" s="174" t="str">
        <f ca="1">IF(VLOOKUP(F1221,料單!$C:$R,16,FALSE)="","",VLOOKUP(F1221,料單!$C:$R,16,FALSE))</f>
        <v/>
      </c>
      <c r="T1221" s="174" t="str">
        <f ca="1">IF(VLOOKUP(F1221,料單!$C:$S,17,FALSE)="","",VLOOKUP(F1221,料單!$C:$S,17,FALSE))</f>
        <v/>
      </c>
      <c r="U1221" s="174" t="str">
        <f ca="1">_xlfn.IFNA(VLOOKUP(VLOOKUP(F1221,料單!C:T,18,FALSE),資料庫!AM:AN,2,FALSE),"A")</f>
        <v>A</v>
      </c>
      <c r="V1221" s="174" t="str">
        <f ca="1">IF(VLOOKUP(F1221,料單!C:U,19,FALSE)="","",VLOOKUP(F1221,料單!C:U,19,FALSE))</f>
        <v/>
      </c>
      <c r="W1221" s="361" t="str">
        <f t="shared" ca="1" si="96"/>
        <v/>
      </c>
      <c r="X1221" s="361" t="str">
        <f t="shared" ca="1" si="97"/>
        <v/>
      </c>
      <c r="Y1221" s="361" t="str">
        <f t="shared" ca="1" si="98"/>
        <v/>
      </c>
      <c r="Z1221" s="361" t="str">
        <f t="shared" ca="1" si="99"/>
        <v/>
      </c>
      <c r="AA1221" s="483">
        <f>料單!$K$3</f>
        <v>0</v>
      </c>
      <c r="AB1221" s="483" t="str">
        <f>料單!$L$3</f>
        <v>拉、KD</v>
      </c>
    </row>
    <row r="1222" spans="1:28" x14ac:dyDescent="0.25">
      <c r="A1222" s="174">
        <f t="shared" si="95"/>
        <v>1221</v>
      </c>
      <c r="B1222" s="174" t="str">
        <f ca="1">料單!$C$1</f>
        <v>2026101401</v>
      </c>
      <c r="C1222" s="174">
        <f>料單!$C$2</f>
        <v>0</v>
      </c>
      <c r="D1222" s="6">
        <f>板材才數分析.!B1222</f>
        <v>41</v>
      </c>
      <c r="E1222" s="6">
        <f>板材才數分析.!C1222</f>
        <v>0</v>
      </c>
      <c r="F1222" s="6">
        <f>板材才數分析.!D1222</f>
        <v>41021</v>
      </c>
      <c r="G1222" s="6">
        <f ca="1">板材才數分析.!E1222</f>
        <v>0</v>
      </c>
      <c r="H1222" s="6">
        <f ca="1">板材才數分析.!F1222</f>
        <v>0</v>
      </c>
      <c r="I1222" s="6" t="str">
        <f ca="1">板材才數分析.!G1222</f>
        <v/>
      </c>
      <c r="J1222" s="6">
        <f ca="1">板材才數分析.!H1222</f>
        <v>0</v>
      </c>
      <c r="K1222" s="6" t="str">
        <f ca="1">板材才數分析.!I1222</f>
        <v/>
      </c>
      <c r="L1222" s="6">
        <f ca="1">板材才數分析.!J1222</f>
        <v>0</v>
      </c>
      <c r="M1222" s="6">
        <f ca="1">板材才數分析.!K1222</f>
        <v>0</v>
      </c>
      <c r="N1222" s="6" t="str">
        <f ca="1">板材才數分析.!L1222</f>
        <v/>
      </c>
      <c r="O1222" s="6">
        <f ca="1">板材才數分析.!M1222</f>
        <v>0</v>
      </c>
      <c r="P1222" t="e">
        <f>表格15[[#This Row],[封邊色號]]</f>
        <v>#VALUE!</v>
      </c>
      <c r="Q1222" s="174" t="str">
        <f ca="1">IF(VLOOKUP(F1222,料單!$C:$P,14,FALSE)="","",VLOOKUP(F1222,料單!$C:$P,14,FALSE))</f>
        <v/>
      </c>
      <c r="R1222" s="174" t="str">
        <f ca="1">IF(VLOOKUP(F1222,料單!$C:$Q,15,FALSE)="","",VLOOKUP(F1222,料單!$C:$Q,15,FALSE))</f>
        <v/>
      </c>
      <c r="S1222" s="174" t="str">
        <f ca="1">IF(VLOOKUP(F1222,料單!$C:$R,16,FALSE)="","",VLOOKUP(F1222,料單!$C:$R,16,FALSE))</f>
        <v/>
      </c>
      <c r="T1222" s="174" t="str">
        <f ca="1">IF(VLOOKUP(F1222,料單!$C:$S,17,FALSE)="","",VLOOKUP(F1222,料單!$C:$S,17,FALSE))</f>
        <v/>
      </c>
      <c r="U1222" s="174" t="str">
        <f ca="1">_xlfn.IFNA(VLOOKUP(VLOOKUP(F1222,料單!C:T,18,FALSE),資料庫!AM:AN,2,FALSE),"A")</f>
        <v>A</v>
      </c>
      <c r="V1222" s="174" t="str">
        <f ca="1">IF(VLOOKUP(F1222,料單!C:U,19,FALSE)="","",VLOOKUP(F1222,料單!C:U,19,FALSE))</f>
        <v/>
      </c>
      <c r="W1222" s="361" t="str">
        <f t="shared" ca="1" si="96"/>
        <v/>
      </c>
      <c r="X1222" s="361" t="str">
        <f t="shared" ca="1" si="97"/>
        <v/>
      </c>
      <c r="Y1222" s="361" t="str">
        <f t="shared" ca="1" si="98"/>
        <v/>
      </c>
      <c r="Z1222" s="361" t="str">
        <f t="shared" ca="1" si="99"/>
        <v/>
      </c>
      <c r="AA1222" s="483">
        <f>料單!$K$3</f>
        <v>0</v>
      </c>
      <c r="AB1222" s="483" t="str">
        <f>料單!$L$3</f>
        <v>拉、KD</v>
      </c>
    </row>
    <row r="1223" spans="1:28" x14ac:dyDescent="0.25">
      <c r="A1223" s="174">
        <f t="shared" si="95"/>
        <v>1222</v>
      </c>
      <c r="B1223" s="174" t="str">
        <f ca="1">料單!$C$1</f>
        <v>2026101401</v>
      </c>
      <c r="C1223" s="174">
        <f>料單!$C$2</f>
        <v>0</v>
      </c>
      <c r="D1223" s="6">
        <f>板材才數分析.!B1223</f>
        <v>41</v>
      </c>
      <c r="E1223" s="6">
        <f>板材才數分析.!C1223</f>
        <v>0</v>
      </c>
      <c r="F1223" s="6">
        <f>板材才數分析.!D1223</f>
        <v>41022</v>
      </c>
      <c r="G1223" s="6">
        <f ca="1">板材才數分析.!E1223</f>
        <v>0</v>
      </c>
      <c r="H1223" s="6">
        <f ca="1">板材才數分析.!F1223</f>
        <v>0</v>
      </c>
      <c r="I1223" s="6" t="str">
        <f ca="1">板材才數分析.!G1223</f>
        <v/>
      </c>
      <c r="J1223" s="6">
        <f ca="1">板材才數分析.!H1223</f>
        <v>0</v>
      </c>
      <c r="K1223" s="6" t="str">
        <f ca="1">板材才數分析.!I1223</f>
        <v/>
      </c>
      <c r="L1223" s="6">
        <f ca="1">板材才數分析.!J1223</f>
        <v>0</v>
      </c>
      <c r="M1223" s="6">
        <f ca="1">板材才數分析.!K1223</f>
        <v>0</v>
      </c>
      <c r="N1223" s="6" t="str">
        <f ca="1">板材才數分析.!L1223</f>
        <v/>
      </c>
      <c r="O1223" s="6">
        <f ca="1">板材才數分析.!M1223</f>
        <v>0</v>
      </c>
      <c r="P1223" t="e">
        <f>表格15[[#This Row],[封邊色號]]</f>
        <v>#VALUE!</v>
      </c>
      <c r="Q1223" s="174" t="str">
        <f ca="1">IF(VLOOKUP(F1223,料單!$C:$P,14,FALSE)="","",VLOOKUP(F1223,料單!$C:$P,14,FALSE))</f>
        <v/>
      </c>
      <c r="R1223" s="174" t="str">
        <f ca="1">IF(VLOOKUP(F1223,料單!$C:$Q,15,FALSE)="","",VLOOKUP(F1223,料單!$C:$Q,15,FALSE))</f>
        <v/>
      </c>
      <c r="S1223" s="174" t="str">
        <f ca="1">IF(VLOOKUP(F1223,料單!$C:$R,16,FALSE)="","",VLOOKUP(F1223,料單!$C:$R,16,FALSE))</f>
        <v/>
      </c>
      <c r="T1223" s="174" t="str">
        <f ca="1">IF(VLOOKUP(F1223,料單!$C:$S,17,FALSE)="","",VLOOKUP(F1223,料單!$C:$S,17,FALSE))</f>
        <v/>
      </c>
      <c r="U1223" s="174" t="str">
        <f ca="1">_xlfn.IFNA(VLOOKUP(VLOOKUP(F1223,料單!C:T,18,FALSE),資料庫!AM:AN,2,FALSE),"A")</f>
        <v>A</v>
      </c>
      <c r="V1223" s="174" t="str">
        <f ca="1">IF(VLOOKUP(F1223,料單!C:U,19,FALSE)="","",VLOOKUP(F1223,料單!C:U,19,FALSE))</f>
        <v/>
      </c>
      <c r="W1223" s="361" t="str">
        <f t="shared" ca="1" si="96"/>
        <v/>
      </c>
      <c r="X1223" s="361" t="str">
        <f t="shared" ca="1" si="97"/>
        <v/>
      </c>
      <c r="Y1223" s="361" t="str">
        <f t="shared" ca="1" si="98"/>
        <v/>
      </c>
      <c r="Z1223" s="361" t="str">
        <f t="shared" ca="1" si="99"/>
        <v/>
      </c>
      <c r="AA1223" s="483">
        <f>料單!$K$3</f>
        <v>0</v>
      </c>
      <c r="AB1223" s="483" t="str">
        <f>料單!$L$3</f>
        <v>拉、KD</v>
      </c>
    </row>
    <row r="1224" spans="1:28" x14ac:dyDescent="0.25">
      <c r="A1224" s="174">
        <f t="shared" si="95"/>
        <v>1223</v>
      </c>
      <c r="B1224" s="174" t="str">
        <f ca="1">料單!$C$1</f>
        <v>2026101401</v>
      </c>
      <c r="C1224" s="174">
        <f>料單!$C$2</f>
        <v>0</v>
      </c>
      <c r="D1224" s="6">
        <f>板材才數分析.!B1224</f>
        <v>41</v>
      </c>
      <c r="E1224" s="6">
        <f>板材才數分析.!C1224</f>
        <v>0</v>
      </c>
      <c r="F1224" s="6">
        <f>板材才數分析.!D1224</f>
        <v>41023</v>
      </c>
      <c r="G1224" s="6">
        <f ca="1">板材才數分析.!E1224</f>
        <v>0</v>
      </c>
      <c r="H1224" s="6">
        <f ca="1">板材才數分析.!F1224</f>
        <v>0</v>
      </c>
      <c r="I1224" s="6" t="str">
        <f ca="1">板材才數分析.!G1224</f>
        <v/>
      </c>
      <c r="J1224" s="6">
        <f ca="1">板材才數分析.!H1224</f>
        <v>0</v>
      </c>
      <c r="K1224" s="6" t="str">
        <f ca="1">板材才數分析.!I1224</f>
        <v/>
      </c>
      <c r="L1224" s="6">
        <f ca="1">板材才數分析.!J1224</f>
        <v>0</v>
      </c>
      <c r="M1224" s="6">
        <f ca="1">板材才數分析.!K1224</f>
        <v>0</v>
      </c>
      <c r="N1224" s="6" t="str">
        <f ca="1">板材才數分析.!L1224</f>
        <v/>
      </c>
      <c r="O1224" s="6">
        <f ca="1">板材才數分析.!M1224</f>
        <v>0</v>
      </c>
      <c r="P1224" t="e">
        <f>表格15[[#This Row],[封邊色號]]</f>
        <v>#VALUE!</v>
      </c>
      <c r="Q1224" s="174" t="str">
        <f ca="1">IF(VLOOKUP(F1224,料單!$C:$P,14,FALSE)="","",VLOOKUP(F1224,料單!$C:$P,14,FALSE))</f>
        <v/>
      </c>
      <c r="R1224" s="174" t="str">
        <f ca="1">IF(VLOOKUP(F1224,料單!$C:$Q,15,FALSE)="","",VLOOKUP(F1224,料單!$C:$Q,15,FALSE))</f>
        <v/>
      </c>
      <c r="S1224" s="174" t="str">
        <f ca="1">IF(VLOOKUP(F1224,料單!$C:$R,16,FALSE)="","",VLOOKUP(F1224,料單!$C:$R,16,FALSE))</f>
        <v/>
      </c>
      <c r="T1224" s="174" t="str">
        <f ca="1">IF(VLOOKUP(F1224,料單!$C:$S,17,FALSE)="","",VLOOKUP(F1224,料單!$C:$S,17,FALSE))</f>
        <v/>
      </c>
      <c r="U1224" s="174" t="str">
        <f ca="1">_xlfn.IFNA(VLOOKUP(VLOOKUP(F1224,料單!C:T,18,FALSE),資料庫!AM:AN,2,FALSE),"A")</f>
        <v>A</v>
      </c>
      <c r="V1224" s="174" t="str">
        <f ca="1">IF(VLOOKUP(F1224,料單!C:U,19,FALSE)="","",VLOOKUP(F1224,料單!C:U,19,FALSE))</f>
        <v/>
      </c>
      <c r="W1224" s="361" t="str">
        <f t="shared" ca="1" si="96"/>
        <v/>
      </c>
      <c r="X1224" s="361" t="str">
        <f t="shared" ca="1" si="97"/>
        <v/>
      </c>
      <c r="Y1224" s="361" t="str">
        <f t="shared" ca="1" si="98"/>
        <v/>
      </c>
      <c r="Z1224" s="361" t="str">
        <f t="shared" ca="1" si="99"/>
        <v/>
      </c>
      <c r="AA1224" s="483">
        <f>料單!$K$3</f>
        <v>0</v>
      </c>
      <c r="AB1224" s="483" t="str">
        <f>料單!$L$3</f>
        <v>拉、KD</v>
      </c>
    </row>
    <row r="1225" spans="1:28" x14ac:dyDescent="0.25">
      <c r="A1225" s="174">
        <f t="shared" si="95"/>
        <v>1224</v>
      </c>
      <c r="B1225" s="174" t="str">
        <f ca="1">料單!$C$1</f>
        <v>2026101401</v>
      </c>
      <c r="C1225" s="174">
        <f>料單!$C$2</f>
        <v>0</v>
      </c>
      <c r="D1225" s="6">
        <f>板材才數分析.!B1225</f>
        <v>41</v>
      </c>
      <c r="E1225" s="6">
        <f>板材才數分析.!C1225</f>
        <v>0</v>
      </c>
      <c r="F1225" s="6">
        <f>板材才數分析.!D1225</f>
        <v>41024</v>
      </c>
      <c r="G1225" s="6">
        <f ca="1">板材才數分析.!E1225</f>
        <v>0</v>
      </c>
      <c r="H1225" s="6">
        <f ca="1">板材才數分析.!F1225</f>
        <v>0</v>
      </c>
      <c r="I1225" s="6" t="str">
        <f ca="1">板材才數分析.!G1225</f>
        <v/>
      </c>
      <c r="J1225" s="6">
        <f ca="1">板材才數分析.!H1225</f>
        <v>0</v>
      </c>
      <c r="K1225" s="6" t="str">
        <f ca="1">板材才數分析.!I1225</f>
        <v/>
      </c>
      <c r="L1225" s="6">
        <f ca="1">板材才數分析.!J1225</f>
        <v>0</v>
      </c>
      <c r="M1225" s="6">
        <f ca="1">板材才數分析.!K1225</f>
        <v>0</v>
      </c>
      <c r="N1225" s="6" t="str">
        <f ca="1">板材才數分析.!L1225</f>
        <v/>
      </c>
      <c r="O1225" s="6">
        <f ca="1">板材才數分析.!M1225</f>
        <v>0</v>
      </c>
      <c r="P1225" t="e">
        <f>表格15[[#This Row],[封邊色號]]</f>
        <v>#VALUE!</v>
      </c>
      <c r="Q1225" s="174" t="str">
        <f ca="1">IF(VLOOKUP(F1225,料單!$C:$P,14,FALSE)="","",VLOOKUP(F1225,料單!$C:$P,14,FALSE))</f>
        <v/>
      </c>
      <c r="R1225" s="174" t="str">
        <f ca="1">IF(VLOOKUP(F1225,料單!$C:$Q,15,FALSE)="","",VLOOKUP(F1225,料單!$C:$Q,15,FALSE))</f>
        <v/>
      </c>
      <c r="S1225" s="174" t="str">
        <f ca="1">IF(VLOOKUP(F1225,料單!$C:$R,16,FALSE)="","",VLOOKUP(F1225,料單!$C:$R,16,FALSE))</f>
        <v/>
      </c>
      <c r="T1225" s="174" t="str">
        <f ca="1">IF(VLOOKUP(F1225,料單!$C:$S,17,FALSE)="","",VLOOKUP(F1225,料單!$C:$S,17,FALSE))</f>
        <v/>
      </c>
      <c r="U1225" s="174" t="str">
        <f ca="1">_xlfn.IFNA(VLOOKUP(VLOOKUP(F1225,料單!C:T,18,FALSE),資料庫!AM:AN,2,FALSE),"A")</f>
        <v>A</v>
      </c>
      <c r="V1225" s="174" t="str">
        <f ca="1">IF(VLOOKUP(F1225,料單!C:U,19,FALSE)="","",VLOOKUP(F1225,料單!C:U,19,FALSE))</f>
        <v/>
      </c>
      <c r="W1225" s="361" t="str">
        <f t="shared" ca="1" si="96"/>
        <v/>
      </c>
      <c r="X1225" s="361" t="str">
        <f t="shared" ca="1" si="97"/>
        <v/>
      </c>
      <c r="Y1225" s="361" t="str">
        <f t="shared" ca="1" si="98"/>
        <v/>
      </c>
      <c r="Z1225" s="361" t="str">
        <f t="shared" ca="1" si="99"/>
        <v/>
      </c>
      <c r="AA1225" s="483">
        <f>料單!$K$3</f>
        <v>0</v>
      </c>
      <c r="AB1225" s="483" t="str">
        <f>料單!$L$3</f>
        <v>拉、KD</v>
      </c>
    </row>
    <row r="1226" spans="1:28" x14ac:dyDescent="0.25">
      <c r="A1226" s="174">
        <f t="shared" si="95"/>
        <v>1225</v>
      </c>
      <c r="B1226" s="174" t="str">
        <f ca="1">料單!$C$1</f>
        <v>2026101401</v>
      </c>
      <c r="C1226" s="174">
        <f>料單!$C$2</f>
        <v>0</v>
      </c>
      <c r="D1226" s="6">
        <f>板材才數分析.!B1226</f>
        <v>41</v>
      </c>
      <c r="E1226" s="6">
        <f>板材才數分析.!C1226</f>
        <v>0</v>
      </c>
      <c r="F1226" s="6">
        <f>板材才數分析.!D1226</f>
        <v>41025</v>
      </c>
      <c r="G1226" s="6">
        <f ca="1">板材才數分析.!E1226</f>
        <v>0</v>
      </c>
      <c r="H1226" s="6">
        <f ca="1">板材才數分析.!F1226</f>
        <v>0</v>
      </c>
      <c r="I1226" s="6" t="str">
        <f ca="1">板材才數分析.!G1226</f>
        <v/>
      </c>
      <c r="J1226" s="6">
        <f ca="1">板材才數分析.!H1226</f>
        <v>0</v>
      </c>
      <c r="K1226" s="6" t="str">
        <f ca="1">板材才數分析.!I1226</f>
        <v/>
      </c>
      <c r="L1226" s="6">
        <f ca="1">板材才數分析.!J1226</f>
        <v>0</v>
      </c>
      <c r="M1226" s="6">
        <f ca="1">板材才數分析.!K1226</f>
        <v>0</v>
      </c>
      <c r="N1226" s="6" t="str">
        <f ca="1">板材才數分析.!L1226</f>
        <v/>
      </c>
      <c r="O1226" s="6">
        <f ca="1">板材才數分析.!M1226</f>
        <v>0</v>
      </c>
      <c r="P1226" t="e">
        <f>表格15[[#This Row],[封邊色號]]</f>
        <v>#VALUE!</v>
      </c>
      <c r="Q1226" s="174" t="str">
        <f ca="1">IF(VLOOKUP(F1226,料單!$C:$P,14,FALSE)="","",VLOOKUP(F1226,料單!$C:$P,14,FALSE))</f>
        <v/>
      </c>
      <c r="R1226" s="174" t="str">
        <f ca="1">IF(VLOOKUP(F1226,料單!$C:$Q,15,FALSE)="","",VLOOKUP(F1226,料單!$C:$Q,15,FALSE))</f>
        <v/>
      </c>
      <c r="S1226" s="174" t="str">
        <f ca="1">IF(VLOOKUP(F1226,料單!$C:$R,16,FALSE)="","",VLOOKUP(F1226,料單!$C:$R,16,FALSE))</f>
        <v/>
      </c>
      <c r="T1226" s="174" t="str">
        <f ca="1">IF(VLOOKUP(F1226,料單!$C:$S,17,FALSE)="","",VLOOKUP(F1226,料單!$C:$S,17,FALSE))</f>
        <v/>
      </c>
      <c r="U1226" s="174" t="str">
        <f ca="1">_xlfn.IFNA(VLOOKUP(VLOOKUP(F1226,料單!C:T,18,FALSE),資料庫!AM:AN,2,FALSE),"A")</f>
        <v>A</v>
      </c>
      <c r="V1226" s="174" t="str">
        <f ca="1">IF(VLOOKUP(F1226,料單!C:U,19,FALSE)="","",VLOOKUP(F1226,料單!C:U,19,FALSE))</f>
        <v/>
      </c>
      <c r="W1226" s="361" t="str">
        <f t="shared" ca="1" si="96"/>
        <v/>
      </c>
      <c r="X1226" s="361" t="str">
        <f t="shared" ca="1" si="97"/>
        <v/>
      </c>
      <c r="Y1226" s="361" t="str">
        <f t="shared" ca="1" si="98"/>
        <v/>
      </c>
      <c r="Z1226" s="361" t="str">
        <f t="shared" ca="1" si="99"/>
        <v/>
      </c>
      <c r="AA1226" s="483">
        <f>料單!$K$3</f>
        <v>0</v>
      </c>
      <c r="AB1226" s="483" t="str">
        <f>料單!$L$3</f>
        <v>拉、KD</v>
      </c>
    </row>
    <row r="1227" spans="1:28" x14ac:dyDescent="0.25">
      <c r="A1227" s="174">
        <f t="shared" si="95"/>
        <v>1226</v>
      </c>
      <c r="B1227" s="174" t="str">
        <f ca="1">料單!$C$1</f>
        <v>2026101401</v>
      </c>
      <c r="C1227" s="174">
        <f>料單!$C$2</f>
        <v>0</v>
      </c>
      <c r="D1227" s="6">
        <f>板材才數分析.!B1227</f>
        <v>41</v>
      </c>
      <c r="E1227" s="6">
        <f>板材才數分析.!C1227</f>
        <v>0</v>
      </c>
      <c r="F1227" s="6">
        <f>板材才數分析.!D1227</f>
        <v>41026</v>
      </c>
      <c r="G1227" s="6">
        <f ca="1">板材才數分析.!E1227</f>
        <v>0</v>
      </c>
      <c r="H1227" s="6">
        <f ca="1">板材才數分析.!F1227</f>
        <v>0</v>
      </c>
      <c r="I1227" s="6" t="str">
        <f ca="1">板材才數分析.!G1227</f>
        <v/>
      </c>
      <c r="J1227" s="6">
        <f ca="1">板材才數分析.!H1227</f>
        <v>0</v>
      </c>
      <c r="K1227" s="6" t="str">
        <f ca="1">板材才數分析.!I1227</f>
        <v/>
      </c>
      <c r="L1227" s="6">
        <f ca="1">板材才數分析.!J1227</f>
        <v>0</v>
      </c>
      <c r="M1227" s="6">
        <f ca="1">板材才數分析.!K1227</f>
        <v>0</v>
      </c>
      <c r="N1227" s="6" t="str">
        <f ca="1">板材才數分析.!L1227</f>
        <v/>
      </c>
      <c r="O1227" s="6">
        <f ca="1">板材才數分析.!M1227</f>
        <v>0</v>
      </c>
      <c r="P1227" t="e">
        <f>表格15[[#This Row],[封邊色號]]</f>
        <v>#VALUE!</v>
      </c>
      <c r="Q1227" s="174" t="str">
        <f ca="1">IF(VLOOKUP(F1227,料單!$C:$P,14,FALSE)="","",VLOOKUP(F1227,料單!$C:$P,14,FALSE))</f>
        <v/>
      </c>
      <c r="R1227" s="174" t="str">
        <f ca="1">IF(VLOOKUP(F1227,料單!$C:$Q,15,FALSE)="","",VLOOKUP(F1227,料單!$C:$Q,15,FALSE))</f>
        <v/>
      </c>
      <c r="S1227" s="174" t="str">
        <f ca="1">IF(VLOOKUP(F1227,料單!$C:$R,16,FALSE)="","",VLOOKUP(F1227,料單!$C:$R,16,FALSE))</f>
        <v/>
      </c>
      <c r="T1227" s="174" t="str">
        <f ca="1">IF(VLOOKUP(F1227,料單!$C:$S,17,FALSE)="","",VLOOKUP(F1227,料單!$C:$S,17,FALSE))</f>
        <v/>
      </c>
      <c r="U1227" s="174" t="str">
        <f ca="1">_xlfn.IFNA(VLOOKUP(VLOOKUP(F1227,料單!C:T,18,FALSE),資料庫!AM:AN,2,FALSE),"A")</f>
        <v>A</v>
      </c>
      <c r="V1227" s="174" t="str">
        <f ca="1">IF(VLOOKUP(F1227,料單!C:U,19,FALSE)="","",VLOOKUP(F1227,料單!C:U,19,FALSE))</f>
        <v/>
      </c>
      <c r="W1227" s="361" t="str">
        <f t="shared" ca="1" si="96"/>
        <v/>
      </c>
      <c r="X1227" s="361" t="str">
        <f t="shared" ca="1" si="97"/>
        <v/>
      </c>
      <c r="Y1227" s="361" t="str">
        <f t="shared" ca="1" si="98"/>
        <v/>
      </c>
      <c r="Z1227" s="361" t="str">
        <f t="shared" ca="1" si="99"/>
        <v/>
      </c>
      <c r="AA1227" s="483">
        <f>料單!$K$3</f>
        <v>0</v>
      </c>
      <c r="AB1227" s="483" t="str">
        <f>料單!$L$3</f>
        <v>拉、KD</v>
      </c>
    </row>
    <row r="1228" spans="1:28" x14ac:dyDescent="0.25">
      <c r="A1228" s="174">
        <f t="shared" si="95"/>
        <v>1227</v>
      </c>
      <c r="B1228" s="174" t="str">
        <f ca="1">料單!$C$1</f>
        <v>2026101401</v>
      </c>
      <c r="C1228" s="174">
        <f>料單!$C$2</f>
        <v>0</v>
      </c>
      <c r="D1228" s="6">
        <f>板材才數分析.!B1228</f>
        <v>41</v>
      </c>
      <c r="E1228" s="6">
        <f>板材才數分析.!C1228</f>
        <v>0</v>
      </c>
      <c r="F1228" s="6">
        <f>板材才數分析.!D1228</f>
        <v>41027</v>
      </c>
      <c r="G1228" s="6">
        <f ca="1">板材才數分析.!E1228</f>
        <v>0</v>
      </c>
      <c r="H1228" s="6">
        <f ca="1">板材才數分析.!F1228</f>
        <v>0</v>
      </c>
      <c r="I1228" s="6" t="str">
        <f ca="1">板材才數分析.!G1228</f>
        <v/>
      </c>
      <c r="J1228" s="6">
        <f ca="1">板材才數分析.!H1228</f>
        <v>0</v>
      </c>
      <c r="K1228" s="6" t="str">
        <f ca="1">板材才數分析.!I1228</f>
        <v/>
      </c>
      <c r="L1228" s="6">
        <f ca="1">板材才數分析.!J1228</f>
        <v>0</v>
      </c>
      <c r="M1228" s="6">
        <f ca="1">板材才數分析.!K1228</f>
        <v>0</v>
      </c>
      <c r="N1228" s="6" t="str">
        <f ca="1">板材才數分析.!L1228</f>
        <v/>
      </c>
      <c r="O1228" s="6">
        <f ca="1">板材才數分析.!M1228</f>
        <v>0</v>
      </c>
      <c r="P1228" t="e">
        <f>表格15[[#This Row],[封邊色號]]</f>
        <v>#VALUE!</v>
      </c>
      <c r="Q1228" s="174" t="str">
        <f ca="1">IF(VLOOKUP(F1228,料單!$C:$P,14,FALSE)="","",VLOOKUP(F1228,料單!$C:$P,14,FALSE))</f>
        <v/>
      </c>
      <c r="R1228" s="174" t="str">
        <f ca="1">IF(VLOOKUP(F1228,料單!$C:$Q,15,FALSE)="","",VLOOKUP(F1228,料單!$C:$Q,15,FALSE))</f>
        <v/>
      </c>
      <c r="S1228" s="174" t="str">
        <f ca="1">IF(VLOOKUP(F1228,料單!$C:$R,16,FALSE)="","",VLOOKUP(F1228,料單!$C:$R,16,FALSE))</f>
        <v/>
      </c>
      <c r="T1228" s="174" t="str">
        <f ca="1">IF(VLOOKUP(F1228,料單!$C:$S,17,FALSE)="","",VLOOKUP(F1228,料單!$C:$S,17,FALSE))</f>
        <v/>
      </c>
      <c r="U1228" s="174" t="str">
        <f ca="1">_xlfn.IFNA(VLOOKUP(VLOOKUP(F1228,料單!C:T,18,FALSE),資料庫!AM:AN,2,FALSE),"A")</f>
        <v>A</v>
      </c>
      <c r="V1228" s="174" t="str">
        <f ca="1">IF(VLOOKUP(F1228,料單!C:U,19,FALSE)="","",VLOOKUP(F1228,料單!C:U,19,FALSE))</f>
        <v/>
      </c>
      <c r="W1228" s="361" t="str">
        <f t="shared" ca="1" si="96"/>
        <v/>
      </c>
      <c r="X1228" s="361" t="str">
        <f t="shared" ca="1" si="97"/>
        <v/>
      </c>
      <c r="Y1228" s="361" t="str">
        <f t="shared" ca="1" si="98"/>
        <v/>
      </c>
      <c r="Z1228" s="361" t="str">
        <f t="shared" ca="1" si="99"/>
        <v/>
      </c>
      <c r="AA1228" s="483">
        <f>料單!$K$3</f>
        <v>0</v>
      </c>
      <c r="AB1228" s="483" t="str">
        <f>料單!$L$3</f>
        <v>拉、KD</v>
      </c>
    </row>
    <row r="1229" spans="1:28" x14ac:dyDescent="0.25">
      <c r="A1229" s="174">
        <f t="shared" si="95"/>
        <v>1228</v>
      </c>
      <c r="B1229" s="174" t="str">
        <f ca="1">料單!$C$1</f>
        <v>2026101401</v>
      </c>
      <c r="C1229" s="174">
        <f>料單!$C$2</f>
        <v>0</v>
      </c>
      <c r="D1229" s="6">
        <f>板材才數分析.!B1229</f>
        <v>41</v>
      </c>
      <c r="E1229" s="6">
        <f>板材才數分析.!C1229</f>
        <v>0</v>
      </c>
      <c r="F1229" s="6">
        <f>板材才數分析.!D1229</f>
        <v>41028</v>
      </c>
      <c r="G1229" s="6">
        <f ca="1">板材才數分析.!E1229</f>
        <v>0</v>
      </c>
      <c r="H1229" s="6">
        <f ca="1">板材才數分析.!F1229</f>
        <v>0</v>
      </c>
      <c r="I1229" s="6" t="str">
        <f ca="1">板材才數分析.!G1229</f>
        <v/>
      </c>
      <c r="J1229" s="6">
        <f ca="1">板材才數分析.!H1229</f>
        <v>0</v>
      </c>
      <c r="K1229" s="6" t="str">
        <f ca="1">板材才數分析.!I1229</f>
        <v/>
      </c>
      <c r="L1229" s="6">
        <f ca="1">板材才數分析.!J1229</f>
        <v>0</v>
      </c>
      <c r="M1229" s="6">
        <f ca="1">板材才數分析.!K1229</f>
        <v>0</v>
      </c>
      <c r="N1229" s="6" t="str">
        <f ca="1">板材才數分析.!L1229</f>
        <v/>
      </c>
      <c r="O1229" s="6">
        <f ca="1">板材才數分析.!M1229</f>
        <v>0</v>
      </c>
      <c r="P1229" t="e">
        <f>表格15[[#This Row],[封邊色號]]</f>
        <v>#VALUE!</v>
      </c>
      <c r="Q1229" s="174" t="str">
        <f ca="1">IF(VLOOKUP(F1229,料單!$C:$P,14,FALSE)="","",VLOOKUP(F1229,料單!$C:$P,14,FALSE))</f>
        <v/>
      </c>
      <c r="R1229" s="174" t="str">
        <f ca="1">IF(VLOOKUP(F1229,料單!$C:$Q,15,FALSE)="","",VLOOKUP(F1229,料單!$C:$Q,15,FALSE))</f>
        <v/>
      </c>
      <c r="S1229" s="174" t="str">
        <f ca="1">IF(VLOOKUP(F1229,料單!$C:$R,16,FALSE)="","",VLOOKUP(F1229,料單!$C:$R,16,FALSE))</f>
        <v/>
      </c>
      <c r="T1229" s="174" t="str">
        <f ca="1">IF(VLOOKUP(F1229,料單!$C:$S,17,FALSE)="","",VLOOKUP(F1229,料單!$C:$S,17,FALSE))</f>
        <v/>
      </c>
      <c r="U1229" s="174" t="str">
        <f ca="1">_xlfn.IFNA(VLOOKUP(VLOOKUP(F1229,料單!C:T,18,FALSE),資料庫!AM:AN,2,FALSE),"A")</f>
        <v>A</v>
      </c>
      <c r="V1229" s="174" t="str">
        <f ca="1">IF(VLOOKUP(F1229,料單!C:U,19,FALSE)="","",VLOOKUP(F1229,料單!C:U,19,FALSE))</f>
        <v/>
      </c>
      <c r="W1229" s="361" t="str">
        <f t="shared" ca="1" si="96"/>
        <v/>
      </c>
      <c r="X1229" s="361" t="str">
        <f t="shared" ca="1" si="97"/>
        <v/>
      </c>
      <c r="Y1229" s="361" t="str">
        <f t="shared" ca="1" si="98"/>
        <v/>
      </c>
      <c r="Z1229" s="361" t="str">
        <f t="shared" ca="1" si="99"/>
        <v/>
      </c>
      <c r="AA1229" s="483">
        <f>料單!$K$3</f>
        <v>0</v>
      </c>
      <c r="AB1229" s="483" t="str">
        <f>料單!$L$3</f>
        <v>拉、KD</v>
      </c>
    </row>
    <row r="1230" spans="1:28" x14ac:dyDescent="0.25">
      <c r="A1230" s="174">
        <f t="shared" si="95"/>
        <v>1229</v>
      </c>
      <c r="B1230" s="174" t="str">
        <f ca="1">料單!$C$1</f>
        <v>2026101401</v>
      </c>
      <c r="C1230" s="174">
        <f>料單!$C$2</f>
        <v>0</v>
      </c>
      <c r="D1230" s="6">
        <f>板材才數分析.!B1230</f>
        <v>41</v>
      </c>
      <c r="E1230" s="6">
        <f>板材才數分析.!C1230</f>
        <v>0</v>
      </c>
      <c r="F1230" s="6">
        <f>板材才數分析.!D1230</f>
        <v>41029</v>
      </c>
      <c r="G1230" s="6">
        <f ca="1">板材才數分析.!E1230</f>
        <v>0</v>
      </c>
      <c r="H1230" s="6">
        <f ca="1">板材才數分析.!F1230</f>
        <v>0</v>
      </c>
      <c r="I1230" s="6" t="str">
        <f ca="1">板材才數分析.!G1230</f>
        <v/>
      </c>
      <c r="J1230" s="6">
        <f ca="1">板材才數分析.!H1230</f>
        <v>0</v>
      </c>
      <c r="K1230" s="6" t="str">
        <f ca="1">板材才數分析.!I1230</f>
        <v/>
      </c>
      <c r="L1230" s="6">
        <f ca="1">板材才數分析.!J1230</f>
        <v>0</v>
      </c>
      <c r="M1230" s="6">
        <f ca="1">板材才數分析.!K1230</f>
        <v>0</v>
      </c>
      <c r="N1230" s="6" t="str">
        <f ca="1">板材才數分析.!L1230</f>
        <v/>
      </c>
      <c r="O1230" s="6">
        <f ca="1">板材才數分析.!M1230</f>
        <v>0</v>
      </c>
      <c r="P1230" t="e">
        <f>表格15[[#This Row],[封邊色號]]</f>
        <v>#VALUE!</v>
      </c>
      <c r="Q1230" s="174" t="str">
        <f ca="1">IF(VLOOKUP(F1230,料單!$C:$P,14,FALSE)="","",VLOOKUP(F1230,料單!$C:$P,14,FALSE))</f>
        <v/>
      </c>
      <c r="R1230" s="174" t="str">
        <f ca="1">IF(VLOOKUP(F1230,料單!$C:$Q,15,FALSE)="","",VLOOKUP(F1230,料單!$C:$Q,15,FALSE))</f>
        <v/>
      </c>
      <c r="S1230" s="174" t="str">
        <f ca="1">IF(VLOOKUP(F1230,料單!$C:$R,16,FALSE)="","",VLOOKUP(F1230,料單!$C:$R,16,FALSE))</f>
        <v/>
      </c>
      <c r="T1230" s="174" t="str">
        <f ca="1">IF(VLOOKUP(F1230,料單!$C:$S,17,FALSE)="","",VLOOKUP(F1230,料單!$C:$S,17,FALSE))</f>
        <v/>
      </c>
      <c r="U1230" s="174" t="str">
        <f ca="1">_xlfn.IFNA(VLOOKUP(VLOOKUP(F1230,料單!C:T,18,FALSE),資料庫!AM:AN,2,FALSE),"A")</f>
        <v>A</v>
      </c>
      <c r="V1230" s="174" t="str">
        <f ca="1">IF(VLOOKUP(F1230,料單!C:U,19,FALSE)="","",VLOOKUP(F1230,料單!C:U,19,FALSE))</f>
        <v/>
      </c>
      <c r="W1230" s="361" t="str">
        <f t="shared" ca="1" si="96"/>
        <v/>
      </c>
      <c r="X1230" s="361" t="str">
        <f t="shared" ca="1" si="97"/>
        <v/>
      </c>
      <c r="Y1230" s="361" t="str">
        <f t="shared" ca="1" si="98"/>
        <v/>
      </c>
      <c r="Z1230" s="361" t="str">
        <f t="shared" ca="1" si="99"/>
        <v/>
      </c>
      <c r="AA1230" s="483">
        <f>料單!$K$3</f>
        <v>0</v>
      </c>
      <c r="AB1230" s="483" t="str">
        <f>料單!$L$3</f>
        <v>拉、KD</v>
      </c>
    </row>
    <row r="1231" spans="1:28" s="242" customFormat="1" x14ac:dyDescent="0.25">
      <c r="A1231" s="241">
        <f t="shared" si="95"/>
        <v>1230</v>
      </c>
      <c r="B1231" s="241" t="str">
        <f ca="1">料單!$C$1</f>
        <v>2026101401</v>
      </c>
      <c r="C1231" s="241">
        <f>料單!$C$2</f>
        <v>0</v>
      </c>
      <c r="D1231" s="245">
        <f>板材才數分析.!B1231</f>
        <v>41</v>
      </c>
      <c r="E1231" s="245">
        <f>板材才數分析.!C1231</f>
        <v>0</v>
      </c>
      <c r="F1231" s="245">
        <f>板材才數分析.!D1231</f>
        <v>41030</v>
      </c>
      <c r="G1231" s="245">
        <f ca="1">板材才數分析.!E1231</f>
        <v>0</v>
      </c>
      <c r="H1231" s="245">
        <f ca="1">板材才數分析.!F1231</f>
        <v>0</v>
      </c>
      <c r="I1231" s="245" t="str">
        <f ca="1">板材才數分析.!G1231</f>
        <v/>
      </c>
      <c r="J1231" s="245">
        <f ca="1">板材才數分析.!H1231</f>
        <v>0</v>
      </c>
      <c r="K1231" s="245" t="str">
        <f ca="1">板材才數分析.!I1231</f>
        <v/>
      </c>
      <c r="L1231" s="245">
        <f ca="1">板材才數分析.!J1231</f>
        <v>0</v>
      </c>
      <c r="M1231" s="245">
        <f ca="1">板材才數分析.!K1231</f>
        <v>0</v>
      </c>
      <c r="N1231" s="245" t="str">
        <f ca="1">板材才數分析.!L1231</f>
        <v/>
      </c>
      <c r="O1231" s="245">
        <f ca="1">板材才數分析.!M1231</f>
        <v>0</v>
      </c>
      <c r="P1231" t="e">
        <f>表格15[[#This Row],[封邊色號]]</f>
        <v>#VALUE!</v>
      </c>
      <c r="Q1231" s="174" t="str">
        <f ca="1">IF(VLOOKUP(F1231,料單!$C:$P,14,FALSE)="","",VLOOKUP(F1231,料單!$C:$P,14,FALSE))</f>
        <v/>
      </c>
      <c r="R1231" s="174" t="str">
        <f ca="1">IF(VLOOKUP(F1231,料單!$C:$Q,15,FALSE)="","",VLOOKUP(F1231,料單!$C:$Q,15,FALSE))</f>
        <v/>
      </c>
      <c r="S1231" s="174" t="str">
        <f ca="1">IF(VLOOKUP(F1231,料單!$C:$R,16,FALSE)="","",VLOOKUP(F1231,料單!$C:$R,16,FALSE))</f>
        <v/>
      </c>
      <c r="T1231" s="174" t="str">
        <f ca="1">IF(VLOOKUP(F1231,料單!$C:$S,17,FALSE)="","",VLOOKUP(F1231,料單!$C:$S,17,FALSE))</f>
        <v/>
      </c>
      <c r="U1231" s="174" t="str">
        <f ca="1">_xlfn.IFNA(VLOOKUP(VLOOKUP(F1231,料單!C:T,18,FALSE),資料庫!AM:AN,2,FALSE),"A")</f>
        <v>A</v>
      </c>
      <c r="V1231" s="174" t="str">
        <f ca="1">IF(VLOOKUP(F1231,料單!C:U,19,FALSE)="","",VLOOKUP(F1231,料單!C:U,19,FALSE))</f>
        <v/>
      </c>
      <c r="W1231" s="375" t="str">
        <f t="shared" ca="1" si="96"/>
        <v/>
      </c>
      <c r="X1231" s="361" t="str">
        <f t="shared" ca="1" si="97"/>
        <v/>
      </c>
      <c r="Y1231" s="375" t="str">
        <f t="shared" ca="1" si="98"/>
        <v/>
      </c>
      <c r="Z1231" s="375" t="str">
        <f t="shared" ca="1" si="99"/>
        <v/>
      </c>
      <c r="AA1231" s="483">
        <f>料單!$K$3</f>
        <v>0</v>
      </c>
      <c r="AB1231" s="483" t="str">
        <f>料單!$L$3</f>
        <v>拉、KD</v>
      </c>
    </row>
    <row r="1232" spans="1:28" x14ac:dyDescent="0.25">
      <c r="A1232" s="174">
        <f t="shared" si="95"/>
        <v>1231</v>
      </c>
      <c r="B1232" s="174" t="str">
        <f ca="1">料單!$C$1</f>
        <v>2026101401</v>
      </c>
      <c r="C1232" s="174">
        <f>料單!$C$2</f>
        <v>0</v>
      </c>
      <c r="D1232" s="6">
        <f>板材才數分析.!B1232</f>
        <v>42</v>
      </c>
      <c r="E1232" s="6">
        <f>板材才數分析.!C1232</f>
        <v>0</v>
      </c>
      <c r="F1232" s="6">
        <f>板材才數分析.!D1232</f>
        <v>42001</v>
      </c>
      <c r="G1232" s="6">
        <f ca="1">板材才數分析.!E1232</f>
        <v>0</v>
      </c>
      <c r="H1232" s="6">
        <f ca="1">板材才數分析.!F1232</f>
        <v>0</v>
      </c>
      <c r="I1232" s="6" t="str">
        <f ca="1">板材才數分析.!G1232</f>
        <v/>
      </c>
      <c r="J1232" s="6">
        <f ca="1">板材才數分析.!H1232</f>
        <v>0</v>
      </c>
      <c r="K1232" s="6" t="str">
        <f ca="1">板材才數分析.!I1232</f>
        <v/>
      </c>
      <c r="L1232" s="6">
        <f ca="1">板材才數分析.!J1232</f>
        <v>0</v>
      </c>
      <c r="M1232" s="6">
        <f ca="1">板材才數分析.!K1232</f>
        <v>0</v>
      </c>
      <c r="N1232" s="6" t="str">
        <f ca="1">板材才數分析.!L1232</f>
        <v/>
      </c>
      <c r="O1232" s="6">
        <f ca="1">板材才數分析.!M1232</f>
        <v>0</v>
      </c>
      <c r="P1232" t="e">
        <f>表格15[[#This Row],[封邊色號]]</f>
        <v>#VALUE!</v>
      </c>
      <c r="Q1232" s="174" t="str">
        <f ca="1">IF(VLOOKUP(F1232,料單!$C:$P,14,FALSE)="","",VLOOKUP(F1232,料單!$C:$P,14,FALSE))</f>
        <v/>
      </c>
      <c r="R1232" s="174" t="str">
        <f ca="1">IF(VLOOKUP(F1232,料單!$C:$Q,15,FALSE)="","",VLOOKUP(F1232,料單!$C:$Q,15,FALSE))</f>
        <v/>
      </c>
      <c r="S1232" s="174" t="str">
        <f ca="1">IF(VLOOKUP(F1232,料單!$C:$R,16,FALSE)="","",VLOOKUP(F1232,料單!$C:$R,16,FALSE))</f>
        <v/>
      </c>
      <c r="T1232" s="174" t="str">
        <f ca="1">IF(VLOOKUP(F1232,料單!$C:$S,17,FALSE)="","",VLOOKUP(F1232,料單!$C:$S,17,FALSE))</f>
        <v/>
      </c>
      <c r="U1232" s="174" t="str">
        <f ca="1">_xlfn.IFNA(VLOOKUP(VLOOKUP(F1232,料單!C:T,18,FALSE),資料庫!AM:AN,2,FALSE),"A")</f>
        <v>A</v>
      </c>
      <c r="V1232" s="174" t="str">
        <f ca="1">IF(VLOOKUP(F1232,料單!C:U,19,FALSE)="","",VLOOKUP(F1232,料單!C:U,19,FALSE))</f>
        <v/>
      </c>
      <c r="W1232" s="361" t="str">
        <f t="shared" ca="1" si="96"/>
        <v/>
      </c>
      <c r="X1232" s="361" t="str">
        <f t="shared" ca="1" si="97"/>
        <v/>
      </c>
      <c r="Y1232" s="361" t="str">
        <f t="shared" ca="1" si="98"/>
        <v/>
      </c>
      <c r="Z1232" s="361" t="str">
        <f t="shared" ca="1" si="99"/>
        <v/>
      </c>
      <c r="AA1232" s="483">
        <f>料單!$K$3</f>
        <v>0</v>
      </c>
      <c r="AB1232" s="483" t="str">
        <f>料單!$L$3</f>
        <v>拉、KD</v>
      </c>
    </row>
    <row r="1233" spans="1:28" x14ac:dyDescent="0.25">
      <c r="A1233" s="174">
        <f t="shared" si="95"/>
        <v>1232</v>
      </c>
      <c r="B1233" s="174" t="str">
        <f ca="1">料單!$C$1</f>
        <v>2026101401</v>
      </c>
      <c r="C1233" s="174">
        <f>料單!$C$2</f>
        <v>0</v>
      </c>
      <c r="D1233" s="6">
        <f>板材才數分析.!B1233</f>
        <v>42</v>
      </c>
      <c r="E1233" s="6">
        <f>板材才數分析.!C1233</f>
        <v>0</v>
      </c>
      <c r="F1233" s="6">
        <f>板材才數分析.!D1233</f>
        <v>42002</v>
      </c>
      <c r="G1233" s="6">
        <f ca="1">板材才數分析.!E1233</f>
        <v>0</v>
      </c>
      <c r="H1233" s="6">
        <f ca="1">板材才數分析.!F1233</f>
        <v>0</v>
      </c>
      <c r="I1233" s="6" t="str">
        <f ca="1">板材才數分析.!G1233</f>
        <v/>
      </c>
      <c r="J1233" s="6">
        <f ca="1">板材才數分析.!H1233</f>
        <v>0</v>
      </c>
      <c r="K1233" s="6" t="str">
        <f ca="1">板材才數分析.!I1233</f>
        <v/>
      </c>
      <c r="L1233" s="6">
        <f ca="1">板材才數分析.!J1233</f>
        <v>0</v>
      </c>
      <c r="M1233" s="6">
        <f ca="1">板材才數分析.!K1233</f>
        <v>0</v>
      </c>
      <c r="N1233" s="6" t="str">
        <f ca="1">板材才數分析.!L1233</f>
        <v/>
      </c>
      <c r="O1233" s="6">
        <f ca="1">板材才數分析.!M1233</f>
        <v>0</v>
      </c>
      <c r="P1233" t="e">
        <f>表格15[[#This Row],[封邊色號]]</f>
        <v>#VALUE!</v>
      </c>
      <c r="Q1233" s="174" t="str">
        <f ca="1">IF(VLOOKUP(F1233,料單!$C:$P,14,FALSE)="","",VLOOKUP(F1233,料單!$C:$P,14,FALSE))</f>
        <v/>
      </c>
      <c r="R1233" s="174" t="str">
        <f ca="1">IF(VLOOKUP(F1233,料單!$C:$Q,15,FALSE)="","",VLOOKUP(F1233,料單!$C:$Q,15,FALSE))</f>
        <v/>
      </c>
      <c r="S1233" s="174" t="str">
        <f ca="1">IF(VLOOKUP(F1233,料單!$C:$R,16,FALSE)="","",VLOOKUP(F1233,料單!$C:$R,16,FALSE))</f>
        <v/>
      </c>
      <c r="T1233" s="174" t="str">
        <f ca="1">IF(VLOOKUP(F1233,料單!$C:$S,17,FALSE)="","",VLOOKUP(F1233,料單!$C:$S,17,FALSE))</f>
        <v/>
      </c>
      <c r="U1233" s="174" t="str">
        <f ca="1">_xlfn.IFNA(VLOOKUP(VLOOKUP(F1233,料單!C:T,18,FALSE),資料庫!AM:AN,2,FALSE),"A")</f>
        <v>A</v>
      </c>
      <c r="V1233" s="174" t="str">
        <f ca="1">IF(VLOOKUP(F1233,料單!C:U,19,FALSE)="","",VLOOKUP(F1233,料單!C:U,19,FALSE))</f>
        <v/>
      </c>
      <c r="W1233" s="361" t="str">
        <f t="shared" ca="1" si="96"/>
        <v/>
      </c>
      <c r="X1233" s="361" t="str">
        <f t="shared" ca="1" si="97"/>
        <v/>
      </c>
      <c r="Y1233" s="361" t="str">
        <f t="shared" ca="1" si="98"/>
        <v/>
      </c>
      <c r="Z1233" s="361" t="str">
        <f t="shared" ca="1" si="99"/>
        <v/>
      </c>
      <c r="AA1233" s="483">
        <f>料單!$K$3</f>
        <v>0</v>
      </c>
      <c r="AB1233" s="483" t="str">
        <f>料單!$L$3</f>
        <v>拉、KD</v>
      </c>
    </row>
    <row r="1234" spans="1:28" x14ac:dyDescent="0.25">
      <c r="A1234" s="174">
        <f t="shared" si="95"/>
        <v>1233</v>
      </c>
      <c r="B1234" s="174" t="str">
        <f ca="1">料單!$C$1</f>
        <v>2026101401</v>
      </c>
      <c r="C1234" s="174">
        <f>料單!$C$2</f>
        <v>0</v>
      </c>
      <c r="D1234" s="6">
        <f>板材才數分析.!B1234</f>
        <v>42</v>
      </c>
      <c r="E1234" s="6">
        <f>板材才數分析.!C1234</f>
        <v>0</v>
      </c>
      <c r="F1234" s="6">
        <f>板材才數分析.!D1234</f>
        <v>42003</v>
      </c>
      <c r="G1234" s="6">
        <f ca="1">板材才數分析.!E1234</f>
        <v>0</v>
      </c>
      <c r="H1234" s="6">
        <f ca="1">板材才數分析.!F1234</f>
        <v>0</v>
      </c>
      <c r="I1234" s="6" t="str">
        <f ca="1">板材才數分析.!G1234</f>
        <v/>
      </c>
      <c r="J1234" s="6">
        <f ca="1">板材才數分析.!H1234</f>
        <v>0</v>
      </c>
      <c r="K1234" s="6" t="str">
        <f ca="1">板材才數分析.!I1234</f>
        <v/>
      </c>
      <c r="L1234" s="6">
        <f ca="1">板材才數分析.!J1234</f>
        <v>0</v>
      </c>
      <c r="M1234" s="6">
        <f ca="1">板材才數分析.!K1234</f>
        <v>0</v>
      </c>
      <c r="N1234" s="6" t="str">
        <f ca="1">板材才數分析.!L1234</f>
        <v/>
      </c>
      <c r="O1234" s="6">
        <f ca="1">板材才數分析.!M1234</f>
        <v>0</v>
      </c>
      <c r="P1234" t="e">
        <f>表格15[[#This Row],[封邊色號]]</f>
        <v>#VALUE!</v>
      </c>
      <c r="Q1234" s="174" t="str">
        <f ca="1">IF(VLOOKUP(F1234,料單!$C:$P,14,FALSE)="","",VLOOKUP(F1234,料單!$C:$P,14,FALSE))</f>
        <v/>
      </c>
      <c r="R1234" s="174" t="str">
        <f ca="1">IF(VLOOKUP(F1234,料單!$C:$Q,15,FALSE)="","",VLOOKUP(F1234,料單!$C:$Q,15,FALSE))</f>
        <v/>
      </c>
      <c r="S1234" s="174" t="str">
        <f ca="1">IF(VLOOKUP(F1234,料單!$C:$R,16,FALSE)="","",VLOOKUP(F1234,料單!$C:$R,16,FALSE))</f>
        <v/>
      </c>
      <c r="T1234" s="174" t="str">
        <f ca="1">IF(VLOOKUP(F1234,料單!$C:$S,17,FALSE)="","",VLOOKUP(F1234,料單!$C:$S,17,FALSE))</f>
        <v/>
      </c>
      <c r="U1234" s="174" t="str">
        <f ca="1">_xlfn.IFNA(VLOOKUP(VLOOKUP(F1234,料單!C:T,18,FALSE),資料庫!AM:AN,2,FALSE),"A")</f>
        <v>A</v>
      </c>
      <c r="V1234" s="174" t="str">
        <f ca="1">IF(VLOOKUP(F1234,料單!C:U,19,FALSE)="","",VLOOKUP(F1234,料單!C:U,19,FALSE))</f>
        <v/>
      </c>
      <c r="W1234" s="361" t="str">
        <f t="shared" ca="1" si="96"/>
        <v/>
      </c>
      <c r="X1234" s="361" t="str">
        <f t="shared" ca="1" si="97"/>
        <v/>
      </c>
      <c r="Y1234" s="361" t="str">
        <f t="shared" ca="1" si="98"/>
        <v/>
      </c>
      <c r="Z1234" s="361" t="str">
        <f t="shared" ca="1" si="99"/>
        <v/>
      </c>
      <c r="AA1234" s="483">
        <f>料單!$K$3</f>
        <v>0</v>
      </c>
      <c r="AB1234" s="483" t="str">
        <f>料單!$L$3</f>
        <v>拉、KD</v>
      </c>
    </row>
    <row r="1235" spans="1:28" x14ac:dyDescent="0.25">
      <c r="A1235" s="174">
        <f t="shared" si="95"/>
        <v>1234</v>
      </c>
      <c r="B1235" s="174" t="str">
        <f ca="1">料單!$C$1</f>
        <v>2026101401</v>
      </c>
      <c r="C1235" s="174">
        <f>料單!$C$2</f>
        <v>0</v>
      </c>
      <c r="D1235" s="6">
        <f>板材才數分析.!B1235</f>
        <v>42</v>
      </c>
      <c r="E1235" s="6">
        <f>板材才數分析.!C1235</f>
        <v>0</v>
      </c>
      <c r="F1235" s="6">
        <f>板材才數分析.!D1235</f>
        <v>42004</v>
      </c>
      <c r="G1235" s="6">
        <f ca="1">板材才數分析.!E1235</f>
        <v>0</v>
      </c>
      <c r="H1235" s="6">
        <f ca="1">板材才數分析.!F1235</f>
        <v>0</v>
      </c>
      <c r="I1235" s="6" t="str">
        <f ca="1">板材才數分析.!G1235</f>
        <v/>
      </c>
      <c r="J1235" s="6">
        <f ca="1">板材才數分析.!H1235</f>
        <v>0</v>
      </c>
      <c r="K1235" s="6" t="str">
        <f ca="1">板材才數分析.!I1235</f>
        <v/>
      </c>
      <c r="L1235" s="6">
        <f ca="1">板材才數分析.!J1235</f>
        <v>0</v>
      </c>
      <c r="M1235" s="6">
        <f ca="1">板材才數分析.!K1235</f>
        <v>0</v>
      </c>
      <c r="N1235" s="6" t="str">
        <f ca="1">板材才數分析.!L1235</f>
        <v/>
      </c>
      <c r="O1235" s="6">
        <f ca="1">板材才數分析.!M1235</f>
        <v>0</v>
      </c>
      <c r="P1235" t="e">
        <f>表格15[[#This Row],[封邊色號]]</f>
        <v>#VALUE!</v>
      </c>
      <c r="Q1235" s="174" t="str">
        <f ca="1">IF(VLOOKUP(F1235,料單!$C:$P,14,FALSE)="","",VLOOKUP(F1235,料單!$C:$P,14,FALSE))</f>
        <v/>
      </c>
      <c r="R1235" s="174" t="str">
        <f ca="1">IF(VLOOKUP(F1235,料單!$C:$Q,15,FALSE)="","",VLOOKUP(F1235,料單!$C:$Q,15,FALSE))</f>
        <v/>
      </c>
      <c r="S1235" s="174" t="str">
        <f ca="1">IF(VLOOKUP(F1235,料單!$C:$R,16,FALSE)="","",VLOOKUP(F1235,料單!$C:$R,16,FALSE))</f>
        <v/>
      </c>
      <c r="T1235" s="174" t="str">
        <f ca="1">IF(VLOOKUP(F1235,料單!$C:$S,17,FALSE)="","",VLOOKUP(F1235,料單!$C:$S,17,FALSE))</f>
        <v/>
      </c>
      <c r="U1235" s="174" t="str">
        <f ca="1">_xlfn.IFNA(VLOOKUP(VLOOKUP(F1235,料單!C:T,18,FALSE),資料庫!AM:AN,2,FALSE),"A")</f>
        <v>A</v>
      </c>
      <c r="V1235" s="174" t="str">
        <f ca="1">IF(VLOOKUP(F1235,料單!C:U,19,FALSE)="","",VLOOKUP(F1235,料單!C:U,19,FALSE))</f>
        <v/>
      </c>
      <c r="W1235" s="361" t="str">
        <f t="shared" ca="1" si="96"/>
        <v/>
      </c>
      <c r="X1235" s="361" t="str">
        <f t="shared" ca="1" si="97"/>
        <v/>
      </c>
      <c r="Y1235" s="361" t="str">
        <f t="shared" ca="1" si="98"/>
        <v/>
      </c>
      <c r="Z1235" s="361" t="str">
        <f t="shared" ca="1" si="99"/>
        <v/>
      </c>
      <c r="AA1235" s="483">
        <f>料單!$K$3</f>
        <v>0</v>
      </c>
      <c r="AB1235" s="483" t="str">
        <f>料單!$L$3</f>
        <v>拉、KD</v>
      </c>
    </row>
    <row r="1236" spans="1:28" x14ac:dyDescent="0.25">
      <c r="A1236" s="174">
        <f t="shared" si="95"/>
        <v>1235</v>
      </c>
      <c r="B1236" s="174" t="str">
        <f ca="1">料單!$C$1</f>
        <v>2026101401</v>
      </c>
      <c r="C1236" s="174">
        <f>料單!$C$2</f>
        <v>0</v>
      </c>
      <c r="D1236" s="6">
        <f>板材才數分析.!B1236</f>
        <v>42</v>
      </c>
      <c r="E1236" s="6">
        <f>板材才數分析.!C1236</f>
        <v>0</v>
      </c>
      <c r="F1236" s="6">
        <f>板材才數分析.!D1236</f>
        <v>42005</v>
      </c>
      <c r="G1236" s="6">
        <f ca="1">板材才數分析.!E1236</f>
        <v>0</v>
      </c>
      <c r="H1236" s="6">
        <f ca="1">板材才數分析.!F1236</f>
        <v>0</v>
      </c>
      <c r="I1236" s="6" t="str">
        <f ca="1">板材才數分析.!G1236</f>
        <v/>
      </c>
      <c r="J1236" s="6">
        <f ca="1">板材才數分析.!H1236</f>
        <v>0</v>
      </c>
      <c r="K1236" s="6" t="str">
        <f ca="1">板材才數分析.!I1236</f>
        <v/>
      </c>
      <c r="L1236" s="6">
        <f ca="1">板材才數分析.!J1236</f>
        <v>0</v>
      </c>
      <c r="M1236" s="6">
        <f ca="1">板材才數分析.!K1236</f>
        <v>0</v>
      </c>
      <c r="N1236" s="6" t="str">
        <f ca="1">板材才數分析.!L1236</f>
        <v/>
      </c>
      <c r="O1236" s="6">
        <f ca="1">板材才數分析.!M1236</f>
        <v>0</v>
      </c>
      <c r="P1236" t="e">
        <f>表格15[[#This Row],[封邊色號]]</f>
        <v>#VALUE!</v>
      </c>
      <c r="Q1236" s="174" t="str">
        <f ca="1">IF(VLOOKUP(F1236,料單!$C:$P,14,FALSE)="","",VLOOKUP(F1236,料單!$C:$P,14,FALSE))</f>
        <v/>
      </c>
      <c r="R1236" s="174" t="str">
        <f ca="1">IF(VLOOKUP(F1236,料單!$C:$Q,15,FALSE)="","",VLOOKUP(F1236,料單!$C:$Q,15,FALSE))</f>
        <v/>
      </c>
      <c r="S1236" s="174" t="str">
        <f ca="1">IF(VLOOKUP(F1236,料單!$C:$R,16,FALSE)="","",VLOOKUP(F1236,料單!$C:$R,16,FALSE))</f>
        <v/>
      </c>
      <c r="T1236" s="174" t="str">
        <f ca="1">IF(VLOOKUP(F1236,料單!$C:$S,17,FALSE)="","",VLOOKUP(F1236,料單!$C:$S,17,FALSE))</f>
        <v/>
      </c>
      <c r="U1236" s="174" t="str">
        <f ca="1">_xlfn.IFNA(VLOOKUP(VLOOKUP(F1236,料單!C:T,18,FALSE),資料庫!AM:AN,2,FALSE),"A")</f>
        <v>A</v>
      </c>
      <c r="V1236" s="174" t="str">
        <f ca="1">IF(VLOOKUP(F1236,料單!C:U,19,FALSE)="","",VLOOKUP(F1236,料單!C:U,19,FALSE))</f>
        <v/>
      </c>
      <c r="W1236" s="361" t="str">
        <f t="shared" ca="1" si="96"/>
        <v/>
      </c>
      <c r="X1236" s="361" t="str">
        <f t="shared" ca="1" si="97"/>
        <v/>
      </c>
      <c r="Y1236" s="361" t="str">
        <f t="shared" ca="1" si="98"/>
        <v/>
      </c>
      <c r="Z1236" s="361" t="str">
        <f t="shared" ca="1" si="99"/>
        <v/>
      </c>
      <c r="AA1236" s="483">
        <f>料單!$K$3</f>
        <v>0</v>
      </c>
      <c r="AB1236" s="483" t="str">
        <f>料單!$L$3</f>
        <v>拉、KD</v>
      </c>
    </row>
    <row r="1237" spans="1:28" x14ac:dyDescent="0.25">
      <c r="A1237" s="174">
        <f t="shared" si="95"/>
        <v>1236</v>
      </c>
      <c r="B1237" s="174" t="str">
        <f ca="1">料單!$C$1</f>
        <v>2026101401</v>
      </c>
      <c r="C1237" s="174">
        <f>料單!$C$2</f>
        <v>0</v>
      </c>
      <c r="D1237" s="6">
        <f>板材才數分析.!B1237</f>
        <v>42</v>
      </c>
      <c r="E1237" s="6">
        <f>板材才數分析.!C1237</f>
        <v>0</v>
      </c>
      <c r="F1237" s="6">
        <f>板材才數分析.!D1237</f>
        <v>42006</v>
      </c>
      <c r="G1237" s="6">
        <f ca="1">板材才數分析.!E1237</f>
        <v>0</v>
      </c>
      <c r="H1237" s="6">
        <f ca="1">板材才數分析.!F1237</f>
        <v>0</v>
      </c>
      <c r="I1237" s="6" t="str">
        <f ca="1">板材才數分析.!G1237</f>
        <v/>
      </c>
      <c r="J1237" s="6">
        <f ca="1">板材才數分析.!H1237</f>
        <v>0</v>
      </c>
      <c r="K1237" s="6" t="str">
        <f ca="1">板材才數分析.!I1237</f>
        <v/>
      </c>
      <c r="L1237" s="6">
        <f ca="1">板材才數分析.!J1237</f>
        <v>0</v>
      </c>
      <c r="M1237" s="6">
        <f ca="1">板材才數分析.!K1237</f>
        <v>0</v>
      </c>
      <c r="N1237" s="6" t="str">
        <f ca="1">板材才數分析.!L1237</f>
        <v/>
      </c>
      <c r="O1237" s="6">
        <f ca="1">板材才數分析.!M1237</f>
        <v>0</v>
      </c>
      <c r="P1237" t="e">
        <f>表格15[[#This Row],[封邊色號]]</f>
        <v>#VALUE!</v>
      </c>
      <c r="Q1237" s="174" t="str">
        <f ca="1">IF(VLOOKUP(F1237,料單!$C:$P,14,FALSE)="","",VLOOKUP(F1237,料單!$C:$P,14,FALSE))</f>
        <v/>
      </c>
      <c r="R1237" s="174" t="str">
        <f ca="1">IF(VLOOKUP(F1237,料單!$C:$Q,15,FALSE)="","",VLOOKUP(F1237,料單!$C:$Q,15,FALSE))</f>
        <v/>
      </c>
      <c r="S1237" s="174" t="str">
        <f ca="1">IF(VLOOKUP(F1237,料單!$C:$R,16,FALSE)="","",VLOOKUP(F1237,料單!$C:$R,16,FALSE))</f>
        <v/>
      </c>
      <c r="T1237" s="174" t="str">
        <f ca="1">IF(VLOOKUP(F1237,料單!$C:$S,17,FALSE)="","",VLOOKUP(F1237,料單!$C:$S,17,FALSE))</f>
        <v/>
      </c>
      <c r="U1237" s="174" t="str">
        <f ca="1">_xlfn.IFNA(VLOOKUP(VLOOKUP(F1237,料單!C:T,18,FALSE),資料庫!AM:AN,2,FALSE),"A")</f>
        <v>A</v>
      </c>
      <c r="V1237" s="174" t="str">
        <f ca="1">IF(VLOOKUP(F1237,料單!C:U,19,FALSE)="","",VLOOKUP(F1237,料單!C:U,19,FALSE))</f>
        <v/>
      </c>
      <c r="W1237" s="361" t="str">
        <f t="shared" ca="1" si="96"/>
        <v/>
      </c>
      <c r="X1237" s="361" t="str">
        <f t="shared" ca="1" si="97"/>
        <v/>
      </c>
      <c r="Y1237" s="361" t="str">
        <f t="shared" ca="1" si="98"/>
        <v/>
      </c>
      <c r="Z1237" s="361" t="str">
        <f t="shared" ca="1" si="99"/>
        <v/>
      </c>
      <c r="AA1237" s="483">
        <f>料單!$K$3</f>
        <v>0</v>
      </c>
      <c r="AB1237" s="483" t="str">
        <f>料單!$L$3</f>
        <v>拉、KD</v>
      </c>
    </row>
    <row r="1238" spans="1:28" x14ac:dyDescent="0.25">
      <c r="A1238" s="174">
        <f t="shared" si="95"/>
        <v>1237</v>
      </c>
      <c r="B1238" s="174" t="str">
        <f ca="1">料單!$C$1</f>
        <v>2026101401</v>
      </c>
      <c r="C1238" s="174">
        <f>料單!$C$2</f>
        <v>0</v>
      </c>
      <c r="D1238" s="6">
        <f>板材才數分析.!B1238</f>
        <v>42</v>
      </c>
      <c r="E1238" s="6">
        <f>板材才數分析.!C1238</f>
        <v>0</v>
      </c>
      <c r="F1238" s="6">
        <f>板材才數分析.!D1238</f>
        <v>42007</v>
      </c>
      <c r="G1238" s="6">
        <f ca="1">板材才數分析.!E1238</f>
        <v>0</v>
      </c>
      <c r="H1238" s="6">
        <f ca="1">板材才數分析.!F1238</f>
        <v>0</v>
      </c>
      <c r="I1238" s="6" t="str">
        <f ca="1">板材才數分析.!G1238</f>
        <v/>
      </c>
      <c r="J1238" s="6">
        <f ca="1">板材才數分析.!H1238</f>
        <v>0</v>
      </c>
      <c r="K1238" s="6" t="str">
        <f ca="1">板材才數分析.!I1238</f>
        <v/>
      </c>
      <c r="L1238" s="6">
        <f ca="1">板材才數分析.!J1238</f>
        <v>0</v>
      </c>
      <c r="M1238" s="6">
        <f ca="1">板材才數分析.!K1238</f>
        <v>0</v>
      </c>
      <c r="N1238" s="6" t="str">
        <f ca="1">板材才數分析.!L1238</f>
        <v/>
      </c>
      <c r="O1238" s="6">
        <f ca="1">板材才數分析.!M1238</f>
        <v>0</v>
      </c>
      <c r="P1238" t="e">
        <f>表格15[[#This Row],[封邊色號]]</f>
        <v>#VALUE!</v>
      </c>
      <c r="Q1238" s="174" t="str">
        <f ca="1">IF(VLOOKUP(F1238,料單!$C:$P,14,FALSE)="","",VLOOKUP(F1238,料單!$C:$P,14,FALSE))</f>
        <v/>
      </c>
      <c r="R1238" s="174" t="str">
        <f ca="1">IF(VLOOKUP(F1238,料單!$C:$Q,15,FALSE)="","",VLOOKUP(F1238,料單!$C:$Q,15,FALSE))</f>
        <v/>
      </c>
      <c r="S1238" s="174" t="str">
        <f ca="1">IF(VLOOKUP(F1238,料單!$C:$R,16,FALSE)="","",VLOOKUP(F1238,料單!$C:$R,16,FALSE))</f>
        <v/>
      </c>
      <c r="T1238" s="174" t="str">
        <f ca="1">IF(VLOOKUP(F1238,料單!$C:$S,17,FALSE)="","",VLOOKUP(F1238,料單!$C:$S,17,FALSE))</f>
        <v/>
      </c>
      <c r="U1238" s="174" t="str">
        <f ca="1">_xlfn.IFNA(VLOOKUP(VLOOKUP(F1238,料單!C:T,18,FALSE),資料庫!AM:AN,2,FALSE),"A")</f>
        <v>A</v>
      </c>
      <c r="V1238" s="174" t="str">
        <f ca="1">IF(VLOOKUP(F1238,料單!C:U,19,FALSE)="","",VLOOKUP(F1238,料單!C:U,19,FALSE))</f>
        <v/>
      </c>
      <c r="W1238" s="361" t="str">
        <f t="shared" ca="1" si="96"/>
        <v/>
      </c>
      <c r="X1238" s="361" t="str">
        <f t="shared" ca="1" si="97"/>
        <v/>
      </c>
      <c r="Y1238" s="361" t="str">
        <f t="shared" ca="1" si="98"/>
        <v/>
      </c>
      <c r="Z1238" s="361" t="str">
        <f t="shared" ca="1" si="99"/>
        <v/>
      </c>
      <c r="AA1238" s="483">
        <f>料單!$K$3</f>
        <v>0</v>
      </c>
      <c r="AB1238" s="483" t="str">
        <f>料單!$L$3</f>
        <v>拉、KD</v>
      </c>
    </row>
    <row r="1239" spans="1:28" x14ac:dyDescent="0.25">
      <c r="A1239" s="174">
        <f t="shared" si="95"/>
        <v>1238</v>
      </c>
      <c r="B1239" s="174" t="str">
        <f ca="1">料單!$C$1</f>
        <v>2026101401</v>
      </c>
      <c r="C1239" s="174">
        <f>料單!$C$2</f>
        <v>0</v>
      </c>
      <c r="D1239" s="6">
        <f>板材才數分析.!B1239</f>
        <v>42</v>
      </c>
      <c r="E1239" s="6">
        <f>板材才數分析.!C1239</f>
        <v>0</v>
      </c>
      <c r="F1239" s="6">
        <f>板材才數分析.!D1239</f>
        <v>42008</v>
      </c>
      <c r="G1239" s="6">
        <f ca="1">板材才數分析.!E1239</f>
        <v>0</v>
      </c>
      <c r="H1239" s="6">
        <f ca="1">板材才數分析.!F1239</f>
        <v>0</v>
      </c>
      <c r="I1239" s="6" t="str">
        <f ca="1">板材才數分析.!G1239</f>
        <v/>
      </c>
      <c r="J1239" s="6">
        <f ca="1">板材才數分析.!H1239</f>
        <v>0</v>
      </c>
      <c r="K1239" s="6" t="str">
        <f ca="1">板材才數分析.!I1239</f>
        <v/>
      </c>
      <c r="L1239" s="6">
        <f ca="1">板材才數分析.!J1239</f>
        <v>0</v>
      </c>
      <c r="M1239" s="6">
        <f ca="1">板材才數分析.!K1239</f>
        <v>0</v>
      </c>
      <c r="N1239" s="6" t="str">
        <f ca="1">板材才數分析.!L1239</f>
        <v/>
      </c>
      <c r="O1239" s="6">
        <f ca="1">板材才數分析.!M1239</f>
        <v>0</v>
      </c>
      <c r="P1239" t="e">
        <f>表格15[[#This Row],[封邊色號]]</f>
        <v>#VALUE!</v>
      </c>
      <c r="Q1239" s="174" t="str">
        <f ca="1">IF(VLOOKUP(F1239,料單!$C:$P,14,FALSE)="","",VLOOKUP(F1239,料單!$C:$P,14,FALSE))</f>
        <v/>
      </c>
      <c r="R1239" s="174" t="str">
        <f ca="1">IF(VLOOKUP(F1239,料單!$C:$Q,15,FALSE)="","",VLOOKUP(F1239,料單!$C:$Q,15,FALSE))</f>
        <v/>
      </c>
      <c r="S1239" s="174" t="str">
        <f ca="1">IF(VLOOKUP(F1239,料單!$C:$R,16,FALSE)="","",VLOOKUP(F1239,料單!$C:$R,16,FALSE))</f>
        <v/>
      </c>
      <c r="T1239" s="174" t="str">
        <f ca="1">IF(VLOOKUP(F1239,料單!$C:$S,17,FALSE)="","",VLOOKUP(F1239,料單!$C:$S,17,FALSE))</f>
        <v/>
      </c>
      <c r="U1239" s="174" t="str">
        <f ca="1">_xlfn.IFNA(VLOOKUP(VLOOKUP(F1239,料單!C:T,18,FALSE),資料庫!AM:AN,2,FALSE),"A")</f>
        <v>A</v>
      </c>
      <c r="V1239" s="174" t="str">
        <f ca="1">IF(VLOOKUP(F1239,料單!C:U,19,FALSE)="","",VLOOKUP(F1239,料單!C:U,19,FALSE))</f>
        <v/>
      </c>
      <c r="W1239" s="361" t="str">
        <f t="shared" ca="1" si="96"/>
        <v/>
      </c>
      <c r="X1239" s="361" t="str">
        <f t="shared" ca="1" si="97"/>
        <v/>
      </c>
      <c r="Y1239" s="361" t="str">
        <f t="shared" ca="1" si="98"/>
        <v/>
      </c>
      <c r="Z1239" s="361" t="str">
        <f t="shared" ca="1" si="99"/>
        <v/>
      </c>
      <c r="AA1239" s="483">
        <f>料單!$K$3</f>
        <v>0</v>
      </c>
      <c r="AB1239" s="483" t="str">
        <f>料單!$L$3</f>
        <v>拉、KD</v>
      </c>
    </row>
    <row r="1240" spans="1:28" x14ac:dyDescent="0.25">
      <c r="A1240" s="174">
        <f t="shared" si="95"/>
        <v>1239</v>
      </c>
      <c r="B1240" s="174" t="str">
        <f ca="1">料單!$C$1</f>
        <v>2026101401</v>
      </c>
      <c r="C1240" s="174">
        <f>料單!$C$2</f>
        <v>0</v>
      </c>
      <c r="D1240" s="6">
        <f>板材才數分析.!B1240</f>
        <v>42</v>
      </c>
      <c r="E1240" s="6">
        <f>板材才數分析.!C1240</f>
        <v>0</v>
      </c>
      <c r="F1240" s="6">
        <f>板材才數分析.!D1240</f>
        <v>42009</v>
      </c>
      <c r="G1240" s="6">
        <f ca="1">板材才數分析.!E1240</f>
        <v>0</v>
      </c>
      <c r="H1240" s="6">
        <f ca="1">板材才數分析.!F1240</f>
        <v>0</v>
      </c>
      <c r="I1240" s="6" t="str">
        <f ca="1">板材才數分析.!G1240</f>
        <v/>
      </c>
      <c r="J1240" s="6">
        <f ca="1">板材才數分析.!H1240</f>
        <v>0</v>
      </c>
      <c r="K1240" s="6" t="str">
        <f ca="1">板材才數分析.!I1240</f>
        <v/>
      </c>
      <c r="L1240" s="6">
        <f ca="1">板材才數分析.!J1240</f>
        <v>0</v>
      </c>
      <c r="M1240" s="6">
        <f ca="1">板材才數分析.!K1240</f>
        <v>0</v>
      </c>
      <c r="N1240" s="6" t="str">
        <f ca="1">板材才數分析.!L1240</f>
        <v/>
      </c>
      <c r="O1240" s="6">
        <f ca="1">板材才數分析.!M1240</f>
        <v>0</v>
      </c>
      <c r="P1240" t="e">
        <f>表格15[[#This Row],[封邊色號]]</f>
        <v>#VALUE!</v>
      </c>
      <c r="Q1240" s="174" t="str">
        <f ca="1">IF(VLOOKUP(F1240,料單!$C:$P,14,FALSE)="","",VLOOKUP(F1240,料單!$C:$P,14,FALSE))</f>
        <v/>
      </c>
      <c r="R1240" s="174" t="str">
        <f ca="1">IF(VLOOKUP(F1240,料單!$C:$Q,15,FALSE)="","",VLOOKUP(F1240,料單!$C:$Q,15,FALSE))</f>
        <v/>
      </c>
      <c r="S1240" s="174" t="str">
        <f ca="1">IF(VLOOKUP(F1240,料單!$C:$R,16,FALSE)="","",VLOOKUP(F1240,料單!$C:$R,16,FALSE))</f>
        <v/>
      </c>
      <c r="T1240" s="174" t="str">
        <f ca="1">IF(VLOOKUP(F1240,料單!$C:$S,17,FALSE)="","",VLOOKUP(F1240,料單!$C:$S,17,FALSE))</f>
        <v/>
      </c>
      <c r="U1240" s="174" t="str">
        <f ca="1">_xlfn.IFNA(VLOOKUP(VLOOKUP(F1240,料單!C:T,18,FALSE),資料庫!AM:AN,2,FALSE),"A")</f>
        <v>A</v>
      </c>
      <c r="V1240" s="174" t="str">
        <f ca="1">IF(VLOOKUP(F1240,料單!C:U,19,FALSE)="","",VLOOKUP(F1240,料單!C:U,19,FALSE))</f>
        <v/>
      </c>
      <c r="W1240" s="361" t="str">
        <f t="shared" ca="1" si="96"/>
        <v/>
      </c>
      <c r="X1240" s="361" t="str">
        <f t="shared" ca="1" si="97"/>
        <v/>
      </c>
      <c r="Y1240" s="361" t="str">
        <f t="shared" ca="1" si="98"/>
        <v/>
      </c>
      <c r="Z1240" s="361" t="str">
        <f t="shared" ca="1" si="99"/>
        <v/>
      </c>
      <c r="AA1240" s="483">
        <f>料單!$K$3</f>
        <v>0</v>
      </c>
      <c r="AB1240" s="483" t="str">
        <f>料單!$L$3</f>
        <v>拉、KD</v>
      </c>
    </row>
    <row r="1241" spans="1:28" x14ac:dyDescent="0.25">
      <c r="A1241" s="174">
        <f t="shared" si="95"/>
        <v>1240</v>
      </c>
      <c r="B1241" s="174" t="str">
        <f ca="1">料單!$C$1</f>
        <v>2026101401</v>
      </c>
      <c r="C1241" s="174">
        <f>料單!$C$2</f>
        <v>0</v>
      </c>
      <c r="D1241" s="6">
        <f>板材才數分析.!B1241</f>
        <v>42</v>
      </c>
      <c r="E1241" s="6">
        <f>板材才數分析.!C1241</f>
        <v>0</v>
      </c>
      <c r="F1241" s="6">
        <f>板材才數分析.!D1241</f>
        <v>42010</v>
      </c>
      <c r="G1241" s="6">
        <f ca="1">板材才數分析.!E1241</f>
        <v>0</v>
      </c>
      <c r="H1241" s="6">
        <f ca="1">板材才數分析.!F1241</f>
        <v>0</v>
      </c>
      <c r="I1241" s="6" t="str">
        <f ca="1">板材才數分析.!G1241</f>
        <v/>
      </c>
      <c r="J1241" s="6">
        <f ca="1">板材才數分析.!H1241</f>
        <v>0</v>
      </c>
      <c r="K1241" s="6" t="str">
        <f ca="1">板材才數分析.!I1241</f>
        <v/>
      </c>
      <c r="L1241" s="6">
        <f ca="1">板材才數分析.!J1241</f>
        <v>0</v>
      </c>
      <c r="M1241" s="6">
        <f ca="1">板材才數分析.!K1241</f>
        <v>0</v>
      </c>
      <c r="N1241" s="6" t="str">
        <f ca="1">板材才數分析.!L1241</f>
        <v/>
      </c>
      <c r="O1241" s="6">
        <f ca="1">板材才數分析.!M1241</f>
        <v>0</v>
      </c>
      <c r="P1241" t="e">
        <f>表格15[[#This Row],[封邊色號]]</f>
        <v>#VALUE!</v>
      </c>
      <c r="Q1241" s="174" t="str">
        <f ca="1">IF(VLOOKUP(F1241,料單!$C:$P,14,FALSE)="","",VLOOKUP(F1241,料單!$C:$P,14,FALSE))</f>
        <v/>
      </c>
      <c r="R1241" s="174" t="str">
        <f ca="1">IF(VLOOKUP(F1241,料單!$C:$Q,15,FALSE)="","",VLOOKUP(F1241,料單!$C:$Q,15,FALSE))</f>
        <v/>
      </c>
      <c r="S1241" s="174" t="str">
        <f ca="1">IF(VLOOKUP(F1241,料單!$C:$R,16,FALSE)="","",VLOOKUP(F1241,料單!$C:$R,16,FALSE))</f>
        <v/>
      </c>
      <c r="T1241" s="174" t="str">
        <f ca="1">IF(VLOOKUP(F1241,料單!$C:$S,17,FALSE)="","",VLOOKUP(F1241,料單!$C:$S,17,FALSE))</f>
        <v/>
      </c>
      <c r="U1241" s="174" t="str">
        <f ca="1">_xlfn.IFNA(VLOOKUP(VLOOKUP(F1241,料單!C:T,18,FALSE),資料庫!AM:AN,2,FALSE),"A")</f>
        <v>A</v>
      </c>
      <c r="V1241" s="174" t="str">
        <f ca="1">IF(VLOOKUP(F1241,料單!C:U,19,FALSE)="","",VLOOKUP(F1241,料單!C:U,19,FALSE))</f>
        <v/>
      </c>
      <c r="W1241" s="361" t="str">
        <f t="shared" ca="1" si="96"/>
        <v/>
      </c>
      <c r="X1241" s="361" t="str">
        <f t="shared" ca="1" si="97"/>
        <v/>
      </c>
      <c r="Y1241" s="361" t="str">
        <f t="shared" ca="1" si="98"/>
        <v/>
      </c>
      <c r="Z1241" s="361" t="str">
        <f t="shared" ca="1" si="99"/>
        <v/>
      </c>
      <c r="AA1241" s="483">
        <f>料單!$K$3</f>
        <v>0</v>
      </c>
      <c r="AB1241" s="483" t="str">
        <f>料單!$L$3</f>
        <v>拉、KD</v>
      </c>
    </row>
    <row r="1242" spans="1:28" x14ac:dyDescent="0.25">
      <c r="A1242" s="174">
        <f t="shared" si="95"/>
        <v>1241</v>
      </c>
      <c r="B1242" s="174" t="str">
        <f ca="1">料單!$C$1</f>
        <v>2026101401</v>
      </c>
      <c r="C1242" s="174">
        <f>料單!$C$2</f>
        <v>0</v>
      </c>
      <c r="D1242" s="6">
        <f>板材才數分析.!B1242</f>
        <v>42</v>
      </c>
      <c r="E1242" s="6">
        <f>板材才數分析.!C1242</f>
        <v>0</v>
      </c>
      <c r="F1242" s="6">
        <f>板材才數分析.!D1242</f>
        <v>42011</v>
      </c>
      <c r="G1242" s="6">
        <f ca="1">板材才數分析.!E1242</f>
        <v>0</v>
      </c>
      <c r="H1242" s="6">
        <f ca="1">板材才數分析.!F1242</f>
        <v>0</v>
      </c>
      <c r="I1242" s="6" t="str">
        <f ca="1">板材才數分析.!G1242</f>
        <v/>
      </c>
      <c r="J1242" s="6">
        <f ca="1">板材才數分析.!H1242</f>
        <v>0</v>
      </c>
      <c r="K1242" s="6" t="str">
        <f ca="1">板材才數分析.!I1242</f>
        <v/>
      </c>
      <c r="L1242" s="6">
        <f ca="1">板材才數分析.!J1242</f>
        <v>0</v>
      </c>
      <c r="M1242" s="6">
        <f ca="1">板材才數分析.!K1242</f>
        <v>0</v>
      </c>
      <c r="N1242" s="6">
        <f ca="1">板材才數分析.!L1242</f>
        <v>0</v>
      </c>
      <c r="O1242" s="6">
        <f ca="1">板材才數分析.!M1242</f>
        <v>0</v>
      </c>
      <c r="P1242" t="e">
        <f>表格15[[#This Row],[封邊色號]]</f>
        <v>#VALUE!</v>
      </c>
      <c r="Q1242" s="174" t="str">
        <f ca="1">IF(VLOOKUP(F1242,料單!$C:$P,14,FALSE)="","",VLOOKUP(F1242,料單!$C:$P,14,FALSE))</f>
        <v/>
      </c>
      <c r="R1242" s="174" t="str">
        <f ca="1">IF(VLOOKUP(F1242,料單!$C:$Q,15,FALSE)="","",VLOOKUP(F1242,料單!$C:$Q,15,FALSE))</f>
        <v/>
      </c>
      <c r="S1242" s="174" t="str">
        <f ca="1">IF(VLOOKUP(F1242,料單!$C:$R,16,FALSE)="","",VLOOKUP(F1242,料單!$C:$R,16,FALSE))</f>
        <v/>
      </c>
      <c r="T1242" s="174" t="str">
        <f ca="1">IF(VLOOKUP(F1242,料單!$C:$S,17,FALSE)="","",VLOOKUP(F1242,料單!$C:$S,17,FALSE))</f>
        <v/>
      </c>
      <c r="U1242" s="174" t="str">
        <f ca="1">_xlfn.IFNA(VLOOKUP(VLOOKUP(F1242,料單!C:T,18,FALSE),資料庫!AM:AN,2,FALSE),"A")</f>
        <v>A</v>
      </c>
      <c r="V1242" s="174" t="str">
        <f ca="1">IF(VLOOKUP(F1242,料單!C:U,19,FALSE)="","",VLOOKUP(F1242,料單!C:U,19,FALSE))</f>
        <v/>
      </c>
      <c r="W1242" s="361" t="str">
        <f t="shared" ca="1" si="96"/>
        <v/>
      </c>
      <c r="X1242" s="361" t="str">
        <f t="shared" ca="1" si="97"/>
        <v/>
      </c>
      <c r="Y1242" s="361" t="str">
        <f t="shared" ca="1" si="98"/>
        <v/>
      </c>
      <c r="Z1242" s="361" t="str">
        <f t="shared" ca="1" si="99"/>
        <v/>
      </c>
      <c r="AA1242" s="483">
        <f>料單!$K$3</f>
        <v>0</v>
      </c>
      <c r="AB1242" s="483" t="str">
        <f>料單!$L$3</f>
        <v>拉、KD</v>
      </c>
    </row>
    <row r="1243" spans="1:28" x14ac:dyDescent="0.25">
      <c r="A1243" s="174">
        <f t="shared" si="95"/>
        <v>1242</v>
      </c>
      <c r="B1243" s="174" t="str">
        <f ca="1">料單!$C$1</f>
        <v>2026101401</v>
      </c>
      <c r="C1243" s="174">
        <f>料單!$C$2</f>
        <v>0</v>
      </c>
      <c r="D1243" s="6">
        <f>板材才數分析.!B1243</f>
        <v>42</v>
      </c>
      <c r="E1243" s="6">
        <f>板材才數分析.!C1243</f>
        <v>0</v>
      </c>
      <c r="F1243" s="6">
        <f>板材才數分析.!D1243</f>
        <v>42012</v>
      </c>
      <c r="G1243" s="6">
        <f ca="1">板材才數分析.!E1243</f>
        <v>0</v>
      </c>
      <c r="H1243" s="6">
        <f ca="1">板材才數分析.!F1243</f>
        <v>0</v>
      </c>
      <c r="I1243" s="6" t="str">
        <f ca="1">板材才數分析.!G1243</f>
        <v/>
      </c>
      <c r="J1243" s="6">
        <f ca="1">板材才數分析.!H1243</f>
        <v>0</v>
      </c>
      <c r="K1243" s="6" t="str">
        <f ca="1">板材才數分析.!I1243</f>
        <v/>
      </c>
      <c r="L1243" s="6">
        <f ca="1">板材才數分析.!J1243</f>
        <v>0</v>
      </c>
      <c r="M1243" s="6">
        <f ca="1">板材才數分析.!K1243</f>
        <v>0</v>
      </c>
      <c r="N1243" s="6">
        <f ca="1">板材才數分析.!L1243</f>
        <v>0</v>
      </c>
      <c r="O1243" s="6">
        <f ca="1">板材才數分析.!M1243</f>
        <v>0</v>
      </c>
      <c r="P1243" t="e">
        <f>表格15[[#This Row],[封邊色號]]</f>
        <v>#VALUE!</v>
      </c>
      <c r="Q1243" s="174" t="str">
        <f ca="1">IF(VLOOKUP(F1243,料單!$C:$P,14,FALSE)="","",VLOOKUP(F1243,料單!$C:$P,14,FALSE))</f>
        <v/>
      </c>
      <c r="R1243" s="174" t="str">
        <f ca="1">IF(VLOOKUP(F1243,料單!$C:$Q,15,FALSE)="","",VLOOKUP(F1243,料單!$C:$Q,15,FALSE))</f>
        <v/>
      </c>
      <c r="S1243" s="174" t="str">
        <f ca="1">IF(VLOOKUP(F1243,料單!$C:$R,16,FALSE)="","",VLOOKUP(F1243,料單!$C:$R,16,FALSE))</f>
        <v/>
      </c>
      <c r="T1243" s="174" t="str">
        <f ca="1">IF(VLOOKUP(F1243,料單!$C:$S,17,FALSE)="","",VLOOKUP(F1243,料單!$C:$S,17,FALSE))</f>
        <v/>
      </c>
      <c r="U1243" s="174" t="str">
        <f ca="1">_xlfn.IFNA(VLOOKUP(VLOOKUP(F1243,料單!C:T,18,FALSE),資料庫!AM:AN,2,FALSE),"A")</f>
        <v>A</v>
      </c>
      <c r="V1243" s="174" t="str">
        <f ca="1">IF(VLOOKUP(F1243,料單!C:U,19,FALSE)="","",VLOOKUP(F1243,料單!C:U,19,FALSE))</f>
        <v/>
      </c>
      <c r="W1243" s="361" t="str">
        <f t="shared" ca="1" si="96"/>
        <v/>
      </c>
      <c r="X1243" s="361" t="str">
        <f t="shared" ca="1" si="97"/>
        <v/>
      </c>
      <c r="Y1243" s="361" t="str">
        <f t="shared" ca="1" si="98"/>
        <v/>
      </c>
      <c r="Z1243" s="361" t="str">
        <f t="shared" ca="1" si="99"/>
        <v/>
      </c>
      <c r="AA1243" s="483">
        <f>料單!$K$3</f>
        <v>0</v>
      </c>
      <c r="AB1243" s="483" t="str">
        <f>料單!$L$3</f>
        <v>拉、KD</v>
      </c>
    </row>
    <row r="1244" spans="1:28" x14ac:dyDescent="0.25">
      <c r="A1244" s="174">
        <f t="shared" si="95"/>
        <v>1243</v>
      </c>
      <c r="B1244" s="174" t="str">
        <f ca="1">料單!$C$1</f>
        <v>2026101401</v>
      </c>
      <c r="C1244" s="174">
        <f>料單!$C$2</f>
        <v>0</v>
      </c>
      <c r="D1244" s="6">
        <f>板材才數分析.!B1244</f>
        <v>42</v>
      </c>
      <c r="E1244" s="6">
        <f>板材才數分析.!C1244</f>
        <v>0</v>
      </c>
      <c r="F1244" s="6">
        <f>板材才數分析.!D1244</f>
        <v>42013</v>
      </c>
      <c r="G1244" s="6">
        <f ca="1">板材才數分析.!E1244</f>
        <v>0</v>
      </c>
      <c r="H1244" s="6">
        <f ca="1">板材才數分析.!F1244</f>
        <v>0</v>
      </c>
      <c r="I1244" s="6" t="str">
        <f ca="1">板材才數分析.!G1244</f>
        <v/>
      </c>
      <c r="J1244" s="6">
        <f ca="1">板材才數分析.!H1244</f>
        <v>0</v>
      </c>
      <c r="K1244" s="6" t="str">
        <f ca="1">板材才數分析.!I1244</f>
        <v/>
      </c>
      <c r="L1244" s="6">
        <f ca="1">板材才數分析.!J1244</f>
        <v>0</v>
      </c>
      <c r="M1244" s="6">
        <f ca="1">板材才數分析.!K1244</f>
        <v>0</v>
      </c>
      <c r="N1244" s="6">
        <f ca="1">板材才數分析.!L1244</f>
        <v>0</v>
      </c>
      <c r="O1244" s="6">
        <f ca="1">板材才數分析.!M1244</f>
        <v>0</v>
      </c>
      <c r="P1244" t="e">
        <f>表格15[[#This Row],[封邊色號]]</f>
        <v>#VALUE!</v>
      </c>
      <c r="Q1244" s="174" t="str">
        <f ca="1">IF(VLOOKUP(F1244,料單!$C:$P,14,FALSE)="","",VLOOKUP(F1244,料單!$C:$P,14,FALSE))</f>
        <v/>
      </c>
      <c r="R1244" s="174" t="str">
        <f ca="1">IF(VLOOKUP(F1244,料單!$C:$Q,15,FALSE)="","",VLOOKUP(F1244,料單!$C:$Q,15,FALSE))</f>
        <v/>
      </c>
      <c r="S1244" s="174" t="str">
        <f ca="1">IF(VLOOKUP(F1244,料單!$C:$R,16,FALSE)="","",VLOOKUP(F1244,料單!$C:$R,16,FALSE))</f>
        <v/>
      </c>
      <c r="T1244" s="174" t="str">
        <f ca="1">IF(VLOOKUP(F1244,料單!$C:$S,17,FALSE)="","",VLOOKUP(F1244,料單!$C:$S,17,FALSE))</f>
        <v/>
      </c>
      <c r="U1244" s="174" t="str">
        <f ca="1">_xlfn.IFNA(VLOOKUP(VLOOKUP(F1244,料單!C:T,18,FALSE),資料庫!AM:AN,2,FALSE),"A")</f>
        <v>A</v>
      </c>
      <c r="V1244" s="174" t="str">
        <f ca="1">IF(VLOOKUP(F1244,料單!C:U,19,FALSE)="","",VLOOKUP(F1244,料單!C:U,19,FALSE))</f>
        <v/>
      </c>
      <c r="W1244" s="361" t="str">
        <f t="shared" ca="1" si="96"/>
        <v/>
      </c>
      <c r="X1244" s="361" t="str">
        <f t="shared" ca="1" si="97"/>
        <v/>
      </c>
      <c r="Y1244" s="361" t="str">
        <f t="shared" ca="1" si="98"/>
        <v/>
      </c>
      <c r="Z1244" s="361" t="str">
        <f t="shared" ca="1" si="99"/>
        <v/>
      </c>
      <c r="AA1244" s="483">
        <f>料單!$K$3</f>
        <v>0</v>
      </c>
      <c r="AB1244" s="483" t="str">
        <f>料單!$L$3</f>
        <v>拉、KD</v>
      </c>
    </row>
    <row r="1245" spans="1:28" x14ac:dyDescent="0.25">
      <c r="A1245" s="174">
        <f t="shared" si="95"/>
        <v>1244</v>
      </c>
      <c r="B1245" s="174" t="str">
        <f ca="1">料單!$C$1</f>
        <v>2026101401</v>
      </c>
      <c r="C1245" s="174">
        <f>料單!$C$2</f>
        <v>0</v>
      </c>
      <c r="D1245" s="6">
        <f>板材才數分析.!B1245</f>
        <v>42</v>
      </c>
      <c r="E1245" s="6">
        <f>板材才數分析.!C1245</f>
        <v>0</v>
      </c>
      <c r="F1245" s="6">
        <f>板材才數分析.!D1245</f>
        <v>42014</v>
      </c>
      <c r="G1245" s="6">
        <f ca="1">板材才數分析.!E1245</f>
        <v>0</v>
      </c>
      <c r="H1245" s="6">
        <f ca="1">板材才數分析.!F1245</f>
        <v>0</v>
      </c>
      <c r="I1245" s="6" t="str">
        <f ca="1">板材才數分析.!G1245</f>
        <v/>
      </c>
      <c r="J1245" s="6">
        <f ca="1">板材才數分析.!H1245</f>
        <v>0</v>
      </c>
      <c r="K1245" s="6" t="str">
        <f ca="1">板材才數分析.!I1245</f>
        <v/>
      </c>
      <c r="L1245" s="6">
        <f ca="1">板材才數分析.!J1245</f>
        <v>0</v>
      </c>
      <c r="M1245" s="6">
        <f ca="1">板材才數分析.!K1245</f>
        <v>0</v>
      </c>
      <c r="N1245" s="6">
        <f ca="1">板材才數分析.!L1245</f>
        <v>0</v>
      </c>
      <c r="O1245" s="6">
        <f ca="1">板材才數分析.!M1245</f>
        <v>0</v>
      </c>
      <c r="P1245" t="e">
        <f>表格15[[#This Row],[封邊色號]]</f>
        <v>#VALUE!</v>
      </c>
      <c r="Q1245" s="174" t="str">
        <f ca="1">IF(VLOOKUP(F1245,料單!$C:$P,14,FALSE)="","",VLOOKUP(F1245,料單!$C:$P,14,FALSE))</f>
        <v/>
      </c>
      <c r="R1245" s="174" t="str">
        <f ca="1">IF(VLOOKUP(F1245,料單!$C:$Q,15,FALSE)="","",VLOOKUP(F1245,料單!$C:$Q,15,FALSE))</f>
        <v/>
      </c>
      <c r="S1245" s="174" t="str">
        <f ca="1">IF(VLOOKUP(F1245,料單!$C:$R,16,FALSE)="","",VLOOKUP(F1245,料單!$C:$R,16,FALSE))</f>
        <v/>
      </c>
      <c r="T1245" s="174" t="str">
        <f ca="1">IF(VLOOKUP(F1245,料單!$C:$S,17,FALSE)="","",VLOOKUP(F1245,料單!$C:$S,17,FALSE))</f>
        <v/>
      </c>
      <c r="U1245" s="174" t="str">
        <f ca="1">_xlfn.IFNA(VLOOKUP(VLOOKUP(F1245,料單!C:T,18,FALSE),資料庫!AM:AN,2,FALSE),"A")</f>
        <v>A</v>
      </c>
      <c r="V1245" s="174" t="str">
        <f ca="1">IF(VLOOKUP(F1245,料單!C:U,19,FALSE)="","",VLOOKUP(F1245,料單!C:U,19,FALSE))</f>
        <v/>
      </c>
      <c r="W1245" s="361" t="str">
        <f t="shared" ca="1" si="96"/>
        <v/>
      </c>
      <c r="X1245" s="361" t="str">
        <f t="shared" ca="1" si="97"/>
        <v/>
      </c>
      <c r="Y1245" s="361" t="str">
        <f t="shared" ca="1" si="98"/>
        <v/>
      </c>
      <c r="Z1245" s="361" t="str">
        <f t="shared" ca="1" si="99"/>
        <v/>
      </c>
      <c r="AA1245" s="483">
        <f>料單!$K$3</f>
        <v>0</v>
      </c>
      <c r="AB1245" s="483" t="str">
        <f>料單!$L$3</f>
        <v>拉、KD</v>
      </c>
    </row>
    <row r="1246" spans="1:28" x14ac:dyDescent="0.25">
      <c r="A1246" s="174">
        <f t="shared" si="95"/>
        <v>1245</v>
      </c>
      <c r="B1246" s="174" t="str">
        <f ca="1">料單!$C$1</f>
        <v>2026101401</v>
      </c>
      <c r="C1246" s="174">
        <f>料單!$C$2</f>
        <v>0</v>
      </c>
      <c r="D1246" s="6">
        <f>板材才數分析.!B1246</f>
        <v>42</v>
      </c>
      <c r="E1246" s="6">
        <f>板材才數分析.!C1246</f>
        <v>0</v>
      </c>
      <c r="F1246" s="6">
        <f>板材才數分析.!D1246</f>
        <v>42015</v>
      </c>
      <c r="G1246" s="6">
        <f ca="1">板材才數分析.!E1246</f>
        <v>0</v>
      </c>
      <c r="H1246" s="6">
        <f ca="1">板材才數分析.!F1246</f>
        <v>0</v>
      </c>
      <c r="I1246" s="6" t="str">
        <f ca="1">板材才數分析.!G1246</f>
        <v/>
      </c>
      <c r="J1246" s="6">
        <f ca="1">板材才數分析.!H1246</f>
        <v>0</v>
      </c>
      <c r="K1246" s="6" t="str">
        <f ca="1">板材才數分析.!I1246</f>
        <v/>
      </c>
      <c r="L1246" s="6">
        <f ca="1">板材才數分析.!J1246</f>
        <v>0</v>
      </c>
      <c r="M1246" s="6">
        <f ca="1">板材才數分析.!K1246</f>
        <v>0</v>
      </c>
      <c r="N1246" s="6">
        <f ca="1">板材才數分析.!L1246</f>
        <v>0</v>
      </c>
      <c r="O1246" s="6">
        <f ca="1">板材才數分析.!M1246</f>
        <v>0</v>
      </c>
      <c r="P1246" t="e">
        <f>表格15[[#This Row],[封邊色號]]</f>
        <v>#VALUE!</v>
      </c>
      <c r="Q1246" s="174" t="str">
        <f ca="1">IF(VLOOKUP(F1246,料單!$C:$P,14,FALSE)="","",VLOOKUP(F1246,料單!$C:$P,14,FALSE))</f>
        <v/>
      </c>
      <c r="R1246" s="174" t="str">
        <f ca="1">IF(VLOOKUP(F1246,料單!$C:$Q,15,FALSE)="","",VLOOKUP(F1246,料單!$C:$Q,15,FALSE))</f>
        <v/>
      </c>
      <c r="S1246" s="174" t="str">
        <f ca="1">IF(VLOOKUP(F1246,料單!$C:$R,16,FALSE)="","",VLOOKUP(F1246,料單!$C:$R,16,FALSE))</f>
        <v/>
      </c>
      <c r="T1246" s="174" t="str">
        <f ca="1">IF(VLOOKUP(F1246,料單!$C:$S,17,FALSE)="","",VLOOKUP(F1246,料單!$C:$S,17,FALSE))</f>
        <v/>
      </c>
      <c r="U1246" s="174" t="str">
        <f ca="1">_xlfn.IFNA(VLOOKUP(VLOOKUP(F1246,料單!C:T,18,FALSE),資料庫!AM:AN,2,FALSE),"A")</f>
        <v>A</v>
      </c>
      <c r="V1246" s="174" t="str">
        <f ca="1">IF(VLOOKUP(F1246,料單!C:U,19,FALSE)="","",VLOOKUP(F1246,料單!C:U,19,FALSE))</f>
        <v/>
      </c>
      <c r="W1246" s="361" t="str">
        <f t="shared" ca="1" si="96"/>
        <v/>
      </c>
      <c r="X1246" s="361" t="str">
        <f t="shared" ca="1" si="97"/>
        <v/>
      </c>
      <c r="Y1246" s="361" t="str">
        <f t="shared" ca="1" si="98"/>
        <v/>
      </c>
      <c r="Z1246" s="361" t="str">
        <f t="shared" ca="1" si="99"/>
        <v/>
      </c>
      <c r="AA1246" s="483">
        <f>料單!$K$3</f>
        <v>0</v>
      </c>
      <c r="AB1246" s="483" t="str">
        <f>料單!$L$3</f>
        <v>拉、KD</v>
      </c>
    </row>
    <row r="1247" spans="1:28" x14ac:dyDescent="0.25">
      <c r="A1247" s="174">
        <f t="shared" si="95"/>
        <v>1246</v>
      </c>
      <c r="B1247" s="174" t="str">
        <f ca="1">料單!$C$1</f>
        <v>2026101401</v>
      </c>
      <c r="C1247" s="174">
        <f>料單!$C$2</f>
        <v>0</v>
      </c>
      <c r="D1247" s="6">
        <f>板材才數分析.!B1247</f>
        <v>42</v>
      </c>
      <c r="E1247" s="6">
        <f>板材才數分析.!C1247</f>
        <v>0</v>
      </c>
      <c r="F1247" s="6">
        <f>板材才數分析.!D1247</f>
        <v>42016</v>
      </c>
      <c r="G1247" s="6">
        <f ca="1">板材才數分析.!E1247</f>
        <v>0</v>
      </c>
      <c r="H1247" s="6">
        <f ca="1">板材才數分析.!F1247</f>
        <v>0</v>
      </c>
      <c r="I1247" s="6" t="str">
        <f ca="1">板材才數分析.!G1247</f>
        <v/>
      </c>
      <c r="J1247" s="6">
        <f ca="1">板材才數分析.!H1247</f>
        <v>0</v>
      </c>
      <c r="K1247" s="6" t="str">
        <f ca="1">板材才數分析.!I1247</f>
        <v/>
      </c>
      <c r="L1247" s="6">
        <f ca="1">板材才數分析.!J1247</f>
        <v>0</v>
      </c>
      <c r="M1247" s="6">
        <f ca="1">板材才數分析.!K1247</f>
        <v>0</v>
      </c>
      <c r="N1247" s="6">
        <f ca="1">板材才數分析.!L1247</f>
        <v>0</v>
      </c>
      <c r="O1247" s="6">
        <f ca="1">板材才數分析.!M1247</f>
        <v>0</v>
      </c>
      <c r="P1247" t="e">
        <f>表格15[[#This Row],[封邊色號]]</f>
        <v>#VALUE!</v>
      </c>
      <c r="Q1247" s="174" t="str">
        <f ca="1">IF(VLOOKUP(F1247,料單!$C:$P,14,FALSE)="","",VLOOKUP(F1247,料單!$C:$P,14,FALSE))</f>
        <v/>
      </c>
      <c r="R1247" s="174" t="str">
        <f ca="1">IF(VLOOKUP(F1247,料單!$C:$Q,15,FALSE)="","",VLOOKUP(F1247,料單!$C:$Q,15,FALSE))</f>
        <v/>
      </c>
      <c r="S1247" s="174" t="str">
        <f ca="1">IF(VLOOKUP(F1247,料單!$C:$R,16,FALSE)="","",VLOOKUP(F1247,料單!$C:$R,16,FALSE))</f>
        <v/>
      </c>
      <c r="T1247" s="174" t="str">
        <f ca="1">IF(VLOOKUP(F1247,料單!$C:$S,17,FALSE)="","",VLOOKUP(F1247,料單!$C:$S,17,FALSE))</f>
        <v/>
      </c>
      <c r="U1247" s="174" t="str">
        <f ca="1">_xlfn.IFNA(VLOOKUP(VLOOKUP(F1247,料單!C:T,18,FALSE),資料庫!AM:AN,2,FALSE),"A")</f>
        <v>A</v>
      </c>
      <c r="V1247" s="174" t="str">
        <f ca="1">IF(VLOOKUP(F1247,料單!C:U,19,FALSE)="","",VLOOKUP(F1247,料單!C:U,19,FALSE))</f>
        <v/>
      </c>
      <c r="W1247" s="361" t="str">
        <f t="shared" ca="1" si="96"/>
        <v/>
      </c>
      <c r="X1247" s="361" t="str">
        <f t="shared" ca="1" si="97"/>
        <v/>
      </c>
      <c r="Y1247" s="361" t="str">
        <f t="shared" ca="1" si="98"/>
        <v/>
      </c>
      <c r="Z1247" s="361" t="str">
        <f t="shared" ca="1" si="99"/>
        <v/>
      </c>
      <c r="AA1247" s="483">
        <f>料單!$K$3</f>
        <v>0</v>
      </c>
      <c r="AB1247" s="483" t="str">
        <f>料單!$L$3</f>
        <v>拉、KD</v>
      </c>
    </row>
    <row r="1248" spans="1:28" x14ac:dyDescent="0.25">
      <c r="A1248" s="174">
        <f t="shared" si="95"/>
        <v>1247</v>
      </c>
      <c r="B1248" s="174" t="str">
        <f ca="1">料單!$C$1</f>
        <v>2026101401</v>
      </c>
      <c r="C1248" s="174">
        <f>料單!$C$2</f>
        <v>0</v>
      </c>
      <c r="D1248" s="6">
        <f>板材才數分析.!B1248</f>
        <v>42</v>
      </c>
      <c r="E1248" s="6">
        <f>板材才數分析.!C1248</f>
        <v>0</v>
      </c>
      <c r="F1248" s="6">
        <f>板材才數分析.!D1248</f>
        <v>42017</v>
      </c>
      <c r="G1248" s="6">
        <f ca="1">板材才數分析.!E1248</f>
        <v>0</v>
      </c>
      <c r="H1248" s="6">
        <f ca="1">板材才數分析.!F1248</f>
        <v>0</v>
      </c>
      <c r="I1248" s="6" t="str">
        <f ca="1">板材才數分析.!G1248</f>
        <v/>
      </c>
      <c r="J1248" s="6">
        <f ca="1">板材才數分析.!H1248</f>
        <v>0</v>
      </c>
      <c r="K1248" s="6" t="str">
        <f ca="1">板材才數分析.!I1248</f>
        <v/>
      </c>
      <c r="L1248" s="6">
        <f ca="1">板材才數分析.!J1248</f>
        <v>0</v>
      </c>
      <c r="M1248" s="6">
        <f ca="1">板材才數分析.!K1248</f>
        <v>0</v>
      </c>
      <c r="N1248" s="6">
        <f ca="1">板材才數分析.!L1248</f>
        <v>0</v>
      </c>
      <c r="O1248" s="6">
        <f ca="1">板材才數分析.!M1248</f>
        <v>0</v>
      </c>
      <c r="P1248" t="e">
        <f>表格15[[#This Row],[封邊色號]]</f>
        <v>#VALUE!</v>
      </c>
      <c r="Q1248" s="174" t="str">
        <f ca="1">IF(VLOOKUP(F1248,料單!$C:$P,14,FALSE)="","",VLOOKUP(F1248,料單!$C:$P,14,FALSE))</f>
        <v/>
      </c>
      <c r="R1248" s="174" t="str">
        <f ca="1">IF(VLOOKUP(F1248,料單!$C:$Q,15,FALSE)="","",VLOOKUP(F1248,料單!$C:$Q,15,FALSE))</f>
        <v/>
      </c>
      <c r="S1248" s="174" t="str">
        <f ca="1">IF(VLOOKUP(F1248,料單!$C:$R,16,FALSE)="","",VLOOKUP(F1248,料單!$C:$R,16,FALSE))</f>
        <v/>
      </c>
      <c r="T1248" s="174" t="str">
        <f ca="1">IF(VLOOKUP(F1248,料單!$C:$S,17,FALSE)="","",VLOOKUP(F1248,料單!$C:$S,17,FALSE))</f>
        <v/>
      </c>
      <c r="U1248" s="174" t="str">
        <f ca="1">_xlfn.IFNA(VLOOKUP(VLOOKUP(F1248,料單!C:T,18,FALSE),資料庫!AM:AN,2,FALSE),"A")</f>
        <v>A</v>
      </c>
      <c r="V1248" s="174" t="str">
        <f ca="1">IF(VLOOKUP(F1248,料單!C:U,19,FALSE)="","",VLOOKUP(F1248,料單!C:U,19,FALSE))</f>
        <v/>
      </c>
      <c r="W1248" s="361" t="str">
        <f t="shared" ca="1" si="96"/>
        <v/>
      </c>
      <c r="X1248" s="361" t="str">
        <f t="shared" ca="1" si="97"/>
        <v/>
      </c>
      <c r="Y1248" s="361" t="str">
        <f t="shared" ca="1" si="98"/>
        <v/>
      </c>
      <c r="Z1248" s="361" t="str">
        <f t="shared" ca="1" si="99"/>
        <v/>
      </c>
      <c r="AA1248" s="483">
        <f>料單!$K$3</f>
        <v>0</v>
      </c>
      <c r="AB1248" s="483" t="str">
        <f>料單!$L$3</f>
        <v>拉、KD</v>
      </c>
    </row>
    <row r="1249" spans="1:28" x14ac:dyDescent="0.25">
      <c r="A1249" s="174">
        <f t="shared" si="95"/>
        <v>1248</v>
      </c>
      <c r="B1249" s="174" t="str">
        <f ca="1">料單!$C$1</f>
        <v>2026101401</v>
      </c>
      <c r="C1249" s="174">
        <f>料單!$C$2</f>
        <v>0</v>
      </c>
      <c r="D1249" s="6">
        <f>板材才數分析.!B1249</f>
        <v>42</v>
      </c>
      <c r="E1249" s="6">
        <f>板材才數分析.!C1249</f>
        <v>0</v>
      </c>
      <c r="F1249" s="6">
        <f>板材才數分析.!D1249</f>
        <v>42018</v>
      </c>
      <c r="G1249" s="6">
        <f ca="1">板材才數分析.!E1249</f>
        <v>0</v>
      </c>
      <c r="H1249" s="6">
        <f ca="1">板材才數分析.!F1249</f>
        <v>0</v>
      </c>
      <c r="I1249" s="6" t="str">
        <f ca="1">板材才數分析.!G1249</f>
        <v/>
      </c>
      <c r="J1249" s="6">
        <f ca="1">板材才數分析.!H1249</f>
        <v>0</v>
      </c>
      <c r="K1249" s="6" t="str">
        <f ca="1">板材才數分析.!I1249</f>
        <v/>
      </c>
      <c r="L1249" s="6">
        <f ca="1">板材才數分析.!J1249</f>
        <v>0</v>
      </c>
      <c r="M1249" s="6">
        <f ca="1">板材才數分析.!K1249</f>
        <v>0</v>
      </c>
      <c r="N1249" s="6">
        <f ca="1">板材才數分析.!L1249</f>
        <v>0</v>
      </c>
      <c r="O1249" s="6">
        <f ca="1">板材才數分析.!M1249</f>
        <v>0</v>
      </c>
      <c r="P1249" t="e">
        <f>表格15[[#This Row],[封邊色號]]</f>
        <v>#VALUE!</v>
      </c>
      <c r="Q1249" s="174" t="str">
        <f ca="1">IF(VLOOKUP(F1249,料單!$C:$P,14,FALSE)="","",VLOOKUP(F1249,料單!$C:$P,14,FALSE))</f>
        <v/>
      </c>
      <c r="R1249" s="174" t="str">
        <f ca="1">IF(VLOOKUP(F1249,料單!$C:$Q,15,FALSE)="","",VLOOKUP(F1249,料單!$C:$Q,15,FALSE))</f>
        <v/>
      </c>
      <c r="S1249" s="174" t="str">
        <f ca="1">IF(VLOOKUP(F1249,料單!$C:$R,16,FALSE)="","",VLOOKUP(F1249,料單!$C:$R,16,FALSE))</f>
        <v/>
      </c>
      <c r="T1249" s="174" t="str">
        <f ca="1">IF(VLOOKUP(F1249,料單!$C:$S,17,FALSE)="","",VLOOKUP(F1249,料單!$C:$S,17,FALSE))</f>
        <v/>
      </c>
      <c r="U1249" s="174" t="str">
        <f ca="1">_xlfn.IFNA(VLOOKUP(VLOOKUP(F1249,料單!C:T,18,FALSE),資料庫!AM:AN,2,FALSE),"A")</f>
        <v>A</v>
      </c>
      <c r="V1249" s="174" t="str">
        <f ca="1">IF(VLOOKUP(F1249,料單!C:U,19,FALSE)="","",VLOOKUP(F1249,料單!C:U,19,FALSE))</f>
        <v/>
      </c>
      <c r="W1249" s="361" t="str">
        <f t="shared" ca="1" si="96"/>
        <v/>
      </c>
      <c r="X1249" s="361" t="str">
        <f t="shared" ca="1" si="97"/>
        <v/>
      </c>
      <c r="Y1249" s="361" t="str">
        <f t="shared" ca="1" si="98"/>
        <v/>
      </c>
      <c r="Z1249" s="361" t="str">
        <f t="shared" ca="1" si="99"/>
        <v/>
      </c>
      <c r="AA1249" s="483">
        <f>料單!$K$3</f>
        <v>0</v>
      </c>
      <c r="AB1249" s="483" t="str">
        <f>料單!$L$3</f>
        <v>拉、KD</v>
      </c>
    </row>
    <row r="1250" spans="1:28" x14ac:dyDescent="0.25">
      <c r="A1250" s="174">
        <f t="shared" si="95"/>
        <v>1249</v>
      </c>
      <c r="B1250" s="174" t="str">
        <f ca="1">料單!$C$1</f>
        <v>2026101401</v>
      </c>
      <c r="C1250" s="174">
        <f>料單!$C$2</f>
        <v>0</v>
      </c>
      <c r="D1250" s="6">
        <f>板材才數分析.!B1250</f>
        <v>42</v>
      </c>
      <c r="E1250" s="6">
        <f>板材才數分析.!C1250</f>
        <v>0</v>
      </c>
      <c r="F1250" s="6">
        <f>板材才數分析.!D1250</f>
        <v>42019</v>
      </c>
      <c r="G1250" s="6">
        <f ca="1">板材才數分析.!E1250</f>
        <v>0</v>
      </c>
      <c r="H1250" s="6">
        <f ca="1">板材才數分析.!F1250</f>
        <v>0</v>
      </c>
      <c r="I1250" s="6" t="str">
        <f ca="1">板材才數分析.!G1250</f>
        <v/>
      </c>
      <c r="J1250" s="6">
        <f ca="1">板材才數分析.!H1250</f>
        <v>0</v>
      </c>
      <c r="K1250" s="6" t="str">
        <f ca="1">板材才數分析.!I1250</f>
        <v/>
      </c>
      <c r="L1250" s="6">
        <f ca="1">板材才數分析.!J1250</f>
        <v>0</v>
      </c>
      <c r="M1250" s="6">
        <f ca="1">板材才數分析.!K1250</f>
        <v>0</v>
      </c>
      <c r="N1250" s="6">
        <f ca="1">板材才數分析.!L1250</f>
        <v>0</v>
      </c>
      <c r="O1250" s="6">
        <f ca="1">板材才數分析.!M1250</f>
        <v>0</v>
      </c>
      <c r="P1250" t="e">
        <f>表格15[[#This Row],[封邊色號]]</f>
        <v>#VALUE!</v>
      </c>
      <c r="Q1250" s="174" t="str">
        <f ca="1">IF(VLOOKUP(F1250,料單!$C:$P,14,FALSE)="","",VLOOKUP(F1250,料單!$C:$P,14,FALSE))</f>
        <v/>
      </c>
      <c r="R1250" s="174" t="str">
        <f ca="1">IF(VLOOKUP(F1250,料單!$C:$Q,15,FALSE)="","",VLOOKUP(F1250,料單!$C:$Q,15,FALSE))</f>
        <v/>
      </c>
      <c r="S1250" s="174" t="str">
        <f ca="1">IF(VLOOKUP(F1250,料單!$C:$R,16,FALSE)="","",VLOOKUP(F1250,料單!$C:$R,16,FALSE))</f>
        <v/>
      </c>
      <c r="T1250" s="174" t="str">
        <f ca="1">IF(VLOOKUP(F1250,料單!$C:$S,17,FALSE)="","",VLOOKUP(F1250,料單!$C:$S,17,FALSE))</f>
        <v/>
      </c>
      <c r="U1250" s="174" t="str">
        <f ca="1">_xlfn.IFNA(VLOOKUP(VLOOKUP(F1250,料單!C:T,18,FALSE),資料庫!AM:AN,2,FALSE),"A")</f>
        <v>A</v>
      </c>
      <c r="V1250" s="174" t="str">
        <f ca="1">IF(VLOOKUP(F1250,料單!C:U,19,FALSE)="","",VLOOKUP(F1250,料單!C:U,19,FALSE))</f>
        <v/>
      </c>
      <c r="W1250" s="361" t="str">
        <f t="shared" ca="1" si="96"/>
        <v/>
      </c>
      <c r="X1250" s="361" t="str">
        <f t="shared" ca="1" si="97"/>
        <v/>
      </c>
      <c r="Y1250" s="361" t="str">
        <f t="shared" ca="1" si="98"/>
        <v/>
      </c>
      <c r="Z1250" s="361" t="str">
        <f t="shared" ca="1" si="99"/>
        <v/>
      </c>
      <c r="AA1250" s="483">
        <f>料單!$K$3</f>
        <v>0</v>
      </c>
      <c r="AB1250" s="483" t="str">
        <f>料單!$L$3</f>
        <v>拉、KD</v>
      </c>
    </row>
    <row r="1251" spans="1:28" x14ac:dyDescent="0.25">
      <c r="A1251" s="174">
        <f t="shared" si="95"/>
        <v>1250</v>
      </c>
      <c r="B1251" s="174" t="str">
        <f ca="1">料單!$C$1</f>
        <v>2026101401</v>
      </c>
      <c r="C1251" s="174">
        <f>料單!$C$2</f>
        <v>0</v>
      </c>
      <c r="D1251" s="6">
        <f>板材才數分析.!B1251</f>
        <v>42</v>
      </c>
      <c r="E1251" s="6">
        <f>板材才數分析.!C1251</f>
        <v>0</v>
      </c>
      <c r="F1251" s="6">
        <f>板材才數分析.!D1251</f>
        <v>42020</v>
      </c>
      <c r="G1251" s="6">
        <f ca="1">板材才數分析.!E1251</f>
        <v>0</v>
      </c>
      <c r="H1251" s="6">
        <f ca="1">板材才數分析.!F1251</f>
        <v>0</v>
      </c>
      <c r="I1251" s="6" t="str">
        <f ca="1">板材才數分析.!G1251</f>
        <v/>
      </c>
      <c r="J1251" s="6">
        <f ca="1">板材才數分析.!H1251</f>
        <v>0</v>
      </c>
      <c r="K1251" s="6" t="str">
        <f ca="1">板材才數分析.!I1251</f>
        <v/>
      </c>
      <c r="L1251" s="6">
        <f ca="1">板材才數分析.!J1251</f>
        <v>0</v>
      </c>
      <c r="M1251" s="6">
        <f ca="1">板材才數分析.!K1251</f>
        <v>0</v>
      </c>
      <c r="N1251" s="6" t="str">
        <f ca="1">板材才數分析.!L1251</f>
        <v/>
      </c>
      <c r="O1251" s="6">
        <f ca="1">板材才數分析.!M1251</f>
        <v>0</v>
      </c>
      <c r="P1251" t="e">
        <f>表格15[[#This Row],[封邊色號]]</f>
        <v>#VALUE!</v>
      </c>
      <c r="Q1251" s="174" t="str">
        <f ca="1">IF(VLOOKUP(F1251,料單!$C:$P,14,FALSE)="","",VLOOKUP(F1251,料單!$C:$P,14,FALSE))</f>
        <v/>
      </c>
      <c r="R1251" s="174" t="str">
        <f ca="1">IF(VLOOKUP(F1251,料單!$C:$Q,15,FALSE)="","",VLOOKUP(F1251,料單!$C:$Q,15,FALSE))</f>
        <v/>
      </c>
      <c r="S1251" s="174" t="str">
        <f ca="1">IF(VLOOKUP(F1251,料單!$C:$R,16,FALSE)="","",VLOOKUP(F1251,料單!$C:$R,16,FALSE))</f>
        <v/>
      </c>
      <c r="T1251" s="174" t="str">
        <f ca="1">IF(VLOOKUP(F1251,料單!$C:$S,17,FALSE)="","",VLOOKUP(F1251,料單!$C:$S,17,FALSE))</f>
        <v/>
      </c>
      <c r="U1251" s="174" t="str">
        <f ca="1">_xlfn.IFNA(VLOOKUP(VLOOKUP(F1251,料單!C:T,18,FALSE),資料庫!AM:AN,2,FALSE),"A")</f>
        <v>A</v>
      </c>
      <c r="V1251" s="174" t="str">
        <f ca="1">IF(VLOOKUP(F1251,料單!C:U,19,FALSE)="","",VLOOKUP(F1251,料單!C:U,19,FALSE))</f>
        <v/>
      </c>
      <c r="W1251" s="361" t="str">
        <f t="shared" ca="1" si="96"/>
        <v/>
      </c>
      <c r="X1251" s="361" t="str">
        <f t="shared" ca="1" si="97"/>
        <v/>
      </c>
      <c r="Y1251" s="361" t="str">
        <f t="shared" ca="1" si="98"/>
        <v/>
      </c>
      <c r="Z1251" s="361" t="str">
        <f t="shared" ca="1" si="99"/>
        <v/>
      </c>
      <c r="AA1251" s="483">
        <f>料單!$K$3</f>
        <v>0</v>
      </c>
      <c r="AB1251" s="483" t="str">
        <f>料單!$L$3</f>
        <v>拉、KD</v>
      </c>
    </row>
    <row r="1252" spans="1:28" x14ac:dyDescent="0.25">
      <c r="A1252" s="174">
        <f t="shared" si="95"/>
        <v>1251</v>
      </c>
      <c r="B1252" s="174" t="str">
        <f ca="1">料單!$C$1</f>
        <v>2026101401</v>
      </c>
      <c r="C1252" s="174">
        <f>料單!$C$2</f>
        <v>0</v>
      </c>
      <c r="D1252" s="6">
        <f>板材才數分析.!B1252</f>
        <v>42</v>
      </c>
      <c r="E1252" s="6">
        <f>板材才數分析.!C1252</f>
        <v>0</v>
      </c>
      <c r="F1252" s="6">
        <f>板材才數分析.!D1252</f>
        <v>42021</v>
      </c>
      <c r="G1252" s="6">
        <f ca="1">板材才數分析.!E1252</f>
        <v>0</v>
      </c>
      <c r="H1252" s="6">
        <f ca="1">板材才數分析.!F1252</f>
        <v>0</v>
      </c>
      <c r="I1252" s="6" t="str">
        <f ca="1">板材才數分析.!G1252</f>
        <v/>
      </c>
      <c r="J1252" s="6">
        <f ca="1">板材才數分析.!H1252</f>
        <v>0</v>
      </c>
      <c r="K1252" s="6" t="str">
        <f ca="1">板材才數分析.!I1252</f>
        <v/>
      </c>
      <c r="L1252" s="6">
        <f ca="1">板材才數分析.!J1252</f>
        <v>0</v>
      </c>
      <c r="M1252" s="6">
        <f ca="1">板材才數分析.!K1252</f>
        <v>0</v>
      </c>
      <c r="N1252" s="6" t="str">
        <f ca="1">板材才數分析.!L1252</f>
        <v/>
      </c>
      <c r="O1252" s="6">
        <f ca="1">板材才數分析.!M1252</f>
        <v>0</v>
      </c>
      <c r="P1252" t="e">
        <f>表格15[[#This Row],[封邊色號]]</f>
        <v>#VALUE!</v>
      </c>
      <c r="Q1252" s="174" t="str">
        <f ca="1">IF(VLOOKUP(F1252,料單!$C:$P,14,FALSE)="","",VLOOKUP(F1252,料單!$C:$P,14,FALSE))</f>
        <v/>
      </c>
      <c r="R1252" s="174" t="str">
        <f ca="1">IF(VLOOKUP(F1252,料單!$C:$Q,15,FALSE)="","",VLOOKUP(F1252,料單!$C:$Q,15,FALSE))</f>
        <v/>
      </c>
      <c r="S1252" s="174" t="str">
        <f ca="1">IF(VLOOKUP(F1252,料單!$C:$R,16,FALSE)="","",VLOOKUP(F1252,料單!$C:$R,16,FALSE))</f>
        <v/>
      </c>
      <c r="T1252" s="174" t="str">
        <f ca="1">IF(VLOOKUP(F1252,料單!$C:$S,17,FALSE)="","",VLOOKUP(F1252,料單!$C:$S,17,FALSE))</f>
        <v/>
      </c>
      <c r="U1252" s="174" t="str">
        <f ca="1">_xlfn.IFNA(VLOOKUP(VLOOKUP(F1252,料單!C:T,18,FALSE),資料庫!AM:AN,2,FALSE),"A")</f>
        <v>A</v>
      </c>
      <c r="V1252" s="174" t="str">
        <f ca="1">IF(VLOOKUP(F1252,料單!C:U,19,FALSE)="","",VLOOKUP(F1252,料單!C:U,19,FALSE))</f>
        <v/>
      </c>
      <c r="W1252" s="361" t="str">
        <f t="shared" ca="1" si="96"/>
        <v/>
      </c>
      <c r="X1252" s="361" t="str">
        <f t="shared" ca="1" si="97"/>
        <v/>
      </c>
      <c r="Y1252" s="361" t="str">
        <f t="shared" ca="1" si="98"/>
        <v/>
      </c>
      <c r="Z1252" s="361" t="str">
        <f t="shared" ca="1" si="99"/>
        <v/>
      </c>
      <c r="AA1252" s="483">
        <f>料單!$K$3</f>
        <v>0</v>
      </c>
      <c r="AB1252" s="483" t="str">
        <f>料單!$L$3</f>
        <v>拉、KD</v>
      </c>
    </row>
    <row r="1253" spans="1:28" x14ac:dyDescent="0.25">
      <c r="A1253" s="174">
        <f t="shared" si="95"/>
        <v>1252</v>
      </c>
      <c r="B1253" s="174" t="str">
        <f ca="1">料單!$C$1</f>
        <v>2026101401</v>
      </c>
      <c r="C1253" s="174">
        <f>料單!$C$2</f>
        <v>0</v>
      </c>
      <c r="D1253" s="6">
        <f>板材才數分析.!B1253</f>
        <v>42</v>
      </c>
      <c r="E1253" s="6">
        <f>板材才數分析.!C1253</f>
        <v>0</v>
      </c>
      <c r="F1253" s="6">
        <f>板材才數分析.!D1253</f>
        <v>42022</v>
      </c>
      <c r="G1253" s="6">
        <f ca="1">板材才數分析.!E1253</f>
        <v>0</v>
      </c>
      <c r="H1253" s="6">
        <f ca="1">板材才數分析.!F1253</f>
        <v>0</v>
      </c>
      <c r="I1253" s="6" t="str">
        <f ca="1">板材才數分析.!G1253</f>
        <v/>
      </c>
      <c r="J1253" s="6">
        <f ca="1">板材才數分析.!H1253</f>
        <v>0</v>
      </c>
      <c r="K1253" s="6" t="str">
        <f ca="1">板材才數分析.!I1253</f>
        <v/>
      </c>
      <c r="L1253" s="6">
        <f ca="1">板材才數分析.!J1253</f>
        <v>0</v>
      </c>
      <c r="M1253" s="6">
        <f ca="1">板材才數分析.!K1253</f>
        <v>0</v>
      </c>
      <c r="N1253" s="6" t="str">
        <f ca="1">板材才數分析.!L1253</f>
        <v/>
      </c>
      <c r="O1253" s="6">
        <f ca="1">板材才數分析.!M1253</f>
        <v>0</v>
      </c>
      <c r="P1253" t="e">
        <f>表格15[[#This Row],[封邊色號]]</f>
        <v>#VALUE!</v>
      </c>
      <c r="Q1253" s="174" t="str">
        <f ca="1">IF(VLOOKUP(F1253,料單!$C:$P,14,FALSE)="","",VLOOKUP(F1253,料單!$C:$P,14,FALSE))</f>
        <v/>
      </c>
      <c r="R1253" s="174" t="str">
        <f ca="1">IF(VLOOKUP(F1253,料單!$C:$Q,15,FALSE)="","",VLOOKUP(F1253,料單!$C:$Q,15,FALSE))</f>
        <v/>
      </c>
      <c r="S1253" s="174" t="str">
        <f ca="1">IF(VLOOKUP(F1253,料單!$C:$R,16,FALSE)="","",VLOOKUP(F1253,料單!$C:$R,16,FALSE))</f>
        <v/>
      </c>
      <c r="T1253" s="174" t="str">
        <f ca="1">IF(VLOOKUP(F1253,料單!$C:$S,17,FALSE)="","",VLOOKUP(F1253,料單!$C:$S,17,FALSE))</f>
        <v/>
      </c>
      <c r="U1253" s="174" t="str">
        <f ca="1">_xlfn.IFNA(VLOOKUP(VLOOKUP(F1253,料單!C:T,18,FALSE),資料庫!AM:AN,2,FALSE),"A")</f>
        <v>A</v>
      </c>
      <c r="V1253" s="174" t="str">
        <f ca="1">IF(VLOOKUP(F1253,料單!C:U,19,FALSE)="","",VLOOKUP(F1253,料單!C:U,19,FALSE))</f>
        <v/>
      </c>
      <c r="W1253" s="361" t="str">
        <f t="shared" ca="1" si="96"/>
        <v/>
      </c>
      <c r="X1253" s="361" t="str">
        <f t="shared" ca="1" si="97"/>
        <v/>
      </c>
      <c r="Y1253" s="361" t="str">
        <f t="shared" ca="1" si="98"/>
        <v/>
      </c>
      <c r="Z1253" s="361" t="str">
        <f t="shared" ca="1" si="99"/>
        <v/>
      </c>
      <c r="AA1253" s="483">
        <f>料單!$K$3</f>
        <v>0</v>
      </c>
      <c r="AB1253" s="483" t="str">
        <f>料單!$L$3</f>
        <v>拉、KD</v>
      </c>
    </row>
    <row r="1254" spans="1:28" x14ac:dyDescent="0.25">
      <c r="A1254" s="174">
        <f t="shared" si="95"/>
        <v>1253</v>
      </c>
      <c r="B1254" s="174" t="str">
        <f ca="1">料單!$C$1</f>
        <v>2026101401</v>
      </c>
      <c r="C1254" s="174">
        <f>料單!$C$2</f>
        <v>0</v>
      </c>
      <c r="D1254" s="6">
        <f>板材才數分析.!B1254</f>
        <v>42</v>
      </c>
      <c r="E1254" s="6">
        <f>板材才數分析.!C1254</f>
        <v>0</v>
      </c>
      <c r="F1254" s="6">
        <f>板材才數分析.!D1254</f>
        <v>42023</v>
      </c>
      <c r="G1254" s="6">
        <f ca="1">板材才數分析.!E1254</f>
        <v>0</v>
      </c>
      <c r="H1254" s="6">
        <f ca="1">板材才數分析.!F1254</f>
        <v>0</v>
      </c>
      <c r="I1254" s="6" t="str">
        <f ca="1">板材才數分析.!G1254</f>
        <v/>
      </c>
      <c r="J1254" s="6">
        <f ca="1">板材才數分析.!H1254</f>
        <v>0</v>
      </c>
      <c r="K1254" s="6" t="str">
        <f ca="1">板材才數分析.!I1254</f>
        <v/>
      </c>
      <c r="L1254" s="6">
        <f ca="1">板材才數分析.!J1254</f>
        <v>0</v>
      </c>
      <c r="M1254" s="6">
        <f ca="1">板材才數分析.!K1254</f>
        <v>0</v>
      </c>
      <c r="N1254" s="6" t="str">
        <f ca="1">板材才數分析.!L1254</f>
        <v/>
      </c>
      <c r="O1254" s="6">
        <f ca="1">板材才數分析.!M1254</f>
        <v>0</v>
      </c>
      <c r="P1254" t="e">
        <f>表格15[[#This Row],[封邊色號]]</f>
        <v>#VALUE!</v>
      </c>
      <c r="Q1254" s="174" t="str">
        <f ca="1">IF(VLOOKUP(F1254,料單!$C:$P,14,FALSE)="","",VLOOKUP(F1254,料單!$C:$P,14,FALSE))</f>
        <v/>
      </c>
      <c r="R1254" s="174" t="str">
        <f ca="1">IF(VLOOKUP(F1254,料單!$C:$Q,15,FALSE)="","",VLOOKUP(F1254,料單!$C:$Q,15,FALSE))</f>
        <v/>
      </c>
      <c r="S1254" s="174" t="str">
        <f ca="1">IF(VLOOKUP(F1254,料單!$C:$R,16,FALSE)="","",VLOOKUP(F1254,料單!$C:$R,16,FALSE))</f>
        <v/>
      </c>
      <c r="T1254" s="174" t="str">
        <f ca="1">IF(VLOOKUP(F1254,料單!$C:$S,17,FALSE)="","",VLOOKUP(F1254,料單!$C:$S,17,FALSE))</f>
        <v/>
      </c>
      <c r="U1254" s="174" t="str">
        <f ca="1">_xlfn.IFNA(VLOOKUP(VLOOKUP(F1254,料單!C:T,18,FALSE),資料庫!AM:AN,2,FALSE),"A")</f>
        <v>A</v>
      </c>
      <c r="V1254" s="174" t="str">
        <f ca="1">IF(VLOOKUP(F1254,料單!C:U,19,FALSE)="","",VLOOKUP(F1254,料單!C:U,19,FALSE))</f>
        <v/>
      </c>
      <c r="W1254" s="361" t="str">
        <f t="shared" ca="1" si="96"/>
        <v/>
      </c>
      <c r="X1254" s="361" t="str">
        <f t="shared" ca="1" si="97"/>
        <v/>
      </c>
      <c r="Y1254" s="361" t="str">
        <f t="shared" ca="1" si="98"/>
        <v/>
      </c>
      <c r="Z1254" s="361" t="str">
        <f t="shared" ca="1" si="99"/>
        <v/>
      </c>
      <c r="AA1254" s="483">
        <f>料單!$K$3</f>
        <v>0</v>
      </c>
      <c r="AB1254" s="483" t="str">
        <f>料單!$L$3</f>
        <v>拉、KD</v>
      </c>
    </row>
    <row r="1255" spans="1:28" x14ac:dyDescent="0.25">
      <c r="A1255" s="174">
        <f t="shared" si="95"/>
        <v>1254</v>
      </c>
      <c r="B1255" s="174" t="str">
        <f ca="1">料單!$C$1</f>
        <v>2026101401</v>
      </c>
      <c r="C1255" s="174">
        <f>料單!$C$2</f>
        <v>0</v>
      </c>
      <c r="D1255" s="6">
        <f>板材才數分析.!B1255</f>
        <v>42</v>
      </c>
      <c r="E1255" s="6">
        <f>板材才數分析.!C1255</f>
        <v>0</v>
      </c>
      <c r="F1255" s="6">
        <f>板材才數分析.!D1255</f>
        <v>42024</v>
      </c>
      <c r="G1255" s="6">
        <f ca="1">板材才數分析.!E1255</f>
        <v>0</v>
      </c>
      <c r="H1255" s="6">
        <f ca="1">板材才數分析.!F1255</f>
        <v>0</v>
      </c>
      <c r="I1255" s="6" t="str">
        <f ca="1">板材才數分析.!G1255</f>
        <v/>
      </c>
      <c r="J1255" s="6">
        <f ca="1">板材才數分析.!H1255</f>
        <v>0</v>
      </c>
      <c r="K1255" s="6" t="str">
        <f ca="1">板材才數分析.!I1255</f>
        <v/>
      </c>
      <c r="L1255" s="6">
        <f ca="1">板材才數分析.!J1255</f>
        <v>0</v>
      </c>
      <c r="M1255" s="6">
        <f ca="1">板材才數分析.!K1255</f>
        <v>0</v>
      </c>
      <c r="N1255" s="6" t="str">
        <f ca="1">板材才數分析.!L1255</f>
        <v/>
      </c>
      <c r="O1255" s="6">
        <f ca="1">板材才數分析.!M1255</f>
        <v>0</v>
      </c>
      <c r="P1255" t="e">
        <f>表格15[[#This Row],[封邊色號]]</f>
        <v>#VALUE!</v>
      </c>
      <c r="Q1255" s="174" t="str">
        <f ca="1">IF(VLOOKUP(F1255,料單!$C:$P,14,FALSE)="","",VLOOKUP(F1255,料單!$C:$P,14,FALSE))</f>
        <v/>
      </c>
      <c r="R1255" s="174" t="str">
        <f ca="1">IF(VLOOKUP(F1255,料單!$C:$Q,15,FALSE)="","",VLOOKUP(F1255,料單!$C:$Q,15,FALSE))</f>
        <v/>
      </c>
      <c r="S1255" s="174" t="str">
        <f ca="1">IF(VLOOKUP(F1255,料單!$C:$R,16,FALSE)="","",VLOOKUP(F1255,料單!$C:$R,16,FALSE))</f>
        <v/>
      </c>
      <c r="T1255" s="174" t="str">
        <f ca="1">IF(VLOOKUP(F1255,料單!$C:$S,17,FALSE)="","",VLOOKUP(F1255,料單!$C:$S,17,FALSE))</f>
        <v/>
      </c>
      <c r="U1255" s="174" t="str">
        <f ca="1">_xlfn.IFNA(VLOOKUP(VLOOKUP(F1255,料單!C:T,18,FALSE),資料庫!AM:AN,2,FALSE),"A")</f>
        <v>A</v>
      </c>
      <c r="V1255" s="174" t="str">
        <f ca="1">IF(VLOOKUP(F1255,料單!C:U,19,FALSE)="","",VLOOKUP(F1255,料單!C:U,19,FALSE))</f>
        <v/>
      </c>
      <c r="W1255" s="361" t="str">
        <f t="shared" ca="1" si="96"/>
        <v/>
      </c>
      <c r="X1255" s="361" t="str">
        <f t="shared" ca="1" si="97"/>
        <v/>
      </c>
      <c r="Y1255" s="361" t="str">
        <f t="shared" ca="1" si="98"/>
        <v/>
      </c>
      <c r="Z1255" s="361" t="str">
        <f t="shared" ca="1" si="99"/>
        <v/>
      </c>
      <c r="AA1255" s="483">
        <f>料單!$K$3</f>
        <v>0</v>
      </c>
      <c r="AB1255" s="483" t="str">
        <f>料單!$L$3</f>
        <v>拉、KD</v>
      </c>
    </row>
    <row r="1256" spans="1:28" x14ac:dyDescent="0.25">
      <c r="A1256" s="174">
        <f t="shared" si="95"/>
        <v>1255</v>
      </c>
      <c r="B1256" s="174" t="str">
        <f ca="1">料單!$C$1</f>
        <v>2026101401</v>
      </c>
      <c r="C1256" s="174">
        <f>料單!$C$2</f>
        <v>0</v>
      </c>
      <c r="D1256" s="6">
        <f>板材才數分析.!B1256</f>
        <v>42</v>
      </c>
      <c r="E1256" s="6">
        <f>板材才數分析.!C1256</f>
        <v>0</v>
      </c>
      <c r="F1256" s="6">
        <f>板材才數分析.!D1256</f>
        <v>42025</v>
      </c>
      <c r="G1256" s="6">
        <f ca="1">板材才數分析.!E1256</f>
        <v>0</v>
      </c>
      <c r="H1256" s="6">
        <f ca="1">板材才數分析.!F1256</f>
        <v>0</v>
      </c>
      <c r="I1256" s="6" t="str">
        <f ca="1">板材才數分析.!G1256</f>
        <v/>
      </c>
      <c r="J1256" s="6">
        <f ca="1">板材才數分析.!H1256</f>
        <v>0</v>
      </c>
      <c r="K1256" s="6" t="str">
        <f ca="1">板材才數分析.!I1256</f>
        <v/>
      </c>
      <c r="L1256" s="6">
        <f ca="1">板材才數分析.!J1256</f>
        <v>0</v>
      </c>
      <c r="M1256" s="6">
        <f ca="1">板材才數分析.!K1256</f>
        <v>0</v>
      </c>
      <c r="N1256" s="6" t="str">
        <f ca="1">板材才數分析.!L1256</f>
        <v/>
      </c>
      <c r="O1256" s="6">
        <f ca="1">板材才數分析.!M1256</f>
        <v>0</v>
      </c>
      <c r="P1256" t="e">
        <f>表格15[[#This Row],[封邊色號]]</f>
        <v>#VALUE!</v>
      </c>
      <c r="Q1256" s="174" t="str">
        <f ca="1">IF(VLOOKUP(F1256,料單!$C:$P,14,FALSE)="","",VLOOKUP(F1256,料單!$C:$P,14,FALSE))</f>
        <v/>
      </c>
      <c r="R1256" s="174" t="str">
        <f ca="1">IF(VLOOKUP(F1256,料單!$C:$Q,15,FALSE)="","",VLOOKUP(F1256,料單!$C:$Q,15,FALSE))</f>
        <v/>
      </c>
      <c r="S1256" s="174" t="str">
        <f ca="1">IF(VLOOKUP(F1256,料單!$C:$R,16,FALSE)="","",VLOOKUP(F1256,料單!$C:$R,16,FALSE))</f>
        <v/>
      </c>
      <c r="T1256" s="174" t="str">
        <f ca="1">IF(VLOOKUP(F1256,料單!$C:$S,17,FALSE)="","",VLOOKUP(F1256,料單!$C:$S,17,FALSE))</f>
        <v/>
      </c>
      <c r="U1256" s="174" t="str">
        <f ca="1">_xlfn.IFNA(VLOOKUP(VLOOKUP(F1256,料單!C:T,18,FALSE),資料庫!AM:AN,2,FALSE),"A")</f>
        <v>A</v>
      </c>
      <c r="V1256" s="174" t="str">
        <f ca="1">IF(VLOOKUP(F1256,料單!C:U,19,FALSE)="","",VLOOKUP(F1256,料單!C:U,19,FALSE))</f>
        <v/>
      </c>
      <c r="W1256" s="361" t="str">
        <f t="shared" ca="1" si="96"/>
        <v/>
      </c>
      <c r="X1256" s="361" t="str">
        <f t="shared" ca="1" si="97"/>
        <v/>
      </c>
      <c r="Y1256" s="361" t="str">
        <f t="shared" ca="1" si="98"/>
        <v/>
      </c>
      <c r="Z1256" s="361" t="str">
        <f t="shared" ca="1" si="99"/>
        <v/>
      </c>
      <c r="AA1256" s="483">
        <f>料單!$K$3</f>
        <v>0</v>
      </c>
      <c r="AB1256" s="483" t="str">
        <f>料單!$L$3</f>
        <v>拉、KD</v>
      </c>
    </row>
    <row r="1257" spans="1:28" x14ac:dyDescent="0.25">
      <c r="A1257" s="174">
        <f t="shared" si="95"/>
        <v>1256</v>
      </c>
      <c r="B1257" s="174" t="str">
        <f ca="1">料單!$C$1</f>
        <v>2026101401</v>
      </c>
      <c r="C1257" s="174">
        <f>料單!$C$2</f>
        <v>0</v>
      </c>
      <c r="D1257" s="6">
        <f>板材才數分析.!B1257</f>
        <v>42</v>
      </c>
      <c r="E1257" s="6">
        <f>板材才數分析.!C1257</f>
        <v>0</v>
      </c>
      <c r="F1257" s="6">
        <f>板材才數分析.!D1257</f>
        <v>42026</v>
      </c>
      <c r="G1257" s="6">
        <f ca="1">板材才數分析.!E1257</f>
        <v>0</v>
      </c>
      <c r="H1257" s="6">
        <f ca="1">板材才數分析.!F1257</f>
        <v>0</v>
      </c>
      <c r="I1257" s="6" t="str">
        <f ca="1">板材才數分析.!G1257</f>
        <v/>
      </c>
      <c r="J1257" s="6">
        <f ca="1">板材才數分析.!H1257</f>
        <v>0</v>
      </c>
      <c r="K1257" s="6" t="str">
        <f ca="1">板材才數分析.!I1257</f>
        <v/>
      </c>
      <c r="L1257" s="6">
        <f ca="1">板材才數分析.!J1257</f>
        <v>0</v>
      </c>
      <c r="M1257" s="6">
        <f ca="1">板材才數分析.!K1257</f>
        <v>0</v>
      </c>
      <c r="N1257" s="6" t="str">
        <f ca="1">板材才數分析.!L1257</f>
        <v/>
      </c>
      <c r="O1257" s="6">
        <f ca="1">板材才數分析.!M1257</f>
        <v>0</v>
      </c>
      <c r="P1257" t="e">
        <f>表格15[[#This Row],[封邊色號]]</f>
        <v>#VALUE!</v>
      </c>
      <c r="Q1257" s="174" t="str">
        <f ca="1">IF(VLOOKUP(F1257,料單!$C:$P,14,FALSE)="","",VLOOKUP(F1257,料單!$C:$P,14,FALSE))</f>
        <v/>
      </c>
      <c r="R1257" s="174" t="str">
        <f ca="1">IF(VLOOKUP(F1257,料單!$C:$Q,15,FALSE)="","",VLOOKUP(F1257,料單!$C:$Q,15,FALSE))</f>
        <v/>
      </c>
      <c r="S1257" s="174" t="str">
        <f ca="1">IF(VLOOKUP(F1257,料單!$C:$R,16,FALSE)="","",VLOOKUP(F1257,料單!$C:$R,16,FALSE))</f>
        <v/>
      </c>
      <c r="T1257" s="174" t="str">
        <f ca="1">IF(VLOOKUP(F1257,料單!$C:$S,17,FALSE)="","",VLOOKUP(F1257,料單!$C:$S,17,FALSE))</f>
        <v/>
      </c>
      <c r="U1257" s="174" t="str">
        <f ca="1">_xlfn.IFNA(VLOOKUP(VLOOKUP(F1257,料單!C:T,18,FALSE),資料庫!AM:AN,2,FALSE),"A")</f>
        <v>A</v>
      </c>
      <c r="V1257" s="174" t="str">
        <f ca="1">IF(VLOOKUP(F1257,料單!C:U,19,FALSE)="","",VLOOKUP(F1257,料單!C:U,19,FALSE))</f>
        <v/>
      </c>
      <c r="W1257" s="361" t="str">
        <f t="shared" ca="1" si="96"/>
        <v/>
      </c>
      <c r="X1257" s="361" t="str">
        <f t="shared" ca="1" si="97"/>
        <v/>
      </c>
      <c r="Y1257" s="361" t="str">
        <f t="shared" ca="1" si="98"/>
        <v/>
      </c>
      <c r="Z1257" s="361" t="str">
        <f t="shared" ca="1" si="99"/>
        <v/>
      </c>
      <c r="AA1257" s="483">
        <f>料單!$K$3</f>
        <v>0</v>
      </c>
      <c r="AB1257" s="483" t="str">
        <f>料單!$L$3</f>
        <v>拉、KD</v>
      </c>
    </row>
    <row r="1258" spans="1:28" x14ac:dyDescent="0.25">
      <c r="A1258" s="174">
        <f t="shared" si="95"/>
        <v>1257</v>
      </c>
      <c r="B1258" s="174" t="str">
        <f ca="1">料單!$C$1</f>
        <v>2026101401</v>
      </c>
      <c r="C1258" s="174">
        <f>料單!$C$2</f>
        <v>0</v>
      </c>
      <c r="D1258" s="6">
        <f>板材才數分析.!B1258</f>
        <v>42</v>
      </c>
      <c r="E1258" s="6">
        <f>板材才數分析.!C1258</f>
        <v>0</v>
      </c>
      <c r="F1258" s="6">
        <f>板材才數分析.!D1258</f>
        <v>42027</v>
      </c>
      <c r="G1258" s="6">
        <f ca="1">板材才數分析.!E1258</f>
        <v>0</v>
      </c>
      <c r="H1258" s="6">
        <f ca="1">板材才數分析.!F1258</f>
        <v>0</v>
      </c>
      <c r="I1258" s="6" t="str">
        <f ca="1">板材才數分析.!G1258</f>
        <v/>
      </c>
      <c r="J1258" s="6">
        <f ca="1">板材才數分析.!H1258</f>
        <v>0</v>
      </c>
      <c r="K1258" s="6" t="str">
        <f ca="1">板材才數分析.!I1258</f>
        <v/>
      </c>
      <c r="L1258" s="6">
        <f ca="1">板材才數分析.!J1258</f>
        <v>0</v>
      </c>
      <c r="M1258" s="6">
        <f ca="1">板材才數分析.!K1258</f>
        <v>0</v>
      </c>
      <c r="N1258" s="6" t="str">
        <f ca="1">板材才數分析.!L1258</f>
        <v/>
      </c>
      <c r="O1258" s="6">
        <f ca="1">板材才數分析.!M1258</f>
        <v>0</v>
      </c>
      <c r="P1258" t="e">
        <f>表格15[[#This Row],[封邊色號]]</f>
        <v>#VALUE!</v>
      </c>
      <c r="Q1258" s="174" t="str">
        <f ca="1">IF(VLOOKUP(F1258,料單!$C:$P,14,FALSE)="","",VLOOKUP(F1258,料單!$C:$P,14,FALSE))</f>
        <v/>
      </c>
      <c r="R1258" s="174" t="str">
        <f ca="1">IF(VLOOKUP(F1258,料單!$C:$Q,15,FALSE)="","",VLOOKUP(F1258,料單!$C:$Q,15,FALSE))</f>
        <v/>
      </c>
      <c r="S1258" s="174" t="str">
        <f ca="1">IF(VLOOKUP(F1258,料單!$C:$R,16,FALSE)="","",VLOOKUP(F1258,料單!$C:$R,16,FALSE))</f>
        <v/>
      </c>
      <c r="T1258" s="174" t="str">
        <f ca="1">IF(VLOOKUP(F1258,料單!$C:$S,17,FALSE)="","",VLOOKUP(F1258,料單!$C:$S,17,FALSE))</f>
        <v/>
      </c>
      <c r="U1258" s="174" t="str">
        <f ca="1">_xlfn.IFNA(VLOOKUP(VLOOKUP(F1258,料單!C:T,18,FALSE),資料庫!AM:AN,2,FALSE),"A")</f>
        <v>A</v>
      </c>
      <c r="V1258" s="174" t="str">
        <f ca="1">IF(VLOOKUP(F1258,料單!C:U,19,FALSE)="","",VLOOKUP(F1258,料單!C:U,19,FALSE))</f>
        <v/>
      </c>
      <c r="W1258" s="361" t="str">
        <f t="shared" ca="1" si="96"/>
        <v/>
      </c>
      <c r="X1258" s="361" t="str">
        <f t="shared" ca="1" si="97"/>
        <v/>
      </c>
      <c r="Y1258" s="361" t="str">
        <f t="shared" ca="1" si="98"/>
        <v/>
      </c>
      <c r="Z1258" s="361" t="str">
        <f t="shared" ca="1" si="99"/>
        <v/>
      </c>
      <c r="AA1258" s="483">
        <f>料單!$K$3</f>
        <v>0</v>
      </c>
      <c r="AB1258" s="483" t="str">
        <f>料單!$L$3</f>
        <v>拉、KD</v>
      </c>
    </row>
    <row r="1259" spans="1:28" x14ac:dyDescent="0.25">
      <c r="A1259" s="174">
        <f t="shared" si="95"/>
        <v>1258</v>
      </c>
      <c r="B1259" s="174" t="str">
        <f ca="1">料單!$C$1</f>
        <v>2026101401</v>
      </c>
      <c r="C1259" s="174">
        <f>料單!$C$2</f>
        <v>0</v>
      </c>
      <c r="D1259" s="6">
        <f>板材才數分析.!B1259</f>
        <v>42</v>
      </c>
      <c r="E1259" s="6">
        <f>板材才數分析.!C1259</f>
        <v>0</v>
      </c>
      <c r="F1259" s="6">
        <f>板材才數分析.!D1259</f>
        <v>42028</v>
      </c>
      <c r="G1259" s="6">
        <f ca="1">板材才數分析.!E1259</f>
        <v>0</v>
      </c>
      <c r="H1259" s="6">
        <f ca="1">板材才數分析.!F1259</f>
        <v>0</v>
      </c>
      <c r="I1259" s="6" t="str">
        <f ca="1">板材才數分析.!G1259</f>
        <v/>
      </c>
      <c r="J1259" s="6">
        <f ca="1">板材才數分析.!H1259</f>
        <v>0</v>
      </c>
      <c r="K1259" s="6" t="str">
        <f ca="1">板材才數分析.!I1259</f>
        <v/>
      </c>
      <c r="L1259" s="6">
        <f ca="1">板材才數分析.!J1259</f>
        <v>0</v>
      </c>
      <c r="M1259" s="6">
        <f ca="1">板材才數分析.!K1259</f>
        <v>0</v>
      </c>
      <c r="N1259" s="6" t="str">
        <f ca="1">板材才數分析.!L1259</f>
        <v/>
      </c>
      <c r="O1259" s="6">
        <f ca="1">板材才數分析.!M1259</f>
        <v>0</v>
      </c>
      <c r="P1259" t="e">
        <f>表格15[[#This Row],[封邊色號]]</f>
        <v>#VALUE!</v>
      </c>
      <c r="Q1259" s="174" t="str">
        <f ca="1">IF(VLOOKUP(F1259,料單!$C:$P,14,FALSE)="","",VLOOKUP(F1259,料單!$C:$P,14,FALSE))</f>
        <v/>
      </c>
      <c r="R1259" s="174" t="str">
        <f ca="1">IF(VLOOKUP(F1259,料單!$C:$Q,15,FALSE)="","",VLOOKUP(F1259,料單!$C:$Q,15,FALSE))</f>
        <v/>
      </c>
      <c r="S1259" s="174" t="str">
        <f ca="1">IF(VLOOKUP(F1259,料單!$C:$R,16,FALSE)="","",VLOOKUP(F1259,料單!$C:$R,16,FALSE))</f>
        <v/>
      </c>
      <c r="T1259" s="174" t="str">
        <f ca="1">IF(VLOOKUP(F1259,料單!$C:$S,17,FALSE)="","",VLOOKUP(F1259,料單!$C:$S,17,FALSE))</f>
        <v/>
      </c>
      <c r="U1259" s="174" t="str">
        <f ca="1">_xlfn.IFNA(VLOOKUP(VLOOKUP(F1259,料單!C:T,18,FALSE),資料庫!AM:AN,2,FALSE),"A")</f>
        <v>A</v>
      </c>
      <c r="V1259" s="174" t="str">
        <f ca="1">IF(VLOOKUP(F1259,料單!C:U,19,FALSE)="","",VLOOKUP(F1259,料單!C:U,19,FALSE))</f>
        <v/>
      </c>
      <c r="W1259" s="361" t="str">
        <f t="shared" ca="1" si="96"/>
        <v/>
      </c>
      <c r="X1259" s="361" t="str">
        <f t="shared" ca="1" si="97"/>
        <v/>
      </c>
      <c r="Y1259" s="361" t="str">
        <f t="shared" ca="1" si="98"/>
        <v/>
      </c>
      <c r="Z1259" s="361" t="str">
        <f t="shared" ca="1" si="99"/>
        <v/>
      </c>
      <c r="AA1259" s="483">
        <f>料單!$K$3</f>
        <v>0</v>
      </c>
      <c r="AB1259" s="483" t="str">
        <f>料單!$L$3</f>
        <v>拉、KD</v>
      </c>
    </row>
    <row r="1260" spans="1:28" x14ac:dyDescent="0.25">
      <c r="A1260" s="174">
        <f t="shared" si="95"/>
        <v>1259</v>
      </c>
      <c r="B1260" s="174" t="str">
        <f ca="1">料單!$C$1</f>
        <v>2026101401</v>
      </c>
      <c r="C1260" s="174">
        <f>料單!$C$2</f>
        <v>0</v>
      </c>
      <c r="D1260" s="6">
        <f>板材才數分析.!B1260</f>
        <v>42</v>
      </c>
      <c r="E1260" s="6">
        <f>板材才數分析.!C1260</f>
        <v>0</v>
      </c>
      <c r="F1260" s="6">
        <f>板材才數分析.!D1260</f>
        <v>42029</v>
      </c>
      <c r="G1260" s="6">
        <f ca="1">板材才數分析.!E1260</f>
        <v>0</v>
      </c>
      <c r="H1260" s="6">
        <f ca="1">板材才數分析.!F1260</f>
        <v>0</v>
      </c>
      <c r="I1260" s="6" t="str">
        <f ca="1">板材才數分析.!G1260</f>
        <v/>
      </c>
      <c r="J1260" s="6">
        <f ca="1">板材才數分析.!H1260</f>
        <v>0</v>
      </c>
      <c r="K1260" s="6" t="str">
        <f ca="1">板材才數分析.!I1260</f>
        <v/>
      </c>
      <c r="L1260" s="6">
        <f ca="1">板材才數分析.!J1260</f>
        <v>0</v>
      </c>
      <c r="M1260" s="6">
        <f ca="1">板材才數分析.!K1260</f>
        <v>0</v>
      </c>
      <c r="N1260" s="6" t="str">
        <f ca="1">板材才數分析.!L1260</f>
        <v/>
      </c>
      <c r="O1260" s="6">
        <f ca="1">板材才數分析.!M1260</f>
        <v>0</v>
      </c>
      <c r="P1260" t="e">
        <f>表格15[[#This Row],[封邊色號]]</f>
        <v>#VALUE!</v>
      </c>
      <c r="Q1260" s="174" t="str">
        <f ca="1">IF(VLOOKUP(F1260,料單!$C:$P,14,FALSE)="","",VLOOKUP(F1260,料單!$C:$P,14,FALSE))</f>
        <v/>
      </c>
      <c r="R1260" s="174" t="str">
        <f ca="1">IF(VLOOKUP(F1260,料單!$C:$Q,15,FALSE)="","",VLOOKUP(F1260,料單!$C:$Q,15,FALSE))</f>
        <v/>
      </c>
      <c r="S1260" s="174" t="str">
        <f ca="1">IF(VLOOKUP(F1260,料單!$C:$R,16,FALSE)="","",VLOOKUP(F1260,料單!$C:$R,16,FALSE))</f>
        <v/>
      </c>
      <c r="T1260" s="174" t="str">
        <f ca="1">IF(VLOOKUP(F1260,料單!$C:$S,17,FALSE)="","",VLOOKUP(F1260,料單!$C:$S,17,FALSE))</f>
        <v/>
      </c>
      <c r="U1260" s="174" t="str">
        <f ca="1">_xlfn.IFNA(VLOOKUP(VLOOKUP(F1260,料單!C:T,18,FALSE),資料庫!AM:AN,2,FALSE),"A")</f>
        <v>A</v>
      </c>
      <c r="V1260" s="174" t="str">
        <f ca="1">IF(VLOOKUP(F1260,料單!C:U,19,FALSE)="","",VLOOKUP(F1260,料單!C:U,19,FALSE))</f>
        <v/>
      </c>
      <c r="W1260" s="361" t="str">
        <f t="shared" ca="1" si="96"/>
        <v/>
      </c>
      <c r="X1260" s="361" t="str">
        <f t="shared" ca="1" si="97"/>
        <v/>
      </c>
      <c r="Y1260" s="361" t="str">
        <f t="shared" ca="1" si="98"/>
        <v/>
      </c>
      <c r="Z1260" s="361" t="str">
        <f t="shared" ca="1" si="99"/>
        <v/>
      </c>
      <c r="AA1260" s="483">
        <f>料單!$K$3</f>
        <v>0</v>
      </c>
      <c r="AB1260" s="483" t="str">
        <f>料單!$L$3</f>
        <v>拉、KD</v>
      </c>
    </row>
    <row r="1261" spans="1:28" s="242" customFormat="1" x14ac:dyDescent="0.25">
      <c r="A1261" s="241">
        <f t="shared" si="95"/>
        <v>1260</v>
      </c>
      <c r="B1261" s="241" t="str">
        <f ca="1">料單!$C$1</f>
        <v>2026101401</v>
      </c>
      <c r="C1261" s="241">
        <f>料單!$C$2</f>
        <v>0</v>
      </c>
      <c r="D1261" s="245">
        <f>板材才數分析.!B1261</f>
        <v>42</v>
      </c>
      <c r="E1261" s="245">
        <f>板材才數分析.!C1261</f>
        <v>0</v>
      </c>
      <c r="F1261" s="245">
        <f>板材才數分析.!D1261</f>
        <v>42030</v>
      </c>
      <c r="G1261" s="245">
        <f ca="1">板材才數分析.!E1261</f>
        <v>0</v>
      </c>
      <c r="H1261" s="245">
        <f ca="1">板材才數分析.!F1261</f>
        <v>0</v>
      </c>
      <c r="I1261" s="245" t="str">
        <f ca="1">板材才數分析.!G1261</f>
        <v/>
      </c>
      <c r="J1261" s="245">
        <f ca="1">板材才數分析.!H1261</f>
        <v>0</v>
      </c>
      <c r="K1261" s="245" t="str">
        <f ca="1">板材才數分析.!I1261</f>
        <v/>
      </c>
      <c r="L1261" s="245">
        <f ca="1">板材才數分析.!J1261</f>
        <v>0</v>
      </c>
      <c r="M1261" s="245">
        <f ca="1">板材才數分析.!K1261</f>
        <v>0</v>
      </c>
      <c r="N1261" s="245" t="str">
        <f ca="1">板材才數分析.!L1261</f>
        <v/>
      </c>
      <c r="O1261" s="245">
        <f ca="1">板材才數分析.!M1261</f>
        <v>0</v>
      </c>
      <c r="P1261" t="e">
        <f>表格15[[#This Row],[封邊色號]]</f>
        <v>#VALUE!</v>
      </c>
      <c r="Q1261" s="174" t="str">
        <f ca="1">IF(VLOOKUP(F1261,料單!$C:$P,14,FALSE)="","",VLOOKUP(F1261,料單!$C:$P,14,FALSE))</f>
        <v/>
      </c>
      <c r="R1261" s="174" t="str">
        <f ca="1">IF(VLOOKUP(F1261,料單!$C:$Q,15,FALSE)="","",VLOOKUP(F1261,料單!$C:$Q,15,FALSE))</f>
        <v/>
      </c>
      <c r="S1261" s="174" t="str">
        <f ca="1">IF(VLOOKUP(F1261,料單!$C:$R,16,FALSE)="","",VLOOKUP(F1261,料單!$C:$R,16,FALSE))</f>
        <v/>
      </c>
      <c r="T1261" s="174" t="str">
        <f ca="1">IF(VLOOKUP(F1261,料單!$C:$S,17,FALSE)="","",VLOOKUP(F1261,料單!$C:$S,17,FALSE))</f>
        <v/>
      </c>
      <c r="U1261" s="174" t="str">
        <f ca="1">_xlfn.IFNA(VLOOKUP(VLOOKUP(F1261,料單!C:T,18,FALSE),資料庫!AM:AN,2,FALSE),"A")</f>
        <v>A</v>
      </c>
      <c r="V1261" s="174" t="str">
        <f ca="1">IF(VLOOKUP(F1261,料單!C:U,19,FALSE)="","",VLOOKUP(F1261,料單!C:U,19,FALSE))</f>
        <v/>
      </c>
      <c r="W1261" s="375" t="str">
        <f t="shared" ca="1" si="96"/>
        <v/>
      </c>
      <c r="X1261" s="361" t="str">
        <f t="shared" ca="1" si="97"/>
        <v/>
      </c>
      <c r="Y1261" s="375" t="str">
        <f t="shared" ca="1" si="98"/>
        <v/>
      </c>
      <c r="Z1261" s="375" t="str">
        <f t="shared" ca="1" si="99"/>
        <v/>
      </c>
      <c r="AA1261" s="483">
        <f>料單!$K$3</f>
        <v>0</v>
      </c>
      <c r="AB1261" s="483" t="str">
        <f>料單!$L$3</f>
        <v>拉、KD</v>
      </c>
    </row>
    <row r="1262" spans="1:28" x14ac:dyDescent="0.25">
      <c r="A1262" s="174">
        <f t="shared" si="95"/>
        <v>1261</v>
      </c>
      <c r="B1262" s="174" t="str">
        <f ca="1">料單!$C$1</f>
        <v>2026101401</v>
      </c>
      <c r="C1262" s="174">
        <f>料單!$C$2</f>
        <v>0</v>
      </c>
      <c r="D1262" s="6">
        <f>板材才數分析.!B1262</f>
        <v>43</v>
      </c>
      <c r="E1262" s="6">
        <f>板材才數分析.!C1262</f>
        <v>0</v>
      </c>
      <c r="F1262" s="6">
        <f>板材才數分析.!D1262</f>
        <v>43001</v>
      </c>
      <c r="G1262" s="6">
        <f ca="1">板材才數分析.!E1262</f>
        <v>0</v>
      </c>
      <c r="H1262" s="6">
        <f ca="1">板材才數分析.!F1262</f>
        <v>0</v>
      </c>
      <c r="I1262" s="6" t="str">
        <f ca="1">板材才數分析.!G1262</f>
        <v/>
      </c>
      <c r="J1262" s="6">
        <f ca="1">板材才數分析.!H1262</f>
        <v>0</v>
      </c>
      <c r="K1262" s="6" t="str">
        <f ca="1">板材才數分析.!I1262</f>
        <v/>
      </c>
      <c r="L1262" s="6">
        <f ca="1">板材才數分析.!J1262</f>
        <v>0</v>
      </c>
      <c r="M1262" s="6">
        <f ca="1">板材才數分析.!K1262</f>
        <v>0</v>
      </c>
      <c r="N1262" s="6" t="str">
        <f ca="1">板材才數分析.!L1262</f>
        <v/>
      </c>
      <c r="O1262" s="6">
        <f ca="1">板材才數分析.!M1262</f>
        <v>0</v>
      </c>
      <c r="P1262" t="e">
        <f>表格15[[#This Row],[封邊色號]]</f>
        <v>#VALUE!</v>
      </c>
      <c r="Q1262" s="174" t="str">
        <f ca="1">IF(VLOOKUP(F1262,料單!$C:$P,14,FALSE)="","",VLOOKUP(F1262,料單!$C:$P,14,FALSE))</f>
        <v/>
      </c>
      <c r="R1262" s="174" t="str">
        <f ca="1">IF(VLOOKUP(F1262,料單!$C:$Q,15,FALSE)="","",VLOOKUP(F1262,料單!$C:$Q,15,FALSE))</f>
        <v/>
      </c>
      <c r="S1262" s="174" t="str">
        <f ca="1">IF(VLOOKUP(F1262,料單!$C:$R,16,FALSE)="","",VLOOKUP(F1262,料單!$C:$R,16,FALSE))</f>
        <v/>
      </c>
      <c r="T1262" s="174" t="str">
        <f ca="1">IF(VLOOKUP(F1262,料單!$C:$S,17,FALSE)="","",VLOOKUP(F1262,料單!$C:$S,17,FALSE))</f>
        <v/>
      </c>
      <c r="U1262" s="174" t="str">
        <f ca="1">_xlfn.IFNA(VLOOKUP(VLOOKUP(F1262,料單!C:T,18,FALSE),資料庫!AM:AN,2,FALSE),"A")</f>
        <v>A</v>
      </c>
      <c r="V1262" s="174" t="str">
        <f ca="1">IF(VLOOKUP(F1262,料單!C:U,19,FALSE)="","",VLOOKUP(F1262,料單!C:U,19,FALSE))</f>
        <v/>
      </c>
      <c r="W1262" s="361" t="str">
        <f t="shared" ca="1" si="96"/>
        <v/>
      </c>
      <c r="X1262" s="361" t="str">
        <f t="shared" ca="1" si="97"/>
        <v/>
      </c>
      <c r="Y1262" s="361" t="str">
        <f t="shared" ca="1" si="98"/>
        <v/>
      </c>
      <c r="Z1262" s="361" t="str">
        <f t="shared" ca="1" si="99"/>
        <v/>
      </c>
      <c r="AA1262" s="483">
        <f>料單!$K$3</f>
        <v>0</v>
      </c>
      <c r="AB1262" s="483" t="str">
        <f>料單!$L$3</f>
        <v>拉、KD</v>
      </c>
    </row>
    <row r="1263" spans="1:28" x14ac:dyDescent="0.25">
      <c r="A1263" s="174">
        <f t="shared" si="95"/>
        <v>1262</v>
      </c>
      <c r="B1263" s="174" t="str">
        <f ca="1">料單!$C$1</f>
        <v>2026101401</v>
      </c>
      <c r="C1263" s="174">
        <f>料單!$C$2</f>
        <v>0</v>
      </c>
      <c r="D1263" s="6">
        <f>板材才數分析.!B1263</f>
        <v>43</v>
      </c>
      <c r="E1263" s="6">
        <f>板材才數分析.!C1263</f>
        <v>0</v>
      </c>
      <c r="F1263" s="6">
        <f>板材才數分析.!D1263</f>
        <v>43002</v>
      </c>
      <c r="G1263" s="6">
        <f ca="1">板材才數分析.!E1263</f>
        <v>0</v>
      </c>
      <c r="H1263" s="6">
        <f ca="1">板材才數分析.!F1263</f>
        <v>0</v>
      </c>
      <c r="I1263" s="6" t="str">
        <f ca="1">板材才數分析.!G1263</f>
        <v/>
      </c>
      <c r="J1263" s="6">
        <f ca="1">板材才數分析.!H1263</f>
        <v>0</v>
      </c>
      <c r="K1263" s="6" t="str">
        <f ca="1">板材才數分析.!I1263</f>
        <v/>
      </c>
      <c r="L1263" s="6">
        <f ca="1">板材才數分析.!J1263</f>
        <v>0</v>
      </c>
      <c r="M1263" s="6">
        <f ca="1">板材才數分析.!K1263</f>
        <v>0</v>
      </c>
      <c r="N1263" s="6" t="str">
        <f ca="1">板材才數分析.!L1263</f>
        <v/>
      </c>
      <c r="O1263" s="6">
        <f ca="1">板材才數分析.!M1263</f>
        <v>0</v>
      </c>
      <c r="P1263" t="e">
        <f>表格15[[#This Row],[封邊色號]]</f>
        <v>#VALUE!</v>
      </c>
      <c r="Q1263" s="174" t="str">
        <f ca="1">IF(VLOOKUP(F1263,料單!$C:$P,14,FALSE)="","",VLOOKUP(F1263,料單!$C:$P,14,FALSE))</f>
        <v/>
      </c>
      <c r="R1263" s="174" t="str">
        <f ca="1">IF(VLOOKUP(F1263,料單!$C:$Q,15,FALSE)="","",VLOOKUP(F1263,料單!$C:$Q,15,FALSE))</f>
        <v/>
      </c>
      <c r="S1263" s="174" t="str">
        <f ca="1">IF(VLOOKUP(F1263,料單!$C:$R,16,FALSE)="","",VLOOKUP(F1263,料單!$C:$R,16,FALSE))</f>
        <v/>
      </c>
      <c r="T1263" s="174" t="str">
        <f ca="1">IF(VLOOKUP(F1263,料單!$C:$S,17,FALSE)="","",VLOOKUP(F1263,料單!$C:$S,17,FALSE))</f>
        <v/>
      </c>
      <c r="U1263" s="174" t="str">
        <f ca="1">_xlfn.IFNA(VLOOKUP(VLOOKUP(F1263,料單!C:T,18,FALSE),資料庫!AM:AN,2,FALSE),"A")</f>
        <v>A</v>
      </c>
      <c r="V1263" s="174" t="str">
        <f ca="1">IF(VLOOKUP(F1263,料單!C:U,19,FALSE)="","",VLOOKUP(F1263,料單!C:U,19,FALSE))</f>
        <v/>
      </c>
      <c r="W1263" s="361" t="str">
        <f t="shared" ca="1" si="96"/>
        <v/>
      </c>
      <c r="X1263" s="361" t="str">
        <f t="shared" ca="1" si="97"/>
        <v/>
      </c>
      <c r="Y1263" s="361" t="str">
        <f t="shared" ca="1" si="98"/>
        <v/>
      </c>
      <c r="Z1263" s="361" t="str">
        <f t="shared" ca="1" si="99"/>
        <v/>
      </c>
      <c r="AA1263" s="483">
        <f>料單!$K$3</f>
        <v>0</v>
      </c>
      <c r="AB1263" s="483" t="str">
        <f>料單!$L$3</f>
        <v>拉、KD</v>
      </c>
    </row>
    <row r="1264" spans="1:28" x14ac:dyDescent="0.25">
      <c r="A1264" s="174">
        <f t="shared" si="95"/>
        <v>1263</v>
      </c>
      <c r="B1264" s="174" t="str">
        <f ca="1">料單!$C$1</f>
        <v>2026101401</v>
      </c>
      <c r="C1264" s="174">
        <f>料單!$C$2</f>
        <v>0</v>
      </c>
      <c r="D1264" s="6">
        <f>板材才數分析.!B1264</f>
        <v>43</v>
      </c>
      <c r="E1264" s="6">
        <f>板材才數分析.!C1264</f>
        <v>0</v>
      </c>
      <c r="F1264" s="6">
        <f>板材才數分析.!D1264</f>
        <v>43003</v>
      </c>
      <c r="G1264" s="6">
        <f ca="1">板材才數分析.!E1264</f>
        <v>0</v>
      </c>
      <c r="H1264" s="6">
        <f ca="1">板材才數分析.!F1264</f>
        <v>0</v>
      </c>
      <c r="I1264" s="6" t="str">
        <f ca="1">板材才數分析.!G1264</f>
        <v/>
      </c>
      <c r="J1264" s="6">
        <f ca="1">板材才數分析.!H1264</f>
        <v>0</v>
      </c>
      <c r="K1264" s="6" t="str">
        <f ca="1">板材才數分析.!I1264</f>
        <v/>
      </c>
      <c r="L1264" s="6">
        <f ca="1">板材才數分析.!J1264</f>
        <v>0</v>
      </c>
      <c r="M1264" s="6">
        <f ca="1">板材才數分析.!K1264</f>
        <v>0</v>
      </c>
      <c r="N1264" s="6" t="str">
        <f ca="1">板材才數分析.!L1264</f>
        <v/>
      </c>
      <c r="O1264" s="6">
        <f ca="1">板材才數分析.!M1264</f>
        <v>0</v>
      </c>
      <c r="P1264" t="e">
        <f>表格15[[#This Row],[封邊色號]]</f>
        <v>#VALUE!</v>
      </c>
      <c r="Q1264" s="174" t="str">
        <f ca="1">IF(VLOOKUP(F1264,料單!$C:$P,14,FALSE)="","",VLOOKUP(F1264,料單!$C:$P,14,FALSE))</f>
        <v/>
      </c>
      <c r="R1264" s="174" t="str">
        <f ca="1">IF(VLOOKUP(F1264,料單!$C:$Q,15,FALSE)="","",VLOOKUP(F1264,料單!$C:$Q,15,FALSE))</f>
        <v/>
      </c>
      <c r="S1264" s="174" t="str">
        <f ca="1">IF(VLOOKUP(F1264,料單!$C:$R,16,FALSE)="","",VLOOKUP(F1264,料單!$C:$R,16,FALSE))</f>
        <v/>
      </c>
      <c r="T1264" s="174" t="str">
        <f ca="1">IF(VLOOKUP(F1264,料單!$C:$S,17,FALSE)="","",VLOOKUP(F1264,料單!$C:$S,17,FALSE))</f>
        <v/>
      </c>
      <c r="U1264" s="174" t="str">
        <f ca="1">_xlfn.IFNA(VLOOKUP(VLOOKUP(F1264,料單!C:T,18,FALSE),資料庫!AM:AN,2,FALSE),"A")</f>
        <v>A</v>
      </c>
      <c r="V1264" s="174" t="str">
        <f ca="1">IF(VLOOKUP(F1264,料單!C:U,19,FALSE)="","",VLOOKUP(F1264,料單!C:U,19,FALSE))</f>
        <v/>
      </c>
      <c r="W1264" s="361" t="str">
        <f t="shared" ca="1" si="96"/>
        <v/>
      </c>
      <c r="X1264" s="361" t="str">
        <f t="shared" ca="1" si="97"/>
        <v/>
      </c>
      <c r="Y1264" s="361" t="str">
        <f t="shared" ca="1" si="98"/>
        <v/>
      </c>
      <c r="Z1264" s="361" t="str">
        <f t="shared" ca="1" si="99"/>
        <v/>
      </c>
      <c r="AA1264" s="483">
        <f>料單!$K$3</f>
        <v>0</v>
      </c>
      <c r="AB1264" s="483" t="str">
        <f>料單!$L$3</f>
        <v>拉、KD</v>
      </c>
    </row>
    <row r="1265" spans="1:28" x14ac:dyDescent="0.25">
      <c r="A1265" s="174">
        <f t="shared" si="95"/>
        <v>1264</v>
      </c>
      <c r="B1265" s="174" t="str">
        <f ca="1">料單!$C$1</f>
        <v>2026101401</v>
      </c>
      <c r="C1265" s="174">
        <f>料單!$C$2</f>
        <v>0</v>
      </c>
      <c r="D1265" s="6">
        <f>板材才數分析.!B1265</f>
        <v>43</v>
      </c>
      <c r="E1265" s="6">
        <f>板材才數分析.!C1265</f>
        <v>0</v>
      </c>
      <c r="F1265" s="6">
        <f>板材才數分析.!D1265</f>
        <v>43004</v>
      </c>
      <c r="G1265" s="6">
        <f ca="1">板材才數分析.!E1265</f>
        <v>0</v>
      </c>
      <c r="H1265" s="6">
        <f ca="1">板材才數分析.!F1265</f>
        <v>0</v>
      </c>
      <c r="I1265" s="6" t="str">
        <f ca="1">板材才數分析.!G1265</f>
        <v/>
      </c>
      <c r="J1265" s="6">
        <f ca="1">板材才數分析.!H1265</f>
        <v>0</v>
      </c>
      <c r="K1265" s="6" t="str">
        <f ca="1">板材才數分析.!I1265</f>
        <v/>
      </c>
      <c r="L1265" s="6">
        <f ca="1">板材才數分析.!J1265</f>
        <v>0</v>
      </c>
      <c r="M1265" s="6">
        <f ca="1">板材才數分析.!K1265</f>
        <v>0</v>
      </c>
      <c r="N1265" s="6" t="str">
        <f ca="1">板材才數分析.!L1265</f>
        <v/>
      </c>
      <c r="O1265" s="6">
        <f ca="1">板材才數分析.!M1265</f>
        <v>0</v>
      </c>
      <c r="P1265" t="e">
        <f>表格15[[#This Row],[封邊色號]]</f>
        <v>#VALUE!</v>
      </c>
      <c r="Q1265" s="174" t="str">
        <f ca="1">IF(VLOOKUP(F1265,料單!$C:$P,14,FALSE)="","",VLOOKUP(F1265,料單!$C:$P,14,FALSE))</f>
        <v/>
      </c>
      <c r="R1265" s="174" t="str">
        <f ca="1">IF(VLOOKUP(F1265,料單!$C:$Q,15,FALSE)="","",VLOOKUP(F1265,料單!$C:$Q,15,FALSE))</f>
        <v/>
      </c>
      <c r="S1265" s="174" t="str">
        <f ca="1">IF(VLOOKUP(F1265,料單!$C:$R,16,FALSE)="","",VLOOKUP(F1265,料單!$C:$R,16,FALSE))</f>
        <v/>
      </c>
      <c r="T1265" s="174" t="str">
        <f ca="1">IF(VLOOKUP(F1265,料單!$C:$S,17,FALSE)="","",VLOOKUP(F1265,料單!$C:$S,17,FALSE))</f>
        <v/>
      </c>
      <c r="U1265" s="174" t="str">
        <f ca="1">_xlfn.IFNA(VLOOKUP(VLOOKUP(F1265,料單!C:T,18,FALSE),資料庫!AM:AN,2,FALSE),"A")</f>
        <v>A</v>
      </c>
      <c r="V1265" s="174" t="str">
        <f ca="1">IF(VLOOKUP(F1265,料單!C:U,19,FALSE)="","",VLOOKUP(F1265,料單!C:U,19,FALSE))</f>
        <v/>
      </c>
      <c r="W1265" s="361" t="str">
        <f t="shared" ca="1" si="96"/>
        <v/>
      </c>
      <c r="X1265" s="361" t="str">
        <f t="shared" ca="1" si="97"/>
        <v/>
      </c>
      <c r="Y1265" s="361" t="str">
        <f t="shared" ca="1" si="98"/>
        <v/>
      </c>
      <c r="Z1265" s="361" t="str">
        <f t="shared" ca="1" si="99"/>
        <v/>
      </c>
      <c r="AA1265" s="483">
        <f>料單!$K$3</f>
        <v>0</v>
      </c>
      <c r="AB1265" s="483" t="str">
        <f>料單!$L$3</f>
        <v>拉、KD</v>
      </c>
    </row>
    <row r="1266" spans="1:28" x14ac:dyDescent="0.25">
      <c r="A1266" s="174">
        <f t="shared" si="95"/>
        <v>1265</v>
      </c>
      <c r="B1266" s="174" t="str">
        <f ca="1">料單!$C$1</f>
        <v>2026101401</v>
      </c>
      <c r="C1266" s="174">
        <f>料單!$C$2</f>
        <v>0</v>
      </c>
      <c r="D1266" s="6">
        <f>板材才數分析.!B1266</f>
        <v>43</v>
      </c>
      <c r="E1266" s="6">
        <f>板材才數分析.!C1266</f>
        <v>0</v>
      </c>
      <c r="F1266" s="6">
        <f>板材才數分析.!D1266</f>
        <v>43005</v>
      </c>
      <c r="G1266" s="6">
        <f ca="1">板材才數分析.!E1266</f>
        <v>0</v>
      </c>
      <c r="H1266" s="6">
        <f ca="1">板材才數分析.!F1266</f>
        <v>0</v>
      </c>
      <c r="I1266" s="6" t="str">
        <f ca="1">板材才數分析.!G1266</f>
        <v/>
      </c>
      <c r="J1266" s="6">
        <f ca="1">板材才數分析.!H1266</f>
        <v>0</v>
      </c>
      <c r="K1266" s="6" t="str">
        <f ca="1">板材才數分析.!I1266</f>
        <v/>
      </c>
      <c r="L1266" s="6">
        <f ca="1">板材才數分析.!J1266</f>
        <v>0</v>
      </c>
      <c r="M1266" s="6">
        <f ca="1">板材才數分析.!K1266</f>
        <v>0</v>
      </c>
      <c r="N1266" s="6" t="str">
        <f ca="1">板材才數分析.!L1266</f>
        <v/>
      </c>
      <c r="O1266" s="6">
        <f ca="1">板材才數分析.!M1266</f>
        <v>0</v>
      </c>
      <c r="P1266" t="e">
        <f>表格15[[#This Row],[封邊色號]]</f>
        <v>#VALUE!</v>
      </c>
      <c r="Q1266" s="174" t="str">
        <f ca="1">IF(VLOOKUP(F1266,料單!$C:$P,14,FALSE)="","",VLOOKUP(F1266,料單!$C:$P,14,FALSE))</f>
        <v/>
      </c>
      <c r="R1266" s="174" t="str">
        <f ca="1">IF(VLOOKUP(F1266,料單!$C:$Q,15,FALSE)="","",VLOOKUP(F1266,料單!$C:$Q,15,FALSE))</f>
        <v/>
      </c>
      <c r="S1266" s="174" t="str">
        <f ca="1">IF(VLOOKUP(F1266,料單!$C:$R,16,FALSE)="","",VLOOKUP(F1266,料單!$C:$R,16,FALSE))</f>
        <v/>
      </c>
      <c r="T1266" s="174" t="str">
        <f ca="1">IF(VLOOKUP(F1266,料單!$C:$S,17,FALSE)="","",VLOOKUP(F1266,料單!$C:$S,17,FALSE))</f>
        <v/>
      </c>
      <c r="U1266" s="174" t="str">
        <f ca="1">_xlfn.IFNA(VLOOKUP(VLOOKUP(F1266,料單!C:T,18,FALSE),資料庫!AM:AN,2,FALSE),"A")</f>
        <v>A</v>
      </c>
      <c r="V1266" s="174" t="str">
        <f ca="1">IF(VLOOKUP(F1266,料單!C:U,19,FALSE)="","",VLOOKUP(F1266,料單!C:U,19,FALSE))</f>
        <v/>
      </c>
      <c r="W1266" s="361" t="str">
        <f t="shared" ca="1" si="96"/>
        <v/>
      </c>
      <c r="X1266" s="361" t="str">
        <f t="shared" ca="1" si="97"/>
        <v/>
      </c>
      <c r="Y1266" s="361" t="str">
        <f t="shared" ca="1" si="98"/>
        <v/>
      </c>
      <c r="Z1266" s="361" t="str">
        <f t="shared" ca="1" si="99"/>
        <v/>
      </c>
      <c r="AA1266" s="483">
        <f>料單!$K$3</f>
        <v>0</v>
      </c>
      <c r="AB1266" s="483" t="str">
        <f>料單!$L$3</f>
        <v>拉、KD</v>
      </c>
    </row>
    <row r="1267" spans="1:28" x14ac:dyDescent="0.25">
      <c r="A1267" s="174">
        <f t="shared" si="95"/>
        <v>1266</v>
      </c>
      <c r="B1267" s="174" t="str">
        <f ca="1">料單!$C$1</f>
        <v>2026101401</v>
      </c>
      <c r="C1267" s="174">
        <f>料單!$C$2</f>
        <v>0</v>
      </c>
      <c r="D1267" s="6">
        <f>板材才數分析.!B1267</f>
        <v>43</v>
      </c>
      <c r="E1267" s="6">
        <f>板材才數分析.!C1267</f>
        <v>0</v>
      </c>
      <c r="F1267" s="6">
        <f>板材才數分析.!D1267</f>
        <v>43006</v>
      </c>
      <c r="G1267" s="6">
        <f ca="1">板材才數分析.!E1267</f>
        <v>0</v>
      </c>
      <c r="H1267" s="6">
        <f ca="1">板材才數分析.!F1267</f>
        <v>0</v>
      </c>
      <c r="I1267" s="6" t="str">
        <f ca="1">板材才數分析.!G1267</f>
        <v/>
      </c>
      <c r="J1267" s="6">
        <f ca="1">板材才數分析.!H1267</f>
        <v>0</v>
      </c>
      <c r="K1267" s="6" t="str">
        <f ca="1">板材才數分析.!I1267</f>
        <v/>
      </c>
      <c r="L1267" s="6">
        <f ca="1">板材才數分析.!J1267</f>
        <v>0</v>
      </c>
      <c r="M1267" s="6">
        <f ca="1">板材才數分析.!K1267</f>
        <v>0</v>
      </c>
      <c r="N1267" s="6" t="str">
        <f ca="1">板材才數分析.!L1267</f>
        <v/>
      </c>
      <c r="O1267" s="6">
        <f ca="1">板材才數分析.!M1267</f>
        <v>0</v>
      </c>
      <c r="P1267" t="e">
        <f>表格15[[#This Row],[封邊色號]]</f>
        <v>#VALUE!</v>
      </c>
      <c r="Q1267" s="174" t="str">
        <f ca="1">IF(VLOOKUP(F1267,料單!$C:$P,14,FALSE)="","",VLOOKUP(F1267,料單!$C:$P,14,FALSE))</f>
        <v/>
      </c>
      <c r="R1267" s="174" t="str">
        <f ca="1">IF(VLOOKUP(F1267,料單!$C:$Q,15,FALSE)="","",VLOOKUP(F1267,料單!$C:$Q,15,FALSE))</f>
        <v/>
      </c>
      <c r="S1267" s="174" t="str">
        <f ca="1">IF(VLOOKUP(F1267,料單!$C:$R,16,FALSE)="","",VLOOKUP(F1267,料單!$C:$R,16,FALSE))</f>
        <v/>
      </c>
      <c r="T1267" s="174" t="str">
        <f ca="1">IF(VLOOKUP(F1267,料單!$C:$S,17,FALSE)="","",VLOOKUP(F1267,料單!$C:$S,17,FALSE))</f>
        <v/>
      </c>
      <c r="U1267" s="174" t="str">
        <f ca="1">_xlfn.IFNA(VLOOKUP(VLOOKUP(F1267,料單!C:T,18,FALSE),資料庫!AM:AN,2,FALSE),"A")</f>
        <v>A</v>
      </c>
      <c r="V1267" s="174" t="str">
        <f ca="1">IF(VLOOKUP(F1267,料單!C:U,19,FALSE)="","",VLOOKUP(F1267,料單!C:U,19,FALSE))</f>
        <v/>
      </c>
      <c r="W1267" s="361" t="str">
        <f t="shared" ca="1" si="96"/>
        <v/>
      </c>
      <c r="X1267" s="361" t="str">
        <f t="shared" ca="1" si="97"/>
        <v/>
      </c>
      <c r="Y1267" s="361" t="str">
        <f t="shared" ca="1" si="98"/>
        <v/>
      </c>
      <c r="Z1267" s="361" t="str">
        <f t="shared" ca="1" si="99"/>
        <v/>
      </c>
      <c r="AA1267" s="483">
        <f>料單!$K$3</f>
        <v>0</v>
      </c>
      <c r="AB1267" s="483" t="str">
        <f>料單!$L$3</f>
        <v>拉、KD</v>
      </c>
    </row>
    <row r="1268" spans="1:28" x14ac:dyDescent="0.25">
      <c r="A1268" s="174">
        <f t="shared" si="95"/>
        <v>1267</v>
      </c>
      <c r="B1268" s="174" t="str">
        <f ca="1">料單!$C$1</f>
        <v>2026101401</v>
      </c>
      <c r="C1268" s="174">
        <f>料單!$C$2</f>
        <v>0</v>
      </c>
      <c r="D1268" s="6">
        <f>板材才數分析.!B1268</f>
        <v>43</v>
      </c>
      <c r="E1268" s="6">
        <f>板材才數分析.!C1268</f>
        <v>0</v>
      </c>
      <c r="F1268" s="6">
        <f>板材才數分析.!D1268</f>
        <v>43007</v>
      </c>
      <c r="G1268" s="6">
        <f ca="1">板材才數分析.!E1268</f>
        <v>0</v>
      </c>
      <c r="H1268" s="6">
        <f ca="1">板材才數分析.!F1268</f>
        <v>0</v>
      </c>
      <c r="I1268" s="6" t="str">
        <f ca="1">板材才數分析.!G1268</f>
        <v/>
      </c>
      <c r="J1268" s="6">
        <f ca="1">板材才數分析.!H1268</f>
        <v>0</v>
      </c>
      <c r="K1268" s="6" t="str">
        <f ca="1">板材才數分析.!I1268</f>
        <v/>
      </c>
      <c r="L1268" s="6">
        <f ca="1">板材才數分析.!J1268</f>
        <v>0</v>
      </c>
      <c r="M1268" s="6">
        <f ca="1">板材才數分析.!K1268</f>
        <v>0</v>
      </c>
      <c r="N1268" s="6" t="str">
        <f ca="1">板材才數分析.!L1268</f>
        <v/>
      </c>
      <c r="O1268" s="6">
        <f ca="1">板材才數分析.!M1268</f>
        <v>0</v>
      </c>
      <c r="P1268" t="e">
        <f>表格15[[#This Row],[封邊色號]]</f>
        <v>#VALUE!</v>
      </c>
      <c r="Q1268" s="174" t="str">
        <f ca="1">IF(VLOOKUP(F1268,料單!$C:$P,14,FALSE)="","",VLOOKUP(F1268,料單!$C:$P,14,FALSE))</f>
        <v/>
      </c>
      <c r="R1268" s="174" t="str">
        <f ca="1">IF(VLOOKUP(F1268,料單!$C:$Q,15,FALSE)="","",VLOOKUP(F1268,料單!$C:$Q,15,FALSE))</f>
        <v/>
      </c>
      <c r="S1268" s="174" t="str">
        <f ca="1">IF(VLOOKUP(F1268,料單!$C:$R,16,FALSE)="","",VLOOKUP(F1268,料單!$C:$R,16,FALSE))</f>
        <v/>
      </c>
      <c r="T1268" s="174" t="str">
        <f ca="1">IF(VLOOKUP(F1268,料單!$C:$S,17,FALSE)="","",VLOOKUP(F1268,料單!$C:$S,17,FALSE))</f>
        <v/>
      </c>
      <c r="U1268" s="174" t="str">
        <f ca="1">_xlfn.IFNA(VLOOKUP(VLOOKUP(F1268,料單!C:T,18,FALSE),資料庫!AM:AN,2,FALSE),"A")</f>
        <v>A</v>
      </c>
      <c r="V1268" s="174" t="str">
        <f ca="1">IF(VLOOKUP(F1268,料單!C:U,19,FALSE)="","",VLOOKUP(F1268,料單!C:U,19,FALSE))</f>
        <v/>
      </c>
      <c r="W1268" s="361" t="str">
        <f t="shared" ca="1" si="96"/>
        <v/>
      </c>
      <c r="X1268" s="361" t="str">
        <f t="shared" ca="1" si="97"/>
        <v/>
      </c>
      <c r="Y1268" s="361" t="str">
        <f t="shared" ca="1" si="98"/>
        <v/>
      </c>
      <c r="Z1268" s="361" t="str">
        <f t="shared" ca="1" si="99"/>
        <v/>
      </c>
      <c r="AA1268" s="483">
        <f>料單!$K$3</f>
        <v>0</v>
      </c>
      <c r="AB1268" s="483" t="str">
        <f>料單!$L$3</f>
        <v>拉、KD</v>
      </c>
    </row>
    <row r="1269" spans="1:28" x14ac:dyDescent="0.25">
      <c r="A1269" s="174">
        <f t="shared" si="95"/>
        <v>1268</v>
      </c>
      <c r="B1269" s="174" t="str">
        <f ca="1">料單!$C$1</f>
        <v>2026101401</v>
      </c>
      <c r="C1269" s="174">
        <f>料單!$C$2</f>
        <v>0</v>
      </c>
      <c r="D1269" s="6">
        <f>板材才數分析.!B1269</f>
        <v>43</v>
      </c>
      <c r="E1269" s="6">
        <f>板材才數分析.!C1269</f>
        <v>0</v>
      </c>
      <c r="F1269" s="6">
        <f>板材才數分析.!D1269</f>
        <v>43008</v>
      </c>
      <c r="G1269" s="6">
        <f ca="1">板材才數分析.!E1269</f>
        <v>0</v>
      </c>
      <c r="H1269" s="6">
        <f ca="1">板材才數分析.!F1269</f>
        <v>0</v>
      </c>
      <c r="I1269" s="6" t="str">
        <f ca="1">板材才數分析.!G1269</f>
        <v/>
      </c>
      <c r="J1269" s="6">
        <f ca="1">板材才數分析.!H1269</f>
        <v>0</v>
      </c>
      <c r="K1269" s="6" t="str">
        <f ca="1">板材才數分析.!I1269</f>
        <v/>
      </c>
      <c r="L1269" s="6">
        <f ca="1">板材才數分析.!J1269</f>
        <v>0</v>
      </c>
      <c r="M1269" s="6">
        <f ca="1">板材才數分析.!K1269</f>
        <v>0</v>
      </c>
      <c r="N1269" s="6" t="str">
        <f ca="1">板材才數分析.!L1269</f>
        <v/>
      </c>
      <c r="O1269" s="6">
        <f ca="1">板材才數分析.!M1269</f>
        <v>0</v>
      </c>
      <c r="P1269" t="e">
        <f>表格15[[#This Row],[封邊色號]]</f>
        <v>#VALUE!</v>
      </c>
      <c r="Q1269" s="174" t="str">
        <f ca="1">IF(VLOOKUP(F1269,料單!$C:$P,14,FALSE)="","",VLOOKUP(F1269,料單!$C:$P,14,FALSE))</f>
        <v/>
      </c>
      <c r="R1269" s="174" t="str">
        <f ca="1">IF(VLOOKUP(F1269,料單!$C:$Q,15,FALSE)="","",VLOOKUP(F1269,料單!$C:$Q,15,FALSE))</f>
        <v/>
      </c>
      <c r="S1269" s="174" t="str">
        <f ca="1">IF(VLOOKUP(F1269,料單!$C:$R,16,FALSE)="","",VLOOKUP(F1269,料單!$C:$R,16,FALSE))</f>
        <v/>
      </c>
      <c r="T1269" s="174" t="str">
        <f ca="1">IF(VLOOKUP(F1269,料單!$C:$S,17,FALSE)="","",VLOOKUP(F1269,料單!$C:$S,17,FALSE))</f>
        <v/>
      </c>
      <c r="U1269" s="174" t="str">
        <f ca="1">_xlfn.IFNA(VLOOKUP(VLOOKUP(F1269,料單!C:T,18,FALSE),資料庫!AM:AN,2,FALSE),"A")</f>
        <v>A</v>
      </c>
      <c r="V1269" s="174" t="str">
        <f ca="1">IF(VLOOKUP(F1269,料單!C:U,19,FALSE)="","",VLOOKUP(F1269,料單!C:U,19,FALSE))</f>
        <v/>
      </c>
      <c r="W1269" s="361" t="str">
        <f t="shared" ca="1" si="96"/>
        <v/>
      </c>
      <c r="X1269" s="361" t="str">
        <f t="shared" ca="1" si="97"/>
        <v/>
      </c>
      <c r="Y1269" s="361" t="str">
        <f t="shared" ca="1" si="98"/>
        <v/>
      </c>
      <c r="Z1269" s="361" t="str">
        <f t="shared" ca="1" si="99"/>
        <v/>
      </c>
      <c r="AA1269" s="483">
        <f>料單!$K$3</f>
        <v>0</v>
      </c>
      <c r="AB1269" s="483" t="str">
        <f>料單!$L$3</f>
        <v>拉、KD</v>
      </c>
    </row>
    <row r="1270" spans="1:28" x14ac:dyDescent="0.25">
      <c r="A1270" s="174">
        <f t="shared" si="95"/>
        <v>1269</v>
      </c>
      <c r="B1270" s="174" t="str">
        <f ca="1">料單!$C$1</f>
        <v>2026101401</v>
      </c>
      <c r="C1270" s="174">
        <f>料單!$C$2</f>
        <v>0</v>
      </c>
      <c r="D1270" s="6">
        <f>板材才數分析.!B1270</f>
        <v>43</v>
      </c>
      <c r="E1270" s="6">
        <f>板材才數分析.!C1270</f>
        <v>0</v>
      </c>
      <c r="F1270" s="6">
        <f>板材才數分析.!D1270</f>
        <v>43009</v>
      </c>
      <c r="G1270" s="6">
        <f ca="1">板材才數分析.!E1270</f>
        <v>0</v>
      </c>
      <c r="H1270" s="6">
        <f ca="1">板材才數分析.!F1270</f>
        <v>0</v>
      </c>
      <c r="I1270" s="6" t="str">
        <f ca="1">板材才數分析.!G1270</f>
        <v/>
      </c>
      <c r="J1270" s="6">
        <f ca="1">板材才數分析.!H1270</f>
        <v>0</v>
      </c>
      <c r="K1270" s="6" t="str">
        <f ca="1">板材才數分析.!I1270</f>
        <v/>
      </c>
      <c r="L1270" s="6">
        <f ca="1">板材才數分析.!J1270</f>
        <v>0</v>
      </c>
      <c r="M1270" s="6">
        <f ca="1">板材才數分析.!K1270</f>
        <v>0</v>
      </c>
      <c r="N1270" s="6" t="str">
        <f ca="1">板材才數分析.!L1270</f>
        <v/>
      </c>
      <c r="O1270" s="6">
        <f ca="1">板材才數分析.!M1270</f>
        <v>0</v>
      </c>
      <c r="P1270" t="e">
        <f>表格15[[#This Row],[封邊色號]]</f>
        <v>#VALUE!</v>
      </c>
      <c r="Q1270" s="174" t="str">
        <f ca="1">IF(VLOOKUP(F1270,料單!$C:$P,14,FALSE)="","",VLOOKUP(F1270,料單!$C:$P,14,FALSE))</f>
        <v/>
      </c>
      <c r="R1270" s="174" t="str">
        <f ca="1">IF(VLOOKUP(F1270,料單!$C:$Q,15,FALSE)="","",VLOOKUP(F1270,料單!$C:$Q,15,FALSE))</f>
        <v/>
      </c>
      <c r="S1270" s="174" t="str">
        <f ca="1">IF(VLOOKUP(F1270,料單!$C:$R,16,FALSE)="","",VLOOKUP(F1270,料單!$C:$R,16,FALSE))</f>
        <v/>
      </c>
      <c r="T1270" s="174" t="str">
        <f ca="1">IF(VLOOKUP(F1270,料單!$C:$S,17,FALSE)="","",VLOOKUP(F1270,料單!$C:$S,17,FALSE))</f>
        <v/>
      </c>
      <c r="U1270" s="174" t="str">
        <f ca="1">_xlfn.IFNA(VLOOKUP(VLOOKUP(F1270,料單!C:T,18,FALSE),資料庫!AM:AN,2,FALSE),"A")</f>
        <v>A</v>
      </c>
      <c r="V1270" s="174" t="str">
        <f ca="1">IF(VLOOKUP(F1270,料單!C:U,19,FALSE)="","",VLOOKUP(F1270,料單!C:U,19,FALSE))</f>
        <v/>
      </c>
      <c r="W1270" s="361" t="str">
        <f t="shared" ca="1" si="96"/>
        <v/>
      </c>
      <c r="X1270" s="361" t="str">
        <f t="shared" ca="1" si="97"/>
        <v/>
      </c>
      <c r="Y1270" s="361" t="str">
        <f t="shared" ca="1" si="98"/>
        <v/>
      </c>
      <c r="Z1270" s="361" t="str">
        <f t="shared" ca="1" si="99"/>
        <v/>
      </c>
      <c r="AA1270" s="483">
        <f>料單!$K$3</f>
        <v>0</v>
      </c>
      <c r="AB1270" s="483" t="str">
        <f>料單!$L$3</f>
        <v>拉、KD</v>
      </c>
    </row>
    <row r="1271" spans="1:28" x14ac:dyDescent="0.25">
      <c r="A1271" s="174">
        <f t="shared" si="95"/>
        <v>1270</v>
      </c>
      <c r="B1271" s="174" t="str">
        <f ca="1">料單!$C$1</f>
        <v>2026101401</v>
      </c>
      <c r="C1271" s="174">
        <f>料單!$C$2</f>
        <v>0</v>
      </c>
      <c r="D1271" s="6">
        <f>板材才數分析.!B1271</f>
        <v>43</v>
      </c>
      <c r="E1271" s="6">
        <f>板材才數分析.!C1271</f>
        <v>0</v>
      </c>
      <c r="F1271" s="6">
        <f>板材才數分析.!D1271</f>
        <v>43010</v>
      </c>
      <c r="G1271" s="6">
        <f ca="1">板材才數分析.!E1271</f>
        <v>0</v>
      </c>
      <c r="H1271" s="6">
        <f ca="1">板材才數分析.!F1271</f>
        <v>0</v>
      </c>
      <c r="I1271" s="6" t="str">
        <f ca="1">板材才數分析.!G1271</f>
        <v/>
      </c>
      <c r="J1271" s="6">
        <f ca="1">板材才數分析.!H1271</f>
        <v>0</v>
      </c>
      <c r="K1271" s="6" t="str">
        <f ca="1">板材才數分析.!I1271</f>
        <v/>
      </c>
      <c r="L1271" s="6">
        <f ca="1">板材才數分析.!J1271</f>
        <v>0</v>
      </c>
      <c r="M1271" s="6">
        <f ca="1">板材才數分析.!K1271</f>
        <v>0</v>
      </c>
      <c r="N1271" s="6" t="str">
        <f ca="1">板材才數分析.!L1271</f>
        <v/>
      </c>
      <c r="O1271" s="6">
        <f ca="1">板材才數分析.!M1271</f>
        <v>0</v>
      </c>
      <c r="P1271" t="e">
        <f>表格15[[#This Row],[封邊色號]]</f>
        <v>#VALUE!</v>
      </c>
      <c r="Q1271" s="174" t="str">
        <f ca="1">IF(VLOOKUP(F1271,料單!$C:$P,14,FALSE)="","",VLOOKUP(F1271,料單!$C:$P,14,FALSE))</f>
        <v/>
      </c>
      <c r="R1271" s="174" t="str">
        <f ca="1">IF(VLOOKUP(F1271,料單!$C:$Q,15,FALSE)="","",VLOOKUP(F1271,料單!$C:$Q,15,FALSE))</f>
        <v/>
      </c>
      <c r="S1271" s="174" t="str">
        <f ca="1">IF(VLOOKUP(F1271,料單!$C:$R,16,FALSE)="","",VLOOKUP(F1271,料單!$C:$R,16,FALSE))</f>
        <v/>
      </c>
      <c r="T1271" s="174" t="str">
        <f ca="1">IF(VLOOKUP(F1271,料單!$C:$S,17,FALSE)="","",VLOOKUP(F1271,料單!$C:$S,17,FALSE))</f>
        <v/>
      </c>
      <c r="U1271" s="174" t="str">
        <f ca="1">_xlfn.IFNA(VLOOKUP(VLOOKUP(F1271,料單!C:T,18,FALSE),資料庫!AM:AN,2,FALSE),"A")</f>
        <v>A</v>
      </c>
      <c r="V1271" s="174" t="str">
        <f ca="1">IF(VLOOKUP(F1271,料單!C:U,19,FALSE)="","",VLOOKUP(F1271,料單!C:U,19,FALSE))</f>
        <v/>
      </c>
      <c r="W1271" s="361" t="str">
        <f t="shared" ca="1" si="96"/>
        <v/>
      </c>
      <c r="X1271" s="361" t="str">
        <f t="shared" ca="1" si="97"/>
        <v/>
      </c>
      <c r="Y1271" s="361" t="str">
        <f t="shared" ca="1" si="98"/>
        <v/>
      </c>
      <c r="Z1271" s="361" t="str">
        <f t="shared" ca="1" si="99"/>
        <v/>
      </c>
      <c r="AA1271" s="483">
        <f>料單!$K$3</f>
        <v>0</v>
      </c>
      <c r="AB1271" s="483" t="str">
        <f>料單!$L$3</f>
        <v>拉、KD</v>
      </c>
    </row>
    <row r="1272" spans="1:28" x14ac:dyDescent="0.25">
      <c r="A1272" s="174">
        <f t="shared" si="95"/>
        <v>1271</v>
      </c>
      <c r="B1272" s="174" t="str">
        <f ca="1">料單!$C$1</f>
        <v>2026101401</v>
      </c>
      <c r="C1272" s="174">
        <f>料單!$C$2</f>
        <v>0</v>
      </c>
      <c r="D1272" s="6">
        <f>板材才數分析.!B1272</f>
        <v>43</v>
      </c>
      <c r="E1272" s="6">
        <f>板材才數分析.!C1272</f>
        <v>0</v>
      </c>
      <c r="F1272" s="6">
        <f>板材才數分析.!D1272</f>
        <v>43011</v>
      </c>
      <c r="G1272" s="6">
        <f ca="1">板材才數分析.!E1272</f>
        <v>0</v>
      </c>
      <c r="H1272" s="6">
        <f ca="1">板材才數分析.!F1272</f>
        <v>0</v>
      </c>
      <c r="I1272" s="6" t="str">
        <f ca="1">板材才數分析.!G1272</f>
        <v/>
      </c>
      <c r="J1272" s="6">
        <f ca="1">板材才數分析.!H1272</f>
        <v>0</v>
      </c>
      <c r="K1272" s="6" t="str">
        <f ca="1">板材才數分析.!I1272</f>
        <v/>
      </c>
      <c r="L1272" s="6">
        <f ca="1">板材才數分析.!J1272</f>
        <v>0</v>
      </c>
      <c r="M1272" s="6">
        <f ca="1">板材才數分析.!K1272</f>
        <v>0</v>
      </c>
      <c r="N1272" s="6">
        <f ca="1">板材才數分析.!L1272</f>
        <v>0</v>
      </c>
      <c r="O1272" s="6">
        <f ca="1">板材才數分析.!M1272</f>
        <v>0</v>
      </c>
      <c r="P1272" t="e">
        <f>表格15[[#This Row],[封邊色號]]</f>
        <v>#VALUE!</v>
      </c>
      <c r="Q1272" s="174" t="str">
        <f ca="1">IF(VLOOKUP(F1272,料單!$C:$P,14,FALSE)="","",VLOOKUP(F1272,料單!$C:$P,14,FALSE))</f>
        <v/>
      </c>
      <c r="R1272" s="174" t="str">
        <f ca="1">IF(VLOOKUP(F1272,料單!$C:$Q,15,FALSE)="","",VLOOKUP(F1272,料單!$C:$Q,15,FALSE))</f>
        <v/>
      </c>
      <c r="S1272" s="174" t="str">
        <f ca="1">IF(VLOOKUP(F1272,料單!$C:$R,16,FALSE)="","",VLOOKUP(F1272,料單!$C:$R,16,FALSE))</f>
        <v/>
      </c>
      <c r="T1272" s="174" t="str">
        <f ca="1">IF(VLOOKUP(F1272,料單!$C:$S,17,FALSE)="","",VLOOKUP(F1272,料單!$C:$S,17,FALSE))</f>
        <v/>
      </c>
      <c r="U1272" s="174" t="str">
        <f ca="1">_xlfn.IFNA(VLOOKUP(VLOOKUP(F1272,料單!C:T,18,FALSE),資料庫!AM:AN,2,FALSE),"A")</f>
        <v>A</v>
      </c>
      <c r="V1272" s="174" t="str">
        <f ca="1">IF(VLOOKUP(F1272,料單!C:U,19,FALSE)="","",VLOOKUP(F1272,料單!C:U,19,FALSE))</f>
        <v/>
      </c>
      <c r="W1272" s="361" t="str">
        <f t="shared" ca="1" si="96"/>
        <v/>
      </c>
      <c r="X1272" s="361" t="str">
        <f t="shared" ca="1" si="97"/>
        <v/>
      </c>
      <c r="Y1272" s="361" t="str">
        <f t="shared" ca="1" si="98"/>
        <v/>
      </c>
      <c r="Z1272" s="361" t="str">
        <f t="shared" ca="1" si="99"/>
        <v/>
      </c>
      <c r="AA1272" s="483">
        <f>料單!$K$3</f>
        <v>0</v>
      </c>
      <c r="AB1272" s="483" t="str">
        <f>料單!$L$3</f>
        <v>拉、KD</v>
      </c>
    </row>
    <row r="1273" spans="1:28" x14ac:dyDescent="0.25">
      <c r="A1273" s="174">
        <f t="shared" si="95"/>
        <v>1272</v>
      </c>
      <c r="B1273" s="174" t="str">
        <f ca="1">料單!$C$1</f>
        <v>2026101401</v>
      </c>
      <c r="C1273" s="174">
        <f>料單!$C$2</f>
        <v>0</v>
      </c>
      <c r="D1273" s="6">
        <f>板材才數分析.!B1273</f>
        <v>43</v>
      </c>
      <c r="E1273" s="6">
        <f>板材才數分析.!C1273</f>
        <v>0</v>
      </c>
      <c r="F1273" s="6">
        <f>板材才數分析.!D1273</f>
        <v>43012</v>
      </c>
      <c r="G1273" s="6">
        <f ca="1">板材才數分析.!E1273</f>
        <v>0</v>
      </c>
      <c r="H1273" s="6">
        <f ca="1">板材才數分析.!F1273</f>
        <v>0</v>
      </c>
      <c r="I1273" s="6" t="str">
        <f ca="1">板材才數分析.!G1273</f>
        <v/>
      </c>
      <c r="J1273" s="6">
        <f ca="1">板材才數分析.!H1273</f>
        <v>0</v>
      </c>
      <c r="K1273" s="6" t="str">
        <f ca="1">板材才數分析.!I1273</f>
        <v/>
      </c>
      <c r="L1273" s="6">
        <f ca="1">板材才數分析.!J1273</f>
        <v>0</v>
      </c>
      <c r="M1273" s="6">
        <f ca="1">板材才數分析.!K1273</f>
        <v>0</v>
      </c>
      <c r="N1273" s="6">
        <f ca="1">板材才數分析.!L1273</f>
        <v>0</v>
      </c>
      <c r="O1273" s="6">
        <f ca="1">板材才數分析.!M1273</f>
        <v>0</v>
      </c>
      <c r="P1273" t="e">
        <f>表格15[[#This Row],[封邊色號]]</f>
        <v>#VALUE!</v>
      </c>
      <c r="Q1273" s="174" t="str">
        <f ca="1">IF(VLOOKUP(F1273,料單!$C:$P,14,FALSE)="","",VLOOKUP(F1273,料單!$C:$P,14,FALSE))</f>
        <v/>
      </c>
      <c r="R1273" s="174" t="str">
        <f ca="1">IF(VLOOKUP(F1273,料單!$C:$Q,15,FALSE)="","",VLOOKUP(F1273,料單!$C:$Q,15,FALSE))</f>
        <v/>
      </c>
      <c r="S1273" s="174" t="str">
        <f ca="1">IF(VLOOKUP(F1273,料單!$C:$R,16,FALSE)="","",VLOOKUP(F1273,料單!$C:$R,16,FALSE))</f>
        <v/>
      </c>
      <c r="T1273" s="174" t="str">
        <f ca="1">IF(VLOOKUP(F1273,料單!$C:$S,17,FALSE)="","",VLOOKUP(F1273,料單!$C:$S,17,FALSE))</f>
        <v/>
      </c>
      <c r="U1273" s="174" t="str">
        <f ca="1">_xlfn.IFNA(VLOOKUP(VLOOKUP(F1273,料單!C:T,18,FALSE),資料庫!AM:AN,2,FALSE),"A")</f>
        <v>A</v>
      </c>
      <c r="V1273" s="174" t="str">
        <f ca="1">IF(VLOOKUP(F1273,料單!C:U,19,FALSE)="","",VLOOKUP(F1273,料單!C:U,19,FALSE))</f>
        <v/>
      </c>
      <c r="W1273" s="361" t="str">
        <f t="shared" ca="1" si="96"/>
        <v/>
      </c>
      <c r="X1273" s="361" t="str">
        <f t="shared" ca="1" si="97"/>
        <v/>
      </c>
      <c r="Y1273" s="361" t="str">
        <f t="shared" ca="1" si="98"/>
        <v/>
      </c>
      <c r="Z1273" s="361" t="str">
        <f t="shared" ca="1" si="99"/>
        <v/>
      </c>
      <c r="AA1273" s="483">
        <f>料單!$K$3</f>
        <v>0</v>
      </c>
      <c r="AB1273" s="483" t="str">
        <f>料單!$L$3</f>
        <v>拉、KD</v>
      </c>
    </row>
    <row r="1274" spans="1:28" x14ac:dyDescent="0.25">
      <c r="A1274" s="174">
        <f t="shared" si="95"/>
        <v>1273</v>
      </c>
      <c r="B1274" s="174" t="str">
        <f ca="1">料單!$C$1</f>
        <v>2026101401</v>
      </c>
      <c r="C1274" s="174">
        <f>料單!$C$2</f>
        <v>0</v>
      </c>
      <c r="D1274" s="6">
        <f>板材才數分析.!B1274</f>
        <v>43</v>
      </c>
      <c r="E1274" s="6">
        <f>板材才數分析.!C1274</f>
        <v>0</v>
      </c>
      <c r="F1274" s="6">
        <f>板材才數分析.!D1274</f>
        <v>43013</v>
      </c>
      <c r="G1274" s="6">
        <f ca="1">板材才數分析.!E1274</f>
        <v>0</v>
      </c>
      <c r="H1274" s="6">
        <f ca="1">板材才數分析.!F1274</f>
        <v>0</v>
      </c>
      <c r="I1274" s="6" t="str">
        <f ca="1">板材才數分析.!G1274</f>
        <v/>
      </c>
      <c r="J1274" s="6">
        <f ca="1">板材才數分析.!H1274</f>
        <v>0</v>
      </c>
      <c r="K1274" s="6" t="str">
        <f ca="1">板材才數分析.!I1274</f>
        <v/>
      </c>
      <c r="L1274" s="6">
        <f ca="1">板材才數分析.!J1274</f>
        <v>0</v>
      </c>
      <c r="M1274" s="6">
        <f ca="1">板材才數分析.!K1274</f>
        <v>0</v>
      </c>
      <c r="N1274" s="6">
        <f ca="1">板材才數分析.!L1274</f>
        <v>0</v>
      </c>
      <c r="O1274" s="6">
        <f ca="1">板材才數分析.!M1274</f>
        <v>0</v>
      </c>
      <c r="P1274" t="e">
        <f>表格15[[#This Row],[封邊色號]]</f>
        <v>#VALUE!</v>
      </c>
      <c r="Q1274" s="174" t="str">
        <f ca="1">IF(VLOOKUP(F1274,料單!$C:$P,14,FALSE)="","",VLOOKUP(F1274,料單!$C:$P,14,FALSE))</f>
        <v/>
      </c>
      <c r="R1274" s="174" t="str">
        <f ca="1">IF(VLOOKUP(F1274,料單!$C:$Q,15,FALSE)="","",VLOOKUP(F1274,料單!$C:$Q,15,FALSE))</f>
        <v/>
      </c>
      <c r="S1274" s="174" t="str">
        <f ca="1">IF(VLOOKUP(F1274,料單!$C:$R,16,FALSE)="","",VLOOKUP(F1274,料單!$C:$R,16,FALSE))</f>
        <v/>
      </c>
      <c r="T1274" s="174" t="str">
        <f ca="1">IF(VLOOKUP(F1274,料單!$C:$S,17,FALSE)="","",VLOOKUP(F1274,料單!$C:$S,17,FALSE))</f>
        <v/>
      </c>
      <c r="U1274" s="174" t="str">
        <f ca="1">_xlfn.IFNA(VLOOKUP(VLOOKUP(F1274,料單!C:T,18,FALSE),資料庫!AM:AN,2,FALSE),"A")</f>
        <v>A</v>
      </c>
      <c r="V1274" s="174" t="str">
        <f ca="1">IF(VLOOKUP(F1274,料單!C:U,19,FALSE)="","",VLOOKUP(F1274,料單!C:U,19,FALSE))</f>
        <v/>
      </c>
      <c r="W1274" s="361" t="str">
        <f t="shared" ca="1" si="96"/>
        <v/>
      </c>
      <c r="X1274" s="361" t="str">
        <f t="shared" ca="1" si="97"/>
        <v/>
      </c>
      <c r="Y1274" s="361" t="str">
        <f t="shared" ca="1" si="98"/>
        <v/>
      </c>
      <c r="Z1274" s="361" t="str">
        <f t="shared" ca="1" si="99"/>
        <v/>
      </c>
      <c r="AA1274" s="483">
        <f>料單!$K$3</f>
        <v>0</v>
      </c>
      <c r="AB1274" s="483" t="str">
        <f>料單!$L$3</f>
        <v>拉、KD</v>
      </c>
    </row>
    <row r="1275" spans="1:28" x14ac:dyDescent="0.25">
      <c r="A1275" s="174">
        <f t="shared" si="95"/>
        <v>1274</v>
      </c>
      <c r="B1275" s="174" t="str">
        <f ca="1">料單!$C$1</f>
        <v>2026101401</v>
      </c>
      <c r="C1275" s="174">
        <f>料單!$C$2</f>
        <v>0</v>
      </c>
      <c r="D1275" s="6">
        <f>板材才數分析.!B1275</f>
        <v>43</v>
      </c>
      <c r="E1275" s="6">
        <f>板材才數分析.!C1275</f>
        <v>0</v>
      </c>
      <c r="F1275" s="6">
        <f>板材才數分析.!D1275</f>
        <v>43014</v>
      </c>
      <c r="G1275" s="6">
        <f ca="1">板材才數分析.!E1275</f>
        <v>0</v>
      </c>
      <c r="H1275" s="6">
        <f ca="1">板材才數分析.!F1275</f>
        <v>0</v>
      </c>
      <c r="I1275" s="6" t="str">
        <f ca="1">板材才數分析.!G1275</f>
        <v/>
      </c>
      <c r="J1275" s="6">
        <f ca="1">板材才數分析.!H1275</f>
        <v>0</v>
      </c>
      <c r="K1275" s="6" t="str">
        <f ca="1">板材才數分析.!I1275</f>
        <v/>
      </c>
      <c r="L1275" s="6">
        <f ca="1">板材才數分析.!J1275</f>
        <v>0</v>
      </c>
      <c r="M1275" s="6">
        <f ca="1">板材才數分析.!K1275</f>
        <v>0</v>
      </c>
      <c r="N1275" s="6">
        <f ca="1">板材才數分析.!L1275</f>
        <v>0</v>
      </c>
      <c r="O1275" s="6">
        <f ca="1">板材才數分析.!M1275</f>
        <v>0</v>
      </c>
      <c r="P1275" t="e">
        <f>表格15[[#This Row],[封邊色號]]</f>
        <v>#VALUE!</v>
      </c>
      <c r="Q1275" s="174" t="str">
        <f ca="1">IF(VLOOKUP(F1275,料單!$C:$P,14,FALSE)="","",VLOOKUP(F1275,料單!$C:$P,14,FALSE))</f>
        <v/>
      </c>
      <c r="R1275" s="174" t="str">
        <f ca="1">IF(VLOOKUP(F1275,料單!$C:$Q,15,FALSE)="","",VLOOKUP(F1275,料單!$C:$Q,15,FALSE))</f>
        <v/>
      </c>
      <c r="S1275" s="174" t="str">
        <f ca="1">IF(VLOOKUP(F1275,料單!$C:$R,16,FALSE)="","",VLOOKUP(F1275,料單!$C:$R,16,FALSE))</f>
        <v/>
      </c>
      <c r="T1275" s="174" t="str">
        <f ca="1">IF(VLOOKUP(F1275,料單!$C:$S,17,FALSE)="","",VLOOKUP(F1275,料單!$C:$S,17,FALSE))</f>
        <v/>
      </c>
      <c r="U1275" s="174" t="str">
        <f ca="1">_xlfn.IFNA(VLOOKUP(VLOOKUP(F1275,料單!C:T,18,FALSE),資料庫!AM:AN,2,FALSE),"A")</f>
        <v>A</v>
      </c>
      <c r="V1275" s="174" t="str">
        <f ca="1">IF(VLOOKUP(F1275,料單!C:U,19,FALSE)="","",VLOOKUP(F1275,料單!C:U,19,FALSE))</f>
        <v/>
      </c>
      <c r="W1275" s="361" t="str">
        <f t="shared" ca="1" si="96"/>
        <v/>
      </c>
      <c r="X1275" s="361" t="str">
        <f t="shared" ca="1" si="97"/>
        <v/>
      </c>
      <c r="Y1275" s="361" t="str">
        <f t="shared" ca="1" si="98"/>
        <v/>
      </c>
      <c r="Z1275" s="361" t="str">
        <f t="shared" ca="1" si="99"/>
        <v/>
      </c>
      <c r="AA1275" s="483">
        <f>料單!$K$3</f>
        <v>0</v>
      </c>
      <c r="AB1275" s="483" t="str">
        <f>料單!$L$3</f>
        <v>拉、KD</v>
      </c>
    </row>
    <row r="1276" spans="1:28" x14ac:dyDescent="0.25">
      <c r="A1276" s="174">
        <f t="shared" si="95"/>
        <v>1275</v>
      </c>
      <c r="B1276" s="174" t="str">
        <f ca="1">料單!$C$1</f>
        <v>2026101401</v>
      </c>
      <c r="C1276" s="174">
        <f>料單!$C$2</f>
        <v>0</v>
      </c>
      <c r="D1276" s="6">
        <f>板材才數分析.!B1276</f>
        <v>43</v>
      </c>
      <c r="E1276" s="6">
        <f>板材才數分析.!C1276</f>
        <v>0</v>
      </c>
      <c r="F1276" s="6">
        <f>板材才數分析.!D1276</f>
        <v>43015</v>
      </c>
      <c r="G1276" s="6">
        <f ca="1">板材才數分析.!E1276</f>
        <v>0</v>
      </c>
      <c r="H1276" s="6">
        <f ca="1">板材才數分析.!F1276</f>
        <v>0</v>
      </c>
      <c r="I1276" s="6" t="str">
        <f ca="1">板材才數分析.!G1276</f>
        <v/>
      </c>
      <c r="J1276" s="6">
        <f ca="1">板材才數分析.!H1276</f>
        <v>0</v>
      </c>
      <c r="K1276" s="6" t="str">
        <f ca="1">板材才數分析.!I1276</f>
        <v/>
      </c>
      <c r="L1276" s="6">
        <f ca="1">板材才數分析.!J1276</f>
        <v>0</v>
      </c>
      <c r="M1276" s="6">
        <f ca="1">板材才數分析.!K1276</f>
        <v>0</v>
      </c>
      <c r="N1276" s="6">
        <f ca="1">板材才數分析.!L1276</f>
        <v>0</v>
      </c>
      <c r="O1276" s="6">
        <f ca="1">板材才數分析.!M1276</f>
        <v>0</v>
      </c>
      <c r="P1276" t="e">
        <f>表格15[[#This Row],[封邊色號]]</f>
        <v>#VALUE!</v>
      </c>
      <c r="Q1276" s="174" t="str">
        <f ca="1">IF(VLOOKUP(F1276,料單!$C:$P,14,FALSE)="","",VLOOKUP(F1276,料單!$C:$P,14,FALSE))</f>
        <v/>
      </c>
      <c r="R1276" s="174" t="str">
        <f ca="1">IF(VLOOKUP(F1276,料單!$C:$Q,15,FALSE)="","",VLOOKUP(F1276,料單!$C:$Q,15,FALSE))</f>
        <v/>
      </c>
      <c r="S1276" s="174" t="str">
        <f ca="1">IF(VLOOKUP(F1276,料單!$C:$R,16,FALSE)="","",VLOOKUP(F1276,料單!$C:$R,16,FALSE))</f>
        <v/>
      </c>
      <c r="T1276" s="174" t="str">
        <f ca="1">IF(VLOOKUP(F1276,料單!$C:$S,17,FALSE)="","",VLOOKUP(F1276,料單!$C:$S,17,FALSE))</f>
        <v/>
      </c>
      <c r="U1276" s="174" t="str">
        <f ca="1">_xlfn.IFNA(VLOOKUP(VLOOKUP(F1276,料單!C:T,18,FALSE),資料庫!AM:AN,2,FALSE),"A")</f>
        <v>A</v>
      </c>
      <c r="V1276" s="174" t="str">
        <f ca="1">IF(VLOOKUP(F1276,料單!C:U,19,FALSE)="","",VLOOKUP(F1276,料單!C:U,19,FALSE))</f>
        <v/>
      </c>
      <c r="W1276" s="361" t="str">
        <f t="shared" ca="1" si="96"/>
        <v/>
      </c>
      <c r="X1276" s="361" t="str">
        <f t="shared" ca="1" si="97"/>
        <v/>
      </c>
      <c r="Y1276" s="361" t="str">
        <f t="shared" ca="1" si="98"/>
        <v/>
      </c>
      <c r="Z1276" s="361" t="str">
        <f t="shared" ca="1" si="99"/>
        <v/>
      </c>
      <c r="AA1276" s="483">
        <f>料單!$K$3</f>
        <v>0</v>
      </c>
      <c r="AB1276" s="483" t="str">
        <f>料單!$L$3</f>
        <v>拉、KD</v>
      </c>
    </row>
    <row r="1277" spans="1:28" x14ac:dyDescent="0.25">
      <c r="A1277" s="174">
        <f t="shared" si="95"/>
        <v>1276</v>
      </c>
      <c r="B1277" s="174" t="str">
        <f ca="1">料單!$C$1</f>
        <v>2026101401</v>
      </c>
      <c r="C1277" s="174">
        <f>料單!$C$2</f>
        <v>0</v>
      </c>
      <c r="D1277" s="6">
        <f>板材才數分析.!B1277</f>
        <v>43</v>
      </c>
      <c r="E1277" s="6">
        <f>板材才數分析.!C1277</f>
        <v>0</v>
      </c>
      <c r="F1277" s="6">
        <f>板材才數分析.!D1277</f>
        <v>43016</v>
      </c>
      <c r="G1277" s="6">
        <f ca="1">板材才數分析.!E1277</f>
        <v>0</v>
      </c>
      <c r="H1277" s="6">
        <f ca="1">板材才數分析.!F1277</f>
        <v>0</v>
      </c>
      <c r="I1277" s="6" t="str">
        <f ca="1">板材才數分析.!G1277</f>
        <v/>
      </c>
      <c r="J1277" s="6">
        <f ca="1">板材才數分析.!H1277</f>
        <v>0</v>
      </c>
      <c r="K1277" s="6" t="str">
        <f ca="1">板材才數分析.!I1277</f>
        <v/>
      </c>
      <c r="L1277" s="6">
        <f ca="1">板材才數分析.!J1277</f>
        <v>0</v>
      </c>
      <c r="M1277" s="6">
        <f ca="1">板材才數分析.!K1277</f>
        <v>0</v>
      </c>
      <c r="N1277" s="6">
        <f ca="1">板材才數分析.!L1277</f>
        <v>0</v>
      </c>
      <c r="O1277" s="6">
        <f ca="1">板材才數分析.!M1277</f>
        <v>0</v>
      </c>
      <c r="P1277" t="e">
        <f>表格15[[#This Row],[封邊色號]]</f>
        <v>#VALUE!</v>
      </c>
      <c r="Q1277" s="174" t="str">
        <f ca="1">IF(VLOOKUP(F1277,料單!$C:$P,14,FALSE)="","",VLOOKUP(F1277,料單!$C:$P,14,FALSE))</f>
        <v/>
      </c>
      <c r="R1277" s="174" t="str">
        <f ca="1">IF(VLOOKUP(F1277,料單!$C:$Q,15,FALSE)="","",VLOOKUP(F1277,料單!$C:$Q,15,FALSE))</f>
        <v/>
      </c>
      <c r="S1277" s="174" t="str">
        <f ca="1">IF(VLOOKUP(F1277,料單!$C:$R,16,FALSE)="","",VLOOKUP(F1277,料單!$C:$R,16,FALSE))</f>
        <v/>
      </c>
      <c r="T1277" s="174" t="str">
        <f ca="1">IF(VLOOKUP(F1277,料單!$C:$S,17,FALSE)="","",VLOOKUP(F1277,料單!$C:$S,17,FALSE))</f>
        <v/>
      </c>
      <c r="U1277" s="174" t="str">
        <f ca="1">_xlfn.IFNA(VLOOKUP(VLOOKUP(F1277,料單!C:T,18,FALSE),資料庫!AM:AN,2,FALSE),"A")</f>
        <v>A</v>
      </c>
      <c r="V1277" s="174" t="str">
        <f ca="1">IF(VLOOKUP(F1277,料單!C:U,19,FALSE)="","",VLOOKUP(F1277,料單!C:U,19,FALSE))</f>
        <v/>
      </c>
      <c r="W1277" s="361" t="str">
        <f t="shared" ca="1" si="96"/>
        <v/>
      </c>
      <c r="X1277" s="361" t="str">
        <f t="shared" ca="1" si="97"/>
        <v/>
      </c>
      <c r="Y1277" s="361" t="str">
        <f t="shared" ca="1" si="98"/>
        <v/>
      </c>
      <c r="Z1277" s="361" t="str">
        <f t="shared" ca="1" si="99"/>
        <v/>
      </c>
      <c r="AA1277" s="483">
        <f>料單!$K$3</f>
        <v>0</v>
      </c>
      <c r="AB1277" s="483" t="str">
        <f>料單!$L$3</f>
        <v>拉、KD</v>
      </c>
    </row>
    <row r="1278" spans="1:28" x14ac:dyDescent="0.25">
      <c r="A1278" s="174">
        <f t="shared" si="95"/>
        <v>1277</v>
      </c>
      <c r="B1278" s="174" t="str">
        <f ca="1">料單!$C$1</f>
        <v>2026101401</v>
      </c>
      <c r="C1278" s="174">
        <f>料單!$C$2</f>
        <v>0</v>
      </c>
      <c r="D1278" s="6">
        <f>板材才數分析.!B1278</f>
        <v>43</v>
      </c>
      <c r="E1278" s="6">
        <f>板材才數分析.!C1278</f>
        <v>0</v>
      </c>
      <c r="F1278" s="6">
        <f>板材才數分析.!D1278</f>
        <v>43017</v>
      </c>
      <c r="G1278" s="6">
        <f ca="1">板材才數分析.!E1278</f>
        <v>0</v>
      </c>
      <c r="H1278" s="6">
        <f ca="1">板材才數分析.!F1278</f>
        <v>0</v>
      </c>
      <c r="I1278" s="6" t="str">
        <f ca="1">板材才數分析.!G1278</f>
        <v/>
      </c>
      <c r="J1278" s="6">
        <f ca="1">板材才數分析.!H1278</f>
        <v>0</v>
      </c>
      <c r="K1278" s="6" t="str">
        <f ca="1">板材才數分析.!I1278</f>
        <v/>
      </c>
      <c r="L1278" s="6">
        <f ca="1">板材才數分析.!J1278</f>
        <v>0</v>
      </c>
      <c r="M1278" s="6">
        <f ca="1">板材才數分析.!K1278</f>
        <v>0</v>
      </c>
      <c r="N1278" s="6">
        <f ca="1">板材才數分析.!L1278</f>
        <v>0</v>
      </c>
      <c r="O1278" s="6">
        <f ca="1">板材才數分析.!M1278</f>
        <v>0</v>
      </c>
      <c r="P1278" t="e">
        <f>表格15[[#This Row],[封邊色號]]</f>
        <v>#VALUE!</v>
      </c>
      <c r="Q1278" s="174" t="str">
        <f ca="1">IF(VLOOKUP(F1278,料單!$C:$P,14,FALSE)="","",VLOOKUP(F1278,料單!$C:$P,14,FALSE))</f>
        <v/>
      </c>
      <c r="R1278" s="174" t="str">
        <f ca="1">IF(VLOOKUP(F1278,料單!$C:$Q,15,FALSE)="","",VLOOKUP(F1278,料單!$C:$Q,15,FALSE))</f>
        <v/>
      </c>
      <c r="S1278" s="174" t="str">
        <f ca="1">IF(VLOOKUP(F1278,料單!$C:$R,16,FALSE)="","",VLOOKUP(F1278,料單!$C:$R,16,FALSE))</f>
        <v/>
      </c>
      <c r="T1278" s="174" t="str">
        <f ca="1">IF(VLOOKUP(F1278,料單!$C:$S,17,FALSE)="","",VLOOKUP(F1278,料單!$C:$S,17,FALSE))</f>
        <v/>
      </c>
      <c r="U1278" s="174" t="str">
        <f ca="1">_xlfn.IFNA(VLOOKUP(VLOOKUP(F1278,料單!C:T,18,FALSE),資料庫!AM:AN,2,FALSE),"A")</f>
        <v>A</v>
      </c>
      <c r="V1278" s="174" t="str">
        <f ca="1">IF(VLOOKUP(F1278,料單!C:U,19,FALSE)="","",VLOOKUP(F1278,料單!C:U,19,FALSE))</f>
        <v/>
      </c>
      <c r="W1278" s="361" t="str">
        <f t="shared" ca="1" si="96"/>
        <v/>
      </c>
      <c r="X1278" s="361" t="str">
        <f t="shared" ca="1" si="97"/>
        <v/>
      </c>
      <c r="Y1278" s="361" t="str">
        <f t="shared" ca="1" si="98"/>
        <v/>
      </c>
      <c r="Z1278" s="361" t="str">
        <f t="shared" ca="1" si="99"/>
        <v/>
      </c>
      <c r="AA1278" s="483">
        <f>料單!$K$3</f>
        <v>0</v>
      </c>
      <c r="AB1278" s="483" t="str">
        <f>料單!$L$3</f>
        <v>拉、KD</v>
      </c>
    </row>
    <row r="1279" spans="1:28" x14ac:dyDescent="0.25">
      <c r="A1279" s="174">
        <f t="shared" si="95"/>
        <v>1278</v>
      </c>
      <c r="B1279" s="174" t="str">
        <f ca="1">料單!$C$1</f>
        <v>2026101401</v>
      </c>
      <c r="C1279" s="174">
        <f>料單!$C$2</f>
        <v>0</v>
      </c>
      <c r="D1279" s="6">
        <f>板材才數分析.!B1279</f>
        <v>43</v>
      </c>
      <c r="E1279" s="6">
        <f>板材才數分析.!C1279</f>
        <v>0</v>
      </c>
      <c r="F1279" s="6">
        <f>板材才數分析.!D1279</f>
        <v>43018</v>
      </c>
      <c r="G1279" s="6">
        <f ca="1">板材才數分析.!E1279</f>
        <v>0</v>
      </c>
      <c r="H1279" s="6">
        <f ca="1">板材才數分析.!F1279</f>
        <v>0</v>
      </c>
      <c r="I1279" s="6" t="str">
        <f ca="1">板材才數分析.!G1279</f>
        <v/>
      </c>
      <c r="J1279" s="6">
        <f ca="1">板材才數分析.!H1279</f>
        <v>0</v>
      </c>
      <c r="K1279" s="6" t="str">
        <f ca="1">板材才數分析.!I1279</f>
        <v/>
      </c>
      <c r="L1279" s="6">
        <f ca="1">板材才數分析.!J1279</f>
        <v>0</v>
      </c>
      <c r="M1279" s="6">
        <f ca="1">板材才數分析.!K1279</f>
        <v>0</v>
      </c>
      <c r="N1279" s="6">
        <f ca="1">板材才數分析.!L1279</f>
        <v>0</v>
      </c>
      <c r="O1279" s="6">
        <f ca="1">板材才數分析.!M1279</f>
        <v>0</v>
      </c>
      <c r="P1279" t="e">
        <f>表格15[[#This Row],[封邊色號]]</f>
        <v>#VALUE!</v>
      </c>
      <c r="Q1279" s="174" t="str">
        <f ca="1">IF(VLOOKUP(F1279,料單!$C:$P,14,FALSE)="","",VLOOKUP(F1279,料單!$C:$P,14,FALSE))</f>
        <v/>
      </c>
      <c r="R1279" s="174" t="str">
        <f ca="1">IF(VLOOKUP(F1279,料單!$C:$Q,15,FALSE)="","",VLOOKUP(F1279,料單!$C:$Q,15,FALSE))</f>
        <v/>
      </c>
      <c r="S1279" s="174" t="str">
        <f ca="1">IF(VLOOKUP(F1279,料單!$C:$R,16,FALSE)="","",VLOOKUP(F1279,料單!$C:$R,16,FALSE))</f>
        <v/>
      </c>
      <c r="T1279" s="174" t="str">
        <f ca="1">IF(VLOOKUP(F1279,料單!$C:$S,17,FALSE)="","",VLOOKUP(F1279,料單!$C:$S,17,FALSE))</f>
        <v/>
      </c>
      <c r="U1279" s="174" t="str">
        <f ca="1">_xlfn.IFNA(VLOOKUP(VLOOKUP(F1279,料單!C:T,18,FALSE),資料庫!AM:AN,2,FALSE),"A")</f>
        <v>A</v>
      </c>
      <c r="V1279" s="174" t="str">
        <f ca="1">IF(VLOOKUP(F1279,料單!C:U,19,FALSE)="","",VLOOKUP(F1279,料單!C:U,19,FALSE))</f>
        <v/>
      </c>
      <c r="W1279" s="361" t="str">
        <f t="shared" ca="1" si="96"/>
        <v/>
      </c>
      <c r="X1279" s="361" t="str">
        <f t="shared" ca="1" si="97"/>
        <v/>
      </c>
      <c r="Y1279" s="361" t="str">
        <f t="shared" ca="1" si="98"/>
        <v/>
      </c>
      <c r="Z1279" s="361" t="str">
        <f t="shared" ca="1" si="99"/>
        <v/>
      </c>
      <c r="AA1279" s="483">
        <f>料單!$K$3</f>
        <v>0</v>
      </c>
      <c r="AB1279" s="483" t="str">
        <f>料單!$L$3</f>
        <v>拉、KD</v>
      </c>
    </row>
    <row r="1280" spans="1:28" x14ac:dyDescent="0.25">
      <c r="A1280" s="174">
        <f t="shared" si="95"/>
        <v>1279</v>
      </c>
      <c r="B1280" s="174" t="str">
        <f ca="1">料單!$C$1</f>
        <v>2026101401</v>
      </c>
      <c r="C1280" s="174">
        <f>料單!$C$2</f>
        <v>0</v>
      </c>
      <c r="D1280" s="6">
        <f>板材才數分析.!B1280</f>
        <v>43</v>
      </c>
      <c r="E1280" s="6">
        <f>板材才數分析.!C1280</f>
        <v>0</v>
      </c>
      <c r="F1280" s="6">
        <f>板材才數分析.!D1280</f>
        <v>43019</v>
      </c>
      <c r="G1280" s="6">
        <f ca="1">板材才數分析.!E1280</f>
        <v>0</v>
      </c>
      <c r="H1280" s="6">
        <f ca="1">板材才數分析.!F1280</f>
        <v>0</v>
      </c>
      <c r="I1280" s="6" t="str">
        <f ca="1">板材才數分析.!G1280</f>
        <v/>
      </c>
      <c r="J1280" s="6">
        <f ca="1">板材才數分析.!H1280</f>
        <v>0</v>
      </c>
      <c r="K1280" s="6" t="str">
        <f ca="1">板材才數分析.!I1280</f>
        <v/>
      </c>
      <c r="L1280" s="6">
        <f ca="1">板材才數分析.!J1280</f>
        <v>0</v>
      </c>
      <c r="M1280" s="6">
        <f ca="1">板材才數分析.!K1280</f>
        <v>0</v>
      </c>
      <c r="N1280" s="6">
        <f ca="1">板材才數分析.!L1280</f>
        <v>0</v>
      </c>
      <c r="O1280" s="6">
        <f ca="1">板材才數分析.!M1280</f>
        <v>0</v>
      </c>
      <c r="P1280" t="e">
        <f>表格15[[#This Row],[封邊色號]]</f>
        <v>#VALUE!</v>
      </c>
      <c r="Q1280" s="174" t="str">
        <f ca="1">IF(VLOOKUP(F1280,料單!$C:$P,14,FALSE)="","",VLOOKUP(F1280,料單!$C:$P,14,FALSE))</f>
        <v/>
      </c>
      <c r="R1280" s="174" t="str">
        <f ca="1">IF(VLOOKUP(F1280,料單!$C:$Q,15,FALSE)="","",VLOOKUP(F1280,料單!$C:$Q,15,FALSE))</f>
        <v/>
      </c>
      <c r="S1280" s="174" t="str">
        <f ca="1">IF(VLOOKUP(F1280,料單!$C:$R,16,FALSE)="","",VLOOKUP(F1280,料單!$C:$R,16,FALSE))</f>
        <v/>
      </c>
      <c r="T1280" s="174" t="str">
        <f ca="1">IF(VLOOKUP(F1280,料單!$C:$S,17,FALSE)="","",VLOOKUP(F1280,料單!$C:$S,17,FALSE))</f>
        <v/>
      </c>
      <c r="U1280" s="174" t="str">
        <f ca="1">_xlfn.IFNA(VLOOKUP(VLOOKUP(F1280,料單!C:T,18,FALSE),資料庫!AM:AN,2,FALSE),"A")</f>
        <v>A</v>
      </c>
      <c r="V1280" s="174" t="str">
        <f ca="1">IF(VLOOKUP(F1280,料單!C:U,19,FALSE)="","",VLOOKUP(F1280,料單!C:U,19,FALSE))</f>
        <v/>
      </c>
      <c r="W1280" s="361" t="str">
        <f t="shared" ca="1" si="96"/>
        <v/>
      </c>
      <c r="X1280" s="361" t="str">
        <f t="shared" ca="1" si="97"/>
        <v/>
      </c>
      <c r="Y1280" s="361" t="str">
        <f t="shared" ca="1" si="98"/>
        <v/>
      </c>
      <c r="Z1280" s="361" t="str">
        <f t="shared" ca="1" si="99"/>
        <v/>
      </c>
      <c r="AA1280" s="483">
        <f>料單!$K$3</f>
        <v>0</v>
      </c>
      <c r="AB1280" s="483" t="str">
        <f>料單!$L$3</f>
        <v>拉、KD</v>
      </c>
    </row>
    <row r="1281" spans="1:28" x14ac:dyDescent="0.25">
      <c r="A1281" s="174">
        <f t="shared" si="95"/>
        <v>1280</v>
      </c>
      <c r="B1281" s="174" t="str">
        <f ca="1">料單!$C$1</f>
        <v>2026101401</v>
      </c>
      <c r="C1281" s="174">
        <f>料單!$C$2</f>
        <v>0</v>
      </c>
      <c r="D1281" s="6">
        <f>板材才數分析.!B1281</f>
        <v>43</v>
      </c>
      <c r="E1281" s="6">
        <f>板材才數分析.!C1281</f>
        <v>0</v>
      </c>
      <c r="F1281" s="6">
        <f>板材才數分析.!D1281</f>
        <v>43020</v>
      </c>
      <c r="G1281" s="6">
        <f ca="1">板材才數分析.!E1281</f>
        <v>0</v>
      </c>
      <c r="H1281" s="6">
        <f ca="1">板材才數分析.!F1281</f>
        <v>0</v>
      </c>
      <c r="I1281" s="6" t="str">
        <f ca="1">板材才數分析.!G1281</f>
        <v/>
      </c>
      <c r="J1281" s="6">
        <f ca="1">板材才數分析.!H1281</f>
        <v>0</v>
      </c>
      <c r="K1281" s="6" t="str">
        <f ca="1">板材才數分析.!I1281</f>
        <v/>
      </c>
      <c r="L1281" s="6">
        <f ca="1">板材才數分析.!J1281</f>
        <v>0</v>
      </c>
      <c r="M1281" s="6">
        <f ca="1">板材才數分析.!K1281</f>
        <v>0</v>
      </c>
      <c r="N1281" s="6" t="str">
        <f ca="1">板材才數分析.!L1281</f>
        <v/>
      </c>
      <c r="O1281" s="6">
        <f ca="1">板材才數分析.!M1281</f>
        <v>0</v>
      </c>
      <c r="P1281" t="e">
        <f>表格15[[#This Row],[封邊色號]]</f>
        <v>#VALUE!</v>
      </c>
      <c r="Q1281" s="174" t="str">
        <f ca="1">IF(VLOOKUP(F1281,料單!$C:$P,14,FALSE)="","",VLOOKUP(F1281,料單!$C:$P,14,FALSE))</f>
        <v/>
      </c>
      <c r="R1281" s="174" t="str">
        <f ca="1">IF(VLOOKUP(F1281,料單!$C:$Q,15,FALSE)="","",VLOOKUP(F1281,料單!$C:$Q,15,FALSE))</f>
        <v/>
      </c>
      <c r="S1281" s="174" t="str">
        <f ca="1">IF(VLOOKUP(F1281,料單!$C:$R,16,FALSE)="","",VLOOKUP(F1281,料單!$C:$R,16,FALSE))</f>
        <v/>
      </c>
      <c r="T1281" s="174" t="str">
        <f ca="1">IF(VLOOKUP(F1281,料單!$C:$S,17,FALSE)="","",VLOOKUP(F1281,料單!$C:$S,17,FALSE))</f>
        <v/>
      </c>
      <c r="U1281" s="174" t="str">
        <f ca="1">_xlfn.IFNA(VLOOKUP(VLOOKUP(F1281,料單!C:T,18,FALSE),資料庫!AM:AN,2,FALSE),"A")</f>
        <v>A</v>
      </c>
      <c r="V1281" s="174" t="str">
        <f ca="1">IF(VLOOKUP(F1281,料單!C:U,19,FALSE)="","",VLOOKUP(F1281,料單!C:U,19,FALSE))</f>
        <v/>
      </c>
      <c r="W1281" s="361" t="str">
        <f t="shared" ca="1" si="96"/>
        <v/>
      </c>
      <c r="X1281" s="361" t="str">
        <f t="shared" ca="1" si="97"/>
        <v/>
      </c>
      <c r="Y1281" s="361" t="str">
        <f t="shared" ca="1" si="98"/>
        <v/>
      </c>
      <c r="Z1281" s="361" t="str">
        <f t="shared" ca="1" si="99"/>
        <v/>
      </c>
      <c r="AA1281" s="483">
        <f>料單!$K$3</f>
        <v>0</v>
      </c>
      <c r="AB1281" s="483" t="str">
        <f>料單!$L$3</f>
        <v>拉、KD</v>
      </c>
    </row>
    <row r="1282" spans="1:28" x14ac:dyDescent="0.25">
      <c r="A1282" s="174">
        <f t="shared" si="95"/>
        <v>1281</v>
      </c>
      <c r="B1282" s="174" t="str">
        <f ca="1">料單!$C$1</f>
        <v>2026101401</v>
      </c>
      <c r="C1282" s="174">
        <f>料單!$C$2</f>
        <v>0</v>
      </c>
      <c r="D1282" s="6">
        <f>板材才數分析.!B1282</f>
        <v>43</v>
      </c>
      <c r="E1282" s="6">
        <f>板材才數分析.!C1282</f>
        <v>0</v>
      </c>
      <c r="F1282" s="6">
        <f>板材才數分析.!D1282</f>
        <v>43021</v>
      </c>
      <c r="G1282" s="6">
        <f ca="1">板材才數分析.!E1282</f>
        <v>0</v>
      </c>
      <c r="H1282" s="6">
        <f ca="1">板材才數分析.!F1282</f>
        <v>0</v>
      </c>
      <c r="I1282" s="6" t="str">
        <f ca="1">板材才數分析.!G1282</f>
        <v/>
      </c>
      <c r="J1282" s="6">
        <f ca="1">板材才數分析.!H1282</f>
        <v>0</v>
      </c>
      <c r="K1282" s="6" t="str">
        <f ca="1">板材才數分析.!I1282</f>
        <v/>
      </c>
      <c r="L1282" s="6">
        <f ca="1">板材才數分析.!J1282</f>
        <v>0</v>
      </c>
      <c r="M1282" s="6">
        <f ca="1">板材才數分析.!K1282</f>
        <v>0</v>
      </c>
      <c r="N1282" s="6" t="str">
        <f ca="1">板材才數分析.!L1282</f>
        <v/>
      </c>
      <c r="O1282" s="6">
        <f ca="1">板材才數分析.!M1282</f>
        <v>0</v>
      </c>
      <c r="P1282" t="e">
        <f>表格15[[#This Row],[封邊色號]]</f>
        <v>#VALUE!</v>
      </c>
      <c r="Q1282" s="174" t="str">
        <f ca="1">IF(VLOOKUP(F1282,料單!$C:$P,14,FALSE)="","",VLOOKUP(F1282,料單!$C:$P,14,FALSE))</f>
        <v/>
      </c>
      <c r="R1282" s="174" t="str">
        <f ca="1">IF(VLOOKUP(F1282,料單!$C:$Q,15,FALSE)="","",VLOOKUP(F1282,料單!$C:$Q,15,FALSE))</f>
        <v/>
      </c>
      <c r="S1282" s="174" t="str">
        <f ca="1">IF(VLOOKUP(F1282,料單!$C:$R,16,FALSE)="","",VLOOKUP(F1282,料單!$C:$R,16,FALSE))</f>
        <v/>
      </c>
      <c r="T1282" s="174" t="str">
        <f ca="1">IF(VLOOKUP(F1282,料單!$C:$S,17,FALSE)="","",VLOOKUP(F1282,料單!$C:$S,17,FALSE))</f>
        <v/>
      </c>
      <c r="U1282" s="174" t="str">
        <f ca="1">_xlfn.IFNA(VLOOKUP(VLOOKUP(F1282,料單!C:T,18,FALSE),資料庫!AM:AN,2,FALSE),"A")</f>
        <v>A</v>
      </c>
      <c r="V1282" s="174" t="str">
        <f ca="1">IF(VLOOKUP(F1282,料單!C:U,19,FALSE)="","",VLOOKUP(F1282,料單!C:U,19,FALSE))</f>
        <v/>
      </c>
      <c r="W1282" s="361" t="str">
        <f t="shared" ca="1" si="96"/>
        <v/>
      </c>
      <c r="X1282" s="361" t="str">
        <f t="shared" ca="1" si="97"/>
        <v/>
      </c>
      <c r="Y1282" s="361" t="str">
        <f t="shared" ca="1" si="98"/>
        <v/>
      </c>
      <c r="Z1282" s="361" t="str">
        <f t="shared" ca="1" si="99"/>
        <v/>
      </c>
      <c r="AA1282" s="483">
        <f>料單!$K$3</f>
        <v>0</v>
      </c>
      <c r="AB1282" s="483" t="str">
        <f>料單!$L$3</f>
        <v>拉、KD</v>
      </c>
    </row>
    <row r="1283" spans="1:28" x14ac:dyDescent="0.25">
      <c r="A1283" s="174">
        <f t="shared" ref="A1283:A1346" si="100">ROW(A1282)</f>
        <v>1282</v>
      </c>
      <c r="B1283" s="174" t="str">
        <f ca="1">料單!$C$1</f>
        <v>2026101401</v>
      </c>
      <c r="C1283" s="174">
        <f>料單!$C$2</f>
        <v>0</v>
      </c>
      <c r="D1283" s="6">
        <f>板材才數分析.!B1283</f>
        <v>43</v>
      </c>
      <c r="E1283" s="6">
        <f>板材才數分析.!C1283</f>
        <v>0</v>
      </c>
      <c r="F1283" s="6">
        <f>板材才數分析.!D1283</f>
        <v>43022</v>
      </c>
      <c r="G1283" s="6">
        <f ca="1">板材才數分析.!E1283</f>
        <v>0</v>
      </c>
      <c r="H1283" s="6">
        <f ca="1">板材才數分析.!F1283</f>
        <v>0</v>
      </c>
      <c r="I1283" s="6" t="str">
        <f ca="1">板材才數分析.!G1283</f>
        <v/>
      </c>
      <c r="J1283" s="6">
        <f ca="1">板材才數分析.!H1283</f>
        <v>0</v>
      </c>
      <c r="K1283" s="6" t="str">
        <f ca="1">板材才數分析.!I1283</f>
        <v/>
      </c>
      <c r="L1283" s="6">
        <f ca="1">板材才數分析.!J1283</f>
        <v>0</v>
      </c>
      <c r="M1283" s="6">
        <f ca="1">板材才數分析.!K1283</f>
        <v>0</v>
      </c>
      <c r="N1283" s="6" t="str">
        <f ca="1">板材才數分析.!L1283</f>
        <v/>
      </c>
      <c r="O1283" s="6">
        <f ca="1">板材才數分析.!M1283</f>
        <v>0</v>
      </c>
      <c r="P1283" t="e">
        <f>表格15[[#This Row],[封邊色號]]</f>
        <v>#VALUE!</v>
      </c>
      <c r="Q1283" s="174" t="str">
        <f ca="1">IF(VLOOKUP(F1283,料單!$C:$P,14,FALSE)="","",VLOOKUP(F1283,料單!$C:$P,14,FALSE))</f>
        <v/>
      </c>
      <c r="R1283" s="174" t="str">
        <f ca="1">IF(VLOOKUP(F1283,料單!$C:$Q,15,FALSE)="","",VLOOKUP(F1283,料單!$C:$Q,15,FALSE))</f>
        <v/>
      </c>
      <c r="S1283" s="174" t="str">
        <f ca="1">IF(VLOOKUP(F1283,料單!$C:$R,16,FALSE)="","",VLOOKUP(F1283,料單!$C:$R,16,FALSE))</f>
        <v/>
      </c>
      <c r="T1283" s="174" t="str">
        <f ca="1">IF(VLOOKUP(F1283,料單!$C:$S,17,FALSE)="","",VLOOKUP(F1283,料單!$C:$S,17,FALSE))</f>
        <v/>
      </c>
      <c r="U1283" s="174" t="str">
        <f ca="1">_xlfn.IFNA(VLOOKUP(VLOOKUP(F1283,料單!C:T,18,FALSE),資料庫!AM:AN,2,FALSE),"A")</f>
        <v>A</v>
      </c>
      <c r="V1283" s="174" t="str">
        <f ca="1">IF(VLOOKUP(F1283,料單!C:U,19,FALSE)="","",VLOOKUP(F1283,料單!C:U,19,FALSE))</f>
        <v/>
      </c>
      <c r="W1283" s="361" t="str">
        <f t="shared" ref="W1283:W1346" ca="1" si="101">IF(LEFT($I1283,1)="0","",LEFT($I1283,1))</f>
        <v/>
      </c>
      <c r="X1283" s="361" t="str">
        <f t="shared" ref="X1283:X1346" ca="1" si="102">IF(EXACT(I1283, "AA"), "A", IF(EXACT(I1283, "A"), "  ", ""))</f>
        <v/>
      </c>
      <c r="Y1283" s="361" t="str">
        <f t="shared" ref="Y1283:Y1346" ca="1" si="103">IF(LEFT($K1283,1)="0","",LEFT($K1283,1))</f>
        <v/>
      </c>
      <c r="Z1283" s="361" t="str">
        <f t="shared" ref="Z1283:Z1346" ca="1" si="104">IF(RIGHT($K1283,1)="0","",RIGHT($K1283,1))</f>
        <v/>
      </c>
      <c r="AA1283" s="483">
        <f>料單!$K$3</f>
        <v>0</v>
      </c>
      <c r="AB1283" s="483" t="str">
        <f>料單!$L$3</f>
        <v>拉、KD</v>
      </c>
    </row>
    <row r="1284" spans="1:28" x14ac:dyDescent="0.25">
      <c r="A1284" s="174">
        <f t="shared" si="100"/>
        <v>1283</v>
      </c>
      <c r="B1284" s="174" t="str">
        <f ca="1">料單!$C$1</f>
        <v>2026101401</v>
      </c>
      <c r="C1284" s="174">
        <f>料單!$C$2</f>
        <v>0</v>
      </c>
      <c r="D1284" s="6">
        <f>板材才數分析.!B1284</f>
        <v>43</v>
      </c>
      <c r="E1284" s="6">
        <f>板材才數分析.!C1284</f>
        <v>0</v>
      </c>
      <c r="F1284" s="6">
        <f>板材才數分析.!D1284</f>
        <v>43023</v>
      </c>
      <c r="G1284" s="6">
        <f ca="1">板材才數分析.!E1284</f>
        <v>0</v>
      </c>
      <c r="H1284" s="6">
        <f ca="1">板材才數分析.!F1284</f>
        <v>0</v>
      </c>
      <c r="I1284" s="6" t="str">
        <f ca="1">板材才數分析.!G1284</f>
        <v/>
      </c>
      <c r="J1284" s="6">
        <f ca="1">板材才數分析.!H1284</f>
        <v>0</v>
      </c>
      <c r="K1284" s="6" t="str">
        <f ca="1">板材才數分析.!I1284</f>
        <v/>
      </c>
      <c r="L1284" s="6">
        <f ca="1">板材才數分析.!J1284</f>
        <v>0</v>
      </c>
      <c r="M1284" s="6">
        <f ca="1">板材才數分析.!K1284</f>
        <v>0</v>
      </c>
      <c r="N1284" s="6" t="str">
        <f ca="1">板材才數分析.!L1284</f>
        <v/>
      </c>
      <c r="O1284" s="6">
        <f ca="1">板材才數分析.!M1284</f>
        <v>0</v>
      </c>
      <c r="P1284" t="e">
        <f>表格15[[#This Row],[封邊色號]]</f>
        <v>#VALUE!</v>
      </c>
      <c r="Q1284" s="174" t="str">
        <f ca="1">IF(VLOOKUP(F1284,料單!$C:$P,14,FALSE)="","",VLOOKUP(F1284,料單!$C:$P,14,FALSE))</f>
        <v/>
      </c>
      <c r="R1284" s="174" t="str">
        <f ca="1">IF(VLOOKUP(F1284,料單!$C:$Q,15,FALSE)="","",VLOOKUP(F1284,料單!$C:$Q,15,FALSE))</f>
        <v/>
      </c>
      <c r="S1284" s="174" t="str">
        <f ca="1">IF(VLOOKUP(F1284,料單!$C:$R,16,FALSE)="","",VLOOKUP(F1284,料單!$C:$R,16,FALSE))</f>
        <v/>
      </c>
      <c r="T1284" s="174" t="str">
        <f ca="1">IF(VLOOKUP(F1284,料單!$C:$S,17,FALSE)="","",VLOOKUP(F1284,料單!$C:$S,17,FALSE))</f>
        <v/>
      </c>
      <c r="U1284" s="174" t="str">
        <f ca="1">_xlfn.IFNA(VLOOKUP(VLOOKUP(F1284,料單!C:T,18,FALSE),資料庫!AM:AN,2,FALSE),"A")</f>
        <v>A</v>
      </c>
      <c r="V1284" s="174" t="str">
        <f ca="1">IF(VLOOKUP(F1284,料單!C:U,19,FALSE)="","",VLOOKUP(F1284,料單!C:U,19,FALSE))</f>
        <v/>
      </c>
      <c r="W1284" s="361" t="str">
        <f t="shared" ca="1" si="101"/>
        <v/>
      </c>
      <c r="X1284" s="361" t="str">
        <f t="shared" ca="1" si="102"/>
        <v/>
      </c>
      <c r="Y1284" s="361" t="str">
        <f t="shared" ca="1" si="103"/>
        <v/>
      </c>
      <c r="Z1284" s="361" t="str">
        <f t="shared" ca="1" si="104"/>
        <v/>
      </c>
      <c r="AA1284" s="483">
        <f>料單!$K$3</f>
        <v>0</v>
      </c>
      <c r="AB1284" s="483" t="str">
        <f>料單!$L$3</f>
        <v>拉、KD</v>
      </c>
    </row>
    <row r="1285" spans="1:28" x14ac:dyDescent="0.25">
      <c r="A1285" s="174">
        <f t="shared" si="100"/>
        <v>1284</v>
      </c>
      <c r="B1285" s="174" t="str">
        <f ca="1">料單!$C$1</f>
        <v>2026101401</v>
      </c>
      <c r="C1285" s="174">
        <f>料單!$C$2</f>
        <v>0</v>
      </c>
      <c r="D1285" s="6">
        <f>板材才數分析.!B1285</f>
        <v>43</v>
      </c>
      <c r="E1285" s="6">
        <f>板材才數分析.!C1285</f>
        <v>0</v>
      </c>
      <c r="F1285" s="6">
        <f>板材才數分析.!D1285</f>
        <v>43024</v>
      </c>
      <c r="G1285" s="6">
        <f ca="1">板材才數分析.!E1285</f>
        <v>0</v>
      </c>
      <c r="H1285" s="6">
        <f ca="1">板材才數分析.!F1285</f>
        <v>0</v>
      </c>
      <c r="I1285" s="6" t="str">
        <f ca="1">板材才數分析.!G1285</f>
        <v/>
      </c>
      <c r="J1285" s="6">
        <f ca="1">板材才數分析.!H1285</f>
        <v>0</v>
      </c>
      <c r="K1285" s="6" t="str">
        <f ca="1">板材才數分析.!I1285</f>
        <v/>
      </c>
      <c r="L1285" s="6">
        <f ca="1">板材才數分析.!J1285</f>
        <v>0</v>
      </c>
      <c r="M1285" s="6">
        <f ca="1">板材才數分析.!K1285</f>
        <v>0</v>
      </c>
      <c r="N1285" s="6" t="str">
        <f ca="1">板材才數分析.!L1285</f>
        <v/>
      </c>
      <c r="O1285" s="6">
        <f ca="1">板材才數分析.!M1285</f>
        <v>0</v>
      </c>
      <c r="P1285" t="e">
        <f>表格15[[#This Row],[封邊色號]]</f>
        <v>#VALUE!</v>
      </c>
      <c r="Q1285" s="174" t="str">
        <f ca="1">IF(VLOOKUP(F1285,料單!$C:$P,14,FALSE)="","",VLOOKUP(F1285,料單!$C:$P,14,FALSE))</f>
        <v/>
      </c>
      <c r="R1285" s="174" t="str">
        <f ca="1">IF(VLOOKUP(F1285,料單!$C:$Q,15,FALSE)="","",VLOOKUP(F1285,料單!$C:$Q,15,FALSE))</f>
        <v/>
      </c>
      <c r="S1285" s="174" t="str">
        <f ca="1">IF(VLOOKUP(F1285,料單!$C:$R,16,FALSE)="","",VLOOKUP(F1285,料單!$C:$R,16,FALSE))</f>
        <v/>
      </c>
      <c r="T1285" s="174" t="str">
        <f ca="1">IF(VLOOKUP(F1285,料單!$C:$S,17,FALSE)="","",VLOOKUP(F1285,料單!$C:$S,17,FALSE))</f>
        <v/>
      </c>
      <c r="U1285" s="174" t="str">
        <f ca="1">_xlfn.IFNA(VLOOKUP(VLOOKUP(F1285,料單!C:T,18,FALSE),資料庫!AM:AN,2,FALSE),"A")</f>
        <v>A</v>
      </c>
      <c r="V1285" s="174" t="str">
        <f ca="1">IF(VLOOKUP(F1285,料單!C:U,19,FALSE)="","",VLOOKUP(F1285,料單!C:U,19,FALSE))</f>
        <v/>
      </c>
      <c r="W1285" s="361" t="str">
        <f t="shared" ca="1" si="101"/>
        <v/>
      </c>
      <c r="X1285" s="361" t="str">
        <f t="shared" ca="1" si="102"/>
        <v/>
      </c>
      <c r="Y1285" s="361" t="str">
        <f t="shared" ca="1" si="103"/>
        <v/>
      </c>
      <c r="Z1285" s="361" t="str">
        <f t="shared" ca="1" si="104"/>
        <v/>
      </c>
      <c r="AA1285" s="483">
        <f>料單!$K$3</f>
        <v>0</v>
      </c>
      <c r="AB1285" s="483" t="str">
        <f>料單!$L$3</f>
        <v>拉、KD</v>
      </c>
    </row>
    <row r="1286" spans="1:28" x14ac:dyDescent="0.25">
      <c r="A1286" s="174">
        <f t="shared" si="100"/>
        <v>1285</v>
      </c>
      <c r="B1286" s="174" t="str">
        <f ca="1">料單!$C$1</f>
        <v>2026101401</v>
      </c>
      <c r="C1286" s="174">
        <f>料單!$C$2</f>
        <v>0</v>
      </c>
      <c r="D1286" s="6">
        <f>板材才數分析.!B1286</f>
        <v>43</v>
      </c>
      <c r="E1286" s="6">
        <f>板材才數分析.!C1286</f>
        <v>0</v>
      </c>
      <c r="F1286" s="6">
        <f>板材才數分析.!D1286</f>
        <v>43025</v>
      </c>
      <c r="G1286" s="6">
        <f ca="1">板材才數分析.!E1286</f>
        <v>0</v>
      </c>
      <c r="H1286" s="6">
        <f ca="1">板材才數分析.!F1286</f>
        <v>0</v>
      </c>
      <c r="I1286" s="6" t="str">
        <f ca="1">板材才數分析.!G1286</f>
        <v/>
      </c>
      <c r="J1286" s="6">
        <f ca="1">板材才數分析.!H1286</f>
        <v>0</v>
      </c>
      <c r="K1286" s="6" t="str">
        <f ca="1">板材才數分析.!I1286</f>
        <v/>
      </c>
      <c r="L1286" s="6">
        <f ca="1">板材才數分析.!J1286</f>
        <v>0</v>
      </c>
      <c r="M1286" s="6">
        <f ca="1">板材才數分析.!K1286</f>
        <v>0</v>
      </c>
      <c r="N1286" s="6" t="str">
        <f ca="1">板材才數分析.!L1286</f>
        <v/>
      </c>
      <c r="O1286" s="6">
        <f ca="1">板材才數分析.!M1286</f>
        <v>0</v>
      </c>
      <c r="P1286" t="e">
        <f>表格15[[#This Row],[封邊色號]]</f>
        <v>#VALUE!</v>
      </c>
      <c r="Q1286" s="174" t="str">
        <f ca="1">IF(VLOOKUP(F1286,料單!$C:$P,14,FALSE)="","",VLOOKUP(F1286,料單!$C:$P,14,FALSE))</f>
        <v/>
      </c>
      <c r="R1286" s="174" t="str">
        <f ca="1">IF(VLOOKUP(F1286,料單!$C:$Q,15,FALSE)="","",VLOOKUP(F1286,料單!$C:$Q,15,FALSE))</f>
        <v/>
      </c>
      <c r="S1286" s="174" t="str">
        <f ca="1">IF(VLOOKUP(F1286,料單!$C:$R,16,FALSE)="","",VLOOKUP(F1286,料單!$C:$R,16,FALSE))</f>
        <v/>
      </c>
      <c r="T1286" s="174" t="str">
        <f ca="1">IF(VLOOKUP(F1286,料單!$C:$S,17,FALSE)="","",VLOOKUP(F1286,料單!$C:$S,17,FALSE))</f>
        <v/>
      </c>
      <c r="U1286" s="174" t="str">
        <f ca="1">_xlfn.IFNA(VLOOKUP(VLOOKUP(F1286,料單!C:T,18,FALSE),資料庫!AM:AN,2,FALSE),"A")</f>
        <v>A</v>
      </c>
      <c r="V1286" s="174" t="str">
        <f ca="1">IF(VLOOKUP(F1286,料單!C:U,19,FALSE)="","",VLOOKUP(F1286,料單!C:U,19,FALSE))</f>
        <v/>
      </c>
      <c r="W1286" s="361" t="str">
        <f t="shared" ca="1" si="101"/>
        <v/>
      </c>
      <c r="X1286" s="361" t="str">
        <f t="shared" ca="1" si="102"/>
        <v/>
      </c>
      <c r="Y1286" s="361" t="str">
        <f t="shared" ca="1" si="103"/>
        <v/>
      </c>
      <c r="Z1286" s="361" t="str">
        <f t="shared" ca="1" si="104"/>
        <v/>
      </c>
      <c r="AA1286" s="483">
        <f>料單!$K$3</f>
        <v>0</v>
      </c>
      <c r="AB1286" s="483" t="str">
        <f>料單!$L$3</f>
        <v>拉、KD</v>
      </c>
    </row>
    <row r="1287" spans="1:28" x14ac:dyDescent="0.25">
      <c r="A1287" s="174">
        <f t="shared" si="100"/>
        <v>1286</v>
      </c>
      <c r="B1287" s="174" t="str">
        <f ca="1">料單!$C$1</f>
        <v>2026101401</v>
      </c>
      <c r="C1287" s="174">
        <f>料單!$C$2</f>
        <v>0</v>
      </c>
      <c r="D1287" s="6">
        <f>板材才數分析.!B1287</f>
        <v>43</v>
      </c>
      <c r="E1287" s="6">
        <f>板材才數分析.!C1287</f>
        <v>0</v>
      </c>
      <c r="F1287" s="6">
        <f>板材才數分析.!D1287</f>
        <v>43026</v>
      </c>
      <c r="G1287" s="6">
        <f ca="1">板材才數分析.!E1287</f>
        <v>0</v>
      </c>
      <c r="H1287" s="6">
        <f ca="1">板材才數分析.!F1287</f>
        <v>0</v>
      </c>
      <c r="I1287" s="6" t="str">
        <f ca="1">板材才數分析.!G1287</f>
        <v/>
      </c>
      <c r="J1287" s="6">
        <f ca="1">板材才數分析.!H1287</f>
        <v>0</v>
      </c>
      <c r="K1287" s="6" t="str">
        <f ca="1">板材才數分析.!I1287</f>
        <v/>
      </c>
      <c r="L1287" s="6">
        <f ca="1">板材才數分析.!J1287</f>
        <v>0</v>
      </c>
      <c r="M1287" s="6">
        <f ca="1">板材才數分析.!K1287</f>
        <v>0</v>
      </c>
      <c r="N1287" s="6" t="str">
        <f ca="1">板材才數分析.!L1287</f>
        <v/>
      </c>
      <c r="O1287" s="6">
        <f ca="1">板材才數分析.!M1287</f>
        <v>0</v>
      </c>
      <c r="P1287" t="e">
        <f>表格15[[#This Row],[封邊色號]]</f>
        <v>#VALUE!</v>
      </c>
      <c r="Q1287" s="174" t="str">
        <f ca="1">IF(VLOOKUP(F1287,料單!$C:$P,14,FALSE)="","",VLOOKUP(F1287,料單!$C:$P,14,FALSE))</f>
        <v/>
      </c>
      <c r="R1287" s="174" t="str">
        <f ca="1">IF(VLOOKUP(F1287,料單!$C:$Q,15,FALSE)="","",VLOOKUP(F1287,料單!$C:$Q,15,FALSE))</f>
        <v/>
      </c>
      <c r="S1287" s="174" t="str">
        <f ca="1">IF(VLOOKUP(F1287,料單!$C:$R,16,FALSE)="","",VLOOKUP(F1287,料單!$C:$R,16,FALSE))</f>
        <v/>
      </c>
      <c r="T1287" s="174" t="str">
        <f ca="1">IF(VLOOKUP(F1287,料單!$C:$S,17,FALSE)="","",VLOOKUP(F1287,料單!$C:$S,17,FALSE))</f>
        <v/>
      </c>
      <c r="U1287" s="174" t="str">
        <f ca="1">_xlfn.IFNA(VLOOKUP(VLOOKUP(F1287,料單!C:T,18,FALSE),資料庫!AM:AN,2,FALSE),"A")</f>
        <v>A</v>
      </c>
      <c r="V1287" s="174" t="str">
        <f ca="1">IF(VLOOKUP(F1287,料單!C:U,19,FALSE)="","",VLOOKUP(F1287,料單!C:U,19,FALSE))</f>
        <v/>
      </c>
      <c r="W1287" s="361" t="str">
        <f t="shared" ca="1" si="101"/>
        <v/>
      </c>
      <c r="X1287" s="361" t="str">
        <f t="shared" ca="1" si="102"/>
        <v/>
      </c>
      <c r="Y1287" s="361" t="str">
        <f t="shared" ca="1" si="103"/>
        <v/>
      </c>
      <c r="Z1287" s="361" t="str">
        <f t="shared" ca="1" si="104"/>
        <v/>
      </c>
      <c r="AA1287" s="483">
        <f>料單!$K$3</f>
        <v>0</v>
      </c>
      <c r="AB1287" s="483" t="str">
        <f>料單!$L$3</f>
        <v>拉、KD</v>
      </c>
    </row>
    <row r="1288" spans="1:28" x14ac:dyDescent="0.25">
      <c r="A1288" s="174">
        <f t="shared" si="100"/>
        <v>1287</v>
      </c>
      <c r="B1288" s="174" t="str">
        <f ca="1">料單!$C$1</f>
        <v>2026101401</v>
      </c>
      <c r="C1288" s="174">
        <f>料單!$C$2</f>
        <v>0</v>
      </c>
      <c r="D1288" s="6">
        <f>板材才數分析.!B1288</f>
        <v>43</v>
      </c>
      <c r="E1288" s="6">
        <f>板材才數分析.!C1288</f>
        <v>0</v>
      </c>
      <c r="F1288" s="6">
        <f>板材才數分析.!D1288</f>
        <v>43027</v>
      </c>
      <c r="G1288" s="6">
        <f ca="1">板材才數分析.!E1288</f>
        <v>0</v>
      </c>
      <c r="H1288" s="6">
        <f ca="1">板材才數分析.!F1288</f>
        <v>0</v>
      </c>
      <c r="I1288" s="6" t="str">
        <f ca="1">板材才數分析.!G1288</f>
        <v/>
      </c>
      <c r="J1288" s="6">
        <f ca="1">板材才數分析.!H1288</f>
        <v>0</v>
      </c>
      <c r="K1288" s="6" t="str">
        <f ca="1">板材才數分析.!I1288</f>
        <v/>
      </c>
      <c r="L1288" s="6">
        <f ca="1">板材才數分析.!J1288</f>
        <v>0</v>
      </c>
      <c r="M1288" s="6">
        <f ca="1">板材才數分析.!K1288</f>
        <v>0</v>
      </c>
      <c r="N1288" s="6" t="str">
        <f ca="1">板材才數分析.!L1288</f>
        <v/>
      </c>
      <c r="O1288" s="6">
        <f ca="1">板材才數分析.!M1288</f>
        <v>0</v>
      </c>
      <c r="P1288" t="e">
        <f>表格15[[#This Row],[封邊色號]]</f>
        <v>#VALUE!</v>
      </c>
      <c r="Q1288" s="174" t="str">
        <f ca="1">IF(VLOOKUP(F1288,料單!$C:$P,14,FALSE)="","",VLOOKUP(F1288,料單!$C:$P,14,FALSE))</f>
        <v/>
      </c>
      <c r="R1288" s="174" t="str">
        <f ca="1">IF(VLOOKUP(F1288,料單!$C:$Q,15,FALSE)="","",VLOOKUP(F1288,料單!$C:$Q,15,FALSE))</f>
        <v/>
      </c>
      <c r="S1288" s="174" t="str">
        <f ca="1">IF(VLOOKUP(F1288,料單!$C:$R,16,FALSE)="","",VLOOKUP(F1288,料單!$C:$R,16,FALSE))</f>
        <v/>
      </c>
      <c r="T1288" s="174" t="str">
        <f ca="1">IF(VLOOKUP(F1288,料單!$C:$S,17,FALSE)="","",VLOOKUP(F1288,料單!$C:$S,17,FALSE))</f>
        <v/>
      </c>
      <c r="U1288" s="174" t="str">
        <f ca="1">_xlfn.IFNA(VLOOKUP(VLOOKUP(F1288,料單!C:T,18,FALSE),資料庫!AM:AN,2,FALSE),"A")</f>
        <v>A</v>
      </c>
      <c r="V1288" s="174" t="str">
        <f ca="1">IF(VLOOKUP(F1288,料單!C:U,19,FALSE)="","",VLOOKUP(F1288,料單!C:U,19,FALSE))</f>
        <v/>
      </c>
      <c r="W1288" s="361" t="str">
        <f t="shared" ca="1" si="101"/>
        <v/>
      </c>
      <c r="X1288" s="361" t="str">
        <f t="shared" ca="1" si="102"/>
        <v/>
      </c>
      <c r="Y1288" s="361" t="str">
        <f t="shared" ca="1" si="103"/>
        <v/>
      </c>
      <c r="Z1288" s="361" t="str">
        <f t="shared" ca="1" si="104"/>
        <v/>
      </c>
      <c r="AA1288" s="483">
        <f>料單!$K$3</f>
        <v>0</v>
      </c>
      <c r="AB1288" s="483" t="str">
        <f>料單!$L$3</f>
        <v>拉、KD</v>
      </c>
    </row>
    <row r="1289" spans="1:28" x14ac:dyDescent="0.25">
      <c r="A1289" s="174">
        <f t="shared" si="100"/>
        <v>1288</v>
      </c>
      <c r="B1289" s="174" t="str">
        <f ca="1">料單!$C$1</f>
        <v>2026101401</v>
      </c>
      <c r="C1289" s="174">
        <f>料單!$C$2</f>
        <v>0</v>
      </c>
      <c r="D1289" s="6">
        <f>板材才數分析.!B1289</f>
        <v>43</v>
      </c>
      <c r="E1289" s="6">
        <f>板材才數分析.!C1289</f>
        <v>0</v>
      </c>
      <c r="F1289" s="6">
        <f>板材才數分析.!D1289</f>
        <v>43028</v>
      </c>
      <c r="G1289" s="6">
        <f ca="1">板材才數分析.!E1289</f>
        <v>0</v>
      </c>
      <c r="H1289" s="6">
        <f ca="1">板材才數分析.!F1289</f>
        <v>0</v>
      </c>
      <c r="I1289" s="6" t="str">
        <f ca="1">板材才數分析.!G1289</f>
        <v/>
      </c>
      <c r="J1289" s="6">
        <f ca="1">板材才數分析.!H1289</f>
        <v>0</v>
      </c>
      <c r="K1289" s="6" t="str">
        <f ca="1">板材才數分析.!I1289</f>
        <v/>
      </c>
      <c r="L1289" s="6">
        <f ca="1">板材才數分析.!J1289</f>
        <v>0</v>
      </c>
      <c r="M1289" s="6">
        <f ca="1">板材才數分析.!K1289</f>
        <v>0</v>
      </c>
      <c r="N1289" s="6" t="str">
        <f ca="1">板材才數分析.!L1289</f>
        <v/>
      </c>
      <c r="O1289" s="6">
        <f ca="1">板材才數分析.!M1289</f>
        <v>0</v>
      </c>
      <c r="P1289" t="e">
        <f>表格15[[#This Row],[封邊色號]]</f>
        <v>#VALUE!</v>
      </c>
      <c r="Q1289" s="174" t="str">
        <f ca="1">IF(VLOOKUP(F1289,料單!$C:$P,14,FALSE)="","",VLOOKUP(F1289,料單!$C:$P,14,FALSE))</f>
        <v/>
      </c>
      <c r="R1289" s="174" t="str">
        <f ca="1">IF(VLOOKUP(F1289,料單!$C:$Q,15,FALSE)="","",VLOOKUP(F1289,料單!$C:$Q,15,FALSE))</f>
        <v/>
      </c>
      <c r="S1289" s="174" t="str">
        <f ca="1">IF(VLOOKUP(F1289,料單!$C:$R,16,FALSE)="","",VLOOKUP(F1289,料單!$C:$R,16,FALSE))</f>
        <v/>
      </c>
      <c r="T1289" s="174" t="str">
        <f ca="1">IF(VLOOKUP(F1289,料單!$C:$S,17,FALSE)="","",VLOOKUP(F1289,料單!$C:$S,17,FALSE))</f>
        <v/>
      </c>
      <c r="U1289" s="174" t="str">
        <f ca="1">_xlfn.IFNA(VLOOKUP(VLOOKUP(F1289,料單!C:T,18,FALSE),資料庫!AM:AN,2,FALSE),"A")</f>
        <v>A</v>
      </c>
      <c r="V1289" s="174" t="str">
        <f ca="1">IF(VLOOKUP(F1289,料單!C:U,19,FALSE)="","",VLOOKUP(F1289,料單!C:U,19,FALSE))</f>
        <v/>
      </c>
      <c r="W1289" s="361" t="str">
        <f t="shared" ca="1" si="101"/>
        <v/>
      </c>
      <c r="X1289" s="361" t="str">
        <f t="shared" ca="1" si="102"/>
        <v/>
      </c>
      <c r="Y1289" s="361" t="str">
        <f t="shared" ca="1" si="103"/>
        <v/>
      </c>
      <c r="Z1289" s="361" t="str">
        <f t="shared" ca="1" si="104"/>
        <v/>
      </c>
      <c r="AA1289" s="483">
        <f>料單!$K$3</f>
        <v>0</v>
      </c>
      <c r="AB1289" s="483" t="str">
        <f>料單!$L$3</f>
        <v>拉、KD</v>
      </c>
    </row>
    <row r="1290" spans="1:28" x14ac:dyDescent="0.25">
      <c r="A1290" s="174">
        <f t="shared" si="100"/>
        <v>1289</v>
      </c>
      <c r="B1290" s="174" t="str">
        <f ca="1">料單!$C$1</f>
        <v>2026101401</v>
      </c>
      <c r="C1290" s="174">
        <f>料單!$C$2</f>
        <v>0</v>
      </c>
      <c r="D1290" s="6">
        <f>板材才數分析.!B1290</f>
        <v>43</v>
      </c>
      <c r="E1290" s="6">
        <f>板材才數分析.!C1290</f>
        <v>0</v>
      </c>
      <c r="F1290" s="6">
        <f>板材才數分析.!D1290</f>
        <v>43029</v>
      </c>
      <c r="G1290" s="6">
        <f ca="1">板材才數分析.!E1290</f>
        <v>0</v>
      </c>
      <c r="H1290" s="6">
        <f ca="1">板材才數分析.!F1290</f>
        <v>0</v>
      </c>
      <c r="I1290" s="6" t="str">
        <f ca="1">板材才數分析.!G1290</f>
        <v/>
      </c>
      <c r="J1290" s="6">
        <f ca="1">板材才數分析.!H1290</f>
        <v>0</v>
      </c>
      <c r="K1290" s="6" t="str">
        <f ca="1">板材才數分析.!I1290</f>
        <v/>
      </c>
      <c r="L1290" s="6">
        <f ca="1">板材才數分析.!J1290</f>
        <v>0</v>
      </c>
      <c r="M1290" s="6">
        <f ca="1">板材才數分析.!K1290</f>
        <v>0</v>
      </c>
      <c r="N1290" s="6" t="str">
        <f ca="1">板材才數分析.!L1290</f>
        <v/>
      </c>
      <c r="O1290" s="6">
        <f ca="1">板材才數分析.!M1290</f>
        <v>0</v>
      </c>
      <c r="P1290" t="e">
        <f>表格15[[#This Row],[封邊色號]]</f>
        <v>#VALUE!</v>
      </c>
      <c r="Q1290" s="174" t="str">
        <f ca="1">IF(VLOOKUP(F1290,料單!$C:$P,14,FALSE)="","",VLOOKUP(F1290,料單!$C:$P,14,FALSE))</f>
        <v/>
      </c>
      <c r="R1290" s="174" t="str">
        <f ca="1">IF(VLOOKUP(F1290,料單!$C:$Q,15,FALSE)="","",VLOOKUP(F1290,料單!$C:$Q,15,FALSE))</f>
        <v/>
      </c>
      <c r="S1290" s="174" t="str">
        <f ca="1">IF(VLOOKUP(F1290,料單!$C:$R,16,FALSE)="","",VLOOKUP(F1290,料單!$C:$R,16,FALSE))</f>
        <v/>
      </c>
      <c r="T1290" s="174" t="str">
        <f ca="1">IF(VLOOKUP(F1290,料單!$C:$S,17,FALSE)="","",VLOOKUP(F1290,料單!$C:$S,17,FALSE))</f>
        <v/>
      </c>
      <c r="U1290" s="174" t="str">
        <f ca="1">_xlfn.IFNA(VLOOKUP(VLOOKUP(F1290,料單!C:T,18,FALSE),資料庫!AM:AN,2,FALSE),"A")</f>
        <v>A</v>
      </c>
      <c r="V1290" s="174" t="str">
        <f ca="1">IF(VLOOKUP(F1290,料單!C:U,19,FALSE)="","",VLOOKUP(F1290,料單!C:U,19,FALSE))</f>
        <v/>
      </c>
      <c r="W1290" s="361" t="str">
        <f t="shared" ca="1" si="101"/>
        <v/>
      </c>
      <c r="X1290" s="361" t="str">
        <f t="shared" ca="1" si="102"/>
        <v/>
      </c>
      <c r="Y1290" s="361" t="str">
        <f t="shared" ca="1" si="103"/>
        <v/>
      </c>
      <c r="Z1290" s="361" t="str">
        <f t="shared" ca="1" si="104"/>
        <v/>
      </c>
      <c r="AA1290" s="483">
        <f>料單!$K$3</f>
        <v>0</v>
      </c>
      <c r="AB1290" s="483" t="str">
        <f>料單!$L$3</f>
        <v>拉、KD</v>
      </c>
    </row>
    <row r="1291" spans="1:28" s="242" customFormat="1" x14ac:dyDescent="0.25">
      <c r="A1291" s="241">
        <f t="shared" si="100"/>
        <v>1290</v>
      </c>
      <c r="B1291" s="241" t="str">
        <f ca="1">料單!$C$1</f>
        <v>2026101401</v>
      </c>
      <c r="C1291" s="241">
        <f>料單!$C$2</f>
        <v>0</v>
      </c>
      <c r="D1291" s="245">
        <f>板材才數分析.!B1291</f>
        <v>43</v>
      </c>
      <c r="E1291" s="245">
        <f>板材才數分析.!C1291</f>
        <v>0</v>
      </c>
      <c r="F1291" s="245">
        <f>板材才數分析.!D1291</f>
        <v>43030</v>
      </c>
      <c r="G1291" s="245">
        <f ca="1">板材才數分析.!E1291</f>
        <v>0</v>
      </c>
      <c r="H1291" s="245">
        <f ca="1">板材才數分析.!F1291</f>
        <v>0</v>
      </c>
      <c r="I1291" s="245" t="str">
        <f ca="1">板材才數分析.!G1291</f>
        <v/>
      </c>
      <c r="J1291" s="245">
        <f ca="1">板材才數分析.!H1291</f>
        <v>0</v>
      </c>
      <c r="K1291" s="245" t="str">
        <f ca="1">板材才數分析.!I1291</f>
        <v/>
      </c>
      <c r="L1291" s="245">
        <f ca="1">板材才數分析.!J1291</f>
        <v>0</v>
      </c>
      <c r="M1291" s="245">
        <f ca="1">板材才數分析.!K1291</f>
        <v>0</v>
      </c>
      <c r="N1291" s="245" t="str">
        <f ca="1">板材才數分析.!L1291</f>
        <v/>
      </c>
      <c r="O1291" s="245">
        <f ca="1">板材才數分析.!M1291</f>
        <v>0</v>
      </c>
      <c r="P1291" t="e">
        <f>表格15[[#This Row],[封邊色號]]</f>
        <v>#VALUE!</v>
      </c>
      <c r="Q1291" s="174" t="str">
        <f ca="1">IF(VLOOKUP(F1291,料單!$C:$P,14,FALSE)="","",VLOOKUP(F1291,料單!$C:$P,14,FALSE))</f>
        <v/>
      </c>
      <c r="R1291" s="174" t="str">
        <f ca="1">IF(VLOOKUP(F1291,料單!$C:$Q,15,FALSE)="","",VLOOKUP(F1291,料單!$C:$Q,15,FALSE))</f>
        <v/>
      </c>
      <c r="S1291" s="174" t="str">
        <f ca="1">IF(VLOOKUP(F1291,料單!$C:$R,16,FALSE)="","",VLOOKUP(F1291,料單!$C:$R,16,FALSE))</f>
        <v/>
      </c>
      <c r="T1291" s="174" t="str">
        <f ca="1">IF(VLOOKUP(F1291,料單!$C:$S,17,FALSE)="","",VLOOKUP(F1291,料單!$C:$S,17,FALSE))</f>
        <v/>
      </c>
      <c r="U1291" s="174" t="str">
        <f ca="1">_xlfn.IFNA(VLOOKUP(VLOOKUP(F1291,料單!C:T,18,FALSE),資料庫!AM:AN,2,FALSE),"A")</f>
        <v>A</v>
      </c>
      <c r="V1291" s="174" t="str">
        <f ca="1">IF(VLOOKUP(F1291,料單!C:U,19,FALSE)="","",VLOOKUP(F1291,料單!C:U,19,FALSE))</f>
        <v/>
      </c>
      <c r="W1291" s="375" t="str">
        <f t="shared" ca="1" si="101"/>
        <v/>
      </c>
      <c r="X1291" s="361" t="str">
        <f t="shared" ca="1" si="102"/>
        <v/>
      </c>
      <c r="Y1291" s="375" t="str">
        <f t="shared" ca="1" si="103"/>
        <v/>
      </c>
      <c r="Z1291" s="375" t="str">
        <f t="shared" ca="1" si="104"/>
        <v/>
      </c>
      <c r="AA1291" s="483">
        <f>料單!$K$3</f>
        <v>0</v>
      </c>
      <c r="AB1291" s="483" t="str">
        <f>料單!$L$3</f>
        <v>拉、KD</v>
      </c>
    </row>
    <row r="1292" spans="1:28" x14ac:dyDescent="0.25">
      <c r="A1292" s="174">
        <f t="shared" si="100"/>
        <v>1291</v>
      </c>
      <c r="B1292" s="174" t="str">
        <f ca="1">料單!$C$1</f>
        <v>2026101401</v>
      </c>
      <c r="C1292" s="174">
        <f>料單!$C$2</f>
        <v>0</v>
      </c>
      <c r="D1292" s="6">
        <f>板材才數分析.!B1292</f>
        <v>44</v>
      </c>
      <c r="E1292" s="6">
        <f>板材才數分析.!C1292</f>
        <v>0</v>
      </c>
      <c r="F1292" s="6">
        <f>板材才數分析.!D1292</f>
        <v>44001</v>
      </c>
      <c r="G1292" s="6">
        <f ca="1">板材才數分析.!E1292</f>
        <v>0</v>
      </c>
      <c r="H1292" s="6">
        <f ca="1">板材才數分析.!F1292</f>
        <v>0</v>
      </c>
      <c r="I1292" s="6" t="str">
        <f ca="1">板材才數分析.!G1292</f>
        <v/>
      </c>
      <c r="J1292" s="6">
        <f ca="1">板材才數分析.!H1292</f>
        <v>0</v>
      </c>
      <c r="K1292" s="6" t="str">
        <f ca="1">板材才數分析.!I1292</f>
        <v/>
      </c>
      <c r="L1292" s="6">
        <f ca="1">板材才數分析.!J1292</f>
        <v>0</v>
      </c>
      <c r="M1292" s="6">
        <f ca="1">板材才數分析.!K1292</f>
        <v>0</v>
      </c>
      <c r="N1292" s="6" t="str">
        <f ca="1">板材才數分析.!L1292</f>
        <v/>
      </c>
      <c r="O1292" s="6">
        <f ca="1">板材才數分析.!M1292</f>
        <v>0</v>
      </c>
      <c r="P1292" t="e">
        <f>表格15[[#This Row],[封邊色號]]</f>
        <v>#VALUE!</v>
      </c>
      <c r="Q1292" s="174" t="str">
        <f ca="1">IF(VLOOKUP(F1292,料單!$C:$P,14,FALSE)="","",VLOOKUP(F1292,料單!$C:$P,14,FALSE))</f>
        <v/>
      </c>
      <c r="R1292" s="174" t="str">
        <f ca="1">IF(VLOOKUP(F1292,料單!$C:$Q,15,FALSE)="","",VLOOKUP(F1292,料單!$C:$Q,15,FALSE))</f>
        <v/>
      </c>
      <c r="S1292" s="174" t="str">
        <f ca="1">IF(VLOOKUP(F1292,料單!$C:$R,16,FALSE)="","",VLOOKUP(F1292,料單!$C:$R,16,FALSE))</f>
        <v/>
      </c>
      <c r="T1292" s="174" t="str">
        <f ca="1">IF(VLOOKUP(F1292,料單!$C:$S,17,FALSE)="","",VLOOKUP(F1292,料單!$C:$S,17,FALSE))</f>
        <v/>
      </c>
      <c r="U1292" s="174" t="str">
        <f ca="1">_xlfn.IFNA(VLOOKUP(VLOOKUP(F1292,料單!C:T,18,FALSE),資料庫!AM:AN,2,FALSE),"A")</f>
        <v>A</v>
      </c>
      <c r="V1292" s="174" t="str">
        <f ca="1">IF(VLOOKUP(F1292,料單!C:U,19,FALSE)="","",VLOOKUP(F1292,料單!C:U,19,FALSE))</f>
        <v/>
      </c>
      <c r="W1292" s="361" t="str">
        <f t="shared" ca="1" si="101"/>
        <v/>
      </c>
      <c r="X1292" s="361" t="str">
        <f t="shared" ca="1" si="102"/>
        <v/>
      </c>
      <c r="Y1292" s="361" t="str">
        <f t="shared" ca="1" si="103"/>
        <v/>
      </c>
      <c r="Z1292" s="361" t="str">
        <f t="shared" ca="1" si="104"/>
        <v/>
      </c>
      <c r="AA1292" s="483">
        <f>料單!$K$3</f>
        <v>0</v>
      </c>
      <c r="AB1292" s="483" t="str">
        <f>料單!$L$3</f>
        <v>拉、KD</v>
      </c>
    </row>
    <row r="1293" spans="1:28" x14ac:dyDescent="0.25">
      <c r="A1293" s="174">
        <f t="shared" si="100"/>
        <v>1292</v>
      </c>
      <c r="B1293" s="174" t="str">
        <f ca="1">料單!$C$1</f>
        <v>2026101401</v>
      </c>
      <c r="C1293" s="174">
        <f>料單!$C$2</f>
        <v>0</v>
      </c>
      <c r="D1293" s="6">
        <f>板材才數分析.!B1293</f>
        <v>44</v>
      </c>
      <c r="E1293" s="6">
        <f>板材才數分析.!C1293</f>
        <v>0</v>
      </c>
      <c r="F1293" s="6">
        <f>板材才數分析.!D1293</f>
        <v>44002</v>
      </c>
      <c r="G1293" s="6">
        <f ca="1">板材才數分析.!E1293</f>
        <v>0</v>
      </c>
      <c r="H1293" s="6">
        <f ca="1">板材才數分析.!F1293</f>
        <v>0</v>
      </c>
      <c r="I1293" s="6" t="str">
        <f ca="1">板材才數分析.!G1293</f>
        <v/>
      </c>
      <c r="J1293" s="6">
        <f ca="1">板材才數分析.!H1293</f>
        <v>0</v>
      </c>
      <c r="K1293" s="6" t="str">
        <f ca="1">板材才數分析.!I1293</f>
        <v/>
      </c>
      <c r="L1293" s="6">
        <f ca="1">板材才數分析.!J1293</f>
        <v>0</v>
      </c>
      <c r="M1293" s="6">
        <f ca="1">板材才數分析.!K1293</f>
        <v>0</v>
      </c>
      <c r="N1293" s="6" t="str">
        <f ca="1">板材才數分析.!L1293</f>
        <v/>
      </c>
      <c r="O1293" s="6">
        <f ca="1">板材才數分析.!M1293</f>
        <v>0</v>
      </c>
      <c r="P1293" t="e">
        <f>表格15[[#This Row],[封邊色號]]</f>
        <v>#VALUE!</v>
      </c>
      <c r="Q1293" s="174" t="str">
        <f ca="1">IF(VLOOKUP(F1293,料單!$C:$P,14,FALSE)="","",VLOOKUP(F1293,料單!$C:$P,14,FALSE))</f>
        <v/>
      </c>
      <c r="R1293" s="174" t="str">
        <f ca="1">IF(VLOOKUP(F1293,料單!$C:$Q,15,FALSE)="","",VLOOKUP(F1293,料單!$C:$Q,15,FALSE))</f>
        <v/>
      </c>
      <c r="S1293" s="174" t="str">
        <f ca="1">IF(VLOOKUP(F1293,料單!$C:$R,16,FALSE)="","",VLOOKUP(F1293,料單!$C:$R,16,FALSE))</f>
        <v/>
      </c>
      <c r="T1293" s="174" t="str">
        <f ca="1">IF(VLOOKUP(F1293,料單!$C:$S,17,FALSE)="","",VLOOKUP(F1293,料單!$C:$S,17,FALSE))</f>
        <v/>
      </c>
      <c r="U1293" s="174" t="str">
        <f ca="1">_xlfn.IFNA(VLOOKUP(VLOOKUP(F1293,料單!C:T,18,FALSE),資料庫!AM:AN,2,FALSE),"A")</f>
        <v>A</v>
      </c>
      <c r="V1293" s="174" t="str">
        <f ca="1">IF(VLOOKUP(F1293,料單!C:U,19,FALSE)="","",VLOOKUP(F1293,料單!C:U,19,FALSE))</f>
        <v/>
      </c>
      <c r="W1293" s="361" t="str">
        <f t="shared" ca="1" si="101"/>
        <v/>
      </c>
      <c r="X1293" s="361" t="str">
        <f t="shared" ca="1" si="102"/>
        <v/>
      </c>
      <c r="Y1293" s="361" t="str">
        <f t="shared" ca="1" si="103"/>
        <v/>
      </c>
      <c r="Z1293" s="361" t="str">
        <f t="shared" ca="1" si="104"/>
        <v/>
      </c>
      <c r="AA1293" s="483">
        <f>料單!$K$3</f>
        <v>0</v>
      </c>
      <c r="AB1293" s="483" t="str">
        <f>料單!$L$3</f>
        <v>拉、KD</v>
      </c>
    </row>
    <row r="1294" spans="1:28" x14ac:dyDescent="0.25">
      <c r="A1294" s="174">
        <f t="shared" si="100"/>
        <v>1293</v>
      </c>
      <c r="B1294" s="174" t="str">
        <f ca="1">料單!$C$1</f>
        <v>2026101401</v>
      </c>
      <c r="C1294" s="174">
        <f>料單!$C$2</f>
        <v>0</v>
      </c>
      <c r="D1294" s="6">
        <f>板材才數分析.!B1294</f>
        <v>44</v>
      </c>
      <c r="E1294" s="6">
        <f>板材才數分析.!C1294</f>
        <v>0</v>
      </c>
      <c r="F1294" s="6">
        <f>板材才數分析.!D1294</f>
        <v>44003</v>
      </c>
      <c r="G1294" s="6">
        <f ca="1">板材才數分析.!E1294</f>
        <v>0</v>
      </c>
      <c r="H1294" s="6">
        <f ca="1">板材才數分析.!F1294</f>
        <v>0</v>
      </c>
      <c r="I1294" s="6" t="str">
        <f ca="1">板材才數分析.!G1294</f>
        <v/>
      </c>
      <c r="J1294" s="6">
        <f ca="1">板材才數分析.!H1294</f>
        <v>0</v>
      </c>
      <c r="K1294" s="6" t="str">
        <f ca="1">板材才數分析.!I1294</f>
        <v/>
      </c>
      <c r="L1294" s="6">
        <f ca="1">板材才數分析.!J1294</f>
        <v>0</v>
      </c>
      <c r="M1294" s="6">
        <f ca="1">板材才數分析.!K1294</f>
        <v>0</v>
      </c>
      <c r="N1294" s="6" t="str">
        <f ca="1">板材才數分析.!L1294</f>
        <v/>
      </c>
      <c r="O1294" s="6">
        <f ca="1">板材才數分析.!M1294</f>
        <v>0</v>
      </c>
      <c r="P1294" t="e">
        <f>表格15[[#This Row],[封邊色號]]</f>
        <v>#VALUE!</v>
      </c>
      <c r="Q1294" s="174" t="str">
        <f ca="1">IF(VLOOKUP(F1294,料單!$C:$P,14,FALSE)="","",VLOOKUP(F1294,料單!$C:$P,14,FALSE))</f>
        <v/>
      </c>
      <c r="R1294" s="174" t="str">
        <f ca="1">IF(VLOOKUP(F1294,料單!$C:$Q,15,FALSE)="","",VLOOKUP(F1294,料單!$C:$Q,15,FALSE))</f>
        <v/>
      </c>
      <c r="S1294" s="174" t="str">
        <f ca="1">IF(VLOOKUP(F1294,料單!$C:$R,16,FALSE)="","",VLOOKUP(F1294,料單!$C:$R,16,FALSE))</f>
        <v/>
      </c>
      <c r="T1294" s="174" t="str">
        <f ca="1">IF(VLOOKUP(F1294,料單!$C:$S,17,FALSE)="","",VLOOKUP(F1294,料單!$C:$S,17,FALSE))</f>
        <v/>
      </c>
      <c r="U1294" s="174" t="str">
        <f ca="1">_xlfn.IFNA(VLOOKUP(VLOOKUP(F1294,料單!C:T,18,FALSE),資料庫!AM:AN,2,FALSE),"A")</f>
        <v>A</v>
      </c>
      <c r="V1294" s="174" t="str">
        <f ca="1">IF(VLOOKUP(F1294,料單!C:U,19,FALSE)="","",VLOOKUP(F1294,料單!C:U,19,FALSE))</f>
        <v/>
      </c>
      <c r="W1294" s="361" t="str">
        <f t="shared" ca="1" si="101"/>
        <v/>
      </c>
      <c r="X1294" s="361" t="str">
        <f t="shared" ca="1" si="102"/>
        <v/>
      </c>
      <c r="Y1294" s="361" t="str">
        <f t="shared" ca="1" si="103"/>
        <v/>
      </c>
      <c r="Z1294" s="361" t="str">
        <f t="shared" ca="1" si="104"/>
        <v/>
      </c>
      <c r="AA1294" s="483">
        <f>料單!$K$3</f>
        <v>0</v>
      </c>
      <c r="AB1294" s="483" t="str">
        <f>料單!$L$3</f>
        <v>拉、KD</v>
      </c>
    </row>
    <row r="1295" spans="1:28" x14ac:dyDescent="0.25">
      <c r="A1295" s="174">
        <f t="shared" si="100"/>
        <v>1294</v>
      </c>
      <c r="B1295" s="174" t="str">
        <f ca="1">料單!$C$1</f>
        <v>2026101401</v>
      </c>
      <c r="C1295" s="174">
        <f>料單!$C$2</f>
        <v>0</v>
      </c>
      <c r="D1295" s="6">
        <f>板材才數分析.!B1295</f>
        <v>44</v>
      </c>
      <c r="E1295" s="6">
        <f>板材才數分析.!C1295</f>
        <v>0</v>
      </c>
      <c r="F1295" s="6">
        <f>板材才數分析.!D1295</f>
        <v>44004</v>
      </c>
      <c r="G1295" s="6">
        <f ca="1">板材才數分析.!E1295</f>
        <v>0</v>
      </c>
      <c r="H1295" s="6">
        <f ca="1">板材才數分析.!F1295</f>
        <v>0</v>
      </c>
      <c r="I1295" s="6" t="str">
        <f ca="1">板材才數分析.!G1295</f>
        <v/>
      </c>
      <c r="J1295" s="6">
        <f ca="1">板材才數分析.!H1295</f>
        <v>0</v>
      </c>
      <c r="K1295" s="6" t="str">
        <f ca="1">板材才數分析.!I1295</f>
        <v/>
      </c>
      <c r="L1295" s="6">
        <f ca="1">板材才數分析.!J1295</f>
        <v>0</v>
      </c>
      <c r="M1295" s="6">
        <f ca="1">板材才數分析.!K1295</f>
        <v>0</v>
      </c>
      <c r="N1295" s="6" t="str">
        <f ca="1">板材才數分析.!L1295</f>
        <v/>
      </c>
      <c r="O1295" s="6">
        <f ca="1">板材才數分析.!M1295</f>
        <v>0</v>
      </c>
      <c r="P1295" t="e">
        <f>表格15[[#This Row],[封邊色號]]</f>
        <v>#VALUE!</v>
      </c>
      <c r="Q1295" s="174" t="str">
        <f ca="1">IF(VLOOKUP(F1295,料單!$C:$P,14,FALSE)="","",VLOOKUP(F1295,料單!$C:$P,14,FALSE))</f>
        <v/>
      </c>
      <c r="R1295" s="174" t="str">
        <f ca="1">IF(VLOOKUP(F1295,料單!$C:$Q,15,FALSE)="","",VLOOKUP(F1295,料單!$C:$Q,15,FALSE))</f>
        <v/>
      </c>
      <c r="S1295" s="174" t="str">
        <f ca="1">IF(VLOOKUP(F1295,料單!$C:$R,16,FALSE)="","",VLOOKUP(F1295,料單!$C:$R,16,FALSE))</f>
        <v/>
      </c>
      <c r="T1295" s="174" t="str">
        <f ca="1">IF(VLOOKUP(F1295,料單!$C:$S,17,FALSE)="","",VLOOKUP(F1295,料單!$C:$S,17,FALSE))</f>
        <v/>
      </c>
      <c r="U1295" s="174" t="str">
        <f ca="1">_xlfn.IFNA(VLOOKUP(VLOOKUP(F1295,料單!C:T,18,FALSE),資料庫!AM:AN,2,FALSE),"A")</f>
        <v>A</v>
      </c>
      <c r="V1295" s="174" t="str">
        <f ca="1">IF(VLOOKUP(F1295,料單!C:U,19,FALSE)="","",VLOOKUP(F1295,料單!C:U,19,FALSE))</f>
        <v/>
      </c>
      <c r="W1295" s="361" t="str">
        <f t="shared" ca="1" si="101"/>
        <v/>
      </c>
      <c r="X1295" s="361" t="str">
        <f t="shared" ca="1" si="102"/>
        <v/>
      </c>
      <c r="Y1295" s="361" t="str">
        <f t="shared" ca="1" si="103"/>
        <v/>
      </c>
      <c r="Z1295" s="361" t="str">
        <f t="shared" ca="1" si="104"/>
        <v/>
      </c>
      <c r="AA1295" s="483">
        <f>料單!$K$3</f>
        <v>0</v>
      </c>
      <c r="AB1295" s="483" t="str">
        <f>料單!$L$3</f>
        <v>拉、KD</v>
      </c>
    </row>
    <row r="1296" spans="1:28" x14ac:dyDescent="0.25">
      <c r="A1296" s="174">
        <f t="shared" si="100"/>
        <v>1295</v>
      </c>
      <c r="B1296" s="174" t="str">
        <f ca="1">料單!$C$1</f>
        <v>2026101401</v>
      </c>
      <c r="C1296" s="174">
        <f>料單!$C$2</f>
        <v>0</v>
      </c>
      <c r="D1296" s="6">
        <f>板材才數分析.!B1296</f>
        <v>44</v>
      </c>
      <c r="E1296" s="6">
        <f>板材才數分析.!C1296</f>
        <v>0</v>
      </c>
      <c r="F1296" s="6">
        <f>板材才數分析.!D1296</f>
        <v>44005</v>
      </c>
      <c r="G1296" s="6">
        <f ca="1">板材才數分析.!E1296</f>
        <v>0</v>
      </c>
      <c r="H1296" s="6">
        <f ca="1">板材才數分析.!F1296</f>
        <v>0</v>
      </c>
      <c r="I1296" s="6" t="str">
        <f ca="1">板材才數分析.!G1296</f>
        <v/>
      </c>
      <c r="J1296" s="6">
        <f ca="1">板材才數分析.!H1296</f>
        <v>0</v>
      </c>
      <c r="K1296" s="6" t="str">
        <f ca="1">板材才數分析.!I1296</f>
        <v/>
      </c>
      <c r="L1296" s="6">
        <f ca="1">板材才數分析.!J1296</f>
        <v>0</v>
      </c>
      <c r="M1296" s="6">
        <f ca="1">板材才數分析.!K1296</f>
        <v>0</v>
      </c>
      <c r="N1296" s="6" t="str">
        <f ca="1">板材才數分析.!L1296</f>
        <v/>
      </c>
      <c r="O1296" s="6">
        <f ca="1">板材才數分析.!M1296</f>
        <v>0</v>
      </c>
      <c r="P1296" t="e">
        <f>表格15[[#This Row],[封邊色號]]</f>
        <v>#VALUE!</v>
      </c>
      <c r="Q1296" s="174" t="str">
        <f ca="1">IF(VLOOKUP(F1296,料單!$C:$P,14,FALSE)="","",VLOOKUP(F1296,料單!$C:$P,14,FALSE))</f>
        <v/>
      </c>
      <c r="R1296" s="174" t="str">
        <f ca="1">IF(VLOOKUP(F1296,料單!$C:$Q,15,FALSE)="","",VLOOKUP(F1296,料單!$C:$Q,15,FALSE))</f>
        <v/>
      </c>
      <c r="S1296" s="174" t="str">
        <f ca="1">IF(VLOOKUP(F1296,料單!$C:$R,16,FALSE)="","",VLOOKUP(F1296,料單!$C:$R,16,FALSE))</f>
        <v/>
      </c>
      <c r="T1296" s="174" t="str">
        <f ca="1">IF(VLOOKUP(F1296,料單!$C:$S,17,FALSE)="","",VLOOKUP(F1296,料單!$C:$S,17,FALSE))</f>
        <v/>
      </c>
      <c r="U1296" s="174" t="str">
        <f ca="1">_xlfn.IFNA(VLOOKUP(VLOOKUP(F1296,料單!C:T,18,FALSE),資料庫!AM:AN,2,FALSE),"A")</f>
        <v>A</v>
      </c>
      <c r="V1296" s="174" t="str">
        <f ca="1">IF(VLOOKUP(F1296,料單!C:U,19,FALSE)="","",VLOOKUP(F1296,料單!C:U,19,FALSE))</f>
        <v/>
      </c>
      <c r="W1296" s="361" t="str">
        <f t="shared" ca="1" si="101"/>
        <v/>
      </c>
      <c r="X1296" s="361" t="str">
        <f t="shared" ca="1" si="102"/>
        <v/>
      </c>
      <c r="Y1296" s="361" t="str">
        <f t="shared" ca="1" si="103"/>
        <v/>
      </c>
      <c r="Z1296" s="361" t="str">
        <f t="shared" ca="1" si="104"/>
        <v/>
      </c>
      <c r="AA1296" s="483">
        <f>料單!$K$3</f>
        <v>0</v>
      </c>
      <c r="AB1296" s="483" t="str">
        <f>料單!$L$3</f>
        <v>拉、KD</v>
      </c>
    </row>
    <row r="1297" spans="1:28" x14ac:dyDescent="0.25">
      <c r="A1297" s="174">
        <f t="shared" si="100"/>
        <v>1296</v>
      </c>
      <c r="B1297" s="174" t="str">
        <f ca="1">料單!$C$1</f>
        <v>2026101401</v>
      </c>
      <c r="C1297" s="174">
        <f>料單!$C$2</f>
        <v>0</v>
      </c>
      <c r="D1297" s="6">
        <f>板材才數分析.!B1297</f>
        <v>44</v>
      </c>
      <c r="E1297" s="6">
        <f>板材才數分析.!C1297</f>
        <v>0</v>
      </c>
      <c r="F1297" s="6">
        <f>板材才數分析.!D1297</f>
        <v>44006</v>
      </c>
      <c r="G1297" s="6">
        <f ca="1">板材才數分析.!E1297</f>
        <v>0</v>
      </c>
      <c r="H1297" s="6">
        <f ca="1">板材才數分析.!F1297</f>
        <v>0</v>
      </c>
      <c r="I1297" s="6" t="str">
        <f ca="1">板材才數分析.!G1297</f>
        <v/>
      </c>
      <c r="J1297" s="6">
        <f ca="1">板材才數分析.!H1297</f>
        <v>0</v>
      </c>
      <c r="K1297" s="6" t="str">
        <f ca="1">板材才數分析.!I1297</f>
        <v/>
      </c>
      <c r="L1297" s="6">
        <f ca="1">板材才數分析.!J1297</f>
        <v>0</v>
      </c>
      <c r="M1297" s="6">
        <f ca="1">板材才數分析.!K1297</f>
        <v>0</v>
      </c>
      <c r="N1297" s="6" t="str">
        <f ca="1">板材才數分析.!L1297</f>
        <v/>
      </c>
      <c r="O1297" s="6">
        <f ca="1">板材才數分析.!M1297</f>
        <v>0</v>
      </c>
      <c r="P1297" t="e">
        <f>表格15[[#This Row],[封邊色號]]</f>
        <v>#VALUE!</v>
      </c>
      <c r="Q1297" s="174" t="str">
        <f ca="1">IF(VLOOKUP(F1297,料單!$C:$P,14,FALSE)="","",VLOOKUP(F1297,料單!$C:$P,14,FALSE))</f>
        <v/>
      </c>
      <c r="R1297" s="174" t="str">
        <f ca="1">IF(VLOOKUP(F1297,料單!$C:$Q,15,FALSE)="","",VLOOKUP(F1297,料單!$C:$Q,15,FALSE))</f>
        <v/>
      </c>
      <c r="S1297" s="174" t="str">
        <f ca="1">IF(VLOOKUP(F1297,料單!$C:$R,16,FALSE)="","",VLOOKUP(F1297,料單!$C:$R,16,FALSE))</f>
        <v/>
      </c>
      <c r="T1297" s="174" t="str">
        <f ca="1">IF(VLOOKUP(F1297,料單!$C:$S,17,FALSE)="","",VLOOKUP(F1297,料單!$C:$S,17,FALSE))</f>
        <v/>
      </c>
      <c r="U1297" s="174" t="str">
        <f ca="1">_xlfn.IFNA(VLOOKUP(VLOOKUP(F1297,料單!C:T,18,FALSE),資料庫!AM:AN,2,FALSE),"A")</f>
        <v>A</v>
      </c>
      <c r="V1297" s="174" t="str">
        <f ca="1">IF(VLOOKUP(F1297,料單!C:U,19,FALSE)="","",VLOOKUP(F1297,料單!C:U,19,FALSE))</f>
        <v/>
      </c>
      <c r="W1297" s="361" t="str">
        <f t="shared" ca="1" si="101"/>
        <v/>
      </c>
      <c r="X1297" s="361" t="str">
        <f t="shared" ca="1" si="102"/>
        <v/>
      </c>
      <c r="Y1297" s="361" t="str">
        <f t="shared" ca="1" si="103"/>
        <v/>
      </c>
      <c r="Z1297" s="361" t="str">
        <f t="shared" ca="1" si="104"/>
        <v/>
      </c>
      <c r="AA1297" s="483">
        <f>料單!$K$3</f>
        <v>0</v>
      </c>
      <c r="AB1297" s="483" t="str">
        <f>料單!$L$3</f>
        <v>拉、KD</v>
      </c>
    </row>
    <row r="1298" spans="1:28" x14ac:dyDescent="0.25">
      <c r="A1298" s="174">
        <f t="shared" si="100"/>
        <v>1297</v>
      </c>
      <c r="B1298" s="174" t="str">
        <f ca="1">料單!$C$1</f>
        <v>2026101401</v>
      </c>
      <c r="C1298" s="174">
        <f>料單!$C$2</f>
        <v>0</v>
      </c>
      <c r="D1298" s="6">
        <f>板材才數分析.!B1298</f>
        <v>44</v>
      </c>
      <c r="E1298" s="6">
        <f>板材才數分析.!C1298</f>
        <v>0</v>
      </c>
      <c r="F1298" s="6">
        <f>板材才數分析.!D1298</f>
        <v>44007</v>
      </c>
      <c r="G1298" s="6">
        <f ca="1">板材才數分析.!E1298</f>
        <v>0</v>
      </c>
      <c r="H1298" s="6">
        <f ca="1">板材才數分析.!F1298</f>
        <v>0</v>
      </c>
      <c r="I1298" s="6" t="str">
        <f ca="1">板材才數分析.!G1298</f>
        <v/>
      </c>
      <c r="J1298" s="6">
        <f ca="1">板材才數分析.!H1298</f>
        <v>0</v>
      </c>
      <c r="K1298" s="6" t="str">
        <f ca="1">板材才數分析.!I1298</f>
        <v/>
      </c>
      <c r="L1298" s="6">
        <f ca="1">板材才數分析.!J1298</f>
        <v>0</v>
      </c>
      <c r="M1298" s="6">
        <f ca="1">板材才數分析.!K1298</f>
        <v>0</v>
      </c>
      <c r="N1298" s="6" t="str">
        <f ca="1">板材才數分析.!L1298</f>
        <v/>
      </c>
      <c r="O1298" s="6">
        <f ca="1">板材才數分析.!M1298</f>
        <v>0</v>
      </c>
      <c r="P1298" t="e">
        <f>表格15[[#This Row],[封邊色號]]</f>
        <v>#VALUE!</v>
      </c>
      <c r="Q1298" s="174" t="str">
        <f ca="1">IF(VLOOKUP(F1298,料單!$C:$P,14,FALSE)="","",VLOOKUP(F1298,料單!$C:$P,14,FALSE))</f>
        <v/>
      </c>
      <c r="R1298" s="174" t="str">
        <f ca="1">IF(VLOOKUP(F1298,料單!$C:$Q,15,FALSE)="","",VLOOKUP(F1298,料單!$C:$Q,15,FALSE))</f>
        <v/>
      </c>
      <c r="S1298" s="174" t="str">
        <f ca="1">IF(VLOOKUP(F1298,料單!$C:$R,16,FALSE)="","",VLOOKUP(F1298,料單!$C:$R,16,FALSE))</f>
        <v/>
      </c>
      <c r="T1298" s="174" t="str">
        <f ca="1">IF(VLOOKUP(F1298,料單!$C:$S,17,FALSE)="","",VLOOKUP(F1298,料單!$C:$S,17,FALSE))</f>
        <v/>
      </c>
      <c r="U1298" s="174" t="str">
        <f ca="1">_xlfn.IFNA(VLOOKUP(VLOOKUP(F1298,料單!C:T,18,FALSE),資料庫!AM:AN,2,FALSE),"A")</f>
        <v>A</v>
      </c>
      <c r="V1298" s="174" t="str">
        <f ca="1">IF(VLOOKUP(F1298,料單!C:U,19,FALSE)="","",VLOOKUP(F1298,料單!C:U,19,FALSE))</f>
        <v/>
      </c>
      <c r="W1298" s="361" t="str">
        <f t="shared" ca="1" si="101"/>
        <v/>
      </c>
      <c r="X1298" s="361" t="str">
        <f t="shared" ca="1" si="102"/>
        <v/>
      </c>
      <c r="Y1298" s="361" t="str">
        <f t="shared" ca="1" si="103"/>
        <v/>
      </c>
      <c r="Z1298" s="361" t="str">
        <f t="shared" ca="1" si="104"/>
        <v/>
      </c>
      <c r="AA1298" s="483">
        <f>料單!$K$3</f>
        <v>0</v>
      </c>
      <c r="AB1298" s="483" t="str">
        <f>料單!$L$3</f>
        <v>拉、KD</v>
      </c>
    </row>
    <row r="1299" spans="1:28" x14ac:dyDescent="0.25">
      <c r="A1299" s="174">
        <f t="shared" si="100"/>
        <v>1298</v>
      </c>
      <c r="B1299" s="174" t="str">
        <f ca="1">料單!$C$1</f>
        <v>2026101401</v>
      </c>
      <c r="C1299" s="174">
        <f>料單!$C$2</f>
        <v>0</v>
      </c>
      <c r="D1299" s="6">
        <f>板材才數分析.!B1299</f>
        <v>44</v>
      </c>
      <c r="E1299" s="6">
        <f>板材才數分析.!C1299</f>
        <v>0</v>
      </c>
      <c r="F1299" s="6">
        <f>板材才數分析.!D1299</f>
        <v>44008</v>
      </c>
      <c r="G1299" s="6">
        <f ca="1">板材才數分析.!E1299</f>
        <v>0</v>
      </c>
      <c r="H1299" s="6">
        <f ca="1">板材才數分析.!F1299</f>
        <v>0</v>
      </c>
      <c r="I1299" s="6" t="str">
        <f ca="1">板材才數分析.!G1299</f>
        <v/>
      </c>
      <c r="J1299" s="6">
        <f ca="1">板材才數分析.!H1299</f>
        <v>0</v>
      </c>
      <c r="K1299" s="6" t="str">
        <f ca="1">板材才數分析.!I1299</f>
        <v/>
      </c>
      <c r="L1299" s="6">
        <f ca="1">板材才數分析.!J1299</f>
        <v>0</v>
      </c>
      <c r="M1299" s="6">
        <f ca="1">板材才數分析.!K1299</f>
        <v>0</v>
      </c>
      <c r="N1299" s="6" t="str">
        <f ca="1">板材才數分析.!L1299</f>
        <v/>
      </c>
      <c r="O1299" s="6">
        <f ca="1">板材才數分析.!M1299</f>
        <v>0</v>
      </c>
      <c r="P1299" t="e">
        <f>表格15[[#This Row],[封邊色號]]</f>
        <v>#VALUE!</v>
      </c>
      <c r="Q1299" s="174" t="str">
        <f ca="1">IF(VLOOKUP(F1299,料單!$C:$P,14,FALSE)="","",VLOOKUP(F1299,料單!$C:$P,14,FALSE))</f>
        <v/>
      </c>
      <c r="R1299" s="174" t="str">
        <f ca="1">IF(VLOOKUP(F1299,料單!$C:$Q,15,FALSE)="","",VLOOKUP(F1299,料單!$C:$Q,15,FALSE))</f>
        <v/>
      </c>
      <c r="S1299" s="174" t="str">
        <f ca="1">IF(VLOOKUP(F1299,料單!$C:$R,16,FALSE)="","",VLOOKUP(F1299,料單!$C:$R,16,FALSE))</f>
        <v/>
      </c>
      <c r="T1299" s="174" t="str">
        <f ca="1">IF(VLOOKUP(F1299,料單!$C:$S,17,FALSE)="","",VLOOKUP(F1299,料單!$C:$S,17,FALSE))</f>
        <v/>
      </c>
      <c r="U1299" s="174" t="str">
        <f ca="1">_xlfn.IFNA(VLOOKUP(VLOOKUP(F1299,料單!C:T,18,FALSE),資料庫!AM:AN,2,FALSE),"A")</f>
        <v>A</v>
      </c>
      <c r="V1299" s="174" t="str">
        <f ca="1">IF(VLOOKUP(F1299,料單!C:U,19,FALSE)="","",VLOOKUP(F1299,料單!C:U,19,FALSE))</f>
        <v/>
      </c>
      <c r="W1299" s="361" t="str">
        <f t="shared" ca="1" si="101"/>
        <v/>
      </c>
      <c r="X1299" s="361" t="str">
        <f t="shared" ca="1" si="102"/>
        <v/>
      </c>
      <c r="Y1299" s="361" t="str">
        <f t="shared" ca="1" si="103"/>
        <v/>
      </c>
      <c r="Z1299" s="361" t="str">
        <f t="shared" ca="1" si="104"/>
        <v/>
      </c>
      <c r="AA1299" s="483">
        <f>料單!$K$3</f>
        <v>0</v>
      </c>
      <c r="AB1299" s="483" t="str">
        <f>料單!$L$3</f>
        <v>拉、KD</v>
      </c>
    </row>
    <row r="1300" spans="1:28" x14ac:dyDescent="0.25">
      <c r="A1300" s="174">
        <f t="shared" si="100"/>
        <v>1299</v>
      </c>
      <c r="B1300" s="174" t="str">
        <f ca="1">料單!$C$1</f>
        <v>2026101401</v>
      </c>
      <c r="C1300" s="174">
        <f>料單!$C$2</f>
        <v>0</v>
      </c>
      <c r="D1300" s="6">
        <f>板材才數分析.!B1300</f>
        <v>44</v>
      </c>
      <c r="E1300" s="6">
        <f>板材才數分析.!C1300</f>
        <v>0</v>
      </c>
      <c r="F1300" s="6">
        <f>板材才數分析.!D1300</f>
        <v>44009</v>
      </c>
      <c r="G1300" s="6">
        <f ca="1">板材才數分析.!E1300</f>
        <v>0</v>
      </c>
      <c r="H1300" s="6">
        <f ca="1">板材才數分析.!F1300</f>
        <v>0</v>
      </c>
      <c r="I1300" s="6" t="str">
        <f ca="1">板材才數分析.!G1300</f>
        <v/>
      </c>
      <c r="J1300" s="6">
        <f ca="1">板材才數分析.!H1300</f>
        <v>0</v>
      </c>
      <c r="K1300" s="6" t="str">
        <f ca="1">板材才數分析.!I1300</f>
        <v/>
      </c>
      <c r="L1300" s="6">
        <f ca="1">板材才數分析.!J1300</f>
        <v>0</v>
      </c>
      <c r="M1300" s="6">
        <f ca="1">板材才數分析.!K1300</f>
        <v>0</v>
      </c>
      <c r="N1300" s="6" t="str">
        <f ca="1">板材才數分析.!L1300</f>
        <v/>
      </c>
      <c r="O1300" s="6">
        <f ca="1">板材才數分析.!M1300</f>
        <v>0</v>
      </c>
      <c r="P1300" t="e">
        <f>表格15[[#This Row],[封邊色號]]</f>
        <v>#VALUE!</v>
      </c>
      <c r="Q1300" s="174" t="str">
        <f ca="1">IF(VLOOKUP(F1300,料單!$C:$P,14,FALSE)="","",VLOOKUP(F1300,料單!$C:$P,14,FALSE))</f>
        <v/>
      </c>
      <c r="R1300" s="174" t="str">
        <f ca="1">IF(VLOOKUP(F1300,料單!$C:$Q,15,FALSE)="","",VLOOKUP(F1300,料單!$C:$Q,15,FALSE))</f>
        <v/>
      </c>
      <c r="S1300" s="174" t="str">
        <f ca="1">IF(VLOOKUP(F1300,料單!$C:$R,16,FALSE)="","",VLOOKUP(F1300,料單!$C:$R,16,FALSE))</f>
        <v/>
      </c>
      <c r="T1300" s="174" t="str">
        <f ca="1">IF(VLOOKUP(F1300,料單!$C:$S,17,FALSE)="","",VLOOKUP(F1300,料單!$C:$S,17,FALSE))</f>
        <v/>
      </c>
      <c r="U1300" s="174" t="str">
        <f ca="1">_xlfn.IFNA(VLOOKUP(VLOOKUP(F1300,料單!C:T,18,FALSE),資料庫!AM:AN,2,FALSE),"A")</f>
        <v>A</v>
      </c>
      <c r="V1300" s="174" t="str">
        <f ca="1">IF(VLOOKUP(F1300,料單!C:U,19,FALSE)="","",VLOOKUP(F1300,料單!C:U,19,FALSE))</f>
        <v/>
      </c>
      <c r="W1300" s="361" t="str">
        <f t="shared" ca="1" si="101"/>
        <v/>
      </c>
      <c r="X1300" s="361" t="str">
        <f t="shared" ca="1" si="102"/>
        <v/>
      </c>
      <c r="Y1300" s="361" t="str">
        <f t="shared" ca="1" si="103"/>
        <v/>
      </c>
      <c r="Z1300" s="361" t="str">
        <f t="shared" ca="1" si="104"/>
        <v/>
      </c>
      <c r="AA1300" s="483">
        <f>料單!$K$3</f>
        <v>0</v>
      </c>
      <c r="AB1300" s="483" t="str">
        <f>料單!$L$3</f>
        <v>拉、KD</v>
      </c>
    </row>
    <row r="1301" spans="1:28" x14ac:dyDescent="0.25">
      <c r="A1301" s="174">
        <f t="shared" si="100"/>
        <v>1300</v>
      </c>
      <c r="B1301" s="174" t="str">
        <f ca="1">料單!$C$1</f>
        <v>2026101401</v>
      </c>
      <c r="C1301" s="174">
        <f>料單!$C$2</f>
        <v>0</v>
      </c>
      <c r="D1301" s="6">
        <f>板材才數分析.!B1301</f>
        <v>44</v>
      </c>
      <c r="E1301" s="6">
        <f>板材才數分析.!C1301</f>
        <v>0</v>
      </c>
      <c r="F1301" s="6">
        <f>板材才數分析.!D1301</f>
        <v>44010</v>
      </c>
      <c r="G1301" s="6">
        <f ca="1">板材才數分析.!E1301</f>
        <v>0</v>
      </c>
      <c r="H1301" s="6">
        <f ca="1">板材才數分析.!F1301</f>
        <v>0</v>
      </c>
      <c r="I1301" s="6" t="str">
        <f ca="1">板材才數分析.!G1301</f>
        <v/>
      </c>
      <c r="J1301" s="6">
        <f ca="1">板材才數分析.!H1301</f>
        <v>0</v>
      </c>
      <c r="K1301" s="6" t="str">
        <f ca="1">板材才數分析.!I1301</f>
        <v/>
      </c>
      <c r="L1301" s="6">
        <f ca="1">板材才數分析.!J1301</f>
        <v>0</v>
      </c>
      <c r="M1301" s="6">
        <f ca="1">板材才數分析.!K1301</f>
        <v>0</v>
      </c>
      <c r="N1301" s="6" t="str">
        <f ca="1">板材才數分析.!L1301</f>
        <v/>
      </c>
      <c r="O1301" s="6">
        <f ca="1">板材才數分析.!M1301</f>
        <v>0</v>
      </c>
      <c r="P1301" t="e">
        <f>表格15[[#This Row],[封邊色號]]</f>
        <v>#VALUE!</v>
      </c>
      <c r="Q1301" s="174" t="str">
        <f ca="1">IF(VLOOKUP(F1301,料單!$C:$P,14,FALSE)="","",VLOOKUP(F1301,料單!$C:$P,14,FALSE))</f>
        <v/>
      </c>
      <c r="R1301" s="174" t="str">
        <f ca="1">IF(VLOOKUP(F1301,料單!$C:$Q,15,FALSE)="","",VLOOKUP(F1301,料單!$C:$Q,15,FALSE))</f>
        <v/>
      </c>
      <c r="S1301" s="174" t="str">
        <f ca="1">IF(VLOOKUP(F1301,料單!$C:$R,16,FALSE)="","",VLOOKUP(F1301,料單!$C:$R,16,FALSE))</f>
        <v/>
      </c>
      <c r="T1301" s="174" t="str">
        <f ca="1">IF(VLOOKUP(F1301,料單!$C:$S,17,FALSE)="","",VLOOKUP(F1301,料單!$C:$S,17,FALSE))</f>
        <v/>
      </c>
      <c r="U1301" s="174" t="str">
        <f ca="1">_xlfn.IFNA(VLOOKUP(VLOOKUP(F1301,料單!C:T,18,FALSE),資料庫!AM:AN,2,FALSE),"A")</f>
        <v>A</v>
      </c>
      <c r="V1301" s="174" t="str">
        <f ca="1">IF(VLOOKUP(F1301,料單!C:U,19,FALSE)="","",VLOOKUP(F1301,料單!C:U,19,FALSE))</f>
        <v/>
      </c>
      <c r="W1301" s="361" t="str">
        <f t="shared" ca="1" si="101"/>
        <v/>
      </c>
      <c r="X1301" s="361" t="str">
        <f t="shared" ca="1" si="102"/>
        <v/>
      </c>
      <c r="Y1301" s="361" t="str">
        <f t="shared" ca="1" si="103"/>
        <v/>
      </c>
      <c r="Z1301" s="361" t="str">
        <f t="shared" ca="1" si="104"/>
        <v/>
      </c>
      <c r="AA1301" s="483">
        <f>料單!$K$3</f>
        <v>0</v>
      </c>
      <c r="AB1301" s="483" t="str">
        <f>料單!$L$3</f>
        <v>拉、KD</v>
      </c>
    </row>
    <row r="1302" spans="1:28" x14ac:dyDescent="0.25">
      <c r="A1302" s="174">
        <f t="shared" si="100"/>
        <v>1301</v>
      </c>
      <c r="B1302" s="174" t="str">
        <f ca="1">料單!$C$1</f>
        <v>2026101401</v>
      </c>
      <c r="C1302" s="174">
        <f>料單!$C$2</f>
        <v>0</v>
      </c>
      <c r="D1302" s="6">
        <f>板材才數分析.!B1302</f>
        <v>44</v>
      </c>
      <c r="E1302" s="6">
        <f>板材才數分析.!C1302</f>
        <v>0</v>
      </c>
      <c r="F1302" s="6">
        <f>板材才數分析.!D1302</f>
        <v>44011</v>
      </c>
      <c r="G1302" s="6">
        <f ca="1">板材才數分析.!E1302</f>
        <v>0</v>
      </c>
      <c r="H1302" s="6">
        <f ca="1">板材才數分析.!F1302</f>
        <v>0</v>
      </c>
      <c r="I1302" s="6" t="str">
        <f ca="1">板材才數分析.!G1302</f>
        <v/>
      </c>
      <c r="J1302" s="6">
        <f ca="1">板材才數分析.!H1302</f>
        <v>0</v>
      </c>
      <c r="K1302" s="6" t="str">
        <f ca="1">板材才數分析.!I1302</f>
        <v/>
      </c>
      <c r="L1302" s="6">
        <f ca="1">板材才數分析.!J1302</f>
        <v>0</v>
      </c>
      <c r="M1302" s="6">
        <f ca="1">板材才數分析.!K1302</f>
        <v>0</v>
      </c>
      <c r="N1302" s="6">
        <f ca="1">板材才數分析.!L1302</f>
        <v>0</v>
      </c>
      <c r="O1302" s="6">
        <f ca="1">板材才數分析.!M1302</f>
        <v>0</v>
      </c>
      <c r="P1302" t="e">
        <f>表格15[[#This Row],[封邊色號]]</f>
        <v>#VALUE!</v>
      </c>
      <c r="Q1302" s="174" t="str">
        <f ca="1">IF(VLOOKUP(F1302,料單!$C:$P,14,FALSE)="","",VLOOKUP(F1302,料單!$C:$P,14,FALSE))</f>
        <v/>
      </c>
      <c r="R1302" s="174" t="str">
        <f ca="1">IF(VLOOKUP(F1302,料單!$C:$Q,15,FALSE)="","",VLOOKUP(F1302,料單!$C:$Q,15,FALSE))</f>
        <v/>
      </c>
      <c r="S1302" s="174" t="str">
        <f ca="1">IF(VLOOKUP(F1302,料單!$C:$R,16,FALSE)="","",VLOOKUP(F1302,料單!$C:$R,16,FALSE))</f>
        <v/>
      </c>
      <c r="T1302" s="174" t="str">
        <f ca="1">IF(VLOOKUP(F1302,料單!$C:$S,17,FALSE)="","",VLOOKUP(F1302,料單!$C:$S,17,FALSE))</f>
        <v/>
      </c>
      <c r="U1302" s="174" t="str">
        <f ca="1">_xlfn.IFNA(VLOOKUP(VLOOKUP(F1302,料單!C:T,18,FALSE),資料庫!AM:AN,2,FALSE),"A")</f>
        <v>A</v>
      </c>
      <c r="V1302" s="174" t="str">
        <f ca="1">IF(VLOOKUP(F1302,料單!C:U,19,FALSE)="","",VLOOKUP(F1302,料單!C:U,19,FALSE))</f>
        <v/>
      </c>
      <c r="W1302" s="361" t="str">
        <f t="shared" ca="1" si="101"/>
        <v/>
      </c>
      <c r="X1302" s="361" t="str">
        <f t="shared" ca="1" si="102"/>
        <v/>
      </c>
      <c r="Y1302" s="361" t="str">
        <f t="shared" ca="1" si="103"/>
        <v/>
      </c>
      <c r="Z1302" s="361" t="str">
        <f t="shared" ca="1" si="104"/>
        <v/>
      </c>
      <c r="AA1302" s="483">
        <f>料單!$K$3</f>
        <v>0</v>
      </c>
      <c r="AB1302" s="483" t="str">
        <f>料單!$L$3</f>
        <v>拉、KD</v>
      </c>
    </row>
    <row r="1303" spans="1:28" x14ac:dyDescent="0.25">
      <c r="A1303" s="174">
        <f t="shared" si="100"/>
        <v>1302</v>
      </c>
      <c r="B1303" s="174" t="str">
        <f ca="1">料單!$C$1</f>
        <v>2026101401</v>
      </c>
      <c r="C1303" s="174">
        <f>料單!$C$2</f>
        <v>0</v>
      </c>
      <c r="D1303" s="6">
        <f>板材才數分析.!B1303</f>
        <v>44</v>
      </c>
      <c r="E1303" s="6">
        <f>板材才數分析.!C1303</f>
        <v>0</v>
      </c>
      <c r="F1303" s="6">
        <f>板材才數分析.!D1303</f>
        <v>44012</v>
      </c>
      <c r="G1303" s="6">
        <f ca="1">板材才數分析.!E1303</f>
        <v>0</v>
      </c>
      <c r="H1303" s="6">
        <f ca="1">板材才數分析.!F1303</f>
        <v>0</v>
      </c>
      <c r="I1303" s="6" t="str">
        <f ca="1">板材才數分析.!G1303</f>
        <v/>
      </c>
      <c r="J1303" s="6">
        <f ca="1">板材才數分析.!H1303</f>
        <v>0</v>
      </c>
      <c r="K1303" s="6" t="str">
        <f ca="1">板材才數分析.!I1303</f>
        <v/>
      </c>
      <c r="L1303" s="6">
        <f ca="1">板材才數分析.!J1303</f>
        <v>0</v>
      </c>
      <c r="M1303" s="6">
        <f ca="1">板材才數分析.!K1303</f>
        <v>0</v>
      </c>
      <c r="N1303" s="6">
        <f ca="1">板材才數分析.!L1303</f>
        <v>0</v>
      </c>
      <c r="O1303" s="6">
        <f ca="1">板材才數分析.!M1303</f>
        <v>0</v>
      </c>
      <c r="P1303" t="e">
        <f>表格15[[#This Row],[封邊色號]]</f>
        <v>#VALUE!</v>
      </c>
      <c r="Q1303" s="174" t="str">
        <f ca="1">IF(VLOOKUP(F1303,料單!$C:$P,14,FALSE)="","",VLOOKUP(F1303,料單!$C:$P,14,FALSE))</f>
        <v/>
      </c>
      <c r="R1303" s="174" t="str">
        <f ca="1">IF(VLOOKUP(F1303,料單!$C:$Q,15,FALSE)="","",VLOOKUP(F1303,料單!$C:$Q,15,FALSE))</f>
        <v/>
      </c>
      <c r="S1303" s="174" t="str">
        <f ca="1">IF(VLOOKUP(F1303,料單!$C:$R,16,FALSE)="","",VLOOKUP(F1303,料單!$C:$R,16,FALSE))</f>
        <v/>
      </c>
      <c r="T1303" s="174" t="str">
        <f ca="1">IF(VLOOKUP(F1303,料單!$C:$S,17,FALSE)="","",VLOOKUP(F1303,料單!$C:$S,17,FALSE))</f>
        <v/>
      </c>
      <c r="U1303" s="174" t="str">
        <f ca="1">_xlfn.IFNA(VLOOKUP(VLOOKUP(F1303,料單!C:T,18,FALSE),資料庫!AM:AN,2,FALSE),"A")</f>
        <v>A</v>
      </c>
      <c r="V1303" s="174" t="str">
        <f ca="1">IF(VLOOKUP(F1303,料單!C:U,19,FALSE)="","",VLOOKUP(F1303,料單!C:U,19,FALSE))</f>
        <v/>
      </c>
      <c r="W1303" s="361" t="str">
        <f t="shared" ca="1" si="101"/>
        <v/>
      </c>
      <c r="X1303" s="361" t="str">
        <f t="shared" ca="1" si="102"/>
        <v/>
      </c>
      <c r="Y1303" s="361" t="str">
        <f t="shared" ca="1" si="103"/>
        <v/>
      </c>
      <c r="Z1303" s="361" t="str">
        <f t="shared" ca="1" si="104"/>
        <v/>
      </c>
      <c r="AA1303" s="483">
        <f>料單!$K$3</f>
        <v>0</v>
      </c>
      <c r="AB1303" s="483" t="str">
        <f>料單!$L$3</f>
        <v>拉、KD</v>
      </c>
    </row>
    <row r="1304" spans="1:28" x14ac:dyDescent="0.25">
      <c r="A1304" s="174">
        <f t="shared" si="100"/>
        <v>1303</v>
      </c>
      <c r="B1304" s="174" t="str">
        <f ca="1">料單!$C$1</f>
        <v>2026101401</v>
      </c>
      <c r="C1304" s="174">
        <f>料單!$C$2</f>
        <v>0</v>
      </c>
      <c r="D1304" s="6">
        <f>板材才數分析.!B1304</f>
        <v>44</v>
      </c>
      <c r="E1304" s="6">
        <f>板材才數分析.!C1304</f>
        <v>0</v>
      </c>
      <c r="F1304" s="6">
        <f>板材才數分析.!D1304</f>
        <v>44013</v>
      </c>
      <c r="G1304" s="6">
        <f ca="1">板材才數分析.!E1304</f>
        <v>0</v>
      </c>
      <c r="H1304" s="6">
        <f ca="1">板材才數分析.!F1304</f>
        <v>0</v>
      </c>
      <c r="I1304" s="6" t="str">
        <f ca="1">板材才數分析.!G1304</f>
        <v/>
      </c>
      <c r="J1304" s="6">
        <f ca="1">板材才數分析.!H1304</f>
        <v>0</v>
      </c>
      <c r="K1304" s="6" t="str">
        <f ca="1">板材才數分析.!I1304</f>
        <v/>
      </c>
      <c r="L1304" s="6">
        <f ca="1">板材才數分析.!J1304</f>
        <v>0</v>
      </c>
      <c r="M1304" s="6">
        <f ca="1">板材才數分析.!K1304</f>
        <v>0</v>
      </c>
      <c r="N1304" s="6">
        <f ca="1">板材才數分析.!L1304</f>
        <v>0</v>
      </c>
      <c r="O1304" s="6">
        <f ca="1">板材才數分析.!M1304</f>
        <v>0</v>
      </c>
      <c r="P1304" t="e">
        <f>表格15[[#This Row],[封邊色號]]</f>
        <v>#VALUE!</v>
      </c>
      <c r="Q1304" s="174" t="str">
        <f ca="1">IF(VLOOKUP(F1304,料單!$C:$P,14,FALSE)="","",VLOOKUP(F1304,料單!$C:$P,14,FALSE))</f>
        <v/>
      </c>
      <c r="R1304" s="174" t="str">
        <f ca="1">IF(VLOOKUP(F1304,料單!$C:$Q,15,FALSE)="","",VLOOKUP(F1304,料單!$C:$Q,15,FALSE))</f>
        <v/>
      </c>
      <c r="S1304" s="174" t="str">
        <f ca="1">IF(VLOOKUP(F1304,料單!$C:$R,16,FALSE)="","",VLOOKUP(F1304,料單!$C:$R,16,FALSE))</f>
        <v/>
      </c>
      <c r="T1304" s="174" t="str">
        <f ca="1">IF(VLOOKUP(F1304,料單!$C:$S,17,FALSE)="","",VLOOKUP(F1304,料單!$C:$S,17,FALSE))</f>
        <v/>
      </c>
      <c r="U1304" s="174" t="str">
        <f ca="1">_xlfn.IFNA(VLOOKUP(VLOOKUP(F1304,料單!C:T,18,FALSE),資料庫!AM:AN,2,FALSE),"A")</f>
        <v>A</v>
      </c>
      <c r="V1304" s="174" t="str">
        <f ca="1">IF(VLOOKUP(F1304,料單!C:U,19,FALSE)="","",VLOOKUP(F1304,料單!C:U,19,FALSE))</f>
        <v/>
      </c>
      <c r="W1304" s="361" t="str">
        <f t="shared" ca="1" si="101"/>
        <v/>
      </c>
      <c r="X1304" s="361" t="str">
        <f t="shared" ca="1" si="102"/>
        <v/>
      </c>
      <c r="Y1304" s="361" t="str">
        <f t="shared" ca="1" si="103"/>
        <v/>
      </c>
      <c r="Z1304" s="361" t="str">
        <f t="shared" ca="1" si="104"/>
        <v/>
      </c>
      <c r="AA1304" s="483">
        <f>料單!$K$3</f>
        <v>0</v>
      </c>
      <c r="AB1304" s="483" t="str">
        <f>料單!$L$3</f>
        <v>拉、KD</v>
      </c>
    </row>
    <row r="1305" spans="1:28" x14ac:dyDescent="0.25">
      <c r="A1305" s="174">
        <f t="shared" si="100"/>
        <v>1304</v>
      </c>
      <c r="B1305" s="174" t="str">
        <f ca="1">料單!$C$1</f>
        <v>2026101401</v>
      </c>
      <c r="C1305" s="174">
        <f>料單!$C$2</f>
        <v>0</v>
      </c>
      <c r="D1305" s="6">
        <f>板材才數分析.!B1305</f>
        <v>44</v>
      </c>
      <c r="E1305" s="6">
        <f>板材才數分析.!C1305</f>
        <v>0</v>
      </c>
      <c r="F1305" s="6">
        <f>板材才數分析.!D1305</f>
        <v>44014</v>
      </c>
      <c r="G1305" s="6">
        <f ca="1">板材才數分析.!E1305</f>
        <v>0</v>
      </c>
      <c r="H1305" s="6">
        <f ca="1">板材才數分析.!F1305</f>
        <v>0</v>
      </c>
      <c r="I1305" s="6" t="str">
        <f ca="1">板材才數分析.!G1305</f>
        <v/>
      </c>
      <c r="J1305" s="6">
        <f ca="1">板材才數分析.!H1305</f>
        <v>0</v>
      </c>
      <c r="K1305" s="6" t="str">
        <f ca="1">板材才數分析.!I1305</f>
        <v/>
      </c>
      <c r="L1305" s="6">
        <f ca="1">板材才數分析.!J1305</f>
        <v>0</v>
      </c>
      <c r="M1305" s="6">
        <f ca="1">板材才數分析.!K1305</f>
        <v>0</v>
      </c>
      <c r="N1305" s="6">
        <f ca="1">板材才數分析.!L1305</f>
        <v>0</v>
      </c>
      <c r="O1305" s="6">
        <f ca="1">板材才數分析.!M1305</f>
        <v>0</v>
      </c>
      <c r="P1305" t="e">
        <f>表格15[[#This Row],[封邊色號]]</f>
        <v>#VALUE!</v>
      </c>
      <c r="Q1305" s="174" t="str">
        <f ca="1">IF(VLOOKUP(F1305,料單!$C:$P,14,FALSE)="","",VLOOKUP(F1305,料單!$C:$P,14,FALSE))</f>
        <v/>
      </c>
      <c r="R1305" s="174" t="str">
        <f ca="1">IF(VLOOKUP(F1305,料單!$C:$Q,15,FALSE)="","",VLOOKUP(F1305,料單!$C:$Q,15,FALSE))</f>
        <v/>
      </c>
      <c r="S1305" s="174" t="str">
        <f ca="1">IF(VLOOKUP(F1305,料單!$C:$R,16,FALSE)="","",VLOOKUP(F1305,料單!$C:$R,16,FALSE))</f>
        <v/>
      </c>
      <c r="T1305" s="174" t="str">
        <f ca="1">IF(VLOOKUP(F1305,料單!$C:$S,17,FALSE)="","",VLOOKUP(F1305,料單!$C:$S,17,FALSE))</f>
        <v/>
      </c>
      <c r="U1305" s="174" t="str">
        <f ca="1">_xlfn.IFNA(VLOOKUP(VLOOKUP(F1305,料單!C:T,18,FALSE),資料庫!AM:AN,2,FALSE),"A")</f>
        <v>A</v>
      </c>
      <c r="V1305" s="174" t="str">
        <f ca="1">IF(VLOOKUP(F1305,料單!C:U,19,FALSE)="","",VLOOKUP(F1305,料單!C:U,19,FALSE))</f>
        <v/>
      </c>
      <c r="W1305" s="361" t="str">
        <f t="shared" ca="1" si="101"/>
        <v/>
      </c>
      <c r="X1305" s="361" t="str">
        <f t="shared" ca="1" si="102"/>
        <v/>
      </c>
      <c r="Y1305" s="361" t="str">
        <f t="shared" ca="1" si="103"/>
        <v/>
      </c>
      <c r="Z1305" s="361" t="str">
        <f t="shared" ca="1" si="104"/>
        <v/>
      </c>
      <c r="AA1305" s="483">
        <f>料單!$K$3</f>
        <v>0</v>
      </c>
      <c r="AB1305" s="483" t="str">
        <f>料單!$L$3</f>
        <v>拉、KD</v>
      </c>
    </row>
    <row r="1306" spans="1:28" x14ac:dyDescent="0.25">
      <c r="A1306" s="174">
        <f t="shared" si="100"/>
        <v>1305</v>
      </c>
      <c r="B1306" s="174" t="str">
        <f ca="1">料單!$C$1</f>
        <v>2026101401</v>
      </c>
      <c r="C1306" s="174">
        <f>料單!$C$2</f>
        <v>0</v>
      </c>
      <c r="D1306" s="6">
        <f>板材才數分析.!B1306</f>
        <v>44</v>
      </c>
      <c r="E1306" s="6">
        <f>板材才數分析.!C1306</f>
        <v>0</v>
      </c>
      <c r="F1306" s="6">
        <f>板材才數分析.!D1306</f>
        <v>44015</v>
      </c>
      <c r="G1306" s="6">
        <f ca="1">板材才數分析.!E1306</f>
        <v>0</v>
      </c>
      <c r="H1306" s="6">
        <f ca="1">板材才數分析.!F1306</f>
        <v>0</v>
      </c>
      <c r="I1306" s="6" t="str">
        <f ca="1">板材才數分析.!G1306</f>
        <v/>
      </c>
      <c r="J1306" s="6">
        <f ca="1">板材才數分析.!H1306</f>
        <v>0</v>
      </c>
      <c r="K1306" s="6" t="str">
        <f ca="1">板材才數分析.!I1306</f>
        <v/>
      </c>
      <c r="L1306" s="6">
        <f ca="1">板材才數分析.!J1306</f>
        <v>0</v>
      </c>
      <c r="M1306" s="6">
        <f ca="1">板材才數分析.!K1306</f>
        <v>0</v>
      </c>
      <c r="N1306" s="6">
        <f ca="1">板材才數分析.!L1306</f>
        <v>0</v>
      </c>
      <c r="O1306" s="6">
        <f ca="1">板材才數分析.!M1306</f>
        <v>0</v>
      </c>
      <c r="P1306" t="e">
        <f>表格15[[#This Row],[封邊色號]]</f>
        <v>#VALUE!</v>
      </c>
      <c r="Q1306" s="174" t="str">
        <f ca="1">IF(VLOOKUP(F1306,料單!$C:$P,14,FALSE)="","",VLOOKUP(F1306,料單!$C:$P,14,FALSE))</f>
        <v/>
      </c>
      <c r="R1306" s="174" t="str">
        <f ca="1">IF(VLOOKUP(F1306,料單!$C:$Q,15,FALSE)="","",VLOOKUP(F1306,料單!$C:$Q,15,FALSE))</f>
        <v/>
      </c>
      <c r="S1306" s="174" t="str">
        <f ca="1">IF(VLOOKUP(F1306,料單!$C:$R,16,FALSE)="","",VLOOKUP(F1306,料單!$C:$R,16,FALSE))</f>
        <v/>
      </c>
      <c r="T1306" s="174" t="str">
        <f ca="1">IF(VLOOKUP(F1306,料單!$C:$S,17,FALSE)="","",VLOOKUP(F1306,料單!$C:$S,17,FALSE))</f>
        <v/>
      </c>
      <c r="U1306" s="174" t="str">
        <f ca="1">_xlfn.IFNA(VLOOKUP(VLOOKUP(F1306,料單!C:T,18,FALSE),資料庫!AM:AN,2,FALSE),"A")</f>
        <v>A</v>
      </c>
      <c r="V1306" s="174" t="str">
        <f ca="1">IF(VLOOKUP(F1306,料單!C:U,19,FALSE)="","",VLOOKUP(F1306,料單!C:U,19,FALSE))</f>
        <v/>
      </c>
      <c r="W1306" s="361" t="str">
        <f t="shared" ca="1" si="101"/>
        <v/>
      </c>
      <c r="X1306" s="361" t="str">
        <f t="shared" ca="1" si="102"/>
        <v/>
      </c>
      <c r="Y1306" s="361" t="str">
        <f t="shared" ca="1" si="103"/>
        <v/>
      </c>
      <c r="Z1306" s="361" t="str">
        <f t="shared" ca="1" si="104"/>
        <v/>
      </c>
      <c r="AA1306" s="483">
        <f>料單!$K$3</f>
        <v>0</v>
      </c>
      <c r="AB1306" s="483" t="str">
        <f>料單!$L$3</f>
        <v>拉、KD</v>
      </c>
    </row>
    <row r="1307" spans="1:28" x14ac:dyDescent="0.25">
      <c r="A1307" s="174">
        <f t="shared" si="100"/>
        <v>1306</v>
      </c>
      <c r="B1307" s="174" t="str">
        <f ca="1">料單!$C$1</f>
        <v>2026101401</v>
      </c>
      <c r="C1307" s="174">
        <f>料單!$C$2</f>
        <v>0</v>
      </c>
      <c r="D1307" s="6">
        <f>板材才數分析.!B1307</f>
        <v>44</v>
      </c>
      <c r="E1307" s="6">
        <f>板材才數分析.!C1307</f>
        <v>0</v>
      </c>
      <c r="F1307" s="6">
        <f>板材才數分析.!D1307</f>
        <v>44016</v>
      </c>
      <c r="G1307" s="6">
        <f ca="1">板材才數分析.!E1307</f>
        <v>0</v>
      </c>
      <c r="H1307" s="6">
        <f ca="1">板材才數分析.!F1307</f>
        <v>0</v>
      </c>
      <c r="I1307" s="6" t="str">
        <f ca="1">板材才數分析.!G1307</f>
        <v/>
      </c>
      <c r="J1307" s="6">
        <f ca="1">板材才數分析.!H1307</f>
        <v>0</v>
      </c>
      <c r="K1307" s="6" t="str">
        <f ca="1">板材才數分析.!I1307</f>
        <v/>
      </c>
      <c r="L1307" s="6">
        <f ca="1">板材才數分析.!J1307</f>
        <v>0</v>
      </c>
      <c r="M1307" s="6">
        <f ca="1">板材才數分析.!K1307</f>
        <v>0</v>
      </c>
      <c r="N1307" s="6">
        <f ca="1">板材才數分析.!L1307</f>
        <v>0</v>
      </c>
      <c r="O1307" s="6">
        <f ca="1">板材才數分析.!M1307</f>
        <v>0</v>
      </c>
      <c r="P1307" t="e">
        <f>表格15[[#This Row],[封邊色號]]</f>
        <v>#VALUE!</v>
      </c>
      <c r="Q1307" s="174" t="str">
        <f ca="1">IF(VLOOKUP(F1307,料單!$C:$P,14,FALSE)="","",VLOOKUP(F1307,料單!$C:$P,14,FALSE))</f>
        <v/>
      </c>
      <c r="R1307" s="174" t="str">
        <f ca="1">IF(VLOOKUP(F1307,料單!$C:$Q,15,FALSE)="","",VLOOKUP(F1307,料單!$C:$Q,15,FALSE))</f>
        <v/>
      </c>
      <c r="S1307" s="174" t="str">
        <f ca="1">IF(VLOOKUP(F1307,料單!$C:$R,16,FALSE)="","",VLOOKUP(F1307,料單!$C:$R,16,FALSE))</f>
        <v/>
      </c>
      <c r="T1307" s="174" t="str">
        <f ca="1">IF(VLOOKUP(F1307,料單!$C:$S,17,FALSE)="","",VLOOKUP(F1307,料單!$C:$S,17,FALSE))</f>
        <v/>
      </c>
      <c r="U1307" s="174" t="str">
        <f ca="1">_xlfn.IFNA(VLOOKUP(VLOOKUP(F1307,料單!C:T,18,FALSE),資料庫!AM:AN,2,FALSE),"A")</f>
        <v>A</v>
      </c>
      <c r="V1307" s="174" t="str">
        <f ca="1">IF(VLOOKUP(F1307,料單!C:U,19,FALSE)="","",VLOOKUP(F1307,料單!C:U,19,FALSE))</f>
        <v/>
      </c>
      <c r="W1307" s="361" t="str">
        <f t="shared" ca="1" si="101"/>
        <v/>
      </c>
      <c r="X1307" s="361" t="str">
        <f t="shared" ca="1" si="102"/>
        <v/>
      </c>
      <c r="Y1307" s="361" t="str">
        <f t="shared" ca="1" si="103"/>
        <v/>
      </c>
      <c r="Z1307" s="361" t="str">
        <f t="shared" ca="1" si="104"/>
        <v/>
      </c>
      <c r="AA1307" s="483">
        <f>料單!$K$3</f>
        <v>0</v>
      </c>
      <c r="AB1307" s="483" t="str">
        <f>料單!$L$3</f>
        <v>拉、KD</v>
      </c>
    </row>
    <row r="1308" spans="1:28" x14ac:dyDescent="0.25">
      <c r="A1308" s="174">
        <f t="shared" si="100"/>
        <v>1307</v>
      </c>
      <c r="B1308" s="174" t="str">
        <f ca="1">料單!$C$1</f>
        <v>2026101401</v>
      </c>
      <c r="C1308" s="174">
        <f>料單!$C$2</f>
        <v>0</v>
      </c>
      <c r="D1308" s="6">
        <f>板材才數分析.!B1308</f>
        <v>44</v>
      </c>
      <c r="E1308" s="6">
        <f>板材才數分析.!C1308</f>
        <v>0</v>
      </c>
      <c r="F1308" s="6">
        <f>板材才數分析.!D1308</f>
        <v>44017</v>
      </c>
      <c r="G1308" s="6">
        <f ca="1">板材才數分析.!E1308</f>
        <v>0</v>
      </c>
      <c r="H1308" s="6">
        <f ca="1">板材才數分析.!F1308</f>
        <v>0</v>
      </c>
      <c r="I1308" s="6" t="str">
        <f ca="1">板材才數分析.!G1308</f>
        <v/>
      </c>
      <c r="J1308" s="6">
        <f ca="1">板材才數分析.!H1308</f>
        <v>0</v>
      </c>
      <c r="K1308" s="6" t="str">
        <f ca="1">板材才數分析.!I1308</f>
        <v/>
      </c>
      <c r="L1308" s="6">
        <f ca="1">板材才數分析.!J1308</f>
        <v>0</v>
      </c>
      <c r="M1308" s="6">
        <f ca="1">板材才數分析.!K1308</f>
        <v>0</v>
      </c>
      <c r="N1308" s="6">
        <f ca="1">板材才數分析.!L1308</f>
        <v>0</v>
      </c>
      <c r="O1308" s="6">
        <f ca="1">板材才數分析.!M1308</f>
        <v>0</v>
      </c>
      <c r="P1308" t="e">
        <f>表格15[[#This Row],[封邊色號]]</f>
        <v>#VALUE!</v>
      </c>
      <c r="Q1308" s="174" t="str">
        <f ca="1">IF(VLOOKUP(F1308,料單!$C:$P,14,FALSE)="","",VLOOKUP(F1308,料單!$C:$P,14,FALSE))</f>
        <v/>
      </c>
      <c r="R1308" s="174" t="str">
        <f ca="1">IF(VLOOKUP(F1308,料單!$C:$Q,15,FALSE)="","",VLOOKUP(F1308,料單!$C:$Q,15,FALSE))</f>
        <v/>
      </c>
      <c r="S1308" s="174" t="str">
        <f ca="1">IF(VLOOKUP(F1308,料單!$C:$R,16,FALSE)="","",VLOOKUP(F1308,料單!$C:$R,16,FALSE))</f>
        <v/>
      </c>
      <c r="T1308" s="174" t="str">
        <f ca="1">IF(VLOOKUP(F1308,料單!$C:$S,17,FALSE)="","",VLOOKUP(F1308,料單!$C:$S,17,FALSE))</f>
        <v/>
      </c>
      <c r="U1308" s="174" t="str">
        <f ca="1">_xlfn.IFNA(VLOOKUP(VLOOKUP(F1308,料單!C:T,18,FALSE),資料庫!AM:AN,2,FALSE),"A")</f>
        <v>A</v>
      </c>
      <c r="V1308" s="174" t="str">
        <f ca="1">IF(VLOOKUP(F1308,料單!C:U,19,FALSE)="","",VLOOKUP(F1308,料單!C:U,19,FALSE))</f>
        <v/>
      </c>
      <c r="W1308" s="361" t="str">
        <f t="shared" ca="1" si="101"/>
        <v/>
      </c>
      <c r="X1308" s="361" t="str">
        <f t="shared" ca="1" si="102"/>
        <v/>
      </c>
      <c r="Y1308" s="361" t="str">
        <f t="shared" ca="1" si="103"/>
        <v/>
      </c>
      <c r="Z1308" s="361" t="str">
        <f t="shared" ca="1" si="104"/>
        <v/>
      </c>
      <c r="AA1308" s="483">
        <f>料單!$K$3</f>
        <v>0</v>
      </c>
      <c r="AB1308" s="483" t="str">
        <f>料單!$L$3</f>
        <v>拉、KD</v>
      </c>
    </row>
    <row r="1309" spans="1:28" x14ac:dyDescent="0.25">
      <c r="A1309" s="174">
        <f t="shared" si="100"/>
        <v>1308</v>
      </c>
      <c r="B1309" s="174" t="str">
        <f ca="1">料單!$C$1</f>
        <v>2026101401</v>
      </c>
      <c r="C1309" s="174">
        <f>料單!$C$2</f>
        <v>0</v>
      </c>
      <c r="D1309" s="6">
        <f>板材才數分析.!B1309</f>
        <v>44</v>
      </c>
      <c r="E1309" s="6">
        <f>板材才數分析.!C1309</f>
        <v>0</v>
      </c>
      <c r="F1309" s="6">
        <f>板材才數分析.!D1309</f>
        <v>44018</v>
      </c>
      <c r="G1309" s="6">
        <f ca="1">板材才數分析.!E1309</f>
        <v>0</v>
      </c>
      <c r="H1309" s="6">
        <f ca="1">板材才數分析.!F1309</f>
        <v>0</v>
      </c>
      <c r="I1309" s="6" t="str">
        <f ca="1">板材才數分析.!G1309</f>
        <v/>
      </c>
      <c r="J1309" s="6">
        <f ca="1">板材才數分析.!H1309</f>
        <v>0</v>
      </c>
      <c r="K1309" s="6" t="str">
        <f ca="1">板材才數分析.!I1309</f>
        <v/>
      </c>
      <c r="L1309" s="6">
        <f ca="1">板材才數分析.!J1309</f>
        <v>0</v>
      </c>
      <c r="M1309" s="6">
        <f ca="1">板材才數分析.!K1309</f>
        <v>0</v>
      </c>
      <c r="N1309" s="6">
        <f ca="1">板材才數分析.!L1309</f>
        <v>0</v>
      </c>
      <c r="O1309" s="6">
        <f ca="1">板材才數分析.!M1309</f>
        <v>0</v>
      </c>
      <c r="P1309" t="e">
        <f>表格15[[#This Row],[封邊色號]]</f>
        <v>#VALUE!</v>
      </c>
      <c r="Q1309" s="174" t="str">
        <f ca="1">IF(VLOOKUP(F1309,料單!$C:$P,14,FALSE)="","",VLOOKUP(F1309,料單!$C:$P,14,FALSE))</f>
        <v/>
      </c>
      <c r="R1309" s="174" t="str">
        <f ca="1">IF(VLOOKUP(F1309,料單!$C:$Q,15,FALSE)="","",VLOOKUP(F1309,料單!$C:$Q,15,FALSE))</f>
        <v/>
      </c>
      <c r="S1309" s="174" t="str">
        <f ca="1">IF(VLOOKUP(F1309,料單!$C:$R,16,FALSE)="","",VLOOKUP(F1309,料單!$C:$R,16,FALSE))</f>
        <v/>
      </c>
      <c r="T1309" s="174" t="str">
        <f ca="1">IF(VLOOKUP(F1309,料單!$C:$S,17,FALSE)="","",VLOOKUP(F1309,料單!$C:$S,17,FALSE))</f>
        <v/>
      </c>
      <c r="U1309" s="174" t="str">
        <f ca="1">_xlfn.IFNA(VLOOKUP(VLOOKUP(F1309,料單!C:T,18,FALSE),資料庫!AM:AN,2,FALSE),"A")</f>
        <v>A</v>
      </c>
      <c r="V1309" s="174" t="str">
        <f ca="1">IF(VLOOKUP(F1309,料單!C:U,19,FALSE)="","",VLOOKUP(F1309,料單!C:U,19,FALSE))</f>
        <v/>
      </c>
      <c r="W1309" s="361" t="str">
        <f t="shared" ca="1" si="101"/>
        <v/>
      </c>
      <c r="X1309" s="361" t="str">
        <f t="shared" ca="1" si="102"/>
        <v/>
      </c>
      <c r="Y1309" s="361" t="str">
        <f t="shared" ca="1" si="103"/>
        <v/>
      </c>
      <c r="Z1309" s="361" t="str">
        <f t="shared" ca="1" si="104"/>
        <v/>
      </c>
      <c r="AA1309" s="483">
        <f>料單!$K$3</f>
        <v>0</v>
      </c>
      <c r="AB1309" s="483" t="str">
        <f>料單!$L$3</f>
        <v>拉、KD</v>
      </c>
    </row>
    <row r="1310" spans="1:28" x14ac:dyDescent="0.25">
      <c r="A1310" s="174">
        <f t="shared" si="100"/>
        <v>1309</v>
      </c>
      <c r="B1310" s="174" t="str">
        <f ca="1">料單!$C$1</f>
        <v>2026101401</v>
      </c>
      <c r="C1310" s="174">
        <f>料單!$C$2</f>
        <v>0</v>
      </c>
      <c r="D1310" s="6">
        <f>板材才數分析.!B1310</f>
        <v>44</v>
      </c>
      <c r="E1310" s="6">
        <f>板材才數分析.!C1310</f>
        <v>0</v>
      </c>
      <c r="F1310" s="6">
        <f>板材才數分析.!D1310</f>
        <v>44019</v>
      </c>
      <c r="G1310" s="6">
        <f ca="1">板材才數分析.!E1310</f>
        <v>0</v>
      </c>
      <c r="H1310" s="6">
        <f ca="1">板材才數分析.!F1310</f>
        <v>0</v>
      </c>
      <c r="I1310" s="6" t="str">
        <f ca="1">板材才數分析.!G1310</f>
        <v/>
      </c>
      <c r="J1310" s="6">
        <f ca="1">板材才數分析.!H1310</f>
        <v>0</v>
      </c>
      <c r="K1310" s="6" t="str">
        <f ca="1">板材才數分析.!I1310</f>
        <v/>
      </c>
      <c r="L1310" s="6">
        <f ca="1">板材才數分析.!J1310</f>
        <v>0</v>
      </c>
      <c r="M1310" s="6">
        <f ca="1">板材才數分析.!K1310</f>
        <v>0</v>
      </c>
      <c r="N1310" s="6">
        <f ca="1">板材才數分析.!L1310</f>
        <v>0</v>
      </c>
      <c r="O1310" s="6">
        <f ca="1">板材才數分析.!M1310</f>
        <v>0</v>
      </c>
      <c r="P1310" t="e">
        <f>表格15[[#This Row],[封邊色號]]</f>
        <v>#VALUE!</v>
      </c>
      <c r="Q1310" s="174" t="str">
        <f ca="1">IF(VLOOKUP(F1310,料單!$C:$P,14,FALSE)="","",VLOOKUP(F1310,料單!$C:$P,14,FALSE))</f>
        <v/>
      </c>
      <c r="R1310" s="174" t="str">
        <f ca="1">IF(VLOOKUP(F1310,料單!$C:$Q,15,FALSE)="","",VLOOKUP(F1310,料單!$C:$Q,15,FALSE))</f>
        <v/>
      </c>
      <c r="S1310" s="174" t="str">
        <f ca="1">IF(VLOOKUP(F1310,料單!$C:$R,16,FALSE)="","",VLOOKUP(F1310,料單!$C:$R,16,FALSE))</f>
        <v/>
      </c>
      <c r="T1310" s="174" t="str">
        <f ca="1">IF(VLOOKUP(F1310,料單!$C:$S,17,FALSE)="","",VLOOKUP(F1310,料單!$C:$S,17,FALSE))</f>
        <v/>
      </c>
      <c r="U1310" s="174" t="str">
        <f ca="1">_xlfn.IFNA(VLOOKUP(VLOOKUP(F1310,料單!C:T,18,FALSE),資料庫!AM:AN,2,FALSE),"A")</f>
        <v>A</v>
      </c>
      <c r="V1310" s="174" t="str">
        <f ca="1">IF(VLOOKUP(F1310,料單!C:U,19,FALSE)="","",VLOOKUP(F1310,料單!C:U,19,FALSE))</f>
        <v/>
      </c>
      <c r="W1310" s="361" t="str">
        <f t="shared" ca="1" si="101"/>
        <v/>
      </c>
      <c r="X1310" s="361" t="str">
        <f t="shared" ca="1" si="102"/>
        <v/>
      </c>
      <c r="Y1310" s="361" t="str">
        <f t="shared" ca="1" si="103"/>
        <v/>
      </c>
      <c r="Z1310" s="361" t="str">
        <f t="shared" ca="1" si="104"/>
        <v/>
      </c>
      <c r="AA1310" s="483">
        <f>料單!$K$3</f>
        <v>0</v>
      </c>
      <c r="AB1310" s="483" t="str">
        <f>料單!$L$3</f>
        <v>拉、KD</v>
      </c>
    </row>
    <row r="1311" spans="1:28" x14ac:dyDescent="0.25">
      <c r="A1311" s="174">
        <f t="shared" si="100"/>
        <v>1310</v>
      </c>
      <c r="B1311" s="174" t="str">
        <f ca="1">料單!$C$1</f>
        <v>2026101401</v>
      </c>
      <c r="C1311" s="174">
        <f>料單!$C$2</f>
        <v>0</v>
      </c>
      <c r="D1311" s="6">
        <f>板材才數分析.!B1311</f>
        <v>44</v>
      </c>
      <c r="E1311" s="6">
        <f>板材才數分析.!C1311</f>
        <v>0</v>
      </c>
      <c r="F1311" s="6">
        <f>板材才數分析.!D1311</f>
        <v>44020</v>
      </c>
      <c r="G1311" s="6">
        <f ca="1">板材才數分析.!E1311</f>
        <v>0</v>
      </c>
      <c r="H1311" s="6">
        <f ca="1">板材才數分析.!F1311</f>
        <v>0</v>
      </c>
      <c r="I1311" s="6" t="str">
        <f ca="1">板材才數分析.!G1311</f>
        <v/>
      </c>
      <c r="J1311" s="6">
        <f ca="1">板材才數分析.!H1311</f>
        <v>0</v>
      </c>
      <c r="K1311" s="6" t="str">
        <f ca="1">板材才數分析.!I1311</f>
        <v/>
      </c>
      <c r="L1311" s="6">
        <f ca="1">板材才數分析.!J1311</f>
        <v>0</v>
      </c>
      <c r="M1311" s="6">
        <f ca="1">板材才數分析.!K1311</f>
        <v>0</v>
      </c>
      <c r="N1311" s="6" t="str">
        <f ca="1">板材才數分析.!L1311</f>
        <v/>
      </c>
      <c r="O1311" s="6">
        <f ca="1">板材才數分析.!M1311</f>
        <v>0</v>
      </c>
      <c r="P1311" t="e">
        <f>表格15[[#This Row],[封邊色號]]</f>
        <v>#VALUE!</v>
      </c>
      <c r="Q1311" s="174" t="str">
        <f ca="1">IF(VLOOKUP(F1311,料單!$C:$P,14,FALSE)="","",VLOOKUP(F1311,料單!$C:$P,14,FALSE))</f>
        <v/>
      </c>
      <c r="R1311" s="174" t="str">
        <f ca="1">IF(VLOOKUP(F1311,料單!$C:$Q,15,FALSE)="","",VLOOKUP(F1311,料單!$C:$Q,15,FALSE))</f>
        <v/>
      </c>
      <c r="S1311" s="174" t="str">
        <f ca="1">IF(VLOOKUP(F1311,料單!$C:$R,16,FALSE)="","",VLOOKUP(F1311,料單!$C:$R,16,FALSE))</f>
        <v/>
      </c>
      <c r="T1311" s="174" t="str">
        <f ca="1">IF(VLOOKUP(F1311,料單!$C:$S,17,FALSE)="","",VLOOKUP(F1311,料單!$C:$S,17,FALSE))</f>
        <v/>
      </c>
      <c r="U1311" s="174" t="str">
        <f ca="1">_xlfn.IFNA(VLOOKUP(VLOOKUP(F1311,料單!C:T,18,FALSE),資料庫!AM:AN,2,FALSE),"A")</f>
        <v>A</v>
      </c>
      <c r="V1311" s="174" t="str">
        <f ca="1">IF(VLOOKUP(F1311,料單!C:U,19,FALSE)="","",VLOOKUP(F1311,料單!C:U,19,FALSE))</f>
        <v/>
      </c>
      <c r="W1311" s="361" t="str">
        <f t="shared" ca="1" si="101"/>
        <v/>
      </c>
      <c r="X1311" s="361" t="str">
        <f t="shared" ca="1" si="102"/>
        <v/>
      </c>
      <c r="Y1311" s="361" t="str">
        <f t="shared" ca="1" si="103"/>
        <v/>
      </c>
      <c r="Z1311" s="361" t="str">
        <f t="shared" ca="1" si="104"/>
        <v/>
      </c>
      <c r="AA1311" s="483">
        <f>料單!$K$3</f>
        <v>0</v>
      </c>
      <c r="AB1311" s="483" t="str">
        <f>料單!$L$3</f>
        <v>拉、KD</v>
      </c>
    </row>
    <row r="1312" spans="1:28" x14ac:dyDescent="0.25">
      <c r="A1312" s="174">
        <f t="shared" si="100"/>
        <v>1311</v>
      </c>
      <c r="B1312" s="174" t="str">
        <f ca="1">料單!$C$1</f>
        <v>2026101401</v>
      </c>
      <c r="C1312" s="174">
        <f>料單!$C$2</f>
        <v>0</v>
      </c>
      <c r="D1312" s="6">
        <f>板材才數分析.!B1312</f>
        <v>44</v>
      </c>
      <c r="E1312" s="6">
        <f>板材才數分析.!C1312</f>
        <v>0</v>
      </c>
      <c r="F1312" s="6">
        <f>板材才數分析.!D1312</f>
        <v>44021</v>
      </c>
      <c r="G1312" s="6">
        <f ca="1">板材才數分析.!E1312</f>
        <v>0</v>
      </c>
      <c r="H1312" s="6">
        <f ca="1">板材才數分析.!F1312</f>
        <v>0</v>
      </c>
      <c r="I1312" s="6" t="str">
        <f ca="1">板材才數分析.!G1312</f>
        <v/>
      </c>
      <c r="J1312" s="6">
        <f ca="1">板材才數分析.!H1312</f>
        <v>0</v>
      </c>
      <c r="K1312" s="6" t="str">
        <f ca="1">板材才數分析.!I1312</f>
        <v/>
      </c>
      <c r="L1312" s="6">
        <f ca="1">板材才數分析.!J1312</f>
        <v>0</v>
      </c>
      <c r="M1312" s="6">
        <f ca="1">板材才數分析.!K1312</f>
        <v>0</v>
      </c>
      <c r="N1312" s="6" t="str">
        <f ca="1">板材才數分析.!L1312</f>
        <v/>
      </c>
      <c r="O1312" s="6">
        <f ca="1">板材才數分析.!M1312</f>
        <v>0</v>
      </c>
      <c r="P1312" t="e">
        <f>表格15[[#This Row],[封邊色號]]</f>
        <v>#VALUE!</v>
      </c>
      <c r="Q1312" s="174" t="str">
        <f ca="1">IF(VLOOKUP(F1312,料單!$C:$P,14,FALSE)="","",VLOOKUP(F1312,料單!$C:$P,14,FALSE))</f>
        <v/>
      </c>
      <c r="R1312" s="174" t="str">
        <f ca="1">IF(VLOOKUP(F1312,料單!$C:$Q,15,FALSE)="","",VLOOKUP(F1312,料單!$C:$Q,15,FALSE))</f>
        <v/>
      </c>
      <c r="S1312" s="174" t="str">
        <f ca="1">IF(VLOOKUP(F1312,料單!$C:$R,16,FALSE)="","",VLOOKUP(F1312,料單!$C:$R,16,FALSE))</f>
        <v/>
      </c>
      <c r="T1312" s="174" t="str">
        <f ca="1">IF(VLOOKUP(F1312,料單!$C:$S,17,FALSE)="","",VLOOKUP(F1312,料單!$C:$S,17,FALSE))</f>
        <v/>
      </c>
      <c r="U1312" s="174" t="str">
        <f ca="1">_xlfn.IFNA(VLOOKUP(VLOOKUP(F1312,料單!C:T,18,FALSE),資料庫!AM:AN,2,FALSE),"A")</f>
        <v>A</v>
      </c>
      <c r="V1312" s="174" t="str">
        <f ca="1">IF(VLOOKUP(F1312,料單!C:U,19,FALSE)="","",VLOOKUP(F1312,料單!C:U,19,FALSE))</f>
        <v/>
      </c>
      <c r="W1312" s="361" t="str">
        <f t="shared" ca="1" si="101"/>
        <v/>
      </c>
      <c r="X1312" s="361" t="str">
        <f t="shared" ca="1" si="102"/>
        <v/>
      </c>
      <c r="Y1312" s="361" t="str">
        <f t="shared" ca="1" si="103"/>
        <v/>
      </c>
      <c r="Z1312" s="361" t="str">
        <f t="shared" ca="1" si="104"/>
        <v/>
      </c>
      <c r="AA1312" s="483">
        <f>料單!$K$3</f>
        <v>0</v>
      </c>
      <c r="AB1312" s="483" t="str">
        <f>料單!$L$3</f>
        <v>拉、KD</v>
      </c>
    </row>
    <row r="1313" spans="1:28" x14ac:dyDescent="0.25">
      <c r="A1313" s="174">
        <f t="shared" si="100"/>
        <v>1312</v>
      </c>
      <c r="B1313" s="174" t="str">
        <f ca="1">料單!$C$1</f>
        <v>2026101401</v>
      </c>
      <c r="C1313" s="174">
        <f>料單!$C$2</f>
        <v>0</v>
      </c>
      <c r="D1313" s="6">
        <f>板材才數分析.!B1313</f>
        <v>44</v>
      </c>
      <c r="E1313" s="6">
        <f>板材才數分析.!C1313</f>
        <v>0</v>
      </c>
      <c r="F1313" s="6">
        <f>板材才數分析.!D1313</f>
        <v>44022</v>
      </c>
      <c r="G1313" s="6">
        <f ca="1">板材才數分析.!E1313</f>
        <v>0</v>
      </c>
      <c r="H1313" s="6">
        <f ca="1">板材才數分析.!F1313</f>
        <v>0</v>
      </c>
      <c r="I1313" s="6" t="str">
        <f ca="1">板材才數分析.!G1313</f>
        <v/>
      </c>
      <c r="J1313" s="6">
        <f ca="1">板材才數分析.!H1313</f>
        <v>0</v>
      </c>
      <c r="K1313" s="6" t="str">
        <f ca="1">板材才數分析.!I1313</f>
        <v/>
      </c>
      <c r="L1313" s="6">
        <f ca="1">板材才數分析.!J1313</f>
        <v>0</v>
      </c>
      <c r="M1313" s="6">
        <f ca="1">板材才數分析.!K1313</f>
        <v>0</v>
      </c>
      <c r="N1313" s="6" t="str">
        <f ca="1">板材才數分析.!L1313</f>
        <v/>
      </c>
      <c r="O1313" s="6">
        <f ca="1">板材才數分析.!M1313</f>
        <v>0</v>
      </c>
      <c r="P1313" t="e">
        <f>表格15[[#This Row],[封邊色號]]</f>
        <v>#VALUE!</v>
      </c>
      <c r="Q1313" s="174" t="str">
        <f ca="1">IF(VLOOKUP(F1313,料單!$C:$P,14,FALSE)="","",VLOOKUP(F1313,料單!$C:$P,14,FALSE))</f>
        <v/>
      </c>
      <c r="R1313" s="174" t="str">
        <f ca="1">IF(VLOOKUP(F1313,料單!$C:$Q,15,FALSE)="","",VLOOKUP(F1313,料單!$C:$Q,15,FALSE))</f>
        <v/>
      </c>
      <c r="S1313" s="174" t="str">
        <f ca="1">IF(VLOOKUP(F1313,料單!$C:$R,16,FALSE)="","",VLOOKUP(F1313,料單!$C:$R,16,FALSE))</f>
        <v/>
      </c>
      <c r="T1313" s="174" t="str">
        <f ca="1">IF(VLOOKUP(F1313,料單!$C:$S,17,FALSE)="","",VLOOKUP(F1313,料單!$C:$S,17,FALSE))</f>
        <v/>
      </c>
      <c r="U1313" s="174" t="str">
        <f ca="1">_xlfn.IFNA(VLOOKUP(VLOOKUP(F1313,料單!C:T,18,FALSE),資料庫!AM:AN,2,FALSE),"A")</f>
        <v>A</v>
      </c>
      <c r="V1313" s="174" t="str">
        <f ca="1">IF(VLOOKUP(F1313,料單!C:U,19,FALSE)="","",VLOOKUP(F1313,料單!C:U,19,FALSE))</f>
        <v/>
      </c>
      <c r="W1313" s="361" t="str">
        <f t="shared" ca="1" si="101"/>
        <v/>
      </c>
      <c r="X1313" s="361" t="str">
        <f t="shared" ca="1" si="102"/>
        <v/>
      </c>
      <c r="Y1313" s="361" t="str">
        <f t="shared" ca="1" si="103"/>
        <v/>
      </c>
      <c r="Z1313" s="361" t="str">
        <f t="shared" ca="1" si="104"/>
        <v/>
      </c>
      <c r="AA1313" s="483">
        <f>料單!$K$3</f>
        <v>0</v>
      </c>
      <c r="AB1313" s="483" t="str">
        <f>料單!$L$3</f>
        <v>拉、KD</v>
      </c>
    </row>
    <row r="1314" spans="1:28" x14ac:dyDescent="0.25">
      <c r="A1314" s="174">
        <f t="shared" si="100"/>
        <v>1313</v>
      </c>
      <c r="B1314" s="174" t="str">
        <f ca="1">料單!$C$1</f>
        <v>2026101401</v>
      </c>
      <c r="C1314" s="174">
        <f>料單!$C$2</f>
        <v>0</v>
      </c>
      <c r="D1314" s="6">
        <f>板材才數分析.!B1314</f>
        <v>44</v>
      </c>
      <c r="E1314" s="6">
        <f>板材才數分析.!C1314</f>
        <v>0</v>
      </c>
      <c r="F1314" s="6">
        <f>板材才數分析.!D1314</f>
        <v>44023</v>
      </c>
      <c r="G1314" s="6">
        <f ca="1">板材才數分析.!E1314</f>
        <v>0</v>
      </c>
      <c r="H1314" s="6">
        <f ca="1">板材才數分析.!F1314</f>
        <v>0</v>
      </c>
      <c r="I1314" s="6" t="str">
        <f ca="1">板材才數分析.!G1314</f>
        <v/>
      </c>
      <c r="J1314" s="6">
        <f ca="1">板材才數分析.!H1314</f>
        <v>0</v>
      </c>
      <c r="K1314" s="6" t="str">
        <f ca="1">板材才數分析.!I1314</f>
        <v/>
      </c>
      <c r="L1314" s="6">
        <f ca="1">板材才數分析.!J1314</f>
        <v>0</v>
      </c>
      <c r="M1314" s="6">
        <f ca="1">板材才數分析.!K1314</f>
        <v>0</v>
      </c>
      <c r="N1314" s="6" t="str">
        <f ca="1">板材才數分析.!L1314</f>
        <v/>
      </c>
      <c r="O1314" s="6">
        <f ca="1">板材才數分析.!M1314</f>
        <v>0</v>
      </c>
      <c r="P1314" t="e">
        <f>表格15[[#This Row],[封邊色號]]</f>
        <v>#VALUE!</v>
      </c>
      <c r="Q1314" s="174" t="str">
        <f ca="1">IF(VLOOKUP(F1314,料單!$C:$P,14,FALSE)="","",VLOOKUP(F1314,料單!$C:$P,14,FALSE))</f>
        <v/>
      </c>
      <c r="R1314" s="174" t="str">
        <f ca="1">IF(VLOOKUP(F1314,料單!$C:$Q,15,FALSE)="","",VLOOKUP(F1314,料單!$C:$Q,15,FALSE))</f>
        <v/>
      </c>
      <c r="S1314" s="174" t="str">
        <f ca="1">IF(VLOOKUP(F1314,料單!$C:$R,16,FALSE)="","",VLOOKUP(F1314,料單!$C:$R,16,FALSE))</f>
        <v/>
      </c>
      <c r="T1314" s="174" t="str">
        <f ca="1">IF(VLOOKUP(F1314,料單!$C:$S,17,FALSE)="","",VLOOKUP(F1314,料單!$C:$S,17,FALSE))</f>
        <v/>
      </c>
      <c r="U1314" s="174" t="str">
        <f ca="1">_xlfn.IFNA(VLOOKUP(VLOOKUP(F1314,料單!C:T,18,FALSE),資料庫!AM:AN,2,FALSE),"A")</f>
        <v>A</v>
      </c>
      <c r="V1314" s="174" t="str">
        <f ca="1">IF(VLOOKUP(F1314,料單!C:U,19,FALSE)="","",VLOOKUP(F1314,料單!C:U,19,FALSE))</f>
        <v/>
      </c>
      <c r="W1314" s="361" t="str">
        <f t="shared" ca="1" si="101"/>
        <v/>
      </c>
      <c r="X1314" s="361" t="str">
        <f t="shared" ca="1" si="102"/>
        <v/>
      </c>
      <c r="Y1314" s="361" t="str">
        <f t="shared" ca="1" si="103"/>
        <v/>
      </c>
      <c r="Z1314" s="361" t="str">
        <f t="shared" ca="1" si="104"/>
        <v/>
      </c>
      <c r="AA1314" s="483">
        <f>料單!$K$3</f>
        <v>0</v>
      </c>
      <c r="AB1314" s="483" t="str">
        <f>料單!$L$3</f>
        <v>拉、KD</v>
      </c>
    </row>
    <row r="1315" spans="1:28" x14ac:dyDescent="0.25">
      <c r="A1315" s="174">
        <f t="shared" si="100"/>
        <v>1314</v>
      </c>
      <c r="B1315" s="174" t="str">
        <f ca="1">料單!$C$1</f>
        <v>2026101401</v>
      </c>
      <c r="C1315" s="174">
        <f>料單!$C$2</f>
        <v>0</v>
      </c>
      <c r="D1315" s="6">
        <f>板材才數分析.!B1315</f>
        <v>44</v>
      </c>
      <c r="E1315" s="6">
        <f>板材才數分析.!C1315</f>
        <v>0</v>
      </c>
      <c r="F1315" s="6">
        <f>板材才數分析.!D1315</f>
        <v>44024</v>
      </c>
      <c r="G1315" s="6">
        <f ca="1">板材才數分析.!E1315</f>
        <v>0</v>
      </c>
      <c r="H1315" s="6">
        <f ca="1">板材才數分析.!F1315</f>
        <v>0</v>
      </c>
      <c r="I1315" s="6" t="str">
        <f ca="1">板材才數分析.!G1315</f>
        <v/>
      </c>
      <c r="J1315" s="6">
        <f ca="1">板材才數分析.!H1315</f>
        <v>0</v>
      </c>
      <c r="K1315" s="6" t="str">
        <f ca="1">板材才數分析.!I1315</f>
        <v/>
      </c>
      <c r="L1315" s="6">
        <f ca="1">板材才數分析.!J1315</f>
        <v>0</v>
      </c>
      <c r="M1315" s="6">
        <f ca="1">板材才數分析.!K1315</f>
        <v>0</v>
      </c>
      <c r="N1315" s="6" t="str">
        <f ca="1">板材才數分析.!L1315</f>
        <v/>
      </c>
      <c r="O1315" s="6">
        <f ca="1">板材才數分析.!M1315</f>
        <v>0</v>
      </c>
      <c r="P1315" t="e">
        <f>表格15[[#This Row],[封邊色號]]</f>
        <v>#VALUE!</v>
      </c>
      <c r="Q1315" s="174" t="str">
        <f ca="1">IF(VLOOKUP(F1315,料單!$C:$P,14,FALSE)="","",VLOOKUP(F1315,料單!$C:$P,14,FALSE))</f>
        <v/>
      </c>
      <c r="R1315" s="174" t="str">
        <f ca="1">IF(VLOOKUP(F1315,料單!$C:$Q,15,FALSE)="","",VLOOKUP(F1315,料單!$C:$Q,15,FALSE))</f>
        <v/>
      </c>
      <c r="S1315" s="174" t="str">
        <f ca="1">IF(VLOOKUP(F1315,料單!$C:$R,16,FALSE)="","",VLOOKUP(F1315,料單!$C:$R,16,FALSE))</f>
        <v/>
      </c>
      <c r="T1315" s="174" t="str">
        <f ca="1">IF(VLOOKUP(F1315,料單!$C:$S,17,FALSE)="","",VLOOKUP(F1315,料單!$C:$S,17,FALSE))</f>
        <v/>
      </c>
      <c r="U1315" s="174" t="str">
        <f ca="1">_xlfn.IFNA(VLOOKUP(VLOOKUP(F1315,料單!C:T,18,FALSE),資料庫!AM:AN,2,FALSE),"A")</f>
        <v>A</v>
      </c>
      <c r="V1315" s="174" t="str">
        <f ca="1">IF(VLOOKUP(F1315,料單!C:U,19,FALSE)="","",VLOOKUP(F1315,料單!C:U,19,FALSE))</f>
        <v/>
      </c>
      <c r="W1315" s="361" t="str">
        <f t="shared" ca="1" si="101"/>
        <v/>
      </c>
      <c r="X1315" s="361" t="str">
        <f t="shared" ca="1" si="102"/>
        <v/>
      </c>
      <c r="Y1315" s="361" t="str">
        <f t="shared" ca="1" si="103"/>
        <v/>
      </c>
      <c r="Z1315" s="361" t="str">
        <f t="shared" ca="1" si="104"/>
        <v/>
      </c>
      <c r="AA1315" s="483">
        <f>料單!$K$3</f>
        <v>0</v>
      </c>
      <c r="AB1315" s="483" t="str">
        <f>料單!$L$3</f>
        <v>拉、KD</v>
      </c>
    </row>
    <row r="1316" spans="1:28" x14ac:dyDescent="0.25">
      <c r="A1316" s="174">
        <f t="shared" si="100"/>
        <v>1315</v>
      </c>
      <c r="B1316" s="174" t="str">
        <f ca="1">料單!$C$1</f>
        <v>2026101401</v>
      </c>
      <c r="C1316" s="174">
        <f>料單!$C$2</f>
        <v>0</v>
      </c>
      <c r="D1316" s="6">
        <f>板材才數分析.!B1316</f>
        <v>44</v>
      </c>
      <c r="E1316" s="6">
        <f>板材才數分析.!C1316</f>
        <v>0</v>
      </c>
      <c r="F1316" s="6">
        <f>板材才數分析.!D1316</f>
        <v>44025</v>
      </c>
      <c r="G1316" s="6">
        <f ca="1">板材才數分析.!E1316</f>
        <v>0</v>
      </c>
      <c r="H1316" s="6">
        <f ca="1">板材才數分析.!F1316</f>
        <v>0</v>
      </c>
      <c r="I1316" s="6" t="str">
        <f ca="1">板材才數分析.!G1316</f>
        <v/>
      </c>
      <c r="J1316" s="6">
        <f ca="1">板材才數分析.!H1316</f>
        <v>0</v>
      </c>
      <c r="K1316" s="6" t="str">
        <f ca="1">板材才數分析.!I1316</f>
        <v/>
      </c>
      <c r="L1316" s="6">
        <f ca="1">板材才數分析.!J1316</f>
        <v>0</v>
      </c>
      <c r="M1316" s="6">
        <f ca="1">板材才數分析.!K1316</f>
        <v>0</v>
      </c>
      <c r="N1316" s="6" t="str">
        <f ca="1">板材才數分析.!L1316</f>
        <v/>
      </c>
      <c r="O1316" s="6">
        <f ca="1">板材才數分析.!M1316</f>
        <v>0</v>
      </c>
      <c r="P1316" t="e">
        <f>表格15[[#This Row],[封邊色號]]</f>
        <v>#VALUE!</v>
      </c>
      <c r="Q1316" s="174" t="str">
        <f ca="1">IF(VLOOKUP(F1316,料單!$C:$P,14,FALSE)="","",VLOOKUP(F1316,料單!$C:$P,14,FALSE))</f>
        <v/>
      </c>
      <c r="R1316" s="174" t="str">
        <f ca="1">IF(VLOOKUP(F1316,料單!$C:$Q,15,FALSE)="","",VLOOKUP(F1316,料單!$C:$Q,15,FALSE))</f>
        <v/>
      </c>
      <c r="S1316" s="174" t="str">
        <f ca="1">IF(VLOOKUP(F1316,料單!$C:$R,16,FALSE)="","",VLOOKUP(F1316,料單!$C:$R,16,FALSE))</f>
        <v/>
      </c>
      <c r="T1316" s="174" t="str">
        <f ca="1">IF(VLOOKUP(F1316,料單!$C:$S,17,FALSE)="","",VLOOKUP(F1316,料單!$C:$S,17,FALSE))</f>
        <v/>
      </c>
      <c r="U1316" s="174" t="str">
        <f ca="1">_xlfn.IFNA(VLOOKUP(VLOOKUP(F1316,料單!C:T,18,FALSE),資料庫!AM:AN,2,FALSE),"A")</f>
        <v>A</v>
      </c>
      <c r="V1316" s="174" t="str">
        <f ca="1">IF(VLOOKUP(F1316,料單!C:U,19,FALSE)="","",VLOOKUP(F1316,料單!C:U,19,FALSE))</f>
        <v/>
      </c>
      <c r="W1316" s="361" t="str">
        <f t="shared" ca="1" si="101"/>
        <v/>
      </c>
      <c r="X1316" s="361" t="str">
        <f t="shared" ca="1" si="102"/>
        <v/>
      </c>
      <c r="Y1316" s="361" t="str">
        <f t="shared" ca="1" si="103"/>
        <v/>
      </c>
      <c r="Z1316" s="361" t="str">
        <f t="shared" ca="1" si="104"/>
        <v/>
      </c>
      <c r="AA1316" s="483">
        <f>料單!$K$3</f>
        <v>0</v>
      </c>
      <c r="AB1316" s="483" t="str">
        <f>料單!$L$3</f>
        <v>拉、KD</v>
      </c>
    </row>
    <row r="1317" spans="1:28" x14ac:dyDescent="0.25">
      <c r="A1317" s="174">
        <f t="shared" si="100"/>
        <v>1316</v>
      </c>
      <c r="B1317" s="174" t="str">
        <f ca="1">料單!$C$1</f>
        <v>2026101401</v>
      </c>
      <c r="C1317" s="174">
        <f>料單!$C$2</f>
        <v>0</v>
      </c>
      <c r="D1317" s="6">
        <f>板材才數分析.!B1317</f>
        <v>44</v>
      </c>
      <c r="E1317" s="6">
        <f>板材才數分析.!C1317</f>
        <v>0</v>
      </c>
      <c r="F1317" s="6">
        <f>板材才數分析.!D1317</f>
        <v>44026</v>
      </c>
      <c r="G1317" s="6">
        <f ca="1">板材才數分析.!E1317</f>
        <v>0</v>
      </c>
      <c r="H1317" s="6">
        <f ca="1">板材才數分析.!F1317</f>
        <v>0</v>
      </c>
      <c r="I1317" s="6" t="str">
        <f ca="1">板材才數分析.!G1317</f>
        <v/>
      </c>
      <c r="J1317" s="6">
        <f ca="1">板材才數分析.!H1317</f>
        <v>0</v>
      </c>
      <c r="K1317" s="6" t="str">
        <f ca="1">板材才數分析.!I1317</f>
        <v/>
      </c>
      <c r="L1317" s="6">
        <f ca="1">板材才數分析.!J1317</f>
        <v>0</v>
      </c>
      <c r="M1317" s="6">
        <f ca="1">板材才數分析.!K1317</f>
        <v>0</v>
      </c>
      <c r="N1317" s="6" t="str">
        <f ca="1">板材才數分析.!L1317</f>
        <v/>
      </c>
      <c r="O1317" s="6">
        <f ca="1">板材才數分析.!M1317</f>
        <v>0</v>
      </c>
      <c r="P1317" t="e">
        <f>表格15[[#This Row],[封邊色號]]</f>
        <v>#VALUE!</v>
      </c>
      <c r="Q1317" s="174" t="str">
        <f ca="1">IF(VLOOKUP(F1317,料單!$C:$P,14,FALSE)="","",VLOOKUP(F1317,料單!$C:$P,14,FALSE))</f>
        <v/>
      </c>
      <c r="R1317" s="174" t="str">
        <f ca="1">IF(VLOOKUP(F1317,料單!$C:$Q,15,FALSE)="","",VLOOKUP(F1317,料單!$C:$Q,15,FALSE))</f>
        <v/>
      </c>
      <c r="S1317" s="174" t="str">
        <f ca="1">IF(VLOOKUP(F1317,料單!$C:$R,16,FALSE)="","",VLOOKUP(F1317,料單!$C:$R,16,FALSE))</f>
        <v/>
      </c>
      <c r="T1317" s="174" t="str">
        <f ca="1">IF(VLOOKUP(F1317,料單!$C:$S,17,FALSE)="","",VLOOKUP(F1317,料單!$C:$S,17,FALSE))</f>
        <v/>
      </c>
      <c r="U1317" s="174" t="str">
        <f ca="1">_xlfn.IFNA(VLOOKUP(VLOOKUP(F1317,料單!C:T,18,FALSE),資料庫!AM:AN,2,FALSE),"A")</f>
        <v>A</v>
      </c>
      <c r="V1317" s="174" t="str">
        <f ca="1">IF(VLOOKUP(F1317,料單!C:U,19,FALSE)="","",VLOOKUP(F1317,料單!C:U,19,FALSE))</f>
        <v/>
      </c>
      <c r="W1317" s="361" t="str">
        <f t="shared" ca="1" si="101"/>
        <v/>
      </c>
      <c r="X1317" s="361" t="str">
        <f t="shared" ca="1" si="102"/>
        <v/>
      </c>
      <c r="Y1317" s="361" t="str">
        <f t="shared" ca="1" si="103"/>
        <v/>
      </c>
      <c r="Z1317" s="361" t="str">
        <f t="shared" ca="1" si="104"/>
        <v/>
      </c>
      <c r="AA1317" s="483">
        <f>料單!$K$3</f>
        <v>0</v>
      </c>
      <c r="AB1317" s="483" t="str">
        <f>料單!$L$3</f>
        <v>拉、KD</v>
      </c>
    </row>
    <row r="1318" spans="1:28" x14ac:dyDescent="0.25">
      <c r="A1318" s="174">
        <f t="shared" si="100"/>
        <v>1317</v>
      </c>
      <c r="B1318" s="174" t="str">
        <f ca="1">料單!$C$1</f>
        <v>2026101401</v>
      </c>
      <c r="C1318" s="174">
        <f>料單!$C$2</f>
        <v>0</v>
      </c>
      <c r="D1318" s="6">
        <f>板材才數分析.!B1318</f>
        <v>44</v>
      </c>
      <c r="E1318" s="6">
        <f>板材才數分析.!C1318</f>
        <v>0</v>
      </c>
      <c r="F1318" s="6">
        <f>板材才數分析.!D1318</f>
        <v>44027</v>
      </c>
      <c r="G1318" s="6">
        <f ca="1">板材才數分析.!E1318</f>
        <v>0</v>
      </c>
      <c r="H1318" s="6">
        <f ca="1">板材才數分析.!F1318</f>
        <v>0</v>
      </c>
      <c r="I1318" s="6" t="str">
        <f ca="1">板材才數分析.!G1318</f>
        <v/>
      </c>
      <c r="J1318" s="6">
        <f ca="1">板材才數分析.!H1318</f>
        <v>0</v>
      </c>
      <c r="K1318" s="6" t="str">
        <f ca="1">板材才數分析.!I1318</f>
        <v/>
      </c>
      <c r="L1318" s="6">
        <f ca="1">板材才數分析.!J1318</f>
        <v>0</v>
      </c>
      <c r="M1318" s="6">
        <f ca="1">板材才數分析.!K1318</f>
        <v>0</v>
      </c>
      <c r="N1318" s="6" t="str">
        <f ca="1">板材才數分析.!L1318</f>
        <v/>
      </c>
      <c r="O1318" s="6">
        <f ca="1">板材才數分析.!M1318</f>
        <v>0</v>
      </c>
      <c r="P1318" t="e">
        <f>表格15[[#This Row],[封邊色號]]</f>
        <v>#VALUE!</v>
      </c>
      <c r="Q1318" s="174" t="str">
        <f ca="1">IF(VLOOKUP(F1318,料單!$C:$P,14,FALSE)="","",VLOOKUP(F1318,料單!$C:$P,14,FALSE))</f>
        <v/>
      </c>
      <c r="R1318" s="174" t="str">
        <f ca="1">IF(VLOOKUP(F1318,料單!$C:$Q,15,FALSE)="","",VLOOKUP(F1318,料單!$C:$Q,15,FALSE))</f>
        <v/>
      </c>
      <c r="S1318" s="174" t="str">
        <f ca="1">IF(VLOOKUP(F1318,料單!$C:$R,16,FALSE)="","",VLOOKUP(F1318,料單!$C:$R,16,FALSE))</f>
        <v/>
      </c>
      <c r="T1318" s="174" t="str">
        <f ca="1">IF(VLOOKUP(F1318,料單!$C:$S,17,FALSE)="","",VLOOKUP(F1318,料單!$C:$S,17,FALSE))</f>
        <v/>
      </c>
      <c r="U1318" s="174" t="str">
        <f ca="1">_xlfn.IFNA(VLOOKUP(VLOOKUP(F1318,料單!C:T,18,FALSE),資料庫!AM:AN,2,FALSE),"A")</f>
        <v>A</v>
      </c>
      <c r="V1318" s="174" t="str">
        <f ca="1">IF(VLOOKUP(F1318,料單!C:U,19,FALSE)="","",VLOOKUP(F1318,料單!C:U,19,FALSE))</f>
        <v/>
      </c>
      <c r="W1318" s="361" t="str">
        <f t="shared" ca="1" si="101"/>
        <v/>
      </c>
      <c r="X1318" s="361" t="str">
        <f t="shared" ca="1" si="102"/>
        <v/>
      </c>
      <c r="Y1318" s="361" t="str">
        <f t="shared" ca="1" si="103"/>
        <v/>
      </c>
      <c r="Z1318" s="361" t="str">
        <f t="shared" ca="1" si="104"/>
        <v/>
      </c>
      <c r="AA1318" s="483">
        <f>料單!$K$3</f>
        <v>0</v>
      </c>
      <c r="AB1318" s="483" t="str">
        <f>料單!$L$3</f>
        <v>拉、KD</v>
      </c>
    </row>
    <row r="1319" spans="1:28" x14ac:dyDescent="0.25">
      <c r="A1319" s="174">
        <f t="shared" si="100"/>
        <v>1318</v>
      </c>
      <c r="B1319" s="174" t="str">
        <f ca="1">料單!$C$1</f>
        <v>2026101401</v>
      </c>
      <c r="C1319" s="174">
        <f>料單!$C$2</f>
        <v>0</v>
      </c>
      <c r="D1319" s="6">
        <f>板材才數分析.!B1319</f>
        <v>44</v>
      </c>
      <c r="E1319" s="6">
        <f>板材才數分析.!C1319</f>
        <v>0</v>
      </c>
      <c r="F1319" s="6">
        <f>板材才數分析.!D1319</f>
        <v>44028</v>
      </c>
      <c r="G1319" s="6">
        <f ca="1">板材才數分析.!E1319</f>
        <v>0</v>
      </c>
      <c r="H1319" s="6">
        <f ca="1">板材才數分析.!F1319</f>
        <v>0</v>
      </c>
      <c r="I1319" s="6" t="str">
        <f ca="1">板材才數分析.!G1319</f>
        <v/>
      </c>
      <c r="J1319" s="6">
        <f ca="1">板材才數分析.!H1319</f>
        <v>0</v>
      </c>
      <c r="K1319" s="6" t="str">
        <f ca="1">板材才數分析.!I1319</f>
        <v/>
      </c>
      <c r="L1319" s="6">
        <f ca="1">板材才數分析.!J1319</f>
        <v>0</v>
      </c>
      <c r="M1319" s="6">
        <f ca="1">板材才數分析.!K1319</f>
        <v>0</v>
      </c>
      <c r="N1319" s="6" t="str">
        <f ca="1">板材才數分析.!L1319</f>
        <v/>
      </c>
      <c r="O1319" s="6">
        <f ca="1">板材才數分析.!M1319</f>
        <v>0</v>
      </c>
      <c r="P1319" t="e">
        <f>表格15[[#This Row],[封邊色號]]</f>
        <v>#VALUE!</v>
      </c>
      <c r="Q1319" s="174" t="str">
        <f ca="1">IF(VLOOKUP(F1319,料單!$C:$P,14,FALSE)="","",VLOOKUP(F1319,料單!$C:$P,14,FALSE))</f>
        <v/>
      </c>
      <c r="R1319" s="174" t="str">
        <f ca="1">IF(VLOOKUP(F1319,料單!$C:$Q,15,FALSE)="","",VLOOKUP(F1319,料單!$C:$Q,15,FALSE))</f>
        <v/>
      </c>
      <c r="S1319" s="174" t="str">
        <f ca="1">IF(VLOOKUP(F1319,料單!$C:$R,16,FALSE)="","",VLOOKUP(F1319,料單!$C:$R,16,FALSE))</f>
        <v/>
      </c>
      <c r="T1319" s="174" t="str">
        <f ca="1">IF(VLOOKUP(F1319,料單!$C:$S,17,FALSE)="","",VLOOKUP(F1319,料單!$C:$S,17,FALSE))</f>
        <v/>
      </c>
      <c r="U1319" s="174" t="str">
        <f ca="1">_xlfn.IFNA(VLOOKUP(VLOOKUP(F1319,料單!C:T,18,FALSE),資料庫!AM:AN,2,FALSE),"A")</f>
        <v>A</v>
      </c>
      <c r="V1319" s="174" t="str">
        <f ca="1">IF(VLOOKUP(F1319,料單!C:U,19,FALSE)="","",VLOOKUP(F1319,料單!C:U,19,FALSE))</f>
        <v/>
      </c>
      <c r="W1319" s="361" t="str">
        <f t="shared" ca="1" si="101"/>
        <v/>
      </c>
      <c r="X1319" s="361" t="str">
        <f t="shared" ca="1" si="102"/>
        <v/>
      </c>
      <c r="Y1319" s="361" t="str">
        <f t="shared" ca="1" si="103"/>
        <v/>
      </c>
      <c r="Z1319" s="361" t="str">
        <f t="shared" ca="1" si="104"/>
        <v/>
      </c>
      <c r="AA1319" s="483">
        <f>料單!$K$3</f>
        <v>0</v>
      </c>
      <c r="AB1319" s="483" t="str">
        <f>料單!$L$3</f>
        <v>拉、KD</v>
      </c>
    </row>
    <row r="1320" spans="1:28" x14ac:dyDescent="0.25">
      <c r="A1320" s="174">
        <f t="shared" si="100"/>
        <v>1319</v>
      </c>
      <c r="B1320" s="174" t="str">
        <f ca="1">料單!$C$1</f>
        <v>2026101401</v>
      </c>
      <c r="C1320" s="174">
        <f>料單!$C$2</f>
        <v>0</v>
      </c>
      <c r="D1320" s="6">
        <f>板材才數分析.!B1320</f>
        <v>44</v>
      </c>
      <c r="E1320" s="6">
        <f>板材才數分析.!C1320</f>
        <v>0</v>
      </c>
      <c r="F1320" s="6">
        <f>板材才數分析.!D1320</f>
        <v>44029</v>
      </c>
      <c r="G1320" s="6">
        <f ca="1">板材才數分析.!E1320</f>
        <v>0</v>
      </c>
      <c r="H1320" s="6">
        <f ca="1">板材才數分析.!F1320</f>
        <v>0</v>
      </c>
      <c r="I1320" s="6" t="str">
        <f ca="1">板材才數分析.!G1320</f>
        <v/>
      </c>
      <c r="J1320" s="6">
        <f ca="1">板材才數分析.!H1320</f>
        <v>0</v>
      </c>
      <c r="K1320" s="6" t="str">
        <f ca="1">板材才數分析.!I1320</f>
        <v/>
      </c>
      <c r="L1320" s="6">
        <f ca="1">板材才數分析.!J1320</f>
        <v>0</v>
      </c>
      <c r="M1320" s="6">
        <f ca="1">板材才數分析.!K1320</f>
        <v>0</v>
      </c>
      <c r="N1320" s="6" t="str">
        <f ca="1">板材才數分析.!L1320</f>
        <v/>
      </c>
      <c r="O1320" s="6">
        <f ca="1">板材才數分析.!M1320</f>
        <v>0</v>
      </c>
      <c r="P1320" t="e">
        <f>表格15[[#This Row],[封邊色號]]</f>
        <v>#VALUE!</v>
      </c>
      <c r="Q1320" s="174" t="str">
        <f ca="1">IF(VLOOKUP(F1320,料單!$C:$P,14,FALSE)="","",VLOOKUP(F1320,料單!$C:$P,14,FALSE))</f>
        <v/>
      </c>
      <c r="R1320" s="174" t="str">
        <f ca="1">IF(VLOOKUP(F1320,料單!$C:$Q,15,FALSE)="","",VLOOKUP(F1320,料單!$C:$Q,15,FALSE))</f>
        <v/>
      </c>
      <c r="S1320" s="174" t="str">
        <f ca="1">IF(VLOOKUP(F1320,料單!$C:$R,16,FALSE)="","",VLOOKUP(F1320,料單!$C:$R,16,FALSE))</f>
        <v/>
      </c>
      <c r="T1320" s="174" t="str">
        <f ca="1">IF(VLOOKUP(F1320,料單!$C:$S,17,FALSE)="","",VLOOKUP(F1320,料單!$C:$S,17,FALSE))</f>
        <v/>
      </c>
      <c r="U1320" s="174" t="str">
        <f ca="1">_xlfn.IFNA(VLOOKUP(VLOOKUP(F1320,料單!C:T,18,FALSE),資料庫!AM:AN,2,FALSE),"A")</f>
        <v>A</v>
      </c>
      <c r="V1320" s="174" t="str">
        <f ca="1">IF(VLOOKUP(F1320,料單!C:U,19,FALSE)="","",VLOOKUP(F1320,料單!C:U,19,FALSE))</f>
        <v/>
      </c>
      <c r="W1320" s="361" t="str">
        <f t="shared" ca="1" si="101"/>
        <v/>
      </c>
      <c r="X1320" s="361" t="str">
        <f t="shared" ca="1" si="102"/>
        <v/>
      </c>
      <c r="Y1320" s="361" t="str">
        <f t="shared" ca="1" si="103"/>
        <v/>
      </c>
      <c r="Z1320" s="361" t="str">
        <f t="shared" ca="1" si="104"/>
        <v/>
      </c>
      <c r="AA1320" s="483">
        <f>料單!$K$3</f>
        <v>0</v>
      </c>
      <c r="AB1320" s="483" t="str">
        <f>料單!$L$3</f>
        <v>拉、KD</v>
      </c>
    </row>
    <row r="1321" spans="1:28" s="242" customFormat="1" x14ac:dyDescent="0.25">
      <c r="A1321" s="241">
        <f t="shared" si="100"/>
        <v>1320</v>
      </c>
      <c r="B1321" s="241" t="str">
        <f ca="1">料單!$C$1</f>
        <v>2026101401</v>
      </c>
      <c r="C1321" s="241">
        <f>料單!$C$2</f>
        <v>0</v>
      </c>
      <c r="D1321" s="245">
        <f>板材才數分析.!B1321</f>
        <v>44</v>
      </c>
      <c r="E1321" s="245">
        <f>板材才數分析.!C1321</f>
        <v>0</v>
      </c>
      <c r="F1321" s="245">
        <f>板材才數分析.!D1321</f>
        <v>44030</v>
      </c>
      <c r="G1321" s="245">
        <f ca="1">板材才數分析.!E1321</f>
        <v>0</v>
      </c>
      <c r="H1321" s="245">
        <f ca="1">板材才數分析.!F1321</f>
        <v>0</v>
      </c>
      <c r="I1321" s="245" t="str">
        <f ca="1">板材才數分析.!G1321</f>
        <v/>
      </c>
      <c r="J1321" s="245">
        <f ca="1">板材才數分析.!H1321</f>
        <v>0</v>
      </c>
      <c r="K1321" s="245" t="str">
        <f ca="1">板材才數分析.!I1321</f>
        <v/>
      </c>
      <c r="L1321" s="245">
        <f ca="1">板材才數分析.!J1321</f>
        <v>0</v>
      </c>
      <c r="M1321" s="245">
        <f ca="1">板材才數分析.!K1321</f>
        <v>0</v>
      </c>
      <c r="N1321" s="245" t="str">
        <f ca="1">板材才數分析.!L1321</f>
        <v/>
      </c>
      <c r="O1321" s="245">
        <f ca="1">板材才數分析.!M1321</f>
        <v>0</v>
      </c>
      <c r="P1321" t="e">
        <f>表格15[[#This Row],[封邊色號]]</f>
        <v>#VALUE!</v>
      </c>
      <c r="Q1321" s="174" t="str">
        <f ca="1">IF(VLOOKUP(F1321,料單!$C:$P,14,FALSE)="","",VLOOKUP(F1321,料單!$C:$P,14,FALSE))</f>
        <v/>
      </c>
      <c r="R1321" s="174" t="str">
        <f ca="1">IF(VLOOKUP(F1321,料單!$C:$Q,15,FALSE)="","",VLOOKUP(F1321,料單!$C:$Q,15,FALSE))</f>
        <v/>
      </c>
      <c r="S1321" s="174" t="str">
        <f ca="1">IF(VLOOKUP(F1321,料單!$C:$R,16,FALSE)="","",VLOOKUP(F1321,料單!$C:$R,16,FALSE))</f>
        <v/>
      </c>
      <c r="T1321" s="174" t="str">
        <f ca="1">IF(VLOOKUP(F1321,料單!$C:$S,17,FALSE)="","",VLOOKUP(F1321,料單!$C:$S,17,FALSE))</f>
        <v/>
      </c>
      <c r="U1321" s="174" t="str">
        <f ca="1">_xlfn.IFNA(VLOOKUP(VLOOKUP(F1321,料單!C:T,18,FALSE),資料庫!AM:AN,2,FALSE),"A")</f>
        <v>A</v>
      </c>
      <c r="V1321" s="174" t="str">
        <f ca="1">IF(VLOOKUP(F1321,料單!C:U,19,FALSE)="","",VLOOKUP(F1321,料單!C:U,19,FALSE))</f>
        <v/>
      </c>
      <c r="W1321" s="375" t="str">
        <f t="shared" ca="1" si="101"/>
        <v/>
      </c>
      <c r="X1321" s="361" t="str">
        <f t="shared" ca="1" si="102"/>
        <v/>
      </c>
      <c r="Y1321" s="375" t="str">
        <f t="shared" ca="1" si="103"/>
        <v/>
      </c>
      <c r="Z1321" s="375" t="str">
        <f t="shared" ca="1" si="104"/>
        <v/>
      </c>
      <c r="AA1321" s="483">
        <f>料單!$K$3</f>
        <v>0</v>
      </c>
      <c r="AB1321" s="483" t="str">
        <f>料單!$L$3</f>
        <v>拉、KD</v>
      </c>
    </row>
    <row r="1322" spans="1:28" x14ac:dyDescent="0.25">
      <c r="A1322" s="174">
        <f t="shared" si="100"/>
        <v>1321</v>
      </c>
      <c r="B1322" s="174" t="str">
        <f ca="1">料單!$C$1</f>
        <v>2026101401</v>
      </c>
      <c r="C1322" s="174">
        <f>料單!$C$2</f>
        <v>0</v>
      </c>
      <c r="D1322" s="6">
        <f>板材才數分析.!B1322</f>
        <v>45</v>
      </c>
      <c r="E1322" s="6">
        <f>板材才數分析.!C1322</f>
        <v>0</v>
      </c>
      <c r="F1322" s="6">
        <f>板材才數分析.!D1322</f>
        <v>45001</v>
      </c>
      <c r="G1322" s="6">
        <f ca="1">板材才數分析.!E1322</f>
        <v>0</v>
      </c>
      <c r="H1322" s="6">
        <f ca="1">板材才數分析.!F1322</f>
        <v>0</v>
      </c>
      <c r="I1322" s="6" t="str">
        <f ca="1">板材才數分析.!G1322</f>
        <v/>
      </c>
      <c r="J1322" s="6">
        <f ca="1">板材才數分析.!H1322</f>
        <v>0</v>
      </c>
      <c r="K1322" s="6" t="str">
        <f ca="1">板材才數分析.!I1322</f>
        <v/>
      </c>
      <c r="L1322" s="6">
        <f ca="1">板材才數分析.!J1322</f>
        <v>0</v>
      </c>
      <c r="M1322" s="6">
        <f ca="1">板材才數分析.!K1322</f>
        <v>0</v>
      </c>
      <c r="N1322" s="6" t="str">
        <f ca="1">板材才數分析.!L1322</f>
        <v/>
      </c>
      <c r="O1322" s="6">
        <f ca="1">板材才數分析.!M1322</f>
        <v>0</v>
      </c>
      <c r="P1322" t="e">
        <f>表格15[[#This Row],[封邊色號]]</f>
        <v>#VALUE!</v>
      </c>
      <c r="Q1322" s="174" t="str">
        <f ca="1">IF(VLOOKUP(F1322,料單!$C:$P,14,FALSE)="","",VLOOKUP(F1322,料單!$C:$P,14,FALSE))</f>
        <v/>
      </c>
      <c r="R1322" s="174" t="str">
        <f ca="1">IF(VLOOKUP(F1322,料單!$C:$Q,15,FALSE)="","",VLOOKUP(F1322,料單!$C:$Q,15,FALSE))</f>
        <v/>
      </c>
      <c r="S1322" s="174" t="str">
        <f ca="1">IF(VLOOKUP(F1322,料單!$C:$R,16,FALSE)="","",VLOOKUP(F1322,料單!$C:$R,16,FALSE))</f>
        <v/>
      </c>
      <c r="T1322" s="174" t="str">
        <f ca="1">IF(VLOOKUP(F1322,料單!$C:$S,17,FALSE)="","",VLOOKUP(F1322,料單!$C:$S,17,FALSE))</f>
        <v/>
      </c>
      <c r="U1322" s="174" t="str">
        <f ca="1">_xlfn.IFNA(VLOOKUP(VLOOKUP(F1322,料單!C:T,18,FALSE),資料庫!AM:AN,2,FALSE),"A")</f>
        <v>A</v>
      </c>
      <c r="V1322" s="174" t="str">
        <f ca="1">IF(VLOOKUP(F1322,料單!C:U,19,FALSE)="","",VLOOKUP(F1322,料單!C:U,19,FALSE))</f>
        <v/>
      </c>
      <c r="W1322" s="361" t="str">
        <f t="shared" ca="1" si="101"/>
        <v/>
      </c>
      <c r="X1322" s="361" t="str">
        <f t="shared" ca="1" si="102"/>
        <v/>
      </c>
      <c r="Y1322" s="361" t="str">
        <f t="shared" ca="1" si="103"/>
        <v/>
      </c>
      <c r="Z1322" s="361" t="str">
        <f t="shared" ca="1" si="104"/>
        <v/>
      </c>
      <c r="AA1322" s="483">
        <f>料單!$K$3</f>
        <v>0</v>
      </c>
      <c r="AB1322" s="483" t="str">
        <f>料單!$L$3</f>
        <v>拉、KD</v>
      </c>
    </row>
    <row r="1323" spans="1:28" x14ac:dyDescent="0.25">
      <c r="A1323" s="174">
        <f t="shared" si="100"/>
        <v>1322</v>
      </c>
      <c r="B1323" s="174" t="str">
        <f ca="1">料單!$C$1</f>
        <v>2026101401</v>
      </c>
      <c r="C1323" s="174">
        <f>料單!$C$2</f>
        <v>0</v>
      </c>
      <c r="D1323" s="6">
        <f>板材才數分析.!B1323</f>
        <v>45</v>
      </c>
      <c r="E1323" s="6">
        <f>板材才數分析.!C1323</f>
        <v>0</v>
      </c>
      <c r="F1323" s="6">
        <f>板材才數分析.!D1323</f>
        <v>45002</v>
      </c>
      <c r="G1323" s="6">
        <f ca="1">板材才數分析.!E1323</f>
        <v>0</v>
      </c>
      <c r="H1323" s="6">
        <f ca="1">板材才數分析.!F1323</f>
        <v>0</v>
      </c>
      <c r="I1323" s="6" t="str">
        <f ca="1">板材才數分析.!G1323</f>
        <v/>
      </c>
      <c r="J1323" s="6">
        <f ca="1">板材才數分析.!H1323</f>
        <v>0</v>
      </c>
      <c r="K1323" s="6" t="str">
        <f ca="1">板材才數分析.!I1323</f>
        <v/>
      </c>
      <c r="L1323" s="6">
        <f ca="1">板材才數分析.!J1323</f>
        <v>0</v>
      </c>
      <c r="M1323" s="6">
        <f ca="1">板材才數分析.!K1323</f>
        <v>0</v>
      </c>
      <c r="N1323" s="6" t="str">
        <f ca="1">板材才數分析.!L1323</f>
        <v/>
      </c>
      <c r="O1323" s="6">
        <f ca="1">板材才數分析.!M1323</f>
        <v>0</v>
      </c>
      <c r="P1323" t="e">
        <f>表格15[[#This Row],[封邊色號]]</f>
        <v>#VALUE!</v>
      </c>
      <c r="Q1323" s="174" t="str">
        <f ca="1">IF(VLOOKUP(F1323,料單!$C:$P,14,FALSE)="","",VLOOKUP(F1323,料單!$C:$P,14,FALSE))</f>
        <v/>
      </c>
      <c r="R1323" s="174" t="str">
        <f ca="1">IF(VLOOKUP(F1323,料單!$C:$Q,15,FALSE)="","",VLOOKUP(F1323,料單!$C:$Q,15,FALSE))</f>
        <v/>
      </c>
      <c r="S1323" s="174" t="str">
        <f ca="1">IF(VLOOKUP(F1323,料單!$C:$R,16,FALSE)="","",VLOOKUP(F1323,料單!$C:$R,16,FALSE))</f>
        <v/>
      </c>
      <c r="T1323" s="174" t="str">
        <f ca="1">IF(VLOOKUP(F1323,料單!$C:$S,17,FALSE)="","",VLOOKUP(F1323,料單!$C:$S,17,FALSE))</f>
        <v/>
      </c>
      <c r="U1323" s="174" t="str">
        <f ca="1">_xlfn.IFNA(VLOOKUP(VLOOKUP(F1323,料單!C:T,18,FALSE),資料庫!AM:AN,2,FALSE),"A")</f>
        <v>A</v>
      </c>
      <c r="V1323" s="174" t="str">
        <f ca="1">IF(VLOOKUP(F1323,料單!C:U,19,FALSE)="","",VLOOKUP(F1323,料單!C:U,19,FALSE))</f>
        <v/>
      </c>
      <c r="W1323" s="361" t="str">
        <f t="shared" ca="1" si="101"/>
        <v/>
      </c>
      <c r="X1323" s="361" t="str">
        <f t="shared" ca="1" si="102"/>
        <v/>
      </c>
      <c r="Y1323" s="361" t="str">
        <f t="shared" ca="1" si="103"/>
        <v/>
      </c>
      <c r="Z1323" s="361" t="str">
        <f t="shared" ca="1" si="104"/>
        <v/>
      </c>
      <c r="AA1323" s="483">
        <f>料單!$K$3</f>
        <v>0</v>
      </c>
      <c r="AB1323" s="483" t="str">
        <f>料單!$L$3</f>
        <v>拉、KD</v>
      </c>
    </row>
    <row r="1324" spans="1:28" x14ac:dyDescent="0.25">
      <c r="A1324" s="174">
        <f t="shared" si="100"/>
        <v>1323</v>
      </c>
      <c r="B1324" s="174" t="str">
        <f ca="1">料單!$C$1</f>
        <v>2026101401</v>
      </c>
      <c r="C1324" s="174">
        <f>料單!$C$2</f>
        <v>0</v>
      </c>
      <c r="D1324" s="6">
        <f>板材才數分析.!B1324</f>
        <v>45</v>
      </c>
      <c r="E1324" s="6">
        <f>板材才數分析.!C1324</f>
        <v>0</v>
      </c>
      <c r="F1324" s="6">
        <f>板材才數分析.!D1324</f>
        <v>45003</v>
      </c>
      <c r="G1324" s="6">
        <f ca="1">板材才數分析.!E1324</f>
        <v>0</v>
      </c>
      <c r="H1324" s="6">
        <f ca="1">板材才數分析.!F1324</f>
        <v>0</v>
      </c>
      <c r="I1324" s="6" t="str">
        <f ca="1">板材才數分析.!G1324</f>
        <v/>
      </c>
      <c r="J1324" s="6">
        <f ca="1">板材才數分析.!H1324</f>
        <v>0</v>
      </c>
      <c r="K1324" s="6" t="str">
        <f ca="1">板材才數分析.!I1324</f>
        <v/>
      </c>
      <c r="L1324" s="6">
        <f ca="1">板材才數分析.!J1324</f>
        <v>0</v>
      </c>
      <c r="M1324" s="6">
        <f ca="1">板材才數分析.!K1324</f>
        <v>0</v>
      </c>
      <c r="N1324" s="6" t="str">
        <f ca="1">板材才數分析.!L1324</f>
        <v/>
      </c>
      <c r="O1324" s="6">
        <f ca="1">板材才數分析.!M1324</f>
        <v>0</v>
      </c>
      <c r="P1324" t="e">
        <f>表格15[[#This Row],[封邊色號]]</f>
        <v>#VALUE!</v>
      </c>
      <c r="Q1324" s="174" t="str">
        <f ca="1">IF(VLOOKUP(F1324,料單!$C:$P,14,FALSE)="","",VLOOKUP(F1324,料單!$C:$P,14,FALSE))</f>
        <v/>
      </c>
      <c r="R1324" s="174" t="str">
        <f ca="1">IF(VLOOKUP(F1324,料單!$C:$Q,15,FALSE)="","",VLOOKUP(F1324,料單!$C:$Q,15,FALSE))</f>
        <v/>
      </c>
      <c r="S1324" s="174" t="str">
        <f ca="1">IF(VLOOKUP(F1324,料單!$C:$R,16,FALSE)="","",VLOOKUP(F1324,料單!$C:$R,16,FALSE))</f>
        <v/>
      </c>
      <c r="T1324" s="174" t="str">
        <f ca="1">IF(VLOOKUP(F1324,料單!$C:$S,17,FALSE)="","",VLOOKUP(F1324,料單!$C:$S,17,FALSE))</f>
        <v/>
      </c>
      <c r="U1324" s="174" t="str">
        <f ca="1">_xlfn.IFNA(VLOOKUP(VLOOKUP(F1324,料單!C:T,18,FALSE),資料庫!AM:AN,2,FALSE),"A")</f>
        <v>A</v>
      </c>
      <c r="V1324" s="174" t="str">
        <f ca="1">IF(VLOOKUP(F1324,料單!C:U,19,FALSE)="","",VLOOKUP(F1324,料單!C:U,19,FALSE))</f>
        <v/>
      </c>
      <c r="W1324" s="361" t="str">
        <f t="shared" ca="1" si="101"/>
        <v/>
      </c>
      <c r="X1324" s="361" t="str">
        <f t="shared" ca="1" si="102"/>
        <v/>
      </c>
      <c r="Y1324" s="361" t="str">
        <f t="shared" ca="1" si="103"/>
        <v/>
      </c>
      <c r="Z1324" s="361" t="str">
        <f t="shared" ca="1" si="104"/>
        <v/>
      </c>
      <c r="AA1324" s="483">
        <f>料單!$K$3</f>
        <v>0</v>
      </c>
      <c r="AB1324" s="483" t="str">
        <f>料單!$L$3</f>
        <v>拉、KD</v>
      </c>
    </row>
    <row r="1325" spans="1:28" x14ac:dyDescent="0.25">
      <c r="A1325" s="174">
        <f t="shared" si="100"/>
        <v>1324</v>
      </c>
      <c r="B1325" s="174" t="str">
        <f ca="1">料單!$C$1</f>
        <v>2026101401</v>
      </c>
      <c r="C1325" s="174">
        <f>料單!$C$2</f>
        <v>0</v>
      </c>
      <c r="D1325" s="6">
        <f>板材才數分析.!B1325</f>
        <v>45</v>
      </c>
      <c r="E1325" s="6">
        <f>板材才數分析.!C1325</f>
        <v>0</v>
      </c>
      <c r="F1325" s="6">
        <f>板材才數分析.!D1325</f>
        <v>45004</v>
      </c>
      <c r="G1325" s="6">
        <f ca="1">板材才數分析.!E1325</f>
        <v>0</v>
      </c>
      <c r="H1325" s="6">
        <f ca="1">板材才數分析.!F1325</f>
        <v>0</v>
      </c>
      <c r="I1325" s="6" t="str">
        <f ca="1">板材才數分析.!G1325</f>
        <v/>
      </c>
      <c r="J1325" s="6">
        <f ca="1">板材才數分析.!H1325</f>
        <v>0</v>
      </c>
      <c r="K1325" s="6" t="str">
        <f ca="1">板材才數分析.!I1325</f>
        <v/>
      </c>
      <c r="L1325" s="6">
        <f ca="1">板材才數分析.!J1325</f>
        <v>0</v>
      </c>
      <c r="M1325" s="6">
        <f ca="1">板材才數分析.!K1325</f>
        <v>0</v>
      </c>
      <c r="N1325" s="6" t="str">
        <f ca="1">板材才數分析.!L1325</f>
        <v/>
      </c>
      <c r="O1325" s="6">
        <f ca="1">板材才數分析.!M1325</f>
        <v>0</v>
      </c>
      <c r="P1325" t="e">
        <f>表格15[[#This Row],[封邊色號]]</f>
        <v>#VALUE!</v>
      </c>
      <c r="Q1325" s="174" t="str">
        <f ca="1">IF(VLOOKUP(F1325,料單!$C:$P,14,FALSE)="","",VLOOKUP(F1325,料單!$C:$P,14,FALSE))</f>
        <v/>
      </c>
      <c r="R1325" s="174" t="str">
        <f ca="1">IF(VLOOKUP(F1325,料單!$C:$Q,15,FALSE)="","",VLOOKUP(F1325,料單!$C:$Q,15,FALSE))</f>
        <v/>
      </c>
      <c r="S1325" s="174" t="str">
        <f ca="1">IF(VLOOKUP(F1325,料單!$C:$R,16,FALSE)="","",VLOOKUP(F1325,料單!$C:$R,16,FALSE))</f>
        <v/>
      </c>
      <c r="T1325" s="174" t="str">
        <f ca="1">IF(VLOOKUP(F1325,料單!$C:$S,17,FALSE)="","",VLOOKUP(F1325,料單!$C:$S,17,FALSE))</f>
        <v/>
      </c>
      <c r="U1325" s="174" t="str">
        <f ca="1">_xlfn.IFNA(VLOOKUP(VLOOKUP(F1325,料單!C:T,18,FALSE),資料庫!AM:AN,2,FALSE),"A")</f>
        <v>A</v>
      </c>
      <c r="V1325" s="174" t="str">
        <f ca="1">IF(VLOOKUP(F1325,料單!C:U,19,FALSE)="","",VLOOKUP(F1325,料單!C:U,19,FALSE))</f>
        <v/>
      </c>
      <c r="W1325" s="361" t="str">
        <f t="shared" ca="1" si="101"/>
        <v/>
      </c>
      <c r="X1325" s="361" t="str">
        <f t="shared" ca="1" si="102"/>
        <v/>
      </c>
      <c r="Y1325" s="361" t="str">
        <f t="shared" ca="1" si="103"/>
        <v/>
      </c>
      <c r="Z1325" s="361" t="str">
        <f t="shared" ca="1" si="104"/>
        <v/>
      </c>
      <c r="AA1325" s="483">
        <f>料單!$K$3</f>
        <v>0</v>
      </c>
      <c r="AB1325" s="483" t="str">
        <f>料單!$L$3</f>
        <v>拉、KD</v>
      </c>
    </row>
    <row r="1326" spans="1:28" x14ac:dyDescent="0.25">
      <c r="A1326" s="174">
        <f t="shared" si="100"/>
        <v>1325</v>
      </c>
      <c r="B1326" s="174" t="str">
        <f ca="1">料單!$C$1</f>
        <v>2026101401</v>
      </c>
      <c r="C1326" s="174">
        <f>料單!$C$2</f>
        <v>0</v>
      </c>
      <c r="D1326" s="6">
        <f>板材才數分析.!B1326</f>
        <v>45</v>
      </c>
      <c r="E1326" s="6">
        <f>板材才數分析.!C1326</f>
        <v>0</v>
      </c>
      <c r="F1326" s="6">
        <f>板材才數分析.!D1326</f>
        <v>45005</v>
      </c>
      <c r="G1326" s="6">
        <f ca="1">板材才數分析.!E1326</f>
        <v>0</v>
      </c>
      <c r="H1326" s="6">
        <f ca="1">板材才數分析.!F1326</f>
        <v>0</v>
      </c>
      <c r="I1326" s="6" t="str">
        <f ca="1">板材才數分析.!G1326</f>
        <v/>
      </c>
      <c r="J1326" s="6">
        <f ca="1">板材才數分析.!H1326</f>
        <v>0</v>
      </c>
      <c r="K1326" s="6" t="str">
        <f ca="1">板材才數分析.!I1326</f>
        <v/>
      </c>
      <c r="L1326" s="6">
        <f ca="1">板材才數分析.!J1326</f>
        <v>0</v>
      </c>
      <c r="M1326" s="6">
        <f ca="1">板材才數分析.!K1326</f>
        <v>0</v>
      </c>
      <c r="N1326" s="6" t="str">
        <f ca="1">板材才數分析.!L1326</f>
        <v/>
      </c>
      <c r="O1326" s="6">
        <f ca="1">板材才數分析.!M1326</f>
        <v>0</v>
      </c>
      <c r="P1326" t="e">
        <f>表格15[[#This Row],[封邊色號]]</f>
        <v>#VALUE!</v>
      </c>
      <c r="Q1326" s="174" t="str">
        <f ca="1">IF(VLOOKUP(F1326,料單!$C:$P,14,FALSE)="","",VLOOKUP(F1326,料單!$C:$P,14,FALSE))</f>
        <v/>
      </c>
      <c r="R1326" s="174" t="str">
        <f ca="1">IF(VLOOKUP(F1326,料單!$C:$Q,15,FALSE)="","",VLOOKUP(F1326,料單!$C:$Q,15,FALSE))</f>
        <v/>
      </c>
      <c r="S1326" s="174" t="str">
        <f ca="1">IF(VLOOKUP(F1326,料單!$C:$R,16,FALSE)="","",VLOOKUP(F1326,料單!$C:$R,16,FALSE))</f>
        <v/>
      </c>
      <c r="T1326" s="174" t="str">
        <f ca="1">IF(VLOOKUP(F1326,料單!$C:$S,17,FALSE)="","",VLOOKUP(F1326,料單!$C:$S,17,FALSE))</f>
        <v/>
      </c>
      <c r="U1326" s="174" t="str">
        <f ca="1">_xlfn.IFNA(VLOOKUP(VLOOKUP(F1326,料單!C:T,18,FALSE),資料庫!AM:AN,2,FALSE),"A")</f>
        <v>A</v>
      </c>
      <c r="V1326" s="174" t="str">
        <f ca="1">IF(VLOOKUP(F1326,料單!C:U,19,FALSE)="","",VLOOKUP(F1326,料單!C:U,19,FALSE))</f>
        <v/>
      </c>
      <c r="W1326" s="361" t="str">
        <f t="shared" ca="1" si="101"/>
        <v/>
      </c>
      <c r="X1326" s="361" t="str">
        <f t="shared" ca="1" si="102"/>
        <v/>
      </c>
      <c r="Y1326" s="361" t="str">
        <f t="shared" ca="1" si="103"/>
        <v/>
      </c>
      <c r="Z1326" s="361" t="str">
        <f t="shared" ca="1" si="104"/>
        <v/>
      </c>
      <c r="AA1326" s="483">
        <f>料單!$K$3</f>
        <v>0</v>
      </c>
      <c r="AB1326" s="483" t="str">
        <f>料單!$L$3</f>
        <v>拉、KD</v>
      </c>
    </row>
    <row r="1327" spans="1:28" x14ac:dyDescent="0.25">
      <c r="A1327" s="174">
        <f t="shared" si="100"/>
        <v>1326</v>
      </c>
      <c r="B1327" s="174" t="str">
        <f ca="1">料單!$C$1</f>
        <v>2026101401</v>
      </c>
      <c r="C1327" s="174">
        <f>料單!$C$2</f>
        <v>0</v>
      </c>
      <c r="D1327" s="6">
        <f>板材才數分析.!B1327</f>
        <v>45</v>
      </c>
      <c r="E1327" s="6">
        <f>板材才數分析.!C1327</f>
        <v>0</v>
      </c>
      <c r="F1327" s="6">
        <f>板材才數分析.!D1327</f>
        <v>45006</v>
      </c>
      <c r="G1327" s="6">
        <f ca="1">板材才數分析.!E1327</f>
        <v>0</v>
      </c>
      <c r="H1327" s="6">
        <f ca="1">板材才數分析.!F1327</f>
        <v>0</v>
      </c>
      <c r="I1327" s="6" t="str">
        <f ca="1">板材才數分析.!G1327</f>
        <v/>
      </c>
      <c r="J1327" s="6">
        <f ca="1">板材才數分析.!H1327</f>
        <v>0</v>
      </c>
      <c r="K1327" s="6" t="str">
        <f ca="1">板材才數分析.!I1327</f>
        <v/>
      </c>
      <c r="L1327" s="6">
        <f ca="1">板材才數分析.!J1327</f>
        <v>0</v>
      </c>
      <c r="M1327" s="6">
        <f ca="1">板材才數分析.!K1327</f>
        <v>0</v>
      </c>
      <c r="N1327" s="6" t="str">
        <f ca="1">板材才數分析.!L1327</f>
        <v/>
      </c>
      <c r="O1327" s="6">
        <f ca="1">板材才數分析.!M1327</f>
        <v>0</v>
      </c>
      <c r="P1327" t="e">
        <f>表格15[[#This Row],[封邊色號]]</f>
        <v>#VALUE!</v>
      </c>
      <c r="Q1327" s="174" t="str">
        <f ca="1">IF(VLOOKUP(F1327,料單!$C:$P,14,FALSE)="","",VLOOKUP(F1327,料單!$C:$P,14,FALSE))</f>
        <v/>
      </c>
      <c r="R1327" s="174" t="str">
        <f ca="1">IF(VLOOKUP(F1327,料單!$C:$Q,15,FALSE)="","",VLOOKUP(F1327,料單!$C:$Q,15,FALSE))</f>
        <v/>
      </c>
      <c r="S1327" s="174" t="str">
        <f ca="1">IF(VLOOKUP(F1327,料單!$C:$R,16,FALSE)="","",VLOOKUP(F1327,料單!$C:$R,16,FALSE))</f>
        <v/>
      </c>
      <c r="T1327" s="174" t="str">
        <f ca="1">IF(VLOOKUP(F1327,料單!$C:$S,17,FALSE)="","",VLOOKUP(F1327,料單!$C:$S,17,FALSE))</f>
        <v/>
      </c>
      <c r="U1327" s="174" t="str">
        <f ca="1">_xlfn.IFNA(VLOOKUP(VLOOKUP(F1327,料單!C:T,18,FALSE),資料庫!AM:AN,2,FALSE),"A")</f>
        <v>A</v>
      </c>
      <c r="V1327" s="174" t="str">
        <f ca="1">IF(VLOOKUP(F1327,料單!C:U,19,FALSE)="","",VLOOKUP(F1327,料單!C:U,19,FALSE))</f>
        <v/>
      </c>
      <c r="W1327" s="361" t="str">
        <f t="shared" ca="1" si="101"/>
        <v/>
      </c>
      <c r="X1327" s="361" t="str">
        <f t="shared" ca="1" si="102"/>
        <v/>
      </c>
      <c r="Y1327" s="361" t="str">
        <f t="shared" ca="1" si="103"/>
        <v/>
      </c>
      <c r="Z1327" s="361" t="str">
        <f t="shared" ca="1" si="104"/>
        <v/>
      </c>
      <c r="AA1327" s="483">
        <f>料單!$K$3</f>
        <v>0</v>
      </c>
      <c r="AB1327" s="483" t="str">
        <f>料單!$L$3</f>
        <v>拉、KD</v>
      </c>
    </row>
    <row r="1328" spans="1:28" x14ac:dyDescent="0.25">
      <c r="A1328" s="174">
        <f t="shared" si="100"/>
        <v>1327</v>
      </c>
      <c r="B1328" s="174" t="str">
        <f ca="1">料單!$C$1</f>
        <v>2026101401</v>
      </c>
      <c r="C1328" s="174">
        <f>料單!$C$2</f>
        <v>0</v>
      </c>
      <c r="D1328" s="6">
        <f>板材才數分析.!B1328</f>
        <v>45</v>
      </c>
      <c r="E1328" s="6">
        <f>板材才數分析.!C1328</f>
        <v>0</v>
      </c>
      <c r="F1328" s="6">
        <f>板材才數分析.!D1328</f>
        <v>45007</v>
      </c>
      <c r="G1328" s="6">
        <f ca="1">板材才數分析.!E1328</f>
        <v>0</v>
      </c>
      <c r="H1328" s="6">
        <f ca="1">板材才數分析.!F1328</f>
        <v>0</v>
      </c>
      <c r="I1328" s="6" t="str">
        <f ca="1">板材才數分析.!G1328</f>
        <v/>
      </c>
      <c r="J1328" s="6">
        <f ca="1">板材才數分析.!H1328</f>
        <v>0</v>
      </c>
      <c r="K1328" s="6" t="str">
        <f ca="1">板材才數分析.!I1328</f>
        <v/>
      </c>
      <c r="L1328" s="6">
        <f ca="1">板材才數分析.!J1328</f>
        <v>0</v>
      </c>
      <c r="M1328" s="6">
        <f ca="1">板材才數分析.!K1328</f>
        <v>0</v>
      </c>
      <c r="N1328" s="6" t="str">
        <f ca="1">板材才數分析.!L1328</f>
        <v/>
      </c>
      <c r="O1328" s="6">
        <f ca="1">板材才數分析.!M1328</f>
        <v>0</v>
      </c>
      <c r="P1328" t="e">
        <f>表格15[[#This Row],[封邊色號]]</f>
        <v>#VALUE!</v>
      </c>
      <c r="Q1328" s="174" t="str">
        <f ca="1">IF(VLOOKUP(F1328,料單!$C:$P,14,FALSE)="","",VLOOKUP(F1328,料單!$C:$P,14,FALSE))</f>
        <v/>
      </c>
      <c r="R1328" s="174" t="str">
        <f ca="1">IF(VLOOKUP(F1328,料單!$C:$Q,15,FALSE)="","",VLOOKUP(F1328,料單!$C:$Q,15,FALSE))</f>
        <v/>
      </c>
      <c r="S1328" s="174" t="str">
        <f ca="1">IF(VLOOKUP(F1328,料單!$C:$R,16,FALSE)="","",VLOOKUP(F1328,料單!$C:$R,16,FALSE))</f>
        <v/>
      </c>
      <c r="T1328" s="174" t="str">
        <f ca="1">IF(VLOOKUP(F1328,料單!$C:$S,17,FALSE)="","",VLOOKUP(F1328,料單!$C:$S,17,FALSE))</f>
        <v/>
      </c>
      <c r="U1328" s="174" t="str">
        <f ca="1">_xlfn.IFNA(VLOOKUP(VLOOKUP(F1328,料單!C:T,18,FALSE),資料庫!AM:AN,2,FALSE),"A")</f>
        <v>A</v>
      </c>
      <c r="V1328" s="174" t="str">
        <f ca="1">IF(VLOOKUP(F1328,料單!C:U,19,FALSE)="","",VLOOKUP(F1328,料單!C:U,19,FALSE))</f>
        <v/>
      </c>
      <c r="W1328" s="361" t="str">
        <f t="shared" ca="1" si="101"/>
        <v/>
      </c>
      <c r="X1328" s="361" t="str">
        <f t="shared" ca="1" si="102"/>
        <v/>
      </c>
      <c r="Y1328" s="361" t="str">
        <f t="shared" ca="1" si="103"/>
        <v/>
      </c>
      <c r="Z1328" s="361" t="str">
        <f t="shared" ca="1" si="104"/>
        <v/>
      </c>
      <c r="AA1328" s="483">
        <f>料單!$K$3</f>
        <v>0</v>
      </c>
      <c r="AB1328" s="483" t="str">
        <f>料單!$L$3</f>
        <v>拉、KD</v>
      </c>
    </row>
    <row r="1329" spans="1:28" x14ac:dyDescent="0.25">
      <c r="A1329" s="174">
        <f t="shared" si="100"/>
        <v>1328</v>
      </c>
      <c r="B1329" s="174" t="str">
        <f ca="1">料單!$C$1</f>
        <v>2026101401</v>
      </c>
      <c r="C1329" s="174">
        <f>料單!$C$2</f>
        <v>0</v>
      </c>
      <c r="D1329" s="6">
        <f>板材才數分析.!B1329</f>
        <v>45</v>
      </c>
      <c r="E1329" s="6">
        <f>板材才數分析.!C1329</f>
        <v>0</v>
      </c>
      <c r="F1329" s="6">
        <f>板材才數分析.!D1329</f>
        <v>45008</v>
      </c>
      <c r="G1329" s="6">
        <f ca="1">板材才數分析.!E1329</f>
        <v>0</v>
      </c>
      <c r="H1329" s="6">
        <f ca="1">板材才數分析.!F1329</f>
        <v>0</v>
      </c>
      <c r="I1329" s="6" t="str">
        <f ca="1">板材才數分析.!G1329</f>
        <v/>
      </c>
      <c r="J1329" s="6">
        <f ca="1">板材才數分析.!H1329</f>
        <v>0</v>
      </c>
      <c r="K1329" s="6" t="str">
        <f ca="1">板材才數分析.!I1329</f>
        <v/>
      </c>
      <c r="L1329" s="6">
        <f ca="1">板材才數分析.!J1329</f>
        <v>0</v>
      </c>
      <c r="M1329" s="6">
        <f ca="1">板材才數分析.!K1329</f>
        <v>0</v>
      </c>
      <c r="N1329" s="6" t="str">
        <f ca="1">板材才數分析.!L1329</f>
        <v/>
      </c>
      <c r="O1329" s="6">
        <f ca="1">板材才數分析.!M1329</f>
        <v>0</v>
      </c>
      <c r="P1329" t="e">
        <f>表格15[[#This Row],[封邊色號]]</f>
        <v>#VALUE!</v>
      </c>
      <c r="Q1329" s="174" t="str">
        <f ca="1">IF(VLOOKUP(F1329,料單!$C:$P,14,FALSE)="","",VLOOKUP(F1329,料單!$C:$P,14,FALSE))</f>
        <v/>
      </c>
      <c r="R1329" s="174" t="str">
        <f ca="1">IF(VLOOKUP(F1329,料單!$C:$Q,15,FALSE)="","",VLOOKUP(F1329,料單!$C:$Q,15,FALSE))</f>
        <v/>
      </c>
      <c r="S1329" s="174" t="str">
        <f ca="1">IF(VLOOKUP(F1329,料單!$C:$R,16,FALSE)="","",VLOOKUP(F1329,料單!$C:$R,16,FALSE))</f>
        <v/>
      </c>
      <c r="T1329" s="174" t="str">
        <f ca="1">IF(VLOOKUP(F1329,料單!$C:$S,17,FALSE)="","",VLOOKUP(F1329,料單!$C:$S,17,FALSE))</f>
        <v/>
      </c>
      <c r="U1329" s="174" t="str">
        <f ca="1">_xlfn.IFNA(VLOOKUP(VLOOKUP(F1329,料單!C:T,18,FALSE),資料庫!AM:AN,2,FALSE),"A")</f>
        <v>A</v>
      </c>
      <c r="V1329" s="174" t="str">
        <f ca="1">IF(VLOOKUP(F1329,料單!C:U,19,FALSE)="","",VLOOKUP(F1329,料單!C:U,19,FALSE))</f>
        <v/>
      </c>
      <c r="W1329" s="361" t="str">
        <f t="shared" ca="1" si="101"/>
        <v/>
      </c>
      <c r="X1329" s="361" t="str">
        <f t="shared" ca="1" si="102"/>
        <v/>
      </c>
      <c r="Y1329" s="361" t="str">
        <f t="shared" ca="1" si="103"/>
        <v/>
      </c>
      <c r="Z1329" s="361" t="str">
        <f t="shared" ca="1" si="104"/>
        <v/>
      </c>
      <c r="AA1329" s="483">
        <f>料單!$K$3</f>
        <v>0</v>
      </c>
      <c r="AB1329" s="483" t="str">
        <f>料單!$L$3</f>
        <v>拉、KD</v>
      </c>
    </row>
    <row r="1330" spans="1:28" x14ac:dyDescent="0.25">
      <c r="A1330" s="174">
        <f t="shared" si="100"/>
        <v>1329</v>
      </c>
      <c r="B1330" s="174" t="str">
        <f ca="1">料單!$C$1</f>
        <v>2026101401</v>
      </c>
      <c r="C1330" s="174">
        <f>料單!$C$2</f>
        <v>0</v>
      </c>
      <c r="D1330" s="6">
        <f>板材才數分析.!B1330</f>
        <v>45</v>
      </c>
      <c r="E1330" s="6">
        <f>板材才數分析.!C1330</f>
        <v>0</v>
      </c>
      <c r="F1330" s="6">
        <f>板材才數分析.!D1330</f>
        <v>45009</v>
      </c>
      <c r="G1330" s="6">
        <f ca="1">板材才數分析.!E1330</f>
        <v>0</v>
      </c>
      <c r="H1330" s="6">
        <f ca="1">板材才數分析.!F1330</f>
        <v>0</v>
      </c>
      <c r="I1330" s="6" t="str">
        <f ca="1">板材才數分析.!G1330</f>
        <v/>
      </c>
      <c r="J1330" s="6">
        <f ca="1">板材才數分析.!H1330</f>
        <v>0</v>
      </c>
      <c r="K1330" s="6" t="str">
        <f ca="1">板材才數分析.!I1330</f>
        <v/>
      </c>
      <c r="L1330" s="6">
        <f ca="1">板材才數分析.!J1330</f>
        <v>0</v>
      </c>
      <c r="M1330" s="6">
        <f ca="1">板材才數分析.!K1330</f>
        <v>0</v>
      </c>
      <c r="N1330" s="6" t="str">
        <f ca="1">板材才數分析.!L1330</f>
        <v/>
      </c>
      <c r="O1330" s="6">
        <f ca="1">板材才數分析.!M1330</f>
        <v>0</v>
      </c>
      <c r="P1330" t="e">
        <f>表格15[[#This Row],[封邊色號]]</f>
        <v>#VALUE!</v>
      </c>
      <c r="Q1330" s="174" t="str">
        <f ca="1">IF(VLOOKUP(F1330,料單!$C:$P,14,FALSE)="","",VLOOKUP(F1330,料單!$C:$P,14,FALSE))</f>
        <v/>
      </c>
      <c r="R1330" s="174" t="str">
        <f ca="1">IF(VLOOKUP(F1330,料單!$C:$Q,15,FALSE)="","",VLOOKUP(F1330,料單!$C:$Q,15,FALSE))</f>
        <v/>
      </c>
      <c r="S1330" s="174" t="str">
        <f ca="1">IF(VLOOKUP(F1330,料單!$C:$R,16,FALSE)="","",VLOOKUP(F1330,料單!$C:$R,16,FALSE))</f>
        <v/>
      </c>
      <c r="T1330" s="174" t="str">
        <f ca="1">IF(VLOOKUP(F1330,料單!$C:$S,17,FALSE)="","",VLOOKUP(F1330,料單!$C:$S,17,FALSE))</f>
        <v/>
      </c>
      <c r="U1330" s="174" t="str">
        <f ca="1">_xlfn.IFNA(VLOOKUP(VLOOKUP(F1330,料單!C:T,18,FALSE),資料庫!AM:AN,2,FALSE),"A")</f>
        <v>A</v>
      </c>
      <c r="V1330" s="174" t="str">
        <f ca="1">IF(VLOOKUP(F1330,料單!C:U,19,FALSE)="","",VLOOKUP(F1330,料單!C:U,19,FALSE))</f>
        <v/>
      </c>
      <c r="W1330" s="361" t="str">
        <f t="shared" ca="1" si="101"/>
        <v/>
      </c>
      <c r="X1330" s="361" t="str">
        <f t="shared" ca="1" si="102"/>
        <v/>
      </c>
      <c r="Y1330" s="361" t="str">
        <f t="shared" ca="1" si="103"/>
        <v/>
      </c>
      <c r="Z1330" s="361" t="str">
        <f t="shared" ca="1" si="104"/>
        <v/>
      </c>
      <c r="AA1330" s="483">
        <f>料單!$K$3</f>
        <v>0</v>
      </c>
      <c r="AB1330" s="483" t="str">
        <f>料單!$L$3</f>
        <v>拉、KD</v>
      </c>
    </row>
    <row r="1331" spans="1:28" x14ac:dyDescent="0.25">
      <c r="A1331" s="174">
        <f t="shared" si="100"/>
        <v>1330</v>
      </c>
      <c r="B1331" s="174" t="str">
        <f ca="1">料單!$C$1</f>
        <v>2026101401</v>
      </c>
      <c r="C1331" s="174">
        <f>料單!$C$2</f>
        <v>0</v>
      </c>
      <c r="D1331" s="6">
        <f>板材才數分析.!B1331</f>
        <v>45</v>
      </c>
      <c r="E1331" s="6">
        <f>板材才數分析.!C1331</f>
        <v>0</v>
      </c>
      <c r="F1331" s="6">
        <f>板材才數分析.!D1331</f>
        <v>45010</v>
      </c>
      <c r="G1331" s="6">
        <f ca="1">板材才數分析.!E1331</f>
        <v>0</v>
      </c>
      <c r="H1331" s="6">
        <f ca="1">板材才數分析.!F1331</f>
        <v>0</v>
      </c>
      <c r="I1331" s="6" t="str">
        <f ca="1">板材才數分析.!G1331</f>
        <v/>
      </c>
      <c r="J1331" s="6">
        <f ca="1">板材才數分析.!H1331</f>
        <v>0</v>
      </c>
      <c r="K1331" s="6" t="str">
        <f ca="1">板材才數分析.!I1331</f>
        <v/>
      </c>
      <c r="L1331" s="6">
        <f ca="1">板材才數分析.!J1331</f>
        <v>0</v>
      </c>
      <c r="M1331" s="6">
        <f ca="1">板材才數分析.!K1331</f>
        <v>0</v>
      </c>
      <c r="N1331" s="6" t="str">
        <f ca="1">板材才數分析.!L1331</f>
        <v/>
      </c>
      <c r="O1331" s="6">
        <f ca="1">板材才數分析.!M1331</f>
        <v>0</v>
      </c>
      <c r="P1331" t="e">
        <f>表格15[[#This Row],[封邊色號]]</f>
        <v>#VALUE!</v>
      </c>
      <c r="Q1331" s="174" t="str">
        <f ca="1">IF(VLOOKUP(F1331,料單!$C:$P,14,FALSE)="","",VLOOKUP(F1331,料單!$C:$P,14,FALSE))</f>
        <v/>
      </c>
      <c r="R1331" s="174" t="str">
        <f ca="1">IF(VLOOKUP(F1331,料單!$C:$Q,15,FALSE)="","",VLOOKUP(F1331,料單!$C:$Q,15,FALSE))</f>
        <v/>
      </c>
      <c r="S1331" s="174" t="str">
        <f ca="1">IF(VLOOKUP(F1331,料單!$C:$R,16,FALSE)="","",VLOOKUP(F1331,料單!$C:$R,16,FALSE))</f>
        <v/>
      </c>
      <c r="T1331" s="174" t="str">
        <f ca="1">IF(VLOOKUP(F1331,料單!$C:$S,17,FALSE)="","",VLOOKUP(F1331,料單!$C:$S,17,FALSE))</f>
        <v/>
      </c>
      <c r="U1331" s="174" t="str">
        <f ca="1">_xlfn.IFNA(VLOOKUP(VLOOKUP(F1331,料單!C:T,18,FALSE),資料庫!AM:AN,2,FALSE),"A")</f>
        <v>A</v>
      </c>
      <c r="V1331" s="174" t="str">
        <f ca="1">IF(VLOOKUP(F1331,料單!C:U,19,FALSE)="","",VLOOKUP(F1331,料單!C:U,19,FALSE))</f>
        <v/>
      </c>
      <c r="W1331" s="361" t="str">
        <f t="shared" ca="1" si="101"/>
        <v/>
      </c>
      <c r="X1331" s="361" t="str">
        <f t="shared" ca="1" si="102"/>
        <v/>
      </c>
      <c r="Y1331" s="361" t="str">
        <f t="shared" ca="1" si="103"/>
        <v/>
      </c>
      <c r="Z1331" s="361" t="str">
        <f t="shared" ca="1" si="104"/>
        <v/>
      </c>
      <c r="AA1331" s="483">
        <f>料單!$K$3</f>
        <v>0</v>
      </c>
      <c r="AB1331" s="483" t="str">
        <f>料單!$L$3</f>
        <v>拉、KD</v>
      </c>
    </row>
    <row r="1332" spans="1:28" x14ac:dyDescent="0.25">
      <c r="A1332" s="174">
        <f t="shared" si="100"/>
        <v>1331</v>
      </c>
      <c r="B1332" s="174" t="str">
        <f ca="1">料單!$C$1</f>
        <v>2026101401</v>
      </c>
      <c r="C1332" s="174">
        <f>料單!$C$2</f>
        <v>0</v>
      </c>
      <c r="D1332" s="6">
        <f>板材才數分析.!B1332</f>
        <v>45</v>
      </c>
      <c r="E1332" s="6">
        <f>板材才數分析.!C1332</f>
        <v>0</v>
      </c>
      <c r="F1332" s="6">
        <f>板材才數分析.!D1332</f>
        <v>45011</v>
      </c>
      <c r="G1332" s="6">
        <f ca="1">板材才數分析.!E1332</f>
        <v>0</v>
      </c>
      <c r="H1332" s="6">
        <f ca="1">板材才數分析.!F1332</f>
        <v>0</v>
      </c>
      <c r="I1332" s="6" t="str">
        <f ca="1">板材才數分析.!G1332</f>
        <v/>
      </c>
      <c r="J1332" s="6">
        <f ca="1">板材才數分析.!H1332</f>
        <v>0</v>
      </c>
      <c r="K1332" s="6" t="str">
        <f ca="1">板材才數分析.!I1332</f>
        <v/>
      </c>
      <c r="L1332" s="6">
        <f ca="1">板材才數分析.!J1332</f>
        <v>0</v>
      </c>
      <c r="M1332" s="6">
        <f ca="1">板材才數分析.!K1332</f>
        <v>0</v>
      </c>
      <c r="N1332" s="6">
        <f ca="1">板材才數分析.!L1332</f>
        <v>0</v>
      </c>
      <c r="O1332" s="6">
        <f ca="1">板材才數分析.!M1332</f>
        <v>0</v>
      </c>
      <c r="P1332" t="e">
        <f>表格15[[#This Row],[封邊色號]]</f>
        <v>#VALUE!</v>
      </c>
      <c r="Q1332" s="174" t="str">
        <f ca="1">IF(VLOOKUP(F1332,料單!$C:$P,14,FALSE)="","",VLOOKUP(F1332,料單!$C:$P,14,FALSE))</f>
        <v/>
      </c>
      <c r="R1332" s="174" t="str">
        <f ca="1">IF(VLOOKUP(F1332,料單!$C:$Q,15,FALSE)="","",VLOOKUP(F1332,料單!$C:$Q,15,FALSE))</f>
        <v/>
      </c>
      <c r="S1332" s="174" t="str">
        <f ca="1">IF(VLOOKUP(F1332,料單!$C:$R,16,FALSE)="","",VLOOKUP(F1332,料單!$C:$R,16,FALSE))</f>
        <v/>
      </c>
      <c r="T1332" s="174" t="str">
        <f ca="1">IF(VLOOKUP(F1332,料單!$C:$S,17,FALSE)="","",VLOOKUP(F1332,料單!$C:$S,17,FALSE))</f>
        <v/>
      </c>
      <c r="U1332" s="174" t="str">
        <f ca="1">_xlfn.IFNA(VLOOKUP(VLOOKUP(F1332,料單!C:T,18,FALSE),資料庫!AM:AN,2,FALSE),"A")</f>
        <v>A</v>
      </c>
      <c r="V1332" s="174" t="str">
        <f ca="1">IF(VLOOKUP(F1332,料單!C:U,19,FALSE)="","",VLOOKUP(F1332,料單!C:U,19,FALSE))</f>
        <v/>
      </c>
      <c r="W1332" s="361" t="str">
        <f t="shared" ca="1" si="101"/>
        <v/>
      </c>
      <c r="X1332" s="361" t="str">
        <f t="shared" ca="1" si="102"/>
        <v/>
      </c>
      <c r="Y1332" s="361" t="str">
        <f t="shared" ca="1" si="103"/>
        <v/>
      </c>
      <c r="Z1332" s="361" t="str">
        <f t="shared" ca="1" si="104"/>
        <v/>
      </c>
      <c r="AA1332" s="483">
        <f>料單!$K$3</f>
        <v>0</v>
      </c>
      <c r="AB1332" s="483" t="str">
        <f>料單!$L$3</f>
        <v>拉、KD</v>
      </c>
    </row>
    <row r="1333" spans="1:28" x14ac:dyDescent="0.25">
      <c r="A1333" s="174">
        <f t="shared" si="100"/>
        <v>1332</v>
      </c>
      <c r="B1333" s="174" t="str">
        <f ca="1">料單!$C$1</f>
        <v>2026101401</v>
      </c>
      <c r="C1333" s="174">
        <f>料單!$C$2</f>
        <v>0</v>
      </c>
      <c r="D1333" s="6">
        <f>板材才數分析.!B1333</f>
        <v>45</v>
      </c>
      <c r="E1333" s="6">
        <f>板材才數分析.!C1333</f>
        <v>0</v>
      </c>
      <c r="F1333" s="6">
        <f>板材才數分析.!D1333</f>
        <v>45012</v>
      </c>
      <c r="G1333" s="6">
        <f ca="1">板材才數分析.!E1333</f>
        <v>0</v>
      </c>
      <c r="H1333" s="6">
        <f ca="1">板材才數分析.!F1333</f>
        <v>0</v>
      </c>
      <c r="I1333" s="6" t="str">
        <f ca="1">板材才數分析.!G1333</f>
        <v/>
      </c>
      <c r="J1333" s="6">
        <f ca="1">板材才數分析.!H1333</f>
        <v>0</v>
      </c>
      <c r="K1333" s="6" t="str">
        <f ca="1">板材才數分析.!I1333</f>
        <v/>
      </c>
      <c r="L1333" s="6">
        <f ca="1">板材才數分析.!J1333</f>
        <v>0</v>
      </c>
      <c r="M1333" s="6">
        <f ca="1">板材才數分析.!K1333</f>
        <v>0</v>
      </c>
      <c r="N1333" s="6">
        <f ca="1">板材才數分析.!L1333</f>
        <v>0</v>
      </c>
      <c r="O1333" s="6">
        <f ca="1">板材才數分析.!M1333</f>
        <v>0</v>
      </c>
      <c r="P1333" t="e">
        <f>表格15[[#This Row],[封邊色號]]</f>
        <v>#VALUE!</v>
      </c>
      <c r="Q1333" s="174" t="str">
        <f ca="1">IF(VLOOKUP(F1333,料單!$C:$P,14,FALSE)="","",VLOOKUP(F1333,料單!$C:$P,14,FALSE))</f>
        <v/>
      </c>
      <c r="R1333" s="174" t="str">
        <f ca="1">IF(VLOOKUP(F1333,料單!$C:$Q,15,FALSE)="","",VLOOKUP(F1333,料單!$C:$Q,15,FALSE))</f>
        <v/>
      </c>
      <c r="S1333" s="174" t="str">
        <f ca="1">IF(VLOOKUP(F1333,料單!$C:$R,16,FALSE)="","",VLOOKUP(F1333,料單!$C:$R,16,FALSE))</f>
        <v/>
      </c>
      <c r="T1333" s="174" t="str">
        <f ca="1">IF(VLOOKUP(F1333,料單!$C:$S,17,FALSE)="","",VLOOKUP(F1333,料單!$C:$S,17,FALSE))</f>
        <v/>
      </c>
      <c r="U1333" s="174" t="str">
        <f ca="1">_xlfn.IFNA(VLOOKUP(VLOOKUP(F1333,料單!C:T,18,FALSE),資料庫!AM:AN,2,FALSE),"A")</f>
        <v>A</v>
      </c>
      <c r="V1333" s="174" t="str">
        <f ca="1">IF(VLOOKUP(F1333,料單!C:U,19,FALSE)="","",VLOOKUP(F1333,料單!C:U,19,FALSE))</f>
        <v/>
      </c>
      <c r="W1333" s="361" t="str">
        <f t="shared" ca="1" si="101"/>
        <v/>
      </c>
      <c r="X1333" s="361" t="str">
        <f t="shared" ca="1" si="102"/>
        <v/>
      </c>
      <c r="Y1333" s="361" t="str">
        <f t="shared" ca="1" si="103"/>
        <v/>
      </c>
      <c r="Z1333" s="361" t="str">
        <f t="shared" ca="1" si="104"/>
        <v/>
      </c>
      <c r="AA1333" s="483">
        <f>料單!$K$3</f>
        <v>0</v>
      </c>
      <c r="AB1333" s="483" t="str">
        <f>料單!$L$3</f>
        <v>拉、KD</v>
      </c>
    </row>
    <row r="1334" spans="1:28" x14ac:dyDescent="0.25">
      <c r="A1334" s="174">
        <f t="shared" si="100"/>
        <v>1333</v>
      </c>
      <c r="B1334" s="174" t="str">
        <f ca="1">料單!$C$1</f>
        <v>2026101401</v>
      </c>
      <c r="C1334" s="174">
        <f>料單!$C$2</f>
        <v>0</v>
      </c>
      <c r="D1334" s="6">
        <f>板材才數分析.!B1334</f>
        <v>45</v>
      </c>
      <c r="E1334" s="6">
        <f>板材才數分析.!C1334</f>
        <v>0</v>
      </c>
      <c r="F1334" s="6">
        <f>板材才數分析.!D1334</f>
        <v>45013</v>
      </c>
      <c r="G1334" s="6">
        <f ca="1">板材才數分析.!E1334</f>
        <v>0</v>
      </c>
      <c r="H1334" s="6">
        <f ca="1">板材才數分析.!F1334</f>
        <v>0</v>
      </c>
      <c r="I1334" s="6" t="str">
        <f ca="1">板材才數分析.!G1334</f>
        <v/>
      </c>
      <c r="J1334" s="6">
        <f ca="1">板材才數分析.!H1334</f>
        <v>0</v>
      </c>
      <c r="K1334" s="6" t="str">
        <f ca="1">板材才數分析.!I1334</f>
        <v/>
      </c>
      <c r="L1334" s="6">
        <f ca="1">板材才數分析.!J1334</f>
        <v>0</v>
      </c>
      <c r="M1334" s="6">
        <f ca="1">板材才數分析.!K1334</f>
        <v>0</v>
      </c>
      <c r="N1334" s="6">
        <f ca="1">板材才數分析.!L1334</f>
        <v>0</v>
      </c>
      <c r="O1334" s="6">
        <f ca="1">板材才數分析.!M1334</f>
        <v>0</v>
      </c>
      <c r="P1334" t="e">
        <f>表格15[[#This Row],[封邊色號]]</f>
        <v>#VALUE!</v>
      </c>
      <c r="Q1334" s="174" t="str">
        <f ca="1">IF(VLOOKUP(F1334,料單!$C:$P,14,FALSE)="","",VLOOKUP(F1334,料單!$C:$P,14,FALSE))</f>
        <v/>
      </c>
      <c r="R1334" s="174" t="str">
        <f ca="1">IF(VLOOKUP(F1334,料單!$C:$Q,15,FALSE)="","",VLOOKUP(F1334,料單!$C:$Q,15,FALSE))</f>
        <v/>
      </c>
      <c r="S1334" s="174" t="str">
        <f ca="1">IF(VLOOKUP(F1334,料單!$C:$R,16,FALSE)="","",VLOOKUP(F1334,料單!$C:$R,16,FALSE))</f>
        <v/>
      </c>
      <c r="T1334" s="174" t="str">
        <f ca="1">IF(VLOOKUP(F1334,料單!$C:$S,17,FALSE)="","",VLOOKUP(F1334,料單!$C:$S,17,FALSE))</f>
        <v/>
      </c>
      <c r="U1334" s="174" t="str">
        <f ca="1">_xlfn.IFNA(VLOOKUP(VLOOKUP(F1334,料單!C:T,18,FALSE),資料庫!AM:AN,2,FALSE),"A")</f>
        <v>A</v>
      </c>
      <c r="V1334" s="174" t="str">
        <f ca="1">IF(VLOOKUP(F1334,料單!C:U,19,FALSE)="","",VLOOKUP(F1334,料單!C:U,19,FALSE))</f>
        <v/>
      </c>
      <c r="W1334" s="361" t="str">
        <f t="shared" ca="1" si="101"/>
        <v/>
      </c>
      <c r="X1334" s="361" t="str">
        <f t="shared" ca="1" si="102"/>
        <v/>
      </c>
      <c r="Y1334" s="361" t="str">
        <f t="shared" ca="1" si="103"/>
        <v/>
      </c>
      <c r="Z1334" s="361" t="str">
        <f t="shared" ca="1" si="104"/>
        <v/>
      </c>
      <c r="AA1334" s="483">
        <f>料單!$K$3</f>
        <v>0</v>
      </c>
      <c r="AB1334" s="483" t="str">
        <f>料單!$L$3</f>
        <v>拉、KD</v>
      </c>
    </row>
    <row r="1335" spans="1:28" x14ac:dyDescent="0.25">
      <c r="A1335" s="174">
        <f t="shared" si="100"/>
        <v>1334</v>
      </c>
      <c r="B1335" s="174" t="str">
        <f ca="1">料單!$C$1</f>
        <v>2026101401</v>
      </c>
      <c r="C1335" s="174">
        <f>料單!$C$2</f>
        <v>0</v>
      </c>
      <c r="D1335" s="6">
        <f>板材才數分析.!B1335</f>
        <v>45</v>
      </c>
      <c r="E1335" s="6">
        <f>板材才數分析.!C1335</f>
        <v>0</v>
      </c>
      <c r="F1335" s="6">
        <f>板材才數分析.!D1335</f>
        <v>45014</v>
      </c>
      <c r="G1335" s="6">
        <f ca="1">板材才數分析.!E1335</f>
        <v>0</v>
      </c>
      <c r="H1335" s="6">
        <f ca="1">板材才數分析.!F1335</f>
        <v>0</v>
      </c>
      <c r="I1335" s="6" t="str">
        <f ca="1">板材才數分析.!G1335</f>
        <v/>
      </c>
      <c r="J1335" s="6">
        <f ca="1">板材才數分析.!H1335</f>
        <v>0</v>
      </c>
      <c r="K1335" s="6" t="str">
        <f ca="1">板材才數分析.!I1335</f>
        <v/>
      </c>
      <c r="L1335" s="6">
        <f ca="1">板材才數分析.!J1335</f>
        <v>0</v>
      </c>
      <c r="M1335" s="6">
        <f ca="1">板材才數分析.!K1335</f>
        <v>0</v>
      </c>
      <c r="N1335" s="6">
        <f ca="1">板材才數分析.!L1335</f>
        <v>0</v>
      </c>
      <c r="O1335" s="6">
        <f ca="1">板材才數分析.!M1335</f>
        <v>0</v>
      </c>
      <c r="P1335" t="e">
        <f>表格15[[#This Row],[封邊色號]]</f>
        <v>#VALUE!</v>
      </c>
      <c r="Q1335" s="174" t="str">
        <f ca="1">IF(VLOOKUP(F1335,料單!$C:$P,14,FALSE)="","",VLOOKUP(F1335,料單!$C:$P,14,FALSE))</f>
        <v/>
      </c>
      <c r="R1335" s="174" t="str">
        <f ca="1">IF(VLOOKUP(F1335,料單!$C:$Q,15,FALSE)="","",VLOOKUP(F1335,料單!$C:$Q,15,FALSE))</f>
        <v/>
      </c>
      <c r="S1335" s="174" t="str">
        <f ca="1">IF(VLOOKUP(F1335,料單!$C:$R,16,FALSE)="","",VLOOKUP(F1335,料單!$C:$R,16,FALSE))</f>
        <v/>
      </c>
      <c r="T1335" s="174" t="str">
        <f ca="1">IF(VLOOKUP(F1335,料單!$C:$S,17,FALSE)="","",VLOOKUP(F1335,料單!$C:$S,17,FALSE))</f>
        <v/>
      </c>
      <c r="U1335" s="174" t="str">
        <f ca="1">_xlfn.IFNA(VLOOKUP(VLOOKUP(F1335,料單!C:T,18,FALSE),資料庫!AM:AN,2,FALSE),"A")</f>
        <v>A</v>
      </c>
      <c r="V1335" s="174" t="str">
        <f ca="1">IF(VLOOKUP(F1335,料單!C:U,19,FALSE)="","",VLOOKUP(F1335,料單!C:U,19,FALSE))</f>
        <v/>
      </c>
      <c r="W1335" s="361" t="str">
        <f t="shared" ca="1" si="101"/>
        <v/>
      </c>
      <c r="X1335" s="361" t="str">
        <f t="shared" ca="1" si="102"/>
        <v/>
      </c>
      <c r="Y1335" s="361" t="str">
        <f t="shared" ca="1" si="103"/>
        <v/>
      </c>
      <c r="Z1335" s="361" t="str">
        <f t="shared" ca="1" si="104"/>
        <v/>
      </c>
      <c r="AA1335" s="483">
        <f>料單!$K$3</f>
        <v>0</v>
      </c>
      <c r="AB1335" s="483" t="str">
        <f>料單!$L$3</f>
        <v>拉、KD</v>
      </c>
    </row>
    <row r="1336" spans="1:28" x14ac:dyDescent="0.25">
      <c r="A1336" s="174">
        <f t="shared" si="100"/>
        <v>1335</v>
      </c>
      <c r="B1336" s="174" t="str">
        <f ca="1">料單!$C$1</f>
        <v>2026101401</v>
      </c>
      <c r="C1336" s="174">
        <f>料單!$C$2</f>
        <v>0</v>
      </c>
      <c r="D1336" s="6">
        <f>板材才數分析.!B1336</f>
        <v>45</v>
      </c>
      <c r="E1336" s="6">
        <f>板材才數分析.!C1336</f>
        <v>0</v>
      </c>
      <c r="F1336" s="6">
        <f>板材才數分析.!D1336</f>
        <v>45015</v>
      </c>
      <c r="G1336" s="6">
        <f ca="1">板材才數分析.!E1336</f>
        <v>0</v>
      </c>
      <c r="H1336" s="6">
        <f ca="1">板材才數分析.!F1336</f>
        <v>0</v>
      </c>
      <c r="I1336" s="6" t="str">
        <f ca="1">板材才數分析.!G1336</f>
        <v/>
      </c>
      <c r="J1336" s="6">
        <f ca="1">板材才數分析.!H1336</f>
        <v>0</v>
      </c>
      <c r="K1336" s="6" t="str">
        <f ca="1">板材才數分析.!I1336</f>
        <v/>
      </c>
      <c r="L1336" s="6">
        <f ca="1">板材才數分析.!J1336</f>
        <v>0</v>
      </c>
      <c r="M1336" s="6">
        <f ca="1">板材才數分析.!K1336</f>
        <v>0</v>
      </c>
      <c r="N1336" s="6">
        <f ca="1">板材才數分析.!L1336</f>
        <v>0</v>
      </c>
      <c r="O1336" s="6">
        <f ca="1">板材才數分析.!M1336</f>
        <v>0</v>
      </c>
      <c r="P1336" t="e">
        <f>表格15[[#This Row],[封邊色號]]</f>
        <v>#VALUE!</v>
      </c>
      <c r="Q1336" s="174" t="str">
        <f ca="1">IF(VLOOKUP(F1336,料單!$C:$P,14,FALSE)="","",VLOOKUP(F1336,料單!$C:$P,14,FALSE))</f>
        <v/>
      </c>
      <c r="R1336" s="174" t="str">
        <f ca="1">IF(VLOOKUP(F1336,料單!$C:$Q,15,FALSE)="","",VLOOKUP(F1336,料單!$C:$Q,15,FALSE))</f>
        <v/>
      </c>
      <c r="S1336" s="174" t="str">
        <f ca="1">IF(VLOOKUP(F1336,料單!$C:$R,16,FALSE)="","",VLOOKUP(F1336,料單!$C:$R,16,FALSE))</f>
        <v/>
      </c>
      <c r="T1336" s="174" t="str">
        <f ca="1">IF(VLOOKUP(F1336,料單!$C:$S,17,FALSE)="","",VLOOKUP(F1336,料單!$C:$S,17,FALSE))</f>
        <v/>
      </c>
      <c r="U1336" s="174" t="str">
        <f ca="1">_xlfn.IFNA(VLOOKUP(VLOOKUP(F1336,料單!C:T,18,FALSE),資料庫!AM:AN,2,FALSE),"A")</f>
        <v>A</v>
      </c>
      <c r="V1336" s="174" t="str">
        <f ca="1">IF(VLOOKUP(F1336,料單!C:U,19,FALSE)="","",VLOOKUP(F1336,料單!C:U,19,FALSE))</f>
        <v/>
      </c>
      <c r="W1336" s="361" t="str">
        <f t="shared" ca="1" si="101"/>
        <v/>
      </c>
      <c r="X1336" s="361" t="str">
        <f t="shared" ca="1" si="102"/>
        <v/>
      </c>
      <c r="Y1336" s="361" t="str">
        <f t="shared" ca="1" si="103"/>
        <v/>
      </c>
      <c r="Z1336" s="361" t="str">
        <f t="shared" ca="1" si="104"/>
        <v/>
      </c>
      <c r="AA1336" s="483">
        <f>料單!$K$3</f>
        <v>0</v>
      </c>
      <c r="AB1336" s="483" t="str">
        <f>料單!$L$3</f>
        <v>拉、KD</v>
      </c>
    </row>
    <row r="1337" spans="1:28" x14ac:dyDescent="0.25">
      <c r="A1337" s="174">
        <f t="shared" si="100"/>
        <v>1336</v>
      </c>
      <c r="B1337" s="174" t="str">
        <f ca="1">料單!$C$1</f>
        <v>2026101401</v>
      </c>
      <c r="C1337" s="174">
        <f>料單!$C$2</f>
        <v>0</v>
      </c>
      <c r="D1337" s="6">
        <f>板材才數分析.!B1337</f>
        <v>45</v>
      </c>
      <c r="E1337" s="6">
        <f>板材才數分析.!C1337</f>
        <v>0</v>
      </c>
      <c r="F1337" s="6">
        <f>板材才數分析.!D1337</f>
        <v>45016</v>
      </c>
      <c r="G1337" s="6">
        <f ca="1">板材才數分析.!E1337</f>
        <v>0</v>
      </c>
      <c r="H1337" s="6">
        <f ca="1">板材才數分析.!F1337</f>
        <v>0</v>
      </c>
      <c r="I1337" s="6" t="str">
        <f ca="1">板材才數分析.!G1337</f>
        <v/>
      </c>
      <c r="J1337" s="6">
        <f ca="1">板材才數分析.!H1337</f>
        <v>0</v>
      </c>
      <c r="K1337" s="6" t="str">
        <f ca="1">板材才數分析.!I1337</f>
        <v/>
      </c>
      <c r="L1337" s="6">
        <f ca="1">板材才數分析.!J1337</f>
        <v>0</v>
      </c>
      <c r="M1337" s="6">
        <f ca="1">板材才數分析.!K1337</f>
        <v>0</v>
      </c>
      <c r="N1337" s="6">
        <f ca="1">板材才數分析.!L1337</f>
        <v>0</v>
      </c>
      <c r="O1337" s="6">
        <f ca="1">板材才數分析.!M1337</f>
        <v>0</v>
      </c>
      <c r="P1337" t="e">
        <f>表格15[[#This Row],[封邊色號]]</f>
        <v>#VALUE!</v>
      </c>
      <c r="Q1337" s="174" t="str">
        <f ca="1">IF(VLOOKUP(F1337,料單!$C:$P,14,FALSE)="","",VLOOKUP(F1337,料單!$C:$P,14,FALSE))</f>
        <v/>
      </c>
      <c r="R1337" s="174" t="str">
        <f ca="1">IF(VLOOKUP(F1337,料單!$C:$Q,15,FALSE)="","",VLOOKUP(F1337,料單!$C:$Q,15,FALSE))</f>
        <v/>
      </c>
      <c r="S1337" s="174" t="str">
        <f ca="1">IF(VLOOKUP(F1337,料單!$C:$R,16,FALSE)="","",VLOOKUP(F1337,料單!$C:$R,16,FALSE))</f>
        <v/>
      </c>
      <c r="T1337" s="174" t="str">
        <f ca="1">IF(VLOOKUP(F1337,料單!$C:$S,17,FALSE)="","",VLOOKUP(F1337,料單!$C:$S,17,FALSE))</f>
        <v/>
      </c>
      <c r="U1337" s="174" t="str">
        <f ca="1">_xlfn.IFNA(VLOOKUP(VLOOKUP(F1337,料單!C:T,18,FALSE),資料庫!AM:AN,2,FALSE),"A")</f>
        <v>A</v>
      </c>
      <c r="V1337" s="174" t="str">
        <f ca="1">IF(VLOOKUP(F1337,料單!C:U,19,FALSE)="","",VLOOKUP(F1337,料單!C:U,19,FALSE))</f>
        <v/>
      </c>
      <c r="W1337" s="361" t="str">
        <f t="shared" ca="1" si="101"/>
        <v/>
      </c>
      <c r="X1337" s="361" t="str">
        <f t="shared" ca="1" si="102"/>
        <v/>
      </c>
      <c r="Y1337" s="361" t="str">
        <f t="shared" ca="1" si="103"/>
        <v/>
      </c>
      <c r="Z1337" s="361" t="str">
        <f t="shared" ca="1" si="104"/>
        <v/>
      </c>
      <c r="AA1337" s="483">
        <f>料單!$K$3</f>
        <v>0</v>
      </c>
      <c r="AB1337" s="483" t="str">
        <f>料單!$L$3</f>
        <v>拉、KD</v>
      </c>
    </row>
    <row r="1338" spans="1:28" x14ac:dyDescent="0.25">
      <c r="A1338" s="174">
        <f t="shared" si="100"/>
        <v>1337</v>
      </c>
      <c r="B1338" s="174" t="str">
        <f ca="1">料單!$C$1</f>
        <v>2026101401</v>
      </c>
      <c r="C1338" s="174">
        <f>料單!$C$2</f>
        <v>0</v>
      </c>
      <c r="D1338" s="6">
        <f>板材才數分析.!B1338</f>
        <v>45</v>
      </c>
      <c r="E1338" s="6">
        <f>板材才數分析.!C1338</f>
        <v>0</v>
      </c>
      <c r="F1338" s="6">
        <f>板材才數分析.!D1338</f>
        <v>45017</v>
      </c>
      <c r="G1338" s="6">
        <f ca="1">板材才數分析.!E1338</f>
        <v>0</v>
      </c>
      <c r="H1338" s="6">
        <f ca="1">板材才數分析.!F1338</f>
        <v>0</v>
      </c>
      <c r="I1338" s="6" t="str">
        <f ca="1">板材才數分析.!G1338</f>
        <v/>
      </c>
      <c r="J1338" s="6">
        <f ca="1">板材才數分析.!H1338</f>
        <v>0</v>
      </c>
      <c r="K1338" s="6" t="str">
        <f ca="1">板材才數分析.!I1338</f>
        <v/>
      </c>
      <c r="L1338" s="6">
        <f ca="1">板材才數分析.!J1338</f>
        <v>0</v>
      </c>
      <c r="M1338" s="6">
        <f ca="1">板材才數分析.!K1338</f>
        <v>0</v>
      </c>
      <c r="N1338" s="6">
        <f ca="1">板材才數分析.!L1338</f>
        <v>0</v>
      </c>
      <c r="O1338" s="6">
        <f ca="1">板材才數分析.!M1338</f>
        <v>0</v>
      </c>
      <c r="P1338" t="e">
        <f>表格15[[#This Row],[封邊色號]]</f>
        <v>#VALUE!</v>
      </c>
      <c r="Q1338" s="174" t="str">
        <f ca="1">IF(VLOOKUP(F1338,料單!$C:$P,14,FALSE)="","",VLOOKUP(F1338,料單!$C:$P,14,FALSE))</f>
        <v/>
      </c>
      <c r="R1338" s="174" t="str">
        <f ca="1">IF(VLOOKUP(F1338,料單!$C:$Q,15,FALSE)="","",VLOOKUP(F1338,料單!$C:$Q,15,FALSE))</f>
        <v/>
      </c>
      <c r="S1338" s="174" t="str">
        <f ca="1">IF(VLOOKUP(F1338,料單!$C:$R,16,FALSE)="","",VLOOKUP(F1338,料單!$C:$R,16,FALSE))</f>
        <v/>
      </c>
      <c r="T1338" s="174" t="str">
        <f ca="1">IF(VLOOKUP(F1338,料單!$C:$S,17,FALSE)="","",VLOOKUP(F1338,料單!$C:$S,17,FALSE))</f>
        <v/>
      </c>
      <c r="U1338" s="174" t="str">
        <f ca="1">_xlfn.IFNA(VLOOKUP(VLOOKUP(F1338,料單!C:T,18,FALSE),資料庫!AM:AN,2,FALSE),"A")</f>
        <v>A</v>
      </c>
      <c r="V1338" s="174" t="str">
        <f ca="1">IF(VLOOKUP(F1338,料單!C:U,19,FALSE)="","",VLOOKUP(F1338,料單!C:U,19,FALSE))</f>
        <v/>
      </c>
      <c r="W1338" s="361" t="str">
        <f t="shared" ca="1" si="101"/>
        <v/>
      </c>
      <c r="X1338" s="361" t="str">
        <f t="shared" ca="1" si="102"/>
        <v/>
      </c>
      <c r="Y1338" s="361" t="str">
        <f t="shared" ca="1" si="103"/>
        <v/>
      </c>
      <c r="Z1338" s="361" t="str">
        <f t="shared" ca="1" si="104"/>
        <v/>
      </c>
      <c r="AA1338" s="483">
        <f>料單!$K$3</f>
        <v>0</v>
      </c>
      <c r="AB1338" s="483" t="str">
        <f>料單!$L$3</f>
        <v>拉、KD</v>
      </c>
    </row>
    <row r="1339" spans="1:28" x14ac:dyDescent="0.25">
      <c r="A1339" s="174">
        <f t="shared" si="100"/>
        <v>1338</v>
      </c>
      <c r="B1339" s="174" t="str">
        <f ca="1">料單!$C$1</f>
        <v>2026101401</v>
      </c>
      <c r="C1339" s="174">
        <f>料單!$C$2</f>
        <v>0</v>
      </c>
      <c r="D1339" s="6">
        <f>板材才數分析.!B1339</f>
        <v>45</v>
      </c>
      <c r="E1339" s="6">
        <f>板材才數分析.!C1339</f>
        <v>0</v>
      </c>
      <c r="F1339" s="6">
        <f>板材才數分析.!D1339</f>
        <v>45018</v>
      </c>
      <c r="G1339" s="6">
        <f ca="1">板材才數分析.!E1339</f>
        <v>0</v>
      </c>
      <c r="H1339" s="6">
        <f ca="1">板材才數分析.!F1339</f>
        <v>0</v>
      </c>
      <c r="I1339" s="6" t="str">
        <f ca="1">板材才數分析.!G1339</f>
        <v/>
      </c>
      <c r="J1339" s="6">
        <f ca="1">板材才數分析.!H1339</f>
        <v>0</v>
      </c>
      <c r="K1339" s="6" t="str">
        <f ca="1">板材才數分析.!I1339</f>
        <v/>
      </c>
      <c r="L1339" s="6">
        <f ca="1">板材才數分析.!J1339</f>
        <v>0</v>
      </c>
      <c r="M1339" s="6">
        <f ca="1">板材才數分析.!K1339</f>
        <v>0</v>
      </c>
      <c r="N1339" s="6">
        <f ca="1">板材才數分析.!L1339</f>
        <v>0</v>
      </c>
      <c r="O1339" s="6">
        <f ca="1">板材才數分析.!M1339</f>
        <v>0</v>
      </c>
      <c r="P1339" t="e">
        <f>表格15[[#This Row],[封邊色號]]</f>
        <v>#VALUE!</v>
      </c>
      <c r="Q1339" s="174" t="str">
        <f ca="1">IF(VLOOKUP(F1339,料單!$C:$P,14,FALSE)="","",VLOOKUP(F1339,料單!$C:$P,14,FALSE))</f>
        <v/>
      </c>
      <c r="R1339" s="174" t="str">
        <f ca="1">IF(VLOOKUP(F1339,料單!$C:$Q,15,FALSE)="","",VLOOKUP(F1339,料單!$C:$Q,15,FALSE))</f>
        <v/>
      </c>
      <c r="S1339" s="174" t="str">
        <f ca="1">IF(VLOOKUP(F1339,料單!$C:$R,16,FALSE)="","",VLOOKUP(F1339,料單!$C:$R,16,FALSE))</f>
        <v/>
      </c>
      <c r="T1339" s="174" t="str">
        <f ca="1">IF(VLOOKUP(F1339,料單!$C:$S,17,FALSE)="","",VLOOKUP(F1339,料單!$C:$S,17,FALSE))</f>
        <v/>
      </c>
      <c r="U1339" s="174" t="str">
        <f ca="1">_xlfn.IFNA(VLOOKUP(VLOOKUP(F1339,料單!C:T,18,FALSE),資料庫!AM:AN,2,FALSE),"A")</f>
        <v>A</v>
      </c>
      <c r="V1339" s="174" t="str">
        <f ca="1">IF(VLOOKUP(F1339,料單!C:U,19,FALSE)="","",VLOOKUP(F1339,料單!C:U,19,FALSE))</f>
        <v/>
      </c>
      <c r="W1339" s="361" t="str">
        <f t="shared" ca="1" si="101"/>
        <v/>
      </c>
      <c r="X1339" s="361" t="str">
        <f t="shared" ca="1" si="102"/>
        <v/>
      </c>
      <c r="Y1339" s="361" t="str">
        <f t="shared" ca="1" si="103"/>
        <v/>
      </c>
      <c r="Z1339" s="361" t="str">
        <f t="shared" ca="1" si="104"/>
        <v/>
      </c>
      <c r="AA1339" s="483">
        <f>料單!$K$3</f>
        <v>0</v>
      </c>
      <c r="AB1339" s="483" t="str">
        <f>料單!$L$3</f>
        <v>拉、KD</v>
      </c>
    </row>
    <row r="1340" spans="1:28" x14ac:dyDescent="0.25">
      <c r="A1340" s="174">
        <f t="shared" si="100"/>
        <v>1339</v>
      </c>
      <c r="B1340" s="174" t="str">
        <f ca="1">料單!$C$1</f>
        <v>2026101401</v>
      </c>
      <c r="C1340" s="174">
        <f>料單!$C$2</f>
        <v>0</v>
      </c>
      <c r="D1340" s="6">
        <f>板材才數分析.!B1340</f>
        <v>45</v>
      </c>
      <c r="E1340" s="6">
        <f>板材才數分析.!C1340</f>
        <v>0</v>
      </c>
      <c r="F1340" s="6">
        <f>板材才數分析.!D1340</f>
        <v>45019</v>
      </c>
      <c r="G1340" s="6">
        <f ca="1">板材才數分析.!E1340</f>
        <v>0</v>
      </c>
      <c r="H1340" s="6">
        <f ca="1">板材才數分析.!F1340</f>
        <v>0</v>
      </c>
      <c r="I1340" s="6" t="str">
        <f ca="1">板材才數分析.!G1340</f>
        <v/>
      </c>
      <c r="J1340" s="6">
        <f ca="1">板材才數分析.!H1340</f>
        <v>0</v>
      </c>
      <c r="K1340" s="6" t="str">
        <f ca="1">板材才數分析.!I1340</f>
        <v/>
      </c>
      <c r="L1340" s="6">
        <f ca="1">板材才數分析.!J1340</f>
        <v>0</v>
      </c>
      <c r="M1340" s="6">
        <f ca="1">板材才數分析.!K1340</f>
        <v>0</v>
      </c>
      <c r="N1340" s="6">
        <f ca="1">板材才數分析.!L1340</f>
        <v>0</v>
      </c>
      <c r="O1340" s="6">
        <f ca="1">板材才數分析.!M1340</f>
        <v>0</v>
      </c>
      <c r="P1340" t="e">
        <f>表格15[[#This Row],[封邊色號]]</f>
        <v>#VALUE!</v>
      </c>
      <c r="Q1340" s="174" t="str">
        <f ca="1">IF(VLOOKUP(F1340,料單!$C:$P,14,FALSE)="","",VLOOKUP(F1340,料單!$C:$P,14,FALSE))</f>
        <v/>
      </c>
      <c r="R1340" s="174" t="str">
        <f ca="1">IF(VLOOKUP(F1340,料單!$C:$Q,15,FALSE)="","",VLOOKUP(F1340,料單!$C:$Q,15,FALSE))</f>
        <v/>
      </c>
      <c r="S1340" s="174" t="str">
        <f ca="1">IF(VLOOKUP(F1340,料單!$C:$R,16,FALSE)="","",VLOOKUP(F1340,料單!$C:$R,16,FALSE))</f>
        <v/>
      </c>
      <c r="T1340" s="174" t="str">
        <f ca="1">IF(VLOOKUP(F1340,料單!$C:$S,17,FALSE)="","",VLOOKUP(F1340,料單!$C:$S,17,FALSE))</f>
        <v/>
      </c>
      <c r="U1340" s="174" t="str">
        <f ca="1">_xlfn.IFNA(VLOOKUP(VLOOKUP(F1340,料單!C:T,18,FALSE),資料庫!AM:AN,2,FALSE),"A")</f>
        <v>A</v>
      </c>
      <c r="V1340" s="174" t="str">
        <f ca="1">IF(VLOOKUP(F1340,料單!C:U,19,FALSE)="","",VLOOKUP(F1340,料單!C:U,19,FALSE))</f>
        <v/>
      </c>
      <c r="W1340" s="361" t="str">
        <f t="shared" ca="1" si="101"/>
        <v/>
      </c>
      <c r="X1340" s="361" t="str">
        <f t="shared" ca="1" si="102"/>
        <v/>
      </c>
      <c r="Y1340" s="361" t="str">
        <f t="shared" ca="1" si="103"/>
        <v/>
      </c>
      <c r="Z1340" s="361" t="str">
        <f t="shared" ca="1" si="104"/>
        <v/>
      </c>
      <c r="AA1340" s="483">
        <f>料單!$K$3</f>
        <v>0</v>
      </c>
      <c r="AB1340" s="483" t="str">
        <f>料單!$L$3</f>
        <v>拉、KD</v>
      </c>
    </row>
    <row r="1341" spans="1:28" x14ac:dyDescent="0.25">
      <c r="A1341" s="174">
        <f t="shared" si="100"/>
        <v>1340</v>
      </c>
      <c r="B1341" s="174" t="str">
        <f ca="1">料單!$C$1</f>
        <v>2026101401</v>
      </c>
      <c r="C1341" s="174">
        <f>料單!$C$2</f>
        <v>0</v>
      </c>
      <c r="D1341" s="6">
        <f>板材才數分析.!B1341</f>
        <v>45</v>
      </c>
      <c r="E1341" s="6">
        <f>板材才數分析.!C1341</f>
        <v>0</v>
      </c>
      <c r="F1341" s="6">
        <f>板材才數分析.!D1341</f>
        <v>45020</v>
      </c>
      <c r="G1341" s="6">
        <f ca="1">板材才數分析.!E1341</f>
        <v>0</v>
      </c>
      <c r="H1341" s="6">
        <f ca="1">板材才數分析.!F1341</f>
        <v>0</v>
      </c>
      <c r="I1341" s="6" t="str">
        <f ca="1">板材才數分析.!G1341</f>
        <v/>
      </c>
      <c r="J1341" s="6">
        <f ca="1">板材才數分析.!H1341</f>
        <v>0</v>
      </c>
      <c r="K1341" s="6" t="str">
        <f ca="1">板材才數分析.!I1341</f>
        <v/>
      </c>
      <c r="L1341" s="6">
        <f ca="1">板材才數分析.!J1341</f>
        <v>0</v>
      </c>
      <c r="M1341" s="6">
        <f ca="1">板材才數分析.!K1341</f>
        <v>0</v>
      </c>
      <c r="N1341" s="6" t="str">
        <f ca="1">板材才數分析.!L1341</f>
        <v/>
      </c>
      <c r="O1341" s="6">
        <f ca="1">板材才數分析.!M1341</f>
        <v>0</v>
      </c>
      <c r="P1341" t="e">
        <f>表格15[[#This Row],[封邊色號]]</f>
        <v>#VALUE!</v>
      </c>
      <c r="Q1341" s="174" t="str">
        <f ca="1">IF(VLOOKUP(F1341,料單!$C:$P,14,FALSE)="","",VLOOKUP(F1341,料單!$C:$P,14,FALSE))</f>
        <v/>
      </c>
      <c r="R1341" s="174" t="str">
        <f ca="1">IF(VLOOKUP(F1341,料單!$C:$Q,15,FALSE)="","",VLOOKUP(F1341,料單!$C:$Q,15,FALSE))</f>
        <v/>
      </c>
      <c r="S1341" s="174" t="str">
        <f ca="1">IF(VLOOKUP(F1341,料單!$C:$R,16,FALSE)="","",VLOOKUP(F1341,料單!$C:$R,16,FALSE))</f>
        <v/>
      </c>
      <c r="T1341" s="174" t="str">
        <f ca="1">IF(VLOOKUP(F1341,料單!$C:$S,17,FALSE)="","",VLOOKUP(F1341,料單!$C:$S,17,FALSE))</f>
        <v/>
      </c>
      <c r="U1341" s="174" t="str">
        <f ca="1">_xlfn.IFNA(VLOOKUP(VLOOKUP(F1341,料單!C:T,18,FALSE),資料庫!AM:AN,2,FALSE),"A")</f>
        <v>A</v>
      </c>
      <c r="V1341" s="174" t="str">
        <f ca="1">IF(VLOOKUP(F1341,料單!C:U,19,FALSE)="","",VLOOKUP(F1341,料單!C:U,19,FALSE))</f>
        <v/>
      </c>
      <c r="W1341" s="361" t="str">
        <f t="shared" ca="1" si="101"/>
        <v/>
      </c>
      <c r="X1341" s="361" t="str">
        <f t="shared" ca="1" si="102"/>
        <v/>
      </c>
      <c r="Y1341" s="361" t="str">
        <f t="shared" ca="1" si="103"/>
        <v/>
      </c>
      <c r="Z1341" s="361" t="str">
        <f t="shared" ca="1" si="104"/>
        <v/>
      </c>
      <c r="AA1341" s="483">
        <f>料單!$K$3</f>
        <v>0</v>
      </c>
      <c r="AB1341" s="483" t="str">
        <f>料單!$L$3</f>
        <v>拉、KD</v>
      </c>
    </row>
    <row r="1342" spans="1:28" x14ac:dyDescent="0.25">
      <c r="A1342" s="174">
        <f t="shared" si="100"/>
        <v>1341</v>
      </c>
      <c r="B1342" s="174" t="str">
        <f ca="1">料單!$C$1</f>
        <v>2026101401</v>
      </c>
      <c r="C1342" s="174">
        <f>料單!$C$2</f>
        <v>0</v>
      </c>
      <c r="D1342" s="6">
        <f>板材才數分析.!B1342</f>
        <v>45</v>
      </c>
      <c r="E1342" s="6">
        <f>板材才數分析.!C1342</f>
        <v>0</v>
      </c>
      <c r="F1342" s="6">
        <f>板材才數分析.!D1342</f>
        <v>45021</v>
      </c>
      <c r="G1342" s="6">
        <f ca="1">板材才數分析.!E1342</f>
        <v>0</v>
      </c>
      <c r="H1342" s="6">
        <f ca="1">板材才數分析.!F1342</f>
        <v>0</v>
      </c>
      <c r="I1342" s="6" t="str">
        <f ca="1">板材才數分析.!G1342</f>
        <v/>
      </c>
      <c r="J1342" s="6">
        <f ca="1">板材才數分析.!H1342</f>
        <v>0</v>
      </c>
      <c r="K1342" s="6" t="str">
        <f ca="1">板材才數分析.!I1342</f>
        <v/>
      </c>
      <c r="L1342" s="6">
        <f ca="1">板材才數分析.!J1342</f>
        <v>0</v>
      </c>
      <c r="M1342" s="6">
        <f ca="1">板材才數分析.!K1342</f>
        <v>0</v>
      </c>
      <c r="N1342" s="6" t="str">
        <f ca="1">板材才數分析.!L1342</f>
        <v/>
      </c>
      <c r="O1342" s="6">
        <f ca="1">板材才數分析.!M1342</f>
        <v>0</v>
      </c>
      <c r="P1342" t="e">
        <f>表格15[[#This Row],[封邊色號]]</f>
        <v>#VALUE!</v>
      </c>
      <c r="Q1342" s="174" t="str">
        <f ca="1">IF(VLOOKUP(F1342,料單!$C:$P,14,FALSE)="","",VLOOKUP(F1342,料單!$C:$P,14,FALSE))</f>
        <v/>
      </c>
      <c r="R1342" s="174" t="str">
        <f ca="1">IF(VLOOKUP(F1342,料單!$C:$Q,15,FALSE)="","",VLOOKUP(F1342,料單!$C:$Q,15,FALSE))</f>
        <v/>
      </c>
      <c r="S1342" s="174" t="str">
        <f ca="1">IF(VLOOKUP(F1342,料單!$C:$R,16,FALSE)="","",VLOOKUP(F1342,料單!$C:$R,16,FALSE))</f>
        <v/>
      </c>
      <c r="T1342" s="174" t="str">
        <f ca="1">IF(VLOOKUP(F1342,料單!$C:$S,17,FALSE)="","",VLOOKUP(F1342,料單!$C:$S,17,FALSE))</f>
        <v/>
      </c>
      <c r="U1342" s="174" t="str">
        <f ca="1">_xlfn.IFNA(VLOOKUP(VLOOKUP(F1342,料單!C:T,18,FALSE),資料庫!AM:AN,2,FALSE),"A")</f>
        <v>A</v>
      </c>
      <c r="V1342" s="174" t="str">
        <f ca="1">IF(VLOOKUP(F1342,料單!C:U,19,FALSE)="","",VLOOKUP(F1342,料單!C:U,19,FALSE))</f>
        <v/>
      </c>
      <c r="W1342" s="361" t="str">
        <f t="shared" ca="1" si="101"/>
        <v/>
      </c>
      <c r="X1342" s="361" t="str">
        <f t="shared" ca="1" si="102"/>
        <v/>
      </c>
      <c r="Y1342" s="361" t="str">
        <f t="shared" ca="1" si="103"/>
        <v/>
      </c>
      <c r="Z1342" s="361" t="str">
        <f t="shared" ca="1" si="104"/>
        <v/>
      </c>
      <c r="AA1342" s="483">
        <f>料單!$K$3</f>
        <v>0</v>
      </c>
      <c r="AB1342" s="483" t="str">
        <f>料單!$L$3</f>
        <v>拉、KD</v>
      </c>
    </row>
    <row r="1343" spans="1:28" x14ac:dyDescent="0.25">
      <c r="A1343" s="174">
        <f t="shared" si="100"/>
        <v>1342</v>
      </c>
      <c r="B1343" s="174" t="str">
        <f ca="1">料單!$C$1</f>
        <v>2026101401</v>
      </c>
      <c r="C1343" s="174">
        <f>料單!$C$2</f>
        <v>0</v>
      </c>
      <c r="D1343" s="6">
        <f>板材才數分析.!B1343</f>
        <v>45</v>
      </c>
      <c r="E1343" s="6">
        <f>板材才數分析.!C1343</f>
        <v>0</v>
      </c>
      <c r="F1343" s="6">
        <f>板材才數分析.!D1343</f>
        <v>45022</v>
      </c>
      <c r="G1343" s="6">
        <f ca="1">板材才數分析.!E1343</f>
        <v>0</v>
      </c>
      <c r="H1343" s="6">
        <f ca="1">板材才數分析.!F1343</f>
        <v>0</v>
      </c>
      <c r="I1343" s="6" t="str">
        <f ca="1">板材才數分析.!G1343</f>
        <v/>
      </c>
      <c r="J1343" s="6">
        <f ca="1">板材才數分析.!H1343</f>
        <v>0</v>
      </c>
      <c r="K1343" s="6" t="str">
        <f ca="1">板材才數分析.!I1343</f>
        <v/>
      </c>
      <c r="L1343" s="6">
        <f ca="1">板材才數分析.!J1343</f>
        <v>0</v>
      </c>
      <c r="M1343" s="6">
        <f ca="1">板材才數分析.!K1343</f>
        <v>0</v>
      </c>
      <c r="N1343" s="6" t="str">
        <f ca="1">板材才數分析.!L1343</f>
        <v/>
      </c>
      <c r="O1343" s="6">
        <f ca="1">板材才數分析.!M1343</f>
        <v>0</v>
      </c>
      <c r="P1343" t="e">
        <f>表格15[[#This Row],[封邊色號]]</f>
        <v>#VALUE!</v>
      </c>
      <c r="Q1343" s="174" t="str">
        <f ca="1">IF(VLOOKUP(F1343,料單!$C:$P,14,FALSE)="","",VLOOKUP(F1343,料單!$C:$P,14,FALSE))</f>
        <v/>
      </c>
      <c r="R1343" s="174" t="str">
        <f ca="1">IF(VLOOKUP(F1343,料單!$C:$Q,15,FALSE)="","",VLOOKUP(F1343,料單!$C:$Q,15,FALSE))</f>
        <v/>
      </c>
      <c r="S1343" s="174" t="str">
        <f ca="1">IF(VLOOKUP(F1343,料單!$C:$R,16,FALSE)="","",VLOOKUP(F1343,料單!$C:$R,16,FALSE))</f>
        <v/>
      </c>
      <c r="T1343" s="174" t="str">
        <f ca="1">IF(VLOOKUP(F1343,料單!$C:$S,17,FALSE)="","",VLOOKUP(F1343,料單!$C:$S,17,FALSE))</f>
        <v/>
      </c>
      <c r="U1343" s="174" t="str">
        <f ca="1">_xlfn.IFNA(VLOOKUP(VLOOKUP(F1343,料單!C:T,18,FALSE),資料庫!AM:AN,2,FALSE),"A")</f>
        <v>A</v>
      </c>
      <c r="V1343" s="174" t="str">
        <f ca="1">IF(VLOOKUP(F1343,料單!C:U,19,FALSE)="","",VLOOKUP(F1343,料單!C:U,19,FALSE))</f>
        <v/>
      </c>
      <c r="W1343" s="361" t="str">
        <f t="shared" ca="1" si="101"/>
        <v/>
      </c>
      <c r="X1343" s="361" t="str">
        <f t="shared" ca="1" si="102"/>
        <v/>
      </c>
      <c r="Y1343" s="361" t="str">
        <f t="shared" ca="1" si="103"/>
        <v/>
      </c>
      <c r="Z1343" s="361" t="str">
        <f t="shared" ca="1" si="104"/>
        <v/>
      </c>
      <c r="AA1343" s="483">
        <f>料單!$K$3</f>
        <v>0</v>
      </c>
      <c r="AB1343" s="483" t="str">
        <f>料單!$L$3</f>
        <v>拉、KD</v>
      </c>
    </row>
    <row r="1344" spans="1:28" x14ac:dyDescent="0.25">
      <c r="A1344" s="174">
        <f t="shared" si="100"/>
        <v>1343</v>
      </c>
      <c r="B1344" s="174" t="str">
        <f ca="1">料單!$C$1</f>
        <v>2026101401</v>
      </c>
      <c r="C1344" s="174">
        <f>料單!$C$2</f>
        <v>0</v>
      </c>
      <c r="D1344" s="6">
        <f>板材才數分析.!B1344</f>
        <v>45</v>
      </c>
      <c r="E1344" s="6">
        <f>板材才數分析.!C1344</f>
        <v>0</v>
      </c>
      <c r="F1344" s="6">
        <f>板材才數分析.!D1344</f>
        <v>45023</v>
      </c>
      <c r="G1344" s="6">
        <f ca="1">板材才數分析.!E1344</f>
        <v>0</v>
      </c>
      <c r="H1344" s="6">
        <f ca="1">板材才數分析.!F1344</f>
        <v>0</v>
      </c>
      <c r="I1344" s="6" t="str">
        <f ca="1">板材才數分析.!G1344</f>
        <v/>
      </c>
      <c r="J1344" s="6">
        <f ca="1">板材才數分析.!H1344</f>
        <v>0</v>
      </c>
      <c r="K1344" s="6" t="str">
        <f ca="1">板材才數分析.!I1344</f>
        <v/>
      </c>
      <c r="L1344" s="6">
        <f ca="1">板材才數分析.!J1344</f>
        <v>0</v>
      </c>
      <c r="M1344" s="6">
        <f ca="1">板材才數分析.!K1344</f>
        <v>0</v>
      </c>
      <c r="N1344" s="6" t="str">
        <f ca="1">板材才數分析.!L1344</f>
        <v/>
      </c>
      <c r="O1344" s="6">
        <f ca="1">板材才數分析.!M1344</f>
        <v>0</v>
      </c>
      <c r="P1344" t="e">
        <f>表格15[[#This Row],[封邊色號]]</f>
        <v>#VALUE!</v>
      </c>
      <c r="Q1344" s="174" t="str">
        <f ca="1">IF(VLOOKUP(F1344,料單!$C:$P,14,FALSE)="","",VLOOKUP(F1344,料單!$C:$P,14,FALSE))</f>
        <v/>
      </c>
      <c r="R1344" s="174" t="str">
        <f ca="1">IF(VLOOKUP(F1344,料單!$C:$Q,15,FALSE)="","",VLOOKUP(F1344,料單!$C:$Q,15,FALSE))</f>
        <v/>
      </c>
      <c r="S1344" s="174" t="str">
        <f ca="1">IF(VLOOKUP(F1344,料單!$C:$R,16,FALSE)="","",VLOOKUP(F1344,料單!$C:$R,16,FALSE))</f>
        <v/>
      </c>
      <c r="T1344" s="174" t="str">
        <f ca="1">IF(VLOOKUP(F1344,料單!$C:$S,17,FALSE)="","",VLOOKUP(F1344,料單!$C:$S,17,FALSE))</f>
        <v/>
      </c>
      <c r="U1344" s="174" t="str">
        <f ca="1">_xlfn.IFNA(VLOOKUP(VLOOKUP(F1344,料單!C:T,18,FALSE),資料庫!AM:AN,2,FALSE),"A")</f>
        <v>A</v>
      </c>
      <c r="V1344" s="174" t="str">
        <f ca="1">IF(VLOOKUP(F1344,料單!C:U,19,FALSE)="","",VLOOKUP(F1344,料單!C:U,19,FALSE))</f>
        <v/>
      </c>
      <c r="W1344" s="361" t="str">
        <f t="shared" ca="1" si="101"/>
        <v/>
      </c>
      <c r="X1344" s="361" t="str">
        <f t="shared" ca="1" si="102"/>
        <v/>
      </c>
      <c r="Y1344" s="361" t="str">
        <f t="shared" ca="1" si="103"/>
        <v/>
      </c>
      <c r="Z1344" s="361" t="str">
        <f t="shared" ca="1" si="104"/>
        <v/>
      </c>
      <c r="AA1344" s="483">
        <f>料單!$K$3</f>
        <v>0</v>
      </c>
      <c r="AB1344" s="483" t="str">
        <f>料單!$L$3</f>
        <v>拉、KD</v>
      </c>
    </row>
    <row r="1345" spans="1:28" x14ac:dyDescent="0.25">
      <c r="A1345" s="174">
        <f t="shared" si="100"/>
        <v>1344</v>
      </c>
      <c r="B1345" s="174" t="str">
        <f ca="1">料單!$C$1</f>
        <v>2026101401</v>
      </c>
      <c r="C1345" s="174">
        <f>料單!$C$2</f>
        <v>0</v>
      </c>
      <c r="D1345" s="6">
        <f>板材才數分析.!B1345</f>
        <v>45</v>
      </c>
      <c r="E1345" s="6">
        <f>板材才數分析.!C1345</f>
        <v>0</v>
      </c>
      <c r="F1345" s="6">
        <f>板材才數分析.!D1345</f>
        <v>45024</v>
      </c>
      <c r="G1345" s="6">
        <f ca="1">板材才數分析.!E1345</f>
        <v>0</v>
      </c>
      <c r="H1345" s="6">
        <f ca="1">板材才數分析.!F1345</f>
        <v>0</v>
      </c>
      <c r="I1345" s="6" t="str">
        <f ca="1">板材才數分析.!G1345</f>
        <v/>
      </c>
      <c r="J1345" s="6">
        <f ca="1">板材才數分析.!H1345</f>
        <v>0</v>
      </c>
      <c r="K1345" s="6" t="str">
        <f ca="1">板材才數分析.!I1345</f>
        <v/>
      </c>
      <c r="L1345" s="6">
        <f ca="1">板材才數分析.!J1345</f>
        <v>0</v>
      </c>
      <c r="M1345" s="6">
        <f ca="1">板材才數分析.!K1345</f>
        <v>0</v>
      </c>
      <c r="N1345" s="6" t="str">
        <f ca="1">板材才數分析.!L1345</f>
        <v/>
      </c>
      <c r="O1345" s="6">
        <f ca="1">板材才數分析.!M1345</f>
        <v>0</v>
      </c>
      <c r="P1345" t="e">
        <f>表格15[[#This Row],[封邊色號]]</f>
        <v>#VALUE!</v>
      </c>
      <c r="Q1345" s="174" t="str">
        <f ca="1">IF(VLOOKUP(F1345,料單!$C:$P,14,FALSE)="","",VLOOKUP(F1345,料單!$C:$P,14,FALSE))</f>
        <v/>
      </c>
      <c r="R1345" s="174" t="str">
        <f ca="1">IF(VLOOKUP(F1345,料單!$C:$Q,15,FALSE)="","",VLOOKUP(F1345,料單!$C:$Q,15,FALSE))</f>
        <v/>
      </c>
      <c r="S1345" s="174" t="str">
        <f ca="1">IF(VLOOKUP(F1345,料單!$C:$R,16,FALSE)="","",VLOOKUP(F1345,料單!$C:$R,16,FALSE))</f>
        <v/>
      </c>
      <c r="T1345" s="174" t="str">
        <f ca="1">IF(VLOOKUP(F1345,料單!$C:$S,17,FALSE)="","",VLOOKUP(F1345,料單!$C:$S,17,FALSE))</f>
        <v/>
      </c>
      <c r="U1345" s="174" t="str">
        <f ca="1">_xlfn.IFNA(VLOOKUP(VLOOKUP(F1345,料單!C:T,18,FALSE),資料庫!AM:AN,2,FALSE),"A")</f>
        <v>A</v>
      </c>
      <c r="V1345" s="174" t="str">
        <f ca="1">IF(VLOOKUP(F1345,料單!C:U,19,FALSE)="","",VLOOKUP(F1345,料單!C:U,19,FALSE))</f>
        <v/>
      </c>
      <c r="W1345" s="361" t="str">
        <f t="shared" ca="1" si="101"/>
        <v/>
      </c>
      <c r="X1345" s="361" t="str">
        <f t="shared" ca="1" si="102"/>
        <v/>
      </c>
      <c r="Y1345" s="361" t="str">
        <f t="shared" ca="1" si="103"/>
        <v/>
      </c>
      <c r="Z1345" s="361" t="str">
        <f t="shared" ca="1" si="104"/>
        <v/>
      </c>
      <c r="AA1345" s="483">
        <f>料單!$K$3</f>
        <v>0</v>
      </c>
      <c r="AB1345" s="483" t="str">
        <f>料單!$L$3</f>
        <v>拉、KD</v>
      </c>
    </row>
    <row r="1346" spans="1:28" x14ac:dyDescent="0.25">
      <c r="A1346" s="174">
        <f t="shared" si="100"/>
        <v>1345</v>
      </c>
      <c r="B1346" s="174" t="str">
        <f ca="1">料單!$C$1</f>
        <v>2026101401</v>
      </c>
      <c r="C1346" s="174">
        <f>料單!$C$2</f>
        <v>0</v>
      </c>
      <c r="D1346" s="6">
        <f>板材才數分析.!B1346</f>
        <v>45</v>
      </c>
      <c r="E1346" s="6">
        <f>板材才數分析.!C1346</f>
        <v>0</v>
      </c>
      <c r="F1346" s="6">
        <f>板材才數分析.!D1346</f>
        <v>45025</v>
      </c>
      <c r="G1346" s="6">
        <f ca="1">板材才數分析.!E1346</f>
        <v>0</v>
      </c>
      <c r="H1346" s="6">
        <f ca="1">板材才數分析.!F1346</f>
        <v>0</v>
      </c>
      <c r="I1346" s="6" t="str">
        <f ca="1">板材才數分析.!G1346</f>
        <v/>
      </c>
      <c r="J1346" s="6">
        <f ca="1">板材才數分析.!H1346</f>
        <v>0</v>
      </c>
      <c r="K1346" s="6" t="str">
        <f ca="1">板材才數分析.!I1346</f>
        <v/>
      </c>
      <c r="L1346" s="6">
        <f ca="1">板材才數分析.!J1346</f>
        <v>0</v>
      </c>
      <c r="M1346" s="6">
        <f ca="1">板材才數分析.!K1346</f>
        <v>0</v>
      </c>
      <c r="N1346" s="6" t="str">
        <f ca="1">板材才數分析.!L1346</f>
        <v/>
      </c>
      <c r="O1346" s="6">
        <f ca="1">板材才數分析.!M1346</f>
        <v>0</v>
      </c>
      <c r="P1346" t="e">
        <f>表格15[[#This Row],[封邊色號]]</f>
        <v>#VALUE!</v>
      </c>
      <c r="Q1346" s="174" t="str">
        <f ca="1">IF(VLOOKUP(F1346,料單!$C:$P,14,FALSE)="","",VLOOKUP(F1346,料單!$C:$P,14,FALSE))</f>
        <v/>
      </c>
      <c r="R1346" s="174" t="str">
        <f ca="1">IF(VLOOKUP(F1346,料單!$C:$Q,15,FALSE)="","",VLOOKUP(F1346,料單!$C:$Q,15,FALSE))</f>
        <v/>
      </c>
      <c r="S1346" s="174" t="str">
        <f ca="1">IF(VLOOKUP(F1346,料單!$C:$R,16,FALSE)="","",VLOOKUP(F1346,料單!$C:$R,16,FALSE))</f>
        <v/>
      </c>
      <c r="T1346" s="174" t="str">
        <f ca="1">IF(VLOOKUP(F1346,料單!$C:$S,17,FALSE)="","",VLOOKUP(F1346,料單!$C:$S,17,FALSE))</f>
        <v/>
      </c>
      <c r="U1346" s="174" t="str">
        <f ca="1">_xlfn.IFNA(VLOOKUP(VLOOKUP(F1346,料單!C:T,18,FALSE),資料庫!AM:AN,2,FALSE),"A")</f>
        <v>A</v>
      </c>
      <c r="V1346" s="174" t="str">
        <f ca="1">IF(VLOOKUP(F1346,料單!C:U,19,FALSE)="","",VLOOKUP(F1346,料單!C:U,19,FALSE))</f>
        <v/>
      </c>
      <c r="W1346" s="361" t="str">
        <f t="shared" ca="1" si="101"/>
        <v/>
      </c>
      <c r="X1346" s="361" t="str">
        <f t="shared" ca="1" si="102"/>
        <v/>
      </c>
      <c r="Y1346" s="361" t="str">
        <f t="shared" ca="1" si="103"/>
        <v/>
      </c>
      <c r="Z1346" s="361" t="str">
        <f t="shared" ca="1" si="104"/>
        <v/>
      </c>
      <c r="AA1346" s="483">
        <f>料單!$K$3</f>
        <v>0</v>
      </c>
      <c r="AB1346" s="483" t="str">
        <f>料單!$L$3</f>
        <v>拉、KD</v>
      </c>
    </row>
    <row r="1347" spans="1:28" x14ac:dyDescent="0.25">
      <c r="A1347" s="174">
        <f t="shared" ref="A1347:A1410" si="105">ROW(A1346)</f>
        <v>1346</v>
      </c>
      <c r="B1347" s="174" t="str">
        <f ca="1">料單!$C$1</f>
        <v>2026101401</v>
      </c>
      <c r="C1347" s="174">
        <f>料單!$C$2</f>
        <v>0</v>
      </c>
      <c r="D1347" s="6">
        <f>板材才數分析.!B1347</f>
        <v>45</v>
      </c>
      <c r="E1347" s="6">
        <f>板材才數分析.!C1347</f>
        <v>0</v>
      </c>
      <c r="F1347" s="6">
        <f>板材才數分析.!D1347</f>
        <v>45026</v>
      </c>
      <c r="G1347" s="6">
        <f ca="1">板材才數分析.!E1347</f>
        <v>0</v>
      </c>
      <c r="H1347" s="6">
        <f ca="1">板材才數分析.!F1347</f>
        <v>0</v>
      </c>
      <c r="I1347" s="6" t="str">
        <f ca="1">板材才數分析.!G1347</f>
        <v/>
      </c>
      <c r="J1347" s="6">
        <f ca="1">板材才數分析.!H1347</f>
        <v>0</v>
      </c>
      <c r="K1347" s="6" t="str">
        <f ca="1">板材才數分析.!I1347</f>
        <v/>
      </c>
      <c r="L1347" s="6">
        <f ca="1">板材才數分析.!J1347</f>
        <v>0</v>
      </c>
      <c r="M1347" s="6">
        <f ca="1">板材才數分析.!K1347</f>
        <v>0</v>
      </c>
      <c r="N1347" s="6" t="str">
        <f ca="1">板材才數分析.!L1347</f>
        <v/>
      </c>
      <c r="O1347" s="6">
        <f ca="1">板材才數分析.!M1347</f>
        <v>0</v>
      </c>
      <c r="P1347" t="e">
        <f>表格15[[#This Row],[封邊色號]]</f>
        <v>#VALUE!</v>
      </c>
      <c r="Q1347" s="174" t="str">
        <f ca="1">IF(VLOOKUP(F1347,料單!$C:$P,14,FALSE)="","",VLOOKUP(F1347,料單!$C:$P,14,FALSE))</f>
        <v/>
      </c>
      <c r="R1347" s="174" t="str">
        <f ca="1">IF(VLOOKUP(F1347,料單!$C:$Q,15,FALSE)="","",VLOOKUP(F1347,料單!$C:$Q,15,FALSE))</f>
        <v/>
      </c>
      <c r="S1347" s="174" t="str">
        <f ca="1">IF(VLOOKUP(F1347,料單!$C:$R,16,FALSE)="","",VLOOKUP(F1347,料單!$C:$R,16,FALSE))</f>
        <v/>
      </c>
      <c r="T1347" s="174" t="str">
        <f ca="1">IF(VLOOKUP(F1347,料單!$C:$S,17,FALSE)="","",VLOOKUP(F1347,料單!$C:$S,17,FALSE))</f>
        <v/>
      </c>
      <c r="U1347" s="174" t="str">
        <f ca="1">_xlfn.IFNA(VLOOKUP(VLOOKUP(F1347,料單!C:T,18,FALSE),資料庫!AM:AN,2,FALSE),"A")</f>
        <v>A</v>
      </c>
      <c r="V1347" s="174" t="str">
        <f ca="1">IF(VLOOKUP(F1347,料單!C:U,19,FALSE)="","",VLOOKUP(F1347,料單!C:U,19,FALSE))</f>
        <v/>
      </c>
      <c r="W1347" s="361" t="str">
        <f t="shared" ref="W1347:W1410" ca="1" si="106">IF(LEFT($I1347,1)="0","",LEFT($I1347,1))</f>
        <v/>
      </c>
      <c r="X1347" s="361" t="str">
        <f t="shared" ref="X1347:X1410" ca="1" si="107">IF(EXACT(I1347, "AA"), "A", IF(EXACT(I1347, "A"), "  ", ""))</f>
        <v/>
      </c>
      <c r="Y1347" s="361" t="str">
        <f t="shared" ref="Y1347:Y1410" ca="1" si="108">IF(LEFT($K1347,1)="0","",LEFT($K1347,1))</f>
        <v/>
      </c>
      <c r="Z1347" s="361" t="str">
        <f t="shared" ref="Z1347:Z1410" ca="1" si="109">IF(RIGHT($K1347,1)="0","",RIGHT($K1347,1))</f>
        <v/>
      </c>
      <c r="AA1347" s="483">
        <f>料單!$K$3</f>
        <v>0</v>
      </c>
      <c r="AB1347" s="483" t="str">
        <f>料單!$L$3</f>
        <v>拉、KD</v>
      </c>
    </row>
    <row r="1348" spans="1:28" x14ac:dyDescent="0.25">
      <c r="A1348" s="174">
        <f t="shared" si="105"/>
        <v>1347</v>
      </c>
      <c r="B1348" s="174" t="str">
        <f ca="1">料單!$C$1</f>
        <v>2026101401</v>
      </c>
      <c r="C1348" s="174">
        <f>料單!$C$2</f>
        <v>0</v>
      </c>
      <c r="D1348" s="6">
        <f>板材才數分析.!B1348</f>
        <v>45</v>
      </c>
      <c r="E1348" s="6">
        <f>板材才數分析.!C1348</f>
        <v>0</v>
      </c>
      <c r="F1348" s="6">
        <f>板材才數分析.!D1348</f>
        <v>45027</v>
      </c>
      <c r="G1348" s="6">
        <f ca="1">板材才數分析.!E1348</f>
        <v>0</v>
      </c>
      <c r="H1348" s="6">
        <f ca="1">板材才數分析.!F1348</f>
        <v>0</v>
      </c>
      <c r="I1348" s="6" t="str">
        <f ca="1">板材才數分析.!G1348</f>
        <v/>
      </c>
      <c r="J1348" s="6">
        <f ca="1">板材才數分析.!H1348</f>
        <v>0</v>
      </c>
      <c r="K1348" s="6" t="str">
        <f ca="1">板材才數分析.!I1348</f>
        <v/>
      </c>
      <c r="L1348" s="6">
        <f ca="1">板材才數分析.!J1348</f>
        <v>0</v>
      </c>
      <c r="M1348" s="6">
        <f ca="1">板材才數分析.!K1348</f>
        <v>0</v>
      </c>
      <c r="N1348" s="6" t="str">
        <f ca="1">板材才數分析.!L1348</f>
        <v/>
      </c>
      <c r="O1348" s="6">
        <f ca="1">板材才數分析.!M1348</f>
        <v>0</v>
      </c>
      <c r="P1348" t="e">
        <f>表格15[[#This Row],[封邊色號]]</f>
        <v>#VALUE!</v>
      </c>
      <c r="Q1348" s="174" t="str">
        <f ca="1">IF(VLOOKUP(F1348,料單!$C:$P,14,FALSE)="","",VLOOKUP(F1348,料單!$C:$P,14,FALSE))</f>
        <v/>
      </c>
      <c r="R1348" s="174" t="str">
        <f ca="1">IF(VLOOKUP(F1348,料單!$C:$Q,15,FALSE)="","",VLOOKUP(F1348,料單!$C:$Q,15,FALSE))</f>
        <v/>
      </c>
      <c r="S1348" s="174" t="str">
        <f ca="1">IF(VLOOKUP(F1348,料單!$C:$R,16,FALSE)="","",VLOOKUP(F1348,料單!$C:$R,16,FALSE))</f>
        <v/>
      </c>
      <c r="T1348" s="174" t="str">
        <f ca="1">IF(VLOOKUP(F1348,料單!$C:$S,17,FALSE)="","",VLOOKUP(F1348,料單!$C:$S,17,FALSE))</f>
        <v/>
      </c>
      <c r="U1348" s="174" t="str">
        <f ca="1">_xlfn.IFNA(VLOOKUP(VLOOKUP(F1348,料單!C:T,18,FALSE),資料庫!AM:AN,2,FALSE),"A")</f>
        <v>A</v>
      </c>
      <c r="V1348" s="174" t="str">
        <f ca="1">IF(VLOOKUP(F1348,料單!C:U,19,FALSE)="","",VLOOKUP(F1348,料單!C:U,19,FALSE))</f>
        <v/>
      </c>
      <c r="W1348" s="361" t="str">
        <f t="shared" ca="1" si="106"/>
        <v/>
      </c>
      <c r="X1348" s="361" t="str">
        <f t="shared" ca="1" si="107"/>
        <v/>
      </c>
      <c r="Y1348" s="361" t="str">
        <f t="shared" ca="1" si="108"/>
        <v/>
      </c>
      <c r="Z1348" s="361" t="str">
        <f t="shared" ca="1" si="109"/>
        <v/>
      </c>
      <c r="AA1348" s="483">
        <f>料單!$K$3</f>
        <v>0</v>
      </c>
      <c r="AB1348" s="483" t="str">
        <f>料單!$L$3</f>
        <v>拉、KD</v>
      </c>
    </row>
    <row r="1349" spans="1:28" x14ac:dyDescent="0.25">
      <c r="A1349" s="174">
        <f t="shared" si="105"/>
        <v>1348</v>
      </c>
      <c r="B1349" s="174" t="str">
        <f ca="1">料單!$C$1</f>
        <v>2026101401</v>
      </c>
      <c r="C1349" s="174">
        <f>料單!$C$2</f>
        <v>0</v>
      </c>
      <c r="D1349" s="6">
        <f>板材才數分析.!B1349</f>
        <v>45</v>
      </c>
      <c r="E1349" s="6">
        <f>板材才數分析.!C1349</f>
        <v>0</v>
      </c>
      <c r="F1349" s="6">
        <f>板材才數分析.!D1349</f>
        <v>45028</v>
      </c>
      <c r="G1349" s="6">
        <f ca="1">板材才數分析.!E1349</f>
        <v>0</v>
      </c>
      <c r="H1349" s="6">
        <f ca="1">板材才數分析.!F1349</f>
        <v>0</v>
      </c>
      <c r="I1349" s="6" t="str">
        <f ca="1">板材才數分析.!G1349</f>
        <v/>
      </c>
      <c r="J1349" s="6">
        <f ca="1">板材才數分析.!H1349</f>
        <v>0</v>
      </c>
      <c r="K1349" s="6" t="str">
        <f ca="1">板材才數分析.!I1349</f>
        <v/>
      </c>
      <c r="L1349" s="6">
        <f ca="1">板材才數分析.!J1349</f>
        <v>0</v>
      </c>
      <c r="M1349" s="6">
        <f ca="1">板材才數分析.!K1349</f>
        <v>0</v>
      </c>
      <c r="N1349" s="6" t="str">
        <f ca="1">板材才數分析.!L1349</f>
        <v/>
      </c>
      <c r="O1349" s="6">
        <f ca="1">板材才數分析.!M1349</f>
        <v>0</v>
      </c>
      <c r="P1349" t="e">
        <f>表格15[[#This Row],[封邊色號]]</f>
        <v>#VALUE!</v>
      </c>
      <c r="Q1349" s="174" t="str">
        <f ca="1">IF(VLOOKUP(F1349,料單!$C:$P,14,FALSE)="","",VLOOKUP(F1349,料單!$C:$P,14,FALSE))</f>
        <v/>
      </c>
      <c r="R1349" s="174" t="str">
        <f ca="1">IF(VLOOKUP(F1349,料單!$C:$Q,15,FALSE)="","",VLOOKUP(F1349,料單!$C:$Q,15,FALSE))</f>
        <v/>
      </c>
      <c r="S1349" s="174" t="str">
        <f ca="1">IF(VLOOKUP(F1349,料單!$C:$R,16,FALSE)="","",VLOOKUP(F1349,料單!$C:$R,16,FALSE))</f>
        <v/>
      </c>
      <c r="T1349" s="174" t="str">
        <f ca="1">IF(VLOOKUP(F1349,料單!$C:$S,17,FALSE)="","",VLOOKUP(F1349,料單!$C:$S,17,FALSE))</f>
        <v/>
      </c>
      <c r="U1349" s="174" t="str">
        <f ca="1">_xlfn.IFNA(VLOOKUP(VLOOKUP(F1349,料單!C:T,18,FALSE),資料庫!AM:AN,2,FALSE),"A")</f>
        <v>A</v>
      </c>
      <c r="V1349" s="174" t="str">
        <f ca="1">IF(VLOOKUP(F1349,料單!C:U,19,FALSE)="","",VLOOKUP(F1349,料單!C:U,19,FALSE))</f>
        <v/>
      </c>
      <c r="W1349" s="361" t="str">
        <f t="shared" ca="1" si="106"/>
        <v/>
      </c>
      <c r="X1349" s="361" t="str">
        <f t="shared" ca="1" si="107"/>
        <v/>
      </c>
      <c r="Y1349" s="361" t="str">
        <f t="shared" ca="1" si="108"/>
        <v/>
      </c>
      <c r="Z1349" s="361" t="str">
        <f t="shared" ca="1" si="109"/>
        <v/>
      </c>
      <c r="AA1349" s="483">
        <f>料單!$K$3</f>
        <v>0</v>
      </c>
      <c r="AB1349" s="483" t="str">
        <f>料單!$L$3</f>
        <v>拉、KD</v>
      </c>
    </row>
    <row r="1350" spans="1:28" x14ac:dyDescent="0.25">
      <c r="A1350" s="174">
        <f t="shared" si="105"/>
        <v>1349</v>
      </c>
      <c r="B1350" s="174" t="str">
        <f ca="1">料單!$C$1</f>
        <v>2026101401</v>
      </c>
      <c r="C1350" s="174">
        <f>料單!$C$2</f>
        <v>0</v>
      </c>
      <c r="D1350" s="6">
        <f>板材才數分析.!B1350</f>
        <v>45</v>
      </c>
      <c r="E1350" s="6">
        <f>板材才數分析.!C1350</f>
        <v>0</v>
      </c>
      <c r="F1350" s="6">
        <f>板材才數分析.!D1350</f>
        <v>45029</v>
      </c>
      <c r="G1350" s="6">
        <f ca="1">板材才數分析.!E1350</f>
        <v>0</v>
      </c>
      <c r="H1350" s="6">
        <f ca="1">板材才數分析.!F1350</f>
        <v>0</v>
      </c>
      <c r="I1350" s="6" t="str">
        <f ca="1">板材才數分析.!G1350</f>
        <v/>
      </c>
      <c r="J1350" s="6">
        <f ca="1">板材才數分析.!H1350</f>
        <v>0</v>
      </c>
      <c r="K1350" s="6" t="str">
        <f ca="1">板材才數分析.!I1350</f>
        <v/>
      </c>
      <c r="L1350" s="6">
        <f ca="1">板材才數分析.!J1350</f>
        <v>0</v>
      </c>
      <c r="M1350" s="6">
        <f ca="1">板材才數分析.!K1350</f>
        <v>0</v>
      </c>
      <c r="N1350" s="6" t="str">
        <f ca="1">板材才數分析.!L1350</f>
        <v/>
      </c>
      <c r="O1350" s="6">
        <f ca="1">板材才數分析.!M1350</f>
        <v>0</v>
      </c>
      <c r="P1350" t="e">
        <f>表格15[[#This Row],[封邊色號]]</f>
        <v>#VALUE!</v>
      </c>
      <c r="Q1350" s="174" t="str">
        <f ca="1">IF(VLOOKUP(F1350,料單!$C:$P,14,FALSE)="","",VLOOKUP(F1350,料單!$C:$P,14,FALSE))</f>
        <v/>
      </c>
      <c r="R1350" s="174" t="str">
        <f ca="1">IF(VLOOKUP(F1350,料單!$C:$Q,15,FALSE)="","",VLOOKUP(F1350,料單!$C:$Q,15,FALSE))</f>
        <v/>
      </c>
      <c r="S1350" s="174" t="str">
        <f ca="1">IF(VLOOKUP(F1350,料單!$C:$R,16,FALSE)="","",VLOOKUP(F1350,料單!$C:$R,16,FALSE))</f>
        <v/>
      </c>
      <c r="T1350" s="174" t="str">
        <f ca="1">IF(VLOOKUP(F1350,料單!$C:$S,17,FALSE)="","",VLOOKUP(F1350,料單!$C:$S,17,FALSE))</f>
        <v/>
      </c>
      <c r="U1350" s="174" t="str">
        <f ca="1">_xlfn.IFNA(VLOOKUP(VLOOKUP(F1350,料單!C:T,18,FALSE),資料庫!AM:AN,2,FALSE),"A")</f>
        <v>A</v>
      </c>
      <c r="V1350" s="174" t="str">
        <f ca="1">IF(VLOOKUP(F1350,料單!C:U,19,FALSE)="","",VLOOKUP(F1350,料單!C:U,19,FALSE))</f>
        <v/>
      </c>
      <c r="W1350" s="361" t="str">
        <f t="shared" ca="1" si="106"/>
        <v/>
      </c>
      <c r="X1350" s="361" t="str">
        <f t="shared" ca="1" si="107"/>
        <v/>
      </c>
      <c r="Y1350" s="361" t="str">
        <f t="shared" ca="1" si="108"/>
        <v/>
      </c>
      <c r="Z1350" s="361" t="str">
        <f t="shared" ca="1" si="109"/>
        <v/>
      </c>
      <c r="AA1350" s="483">
        <f>料單!$K$3</f>
        <v>0</v>
      </c>
      <c r="AB1350" s="483" t="str">
        <f>料單!$L$3</f>
        <v>拉、KD</v>
      </c>
    </row>
    <row r="1351" spans="1:28" s="242" customFormat="1" x14ac:dyDescent="0.25">
      <c r="A1351" s="241">
        <f t="shared" si="105"/>
        <v>1350</v>
      </c>
      <c r="B1351" s="241" t="str">
        <f ca="1">料單!$C$1</f>
        <v>2026101401</v>
      </c>
      <c r="C1351" s="241">
        <f>料單!$C$2</f>
        <v>0</v>
      </c>
      <c r="D1351" s="245">
        <f>板材才數分析.!B1351</f>
        <v>45</v>
      </c>
      <c r="E1351" s="245">
        <f>板材才數分析.!C1351</f>
        <v>0</v>
      </c>
      <c r="F1351" s="245">
        <f>板材才數分析.!D1351</f>
        <v>45030</v>
      </c>
      <c r="G1351" s="245">
        <f ca="1">板材才數分析.!E1351</f>
        <v>0</v>
      </c>
      <c r="H1351" s="245">
        <f ca="1">板材才數分析.!F1351</f>
        <v>0</v>
      </c>
      <c r="I1351" s="245" t="str">
        <f ca="1">板材才數分析.!G1351</f>
        <v/>
      </c>
      <c r="J1351" s="245">
        <f ca="1">板材才數分析.!H1351</f>
        <v>0</v>
      </c>
      <c r="K1351" s="245" t="str">
        <f ca="1">板材才數分析.!I1351</f>
        <v/>
      </c>
      <c r="L1351" s="245">
        <f ca="1">板材才數分析.!J1351</f>
        <v>0</v>
      </c>
      <c r="M1351" s="245">
        <f ca="1">板材才數分析.!K1351</f>
        <v>0</v>
      </c>
      <c r="N1351" s="245" t="str">
        <f ca="1">板材才數分析.!L1351</f>
        <v/>
      </c>
      <c r="O1351" s="245">
        <f ca="1">板材才數分析.!M1351</f>
        <v>0</v>
      </c>
      <c r="P1351" t="e">
        <f>表格15[[#This Row],[封邊色號]]</f>
        <v>#VALUE!</v>
      </c>
      <c r="Q1351" s="174" t="str">
        <f ca="1">IF(VLOOKUP(F1351,料單!$C:$P,14,FALSE)="","",VLOOKUP(F1351,料單!$C:$P,14,FALSE))</f>
        <v/>
      </c>
      <c r="R1351" s="174" t="str">
        <f ca="1">IF(VLOOKUP(F1351,料單!$C:$Q,15,FALSE)="","",VLOOKUP(F1351,料單!$C:$Q,15,FALSE))</f>
        <v/>
      </c>
      <c r="S1351" s="174" t="str">
        <f ca="1">IF(VLOOKUP(F1351,料單!$C:$R,16,FALSE)="","",VLOOKUP(F1351,料單!$C:$R,16,FALSE))</f>
        <v/>
      </c>
      <c r="T1351" s="174" t="str">
        <f ca="1">IF(VLOOKUP(F1351,料單!$C:$S,17,FALSE)="","",VLOOKUP(F1351,料單!$C:$S,17,FALSE))</f>
        <v/>
      </c>
      <c r="U1351" s="174" t="str">
        <f ca="1">_xlfn.IFNA(VLOOKUP(VLOOKUP(F1351,料單!C:T,18,FALSE),資料庫!AM:AN,2,FALSE),"A")</f>
        <v>A</v>
      </c>
      <c r="V1351" s="174" t="str">
        <f ca="1">IF(VLOOKUP(F1351,料單!C:U,19,FALSE)="","",VLOOKUP(F1351,料單!C:U,19,FALSE))</f>
        <v/>
      </c>
      <c r="W1351" s="375" t="str">
        <f t="shared" ca="1" si="106"/>
        <v/>
      </c>
      <c r="X1351" s="361" t="str">
        <f t="shared" ca="1" si="107"/>
        <v/>
      </c>
      <c r="Y1351" s="375" t="str">
        <f t="shared" ca="1" si="108"/>
        <v/>
      </c>
      <c r="Z1351" s="375" t="str">
        <f t="shared" ca="1" si="109"/>
        <v/>
      </c>
      <c r="AA1351" s="483">
        <f>料單!$K$3</f>
        <v>0</v>
      </c>
      <c r="AB1351" s="483" t="str">
        <f>料單!$L$3</f>
        <v>拉、KD</v>
      </c>
    </row>
    <row r="1352" spans="1:28" x14ac:dyDescent="0.25">
      <c r="A1352" s="174">
        <f t="shared" si="105"/>
        <v>1351</v>
      </c>
      <c r="B1352" s="174" t="str">
        <f ca="1">料單!$C$1</f>
        <v>2026101401</v>
      </c>
      <c r="C1352" s="174">
        <f>料單!$C$2</f>
        <v>0</v>
      </c>
      <c r="D1352" s="6">
        <f>板材才數分析.!B1352</f>
        <v>0</v>
      </c>
      <c r="E1352" s="6">
        <f>板材才數分析.!C1352</f>
        <v>0</v>
      </c>
      <c r="F1352" s="6">
        <f>板材才數分析.!D1352</f>
        <v>0</v>
      </c>
      <c r="G1352" s="6">
        <f ca="1">板材才數分析.!E1352</f>
        <v>0</v>
      </c>
      <c r="H1352" s="6">
        <f ca="1">板材才數分析.!F1352</f>
        <v>0</v>
      </c>
      <c r="I1352" s="6">
        <f ca="1">板材才數分析.!G1352</f>
        <v>0</v>
      </c>
      <c r="J1352" s="6">
        <f ca="1">板材才數分析.!H1352</f>
        <v>0</v>
      </c>
      <c r="K1352" s="6">
        <f ca="1">板材才數分析.!I1352</f>
        <v>0</v>
      </c>
      <c r="L1352" s="6" t="str">
        <f ca="1">板材才數分析.!J1352</f>
        <v>送貨地址：</v>
      </c>
      <c r="M1352" s="6">
        <f ca="1">板材才數分析.!K1352</f>
        <v>0</v>
      </c>
      <c r="N1352" s="6">
        <f ca="1">板材才數分析.!L1352</f>
        <v>0</v>
      </c>
      <c r="O1352" s="6">
        <f ca="1">板材才數分析.!M1352</f>
        <v>0</v>
      </c>
      <c r="P1352" t="e">
        <f>表格15[[#This Row],[封邊色號]]</f>
        <v>#VALUE!</v>
      </c>
      <c r="Q1352" s="174" t="str">
        <f ca="1">IF(VLOOKUP(F1352,料單!$C:$P,14,FALSE)="","",VLOOKUP(F1352,料單!$C:$P,14,FALSE))</f>
        <v/>
      </c>
      <c r="R1352" s="174" t="str">
        <f ca="1">IF(VLOOKUP(F1352,料單!$C:$Q,15,FALSE)="","",VLOOKUP(F1352,料單!$C:$Q,15,FALSE))</f>
        <v/>
      </c>
      <c r="S1352" s="174" t="str">
        <f ca="1">IF(VLOOKUP(F1352,料單!$C:$R,16,FALSE)="","",VLOOKUP(F1352,料單!$C:$R,16,FALSE))</f>
        <v/>
      </c>
      <c r="T1352" s="174" t="str">
        <f ca="1">IF(VLOOKUP(F1352,料單!$C:$S,17,FALSE)="","",VLOOKUP(F1352,料單!$C:$S,17,FALSE))</f>
        <v/>
      </c>
      <c r="U1352" s="174" t="str">
        <f ca="1">_xlfn.IFNA(VLOOKUP(VLOOKUP(F1352,料單!C:T,18,FALSE),資料庫!AM:AN,2,FALSE),"A")</f>
        <v>A</v>
      </c>
      <c r="V1352" s="174" t="str">
        <f ca="1">IF(VLOOKUP(F1352,料單!C:U,19,FALSE)="","",VLOOKUP(F1352,料單!C:U,19,FALSE))</f>
        <v/>
      </c>
      <c r="W1352" s="361" t="str">
        <f t="shared" ca="1" si="106"/>
        <v/>
      </c>
      <c r="X1352" s="361" t="str">
        <f t="shared" ca="1" si="107"/>
        <v/>
      </c>
      <c r="Y1352" s="361" t="str">
        <f t="shared" ca="1" si="108"/>
        <v/>
      </c>
      <c r="Z1352" s="361" t="str">
        <f t="shared" ca="1" si="109"/>
        <v/>
      </c>
      <c r="AA1352" s="483">
        <f>料單!$K$3</f>
        <v>0</v>
      </c>
      <c r="AB1352" s="483" t="str">
        <f>料單!$L$3</f>
        <v>拉、KD</v>
      </c>
    </row>
    <row r="1353" spans="1:28" x14ac:dyDescent="0.25">
      <c r="A1353" s="174">
        <f t="shared" si="105"/>
        <v>1352</v>
      </c>
      <c r="B1353" s="174" t="str">
        <f ca="1">料單!$C$1</f>
        <v>2026101401</v>
      </c>
      <c r="C1353" s="174">
        <f>料單!$C$2</f>
        <v>0</v>
      </c>
      <c r="D1353" s="6">
        <f>板材才數分析.!B1353</f>
        <v>0</v>
      </c>
      <c r="E1353" s="6">
        <f>板材才數分析.!C1353</f>
        <v>0</v>
      </c>
      <c r="F1353" s="6">
        <f>板材才數分析.!D1353</f>
        <v>0</v>
      </c>
      <c r="G1353" s="6">
        <f ca="1">板材才數分析.!E1353</f>
        <v>0</v>
      </c>
      <c r="H1353" s="6">
        <f ca="1">板材才數分析.!F1353</f>
        <v>0</v>
      </c>
      <c r="I1353" s="6">
        <f ca="1">板材才數分析.!G1353</f>
        <v>0</v>
      </c>
      <c r="J1353" s="6">
        <f ca="1">板材才數分析.!H1353</f>
        <v>0</v>
      </c>
      <c r="K1353" s="6">
        <f ca="1">板材才數分析.!I1353</f>
        <v>0</v>
      </c>
      <c r="L1353" s="6" t="str">
        <f ca="1">板材才數分析.!J1353</f>
        <v>送貨地址：</v>
      </c>
      <c r="M1353" s="6">
        <f ca="1">板材才數分析.!K1353</f>
        <v>0</v>
      </c>
      <c r="N1353" s="6">
        <f ca="1">板材才數分析.!L1353</f>
        <v>0</v>
      </c>
      <c r="O1353" s="6">
        <f ca="1">板材才數分析.!M1353</f>
        <v>0</v>
      </c>
      <c r="P1353" t="e">
        <f>表格15[[#This Row],[封邊色號]]</f>
        <v>#VALUE!</v>
      </c>
      <c r="Q1353" s="174" t="str">
        <f ca="1">IF(VLOOKUP(F1353,料單!$C:$P,14,FALSE)="","",VLOOKUP(F1353,料單!$C:$P,14,FALSE))</f>
        <v/>
      </c>
      <c r="R1353" s="174" t="str">
        <f ca="1">IF(VLOOKUP(F1353,料單!$C:$Q,15,FALSE)="","",VLOOKUP(F1353,料單!$C:$Q,15,FALSE))</f>
        <v/>
      </c>
      <c r="S1353" s="174" t="str">
        <f ca="1">IF(VLOOKUP(F1353,料單!$C:$R,16,FALSE)="","",VLOOKUP(F1353,料單!$C:$R,16,FALSE))</f>
        <v/>
      </c>
      <c r="T1353" s="174" t="str">
        <f ca="1">IF(VLOOKUP(F1353,料單!$C:$S,17,FALSE)="","",VLOOKUP(F1353,料單!$C:$S,17,FALSE))</f>
        <v/>
      </c>
      <c r="U1353" s="174" t="str">
        <f ca="1">_xlfn.IFNA(VLOOKUP(VLOOKUP(F1353,料單!C:T,18,FALSE),資料庫!AM:AN,2,FALSE),"A")</f>
        <v>A</v>
      </c>
      <c r="V1353" s="174" t="str">
        <f ca="1">IF(VLOOKUP(F1353,料單!C:U,19,FALSE)="","",VLOOKUP(F1353,料單!C:U,19,FALSE))</f>
        <v/>
      </c>
      <c r="W1353" s="361" t="str">
        <f t="shared" ca="1" si="106"/>
        <v/>
      </c>
      <c r="X1353" s="361" t="str">
        <f t="shared" ca="1" si="107"/>
        <v/>
      </c>
      <c r="Y1353" s="361" t="str">
        <f t="shared" ca="1" si="108"/>
        <v/>
      </c>
      <c r="Z1353" s="361" t="str">
        <f t="shared" ca="1" si="109"/>
        <v/>
      </c>
      <c r="AA1353" s="483">
        <f>料單!$K$3</f>
        <v>0</v>
      </c>
      <c r="AB1353" s="483" t="str">
        <f>料單!$L$3</f>
        <v>拉、KD</v>
      </c>
    </row>
    <row r="1354" spans="1:28" x14ac:dyDescent="0.25">
      <c r="A1354" s="174">
        <f t="shared" si="105"/>
        <v>1353</v>
      </c>
      <c r="B1354" s="174" t="str">
        <f ca="1">料單!$C$1</f>
        <v>2026101401</v>
      </c>
      <c r="C1354" s="174">
        <f>料單!$C$2</f>
        <v>0</v>
      </c>
      <c r="D1354" s="6">
        <f>板材才數分析.!B1354</f>
        <v>0</v>
      </c>
      <c r="E1354" s="6">
        <f>板材才數分析.!C1354</f>
        <v>0</v>
      </c>
      <c r="F1354" s="6">
        <f>板材才數分析.!D1354</f>
        <v>0</v>
      </c>
      <c r="G1354" s="6">
        <f ca="1">板材才數分析.!E1354</f>
        <v>0</v>
      </c>
      <c r="H1354" s="6">
        <f ca="1">板材才數分析.!F1354</f>
        <v>0</v>
      </c>
      <c r="I1354" s="6">
        <f ca="1">板材才數分析.!G1354</f>
        <v>0</v>
      </c>
      <c r="J1354" s="6">
        <f ca="1">板材才數分析.!H1354</f>
        <v>0</v>
      </c>
      <c r="K1354" s="6">
        <f ca="1">板材才數分析.!I1354</f>
        <v>0</v>
      </c>
      <c r="L1354" s="6" t="str">
        <f ca="1">板材才數分析.!J1354</f>
        <v>送貨地址：</v>
      </c>
      <c r="M1354" s="6">
        <f ca="1">板材才數分析.!K1354</f>
        <v>0</v>
      </c>
      <c r="N1354" s="6">
        <f ca="1">板材才數分析.!L1354</f>
        <v>0</v>
      </c>
      <c r="O1354" s="6">
        <f ca="1">板材才數分析.!M1354</f>
        <v>0</v>
      </c>
      <c r="P1354" t="e">
        <f>表格15[[#This Row],[封邊色號]]</f>
        <v>#VALUE!</v>
      </c>
      <c r="Q1354" s="174" t="str">
        <f ca="1">IF(VLOOKUP(F1354,料單!$C:$P,14,FALSE)="","",VLOOKUP(F1354,料單!$C:$P,14,FALSE))</f>
        <v/>
      </c>
      <c r="R1354" s="174" t="str">
        <f ca="1">IF(VLOOKUP(F1354,料單!$C:$Q,15,FALSE)="","",VLOOKUP(F1354,料單!$C:$Q,15,FALSE))</f>
        <v/>
      </c>
      <c r="S1354" s="174" t="str">
        <f ca="1">IF(VLOOKUP(F1354,料單!$C:$R,16,FALSE)="","",VLOOKUP(F1354,料單!$C:$R,16,FALSE))</f>
        <v/>
      </c>
      <c r="T1354" s="174" t="str">
        <f ca="1">IF(VLOOKUP(F1354,料單!$C:$S,17,FALSE)="","",VLOOKUP(F1354,料單!$C:$S,17,FALSE))</f>
        <v/>
      </c>
      <c r="U1354" s="174" t="str">
        <f ca="1">_xlfn.IFNA(VLOOKUP(VLOOKUP(F1354,料單!C:T,18,FALSE),資料庫!AM:AN,2,FALSE),"A")</f>
        <v>A</v>
      </c>
      <c r="V1354" s="174" t="str">
        <f ca="1">IF(VLOOKUP(F1354,料單!C:U,19,FALSE)="","",VLOOKUP(F1354,料單!C:U,19,FALSE))</f>
        <v/>
      </c>
      <c r="W1354" s="361" t="str">
        <f t="shared" ca="1" si="106"/>
        <v/>
      </c>
      <c r="X1354" s="361" t="str">
        <f t="shared" ca="1" si="107"/>
        <v/>
      </c>
      <c r="Y1354" s="361" t="str">
        <f t="shared" ca="1" si="108"/>
        <v/>
      </c>
      <c r="Z1354" s="361" t="str">
        <f t="shared" ca="1" si="109"/>
        <v/>
      </c>
      <c r="AA1354" s="483">
        <f>料單!$K$3</f>
        <v>0</v>
      </c>
      <c r="AB1354" s="483" t="str">
        <f>料單!$L$3</f>
        <v>拉、KD</v>
      </c>
    </row>
    <row r="1355" spans="1:28" x14ac:dyDescent="0.25">
      <c r="A1355" s="174">
        <f t="shared" si="105"/>
        <v>1354</v>
      </c>
      <c r="B1355" s="174" t="str">
        <f ca="1">料單!$C$1</f>
        <v>2026101401</v>
      </c>
      <c r="C1355" s="174">
        <f>料單!$C$2</f>
        <v>0</v>
      </c>
      <c r="D1355" s="6">
        <f>板材才數分析.!B1355</f>
        <v>0</v>
      </c>
      <c r="E1355" s="6">
        <f>板材才數分析.!C1355</f>
        <v>0</v>
      </c>
      <c r="F1355" s="6">
        <f>板材才數分析.!D1355</f>
        <v>0</v>
      </c>
      <c r="G1355" s="6">
        <f ca="1">板材才數分析.!E1355</f>
        <v>0</v>
      </c>
      <c r="H1355" s="6">
        <f ca="1">板材才數分析.!F1355</f>
        <v>0</v>
      </c>
      <c r="I1355" s="6">
        <f ca="1">板材才數分析.!G1355</f>
        <v>0</v>
      </c>
      <c r="J1355" s="6">
        <f ca="1">板材才數分析.!H1355</f>
        <v>0</v>
      </c>
      <c r="K1355" s="6">
        <f ca="1">板材才數分析.!I1355</f>
        <v>0</v>
      </c>
      <c r="L1355" s="6" t="str">
        <f ca="1">板材才數分析.!J1355</f>
        <v>送貨地址：</v>
      </c>
      <c r="M1355" s="6">
        <f ca="1">板材才數分析.!K1355</f>
        <v>0</v>
      </c>
      <c r="N1355" s="6">
        <f ca="1">板材才數分析.!L1355</f>
        <v>0</v>
      </c>
      <c r="O1355" s="6">
        <f ca="1">板材才數分析.!M1355</f>
        <v>0</v>
      </c>
      <c r="P1355" t="e">
        <f>表格15[[#This Row],[封邊色號]]</f>
        <v>#VALUE!</v>
      </c>
      <c r="Q1355" s="174" t="str">
        <f ca="1">IF(VLOOKUP(F1355,料單!$C:$P,14,FALSE)="","",VLOOKUP(F1355,料單!$C:$P,14,FALSE))</f>
        <v/>
      </c>
      <c r="R1355" s="174" t="str">
        <f ca="1">IF(VLOOKUP(F1355,料單!$C:$Q,15,FALSE)="","",VLOOKUP(F1355,料單!$C:$Q,15,FALSE))</f>
        <v/>
      </c>
      <c r="S1355" s="174" t="str">
        <f ca="1">IF(VLOOKUP(F1355,料單!$C:$R,16,FALSE)="","",VLOOKUP(F1355,料單!$C:$R,16,FALSE))</f>
        <v/>
      </c>
      <c r="T1355" s="174" t="str">
        <f ca="1">IF(VLOOKUP(F1355,料單!$C:$S,17,FALSE)="","",VLOOKUP(F1355,料單!$C:$S,17,FALSE))</f>
        <v/>
      </c>
      <c r="U1355" s="174" t="str">
        <f ca="1">_xlfn.IFNA(VLOOKUP(VLOOKUP(F1355,料單!C:T,18,FALSE),資料庫!AM:AN,2,FALSE),"A")</f>
        <v>A</v>
      </c>
      <c r="V1355" s="174" t="str">
        <f ca="1">IF(VLOOKUP(F1355,料單!C:U,19,FALSE)="","",VLOOKUP(F1355,料單!C:U,19,FALSE))</f>
        <v/>
      </c>
      <c r="W1355" s="361" t="str">
        <f t="shared" ca="1" si="106"/>
        <v/>
      </c>
      <c r="X1355" s="361" t="str">
        <f t="shared" ca="1" si="107"/>
        <v/>
      </c>
      <c r="Y1355" s="361" t="str">
        <f t="shared" ca="1" si="108"/>
        <v/>
      </c>
      <c r="Z1355" s="361" t="str">
        <f t="shared" ca="1" si="109"/>
        <v/>
      </c>
      <c r="AA1355" s="483">
        <f>料單!$K$3</f>
        <v>0</v>
      </c>
      <c r="AB1355" s="483" t="str">
        <f>料單!$L$3</f>
        <v>拉、KD</v>
      </c>
    </row>
    <row r="1356" spans="1:28" x14ac:dyDescent="0.25">
      <c r="A1356" s="174">
        <f t="shared" si="105"/>
        <v>1355</v>
      </c>
      <c r="B1356" s="174" t="str">
        <f ca="1">料單!$C$1</f>
        <v>2026101401</v>
      </c>
      <c r="C1356" s="174">
        <f>料單!$C$2</f>
        <v>0</v>
      </c>
      <c r="D1356" s="6">
        <f>板材才數分析.!B1356</f>
        <v>0</v>
      </c>
      <c r="E1356" s="6">
        <f>板材才數分析.!C1356</f>
        <v>0</v>
      </c>
      <c r="F1356" s="6">
        <f>板材才數分析.!D1356</f>
        <v>0</v>
      </c>
      <c r="G1356" s="6">
        <f ca="1">板材才數分析.!E1356</f>
        <v>0</v>
      </c>
      <c r="H1356" s="6">
        <f ca="1">板材才數分析.!F1356</f>
        <v>0</v>
      </c>
      <c r="I1356" s="6">
        <f ca="1">板材才數分析.!G1356</f>
        <v>0</v>
      </c>
      <c r="J1356" s="6">
        <f ca="1">板材才數分析.!H1356</f>
        <v>0</v>
      </c>
      <c r="K1356" s="6">
        <f ca="1">板材才數分析.!I1356</f>
        <v>0</v>
      </c>
      <c r="L1356" s="6" t="str">
        <f ca="1">板材才數分析.!J1356</f>
        <v>送貨地址：</v>
      </c>
      <c r="M1356" s="6">
        <f ca="1">板材才數分析.!K1356</f>
        <v>0</v>
      </c>
      <c r="N1356" s="6">
        <f ca="1">板材才數分析.!L1356</f>
        <v>0</v>
      </c>
      <c r="O1356" s="6">
        <f ca="1">板材才數分析.!M1356</f>
        <v>0</v>
      </c>
      <c r="P1356" t="e">
        <f>表格15[[#This Row],[封邊色號]]</f>
        <v>#VALUE!</v>
      </c>
      <c r="Q1356" s="174" t="str">
        <f ca="1">IF(VLOOKUP(F1356,料單!$C:$P,14,FALSE)="","",VLOOKUP(F1356,料單!$C:$P,14,FALSE))</f>
        <v/>
      </c>
      <c r="R1356" s="174" t="str">
        <f ca="1">IF(VLOOKUP(F1356,料單!$C:$Q,15,FALSE)="","",VLOOKUP(F1356,料單!$C:$Q,15,FALSE))</f>
        <v/>
      </c>
      <c r="S1356" s="174" t="str">
        <f ca="1">IF(VLOOKUP(F1356,料單!$C:$R,16,FALSE)="","",VLOOKUP(F1356,料單!$C:$R,16,FALSE))</f>
        <v/>
      </c>
      <c r="T1356" s="174" t="str">
        <f ca="1">IF(VLOOKUP(F1356,料單!$C:$S,17,FALSE)="","",VLOOKUP(F1356,料單!$C:$S,17,FALSE))</f>
        <v/>
      </c>
      <c r="U1356" s="174" t="str">
        <f ca="1">_xlfn.IFNA(VLOOKUP(VLOOKUP(F1356,料單!C:T,18,FALSE),資料庫!AM:AN,2,FALSE),"A")</f>
        <v>A</v>
      </c>
      <c r="V1356" s="174" t="str">
        <f ca="1">IF(VLOOKUP(F1356,料單!C:U,19,FALSE)="","",VLOOKUP(F1356,料單!C:U,19,FALSE))</f>
        <v/>
      </c>
      <c r="W1356" s="361" t="str">
        <f t="shared" ca="1" si="106"/>
        <v/>
      </c>
      <c r="X1356" s="361" t="str">
        <f t="shared" ca="1" si="107"/>
        <v/>
      </c>
      <c r="Y1356" s="361" t="str">
        <f t="shared" ca="1" si="108"/>
        <v/>
      </c>
      <c r="Z1356" s="361" t="str">
        <f t="shared" ca="1" si="109"/>
        <v/>
      </c>
      <c r="AA1356" s="483">
        <f>料單!$K$3</f>
        <v>0</v>
      </c>
      <c r="AB1356" s="483" t="str">
        <f>料單!$L$3</f>
        <v>拉、KD</v>
      </c>
    </row>
    <row r="1357" spans="1:28" x14ac:dyDescent="0.25">
      <c r="A1357" s="174">
        <f t="shared" si="105"/>
        <v>1356</v>
      </c>
      <c r="B1357" s="174" t="str">
        <f ca="1">料單!$C$1</f>
        <v>2026101401</v>
      </c>
      <c r="C1357" s="174">
        <f>料單!$C$2</f>
        <v>0</v>
      </c>
      <c r="D1357" s="6">
        <f>板材才數分析.!B1357</f>
        <v>0</v>
      </c>
      <c r="E1357" s="6">
        <f>板材才數分析.!C1357</f>
        <v>0</v>
      </c>
      <c r="F1357" s="6">
        <f>板材才數分析.!D1357</f>
        <v>0</v>
      </c>
      <c r="G1357" s="6">
        <f ca="1">板材才數分析.!E1357</f>
        <v>0</v>
      </c>
      <c r="H1357" s="6">
        <f ca="1">板材才數分析.!F1357</f>
        <v>0</v>
      </c>
      <c r="I1357" s="6">
        <f ca="1">板材才數分析.!G1357</f>
        <v>0</v>
      </c>
      <c r="J1357" s="6">
        <f ca="1">板材才數分析.!H1357</f>
        <v>0</v>
      </c>
      <c r="K1357" s="6">
        <f ca="1">板材才數分析.!I1357</f>
        <v>0</v>
      </c>
      <c r="L1357" s="6" t="str">
        <f ca="1">板材才數分析.!J1357</f>
        <v>送貨地址：</v>
      </c>
      <c r="M1357" s="6">
        <f ca="1">板材才數分析.!K1357</f>
        <v>0</v>
      </c>
      <c r="N1357" s="6">
        <f ca="1">板材才數分析.!L1357</f>
        <v>0</v>
      </c>
      <c r="O1357" s="6">
        <f ca="1">板材才數分析.!M1357</f>
        <v>0</v>
      </c>
      <c r="P1357" t="e">
        <f>表格15[[#This Row],[封邊色號]]</f>
        <v>#VALUE!</v>
      </c>
      <c r="Q1357" s="174" t="str">
        <f ca="1">IF(VLOOKUP(F1357,料單!$C:$P,14,FALSE)="","",VLOOKUP(F1357,料單!$C:$P,14,FALSE))</f>
        <v/>
      </c>
      <c r="R1357" s="174" t="str">
        <f ca="1">IF(VLOOKUP(F1357,料單!$C:$Q,15,FALSE)="","",VLOOKUP(F1357,料單!$C:$Q,15,FALSE))</f>
        <v/>
      </c>
      <c r="S1357" s="174" t="str">
        <f ca="1">IF(VLOOKUP(F1357,料單!$C:$R,16,FALSE)="","",VLOOKUP(F1357,料單!$C:$R,16,FALSE))</f>
        <v/>
      </c>
      <c r="T1357" s="174" t="str">
        <f ca="1">IF(VLOOKUP(F1357,料單!$C:$S,17,FALSE)="","",VLOOKUP(F1357,料單!$C:$S,17,FALSE))</f>
        <v/>
      </c>
      <c r="U1357" s="174" t="str">
        <f ca="1">_xlfn.IFNA(VLOOKUP(VLOOKUP(F1357,料單!C:T,18,FALSE),資料庫!AM:AN,2,FALSE),"A")</f>
        <v>A</v>
      </c>
      <c r="V1357" s="174" t="str">
        <f ca="1">IF(VLOOKUP(F1357,料單!C:U,19,FALSE)="","",VLOOKUP(F1357,料單!C:U,19,FALSE))</f>
        <v/>
      </c>
      <c r="W1357" s="361" t="str">
        <f t="shared" ca="1" si="106"/>
        <v/>
      </c>
      <c r="X1357" s="361" t="str">
        <f t="shared" ca="1" si="107"/>
        <v/>
      </c>
      <c r="Y1357" s="361" t="str">
        <f t="shared" ca="1" si="108"/>
        <v/>
      </c>
      <c r="Z1357" s="361" t="str">
        <f t="shared" ca="1" si="109"/>
        <v/>
      </c>
      <c r="AA1357" s="483">
        <f>料單!$K$3</f>
        <v>0</v>
      </c>
      <c r="AB1357" s="483" t="str">
        <f>料單!$L$3</f>
        <v>拉、KD</v>
      </c>
    </row>
    <row r="1358" spans="1:28" x14ac:dyDescent="0.25">
      <c r="A1358" s="174">
        <f t="shared" si="105"/>
        <v>1357</v>
      </c>
      <c r="B1358" s="174" t="str">
        <f ca="1">料單!$C$1</f>
        <v>2026101401</v>
      </c>
      <c r="C1358" s="174">
        <f>料單!$C$2</f>
        <v>0</v>
      </c>
      <c r="D1358" s="6">
        <f>板材才數分析.!B1358</f>
        <v>0</v>
      </c>
      <c r="E1358" s="6">
        <f>板材才數分析.!C1358</f>
        <v>0</v>
      </c>
      <c r="F1358" s="6">
        <f>板材才數分析.!D1358</f>
        <v>0</v>
      </c>
      <c r="G1358" s="6">
        <f ca="1">板材才數分析.!E1358</f>
        <v>0</v>
      </c>
      <c r="H1358" s="6">
        <f ca="1">板材才數分析.!F1358</f>
        <v>0</v>
      </c>
      <c r="I1358" s="6">
        <f ca="1">板材才數分析.!G1358</f>
        <v>0</v>
      </c>
      <c r="J1358" s="6">
        <f ca="1">板材才數分析.!H1358</f>
        <v>0</v>
      </c>
      <c r="K1358" s="6">
        <f ca="1">板材才數分析.!I1358</f>
        <v>0</v>
      </c>
      <c r="L1358" s="6" t="str">
        <f ca="1">板材才數分析.!J1358</f>
        <v>送貨地址：</v>
      </c>
      <c r="M1358" s="6">
        <f ca="1">板材才數分析.!K1358</f>
        <v>0</v>
      </c>
      <c r="N1358" s="6">
        <f ca="1">板材才數分析.!L1358</f>
        <v>0</v>
      </c>
      <c r="O1358" s="6">
        <f ca="1">板材才數分析.!M1358</f>
        <v>0</v>
      </c>
      <c r="P1358" t="e">
        <f>表格15[[#This Row],[封邊色號]]</f>
        <v>#VALUE!</v>
      </c>
      <c r="Q1358" s="174" t="str">
        <f ca="1">IF(VLOOKUP(F1358,料單!$C:$P,14,FALSE)="","",VLOOKUP(F1358,料單!$C:$P,14,FALSE))</f>
        <v/>
      </c>
      <c r="R1358" s="174" t="str">
        <f ca="1">IF(VLOOKUP(F1358,料單!$C:$Q,15,FALSE)="","",VLOOKUP(F1358,料單!$C:$Q,15,FALSE))</f>
        <v/>
      </c>
      <c r="S1358" s="174" t="str">
        <f ca="1">IF(VLOOKUP(F1358,料單!$C:$R,16,FALSE)="","",VLOOKUP(F1358,料單!$C:$R,16,FALSE))</f>
        <v/>
      </c>
      <c r="T1358" s="174" t="str">
        <f ca="1">IF(VLOOKUP(F1358,料單!$C:$S,17,FALSE)="","",VLOOKUP(F1358,料單!$C:$S,17,FALSE))</f>
        <v/>
      </c>
      <c r="U1358" s="174" t="str">
        <f ca="1">_xlfn.IFNA(VLOOKUP(VLOOKUP(F1358,料單!C:T,18,FALSE),資料庫!AM:AN,2,FALSE),"A")</f>
        <v>A</v>
      </c>
      <c r="V1358" s="174" t="str">
        <f ca="1">IF(VLOOKUP(F1358,料單!C:U,19,FALSE)="","",VLOOKUP(F1358,料單!C:U,19,FALSE))</f>
        <v/>
      </c>
      <c r="W1358" s="361" t="str">
        <f t="shared" ca="1" si="106"/>
        <v/>
      </c>
      <c r="X1358" s="361" t="str">
        <f t="shared" ca="1" si="107"/>
        <v/>
      </c>
      <c r="Y1358" s="361" t="str">
        <f t="shared" ca="1" si="108"/>
        <v/>
      </c>
      <c r="Z1358" s="361" t="str">
        <f t="shared" ca="1" si="109"/>
        <v/>
      </c>
      <c r="AA1358" s="483">
        <f>料單!$K$3</f>
        <v>0</v>
      </c>
      <c r="AB1358" s="483" t="str">
        <f>料單!$L$3</f>
        <v>拉、KD</v>
      </c>
    </row>
    <row r="1359" spans="1:28" x14ac:dyDescent="0.25">
      <c r="A1359" s="174">
        <f t="shared" si="105"/>
        <v>1358</v>
      </c>
      <c r="B1359" s="174" t="str">
        <f ca="1">料單!$C$1</f>
        <v>2026101401</v>
      </c>
      <c r="C1359" s="174">
        <f>料單!$C$2</f>
        <v>0</v>
      </c>
      <c r="D1359" s="6">
        <f>板材才數分析.!B1359</f>
        <v>0</v>
      </c>
      <c r="E1359" s="6">
        <f>板材才數分析.!C1359</f>
        <v>0</v>
      </c>
      <c r="F1359" s="6">
        <f>板材才數分析.!D1359</f>
        <v>0</v>
      </c>
      <c r="G1359" s="6">
        <f ca="1">板材才數分析.!E1359</f>
        <v>0</v>
      </c>
      <c r="H1359" s="6">
        <f ca="1">板材才數分析.!F1359</f>
        <v>0</v>
      </c>
      <c r="I1359" s="6">
        <f ca="1">板材才數分析.!G1359</f>
        <v>0</v>
      </c>
      <c r="J1359" s="6">
        <f ca="1">板材才數分析.!H1359</f>
        <v>0</v>
      </c>
      <c r="K1359" s="6">
        <f ca="1">板材才數分析.!I1359</f>
        <v>0</v>
      </c>
      <c r="L1359" s="6" t="str">
        <f ca="1">板材才數分析.!J1359</f>
        <v>送貨地址：</v>
      </c>
      <c r="M1359" s="6">
        <f ca="1">板材才數分析.!K1359</f>
        <v>0</v>
      </c>
      <c r="N1359" s="6">
        <f ca="1">板材才數分析.!L1359</f>
        <v>0</v>
      </c>
      <c r="O1359" s="6">
        <f ca="1">板材才數分析.!M1359</f>
        <v>0</v>
      </c>
      <c r="P1359" t="e">
        <f>表格15[[#This Row],[封邊色號]]</f>
        <v>#VALUE!</v>
      </c>
      <c r="Q1359" s="174" t="str">
        <f ca="1">IF(VLOOKUP(F1359,料單!$C:$P,14,FALSE)="","",VLOOKUP(F1359,料單!$C:$P,14,FALSE))</f>
        <v/>
      </c>
      <c r="R1359" s="174" t="str">
        <f ca="1">IF(VLOOKUP(F1359,料單!$C:$Q,15,FALSE)="","",VLOOKUP(F1359,料單!$C:$Q,15,FALSE))</f>
        <v/>
      </c>
      <c r="S1359" s="174" t="str">
        <f ca="1">IF(VLOOKUP(F1359,料單!$C:$R,16,FALSE)="","",VLOOKUP(F1359,料單!$C:$R,16,FALSE))</f>
        <v/>
      </c>
      <c r="T1359" s="174" t="str">
        <f ca="1">IF(VLOOKUP(F1359,料單!$C:$S,17,FALSE)="","",VLOOKUP(F1359,料單!$C:$S,17,FALSE))</f>
        <v/>
      </c>
      <c r="U1359" s="174" t="str">
        <f ca="1">_xlfn.IFNA(VLOOKUP(VLOOKUP(F1359,料單!C:T,18,FALSE),資料庫!AM:AN,2,FALSE),"A")</f>
        <v>A</v>
      </c>
      <c r="V1359" s="174" t="str">
        <f ca="1">IF(VLOOKUP(F1359,料單!C:U,19,FALSE)="","",VLOOKUP(F1359,料單!C:U,19,FALSE))</f>
        <v/>
      </c>
      <c r="W1359" s="361" t="str">
        <f t="shared" ca="1" si="106"/>
        <v/>
      </c>
      <c r="X1359" s="361" t="str">
        <f t="shared" ca="1" si="107"/>
        <v/>
      </c>
      <c r="Y1359" s="361" t="str">
        <f t="shared" ca="1" si="108"/>
        <v/>
      </c>
      <c r="Z1359" s="361" t="str">
        <f t="shared" ca="1" si="109"/>
        <v/>
      </c>
      <c r="AA1359" s="483">
        <f>料單!$K$3</f>
        <v>0</v>
      </c>
      <c r="AB1359" s="483" t="str">
        <f>料單!$L$3</f>
        <v>拉、KD</v>
      </c>
    </row>
    <row r="1360" spans="1:28" x14ac:dyDescent="0.25">
      <c r="A1360" s="174">
        <f t="shared" si="105"/>
        <v>1359</v>
      </c>
      <c r="B1360" s="174" t="str">
        <f ca="1">料單!$C$1</f>
        <v>2026101401</v>
      </c>
      <c r="C1360" s="174">
        <f>料單!$C$2</f>
        <v>0</v>
      </c>
      <c r="D1360" s="6">
        <f>板材才數分析.!B1360</f>
        <v>0</v>
      </c>
      <c r="E1360" s="6">
        <f>板材才數分析.!C1360</f>
        <v>0</v>
      </c>
      <c r="F1360" s="6">
        <f>板材才數分析.!D1360</f>
        <v>0</v>
      </c>
      <c r="G1360" s="6">
        <f ca="1">板材才數分析.!E1360</f>
        <v>0</v>
      </c>
      <c r="H1360" s="6">
        <f ca="1">板材才數分析.!F1360</f>
        <v>0</v>
      </c>
      <c r="I1360" s="6">
        <f ca="1">板材才數分析.!G1360</f>
        <v>0</v>
      </c>
      <c r="J1360" s="6">
        <f ca="1">板材才數分析.!H1360</f>
        <v>0</v>
      </c>
      <c r="K1360" s="6">
        <f ca="1">板材才數分析.!I1360</f>
        <v>0</v>
      </c>
      <c r="L1360" s="6" t="str">
        <f ca="1">板材才數分析.!J1360</f>
        <v>送貨地址：</v>
      </c>
      <c r="M1360" s="6">
        <f ca="1">板材才數分析.!K1360</f>
        <v>0</v>
      </c>
      <c r="N1360" s="6">
        <f ca="1">板材才數分析.!L1360</f>
        <v>0</v>
      </c>
      <c r="O1360" s="6">
        <f ca="1">板材才數分析.!M1360</f>
        <v>0</v>
      </c>
      <c r="P1360" t="e">
        <f>表格15[[#This Row],[封邊色號]]</f>
        <v>#VALUE!</v>
      </c>
      <c r="Q1360" s="174" t="str">
        <f ca="1">IF(VLOOKUP(F1360,料單!$C:$P,14,FALSE)="","",VLOOKUP(F1360,料單!$C:$P,14,FALSE))</f>
        <v/>
      </c>
      <c r="R1360" s="174" t="str">
        <f ca="1">IF(VLOOKUP(F1360,料單!$C:$Q,15,FALSE)="","",VLOOKUP(F1360,料單!$C:$Q,15,FALSE))</f>
        <v/>
      </c>
      <c r="S1360" s="174" t="str">
        <f ca="1">IF(VLOOKUP(F1360,料單!$C:$R,16,FALSE)="","",VLOOKUP(F1360,料單!$C:$R,16,FALSE))</f>
        <v/>
      </c>
      <c r="T1360" s="174" t="str">
        <f ca="1">IF(VLOOKUP(F1360,料單!$C:$S,17,FALSE)="","",VLOOKUP(F1360,料單!$C:$S,17,FALSE))</f>
        <v/>
      </c>
      <c r="U1360" s="174" t="str">
        <f ca="1">_xlfn.IFNA(VLOOKUP(VLOOKUP(F1360,料單!C:T,18,FALSE),資料庫!AM:AN,2,FALSE),"A")</f>
        <v>A</v>
      </c>
      <c r="V1360" s="174" t="str">
        <f ca="1">IF(VLOOKUP(F1360,料單!C:U,19,FALSE)="","",VLOOKUP(F1360,料單!C:U,19,FALSE))</f>
        <v/>
      </c>
      <c r="W1360" s="361" t="str">
        <f t="shared" ca="1" si="106"/>
        <v/>
      </c>
      <c r="X1360" s="361" t="str">
        <f t="shared" ca="1" si="107"/>
        <v/>
      </c>
      <c r="Y1360" s="361" t="str">
        <f t="shared" ca="1" si="108"/>
        <v/>
      </c>
      <c r="Z1360" s="361" t="str">
        <f t="shared" ca="1" si="109"/>
        <v/>
      </c>
      <c r="AA1360" s="483">
        <f>料單!$K$3</f>
        <v>0</v>
      </c>
      <c r="AB1360" s="483" t="str">
        <f>料單!$L$3</f>
        <v>拉、KD</v>
      </c>
    </row>
    <row r="1361" spans="1:28" x14ac:dyDescent="0.25">
      <c r="A1361" s="174">
        <f t="shared" si="105"/>
        <v>1360</v>
      </c>
      <c r="B1361" s="174" t="str">
        <f ca="1">料單!$C$1</f>
        <v>2026101401</v>
      </c>
      <c r="C1361" s="174">
        <f>料單!$C$2</f>
        <v>0</v>
      </c>
      <c r="D1361" s="6">
        <f>板材才數分析.!B1361</f>
        <v>0</v>
      </c>
      <c r="E1361" s="6">
        <f>板材才數分析.!C1361</f>
        <v>0</v>
      </c>
      <c r="F1361" s="6">
        <f>板材才數分析.!D1361</f>
        <v>0</v>
      </c>
      <c r="G1361" s="6">
        <f ca="1">板材才數分析.!E1361</f>
        <v>0</v>
      </c>
      <c r="H1361" s="6">
        <f ca="1">板材才數分析.!F1361</f>
        <v>0</v>
      </c>
      <c r="I1361" s="6">
        <f ca="1">板材才數分析.!G1361</f>
        <v>0</v>
      </c>
      <c r="J1361" s="6">
        <f ca="1">板材才數分析.!H1361</f>
        <v>0</v>
      </c>
      <c r="K1361" s="6">
        <f ca="1">板材才數分析.!I1361</f>
        <v>0</v>
      </c>
      <c r="L1361" s="6" t="str">
        <f ca="1">板材才數分析.!J1361</f>
        <v>送貨地址：</v>
      </c>
      <c r="M1361" s="6">
        <f ca="1">板材才數分析.!K1361</f>
        <v>0</v>
      </c>
      <c r="N1361" s="6">
        <f ca="1">板材才數分析.!L1361</f>
        <v>0</v>
      </c>
      <c r="O1361" s="6">
        <f ca="1">板材才數分析.!M1361</f>
        <v>0</v>
      </c>
      <c r="P1361" t="e">
        <f>表格15[[#This Row],[封邊色號]]</f>
        <v>#VALUE!</v>
      </c>
      <c r="Q1361" s="174" t="str">
        <f ca="1">IF(VLOOKUP(F1361,料單!$C:$P,14,FALSE)="","",VLOOKUP(F1361,料單!$C:$P,14,FALSE))</f>
        <v/>
      </c>
      <c r="R1361" s="174" t="str">
        <f ca="1">IF(VLOOKUP(F1361,料單!$C:$Q,15,FALSE)="","",VLOOKUP(F1361,料單!$C:$Q,15,FALSE))</f>
        <v/>
      </c>
      <c r="S1361" s="174" t="str">
        <f ca="1">IF(VLOOKUP(F1361,料單!$C:$R,16,FALSE)="","",VLOOKUP(F1361,料單!$C:$R,16,FALSE))</f>
        <v/>
      </c>
      <c r="T1361" s="174" t="str">
        <f ca="1">IF(VLOOKUP(F1361,料單!$C:$S,17,FALSE)="","",VLOOKUP(F1361,料單!$C:$S,17,FALSE))</f>
        <v/>
      </c>
      <c r="U1361" s="174" t="str">
        <f ca="1">_xlfn.IFNA(VLOOKUP(VLOOKUP(F1361,料單!C:T,18,FALSE),資料庫!AM:AN,2,FALSE),"A")</f>
        <v>A</v>
      </c>
      <c r="V1361" s="174" t="str">
        <f ca="1">IF(VLOOKUP(F1361,料單!C:U,19,FALSE)="","",VLOOKUP(F1361,料單!C:U,19,FALSE))</f>
        <v/>
      </c>
      <c r="W1361" s="361" t="str">
        <f t="shared" ca="1" si="106"/>
        <v/>
      </c>
      <c r="X1361" s="361" t="str">
        <f t="shared" ca="1" si="107"/>
        <v/>
      </c>
      <c r="Y1361" s="361" t="str">
        <f t="shared" ca="1" si="108"/>
        <v/>
      </c>
      <c r="Z1361" s="361" t="str">
        <f t="shared" ca="1" si="109"/>
        <v/>
      </c>
      <c r="AA1361" s="483">
        <f>料單!$K$3</f>
        <v>0</v>
      </c>
      <c r="AB1361" s="483" t="str">
        <f>料單!$L$3</f>
        <v>拉、KD</v>
      </c>
    </row>
    <row r="1362" spans="1:28" x14ac:dyDescent="0.25">
      <c r="A1362" s="174">
        <f t="shared" si="105"/>
        <v>1361</v>
      </c>
      <c r="B1362" s="174" t="str">
        <f ca="1">料單!$C$1</f>
        <v>2026101401</v>
      </c>
      <c r="C1362" s="174">
        <f>料單!$C$2</f>
        <v>0</v>
      </c>
      <c r="D1362" s="6">
        <f>板材才數分析.!B1362</f>
        <v>0</v>
      </c>
      <c r="E1362" s="6">
        <f>板材才數分析.!C1362</f>
        <v>0</v>
      </c>
      <c r="F1362" s="6">
        <f>板材才數分析.!D1362</f>
        <v>0</v>
      </c>
      <c r="G1362" s="6">
        <f ca="1">板材才數分析.!E1362</f>
        <v>0</v>
      </c>
      <c r="H1362" s="6">
        <f ca="1">板材才數分析.!F1362</f>
        <v>0</v>
      </c>
      <c r="I1362" s="6">
        <f ca="1">板材才數分析.!G1362</f>
        <v>0</v>
      </c>
      <c r="J1362" s="6">
        <f ca="1">板材才數分析.!H1362</f>
        <v>0</v>
      </c>
      <c r="K1362" s="6">
        <f ca="1">板材才數分析.!I1362</f>
        <v>0</v>
      </c>
      <c r="L1362" s="6" t="str">
        <f ca="1">板材才數分析.!J1362</f>
        <v>送貨地址：</v>
      </c>
      <c r="M1362" s="6">
        <f ca="1">板材才數分析.!K1362</f>
        <v>0</v>
      </c>
      <c r="N1362" s="6">
        <f ca="1">板材才數分析.!L1362</f>
        <v>0</v>
      </c>
      <c r="O1362" s="6">
        <f ca="1">板材才數分析.!M1362</f>
        <v>0</v>
      </c>
      <c r="P1362" t="e">
        <f>表格15[[#This Row],[封邊色號]]</f>
        <v>#VALUE!</v>
      </c>
      <c r="Q1362" s="174" t="str">
        <f ca="1">IF(VLOOKUP(F1362,料單!$C:$P,14,FALSE)="","",VLOOKUP(F1362,料單!$C:$P,14,FALSE))</f>
        <v/>
      </c>
      <c r="R1362" s="174" t="str">
        <f ca="1">IF(VLOOKUP(F1362,料單!$C:$Q,15,FALSE)="","",VLOOKUP(F1362,料單!$C:$Q,15,FALSE))</f>
        <v/>
      </c>
      <c r="S1362" s="174" t="str">
        <f ca="1">IF(VLOOKUP(F1362,料單!$C:$R,16,FALSE)="","",VLOOKUP(F1362,料單!$C:$R,16,FALSE))</f>
        <v/>
      </c>
      <c r="T1362" s="174" t="str">
        <f ca="1">IF(VLOOKUP(F1362,料單!$C:$S,17,FALSE)="","",VLOOKUP(F1362,料單!$C:$S,17,FALSE))</f>
        <v/>
      </c>
      <c r="U1362" s="174" t="str">
        <f ca="1">_xlfn.IFNA(VLOOKUP(VLOOKUP(F1362,料單!C:T,18,FALSE),資料庫!AM:AN,2,FALSE),"A")</f>
        <v>A</v>
      </c>
      <c r="V1362" s="174" t="str">
        <f ca="1">IF(VLOOKUP(F1362,料單!C:U,19,FALSE)="","",VLOOKUP(F1362,料單!C:U,19,FALSE))</f>
        <v/>
      </c>
      <c r="W1362" s="361" t="str">
        <f t="shared" ca="1" si="106"/>
        <v/>
      </c>
      <c r="X1362" s="361" t="str">
        <f t="shared" ca="1" si="107"/>
        <v/>
      </c>
      <c r="Y1362" s="361" t="str">
        <f t="shared" ca="1" si="108"/>
        <v/>
      </c>
      <c r="Z1362" s="361" t="str">
        <f t="shared" ca="1" si="109"/>
        <v/>
      </c>
      <c r="AA1362" s="483">
        <f>料單!$K$3</f>
        <v>0</v>
      </c>
      <c r="AB1362" s="483" t="str">
        <f>料單!$L$3</f>
        <v>拉、KD</v>
      </c>
    </row>
    <row r="1363" spans="1:28" x14ac:dyDescent="0.25">
      <c r="A1363" s="174">
        <f t="shared" si="105"/>
        <v>1362</v>
      </c>
      <c r="B1363" s="174" t="str">
        <f ca="1">料單!$C$1</f>
        <v>2026101401</v>
      </c>
      <c r="C1363" s="174">
        <f>料單!$C$2</f>
        <v>0</v>
      </c>
      <c r="D1363" s="6">
        <f>板材才數分析.!B1363</f>
        <v>0</v>
      </c>
      <c r="E1363" s="6">
        <f>板材才數分析.!C1363</f>
        <v>0</v>
      </c>
      <c r="F1363" s="6">
        <f>板材才數分析.!D1363</f>
        <v>0</v>
      </c>
      <c r="G1363" s="6">
        <f ca="1">板材才數分析.!E1363</f>
        <v>0</v>
      </c>
      <c r="H1363" s="6">
        <f ca="1">板材才數分析.!F1363</f>
        <v>0</v>
      </c>
      <c r="I1363" s="6">
        <f ca="1">板材才數分析.!G1363</f>
        <v>0</v>
      </c>
      <c r="J1363" s="6">
        <f ca="1">板材才數分析.!H1363</f>
        <v>0</v>
      </c>
      <c r="K1363" s="6">
        <f ca="1">板材才數分析.!I1363</f>
        <v>0</v>
      </c>
      <c r="L1363" s="6" t="str">
        <f ca="1">板材才數分析.!J1363</f>
        <v>送貨地址：</v>
      </c>
      <c r="M1363" s="6">
        <f ca="1">板材才數分析.!K1363</f>
        <v>0</v>
      </c>
      <c r="N1363" s="6">
        <f ca="1">板材才數分析.!L1363</f>
        <v>0</v>
      </c>
      <c r="O1363" s="6">
        <f ca="1">板材才數分析.!M1363</f>
        <v>0</v>
      </c>
      <c r="P1363" t="e">
        <f>表格15[[#This Row],[封邊色號]]</f>
        <v>#VALUE!</v>
      </c>
      <c r="Q1363" s="174" t="str">
        <f ca="1">IF(VLOOKUP(F1363,料單!$C:$P,14,FALSE)="","",VLOOKUP(F1363,料單!$C:$P,14,FALSE))</f>
        <v/>
      </c>
      <c r="R1363" s="174" t="str">
        <f ca="1">IF(VLOOKUP(F1363,料單!$C:$Q,15,FALSE)="","",VLOOKUP(F1363,料單!$C:$Q,15,FALSE))</f>
        <v/>
      </c>
      <c r="S1363" s="174" t="str">
        <f ca="1">IF(VLOOKUP(F1363,料單!$C:$R,16,FALSE)="","",VLOOKUP(F1363,料單!$C:$R,16,FALSE))</f>
        <v/>
      </c>
      <c r="T1363" s="174" t="str">
        <f ca="1">IF(VLOOKUP(F1363,料單!$C:$S,17,FALSE)="","",VLOOKUP(F1363,料單!$C:$S,17,FALSE))</f>
        <v/>
      </c>
      <c r="U1363" s="174" t="str">
        <f ca="1">_xlfn.IFNA(VLOOKUP(VLOOKUP(F1363,料單!C:T,18,FALSE),資料庫!AM:AN,2,FALSE),"A")</f>
        <v>A</v>
      </c>
      <c r="V1363" s="174" t="str">
        <f ca="1">IF(VLOOKUP(F1363,料單!C:U,19,FALSE)="","",VLOOKUP(F1363,料單!C:U,19,FALSE))</f>
        <v/>
      </c>
      <c r="W1363" s="361" t="str">
        <f t="shared" ca="1" si="106"/>
        <v/>
      </c>
      <c r="X1363" s="361" t="str">
        <f t="shared" ca="1" si="107"/>
        <v/>
      </c>
      <c r="Y1363" s="361" t="str">
        <f t="shared" ca="1" si="108"/>
        <v/>
      </c>
      <c r="Z1363" s="361" t="str">
        <f t="shared" ca="1" si="109"/>
        <v/>
      </c>
      <c r="AA1363" s="483">
        <f>料單!$K$3</f>
        <v>0</v>
      </c>
      <c r="AB1363" s="483" t="str">
        <f>料單!$L$3</f>
        <v>拉、KD</v>
      </c>
    </row>
    <row r="1364" spans="1:28" x14ac:dyDescent="0.25">
      <c r="A1364" s="174">
        <f t="shared" si="105"/>
        <v>1363</v>
      </c>
      <c r="B1364" s="174" t="str">
        <f ca="1">料單!$C$1</f>
        <v>2026101401</v>
      </c>
      <c r="C1364" s="174">
        <f>料單!$C$2</f>
        <v>0</v>
      </c>
      <c r="D1364" s="6">
        <f>板材才數分析.!B1364</f>
        <v>0</v>
      </c>
      <c r="E1364" s="6">
        <f>板材才數分析.!C1364</f>
        <v>0</v>
      </c>
      <c r="F1364" s="6">
        <f>板材才數分析.!D1364</f>
        <v>0</v>
      </c>
      <c r="G1364" s="6">
        <f ca="1">板材才數分析.!E1364</f>
        <v>0</v>
      </c>
      <c r="H1364" s="6">
        <f ca="1">板材才數分析.!F1364</f>
        <v>0</v>
      </c>
      <c r="I1364" s="6">
        <f ca="1">板材才數分析.!G1364</f>
        <v>0</v>
      </c>
      <c r="J1364" s="6">
        <f ca="1">板材才數分析.!H1364</f>
        <v>0</v>
      </c>
      <c r="K1364" s="6">
        <f ca="1">板材才數分析.!I1364</f>
        <v>0</v>
      </c>
      <c r="L1364" s="6" t="str">
        <f ca="1">板材才數分析.!J1364</f>
        <v>送貨地址：</v>
      </c>
      <c r="M1364" s="6">
        <f ca="1">板材才數分析.!K1364</f>
        <v>0</v>
      </c>
      <c r="N1364" s="6">
        <f ca="1">板材才數分析.!L1364</f>
        <v>0</v>
      </c>
      <c r="O1364" s="6">
        <f ca="1">板材才數分析.!M1364</f>
        <v>0</v>
      </c>
      <c r="P1364" t="e">
        <f>表格15[[#This Row],[封邊色號]]</f>
        <v>#VALUE!</v>
      </c>
      <c r="Q1364" s="174" t="str">
        <f ca="1">IF(VLOOKUP(F1364,料單!$C:$P,14,FALSE)="","",VLOOKUP(F1364,料單!$C:$P,14,FALSE))</f>
        <v/>
      </c>
      <c r="R1364" s="174" t="str">
        <f ca="1">IF(VLOOKUP(F1364,料單!$C:$Q,15,FALSE)="","",VLOOKUP(F1364,料單!$C:$Q,15,FALSE))</f>
        <v/>
      </c>
      <c r="S1364" s="174" t="str">
        <f ca="1">IF(VLOOKUP(F1364,料單!$C:$R,16,FALSE)="","",VLOOKUP(F1364,料單!$C:$R,16,FALSE))</f>
        <v/>
      </c>
      <c r="T1364" s="174" t="str">
        <f ca="1">IF(VLOOKUP(F1364,料單!$C:$S,17,FALSE)="","",VLOOKUP(F1364,料單!$C:$S,17,FALSE))</f>
        <v/>
      </c>
      <c r="U1364" s="174" t="str">
        <f ca="1">_xlfn.IFNA(VLOOKUP(VLOOKUP(F1364,料單!C:T,18,FALSE),資料庫!AM:AN,2,FALSE),"A")</f>
        <v>A</v>
      </c>
      <c r="V1364" s="174" t="str">
        <f ca="1">IF(VLOOKUP(F1364,料單!C:U,19,FALSE)="","",VLOOKUP(F1364,料單!C:U,19,FALSE))</f>
        <v/>
      </c>
      <c r="W1364" s="361" t="str">
        <f t="shared" ca="1" si="106"/>
        <v/>
      </c>
      <c r="X1364" s="361" t="str">
        <f t="shared" ca="1" si="107"/>
        <v/>
      </c>
      <c r="Y1364" s="361" t="str">
        <f t="shared" ca="1" si="108"/>
        <v/>
      </c>
      <c r="Z1364" s="361" t="str">
        <f t="shared" ca="1" si="109"/>
        <v/>
      </c>
      <c r="AA1364" s="483">
        <f>料單!$K$3</f>
        <v>0</v>
      </c>
      <c r="AB1364" s="483" t="str">
        <f>料單!$L$3</f>
        <v>拉、KD</v>
      </c>
    </row>
    <row r="1365" spans="1:28" x14ac:dyDescent="0.25">
      <c r="A1365" s="174">
        <f t="shared" si="105"/>
        <v>1364</v>
      </c>
      <c r="B1365" s="174" t="str">
        <f ca="1">料單!$C$1</f>
        <v>2026101401</v>
      </c>
      <c r="C1365" s="174">
        <f>料單!$C$2</f>
        <v>0</v>
      </c>
      <c r="D1365" s="6">
        <f>板材才數分析.!B1365</f>
        <v>0</v>
      </c>
      <c r="E1365" s="6">
        <f>板材才數分析.!C1365</f>
        <v>0</v>
      </c>
      <c r="F1365" s="6">
        <f>板材才數分析.!D1365</f>
        <v>0</v>
      </c>
      <c r="G1365" s="6">
        <f ca="1">板材才數分析.!E1365</f>
        <v>0</v>
      </c>
      <c r="H1365" s="6">
        <f ca="1">板材才數分析.!F1365</f>
        <v>0</v>
      </c>
      <c r="I1365" s="6">
        <f ca="1">板材才數分析.!G1365</f>
        <v>0</v>
      </c>
      <c r="J1365" s="6">
        <f ca="1">板材才數分析.!H1365</f>
        <v>0</v>
      </c>
      <c r="K1365" s="6">
        <f ca="1">板材才數分析.!I1365</f>
        <v>0</v>
      </c>
      <c r="L1365" s="6" t="str">
        <f ca="1">板材才數分析.!J1365</f>
        <v>送貨地址：</v>
      </c>
      <c r="M1365" s="6">
        <f ca="1">板材才數分析.!K1365</f>
        <v>0</v>
      </c>
      <c r="N1365" s="6">
        <f ca="1">板材才數分析.!L1365</f>
        <v>0</v>
      </c>
      <c r="O1365" s="6">
        <f ca="1">板材才數分析.!M1365</f>
        <v>0</v>
      </c>
      <c r="P1365" t="e">
        <f>表格15[[#This Row],[封邊色號]]</f>
        <v>#VALUE!</v>
      </c>
      <c r="Q1365" s="174" t="str">
        <f ca="1">IF(VLOOKUP(F1365,料單!$C:$P,14,FALSE)="","",VLOOKUP(F1365,料單!$C:$P,14,FALSE))</f>
        <v/>
      </c>
      <c r="R1365" s="174" t="str">
        <f ca="1">IF(VLOOKUP(F1365,料單!$C:$Q,15,FALSE)="","",VLOOKUP(F1365,料單!$C:$Q,15,FALSE))</f>
        <v/>
      </c>
      <c r="S1365" s="174" t="str">
        <f ca="1">IF(VLOOKUP(F1365,料單!$C:$R,16,FALSE)="","",VLOOKUP(F1365,料單!$C:$R,16,FALSE))</f>
        <v/>
      </c>
      <c r="T1365" s="174" t="str">
        <f ca="1">IF(VLOOKUP(F1365,料單!$C:$S,17,FALSE)="","",VLOOKUP(F1365,料單!$C:$S,17,FALSE))</f>
        <v/>
      </c>
      <c r="U1365" s="174" t="str">
        <f ca="1">_xlfn.IFNA(VLOOKUP(VLOOKUP(F1365,料單!C:T,18,FALSE),資料庫!AM:AN,2,FALSE),"A")</f>
        <v>A</v>
      </c>
      <c r="V1365" s="174" t="str">
        <f ca="1">IF(VLOOKUP(F1365,料單!C:U,19,FALSE)="","",VLOOKUP(F1365,料單!C:U,19,FALSE))</f>
        <v/>
      </c>
      <c r="W1365" s="361" t="str">
        <f t="shared" ca="1" si="106"/>
        <v/>
      </c>
      <c r="X1365" s="361" t="str">
        <f t="shared" ca="1" si="107"/>
        <v/>
      </c>
      <c r="Y1365" s="361" t="str">
        <f t="shared" ca="1" si="108"/>
        <v/>
      </c>
      <c r="Z1365" s="361" t="str">
        <f t="shared" ca="1" si="109"/>
        <v/>
      </c>
      <c r="AA1365" s="483">
        <f>料單!$K$3</f>
        <v>0</v>
      </c>
      <c r="AB1365" s="483" t="str">
        <f>料單!$L$3</f>
        <v>拉、KD</v>
      </c>
    </row>
    <row r="1366" spans="1:28" x14ac:dyDescent="0.25">
      <c r="A1366" s="174">
        <f t="shared" si="105"/>
        <v>1365</v>
      </c>
      <c r="B1366" s="174" t="str">
        <f ca="1">料單!$C$1</f>
        <v>2026101401</v>
      </c>
      <c r="C1366" s="174">
        <f>料單!$C$2</f>
        <v>0</v>
      </c>
      <c r="D1366" s="6">
        <f>板材才數分析.!B1366</f>
        <v>0</v>
      </c>
      <c r="E1366" s="6">
        <f>板材才數分析.!C1366</f>
        <v>0</v>
      </c>
      <c r="F1366" s="6">
        <f>板材才數分析.!D1366</f>
        <v>0</v>
      </c>
      <c r="G1366" s="6">
        <f ca="1">板材才數分析.!E1366</f>
        <v>0</v>
      </c>
      <c r="H1366" s="6">
        <f ca="1">板材才數分析.!F1366</f>
        <v>0</v>
      </c>
      <c r="I1366" s="6">
        <f ca="1">板材才數分析.!G1366</f>
        <v>0</v>
      </c>
      <c r="J1366" s="6">
        <f ca="1">板材才數分析.!H1366</f>
        <v>0</v>
      </c>
      <c r="K1366" s="6">
        <f ca="1">板材才數分析.!I1366</f>
        <v>0</v>
      </c>
      <c r="L1366" s="6" t="str">
        <f ca="1">板材才數分析.!J1366</f>
        <v>送貨地址：</v>
      </c>
      <c r="M1366" s="6">
        <f ca="1">板材才數分析.!K1366</f>
        <v>0</v>
      </c>
      <c r="N1366" s="6">
        <f ca="1">板材才數分析.!L1366</f>
        <v>0</v>
      </c>
      <c r="O1366" s="6">
        <f ca="1">板材才數分析.!M1366</f>
        <v>0</v>
      </c>
      <c r="P1366" t="e">
        <f>表格15[[#This Row],[封邊色號]]</f>
        <v>#VALUE!</v>
      </c>
      <c r="Q1366" s="174" t="str">
        <f ca="1">IF(VLOOKUP(F1366,料單!$C:$P,14,FALSE)="","",VLOOKUP(F1366,料單!$C:$P,14,FALSE))</f>
        <v/>
      </c>
      <c r="R1366" s="174" t="str">
        <f ca="1">IF(VLOOKUP(F1366,料單!$C:$Q,15,FALSE)="","",VLOOKUP(F1366,料單!$C:$Q,15,FALSE))</f>
        <v/>
      </c>
      <c r="S1366" s="174" t="str">
        <f ca="1">IF(VLOOKUP(F1366,料單!$C:$R,16,FALSE)="","",VLOOKUP(F1366,料單!$C:$R,16,FALSE))</f>
        <v/>
      </c>
      <c r="T1366" s="174" t="str">
        <f ca="1">IF(VLOOKUP(F1366,料單!$C:$S,17,FALSE)="","",VLOOKUP(F1366,料單!$C:$S,17,FALSE))</f>
        <v/>
      </c>
      <c r="U1366" s="174" t="str">
        <f ca="1">_xlfn.IFNA(VLOOKUP(VLOOKUP(F1366,料單!C:T,18,FALSE),資料庫!AM:AN,2,FALSE),"A")</f>
        <v>A</v>
      </c>
      <c r="V1366" s="174" t="str">
        <f ca="1">IF(VLOOKUP(F1366,料單!C:U,19,FALSE)="","",VLOOKUP(F1366,料單!C:U,19,FALSE))</f>
        <v/>
      </c>
      <c r="W1366" s="361" t="str">
        <f t="shared" ca="1" si="106"/>
        <v/>
      </c>
      <c r="X1366" s="361" t="str">
        <f t="shared" ca="1" si="107"/>
        <v/>
      </c>
      <c r="Y1366" s="361" t="str">
        <f t="shared" ca="1" si="108"/>
        <v/>
      </c>
      <c r="Z1366" s="361" t="str">
        <f t="shared" ca="1" si="109"/>
        <v/>
      </c>
      <c r="AA1366" s="483">
        <f>料單!$K$3</f>
        <v>0</v>
      </c>
      <c r="AB1366" s="483" t="str">
        <f>料單!$L$3</f>
        <v>拉、KD</v>
      </c>
    </row>
    <row r="1367" spans="1:28" x14ac:dyDescent="0.25">
      <c r="A1367" s="174">
        <f t="shared" si="105"/>
        <v>1366</v>
      </c>
      <c r="B1367" s="174" t="str">
        <f ca="1">料單!$C$1</f>
        <v>2026101401</v>
      </c>
      <c r="C1367" s="174">
        <f>料單!$C$2</f>
        <v>0</v>
      </c>
      <c r="D1367" s="6">
        <f>板材才數分析.!B1367</f>
        <v>0</v>
      </c>
      <c r="E1367" s="6">
        <f>板材才數分析.!C1367</f>
        <v>0</v>
      </c>
      <c r="F1367" s="6">
        <f>板材才數分析.!D1367</f>
        <v>0</v>
      </c>
      <c r="G1367" s="6">
        <f ca="1">板材才數分析.!E1367</f>
        <v>0</v>
      </c>
      <c r="H1367" s="6">
        <f ca="1">板材才數分析.!F1367</f>
        <v>0</v>
      </c>
      <c r="I1367" s="6">
        <f ca="1">板材才數分析.!G1367</f>
        <v>0</v>
      </c>
      <c r="J1367" s="6">
        <f ca="1">板材才數分析.!H1367</f>
        <v>0</v>
      </c>
      <c r="K1367" s="6">
        <f ca="1">板材才數分析.!I1367</f>
        <v>0</v>
      </c>
      <c r="L1367" s="6" t="str">
        <f ca="1">板材才數分析.!J1367</f>
        <v>送貨地址：</v>
      </c>
      <c r="M1367" s="6">
        <f ca="1">板材才數分析.!K1367</f>
        <v>0</v>
      </c>
      <c r="N1367" s="6">
        <f ca="1">板材才數分析.!L1367</f>
        <v>0</v>
      </c>
      <c r="O1367" s="6">
        <f ca="1">板材才數分析.!M1367</f>
        <v>0</v>
      </c>
      <c r="P1367" t="e">
        <f>表格15[[#This Row],[封邊色號]]</f>
        <v>#VALUE!</v>
      </c>
      <c r="Q1367" s="174" t="str">
        <f ca="1">IF(VLOOKUP(F1367,料單!$C:$P,14,FALSE)="","",VLOOKUP(F1367,料單!$C:$P,14,FALSE))</f>
        <v/>
      </c>
      <c r="R1367" s="174" t="str">
        <f ca="1">IF(VLOOKUP(F1367,料單!$C:$Q,15,FALSE)="","",VLOOKUP(F1367,料單!$C:$Q,15,FALSE))</f>
        <v/>
      </c>
      <c r="S1367" s="174" t="str">
        <f ca="1">IF(VLOOKUP(F1367,料單!$C:$R,16,FALSE)="","",VLOOKUP(F1367,料單!$C:$R,16,FALSE))</f>
        <v/>
      </c>
      <c r="T1367" s="174" t="str">
        <f ca="1">IF(VLOOKUP(F1367,料單!$C:$S,17,FALSE)="","",VLOOKUP(F1367,料單!$C:$S,17,FALSE))</f>
        <v/>
      </c>
      <c r="U1367" s="174" t="str">
        <f ca="1">_xlfn.IFNA(VLOOKUP(VLOOKUP(F1367,料單!C:T,18,FALSE),資料庫!AM:AN,2,FALSE),"A")</f>
        <v>A</v>
      </c>
      <c r="V1367" s="174" t="str">
        <f ca="1">IF(VLOOKUP(F1367,料單!C:U,19,FALSE)="","",VLOOKUP(F1367,料單!C:U,19,FALSE))</f>
        <v/>
      </c>
      <c r="W1367" s="361" t="str">
        <f t="shared" ca="1" si="106"/>
        <v/>
      </c>
      <c r="X1367" s="361" t="str">
        <f t="shared" ca="1" si="107"/>
        <v/>
      </c>
      <c r="Y1367" s="361" t="str">
        <f t="shared" ca="1" si="108"/>
        <v/>
      </c>
      <c r="Z1367" s="361" t="str">
        <f t="shared" ca="1" si="109"/>
        <v/>
      </c>
      <c r="AA1367" s="483">
        <f>料單!$K$3</f>
        <v>0</v>
      </c>
      <c r="AB1367" s="483" t="str">
        <f>料單!$L$3</f>
        <v>拉、KD</v>
      </c>
    </row>
    <row r="1368" spans="1:28" x14ac:dyDescent="0.25">
      <c r="A1368" s="174">
        <f t="shared" si="105"/>
        <v>1367</v>
      </c>
      <c r="B1368" s="174" t="str">
        <f ca="1">料單!$C$1</f>
        <v>2026101401</v>
      </c>
      <c r="C1368" s="174">
        <f>料單!$C$2</f>
        <v>0</v>
      </c>
      <c r="D1368" s="6">
        <f>板材才數分析.!B1368</f>
        <v>0</v>
      </c>
      <c r="E1368" s="6">
        <f>板材才數分析.!C1368</f>
        <v>0</v>
      </c>
      <c r="F1368" s="6">
        <f>板材才數分析.!D1368</f>
        <v>0</v>
      </c>
      <c r="G1368" s="6">
        <f ca="1">板材才數分析.!E1368</f>
        <v>0</v>
      </c>
      <c r="H1368" s="6">
        <f ca="1">板材才數分析.!F1368</f>
        <v>0</v>
      </c>
      <c r="I1368" s="6">
        <f ca="1">板材才數分析.!G1368</f>
        <v>0</v>
      </c>
      <c r="J1368" s="6">
        <f ca="1">板材才數分析.!H1368</f>
        <v>0</v>
      </c>
      <c r="K1368" s="6">
        <f ca="1">板材才數分析.!I1368</f>
        <v>0</v>
      </c>
      <c r="L1368" s="6" t="str">
        <f ca="1">板材才數分析.!J1368</f>
        <v>送貨地址：</v>
      </c>
      <c r="M1368" s="6">
        <f ca="1">板材才數分析.!K1368</f>
        <v>0</v>
      </c>
      <c r="N1368" s="6">
        <f ca="1">板材才數分析.!L1368</f>
        <v>0</v>
      </c>
      <c r="O1368" s="6">
        <f ca="1">板材才數分析.!M1368</f>
        <v>0</v>
      </c>
      <c r="P1368" t="e">
        <f>表格15[[#This Row],[封邊色號]]</f>
        <v>#VALUE!</v>
      </c>
      <c r="Q1368" s="174" t="str">
        <f ca="1">IF(VLOOKUP(F1368,料單!$C:$P,14,FALSE)="","",VLOOKUP(F1368,料單!$C:$P,14,FALSE))</f>
        <v/>
      </c>
      <c r="R1368" s="174" t="str">
        <f ca="1">IF(VLOOKUP(F1368,料單!$C:$Q,15,FALSE)="","",VLOOKUP(F1368,料單!$C:$Q,15,FALSE))</f>
        <v/>
      </c>
      <c r="S1368" s="174" t="str">
        <f ca="1">IF(VLOOKUP(F1368,料單!$C:$R,16,FALSE)="","",VLOOKUP(F1368,料單!$C:$R,16,FALSE))</f>
        <v/>
      </c>
      <c r="T1368" s="174" t="str">
        <f ca="1">IF(VLOOKUP(F1368,料單!$C:$S,17,FALSE)="","",VLOOKUP(F1368,料單!$C:$S,17,FALSE))</f>
        <v/>
      </c>
      <c r="U1368" s="174" t="str">
        <f ca="1">_xlfn.IFNA(VLOOKUP(VLOOKUP(F1368,料單!C:T,18,FALSE),資料庫!AM:AN,2,FALSE),"A")</f>
        <v>A</v>
      </c>
      <c r="V1368" s="174" t="str">
        <f ca="1">IF(VLOOKUP(F1368,料單!C:U,19,FALSE)="","",VLOOKUP(F1368,料單!C:U,19,FALSE))</f>
        <v/>
      </c>
      <c r="W1368" s="361" t="str">
        <f t="shared" ca="1" si="106"/>
        <v/>
      </c>
      <c r="X1368" s="361" t="str">
        <f t="shared" ca="1" si="107"/>
        <v/>
      </c>
      <c r="Y1368" s="361" t="str">
        <f t="shared" ca="1" si="108"/>
        <v/>
      </c>
      <c r="Z1368" s="361" t="str">
        <f t="shared" ca="1" si="109"/>
        <v/>
      </c>
      <c r="AA1368" s="483">
        <f>料單!$K$3</f>
        <v>0</v>
      </c>
      <c r="AB1368" s="483" t="str">
        <f>料單!$L$3</f>
        <v>拉、KD</v>
      </c>
    </row>
    <row r="1369" spans="1:28" x14ac:dyDescent="0.25">
      <c r="A1369" s="174">
        <f t="shared" si="105"/>
        <v>1368</v>
      </c>
      <c r="B1369" s="174" t="str">
        <f ca="1">料單!$C$1</f>
        <v>2026101401</v>
      </c>
      <c r="C1369" s="174">
        <f>料單!$C$2</f>
        <v>0</v>
      </c>
      <c r="D1369" s="6">
        <f>板材才數分析.!B1369</f>
        <v>0</v>
      </c>
      <c r="E1369" s="6">
        <f>板材才數分析.!C1369</f>
        <v>0</v>
      </c>
      <c r="F1369" s="6">
        <f>板材才數分析.!D1369</f>
        <v>0</v>
      </c>
      <c r="G1369" s="6">
        <f ca="1">板材才數分析.!E1369</f>
        <v>0</v>
      </c>
      <c r="H1369" s="6">
        <f ca="1">板材才數分析.!F1369</f>
        <v>0</v>
      </c>
      <c r="I1369" s="6">
        <f ca="1">板材才數分析.!G1369</f>
        <v>0</v>
      </c>
      <c r="J1369" s="6">
        <f ca="1">板材才數分析.!H1369</f>
        <v>0</v>
      </c>
      <c r="K1369" s="6">
        <f ca="1">板材才數分析.!I1369</f>
        <v>0</v>
      </c>
      <c r="L1369" s="6" t="str">
        <f ca="1">板材才數分析.!J1369</f>
        <v>送貨地址：</v>
      </c>
      <c r="M1369" s="6">
        <f ca="1">板材才數分析.!K1369</f>
        <v>0</v>
      </c>
      <c r="N1369" s="6">
        <f ca="1">板材才數分析.!L1369</f>
        <v>0</v>
      </c>
      <c r="O1369" s="6">
        <f ca="1">板材才數分析.!M1369</f>
        <v>0</v>
      </c>
      <c r="P1369" t="e">
        <f>表格15[[#This Row],[封邊色號]]</f>
        <v>#VALUE!</v>
      </c>
      <c r="Q1369" s="174" t="str">
        <f ca="1">IF(VLOOKUP(F1369,料單!$C:$P,14,FALSE)="","",VLOOKUP(F1369,料單!$C:$P,14,FALSE))</f>
        <v/>
      </c>
      <c r="R1369" s="174" t="str">
        <f ca="1">IF(VLOOKUP(F1369,料單!$C:$Q,15,FALSE)="","",VLOOKUP(F1369,料單!$C:$Q,15,FALSE))</f>
        <v/>
      </c>
      <c r="S1369" s="174" t="str">
        <f ca="1">IF(VLOOKUP(F1369,料單!$C:$R,16,FALSE)="","",VLOOKUP(F1369,料單!$C:$R,16,FALSE))</f>
        <v/>
      </c>
      <c r="T1369" s="174" t="str">
        <f ca="1">IF(VLOOKUP(F1369,料單!$C:$S,17,FALSE)="","",VLOOKUP(F1369,料單!$C:$S,17,FALSE))</f>
        <v/>
      </c>
      <c r="U1369" s="174" t="str">
        <f ca="1">_xlfn.IFNA(VLOOKUP(VLOOKUP(F1369,料單!C:T,18,FALSE),資料庫!AM:AN,2,FALSE),"A")</f>
        <v>A</v>
      </c>
      <c r="V1369" s="174" t="str">
        <f ca="1">IF(VLOOKUP(F1369,料單!C:U,19,FALSE)="","",VLOOKUP(F1369,料單!C:U,19,FALSE))</f>
        <v/>
      </c>
      <c r="W1369" s="361" t="str">
        <f t="shared" ca="1" si="106"/>
        <v/>
      </c>
      <c r="X1369" s="361" t="str">
        <f t="shared" ca="1" si="107"/>
        <v/>
      </c>
      <c r="Y1369" s="361" t="str">
        <f t="shared" ca="1" si="108"/>
        <v/>
      </c>
      <c r="Z1369" s="361" t="str">
        <f t="shared" ca="1" si="109"/>
        <v/>
      </c>
      <c r="AA1369" s="483">
        <f>料單!$K$3</f>
        <v>0</v>
      </c>
      <c r="AB1369" s="483" t="str">
        <f>料單!$L$3</f>
        <v>拉、KD</v>
      </c>
    </row>
    <row r="1370" spans="1:28" x14ac:dyDescent="0.25">
      <c r="A1370" s="174">
        <f t="shared" si="105"/>
        <v>1369</v>
      </c>
      <c r="B1370" s="174" t="str">
        <f ca="1">料單!$C$1</f>
        <v>2026101401</v>
      </c>
      <c r="C1370" s="174">
        <f>料單!$C$2</f>
        <v>0</v>
      </c>
      <c r="D1370" s="6">
        <f>板材才數分析.!B1370</f>
        <v>0</v>
      </c>
      <c r="E1370" s="6">
        <f>板材才數分析.!C1370</f>
        <v>0</v>
      </c>
      <c r="F1370" s="6">
        <f>板材才數分析.!D1370</f>
        <v>0</v>
      </c>
      <c r="G1370" s="6">
        <f ca="1">板材才數分析.!E1370</f>
        <v>0</v>
      </c>
      <c r="H1370" s="6">
        <f ca="1">板材才數分析.!F1370</f>
        <v>0</v>
      </c>
      <c r="I1370" s="6">
        <f ca="1">板材才數分析.!G1370</f>
        <v>0</v>
      </c>
      <c r="J1370" s="6">
        <f ca="1">板材才數分析.!H1370</f>
        <v>0</v>
      </c>
      <c r="K1370" s="6">
        <f ca="1">板材才數分析.!I1370</f>
        <v>0</v>
      </c>
      <c r="L1370" s="6" t="str">
        <f ca="1">板材才數分析.!J1370</f>
        <v>送貨地址：</v>
      </c>
      <c r="M1370" s="6">
        <f ca="1">板材才數分析.!K1370</f>
        <v>0</v>
      </c>
      <c r="N1370" s="6">
        <f ca="1">板材才數分析.!L1370</f>
        <v>0</v>
      </c>
      <c r="O1370" s="6">
        <f ca="1">板材才數分析.!M1370</f>
        <v>0</v>
      </c>
      <c r="P1370" t="e">
        <f>表格15[[#This Row],[封邊色號]]</f>
        <v>#VALUE!</v>
      </c>
      <c r="Q1370" s="174" t="str">
        <f ca="1">IF(VLOOKUP(F1370,料單!$C:$P,14,FALSE)="","",VLOOKUP(F1370,料單!$C:$P,14,FALSE))</f>
        <v/>
      </c>
      <c r="R1370" s="174" t="str">
        <f ca="1">IF(VLOOKUP(F1370,料單!$C:$Q,15,FALSE)="","",VLOOKUP(F1370,料單!$C:$Q,15,FALSE))</f>
        <v/>
      </c>
      <c r="S1370" s="174" t="str">
        <f ca="1">IF(VLOOKUP(F1370,料單!$C:$R,16,FALSE)="","",VLOOKUP(F1370,料單!$C:$R,16,FALSE))</f>
        <v/>
      </c>
      <c r="T1370" s="174" t="str">
        <f ca="1">IF(VLOOKUP(F1370,料單!$C:$S,17,FALSE)="","",VLOOKUP(F1370,料單!$C:$S,17,FALSE))</f>
        <v/>
      </c>
      <c r="U1370" s="174" t="str">
        <f ca="1">_xlfn.IFNA(VLOOKUP(VLOOKUP(F1370,料單!C:T,18,FALSE),資料庫!AM:AN,2,FALSE),"A")</f>
        <v>A</v>
      </c>
      <c r="V1370" s="174" t="str">
        <f ca="1">IF(VLOOKUP(F1370,料單!C:U,19,FALSE)="","",VLOOKUP(F1370,料單!C:U,19,FALSE))</f>
        <v/>
      </c>
      <c r="W1370" s="361" t="str">
        <f t="shared" ca="1" si="106"/>
        <v/>
      </c>
      <c r="X1370" s="361" t="str">
        <f t="shared" ca="1" si="107"/>
        <v/>
      </c>
      <c r="Y1370" s="361" t="str">
        <f t="shared" ca="1" si="108"/>
        <v/>
      </c>
      <c r="Z1370" s="361" t="str">
        <f t="shared" ca="1" si="109"/>
        <v/>
      </c>
      <c r="AA1370" s="483">
        <f>料單!$K$3</f>
        <v>0</v>
      </c>
      <c r="AB1370" s="483" t="str">
        <f>料單!$L$3</f>
        <v>拉、KD</v>
      </c>
    </row>
    <row r="1371" spans="1:28" x14ac:dyDescent="0.25">
      <c r="A1371" s="174">
        <f t="shared" si="105"/>
        <v>1370</v>
      </c>
      <c r="B1371" s="174" t="str">
        <f ca="1">料單!$C$1</f>
        <v>2026101401</v>
      </c>
      <c r="C1371" s="174">
        <f>料單!$C$2</f>
        <v>0</v>
      </c>
      <c r="D1371" s="6">
        <f>板材才數分析.!B1371</f>
        <v>0</v>
      </c>
      <c r="E1371" s="6">
        <f>板材才數分析.!C1371</f>
        <v>0</v>
      </c>
      <c r="F1371" s="6">
        <f>板材才數分析.!D1371</f>
        <v>0</v>
      </c>
      <c r="G1371" s="6">
        <f ca="1">板材才數分析.!E1371</f>
        <v>0</v>
      </c>
      <c r="H1371" s="6">
        <f ca="1">板材才數分析.!F1371</f>
        <v>0</v>
      </c>
      <c r="I1371" s="6">
        <f ca="1">板材才數分析.!G1371</f>
        <v>0</v>
      </c>
      <c r="J1371" s="6">
        <f ca="1">板材才數分析.!H1371</f>
        <v>0</v>
      </c>
      <c r="K1371" s="6">
        <f ca="1">板材才數分析.!I1371</f>
        <v>0</v>
      </c>
      <c r="L1371" s="6" t="str">
        <f ca="1">板材才數分析.!J1371</f>
        <v>送貨地址：</v>
      </c>
      <c r="M1371" s="6">
        <f ca="1">板材才數分析.!K1371</f>
        <v>0</v>
      </c>
      <c r="N1371" s="6">
        <f ca="1">板材才數分析.!L1371</f>
        <v>0</v>
      </c>
      <c r="O1371" s="6">
        <f ca="1">板材才數分析.!M1371</f>
        <v>0</v>
      </c>
      <c r="P1371" t="e">
        <f>表格15[[#This Row],[封邊色號]]</f>
        <v>#VALUE!</v>
      </c>
      <c r="Q1371" s="174" t="str">
        <f ca="1">IF(VLOOKUP(F1371,料單!$C:$P,14,FALSE)="","",VLOOKUP(F1371,料單!$C:$P,14,FALSE))</f>
        <v/>
      </c>
      <c r="R1371" s="174" t="str">
        <f ca="1">IF(VLOOKUP(F1371,料單!$C:$Q,15,FALSE)="","",VLOOKUP(F1371,料單!$C:$Q,15,FALSE))</f>
        <v/>
      </c>
      <c r="S1371" s="174" t="str">
        <f ca="1">IF(VLOOKUP(F1371,料單!$C:$R,16,FALSE)="","",VLOOKUP(F1371,料單!$C:$R,16,FALSE))</f>
        <v/>
      </c>
      <c r="T1371" s="174" t="str">
        <f ca="1">IF(VLOOKUP(F1371,料單!$C:$S,17,FALSE)="","",VLOOKUP(F1371,料單!$C:$S,17,FALSE))</f>
        <v/>
      </c>
      <c r="U1371" s="174" t="str">
        <f ca="1">_xlfn.IFNA(VLOOKUP(VLOOKUP(F1371,料單!C:T,18,FALSE),資料庫!AM:AN,2,FALSE),"A")</f>
        <v>A</v>
      </c>
      <c r="V1371" s="174" t="str">
        <f ca="1">IF(VLOOKUP(F1371,料單!C:U,19,FALSE)="","",VLOOKUP(F1371,料單!C:U,19,FALSE))</f>
        <v/>
      </c>
      <c r="W1371" s="361" t="str">
        <f t="shared" ca="1" si="106"/>
        <v/>
      </c>
      <c r="X1371" s="361" t="str">
        <f t="shared" ca="1" si="107"/>
        <v/>
      </c>
      <c r="Y1371" s="361" t="str">
        <f t="shared" ca="1" si="108"/>
        <v/>
      </c>
      <c r="Z1371" s="361" t="str">
        <f t="shared" ca="1" si="109"/>
        <v/>
      </c>
      <c r="AA1371" s="483">
        <f>料單!$K$3</f>
        <v>0</v>
      </c>
      <c r="AB1371" s="483" t="str">
        <f>料單!$L$3</f>
        <v>拉、KD</v>
      </c>
    </row>
    <row r="1372" spans="1:28" x14ac:dyDescent="0.25">
      <c r="A1372" s="174">
        <f t="shared" si="105"/>
        <v>1371</v>
      </c>
      <c r="B1372" s="174" t="str">
        <f ca="1">料單!$C$1</f>
        <v>2026101401</v>
      </c>
      <c r="C1372" s="174">
        <f>料單!$C$2</f>
        <v>0</v>
      </c>
      <c r="D1372" s="6">
        <f>板材才數分析.!B1372</f>
        <v>0</v>
      </c>
      <c r="E1372" s="6">
        <f>板材才數分析.!C1372</f>
        <v>0</v>
      </c>
      <c r="F1372" s="6">
        <f>板材才數分析.!D1372</f>
        <v>0</v>
      </c>
      <c r="G1372" s="6">
        <f ca="1">板材才數分析.!E1372</f>
        <v>0</v>
      </c>
      <c r="H1372" s="6">
        <f ca="1">板材才數分析.!F1372</f>
        <v>0</v>
      </c>
      <c r="I1372" s="6">
        <f ca="1">板材才數分析.!G1372</f>
        <v>0</v>
      </c>
      <c r="J1372" s="6">
        <f ca="1">板材才數分析.!H1372</f>
        <v>0</v>
      </c>
      <c r="K1372" s="6">
        <f ca="1">板材才數分析.!I1372</f>
        <v>0</v>
      </c>
      <c r="L1372" s="6" t="str">
        <f ca="1">板材才數分析.!J1372</f>
        <v>送貨地址：</v>
      </c>
      <c r="M1372" s="6">
        <f ca="1">板材才數分析.!K1372</f>
        <v>0</v>
      </c>
      <c r="N1372" s="6">
        <f ca="1">板材才數分析.!L1372</f>
        <v>0</v>
      </c>
      <c r="O1372" s="6">
        <f ca="1">板材才數分析.!M1372</f>
        <v>0</v>
      </c>
      <c r="P1372" t="e">
        <f>表格15[[#This Row],[封邊色號]]</f>
        <v>#VALUE!</v>
      </c>
      <c r="Q1372" s="174" t="str">
        <f ca="1">IF(VLOOKUP(F1372,料單!$C:$P,14,FALSE)="","",VLOOKUP(F1372,料單!$C:$P,14,FALSE))</f>
        <v/>
      </c>
      <c r="R1372" s="174" t="str">
        <f ca="1">IF(VLOOKUP(F1372,料單!$C:$Q,15,FALSE)="","",VLOOKUP(F1372,料單!$C:$Q,15,FALSE))</f>
        <v/>
      </c>
      <c r="S1372" s="174" t="str">
        <f ca="1">IF(VLOOKUP(F1372,料單!$C:$R,16,FALSE)="","",VLOOKUP(F1372,料單!$C:$R,16,FALSE))</f>
        <v/>
      </c>
      <c r="T1372" s="174" t="str">
        <f ca="1">IF(VLOOKUP(F1372,料單!$C:$S,17,FALSE)="","",VLOOKUP(F1372,料單!$C:$S,17,FALSE))</f>
        <v/>
      </c>
      <c r="U1372" s="174" t="str">
        <f ca="1">_xlfn.IFNA(VLOOKUP(VLOOKUP(F1372,料單!C:T,18,FALSE),資料庫!AM:AN,2,FALSE),"A")</f>
        <v>A</v>
      </c>
      <c r="V1372" s="174" t="str">
        <f ca="1">IF(VLOOKUP(F1372,料單!C:U,19,FALSE)="","",VLOOKUP(F1372,料單!C:U,19,FALSE))</f>
        <v/>
      </c>
      <c r="W1372" s="361" t="str">
        <f t="shared" ca="1" si="106"/>
        <v/>
      </c>
      <c r="X1372" s="361" t="str">
        <f t="shared" ca="1" si="107"/>
        <v/>
      </c>
      <c r="Y1372" s="361" t="str">
        <f t="shared" ca="1" si="108"/>
        <v/>
      </c>
      <c r="Z1372" s="361" t="str">
        <f t="shared" ca="1" si="109"/>
        <v/>
      </c>
      <c r="AA1372" s="483">
        <f>料單!$K$3</f>
        <v>0</v>
      </c>
      <c r="AB1372" s="483" t="str">
        <f>料單!$L$3</f>
        <v>拉、KD</v>
      </c>
    </row>
    <row r="1373" spans="1:28" x14ac:dyDescent="0.25">
      <c r="A1373" s="174">
        <f t="shared" si="105"/>
        <v>1372</v>
      </c>
      <c r="B1373" s="174" t="str">
        <f ca="1">料單!$C$1</f>
        <v>2026101401</v>
      </c>
      <c r="C1373" s="174">
        <f>料單!$C$2</f>
        <v>0</v>
      </c>
      <c r="D1373" s="6">
        <f>板材才數分析.!B1373</f>
        <v>0</v>
      </c>
      <c r="E1373" s="6">
        <f>板材才數分析.!C1373</f>
        <v>0</v>
      </c>
      <c r="F1373" s="6">
        <f>板材才數分析.!D1373</f>
        <v>0</v>
      </c>
      <c r="G1373" s="6">
        <f ca="1">板材才數分析.!E1373</f>
        <v>0</v>
      </c>
      <c r="H1373" s="6">
        <f ca="1">板材才數分析.!F1373</f>
        <v>0</v>
      </c>
      <c r="I1373" s="6">
        <f ca="1">板材才數分析.!G1373</f>
        <v>0</v>
      </c>
      <c r="J1373" s="6">
        <f ca="1">板材才數分析.!H1373</f>
        <v>0</v>
      </c>
      <c r="K1373" s="6">
        <f ca="1">板材才數分析.!I1373</f>
        <v>0</v>
      </c>
      <c r="L1373" s="6" t="str">
        <f ca="1">板材才數分析.!J1373</f>
        <v>送貨地址：</v>
      </c>
      <c r="M1373" s="6">
        <f ca="1">板材才數分析.!K1373</f>
        <v>0</v>
      </c>
      <c r="N1373" s="6">
        <f ca="1">板材才數分析.!L1373</f>
        <v>0</v>
      </c>
      <c r="O1373" s="6">
        <f ca="1">板材才數分析.!M1373</f>
        <v>0</v>
      </c>
      <c r="P1373" t="e">
        <f>表格15[[#This Row],[封邊色號]]</f>
        <v>#VALUE!</v>
      </c>
      <c r="Q1373" s="174" t="str">
        <f ca="1">IF(VLOOKUP(F1373,料單!$C:$P,14,FALSE)="","",VLOOKUP(F1373,料單!$C:$P,14,FALSE))</f>
        <v/>
      </c>
      <c r="R1373" s="174" t="str">
        <f ca="1">IF(VLOOKUP(F1373,料單!$C:$Q,15,FALSE)="","",VLOOKUP(F1373,料單!$C:$Q,15,FALSE))</f>
        <v/>
      </c>
      <c r="S1373" s="174" t="str">
        <f ca="1">IF(VLOOKUP(F1373,料單!$C:$R,16,FALSE)="","",VLOOKUP(F1373,料單!$C:$R,16,FALSE))</f>
        <v/>
      </c>
      <c r="T1373" s="174" t="str">
        <f ca="1">IF(VLOOKUP(F1373,料單!$C:$S,17,FALSE)="","",VLOOKUP(F1373,料單!$C:$S,17,FALSE))</f>
        <v/>
      </c>
      <c r="U1373" s="174" t="str">
        <f ca="1">_xlfn.IFNA(VLOOKUP(VLOOKUP(F1373,料單!C:T,18,FALSE),資料庫!AM:AN,2,FALSE),"A")</f>
        <v>A</v>
      </c>
      <c r="V1373" s="174" t="str">
        <f ca="1">IF(VLOOKUP(F1373,料單!C:U,19,FALSE)="","",VLOOKUP(F1373,料單!C:U,19,FALSE))</f>
        <v/>
      </c>
      <c r="W1373" s="361" t="str">
        <f t="shared" ca="1" si="106"/>
        <v/>
      </c>
      <c r="X1373" s="361" t="str">
        <f t="shared" ca="1" si="107"/>
        <v/>
      </c>
      <c r="Y1373" s="361" t="str">
        <f t="shared" ca="1" si="108"/>
        <v/>
      </c>
      <c r="Z1373" s="361" t="str">
        <f t="shared" ca="1" si="109"/>
        <v/>
      </c>
      <c r="AA1373" s="483">
        <f>料單!$K$3</f>
        <v>0</v>
      </c>
      <c r="AB1373" s="483" t="str">
        <f>料單!$L$3</f>
        <v>拉、KD</v>
      </c>
    </row>
    <row r="1374" spans="1:28" x14ac:dyDescent="0.25">
      <c r="A1374" s="174">
        <f t="shared" si="105"/>
        <v>1373</v>
      </c>
      <c r="B1374" s="174" t="str">
        <f ca="1">料單!$C$1</f>
        <v>2026101401</v>
      </c>
      <c r="C1374" s="174">
        <f>料單!$C$2</f>
        <v>0</v>
      </c>
      <c r="D1374" s="6">
        <f>板材才數分析.!B1374</f>
        <v>0</v>
      </c>
      <c r="E1374" s="6">
        <f>板材才數分析.!C1374</f>
        <v>0</v>
      </c>
      <c r="F1374" s="6">
        <f>板材才數分析.!D1374</f>
        <v>0</v>
      </c>
      <c r="G1374" s="6">
        <f ca="1">板材才數分析.!E1374</f>
        <v>0</v>
      </c>
      <c r="H1374" s="6">
        <f ca="1">板材才數分析.!F1374</f>
        <v>0</v>
      </c>
      <c r="I1374" s="6">
        <f ca="1">板材才數分析.!G1374</f>
        <v>0</v>
      </c>
      <c r="J1374" s="6">
        <f ca="1">板材才數分析.!H1374</f>
        <v>0</v>
      </c>
      <c r="K1374" s="6">
        <f ca="1">板材才數分析.!I1374</f>
        <v>0</v>
      </c>
      <c r="L1374" s="6" t="str">
        <f ca="1">板材才數分析.!J1374</f>
        <v>送貨地址：</v>
      </c>
      <c r="M1374" s="6">
        <f ca="1">板材才數分析.!K1374</f>
        <v>0</v>
      </c>
      <c r="N1374" s="6">
        <f ca="1">板材才數分析.!L1374</f>
        <v>0</v>
      </c>
      <c r="O1374" s="6">
        <f ca="1">板材才數分析.!M1374</f>
        <v>0</v>
      </c>
      <c r="P1374" t="e">
        <f>表格15[[#This Row],[封邊色號]]</f>
        <v>#VALUE!</v>
      </c>
      <c r="Q1374" s="174" t="str">
        <f ca="1">IF(VLOOKUP(F1374,料單!$C:$P,14,FALSE)="","",VLOOKUP(F1374,料單!$C:$P,14,FALSE))</f>
        <v/>
      </c>
      <c r="R1374" s="174" t="str">
        <f ca="1">IF(VLOOKUP(F1374,料單!$C:$Q,15,FALSE)="","",VLOOKUP(F1374,料單!$C:$Q,15,FALSE))</f>
        <v/>
      </c>
      <c r="S1374" s="174" t="str">
        <f ca="1">IF(VLOOKUP(F1374,料單!$C:$R,16,FALSE)="","",VLOOKUP(F1374,料單!$C:$R,16,FALSE))</f>
        <v/>
      </c>
      <c r="T1374" s="174" t="str">
        <f ca="1">IF(VLOOKUP(F1374,料單!$C:$S,17,FALSE)="","",VLOOKUP(F1374,料單!$C:$S,17,FALSE))</f>
        <v/>
      </c>
      <c r="U1374" s="174" t="str">
        <f ca="1">_xlfn.IFNA(VLOOKUP(VLOOKUP(F1374,料單!C:T,18,FALSE),資料庫!AM:AN,2,FALSE),"A")</f>
        <v>A</v>
      </c>
      <c r="V1374" s="174" t="str">
        <f ca="1">IF(VLOOKUP(F1374,料單!C:U,19,FALSE)="","",VLOOKUP(F1374,料單!C:U,19,FALSE))</f>
        <v/>
      </c>
      <c r="W1374" s="361" t="str">
        <f t="shared" ca="1" si="106"/>
        <v/>
      </c>
      <c r="X1374" s="361" t="str">
        <f t="shared" ca="1" si="107"/>
        <v/>
      </c>
      <c r="Y1374" s="361" t="str">
        <f t="shared" ca="1" si="108"/>
        <v/>
      </c>
      <c r="Z1374" s="361" t="str">
        <f t="shared" ca="1" si="109"/>
        <v/>
      </c>
      <c r="AA1374" s="483">
        <f>料單!$K$3</f>
        <v>0</v>
      </c>
      <c r="AB1374" s="483" t="str">
        <f>料單!$L$3</f>
        <v>拉、KD</v>
      </c>
    </row>
    <row r="1375" spans="1:28" x14ac:dyDescent="0.25">
      <c r="A1375" s="174">
        <f t="shared" si="105"/>
        <v>1374</v>
      </c>
      <c r="B1375" s="174" t="str">
        <f ca="1">料單!$C$1</f>
        <v>2026101401</v>
      </c>
      <c r="C1375" s="174">
        <f>料單!$C$2</f>
        <v>0</v>
      </c>
      <c r="D1375" s="6">
        <f>板材才數分析.!B1375</f>
        <v>0</v>
      </c>
      <c r="E1375" s="6">
        <f>板材才數分析.!C1375</f>
        <v>0</v>
      </c>
      <c r="F1375" s="6">
        <f>板材才數分析.!D1375</f>
        <v>0</v>
      </c>
      <c r="G1375" s="6">
        <f ca="1">板材才數分析.!E1375</f>
        <v>0</v>
      </c>
      <c r="H1375" s="6">
        <f ca="1">板材才數分析.!F1375</f>
        <v>0</v>
      </c>
      <c r="I1375" s="6">
        <f ca="1">板材才數分析.!G1375</f>
        <v>0</v>
      </c>
      <c r="J1375" s="6">
        <f ca="1">板材才數分析.!H1375</f>
        <v>0</v>
      </c>
      <c r="K1375" s="6">
        <f ca="1">板材才數分析.!I1375</f>
        <v>0</v>
      </c>
      <c r="L1375" s="6" t="str">
        <f ca="1">板材才數分析.!J1375</f>
        <v>送貨地址：</v>
      </c>
      <c r="M1375" s="6">
        <f ca="1">板材才數分析.!K1375</f>
        <v>0</v>
      </c>
      <c r="N1375" s="6">
        <f ca="1">板材才數分析.!L1375</f>
        <v>0</v>
      </c>
      <c r="O1375" s="6">
        <f ca="1">板材才數分析.!M1375</f>
        <v>0</v>
      </c>
      <c r="P1375" t="e">
        <f>表格15[[#This Row],[封邊色號]]</f>
        <v>#VALUE!</v>
      </c>
      <c r="Q1375" s="174" t="str">
        <f ca="1">IF(VLOOKUP(F1375,料單!$C:$P,14,FALSE)="","",VLOOKUP(F1375,料單!$C:$P,14,FALSE))</f>
        <v/>
      </c>
      <c r="R1375" s="174" t="str">
        <f ca="1">IF(VLOOKUP(F1375,料單!$C:$Q,15,FALSE)="","",VLOOKUP(F1375,料單!$C:$Q,15,FALSE))</f>
        <v/>
      </c>
      <c r="S1375" s="174" t="str">
        <f ca="1">IF(VLOOKUP(F1375,料單!$C:$R,16,FALSE)="","",VLOOKUP(F1375,料單!$C:$R,16,FALSE))</f>
        <v/>
      </c>
      <c r="T1375" s="174" t="str">
        <f ca="1">IF(VLOOKUP(F1375,料單!$C:$S,17,FALSE)="","",VLOOKUP(F1375,料單!$C:$S,17,FALSE))</f>
        <v/>
      </c>
      <c r="U1375" s="174" t="str">
        <f ca="1">_xlfn.IFNA(VLOOKUP(VLOOKUP(F1375,料單!C:T,18,FALSE),資料庫!AM:AN,2,FALSE),"A")</f>
        <v>A</v>
      </c>
      <c r="V1375" s="174" t="str">
        <f ca="1">IF(VLOOKUP(F1375,料單!C:U,19,FALSE)="","",VLOOKUP(F1375,料單!C:U,19,FALSE))</f>
        <v/>
      </c>
      <c r="W1375" s="361" t="str">
        <f t="shared" ca="1" si="106"/>
        <v/>
      </c>
      <c r="X1375" s="361" t="str">
        <f t="shared" ca="1" si="107"/>
        <v/>
      </c>
      <c r="Y1375" s="361" t="str">
        <f t="shared" ca="1" si="108"/>
        <v/>
      </c>
      <c r="Z1375" s="361" t="str">
        <f t="shared" ca="1" si="109"/>
        <v/>
      </c>
      <c r="AA1375" s="483">
        <f>料單!$K$3</f>
        <v>0</v>
      </c>
      <c r="AB1375" s="483" t="str">
        <f>料單!$L$3</f>
        <v>拉、KD</v>
      </c>
    </row>
    <row r="1376" spans="1:28" x14ac:dyDescent="0.25">
      <c r="A1376" s="174">
        <f t="shared" si="105"/>
        <v>1375</v>
      </c>
      <c r="B1376" s="174" t="str">
        <f ca="1">料單!$C$1</f>
        <v>2026101401</v>
      </c>
      <c r="C1376" s="174">
        <f>料單!$C$2</f>
        <v>0</v>
      </c>
      <c r="D1376" s="6">
        <f>板材才數分析.!B1376</f>
        <v>0</v>
      </c>
      <c r="E1376" s="6">
        <f>板材才數分析.!C1376</f>
        <v>0</v>
      </c>
      <c r="F1376" s="6">
        <f>板材才數分析.!D1376</f>
        <v>0</v>
      </c>
      <c r="G1376" s="6">
        <f ca="1">板材才數分析.!E1376</f>
        <v>0</v>
      </c>
      <c r="H1376" s="6">
        <f ca="1">板材才數分析.!F1376</f>
        <v>0</v>
      </c>
      <c r="I1376" s="6">
        <f ca="1">板材才數分析.!G1376</f>
        <v>0</v>
      </c>
      <c r="J1376" s="6">
        <f ca="1">板材才數分析.!H1376</f>
        <v>0</v>
      </c>
      <c r="K1376" s="6">
        <f ca="1">板材才數分析.!I1376</f>
        <v>0</v>
      </c>
      <c r="L1376" s="6" t="str">
        <f ca="1">板材才數分析.!J1376</f>
        <v>送貨地址：</v>
      </c>
      <c r="M1376" s="6">
        <f ca="1">板材才數分析.!K1376</f>
        <v>0</v>
      </c>
      <c r="N1376" s="6">
        <f ca="1">板材才數分析.!L1376</f>
        <v>0</v>
      </c>
      <c r="O1376" s="6">
        <f ca="1">板材才數分析.!M1376</f>
        <v>0</v>
      </c>
      <c r="P1376" t="e">
        <f>表格15[[#This Row],[封邊色號]]</f>
        <v>#VALUE!</v>
      </c>
      <c r="Q1376" s="174" t="str">
        <f ca="1">IF(VLOOKUP(F1376,料單!$C:$P,14,FALSE)="","",VLOOKUP(F1376,料單!$C:$P,14,FALSE))</f>
        <v/>
      </c>
      <c r="R1376" s="174" t="str">
        <f ca="1">IF(VLOOKUP(F1376,料單!$C:$Q,15,FALSE)="","",VLOOKUP(F1376,料單!$C:$Q,15,FALSE))</f>
        <v/>
      </c>
      <c r="S1376" s="174" t="str">
        <f ca="1">IF(VLOOKUP(F1376,料單!$C:$R,16,FALSE)="","",VLOOKUP(F1376,料單!$C:$R,16,FALSE))</f>
        <v/>
      </c>
      <c r="T1376" s="174" t="str">
        <f ca="1">IF(VLOOKUP(F1376,料單!$C:$S,17,FALSE)="","",VLOOKUP(F1376,料單!$C:$S,17,FALSE))</f>
        <v/>
      </c>
      <c r="U1376" s="174" t="str">
        <f ca="1">_xlfn.IFNA(VLOOKUP(VLOOKUP(F1376,料單!C:T,18,FALSE),資料庫!AM:AN,2,FALSE),"A")</f>
        <v>A</v>
      </c>
      <c r="V1376" s="174" t="str">
        <f ca="1">IF(VLOOKUP(F1376,料單!C:U,19,FALSE)="","",VLOOKUP(F1376,料單!C:U,19,FALSE))</f>
        <v/>
      </c>
      <c r="W1376" s="361" t="str">
        <f t="shared" ca="1" si="106"/>
        <v/>
      </c>
      <c r="X1376" s="361" t="str">
        <f t="shared" ca="1" si="107"/>
        <v/>
      </c>
      <c r="Y1376" s="361" t="str">
        <f t="shared" ca="1" si="108"/>
        <v/>
      </c>
      <c r="Z1376" s="361" t="str">
        <f t="shared" ca="1" si="109"/>
        <v/>
      </c>
      <c r="AA1376" s="483">
        <f>料單!$K$3</f>
        <v>0</v>
      </c>
      <c r="AB1376" s="483" t="str">
        <f>料單!$L$3</f>
        <v>拉、KD</v>
      </c>
    </row>
    <row r="1377" spans="1:28" x14ac:dyDescent="0.25">
      <c r="A1377" s="174">
        <f t="shared" si="105"/>
        <v>1376</v>
      </c>
      <c r="B1377" s="174" t="str">
        <f ca="1">料單!$C$1</f>
        <v>2026101401</v>
      </c>
      <c r="C1377" s="174">
        <f>料單!$C$2</f>
        <v>0</v>
      </c>
      <c r="D1377" s="6">
        <f>板材才數分析.!B1377</f>
        <v>0</v>
      </c>
      <c r="E1377" s="6">
        <f>板材才數分析.!C1377</f>
        <v>0</v>
      </c>
      <c r="F1377" s="6">
        <f>板材才數分析.!D1377</f>
        <v>0</v>
      </c>
      <c r="G1377" s="6">
        <f ca="1">板材才數分析.!E1377</f>
        <v>0</v>
      </c>
      <c r="H1377" s="6">
        <f ca="1">板材才數分析.!F1377</f>
        <v>0</v>
      </c>
      <c r="I1377" s="6">
        <f ca="1">板材才數分析.!G1377</f>
        <v>0</v>
      </c>
      <c r="J1377" s="6">
        <f ca="1">板材才數分析.!H1377</f>
        <v>0</v>
      </c>
      <c r="K1377" s="6">
        <f ca="1">板材才數分析.!I1377</f>
        <v>0</v>
      </c>
      <c r="L1377" s="6" t="str">
        <f ca="1">板材才數分析.!J1377</f>
        <v>送貨地址：</v>
      </c>
      <c r="M1377" s="6">
        <f ca="1">板材才數分析.!K1377</f>
        <v>0</v>
      </c>
      <c r="N1377" s="6">
        <f ca="1">板材才數分析.!L1377</f>
        <v>0</v>
      </c>
      <c r="O1377" s="6">
        <f ca="1">板材才數分析.!M1377</f>
        <v>0</v>
      </c>
      <c r="P1377" t="e">
        <f>表格15[[#This Row],[封邊色號]]</f>
        <v>#VALUE!</v>
      </c>
      <c r="Q1377" s="174" t="str">
        <f ca="1">IF(VLOOKUP(F1377,料單!$C:$P,14,FALSE)="","",VLOOKUP(F1377,料單!$C:$P,14,FALSE))</f>
        <v/>
      </c>
      <c r="R1377" s="174" t="str">
        <f ca="1">IF(VLOOKUP(F1377,料單!$C:$Q,15,FALSE)="","",VLOOKUP(F1377,料單!$C:$Q,15,FALSE))</f>
        <v/>
      </c>
      <c r="S1377" s="174" t="str">
        <f ca="1">IF(VLOOKUP(F1377,料單!$C:$R,16,FALSE)="","",VLOOKUP(F1377,料單!$C:$R,16,FALSE))</f>
        <v/>
      </c>
      <c r="T1377" s="174" t="str">
        <f ca="1">IF(VLOOKUP(F1377,料單!$C:$S,17,FALSE)="","",VLOOKUP(F1377,料單!$C:$S,17,FALSE))</f>
        <v/>
      </c>
      <c r="U1377" s="174" t="str">
        <f ca="1">_xlfn.IFNA(VLOOKUP(VLOOKUP(F1377,料單!C:T,18,FALSE),資料庫!AM:AN,2,FALSE),"A")</f>
        <v>A</v>
      </c>
      <c r="V1377" s="174" t="str">
        <f ca="1">IF(VLOOKUP(F1377,料單!C:U,19,FALSE)="","",VLOOKUP(F1377,料單!C:U,19,FALSE))</f>
        <v/>
      </c>
      <c r="W1377" s="361" t="str">
        <f t="shared" ca="1" si="106"/>
        <v/>
      </c>
      <c r="X1377" s="361" t="str">
        <f t="shared" ca="1" si="107"/>
        <v/>
      </c>
      <c r="Y1377" s="361" t="str">
        <f t="shared" ca="1" si="108"/>
        <v/>
      </c>
      <c r="Z1377" s="361" t="str">
        <f t="shared" ca="1" si="109"/>
        <v/>
      </c>
      <c r="AA1377" s="483">
        <f>料單!$K$3</f>
        <v>0</v>
      </c>
      <c r="AB1377" s="483" t="str">
        <f>料單!$L$3</f>
        <v>拉、KD</v>
      </c>
    </row>
    <row r="1378" spans="1:28" x14ac:dyDescent="0.25">
      <c r="A1378" s="174">
        <f t="shared" si="105"/>
        <v>1377</v>
      </c>
      <c r="B1378" s="174" t="str">
        <f ca="1">料單!$C$1</f>
        <v>2026101401</v>
      </c>
      <c r="C1378" s="174">
        <f>料單!$C$2</f>
        <v>0</v>
      </c>
      <c r="D1378" s="6">
        <f>板材才數分析.!B1378</f>
        <v>0</v>
      </c>
      <c r="E1378" s="6">
        <f>板材才數分析.!C1378</f>
        <v>0</v>
      </c>
      <c r="F1378" s="6">
        <f>板材才數分析.!D1378</f>
        <v>0</v>
      </c>
      <c r="G1378" s="6">
        <f ca="1">板材才數分析.!E1378</f>
        <v>0</v>
      </c>
      <c r="H1378" s="6">
        <f ca="1">板材才數分析.!F1378</f>
        <v>0</v>
      </c>
      <c r="I1378" s="6">
        <f ca="1">板材才數分析.!G1378</f>
        <v>0</v>
      </c>
      <c r="J1378" s="6">
        <f ca="1">板材才數分析.!H1378</f>
        <v>0</v>
      </c>
      <c r="K1378" s="6">
        <f ca="1">板材才數分析.!I1378</f>
        <v>0</v>
      </c>
      <c r="L1378" s="6" t="str">
        <f ca="1">板材才數分析.!J1378</f>
        <v>送貨地址：</v>
      </c>
      <c r="M1378" s="6">
        <f ca="1">板材才數分析.!K1378</f>
        <v>0</v>
      </c>
      <c r="N1378" s="6">
        <f ca="1">板材才數分析.!L1378</f>
        <v>0</v>
      </c>
      <c r="O1378" s="6">
        <f ca="1">板材才數分析.!M1378</f>
        <v>0</v>
      </c>
      <c r="P1378" t="e">
        <f>表格15[[#This Row],[封邊色號]]</f>
        <v>#VALUE!</v>
      </c>
      <c r="Q1378" s="174" t="str">
        <f ca="1">IF(VLOOKUP(F1378,料單!$C:$P,14,FALSE)="","",VLOOKUP(F1378,料單!$C:$P,14,FALSE))</f>
        <v/>
      </c>
      <c r="R1378" s="174" t="str">
        <f ca="1">IF(VLOOKUP(F1378,料單!$C:$Q,15,FALSE)="","",VLOOKUP(F1378,料單!$C:$Q,15,FALSE))</f>
        <v/>
      </c>
      <c r="S1378" s="174" t="str">
        <f ca="1">IF(VLOOKUP(F1378,料單!$C:$R,16,FALSE)="","",VLOOKUP(F1378,料單!$C:$R,16,FALSE))</f>
        <v/>
      </c>
      <c r="T1378" s="174" t="str">
        <f ca="1">IF(VLOOKUP(F1378,料單!$C:$S,17,FALSE)="","",VLOOKUP(F1378,料單!$C:$S,17,FALSE))</f>
        <v/>
      </c>
      <c r="U1378" s="174" t="str">
        <f ca="1">_xlfn.IFNA(VLOOKUP(VLOOKUP(F1378,料單!C:T,18,FALSE),資料庫!AM:AN,2,FALSE),"A")</f>
        <v>A</v>
      </c>
      <c r="V1378" s="174" t="str">
        <f ca="1">IF(VLOOKUP(F1378,料單!C:U,19,FALSE)="","",VLOOKUP(F1378,料單!C:U,19,FALSE))</f>
        <v/>
      </c>
      <c r="W1378" s="361" t="str">
        <f t="shared" ca="1" si="106"/>
        <v/>
      </c>
      <c r="X1378" s="361" t="str">
        <f t="shared" ca="1" si="107"/>
        <v/>
      </c>
      <c r="Y1378" s="361" t="str">
        <f t="shared" ca="1" si="108"/>
        <v/>
      </c>
      <c r="Z1378" s="361" t="str">
        <f t="shared" ca="1" si="109"/>
        <v/>
      </c>
      <c r="AA1378" s="483">
        <f>料單!$K$3</f>
        <v>0</v>
      </c>
      <c r="AB1378" s="483" t="str">
        <f>料單!$L$3</f>
        <v>拉、KD</v>
      </c>
    </row>
    <row r="1379" spans="1:28" x14ac:dyDescent="0.25">
      <c r="A1379" s="174">
        <f t="shared" si="105"/>
        <v>1378</v>
      </c>
      <c r="B1379" s="174" t="str">
        <f ca="1">料單!$C$1</f>
        <v>2026101401</v>
      </c>
      <c r="C1379" s="174">
        <f>料單!$C$2</f>
        <v>0</v>
      </c>
      <c r="D1379" s="6">
        <f>板材才數分析.!B1379</f>
        <v>0</v>
      </c>
      <c r="E1379" s="6">
        <f>板材才數分析.!C1379</f>
        <v>0</v>
      </c>
      <c r="F1379" s="6">
        <f>板材才數分析.!D1379</f>
        <v>0</v>
      </c>
      <c r="G1379" s="6">
        <f ca="1">板材才數分析.!E1379</f>
        <v>0</v>
      </c>
      <c r="H1379" s="6">
        <f ca="1">板材才數分析.!F1379</f>
        <v>0</v>
      </c>
      <c r="I1379" s="6">
        <f ca="1">板材才數分析.!G1379</f>
        <v>0</v>
      </c>
      <c r="J1379" s="6">
        <f ca="1">板材才數分析.!H1379</f>
        <v>0</v>
      </c>
      <c r="K1379" s="6">
        <f ca="1">板材才數分析.!I1379</f>
        <v>0</v>
      </c>
      <c r="L1379" s="6" t="str">
        <f ca="1">板材才數分析.!J1379</f>
        <v>送貨地址：</v>
      </c>
      <c r="M1379" s="6">
        <f ca="1">板材才數分析.!K1379</f>
        <v>0</v>
      </c>
      <c r="N1379" s="6">
        <f ca="1">板材才數分析.!L1379</f>
        <v>0</v>
      </c>
      <c r="O1379" s="6">
        <f ca="1">板材才數分析.!M1379</f>
        <v>0</v>
      </c>
      <c r="P1379" t="e">
        <f>表格15[[#This Row],[封邊色號]]</f>
        <v>#VALUE!</v>
      </c>
      <c r="Q1379" s="174" t="str">
        <f ca="1">IF(VLOOKUP(F1379,料單!$C:$P,14,FALSE)="","",VLOOKUP(F1379,料單!$C:$P,14,FALSE))</f>
        <v/>
      </c>
      <c r="R1379" s="174" t="str">
        <f ca="1">IF(VLOOKUP(F1379,料單!$C:$Q,15,FALSE)="","",VLOOKUP(F1379,料單!$C:$Q,15,FALSE))</f>
        <v/>
      </c>
      <c r="S1379" s="174" t="str">
        <f ca="1">IF(VLOOKUP(F1379,料單!$C:$R,16,FALSE)="","",VLOOKUP(F1379,料單!$C:$R,16,FALSE))</f>
        <v/>
      </c>
      <c r="T1379" s="174" t="str">
        <f ca="1">IF(VLOOKUP(F1379,料單!$C:$S,17,FALSE)="","",VLOOKUP(F1379,料單!$C:$S,17,FALSE))</f>
        <v/>
      </c>
      <c r="U1379" s="174" t="str">
        <f ca="1">_xlfn.IFNA(VLOOKUP(VLOOKUP(F1379,料單!C:T,18,FALSE),資料庫!AM:AN,2,FALSE),"A")</f>
        <v>A</v>
      </c>
      <c r="V1379" s="174" t="str">
        <f ca="1">IF(VLOOKUP(F1379,料單!C:U,19,FALSE)="","",VLOOKUP(F1379,料單!C:U,19,FALSE))</f>
        <v/>
      </c>
      <c r="W1379" s="361" t="str">
        <f t="shared" ca="1" si="106"/>
        <v/>
      </c>
      <c r="X1379" s="361" t="str">
        <f t="shared" ca="1" si="107"/>
        <v/>
      </c>
      <c r="Y1379" s="361" t="str">
        <f t="shared" ca="1" si="108"/>
        <v/>
      </c>
      <c r="Z1379" s="361" t="str">
        <f t="shared" ca="1" si="109"/>
        <v/>
      </c>
      <c r="AA1379" s="483">
        <f>料單!$K$3</f>
        <v>0</v>
      </c>
      <c r="AB1379" s="483" t="str">
        <f>料單!$L$3</f>
        <v>拉、KD</v>
      </c>
    </row>
    <row r="1380" spans="1:28" x14ac:dyDescent="0.25">
      <c r="A1380" s="174">
        <f t="shared" si="105"/>
        <v>1379</v>
      </c>
      <c r="B1380" s="174" t="str">
        <f ca="1">料單!$C$1</f>
        <v>2026101401</v>
      </c>
      <c r="C1380" s="174">
        <f>料單!$C$2</f>
        <v>0</v>
      </c>
      <c r="D1380" s="6">
        <f>板材才數分析.!B1380</f>
        <v>0</v>
      </c>
      <c r="E1380" s="6">
        <f>板材才數分析.!C1380</f>
        <v>0</v>
      </c>
      <c r="F1380" s="6">
        <f>板材才數分析.!D1380</f>
        <v>0</v>
      </c>
      <c r="G1380" s="6">
        <f ca="1">板材才數分析.!E1380</f>
        <v>0</v>
      </c>
      <c r="H1380" s="6">
        <f ca="1">板材才數分析.!F1380</f>
        <v>0</v>
      </c>
      <c r="I1380" s="6">
        <f ca="1">板材才數分析.!G1380</f>
        <v>0</v>
      </c>
      <c r="J1380" s="6">
        <f ca="1">板材才數分析.!H1380</f>
        <v>0</v>
      </c>
      <c r="K1380" s="6">
        <f ca="1">板材才數分析.!I1380</f>
        <v>0</v>
      </c>
      <c r="L1380" s="6" t="str">
        <f ca="1">板材才數分析.!J1380</f>
        <v>送貨地址：</v>
      </c>
      <c r="M1380" s="6">
        <f ca="1">板材才數分析.!K1380</f>
        <v>0</v>
      </c>
      <c r="N1380" s="6">
        <f ca="1">板材才數分析.!L1380</f>
        <v>0</v>
      </c>
      <c r="O1380" s="6">
        <f ca="1">板材才數分析.!M1380</f>
        <v>0</v>
      </c>
      <c r="P1380" t="e">
        <f>表格15[[#This Row],[封邊色號]]</f>
        <v>#VALUE!</v>
      </c>
      <c r="Q1380" s="174" t="str">
        <f ca="1">IF(VLOOKUP(F1380,料單!$C:$P,14,FALSE)="","",VLOOKUP(F1380,料單!$C:$P,14,FALSE))</f>
        <v/>
      </c>
      <c r="R1380" s="174" t="str">
        <f ca="1">IF(VLOOKUP(F1380,料單!$C:$Q,15,FALSE)="","",VLOOKUP(F1380,料單!$C:$Q,15,FALSE))</f>
        <v/>
      </c>
      <c r="S1380" s="174" t="str">
        <f ca="1">IF(VLOOKUP(F1380,料單!$C:$R,16,FALSE)="","",VLOOKUP(F1380,料單!$C:$R,16,FALSE))</f>
        <v/>
      </c>
      <c r="T1380" s="174" t="str">
        <f ca="1">IF(VLOOKUP(F1380,料單!$C:$S,17,FALSE)="","",VLOOKUP(F1380,料單!$C:$S,17,FALSE))</f>
        <v/>
      </c>
      <c r="U1380" s="174" t="str">
        <f ca="1">_xlfn.IFNA(VLOOKUP(VLOOKUP(F1380,料單!C:T,18,FALSE),資料庫!AM:AN,2,FALSE),"A")</f>
        <v>A</v>
      </c>
      <c r="V1380" s="174" t="str">
        <f ca="1">IF(VLOOKUP(F1380,料單!C:U,19,FALSE)="","",VLOOKUP(F1380,料單!C:U,19,FALSE))</f>
        <v/>
      </c>
      <c r="W1380" s="361" t="str">
        <f t="shared" ca="1" si="106"/>
        <v/>
      </c>
      <c r="X1380" s="361" t="str">
        <f t="shared" ca="1" si="107"/>
        <v/>
      </c>
      <c r="Y1380" s="361" t="str">
        <f t="shared" ca="1" si="108"/>
        <v/>
      </c>
      <c r="Z1380" s="361" t="str">
        <f t="shared" ca="1" si="109"/>
        <v/>
      </c>
      <c r="AA1380" s="483">
        <f>料單!$K$3</f>
        <v>0</v>
      </c>
      <c r="AB1380" s="483" t="str">
        <f>料單!$L$3</f>
        <v>拉、KD</v>
      </c>
    </row>
    <row r="1381" spans="1:28" s="242" customFormat="1" x14ac:dyDescent="0.25">
      <c r="A1381" s="241">
        <f t="shared" si="105"/>
        <v>1380</v>
      </c>
      <c r="B1381" s="241" t="str">
        <f ca="1">料單!$C$1</f>
        <v>2026101401</v>
      </c>
      <c r="C1381" s="241">
        <f>料單!$C$2</f>
        <v>0</v>
      </c>
      <c r="D1381" s="245">
        <f>板材才數分析.!B1381</f>
        <v>0</v>
      </c>
      <c r="E1381" s="245">
        <f>板材才數分析.!C1381</f>
        <v>0</v>
      </c>
      <c r="F1381" s="245">
        <f>板材才數分析.!D1381</f>
        <v>0</v>
      </c>
      <c r="G1381" s="245">
        <f ca="1">板材才數分析.!E1381</f>
        <v>0</v>
      </c>
      <c r="H1381" s="245">
        <f ca="1">板材才數分析.!F1381</f>
        <v>0</v>
      </c>
      <c r="I1381" s="245">
        <f ca="1">板材才數分析.!G1381</f>
        <v>0</v>
      </c>
      <c r="J1381" s="245">
        <f ca="1">板材才數分析.!H1381</f>
        <v>0</v>
      </c>
      <c r="K1381" s="245">
        <f ca="1">板材才數分析.!I1381</f>
        <v>0</v>
      </c>
      <c r="L1381" s="245" t="str">
        <f ca="1">板材才數分析.!J1381</f>
        <v>送貨地址：</v>
      </c>
      <c r="M1381" s="245">
        <f ca="1">板材才數分析.!K1381</f>
        <v>0</v>
      </c>
      <c r="N1381" s="245">
        <f ca="1">板材才數分析.!L1381</f>
        <v>0</v>
      </c>
      <c r="O1381" s="245">
        <f ca="1">板材才數分析.!M1381</f>
        <v>0</v>
      </c>
      <c r="P1381" t="e">
        <f>表格15[[#This Row],[封邊色號]]</f>
        <v>#VALUE!</v>
      </c>
      <c r="Q1381" s="174" t="str">
        <f ca="1">IF(VLOOKUP(F1381,料單!$C:$P,14,FALSE)="","",VLOOKUP(F1381,料單!$C:$P,14,FALSE))</f>
        <v/>
      </c>
      <c r="R1381" s="174" t="str">
        <f ca="1">IF(VLOOKUP(F1381,料單!$C:$Q,15,FALSE)="","",VLOOKUP(F1381,料單!$C:$Q,15,FALSE))</f>
        <v/>
      </c>
      <c r="S1381" s="174" t="str">
        <f ca="1">IF(VLOOKUP(F1381,料單!$C:$R,16,FALSE)="","",VLOOKUP(F1381,料單!$C:$R,16,FALSE))</f>
        <v/>
      </c>
      <c r="T1381" s="174" t="str">
        <f ca="1">IF(VLOOKUP(F1381,料單!$C:$S,17,FALSE)="","",VLOOKUP(F1381,料單!$C:$S,17,FALSE))</f>
        <v/>
      </c>
      <c r="U1381" s="174" t="str">
        <f ca="1">_xlfn.IFNA(VLOOKUP(VLOOKUP(F1381,料單!C:T,18,FALSE),資料庫!AM:AN,2,FALSE),"A")</f>
        <v>A</v>
      </c>
      <c r="V1381" s="174" t="str">
        <f ca="1">IF(VLOOKUP(F1381,料單!C:U,19,FALSE)="","",VLOOKUP(F1381,料單!C:U,19,FALSE))</f>
        <v/>
      </c>
      <c r="W1381" s="375" t="str">
        <f t="shared" ca="1" si="106"/>
        <v/>
      </c>
      <c r="X1381" s="361" t="str">
        <f t="shared" ca="1" si="107"/>
        <v/>
      </c>
      <c r="Y1381" s="375" t="str">
        <f t="shared" ca="1" si="108"/>
        <v/>
      </c>
      <c r="Z1381" s="375" t="str">
        <f t="shared" ca="1" si="109"/>
        <v/>
      </c>
      <c r="AA1381" s="483">
        <f>料單!$K$3</f>
        <v>0</v>
      </c>
      <c r="AB1381" s="483" t="str">
        <f>料單!$L$3</f>
        <v>拉、KD</v>
      </c>
    </row>
    <row r="1382" spans="1:28" x14ac:dyDescent="0.25">
      <c r="A1382" s="174">
        <f t="shared" si="105"/>
        <v>1381</v>
      </c>
      <c r="B1382" s="174" t="str">
        <f ca="1">料單!$C$1</f>
        <v>2026101401</v>
      </c>
      <c r="C1382" s="174">
        <f>料單!$C$2</f>
        <v>0</v>
      </c>
      <c r="D1382" s="6">
        <f>板材才數分析.!B1382</f>
        <v>0</v>
      </c>
      <c r="E1382" s="6">
        <f>板材才數分析.!C1382</f>
        <v>0</v>
      </c>
      <c r="F1382" s="6">
        <f>板材才數分析.!D1382</f>
        <v>0</v>
      </c>
      <c r="G1382" s="6">
        <f ca="1">板材才數分析.!E1382</f>
        <v>0</v>
      </c>
      <c r="H1382" s="6">
        <f ca="1">板材才數分析.!F1382</f>
        <v>0</v>
      </c>
      <c r="I1382" s="6">
        <f ca="1">板材才數分析.!G1382</f>
        <v>0</v>
      </c>
      <c r="J1382" s="6">
        <f ca="1">板材才數分析.!H1382</f>
        <v>0</v>
      </c>
      <c r="K1382" s="6">
        <f ca="1">板材才數分析.!I1382</f>
        <v>0</v>
      </c>
      <c r="L1382" s="6" t="str">
        <f ca="1">板材才數分析.!J1382</f>
        <v>送貨地址：</v>
      </c>
      <c r="M1382" s="6">
        <f ca="1">板材才數分析.!K1382</f>
        <v>0</v>
      </c>
      <c r="N1382" s="6">
        <f ca="1">板材才數分析.!L1382</f>
        <v>0</v>
      </c>
      <c r="O1382" s="6">
        <f ca="1">板材才數分析.!M1382</f>
        <v>0</v>
      </c>
      <c r="P1382" t="e">
        <f>表格15[[#This Row],[封邊色號]]</f>
        <v>#VALUE!</v>
      </c>
      <c r="Q1382" s="174" t="str">
        <f ca="1">IF(VLOOKUP(F1382,料單!$C:$P,14,FALSE)="","",VLOOKUP(F1382,料單!$C:$P,14,FALSE))</f>
        <v/>
      </c>
      <c r="R1382" s="174" t="str">
        <f ca="1">IF(VLOOKUP(F1382,料單!$C:$Q,15,FALSE)="","",VLOOKUP(F1382,料單!$C:$Q,15,FALSE))</f>
        <v/>
      </c>
      <c r="S1382" s="174" t="str">
        <f ca="1">IF(VLOOKUP(F1382,料單!$C:$R,16,FALSE)="","",VLOOKUP(F1382,料單!$C:$R,16,FALSE))</f>
        <v/>
      </c>
      <c r="T1382" s="174" t="str">
        <f ca="1">IF(VLOOKUP(F1382,料單!$C:$S,17,FALSE)="","",VLOOKUP(F1382,料單!$C:$S,17,FALSE))</f>
        <v/>
      </c>
      <c r="U1382" s="174" t="str">
        <f ca="1">_xlfn.IFNA(VLOOKUP(VLOOKUP(F1382,料單!C:T,18,FALSE),資料庫!AM:AN,2,FALSE),"A")</f>
        <v>A</v>
      </c>
      <c r="V1382" s="174" t="str">
        <f ca="1">IF(VLOOKUP(F1382,料單!C:U,19,FALSE)="","",VLOOKUP(F1382,料單!C:U,19,FALSE))</f>
        <v/>
      </c>
      <c r="W1382" s="361" t="str">
        <f t="shared" ca="1" si="106"/>
        <v/>
      </c>
      <c r="X1382" s="361" t="str">
        <f t="shared" ca="1" si="107"/>
        <v/>
      </c>
      <c r="Y1382" s="361" t="str">
        <f t="shared" ca="1" si="108"/>
        <v/>
      </c>
      <c r="Z1382" s="361" t="str">
        <f t="shared" ca="1" si="109"/>
        <v/>
      </c>
      <c r="AA1382" s="483">
        <f>料單!$K$3</f>
        <v>0</v>
      </c>
      <c r="AB1382" s="483" t="str">
        <f>料單!$L$3</f>
        <v>拉、KD</v>
      </c>
    </row>
    <row r="1383" spans="1:28" x14ac:dyDescent="0.25">
      <c r="A1383" s="174">
        <f t="shared" si="105"/>
        <v>1382</v>
      </c>
      <c r="B1383" s="174" t="str">
        <f ca="1">料單!$C$1</f>
        <v>2026101401</v>
      </c>
      <c r="C1383" s="174">
        <f>料單!$C$2</f>
        <v>0</v>
      </c>
      <c r="D1383" s="6">
        <f>板材才數分析.!B1383</f>
        <v>0</v>
      </c>
      <c r="E1383" s="6">
        <f>板材才數分析.!C1383</f>
        <v>0</v>
      </c>
      <c r="F1383" s="6">
        <f>板材才數分析.!D1383</f>
        <v>0</v>
      </c>
      <c r="G1383" s="6">
        <f ca="1">板材才數分析.!E1383</f>
        <v>0</v>
      </c>
      <c r="H1383" s="6">
        <f ca="1">板材才數分析.!F1383</f>
        <v>0</v>
      </c>
      <c r="I1383" s="6">
        <f ca="1">板材才數分析.!G1383</f>
        <v>0</v>
      </c>
      <c r="J1383" s="6">
        <f ca="1">板材才數分析.!H1383</f>
        <v>0</v>
      </c>
      <c r="K1383" s="6">
        <f ca="1">板材才數分析.!I1383</f>
        <v>0</v>
      </c>
      <c r="L1383" s="6" t="str">
        <f ca="1">板材才數分析.!J1383</f>
        <v>送貨地址：</v>
      </c>
      <c r="M1383" s="6">
        <f ca="1">板材才數分析.!K1383</f>
        <v>0</v>
      </c>
      <c r="N1383" s="6">
        <f ca="1">板材才數分析.!L1383</f>
        <v>0</v>
      </c>
      <c r="O1383" s="6">
        <f ca="1">板材才數分析.!M1383</f>
        <v>0</v>
      </c>
      <c r="P1383" t="e">
        <f>表格15[[#This Row],[封邊色號]]</f>
        <v>#VALUE!</v>
      </c>
      <c r="Q1383" s="174" t="str">
        <f ca="1">IF(VLOOKUP(F1383,料單!$C:$P,14,FALSE)="","",VLOOKUP(F1383,料單!$C:$P,14,FALSE))</f>
        <v/>
      </c>
      <c r="R1383" s="174" t="str">
        <f ca="1">IF(VLOOKUP(F1383,料單!$C:$Q,15,FALSE)="","",VLOOKUP(F1383,料單!$C:$Q,15,FALSE))</f>
        <v/>
      </c>
      <c r="S1383" s="174" t="str">
        <f ca="1">IF(VLOOKUP(F1383,料單!$C:$R,16,FALSE)="","",VLOOKUP(F1383,料單!$C:$R,16,FALSE))</f>
        <v/>
      </c>
      <c r="T1383" s="174" t="str">
        <f ca="1">IF(VLOOKUP(F1383,料單!$C:$S,17,FALSE)="","",VLOOKUP(F1383,料單!$C:$S,17,FALSE))</f>
        <v/>
      </c>
      <c r="U1383" s="174" t="str">
        <f ca="1">_xlfn.IFNA(VLOOKUP(VLOOKUP(F1383,料單!C:T,18,FALSE),資料庫!AM:AN,2,FALSE),"A")</f>
        <v>A</v>
      </c>
      <c r="V1383" s="174" t="str">
        <f ca="1">IF(VLOOKUP(F1383,料單!C:U,19,FALSE)="","",VLOOKUP(F1383,料單!C:U,19,FALSE))</f>
        <v/>
      </c>
      <c r="W1383" s="361" t="str">
        <f t="shared" ca="1" si="106"/>
        <v/>
      </c>
      <c r="X1383" s="361" t="str">
        <f t="shared" ca="1" si="107"/>
        <v/>
      </c>
      <c r="Y1383" s="361" t="str">
        <f t="shared" ca="1" si="108"/>
        <v/>
      </c>
      <c r="Z1383" s="361" t="str">
        <f t="shared" ca="1" si="109"/>
        <v/>
      </c>
      <c r="AA1383" s="483">
        <f>料單!$K$3</f>
        <v>0</v>
      </c>
      <c r="AB1383" s="483" t="str">
        <f>料單!$L$3</f>
        <v>拉、KD</v>
      </c>
    </row>
    <row r="1384" spans="1:28" x14ac:dyDescent="0.25">
      <c r="A1384" s="174">
        <f t="shared" si="105"/>
        <v>1383</v>
      </c>
      <c r="B1384" s="174" t="str">
        <f ca="1">料單!$C$1</f>
        <v>2026101401</v>
      </c>
      <c r="C1384" s="174">
        <f>料單!$C$2</f>
        <v>0</v>
      </c>
      <c r="D1384" s="6">
        <f>板材才數分析.!B1384</f>
        <v>0</v>
      </c>
      <c r="E1384" s="6">
        <f>板材才數分析.!C1384</f>
        <v>0</v>
      </c>
      <c r="F1384" s="6">
        <f>板材才數分析.!D1384</f>
        <v>0</v>
      </c>
      <c r="G1384" s="6">
        <f ca="1">板材才數分析.!E1384</f>
        <v>0</v>
      </c>
      <c r="H1384" s="6">
        <f ca="1">板材才數分析.!F1384</f>
        <v>0</v>
      </c>
      <c r="I1384" s="6">
        <f ca="1">板材才數分析.!G1384</f>
        <v>0</v>
      </c>
      <c r="J1384" s="6">
        <f ca="1">板材才數分析.!H1384</f>
        <v>0</v>
      </c>
      <c r="K1384" s="6">
        <f ca="1">板材才數分析.!I1384</f>
        <v>0</v>
      </c>
      <c r="L1384" s="6" t="str">
        <f ca="1">板材才數分析.!J1384</f>
        <v>送貨地址：</v>
      </c>
      <c r="M1384" s="6">
        <f ca="1">板材才數分析.!K1384</f>
        <v>0</v>
      </c>
      <c r="N1384" s="6">
        <f ca="1">板材才數分析.!L1384</f>
        <v>0</v>
      </c>
      <c r="O1384" s="6">
        <f ca="1">板材才數分析.!M1384</f>
        <v>0</v>
      </c>
      <c r="P1384" t="e">
        <f>表格15[[#This Row],[封邊色號]]</f>
        <v>#VALUE!</v>
      </c>
      <c r="Q1384" s="174" t="str">
        <f ca="1">IF(VLOOKUP(F1384,料單!$C:$P,14,FALSE)="","",VLOOKUP(F1384,料單!$C:$P,14,FALSE))</f>
        <v/>
      </c>
      <c r="R1384" s="174" t="str">
        <f ca="1">IF(VLOOKUP(F1384,料單!$C:$Q,15,FALSE)="","",VLOOKUP(F1384,料單!$C:$Q,15,FALSE))</f>
        <v/>
      </c>
      <c r="S1384" s="174" t="str">
        <f ca="1">IF(VLOOKUP(F1384,料單!$C:$R,16,FALSE)="","",VLOOKUP(F1384,料單!$C:$R,16,FALSE))</f>
        <v/>
      </c>
      <c r="T1384" s="174" t="str">
        <f ca="1">IF(VLOOKUP(F1384,料單!$C:$S,17,FALSE)="","",VLOOKUP(F1384,料單!$C:$S,17,FALSE))</f>
        <v/>
      </c>
      <c r="U1384" s="174" t="str">
        <f ca="1">_xlfn.IFNA(VLOOKUP(VLOOKUP(F1384,料單!C:T,18,FALSE),資料庫!AM:AN,2,FALSE),"A")</f>
        <v>A</v>
      </c>
      <c r="V1384" s="174" t="str">
        <f ca="1">IF(VLOOKUP(F1384,料單!C:U,19,FALSE)="","",VLOOKUP(F1384,料單!C:U,19,FALSE))</f>
        <v/>
      </c>
      <c r="W1384" s="361" t="str">
        <f t="shared" ca="1" si="106"/>
        <v/>
      </c>
      <c r="X1384" s="361" t="str">
        <f t="shared" ca="1" si="107"/>
        <v/>
      </c>
      <c r="Y1384" s="361" t="str">
        <f t="shared" ca="1" si="108"/>
        <v/>
      </c>
      <c r="Z1384" s="361" t="str">
        <f t="shared" ca="1" si="109"/>
        <v/>
      </c>
      <c r="AA1384" s="483">
        <f>料單!$K$3</f>
        <v>0</v>
      </c>
      <c r="AB1384" s="483" t="str">
        <f>料單!$L$3</f>
        <v>拉、KD</v>
      </c>
    </row>
    <row r="1385" spans="1:28" x14ac:dyDescent="0.25">
      <c r="A1385" s="174">
        <f t="shared" si="105"/>
        <v>1384</v>
      </c>
      <c r="B1385" s="174" t="str">
        <f ca="1">料單!$C$1</f>
        <v>2026101401</v>
      </c>
      <c r="C1385" s="174">
        <f>料單!$C$2</f>
        <v>0</v>
      </c>
      <c r="D1385" s="6">
        <f>板材才數分析.!B1385</f>
        <v>0</v>
      </c>
      <c r="E1385" s="6">
        <f>板材才數分析.!C1385</f>
        <v>0</v>
      </c>
      <c r="F1385" s="6">
        <f>板材才數分析.!D1385</f>
        <v>0</v>
      </c>
      <c r="G1385" s="6">
        <f ca="1">板材才數分析.!E1385</f>
        <v>0</v>
      </c>
      <c r="H1385" s="6">
        <f ca="1">板材才數分析.!F1385</f>
        <v>0</v>
      </c>
      <c r="I1385" s="6">
        <f ca="1">板材才數分析.!G1385</f>
        <v>0</v>
      </c>
      <c r="J1385" s="6">
        <f ca="1">板材才數分析.!H1385</f>
        <v>0</v>
      </c>
      <c r="K1385" s="6">
        <f ca="1">板材才數分析.!I1385</f>
        <v>0</v>
      </c>
      <c r="L1385" s="6" t="str">
        <f ca="1">板材才數分析.!J1385</f>
        <v>送貨地址：</v>
      </c>
      <c r="M1385" s="6">
        <f ca="1">板材才數分析.!K1385</f>
        <v>0</v>
      </c>
      <c r="N1385" s="6">
        <f ca="1">板材才數分析.!L1385</f>
        <v>0</v>
      </c>
      <c r="O1385" s="6">
        <f ca="1">板材才數分析.!M1385</f>
        <v>0</v>
      </c>
      <c r="P1385" t="e">
        <f>表格15[[#This Row],[封邊色號]]</f>
        <v>#VALUE!</v>
      </c>
      <c r="Q1385" s="174" t="str">
        <f ca="1">IF(VLOOKUP(F1385,料單!$C:$P,14,FALSE)="","",VLOOKUP(F1385,料單!$C:$P,14,FALSE))</f>
        <v/>
      </c>
      <c r="R1385" s="174" t="str">
        <f ca="1">IF(VLOOKUP(F1385,料單!$C:$Q,15,FALSE)="","",VLOOKUP(F1385,料單!$C:$Q,15,FALSE))</f>
        <v/>
      </c>
      <c r="S1385" s="174" t="str">
        <f ca="1">IF(VLOOKUP(F1385,料單!$C:$R,16,FALSE)="","",VLOOKUP(F1385,料單!$C:$R,16,FALSE))</f>
        <v/>
      </c>
      <c r="T1385" s="174" t="str">
        <f ca="1">IF(VLOOKUP(F1385,料單!$C:$S,17,FALSE)="","",VLOOKUP(F1385,料單!$C:$S,17,FALSE))</f>
        <v/>
      </c>
      <c r="U1385" s="174" t="str">
        <f ca="1">_xlfn.IFNA(VLOOKUP(VLOOKUP(F1385,料單!C:T,18,FALSE),資料庫!AM:AN,2,FALSE),"A")</f>
        <v>A</v>
      </c>
      <c r="V1385" s="174" t="str">
        <f ca="1">IF(VLOOKUP(F1385,料單!C:U,19,FALSE)="","",VLOOKUP(F1385,料單!C:U,19,FALSE))</f>
        <v/>
      </c>
      <c r="W1385" s="361" t="str">
        <f t="shared" ca="1" si="106"/>
        <v/>
      </c>
      <c r="X1385" s="361" t="str">
        <f t="shared" ca="1" si="107"/>
        <v/>
      </c>
      <c r="Y1385" s="361" t="str">
        <f t="shared" ca="1" si="108"/>
        <v/>
      </c>
      <c r="Z1385" s="361" t="str">
        <f t="shared" ca="1" si="109"/>
        <v/>
      </c>
      <c r="AA1385" s="483">
        <f>料單!$K$3</f>
        <v>0</v>
      </c>
      <c r="AB1385" s="483" t="str">
        <f>料單!$L$3</f>
        <v>拉、KD</v>
      </c>
    </row>
    <row r="1386" spans="1:28" x14ac:dyDescent="0.25">
      <c r="A1386" s="174">
        <f t="shared" si="105"/>
        <v>1385</v>
      </c>
      <c r="B1386" s="174" t="str">
        <f ca="1">料單!$C$1</f>
        <v>2026101401</v>
      </c>
      <c r="C1386" s="174">
        <f>料單!$C$2</f>
        <v>0</v>
      </c>
      <c r="D1386" s="6">
        <f>板材才數分析.!B1386</f>
        <v>0</v>
      </c>
      <c r="E1386" s="6">
        <f>板材才數分析.!C1386</f>
        <v>0</v>
      </c>
      <c r="F1386" s="6">
        <f>板材才數分析.!D1386</f>
        <v>0</v>
      </c>
      <c r="G1386" s="6">
        <f ca="1">板材才數分析.!E1386</f>
        <v>0</v>
      </c>
      <c r="H1386" s="6">
        <f ca="1">板材才數分析.!F1386</f>
        <v>0</v>
      </c>
      <c r="I1386" s="6">
        <f ca="1">板材才數分析.!G1386</f>
        <v>0</v>
      </c>
      <c r="J1386" s="6">
        <f ca="1">板材才數分析.!H1386</f>
        <v>0</v>
      </c>
      <c r="K1386" s="6">
        <f ca="1">板材才數分析.!I1386</f>
        <v>0</v>
      </c>
      <c r="L1386" s="6" t="str">
        <f ca="1">板材才數分析.!J1386</f>
        <v>送貨地址：</v>
      </c>
      <c r="M1386" s="6">
        <f ca="1">板材才數分析.!K1386</f>
        <v>0</v>
      </c>
      <c r="N1386" s="6">
        <f ca="1">板材才數分析.!L1386</f>
        <v>0</v>
      </c>
      <c r="O1386" s="6">
        <f ca="1">板材才數分析.!M1386</f>
        <v>0</v>
      </c>
      <c r="P1386" t="e">
        <f>表格15[[#This Row],[封邊色號]]</f>
        <v>#VALUE!</v>
      </c>
      <c r="Q1386" s="174" t="str">
        <f ca="1">IF(VLOOKUP(F1386,料單!$C:$P,14,FALSE)="","",VLOOKUP(F1386,料單!$C:$P,14,FALSE))</f>
        <v/>
      </c>
      <c r="R1386" s="174" t="str">
        <f ca="1">IF(VLOOKUP(F1386,料單!$C:$Q,15,FALSE)="","",VLOOKUP(F1386,料單!$C:$Q,15,FALSE))</f>
        <v/>
      </c>
      <c r="S1386" s="174" t="str">
        <f ca="1">IF(VLOOKUP(F1386,料單!$C:$R,16,FALSE)="","",VLOOKUP(F1386,料單!$C:$R,16,FALSE))</f>
        <v/>
      </c>
      <c r="T1386" s="174" t="str">
        <f ca="1">IF(VLOOKUP(F1386,料單!$C:$S,17,FALSE)="","",VLOOKUP(F1386,料單!$C:$S,17,FALSE))</f>
        <v/>
      </c>
      <c r="U1386" s="174" t="str">
        <f ca="1">_xlfn.IFNA(VLOOKUP(VLOOKUP(F1386,料單!C:T,18,FALSE),資料庫!AM:AN,2,FALSE),"A")</f>
        <v>A</v>
      </c>
      <c r="V1386" s="174" t="str">
        <f ca="1">IF(VLOOKUP(F1386,料單!C:U,19,FALSE)="","",VLOOKUP(F1386,料單!C:U,19,FALSE))</f>
        <v/>
      </c>
      <c r="W1386" s="361" t="str">
        <f t="shared" ca="1" si="106"/>
        <v/>
      </c>
      <c r="X1386" s="361" t="str">
        <f t="shared" ca="1" si="107"/>
        <v/>
      </c>
      <c r="Y1386" s="361" t="str">
        <f t="shared" ca="1" si="108"/>
        <v/>
      </c>
      <c r="Z1386" s="361" t="str">
        <f t="shared" ca="1" si="109"/>
        <v/>
      </c>
      <c r="AA1386" s="483">
        <f>料單!$K$3</f>
        <v>0</v>
      </c>
      <c r="AB1386" s="483" t="str">
        <f>料單!$L$3</f>
        <v>拉、KD</v>
      </c>
    </row>
    <row r="1387" spans="1:28" x14ac:dyDescent="0.25">
      <c r="A1387" s="174">
        <f t="shared" si="105"/>
        <v>1386</v>
      </c>
      <c r="B1387" s="174" t="str">
        <f ca="1">料單!$C$1</f>
        <v>2026101401</v>
      </c>
      <c r="C1387" s="174">
        <f>料單!$C$2</f>
        <v>0</v>
      </c>
      <c r="D1387" s="6">
        <f>板材才數分析.!B1387</f>
        <v>0</v>
      </c>
      <c r="E1387" s="6">
        <f>板材才數分析.!C1387</f>
        <v>0</v>
      </c>
      <c r="F1387" s="6">
        <f>板材才數分析.!D1387</f>
        <v>0</v>
      </c>
      <c r="G1387" s="6">
        <f ca="1">板材才數分析.!E1387</f>
        <v>0</v>
      </c>
      <c r="H1387" s="6">
        <f ca="1">板材才數分析.!F1387</f>
        <v>0</v>
      </c>
      <c r="I1387" s="6">
        <f ca="1">板材才數分析.!G1387</f>
        <v>0</v>
      </c>
      <c r="J1387" s="6">
        <f ca="1">板材才數分析.!H1387</f>
        <v>0</v>
      </c>
      <c r="K1387" s="6">
        <f ca="1">板材才數分析.!I1387</f>
        <v>0</v>
      </c>
      <c r="L1387" s="6" t="str">
        <f ca="1">板材才數分析.!J1387</f>
        <v>送貨地址：</v>
      </c>
      <c r="M1387" s="6">
        <f ca="1">板材才數分析.!K1387</f>
        <v>0</v>
      </c>
      <c r="N1387" s="6">
        <f ca="1">板材才數分析.!L1387</f>
        <v>0</v>
      </c>
      <c r="O1387" s="6">
        <f ca="1">板材才數分析.!M1387</f>
        <v>0</v>
      </c>
      <c r="P1387" t="e">
        <f>表格15[[#This Row],[封邊色號]]</f>
        <v>#VALUE!</v>
      </c>
      <c r="Q1387" s="174" t="str">
        <f ca="1">IF(VLOOKUP(F1387,料單!$C:$P,14,FALSE)="","",VLOOKUP(F1387,料單!$C:$P,14,FALSE))</f>
        <v/>
      </c>
      <c r="R1387" s="174" t="str">
        <f ca="1">IF(VLOOKUP(F1387,料單!$C:$Q,15,FALSE)="","",VLOOKUP(F1387,料單!$C:$Q,15,FALSE))</f>
        <v/>
      </c>
      <c r="S1387" s="174" t="str">
        <f ca="1">IF(VLOOKUP(F1387,料單!$C:$R,16,FALSE)="","",VLOOKUP(F1387,料單!$C:$R,16,FALSE))</f>
        <v/>
      </c>
      <c r="T1387" s="174" t="str">
        <f ca="1">IF(VLOOKUP(F1387,料單!$C:$S,17,FALSE)="","",VLOOKUP(F1387,料單!$C:$S,17,FALSE))</f>
        <v/>
      </c>
      <c r="U1387" s="174" t="str">
        <f ca="1">_xlfn.IFNA(VLOOKUP(VLOOKUP(F1387,料單!C:T,18,FALSE),資料庫!AM:AN,2,FALSE),"A")</f>
        <v>A</v>
      </c>
      <c r="V1387" s="174" t="str">
        <f ca="1">IF(VLOOKUP(F1387,料單!C:U,19,FALSE)="","",VLOOKUP(F1387,料單!C:U,19,FALSE))</f>
        <v/>
      </c>
      <c r="W1387" s="361" t="str">
        <f t="shared" ca="1" si="106"/>
        <v/>
      </c>
      <c r="X1387" s="361" t="str">
        <f t="shared" ca="1" si="107"/>
        <v/>
      </c>
      <c r="Y1387" s="361" t="str">
        <f t="shared" ca="1" si="108"/>
        <v/>
      </c>
      <c r="Z1387" s="361" t="str">
        <f t="shared" ca="1" si="109"/>
        <v/>
      </c>
      <c r="AA1387" s="483">
        <f>料單!$K$3</f>
        <v>0</v>
      </c>
      <c r="AB1387" s="483" t="str">
        <f>料單!$L$3</f>
        <v>拉、KD</v>
      </c>
    </row>
    <row r="1388" spans="1:28" x14ac:dyDescent="0.25">
      <c r="A1388" s="174">
        <f t="shared" si="105"/>
        <v>1387</v>
      </c>
      <c r="B1388" s="174" t="str">
        <f ca="1">料單!$C$1</f>
        <v>2026101401</v>
      </c>
      <c r="C1388" s="174">
        <f>料單!$C$2</f>
        <v>0</v>
      </c>
      <c r="D1388" s="6">
        <f>板材才數分析.!B1388</f>
        <v>0</v>
      </c>
      <c r="E1388" s="6">
        <f>板材才數分析.!C1388</f>
        <v>0</v>
      </c>
      <c r="F1388" s="6">
        <f>板材才數分析.!D1388</f>
        <v>0</v>
      </c>
      <c r="G1388" s="6">
        <f ca="1">板材才數分析.!E1388</f>
        <v>0</v>
      </c>
      <c r="H1388" s="6">
        <f ca="1">板材才數分析.!F1388</f>
        <v>0</v>
      </c>
      <c r="I1388" s="6">
        <f ca="1">板材才數分析.!G1388</f>
        <v>0</v>
      </c>
      <c r="J1388" s="6">
        <f ca="1">板材才數分析.!H1388</f>
        <v>0</v>
      </c>
      <c r="K1388" s="6">
        <f ca="1">板材才數分析.!I1388</f>
        <v>0</v>
      </c>
      <c r="L1388" s="6" t="str">
        <f ca="1">板材才數分析.!J1388</f>
        <v>送貨地址：</v>
      </c>
      <c r="M1388" s="6">
        <f ca="1">板材才數分析.!K1388</f>
        <v>0</v>
      </c>
      <c r="N1388" s="6">
        <f ca="1">板材才數分析.!L1388</f>
        <v>0</v>
      </c>
      <c r="O1388" s="6">
        <f ca="1">板材才數分析.!M1388</f>
        <v>0</v>
      </c>
      <c r="P1388" t="e">
        <f>表格15[[#This Row],[封邊色號]]</f>
        <v>#VALUE!</v>
      </c>
      <c r="Q1388" s="174" t="str">
        <f ca="1">IF(VLOOKUP(F1388,料單!$C:$P,14,FALSE)="","",VLOOKUP(F1388,料單!$C:$P,14,FALSE))</f>
        <v/>
      </c>
      <c r="R1388" s="174" t="str">
        <f ca="1">IF(VLOOKUP(F1388,料單!$C:$Q,15,FALSE)="","",VLOOKUP(F1388,料單!$C:$Q,15,FALSE))</f>
        <v/>
      </c>
      <c r="S1388" s="174" t="str">
        <f ca="1">IF(VLOOKUP(F1388,料單!$C:$R,16,FALSE)="","",VLOOKUP(F1388,料單!$C:$R,16,FALSE))</f>
        <v/>
      </c>
      <c r="T1388" s="174" t="str">
        <f ca="1">IF(VLOOKUP(F1388,料單!$C:$S,17,FALSE)="","",VLOOKUP(F1388,料單!$C:$S,17,FALSE))</f>
        <v/>
      </c>
      <c r="U1388" s="174" t="str">
        <f ca="1">_xlfn.IFNA(VLOOKUP(VLOOKUP(F1388,料單!C:T,18,FALSE),資料庫!AM:AN,2,FALSE),"A")</f>
        <v>A</v>
      </c>
      <c r="V1388" s="174" t="str">
        <f ca="1">IF(VLOOKUP(F1388,料單!C:U,19,FALSE)="","",VLOOKUP(F1388,料單!C:U,19,FALSE))</f>
        <v/>
      </c>
      <c r="W1388" s="361" t="str">
        <f t="shared" ca="1" si="106"/>
        <v/>
      </c>
      <c r="X1388" s="361" t="str">
        <f t="shared" ca="1" si="107"/>
        <v/>
      </c>
      <c r="Y1388" s="361" t="str">
        <f t="shared" ca="1" si="108"/>
        <v/>
      </c>
      <c r="Z1388" s="361" t="str">
        <f t="shared" ca="1" si="109"/>
        <v/>
      </c>
      <c r="AA1388" s="483">
        <f>料單!$K$3</f>
        <v>0</v>
      </c>
      <c r="AB1388" s="483" t="str">
        <f>料單!$L$3</f>
        <v>拉、KD</v>
      </c>
    </row>
    <row r="1389" spans="1:28" x14ac:dyDescent="0.25">
      <c r="A1389" s="174">
        <f t="shared" si="105"/>
        <v>1388</v>
      </c>
      <c r="B1389" s="174" t="str">
        <f ca="1">料單!$C$1</f>
        <v>2026101401</v>
      </c>
      <c r="C1389" s="174">
        <f>料單!$C$2</f>
        <v>0</v>
      </c>
      <c r="D1389" s="6">
        <f>板材才數分析.!B1389</f>
        <v>0</v>
      </c>
      <c r="E1389" s="6">
        <f>板材才數分析.!C1389</f>
        <v>0</v>
      </c>
      <c r="F1389" s="6">
        <f>板材才數分析.!D1389</f>
        <v>0</v>
      </c>
      <c r="G1389" s="6">
        <f ca="1">板材才數分析.!E1389</f>
        <v>0</v>
      </c>
      <c r="H1389" s="6">
        <f ca="1">板材才數分析.!F1389</f>
        <v>0</v>
      </c>
      <c r="I1389" s="6">
        <f ca="1">板材才數分析.!G1389</f>
        <v>0</v>
      </c>
      <c r="J1389" s="6">
        <f ca="1">板材才數分析.!H1389</f>
        <v>0</v>
      </c>
      <c r="K1389" s="6">
        <f ca="1">板材才數分析.!I1389</f>
        <v>0</v>
      </c>
      <c r="L1389" s="6" t="str">
        <f ca="1">板材才數分析.!J1389</f>
        <v>送貨地址：</v>
      </c>
      <c r="M1389" s="6">
        <f ca="1">板材才數分析.!K1389</f>
        <v>0</v>
      </c>
      <c r="N1389" s="6">
        <f ca="1">板材才數分析.!L1389</f>
        <v>0</v>
      </c>
      <c r="O1389" s="6">
        <f ca="1">板材才數分析.!M1389</f>
        <v>0</v>
      </c>
      <c r="P1389" t="e">
        <f>表格15[[#This Row],[封邊色號]]</f>
        <v>#VALUE!</v>
      </c>
      <c r="Q1389" s="174" t="str">
        <f ca="1">IF(VLOOKUP(F1389,料單!$C:$P,14,FALSE)="","",VLOOKUP(F1389,料單!$C:$P,14,FALSE))</f>
        <v/>
      </c>
      <c r="R1389" s="174" t="str">
        <f ca="1">IF(VLOOKUP(F1389,料單!$C:$Q,15,FALSE)="","",VLOOKUP(F1389,料單!$C:$Q,15,FALSE))</f>
        <v/>
      </c>
      <c r="S1389" s="174" t="str">
        <f ca="1">IF(VLOOKUP(F1389,料單!$C:$R,16,FALSE)="","",VLOOKUP(F1389,料單!$C:$R,16,FALSE))</f>
        <v/>
      </c>
      <c r="T1389" s="174" t="str">
        <f ca="1">IF(VLOOKUP(F1389,料單!$C:$S,17,FALSE)="","",VLOOKUP(F1389,料單!$C:$S,17,FALSE))</f>
        <v/>
      </c>
      <c r="U1389" s="174" t="str">
        <f ca="1">_xlfn.IFNA(VLOOKUP(VLOOKUP(F1389,料單!C:T,18,FALSE),資料庫!AM:AN,2,FALSE),"A")</f>
        <v>A</v>
      </c>
      <c r="V1389" s="174" t="str">
        <f ca="1">IF(VLOOKUP(F1389,料單!C:U,19,FALSE)="","",VLOOKUP(F1389,料單!C:U,19,FALSE))</f>
        <v/>
      </c>
      <c r="W1389" s="361" t="str">
        <f t="shared" ca="1" si="106"/>
        <v/>
      </c>
      <c r="X1389" s="361" t="str">
        <f t="shared" ca="1" si="107"/>
        <v/>
      </c>
      <c r="Y1389" s="361" t="str">
        <f t="shared" ca="1" si="108"/>
        <v/>
      </c>
      <c r="Z1389" s="361" t="str">
        <f t="shared" ca="1" si="109"/>
        <v/>
      </c>
      <c r="AA1389" s="483">
        <f>料單!$K$3</f>
        <v>0</v>
      </c>
      <c r="AB1389" s="483" t="str">
        <f>料單!$L$3</f>
        <v>拉、KD</v>
      </c>
    </row>
    <row r="1390" spans="1:28" x14ac:dyDescent="0.25">
      <c r="A1390" s="174">
        <f t="shared" si="105"/>
        <v>1389</v>
      </c>
      <c r="B1390" s="174" t="str">
        <f ca="1">料單!$C$1</f>
        <v>2026101401</v>
      </c>
      <c r="C1390" s="174">
        <f>料單!$C$2</f>
        <v>0</v>
      </c>
      <c r="D1390" s="6">
        <f>板材才數分析.!B1390</f>
        <v>0</v>
      </c>
      <c r="E1390" s="6">
        <f>板材才數分析.!C1390</f>
        <v>0</v>
      </c>
      <c r="F1390" s="6">
        <f>板材才數分析.!D1390</f>
        <v>0</v>
      </c>
      <c r="G1390" s="6">
        <f ca="1">板材才數分析.!E1390</f>
        <v>0</v>
      </c>
      <c r="H1390" s="6">
        <f ca="1">板材才數分析.!F1390</f>
        <v>0</v>
      </c>
      <c r="I1390" s="6">
        <f ca="1">板材才數分析.!G1390</f>
        <v>0</v>
      </c>
      <c r="J1390" s="6">
        <f ca="1">板材才數分析.!H1390</f>
        <v>0</v>
      </c>
      <c r="K1390" s="6">
        <f ca="1">板材才數分析.!I1390</f>
        <v>0</v>
      </c>
      <c r="L1390" s="6" t="str">
        <f ca="1">板材才數分析.!J1390</f>
        <v>送貨地址：</v>
      </c>
      <c r="M1390" s="6">
        <f ca="1">板材才數分析.!K1390</f>
        <v>0</v>
      </c>
      <c r="N1390" s="6">
        <f ca="1">板材才數分析.!L1390</f>
        <v>0</v>
      </c>
      <c r="O1390" s="6">
        <f ca="1">板材才數分析.!M1390</f>
        <v>0</v>
      </c>
      <c r="P1390" t="e">
        <f>表格15[[#This Row],[封邊色號]]</f>
        <v>#VALUE!</v>
      </c>
      <c r="Q1390" s="174" t="str">
        <f ca="1">IF(VLOOKUP(F1390,料單!$C:$P,14,FALSE)="","",VLOOKUP(F1390,料單!$C:$P,14,FALSE))</f>
        <v/>
      </c>
      <c r="R1390" s="174" t="str">
        <f ca="1">IF(VLOOKUP(F1390,料單!$C:$Q,15,FALSE)="","",VLOOKUP(F1390,料單!$C:$Q,15,FALSE))</f>
        <v/>
      </c>
      <c r="S1390" s="174" t="str">
        <f ca="1">IF(VLOOKUP(F1390,料單!$C:$R,16,FALSE)="","",VLOOKUP(F1390,料單!$C:$R,16,FALSE))</f>
        <v/>
      </c>
      <c r="T1390" s="174" t="str">
        <f ca="1">IF(VLOOKUP(F1390,料單!$C:$S,17,FALSE)="","",VLOOKUP(F1390,料單!$C:$S,17,FALSE))</f>
        <v/>
      </c>
      <c r="U1390" s="174" t="str">
        <f ca="1">_xlfn.IFNA(VLOOKUP(VLOOKUP(F1390,料單!C:T,18,FALSE),資料庫!AM:AN,2,FALSE),"A")</f>
        <v>A</v>
      </c>
      <c r="V1390" s="174" t="str">
        <f ca="1">IF(VLOOKUP(F1390,料單!C:U,19,FALSE)="","",VLOOKUP(F1390,料單!C:U,19,FALSE))</f>
        <v/>
      </c>
      <c r="W1390" s="361" t="str">
        <f t="shared" ca="1" si="106"/>
        <v/>
      </c>
      <c r="X1390" s="361" t="str">
        <f t="shared" ca="1" si="107"/>
        <v/>
      </c>
      <c r="Y1390" s="361" t="str">
        <f t="shared" ca="1" si="108"/>
        <v/>
      </c>
      <c r="Z1390" s="361" t="str">
        <f t="shared" ca="1" si="109"/>
        <v/>
      </c>
      <c r="AA1390" s="483">
        <f>料單!$K$3</f>
        <v>0</v>
      </c>
      <c r="AB1390" s="483" t="str">
        <f>料單!$L$3</f>
        <v>拉、KD</v>
      </c>
    </row>
    <row r="1391" spans="1:28" x14ac:dyDescent="0.25">
      <c r="A1391" s="174">
        <f t="shared" si="105"/>
        <v>1390</v>
      </c>
      <c r="B1391" s="174" t="str">
        <f ca="1">料單!$C$1</f>
        <v>2026101401</v>
      </c>
      <c r="C1391" s="174">
        <f>料單!$C$2</f>
        <v>0</v>
      </c>
      <c r="D1391" s="6">
        <f>板材才數分析.!B1391</f>
        <v>0</v>
      </c>
      <c r="E1391" s="6">
        <f>板材才數分析.!C1391</f>
        <v>0</v>
      </c>
      <c r="F1391" s="6">
        <f>板材才數分析.!D1391</f>
        <v>0</v>
      </c>
      <c r="G1391" s="6">
        <f ca="1">板材才數分析.!E1391</f>
        <v>0</v>
      </c>
      <c r="H1391" s="6">
        <f ca="1">板材才數分析.!F1391</f>
        <v>0</v>
      </c>
      <c r="I1391" s="6">
        <f ca="1">板材才數分析.!G1391</f>
        <v>0</v>
      </c>
      <c r="J1391" s="6">
        <f ca="1">板材才數分析.!H1391</f>
        <v>0</v>
      </c>
      <c r="K1391" s="6">
        <f ca="1">板材才數分析.!I1391</f>
        <v>0</v>
      </c>
      <c r="L1391" s="6" t="str">
        <f ca="1">板材才數分析.!J1391</f>
        <v>送貨地址：</v>
      </c>
      <c r="M1391" s="6">
        <f ca="1">板材才數分析.!K1391</f>
        <v>0</v>
      </c>
      <c r="N1391" s="6">
        <f ca="1">板材才數分析.!L1391</f>
        <v>0</v>
      </c>
      <c r="O1391" s="6">
        <f ca="1">板材才數分析.!M1391</f>
        <v>0</v>
      </c>
      <c r="P1391" t="e">
        <f>表格15[[#This Row],[封邊色號]]</f>
        <v>#VALUE!</v>
      </c>
      <c r="Q1391" s="174" t="str">
        <f ca="1">IF(VLOOKUP(F1391,料單!$C:$P,14,FALSE)="","",VLOOKUP(F1391,料單!$C:$P,14,FALSE))</f>
        <v/>
      </c>
      <c r="R1391" s="174" t="str">
        <f ca="1">IF(VLOOKUP(F1391,料單!$C:$Q,15,FALSE)="","",VLOOKUP(F1391,料單!$C:$Q,15,FALSE))</f>
        <v/>
      </c>
      <c r="S1391" s="174" t="str">
        <f ca="1">IF(VLOOKUP(F1391,料單!$C:$R,16,FALSE)="","",VLOOKUP(F1391,料單!$C:$R,16,FALSE))</f>
        <v/>
      </c>
      <c r="T1391" s="174" t="str">
        <f ca="1">IF(VLOOKUP(F1391,料單!$C:$S,17,FALSE)="","",VLOOKUP(F1391,料單!$C:$S,17,FALSE))</f>
        <v/>
      </c>
      <c r="U1391" s="174" t="str">
        <f ca="1">_xlfn.IFNA(VLOOKUP(VLOOKUP(F1391,料單!C:T,18,FALSE),資料庫!AM:AN,2,FALSE),"A")</f>
        <v>A</v>
      </c>
      <c r="V1391" s="174" t="str">
        <f ca="1">IF(VLOOKUP(F1391,料單!C:U,19,FALSE)="","",VLOOKUP(F1391,料單!C:U,19,FALSE))</f>
        <v/>
      </c>
      <c r="W1391" s="361" t="str">
        <f t="shared" ca="1" si="106"/>
        <v/>
      </c>
      <c r="X1391" s="361" t="str">
        <f t="shared" ca="1" si="107"/>
        <v/>
      </c>
      <c r="Y1391" s="361" t="str">
        <f t="shared" ca="1" si="108"/>
        <v/>
      </c>
      <c r="Z1391" s="361" t="str">
        <f t="shared" ca="1" si="109"/>
        <v/>
      </c>
      <c r="AA1391" s="483">
        <f>料單!$K$3</f>
        <v>0</v>
      </c>
      <c r="AB1391" s="483" t="str">
        <f>料單!$L$3</f>
        <v>拉、KD</v>
      </c>
    </row>
    <row r="1392" spans="1:28" x14ac:dyDescent="0.25">
      <c r="A1392" s="174">
        <f t="shared" si="105"/>
        <v>1391</v>
      </c>
      <c r="B1392" s="174" t="str">
        <f ca="1">料單!$C$1</f>
        <v>2026101401</v>
      </c>
      <c r="C1392" s="174">
        <f>料單!$C$2</f>
        <v>0</v>
      </c>
      <c r="D1392" s="6">
        <f>板材才數分析.!B1392</f>
        <v>0</v>
      </c>
      <c r="E1392" s="6">
        <f>板材才數分析.!C1392</f>
        <v>0</v>
      </c>
      <c r="F1392" s="6">
        <f>板材才數分析.!D1392</f>
        <v>0</v>
      </c>
      <c r="G1392" s="6">
        <f ca="1">板材才數分析.!E1392</f>
        <v>0</v>
      </c>
      <c r="H1392" s="6">
        <f ca="1">板材才數分析.!F1392</f>
        <v>0</v>
      </c>
      <c r="I1392" s="6">
        <f ca="1">板材才數分析.!G1392</f>
        <v>0</v>
      </c>
      <c r="J1392" s="6">
        <f ca="1">板材才數分析.!H1392</f>
        <v>0</v>
      </c>
      <c r="K1392" s="6">
        <f ca="1">板材才數分析.!I1392</f>
        <v>0</v>
      </c>
      <c r="L1392" s="6" t="str">
        <f ca="1">板材才數分析.!J1392</f>
        <v>送貨地址：</v>
      </c>
      <c r="M1392" s="6">
        <f ca="1">板材才數分析.!K1392</f>
        <v>0</v>
      </c>
      <c r="N1392" s="6">
        <f ca="1">板材才數分析.!L1392</f>
        <v>0</v>
      </c>
      <c r="O1392" s="6">
        <f ca="1">板材才數分析.!M1392</f>
        <v>0</v>
      </c>
      <c r="P1392" t="e">
        <f>表格15[[#This Row],[封邊色號]]</f>
        <v>#VALUE!</v>
      </c>
      <c r="Q1392" s="174" t="str">
        <f ca="1">IF(VLOOKUP(F1392,料單!$C:$P,14,FALSE)="","",VLOOKUP(F1392,料單!$C:$P,14,FALSE))</f>
        <v/>
      </c>
      <c r="R1392" s="174" t="str">
        <f ca="1">IF(VLOOKUP(F1392,料單!$C:$Q,15,FALSE)="","",VLOOKUP(F1392,料單!$C:$Q,15,FALSE))</f>
        <v/>
      </c>
      <c r="S1392" s="174" t="str">
        <f ca="1">IF(VLOOKUP(F1392,料單!$C:$R,16,FALSE)="","",VLOOKUP(F1392,料單!$C:$R,16,FALSE))</f>
        <v/>
      </c>
      <c r="T1392" s="174" t="str">
        <f ca="1">IF(VLOOKUP(F1392,料單!$C:$S,17,FALSE)="","",VLOOKUP(F1392,料單!$C:$S,17,FALSE))</f>
        <v/>
      </c>
      <c r="U1392" s="174" t="str">
        <f ca="1">_xlfn.IFNA(VLOOKUP(VLOOKUP(F1392,料單!C:T,18,FALSE),資料庫!AM:AN,2,FALSE),"A")</f>
        <v>A</v>
      </c>
      <c r="V1392" s="174" t="str">
        <f ca="1">IF(VLOOKUP(F1392,料單!C:U,19,FALSE)="","",VLOOKUP(F1392,料單!C:U,19,FALSE))</f>
        <v/>
      </c>
      <c r="W1392" s="361" t="str">
        <f t="shared" ca="1" si="106"/>
        <v/>
      </c>
      <c r="X1392" s="361" t="str">
        <f t="shared" ca="1" si="107"/>
        <v/>
      </c>
      <c r="Y1392" s="361" t="str">
        <f t="shared" ca="1" si="108"/>
        <v/>
      </c>
      <c r="Z1392" s="361" t="str">
        <f t="shared" ca="1" si="109"/>
        <v/>
      </c>
      <c r="AA1392" s="483">
        <f>料單!$K$3</f>
        <v>0</v>
      </c>
      <c r="AB1392" s="483" t="str">
        <f>料單!$L$3</f>
        <v>拉、KD</v>
      </c>
    </row>
    <row r="1393" spans="1:28" x14ac:dyDescent="0.25">
      <c r="A1393" s="174">
        <f t="shared" si="105"/>
        <v>1392</v>
      </c>
      <c r="B1393" s="174" t="str">
        <f ca="1">料單!$C$1</f>
        <v>2026101401</v>
      </c>
      <c r="C1393" s="174">
        <f>料單!$C$2</f>
        <v>0</v>
      </c>
      <c r="D1393" s="6">
        <f>板材才數分析.!B1393</f>
        <v>0</v>
      </c>
      <c r="E1393" s="6">
        <f>板材才數分析.!C1393</f>
        <v>0</v>
      </c>
      <c r="F1393" s="6">
        <f>板材才數分析.!D1393</f>
        <v>0</v>
      </c>
      <c r="G1393" s="6">
        <f ca="1">板材才數分析.!E1393</f>
        <v>0</v>
      </c>
      <c r="H1393" s="6">
        <f ca="1">板材才數分析.!F1393</f>
        <v>0</v>
      </c>
      <c r="I1393" s="6">
        <f ca="1">板材才數分析.!G1393</f>
        <v>0</v>
      </c>
      <c r="J1393" s="6">
        <f ca="1">板材才數分析.!H1393</f>
        <v>0</v>
      </c>
      <c r="K1393" s="6">
        <f ca="1">板材才數分析.!I1393</f>
        <v>0</v>
      </c>
      <c r="L1393" s="6" t="str">
        <f ca="1">板材才數分析.!J1393</f>
        <v>送貨地址：</v>
      </c>
      <c r="M1393" s="6">
        <f ca="1">板材才數分析.!K1393</f>
        <v>0</v>
      </c>
      <c r="N1393" s="6">
        <f ca="1">板材才數分析.!L1393</f>
        <v>0</v>
      </c>
      <c r="O1393" s="6">
        <f ca="1">板材才數分析.!M1393</f>
        <v>0</v>
      </c>
      <c r="P1393" t="e">
        <f>表格15[[#This Row],[封邊色號]]</f>
        <v>#VALUE!</v>
      </c>
      <c r="Q1393" s="174" t="str">
        <f ca="1">IF(VLOOKUP(F1393,料單!$C:$P,14,FALSE)="","",VLOOKUP(F1393,料單!$C:$P,14,FALSE))</f>
        <v/>
      </c>
      <c r="R1393" s="174" t="str">
        <f ca="1">IF(VLOOKUP(F1393,料單!$C:$Q,15,FALSE)="","",VLOOKUP(F1393,料單!$C:$Q,15,FALSE))</f>
        <v/>
      </c>
      <c r="S1393" s="174" t="str">
        <f ca="1">IF(VLOOKUP(F1393,料單!$C:$R,16,FALSE)="","",VLOOKUP(F1393,料單!$C:$R,16,FALSE))</f>
        <v/>
      </c>
      <c r="T1393" s="174" t="str">
        <f ca="1">IF(VLOOKUP(F1393,料單!$C:$S,17,FALSE)="","",VLOOKUP(F1393,料單!$C:$S,17,FALSE))</f>
        <v/>
      </c>
      <c r="U1393" s="174" t="str">
        <f ca="1">_xlfn.IFNA(VLOOKUP(VLOOKUP(F1393,料單!C:T,18,FALSE),資料庫!AM:AN,2,FALSE),"A")</f>
        <v>A</v>
      </c>
      <c r="V1393" s="174" t="str">
        <f ca="1">IF(VLOOKUP(F1393,料單!C:U,19,FALSE)="","",VLOOKUP(F1393,料單!C:U,19,FALSE))</f>
        <v/>
      </c>
      <c r="W1393" s="361" t="str">
        <f t="shared" ca="1" si="106"/>
        <v/>
      </c>
      <c r="X1393" s="361" t="str">
        <f t="shared" ca="1" si="107"/>
        <v/>
      </c>
      <c r="Y1393" s="361" t="str">
        <f t="shared" ca="1" si="108"/>
        <v/>
      </c>
      <c r="Z1393" s="361" t="str">
        <f t="shared" ca="1" si="109"/>
        <v/>
      </c>
      <c r="AA1393" s="483">
        <f>料單!$K$3</f>
        <v>0</v>
      </c>
      <c r="AB1393" s="483" t="str">
        <f>料單!$L$3</f>
        <v>拉、KD</v>
      </c>
    </row>
    <row r="1394" spans="1:28" x14ac:dyDescent="0.25">
      <c r="A1394" s="174">
        <f t="shared" si="105"/>
        <v>1393</v>
      </c>
      <c r="B1394" s="174" t="str">
        <f ca="1">料單!$C$1</f>
        <v>2026101401</v>
      </c>
      <c r="C1394" s="174">
        <f>料單!$C$2</f>
        <v>0</v>
      </c>
      <c r="D1394" s="6">
        <f>板材才數分析.!B1394</f>
        <v>0</v>
      </c>
      <c r="E1394" s="6">
        <f>板材才數分析.!C1394</f>
        <v>0</v>
      </c>
      <c r="F1394" s="6">
        <f>板材才數分析.!D1394</f>
        <v>0</v>
      </c>
      <c r="G1394" s="6">
        <f ca="1">板材才數分析.!E1394</f>
        <v>0</v>
      </c>
      <c r="H1394" s="6">
        <f ca="1">板材才數分析.!F1394</f>
        <v>0</v>
      </c>
      <c r="I1394" s="6">
        <f ca="1">板材才數分析.!G1394</f>
        <v>0</v>
      </c>
      <c r="J1394" s="6">
        <f ca="1">板材才數分析.!H1394</f>
        <v>0</v>
      </c>
      <c r="K1394" s="6">
        <f ca="1">板材才數分析.!I1394</f>
        <v>0</v>
      </c>
      <c r="L1394" s="6" t="str">
        <f ca="1">板材才數分析.!J1394</f>
        <v>送貨地址：</v>
      </c>
      <c r="M1394" s="6">
        <f ca="1">板材才數分析.!K1394</f>
        <v>0</v>
      </c>
      <c r="N1394" s="6">
        <f ca="1">板材才數分析.!L1394</f>
        <v>0</v>
      </c>
      <c r="O1394" s="6">
        <f ca="1">板材才數分析.!M1394</f>
        <v>0</v>
      </c>
      <c r="P1394" t="e">
        <f>表格15[[#This Row],[封邊色號]]</f>
        <v>#VALUE!</v>
      </c>
      <c r="Q1394" s="174" t="str">
        <f ca="1">IF(VLOOKUP(F1394,料單!$C:$P,14,FALSE)="","",VLOOKUP(F1394,料單!$C:$P,14,FALSE))</f>
        <v/>
      </c>
      <c r="R1394" s="174" t="str">
        <f ca="1">IF(VLOOKUP(F1394,料單!$C:$Q,15,FALSE)="","",VLOOKUP(F1394,料單!$C:$Q,15,FALSE))</f>
        <v/>
      </c>
      <c r="S1394" s="174" t="str">
        <f ca="1">IF(VLOOKUP(F1394,料單!$C:$R,16,FALSE)="","",VLOOKUP(F1394,料單!$C:$R,16,FALSE))</f>
        <v/>
      </c>
      <c r="T1394" s="174" t="str">
        <f ca="1">IF(VLOOKUP(F1394,料單!$C:$S,17,FALSE)="","",VLOOKUP(F1394,料單!$C:$S,17,FALSE))</f>
        <v/>
      </c>
      <c r="U1394" s="174" t="str">
        <f ca="1">_xlfn.IFNA(VLOOKUP(VLOOKUP(F1394,料單!C:T,18,FALSE),資料庫!AM:AN,2,FALSE),"A")</f>
        <v>A</v>
      </c>
      <c r="V1394" s="174" t="str">
        <f ca="1">IF(VLOOKUP(F1394,料單!C:U,19,FALSE)="","",VLOOKUP(F1394,料單!C:U,19,FALSE))</f>
        <v/>
      </c>
      <c r="W1394" s="361" t="str">
        <f t="shared" ca="1" si="106"/>
        <v/>
      </c>
      <c r="X1394" s="361" t="str">
        <f t="shared" ca="1" si="107"/>
        <v/>
      </c>
      <c r="Y1394" s="361" t="str">
        <f t="shared" ca="1" si="108"/>
        <v/>
      </c>
      <c r="Z1394" s="361" t="str">
        <f t="shared" ca="1" si="109"/>
        <v/>
      </c>
      <c r="AA1394" s="483">
        <f>料單!$K$3</f>
        <v>0</v>
      </c>
      <c r="AB1394" s="483" t="str">
        <f>料單!$L$3</f>
        <v>拉、KD</v>
      </c>
    </row>
    <row r="1395" spans="1:28" x14ac:dyDescent="0.25">
      <c r="A1395" s="174">
        <f t="shared" si="105"/>
        <v>1394</v>
      </c>
      <c r="B1395" s="174" t="str">
        <f ca="1">料單!$C$1</f>
        <v>2026101401</v>
      </c>
      <c r="C1395" s="174">
        <f>料單!$C$2</f>
        <v>0</v>
      </c>
      <c r="D1395" s="6">
        <f>板材才數分析.!B1395</f>
        <v>0</v>
      </c>
      <c r="E1395" s="6">
        <f>板材才數分析.!C1395</f>
        <v>0</v>
      </c>
      <c r="F1395" s="6">
        <f>板材才數分析.!D1395</f>
        <v>0</v>
      </c>
      <c r="G1395" s="6">
        <f ca="1">板材才數分析.!E1395</f>
        <v>0</v>
      </c>
      <c r="H1395" s="6">
        <f ca="1">板材才數分析.!F1395</f>
        <v>0</v>
      </c>
      <c r="I1395" s="6">
        <f ca="1">板材才數分析.!G1395</f>
        <v>0</v>
      </c>
      <c r="J1395" s="6">
        <f ca="1">板材才數分析.!H1395</f>
        <v>0</v>
      </c>
      <c r="K1395" s="6">
        <f ca="1">板材才數分析.!I1395</f>
        <v>0</v>
      </c>
      <c r="L1395" s="6" t="str">
        <f ca="1">板材才數分析.!J1395</f>
        <v>送貨地址：</v>
      </c>
      <c r="M1395" s="6">
        <f ca="1">板材才數分析.!K1395</f>
        <v>0</v>
      </c>
      <c r="N1395" s="6">
        <f ca="1">板材才數分析.!L1395</f>
        <v>0</v>
      </c>
      <c r="O1395" s="6">
        <f ca="1">板材才數分析.!M1395</f>
        <v>0</v>
      </c>
      <c r="P1395" t="e">
        <f>表格15[[#This Row],[封邊色號]]</f>
        <v>#VALUE!</v>
      </c>
      <c r="Q1395" s="174" t="str">
        <f ca="1">IF(VLOOKUP(F1395,料單!$C:$P,14,FALSE)="","",VLOOKUP(F1395,料單!$C:$P,14,FALSE))</f>
        <v/>
      </c>
      <c r="R1395" s="174" t="str">
        <f ca="1">IF(VLOOKUP(F1395,料單!$C:$Q,15,FALSE)="","",VLOOKUP(F1395,料單!$C:$Q,15,FALSE))</f>
        <v/>
      </c>
      <c r="S1395" s="174" t="str">
        <f ca="1">IF(VLOOKUP(F1395,料單!$C:$R,16,FALSE)="","",VLOOKUP(F1395,料單!$C:$R,16,FALSE))</f>
        <v/>
      </c>
      <c r="T1395" s="174" t="str">
        <f ca="1">IF(VLOOKUP(F1395,料單!$C:$S,17,FALSE)="","",VLOOKUP(F1395,料單!$C:$S,17,FALSE))</f>
        <v/>
      </c>
      <c r="U1395" s="174" t="str">
        <f ca="1">_xlfn.IFNA(VLOOKUP(VLOOKUP(F1395,料單!C:T,18,FALSE),資料庫!AM:AN,2,FALSE),"A")</f>
        <v>A</v>
      </c>
      <c r="V1395" s="174" t="str">
        <f ca="1">IF(VLOOKUP(F1395,料單!C:U,19,FALSE)="","",VLOOKUP(F1395,料單!C:U,19,FALSE))</f>
        <v/>
      </c>
      <c r="W1395" s="361" t="str">
        <f t="shared" ca="1" si="106"/>
        <v/>
      </c>
      <c r="X1395" s="361" t="str">
        <f t="shared" ca="1" si="107"/>
        <v/>
      </c>
      <c r="Y1395" s="361" t="str">
        <f t="shared" ca="1" si="108"/>
        <v/>
      </c>
      <c r="Z1395" s="361" t="str">
        <f t="shared" ca="1" si="109"/>
        <v/>
      </c>
      <c r="AA1395" s="483">
        <f>料單!$K$3</f>
        <v>0</v>
      </c>
      <c r="AB1395" s="483" t="str">
        <f>料單!$L$3</f>
        <v>拉、KD</v>
      </c>
    </row>
    <row r="1396" spans="1:28" x14ac:dyDescent="0.25">
      <c r="A1396" s="174">
        <f t="shared" si="105"/>
        <v>1395</v>
      </c>
      <c r="B1396" s="174" t="str">
        <f ca="1">料單!$C$1</f>
        <v>2026101401</v>
      </c>
      <c r="C1396" s="174">
        <f>料單!$C$2</f>
        <v>0</v>
      </c>
      <c r="D1396" s="6">
        <f>板材才數分析.!B1396</f>
        <v>0</v>
      </c>
      <c r="E1396" s="6">
        <f>板材才數分析.!C1396</f>
        <v>0</v>
      </c>
      <c r="F1396" s="6">
        <f>板材才數分析.!D1396</f>
        <v>0</v>
      </c>
      <c r="G1396" s="6">
        <f ca="1">板材才數分析.!E1396</f>
        <v>0</v>
      </c>
      <c r="H1396" s="6">
        <f ca="1">板材才數分析.!F1396</f>
        <v>0</v>
      </c>
      <c r="I1396" s="6">
        <f ca="1">板材才數分析.!G1396</f>
        <v>0</v>
      </c>
      <c r="J1396" s="6">
        <f ca="1">板材才數分析.!H1396</f>
        <v>0</v>
      </c>
      <c r="K1396" s="6">
        <f ca="1">板材才數分析.!I1396</f>
        <v>0</v>
      </c>
      <c r="L1396" s="6" t="str">
        <f ca="1">板材才數分析.!J1396</f>
        <v>送貨地址：</v>
      </c>
      <c r="M1396" s="6">
        <f ca="1">板材才數分析.!K1396</f>
        <v>0</v>
      </c>
      <c r="N1396" s="6">
        <f ca="1">板材才數分析.!L1396</f>
        <v>0</v>
      </c>
      <c r="O1396" s="6">
        <f ca="1">板材才數分析.!M1396</f>
        <v>0</v>
      </c>
      <c r="P1396" t="e">
        <f>表格15[[#This Row],[封邊色號]]</f>
        <v>#VALUE!</v>
      </c>
      <c r="Q1396" s="174" t="str">
        <f ca="1">IF(VLOOKUP(F1396,料單!$C:$P,14,FALSE)="","",VLOOKUP(F1396,料單!$C:$P,14,FALSE))</f>
        <v/>
      </c>
      <c r="R1396" s="174" t="str">
        <f ca="1">IF(VLOOKUP(F1396,料單!$C:$Q,15,FALSE)="","",VLOOKUP(F1396,料單!$C:$Q,15,FALSE))</f>
        <v/>
      </c>
      <c r="S1396" s="174" t="str">
        <f ca="1">IF(VLOOKUP(F1396,料單!$C:$R,16,FALSE)="","",VLOOKUP(F1396,料單!$C:$R,16,FALSE))</f>
        <v/>
      </c>
      <c r="T1396" s="174" t="str">
        <f ca="1">IF(VLOOKUP(F1396,料單!$C:$S,17,FALSE)="","",VLOOKUP(F1396,料單!$C:$S,17,FALSE))</f>
        <v/>
      </c>
      <c r="U1396" s="174" t="str">
        <f ca="1">_xlfn.IFNA(VLOOKUP(VLOOKUP(F1396,料單!C:T,18,FALSE),資料庫!AM:AN,2,FALSE),"A")</f>
        <v>A</v>
      </c>
      <c r="V1396" s="174" t="str">
        <f ca="1">IF(VLOOKUP(F1396,料單!C:U,19,FALSE)="","",VLOOKUP(F1396,料單!C:U,19,FALSE))</f>
        <v/>
      </c>
      <c r="W1396" s="361" t="str">
        <f t="shared" ca="1" si="106"/>
        <v/>
      </c>
      <c r="X1396" s="361" t="str">
        <f t="shared" ca="1" si="107"/>
        <v/>
      </c>
      <c r="Y1396" s="361" t="str">
        <f t="shared" ca="1" si="108"/>
        <v/>
      </c>
      <c r="Z1396" s="361" t="str">
        <f t="shared" ca="1" si="109"/>
        <v/>
      </c>
      <c r="AA1396" s="483">
        <f>料單!$K$3</f>
        <v>0</v>
      </c>
      <c r="AB1396" s="483" t="str">
        <f>料單!$L$3</f>
        <v>拉、KD</v>
      </c>
    </row>
    <row r="1397" spans="1:28" x14ac:dyDescent="0.25">
      <c r="A1397" s="174">
        <f t="shared" si="105"/>
        <v>1396</v>
      </c>
      <c r="B1397" s="174" t="str">
        <f ca="1">料單!$C$1</f>
        <v>2026101401</v>
      </c>
      <c r="C1397" s="174">
        <f>料單!$C$2</f>
        <v>0</v>
      </c>
      <c r="D1397" s="6">
        <f>板材才數分析.!B1397</f>
        <v>0</v>
      </c>
      <c r="E1397" s="6">
        <f>板材才數分析.!C1397</f>
        <v>0</v>
      </c>
      <c r="F1397" s="6">
        <f>板材才數分析.!D1397</f>
        <v>0</v>
      </c>
      <c r="G1397" s="6">
        <f ca="1">板材才數分析.!E1397</f>
        <v>0</v>
      </c>
      <c r="H1397" s="6">
        <f ca="1">板材才數分析.!F1397</f>
        <v>0</v>
      </c>
      <c r="I1397" s="6">
        <f ca="1">板材才數分析.!G1397</f>
        <v>0</v>
      </c>
      <c r="J1397" s="6">
        <f ca="1">板材才數分析.!H1397</f>
        <v>0</v>
      </c>
      <c r="K1397" s="6">
        <f ca="1">板材才數分析.!I1397</f>
        <v>0</v>
      </c>
      <c r="L1397" s="6" t="str">
        <f ca="1">板材才數分析.!J1397</f>
        <v>送貨地址：</v>
      </c>
      <c r="M1397" s="6">
        <f ca="1">板材才數分析.!K1397</f>
        <v>0</v>
      </c>
      <c r="N1397" s="6">
        <f ca="1">板材才數分析.!L1397</f>
        <v>0</v>
      </c>
      <c r="O1397" s="6">
        <f ca="1">板材才數分析.!M1397</f>
        <v>0</v>
      </c>
      <c r="P1397" t="e">
        <f>表格15[[#This Row],[封邊色號]]</f>
        <v>#VALUE!</v>
      </c>
      <c r="Q1397" s="174" t="str">
        <f ca="1">IF(VLOOKUP(F1397,料單!$C:$P,14,FALSE)="","",VLOOKUP(F1397,料單!$C:$P,14,FALSE))</f>
        <v/>
      </c>
      <c r="R1397" s="174" t="str">
        <f ca="1">IF(VLOOKUP(F1397,料單!$C:$Q,15,FALSE)="","",VLOOKUP(F1397,料單!$C:$Q,15,FALSE))</f>
        <v/>
      </c>
      <c r="S1397" s="174" t="str">
        <f ca="1">IF(VLOOKUP(F1397,料單!$C:$R,16,FALSE)="","",VLOOKUP(F1397,料單!$C:$R,16,FALSE))</f>
        <v/>
      </c>
      <c r="T1397" s="174" t="str">
        <f ca="1">IF(VLOOKUP(F1397,料單!$C:$S,17,FALSE)="","",VLOOKUP(F1397,料單!$C:$S,17,FALSE))</f>
        <v/>
      </c>
      <c r="U1397" s="174" t="str">
        <f ca="1">_xlfn.IFNA(VLOOKUP(VLOOKUP(F1397,料單!C:T,18,FALSE),資料庫!AM:AN,2,FALSE),"A")</f>
        <v>A</v>
      </c>
      <c r="V1397" s="174" t="str">
        <f ca="1">IF(VLOOKUP(F1397,料單!C:U,19,FALSE)="","",VLOOKUP(F1397,料單!C:U,19,FALSE))</f>
        <v/>
      </c>
      <c r="W1397" s="361" t="str">
        <f t="shared" ca="1" si="106"/>
        <v/>
      </c>
      <c r="X1397" s="361" t="str">
        <f t="shared" ca="1" si="107"/>
        <v/>
      </c>
      <c r="Y1397" s="361" t="str">
        <f t="shared" ca="1" si="108"/>
        <v/>
      </c>
      <c r="Z1397" s="361" t="str">
        <f t="shared" ca="1" si="109"/>
        <v/>
      </c>
      <c r="AA1397" s="483">
        <f>料單!$K$3</f>
        <v>0</v>
      </c>
      <c r="AB1397" s="483" t="str">
        <f>料單!$L$3</f>
        <v>拉、KD</v>
      </c>
    </row>
    <row r="1398" spans="1:28" x14ac:dyDescent="0.25">
      <c r="A1398" s="174">
        <f t="shared" si="105"/>
        <v>1397</v>
      </c>
      <c r="B1398" s="174" t="str">
        <f ca="1">料單!$C$1</f>
        <v>2026101401</v>
      </c>
      <c r="C1398" s="174">
        <f>料單!$C$2</f>
        <v>0</v>
      </c>
      <c r="D1398" s="6">
        <f>板材才數分析.!B1398</f>
        <v>0</v>
      </c>
      <c r="E1398" s="6">
        <f>板材才數分析.!C1398</f>
        <v>0</v>
      </c>
      <c r="F1398" s="6">
        <f>板材才數分析.!D1398</f>
        <v>0</v>
      </c>
      <c r="G1398" s="6">
        <f ca="1">板材才數分析.!E1398</f>
        <v>0</v>
      </c>
      <c r="H1398" s="6">
        <f ca="1">板材才數分析.!F1398</f>
        <v>0</v>
      </c>
      <c r="I1398" s="6">
        <f ca="1">板材才數分析.!G1398</f>
        <v>0</v>
      </c>
      <c r="J1398" s="6">
        <f ca="1">板材才數分析.!H1398</f>
        <v>0</v>
      </c>
      <c r="K1398" s="6">
        <f ca="1">板材才數分析.!I1398</f>
        <v>0</v>
      </c>
      <c r="L1398" s="6" t="str">
        <f ca="1">板材才數分析.!J1398</f>
        <v>送貨地址：</v>
      </c>
      <c r="M1398" s="6">
        <f ca="1">板材才數分析.!K1398</f>
        <v>0</v>
      </c>
      <c r="N1398" s="6">
        <f ca="1">板材才數分析.!L1398</f>
        <v>0</v>
      </c>
      <c r="O1398" s="6">
        <f ca="1">板材才數分析.!M1398</f>
        <v>0</v>
      </c>
      <c r="P1398" t="e">
        <f>表格15[[#This Row],[封邊色號]]</f>
        <v>#VALUE!</v>
      </c>
      <c r="Q1398" s="174" t="str">
        <f ca="1">IF(VLOOKUP(F1398,料單!$C:$P,14,FALSE)="","",VLOOKUP(F1398,料單!$C:$P,14,FALSE))</f>
        <v/>
      </c>
      <c r="R1398" s="174" t="str">
        <f ca="1">IF(VLOOKUP(F1398,料單!$C:$Q,15,FALSE)="","",VLOOKUP(F1398,料單!$C:$Q,15,FALSE))</f>
        <v/>
      </c>
      <c r="S1398" s="174" t="str">
        <f ca="1">IF(VLOOKUP(F1398,料單!$C:$R,16,FALSE)="","",VLOOKUP(F1398,料單!$C:$R,16,FALSE))</f>
        <v/>
      </c>
      <c r="T1398" s="174" t="str">
        <f ca="1">IF(VLOOKUP(F1398,料單!$C:$S,17,FALSE)="","",VLOOKUP(F1398,料單!$C:$S,17,FALSE))</f>
        <v/>
      </c>
      <c r="U1398" s="174" t="str">
        <f ca="1">_xlfn.IFNA(VLOOKUP(VLOOKUP(F1398,料單!C:T,18,FALSE),資料庫!AM:AN,2,FALSE),"A")</f>
        <v>A</v>
      </c>
      <c r="V1398" s="174" t="str">
        <f ca="1">IF(VLOOKUP(F1398,料單!C:U,19,FALSE)="","",VLOOKUP(F1398,料單!C:U,19,FALSE))</f>
        <v/>
      </c>
      <c r="W1398" s="361" t="str">
        <f t="shared" ca="1" si="106"/>
        <v/>
      </c>
      <c r="X1398" s="361" t="str">
        <f t="shared" ca="1" si="107"/>
        <v/>
      </c>
      <c r="Y1398" s="361" t="str">
        <f t="shared" ca="1" si="108"/>
        <v/>
      </c>
      <c r="Z1398" s="361" t="str">
        <f t="shared" ca="1" si="109"/>
        <v/>
      </c>
      <c r="AA1398" s="483">
        <f>料單!$K$3</f>
        <v>0</v>
      </c>
      <c r="AB1398" s="483" t="str">
        <f>料單!$L$3</f>
        <v>拉、KD</v>
      </c>
    </row>
    <row r="1399" spans="1:28" x14ac:dyDescent="0.25">
      <c r="A1399" s="174">
        <f t="shared" si="105"/>
        <v>1398</v>
      </c>
      <c r="B1399" s="174" t="str">
        <f ca="1">料單!$C$1</f>
        <v>2026101401</v>
      </c>
      <c r="C1399" s="174">
        <f>料單!$C$2</f>
        <v>0</v>
      </c>
      <c r="D1399" s="6">
        <f>板材才數分析.!B1399</f>
        <v>0</v>
      </c>
      <c r="E1399" s="6">
        <f>板材才數分析.!C1399</f>
        <v>0</v>
      </c>
      <c r="F1399" s="6">
        <f>板材才數分析.!D1399</f>
        <v>0</v>
      </c>
      <c r="G1399" s="6">
        <f ca="1">板材才數分析.!E1399</f>
        <v>0</v>
      </c>
      <c r="H1399" s="6">
        <f ca="1">板材才數分析.!F1399</f>
        <v>0</v>
      </c>
      <c r="I1399" s="6">
        <f ca="1">板材才數分析.!G1399</f>
        <v>0</v>
      </c>
      <c r="J1399" s="6">
        <f ca="1">板材才數分析.!H1399</f>
        <v>0</v>
      </c>
      <c r="K1399" s="6">
        <f ca="1">板材才數分析.!I1399</f>
        <v>0</v>
      </c>
      <c r="L1399" s="6" t="str">
        <f ca="1">板材才數分析.!J1399</f>
        <v>送貨地址：</v>
      </c>
      <c r="M1399" s="6">
        <f ca="1">板材才數分析.!K1399</f>
        <v>0</v>
      </c>
      <c r="N1399" s="6">
        <f ca="1">板材才數分析.!L1399</f>
        <v>0</v>
      </c>
      <c r="O1399" s="6">
        <f ca="1">板材才數分析.!M1399</f>
        <v>0</v>
      </c>
      <c r="P1399" t="e">
        <f>表格15[[#This Row],[封邊色號]]</f>
        <v>#VALUE!</v>
      </c>
      <c r="Q1399" s="174" t="str">
        <f ca="1">IF(VLOOKUP(F1399,料單!$C:$P,14,FALSE)="","",VLOOKUP(F1399,料單!$C:$P,14,FALSE))</f>
        <v/>
      </c>
      <c r="R1399" s="174" t="str">
        <f ca="1">IF(VLOOKUP(F1399,料單!$C:$Q,15,FALSE)="","",VLOOKUP(F1399,料單!$C:$Q,15,FALSE))</f>
        <v/>
      </c>
      <c r="S1399" s="174" t="str">
        <f ca="1">IF(VLOOKUP(F1399,料單!$C:$R,16,FALSE)="","",VLOOKUP(F1399,料單!$C:$R,16,FALSE))</f>
        <v/>
      </c>
      <c r="T1399" s="174" t="str">
        <f ca="1">IF(VLOOKUP(F1399,料單!$C:$S,17,FALSE)="","",VLOOKUP(F1399,料單!$C:$S,17,FALSE))</f>
        <v/>
      </c>
      <c r="U1399" s="174" t="str">
        <f ca="1">_xlfn.IFNA(VLOOKUP(VLOOKUP(F1399,料單!C:T,18,FALSE),資料庫!AM:AN,2,FALSE),"A")</f>
        <v>A</v>
      </c>
      <c r="V1399" s="174" t="str">
        <f ca="1">IF(VLOOKUP(F1399,料單!C:U,19,FALSE)="","",VLOOKUP(F1399,料單!C:U,19,FALSE))</f>
        <v/>
      </c>
      <c r="W1399" s="361" t="str">
        <f t="shared" ca="1" si="106"/>
        <v/>
      </c>
      <c r="X1399" s="361" t="str">
        <f t="shared" ca="1" si="107"/>
        <v/>
      </c>
      <c r="Y1399" s="361" t="str">
        <f t="shared" ca="1" si="108"/>
        <v/>
      </c>
      <c r="Z1399" s="361" t="str">
        <f t="shared" ca="1" si="109"/>
        <v/>
      </c>
      <c r="AA1399" s="483">
        <f>料單!$K$3</f>
        <v>0</v>
      </c>
      <c r="AB1399" s="483" t="str">
        <f>料單!$L$3</f>
        <v>拉、KD</v>
      </c>
    </row>
    <row r="1400" spans="1:28" x14ac:dyDescent="0.25">
      <c r="A1400" s="174">
        <f t="shared" si="105"/>
        <v>1399</v>
      </c>
      <c r="B1400" s="174" t="str">
        <f ca="1">料單!$C$1</f>
        <v>2026101401</v>
      </c>
      <c r="C1400" s="174">
        <f>料單!$C$2</f>
        <v>0</v>
      </c>
      <c r="D1400" s="6">
        <f>板材才數分析.!B1400</f>
        <v>0</v>
      </c>
      <c r="E1400" s="6">
        <f>板材才數分析.!C1400</f>
        <v>0</v>
      </c>
      <c r="F1400" s="6">
        <f>板材才數分析.!D1400</f>
        <v>0</v>
      </c>
      <c r="G1400" s="6">
        <f ca="1">板材才數分析.!E1400</f>
        <v>0</v>
      </c>
      <c r="H1400" s="6">
        <f ca="1">板材才數分析.!F1400</f>
        <v>0</v>
      </c>
      <c r="I1400" s="6">
        <f ca="1">板材才數分析.!G1400</f>
        <v>0</v>
      </c>
      <c r="J1400" s="6">
        <f ca="1">板材才數分析.!H1400</f>
        <v>0</v>
      </c>
      <c r="K1400" s="6">
        <f ca="1">板材才數分析.!I1400</f>
        <v>0</v>
      </c>
      <c r="L1400" s="6" t="str">
        <f ca="1">板材才數分析.!J1400</f>
        <v>送貨地址：</v>
      </c>
      <c r="M1400" s="6">
        <f ca="1">板材才數分析.!K1400</f>
        <v>0</v>
      </c>
      <c r="N1400" s="6">
        <f ca="1">板材才數分析.!L1400</f>
        <v>0</v>
      </c>
      <c r="O1400" s="6">
        <f ca="1">板材才數分析.!M1400</f>
        <v>0</v>
      </c>
      <c r="P1400" t="e">
        <f>表格15[[#This Row],[封邊色號]]</f>
        <v>#VALUE!</v>
      </c>
      <c r="Q1400" s="174" t="str">
        <f ca="1">IF(VLOOKUP(F1400,料單!$C:$P,14,FALSE)="","",VLOOKUP(F1400,料單!$C:$P,14,FALSE))</f>
        <v/>
      </c>
      <c r="R1400" s="174" t="str">
        <f ca="1">IF(VLOOKUP(F1400,料單!$C:$Q,15,FALSE)="","",VLOOKUP(F1400,料單!$C:$Q,15,FALSE))</f>
        <v/>
      </c>
      <c r="S1400" s="174" t="str">
        <f ca="1">IF(VLOOKUP(F1400,料單!$C:$R,16,FALSE)="","",VLOOKUP(F1400,料單!$C:$R,16,FALSE))</f>
        <v/>
      </c>
      <c r="T1400" s="174" t="str">
        <f ca="1">IF(VLOOKUP(F1400,料單!$C:$S,17,FALSE)="","",VLOOKUP(F1400,料單!$C:$S,17,FALSE))</f>
        <v/>
      </c>
      <c r="U1400" s="174" t="str">
        <f ca="1">_xlfn.IFNA(VLOOKUP(VLOOKUP(F1400,料單!C:T,18,FALSE),資料庫!AM:AN,2,FALSE),"A")</f>
        <v>A</v>
      </c>
      <c r="V1400" s="174" t="str">
        <f ca="1">IF(VLOOKUP(F1400,料單!C:U,19,FALSE)="","",VLOOKUP(F1400,料單!C:U,19,FALSE))</f>
        <v/>
      </c>
      <c r="W1400" s="361" t="str">
        <f t="shared" ca="1" si="106"/>
        <v/>
      </c>
      <c r="X1400" s="361" t="str">
        <f t="shared" ca="1" si="107"/>
        <v/>
      </c>
      <c r="Y1400" s="361" t="str">
        <f t="shared" ca="1" si="108"/>
        <v/>
      </c>
      <c r="Z1400" s="361" t="str">
        <f t="shared" ca="1" si="109"/>
        <v/>
      </c>
      <c r="AA1400" s="483">
        <f>料單!$K$3</f>
        <v>0</v>
      </c>
      <c r="AB1400" s="483" t="str">
        <f>料單!$L$3</f>
        <v>拉、KD</v>
      </c>
    </row>
    <row r="1401" spans="1:28" x14ac:dyDescent="0.25">
      <c r="A1401" s="174">
        <f t="shared" si="105"/>
        <v>1400</v>
      </c>
      <c r="B1401" s="174" t="str">
        <f ca="1">料單!$C$1</f>
        <v>2026101401</v>
      </c>
      <c r="C1401" s="174">
        <f>料單!$C$2</f>
        <v>0</v>
      </c>
      <c r="D1401" s="6">
        <f>板材才數分析.!B1401</f>
        <v>0</v>
      </c>
      <c r="E1401" s="6">
        <f>板材才數分析.!C1401</f>
        <v>0</v>
      </c>
      <c r="F1401" s="6">
        <f>板材才數分析.!D1401</f>
        <v>0</v>
      </c>
      <c r="G1401" s="6">
        <f ca="1">板材才數分析.!E1401</f>
        <v>0</v>
      </c>
      <c r="H1401" s="6">
        <f ca="1">板材才數分析.!F1401</f>
        <v>0</v>
      </c>
      <c r="I1401" s="6">
        <f ca="1">板材才數分析.!G1401</f>
        <v>0</v>
      </c>
      <c r="J1401" s="6">
        <f ca="1">板材才數分析.!H1401</f>
        <v>0</v>
      </c>
      <c r="K1401" s="6">
        <f ca="1">板材才數分析.!I1401</f>
        <v>0</v>
      </c>
      <c r="L1401" s="6" t="str">
        <f ca="1">板材才數分析.!J1401</f>
        <v>送貨地址：</v>
      </c>
      <c r="M1401" s="6">
        <f ca="1">板材才數分析.!K1401</f>
        <v>0</v>
      </c>
      <c r="N1401" s="6">
        <f ca="1">板材才數分析.!L1401</f>
        <v>0</v>
      </c>
      <c r="O1401" s="6">
        <f ca="1">板材才數分析.!M1401</f>
        <v>0</v>
      </c>
      <c r="P1401" t="e">
        <f>表格15[[#This Row],[封邊色號]]</f>
        <v>#VALUE!</v>
      </c>
      <c r="Q1401" s="174" t="str">
        <f ca="1">IF(VLOOKUP(F1401,料單!$C:$P,14,FALSE)="","",VLOOKUP(F1401,料單!$C:$P,14,FALSE))</f>
        <v/>
      </c>
      <c r="R1401" s="174" t="str">
        <f ca="1">IF(VLOOKUP(F1401,料單!$C:$Q,15,FALSE)="","",VLOOKUP(F1401,料單!$C:$Q,15,FALSE))</f>
        <v/>
      </c>
      <c r="S1401" s="174" t="str">
        <f ca="1">IF(VLOOKUP(F1401,料單!$C:$R,16,FALSE)="","",VLOOKUP(F1401,料單!$C:$R,16,FALSE))</f>
        <v/>
      </c>
      <c r="T1401" s="174" t="str">
        <f ca="1">IF(VLOOKUP(F1401,料單!$C:$S,17,FALSE)="","",VLOOKUP(F1401,料單!$C:$S,17,FALSE))</f>
        <v/>
      </c>
      <c r="U1401" s="174" t="str">
        <f ca="1">_xlfn.IFNA(VLOOKUP(VLOOKUP(F1401,料單!C:T,18,FALSE),資料庫!AM:AN,2,FALSE),"A")</f>
        <v>A</v>
      </c>
      <c r="V1401" s="174" t="str">
        <f ca="1">IF(VLOOKUP(F1401,料單!C:U,19,FALSE)="","",VLOOKUP(F1401,料單!C:U,19,FALSE))</f>
        <v/>
      </c>
      <c r="W1401" s="361" t="str">
        <f t="shared" ca="1" si="106"/>
        <v/>
      </c>
      <c r="X1401" s="361" t="str">
        <f t="shared" ca="1" si="107"/>
        <v/>
      </c>
      <c r="Y1401" s="361" t="str">
        <f t="shared" ca="1" si="108"/>
        <v/>
      </c>
      <c r="Z1401" s="361" t="str">
        <f t="shared" ca="1" si="109"/>
        <v/>
      </c>
      <c r="AA1401" s="483">
        <f>料單!$K$3</f>
        <v>0</v>
      </c>
      <c r="AB1401" s="483" t="str">
        <f>料單!$L$3</f>
        <v>拉、KD</v>
      </c>
    </row>
    <row r="1402" spans="1:28" x14ac:dyDescent="0.25">
      <c r="A1402" s="174">
        <f t="shared" si="105"/>
        <v>1401</v>
      </c>
      <c r="B1402" s="174" t="str">
        <f ca="1">料單!$C$1</f>
        <v>2026101401</v>
      </c>
      <c r="C1402" s="174">
        <f>料單!$C$2</f>
        <v>0</v>
      </c>
      <c r="D1402" s="6">
        <f>板材才數分析.!B1402</f>
        <v>0</v>
      </c>
      <c r="E1402" s="6">
        <f>板材才數分析.!C1402</f>
        <v>0</v>
      </c>
      <c r="F1402" s="6">
        <f>板材才數分析.!D1402</f>
        <v>0</v>
      </c>
      <c r="G1402" s="6">
        <f ca="1">板材才數分析.!E1402</f>
        <v>0</v>
      </c>
      <c r="H1402" s="6">
        <f ca="1">板材才數分析.!F1402</f>
        <v>0</v>
      </c>
      <c r="I1402" s="6">
        <f ca="1">板材才數分析.!G1402</f>
        <v>0</v>
      </c>
      <c r="J1402" s="6">
        <f ca="1">板材才數分析.!H1402</f>
        <v>0</v>
      </c>
      <c r="K1402" s="6">
        <f ca="1">板材才數分析.!I1402</f>
        <v>0</v>
      </c>
      <c r="L1402" s="6" t="str">
        <f ca="1">板材才數分析.!J1402</f>
        <v>送貨地址：</v>
      </c>
      <c r="M1402" s="6">
        <f ca="1">板材才數分析.!K1402</f>
        <v>0</v>
      </c>
      <c r="N1402" s="6">
        <f ca="1">板材才數分析.!L1402</f>
        <v>0</v>
      </c>
      <c r="O1402" s="6">
        <f ca="1">板材才數分析.!M1402</f>
        <v>0</v>
      </c>
      <c r="P1402" t="e">
        <f>表格15[[#This Row],[封邊色號]]</f>
        <v>#VALUE!</v>
      </c>
      <c r="Q1402" s="174" t="str">
        <f ca="1">IF(VLOOKUP(F1402,料單!$C:$P,14,FALSE)="","",VLOOKUP(F1402,料單!$C:$P,14,FALSE))</f>
        <v/>
      </c>
      <c r="R1402" s="174" t="str">
        <f ca="1">IF(VLOOKUP(F1402,料單!$C:$Q,15,FALSE)="","",VLOOKUP(F1402,料單!$C:$Q,15,FALSE))</f>
        <v/>
      </c>
      <c r="S1402" s="174" t="str">
        <f ca="1">IF(VLOOKUP(F1402,料單!$C:$R,16,FALSE)="","",VLOOKUP(F1402,料單!$C:$R,16,FALSE))</f>
        <v/>
      </c>
      <c r="T1402" s="174" t="str">
        <f ca="1">IF(VLOOKUP(F1402,料單!$C:$S,17,FALSE)="","",VLOOKUP(F1402,料單!$C:$S,17,FALSE))</f>
        <v/>
      </c>
      <c r="U1402" s="174" t="str">
        <f ca="1">_xlfn.IFNA(VLOOKUP(VLOOKUP(F1402,料單!C:T,18,FALSE),資料庫!AM:AN,2,FALSE),"A")</f>
        <v>A</v>
      </c>
      <c r="V1402" s="174" t="str">
        <f ca="1">IF(VLOOKUP(F1402,料單!C:U,19,FALSE)="","",VLOOKUP(F1402,料單!C:U,19,FALSE))</f>
        <v/>
      </c>
      <c r="W1402" s="361" t="str">
        <f t="shared" ca="1" si="106"/>
        <v/>
      </c>
      <c r="X1402" s="361" t="str">
        <f t="shared" ca="1" si="107"/>
        <v/>
      </c>
      <c r="Y1402" s="361" t="str">
        <f t="shared" ca="1" si="108"/>
        <v/>
      </c>
      <c r="Z1402" s="361" t="str">
        <f t="shared" ca="1" si="109"/>
        <v/>
      </c>
      <c r="AA1402" s="483">
        <f>料單!$K$3</f>
        <v>0</v>
      </c>
      <c r="AB1402" s="483" t="str">
        <f>料單!$L$3</f>
        <v>拉、KD</v>
      </c>
    </row>
    <row r="1403" spans="1:28" x14ac:dyDescent="0.25">
      <c r="A1403" s="174">
        <f t="shared" si="105"/>
        <v>1402</v>
      </c>
      <c r="B1403" s="174" t="str">
        <f ca="1">料單!$C$1</f>
        <v>2026101401</v>
      </c>
      <c r="C1403" s="174">
        <f>料單!$C$2</f>
        <v>0</v>
      </c>
      <c r="D1403" s="6">
        <f>板材才數分析.!B1403</f>
        <v>0</v>
      </c>
      <c r="E1403" s="6">
        <f>板材才數分析.!C1403</f>
        <v>0</v>
      </c>
      <c r="F1403" s="6">
        <f>板材才數分析.!D1403</f>
        <v>0</v>
      </c>
      <c r="G1403" s="6">
        <f ca="1">板材才數分析.!E1403</f>
        <v>0</v>
      </c>
      <c r="H1403" s="6">
        <f ca="1">板材才數分析.!F1403</f>
        <v>0</v>
      </c>
      <c r="I1403" s="6">
        <f ca="1">板材才數分析.!G1403</f>
        <v>0</v>
      </c>
      <c r="J1403" s="6">
        <f ca="1">板材才數分析.!H1403</f>
        <v>0</v>
      </c>
      <c r="K1403" s="6">
        <f ca="1">板材才數分析.!I1403</f>
        <v>0</v>
      </c>
      <c r="L1403" s="6" t="str">
        <f ca="1">板材才數分析.!J1403</f>
        <v>送貨地址：</v>
      </c>
      <c r="M1403" s="6">
        <f ca="1">板材才數分析.!K1403</f>
        <v>0</v>
      </c>
      <c r="N1403" s="6">
        <f ca="1">板材才數分析.!L1403</f>
        <v>0</v>
      </c>
      <c r="O1403" s="6">
        <f ca="1">板材才數分析.!M1403</f>
        <v>0</v>
      </c>
      <c r="P1403" t="e">
        <f>表格15[[#This Row],[封邊色號]]</f>
        <v>#VALUE!</v>
      </c>
      <c r="Q1403" s="174" t="str">
        <f ca="1">IF(VLOOKUP(F1403,料單!$C:$P,14,FALSE)="","",VLOOKUP(F1403,料單!$C:$P,14,FALSE))</f>
        <v/>
      </c>
      <c r="R1403" s="174" t="str">
        <f ca="1">IF(VLOOKUP(F1403,料單!$C:$Q,15,FALSE)="","",VLOOKUP(F1403,料單!$C:$Q,15,FALSE))</f>
        <v/>
      </c>
      <c r="S1403" s="174" t="str">
        <f ca="1">IF(VLOOKUP(F1403,料單!$C:$R,16,FALSE)="","",VLOOKUP(F1403,料單!$C:$R,16,FALSE))</f>
        <v/>
      </c>
      <c r="T1403" s="174" t="str">
        <f ca="1">IF(VLOOKUP(F1403,料單!$C:$S,17,FALSE)="","",VLOOKUP(F1403,料單!$C:$S,17,FALSE))</f>
        <v/>
      </c>
      <c r="U1403" s="174" t="str">
        <f ca="1">_xlfn.IFNA(VLOOKUP(VLOOKUP(F1403,料單!C:T,18,FALSE),資料庫!AM:AN,2,FALSE),"A")</f>
        <v>A</v>
      </c>
      <c r="V1403" s="174" t="str">
        <f ca="1">IF(VLOOKUP(F1403,料單!C:U,19,FALSE)="","",VLOOKUP(F1403,料單!C:U,19,FALSE))</f>
        <v/>
      </c>
      <c r="W1403" s="361" t="str">
        <f t="shared" ca="1" si="106"/>
        <v/>
      </c>
      <c r="X1403" s="361" t="str">
        <f t="shared" ca="1" si="107"/>
        <v/>
      </c>
      <c r="Y1403" s="361" t="str">
        <f t="shared" ca="1" si="108"/>
        <v/>
      </c>
      <c r="Z1403" s="361" t="str">
        <f t="shared" ca="1" si="109"/>
        <v/>
      </c>
      <c r="AA1403" s="483">
        <f>料單!$K$3</f>
        <v>0</v>
      </c>
      <c r="AB1403" s="483" t="str">
        <f>料單!$L$3</f>
        <v>拉、KD</v>
      </c>
    </row>
    <row r="1404" spans="1:28" x14ac:dyDescent="0.25">
      <c r="A1404" s="174">
        <f t="shared" si="105"/>
        <v>1403</v>
      </c>
      <c r="B1404" s="174" t="str">
        <f ca="1">料單!$C$1</f>
        <v>2026101401</v>
      </c>
      <c r="C1404" s="174">
        <f>料單!$C$2</f>
        <v>0</v>
      </c>
      <c r="D1404" s="6">
        <f>板材才數分析.!B1404</f>
        <v>0</v>
      </c>
      <c r="E1404" s="6">
        <f>板材才數分析.!C1404</f>
        <v>0</v>
      </c>
      <c r="F1404" s="6">
        <f>板材才數分析.!D1404</f>
        <v>0</v>
      </c>
      <c r="G1404" s="6">
        <f ca="1">板材才數分析.!E1404</f>
        <v>0</v>
      </c>
      <c r="H1404" s="6">
        <f ca="1">板材才數分析.!F1404</f>
        <v>0</v>
      </c>
      <c r="I1404" s="6">
        <f ca="1">板材才數分析.!G1404</f>
        <v>0</v>
      </c>
      <c r="J1404" s="6">
        <f ca="1">板材才數分析.!H1404</f>
        <v>0</v>
      </c>
      <c r="K1404" s="6">
        <f ca="1">板材才數分析.!I1404</f>
        <v>0</v>
      </c>
      <c r="L1404" s="6" t="str">
        <f ca="1">板材才數分析.!J1404</f>
        <v>送貨地址：</v>
      </c>
      <c r="M1404" s="6">
        <f ca="1">板材才數分析.!K1404</f>
        <v>0</v>
      </c>
      <c r="N1404" s="6">
        <f ca="1">板材才數分析.!L1404</f>
        <v>0</v>
      </c>
      <c r="O1404" s="6">
        <f ca="1">板材才數分析.!M1404</f>
        <v>0</v>
      </c>
      <c r="P1404" t="e">
        <f>表格15[[#This Row],[封邊色號]]</f>
        <v>#VALUE!</v>
      </c>
      <c r="Q1404" s="174" t="str">
        <f ca="1">IF(VLOOKUP(F1404,料單!$C:$P,14,FALSE)="","",VLOOKUP(F1404,料單!$C:$P,14,FALSE))</f>
        <v/>
      </c>
      <c r="R1404" s="174" t="str">
        <f ca="1">IF(VLOOKUP(F1404,料單!$C:$Q,15,FALSE)="","",VLOOKUP(F1404,料單!$C:$Q,15,FALSE))</f>
        <v/>
      </c>
      <c r="S1404" s="174" t="str">
        <f ca="1">IF(VLOOKUP(F1404,料單!$C:$R,16,FALSE)="","",VLOOKUP(F1404,料單!$C:$R,16,FALSE))</f>
        <v/>
      </c>
      <c r="T1404" s="174" t="str">
        <f ca="1">IF(VLOOKUP(F1404,料單!$C:$S,17,FALSE)="","",VLOOKUP(F1404,料單!$C:$S,17,FALSE))</f>
        <v/>
      </c>
      <c r="U1404" s="174" t="str">
        <f ca="1">_xlfn.IFNA(VLOOKUP(VLOOKUP(F1404,料單!C:T,18,FALSE),資料庫!AM:AN,2,FALSE),"A")</f>
        <v>A</v>
      </c>
      <c r="V1404" s="174" t="str">
        <f ca="1">IF(VLOOKUP(F1404,料單!C:U,19,FALSE)="","",VLOOKUP(F1404,料單!C:U,19,FALSE))</f>
        <v/>
      </c>
      <c r="W1404" s="361" t="str">
        <f t="shared" ca="1" si="106"/>
        <v/>
      </c>
      <c r="X1404" s="361" t="str">
        <f t="shared" ca="1" si="107"/>
        <v/>
      </c>
      <c r="Y1404" s="361" t="str">
        <f t="shared" ca="1" si="108"/>
        <v/>
      </c>
      <c r="Z1404" s="361" t="str">
        <f t="shared" ca="1" si="109"/>
        <v/>
      </c>
      <c r="AA1404" s="483">
        <f>料單!$K$3</f>
        <v>0</v>
      </c>
      <c r="AB1404" s="483" t="str">
        <f>料單!$L$3</f>
        <v>拉、KD</v>
      </c>
    </row>
    <row r="1405" spans="1:28" x14ac:dyDescent="0.25">
      <c r="A1405" s="174">
        <f t="shared" si="105"/>
        <v>1404</v>
      </c>
      <c r="B1405" s="174" t="str">
        <f ca="1">料單!$C$1</f>
        <v>2026101401</v>
      </c>
      <c r="C1405" s="174">
        <f>料單!$C$2</f>
        <v>0</v>
      </c>
      <c r="D1405" s="6">
        <f>板材才數分析.!B1405</f>
        <v>0</v>
      </c>
      <c r="E1405" s="6">
        <f>板材才數分析.!C1405</f>
        <v>0</v>
      </c>
      <c r="F1405" s="6">
        <f>板材才數分析.!D1405</f>
        <v>0</v>
      </c>
      <c r="G1405" s="6">
        <f ca="1">板材才數分析.!E1405</f>
        <v>0</v>
      </c>
      <c r="H1405" s="6">
        <f ca="1">板材才數分析.!F1405</f>
        <v>0</v>
      </c>
      <c r="I1405" s="6">
        <f ca="1">板材才數分析.!G1405</f>
        <v>0</v>
      </c>
      <c r="J1405" s="6">
        <f ca="1">板材才數分析.!H1405</f>
        <v>0</v>
      </c>
      <c r="K1405" s="6">
        <f ca="1">板材才數分析.!I1405</f>
        <v>0</v>
      </c>
      <c r="L1405" s="6" t="str">
        <f ca="1">板材才數分析.!J1405</f>
        <v>送貨地址：</v>
      </c>
      <c r="M1405" s="6">
        <f ca="1">板材才數分析.!K1405</f>
        <v>0</v>
      </c>
      <c r="N1405" s="6">
        <f ca="1">板材才數分析.!L1405</f>
        <v>0</v>
      </c>
      <c r="O1405" s="6">
        <f ca="1">板材才數分析.!M1405</f>
        <v>0</v>
      </c>
      <c r="P1405" t="e">
        <f>表格15[[#This Row],[封邊色號]]</f>
        <v>#VALUE!</v>
      </c>
      <c r="Q1405" s="174" t="str">
        <f ca="1">IF(VLOOKUP(F1405,料單!$C:$P,14,FALSE)="","",VLOOKUP(F1405,料單!$C:$P,14,FALSE))</f>
        <v/>
      </c>
      <c r="R1405" s="174" t="str">
        <f ca="1">IF(VLOOKUP(F1405,料單!$C:$Q,15,FALSE)="","",VLOOKUP(F1405,料單!$C:$Q,15,FALSE))</f>
        <v/>
      </c>
      <c r="S1405" s="174" t="str">
        <f ca="1">IF(VLOOKUP(F1405,料單!$C:$R,16,FALSE)="","",VLOOKUP(F1405,料單!$C:$R,16,FALSE))</f>
        <v/>
      </c>
      <c r="T1405" s="174" t="str">
        <f ca="1">IF(VLOOKUP(F1405,料單!$C:$S,17,FALSE)="","",VLOOKUP(F1405,料單!$C:$S,17,FALSE))</f>
        <v/>
      </c>
      <c r="U1405" s="174" t="str">
        <f ca="1">_xlfn.IFNA(VLOOKUP(VLOOKUP(F1405,料單!C:T,18,FALSE),資料庫!AM:AN,2,FALSE),"A")</f>
        <v>A</v>
      </c>
      <c r="V1405" s="174" t="str">
        <f ca="1">IF(VLOOKUP(F1405,料單!C:U,19,FALSE)="","",VLOOKUP(F1405,料單!C:U,19,FALSE))</f>
        <v/>
      </c>
      <c r="W1405" s="361" t="str">
        <f t="shared" ca="1" si="106"/>
        <v/>
      </c>
      <c r="X1405" s="361" t="str">
        <f t="shared" ca="1" si="107"/>
        <v/>
      </c>
      <c r="Y1405" s="361" t="str">
        <f t="shared" ca="1" si="108"/>
        <v/>
      </c>
      <c r="Z1405" s="361" t="str">
        <f t="shared" ca="1" si="109"/>
        <v/>
      </c>
      <c r="AA1405" s="483">
        <f>料單!$K$3</f>
        <v>0</v>
      </c>
      <c r="AB1405" s="483" t="str">
        <f>料單!$L$3</f>
        <v>拉、KD</v>
      </c>
    </row>
    <row r="1406" spans="1:28" x14ac:dyDescent="0.25">
      <c r="A1406" s="174">
        <f t="shared" si="105"/>
        <v>1405</v>
      </c>
      <c r="B1406" s="174" t="str">
        <f ca="1">料單!$C$1</f>
        <v>2026101401</v>
      </c>
      <c r="C1406" s="174">
        <f>料單!$C$2</f>
        <v>0</v>
      </c>
      <c r="D1406" s="6">
        <f>板材才數分析.!B1406</f>
        <v>0</v>
      </c>
      <c r="E1406" s="6">
        <f>板材才數分析.!C1406</f>
        <v>0</v>
      </c>
      <c r="F1406" s="6">
        <f>板材才數分析.!D1406</f>
        <v>0</v>
      </c>
      <c r="G1406" s="6">
        <f ca="1">板材才數分析.!E1406</f>
        <v>0</v>
      </c>
      <c r="H1406" s="6">
        <f ca="1">板材才數分析.!F1406</f>
        <v>0</v>
      </c>
      <c r="I1406" s="6">
        <f ca="1">板材才數分析.!G1406</f>
        <v>0</v>
      </c>
      <c r="J1406" s="6">
        <f ca="1">板材才數分析.!H1406</f>
        <v>0</v>
      </c>
      <c r="K1406" s="6">
        <f ca="1">板材才數分析.!I1406</f>
        <v>0</v>
      </c>
      <c r="L1406" s="6" t="str">
        <f ca="1">板材才數分析.!J1406</f>
        <v>送貨地址：</v>
      </c>
      <c r="M1406" s="6">
        <f ca="1">板材才數分析.!K1406</f>
        <v>0</v>
      </c>
      <c r="N1406" s="6">
        <f ca="1">板材才數分析.!L1406</f>
        <v>0</v>
      </c>
      <c r="O1406" s="6">
        <f ca="1">板材才數分析.!M1406</f>
        <v>0</v>
      </c>
      <c r="P1406" t="e">
        <f>表格15[[#This Row],[封邊色號]]</f>
        <v>#VALUE!</v>
      </c>
      <c r="Q1406" s="174" t="str">
        <f ca="1">IF(VLOOKUP(F1406,料單!$C:$P,14,FALSE)="","",VLOOKUP(F1406,料單!$C:$P,14,FALSE))</f>
        <v/>
      </c>
      <c r="R1406" s="174" t="str">
        <f ca="1">IF(VLOOKUP(F1406,料單!$C:$Q,15,FALSE)="","",VLOOKUP(F1406,料單!$C:$Q,15,FALSE))</f>
        <v/>
      </c>
      <c r="S1406" s="174" t="str">
        <f ca="1">IF(VLOOKUP(F1406,料單!$C:$R,16,FALSE)="","",VLOOKUP(F1406,料單!$C:$R,16,FALSE))</f>
        <v/>
      </c>
      <c r="T1406" s="174" t="str">
        <f ca="1">IF(VLOOKUP(F1406,料單!$C:$S,17,FALSE)="","",VLOOKUP(F1406,料單!$C:$S,17,FALSE))</f>
        <v/>
      </c>
      <c r="U1406" s="174" t="str">
        <f ca="1">_xlfn.IFNA(VLOOKUP(VLOOKUP(F1406,料單!C:T,18,FALSE),資料庫!AM:AN,2,FALSE),"A")</f>
        <v>A</v>
      </c>
      <c r="V1406" s="174" t="str">
        <f ca="1">IF(VLOOKUP(F1406,料單!C:U,19,FALSE)="","",VLOOKUP(F1406,料單!C:U,19,FALSE))</f>
        <v/>
      </c>
      <c r="W1406" s="361" t="str">
        <f t="shared" ca="1" si="106"/>
        <v/>
      </c>
      <c r="X1406" s="361" t="str">
        <f t="shared" ca="1" si="107"/>
        <v/>
      </c>
      <c r="Y1406" s="361" t="str">
        <f t="shared" ca="1" si="108"/>
        <v/>
      </c>
      <c r="Z1406" s="361" t="str">
        <f t="shared" ca="1" si="109"/>
        <v/>
      </c>
      <c r="AA1406" s="483">
        <f>料單!$K$3</f>
        <v>0</v>
      </c>
      <c r="AB1406" s="483" t="str">
        <f>料單!$L$3</f>
        <v>拉、KD</v>
      </c>
    </row>
    <row r="1407" spans="1:28" x14ac:dyDescent="0.25">
      <c r="A1407" s="174">
        <f t="shared" si="105"/>
        <v>1406</v>
      </c>
      <c r="B1407" s="174" t="str">
        <f ca="1">料單!$C$1</f>
        <v>2026101401</v>
      </c>
      <c r="C1407" s="174">
        <f>料單!$C$2</f>
        <v>0</v>
      </c>
      <c r="D1407" s="6">
        <f>板材才數分析.!B1407</f>
        <v>0</v>
      </c>
      <c r="E1407" s="6">
        <f>板材才數分析.!C1407</f>
        <v>0</v>
      </c>
      <c r="F1407" s="6">
        <f>板材才數分析.!D1407</f>
        <v>0</v>
      </c>
      <c r="G1407" s="6">
        <f ca="1">板材才數分析.!E1407</f>
        <v>0</v>
      </c>
      <c r="H1407" s="6">
        <f ca="1">板材才數分析.!F1407</f>
        <v>0</v>
      </c>
      <c r="I1407" s="6">
        <f ca="1">板材才數分析.!G1407</f>
        <v>0</v>
      </c>
      <c r="J1407" s="6">
        <f ca="1">板材才數分析.!H1407</f>
        <v>0</v>
      </c>
      <c r="K1407" s="6">
        <f ca="1">板材才數分析.!I1407</f>
        <v>0</v>
      </c>
      <c r="L1407" s="6" t="str">
        <f ca="1">板材才數分析.!J1407</f>
        <v>送貨地址：</v>
      </c>
      <c r="M1407" s="6">
        <f ca="1">板材才數分析.!K1407</f>
        <v>0</v>
      </c>
      <c r="N1407" s="6">
        <f ca="1">板材才數分析.!L1407</f>
        <v>0</v>
      </c>
      <c r="O1407" s="6">
        <f ca="1">板材才數分析.!M1407</f>
        <v>0</v>
      </c>
      <c r="P1407" t="e">
        <f>表格15[[#This Row],[封邊色號]]</f>
        <v>#VALUE!</v>
      </c>
      <c r="Q1407" s="174" t="str">
        <f ca="1">IF(VLOOKUP(F1407,料單!$C:$P,14,FALSE)="","",VLOOKUP(F1407,料單!$C:$P,14,FALSE))</f>
        <v/>
      </c>
      <c r="R1407" s="174" t="str">
        <f ca="1">IF(VLOOKUP(F1407,料單!$C:$Q,15,FALSE)="","",VLOOKUP(F1407,料單!$C:$Q,15,FALSE))</f>
        <v/>
      </c>
      <c r="S1407" s="174" t="str">
        <f ca="1">IF(VLOOKUP(F1407,料單!$C:$R,16,FALSE)="","",VLOOKUP(F1407,料單!$C:$R,16,FALSE))</f>
        <v/>
      </c>
      <c r="T1407" s="174" t="str">
        <f ca="1">IF(VLOOKUP(F1407,料單!$C:$S,17,FALSE)="","",VLOOKUP(F1407,料單!$C:$S,17,FALSE))</f>
        <v/>
      </c>
      <c r="U1407" s="174" t="str">
        <f ca="1">_xlfn.IFNA(VLOOKUP(VLOOKUP(F1407,料單!C:T,18,FALSE),資料庫!AM:AN,2,FALSE),"A")</f>
        <v>A</v>
      </c>
      <c r="V1407" s="174" t="str">
        <f ca="1">IF(VLOOKUP(F1407,料單!C:U,19,FALSE)="","",VLOOKUP(F1407,料單!C:U,19,FALSE))</f>
        <v/>
      </c>
      <c r="W1407" s="361" t="str">
        <f t="shared" ca="1" si="106"/>
        <v/>
      </c>
      <c r="X1407" s="361" t="str">
        <f t="shared" ca="1" si="107"/>
        <v/>
      </c>
      <c r="Y1407" s="361" t="str">
        <f t="shared" ca="1" si="108"/>
        <v/>
      </c>
      <c r="Z1407" s="361" t="str">
        <f t="shared" ca="1" si="109"/>
        <v/>
      </c>
      <c r="AA1407" s="483">
        <f>料單!$K$3</f>
        <v>0</v>
      </c>
      <c r="AB1407" s="483" t="str">
        <f>料單!$L$3</f>
        <v>拉、KD</v>
      </c>
    </row>
    <row r="1408" spans="1:28" x14ac:dyDescent="0.25">
      <c r="A1408" s="174">
        <f t="shared" si="105"/>
        <v>1407</v>
      </c>
      <c r="B1408" s="174" t="str">
        <f ca="1">料單!$C$1</f>
        <v>2026101401</v>
      </c>
      <c r="C1408" s="174">
        <f>料單!$C$2</f>
        <v>0</v>
      </c>
      <c r="D1408" s="6">
        <f>板材才數分析.!B1408</f>
        <v>0</v>
      </c>
      <c r="E1408" s="6">
        <f>板材才數分析.!C1408</f>
        <v>0</v>
      </c>
      <c r="F1408" s="6">
        <f>板材才數分析.!D1408</f>
        <v>0</v>
      </c>
      <c r="G1408" s="6">
        <f ca="1">板材才數分析.!E1408</f>
        <v>0</v>
      </c>
      <c r="H1408" s="6">
        <f ca="1">板材才數分析.!F1408</f>
        <v>0</v>
      </c>
      <c r="I1408" s="6">
        <f ca="1">板材才數分析.!G1408</f>
        <v>0</v>
      </c>
      <c r="J1408" s="6">
        <f ca="1">板材才數分析.!H1408</f>
        <v>0</v>
      </c>
      <c r="K1408" s="6">
        <f ca="1">板材才數分析.!I1408</f>
        <v>0</v>
      </c>
      <c r="L1408" s="6" t="str">
        <f ca="1">板材才數分析.!J1408</f>
        <v>送貨地址：</v>
      </c>
      <c r="M1408" s="6">
        <f ca="1">板材才數分析.!K1408</f>
        <v>0</v>
      </c>
      <c r="N1408" s="6">
        <f ca="1">板材才數分析.!L1408</f>
        <v>0</v>
      </c>
      <c r="O1408" s="6">
        <f ca="1">板材才數分析.!M1408</f>
        <v>0</v>
      </c>
      <c r="P1408" t="e">
        <f>表格15[[#This Row],[封邊色號]]</f>
        <v>#VALUE!</v>
      </c>
      <c r="Q1408" s="174" t="str">
        <f ca="1">IF(VLOOKUP(F1408,料單!$C:$P,14,FALSE)="","",VLOOKUP(F1408,料單!$C:$P,14,FALSE))</f>
        <v/>
      </c>
      <c r="R1408" s="174" t="str">
        <f ca="1">IF(VLOOKUP(F1408,料單!$C:$Q,15,FALSE)="","",VLOOKUP(F1408,料單!$C:$Q,15,FALSE))</f>
        <v/>
      </c>
      <c r="S1408" s="174" t="str">
        <f ca="1">IF(VLOOKUP(F1408,料單!$C:$R,16,FALSE)="","",VLOOKUP(F1408,料單!$C:$R,16,FALSE))</f>
        <v/>
      </c>
      <c r="T1408" s="174" t="str">
        <f ca="1">IF(VLOOKUP(F1408,料單!$C:$S,17,FALSE)="","",VLOOKUP(F1408,料單!$C:$S,17,FALSE))</f>
        <v/>
      </c>
      <c r="U1408" s="174" t="str">
        <f ca="1">_xlfn.IFNA(VLOOKUP(VLOOKUP(F1408,料單!C:T,18,FALSE),資料庫!AM:AN,2,FALSE),"A")</f>
        <v>A</v>
      </c>
      <c r="V1408" s="174" t="str">
        <f ca="1">IF(VLOOKUP(F1408,料單!C:U,19,FALSE)="","",VLOOKUP(F1408,料單!C:U,19,FALSE))</f>
        <v/>
      </c>
      <c r="W1408" s="361" t="str">
        <f t="shared" ca="1" si="106"/>
        <v/>
      </c>
      <c r="X1408" s="361" t="str">
        <f t="shared" ca="1" si="107"/>
        <v/>
      </c>
      <c r="Y1408" s="361" t="str">
        <f t="shared" ca="1" si="108"/>
        <v/>
      </c>
      <c r="Z1408" s="361" t="str">
        <f t="shared" ca="1" si="109"/>
        <v/>
      </c>
      <c r="AA1408" s="483">
        <f>料單!$K$3</f>
        <v>0</v>
      </c>
      <c r="AB1408" s="483" t="str">
        <f>料單!$L$3</f>
        <v>拉、KD</v>
      </c>
    </row>
    <row r="1409" spans="1:28" x14ac:dyDescent="0.25">
      <c r="A1409" s="174">
        <f t="shared" si="105"/>
        <v>1408</v>
      </c>
      <c r="B1409" s="174" t="str">
        <f ca="1">料單!$C$1</f>
        <v>2026101401</v>
      </c>
      <c r="C1409" s="174">
        <f>料單!$C$2</f>
        <v>0</v>
      </c>
      <c r="D1409" s="6">
        <f>板材才數分析.!B1409</f>
        <v>0</v>
      </c>
      <c r="E1409" s="6">
        <f>板材才數分析.!C1409</f>
        <v>0</v>
      </c>
      <c r="F1409" s="6">
        <f>板材才數分析.!D1409</f>
        <v>0</v>
      </c>
      <c r="G1409" s="6">
        <f ca="1">板材才數分析.!E1409</f>
        <v>0</v>
      </c>
      <c r="H1409" s="6">
        <f ca="1">板材才數分析.!F1409</f>
        <v>0</v>
      </c>
      <c r="I1409" s="6">
        <f ca="1">板材才數分析.!G1409</f>
        <v>0</v>
      </c>
      <c r="J1409" s="6">
        <f ca="1">板材才數分析.!H1409</f>
        <v>0</v>
      </c>
      <c r="K1409" s="6">
        <f ca="1">板材才數分析.!I1409</f>
        <v>0</v>
      </c>
      <c r="L1409" s="6" t="str">
        <f ca="1">板材才數分析.!J1409</f>
        <v>送貨地址：</v>
      </c>
      <c r="M1409" s="6">
        <f ca="1">板材才數分析.!K1409</f>
        <v>0</v>
      </c>
      <c r="N1409" s="6">
        <f ca="1">板材才數分析.!L1409</f>
        <v>0</v>
      </c>
      <c r="O1409" s="6">
        <f ca="1">板材才數分析.!M1409</f>
        <v>0</v>
      </c>
      <c r="P1409" t="e">
        <f>表格15[[#This Row],[封邊色號]]</f>
        <v>#VALUE!</v>
      </c>
      <c r="Q1409" s="174" t="str">
        <f ca="1">IF(VLOOKUP(F1409,料單!$C:$P,14,FALSE)="","",VLOOKUP(F1409,料單!$C:$P,14,FALSE))</f>
        <v/>
      </c>
      <c r="R1409" s="174" t="str">
        <f ca="1">IF(VLOOKUP(F1409,料單!$C:$Q,15,FALSE)="","",VLOOKUP(F1409,料單!$C:$Q,15,FALSE))</f>
        <v/>
      </c>
      <c r="S1409" s="174" t="str">
        <f ca="1">IF(VLOOKUP(F1409,料單!$C:$R,16,FALSE)="","",VLOOKUP(F1409,料單!$C:$R,16,FALSE))</f>
        <v/>
      </c>
      <c r="T1409" s="174" t="str">
        <f ca="1">IF(VLOOKUP(F1409,料單!$C:$S,17,FALSE)="","",VLOOKUP(F1409,料單!$C:$S,17,FALSE))</f>
        <v/>
      </c>
      <c r="U1409" s="174" t="str">
        <f ca="1">_xlfn.IFNA(VLOOKUP(VLOOKUP(F1409,料單!C:T,18,FALSE),資料庫!AM:AN,2,FALSE),"A")</f>
        <v>A</v>
      </c>
      <c r="V1409" s="174" t="str">
        <f ca="1">IF(VLOOKUP(F1409,料單!C:U,19,FALSE)="","",VLOOKUP(F1409,料單!C:U,19,FALSE))</f>
        <v/>
      </c>
      <c r="W1409" s="361" t="str">
        <f t="shared" ca="1" si="106"/>
        <v/>
      </c>
      <c r="X1409" s="361" t="str">
        <f t="shared" ca="1" si="107"/>
        <v/>
      </c>
      <c r="Y1409" s="361" t="str">
        <f t="shared" ca="1" si="108"/>
        <v/>
      </c>
      <c r="Z1409" s="361" t="str">
        <f t="shared" ca="1" si="109"/>
        <v/>
      </c>
      <c r="AA1409" s="483">
        <f>料單!$K$3</f>
        <v>0</v>
      </c>
      <c r="AB1409" s="483" t="str">
        <f>料單!$L$3</f>
        <v>拉、KD</v>
      </c>
    </row>
    <row r="1410" spans="1:28" x14ac:dyDescent="0.25">
      <c r="A1410" s="174">
        <f t="shared" si="105"/>
        <v>1409</v>
      </c>
      <c r="B1410" s="174" t="str">
        <f ca="1">料單!$C$1</f>
        <v>2026101401</v>
      </c>
      <c r="C1410" s="174">
        <f>料單!$C$2</f>
        <v>0</v>
      </c>
      <c r="D1410" s="6">
        <f>板材才數分析.!B1410</f>
        <v>0</v>
      </c>
      <c r="E1410" s="6">
        <f>板材才數分析.!C1410</f>
        <v>0</v>
      </c>
      <c r="F1410" s="6">
        <f>板材才數分析.!D1410</f>
        <v>0</v>
      </c>
      <c r="G1410" s="6">
        <f ca="1">板材才數分析.!E1410</f>
        <v>0</v>
      </c>
      <c r="H1410" s="6">
        <f ca="1">板材才數分析.!F1410</f>
        <v>0</v>
      </c>
      <c r="I1410" s="6">
        <f ca="1">板材才數分析.!G1410</f>
        <v>0</v>
      </c>
      <c r="J1410" s="6">
        <f ca="1">板材才數分析.!H1410</f>
        <v>0</v>
      </c>
      <c r="K1410" s="6">
        <f ca="1">板材才數分析.!I1410</f>
        <v>0</v>
      </c>
      <c r="L1410" s="6" t="str">
        <f ca="1">板材才數分析.!J1410</f>
        <v>送貨地址：</v>
      </c>
      <c r="M1410" s="6">
        <f ca="1">板材才數分析.!K1410</f>
        <v>0</v>
      </c>
      <c r="N1410" s="6">
        <f ca="1">板材才數分析.!L1410</f>
        <v>0</v>
      </c>
      <c r="O1410" s="6">
        <f ca="1">板材才數分析.!M1410</f>
        <v>0</v>
      </c>
      <c r="P1410" t="e">
        <f>表格15[[#This Row],[封邊色號]]</f>
        <v>#VALUE!</v>
      </c>
      <c r="Q1410" s="174" t="str">
        <f ca="1">IF(VLOOKUP(F1410,料單!$C:$P,14,FALSE)="","",VLOOKUP(F1410,料單!$C:$P,14,FALSE))</f>
        <v/>
      </c>
      <c r="R1410" s="174" t="str">
        <f ca="1">IF(VLOOKUP(F1410,料單!$C:$Q,15,FALSE)="","",VLOOKUP(F1410,料單!$C:$Q,15,FALSE))</f>
        <v/>
      </c>
      <c r="S1410" s="174" t="str">
        <f ca="1">IF(VLOOKUP(F1410,料單!$C:$R,16,FALSE)="","",VLOOKUP(F1410,料單!$C:$R,16,FALSE))</f>
        <v/>
      </c>
      <c r="T1410" s="174" t="str">
        <f ca="1">IF(VLOOKUP(F1410,料單!$C:$S,17,FALSE)="","",VLOOKUP(F1410,料單!$C:$S,17,FALSE))</f>
        <v/>
      </c>
      <c r="U1410" s="174" t="str">
        <f ca="1">_xlfn.IFNA(VLOOKUP(VLOOKUP(F1410,料單!C:T,18,FALSE),資料庫!AM:AN,2,FALSE),"A")</f>
        <v>A</v>
      </c>
      <c r="V1410" s="174" t="str">
        <f ca="1">IF(VLOOKUP(F1410,料單!C:U,19,FALSE)="","",VLOOKUP(F1410,料單!C:U,19,FALSE))</f>
        <v/>
      </c>
      <c r="W1410" s="361" t="str">
        <f t="shared" ca="1" si="106"/>
        <v/>
      </c>
      <c r="X1410" s="361" t="str">
        <f t="shared" ca="1" si="107"/>
        <v/>
      </c>
      <c r="Y1410" s="361" t="str">
        <f t="shared" ca="1" si="108"/>
        <v/>
      </c>
      <c r="Z1410" s="361" t="str">
        <f t="shared" ca="1" si="109"/>
        <v/>
      </c>
      <c r="AA1410" s="483">
        <f>料單!$K$3</f>
        <v>0</v>
      </c>
      <c r="AB1410" s="483" t="str">
        <f>料單!$L$3</f>
        <v>拉、KD</v>
      </c>
    </row>
    <row r="1411" spans="1:28" s="242" customFormat="1" x14ac:dyDescent="0.25">
      <c r="A1411" s="241">
        <f t="shared" ref="A1411:A1474" si="110">ROW(A1410)</f>
        <v>1410</v>
      </c>
      <c r="B1411" s="241" t="str">
        <f ca="1">料單!$C$1</f>
        <v>2026101401</v>
      </c>
      <c r="C1411" s="241">
        <f>料單!$C$2</f>
        <v>0</v>
      </c>
      <c r="D1411" s="245">
        <f>板材才數分析.!B1411</f>
        <v>0</v>
      </c>
      <c r="E1411" s="245">
        <f>板材才數分析.!C1411</f>
        <v>0</v>
      </c>
      <c r="F1411" s="245">
        <f>板材才數分析.!D1411</f>
        <v>0</v>
      </c>
      <c r="G1411" s="245">
        <f ca="1">板材才數分析.!E1411</f>
        <v>0</v>
      </c>
      <c r="H1411" s="245">
        <f ca="1">板材才數分析.!F1411</f>
        <v>0</v>
      </c>
      <c r="I1411" s="245">
        <f ca="1">板材才數分析.!G1411</f>
        <v>0</v>
      </c>
      <c r="J1411" s="245">
        <f ca="1">板材才數分析.!H1411</f>
        <v>0</v>
      </c>
      <c r="K1411" s="245">
        <f ca="1">板材才數分析.!I1411</f>
        <v>0</v>
      </c>
      <c r="L1411" s="245" t="str">
        <f ca="1">板材才數分析.!J1411</f>
        <v>送貨地址：</v>
      </c>
      <c r="M1411" s="245">
        <f ca="1">板材才數分析.!K1411</f>
        <v>0</v>
      </c>
      <c r="N1411" s="245">
        <f ca="1">板材才數分析.!L1411</f>
        <v>0</v>
      </c>
      <c r="O1411" s="245">
        <f ca="1">板材才數分析.!M1411</f>
        <v>0</v>
      </c>
      <c r="P1411" t="e">
        <f>表格15[[#This Row],[封邊色號]]</f>
        <v>#VALUE!</v>
      </c>
      <c r="Q1411" s="174" t="str">
        <f ca="1">IF(VLOOKUP(F1411,料單!$C:$P,14,FALSE)="","",VLOOKUP(F1411,料單!$C:$P,14,FALSE))</f>
        <v/>
      </c>
      <c r="R1411" s="174" t="str">
        <f ca="1">IF(VLOOKUP(F1411,料單!$C:$Q,15,FALSE)="","",VLOOKUP(F1411,料單!$C:$Q,15,FALSE))</f>
        <v/>
      </c>
      <c r="S1411" s="174" t="str">
        <f ca="1">IF(VLOOKUP(F1411,料單!$C:$R,16,FALSE)="","",VLOOKUP(F1411,料單!$C:$R,16,FALSE))</f>
        <v/>
      </c>
      <c r="T1411" s="174" t="str">
        <f ca="1">IF(VLOOKUP(F1411,料單!$C:$S,17,FALSE)="","",VLOOKUP(F1411,料單!$C:$S,17,FALSE))</f>
        <v/>
      </c>
      <c r="U1411" s="174" t="str">
        <f ca="1">_xlfn.IFNA(VLOOKUP(VLOOKUP(F1411,料單!C:T,18,FALSE),資料庫!AM:AN,2,FALSE),"A")</f>
        <v>A</v>
      </c>
      <c r="V1411" s="174" t="str">
        <f ca="1">IF(VLOOKUP(F1411,料單!C:U,19,FALSE)="","",VLOOKUP(F1411,料單!C:U,19,FALSE))</f>
        <v/>
      </c>
      <c r="W1411" s="375" t="str">
        <f t="shared" ref="W1411:W1474" ca="1" si="111">IF(LEFT($I1411,1)="0","",LEFT($I1411,1))</f>
        <v/>
      </c>
      <c r="X1411" s="361" t="str">
        <f t="shared" ref="X1411:X1474" ca="1" si="112">IF(EXACT(I1411, "AA"), "A", IF(EXACT(I1411, "A"), "  ", ""))</f>
        <v/>
      </c>
      <c r="Y1411" s="375" t="str">
        <f t="shared" ref="Y1411:Y1474" ca="1" si="113">IF(LEFT($K1411,1)="0","",LEFT($K1411,1))</f>
        <v/>
      </c>
      <c r="Z1411" s="375" t="str">
        <f t="shared" ref="Z1411:Z1474" ca="1" si="114">IF(RIGHT($K1411,1)="0","",RIGHT($K1411,1))</f>
        <v/>
      </c>
      <c r="AA1411" s="483">
        <f>料單!$K$3</f>
        <v>0</v>
      </c>
      <c r="AB1411" s="483" t="str">
        <f>料單!$L$3</f>
        <v>拉、KD</v>
      </c>
    </row>
    <row r="1412" spans="1:28" x14ac:dyDescent="0.25">
      <c r="A1412" s="174">
        <f t="shared" si="110"/>
        <v>1411</v>
      </c>
      <c r="B1412" s="174" t="str">
        <f ca="1">料單!$C$1</f>
        <v>2026101401</v>
      </c>
      <c r="C1412" s="174">
        <f>料單!$C$2</f>
        <v>0</v>
      </c>
      <c r="D1412" s="6">
        <f>板材才數分析.!B1412</f>
        <v>0</v>
      </c>
      <c r="E1412" s="6">
        <f>板材才數分析.!C1412</f>
        <v>0</v>
      </c>
      <c r="F1412" s="6">
        <f>板材才數分析.!D1412</f>
        <v>0</v>
      </c>
      <c r="G1412" s="6">
        <f ca="1">板材才數分析.!E1412</f>
        <v>0</v>
      </c>
      <c r="H1412" s="6">
        <f ca="1">板材才數分析.!F1412</f>
        <v>0</v>
      </c>
      <c r="I1412" s="6">
        <f ca="1">板材才數分析.!G1412</f>
        <v>0</v>
      </c>
      <c r="J1412" s="6">
        <f ca="1">板材才數分析.!H1412</f>
        <v>0</v>
      </c>
      <c r="K1412" s="6">
        <f ca="1">板材才數分析.!I1412</f>
        <v>0</v>
      </c>
      <c r="L1412" s="6" t="str">
        <f ca="1">板材才數分析.!J1412</f>
        <v>送貨地址：</v>
      </c>
      <c r="M1412" s="6">
        <f ca="1">板材才數分析.!K1412</f>
        <v>0</v>
      </c>
      <c r="N1412" s="6">
        <f ca="1">板材才數分析.!L1412</f>
        <v>0</v>
      </c>
      <c r="O1412" s="6">
        <f ca="1">板材才數分析.!M1412</f>
        <v>0</v>
      </c>
      <c r="P1412" t="e">
        <f>表格15[[#This Row],[封邊色號]]</f>
        <v>#VALUE!</v>
      </c>
      <c r="Q1412" s="174" t="str">
        <f ca="1">IF(VLOOKUP(F1412,料單!$C:$P,14,FALSE)="","",VLOOKUP(F1412,料單!$C:$P,14,FALSE))</f>
        <v/>
      </c>
      <c r="R1412" s="174" t="str">
        <f ca="1">IF(VLOOKUP(F1412,料單!$C:$Q,15,FALSE)="","",VLOOKUP(F1412,料單!$C:$Q,15,FALSE))</f>
        <v/>
      </c>
      <c r="S1412" s="174" t="str">
        <f ca="1">IF(VLOOKUP(F1412,料單!$C:$R,16,FALSE)="","",VLOOKUP(F1412,料單!$C:$R,16,FALSE))</f>
        <v/>
      </c>
      <c r="T1412" s="174" t="str">
        <f ca="1">IF(VLOOKUP(F1412,料單!$C:$S,17,FALSE)="","",VLOOKUP(F1412,料單!$C:$S,17,FALSE))</f>
        <v/>
      </c>
      <c r="U1412" s="174" t="str">
        <f ca="1">_xlfn.IFNA(VLOOKUP(VLOOKUP(F1412,料單!C:T,18,FALSE),資料庫!AM:AN,2,FALSE),"A")</f>
        <v>A</v>
      </c>
      <c r="V1412" s="174" t="str">
        <f ca="1">IF(VLOOKUP(F1412,料單!C:U,19,FALSE)="","",VLOOKUP(F1412,料單!C:U,19,FALSE))</f>
        <v/>
      </c>
      <c r="W1412" s="361" t="str">
        <f t="shared" ca="1" si="111"/>
        <v/>
      </c>
      <c r="X1412" s="361" t="str">
        <f t="shared" ca="1" si="112"/>
        <v/>
      </c>
      <c r="Y1412" s="361" t="str">
        <f t="shared" ca="1" si="113"/>
        <v/>
      </c>
      <c r="Z1412" s="361" t="str">
        <f t="shared" ca="1" si="114"/>
        <v/>
      </c>
      <c r="AA1412" s="483">
        <f>料單!$K$3</f>
        <v>0</v>
      </c>
      <c r="AB1412" s="483" t="str">
        <f>料單!$L$3</f>
        <v>拉、KD</v>
      </c>
    </row>
    <row r="1413" spans="1:28" x14ac:dyDescent="0.25">
      <c r="A1413" s="174">
        <f t="shared" si="110"/>
        <v>1412</v>
      </c>
      <c r="B1413" s="174" t="str">
        <f ca="1">料單!$C$1</f>
        <v>2026101401</v>
      </c>
      <c r="C1413" s="174">
        <f>料單!$C$2</f>
        <v>0</v>
      </c>
      <c r="D1413" s="6">
        <f>板材才數分析.!B1413</f>
        <v>0</v>
      </c>
      <c r="E1413" s="6">
        <f>板材才數分析.!C1413</f>
        <v>0</v>
      </c>
      <c r="F1413" s="6">
        <f>板材才數分析.!D1413</f>
        <v>0</v>
      </c>
      <c r="G1413" s="6">
        <f ca="1">板材才數分析.!E1413</f>
        <v>0</v>
      </c>
      <c r="H1413" s="6">
        <f ca="1">板材才數分析.!F1413</f>
        <v>0</v>
      </c>
      <c r="I1413" s="6">
        <f ca="1">板材才數分析.!G1413</f>
        <v>0</v>
      </c>
      <c r="J1413" s="6">
        <f ca="1">板材才數分析.!H1413</f>
        <v>0</v>
      </c>
      <c r="K1413" s="6">
        <f ca="1">板材才數分析.!I1413</f>
        <v>0</v>
      </c>
      <c r="L1413" s="6" t="str">
        <f ca="1">板材才數分析.!J1413</f>
        <v>送貨地址：</v>
      </c>
      <c r="M1413" s="6">
        <f ca="1">板材才數分析.!K1413</f>
        <v>0</v>
      </c>
      <c r="N1413" s="6">
        <f ca="1">板材才數分析.!L1413</f>
        <v>0</v>
      </c>
      <c r="O1413" s="6">
        <f ca="1">板材才數分析.!M1413</f>
        <v>0</v>
      </c>
      <c r="P1413" t="e">
        <f>表格15[[#This Row],[封邊色號]]</f>
        <v>#VALUE!</v>
      </c>
      <c r="Q1413" s="174" t="str">
        <f ca="1">IF(VLOOKUP(F1413,料單!$C:$P,14,FALSE)="","",VLOOKUP(F1413,料單!$C:$P,14,FALSE))</f>
        <v/>
      </c>
      <c r="R1413" s="174" t="str">
        <f ca="1">IF(VLOOKUP(F1413,料單!$C:$Q,15,FALSE)="","",VLOOKUP(F1413,料單!$C:$Q,15,FALSE))</f>
        <v/>
      </c>
      <c r="S1413" s="174" t="str">
        <f ca="1">IF(VLOOKUP(F1413,料單!$C:$R,16,FALSE)="","",VLOOKUP(F1413,料單!$C:$R,16,FALSE))</f>
        <v/>
      </c>
      <c r="T1413" s="174" t="str">
        <f ca="1">IF(VLOOKUP(F1413,料單!$C:$S,17,FALSE)="","",VLOOKUP(F1413,料單!$C:$S,17,FALSE))</f>
        <v/>
      </c>
      <c r="U1413" s="174" t="str">
        <f ca="1">_xlfn.IFNA(VLOOKUP(VLOOKUP(F1413,料單!C:T,18,FALSE),資料庫!AM:AN,2,FALSE),"A")</f>
        <v>A</v>
      </c>
      <c r="V1413" s="174" t="str">
        <f ca="1">IF(VLOOKUP(F1413,料單!C:U,19,FALSE)="","",VLOOKUP(F1413,料單!C:U,19,FALSE))</f>
        <v/>
      </c>
      <c r="W1413" s="361" t="str">
        <f t="shared" ca="1" si="111"/>
        <v/>
      </c>
      <c r="X1413" s="361" t="str">
        <f t="shared" ca="1" si="112"/>
        <v/>
      </c>
      <c r="Y1413" s="361" t="str">
        <f t="shared" ca="1" si="113"/>
        <v/>
      </c>
      <c r="Z1413" s="361" t="str">
        <f t="shared" ca="1" si="114"/>
        <v/>
      </c>
      <c r="AA1413" s="483">
        <f>料單!$K$3</f>
        <v>0</v>
      </c>
      <c r="AB1413" s="483" t="str">
        <f>料單!$L$3</f>
        <v>拉、KD</v>
      </c>
    </row>
    <row r="1414" spans="1:28" x14ac:dyDescent="0.25">
      <c r="A1414" s="174">
        <f t="shared" si="110"/>
        <v>1413</v>
      </c>
      <c r="B1414" s="174" t="str">
        <f ca="1">料單!$C$1</f>
        <v>2026101401</v>
      </c>
      <c r="C1414" s="174">
        <f>料單!$C$2</f>
        <v>0</v>
      </c>
      <c r="D1414" s="6">
        <f>板材才數分析.!B1414</f>
        <v>0</v>
      </c>
      <c r="E1414" s="6">
        <f>板材才數分析.!C1414</f>
        <v>0</v>
      </c>
      <c r="F1414" s="6">
        <f>板材才數分析.!D1414</f>
        <v>0</v>
      </c>
      <c r="G1414" s="6">
        <f ca="1">板材才數分析.!E1414</f>
        <v>0</v>
      </c>
      <c r="H1414" s="6">
        <f ca="1">板材才數分析.!F1414</f>
        <v>0</v>
      </c>
      <c r="I1414" s="6">
        <f ca="1">板材才數分析.!G1414</f>
        <v>0</v>
      </c>
      <c r="J1414" s="6">
        <f ca="1">板材才數分析.!H1414</f>
        <v>0</v>
      </c>
      <c r="K1414" s="6">
        <f ca="1">板材才數分析.!I1414</f>
        <v>0</v>
      </c>
      <c r="L1414" s="6" t="str">
        <f ca="1">板材才數分析.!J1414</f>
        <v>送貨地址：</v>
      </c>
      <c r="M1414" s="6">
        <f ca="1">板材才數分析.!K1414</f>
        <v>0</v>
      </c>
      <c r="N1414" s="6">
        <f ca="1">板材才數分析.!L1414</f>
        <v>0</v>
      </c>
      <c r="O1414" s="6">
        <f ca="1">板材才數分析.!M1414</f>
        <v>0</v>
      </c>
      <c r="P1414" t="e">
        <f>表格15[[#This Row],[封邊色號]]</f>
        <v>#VALUE!</v>
      </c>
      <c r="Q1414" s="174" t="str">
        <f ca="1">IF(VLOOKUP(F1414,料單!$C:$P,14,FALSE)="","",VLOOKUP(F1414,料單!$C:$P,14,FALSE))</f>
        <v/>
      </c>
      <c r="R1414" s="174" t="str">
        <f ca="1">IF(VLOOKUP(F1414,料單!$C:$Q,15,FALSE)="","",VLOOKUP(F1414,料單!$C:$Q,15,FALSE))</f>
        <v/>
      </c>
      <c r="S1414" s="174" t="str">
        <f ca="1">IF(VLOOKUP(F1414,料單!$C:$R,16,FALSE)="","",VLOOKUP(F1414,料單!$C:$R,16,FALSE))</f>
        <v/>
      </c>
      <c r="T1414" s="174" t="str">
        <f ca="1">IF(VLOOKUP(F1414,料單!$C:$S,17,FALSE)="","",VLOOKUP(F1414,料單!$C:$S,17,FALSE))</f>
        <v/>
      </c>
      <c r="U1414" s="174" t="str">
        <f ca="1">_xlfn.IFNA(VLOOKUP(VLOOKUP(F1414,料單!C:T,18,FALSE),資料庫!AM:AN,2,FALSE),"A")</f>
        <v>A</v>
      </c>
      <c r="V1414" s="174" t="str">
        <f ca="1">IF(VLOOKUP(F1414,料單!C:U,19,FALSE)="","",VLOOKUP(F1414,料單!C:U,19,FALSE))</f>
        <v/>
      </c>
      <c r="W1414" s="361" t="str">
        <f t="shared" ca="1" si="111"/>
        <v/>
      </c>
      <c r="X1414" s="361" t="str">
        <f t="shared" ca="1" si="112"/>
        <v/>
      </c>
      <c r="Y1414" s="361" t="str">
        <f t="shared" ca="1" si="113"/>
        <v/>
      </c>
      <c r="Z1414" s="361" t="str">
        <f t="shared" ca="1" si="114"/>
        <v/>
      </c>
      <c r="AA1414" s="483">
        <f>料單!$K$3</f>
        <v>0</v>
      </c>
      <c r="AB1414" s="483" t="str">
        <f>料單!$L$3</f>
        <v>拉、KD</v>
      </c>
    </row>
    <row r="1415" spans="1:28" x14ac:dyDescent="0.25">
      <c r="A1415" s="174">
        <f t="shared" si="110"/>
        <v>1414</v>
      </c>
      <c r="B1415" s="174" t="str">
        <f ca="1">料單!$C$1</f>
        <v>2026101401</v>
      </c>
      <c r="C1415" s="174">
        <f>料單!$C$2</f>
        <v>0</v>
      </c>
      <c r="D1415" s="6">
        <f>板材才數分析.!B1415</f>
        <v>0</v>
      </c>
      <c r="E1415" s="6">
        <f>板材才數分析.!C1415</f>
        <v>0</v>
      </c>
      <c r="F1415" s="6">
        <f>板材才數分析.!D1415</f>
        <v>0</v>
      </c>
      <c r="G1415" s="6">
        <f ca="1">板材才數分析.!E1415</f>
        <v>0</v>
      </c>
      <c r="H1415" s="6">
        <f ca="1">板材才數分析.!F1415</f>
        <v>0</v>
      </c>
      <c r="I1415" s="6">
        <f ca="1">板材才數分析.!G1415</f>
        <v>0</v>
      </c>
      <c r="J1415" s="6">
        <f ca="1">板材才數分析.!H1415</f>
        <v>0</v>
      </c>
      <c r="K1415" s="6">
        <f ca="1">板材才數分析.!I1415</f>
        <v>0</v>
      </c>
      <c r="L1415" s="6" t="str">
        <f ca="1">板材才數分析.!J1415</f>
        <v>送貨地址：</v>
      </c>
      <c r="M1415" s="6">
        <f ca="1">板材才數分析.!K1415</f>
        <v>0</v>
      </c>
      <c r="N1415" s="6">
        <f ca="1">板材才數分析.!L1415</f>
        <v>0</v>
      </c>
      <c r="O1415" s="6">
        <f ca="1">板材才數分析.!M1415</f>
        <v>0</v>
      </c>
      <c r="P1415" t="e">
        <f>表格15[[#This Row],[封邊色號]]</f>
        <v>#VALUE!</v>
      </c>
      <c r="Q1415" s="174" t="str">
        <f ca="1">IF(VLOOKUP(F1415,料單!$C:$P,14,FALSE)="","",VLOOKUP(F1415,料單!$C:$P,14,FALSE))</f>
        <v/>
      </c>
      <c r="R1415" s="174" t="str">
        <f ca="1">IF(VLOOKUP(F1415,料單!$C:$Q,15,FALSE)="","",VLOOKUP(F1415,料單!$C:$Q,15,FALSE))</f>
        <v/>
      </c>
      <c r="S1415" s="174" t="str">
        <f ca="1">IF(VLOOKUP(F1415,料單!$C:$R,16,FALSE)="","",VLOOKUP(F1415,料單!$C:$R,16,FALSE))</f>
        <v/>
      </c>
      <c r="T1415" s="174" t="str">
        <f ca="1">IF(VLOOKUP(F1415,料單!$C:$S,17,FALSE)="","",VLOOKUP(F1415,料單!$C:$S,17,FALSE))</f>
        <v/>
      </c>
      <c r="U1415" s="174" t="str">
        <f ca="1">_xlfn.IFNA(VLOOKUP(VLOOKUP(F1415,料單!C:T,18,FALSE),資料庫!AM:AN,2,FALSE),"A")</f>
        <v>A</v>
      </c>
      <c r="V1415" s="174" t="str">
        <f ca="1">IF(VLOOKUP(F1415,料單!C:U,19,FALSE)="","",VLOOKUP(F1415,料單!C:U,19,FALSE))</f>
        <v/>
      </c>
      <c r="W1415" s="361" t="str">
        <f t="shared" ca="1" si="111"/>
        <v/>
      </c>
      <c r="X1415" s="361" t="str">
        <f t="shared" ca="1" si="112"/>
        <v/>
      </c>
      <c r="Y1415" s="361" t="str">
        <f t="shared" ca="1" si="113"/>
        <v/>
      </c>
      <c r="Z1415" s="361" t="str">
        <f t="shared" ca="1" si="114"/>
        <v/>
      </c>
      <c r="AA1415" s="483">
        <f>料單!$K$3</f>
        <v>0</v>
      </c>
      <c r="AB1415" s="483" t="str">
        <f>料單!$L$3</f>
        <v>拉、KD</v>
      </c>
    </row>
    <row r="1416" spans="1:28" x14ac:dyDescent="0.25">
      <c r="A1416" s="174">
        <f t="shared" si="110"/>
        <v>1415</v>
      </c>
      <c r="B1416" s="174" t="str">
        <f ca="1">料單!$C$1</f>
        <v>2026101401</v>
      </c>
      <c r="C1416" s="174">
        <f>料單!$C$2</f>
        <v>0</v>
      </c>
      <c r="D1416" s="6">
        <f>板材才數分析.!B1416</f>
        <v>0</v>
      </c>
      <c r="E1416" s="6">
        <f>板材才數分析.!C1416</f>
        <v>0</v>
      </c>
      <c r="F1416" s="6">
        <f>板材才數分析.!D1416</f>
        <v>0</v>
      </c>
      <c r="G1416" s="6">
        <f ca="1">板材才數分析.!E1416</f>
        <v>0</v>
      </c>
      <c r="H1416" s="6">
        <f ca="1">板材才數分析.!F1416</f>
        <v>0</v>
      </c>
      <c r="I1416" s="6">
        <f ca="1">板材才數分析.!G1416</f>
        <v>0</v>
      </c>
      <c r="J1416" s="6">
        <f ca="1">板材才數分析.!H1416</f>
        <v>0</v>
      </c>
      <c r="K1416" s="6">
        <f ca="1">板材才數分析.!I1416</f>
        <v>0</v>
      </c>
      <c r="L1416" s="6" t="str">
        <f ca="1">板材才數分析.!J1416</f>
        <v>送貨地址：</v>
      </c>
      <c r="M1416" s="6">
        <f ca="1">板材才數分析.!K1416</f>
        <v>0</v>
      </c>
      <c r="N1416" s="6">
        <f ca="1">板材才數分析.!L1416</f>
        <v>0</v>
      </c>
      <c r="O1416" s="6">
        <f ca="1">板材才數分析.!M1416</f>
        <v>0</v>
      </c>
      <c r="P1416" t="e">
        <f>表格15[[#This Row],[封邊色號]]</f>
        <v>#VALUE!</v>
      </c>
      <c r="Q1416" s="174" t="str">
        <f ca="1">IF(VLOOKUP(F1416,料單!$C:$P,14,FALSE)="","",VLOOKUP(F1416,料單!$C:$P,14,FALSE))</f>
        <v/>
      </c>
      <c r="R1416" s="174" t="str">
        <f ca="1">IF(VLOOKUP(F1416,料單!$C:$Q,15,FALSE)="","",VLOOKUP(F1416,料單!$C:$Q,15,FALSE))</f>
        <v/>
      </c>
      <c r="S1416" s="174" t="str">
        <f ca="1">IF(VLOOKUP(F1416,料單!$C:$R,16,FALSE)="","",VLOOKUP(F1416,料單!$C:$R,16,FALSE))</f>
        <v/>
      </c>
      <c r="T1416" s="174" t="str">
        <f ca="1">IF(VLOOKUP(F1416,料單!$C:$S,17,FALSE)="","",VLOOKUP(F1416,料單!$C:$S,17,FALSE))</f>
        <v/>
      </c>
      <c r="U1416" s="174" t="str">
        <f ca="1">_xlfn.IFNA(VLOOKUP(VLOOKUP(F1416,料單!C:T,18,FALSE),資料庫!AM:AN,2,FALSE),"A")</f>
        <v>A</v>
      </c>
      <c r="V1416" s="174" t="str">
        <f ca="1">IF(VLOOKUP(F1416,料單!C:U,19,FALSE)="","",VLOOKUP(F1416,料單!C:U,19,FALSE))</f>
        <v/>
      </c>
      <c r="W1416" s="361" t="str">
        <f t="shared" ca="1" si="111"/>
        <v/>
      </c>
      <c r="X1416" s="361" t="str">
        <f t="shared" ca="1" si="112"/>
        <v/>
      </c>
      <c r="Y1416" s="361" t="str">
        <f t="shared" ca="1" si="113"/>
        <v/>
      </c>
      <c r="Z1416" s="361" t="str">
        <f t="shared" ca="1" si="114"/>
        <v/>
      </c>
      <c r="AA1416" s="483">
        <f>料單!$K$3</f>
        <v>0</v>
      </c>
      <c r="AB1416" s="483" t="str">
        <f>料單!$L$3</f>
        <v>拉、KD</v>
      </c>
    </row>
    <row r="1417" spans="1:28" x14ac:dyDescent="0.25">
      <c r="A1417" s="174">
        <f t="shared" si="110"/>
        <v>1416</v>
      </c>
      <c r="B1417" s="174" t="str">
        <f ca="1">料單!$C$1</f>
        <v>2026101401</v>
      </c>
      <c r="C1417" s="174">
        <f>料單!$C$2</f>
        <v>0</v>
      </c>
      <c r="D1417" s="6">
        <f>板材才數分析.!B1417</f>
        <v>0</v>
      </c>
      <c r="E1417" s="6">
        <f>板材才數分析.!C1417</f>
        <v>0</v>
      </c>
      <c r="F1417" s="6">
        <f>板材才數分析.!D1417</f>
        <v>0</v>
      </c>
      <c r="G1417" s="6">
        <f ca="1">板材才數分析.!E1417</f>
        <v>0</v>
      </c>
      <c r="H1417" s="6">
        <f ca="1">板材才數分析.!F1417</f>
        <v>0</v>
      </c>
      <c r="I1417" s="6">
        <f ca="1">板材才數分析.!G1417</f>
        <v>0</v>
      </c>
      <c r="J1417" s="6">
        <f ca="1">板材才數分析.!H1417</f>
        <v>0</v>
      </c>
      <c r="K1417" s="6">
        <f ca="1">板材才數分析.!I1417</f>
        <v>0</v>
      </c>
      <c r="L1417" s="6" t="str">
        <f ca="1">板材才數分析.!J1417</f>
        <v>送貨地址：</v>
      </c>
      <c r="M1417" s="6">
        <f ca="1">板材才數分析.!K1417</f>
        <v>0</v>
      </c>
      <c r="N1417" s="6">
        <f ca="1">板材才數分析.!L1417</f>
        <v>0</v>
      </c>
      <c r="O1417" s="6">
        <f ca="1">板材才數分析.!M1417</f>
        <v>0</v>
      </c>
      <c r="P1417" t="e">
        <f>表格15[[#This Row],[封邊色號]]</f>
        <v>#VALUE!</v>
      </c>
      <c r="Q1417" s="174" t="str">
        <f ca="1">IF(VLOOKUP(F1417,料單!$C:$P,14,FALSE)="","",VLOOKUP(F1417,料單!$C:$P,14,FALSE))</f>
        <v/>
      </c>
      <c r="R1417" s="174" t="str">
        <f ca="1">IF(VLOOKUP(F1417,料單!$C:$Q,15,FALSE)="","",VLOOKUP(F1417,料單!$C:$Q,15,FALSE))</f>
        <v/>
      </c>
      <c r="S1417" s="174" t="str">
        <f ca="1">IF(VLOOKUP(F1417,料單!$C:$R,16,FALSE)="","",VLOOKUP(F1417,料單!$C:$R,16,FALSE))</f>
        <v/>
      </c>
      <c r="T1417" s="174" t="str">
        <f ca="1">IF(VLOOKUP(F1417,料單!$C:$S,17,FALSE)="","",VLOOKUP(F1417,料單!$C:$S,17,FALSE))</f>
        <v/>
      </c>
      <c r="U1417" s="174" t="str">
        <f ca="1">_xlfn.IFNA(VLOOKUP(VLOOKUP(F1417,料單!C:T,18,FALSE),資料庫!AM:AN,2,FALSE),"A")</f>
        <v>A</v>
      </c>
      <c r="V1417" s="174" t="str">
        <f ca="1">IF(VLOOKUP(F1417,料單!C:U,19,FALSE)="","",VLOOKUP(F1417,料單!C:U,19,FALSE))</f>
        <v/>
      </c>
      <c r="W1417" s="361" t="str">
        <f t="shared" ca="1" si="111"/>
        <v/>
      </c>
      <c r="X1417" s="361" t="str">
        <f t="shared" ca="1" si="112"/>
        <v/>
      </c>
      <c r="Y1417" s="361" t="str">
        <f t="shared" ca="1" si="113"/>
        <v/>
      </c>
      <c r="Z1417" s="361" t="str">
        <f t="shared" ca="1" si="114"/>
        <v/>
      </c>
      <c r="AA1417" s="483">
        <f>料單!$K$3</f>
        <v>0</v>
      </c>
      <c r="AB1417" s="483" t="str">
        <f>料單!$L$3</f>
        <v>拉、KD</v>
      </c>
    </row>
    <row r="1418" spans="1:28" x14ac:dyDescent="0.25">
      <c r="A1418" s="174">
        <f t="shared" si="110"/>
        <v>1417</v>
      </c>
      <c r="B1418" s="174" t="str">
        <f ca="1">料單!$C$1</f>
        <v>2026101401</v>
      </c>
      <c r="C1418" s="174">
        <f>料單!$C$2</f>
        <v>0</v>
      </c>
      <c r="D1418" s="6">
        <f>板材才數分析.!B1418</f>
        <v>0</v>
      </c>
      <c r="E1418" s="6">
        <f>板材才數分析.!C1418</f>
        <v>0</v>
      </c>
      <c r="F1418" s="6">
        <f>板材才數分析.!D1418</f>
        <v>0</v>
      </c>
      <c r="G1418" s="6">
        <f ca="1">板材才數分析.!E1418</f>
        <v>0</v>
      </c>
      <c r="H1418" s="6">
        <f ca="1">板材才數分析.!F1418</f>
        <v>0</v>
      </c>
      <c r="I1418" s="6">
        <f ca="1">板材才數分析.!G1418</f>
        <v>0</v>
      </c>
      <c r="J1418" s="6">
        <f ca="1">板材才數分析.!H1418</f>
        <v>0</v>
      </c>
      <c r="K1418" s="6">
        <f ca="1">板材才數分析.!I1418</f>
        <v>0</v>
      </c>
      <c r="L1418" s="6" t="str">
        <f ca="1">板材才數分析.!J1418</f>
        <v>送貨地址：</v>
      </c>
      <c r="M1418" s="6">
        <f ca="1">板材才數分析.!K1418</f>
        <v>0</v>
      </c>
      <c r="N1418" s="6">
        <f ca="1">板材才數分析.!L1418</f>
        <v>0</v>
      </c>
      <c r="O1418" s="6">
        <f ca="1">板材才數分析.!M1418</f>
        <v>0</v>
      </c>
      <c r="P1418" t="e">
        <f>表格15[[#This Row],[封邊色號]]</f>
        <v>#VALUE!</v>
      </c>
      <c r="Q1418" s="174" t="str">
        <f ca="1">IF(VLOOKUP(F1418,料單!$C:$P,14,FALSE)="","",VLOOKUP(F1418,料單!$C:$P,14,FALSE))</f>
        <v/>
      </c>
      <c r="R1418" s="174" t="str">
        <f ca="1">IF(VLOOKUP(F1418,料單!$C:$Q,15,FALSE)="","",VLOOKUP(F1418,料單!$C:$Q,15,FALSE))</f>
        <v/>
      </c>
      <c r="S1418" s="174" t="str">
        <f ca="1">IF(VLOOKUP(F1418,料單!$C:$R,16,FALSE)="","",VLOOKUP(F1418,料單!$C:$R,16,FALSE))</f>
        <v/>
      </c>
      <c r="T1418" s="174" t="str">
        <f ca="1">IF(VLOOKUP(F1418,料單!$C:$S,17,FALSE)="","",VLOOKUP(F1418,料單!$C:$S,17,FALSE))</f>
        <v/>
      </c>
      <c r="U1418" s="174" t="str">
        <f ca="1">_xlfn.IFNA(VLOOKUP(VLOOKUP(F1418,料單!C:T,18,FALSE),資料庫!AM:AN,2,FALSE),"A")</f>
        <v>A</v>
      </c>
      <c r="V1418" s="174" t="str">
        <f ca="1">IF(VLOOKUP(F1418,料單!C:U,19,FALSE)="","",VLOOKUP(F1418,料單!C:U,19,FALSE))</f>
        <v/>
      </c>
      <c r="W1418" s="361" t="str">
        <f t="shared" ca="1" si="111"/>
        <v/>
      </c>
      <c r="X1418" s="361" t="str">
        <f t="shared" ca="1" si="112"/>
        <v/>
      </c>
      <c r="Y1418" s="361" t="str">
        <f t="shared" ca="1" si="113"/>
        <v/>
      </c>
      <c r="Z1418" s="361" t="str">
        <f t="shared" ca="1" si="114"/>
        <v/>
      </c>
      <c r="AA1418" s="483">
        <f>料單!$K$3</f>
        <v>0</v>
      </c>
      <c r="AB1418" s="483" t="str">
        <f>料單!$L$3</f>
        <v>拉、KD</v>
      </c>
    </row>
    <row r="1419" spans="1:28" x14ac:dyDescent="0.25">
      <c r="A1419" s="174">
        <f t="shared" si="110"/>
        <v>1418</v>
      </c>
      <c r="B1419" s="174" t="str">
        <f ca="1">料單!$C$1</f>
        <v>2026101401</v>
      </c>
      <c r="C1419" s="174">
        <f>料單!$C$2</f>
        <v>0</v>
      </c>
      <c r="D1419" s="6">
        <f>板材才數分析.!B1419</f>
        <v>0</v>
      </c>
      <c r="E1419" s="6">
        <f>板材才數分析.!C1419</f>
        <v>0</v>
      </c>
      <c r="F1419" s="6">
        <f>板材才數分析.!D1419</f>
        <v>0</v>
      </c>
      <c r="G1419" s="6">
        <f ca="1">板材才數分析.!E1419</f>
        <v>0</v>
      </c>
      <c r="H1419" s="6">
        <f ca="1">板材才數分析.!F1419</f>
        <v>0</v>
      </c>
      <c r="I1419" s="6">
        <f ca="1">板材才數分析.!G1419</f>
        <v>0</v>
      </c>
      <c r="J1419" s="6">
        <f ca="1">板材才數分析.!H1419</f>
        <v>0</v>
      </c>
      <c r="K1419" s="6">
        <f ca="1">板材才數分析.!I1419</f>
        <v>0</v>
      </c>
      <c r="L1419" s="6" t="str">
        <f ca="1">板材才數分析.!J1419</f>
        <v>送貨地址：</v>
      </c>
      <c r="M1419" s="6">
        <f ca="1">板材才數分析.!K1419</f>
        <v>0</v>
      </c>
      <c r="N1419" s="6">
        <f ca="1">板材才數分析.!L1419</f>
        <v>0</v>
      </c>
      <c r="O1419" s="6">
        <f ca="1">板材才數分析.!M1419</f>
        <v>0</v>
      </c>
      <c r="P1419" t="e">
        <f>表格15[[#This Row],[封邊色號]]</f>
        <v>#VALUE!</v>
      </c>
      <c r="Q1419" s="174" t="str">
        <f ca="1">IF(VLOOKUP(F1419,料單!$C:$P,14,FALSE)="","",VLOOKUP(F1419,料單!$C:$P,14,FALSE))</f>
        <v/>
      </c>
      <c r="R1419" s="174" t="str">
        <f ca="1">IF(VLOOKUP(F1419,料單!$C:$Q,15,FALSE)="","",VLOOKUP(F1419,料單!$C:$Q,15,FALSE))</f>
        <v/>
      </c>
      <c r="S1419" s="174" t="str">
        <f ca="1">IF(VLOOKUP(F1419,料單!$C:$R,16,FALSE)="","",VLOOKUP(F1419,料單!$C:$R,16,FALSE))</f>
        <v/>
      </c>
      <c r="T1419" s="174" t="str">
        <f ca="1">IF(VLOOKUP(F1419,料單!$C:$S,17,FALSE)="","",VLOOKUP(F1419,料單!$C:$S,17,FALSE))</f>
        <v/>
      </c>
      <c r="U1419" s="174" t="str">
        <f ca="1">_xlfn.IFNA(VLOOKUP(VLOOKUP(F1419,料單!C:T,18,FALSE),資料庫!AM:AN,2,FALSE),"A")</f>
        <v>A</v>
      </c>
      <c r="V1419" s="174" t="str">
        <f ca="1">IF(VLOOKUP(F1419,料單!C:U,19,FALSE)="","",VLOOKUP(F1419,料單!C:U,19,FALSE))</f>
        <v/>
      </c>
      <c r="W1419" s="361" t="str">
        <f t="shared" ca="1" si="111"/>
        <v/>
      </c>
      <c r="X1419" s="361" t="str">
        <f t="shared" ca="1" si="112"/>
        <v/>
      </c>
      <c r="Y1419" s="361" t="str">
        <f t="shared" ca="1" si="113"/>
        <v/>
      </c>
      <c r="Z1419" s="361" t="str">
        <f t="shared" ca="1" si="114"/>
        <v/>
      </c>
      <c r="AA1419" s="483">
        <f>料單!$K$3</f>
        <v>0</v>
      </c>
      <c r="AB1419" s="483" t="str">
        <f>料單!$L$3</f>
        <v>拉、KD</v>
      </c>
    </row>
    <row r="1420" spans="1:28" x14ac:dyDescent="0.25">
      <c r="A1420" s="174">
        <f t="shared" si="110"/>
        <v>1419</v>
      </c>
      <c r="B1420" s="174" t="str">
        <f ca="1">料單!$C$1</f>
        <v>2026101401</v>
      </c>
      <c r="C1420" s="174">
        <f>料單!$C$2</f>
        <v>0</v>
      </c>
      <c r="D1420" s="6">
        <f>板材才數分析.!B1420</f>
        <v>0</v>
      </c>
      <c r="E1420" s="6">
        <f>板材才數分析.!C1420</f>
        <v>0</v>
      </c>
      <c r="F1420" s="6">
        <f>板材才數分析.!D1420</f>
        <v>0</v>
      </c>
      <c r="G1420" s="6">
        <f ca="1">板材才數分析.!E1420</f>
        <v>0</v>
      </c>
      <c r="H1420" s="6">
        <f ca="1">板材才數分析.!F1420</f>
        <v>0</v>
      </c>
      <c r="I1420" s="6">
        <f ca="1">板材才數分析.!G1420</f>
        <v>0</v>
      </c>
      <c r="J1420" s="6">
        <f ca="1">板材才數分析.!H1420</f>
        <v>0</v>
      </c>
      <c r="K1420" s="6">
        <f ca="1">板材才數分析.!I1420</f>
        <v>0</v>
      </c>
      <c r="L1420" s="6" t="str">
        <f ca="1">板材才數分析.!J1420</f>
        <v>送貨地址：</v>
      </c>
      <c r="M1420" s="6">
        <f ca="1">板材才數分析.!K1420</f>
        <v>0</v>
      </c>
      <c r="N1420" s="6">
        <f ca="1">板材才數分析.!L1420</f>
        <v>0</v>
      </c>
      <c r="O1420" s="6">
        <f ca="1">板材才數分析.!M1420</f>
        <v>0</v>
      </c>
      <c r="P1420" t="e">
        <f>表格15[[#This Row],[封邊色號]]</f>
        <v>#VALUE!</v>
      </c>
      <c r="Q1420" s="174" t="str">
        <f ca="1">IF(VLOOKUP(F1420,料單!$C:$P,14,FALSE)="","",VLOOKUP(F1420,料單!$C:$P,14,FALSE))</f>
        <v/>
      </c>
      <c r="R1420" s="174" t="str">
        <f ca="1">IF(VLOOKUP(F1420,料單!$C:$Q,15,FALSE)="","",VLOOKUP(F1420,料單!$C:$Q,15,FALSE))</f>
        <v/>
      </c>
      <c r="S1420" s="174" t="str">
        <f ca="1">IF(VLOOKUP(F1420,料單!$C:$R,16,FALSE)="","",VLOOKUP(F1420,料單!$C:$R,16,FALSE))</f>
        <v/>
      </c>
      <c r="T1420" s="174" t="str">
        <f ca="1">IF(VLOOKUP(F1420,料單!$C:$S,17,FALSE)="","",VLOOKUP(F1420,料單!$C:$S,17,FALSE))</f>
        <v/>
      </c>
      <c r="U1420" s="174" t="str">
        <f ca="1">_xlfn.IFNA(VLOOKUP(VLOOKUP(F1420,料單!C:T,18,FALSE),資料庫!AM:AN,2,FALSE),"A")</f>
        <v>A</v>
      </c>
      <c r="V1420" s="174" t="str">
        <f ca="1">IF(VLOOKUP(F1420,料單!C:U,19,FALSE)="","",VLOOKUP(F1420,料單!C:U,19,FALSE))</f>
        <v/>
      </c>
      <c r="W1420" s="361" t="str">
        <f t="shared" ca="1" si="111"/>
        <v/>
      </c>
      <c r="X1420" s="361" t="str">
        <f t="shared" ca="1" si="112"/>
        <v/>
      </c>
      <c r="Y1420" s="361" t="str">
        <f t="shared" ca="1" si="113"/>
        <v/>
      </c>
      <c r="Z1420" s="361" t="str">
        <f t="shared" ca="1" si="114"/>
        <v/>
      </c>
      <c r="AA1420" s="483">
        <f>料單!$K$3</f>
        <v>0</v>
      </c>
      <c r="AB1420" s="483" t="str">
        <f>料單!$L$3</f>
        <v>拉、KD</v>
      </c>
    </row>
    <row r="1421" spans="1:28" x14ac:dyDescent="0.25">
      <c r="A1421" s="174">
        <f t="shared" si="110"/>
        <v>1420</v>
      </c>
      <c r="B1421" s="174" t="str">
        <f ca="1">料單!$C$1</f>
        <v>2026101401</v>
      </c>
      <c r="C1421" s="174">
        <f>料單!$C$2</f>
        <v>0</v>
      </c>
      <c r="D1421" s="6">
        <f>板材才數分析.!B1421</f>
        <v>0</v>
      </c>
      <c r="E1421" s="6">
        <f>板材才數分析.!C1421</f>
        <v>0</v>
      </c>
      <c r="F1421" s="6">
        <f>板材才數分析.!D1421</f>
        <v>0</v>
      </c>
      <c r="G1421" s="6">
        <f ca="1">板材才數分析.!E1421</f>
        <v>0</v>
      </c>
      <c r="H1421" s="6">
        <f ca="1">板材才數分析.!F1421</f>
        <v>0</v>
      </c>
      <c r="I1421" s="6">
        <f ca="1">板材才數分析.!G1421</f>
        <v>0</v>
      </c>
      <c r="J1421" s="6">
        <f ca="1">板材才數分析.!H1421</f>
        <v>0</v>
      </c>
      <c r="K1421" s="6">
        <f ca="1">板材才數分析.!I1421</f>
        <v>0</v>
      </c>
      <c r="L1421" s="6" t="str">
        <f ca="1">板材才數分析.!J1421</f>
        <v>送貨地址：</v>
      </c>
      <c r="M1421" s="6">
        <f ca="1">板材才數分析.!K1421</f>
        <v>0</v>
      </c>
      <c r="N1421" s="6">
        <f ca="1">板材才數分析.!L1421</f>
        <v>0</v>
      </c>
      <c r="O1421" s="6">
        <f ca="1">板材才數分析.!M1421</f>
        <v>0</v>
      </c>
      <c r="P1421" t="e">
        <f>表格15[[#This Row],[封邊色號]]</f>
        <v>#VALUE!</v>
      </c>
      <c r="Q1421" s="174" t="str">
        <f ca="1">IF(VLOOKUP(F1421,料單!$C:$P,14,FALSE)="","",VLOOKUP(F1421,料單!$C:$P,14,FALSE))</f>
        <v/>
      </c>
      <c r="R1421" s="174" t="str">
        <f ca="1">IF(VLOOKUP(F1421,料單!$C:$Q,15,FALSE)="","",VLOOKUP(F1421,料單!$C:$Q,15,FALSE))</f>
        <v/>
      </c>
      <c r="S1421" s="174" t="str">
        <f ca="1">IF(VLOOKUP(F1421,料單!$C:$R,16,FALSE)="","",VLOOKUP(F1421,料單!$C:$R,16,FALSE))</f>
        <v/>
      </c>
      <c r="T1421" s="174" t="str">
        <f ca="1">IF(VLOOKUP(F1421,料單!$C:$S,17,FALSE)="","",VLOOKUP(F1421,料單!$C:$S,17,FALSE))</f>
        <v/>
      </c>
      <c r="U1421" s="174" t="str">
        <f ca="1">_xlfn.IFNA(VLOOKUP(VLOOKUP(F1421,料單!C:T,18,FALSE),資料庫!AM:AN,2,FALSE),"A")</f>
        <v>A</v>
      </c>
      <c r="V1421" s="174" t="str">
        <f ca="1">IF(VLOOKUP(F1421,料單!C:U,19,FALSE)="","",VLOOKUP(F1421,料單!C:U,19,FALSE))</f>
        <v/>
      </c>
      <c r="W1421" s="361" t="str">
        <f t="shared" ca="1" si="111"/>
        <v/>
      </c>
      <c r="X1421" s="361" t="str">
        <f t="shared" ca="1" si="112"/>
        <v/>
      </c>
      <c r="Y1421" s="361" t="str">
        <f t="shared" ca="1" si="113"/>
        <v/>
      </c>
      <c r="Z1421" s="361" t="str">
        <f t="shared" ca="1" si="114"/>
        <v/>
      </c>
      <c r="AA1421" s="483">
        <f>料單!$K$3</f>
        <v>0</v>
      </c>
      <c r="AB1421" s="483" t="str">
        <f>料單!$L$3</f>
        <v>拉、KD</v>
      </c>
    </row>
    <row r="1422" spans="1:28" x14ac:dyDescent="0.25">
      <c r="A1422" s="174">
        <f t="shared" si="110"/>
        <v>1421</v>
      </c>
      <c r="B1422" s="174" t="str">
        <f ca="1">料單!$C$1</f>
        <v>2026101401</v>
      </c>
      <c r="C1422" s="174">
        <f>料單!$C$2</f>
        <v>0</v>
      </c>
      <c r="D1422" s="6">
        <f>板材才數分析.!B1422</f>
        <v>0</v>
      </c>
      <c r="E1422" s="6">
        <f>板材才數分析.!C1422</f>
        <v>0</v>
      </c>
      <c r="F1422" s="6">
        <f>板材才數分析.!D1422</f>
        <v>0</v>
      </c>
      <c r="G1422" s="6">
        <f ca="1">板材才數分析.!E1422</f>
        <v>0</v>
      </c>
      <c r="H1422" s="6">
        <f ca="1">板材才數分析.!F1422</f>
        <v>0</v>
      </c>
      <c r="I1422" s="6">
        <f ca="1">板材才數分析.!G1422</f>
        <v>0</v>
      </c>
      <c r="J1422" s="6">
        <f ca="1">板材才數分析.!H1422</f>
        <v>0</v>
      </c>
      <c r="K1422" s="6">
        <f ca="1">板材才數分析.!I1422</f>
        <v>0</v>
      </c>
      <c r="L1422" s="6" t="str">
        <f ca="1">板材才數分析.!J1422</f>
        <v>送貨地址：</v>
      </c>
      <c r="M1422" s="6">
        <f ca="1">板材才數分析.!K1422</f>
        <v>0</v>
      </c>
      <c r="N1422" s="6">
        <f ca="1">板材才數分析.!L1422</f>
        <v>0</v>
      </c>
      <c r="O1422" s="6">
        <f ca="1">板材才數分析.!M1422</f>
        <v>0</v>
      </c>
      <c r="P1422" t="e">
        <f>表格15[[#This Row],[封邊色號]]</f>
        <v>#VALUE!</v>
      </c>
      <c r="Q1422" s="174" t="str">
        <f ca="1">IF(VLOOKUP(F1422,料單!$C:$P,14,FALSE)="","",VLOOKUP(F1422,料單!$C:$P,14,FALSE))</f>
        <v/>
      </c>
      <c r="R1422" s="174" t="str">
        <f ca="1">IF(VLOOKUP(F1422,料單!$C:$Q,15,FALSE)="","",VLOOKUP(F1422,料單!$C:$Q,15,FALSE))</f>
        <v/>
      </c>
      <c r="S1422" s="174" t="str">
        <f ca="1">IF(VLOOKUP(F1422,料單!$C:$R,16,FALSE)="","",VLOOKUP(F1422,料單!$C:$R,16,FALSE))</f>
        <v/>
      </c>
      <c r="T1422" s="174" t="str">
        <f ca="1">IF(VLOOKUP(F1422,料單!$C:$S,17,FALSE)="","",VLOOKUP(F1422,料單!$C:$S,17,FALSE))</f>
        <v/>
      </c>
      <c r="U1422" s="174" t="str">
        <f ca="1">_xlfn.IFNA(VLOOKUP(VLOOKUP(F1422,料單!C:T,18,FALSE),資料庫!AM:AN,2,FALSE),"A")</f>
        <v>A</v>
      </c>
      <c r="V1422" s="174" t="str">
        <f ca="1">IF(VLOOKUP(F1422,料單!C:U,19,FALSE)="","",VLOOKUP(F1422,料單!C:U,19,FALSE))</f>
        <v/>
      </c>
      <c r="W1422" s="361" t="str">
        <f t="shared" ca="1" si="111"/>
        <v/>
      </c>
      <c r="X1422" s="361" t="str">
        <f t="shared" ca="1" si="112"/>
        <v/>
      </c>
      <c r="Y1422" s="361" t="str">
        <f t="shared" ca="1" si="113"/>
        <v/>
      </c>
      <c r="Z1422" s="361" t="str">
        <f t="shared" ca="1" si="114"/>
        <v/>
      </c>
      <c r="AA1422" s="483">
        <f>料單!$K$3</f>
        <v>0</v>
      </c>
      <c r="AB1422" s="483" t="str">
        <f>料單!$L$3</f>
        <v>拉、KD</v>
      </c>
    </row>
    <row r="1423" spans="1:28" x14ac:dyDescent="0.25">
      <c r="A1423" s="174">
        <f t="shared" si="110"/>
        <v>1422</v>
      </c>
      <c r="B1423" s="174" t="str">
        <f ca="1">料單!$C$1</f>
        <v>2026101401</v>
      </c>
      <c r="C1423" s="174">
        <f>料單!$C$2</f>
        <v>0</v>
      </c>
      <c r="D1423" s="6">
        <f>板材才數分析.!B1423</f>
        <v>0</v>
      </c>
      <c r="E1423" s="6">
        <f>板材才數分析.!C1423</f>
        <v>0</v>
      </c>
      <c r="F1423" s="6">
        <f>板材才數分析.!D1423</f>
        <v>0</v>
      </c>
      <c r="G1423" s="6">
        <f ca="1">板材才數分析.!E1423</f>
        <v>0</v>
      </c>
      <c r="H1423" s="6">
        <f ca="1">板材才數分析.!F1423</f>
        <v>0</v>
      </c>
      <c r="I1423" s="6">
        <f ca="1">板材才數分析.!G1423</f>
        <v>0</v>
      </c>
      <c r="J1423" s="6">
        <f ca="1">板材才數分析.!H1423</f>
        <v>0</v>
      </c>
      <c r="K1423" s="6">
        <f ca="1">板材才數分析.!I1423</f>
        <v>0</v>
      </c>
      <c r="L1423" s="6" t="str">
        <f ca="1">板材才數分析.!J1423</f>
        <v>送貨地址：</v>
      </c>
      <c r="M1423" s="6">
        <f ca="1">板材才數分析.!K1423</f>
        <v>0</v>
      </c>
      <c r="N1423" s="6">
        <f ca="1">板材才數分析.!L1423</f>
        <v>0</v>
      </c>
      <c r="O1423" s="6">
        <f ca="1">板材才數分析.!M1423</f>
        <v>0</v>
      </c>
      <c r="P1423" t="e">
        <f>表格15[[#This Row],[封邊色號]]</f>
        <v>#VALUE!</v>
      </c>
      <c r="Q1423" s="174" t="str">
        <f ca="1">IF(VLOOKUP(F1423,料單!$C:$P,14,FALSE)="","",VLOOKUP(F1423,料單!$C:$P,14,FALSE))</f>
        <v/>
      </c>
      <c r="R1423" s="174" t="str">
        <f ca="1">IF(VLOOKUP(F1423,料單!$C:$Q,15,FALSE)="","",VLOOKUP(F1423,料單!$C:$Q,15,FALSE))</f>
        <v/>
      </c>
      <c r="S1423" s="174" t="str">
        <f ca="1">IF(VLOOKUP(F1423,料單!$C:$R,16,FALSE)="","",VLOOKUP(F1423,料單!$C:$R,16,FALSE))</f>
        <v/>
      </c>
      <c r="T1423" s="174" t="str">
        <f ca="1">IF(VLOOKUP(F1423,料單!$C:$S,17,FALSE)="","",VLOOKUP(F1423,料單!$C:$S,17,FALSE))</f>
        <v/>
      </c>
      <c r="U1423" s="174" t="str">
        <f ca="1">_xlfn.IFNA(VLOOKUP(VLOOKUP(F1423,料單!C:T,18,FALSE),資料庫!AM:AN,2,FALSE),"A")</f>
        <v>A</v>
      </c>
      <c r="V1423" s="174" t="str">
        <f ca="1">IF(VLOOKUP(F1423,料單!C:U,19,FALSE)="","",VLOOKUP(F1423,料單!C:U,19,FALSE))</f>
        <v/>
      </c>
      <c r="W1423" s="361" t="str">
        <f t="shared" ca="1" si="111"/>
        <v/>
      </c>
      <c r="X1423" s="361" t="str">
        <f t="shared" ca="1" si="112"/>
        <v/>
      </c>
      <c r="Y1423" s="361" t="str">
        <f t="shared" ca="1" si="113"/>
        <v/>
      </c>
      <c r="Z1423" s="361" t="str">
        <f t="shared" ca="1" si="114"/>
        <v/>
      </c>
      <c r="AA1423" s="483">
        <f>料單!$K$3</f>
        <v>0</v>
      </c>
      <c r="AB1423" s="483" t="str">
        <f>料單!$L$3</f>
        <v>拉、KD</v>
      </c>
    </row>
    <row r="1424" spans="1:28" x14ac:dyDescent="0.25">
      <c r="A1424" s="174">
        <f t="shared" si="110"/>
        <v>1423</v>
      </c>
      <c r="B1424" s="174" t="str">
        <f ca="1">料單!$C$1</f>
        <v>2026101401</v>
      </c>
      <c r="C1424" s="174">
        <f>料單!$C$2</f>
        <v>0</v>
      </c>
      <c r="D1424" s="6">
        <f>板材才數分析.!B1424</f>
        <v>0</v>
      </c>
      <c r="E1424" s="6">
        <f>板材才數分析.!C1424</f>
        <v>0</v>
      </c>
      <c r="F1424" s="6">
        <f>板材才數分析.!D1424</f>
        <v>0</v>
      </c>
      <c r="G1424" s="6">
        <f ca="1">板材才數分析.!E1424</f>
        <v>0</v>
      </c>
      <c r="H1424" s="6">
        <f ca="1">板材才數分析.!F1424</f>
        <v>0</v>
      </c>
      <c r="I1424" s="6">
        <f ca="1">板材才數分析.!G1424</f>
        <v>0</v>
      </c>
      <c r="J1424" s="6">
        <f ca="1">板材才數分析.!H1424</f>
        <v>0</v>
      </c>
      <c r="K1424" s="6">
        <f ca="1">板材才數分析.!I1424</f>
        <v>0</v>
      </c>
      <c r="L1424" s="6" t="str">
        <f ca="1">板材才數分析.!J1424</f>
        <v>送貨地址：</v>
      </c>
      <c r="M1424" s="6">
        <f ca="1">板材才數分析.!K1424</f>
        <v>0</v>
      </c>
      <c r="N1424" s="6">
        <f ca="1">板材才數分析.!L1424</f>
        <v>0</v>
      </c>
      <c r="O1424" s="6">
        <f ca="1">板材才數分析.!M1424</f>
        <v>0</v>
      </c>
      <c r="P1424" t="e">
        <f>表格15[[#This Row],[封邊色號]]</f>
        <v>#VALUE!</v>
      </c>
      <c r="Q1424" s="174" t="str">
        <f ca="1">IF(VLOOKUP(F1424,料單!$C:$P,14,FALSE)="","",VLOOKUP(F1424,料單!$C:$P,14,FALSE))</f>
        <v/>
      </c>
      <c r="R1424" s="174" t="str">
        <f ca="1">IF(VLOOKUP(F1424,料單!$C:$Q,15,FALSE)="","",VLOOKUP(F1424,料單!$C:$Q,15,FALSE))</f>
        <v/>
      </c>
      <c r="S1424" s="174" t="str">
        <f ca="1">IF(VLOOKUP(F1424,料單!$C:$R,16,FALSE)="","",VLOOKUP(F1424,料單!$C:$R,16,FALSE))</f>
        <v/>
      </c>
      <c r="T1424" s="174" t="str">
        <f ca="1">IF(VLOOKUP(F1424,料單!$C:$S,17,FALSE)="","",VLOOKUP(F1424,料單!$C:$S,17,FALSE))</f>
        <v/>
      </c>
      <c r="U1424" s="174" t="str">
        <f ca="1">_xlfn.IFNA(VLOOKUP(VLOOKUP(F1424,料單!C:T,18,FALSE),資料庫!AM:AN,2,FALSE),"A")</f>
        <v>A</v>
      </c>
      <c r="V1424" s="174" t="str">
        <f ca="1">IF(VLOOKUP(F1424,料單!C:U,19,FALSE)="","",VLOOKUP(F1424,料單!C:U,19,FALSE))</f>
        <v/>
      </c>
      <c r="W1424" s="361" t="str">
        <f t="shared" ca="1" si="111"/>
        <v/>
      </c>
      <c r="X1424" s="361" t="str">
        <f t="shared" ca="1" si="112"/>
        <v/>
      </c>
      <c r="Y1424" s="361" t="str">
        <f t="shared" ca="1" si="113"/>
        <v/>
      </c>
      <c r="Z1424" s="361" t="str">
        <f t="shared" ca="1" si="114"/>
        <v/>
      </c>
      <c r="AA1424" s="483">
        <f>料單!$K$3</f>
        <v>0</v>
      </c>
      <c r="AB1424" s="483" t="str">
        <f>料單!$L$3</f>
        <v>拉、KD</v>
      </c>
    </row>
    <row r="1425" spans="1:28" x14ac:dyDescent="0.25">
      <c r="A1425" s="174">
        <f t="shared" si="110"/>
        <v>1424</v>
      </c>
      <c r="B1425" s="174" t="str">
        <f ca="1">料單!$C$1</f>
        <v>2026101401</v>
      </c>
      <c r="C1425" s="174">
        <f>料單!$C$2</f>
        <v>0</v>
      </c>
      <c r="D1425" s="6">
        <f>板材才數分析.!B1425</f>
        <v>0</v>
      </c>
      <c r="E1425" s="6">
        <f>板材才數分析.!C1425</f>
        <v>0</v>
      </c>
      <c r="F1425" s="6">
        <f>板材才數分析.!D1425</f>
        <v>0</v>
      </c>
      <c r="G1425" s="6">
        <f ca="1">板材才數分析.!E1425</f>
        <v>0</v>
      </c>
      <c r="H1425" s="6">
        <f ca="1">板材才數分析.!F1425</f>
        <v>0</v>
      </c>
      <c r="I1425" s="6">
        <f ca="1">板材才數分析.!G1425</f>
        <v>0</v>
      </c>
      <c r="J1425" s="6">
        <f ca="1">板材才數分析.!H1425</f>
        <v>0</v>
      </c>
      <c r="K1425" s="6">
        <f ca="1">板材才數分析.!I1425</f>
        <v>0</v>
      </c>
      <c r="L1425" s="6" t="str">
        <f ca="1">板材才數分析.!J1425</f>
        <v>送貨地址：</v>
      </c>
      <c r="M1425" s="6">
        <f ca="1">板材才數分析.!K1425</f>
        <v>0</v>
      </c>
      <c r="N1425" s="6">
        <f ca="1">板材才數分析.!L1425</f>
        <v>0</v>
      </c>
      <c r="O1425" s="6">
        <f ca="1">板材才數分析.!M1425</f>
        <v>0</v>
      </c>
      <c r="P1425" t="e">
        <f>表格15[[#This Row],[封邊色號]]</f>
        <v>#VALUE!</v>
      </c>
      <c r="Q1425" s="174" t="str">
        <f ca="1">IF(VLOOKUP(F1425,料單!$C:$P,14,FALSE)="","",VLOOKUP(F1425,料單!$C:$P,14,FALSE))</f>
        <v/>
      </c>
      <c r="R1425" s="174" t="str">
        <f ca="1">IF(VLOOKUP(F1425,料單!$C:$Q,15,FALSE)="","",VLOOKUP(F1425,料單!$C:$Q,15,FALSE))</f>
        <v/>
      </c>
      <c r="S1425" s="174" t="str">
        <f ca="1">IF(VLOOKUP(F1425,料單!$C:$R,16,FALSE)="","",VLOOKUP(F1425,料單!$C:$R,16,FALSE))</f>
        <v/>
      </c>
      <c r="T1425" s="174" t="str">
        <f ca="1">IF(VLOOKUP(F1425,料單!$C:$S,17,FALSE)="","",VLOOKUP(F1425,料單!$C:$S,17,FALSE))</f>
        <v/>
      </c>
      <c r="U1425" s="174" t="str">
        <f ca="1">_xlfn.IFNA(VLOOKUP(VLOOKUP(F1425,料單!C:T,18,FALSE),資料庫!AM:AN,2,FALSE),"A")</f>
        <v>A</v>
      </c>
      <c r="V1425" s="174" t="str">
        <f ca="1">IF(VLOOKUP(F1425,料單!C:U,19,FALSE)="","",VLOOKUP(F1425,料單!C:U,19,FALSE))</f>
        <v/>
      </c>
      <c r="W1425" s="361" t="str">
        <f t="shared" ca="1" si="111"/>
        <v/>
      </c>
      <c r="X1425" s="361" t="str">
        <f t="shared" ca="1" si="112"/>
        <v/>
      </c>
      <c r="Y1425" s="361" t="str">
        <f t="shared" ca="1" si="113"/>
        <v/>
      </c>
      <c r="Z1425" s="361" t="str">
        <f t="shared" ca="1" si="114"/>
        <v/>
      </c>
      <c r="AA1425" s="483">
        <f>料單!$K$3</f>
        <v>0</v>
      </c>
      <c r="AB1425" s="483" t="str">
        <f>料單!$L$3</f>
        <v>拉、KD</v>
      </c>
    </row>
    <row r="1426" spans="1:28" x14ac:dyDescent="0.25">
      <c r="A1426" s="174">
        <f t="shared" si="110"/>
        <v>1425</v>
      </c>
      <c r="B1426" s="174" t="str">
        <f ca="1">料單!$C$1</f>
        <v>2026101401</v>
      </c>
      <c r="C1426" s="174">
        <f>料單!$C$2</f>
        <v>0</v>
      </c>
      <c r="D1426" s="6">
        <f>板材才數分析.!B1426</f>
        <v>0</v>
      </c>
      <c r="E1426" s="6">
        <f>板材才數分析.!C1426</f>
        <v>0</v>
      </c>
      <c r="F1426" s="6">
        <f>板材才數分析.!D1426</f>
        <v>0</v>
      </c>
      <c r="G1426" s="6">
        <f ca="1">板材才數分析.!E1426</f>
        <v>0</v>
      </c>
      <c r="H1426" s="6">
        <f ca="1">板材才數分析.!F1426</f>
        <v>0</v>
      </c>
      <c r="I1426" s="6">
        <f ca="1">板材才數分析.!G1426</f>
        <v>0</v>
      </c>
      <c r="J1426" s="6">
        <f ca="1">板材才數分析.!H1426</f>
        <v>0</v>
      </c>
      <c r="K1426" s="6">
        <f ca="1">板材才數分析.!I1426</f>
        <v>0</v>
      </c>
      <c r="L1426" s="6" t="str">
        <f ca="1">板材才數分析.!J1426</f>
        <v>送貨地址：</v>
      </c>
      <c r="M1426" s="6">
        <f ca="1">板材才數分析.!K1426</f>
        <v>0</v>
      </c>
      <c r="N1426" s="6">
        <f ca="1">板材才數分析.!L1426</f>
        <v>0</v>
      </c>
      <c r="O1426" s="6">
        <f ca="1">板材才數分析.!M1426</f>
        <v>0</v>
      </c>
      <c r="P1426" t="e">
        <f>表格15[[#This Row],[封邊色號]]</f>
        <v>#VALUE!</v>
      </c>
      <c r="Q1426" s="174" t="str">
        <f ca="1">IF(VLOOKUP(F1426,料單!$C:$P,14,FALSE)="","",VLOOKUP(F1426,料單!$C:$P,14,FALSE))</f>
        <v/>
      </c>
      <c r="R1426" s="174" t="str">
        <f ca="1">IF(VLOOKUP(F1426,料單!$C:$Q,15,FALSE)="","",VLOOKUP(F1426,料單!$C:$Q,15,FALSE))</f>
        <v/>
      </c>
      <c r="S1426" s="174" t="str">
        <f ca="1">IF(VLOOKUP(F1426,料單!$C:$R,16,FALSE)="","",VLOOKUP(F1426,料單!$C:$R,16,FALSE))</f>
        <v/>
      </c>
      <c r="T1426" s="174" t="str">
        <f ca="1">IF(VLOOKUP(F1426,料單!$C:$S,17,FALSE)="","",VLOOKUP(F1426,料單!$C:$S,17,FALSE))</f>
        <v/>
      </c>
      <c r="U1426" s="174" t="str">
        <f ca="1">_xlfn.IFNA(VLOOKUP(VLOOKUP(F1426,料單!C:T,18,FALSE),資料庫!AM:AN,2,FALSE),"A")</f>
        <v>A</v>
      </c>
      <c r="V1426" s="174" t="str">
        <f ca="1">IF(VLOOKUP(F1426,料單!C:U,19,FALSE)="","",VLOOKUP(F1426,料單!C:U,19,FALSE))</f>
        <v/>
      </c>
      <c r="W1426" s="361" t="str">
        <f t="shared" ca="1" si="111"/>
        <v/>
      </c>
      <c r="X1426" s="361" t="str">
        <f t="shared" ca="1" si="112"/>
        <v/>
      </c>
      <c r="Y1426" s="361" t="str">
        <f t="shared" ca="1" si="113"/>
        <v/>
      </c>
      <c r="Z1426" s="361" t="str">
        <f t="shared" ca="1" si="114"/>
        <v/>
      </c>
      <c r="AA1426" s="483">
        <f>料單!$K$3</f>
        <v>0</v>
      </c>
      <c r="AB1426" s="483" t="str">
        <f>料單!$L$3</f>
        <v>拉、KD</v>
      </c>
    </row>
    <row r="1427" spans="1:28" x14ac:dyDescent="0.25">
      <c r="A1427" s="174">
        <f t="shared" si="110"/>
        <v>1426</v>
      </c>
      <c r="B1427" s="174" t="str">
        <f ca="1">料單!$C$1</f>
        <v>2026101401</v>
      </c>
      <c r="C1427" s="174">
        <f>料單!$C$2</f>
        <v>0</v>
      </c>
      <c r="D1427" s="6">
        <f>板材才數分析.!B1427</f>
        <v>0</v>
      </c>
      <c r="E1427" s="6">
        <f>板材才數分析.!C1427</f>
        <v>0</v>
      </c>
      <c r="F1427" s="6">
        <f>板材才數分析.!D1427</f>
        <v>0</v>
      </c>
      <c r="G1427" s="6">
        <f ca="1">板材才數分析.!E1427</f>
        <v>0</v>
      </c>
      <c r="H1427" s="6">
        <f ca="1">板材才數分析.!F1427</f>
        <v>0</v>
      </c>
      <c r="I1427" s="6">
        <f ca="1">板材才數分析.!G1427</f>
        <v>0</v>
      </c>
      <c r="J1427" s="6">
        <f ca="1">板材才數分析.!H1427</f>
        <v>0</v>
      </c>
      <c r="K1427" s="6">
        <f ca="1">板材才數分析.!I1427</f>
        <v>0</v>
      </c>
      <c r="L1427" s="6" t="str">
        <f ca="1">板材才數分析.!J1427</f>
        <v>送貨地址：</v>
      </c>
      <c r="M1427" s="6">
        <f ca="1">板材才數分析.!K1427</f>
        <v>0</v>
      </c>
      <c r="N1427" s="6">
        <f ca="1">板材才數分析.!L1427</f>
        <v>0</v>
      </c>
      <c r="O1427" s="6">
        <f ca="1">板材才數分析.!M1427</f>
        <v>0</v>
      </c>
      <c r="P1427" t="e">
        <f>表格15[[#This Row],[封邊色號]]</f>
        <v>#VALUE!</v>
      </c>
      <c r="Q1427" s="174" t="str">
        <f ca="1">IF(VLOOKUP(F1427,料單!$C:$P,14,FALSE)="","",VLOOKUP(F1427,料單!$C:$P,14,FALSE))</f>
        <v/>
      </c>
      <c r="R1427" s="174" t="str">
        <f ca="1">IF(VLOOKUP(F1427,料單!$C:$Q,15,FALSE)="","",VLOOKUP(F1427,料單!$C:$Q,15,FALSE))</f>
        <v/>
      </c>
      <c r="S1427" s="174" t="str">
        <f ca="1">IF(VLOOKUP(F1427,料單!$C:$R,16,FALSE)="","",VLOOKUP(F1427,料單!$C:$R,16,FALSE))</f>
        <v/>
      </c>
      <c r="T1427" s="174" t="str">
        <f ca="1">IF(VLOOKUP(F1427,料單!$C:$S,17,FALSE)="","",VLOOKUP(F1427,料單!$C:$S,17,FALSE))</f>
        <v/>
      </c>
      <c r="U1427" s="174" t="str">
        <f ca="1">_xlfn.IFNA(VLOOKUP(VLOOKUP(F1427,料單!C:T,18,FALSE),資料庫!AM:AN,2,FALSE),"A")</f>
        <v>A</v>
      </c>
      <c r="V1427" s="174" t="str">
        <f ca="1">IF(VLOOKUP(F1427,料單!C:U,19,FALSE)="","",VLOOKUP(F1427,料單!C:U,19,FALSE))</f>
        <v/>
      </c>
      <c r="W1427" s="361" t="str">
        <f t="shared" ca="1" si="111"/>
        <v/>
      </c>
      <c r="X1427" s="361" t="str">
        <f t="shared" ca="1" si="112"/>
        <v/>
      </c>
      <c r="Y1427" s="361" t="str">
        <f t="shared" ca="1" si="113"/>
        <v/>
      </c>
      <c r="Z1427" s="361" t="str">
        <f t="shared" ca="1" si="114"/>
        <v/>
      </c>
      <c r="AA1427" s="483">
        <f>料單!$K$3</f>
        <v>0</v>
      </c>
      <c r="AB1427" s="483" t="str">
        <f>料單!$L$3</f>
        <v>拉、KD</v>
      </c>
    </row>
    <row r="1428" spans="1:28" x14ac:dyDescent="0.25">
      <c r="A1428" s="174">
        <f t="shared" si="110"/>
        <v>1427</v>
      </c>
      <c r="B1428" s="174" t="str">
        <f ca="1">料單!$C$1</f>
        <v>2026101401</v>
      </c>
      <c r="C1428" s="174">
        <f>料單!$C$2</f>
        <v>0</v>
      </c>
      <c r="D1428" s="6">
        <f>板材才數分析.!B1428</f>
        <v>0</v>
      </c>
      <c r="E1428" s="6">
        <f>板材才數分析.!C1428</f>
        <v>0</v>
      </c>
      <c r="F1428" s="6">
        <f>板材才數分析.!D1428</f>
        <v>0</v>
      </c>
      <c r="G1428" s="6">
        <f ca="1">板材才數分析.!E1428</f>
        <v>0</v>
      </c>
      <c r="H1428" s="6">
        <f ca="1">板材才數分析.!F1428</f>
        <v>0</v>
      </c>
      <c r="I1428" s="6">
        <f ca="1">板材才數分析.!G1428</f>
        <v>0</v>
      </c>
      <c r="J1428" s="6">
        <f ca="1">板材才數分析.!H1428</f>
        <v>0</v>
      </c>
      <c r="K1428" s="6">
        <f ca="1">板材才數分析.!I1428</f>
        <v>0</v>
      </c>
      <c r="L1428" s="6" t="str">
        <f ca="1">板材才數分析.!J1428</f>
        <v>送貨地址：</v>
      </c>
      <c r="M1428" s="6">
        <f ca="1">板材才數分析.!K1428</f>
        <v>0</v>
      </c>
      <c r="N1428" s="6">
        <f ca="1">板材才數分析.!L1428</f>
        <v>0</v>
      </c>
      <c r="O1428" s="6">
        <f ca="1">板材才數分析.!M1428</f>
        <v>0</v>
      </c>
      <c r="P1428" t="e">
        <f>表格15[[#This Row],[封邊色號]]</f>
        <v>#VALUE!</v>
      </c>
      <c r="Q1428" s="174" t="str">
        <f ca="1">IF(VLOOKUP(F1428,料單!$C:$P,14,FALSE)="","",VLOOKUP(F1428,料單!$C:$P,14,FALSE))</f>
        <v/>
      </c>
      <c r="R1428" s="174" t="str">
        <f ca="1">IF(VLOOKUP(F1428,料單!$C:$Q,15,FALSE)="","",VLOOKUP(F1428,料單!$C:$Q,15,FALSE))</f>
        <v/>
      </c>
      <c r="S1428" s="174" t="str">
        <f ca="1">IF(VLOOKUP(F1428,料單!$C:$R,16,FALSE)="","",VLOOKUP(F1428,料單!$C:$R,16,FALSE))</f>
        <v/>
      </c>
      <c r="T1428" s="174" t="str">
        <f ca="1">IF(VLOOKUP(F1428,料單!$C:$S,17,FALSE)="","",VLOOKUP(F1428,料單!$C:$S,17,FALSE))</f>
        <v/>
      </c>
      <c r="U1428" s="174" t="str">
        <f ca="1">_xlfn.IFNA(VLOOKUP(VLOOKUP(F1428,料單!C:T,18,FALSE),資料庫!AM:AN,2,FALSE),"A")</f>
        <v>A</v>
      </c>
      <c r="V1428" s="174" t="str">
        <f ca="1">IF(VLOOKUP(F1428,料單!C:U,19,FALSE)="","",VLOOKUP(F1428,料單!C:U,19,FALSE))</f>
        <v/>
      </c>
      <c r="W1428" s="361" t="str">
        <f t="shared" ca="1" si="111"/>
        <v/>
      </c>
      <c r="X1428" s="361" t="str">
        <f t="shared" ca="1" si="112"/>
        <v/>
      </c>
      <c r="Y1428" s="361" t="str">
        <f t="shared" ca="1" si="113"/>
        <v/>
      </c>
      <c r="Z1428" s="361" t="str">
        <f t="shared" ca="1" si="114"/>
        <v/>
      </c>
      <c r="AA1428" s="483">
        <f>料單!$K$3</f>
        <v>0</v>
      </c>
      <c r="AB1428" s="483" t="str">
        <f>料單!$L$3</f>
        <v>拉、KD</v>
      </c>
    </row>
    <row r="1429" spans="1:28" x14ac:dyDescent="0.25">
      <c r="A1429" s="174">
        <f t="shared" si="110"/>
        <v>1428</v>
      </c>
      <c r="B1429" s="174" t="str">
        <f ca="1">料單!$C$1</f>
        <v>2026101401</v>
      </c>
      <c r="C1429" s="174">
        <f>料單!$C$2</f>
        <v>0</v>
      </c>
      <c r="D1429" s="6">
        <f>板材才數分析.!B1429</f>
        <v>0</v>
      </c>
      <c r="E1429" s="6">
        <f>板材才數分析.!C1429</f>
        <v>0</v>
      </c>
      <c r="F1429" s="6">
        <f>板材才數分析.!D1429</f>
        <v>0</v>
      </c>
      <c r="G1429" s="6">
        <f ca="1">板材才數分析.!E1429</f>
        <v>0</v>
      </c>
      <c r="H1429" s="6">
        <f ca="1">板材才數分析.!F1429</f>
        <v>0</v>
      </c>
      <c r="I1429" s="6">
        <f ca="1">板材才數分析.!G1429</f>
        <v>0</v>
      </c>
      <c r="J1429" s="6">
        <f ca="1">板材才數分析.!H1429</f>
        <v>0</v>
      </c>
      <c r="K1429" s="6">
        <f ca="1">板材才數分析.!I1429</f>
        <v>0</v>
      </c>
      <c r="L1429" s="6" t="str">
        <f ca="1">板材才數分析.!J1429</f>
        <v>送貨地址：</v>
      </c>
      <c r="M1429" s="6">
        <f ca="1">板材才數分析.!K1429</f>
        <v>0</v>
      </c>
      <c r="N1429" s="6">
        <f ca="1">板材才數分析.!L1429</f>
        <v>0</v>
      </c>
      <c r="O1429" s="6">
        <f ca="1">板材才數分析.!M1429</f>
        <v>0</v>
      </c>
      <c r="P1429" t="e">
        <f>表格15[[#This Row],[封邊色號]]</f>
        <v>#VALUE!</v>
      </c>
      <c r="Q1429" s="174" t="str">
        <f ca="1">IF(VLOOKUP(F1429,料單!$C:$P,14,FALSE)="","",VLOOKUP(F1429,料單!$C:$P,14,FALSE))</f>
        <v/>
      </c>
      <c r="R1429" s="174" t="str">
        <f ca="1">IF(VLOOKUP(F1429,料單!$C:$Q,15,FALSE)="","",VLOOKUP(F1429,料單!$C:$Q,15,FALSE))</f>
        <v/>
      </c>
      <c r="S1429" s="174" t="str">
        <f ca="1">IF(VLOOKUP(F1429,料單!$C:$R,16,FALSE)="","",VLOOKUP(F1429,料單!$C:$R,16,FALSE))</f>
        <v/>
      </c>
      <c r="T1429" s="174" t="str">
        <f ca="1">IF(VLOOKUP(F1429,料單!$C:$S,17,FALSE)="","",VLOOKUP(F1429,料單!$C:$S,17,FALSE))</f>
        <v/>
      </c>
      <c r="U1429" s="174" t="str">
        <f ca="1">_xlfn.IFNA(VLOOKUP(VLOOKUP(F1429,料單!C:T,18,FALSE),資料庫!AM:AN,2,FALSE),"A")</f>
        <v>A</v>
      </c>
      <c r="V1429" s="174" t="str">
        <f ca="1">IF(VLOOKUP(F1429,料單!C:U,19,FALSE)="","",VLOOKUP(F1429,料單!C:U,19,FALSE))</f>
        <v/>
      </c>
      <c r="W1429" s="361" t="str">
        <f t="shared" ca="1" si="111"/>
        <v/>
      </c>
      <c r="X1429" s="361" t="str">
        <f t="shared" ca="1" si="112"/>
        <v/>
      </c>
      <c r="Y1429" s="361" t="str">
        <f t="shared" ca="1" si="113"/>
        <v/>
      </c>
      <c r="Z1429" s="361" t="str">
        <f t="shared" ca="1" si="114"/>
        <v/>
      </c>
      <c r="AA1429" s="483">
        <f>料單!$K$3</f>
        <v>0</v>
      </c>
      <c r="AB1429" s="483" t="str">
        <f>料單!$L$3</f>
        <v>拉、KD</v>
      </c>
    </row>
    <row r="1430" spans="1:28" x14ac:dyDescent="0.25">
      <c r="A1430" s="174">
        <f t="shared" si="110"/>
        <v>1429</v>
      </c>
      <c r="B1430" s="174" t="str">
        <f ca="1">料單!$C$1</f>
        <v>2026101401</v>
      </c>
      <c r="C1430" s="174">
        <f>料單!$C$2</f>
        <v>0</v>
      </c>
      <c r="D1430" s="6">
        <f>板材才數分析.!B1430</f>
        <v>0</v>
      </c>
      <c r="E1430" s="6">
        <f>板材才數分析.!C1430</f>
        <v>0</v>
      </c>
      <c r="F1430" s="6">
        <f>板材才數分析.!D1430</f>
        <v>0</v>
      </c>
      <c r="G1430" s="6">
        <f ca="1">板材才數分析.!E1430</f>
        <v>0</v>
      </c>
      <c r="H1430" s="6">
        <f ca="1">板材才數分析.!F1430</f>
        <v>0</v>
      </c>
      <c r="I1430" s="6">
        <f ca="1">板材才數分析.!G1430</f>
        <v>0</v>
      </c>
      <c r="J1430" s="6">
        <f ca="1">板材才數分析.!H1430</f>
        <v>0</v>
      </c>
      <c r="K1430" s="6">
        <f ca="1">板材才數分析.!I1430</f>
        <v>0</v>
      </c>
      <c r="L1430" s="6" t="str">
        <f ca="1">板材才數分析.!J1430</f>
        <v>送貨地址：</v>
      </c>
      <c r="M1430" s="6">
        <f ca="1">板材才數分析.!K1430</f>
        <v>0</v>
      </c>
      <c r="N1430" s="6">
        <f ca="1">板材才數分析.!L1430</f>
        <v>0</v>
      </c>
      <c r="O1430" s="6">
        <f ca="1">板材才數分析.!M1430</f>
        <v>0</v>
      </c>
      <c r="P1430" t="e">
        <f>表格15[[#This Row],[封邊色號]]</f>
        <v>#VALUE!</v>
      </c>
      <c r="Q1430" s="174" t="str">
        <f ca="1">IF(VLOOKUP(F1430,料單!$C:$P,14,FALSE)="","",VLOOKUP(F1430,料單!$C:$P,14,FALSE))</f>
        <v/>
      </c>
      <c r="R1430" s="174" t="str">
        <f ca="1">IF(VLOOKUP(F1430,料單!$C:$Q,15,FALSE)="","",VLOOKUP(F1430,料單!$C:$Q,15,FALSE))</f>
        <v/>
      </c>
      <c r="S1430" s="174" t="str">
        <f ca="1">IF(VLOOKUP(F1430,料單!$C:$R,16,FALSE)="","",VLOOKUP(F1430,料單!$C:$R,16,FALSE))</f>
        <v/>
      </c>
      <c r="T1430" s="174" t="str">
        <f ca="1">IF(VLOOKUP(F1430,料單!$C:$S,17,FALSE)="","",VLOOKUP(F1430,料單!$C:$S,17,FALSE))</f>
        <v/>
      </c>
      <c r="U1430" s="174" t="str">
        <f ca="1">_xlfn.IFNA(VLOOKUP(VLOOKUP(F1430,料單!C:T,18,FALSE),資料庫!AM:AN,2,FALSE),"A")</f>
        <v>A</v>
      </c>
      <c r="V1430" s="174" t="str">
        <f ca="1">IF(VLOOKUP(F1430,料單!C:U,19,FALSE)="","",VLOOKUP(F1430,料單!C:U,19,FALSE))</f>
        <v/>
      </c>
      <c r="W1430" s="361" t="str">
        <f t="shared" ca="1" si="111"/>
        <v/>
      </c>
      <c r="X1430" s="361" t="str">
        <f t="shared" ca="1" si="112"/>
        <v/>
      </c>
      <c r="Y1430" s="361" t="str">
        <f t="shared" ca="1" si="113"/>
        <v/>
      </c>
      <c r="Z1430" s="361" t="str">
        <f t="shared" ca="1" si="114"/>
        <v/>
      </c>
      <c r="AA1430" s="483">
        <f>料單!$K$3</f>
        <v>0</v>
      </c>
      <c r="AB1430" s="483" t="str">
        <f>料單!$L$3</f>
        <v>拉、KD</v>
      </c>
    </row>
    <row r="1431" spans="1:28" x14ac:dyDescent="0.25">
      <c r="A1431" s="174">
        <f t="shared" si="110"/>
        <v>1430</v>
      </c>
      <c r="B1431" s="174" t="str">
        <f ca="1">料單!$C$1</f>
        <v>2026101401</v>
      </c>
      <c r="C1431" s="174">
        <f>料單!$C$2</f>
        <v>0</v>
      </c>
      <c r="D1431" s="6">
        <f>板材才數分析.!B1431</f>
        <v>0</v>
      </c>
      <c r="E1431" s="6">
        <f>板材才數分析.!C1431</f>
        <v>0</v>
      </c>
      <c r="F1431" s="6">
        <f>板材才數分析.!D1431</f>
        <v>0</v>
      </c>
      <c r="G1431" s="6">
        <f ca="1">板材才數分析.!E1431</f>
        <v>0</v>
      </c>
      <c r="H1431" s="6">
        <f ca="1">板材才數分析.!F1431</f>
        <v>0</v>
      </c>
      <c r="I1431" s="6">
        <f ca="1">板材才數分析.!G1431</f>
        <v>0</v>
      </c>
      <c r="J1431" s="6">
        <f ca="1">板材才數分析.!H1431</f>
        <v>0</v>
      </c>
      <c r="K1431" s="6">
        <f ca="1">板材才數分析.!I1431</f>
        <v>0</v>
      </c>
      <c r="L1431" s="6" t="str">
        <f ca="1">板材才數分析.!J1431</f>
        <v>送貨地址：</v>
      </c>
      <c r="M1431" s="6">
        <f ca="1">板材才數分析.!K1431</f>
        <v>0</v>
      </c>
      <c r="N1431" s="6">
        <f ca="1">板材才數分析.!L1431</f>
        <v>0</v>
      </c>
      <c r="O1431" s="6">
        <f ca="1">板材才數分析.!M1431</f>
        <v>0</v>
      </c>
      <c r="P1431" t="e">
        <f>表格15[[#This Row],[封邊色號]]</f>
        <v>#VALUE!</v>
      </c>
      <c r="Q1431" s="174" t="str">
        <f ca="1">IF(VLOOKUP(F1431,料單!$C:$P,14,FALSE)="","",VLOOKUP(F1431,料單!$C:$P,14,FALSE))</f>
        <v/>
      </c>
      <c r="R1431" s="174" t="str">
        <f ca="1">IF(VLOOKUP(F1431,料單!$C:$Q,15,FALSE)="","",VLOOKUP(F1431,料單!$C:$Q,15,FALSE))</f>
        <v/>
      </c>
      <c r="S1431" s="174" t="str">
        <f ca="1">IF(VLOOKUP(F1431,料單!$C:$R,16,FALSE)="","",VLOOKUP(F1431,料單!$C:$R,16,FALSE))</f>
        <v/>
      </c>
      <c r="T1431" s="174" t="str">
        <f ca="1">IF(VLOOKUP(F1431,料單!$C:$S,17,FALSE)="","",VLOOKUP(F1431,料單!$C:$S,17,FALSE))</f>
        <v/>
      </c>
      <c r="U1431" s="174" t="str">
        <f ca="1">_xlfn.IFNA(VLOOKUP(VLOOKUP(F1431,料單!C:T,18,FALSE),資料庫!AM:AN,2,FALSE),"A")</f>
        <v>A</v>
      </c>
      <c r="V1431" s="174" t="str">
        <f ca="1">IF(VLOOKUP(F1431,料單!C:U,19,FALSE)="","",VLOOKUP(F1431,料單!C:U,19,FALSE))</f>
        <v/>
      </c>
      <c r="W1431" s="361" t="str">
        <f t="shared" ca="1" si="111"/>
        <v/>
      </c>
      <c r="X1431" s="361" t="str">
        <f t="shared" ca="1" si="112"/>
        <v/>
      </c>
      <c r="Y1431" s="361" t="str">
        <f t="shared" ca="1" si="113"/>
        <v/>
      </c>
      <c r="Z1431" s="361" t="str">
        <f t="shared" ca="1" si="114"/>
        <v/>
      </c>
      <c r="AA1431" s="483">
        <f>料單!$K$3</f>
        <v>0</v>
      </c>
      <c r="AB1431" s="483" t="str">
        <f>料單!$L$3</f>
        <v>拉、KD</v>
      </c>
    </row>
    <row r="1432" spans="1:28" x14ac:dyDescent="0.25">
      <c r="A1432" s="174">
        <f t="shared" si="110"/>
        <v>1431</v>
      </c>
      <c r="B1432" s="174" t="str">
        <f ca="1">料單!$C$1</f>
        <v>2026101401</v>
      </c>
      <c r="C1432" s="174">
        <f>料單!$C$2</f>
        <v>0</v>
      </c>
      <c r="D1432" s="6">
        <f>板材才數分析.!B1432</f>
        <v>0</v>
      </c>
      <c r="E1432" s="6">
        <f>板材才數分析.!C1432</f>
        <v>0</v>
      </c>
      <c r="F1432" s="6">
        <f>板材才數分析.!D1432</f>
        <v>0</v>
      </c>
      <c r="G1432" s="6">
        <f ca="1">板材才數分析.!E1432</f>
        <v>0</v>
      </c>
      <c r="H1432" s="6">
        <f ca="1">板材才數分析.!F1432</f>
        <v>0</v>
      </c>
      <c r="I1432" s="6">
        <f ca="1">板材才數分析.!G1432</f>
        <v>0</v>
      </c>
      <c r="J1432" s="6">
        <f ca="1">板材才數分析.!H1432</f>
        <v>0</v>
      </c>
      <c r="K1432" s="6">
        <f ca="1">板材才數分析.!I1432</f>
        <v>0</v>
      </c>
      <c r="L1432" s="6" t="str">
        <f ca="1">板材才數分析.!J1432</f>
        <v>送貨地址：</v>
      </c>
      <c r="M1432" s="6">
        <f ca="1">板材才數分析.!K1432</f>
        <v>0</v>
      </c>
      <c r="N1432" s="6">
        <f ca="1">板材才數分析.!L1432</f>
        <v>0</v>
      </c>
      <c r="O1432" s="6">
        <f ca="1">板材才數分析.!M1432</f>
        <v>0</v>
      </c>
      <c r="P1432" t="e">
        <f>表格15[[#This Row],[封邊色號]]</f>
        <v>#VALUE!</v>
      </c>
      <c r="Q1432" s="174" t="str">
        <f ca="1">IF(VLOOKUP(F1432,料單!$C:$P,14,FALSE)="","",VLOOKUP(F1432,料單!$C:$P,14,FALSE))</f>
        <v/>
      </c>
      <c r="R1432" s="174" t="str">
        <f ca="1">IF(VLOOKUP(F1432,料單!$C:$Q,15,FALSE)="","",VLOOKUP(F1432,料單!$C:$Q,15,FALSE))</f>
        <v/>
      </c>
      <c r="S1432" s="174" t="str">
        <f ca="1">IF(VLOOKUP(F1432,料單!$C:$R,16,FALSE)="","",VLOOKUP(F1432,料單!$C:$R,16,FALSE))</f>
        <v/>
      </c>
      <c r="T1432" s="174" t="str">
        <f ca="1">IF(VLOOKUP(F1432,料單!$C:$S,17,FALSE)="","",VLOOKUP(F1432,料單!$C:$S,17,FALSE))</f>
        <v/>
      </c>
      <c r="U1432" s="174" t="str">
        <f ca="1">_xlfn.IFNA(VLOOKUP(VLOOKUP(F1432,料單!C:T,18,FALSE),資料庫!AM:AN,2,FALSE),"A")</f>
        <v>A</v>
      </c>
      <c r="V1432" s="174" t="str">
        <f ca="1">IF(VLOOKUP(F1432,料單!C:U,19,FALSE)="","",VLOOKUP(F1432,料單!C:U,19,FALSE))</f>
        <v/>
      </c>
      <c r="W1432" s="361" t="str">
        <f t="shared" ca="1" si="111"/>
        <v/>
      </c>
      <c r="X1432" s="361" t="str">
        <f t="shared" ca="1" si="112"/>
        <v/>
      </c>
      <c r="Y1432" s="361" t="str">
        <f t="shared" ca="1" si="113"/>
        <v/>
      </c>
      <c r="Z1432" s="361" t="str">
        <f t="shared" ca="1" si="114"/>
        <v/>
      </c>
      <c r="AA1432" s="483">
        <f>料單!$K$3</f>
        <v>0</v>
      </c>
      <c r="AB1432" s="483" t="str">
        <f>料單!$L$3</f>
        <v>拉、KD</v>
      </c>
    </row>
    <row r="1433" spans="1:28" x14ac:dyDescent="0.25">
      <c r="A1433" s="174">
        <f t="shared" si="110"/>
        <v>1432</v>
      </c>
      <c r="B1433" s="174" t="str">
        <f ca="1">料單!$C$1</f>
        <v>2026101401</v>
      </c>
      <c r="C1433" s="174">
        <f>料單!$C$2</f>
        <v>0</v>
      </c>
      <c r="D1433" s="6">
        <f>板材才數分析.!B1433</f>
        <v>0</v>
      </c>
      <c r="E1433" s="6">
        <f>板材才數分析.!C1433</f>
        <v>0</v>
      </c>
      <c r="F1433" s="6">
        <f>板材才數分析.!D1433</f>
        <v>0</v>
      </c>
      <c r="G1433" s="6">
        <f ca="1">板材才數分析.!E1433</f>
        <v>0</v>
      </c>
      <c r="H1433" s="6">
        <f ca="1">板材才數分析.!F1433</f>
        <v>0</v>
      </c>
      <c r="I1433" s="6">
        <f ca="1">板材才數分析.!G1433</f>
        <v>0</v>
      </c>
      <c r="J1433" s="6">
        <f ca="1">板材才數分析.!H1433</f>
        <v>0</v>
      </c>
      <c r="K1433" s="6">
        <f ca="1">板材才數分析.!I1433</f>
        <v>0</v>
      </c>
      <c r="L1433" s="6" t="str">
        <f ca="1">板材才數分析.!J1433</f>
        <v>送貨地址：</v>
      </c>
      <c r="M1433" s="6">
        <f ca="1">板材才數分析.!K1433</f>
        <v>0</v>
      </c>
      <c r="N1433" s="6">
        <f ca="1">板材才數分析.!L1433</f>
        <v>0</v>
      </c>
      <c r="O1433" s="6">
        <f ca="1">板材才數分析.!M1433</f>
        <v>0</v>
      </c>
      <c r="P1433" t="e">
        <f>表格15[[#This Row],[封邊色號]]</f>
        <v>#VALUE!</v>
      </c>
      <c r="Q1433" s="174" t="str">
        <f ca="1">IF(VLOOKUP(F1433,料單!$C:$P,14,FALSE)="","",VLOOKUP(F1433,料單!$C:$P,14,FALSE))</f>
        <v/>
      </c>
      <c r="R1433" s="174" t="str">
        <f ca="1">IF(VLOOKUP(F1433,料單!$C:$Q,15,FALSE)="","",VLOOKUP(F1433,料單!$C:$Q,15,FALSE))</f>
        <v/>
      </c>
      <c r="S1433" s="174" t="str">
        <f ca="1">IF(VLOOKUP(F1433,料單!$C:$R,16,FALSE)="","",VLOOKUP(F1433,料單!$C:$R,16,FALSE))</f>
        <v/>
      </c>
      <c r="T1433" s="174" t="str">
        <f ca="1">IF(VLOOKUP(F1433,料單!$C:$S,17,FALSE)="","",VLOOKUP(F1433,料單!$C:$S,17,FALSE))</f>
        <v/>
      </c>
      <c r="U1433" s="174" t="str">
        <f ca="1">_xlfn.IFNA(VLOOKUP(VLOOKUP(F1433,料單!C:T,18,FALSE),資料庫!AM:AN,2,FALSE),"A")</f>
        <v>A</v>
      </c>
      <c r="V1433" s="174" t="str">
        <f ca="1">IF(VLOOKUP(F1433,料單!C:U,19,FALSE)="","",VLOOKUP(F1433,料單!C:U,19,FALSE))</f>
        <v/>
      </c>
      <c r="W1433" s="361" t="str">
        <f t="shared" ca="1" si="111"/>
        <v/>
      </c>
      <c r="X1433" s="361" t="str">
        <f t="shared" ca="1" si="112"/>
        <v/>
      </c>
      <c r="Y1433" s="361" t="str">
        <f t="shared" ca="1" si="113"/>
        <v/>
      </c>
      <c r="Z1433" s="361" t="str">
        <f t="shared" ca="1" si="114"/>
        <v/>
      </c>
      <c r="AA1433" s="483">
        <f>料單!$K$3</f>
        <v>0</v>
      </c>
      <c r="AB1433" s="483" t="str">
        <f>料單!$L$3</f>
        <v>拉、KD</v>
      </c>
    </row>
    <row r="1434" spans="1:28" x14ac:dyDescent="0.25">
      <c r="A1434" s="174">
        <f t="shared" si="110"/>
        <v>1433</v>
      </c>
      <c r="B1434" s="174" t="str">
        <f ca="1">料單!$C$1</f>
        <v>2026101401</v>
      </c>
      <c r="C1434" s="174">
        <f>料單!$C$2</f>
        <v>0</v>
      </c>
      <c r="D1434" s="6">
        <f>板材才數分析.!B1434</f>
        <v>0</v>
      </c>
      <c r="E1434" s="6">
        <f>板材才數分析.!C1434</f>
        <v>0</v>
      </c>
      <c r="F1434" s="6">
        <f>板材才數分析.!D1434</f>
        <v>0</v>
      </c>
      <c r="G1434" s="6">
        <f ca="1">板材才數分析.!E1434</f>
        <v>0</v>
      </c>
      <c r="H1434" s="6">
        <f ca="1">板材才數分析.!F1434</f>
        <v>0</v>
      </c>
      <c r="I1434" s="6">
        <f ca="1">板材才數分析.!G1434</f>
        <v>0</v>
      </c>
      <c r="J1434" s="6">
        <f ca="1">板材才數分析.!H1434</f>
        <v>0</v>
      </c>
      <c r="K1434" s="6">
        <f ca="1">板材才數分析.!I1434</f>
        <v>0</v>
      </c>
      <c r="L1434" s="6" t="str">
        <f ca="1">板材才數分析.!J1434</f>
        <v>送貨地址：</v>
      </c>
      <c r="M1434" s="6">
        <f ca="1">板材才數分析.!K1434</f>
        <v>0</v>
      </c>
      <c r="N1434" s="6">
        <f ca="1">板材才數分析.!L1434</f>
        <v>0</v>
      </c>
      <c r="O1434" s="6">
        <f ca="1">板材才數分析.!M1434</f>
        <v>0</v>
      </c>
      <c r="P1434" t="e">
        <f>表格15[[#This Row],[封邊色號]]</f>
        <v>#VALUE!</v>
      </c>
      <c r="Q1434" s="174" t="str">
        <f ca="1">IF(VLOOKUP(F1434,料單!$C:$P,14,FALSE)="","",VLOOKUP(F1434,料單!$C:$P,14,FALSE))</f>
        <v/>
      </c>
      <c r="R1434" s="174" t="str">
        <f ca="1">IF(VLOOKUP(F1434,料單!$C:$Q,15,FALSE)="","",VLOOKUP(F1434,料單!$C:$Q,15,FALSE))</f>
        <v/>
      </c>
      <c r="S1434" s="174" t="str">
        <f ca="1">IF(VLOOKUP(F1434,料單!$C:$R,16,FALSE)="","",VLOOKUP(F1434,料單!$C:$R,16,FALSE))</f>
        <v/>
      </c>
      <c r="T1434" s="174" t="str">
        <f ca="1">IF(VLOOKUP(F1434,料單!$C:$S,17,FALSE)="","",VLOOKUP(F1434,料單!$C:$S,17,FALSE))</f>
        <v/>
      </c>
      <c r="U1434" s="174" t="str">
        <f ca="1">_xlfn.IFNA(VLOOKUP(VLOOKUP(F1434,料單!C:T,18,FALSE),資料庫!AM:AN,2,FALSE),"A")</f>
        <v>A</v>
      </c>
      <c r="V1434" s="174" t="str">
        <f ca="1">IF(VLOOKUP(F1434,料單!C:U,19,FALSE)="","",VLOOKUP(F1434,料單!C:U,19,FALSE))</f>
        <v/>
      </c>
      <c r="W1434" s="361" t="str">
        <f t="shared" ca="1" si="111"/>
        <v/>
      </c>
      <c r="X1434" s="361" t="str">
        <f t="shared" ca="1" si="112"/>
        <v/>
      </c>
      <c r="Y1434" s="361" t="str">
        <f t="shared" ca="1" si="113"/>
        <v/>
      </c>
      <c r="Z1434" s="361" t="str">
        <f t="shared" ca="1" si="114"/>
        <v/>
      </c>
      <c r="AA1434" s="483">
        <f>料單!$K$3</f>
        <v>0</v>
      </c>
      <c r="AB1434" s="483" t="str">
        <f>料單!$L$3</f>
        <v>拉、KD</v>
      </c>
    </row>
    <row r="1435" spans="1:28" x14ac:dyDescent="0.25">
      <c r="A1435" s="174">
        <f t="shared" si="110"/>
        <v>1434</v>
      </c>
      <c r="B1435" s="174" t="str">
        <f ca="1">料單!$C$1</f>
        <v>2026101401</v>
      </c>
      <c r="C1435" s="174">
        <f>料單!$C$2</f>
        <v>0</v>
      </c>
      <c r="D1435" s="6">
        <f>板材才數分析.!B1435</f>
        <v>0</v>
      </c>
      <c r="E1435" s="6">
        <f>板材才數分析.!C1435</f>
        <v>0</v>
      </c>
      <c r="F1435" s="6">
        <f>板材才數分析.!D1435</f>
        <v>0</v>
      </c>
      <c r="G1435" s="6">
        <f ca="1">板材才數分析.!E1435</f>
        <v>0</v>
      </c>
      <c r="H1435" s="6">
        <f ca="1">板材才數分析.!F1435</f>
        <v>0</v>
      </c>
      <c r="I1435" s="6">
        <f ca="1">板材才數分析.!G1435</f>
        <v>0</v>
      </c>
      <c r="J1435" s="6">
        <f ca="1">板材才數分析.!H1435</f>
        <v>0</v>
      </c>
      <c r="K1435" s="6">
        <f ca="1">板材才數分析.!I1435</f>
        <v>0</v>
      </c>
      <c r="L1435" s="6" t="str">
        <f ca="1">板材才數分析.!J1435</f>
        <v>送貨地址：</v>
      </c>
      <c r="M1435" s="6">
        <f ca="1">板材才數分析.!K1435</f>
        <v>0</v>
      </c>
      <c r="N1435" s="6">
        <f ca="1">板材才數分析.!L1435</f>
        <v>0</v>
      </c>
      <c r="O1435" s="6">
        <f ca="1">板材才數分析.!M1435</f>
        <v>0</v>
      </c>
      <c r="P1435" t="e">
        <f>表格15[[#This Row],[封邊色號]]</f>
        <v>#VALUE!</v>
      </c>
      <c r="Q1435" s="174" t="str">
        <f ca="1">IF(VLOOKUP(F1435,料單!$C:$P,14,FALSE)="","",VLOOKUP(F1435,料單!$C:$P,14,FALSE))</f>
        <v/>
      </c>
      <c r="R1435" s="174" t="str">
        <f ca="1">IF(VLOOKUP(F1435,料單!$C:$Q,15,FALSE)="","",VLOOKUP(F1435,料單!$C:$Q,15,FALSE))</f>
        <v/>
      </c>
      <c r="S1435" s="174" t="str">
        <f ca="1">IF(VLOOKUP(F1435,料單!$C:$R,16,FALSE)="","",VLOOKUP(F1435,料單!$C:$R,16,FALSE))</f>
        <v/>
      </c>
      <c r="T1435" s="174" t="str">
        <f ca="1">IF(VLOOKUP(F1435,料單!$C:$S,17,FALSE)="","",VLOOKUP(F1435,料單!$C:$S,17,FALSE))</f>
        <v/>
      </c>
      <c r="U1435" s="174" t="str">
        <f ca="1">_xlfn.IFNA(VLOOKUP(VLOOKUP(F1435,料單!C:T,18,FALSE),資料庫!AM:AN,2,FALSE),"A")</f>
        <v>A</v>
      </c>
      <c r="V1435" s="174" t="str">
        <f ca="1">IF(VLOOKUP(F1435,料單!C:U,19,FALSE)="","",VLOOKUP(F1435,料單!C:U,19,FALSE))</f>
        <v/>
      </c>
      <c r="W1435" s="361" t="str">
        <f t="shared" ca="1" si="111"/>
        <v/>
      </c>
      <c r="X1435" s="361" t="str">
        <f t="shared" ca="1" si="112"/>
        <v/>
      </c>
      <c r="Y1435" s="361" t="str">
        <f t="shared" ca="1" si="113"/>
        <v/>
      </c>
      <c r="Z1435" s="361" t="str">
        <f t="shared" ca="1" si="114"/>
        <v/>
      </c>
      <c r="AA1435" s="483">
        <f>料單!$K$3</f>
        <v>0</v>
      </c>
      <c r="AB1435" s="483" t="str">
        <f>料單!$L$3</f>
        <v>拉、KD</v>
      </c>
    </row>
    <row r="1436" spans="1:28" x14ac:dyDescent="0.25">
      <c r="A1436" s="174">
        <f t="shared" si="110"/>
        <v>1435</v>
      </c>
      <c r="B1436" s="174" t="str">
        <f ca="1">料單!$C$1</f>
        <v>2026101401</v>
      </c>
      <c r="C1436" s="174">
        <f>料單!$C$2</f>
        <v>0</v>
      </c>
      <c r="D1436" s="6">
        <f>板材才數分析.!B1436</f>
        <v>0</v>
      </c>
      <c r="E1436" s="6">
        <f>板材才數分析.!C1436</f>
        <v>0</v>
      </c>
      <c r="F1436" s="6">
        <f>板材才數分析.!D1436</f>
        <v>0</v>
      </c>
      <c r="G1436" s="6">
        <f ca="1">板材才數分析.!E1436</f>
        <v>0</v>
      </c>
      <c r="H1436" s="6">
        <f ca="1">板材才數分析.!F1436</f>
        <v>0</v>
      </c>
      <c r="I1436" s="6">
        <f ca="1">板材才數分析.!G1436</f>
        <v>0</v>
      </c>
      <c r="J1436" s="6">
        <f ca="1">板材才數分析.!H1436</f>
        <v>0</v>
      </c>
      <c r="K1436" s="6">
        <f ca="1">板材才數分析.!I1436</f>
        <v>0</v>
      </c>
      <c r="L1436" s="6" t="str">
        <f ca="1">板材才數分析.!J1436</f>
        <v>送貨地址：</v>
      </c>
      <c r="M1436" s="6">
        <f ca="1">板材才數分析.!K1436</f>
        <v>0</v>
      </c>
      <c r="N1436" s="6">
        <f ca="1">板材才數分析.!L1436</f>
        <v>0</v>
      </c>
      <c r="O1436" s="6">
        <f ca="1">板材才數分析.!M1436</f>
        <v>0</v>
      </c>
      <c r="P1436" t="e">
        <f>表格15[[#This Row],[封邊色號]]</f>
        <v>#VALUE!</v>
      </c>
      <c r="Q1436" s="174" t="str">
        <f ca="1">IF(VLOOKUP(F1436,料單!$C:$P,14,FALSE)="","",VLOOKUP(F1436,料單!$C:$P,14,FALSE))</f>
        <v/>
      </c>
      <c r="R1436" s="174" t="str">
        <f ca="1">IF(VLOOKUP(F1436,料單!$C:$Q,15,FALSE)="","",VLOOKUP(F1436,料單!$C:$Q,15,FALSE))</f>
        <v/>
      </c>
      <c r="S1436" s="174" t="str">
        <f ca="1">IF(VLOOKUP(F1436,料單!$C:$R,16,FALSE)="","",VLOOKUP(F1436,料單!$C:$R,16,FALSE))</f>
        <v/>
      </c>
      <c r="T1436" s="174" t="str">
        <f ca="1">IF(VLOOKUP(F1436,料單!$C:$S,17,FALSE)="","",VLOOKUP(F1436,料單!$C:$S,17,FALSE))</f>
        <v/>
      </c>
      <c r="U1436" s="174" t="str">
        <f ca="1">_xlfn.IFNA(VLOOKUP(VLOOKUP(F1436,料單!C:T,18,FALSE),資料庫!AM:AN,2,FALSE),"A")</f>
        <v>A</v>
      </c>
      <c r="V1436" s="174" t="str">
        <f ca="1">IF(VLOOKUP(F1436,料單!C:U,19,FALSE)="","",VLOOKUP(F1436,料單!C:U,19,FALSE))</f>
        <v/>
      </c>
      <c r="W1436" s="361" t="str">
        <f t="shared" ca="1" si="111"/>
        <v/>
      </c>
      <c r="X1436" s="361" t="str">
        <f t="shared" ca="1" si="112"/>
        <v/>
      </c>
      <c r="Y1436" s="361" t="str">
        <f t="shared" ca="1" si="113"/>
        <v/>
      </c>
      <c r="Z1436" s="361" t="str">
        <f t="shared" ca="1" si="114"/>
        <v/>
      </c>
      <c r="AA1436" s="483">
        <f>料單!$K$3</f>
        <v>0</v>
      </c>
      <c r="AB1436" s="483" t="str">
        <f>料單!$L$3</f>
        <v>拉、KD</v>
      </c>
    </row>
    <row r="1437" spans="1:28" x14ac:dyDescent="0.25">
      <c r="A1437" s="174">
        <f t="shared" si="110"/>
        <v>1436</v>
      </c>
      <c r="B1437" s="174" t="str">
        <f ca="1">料單!$C$1</f>
        <v>2026101401</v>
      </c>
      <c r="C1437" s="174">
        <f>料單!$C$2</f>
        <v>0</v>
      </c>
      <c r="D1437" s="6">
        <f>板材才數分析.!B1437</f>
        <v>0</v>
      </c>
      <c r="E1437" s="6">
        <f>板材才數分析.!C1437</f>
        <v>0</v>
      </c>
      <c r="F1437" s="6">
        <f>板材才數分析.!D1437</f>
        <v>0</v>
      </c>
      <c r="G1437" s="6">
        <f ca="1">板材才數分析.!E1437</f>
        <v>0</v>
      </c>
      <c r="H1437" s="6">
        <f ca="1">板材才數分析.!F1437</f>
        <v>0</v>
      </c>
      <c r="I1437" s="6">
        <f ca="1">板材才數分析.!G1437</f>
        <v>0</v>
      </c>
      <c r="J1437" s="6">
        <f ca="1">板材才數分析.!H1437</f>
        <v>0</v>
      </c>
      <c r="K1437" s="6">
        <f ca="1">板材才數分析.!I1437</f>
        <v>0</v>
      </c>
      <c r="L1437" s="6" t="str">
        <f ca="1">板材才數分析.!J1437</f>
        <v>送貨地址：</v>
      </c>
      <c r="M1437" s="6">
        <f ca="1">板材才數分析.!K1437</f>
        <v>0</v>
      </c>
      <c r="N1437" s="6">
        <f ca="1">板材才數分析.!L1437</f>
        <v>0</v>
      </c>
      <c r="O1437" s="6">
        <f ca="1">板材才數分析.!M1437</f>
        <v>0</v>
      </c>
      <c r="P1437" t="e">
        <f>表格15[[#This Row],[封邊色號]]</f>
        <v>#VALUE!</v>
      </c>
      <c r="Q1437" s="174" t="str">
        <f ca="1">IF(VLOOKUP(F1437,料單!$C:$P,14,FALSE)="","",VLOOKUP(F1437,料單!$C:$P,14,FALSE))</f>
        <v/>
      </c>
      <c r="R1437" s="174" t="str">
        <f ca="1">IF(VLOOKUP(F1437,料單!$C:$Q,15,FALSE)="","",VLOOKUP(F1437,料單!$C:$Q,15,FALSE))</f>
        <v/>
      </c>
      <c r="S1437" s="174" t="str">
        <f ca="1">IF(VLOOKUP(F1437,料單!$C:$R,16,FALSE)="","",VLOOKUP(F1437,料單!$C:$R,16,FALSE))</f>
        <v/>
      </c>
      <c r="T1437" s="174" t="str">
        <f ca="1">IF(VLOOKUP(F1437,料單!$C:$S,17,FALSE)="","",VLOOKUP(F1437,料單!$C:$S,17,FALSE))</f>
        <v/>
      </c>
      <c r="U1437" s="174" t="str">
        <f ca="1">_xlfn.IFNA(VLOOKUP(VLOOKUP(F1437,料單!C:T,18,FALSE),資料庫!AM:AN,2,FALSE),"A")</f>
        <v>A</v>
      </c>
      <c r="V1437" s="174" t="str">
        <f ca="1">IF(VLOOKUP(F1437,料單!C:U,19,FALSE)="","",VLOOKUP(F1437,料單!C:U,19,FALSE))</f>
        <v/>
      </c>
      <c r="W1437" s="361" t="str">
        <f t="shared" ca="1" si="111"/>
        <v/>
      </c>
      <c r="X1437" s="361" t="str">
        <f t="shared" ca="1" si="112"/>
        <v/>
      </c>
      <c r="Y1437" s="361" t="str">
        <f t="shared" ca="1" si="113"/>
        <v/>
      </c>
      <c r="Z1437" s="361" t="str">
        <f t="shared" ca="1" si="114"/>
        <v/>
      </c>
      <c r="AA1437" s="483">
        <f>料單!$K$3</f>
        <v>0</v>
      </c>
      <c r="AB1437" s="483" t="str">
        <f>料單!$L$3</f>
        <v>拉、KD</v>
      </c>
    </row>
    <row r="1438" spans="1:28" x14ac:dyDescent="0.25">
      <c r="A1438" s="174">
        <f t="shared" si="110"/>
        <v>1437</v>
      </c>
      <c r="B1438" s="174" t="str">
        <f ca="1">料單!$C$1</f>
        <v>2026101401</v>
      </c>
      <c r="C1438" s="174">
        <f>料單!$C$2</f>
        <v>0</v>
      </c>
      <c r="D1438" s="6">
        <f>板材才數分析.!B1438</f>
        <v>0</v>
      </c>
      <c r="E1438" s="6">
        <f>板材才數分析.!C1438</f>
        <v>0</v>
      </c>
      <c r="F1438" s="6">
        <f>板材才數分析.!D1438</f>
        <v>0</v>
      </c>
      <c r="G1438" s="6">
        <f ca="1">板材才數分析.!E1438</f>
        <v>0</v>
      </c>
      <c r="H1438" s="6">
        <f ca="1">板材才數分析.!F1438</f>
        <v>0</v>
      </c>
      <c r="I1438" s="6">
        <f ca="1">板材才數分析.!G1438</f>
        <v>0</v>
      </c>
      <c r="J1438" s="6">
        <f ca="1">板材才數分析.!H1438</f>
        <v>0</v>
      </c>
      <c r="K1438" s="6">
        <f ca="1">板材才數分析.!I1438</f>
        <v>0</v>
      </c>
      <c r="L1438" s="6" t="str">
        <f ca="1">板材才數分析.!J1438</f>
        <v>送貨地址：</v>
      </c>
      <c r="M1438" s="6">
        <f ca="1">板材才數分析.!K1438</f>
        <v>0</v>
      </c>
      <c r="N1438" s="6">
        <f ca="1">板材才數分析.!L1438</f>
        <v>0</v>
      </c>
      <c r="O1438" s="6">
        <f ca="1">板材才數分析.!M1438</f>
        <v>0</v>
      </c>
      <c r="P1438" t="e">
        <f>表格15[[#This Row],[封邊色號]]</f>
        <v>#VALUE!</v>
      </c>
      <c r="Q1438" s="174" t="str">
        <f ca="1">IF(VLOOKUP(F1438,料單!$C:$P,14,FALSE)="","",VLOOKUP(F1438,料單!$C:$P,14,FALSE))</f>
        <v/>
      </c>
      <c r="R1438" s="174" t="str">
        <f ca="1">IF(VLOOKUP(F1438,料單!$C:$Q,15,FALSE)="","",VLOOKUP(F1438,料單!$C:$Q,15,FALSE))</f>
        <v/>
      </c>
      <c r="S1438" s="174" t="str">
        <f ca="1">IF(VLOOKUP(F1438,料單!$C:$R,16,FALSE)="","",VLOOKUP(F1438,料單!$C:$R,16,FALSE))</f>
        <v/>
      </c>
      <c r="T1438" s="174" t="str">
        <f ca="1">IF(VLOOKUP(F1438,料單!$C:$S,17,FALSE)="","",VLOOKUP(F1438,料單!$C:$S,17,FALSE))</f>
        <v/>
      </c>
      <c r="U1438" s="174" t="str">
        <f ca="1">_xlfn.IFNA(VLOOKUP(VLOOKUP(F1438,料單!C:T,18,FALSE),資料庫!AM:AN,2,FALSE),"A")</f>
        <v>A</v>
      </c>
      <c r="V1438" s="174" t="str">
        <f ca="1">IF(VLOOKUP(F1438,料單!C:U,19,FALSE)="","",VLOOKUP(F1438,料單!C:U,19,FALSE))</f>
        <v/>
      </c>
      <c r="W1438" s="361" t="str">
        <f t="shared" ca="1" si="111"/>
        <v/>
      </c>
      <c r="X1438" s="361" t="str">
        <f t="shared" ca="1" si="112"/>
        <v/>
      </c>
      <c r="Y1438" s="361" t="str">
        <f t="shared" ca="1" si="113"/>
        <v/>
      </c>
      <c r="Z1438" s="361" t="str">
        <f t="shared" ca="1" si="114"/>
        <v/>
      </c>
      <c r="AA1438" s="483">
        <f>料單!$K$3</f>
        <v>0</v>
      </c>
      <c r="AB1438" s="483" t="str">
        <f>料單!$L$3</f>
        <v>拉、KD</v>
      </c>
    </row>
    <row r="1439" spans="1:28" x14ac:dyDescent="0.25">
      <c r="A1439" s="174">
        <f t="shared" si="110"/>
        <v>1438</v>
      </c>
      <c r="B1439" s="174" t="str">
        <f ca="1">料單!$C$1</f>
        <v>2026101401</v>
      </c>
      <c r="C1439" s="174">
        <f>料單!$C$2</f>
        <v>0</v>
      </c>
      <c r="D1439" s="6">
        <f>板材才數分析.!B1439</f>
        <v>0</v>
      </c>
      <c r="E1439" s="6">
        <f>板材才數分析.!C1439</f>
        <v>0</v>
      </c>
      <c r="F1439" s="6">
        <f>板材才數分析.!D1439</f>
        <v>0</v>
      </c>
      <c r="G1439" s="6">
        <f ca="1">板材才數分析.!E1439</f>
        <v>0</v>
      </c>
      <c r="H1439" s="6">
        <f ca="1">板材才數分析.!F1439</f>
        <v>0</v>
      </c>
      <c r="I1439" s="6">
        <f ca="1">板材才數分析.!G1439</f>
        <v>0</v>
      </c>
      <c r="J1439" s="6">
        <f ca="1">板材才數分析.!H1439</f>
        <v>0</v>
      </c>
      <c r="K1439" s="6">
        <f ca="1">板材才數分析.!I1439</f>
        <v>0</v>
      </c>
      <c r="L1439" s="6" t="str">
        <f ca="1">板材才數分析.!J1439</f>
        <v>送貨地址：</v>
      </c>
      <c r="M1439" s="6">
        <f ca="1">板材才數分析.!K1439</f>
        <v>0</v>
      </c>
      <c r="N1439" s="6">
        <f ca="1">板材才數分析.!L1439</f>
        <v>0</v>
      </c>
      <c r="O1439" s="6">
        <f ca="1">板材才數分析.!M1439</f>
        <v>0</v>
      </c>
      <c r="P1439" t="e">
        <f>表格15[[#This Row],[封邊色號]]</f>
        <v>#VALUE!</v>
      </c>
      <c r="Q1439" s="174" t="str">
        <f ca="1">IF(VLOOKUP(F1439,料單!$C:$P,14,FALSE)="","",VLOOKUP(F1439,料單!$C:$P,14,FALSE))</f>
        <v/>
      </c>
      <c r="R1439" s="174" t="str">
        <f ca="1">IF(VLOOKUP(F1439,料單!$C:$Q,15,FALSE)="","",VLOOKUP(F1439,料單!$C:$Q,15,FALSE))</f>
        <v/>
      </c>
      <c r="S1439" s="174" t="str">
        <f ca="1">IF(VLOOKUP(F1439,料單!$C:$R,16,FALSE)="","",VLOOKUP(F1439,料單!$C:$R,16,FALSE))</f>
        <v/>
      </c>
      <c r="T1439" s="174" t="str">
        <f ca="1">IF(VLOOKUP(F1439,料單!$C:$S,17,FALSE)="","",VLOOKUP(F1439,料單!$C:$S,17,FALSE))</f>
        <v/>
      </c>
      <c r="U1439" s="174" t="str">
        <f ca="1">_xlfn.IFNA(VLOOKUP(VLOOKUP(F1439,料單!C:T,18,FALSE),資料庫!AM:AN,2,FALSE),"A")</f>
        <v>A</v>
      </c>
      <c r="V1439" s="174" t="str">
        <f ca="1">IF(VLOOKUP(F1439,料單!C:U,19,FALSE)="","",VLOOKUP(F1439,料單!C:U,19,FALSE))</f>
        <v/>
      </c>
      <c r="W1439" s="361" t="str">
        <f t="shared" ca="1" si="111"/>
        <v/>
      </c>
      <c r="X1439" s="361" t="str">
        <f t="shared" ca="1" si="112"/>
        <v/>
      </c>
      <c r="Y1439" s="361" t="str">
        <f t="shared" ca="1" si="113"/>
        <v/>
      </c>
      <c r="Z1439" s="361" t="str">
        <f t="shared" ca="1" si="114"/>
        <v/>
      </c>
      <c r="AA1439" s="483">
        <f>料單!$K$3</f>
        <v>0</v>
      </c>
      <c r="AB1439" s="483" t="str">
        <f>料單!$L$3</f>
        <v>拉、KD</v>
      </c>
    </row>
    <row r="1440" spans="1:28" x14ac:dyDescent="0.25">
      <c r="A1440" s="174">
        <f t="shared" si="110"/>
        <v>1439</v>
      </c>
      <c r="B1440" s="174" t="str">
        <f ca="1">料單!$C$1</f>
        <v>2026101401</v>
      </c>
      <c r="C1440" s="174">
        <f>料單!$C$2</f>
        <v>0</v>
      </c>
      <c r="D1440" s="6">
        <f>板材才數分析.!B1440</f>
        <v>0</v>
      </c>
      <c r="E1440" s="6">
        <f>板材才數分析.!C1440</f>
        <v>0</v>
      </c>
      <c r="F1440" s="6">
        <f>板材才數分析.!D1440</f>
        <v>0</v>
      </c>
      <c r="G1440" s="6">
        <f ca="1">板材才數分析.!E1440</f>
        <v>0</v>
      </c>
      <c r="H1440" s="6">
        <f ca="1">板材才數分析.!F1440</f>
        <v>0</v>
      </c>
      <c r="I1440" s="6">
        <f ca="1">板材才數分析.!G1440</f>
        <v>0</v>
      </c>
      <c r="J1440" s="6">
        <f ca="1">板材才數分析.!H1440</f>
        <v>0</v>
      </c>
      <c r="K1440" s="6">
        <f ca="1">板材才數分析.!I1440</f>
        <v>0</v>
      </c>
      <c r="L1440" s="6" t="str">
        <f ca="1">板材才數分析.!J1440</f>
        <v>送貨地址：</v>
      </c>
      <c r="M1440" s="6">
        <f ca="1">板材才數分析.!K1440</f>
        <v>0</v>
      </c>
      <c r="N1440" s="6">
        <f ca="1">板材才數分析.!L1440</f>
        <v>0</v>
      </c>
      <c r="O1440" s="6">
        <f ca="1">板材才數分析.!M1440</f>
        <v>0</v>
      </c>
      <c r="P1440" t="e">
        <f>表格15[[#This Row],[封邊色號]]</f>
        <v>#VALUE!</v>
      </c>
      <c r="Q1440" s="174" t="str">
        <f ca="1">IF(VLOOKUP(F1440,料單!$C:$P,14,FALSE)="","",VLOOKUP(F1440,料單!$C:$P,14,FALSE))</f>
        <v/>
      </c>
      <c r="R1440" s="174" t="str">
        <f ca="1">IF(VLOOKUP(F1440,料單!$C:$Q,15,FALSE)="","",VLOOKUP(F1440,料單!$C:$Q,15,FALSE))</f>
        <v/>
      </c>
      <c r="S1440" s="174" t="str">
        <f ca="1">IF(VLOOKUP(F1440,料單!$C:$R,16,FALSE)="","",VLOOKUP(F1440,料單!$C:$R,16,FALSE))</f>
        <v/>
      </c>
      <c r="T1440" s="174" t="str">
        <f ca="1">IF(VLOOKUP(F1440,料單!$C:$S,17,FALSE)="","",VLOOKUP(F1440,料單!$C:$S,17,FALSE))</f>
        <v/>
      </c>
      <c r="U1440" s="174" t="str">
        <f ca="1">_xlfn.IFNA(VLOOKUP(VLOOKUP(F1440,料單!C:T,18,FALSE),資料庫!AM:AN,2,FALSE),"A")</f>
        <v>A</v>
      </c>
      <c r="V1440" s="174" t="str">
        <f ca="1">IF(VLOOKUP(F1440,料單!C:U,19,FALSE)="","",VLOOKUP(F1440,料單!C:U,19,FALSE))</f>
        <v/>
      </c>
      <c r="W1440" s="361" t="str">
        <f t="shared" ca="1" si="111"/>
        <v/>
      </c>
      <c r="X1440" s="361" t="str">
        <f t="shared" ca="1" si="112"/>
        <v/>
      </c>
      <c r="Y1440" s="361" t="str">
        <f t="shared" ca="1" si="113"/>
        <v/>
      </c>
      <c r="Z1440" s="361" t="str">
        <f t="shared" ca="1" si="114"/>
        <v/>
      </c>
      <c r="AA1440" s="483">
        <f>料單!$K$3</f>
        <v>0</v>
      </c>
      <c r="AB1440" s="483" t="str">
        <f>料單!$L$3</f>
        <v>拉、KD</v>
      </c>
    </row>
    <row r="1441" spans="1:28" s="242" customFormat="1" x14ac:dyDescent="0.25">
      <c r="A1441" s="241">
        <f t="shared" si="110"/>
        <v>1440</v>
      </c>
      <c r="B1441" s="241" t="str">
        <f ca="1">料單!$C$1</f>
        <v>2026101401</v>
      </c>
      <c r="C1441" s="241">
        <f>料單!$C$2</f>
        <v>0</v>
      </c>
      <c r="D1441" s="245">
        <f>板材才數分析.!B1441</f>
        <v>0</v>
      </c>
      <c r="E1441" s="245">
        <f>板材才數分析.!C1441</f>
        <v>0</v>
      </c>
      <c r="F1441" s="245">
        <f>板材才數分析.!D1441</f>
        <v>0</v>
      </c>
      <c r="G1441" s="245">
        <f ca="1">板材才數分析.!E1441</f>
        <v>0</v>
      </c>
      <c r="H1441" s="245">
        <f ca="1">板材才數分析.!F1441</f>
        <v>0</v>
      </c>
      <c r="I1441" s="245">
        <f ca="1">板材才數分析.!G1441</f>
        <v>0</v>
      </c>
      <c r="J1441" s="245">
        <f ca="1">板材才數分析.!H1441</f>
        <v>0</v>
      </c>
      <c r="K1441" s="245">
        <f ca="1">板材才數分析.!I1441</f>
        <v>0</v>
      </c>
      <c r="L1441" s="245" t="str">
        <f ca="1">板材才數分析.!J1441</f>
        <v>送貨地址：</v>
      </c>
      <c r="M1441" s="245">
        <f ca="1">板材才數分析.!K1441</f>
        <v>0</v>
      </c>
      <c r="N1441" s="245">
        <f ca="1">板材才數分析.!L1441</f>
        <v>0</v>
      </c>
      <c r="O1441" s="245">
        <f ca="1">板材才數分析.!M1441</f>
        <v>0</v>
      </c>
      <c r="P1441" t="e">
        <f>表格15[[#This Row],[封邊色號]]</f>
        <v>#VALUE!</v>
      </c>
      <c r="Q1441" s="174" t="str">
        <f ca="1">IF(VLOOKUP(F1441,料單!$C:$P,14,FALSE)="","",VLOOKUP(F1441,料單!$C:$P,14,FALSE))</f>
        <v/>
      </c>
      <c r="R1441" s="174" t="str">
        <f ca="1">IF(VLOOKUP(F1441,料單!$C:$Q,15,FALSE)="","",VLOOKUP(F1441,料單!$C:$Q,15,FALSE))</f>
        <v/>
      </c>
      <c r="S1441" s="174" t="str">
        <f ca="1">IF(VLOOKUP(F1441,料單!$C:$R,16,FALSE)="","",VLOOKUP(F1441,料單!$C:$R,16,FALSE))</f>
        <v/>
      </c>
      <c r="T1441" s="174" t="str">
        <f ca="1">IF(VLOOKUP(F1441,料單!$C:$S,17,FALSE)="","",VLOOKUP(F1441,料單!$C:$S,17,FALSE))</f>
        <v/>
      </c>
      <c r="U1441" s="174" t="str">
        <f ca="1">_xlfn.IFNA(VLOOKUP(VLOOKUP(F1441,料單!C:T,18,FALSE),資料庫!AM:AN,2,FALSE),"A")</f>
        <v>A</v>
      </c>
      <c r="V1441" s="174" t="str">
        <f ca="1">IF(VLOOKUP(F1441,料單!C:U,19,FALSE)="","",VLOOKUP(F1441,料單!C:U,19,FALSE))</f>
        <v/>
      </c>
      <c r="W1441" s="375" t="str">
        <f t="shared" ca="1" si="111"/>
        <v/>
      </c>
      <c r="X1441" s="361" t="str">
        <f t="shared" ca="1" si="112"/>
        <v/>
      </c>
      <c r="Y1441" s="375" t="str">
        <f t="shared" ca="1" si="113"/>
        <v/>
      </c>
      <c r="Z1441" s="375" t="str">
        <f t="shared" ca="1" si="114"/>
        <v/>
      </c>
      <c r="AA1441" s="483">
        <f>料單!$K$3</f>
        <v>0</v>
      </c>
      <c r="AB1441" s="483" t="str">
        <f>料單!$L$3</f>
        <v>拉、KD</v>
      </c>
    </row>
    <row r="1442" spans="1:28" x14ac:dyDescent="0.25">
      <c r="A1442" s="174">
        <f t="shared" si="110"/>
        <v>1441</v>
      </c>
      <c r="B1442" s="174" t="str">
        <f ca="1">料單!$C$1</f>
        <v>2026101401</v>
      </c>
      <c r="C1442" s="174">
        <f>料單!$C$2</f>
        <v>0</v>
      </c>
      <c r="D1442" s="6">
        <f>板材才數分析.!B1442</f>
        <v>0</v>
      </c>
      <c r="E1442" s="6">
        <f>板材才數分析.!C1442</f>
        <v>0</v>
      </c>
      <c r="F1442" s="6">
        <f>板材才數分析.!D1442</f>
        <v>0</v>
      </c>
      <c r="G1442" s="6">
        <f ca="1">板材才數分析.!E1442</f>
        <v>0</v>
      </c>
      <c r="H1442" s="6">
        <f ca="1">板材才數分析.!F1442</f>
        <v>0</v>
      </c>
      <c r="I1442" s="6">
        <f ca="1">板材才數分析.!G1442</f>
        <v>0</v>
      </c>
      <c r="J1442" s="6">
        <f ca="1">板材才數分析.!H1442</f>
        <v>0</v>
      </c>
      <c r="K1442" s="6">
        <f ca="1">板材才數分析.!I1442</f>
        <v>0</v>
      </c>
      <c r="L1442" s="6" t="str">
        <f ca="1">板材才數分析.!J1442</f>
        <v>送貨地址：</v>
      </c>
      <c r="M1442" s="6">
        <f ca="1">板材才數分析.!K1442</f>
        <v>0</v>
      </c>
      <c r="N1442" s="6">
        <f ca="1">板材才數分析.!L1442</f>
        <v>0</v>
      </c>
      <c r="O1442" s="6">
        <f ca="1">板材才數分析.!M1442</f>
        <v>0</v>
      </c>
      <c r="P1442" t="e">
        <f>表格15[[#This Row],[封邊色號]]</f>
        <v>#VALUE!</v>
      </c>
      <c r="Q1442" s="174" t="str">
        <f ca="1">IF(VLOOKUP(F1442,料單!$C:$P,14,FALSE)="","",VLOOKUP(F1442,料單!$C:$P,14,FALSE))</f>
        <v/>
      </c>
      <c r="R1442" s="174" t="str">
        <f ca="1">IF(VLOOKUP(F1442,料單!$C:$Q,15,FALSE)="","",VLOOKUP(F1442,料單!$C:$Q,15,FALSE))</f>
        <v/>
      </c>
      <c r="S1442" s="174" t="str">
        <f ca="1">IF(VLOOKUP(F1442,料單!$C:$R,16,FALSE)="","",VLOOKUP(F1442,料單!$C:$R,16,FALSE))</f>
        <v/>
      </c>
      <c r="T1442" s="174" t="str">
        <f ca="1">IF(VLOOKUP(F1442,料單!$C:$S,17,FALSE)="","",VLOOKUP(F1442,料單!$C:$S,17,FALSE))</f>
        <v/>
      </c>
      <c r="U1442" s="174" t="str">
        <f ca="1">_xlfn.IFNA(VLOOKUP(VLOOKUP(F1442,料單!C:T,18,FALSE),資料庫!AM:AN,2,FALSE),"A")</f>
        <v>A</v>
      </c>
      <c r="V1442" s="174" t="str">
        <f ca="1">IF(VLOOKUP(F1442,料單!C:U,19,FALSE)="","",VLOOKUP(F1442,料單!C:U,19,FALSE))</f>
        <v/>
      </c>
      <c r="W1442" s="361" t="str">
        <f t="shared" ca="1" si="111"/>
        <v/>
      </c>
      <c r="X1442" s="361" t="str">
        <f t="shared" ca="1" si="112"/>
        <v/>
      </c>
      <c r="Y1442" s="361" t="str">
        <f t="shared" ca="1" si="113"/>
        <v/>
      </c>
      <c r="Z1442" s="361" t="str">
        <f t="shared" ca="1" si="114"/>
        <v/>
      </c>
      <c r="AA1442" s="483">
        <f>料單!$K$3</f>
        <v>0</v>
      </c>
      <c r="AB1442" s="483" t="str">
        <f>料單!$L$3</f>
        <v>拉、KD</v>
      </c>
    </row>
    <row r="1443" spans="1:28" x14ac:dyDescent="0.25">
      <c r="A1443" s="174">
        <f t="shared" si="110"/>
        <v>1442</v>
      </c>
      <c r="B1443" s="174" t="str">
        <f ca="1">料單!$C$1</f>
        <v>2026101401</v>
      </c>
      <c r="C1443" s="174">
        <f>料單!$C$2</f>
        <v>0</v>
      </c>
      <c r="D1443" s="6">
        <f>板材才數分析.!B1443</f>
        <v>0</v>
      </c>
      <c r="E1443" s="6">
        <f>板材才數分析.!C1443</f>
        <v>0</v>
      </c>
      <c r="F1443" s="6">
        <f>板材才數分析.!D1443</f>
        <v>0</v>
      </c>
      <c r="G1443" s="6">
        <f ca="1">板材才數分析.!E1443</f>
        <v>0</v>
      </c>
      <c r="H1443" s="6">
        <f ca="1">板材才數分析.!F1443</f>
        <v>0</v>
      </c>
      <c r="I1443" s="6">
        <f ca="1">板材才數分析.!G1443</f>
        <v>0</v>
      </c>
      <c r="J1443" s="6">
        <f ca="1">板材才數分析.!H1443</f>
        <v>0</v>
      </c>
      <c r="K1443" s="6">
        <f ca="1">板材才數分析.!I1443</f>
        <v>0</v>
      </c>
      <c r="L1443" s="6" t="str">
        <f ca="1">板材才數分析.!J1443</f>
        <v>送貨地址：</v>
      </c>
      <c r="M1443" s="6">
        <f ca="1">板材才數分析.!K1443</f>
        <v>0</v>
      </c>
      <c r="N1443" s="6">
        <f ca="1">板材才數分析.!L1443</f>
        <v>0</v>
      </c>
      <c r="O1443" s="6">
        <f ca="1">板材才數分析.!M1443</f>
        <v>0</v>
      </c>
      <c r="P1443" t="e">
        <f>表格15[[#This Row],[封邊色號]]</f>
        <v>#VALUE!</v>
      </c>
      <c r="Q1443" s="174" t="str">
        <f ca="1">IF(VLOOKUP(F1443,料單!$C:$P,14,FALSE)="","",VLOOKUP(F1443,料單!$C:$P,14,FALSE))</f>
        <v/>
      </c>
      <c r="R1443" s="174" t="str">
        <f ca="1">IF(VLOOKUP(F1443,料單!$C:$Q,15,FALSE)="","",VLOOKUP(F1443,料單!$C:$Q,15,FALSE))</f>
        <v/>
      </c>
      <c r="S1443" s="174" t="str">
        <f ca="1">IF(VLOOKUP(F1443,料單!$C:$R,16,FALSE)="","",VLOOKUP(F1443,料單!$C:$R,16,FALSE))</f>
        <v/>
      </c>
      <c r="T1443" s="174" t="str">
        <f ca="1">IF(VLOOKUP(F1443,料單!$C:$S,17,FALSE)="","",VLOOKUP(F1443,料單!$C:$S,17,FALSE))</f>
        <v/>
      </c>
      <c r="U1443" s="174" t="str">
        <f ca="1">_xlfn.IFNA(VLOOKUP(VLOOKUP(F1443,料單!C:T,18,FALSE),資料庫!AM:AN,2,FALSE),"A")</f>
        <v>A</v>
      </c>
      <c r="V1443" s="174" t="str">
        <f ca="1">IF(VLOOKUP(F1443,料單!C:U,19,FALSE)="","",VLOOKUP(F1443,料單!C:U,19,FALSE))</f>
        <v/>
      </c>
      <c r="W1443" s="361" t="str">
        <f t="shared" ca="1" si="111"/>
        <v/>
      </c>
      <c r="X1443" s="361" t="str">
        <f t="shared" ca="1" si="112"/>
        <v/>
      </c>
      <c r="Y1443" s="361" t="str">
        <f t="shared" ca="1" si="113"/>
        <v/>
      </c>
      <c r="Z1443" s="361" t="str">
        <f t="shared" ca="1" si="114"/>
        <v/>
      </c>
      <c r="AA1443" s="483">
        <f>料單!$K$3</f>
        <v>0</v>
      </c>
      <c r="AB1443" s="483" t="str">
        <f>料單!$L$3</f>
        <v>拉、KD</v>
      </c>
    </row>
    <row r="1444" spans="1:28" x14ac:dyDescent="0.25">
      <c r="A1444" s="174">
        <f t="shared" si="110"/>
        <v>1443</v>
      </c>
      <c r="B1444" s="174" t="str">
        <f ca="1">料單!$C$1</f>
        <v>2026101401</v>
      </c>
      <c r="C1444" s="174">
        <f>料單!$C$2</f>
        <v>0</v>
      </c>
      <c r="D1444" s="6">
        <f>板材才數分析.!B1444</f>
        <v>0</v>
      </c>
      <c r="E1444" s="6">
        <f>板材才數分析.!C1444</f>
        <v>0</v>
      </c>
      <c r="F1444" s="6">
        <f>板材才數分析.!D1444</f>
        <v>0</v>
      </c>
      <c r="G1444" s="6">
        <f ca="1">板材才數分析.!E1444</f>
        <v>0</v>
      </c>
      <c r="H1444" s="6">
        <f ca="1">板材才數分析.!F1444</f>
        <v>0</v>
      </c>
      <c r="I1444" s="6">
        <f ca="1">板材才數分析.!G1444</f>
        <v>0</v>
      </c>
      <c r="J1444" s="6">
        <f ca="1">板材才數分析.!H1444</f>
        <v>0</v>
      </c>
      <c r="K1444" s="6">
        <f ca="1">板材才數分析.!I1444</f>
        <v>0</v>
      </c>
      <c r="L1444" s="6" t="str">
        <f ca="1">板材才數分析.!J1444</f>
        <v>送貨地址：</v>
      </c>
      <c r="M1444" s="6">
        <f ca="1">板材才數分析.!K1444</f>
        <v>0</v>
      </c>
      <c r="N1444" s="6">
        <f ca="1">板材才數分析.!L1444</f>
        <v>0</v>
      </c>
      <c r="O1444" s="6">
        <f ca="1">板材才數分析.!M1444</f>
        <v>0</v>
      </c>
      <c r="P1444" t="e">
        <f>表格15[[#This Row],[封邊色號]]</f>
        <v>#VALUE!</v>
      </c>
      <c r="Q1444" s="174" t="str">
        <f ca="1">IF(VLOOKUP(F1444,料單!$C:$P,14,FALSE)="","",VLOOKUP(F1444,料單!$C:$P,14,FALSE))</f>
        <v/>
      </c>
      <c r="R1444" s="174" t="str">
        <f ca="1">IF(VLOOKUP(F1444,料單!$C:$Q,15,FALSE)="","",VLOOKUP(F1444,料單!$C:$Q,15,FALSE))</f>
        <v/>
      </c>
      <c r="S1444" s="174" t="str">
        <f ca="1">IF(VLOOKUP(F1444,料單!$C:$R,16,FALSE)="","",VLOOKUP(F1444,料單!$C:$R,16,FALSE))</f>
        <v/>
      </c>
      <c r="T1444" s="174" t="str">
        <f ca="1">IF(VLOOKUP(F1444,料單!$C:$S,17,FALSE)="","",VLOOKUP(F1444,料單!$C:$S,17,FALSE))</f>
        <v/>
      </c>
      <c r="U1444" s="174" t="str">
        <f ca="1">_xlfn.IFNA(VLOOKUP(VLOOKUP(F1444,料單!C:T,18,FALSE),資料庫!AM:AN,2,FALSE),"A")</f>
        <v>A</v>
      </c>
      <c r="V1444" s="174" t="str">
        <f ca="1">IF(VLOOKUP(F1444,料單!C:U,19,FALSE)="","",VLOOKUP(F1444,料單!C:U,19,FALSE))</f>
        <v/>
      </c>
      <c r="W1444" s="361" t="str">
        <f t="shared" ca="1" si="111"/>
        <v/>
      </c>
      <c r="X1444" s="361" t="str">
        <f t="shared" ca="1" si="112"/>
        <v/>
      </c>
      <c r="Y1444" s="361" t="str">
        <f t="shared" ca="1" si="113"/>
        <v/>
      </c>
      <c r="Z1444" s="361" t="str">
        <f t="shared" ca="1" si="114"/>
        <v/>
      </c>
      <c r="AA1444" s="483">
        <f>料單!$K$3</f>
        <v>0</v>
      </c>
      <c r="AB1444" s="483" t="str">
        <f>料單!$L$3</f>
        <v>拉、KD</v>
      </c>
    </row>
    <row r="1445" spans="1:28" x14ac:dyDescent="0.25">
      <c r="A1445" s="174">
        <f t="shared" si="110"/>
        <v>1444</v>
      </c>
      <c r="B1445" s="174" t="str">
        <f ca="1">料單!$C$1</f>
        <v>2026101401</v>
      </c>
      <c r="C1445" s="174">
        <f>料單!$C$2</f>
        <v>0</v>
      </c>
      <c r="D1445" s="6">
        <f>板材才數分析.!B1445</f>
        <v>0</v>
      </c>
      <c r="E1445" s="6">
        <f>板材才數分析.!C1445</f>
        <v>0</v>
      </c>
      <c r="F1445" s="6">
        <f>板材才數分析.!D1445</f>
        <v>0</v>
      </c>
      <c r="G1445" s="6">
        <f ca="1">板材才數分析.!E1445</f>
        <v>0</v>
      </c>
      <c r="H1445" s="6">
        <f ca="1">板材才數分析.!F1445</f>
        <v>0</v>
      </c>
      <c r="I1445" s="6">
        <f ca="1">板材才數分析.!G1445</f>
        <v>0</v>
      </c>
      <c r="J1445" s="6">
        <f ca="1">板材才數分析.!H1445</f>
        <v>0</v>
      </c>
      <c r="K1445" s="6">
        <f ca="1">板材才數分析.!I1445</f>
        <v>0</v>
      </c>
      <c r="L1445" s="6" t="str">
        <f ca="1">板材才數分析.!J1445</f>
        <v>送貨地址：</v>
      </c>
      <c r="M1445" s="6">
        <f ca="1">板材才數分析.!K1445</f>
        <v>0</v>
      </c>
      <c r="N1445" s="6">
        <f ca="1">板材才數分析.!L1445</f>
        <v>0</v>
      </c>
      <c r="O1445" s="6">
        <f ca="1">板材才數分析.!M1445</f>
        <v>0</v>
      </c>
      <c r="P1445" t="e">
        <f>表格15[[#This Row],[封邊色號]]</f>
        <v>#VALUE!</v>
      </c>
      <c r="Q1445" s="174" t="str">
        <f ca="1">IF(VLOOKUP(F1445,料單!$C:$P,14,FALSE)="","",VLOOKUP(F1445,料單!$C:$P,14,FALSE))</f>
        <v/>
      </c>
      <c r="R1445" s="174" t="str">
        <f ca="1">IF(VLOOKUP(F1445,料單!$C:$Q,15,FALSE)="","",VLOOKUP(F1445,料單!$C:$Q,15,FALSE))</f>
        <v/>
      </c>
      <c r="S1445" s="174" t="str">
        <f ca="1">IF(VLOOKUP(F1445,料單!$C:$R,16,FALSE)="","",VLOOKUP(F1445,料單!$C:$R,16,FALSE))</f>
        <v/>
      </c>
      <c r="T1445" s="174" t="str">
        <f ca="1">IF(VLOOKUP(F1445,料單!$C:$S,17,FALSE)="","",VLOOKUP(F1445,料單!$C:$S,17,FALSE))</f>
        <v/>
      </c>
      <c r="U1445" s="174" t="str">
        <f ca="1">_xlfn.IFNA(VLOOKUP(VLOOKUP(F1445,料單!C:T,18,FALSE),資料庫!AM:AN,2,FALSE),"A")</f>
        <v>A</v>
      </c>
      <c r="V1445" s="174" t="str">
        <f ca="1">IF(VLOOKUP(F1445,料單!C:U,19,FALSE)="","",VLOOKUP(F1445,料單!C:U,19,FALSE))</f>
        <v/>
      </c>
      <c r="W1445" s="361" t="str">
        <f t="shared" ca="1" si="111"/>
        <v/>
      </c>
      <c r="X1445" s="361" t="str">
        <f t="shared" ca="1" si="112"/>
        <v/>
      </c>
      <c r="Y1445" s="361" t="str">
        <f t="shared" ca="1" si="113"/>
        <v/>
      </c>
      <c r="Z1445" s="361" t="str">
        <f t="shared" ca="1" si="114"/>
        <v/>
      </c>
      <c r="AA1445" s="483">
        <f>料單!$K$3</f>
        <v>0</v>
      </c>
      <c r="AB1445" s="483" t="str">
        <f>料單!$L$3</f>
        <v>拉、KD</v>
      </c>
    </row>
    <row r="1446" spans="1:28" x14ac:dyDescent="0.25">
      <c r="A1446" s="174">
        <f t="shared" si="110"/>
        <v>1445</v>
      </c>
      <c r="B1446" s="174" t="str">
        <f ca="1">料單!$C$1</f>
        <v>2026101401</v>
      </c>
      <c r="C1446" s="174">
        <f>料單!$C$2</f>
        <v>0</v>
      </c>
      <c r="D1446" s="6">
        <f>板材才數分析.!B1446</f>
        <v>0</v>
      </c>
      <c r="E1446" s="6">
        <f>板材才數分析.!C1446</f>
        <v>0</v>
      </c>
      <c r="F1446" s="6">
        <f>板材才數分析.!D1446</f>
        <v>0</v>
      </c>
      <c r="G1446" s="6">
        <f ca="1">板材才數分析.!E1446</f>
        <v>0</v>
      </c>
      <c r="H1446" s="6">
        <f ca="1">板材才數分析.!F1446</f>
        <v>0</v>
      </c>
      <c r="I1446" s="6">
        <f ca="1">板材才數分析.!G1446</f>
        <v>0</v>
      </c>
      <c r="J1446" s="6">
        <f ca="1">板材才數分析.!H1446</f>
        <v>0</v>
      </c>
      <c r="K1446" s="6">
        <f ca="1">板材才數分析.!I1446</f>
        <v>0</v>
      </c>
      <c r="L1446" s="6" t="str">
        <f ca="1">板材才數分析.!J1446</f>
        <v>送貨地址：</v>
      </c>
      <c r="M1446" s="6">
        <f ca="1">板材才數分析.!K1446</f>
        <v>0</v>
      </c>
      <c r="N1446" s="6">
        <f ca="1">板材才數分析.!L1446</f>
        <v>0</v>
      </c>
      <c r="O1446" s="6">
        <f ca="1">板材才數分析.!M1446</f>
        <v>0</v>
      </c>
      <c r="P1446" t="e">
        <f>表格15[[#This Row],[封邊色號]]</f>
        <v>#VALUE!</v>
      </c>
      <c r="Q1446" s="174" t="str">
        <f ca="1">IF(VLOOKUP(F1446,料單!$C:$P,14,FALSE)="","",VLOOKUP(F1446,料單!$C:$P,14,FALSE))</f>
        <v/>
      </c>
      <c r="R1446" s="174" t="str">
        <f ca="1">IF(VLOOKUP(F1446,料單!$C:$Q,15,FALSE)="","",VLOOKUP(F1446,料單!$C:$Q,15,FALSE))</f>
        <v/>
      </c>
      <c r="S1446" s="174" t="str">
        <f ca="1">IF(VLOOKUP(F1446,料單!$C:$R,16,FALSE)="","",VLOOKUP(F1446,料單!$C:$R,16,FALSE))</f>
        <v/>
      </c>
      <c r="T1446" s="174" t="str">
        <f ca="1">IF(VLOOKUP(F1446,料單!$C:$S,17,FALSE)="","",VLOOKUP(F1446,料單!$C:$S,17,FALSE))</f>
        <v/>
      </c>
      <c r="U1446" s="174" t="str">
        <f ca="1">_xlfn.IFNA(VLOOKUP(VLOOKUP(F1446,料單!C:T,18,FALSE),資料庫!AM:AN,2,FALSE),"A")</f>
        <v>A</v>
      </c>
      <c r="V1446" s="174" t="str">
        <f ca="1">IF(VLOOKUP(F1446,料單!C:U,19,FALSE)="","",VLOOKUP(F1446,料單!C:U,19,FALSE))</f>
        <v/>
      </c>
      <c r="W1446" s="361" t="str">
        <f t="shared" ca="1" si="111"/>
        <v/>
      </c>
      <c r="X1446" s="361" t="str">
        <f t="shared" ca="1" si="112"/>
        <v/>
      </c>
      <c r="Y1446" s="361" t="str">
        <f t="shared" ca="1" si="113"/>
        <v/>
      </c>
      <c r="Z1446" s="361" t="str">
        <f t="shared" ca="1" si="114"/>
        <v/>
      </c>
      <c r="AA1446" s="483">
        <f>料單!$K$3</f>
        <v>0</v>
      </c>
      <c r="AB1446" s="483" t="str">
        <f>料單!$L$3</f>
        <v>拉、KD</v>
      </c>
    </row>
    <row r="1447" spans="1:28" x14ac:dyDescent="0.25">
      <c r="A1447" s="174">
        <f t="shared" si="110"/>
        <v>1446</v>
      </c>
      <c r="B1447" s="174" t="str">
        <f ca="1">料單!$C$1</f>
        <v>2026101401</v>
      </c>
      <c r="C1447" s="174">
        <f>料單!$C$2</f>
        <v>0</v>
      </c>
      <c r="D1447" s="6">
        <f>板材才數分析.!B1447</f>
        <v>0</v>
      </c>
      <c r="E1447" s="6">
        <f>板材才數分析.!C1447</f>
        <v>0</v>
      </c>
      <c r="F1447" s="6">
        <f>板材才數分析.!D1447</f>
        <v>0</v>
      </c>
      <c r="G1447" s="6">
        <f ca="1">板材才數分析.!E1447</f>
        <v>0</v>
      </c>
      <c r="H1447" s="6">
        <f ca="1">板材才數分析.!F1447</f>
        <v>0</v>
      </c>
      <c r="I1447" s="6">
        <f ca="1">板材才數分析.!G1447</f>
        <v>0</v>
      </c>
      <c r="J1447" s="6">
        <f ca="1">板材才數分析.!H1447</f>
        <v>0</v>
      </c>
      <c r="K1447" s="6">
        <f ca="1">板材才數分析.!I1447</f>
        <v>0</v>
      </c>
      <c r="L1447" s="6" t="str">
        <f ca="1">板材才數分析.!J1447</f>
        <v>送貨地址：</v>
      </c>
      <c r="M1447" s="6">
        <f ca="1">板材才數分析.!K1447</f>
        <v>0</v>
      </c>
      <c r="N1447" s="6">
        <f ca="1">板材才數分析.!L1447</f>
        <v>0</v>
      </c>
      <c r="O1447" s="6">
        <f ca="1">板材才數分析.!M1447</f>
        <v>0</v>
      </c>
      <c r="P1447" t="e">
        <f>表格15[[#This Row],[封邊色號]]</f>
        <v>#VALUE!</v>
      </c>
      <c r="Q1447" s="174" t="str">
        <f ca="1">IF(VLOOKUP(F1447,料單!$C:$P,14,FALSE)="","",VLOOKUP(F1447,料單!$C:$P,14,FALSE))</f>
        <v/>
      </c>
      <c r="R1447" s="174" t="str">
        <f ca="1">IF(VLOOKUP(F1447,料單!$C:$Q,15,FALSE)="","",VLOOKUP(F1447,料單!$C:$Q,15,FALSE))</f>
        <v/>
      </c>
      <c r="S1447" s="174" t="str">
        <f ca="1">IF(VLOOKUP(F1447,料單!$C:$R,16,FALSE)="","",VLOOKUP(F1447,料單!$C:$R,16,FALSE))</f>
        <v/>
      </c>
      <c r="T1447" s="174" t="str">
        <f ca="1">IF(VLOOKUP(F1447,料單!$C:$S,17,FALSE)="","",VLOOKUP(F1447,料單!$C:$S,17,FALSE))</f>
        <v/>
      </c>
      <c r="U1447" s="174" t="str">
        <f ca="1">_xlfn.IFNA(VLOOKUP(VLOOKUP(F1447,料單!C:T,18,FALSE),資料庫!AM:AN,2,FALSE),"A")</f>
        <v>A</v>
      </c>
      <c r="V1447" s="174" t="str">
        <f ca="1">IF(VLOOKUP(F1447,料單!C:U,19,FALSE)="","",VLOOKUP(F1447,料單!C:U,19,FALSE))</f>
        <v/>
      </c>
      <c r="W1447" s="361" t="str">
        <f t="shared" ca="1" si="111"/>
        <v/>
      </c>
      <c r="X1447" s="361" t="str">
        <f t="shared" ca="1" si="112"/>
        <v/>
      </c>
      <c r="Y1447" s="361" t="str">
        <f t="shared" ca="1" si="113"/>
        <v/>
      </c>
      <c r="Z1447" s="361" t="str">
        <f t="shared" ca="1" si="114"/>
        <v/>
      </c>
      <c r="AA1447" s="483">
        <f>料單!$K$3</f>
        <v>0</v>
      </c>
      <c r="AB1447" s="483" t="str">
        <f>料單!$L$3</f>
        <v>拉、KD</v>
      </c>
    </row>
    <row r="1448" spans="1:28" x14ac:dyDescent="0.25">
      <c r="A1448" s="174">
        <f t="shared" si="110"/>
        <v>1447</v>
      </c>
      <c r="B1448" s="174" t="str">
        <f ca="1">料單!$C$1</f>
        <v>2026101401</v>
      </c>
      <c r="C1448" s="174">
        <f>料單!$C$2</f>
        <v>0</v>
      </c>
      <c r="D1448" s="6">
        <f>板材才數分析.!B1448</f>
        <v>0</v>
      </c>
      <c r="E1448" s="6">
        <f>板材才數分析.!C1448</f>
        <v>0</v>
      </c>
      <c r="F1448" s="6">
        <f>板材才數分析.!D1448</f>
        <v>0</v>
      </c>
      <c r="G1448" s="6">
        <f ca="1">板材才數分析.!E1448</f>
        <v>0</v>
      </c>
      <c r="H1448" s="6">
        <f ca="1">板材才數分析.!F1448</f>
        <v>0</v>
      </c>
      <c r="I1448" s="6">
        <f ca="1">板材才數分析.!G1448</f>
        <v>0</v>
      </c>
      <c r="J1448" s="6">
        <f ca="1">板材才數分析.!H1448</f>
        <v>0</v>
      </c>
      <c r="K1448" s="6">
        <f ca="1">板材才數分析.!I1448</f>
        <v>0</v>
      </c>
      <c r="L1448" s="6" t="str">
        <f ca="1">板材才數分析.!J1448</f>
        <v>送貨地址：</v>
      </c>
      <c r="M1448" s="6">
        <f ca="1">板材才數分析.!K1448</f>
        <v>0</v>
      </c>
      <c r="N1448" s="6">
        <f ca="1">板材才數分析.!L1448</f>
        <v>0</v>
      </c>
      <c r="O1448" s="6">
        <f ca="1">板材才數分析.!M1448</f>
        <v>0</v>
      </c>
      <c r="P1448" t="e">
        <f>表格15[[#This Row],[封邊色號]]</f>
        <v>#VALUE!</v>
      </c>
      <c r="Q1448" s="174" t="str">
        <f ca="1">IF(VLOOKUP(F1448,料單!$C:$P,14,FALSE)="","",VLOOKUP(F1448,料單!$C:$P,14,FALSE))</f>
        <v/>
      </c>
      <c r="R1448" s="174" t="str">
        <f ca="1">IF(VLOOKUP(F1448,料單!$C:$Q,15,FALSE)="","",VLOOKUP(F1448,料單!$C:$Q,15,FALSE))</f>
        <v/>
      </c>
      <c r="S1448" s="174" t="str">
        <f ca="1">IF(VLOOKUP(F1448,料單!$C:$R,16,FALSE)="","",VLOOKUP(F1448,料單!$C:$R,16,FALSE))</f>
        <v/>
      </c>
      <c r="T1448" s="174" t="str">
        <f ca="1">IF(VLOOKUP(F1448,料單!$C:$S,17,FALSE)="","",VLOOKUP(F1448,料單!$C:$S,17,FALSE))</f>
        <v/>
      </c>
      <c r="U1448" s="174" t="str">
        <f ca="1">_xlfn.IFNA(VLOOKUP(VLOOKUP(F1448,料單!C:T,18,FALSE),資料庫!AM:AN,2,FALSE),"A")</f>
        <v>A</v>
      </c>
      <c r="V1448" s="174" t="str">
        <f ca="1">IF(VLOOKUP(F1448,料單!C:U,19,FALSE)="","",VLOOKUP(F1448,料單!C:U,19,FALSE))</f>
        <v/>
      </c>
      <c r="W1448" s="361" t="str">
        <f t="shared" ca="1" si="111"/>
        <v/>
      </c>
      <c r="X1448" s="361" t="str">
        <f t="shared" ca="1" si="112"/>
        <v/>
      </c>
      <c r="Y1448" s="361" t="str">
        <f t="shared" ca="1" si="113"/>
        <v/>
      </c>
      <c r="Z1448" s="361" t="str">
        <f t="shared" ca="1" si="114"/>
        <v/>
      </c>
      <c r="AA1448" s="483">
        <f>料單!$K$3</f>
        <v>0</v>
      </c>
      <c r="AB1448" s="483" t="str">
        <f>料單!$L$3</f>
        <v>拉、KD</v>
      </c>
    </row>
    <row r="1449" spans="1:28" x14ac:dyDescent="0.25">
      <c r="A1449" s="174">
        <f t="shared" si="110"/>
        <v>1448</v>
      </c>
      <c r="B1449" s="174" t="str">
        <f ca="1">料單!$C$1</f>
        <v>2026101401</v>
      </c>
      <c r="C1449" s="174">
        <f>料單!$C$2</f>
        <v>0</v>
      </c>
      <c r="D1449" s="6">
        <f>板材才數分析.!B1449</f>
        <v>0</v>
      </c>
      <c r="E1449" s="6">
        <f>板材才數分析.!C1449</f>
        <v>0</v>
      </c>
      <c r="F1449" s="6">
        <f>板材才數分析.!D1449</f>
        <v>0</v>
      </c>
      <c r="G1449" s="6">
        <f ca="1">板材才數分析.!E1449</f>
        <v>0</v>
      </c>
      <c r="H1449" s="6">
        <f ca="1">板材才數分析.!F1449</f>
        <v>0</v>
      </c>
      <c r="I1449" s="6">
        <f ca="1">板材才數分析.!G1449</f>
        <v>0</v>
      </c>
      <c r="J1449" s="6">
        <f ca="1">板材才數分析.!H1449</f>
        <v>0</v>
      </c>
      <c r="K1449" s="6">
        <f ca="1">板材才數分析.!I1449</f>
        <v>0</v>
      </c>
      <c r="L1449" s="6" t="str">
        <f ca="1">板材才數分析.!J1449</f>
        <v>送貨地址：</v>
      </c>
      <c r="M1449" s="6">
        <f ca="1">板材才數分析.!K1449</f>
        <v>0</v>
      </c>
      <c r="N1449" s="6">
        <f ca="1">板材才數分析.!L1449</f>
        <v>0</v>
      </c>
      <c r="O1449" s="6">
        <f ca="1">板材才數分析.!M1449</f>
        <v>0</v>
      </c>
      <c r="P1449" t="e">
        <f>表格15[[#This Row],[封邊色號]]</f>
        <v>#VALUE!</v>
      </c>
      <c r="Q1449" s="174" t="str">
        <f ca="1">IF(VLOOKUP(F1449,料單!$C:$P,14,FALSE)="","",VLOOKUP(F1449,料單!$C:$P,14,FALSE))</f>
        <v/>
      </c>
      <c r="R1449" s="174" t="str">
        <f ca="1">IF(VLOOKUP(F1449,料單!$C:$Q,15,FALSE)="","",VLOOKUP(F1449,料單!$C:$Q,15,FALSE))</f>
        <v/>
      </c>
      <c r="S1449" s="174" t="str">
        <f ca="1">IF(VLOOKUP(F1449,料單!$C:$R,16,FALSE)="","",VLOOKUP(F1449,料單!$C:$R,16,FALSE))</f>
        <v/>
      </c>
      <c r="T1449" s="174" t="str">
        <f ca="1">IF(VLOOKUP(F1449,料單!$C:$S,17,FALSE)="","",VLOOKUP(F1449,料單!$C:$S,17,FALSE))</f>
        <v/>
      </c>
      <c r="U1449" s="174" t="str">
        <f ca="1">_xlfn.IFNA(VLOOKUP(VLOOKUP(F1449,料單!C:T,18,FALSE),資料庫!AM:AN,2,FALSE),"A")</f>
        <v>A</v>
      </c>
      <c r="V1449" s="174" t="str">
        <f ca="1">IF(VLOOKUP(F1449,料單!C:U,19,FALSE)="","",VLOOKUP(F1449,料單!C:U,19,FALSE))</f>
        <v/>
      </c>
      <c r="W1449" s="361" t="str">
        <f t="shared" ca="1" si="111"/>
        <v/>
      </c>
      <c r="X1449" s="361" t="str">
        <f t="shared" ca="1" si="112"/>
        <v/>
      </c>
      <c r="Y1449" s="361" t="str">
        <f t="shared" ca="1" si="113"/>
        <v/>
      </c>
      <c r="Z1449" s="361" t="str">
        <f t="shared" ca="1" si="114"/>
        <v/>
      </c>
      <c r="AA1449" s="483">
        <f>料單!$K$3</f>
        <v>0</v>
      </c>
      <c r="AB1449" s="483" t="str">
        <f>料單!$L$3</f>
        <v>拉、KD</v>
      </c>
    </row>
    <row r="1450" spans="1:28" x14ac:dyDescent="0.25">
      <c r="A1450" s="174">
        <f t="shared" si="110"/>
        <v>1449</v>
      </c>
      <c r="B1450" s="174" t="str">
        <f ca="1">料單!$C$1</f>
        <v>2026101401</v>
      </c>
      <c r="C1450" s="174">
        <f>料單!$C$2</f>
        <v>0</v>
      </c>
      <c r="D1450" s="6">
        <f>板材才數分析.!B1450</f>
        <v>0</v>
      </c>
      <c r="E1450" s="6">
        <f>板材才數分析.!C1450</f>
        <v>0</v>
      </c>
      <c r="F1450" s="6">
        <f>板材才數分析.!D1450</f>
        <v>0</v>
      </c>
      <c r="G1450" s="6">
        <f ca="1">板材才數分析.!E1450</f>
        <v>0</v>
      </c>
      <c r="H1450" s="6">
        <f ca="1">板材才數分析.!F1450</f>
        <v>0</v>
      </c>
      <c r="I1450" s="6">
        <f ca="1">板材才數分析.!G1450</f>
        <v>0</v>
      </c>
      <c r="J1450" s="6">
        <f ca="1">板材才數分析.!H1450</f>
        <v>0</v>
      </c>
      <c r="K1450" s="6">
        <f ca="1">板材才數分析.!I1450</f>
        <v>0</v>
      </c>
      <c r="L1450" s="6" t="str">
        <f ca="1">板材才數分析.!J1450</f>
        <v>送貨地址：</v>
      </c>
      <c r="M1450" s="6">
        <f ca="1">板材才數分析.!K1450</f>
        <v>0</v>
      </c>
      <c r="N1450" s="6">
        <f ca="1">板材才數分析.!L1450</f>
        <v>0</v>
      </c>
      <c r="O1450" s="6">
        <f ca="1">板材才數分析.!M1450</f>
        <v>0</v>
      </c>
      <c r="P1450" t="e">
        <f>表格15[[#This Row],[封邊色號]]</f>
        <v>#VALUE!</v>
      </c>
      <c r="Q1450" s="174" t="str">
        <f ca="1">IF(VLOOKUP(F1450,料單!$C:$P,14,FALSE)="","",VLOOKUP(F1450,料單!$C:$P,14,FALSE))</f>
        <v/>
      </c>
      <c r="R1450" s="174" t="str">
        <f ca="1">IF(VLOOKUP(F1450,料單!$C:$Q,15,FALSE)="","",VLOOKUP(F1450,料單!$C:$Q,15,FALSE))</f>
        <v/>
      </c>
      <c r="S1450" s="174" t="str">
        <f ca="1">IF(VLOOKUP(F1450,料單!$C:$R,16,FALSE)="","",VLOOKUP(F1450,料單!$C:$R,16,FALSE))</f>
        <v/>
      </c>
      <c r="T1450" s="174" t="str">
        <f ca="1">IF(VLOOKUP(F1450,料單!$C:$S,17,FALSE)="","",VLOOKUP(F1450,料單!$C:$S,17,FALSE))</f>
        <v/>
      </c>
      <c r="U1450" s="174" t="str">
        <f ca="1">_xlfn.IFNA(VLOOKUP(VLOOKUP(F1450,料單!C:T,18,FALSE),資料庫!AM:AN,2,FALSE),"A")</f>
        <v>A</v>
      </c>
      <c r="V1450" s="174" t="str">
        <f ca="1">IF(VLOOKUP(F1450,料單!C:U,19,FALSE)="","",VLOOKUP(F1450,料單!C:U,19,FALSE))</f>
        <v/>
      </c>
      <c r="W1450" s="361" t="str">
        <f t="shared" ca="1" si="111"/>
        <v/>
      </c>
      <c r="X1450" s="361" t="str">
        <f t="shared" ca="1" si="112"/>
        <v/>
      </c>
      <c r="Y1450" s="361" t="str">
        <f t="shared" ca="1" si="113"/>
        <v/>
      </c>
      <c r="Z1450" s="361" t="str">
        <f t="shared" ca="1" si="114"/>
        <v/>
      </c>
      <c r="AA1450" s="483">
        <f>料單!$K$3</f>
        <v>0</v>
      </c>
      <c r="AB1450" s="483" t="str">
        <f>料單!$L$3</f>
        <v>拉、KD</v>
      </c>
    </row>
    <row r="1451" spans="1:28" x14ac:dyDescent="0.25">
      <c r="A1451" s="174">
        <f t="shared" si="110"/>
        <v>1450</v>
      </c>
      <c r="B1451" s="174" t="str">
        <f ca="1">料單!$C$1</f>
        <v>2026101401</v>
      </c>
      <c r="C1451" s="174">
        <f>料單!$C$2</f>
        <v>0</v>
      </c>
      <c r="D1451" s="6">
        <f>板材才數分析.!B1451</f>
        <v>0</v>
      </c>
      <c r="E1451" s="6">
        <f>板材才數分析.!C1451</f>
        <v>0</v>
      </c>
      <c r="F1451" s="6">
        <f>板材才數分析.!D1451</f>
        <v>0</v>
      </c>
      <c r="G1451" s="6">
        <f ca="1">板材才數分析.!E1451</f>
        <v>0</v>
      </c>
      <c r="H1451" s="6">
        <f ca="1">板材才數分析.!F1451</f>
        <v>0</v>
      </c>
      <c r="I1451" s="6">
        <f ca="1">板材才數分析.!G1451</f>
        <v>0</v>
      </c>
      <c r="J1451" s="6">
        <f ca="1">板材才數分析.!H1451</f>
        <v>0</v>
      </c>
      <c r="K1451" s="6">
        <f ca="1">板材才數分析.!I1451</f>
        <v>0</v>
      </c>
      <c r="L1451" s="6" t="str">
        <f ca="1">板材才數分析.!J1451</f>
        <v>送貨地址：</v>
      </c>
      <c r="M1451" s="6">
        <f ca="1">板材才數分析.!K1451</f>
        <v>0</v>
      </c>
      <c r="N1451" s="6">
        <f ca="1">板材才數分析.!L1451</f>
        <v>0</v>
      </c>
      <c r="O1451" s="6">
        <f ca="1">板材才數分析.!M1451</f>
        <v>0</v>
      </c>
      <c r="P1451" t="e">
        <f>表格15[[#This Row],[封邊色號]]</f>
        <v>#VALUE!</v>
      </c>
      <c r="Q1451" s="174" t="str">
        <f ca="1">IF(VLOOKUP(F1451,料單!$C:$P,14,FALSE)="","",VLOOKUP(F1451,料單!$C:$P,14,FALSE))</f>
        <v/>
      </c>
      <c r="R1451" s="174" t="str">
        <f ca="1">IF(VLOOKUP(F1451,料單!$C:$Q,15,FALSE)="","",VLOOKUP(F1451,料單!$C:$Q,15,FALSE))</f>
        <v/>
      </c>
      <c r="S1451" s="174" t="str">
        <f ca="1">IF(VLOOKUP(F1451,料單!$C:$R,16,FALSE)="","",VLOOKUP(F1451,料單!$C:$R,16,FALSE))</f>
        <v/>
      </c>
      <c r="T1451" s="174" t="str">
        <f ca="1">IF(VLOOKUP(F1451,料單!$C:$S,17,FALSE)="","",VLOOKUP(F1451,料單!$C:$S,17,FALSE))</f>
        <v/>
      </c>
      <c r="U1451" s="174" t="str">
        <f ca="1">_xlfn.IFNA(VLOOKUP(VLOOKUP(F1451,料單!C:T,18,FALSE),資料庫!AM:AN,2,FALSE),"A")</f>
        <v>A</v>
      </c>
      <c r="V1451" s="174" t="str">
        <f ca="1">IF(VLOOKUP(F1451,料單!C:U,19,FALSE)="","",VLOOKUP(F1451,料單!C:U,19,FALSE))</f>
        <v/>
      </c>
      <c r="W1451" s="361" t="str">
        <f t="shared" ca="1" si="111"/>
        <v/>
      </c>
      <c r="X1451" s="361" t="str">
        <f t="shared" ca="1" si="112"/>
        <v/>
      </c>
      <c r="Y1451" s="361" t="str">
        <f t="shared" ca="1" si="113"/>
        <v/>
      </c>
      <c r="Z1451" s="361" t="str">
        <f t="shared" ca="1" si="114"/>
        <v/>
      </c>
      <c r="AA1451" s="483">
        <f>料單!$K$3</f>
        <v>0</v>
      </c>
      <c r="AB1451" s="483" t="str">
        <f>料單!$L$3</f>
        <v>拉、KD</v>
      </c>
    </row>
    <row r="1452" spans="1:28" x14ac:dyDescent="0.25">
      <c r="A1452" s="174">
        <f t="shared" si="110"/>
        <v>1451</v>
      </c>
      <c r="B1452" s="174" t="str">
        <f ca="1">料單!$C$1</f>
        <v>2026101401</v>
      </c>
      <c r="C1452" s="174">
        <f>料單!$C$2</f>
        <v>0</v>
      </c>
      <c r="D1452" s="6">
        <f>板材才數分析.!B1452</f>
        <v>0</v>
      </c>
      <c r="E1452" s="6">
        <f>板材才數分析.!C1452</f>
        <v>0</v>
      </c>
      <c r="F1452" s="6">
        <f>板材才數分析.!D1452</f>
        <v>0</v>
      </c>
      <c r="G1452" s="6">
        <f ca="1">板材才數分析.!E1452</f>
        <v>0</v>
      </c>
      <c r="H1452" s="6">
        <f ca="1">板材才數分析.!F1452</f>
        <v>0</v>
      </c>
      <c r="I1452" s="6">
        <f ca="1">板材才數分析.!G1452</f>
        <v>0</v>
      </c>
      <c r="J1452" s="6">
        <f ca="1">板材才數分析.!H1452</f>
        <v>0</v>
      </c>
      <c r="K1452" s="6">
        <f ca="1">板材才數分析.!I1452</f>
        <v>0</v>
      </c>
      <c r="L1452" s="6" t="str">
        <f ca="1">板材才數分析.!J1452</f>
        <v>送貨地址：</v>
      </c>
      <c r="M1452" s="6">
        <f ca="1">板材才數分析.!K1452</f>
        <v>0</v>
      </c>
      <c r="N1452" s="6">
        <f ca="1">板材才數分析.!L1452</f>
        <v>0</v>
      </c>
      <c r="O1452" s="6">
        <f ca="1">板材才數分析.!M1452</f>
        <v>0</v>
      </c>
      <c r="P1452" t="e">
        <f>表格15[[#This Row],[封邊色號]]</f>
        <v>#VALUE!</v>
      </c>
      <c r="Q1452" s="174" t="str">
        <f ca="1">IF(VLOOKUP(F1452,料單!$C:$P,14,FALSE)="","",VLOOKUP(F1452,料單!$C:$P,14,FALSE))</f>
        <v/>
      </c>
      <c r="R1452" s="174" t="str">
        <f ca="1">IF(VLOOKUP(F1452,料單!$C:$Q,15,FALSE)="","",VLOOKUP(F1452,料單!$C:$Q,15,FALSE))</f>
        <v/>
      </c>
      <c r="S1452" s="174" t="str">
        <f ca="1">IF(VLOOKUP(F1452,料單!$C:$R,16,FALSE)="","",VLOOKUP(F1452,料單!$C:$R,16,FALSE))</f>
        <v/>
      </c>
      <c r="T1452" s="174" t="str">
        <f ca="1">IF(VLOOKUP(F1452,料單!$C:$S,17,FALSE)="","",VLOOKUP(F1452,料單!$C:$S,17,FALSE))</f>
        <v/>
      </c>
      <c r="U1452" s="174" t="str">
        <f ca="1">_xlfn.IFNA(VLOOKUP(VLOOKUP(F1452,料單!C:T,18,FALSE),資料庫!AM:AN,2,FALSE),"A")</f>
        <v>A</v>
      </c>
      <c r="V1452" s="174" t="str">
        <f ca="1">IF(VLOOKUP(F1452,料單!C:U,19,FALSE)="","",VLOOKUP(F1452,料單!C:U,19,FALSE))</f>
        <v/>
      </c>
      <c r="W1452" s="361" t="str">
        <f t="shared" ca="1" si="111"/>
        <v/>
      </c>
      <c r="X1452" s="361" t="str">
        <f t="shared" ca="1" si="112"/>
        <v/>
      </c>
      <c r="Y1452" s="361" t="str">
        <f t="shared" ca="1" si="113"/>
        <v/>
      </c>
      <c r="Z1452" s="361" t="str">
        <f t="shared" ca="1" si="114"/>
        <v/>
      </c>
      <c r="AA1452" s="483">
        <f>料單!$K$3</f>
        <v>0</v>
      </c>
      <c r="AB1452" s="483" t="str">
        <f>料單!$L$3</f>
        <v>拉、KD</v>
      </c>
    </row>
    <row r="1453" spans="1:28" x14ac:dyDescent="0.25">
      <c r="A1453" s="174">
        <f t="shared" si="110"/>
        <v>1452</v>
      </c>
      <c r="B1453" s="174" t="str">
        <f ca="1">料單!$C$1</f>
        <v>2026101401</v>
      </c>
      <c r="C1453" s="174">
        <f>料單!$C$2</f>
        <v>0</v>
      </c>
      <c r="D1453" s="6">
        <f>板材才數分析.!B1453</f>
        <v>0</v>
      </c>
      <c r="E1453" s="6">
        <f>板材才數分析.!C1453</f>
        <v>0</v>
      </c>
      <c r="F1453" s="6">
        <f>板材才數分析.!D1453</f>
        <v>0</v>
      </c>
      <c r="G1453" s="6">
        <f ca="1">板材才數分析.!E1453</f>
        <v>0</v>
      </c>
      <c r="H1453" s="6">
        <f ca="1">板材才數分析.!F1453</f>
        <v>0</v>
      </c>
      <c r="I1453" s="6">
        <f ca="1">板材才數分析.!G1453</f>
        <v>0</v>
      </c>
      <c r="J1453" s="6">
        <f ca="1">板材才數分析.!H1453</f>
        <v>0</v>
      </c>
      <c r="K1453" s="6">
        <f ca="1">板材才數分析.!I1453</f>
        <v>0</v>
      </c>
      <c r="L1453" s="6" t="str">
        <f ca="1">板材才數分析.!J1453</f>
        <v>送貨地址：</v>
      </c>
      <c r="M1453" s="6">
        <f ca="1">板材才數分析.!K1453</f>
        <v>0</v>
      </c>
      <c r="N1453" s="6">
        <f ca="1">板材才數分析.!L1453</f>
        <v>0</v>
      </c>
      <c r="O1453" s="6">
        <f ca="1">板材才數分析.!M1453</f>
        <v>0</v>
      </c>
      <c r="P1453" t="e">
        <f>表格15[[#This Row],[封邊色號]]</f>
        <v>#VALUE!</v>
      </c>
      <c r="Q1453" s="174" t="str">
        <f ca="1">IF(VLOOKUP(F1453,料單!$C:$P,14,FALSE)="","",VLOOKUP(F1453,料單!$C:$P,14,FALSE))</f>
        <v/>
      </c>
      <c r="R1453" s="174" t="str">
        <f ca="1">IF(VLOOKUP(F1453,料單!$C:$Q,15,FALSE)="","",VLOOKUP(F1453,料單!$C:$Q,15,FALSE))</f>
        <v/>
      </c>
      <c r="S1453" s="174" t="str">
        <f ca="1">IF(VLOOKUP(F1453,料單!$C:$R,16,FALSE)="","",VLOOKUP(F1453,料單!$C:$R,16,FALSE))</f>
        <v/>
      </c>
      <c r="T1453" s="174" t="str">
        <f ca="1">IF(VLOOKUP(F1453,料單!$C:$S,17,FALSE)="","",VLOOKUP(F1453,料單!$C:$S,17,FALSE))</f>
        <v/>
      </c>
      <c r="U1453" s="174" t="str">
        <f ca="1">_xlfn.IFNA(VLOOKUP(VLOOKUP(F1453,料單!C:T,18,FALSE),資料庫!AM:AN,2,FALSE),"A")</f>
        <v>A</v>
      </c>
      <c r="V1453" s="174" t="str">
        <f ca="1">IF(VLOOKUP(F1453,料單!C:U,19,FALSE)="","",VLOOKUP(F1453,料單!C:U,19,FALSE))</f>
        <v/>
      </c>
      <c r="W1453" s="361" t="str">
        <f t="shared" ca="1" si="111"/>
        <v/>
      </c>
      <c r="X1453" s="361" t="str">
        <f t="shared" ca="1" si="112"/>
        <v/>
      </c>
      <c r="Y1453" s="361" t="str">
        <f t="shared" ca="1" si="113"/>
        <v/>
      </c>
      <c r="Z1453" s="361" t="str">
        <f t="shared" ca="1" si="114"/>
        <v/>
      </c>
      <c r="AA1453" s="483">
        <f>料單!$K$3</f>
        <v>0</v>
      </c>
      <c r="AB1453" s="483" t="str">
        <f>料單!$L$3</f>
        <v>拉、KD</v>
      </c>
    </row>
    <row r="1454" spans="1:28" x14ac:dyDescent="0.25">
      <c r="A1454" s="174">
        <f t="shared" si="110"/>
        <v>1453</v>
      </c>
      <c r="B1454" s="174" t="str">
        <f ca="1">料單!$C$1</f>
        <v>2026101401</v>
      </c>
      <c r="C1454" s="174">
        <f>料單!$C$2</f>
        <v>0</v>
      </c>
      <c r="D1454" s="6">
        <f>板材才數分析.!B1454</f>
        <v>0</v>
      </c>
      <c r="E1454" s="6">
        <f>板材才數分析.!C1454</f>
        <v>0</v>
      </c>
      <c r="F1454" s="6">
        <f>板材才數分析.!D1454</f>
        <v>0</v>
      </c>
      <c r="G1454" s="6">
        <f ca="1">板材才數分析.!E1454</f>
        <v>0</v>
      </c>
      <c r="H1454" s="6">
        <f ca="1">板材才數分析.!F1454</f>
        <v>0</v>
      </c>
      <c r="I1454" s="6">
        <f ca="1">板材才數分析.!G1454</f>
        <v>0</v>
      </c>
      <c r="J1454" s="6">
        <f ca="1">板材才數分析.!H1454</f>
        <v>0</v>
      </c>
      <c r="K1454" s="6">
        <f ca="1">板材才數分析.!I1454</f>
        <v>0</v>
      </c>
      <c r="L1454" s="6" t="str">
        <f ca="1">板材才數分析.!J1454</f>
        <v>送貨地址：</v>
      </c>
      <c r="M1454" s="6">
        <f ca="1">板材才數分析.!K1454</f>
        <v>0</v>
      </c>
      <c r="N1454" s="6">
        <f ca="1">板材才數分析.!L1454</f>
        <v>0</v>
      </c>
      <c r="O1454" s="6">
        <f ca="1">板材才數分析.!M1454</f>
        <v>0</v>
      </c>
      <c r="P1454" t="e">
        <f>表格15[[#This Row],[封邊色號]]</f>
        <v>#VALUE!</v>
      </c>
      <c r="Q1454" s="174" t="str">
        <f ca="1">IF(VLOOKUP(F1454,料單!$C:$P,14,FALSE)="","",VLOOKUP(F1454,料單!$C:$P,14,FALSE))</f>
        <v/>
      </c>
      <c r="R1454" s="174" t="str">
        <f ca="1">IF(VLOOKUP(F1454,料單!$C:$Q,15,FALSE)="","",VLOOKUP(F1454,料單!$C:$Q,15,FALSE))</f>
        <v/>
      </c>
      <c r="S1454" s="174" t="str">
        <f ca="1">IF(VLOOKUP(F1454,料單!$C:$R,16,FALSE)="","",VLOOKUP(F1454,料單!$C:$R,16,FALSE))</f>
        <v/>
      </c>
      <c r="T1454" s="174" t="str">
        <f ca="1">IF(VLOOKUP(F1454,料單!$C:$S,17,FALSE)="","",VLOOKUP(F1454,料單!$C:$S,17,FALSE))</f>
        <v/>
      </c>
      <c r="U1454" s="174" t="str">
        <f ca="1">_xlfn.IFNA(VLOOKUP(VLOOKUP(F1454,料單!C:T,18,FALSE),資料庫!AM:AN,2,FALSE),"A")</f>
        <v>A</v>
      </c>
      <c r="V1454" s="174" t="str">
        <f ca="1">IF(VLOOKUP(F1454,料單!C:U,19,FALSE)="","",VLOOKUP(F1454,料單!C:U,19,FALSE))</f>
        <v/>
      </c>
      <c r="W1454" s="361" t="str">
        <f t="shared" ca="1" si="111"/>
        <v/>
      </c>
      <c r="X1454" s="361" t="str">
        <f t="shared" ca="1" si="112"/>
        <v/>
      </c>
      <c r="Y1454" s="361" t="str">
        <f t="shared" ca="1" si="113"/>
        <v/>
      </c>
      <c r="Z1454" s="361" t="str">
        <f t="shared" ca="1" si="114"/>
        <v/>
      </c>
      <c r="AA1454" s="483">
        <f>料單!$K$3</f>
        <v>0</v>
      </c>
      <c r="AB1454" s="483" t="str">
        <f>料單!$L$3</f>
        <v>拉、KD</v>
      </c>
    </row>
    <row r="1455" spans="1:28" x14ac:dyDescent="0.25">
      <c r="A1455" s="174">
        <f t="shared" si="110"/>
        <v>1454</v>
      </c>
      <c r="B1455" s="174" t="str">
        <f ca="1">料單!$C$1</f>
        <v>2026101401</v>
      </c>
      <c r="C1455" s="174">
        <f>料單!$C$2</f>
        <v>0</v>
      </c>
      <c r="D1455" s="6">
        <f>板材才數分析.!B1455</f>
        <v>0</v>
      </c>
      <c r="E1455" s="6">
        <f>板材才數分析.!C1455</f>
        <v>0</v>
      </c>
      <c r="F1455" s="6">
        <f>板材才數分析.!D1455</f>
        <v>0</v>
      </c>
      <c r="G1455" s="6">
        <f ca="1">板材才數分析.!E1455</f>
        <v>0</v>
      </c>
      <c r="H1455" s="6">
        <f ca="1">板材才數分析.!F1455</f>
        <v>0</v>
      </c>
      <c r="I1455" s="6">
        <f ca="1">板材才數分析.!G1455</f>
        <v>0</v>
      </c>
      <c r="J1455" s="6">
        <f ca="1">板材才數分析.!H1455</f>
        <v>0</v>
      </c>
      <c r="K1455" s="6">
        <f ca="1">板材才數分析.!I1455</f>
        <v>0</v>
      </c>
      <c r="L1455" s="6" t="str">
        <f ca="1">板材才數分析.!J1455</f>
        <v>送貨地址：</v>
      </c>
      <c r="M1455" s="6">
        <f ca="1">板材才數分析.!K1455</f>
        <v>0</v>
      </c>
      <c r="N1455" s="6">
        <f ca="1">板材才數分析.!L1455</f>
        <v>0</v>
      </c>
      <c r="O1455" s="6">
        <f ca="1">板材才數分析.!M1455</f>
        <v>0</v>
      </c>
      <c r="P1455" t="e">
        <f>表格15[[#This Row],[封邊色號]]</f>
        <v>#VALUE!</v>
      </c>
      <c r="Q1455" s="174" t="str">
        <f ca="1">IF(VLOOKUP(F1455,料單!$C:$P,14,FALSE)="","",VLOOKUP(F1455,料單!$C:$P,14,FALSE))</f>
        <v/>
      </c>
      <c r="R1455" s="174" t="str">
        <f ca="1">IF(VLOOKUP(F1455,料單!$C:$Q,15,FALSE)="","",VLOOKUP(F1455,料單!$C:$Q,15,FALSE))</f>
        <v/>
      </c>
      <c r="S1455" s="174" t="str">
        <f ca="1">IF(VLOOKUP(F1455,料單!$C:$R,16,FALSE)="","",VLOOKUP(F1455,料單!$C:$R,16,FALSE))</f>
        <v/>
      </c>
      <c r="T1455" s="174" t="str">
        <f ca="1">IF(VLOOKUP(F1455,料單!$C:$S,17,FALSE)="","",VLOOKUP(F1455,料單!$C:$S,17,FALSE))</f>
        <v/>
      </c>
      <c r="U1455" s="174" t="str">
        <f ca="1">_xlfn.IFNA(VLOOKUP(VLOOKUP(F1455,料單!C:T,18,FALSE),資料庫!AM:AN,2,FALSE),"A")</f>
        <v>A</v>
      </c>
      <c r="V1455" s="174" t="str">
        <f ca="1">IF(VLOOKUP(F1455,料單!C:U,19,FALSE)="","",VLOOKUP(F1455,料單!C:U,19,FALSE))</f>
        <v/>
      </c>
      <c r="W1455" s="361" t="str">
        <f t="shared" ca="1" si="111"/>
        <v/>
      </c>
      <c r="X1455" s="361" t="str">
        <f t="shared" ca="1" si="112"/>
        <v/>
      </c>
      <c r="Y1455" s="361" t="str">
        <f t="shared" ca="1" si="113"/>
        <v/>
      </c>
      <c r="Z1455" s="361" t="str">
        <f t="shared" ca="1" si="114"/>
        <v/>
      </c>
      <c r="AA1455" s="483">
        <f>料單!$K$3</f>
        <v>0</v>
      </c>
      <c r="AB1455" s="483" t="str">
        <f>料單!$L$3</f>
        <v>拉、KD</v>
      </c>
    </row>
    <row r="1456" spans="1:28" x14ac:dyDescent="0.25">
      <c r="A1456" s="174">
        <f t="shared" si="110"/>
        <v>1455</v>
      </c>
      <c r="B1456" s="174" t="str">
        <f ca="1">料單!$C$1</f>
        <v>2026101401</v>
      </c>
      <c r="C1456" s="174">
        <f>料單!$C$2</f>
        <v>0</v>
      </c>
      <c r="D1456" s="6">
        <f>板材才數分析.!B1456</f>
        <v>0</v>
      </c>
      <c r="E1456" s="6">
        <f>板材才數分析.!C1456</f>
        <v>0</v>
      </c>
      <c r="F1456" s="6">
        <f>板材才數分析.!D1456</f>
        <v>0</v>
      </c>
      <c r="G1456" s="6">
        <f ca="1">板材才數分析.!E1456</f>
        <v>0</v>
      </c>
      <c r="H1456" s="6">
        <f ca="1">板材才數分析.!F1456</f>
        <v>0</v>
      </c>
      <c r="I1456" s="6">
        <f ca="1">板材才數分析.!G1456</f>
        <v>0</v>
      </c>
      <c r="J1456" s="6">
        <f ca="1">板材才數分析.!H1456</f>
        <v>0</v>
      </c>
      <c r="K1456" s="6">
        <f ca="1">板材才數分析.!I1456</f>
        <v>0</v>
      </c>
      <c r="L1456" s="6" t="str">
        <f ca="1">板材才數分析.!J1456</f>
        <v>送貨地址：</v>
      </c>
      <c r="M1456" s="6">
        <f ca="1">板材才數分析.!K1456</f>
        <v>0</v>
      </c>
      <c r="N1456" s="6">
        <f ca="1">板材才數分析.!L1456</f>
        <v>0</v>
      </c>
      <c r="O1456" s="6">
        <f ca="1">板材才數分析.!M1456</f>
        <v>0</v>
      </c>
      <c r="P1456" t="e">
        <f>表格15[[#This Row],[封邊色號]]</f>
        <v>#VALUE!</v>
      </c>
      <c r="Q1456" s="174" t="str">
        <f ca="1">IF(VLOOKUP(F1456,料單!$C:$P,14,FALSE)="","",VLOOKUP(F1456,料單!$C:$P,14,FALSE))</f>
        <v/>
      </c>
      <c r="R1456" s="174" t="str">
        <f ca="1">IF(VLOOKUP(F1456,料單!$C:$Q,15,FALSE)="","",VLOOKUP(F1456,料單!$C:$Q,15,FALSE))</f>
        <v/>
      </c>
      <c r="S1456" s="174" t="str">
        <f ca="1">IF(VLOOKUP(F1456,料單!$C:$R,16,FALSE)="","",VLOOKUP(F1456,料單!$C:$R,16,FALSE))</f>
        <v/>
      </c>
      <c r="T1456" s="174" t="str">
        <f ca="1">IF(VLOOKUP(F1456,料單!$C:$S,17,FALSE)="","",VLOOKUP(F1456,料單!$C:$S,17,FALSE))</f>
        <v/>
      </c>
      <c r="U1456" s="174" t="str">
        <f ca="1">_xlfn.IFNA(VLOOKUP(VLOOKUP(F1456,料單!C:T,18,FALSE),資料庫!AM:AN,2,FALSE),"A")</f>
        <v>A</v>
      </c>
      <c r="V1456" s="174" t="str">
        <f ca="1">IF(VLOOKUP(F1456,料單!C:U,19,FALSE)="","",VLOOKUP(F1456,料單!C:U,19,FALSE))</f>
        <v/>
      </c>
      <c r="W1456" s="361" t="str">
        <f t="shared" ca="1" si="111"/>
        <v/>
      </c>
      <c r="X1456" s="361" t="str">
        <f t="shared" ca="1" si="112"/>
        <v/>
      </c>
      <c r="Y1456" s="361" t="str">
        <f t="shared" ca="1" si="113"/>
        <v/>
      </c>
      <c r="Z1456" s="361" t="str">
        <f t="shared" ca="1" si="114"/>
        <v/>
      </c>
      <c r="AA1456" s="483">
        <f>料單!$K$3</f>
        <v>0</v>
      </c>
      <c r="AB1456" s="483" t="str">
        <f>料單!$L$3</f>
        <v>拉、KD</v>
      </c>
    </row>
    <row r="1457" spans="1:28" x14ac:dyDescent="0.25">
      <c r="A1457" s="174">
        <f t="shared" si="110"/>
        <v>1456</v>
      </c>
      <c r="B1457" s="174" t="str">
        <f ca="1">料單!$C$1</f>
        <v>2026101401</v>
      </c>
      <c r="C1457" s="174">
        <f>料單!$C$2</f>
        <v>0</v>
      </c>
      <c r="D1457" s="6">
        <f>板材才數分析.!B1457</f>
        <v>0</v>
      </c>
      <c r="E1457" s="6">
        <f>板材才數分析.!C1457</f>
        <v>0</v>
      </c>
      <c r="F1457" s="6">
        <f>板材才數分析.!D1457</f>
        <v>0</v>
      </c>
      <c r="G1457" s="6">
        <f ca="1">板材才數分析.!E1457</f>
        <v>0</v>
      </c>
      <c r="H1457" s="6">
        <f ca="1">板材才數分析.!F1457</f>
        <v>0</v>
      </c>
      <c r="I1457" s="6">
        <f ca="1">板材才數分析.!G1457</f>
        <v>0</v>
      </c>
      <c r="J1457" s="6">
        <f ca="1">板材才數分析.!H1457</f>
        <v>0</v>
      </c>
      <c r="K1457" s="6">
        <f ca="1">板材才數分析.!I1457</f>
        <v>0</v>
      </c>
      <c r="L1457" s="6" t="str">
        <f ca="1">板材才數分析.!J1457</f>
        <v>送貨地址：</v>
      </c>
      <c r="M1457" s="6">
        <f ca="1">板材才數分析.!K1457</f>
        <v>0</v>
      </c>
      <c r="N1457" s="6">
        <f ca="1">板材才數分析.!L1457</f>
        <v>0</v>
      </c>
      <c r="O1457" s="6">
        <f ca="1">板材才數分析.!M1457</f>
        <v>0</v>
      </c>
      <c r="P1457" t="e">
        <f>表格15[[#This Row],[封邊色號]]</f>
        <v>#VALUE!</v>
      </c>
      <c r="Q1457" s="174" t="str">
        <f ca="1">IF(VLOOKUP(F1457,料單!$C:$P,14,FALSE)="","",VLOOKUP(F1457,料單!$C:$P,14,FALSE))</f>
        <v/>
      </c>
      <c r="R1457" s="174" t="str">
        <f ca="1">IF(VLOOKUP(F1457,料單!$C:$Q,15,FALSE)="","",VLOOKUP(F1457,料單!$C:$Q,15,FALSE))</f>
        <v/>
      </c>
      <c r="S1457" s="174" t="str">
        <f ca="1">IF(VLOOKUP(F1457,料單!$C:$R,16,FALSE)="","",VLOOKUP(F1457,料單!$C:$R,16,FALSE))</f>
        <v/>
      </c>
      <c r="T1457" s="174" t="str">
        <f ca="1">IF(VLOOKUP(F1457,料單!$C:$S,17,FALSE)="","",VLOOKUP(F1457,料單!$C:$S,17,FALSE))</f>
        <v/>
      </c>
      <c r="U1457" s="174" t="str">
        <f ca="1">_xlfn.IFNA(VLOOKUP(VLOOKUP(F1457,料單!C:T,18,FALSE),資料庫!AM:AN,2,FALSE),"A")</f>
        <v>A</v>
      </c>
      <c r="V1457" s="174" t="str">
        <f ca="1">IF(VLOOKUP(F1457,料單!C:U,19,FALSE)="","",VLOOKUP(F1457,料單!C:U,19,FALSE))</f>
        <v/>
      </c>
      <c r="W1457" s="361" t="str">
        <f t="shared" ca="1" si="111"/>
        <v/>
      </c>
      <c r="X1457" s="361" t="str">
        <f t="shared" ca="1" si="112"/>
        <v/>
      </c>
      <c r="Y1457" s="361" t="str">
        <f t="shared" ca="1" si="113"/>
        <v/>
      </c>
      <c r="Z1457" s="361" t="str">
        <f t="shared" ca="1" si="114"/>
        <v/>
      </c>
      <c r="AA1457" s="483">
        <f>料單!$K$3</f>
        <v>0</v>
      </c>
      <c r="AB1457" s="483" t="str">
        <f>料單!$L$3</f>
        <v>拉、KD</v>
      </c>
    </row>
    <row r="1458" spans="1:28" x14ac:dyDescent="0.25">
      <c r="A1458" s="174">
        <f t="shared" si="110"/>
        <v>1457</v>
      </c>
      <c r="B1458" s="174" t="str">
        <f ca="1">料單!$C$1</f>
        <v>2026101401</v>
      </c>
      <c r="C1458" s="174">
        <f>料單!$C$2</f>
        <v>0</v>
      </c>
      <c r="D1458" s="6">
        <f>板材才數分析.!B1458</f>
        <v>0</v>
      </c>
      <c r="E1458" s="6">
        <f>板材才數分析.!C1458</f>
        <v>0</v>
      </c>
      <c r="F1458" s="6">
        <f>板材才數分析.!D1458</f>
        <v>0</v>
      </c>
      <c r="G1458" s="6">
        <f ca="1">板材才數分析.!E1458</f>
        <v>0</v>
      </c>
      <c r="H1458" s="6">
        <f ca="1">板材才數分析.!F1458</f>
        <v>0</v>
      </c>
      <c r="I1458" s="6">
        <f ca="1">板材才數分析.!G1458</f>
        <v>0</v>
      </c>
      <c r="J1458" s="6">
        <f ca="1">板材才數分析.!H1458</f>
        <v>0</v>
      </c>
      <c r="K1458" s="6">
        <f ca="1">板材才數分析.!I1458</f>
        <v>0</v>
      </c>
      <c r="L1458" s="6" t="str">
        <f ca="1">板材才數分析.!J1458</f>
        <v>送貨地址：</v>
      </c>
      <c r="M1458" s="6">
        <f ca="1">板材才數分析.!K1458</f>
        <v>0</v>
      </c>
      <c r="N1458" s="6">
        <f ca="1">板材才數分析.!L1458</f>
        <v>0</v>
      </c>
      <c r="O1458" s="6">
        <f ca="1">板材才數分析.!M1458</f>
        <v>0</v>
      </c>
      <c r="P1458" t="e">
        <f>表格15[[#This Row],[封邊色號]]</f>
        <v>#VALUE!</v>
      </c>
      <c r="Q1458" s="174" t="str">
        <f ca="1">IF(VLOOKUP(F1458,料單!$C:$P,14,FALSE)="","",VLOOKUP(F1458,料單!$C:$P,14,FALSE))</f>
        <v/>
      </c>
      <c r="R1458" s="174" t="str">
        <f ca="1">IF(VLOOKUP(F1458,料單!$C:$Q,15,FALSE)="","",VLOOKUP(F1458,料單!$C:$Q,15,FALSE))</f>
        <v/>
      </c>
      <c r="S1458" s="174" t="str">
        <f ca="1">IF(VLOOKUP(F1458,料單!$C:$R,16,FALSE)="","",VLOOKUP(F1458,料單!$C:$R,16,FALSE))</f>
        <v/>
      </c>
      <c r="T1458" s="174" t="str">
        <f ca="1">IF(VLOOKUP(F1458,料單!$C:$S,17,FALSE)="","",VLOOKUP(F1458,料單!$C:$S,17,FALSE))</f>
        <v/>
      </c>
      <c r="U1458" s="174" t="str">
        <f ca="1">_xlfn.IFNA(VLOOKUP(VLOOKUP(F1458,料單!C:T,18,FALSE),資料庫!AM:AN,2,FALSE),"A")</f>
        <v>A</v>
      </c>
      <c r="V1458" s="174" t="str">
        <f ca="1">IF(VLOOKUP(F1458,料單!C:U,19,FALSE)="","",VLOOKUP(F1458,料單!C:U,19,FALSE))</f>
        <v/>
      </c>
      <c r="W1458" s="361" t="str">
        <f t="shared" ca="1" si="111"/>
        <v/>
      </c>
      <c r="X1458" s="361" t="str">
        <f t="shared" ca="1" si="112"/>
        <v/>
      </c>
      <c r="Y1458" s="361" t="str">
        <f t="shared" ca="1" si="113"/>
        <v/>
      </c>
      <c r="Z1458" s="361" t="str">
        <f t="shared" ca="1" si="114"/>
        <v/>
      </c>
      <c r="AA1458" s="483">
        <f>料單!$K$3</f>
        <v>0</v>
      </c>
      <c r="AB1458" s="483" t="str">
        <f>料單!$L$3</f>
        <v>拉、KD</v>
      </c>
    </row>
    <row r="1459" spans="1:28" x14ac:dyDescent="0.25">
      <c r="A1459" s="174">
        <f t="shared" si="110"/>
        <v>1458</v>
      </c>
      <c r="B1459" s="174" t="str">
        <f ca="1">料單!$C$1</f>
        <v>2026101401</v>
      </c>
      <c r="C1459" s="174">
        <f>料單!$C$2</f>
        <v>0</v>
      </c>
      <c r="D1459" s="6">
        <f>板材才數分析.!B1459</f>
        <v>0</v>
      </c>
      <c r="E1459" s="6">
        <f>板材才數分析.!C1459</f>
        <v>0</v>
      </c>
      <c r="F1459" s="6">
        <f>板材才數分析.!D1459</f>
        <v>0</v>
      </c>
      <c r="G1459" s="6">
        <f ca="1">板材才數分析.!E1459</f>
        <v>0</v>
      </c>
      <c r="H1459" s="6">
        <f ca="1">板材才數分析.!F1459</f>
        <v>0</v>
      </c>
      <c r="I1459" s="6">
        <f ca="1">板材才數分析.!G1459</f>
        <v>0</v>
      </c>
      <c r="J1459" s="6">
        <f ca="1">板材才數分析.!H1459</f>
        <v>0</v>
      </c>
      <c r="K1459" s="6">
        <f ca="1">板材才數分析.!I1459</f>
        <v>0</v>
      </c>
      <c r="L1459" s="6" t="str">
        <f ca="1">板材才數分析.!J1459</f>
        <v>送貨地址：</v>
      </c>
      <c r="M1459" s="6">
        <f ca="1">板材才數分析.!K1459</f>
        <v>0</v>
      </c>
      <c r="N1459" s="6">
        <f ca="1">板材才數分析.!L1459</f>
        <v>0</v>
      </c>
      <c r="O1459" s="6">
        <f ca="1">板材才數分析.!M1459</f>
        <v>0</v>
      </c>
      <c r="P1459" t="e">
        <f>表格15[[#This Row],[封邊色號]]</f>
        <v>#VALUE!</v>
      </c>
      <c r="Q1459" s="174" t="str">
        <f ca="1">IF(VLOOKUP(F1459,料單!$C:$P,14,FALSE)="","",VLOOKUP(F1459,料單!$C:$P,14,FALSE))</f>
        <v/>
      </c>
      <c r="R1459" s="174" t="str">
        <f ca="1">IF(VLOOKUP(F1459,料單!$C:$Q,15,FALSE)="","",VLOOKUP(F1459,料單!$C:$Q,15,FALSE))</f>
        <v/>
      </c>
      <c r="S1459" s="174" t="str">
        <f ca="1">IF(VLOOKUP(F1459,料單!$C:$R,16,FALSE)="","",VLOOKUP(F1459,料單!$C:$R,16,FALSE))</f>
        <v/>
      </c>
      <c r="T1459" s="174" t="str">
        <f ca="1">IF(VLOOKUP(F1459,料單!$C:$S,17,FALSE)="","",VLOOKUP(F1459,料單!$C:$S,17,FALSE))</f>
        <v/>
      </c>
      <c r="U1459" s="174" t="str">
        <f ca="1">_xlfn.IFNA(VLOOKUP(VLOOKUP(F1459,料單!C:T,18,FALSE),資料庫!AM:AN,2,FALSE),"A")</f>
        <v>A</v>
      </c>
      <c r="V1459" s="174" t="str">
        <f ca="1">IF(VLOOKUP(F1459,料單!C:U,19,FALSE)="","",VLOOKUP(F1459,料單!C:U,19,FALSE))</f>
        <v/>
      </c>
      <c r="W1459" s="361" t="str">
        <f t="shared" ca="1" si="111"/>
        <v/>
      </c>
      <c r="X1459" s="361" t="str">
        <f t="shared" ca="1" si="112"/>
        <v/>
      </c>
      <c r="Y1459" s="361" t="str">
        <f t="shared" ca="1" si="113"/>
        <v/>
      </c>
      <c r="Z1459" s="361" t="str">
        <f t="shared" ca="1" si="114"/>
        <v/>
      </c>
      <c r="AA1459" s="483">
        <f>料單!$K$3</f>
        <v>0</v>
      </c>
      <c r="AB1459" s="483" t="str">
        <f>料單!$L$3</f>
        <v>拉、KD</v>
      </c>
    </row>
    <row r="1460" spans="1:28" x14ac:dyDescent="0.25">
      <c r="A1460" s="174">
        <f t="shared" si="110"/>
        <v>1459</v>
      </c>
      <c r="B1460" s="174" t="str">
        <f ca="1">料單!$C$1</f>
        <v>2026101401</v>
      </c>
      <c r="C1460" s="174">
        <f>料單!$C$2</f>
        <v>0</v>
      </c>
      <c r="D1460" s="6">
        <f>板材才數分析.!B1460</f>
        <v>0</v>
      </c>
      <c r="E1460" s="6">
        <f>板材才數分析.!C1460</f>
        <v>0</v>
      </c>
      <c r="F1460" s="6">
        <f>板材才數分析.!D1460</f>
        <v>0</v>
      </c>
      <c r="G1460" s="6">
        <f ca="1">板材才數分析.!E1460</f>
        <v>0</v>
      </c>
      <c r="H1460" s="6">
        <f ca="1">板材才數分析.!F1460</f>
        <v>0</v>
      </c>
      <c r="I1460" s="6">
        <f ca="1">板材才數分析.!G1460</f>
        <v>0</v>
      </c>
      <c r="J1460" s="6">
        <f ca="1">板材才數分析.!H1460</f>
        <v>0</v>
      </c>
      <c r="K1460" s="6">
        <f ca="1">板材才數分析.!I1460</f>
        <v>0</v>
      </c>
      <c r="L1460" s="6" t="str">
        <f ca="1">板材才數分析.!J1460</f>
        <v>送貨地址：</v>
      </c>
      <c r="M1460" s="6">
        <f ca="1">板材才數分析.!K1460</f>
        <v>0</v>
      </c>
      <c r="N1460" s="6">
        <f ca="1">板材才數分析.!L1460</f>
        <v>0</v>
      </c>
      <c r="O1460" s="6">
        <f ca="1">板材才數分析.!M1460</f>
        <v>0</v>
      </c>
      <c r="P1460" t="e">
        <f>表格15[[#This Row],[封邊色號]]</f>
        <v>#VALUE!</v>
      </c>
      <c r="Q1460" s="174" t="str">
        <f ca="1">IF(VLOOKUP(F1460,料單!$C:$P,14,FALSE)="","",VLOOKUP(F1460,料單!$C:$P,14,FALSE))</f>
        <v/>
      </c>
      <c r="R1460" s="174" t="str">
        <f ca="1">IF(VLOOKUP(F1460,料單!$C:$Q,15,FALSE)="","",VLOOKUP(F1460,料單!$C:$Q,15,FALSE))</f>
        <v/>
      </c>
      <c r="S1460" s="174" t="str">
        <f ca="1">IF(VLOOKUP(F1460,料單!$C:$R,16,FALSE)="","",VLOOKUP(F1460,料單!$C:$R,16,FALSE))</f>
        <v/>
      </c>
      <c r="T1460" s="174" t="str">
        <f ca="1">IF(VLOOKUP(F1460,料單!$C:$S,17,FALSE)="","",VLOOKUP(F1460,料單!$C:$S,17,FALSE))</f>
        <v/>
      </c>
      <c r="U1460" s="174" t="str">
        <f ca="1">_xlfn.IFNA(VLOOKUP(VLOOKUP(F1460,料單!C:T,18,FALSE),資料庫!AM:AN,2,FALSE),"A")</f>
        <v>A</v>
      </c>
      <c r="V1460" s="174" t="str">
        <f ca="1">IF(VLOOKUP(F1460,料單!C:U,19,FALSE)="","",VLOOKUP(F1460,料單!C:U,19,FALSE))</f>
        <v/>
      </c>
      <c r="W1460" s="361" t="str">
        <f t="shared" ca="1" si="111"/>
        <v/>
      </c>
      <c r="X1460" s="361" t="str">
        <f t="shared" ca="1" si="112"/>
        <v/>
      </c>
      <c r="Y1460" s="361" t="str">
        <f t="shared" ca="1" si="113"/>
        <v/>
      </c>
      <c r="Z1460" s="361" t="str">
        <f t="shared" ca="1" si="114"/>
        <v/>
      </c>
      <c r="AA1460" s="483">
        <f>料單!$K$3</f>
        <v>0</v>
      </c>
      <c r="AB1460" s="483" t="str">
        <f>料單!$L$3</f>
        <v>拉、KD</v>
      </c>
    </row>
    <row r="1461" spans="1:28" x14ac:dyDescent="0.25">
      <c r="A1461" s="174">
        <f t="shared" si="110"/>
        <v>1460</v>
      </c>
      <c r="B1461" s="174" t="str">
        <f ca="1">料單!$C$1</f>
        <v>2026101401</v>
      </c>
      <c r="C1461" s="174">
        <f>料單!$C$2</f>
        <v>0</v>
      </c>
      <c r="D1461" s="6">
        <f>板材才數分析.!B1461</f>
        <v>0</v>
      </c>
      <c r="E1461" s="6">
        <f>板材才數分析.!C1461</f>
        <v>0</v>
      </c>
      <c r="F1461" s="6">
        <f>板材才數分析.!D1461</f>
        <v>0</v>
      </c>
      <c r="G1461" s="6">
        <f ca="1">板材才數分析.!E1461</f>
        <v>0</v>
      </c>
      <c r="H1461" s="6">
        <f ca="1">板材才數分析.!F1461</f>
        <v>0</v>
      </c>
      <c r="I1461" s="6">
        <f ca="1">板材才數分析.!G1461</f>
        <v>0</v>
      </c>
      <c r="J1461" s="6">
        <f ca="1">板材才數分析.!H1461</f>
        <v>0</v>
      </c>
      <c r="K1461" s="6">
        <f ca="1">板材才數分析.!I1461</f>
        <v>0</v>
      </c>
      <c r="L1461" s="6" t="str">
        <f ca="1">板材才數分析.!J1461</f>
        <v>送貨地址：</v>
      </c>
      <c r="M1461" s="6">
        <f ca="1">板材才數分析.!K1461</f>
        <v>0</v>
      </c>
      <c r="N1461" s="6">
        <f ca="1">板材才數分析.!L1461</f>
        <v>0</v>
      </c>
      <c r="O1461" s="6">
        <f ca="1">板材才數分析.!M1461</f>
        <v>0</v>
      </c>
      <c r="P1461" t="e">
        <f>表格15[[#This Row],[封邊色號]]</f>
        <v>#VALUE!</v>
      </c>
      <c r="Q1461" s="174" t="str">
        <f ca="1">IF(VLOOKUP(F1461,料單!$C:$P,14,FALSE)="","",VLOOKUP(F1461,料單!$C:$P,14,FALSE))</f>
        <v/>
      </c>
      <c r="R1461" s="174" t="str">
        <f ca="1">IF(VLOOKUP(F1461,料單!$C:$Q,15,FALSE)="","",VLOOKUP(F1461,料單!$C:$Q,15,FALSE))</f>
        <v/>
      </c>
      <c r="S1461" s="174" t="str">
        <f ca="1">IF(VLOOKUP(F1461,料單!$C:$R,16,FALSE)="","",VLOOKUP(F1461,料單!$C:$R,16,FALSE))</f>
        <v/>
      </c>
      <c r="T1461" s="174" t="str">
        <f ca="1">IF(VLOOKUP(F1461,料單!$C:$S,17,FALSE)="","",VLOOKUP(F1461,料單!$C:$S,17,FALSE))</f>
        <v/>
      </c>
      <c r="U1461" s="174" t="str">
        <f ca="1">_xlfn.IFNA(VLOOKUP(VLOOKUP(F1461,料單!C:T,18,FALSE),資料庫!AM:AN,2,FALSE),"A")</f>
        <v>A</v>
      </c>
      <c r="V1461" s="174" t="str">
        <f ca="1">IF(VLOOKUP(F1461,料單!C:U,19,FALSE)="","",VLOOKUP(F1461,料單!C:U,19,FALSE))</f>
        <v/>
      </c>
      <c r="W1461" s="361" t="str">
        <f t="shared" ca="1" si="111"/>
        <v/>
      </c>
      <c r="X1461" s="361" t="str">
        <f t="shared" ca="1" si="112"/>
        <v/>
      </c>
      <c r="Y1461" s="361" t="str">
        <f t="shared" ca="1" si="113"/>
        <v/>
      </c>
      <c r="Z1461" s="361" t="str">
        <f t="shared" ca="1" si="114"/>
        <v/>
      </c>
      <c r="AA1461" s="483">
        <f>料單!$K$3</f>
        <v>0</v>
      </c>
      <c r="AB1461" s="483" t="str">
        <f>料單!$L$3</f>
        <v>拉、KD</v>
      </c>
    </row>
    <row r="1462" spans="1:28" x14ac:dyDescent="0.25">
      <c r="A1462" s="174">
        <f t="shared" si="110"/>
        <v>1461</v>
      </c>
      <c r="B1462" s="174" t="str">
        <f ca="1">料單!$C$1</f>
        <v>2026101401</v>
      </c>
      <c r="C1462" s="174">
        <f>料單!$C$2</f>
        <v>0</v>
      </c>
      <c r="D1462" s="6">
        <f>板材才數分析.!B1462</f>
        <v>0</v>
      </c>
      <c r="E1462" s="6">
        <f>板材才數分析.!C1462</f>
        <v>0</v>
      </c>
      <c r="F1462" s="6">
        <f>板材才數分析.!D1462</f>
        <v>0</v>
      </c>
      <c r="G1462" s="6">
        <f ca="1">板材才數分析.!E1462</f>
        <v>0</v>
      </c>
      <c r="H1462" s="6">
        <f ca="1">板材才數分析.!F1462</f>
        <v>0</v>
      </c>
      <c r="I1462" s="6">
        <f ca="1">板材才數分析.!G1462</f>
        <v>0</v>
      </c>
      <c r="J1462" s="6">
        <f ca="1">板材才數分析.!H1462</f>
        <v>0</v>
      </c>
      <c r="K1462" s="6">
        <f ca="1">板材才數分析.!I1462</f>
        <v>0</v>
      </c>
      <c r="L1462" s="6" t="str">
        <f ca="1">板材才數分析.!J1462</f>
        <v>送貨地址：</v>
      </c>
      <c r="M1462" s="6">
        <f ca="1">板材才數分析.!K1462</f>
        <v>0</v>
      </c>
      <c r="N1462" s="6">
        <f ca="1">板材才數分析.!L1462</f>
        <v>0</v>
      </c>
      <c r="O1462" s="6">
        <f ca="1">板材才數分析.!M1462</f>
        <v>0</v>
      </c>
      <c r="P1462" t="e">
        <f>表格15[[#This Row],[封邊色號]]</f>
        <v>#VALUE!</v>
      </c>
      <c r="Q1462" s="174" t="str">
        <f ca="1">IF(VLOOKUP(F1462,料單!$C:$P,14,FALSE)="","",VLOOKUP(F1462,料單!$C:$P,14,FALSE))</f>
        <v/>
      </c>
      <c r="R1462" s="174" t="str">
        <f ca="1">IF(VLOOKUP(F1462,料單!$C:$Q,15,FALSE)="","",VLOOKUP(F1462,料單!$C:$Q,15,FALSE))</f>
        <v/>
      </c>
      <c r="S1462" s="174" t="str">
        <f ca="1">IF(VLOOKUP(F1462,料單!$C:$R,16,FALSE)="","",VLOOKUP(F1462,料單!$C:$R,16,FALSE))</f>
        <v/>
      </c>
      <c r="T1462" s="174" t="str">
        <f ca="1">IF(VLOOKUP(F1462,料單!$C:$S,17,FALSE)="","",VLOOKUP(F1462,料單!$C:$S,17,FALSE))</f>
        <v/>
      </c>
      <c r="U1462" s="174" t="str">
        <f ca="1">_xlfn.IFNA(VLOOKUP(VLOOKUP(F1462,料單!C:T,18,FALSE),資料庫!AM:AN,2,FALSE),"A")</f>
        <v>A</v>
      </c>
      <c r="V1462" s="174" t="str">
        <f ca="1">IF(VLOOKUP(F1462,料單!C:U,19,FALSE)="","",VLOOKUP(F1462,料單!C:U,19,FALSE))</f>
        <v/>
      </c>
      <c r="W1462" s="361" t="str">
        <f t="shared" ca="1" si="111"/>
        <v/>
      </c>
      <c r="X1462" s="361" t="str">
        <f t="shared" ca="1" si="112"/>
        <v/>
      </c>
      <c r="Y1462" s="361" t="str">
        <f t="shared" ca="1" si="113"/>
        <v/>
      </c>
      <c r="Z1462" s="361" t="str">
        <f t="shared" ca="1" si="114"/>
        <v/>
      </c>
      <c r="AA1462" s="483">
        <f>料單!$K$3</f>
        <v>0</v>
      </c>
      <c r="AB1462" s="483" t="str">
        <f>料單!$L$3</f>
        <v>拉、KD</v>
      </c>
    </row>
    <row r="1463" spans="1:28" x14ac:dyDescent="0.25">
      <c r="A1463" s="174">
        <f t="shared" si="110"/>
        <v>1462</v>
      </c>
      <c r="B1463" s="174" t="str">
        <f ca="1">料單!$C$1</f>
        <v>2026101401</v>
      </c>
      <c r="C1463" s="174">
        <f>料單!$C$2</f>
        <v>0</v>
      </c>
      <c r="D1463" s="6">
        <f>板材才數分析.!B1463</f>
        <v>0</v>
      </c>
      <c r="E1463" s="6">
        <f>板材才數分析.!C1463</f>
        <v>0</v>
      </c>
      <c r="F1463" s="6">
        <f>板材才數分析.!D1463</f>
        <v>0</v>
      </c>
      <c r="G1463" s="6">
        <f ca="1">板材才數分析.!E1463</f>
        <v>0</v>
      </c>
      <c r="H1463" s="6">
        <f ca="1">板材才數分析.!F1463</f>
        <v>0</v>
      </c>
      <c r="I1463" s="6">
        <f ca="1">板材才數分析.!G1463</f>
        <v>0</v>
      </c>
      <c r="J1463" s="6">
        <f ca="1">板材才數分析.!H1463</f>
        <v>0</v>
      </c>
      <c r="K1463" s="6">
        <f ca="1">板材才數分析.!I1463</f>
        <v>0</v>
      </c>
      <c r="L1463" s="6" t="str">
        <f ca="1">板材才數分析.!J1463</f>
        <v>送貨地址：</v>
      </c>
      <c r="M1463" s="6">
        <f ca="1">板材才數分析.!K1463</f>
        <v>0</v>
      </c>
      <c r="N1463" s="6">
        <f ca="1">板材才數分析.!L1463</f>
        <v>0</v>
      </c>
      <c r="O1463" s="6">
        <f ca="1">板材才數分析.!M1463</f>
        <v>0</v>
      </c>
      <c r="P1463" t="e">
        <f>表格15[[#This Row],[封邊色號]]</f>
        <v>#VALUE!</v>
      </c>
      <c r="Q1463" s="174" t="str">
        <f ca="1">IF(VLOOKUP(F1463,料單!$C:$P,14,FALSE)="","",VLOOKUP(F1463,料單!$C:$P,14,FALSE))</f>
        <v/>
      </c>
      <c r="R1463" s="174" t="str">
        <f ca="1">IF(VLOOKUP(F1463,料單!$C:$Q,15,FALSE)="","",VLOOKUP(F1463,料單!$C:$Q,15,FALSE))</f>
        <v/>
      </c>
      <c r="S1463" s="174" t="str">
        <f ca="1">IF(VLOOKUP(F1463,料單!$C:$R,16,FALSE)="","",VLOOKUP(F1463,料單!$C:$R,16,FALSE))</f>
        <v/>
      </c>
      <c r="T1463" s="174" t="str">
        <f ca="1">IF(VLOOKUP(F1463,料單!$C:$S,17,FALSE)="","",VLOOKUP(F1463,料單!$C:$S,17,FALSE))</f>
        <v/>
      </c>
      <c r="U1463" s="174" t="str">
        <f ca="1">_xlfn.IFNA(VLOOKUP(VLOOKUP(F1463,料單!C:T,18,FALSE),資料庫!AM:AN,2,FALSE),"A")</f>
        <v>A</v>
      </c>
      <c r="V1463" s="174" t="str">
        <f ca="1">IF(VLOOKUP(F1463,料單!C:U,19,FALSE)="","",VLOOKUP(F1463,料單!C:U,19,FALSE))</f>
        <v/>
      </c>
      <c r="W1463" s="361" t="str">
        <f t="shared" ca="1" si="111"/>
        <v/>
      </c>
      <c r="X1463" s="361" t="str">
        <f t="shared" ca="1" si="112"/>
        <v/>
      </c>
      <c r="Y1463" s="361" t="str">
        <f t="shared" ca="1" si="113"/>
        <v/>
      </c>
      <c r="Z1463" s="361" t="str">
        <f t="shared" ca="1" si="114"/>
        <v/>
      </c>
      <c r="AA1463" s="483">
        <f>料單!$K$3</f>
        <v>0</v>
      </c>
      <c r="AB1463" s="483" t="str">
        <f>料單!$L$3</f>
        <v>拉、KD</v>
      </c>
    </row>
    <row r="1464" spans="1:28" x14ac:dyDescent="0.25">
      <c r="A1464" s="174">
        <f t="shared" si="110"/>
        <v>1463</v>
      </c>
      <c r="B1464" s="174" t="str">
        <f ca="1">料單!$C$1</f>
        <v>2026101401</v>
      </c>
      <c r="C1464" s="174">
        <f>料單!$C$2</f>
        <v>0</v>
      </c>
      <c r="D1464" s="6">
        <f>板材才數分析.!B1464</f>
        <v>0</v>
      </c>
      <c r="E1464" s="6">
        <f>板材才數分析.!C1464</f>
        <v>0</v>
      </c>
      <c r="F1464" s="6">
        <f>板材才數分析.!D1464</f>
        <v>0</v>
      </c>
      <c r="G1464" s="6">
        <f ca="1">板材才數分析.!E1464</f>
        <v>0</v>
      </c>
      <c r="H1464" s="6">
        <f ca="1">板材才數分析.!F1464</f>
        <v>0</v>
      </c>
      <c r="I1464" s="6">
        <f ca="1">板材才數分析.!G1464</f>
        <v>0</v>
      </c>
      <c r="J1464" s="6">
        <f ca="1">板材才數分析.!H1464</f>
        <v>0</v>
      </c>
      <c r="K1464" s="6">
        <f ca="1">板材才數分析.!I1464</f>
        <v>0</v>
      </c>
      <c r="L1464" s="6" t="str">
        <f ca="1">板材才數分析.!J1464</f>
        <v>送貨地址：</v>
      </c>
      <c r="M1464" s="6">
        <f ca="1">板材才數分析.!K1464</f>
        <v>0</v>
      </c>
      <c r="N1464" s="6">
        <f ca="1">板材才數分析.!L1464</f>
        <v>0</v>
      </c>
      <c r="O1464" s="6">
        <f ca="1">板材才數分析.!M1464</f>
        <v>0</v>
      </c>
      <c r="P1464" t="e">
        <f>表格15[[#This Row],[封邊色號]]</f>
        <v>#VALUE!</v>
      </c>
      <c r="Q1464" s="174" t="str">
        <f ca="1">IF(VLOOKUP(F1464,料單!$C:$P,14,FALSE)="","",VLOOKUP(F1464,料單!$C:$P,14,FALSE))</f>
        <v/>
      </c>
      <c r="R1464" s="174" t="str">
        <f ca="1">IF(VLOOKUP(F1464,料單!$C:$Q,15,FALSE)="","",VLOOKUP(F1464,料單!$C:$Q,15,FALSE))</f>
        <v/>
      </c>
      <c r="S1464" s="174" t="str">
        <f ca="1">IF(VLOOKUP(F1464,料單!$C:$R,16,FALSE)="","",VLOOKUP(F1464,料單!$C:$R,16,FALSE))</f>
        <v/>
      </c>
      <c r="T1464" s="174" t="str">
        <f ca="1">IF(VLOOKUP(F1464,料單!$C:$S,17,FALSE)="","",VLOOKUP(F1464,料單!$C:$S,17,FALSE))</f>
        <v/>
      </c>
      <c r="U1464" s="174" t="str">
        <f ca="1">_xlfn.IFNA(VLOOKUP(VLOOKUP(F1464,料單!C:T,18,FALSE),資料庫!AM:AN,2,FALSE),"A")</f>
        <v>A</v>
      </c>
      <c r="V1464" s="174" t="str">
        <f ca="1">IF(VLOOKUP(F1464,料單!C:U,19,FALSE)="","",VLOOKUP(F1464,料單!C:U,19,FALSE))</f>
        <v/>
      </c>
      <c r="W1464" s="361" t="str">
        <f t="shared" ca="1" si="111"/>
        <v/>
      </c>
      <c r="X1464" s="361" t="str">
        <f t="shared" ca="1" si="112"/>
        <v/>
      </c>
      <c r="Y1464" s="361" t="str">
        <f t="shared" ca="1" si="113"/>
        <v/>
      </c>
      <c r="Z1464" s="361" t="str">
        <f t="shared" ca="1" si="114"/>
        <v/>
      </c>
      <c r="AA1464" s="483">
        <f>料單!$K$3</f>
        <v>0</v>
      </c>
      <c r="AB1464" s="483" t="str">
        <f>料單!$L$3</f>
        <v>拉、KD</v>
      </c>
    </row>
    <row r="1465" spans="1:28" x14ac:dyDescent="0.25">
      <c r="A1465" s="174">
        <f t="shared" si="110"/>
        <v>1464</v>
      </c>
      <c r="B1465" s="174" t="str">
        <f ca="1">料單!$C$1</f>
        <v>2026101401</v>
      </c>
      <c r="C1465" s="174">
        <f>料單!$C$2</f>
        <v>0</v>
      </c>
      <c r="D1465" s="6">
        <f>板材才數分析.!B1465</f>
        <v>0</v>
      </c>
      <c r="E1465" s="6">
        <f>板材才數分析.!C1465</f>
        <v>0</v>
      </c>
      <c r="F1465" s="6">
        <f>板材才數分析.!D1465</f>
        <v>0</v>
      </c>
      <c r="G1465" s="6">
        <f ca="1">板材才數分析.!E1465</f>
        <v>0</v>
      </c>
      <c r="H1465" s="6">
        <f ca="1">板材才數分析.!F1465</f>
        <v>0</v>
      </c>
      <c r="I1465" s="6">
        <f ca="1">板材才數分析.!G1465</f>
        <v>0</v>
      </c>
      <c r="J1465" s="6">
        <f ca="1">板材才數分析.!H1465</f>
        <v>0</v>
      </c>
      <c r="K1465" s="6">
        <f ca="1">板材才數分析.!I1465</f>
        <v>0</v>
      </c>
      <c r="L1465" s="6" t="str">
        <f ca="1">板材才數分析.!J1465</f>
        <v>送貨地址：</v>
      </c>
      <c r="M1465" s="6">
        <f ca="1">板材才數分析.!K1465</f>
        <v>0</v>
      </c>
      <c r="N1465" s="6">
        <f ca="1">板材才數分析.!L1465</f>
        <v>0</v>
      </c>
      <c r="O1465" s="6">
        <f ca="1">板材才數分析.!M1465</f>
        <v>0</v>
      </c>
      <c r="P1465" t="e">
        <f>表格15[[#This Row],[封邊色號]]</f>
        <v>#VALUE!</v>
      </c>
      <c r="Q1465" s="174" t="str">
        <f ca="1">IF(VLOOKUP(F1465,料單!$C:$P,14,FALSE)="","",VLOOKUP(F1465,料單!$C:$P,14,FALSE))</f>
        <v/>
      </c>
      <c r="R1465" s="174" t="str">
        <f ca="1">IF(VLOOKUP(F1465,料單!$C:$Q,15,FALSE)="","",VLOOKUP(F1465,料單!$C:$Q,15,FALSE))</f>
        <v/>
      </c>
      <c r="S1465" s="174" t="str">
        <f ca="1">IF(VLOOKUP(F1465,料單!$C:$R,16,FALSE)="","",VLOOKUP(F1465,料單!$C:$R,16,FALSE))</f>
        <v/>
      </c>
      <c r="T1465" s="174" t="str">
        <f ca="1">IF(VLOOKUP(F1465,料單!$C:$S,17,FALSE)="","",VLOOKUP(F1465,料單!$C:$S,17,FALSE))</f>
        <v/>
      </c>
      <c r="U1465" s="174" t="str">
        <f ca="1">_xlfn.IFNA(VLOOKUP(VLOOKUP(F1465,料單!C:T,18,FALSE),資料庫!AM:AN,2,FALSE),"A")</f>
        <v>A</v>
      </c>
      <c r="V1465" s="174" t="str">
        <f ca="1">IF(VLOOKUP(F1465,料單!C:U,19,FALSE)="","",VLOOKUP(F1465,料單!C:U,19,FALSE))</f>
        <v/>
      </c>
      <c r="W1465" s="361" t="str">
        <f t="shared" ca="1" si="111"/>
        <v/>
      </c>
      <c r="X1465" s="361" t="str">
        <f t="shared" ca="1" si="112"/>
        <v/>
      </c>
      <c r="Y1465" s="361" t="str">
        <f t="shared" ca="1" si="113"/>
        <v/>
      </c>
      <c r="Z1465" s="361" t="str">
        <f t="shared" ca="1" si="114"/>
        <v/>
      </c>
      <c r="AA1465" s="483">
        <f>料單!$K$3</f>
        <v>0</v>
      </c>
      <c r="AB1465" s="483" t="str">
        <f>料單!$L$3</f>
        <v>拉、KD</v>
      </c>
    </row>
    <row r="1466" spans="1:28" x14ac:dyDescent="0.25">
      <c r="A1466" s="174">
        <f t="shared" si="110"/>
        <v>1465</v>
      </c>
      <c r="B1466" s="174" t="str">
        <f ca="1">料單!$C$1</f>
        <v>2026101401</v>
      </c>
      <c r="C1466" s="174">
        <f>料單!$C$2</f>
        <v>0</v>
      </c>
      <c r="D1466" s="6">
        <f>板材才數分析.!B1466</f>
        <v>0</v>
      </c>
      <c r="E1466" s="6">
        <f>板材才數分析.!C1466</f>
        <v>0</v>
      </c>
      <c r="F1466" s="6">
        <f>板材才數分析.!D1466</f>
        <v>0</v>
      </c>
      <c r="G1466" s="6">
        <f ca="1">板材才數分析.!E1466</f>
        <v>0</v>
      </c>
      <c r="H1466" s="6">
        <f ca="1">板材才數分析.!F1466</f>
        <v>0</v>
      </c>
      <c r="I1466" s="6">
        <f ca="1">板材才數分析.!G1466</f>
        <v>0</v>
      </c>
      <c r="J1466" s="6">
        <f ca="1">板材才數分析.!H1466</f>
        <v>0</v>
      </c>
      <c r="K1466" s="6">
        <f ca="1">板材才數分析.!I1466</f>
        <v>0</v>
      </c>
      <c r="L1466" s="6" t="str">
        <f ca="1">板材才數分析.!J1466</f>
        <v>送貨地址：</v>
      </c>
      <c r="M1466" s="6">
        <f ca="1">板材才數分析.!K1466</f>
        <v>0</v>
      </c>
      <c r="N1466" s="6">
        <f ca="1">板材才數分析.!L1466</f>
        <v>0</v>
      </c>
      <c r="O1466" s="6">
        <f ca="1">板材才數分析.!M1466</f>
        <v>0</v>
      </c>
      <c r="P1466" t="e">
        <f>表格15[[#This Row],[封邊色號]]</f>
        <v>#VALUE!</v>
      </c>
      <c r="Q1466" s="174" t="str">
        <f ca="1">IF(VLOOKUP(F1466,料單!$C:$P,14,FALSE)="","",VLOOKUP(F1466,料單!$C:$P,14,FALSE))</f>
        <v/>
      </c>
      <c r="R1466" s="174" t="str">
        <f ca="1">IF(VLOOKUP(F1466,料單!$C:$Q,15,FALSE)="","",VLOOKUP(F1466,料單!$C:$Q,15,FALSE))</f>
        <v/>
      </c>
      <c r="S1466" s="174" t="str">
        <f ca="1">IF(VLOOKUP(F1466,料單!$C:$R,16,FALSE)="","",VLOOKUP(F1466,料單!$C:$R,16,FALSE))</f>
        <v/>
      </c>
      <c r="T1466" s="174" t="str">
        <f ca="1">IF(VLOOKUP(F1466,料單!$C:$S,17,FALSE)="","",VLOOKUP(F1466,料單!$C:$S,17,FALSE))</f>
        <v/>
      </c>
      <c r="U1466" s="174" t="str">
        <f ca="1">_xlfn.IFNA(VLOOKUP(VLOOKUP(F1466,料單!C:T,18,FALSE),資料庫!AM:AN,2,FALSE),"A")</f>
        <v>A</v>
      </c>
      <c r="V1466" s="174" t="str">
        <f ca="1">IF(VLOOKUP(F1466,料單!C:U,19,FALSE)="","",VLOOKUP(F1466,料單!C:U,19,FALSE))</f>
        <v/>
      </c>
      <c r="W1466" s="361" t="str">
        <f t="shared" ca="1" si="111"/>
        <v/>
      </c>
      <c r="X1466" s="361" t="str">
        <f t="shared" ca="1" si="112"/>
        <v/>
      </c>
      <c r="Y1466" s="361" t="str">
        <f t="shared" ca="1" si="113"/>
        <v/>
      </c>
      <c r="Z1466" s="361" t="str">
        <f t="shared" ca="1" si="114"/>
        <v/>
      </c>
      <c r="AA1466" s="483">
        <f>料單!$K$3</f>
        <v>0</v>
      </c>
      <c r="AB1466" s="483" t="str">
        <f>料單!$L$3</f>
        <v>拉、KD</v>
      </c>
    </row>
    <row r="1467" spans="1:28" x14ac:dyDescent="0.25">
      <c r="A1467" s="174">
        <f t="shared" si="110"/>
        <v>1466</v>
      </c>
      <c r="B1467" s="174" t="str">
        <f ca="1">料單!$C$1</f>
        <v>2026101401</v>
      </c>
      <c r="C1467" s="174">
        <f>料單!$C$2</f>
        <v>0</v>
      </c>
      <c r="D1467" s="6">
        <f>板材才數分析.!B1467</f>
        <v>0</v>
      </c>
      <c r="E1467" s="6">
        <f>板材才數分析.!C1467</f>
        <v>0</v>
      </c>
      <c r="F1467" s="6">
        <f>板材才數分析.!D1467</f>
        <v>0</v>
      </c>
      <c r="G1467" s="6">
        <f ca="1">板材才數分析.!E1467</f>
        <v>0</v>
      </c>
      <c r="H1467" s="6">
        <f ca="1">板材才數分析.!F1467</f>
        <v>0</v>
      </c>
      <c r="I1467" s="6">
        <f ca="1">板材才數分析.!G1467</f>
        <v>0</v>
      </c>
      <c r="J1467" s="6">
        <f ca="1">板材才數分析.!H1467</f>
        <v>0</v>
      </c>
      <c r="K1467" s="6">
        <f ca="1">板材才數分析.!I1467</f>
        <v>0</v>
      </c>
      <c r="L1467" s="6" t="str">
        <f ca="1">板材才數分析.!J1467</f>
        <v>送貨地址：</v>
      </c>
      <c r="M1467" s="6">
        <f ca="1">板材才數分析.!K1467</f>
        <v>0</v>
      </c>
      <c r="N1467" s="6">
        <f ca="1">板材才數分析.!L1467</f>
        <v>0</v>
      </c>
      <c r="O1467" s="6">
        <f ca="1">板材才數分析.!M1467</f>
        <v>0</v>
      </c>
      <c r="P1467" t="e">
        <f>表格15[[#This Row],[封邊色號]]</f>
        <v>#VALUE!</v>
      </c>
      <c r="Q1467" s="174" t="str">
        <f ca="1">IF(VLOOKUP(F1467,料單!$C:$P,14,FALSE)="","",VLOOKUP(F1467,料單!$C:$P,14,FALSE))</f>
        <v/>
      </c>
      <c r="R1467" s="174" t="str">
        <f ca="1">IF(VLOOKUP(F1467,料單!$C:$Q,15,FALSE)="","",VLOOKUP(F1467,料單!$C:$Q,15,FALSE))</f>
        <v/>
      </c>
      <c r="S1467" s="174" t="str">
        <f ca="1">IF(VLOOKUP(F1467,料單!$C:$R,16,FALSE)="","",VLOOKUP(F1467,料單!$C:$R,16,FALSE))</f>
        <v/>
      </c>
      <c r="T1467" s="174" t="str">
        <f ca="1">IF(VLOOKUP(F1467,料單!$C:$S,17,FALSE)="","",VLOOKUP(F1467,料單!$C:$S,17,FALSE))</f>
        <v/>
      </c>
      <c r="U1467" s="174" t="str">
        <f ca="1">_xlfn.IFNA(VLOOKUP(VLOOKUP(F1467,料單!C:T,18,FALSE),資料庫!AM:AN,2,FALSE),"A")</f>
        <v>A</v>
      </c>
      <c r="V1467" s="174" t="str">
        <f ca="1">IF(VLOOKUP(F1467,料單!C:U,19,FALSE)="","",VLOOKUP(F1467,料單!C:U,19,FALSE))</f>
        <v/>
      </c>
      <c r="W1467" s="361" t="str">
        <f t="shared" ca="1" si="111"/>
        <v/>
      </c>
      <c r="X1467" s="361" t="str">
        <f t="shared" ca="1" si="112"/>
        <v/>
      </c>
      <c r="Y1467" s="361" t="str">
        <f t="shared" ca="1" si="113"/>
        <v/>
      </c>
      <c r="Z1467" s="361" t="str">
        <f t="shared" ca="1" si="114"/>
        <v/>
      </c>
      <c r="AA1467" s="483">
        <f>料單!$K$3</f>
        <v>0</v>
      </c>
      <c r="AB1467" s="483" t="str">
        <f>料單!$L$3</f>
        <v>拉、KD</v>
      </c>
    </row>
    <row r="1468" spans="1:28" x14ac:dyDescent="0.25">
      <c r="A1468" s="174">
        <f t="shared" si="110"/>
        <v>1467</v>
      </c>
      <c r="B1468" s="174" t="str">
        <f ca="1">料單!$C$1</f>
        <v>2026101401</v>
      </c>
      <c r="C1468" s="174">
        <f>料單!$C$2</f>
        <v>0</v>
      </c>
      <c r="D1468" s="6">
        <f>板材才數分析.!B1468</f>
        <v>0</v>
      </c>
      <c r="E1468" s="6">
        <f>板材才數分析.!C1468</f>
        <v>0</v>
      </c>
      <c r="F1468" s="6">
        <f>板材才數分析.!D1468</f>
        <v>0</v>
      </c>
      <c r="G1468" s="6">
        <f ca="1">板材才數分析.!E1468</f>
        <v>0</v>
      </c>
      <c r="H1468" s="6">
        <f ca="1">板材才數分析.!F1468</f>
        <v>0</v>
      </c>
      <c r="I1468" s="6">
        <f ca="1">板材才數分析.!G1468</f>
        <v>0</v>
      </c>
      <c r="J1468" s="6">
        <f ca="1">板材才數分析.!H1468</f>
        <v>0</v>
      </c>
      <c r="K1468" s="6">
        <f ca="1">板材才數分析.!I1468</f>
        <v>0</v>
      </c>
      <c r="L1468" s="6" t="str">
        <f ca="1">板材才數分析.!J1468</f>
        <v>送貨地址：</v>
      </c>
      <c r="M1468" s="6">
        <f ca="1">板材才數分析.!K1468</f>
        <v>0</v>
      </c>
      <c r="N1468" s="6">
        <f ca="1">板材才數分析.!L1468</f>
        <v>0</v>
      </c>
      <c r="O1468" s="6">
        <f ca="1">板材才數分析.!M1468</f>
        <v>0</v>
      </c>
      <c r="P1468" t="e">
        <f>表格15[[#This Row],[封邊色號]]</f>
        <v>#VALUE!</v>
      </c>
      <c r="Q1468" s="174" t="str">
        <f ca="1">IF(VLOOKUP(F1468,料單!$C:$P,14,FALSE)="","",VLOOKUP(F1468,料單!$C:$P,14,FALSE))</f>
        <v/>
      </c>
      <c r="R1468" s="174" t="str">
        <f ca="1">IF(VLOOKUP(F1468,料單!$C:$Q,15,FALSE)="","",VLOOKUP(F1468,料單!$C:$Q,15,FALSE))</f>
        <v/>
      </c>
      <c r="S1468" s="174" t="str">
        <f ca="1">IF(VLOOKUP(F1468,料單!$C:$R,16,FALSE)="","",VLOOKUP(F1468,料單!$C:$R,16,FALSE))</f>
        <v/>
      </c>
      <c r="T1468" s="174" t="str">
        <f ca="1">IF(VLOOKUP(F1468,料單!$C:$S,17,FALSE)="","",VLOOKUP(F1468,料單!$C:$S,17,FALSE))</f>
        <v/>
      </c>
      <c r="U1468" s="174" t="str">
        <f ca="1">_xlfn.IFNA(VLOOKUP(VLOOKUP(F1468,料單!C:T,18,FALSE),資料庫!AM:AN,2,FALSE),"A")</f>
        <v>A</v>
      </c>
      <c r="V1468" s="174" t="str">
        <f ca="1">IF(VLOOKUP(F1468,料單!C:U,19,FALSE)="","",VLOOKUP(F1468,料單!C:U,19,FALSE))</f>
        <v/>
      </c>
      <c r="W1468" s="361" t="str">
        <f t="shared" ca="1" si="111"/>
        <v/>
      </c>
      <c r="X1468" s="361" t="str">
        <f t="shared" ca="1" si="112"/>
        <v/>
      </c>
      <c r="Y1468" s="361" t="str">
        <f t="shared" ca="1" si="113"/>
        <v/>
      </c>
      <c r="Z1468" s="361" t="str">
        <f t="shared" ca="1" si="114"/>
        <v/>
      </c>
      <c r="AA1468" s="483">
        <f>料單!$K$3</f>
        <v>0</v>
      </c>
      <c r="AB1468" s="483" t="str">
        <f>料單!$L$3</f>
        <v>拉、KD</v>
      </c>
    </row>
    <row r="1469" spans="1:28" x14ac:dyDescent="0.25">
      <c r="A1469" s="174">
        <f t="shared" si="110"/>
        <v>1468</v>
      </c>
      <c r="B1469" s="174" t="str">
        <f ca="1">料單!$C$1</f>
        <v>2026101401</v>
      </c>
      <c r="C1469" s="174">
        <f>料單!$C$2</f>
        <v>0</v>
      </c>
      <c r="D1469" s="6">
        <f>板材才數分析.!B1469</f>
        <v>0</v>
      </c>
      <c r="E1469" s="6">
        <f>板材才數分析.!C1469</f>
        <v>0</v>
      </c>
      <c r="F1469" s="6">
        <f>板材才數分析.!D1469</f>
        <v>0</v>
      </c>
      <c r="G1469" s="6">
        <f ca="1">板材才數分析.!E1469</f>
        <v>0</v>
      </c>
      <c r="H1469" s="6">
        <f ca="1">板材才數分析.!F1469</f>
        <v>0</v>
      </c>
      <c r="I1469" s="6">
        <f ca="1">板材才數分析.!G1469</f>
        <v>0</v>
      </c>
      <c r="J1469" s="6">
        <f ca="1">板材才數分析.!H1469</f>
        <v>0</v>
      </c>
      <c r="K1469" s="6">
        <f ca="1">板材才數分析.!I1469</f>
        <v>0</v>
      </c>
      <c r="L1469" s="6" t="str">
        <f ca="1">板材才數分析.!J1469</f>
        <v>送貨地址：</v>
      </c>
      <c r="M1469" s="6">
        <f ca="1">板材才數分析.!K1469</f>
        <v>0</v>
      </c>
      <c r="N1469" s="6">
        <f ca="1">板材才數分析.!L1469</f>
        <v>0</v>
      </c>
      <c r="O1469" s="6">
        <f ca="1">板材才數分析.!M1469</f>
        <v>0</v>
      </c>
      <c r="P1469" t="e">
        <f>表格15[[#This Row],[封邊色號]]</f>
        <v>#VALUE!</v>
      </c>
      <c r="Q1469" s="174" t="str">
        <f ca="1">IF(VLOOKUP(F1469,料單!$C:$P,14,FALSE)="","",VLOOKUP(F1469,料單!$C:$P,14,FALSE))</f>
        <v/>
      </c>
      <c r="R1469" s="174" t="str">
        <f ca="1">IF(VLOOKUP(F1469,料單!$C:$Q,15,FALSE)="","",VLOOKUP(F1469,料單!$C:$Q,15,FALSE))</f>
        <v/>
      </c>
      <c r="S1469" s="174" t="str">
        <f ca="1">IF(VLOOKUP(F1469,料單!$C:$R,16,FALSE)="","",VLOOKUP(F1469,料單!$C:$R,16,FALSE))</f>
        <v/>
      </c>
      <c r="T1469" s="174" t="str">
        <f ca="1">IF(VLOOKUP(F1469,料單!$C:$S,17,FALSE)="","",VLOOKUP(F1469,料單!$C:$S,17,FALSE))</f>
        <v/>
      </c>
      <c r="U1469" s="174" t="str">
        <f ca="1">_xlfn.IFNA(VLOOKUP(VLOOKUP(F1469,料單!C:T,18,FALSE),資料庫!AM:AN,2,FALSE),"A")</f>
        <v>A</v>
      </c>
      <c r="V1469" s="174" t="str">
        <f ca="1">IF(VLOOKUP(F1469,料單!C:U,19,FALSE)="","",VLOOKUP(F1469,料單!C:U,19,FALSE))</f>
        <v/>
      </c>
      <c r="W1469" s="361" t="str">
        <f t="shared" ca="1" si="111"/>
        <v/>
      </c>
      <c r="X1469" s="361" t="str">
        <f t="shared" ca="1" si="112"/>
        <v/>
      </c>
      <c r="Y1469" s="361" t="str">
        <f t="shared" ca="1" si="113"/>
        <v/>
      </c>
      <c r="Z1469" s="361" t="str">
        <f t="shared" ca="1" si="114"/>
        <v/>
      </c>
      <c r="AA1469" s="483">
        <f>料單!$K$3</f>
        <v>0</v>
      </c>
      <c r="AB1469" s="483" t="str">
        <f>料單!$L$3</f>
        <v>拉、KD</v>
      </c>
    </row>
    <row r="1470" spans="1:28" x14ac:dyDescent="0.25">
      <c r="A1470" s="174">
        <f t="shared" si="110"/>
        <v>1469</v>
      </c>
      <c r="B1470" s="174" t="str">
        <f ca="1">料單!$C$1</f>
        <v>2026101401</v>
      </c>
      <c r="C1470" s="174">
        <f>料單!$C$2</f>
        <v>0</v>
      </c>
      <c r="D1470" s="6">
        <f>板材才數分析.!B1470</f>
        <v>0</v>
      </c>
      <c r="E1470" s="6">
        <f>板材才數分析.!C1470</f>
        <v>0</v>
      </c>
      <c r="F1470" s="6">
        <f>板材才數分析.!D1470</f>
        <v>0</v>
      </c>
      <c r="G1470" s="6">
        <f ca="1">板材才數分析.!E1470</f>
        <v>0</v>
      </c>
      <c r="H1470" s="6">
        <f ca="1">板材才數分析.!F1470</f>
        <v>0</v>
      </c>
      <c r="I1470" s="6">
        <f ca="1">板材才數分析.!G1470</f>
        <v>0</v>
      </c>
      <c r="J1470" s="6">
        <f ca="1">板材才數分析.!H1470</f>
        <v>0</v>
      </c>
      <c r="K1470" s="6">
        <f ca="1">板材才數分析.!I1470</f>
        <v>0</v>
      </c>
      <c r="L1470" s="6" t="str">
        <f ca="1">板材才數分析.!J1470</f>
        <v>送貨地址：</v>
      </c>
      <c r="M1470" s="6">
        <f ca="1">板材才數分析.!K1470</f>
        <v>0</v>
      </c>
      <c r="N1470" s="6">
        <f ca="1">板材才數分析.!L1470</f>
        <v>0</v>
      </c>
      <c r="O1470" s="6">
        <f ca="1">板材才數分析.!M1470</f>
        <v>0</v>
      </c>
      <c r="P1470" t="e">
        <f>表格15[[#This Row],[封邊色號]]</f>
        <v>#VALUE!</v>
      </c>
      <c r="Q1470" s="174" t="str">
        <f ca="1">IF(VLOOKUP(F1470,料單!$C:$P,14,FALSE)="","",VLOOKUP(F1470,料單!$C:$P,14,FALSE))</f>
        <v/>
      </c>
      <c r="R1470" s="174" t="str">
        <f ca="1">IF(VLOOKUP(F1470,料單!$C:$Q,15,FALSE)="","",VLOOKUP(F1470,料單!$C:$Q,15,FALSE))</f>
        <v/>
      </c>
      <c r="S1470" s="174" t="str">
        <f ca="1">IF(VLOOKUP(F1470,料單!$C:$R,16,FALSE)="","",VLOOKUP(F1470,料單!$C:$R,16,FALSE))</f>
        <v/>
      </c>
      <c r="T1470" s="174" t="str">
        <f ca="1">IF(VLOOKUP(F1470,料單!$C:$S,17,FALSE)="","",VLOOKUP(F1470,料單!$C:$S,17,FALSE))</f>
        <v/>
      </c>
      <c r="U1470" s="174" t="str">
        <f ca="1">_xlfn.IFNA(VLOOKUP(VLOOKUP(F1470,料單!C:T,18,FALSE),資料庫!AM:AN,2,FALSE),"A")</f>
        <v>A</v>
      </c>
      <c r="V1470" s="174" t="str">
        <f ca="1">IF(VLOOKUP(F1470,料單!C:U,19,FALSE)="","",VLOOKUP(F1470,料單!C:U,19,FALSE))</f>
        <v/>
      </c>
      <c r="W1470" s="361" t="str">
        <f t="shared" ca="1" si="111"/>
        <v/>
      </c>
      <c r="X1470" s="361" t="str">
        <f t="shared" ca="1" si="112"/>
        <v/>
      </c>
      <c r="Y1470" s="361" t="str">
        <f t="shared" ca="1" si="113"/>
        <v/>
      </c>
      <c r="Z1470" s="361" t="str">
        <f t="shared" ca="1" si="114"/>
        <v/>
      </c>
      <c r="AA1470" s="483">
        <f>料單!$K$3</f>
        <v>0</v>
      </c>
      <c r="AB1470" s="483" t="str">
        <f>料單!$L$3</f>
        <v>拉、KD</v>
      </c>
    </row>
    <row r="1471" spans="1:28" s="242" customFormat="1" x14ac:dyDescent="0.25">
      <c r="A1471" s="241">
        <f t="shared" si="110"/>
        <v>1470</v>
      </c>
      <c r="B1471" s="241" t="str">
        <f ca="1">料單!$C$1</f>
        <v>2026101401</v>
      </c>
      <c r="C1471" s="241">
        <f>料單!$C$2</f>
        <v>0</v>
      </c>
      <c r="D1471" s="245">
        <f>板材才數分析.!B1471</f>
        <v>0</v>
      </c>
      <c r="E1471" s="245">
        <f>板材才數分析.!C1471</f>
        <v>0</v>
      </c>
      <c r="F1471" s="245">
        <f>板材才數分析.!D1471</f>
        <v>0</v>
      </c>
      <c r="G1471" s="245">
        <f ca="1">板材才數分析.!E1471</f>
        <v>0</v>
      </c>
      <c r="H1471" s="245">
        <f ca="1">板材才數分析.!F1471</f>
        <v>0</v>
      </c>
      <c r="I1471" s="245">
        <f ca="1">板材才數分析.!G1471</f>
        <v>0</v>
      </c>
      <c r="J1471" s="245">
        <f ca="1">板材才數分析.!H1471</f>
        <v>0</v>
      </c>
      <c r="K1471" s="245">
        <f ca="1">板材才數分析.!I1471</f>
        <v>0</v>
      </c>
      <c r="L1471" s="245" t="str">
        <f ca="1">板材才數分析.!J1471</f>
        <v>送貨地址：</v>
      </c>
      <c r="M1471" s="245">
        <f ca="1">板材才數分析.!K1471</f>
        <v>0</v>
      </c>
      <c r="N1471" s="245">
        <f ca="1">板材才數分析.!L1471</f>
        <v>0</v>
      </c>
      <c r="O1471" s="245">
        <f ca="1">板材才數分析.!M1471</f>
        <v>0</v>
      </c>
      <c r="P1471" t="e">
        <f>表格15[[#This Row],[封邊色號]]</f>
        <v>#VALUE!</v>
      </c>
      <c r="Q1471" s="174" t="str">
        <f ca="1">IF(VLOOKUP(F1471,料單!$C:$P,14,FALSE)="","",VLOOKUP(F1471,料單!$C:$P,14,FALSE))</f>
        <v/>
      </c>
      <c r="R1471" s="174" t="str">
        <f ca="1">IF(VLOOKUP(F1471,料單!$C:$Q,15,FALSE)="","",VLOOKUP(F1471,料單!$C:$Q,15,FALSE))</f>
        <v/>
      </c>
      <c r="S1471" s="174" t="str">
        <f ca="1">IF(VLOOKUP(F1471,料單!$C:$R,16,FALSE)="","",VLOOKUP(F1471,料單!$C:$R,16,FALSE))</f>
        <v/>
      </c>
      <c r="T1471" s="174" t="str">
        <f ca="1">IF(VLOOKUP(F1471,料單!$C:$S,17,FALSE)="","",VLOOKUP(F1471,料單!$C:$S,17,FALSE))</f>
        <v/>
      </c>
      <c r="U1471" s="174" t="str">
        <f ca="1">_xlfn.IFNA(VLOOKUP(VLOOKUP(F1471,料單!C:T,18,FALSE),資料庫!AM:AN,2,FALSE),"A")</f>
        <v>A</v>
      </c>
      <c r="V1471" s="174" t="str">
        <f ca="1">IF(VLOOKUP(F1471,料單!C:U,19,FALSE)="","",VLOOKUP(F1471,料單!C:U,19,FALSE))</f>
        <v/>
      </c>
      <c r="W1471" s="375" t="str">
        <f t="shared" ca="1" si="111"/>
        <v/>
      </c>
      <c r="X1471" s="361" t="str">
        <f t="shared" ca="1" si="112"/>
        <v/>
      </c>
      <c r="Y1471" s="375" t="str">
        <f t="shared" ca="1" si="113"/>
        <v/>
      </c>
      <c r="Z1471" s="375" t="str">
        <f t="shared" ca="1" si="114"/>
        <v/>
      </c>
      <c r="AA1471" s="483">
        <f>料單!$K$3</f>
        <v>0</v>
      </c>
      <c r="AB1471" s="483" t="str">
        <f>料單!$L$3</f>
        <v>拉、KD</v>
      </c>
    </row>
    <row r="1472" spans="1:28" x14ac:dyDescent="0.25">
      <c r="A1472" s="174">
        <f t="shared" si="110"/>
        <v>1471</v>
      </c>
      <c r="B1472" s="174" t="str">
        <f ca="1">料單!$C$1</f>
        <v>2026101401</v>
      </c>
      <c r="C1472" s="174">
        <f>料單!$C$2</f>
        <v>0</v>
      </c>
      <c r="D1472" s="6">
        <f>板材才數分析.!B1472</f>
        <v>0</v>
      </c>
      <c r="E1472" s="6">
        <f>板材才數分析.!C1472</f>
        <v>0</v>
      </c>
      <c r="F1472" s="6">
        <f>板材才數分析.!D1472</f>
        <v>0</v>
      </c>
      <c r="G1472" s="6">
        <f ca="1">板材才數分析.!E1472</f>
        <v>0</v>
      </c>
      <c r="H1472" s="6">
        <f ca="1">板材才數分析.!F1472</f>
        <v>0</v>
      </c>
      <c r="I1472" s="6">
        <f ca="1">板材才數分析.!G1472</f>
        <v>0</v>
      </c>
      <c r="J1472" s="6">
        <f ca="1">板材才數分析.!H1472</f>
        <v>0</v>
      </c>
      <c r="K1472" s="6">
        <f ca="1">板材才數分析.!I1472</f>
        <v>0</v>
      </c>
      <c r="L1472" s="6" t="str">
        <f ca="1">板材才數分析.!J1472</f>
        <v>送貨地址：</v>
      </c>
      <c r="M1472" s="6">
        <f ca="1">板材才數分析.!K1472</f>
        <v>0</v>
      </c>
      <c r="N1472" s="6">
        <f ca="1">板材才數分析.!L1472</f>
        <v>0</v>
      </c>
      <c r="O1472" s="6">
        <f ca="1">板材才數分析.!M1472</f>
        <v>0</v>
      </c>
      <c r="P1472" t="e">
        <f>表格15[[#This Row],[封邊色號]]</f>
        <v>#VALUE!</v>
      </c>
      <c r="Q1472" s="174" t="str">
        <f ca="1">IF(VLOOKUP(F1472,料單!$C:$P,14,FALSE)="","",VLOOKUP(F1472,料單!$C:$P,14,FALSE))</f>
        <v/>
      </c>
      <c r="R1472" s="174" t="str">
        <f ca="1">IF(VLOOKUP(F1472,料單!$C:$Q,15,FALSE)="","",VLOOKUP(F1472,料單!$C:$Q,15,FALSE))</f>
        <v/>
      </c>
      <c r="S1472" s="174" t="str">
        <f ca="1">IF(VLOOKUP(F1472,料單!$C:$R,16,FALSE)="","",VLOOKUP(F1472,料單!$C:$R,16,FALSE))</f>
        <v/>
      </c>
      <c r="T1472" s="174" t="str">
        <f ca="1">IF(VLOOKUP(F1472,料單!$C:$S,17,FALSE)="","",VLOOKUP(F1472,料單!$C:$S,17,FALSE))</f>
        <v/>
      </c>
      <c r="U1472" s="174" t="str">
        <f ca="1">_xlfn.IFNA(VLOOKUP(VLOOKUP(F1472,料單!C:T,18,FALSE),資料庫!AM:AN,2,FALSE),"A")</f>
        <v>A</v>
      </c>
      <c r="V1472" s="174" t="str">
        <f ca="1">IF(VLOOKUP(F1472,料單!C:U,19,FALSE)="","",VLOOKUP(F1472,料單!C:U,19,FALSE))</f>
        <v/>
      </c>
      <c r="W1472" s="361" t="str">
        <f t="shared" ca="1" si="111"/>
        <v/>
      </c>
      <c r="X1472" s="361" t="str">
        <f t="shared" ca="1" si="112"/>
        <v/>
      </c>
      <c r="Y1472" s="361" t="str">
        <f t="shared" ca="1" si="113"/>
        <v/>
      </c>
      <c r="Z1472" s="361" t="str">
        <f t="shared" ca="1" si="114"/>
        <v/>
      </c>
      <c r="AA1472" s="483">
        <f>料單!$K$3</f>
        <v>0</v>
      </c>
      <c r="AB1472" s="483" t="str">
        <f>料單!$L$3</f>
        <v>拉、KD</v>
      </c>
    </row>
    <row r="1473" spans="1:28" x14ac:dyDescent="0.25">
      <c r="A1473" s="174">
        <f t="shared" si="110"/>
        <v>1472</v>
      </c>
      <c r="B1473" s="174" t="str">
        <f ca="1">料單!$C$1</f>
        <v>2026101401</v>
      </c>
      <c r="C1473" s="174">
        <f>料單!$C$2</f>
        <v>0</v>
      </c>
      <c r="D1473" s="6">
        <f>板材才數分析.!B1473</f>
        <v>0</v>
      </c>
      <c r="E1473" s="6">
        <f>板材才數分析.!C1473</f>
        <v>0</v>
      </c>
      <c r="F1473" s="6">
        <f>板材才數分析.!D1473</f>
        <v>0</v>
      </c>
      <c r="G1473" s="6">
        <f ca="1">板材才數分析.!E1473</f>
        <v>0</v>
      </c>
      <c r="H1473" s="6">
        <f ca="1">板材才數分析.!F1473</f>
        <v>0</v>
      </c>
      <c r="I1473" s="6">
        <f ca="1">板材才數分析.!G1473</f>
        <v>0</v>
      </c>
      <c r="J1473" s="6">
        <f ca="1">板材才數分析.!H1473</f>
        <v>0</v>
      </c>
      <c r="K1473" s="6">
        <f ca="1">板材才數分析.!I1473</f>
        <v>0</v>
      </c>
      <c r="L1473" s="6" t="str">
        <f ca="1">板材才數分析.!J1473</f>
        <v>送貨地址：</v>
      </c>
      <c r="M1473" s="6">
        <f ca="1">板材才數分析.!K1473</f>
        <v>0</v>
      </c>
      <c r="N1473" s="6">
        <f ca="1">板材才數分析.!L1473</f>
        <v>0</v>
      </c>
      <c r="O1473" s="6">
        <f ca="1">板材才數分析.!M1473</f>
        <v>0</v>
      </c>
      <c r="P1473" t="e">
        <f>表格15[[#This Row],[封邊色號]]</f>
        <v>#VALUE!</v>
      </c>
      <c r="Q1473" s="174" t="str">
        <f ca="1">IF(VLOOKUP(F1473,料單!$C:$P,14,FALSE)="","",VLOOKUP(F1473,料單!$C:$P,14,FALSE))</f>
        <v/>
      </c>
      <c r="R1473" s="174" t="str">
        <f ca="1">IF(VLOOKUP(F1473,料單!$C:$Q,15,FALSE)="","",VLOOKUP(F1473,料單!$C:$Q,15,FALSE))</f>
        <v/>
      </c>
      <c r="S1473" s="174" t="str">
        <f ca="1">IF(VLOOKUP(F1473,料單!$C:$R,16,FALSE)="","",VLOOKUP(F1473,料單!$C:$R,16,FALSE))</f>
        <v/>
      </c>
      <c r="T1473" s="174" t="str">
        <f ca="1">IF(VLOOKUP(F1473,料單!$C:$S,17,FALSE)="","",VLOOKUP(F1473,料單!$C:$S,17,FALSE))</f>
        <v/>
      </c>
      <c r="U1473" s="174" t="str">
        <f ca="1">_xlfn.IFNA(VLOOKUP(VLOOKUP(F1473,料單!C:T,18,FALSE),資料庫!AM:AN,2,FALSE),"A")</f>
        <v>A</v>
      </c>
      <c r="V1473" s="174" t="str">
        <f ca="1">IF(VLOOKUP(F1473,料單!C:U,19,FALSE)="","",VLOOKUP(F1473,料單!C:U,19,FALSE))</f>
        <v/>
      </c>
      <c r="W1473" s="361" t="str">
        <f t="shared" ca="1" si="111"/>
        <v/>
      </c>
      <c r="X1473" s="361" t="str">
        <f t="shared" ca="1" si="112"/>
        <v/>
      </c>
      <c r="Y1473" s="361" t="str">
        <f t="shared" ca="1" si="113"/>
        <v/>
      </c>
      <c r="Z1473" s="361" t="str">
        <f t="shared" ca="1" si="114"/>
        <v/>
      </c>
      <c r="AA1473" s="483">
        <f>料單!$K$3</f>
        <v>0</v>
      </c>
      <c r="AB1473" s="483" t="str">
        <f>料單!$L$3</f>
        <v>拉、KD</v>
      </c>
    </row>
    <row r="1474" spans="1:28" x14ac:dyDescent="0.25">
      <c r="A1474" s="174">
        <f t="shared" si="110"/>
        <v>1473</v>
      </c>
      <c r="B1474" s="174" t="str">
        <f ca="1">料單!$C$1</f>
        <v>2026101401</v>
      </c>
      <c r="C1474" s="174">
        <f>料單!$C$2</f>
        <v>0</v>
      </c>
      <c r="D1474" s="6">
        <f>板材才數分析.!B1474</f>
        <v>0</v>
      </c>
      <c r="E1474" s="6">
        <f>板材才數分析.!C1474</f>
        <v>0</v>
      </c>
      <c r="F1474" s="6">
        <f>板材才數分析.!D1474</f>
        <v>0</v>
      </c>
      <c r="G1474" s="6">
        <f ca="1">板材才數分析.!E1474</f>
        <v>0</v>
      </c>
      <c r="H1474" s="6">
        <f ca="1">板材才數分析.!F1474</f>
        <v>0</v>
      </c>
      <c r="I1474" s="6">
        <f ca="1">板材才數分析.!G1474</f>
        <v>0</v>
      </c>
      <c r="J1474" s="6">
        <f ca="1">板材才數分析.!H1474</f>
        <v>0</v>
      </c>
      <c r="K1474" s="6">
        <f ca="1">板材才數分析.!I1474</f>
        <v>0</v>
      </c>
      <c r="L1474" s="6" t="str">
        <f ca="1">板材才數分析.!J1474</f>
        <v>送貨地址：</v>
      </c>
      <c r="M1474" s="6">
        <f ca="1">板材才數分析.!K1474</f>
        <v>0</v>
      </c>
      <c r="N1474" s="6">
        <f ca="1">板材才數分析.!L1474</f>
        <v>0</v>
      </c>
      <c r="O1474" s="6">
        <f ca="1">板材才數分析.!M1474</f>
        <v>0</v>
      </c>
      <c r="P1474" t="e">
        <f>表格15[[#This Row],[封邊色號]]</f>
        <v>#VALUE!</v>
      </c>
      <c r="Q1474" s="174" t="str">
        <f ca="1">IF(VLOOKUP(F1474,料單!$C:$P,14,FALSE)="","",VLOOKUP(F1474,料單!$C:$P,14,FALSE))</f>
        <v/>
      </c>
      <c r="R1474" s="174" t="str">
        <f ca="1">IF(VLOOKUP(F1474,料單!$C:$Q,15,FALSE)="","",VLOOKUP(F1474,料單!$C:$Q,15,FALSE))</f>
        <v/>
      </c>
      <c r="S1474" s="174" t="str">
        <f ca="1">IF(VLOOKUP(F1474,料單!$C:$R,16,FALSE)="","",VLOOKUP(F1474,料單!$C:$R,16,FALSE))</f>
        <v/>
      </c>
      <c r="T1474" s="174" t="str">
        <f ca="1">IF(VLOOKUP(F1474,料單!$C:$S,17,FALSE)="","",VLOOKUP(F1474,料單!$C:$S,17,FALSE))</f>
        <v/>
      </c>
      <c r="U1474" s="174" t="str">
        <f ca="1">_xlfn.IFNA(VLOOKUP(VLOOKUP(F1474,料單!C:T,18,FALSE),資料庫!AM:AN,2,FALSE),"A")</f>
        <v>A</v>
      </c>
      <c r="V1474" s="174" t="str">
        <f ca="1">IF(VLOOKUP(F1474,料單!C:U,19,FALSE)="","",VLOOKUP(F1474,料單!C:U,19,FALSE))</f>
        <v/>
      </c>
      <c r="W1474" s="361" t="str">
        <f t="shared" ca="1" si="111"/>
        <v/>
      </c>
      <c r="X1474" s="361" t="str">
        <f t="shared" ca="1" si="112"/>
        <v/>
      </c>
      <c r="Y1474" s="361" t="str">
        <f t="shared" ca="1" si="113"/>
        <v/>
      </c>
      <c r="Z1474" s="361" t="str">
        <f t="shared" ca="1" si="114"/>
        <v/>
      </c>
      <c r="AA1474" s="483">
        <f>料單!$K$3</f>
        <v>0</v>
      </c>
      <c r="AB1474" s="483" t="str">
        <f>料單!$L$3</f>
        <v>拉、KD</v>
      </c>
    </row>
    <row r="1475" spans="1:28" x14ac:dyDescent="0.25">
      <c r="A1475" s="174">
        <f t="shared" ref="A1475:A1501" si="115">ROW(A1474)</f>
        <v>1474</v>
      </c>
      <c r="B1475" s="174" t="str">
        <f ca="1">料單!$C$1</f>
        <v>2026101401</v>
      </c>
      <c r="C1475" s="174">
        <f>料單!$C$2</f>
        <v>0</v>
      </c>
      <c r="D1475" s="6">
        <f>板材才數分析.!B1475</f>
        <v>0</v>
      </c>
      <c r="E1475" s="6">
        <f>板材才數分析.!C1475</f>
        <v>0</v>
      </c>
      <c r="F1475" s="6">
        <f>板材才數分析.!D1475</f>
        <v>0</v>
      </c>
      <c r="G1475" s="6">
        <f ca="1">板材才數分析.!E1475</f>
        <v>0</v>
      </c>
      <c r="H1475" s="6">
        <f ca="1">板材才數分析.!F1475</f>
        <v>0</v>
      </c>
      <c r="I1475" s="6">
        <f ca="1">板材才數分析.!G1475</f>
        <v>0</v>
      </c>
      <c r="J1475" s="6">
        <f ca="1">板材才數分析.!H1475</f>
        <v>0</v>
      </c>
      <c r="K1475" s="6">
        <f ca="1">板材才數分析.!I1475</f>
        <v>0</v>
      </c>
      <c r="L1475" s="6" t="str">
        <f ca="1">板材才數分析.!J1475</f>
        <v>送貨地址：</v>
      </c>
      <c r="M1475" s="6">
        <f ca="1">板材才數分析.!K1475</f>
        <v>0</v>
      </c>
      <c r="N1475" s="6">
        <f ca="1">板材才數分析.!L1475</f>
        <v>0</v>
      </c>
      <c r="O1475" s="6">
        <f ca="1">板材才數分析.!M1475</f>
        <v>0</v>
      </c>
      <c r="P1475" t="e">
        <f>表格15[[#This Row],[封邊色號]]</f>
        <v>#VALUE!</v>
      </c>
      <c r="Q1475" s="174" t="str">
        <f ca="1">IF(VLOOKUP(F1475,料單!$C:$P,14,FALSE)="","",VLOOKUP(F1475,料單!$C:$P,14,FALSE))</f>
        <v/>
      </c>
      <c r="R1475" s="174" t="str">
        <f ca="1">IF(VLOOKUP(F1475,料單!$C:$Q,15,FALSE)="","",VLOOKUP(F1475,料單!$C:$Q,15,FALSE))</f>
        <v/>
      </c>
      <c r="S1475" s="174" t="str">
        <f ca="1">IF(VLOOKUP(F1475,料單!$C:$R,16,FALSE)="","",VLOOKUP(F1475,料單!$C:$R,16,FALSE))</f>
        <v/>
      </c>
      <c r="T1475" s="174" t="str">
        <f ca="1">IF(VLOOKUP(F1475,料單!$C:$S,17,FALSE)="","",VLOOKUP(F1475,料單!$C:$S,17,FALSE))</f>
        <v/>
      </c>
      <c r="U1475" s="174" t="str">
        <f ca="1">_xlfn.IFNA(VLOOKUP(VLOOKUP(F1475,料單!C:T,18,FALSE),資料庫!AM:AN,2,FALSE),"A")</f>
        <v>A</v>
      </c>
      <c r="V1475" s="174" t="str">
        <f ca="1">IF(VLOOKUP(F1475,料單!C:U,19,FALSE)="","",VLOOKUP(F1475,料單!C:U,19,FALSE))</f>
        <v/>
      </c>
      <c r="W1475" s="361" t="str">
        <f t="shared" ref="W1475:W1501" ca="1" si="116">IF(LEFT($I1475,1)="0","",LEFT($I1475,1))</f>
        <v/>
      </c>
      <c r="X1475" s="361" t="str">
        <f t="shared" ref="X1475:X1501" ca="1" si="117">IF(EXACT(I1475, "AA"), "A", IF(EXACT(I1475, "A"), "  ", ""))</f>
        <v/>
      </c>
      <c r="Y1475" s="361" t="str">
        <f t="shared" ref="Y1475:Y1501" ca="1" si="118">IF(LEFT($K1475,1)="0","",LEFT($K1475,1))</f>
        <v/>
      </c>
      <c r="Z1475" s="361" t="str">
        <f t="shared" ref="Z1475:Z1501" ca="1" si="119">IF(RIGHT($K1475,1)="0","",RIGHT($K1475,1))</f>
        <v/>
      </c>
      <c r="AA1475" s="483">
        <f>料單!$K$3</f>
        <v>0</v>
      </c>
      <c r="AB1475" s="483" t="str">
        <f>料單!$L$3</f>
        <v>拉、KD</v>
      </c>
    </row>
    <row r="1476" spans="1:28" x14ac:dyDescent="0.25">
      <c r="A1476" s="174">
        <f t="shared" si="115"/>
        <v>1475</v>
      </c>
      <c r="B1476" s="174" t="str">
        <f ca="1">料單!$C$1</f>
        <v>2026101401</v>
      </c>
      <c r="C1476" s="174">
        <f>料單!$C$2</f>
        <v>0</v>
      </c>
      <c r="D1476" s="6">
        <f>板材才數分析.!B1476</f>
        <v>0</v>
      </c>
      <c r="E1476" s="6">
        <f>板材才數分析.!C1476</f>
        <v>0</v>
      </c>
      <c r="F1476" s="6">
        <f>板材才數分析.!D1476</f>
        <v>0</v>
      </c>
      <c r="G1476" s="6">
        <f ca="1">板材才數分析.!E1476</f>
        <v>0</v>
      </c>
      <c r="H1476" s="6">
        <f ca="1">板材才數分析.!F1476</f>
        <v>0</v>
      </c>
      <c r="I1476" s="6">
        <f ca="1">板材才數分析.!G1476</f>
        <v>0</v>
      </c>
      <c r="J1476" s="6">
        <f ca="1">板材才數分析.!H1476</f>
        <v>0</v>
      </c>
      <c r="K1476" s="6">
        <f ca="1">板材才數分析.!I1476</f>
        <v>0</v>
      </c>
      <c r="L1476" s="6" t="str">
        <f ca="1">板材才數分析.!J1476</f>
        <v>送貨地址：</v>
      </c>
      <c r="M1476" s="6">
        <f ca="1">板材才數分析.!K1476</f>
        <v>0</v>
      </c>
      <c r="N1476" s="6">
        <f ca="1">板材才數分析.!L1476</f>
        <v>0</v>
      </c>
      <c r="O1476" s="6">
        <f ca="1">板材才數分析.!M1476</f>
        <v>0</v>
      </c>
      <c r="P1476" t="e">
        <f>表格15[[#This Row],[封邊色號]]</f>
        <v>#VALUE!</v>
      </c>
      <c r="Q1476" s="174" t="str">
        <f ca="1">IF(VLOOKUP(F1476,料單!$C:$P,14,FALSE)="","",VLOOKUP(F1476,料單!$C:$P,14,FALSE))</f>
        <v/>
      </c>
      <c r="R1476" s="174" t="str">
        <f ca="1">IF(VLOOKUP(F1476,料單!$C:$Q,15,FALSE)="","",VLOOKUP(F1476,料單!$C:$Q,15,FALSE))</f>
        <v/>
      </c>
      <c r="S1476" s="174" t="str">
        <f ca="1">IF(VLOOKUP(F1476,料單!$C:$R,16,FALSE)="","",VLOOKUP(F1476,料單!$C:$R,16,FALSE))</f>
        <v/>
      </c>
      <c r="T1476" s="174" t="str">
        <f ca="1">IF(VLOOKUP(F1476,料單!$C:$S,17,FALSE)="","",VLOOKUP(F1476,料單!$C:$S,17,FALSE))</f>
        <v/>
      </c>
      <c r="U1476" s="174" t="str">
        <f ca="1">_xlfn.IFNA(VLOOKUP(VLOOKUP(F1476,料單!C:T,18,FALSE),資料庫!AM:AN,2,FALSE),"A")</f>
        <v>A</v>
      </c>
      <c r="V1476" s="174" t="str">
        <f ca="1">IF(VLOOKUP(F1476,料單!C:U,19,FALSE)="","",VLOOKUP(F1476,料單!C:U,19,FALSE))</f>
        <v/>
      </c>
      <c r="W1476" s="361" t="str">
        <f t="shared" ca="1" si="116"/>
        <v/>
      </c>
      <c r="X1476" s="361" t="str">
        <f t="shared" ca="1" si="117"/>
        <v/>
      </c>
      <c r="Y1476" s="361" t="str">
        <f t="shared" ca="1" si="118"/>
        <v/>
      </c>
      <c r="Z1476" s="361" t="str">
        <f t="shared" ca="1" si="119"/>
        <v/>
      </c>
      <c r="AA1476" s="483">
        <f>料單!$K$3</f>
        <v>0</v>
      </c>
      <c r="AB1476" s="483" t="str">
        <f>料單!$L$3</f>
        <v>拉、KD</v>
      </c>
    </row>
    <row r="1477" spans="1:28" x14ac:dyDescent="0.25">
      <c r="A1477" s="174">
        <f t="shared" si="115"/>
        <v>1476</v>
      </c>
      <c r="B1477" s="174" t="str">
        <f ca="1">料單!$C$1</f>
        <v>2026101401</v>
      </c>
      <c r="C1477" s="174">
        <f>料單!$C$2</f>
        <v>0</v>
      </c>
      <c r="D1477" s="6">
        <f>板材才數分析.!B1477</f>
        <v>0</v>
      </c>
      <c r="E1477" s="6">
        <f>板材才數分析.!C1477</f>
        <v>0</v>
      </c>
      <c r="F1477" s="6">
        <f>板材才數分析.!D1477</f>
        <v>0</v>
      </c>
      <c r="G1477" s="6">
        <f ca="1">板材才數分析.!E1477</f>
        <v>0</v>
      </c>
      <c r="H1477" s="6">
        <f ca="1">板材才數分析.!F1477</f>
        <v>0</v>
      </c>
      <c r="I1477" s="6">
        <f ca="1">板材才數分析.!G1477</f>
        <v>0</v>
      </c>
      <c r="J1477" s="6">
        <f ca="1">板材才數分析.!H1477</f>
        <v>0</v>
      </c>
      <c r="K1477" s="6">
        <f ca="1">板材才數分析.!I1477</f>
        <v>0</v>
      </c>
      <c r="L1477" s="6" t="str">
        <f ca="1">板材才數分析.!J1477</f>
        <v>送貨地址：</v>
      </c>
      <c r="M1477" s="6">
        <f ca="1">板材才數分析.!K1477</f>
        <v>0</v>
      </c>
      <c r="N1477" s="6">
        <f ca="1">板材才數分析.!L1477</f>
        <v>0</v>
      </c>
      <c r="O1477" s="6">
        <f ca="1">板材才數分析.!M1477</f>
        <v>0</v>
      </c>
      <c r="P1477" t="e">
        <f>表格15[[#This Row],[封邊色號]]</f>
        <v>#VALUE!</v>
      </c>
      <c r="Q1477" s="174" t="str">
        <f ca="1">IF(VLOOKUP(F1477,料單!$C:$P,14,FALSE)="","",VLOOKUP(F1477,料單!$C:$P,14,FALSE))</f>
        <v/>
      </c>
      <c r="R1477" s="174" t="str">
        <f ca="1">IF(VLOOKUP(F1477,料單!$C:$Q,15,FALSE)="","",VLOOKUP(F1477,料單!$C:$Q,15,FALSE))</f>
        <v/>
      </c>
      <c r="S1477" s="174" t="str">
        <f ca="1">IF(VLOOKUP(F1477,料單!$C:$R,16,FALSE)="","",VLOOKUP(F1477,料單!$C:$R,16,FALSE))</f>
        <v/>
      </c>
      <c r="T1477" s="174" t="str">
        <f ca="1">IF(VLOOKUP(F1477,料單!$C:$S,17,FALSE)="","",VLOOKUP(F1477,料單!$C:$S,17,FALSE))</f>
        <v/>
      </c>
      <c r="U1477" s="174" t="str">
        <f ca="1">_xlfn.IFNA(VLOOKUP(VLOOKUP(F1477,料單!C:T,18,FALSE),資料庫!AM:AN,2,FALSE),"A")</f>
        <v>A</v>
      </c>
      <c r="V1477" s="174" t="str">
        <f ca="1">IF(VLOOKUP(F1477,料單!C:U,19,FALSE)="","",VLOOKUP(F1477,料單!C:U,19,FALSE))</f>
        <v/>
      </c>
      <c r="W1477" s="361" t="str">
        <f t="shared" ca="1" si="116"/>
        <v/>
      </c>
      <c r="X1477" s="361" t="str">
        <f t="shared" ca="1" si="117"/>
        <v/>
      </c>
      <c r="Y1477" s="361" t="str">
        <f t="shared" ca="1" si="118"/>
        <v/>
      </c>
      <c r="Z1477" s="361" t="str">
        <f t="shared" ca="1" si="119"/>
        <v/>
      </c>
      <c r="AA1477" s="483">
        <f>料單!$K$3</f>
        <v>0</v>
      </c>
      <c r="AB1477" s="483" t="str">
        <f>料單!$L$3</f>
        <v>拉、KD</v>
      </c>
    </row>
    <row r="1478" spans="1:28" x14ac:dyDescent="0.25">
      <c r="A1478" s="174">
        <f t="shared" si="115"/>
        <v>1477</v>
      </c>
      <c r="B1478" s="174" t="str">
        <f ca="1">料單!$C$1</f>
        <v>2026101401</v>
      </c>
      <c r="C1478" s="174">
        <f>料單!$C$2</f>
        <v>0</v>
      </c>
      <c r="D1478" s="6">
        <f>板材才數分析.!B1478</f>
        <v>0</v>
      </c>
      <c r="E1478" s="6">
        <f>板材才數分析.!C1478</f>
        <v>0</v>
      </c>
      <c r="F1478" s="6">
        <f>板材才數分析.!D1478</f>
        <v>0</v>
      </c>
      <c r="G1478" s="6">
        <f ca="1">板材才數分析.!E1478</f>
        <v>0</v>
      </c>
      <c r="H1478" s="6">
        <f ca="1">板材才數分析.!F1478</f>
        <v>0</v>
      </c>
      <c r="I1478" s="6">
        <f ca="1">板材才數分析.!G1478</f>
        <v>0</v>
      </c>
      <c r="J1478" s="6">
        <f ca="1">板材才數分析.!H1478</f>
        <v>0</v>
      </c>
      <c r="K1478" s="6">
        <f ca="1">板材才數分析.!I1478</f>
        <v>0</v>
      </c>
      <c r="L1478" s="6" t="str">
        <f ca="1">板材才數分析.!J1478</f>
        <v>送貨地址：</v>
      </c>
      <c r="M1478" s="6">
        <f ca="1">板材才數分析.!K1478</f>
        <v>0</v>
      </c>
      <c r="N1478" s="6">
        <f ca="1">板材才數分析.!L1478</f>
        <v>0</v>
      </c>
      <c r="O1478" s="6">
        <f ca="1">板材才數分析.!M1478</f>
        <v>0</v>
      </c>
      <c r="P1478" t="e">
        <f>表格15[[#This Row],[封邊色號]]</f>
        <v>#VALUE!</v>
      </c>
      <c r="Q1478" s="174" t="str">
        <f ca="1">IF(VLOOKUP(F1478,料單!$C:$P,14,FALSE)="","",VLOOKUP(F1478,料單!$C:$P,14,FALSE))</f>
        <v/>
      </c>
      <c r="R1478" s="174" t="str">
        <f ca="1">IF(VLOOKUP(F1478,料單!$C:$Q,15,FALSE)="","",VLOOKUP(F1478,料單!$C:$Q,15,FALSE))</f>
        <v/>
      </c>
      <c r="S1478" s="174" t="str">
        <f ca="1">IF(VLOOKUP(F1478,料單!$C:$R,16,FALSE)="","",VLOOKUP(F1478,料單!$C:$R,16,FALSE))</f>
        <v/>
      </c>
      <c r="T1478" s="174" t="str">
        <f ca="1">IF(VLOOKUP(F1478,料單!$C:$S,17,FALSE)="","",VLOOKUP(F1478,料單!$C:$S,17,FALSE))</f>
        <v/>
      </c>
      <c r="U1478" s="174" t="str">
        <f ca="1">_xlfn.IFNA(VLOOKUP(VLOOKUP(F1478,料單!C:T,18,FALSE),資料庫!AM:AN,2,FALSE),"A")</f>
        <v>A</v>
      </c>
      <c r="V1478" s="174" t="str">
        <f ca="1">IF(VLOOKUP(F1478,料單!C:U,19,FALSE)="","",VLOOKUP(F1478,料單!C:U,19,FALSE))</f>
        <v/>
      </c>
      <c r="W1478" s="361" t="str">
        <f t="shared" ca="1" si="116"/>
        <v/>
      </c>
      <c r="X1478" s="361" t="str">
        <f t="shared" ca="1" si="117"/>
        <v/>
      </c>
      <c r="Y1478" s="361" t="str">
        <f t="shared" ca="1" si="118"/>
        <v/>
      </c>
      <c r="Z1478" s="361" t="str">
        <f t="shared" ca="1" si="119"/>
        <v/>
      </c>
      <c r="AA1478" s="483">
        <f>料單!$K$3</f>
        <v>0</v>
      </c>
      <c r="AB1478" s="483" t="str">
        <f>料單!$L$3</f>
        <v>拉、KD</v>
      </c>
    </row>
    <row r="1479" spans="1:28" x14ac:dyDescent="0.25">
      <c r="A1479" s="174">
        <f t="shared" si="115"/>
        <v>1478</v>
      </c>
      <c r="B1479" s="174" t="str">
        <f ca="1">料單!$C$1</f>
        <v>2026101401</v>
      </c>
      <c r="C1479" s="174">
        <f>料單!$C$2</f>
        <v>0</v>
      </c>
      <c r="D1479" s="6">
        <f>板材才數分析.!B1479</f>
        <v>0</v>
      </c>
      <c r="E1479" s="6">
        <f>板材才數分析.!C1479</f>
        <v>0</v>
      </c>
      <c r="F1479" s="6">
        <f>板材才數分析.!D1479</f>
        <v>0</v>
      </c>
      <c r="G1479" s="6">
        <f ca="1">板材才數分析.!E1479</f>
        <v>0</v>
      </c>
      <c r="H1479" s="6">
        <f ca="1">板材才數分析.!F1479</f>
        <v>0</v>
      </c>
      <c r="I1479" s="6">
        <f ca="1">板材才數分析.!G1479</f>
        <v>0</v>
      </c>
      <c r="J1479" s="6">
        <f ca="1">板材才數分析.!H1479</f>
        <v>0</v>
      </c>
      <c r="K1479" s="6">
        <f ca="1">板材才數分析.!I1479</f>
        <v>0</v>
      </c>
      <c r="L1479" s="6" t="str">
        <f ca="1">板材才數分析.!J1479</f>
        <v>送貨地址：</v>
      </c>
      <c r="M1479" s="6">
        <f ca="1">板材才數分析.!K1479</f>
        <v>0</v>
      </c>
      <c r="N1479" s="6">
        <f ca="1">板材才數分析.!L1479</f>
        <v>0</v>
      </c>
      <c r="O1479" s="6">
        <f ca="1">板材才數分析.!M1479</f>
        <v>0</v>
      </c>
      <c r="P1479" t="e">
        <f>表格15[[#This Row],[封邊色號]]</f>
        <v>#VALUE!</v>
      </c>
      <c r="Q1479" s="174" t="str">
        <f ca="1">IF(VLOOKUP(F1479,料單!$C:$P,14,FALSE)="","",VLOOKUP(F1479,料單!$C:$P,14,FALSE))</f>
        <v/>
      </c>
      <c r="R1479" s="174" t="str">
        <f ca="1">IF(VLOOKUP(F1479,料單!$C:$Q,15,FALSE)="","",VLOOKUP(F1479,料單!$C:$Q,15,FALSE))</f>
        <v/>
      </c>
      <c r="S1479" s="174" t="str">
        <f ca="1">IF(VLOOKUP(F1479,料單!$C:$R,16,FALSE)="","",VLOOKUP(F1479,料單!$C:$R,16,FALSE))</f>
        <v/>
      </c>
      <c r="T1479" s="174" t="str">
        <f ca="1">IF(VLOOKUP(F1479,料單!$C:$S,17,FALSE)="","",VLOOKUP(F1479,料單!$C:$S,17,FALSE))</f>
        <v/>
      </c>
      <c r="U1479" s="174" t="str">
        <f ca="1">_xlfn.IFNA(VLOOKUP(VLOOKUP(F1479,料單!C:T,18,FALSE),資料庫!AM:AN,2,FALSE),"A")</f>
        <v>A</v>
      </c>
      <c r="V1479" s="174" t="str">
        <f ca="1">IF(VLOOKUP(F1479,料單!C:U,19,FALSE)="","",VLOOKUP(F1479,料單!C:U,19,FALSE))</f>
        <v/>
      </c>
      <c r="W1479" s="361" t="str">
        <f t="shared" ca="1" si="116"/>
        <v/>
      </c>
      <c r="X1479" s="361" t="str">
        <f t="shared" ca="1" si="117"/>
        <v/>
      </c>
      <c r="Y1479" s="361" t="str">
        <f t="shared" ca="1" si="118"/>
        <v/>
      </c>
      <c r="Z1479" s="361" t="str">
        <f t="shared" ca="1" si="119"/>
        <v/>
      </c>
      <c r="AA1479" s="483">
        <f>料單!$K$3</f>
        <v>0</v>
      </c>
      <c r="AB1479" s="483" t="str">
        <f>料單!$L$3</f>
        <v>拉、KD</v>
      </c>
    </row>
    <row r="1480" spans="1:28" x14ac:dyDescent="0.25">
      <c r="A1480" s="174">
        <f t="shared" si="115"/>
        <v>1479</v>
      </c>
      <c r="B1480" s="174" t="str">
        <f ca="1">料單!$C$1</f>
        <v>2026101401</v>
      </c>
      <c r="C1480" s="174">
        <f>料單!$C$2</f>
        <v>0</v>
      </c>
      <c r="D1480" s="6">
        <f>板材才數分析.!B1480</f>
        <v>0</v>
      </c>
      <c r="E1480" s="6">
        <f>板材才數分析.!C1480</f>
        <v>0</v>
      </c>
      <c r="F1480" s="6">
        <f>板材才數分析.!D1480</f>
        <v>0</v>
      </c>
      <c r="G1480" s="6">
        <f ca="1">板材才數分析.!E1480</f>
        <v>0</v>
      </c>
      <c r="H1480" s="6">
        <f ca="1">板材才數分析.!F1480</f>
        <v>0</v>
      </c>
      <c r="I1480" s="6">
        <f ca="1">板材才數分析.!G1480</f>
        <v>0</v>
      </c>
      <c r="J1480" s="6">
        <f ca="1">板材才數分析.!H1480</f>
        <v>0</v>
      </c>
      <c r="K1480" s="6">
        <f ca="1">板材才數分析.!I1480</f>
        <v>0</v>
      </c>
      <c r="L1480" s="6" t="str">
        <f ca="1">板材才數分析.!J1480</f>
        <v>送貨地址：</v>
      </c>
      <c r="M1480" s="6">
        <f ca="1">板材才數分析.!K1480</f>
        <v>0</v>
      </c>
      <c r="N1480" s="6">
        <f ca="1">板材才數分析.!L1480</f>
        <v>0</v>
      </c>
      <c r="O1480" s="6">
        <f ca="1">板材才數分析.!M1480</f>
        <v>0</v>
      </c>
      <c r="P1480" t="e">
        <f>表格15[[#This Row],[封邊色號]]</f>
        <v>#VALUE!</v>
      </c>
      <c r="Q1480" s="174" t="str">
        <f ca="1">IF(VLOOKUP(F1480,料單!$C:$P,14,FALSE)="","",VLOOKUP(F1480,料單!$C:$P,14,FALSE))</f>
        <v/>
      </c>
      <c r="R1480" s="174" t="str">
        <f ca="1">IF(VLOOKUP(F1480,料單!$C:$Q,15,FALSE)="","",VLOOKUP(F1480,料單!$C:$Q,15,FALSE))</f>
        <v/>
      </c>
      <c r="S1480" s="174" t="str">
        <f ca="1">IF(VLOOKUP(F1480,料單!$C:$R,16,FALSE)="","",VLOOKUP(F1480,料單!$C:$R,16,FALSE))</f>
        <v/>
      </c>
      <c r="T1480" s="174" t="str">
        <f ca="1">IF(VLOOKUP(F1480,料單!$C:$S,17,FALSE)="","",VLOOKUP(F1480,料單!$C:$S,17,FALSE))</f>
        <v/>
      </c>
      <c r="U1480" s="174" t="str">
        <f ca="1">_xlfn.IFNA(VLOOKUP(VLOOKUP(F1480,料單!C:T,18,FALSE),資料庫!AM:AN,2,FALSE),"A")</f>
        <v>A</v>
      </c>
      <c r="V1480" s="174" t="str">
        <f ca="1">IF(VLOOKUP(F1480,料單!C:U,19,FALSE)="","",VLOOKUP(F1480,料單!C:U,19,FALSE))</f>
        <v/>
      </c>
      <c r="W1480" s="361" t="str">
        <f t="shared" ca="1" si="116"/>
        <v/>
      </c>
      <c r="X1480" s="361" t="str">
        <f t="shared" ca="1" si="117"/>
        <v/>
      </c>
      <c r="Y1480" s="361" t="str">
        <f t="shared" ca="1" si="118"/>
        <v/>
      </c>
      <c r="Z1480" s="361" t="str">
        <f t="shared" ca="1" si="119"/>
        <v/>
      </c>
      <c r="AA1480" s="483">
        <f>料單!$K$3</f>
        <v>0</v>
      </c>
      <c r="AB1480" s="483" t="str">
        <f>料單!$L$3</f>
        <v>拉、KD</v>
      </c>
    </row>
    <row r="1481" spans="1:28" x14ac:dyDescent="0.25">
      <c r="A1481" s="174">
        <f t="shared" si="115"/>
        <v>1480</v>
      </c>
      <c r="B1481" s="174" t="str">
        <f ca="1">料單!$C$1</f>
        <v>2026101401</v>
      </c>
      <c r="C1481" s="174">
        <f>料單!$C$2</f>
        <v>0</v>
      </c>
      <c r="D1481" s="6">
        <f>板材才數分析.!B1481</f>
        <v>0</v>
      </c>
      <c r="E1481" s="6">
        <f>板材才數分析.!C1481</f>
        <v>0</v>
      </c>
      <c r="F1481" s="6">
        <f>板材才數分析.!D1481</f>
        <v>0</v>
      </c>
      <c r="G1481" s="6">
        <f ca="1">板材才數分析.!E1481</f>
        <v>0</v>
      </c>
      <c r="H1481" s="6">
        <f ca="1">板材才數分析.!F1481</f>
        <v>0</v>
      </c>
      <c r="I1481" s="6">
        <f ca="1">板材才數分析.!G1481</f>
        <v>0</v>
      </c>
      <c r="J1481" s="6">
        <f ca="1">板材才數分析.!H1481</f>
        <v>0</v>
      </c>
      <c r="K1481" s="6">
        <f ca="1">板材才數分析.!I1481</f>
        <v>0</v>
      </c>
      <c r="L1481" s="6" t="str">
        <f ca="1">板材才數分析.!J1481</f>
        <v>送貨地址：</v>
      </c>
      <c r="M1481" s="6">
        <f ca="1">板材才數分析.!K1481</f>
        <v>0</v>
      </c>
      <c r="N1481" s="6">
        <f ca="1">板材才數分析.!L1481</f>
        <v>0</v>
      </c>
      <c r="O1481" s="6">
        <f ca="1">板材才數分析.!M1481</f>
        <v>0</v>
      </c>
      <c r="P1481" t="e">
        <f>表格15[[#This Row],[封邊色號]]</f>
        <v>#VALUE!</v>
      </c>
      <c r="Q1481" s="174" t="str">
        <f ca="1">IF(VLOOKUP(F1481,料單!$C:$P,14,FALSE)="","",VLOOKUP(F1481,料單!$C:$P,14,FALSE))</f>
        <v/>
      </c>
      <c r="R1481" s="174" t="str">
        <f ca="1">IF(VLOOKUP(F1481,料單!$C:$Q,15,FALSE)="","",VLOOKUP(F1481,料單!$C:$Q,15,FALSE))</f>
        <v/>
      </c>
      <c r="S1481" s="174" t="str">
        <f ca="1">IF(VLOOKUP(F1481,料單!$C:$R,16,FALSE)="","",VLOOKUP(F1481,料單!$C:$R,16,FALSE))</f>
        <v/>
      </c>
      <c r="T1481" s="174" t="str">
        <f ca="1">IF(VLOOKUP(F1481,料單!$C:$S,17,FALSE)="","",VLOOKUP(F1481,料單!$C:$S,17,FALSE))</f>
        <v/>
      </c>
      <c r="U1481" s="174" t="str">
        <f ca="1">_xlfn.IFNA(VLOOKUP(VLOOKUP(F1481,料單!C:T,18,FALSE),資料庫!AM:AN,2,FALSE),"A")</f>
        <v>A</v>
      </c>
      <c r="V1481" s="174" t="str">
        <f ca="1">IF(VLOOKUP(F1481,料單!C:U,19,FALSE)="","",VLOOKUP(F1481,料單!C:U,19,FALSE))</f>
        <v/>
      </c>
      <c r="W1481" s="361" t="str">
        <f t="shared" ca="1" si="116"/>
        <v/>
      </c>
      <c r="X1481" s="361" t="str">
        <f t="shared" ca="1" si="117"/>
        <v/>
      </c>
      <c r="Y1481" s="361" t="str">
        <f t="shared" ca="1" si="118"/>
        <v/>
      </c>
      <c r="Z1481" s="361" t="str">
        <f t="shared" ca="1" si="119"/>
        <v/>
      </c>
      <c r="AA1481" s="483">
        <f>料單!$K$3</f>
        <v>0</v>
      </c>
      <c r="AB1481" s="483" t="str">
        <f>料單!$L$3</f>
        <v>拉、KD</v>
      </c>
    </row>
    <row r="1482" spans="1:28" x14ac:dyDescent="0.25">
      <c r="A1482" s="174">
        <f t="shared" si="115"/>
        <v>1481</v>
      </c>
      <c r="B1482" s="174" t="str">
        <f ca="1">料單!$C$1</f>
        <v>2026101401</v>
      </c>
      <c r="C1482" s="174">
        <f>料單!$C$2</f>
        <v>0</v>
      </c>
      <c r="D1482" s="6">
        <f>板材才數分析.!B1482</f>
        <v>0</v>
      </c>
      <c r="E1482" s="6">
        <f>板材才數分析.!C1482</f>
        <v>0</v>
      </c>
      <c r="F1482" s="6">
        <f>板材才數分析.!D1482</f>
        <v>0</v>
      </c>
      <c r="G1482" s="6">
        <f ca="1">板材才數分析.!E1482</f>
        <v>0</v>
      </c>
      <c r="H1482" s="6">
        <f ca="1">板材才數分析.!F1482</f>
        <v>0</v>
      </c>
      <c r="I1482" s="6">
        <f ca="1">板材才數分析.!G1482</f>
        <v>0</v>
      </c>
      <c r="J1482" s="6">
        <f ca="1">板材才數分析.!H1482</f>
        <v>0</v>
      </c>
      <c r="K1482" s="6">
        <f ca="1">板材才數分析.!I1482</f>
        <v>0</v>
      </c>
      <c r="L1482" s="6" t="str">
        <f ca="1">板材才數分析.!J1482</f>
        <v>送貨地址：</v>
      </c>
      <c r="M1482" s="6">
        <f ca="1">板材才數分析.!K1482</f>
        <v>0</v>
      </c>
      <c r="N1482" s="6">
        <f ca="1">板材才數分析.!L1482</f>
        <v>0</v>
      </c>
      <c r="O1482" s="6">
        <f ca="1">板材才數分析.!M1482</f>
        <v>0</v>
      </c>
      <c r="P1482" t="e">
        <f>表格15[[#This Row],[封邊色號]]</f>
        <v>#VALUE!</v>
      </c>
      <c r="Q1482" s="174" t="str">
        <f ca="1">IF(VLOOKUP(F1482,料單!$C:$P,14,FALSE)="","",VLOOKUP(F1482,料單!$C:$P,14,FALSE))</f>
        <v/>
      </c>
      <c r="R1482" s="174" t="str">
        <f ca="1">IF(VLOOKUP(F1482,料單!$C:$Q,15,FALSE)="","",VLOOKUP(F1482,料單!$C:$Q,15,FALSE))</f>
        <v/>
      </c>
      <c r="S1482" s="174" t="str">
        <f ca="1">IF(VLOOKUP(F1482,料單!$C:$R,16,FALSE)="","",VLOOKUP(F1482,料單!$C:$R,16,FALSE))</f>
        <v/>
      </c>
      <c r="T1482" s="174" t="str">
        <f ca="1">IF(VLOOKUP(F1482,料單!$C:$S,17,FALSE)="","",VLOOKUP(F1482,料單!$C:$S,17,FALSE))</f>
        <v/>
      </c>
      <c r="U1482" s="174" t="str">
        <f ca="1">_xlfn.IFNA(VLOOKUP(VLOOKUP(F1482,料單!C:T,18,FALSE),資料庫!AM:AN,2,FALSE),"A")</f>
        <v>A</v>
      </c>
      <c r="V1482" s="174" t="str">
        <f ca="1">IF(VLOOKUP(F1482,料單!C:U,19,FALSE)="","",VLOOKUP(F1482,料單!C:U,19,FALSE))</f>
        <v/>
      </c>
      <c r="W1482" s="361" t="str">
        <f t="shared" ca="1" si="116"/>
        <v/>
      </c>
      <c r="X1482" s="361" t="str">
        <f t="shared" ca="1" si="117"/>
        <v/>
      </c>
      <c r="Y1482" s="361" t="str">
        <f t="shared" ca="1" si="118"/>
        <v/>
      </c>
      <c r="Z1482" s="361" t="str">
        <f t="shared" ca="1" si="119"/>
        <v/>
      </c>
      <c r="AA1482" s="483">
        <f>料單!$K$3</f>
        <v>0</v>
      </c>
      <c r="AB1482" s="483" t="str">
        <f>料單!$L$3</f>
        <v>拉、KD</v>
      </c>
    </row>
    <row r="1483" spans="1:28" x14ac:dyDescent="0.25">
      <c r="A1483" s="174">
        <f t="shared" si="115"/>
        <v>1482</v>
      </c>
      <c r="B1483" s="174" t="str">
        <f ca="1">料單!$C$1</f>
        <v>2026101401</v>
      </c>
      <c r="C1483" s="174">
        <f>料單!$C$2</f>
        <v>0</v>
      </c>
      <c r="D1483" s="6">
        <f>板材才數分析.!B1483</f>
        <v>0</v>
      </c>
      <c r="E1483" s="6">
        <f>板材才數分析.!C1483</f>
        <v>0</v>
      </c>
      <c r="F1483" s="6">
        <f>板材才數分析.!D1483</f>
        <v>0</v>
      </c>
      <c r="G1483" s="6">
        <f ca="1">板材才數分析.!E1483</f>
        <v>0</v>
      </c>
      <c r="H1483" s="6">
        <f ca="1">板材才數分析.!F1483</f>
        <v>0</v>
      </c>
      <c r="I1483" s="6">
        <f ca="1">板材才數分析.!G1483</f>
        <v>0</v>
      </c>
      <c r="J1483" s="6">
        <f ca="1">板材才數分析.!H1483</f>
        <v>0</v>
      </c>
      <c r="K1483" s="6">
        <f ca="1">板材才數分析.!I1483</f>
        <v>0</v>
      </c>
      <c r="L1483" s="6" t="str">
        <f ca="1">板材才數分析.!J1483</f>
        <v>送貨地址：</v>
      </c>
      <c r="M1483" s="6">
        <f ca="1">板材才數分析.!K1483</f>
        <v>0</v>
      </c>
      <c r="N1483" s="6">
        <f ca="1">板材才數分析.!L1483</f>
        <v>0</v>
      </c>
      <c r="O1483" s="6">
        <f ca="1">板材才數分析.!M1483</f>
        <v>0</v>
      </c>
      <c r="P1483" t="e">
        <f>表格15[[#This Row],[封邊色號]]</f>
        <v>#VALUE!</v>
      </c>
      <c r="Q1483" s="174" t="str">
        <f ca="1">IF(VLOOKUP(F1483,料單!$C:$P,14,FALSE)="","",VLOOKUP(F1483,料單!$C:$P,14,FALSE))</f>
        <v/>
      </c>
      <c r="R1483" s="174" t="str">
        <f ca="1">IF(VLOOKUP(F1483,料單!$C:$Q,15,FALSE)="","",VLOOKUP(F1483,料單!$C:$Q,15,FALSE))</f>
        <v/>
      </c>
      <c r="S1483" s="174" t="str">
        <f ca="1">IF(VLOOKUP(F1483,料單!$C:$R,16,FALSE)="","",VLOOKUP(F1483,料單!$C:$R,16,FALSE))</f>
        <v/>
      </c>
      <c r="T1483" s="174" t="str">
        <f ca="1">IF(VLOOKUP(F1483,料單!$C:$S,17,FALSE)="","",VLOOKUP(F1483,料單!$C:$S,17,FALSE))</f>
        <v/>
      </c>
      <c r="U1483" s="174" t="str">
        <f ca="1">_xlfn.IFNA(VLOOKUP(VLOOKUP(F1483,料單!C:T,18,FALSE),資料庫!AM:AN,2,FALSE),"A")</f>
        <v>A</v>
      </c>
      <c r="V1483" s="174" t="str">
        <f ca="1">IF(VLOOKUP(F1483,料單!C:U,19,FALSE)="","",VLOOKUP(F1483,料單!C:U,19,FALSE))</f>
        <v/>
      </c>
      <c r="W1483" s="361" t="str">
        <f t="shared" ca="1" si="116"/>
        <v/>
      </c>
      <c r="X1483" s="361" t="str">
        <f t="shared" ca="1" si="117"/>
        <v/>
      </c>
      <c r="Y1483" s="361" t="str">
        <f t="shared" ca="1" si="118"/>
        <v/>
      </c>
      <c r="Z1483" s="361" t="str">
        <f t="shared" ca="1" si="119"/>
        <v/>
      </c>
      <c r="AA1483" s="483">
        <f>料單!$K$3</f>
        <v>0</v>
      </c>
      <c r="AB1483" s="483" t="str">
        <f>料單!$L$3</f>
        <v>拉、KD</v>
      </c>
    </row>
    <row r="1484" spans="1:28" x14ac:dyDescent="0.25">
      <c r="A1484" s="174">
        <f t="shared" si="115"/>
        <v>1483</v>
      </c>
      <c r="B1484" s="174" t="str">
        <f ca="1">料單!$C$1</f>
        <v>2026101401</v>
      </c>
      <c r="C1484" s="174">
        <f>料單!$C$2</f>
        <v>0</v>
      </c>
      <c r="D1484" s="6">
        <f>板材才數分析.!B1484</f>
        <v>0</v>
      </c>
      <c r="E1484" s="6">
        <f>板材才數分析.!C1484</f>
        <v>0</v>
      </c>
      <c r="F1484" s="6">
        <f>板材才數分析.!D1484</f>
        <v>0</v>
      </c>
      <c r="G1484" s="6">
        <f ca="1">板材才數分析.!E1484</f>
        <v>0</v>
      </c>
      <c r="H1484" s="6">
        <f ca="1">板材才數分析.!F1484</f>
        <v>0</v>
      </c>
      <c r="I1484" s="6">
        <f ca="1">板材才數分析.!G1484</f>
        <v>0</v>
      </c>
      <c r="J1484" s="6">
        <f ca="1">板材才數分析.!H1484</f>
        <v>0</v>
      </c>
      <c r="K1484" s="6">
        <f ca="1">板材才數分析.!I1484</f>
        <v>0</v>
      </c>
      <c r="L1484" s="6" t="str">
        <f ca="1">板材才數分析.!J1484</f>
        <v>送貨地址：</v>
      </c>
      <c r="M1484" s="6">
        <f ca="1">板材才數分析.!K1484</f>
        <v>0</v>
      </c>
      <c r="N1484" s="6">
        <f ca="1">板材才數分析.!L1484</f>
        <v>0</v>
      </c>
      <c r="O1484" s="6">
        <f ca="1">板材才數分析.!M1484</f>
        <v>0</v>
      </c>
      <c r="P1484" t="e">
        <f>表格15[[#This Row],[封邊色號]]</f>
        <v>#VALUE!</v>
      </c>
      <c r="Q1484" s="174" t="str">
        <f ca="1">IF(VLOOKUP(F1484,料單!$C:$P,14,FALSE)="","",VLOOKUP(F1484,料單!$C:$P,14,FALSE))</f>
        <v/>
      </c>
      <c r="R1484" s="174" t="str">
        <f ca="1">IF(VLOOKUP(F1484,料單!$C:$Q,15,FALSE)="","",VLOOKUP(F1484,料單!$C:$Q,15,FALSE))</f>
        <v/>
      </c>
      <c r="S1484" s="174" t="str">
        <f ca="1">IF(VLOOKUP(F1484,料單!$C:$R,16,FALSE)="","",VLOOKUP(F1484,料單!$C:$R,16,FALSE))</f>
        <v/>
      </c>
      <c r="T1484" s="174" t="str">
        <f ca="1">IF(VLOOKUP(F1484,料單!$C:$S,17,FALSE)="","",VLOOKUP(F1484,料單!$C:$S,17,FALSE))</f>
        <v/>
      </c>
      <c r="U1484" s="174" t="str">
        <f ca="1">_xlfn.IFNA(VLOOKUP(VLOOKUP(F1484,料單!C:T,18,FALSE),資料庫!AM:AN,2,FALSE),"A")</f>
        <v>A</v>
      </c>
      <c r="V1484" s="174" t="str">
        <f ca="1">IF(VLOOKUP(F1484,料單!C:U,19,FALSE)="","",VLOOKUP(F1484,料單!C:U,19,FALSE))</f>
        <v/>
      </c>
      <c r="W1484" s="361" t="str">
        <f t="shared" ca="1" si="116"/>
        <v/>
      </c>
      <c r="X1484" s="361" t="str">
        <f t="shared" ca="1" si="117"/>
        <v/>
      </c>
      <c r="Y1484" s="361" t="str">
        <f t="shared" ca="1" si="118"/>
        <v/>
      </c>
      <c r="Z1484" s="361" t="str">
        <f t="shared" ca="1" si="119"/>
        <v/>
      </c>
      <c r="AA1484" s="483">
        <f>料單!$K$3</f>
        <v>0</v>
      </c>
      <c r="AB1484" s="483" t="str">
        <f>料單!$L$3</f>
        <v>拉、KD</v>
      </c>
    </row>
    <row r="1485" spans="1:28" x14ac:dyDescent="0.25">
      <c r="A1485" s="174">
        <f t="shared" si="115"/>
        <v>1484</v>
      </c>
      <c r="B1485" s="174" t="str">
        <f ca="1">料單!$C$1</f>
        <v>2026101401</v>
      </c>
      <c r="C1485" s="174">
        <f>料單!$C$2</f>
        <v>0</v>
      </c>
      <c r="D1485" s="6">
        <f>板材才數分析.!B1485</f>
        <v>0</v>
      </c>
      <c r="E1485" s="6">
        <f>板材才數分析.!C1485</f>
        <v>0</v>
      </c>
      <c r="F1485" s="6">
        <f>板材才數分析.!D1485</f>
        <v>0</v>
      </c>
      <c r="G1485" s="6">
        <f ca="1">板材才數分析.!E1485</f>
        <v>0</v>
      </c>
      <c r="H1485" s="6">
        <f ca="1">板材才數分析.!F1485</f>
        <v>0</v>
      </c>
      <c r="I1485" s="6">
        <f ca="1">板材才數分析.!G1485</f>
        <v>0</v>
      </c>
      <c r="J1485" s="6">
        <f ca="1">板材才數分析.!H1485</f>
        <v>0</v>
      </c>
      <c r="K1485" s="6">
        <f ca="1">板材才數分析.!I1485</f>
        <v>0</v>
      </c>
      <c r="L1485" s="6" t="str">
        <f ca="1">板材才數分析.!J1485</f>
        <v>送貨地址：</v>
      </c>
      <c r="M1485" s="6">
        <f ca="1">板材才數分析.!K1485</f>
        <v>0</v>
      </c>
      <c r="N1485" s="6">
        <f ca="1">板材才數分析.!L1485</f>
        <v>0</v>
      </c>
      <c r="O1485" s="6">
        <f ca="1">板材才數分析.!M1485</f>
        <v>0</v>
      </c>
      <c r="P1485" t="e">
        <f>表格15[[#This Row],[封邊色號]]</f>
        <v>#VALUE!</v>
      </c>
      <c r="Q1485" s="174" t="str">
        <f ca="1">IF(VLOOKUP(F1485,料單!$C:$P,14,FALSE)="","",VLOOKUP(F1485,料單!$C:$P,14,FALSE))</f>
        <v/>
      </c>
      <c r="R1485" s="174" t="str">
        <f ca="1">IF(VLOOKUP(F1485,料單!$C:$Q,15,FALSE)="","",VLOOKUP(F1485,料單!$C:$Q,15,FALSE))</f>
        <v/>
      </c>
      <c r="S1485" s="174" t="str">
        <f ca="1">IF(VLOOKUP(F1485,料單!$C:$R,16,FALSE)="","",VLOOKUP(F1485,料單!$C:$R,16,FALSE))</f>
        <v/>
      </c>
      <c r="T1485" s="174" t="str">
        <f ca="1">IF(VLOOKUP(F1485,料單!$C:$S,17,FALSE)="","",VLOOKUP(F1485,料單!$C:$S,17,FALSE))</f>
        <v/>
      </c>
      <c r="U1485" s="174" t="str">
        <f ca="1">_xlfn.IFNA(VLOOKUP(VLOOKUP(F1485,料單!C:T,18,FALSE),資料庫!AM:AN,2,FALSE),"A")</f>
        <v>A</v>
      </c>
      <c r="V1485" s="174" t="str">
        <f ca="1">IF(VLOOKUP(F1485,料單!C:U,19,FALSE)="","",VLOOKUP(F1485,料單!C:U,19,FALSE))</f>
        <v/>
      </c>
      <c r="W1485" s="361" t="str">
        <f t="shared" ca="1" si="116"/>
        <v/>
      </c>
      <c r="X1485" s="361" t="str">
        <f t="shared" ca="1" si="117"/>
        <v/>
      </c>
      <c r="Y1485" s="361" t="str">
        <f t="shared" ca="1" si="118"/>
        <v/>
      </c>
      <c r="Z1485" s="361" t="str">
        <f t="shared" ca="1" si="119"/>
        <v/>
      </c>
      <c r="AA1485" s="483">
        <f>料單!$K$3</f>
        <v>0</v>
      </c>
      <c r="AB1485" s="483" t="str">
        <f>料單!$L$3</f>
        <v>拉、KD</v>
      </c>
    </row>
    <row r="1486" spans="1:28" x14ac:dyDescent="0.25">
      <c r="A1486" s="174">
        <f t="shared" si="115"/>
        <v>1485</v>
      </c>
      <c r="B1486" s="174" t="str">
        <f ca="1">料單!$C$1</f>
        <v>2026101401</v>
      </c>
      <c r="C1486" s="174">
        <f>料單!$C$2</f>
        <v>0</v>
      </c>
      <c r="D1486" s="6">
        <f>板材才數分析.!B1486</f>
        <v>0</v>
      </c>
      <c r="E1486" s="6">
        <f>板材才數分析.!C1486</f>
        <v>0</v>
      </c>
      <c r="F1486" s="6">
        <f>板材才數分析.!D1486</f>
        <v>0</v>
      </c>
      <c r="G1486" s="6">
        <f ca="1">板材才數分析.!E1486</f>
        <v>0</v>
      </c>
      <c r="H1486" s="6">
        <f ca="1">板材才數分析.!F1486</f>
        <v>0</v>
      </c>
      <c r="I1486" s="6">
        <f ca="1">板材才數分析.!G1486</f>
        <v>0</v>
      </c>
      <c r="J1486" s="6">
        <f ca="1">板材才數分析.!H1486</f>
        <v>0</v>
      </c>
      <c r="K1486" s="6">
        <f ca="1">板材才數分析.!I1486</f>
        <v>0</v>
      </c>
      <c r="L1486" s="6" t="str">
        <f ca="1">板材才數分析.!J1486</f>
        <v>送貨地址：</v>
      </c>
      <c r="M1486" s="6">
        <f ca="1">板材才數分析.!K1486</f>
        <v>0</v>
      </c>
      <c r="N1486" s="6">
        <f ca="1">板材才數分析.!L1486</f>
        <v>0</v>
      </c>
      <c r="O1486" s="6">
        <f ca="1">板材才數分析.!M1486</f>
        <v>0</v>
      </c>
      <c r="P1486" t="e">
        <f>表格15[[#This Row],[封邊色號]]</f>
        <v>#VALUE!</v>
      </c>
      <c r="Q1486" s="174" t="str">
        <f ca="1">IF(VLOOKUP(F1486,料單!$C:$P,14,FALSE)="","",VLOOKUP(F1486,料單!$C:$P,14,FALSE))</f>
        <v/>
      </c>
      <c r="R1486" s="174" t="str">
        <f ca="1">IF(VLOOKUP(F1486,料單!$C:$Q,15,FALSE)="","",VLOOKUP(F1486,料單!$C:$Q,15,FALSE))</f>
        <v/>
      </c>
      <c r="S1486" s="174" t="str">
        <f ca="1">IF(VLOOKUP(F1486,料單!$C:$R,16,FALSE)="","",VLOOKUP(F1486,料單!$C:$R,16,FALSE))</f>
        <v/>
      </c>
      <c r="T1486" s="174" t="str">
        <f ca="1">IF(VLOOKUP(F1486,料單!$C:$S,17,FALSE)="","",VLOOKUP(F1486,料單!$C:$S,17,FALSE))</f>
        <v/>
      </c>
      <c r="U1486" s="174" t="str">
        <f ca="1">_xlfn.IFNA(VLOOKUP(VLOOKUP(F1486,料單!C:T,18,FALSE),資料庫!AM:AN,2,FALSE),"A")</f>
        <v>A</v>
      </c>
      <c r="V1486" s="174" t="str">
        <f ca="1">IF(VLOOKUP(F1486,料單!C:U,19,FALSE)="","",VLOOKUP(F1486,料單!C:U,19,FALSE))</f>
        <v/>
      </c>
      <c r="W1486" s="361" t="str">
        <f t="shared" ca="1" si="116"/>
        <v/>
      </c>
      <c r="X1486" s="361" t="str">
        <f t="shared" ca="1" si="117"/>
        <v/>
      </c>
      <c r="Y1486" s="361" t="str">
        <f t="shared" ca="1" si="118"/>
        <v/>
      </c>
      <c r="Z1486" s="361" t="str">
        <f t="shared" ca="1" si="119"/>
        <v/>
      </c>
      <c r="AA1486" s="483">
        <f>料單!$K$3</f>
        <v>0</v>
      </c>
      <c r="AB1486" s="483" t="str">
        <f>料單!$L$3</f>
        <v>拉、KD</v>
      </c>
    </row>
    <row r="1487" spans="1:28" x14ac:dyDescent="0.25">
      <c r="A1487" s="174">
        <f t="shared" si="115"/>
        <v>1486</v>
      </c>
      <c r="B1487" s="174" t="str">
        <f ca="1">料單!$C$1</f>
        <v>2026101401</v>
      </c>
      <c r="C1487" s="174">
        <f>料單!$C$2</f>
        <v>0</v>
      </c>
      <c r="D1487" s="6">
        <f>板材才數分析.!B1487</f>
        <v>0</v>
      </c>
      <c r="E1487" s="6">
        <f>板材才數分析.!C1487</f>
        <v>0</v>
      </c>
      <c r="F1487" s="6">
        <f>板材才數分析.!D1487</f>
        <v>0</v>
      </c>
      <c r="G1487" s="6">
        <f ca="1">板材才數分析.!E1487</f>
        <v>0</v>
      </c>
      <c r="H1487" s="6">
        <f ca="1">板材才數分析.!F1487</f>
        <v>0</v>
      </c>
      <c r="I1487" s="6">
        <f ca="1">板材才數分析.!G1487</f>
        <v>0</v>
      </c>
      <c r="J1487" s="6">
        <f ca="1">板材才數分析.!H1487</f>
        <v>0</v>
      </c>
      <c r="K1487" s="6">
        <f ca="1">板材才數分析.!I1487</f>
        <v>0</v>
      </c>
      <c r="L1487" s="6" t="str">
        <f ca="1">板材才數分析.!J1487</f>
        <v>送貨地址：</v>
      </c>
      <c r="M1487" s="6">
        <f ca="1">板材才數分析.!K1487</f>
        <v>0</v>
      </c>
      <c r="N1487" s="6">
        <f ca="1">板材才數分析.!L1487</f>
        <v>0</v>
      </c>
      <c r="O1487" s="6">
        <f ca="1">板材才數分析.!M1487</f>
        <v>0</v>
      </c>
      <c r="P1487" t="e">
        <f>表格15[[#This Row],[封邊色號]]</f>
        <v>#VALUE!</v>
      </c>
      <c r="Q1487" s="174" t="str">
        <f ca="1">IF(VLOOKUP(F1487,料單!$C:$P,14,FALSE)="","",VLOOKUP(F1487,料單!$C:$P,14,FALSE))</f>
        <v/>
      </c>
      <c r="R1487" s="174" t="str">
        <f ca="1">IF(VLOOKUP(F1487,料單!$C:$Q,15,FALSE)="","",VLOOKUP(F1487,料單!$C:$Q,15,FALSE))</f>
        <v/>
      </c>
      <c r="S1487" s="174" t="str">
        <f ca="1">IF(VLOOKUP(F1487,料單!$C:$R,16,FALSE)="","",VLOOKUP(F1487,料單!$C:$R,16,FALSE))</f>
        <v/>
      </c>
      <c r="T1487" s="174" t="str">
        <f ca="1">IF(VLOOKUP(F1487,料單!$C:$S,17,FALSE)="","",VLOOKUP(F1487,料單!$C:$S,17,FALSE))</f>
        <v/>
      </c>
      <c r="U1487" s="174" t="str">
        <f ca="1">_xlfn.IFNA(VLOOKUP(VLOOKUP(F1487,料單!C:T,18,FALSE),資料庫!AM:AN,2,FALSE),"A")</f>
        <v>A</v>
      </c>
      <c r="V1487" s="174" t="str">
        <f ca="1">IF(VLOOKUP(F1487,料單!C:U,19,FALSE)="","",VLOOKUP(F1487,料單!C:U,19,FALSE))</f>
        <v/>
      </c>
      <c r="W1487" s="361" t="str">
        <f t="shared" ca="1" si="116"/>
        <v/>
      </c>
      <c r="X1487" s="361" t="str">
        <f t="shared" ca="1" si="117"/>
        <v/>
      </c>
      <c r="Y1487" s="361" t="str">
        <f t="shared" ca="1" si="118"/>
        <v/>
      </c>
      <c r="Z1487" s="361" t="str">
        <f t="shared" ca="1" si="119"/>
        <v/>
      </c>
      <c r="AA1487" s="483">
        <f>料單!$K$3</f>
        <v>0</v>
      </c>
      <c r="AB1487" s="483" t="str">
        <f>料單!$L$3</f>
        <v>拉、KD</v>
      </c>
    </row>
    <row r="1488" spans="1:28" x14ac:dyDescent="0.25">
      <c r="A1488" s="174">
        <f t="shared" si="115"/>
        <v>1487</v>
      </c>
      <c r="B1488" s="174" t="str">
        <f ca="1">料單!$C$1</f>
        <v>2026101401</v>
      </c>
      <c r="C1488" s="174">
        <f>料單!$C$2</f>
        <v>0</v>
      </c>
      <c r="D1488" s="6">
        <f>板材才數分析.!B1488</f>
        <v>0</v>
      </c>
      <c r="E1488" s="6">
        <f>板材才數分析.!C1488</f>
        <v>0</v>
      </c>
      <c r="F1488" s="6">
        <f>板材才數分析.!D1488</f>
        <v>0</v>
      </c>
      <c r="G1488" s="6">
        <f ca="1">板材才數分析.!E1488</f>
        <v>0</v>
      </c>
      <c r="H1488" s="6">
        <f ca="1">板材才數分析.!F1488</f>
        <v>0</v>
      </c>
      <c r="I1488" s="6">
        <f ca="1">板材才數分析.!G1488</f>
        <v>0</v>
      </c>
      <c r="J1488" s="6">
        <f ca="1">板材才數分析.!H1488</f>
        <v>0</v>
      </c>
      <c r="K1488" s="6">
        <f ca="1">板材才數分析.!I1488</f>
        <v>0</v>
      </c>
      <c r="L1488" s="6" t="str">
        <f ca="1">板材才數分析.!J1488</f>
        <v>送貨地址：</v>
      </c>
      <c r="M1488" s="6">
        <f ca="1">板材才數分析.!K1488</f>
        <v>0</v>
      </c>
      <c r="N1488" s="6">
        <f ca="1">板材才數分析.!L1488</f>
        <v>0</v>
      </c>
      <c r="O1488" s="6">
        <f ca="1">板材才數分析.!M1488</f>
        <v>0</v>
      </c>
      <c r="P1488" t="e">
        <f>表格15[[#This Row],[封邊色號]]</f>
        <v>#VALUE!</v>
      </c>
      <c r="Q1488" s="174" t="str">
        <f ca="1">IF(VLOOKUP(F1488,料單!$C:$P,14,FALSE)="","",VLOOKUP(F1488,料單!$C:$P,14,FALSE))</f>
        <v/>
      </c>
      <c r="R1488" s="174" t="str">
        <f ca="1">IF(VLOOKUP(F1488,料單!$C:$Q,15,FALSE)="","",VLOOKUP(F1488,料單!$C:$Q,15,FALSE))</f>
        <v/>
      </c>
      <c r="S1488" s="174" t="str">
        <f ca="1">IF(VLOOKUP(F1488,料單!$C:$R,16,FALSE)="","",VLOOKUP(F1488,料單!$C:$R,16,FALSE))</f>
        <v/>
      </c>
      <c r="T1488" s="174" t="str">
        <f ca="1">IF(VLOOKUP(F1488,料單!$C:$S,17,FALSE)="","",VLOOKUP(F1488,料單!$C:$S,17,FALSE))</f>
        <v/>
      </c>
      <c r="U1488" s="174" t="str">
        <f ca="1">_xlfn.IFNA(VLOOKUP(VLOOKUP(F1488,料單!C:T,18,FALSE),資料庫!AM:AN,2,FALSE),"A")</f>
        <v>A</v>
      </c>
      <c r="V1488" s="174" t="str">
        <f ca="1">IF(VLOOKUP(F1488,料單!C:U,19,FALSE)="","",VLOOKUP(F1488,料單!C:U,19,FALSE))</f>
        <v/>
      </c>
      <c r="W1488" s="361" t="str">
        <f t="shared" ca="1" si="116"/>
        <v/>
      </c>
      <c r="X1488" s="361" t="str">
        <f t="shared" ca="1" si="117"/>
        <v/>
      </c>
      <c r="Y1488" s="361" t="str">
        <f t="shared" ca="1" si="118"/>
        <v/>
      </c>
      <c r="Z1488" s="361" t="str">
        <f t="shared" ca="1" si="119"/>
        <v/>
      </c>
      <c r="AA1488" s="483">
        <f>料單!$K$3</f>
        <v>0</v>
      </c>
      <c r="AB1488" s="483" t="str">
        <f>料單!$L$3</f>
        <v>拉、KD</v>
      </c>
    </row>
    <row r="1489" spans="1:28" x14ac:dyDescent="0.25">
      <c r="A1489" s="174">
        <f t="shared" si="115"/>
        <v>1488</v>
      </c>
      <c r="B1489" s="174" t="str">
        <f ca="1">料單!$C$1</f>
        <v>2026101401</v>
      </c>
      <c r="C1489" s="174">
        <f>料單!$C$2</f>
        <v>0</v>
      </c>
      <c r="D1489" s="6">
        <f>板材才數分析.!B1489</f>
        <v>0</v>
      </c>
      <c r="E1489" s="6">
        <f>板材才數分析.!C1489</f>
        <v>0</v>
      </c>
      <c r="F1489" s="6">
        <f>板材才數分析.!D1489</f>
        <v>0</v>
      </c>
      <c r="G1489" s="6">
        <f ca="1">板材才數分析.!E1489</f>
        <v>0</v>
      </c>
      <c r="H1489" s="6">
        <f ca="1">板材才數分析.!F1489</f>
        <v>0</v>
      </c>
      <c r="I1489" s="6">
        <f ca="1">板材才數分析.!G1489</f>
        <v>0</v>
      </c>
      <c r="J1489" s="6">
        <f ca="1">板材才數分析.!H1489</f>
        <v>0</v>
      </c>
      <c r="K1489" s="6">
        <f ca="1">板材才數分析.!I1489</f>
        <v>0</v>
      </c>
      <c r="L1489" s="6" t="str">
        <f ca="1">板材才數分析.!J1489</f>
        <v>送貨地址：</v>
      </c>
      <c r="M1489" s="6">
        <f ca="1">板材才數分析.!K1489</f>
        <v>0</v>
      </c>
      <c r="N1489" s="6">
        <f ca="1">板材才數分析.!L1489</f>
        <v>0</v>
      </c>
      <c r="O1489" s="6">
        <f ca="1">板材才數分析.!M1489</f>
        <v>0</v>
      </c>
      <c r="P1489" t="e">
        <f>表格15[[#This Row],[封邊色號]]</f>
        <v>#VALUE!</v>
      </c>
      <c r="Q1489" s="174" t="str">
        <f ca="1">IF(VLOOKUP(F1489,料單!$C:$P,14,FALSE)="","",VLOOKUP(F1489,料單!$C:$P,14,FALSE))</f>
        <v/>
      </c>
      <c r="R1489" s="174" t="str">
        <f ca="1">IF(VLOOKUP(F1489,料單!$C:$Q,15,FALSE)="","",VLOOKUP(F1489,料單!$C:$Q,15,FALSE))</f>
        <v/>
      </c>
      <c r="S1489" s="174" t="str">
        <f ca="1">IF(VLOOKUP(F1489,料單!$C:$R,16,FALSE)="","",VLOOKUP(F1489,料單!$C:$R,16,FALSE))</f>
        <v/>
      </c>
      <c r="T1489" s="174" t="str">
        <f ca="1">IF(VLOOKUP(F1489,料單!$C:$S,17,FALSE)="","",VLOOKUP(F1489,料單!$C:$S,17,FALSE))</f>
        <v/>
      </c>
      <c r="U1489" s="174" t="str">
        <f ca="1">_xlfn.IFNA(VLOOKUP(VLOOKUP(F1489,料單!C:T,18,FALSE),資料庫!AM:AN,2,FALSE),"A")</f>
        <v>A</v>
      </c>
      <c r="V1489" s="174" t="str">
        <f ca="1">IF(VLOOKUP(F1489,料單!C:U,19,FALSE)="","",VLOOKUP(F1489,料單!C:U,19,FALSE))</f>
        <v/>
      </c>
      <c r="W1489" s="361" t="str">
        <f t="shared" ca="1" si="116"/>
        <v/>
      </c>
      <c r="X1489" s="361" t="str">
        <f t="shared" ca="1" si="117"/>
        <v/>
      </c>
      <c r="Y1489" s="361" t="str">
        <f t="shared" ca="1" si="118"/>
        <v/>
      </c>
      <c r="Z1489" s="361" t="str">
        <f t="shared" ca="1" si="119"/>
        <v/>
      </c>
      <c r="AA1489" s="483">
        <f>料單!$K$3</f>
        <v>0</v>
      </c>
      <c r="AB1489" s="483" t="str">
        <f>料單!$L$3</f>
        <v>拉、KD</v>
      </c>
    </row>
    <row r="1490" spans="1:28" x14ac:dyDescent="0.25">
      <c r="A1490" s="174">
        <f t="shared" si="115"/>
        <v>1489</v>
      </c>
      <c r="B1490" s="174" t="str">
        <f ca="1">料單!$C$1</f>
        <v>2026101401</v>
      </c>
      <c r="C1490" s="174">
        <f>料單!$C$2</f>
        <v>0</v>
      </c>
      <c r="D1490" s="6">
        <f>板材才數分析.!B1490</f>
        <v>0</v>
      </c>
      <c r="E1490" s="6">
        <f>板材才數分析.!C1490</f>
        <v>0</v>
      </c>
      <c r="F1490" s="6">
        <f>板材才數分析.!D1490</f>
        <v>0</v>
      </c>
      <c r="G1490" s="6">
        <f ca="1">板材才數分析.!E1490</f>
        <v>0</v>
      </c>
      <c r="H1490" s="6">
        <f ca="1">板材才數分析.!F1490</f>
        <v>0</v>
      </c>
      <c r="I1490" s="6">
        <f ca="1">板材才數分析.!G1490</f>
        <v>0</v>
      </c>
      <c r="J1490" s="6">
        <f ca="1">板材才數分析.!H1490</f>
        <v>0</v>
      </c>
      <c r="K1490" s="6">
        <f ca="1">板材才數分析.!I1490</f>
        <v>0</v>
      </c>
      <c r="L1490" s="6" t="str">
        <f ca="1">板材才數分析.!J1490</f>
        <v>送貨地址：</v>
      </c>
      <c r="M1490" s="6">
        <f ca="1">板材才數分析.!K1490</f>
        <v>0</v>
      </c>
      <c r="N1490" s="6">
        <f ca="1">板材才數分析.!L1490</f>
        <v>0</v>
      </c>
      <c r="O1490" s="6">
        <f ca="1">板材才數分析.!M1490</f>
        <v>0</v>
      </c>
      <c r="P1490" t="e">
        <f>表格15[[#This Row],[封邊色號]]</f>
        <v>#VALUE!</v>
      </c>
      <c r="Q1490" s="174" t="str">
        <f ca="1">IF(VLOOKUP(F1490,料單!$C:$P,14,FALSE)="","",VLOOKUP(F1490,料單!$C:$P,14,FALSE))</f>
        <v/>
      </c>
      <c r="R1490" s="174" t="str">
        <f ca="1">IF(VLOOKUP(F1490,料單!$C:$Q,15,FALSE)="","",VLOOKUP(F1490,料單!$C:$Q,15,FALSE))</f>
        <v/>
      </c>
      <c r="S1490" s="174" t="str">
        <f ca="1">IF(VLOOKUP(F1490,料單!$C:$R,16,FALSE)="","",VLOOKUP(F1490,料單!$C:$R,16,FALSE))</f>
        <v/>
      </c>
      <c r="T1490" s="174" t="str">
        <f ca="1">IF(VLOOKUP(F1490,料單!$C:$S,17,FALSE)="","",VLOOKUP(F1490,料單!$C:$S,17,FALSE))</f>
        <v/>
      </c>
      <c r="U1490" s="174" t="str">
        <f ca="1">_xlfn.IFNA(VLOOKUP(VLOOKUP(F1490,料單!C:T,18,FALSE),資料庫!AM:AN,2,FALSE),"A")</f>
        <v>A</v>
      </c>
      <c r="V1490" s="174" t="str">
        <f ca="1">IF(VLOOKUP(F1490,料單!C:U,19,FALSE)="","",VLOOKUP(F1490,料單!C:U,19,FALSE))</f>
        <v/>
      </c>
      <c r="W1490" s="361" t="str">
        <f t="shared" ca="1" si="116"/>
        <v/>
      </c>
      <c r="X1490" s="361" t="str">
        <f t="shared" ca="1" si="117"/>
        <v/>
      </c>
      <c r="Y1490" s="361" t="str">
        <f t="shared" ca="1" si="118"/>
        <v/>
      </c>
      <c r="Z1490" s="361" t="str">
        <f t="shared" ca="1" si="119"/>
        <v/>
      </c>
      <c r="AA1490" s="483">
        <f>料單!$K$3</f>
        <v>0</v>
      </c>
      <c r="AB1490" s="483" t="str">
        <f>料單!$L$3</f>
        <v>拉、KD</v>
      </c>
    </row>
    <row r="1491" spans="1:28" x14ac:dyDescent="0.25">
      <c r="A1491" s="174">
        <f t="shared" si="115"/>
        <v>1490</v>
      </c>
      <c r="B1491" s="174" t="str">
        <f ca="1">料單!$C$1</f>
        <v>2026101401</v>
      </c>
      <c r="C1491" s="174">
        <f>料單!$C$2</f>
        <v>0</v>
      </c>
      <c r="D1491" s="6">
        <f>板材才數分析.!B1491</f>
        <v>0</v>
      </c>
      <c r="E1491" s="6">
        <f>板材才數分析.!C1491</f>
        <v>0</v>
      </c>
      <c r="F1491" s="6">
        <f>板材才數分析.!D1491</f>
        <v>0</v>
      </c>
      <c r="G1491" s="6">
        <f ca="1">板材才數分析.!E1491</f>
        <v>0</v>
      </c>
      <c r="H1491" s="6">
        <f ca="1">板材才數分析.!F1491</f>
        <v>0</v>
      </c>
      <c r="I1491" s="6">
        <f ca="1">板材才數分析.!G1491</f>
        <v>0</v>
      </c>
      <c r="J1491" s="6">
        <f ca="1">板材才數分析.!H1491</f>
        <v>0</v>
      </c>
      <c r="K1491" s="6">
        <f ca="1">板材才數分析.!I1491</f>
        <v>0</v>
      </c>
      <c r="L1491" s="6" t="str">
        <f ca="1">板材才數分析.!J1491</f>
        <v>送貨地址：</v>
      </c>
      <c r="M1491" s="6">
        <f ca="1">板材才數分析.!K1491</f>
        <v>0</v>
      </c>
      <c r="N1491" s="6">
        <f ca="1">板材才數分析.!L1491</f>
        <v>0</v>
      </c>
      <c r="O1491" s="6">
        <f ca="1">板材才數分析.!M1491</f>
        <v>0</v>
      </c>
      <c r="P1491" t="e">
        <f>表格15[[#This Row],[封邊色號]]</f>
        <v>#VALUE!</v>
      </c>
      <c r="Q1491" s="174" t="str">
        <f ca="1">IF(VLOOKUP(F1491,料單!$C:$P,14,FALSE)="","",VLOOKUP(F1491,料單!$C:$P,14,FALSE))</f>
        <v/>
      </c>
      <c r="R1491" s="174" t="str">
        <f ca="1">IF(VLOOKUP(F1491,料單!$C:$Q,15,FALSE)="","",VLOOKUP(F1491,料單!$C:$Q,15,FALSE))</f>
        <v/>
      </c>
      <c r="S1491" s="174" t="str">
        <f ca="1">IF(VLOOKUP(F1491,料單!$C:$R,16,FALSE)="","",VLOOKUP(F1491,料單!$C:$R,16,FALSE))</f>
        <v/>
      </c>
      <c r="T1491" s="174" t="str">
        <f ca="1">IF(VLOOKUP(F1491,料單!$C:$S,17,FALSE)="","",VLOOKUP(F1491,料單!$C:$S,17,FALSE))</f>
        <v/>
      </c>
      <c r="U1491" s="174" t="str">
        <f ca="1">_xlfn.IFNA(VLOOKUP(VLOOKUP(F1491,料單!C:T,18,FALSE),資料庫!AM:AN,2,FALSE),"A")</f>
        <v>A</v>
      </c>
      <c r="V1491" s="174" t="str">
        <f ca="1">IF(VLOOKUP(F1491,料單!C:U,19,FALSE)="","",VLOOKUP(F1491,料單!C:U,19,FALSE))</f>
        <v/>
      </c>
      <c r="W1491" s="361" t="str">
        <f t="shared" ca="1" si="116"/>
        <v/>
      </c>
      <c r="X1491" s="361" t="str">
        <f t="shared" ca="1" si="117"/>
        <v/>
      </c>
      <c r="Y1491" s="361" t="str">
        <f t="shared" ca="1" si="118"/>
        <v/>
      </c>
      <c r="Z1491" s="361" t="str">
        <f t="shared" ca="1" si="119"/>
        <v/>
      </c>
      <c r="AA1491" s="483">
        <f>料單!$K$3</f>
        <v>0</v>
      </c>
      <c r="AB1491" s="483" t="str">
        <f>料單!$L$3</f>
        <v>拉、KD</v>
      </c>
    </row>
    <row r="1492" spans="1:28" x14ac:dyDescent="0.25">
      <c r="A1492" s="174">
        <f t="shared" si="115"/>
        <v>1491</v>
      </c>
      <c r="B1492" s="174" t="str">
        <f ca="1">料單!$C$1</f>
        <v>2026101401</v>
      </c>
      <c r="C1492" s="174">
        <f>料單!$C$2</f>
        <v>0</v>
      </c>
      <c r="D1492" s="6">
        <f>板材才數分析.!B1492</f>
        <v>0</v>
      </c>
      <c r="E1492" s="6">
        <f>板材才數分析.!C1492</f>
        <v>0</v>
      </c>
      <c r="F1492" s="6">
        <f>板材才數分析.!D1492</f>
        <v>0</v>
      </c>
      <c r="G1492" s="6">
        <f ca="1">板材才數分析.!E1492</f>
        <v>0</v>
      </c>
      <c r="H1492" s="6">
        <f ca="1">板材才數分析.!F1492</f>
        <v>0</v>
      </c>
      <c r="I1492" s="6">
        <f ca="1">板材才數分析.!G1492</f>
        <v>0</v>
      </c>
      <c r="J1492" s="6">
        <f ca="1">板材才數分析.!H1492</f>
        <v>0</v>
      </c>
      <c r="K1492" s="6">
        <f ca="1">板材才數分析.!I1492</f>
        <v>0</v>
      </c>
      <c r="L1492" s="6" t="str">
        <f ca="1">板材才數分析.!J1492</f>
        <v>送貨地址：</v>
      </c>
      <c r="M1492" s="6">
        <f ca="1">板材才數分析.!K1492</f>
        <v>0</v>
      </c>
      <c r="N1492" s="6">
        <f ca="1">板材才數分析.!L1492</f>
        <v>0</v>
      </c>
      <c r="O1492" s="6">
        <f ca="1">板材才數分析.!M1492</f>
        <v>0</v>
      </c>
      <c r="P1492" t="e">
        <f>表格15[[#This Row],[封邊色號]]</f>
        <v>#VALUE!</v>
      </c>
      <c r="Q1492" s="174" t="str">
        <f ca="1">IF(VLOOKUP(F1492,料單!$C:$P,14,FALSE)="","",VLOOKUP(F1492,料單!$C:$P,14,FALSE))</f>
        <v/>
      </c>
      <c r="R1492" s="174" t="str">
        <f ca="1">IF(VLOOKUP(F1492,料單!$C:$Q,15,FALSE)="","",VLOOKUP(F1492,料單!$C:$Q,15,FALSE))</f>
        <v/>
      </c>
      <c r="S1492" s="174" t="str">
        <f ca="1">IF(VLOOKUP(F1492,料單!$C:$R,16,FALSE)="","",VLOOKUP(F1492,料單!$C:$R,16,FALSE))</f>
        <v/>
      </c>
      <c r="T1492" s="174" t="str">
        <f ca="1">IF(VLOOKUP(F1492,料單!$C:$S,17,FALSE)="","",VLOOKUP(F1492,料單!$C:$S,17,FALSE))</f>
        <v/>
      </c>
      <c r="U1492" s="174" t="str">
        <f ca="1">_xlfn.IFNA(VLOOKUP(VLOOKUP(F1492,料單!C:T,18,FALSE),資料庫!AM:AN,2,FALSE),"A")</f>
        <v>A</v>
      </c>
      <c r="V1492" s="174" t="str">
        <f ca="1">IF(VLOOKUP(F1492,料單!C:U,19,FALSE)="","",VLOOKUP(F1492,料單!C:U,19,FALSE))</f>
        <v/>
      </c>
      <c r="W1492" s="361" t="str">
        <f t="shared" ca="1" si="116"/>
        <v/>
      </c>
      <c r="X1492" s="361" t="str">
        <f t="shared" ca="1" si="117"/>
        <v/>
      </c>
      <c r="Y1492" s="361" t="str">
        <f t="shared" ca="1" si="118"/>
        <v/>
      </c>
      <c r="Z1492" s="361" t="str">
        <f t="shared" ca="1" si="119"/>
        <v/>
      </c>
      <c r="AA1492" s="483">
        <f>料單!$K$3</f>
        <v>0</v>
      </c>
      <c r="AB1492" s="483" t="str">
        <f>料單!$L$3</f>
        <v>拉、KD</v>
      </c>
    </row>
    <row r="1493" spans="1:28" x14ac:dyDescent="0.25">
      <c r="A1493" s="174">
        <f t="shared" si="115"/>
        <v>1492</v>
      </c>
      <c r="B1493" s="174" t="str">
        <f ca="1">料單!$C$1</f>
        <v>2026101401</v>
      </c>
      <c r="C1493" s="174">
        <f>料單!$C$2</f>
        <v>0</v>
      </c>
      <c r="D1493" s="6">
        <f>板材才數分析.!B1493</f>
        <v>0</v>
      </c>
      <c r="E1493" s="6">
        <f>板材才數分析.!C1493</f>
        <v>0</v>
      </c>
      <c r="F1493" s="6">
        <f>板材才數分析.!D1493</f>
        <v>0</v>
      </c>
      <c r="G1493" s="6">
        <f ca="1">板材才數分析.!E1493</f>
        <v>0</v>
      </c>
      <c r="H1493" s="6">
        <f ca="1">板材才數分析.!F1493</f>
        <v>0</v>
      </c>
      <c r="I1493" s="6">
        <f ca="1">板材才數分析.!G1493</f>
        <v>0</v>
      </c>
      <c r="J1493" s="6">
        <f ca="1">板材才數分析.!H1493</f>
        <v>0</v>
      </c>
      <c r="K1493" s="6">
        <f ca="1">板材才數分析.!I1493</f>
        <v>0</v>
      </c>
      <c r="L1493" s="6" t="str">
        <f ca="1">板材才數分析.!J1493</f>
        <v>送貨地址：</v>
      </c>
      <c r="M1493" s="6">
        <f ca="1">板材才數分析.!K1493</f>
        <v>0</v>
      </c>
      <c r="N1493" s="6">
        <f ca="1">板材才數分析.!L1493</f>
        <v>0</v>
      </c>
      <c r="O1493" s="6">
        <f ca="1">板材才數分析.!M1493</f>
        <v>0</v>
      </c>
      <c r="P1493" t="e">
        <f>表格15[[#This Row],[封邊色號]]</f>
        <v>#VALUE!</v>
      </c>
      <c r="Q1493" s="174" t="str">
        <f ca="1">IF(VLOOKUP(F1493,料單!$C:$P,14,FALSE)="","",VLOOKUP(F1493,料單!$C:$P,14,FALSE))</f>
        <v/>
      </c>
      <c r="R1493" s="174" t="str">
        <f ca="1">IF(VLOOKUP(F1493,料單!$C:$Q,15,FALSE)="","",VLOOKUP(F1493,料單!$C:$Q,15,FALSE))</f>
        <v/>
      </c>
      <c r="S1493" s="174" t="str">
        <f ca="1">IF(VLOOKUP(F1493,料單!$C:$R,16,FALSE)="","",VLOOKUP(F1493,料單!$C:$R,16,FALSE))</f>
        <v/>
      </c>
      <c r="T1493" s="174" t="str">
        <f ca="1">IF(VLOOKUP(F1493,料單!$C:$S,17,FALSE)="","",VLOOKUP(F1493,料單!$C:$S,17,FALSE))</f>
        <v/>
      </c>
      <c r="U1493" s="174" t="str">
        <f ca="1">_xlfn.IFNA(VLOOKUP(VLOOKUP(F1493,料單!C:T,18,FALSE),資料庫!AM:AN,2,FALSE),"A")</f>
        <v>A</v>
      </c>
      <c r="V1493" s="174" t="str">
        <f ca="1">IF(VLOOKUP(F1493,料單!C:U,19,FALSE)="","",VLOOKUP(F1493,料單!C:U,19,FALSE))</f>
        <v/>
      </c>
      <c r="W1493" s="361" t="str">
        <f t="shared" ca="1" si="116"/>
        <v/>
      </c>
      <c r="X1493" s="361" t="str">
        <f t="shared" ca="1" si="117"/>
        <v/>
      </c>
      <c r="Y1493" s="361" t="str">
        <f t="shared" ca="1" si="118"/>
        <v/>
      </c>
      <c r="Z1493" s="361" t="str">
        <f t="shared" ca="1" si="119"/>
        <v/>
      </c>
      <c r="AA1493" s="483">
        <f>料單!$K$3</f>
        <v>0</v>
      </c>
      <c r="AB1493" s="483" t="str">
        <f>料單!$L$3</f>
        <v>拉、KD</v>
      </c>
    </row>
    <row r="1494" spans="1:28" x14ac:dyDescent="0.25">
      <c r="A1494" s="174">
        <f t="shared" si="115"/>
        <v>1493</v>
      </c>
      <c r="B1494" s="174" t="str">
        <f ca="1">料單!$C$1</f>
        <v>2026101401</v>
      </c>
      <c r="C1494" s="174">
        <f>料單!$C$2</f>
        <v>0</v>
      </c>
      <c r="D1494" s="6">
        <f>板材才數分析.!B1494</f>
        <v>0</v>
      </c>
      <c r="E1494" s="6">
        <f>板材才數分析.!C1494</f>
        <v>0</v>
      </c>
      <c r="F1494" s="6">
        <f>板材才數分析.!D1494</f>
        <v>0</v>
      </c>
      <c r="G1494" s="6">
        <f ca="1">板材才數分析.!E1494</f>
        <v>0</v>
      </c>
      <c r="H1494" s="6">
        <f ca="1">板材才數分析.!F1494</f>
        <v>0</v>
      </c>
      <c r="I1494" s="6">
        <f ca="1">板材才數分析.!G1494</f>
        <v>0</v>
      </c>
      <c r="J1494" s="6">
        <f ca="1">板材才數分析.!H1494</f>
        <v>0</v>
      </c>
      <c r="K1494" s="6">
        <f ca="1">板材才數分析.!I1494</f>
        <v>0</v>
      </c>
      <c r="L1494" s="6" t="str">
        <f ca="1">板材才數分析.!J1494</f>
        <v>送貨地址：</v>
      </c>
      <c r="M1494" s="6">
        <f ca="1">板材才數分析.!K1494</f>
        <v>0</v>
      </c>
      <c r="N1494" s="6">
        <f ca="1">板材才數分析.!L1494</f>
        <v>0</v>
      </c>
      <c r="O1494" s="6">
        <f ca="1">板材才數分析.!M1494</f>
        <v>0</v>
      </c>
      <c r="P1494" t="e">
        <f>表格15[[#This Row],[封邊色號]]</f>
        <v>#VALUE!</v>
      </c>
      <c r="Q1494" s="174" t="str">
        <f ca="1">IF(VLOOKUP(F1494,料單!$C:$P,14,FALSE)="","",VLOOKUP(F1494,料單!$C:$P,14,FALSE))</f>
        <v/>
      </c>
      <c r="R1494" s="174" t="str">
        <f ca="1">IF(VLOOKUP(F1494,料單!$C:$Q,15,FALSE)="","",VLOOKUP(F1494,料單!$C:$Q,15,FALSE))</f>
        <v/>
      </c>
      <c r="S1494" s="174" t="str">
        <f ca="1">IF(VLOOKUP(F1494,料單!$C:$R,16,FALSE)="","",VLOOKUP(F1494,料單!$C:$R,16,FALSE))</f>
        <v/>
      </c>
      <c r="T1494" s="174" t="str">
        <f ca="1">IF(VLOOKUP(F1494,料單!$C:$S,17,FALSE)="","",VLOOKUP(F1494,料單!$C:$S,17,FALSE))</f>
        <v/>
      </c>
      <c r="U1494" s="174" t="str">
        <f ca="1">_xlfn.IFNA(VLOOKUP(VLOOKUP(F1494,料單!C:T,18,FALSE),資料庫!AM:AN,2,FALSE),"A")</f>
        <v>A</v>
      </c>
      <c r="V1494" s="174" t="str">
        <f ca="1">IF(VLOOKUP(F1494,料單!C:U,19,FALSE)="","",VLOOKUP(F1494,料單!C:U,19,FALSE))</f>
        <v/>
      </c>
      <c r="W1494" s="361" t="str">
        <f t="shared" ca="1" si="116"/>
        <v/>
      </c>
      <c r="X1494" s="361" t="str">
        <f t="shared" ca="1" si="117"/>
        <v/>
      </c>
      <c r="Y1494" s="361" t="str">
        <f t="shared" ca="1" si="118"/>
        <v/>
      </c>
      <c r="Z1494" s="361" t="str">
        <f t="shared" ca="1" si="119"/>
        <v/>
      </c>
      <c r="AA1494" s="483">
        <f>料單!$K$3</f>
        <v>0</v>
      </c>
      <c r="AB1494" s="483" t="str">
        <f>料單!$L$3</f>
        <v>拉、KD</v>
      </c>
    </row>
    <row r="1495" spans="1:28" x14ac:dyDescent="0.25">
      <c r="A1495" s="174">
        <f t="shared" si="115"/>
        <v>1494</v>
      </c>
      <c r="B1495" s="174" t="str">
        <f ca="1">料單!$C$1</f>
        <v>2026101401</v>
      </c>
      <c r="C1495" s="174">
        <f>料單!$C$2</f>
        <v>0</v>
      </c>
      <c r="D1495" s="6">
        <f>板材才數分析.!B1495</f>
        <v>0</v>
      </c>
      <c r="E1495" s="6">
        <f>板材才數分析.!C1495</f>
        <v>0</v>
      </c>
      <c r="F1495" s="6">
        <f>板材才數分析.!D1495</f>
        <v>0</v>
      </c>
      <c r="G1495" s="6">
        <f ca="1">板材才數分析.!E1495</f>
        <v>0</v>
      </c>
      <c r="H1495" s="6">
        <f ca="1">板材才數分析.!F1495</f>
        <v>0</v>
      </c>
      <c r="I1495" s="6">
        <f ca="1">板材才數分析.!G1495</f>
        <v>0</v>
      </c>
      <c r="J1495" s="6">
        <f ca="1">板材才數分析.!H1495</f>
        <v>0</v>
      </c>
      <c r="K1495" s="6">
        <f ca="1">板材才數分析.!I1495</f>
        <v>0</v>
      </c>
      <c r="L1495" s="6" t="str">
        <f ca="1">板材才數分析.!J1495</f>
        <v>送貨地址：</v>
      </c>
      <c r="M1495" s="6">
        <f ca="1">板材才數分析.!K1495</f>
        <v>0</v>
      </c>
      <c r="N1495" s="6">
        <f ca="1">板材才數分析.!L1495</f>
        <v>0</v>
      </c>
      <c r="O1495" s="6">
        <f ca="1">板材才數分析.!M1495</f>
        <v>0</v>
      </c>
      <c r="P1495" t="e">
        <f>表格15[[#This Row],[封邊色號]]</f>
        <v>#VALUE!</v>
      </c>
      <c r="Q1495" s="174" t="str">
        <f ca="1">IF(VLOOKUP(F1495,料單!$C:$P,14,FALSE)="","",VLOOKUP(F1495,料單!$C:$P,14,FALSE))</f>
        <v/>
      </c>
      <c r="R1495" s="174" t="str">
        <f ca="1">IF(VLOOKUP(F1495,料單!$C:$Q,15,FALSE)="","",VLOOKUP(F1495,料單!$C:$Q,15,FALSE))</f>
        <v/>
      </c>
      <c r="S1495" s="174" t="str">
        <f ca="1">IF(VLOOKUP(F1495,料單!$C:$R,16,FALSE)="","",VLOOKUP(F1495,料單!$C:$R,16,FALSE))</f>
        <v/>
      </c>
      <c r="T1495" s="174" t="str">
        <f ca="1">IF(VLOOKUP(F1495,料單!$C:$S,17,FALSE)="","",VLOOKUP(F1495,料單!$C:$S,17,FALSE))</f>
        <v/>
      </c>
      <c r="U1495" s="174" t="str">
        <f ca="1">_xlfn.IFNA(VLOOKUP(VLOOKUP(F1495,料單!C:T,18,FALSE),資料庫!AM:AN,2,FALSE),"A")</f>
        <v>A</v>
      </c>
      <c r="V1495" s="174" t="str">
        <f ca="1">IF(VLOOKUP(F1495,料單!C:U,19,FALSE)="","",VLOOKUP(F1495,料單!C:U,19,FALSE))</f>
        <v/>
      </c>
      <c r="W1495" s="361" t="str">
        <f t="shared" ca="1" si="116"/>
        <v/>
      </c>
      <c r="X1495" s="361" t="str">
        <f t="shared" ca="1" si="117"/>
        <v/>
      </c>
      <c r="Y1495" s="361" t="str">
        <f t="shared" ca="1" si="118"/>
        <v/>
      </c>
      <c r="Z1495" s="361" t="str">
        <f t="shared" ca="1" si="119"/>
        <v/>
      </c>
      <c r="AA1495" s="483">
        <f>料單!$K$3</f>
        <v>0</v>
      </c>
      <c r="AB1495" s="483" t="str">
        <f>料單!$L$3</f>
        <v>拉、KD</v>
      </c>
    </row>
    <row r="1496" spans="1:28" x14ac:dyDescent="0.25">
      <c r="A1496" s="174">
        <f t="shared" si="115"/>
        <v>1495</v>
      </c>
      <c r="B1496" s="174" t="str">
        <f ca="1">料單!$C$1</f>
        <v>2026101401</v>
      </c>
      <c r="C1496" s="174">
        <f>料單!$C$2</f>
        <v>0</v>
      </c>
      <c r="D1496" s="6">
        <f>板材才數分析.!B1496</f>
        <v>0</v>
      </c>
      <c r="E1496" s="6">
        <f>板材才數分析.!C1496</f>
        <v>0</v>
      </c>
      <c r="F1496" s="6">
        <f>板材才數分析.!D1496</f>
        <v>0</v>
      </c>
      <c r="G1496" s="6">
        <f ca="1">板材才數分析.!E1496</f>
        <v>0</v>
      </c>
      <c r="H1496" s="6">
        <f ca="1">板材才數分析.!F1496</f>
        <v>0</v>
      </c>
      <c r="I1496" s="6">
        <f ca="1">板材才數分析.!G1496</f>
        <v>0</v>
      </c>
      <c r="J1496" s="6">
        <f ca="1">板材才數分析.!H1496</f>
        <v>0</v>
      </c>
      <c r="K1496" s="6">
        <f ca="1">板材才數分析.!I1496</f>
        <v>0</v>
      </c>
      <c r="L1496" s="6" t="str">
        <f ca="1">板材才數分析.!J1496</f>
        <v>送貨地址：</v>
      </c>
      <c r="M1496" s="6">
        <f ca="1">板材才數分析.!K1496</f>
        <v>0</v>
      </c>
      <c r="N1496" s="6">
        <f ca="1">板材才數分析.!L1496</f>
        <v>0</v>
      </c>
      <c r="O1496" s="6">
        <f ca="1">板材才數分析.!M1496</f>
        <v>0</v>
      </c>
      <c r="P1496" t="e">
        <f>表格15[[#This Row],[封邊色號]]</f>
        <v>#VALUE!</v>
      </c>
      <c r="Q1496" s="174" t="str">
        <f ca="1">IF(VLOOKUP(F1496,料單!$C:$P,14,FALSE)="","",VLOOKUP(F1496,料單!$C:$P,14,FALSE))</f>
        <v/>
      </c>
      <c r="R1496" s="174" t="str">
        <f ca="1">IF(VLOOKUP(F1496,料單!$C:$Q,15,FALSE)="","",VLOOKUP(F1496,料單!$C:$Q,15,FALSE))</f>
        <v/>
      </c>
      <c r="S1496" s="174" t="str">
        <f ca="1">IF(VLOOKUP(F1496,料單!$C:$R,16,FALSE)="","",VLOOKUP(F1496,料單!$C:$R,16,FALSE))</f>
        <v/>
      </c>
      <c r="T1496" s="174" t="str">
        <f ca="1">IF(VLOOKUP(F1496,料單!$C:$S,17,FALSE)="","",VLOOKUP(F1496,料單!$C:$S,17,FALSE))</f>
        <v/>
      </c>
      <c r="U1496" s="174" t="str">
        <f ca="1">_xlfn.IFNA(VLOOKUP(VLOOKUP(F1496,料單!C:T,18,FALSE),資料庫!AM:AN,2,FALSE),"A")</f>
        <v>A</v>
      </c>
      <c r="V1496" s="174" t="str">
        <f ca="1">IF(VLOOKUP(F1496,料單!C:U,19,FALSE)="","",VLOOKUP(F1496,料單!C:U,19,FALSE))</f>
        <v/>
      </c>
      <c r="W1496" s="361" t="str">
        <f t="shared" ca="1" si="116"/>
        <v/>
      </c>
      <c r="X1496" s="361" t="str">
        <f t="shared" ca="1" si="117"/>
        <v/>
      </c>
      <c r="Y1496" s="361" t="str">
        <f t="shared" ca="1" si="118"/>
        <v/>
      </c>
      <c r="Z1496" s="361" t="str">
        <f t="shared" ca="1" si="119"/>
        <v/>
      </c>
      <c r="AA1496" s="483">
        <f>料單!$K$3</f>
        <v>0</v>
      </c>
      <c r="AB1496" s="483" t="str">
        <f>料單!$L$3</f>
        <v>拉、KD</v>
      </c>
    </row>
    <row r="1497" spans="1:28" x14ac:dyDescent="0.25">
      <c r="A1497" s="174">
        <f t="shared" si="115"/>
        <v>1496</v>
      </c>
      <c r="B1497" s="174" t="str">
        <f ca="1">料單!$C$1</f>
        <v>2026101401</v>
      </c>
      <c r="C1497" s="174">
        <f>料單!$C$2</f>
        <v>0</v>
      </c>
      <c r="D1497" s="6">
        <f>板材才數分析.!B1497</f>
        <v>0</v>
      </c>
      <c r="E1497" s="6">
        <f>板材才數分析.!C1497</f>
        <v>0</v>
      </c>
      <c r="F1497" s="6">
        <f>板材才數分析.!D1497</f>
        <v>0</v>
      </c>
      <c r="G1497" s="6">
        <f ca="1">板材才數分析.!E1497</f>
        <v>0</v>
      </c>
      <c r="H1497" s="6">
        <f ca="1">板材才數分析.!F1497</f>
        <v>0</v>
      </c>
      <c r="I1497" s="6">
        <f ca="1">板材才數分析.!G1497</f>
        <v>0</v>
      </c>
      <c r="J1497" s="6">
        <f ca="1">板材才數分析.!H1497</f>
        <v>0</v>
      </c>
      <c r="K1497" s="6">
        <f ca="1">板材才數分析.!I1497</f>
        <v>0</v>
      </c>
      <c r="L1497" s="6" t="str">
        <f ca="1">板材才數分析.!J1497</f>
        <v>送貨地址：</v>
      </c>
      <c r="M1497" s="6">
        <f ca="1">板材才數分析.!K1497</f>
        <v>0</v>
      </c>
      <c r="N1497" s="6">
        <f ca="1">板材才數分析.!L1497</f>
        <v>0</v>
      </c>
      <c r="O1497" s="6">
        <f ca="1">板材才數分析.!M1497</f>
        <v>0</v>
      </c>
      <c r="P1497" t="e">
        <f>表格15[[#This Row],[封邊色號]]</f>
        <v>#VALUE!</v>
      </c>
      <c r="Q1497" s="174" t="str">
        <f ca="1">IF(VLOOKUP(F1497,料單!$C:$P,14,FALSE)="","",VLOOKUP(F1497,料單!$C:$P,14,FALSE))</f>
        <v/>
      </c>
      <c r="R1497" s="174" t="str">
        <f ca="1">IF(VLOOKUP(F1497,料單!$C:$Q,15,FALSE)="","",VLOOKUP(F1497,料單!$C:$Q,15,FALSE))</f>
        <v/>
      </c>
      <c r="S1497" s="174" t="str">
        <f ca="1">IF(VLOOKUP(F1497,料單!$C:$R,16,FALSE)="","",VLOOKUP(F1497,料單!$C:$R,16,FALSE))</f>
        <v/>
      </c>
      <c r="T1497" s="174" t="str">
        <f ca="1">IF(VLOOKUP(F1497,料單!$C:$S,17,FALSE)="","",VLOOKUP(F1497,料單!$C:$S,17,FALSE))</f>
        <v/>
      </c>
      <c r="U1497" s="174" t="str">
        <f ca="1">_xlfn.IFNA(VLOOKUP(VLOOKUP(F1497,料單!C:T,18,FALSE),資料庫!AM:AN,2,FALSE),"A")</f>
        <v>A</v>
      </c>
      <c r="V1497" s="174" t="str">
        <f ca="1">IF(VLOOKUP(F1497,料單!C:U,19,FALSE)="","",VLOOKUP(F1497,料單!C:U,19,FALSE))</f>
        <v/>
      </c>
      <c r="W1497" s="361" t="str">
        <f t="shared" ca="1" si="116"/>
        <v/>
      </c>
      <c r="X1497" s="361" t="str">
        <f t="shared" ca="1" si="117"/>
        <v/>
      </c>
      <c r="Y1497" s="361" t="str">
        <f t="shared" ca="1" si="118"/>
        <v/>
      </c>
      <c r="Z1497" s="361" t="str">
        <f t="shared" ca="1" si="119"/>
        <v/>
      </c>
      <c r="AA1497" s="483">
        <f>料單!$K$3</f>
        <v>0</v>
      </c>
      <c r="AB1497" s="483" t="str">
        <f>料單!$L$3</f>
        <v>拉、KD</v>
      </c>
    </row>
    <row r="1498" spans="1:28" x14ac:dyDescent="0.25">
      <c r="A1498" s="174">
        <f t="shared" si="115"/>
        <v>1497</v>
      </c>
      <c r="B1498" s="174" t="str">
        <f ca="1">料單!$C$1</f>
        <v>2026101401</v>
      </c>
      <c r="C1498" s="174">
        <f>料單!$C$2</f>
        <v>0</v>
      </c>
      <c r="D1498" s="6">
        <f>板材才數分析.!B1498</f>
        <v>0</v>
      </c>
      <c r="E1498" s="6">
        <f>板材才數分析.!C1498</f>
        <v>0</v>
      </c>
      <c r="F1498" s="6">
        <f>板材才數分析.!D1498</f>
        <v>0</v>
      </c>
      <c r="G1498" s="6">
        <f ca="1">板材才數分析.!E1498</f>
        <v>0</v>
      </c>
      <c r="H1498" s="6">
        <f ca="1">板材才數分析.!F1498</f>
        <v>0</v>
      </c>
      <c r="I1498" s="6">
        <f ca="1">板材才數分析.!G1498</f>
        <v>0</v>
      </c>
      <c r="J1498" s="6">
        <f ca="1">板材才數分析.!H1498</f>
        <v>0</v>
      </c>
      <c r="K1498" s="6">
        <f ca="1">板材才數分析.!I1498</f>
        <v>0</v>
      </c>
      <c r="L1498" s="6" t="str">
        <f ca="1">板材才數分析.!J1498</f>
        <v>送貨地址：</v>
      </c>
      <c r="M1498" s="6">
        <f ca="1">板材才數分析.!K1498</f>
        <v>0</v>
      </c>
      <c r="N1498" s="6">
        <f ca="1">板材才數分析.!L1498</f>
        <v>0</v>
      </c>
      <c r="O1498" s="6">
        <f ca="1">板材才數分析.!M1498</f>
        <v>0</v>
      </c>
      <c r="P1498" t="e">
        <f>表格15[[#This Row],[封邊色號]]</f>
        <v>#VALUE!</v>
      </c>
      <c r="Q1498" s="174" t="str">
        <f ca="1">IF(VLOOKUP(F1498,料單!$C:$P,14,FALSE)="","",VLOOKUP(F1498,料單!$C:$P,14,FALSE))</f>
        <v/>
      </c>
      <c r="R1498" s="174" t="str">
        <f ca="1">IF(VLOOKUP(F1498,料單!$C:$Q,15,FALSE)="","",VLOOKUP(F1498,料單!$C:$Q,15,FALSE))</f>
        <v/>
      </c>
      <c r="S1498" s="174" t="str">
        <f ca="1">IF(VLOOKUP(F1498,料單!$C:$R,16,FALSE)="","",VLOOKUP(F1498,料單!$C:$R,16,FALSE))</f>
        <v/>
      </c>
      <c r="T1498" s="174" t="str">
        <f ca="1">IF(VLOOKUP(F1498,料單!$C:$S,17,FALSE)="","",VLOOKUP(F1498,料單!$C:$S,17,FALSE))</f>
        <v/>
      </c>
      <c r="U1498" s="174" t="str">
        <f ca="1">_xlfn.IFNA(VLOOKUP(VLOOKUP(F1498,料單!C:T,18,FALSE),資料庫!AM:AN,2,FALSE),"A")</f>
        <v>A</v>
      </c>
      <c r="V1498" s="174" t="str">
        <f ca="1">IF(VLOOKUP(F1498,料單!C:U,19,FALSE)="","",VLOOKUP(F1498,料單!C:U,19,FALSE))</f>
        <v/>
      </c>
      <c r="W1498" s="361" t="str">
        <f t="shared" ca="1" si="116"/>
        <v/>
      </c>
      <c r="X1498" s="361" t="str">
        <f t="shared" ca="1" si="117"/>
        <v/>
      </c>
      <c r="Y1498" s="361" t="str">
        <f t="shared" ca="1" si="118"/>
        <v/>
      </c>
      <c r="Z1498" s="361" t="str">
        <f t="shared" ca="1" si="119"/>
        <v/>
      </c>
      <c r="AA1498" s="483">
        <f>料單!$K$3</f>
        <v>0</v>
      </c>
      <c r="AB1498" s="483" t="str">
        <f>料單!$L$3</f>
        <v>拉、KD</v>
      </c>
    </row>
    <row r="1499" spans="1:28" x14ac:dyDescent="0.25">
      <c r="A1499" s="174">
        <f t="shared" si="115"/>
        <v>1498</v>
      </c>
      <c r="B1499" s="174" t="str">
        <f ca="1">料單!$C$1</f>
        <v>2026101401</v>
      </c>
      <c r="C1499" s="174">
        <f>料單!$C$2</f>
        <v>0</v>
      </c>
      <c r="D1499" s="6">
        <f>板材才數分析.!B1499</f>
        <v>0</v>
      </c>
      <c r="E1499" s="6">
        <f>板材才數分析.!C1499</f>
        <v>0</v>
      </c>
      <c r="F1499" s="6">
        <f>板材才數分析.!D1499</f>
        <v>0</v>
      </c>
      <c r="G1499" s="6">
        <f ca="1">板材才數分析.!E1499</f>
        <v>0</v>
      </c>
      <c r="H1499" s="6">
        <f ca="1">板材才數分析.!F1499</f>
        <v>0</v>
      </c>
      <c r="I1499" s="6">
        <f ca="1">板材才數分析.!G1499</f>
        <v>0</v>
      </c>
      <c r="J1499" s="6">
        <f ca="1">板材才數分析.!H1499</f>
        <v>0</v>
      </c>
      <c r="K1499" s="6">
        <f ca="1">板材才數分析.!I1499</f>
        <v>0</v>
      </c>
      <c r="L1499" s="6" t="str">
        <f ca="1">板材才數分析.!J1499</f>
        <v>送貨地址：</v>
      </c>
      <c r="M1499" s="6">
        <f ca="1">板材才數分析.!K1499</f>
        <v>0</v>
      </c>
      <c r="N1499" s="6">
        <f ca="1">板材才數分析.!L1499</f>
        <v>0</v>
      </c>
      <c r="O1499" s="6">
        <f ca="1">板材才數分析.!M1499</f>
        <v>0</v>
      </c>
      <c r="P1499" t="e">
        <f>表格15[[#This Row],[封邊色號]]</f>
        <v>#VALUE!</v>
      </c>
      <c r="Q1499" s="174" t="str">
        <f ca="1">IF(VLOOKUP(F1499,料單!$C:$P,14,FALSE)="","",VLOOKUP(F1499,料單!$C:$P,14,FALSE))</f>
        <v/>
      </c>
      <c r="R1499" s="174" t="str">
        <f ca="1">IF(VLOOKUP(F1499,料單!$C:$Q,15,FALSE)="","",VLOOKUP(F1499,料單!$C:$Q,15,FALSE))</f>
        <v/>
      </c>
      <c r="S1499" s="174" t="str">
        <f ca="1">IF(VLOOKUP(F1499,料單!$C:$R,16,FALSE)="","",VLOOKUP(F1499,料單!$C:$R,16,FALSE))</f>
        <v/>
      </c>
      <c r="T1499" s="174" t="str">
        <f ca="1">IF(VLOOKUP(F1499,料單!$C:$S,17,FALSE)="","",VLOOKUP(F1499,料單!$C:$S,17,FALSE))</f>
        <v/>
      </c>
      <c r="U1499" s="174" t="str">
        <f ca="1">_xlfn.IFNA(VLOOKUP(VLOOKUP(F1499,料單!C:T,18,FALSE),資料庫!AM:AN,2,FALSE),"A")</f>
        <v>A</v>
      </c>
      <c r="V1499" s="174" t="str">
        <f ca="1">IF(VLOOKUP(F1499,料單!C:U,19,FALSE)="","",VLOOKUP(F1499,料單!C:U,19,FALSE))</f>
        <v/>
      </c>
      <c r="W1499" s="361" t="str">
        <f t="shared" ca="1" si="116"/>
        <v/>
      </c>
      <c r="X1499" s="361" t="str">
        <f t="shared" ca="1" si="117"/>
        <v/>
      </c>
      <c r="Y1499" s="361" t="str">
        <f t="shared" ca="1" si="118"/>
        <v/>
      </c>
      <c r="Z1499" s="361" t="str">
        <f t="shared" ca="1" si="119"/>
        <v/>
      </c>
      <c r="AA1499" s="483">
        <f>料單!$K$3</f>
        <v>0</v>
      </c>
      <c r="AB1499" s="483" t="str">
        <f>料單!$L$3</f>
        <v>拉、KD</v>
      </c>
    </row>
    <row r="1500" spans="1:28" x14ac:dyDescent="0.25">
      <c r="A1500" s="174">
        <f t="shared" si="115"/>
        <v>1499</v>
      </c>
      <c r="B1500" s="174" t="str">
        <f ca="1">料單!$C$1</f>
        <v>2026101401</v>
      </c>
      <c r="C1500" s="174">
        <f>料單!$C$2</f>
        <v>0</v>
      </c>
      <c r="D1500" s="6">
        <f>板材才數分析.!B1500</f>
        <v>0</v>
      </c>
      <c r="E1500" s="6">
        <f>板材才數分析.!C1500</f>
        <v>0</v>
      </c>
      <c r="F1500" s="6">
        <f>板材才數分析.!D1500</f>
        <v>0</v>
      </c>
      <c r="G1500" s="6">
        <f ca="1">板材才數分析.!E1500</f>
        <v>0</v>
      </c>
      <c r="H1500" s="6">
        <f ca="1">板材才數分析.!F1500</f>
        <v>0</v>
      </c>
      <c r="I1500" s="6">
        <f ca="1">板材才數分析.!G1500</f>
        <v>0</v>
      </c>
      <c r="J1500" s="6">
        <f ca="1">板材才數分析.!H1500</f>
        <v>0</v>
      </c>
      <c r="K1500" s="6">
        <f ca="1">板材才數分析.!I1500</f>
        <v>0</v>
      </c>
      <c r="L1500" s="6" t="str">
        <f ca="1">板材才數分析.!J1500</f>
        <v>送貨地址：</v>
      </c>
      <c r="M1500" s="6">
        <f ca="1">板材才數分析.!K1500</f>
        <v>0</v>
      </c>
      <c r="N1500" s="6">
        <f ca="1">板材才數分析.!L1500</f>
        <v>0</v>
      </c>
      <c r="O1500" s="6">
        <f ca="1">板材才數分析.!M1500</f>
        <v>0</v>
      </c>
      <c r="P1500" t="e">
        <f>表格15[[#This Row],[封邊色號]]</f>
        <v>#VALUE!</v>
      </c>
      <c r="Q1500" s="174" t="str">
        <f ca="1">IF(VLOOKUP(F1500,料單!$C:$P,14,FALSE)="","",VLOOKUP(F1500,料單!$C:$P,14,FALSE))</f>
        <v/>
      </c>
      <c r="R1500" s="174" t="str">
        <f ca="1">IF(VLOOKUP(F1500,料單!$C:$Q,15,FALSE)="","",VLOOKUP(F1500,料單!$C:$Q,15,FALSE))</f>
        <v/>
      </c>
      <c r="S1500" s="174" t="str">
        <f ca="1">IF(VLOOKUP(F1500,料單!$C:$R,16,FALSE)="","",VLOOKUP(F1500,料單!$C:$R,16,FALSE))</f>
        <v/>
      </c>
      <c r="T1500" s="174" t="str">
        <f ca="1">IF(VLOOKUP(F1500,料單!$C:$S,17,FALSE)="","",VLOOKUP(F1500,料單!$C:$S,17,FALSE))</f>
        <v/>
      </c>
      <c r="U1500" s="174" t="str">
        <f ca="1">_xlfn.IFNA(VLOOKUP(VLOOKUP(F1500,料單!C:T,18,FALSE),資料庫!AM:AN,2,FALSE),"A")</f>
        <v>A</v>
      </c>
      <c r="V1500" s="174" t="str">
        <f ca="1">IF(VLOOKUP(F1500,料單!C:U,19,FALSE)="","",VLOOKUP(F1500,料單!C:U,19,FALSE))</f>
        <v/>
      </c>
      <c r="W1500" s="361" t="str">
        <f t="shared" ca="1" si="116"/>
        <v/>
      </c>
      <c r="X1500" s="361" t="str">
        <f t="shared" ca="1" si="117"/>
        <v/>
      </c>
      <c r="Y1500" s="361" t="str">
        <f t="shared" ca="1" si="118"/>
        <v/>
      </c>
      <c r="Z1500" s="361" t="str">
        <f t="shared" ca="1" si="119"/>
        <v/>
      </c>
      <c r="AA1500" s="483">
        <f>料單!$K$3</f>
        <v>0</v>
      </c>
      <c r="AB1500" s="483" t="str">
        <f>料單!$L$3</f>
        <v>拉、KD</v>
      </c>
    </row>
    <row r="1501" spans="1:28" s="242" customFormat="1" x14ac:dyDescent="0.25">
      <c r="A1501" s="241">
        <f t="shared" si="115"/>
        <v>1500</v>
      </c>
      <c r="B1501" s="241" t="str">
        <f ca="1">料單!$C$1</f>
        <v>2026101401</v>
      </c>
      <c r="C1501" s="241">
        <f>料單!$C$2</f>
        <v>0</v>
      </c>
      <c r="D1501" s="245">
        <f>板材才數分析.!B1501</f>
        <v>0</v>
      </c>
      <c r="E1501" s="245">
        <f>板材才數分析.!C1501</f>
        <v>0</v>
      </c>
      <c r="F1501" s="245">
        <f>板材才數分析.!D1501</f>
        <v>0</v>
      </c>
      <c r="G1501" s="245">
        <f ca="1">板材才數分析.!E1501</f>
        <v>0</v>
      </c>
      <c r="H1501" s="245">
        <f ca="1">板材才數分析.!F1501</f>
        <v>0</v>
      </c>
      <c r="I1501" s="245">
        <f ca="1">板材才數分析.!G1501</f>
        <v>0</v>
      </c>
      <c r="J1501" s="245">
        <f ca="1">板材才數分析.!H1501</f>
        <v>0</v>
      </c>
      <c r="K1501" s="245">
        <f ca="1">板材才數分析.!I1501</f>
        <v>0</v>
      </c>
      <c r="L1501" s="245" t="str">
        <f ca="1">板材才數分析.!J1501</f>
        <v>送貨地址：</v>
      </c>
      <c r="M1501" s="245">
        <f ca="1">板材才數分析.!K1501</f>
        <v>0</v>
      </c>
      <c r="N1501" s="245">
        <f ca="1">板材才數分析.!L1501</f>
        <v>0</v>
      </c>
      <c r="O1501" s="245">
        <f ca="1">板材才數分析.!M1501</f>
        <v>0</v>
      </c>
      <c r="P1501" t="e">
        <f>表格15[[#This Row],[封邊色號]]</f>
        <v>#VALUE!</v>
      </c>
      <c r="Q1501" s="174" t="str">
        <f ca="1">IF(VLOOKUP(F1501,料單!$C:$P,14,FALSE)="","",VLOOKUP(F1501,料單!$C:$P,14,FALSE))</f>
        <v/>
      </c>
      <c r="R1501" s="174" t="str">
        <f ca="1">IF(VLOOKUP(F1501,料單!$C:$Q,15,FALSE)="","",VLOOKUP(F1501,料單!$C:$Q,15,FALSE))</f>
        <v/>
      </c>
      <c r="S1501" s="174" t="str">
        <f ca="1">IF(VLOOKUP(F1501,料單!$C:$R,16,FALSE)="","",VLOOKUP(F1501,料單!$C:$R,16,FALSE))</f>
        <v/>
      </c>
      <c r="T1501" s="174" t="str">
        <f ca="1">IF(VLOOKUP(F1501,料單!$C:$S,17,FALSE)="","",VLOOKUP(F1501,料單!$C:$S,17,FALSE))</f>
        <v/>
      </c>
      <c r="U1501" s="174" t="str">
        <f ca="1">_xlfn.IFNA(VLOOKUP(VLOOKUP(F1501,料單!C:T,18,FALSE),資料庫!AM:AN,2,FALSE),"A")</f>
        <v>A</v>
      </c>
      <c r="V1501" s="174" t="str">
        <f ca="1">IF(VLOOKUP(F1501,料單!C:U,19,FALSE)="","",VLOOKUP(F1501,料單!C:U,19,FALSE))</f>
        <v/>
      </c>
      <c r="W1501" s="375" t="str">
        <f t="shared" ca="1" si="116"/>
        <v/>
      </c>
      <c r="X1501" s="361" t="str">
        <f t="shared" ca="1" si="117"/>
        <v/>
      </c>
      <c r="Y1501" s="375" t="str">
        <f t="shared" ca="1" si="118"/>
        <v/>
      </c>
      <c r="Z1501" s="375" t="str">
        <f t="shared" ca="1" si="119"/>
        <v/>
      </c>
      <c r="AA1501" s="483">
        <f>料單!$K$3</f>
        <v>0</v>
      </c>
      <c r="AB1501" s="483" t="str">
        <f>料單!$L$3</f>
        <v>拉、KD</v>
      </c>
    </row>
    <row r="1502" spans="1:28" x14ac:dyDescent="0.25">
      <c r="A1502" s="174"/>
      <c r="B1502" s="174"/>
      <c r="C1502" s="174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U1502" s="174"/>
      <c r="V1502" s="174"/>
      <c r="Y1502" s="361"/>
      <c r="Z1502" s="361"/>
    </row>
  </sheetData>
  <phoneticPr fontId="2" type="noConversion"/>
  <conditionalFormatting sqref="W2:X1502">
    <cfRule type="cellIs" dxfId="152" priority="1" stopIfTrue="1" operator="equal">
      <formula>0</formula>
    </cfRule>
  </conditionalFormatting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3">
    <tabColor theme="9" tint="0.39997558519241921"/>
  </sheetPr>
  <dimension ref="A1:U1501"/>
  <sheetViews>
    <sheetView showZeros="0" zoomScaleNormal="100" zoomScaleSheetLayoutView="85" workbookViewId="0">
      <pane xSplit="1" ySplit="1" topLeftCell="B2" activePane="bottomRight" state="frozen"/>
      <selection activeCell="F329" sqref="F329"/>
      <selection pane="topRight" activeCell="F329" sqref="F329"/>
      <selection pane="bottomLeft" activeCell="F329" sqref="F329"/>
      <selection pane="bottomRight" activeCell="L2" sqref="L2"/>
    </sheetView>
  </sheetViews>
  <sheetFormatPr defaultColWidth="8.875" defaultRowHeight="16.5" x14ac:dyDescent="0.25"/>
  <cols>
    <col min="1" max="1" width="9" style="1" bestFit="1" customWidth="1"/>
    <col min="2" max="2" width="10" style="1" bestFit="1" customWidth="1"/>
    <col min="3" max="3" width="13.875" style="1" bestFit="1" customWidth="1"/>
    <col min="4" max="4" width="14.25" style="1" bestFit="1" customWidth="1"/>
    <col min="5" max="5" width="29.25" style="1" bestFit="1" customWidth="1"/>
    <col min="6" max="6" width="9.5" style="1" bestFit="1" customWidth="1"/>
    <col min="7" max="7" width="10.125" style="1" bestFit="1" customWidth="1"/>
    <col min="8" max="8" width="9.5" style="1" bestFit="1" customWidth="1"/>
    <col min="9" max="9" width="11.25" style="1" bestFit="1" customWidth="1"/>
    <col min="10" max="10" width="9.5" style="1" bestFit="1" customWidth="1"/>
    <col min="11" max="11" width="10.125" style="1" bestFit="1" customWidth="1"/>
    <col min="12" max="12" width="13" style="1" bestFit="1" customWidth="1"/>
    <col min="13" max="13" width="10.125" style="1" bestFit="1" customWidth="1"/>
    <col min="14" max="14" width="15" style="1" bestFit="1" customWidth="1"/>
    <col min="15" max="15" width="13" style="11" customWidth="1"/>
    <col min="16" max="17" width="14.125" style="12" customWidth="1"/>
    <col min="18" max="18" width="11.25" style="3" bestFit="1" customWidth="1"/>
    <col min="19" max="19" width="11.25" style="9" bestFit="1" customWidth="1"/>
    <col min="20" max="16384" width="8.875" style="1"/>
  </cols>
  <sheetData>
    <row r="1" spans="1:21" s="5" customFormat="1" ht="32.450000000000003" customHeight="1" x14ac:dyDescent="0.25">
      <c r="A1" s="5" t="s">
        <v>52</v>
      </c>
      <c r="B1" s="5" t="s">
        <v>22</v>
      </c>
      <c r="C1" s="5" t="s">
        <v>21</v>
      </c>
      <c r="D1" s="5" t="s">
        <v>51</v>
      </c>
      <c r="E1" s="5" t="s">
        <v>115</v>
      </c>
      <c r="F1" s="5" t="s">
        <v>0</v>
      </c>
      <c r="G1" s="5" t="s">
        <v>17</v>
      </c>
      <c r="H1" s="5" t="s">
        <v>1</v>
      </c>
      <c r="I1" s="5" t="s">
        <v>55</v>
      </c>
      <c r="J1" s="5" t="s">
        <v>3</v>
      </c>
      <c r="K1" s="7" t="s">
        <v>6</v>
      </c>
      <c r="L1" s="4" t="s">
        <v>229</v>
      </c>
      <c r="M1" s="4" t="s">
        <v>8</v>
      </c>
      <c r="N1" s="4" t="s">
        <v>1807</v>
      </c>
      <c r="O1" s="10" t="s">
        <v>25</v>
      </c>
      <c r="P1" s="10" t="s">
        <v>46</v>
      </c>
      <c r="Q1" s="10" t="s">
        <v>278</v>
      </c>
      <c r="R1" s="2" t="s">
        <v>24</v>
      </c>
      <c r="S1" s="8" t="s">
        <v>26</v>
      </c>
      <c r="T1" s="5" t="s">
        <v>53</v>
      </c>
      <c r="U1" s="5" t="s">
        <v>54</v>
      </c>
    </row>
    <row r="2" spans="1:21" x14ac:dyDescent="0.25">
      <c r="A2" s="1">
        <f>標籤列印版!A2</f>
        <v>1</v>
      </c>
      <c r="B2" s="1">
        <f>料單!C8</f>
        <v>1</v>
      </c>
      <c r="C2" s="1">
        <f>料單!C7</f>
        <v>0</v>
      </c>
      <c r="D2" s="1">
        <f>料單!C14</f>
        <v>1001</v>
      </c>
      <c r="E2" s="1" t="str">
        <f ca="1">VLOOKUP(表格15[[#This Row],[專案編號]],料單!C:E,3,FALSE)</f>
        <v>頂板</v>
      </c>
      <c r="F2" s="1">
        <f ca="1">VLOOKUP(表格15[[#This Row],[專案編號]],料單!C:F,4,FALSE)</f>
        <v>-35</v>
      </c>
      <c r="G2" s="1" t="str">
        <f ca="1">VLOOKUP(表格15[[#This Row],[專案編號]],料單!C:G,5,FALSE)</f>
        <v>AA</v>
      </c>
      <c r="H2" s="1">
        <f ca="1">VLOOKUP(表格15[[#This Row],[專案編號]],料單!C:H,6,FALSE)</f>
        <v>0</v>
      </c>
      <c r="I2" s="1" t="str">
        <f ca="1">VLOOKUP(表格15[[#This Row],[專案編號]],料單!C:I,7,FALSE)</f>
        <v/>
      </c>
      <c r="J2" s="1">
        <f ca="1">VLOOKUP(表格15[[#This Row],[專案編號]],料單!C:J,8,FALSE)</f>
        <v>18</v>
      </c>
      <c r="K2" s="1">
        <f ca="1">VLOOKUP(表格15[[#This Row],[專案編號]],料單!C:K,9,FALSE)</f>
        <v>0</v>
      </c>
      <c r="L2" s="1" t="str">
        <f ca="1">VLOOKUP(表格15[[#This Row],[專案編號]],料單!C:M,11,FALSE)</f>
        <v/>
      </c>
      <c r="M2" s="1">
        <f ca="1">VLOOKUP(表格15[[#This Row],[專案編號]],料單!C:L,10,FALSE)</f>
        <v>0</v>
      </c>
      <c r="N2" s="1" t="str">
        <f ca="1">VLOOKUP(表格15[[#This Row],[專案編號]],料單!C:O,13,FALSE)</f>
        <v/>
      </c>
      <c r="O2" s="11">
        <f ca="1">(F2*H2)/90000*K2</f>
        <v>0</v>
      </c>
      <c r="R2" s="2" t="str">
        <f ca="1">IFERROR(VLOOKUP(M2,資料庫!$P$3:$AJ$73,20,),"")</f>
        <v/>
      </c>
      <c r="S2" s="9" t="e">
        <f ca="1">O2*R2</f>
        <v>#VALUE!</v>
      </c>
      <c r="U2" s="9"/>
    </row>
    <row r="3" spans="1:21" x14ac:dyDescent="0.25">
      <c r="A3" s="1">
        <f>A2+1</f>
        <v>2</v>
      </c>
      <c r="B3" s="1">
        <f>B2</f>
        <v>1</v>
      </c>
      <c r="C3" s="1">
        <f>C2</f>
        <v>0</v>
      </c>
      <c r="D3" s="1">
        <f>料單!C15</f>
        <v>1002</v>
      </c>
      <c r="E3" s="1" t="str">
        <f ca="1">VLOOKUP(表格15[[#This Row],[專案編號]],料單!C:E,3,FALSE)</f>
        <v>底板</v>
      </c>
      <c r="F3" s="1">
        <f ca="1">VLOOKUP(表格15[[#This Row],[專案編號]],料單!C:F,4,FALSE)</f>
        <v>-35</v>
      </c>
      <c r="G3" s="1" t="str">
        <f ca="1">VLOOKUP(表格15[[#This Row],[專案編號]],料單!C:G,5,FALSE)</f>
        <v>AA</v>
      </c>
      <c r="H3" s="1">
        <f ca="1">VLOOKUP(表格15[[#This Row],[專案編號]],料單!C:H,6,FALSE)</f>
        <v>0</v>
      </c>
      <c r="I3" s="1" t="str">
        <f ca="1">VLOOKUP(表格15[[#This Row],[專案編號]],料單!C:I,7,FALSE)</f>
        <v/>
      </c>
      <c r="J3" s="1">
        <f ca="1">VLOOKUP(表格15[[#This Row],[專案編號]],料單!C:J,8,FALSE)</f>
        <v>18</v>
      </c>
      <c r="K3" s="1">
        <f ca="1">VLOOKUP(表格15[[#This Row],[專案編號]],料單!C:K,9,FALSE)</f>
        <v>0</v>
      </c>
      <c r="L3" s="1" t="str">
        <f ca="1">VLOOKUP(表格15[[#This Row],[專案編號]],料單!C:M,11,FALSE)</f>
        <v/>
      </c>
      <c r="M3" s="1">
        <f ca="1">VLOOKUP(表格15[[#This Row],[專案編號]],料單!C:L,10,FALSE)</f>
        <v>0</v>
      </c>
      <c r="N3" s="1" t="str">
        <f ca="1">VLOOKUP(表格15[[#This Row],[專案編號]],料單!C:O,13,FALSE)</f>
        <v/>
      </c>
      <c r="O3" s="11">
        <f t="shared" ref="O3:O63" ca="1" si="0">(F3*H3)/90000*K3</f>
        <v>0</v>
      </c>
      <c r="R3" s="2" t="str">
        <f ca="1">IFERROR(VLOOKUP(M3,資料庫!$P$3:$AJ$73,20,),"")</f>
        <v/>
      </c>
      <c r="S3" s="9" t="str">
        <f t="shared" ref="S3:S66" ca="1" si="1">IFERROR((O3*R3),"")</f>
        <v/>
      </c>
      <c r="U3" s="9"/>
    </row>
    <row r="4" spans="1:21" x14ac:dyDescent="0.25">
      <c r="A4" s="1">
        <f t="shared" ref="A4:A103" si="2">A3+1</f>
        <v>3</v>
      </c>
      <c r="B4" s="1">
        <f t="shared" ref="B4:B18" si="3">B3</f>
        <v>1</v>
      </c>
      <c r="C4" s="1">
        <f t="shared" ref="C4:C78" si="4">C3</f>
        <v>0</v>
      </c>
      <c r="D4" s="1">
        <f>料單!C16</f>
        <v>1003</v>
      </c>
      <c r="E4" s="1" t="str">
        <f ca="1">VLOOKUP(表格15[[#This Row],[專案編號]],料單!C:E,3,FALSE)</f>
        <v>左側板</v>
      </c>
      <c r="F4" s="1">
        <f ca="1">VLOOKUP(表格15[[#This Row],[專案編號]],料單!C:F,4,FALSE)</f>
        <v>0</v>
      </c>
      <c r="G4" s="1" t="str">
        <f ca="1">VLOOKUP(表格15[[#This Row],[專案編號]],料單!C:G,5,FALSE)</f>
        <v>AA</v>
      </c>
      <c r="H4" s="1">
        <f ca="1">VLOOKUP(表格15[[#This Row],[專案編號]],料單!C:H,6,FALSE)</f>
        <v>0</v>
      </c>
      <c r="I4" s="1" t="str">
        <f ca="1">VLOOKUP(表格15[[#This Row],[專案編號]],料單!C:I,7,FALSE)</f>
        <v>AA</v>
      </c>
      <c r="J4" s="1">
        <f ca="1">VLOOKUP(表格15[[#This Row],[專案編號]],料單!C:J,8,FALSE)</f>
        <v>18</v>
      </c>
      <c r="K4" s="1">
        <f ca="1">VLOOKUP(表格15[[#This Row],[專案編號]],料單!C:K,9,FALSE)</f>
        <v>0</v>
      </c>
      <c r="L4" s="1" t="str">
        <f ca="1">VLOOKUP(表格15[[#This Row],[專案編號]],料單!C:M,11,FALSE)</f>
        <v/>
      </c>
      <c r="M4" s="1">
        <f ca="1">VLOOKUP(表格15[[#This Row],[專案編號]],料單!C:L,10,FALSE)</f>
        <v>0</v>
      </c>
      <c r="N4" s="1" t="str">
        <f ca="1">VLOOKUP(表格15[[#This Row],[專案編號]],料單!C:O,13,FALSE)</f>
        <v/>
      </c>
      <c r="O4" s="11">
        <f t="shared" ca="1" si="0"/>
        <v>0</v>
      </c>
      <c r="R4" s="2" t="str">
        <f ca="1">IFERROR(VLOOKUP(M4,資料庫!$P$3:$AJ$73,20,),"")</f>
        <v/>
      </c>
      <c r="S4" s="9" t="str">
        <f t="shared" ca="1" si="1"/>
        <v/>
      </c>
      <c r="U4" s="9"/>
    </row>
    <row r="5" spans="1:21" x14ac:dyDescent="0.25">
      <c r="A5" s="1">
        <f t="shared" si="2"/>
        <v>4</v>
      </c>
      <c r="B5" s="1">
        <f t="shared" si="3"/>
        <v>1</v>
      </c>
      <c r="C5" s="1">
        <f t="shared" si="4"/>
        <v>0</v>
      </c>
      <c r="D5" s="1">
        <f>料單!C17</f>
        <v>1004</v>
      </c>
      <c r="E5" s="1" t="str">
        <f ca="1">VLOOKUP(表格15[[#This Row],[專案編號]],料單!C:E,3,FALSE)</f>
        <v>右側板</v>
      </c>
      <c r="F5" s="1">
        <f ca="1">VLOOKUP(表格15[[#This Row],[專案編號]],料單!C:F,4,FALSE)</f>
        <v>0</v>
      </c>
      <c r="G5" s="1" t="str">
        <f ca="1">VLOOKUP(表格15[[#This Row],[專案編號]],料單!C:G,5,FALSE)</f>
        <v>AA</v>
      </c>
      <c r="H5" s="1">
        <f ca="1">VLOOKUP(表格15[[#This Row],[專案編號]],料單!C:H,6,FALSE)</f>
        <v>0</v>
      </c>
      <c r="I5" s="1" t="str">
        <f ca="1">VLOOKUP(表格15[[#This Row],[專案編號]],料單!C:I,7,FALSE)</f>
        <v>AA</v>
      </c>
      <c r="J5" s="1">
        <f ca="1">VLOOKUP(表格15[[#This Row],[專案編號]],料單!C:J,8,FALSE)</f>
        <v>18</v>
      </c>
      <c r="K5" s="1">
        <f ca="1">VLOOKUP(表格15[[#This Row],[專案編號]],料單!C:K,9,FALSE)</f>
        <v>0</v>
      </c>
      <c r="L5" s="1" t="str">
        <f ca="1">VLOOKUP(表格15[[#This Row],[專案編號]],料單!C:M,11,FALSE)</f>
        <v/>
      </c>
      <c r="M5" s="1">
        <f ca="1">VLOOKUP(表格15[[#This Row],[專案編號]],料單!C:L,10,FALSE)</f>
        <v>0</v>
      </c>
      <c r="N5" s="1" t="str">
        <f ca="1">VLOOKUP(表格15[[#This Row],[專案編號]],料單!C:O,13,FALSE)</f>
        <v/>
      </c>
      <c r="O5" s="11">
        <f t="shared" ca="1" si="0"/>
        <v>0</v>
      </c>
      <c r="R5" s="2" t="str">
        <f ca="1">IFERROR(VLOOKUP(M5,資料庫!$P$3:$AJ$73,20,),"")</f>
        <v/>
      </c>
      <c r="S5" s="9" t="str">
        <f t="shared" ca="1" si="1"/>
        <v/>
      </c>
      <c r="U5" s="9"/>
    </row>
    <row r="6" spans="1:21" x14ac:dyDescent="0.25">
      <c r="A6" s="1">
        <f t="shared" si="2"/>
        <v>5</v>
      </c>
      <c r="B6" s="1">
        <f t="shared" si="3"/>
        <v>1</v>
      </c>
      <c r="C6" s="1">
        <f t="shared" si="4"/>
        <v>0</v>
      </c>
      <c r="D6" s="1">
        <f>料單!C18</f>
        <v>1005</v>
      </c>
      <c r="E6" s="1" t="str">
        <f ca="1">VLOOKUP(表格15[[#This Row],[專案編號]],料單!C:E,3,FALSE)</f>
        <v>背板</v>
      </c>
      <c r="F6" s="1">
        <f ca="1">VLOOKUP(表格15[[#This Row],[專案編號]],料單!C:F,4,FALSE)</f>
        <v>-22</v>
      </c>
      <c r="G6" s="1" t="str">
        <f ca="1">VLOOKUP(表格15[[#This Row],[專案編號]],料單!C:G,5,FALSE)</f>
        <v/>
      </c>
      <c r="H6" s="1">
        <f ca="1">VLOOKUP(表格15[[#This Row],[專案編號]],料單!C:H,6,FALSE)</f>
        <v>-22</v>
      </c>
      <c r="I6" s="1" t="str">
        <f ca="1">VLOOKUP(表格15[[#This Row],[專案編號]],料單!C:I,7,FALSE)</f>
        <v/>
      </c>
      <c r="J6" s="1">
        <f ca="1">VLOOKUP(表格15[[#This Row],[專案編號]],料單!C:J,8,FALSE)</f>
        <v>4</v>
      </c>
      <c r="K6" s="1">
        <f ca="1">VLOOKUP(表格15[[#This Row],[專案編號]],料單!C:K,9,FALSE)</f>
        <v>0</v>
      </c>
      <c r="L6" s="1" t="str">
        <f ca="1">VLOOKUP(表格15[[#This Row],[專案編號]],料單!C:M,11,FALSE)</f>
        <v/>
      </c>
      <c r="M6" s="1">
        <f ca="1">VLOOKUP(表格15[[#This Row],[專案編號]],料單!C:L,10,FALSE)</f>
        <v>0</v>
      </c>
      <c r="N6" s="1" t="str">
        <f ca="1">VLOOKUP(表格15[[#This Row],[專案編號]],料單!C:O,13,FALSE)</f>
        <v/>
      </c>
      <c r="O6" s="11">
        <f t="shared" ca="1" si="0"/>
        <v>0</v>
      </c>
      <c r="R6" s="2" t="str">
        <f ca="1">IFERROR(VLOOKUP(M6,資料庫!$P$3:$AJ$73,20,),"")</f>
        <v/>
      </c>
      <c r="S6" s="9" t="str">
        <f t="shared" ca="1" si="1"/>
        <v/>
      </c>
      <c r="U6" s="9"/>
    </row>
    <row r="7" spans="1:21" x14ac:dyDescent="0.25">
      <c r="A7" s="1">
        <f t="shared" si="2"/>
        <v>6</v>
      </c>
      <c r="B7" s="1">
        <f t="shared" si="3"/>
        <v>1</v>
      </c>
      <c r="C7" s="1">
        <f t="shared" si="4"/>
        <v>0</v>
      </c>
      <c r="D7" s="1">
        <f>料單!C19</f>
        <v>1006</v>
      </c>
      <c r="E7" s="1" t="str">
        <f ca="1">VLOOKUP(表格15[[#This Row],[專案編號]],料單!C:E,3,FALSE)</f>
        <v>背拉桿</v>
      </c>
      <c r="F7" s="1">
        <f ca="1">VLOOKUP(表格15[[#This Row],[專案編號]],料單!C:F,4,FALSE)</f>
        <v>-35</v>
      </c>
      <c r="G7" s="1" t="str">
        <f ca="1">VLOOKUP(表格15[[#This Row],[專案編號]],料單!C:G,5,FALSE)</f>
        <v>AA</v>
      </c>
      <c r="H7" s="1">
        <f ca="1">VLOOKUP(表格15[[#This Row],[專案編號]],料單!C:H,6,FALSE)</f>
        <v>120</v>
      </c>
      <c r="I7" s="1" t="str">
        <f ca="1">VLOOKUP(表格15[[#This Row],[專案編號]],料單!C:I,7,FALSE)</f>
        <v/>
      </c>
      <c r="J7" s="1">
        <f ca="1">VLOOKUP(表格15[[#This Row],[專案編號]],料單!C:J,8,FALSE)</f>
        <v>18</v>
      </c>
      <c r="K7" s="1">
        <f ca="1">VLOOKUP(表格15[[#This Row],[專案編號]],料單!C:K,9,FALSE)</f>
        <v>0</v>
      </c>
      <c r="L7" s="1" t="str">
        <f ca="1">VLOOKUP(表格15[[#This Row],[專案編號]],料單!C:M,11,FALSE)</f>
        <v/>
      </c>
      <c r="M7" s="1">
        <f ca="1">VLOOKUP(表格15[[#This Row],[專案編號]],料單!C:L,10,FALSE)</f>
        <v>0</v>
      </c>
      <c r="N7" s="1" t="str">
        <f ca="1">VLOOKUP(表格15[[#This Row],[專案編號]],料單!C:O,13,FALSE)</f>
        <v/>
      </c>
      <c r="O7" s="11">
        <f t="shared" ca="1" si="0"/>
        <v>0</v>
      </c>
      <c r="R7" s="2" t="str">
        <f ca="1">IFERROR(VLOOKUP(M7,資料庫!$P$3:$AJ$73,20,),"")</f>
        <v/>
      </c>
      <c r="S7" s="9" t="str">
        <f t="shared" ca="1" si="1"/>
        <v/>
      </c>
      <c r="T7" s="9"/>
      <c r="U7" s="9"/>
    </row>
    <row r="8" spans="1:21" x14ac:dyDescent="0.25">
      <c r="A8" s="1">
        <f t="shared" si="2"/>
        <v>7</v>
      </c>
      <c r="B8" s="1">
        <f t="shared" si="3"/>
        <v>1</v>
      </c>
      <c r="C8" s="1">
        <f t="shared" si="4"/>
        <v>0</v>
      </c>
      <c r="D8" s="1">
        <f>料單!C20</f>
        <v>1007</v>
      </c>
      <c r="E8" s="1" t="str">
        <f ca="1">VLOOKUP(表格15[[#This Row],[專案編號]],料單!C:E,3,FALSE)</f>
        <v>中立板</v>
      </c>
      <c r="F8" s="1">
        <f ca="1">VLOOKUP(表格15[[#This Row],[專案編號]],料單!C:F,4,FALSE)</f>
        <v>-35</v>
      </c>
      <c r="G8" s="1" t="str">
        <f ca="1">VLOOKUP(表格15[[#This Row],[專案編號]],料單!C:G,5,FALSE)</f>
        <v>AA</v>
      </c>
      <c r="H8" s="1">
        <f ca="1">VLOOKUP(表格15[[#This Row],[專案編號]],料單!C:H,6,FALSE)</f>
        <v>-22</v>
      </c>
      <c r="I8" s="1" t="str">
        <f ca="1">VLOOKUP(表格15[[#This Row],[專案編號]],料單!C:I,7,FALSE)</f>
        <v/>
      </c>
      <c r="J8" s="1">
        <f ca="1">VLOOKUP(表格15[[#This Row],[專案編號]],料單!C:J,8,FALSE)</f>
        <v>18</v>
      </c>
      <c r="K8" s="1">
        <f ca="1">VLOOKUP(表格15[[#This Row],[專案編號]],料單!C:K,9,FALSE)</f>
        <v>0</v>
      </c>
      <c r="L8" s="1" t="str">
        <f ca="1">VLOOKUP(表格15[[#This Row],[專案編號]],料單!C:M,11,FALSE)</f>
        <v/>
      </c>
      <c r="M8" s="1">
        <f ca="1">VLOOKUP(表格15[[#This Row],[專案編號]],料單!C:L,10,FALSE)</f>
        <v>0</v>
      </c>
      <c r="N8" s="1" t="str">
        <f ca="1">VLOOKUP(表格15[[#This Row],[專案編號]],料單!C:O,13,FALSE)</f>
        <v/>
      </c>
      <c r="O8" s="11">
        <f t="shared" ca="1" si="0"/>
        <v>0</v>
      </c>
      <c r="R8" s="2" t="str">
        <f ca="1">IFERROR(VLOOKUP(M8,資料庫!$P$3:$AJ$73,20,),"")</f>
        <v/>
      </c>
      <c r="S8" s="9" t="str">
        <f t="shared" ca="1" si="1"/>
        <v/>
      </c>
      <c r="U8" s="9"/>
    </row>
    <row r="9" spans="1:21" x14ac:dyDescent="0.25">
      <c r="A9" s="1">
        <f t="shared" si="2"/>
        <v>8</v>
      </c>
      <c r="B9" s="1">
        <f t="shared" si="3"/>
        <v>1</v>
      </c>
      <c r="C9" s="1">
        <f t="shared" si="4"/>
        <v>0</v>
      </c>
      <c r="D9" s="1">
        <f>料單!C21</f>
        <v>1008</v>
      </c>
      <c r="E9" s="1" t="str">
        <f ca="1">VLOOKUP(表格15[[#This Row],[專案編號]],料單!C:E,3,FALSE)</f>
        <v>活隔</v>
      </c>
      <c r="F9" s="1">
        <f ca="1">VLOOKUP(表格15[[#This Row],[專案編號]],料單!C:F,4,FALSE)</f>
        <v>0</v>
      </c>
      <c r="G9" s="1" t="str">
        <f ca="1">VLOOKUP(表格15[[#This Row],[專案編號]],料單!C:G,5,FALSE)</f>
        <v>AA</v>
      </c>
      <c r="H9" s="1">
        <f ca="1">VLOOKUP(表格15[[#This Row],[專案編號]],料單!C:H,6,FALSE)</f>
        <v>-32</v>
      </c>
      <c r="I9" s="1" t="str">
        <f ca="1">VLOOKUP(表格15[[#This Row],[專案編號]],料單!C:I,7,FALSE)</f>
        <v>AA</v>
      </c>
      <c r="J9" s="1">
        <f ca="1">VLOOKUP(表格15[[#This Row],[專案編號]],料單!C:J,8,FALSE)</f>
        <v>18</v>
      </c>
      <c r="K9" s="1">
        <f ca="1">VLOOKUP(表格15[[#This Row],[專案編號]],料單!C:K,9,FALSE)</f>
        <v>0</v>
      </c>
      <c r="L9" s="1" t="str">
        <f ca="1">VLOOKUP(表格15[[#This Row],[專案編號]],料單!C:M,11,FALSE)</f>
        <v/>
      </c>
      <c r="M9" s="1">
        <f ca="1">VLOOKUP(表格15[[#This Row],[專案編號]],料單!C:L,10,FALSE)</f>
        <v>0</v>
      </c>
      <c r="N9" s="1" t="str">
        <f ca="1">VLOOKUP(表格15[[#This Row],[專案編號]],料單!C:O,13,FALSE)</f>
        <v/>
      </c>
      <c r="O9" s="11">
        <f t="shared" ca="1" si="0"/>
        <v>0</v>
      </c>
      <c r="R9" s="2" t="str">
        <f ca="1">IFERROR(VLOOKUP(M9,資料庫!$P$3:$AJ$73,20,),"")</f>
        <v/>
      </c>
      <c r="S9" s="9" t="str">
        <f t="shared" ca="1" si="1"/>
        <v/>
      </c>
      <c r="U9" s="9"/>
    </row>
    <row r="10" spans="1:21" x14ac:dyDescent="0.25">
      <c r="A10" s="1">
        <f t="shared" si="2"/>
        <v>9</v>
      </c>
      <c r="B10" s="1">
        <f t="shared" si="3"/>
        <v>1</v>
      </c>
      <c r="C10" s="1">
        <f t="shared" si="4"/>
        <v>0</v>
      </c>
      <c r="D10" s="1">
        <f>料單!C22</f>
        <v>1009</v>
      </c>
      <c r="E10" s="1" t="str">
        <f ca="1">VLOOKUP(表格15[[#This Row],[專案編號]],料單!C:E,3,FALSE)</f>
        <v>固隔</v>
      </c>
      <c r="F10" s="1">
        <f ca="1">VLOOKUP(表格15[[#This Row],[專案編號]],料單!C:F,4,FALSE)</f>
        <v>0</v>
      </c>
      <c r="G10" s="1" t="str">
        <f ca="1">VLOOKUP(表格15[[#This Row],[專案編號]],料單!C:G,5,FALSE)</f>
        <v>AA</v>
      </c>
      <c r="H10" s="1">
        <f ca="1">VLOOKUP(表格15[[#This Row],[專案編號]],料單!C:H,6,FALSE)</f>
        <v>-22</v>
      </c>
      <c r="I10" s="1" t="str">
        <f ca="1">VLOOKUP(表格15[[#This Row],[專案編號]],料單!C:I,7,FALSE)</f>
        <v/>
      </c>
      <c r="J10" s="1">
        <f ca="1">VLOOKUP(表格15[[#This Row],[專案編號]],料單!C:J,8,FALSE)</f>
        <v>18</v>
      </c>
      <c r="K10" s="1">
        <f ca="1">VLOOKUP(表格15[[#This Row],[專案編號]],料單!C:K,9,FALSE)</f>
        <v>0</v>
      </c>
      <c r="L10" s="1" t="str">
        <f ca="1">VLOOKUP(表格15[[#This Row],[專案編號]],料單!C:M,11,FALSE)</f>
        <v/>
      </c>
      <c r="M10" s="1">
        <f ca="1">VLOOKUP(表格15[[#This Row],[專案編號]],料單!C:L,10,FALSE)</f>
        <v>0</v>
      </c>
      <c r="N10" s="1" t="str">
        <f ca="1">VLOOKUP(表格15[[#This Row],[專案編號]],料單!C:O,13,FALSE)</f>
        <v/>
      </c>
      <c r="O10" s="11">
        <f t="shared" ca="1" si="0"/>
        <v>0</v>
      </c>
      <c r="R10" s="2" t="str">
        <f ca="1">IFERROR(VLOOKUP(M10,資料庫!$P$3:$AJ$73,20,),"")</f>
        <v/>
      </c>
      <c r="S10" s="9" t="str">
        <f t="shared" ca="1" si="1"/>
        <v/>
      </c>
      <c r="U10" s="9"/>
    </row>
    <row r="11" spans="1:21" x14ac:dyDescent="0.25">
      <c r="A11" s="1">
        <f t="shared" si="2"/>
        <v>10</v>
      </c>
      <c r="B11" s="1">
        <f t="shared" si="3"/>
        <v>1</v>
      </c>
      <c r="C11" s="1">
        <f t="shared" si="4"/>
        <v>0</v>
      </c>
      <c r="D11" s="1">
        <f>料單!C23</f>
        <v>1010</v>
      </c>
      <c r="E11" s="1" t="str">
        <f ca="1">VLOOKUP(表格15[[#This Row],[專案編號]],料單!C:E,3,FALSE)</f>
        <v>左門板</v>
      </c>
      <c r="F11" s="1">
        <f ca="1">VLOOKUP(表格15[[#This Row],[專案編號]],料單!C:F,4,FALSE)</f>
        <v>0</v>
      </c>
      <c r="G11" s="1" t="str">
        <f ca="1">VLOOKUP(表格15[[#This Row],[專案編號]],料單!C:G,5,FALSE)</f>
        <v>AA</v>
      </c>
      <c r="H11" s="1">
        <f ca="1">VLOOKUP(表格15[[#This Row],[專案編號]],料單!C:H,6,FALSE)</f>
        <v>-4</v>
      </c>
      <c r="I11" s="1" t="str">
        <f ca="1">VLOOKUP(表格15[[#This Row],[專案編號]],料單!C:I,7,FALSE)</f>
        <v>AA</v>
      </c>
      <c r="J11" s="1">
        <f ca="1">VLOOKUP(表格15[[#This Row],[專案編號]],料單!C:J,8,FALSE)</f>
        <v>18</v>
      </c>
      <c r="K11" s="1">
        <f ca="1">VLOOKUP(表格15[[#This Row],[專案編號]],料單!C:K,9,FALSE)</f>
        <v>0</v>
      </c>
      <c r="L11" s="1" t="str">
        <f ca="1">VLOOKUP(表格15[[#This Row],[專案編號]],料單!C:M,11,FALSE)</f>
        <v/>
      </c>
      <c r="M11" s="1">
        <f ca="1">VLOOKUP(表格15[[#This Row],[專案編號]],料單!C:L,10,FALSE)</f>
        <v>0</v>
      </c>
      <c r="N11" s="1" t="str">
        <f ca="1">VLOOKUP(表格15[[#This Row],[專案編號]],料單!C:O,13,FALSE)</f>
        <v/>
      </c>
      <c r="O11" s="11">
        <f t="shared" ca="1" si="0"/>
        <v>0</v>
      </c>
      <c r="R11" s="2" t="str">
        <f ca="1">IFERROR(VLOOKUP(M11,資料庫!$P$3:$AJ$73,20,),"")</f>
        <v/>
      </c>
      <c r="S11" s="9" t="str">
        <f t="shared" ca="1" si="1"/>
        <v/>
      </c>
      <c r="U11" s="9"/>
    </row>
    <row r="12" spans="1:21" x14ac:dyDescent="0.25">
      <c r="A12" s="1">
        <f t="shared" si="2"/>
        <v>11</v>
      </c>
      <c r="B12" s="1">
        <f t="shared" si="3"/>
        <v>1</v>
      </c>
      <c r="C12" s="1">
        <f t="shared" si="4"/>
        <v>0</v>
      </c>
      <c r="D12" s="1">
        <f>料單!C24</f>
        <v>1011</v>
      </c>
      <c r="E12" s="1" t="str">
        <f ca="1">VLOOKUP(表格15[[#This Row],[專案編號]],料單!C:E,3,FALSE)</f>
        <v>右門板</v>
      </c>
      <c r="F12" s="1">
        <f ca="1">VLOOKUP(表格15[[#This Row],[專案編號]],料單!C:F,4,FALSE)</f>
        <v>0</v>
      </c>
      <c r="G12" s="1" t="str">
        <f ca="1">VLOOKUP(表格15[[#This Row],[專案編號]],料單!C:G,5,FALSE)</f>
        <v>AA</v>
      </c>
      <c r="H12" s="1">
        <f ca="1">VLOOKUP(表格15[[#This Row],[專案編號]],料單!C:H,6,FALSE)</f>
        <v>-4</v>
      </c>
      <c r="I12" s="1" t="str">
        <f ca="1">VLOOKUP(表格15[[#This Row],[專案編號]],料單!C:I,7,FALSE)</f>
        <v>AA</v>
      </c>
      <c r="J12" s="1">
        <f ca="1">VLOOKUP(表格15[[#This Row],[專案編號]],料單!C:J,8,FALSE)</f>
        <v>18</v>
      </c>
      <c r="K12" s="1">
        <f ca="1">VLOOKUP(表格15[[#This Row],[專案編號]],料單!C:K,9,FALSE)</f>
        <v>0</v>
      </c>
      <c r="L12" s="1" t="str">
        <f ca="1">VLOOKUP(表格15[[#This Row],[專案編號]],料單!C:M,11,FALSE)</f>
        <v/>
      </c>
      <c r="M12" s="1">
        <f ca="1">VLOOKUP(表格15[[#This Row],[專案編號]],料單!C:L,10,FALSE)</f>
        <v>0</v>
      </c>
      <c r="N12" s="1" t="str">
        <f ca="1">VLOOKUP(表格15[[#This Row],[專案編號]],料單!C:O,13,FALSE)</f>
        <v/>
      </c>
      <c r="O12" s="11">
        <f t="shared" ca="1" si="0"/>
        <v>0</v>
      </c>
      <c r="R12" s="2" t="str">
        <f ca="1">IFERROR(VLOOKUP(M12,資料庫!$P$3:$AJ$73,20,),"")</f>
        <v/>
      </c>
      <c r="S12" s="9" t="str">
        <f t="shared" ca="1" si="1"/>
        <v/>
      </c>
      <c r="U12" s="9"/>
    </row>
    <row r="13" spans="1:21" x14ac:dyDescent="0.25">
      <c r="A13" s="1">
        <f t="shared" si="2"/>
        <v>12</v>
      </c>
      <c r="B13" s="1">
        <f t="shared" si="3"/>
        <v>1</v>
      </c>
      <c r="C13" s="1">
        <f t="shared" si="4"/>
        <v>0</v>
      </c>
      <c r="D13" s="1">
        <f>料單!C25</f>
        <v>1012</v>
      </c>
      <c r="E13" s="1">
        <f ca="1">VLOOKUP(表格15[[#This Row],[專案編號]],料單!C:E,3,FALSE)</f>
        <v>0</v>
      </c>
      <c r="F13" s="1">
        <f ca="1">VLOOKUP(表格15[[#This Row],[專案編號]],料單!C:F,4,FALSE)</f>
        <v>0</v>
      </c>
      <c r="G13" s="1" t="str">
        <f ca="1">VLOOKUP(表格15[[#This Row],[專案編號]],料單!C:G,5,FALSE)</f>
        <v/>
      </c>
      <c r="H13" s="1">
        <f ca="1">VLOOKUP(表格15[[#This Row],[專案編號]],料單!C:H,6,FALSE)</f>
        <v>0</v>
      </c>
      <c r="I13" s="1" t="str">
        <f ca="1">VLOOKUP(表格15[[#This Row],[專案編號]],料單!C:I,7,FALSE)</f>
        <v/>
      </c>
      <c r="J13" s="1">
        <f ca="1">VLOOKUP(表格15[[#This Row],[專案編號]],料單!C:J,8,FALSE)</f>
        <v>0</v>
      </c>
      <c r="K13" s="1">
        <f ca="1">VLOOKUP(表格15[[#This Row],[專案編號]],料單!C:K,9,FALSE)</f>
        <v>0</v>
      </c>
      <c r="L13" s="1" t="str">
        <f ca="1">VLOOKUP(表格15[[#This Row],[專案編號]],料單!C:M,11,FALSE)</f>
        <v/>
      </c>
      <c r="M13" s="1">
        <f ca="1">VLOOKUP(表格15[[#This Row],[專案編號]],料單!C:L,10,FALSE)</f>
        <v>0</v>
      </c>
      <c r="N13" s="1" t="str">
        <f ca="1">VLOOKUP(表格15[[#This Row],[專案編號]],料單!C:O,13,FALSE)</f>
        <v/>
      </c>
      <c r="O13" s="11">
        <f t="shared" ca="1" si="0"/>
        <v>0</v>
      </c>
      <c r="R13" s="2" t="str">
        <f ca="1">IFERROR(VLOOKUP(M13,資料庫!$P$3:$AJ$73,20,),"")</f>
        <v/>
      </c>
      <c r="S13" s="9" t="str">
        <f t="shared" ca="1" si="1"/>
        <v/>
      </c>
      <c r="U13" s="9"/>
    </row>
    <row r="14" spans="1:21" x14ac:dyDescent="0.25">
      <c r="A14" s="1">
        <f t="shared" si="2"/>
        <v>13</v>
      </c>
      <c r="B14" s="1">
        <f t="shared" si="3"/>
        <v>1</v>
      </c>
      <c r="C14" s="1">
        <f t="shared" si="4"/>
        <v>0</v>
      </c>
      <c r="D14" s="1">
        <f>料單!C26</f>
        <v>1013</v>
      </c>
      <c r="E14" s="1">
        <f ca="1">VLOOKUP(表格15[[#This Row],[專案編號]],料單!C:E,3,FALSE)</f>
        <v>0</v>
      </c>
      <c r="F14" s="1">
        <f ca="1">VLOOKUP(表格15[[#This Row],[專案編號]],料單!C:F,4,FALSE)</f>
        <v>0</v>
      </c>
      <c r="G14" s="1" t="str">
        <f ca="1">VLOOKUP(表格15[[#This Row],[專案編號]],料單!C:G,5,FALSE)</f>
        <v/>
      </c>
      <c r="H14" s="1">
        <f ca="1">VLOOKUP(表格15[[#This Row],[專案編號]],料單!C:H,6,FALSE)</f>
        <v>0</v>
      </c>
      <c r="I14" s="1" t="str">
        <f ca="1">VLOOKUP(表格15[[#This Row],[專案編號]],料單!C:I,7,FALSE)</f>
        <v/>
      </c>
      <c r="J14" s="1">
        <f ca="1">VLOOKUP(表格15[[#This Row],[專案編號]],料單!C:J,8,FALSE)</f>
        <v>0</v>
      </c>
      <c r="K14" s="1">
        <f ca="1">VLOOKUP(表格15[[#This Row],[專案編號]],料單!C:K,9,FALSE)</f>
        <v>0</v>
      </c>
      <c r="L14" s="1" t="str">
        <f ca="1">VLOOKUP(表格15[[#This Row],[專案編號]],料單!C:M,11,FALSE)</f>
        <v/>
      </c>
      <c r="M14" s="1">
        <f ca="1">VLOOKUP(表格15[[#This Row],[專案編號]],料單!C:L,10,FALSE)</f>
        <v>0</v>
      </c>
      <c r="N14" s="1" t="str">
        <f ca="1">VLOOKUP(表格15[[#This Row],[專案編號]],料單!C:O,13,FALSE)</f>
        <v/>
      </c>
      <c r="O14" s="11">
        <f t="shared" ca="1" si="0"/>
        <v>0</v>
      </c>
      <c r="R14" s="2" t="str">
        <f ca="1">IFERROR(VLOOKUP(M14,資料庫!$P$3:$AJ$73,20,),"")</f>
        <v/>
      </c>
      <c r="S14" s="9" t="str">
        <f t="shared" ca="1" si="1"/>
        <v/>
      </c>
      <c r="U14" s="9"/>
    </row>
    <row r="15" spans="1:21" x14ac:dyDescent="0.25">
      <c r="A15" s="1">
        <f t="shared" si="2"/>
        <v>14</v>
      </c>
      <c r="B15" s="1">
        <f t="shared" si="3"/>
        <v>1</v>
      </c>
      <c r="C15" s="1">
        <f t="shared" si="4"/>
        <v>0</v>
      </c>
      <c r="D15" s="1">
        <f>料單!C27</f>
        <v>1014</v>
      </c>
      <c r="E15" s="1">
        <f ca="1">VLOOKUP(表格15[[#This Row],[專案編號]],料單!C:E,3,FALSE)</f>
        <v>0</v>
      </c>
      <c r="F15" s="1">
        <f ca="1">VLOOKUP(表格15[[#This Row],[專案編號]],料單!C:F,4,FALSE)</f>
        <v>0</v>
      </c>
      <c r="G15" s="1" t="str">
        <f ca="1">VLOOKUP(表格15[[#This Row],[專案編號]],料單!C:G,5,FALSE)</f>
        <v/>
      </c>
      <c r="H15" s="1">
        <f ca="1">VLOOKUP(表格15[[#This Row],[專案編號]],料單!C:H,6,FALSE)</f>
        <v>0</v>
      </c>
      <c r="I15" s="1" t="str">
        <f ca="1">VLOOKUP(表格15[[#This Row],[專案編號]],料單!C:I,7,FALSE)</f>
        <v/>
      </c>
      <c r="J15" s="1">
        <f ca="1">VLOOKUP(表格15[[#This Row],[專案編號]],料單!C:J,8,FALSE)</f>
        <v>0</v>
      </c>
      <c r="K15" s="1">
        <f ca="1">VLOOKUP(表格15[[#This Row],[專案編號]],料單!C:K,9,FALSE)</f>
        <v>0</v>
      </c>
      <c r="L15" s="1" t="str">
        <f ca="1">VLOOKUP(表格15[[#This Row],[專案編號]],料單!C:M,11,FALSE)</f>
        <v/>
      </c>
      <c r="M15" s="1">
        <f ca="1">VLOOKUP(表格15[[#This Row],[專案編號]],料單!C:L,10,FALSE)</f>
        <v>0</v>
      </c>
      <c r="N15" s="1" t="str">
        <f ca="1">VLOOKUP(表格15[[#This Row],[專案編號]],料單!C:O,13,FALSE)</f>
        <v/>
      </c>
      <c r="O15" s="11">
        <f t="shared" ca="1" si="0"/>
        <v>0</v>
      </c>
      <c r="R15" s="2" t="str">
        <f ca="1">IFERROR(VLOOKUP(M15,資料庫!$P$3:$AJ$73,20,),"")</f>
        <v/>
      </c>
      <c r="S15" s="9" t="str">
        <f t="shared" ca="1" si="1"/>
        <v/>
      </c>
      <c r="U15" s="9"/>
    </row>
    <row r="16" spans="1:21" x14ac:dyDescent="0.25">
      <c r="A16" s="1">
        <f t="shared" si="2"/>
        <v>15</v>
      </c>
      <c r="B16" s="1">
        <f t="shared" si="3"/>
        <v>1</v>
      </c>
      <c r="C16" s="1">
        <f t="shared" si="4"/>
        <v>0</v>
      </c>
      <c r="D16" s="1">
        <f>料單!C28</f>
        <v>1015</v>
      </c>
      <c r="E16" s="1">
        <f ca="1">VLOOKUP(表格15[[#This Row],[專案編號]],料單!C:E,3,FALSE)</f>
        <v>0</v>
      </c>
      <c r="F16" s="1">
        <f ca="1">VLOOKUP(表格15[[#This Row],[專案編號]],料單!C:F,4,FALSE)</f>
        <v>0</v>
      </c>
      <c r="G16" s="1" t="str">
        <f ca="1">VLOOKUP(表格15[[#This Row],[專案編號]],料單!C:G,5,FALSE)</f>
        <v/>
      </c>
      <c r="H16" s="1">
        <f ca="1">VLOOKUP(表格15[[#This Row],[專案編號]],料單!C:H,6,FALSE)</f>
        <v>0</v>
      </c>
      <c r="I16" s="1" t="str">
        <f ca="1">VLOOKUP(表格15[[#This Row],[專案編號]],料單!C:I,7,FALSE)</f>
        <v/>
      </c>
      <c r="J16" s="1">
        <f ca="1">VLOOKUP(表格15[[#This Row],[專案編號]],料單!C:J,8,FALSE)</f>
        <v>0</v>
      </c>
      <c r="K16" s="1">
        <f ca="1">VLOOKUP(表格15[[#This Row],[專案編號]],料單!C:K,9,FALSE)</f>
        <v>0</v>
      </c>
      <c r="L16" s="1" t="str">
        <f ca="1">VLOOKUP(表格15[[#This Row],[專案編號]],料單!C:M,11,FALSE)</f>
        <v/>
      </c>
      <c r="M16" s="1">
        <f ca="1">VLOOKUP(表格15[[#This Row],[專案編號]],料單!C:L,10,FALSE)</f>
        <v>0</v>
      </c>
      <c r="N16" s="1" t="str">
        <f ca="1">VLOOKUP(表格15[[#This Row],[專案編號]],料單!C:O,13,FALSE)</f>
        <v/>
      </c>
      <c r="O16" s="11">
        <f t="shared" ca="1" si="0"/>
        <v>0</v>
      </c>
      <c r="R16" s="2" t="str">
        <f ca="1">IFERROR(VLOOKUP(M16,資料庫!$P$3:$AJ$73,20,),"")</f>
        <v/>
      </c>
      <c r="S16" s="9" t="str">
        <f t="shared" ca="1" si="1"/>
        <v/>
      </c>
      <c r="U16" s="9"/>
    </row>
    <row r="17" spans="1:21" x14ac:dyDescent="0.25">
      <c r="A17" s="1">
        <f t="shared" si="2"/>
        <v>16</v>
      </c>
      <c r="B17" s="1">
        <f t="shared" si="3"/>
        <v>1</v>
      </c>
      <c r="C17" s="1">
        <f t="shared" si="4"/>
        <v>0</v>
      </c>
      <c r="D17" s="1">
        <f>料單!C29</f>
        <v>1016</v>
      </c>
      <c r="E17" s="1">
        <f ca="1">VLOOKUP(表格15[[#This Row],[專案編號]],料單!C:E,3,FALSE)</f>
        <v>0</v>
      </c>
      <c r="F17" s="1">
        <f ca="1">VLOOKUP(表格15[[#This Row],[專案編號]],料單!C:F,4,FALSE)</f>
        <v>0</v>
      </c>
      <c r="G17" s="1" t="str">
        <f ca="1">VLOOKUP(表格15[[#This Row],[專案編號]],料單!C:G,5,FALSE)</f>
        <v/>
      </c>
      <c r="H17" s="1">
        <f ca="1">VLOOKUP(表格15[[#This Row],[專案編號]],料單!C:H,6,FALSE)</f>
        <v>0</v>
      </c>
      <c r="I17" s="1" t="str">
        <f ca="1">VLOOKUP(表格15[[#This Row],[專案編號]],料單!C:I,7,FALSE)</f>
        <v/>
      </c>
      <c r="J17" s="1">
        <f ca="1">VLOOKUP(表格15[[#This Row],[專案編號]],料單!C:J,8,FALSE)</f>
        <v>0</v>
      </c>
      <c r="K17" s="1">
        <f ca="1">VLOOKUP(表格15[[#This Row],[專案編號]],料單!C:K,9,FALSE)</f>
        <v>0</v>
      </c>
      <c r="L17" s="1" t="str">
        <f ca="1">VLOOKUP(表格15[[#This Row],[專案編號]],料單!C:M,11,FALSE)</f>
        <v/>
      </c>
      <c r="M17" s="1">
        <f ca="1">VLOOKUP(表格15[[#This Row],[專案編號]],料單!C:L,10,FALSE)</f>
        <v>0</v>
      </c>
      <c r="N17" s="1" t="str">
        <f ca="1">VLOOKUP(表格15[[#This Row],[專案編號]],料單!C:O,13,FALSE)</f>
        <v/>
      </c>
      <c r="O17" s="11">
        <f t="shared" ca="1" si="0"/>
        <v>0</v>
      </c>
      <c r="R17" s="2" t="str">
        <f ca="1">IFERROR(VLOOKUP(M17,資料庫!$P$3:$AJ$73,20,),"")</f>
        <v/>
      </c>
      <c r="S17" s="9" t="str">
        <f t="shared" ca="1" si="1"/>
        <v/>
      </c>
      <c r="U17" s="9"/>
    </row>
    <row r="18" spans="1:21" x14ac:dyDescent="0.25">
      <c r="A18" s="1">
        <f t="shared" si="2"/>
        <v>17</v>
      </c>
      <c r="B18" s="1">
        <f t="shared" si="3"/>
        <v>1</v>
      </c>
      <c r="C18" s="1">
        <f t="shared" si="4"/>
        <v>0</v>
      </c>
      <c r="D18" s="1">
        <f>料單!C30</f>
        <v>1017</v>
      </c>
      <c r="E18" s="1">
        <f ca="1">VLOOKUP(表格15[[#This Row],[專案編號]],料單!C:E,3,FALSE)</f>
        <v>0</v>
      </c>
      <c r="F18" s="1">
        <f ca="1">VLOOKUP(表格15[[#This Row],[專案編號]],料單!C:F,4,FALSE)</f>
        <v>0</v>
      </c>
      <c r="G18" s="1" t="str">
        <f ca="1">VLOOKUP(表格15[[#This Row],[專案編號]],料單!C:G,5,FALSE)</f>
        <v/>
      </c>
      <c r="H18" s="1">
        <f ca="1">VLOOKUP(表格15[[#This Row],[專案編號]],料單!C:H,6,FALSE)</f>
        <v>0</v>
      </c>
      <c r="I18" s="1" t="str">
        <f ca="1">VLOOKUP(表格15[[#This Row],[專案編號]],料單!C:I,7,FALSE)</f>
        <v/>
      </c>
      <c r="J18" s="1">
        <f ca="1">VLOOKUP(表格15[[#This Row],[專案編號]],料單!C:J,8,FALSE)</f>
        <v>0</v>
      </c>
      <c r="K18" s="1">
        <f ca="1">VLOOKUP(表格15[[#This Row],[專案編號]],料單!C:K,9,FALSE)</f>
        <v>0</v>
      </c>
      <c r="L18" s="1" t="str">
        <f ca="1">VLOOKUP(表格15[[#This Row],[專案編號]],料單!C:M,11,FALSE)</f>
        <v/>
      </c>
      <c r="M18" s="1">
        <f ca="1">VLOOKUP(表格15[[#This Row],[專案編號]],料單!C:L,10,FALSE)</f>
        <v>0</v>
      </c>
      <c r="N18" s="1" t="str">
        <f ca="1">VLOOKUP(表格15[[#This Row],[專案編號]],料單!C:O,13,FALSE)</f>
        <v/>
      </c>
      <c r="O18" s="11">
        <f t="shared" ca="1" si="0"/>
        <v>0</v>
      </c>
      <c r="R18" s="2" t="str">
        <f ca="1">IFERROR(VLOOKUP(M18,資料庫!$P$3:$AJ$73,20,),"")</f>
        <v/>
      </c>
      <c r="S18" s="9" t="str">
        <f t="shared" ca="1" si="1"/>
        <v/>
      </c>
      <c r="U18" s="9"/>
    </row>
    <row r="19" spans="1:21" x14ac:dyDescent="0.25">
      <c r="A19" s="1">
        <f t="shared" si="2"/>
        <v>18</v>
      </c>
      <c r="B19" s="1">
        <f>B18</f>
        <v>1</v>
      </c>
      <c r="C19" s="1">
        <f t="shared" si="4"/>
        <v>0</v>
      </c>
      <c r="D19" s="1">
        <f>料單!C31</f>
        <v>1018</v>
      </c>
      <c r="E19" s="1">
        <f ca="1">VLOOKUP(表格15[[#This Row],[專案編號]],料單!C:E,3,FALSE)</f>
        <v>0</v>
      </c>
      <c r="F19" s="1">
        <f ca="1">VLOOKUP(表格15[[#This Row],[專案編號]],料單!C:F,4,FALSE)</f>
        <v>0</v>
      </c>
      <c r="G19" s="1" t="str">
        <f ca="1">VLOOKUP(表格15[[#This Row],[專案編號]],料單!C:G,5,FALSE)</f>
        <v/>
      </c>
      <c r="H19" s="1">
        <f ca="1">VLOOKUP(表格15[[#This Row],[專案編號]],料單!C:H,6,FALSE)</f>
        <v>0</v>
      </c>
      <c r="I19" s="1" t="str">
        <f ca="1">VLOOKUP(表格15[[#This Row],[專案編號]],料單!C:I,7,FALSE)</f>
        <v/>
      </c>
      <c r="J19" s="1">
        <f ca="1">VLOOKUP(表格15[[#This Row],[專案編號]],料單!C:J,8,FALSE)</f>
        <v>0</v>
      </c>
      <c r="K19" s="1">
        <f ca="1">VLOOKUP(表格15[[#This Row],[專案編號]],料單!C:K,9,FALSE)</f>
        <v>0</v>
      </c>
      <c r="L19" s="1" t="str">
        <f ca="1">VLOOKUP(表格15[[#This Row],[專案編號]],料單!C:M,11,FALSE)</f>
        <v/>
      </c>
      <c r="M19" s="1">
        <f ca="1">VLOOKUP(表格15[[#This Row],[專案編號]],料單!C:L,10,FALSE)</f>
        <v>0</v>
      </c>
      <c r="N19" s="1" t="str">
        <f ca="1">VLOOKUP(表格15[[#This Row],[專案編號]],料單!C:O,13,FALSE)</f>
        <v/>
      </c>
      <c r="O19" s="11">
        <f t="shared" ca="1" si="0"/>
        <v>0</v>
      </c>
      <c r="R19" s="2" t="str">
        <f ca="1">IFERROR(VLOOKUP(M19,資料庫!$P$3:$AJ$73,20,),"")</f>
        <v/>
      </c>
      <c r="S19" s="9" t="str">
        <f t="shared" ca="1" si="1"/>
        <v/>
      </c>
      <c r="U19" s="9"/>
    </row>
    <row r="20" spans="1:21" x14ac:dyDescent="0.25">
      <c r="A20" s="1">
        <f t="shared" si="2"/>
        <v>19</v>
      </c>
      <c r="B20" s="1">
        <f t="shared" ref="B20:B26" si="5">B19</f>
        <v>1</v>
      </c>
      <c r="C20" s="1">
        <f t="shared" si="4"/>
        <v>0</v>
      </c>
      <c r="D20" s="1">
        <f>料單!C32</f>
        <v>1019</v>
      </c>
      <c r="E20" s="1">
        <f ca="1">VLOOKUP(表格15[[#This Row],[專案編號]],料單!C:E,3,FALSE)</f>
        <v>0</v>
      </c>
      <c r="F20" s="1">
        <f ca="1">VLOOKUP(表格15[[#This Row],[專案編號]],料單!C:F,4,FALSE)</f>
        <v>0</v>
      </c>
      <c r="G20" s="1" t="str">
        <f ca="1">VLOOKUP(表格15[[#This Row],[專案編號]],料單!C:G,5,FALSE)</f>
        <v/>
      </c>
      <c r="H20" s="1">
        <f ca="1">VLOOKUP(表格15[[#This Row],[專案編號]],料單!C:H,6,FALSE)</f>
        <v>0</v>
      </c>
      <c r="I20" s="1" t="str">
        <f ca="1">VLOOKUP(表格15[[#This Row],[專案編號]],料單!C:I,7,FALSE)</f>
        <v/>
      </c>
      <c r="J20" s="1">
        <f ca="1">VLOOKUP(表格15[[#This Row],[專案編號]],料單!C:J,8,FALSE)</f>
        <v>0</v>
      </c>
      <c r="K20" s="1">
        <f ca="1">VLOOKUP(表格15[[#This Row],[專案編號]],料單!C:K,9,FALSE)</f>
        <v>0</v>
      </c>
      <c r="L20" s="1" t="str">
        <f ca="1">VLOOKUP(表格15[[#This Row],[專案編號]],料單!C:M,11,FALSE)</f>
        <v/>
      </c>
      <c r="M20" s="1">
        <f ca="1">VLOOKUP(表格15[[#This Row],[專案編號]],料單!C:L,10,FALSE)</f>
        <v>0</v>
      </c>
      <c r="N20" s="1" t="str">
        <f ca="1">VLOOKUP(表格15[[#This Row],[專案編號]],料單!C:O,13,FALSE)</f>
        <v/>
      </c>
      <c r="O20" s="11">
        <f t="shared" ca="1" si="0"/>
        <v>0</v>
      </c>
      <c r="R20" s="2" t="str">
        <f ca="1">IFERROR(VLOOKUP(M20,資料庫!$P$3:$AJ$73,20,),"")</f>
        <v/>
      </c>
      <c r="S20" s="9" t="str">
        <f t="shared" ca="1" si="1"/>
        <v/>
      </c>
      <c r="U20" s="9"/>
    </row>
    <row r="21" spans="1:21" x14ac:dyDescent="0.25">
      <c r="A21" s="1">
        <f t="shared" si="2"/>
        <v>20</v>
      </c>
      <c r="B21" s="1">
        <f t="shared" si="5"/>
        <v>1</v>
      </c>
      <c r="C21" s="1">
        <f t="shared" si="4"/>
        <v>0</v>
      </c>
      <c r="D21" s="1">
        <f>料單!C33</f>
        <v>1020</v>
      </c>
      <c r="E21" s="1">
        <f ca="1">VLOOKUP(表格15[[#This Row],[專案編號]],料單!C:E,3,FALSE)</f>
        <v>0</v>
      </c>
      <c r="F21" s="1">
        <f ca="1">VLOOKUP(表格15[[#This Row],[專案編號]],料單!C:F,4,FALSE)</f>
        <v>0</v>
      </c>
      <c r="G21" s="1" t="str">
        <f ca="1">VLOOKUP(表格15[[#This Row],[專案編號]],料單!C:G,5,FALSE)</f>
        <v/>
      </c>
      <c r="H21" s="1">
        <f ca="1">VLOOKUP(表格15[[#This Row],[專案編號]],料單!C:H,6,FALSE)</f>
        <v>0</v>
      </c>
      <c r="I21" s="1" t="str">
        <f ca="1">VLOOKUP(表格15[[#This Row],[專案編號]],料單!C:I,7,FALSE)</f>
        <v/>
      </c>
      <c r="J21" s="1">
        <f ca="1">VLOOKUP(表格15[[#This Row],[專案編號]],料單!C:J,8,FALSE)</f>
        <v>0</v>
      </c>
      <c r="K21" s="1">
        <f ca="1">VLOOKUP(表格15[[#This Row],[專案編號]],料單!C:K,9,FALSE)</f>
        <v>0</v>
      </c>
      <c r="L21" s="1" t="str">
        <f ca="1">VLOOKUP(表格15[[#This Row],[專案編號]],料單!C:M,11,FALSE)</f>
        <v/>
      </c>
      <c r="M21" s="1">
        <f ca="1">VLOOKUP(表格15[[#This Row],[專案編號]],料單!C:L,10,FALSE)</f>
        <v>0</v>
      </c>
      <c r="N21" s="1" t="str">
        <f ca="1">VLOOKUP(表格15[[#This Row],[專案編號]],料單!C:O,13,FALSE)</f>
        <v/>
      </c>
      <c r="O21" s="11">
        <f t="shared" ca="1" si="0"/>
        <v>0</v>
      </c>
      <c r="R21" s="2" t="str">
        <f ca="1">IFERROR(VLOOKUP(M21,資料庫!$P$3:$AJ$73,20,),"")</f>
        <v/>
      </c>
      <c r="S21" s="9" t="str">
        <f t="shared" ca="1" si="1"/>
        <v/>
      </c>
      <c r="U21" s="9"/>
    </row>
    <row r="22" spans="1:21" x14ac:dyDescent="0.25">
      <c r="A22" s="1">
        <f t="shared" si="2"/>
        <v>21</v>
      </c>
      <c r="B22" s="1">
        <f t="shared" si="5"/>
        <v>1</v>
      </c>
      <c r="C22" s="1">
        <f t="shared" si="4"/>
        <v>0</v>
      </c>
      <c r="D22" s="1">
        <f>料單!C34</f>
        <v>1021</v>
      </c>
      <c r="E22" s="1">
        <f ca="1">VLOOKUP(表格15[[#This Row],[專案編號]],料單!C:E,3,FALSE)</f>
        <v>0</v>
      </c>
      <c r="F22" s="1">
        <f ca="1">VLOOKUP(表格15[[#This Row],[專案編號]],料單!C:F,4,FALSE)</f>
        <v>0</v>
      </c>
      <c r="G22" s="1" t="str">
        <f ca="1">VLOOKUP(表格15[[#This Row],[專案編號]],料單!C:G,5,FALSE)</f>
        <v/>
      </c>
      <c r="H22" s="1">
        <f ca="1">VLOOKUP(表格15[[#This Row],[專案編號]],料單!C:H,6,FALSE)</f>
        <v>0</v>
      </c>
      <c r="I22" s="1" t="str">
        <f ca="1">VLOOKUP(表格15[[#This Row],[專案編號]],料單!C:I,7,FALSE)</f>
        <v/>
      </c>
      <c r="J22" s="1">
        <f ca="1">VLOOKUP(表格15[[#This Row],[專案編號]],料單!C:J,8,FALSE)</f>
        <v>0</v>
      </c>
      <c r="K22" s="1">
        <f ca="1">VLOOKUP(表格15[[#This Row],[專案編號]],料單!C:K,9,FALSE)</f>
        <v>0</v>
      </c>
      <c r="L22" s="1" t="str">
        <f ca="1">VLOOKUP(表格15[[#This Row],[專案編號]],料單!C:M,11,FALSE)</f>
        <v/>
      </c>
      <c r="M22" s="1">
        <f ca="1">VLOOKUP(表格15[[#This Row],[專案編號]],料單!C:L,10,FALSE)</f>
        <v>0</v>
      </c>
      <c r="N22" s="1" t="str">
        <f ca="1">VLOOKUP(表格15[[#This Row],[專案編號]],料單!C:O,13,FALSE)</f>
        <v/>
      </c>
      <c r="O22" s="11">
        <f t="shared" ca="1" si="0"/>
        <v>0</v>
      </c>
      <c r="R22" s="2" t="str">
        <f ca="1">IFERROR(VLOOKUP(M22,資料庫!$P$3:$AJ$73,20,),"")</f>
        <v/>
      </c>
      <c r="S22" s="9" t="str">
        <f t="shared" ca="1" si="1"/>
        <v/>
      </c>
      <c r="U22" s="9"/>
    </row>
    <row r="23" spans="1:21" x14ac:dyDescent="0.25">
      <c r="A23" s="1">
        <f t="shared" si="2"/>
        <v>22</v>
      </c>
      <c r="B23" s="1">
        <f t="shared" si="5"/>
        <v>1</v>
      </c>
      <c r="C23" s="1">
        <f t="shared" si="4"/>
        <v>0</v>
      </c>
      <c r="D23" s="1">
        <f>料單!C35</f>
        <v>1022</v>
      </c>
      <c r="E23" s="1">
        <f ca="1">VLOOKUP(表格15[[#This Row],[專案編號]],料單!C:E,3,FALSE)</f>
        <v>0</v>
      </c>
      <c r="F23" s="1">
        <f ca="1">VLOOKUP(表格15[[#This Row],[專案編號]],料單!C:F,4,FALSE)</f>
        <v>0</v>
      </c>
      <c r="G23" s="1" t="str">
        <f ca="1">VLOOKUP(表格15[[#This Row],[專案編號]],料單!C:G,5,FALSE)</f>
        <v/>
      </c>
      <c r="H23" s="1">
        <f ca="1">VLOOKUP(表格15[[#This Row],[專案編號]],料單!C:H,6,FALSE)</f>
        <v>0</v>
      </c>
      <c r="I23" s="1" t="str">
        <f ca="1">VLOOKUP(表格15[[#This Row],[專案編號]],料單!C:I,7,FALSE)</f>
        <v/>
      </c>
      <c r="J23" s="1">
        <f ca="1">VLOOKUP(表格15[[#This Row],[專案編號]],料單!C:J,8,FALSE)</f>
        <v>0</v>
      </c>
      <c r="K23" s="1">
        <f ca="1">VLOOKUP(表格15[[#This Row],[專案編號]],料單!C:K,9,FALSE)</f>
        <v>0</v>
      </c>
      <c r="L23" s="1" t="str">
        <f ca="1">VLOOKUP(表格15[[#This Row],[專案編號]],料單!C:M,11,FALSE)</f>
        <v/>
      </c>
      <c r="M23" s="1">
        <f ca="1">VLOOKUP(表格15[[#This Row],[專案編號]],料單!C:L,10,FALSE)</f>
        <v>0</v>
      </c>
      <c r="N23" s="1" t="str">
        <f ca="1">VLOOKUP(表格15[[#This Row],[專案編號]],料單!C:O,13,FALSE)</f>
        <v/>
      </c>
      <c r="O23" s="11">
        <f t="shared" ca="1" si="0"/>
        <v>0</v>
      </c>
      <c r="R23" s="2" t="str">
        <f ca="1">IFERROR(VLOOKUP(M23,資料庫!$P$3:$AJ$73,20,),"")</f>
        <v/>
      </c>
      <c r="S23" s="9" t="str">
        <f t="shared" ca="1" si="1"/>
        <v/>
      </c>
      <c r="U23" s="9"/>
    </row>
    <row r="24" spans="1:21" x14ac:dyDescent="0.25">
      <c r="A24" s="1">
        <f t="shared" si="2"/>
        <v>23</v>
      </c>
      <c r="B24" s="1">
        <f t="shared" si="5"/>
        <v>1</v>
      </c>
      <c r="C24" s="1">
        <f t="shared" si="4"/>
        <v>0</v>
      </c>
      <c r="D24" s="1">
        <f>料單!C36</f>
        <v>1023</v>
      </c>
      <c r="E24" s="1">
        <f ca="1">VLOOKUP(表格15[[#This Row],[專案編號]],料單!C:E,3,FALSE)</f>
        <v>0</v>
      </c>
      <c r="F24" s="1">
        <f ca="1">VLOOKUP(表格15[[#This Row],[專案編號]],料單!C:F,4,FALSE)</f>
        <v>0</v>
      </c>
      <c r="G24" s="1" t="str">
        <f ca="1">VLOOKUP(表格15[[#This Row],[專案編號]],料單!C:G,5,FALSE)</f>
        <v/>
      </c>
      <c r="H24" s="1">
        <f ca="1">VLOOKUP(表格15[[#This Row],[專案編號]],料單!C:H,6,FALSE)</f>
        <v>0</v>
      </c>
      <c r="I24" s="1" t="str">
        <f ca="1">VLOOKUP(表格15[[#This Row],[專案編號]],料單!C:I,7,FALSE)</f>
        <v/>
      </c>
      <c r="J24" s="1">
        <f ca="1">VLOOKUP(表格15[[#This Row],[專案編號]],料單!C:J,8,FALSE)</f>
        <v>0</v>
      </c>
      <c r="K24" s="1">
        <f ca="1">VLOOKUP(表格15[[#This Row],[專案編號]],料單!C:K,9,FALSE)</f>
        <v>0</v>
      </c>
      <c r="L24" s="1" t="str">
        <f ca="1">VLOOKUP(表格15[[#This Row],[專案編號]],料單!C:M,11,FALSE)</f>
        <v/>
      </c>
      <c r="M24" s="1">
        <f ca="1">VLOOKUP(表格15[[#This Row],[專案編號]],料單!C:L,10,FALSE)</f>
        <v>0</v>
      </c>
      <c r="N24" s="1" t="str">
        <f ca="1">VLOOKUP(表格15[[#This Row],[專案編號]],料單!C:O,13,FALSE)</f>
        <v/>
      </c>
      <c r="O24" s="11">
        <f t="shared" ca="1" si="0"/>
        <v>0</v>
      </c>
      <c r="R24" s="2" t="str">
        <f ca="1">IFERROR(VLOOKUP(M24,資料庫!$P$3:$AJ$73,20,),"")</f>
        <v/>
      </c>
      <c r="S24" s="9" t="str">
        <f t="shared" ca="1" si="1"/>
        <v/>
      </c>
      <c r="U24" s="9"/>
    </row>
    <row r="25" spans="1:21" x14ac:dyDescent="0.25">
      <c r="A25" s="1">
        <f t="shared" si="2"/>
        <v>24</v>
      </c>
      <c r="B25" s="1">
        <f t="shared" si="5"/>
        <v>1</v>
      </c>
      <c r="C25" s="1">
        <f t="shared" si="4"/>
        <v>0</v>
      </c>
      <c r="D25" s="1">
        <f>料單!C37</f>
        <v>1024</v>
      </c>
      <c r="E25" s="1">
        <f ca="1">VLOOKUP(表格15[[#This Row],[專案編號]],料單!C:E,3,FALSE)</f>
        <v>0</v>
      </c>
      <c r="F25" s="1">
        <f ca="1">VLOOKUP(表格15[[#This Row],[專案編號]],料單!C:F,4,FALSE)</f>
        <v>0</v>
      </c>
      <c r="G25" s="1" t="str">
        <f ca="1">VLOOKUP(表格15[[#This Row],[專案編號]],料單!C:G,5,FALSE)</f>
        <v/>
      </c>
      <c r="H25" s="1">
        <f ca="1">VLOOKUP(表格15[[#This Row],[專案編號]],料單!C:H,6,FALSE)</f>
        <v>0</v>
      </c>
      <c r="I25" s="1" t="str">
        <f ca="1">VLOOKUP(表格15[[#This Row],[專案編號]],料單!C:I,7,FALSE)</f>
        <v/>
      </c>
      <c r="J25" s="1">
        <f ca="1">VLOOKUP(表格15[[#This Row],[專案編號]],料單!C:J,8,FALSE)</f>
        <v>0</v>
      </c>
      <c r="K25" s="1">
        <f ca="1">VLOOKUP(表格15[[#This Row],[專案編號]],料單!C:K,9,FALSE)</f>
        <v>0</v>
      </c>
      <c r="L25" s="1" t="str">
        <f ca="1">VLOOKUP(表格15[[#This Row],[專案編號]],料單!C:M,11,FALSE)</f>
        <v/>
      </c>
      <c r="M25" s="1">
        <f ca="1">VLOOKUP(表格15[[#This Row],[專案編號]],料單!C:L,10,FALSE)</f>
        <v>0</v>
      </c>
      <c r="N25" s="1" t="str">
        <f ca="1">VLOOKUP(表格15[[#This Row],[專案編號]],料單!C:O,13,FALSE)</f>
        <v/>
      </c>
      <c r="O25" s="11">
        <f t="shared" ca="1" si="0"/>
        <v>0</v>
      </c>
      <c r="R25" s="2" t="str">
        <f ca="1">IFERROR(VLOOKUP(M25,資料庫!$P$3:$AJ$73,20,),"")</f>
        <v/>
      </c>
      <c r="S25" s="9" t="str">
        <f t="shared" ca="1" si="1"/>
        <v/>
      </c>
      <c r="U25" s="9"/>
    </row>
    <row r="26" spans="1:21" x14ac:dyDescent="0.25">
      <c r="A26" s="1">
        <f t="shared" si="2"/>
        <v>25</v>
      </c>
      <c r="B26" s="1">
        <f t="shared" si="5"/>
        <v>1</v>
      </c>
      <c r="C26" s="1">
        <f t="shared" si="4"/>
        <v>0</v>
      </c>
      <c r="D26" s="1">
        <f>料單!C38</f>
        <v>1025</v>
      </c>
      <c r="E26" s="1">
        <f ca="1">VLOOKUP(表格15[[#This Row],[專案編號]],料單!C:E,3,FALSE)</f>
        <v>0</v>
      </c>
      <c r="F26" s="1">
        <f ca="1">VLOOKUP(表格15[[#This Row],[專案編號]],料單!C:F,4,FALSE)</f>
        <v>0</v>
      </c>
      <c r="G26" s="1" t="str">
        <f ca="1">VLOOKUP(表格15[[#This Row],[專案編號]],料單!C:G,5,FALSE)</f>
        <v/>
      </c>
      <c r="H26" s="1">
        <f ca="1">VLOOKUP(表格15[[#This Row],[專案編號]],料單!C:H,6,FALSE)</f>
        <v>0</v>
      </c>
      <c r="I26" s="1" t="str">
        <f ca="1">VLOOKUP(表格15[[#This Row],[專案編號]],料單!C:I,7,FALSE)</f>
        <v/>
      </c>
      <c r="J26" s="1">
        <f ca="1">VLOOKUP(表格15[[#This Row],[專案編號]],料單!C:J,8,FALSE)</f>
        <v>0</v>
      </c>
      <c r="K26" s="1">
        <f ca="1">VLOOKUP(表格15[[#This Row],[專案編號]],料單!C:K,9,FALSE)</f>
        <v>0</v>
      </c>
      <c r="L26" s="1" t="str">
        <f ca="1">VLOOKUP(表格15[[#This Row],[專案編號]],料單!C:M,11,FALSE)</f>
        <v/>
      </c>
      <c r="M26" s="1">
        <f ca="1">VLOOKUP(表格15[[#This Row],[專案編號]],料單!C:L,10,FALSE)</f>
        <v>0</v>
      </c>
      <c r="N26" s="1" t="str">
        <f ca="1">VLOOKUP(表格15[[#This Row],[專案編號]],料單!C:O,13,FALSE)</f>
        <v/>
      </c>
      <c r="O26" s="11">
        <f t="shared" ca="1" si="0"/>
        <v>0</v>
      </c>
      <c r="R26" s="2" t="str">
        <f ca="1">IFERROR(VLOOKUP(M26,資料庫!$P$3:$AJ$73,20,),"")</f>
        <v/>
      </c>
      <c r="S26" s="9" t="str">
        <f t="shared" ca="1" si="1"/>
        <v/>
      </c>
      <c r="U26" s="9"/>
    </row>
    <row r="27" spans="1:21" x14ac:dyDescent="0.25">
      <c r="A27" s="1">
        <f t="shared" ref="A27:A31" si="6">A26+1</f>
        <v>26</v>
      </c>
      <c r="B27" s="1">
        <f t="shared" ref="B27:B31" si="7">B26</f>
        <v>1</v>
      </c>
      <c r="C27" s="1">
        <f t="shared" si="4"/>
        <v>0</v>
      </c>
      <c r="D27" s="1">
        <f>料單!C39</f>
        <v>1026</v>
      </c>
      <c r="E27" s="1">
        <f ca="1">VLOOKUP(表格15[[#This Row],[專案編號]],料單!C:E,3,FALSE)</f>
        <v>0</v>
      </c>
      <c r="F27" s="1">
        <f ca="1">VLOOKUP(表格15[[#This Row],[專案編號]],料單!C:F,4,FALSE)</f>
        <v>0</v>
      </c>
      <c r="G27" s="1" t="str">
        <f ca="1">VLOOKUP(表格15[[#This Row],[專案編號]],料單!C:G,5,FALSE)</f>
        <v/>
      </c>
      <c r="H27" s="1">
        <f ca="1">VLOOKUP(表格15[[#This Row],[專案編號]],料單!C:H,6,FALSE)</f>
        <v>0</v>
      </c>
      <c r="I27" s="1" t="str">
        <f ca="1">VLOOKUP(表格15[[#This Row],[專案編號]],料單!C:I,7,FALSE)</f>
        <v/>
      </c>
      <c r="J27" s="1">
        <f ca="1">VLOOKUP(表格15[[#This Row],[專案編號]],料單!C:J,8,FALSE)</f>
        <v>0</v>
      </c>
      <c r="K27" s="1">
        <f ca="1">VLOOKUP(表格15[[#This Row],[專案編號]],料單!C:K,9,FALSE)</f>
        <v>0</v>
      </c>
      <c r="L27" s="1" t="str">
        <f ca="1">VLOOKUP(表格15[[#This Row],[專案編號]],料單!C:M,11,FALSE)</f>
        <v/>
      </c>
      <c r="M27" s="1">
        <f ca="1">VLOOKUP(表格15[[#This Row],[專案編號]],料單!C:L,10,FALSE)</f>
        <v>0</v>
      </c>
      <c r="N27" s="1" t="str">
        <f ca="1">VLOOKUP(表格15[[#This Row],[專案編號]],料單!C:O,13,FALSE)</f>
        <v/>
      </c>
      <c r="O27" s="11">
        <f t="shared" ref="O27:O31" ca="1" si="8">(F27*H27)/90000*K27</f>
        <v>0</v>
      </c>
      <c r="R27" s="2" t="str">
        <f ca="1">IFERROR(VLOOKUP(M27,資料庫!$P$3:$AJ$73,20,),"")</f>
        <v/>
      </c>
      <c r="S27" s="9" t="str">
        <f t="shared" ca="1" si="1"/>
        <v/>
      </c>
      <c r="U27" s="9"/>
    </row>
    <row r="28" spans="1:21" x14ac:dyDescent="0.25">
      <c r="A28" s="1">
        <f t="shared" si="6"/>
        <v>27</v>
      </c>
      <c r="B28" s="1">
        <f t="shared" si="7"/>
        <v>1</v>
      </c>
      <c r="C28" s="1">
        <f t="shared" si="4"/>
        <v>0</v>
      </c>
      <c r="D28" s="1">
        <f>料單!C40</f>
        <v>1027</v>
      </c>
      <c r="E28" s="1">
        <f ca="1">VLOOKUP(表格15[[#This Row],[專案編號]],料單!C:E,3,FALSE)</f>
        <v>0</v>
      </c>
      <c r="F28" s="1">
        <f ca="1">VLOOKUP(表格15[[#This Row],[專案編號]],料單!C:F,4,FALSE)</f>
        <v>0</v>
      </c>
      <c r="G28" s="1" t="str">
        <f ca="1">VLOOKUP(表格15[[#This Row],[專案編號]],料單!C:G,5,FALSE)</f>
        <v/>
      </c>
      <c r="H28" s="1">
        <f ca="1">VLOOKUP(表格15[[#This Row],[專案編號]],料單!C:H,6,FALSE)</f>
        <v>0</v>
      </c>
      <c r="I28" s="1" t="str">
        <f ca="1">VLOOKUP(表格15[[#This Row],[專案編號]],料單!C:I,7,FALSE)</f>
        <v/>
      </c>
      <c r="J28" s="1">
        <f ca="1">VLOOKUP(表格15[[#This Row],[專案編號]],料單!C:J,8,FALSE)</f>
        <v>0</v>
      </c>
      <c r="K28" s="1">
        <f ca="1">VLOOKUP(表格15[[#This Row],[專案編號]],料單!C:K,9,FALSE)</f>
        <v>0</v>
      </c>
      <c r="L28" s="1" t="str">
        <f ca="1">VLOOKUP(表格15[[#This Row],[專案編號]],料單!C:M,11,FALSE)</f>
        <v/>
      </c>
      <c r="M28" s="1">
        <f ca="1">VLOOKUP(表格15[[#This Row],[專案編號]],料單!C:L,10,FALSE)</f>
        <v>0</v>
      </c>
      <c r="N28" s="1" t="str">
        <f ca="1">VLOOKUP(表格15[[#This Row],[專案編號]],料單!C:O,13,FALSE)</f>
        <v/>
      </c>
      <c r="O28" s="11">
        <f t="shared" ca="1" si="8"/>
        <v>0</v>
      </c>
      <c r="R28" s="2" t="str">
        <f ca="1">IFERROR(VLOOKUP(M28,資料庫!$P$3:$AJ$73,20,),"")</f>
        <v/>
      </c>
      <c r="S28" s="9" t="str">
        <f t="shared" ca="1" si="1"/>
        <v/>
      </c>
      <c r="U28" s="9"/>
    </row>
    <row r="29" spans="1:21" x14ac:dyDescent="0.25">
      <c r="A29" s="1">
        <f t="shared" si="6"/>
        <v>28</v>
      </c>
      <c r="B29" s="1">
        <f t="shared" si="7"/>
        <v>1</v>
      </c>
      <c r="C29" s="1">
        <f t="shared" si="4"/>
        <v>0</v>
      </c>
      <c r="D29" s="1">
        <f>料單!C41</f>
        <v>1028</v>
      </c>
      <c r="E29" s="1">
        <f ca="1">VLOOKUP(表格15[[#This Row],[專案編號]],料單!C:E,3,FALSE)</f>
        <v>0</v>
      </c>
      <c r="F29" s="1">
        <f ca="1">VLOOKUP(表格15[[#This Row],[專案編號]],料單!C:F,4,FALSE)</f>
        <v>0</v>
      </c>
      <c r="G29" s="1" t="str">
        <f ca="1">VLOOKUP(表格15[[#This Row],[專案編號]],料單!C:G,5,FALSE)</f>
        <v/>
      </c>
      <c r="H29" s="1">
        <f ca="1">VLOOKUP(表格15[[#This Row],[專案編號]],料單!C:H,6,FALSE)</f>
        <v>0</v>
      </c>
      <c r="I29" s="1" t="str">
        <f ca="1">VLOOKUP(表格15[[#This Row],[專案編號]],料單!C:I,7,FALSE)</f>
        <v/>
      </c>
      <c r="J29" s="1">
        <f ca="1">VLOOKUP(表格15[[#This Row],[專案編號]],料單!C:J,8,FALSE)</f>
        <v>0</v>
      </c>
      <c r="K29" s="1">
        <f ca="1">VLOOKUP(表格15[[#This Row],[專案編號]],料單!C:K,9,FALSE)</f>
        <v>0</v>
      </c>
      <c r="L29" s="1" t="str">
        <f ca="1">VLOOKUP(表格15[[#This Row],[專案編號]],料單!C:M,11,FALSE)</f>
        <v/>
      </c>
      <c r="M29" s="1">
        <f ca="1">VLOOKUP(表格15[[#This Row],[專案編號]],料單!C:L,10,FALSE)</f>
        <v>0</v>
      </c>
      <c r="N29" s="1" t="str">
        <f ca="1">VLOOKUP(表格15[[#This Row],[專案編號]],料單!C:O,13,FALSE)</f>
        <v/>
      </c>
      <c r="O29" s="11">
        <f t="shared" ca="1" si="8"/>
        <v>0</v>
      </c>
      <c r="R29" s="2" t="str">
        <f ca="1">IFERROR(VLOOKUP(M29,資料庫!$P$3:$AJ$73,20,),"")</f>
        <v/>
      </c>
      <c r="S29" s="9" t="str">
        <f t="shared" ca="1" si="1"/>
        <v/>
      </c>
      <c r="U29" s="9"/>
    </row>
    <row r="30" spans="1:21" x14ac:dyDescent="0.25">
      <c r="A30" s="1">
        <f t="shared" si="6"/>
        <v>29</v>
      </c>
      <c r="B30" s="1">
        <f t="shared" si="7"/>
        <v>1</v>
      </c>
      <c r="C30" s="1">
        <f t="shared" si="4"/>
        <v>0</v>
      </c>
      <c r="D30" s="1">
        <f>料單!C42</f>
        <v>1029</v>
      </c>
      <c r="E30" s="1">
        <f ca="1">VLOOKUP(表格15[[#This Row],[專案編號]],料單!C:E,3,FALSE)</f>
        <v>0</v>
      </c>
      <c r="F30" s="1">
        <f ca="1">VLOOKUP(表格15[[#This Row],[專案編號]],料單!C:F,4,FALSE)</f>
        <v>0</v>
      </c>
      <c r="G30" s="1" t="str">
        <f ca="1">VLOOKUP(表格15[[#This Row],[專案編號]],料單!C:G,5,FALSE)</f>
        <v/>
      </c>
      <c r="H30" s="1">
        <f ca="1">VLOOKUP(表格15[[#This Row],[專案編號]],料單!C:H,6,FALSE)</f>
        <v>0</v>
      </c>
      <c r="I30" s="1" t="str">
        <f ca="1">VLOOKUP(表格15[[#This Row],[專案編號]],料單!C:I,7,FALSE)</f>
        <v/>
      </c>
      <c r="J30" s="1">
        <f ca="1">VLOOKUP(表格15[[#This Row],[專案編號]],料單!C:J,8,FALSE)</f>
        <v>0</v>
      </c>
      <c r="K30" s="1">
        <f ca="1">VLOOKUP(表格15[[#This Row],[專案編號]],料單!C:K,9,FALSE)</f>
        <v>0</v>
      </c>
      <c r="L30" s="1" t="str">
        <f ca="1">VLOOKUP(表格15[[#This Row],[專案編號]],料單!C:M,11,FALSE)</f>
        <v/>
      </c>
      <c r="M30" s="1">
        <f ca="1">VLOOKUP(表格15[[#This Row],[專案編號]],料單!C:L,10,FALSE)</f>
        <v>0</v>
      </c>
      <c r="N30" s="1" t="str">
        <f ca="1">VLOOKUP(表格15[[#This Row],[專案編號]],料單!C:O,13,FALSE)</f>
        <v/>
      </c>
      <c r="O30" s="11">
        <f t="shared" ca="1" si="8"/>
        <v>0</v>
      </c>
      <c r="R30" s="2" t="str">
        <f ca="1">IFERROR(VLOOKUP(M30,資料庫!$P$3:$AJ$73,20,),"")</f>
        <v/>
      </c>
      <c r="S30" s="9" t="str">
        <f t="shared" ca="1" si="1"/>
        <v/>
      </c>
      <c r="U30" s="9"/>
    </row>
    <row r="31" spans="1:21" s="43" customFormat="1" x14ac:dyDescent="0.25">
      <c r="A31" s="43">
        <f t="shared" si="6"/>
        <v>30</v>
      </c>
      <c r="B31" s="43">
        <f t="shared" si="7"/>
        <v>1</v>
      </c>
      <c r="C31" s="43">
        <f t="shared" si="4"/>
        <v>0</v>
      </c>
      <c r="D31" s="43">
        <f>料單!C43</f>
        <v>1030</v>
      </c>
      <c r="E31" s="43">
        <f ca="1">VLOOKUP(表格15[[#This Row],[專案編號]],料單!C:E,3,FALSE)</f>
        <v>0</v>
      </c>
      <c r="F31" s="43">
        <f ca="1">VLOOKUP(表格15[[#This Row],[專案編號]],料單!C:F,4,FALSE)</f>
        <v>0</v>
      </c>
      <c r="G31" s="43" t="str">
        <f ca="1">VLOOKUP(表格15[[#This Row],[專案編號]],料單!C:G,5,FALSE)</f>
        <v/>
      </c>
      <c r="H31" s="43">
        <f ca="1">VLOOKUP(表格15[[#This Row],[專案編號]],料單!C:H,6,FALSE)</f>
        <v>0</v>
      </c>
      <c r="I31" s="43" t="str">
        <f ca="1">VLOOKUP(表格15[[#This Row],[專案編號]],料單!C:I,7,FALSE)</f>
        <v/>
      </c>
      <c r="J31" s="43">
        <f ca="1">VLOOKUP(表格15[[#This Row],[專案編號]],料單!C:J,8,FALSE)</f>
        <v>0</v>
      </c>
      <c r="K31" s="43">
        <f ca="1">VLOOKUP(表格15[[#This Row],[專案編號]],料單!C:K,9,FALSE)</f>
        <v>0</v>
      </c>
      <c r="L31" s="43" t="str">
        <f ca="1">VLOOKUP(表格15[[#This Row],[專案編號]],料單!C:M,11,FALSE)</f>
        <v/>
      </c>
      <c r="M31" s="43">
        <f ca="1">VLOOKUP(表格15[[#This Row],[專案編號]],料單!C:L,10,FALSE)</f>
        <v>0</v>
      </c>
      <c r="N31" s="1" t="str">
        <f ca="1">VLOOKUP(表格15[[#This Row],[專案編號]],料單!C:O,13,FALSE)</f>
        <v/>
      </c>
      <c r="O31" s="44">
        <f t="shared" ca="1" si="8"/>
        <v>0</v>
      </c>
      <c r="P31" s="45">
        <f ca="1">SUM(O2:O31)</f>
        <v>0</v>
      </c>
      <c r="Q31" s="45"/>
      <c r="R31" s="204" t="str">
        <f ca="1">IFERROR(VLOOKUP(M31,資料庫!$P$3:$AJ$73,20,),"")</f>
        <v/>
      </c>
      <c r="S31" s="205" t="str">
        <f t="shared" ca="1" si="1"/>
        <v/>
      </c>
      <c r="U31" s="205"/>
    </row>
    <row r="32" spans="1:21" x14ac:dyDescent="0.25">
      <c r="A32" s="1">
        <f>A26+1</f>
        <v>26</v>
      </c>
      <c r="B32" s="1">
        <f>料單!C46</f>
        <v>2</v>
      </c>
      <c r="C32" s="1">
        <f>料單!C45</f>
        <v>0</v>
      </c>
      <c r="D32" s="1">
        <f>料單!C52</f>
        <v>2001</v>
      </c>
      <c r="E32" s="1" t="str">
        <f ca="1">VLOOKUP(表格15[[#This Row],[專案編號]],料單!C:E,3,FALSE)</f>
        <v>頂板</v>
      </c>
      <c r="F32" s="1">
        <f ca="1">VLOOKUP(表格15[[#This Row],[專案編號]],料單!C:F,4,FALSE)</f>
        <v>-36</v>
      </c>
      <c r="G32" s="1" t="str">
        <f ca="1">VLOOKUP(表格15[[#This Row],[專案編號]],料單!C:G,5,FALSE)</f>
        <v>AA</v>
      </c>
      <c r="H32" s="1">
        <f ca="1">VLOOKUP(表格15[[#This Row],[專案編號]],料單!C:H,6,FALSE)</f>
        <v>0</v>
      </c>
      <c r="I32" s="1" t="str">
        <f ca="1">VLOOKUP(表格15[[#This Row],[專案編號]],料單!C:I,7,FALSE)</f>
        <v/>
      </c>
      <c r="J32" s="1">
        <f ca="1">VLOOKUP(表格15[[#This Row],[專案編號]],料單!C:J,8,FALSE)</f>
        <v>18</v>
      </c>
      <c r="K32" s="1">
        <f ca="1">VLOOKUP(表格15[[#This Row],[專案編號]],料單!C:K,9,FALSE)</f>
        <v>0</v>
      </c>
      <c r="L32" s="1" t="str">
        <f ca="1">VLOOKUP(表格15[[#This Row],[專案編號]],料單!C:M,11,FALSE)</f>
        <v/>
      </c>
      <c r="M32" s="1">
        <f ca="1">VLOOKUP(表格15[[#This Row],[專案編號]],料單!C:L,10,FALSE)</f>
        <v>0</v>
      </c>
      <c r="N32" s="1" t="str">
        <f ca="1">VLOOKUP(表格15[[#This Row],[專案編號]],料單!C:O,13,FALSE)</f>
        <v/>
      </c>
      <c r="O32" s="11">
        <f t="shared" ca="1" si="0"/>
        <v>0</v>
      </c>
      <c r="R32" s="2" t="str">
        <f ca="1">IFERROR(VLOOKUP(M32,資料庫!$P$3:$AJ$73,20,),"")</f>
        <v/>
      </c>
      <c r="S32" s="9" t="str">
        <f t="shared" ca="1" si="1"/>
        <v/>
      </c>
      <c r="U32" s="9"/>
    </row>
    <row r="33" spans="1:21" x14ac:dyDescent="0.25">
      <c r="A33" s="1">
        <f t="shared" si="2"/>
        <v>27</v>
      </c>
      <c r="B33" s="1">
        <f>B32</f>
        <v>2</v>
      </c>
      <c r="C33" s="1">
        <f t="shared" si="4"/>
        <v>0</v>
      </c>
      <c r="D33" s="1">
        <f>料單!C53</f>
        <v>2002</v>
      </c>
      <c r="E33" s="1" t="str">
        <f ca="1">VLOOKUP(表格15[[#This Row],[專案編號]],料單!C:E,3,FALSE)</f>
        <v>底板</v>
      </c>
      <c r="F33" s="1">
        <f ca="1">VLOOKUP(表格15[[#This Row],[專案編號]],料單!C:F,4,FALSE)</f>
        <v>-36</v>
      </c>
      <c r="G33" s="1" t="str">
        <f ca="1">VLOOKUP(表格15[[#This Row],[專案編號]],料單!C:G,5,FALSE)</f>
        <v>AA</v>
      </c>
      <c r="H33" s="1">
        <f ca="1">VLOOKUP(表格15[[#This Row],[專案編號]],料單!C:H,6,FALSE)</f>
        <v>0</v>
      </c>
      <c r="I33" s="1" t="str">
        <f ca="1">VLOOKUP(表格15[[#This Row],[專案編號]],料單!C:I,7,FALSE)</f>
        <v/>
      </c>
      <c r="J33" s="1">
        <f ca="1">VLOOKUP(表格15[[#This Row],[專案編號]],料單!C:J,8,FALSE)</f>
        <v>18</v>
      </c>
      <c r="K33" s="1">
        <f ca="1">VLOOKUP(表格15[[#This Row],[專案編號]],料單!C:K,9,FALSE)</f>
        <v>0</v>
      </c>
      <c r="L33" s="1" t="str">
        <f ca="1">VLOOKUP(表格15[[#This Row],[專案編號]],料單!C:M,11,FALSE)</f>
        <v/>
      </c>
      <c r="M33" s="1">
        <f ca="1">VLOOKUP(表格15[[#This Row],[專案編號]],料單!C:L,10,FALSE)</f>
        <v>0</v>
      </c>
      <c r="N33" s="1" t="str">
        <f ca="1">VLOOKUP(表格15[[#This Row],[專案編號]],料單!C:O,13,FALSE)</f>
        <v/>
      </c>
      <c r="O33" s="11">
        <f t="shared" ca="1" si="0"/>
        <v>0</v>
      </c>
      <c r="R33" s="2" t="str">
        <f ca="1">IFERROR(VLOOKUP(M33,資料庫!$P$3:$AJ$73,20,),"")</f>
        <v/>
      </c>
      <c r="S33" s="9" t="str">
        <f t="shared" ca="1" si="1"/>
        <v/>
      </c>
      <c r="U33" s="9"/>
    </row>
    <row r="34" spans="1:21" x14ac:dyDescent="0.25">
      <c r="A34" s="1">
        <f t="shared" si="2"/>
        <v>28</v>
      </c>
      <c r="B34" s="1">
        <f t="shared" ref="B34:B55" si="9">B33</f>
        <v>2</v>
      </c>
      <c r="C34" s="1">
        <f t="shared" si="4"/>
        <v>0</v>
      </c>
      <c r="D34" s="1">
        <f>料單!C54</f>
        <v>2003</v>
      </c>
      <c r="E34" s="1" t="str">
        <f ca="1">VLOOKUP(表格15[[#This Row],[專案編號]],料單!C:E,3,FALSE)</f>
        <v>左側板</v>
      </c>
      <c r="F34" s="1">
        <f ca="1">VLOOKUP(表格15[[#This Row],[專案編號]],料單!C:F,4,FALSE)</f>
        <v>0</v>
      </c>
      <c r="G34" s="1" t="str">
        <f ca="1">VLOOKUP(表格15[[#This Row],[專案編號]],料單!C:G,5,FALSE)</f>
        <v>AA</v>
      </c>
      <c r="H34" s="1">
        <f ca="1">VLOOKUP(表格15[[#This Row],[專案編號]],料單!C:H,6,FALSE)</f>
        <v>0</v>
      </c>
      <c r="I34" s="1" t="str">
        <f ca="1">VLOOKUP(表格15[[#This Row],[專案編號]],料單!C:I,7,FALSE)</f>
        <v>AA</v>
      </c>
      <c r="J34" s="1">
        <f ca="1">VLOOKUP(表格15[[#This Row],[專案編號]],料單!C:J,8,FALSE)</f>
        <v>18</v>
      </c>
      <c r="K34" s="1">
        <f ca="1">VLOOKUP(表格15[[#This Row],[專案編號]],料單!C:K,9,FALSE)</f>
        <v>0</v>
      </c>
      <c r="L34" s="1" t="str">
        <f ca="1">VLOOKUP(表格15[[#This Row],[專案編號]],料單!C:M,11,FALSE)</f>
        <v/>
      </c>
      <c r="M34" s="1">
        <f ca="1">VLOOKUP(表格15[[#This Row],[專案編號]],料單!C:L,10,FALSE)</f>
        <v>0</v>
      </c>
      <c r="N34" s="1" t="str">
        <f ca="1">VLOOKUP(表格15[[#This Row],[專案編號]],料單!C:O,13,FALSE)</f>
        <v/>
      </c>
      <c r="O34" s="11">
        <f t="shared" ref="O34:O60" ca="1" si="10">(F34*H34)/90000*K34</f>
        <v>0</v>
      </c>
      <c r="R34" s="2" t="str">
        <f ca="1">IFERROR(VLOOKUP(M34,資料庫!$P$3:$AJ$73,20,),"")</f>
        <v/>
      </c>
      <c r="S34" s="9" t="str">
        <f t="shared" ca="1" si="1"/>
        <v/>
      </c>
      <c r="U34" s="9"/>
    </row>
    <row r="35" spans="1:21" x14ac:dyDescent="0.25">
      <c r="A35" s="1">
        <f t="shared" si="2"/>
        <v>29</v>
      </c>
      <c r="B35" s="1">
        <f t="shared" si="9"/>
        <v>2</v>
      </c>
      <c r="C35" s="1">
        <f t="shared" si="4"/>
        <v>0</v>
      </c>
      <c r="D35" s="1">
        <f>料單!C55</f>
        <v>2004</v>
      </c>
      <c r="E35" s="1" t="str">
        <f ca="1">VLOOKUP(表格15[[#This Row],[專案編號]],料單!C:E,3,FALSE)</f>
        <v>右側板</v>
      </c>
      <c r="F35" s="1">
        <f ca="1">VLOOKUP(表格15[[#This Row],[專案編號]],料單!C:F,4,FALSE)</f>
        <v>0</v>
      </c>
      <c r="G35" s="1" t="str">
        <f ca="1">VLOOKUP(表格15[[#This Row],[專案編號]],料單!C:G,5,FALSE)</f>
        <v>AA</v>
      </c>
      <c r="H35" s="1">
        <f ca="1">VLOOKUP(表格15[[#This Row],[專案編號]],料單!C:H,6,FALSE)</f>
        <v>0</v>
      </c>
      <c r="I35" s="1" t="str">
        <f ca="1">VLOOKUP(表格15[[#This Row],[專案編號]],料單!C:I,7,FALSE)</f>
        <v>AA</v>
      </c>
      <c r="J35" s="1">
        <f ca="1">VLOOKUP(表格15[[#This Row],[專案編號]],料單!C:J,8,FALSE)</f>
        <v>18</v>
      </c>
      <c r="K35" s="1">
        <f ca="1">VLOOKUP(表格15[[#This Row],[專案編號]],料單!C:K,9,FALSE)</f>
        <v>0</v>
      </c>
      <c r="L35" s="1" t="str">
        <f ca="1">VLOOKUP(表格15[[#This Row],[專案編號]],料單!C:M,11,FALSE)</f>
        <v/>
      </c>
      <c r="M35" s="1">
        <f ca="1">VLOOKUP(表格15[[#This Row],[專案編號]],料單!C:L,10,FALSE)</f>
        <v>0</v>
      </c>
      <c r="N35" s="1" t="str">
        <f ca="1">VLOOKUP(表格15[[#This Row],[專案編號]],料單!C:O,13,FALSE)</f>
        <v/>
      </c>
      <c r="O35" s="11">
        <f t="shared" ca="1" si="10"/>
        <v>0</v>
      </c>
      <c r="R35" s="2" t="str">
        <f ca="1">IFERROR(VLOOKUP(M35,資料庫!$P$3:$AJ$73,20,),"")</f>
        <v/>
      </c>
      <c r="S35" s="9" t="str">
        <f t="shared" ca="1" si="1"/>
        <v/>
      </c>
      <c r="U35" s="9"/>
    </row>
    <row r="36" spans="1:21" x14ac:dyDescent="0.25">
      <c r="A36" s="1">
        <f t="shared" si="2"/>
        <v>30</v>
      </c>
      <c r="B36" s="1">
        <f t="shared" si="9"/>
        <v>2</v>
      </c>
      <c r="C36" s="1">
        <f t="shared" si="4"/>
        <v>0</v>
      </c>
      <c r="D36" s="1">
        <f>料單!C56</f>
        <v>2005</v>
      </c>
      <c r="E36" s="1" t="str">
        <f ca="1">VLOOKUP(表格15[[#This Row],[專案編號]],料單!C:E,3,FALSE)</f>
        <v>背板</v>
      </c>
      <c r="F36" s="1">
        <f ca="1">VLOOKUP(表格15[[#This Row],[專案編號]],料單!C:F,4,FALSE)</f>
        <v>-22</v>
      </c>
      <c r="G36" s="1" t="str">
        <f ca="1">VLOOKUP(表格15[[#This Row],[專案編號]],料單!C:G,5,FALSE)</f>
        <v/>
      </c>
      <c r="H36" s="1">
        <f ca="1">VLOOKUP(表格15[[#This Row],[專案編號]],料單!C:H,6,FALSE)</f>
        <v>-22</v>
      </c>
      <c r="I36" s="1" t="str">
        <f ca="1">VLOOKUP(表格15[[#This Row],[專案編號]],料單!C:I,7,FALSE)</f>
        <v/>
      </c>
      <c r="J36" s="1">
        <f ca="1">VLOOKUP(表格15[[#This Row],[專案編號]],料單!C:J,8,FALSE)</f>
        <v>4</v>
      </c>
      <c r="K36" s="1">
        <f ca="1">VLOOKUP(表格15[[#This Row],[專案編號]],料單!C:K,9,FALSE)</f>
        <v>0</v>
      </c>
      <c r="L36" s="1" t="str">
        <f ca="1">VLOOKUP(表格15[[#This Row],[專案編號]],料單!C:M,11,FALSE)</f>
        <v/>
      </c>
      <c r="M36" s="1">
        <f ca="1">VLOOKUP(表格15[[#This Row],[專案編號]],料單!C:L,10,FALSE)</f>
        <v>0</v>
      </c>
      <c r="N36" s="1" t="str">
        <f ca="1">VLOOKUP(表格15[[#This Row],[專案編號]],料單!C:O,13,FALSE)</f>
        <v/>
      </c>
      <c r="O36" s="11">
        <f t="shared" ca="1" si="10"/>
        <v>0</v>
      </c>
      <c r="R36" s="2" t="str">
        <f ca="1">IFERROR(VLOOKUP(M36,資料庫!$P$3:$AJ$73,20,),"")</f>
        <v/>
      </c>
      <c r="S36" s="9" t="str">
        <f t="shared" ca="1" si="1"/>
        <v/>
      </c>
      <c r="U36" s="9"/>
    </row>
    <row r="37" spans="1:21" x14ac:dyDescent="0.25">
      <c r="A37" s="1">
        <f t="shared" si="2"/>
        <v>31</v>
      </c>
      <c r="B37" s="1">
        <f t="shared" si="9"/>
        <v>2</v>
      </c>
      <c r="C37" s="1">
        <f t="shared" si="4"/>
        <v>0</v>
      </c>
      <c r="D37" s="1">
        <f>料單!C57</f>
        <v>2006</v>
      </c>
      <c r="E37" s="1" t="str">
        <f ca="1">VLOOKUP(表格15[[#This Row],[專案編號]],料單!C:E,3,FALSE)</f>
        <v>背拉桿</v>
      </c>
      <c r="F37" s="1">
        <f ca="1">VLOOKUP(表格15[[#This Row],[專案編號]],料單!C:F,4,FALSE)</f>
        <v>-36</v>
      </c>
      <c r="G37" s="1" t="str">
        <f ca="1">VLOOKUP(表格15[[#This Row],[專案編號]],料單!C:G,5,FALSE)</f>
        <v>AA</v>
      </c>
      <c r="H37" s="1">
        <f ca="1">VLOOKUP(表格15[[#This Row],[專案編號]],料單!C:H,6,FALSE)</f>
        <v>120</v>
      </c>
      <c r="I37" s="1" t="str">
        <f ca="1">VLOOKUP(表格15[[#This Row],[專案編號]],料單!C:I,7,FALSE)</f>
        <v/>
      </c>
      <c r="J37" s="1">
        <f ca="1">VLOOKUP(表格15[[#This Row],[專案編號]],料單!C:J,8,FALSE)</f>
        <v>18</v>
      </c>
      <c r="K37" s="1">
        <f ca="1">VLOOKUP(表格15[[#This Row],[專案編號]],料單!C:K,9,FALSE)</f>
        <v>0</v>
      </c>
      <c r="L37" s="1" t="str">
        <f ca="1">VLOOKUP(表格15[[#This Row],[專案編號]],料單!C:M,11,FALSE)</f>
        <v/>
      </c>
      <c r="M37" s="1">
        <f ca="1">VLOOKUP(表格15[[#This Row],[專案編號]],料單!C:L,10,FALSE)</f>
        <v>0</v>
      </c>
      <c r="N37" s="1" t="str">
        <f ca="1">VLOOKUP(表格15[[#This Row],[專案編號]],料單!C:O,13,FALSE)</f>
        <v/>
      </c>
      <c r="O37" s="11">
        <f t="shared" ca="1" si="10"/>
        <v>0</v>
      </c>
      <c r="R37" s="2" t="str">
        <f ca="1">IFERROR(VLOOKUP(M37,資料庫!$P$3:$AJ$73,20,),"")</f>
        <v/>
      </c>
      <c r="S37" s="9" t="str">
        <f t="shared" ca="1" si="1"/>
        <v/>
      </c>
      <c r="U37" s="9"/>
    </row>
    <row r="38" spans="1:21" x14ac:dyDescent="0.25">
      <c r="A38" s="1">
        <f t="shared" si="2"/>
        <v>32</v>
      </c>
      <c r="B38" s="1">
        <f t="shared" si="9"/>
        <v>2</v>
      </c>
      <c r="C38" s="1">
        <f t="shared" si="4"/>
        <v>0</v>
      </c>
      <c r="D38" s="1">
        <f>料單!C58</f>
        <v>2007</v>
      </c>
      <c r="E38" s="1" t="str">
        <f ca="1">VLOOKUP(表格15[[#This Row],[專案編號]],料單!C:E,3,FALSE)</f>
        <v>中立板</v>
      </c>
      <c r="F38" s="1">
        <f ca="1">VLOOKUP(表格15[[#This Row],[專案編號]],料單!C:F,4,FALSE)</f>
        <v>-36</v>
      </c>
      <c r="G38" s="1" t="str">
        <f ca="1">VLOOKUP(表格15[[#This Row],[專案編號]],料單!C:G,5,FALSE)</f>
        <v>AA</v>
      </c>
      <c r="H38" s="1">
        <f ca="1">VLOOKUP(表格15[[#This Row],[專案編號]],料單!C:H,6,FALSE)</f>
        <v>-22</v>
      </c>
      <c r="I38" s="1" t="str">
        <f ca="1">VLOOKUP(表格15[[#This Row],[專案編號]],料單!C:I,7,FALSE)</f>
        <v/>
      </c>
      <c r="J38" s="1">
        <f ca="1">VLOOKUP(表格15[[#This Row],[專案編號]],料單!C:J,8,FALSE)</f>
        <v>18</v>
      </c>
      <c r="K38" s="1">
        <f ca="1">VLOOKUP(表格15[[#This Row],[專案編號]],料單!C:K,9,FALSE)</f>
        <v>0</v>
      </c>
      <c r="L38" s="1" t="str">
        <f ca="1">VLOOKUP(表格15[[#This Row],[專案編號]],料單!C:M,11,FALSE)</f>
        <v/>
      </c>
      <c r="M38" s="1">
        <f ca="1">VLOOKUP(表格15[[#This Row],[專案編號]],料單!C:L,10,FALSE)</f>
        <v>0</v>
      </c>
      <c r="N38" s="1" t="str">
        <f ca="1">VLOOKUP(表格15[[#This Row],[專案編號]],料單!C:O,13,FALSE)</f>
        <v/>
      </c>
      <c r="O38" s="11">
        <f t="shared" ca="1" si="10"/>
        <v>0</v>
      </c>
      <c r="R38" s="2" t="str">
        <f ca="1">IFERROR(VLOOKUP(M38,資料庫!$P$3:$AJ$73,20,),"")</f>
        <v/>
      </c>
      <c r="S38" s="9" t="str">
        <f t="shared" ca="1" si="1"/>
        <v/>
      </c>
      <c r="U38" s="9"/>
    </row>
    <row r="39" spans="1:21" x14ac:dyDescent="0.25">
      <c r="A39" s="1">
        <f t="shared" si="2"/>
        <v>33</v>
      </c>
      <c r="B39" s="1">
        <f t="shared" si="9"/>
        <v>2</v>
      </c>
      <c r="C39" s="1">
        <f t="shared" si="4"/>
        <v>0</v>
      </c>
      <c r="D39" s="1">
        <f>料單!C59</f>
        <v>2008</v>
      </c>
      <c r="E39" s="1" t="str">
        <f ca="1">VLOOKUP(表格15[[#This Row],[專案編號]],料單!C:E,3,FALSE)</f>
        <v>活隔</v>
      </c>
      <c r="F39" s="1">
        <f ca="1">VLOOKUP(表格15[[#This Row],[專案編號]],料單!C:F,4,FALSE)</f>
        <v>0</v>
      </c>
      <c r="G39" s="1" t="str">
        <f ca="1">VLOOKUP(表格15[[#This Row],[專案編號]],料單!C:G,5,FALSE)</f>
        <v>AA</v>
      </c>
      <c r="H39" s="1">
        <f ca="1">VLOOKUP(表格15[[#This Row],[專案編號]],料單!C:H,6,FALSE)</f>
        <v>-32</v>
      </c>
      <c r="I39" s="1" t="str">
        <f ca="1">VLOOKUP(表格15[[#This Row],[專案編號]],料單!C:I,7,FALSE)</f>
        <v>AA</v>
      </c>
      <c r="J39" s="1">
        <f ca="1">VLOOKUP(表格15[[#This Row],[專案編號]],料單!C:J,8,FALSE)</f>
        <v>18</v>
      </c>
      <c r="K39" s="1">
        <f ca="1">VLOOKUP(表格15[[#This Row],[專案編號]],料單!C:K,9,FALSE)</f>
        <v>0</v>
      </c>
      <c r="L39" s="1" t="str">
        <f ca="1">VLOOKUP(表格15[[#This Row],[專案編號]],料單!C:M,11,FALSE)</f>
        <v/>
      </c>
      <c r="M39" s="1">
        <f ca="1">VLOOKUP(表格15[[#This Row],[專案編號]],料單!C:L,10,FALSE)</f>
        <v>0</v>
      </c>
      <c r="N39" s="1" t="str">
        <f ca="1">VLOOKUP(表格15[[#This Row],[專案編號]],料單!C:O,13,FALSE)</f>
        <v/>
      </c>
      <c r="O39" s="11">
        <f t="shared" ca="1" si="10"/>
        <v>0</v>
      </c>
      <c r="R39" s="2" t="str">
        <f ca="1">IFERROR(VLOOKUP(M39,資料庫!$P$3:$AJ$73,20,),"")</f>
        <v/>
      </c>
      <c r="S39" s="9" t="str">
        <f t="shared" ca="1" si="1"/>
        <v/>
      </c>
      <c r="U39" s="9"/>
    </row>
    <row r="40" spans="1:21" x14ac:dyDescent="0.25">
      <c r="A40" s="1">
        <f t="shared" si="2"/>
        <v>34</v>
      </c>
      <c r="B40" s="1">
        <f t="shared" si="9"/>
        <v>2</v>
      </c>
      <c r="C40" s="1">
        <f t="shared" si="4"/>
        <v>0</v>
      </c>
      <c r="D40" s="1">
        <f>料單!C60</f>
        <v>2009</v>
      </c>
      <c r="E40" s="1" t="str">
        <f ca="1">VLOOKUP(表格15[[#This Row],[專案編號]],料單!C:E,3,FALSE)</f>
        <v>固隔</v>
      </c>
      <c r="F40" s="1">
        <f ca="1">VLOOKUP(表格15[[#This Row],[專案編號]],料單!C:F,4,FALSE)</f>
        <v>0</v>
      </c>
      <c r="G40" s="1" t="str">
        <f ca="1">VLOOKUP(表格15[[#This Row],[專案編號]],料單!C:G,5,FALSE)</f>
        <v>AA</v>
      </c>
      <c r="H40" s="1">
        <f ca="1">VLOOKUP(表格15[[#This Row],[專案編號]],料單!C:H,6,FALSE)</f>
        <v>-22</v>
      </c>
      <c r="I40" s="1" t="str">
        <f ca="1">VLOOKUP(表格15[[#This Row],[專案編號]],料單!C:I,7,FALSE)</f>
        <v/>
      </c>
      <c r="J40" s="1">
        <f ca="1">VLOOKUP(表格15[[#This Row],[專案編號]],料單!C:J,8,FALSE)</f>
        <v>18</v>
      </c>
      <c r="K40" s="1">
        <f ca="1">VLOOKUP(表格15[[#This Row],[專案編號]],料單!C:K,9,FALSE)</f>
        <v>0</v>
      </c>
      <c r="L40" s="1" t="str">
        <f ca="1">VLOOKUP(表格15[[#This Row],[專案編號]],料單!C:M,11,FALSE)</f>
        <v/>
      </c>
      <c r="M40" s="1">
        <f ca="1">VLOOKUP(表格15[[#This Row],[專案編號]],料單!C:L,10,FALSE)</f>
        <v>0</v>
      </c>
      <c r="N40" s="1" t="str">
        <f ca="1">VLOOKUP(表格15[[#This Row],[專案編號]],料單!C:O,13,FALSE)</f>
        <v/>
      </c>
      <c r="O40" s="11">
        <f t="shared" ca="1" si="10"/>
        <v>0</v>
      </c>
      <c r="R40" s="2" t="str">
        <f ca="1">IFERROR(VLOOKUP(M40,資料庫!$P$3:$AJ$73,20,),"")</f>
        <v/>
      </c>
      <c r="S40" s="9" t="str">
        <f t="shared" ca="1" si="1"/>
        <v/>
      </c>
      <c r="U40" s="9"/>
    </row>
    <row r="41" spans="1:21" x14ac:dyDescent="0.25">
      <c r="A41" s="1">
        <f t="shared" si="2"/>
        <v>35</v>
      </c>
      <c r="B41" s="1">
        <f t="shared" si="9"/>
        <v>2</v>
      </c>
      <c r="C41" s="1">
        <f t="shared" si="4"/>
        <v>0</v>
      </c>
      <c r="D41" s="1">
        <f>料單!C61</f>
        <v>2010</v>
      </c>
      <c r="E41" s="1" t="str">
        <f ca="1">VLOOKUP(表格15[[#This Row],[專案編號]],料單!C:E,3,FALSE)</f>
        <v>左門板</v>
      </c>
      <c r="F41" s="1">
        <f ca="1">VLOOKUP(表格15[[#This Row],[專案編號]],料單!C:F,4,FALSE)</f>
        <v>0</v>
      </c>
      <c r="G41" s="1" t="str">
        <f ca="1">VLOOKUP(表格15[[#This Row],[專案編號]],料單!C:G,5,FALSE)</f>
        <v>AA</v>
      </c>
      <c r="H41" s="1">
        <f ca="1">VLOOKUP(表格15[[#This Row],[專案編號]],料單!C:H,6,FALSE)</f>
        <v>-4</v>
      </c>
      <c r="I41" s="1" t="str">
        <f ca="1">VLOOKUP(表格15[[#This Row],[專案編號]],料單!C:I,7,FALSE)</f>
        <v>AA</v>
      </c>
      <c r="J41" s="1">
        <f ca="1">VLOOKUP(表格15[[#This Row],[專案編號]],料單!C:J,8,FALSE)</f>
        <v>18</v>
      </c>
      <c r="K41" s="1">
        <f ca="1">VLOOKUP(表格15[[#This Row],[專案編號]],料單!C:K,9,FALSE)</f>
        <v>0</v>
      </c>
      <c r="L41" s="1" t="str">
        <f ca="1">VLOOKUP(表格15[[#This Row],[專案編號]],料單!C:M,11,FALSE)</f>
        <v/>
      </c>
      <c r="M41" s="1">
        <f ca="1">VLOOKUP(表格15[[#This Row],[專案編號]],料單!C:L,10,FALSE)</f>
        <v>0</v>
      </c>
      <c r="N41" s="1" t="str">
        <f ca="1">VLOOKUP(表格15[[#This Row],[專案編號]],料單!C:O,13,FALSE)</f>
        <v/>
      </c>
      <c r="O41" s="11">
        <f t="shared" ca="1" si="10"/>
        <v>0</v>
      </c>
      <c r="R41" s="2" t="str">
        <f ca="1">IFERROR(VLOOKUP(M41,資料庫!$P$3:$AJ$73,20,),"")</f>
        <v/>
      </c>
      <c r="S41" s="9" t="str">
        <f t="shared" ca="1" si="1"/>
        <v/>
      </c>
      <c r="U41" s="9"/>
    </row>
    <row r="42" spans="1:21" x14ac:dyDescent="0.25">
      <c r="A42" s="1">
        <f t="shared" si="2"/>
        <v>36</v>
      </c>
      <c r="B42" s="1">
        <f t="shared" si="9"/>
        <v>2</v>
      </c>
      <c r="C42" s="1">
        <f t="shared" si="4"/>
        <v>0</v>
      </c>
      <c r="D42" s="1">
        <f>料單!C62</f>
        <v>2011</v>
      </c>
      <c r="E42" s="1" t="str">
        <f ca="1">VLOOKUP(表格15[[#This Row],[專案編號]],料單!C:E,3,FALSE)</f>
        <v>右門板</v>
      </c>
      <c r="F42" s="1">
        <f ca="1">VLOOKUP(表格15[[#This Row],[專案編號]],料單!C:F,4,FALSE)</f>
        <v>0</v>
      </c>
      <c r="G42" s="1" t="str">
        <f ca="1">VLOOKUP(表格15[[#This Row],[專案編號]],料單!C:G,5,FALSE)</f>
        <v>AA</v>
      </c>
      <c r="H42" s="1">
        <f ca="1">VLOOKUP(表格15[[#This Row],[專案編號]],料單!C:H,6,FALSE)</f>
        <v>-4</v>
      </c>
      <c r="I42" s="1" t="str">
        <f ca="1">VLOOKUP(表格15[[#This Row],[專案編號]],料單!C:I,7,FALSE)</f>
        <v>AA</v>
      </c>
      <c r="J42" s="1">
        <f ca="1">VLOOKUP(表格15[[#This Row],[專案編號]],料單!C:J,8,FALSE)</f>
        <v>18</v>
      </c>
      <c r="K42" s="1">
        <f ca="1">VLOOKUP(表格15[[#This Row],[專案編號]],料單!C:K,9,FALSE)</f>
        <v>0</v>
      </c>
      <c r="L42" s="1" t="str">
        <f ca="1">VLOOKUP(表格15[[#This Row],[專案編號]],料單!C:M,11,FALSE)</f>
        <v/>
      </c>
      <c r="M42" s="1">
        <f ca="1">VLOOKUP(表格15[[#This Row],[專案編號]],料單!C:L,10,FALSE)</f>
        <v>0</v>
      </c>
      <c r="N42" s="1" t="str">
        <f ca="1">VLOOKUP(表格15[[#This Row],[專案編號]],料單!C:O,13,FALSE)</f>
        <v/>
      </c>
      <c r="O42" s="11">
        <f t="shared" ca="1" si="10"/>
        <v>0</v>
      </c>
      <c r="R42" s="2" t="str">
        <f ca="1">IFERROR(VLOOKUP(M42,資料庫!$P$3:$AJ$73,20,),"")</f>
        <v/>
      </c>
      <c r="S42" s="9" t="str">
        <f t="shared" ca="1" si="1"/>
        <v/>
      </c>
      <c r="U42" s="9"/>
    </row>
    <row r="43" spans="1:21" x14ac:dyDescent="0.25">
      <c r="A43" s="1">
        <f t="shared" si="2"/>
        <v>37</v>
      </c>
      <c r="B43" s="1">
        <f t="shared" si="9"/>
        <v>2</v>
      </c>
      <c r="C43" s="1">
        <f t="shared" si="4"/>
        <v>0</v>
      </c>
      <c r="D43" s="1">
        <f>料單!C63</f>
        <v>2012</v>
      </c>
      <c r="E43" s="1">
        <f ca="1">VLOOKUP(表格15[[#This Row],[專案編號]],料單!C:E,3,FALSE)</f>
        <v>0</v>
      </c>
      <c r="F43" s="1">
        <f ca="1">VLOOKUP(表格15[[#This Row],[專案編號]],料單!C:F,4,FALSE)</f>
        <v>0</v>
      </c>
      <c r="G43" s="1" t="str">
        <f ca="1">VLOOKUP(表格15[[#This Row],[專案編號]],料單!C:G,5,FALSE)</f>
        <v/>
      </c>
      <c r="H43" s="1">
        <f ca="1">VLOOKUP(表格15[[#This Row],[專案編號]],料單!C:H,6,FALSE)</f>
        <v>0</v>
      </c>
      <c r="I43" s="1" t="str">
        <f ca="1">VLOOKUP(表格15[[#This Row],[專案編號]],料單!C:I,7,FALSE)</f>
        <v/>
      </c>
      <c r="J43" s="1">
        <f ca="1">VLOOKUP(表格15[[#This Row],[專案編號]],料單!C:J,8,FALSE)</f>
        <v>18</v>
      </c>
      <c r="K43" s="1">
        <f ca="1">VLOOKUP(表格15[[#This Row],[專案編號]],料單!C:K,9,FALSE)</f>
        <v>0</v>
      </c>
      <c r="L43" s="1" t="str">
        <f ca="1">VLOOKUP(表格15[[#This Row],[專案編號]],料單!C:M,11,FALSE)</f>
        <v/>
      </c>
      <c r="M43" s="1">
        <f ca="1">VLOOKUP(表格15[[#This Row],[專案編號]],料單!C:L,10,FALSE)</f>
        <v>0</v>
      </c>
      <c r="N43" s="1" t="str">
        <f ca="1">VLOOKUP(表格15[[#This Row],[專案編號]],料單!C:O,13,FALSE)</f>
        <v/>
      </c>
      <c r="O43" s="11">
        <f t="shared" ca="1" si="10"/>
        <v>0</v>
      </c>
      <c r="R43" s="2" t="str">
        <f ca="1">IFERROR(VLOOKUP(M43,資料庫!$P$3:$AJ$73,20,),"")</f>
        <v/>
      </c>
      <c r="S43" s="9" t="str">
        <f t="shared" ca="1" si="1"/>
        <v/>
      </c>
      <c r="U43" s="9"/>
    </row>
    <row r="44" spans="1:21" x14ac:dyDescent="0.25">
      <c r="A44" s="1">
        <f t="shared" si="2"/>
        <v>38</v>
      </c>
      <c r="B44" s="1">
        <f t="shared" si="9"/>
        <v>2</v>
      </c>
      <c r="C44" s="1">
        <f t="shared" si="4"/>
        <v>0</v>
      </c>
      <c r="D44" s="1">
        <f>料單!C64</f>
        <v>2013</v>
      </c>
      <c r="E44" s="1">
        <f ca="1">VLOOKUP(表格15[[#This Row],[專案編號]],料單!C:E,3,FALSE)</f>
        <v>0</v>
      </c>
      <c r="F44" s="1">
        <f ca="1">VLOOKUP(表格15[[#This Row],[專案編號]],料單!C:F,4,FALSE)</f>
        <v>0</v>
      </c>
      <c r="G44" s="1" t="str">
        <f ca="1">VLOOKUP(表格15[[#This Row],[專案編號]],料單!C:G,5,FALSE)</f>
        <v/>
      </c>
      <c r="H44" s="1">
        <f ca="1">VLOOKUP(表格15[[#This Row],[專案編號]],料單!C:H,6,FALSE)</f>
        <v>0</v>
      </c>
      <c r="I44" s="1" t="str">
        <f ca="1">VLOOKUP(表格15[[#This Row],[專案編號]],料單!C:I,7,FALSE)</f>
        <v/>
      </c>
      <c r="J44" s="1">
        <f ca="1">VLOOKUP(表格15[[#This Row],[專案編號]],料單!C:J,8,FALSE)</f>
        <v>0</v>
      </c>
      <c r="K44" s="1">
        <f ca="1">VLOOKUP(表格15[[#This Row],[專案編號]],料單!C:K,9,FALSE)</f>
        <v>0</v>
      </c>
      <c r="L44" s="1" t="str">
        <f ca="1">VLOOKUP(表格15[[#This Row],[專案編號]],料單!C:M,11,FALSE)</f>
        <v/>
      </c>
      <c r="M44" s="1">
        <f ca="1">VLOOKUP(表格15[[#This Row],[專案編號]],料單!C:L,10,FALSE)</f>
        <v>0</v>
      </c>
      <c r="N44" s="1" t="str">
        <f ca="1">VLOOKUP(表格15[[#This Row],[專案編號]],料單!C:O,13,FALSE)</f>
        <v/>
      </c>
      <c r="O44" s="11">
        <f t="shared" ca="1" si="10"/>
        <v>0</v>
      </c>
      <c r="R44" s="2" t="str">
        <f ca="1">IFERROR(VLOOKUP(M44,資料庫!$P$3:$AJ$73,20,),"")</f>
        <v/>
      </c>
      <c r="S44" s="9" t="str">
        <f t="shared" ca="1" si="1"/>
        <v/>
      </c>
      <c r="U44" s="9"/>
    </row>
    <row r="45" spans="1:21" x14ac:dyDescent="0.25">
      <c r="A45" s="1">
        <f t="shared" si="2"/>
        <v>39</v>
      </c>
      <c r="B45" s="1">
        <f t="shared" si="9"/>
        <v>2</v>
      </c>
      <c r="C45" s="1">
        <f t="shared" si="4"/>
        <v>0</v>
      </c>
      <c r="D45" s="1">
        <f>料單!C65</f>
        <v>2014</v>
      </c>
      <c r="E45" s="1">
        <f ca="1">VLOOKUP(表格15[[#This Row],[專案編號]],料單!C:E,3,FALSE)</f>
        <v>0</v>
      </c>
      <c r="F45" s="1">
        <f ca="1">VLOOKUP(表格15[[#This Row],[專案編號]],料單!C:F,4,FALSE)</f>
        <v>0</v>
      </c>
      <c r="G45" s="1" t="str">
        <f ca="1">VLOOKUP(表格15[[#This Row],[專案編號]],料單!C:G,5,FALSE)</f>
        <v/>
      </c>
      <c r="H45" s="1">
        <f ca="1">VLOOKUP(表格15[[#This Row],[專案編號]],料單!C:H,6,FALSE)</f>
        <v>0</v>
      </c>
      <c r="I45" s="1" t="str">
        <f ca="1">VLOOKUP(表格15[[#This Row],[專案編號]],料單!C:I,7,FALSE)</f>
        <v/>
      </c>
      <c r="J45" s="1">
        <f ca="1">VLOOKUP(表格15[[#This Row],[專案編號]],料單!C:J,8,FALSE)</f>
        <v>0</v>
      </c>
      <c r="K45" s="1">
        <f ca="1">VLOOKUP(表格15[[#This Row],[專案編號]],料單!C:K,9,FALSE)</f>
        <v>0</v>
      </c>
      <c r="L45" s="1" t="str">
        <f ca="1">VLOOKUP(表格15[[#This Row],[專案編號]],料單!C:M,11,FALSE)</f>
        <v/>
      </c>
      <c r="M45" s="1">
        <f ca="1">VLOOKUP(表格15[[#This Row],[專案編號]],料單!C:L,10,FALSE)</f>
        <v>0</v>
      </c>
      <c r="N45" s="1" t="str">
        <f ca="1">VLOOKUP(表格15[[#This Row],[專案編號]],料單!C:O,13,FALSE)</f>
        <v/>
      </c>
      <c r="O45" s="11">
        <f t="shared" ca="1" si="10"/>
        <v>0</v>
      </c>
      <c r="R45" s="2" t="str">
        <f ca="1">IFERROR(VLOOKUP(M45,資料庫!$P$3:$AJ$73,20,),"")</f>
        <v/>
      </c>
      <c r="S45" s="9" t="str">
        <f t="shared" ca="1" si="1"/>
        <v/>
      </c>
      <c r="U45" s="9"/>
    </row>
    <row r="46" spans="1:21" x14ac:dyDescent="0.25">
      <c r="A46" s="1">
        <f t="shared" si="2"/>
        <v>40</v>
      </c>
      <c r="B46" s="1">
        <f t="shared" si="9"/>
        <v>2</v>
      </c>
      <c r="C46" s="1">
        <f t="shared" si="4"/>
        <v>0</v>
      </c>
      <c r="D46" s="1">
        <f>料單!C66</f>
        <v>2015</v>
      </c>
      <c r="E46" s="1">
        <f ca="1">VLOOKUP(表格15[[#This Row],[專案編號]],料單!C:E,3,FALSE)</f>
        <v>0</v>
      </c>
      <c r="F46" s="1">
        <f ca="1">VLOOKUP(表格15[[#This Row],[專案編號]],料單!C:F,4,FALSE)</f>
        <v>0</v>
      </c>
      <c r="G46" s="1" t="str">
        <f ca="1">VLOOKUP(表格15[[#This Row],[專案編號]],料單!C:G,5,FALSE)</f>
        <v/>
      </c>
      <c r="H46" s="1">
        <f ca="1">VLOOKUP(表格15[[#This Row],[專案編號]],料單!C:H,6,FALSE)</f>
        <v>0</v>
      </c>
      <c r="I46" s="1" t="str">
        <f ca="1">VLOOKUP(表格15[[#This Row],[專案編號]],料單!C:I,7,FALSE)</f>
        <v/>
      </c>
      <c r="J46" s="1">
        <f ca="1">VLOOKUP(表格15[[#This Row],[專案編號]],料單!C:J,8,FALSE)</f>
        <v>0</v>
      </c>
      <c r="K46" s="1">
        <f ca="1">VLOOKUP(表格15[[#This Row],[專案編號]],料單!C:K,9,FALSE)</f>
        <v>0</v>
      </c>
      <c r="L46" s="1" t="str">
        <f ca="1">VLOOKUP(表格15[[#This Row],[專案編號]],料單!C:M,11,FALSE)</f>
        <v/>
      </c>
      <c r="M46" s="1">
        <f ca="1">VLOOKUP(表格15[[#This Row],[專案編號]],料單!C:L,10,FALSE)</f>
        <v>0</v>
      </c>
      <c r="N46" s="1" t="str">
        <f ca="1">VLOOKUP(表格15[[#This Row],[專案編號]],料單!C:O,13,FALSE)</f>
        <v/>
      </c>
      <c r="O46" s="11">
        <f t="shared" ca="1" si="10"/>
        <v>0</v>
      </c>
      <c r="R46" s="2" t="str">
        <f ca="1">IFERROR(VLOOKUP(M46,資料庫!$P$3:$AJ$73,20,),"")</f>
        <v/>
      </c>
      <c r="S46" s="9" t="str">
        <f t="shared" ca="1" si="1"/>
        <v/>
      </c>
      <c r="U46" s="9"/>
    </row>
    <row r="47" spans="1:21" x14ac:dyDescent="0.25">
      <c r="A47" s="1">
        <f t="shared" si="2"/>
        <v>41</v>
      </c>
      <c r="B47" s="1">
        <f t="shared" si="9"/>
        <v>2</v>
      </c>
      <c r="C47" s="1">
        <f t="shared" si="4"/>
        <v>0</v>
      </c>
      <c r="D47" s="1">
        <f>料單!C67</f>
        <v>2016</v>
      </c>
      <c r="E47" s="1">
        <f ca="1">VLOOKUP(表格15[[#This Row],[專案編號]],料單!C:E,3,FALSE)</f>
        <v>0</v>
      </c>
      <c r="F47" s="1">
        <f ca="1">VLOOKUP(表格15[[#This Row],[專案編號]],料單!C:F,4,FALSE)</f>
        <v>0</v>
      </c>
      <c r="G47" s="1">
        <f ca="1">VLOOKUP(表格15[[#This Row],[專案編號]],料單!C:G,5,FALSE)</f>
        <v>0</v>
      </c>
      <c r="H47" s="1">
        <f ca="1">VLOOKUP(表格15[[#This Row],[專案編號]],料單!C:H,6,FALSE)</f>
        <v>0</v>
      </c>
      <c r="I47" s="1" t="str">
        <f ca="1">VLOOKUP(表格15[[#This Row],[專案編號]],料單!C:I,7,FALSE)</f>
        <v/>
      </c>
      <c r="J47" s="1">
        <f ca="1">VLOOKUP(表格15[[#This Row],[專案編號]],料單!C:J,8,FALSE)</f>
        <v>0</v>
      </c>
      <c r="K47" s="1">
        <f ca="1">VLOOKUP(表格15[[#This Row],[專案編號]],料單!C:K,9,FALSE)</f>
        <v>0</v>
      </c>
      <c r="L47" s="1" t="str">
        <f ca="1">VLOOKUP(表格15[[#This Row],[專案編號]],料單!C:M,11,FALSE)</f>
        <v/>
      </c>
      <c r="M47" s="1">
        <f ca="1">VLOOKUP(表格15[[#This Row],[專案編號]],料單!C:L,10,FALSE)</f>
        <v>0</v>
      </c>
      <c r="N47" s="1" t="str">
        <f ca="1">VLOOKUP(表格15[[#This Row],[專案編號]],料單!C:O,13,FALSE)</f>
        <v/>
      </c>
      <c r="O47" s="11">
        <f t="shared" ca="1" si="10"/>
        <v>0</v>
      </c>
      <c r="R47" s="2" t="str">
        <f ca="1">IFERROR(VLOOKUP(M47,資料庫!$P$3:$AJ$73,20,),"")</f>
        <v/>
      </c>
      <c r="S47" s="9" t="str">
        <f t="shared" ca="1" si="1"/>
        <v/>
      </c>
      <c r="U47" s="9"/>
    </row>
    <row r="48" spans="1:21" x14ac:dyDescent="0.25">
      <c r="A48" s="1">
        <f t="shared" si="2"/>
        <v>42</v>
      </c>
      <c r="B48" s="1">
        <f t="shared" si="9"/>
        <v>2</v>
      </c>
      <c r="C48" s="1">
        <f t="shared" si="4"/>
        <v>0</v>
      </c>
      <c r="D48" s="1">
        <f>料單!C68</f>
        <v>2017</v>
      </c>
      <c r="E48" s="1">
        <f ca="1">VLOOKUP(表格15[[#This Row],[專案編號]],料單!C:E,3,FALSE)</f>
        <v>0</v>
      </c>
      <c r="F48" s="1">
        <f ca="1">VLOOKUP(表格15[[#This Row],[專案編號]],料單!C:F,4,FALSE)</f>
        <v>0</v>
      </c>
      <c r="G48" s="1" t="str">
        <f ca="1">VLOOKUP(表格15[[#This Row],[專案編號]],料單!C:G,5,FALSE)</f>
        <v/>
      </c>
      <c r="H48" s="1">
        <f ca="1">VLOOKUP(表格15[[#This Row],[專案編號]],料單!C:H,6,FALSE)</f>
        <v>0</v>
      </c>
      <c r="I48" s="1" t="str">
        <f ca="1">VLOOKUP(表格15[[#This Row],[專案編號]],料單!C:I,7,FALSE)</f>
        <v/>
      </c>
      <c r="J48" s="1">
        <f ca="1">VLOOKUP(表格15[[#This Row],[專案編號]],料單!C:J,8,FALSE)</f>
        <v>0</v>
      </c>
      <c r="K48" s="1">
        <f ca="1">VLOOKUP(表格15[[#This Row],[專案編號]],料單!C:K,9,FALSE)</f>
        <v>0</v>
      </c>
      <c r="L48" s="1" t="str">
        <f ca="1">VLOOKUP(表格15[[#This Row],[專案編號]],料單!C:M,11,FALSE)</f>
        <v/>
      </c>
      <c r="M48" s="1">
        <f ca="1">VLOOKUP(表格15[[#This Row],[專案編號]],料單!C:L,10,FALSE)</f>
        <v>0</v>
      </c>
      <c r="N48" s="1" t="str">
        <f ca="1">VLOOKUP(表格15[[#This Row],[專案編號]],料單!C:O,13,FALSE)</f>
        <v/>
      </c>
      <c r="O48" s="11">
        <f t="shared" ca="1" si="10"/>
        <v>0</v>
      </c>
      <c r="R48" s="2" t="str">
        <f ca="1">IFERROR(VLOOKUP(M48,資料庫!$P$3:$AJ$73,20,),"")</f>
        <v/>
      </c>
      <c r="S48" s="9" t="str">
        <f t="shared" ca="1" si="1"/>
        <v/>
      </c>
      <c r="U48" s="9"/>
    </row>
    <row r="49" spans="1:21" x14ac:dyDescent="0.25">
      <c r="A49" s="1">
        <f t="shared" si="2"/>
        <v>43</v>
      </c>
      <c r="B49" s="1">
        <f t="shared" si="9"/>
        <v>2</v>
      </c>
      <c r="C49" s="1">
        <f t="shared" si="4"/>
        <v>0</v>
      </c>
      <c r="D49" s="1">
        <f>料單!C69</f>
        <v>2018</v>
      </c>
      <c r="E49" s="1">
        <f ca="1">VLOOKUP(表格15[[#This Row],[專案編號]],料單!C:E,3,FALSE)</f>
        <v>0</v>
      </c>
      <c r="F49" s="1">
        <f ca="1">VLOOKUP(表格15[[#This Row],[專案編號]],料單!C:F,4,FALSE)</f>
        <v>0</v>
      </c>
      <c r="G49" s="1" t="str">
        <f ca="1">VLOOKUP(表格15[[#This Row],[專案編號]],料單!C:G,5,FALSE)</f>
        <v/>
      </c>
      <c r="H49" s="1">
        <f ca="1">VLOOKUP(表格15[[#This Row],[專案編號]],料單!C:H,6,FALSE)</f>
        <v>0</v>
      </c>
      <c r="I49" s="1" t="str">
        <f ca="1">VLOOKUP(表格15[[#This Row],[專案編號]],料單!C:I,7,FALSE)</f>
        <v/>
      </c>
      <c r="J49" s="1">
        <f ca="1">VLOOKUP(表格15[[#This Row],[專案編號]],料單!C:J,8,FALSE)</f>
        <v>0</v>
      </c>
      <c r="K49" s="1">
        <f ca="1">VLOOKUP(表格15[[#This Row],[專案編號]],料單!C:K,9,FALSE)</f>
        <v>0</v>
      </c>
      <c r="L49" s="1" t="str">
        <f ca="1">VLOOKUP(表格15[[#This Row],[專案編號]],料單!C:M,11,FALSE)</f>
        <v/>
      </c>
      <c r="M49" s="1">
        <f ca="1">VLOOKUP(表格15[[#This Row],[專案編號]],料單!C:L,10,FALSE)</f>
        <v>0</v>
      </c>
      <c r="N49" s="1" t="str">
        <f ca="1">VLOOKUP(表格15[[#This Row],[專案編號]],料單!C:O,13,FALSE)</f>
        <v/>
      </c>
      <c r="O49" s="11">
        <f t="shared" ca="1" si="10"/>
        <v>0</v>
      </c>
      <c r="R49" s="2" t="str">
        <f ca="1">IFERROR(VLOOKUP(M49,資料庫!$P$3:$AJ$73,20,),"")</f>
        <v/>
      </c>
      <c r="S49" s="9" t="str">
        <f t="shared" ca="1" si="1"/>
        <v/>
      </c>
      <c r="U49" s="9"/>
    </row>
    <row r="50" spans="1:21" x14ac:dyDescent="0.25">
      <c r="A50" s="1">
        <f t="shared" si="2"/>
        <v>44</v>
      </c>
      <c r="B50" s="1">
        <f t="shared" si="9"/>
        <v>2</v>
      </c>
      <c r="C50" s="1">
        <f t="shared" si="4"/>
        <v>0</v>
      </c>
      <c r="D50" s="1">
        <f>料單!C70</f>
        <v>2019</v>
      </c>
      <c r="E50" s="1">
        <f ca="1">VLOOKUP(表格15[[#This Row],[專案編號]],料單!C:E,3,FALSE)</f>
        <v>0</v>
      </c>
      <c r="F50" s="1">
        <f ca="1">VLOOKUP(表格15[[#This Row],[專案編號]],料單!C:F,4,FALSE)</f>
        <v>0</v>
      </c>
      <c r="G50" s="1" t="str">
        <f ca="1">VLOOKUP(表格15[[#This Row],[專案編號]],料單!C:G,5,FALSE)</f>
        <v/>
      </c>
      <c r="H50" s="1">
        <f ca="1">VLOOKUP(表格15[[#This Row],[專案編號]],料單!C:H,6,FALSE)</f>
        <v>0</v>
      </c>
      <c r="I50" s="1" t="str">
        <f ca="1">VLOOKUP(表格15[[#This Row],[專案編號]],料單!C:I,7,FALSE)</f>
        <v/>
      </c>
      <c r="J50" s="1">
        <f ca="1">VLOOKUP(表格15[[#This Row],[專案編號]],料單!C:J,8,FALSE)</f>
        <v>0</v>
      </c>
      <c r="K50" s="1">
        <f ca="1">VLOOKUP(表格15[[#This Row],[專案編號]],料單!C:K,9,FALSE)</f>
        <v>0</v>
      </c>
      <c r="L50" s="1" t="str">
        <f ca="1">VLOOKUP(表格15[[#This Row],[專案編號]],料單!C:M,11,FALSE)</f>
        <v/>
      </c>
      <c r="M50" s="1">
        <f ca="1">VLOOKUP(表格15[[#This Row],[專案編號]],料單!C:L,10,FALSE)</f>
        <v>0</v>
      </c>
      <c r="N50" s="1" t="str">
        <f ca="1">VLOOKUP(表格15[[#This Row],[專案編號]],料單!C:O,13,FALSE)</f>
        <v/>
      </c>
      <c r="O50" s="11">
        <f t="shared" ca="1" si="10"/>
        <v>0</v>
      </c>
      <c r="R50" s="2" t="str">
        <f ca="1">IFERROR(VLOOKUP(M50,資料庫!$P$3:$AJ$73,20,),"")</f>
        <v/>
      </c>
      <c r="S50" s="9" t="str">
        <f t="shared" ca="1" si="1"/>
        <v/>
      </c>
      <c r="U50" s="9"/>
    </row>
    <row r="51" spans="1:21" x14ac:dyDescent="0.25">
      <c r="A51" s="1">
        <f t="shared" si="2"/>
        <v>45</v>
      </c>
      <c r="B51" s="1">
        <f t="shared" si="9"/>
        <v>2</v>
      </c>
      <c r="C51" s="1">
        <f t="shared" si="4"/>
        <v>0</v>
      </c>
      <c r="D51" s="1">
        <f>料單!C71</f>
        <v>2020</v>
      </c>
      <c r="E51" s="1">
        <f ca="1">VLOOKUP(表格15[[#This Row],[專案編號]],料單!C:E,3,FALSE)</f>
        <v>0</v>
      </c>
      <c r="F51" s="1">
        <f ca="1">VLOOKUP(表格15[[#This Row],[專案編號]],料單!C:F,4,FALSE)</f>
        <v>0</v>
      </c>
      <c r="G51" s="1" t="str">
        <f ca="1">VLOOKUP(表格15[[#This Row],[專案編號]],料單!C:G,5,FALSE)</f>
        <v/>
      </c>
      <c r="H51" s="1">
        <f ca="1">VLOOKUP(表格15[[#This Row],[專案編號]],料單!C:H,6,FALSE)</f>
        <v>0</v>
      </c>
      <c r="I51" s="1" t="str">
        <f ca="1">VLOOKUP(表格15[[#This Row],[專案編號]],料單!C:I,7,FALSE)</f>
        <v/>
      </c>
      <c r="J51" s="1">
        <f ca="1">VLOOKUP(表格15[[#This Row],[專案編號]],料單!C:J,8,FALSE)</f>
        <v>0</v>
      </c>
      <c r="K51" s="1">
        <f ca="1">VLOOKUP(表格15[[#This Row],[專案編號]],料單!C:K,9,FALSE)</f>
        <v>0</v>
      </c>
      <c r="L51" s="1" t="str">
        <f ca="1">VLOOKUP(表格15[[#This Row],[專案編號]],料單!C:M,11,FALSE)</f>
        <v/>
      </c>
      <c r="M51" s="1">
        <f ca="1">VLOOKUP(表格15[[#This Row],[專案編號]],料單!C:L,10,FALSE)</f>
        <v>0</v>
      </c>
      <c r="N51" s="1" t="str">
        <f ca="1">VLOOKUP(表格15[[#This Row],[專案編號]],料單!C:O,13,FALSE)</f>
        <v/>
      </c>
      <c r="O51" s="11">
        <f t="shared" ca="1" si="10"/>
        <v>0</v>
      </c>
      <c r="R51" s="2" t="str">
        <f ca="1">IFERROR(VLOOKUP(M51,資料庫!$P$3:$AJ$73,20,),"")</f>
        <v/>
      </c>
      <c r="S51" s="9" t="str">
        <f t="shared" ca="1" si="1"/>
        <v/>
      </c>
      <c r="U51" s="9"/>
    </row>
    <row r="52" spans="1:21" x14ac:dyDescent="0.25">
      <c r="A52" s="1">
        <f t="shared" si="2"/>
        <v>46</v>
      </c>
      <c r="B52" s="1">
        <f t="shared" si="9"/>
        <v>2</v>
      </c>
      <c r="C52" s="1">
        <f t="shared" si="4"/>
        <v>0</v>
      </c>
      <c r="D52" s="1">
        <f>料單!C72</f>
        <v>2021</v>
      </c>
      <c r="E52" s="1">
        <f ca="1">VLOOKUP(表格15[[#This Row],[專案編號]],料單!C:E,3,FALSE)</f>
        <v>0</v>
      </c>
      <c r="F52" s="1">
        <f ca="1">VLOOKUP(表格15[[#This Row],[專案編號]],料單!C:F,4,FALSE)</f>
        <v>0</v>
      </c>
      <c r="G52" s="1" t="str">
        <f ca="1">VLOOKUP(表格15[[#This Row],[專案編號]],料單!C:G,5,FALSE)</f>
        <v/>
      </c>
      <c r="H52" s="1">
        <f ca="1">VLOOKUP(表格15[[#This Row],[專案編號]],料單!C:H,6,FALSE)</f>
        <v>0</v>
      </c>
      <c r="I52" s="1" t="str">
        <f ca="1">VLOOKUP(表格15[[#This Row],[專案編號]],料單!C:I,7,FALSE)</f>
        <v/>
      </c>
      <c r="J52" s="1">
        <f ca="1">VLOOKUP(表格15[[#This Row],[專案編號]],料單!C:J,8,FALSE)</f>
        <v>0</v>
      </c>
      <c r="K52" s="1">
        <f ca="1">VLOOKUP(表格15[[#This Row],[專案編號]],料單!C:K,9,FALSE)</f>
        <v>0</v>
      </c>
      <c r="L52" s="1" t="str">
        <f ca="1">VLOOKUP(表格15[[#This Row],[專案編號]],料單!C:M,11,FALSE)</f>
        <v/>
      </c>
      <c r="M52" s="1">
        <f ca="1">VLOOKUP(表格15[[#This Row],[專案編號]],料單!C:L,10,FALSE)</f>
        <v>0</v>
      </c>
      <c r="N52" s="1" t="str">
        <f ca="1">VLOOKUP(表格15[[#This Row],[專案編號]],料單!C:O,13,FALSE)</f>
        <v/>
      </c>
      <c r="O52" s="11">
        <f t="shared" ca="1" si="10"/>
        <v>0</v>
      </c>
      <c r="R52" s="2" t="str">
        <f ca="1">IFERROR(VLOOKUP(M52,資料庫!$P$3:$AJ$73,20,),"")</f>
        <v/>
      </c>
      <c r="S52" s="9" t="str">
        <f t="shared" ca="1" si="1"/>
        <v/>
      </c>
      <c r="U52" s="9"/>
    </row>
    <row r="53" spans="1:21" x14ac:dyDescent="0.25">
      <c r="A53" s="1">
        <f t="shared" si="2"/>
        <v>47</v>
      </c>
      <c r="B53" s="1">
        <f t="shared" si="9"/>
        <v>2</v>
      </c>
      <c r="C53" s="1">
        <f t="shared" si="4"/>
        <v>0</v>
      </c>
      <c r="D53" s="1">
        <f>料單!C73</f>
        <v>2022</v>
      </c>
      <c r="E53" s="1">
        <f ca="1">VLOOKUP(表格15[[#This Row],[專案編號]],料單!C:E,3,FALSE)</f>
        <v>0</v>
      </c>
      <c r="F53" s="1">
        <f ca="1">VLOOKUP(表格15[[#This Row],[專案編號]],料單!C:F,4,FALSE)</f>
        <v>0</v>
      </c>
      <c r="G53" s="1" t="str">
        <f ca="1">VLOOKUP(表格15[[#This Row],[專案編號]],料單!C:G,5,FALSE)</f>
        <v/>
      </c>
      <c r="H53" s="1">
        <f ca="1">VLOOKUP(表格15[[#This Row],[專案編號]],料單!C:H,6,FALSE)</f>
        <v>0</v>
      </c>
      <c r="I53" s="1" t="str">
        <f ca="1">VLOOKUP(表格15[[#This Row],[專案編號]],料單!C:I,7,FALSE)</f>
        <v/>
      </c>
      <c r="J53" s="1">
        <f ca="1">VLOOKUP(表格15[[#This Row],[專案編號]],料單!C:J,8,FALSE)</f>
        <v>0</v>
      </c>
      <c r="K53" s="1">
        <f ca="1">VLOOKUP(表格15[[#This Row],[專案編號]],料單!C:K,9,FALSE)</f>
        <v>0</v>
      </c>
      <c r="L53" s="1" t="str">
        <f ca="1">VLOOKUP(表格15[[#This Row],[專案編號]],料單!C:M,11,FALSE)</f>
        <v/>
      </c>
      <c r="M53" s="1">
        <f ca="1">VLOOKUP(表格15[[#This Row],[專案編號]],料單!C:L,10,FALSE)</f>
        <v>0</v>
      </c>
      <c r="N53" s="1" t="str">
        <f ca="1">VLOOKUP(表格15[[#This Row],[專案編號]],料單!C:O,13,FALSE)</f>
        <v/>
      </c>
      <c r="O53" s="11">
        <f t="shared" ca="1" si="10"/>
        <v>0</v>
      </c>
      <c r="R53" s="2" t="str">
        <f ca="1">IFERROR(VLOOKUP(M53,資料庫!$P$3:$AJ$73,20,),"")</f>
        <v/>
      </c>
      <c r="S53" s="9" t="str">
        <f t="shared" ca="1" si="1"/>
        <v/>
      </c>
      <c r="U53" s="9"/>
    </row>
    <row r="54" spans="1:21" x14ac:dyDescent="0.25">
      <c r="A54" s="1">
        <f t="shared" si="2"/>
        <v>48</v>
      </c>
      <c r="B54" s="1">
        <f t="shared" si="9"/>
        <v>2</v>
      </c>
      <c r="C54" s="1">
        <f t="shared" si="4"/>
        <v>0</v>
      </c>
      <c r="D54" s="1">
        <f>料單!C74</f>
        <v>2023</v>
      </c>
      <c r="E54" s="1">
        <f ca="1">VLOOKUP(表格15[[#This Row],[專案編號]],料單!C:E,3,FALSE)</f>
        <v>0</v>
      </c>
      <c r="F54" s="1">
        <f ca="1">VLOOKUP(表格15[[#This Row],[專案編號]],料單!C:F,4,FALSE)</f>
        <v>0</v>
      </c>
      <c r="G54" s="1" t="str">
        <f ca="1">VLOOKUP(表格15[[#This Row],[專案編號]],料單!C:G,5,FALSE)</f>
        <v/>
      </c>
      <c r="H54" s="1">
        <f ca="1">VLOOKUP(表格15[[#This Row],[專案編號]],料單!C:H,6,FALSE)</f>
        <v>0</v>
      </c>
      <c r="I54" s="1" t="str">
        <f ca="1">VLOOKUP(表格15[[#This Row],[專案編號]],料單!C:I,7,FALSE)</f>
        <v/>
      </c>
      <c r="J54" s="1">
        <f ca="1">VLOOKUP(表格15[[#This Row],[專案編號]],料單!C:J,8,FALSE)</f>
        <v>0</v>
      </c>
      <c r="K54" s="1">
        <f ca="1">VLOOKUP(表格15[[#This Row],[專案編號]],料單!C:K,9,FALSE)</f>
        <v>0</v>
      </c>
      <c r="L54" s="1" t="str">
        <f ca="1">VLOOKUP(表格15[[#This Row],[專案編號]],料單!C:M,11,FALSE)</f>
        <v/>
      </c>
      <c r="M54" s="1">
        <f ca="1">VLOOKUP(表格15[[#This Row],[專案編號]],料單!C:L,10,FALSE)</f>
        <v>0</v>
      </c>
      <c r="N54" s="1" t="str">
        <f ca="1">VLOOKUP(表格15[[#This Row],[專案編號]],料單!C:O,13,FALSE)</f>
        <v/>
      </c>
      <c r="O54" s="11">
        <f t="shared" ca="1" si="10"/>
        <v>0</v>
      </c>
      <c r="R54" s="2" t="str">
        <f ca="1">IFERROR(VLOOKUP(M54,資料庫!$P$3:$AJ$73,20,),"")</f>
        <v/>
      </c>
      <c r="S54" s="9" t="str">
        <f t="shared" ca="1" si="1"/>
        <v/>
      </c>
      <c r="U54" s="9"/>
    </row>
    <row r="55" spans="1:21" x14ac:dyDescent="0.25">
      <c r="A55" s="1">
        <f t="shared" si="2"/>
        <v>49</v>
      </c>
      <c r="B55" s="1">
        <f t="shared" si="9"/>
        <v>2</v>
      </c>
      <c r="C55" s="1">
        <f t="shared" si="4"/>
        <v>0</v>
      </c>
      <c r="D55" s="1">
        <f>料單!C75</f>
        <v>2024</v>
      </c>
      <c r="E55" s="1">
        <f ca="1">VLOOKUP(表格15[[#This Row],[專案編號]],料單!C:E,3,FALSE)</f>
        <v>0</v>
      </c>
      <c r="F55" s="1">
        <f ca="1">VLOOKUP(表格15[[#This Row],[專案編號]],料單!C:F,4,FALSE)</f>
        <v>0</v>
      </c>
      <c r="G55" s="1" t="str">
        <f ca="1">VLOOKUP(表格15[[#This Row],[專案編號]],料單!C:G,5,FALSE)</f>
        <v/>
      </c>
      <c r="H55" s="1">
        <f ca="1">VLOOKUP(表格15[[#This Row],[專案編號]],料單!C:H,6,FALSE)</f>
        <v>0</v>
      </c>
      <c r="I55" s="1" t="str">
        <f ca="1">VLOOKUP(表格15[[#This Row],[專案編號]],料單!C:I,7,FALSE)</f>
        <v/>
      </c>
      <c r="J55" s="1">
        <f ca="1">VLOOKUP(表格15[[#This Row],[專案編號]],料單!C:J,8,FALSE)</f>
        <v>0</v>
      </c>
      <c r="K55" s="1">
        <f ca="1">VLOOKUP(表格15[[#This Row],[專案編號]],料單!C:K,9,FALSE)</f>
        <v>0</v>
      </c>
      <c r="L55" s="1" t="str">
        <f ca="1">VLOOKUP(表格15[[#This Row],[專案編號]],料單!C:M,11,FALSE)</f>
        <v/>
      </c>
      <c r="M55" s="1">
        <f ca="1">VLOOKUP(表格15[[#This Row],[專案編號]],料單!C:L,10,FALSE)</f>
        <v>0</v>
      </c>
      <c r="N55" s="1" t="str">
        <f ca="1">VLOOKUP(表格15[[#This Row],[專案編號]],料單!C:O,13,FALSE)</f>
        <v/>
      </c>
      <c r="O55" s="11">
        <f t="shared" ca="1" si="10"/>
        <v>0</v>
      </c>
      <c r="R55" s="2" t="str">
        <f ca="1">IFERROR(VLOOKUP(M55,資料庫!$P$3:$AJ$73,20,),"")</f>
        <v/>
      </c>
      <c r="S55" s="9" t="str">
        <f t="shared" ca="1" si="1"/>
        <v/>
      </c>
      <c r="U55" s="9"/>
    </row>
    <row r="56" spans="1:21" x14ac:dyDescent="0.25">
      <c r="A56" s="1">
        <f t="shared" ref="A56:A60" si="11">A55+1</f>
        <v>50</v>
      </c>
      <c r="B56" s="1">
        <f t="shared" ref="B56:B60" si="12">B55</f>
        <v>2</v>
      </c>
      <c r="C56" s="1">
        <f t="shared" si="4"/>
        <v>0</v>
      </c>
      <c r="D56" s="1">
        <f>料單!C76</f>
        <v>2025</v>
      </c>
      <c r="E56" s="1">
        <f ca="1">VLOOKUP(表格15[[#This Row],[專案編號]],料單!C:E,3,FALSE)</f>
        <v>0</v>
      </c>
      <c r="F56" s="1">
        <f ca="1">VLOOKUP(表格15[[#This Row],[專案編號]],料單!C:F,4,FALSE)</f>
        <v>0</v>
      </c>
      <c r="G56" s="1" t="str">
        <f ca="1">VLOOKUP(表格15[[#This Row],[專案編號]],料單!C:G,5,FALSE)</f>
        <v/>
      </c>
      <c r="H56" s="1">
        <f ca="1">VLOOKUP(表格15[[#This Row],[專案編號]],料單!C:H,6,FALSE)</f>
        <v>0</v>
      </c>
      <c r="I56" s="1" t="str">
        <f ca="1">VLOOKUP(表格15[[#This Row],[專案編號]],料單!C:I,7,FALSE)</f>
        <v/>
      </c>
      <c r="J56" s="1">
        <f ca="1">VLOOKUP(表格15[[#This Row],[專案編號]],料單!C:J,8,FALSE)</f>
        <v>0</v>
      </c>
      <c r="K56" s="1">
        <f ca="1">VLOOKUP(表格15[[#This Row],[專案編號]],料單!C:K,9,FALSE)</f>
        <v>0</v>
      </c>
      <c r="L56" s="1" t="str">
        <f ca="1">VLOOKUP(表格15[[#This Row],[專案編號]],料單!C:M,11,FALSE)</f>
        <v/>
      </c>
      <c r="M56" s="1">
        <f ca="1">VLOOKUP(表格15[[#This Row],[專案編號]],料單!C:L,10,FALSE)</f>
        <v>0</v>
      </c>
      <c r="N56" s="1" t="str">
        <f ca="1">VLOOKUP(表格15[[#This Row],[專案編號]],料單!C:O,13,FALSE)</f>
        <v/>
      </c>
      <c r="O56" s="11">
        <f t="shared" ca="1" si="10"/>
        <v>0</v>
      </c>
      <c r="R56" s="2" t="str">
        <f ca="1">IFERROR(VLOOKUP(M56,資料庫!$P$3:$AJ$73,20,),"")</f>
        <v/>
      </c>
      <c r="S56" s="9" t="str">
        <f t="shared" ca="1" si="1"/>
        <v/>
      </c>
      <c r="T56" s="9"/>
      <c r="U56" s="9"/>
    </row>
    <row r="57" spans="1:21" x14ac:dyDescent="0.25">
      <c r="A57" s="1">
        <f t="shared" si="11"/>
        <v>51</v>
      </c>
      <c r="B57" s="1">
        <f t="shared" si="12"/>
        <v>2</v>
      </c>
      <c r="C57" s="1">
        <f t="shared" si="4"/>
        <v>0</v>
      </c>
      <c r="D57" s="1">
        <f>料單!C77</f>
        <v>2026</v>
      </c>
      <c r="E57" s="1">
        <f ca="1">VLOOKUP(表格15[[#This Row],[專案編號]],料單!C:E,3,FALSE)</f>
        <v>0</v>
      </c>
      <c r="F57" s="1">
        <f ca="1">VLOOKUP(表格15[[#This Row],[專案編號]],料單!C:F,4,FALSE)</f>
        <v>0</v>
      </c>
      <c r="G57" s="1" t="str">
        <f ca="1">VLOOKUP(表格15[[#This Row],[專案編號]],料單!C:G,5,FALSE)</f>
        <v/>
      </c>
      <c r="H57" s="1">
        <f ca="1">VLOOKUP(表格15[[#This Row],[專案編號]],料單!C:H,6,FALSE)</f>
        <v>0</v>
      </c>
      <c r="I57" s="1" t="str">
        <f ca="1">VLOOKUP(表格15[[#This Row],[專案編號]],料單!C:I,7,FALSE)</f>
        <v/>
      </c>
      <c r="J57" s="1">
        <f ca="1">VLOOKUP(表格15[[#This Row],[專案編號]],料單!C:J,8,FALSE)</f>
        <v>0</v>
      </c>
      <c r="K57" s="1">
        <f ca="1">VLOOKUP(表格15[[#This Row],[專案編號]],料單!C:K,9,FALSE)</f>
        <v>0</v>
      </c>
      <c r="L57" s="1" t="str">
        <f ca="1">VLOOKUP(表格15[[#This Row],[專案編號]],料單!C:M,11,FALSE)</f>
        <v/>
      </c>
      <c r="M57" s="1">
        <f ca="1">VLOOKUP(表格15[[#This Row],[專案編號]],料單!C:L,10,FALSE)</f>
        <v>0</v>
      </c>
      <c r="N57" s="1" t="str">
        <f ca="1">VLOOKUP(表格15[[#This Row],[專案編號]],料單!C:O,13,FALSE)</f>
        <v/>
      </c>
      <c r="O57" s="11">
        <f t="shared" ca="1" si="10"/>
        <v>0</v>
      </c>
      <c r="R57" s="2" t="str">
        <f ca="1">IFERROR(VLOOKUP(M57,資料庫!$P$3:$AJ$73,20,),"")</f>
        <v/>
      </c>
      <c r="S57" s="9" t="str">
        <f t="shared" ca="1" si="1"/>
        <v/>
      </c>
      <c r="T57" s="9"/>
      <c r="U57" s="9"/>
    </row>
    <row r="58" spans="1:21" x14ac:dyDescent="0.25">
      <c r="A58" s="1">
        <f t="shared" si="11"/>
        <v>52</v>
      </c>
      <c r="B58" s="1">
        <f t="shared" si="12"/>
        <v>2</v>
      </c>
      <c r="C58" s="1">
        <f t="shared" si="4"/>
        <v>0</v>
      </c>
      <c r="D58" s="1">
        <f>料單!C78</f>
        <v>2027</v>
      </c>
      <c r="E58" s="1">
        <f ca="1">VLOOKUP(表格15[[#This Row],[專案編號]],料單!C:E,3,FALSE)</f>
        <v>0</v>
      </c>
      <c r="F58" s="1">
        <f ca="1">VLOOKUP(表格15[[#This Row],[專案編號]],料單!C:F,4,FALSE)</f>
        <v>0</v>
      </c>
      <c r="G58" s="1" t="str">
        <f ca="1">VLOOKUP(表格15[[#This Row],[專案編號]],料單!C:G,5,FALSE)</f>
        <v/>
      </c>
      <c r="H58" s="1">
        <f ca="1">VLOOKUP(表格15[[#This Row],[專案編號]],料單!C:H,6,FALSE)</f>
        <v>0</v>
      </c>
      <c r="I58" s="1" t="str">
        <f ca="1">VLOOKUP(表格15[[#This Row],[專案編號]],料單!C:I,7,FALSE)</f>
        <v/>
      </c>
      <c r="J58" s="1">
        <f ca="1">VLOOKUP(表格15[[#This Row],[專案編號]],料單!C:J,8,FALSE)</f>
        <v>0</v>
      </c>
      <c r="K58" s="1">
        <f ca="1">VLOOKUP(表格15[[#This Row],[專案編號]],料單!C:K,9,FALSE)</f>
        <v>0</v>
      </c>
      <c r="L58" s="1" t="str">
        <f ca="1">VLOOKUP(表格15[[#This Row],[專案編號]],料單!C:M,11,FALSE)</f>
        <v/>
      </c>
      <c r="M58" s="1">
        <f ca="1">VLOOKUP(表格15[[#This Row],[專案編號]],料單!C:L,10,FALSE)</f>
        <v>0</v>
      </c>
      <c r="N58" s="1" t="str">
        <f ca="1">VLOOKUP(表格15[[#This Row],[專案編號]],料單!C:O,13,FALSE)</f>
        <v/>
      </c>
      <c r="O58" s="11">
        <f t="shared" ca="1" si="10"/>
        <v>0</v>
      </c>
      <c r="R58" s="2" t="str">
        <f ca="1">IFERROR(VLOOKUP(M58,資料庫!$P$3:$AJ$73,20,),"")</f>
        <v/>
      </c>
      <c r="S58" s="9" t="str">
        <f t="shared" ca="1" si="1"/>
        <v/>
      </c>
      <c r="T58" s="9"/>
      <c r="U58" s="9"/>
    </row>
    <row r="59" spans="1:21" x14ac:dyDescent="0.25">
      <c r="A59" s="1">
        <f t="shared" si="11"/>
        <v>53</v>
      </c>
      <c r="B59" s="1">
        <f t="shared" si="12"/>
        <v>2</v>
      </c>
      <c r="C59" s="1">
        <f t="shared" si="4"/>
        <v>0</v>
      </c>
      <c r="D59" s="1">
        <f>料單!C79</f>
        <v>2028</v>
      </c>
      <c r="E59" s="1">
        <f ca="1">VLOOKUP(表格15[[#This Row],[專案編號]],料單!C:E,3,FALSE)</f>
        <v>0</v>
      </c>
      <c r="F59" s="1">
        <f ca="1">VLOOKUP(表格15[[#This Row],[專案編號]],料單!C:F,4,FALSE)</f>
        <v>0</v>
      </c>
      <c r="G59" s="1" t="str">
        <f ca="1">VLOOKUP(表格15[[#This Row],[專案編號]],料單!C:G,5,FALSE)</f>
        <v/>
      </c>
      <c r="H59" s="1">
        <f ca="1">VLOOKUP(表格15[[#This Row],[專案編號]],料單!C:H,6,FALSE)</f>
        <v>0</v>
      </c>
      <c r="I59" s="1" t="str">
        <f ca="1">VLOOKUP(表格15[[#This Row],[專案編號]],料單!C:I,7,FALSE)</f>
        <v/>
      </c>
      <c r="J59" s="1">
        <f ca="1">VLOOKUP(表格15[[#This Row],[專案編號]],料單!C:J,8,FALSE)</f>
        <v>0</v>
      </c>
      <c r="K59" s="1">
        <f ca="1">VLOOKUP(表格15[[#This Row],[專案編號]],料單!C:K,9,FALSE)</f>
        <v>0</v>
      </c>
      <c r="L59" s="1" t="str">
        <f ca="1">VLOOKUP(表格15[[#This Row],[專案編號]],料單!C:M,11,FALSE)</f>
        <v/>
      </c>
      <c r="M59" s="1">
        <f ca="1">VLOOKUP(表格15[[#This Row],[專案編號]],料單!C:L,10,FALSE)</f>
        <v>0</v>
      </c>
      <c r="N59" s="1" t="str">
        <f ca="1">VLOOKUP(表格15[[#This Row],[專案編號]],料單!C:O,13,FALSE)</f>
        <v/>
      </c>
      <c r="O59" s="11">
        <f t="shared" ca="1" si="10"/>
        <v>0</v>
      </c>
      <c r="R59" s="2" t="str">
        <f ca="1">IFERROR(VLOOKUP(M59,資料庫!$P$3:$AJ$73,20,),"")</f>
        <v/>
      </c>
      <c r="S59" s="9" t="str">
        <f t="shared" ca="1" si="1"/>
        <v/>
      </c>
      <c r="T59" s="9"/>
      <c r="U59" s="9"/>
    </row>
    <row r="60" spans="1:21" x14ac:dyDescent="0.25">
      <c r="A60" s="1">
        <f t="shared" si="11"/>
        <v>54</v>
      </c>
      <c r="B60" s="1">
        <f t="shared" si="12"/>
        <v>2</v>
      </c>
      <c r="C60" s="1">
        <f t="shared" si="4"/>
        <v>0</v>
      </c>
      <c r="D60" s="1">
        <f>料單!C80</f>
        <v>2029</v>
      </c>
      <c r="E60" s="1">
        <f ca="1">VLOOKUP(表格15[[#This Row],[專案編號]],料單!C:E,3,FALSE)</f>
        <v>0</v>
      </c>
      <c r="F60" s="1">
        <f ca="1">VLOOKUP(表格15[[#This Row],[專案編號]],料單!C:F,4,FALSE)</f>
        <v>0</v>
      </c>
      <c r="G60" s="1" t="str">
        <f ca="1">VLOOKUP(表格15[[#This Row],[專案編號]],料單!C:G,5,FALSE)</f>
        <v/>
      </c>
      <c r="H60" s="1">
        <f ca="1">VLOOKUP(表格15[[#This Row],[專案編號]],料單!C:H,6,FALSE)</f>
        <v>0</v>
      </c>
      <c r="I60" s="1" t="str">
        <f ca="1">VLOOKUP(表格15[[#This Row],[專案編號]],料單!C:I,7,FALSE)</f>
        <v/>
      </c>
      <c r="J60" s="1">
        <f ca="1">VLOOKUP(表格15[[#This Row],[專案編號]],料單!C:J,8,FALSE)</f>
        <v>0</v>
      </c>
      <c r="K60" s="1">
        <f ca="1">VLOOKUP(表格15[[#This Row],[專案編號]],料單!C:K,9,FALSE)</f>
        <v>0</v>
      </c>
      <c r="L60" s="1" t="str">
        <f ca="1">VLOOKUP(表格15[[#This Row],[專案編號]],料單!C:M,11,FALSE)</f>
        <v/>
      </c>
      <c r="M60" s="1">
        <f ca="1">VLOOKUP(表格15[[#This Row],[專案編號]],料單!C:L,10,FALSE)</f>
        <v>0</v>
      </c>
      <c r="N60" s="1" t="str">
        <f ca="1">VLOOKUP(表格15[[#This Row],[專案編號]],料單!C:O,13,FALSE)</f>
        <v/>
      </c>
      <c r="O60" s="11">
        <f t="shared" ca="1" si="10"/>
        <v>0</v>
      </c>
      <c r="R60" s="2" t="str">
        <f ca="1">IFERROR(VLOOKUP(M60,資料庫!$P$3:$AJ$73,20,),"")</f>
        <v/>
      </c>
      <c r="S60" s="9" t="str">
        <f t="shared" ca="1" si="1"/>
        <v/>
      </c>
      <c r="T60" s="9"/>
      <c r="U60" s="9"/>
    </row>
    <row r="61" spans="1:21" s="43" customFormat="1" x14ac:dyDescent="0.25">
      <c r="A61" s="43">
        <f>A55+1</f>
        <v>50</v>
      </c>
      <c r="B61" s="43">
        <f>B55</f>
        <v>2</v>
      </c>
      <c r="C61" s="43">
        <f t="shared" si="4"/>
        <v>0</v>
      </c>
      <c r="D61" s="43">
        <f>料單!C81</f>
        <v>2030</v>
      </c>
      <c r="E61" s="43">
        <f ca="1">VLOOKUP(表格15[[#This Row],[專案編號]],料單!C:E,3,FALSE)</f>
        <v>0</v>
      </c>
      <c r="F61" s="43">
        <f ca="1">VLOOKUP(表格15[[#This Row],[專案編號]],料單!C:F,4,FALSE)</f>
        <v>0</v>
      </c>
      <c r="G61" s="43" t="str">
        <f ca="1">VLOOKUP(表格15[[#This Row],[專案編號]],料單!C:G,5,FALSE)</f>
        <v/>
      </c>
      <c r="H61" s="43">
        <f ca="1">VLOOKUP(表格15[[#This Row],[專案編號]],料單!C:H,6,FALSE)</f>
        <v>0</v>
      </c>
      <c r="I61" s="43" t="str">
        <f ca="1">VLOOKUP(表格15[[#This Row],[專案編號]],料單!C:I,7,FALSE)</f>
        <v/>
      </c>
      <c r="J61" s="43">
        <f ca="1">VLOOKUP(表格15[[#This Row],[專案編號]],料單!C:J,8,FALSE)</f>
        <v>0</v>
      </c>
      <c r="K61" s="43">
        <f ca="1">VLOOKUP(表格15[[#This Row],[專案編號]],料單!C:K,9,FALSE)</f>
        <v>0</v>
      </c>
      <c r="L61" s="43" t="str">
        <f ca="1">VLOOKUP(表格15[[#This Row],[專案編號]],料單!C:M,11,FALSE)</f>
        <v/>
      </c>
      <c r="M61" s="43">
        <f ca="1">VLOOKUP(表格15[[#This Row],[專案編號]],料單!C:L,10,FALSE)</f>
        <v>0</v>
      </c>
      <c r="N61" s="1" t="str">
        <f ca="1">VLOOKUP(表格15[[#This Row],[專案編號]],料單!C:O,13,FALSE)</f>
        <v/>
      </c>
      <c r="O61" s="44">
        <f t="shared" ref="O61" ca="1" si="13">(F61*H61)/90000*K61</f>
        <v>0</v>
      </c>
      <c r="P61" s="45">
        <f ca="1">SUM(O32:O61)</f>
        <v>0</v>
      </c>
      <c r="Q61" s="45"/>
      <c r="R61" s="204" t="str">
        <f ca="1">IFERROR(VLOOKUP(M61,資料庫!$P$3:$AJ$73,20,),"")</f>
        <v/>
      </c>
      <c r="S61" s="205" t="str">
        <f t="shared" ca="1" si="1"/>
        <v/>
      </c>
      <c r="U61" s="205"/>
    </row>
    <row r="62" spans="1:21" x14ac:dyDescent="0.25">
      <c r="A62" s="1">
        <f t="shared" si="2"/>
        <v>51</v>
      </c>
      <c r="B62" s="1">
        <f>料單!C85</f>
        <v>3</v>
      </c>
      <c r="C62" s="1">
        <f>料單!C84</f>
        <v>0</v>
      </c>
      <c r="D62" s="1">
        <f>料單!C91</f>
        <v>3001</v>
      </c>
      <c r="E62" s="1" t="str">
        <f ca="1">VLOOKUP(表格15[[#This Row],[專案編號]],料單!C:E,3,FALSE)</f>
        <v>頂板</v>
      </c>
      <c r="F62" s="1">
        <f ca="1">VLOOKUP(表格15[[#This Row],[專案編號]],料單!C:F,4,FALSE)</f>
        <v>-36</v>
      </c>
      <c r="G62" s="1" t="str">
        <f ca="1">VLOOKUP(表格15[[#This Row],[專案編號]],料單!C:G,5,FALSE)</f>
        <v>AA</v>
      </c>
      <c r="H62" s="1">
        <f ca="1">VLOOKUP(表格15[[#This Row],[專案編號]],料單!C:H,6,FALSE)</f>
        <v>0</v>
      </c>
      <c r="I62" s="1" t="str">
        <f ca="1">VLOOKUP(表格15[[#This Row],[專案編號]],料單!C:I,7,FALSE)</f>
        <v/>
      </c>
      <c r="J62" s="1">
        <f ca="1">VLOOKUP(表格15[[#This Row],[專案編號]],料單!C:J,8,FALSE)</f>
        <v>18</v>
      </c>
      <c r="K62" s="1">
        <f ca="1">VLOOKUP(表格15[[#This Row],[專案編號]],料單!C:K,9,FALSE)</f>
        <v>0</v>
      </c>
      <c r="L62" s="1" t="str">
        <f ca="1">VLOOKUP(表格15[[#This Row],[專案編號]],料單!C:M,11,FALSE)</f>
        <v/>
      </c>
      <c r="M62" s="1">
        <f ca="1">VLOOKUP(表格15[[#This Row],[專案編號]],料單!C:L,10,FALSE)</f>
        <v>0</v>
      </c>
      <c r="N62" s="1" t="str">
        <f ca="1">VLOOKUP(表格15[[#This Row],[專案編號]],料單!C:O,13,FALSE)</f>
        <v/>
      </c>
      <c r="O62" s="11">
        <f t="shared" ca="1" si="0"/>
        <v>0</v>
      </c>
      <c r="R62" s="2" t="str">
        <f ca="1">IFERROR(VLOOKUP(M62,資料庫!$P$3:$AJ$73,20,),"")</f>
        <v/>
      </c>
      <c r="S62" s="9" t="str">
        <f t="shared" ca="1" si="1"/>
        <v/>
      </c>
      <c r="U62" s="9"/>
    </row>
    <row r="63" spans="1:21" x14ac:dyDescent="0.25">
      <c r="A63" s="1">
        <f t="shared" si="2"/>
        <v>52</v>
      </c>
      <c r="B63" s="1">
        <f>B62</f>
        <v>3</v>
      </c>
      <c r="C63" s="1">
        <f t="shared" si="4"/>
        <v>0</v>
      </c>
      <c r="D63" s="1">
        <f>料單!C92</f>
        <v>3002</v>
      </c>
      <c r="E63" s="1" t="str">
        <f ca="1">VLOOKUP(表格15[[#This Row],[專案編號]],料單!C:E,3,FALSE)</f>
        <v>底板</v>
      </c>
      <c r="F63" s="1">
        <f ca="1">VLOOKUP(表格15[[#This Row],[專案編號]],料單!C:F,4,FALSE)</f>
        <v>-36</v>
      </c>
      <c r="G63" s="1" t="str">
        <f ca="1">VLOOKUP(表格15[[#This Row],[專案編號]],料單!C:G,5,FALSE)</f>
        <v>AA</v>
      </c>
      <c r="H63" s="1">
        <f ca="1">VLOOKUP(表格15[[#This Row],[專案編號]],料單!C:H,6,FALSE)</f>
        <v>0</v>
      </c>
      <c r="I63" s="1" t="str">
        <f ca="1">VLOOKUP(表格15[[#This Row],[專案編號]],料單!C:I,7,FALSE)</f>
        <v/>
      </c>
      <c r="J63" s="1">
        <f ca="1">VLOOKUP(表格15[[#This Row],[專案編號]],料單!C:J,8,FALSE)</f>
        <v>18</v>
      </c>
      <c r="K63" s="1">
        <f ca="1">VLOOKUP(表格15[[#This Row],[專案編號]],料單!C:K,9,FALSE)</f>
        <v>0</v>
      </c>
      <c r="L63" s="1" t="str">
        <f ca="1">VLOOKUP(表格15[[#This Row],[專案編號]],料單!C:M,11,FALSE)</f>
        <v/>
      </c>
      <c r="M63" s="1">
        <f ca="1">VLOOKUP(表格15[[#This Row],[專案編號]],料單!C:L,10,FALSE)</f>
        <v>0</v>
      </c>
      <c r="N63" s="1" t="str">
        <f ca="1">VLOOKUP(表格15[[#This Row],[專案編號]],料單!C:O,13,FALSE)</f>
        <v/>
      </c>
      <c r="O63" s="11">
        <f t="shared" ca="1" si="0"/>
        <v>0</v>
      </c>
      <c r="R63" s="2" t="str">
        <f ca="1">IFERROR(VLOOKUP(M63,資料庫!$P$3:$AJ$73,20,),"")</f>
        <v/>
      </c>
      <c r="S63" s="9" t="str">
        <f t="shared" ca="1" si="1"/>
        <v/>
      </c>
      <c r="U63" s="9"/>
    </row>
    <row r="64" spans="1:21" x14ac:dyDescent="0.25">
      <c r="A64" s="1">
        <f t="shared" si="2"/>
        <v>53</v>
      </c>
      <c r="B64" s="1">
        <f t="shared" ref="B64:B85" si="14">B63</f>
        <v>3</v>
      </c>
      <c r="C64" s="1">
        <f t="shared" si="4"/>
        <v>0</v>
      </c>
      <c r="D64" s="1">
        <f>料單!C93</f>
        <v>3003</v>
      </c>
      <c r="E64" s="1" t="str">
        <f ca="1">VLOOKUP(表格15[[#This Row],[專案編號]],料單!C:E,3,FALSE)</f>
        <v>左側板</v>
      </c>
      <c r="F64" s="1">
        <f ca="1">VLOOKUP(表格15[[#This Row],[專案編號]],料單!C:F,4,FALSE)</f>
        <v>0</v>
      </c>
      <c r="G64" s="1" t="str">
        <f ca="1">VLOOKUP(表格15[[#This Row],[專案編號]],料單!C:G,5,FALSE)</f>
        <v>AA</v>
      </c>
      <c r="H64" s="1">
        <f ca="1">VLOOKUP(表格15[[#This Row],[專案編號]],料單!C:H,6,FALSE)</f>
        <v>0</v>
      </c>
      <c r="I64" s="1" t="str">
        <f ca="1">VLOOKUP(表格15[[#This Row],[專案編號]],料單!C:I,7,FALSE)</f>
        <v>AA</v>
      </c>
      <c r="J64" s="1">
        <f ca="1">VLOOKUP(表格15[[#This Row],[專案編號]],料單!C:J,8,FALSE)</f>
        <v>18</v>
      </c>
      <c r="K64" s="1">
        <f ca="1">VLOOKUP(表格15[[#This Row],[專案編號]],料單!C:K,9,FALSE)</f>
        <v>0</v>
      </c>
      <c r="L64" s="1" t="str">
        <f ca="1">VLOOKUP(表格15[[#This Row],[專案編號]],料單!C:M,11,FALSE)</f>
        <v/>
      </c>
      <c r="M64" s="1">
        <f ca="1">VLOOKUP(表格15[[#This Row],[專案編號]],料單!C:L,10,FALSE)</f>
        <v>0</v>
      </c>
      <c r="N64" s="1" t="str">
        <f ca="1">VLOOKUP(表格15[[#This Row],[專案編號]],料單!C:O,13,FALSE)</f>
        <v/>
      </c>
      <c r="O64" s="11">
        <f t="shared" ref="O64:O90" ca="1" si="15">(F64*H64)/90000*K64</f>
        <v>0</v>
      </c>
      <c r="R64" s="2" t="str">
        <f ca="1">IFERROR(VLOOKUP(M64,資料庫!$P$3:$AJ$73,20,),"")</f>
        <v/>
      </c>
      <c r="S64" s="9" t="str">
        <f t="shared" ca="1" si="1"/>
        <v/>
      </c>
      <c r="U64" s="9"/>
    </row>
    <row r="65" spans="1:21" x14ac:dyDescent="0.25">
      <c r="A65" s="1">
        <f t="shared" si="2"/>
        <v>54</v>
      </c>
      <c r="B65" s="1">
        <f t="shared" si="14"/>
        <v>3</v>
      </c>
      <c r="C65" s="1">
        <f t="shared" si="4"/>
        <v>0</v>
      </c>
      <c r="D65" s="1">
        <f>料單!C94</f>
        <v>3004</v>
      </c>
      <c r="E65" s="1" t="str">
        <f ca="1">VLOOKUP(表格15[[#This Row],[專案編號]],料單!C:E,3,FALSE)</f>
        <v>右側板</v>
      </c>
      <c r="F65" s="1">
        <f ca="1">VLOOKUP(表格15[[#This Row],[專案編號]],料單!C:F,4,FALSE)</f>
        <v>0</v>
      </c>
      <c r="G65" s="1" t="str">
        <f ca="1">VLOOKUP(表格15[[#This Row],[專案編號]],料單!C:G,5,FALSE)</f>
        <v>AA</v>
      </c>
      <c r="H65" s="1">
        <f ca="1">VLOOKUP(表格15[[#This Row],[專案編號]],料單!C:H,6,FALSE)</f>
        <v>0</v>
      </c>
      <c r="I65" s="1" t="str">
        <f ca="1">VLOOKUP(表格15[[#This Row],[專案編號]],料單!C:I,7,FALSE)</f>
        <v>AA</v>
      </c>
      <c r="J65" s="1">
        <f ca="1">VLOOKUP(表格15[[#This Row],[專案編號]],料單!C:J,8,FALSE)</f>
        <v>18</v>
      </c>
      <c r="K65" s="1">
        <f ca="1">VLOOKUP(表格15[[#This Row],[專案編號]],料單!C:K,9,FALSE)</f>
        <v>0</v>
      </c>
      <c r="L65" s="1" t="str">
        <f ca="1">VLOOKUP(表格15[[#This Row],[專案編號]],料單!C:M,11,FALSE)</f>
        <v/>
      </c>
      <c r="M65" s="1">
        <f ca="1">VLOOKUP(表格15[[#This Row],[專案編號]],料單!C:L,10,FALSE)</f>
        <v>0</v>
      </c>
      <c r="N65" s="1" t="str">
        <f ca="1">VLOOKUP(表格15[[#This Row],[專案編號]],料單!C:O,13,FALSE)</f>
        <v/>
      </c>
      <c r="O65" s="11">
        <f t="shared" ca="1" si="15"/>
        <v>0</v>
      </c>
      <c r="R65" s="2" t="str">
        <f ca="1">IFERROR(VLOOKUP(M65,資料庫!$P$3:$AJ$73,20,),"")</f>
        <v/>
      </c>
      <c r="S65" s="9" t="str">
        <f t="shared" ca="1" si="1"/>
        <v/>
      </c>
      <c r="U65" s="9"/>
    </row>
    <row r="66" spans="1:21" x14ac:dyDescent="0.25">
      <c r="A66" s="1">
        <f t="shared" si="2"/>
        <v>55</v>
      </c>
      <c r="B66" s="1">
        <f t="shared" si="14"/>
        <v>3</v>
      </c>
      <c r="C66" s="1">
        <f t="shared" si="4"/>
        <v>0</v>
      </c>
      <c r="D66" s="1">
        <f>料單!C95</f>
        <v>3005</v>
      </c>
      <c r="E66" s="1" t="str">
        <f ca="1">VLOOKUP(表格15[[#This Row],[專案編號]],料單!C:E,3,FALSE)</f>
        <v>背板</v>
      </c>
      <c r="F66" s="1">
        <f ca="1">VLOOKUP(表格15[[#This Row],[專案編號]],料單!C:F,4,FALSE)</f>
        <v>-22</v>
      </c>
      <c r="G66" s="1" t="str">
        <f ca="1">VLOOKUP(表格15[[#This Row],[專案編號]],料單!C:G,5,FALSE)</f>
        <v/>
      </c>
      <c r="H66" s="1">
        <f ca="1">VLOOKUP(表格15[[#This Row],[專案編號]],料單!C:H,6,FALSE)</f>
        <v>-22</v>
      </c>
      <c r="I66" s="1" t="str">
        <f ca="1">VLOOKUP(表格15[[#This Row],[專案編號]],料單!C:I,7,FALSE)</f>
        <v/>
      </c>
      <c r="J66" s="1">
        <f ca="1">VLOOKUP(表格15[[#This Row],[專案編號]],料單!C:J,8,FALSE)</f>
        <v>4</v>
      </c>
      <c r="K66" s="1">
        <f ca="1">VLOOKUP(表格15[[#This Row],[專案編號]],料單!C:K,9,FALSE)</f>
        <v>0</v>
      </c>
      <c r="L66" s="1" t="str">
        <f ca="1">VLOOKUP(表格15[[#This Row],[專案編號]],料單!C:M,11,FALSE)</f>
        <v/>
      </c>
      <c r="M66" s="1">
        <f ca="1">VLOOKUP(表格15[[#This Row],[專案編號]],料單!C:L,10,FALSE)</f>
        <v>0</v>
      </c>
      <c r="N66" s="1" t="str">
        <f ca="1">VLOOKUP(表格15[[#This Row],[專案編號]],料單!C:O,13,FALSE)</f>
        <v/>
      </c>
      <c r="O66" s="11">
        <f t="shared" ca="1" si="15"/>
        <v>0</v>
      </c>
      <c r="R66" s="2" t="str">
        <f ca="1">IFERROR(VLOOKUP(M66,資料庫!$P$3:$AJ$73,20,),"")</f>
        <v/>
      </c>
      <c r="S66" s="9" t="str">
        <f t="shared" ca="1" si="1"/>
        <v/>
      </c>
      <c r="U66" s="9"/>
    </row>
    <row r="67" spans="1:21" x14ac:dyDescent="0.25">
      <c r="A67" s="1">
        <f t="shared" si="2"/>
        <v>56</v>
      </c>
      <c r="B67" s="1">
        <f t="shared" si="14"/>
        <v>3</v>
      </c>
      <c r="C67" s="1">
        <f t="shared" si="4"/>
        <v>0</v>
      </c>
      <c r="D67" s="1">
        <f>料單!C96</f>
        <v>3006</v>
      </c>
      <c r="E67" s="1" t="str">
        <f ca="1">VLOOKUP(表格15[[#This Row],[專案編號]],料單!C:E,3,FALSE)</f>
        <v>背拉桿</v>
      </c>
      <c r="F67" s="1">
        <f ca="1">VLOOKUP(表格15[[#This Row],[專案編號]],料單!C:F,4,FALSE)</f>
        <v>-36</v>
      </c>
      <c r="G67" s="1" t="str">
        <f ca="1">VLOOKUP(表格15[[#This Row],[專案編號]],料單!C:G,5,FALSE)</f>
        <v>AA</v>
      </c>
      <c r="H67" s="1">
        <f ca="1">VLOOKUP(表格15[[#This Row],[專案編號]],料單!C:H,6,FALSE)</f>
        <v>120</v>
      </c>
      <c r="I67" s="1" t="str">
        <f ca="1">VLOOKUP(表格15[[#This Row],[專案編號]],料單!C:I,7,FALSE)</f>
        <v/>
      </c>
      <c r="J67" s="1">
        <f ca="1">VLOOKUP(表格15[[#This Row],[專案編號]],料單!C:J,8,FALSE)</f>
        <v>18</v>
      </c>
      <c r="K67" s="1">
        <f ca="1">VLOOKUP(表格15[[#This Row],[專案編號]],料單!C:K,9,FALSE)</f>
        <v>0</v>
      </c>
      <c r="L67" s="1" t="str">
        <f ca="1">VLOOKUP(表格15[[#This Row],[專案編號]],料單!C:M,11,FALSE)</f>
        <v/>
      </c>
      <c r="M67" s="1">
        <f ca="1">VLOOKUP(表格15[[#This Row],[專案編號]],料單!C:L,10,FALSE)</f>
        <v>0</v>
      </c>
      <c r="N67" s="1" t="str">
        <f ca="1">VLOOKUP(表格15[[#This Row],[專案編號]],料單!C:O,13,FALSE)</f>
        <v/>
      </c>
      <c r="O67" s="11">
        <f t="shared" ca="1" si="15"/>
        <v>0</v>
      </c>
      <c r="R67" s="2" t="str">
        <f ca="1">IFERROR(VLOOKUP(M67,資料庫!$P$3:$AJ$73,20,),"")</f>
        <v/>
      </c>
      <c r="S67" s="9" t="str">
        <f t="shared" ref="S67:S130" ca="1" si="16">IFERROR((O67*R67),"")</f>
        <v/>
      </c>
      <c r="U67" s="9"/>
    </row>
    <row r="68" spans="1:21" x14ac:dyDescent="0.25">
      <c r="A68" s="1">
        <f t="shared" si="2"/>
        <v>57</v>
      </c>
      <c r="B68" s="1">
        <f t="shared" si="14"/>
        <v>3</v>
      </c>
      <c r="C68" s="1">
        <f t="shared" si="4"/>
        <v>0</v>
      </c>
      <c r="D68" s="1">
        <f>料單!C97</f>
        <v>3007</v>
      </c>
      <c r="E68" s="1" t="str">
        <f ca="1">VLOOKUP(表格15[[#This Row],[專案編號]],料單!C:E,3,FALSE)</f>
        <v>中立板</v>
      </c>
      <c r="F68" s="1">
        <f ca="1">VLOOKUP(表格15[[#This Row],[專案編號]],料單!C:F,4,FALSE)</f>
        <v>-36</v>
      </c>
      <c r="G68" s="1" t="str">
        <f ca="1">VLOOKUP(表格15[[#This Row],[專案編號]],料單!C:G,5,FALSE)</f>
        <v>AA</v>
      </c>
      <c r="H68" s="1">
        <f ca="1">VLOOKUP(表格15[[#This Row],[專案編號]],料單!C:H,6,FALSE)</f>
        <v>-22</v>
      </c>
      <c r="I68" s="1" t="str">
        <f ca="1">VLOOKUP(表格15[[#This Row],[專案編號]],料單!C:I,7,FALSE)</f>
        <v/>
      </c>
      <c r="J68" s="1">
        <f ca="1">VLOOKUP(表格15[[#This Row],[專案編號]],料單!C:J,8,FALSE)</f>
        <v>18</v>
      </c>
      <c r="K68" s="1">
        <f ca="1">VLOOKUP(表格15[[#This Row],[專案編號]],料單!C:K,9,FALSE)</f>
        <v>0</v>
      </c>
      <c r="L68" s="1" t="str">
        <f ca="1">VLOOKUP(表格15[[#This Row],[專案編號]],料單!C:M,11,FALSE)</f>
        <v/>
      </c>
      <c r="M68" s="1">
        <f ca="1">VLOOKUP(表格15[[#This Row],[專案編號]],料單!C:L,10,FALSE)</f>
        <v>0</v>
      </c>
      <c r="N68" s="1" t="str">
        <f ca="1">VLOOKUP(表格15[[#This Row],[專案編號]],料單!C:O,13,FALSE)</f>
        <v/>
      </c>
      <c r="O68" s="11">
        <f t="shared" ca="1" si="15"/>
        <v>0</v>
      </c>
      <c r="R68" s="2" t="str">
        <f ca="1">IFERROR(VLOOKUP(M68,資料庫!$P$3:$AJ$73,20,),"")</f>
        <v/>
      </c>
      <c r="S68" s="9" t="str">
        <f t="shared" ca="1" si="16"/>
        <v/>
      </c>
      <c r="U68" s="9"/>
    </row>
    <row r="69" spans="1:21" x14ac:dyDescent="0.25">
      <c r="A69" s="1">
        <f t="shared" si="2"/>
        <v>58</v>
      </c>
      <c r="B69" s="1">
        <f t="shared" si="14"/>
        <v>3</v>
      </c>
      <c r="C69" s="1">
        <f t="shared" si="4"/>
        <v>0</v>
      </c>
      <c r="D69" s="1">
        <f>料單!C98</f>
        <v>3008</v>
      </c>
      <c r="E69" s="1" t="str">
        <f ca="1">VLOOKUP(表格15[[#This Row],[專案編號]],料單!C:E,3,FALSE)</f>
        <v>活隔</v>
      </c>
      <c r="F69" s="1">
        <f ca="1">VLOOKUP(表格15[[#This Row],[專案編號]],料單!C:F,4,FALSE)</f>
        <v>0</v>
      </c>
      <c r="G69" s="1" t="str">
        <f ca="1">VLOOKUP(表格15[[#This Row],[專案編號]],料單!C:G,5,FALSE)</f>
        <v>AA</v>
      </c>
      <c r="H69" s="1">
        <f ca="1">VLOOKUP(表格15[[#This Row],[專案編號]],料單!C:H,6,FALSE)</f>
        <v>-32</v>
      </c>
      <c r="I69" s="1" t="str">
        <f ca="1">VLOOKUP(表格15[[#This Row],[專案編號]],料單!C:I,7,FALSE)</f>
        <v>AA</v>
      </c>
      <c r="J69" s="1">
        <f ca="1">VLOOKUP(表格15[[#This Row],[專案編號]],料單!C:J,8,FALSE)</f>
        <v>18</v>
      </c>
      <c r="K69" s="1">
        <f ca="1">VLOOKUP(表格15[[#This Row],[專案編號]],料單!C:K,9,FALSE)</f>
        <v>0</v>
      </c>
      <c r="L69" s="1" t="str">
        <f ca="1">VLOOKUP(表格15[[#This Row],[專案編號]],料單!C:M,11,FALSE)</f>
        <v/>
      </c>
      <c r="M69" s="1">
        <f ca="1">VLOOKUP(表格15[[#This Row],[專案編號]],料單!C:L,10,FALSE)</f>
        <v>0</v>
      </c>
      <c r="N69" s="1" t="str">
        <f ca="1">VLOOKUP(表格15[[#This Row],[專案編號]],料單!C:O,13,FALSE)</f>
        <v/>
      </c>
      <c r="O69" s="11">
        <f t="shared" ca="1" si="15"/>
        <v>0</v>
      </c>
      <c r="R69" s="2" t="str">
        <f ca="1">IFERROR(VLOOKUP(M69,資料庫!$P$3:$AJ$73,20,),"")</f>
        <v/>
      </c>
      <c r="S69" s="9" t="str">
        <f t="shared" ca="1" si="16"/>
        <v/>
      </c>
      <c r="U69" s="9"/>
    </row>
    <row r="70" spans="1:21" x14ac:dyDescent="0.25">
      <c r="A70" s="1">
        <f t="shared" si="2"/>
        <v>59</v>
      </c>
      <c r="B70" s="1">
        <f t="shared" si="14"/>
        <v>3</v>
      </c>
      <c r="C70" s="1">
        <f t="shared" si="4"/>
        <v>0</v>
      </c>
      <c r="D70" s="1">
        <f>料單!C99</f>
        <v>3009</v>
      </c>
      <c r="E70" s="1" t="str">
        <f ca="1">VLOOKUP(表格15[[#This Row],[專案編號]],料單!C:E,3,FALSE)</f>
        <v>固隔</v>
      </c>
      <c r="F70" s="1">
        <f ca="1">VLOOKUP(表格15[[#This Row],[專案編號]],料單!C:F,4,FALSE)</f>
        <v>0</v>
      </c>
      <c r="G70" s="1" t="str">
        <f ca="1">VLOOKUP(表格15[[#This Row],[專案編號]],料單!C:G,5,FALSE)</f>
        <v>AA</v>
      </c>
      <c r="H70" s="1">
        <f ca="1">VLOOKUP(表格15[[#This Row],[專案編號]],料單!C:H,6,FALSE)</f>
        <v>-22</v>
      </c>
      <c r="I70" s="1" t="str">
        <f ca="1">VLOOKUP(表格15[[#This Row],[專案編號]],料單!C:I,7,FALSE)</f>
        <v/>
      </c>
      <c r="J70" s="1">
        <f ca="1">VLOOKUP(表格15[[#This Row],[專案編號]],料單!C:J,8,FALSE)</f>
        <v>18</v>
      </c>
      <c r="K70" s="1">
        <f ca="1">VLOOKUP(表格15[[#This Row],[專案編號]],料單!C:K,9,FALSE)</f>
        <v>0</v>
      </c>
      <c r="L70" s="1" t="str">
        <f ca="1">VLOOKUP(表格15[[#This Row],[專案編號]],料單!C:M,11,FALSE)</f>
        <v/>
      </c>
      <c r="M70" s="1">
        <f ca="1">VLOOKUP(表格15[[#This Row],[專案編號]],料單!C:L,10,FALSE)</f>
        <v>0</v>
      </c>
      <c r="N70" s="1" t="str">
        <f ca="1">VLOOKUP(表格15[[#This Row],[專案編號]],料單!C:O,13,FALSE)</f>
        <v/>
      </c>
      <c r="O70" s="11">
        <f t="shared" ca="1" si="15"/>
        <v>0</v>
      </c>
      <c r="R70" s="2" t="str">
        <f ca="1">IFERROR(VLOOKUP(M70,資料庫!$P$3:$AJ$73,20,),"")</f>
        <v/>
      </c>
      <c r="S70" s="9" t="str">
        <f t="shared" ca="1" si="16"/>
        <v/>
      </c>
      <c r="U70" s="9"/>
    </row>
    <row r="71" spans="1:21" x14ac:dyDescent="0.25">
      <c r="A71" s="1">
        <f t="shared" si="2"/>
        <v>60</v>
      </c>
      <c r="B71" s="1">
        <f t="shared" si="14"/>
        <v>3</v>
      </c>
      <c r="C71" s="1">
        <f t="shared" si="4"/>
        <v>0</v>
      </c>
      <c r="D71" s="1">
        <f>料單!C100</f>
        <v>3010</v>
      </c>
      <c r="E71" s="1" t="str">
        <f ca="1">VLOOKUP(表格15[[#This Row],[專案編號]],料單!C:E,3,FALSE)</f>
        <v>左門板</v>
      </c>
      <c r="F71" s="1">
        <f ca="1">VLOOKUP(表格15[[#This Row],[專案編號]],料單!C:F,4,FALSE)</f>
        <v>0</v>
      </c>
      <c r="G71" s="1" t="str">
        <f ca="1">VLOOKUP(表格15[[#This Row],[專案編號]],料單!C:G,5,FALSE)</f>
        <v>AA</v>
      </c>
      <c r="H71" s="1">
        <f ca="1">VLOOKUP(表格15[[#This Row],[專案編號]],料單!C:H,6,FALSE)</f>
        <v>-4</v>
      </c>
      <c r="I71" s="1" t="str">
        <f ca="1">VLOOKUP(表格15[[#This Row],[專案編號]],料單!C:I,7,FALSE)</f>
        <v>AA</v>
      </c>
      <c r="J71" s="1">
        <f ca="1">VLOOKUP(表格15[[#This Row],[專案編號]],料單!C:J,8,FALSE)</f>
        <v>18</v>
      </c>
      <c r="K71" s="1">
        <f ca="1">VLOOKUP(表格15[[#This Row],[專案編號]],料單!C:K,9,FALSE)</f>
        <v>0</v>
      </c>
      <c r="L71" s="1" t="str">
        <f ca="1">VLOOKUP(表格15[[#This Row],[專案編號]],料單!C:M,11,FALSE)</f>
        <v/>
      </c>
      <c r="M71" s="1">
        <f ca="1">VLOOKUP(表格15[[#This Row],[專案編號]],料單!C:L,10,FALSE)</f>
        <v>0</v>
      </c>
      <c r="N71" s="1" t="str">
        <f ca="1">VLOOKUP(表格15[[#This Row],[專案編號]],料單!C:O,13,FALSE)</f>
        <v/>
      </c>
      <c r="O71" s="11">
        <f t="shared" ca="1" si="15"/>
        <v>0</v>
      </c>
      <c r="R71" s="2" t="str">
        <f ca="1">IFERROR(VLOOKUP(M71,資料庫!$P$3:$AJ$73,20,),"")</f>
        <v/>
      </c>
      <c r="S71" s="9" t="str">
        <f t="shared" ca="1" si="16"/>
        <v/>
      </c>
      <c r="U71" s="9"/>
    </row>
    <row r="72" spans="1:21" x14ac:dyDescent="0.25">
      <c r="A72" s="1">
        <f t="shared" si="2"/>
        <v>61</v>
      </c>
      <c r="B72" s="1">
        <f t="shared" si="14"/>
        <v>3</v>
      </c>
      <c r="C72" s="1">
        <f t="shared" si="4"/>
        <v>0</v>
      </c>
      <c r="D72" s="1">
        <f>料單!C101</f>
        <v>3011</v>
      </c>
      <c r="E72" s="1" t="str">
        <f ca="1">VLOOKUP(表格15[[#This Row],[專案編號]],料單!C:E,3,FALSE)</f>
        <v>右門板</v>
      </c>
      <c r="F72" s="1">
        <f ca="1">VLOOKUP(表格15[[#This Row],[專案編號]],料單!C:F,4,FALSE)</f>
        <v>0</v>
      </c>
      <c r="G72" s="1" t="str">
        <f ca="1">VLOOKUP(表格15[[#This Row],[專案編號]],料單!C:G,5,FALSE)</f>
        <v>AA</v>
      </c>
      <c r="H72" s="1">
        <f ca="1">VLOOKUP(表格15[[#This Row],[專案編號]],料單!C:H,6,FALSE)</f>
        <v>-4</v>
      </c>
      <c r="I72" s="1" t="str">
        <f ca="1">VLOOKUP(表格15[[#This Row],[專案編號]],料單!C:I,7,FALSE)</f>
        <v>AA</v>
      </c>
      <c r="J72" s="1">
        <f ca="1">VLOOKUP(表格15[[#This Row],[專案編號]],料單!C:J,8,FALSE)</f>
        <v>18</v>
      </c>
      <c r="K72" s="1">
        <f ca="1">VLOOKUP(表格15[[#This Row],[專案編號]],料單!C:K,9,FALSE)</f>
        <v>0</v>
      </c>
      <c r="L72" s="1" t="str">
        <f ca="1">VLOOKUP(表格15[[#This Row],[專案編號]],料單!C:M,11,FALSE)</f>
        <v/>
      </c>
      <c r="M72" s="1">
        <f ca="1">VLOOKUP(表格15[[#This Row],[專案編號]],料單!C:L,10,FALSE)</f>
        <v>0</v>
      </c>
      <c r="N72" s="1" t="str">
        <f ca="1">VLOOKUP(表格15[[#This Row],[專案編號]],料單!C:O,13,FALSE)</f>
        <v/>
      </c>
      <c r="O72" s="11">
        <f t="shared" ca="1" si="15"/>
        <v>0</v>
      </c>
      <c r="R72" s="2" t="str">
        <f ca="1">IFERROR(VLOOKUP(M72,資料庫!$P$3:$AJ$73,20,),"")</f>
        <v/>
      </c>
      <c r="S72" s="9" t="str">
        <f t="shared" ca="1" si="16"/>
        <v/>
      </c>
      <c r="U72" s="9"/>
    </row>
    <row r="73" spans="1:21" x14ac:dyDescent="0.25">
      <c r="A73" s="1">
        <f t="shared" si="2"/>
        <v>62</v>
      </c>
      <c r="B73" s="1">
        <f t="shared" si="14"/>
        <v>3</v>
      </c>
      <c r="C73" s="1">
        <f t="shared" si="4"/>
        <v>0</v>
      </c>
      <c r="D73" s="1">
        <f>料單!C102</f>
        <v>3012</v>
      </c>
      <c r="E73" s="1">
        <f ca="1">VLOOKUP(表格15[[#This Row],[專案編號]],料單!C:E,3,FALSE)</f>
        <v>0</v>
      </c>
      <c r="F73" s="1">
        <f ca="1">VLOOKUP(表格15[[#This Row],[專案編號]],料單!C:F,4,FALSE)</f>
        <v>0</v>
      </c>
      <c r="G73" s="1" t="str">
        <f ca="1">VLOOKUP(表格15[[#This Row],[專案編號]],料單!C:G,5,FALSE)</f>
        <v/>
      </c>
      <c r="H73" s="1">
        <f ca="1">VLOOKUP(表格15[[#This Row],[專案編號]],料單!C:H,6,FALSE)</f>
        <v>0</v>
      </c>
      <c r="I73" s="1" t="str">
        <f ca="1">VLOOKUP(表格15[[#This Row],[專案編號]],料單!C:I,7,FALSE)</f>
        <v/>
      </c>
      <c r="J73" s="1">
        <f ca="1">VLOOKUP(表格15[[#This Row],[專案編號]],料單!C:J,8,FALSE)</f>
        <v>0</v>
      </c>
      <c r="K73" s="1">
        <f ca="1">VLOOKUP(表格15[[#This Row],[專案編號]],料單!C:K,9,FALSE)</f>
        <v>0</v>
      </c>
      <c r="L73" s="1" t="str">
        <f ca="1">VLOOKUP(表格15[[#This Row],[專案編號]],料單!C:M,11,FALSE)</f>
        <v/>
      </c>
      <c r="M73" s="1">
        <f ca="1">VLOOKUP(表格15[[#This Row],[專案編號]],料單!C:L,10,FALSE)</f>
        <v>0</v>
      </c>
      <c r="N73" s="1" t="str">
        <f ca="1">VLOOKUP(表格15[[#This Row],[專案編號]],料單!C:O,13,FALSE)</f>
        <v/>
      </c>
      <c r="O73" s="11">
        <f t="shared" ca="1" si="15"/>
        <v>0</v>
      </c>
      <c r="R73" s="2" t="str">
        <f ca="1">IFERROR(VLOOKUP(M73,資料庫!$P$3:$AJ$73,20,),"")</f>
        <v/>
      </c>
      <c r="S73" s="9" t="str">
        <f t="shared" ca="1" si="16"/>
        <v/>
      </c>
      <c r="U73" s="9"/>
    </row>
    <row r="74" spans="1:21" x14ac:dyDescent="0.25">
      <c r="A74" s="1">
        <f t="shared" si="2"/>
        <v>63</v>
      </c>
      <c r="B74" s="1">
        <f t="shared" si="14"/>
        <v>3</v>
      </c>
      <c r="C74" s="1">
        <f t="shared" si="4"/>
        <v>0</v>
      </c>
      <c r="D74" s="1">
        <f>料單!C103</f>
        <v>3013</v>
      </c>
      <c r="E74" s="1">
        <f ca="1">VLOOKUP(表格15[[#This Row],[專案編號]],料單!C:E,3,FALSE)</f>
        <v>0</v>
      </c>
      <c r="F74" s="1">
        <f ca="1">VLOOKUP(表格15[[#This Row],[專案編號]],料單!C:F,4,FALSE)</f>
        <v>0</v>
      </c>
      <c r="G74" s="1" t="str">
        <f ca="1">VLOOKUP(表格15[[#This Row],[專案編號]],料單!C:G,5,FALSE)</f>
        <v/>
      </c>
      <c r="H74" s="1">
        <f ca="1">VLOOKUP(表格15[[#This Row],[專案編號]],料單!C:H,6,FALSE)</f>
        <v>0</v>
      </c>
      <c r="I74" s="1" t="str">
        <f ca="1">VLOOKUP(表格15[[#This Row],[專案編號]],料單!C:I,7,FALSE)</f>
        <v/>
      </c>
      <c r="J74" s="1">
        <f ca="1">VLOOKUP(表格15[[#This Row],[專案編號]],料單!C:J,8,FALSE)</f>
        <v>0</v>
      </c>
      <c r="K74" s="1">
        <f ca="1">VLOOKUP(表格15[[#This Row],[專案編號]],料單!C:K,9,FALSE)</f>
        <v>0</v>
      </c>
      <c r="L74" s="1" t="str">
        <f ca="1">VLOOKUP(表格15[[#This Row],[專案編號]],料單!C:M,11,FALSE)</f>
        <v/>
      </c>
      <c r="M74" s="1">
        <f ca="1">VLOOKUP(表格15[[#This Row],[專案編號]],料單!C:L,10,FALSE)</f>
        <v>0</v>
      </c>
      <c r="N74" s="1" t="str">
        <f ca="1">VLOOKUP(表格15[[#This Row],[專案編號]],料單!C:O,13,FALSE)</f>
        <v/>
      </c>
      <c r="O74" s="11">
        <f t="shared" ca="1" si="15"/>
        <v>0</v>
      </c>
      <c r="R74" s="2" t="str">
        <f ca="1">IFERROR(VLOOKUP(M74,資料庫!$P$3:$AJ$73,20,),"")</f>
        <v/>
      </c>
      <c r="S74" s="9" t="str">
        <f t="shared" ca="1" si="16"/>
        <v/>
      </c>
      <c r="U74" s="9"/>
    </row>
    <row r="75" spans="1:21" x14ac:dyDescent="0.25">
      <c r="A75" s="1">
        <f t="shared" si="2"/>
        <v>64</v>
      </c>
      <c r="B75" s="1">
        <f t="shared" si="14"/>
        <v>3</v>
      </c>
      <c r="C75" s="1">
        <f t="shared" si="4"/>
        <v>0</v>
      </c>
      <c r="D75" s="1">
        <f>料單!C104</f>
        <v>3014</v>
      </c>
      <c r="E75" s="1">
        <f ca="1">VLOOKUP(表格15[[#This Row],[專案編號]],料單!C:E,3,FALSE)</f>
        <v>0</v>
      </c>
      <c r="F75" s="1">
        <f ca="1">VLOOKUP(表格15[[#This Row],[專案編號]],料單!C:F,4,FALSE)</f>
        <v>0</v>
      </c>
      <c r="G75" s="1" t="str">
        <f ca="1">VLOOKUP(表格15[[#This Row],[專案編號]],料單!C:G,5,FALSE)</f>
        <v/>
      </c>
      <c r="H75" s="1">
        <f ca="1">VLOOKUP(表格15[[#This Row],[專案編號]],料單!C:H,6,FALSE)</f>
        <v>0</v>
      </c>
      <c r="I75" s="1" t="str">
        <f ca="1">VLOOKUP(表格15[[#This Row],[專案編號]],料單!C:I,7,FALSE)</f>
        <v/>
      </c>
      <c r="J75" s="1">
        <f ca="1">VLOOKUP(表格15[[#This Row],[專案編號]],料單!C:J,8,FALSE)</f>
        <v>0</v>
      </c>
      <c r="K75" s="1">
        <f ca="1">VLOOKUP(表格15[[#This Row],[專案編號]],料單!C:K,9,FALSE)</f>
        <v>0</v>
      </c>
      <c r="L75" s="1" t="str">
        <f ca="1">VLOOKUP(表格15[[#This Row],[專案編號]],料單!C:M,11,FALSE)</f>
        <v/>
      </c>
      <c r="M75" s="1">
        <f ca="1">VLOOKUP(表格15[[#This Row],[專案編號]],料單!C:L,10,FALSE)</f>
        <v>0</v>
      </c>
      <c r="N75" s="1" t="str">
        <f ca="1">VLOOKUP(表格15[[#This Row],[專案編號]],料單!C:O,13,FALSE)</f>
        <v/>
      </c>
      <c r="O75" s="11">
        <f t="shared" ca="1" si="15"/>
        <v>0</v>
      </c>
      <c r="R75" s="2" t="str">
        <f ca="1">IFERROR(VLOOKUP(M75,資料庫!$P$3:$AJ$73,20,),"")</f>
        <v/>
      </c>
      <c r="S75" s="9" t="str">
        <f t="shared" ca="1" si="16"/>
        <v/>
      </c>
      <c r="U75" s="9"/>
    </row>
    <row r="76" spans="1:21" x14ac:dyDescent="0.25">
      <c r="A76" s="1">
        <f t="shared" si="2"/>
        <v>65</v>
      </c>
      <c r="B76" s="1">
        <f t="shared" si="14"/>
        <v>3</v>
      </c>
      <c r="C76" s="1">
        <f t="shared" si="4"/>
        <v>0</v>
      </c>
      <c r="D76" s="1">
        <f>料單!C105</f>
        <v>3015</v>
      </c>
      <c r="E76" s="1">
        <f ca="1">VLOOKUP(表格15[[#This Row],[專案編號]],料單!C:E,3,FALSE)</f>
        <v>0</v>
      </c>
      <c r="F76" s="1">
        <f ca="1">VLOOKUP(表格15[[#This Row],[專案編號]],料單!C:F,4,FALSE)</f>
        <v>0</v>
      </c>
      <c r="G76" s="1" t="str">
        <f ca="1">VLOOKUP(表格15[[#This Row],[專案編號]],料單!C:G,5,FALSE)</f>
        <v/>
      </c>
      <c r="H76" s="1">
        <f ca="1">VLOOKUP(表格15[[#This Row],[專案編號]],料單!C:H,6,FALSE)</f>
        <v>0</v>
      </c>
      <c r="I76" s="1" t="str">
        <f ca="1">VLOOKUP(表格15[[#This Row],[專案編號]],料單!C:I,7,FALSE)</f>
        <v/>
      </c>
      <c r="J76" s="1">
        <f ca="1">VLOOKUP(表格15[[#This Row],[專案編號]],料單!C:J,8,FALSE)</f>
        <v>0</v>
      </c>
      <c r="K76" s="1">
        <f ca="1">VLOOKUP(表格15[[#This Row],[專案編號]],料單!C:K,9,FALSE)</f>
        <v>0</v>
      </c>
      <c r="L76" s="1" t="str">
        <f ca="1">VLOOKUP(表格15[[#This Row],[專案編號]],料單!C:M,11,FALSE)</f>
        <v/>
      </c>
      <c r="M76" s="1">
        <f ca="1">VLOOKUP(表格15[[#This Row],[專案編號]],料單!C:L,10,FALSE)</f>
        <v>0</v>
      </c>
      <c r="N76" s="1" t="str">
        <f ca="1">VLOOKUP(表格15[[#This Row],[專案編號]],料單!C:O,13,FALSE)</f>
        <v/>
      </c>
      <c r="O76" s="11">
        <f t="shared" ca="1" si="15"/>
        <v>0</v>
      </c>
      <c r="R76" s="2" t="str">
        <f ca="1">IFERROR(VLOOKUP(M76,資料庫!$P$3:$AJ$73,20,),"")</f>
        <v/>
      </c>
      <c r="S76" s="9" t="str">
        <f t="shared" ca="1" si="16"/>
        <v/>
      </c>
      <c r="U76" s="9"/>
    </row>
    <row r="77" spans="1:21" x14ac:dyDescent="0.25">
      <c r="A77" s="1">
        <f t="shared" si="2"/>
        <v>66</v>
      </c>
      <c r="B77" s="1">
        <f t="shared" si="14"/>
        <v>3</v>
      </c>
      <c r="C77" s="1">
        <f t="shared" si="4"/>
        <v>0</v>
      </c>
      <c r="D77" s="1">
        <f>料單!C106</f>
        <v>3016</v>
      </c>
      <c r="E77" s="1">
        <f ca="1">VLOOKUP(表格15[[#This Row],[專案編號]],料單!C:E,3,FALSE)</f>
        <v>0</v>
      </c>
      <c r="F77" s="1">
        <f ca="1">VLOOKUP(表格15[[#This Row],[專案編號]],料單!C:F,4,FALSE)</f>
        <v>0</v>
      </c>
      <c r="G77" s="1" t="str">
        <f ca="1">VLOOKUP(表格15[[#This Row],[專案編號]],料單!C:G,5,FALSE)</f>
        <v/>
      </c>
      <c r="H77" s="1">
        <f ca="1">VLOOKUP(表格15[[#This Row],[專案編號]],料單!C:H,6,FALSE)</f>
        <v>0</v>
      </c>
      <c r="I77" s="1" t="str">
        <f ca="1">VLOOKUP(表格15[[#This Row],[專案編號]],料單!C:I,7,FALSE)</f>
        <v/>
      </c>
      <c r="J77" s="1">
        <f ca="1">VLOOKUP(表格15[[#This Row],[專案編號]],料單!C:J,8,FALSE)</f>
        <v>0</v>
      </c>
      <c r="K77" s="1">
        <f ca="1">VLOOKUP(表格15[[#This Row],[專案編號]],料單!C:K,9,FALSE)</f>
        <v>0</v>
      </c>
      <c r="L77" s="1" t="str">
        <f ca="1">VLOOKUP(表格15[[#This Row],[專案編號]],料單!C:M,11,FALSE)</f>
        <v/>
      </c>
      <c r="M77" s="1">
        <f ca="1">VLOOKUP(表格15[[#This Row],[專案編號]],料單!C:L,10,FALSE)</f>
        <v>0</v>
      </c>
      <c r="N77" s="1" t="str">
        <f ca="1">VLOOKUP(表格15[[#This Row],[專案編號]],料單!C:O,13,FALSE)</f>
        <v/>
      </c>
      <c r="O77" s="11">
        <f t="shared" ca="1" si="15"/>
        <v>0</v>
      </c>
      <c r="R77" s="2" t="str">
        <f ca="1">IFERROR(VLOOKUP(M77,資料庫!$P$3:$AJ$73,20,),"")</f>
        <v/>
      </c>
      <c r="S77" s="9" t="str">
        <f t="shared" ca="1" si="16"/>
        <v/>
      </c>
      <c r="U77" s="9"/>
    </row>
    <row r="78" spans="1:21" x14ac:dyDescent="0.25">
      <c r="A78" s="1">
        <f t="shared" si="2"/>
        <v>67</v>
      </c>
      <c r="B78" s="1">
        <f t="shared" si="14"/>
        <v>3</v>
      </c>
      <c r="C78" s="1">
        <f t="shared" si="4"/>
        <v>0</v>
      </c>
      <c r="D78" s="1">
        <f>料單!C107</f>
        <v>3017</v>
      </c>
      <c r="E78" s="1">
        <f ca="1">VLOOKUP(表格15[[#This Row],[專案編號]],料單!C:E,3,FALSE)</f>
        <v>0</v>
      </c>
      <c r="F78" s="1">
        <f ca="1">VLOOKUP(表格15[[#This Row],[專案編號]],料單!C:F,4,FALSE)</f>
        <v>0</v>
      </c>
      <c r="G78" s="1" t="str">
        <f ca="1">VLOOKUP(表格15[[#This Row],[專案編號]],料單!C:G,5,FALSE)</f>
        <v/>
      </c>
      <c r="H78" s="1">
        <f ca="1">VLOOKUP(表格15[[#This Row],[專案編號]],料單!C:H,6,FALSE)</f>
        <v>0</v>
      </c>
      <c r="I78" s="1" t="str">
        <f ca="1">VLOOKUP(表格15[[#This Row],[專案編號]],料單!C:I,7,FALSE)</f>
        <v/>
      </c>
      <c r="J78" s="1">
        <f ca="1">VLOOKUP(表格15[[#This Row],[專案編號]],料單!C:J,8,FALSE)</f>
        <v>0</v>
      </c>
      <c r="K78" s="1">
        <f ca="1">VLOOKUP(表格15[[#This Row],[專案編號]],料單!C:K,9,FALSE)</f>
        <v>0</v>
      </c>
      <c r="L78" s="1" t="str">
        <f ca="1">VLOOKUP(表格15[[#This Row],[專案編號]],料單!C:M,11,FALSE)</f>
        <v/>
      </c>
      <c r="M78" s="1">
        <f ca="1">VLOOKUP(表格15[[#This Row],[專案編號]],料單!C:L,10,FALSE)</f>
        <v>0</v>
      </c>
      <c r="N78" s="1" t="str">
        <f ca="1">VLOOKUP(表格15[[#This Row],[專案編號]],料單!C:O,13,FALSE)</f>
        <v/>
      </c>
      <c r="O78" s="11">
        <f t="shared" ca="1" si="15"/>
        <v>0</v>
      </c>
      <c r="R78" s="2" t="str">
        <f ca="1">IFERROR(VLOOKUP(M78,資料庫!$P$3:$AJ$73,20,),"")</f>
        <v/>
      </c>
      <c r="S78" s="9" t="str">
        <f t="shared" ca="1" si="16"/>
        <v/>
      </c>
      <c r="U78" s="9"/>
    </row>
    <row r="79" spans="1:21" x14ac:dyDescent="0.25">
      <c r="A79" s="1">
        <f t="shared" si="2"/>
        <v>68</v>
      </c>
      <c r="B79" s="1">
        <f t="shared" si="14"/>
        <v>3</v>
      </c>
      <c r="C79" s="1">
        <f t="shared" ref="C79:C91" si="17">C78</f>
        <v>0</v>
      </c>
      <c r="D79" s="1">
        <f>料單!C108</f>
        <v>3018</v>
      </c>
      <c r="E79" s="1">
        <f ca="1">VLOOKUP(表格15[[#This Row],[專案編號]],料單!C:E,3,FALSE)</f>
        <v>0</v>
      </c>
      <c r="F79" s="1">
        <f ca="1">VLOOKUP(表格15[[#This Row],[專案編號]],料單!C:F,4,FALSE)</f>
        <v>0</v>
      </c>
      <c r="G79" s="1" t="str">
        <f ca="1">VLOOKUP(表格15[[#This Row],[專案編號]],料單!C:G,5,FALSE)</f>
        <v/>
      </c>
      <c r="H79" s="1">
        <f ca="1">VLOOKUP(表格15[[#This Row],[專案編號]],料單!C:H,6,FALSE)</f>
        <v>0</v>
      </c>
      <c r="I79" s="1" t="str">
        <f ca="1">VLOOKUP(表格15[[#This Row],[專案編號]],料單!C:I,7,FALSE)</f>
        <v/>
      </c>
      <c r="J79" s="1">
        <f ca="1">VLOOKUP(表格15[[#This Row],[專案編號]],料單!C:J,8,FALSE)</f>
        <v>0</v>
      </c>
      <c r="K79" s="1">
        <f ca="1">VLOOKUP(表格15[[#This Row],[專案編號]],料單!C:K,9,FALSE)</f>
        <v>0</v>
      </c>
      <c r="L79" s="1" t="str">
        <f ca="1">VLOOKUP(表格15[[#This Row],[專案編號]],料單!C:M,11,FALSE)</f>
        <v/>
      </c>
      <c r="M79" s="1">
        <f ca="1">VLOOKUP(表格15[[#This Row],[專案編號]],料單!C:L,10,FALSE)</f>
        <v>0</v>
      </c>
      <c r="N79" s="1" t="str">
        <f ca="1">VLOOKUP(表格15[[#This Row],[專案編號]],料單!C:O,13,FALSE)</f>
        <v/>
      </c>
      <c r="O79" s="11">
        <f t="shared" ca="1" si="15"/>
        <v>0</v>
      </c>
      <c r="R79" s="2" t="str">
        <f ca="1">IFERROR(VLOOKUP(M79,資料庫!$P$3:$AJ$73,20,),"")</f>
        <v/>
      </c>
      <c r="S79" s="9" t="str">
        <f t="shared" ca="1" si="16"/>
        <v/>
      </c>
      <c r="U79" s="9"/>
    </row>
    <row r="80" spans="1:21" x14ac:dyDescent="0.25">
      <c r="A80" s="1">
        <f t="shared" si="2"/>
        <v>69</v>
      </c>
      <c r="B80" s="1">
        <f t="shared" si="14"/>
        <v>3</v>
      </c>
      <c r="C80" s="1">
        <f t="shared" si="17"/>
        <v>0</v>
      </c>
      <c r="D80" s="1">
        <f>料單!C109</f>
        <v>3019</v>
      </c>
      <c r="E80" s="1">
        <f ca="1">VLOOKUP(表格15[[#This Row],[專案編號]],料單!C:E,3,FALSE)</f>
        <v>0</v>
      </c>
      <c r="F80" s="1">
        <f ca="1">VLOOKUP(表格15[[#This Row],[專案編號]],料單!C:F,4,FALSE)</f>
        <v>0</v>
      </c>
      <c r="G80" s="1" t="str">
        <f ca="1">VLOOKUP(表格15[[#This Row],[專案編號]],料單!C:G,5,FALSE)</f>
        <v/>
      </c>
      <c r="H80" s="1">
        <f ca="1">VLOOKUP(表格15[[#This Row],[專案編號]],料單!C:H,6,FALSE)</f>
        <v>0</v>
      </c>
      <c r="I80" s="1" t="str">
        <f ca="1">VLOOKUP(表格15[[#This Row],[專案編號]],料單!C:I,7,FALSE)</f>
        <v/>
      </c>
      <c r="J80" s="1">
        <f ca="1">VLOOKUP(表格15[[#This Row],[專案編號]],料單!C:J,8,FALSE)</f>
        <v>0</v>
      </c>
      <c r="K80" s="1">
        <f ca="1">VLOOKUP(表格15[[#This Row],[專案編號]],料單!C:K,9,FALSE)</f>
        <v>0</v>
      </c>
      <c r="L80" s="1" t="str">
        <f ca="1">VLOOKUP(表格15[[#This Row],[專案編號]],料單!C:M,11,FALSE)</f>
        <v/>
      </c>
      <c r="M80" s="1">
        <f ca="1">VLOOKUP(表格15[[#This Row],[專案編號]],料單!C:L,10,FALSE)</f>
        <v>0</v>
      </c>
      <c r="N80" s="1" t="str">
        <f ca="1">VLOOKUP(表格15[[#This Row],[專案編號]],料單!C:O,13,FALSE)</f>
        <v/>
      </c>
      <c r="O80" s="11">
        <f t="shared" ca="1" si="15"/>
        <v>0</v>
      </c>
      <c r="R80" s="2" t="str">
        <f ca="1">IFERROR(VLOOKUP(M80,資料庫!$P$3:$AJ$73,20,),"")</f>
        <v/>
      </c>
      <c r="S80" s="9" t="str">
        <f t="shared" ca="1" si="16"/>
        <v/>
      </c>
      <c r="U80" s="9"/>
    </row>
    <row r="81" spans="1:21" x14ac:dyDescent="0.25">
      <c r="A81" s="1">
        <f t="shared" si="2"/>
        <v>70</v>
      </c>
      <c r="B81" s="1">
        <f t="shared" si="14"/>
        <v>3</v>
      </c>
      <c r="C81" s="1">
        <f t="shared" si="17"/>
        <v>0</v>
      </c>
      <c r="D81" s="1">
        <f>料單!C110</f>
        <v>3020</v>
      </c>
      <c r="E81" s="1">
        <f ca="1">VLOOKUP(表格15[[#This Row],[專案編號]],料單!C:E,3,FALSE)</f>
        <v>0</v>
      </c>
      <c r="F81" s="1">
        <f ca="1">VLOOKUP(表格15[[#This Row],[專案編號]],料單!C:F,4,FALSE)</f>
        <v>0</v>
      </c>
      <c r="G81" s="1" t="str">
        <f ca="1">VLOOKUP(表格15[[#This Row],[專案編號]],料單!C:G,5,FALSE)</f>
        <v/>
      </c>
      <c r="H81" s="1">
        <f ca="1">VLOOKUP(表格15[[#This Row],[專案編號]],料單!C:H,6,FALSE)</f>
        <v>0</v>
      </c>
      <c r="I81" s="1" t="str">
        <f ca="1">VLOOKUP(表格15[[#This Row],[專案編號]],料單!C:I,7,FALSE)</f>
        <v/>
      </c>
      <c r="J81" s="1">
        <f ca="1">VLOOKUP(表格15[[#This Row],[專案編號]],料單!C:J,8,FALSE)</f>
        <v>0</v>
      </c>
      <c r="K81" s="1">
        <f ca="1">VLOOKUP(表格15[[#This Row],[專案編號]],料單!C:K,9,FALSE)</f>
        <v>0</v>
      </c>
      <c r="L81" s="1" t="str">
        <f ca="1">VLOOKUP(表格15[[#This Row],[專案編號]],料單!C:M,11,FALSE)</f>
        <v/>
      </c>
      <c r="M81" s="1">
        <f ca="1">VLOOKUP(表格15[[#This Row],[專案編號]],料單!C:L,10,FALSE)</f>
        <v>0</v>
      </c>
      <c r="N81" s="1" t="str">
        <f ca="1">VLOOKUP(表格15[[#This Row],[專案編號]],料單!C:O,13,FALSE)</f>
        <v/>
      </c>
      <c r="O81" s="11">
        <f t="shared" ca="1" si="15"/>
        <v>0</v>
      </c>
      <c r="R81" s="2" t="str">
        <f ca="1">IFERROR(VLOOKUP(M81,資料庫!$P$3:$AJ$73,20,),"")</f>
        <v/>
      </c>
      <c r="S81" s="9" t="str">
        <f t="shared" ca="1" si="16"/>
        <v/>
      </c>
      <c r="U81" s="9"/>
    </row>
    <row r="82" spans="1:21" x14ac:dyDescent="0.25">
      <c r="A82" s="1">
        <f t="shared" si="2"/>
        <v>71</v>
      </c>
      <c r="B82" s="1">
        <f t="shared" si="14"/>
        <v>3</v>
      </c>
      <c r="C82" s="1">
        <f t="shared" si="17"/>
        <v>0</v>
      </c>
      <c r="D82" s="1">
        <f>料單!C111</f>
        <v>3021</v>
      </c>
      <c r="E82" s="1">
        <f ca="1">VLOOKUP(表格15[[#This Row],[專案編號]],料單!C:E,3,FALSE)</f>
        <v>0</v>
      </c>
      <c r="F82" s="1">
        <f ca="1">VLOOKUP(表格15[[#This Row],[專案編號]],料單!C:F,4,FALSE)</f>
        <v>0</v>
      </c>
      <c r="G82" s="1" t="str">
        <f ca="1">VLOOKUP(表格15[[#This Row],[專案編號]],料單!C:G,5,FALSE)</f>
        <v/>
      </c>
      <c r="H82" s="1">
        <f ca="1">VLOOKUP(表格15[[#This Row],[專案編號]],料單!C:H,6,FALSE)</f>
        <v>0</v>
      </c>
      <c r="I82" s="1" t="str">
        <f ca="1">VLOOKUP(表格15[[#This Row],[專案編號]],料單!C:I,7,FALSE)</f>
        <v/>
      </c>
      <c r="J82" s="1">
        <f ca="1">VLOOKUP(表格15[[#This Row],[專案編號]],料單!C:J,8,FALSE)</f>
        <v>0</v>
      </c>
      <c r="K82" s="1">
        <f ca="1">VLOOKUP(表格15[[#This Row],[專案編號]],料單!C:K,9,FALSE)</f>
        <v>0</v>
      </c>
      <c r="L82" s="1" t="str">
        <f ca="1">VLOOKUP(表格15[[#This Row],[專案編號]],料單!C:M,11,FALSE)</f>
        <v/>
      </c>
      <c r="M82" s="1">
        <f ca="1">VLOOKUP(表格15[[#This Row],[專案編號]],料單!C:L,10,FALSE)</f>
        <v>0</v>
      </c>
      <c r="N82" s="1" t="str">
        <f ca="1">VLOOKUP(表格15[[#This Row],[專案編號]],料單!C:O,13,FALSE)</f>
        <v/>
      </c>
      <c r="O82" s="11">
        <f t="shared" ca="1" si="15"/>
        <v>0</v>
      </c>
      <c r="R82" s="2" t="str">
        <f ca="1">IFERROR(VLOOKUP(M82,資料庫!$P$3:$AJ$73,20,),"")</f>
        <v/>
      </c>
      <c r="S82" s="9" t="str">
        <f t="shared" ca="1" si="16"/>
        <v/>
      </c>
      <c r="U82" s="9"/>
    </row>
    <row r="83" spans="1:21" x14ac:dyDescent="0.25">
      <c r="A83" s="1">
        <f t="shared" si="2"/>
        <v>72</v>
      </c>
      <c r="B83" s="1">
        <f t="shared" si="14"/>
        <v>3</v>
      </c>
      <c r="C83" s="1">
        <f t="shared" si="17"/>
        <v>0</v>
      </c>
      <c r="D83" s="1">
        <f>料單!C112</f>
        <v>3022</v>
      </c>
      <c r="E83" s="1">
        <f ca="1">VLOOKUP(表格15[[#This Row],[專案編號]],料單!C:E,3,FALSE)</f>
        <v>0</v>
      </c>
      <c r="F83" s="1">
        <f ca="1">VLOOKUP(表格15[[#This Row],[專案編號]],料單!C:F,4,FALSE)</f>
        <v>0</v>
      </c>
      <c r="G83" s="1" t="str">
        <f ca="1">VLOOKUP(表格15[[#This Row],[專案編號]],料單!C:G,5,FALSE)</f>
        <v/>
      </c>
      <c r="H83" s="1">
        <f ca="1">VLOOKUP(表格15[[#This Row],[專案編號]],料單!C:H,6,FALSE)</f>
        <v>0</v>
      </c>
      <c r="I83" s="1" t="str">
        <f ca="1">VLOOKUP(表格15[[#This Row],[專案編號]],料單!C:I,7,FALSE)</f>
        <v/>
      </c>
      <c r="J83" s="1">
        <f ca="1">VLOOKUP(表格15[[#This Row],[專案編號]],料單!C:J,8,FALSE)</f>
        <v>0</v>
      </c>
      <c r="K83" s="1">
        <f ca="1">VLOOKUP(表格15[[#This Row],[專案編號]],料單!C:K,9,FALSE)</f>
        <v>0</v>
      </c>
      <c r="L83" s="1" t="str">
        <f ca="1">VLOOKUP(表格15[[#This Row],[專案編號]],料單!C:M,11,FALSE)</f>
        <v/>
      </c>
      <c r="M83" s="1">
        <f ca="1">VLOOKUP(表格15[[#This Row],[專案編號]],料單!C:L,10,FALSE)</f>
        <v>0</v>
      </c>
      <c r="N83" s="1" t="str">
        <f ca="1">VLOOKUP(表格15[[#This Row],[專案編號]],料單!C:O,13,FALSE)</f>
        <v/>
      </c>
      <c r="O83" s="11">
        <f t="shared" ca="1" si="15"/>
        <v>0</v>
      </c>
      <c r="R83" s="2" t="str">
        <f ca="1">IFERROR(VLOOKUP(M83,資料庫!$P$3:$AJ$73,20,),"")</f>
        <v/>
      </c>
      <c r="S83" s="9" t="str">
        <f t="shared" ca="1" si="16"/>
        <v/>
      </c>
      <c r="U83" s="9"/>
    </row>
    <row r="84" spans="1:21" x14ac:dyDescent="0.25">
      <c r="A84" s="1">
        <f t="shared" si="2"/>
        <v>73</v>
      </c>
      <c r="B84" s="1">
        <f t="shared" si="14"/>
        <v>3</v>
      </c>
      <c r="C84" s="1">
        <f t="shared" si="17"/>
        <v>0</v>
      </c>
      <c r="D84" s="1">
        <f>料單!C113</f>
        <v>3023</v>
      </c>
      <c r="E84" s="1">
        <f ca="1">VLOOKUP(表格15[[#This Row],[專案編號]],料單!C:E,3,FALSE)</f>
        <v>0</v>
      </c>
      <c r="F84" s="1">
        <f ca="1">VLOOKUP(表格15[[#This Row],[專案編號]],料單!C:F,4,FALSE)</f>
        <v>0</v>
      </c>
      <c r="G84" s="1" t="str">
        <f ca="1">VLOOKUP(表格15[[#This Row],[專案編號]],料單!C:G,5,FALSE)</f>
        <v/>
      </c>
      <c r="H84" s="1">
        <f ca="1">VLOOKUP(表格15[[#This Row],[專案編號]],料單!C:H,6,FALSE)</f>
        <v>0</v>
      </c>
      <c r="I84" s="1" t="str">
        <f ca="1">VLOOKUP(表格15[[#This Row],[專案編號]],料單!C:I,7,FALSE)</f>
        <v/>
      </c>
      <c r="J84" s="1">
        <f ca="1">VLOOKUP(表格15[[#This Row],[專案編號]],料單!C:J,8,FALSE)</f>
        <v>0</v>
      </c>
      <c r="K84" s="1">
        <f ca="1">VLOOKUP(表格15[[#This Row],[專案編號]],料單!C:K,9,FALSE)</f>
        <v>0</v>
      </c>
      <c r="L84" s="1" t="str">
        <f ca="1">VLOOKUP(表格15[[#This Row],[專案編號]],料單!C:M,11,FALSE)</f>
        <v/>
      </c>
      <c r="M84" s="1">
        <f ca="1">VLOOKUP(表格15[[#This Row],[專案編號]],料單!C:L,10,FALSE)</f>
        <v>0</v>
      </c>
      <c r="N84" s="1" t="str">
        <f ca="1">VLOOKUP(表格15[[#This Row],[專案編號]],料單!C:O,13,FALSE)</f>
        <v/>
      </c>
      <c r="O84" s="11">
        <f t="shared" ca="1" si="15"/>
        <v>0</v>
      </c>
      <c r="R84" s="2" t="str">
        <f ca="1">IFERROR(VLOOKUP(M84,資料庫!$P$3:$AJ$73,20,),"")</f>
        <v/>
      </c>
      <c r="S84" s="9" t="str">
        <f t="shared" ca="1" si="16"/>
        <v/>
      </c>
      <c r="U84" s="9"/>
    </row>
    <row r="85" spans="1:21" x14ac:dyDescent="0.25">
      <c r="A85" s="1">
        <f t="shared" si="2"/>
        <v>74</v>
      </c>
      <c r="B85" s="1">
        <f t="shared" si="14"/>
        <v>3</v>
      </c>
      <c r="C85" s="1">
        <f t="shared" si="17"/>
        <v>0</v>
      </c>
      <c r="D85" s="1">
        <f>料單!C114</f>
        <v>3024</v>
      </c>
      <c r="E85" s="1">
        <f ca="1">VLOOKUP(表格15[[#This Row],[專案編號]],料單!C:E,3,FALSE)</f>
        <v>0</v>
      </c>
      <c r="F85" s="1">
        <f ca="1">VLOOKUP(表格15[[#This Row],[專案編號]],料單!C:F,4,FALSE)</f>
        <v>0</v>
      </c>
      <c r="G85" s="1" t="str">
        <f ca="1">VLOOKUP(表格15[[#This Row],[專案編號]],料單!C:G,5,FALSE)</f>
        <v/>
      </c>
      <c r="H85" s="1">
        <f ca="1">VLOOKUP(表格15[[#This Row],[專案編號]],料單!C:H,6,FALSE)</f>
        <v>0</v>
      </c>
      <c r="I85" s="1" t="str">
        <f ca="1">VLOOKUP(表格15[[#This Row],[專案編號]],料單!C:I,7,FALSE)</f>
        <v/>
      </c>
      <c r="J85" s="1">
        <f ca="1">VLOOKUP(表格15[[#This Row],[專案編號]],料單!C:J,8,FALSE)</f>
        <v>0</v>
      </c>
      <c r="K85" s="1">
        <f ca="1">VLOOKUP(表格15[[#This Row],[專案編號]],料單!C:K,9,FALSE)</f>
        <v>0</v>
      </c>
      <c r="L85" s="1" t="str">
        <f ca="1">VLOOKUP(表格15[[#This Row],[專案編號]],料單!C:M,11,FALSE)</f>
        <v/>
      </c>
      <c r="M85" s="1">
        <f ca="1">VLOOKUP(表格15[[#This Row],[專案編號]],料單!C:L,10,FALSE)</f>
        <v>0</v>
      </c>
      <c r="N85" s="1" t="str">
        <f ca="1">VLOOKUP(表格15[[#This Row],[專案編號]],料單!C:O,13,FALSE)</f>
        <v/>
      </c>
      <c r="O85" s="11">
        <f t="shared" ca="1" si="15"/>
        <v>0</v>
      </c>
      <c r="R85" s="2" t="str">
        <f ca="1">IFERROR(VLOOKUP(M85,資料庫!$P$3:$AJ$73,20,),"")</f>
        <v/>
      </c>
      <c r="S85" s="9" t="str">
        <f t="shared" ca="1" si="16"/>
        <v/>
      </c>
      <c r="U85" s="9"/>
    </row>
    <row r="86" spans="1:21" x14ac:dyDescent="0.25">
      <c r="A86" s="1">
        <f t="shared" ref="A86:A90" si="18">A85+1</f>
        <v>75</v>
      </c>
      <c r="B86" s="1">
        <f t="shared" ref="B86:B90" si="19">B85</f>
        <v>3</v>
      </c>
      <c r="C86" s="1">
        <f t="shared" si="17"/>
        <v>0</v>
      </c>
      <c r="D86" s="1">
        <f>料單!C115</f>
        <v>3025</v>
      </c>
      <c r="E86" s="1">
        <f ca="1">VLOOKUP(表格15[[#This Row],[專案編號]],料單!C:E,3,FALSE)</f>
        <v>0</v>
      </c>
      <c r="F86" s="1">
        <f ca="1">VLOOKUP(表格15[[#This Row],[專案編號]],料單!C:F,4,FALSE)</f>
        <v>0</v>
      </c>
      <c r="G86" s="1" t="str">
        <f ca="1">VLOOKUP(表格15[[#This Row],[專案編號]],料單!C:G,5,FALSE)</f>
        <v/>
      </c>
      <c r="H86" s="1">
        <f ca="1">VLOOKUP(表格15[[#This Row],[專案編號]],料單!C:H,6,FALSE)</f>
        <v>0</v>
      </c>
      <c r="I86" s="1" t="str">
        <f ca="1">VLOOKUP(表格15[[#This Row],[專案編號]],料單!C:I,7,FALSE)</f>
        <v/>
      </c>
      <c r="J86" s="1">
        <f ca="1">VLOOKUP(表格15[[#This Row],[專案編號]],料單!C:J,8,FALSE)</f>
        <v>0</v>
      </c>
      <c r="K86" s="1">
        <f ca="1">VLOOKUP(表格15[[#This Row],[專案編號]],料單!C:K,9,FALSE)</f>
        <v>0</v>
      </c>
      <c r="L86" s="1" t="str">
        <f ca="1">VLOOKUP(表格15[[#This Row],[專案編號]],料單!C:M,11,FALSE)</f>
        <v/>
      </c>
      <c r="M86" s="1">
        <f ca="1">VLOOKUP(表格15[[#This Row],[專案編號]],料單!C:L,10,FALSE)</f>
        <v>0</v>
      </c>
      <c r="N86" s="1" t="str">
        <f ca="1">VLOOKUP(表格15[[#This Row],[專案編號]],料單!C:O,13,FALSE)</f>
        <v/>
      </c>
      <c r="O86" s="11">
        <f t="shared" ca="1" si="15"/>
        <v>0</v>
      </c>
      <c r="R86" s="2" t="str">
        <f ca="1">IFERROR(VLOOKUP(M86,資料庫!$P$3:$AJ$73,20,),"")</f>
        <v/>
      </c>
      <c r="S86" s="9" t="str">
        <f t="shared" ca="1" si="16"/>
        <v/>
      </c>
      <c r="U86" s="9"/>
    </row>
    <row r="87" spans="1:21" x14ac:dyDescent="0.25">
      <c r="A87" s="1">
        <f t="shared" si="18"/>
        <v>76</v>
      </c>
      <c r="B87" s="1">
        <f t="shared" si="19"/>
        <v>3</v>
      </c>
      <c r="C87" s="1">
        <f t="shared" si="17"/>
        <v>0</v>
      </c>
      <c r="D87" s="1">
        <f>料單!C116</f>
        <v>3026</v>
      </c>
      <c r="E87" s="1">
        <f ca="1">VLOOKUP(表格15[[#This Row],[專案編號]],料單!C:E,3,FALSE)</f>
        <v>0</v>
      </c>
      <c r="F87" s="1">
        <f ca="1">VLOOKUP(表格15[[#This Row],[專案編號]],料單!C:F,4,FALSE)</f>
        <v>0</v>
      </c>
      <c r="G87" s="1" t="str">
        <f ca="1">VLOOKUP(表格15[[#This Row],[專案編號]],料單!C:G,5,FALSE)</f>
        <v/>
      </c>
      <c r="H87" s="1">
        <f ca="1">VLOOKUP(表格15[[#This Row],[專案編號]],料單!C:H,6,FALSE)</f>
        <v>0</v>
      </c>
      <c r="I87" s="1" t="str">
        <f ca="1">VLOOKUP(表格15[[#This Row],[專案編號]],料單!C:I,7,FALSE)</f>
        <v/>
      </c>
      <c r="J87" s="1">
        <f ca="1">VLOOKUP(表格15[[#This Row],[專案編號]],料單!C:J,8,FALSE)</f>
        <v>0</v>
      </c>
      <c r="K87" s="1">
        <f ca="1">VLOOKUP(表格15[[#This Row],[專案編號]],料單!C:K,9,FALSE)</f>
        <v>0</v>
      </c>
      <c r="L87" s="1" t="str">
        <f ca="1">VLOOKUP(表格15[[#This Row],[專案編號]],料單!C:M,11,FALSE)</f>
        <v/>
      </c>
      <c r="M87" s="1">
        <f ca="1">VLOOKUP(表格15[[#This Row],[專案編號]],料單!C:L,10,FALSE)</f>
        <v>0</v>
      </c>
      <c r="N87" s="1" t="str">
        <f ca="1">VLOOKUP(表格15[[#This Row],[專案編號]],料單!C:O,13,FALSE)</f>
        <v/>
      </c>
      <c r="O87" s="11">
        <f t="shared" ca="1" si="15"/>
        <v>0</v>
      </c>
      <c r="R87" s="2" t="str">
        <f ca="1">IFERROR(VLOOKUP(M87,資料庫!$P$3:$AJ$73,20,),"")</f>
        <v/>
      </c>
      <c r="S87" s="9" t="str">
        <f t="shared" ca="1" si="16"/>
        <v/>
      </c>
      <c r="U87" s="9"/>
    </row>
    <row r="88" spans="1:21" x14ac:dyDescent="0.25">
      <c r="A88" s="1">
        <f t="shared" si="18"/>
        <v>77</v>
      </c>
      <c r="B88" s="1">
        <f t="shared" si="19"/>
        <v>3</v>
      </c>
      <c r="C88" s="1">
        <f t="shared" si="17"/>
        <v>0</v>
      </c>
      <c r="D88" s="1">
        <f>料單!C117</f>
        <v>3027</v>
      </c>
      <c r="E88" s="1">
        <f ca="1">VLOOKUP(表格15[[#This Row],[專案編號]],料單!C:E,3,FALSE)</f>
        <v>0</v>
      </c>
      <c r="F88" s="1">
        <f ca="1">VLOOKUP(表格15[[#This Row],[專案編號]],料單!C:F,4,FALSE)</f>
        <v>0</v>
      </c>
      <c r="G88" s="1" t="str">
        <f ca="1">VLOOKUP(表格15[[#This Row],[專案編號]],料單!C:G,5,FALSE)</f>
        <v/>
      </c>
      <c r="H88" s="1">
        <f ca="1">VLOOKUP(表格15[[#This Row],[專案編號]],料單!C:H,6,FALSE)</f>
        <v>0</v>
      </c>
      <c r="I88" s="1" t="str">
        <f ca="1">VLOOKUP(表格15[[#This Row],[專案編號]],料單!C:I,7,FALSE)</f>
        <v/>
      </c>
      <c r="J88" s="1">
        <f ca="1">VLOOKUP(表格15[[#This Row],[專案編號]],料單!C:J,8,FALSE)</f>
        <v>0</v>
      </c>
      <c r="K88" s="1">
        <f ca="1">VLOOKUP(表格15[[#This Row],[專案編號]],料單!C:K,9,FALSE)</f>
        <v>0</v>
      </c>
      <c r="L88" s="1" t="str">
        <f ca="1">VLOOKUP(表格15[[#This Row],[專案編號]],料單!C:M,11,FALSE)</f>
        <v/>
      </c>
      <c r="M88" s="1">
        <f ca="1">VLOOKUP(表格15[[#This Row],[專案編號]],料單!C:L,10,FALSE)</f>
        <v>0</v>
      </c>
      <c r="N88" s="1" t="str">
        <f ca="1">VLOOKUP(表格15[[#This Row],[專案編號]],料單!C:O,13,FALSE)</f>
        <v/>
      </c>
      <c r="O88" s="11">
        <f t="shared" ca="1" si="15"/>
        <v>0</v>
      </c>
      <c r="R88" s="2" t="str">
        <f ca="1">IFERROR(VLOOKUP(M88,資料庫!$P$3:$AJ$73,20,),"")</f>
        <v/>
      </c>
      <c r="S88" s="9" t="str">
        <f t="shared" ca="1" si="16"/>
        <v/>
      </c>
      <c r="U88" s="9"/>
    </row>
    <row r="89" spans="1:21" x14ac:dyDescent="0.25">
      <c r="A89" s="1">
        <f t="shared" si="18"/>
        <v>78</v>
      </c>
      <c r="B89" s="1">
        <f t="shared" si="19"/>
        <v>3</v>
      </c>
      <c r="C89" s="1">
        <f t="shared" si="17"/>
        <v>0</v>
      </c>
      <c r="D89" s="1">
        <f>料單!C118</f>
        <v>3028</v>
      </c>
      <c r="E89" s="1">
        <f ca="1">VLOOKUP(表格15[[#This Row],[專案編號]],料單!C:E,3,FALSE)</f>
        <v>0</v>
      </c>
      <c r="F89" s="1">
        <f ca="1">VLOOKUP(表格15[[#This Row],[專案編號]],料單!C:F,4,FALSE)</f>
        <v>0</v>
      </c>
      <c r="G89" s="1" t="str">
        <f ca="1">VLOOKUP(表格15[[#This Row],[專案編號]],料單!C:G,5,FALSE)</f>
        <v/>
      </c>
      <c r="H89" s="1">
        <f ca="1">VLOOKUP(表格15[[#This Row],[專案編號]],料單!C:H,6,FALSE)</f>
        <v>0</v>
      </c>
      <c r="I89" s="1" t="str">
        <f ca="1">VLOOKUP(表格15[[#This Row],[專案編號]],料單!C:I,7,FALSE)</f>
        <v/>
      </c>
      <c r="J89" s="1">
        <f ca="1">VLOOKUP(表格15[[#This Row],[專案編號]],料單!C:J,8,FALSE)</f>
        <v>0</v>
      </c>
      <c r="K89" s="1">
        <f ca="1">VLOOKUP(表格15[[#This Row],[專案編號]],料單!C:K,9,FALSE)</f>
        <v>0</v>
      </c>
      <c r="L89" s="1" t="str">
        <f ca="1">VLOOKUP(表格15[[#This Row],[專案編號]],料單!C:M,11,FALSE)</f>
        <v/>
      </c>
      <c r="M89" s="1">
        <f ca="1">VLOOKUP(表格15[[#This Row],[專案編號]],料單!C:L,10,FALSE)</f>
        <v>0</v>
      </c>
      <c r="N89" s="1" t="str">
        <f ca="1">VLOOKUP(表格15[[#This Row],[專案編號]],料單!C:O,13,FALSE)</f>
        <v/>
      </c>
      <c r="O89" s="11">
        <f t="shared" ca="1" si="15"/>
        <v>0</v>
      </c>
      <c r="R89" s="2" t="str">
        <f ca="1">IFERROR(VLOOKUP(M89,資料庫!$P$3:$AJ$73,20,),"")</f>
        <v/>
      </c>
      <c r="S89" s="9" t="str">
        <f t="shared" ca="1" si="16"/>
        <v/>
      </c>
      <c r="U89" s="9"/>
    </row>
    <row r="90" spans="1:21" x14ac:dyDescent="0.25">
      <c r="A90" s="1">
        <f t="shared" si="18"/>
        <v>79</v>
      </c>
      <c r="B90" s="1">
        <f t="shared" si="19"/>
        <v>3</v>
      </c>
      <c r="C90" s="1">
        <f t="shared" si="17"/>
        <v>0</v>
      </c>
      <c r="D90" s="1">
        <f>料單!C119</f>
        <v>3029</v>
      </c>
      <c r="E90" s="1">
        <f ca="1">VLOOKUP(表格15[[#This Row],[專案編號]],料單!C:E,3,FALSE)</f>
        <v>0</v>
      </c>
      <c r="F90" s="1">
        <f ca="1">VLOOKUP(表格15[[#This Row],[專案編號]],料單!C:F,4,FALSE)</f>
        <v>0</v>
      </c>
      <c r="G90" s="1" t="str">
        <f ca="1">VLOOKUP(表格15[[#This Row],[專案編號]],料單!C:G,5,FALSE)</f>
        <v/>
      </c>
      <c r="H90" s="1">
        <f ca="1">VLOOKUP(表格15[[#This Row],[專案編號]],料單!C:H,6,FALSE)</f>
        <v>0</v>
      </c>
      <c r="I90" s="1" t="str">
        <f ca="1">VLOOKUP(表格15[[#This Row],[專案編號]],料單!C:I,7,FALSE)</f>
        <v/>
      </c>
      <c r="J90" s="1">
        <f ca="1">VLOOKUP(表格15[[#This Row],[專案編號]],料單!C:J,8,FALSE)</f>
        <v>0</v>
      </c>
      <c r="K90" s="1">
        <f ca="1">VLOOKUP(表格15[[#This Row],[專案編號]],料單!C:K,9,FALSE)</f>
        <v>0</v>
      </c>
      <c r="L90" s="1" t="str">
        <f ca="1">VLOOKUP(表格15[[#This Row],[專案編號]],料單!C:M,11,FALSE)</f>
        <v/>
      </c>
      <c r="M90" s="1">
        <f ca="1">VLOOKUP(表格15[[#This Row],[專案編號]],料單!C:L,10,FALSE)</f>
        <v>0</v>
      </c>
      <c r="N90" s="1" t="str">
        <f ca="1">VLOOKUP(表格15[[#This Row],[專案編號]],料單!C:O,13,FALSE)</f>
        <v/>
      </c>
      <c r="O90" s="11">
        <f t="shared" ca="1" si="15"/>
        <v>0</v>
      </c>
      <c r="R90" s="2" t="str">
        <f ca="1">IFERROR(VLOOKUP(M90,資料庫!$P$3:$AJ$73,20,),"")</f>
        <v/>
      </c>
      <c r="S90" s="9" t="str">
        <f t="shared" ca="1" si="16"/>
        <v/>
      </c>
      <c r="U90" s="9"/>
    </row>
    <row r="91" spans="1:21" s="43" customFormat="1" x14ac:dyDescent="0.25">
      <c r="A91" s="43">
        <f>A85+1</f>
        <v>75</v>
      </c>
      <c r="B91" s="43">
        <f>B85</f>
        <v>3</v>
      </c>
      <c r="C91" s="43">
        <f t="shared" si="17"/>
        <v>0</v>
      </c>
      <c r="D91" s="43">
        <f>料單!C120</f>
        <v>3030</v>
      </c>
      <c r="E91" s="43">
        <f ca="1">VLOOKUP(表格15[[#This Row],[專案編號]],料單!C:E,3,FALSE)</f>
        <v>0</v>
      </c>
      <c r="F91" s="43">
        <f ca="1">VLOOKUP(表格15[[#This Row],[專案編號]],料單!C:F,4,FALSE)</f>
        <v>0</v>
      </c>
      <c r="G91" s="43" t="str">
        <f ca="1">VLOOKUP(表格15[[#This Row],[專案編號]],料單!C:G,5,FALSE)</f>
        <v/>
      </c>
      <c r="H91" s="43">
        <f ca="1">VLOOKUP(表格15[[#This Row],[專案編號]],料單!C:H,6,FALSE)</f>
        <v>0</v>
      </c>
      <c r="I91" s="43" t="str">
        <f ca="1">VLOOKUP(表格15[[#This Row],[專案編號]],料單!C:I,7,FALSE)</f>
        <v/>
      </c>
      <c r="J91" s="43">
        <f ca="1">VLOOKUP(表格15[[#This Row],[專案編號]],料單!C:J,8,FALSE)</f>
        <v>0</v>
      </c>
      <c r="K91" s="43">
        <f ca="1">VLOOKUP(表格15[[#This Row],[專案編號]],料單!C:K,9,FALSE)</f>
        <v>0</v>
      </c>
      <c r="L91" s="43" t="str">
        <f ca="1">VLOOKUP(表格15[[#This Row],[專案編號]],料單!C:M,11,FALSE)</f>
        <v/>
      </c>
      <c r="M91" s="43">
        <f ca="1">VLOOKUP(表格15[[#This Row],[專案編號]],料單!C:L,10,FALSE)</f>
        <v>0</v>
      </c>
      <c r="N91" s="1" t="str">
        <f ca="1">VLOOKUP(表格15[[#This Row],[專案編號]],料單!C:O,13,FALSE)</f>
        <v/>
      </c>
      <c r="O91" s="44">
        <f t="shared" ref="O91" ca="1" si="20">(F91*H91)/90000*K91</f>
        <v>0</v>
      </c>
      <c r="P91" s="45">
        <f ca="1">SUM(O62:O91)</f>
        <v>0</v>
      </c>
      <c r="Q91" s="45"/>
      <c r="R91" s="204" t="str">
        <f ca="1">IFERROR(VLOOKUP(M91,資料庫!$P$3:$AJ$73,20,),"")</f>
        <v/>
      </c>
      <c r="S91" s="205" t="str">
        <f t="shared" ca="1" si="16"/>
        <v/>
      </c>
      <c r="U91" s="205"/>
    </row>
    <row r="92" spans="1:21" x14ac:dyDescent="0.25">
      <c r="A92" s="1">
        <f>A91+1</f>
        <v>76</v>
      </c>
      <c r="B92" s="1">
        <f>料單!C124</f>
        <v>4</v>
      </c>
      <c r="C92" s="1">
        <f>料單!C123</f>
        <v>0</v>
      </c>
      <c r="D92" s="1">
        <f>料單!C130</f>
        <v>4001</v>
      </c>
      <c r="E92" s="1" t="str">
        <f ca="1">VLOOKUP(表格15[[#This Row],[專案編號]],料單!C:E,3,FALSE)</f>
        <v>頂板</v>
      </c>
      <c r="F92" s="1">
        <f ca="1">VLOOKUP(表格15[[#This Row],[專案編號]],料單!C:F,4,FALSE)</f>
        <v>-36</v>
      </c>
      <c r="G92" s="1" t="str">
        <f ca="1">VLOOKUP(表格15[[#This Row],[專案編號]],料單!C:G,5,FALSE)</f>
        <v>AA</v>
      </c>
      <c r="H92" s="1">
        <f ca="1">VLOOKUP(表格15[[#This Row],[專案編號]],料單!C:H,6,FALSE)</f>
        <v>0</v>
      </c>
      <c r="I92" s="1" t="str">
        <f ca="1">VLOOKUP(表格15[[#This Row],[專案編號]],料單!C:I,7,FALSE)</f>
        <v/>
      </c>
      <c r="J92" s="1">
        <f ca="1">VLOOKUP(表格15[[#This Row],[專案編號]],料單!C:J,8,FALSE)</f>
        <v>18</v>
      </c>
      <c r="K92" s="1">
        <f ca="1">VLOOKUP(表格15[[#This Row],[專案編號]],料單!C:K,9,FALSE)</f>
        <v>0</v>
      </c>
      <c r="L92" s="1" t="str">
        <f ca="1">VLOOKUP(表格15[[#This Row],[專案編號]],料單!C:M,11,FALSE)</f>
        <v/>
      </c>
      <c r="M92" s="1">
        <f ca="1">VLOOKUP(表格15[[#This Row],[專案編號]],料單!C:L,10,FALSE)</f>
        <v>0</v>
      </c>
      <c r="N92" s="1" t="str">
        <f ca="1">VLOOKUP(表格15[[#This Row],[專案編號]],料單!C:O,13,FALSE)</f>
        <v/>
      </c>
      <c r="O92" s="11">
        <f t="shared" ref="O92:O153" ca="1" si="21">(F92*H92)/90000*K92</f>
        <v>0</v>
      </c>
      <c r="R92" s="2" t="str">
        <f ca="1">IFERROR(VLOOKUP(M92,資料庫!$P$3:$AJ$73,20,),"")</f>
        <v/>
      </c>
      <c r="S92" s="9" t="str">
        <f t="shared" ca="1" si="16"/>
        <v/>
      </c>
      <c r="U92" s="9"/>
    </row>
    <row r="93" spans="1:21" x14ac:dyDescent="0.25">
      <c r="A93" s="1">
        <f t="shared" si="2"/>
        <v>77</v>
      </c>
      <c r="B93" s="1">
        <f>B92</f>
        <v>4</v>
      </c>
      <c r="C93" s="1">
        <f>C92</f>
        <v>0</v>
      </c>
      <c r="D93" s="1">
        <f>料單!C131</f>
        <v>4002</v>
      </c>
      <c r="E93" s="1" t="str">
        <f ca="1">VLOOKUP(表格15[[#This Row],[專案編號]],料單!C:E,3,FALSE)</f>
        <v>底板</v>
      </c>
      <c r="F93" s="1">
        <f ca="1">VLOOKUP(表格15[[#This Row],[專案編號]],料單!C:F,4,FALSE)</f>
        <v>-36</v>
      </c>
      <c r="G93" s="1" t="str">
        <f ca="1">VLOOKUP(表格15[[#This Row],[專案編號]],料單!C:G,5,FALSE)</f>
        <v>AA</v>
      </c>
      <c r="H93" s="1">
        <f ca="1">VLOOKUP(表格15[[#This Row],[專案編號]],料單!C:H,6,FALSE)</f>
        <v>0</v>
      </c>
      <c r="I93" s="1" t="str">
        <f ca="1">VLOOKUP(表格15[[#This Row],[專案編號]],料單!C:I,7,FALSE)</f>
        <v/>
      </c>
      <c r="J93" s="1">
        <f ca="1">VLOOKUP(表格15[[#This Row],[專案編號]],料單!C:J,8,FALSE)</f>
        <v>18</v>
      </c>
      <c r="K93" s="1">
        <f ca="1">VLOOKUP(表格15[[#This Row],[專案編號]],料單!C:K,9,FALSE)</f>
        <v>0</v>
      </c>
      <c r="L93" s="1" t="str">
        <f ca="1">VLOOKUP(表格15[[#This Row],[專案編號]],料單!C:M,11,FALSE)</f>
        <v/>
      </c>
      <c r="M93" s="1">
        <f ca="1">VLOOKUP(表格15[[#This Row],[專案編號]],料單!C:L,10,FALSE)</f>
        <v>0</v>
      </c>
      <c r="N93" s="1" t="str">
        <f ca="1">VLOOKUP(表格15[[#This Row],[專案編號]],料單!C:O,13,FALSE)</f>
        <v/>
      </c>
      <c r="O93" s="11">
        <f t="shared" ca="1" si="21"/>
        <v>0</v>
      </c>
      <c r="R93" s="2" t="str">
        <f ca="1">IFERROR(VLOOKUP(M93,資料庫!$P$3:$AJ$73,20,),"")</f>
        <v/>
      </c>
      <c r="S93" s="9" t="str">
        <f t="shared" ca="1" si="16"/>
        <v/>
      </c>
      <c r="U93" s="9"/>
    </row>
    <row r="94" spans="1:21" x14ac:dyDescent="0.25">
      <c r="A94" s="1">
        <f t="shared" si="2"/>
        <v>78</v>
      </c>
      <c r="B94" s="1">
        <f t="shared" ref="B94:C115" si="22">B93</f>
        <v>4</v>
      </c>
      <c r="C94" s="1">
        <f t="shared" si="22"/>
        <v>0</v>
      </c>
      <c r="D94" s="1">
        <f>料單!C132</f>
        <v>4003</v>
      </c>
      <c r="E94" s="1" t="str">
        <f ca="1">VLOOKUP(表格15[[#This Row],[專案編號]],料單!C:E,3,FALSE)</f>
        <v>左側板</v>
      </c>
      <c r="F94" s="1">
        <f ca="1">VLOOKUP(表格15[[#This Row],[專案編號]],料單!C:F,4,FALSE)</f>
        <v>0</v>
      </c>
      <c r="G94" s="1" t="str">
        <f ca="1">VLOOKUP(表格15[[#This Row],[專案編號]],料單!C:G,5,FALSE)</f>
        <v>AA</v>
      </c>
      <c r="H94" s="1">
        <f ca="1">VLOOKUP(表格15[[#This Row],[專案編號]],料單!C:H,6,FALSE)</f>
        <v>0</v>
      </c>
      <c r="I94" s="1" t="str">
        <f ca="1">VLOOKUP(表格15[[#This Row],[專案編號]],料單!C:I,7,FALSE)</f>
        <v>AA</v>
      </c>
      <c r="J94" s="1">
        <f ca="1">VLOOKUP(表格15[[#This Row],[專案編號]],料單!C:J,8,FALSE)</f>
        <v>18</v>
      </c>
      <c r="K94" s="1">
        <f ca="1">VLOOKUP(表格15[[#This Row],[專案編號]],料單!C:K,9,FALSE)</f>
        <v>0</v>
      </c>
      <c r="L94" s="1" t="str">
        <f ca="1">VLOOKUP(表格15[[#This Row],[專案編號]],料單!C:M,11,FALSE)</f>
        <v/>
      </c>
      <c r="M94" s="1">
        <f ca="1">VLOOKUP(表格15[[#This Row],[專案編號]],料單!C:L,10,FALSE)</f>
        <v>0</v>
      </c>
      <c r="N94" s="1" t="str">
        <f ca="1">VLOOKUP(表格15[[#This Row],[專案編號]],料單!C:O,13,FALSE)</f>
        <v/>
      </c>
      <c r="O94" s="11">
        <f t="shared" ref="O94:O120" ca="1" si="23">(F94*H94)/90000*K94</f>
        <v>0</v>
      </c>
      <c r="R94" s="2" t="str">
        <f ca="1">IFERROR(VLOOKUP(M94,資料庫!$P$3:$AJ$73,20,),"")</f>
        <v/>
      </c>
      <c r="S94" s="9" t="str">
        <f t="shared" ca="1" si="16"/>
        <v/>
      </c>
      <c r="U94" s="9"/>
    </row>
    <row r="95" spans="1:21" x14ac:dyDescent="0.25">
      <c r="A95" s="1">
        <f t="shared" si="2"/>
        <v>79</v>
      </c>
      <c r="B95" s="1">
        <f t="shared" si="22"/>
        <v>4</v>
      </c>
      <c r="C95" s="1">
        <f t="shared" si="22"/>
        <v>0</v>
      </c>
      <c r="D95" s="1">
        <f>料單!C133</f>
        <v>4004</v>
      </c>
      <c r="E95" s="1" t="str">
        <f ca="1">VLOOKUP(表格15[[#This Row],[專案編號]],料單!C:E,3,FALSE)</f>
        <v>右側板</v>
      </c>
      <c r="F95" s="1">
        <f ca="1">VLOOKUP(表格15[[#This Row],[專案編號]],料單!C:F,4,FALSE)</f>
        <v>0</v>
      </c>
      <c r="G95" s="1" t="str">
        <f ca="1">VLOOKUP(表格15[[#This Row],[專案編號]],料單!C:G,5,FALSE)</f>
        <v>AA</v>
      </c>
      <c r="H95" s="1">
        <f ca="1">VLOOKUP(表格15[[#This Row],[專案編號]],料單!C:H,6,FALSE)</f>
        <v>0</v>
      </c>
      <c r="I95" s="1" t="str">
        <f ca="1">VLOOKUP(表格15[[#This Row],[專案編號]],料單!C:I,7,FALSE)</f>
        <v>AA</v>
      </c>
      <c r="J95" s="1">
        <f ca="1">VLOOKUP(表格15[[#This Row],[專案編號]],料單!C:J,8,FALSE)</f>
        <v>18</v>
      </c>
      <c r="K95" s="1">
        <f ca="1">VLOOKUP(表格15[[#This Row],[專案編號]],料單!C:K,9,FALSE)</f>
        <v>0</v>
      </c>
      <c r="L95" s="1" t="str">
        <f ca="1">VLOOKUP(表格15[[#This Row],[專案編號]],料單!C:M,11,FALSE)</f>
        <v/>
      </c>
      <c r="M95" s="1">
        <f ca="1">VLOOKUP(表格15[[#This Row],[專案編號]],料單!C:L,10,FALSE)</f>
        <v>0</v>
      </c>
      <c r="N95" s="1" t="str">
        <f ca="1">VLOOKUP(表格15[[#This Row],[專案編號]],料單!C:O,13,FALSE)</f>
        <v/>
      </c>
      <c r="O95" s="11">
        <f t="shared" ca="1" si="23"/>
        <v>0</v>
      </c>
      <c r="R95" s="2" t="str">
        <f ca="1">IFERROR(VLOOKUP(M95,資料庫!$P$3:$AJ$73,20,),"")</f>
        <v/>
      </c>
      <c r="S95" s="9" t="str">
        <f t="shared" ca="1" si="16"/>
        <v/>
      </c>
      <c r="U95" s="9"/>
    </row>
    <row r="96" spans="1:21" x14ac:dyDescent="0.25">
      <c r="A96" s="1">
        <f t="shared" si="2"/>
        <v>80</v>
      </c>
      <c r="B96" s="1">
        <f t="shared" si="22"/>
        <v>4</v>
      </c>
      <c r="C96" s="1">
        <f t="shared" si="22"/>
        <v>0</v>
      </c>
      <c r="D96" s="1">
        <f>料單!C134</f>
        <v>4005</v>
      </c>
      <c r="E96" s="1" t="str">
        <f ca="1">VLOOKUP(表格15[[#This Row],[專案編號]],料單!C:E,3,FALSE)</f>
        <v>背板</v>
      </c>
      <c r="F96" s="1">
        <f ca="1">VLOOKUP(表格15[[#This Row],[專案編號]],料單!C:F,4,FALSE)</f>
        <v>-22</v>
      </c>
      <c r="G96" s="1" t="str">
        <f ca="1">VLOOKUP(表格15[[#This Row],[專案編號]],料單!C:G,5,FALSE)</f>
        <v/>
      </c>
      <c r="H96" s="1">
        <f ca="1">VLOOKUP(表格15[[#This Row],[專案編號]],料單!C:H,6,FALSE)</f>
        <v>-22</v>
      </c>
      <c r="I96" s="1" t="str">
        <f ca="1">VLOOKUP(表格15[[#This Row],[專案編號]],料單!C:I,7,FALSE)</f>
        <v/>
      </c>
      <c r="J96" s="1">
        <f ca="1">VLOOKUP(表格15[[#This Row],[專案編號]],料單!C:J,8,FALSE)</f>
        <v>4</v>
      </c>
      <c r="K96" s="1">
        <f ca="1">VLOOKUP(表格15[[#This Row],[專案編號]],料單!C:K,9,FALSE)</f>
        <v>0</v>
      </c>
      <c r="L96" s="1" t="str">
        <f ca="1">VLOOKUP(表格15[[#This Row],[專案編號]],料單!C:M,11,FALSE)</f>
        <v/>
      </c>
      <c r="M96" s="1">
        <f ca="1">VLOOKUP(表格15[[#This Row],[專案編號]],料單!C:L,10,FALSE)</f>
        <v>0</v>
      </c>
      <c r="N96" s="1" t="str">
        <f ca="1">VLOOKUP(表格15[[#This Row],[專案編號]],料單!C:O,13,FALSE)</f>
        <v/>
      </c>
      <c r="O96" s="11">
        <f t="shared" ca="1" si="23"/>
        <v>0</v>
      </c>
      <c r="R96" s="2" t="str">
        <f ca="1">IFERROR(VLOOKUP(M96,資料庫!$P$3:$AJ$73,20,),"")</f>
        <v/>
      </c>
      <c r="S96" s="9" t="str">
        <f t="shared" ca="1" si="16"/>
        <v/>
      </c>
      <c r="U96" s="9"/>
    </row>
    <row r="97" spans="1:21" x14ac:dyDescent="0.25">
      <c r="A97" s="1">
        <f t="shared" si="2"/>
        <v>81</v>
      </c>
      <c r="B97" s="1">
        <f t="shared" si="22"/>
        <v>4</v>
      </c>
      <c r="C97" s="1">
        <f t="shared" si="22"/>
        <v>0</v>
      </c>
      <c r="D97" s="1">
        <f>料單!C135</f>
        <v>4006</v>
      </c>
      <c r="E97" s="1" t="str">
        <f ca="1">VLOOKUP(表格15[[#This Row],[專案編號]],料單!C:E,3,FALSE)</f>
        <v>背拉桿</v>
      </c>
      <c r="F97" s="1">
        <f ca="1">VLOOKUP(表格15[[#This Row],[專案編號]],料單!C:F,4,FALSE)</f>
        <v>-36</v>
      </c>
      <c r="G97" s="1" t="str">
        <f ca="1">VLOOKUP(表格15[[#This Row],[專案編號]],料單!C:G,5,FALSE)</f>
        <v>AA</v>
      </c>
      <c r="H97" s="1">
        <f ca="1">VLOOKUP(表格15[[#This Row],[專案編號]],料單!C:H,6,FALSE)</f>
        <v>120</v>
      </c>
      <c r="I97" s="1" t="str">
        <f ca="1">VLOOKUP(表格15[[#This Row],[專案編號]],料單!C:I,7,FALSE)</f>
        <v/>
      </c>
      <c r="J97" s="1">
        <f ca="1">VLOOKUP(表格15[[#This Row],[專案編號]],料單!C:J,8,FALSE)</f>
        <v>18</v>
      </c>
      <c r="K97" s="1">
        <f ca="1">VLOOKUP(表格15[[#This Row],[專案編號]],料單!C:K,9,FALSE)</f>
        <v>0</v>
      </c>
      <c r="L97" s="1" t="str">
        <f ca="1">VLOOKUP(表格15[[#This Row],[專案編號]],料單!C:M,11,FALSE)</f>
        <v/>
      </c>
      <c r="M97" s="1">
        <f ca="1">VLOOKUP(表格15[[#This Row],[專案編號]],料單!C:L,10,FALSE)</f>
        <v>0</v>
      </c>
      <c r="N97" s="1" t="str">
        <f ca="1">VLOOKUP(表格15[[#This Row],[專案編號]],料單!C:O,13,FALSE)</f>
        <v/>
      </c>
      <c r="O97" s="11">
        <f t="shared" ca="1" si="23"/>
        <v>0</v>
      </c>
      <c r="R97" s="2" t="str">
        <f ca="1">IFERROR(VLOOKUP(M97,資料庫!$P$3:$AJ$73,20,),"")</f>
        <v/>
      </c>
      <c r="S97" s="9" t="str">
        <f t="shared" ca="1" si="16"/>
        <v/>
      </c>
      <c r="U97" s="9"/>
    </row>
    <row r="98" spans="1:21" x14ac:dyDescent="0.25">
      <c r="A98" s="1">
        <f t="shared" si="2"/>
        <v>82</v>
      </c>
      <c r="B98" s="1">
        <f t="shared" si="22"/>
        <v>4</v>
      </c>
      <c r="C98" s="1">
        <f t="shared" si="22"/>
        <v>0</v>
      </c>
      <c r="D98" s="1">
        <f>料單!C136</f>
        <v>4007</v>
      </c>
      <c r="E98" s="1" t="str">
        <f ca="1">VLOOKUP(表格15[[#This Row],[專案編號]],料單!C:E,3,FALSE)</f>
        <v>中立板</v>
      </c>
      <c r="F98" s="1">
        <f ca="1">VLOOKUP(表格15[[#This Row],[專案編號]],料單!C:F,4,FALSE)</f>
        <v>-36</v>
      </c>
      <c r="G98" s="1" t="str">
        <f ca="1">VLOOKUP(表格15[[#This Row],[專案編號]],料單!C:G,5,FALSE)</f>
        <v>AA</v>
      </c>
      <c r="H98" s="1">
        <f ca="1">VLOOKUP(表格15[[#This Row],[專案編號]],料單!C:H,6,FALSE)</f>
        <v>-22</v>
      </c>
      <c r="I98" s="1" t="str">
        <f ca="1">VLOOKUP(表格15[[#This Row],[專案編號]],料單!C:I,7,FALSE)</f>
        <v/>
      </c>
      <c r="J98" s="1">
        <f ca="1">VLOOKUP(表格15[[#This Row],[專案編號]],料單!C:J,8,FALSE)</f>
        <v>18</v>
      </c>
      <c r="K98" s="1">
        <f ca="1">VLOOKUP(表格15[[#This Row],[專案編號]],料單!C:K,9,FALSE)</f>
        <v>0</v>
      </c>
      <c r="L98" s="1" t="str">
        <f ca="1">VLOOKUP(表格15[[#This Row],[專案編號]],料單!C:M,11,FALSE)</f>
        <v/>
      </c>
      <c r="M98" s="1">
        <f ca="1">VLOOKUP(表格15[[#This Row],[專案編號]],料單!C:L,10,FALSE)</f>
        <v>0</v>
      </c>
      <c r="N98" s="1" t="str">
        <f ca="1">VLOOKUP(表格15[[#This Row],[專案編號]],料單!C:O,13,FALSE)</f>
        <v/>
      </c>
      <c r="O98" s="11">
        <f t="shared" ca="1" si="23"/>
        <v>0</v>
      </c>
      <c r="R98" s="2" t="str">
        <f ca="1">IFERROR(VLOOKUP(M98,資料庫!$P$3:$AJ$73,20,),"")</f>
        <v/>
      </c>
      <c r="S98" s="9" t="str">
        <f t="shared" ca="1" si="16"/>
        <v/>
      </c>
      <c r="U98" s="9"/>
    </row>
    <row r="99" spans="1:21" x14ac:dyDescent="0.25">
      <c r="A99" s="1">
        <f t="shared" si="2"/>
        <v>83</v>
      </c>
      <c r="B99" s="1">
        <f t="shared" si="22"/>
        <v>4</v>
      </c>
      <c r="C99" s="1">
        <f t="shared" si="22"/>
        <v>0</v>
      </c>
      <c r="D99" s="1">
        <f>料單!C137</f>
        <v>4008</v>
      </c>
      <c r="E99" s="1" t="str">
        <f ca="1">VLOOKUP(表格15[[#This Row],[專案編號]],料單!C:E,3,FALSE)</f>
        <v>活隔</v>
      </c>
      <c r="F99" s="1">
        <f ca="1">VLOOKUP(表格15[[#This Row],[專案編號]],料單!C:F,4,FALSE)</f>
        <v>0</v>
      </c>
      <c r="G99" s="1" t="str">
        <f ca="1">VLOOKUP(表格15[[#This Row],[專案編號]],料單!C:G,5,FALSE)</f>
        <v>AA</v>
      </c>
      <c r="H99" s="1">
        <f ca="1">VLOOKUP(表格15[[#This Row],[專案編號]],料單!C:H,6,FALSE)</f>
        <v>-32</v>
      </c>
      <c r="I99" s="1" t="str">
        <f ca="1">VLOOKUP(表格15[[#This Row],[專案編號]],料單!C:I,7,FALSE)</f>
        <v>AA</v>
      </c>
      <c r="J99" s="1">
        <f ca="1">VLOOKUP(表格15[[#This Row],[專案編號]],料單!C:J,8,FALSE)</f>
        <v>18</v>
      </c>
      <c r="K99" s="1">
        <f ca="1">VLOOKUP(表格15[[#This Row],[專案編號]],料單!C:K,9,FALSE)</f>
        <v>0</v>
      </c>
      <c r="L99" s="1" t="str">
        <f ca="1">VLOOKUP(表格15[[#This Row],[專案編號]],料單!C:M,11,FALSE)</f>
        <v/>
      </c>
      <c r="M99" s="1">
        <f ca="1">VLOOKUP(表格15[[#This Row],[專案編號]],料單!C:L,10,FALSE)</f>
        <v>0</v>
      </c>
      <c r="N99" s="1" t="str">
        <f ca="1">VLOOKUP(表格15[[#This Row],[專案編號]],料單!C:O,13,FALSE)</f>
        <v/>
      </c>
      <c r="O99" s="11">
        <f t="shared" ca="1" si="23"/>
        <v>0</v>
      </c>
      <c r="R99" s="2" t="str">
        <f ca="1">IFERROR(VLOOKUP(M99,資料庫!$P$3:$AJ$73,20,),"")</f>
        <v/>
      </c>
      <c r="S99" s="9" t="str">
        <f t="shared" ca="1" si="16"/>
        <v/>
      </c>
      <c r="U99" s="9"/>
    </row>
    <row r="100" spans="1:21" x14ac:dyDescent="0.25">
      <c r="A100" s="1">
        <f t="shared" si="2"/>
        <v>84</v>
      </c>
      <c r="B100" s="1">
        <f t="shared" si="22"/>
        <v>4</v>
      </c>
      <c r="C100" s="1">
        <f t="shared" si="22"/>
        <v>0</v>
      </c>
      <c r="D100" s="1">
        <f>料單!C138</f>
        <v>4009</v>
      </c>
      <c r="E100" s="1" t="str">
        <f ca="1">VLOOKUP(表格15[[#This Row],[專案編號]],料單!C:E,3,FALSE)</f>
        <v>固隔</v>
      </c>
      <c r="F100" s="1">
        <f ca="1">VLOOKUP(表格15[[#This Row],[專案編號]],料單!C:F,4,FALSE)</f>
        <v>0</v>
      </c>
      <c r="G100" s="1" t="str">
        <f ca="1">VLOOKUP(表格15[[#This Row],[專案編號]],料單!C:G,5,FALSE)</f>
        <v>AA</v>
      </c>
      <c r="H100" s="1">
        <f ca="1">VLOOKUP(表格15[[#This Row],[專案編號]],料單!C:H,6,FALSE)</f>
        <v>-22</v>
      </c>
      <c r="I100" s="1" t="str">
        <f ca="1">VLOOKUP(表格15[[#This Row],[專案編號]],料單!C:I,7,FALSE)</f>
        <v/>
      </c>
      <c r="J100" s="1">
        <f ca="1">VLOOKUP(表格15[[#This Row],[專案編號]],料單!C:J,8,FALSE)</f>
        <v>18</v>
      </c>
      <c r="K100" s="1">
        <f ca="1">VLOOKUP(表格15[[#This Row],[專案編號]],料單!C:K,9,FALSE)</f>
        <v>0</v>
      </c>
      <c r="L100" s="1" t="str">
        <f ca="1">VLOOKUP(表格15[[#This Row],[專案編號]],料單!C:M,11,FALSE)</f>
        <v/>
      </c>
      <c r="M100" s="1">
        <f ca="1">VLOOKUP(表格15[[#This Row],[專案編號]],料單!C:L,10,FALSE)</f>
        <v>0</v>
      </c>
      <c r="N100" s="1" t="str">
        <f ca="1">VLOOKUP(表格15[[#This Row],[專案編號]],料單!C:O,13,FALSE)</f>
        <v/>
      </c>
      <c r="O100" s="11">
        <f t="shared" ca="1" si="23"/>
        <v>0</v>
      </c>
      <c r="R100" s="2" t="str">
        <f ca="1">IFERROR(VLOOKUP(M100,資料庫!$P$3:$AJ$73,20,),"")</f>
        <v/>
      </c>
      <c r="S100" s="9" t="str">
        <f t="shared" ca="1" si="16"/>
        <v/>
      </c>
      <c r="U100" s="9"/>
    </row>
    <row r="101" spans="1:21" x14ac:dyDescent="0.25">
      <c r="A101" s="1">
        <f t="shared" si="2"/>
        <v>85</v>
      </c>
      <c r="B101" s="1">
        <f t="shared" si="22"/>
        <v>4</v>
      </c>
      <c r="C101" s="1">
        <f t="shared" si="22"/>
        <v>0</v>
      </c>
      <c r="D101" s="1">
        <f>料單!C139</f>
        <v>4010</v>
      </c>
      <c r="E101" s="1" t="str">
        <f ca="1">VLOOKUP(表格15[[#This Row],[專案編號]],料單!C:E,3,FALSE)</f>
        <v>左門板</v>
      </c>
      <c r="F101" s="1">
        <f ca="1">VLOOKUP(表格15[[#This Row],[專案編號]],料單!C:F,4,FALSE)</f>
        <v>0</v>
      </c>
      <c r="G101" s="1" t="str">
        <f ca="1">VLOOKUP(表格15[[#This Row],[專案編號]],料單!C:G,5,FALSE)</f>
        <v>AA</v>
      </c>
      <c r="H101" s="1">
        <f ca="1">VLOOKUP(表格15[[#This Row],[專案編號]],料單!C:H,6,FALSE)</f>
        <v>-4</v>
      </c>
      <c r="I101" s="1" t="str">
        <f ca="1">VLOOKUP(表格15[[#This Row],[專案編號]],料單!C:I,7,FALSE)</f>
        <v>AA</v>
      </c>
      <c r="J101" s="1">
        <f ca="1">VLOOKUP(表格15[[#This Row],[專案編號]],料單!C:J,8,FALSE)</f>
        <v>18</v>
      </c>
      <c r="K101" s="1">
        <f ca="1">VLOOKUP(表格15[[#This Row],[專案編號]],料單!C:K,9,FALSE)</f>
        <v>0</v>
      </c>
      <c r="L101" s="1" t="str">
        <f ca="1">VLOOKUP(表格15[[#This Row],[專案編號]],料單!C:M,11,FALSE)</f>
        <v/>
      </c>
      <c r="M101" s="1">
        <f ca="1">VLOOKUP(表格15[[#This Row],[專案編號]],料單!C:L,10,FALSE)</f>
        <v>0</v>
      </c>
      <c r="N101" s="1" t="str">
        <f ca="1">VLOOKUP(表格15[[#This Row],[專案編號]],料單!C:O,13,FALSE)</f>
        <v/>
      </c>
      <c r="O101" s="11">
        <f t="shared" ca="1" si="23"/>
        <v>0</v>
      </c>
      <c r="R101" s="2" t="str">
        <f ca="1">IFERROR(VLOOKUP(M101,資料庫!$P$3:$AJ$73,20,),"")</f>
        <v/>
      </c>
      <c r="S101" s="9" t="str">
        <f t="shared" ca="1" si="16"/>
        <v/>
      </c>
      <c r="U101" s="9"/>
    </row>
    <row r="102" spans="1:21" x14ac:dyDescent="0.25">
      <c r="A102" s="1">
        <f t="shared" si="2"/>
        <v>86</v>
      </c>
      <c r="B102" s="1">
        <f t="shared" si="22"/>
        <v>4</v>
      </c>
      <c r="C102" s="1">
        <f t="shared" si="22"/>
        <v>0</v>
      </c>
      <c r="D102" s="1">
        <f>料單!C140</f>
        <v>4011</v>
      </c>
      <c r="E102" s="1" t="str">
        <f ca="1">VLOOKUP(表格15[[#This Row],[專案編號]],料單!C:E,3,FALSE)</f>
        <v>右門板</v>
      </c>
      <c r="F102" s="1">
        <f ca="1">VLOOKUP(表格15[[#This Row],[專案編號]],料單!C:F,4,FALSE)</f>
        <v>0</v>
      </c>
      <c r="G102" s="1" t="str">
        <f ca="1">VLOOKUP(表格15[[#This Row],[專案編號]],料單!C:G,5,FALSE)</f>
        <v>AA</v>
      </c>
      <c r="H102" s="1">
        <f ca="1">VLOOKUP(表格15[[#This Row],[專案編號]],料單!C:H,6,FALSE)</f>
        <v>-4</v>
      </c>
      <c r="I102" s="1" t="str">
        <f ca="1">VLOOKUP(表格15[[#This Row],[專案編號]],料單!C:I,7,FALSE)</f>
        <v>AA</v>
      </c>
      <c r="J102" s="1">
        <f ca="1">VLOOKUP(表格15[[#This Row],[專案編號]],料單!C:J,8,FALSE)</f>
        <v>18</v>
      </c>
      <c r="K102" s="1">
        <f ca="1">VLOOKUP(表格15[[#This Row],[專案編號]],料單!C:K,9,FALSE)</f>
        <v>0</v>
      </c>
      <c r="L102" s="1" t="str">
        <f ca="1">VLOOKUP(表格15[[#This Row],[專案編號]],料單!C:M,11,FALSE)</f>
        <v/>
      </c>
      <c r="M102" s="1">
        <f ca="1">VLOOKUP(表格15[[#This Row],[專案編號]],料單!C:L,10,FALSE)</f>
        <v>0</v>
      </c>
      <c r="N102" s="1" t="str">
        <f ca="1">VLOOKUP(表格15[[#This Row],[專案編號]],料單!C:O,13,FALSE)</f>
        <v/>
      </c>
      <c r="O102" s="11">
        <f t="shared" ca="1" si="23"/>
        <v>0</v>
      </c>
      <c r="R102" s="2" t="str">
        <f ca="1">IFERROR(VLOOKUP(M102,資料庫!$P$3:$AJ$73,20,),"")</f>
        <v/>
      </c>
      <c r="S102" s="9" t="str">
        <f t="shared" ca="1" si="16"/>
        <v/>
      </c>
      <c r="U102" s="9"/>
    </row>
    <row r="103" spans="1:21" x14ac:dyDescent="0.25">
      <c r="A103" s="1">
        <f t="shared" si="2"/>
        <v>87</v>
      </c>
      <c r="B103" s="1">
        <f t="shared" si="22"/>
        <v>4</v>
      </c>
      <c r="C103" s="1">
        <f t="shared" si="22"/>
        <v>0</v>
      </c>
      <c r="D103" s="1">
        <f>料單!C141</f>
        <v>4012</v>
      </c>
      <c r="E103" s="1">
        <f ca="1">VLOOKUP(表格15[[#This Row],[專案編號]],料單!C:E,3,FALSE)</f>
        <v>0</v>
      </c>
      <c r="F103" s="1">
        <f ca="1">VLOOKUP(表格15[[#This Row],[專案編號]],料單!C:F,4,FALSE)</f>
        <v>0</v>
      </c>
      <c r="G103" s="1" t="str">
        <f ca="1">VLOOKUP(表格15[[#This Row],[專案編號]],料單!C:G,5,FALSE)</f>
        <v/>
      </c>
      <c r="H103" s="1">
        <f ca="1">VLOOKUP(表格15[[#This Row],[專案編號]],料單!C:H,6,FALSE)</f>
        <v>0</v>
      </c>
      <c r="I103" s="1" t="str">
        <f ca="1">VLOOKUP(表格15[[#This Row],[專案編號]],料單!C:I,7,FALSE)</f>
        <v/>
      </c>
      <c r="J103" s="1">
        <f ca="1">VLOOKUP(表格15[[#This Row],[專案編號]],料單!C:J,8,FALSE)</f>
        <v>0</v>
      </c>
      <c r="K103" s="1">
        <f ca="1">VLOOKUP(表格15[[#This Row],[專案編號]],料單!C:K,9,FALSE)</f>
        <v>0</v>
      </c>
      <c r="L103" s="1" t="str">
        <f ca="1">VLOOKUP(表格15[[#This Row],[專案編號]],料單!C:M,11,FALSE)</f>
        <v/>
      </c>
      <c r="M103" s="1">
        <f ca="1">VLOOKUP(表格15[[#This Row],[專案編號]],料單!C:L,10,FALSE)</f>
        <v>0</v>
      </c>
      <c r="N103" s="1" t="str">
        <f ca="1">VLOOKUP(表格15[[#This Row],[專案編號]],料單!C:O,13,FALSE)</f>
        <v/>
      </c>
      <c r="O103" s="11">
        <f t="shared" ca="1" si="23"/>
        <v>0</v>
      </c>
      <c r="R103" s="2" t="str">
        <f ca="1">IFERROR(VLOOKUP(M103,資料庫!$P$3:$AJ$73,20,),"")</f>
        <v/>
      </c>
      <c r="S103" s="9" t="str">
        <f t="shared" ca="1" si="16"/>
        <v/>
      </c>
      <c r="U103" s="9"/>
    </row>
    <row r="104" spans="1:21" x14ac:dyDescent="0.25">
      <c r="A104" s="1">
        <f t="shared" ref="A104:A196" si="24">A103+1</f>
        <v>88</v>
      </c>
      <c r="B104" s="1">
        <f t="shared" si="22"/>
        <v>4</v>
      </c>
      <c r="C104" s="1">
        <f t="shared" si="22"/>
        <v>0</v>
      </c>
      <c r="D104" s="1">
        <f>料單!C142</f>
        <v>4013</v>
      </c>
      <c r="E104" s="1">
        <f ca="1">VLOOKUP(表格15[[#This Row],[專案編號]],料單!C:E,3,FALSE)</f>
        <v>0</v>
      </c>
      <c r="F104" s="1">
        <f ca="1">VLOOKUP(表格15[[#This Row],[專案編號]],料單!C:F,4,FALSE)</f>
        <v>0</v>
      </c>
      <c r="G104" s="1" t="str">
        <f ca="1">VLOOKUP(表格15[[#This Row],[專案編號]],料單!C:G,5,FALSE)</f>
        <v/>
      </c>
      <c r="H104" s="1">
        <f ca="1">VLOOKUP(表格15[[#This Row],[專案編號]],料單!C:H,6,FALSE)</f>
        <v>0</v>
      </c>
      <c r="I104" s="1" t="str">
        <f ca="1">VLOOKUP(表格15[[#This Row],[專案編號]],料單!C:I,7,FALSE)</f>
        <v/>
      </c>
      <c r="J104" s="1">
        <f ca="1">VLOOKUP(表格15[[#This Row],[專案編號]],料單!C:J,8,FALSE)</f>
        <v>0</v>
      </c>
      <c r="K104" s="1">
        <f ca="1">VLOOKUP(表格15[[#This Row],[專案編號]],料單!C:K,9,FALSE)</f>
        <v>0</v>
      </c>
      <c r="L104" s="1" t="str">
        <f ca="1">VLOOKUP(表格15[[#This Row],[專案編號]],料單!C:M,11,FALSE)</f>
        <v/>
      </c>
      <c r="M104" s="1">
        <f ca="1">VLOOKUP(表格15[[#This Row],[專案編號]],料單!C:L,10,FALSE)</f>
        <v>0</v>
      </c>
      <c r="N104" s="1" t="str">
        <f ca="1">VLOOKUP(表格15[[#This Row],[專案編號]],料單!C:O,13,FALSE)</f>
        <v/>
      </c>
      <c r="O104" s="11">
        <f t="shared" ca="1" si="23"/>
        <v>0</v>
      </c>
      <c r="R104" s="2" t="str">
        <f ca="1">IFERROR(VLOOKUP(M104,資料庫!$P$3:$AJ$73,20,),"")</f>
        <v/>
      </c>
      <c r="S104" s="9" t="str">
        <f t="shared" ca="1" si="16"/>
        <v/>
      </c>
      <c r="U104" s="9"/>
    </row>
    <row r="105" spans="1:21" x14ac:dyDescent="0.25">
      <c r="A105" s="1">
        <f t="shared" si="24"/>
        <v>89</v>
      </c>
      <c r="B105" s="1">
        <f t="shared" si="22"/>
        <v>4</v>
      </c>
      <c r="C105" s="1">
        <f t="shared" si="22"/>
        <v>0</v>
      </c>
      <c r="D105" s="1">
        <f>料單!C143</f>
        <v>4014</v>
      </c>
      <c r="E105" s="1">
        <f ca="1">VLOOKUP(表格15[[#This Row],[專案編號]],料單!C:E,3,FALSE)</f>
        <v>0</v>
      </c>
      <c r="F105" s="1">
        <f ca="1">VLOOKUP(表格15[[#This Row],[專案編號]],料單!C:F,4,FALSE)</f>
        <v>0</v>
      </c>
      <c r="G105" s="1" t="str">
        <f ca="1">VLOOKUP(表格15[[#This Row],[專案編號]],料單!C:G,5,FALSE)</f>
        <v/>
      </c>
      <c r="H105" s="1">
        <f ca="1">VLOOKUP(表格15[[#This Row],[專案編號]],料單!C:H,6,FALSE)</f>
        <v>0</v>
      </c>
      <c r="I105" s="1" t="str">
        <f ca="1">VLOOKUP(表格15[[#This Row],[專案編號]],料單!C:I,7,FALSE)</f>
        <v/>
      </c>
      <c r="J105" s="1">
        <f ca="1">VLOOKUP(表格15[[#This Row],[專案編號]],料單!C:J,8,FALSE)</f>
        <v>0</v>
      </c>
      <c r="K105" s="1">
        <f ca="1">VLOOKUP(表格15[[#This Row],[專案編號]],料單!C:K,9,FALSE)</f>
        <v>0</v>
      </c>
      <c r="L105" s="1" t="str">
        <f ca="1">VLOOKUP(表格15[[#This Row],[專案編號]],料單!C:M,11,FALSE)</f>
        <v/>
      </c>
      <c r="M105" s="1">
        <f ca="1">VLOOKUP(表格15[[#This Row],[專案編號]],料單!C:L,10,FALSE)</f>
        <v>0</v>
      </c>
      <c r="N105" s="1" t="str">
        <f ca="1">VLOOKUP(表格15[[#This Row],[專案編號]],料單!C:O,13,FALSE)</f>
        <v/>
      </c>
      <c r="O105" s="11">
        <f t="shared" ca="1" si="23"/>
        <v>0</v>
      </c>
      <c r="R105" s="2" t="str">
        <f ca="1">IFERROR(VLOOKUP(M105,資料庫!$P$3:$AJ$73,20,),"")</f>
        <v/>
      </c>
      <c r="S105" s="9" t="str">
        <f t="shared" ca="1" si="16"/>
        <v/>
      </c>
      <c r="U105" s="9"/>
    </row>
    <row r="106" spans="1:21" x14ac:dyDescent="0.25">
      <c r="A106" s="1">
        <f t="shared" si="24"/>
        <v>90</v>
      </c>
      <c r="B106" s="1">
        <f t="shared" si="22"/>
        <v>4</v>
      </c>
      <c r="C106" s="1">
        <f t="shared" si="22"/>
        <v>0</v>
      </c>
      <c r="D106" s="1">
        <f>料單!C144</f>
        <v>4015</v>
      </c>
      <c r="E106" s="1">
        <f ca="1">VLOOKUP(表格15[[#This Row],[專案編號]],料單!C:E,3,FALSE)</f>
        <v>0</v>
      </c>
      <c r="F106" s="1">
        <f ca="1">VLOOKUP(表格15[[#This Row],[專案編號]],料單!C:F,4,FALSE)</f>
        <v>0</v>
      </c>
      <c r="G106" s="1" t="str">
        <f ca="1">VLOOKUP(表格15[[#This Row],[專案編號]],料單!C:G,5,FALSE)</f>
        <v/>
      </c>
      <c r="H106" s="1">
        <f ca="1">VLOOKUP(表格15[[#This Row],[專案編號]],料單!C:H,6,FALSE)</f>
        <v>0</v>
      </c>
      <c r="I106" s="1" t="str">
        <f ca="1">VLOOKUP(表格15[[#This Row],[專案編號]],料單!C:I,7,FALSE)</f>
        <v/>
      </c>
      <c r="J106" s="1">
        <f ca="1">VLOOKUP(表格15[[#This Row],[專案編號]],料單!C:J,8,FALSE)</f>
        <v>0</v>
      </c>
      <c r="K106" s="1">
        <f ca="1">VLOOKUP(表格15[[#This Row],[專案編號]],料單!C:K,9,FALSE)</f>
        <v>0</v>
      </c>
      <c r="L106" s="1" t="str">
        <f ca="1">VLOOKUP(表格15[[#This Row],[專案編號]],料單!C:M,11,FALSE)</f>
        <v/>
      </c>
      <c r="M106" s="1">
        <f ca="1">VLOOKUP(表格15[[#This Row],[專案編號]],料單!C:L,10,FALSE)</f>
        <v>0</v>
      </c>
      <c r="N106" s="1" t="str">
        <f ca="1">VLOOKUP(表格15[[#This Row],[專案編號]],料單!C:O,13,FALSE)</f>
        <v/>
      </c>
      <c r="O106" s="11">
        <f t="shared" ca="1" si="23"/>
        <v>0</v>
      </c>
      <c r="R106" s="2" t="str">
        <f ca="1">IFERROR(VLOOKUP(M106,資料庫!$P$3:$AJ$73,20,),"")</f>
        <v/>
      </c>
      <c r="S106" s="9" t="str">
        <f t="shared" ca="1" si="16"/>
        <v/>
      </c>
      <c r="U106" s="9"/>
    </row>
    <row r="107" spans="1:21" x14ac:dyDescent="0.25">
      <c r="A107" s="1">
        <f t="shared" si="24"/>
        <v>91</v>
      </c>
      <c r="B107" s="1">
        <f t="shared" si="22"/>
        <v>4</v>
      </c>
      <c r="C107" s="1">
        <f t="shared" si="22"/>
        <v>0</v>
      </c>
      <c r="D107" s="1">
        <f>料單!C145</f>
        <v>4016</v>
      </c>
      <c r="E107" s="1">
        <f ca="1">VLOOKUP(表格15[[#This Row],[專案編號]],料單!C:E,3,FALSE)</f>
        <v>0</v>
      </c>
      <c r="F107" s="1">
        <f ca="1">VLOOKUP(表格15[[#This Row],[專案編號]],料單!C:F,4,FALSE)</f>
        <v>0</v>
      </c>
      <c r="G107" s="1" t="str">
        <f ca="1">VLOOKUP(表格15[[#This Row],[專案編號]],料單!C:G,5,FALSE)</f>
        <v/>
      </c>
      <c r="H107" s="1">
        <f ca="1">VLOOKUP(表格15[[#This Row],[專案編號]],料單!C:H,6,FALSE)</f>
        <v>0</v>
      </c>
      <c r="I107" s="1" t="str">
        <f ca="1">VLOOKUP(表格15[[#This Row],[專案編號]],料單!C:I,7,FALSE)</f>
        <v/>
      </c>
      <c r="J107" s="1">
        <f ca="1">VLOOKUP(表格15[[#This Row],[專案編號]],料單!C:J,8,FALSE)</f>
        <v>0</v>
      </c>
      <c r="K107" s="1">
        <f ca="1">VLOOKUP(表格15[[#This Row],[專案編號]],料單!C:K,9,FALSE)</f>
        <v>0</v>
      </c>
      <c r="L107" s="1" t="str">
        <f ca="1">VLOOKUP(表格15[[#This Row],[專案編號]],料單!C:M,11,FALSE)</f>
        <v/>
      </c>
      <c r="M107" s="1">
        <f ca="1">VLOOKUP(表格15[[#This Row],[專案編號]],料單!C:L,10,FALSE)</f>
        <v>0</v>
      </c>
      <c r="N107" s="1" t="str">
        <f ca="1">VLOOKUP(表格15[[#This Row],[專案編號]],料單!C:O,13,FALSE)</f>
        <v/>
      </c>
      <c r="O107" s="11">
        <f t="shared" ca="1" si="23"/>
        <v>0</v>
      </c>
      <c r="R107" s="2" t="str">
        <f ca="1">IFERROR(VLOOKUP(M107,資料庫!$P$3:$AJ$73,20,),"")</f>
        <v/>
      </c>
      <c r="S107" s="9" t="str">
        <f t="shared" ca="1" si="16"/>
        <v/>
      </c>
      <c r="U107" s="9"/>
    </row>
    <row r="108" spans="1:21" x14ac:dyDescent="0.25">
      <c r="A108" s="1">
        <f t="shared" si="24"/>
        <v>92</v>
      </c>
      <c r="B108" s="1">
        <f t="shared" si="22"/>
        <v>4</v>
      </c>
      <c r="C108" s="1">
        <f t="shared" si="22"/>
        <v>0</v>
      </c>
      <c r="D108" s="1">
        <f>料單!C146</f>
        <v>4017</v>
      </c>
      <c r="E108" s="1">
        <f ca="1">VLOOKUP(表格15[[#This Row],[專案編號]],料單!C:E,3,FALSE)</f>
        <v>0</v>
      </c>
      <c r="F108" s="1">
        <f ca="1">VLOOKUP(表格15[[#This Row],[專案編號]],料單!C:F,4,FALSE)</f>
        <v>0</v>
      </c>
      <c r="G108" s="1" t="str">
        <f ca="1">VLOOKUP(表格15[[#This Row],[專案編號]],料單!C:G,5,FALSE)</f>
        <v/>
      </c>
      <c r="H108" s="1">
        <f ca="1">VLOOKUP(表格15[[#This Row],[專案編號]],料單!C:H,6,FALSE)</f>
        <v>0</v>
      </c>
      <c r="I108" s="1" t="str">
        <f ca="1">VLOOKUP(表格15[[#This Row],[專案編號]],料單!C:I,7,FALSE)</f>
        <v/>
      </c>
      <c r="J108" s="1">
        <f ca="1">VLOOKUP(表格15[[#This Row],[專案編號]],料單!C:J,8,FALSE)</f>
        <v>0</v>
      </c>
      <c r="K108" s="1">
        <f ca="1">VLOOKUP(表格15[[#This Row],[專案編號]],料單!C:K,9,FALSE)</f>
        <v>0</v>
      </c>
      <c r="L108" s="1" t="str">
        <f ca="1">VLOOKUP(表格15[[#This Row],[專案編號]],料單!C:M,11,FALSE)</f>
        <v/>
      </c>
      <c r="M108" s="1">
        <f ca="1">VLOOKUP(表格15[[#This Row],[專案編號]],料單!C:L,10,FALSE)</f>
        <v>0</v>
      </c>
      <c r="N108" s="1" t="str">
        <f ca="1">VLOOKUP(表格15[[#This Row],[專案編號]],料單!C:O,13,FALSE)</f>
        <v/>
      </c>
      <c r="O108" s="11">
        <f t="shared" ca="1" si="23"/>
        <v>0</v>
      </c>
      <c r="R108" s="2" t="str">
        <f ca="1">IFERROR(VLOOKUP(M108,資料庫!$P$3:$AJ$73,20,),"")</f>
        <v/>
      </c>
      <c r="S108" s="9" t="str">
        <f t="shared" ca="1" si="16"/>
        <v/>
      </c>
      <c r="U108" s="9"/>
    </row>
    <row r="109" spans="1:21" x14ac:dyDescent="0.25">
      <c r="A109" s="1">
        <f t="shared" si="24"/>
        <v>93</v>
      </c>
      <c r="B109" s="1">
        <f t="shared" si="22"/>
        <v>4</v>
      </c>
      <c r="C109" s="1">
        <f t="shared" si="22"/>
        <v>0</v>
      </c>
      <c r="D109" s="1">
        <f>料單!C147</f>
        <v>4018</v>
      </c>
      <c r="E109" s="1">
        <f ca="1">VLOOKUP(表格15[[#This Row],[專案編號]],料單!C:E,3,FALSE)</f>
        <v>0</v>
      </c>
      <c r="F109" s="1">
        <f ca="1">VLOOKUP(表格15[[#This Row],[專案編號]],料單!C:F,4,FALSE)</f>
        <v>0</v>
      </c>
      <c r="G109" s="1" t="str">
        <f ca="1">VLOOKUP(表格15[[#This Row],[專案編號]],料單!C:G,5,FALSE)</f>
        <v/>
      </c>
      <c r="H109" s="1">
        <f ca="1">VLOOKUP(表格15[[#This Row],[專案編號]],料單!C:H,6,FALSE)</f>
        <v>0</v>
      </c>
      <c r="I109" s="1" t="str">
        <f ca="1">VLOOKUP(表格15[[#This Row],[專案編號]],料單!C:I,7,FALSE)</f>
        <v/>
      </c>
      <c r="J109" s="1">
        <f ca="1">VLOOKUP(表格15[[#This Row],[專案編號]],料單!C:J,8,FALSE)</f>
        <v>0</v>
      </c>
      <c r="K109" s="1">
        <f ca="1">VLOOKUP(表格15[[#This Row],[專案編號]],料單!C:K,9,FALSE)</f>
        <v>0</v>
      </c>
      <c r="L109" s="1" t="str">
        <f ca="1">VLOOKUP(表格15[[#This Row],[專案編號]],料單!C:M,11,FALSE)</f>
        <v/>
      </c>
      <c r="M109" s="1">
        <f ca="1">VLOOKUP(表格15[[#This Row],[專案編號]],料單!C:L,10,FALSE)</f>
        <v>0</v>
      </c>
      <c r="N109" s="1" t="str">
        <f ca="1">VLOOKUP(表格15[[#This Row],[專案編號]],料單!C:O,13,FALSE)</f>
        <v/>
      </c>
      <c r="O109" s="11">
        <f t="shared" ca="1" si="23"/>
        <v>0</v>
      </c>
      <c r="R109" s="2" t="str">
        <f ca="1">IFERROR(VLOOKUP(M109,資料庫!$P$3:$AJ$73,20,),"")</f>
        <v/>
      </c>
      <c r="S109" s="9" t="str">
        <f t="shared" ca="1" si="16"/>
        <v/>
      </c>
      <c r="U109" s="9"/>
    </row>
    <row r="110" spans="1:21" x14ac:dyDescent="0.25">
      <c r="A110" s="1">
        <f t="shared" si="24"/>
        <v>94</v>
      </c>
      <c r="B110" s="1">
        <f t="shared" si="22"/>
        <v>4</v>
      </c>
      <c r="C110" s="1">
        <f t="shared" si="22"/>
        <v>0</v>
      </c>
      <c r="D110" s="1">
        <f>料單!C148</f>
        <v>4019</v>
      </c>
      <c r="E110" s="1">
        <f ca="1">VLOOKUP(表格15[[#This Row],[專案編號]],料單!C:E,3,FALSE)</f>
        <v>0</v>
      </c>
      <c r="F110" s="1">
        <f ca="1">VLOOKUP(表格15[[#This Row],[專案編號]],料單!C:F,4,FALSE)</f>
        <v>0</v>
      </c>
      <c r="G110" s="1" t="str">
        <f ca="1">VLOOKUP(表格15[[#This Row],[專案編號]],料單!C:G,5,FALSE)</f>
        <v/>
      </c>
      <c r="H110" s="1">
        <f ca="1">VLOOKUP(表格15[[#This Row],[專案編號]],料單!C:H,6,FALSE)</f>
        <v>0</v>
      </c>
      <c r="I110" s="1" t="str">
        <f ca="1">VLOOKUP(表格15[[#This Row],[專案編號]],料單!C:I,7,FALSE)</f>
        <v/>
      </c>
      <c r="J110" s="1">
        <f ca="1">VLOOKUP(表格15[[#This Row],[專案編號]],料單!C:J,8,FALSE)</f>
        <v>0</v>
      </c>
      <c r="K110" s="1">
        <f ca="1">VLOOKUP(表格15[[#This Row],[專案編號]],料單!C:K,9,FALSE)</f>
        <v>0</v>
      </c>
      <c r="L110" s="1" t="str">
        <f ca="1">VLOOKUP(表格15[[#This Row],[專案編號]],料單!C:M,11,FALSE)</f>
        <v/>
      </c>
      <c r="M110" s="1">
        <f ca="1">VLOOKUP(表格15[[#This Row],[專案編號]],料單!C:L,10,FALSE)</f>
        <v>0</v>
      </c>
      <c r="N110" s="1" t="str">
        <f ca="1">VLOOKUP(表格15[[#This Row],[專案編號]],料單!C:O,13,FALSE)</f>
        <v/>
      </c>
      <c r="O110" s="11">
        <f t="shared" ca="1" si="23"/>
        <v>0</v>
      </c>
      <c r="R110" s="2" t="str">
        <f ca="1">IFERROR(VLOOKUP(M110,資料庫!$P$3:$AJ$73,20,),"")</f>
        <v/>
      </c>
      <c r="S110" s="9" t="str">
        <f t="shared" ca="1" si="16"/>
        <v/>
      </c>
      <c r="U110" s="9"/>
    </row>
    <row r="111" spans="1:21" x14ac:dyDescent="0.25">
      <c r="A111" s="1">
        <f t="shared" si="24"/>
        <v>95</v>
      </c>
      <c r="B111" s="1">
        <f t="shared" si="22"/>
        <v>4</v>
      </c>
      <c r="C111" s="1">
        <f t="shared" si="22"/>
        <v>0</v>
      </c>
      <c r="D111" s="1">
        <f>料單!C149</f>
        <v>4020</v>
      </c>
      <c r="E111" s="1">
        <f ca="1">VLOOKUP(表格15[[#This Row],[專案編號]],料單!C:E,3,FALSE)</f>
        <v>0</v>
      </c>
      <c r="F111" s="1">
        <f ca="1">VLOOKUP(表格15[[#This Row],[專案編號]],料單!C:F,4,FALSE)</f>
        <v>0</v>
      </c>
      <c r="G111" s="1" t="str">
        <f ca="1">VLOOKUP(表格15[[#This Row],[專案編號]],料單!C:G,5,FALSE)</f>
        <v/>
      </c>
      <c r="H111" s="1">
        <f ca="1">VLOOKUP(表格15[[#This Row],[專案編號]],料單!C:H,6,FALSE)</f>
        <v>0</v>
      </c>
      <c r="I111" s="1" t="str">
        <f ca="1">VLOOKUP(表格15[[#This Row],[專案編號]],料單!C:I,7,FALSE)</f>
        <v/>
      </c>
      <c r="J111" s="1">
        <f ca="1">VLOOKUP(表格15[[#This Row],[專案編號]],料單!C:J,8,FALSE)</f>
        <v>0</v>
      </c>
      <c r="K111" s="1">
        <f ca="1">VLOOKUP(表格15[[#This Row],[專案編號]],料單!C:K,9,FALSE)</f>
        <v>0</v>
      </c>
      <c r="L111" s="1" t="str">
        <f ca="1">VLOOKUP(表格15[[#This Row],[專案編號]],料單!C:M,11,FALSE)</f>
        <v/>
      </c>
      <c r="M111" s="1">
        <f ca="1">VLOOKUP(表格15[[#This Row],[專案編號]],料單!C:L,10,FALSE)</f>
        <v>0</v>
      </c>
      <c r="N111" s="1" t="str">
        <f ca="1">VLOOKUP(表格15[[#This Row],[專案編號]],料單!C:O,13,FALSE)</f>
        <v/>
      </c>
      <c r="O111" s="11">
        <f t="shared" ca="1" si="23"/>
        <v>0</v>
      </c>
      <c r="R111" s="2" t="str">
        <f ca="1">IFERROR(VLOOKUP(M111,資料庫!$P$3:$AJ$73,20,),"")</f>
        <v/>
      </c>
      <c r="S111" s="9" t="str">
        <f t="shared" ca="1" si="16"/>
        <v/>
      </c>
      <c r="U111" s="9"/>
    </row>
    <row r="112" spans="1:21" x14ac:dyDescent="0.25">
      <c r="A112" s="1">
        <f t="shared" si="24"/>
        <v>96</v>
      </c>
      <c r="B112" s="1">
        <f t="shared" si="22"/>
        <v>4</v>
      </c>
      <c r="C112" s="1">
        <f t="shared" si="22"/>
        <v>0</v>
      </c>
      <c r="D112" s="1">
        <f>料單!C150</f>
        <v>4021</v>
      </c>
      <c r="E112" s="1">
        <f ca="1">VLOOKUP(表格15[[#This Row],[專案編號]],料單!C:E,3,FALSE)</f>
        <v>0</v>
      </c>
      <c r="F112" s="1">
        <f ca="1">VLOOKUP(表格15[[#This Row],[專案編號]],料單!C:F,4,FALSE)</f>
        <v>0</v>
      </c>
      <c r="G112" s="1" t="str">
        <f ca="1">VLOOKUP(表格15[[#This Row],[專案編號]],料單!C:G,5,FALSE)</f>
        <v/>
      </c>
      <c r="H112" s="1">
        <f ca="1">VLOOKUP(表格15[[#This Row],[專案編號]],料單!C:H,6,FALSE)</f>
        <v>0</v>
      </c>
      <c r="I112" s="1" t="str">
        <f ca="1">VLOOKUP(表格15[[#This Row],[專案編號]],料單!C:I,7,FALSE)</f>
        <v/>
      </c>
      <c r="J112" s="1">
        <f ca="1">VLOOKUP(表格15[[#This Row],[專案編號]],料單!C:J,8,FALSE)</f>
        <v>0</v>
      </c>
      <c r="K112" s="1">
        <f ca="1">VLOOKUP(表格15[[#This Row],[專案編號]],料單!C:K,9,FALSE)</f>
        <v>0</v>
      </c>
      <c r="L112" s="1" t="str">
        <f ca="1">VLOOKUP(表格15[[#This Row],[專案編號]],料單!C:M,11,FALSE)</f>
        <v/>
      </c>
      <c r="M112" s="1">
        <f ca="1">VLOOKUP(表格15[[#This Row],[專案編號]],料單!C:L,10,FALSE)</f>
        <v>0</v>
      </c>
      <c r="N112" s="1" t="str">
        <f ca="1">VLOOKUP(表格15[[#This Row],[專案編號]],料單!C:O,13,FALSE)</f>
        <v/>
      </c>
      <c r="O112" s="11">
        <f t="shared" ca="1" si="23"/>
        <v>0</v>
      </c>
      <c r="R112" s="2" t="str">
        <f ca="1">IFERROR(VLOOKUP(M112,資料庫!$P$3:$AJ$73,20,),"")</f>
        <v/>
      </c>
      <c r="S112" s="9" t="str">
        <f t="shared" ca="1" si="16"/>
        <v/>
      </c>
      <c r="U112" s="9"/>
    </row>
    <row r="113" spans="1:21" x14ac:dyDescent="0.25">
      <c r="A113" s="1">
        <f t="shared" si="24"/>
        <v>97</v>
      </c>
      <c r="B113" s="1">
        <f t="shared" si="22"/>
        <v>4</v>
      </c>
      <c r="C113" s="1">
        <f t="shared" si="22"/>
        <v>0</v>
      </c>
      <c r="D113" s="1">
        <f>料單!C151</f>
        <v>4022</v>
      </c>
      <c r="E113" s="1">
        <f ca="1">VLOOKUP(表格15[[#This Row],[專案編號]],料單!C:E,3,FALSE)</f>
        <v>0</v>
      </c>
      <c r="F113" s="1">
        <f ca="1">VLOOKUP(表格15[[#This Row],[專案編號]],料單!C:F,4,FALSE)</f>
        <v>0</v>
      </c>
      <c r="G113" s="1" t="str">
        <f ca="1">VLOOKUP(表格15[[#This Row],[專案編號]],料單!C:G,5,FALSE)</f>
        <v/>
      </c>
      <c r="H113" s="1">
        <f ca="1">VLOOKUP(表格15[[#This Row],[專案編號]],料單!C:H,6,FALSE)</f>
        <v>0</v>
      </c>
      <c r="I113" s="1" t="str">
        <f ca="1">VLOOKUP(表格15[[#This Row],[專案編號]],料單!C:I,7,FALSE)</f>
        <v/>
      </c>
      <c r="J113" s="1">
        <f ca="1">VLOOKUP(表格15[[#This Row],[專案編號]],料單!C:J,8,FALSE)</f>
        <v>0</v>
      </c>
      <c r="K113" s="1">
        <f ca="1">VLOOKUP(表格15[[#This Row],[專案編號]],料單!C:K,9,FALSE)</f>
        <v>0</v>
      </c>
      <c r="L113" s="1" t="str">
        <f ca="1">VLOOKUP(表格15[[#This Row],[專案編號]],料單!C:M,11,FALSE)</f>
        <v/>
      </c>
      <c r="M113" s="1">
        <f ca="1">VLOOKUP(表格15[[#This Row],[專案編號]],料單!C:L,10,FALSE)</f>
        <v>0</v>
      </c>
      <c r="N113" s="1" t="str">
        <f ca="1">VLOOKUP(表格15[[#This Row],[專案編號]],料單!C:O,13,FALSE)</f>
        <v/>
      </c>
      <c r="O113" s="11">
        <f t="shared" ca="1" si="23"/>
        <v>0</v>
      </c>
      <c r="R113" s="2" t="str">
        <f ca="1">IFERROR(VLOOKUP(M113,資料庫!$P$3:$AJ$73,20,),"")</f>
        <v/>
      </c>
      <c r="S113" s="9" t="str">
        <f t="shared" ca="1" si="16"/>
        <v/>
      </c>
      <c r="U113" s="9"/>
    </row>
    <row r="114" spans="1:21" x14ac:dyDescent="0.25">
      <c r="A114" s="1">
        <f t="shared" si="24"/>
        <v>98</v>
      </c>
      <c r="B114" s="1">
        <f t="shared" si="22"/>
        <v>4</v>
      </c>
      <c r="C114" s="1">
        <f t="shared" si="22"/>
        <v>0</v>
      </c>
      <c r="D114" s="1">
        <f>料單!C152</f>
        <v>4023</v>
      </c>
      <c r="E114" s="1">
        <f ca="1">VLOOKUP(表格15[[#This Row],[專案編號]],料單!C:E,3,FALSE)</f>
        <v>0</v>
      </c>
      <c r="F114" s="1">
        <f ca="1">VLOOKUP(表格15[[#This Row],[專案編號]],料單!C:F,4,FALSE)</f>
        <v>0</v>
      </c>
      <c r="G114" s="1" t="str">
        <f ca="1">VLOOKUP(表格15[[#This Row],[專案編號]],料單!C:G,5,FALSE)</f>
        <v/>
      </c>
      <c r="H114" s="1">
        <f ca="1">VLOOKUP(表格15[[#This Row],[專案編號]],料單!C:H,6,FALSE)</f>
        <v>0</v>
      </c>
      <c r="I114" s="1" t="str">
        <f ca="1">VLOOKUP(表格15[[#This Row],[專案編號]],料單!C:I,7,FALSE)</f>
        <v/>
      </c>
      <c r="J114" s="1">
        <f ca="1">VLOOKUP(表格15[[#This Row],[專案編號]],料單!C:J,8,FALSE)</f>
        <v>0</v>
      </c>
      <c r="K114" s="1">
        <f ca="1">VLOOKUP(表格15[[#This Row],[專案編號]],料單!C:K,9,FALSE)</f>
        <v>0</v>
      </c>
      <c r="L114" s="1" t="str">
        <f ca="1">VLOOKUP(表格15[[#This Row],[專案編號]],料單!C:M,11,FALSE)</f>
        <v/>
      </c>
      <c r="M114" s="1">
        <f ca="1">VLOOKUP(表格15[[#This Row],[專案編號]],料單!C:L,10,FALSE)</f>
        <v>0</v>
      </c>
      <c r="N114" s="1" t="str">
        <f ca="1">VLOOKUP(表格15[[#This Row],[專案編號]],料單!C:O,13,FALSE)</f>
        <v/>
      </c>
      <c r="O114" s="11">
        <f t="shared" ca="1" si="23"/>
        <v>0</v>
      </c>
      <c r="R114" s="2" t="str">
        <f ca="1">IFERROR(VLOOKUP(M114,資料庫!$P$3:$AJ$73,20,),"")</f>
        <v/>
      </c>
      <c r="S114" s="9" t="str">
        <f t="shared" ca="1" si="16"/>
        <v/>
      </c>
      <c r="U114" s="9"/>
    </row>
    <row r="115" spans="1:21" x14ac:dyDescent="0.25">
      <c r="A115" s="1">
        <f t="shared" si="24"/>
        <v>99</v>
      </c>
      <c r="B115" s="1">
        <f t="shared" si="22"/>
        <v>4</v>
      </c>
      <c r="C115" s="1">
        <f t="shared" si="22"/>
        <v>0</v>
      </c>
      <c r="D115" s="1">
        <f>料單!C153</f>
        <v>4024</v>
      </c>
      <c r="E115" s="1">
        <f ca="1">VLOOKUP(表格15[[#This Row],[專案編號]],料單!C:E,3,FALSE)</f>
        <v>0</v>
      </c>
      <c r="F115" s="1">
        <f ca="1">VLOOKUP(表格15[[#This Row],[專案編號]],料單!C:F,4,FALSE)</f>
        <v>0</v>
      </c>
      <c r="G115" s="1" t="str">
        <f ca="1">VLOOKUP(表格15[[#This Row],[專案編號]],料單!C:G,5,FALSE)</f>
        <v/>
      </c>
      <c r="H115" s="1">
        <f ca="1">VLOOKUP(表格15[[#This Row],[專案編號]],料單!C:H,6,FALSE)</f>
        <v>0</v>
      </c>
      <c r="I115" s="1" t="str">
        <f ca="1">VLOOKUP(表格15[[#This Row],[專案編號]],料單!C:I,7,FALSE)</f>
        <v/>
      </c>
      <c r="J115" s="1">
        <f ca="1">VLOOKUP(表格15[[#This Row],[專案編號]],料單!C:J,8,FALSE)</f>
        <v>0</v>
      </c>
      <c r="K115" s="1">
        <f ca="1">VLOOKUP(表格15[[#This Row],[專案編號]],料單!C:K,9,FALSE)</f>
        <v>0</v>
      </c>
      <c r="L115" s="1" t="str">
        <f ca="1">VLOOKUP(表格15[[#This Row],[專案編號]],料單!C:M,11,FALSE)</f>
        <v/>
      </c>
      <c r="M115" s="1">
        <f ca="1">VLOOKUP(表格15[[#This Row],[專案編號]],料單!C:L,10,FALSE)</f>
        <v>0</v>
      </c>
      <c r="N115" s="1" t="str">
        <f ca="1">VLOOKUP(表格15[[#This Row],[專案編號]],料單!C:O,13,FALSE)</f>
        <v/>
      </c>
      <c r="O115" s="11">
        <f t="shared" ca="1" si="23"/>
        <v>0</v>
      </c>
      <c r="R115" s="2" t="str">
        <f ca="1">IFERROR(VLOOKUP(M115,資料庫!$P$3:$AJ$73,20,),"")</f>
        <v/>
      </c>
      <c r="S115" s="9" t="str">
        <f t="shared" ca="1" si="16"/>
        <v/>
      </c>
      <c r="U115" s="9"/>
    </row>
    <row r="116" spans="1:21" x14ac:dyDescent="0.25">
      <c r="A116" s="1">
        <f t="shared" ref="A116:A120" si="25">A115+1</f>
        <v>100</v>
      </c>
      <c r="B116" s="1">
        <f t="shared" ref="B116:C120" si="26">B115</f>
        <v>4</v>
      </c>
      <c r="C116" s="1">
        <f t="shared" si="26"/>
        <v>0</v>
      </c>
      <c r="D116" s="1">
        <f>料單!C154</f>
        <v>4025</v>
      </c>
      <c r="E116" s="1">
        <f ca="1">VLOOKUP(表格15[[#This Row],[專案編號]],料單!C:E,3,FALSE)</f>
        <v>0</v>
      </c>
      <c r="F116" s="1">
        <f ca="1">VLOOKUP(表格15[[#This Row],[專案編號]],料單!C:F,4,FALSE)</f>
        <v>0</v>
      </c>
      <c r="G116" s="1" t="str">
        <f ca="1">VLOOKUP(表格15[[#This Row],[專案編號]],料單!C:G,5,FALSE)</f>
        <v/>
      </c>
      <c r="H116" s="1">
        <f ca="1">VLOOKUP(表格15[[#This Row],[專案編號]],料單!C:H,6,FALSE)</f>
        <v>0</v>
      </c>
      <c r="I116" s="1" t="str">
        <f ca="1">VLOOKUP(表格15[[#This Row],[專案編號]],料單!C:I,7,FALSE)</f>
        <v/>
      </c>
      <c r="J116" s="1">
        <f ca="1">VLOOKUP(表格15[[#This Row],[專案編號]],料單!C:J,8,FALSE)</f>
        <v>0</v>
      </c>
      <c r="K116" s="1">
        <f ca="1">VLOOKUP(表格15[[#This Row],[專案編號]],料單!C:K,9,FALSE)</f>
        <v>0</v>
      </c>
      <c r="L116" s="1" t="str">
        <f ca="1">VLOOKUP(表格15[[#This Row],[專案編號]],料單!C:M,11,FALSE)</f>
        <v/>
      </c>
      <c r="M116" s="1">
        <f ca="1">VLOOKUP(表格15[[#This Row],[專案編號]],料單!C:L,10,FALSE)</f>
        <v>0</v>
      </c>
      <c r="N116" s="1" t="str">
        <f ca="1">VLOOKUP(表格15[[#This Row],[專案編號]],料單!C:O,13,FALSE)</f>
        <v/>
      </c>
      <c r="O116" s="11">
        <f t="shared" ca="1" si="23"/>
        <v>0</v>
      </c>
      <c r="R116" s="2" t="str">
        <f ca="1">IFERROR(VLOOKUP(M116,資料庫!$P$3:$AJ$73,20,),"")</f>
        <v/>
      </c>
      <c r="S116" s="9" t="str">
        <f t="shared" ca="1" si="16"/>
        <v/>
      </c>
      <c r="U116" s="9"/>
    </row>
    <row r="117" spans="1:21" x14ac:dyDescent="0.25">
      <c r="A117" s="1">
        <f t="shared" si="25"/>
        <v>101</v>
      </c>
      <c r="B117" s="1">
        <f t="shared" si="26"/>
        <v>4</v>
      </c>
      <c r="C117" s="1">
        <f t="shared" si="26"/>
        <v>0</v>
      </c>
      <c r="D117" s="1">
        <f>料單!C155</f>
        <v>4026</v>
      </c>
      <c r="E117" s="1">
        <f ca="1">VLOOKUP(表格15[[#This Row],[專案編號]],料單!C:E,3,FALSE)</f>
        <v>0</v>
      </c>
      <c r="F117" s="1">
        <f ca="1">VLOOKUP(表格15[[#This Row],[專案編號]],料單!C:F,4,FALSE)</f>
        <v>0</v>
      </c>
      <c r="G117" s="1" t="str">
        <f ca="1">VLOOKUP(表格15[[#This Row],[專案編號]],料單!C:G,5,FALSE)</f>
        <v/>
      </c>
      <c r="H117" s="1">
        <f ca="1">VLOOKUP(表格15[[#This Row],[專案編號]],料單!C:H,6,FALSE)</f>
        <v>0</v>
      </c>
      <c r="I117" s="1" t="str">
        <f ca="1">VLOOKUP(表格15[[#This Row],[專案編號]],料單!C:I,7,FALSE)</f>
        <v/>
      </c>
      <c r="J117" s="1">
        <f ca="1">VLOOKUP(表格15[[#This Row],[專案編號]],料單!C:J,8,FALSE)</f>
        <v>0</v>
      </c>
      <c r="K117" s="1">
        <f ca="1">VLOOKUP(表格15[[#This Row],[專案編號]],料單!C:K,9,FALSE)</f>
        <v>0</v>
      </c>
      <c r="L117" s="1" t="str">
        <f ca="1">VLOOKUP(表格15[[#This Row],[專案編號]],料單!C:M,11,FALSE)</f>
        <v/>
      </c>
      <c r="M117" s="1">
        <f ca="1">VLOOKUP(表格15[[#This Row],[專案編號]],料單!C:L,10,FALSE)</f>
        <v>0</v>
      </c>
      <c r="N117" s="1" t="str">
        <f ca="1">VLOOKUP(表格15[[#This Row],[專案編號]],料單!C:O,13,FALSE)</f>
        <v/>
      </c>
      <c r="O117" s="11">
        <f t="shared" ca="1" si="23"/>
        <v>0</v>
      </c>
      <c r="R117" s="2" t="str">
        <f ca="1">IFERROR(VLOOKUP(M117,資料庫!$P$3:$AJ$73,20,),"")</f>
        <v/>
      </c>
      <c r="S117" s="9" t="str">
        <f t="shared" ca="1" si="16"/>
        <v/>
      </c>
      <c r="U117" s="9"/>
    </row>
    <row r="118" spans="1:21" x14ac:dyDescent="0.25">
      <c r="A118" s="1">
        <f t="shared" si="25"/>
        <v>102</v>
      </c>
      <c r="B118" s="1">
        <f t="shared" si="26"/>
        <v>4</v>
      </c>
      <c r="C118" s="1">
        <f t="shared" si="26"/>
        <v>0</v>
      </c>
      <c r="D118" s="1">
        <f>料單!C156</f>
        <v>4027</v>
      </c>
      <c r="E118" s="1">
        <f ca="1">VLOOKUP(表格15[[#This Row],[專案編號]],料單!C:E,3,FALSE)</f>
        <v>0</v>
      </c>
      <c r="F118" s="1">
        <f ca="1">VLOOKUP(表格15[[#This Row],[專案編號]],料單!C:F,4,FALSE)</f>
        <v>0</v>
      </c>
      <c r="G118" s="1" t="str">
        <f ca="1">VLOOKUP(表格15[[#This Row],[專案編號]],料單!C:G,5,FALSE)</f>
        <v/>
      </c>
      <c r="H118" s="1">
        <f ca="1">VLOOKUP(表格15[[#This Row],[專案編號]],料單!C:H,6,FALSE)</f>
        <v>0</v>
      </c>
      <c r="I118" s="1" t="str">
        <f ca="1">VLOOKUP(表格15[[#This Row],[專案編號]],料單!C:I,7,FALSE)</f>
        <v/>
      </c>
      <c r="J118" s="1">
        <f ca="1">VLOOKUP(表格15[[#This Row],[專案編號]],料單!C:J,8,FALSE)</f>
        <v>0</v>
      </c>
      <c r="K118" s="1">
        <f ca="1">VLOOKUP(表格15[[#This Row],[專案編號]],料單!C:K,9,FALSE)</f>
        <v>0</v>
      </c>
      <c r="L118" s="1" t="str">
        <f ca="1">VLOOKUP(表格15[[#This Row],[專案編號]],料單!C:M,11,FALSE)</f>
        <v/>
      </c>
      <c r="M118" s="1">
        <f ca="1">VLOOKUP(表格15[[#This Row],[專案編號]],料單!C:L,10,FALSE)</f>
        <v>0</v>
      </c>
      <c r="N118" s="1" t="str">
        <f ca="1">VLOOKUP(表格15[[#This Row],[專案編號]],料單!C:O,13,FALSE)</f>
        <v/>
      </c>
      <c r="O118" s="11">
        <f t="shared" ca="1" si="23"/>
        <v>0</v>
      </c>
      <c r="R118" s="2" t="str">
        <f ca="1">IFERROR(VLOOKUP(M118,資料庫!$P$3:$AJ$73,20,),"")</f>
        <v/>
      </c>
      <c r="S118" s="9" t="str">
        <f t="shared" ca="1" si="16"/>
        <v/>
      </c>
      <c r="U118" s="9"/>
    </row>
    <row r="119" spans="1:21" x14ac:dyDescent="0.25">
      <c r="A119" s="1">
        <f t="shared" si="25"/>
        <v>103</v>
      </c>
      <c r="B119" s="1">
        <f t="shared" si="26"/>
        <v>4</v>
      </c>
      <c r="C119" s="1">
        <f t="shared" si="26"/>
        <v>0</v>
      </c>
      <c r="D119" s="1">
        <f>料單!C157</f>
        <v>4028</v>
      </c>
      <c r="E119" s="1">
        <f ca="1">VLOOKUP(表格15[[#This Row],[專案編號]],料單!C:E,3,FALSE)</f>
        <v>0</v>
      </c>
      <c r="F119" s="1">
        <f ca="1">VLOOKUP(表格15[[#This Row],[專案編號]],料單!C:F,4,FALSE)</f>
        <v>0</v>
      </c>
      <c r="G119" s="1" t="str">
        <f ca="1">VLOOKUP(表格15[[#This Row],[專案編號]],料單!C:G,5,FALSE)</f>
        <v/>
      </c>
      <c r="H119" s="1">
        <f ca="1">VLOOKUP(表格15[[#This Row],[專案編號]],料單!C:H,6,FALSE)</f>
        <v>0</v>
      </c>
      <c r="I119" s="1" t="str">
        <f ca="1">VLOOKUP(表格15[[#This Row],[專案編號]],料單!C:I,7,FALSE)</f>
        <v/>
      </c>
      <c r="J119" s="1">
        <f ca="1">VLOOKUP(表格15[[#This Row],[專案編號]],料單!C:J,8,FALSE)</f>
        <v>0</v>
      </c>
      <c r="K119" s="1">
        <f ca="1">VLOOKUP(表格15[[#This Row],[專案編號]],料單!C:K,9,FALSE)</f>
        <v>0</v>
      </c>
      <c r="L119" s="1" t="str">
        <f ca="1">VLOOKUP(表格15[[#This Row],[專案編號]],料單!C:M,11,FALSE)</f>
        <v/>
      </c>
      <c r="M119" s="1">
        <f ca="1">VLOOKUP(表格15[[#This Row],[專案編號]],料單!C:L,10,FALSE)</f>
        <v>0</v>
      </c>
      <c r="N119" s="1" t="str">
        <f ca="1">VLOOKUP(表格15[[#This Row],[專案編號]],料單!C:O,13,FALSE)</f>
        <v/>
      </c>
      <c r="O119" s="11">
        <f t="shared" ca="1" si="23"/>
        <v>0</v>
      </c>
      <c r="R119" s="2" t="str">
        <f ca="1">IFERROR(VLOOKUP(M119,資料庫!$P$3:$AJ$73,20,),"")</f>
        <v/>
      </c>
      <c r="S119" s="9" t="str">
        <f t="shared" ca="1" si="16"/>
        <v/>
      </c>
      <c r="U119" s="9"/>
    </row>
    <row r="120" spans="1:21" x14ac:dyDescent="0.25">
      <c r="A120" s="1">
        <f t="shared" si="25"/>
        <v>104</v>
      </c>
      <c r="B120" s="1">
        <f t="shared" si="26"/>
        <v>4</v>
      </c>
      <c r="C120" s="1">
        <f t="shared" si="26"/>
        <v>0</v>
      </c>
      <c r="D120" s="1">
        <f>料單!C158</f>
        <v>4029</v>
      </c>
      <c r="E120" s="1">
        <f ca="1">VLOOKUP(表格15[[#This Row],[專案編號]],料單!C:E,3,FALSE)</f>
        <v>0</v>
      </c>
      <c r="F120" s="1">
        <f ca="1">VLOOKUP(表格15[[#This Row],[專案編號]],料單!C:F,4,FALSE)</f>
        <v>0</v>
      </c>
      <c r="G120" s="1" t="str">
        <f ca="1">VLOOKUP(表格15[[#This Row],[專案編號]],料單!C:G,5,FALSE)</f>
        <v/>
      </c>
      <c r="H120" s="1">
        <f ca="1">VLOOKUP(表格15[[#This Row],[專案編號]],料單!C:H,6,FALSE)</f>
        <v>0</v>
      </c>
      <c r="I120" s="1" t="str">
        <f ca="1">VLOOKUP(表格15[[#This Row],[專案編號]],料單!C:I,7,FALSE)</f>
        <v/>
      </c>
      <c r="J120" s="1">
        <f ca="1">VLOOKUP(表格15[[#This Row],[專案編號]],料單!C:J,8,FALSE)</f>
        <v>0</v>
      </c>
      <c r="K120" s="1">
        <f ca="1">VLOOKUP(表格15[[#This Row],[專案編號]],料單!C:K,9,FALSE)</f>
        <v>0</v>
      </c>
      <c r="L120" s="1" t="str">
        <f ca="1">VLOOKUP(表格15[[#This Row],[專案編號]],料單!C:M,11,FALSE)</f>
        <v/>
      </c>
      <c r="M120" s="1">
        <f ca="1">VLOOKUP(表格15[[#This Row],[專案編號]],料單!C:L,10,FALSE)</f>
        <v>0</v>
      </c>
      <c r="N120" s="1" t="str">
        <f ca="1">VLOOKUP(表格15[[#This Row],[專案編號]],料單!C:O,13,FALSE)</f>
        <v/>
      </c>
      <c r="O120" s="11">
        <f t="shared" ca="1" si="23"/>
        <v>0</v>
      </c>
      <c r="R120" s="2" t="str">
        <f ca="1">IFERROR(VLOOKUP(M120,資料庫!$P$3:$AJ$73,20,),"")</f>
        <v/>
      </c>
      <c r="S120" s="9" t="str">
        <f t="shared" ca="1" si="16"/>
        <v/>
      </c>
      <c r="U120" s="9"/>
    </row>
    <row r="121" spans="1:21" s="43" customFormat="1" x14ac:dyDescent="0.25">
      <c r="A121" s="43">
        <f>A115+1</f>
        <v>100</v>
      </c>
      <c r="B121" s="43">
        <f>B115</f>
        <v>4</v>
      </c>
      <c r="C121" s="43">
        <f>C120</f>
        <v>0</v>
      </c>
      <c r="D121" s="43">
        <f>料單!C159</f>
        <v>4030</v>
      </c>
      <c r="E121" s="43">
        <f ca="1">VLOOKUP(表格15[[#This Row],[專案編號]],料單!C:E,3,FALSE)</f>
        <v>0</v>
      </c>
      <c r="F121" s="43">
        <f ca="1">VLOOKUP(表格15[[#This Row],[專案編號]],料單!C:F,4,FALSE)</f>
        <v>0</v>
      </c>
      <c r="G121" s="43" t="str">
        <f ca="1">VLOOKUP(表格15[[#This Row],[專案編號]],料單!C:G,5,FALSE)</f>
        <v/>
      </c>
      <c r="H121" s="43">
        <f ca="1">VLOOKUP(表格15[[#This Row],[專案編號]],料單!C:H,6,FALSE)</f>
        <v>0</v>
      </c>
      <c r="I121" s="43" t="str">
        <f ca="1">VLOOKUP(表格15[[#This Row],[專案編號]],料單!C:I,7,FALSE)</f>
        <v/>
      </c>
      <c r="J121" s="43">
        <f ca="1">VLOOKUP(表格15[[#This Row],[專案編號]],料單!C:J,8,FALSE)</f>
        <v>0</v>
      </c>
      <c r="K121" s="43">
        <f ca="1">VLOOKUP(表格15[[#This Row],[專案編號]],料單!C:K,9,FALSE)</f>
        <v>0</v>
      </c>
      <c r="L121" s="43" t="str">
        <f ca="1">VLOOKUP(表格15[[#This Row],[專案編號]],料單!C:M,11,FALSE)</f>
        <v/>
      </c>
      <c r="M121" s="43">
        <f ca="1">VLOOKUP(表格15[[#This Row],[專案編號]],料單!C:L,10,FALSE)</f>
        <v>0</v>
      </c>
      <c r="N121" s="1" t="str">
        <f ca="1">VLOOKUP(表格15[[#This Row],[專案編號]],料單!C:O,13,FALSE)</f>
        <v/>
      </c>
      <c r="O121" s="44">
        <f t="shared" ref="O121" ca="1" si="27">(F121*H121)/90000*K121</f>
        <v>0</v>
      </c>
      <c r="P121" s="45">
        <f ca="1">SUM(O92:O121)</f>
        <v>0</v>
      </c>
      <c r="Q121" s="45"/>
      <c r="R121" s="204" t="str">
        <f ca="1">IFERROR(VLOOKUP(M121,資料庫!$P$3:$AJ$73,20,),"")</f>
        <v/>
      </c>
      <c r="S121" s="205" t="str">
        <f t="shared" ca="1" si="16"/>
        <v/>
      </c>
      <c r="U121" s="205"/>
    </row>
    <row r="122" spans="1:21" x14ac:dyDescent="0.25">
      <c r="A122" s="1">
        <f t="shared" si="24"/>
        <v>101</v>
      </c>
      <c r="B122" s="1">
        <f>料單!C163</f>
        <v>5</v>
      </c>
      <c r="C122" s="1">
        <f>料單!C162</f>
        <v>0</v>
      </c>
      <c r="D122" s="1">
        <f>料單!C169</f>
        <v>5001</v>
      </c>
      <c r="E122" s="1" t="str">
        <f ca="1">VLOOKUP(表格15[[#This Row],[專案編號]],料單!C:E,3,FALSE)</f>
        <v>頂板</v>
      </c>
      <c r="F122" s="1">
        <f ca="1">VLOOKUP(表格15[[#This Row],[專案編號]],料單!C:F,4,FALSE)</f>
        <v>-36</v>
      </c>
      <c r="G122" s="1" t="str">
        <f ca="1">VLOOKUP(表格15[[#This Row],[專案編號]],料單!C:G,5,FALSE)</f>
        <v>AA</v>
      </c>
      <c r="H122" s="1">
        <f ca="1">VLOOKUP(表格15[[#This Row],[專案編號]],料單!C:H,6,FALSE)</f>
        <v>0</v>
      </c>
      <c r="I122" s="1" t="str">
        <f ca="1">VLOOKUP(表格15[[#This Row],[專案編號]],料單!C:I,7,FALSE)</f>
        <v/>
      </c>
      <c r="J122" s="1">
        <f ca="1">VLOOKUP(表格15[[#This Row],[專案編號]],料單!C:J,8,FALSE)</f>
        <v>18</v>
      </c>
      <c r="K122" s="1">
        <f ca="1">VLOOKUP(表格15[[#This Row],[專案編號]],料單!C:K,9,FALSE)</f>
        <v>0</v>
      </c>
      <c r="L122" s="1" t="str">
        <f ca="1">VLOOKUP(表格15[[#This Row],[專案編號]],料單!C:M,11,FALSE)</f>
        <v/>
      </c>
      <c r="M122" s="1">
        <f ca="1">VLOOKUP(表格15[[#This Row],[專案編號]],料單!C:L,10,FALSE)</f>
        <v>0</v>
      </c>
      <c r="N122" s="1" t="str">
        <f ca="1">VLOOKUP(表格15[[#This Row],[專案編號]],料單!C:O,13,FALSE)</f>
        <v/>
      </c>
      <c r="O122" s="11">
        <f t="shared" ca="1" si="21"/>
        <v>0</v>
      </c>
      <c r="R122" s="2" t="str">
        <f ca="1">IFERROR(VLOOKUP(M122,資料庫!$P$3:$AJ$73,20,),"")</f>
        <v/>
      </c>
      <c r="S122" s="9" t="str">
        <f t="shared" ca="1" si="16"/>
        <v/>
      </c>
      <c r="U122" s="9"/>
    </row>
    <row r="123" spans="1:21" x14ac:dyDescent="0.25">
      <c r="A123" s="1">
        <f t="shared" si="24"/>
        <v>102</v>
      </c>
      <c r="B123" s="1">
        <f>B122</f>
        <v>5</v>
      </c>
      <c r="C123" s="1">
        <f t="shared" ref="C123:C221" si="28">C122</f>
        <v>0</v>
      </c>
      <c r="D123" s="1">
        <f>料單!C170</f>
        <v>5002</v>
      </c>
      <c r="E123" s="1" t="str">
        <f ca="1">VLOOKUP(表格15[[#This Row],[專案編號]],料單!C:E,3,FALSE)</f>
        <v>底板</v>
      </c>
      <c r="F123" s="1">
        <f ca="1">VLOOKUP(表格15[[#This Row],[專案編號]],料單!C:F,4,FALSE)</f>
        <v>-36</v>
      </c>
      <c r="G123" s="1" t="str">
        <f ca="1">VLOOKUP(表格15[[#This Row],[專案編號]],料單!C:G,5,FALSE)</f>
        <v>AA</v>
      </c>
      <c r="H123" s="1">
        <f ca="1">VLOOKUP(表格15[[#This Row],[專案編號]],料單!C:H,6,FALSE)</f>
        <v>0</v>
      </c>
      <c r="I123" s="1" t="str">
        <f ca="1">VLOOKUP(表格15[[#This Row],[專案編號]],料單!C:I,7,FALSE)</f>
        <v/>
      </c>
      <c r="J123" s="1">
        <f ca="1">VLOOKUP(表格15[[#This Row],[專案編號]],料單!C:J,8,FALSE)</f>
        <v>18</v>
      </c>
      <c r="K123" s="1">
        <f ca="1">VLOOKUP(表格15[[#This Row],[專案編號]],料單!C:K,9,FALSE)</f>
        <v>0</v>
      </c>
      <c r="L123" s="1" t="str">
        <f ca="1">VLOOKUP(表格15[[#This Row],[專案編號]],料單!C:M,11,FALSE)</f>
        <v/>
      </c>
      <c r="M123" s="1">
        <f ca="1">VLOOKUP(表格15[[#This Row],[專案編號]],料單!C:L,10,FALSE)</f>
        <v>0</v>
      </c>
      <c r="N123" s="1" t="str">
        <f ca="1">VLOOKUP(表格15[[#This Row],[專案編號]],料單!C:O,13,FALSE)</f>
        <v/>
      </c>
      <c r="O123" s="11">
        <f t="shared" ca="1" si="21"/>
        <v>0</v>
      </c>
      <c r="R123" s="2" t="str">
        <f ca="1">IFERROR(VLOOKUP(M123,資料庫!$P$3:$AJ$73,20,),"")</f>
        <v/>
      </c>
      <c r="S123" s="9" t="str">
        <f t="shared" ca="1" si="16"/>
        <v/>
      </c>
      <c r="U123" s="9"/>
    </row>
    <row r="124" spans="1:21" x14ac:dyDescent="0.25">
      <c r="A124" s="1">
        <f t="shared" si="24"/>
        <v>103</v>
      </c>
      <c r="B124" s="1">
        <f t="shared" ref="B124:B145" si="29">B123</f>
        <v>5</v>
      </c>
      <c r="C124" s="1">
        <f t="shared" si="28"/>
        <v>0</v>
      </c>
      <c r="D124" s="1">
        <f>料單!C171</f>
        <v>5003</v>
      </c>
      <c r="E124" s="1" t="str">
        <f ca="1">VLOOKUP(表格15[[#This Row],[專案編號]],料單!C:E,3,FALSE)</f>
        <v>左側板</v>
      </c>
      <c r="F124" s="1">
        <f ca="1">VLOOKUP(表格15[[#This Row],[專案編號]],料單!C:F,4,FALSE)</f>
        <v>0</v>
      </c>
      <c r="G124" s="1" t="str">
        <f ca="1">VLOOKUP(表格15[[#This Row],[專案編號]],料單!C:G,5,FALSE)</f>
        <v>AA</v>
      </c>
      <c r="H124" s="1">
        <f ca="1">VLOOKUP(表格15[[#This Row],[專案編號]],料單!C:H,6,FALSE)</f>
        <v>0</v>
      </c>
      <c r="I124" s="1" t="str">
        <f ca="1">VLOOKUP(表格15[[#This Row],[專案編號]],料單!C:I,7,FALSE)</f>
        <v>AA</v>
      </c>
      <c r="J124" s="1">
        <f ca="1">VLOOKUP(表格15[[#This Row],[專案編號]],料單!C:J,8,FALSE)</f>
        <v>18</v>
      </c>
      <c r="K124" s="1">
        <f ca="1">VLOOKUP(表格15[[#This Row],[專案編號]],料單!C:K,9,FALSE)</f>
        <v>0</v>
      </c>
      <c r="L124" s="1" t="str">
        <f ca="1">VLOOKUP(表格15[[#This Row],[專案編號]],料單!C:M,11,FALSE)</f>
        <v/>
      </c>
      <c r="M124" s="1">
        <f ca="1">VLOOKUP(表格15[[#This Row],[專案編號]],料單!C:L,10,FALSE)</f>
        <v>0</v>
      </c>
      <c r="N124" s="1" t="str">
        <f ca="1">VLOOKUP(表格15[[#This Row],[專案編號]],料單!C:O,13,FALSE)</f>
        <v/>
      </c>
      <c r="O124" s="11">
        <f t="shared" ref="O124:O150" ca="1" si="30">(F124*H124)/90000*K124</f>
        <v>0</v>
      </c>
      <c r="R124" s="2" t="str">
        <f ca="1">IFERROR(VLOOKUP(M124,資料庫!$P$3:$AJ$73,20,),"")</f>
        <v/>
      </c>
      <c r="S124" s="9" t="str">
        <f t="shared" ca="1" si="16"/>
        <v/>
      </c>
      <c r="U124" s="9"/>
    </row>
    <row r="125" spans="1:21" x14ac:dyDescent="0.25">
      <c r="A125" s="1">
        <f t="shared" si="24"/>
        <v>104</v>
      </c>
      <c r="B125" s="1">
        <f t="shared" si="29"/>
        <v>5</v>
      </c>
      <c r="C125" s="1">
        <f t="shared" si="28"/>
        <v>0</v>
      </c>
      <c r="D125" s="1">
        <f>料單!C172</f>
        <v>5004</v>
      </c>
      <c r="E125" s="1" t="str">
        <f ca="1">VLOOKUP(表格15[[#This Row],[專案編號]],料單!C:E,3,FALSE)</f>
        <v>右側板</v>
      </c>
      <c r="F125" s="1">
        <f ca="1">VLOOKUP(表格15[[#This Row],[專案編號]],料單!C:F,4,FALSE)</f>
        <v>0</v>
      </c>
      <c r="G125" s="1" t="str">
        <f ca="1">VLOOKUP(表格15[[#This Row],[專案編號]],料單!C:G,5,FALSE)</f>
        <v>AA</v>
      </c>
      <c r="H125" s="1">
        <f ca="1">VLOOKUP(表格15[[#This Row],[專案編號]],料單!C:H,6,FALSE)</f>
        <v>0</v>
      </c>
      <c r="I125" s="1" t="str">
        <f ca="1">VLOOKUP(表格15[[#This Row],[專案編號]],料單!C:I,7,FALSE)</f>
        <v>AA</v>
      </c>
      <c r="J125" s="1">
        <f ca="1">VLOOKUP(表格15[[#This Row],[專案編號]],料單!C:J,8,FALSE)</f>
        <v>18</v>
      </c>
      <c r="K125" s="1">
        <f ca="1">VLOOKUP(表格15[[#This Row],[專案編號]],料單!C:K,9,FALSE)</f>
        <v>0</v>
      </c>
      <c r="L125" s="1" t="str">
        <f ca="1">VLOOKUP(表格15[[#This Row],[專案編號]],料單!C:M,11,FALSE)</f>
        <v/>
      </c>
      <c r="M125" s="1">
        <f ca="1">VLOOKUP(表格15[[#This Row],[專案編號]],料單!C:L,10,FALSE)</f>
        <v>0</v>
      </c>
      <c r="N125" s="1" t="str">
        <f ca="1">VLOOKUP(表格15[[#This Row],[專案編號]],料單!C:O,13,FALSE)</f>
        <v/>
      </c>
      <c r="O125" s="11">
        <f t="shared" ca="1" si="30"/>
        <v>0</v>
      </c>
      <c r="R125" s="2" t="str">
        <f ca="1">IFERROR(VLOOKUP(M125,資料庫!$P$3:$AJ$73,20,),"")</f>
        <v/>
      </c>
      <c r="S125" s="9" t="str">
        <f t="shared" ca="1" si="16"/>
        <v/>
      </c>
      <c r="U125" s="9"/>
    </row>
    <row r="126" spans="1:21" x14ac:dyDescent="0.25">
      <c r="A126" s="1">
        <f t="shared" si="24"/>
        <v>105</v>
      </c>
      <c r="B126" s="1">
        <f t="shared" si="29"/>
        <v>5</v>
      </c>
      <c r="C126" s="1">
        <f t="shared" si="28"/>
        <v>0</v>
      </c>
      <c r="D126" s="1">
        <f>料單!C173</f>
        <v>5005</v>
      </c>
      <c r="E126" s="1" t="str">
        <f ca="1">VLOOKUP(表格15[[#This Row],[專案編號]],料單!C:E,3,FALSE)</f>
        <v>背板</v>
      </c>
      <c r="F126" s="1">
        <f ca="1">VLOOKUP(表格15[[#This Row],[專案編號]],料單!C:F,4,FALSE)</f>
        <v>-22</v>
      </c>
      <c r="G126" s="1" t="str">
        <f ca="1">VLOOKUP(表格15[[#This Row],[專案編號]],料單!C:G,5,FALSE)</f>
        <v/>
      </c>
      <c r="H126" s="1">
        <f ca="1">VLOOKUP(表格15[[#This Row],[專案編號]],料單!C:H,6,FALSE)</f>
        <v>-22</v>
      </c>
      <c r="I126" s="1" t="str">
        <f ca="1">VLOOKUP(表格15[[#This Row],[專案編號]],料單!C:I,7,FALSE)</f>
        <v/>
      </c>
      <c r="J126" s="1">
        <f ca="1">VLOOKUP(表格15[[#This Row],[專案編號]],料單!C:J,8,FALSE)</f>
        <v>4</v>
      </c>
      <c r="K126" s="1">
        <f ca="1">VLOOKUP(表格15[[#This Row],[專案編號]],料單!C:K,9,FALSE)</f>
        <v>0</v>
      </c>
      <c r="L126" s="1" t="str">
        <f ca="1">VLOOKUP(表格15[[#This Row],[專案編號]],料單!C:M,11,FALSE)</f>
        <v/>
      </c>
      <c r="M126" s="1">
        <f ca="1">VLOOKUP(表格15[[#This Row],[專案編號]],料單!C:L,10,FALSE)</f>
        <v>0</v>
      </c>
      <c r="N126" s="1" t="str">
        <f ca="1">VLOOKUP(表格15[[#This Row],[專案編號]],料單!C:O,13,FALSE)</f>
        <v/>
      </c>
      <c r="O126" s="11">
        <f t="shared" ca="1" si="30"/>
        <v>0</v>
      </c>
      <c r="R126" s="2" t="str">
        <f ca="1">IFERROR(VLOOKUP(M126,資料庫!$P$3:$AJ$73,20,),"")</f>
        <v/>
      </c>
      <c r="S126" s="9" t="str">
        <f t="shared" ca="1" si="16"/>
        <v/>
      </c>
      <c r="U126" s="9"/>
    </row>
    <row r="127" spans="1:21" x14ac:dyDescent="0.25">
      <c r="A127" s="1">
        <f t="shared" si="24"/>
        <v>106</v>
      </c>
      <c r="B127" s="1">
        <f t="shared" si="29"/>
        <v>5</v>
      </c>
      <c r="C127" s="1">
        <f t="shared" si="28"/>
        <v>0</v>
      </c>
      <c r="D127" s="1">
        <f>料單!C174</f>
        <v>5006</v>
      </c>
      <c r="E127" s="1" t="str">
        <f ca="1">VLOOKUP(表格15[[#This Row],[專案編號]],料單!C:E,3,FALSE)</f>
        <v>背拉桿</v>
      </c>
      <c r="F127" s="1">
        <f ca="1">VLOOKUP(表格15[[#This Row],[專案編號]],料單!C:F,4,FALSE)</f>
        <v>-36</v>
      </c>
      <c r="G127" s="1" t="str">
        <f ca="1">VLOOKUP(表格15[[#This Row],[專案編號]],料單!C:G,5,FALSE)</f>
        <v>AA</v>
      </c>
      <c r="H127" s="1">
        <f ca="1">VLOOKUP(表格15[[#This Row],[專案編號]],料單!C:H,6,FALSE)</f>
        <v>120</v>
      </c>
      <c r="I127" s="1" t="str">
        <f ca="1">VLOOKUP(表格15[[#This Row],[專案編號]],料單!C:I,7,FALSE)</f>
        <v/>
      </c>
      <c r="J127" s="1">
        <f ca="1">VLOOKUP(表格15[[#This Row],[專案編號]],料單!C:J,8,FALSE)</f>
        <v>18</v>
      </c>
      <c r="K127" s="1">
        <f ca="1">VLOOKUP(表格15[[#This Row],[專案編號]],料單!C:K,9,FALSE)</f>
        <v>0</v>
      </c>
      <c r="L127" s="1" t="str">
        <f ca="1">VLOOKUP(表格15[[#This Row],[專案編號]],料單!C:M,11,FALSE)</f>
        <v/>
      </c>
      <c r="M127" s="1">
        <f ca="1">VLOOKUP(表格15[[#This Row],[專案編號]],料單!C:L,10,FALSE)</f>
        <v>0</v>
      </c>
      <c r="N127" s="1" t="str">
        <f ca="1">VLOOKUP(表格15[[#This Row],[專案編號]],料單!C:O,13,FALSE)</f>
        <v/>
      </c>
      <c r="O127" s="11">
        <f t="shared" ca="1" si="30"/>
        <v>0</v>
      </c>
      <c r="R127" s="2" t="str">
        <f ca="1">IFERROR(VLOOKUP(M127,資料庫!$P$3:$AJ$73,20,),"")</f>
        <v/>
      </c>
      <c r="S127" s="9" t="str">
        <f t="shared" ca="1" si="16"/>
        <v/>
      </c>
      <c r="U127" s="9"/>
    </row>
    <row r="128" spans="1:21" x14ac:dyDescent="0.25">
      <c r="A128" s="1">
        <f t="shared" si="24"/>
        <v>107</v>
      </c>
      <c r="B128" s="1">
        <f t="shared" si="29"/>
        <v>5</v>
      </c>
      <c r="C128" s="1">
        <f t="shared" si="28"/>
        <v>0</v>
      </c>
      <c r="D128" s="1">
        <f>料單!C175</f>
        <v>5007</v>
      </c>
      <c r="E128" s="1" t="str">
        <f ca="1">VLOOKUP(表格15[[#This Row],[專案編號]],料單!C:E,3,FALSE)</f>
        <v>中立板</v>
      </c>
      <c r="F128" s="1">
        <f ca="1">VLOOKUP(表格15[[#This Row],[專案編號]],料單!C:F,4,FALSE)</f>
        <v>-36</v>
      </c>
      <c r="G128" s="1" t="str">
        <f ca="1">VLOOKUP(表格15[[#This Row],[專案編號]],料單!C:G,5,FALSE)</f>
        <v>AA</v>
      </c>
      <c r="H128" s="1">
        <f ca="1">VLOOKUP(表格15[[#This Row],[專案編號]],料單!C:H,6,FALSE)</f>
        <v>-22</v>
      </c>
      <c r="I128" s="1" t="str">
        <f ca="1">VLOOKUP(表格15[[#This Row],[專案編號]],料單!C:I,7,FALSE)</f>
        <v/>
      </c>
      <c r="J128" s="1">
        <f ca="1">VLOOKUP(表格15[[#This Row],[專案編號]],料單!C:J,8,FALSE)</f>
        <v>18</v>
      </c>
      <c r="K128" s="1">
        <f ca="1">VLOOKUP(表格15[[#This Row],[專案編號]],料單!C:K,9,FALSE)</f>
        <v>0</v>
      </c>
      <c r="L128" s="1" t="str">
        <f ca="1">VLOOKUP(表格15[[#This Row],[專案編號]],料單!C:M,11,FALSE)</f>
        <v/>
      </c>
      <c r="M128" s="1">
        <f ca="1">VLOOKUP(表格15[[#This Row],[專案編號]],料單!C:L,10,FALSE)</f>
        <v>0</v>
      </c>
      <c r="N128" s="1" t="str">
        <f ca="1">VLOOKUP(表格15[[#This Row],[專案編號]],料單!C:O,13,FALSE)</f>
        <v/>
      </c>
      <c r="O128" s="11">
        <f t="shared" ca="1" si="30"/>
        <v>0</v>
      </c>
      <c r="R128" s="2" t="str">
        <f ca="1">IFERROR(VLOOKUP(M128,資料庫!$P$3:$AJ$73,20,),"")</f>
        <v/>
      </c>
      <c r="S128" s="9" t="str">
        <f t="shared" ca="1" si="16"/>
        <v/>
      </c>
      <c r="U128" s="9"/>
    </row>
    <row r="129" spans="1:21" x14ac:dyDescent="0.25">
      <c r="A129" s="1">
        <f t="shared" si="24"/>
        <v>108</v>
      </c>
      <c r="B129" s="1">
        <f t="shared" si="29"/>
        <v>5</v>
      </c>
      <c r="C129" s="1">
        <f t="shared" si="28"/>
        <v>0</v>
      </c>
      <c r="D129" s="1">
        <f>料單!C176</f>
        <v>5008</v>
      </c>
      <c r="E129" s="1" t="str">
        <f ca="1">VLOOKUP(表格15[[#This Row],[專案編號]],料單!C:E,3,FALSE)</f>
        <v>活隔</v>
      </c>
      <c r="F129" s="1">
        <f ca="1">VLOOKUP(表格15[[#This Row],[專案編號]],料單!C:F,4,FALSE)</f>
        <v>0</v>
      </c>
      <c r="G129" s="1" t="str">
        <f ca="1">VLOOKUP(表格15[[#This Row],[專案編號]],料單!C:G,5,FALSE)</f>
        <v>AA</v>
      </c>
      <c r="H129" s="1">
        <f ca="1">VLOOKUP(表格15[[#This Row],[專案編號]],料單!C:H,6,FALSE)</f>
        <v>-32</v>
      </c>
      <c r="I129" s="1" t="str">
        <f ca="1">VLOOKUP(表格15[[#This Row],[專案編號]],料單!C:I,7,FALSE)</f>
        <v>AA</v>
      </c>
      <c r="J129" s="1">
        <f ca="1">VLOOKUP(表格15[[#This Row],[專案編號]],料單!C:J,8,FALSE)</f>
        <v>18</v>
      </c>
      <c r="K129" s="1">
        <f ca="1">VLOOKUP(表格15[[#This Row],[專案編號]],料單!C:K,9,FALSE)</f>
        <v>0</v>
      </c>
      <c r="L129" s="1" t="str">
        <f ca="1">VLOOKUP(表格15[[#This Row],[專案編號]],料單!C:M,11,FALSE)</f>
        <v/>
      </c>
      <c r="M129" s="1">
        <f ca="1">VLOOKUP(表格15[[#This Row],[專案編號]],料單!C:L,10,FALSE)</f>
        <v>0</v>
      </c>
      <c r="N129" s="1" t="str">
        <f ca="1">VLOOKUP(表格15[[#This Row],[專案編號]],料單!C:O,13,FALSE)</f>
        <v/>
      </c>
      <c r="O129" s="11">
        <f t="shared" ca="1" si="30"/>
        <v>0</v>
      </c>
      <c r="R129" s="2" t="str">
        <f ca="1">IFERROR(VLOOKUP(M129,資料庫!$P$3:$AJ$73,20,),"")</f>
        <v/>
      </c>
      <c r="S129" s="9" t="str">
        <f t="shared" ca="1" si="16"/>
        <v/>
      </c>
      <c r="U129" s="9"/>
    </row>
    <row r="130" spans="1:21" x14ac:dyDescent="0.25">
      <c r="A130" s="1">
        <f t="shared" si="24"/>
        <v>109</v>
      </c>
      <c r="B130" s="1">
        <f t="shared" si="29"/>
        <v>5</v>
      </c>
      <c r="C130" s="1">
        <f t="shared" si="28"/>
        <v>0</v>
      </c>
      <c r="D130" s="1">
        <f>料單!C177</f>
        <v>5009</v>
      </c>
      <c r="E130" s="1" t="str">
        <f ca="1">VLOOKUP(表格15[[#This Row],[專案編號]],料單!C:E,3,FALSE)</f>
        <v>固隔</v>
      </c>
      <c r="F130" s="1">
        <f ca="1">VLOOKUP(表格15[[#This Row],[專案編號]],料單!C:F,4,FALSE)</f>
        <v>0</v>
      </c>
      <c r="G130" s="1" t="str">
        <f ca="1">VLOOKUP(表格15[[#This Row],[專案編號]],料單!C:G,5,FALSE)</f>
        <v>AA</v>
      </c>
      <c r="H130" s="1">
        <f ca="1">VLOOKUP(表格15[[#This Row],[專案編號]],料單!C:H,6,FALSE)</f>
        <v>-22</v>
      </c>
      <c r="I130" s="1" t="str">
        <f ca="1">VLOOKUP(表格15[[#This Row],[專案編號]],料單!C:I,7,FALSE)</f>
        <v/>
      </c>
      <c r="J130" s="1">
        <f ca="1">VLOOKUP(表格15[[#This Row],[專案編號]],料單!C:J,8,FALSE)</f>
        <v>18</v>
      </c>
      <c r="K130" s="1">
        <f ca="1">VLOOKUP(表格15[[#This Row],[專案編號]],料單!C:K,9,FALSE)</f>
        <v>0</v>
      </c>
      <c r="L130" s="1" t="str">
        <f ca="1">VLOOKUP(表格15[[#This Row],[專案編號]],料單!C:M,11,FALSE)</f>
        <v/>
      </c>
      <c r="M130" s="1">
        <f ca="1">VLOOKUP(表格15[[#This Row],[專案編號]],料單!C:L,10,FALSE)</f>
        <v>0</v>
      </c>
      <c r="N130" s="1" t="str">
        <f ca="1">VLOOKUP(表格15[[#This Row],[專案編號]],料單!C:O,13,FALSE)</f>
        <v/>
      </c>
      <c r="O130" s="11">
        <f t="shared" ca="1" si="30"/>
        <v>0</v>
      </c>
      <c r="R130" s="2" t="str">
        <f ca="1">IFERROR(VLOOKUP(M130,資料庫!$P$3:$AJ$73,20,),"")</f>
        <v/>
      </c>
      <c r="S130" s="9" t="str">
        <f t="shared" ca="1" si="16"/>
        <v/>
      </c>
      <c r="U130" s="9"/>
    </row>
    <row r="131" spans="1:21" x14ac:dyDescent="0.25">
      <c r="A131" s="1">
        <f t="shared" si="24"/>
        <v>110</v>
      </c>
      <c r="B131" s="1">
        <f t="shared" si="29"/>
        <v>5</v>
      </c>
      <c r="C131" s="1">
        <f t="shared" si="28"/>
        <v>0</v>
      </c>
      <c r="D131" s="1">
        <f>料單!C178</f>
        <v>5010</v>
      </c>
      <c r="E131" s="1" t="str">
        <f ca="1">VLOOKUP(表格15[[#This Row],[專案編號]],料單!C:E,3,FALSE)</f>
        <v>左門板</v>
      </c>
      <c r="F131" s="1">
        <f ca="1">VLOOKUP(表格15[[#This Row],[專案編號]],料單!C:F,4,FALSE)</f>
        <v>0</v>
      </c>
      <c r="G131" s="1" t="str">
        <f ca="1">VLOOKUP(表格15[[#This Row],[專案編號]],料單!C:G,5,FALSE)</f>
        <v>AA</v>
      </c>
      <c r="H131" s="1">
        <f ca="1">VLOOKUP(表格15[[#This Row],[專案編號]],料單!C:H,6,FALSE)</f>
        <v>-4</v>
      </c>
      <c r="I131" s="1" t="str">
        <f ca="1">VLOOKUP(表格15[[#This Row],[專案編號]],料單!C:I,7,FALSE)</f>
        <v>AA</v>
      </c>
      <c r="J131" s="1">
        <f ca="1">VLOOKUP(表格15[[#This Row],[專案編號]],料單!C:J,8,FALSE)</f>
        <v>18</v>
      </c>
      <c r="K131" s="1">
        <f ca="1">VLOOKUP(表格15[[#This Row],[專案編號]],料單!C:K,9,FALSE)</f>
        <v>0</v>
      </c>
      <c r="L131" s="1" t="str">
        <f ca="1">VLOOKUP(表格15[[#This Row],[專案編號]],料單!C:M,11,FALSE)</f>
        <v/>
      </c>
      <c r="M131" s="1">
        <f ca="1">VLOOKUP(表格15[[#This Row],[專案編號]],料單!C:L,10,FALSE)</f>
        <v>0</v>
      </c>
      <c r="N131" s="1" t="str">
        <f ca="1">VLOOKUP(表格15[[#This Row],[專案編號]],料單!C:O,13,FALSE)</f>
        <v/>
      </c>
      <c r="O131" s="11">
        <f t="shared" ca="1" si="30"/>
        <v>0</v>
      </c>
      <c r="R131" s="2" t="str">
        <f ca="1">IFERROR(VLOOKUP(M131,資料庫!$P$3:$AJ$73,20,),"")</f>
        <v/>
      </c>
      <c r="S131" s="9" t="str">
        <f t="shared" ref="S131:S194" ca="1" si="31">IFERROR((O131*R131),"")</f>
        <v/>
      </c>
      <c r="U131" s="9"/>
    </row>
    <row r="132" spans="1:21" x14ac:dyDescent="0.25">
      <c r="A132" s="1">
        <f t="shared" si="24"/>
        <v>111</v>
      </c>
      <c r="B132" s="1">
        <f t="shared" si="29"/>
        <v>5</v>
      </c>
      <c r="C132" s="1">
        <f t="shared" si="28"/>
        <v>0</v>
      </c>
      <c r="D132" s="1">
        <f>料單!C179</f>
        <v>5011</v>
      </c>
      <c r="E132" s="1" t="str">
        <f ca="1">VLOOKUP(表格15[[#This Row],[專案編號]],料單!C:E,3,FALSE)</f>
        <v>右門板</v>
      </c>
      <c r="F132" s="1">
        <f ca="1">VLOOKUP(表格15[[#This Row],[專案編號]],料單!C:F,4,FALSE)</f>
        <v>0</v>
      </c>
      <c r="G132" s="1" t="str">
        <f ca="1">VLOOKUP(表格15[[#This Row],[專案編號]],料單!C:G,5,FALSE)</f>
        <v>AA</v>
      </c>
      <c r="H132" s="1">
        <f ca="1">VLOOKUP(表格15[[#This Row],[專案編號]],料單!C:H,6,FALSE)</f>
        <v>-4</v>
      </c>
      <c r="I132" s="1" t="str">
        <f ca="1">VLOOKUP(表格15[[#This Row],[專案編號]],料單!C:I,7,FALSE)</f>
        <v>AA</v>
      </c>
      <c r="J132" s="1">
        <f ca="1">VLOOKUP(表格15[[#This Row],[專案編號]],料單!C:J,8,FALSE)</f>
        <v>18</v>
      </c>
      <c r="K132" s="1">
        <f ca="1">VLOOKUP(表格15[[#This Row],[專案編號]],料單!C:K,9,FALSE)</f>
        <v>0</v>
      </c>
      <c r="L132" s="1" t="str">
        <f ca="1">VLOOKUP(表格15[[#This Row],[專案編號]],料單!C:M,11,FALSE)</f>
        <v/>
      </c>
      <c r="M132" s="1">
        <f ca="1">VLOOKUP(表格15[[#This Row],[專案編號]],料單!C:L,10,FALSE)</f>
        <v>0</v>
      </c>
      <c r="N132" s="1" t="str">
        <f ca="1">VLOOKUP(表格15[[#This Row],[專案編號]],料單!C:O,13,FALSE)</f>
        <v/>
      </c>
      <c r="O132" s="11">
        <f t="shared" ca="1" si="30"/>
        <v>0</v>
      </c>
      <c r="R132" s="2" t="str">
        <f ca="1">IFERROR(VLOOKUP(M132,資料庫!$P$3:$AJ$73,20,),"")</f>
        <v/>
      </c>
      <c r="S132" s="9" t="str">
        <f t="shared" ca="1" si="31"/>
        <v/>
      </c>
      <c r="U132" s="9"/>
    </row>
    <row r="133" spans="1:21" x14ac:dyDescent="0.25">
      <c r="A133" s="1">
        <f t="shared" si="24"/>
        <v>112</v>
      </c>
      <c r="B133" s="1">
        <f t="shared" si="29"/>
        <v>5</v>
      </c>
      <c r="C133" s="1">
        <f t="shared" si="28"/>
        <v>0</v>
      </c>
      <c r="D133" s="1">
        <f>料單!C180</f>
        <v>5012</v>
      </c>
      <c r="E133" s="1">
        <f ca="1">VLOOKUP(表格15[[#This Row],[專案編號]],料單!C:E,3,FALSE)</f>
        <v>0</v>
      </c>
      <c r="F133" s="1">
        <f ca="1">VLOOKUP(表格15[[#This Row],[專案編號]],料單!C:F,4,FALSE)</f>
        <v>0</v>
      </c>
      <c r="G133" s="1" t="str">
        <f ca="1">VLOOKUP(表格15[[#This Row],[專案編號]],料單!C:G,5,FALSE)</f>
        <v/>
      </c>
      <c r="H133" s="1">
        <f ca="1">VLOOKUP(表格15[[#This Row],[專案編號]],料單!C:H,6,FALSE)</f>
        <v>0</v>
      </c>
      <c r="I133" s="1" t="str">
        <f ca="1">VLOOKUP(表格15[[#This Row],[專案編號]],料單!C:I,7,FALSE)</f>
        <v/>
      </c>
      <c r="J133" s="1">
        <f ca="1">VLOOKUP(表格15[[#This Row],[專案編號]],料單!C:J,8,FALSE)</f>
        <v>0</v>
      </c>
      <c r="K133" s="1">
        <f ca="1">VLOOKUP(表格15[[#This Row],[專案編號]],料單!C:K,9,FALSE)</f>
        <v>0</v>
      </c>
      <c r="L133" s="1" t="str">
        <f ca="1">VLOOKUP(表格15[[#This Row],[專案編號]],料單!C:M,11,FALSE)</f>
        <v/>
      </c>
      <c r="M133" s="1">
        <f ca="1">VLOOKUP(表格15[[#This Row],[專案編號]],料單!C:L,10,FALSE)</f>
        <v>0</v>
      </c>
      <c r="N133" s="1" t="str">
        <f ca="1">VLOOKUP(表格15[[#This Row],[專案編號]],料單!C:O,13,FALSE)</f>
        <v/>
      </c>
      <c r="O133" s="11">
        <f t="shared" ca="1" si="30"/>
        <v>0</v>
      </c>
      <c r="R133" s="2" t="str">
        <f ca="1">IFERROR(VLOOKUP(M133,資料庫!$P$3:$AJ$73,20,),"")</f>
        <v/>
      </c>
      <c r="S133" s="9" t="str">
        <f t="shared" ca="1" si="31"/>
        <v/>
      </c>
      <c r="U133" s="9"/>
    </row>
    <row r="134" spans="1:21" x14ac:dyDescent="0.25">
      <c r="A134" s="1">
        <f t="shared" si="24"/>
        <v>113</v>
      </c>
      <c r="B134" s="1">
        <f t="shared" si="29"/>
        <v>5</v>
      </c>
      <c r="C134" s="1">
        <f t="shared" si="28"/>
        <v>0</v>
      </c>
      <c r="D134" s="1">
        <f>料單!C181</f>
        <v>5013</v>
      </c>
      <c r="E134" s="1">
        <f ca="1">VLOOKUP(表格15[[#This Row],[專案編號]],料單!C:E,3,FALSE)</f>
        <v>0</v>
      </c>
      <c r="F134" s="1">
        <f ca="1">VLOOKUP(表格15[[#This Row],[專案編號]],料單!C:F,4,FALSE)</f>
        <v>0</v>
      </c>
      <c r="G134" s="1" t="str">
        <f ca="1">VLOOKUP(表格15[[#This Row],[專案編號]],料單!C:G,5,FALSE)</f>
        <v/>
      </c>
      <c r="H134" s="1">
        <f ca="1">VLOOKUP(表格15[[#This Row],[專案編號]],料單!C:H,6,FALSE)</f>
        <v>0</v>
      </c>
      <c r="I134" s="1" t="str">
        <f ca="1">VLOOKUP(表格15[[#This Row],[專案編號]],料單!C:I,7,FALSE)</f>
        <v/>
      </c>
      <c r="J134" s="1">
        <f ca="1">VLOOKUP(表格15[[#This Row],[專案編號]],料單!C:J,8,FALSE)</f>
        <v>0</v>
      </c>
      <c r="K134" s="1">
        <f ca="1">VLOOKUP(表格15[[#This Row],[專案編號]],料單!C:K,9,FALSE)</f>
        <v>0</v>
      </c>
      <c r="L134" s="1" t="str">
        <f ca="1">VLOOKUP(表格15[[#This Row],[專案編號]],料單!C:M,11,FALSE)</f>
        <v/>
      </c>
      <c r="M134" s="1">
        <f ca="1">VLOOKUP(表格15[[#This Row],[專案編號]],料單!C:L,10,FALSE)</f>
        <v>0</v>
      </c>
      <c r="N134" s="1" t="str">
        <f ca="1">VLOOKUP(表格15[[#This Row],[專案編號]],料單!C:O,13,FALSE)</f>
        <v/>
      </c>
      <c r="O134" s="11">
        <f t="shared" ca="1" si="30"/>
        <v>0</v>
      </c>
      <c r="R134" s="2" t="str">
        <f ca="1">IFERROR(VLOOKUP(M134,資料庫!$P$3:$AJ$73,20,),"")</f>
        <v/>
      </c>
      <c r="S134" s="9" t="str">
        <f t="shared" ca="1" si="31"/>
        <v/>
      </c>
      <c r="U134" s="9"/>
    </row>
    <row r="135" spans="1:21" x14ac:dyDescent="0.25">
      <c r="A135" s="1">
        <f t="shared" si="24"/>
        <v>114</v>
      </c>
      <c r="B135" s="1">
        <f t="shared" si="29"/>
        <v>5</v>
      </c>
      <c r="C135" s="1">
        <f t="shared" si="28"/>
        <v>0</v>
      </c>
      <c r="D135" s="1">
        <f>料單!C182</f>
        <v>5014</v>
      </c>
      <c r="E135" s="1">
        <f ca="1">VLOOKUP(表格15[[#This Row],[專案編號]],料單!C:E,3,FALSE)</f>
        <v>0</v>
      </c>
      <c r="F135" s="1">
        <f ca="1">VLOOKUP(表格15[[#This Row],[專案編號]],料單!C:F,4,FALSE)</f>
        <v>0</v>
      </c>
      <c r="G135" s="1" t="str">
        <f ca="1">VLOOKUP(表格15[[#This Row],[專案編號]],料單!C:G,5,FALSE)</f>
        <v/>
      </c>
      <c r="H135" s="1">
        <f ca="1">VLOOKUP(表格15[[#This Row],[專案編號]],料單!C:H,6,FALSE)</f>
        <v>0</v>
      </c>
      <c r="I135" s="1" t="str">
        <f ca="1">VLOOKUP(表格15[[#This Row],[專案編號]],料單!C:I,7,FALSE)</f>
        <v/>
      </c>
      <c r="J135" s="1">
        <f ca="1">VLOOKUP(表格15[[#This Row],[專案編號]],料單!C:J,8,FALSE)</f>
        <v>0</v>
      </c>
      <c r="K135" s="1">
        <f ca="1">VLOOKUP(表格15[[#This Row],[專案編號]],料單!C:K,9,FALSE)</f>
        <v>0</v>
      </c>
      <c r="L135" s="1" t="str">
        <f ca="1">VLOOKUP(表格15[[#This Row],[專案編號]],料單!C:M,11,FALSE)</f>
        <v/>
      </c>
      <c r="M135" s="1">
        <f ca="1">VLOOKUP(表格15[[#This Row],[專案編號]],料單!C:L,10,FALSE)</f>
        <v>0</v>
      </c>
      <c r="N135" s="1" t="str">
        <f ca="1">VLOOKUP(表格15[[#This Row],[專案編號]],料單!C:O,13,FALSE)</f>
        <v/>
      </c>
      <c r="O135" s="11">
        <f t="shared" ca="1" si="30"/>
        <v>0</v>
      </c>
      <c r="R135" s="2" t="str">
        <f ca="1">IFERROR(VLOOKUP(M135,資料庫!$P$3:$AJ$73,20,),"")</f>
        <v/>
      </c>
      <c r="S135" s="9" t="str">
        <f t="shared" ca="1" si="31"/>
        <v/>
      </c>
      <c r="U135" s="9"/>
    </row>
    <row r="136" spans="1:21" x14ac:dyDescent="0.25">
      <c r="A136" s="1">
        <f t="shared" si="24"/>
        <v>115</v>
      </c>
      <c r="B136" s="1">
        <f t="shared" si="29"/>
        <v>5</v>
      </c>
      <c r="C136" s="1">
        <f t="shared" si="28"/>
        <v>0</v>
      </c>
      <c r="D136" s="1">
        <f>料單!C183</f>
        <v>5015</v>
      </c>
      <c r="E136" s="1">
        <f ca="1">VLOOKUP(表格15[[#This Row],[專案編號]],料單!C:E,3,FALSE)</f>
        <v>0</v>
      </c>
      <c r="F136" s="1">
        <f ca="1">VLOOKUP(表格15[[#This Row],[專案編號]],料單!C:F,4,FALSE)</f>
        <v>0</v>
      </c>
      <c r="G136" s="1" t="str">
        <f ca="1">VLOOKUP(表格15[[#This Row],[專案編號]],料單!C:G,5,FALSE)</f>
        <v/>
      </c>
      <c r="H136" s="1">
        <f ca="1">VLOOKUP(表格15[[#This Row],[專案編號]],料單!C:H,6,FALSE)</f>
        <v>0</v>
      </c>
      <c r="I136" s="1" t="str">
        <f ca="1">VLOOKUP(表格15[[#This Row],[專案編號]],料單!C:I,7,FALSE)</f>
        <v/>
      </c>
      <c r="J136" s="1">
        <f ca="1">VLOOKUP(表格15[[#This Row],[專案編號]],料單!C:J,8,FALSE)</f>
        <v>0</v>
      </c>
      <c r="K136" s="1">
        <f ca="1">VLOOKUP(表格15[[#This Row],[專案編號]],料單!C:K,9,FALSE)</f>
        <v>0</v>
      </c>
      <c r="L136" s="1" t="str">
        <f ca="1">VLOOKUP(表格15[[#This Row],[專案編號]],料單!C:M,11,FALSE)</f>
        <v/>
      </c>
      <c r="M136" s="1">
        <f ca="1">VLOOKUP(表格15[[#This Row],[專案編號]],料單!C:L,10,FALSE)</f>
        <v>0</v>
      </c>
      <c r="N136" s="1" t="str">
        <f ca="1">VLOOKUP(表格15[[#This Row],[專案編號]],料單!C:O,13,FALSE)</f>
        <v/>
      </c>
      <c r="O136" s="11">
        <f t="shared" ca="1" si="30"/>
        <v>0</v>
      </c>
      <c r="R136" s="2" t="str">
        <f ca="1">IFERROR(VLOOKUP(M136,資料庫!$P$3:$AJ$73,20,),"")</f>
        <v/>
      </c>
      <c r="S136" s="9" t="str">
        <f t="shared" ca="1" si="31"/>
        <v/>
      </c>
      <c r="U136" s="9"/>
    </row>
    <row r="137" spans="1:21" x14ac:dyDescent="0.25">
      <c r="A137" s="1">
        <f t="shared" si="24"/>
        <v>116</v>
      </c>
      <c r="B137" s="1">
        <f t="shared" si="29"/>
        <v>5</v>
      </c>
      <c r="C137" s="1">
        <f t="shared" si="28"/>
        <v>0</v>
      </c>
      <c r="D137" s="1">
        <f>料單!C184</f>
        <v>5016</v>
      </c>
      <c r="E137" s="1">
        <f ca="1">VLOOKUP(表格15[[#This Row],[專案編號]],料單!C:E,3,FALSE)</f>
        <v>0</v>
      </c>
      <c r="F137" s="1">
        <f ca="1">VLOOKUP(表格15[[#This Row],[專案編號]],料單!C:F,4,FALSE)</f>
        <v>0</v>
      </c>
      <c r="G137" s="1" t="str">
        <f ca="1">VLOOKUP(表格15[[#This Row],[專案編號]],料單!C:G,5,FALSE)</f>
        <v/>
      </c>
      <c r="H137" s="1">
        <f ca="1">VLOOKUP(表格15[[#This Row],[專案編號]],料單!C:H,6,FALSE)</f>
        <v>0</v>
      </c>
      <c r="I137" s="1" t="str">
        <f ca="1">VLOOKUP(表格15[[#This Row],[專案編號]],料單!C:I,7,FALSE)</f>
        <v/>
      </c>
      <c r="J137" s="1">
        <f ca="1">VLOOKUP(表格15[[#This Row],[專案編號]],料單!C:J,8,FALSE)</f>
        <v>0</v>
      </c>
      <c r="K137" s="1">
        <f ca="1">VLOOKUP(表格15[[#This Row],[專案編號]],料單!C:K,9,FALSE)</f>
        <v>0</v>
      </c>
      <c r="L137" s="1" t="str">
        <f ca="1">VLOOKUP(表格15[[#This Row],[專案編號]],料單!C:M,11,FALSE)</f>
        <v/>
      </c>
      <c r="M137" s="1">
        <f ca="1">VLOOKUP(表格15[[#This Row],[專案編號]],料單!C:L,10,FALSE)</f>
        <v>0</v>
      </c>
      <c r="N137" s="1" t="str">
        <f ca="1">VLOOKUP(表格15[[#This Row],[專案編號]],料單!C:O,13,FALSE)</f>
        <v/>
      </c>
      <c r="O137" s="11">
        <f t="shared" ca="1" si="30"/>
        <v>0</v>
      </c>
      <c r="R137" s="2" t="str">
        <f ca="1">IFERROR(VLOOKUP(M137,資料庫!$P$3:$AJ$73,20,),"")</f>
        <v/>
      </c>
      <c r="S137" s="9" t="str">
        <f t="shared" ca="1" si="31"/>
        <v/>
      </c>
      <c r="U137" s="9"/>
    </row>
    <row r="138" spans="1:21" x14ac:dyDescent="0.25">
      <c r="A138" s="1">
        <f t="shared" si="24"/>
        <v>117</v>
      </c>
      <c r="B138" s="1">
        <f t="shared" si="29"/>
        <v>5</v>
      </c>
      <c r="C138" s="1">
        <f t="shared" si="28"/>
        <v>0</v>
      </c>
      <c r="D138" s="1">
        <f>料單!C185</f>
        <v>5017</v>
      </c>
      <c r="E138" s="1">
        <f ca="1">VLOOKUP(表格15[[#This Row],[專案編號]],料單!C:E,3,FALSE)</f>
        <v>0</v>
      </c>
      <c r="F138" s="1">
        <f ca="1">VLOOKUP(表格15[[#This Row],[專案編號]],料單!C:F,4,FALSE)</f>
        <v>0</v>
      </c>
      <c r="G138" s="1" t="str">
        <f ca="1">VLOOKUP(表格15[[#This Row],[專案編號]],料單!C:G,5,FALSE)</f>
        <v/>
      </c>
      <c r="H138" s="1">
        <f ca="1">VLOOKUP(表格15[[#This Row],[專案編號]],料單!C:H,6,FALSE)</f>
        <v>0</v>
      </c>
      <c r="I138" s="1" t="str">
        <f ca="1">VLOOKUP(表格15[[#This Row],[專案編號]],料單!C:I,7,FALSE)</f>
        <v/>
      </c>
      <c r="J138" s="1">
        <f ca="1">VLOOKUP(表格15[[#This Row],[專案編號]],料單!C:J,8,FALSE)</f>
        <v>0</v>
      </c>
      <c r="K138" s="1">
        <f ca="1">VLOOKUP(表格15[[#This Row],[專案編號]],料單!C:K,9,FALSE)</f>
        <v>0</v>
      </c>
      <c r="L138" s="1" t="str">
        <f ca="1">VLOOKUP(表格15[[#This Row],[專案編號]],料單!C:M,11,FALSE)</f>
        <v/>
      </c>
      <c r="M138" s="1">
        <f ca="1">VLOOKUP(表格15[[#This Row],[專案編號]],料單!C:L,10,FALSE)</f>
        <v>0</v>
      </c>
      <c r="N138" s="1" t="str">
        <f ca="1">VLOOKUP(表格15[[#This Row],[專案編號]],料單!C:O,13,FALSE)</f>
        <v/>
      </c>
      <c r="O138" s="11">
        <f t="shared" ca="1" si="30"/>
        <v>0</v>
      </c>
      <c r="R138" s="2" t="str">
        <f ca="1">IFERROR(VLOOKUP(M138,資料庫!$P$3:$AJ$73,20,),"")</f>
        <v/>
      </c>
      <c r="S138" s="9" t="str">
        <f t="shared" ca="1" si="31"/>
        <v/>
      </c>
      <c r="U138" s="9"/>
    </row>
    <row r="139" spans="1:21" x14ac:dyDescent="0.25">
      <c r="A139" s="1">
        <f t="shared" si="24"/>
        <v>118</v>
      </c>
      <c r="B139" s="1">
        <f t="shared" si="29"/>
        <v>5</v>
      </c>
      <c r="C139" s="1">
        <f t="shared" si="28"/>
        <v>0</v>
      </c>
      <c r="D139" s="1">
        <f>料單!C186</f>
        <v>5018</v>
      </c>
      <c r="E139" s="1">
        <f ca="1">VLOOKUP(表格15[[#This Row],[專案編號]],料單!C:E,3,FALSE)</f>
        <v>0</v>
      </c>
      <c r="F139" s="1">
        <f ca="1">VLOOKUP(表格15[[#This Row],[專案編號]],料單!C:F,4,FALSE)</f>
        <v>0</v>
      </c>
      <c r="G139" s="1" t="str">
        <f ca="1">VLOOKUP(表格15[[#This Row],[專案編號]],料單!C:G,5,FALSE)</f>
        <v/>
      </c>
      <c r="H139" s="1">
        <f ca="1">VLOOKUP(表格15[[#This Row],[專案編號]],料單!C:H,6,FALSE)</f>
        <v>0</v>
      </c>
      <c r="I139" s="1" t="str">
        <f ca="1">VLOOKUP(表格15[[#This Row],[專案編號]],料單!C:I,7,FALSE)</f>
        <v/>
      </c>
      <c r="J139" s="1">
        <f ca="1">VLOOKUP(表格15[[#This Row],[專案編號]],料單!C:J,8,FALSE)</f>
        <v>0</v>
      </c>
      <c r="K139" s="1">
        <f ca="1">VLOOKUP(表格15[[#This Row],[專案編號]],料單!C:K,9,FALSE)</f>
        <v>0</v>
      </c>
      <c r="L139" s="1" t="str">
        <f ca="1">VLOOKUP(表格15[[#This Row],[專案編號]],料單!C:M,11,FALSE)</f>
        <v/>
      </c>
      <c r="M139" s="1">
        <f ca="1">VLOOKUP(表格15[[#This Row],[專案編號]],料單!C:L,10,FALSE)</f>
        <v>0</v>
      </c>
      <c r="N139" s="1" t="str">
        <f ca="1">VLOOKUP(表格15[[#This Row],[專案編號]],料單!C:O,13,FALSE)</f>
        <v/>
      </c>
      <c r="O139" s="11">
        <f t="shared" ca="1" si="30"/>
        <v>0</v>
      </c>
      <c r="R139" s="2" t="str">
        <f ca="1">IFERROR(VLOOKUP(M139,資料庫!$P$3:$AJ$73,20,),"")</f>
        <v/>
      </c>
      <c r="S139" s="9" t="str">
        <f t="shared" ca="1" si="31"/>
        <v/>
      </c>
      <c r="U139" s="9"/>
    </row>
    <row r="140" spans="1:21" x14ac:dyDescent="0.25">
      <c r="A140" s="1">
        <f t="shared" si="24"/>
        <v>119</v>
      </c>
      <c r="B140" s="1">
        <f t="shared" si="29"/>
        <v>5</v>
      </c>
      <c r="C140" s="1">
        <f t="shared" si="28"/>
        <v>0</v>
      </c>
      <c r="D140" s="1">
        <f>料單!C187</f>
        <v>5019</v>
      </c>
      <c r="E140" s="1">
        <f ca="1">VLOOKUP(表格15[[#This Row],[專案編號]],料單!C:E,3,FALSE)</f>
        <v>0</v>
      </c>
      <c r="F140" s="1">
        <f ca="1">VLOOKUP(表格15[[#This Row],[專案編號]],料單!C:F,4,FALSE)</f>
        <v>0</v>
      </c>
      <c r="G140" s="1" t="str">
        <f ca="1">VLOOKUP(表格15[[#This Row],[專案編號]],料單!C:G,5,FALSE)</f>
        <v/>
      </c>
      <c r="H140" s="1">
        <f ca="1">VLOOKUP(表格15[[#This Row],[專案編號]],料單!C:H,6,FALSE)</f>
        <v>0</v>
      </c>
      <c r="I140" s="1" t="str">
        <f ca="1">VLOOKUP(表格15[[#This Row],[專案編號]],料單!C:I,7,FALSE)</f>
        <v/>
      </c>
      <c r="J140" s="1">
        <f ca="1">VLOOKUP(表格15[[#This Row],[專案編號]],料單!C:J,8,FALSE)</f>
        <v>0</v>
      </c>
      <c r="K140" s="1">
        <f ca="1">VLOOKUP(表格15[[#This Row],[專案編號]],料單!C:K,9,FALSE)</f>
        <v>0</v>
      </c>
      <c r="L140" s="1" t="str">
        <f ca="1">VLOOKUP(表格15[[#This Row],[專案編號]],料單!C:M,11,FALSE)</f>
        <v/>
      </c>
      <c r="M140" s="1">
        <f ca="1">VLOOKUP(表格15[[#This Row],[專案編號]],料單!C:L,10,FALSE)</f>
        <v>0</v>
      </c>
      <c r="N140" s="1" t="str">
        <f ca="1">VLOOKUP(表格15[[#This Row],[專案編號]],料單!C:O,13,FALSE)</f>
        <v/>
      </c>
      <c r="O140" s="11">
        <f t="shared" ca="1" si="30"/>
        <v>0</v>
      </c>
      <c r="R140" s="2" t="str">
        <f ca="1">IFERROR(VLOOKUP(M140,資料庫!$P$3:$AJ$73,20,),"")</f>
        <v/>
      </c>
      <c r="S140" s="9" t="str">
        <f t="shared" ca="1" si="31"/>
        <v/>
      </c>
      <c r="U140" s="9"/>
    </row>
    <row r="141" spans="1:21" x14ac:dyDescent="0.25">
      <c r="A141" s="1">
        <f t="shared" si="24"/>
        <v>120</v>
      </c>
      <c r="B141" s="1">
        <f t="shared" si="29"/>
        <v>5</v>
      </c>
      <c r="C141" s="1">
        <f t="shared" si="28"/>
        <v>0</v>
      </c>
      <c r="D141" s="1">
        <f>料單!C188</f>
        <v>5020</v>
      </c>
      <c r="E141" s="1">
        <f ca="1">VLOOKUP(表格15[[#This Row],[專案編號]],料單!C:E,3,FALSE)</f>
        <v>0</v>
      </c>
      <c r="F141" s="1">
        <f ca="1">VLOOKUP(表格15[[#This Row],[專案編號]],料單!C:F,4,FALSE)</f>
        <v>0</v>
      </c>
      <c r="G141" s="1" t="str">
        <f ca="1">VLOOKUP(表格15[[#This Row],[專案編號]],料單!C:G,5,FALSE)</f>
        <v/>
      </c>
      <c r="H141" s="1">
        <f ca="1">VLOOKUP(表格15[[#This Row],[專案編號]],料單!C:H,6,FALSE)</f>
        <v>0</v>
      </c>
      <c r="I141" s="1" t="str">
        <f ca="1">VLOOKUP(表格15[[#This Row],[專案編號]],料單!C:I,7,FALSE)</f>
        <v/>
      </c>
      <c r="J141" s="1">
        <f ca="1">VLOOKUP(表格15[[#This Row],[專案編號]],料單!C:J,8,FALSE)</f>
        <v>0</v>
      </c>
      <c r="K141" s="1">
        <f ca="1">VLOOKUP(表格15[[#This Row],[專案編號]],料單!C:K,9,FALSE)</f>
        <v>0</v>
      </c>
      <c r="L141" s="1" t="str">
        <f ca="1">VLOOKUP(表格15[[#This Row],[專案編號]],料單!C:M,11,FALSE)</f>
        <v/>
      </c>
      <c r="M141" s="1">
        <f ca="1">VLOOKUP(表格15[[#This Row],[專案編號]],料單!C:L,10,FALSE)</f>
        <v>0</v>
      </c>
      <c r="N141" s="1" t="str">
        <f ca="1">VLOOKUP(表格15[[#This Row],[專案編號]],料單!C:O,13,FALSE)</f>
        <v/>
      </c>
      <c r="O141" s="11">
        <f t="shared" ca="1" si="30"/>
        <v>0</v>
      </c>
      <c r="R141" s="2" t="str">
        <f ca="1">IFERROR(VLOOKUP(M141,資料庫!$P$3:$AJ$73,20,),"")</f>
        <v/>
      </c>
      <c r="S141" s="9" t="str">
        <f t="shared" ca="1" si="31"/>
        <v/>
      </c>
      <c r="U141" s="9"/>
    </row>
    <row r="142" spans="1:21" x14ac:dyDescent="0.25">
      <c r="A142" s="1">
        <f t="shared" si="24"/>
        <v>121</v>
      </c>
      <c r="B142" s="1">
        <f t="shared" si="29"/>
        <v>5</v>
      </c>
      <c r="C142" s="1">
        <f t="shared" si="28"/>
        <v>0</v>
      </c>
      <c r="D142" s="1">
        <f>料單!C189</f>
        <v>5021</v>
      </c>
      <c r="E142" s="1">
        <f ca="1">VLOOKUP(表格15[[#This Row],[專案編號]],料單!C:E,3,FALSE)</f>
        <v>0</v>
      </c>
      <c r="F142" s="1">
        <f ca="1">VLOOKUP(表格15[[#This Row],[專案編號]],料單!C:F,4,FALSE)</f>
        <v>0</v>
      </c>
      <c r="G142" s="1" t="str">
        <f ca="1">VLOOKUP(表格15[[#This Row],[專案編號]],料單!C:G,5,FALSE)</f>
        <v/>
      </c>
      <c r="H142" s="1">
        <f ca="1">VLOOKUP(表格15[[#This Row],[專案編號]],料單!C:H,6,FALSE)</f>
        <v>0</v>
      </c>
      <c r="I142" s="1" t="str">
        <f ca="1">VLOOKUP(表格15[[#This Row],[專案編號]],料單!C:I,7,FALSE)</f>
        <v/>
      </c>
      <c r="J142" s="1">
        <f ca="1">VLOOKUP(表格15[[#This Row],[專案編號]],料單!C:J,8,FALSE)</f>
        <v>0</v>
      </c>
      <c r="K142" s="1">
        <f ca="1">VLOOKUP(表格15[[#This Row],[專案編號]],料單!C:K,9,FALSE)</f>
        <v>0</v>
      </c>
      <c r="L142" s="1" t="str">
        <f ca="1">VLOOKUP(表格15[[#This Row],[專案編號]],料單!C:M,11,FALSE)</f>
        <v/>
      </c>
      <c r="M142" s="1">
        <f ca="1">VLOOKUP(表格15[[#This Row],[專案編號]],料單!C:L,10,FALSE)</f>
        <v>0</v>
      </c>
      <c r="N142" s="1" t="str">
        <f ca="1">VLOOKUP(表格15[[#This Row],[專案編號]],料單!C:O,13,FALSE)</f>
        <v/>
      </c>
      <c r="O142" s="11">
        <f t="shared" ca="1" si="30"/>
        <v>0</v>
      </c>
      <c r="R142" s="2" t="str">
        <f ca="1">IFERROR(VLOOKUP(M142,資料庫!$P$3:$AJ$73,20,),"")</f>
        <v/>
      </c>
      <c r="S142" s="9" t="str">
        <f t="shared" ca="1" si="31"/>
        <v/>
      </c>
      <c r="U142" s="9"/>
    </row>
    <row r="143" spans="1:21" x14ac:dyDescent="0.25">
      <c r="A143" s="1">
        <f t="shared" si="24"/>
        <v>122</v>
      </c>
      <c r="B143" s="1">
        <f t="shared" si="29"/>
        <v>5</v>
      </c>
      <c r="C143" s="1">
        <f t="shared" si="28"/>
        <v>0</v>
      </c>
      <c r="D143" s="1">
        <f>料單!C190</f>
        <v>5022</v>
      </c>
      <c r="E143" s="1">
        <f ca="1">VLOOKUP(表格15[[#This Row],[專案編號]],料單!C:E,3,FALSE)</f>
        <v>0</v>
      </c>
      <c r="F143" s="1">
        <f ca="1">VLOOKUP(表格15[[#This Row],[專案編號]],料單!C:F,4,FALSE)</f>
        <v>0</v>
      </c>
      <c r="G143" s="1" t="str">
        <f ca="1">VLOOKUP(表格15[[#This Row],[專案編號]],料單!C:G,5,FALSE)</f>
        <v/>
      </c>
      <c r="H143" s="1">
        <f ca="1">VLOOKUP(表格15[[#This Row],[專案編號]],料單!C:H,6,FALSE)</f>
        <v>0</v>
      </c>
      <c r="I143" s="1" t="str">
        <f ca="1">VLOOKUP(表格15[[#This Row],[專案編號]],料單!C:I,7,FALSE)</f>
        <v/>
      </c>
      <c r="J143" s="1">
        <f ca="1">VLOOKUP(表格15[[#This Row],[專案編號]],料單!C:J,8,FALSE)</f>
        <v>0</v>
      </c>
      <c r="K143" s="1">
        <f ca="1">VLOOKUP(表格15[[#This Row],[專案編號]],料單!C:K,9,FALSE)</f>
        <v>0</v>
      </c>
      <c r="L143" s="1" t="str">
        <f ca="1">VLOOKUP(表格15[[#This Row],[專案編號]],料單!C:M,11,FALSE)</f>
        <v/>
      </c>
      <c r="M143" s="1">
        <f ca="1">VLOOKUP(表格15[[#This Row],[專案編號]],料單!C:L,10,FALSE)</f>
        <v>0</v>
      </c>
      <c r="N143" s="1" t="str">
        <f ca="1">VLOOKUP(表格15[[#This Row],[專案編號]],料單!C:O,13,FALSE)</f>
        <v/>
      </c>
      <c r="O143" s="11">
        <f t="shared" ca="1" si="30"/>
        <v>0</v>
      </c>
      <c r="R143" s="2" t="str">
        <f ca="1">IFERROR(VLOOKUP(M143,資料庫!$P$3:$AJ$73,20,),"")</f>
        <v/>
      </c>
      <c r="S143" s="9" t="str">
        <f t="shared" ca="1" si="31"/>
        <v/>
      </c>
      <c r="U143" s="9"/>
    </row>
    <row r="144" spans="1:21" x14ac:dyDescent="0.25">
      <c r="A144" s="1">
        <f t="shared" si="24"/>
        <v>123</v>
      </c>
      <c r="B144" s="1">
        <f t="shared" si="29"/>
        <v>5</v>
      </c>
      <c r="C144" s="1">
        <f t="shared" si="28"/>
        <v>0</v>
      </c>
      <c r="D144" s="1">
        <f>料單!C191</f>
        <v>5023</v>
      </c>
      <c r="E144" s="1">
        <f ca="1">VLOOKUP(表格15[[#This Row],[專案編號]],料單!C:E,3,FALSE)</f>
        <v>0</v>
      </c>
      <c r="F144" s="1">
        <f ca="1">VLOOKUP(表格15[[#This Row],[專案編號]],料單!C:F,4,FALSE)</f>
        <v>0</v>
      </c>
      <c r="G144" s="1" t="str">
        <f ca="1">VLOOKUP(表格15[[#This Row],[專案編號]],料單!C:G,5,FALSE)</f>
        <v/>
      </c>
      <c r="H144" s="1">
        <f ca="1">VLOOKUP(表格15[[#This Row],[專案編號]],料單!C:H,6,FALSE)</f>
        <v>0</v>
      </c>
      <c r="I144" s="1" t="str">
        <f ca="1">VLOOKUP(表格15[[#This Row],[專案編號]],料單!C:I,7,FALSE)</f>
        <v/>
      </c>
      <c r="J144" s="1">
        <f ca="1">VLOOKUP(表格15[[#This Row],[專案編號]],料單!C:J,8,FALSE)</f>
        <v>0</v>
      </c>
      <c r="K144" s="1">
        <f ca="1">VLOOKUP(表格15[[#This Row],[專案編號]],料單!C:K,9,FALSE)</f>
        <v>0</v>
      </c>
      <c r="L144" s="1" t="str">
        <f ca="1">VLOOKUP(表格15[[#This Row],[專案編號]],料單!C:M,11,FALSE)</f>
        <v/>
      </c>
      <c r="M144" s="1">
        <f ca="1">VLOOKUP(表格15[[#This Row],[專案編號]],料單!C:L,10,FALSE)</f>
        <v>0</v>
      </c>
      <c r="N144" s="1" t="str">
        <f ca="1">VLOOKUP(表格15[[#This Row],[專案編號]],料單!C:O,13,FALSE)</f>
        <v/>
      </c>
      <c r="O144" s="11">
        <f t="shared" ca="1" si="30"/>
        <v>0</v>
      </c>
      <c r="R144" s="2" t="str">
        <f ca="1">IFERROR(VLOOKUP(M144,資料庫!$P$3:$AJ$73,20,),"")</f>
        <v/>
      </c>
      <c r="S144" s="9" t="str">
        <f t="shared" ca="1" si="31"/>
        <v/>
      </c>
      <c r="U144" s="9"/>
    </row>
    <row r="145" spans="1:21" x14ac:dyDescent="0.25">
      <c r="A145" s="1">
        <f t="shared" si="24"/>
        <v>124</v>
      </c>
      <c r="B145" s="1">
        <f t="shared" si="29"/>
        <v>5</v>
      </c>
      <c r="C145" s="1">
        <f t="shared" si="28"/>
        <v>0</v>
      </c>
      <c r="D145" s="1">
        <f>料單!C192</f>
        <v>5024</v>
      </c>
      <c r="E145" s="1">
        <f ca="1">VLOOKUP(表格15[[#This Row],[專案編號]],料單!C:E,3,FALSE)</f>
        <v>0</v>
      </c>
      <c r="F145" s="1">
        <f ca="1">VLOOKUP(表格15[[#This Row],[專案編號]],料單!C:F,4,FALSE)</f>
        <v>0</v>
      </c>
      <c r="G145" s="1" t="str">
        <f ca="1">VLOOKUP(表格15[[#This Row],[專案編號]],料單!C:G,5,FALSE)</f>
        <v/>
      </c>
      <c r="H145" s="1">
        <f ca="1">VLOOKUP(表格15[[#This Row],[專案編號]],料單!C:H,6,FALSE)</f>
        <v>0</v>
      </c>
      <c r="I145" s="1" t="str">
        <f ca="1">VLOOKUP(表格15[[#This Row],[專案編號]],料單!C:I,7,FALSE)</f>
        <v/>
      </c>
      <c r="J145" s="1">
        <f ca="1">VLOOKUP(表格15[[#This Row],[專案編號]],料單!C:J,8,FALSE)</f>
        <v>0</v>
      </c>
      <c r="K145" s="1">
        <f ca="1">VLOOKUP(表格15[[#This Row],[專案編號]],料單!C:K,9,FALSE)</f>
        <v>0</v>
      </c>
      <c r="L145" s="1" t="str">
        <f ca="1">VLOOKUP(表格15[[#This Row],[專案編號]],料單!C:M,11,FALSE)</f>
        <v/>
      </c>
      <c r="M145" s="1">
        <f ca="1">VLOOKUP(表格15[[#This Row],[專案編號]],料單!C:L,10,FALSE)</f>
        <v>0</v>
      </c>
      <c r="N145" s="1" t="str">
        <f ca="1">VLOOKUP(表格15[[#This Row],[專案編號]],料單!C:O,13,FALSE)</f>
        <v/>
      </c>
      <c r="O145" s="11">
        <f t="shared" ca="1" si="30"/>
        <v>0</v>
      </c>
      <c r="R145" s="2" t="str">
        <f ca="1">IFERROR(VLOOKUP(M145,資料庫!$P$3:$AJ$73,20,),"")</f>
        <v/>
      </c>
      <c r="S145" s="9" t="str">
        <f t="shared" ca="1" si="31"/>
        <v/>
      </c>
      <c r="U145" s="9"/>
    </row>
    <row r="146" spans="1:21" x14ac:dyDescent="0.25">
      <c r="A146" s="1">
        <f t="shared" ref="A146:A150" si="32">A145+1</f>
        <v>125</v>
      </c>
      <c r="B146" s="1">
        <f t="shared" ref="B146:B150" si="33">B145</f>
        <v>5</v>
      </c>
      <c r="C146" s="1">
        <f t="shared" si="28"/>
        <v>0</v>
      </c>
      <c r="D146" s="1">
        <f>料單!C193</f>
        <v>5025</v>
      </c>
      <c r="E146" s="1">
        <f ca="1">VLOOKUP(表格15[[#This Row],[專案編號]],料單!C:E,3,FALSE)</f>
        <v>0</v>
      </c>
      <c r="F146" s="1">
        <f ca="1">VLOOKUP(表格15[[#This Row],[專案編號]],料單!C:F,4,FALSE)</f>
        <v>0</v>
      </c>
      <c r="G146" s="1" t="str">
        <f ca="1">VLOOKUP(表格15[[#This Row],[專案編號]],料單!C:G,5,FALSE)</f>
        <v/>
      </c>
      <c r="H146" s="1">
        <f ca="1">VLOOKUP(表格15[[#This Row],[專案編號]],料單!C:H,6,FALSE)</f>
        <v>0</v>
      </c>
      <c r="I146" s="1" t="str">
        <f ca="1">VLOOKUP(表格15[[#This Row],[專案編號]],料單!C:I,7,FALSE)</f>
        <v/>
      </c>
      <c r="J146" s="1">
        <f ca="1">VLOOKUP(表格15[[#This Row],[專案編號]],料單!C:J,8,FALSE)</f>
        <v>0</v>
      </c>
      <c r="K146" s="1">
        <f ca="1">VLOOKUP(表格15[[#This Row],[專案編號]],料單!C:K,9,FALSE)</f>
        <v>0</v>
      </c>
      <c r="L146" s="1" t="str">
        <f ca="1">VLOOKUP(表格15[[#This Row],[專案編號]],料單!C:M,11,FALSE)</f>
        <v/>
      </c>
      <c r="M146" s="1">
        <f ca="1">VLOOKUP(表格15[[#This Row],[專案編號]],料單!C:L,10,FALSE)</f>
        <v>0</v>
      </c>
      <c r="N146" s="1" t="str">
        <f ca="1">VLOOKUP(表格15[[#This Row],[專案編號]],料單!C:O,13,FALSE)</f>
        <v/>
      </c>
      <c r="O146" s="11">
        <f t="shared" ca="1" si="30"/>
        <v>0</v>
      </c>
      <c r="R146" s="2" t="str">
        <f ca="1">IFERROR(VLOOKUP(M146,資料庫!$P$3:$AJ$73,20,),"")</f>
        <v/>
      </c>
      <c r="S146" s="9" t="str">
        <f t="shared" ca="1" si="31"/>
        <v/>
      </c>
      <c r="U146" s="9"/>
    </row>
    <row r="147" spans="1:21" x14ac:dyDescent="0.25">
      <c r="A147" s="1">
        <f t="shared" si="32"/>
        <v>126</v>
      </c>
      <c r="B147" s="1">
        <f t="shared" si="33"/>
        <v>5</v>
      </c>
      <c r="C147" s="1">
        <f t="shared" si="28"/>
        <v>0</v>
      </c>
      <c r="D147" s="1">
        <f>料單!C194</f>
        <v>5026</v>
      </c>
      <c r="E147" s="1">
        <f ca="1">VLOOKUP(表格15[[#This Row],[專案編號]],料單!C:E,3,FALSE)</f>
        <v>0</v>
      </c>
      <c r="F147" s="1">
        <f ca="1">VLOOKUP(表格15[[#This Row],[專案編號]],料單!C:F,4,FALSE)</f>
        <v>0</v>
      </c>
      <c r="G147" s="1" t="str">
        <f ca="1">VLOOKUP(表格15[[#This Row],[專案編號]],料單!C:G,5,FALSE)</f>
        <v/>
      </c>
      <c r="H147" s="1">
        <f ca="1">VLOOKUP(表格15[[#This Row],[專案編號]],料單!C:H,6,FALSE)</f>
        <v>0</v>
      </c>
      <c r="I147" s="1" t="str">
        <f ca="1">VLOOKUP(表格15[[#This Row],[專案編號]],料單!C:I,7,FALSE)</f>
        <v/>
      </c>
      <c r="J147" s="1">
        <f ca="1">VLOOKUP(表格15[[#This Row],[專案編號]],料單!C:J,8,FALSE)</f>
        <v>0</v>
      </c>
      <c r="K147" s="1">
        <f ca="1">VLOOKUP(表格15[[#This Row],[專案編號]],料單!C:K,9,FALSE)</f>
        <v>0</v>
      </c>
      <c r="L147" s="1" t="str">
        <f ca="1">VLOOKUP(表格15[[#This Row],[專案編號]],料單!C:M,11,FALSE)</f>
        <v/>
      </c>
      <c r="M147" s="1">
        <f ca="1">VLOOKUP(表格15[[#This Row],[專案編號]],料單!C:L,10,FALSE)</f>
        <v>0</v>
      </c>
      <c r="N147" s="1" t="str">
        <f ca="1">VLOOKUP(表格15[[#This Row],[專案編號]],料單!C:O,13,FALSE)</f>
        <v/>
      </c>
      <c r="O147" s="11">
        <f t="shared" ca="1" si="30"/>
        <v>0</v>
      </c>
      <c r="R147" s="2" t="str">
        <f ca="1">IFERROR(VLOOKUP(M147,資料庫!$P$3:$AJ$73,20,),"")</f>
        <v/>
      </c>
      <c r="S147" s="9" t="str">
        <f t="shared" ca="1" si="31"/>
        <v/>
      </c>
      <c r="U147" s="9"/>
    </row>
    <row r="148" spans="1:21" x14ac:dyDescent="0.25">
      <c r="A148" s="1">
        <f t="shared" si="32"/>
        <v>127</v>
      </c>
      <c r="B148" s="1">
        <f t="shared" si="33"/>
        <v>5</v>
      </c>
      <c r="C148" s="1">
        <f t="shared" si="28"/>
        <v>0</v>
      </c>
      <c r="D148" s="1">
        <f>料單!C195</f>
        <v>5027</v>
      </c>
      <c r="E148" s="1">
        <f ca="1">VLOOKUP(表格15[[#This Row],[專案編號]],料單!C:E,3,FALSE)</f>
        <v>0</v>
      </c>
      <c r="F148" s="1">
        <f ca="1">VLOOKUP(表格15[[#This Row],[專案編號]],料單!C:F,4,FALSE)</f>
        <v>0</v>
      </c>
      <c r="G148" s="1" t="str">
        <f ca="1">VLOOKUP(表格15[[#This Row],[專案編號]],料單!C:G,5,FALSE)</f>
        <v/>
      </c>
      <c r="H148" s="1">
        <f ca="1">VLOOKUP(表格15[[#This Row],[專案編號]],料單!C:H,6,FALSE)</f>
        <v>0</v>
      </c>
      <c r="I148" s="1" t="str">
        <f ca="1">VLOOKUP(表格15[[#This Row],[專案編號]],料單!C:I,7,FALSE)</f>
        <v/>
      </c>
      <c r="J148" s="1">
        <f ca="1">VLOOKUP(表格15[[#This Row],[專案編號]],料單!C:J,8,FALSE)</f>
        <v>0</v>
      </c>
      <c r="K148" s="1">
        <f ca="1">VLOOKUP(表格15[[#This Row],[專案編號]],料單!C:K,9,FALSE)</f>
        <v>0</v>
      </c>
      <c r="L148" s="1" t="str">
        <f ca="1">VLOOKUP(表格15[[#This Row],[專案編號]],料單!C:M,11,FALSE)</f>
        <v/>
      </c>
      <c r="M148" s="1">
        <f ca="1">VLOOKUP(表格15[[#This Row],[專案編號]],料單!C:L,10,FALSE)</f>
        <v>0</v>
      </c>
      <c r="N148" s="1" t="str">
        <f ca="1">VLOOKUP(表格15[[#This Row],[專案編號]],料單!C:O,13,FALSE)</f>
        <v/>
      </c>
      <c r="O148" s="11">
        <f t="shared" ca="1" si="30"/>
        <v>0</v>
      </c>
      <c r="R148" s="2" t="str">
        <f ca="1">IFERROR(VLOOKUP(M148,資料庫!$P$3:$AJ$73,20,),"")</f>
        <v/>
      </c>
      <c r="S148" s="9" t="str">
        <f t="shared" ca="1" si="31"/>
        <v/>
      </c>
      <c r="U148" s="9"/>
    </row>
    <row r="149" spans="1:21" x14ac:dyDescent="0.25">
      <c r="A149" s="1">
        <f t="shared" si="32"/>
        <v>128</v>
      </c>
      <c r="B149" s="1">
        <f t="shared" si="33"/>
        <v>5</v>
      </c>
      <c r="C149" s="1">
        <f t="shared" si="28"/>
        <v>0</v>
      </c>
      <c r="D149" s="1">
        <f>料單!C196</f>
        <v>5028</v>
      </c>
      <c r="E149" s="1">
        <f ca="1">VLOOKUP(表格15[[#This Row],[專案編號]],料單!C:E,3,FALSE)</f>
        <v>0</v>
      </c>
      <c r="F149" s="1">
        <f ca="1">VLOOKUP(表格15[[#This Row],[專案編號]],料單!C:F,4,FALSE)</f>
        <v>0</v>
      </c>
      <c r="G149" s="1" t="str">
        <f ca="1">VLOOKUP(表格15[[#This Row],[專案編號]],料單!C:G,5,FALSE)</f>
        <v/>
      </c>
      <c r="H149" s="1">
        <f ca="1">VLOOKUP(表格15[[#This Row],[專案編號]],料單!C:H,6,FALSE)</f>
        <v>0</v>
      </c>
      <c r="I149" s="1" t="str">
        <f ca="1">VLOOKUP(表格15[[#This Row],[專案編號]],料單!C:I,7,FALSE)</f>
        <v/>
      </c>
      <c r="J149" s="1">
        <f ca="1">VLOOKUP(表格15[[#This Row],[專案編號]],料單!C:J,8,FALSE)</f>
        <v>0</v>
      </c>
      <c r="K149" s="1">
        <f ca="1">VLOOKUP(表格15[[#This Row],[專案編號]],料單!C:K,9,FALSE)</f>
        <v>0</v>
      </c>
      <c r="L149" s="1" t="str">
        <f ca="1">VLOOKUP(表格15[[#This Row],[專案編號]],料單!C:M,11,FALSE)</f>
        <v/>
      </c>
      <c r="M149" s="1">
        <f ca="1">VLOOKUP(表格15[[#This Row],[專案編號]],料單!C:L,10,FALSE)</f>
        <v>0</v>
      </c>
      <c r="N149" s="1" t="str">
        <f ca="1">VLOOKUP(表格15[[#This Row],[專案編號]],料單!C:O,13,FALSE)</f>
        <v/>
      </c>
      <c r="O149" s="11">
        <f t="shared" ca="1" si="30"/>
        <v>0</v>
      </c>
      <c r="R149" s="2" t="str">
        <f ca="1">IFERROR(VLOOKUP(M149,資料庫!$P$3:$AJ$73,20,),"")</f>
        <v/>
      </c>
      <c r="S149" s="9" t="str">
        <f t="shared" ca="1" si="31"/>
        <v/>
      </c>
      <c r="U149" s="9"/>
    </row>
    <row r="150" spans="1:21" x14ac:dyDescent="0.25">
      <c r="A150" s="1">
        <f t="shared" si="32"/>
        <v>129</v>
      </c>
      <c r="B150" s="1">
        <f t="shared" si="33"/>
        <v>5</v>
      </c>
      <c r="C150" s="1">
        <f t="shared" si="28"/>
        <v>0</v>
      </c>
      <c r="D150" s="1">
        <f>料單!C197</f>
        <v>5029</v>
      </c>
      <c r="E150" s="1">
        <f ca="1">VLOOKUP(表格15[[#This Row],[專案編號]],料單!C:E,3,FALSE)</f>
        <v>0</v>
      </c>
      <c r="F150" s="1">
        <f ca="1">VLOOKUP(表格15[[#This Row],[專案編號]],料單!C:F,4,FALSE)</f>
        <v>0</v>
      </c>
      <c r="G150" s="1" t="str">
        <f ca="1">VLOOKUP(表格15[[#This Row],[專案編號]],料單!C:G,5,FALSE)</f>
        <v/>
      </c>
      <c r="H150" s="1">
        <f ca="1">VLOOKUP(表格15[[#This Row],[專案編號]],料單!C:H,6,FALSE)</f>
        <v>0</v>
      </c>
      <c r="I150" s="1" t="str">
        <f ca="1">VLOOKUP(表格15[[#This Row],[專案編號]],料單!C:I,7,FALSE)</f>
        <v/>
      </c>
      <c r="J150" s="1">
        <f ca="1">VLOOKUP(表格15[[#This Row],[專案編號]],料單!C:J,8,FALSE)</f>
        <v>0</v>
      </c>
      <c r="K150" s="1">
        <f ca="1">VLOOKUP(表格15[[#This Row],[專案編號]],料單!C:K,9,FALSE)</f>
        <v>0</v>
      </c>
      <c r="L150" s="1" t="str">
        <f ca="1">VLOOKUP(表格15[[#This Row],[專案編號]],料單!C:M,11,FALSE)</f>
        <v/>
      </c>
      <c r="M150" s="1">
        <f ca="1">VLOOKUP(表格15[[#This Row],[專案編號]],料單!C:L,10,FALSE)</f>
        <v>0</v>
      </c>
      <c r="N150" s="1" t="str">
        <f ca="1">VLOOKUP(表格15[[#This Row],[專案編號]],料單!C:O,13,FALSE)</f>
        <v/>
      </c>
      <c r="O150" s="11">
        <f t="shared" ca="1" si="30"/>
        <v>0</v>
      </c>
      <c r="R150" s="2" t="str">
        <f ca="1">IFERROR(VLOOKUP(M150,資料庫!$P$3:$AJ$73,20,),"")</f>
        <v/>
      </c>
      <c r="S150" s="9" t="str">
        <f t="shared" ca="1" si="31"/>
        <v/>
      </c>
      <c r="U150" s="9"/>
    </row>
    <row r="151" spans="1:21" s="43" customFormat="1" x14ac:dyDescent="0.25">
      <c r="A151" s="43">
        <f>A145+1</f>
        <v>125</v>
      </c>
      <c r="B151" s="43">
        <f>B145</f>
        <v>5</v>
      </c>
      <c r="C151" s="43">
        <f t="shared" si="28"/>
        <v>0</v>
      </c>
      <c r="D151" s="43">
        <f>料單!C198</f>
        <v>5030</v>
      </c>
      <c r="E151" s="43">
        <f ca="1">VLOOKUP(表格15[[#This Row],[專案編號]],料單!C:E,3,FALSE)</f>
        <v>0</v>
      </c>
      <c r="F151" s="43">
        <f ca="1">VLOOKUP(表格15[[#This Row],[專案編號]],料單!C:F,4,FALSE)</f>
        <v>0</v>
      </c>
      <c r="G151" s="43" t="str">
        <f ca="1">VLOOKUP(表格15[[#This Row],[專案編號]],料單!C:G,5,FALSE)</f>
        <v/>
      </c>
      <c r="H151" s="43">
        <f ca="1">VLOOKUP(表格15[[#This Row],[專案編號]],料單!C:H,6,FALSE)</f>
        <v>0</v>
      </c>
      <c r="I151" s="43" t="str">
        <f ca="1">VLOOKUP(表格15[[#This Row],[專案編號]],料單!C:I,7,FALSE)</f>
        <v/>
      </c>
      <c r="J151" s="43">
        <f ca="1">VLOOKUP(表格15[[#This Row],[專案編號]],料單!C:J,8,FALSE)</f>
        <v>0</v>
      </c>
      <c r="K151" s="43">
        <f ca="1">VLOOKUP(表格15[[#This Row],[專案編號]],料單!C:K,9,FALSE)</f>
        <v>0</v>
      </c>
      <c r="L151" s="43" t="str">
        <f ca="1">VLOOKUP(表格15[[#This Row],[專案編號]],料單!C:M,11,FALSE)</f>
        <v/>
      </c>
      <c r="M151" s="43">
        <f ca="1">VLOOKUP(表格15[[#This Row],[專案編號]],料單!C:L,10,FALSE)</f>
        <v>0</v>
      </c>
      <c r="N151" s="1" t="str">
        <f ca="1">VLOOKUP(表格15[[#This Row],[專案編號]],料單!C:O,13,FALSE)</f>
        <v/>
      </c>
      <c r="O151" s="44">
        <f t="shared" ref="O151" ca="1" si="34">(F151*H151)/90000*K151</f>
        <v>0</v>
      </c>
      <c r="P151" s="45">
        <f ca="1">IFERROR(SUM(O122:O151),"")</f>
        <v>0</v>
      </c>
      <c r="Q151" s="45"/>
      <c r="R151" s="204" t="str">
        <f ca="1">IFERROR(VLOOKUP(M151,資料庫!$P$3:$AJ$73,20,),"")</f>
        <v/>
      </c>
      <c r="S151" s="205" t="str">
        <f t="shared" ca="1" si="31"/>
        <v/>
      </c>
      <c r="U151" s="205"/>
    </row>
    <row r="152" spans="1:21" x14ac:dyDescent="0.25">
      <c r="A152" s="1">
        <f t="shared" si="24"/>
        <v>126</v>
      </c>
      <c r="B152" s="1">
        <f>料單!C202</f>
        <v>6</v>
      </c>
      <c r="C152" s="1">
        <f>料單!C201</f>
        <v>0</v>
      </c>
      <c r="D152" s="1">
        <f>料單!C208</f>
        <v>6001</v>
      </c>
      <c r="E152" s="1" t="str">
        <f ca="1">VLOOKUP(表格15[[#This Row],[專案編號]],料單!C:E,3,FALSE)</f>
        <v>頂板</v>
      </c>
      <c r="F152" s="1">
        <f ca="1">VLOOKUP(表格15[[#This Row],[專案編號]],料單!C:F,4,FALSE)</f>
        <v>-36</v>
      </c>
      <c r="G152" s="1" t="str">
        <f ca="1">VLOOKUP(表格15[[#This Row],[專案編號]],料單!C:G,5,FALSE)</f>
        <v>AA</v>
      </c>
      <c r="H152" s="1">
        <f ca="1">VLOOKUP(表格15[[#This Row],[專案編號]],料單!C:H,6,FALSE)</f>
        <v>0</v>
      </c>
      <c r="I152" s="1" t="str">
        <f ca="1">VLOOKUP(表格15[[#This Row],[專案編號]],料單!C:I,7,FALSE)</f>
        <v/>
      </c>
      <c r="J152" s="1">
        <f ca="1">VLOOKUP(表格15[[#This Row],[專案編號]],料單!C:J,8,FALSE)</f>
        <v>18</v>
      </c>
      <c r="K152" s="1">
        <f ca="1">VLOOKUP(表格15[[#This Row],[專案編號]],料單!C:K,9,FALSE)</f>
        <v>0</v>
      </c>
      <c r="L152" s="1" t="str">
        <f ca="1">VLOOKUP(表格15[[#This Row],[專案編號]],料單!C:M,11,FALSE)</f>
        <v/>
      </c>
      <c r="M152" s="1">
        <f ca="1">VLOOKUP(表格15[[#This Row],[專案編號]],料單!C:L,10,FALSE)</f>
        <v>0</v>
      </c>
      <c r="N152" s="1" t="str">
        <f ca="1">VLOOKUP(表格15[[#This Row],[專案編號]],料單!C:O,13,FALSE)</f>
        <v/>
      </c>
      <c r="O152" s="11">
        <f t="shared" ca="1" si="21"/>
        <v>0</v>
      </c>
      <c r="R152" s="2" t="str">
        <f ca="1">IFERROR(VLOOKUP(M152,資料庫!$P$3:$AJ$73,20,),"")</f>
        <v/>
      </c>
      <c r="S152" s="9" t="str">
        <f t="shared" ca="1" si="31"/>
        <v/>
      </c>
      <c r="U152" s="9"/>
    </row>
    <row r="153" spans="1:21" x14ac:dyDescent="0.25">
      <c r="A153" s="1">
        <f t="shared" si="24"/>
        <v>127</v>
      </c>
      <c r="B153" s="1">
        <f>B152</f>
        <v>6</v>
      </c>
      <c r="C153" s="1">
        <f t="shared" si="28"/>
        <v>0</v>
      </c>
      <c r="D153" s="1">
        <f>料單!C209</f>
        <v>6002</v>
      </c>
      <c r="E153" s="1" t="str">
        <f ca="1">VLOOKUP(表格15[[#This Row],[專案編號]],料單!C:E,3,FALSE)</f>
        <v>底板</v>
      </c>
      <c r="F153" s="1">
        <f ca="1">VLOOKUP(表格15[[#This Row],[專案編號]],料單!C:F,4,FALSE)</f>
        <v>-36</v>
      </c>
      <c r="G153" s="1" t="str">
        <f ca="1">VLOOKUP(表格15[[#This Row],[專案編號]],料單!C:G,5,FALSE)</f>
        <v>AA</v>
      </c>
      <c r="H153" s="1">
        <f ca="1">VLOOKUP(表格15[[#This Row],[專案編號]],料單!C:H,6,FALSE)</f>
        <v>0</v>
      </c>
      <c r="I153" s="1" t="str">
        <f ca="1">VLOOKUP(表格15[[#This Row],[專案編號]],料單!C:I,7,FALSE)</f>
        <v/>
      </c>
      <c r="J153" s="1">
        <f ca="1">VLOOKUP(表格15[[#This Row],[專案編號]],料單!C:J,8,FALSE)</f>
        <v>18</v>
      </c>
      <c r="K153" s="1">
        <f ca="1">VLOOKUP(表格15[[#This Row],[專案編號]],料單!C:K,9,FALSE)</f>
        <v>0</v>
      </c>
      <c r="L153" s="1" t="str">
        <f ca="1">VLOOKUP(表格15[[#This Row],[專案編號]],料單!C:M,11,FALSE)</f>
        <v/>
      </c>
      <c r="M153" s="1">
        <f ca="1">VLOOKUP(表格15[[#This Row],[專案編號]],料單!C:L,10,FALSE)</f>
        <v>0</v>
      </c>
      <c r="N153" s="1" t="str">
        <f ca="1">VLOOKUP(表格15[[#This Row],[專案編號]],料單!C:O,13,FALSE)</f>
        <v/>
      </c>
      <c r="O153" s="11">
        <f t="shared" ca="1" si="21"/>
        <v>0</v>
      </c>
      <c r="R153" s="2" t="str">
        <f ca="1">IFERROR(VLOOKUP(M153,資料庫!$P$3:$AJ$73,20,),"")</f>
        <v/>
      </c>
      <c r="S153" s="9" t="str">
        <f t="shared" ca="1" si="31"/>
        <v/>
      </c>
      <c r="U153" s="9"/>
    </row>
    <row r="154" spans="1:21" x14ac:dyDescent="0.25">
      <c r="A154" s="1">
        <f t="shared" si="24"/>
        <v>128</v>
      </c>
      <c r="B154" s="1">
        <f t="shared" ref="B154:B175" si="35">B153</f>
        <v>6</v>
      </c>
      <c r="C154" s="1">
        <f t="shared" si="28"/>
        <v>0</v>
      </c>
      <c r="D154" s="1">
        <f>料單!C210</f>
        <v>6003</v>
      </c>
      <c r="E154" s="1" t="str">
        <f ca="1">VLOOKUP(表格15[[#This Row],[專案編號]],料單!C:E,3,FALSE)</f>
        <v>左側板</v>
      </c>
      <c r="F154" s="1">
        <f ca="1">VLOOKUP(表格15[[#This Row],[專案編號]],料單!C:F,4,FALSE)</f>
        <v>0</v>
      </c>
      <c r="G154" s="1" t="str">
        <f ca="1">VLOOKUP(表格15[[#This Row],[專案編號]],料單!C:G,5,FALSE)</f>
        <v>AA</v>
      </c>
      <c r="H154" s="1">
        <f ca="1">VLOOKUP(表格15[[#This Row],[專案編號]],料單!C:H,6,FALSE)</f>
        <v>0</v>
      </c>
      <c r="I154" s="1" t="str">
        <f ca="1">VLOOKUP(表格15[[#This Row],[專案編號]],料單!C:I,7,FALSE)</f>
        <v>AA</v>
      </c>
      <c r="J154" s="1">
        <f ca="1">VLOOKUP(表格15[[#This Row],[專案編號]],料單!C:J,8,FALSE)</f>
        <v>18</v>
      </c>
      <c r="K154" s="1">
        <f ca="1">VLOOKUP(表格15[[#This Row],[專案編號]],料單!C:K,9,FALSE)</f>
        <v>0</v>
      </c>
      <c r="L154" s="1" t="str">
        <f ca="1">VLOOKUP(表格15[[#This Row],[專案編號]],料單!C:M,11,FALSE)</f>
        <v/>
      </c>
      <c r="M154" s="1">
        <f ca="1">VLOOKUP(表格15[[#This Row],[專案編號]],料單!C:L,10,FALSE)</f>
        <v>0</v>
      </c>
      <c r="N154" s="1" t="str">
        <f ca="1">VLOOKUP(表格15[[#This Row],[專案編號]],料單!C:O,13,FALSE)</f>
        <v/>
      </c>
      <c r="O154" s="11">
        <f t="shared" ref="O154:O180" ca="1" si="36">(F154*H154)/90000*K154</f>
        <v>0</v>
      </c>
      <c r="R154" s="2" t="str">
        <f ca="1">IFERROR(VLOOKUP(M154,資料庫!$P$3:$AJ$73,20,),"")</f>
        <v/>
      </c>
      <c r="S154" s="9" t="str">
        <f t="shared" ca="1" si="31"/>
        <v/>
      </c>
      <c r="U154" s="9"/>
    </row>
    <row r="155" spans="1:21" x14ac:dyDescent="0.25">
      <c r="A155" s="1">
        <f t="shared" si="24"/>
        <v>129</v>
      </c>
      <c r="B155" s="1">
        <f t="shared" si="35"/>
        <v>6</v>
      </c>
      <c r="C155" s="1">
        <f t="shared" si="28"/>
        <v>0</v>
      </c>
      <c r="D155" s="1">
        <f>料單!C211</f>
        <v>6004</v>
      </c>
      <c r="E155" s="1" t="str">
        <f ca="1">VLOOKUP(表格15[[#This Row],[專案編號]],料單!C:E,3,FALSE)</f>
        <v>右側板</v>
      </c>
      <c r="F155" s="1">
        <f ca="1">VLOOKUP(表格15[[#This Row],[專案編號]],料單!C:F,4,FALSE)</f>
        <v>0</v>
      </c>
      <c r="G155" s="1" t="str">
        <f ca="1">VLOOKUP(表格15[[#This Row],[專案編號]],料單!C:G,5,FALSE)</f>
        <v>AA</v>
      </c>
      <c r="H155" s="1">
        <f ca="1">VLOOKUP(表格15[[#This Row],[專案編號]],料單!C:H,6,FALSE)</f>
        <v>0</v>
      </c>
      <c r="I155" s="1" t="str">
        <f ca="1">VLOOKUP(表格15[[#This Row],[專案編號]],料單!C:I,7,FALSE)</f>
        <v>AA</v>
      </c>
      <c r="J155" s="1">
        <f ca="1">VLOOKUP(表格15[[#This Row],[專案編號]],料單!C:J,8,FALSE)</f>
        <v>18</v>
      </c>
      <c r="K155" s="1">
        <f ca="1">VLOOKUP(表格15[[#This Row],[專案編號]],料單!C:K,9,FALSE)</f>
        <v>0</v>
      </c>
      <c r="L155" s="1" t="str">
        <f ca="1">VLOOKUP(表格15[[#This Row],[專案編號]],料單!C:M,11,FALSE)</f>
        <v/>
      </c>
      <c r="M155" s="1">
        <f ca="1">VLOOKUP(表格15[[#This Row],[專案編號]],料單!C:L,10,FALSE)</f>
        <v>0</v>
      </c>
      <c r="N155" s="1" t="str">
        <f ca="1">VLOOKUP(表格15[[#This Row],[專案編號]],料單!C:O,13,FALSE)</f>
        <v/>
      </c>
      <c r="O155" s="11">
        <f t="shared" ca="1" si="36"/>
        <v>0</v>
      </c>
      <c r="R155" s="2" t="str">
        <f ca="1">IFERROR(VLOOKUP(M155,資料庫!$P$3:$AJ$73,20,),"")</f>
        <v/>
      </c>
      <c r="S155" s="9" t="str">
        <f t="shared" ca="1" si="31"/>
        <v/>
      </c>
      <c r="U155" s="9"/>
    </row>
    <row r="156" spans="1:21" x14ac:dyDescent="0.25">
      <c r="A156" s="1">
        <f t="shared" si="24"/>
        <v>130</v>
      </c>
      <c r="B156" s="1">
        <f t="shared" si="35"/>
        <v>6</v>
      </c>
      <c r="C156" s="1">
        <f t="shared" si="28"/>
        <v>0</v>
      </c>
      <c r="D156" s="1">
        <f>料單!C212</f>
        <v>6005</v>
      </c>
      <c r="E156" s="1" t="str">
        <f ca="1">VLOOKUP(表格15[[#This Row],[專案編號]],料單!C:E,3,FALSE)</f>
        <v>背板</v>
      </c>
      <c r="F156" s="1">
        <f ca="1">VLOOKUP(表格15[[#This Row],[專案編號]],料單!C:F,4,FALSE)</f>
        <v>-22</v>
      </c>
      <c r="G156" s="1" t="str">
        <f ca="1">VLOOKUP(表格15[[#This Row],[專案編號]],料單!C:G,5,FALSE)</f>
        <v/>
      </c>
      <c r="H156" s="1">
        <f ca="1">VLOOKUP(表格15[[#This Row],[專案編號]],料單!C:H,6,FALSE)</f>
        <v>-22</v>
      </c>
      <c r="I156" s="1" t="str">
        <f ca="1">VLOOKUP(表格15[[#This Row],[專案編號]],料單!C:I,7,FALSE)</f>
        <v/>
      </c>
      <c r="J156" s="1">
        <f ca="1">VLOOKUP(表格15[[#This Row],[專案編號]],料單!C:J,8,FALSE)</f>
        <v>4</v>
      </c>
      <c r="K156" s="1">
        <f ca="1">VLOOKUP(表格15[[#This Row],[專案編號]],料單!C:K,9,FALSE)</f>
        <v>0</v>
      </c>
      <c r="L156" s="1" t="str">
        <f ca="1">VLOOKUP(表格15[[#This Row],[專案編號]],料單!C:M,11,FALSE)</f>
        <v/>
      </c>
      <c r="M156" s="1">
        <f ca="1">VLOOKUP(表格15[[#This Row],[專案編號]],料單!C:L,10,FALSE)</f>
        <v>0</v>
      </c>
      <c r="N156" s="1" t="str">
        <f ca="1">VLOOKUP(表格15[[#This Row],[專案編號]],料單!C:O,13,FALSE)</f>
        <v/>
      </c>
      <c r="O156" s="11">
        <f t="shared" ca="1" si="36"/>
        <v>0</v>
      </c>
      <c r="R156" s="2" t="str">
        <f ca="1">IFERROR(VLOOKUP(M156,資料庫!$P$3:$AJ$73,20,),"")</f>
        <v/>
      </c>
      <c r="S156" s="9" t="str">
        <f t="shared" ca="1" si="31"/>
        <v/>
      </c>
      <c r="U156" s="9"/>
    </row>
    <row r="157" spans="1:21" x14ac:dyDescent="0.25">
      <c r="A157" s="1">
        <f t="shared" si="24"/>
        <v>131</v>
      </c>
      <c r="B157" s="1">
        <f t="shared" si="35"/>
        <v>6</v>
      </c>
      <c r="C157" s="1">
        <f t="shared" si="28"/>
        <v>0</v>
      </c>
      <c r="D157" s="1">
        <f>料單!C213</f>
        <v>6006</v>
      </c>
      <c r="E157" s="1" t="str">
        <f ca="1">VLOOKUP(表格15[[#This Row],[專案編號]],料單!C:E,3,FALSE)</f>
        <v>背拉桿</v>
      </c>
      <c r="F157" s="1">
        <f ca="1">VLOOKUP(表格15[[#This Row],[專案編號]],料單!C:F,4,FALSE)</f>
        <v>-36</v>
      </c>
      <c r="G157" s="1" t="str">
        <f ca="1">VLOOKUP(表格15[[#This Row],[專案編號]],料單!C:G,5,FALSE)</f>
        <v>AA</v>
      </c>
      <c r="H157" s="1">
        <f ca="1">VLOOKUP(表格15[[#This Row],[專案編號]],料單!C:H,6,FALSE)</f>
        <v>120</v>
      </c>
      <c r="I157" s="1" t="str">
        <f ca="1">VLOOKUP(表格15[[#This Row],[專案編號]],料單!C:I,7,FALSE)</f>
        <v/>
      </c>
      <c r="J157" s="1">
        <f ca="1">VLOOKUP(表格15[[#This Row],[專案編號]],料單!C:J,8,FALSE)</f>
        <v>18</v>
      </c>
      <c r="K157" s="1">
        <f ca="1">VLOOKUP(表格15[[#This Row],[專案編號]],料單!C:K,9,FALSE)</f>
        <v>0</v>
      </c>
      <c r="L157" s="1" t="str">
        <f ca="1">VLOOKUP(表格15[[#This Row],[專案編號]],料單!C:M,11,FALSE)</f>
        <v/>
      </c>
      <c r="M157" s="1">
        <f ca="1">VLOOKUP(表格15[[#This Row],[專案編號]],料單!C:L,10,FALSE)</f>
        <v>0</v>
      </c>
      <c r="N157" s="1" t="str">
        <f ca="1">VLOOKUP(表格15[[#This Row],[專案編號]],料單!C:O,13,FALSE)</f>
        <v/>
      </c>
      <c r="O157" s="11">
        <f t="shared" ca="1" si="36"/>
        <v>0</v>
      </c>
      <c r="R157" s="2" t="str">
        <f ca="1">IFERROR(VLOOKUP(M157,資料庫!$P$3:$AJ$73,20,),"")</f>
        <v/>
      </c>
      <c r="S157" s="9" t="str">
        <f t="shared" ca="1" si="31"/>
        <v/>
      </c>
      <c r="U157" s="9"/>
    </row>
    <row r="158" spans="1:21" x14ac:dyDescent="0.25">
      <c r="A158" s="1">
        <f t="shared" si="24"/>
        <v>132</v>
      </c>
      <c r="B158" s="1">
        <f t="shared" si="35"/>
        <v>6</v>
      </c>
      <c r="C158" s="1">
        <f t="shared" si="28"/>
        <v>0</v>
      </c>
      <c r="D158" s="1">
        <f>料單!C214</f>
        <v>6007</v>
      </c>
      <c r="E158" s="1" t="str">
        <f ca="1">VLOOKUP(表格15[[#This Row],[專案編號]],料單!C:E,3,FALSE)</f>
        <v>中立板</v>
      </c>
      <c r="F158" s="1">
        <f ca="1">VLOOKUP(表格15[[#This Row],[專案編號]],料單!C:F,4,FALSE)</f>
        <v>-36</v>
      </c>
      <c r="G158" s="1" t="str">
        <f ca="1">VLOOKUP(表格15[[#This Row],[專案編號]],料單!C:G,5,FALSE)</f>
        <v>AA</v>
      </c>
      <c r="H158" s="1">
        <f ca="1">VLOOKUP(表格15[[#This Row],[專案編號]],料單!C:H,6,FALSE)</f>
        <v>-22</v>
      </c>
      <c r="I158" s="1" t="str">
        <f ca="1">VLOOKUP(表格15[[#This Row],[專案編號]],料單!C:I,7,FALSE)</f>
        <v/>
      </c>
      <c r="J158" s="1">
        <f ca="1">VLOOKUP(表格15[[#This Row],[專案編號]],料單!C:J,8,FALSE)</f>
        <v>18</v>
      </c>
      <c r="K158" s="1">
        <f ca="1">VLOOKUP(表格15[[#This Row],[專案編號]],料單!C:K,9,FALSE)</f>
        <v>0</v>
      </c>
      <c r="L158" s="1" t="str">
        <f ca="1">VLOOKUP(表格15[[#This Row],[專案編號]],料單!C:M,11,FALSE)</f>
        <v/>
      </c>
      <c r="M158" s="1">
        <f ca="1">VLOOKUP(表格15[[#This Row],[專案編號]],料單!C:L,10,FALSE)</f>
        <v>0</v>
      </c>
      <c r="N158" s="1" t="str">
        <f ca="1">VLOOKUP(表格15[[#This Row],[專案編號]],料單!C:O,13,FALSE)</f>
        <v/>
      </c>
      <c r="O158" s="11">
        <f t="shared" ca="1" si="36"/>
        <v>0</v>
      </c>
      <c r="R158" s="2" t="str">
        <f ca="1">IFERROR(VLOOKUP(M158,資料庫!$P$3:$AJ$73,20,),"")</f>
        <v/>
      </c>
      <c r="S158" s="9" t="str">
        <f t="shared" ca="1" si="31"/>
        <v/>
      </c>
      <c r="U158" s="9"/>
    </row>
    <row r="159" spans="1:21" x14ac:dyDescent="0.25">
      <c r="A159" s="1">
        <f t="shared" si="24"/>
        <v>133</v>
      </c>
      <c r="B159" s="1">
        <f t="shared" si="35"/>
        <v>6</v>
      </c>
      <c r="C159" s="1">
        <f t="shared" si="28"/>
        <v>0</v>
      </c>
      <c r="D159" s="1">
        <f>料單!C215</f>
        <v>6008</v>
      </c>
      <c r="E159" s="1" t="str">
        <f ca="1">VLOOKUP(表格15[[#This Row],[專案編號]],料單!C:E,3,FALSE)</f>
        <v>活隔</v>
      </c>
      <c r="F159" s="1">
        <f ca="1">VLOOKUP(表格15[[#This Row],[專案編號]],料單!C:F,4,FALSE)</f>
        <v>0</v>
      </c>
      <c r="G159" s="1" t="str">
        <f ca="1">VLOOKUP(表格15[[#This Row],[專案編號]],料單!C:G,5,FALSE)</f>
        <v>AA</v>
      </c>
      <c r="H159" s="1">
        <f ca="1">VLOOKUP(表格15[[#This Row],[專案編號]],料單!C:H,6,FALSE)</f>
        <v>-32</v>
      </c>
      <c r="I159" s="1" t="str">
        <f ca="1">VLOOKUP(表格15[[#This Row],[專案編號]],料單!C:I,7,FALSE)</f>
        <v>AA</v>
      </c>
      <c r="J159" s="1">
        <f ca="1">VLOOKUP(表格15[[#This Row],[專案編號]],料單!C:J,8,FALSE)</f>
        <v>18</v>
      </c>
      <c r="K159" s="1">
        <f ca="1">VLOOKUP(表格15[[#This Row],[專案編號]],料單!C:K,9,FALSE)</f>
        <v>0</v>
      </c>
      <c r="L159" s="1" t="str">
        <f ca="1">VLOOKUP(表格15[[#This Row],[專案編號]],料單!C:M,11,FALSE)</f>
        <v/>
      </c>
      <c r="M159" s="1">
        <f ca="1">VLOOKUP(表格15[[#This Row],[專案編號]],料單!C:L,10,FALSE)</f>
        <v>0</v>
      </c>
      <c r="N159" s="1" t="str">
        <f ca="1">VLOOKUP(表格15[[#This Row],[專案編號]],料單!C:O,13,FALSE)</f>
        <v/>
      </c>
      <c r="O159" s="11">
        <f t="shared" ca="1" si="36"/>
        <v>0</v>
      </c>
      <c r="R159" s="2" t="str">
        <f ca="1">IFERROR(VLOOKUP(M159,資料庫!$P$3:$AJ$73,20,),"")</f>
        <v/>
      </c>
      <c r="S159" s="9" t="str">
        <f t="shared" ca="1" si="31"/>
        <v/>
      </c>
      <c r="U159" s="9"/>
    </row>
    <row r="160" spans="1:21" x14ac:dyDescent="0.25">
      <c r="A160" s="1">
        <f t="shared" si="24"/>
        <v>134</v>
      </c>
      <c r="B160" s="1">
        <f t="shared" si="35"/>
        <v>6</v>
      </c>
      <c r="C160" s="1">
        <f t="shared" si="28"/>
        <v>0</v>
      </c>
      <c r="D160" s="1">
        <f>料單!C216</f>
        <v>6009</v>
      </c>
      <c r="E160" s="1" t="str">
        <f ca="1">VLOOKUP(表格15[[#This Row],[專案編號]],料單!C:E,3,FALSE)</f>
        <v>固隔</v>
      </c>
      <c r="F160" s="1">
        <f ca="1">VLOOKUP(表格15[[#This Row],[專案編號]],料單!C:F,4,FALSE)</f>
        <v>0</v>
      </c>
      <c r="G160" s="1" t="str">
        <f ca="1">VLOOKUP(表格15[[#This Row],[專案編號]],料單!C:G,5,FALSE)</f>
        <v>AA</v>
      </c>
      <c r="H160" s="1">
        <f ca="1">VLOOKUP(表格15[[#This Row],[專案編號]],料單!C:H,6,FALSE)</f>
        <v>-22</v>
      </c>
      <c r="I160" s="1" t="str">
        <f ca="1">VLOOKUP(表格15[[#This Row],[專案編號]],料單!C:I,7,FALSE)</f>
        <v/>
      </c>
      <c r="J160" s="1">
        <f ca="1">VLOOKUP(表格15[[#This Row],[專案編號]],料單!C:J,8,FALSE)</f>
        <v>18</v>
      </c>
      <c r="K160" s="1">
        <f ca="1">VLOOKUP(表格15[[#This Row],[專案編號]],料單!C:K,9,FALSE)</f>
        <v>0</v>
      </c>
      <c r="L160" s="1" t="str">
        <f ca="1">VLOOKUP(表格15[[#This Row],[專案編號]],料單!C:M,11,FALSE)</f>
        <v/>
      </c>
      <c r="M160" s="1">
        <f ca="1">VLOOKUP(表格15[[#This Row],[專案編號]],料單!C:L,10,FALSE)</f>
        <v>0</v>
      </c>
      <c r="N160" s="1" t="str">
        <f ca="1">VLOOKUP(表格15[[#This Row],[專案編號]],料單!C:O,13,FALSE)</f>
        <v/>
      </c>
      <c r="O160" s="11">
        <f t="shared" ca="1" si="36"/>
        <v>0</v>
      </c>
      <c r="R160" s="2" t="str">
        <f ca="1">IFERROR(VLOOKUP(M160,資料庫!$P$3:$AJ$73,20,),"")</f>
        <v/>
      </c>
      <c r="S160" s="9" t="str">
        <f t="shared" ca="1" si="31"/>
        <v/>
      </c>
      <c r="U160" s="9"/>
    </row>
    <row r="161" spans="1:21" x14ac:dyDescent="0.25">
      <c r="A161" s="1">
        <f t="shared" si="24"/>
        <v>135</v>
      </c>
      <c r="B161" s="1">
        <f t="shared" si="35"/>
        <v>6</v>
      </c>
      <c r="C161" s="1">
        <f t="shared" si="28"/>
        <v>0</v>
      </c>
      <c r="D161" s="1">
        <f>料單!C217</f>
        <v>6010</v>
      </c>
      <c r="E161" s="1" t="str">
        <f ca="1">VLOOKUP(表格15[[#This Row],[專案編號]],料單!C:E,3,FALSE)</f>
        <v>左門板</v>
      </c>
      <c r="F161" s="1">
        <f ca="1">VLOOKUP(表格15[[#This Row],[專案編號]],料單!C:F,4,FALSE)</f>
        <v>0</v>
      </c>
      <c r="G161" s="1" t="str">
        <f ca="1">VLOOKUP(表格15[[#This Row],[專案編號]],料單!C:G,5,FALSE)</f>
        <v>AA</v>
      </c>
      <c r="H161" s="1">
        <f ca="1">VLOOKUP(表格15[[#This Row],[專案編號]],料單!C:H,6,FALSE)</f>
        <v>-4</v>
      </c>
      <c r="I161" s="1" t="str">
        <f ca="1">VLOOKUP(表格15[[#This Row],[專案編號]],料單!C:I,7,FALSE)</f>
        <v>AA</v>
      </c>
      <c r="J161" s="1">
        <f ca="1">VLOOKUP(表格15[[#This Row],[專案編號]],料單!C:J,8,FALSE)</f>
        <v>18</v>
      </c>
      <c r="K161" s="1">
        <f ca="1">VLOOKUP(表格15[[#This Row],[專案編號]],料單!C:K,9,FALSE)</f>
        <v>0</v>
      </c>
      <c r="L161" s="1" t="str">
        <f ca="1">VLOOKUP(表格15[[#This Row],[專案編號]],料單!C:M,11,FALSE)</f>
        <v/>
      </c>
      <c r="M161" s="1">
        <f ca="1">VLOOKUP(表格15[[#This Row],[專案編號]],料單!C:L,10,FALSE)</f>
        <v>0</v>
      </c>
      <c r="N161" s="1" t="str">
        <f ca="1">VLOOKUP(表格15[[#This Row],[專案編號]],料單!C:O,13,FALSE)</f>
        <v/>
      </c>
      <c r="O161" s="11">
        <f t="shared" ca="1" si="36"/>
        <v>0</v>
      </c>
      <c r="R161" s="2" t="str">
        <f ca="1">IFERROR(VLOOKUP(M161,資料庫!$P$3:$AJ$73,20,),"")</f>
        <v/>
      </c>
      <c r="S161" s="9" t="str">
        <f t="shared" ca="1" si="31"/>
        <v/>
      </c>
      <c r="U161" s="9"/>
    </row>
    <row r="162" spans="1:21" x14ac:dyDescent="0.25">
      <c r="A162" s="1">
        <f t="shared" si="24"/>
        <v>136</v>
      </c>
      <c r="B162" s="1">
        <f t="shared" si="35"/>
        <v>6</v>
      </c>
      <c r="C162" s="1">
        <f t="shared" si="28"/>
        <v>0</v>
      </c>
      <c r="D162" s="1">
        <f>料單!C218</f>
        <v>6011</v>
      </c>
      <c r="E162" s="1" t="str">
        <f ca="1">VLOOKUP(表格15[[#This Row],[專案編號]],料單!C:E,3,FALSE)</f>
        <v>右門板</v>
      </c>
      <c r="F162" s="1">
        <f ca="1">VLOOKUP(表格15[[#This Row],[專案編號]],料單!C:F,4,FALSE)</f>
        <v>0</v>
      </c>
      <c r="G162" s="1" t="str">
        <f ca="1">VLOOKUP(表格15[[#This Row],[專案編號]],料單!C:G,5,FALSE)</f>
        <v>AA</v>
      </c>
      <c r="H162" s="1">
        <f ca="1">VLOOKUP(表格15[[#This Row],[專案編號]],料單!C:H,6,FALSE)</f>
        <v>-4</v>
      </c>
      <c r="I162" s="1" t="str">
        <f ca="1">VLOOKUP(表格15[[#This Row],[專案編號]],料單!C:I,7,FALSE)</f>
        <v>AA</v>
      </c>
      <c r="J162" s="1">
        <f ca="1">VLOOKUP(表格15[[#This Row],[專案編號]],料單!C:J,8,FALSE)</f>
        <v>18</v>
      </c>
      <c r="K162" s="1">
        <f ca="1">VLOOKUP(表格15[[#This Row],[專案編號]],料單!C:K,9,FALSE)</f>
        <v>0</v>
      </c>
      <c r="L162" s="1" t="str">
        <f ca="1">VLOOKUP(表格15[[#This Row],[專案編號]],料單!C:M,11,FALSE)</f>
        <v/>
      </c>
      <c r="M162" s="1">
        <f ca="1">VLOOKUP(表格15[[#This Row],[專案編號]],料單!C:L,10,FALSE)</f>
        <v>0</v>
      </c>
      <c r="N162" s="1" t="str">
        <f ca="1">VLOOKUP(表格15[[#This Row],[專案編號]],料單!C:O,13,FALSE)</f>
        <v/>
      </c>
      <c r="O162" s="11">
        <f t="shared" ca="1" si="36"/>
        <v>0</v>
      </c>
      <c r="R162" s="2" t="str">
        <f ca="1">IFERROR(VLOOKUP(M162,資料庫!$P$3:$AJ$73,20,),"")</f>
        <v/>
      </c>
      <c r="S162" s="9" t="str">
        <f t="shared" ca="1" si="31"/>
        <v/>
      </c>
      <c r="U162" s="9"/>
    </row>
    <row r="163" spans="1:21" x14ac:dyDescent="0.25">
      <c r="A163" s="1">
        <f t="shared" si="24"/>
        <v>137</v>
      </c>
      <c r="B163" s="1">
        <f t="shared" si="35"/>
        <v>6</v>
      </c>
      <c r="C163" s="1">
        <f t="shared" si="28"/>
        <v>0</v>
      </c>
      <c r="D163" s="1">
        <f>料單!C219</f>
        <v>6012</v>
      </c>
      <c r="E163" s="1">
        <f ca="1">VLOOKUP(表格15[[#This Row],[專案編號]],料單!C:E,3,FALSE)</f>
        <v>0</v>
      </c>
      <c r="F163" s="1">
        <f ca="1">VLOOKUP(表格15[[#This Row],[專案編號]],料單!C:F,4,FALSE)</f>
        <v>0</v>
      </c>
      <c r="G163" s="1" t="str">
        <f ca="1">VLOOKUP(表格15[[#This Row],[專案編號]],料單!C:G,5,FALSE)</f>
        <v/>
      </c>
      <c r="H163" s="1">
        <f ca="1">VLOOKUP(表格15[[#This Row],[專案編號]],料單!C:H,6,FALSE)</f>
        <v>0</v>
      </c>
      <c r="I163" s="1" t="str">
        <f ca="1">VLOOKUP(表格15[[#This Row],[專案編號]],料單!C:I,7,FALSE)</f>
        <v/>
      </c>
      <c r="J163" s="1">
        <f ca="1">VLOOKUP(表格15[[#This Row],[專案編號]],料單!C:J,8,FALSE)</f>
        <v>0</v>
      </c>
      <c r="K163" s="1">
        <f ca="1">VLOOKUP(表格15[[#This Row],[專案編號]],料單!C:K,9,FALSE)</f>
        <v>0</v>
      </c>
      <c r="L163" s="1" t="str">
        <f ca="1">VLOOKUP(表格15[[#This Row],[專案編號]],料單!C:M,11,FALSE)</f>
        <v/>
      </c>
      <c r="M163" s="1">
        <f ca="1">VLOOKUP(表格15[[#This Row],[專案編號]],料單!C:L,10,FALSE)</f>
        <v>0</v>
      </c>
      <c r="N163" s="1" t="str">
        <f ca="1">VLOOKUP(表格15[[#This Row],[專案編號]],料單!C:O,13,FALSE)</f>
        <v/>
      </c>
      <c r="O163" s="11">
        <f t="shared" ca="1" si="36"/>
        <v>0</v>
      </c>
      <c r="R163" s="2" t="str">
        <f ca="1">IFERROR(VLOOKUP(M163,資料庫!$P$3:$AJ$73,20,),"")</f>
        <v/>
      </c>
      <c r="S163" s="9" t="str">
        <f t="shared" ca="1" si="31"/>
        <v/>
      </c>
      <c r="U163" s="9"/>
    </row>
    <row r="164" spans="1:21" x14ac:dyDescent="0.25">
      <c r="A164" s="1">
        <f t="shared" si="24"/>
        <v>138</v>
      </c>
      <c r="B164" s="1">
        <f t="shared" si="35"/>
        <v>6</v>
      </c>
      <c r="C164" s="1">
        <f t="shared" si="28"/>
        <v>0</v>
      </c>
      <c r="D164" s="1">
        <f>料單!C220</f>
        <v>6013</v>
      </c>
      <c r="E164" s="1">
        <f ca="1">VLOOKUP(表格15[[#This Row],[專案編號]],料單!C:E,3,FALSE)</f>
        <v>0</v>
      </c>
      <c r="F164" s="1">
        <f ca="1">VLOOKUP(表格15[[#This Row],[專案編號]],料單!C:F,4,FALSE)</f>
        <v>0</v>
      </c>
      <c r="G164" s="1" t="str">
        <f ca="1">VLOOKUP(表格15[[#This Row],[專案編號]],料單!C:G,5,FALSE)</f>
        <v/>
      </c>
      <c r="H164" s="1">
        <f ca="1">VLOOKUP(表格15[[#This Row],[專案編號]],料單!C:H,6,FALSE)</f>
        <v>0</v>
      </c>
      <c r="I164" s="1" t="str">
        <f ca="1">VLOOKUP(表格15[[#This Row],[專案編號]],料單!C:I,7,FALSE)</f>
        <v/>
      </c>
      <c r="J164" s="1">
        <f ca="1">VLOOKUP(表格15[[#This Row],[專案編號]],料單!C:J,8,FALSE)</f>
        <v>0</v>
      </c>
      <c r="K164" s="1">
        <f ca="1">VLOOKUP(表格15[[#This Row],[專案編號]],料單!C:K,9,FALSE)</f>
        <v>0</v>
      </c>
      <c r="L164" s="1" t="str">
        <f ca="1">VLOOKUP(表格15[[#This Row],[專案編號]],料單!C:M,11,FALSE)</f>
        <v/>
      </c>
      <c r="M164" s="1">
        <f ca="1">VLOOKUP(表格15[[#This Row],[專案編號]],料單!C:L,10,FALSE)</f>
        <v>0</v>
      </c>
      <c r="N164" s="1" t="str">
        <f ca="1">VLOOKUP(表格15[[#This Row],[專案編號]],料單!C:O,13,FALSE)</f>
        <v/>
      </c>
      <c r="O164" s="11">
        <f t="shared" ca="1" si="36"/>
        <v>0</v>
      </c>
      <c r="R164" s="2" t="str">
        <f ca="1">IFERROR(VLOOKUP(M164,資料庫!$P$3:$AJ$73,20,),"")</f>
        <v/>
      </c>
      <c r="S164" s="9" t="str">
        <f t="shared" ca="1" si="31"/>
        <v/>
      </c>
      <c r="U164" s="9"/>
    </row>
    <row r="165" spans="1:21" x14ac:dyDescent="0.25">
      <c r="A165" s="1">
        <f t="shared" si="24"/>
        <v>139</v>
      </c>
      <c r="B165" s="1">
        <f t="shared" si="35"/>
        <v>6</v>
      </c>
      <c r="C165" s="1">
        <f t="shared" si="28"/>
        <v>0</v>
      </c>
      <c r="D165" s="1">
        <f>料單!C221</f>
        <v>6014</v>
      </c>
      <c r="E165" s="1">
        <f ca="1">VLOOKUP(表格15[[#This Row],[專案編號]],料單!C:E,3,FALSE)</f>
        <v>0</v>
      </c>
      <c r="F165" s="1">
        <f ca="1">VLOOKUP(表格15[[#This Row],[專案編號]],料單!C:F,4,FALSE)</f>
        <v>0</v>
      </c>
      <c r="G165" s="1" t="str">
        <f ca="1">VLOOKUP(表格15[[#This Row],[專案編號]],料單!C:G,5,FALSE)</f>
        <v/>
      </c>
      <c r="H165" s="1">
        <f ca="1">VLOOKUP(表格15[[#This Row],[專案編號]],料單!C:H,6,FALSE)</f>
        <v>0</v>
      </c>
      <c r="I165" s="1" t="str">
        <f ca="1">VLOOKUP(表格15[[#This Row],[專案編號]],料單!C:I,7,FALSE)</f>
        <v/>
      </c>
      <c r="J165" s="1">
        <f ca="1">VLOOKUP(表格15[[#This Row],[專案編號]],料單!C:J,8,FALSE)</f>
        <v>0</v>
      </c>
      <c r="K165" s="1">
        <f ca="1">VLOOKUP(表格15[[#This Row],[專案編號]],料單!C:K,9,FALSE)</f>
        <v>0</v>
      </c>
      <c r="L165" s="1" t="str">
        <f ca="1">VLOOKUP(表格15[[#This Row],[專案編號]],料單!C:M,11,FALSE)</f>
        <v/>
      </c>
      <c r="M165" s="1">
        <f ca="1">VLOOKUP(表格15[[#This Row],[專案編號]],料單!C:L,10,FALSE)</f>
        <v>0</v>
      </c>
      <c r="N165" s="1" t="str">
        <f ca="1">VLOOKUP(表格15[[#This Row],[專案編號]],料單!C:O,13,FALSE)</f>
        <v/>
      </c>
      <c r="O165" s="11">
        <f t="shared" ca="1" si="36"/>
        <v>0</v>
      </c>
      <c r="R165" s="2" t="str">
        <f ca="1">IFERROR(VLOOKUP(M165,資料庫!$P$3:$AJ$73,20,),"")</f>
        <v/>
      </c>
      <c r="S165" s="9" t="str">
        <f t="shared" ca="1" si="31"/>
        <v/>
      </c>
      <c r="U165" s="9"/>
    </row>
    <row r="166" spans="1:21" x14ac:dyDescent="0.25">
      <c r="A166" s="1">
        <f t="shared" si="24"/>
        <v>140</v>
      </c>
      <c r="B166" s="1">
        <f t="shared" si="35"/>
        <v>6</v>
      </c>
      <c r="C166" s="1">
        <f t="shared" si="28"/>
        <v>0</v>
      </c>
      <c r="D166" s="1">
        <f>料單!C222</f>
        <v>6015</v>
      </c>
      <c r="E166" s="1">
        <f ca="1">VLOOKUP(表格15[[#This Row],[專案編號]],料單!C:E,3,FALSE)</f>
        <v>0</v>
      </c>
      <c r="F166" s="1">
        <f ca="1">VLOOKUP(表格15[[#This Row],[專案編號]],料單!C:F,4,FALSE)</f>
        <v>0</v>
      </c>
      <c r="G166" s="1" t="str">
        <f ca="1">VLOOKUP(表格15[[#This Row],[專案編號]],料單!C:G,5,FALSE)</f>
        <v/>
      </c>
      <c r="H166" s="1">
        <f ca="1">VLOOKUP(表格15[[#This Row],[專案編號]],料單!C:H,6,FALSE)</f>
        <v>0</v>
      </c>
      <c r="I166" s="1" t="str">
        <f ca="1">VLOOKUP(表格15[[#This Row],[專案編號]],料單!C:I,7,FALSE)</f>
        <v/>
      </c>
      <c r="J166" s="1">
        <f ca="1">VLOOKUP(表格15[[#This Row],[專案編號]],料單!C:J,8,FALSE)</f>
        <v>0</v>
      </c>
      <c r="K166" s="1">
        <f ca="1">VLOOKUP(表格15[[#This Row],[專案編號]],料單!C:K,9,FALSE)</f>
        <v>0</v>
      </c>
      <c r="L166" s="1" t="str">
        <f ca="1">VLOOKUP(表格15[[#This Row],[專案編號]],料單!C:M,11,FALSE)</f>
        <v/>
      </c>
      <c r="M166" s="1">
        <f ca="1">VLOOKUP(表格15[[#This Row],[專案編號]],料單!C:L,10,FALSE)</f>
        <v>0</v>
      </c>
      <c r="N166" s="1" t="str">
        <f ca="1">VLOOKUP(表格15[[#This Row],[專案編號]],料單!C:O,13,FALSE)</f>
        <v/>
      </c>
      <c r="O166" s="11">
        <f t="shared" ca="1" si="36"/>
        <v>0</v>
      </c>
      <c r="R166" s="2" t="str">
        <f ca="1">IFERROR(VLOOKUP(M166,資料庫!$P$3:$AJ$73,20,),"")</f>
        <v/>
      </c>
      <c r="S166" s="9" t="str">
        <f t="shared" ca="1" si="31"/>
        <v/>
      </c>
      <c r="U166" s="9"/>
    </row>
    <row r="167" spans="1:21" x14ac:dyDescent="0.25">
      <c r="A167" s="1">
        <f t="shared" si="24"/>
        <v>141</v>
      </c>
      <c r="B167" s="1">
        <f t="shared" si="35"/>
        <v>6</v>
      </c>
      <c r="C167" s="1">
        <f t="shared" si="28"/>
        <v>0</v>
      </c>
      <c r="D167" s="1">
        <f>料單!C223</f>
        <v>6016</v>
      </c>
      <c r="E167" s="1">
        <f ca="1">VLOOKUP(表格15[[#This Row],[專案編號]],料單!C:E,3,FALSE)</f>
        <v>0</v>
      </c>
      <c r="F167" s="1">
        <f ca="1">VLOOKUP(表格15[[#This Row],[專案編號]],料單!C:F,4,FALSE)</f>
        <v>0</v>
      </c>
      <c r="G167" s="1" t="str">
        <f ca="1">VLOOKUP(表格15[[#This Row],[專案編號]],料單!C:G,5,FALSE)</f>
        <v/>
      </c>
      <c r="H167" s="1">
        <f ca="1">VLOOKUP(表格15[[#This Row],[專案編號]],料單!C:H,6,FALSE)</f>
        <v>0</v>
      </c>
      <c r="I167" s="1" t="str">
        <f ca="1">VLOOKUP(表格15[[#This Row],[專案編號]],料單!C:I,7,FALSE)</f>
        <v/>
      </c>
      <c r="J167" s="1">
        <f ca="1">VLOOKUP(表格15[[#This Row],[專案編號]],料單!C:J,8,FALSE)</f>
        <v>0</v>
      </c>
      <c r="K167" s="1">
        <f ca="1">VLOOKUP(表格15[[#This Row],[專案編號]],料單!C:K,9,FALSE)</f>
        <v>0</v>
      </c>
      <c r="L167" s="1" t="str">
        <f ca="1">VLOOKUP(表格15[[#This Row],[專案編號]],料單!C:M,11,FALSE)</f>
        <v/>
      </c>
      <c r="M167" s="1">
        <f ca="1">VLOOKUP(表格15[[#This Row],[專案編號]],料單!C:L,10,FALSE)</f>
        <v>0</v>
      </c>
      <c r="N167" s="1" t="str">
        <f ca="1">VLOOKUP(表格15[[#This Row],[專案編號]],料單!C:O,13,FALSE)</f>
        <v/>
      </c>
      <c r="O167" s="11">
        <f t="shared" ca="1" si="36"/>
        <v>0</v>
      </c>
      <c r="R167" s="2" t="str">
        <f ca="1">IFERROR(VLOOKUP(M167,資料庫!$P$3:$AJ$73,20,),"")</f>
        <v/>
      </c>
      <c r="S167" s="9" t="str">
        <f t="shared" ca="1" si="31"/>
        <v/>
      </c>
      <c r="U167" s="9"/>
    </row>
    <row r="168" spans="1:21" x14ac:dyDescent="0.25">
      <c r="A168" s="1">
        <f t="shared" si="24"/>
        <v>142</v>
      </c>
      <c r="B168" s="1">
        <f t="shared" si="35"/>
        <v>6</v>
      </c>
      <c r="C168" s="1">
        <f t="shared" si="28"/>
        <v>0</v>
      </c>
      <c r="D168" s="1">
        <f>料單!C224</f>
        <v>6017</v>
      </c>
      <c r="E168" s="1">
        <f ca="1">VLOOKUP(表格15[[#This Row],[專案編號]],料單!C:E,3,FALSE)</f>
        <v>0</v>
      </c>
      <c r="F168" s="1">
        <f ca="1">VLOOKUP(表格15[[#This Row],[專案編號]],料單!C:F,4,FALSE)</f>
        <v>0</v>
      </c>
      <c r="G168" s="1" t="str">
        <f ca="1">VLOOKUP(表格15[[#This Row],[專案編號]],料單!C:G,5,FALSE)</f>
        <v/>
      </c>
      <c r="H168" s="1">
        <f ca="1">VLOOKUP(表格15[[#This Row],[專案編號]],料單!C:H,6,FALSE)</f>
        <v>0</v>
      </c>
      <c r="I168" s="1" t="str">
        <f ca="1">VLOOKUP(表格15[[#This Row],[專案編號]],料單!C:I,7,FALSE)</f>
        <v/>
      </c>
      <c r="J168" s="1">
        <f ca="1">VLOOKUP(表格15[[#This Row],[專案編號]],料單!C:J,8,FALSE)</f>
        <v>0</v>
      </c>
      <c r="K168" s="1">
        <f ca="1">VLOOKUP(表格15[[#This Row],[專案編號]],料單!C:K,9,FALSE)</f>
        <v>0</v>
      </c>
      <c r="L168" s="1" t="str">
        <f ca="1">VLOOKUP(表格15[[#This Row],[專案編號]],料單!C:M,11,FALSE)</f>
        <v/>
      </c>
      <c r="M168" s="1">
        <f ca="1">VLOOKUP(表格15[[#This Row],[專案編號]],料單!C:L,10,FALSE)</f>
        <v>0</v>
      </c>
      <c r="N168" s="1" t="str">
        <f ca="1">VLOOKUP(表格15[[#This Row],[專案編號]],料單!C:O,13,FALSE)</f>
        <v/>
      </c>
      <c r="O168" s="11">
        <f t="shared" ca="1" si="36"/>
        <v>0</v>
      </c>
      <c r="R168" s="2" t="str">
        <f ca="1">IFERROR(VLOOKUP(M168,資料庫!$P$3:$AJ$73,20,),"")</f>
        <v/>
      </c>
      <c r="S168" s="9" t="str">
        <f t="shared" ca="1" si="31"/>
        <v/>
      </c>
      <c r="U168" s="9"/>
    </row>
    <row r="169" spans="1:21" x14ac:dyDescent="0.25">
      <c r="A169" s="1">
        <f t="shared" si="24"/>
        <v>143</v>
      </c>
      <c r="B169" s="1">
        <f t="shared" si="35"/>
        <v>6</v>
      </c>
      <c r="C169" s="1">
        <f t="shared" si="28"/>
        <v>0</v>
      </c>
      <c r="D169" s="1">
        <f>料單!C225</f>
        <v>6018</v>
      </c>
      <c r="E169" s="1">
        <f ca="1">VLOOKUP(表格15[[#This Row],[專案編號]],料單!C:E,3,FALSE)</f>
        <v>0</v>
      </c>
      <c r="F169" s="1">
        <f ca="1">VLOOKUP(表格15[[#This Row],[專案編號]],料單!C:F,4,FALSE)</f>
        <v>0</v>
      </c>
      <c r="G169" s="1" t="str">
        <f ca="1">VLOOKUP(表格15[[#This Row],[專案編號]],料單!C:G,5,FALSE)</f>
        <v/>
      </c>
      <c r="H169" s="1">
        <f ca="1">VLOOKUP(表格15[[#This Row],[專案編號]],料單!C:H,6,FALSE)</f>
        <v>0</v>
      </c>
      <c r="I169" s="1" t="str">
        <f ca="1">VLOOKUP(表格15[[#This Row],[專案編號]],料單!C:I,7,FALSE)</f>
        <v/>
      </c>
      <c r="J169" s="1">
        <f ca="1">VLOOKUP(表格15[[#This Row],[專案編號]],料單!C:J,8,FALSE)</f>
        <v>0</v>
      </c>
      <c r="K169" s="1">
        <f ca="1">VLOOKUP(表格15[[#This Row],[專案編號]],料單!C:K,9,FALSE)</f>
        <v>0</v>
      </c>
      <c r="L169" s="1" t="str">
        <f ca="1">VLOOKUP(表格15[[#This Row],[專案編號]],料單!C:M,11,FALSE)</f>
        <v/>
      </c>
      <c r="M169" s="1">
        <f ca="1">VLOOKUP(表格15[[#This Row],[專案編號]],料單!C:L,10,FALSE)</f>
        <v>0</v>
      </c>
      <c r="N169" s="1" t="str">
        <f ca="1">VLOOKUP(表格15[[#This Row],[專案編號]],料單!C:O,13,FALSE)</f>
        <v/>
      </c>
      <c r="O169" s="11">
        <f t="shared" ca="1" si="36"/>
        <v>0</v>
      </c>
      <c r="R169" s="2" t="str">
        <f ca="1">IFERROR(VLOOKUP(M169,資料庫!$P$3:$AJ$73,20,),"")</f>
        <v/>
      </c>
      <c r="S169" s="9" t="str">
        <f t="shared" ca="1" si="31"/>
        <v/>
      </c>
      <c r="U169" s="9"/>
    </row>
    <row r="170" spans="1:21" x14ac:dyDescent="0.25">
      <c r="A170" s="1">
        <f t="shared" si="24"/>
        <v>144</v>
      </c>
      <c r="B170" s="1">
        <f t="shared" si="35"/>
        <v>6</v>
      </c>
      <c r="C170" s="1">
        <f t="shared" si="28"/>
        <v>0</v>
      </c>
      <c r="D170" s="1">
        <f>料單!C226</f>
        <v>6019</v>
      </c>
      <c r="E170" s="1">
        <f ca="1">VLOOKUP(表格15[[#This Row],[專案編號]],料單!C:E,3,FALSE)</f>
        <v>0</v>
      </c>
      <c r="F170" s="1">
        <f ca="1">VLOOKUP(表格15[[#This Row],[專案編號]],料單!C:F,4,FALSE)</f>
        <v>0</v>
      </c>
      <c r="G170" s="1" t="str">
        <f ca="1">VLOOKUP(表格15[[#This Row],[專案編號]],料單!C:G,5,FALSE)</f>
        <v/>
      </c>
      <c r="H170" s="1">
        <f ca="1">VLOOKUP(表格15[[#This Row],[專案編號]],料單!C:H,6,FALSE)</f>
        <v>0</v>
      </c>
      <c r="I170" s="1" t="str">
        <f ca="1">VLOOKUP(表格15[[#This Row],[專案編號]],料單!C:I,7,FALSE)</f>
        <v/>
      </c>
      <c r="J170" s="1">
        <f ca="1">VLOOKUP(表格15[[#This Row],[專案編號]],料單!C:J,8,FALSE)</f>
        <v>0</v>
      </c>
      <c r="K170" s="1">
        <f ca="1">VLOOKUP(表格15[[#This Row],[專案編號]],料單!C:K,9,FALSE)</f>
        <v>0</v>
      </c>
      <c r="L170" s="1" t="str">
        <f ca="1">VLOOKUP(表格15[[#This Row],[專案編號]],料單!C:M,11,FALSE)</f>
        <v/>
      </c>
      <c r="M170" s="1">
        <f ca="1">VLOOKUP(表格15[[#This Row],[專案編號]],料單!C:L,10,FALSE)</f>
        <v>0</v>
      </c>
      <c r="N170" s="1" t="str">
        <f ca="1">VLOOKUP(表格15[[#This Row],[專案編號]],料單!C:O,13,FALSE)</f>
        <v/>
      </c>
      <c r="O170" s="11">
        <f t="shared" ca="1" si="36"/>
        <v>0</v>
      </c>
      <c r="R170" s="2" t="str">
        <f ca="1">IFERROR(VLOOKUP(M170,資料庫!$P$3:$AJ$73,20,),"")</f>
        <v/>
      </c>
      <c r="S170" s="9" t="str">
        <f t="shared" ca="1" si="31"/>
        <v/>
      </c>
      <c r="U170" s="9"/>
    </row>
    <row r="171" spans="1:21" x14ac:dyDescent="0.25">
      <c r="A171" s="1">
        <f t="shared" si="24"/>
        <v>145</v>
      </c>
      <c r="B171" s="1">
        <f t="shared" si="35"/>
        <v>6</v>
      </c>
      <c r="C171" s="1">
        <f t="shared" si="28"/>
        <v>0</v>
      </c>
      <c r="D171" s="1">
        <f>料單!C227</f>
        <v>6020</v>
      </c>
      <c r="E171" s="1">
        <f ca="1">VLOOKUP(表格15[[#This Row],[專案編號]],料單!C:E,3,FALSE)</f>
        <v>0</v>
      </c>
      <c r="F171" s="1">
        <f ca="1">VLOOKUP(表格15[[#This Row],[專案編號]],料單!C:F,4,FALSE)</f>
        <v>0</v>
      </c>
      <c r="G171" s="1" t="str">
        <f ca="1">VLOOKUP(表格15[[#This Row],[專案編號]],料單!C:G,5,FALSE)</f>
        <v/>
      </c>
      <c r="H171" s="1">
        <f ca="1">VLOOKUP(表格15[[#This Row],[專案編號]],料單!C:H,6,FALSE)</f>
        <v>0</v>
      </c>
      <c r="I171" s="1" t="str">
        <f ca="1">VLOOKUP(表格15[[#This Row],[專案編號]],料單!C:I,7,FALSE)</f>
        <v/>
      </c>
      <c r="J171" s="1">
        <f ca="1">VLOOKUP(表格15[[#This Row],[專案編號]],料單!C:J,8,FALSE)</f>
        <v>0</v>
      </c>
      <c r="K171" s="1">
        <f ca="1">VLOOKUP(表格15[[#This Row],[專案編號]],料單!C:K,9,FALSE)</f>
        <v>0</v>
      </c>
      <c r="L171" s="1" t="str">
        <f ca="1">VLOOKUP(表格15[[#This Row],[專案編號]],料單!C:M,11,FALSE)</f>
        <v/>
      </c>
      <c r="M171" s="1">
        <f ca="1">VLOOKUP(表格15[[#This Row],[專案編號]],料單!C:L,10,FALSE)</f>
        <v>0</v>
      </c>
      <c r="N171" s="1" t="str">
        <f ca="1">VLOOKUP(表格15[[#This Row],[專案編號]],料單!C:O,13,FALSE)</f>
        <v/>
      </c>
      <c r="O171" s="11">
        <f t="shared" ca="1" si="36"/>
        <v>0</v>
      </c>
      <c r="R171" s="2" t="str">
        <f ca="1">IFERROR(VLOOKUP(M171,資料庫!$P$3:$AJ$73,20,),"")</f>
        <v/>
      </c>
      <c r="S171" s="9" t="str">
        <f t="shared" ca="1" si="31"/>
        <v/>
      </c>
      <c r="U171" s="9"/>
    </row>
    <row r="172" spans="1:21" x14ac:dyDescent="0.25">
      <c r="A172" s="1">
        <f t="shared" si="24"/>
        <v>146</v>
      </c>
      <c r="B172" s="1">
        <f t="shared" si="35"/>
        <v>6</v>
      </c>
      <c r="C172" s="1">
        <f t="shared" si="28"/>
        <v>0</v>
      </c>
      <c r="D172" s="1">
        <f>料單!C228</f>
        <v>6021</v>
      </c>
      <c r="E172" s="1">
        <f ca="1">VLOOKUP(表格15[[#This Row],[專案編號]],料單!C:E,3,FALSE)</f>
        <v>0</v>
      </c>
      <c r="F172" s="1">
        <f ca="1">VLOOKUP(表格15[[#This Row],[專案編號]],料單!C:F,4,FALSE)</f>
        <v>0</v>
      </c>
      <c r="G172" s="1" t="str">
        <f ca="1">VLOOKUP(表格15[[#This Row],[專案編號]],料單!C:G,5,FALSE)</f>
        <v/>
      </c>
      <c r="H172" s="1">
        <f ca="1">VLOOKUP(表格15[[#This Row],[專案編號]],料單!C:H,6,FALSE)</f>
        <v>0</v>
      </c>
      <c r="I172" s="1" t="str">
        <f ca="1">VLOOKUP(表格15[[#This Row],[專案編號]],料單!C:I,7,FALSE)</f>
        <v/>
      </c>
      <c r="J172" s="1">
        <f ca="1">VLOOKUP(表格15[[#This Row],[專案編號]],料單!C:J,8,FALSE)</f>
        <v>0</v>
      </c>
      <c r="K172" s="1">
        <f ca="1">VLOOKUP(表格15[[#This Row],[專案編號]],料單!C:K,9,FALSE)</f>
        <v>0</v>
      </c>
      <c r="L172" s="1" t="str">
        <f ca="1">VLOOKUP(表格15[[#This Row],[專案編號]],料單!C:M,11,FALSE)</f>
        <v/>
      </c>
      <c r="M172" s="1">
        <f ca="1">VLOOKUP(表格15[[#This Row],[專案編號]],料單!C:L,10,FALSE)</f>
        <v>0</v>
      </c>
      <c r="N172" s="1" t="str">
        <f ca="1">VLOOKUP(表格15[[#This Row],[專案編號]],料單!C:O,13,FALSE)</f>
        <v/>
      </c>
      <c r="O172" s="11">
        <f t="shared" ca="1" si="36"/>
        <v>0</v>
      </c>
      <c r="R172" s="2" t="str">
        <f ca="1">IFERROR(VLOOKUP(M172,資料庫!$P$3:$AJ$73,20,),"")</f>
        <v/>
      </c>
      <c r="S172" s="9" t="str">
        <f t="shared" ca="1" si="31"/>
        <v/>
      </c>
      <c r="U172" s="9"/>
    </row>
    <row r="173" spans="1:21" x14ac:dyDescent="0.25">
      <c r="A173" s="1">
        <f t="shared" si="24"/>
        <v>147</v>
      </c>
      <c r="B173" s="1">
        <f t="shared" si="35"/>
        <v>6</v>
      </c>
      <c r="C173" s="1">
        <f t="shared" si="28"/>
        <v>0</v>
      </c>
      <c r="D173" s="1">
        <f>料單!C229</f>
        <v>6022</v>
      </c>
      <c r="E173" s="1">
        <f ca="1">VLOOKUP(表格15[[#This Row],[專案編號]],料單!C:E,3,FALSE)</f>
        <v>0</v>
      </c>
      <c r="F173" s="1">
        <f ca="1">VLOOKUP(表格15[[#This Row],[專案編號]],料單!C:F,4,FALSE)</f>
        <v>0</v>
      </c>
      <c r="G173" s="1" t="str">
        <f ca="1">VLOOKUP(表格15[[#This Row],[專案編號]],料單!C:G,5,FALSE)</f>
        <v/>
      </c>
      <c r="H173" s="1">
        <f ca="1">VLOOKUP(表格15[[#This Row],[專案編號]],料單!C:H,6,FALSE)</f>
        <v>0</v>
      </c>
      <c r="I173" s="1" t="str">
        <f ca="1">VLOOKUP(表格15[[#This Row],[專案編號]],料單!C:I,7,FALSE)</f>
        <v/>
      </c>
      <c r="J173" s="1">
        <f ca="1">VLOOKUP(表格15[[#This Row],[專案編號]],料單!C:J,8,FALSE)</f>
        <v>0</v>
      </c>
      <c r="K173" s="1">
        <f ca="1">VLOOKUP(表格15[[#This Row],[專案編號]],料單!C:K,9,FALSE)</f>
        <v>0</v>
      </c>
      <c r="L173" s="1" t="str">
        <f ca="1">VLOOKUP(表格15[[#This Row],[專案編號]],料單!C:M,11,FALSE)</f>
        <v/>
      </c>
      <c r="M173" s="1">
        <f ca="1">VLOOKUP(表格15[[#This Row],[專案編號]],料單!C:L,10,FALSE)</f>
        <v>0</v>
      </c>
      <c r="N173" s="1" t="str">
        <f ca="1">VLOOKUP(表格15[[#This Row],[專案編號]],料單!C:O,13,FALSE)</f>
        <v/>
      </c>
      <c r="O173" s="11">
        <f t="shared" ca="1" si="36"/>
        <v>0</v>
      </c>
      <c r="R173" s="2" t="str">
        <f ca="1">IFERROR(VLOOKUP(M173,資料庫!$P$3:$AJ$73,20,),"")</f>
        <v/>
      </c>
      <c r="S173" s="9" t="str">
        <f t="shared" ca="1" si="31"/>
        <v/>
      </c>
      <c r="U173" s="9"/>
    </row>
    <row r="174" spans="1:21" x14ac:dyDescent="0.25">
      <c r="A174" s="1">
        <f t="shared" si="24"/>
        <v>148</v>
      </c>
      <c r="B174" s="1">
        <f t="shared" si="35"/>
        <v>6</v>
      </c>
      <c r="C174" s="1">
        <f t="shared" si="28"/>
        <v>0</v>
      </c>
      <c r="D174" s="1">
        <f>料單!C230</f>
        <v>6023</v>
      </c>
      <c r="E174" s="1">
        <f ca="1">VLOOKUP(表格15[[#This Row],[專案編號]],料單!C:E,3,FALSE)</f>
        <v>0</v>
      </c>
      <c r="F174" s="1">
        <f ca="1">VLOOKUP(表格15[[#This Row],[專案編號]],料單!C:F,4,FALSE)</f>
        <v>0</v>
      </c>
      <c r="G174" s="1" t="str">
        <f ca="1">VLOOKUP(表格15[[#This Row],[專案編號]],料單!C:G,5,FALSE)</f>
        <v/>
      </c>
      <c r="H174" s="1">
        <f ca="1">VLOOKUP(表格15[[#This Row],[專案編號]],料單!C:H,6,FALSE)</f>
        <v>0</v>
      </c>
      <c r="I174" s="1" t="str">
        <f ca="1">VLOOKUP(表格15[[#This Row],[專案編號]],料單!C:I,7,FALSE)</f>
        <v/>
      </c>
      <c r="J174" s="1">
        <f ca="1">VLOOKUP(表格15[[#This Row],[專案編號]],料單!C:J,8,FALSE)</f>
        <v>0</v>
      </c>
      <c r="K174" s="1">
        <f ca="1">VLOOKUP(表格15[[#This Row],[專案編號]],料單!C:K,9,FALSE)</f>
        <v>0</v>
      </c>
      <c r="L174" s="1" t="str">
        <f ca="1">VLOOKUP(表格15[[#This Row],[專案編號]],料單!C:M,11,FALSE)</f>
        <v/>
      </c>
      <c r="M174" s="1">
        <f ca="1">VLOOKUP(表格15[[#This Row],[專案編號]],料單!C:L,10,FALSE)</f>
        <v>0</v>
      </c>
      <c r="N174" s="1" t="str">
        <f ca="1">VLOOKUP(表格15[[#This Row],[專案編號]],料單!C:O,13,FALSE)</f>
        <v/>
      </c>
      <c r="O174" s="11">
        <f t="shared" ca="1" si="36"/>
        <v>0</v>
      </c>
      <c r="R174" s="2" t="str">
        <f ca="1">IFERROR(VLOOKUP(M174,資料庫!$P$3:$AJ$73,20,),"")</f>
        <v/>
      </c>
      <c r="S174" s="9" t="str">
        <f t="shared" ca="1" si="31"/>
        <v/>
      </c>
      <c r="U174" s="9"/>
    </row>
    <row r="175" spans="1:21" x14ac:dyDescent="0.25">
      <c r="A175" s="1">
        <f t="shared" si="24"/>
        <v>149</v>
      </c>
      <c r="B175" s="1">
        <f t="shared" si="35"/>
        <v>6</v>
      </c>
      <c r="C175" s="1">
        <f t="shared" si="28"/>
        <v>0</v>
      </c>
      <c r="D175" s="1">
        <f>料單!C231</f>
        <v>6024</v>
      </c>
      <c r="E175" s="1">
        <f ca="1">VLOOKUP(表格15[[#This Row],[專案編號]],料單!C:E,3,FALSE)</f>
        <v>0</v>
      </c>
      <c r="F175" s="1">
        <f ca="1">VLOOKUP(表格15[[#This Row],[專案編號]],料單!C:F,4,FALSE)</f>
        <v>0</v>
      </c>
      <c r="G175" s="1" t="str">
        <f ca="1">VLOOKUP(表格15[[#This Row],[專案編號]],料單!C:G,5,FALSE)</f>
        <v/>
      </c>
      <c r="H175" s="1">
        <f ca="1">VLOOKUP(表格15[[#This Row],[專案編號]],料單!C:H,6,FALSE)</f>
        <v>0</v>
      </c>
      <c r="I175" s="1" t="str">
        <f ca="1">VLOOKUP(表格15[[#This Row],[專案編號]],料單!C:I,7,FALSE)</f>
        <v/>
      </c>
      <c r="J175" s="1">
        <f ca="1">VLOOKUP(表格15[[#This Row],[專案編號]],料單!C:J,8,FALSE)</f>
        <v>0</v>
      </c>
      <c r="K175" s="1">
        <f ca="1">VLOOKUP(表格15[[#This Row],[專案編號]],料單!C:K,9,FALSE)</f>
        <v>0</v>
      </c>
      <c r="L175" s="1" t="str">
        <f ca="1">VLOOKUP(表格15[[#This Row],[專案編號]],料單!C:M,11,FALSE)</f>
        <v/>
      </c>
      <c r="M175" s="1">
        <f ca="1">VLOOKUP(表格15[[#This Row],[專案編號]],料單!C:L,10,FALSE)</f>
        <v>0</v>
      </c>
      <c r="N175" s="1" t="str">
        <f ca="1">VLOOKUP(表格15[[#This Row],[專案編號]],料單!C:O,13,FALSE)</f>
        <v/>
      </c>
      <c r="O175" s="11">
        <f t="shared" ca="1" si="36"/>
        <v>0</v>
      </c>
      <c r="R175" s="2" t="str">
        <f ca="1">IFERROR(VLOOKUP(M175,資料庫!$P$3:$AJ$73,20,),"")</f>
        <v/>
      </c>
      <c r="S175" s="9" t="str">
        <f t="shared" ca="1" si="31"/>
        <v/>
      </c>
      <c r="U175" s="9"/>
    </row>
    <row r="176" spans="1:21" x14ac:dyDescent="0.25">
      <c r="A176" s="1">
        <f t="shared" ref="A176:A180" si="37">A175+1</f>
        <v>150</v>
      </c>
      <c r="B176" s="1">
        <f t="shared" ref="B176:B180" si="38">B175</f>
        <v>6</v>
      </c>
      <c r="C176" s="1">
        <f t="shared" si="28"/>
        <v>0</v>
      </c>
      <c r="D176" s="1">
        <f>料單!C232</f>
        <v>6025</v>
      </c>
      <c r="E176" s="1">
        <f ca="1">VLOOKUP(表格15[[#This Row],[專案編號]],料單!C:E,3,FALSE)</f>
        <v>0</v>
      </c>
      <c r="F176" s="1">
        <f ca="1">VLOOKUP(表格15[[#This Row],[專案編號]],料單!C:F,4,FALSE)</f>
        <v>0</v>
      </c>
      <c r="G176" s="1" t="str">
        <f ca="1">VLOOKUP(表格15[[#This Row],[專案編號]],料單!C:G,5,FALSE)</f>
        <v/>
      </c>
      <c r="H176" s="1">
        <f ca="1">VLOOKUP(表格15[[#This Row],[專案編號]],料單!C:H,6,FALSE)</f>
        <v>0</v>
      </c>
      <c r="I176" s="1" t="str">
        <f ca="1">VLOOKUP(表格15[[#This Row],[專案編號]],料單!C:I,7,FALSE)</f>
        <v/>
      </c>
      <c r="J176" s="1">
        <f ca="1">VLOOKUP(表格15[[#This Row],[專案編號]],料單!C:J,8,FALSE)</f>
        <v>0</v>
      </c>
      <c r="K176" s="1">
        <f ca="1">VLOOKUP(表格15[[#This Row],[專案編號]],料單!C:K,9,FALSE)</f>
        <v>0</v>
      </c>
      <c r="L176" s="1" t="str">
        <f ca="1">VLOOKUP(表格15[[#This Row],[專案編號]],料單!C:M,11,FALSE)</f>
        <v/>
      </c>
      <c r="M176" s="1">
        <f ca="1">VLOOKUP(表格15[[#This Row],[專案編號]],料單!C:L,10,FALSE)</f>
        <v>0</v>
      </c>
      <c r="N176" s="1" t="str">
        <f ca="1">VLOOKUP(表格15[[#This Row],[專案編號]],料單!C:O,13,FALSE)</f>
        <v/>
      </c>
      <c r="O176" s="11">
        <f t="shared" ca="1" si="36"/>
        <v>0</v>
      </c>
      <c r="R176" s="2" t="str">
        <f ca="1">IFERROR(VLOOKUP(M176,資料庫!$P$3:$AJ$73,20,),"")</f>
        <v/>
      </c>
      <c r="S176" s="9" t="str">
        <f t="shared" ca="1" si="31"/>
        <v/>
      </c>
      <c r="U176" s="9"/>
    </row>
    <row r="177" spans="1:21" x14ac:dyDescent="0.25">
      <c r="A177" s="1">
        <f t="shared" si="37"/>
        <v>151</v>
      </c>
      <c r="B177" s="1">
        <f t="shared" si="38"/>
        <v>6</v>
      </c>
      <c r="C177" s="1">
        <f t="shared" si="28"/>
        <v>0</v>
      </c>
      <c r="D177" s="1">
        <f>料單!C233</f>
        <v>6026</v>
      </c>
      <c r="E177" s="1">
        <f ca="1">VLOOKUP(表格15[[#This Row],[專案編號]],料單!C:E,3,FALSE)</f>
        <v>0</v>
      </c>
      <c r="F177" s="1">
        <f ca="1">VLOOKUP(表格15[[#This Row],[專案編號]],料單!C:F,4,FALSE)</f>
        <v>0</v>
      </c>
      <c r="G177" s="1" t="str">
        <f ca="1">VLOOKUP(表格15[[#This Row],[專案編號]],料單!C:G,5,FALSE)</f>
        <v/>
      </c>
      <c r="H177" s="1">
        <f ca="1">VLOOKUP(表格15[[#This Row],[專案編號]],料單!C:H,6,FALSE)</f>
        <v>0</v>
      </c>
      <c r="I177" s="1" t="str">
        <f ca="1">VLOOKUP(表格15[[#This Row],[專案編號]],料單!C:I,7,FALSE)</f>
        <v/>
      </c>
      <c r="J177" s="1">
        <f ca="1">VLOOKUP(表格15[[#This Row],[專案編號]],料單!C:J,8,FALSE)</f>
        <v>0</v>
      </c>
      <c r="K177" s="1">
        <f ca="1">VLOOKUP(表格15[[#This Row],[專案編號]],料單!C:K,9,FALSE)</f>
        <v>0</v>
      </c>
      <c r="L177" s="1" t="str">
        <f ca="1">VLOOKUP(表格15[[#This Row],[專案編號]],料單!C:M,11,FALSE)</f>
        <v/>
      </c>
      <c r="M177" s="1">
        <f ca="1">VLOOKUP(表格15[[#This Row],[專案編號]],料單!C:L,10,FALSE)</f>
        <v>0</v>
      </c>
      <c r="N177" s="1" t="str">
        <f ca="1">VLOOKUP(表格15[[#This Row],[專案編號]],料單!C:O,13,FALSE)</f>
        <v/>
      </c>
      <c r="O177" s="11">
        <f t="shared" ca="1" si="36"/>
        <v>0</v>
      </c>
      <c r="R177" s="2" t="str">
        <f ca="1">IFERROR(VLOOKUP(M177,資料庫!$P$3:$AJ$73,20,),"")</f>
        <v/>
      </c>
      <c r="S177" s="9" t="str">
        <f t="shared" ca="1" si="31"/>
        <v/>
      </c>
      <c r="U177" s="9"/>
    </row>
    <row r="178" spans="1:21" x14ac:dyDescent="0.25">
      <c r="A178" s="1">
        <f t="shared" si="37"/>
        <v>152</v>
      </c>
      <c r="B178" s="1">
        <f t="shared" si="38"/>
        <v>6</v>
      </c>
      <c r="C178" s="1">
        <f t="shared" si="28"/>
        <v>0</v>
      </c>
      <c r="D178" s="1">
        <f>料單!C234</f>
        <v>6027</v>
      </c>
      <c r="E178" s="1">
        <f ca="1">VLOOKUP(表格15[[#This Row],[專案編號]],料單!C:E,3,FALSE)</f>
        <v>0</v>
      </c>
      <c r="F178" s="1">
        <f ca="1">VLOOKUP(表格15[[#This Row],[專案編號]],料單!C:F,4,FALSE)</f>
        <v>0</v>
      </c>
      <c r="G178" s="1" t="str">
        <f ca="1">VLOOKUP(表格15[[#This Row],[專案編號]],料單!C:G,5,FALSE)</f>
        <v/>
      </c>
      <c r="H178" s="1">
        <f ca="1">VLOOKUP(表格15[[#This Row],[專案編號]],料單!C:H,6,FALSE)</f>
        <v>0</v>
      </c>
      <c r="I178" s="1" t="str">
        <f ca="1">VLOOKUP(表格15[[#This Row],[專案編號]],料單!C:I,7,FALSE)</f>
        <v/>
      </c>
      <c r="J178" s="1">
        <f ca="1">VLOOKUP(表格15[[#This Row],[專案編號]],料單!C:J,8,FALSE)</f>
        <v>0</v>
      </c>
      <c r="K178" s="1">
        <f ca="1">VLOOKUP(表格15[[#This Row],[專案編號]],料單!C:K,9,FALSE)</f>
        <v>0</v>
      </c>
      <c r="L178" s="1" t="str">
        <f ca="1">VLOOKUP(表格15[[#This Row],[專案編號]],料單!C:M,11,FALSE)</f>
        <v/>
      </c>
      <c r="M178" s="1">
        <f ca="1">VLOOKUP(表格15[[#This Row],[專案編號]],料單!C:L,10,FALSE)</f>
        <v>0</v>
      </c>
      <c r="N178" s="1" t="str">
        <f ca="1">VLOOKUP(表格15[[#This Row],[專案編號]],料單!C:O,13,FALSE)</f>
        <v/>
      </c>
      <c r="O178" s="11">
        <f t="shared" ca="1" si="36"/>
        <v>0</v>
      </c>
      <c r="R178" s="2" t="str">
        <f ca="1">IFERROR(VLOOKUP(M178,資料庫!$P$3:$AJ$73,20,),"")</f>
        <v/>
      </c>
      <c r="S178" s="9" t="str">
        <f t="shared" ca="1" si="31"/>
        <v/>
      </c>
      <c r="U178" s="9"/>
    </row>
    <row r="179" spans="1:21" x14ac:dyDescent="0.25">
      <c r="A179" s="1">
        <f t="shared" si="37"/>
        <v>153</v>
      </c>
      <c r="B179" s="1">
        <f t="shared" si="38"/>
        <v>6</v>
      </c>
      <c r="C179" s="1">
        <f t="shared" si="28"/>
        <v>0</v>
      </c>
      <c r="D179" s="1">
        <f>料單!C235</f>
        <v>6028</v>
      </c>
      <c r="E179" s="1">
        <f ca="1">VLOOKUP(表格15[[#This Row],[專案編號]],料單!C:E,3,FALSE)</f>
        <v>0</v>
      </c>
      <c r="F179" s="1">
        <f ca="1">VLOOKUP(表格15[[#This Row],[專案編號]],料單!C:F,4,FALSE)</f>
        <v>0</v>
      </c>
      <c r="G179" s="1" t="str">
        <f ca="1">VLOOKUP(表格15[[#This Row],[專案編號]],料單!C:G,5,FALSE)</f>
        <v/>
      </c>
      <c r="H179" s="1">
        <f ca="1">VLOOKUP(表格15[[#This Row],[專案編號]],料單!C:H,6,FALSE)</f>
        <v>0</v>
      </c>
      <c r="I179" s="1" t="str">
        <f ca="1">VLOOKUP(表格15[[#This Row],[專案編號]],料單!C:I,7,FALSE)</f>
        <v/>
      </c>
      <c r="J179" s="1">
        <f ca="1">VLOOKUP(表格15[[#This Row],[專案編號]],料單!C:J,8,FALSE)</f>
        <v>0</v>
      </c>
      <c r="K179" s="1">
        <f ca="1">VLOOKUP(表格15[[#This Row],[專案編號]],料單!C:K,9,FALSE)</f>
        <v>0</v>
      </c>
      <c r="L179" s="1" t="str">
        <f ca="1">VLOOKUP(表格15[[#This Row],[專案編號]],料單!C:M,11,FALSE)</f>
        <v/>
      </c>
      <c r="M179" s="1">
        <f ca="1">VLOOKUP(表格15[[#This Row],[專案編號]],料單!C:L,10,FALSE)</f>
        <v>0</v>
      </c>
      <c r="N179" s="1" t="str">
        <f ca="1">VLOOKUP(表格15[[#This Row],[專案編號]],料單!C:O,13,FALSE)</f>
        <v/>
      </c>
      <c r="O179" s="11">
        <f t="shared" ca="1" si="36"/>
        <v>0</v>
      </c>
      <c r="R179" s="2" t="str">
        <f ca="1">IFERROR(VLOOKUP(M179,資料庫!$P$3:$AJ$73,20,),"")</f>
        <v/>
      </c>
      <c r="S179" s="9" t="str">
        <f t="shared" ca="1" si="31"/>
        <v/>
      </c>
      <c r="U179" s="9"/>
    </row>
    <row r="180" spans="1:21" x14ac:dyDescent="0.25">
      <c r="A180" s="1">
        <f t="shared" si="37"/>
        <v>154</v>
      </c>
      <c r="B180" s="1">
        <f t="shared" si="38"/>
        <v>6</v>
      </c>
      <c r="C180" s="1">
        <f t="shared" si="28"/>
        <v>0</v>
      </c>
      <c r="D180" s="1">
        <f>料單!C236</f>
        <v>6029</v>
      </c>
      <c r="E180" s="1">
        <f ca="1">VLOOKUP(表格15[[#This Row],[專案編號]],料單!C:E,3,FALSE)</f>
        <v>0</v>
      </c>
      <c r="F180" s="1">
        <f ca="1">VLOOKUP(表格15[[#This Row],[專案編號]],料單!C:F,4,FALSE)</f>
        <v>0</v>
      </c>
      <c r="G180" s="1" t="str">
        <f ca="1">VLOOKUP(表格15[[#This Row],[專案編號]],料單!C:G,5,FALSE)</f>
        <v/>
      </c>
      <c r="H180" s="1">
        <f ca="1">VLOOKUP(表格15[[#This Row],[專案編號]],料單!C:H,6,FALSE)</f>
        <v>0</v>
      </c>
      <c r="I180" s="1" t="str">
        <f ca="1">VLOOKUP(表格15[[#This Row],[專案編號]],料單!C:I,7,FALSE)</f>
        <v/>
      </c>
      <c r="J180" s="1">
        <f ca="1">VLOOKUP(表格15[[#This Row],[專案編號]],料單!C:J,8,FALSE)</f>
        <v>0</v>
      </c>
      <c r="K180" s="1">
        <f ca="1">VLOOKUP(表格15[[#This Row],[專案編號]],料單!C:K,9,FALSE)</f>
        <v>0</v>
      </c>
      <c r="L180" s="1" t="str">
        <f ca="1">VLOOKUP(表格15[[#This Row],[專案編號]],料單!C:M,11,FALSE)</f>
        <v/>
      </c>
      <c r="M180" s="1">
        <f ca="1">VLOOKUP(表格15[[#This Row],[專案編號]],料單!C:L,10,FALSE)</f>
        <v>0</v>
      </c>
      <c r="N180" s="1" t="str">
        <f ca="1">VLOOKUP(表格15[[#This Row],[專案編號]],料單!C:O,13,FALSE)</f>
        <v/>
      </c>
      <c r="O180" s="11">
        <f t="shared" ca="1" si="36"/>
        <v>0</v>
      </c>
      <c r="R180" s="2" t="str">
        <f ca="1">IFERROR(VLOOKUP(M180,資料庫!$P$3:$AJ$73,20,),"")</f>
        <v/>
      </c>
      <c r="S180" s="9" t="str">
        <f t="shared" ca="1" si="31"/>
        <v/>
      </c>
      <c r="U180" s="9"/>
    </row>
    <row r="181" spans="1:21" s="43" customFormat="1" x14ac:dyDescent="0.25">
      <c r="A181" s="43">
        <f>A175+1</f>
        <v>150</v>
      </c>
      <c r="B181" s="43">
        <f>B175</f>
        <v>6</v>
      </c>
      <c r="C181" s="43">
        <f t="shared" si="28"/>
        <v>0</v>
      </c>
      <c r="D181" s="43">
        <f>料單!C237</f>
        <v>6030</v>
      </c>
      <c r="E181" s="43">
        <f ca="1">VLOOKUP(表格15[[#This Row],[專案編號]],料單!C:E,3,FALSE)</f>
        <v>0</v>
      </c>
      <c r="F181" s="43">
        <f ca="1">VLOOKUP(表格15[[#This Row],[專案編號]],料單!C:F,4,FALSE)</f>
        <v>0</v>
      </c>
      <c r="G181" s="43" t="str">
        <f ca="1">VLOOKUP(表格15[[#This Row],[專案編號]],料單!C:G,5,FALSE)</f>
        <v/>
      </c>
      <c r="H181" s="43">
        <f ca="1">VLOOKUP(表格15[[#This Row],[專案編號]],料單!C:H,6,FALSE)</f>
        <v>0</v>
      </c>
      <c r="I181" s="43" t="str">
        <f ca="1">VLOOKUP(表格15[[#This Row],[專案編號]],料單!C:I,7,FALSE)</f>
        <v/>
      </c>
      <c r="J181" s="43">
        <f ca="1">VLOOKUP(表格15[[#This Row],[專案編號]],料單!C:J,8,FALSE)</f>
        <v>0</v>
      </c>
      <c r="K181" s="43">
        <f ca="1">VLOOKUP(表格15[[#This Row],[專案編號]],料單!C:K,9,FALSE)</f>
        <v>0</v>
      </c>
      <c r="L181" s="43" t="str">
        <f ca="1">VLOOKUP(表格15[[#This Row],[專案編號]],料單!C:M,11,FALSE)</f>
        <v/>
      </c>
      <c r="M181" s="43">
        <f ca="1">VLOOKUP(表格15[[#This Row],[專案編號]],料單!C:L,10,FALSE)</f>
        <v>0</v>
      </c>
      <c r="N181" s="1" t="str">
        <f ca="1">VLOOKUP(表格15[[#This Row],[專案編號]],料單!C:O,13,FALSE)</f>
        <v/>
      </c>
      <c r="O181" s="44">
        <f t="shared" ref="O181" ca="1" si="39">(F181*H181)/90000*K181</f>
        <v>0</v>
      </c>
      <c r="P181" s="45">
        <f ca="1">SUM(O152:O181)</f>
        <v>0</v>
      </c>
      <c r="Q181" s="45"/>
      <c r="R181" s="204" t="str">
        <f ca="1">IFERROR(VLOOKUP(M181,資料庫!$P$3:$AJ$73,20,),"")</f>
        <v/>
      </c>
      <c r="S181" s="205" t="str">
        <f t="shared" ca="1" si="31"/>
        <v/>
      </c>
      <c r="U181" s="205"/>
    </row>
    <row r="182" spans="1:21" x14ac:dyDescent="0.25">
      <c r="A182" s="1">
        <f t="shared" si="24"/>
        <v>151</v>
      </c>
      <c r="B182" s="1">
        <f>料單!C241</f>
        <v>7</v>
      </c>
      <c r="C182" s="1">
        <f>料單!C240</f>
        <v>0</v>
      </c>
      <c r="D182" s="1">
        <f>料單!C247</f>
        <v>7001</v>
      </c>
      <c r="E182" s="1" t="str">
        <f ca="1">VLOOKUP(表格15[[#This Row],[專案編號]],料單!C:E,3,FALSE)</f>
        <v>頂板</v>
      </c>
      <c r="F182" s="1">
        <f ca="1">VLOOKUP(表格15[[#This Row],[專案編號]],料單!C:F,4,FALSE)</f>
        <v>-36</v>
      </c>
      <c r="G182" s="1" t="str">
        <f ca="1">VLOOKUP(表格15[[#This Row],[專案編號]],料單!C:G,5,FALSE)</f>
        <v>AA</v>
      </c>
      <c r="H182" s="1">
        <f ca="1">VLOOKUP(表格15[[#This Row],[專案編號]],料單!C:H,6,FALSE)</f>
        <v>0</v>
      </c>
      <c r="I182" s="1" t="str">
        <f ca="1">VLOOKUP(表格15[[#This Row],[專案編號]],料單!C:I,7,FALSE)</f>
        <v/>
      </c>
      <c r="J182" s="1">
        <f ca="1">VLOOKUP(表格15[[#This Row],[專案編號]],料單!C:J,8,FALSE)</f>
        <v>18</v>
      </c>
      <c r="K182" s="1">
        <f ca="1">VLOOKUP(表格15[[#This Row],[專案編號]],料單!C:K,9,FALSE)</f>
        <v>0</v>
      </c>
      <c r="L182" s="1" t="str">
        <f ca="1">VLOOKUP(表格15[[#This Row],[專案編號]],料單!C:M,11,FALSE)</f>
        <v/>
      </c>
      <c r="M182" s="1">
        <f ca="1">VLOOKUP(表格15[[#This Row],[專案編號]],料單!C:L,10,FALSE)</f>
        <v>0</v>
      </c>
      <c r="N182" s="1" t="str">
        <f ca="1">VLOOKUP(表格15[[#This Row],[專案編號]],料單!C:O,13,FALSE)</f>
        <v/>
      </c>
      <c r="O182" s="11">
        <f t="shared" ref="O182:O213" ca="1" si="40">(F182*H182)/90000*K182</f>
        <v>0</v>
      </c>
      <c r="R182" s="2" t="str">
        <f ca="1">IFERROR(VLOOKUP(M182,資料庫!$P$3:$AJ$73,20,),"")</f>
        <v/>
      </c>
      <c r="S182" s="9" t="str">
        <f t="shared" ca="1" si="31"/>
        <v/>
      </c>
      <c r="U182" s="9"/>
    </row>
    <row r="183" spans="1:21" x14ac:dyDescent="0.25">
      <c r="A183" s="1">
        <f t="shared" si="24"/>
        <v>152</v>
      </c>
      <c r="B183" s="1">
        <f t="shared" ref="B183:B205" si="41">B182</f>
        <v>7</v>
      </c>
      <c r="C183" s="1">
        <f t="shared" si="28"/>
        <v>0</v>
      </c>
      <c r="D183" s="1">
        <f>料單!C248</f>
        <v>7002</v>
      </c>
      <c r="E183" s="1" t="str">
        <f ca="1">VLOOKUP(表格15[[#This Row],[專案編號]],料單!C:E,3,FALSE)</f>
        <v>底板</v>
      </c>
      <c r="F183" s="1">
        <f ca="1">VLOOKUP(表格15[[#This Row],[專案編號]],料單!C:F,4,FALSE)</f>
        <v>-36</v>
      </c>
      <c r="G183" s="1" t="str">
        <f ca="1">VLOOKUP(表格15[[#This Row],[專案編號]],料單!C:G,5,FALSE)</f>
        <v>AA</v>
      </c>
      <c r="H183" s="1">
        <f ca="1">VLOOKUP(表格15[[#This Row],[專案編號]],料單!C:H,6,FALSE)</f>
        <v>0</v>
      </c>
      <c r="I183" s="1" t="str">
        <f ca="1">VLOOKUP(表格15[[#This Row],[專案編號]],料單!C:I,7,FALSE)</f>
        <v/>
      </c>
      <c r="J183" s="1">
        <f ca="1">VLOOKUP(表格15[[#This Row],[專案編號]],料單!C:J,8,FALSE)</f>
        <v>18</v>
      </c>
      <c r="K183" s="1">
        <f ca="1">VLOOKUP(表格15[[#This Row],[專案編號]],料單!C:K,9,FALSE)</f>
        <v>0</v>
      </c>
      <c r="L183" s="1" t="str">
        <f ca="1">VLOOKUP(表格15[[#This Row],[專案編號]],料單!C:M,11,FALSE)</f>
        <v/>
      </c>
      <c r="M183" s="1">
        <f ca="1">VLOOKUP(表格15[[#This Row],[專案編號]],料單!C:L,10,FALSE)</f>
        <v>0</v>
      </c>
      <c r="N183" s="1" t="str">
        <f ca="1">VLOOKUP(表格15[[#This Row],[專案編號]],料單!C:O,13,FALSE)</f>
        <v/>
      </c>
      <c r="O183" s="11">
        <f t="shared" ca="1" si="40"/>
        <v>0</v>
      </c>
      <c r="R183" s="2" t="str">
        <f ca="1">IFERROR(VLOOKUP(M183,資料庫!$P$3:$AJ$73,20,),"")</f>
        <v/>
      </c>
      <c r="S183" s="9" t="str">
        <f t="shared" ca="1" si="31"/>
        <v/>
      </c>
      <c r="U183" s="9"/>
    </row>
    <row r="184" spans="1:21" x14ac:dyDescent="0.25">
      <c r="A184" s="1">
        <f t="shared" si="24"/>
        <v>153</v>
      </c>
      <c r="B184" s="1">
        <f t="shared" si="41"/>
        <v>7</v>
      </c>
      <c r="C184" s="1">
        <f t="shared" si="28"/>
        <v>0</v>
      </c>
      <c r="D184" s="1">
        <f>料單!C249</f>
        <v>7003</v>
      </c>
      <c r="E184" s="1" t="str">
        <f ca="1">VLOOKUP(表格15[[#This Row],[專案編號]],料單!C:E,3,FALSE)</f>
        <v>左側板</v>
      </c>
      <c r="F184" s="1">
        <f ca="1">VLOOKUP(表格15[[#This Row],[專案編號]],料單!C:F,4,FALSE)</f>
        <v>0</v>
      </c>
      <c r="G184" s="1" t="str">
        <f ca="1">VLOOKUP(表格15[[#This Row],[專案編號]],料單!C:G,5,FALSE)</f>
        <v>AA</v>
      </c>
      <c r="H184" s="1">
        <f ca="1">VLOOKUP(表格15[[#This Row],[專案編號]],料單!C:H,6,FALSE)</f>
        <v>0</v>
      </c>
      <c r="I184" s="1" t="str">
        <f ca="1">VLOOKUP(表格15[[#This Row],[專案編號]],料單!C:I,7,FALSE)</f>
        <v>AA</v>
      </c>
      <c r="J184" s="1">
        <f ca="1">VLOOKUP(表格15[[#This Row],[專案編號]],料單!C:J,8,FALSE)</f>
        <v>18</v>
      </c>
      <c r="K184" s="1">
        <f ca="1">VLOOKUP(表格15[[#This Row],[專案編號]],料單!C:K,9,FALSE)</f>
        <v>0</v>
      </c>
      <c r="L184" s="1" t="str">
        <f ca="1">VLOOKUP(表格15[[#This Row],[專案編號]],料單!C:M,11,FALSE)</f>
        <v/>
      </c>
      <c r="M184" s="1">
        <f ca="1">VLOOKUP(表格15[[#This Row],[專案編號]],料單!C:L,10,FALSE)</f>
        <v>0</v>
      </c>
      <c r="N184" s="1" t="str">
        <f ca="1">VLOOKUP(表格15[[#This Row],[專案編號]],料單!C:O,13,FALSE)</f>
        <v/>
      </c>
      <c r="O184" s="11">
        <f t="shared" ref="O184:O210" ca="1" si="42">(F184*H184)/90000*K184</f>
        <v>0</v>
      </c>
      <c r="R184" s="2" t="str">
        <f ca="1">IFERROR(VLOOKUP(M184,資料庫!$P$3:$AJ$73,20,),"")</f>
        <v/>
      </c>
      <c r="S184" s="9" t="str">
        <f t="shared" ca="1" si="31"/>
        <v/>
      </c>
      <c r="U184" s="9"/>
    </row>
    <row r="185" spans="1:21" x14ac:dyDescent="0.25">
      <c r="A185" s="1">
        <f t="shared" si="24"/>
        <v>154</v>
      </c>
      <c r="B185" s="1">
        <f t="shared" si="41"/>
        <v>7</v>
      </c>
      <c r="C185" s="1">
        <f t="shared" si="28"/>
        <v>0</v>
      </c>
      <c r="D185" s="1">
        <f>料單!C250</f>
        <v>7004</v>
      </c>
      <c r="E185" s="1" t="str">
        <f ca="1">VLOOKUP(表格15[[#This Row],[專案編號]],料單!C:E,3,FALSE)</f>
        <v>右側板</v>
      </c>
      <c r="F185" s="1">
        <f ca="1">VLOOKUP(表格15[[#This Row],[專案編號]],料單!C:F,4,FALSE)</f>
        <v>0</v>
      </c>
      <c r="G185" s="1" t="str">
        <f ca="1">VLOOKUP(表格15[[#This Row],[專案編號]],料單!C:G,5,FALSE)</f>
        <v>AA</v>
      </c>
      <c r="H185" s="1">
        <f ca="1">VLOOKUP(表格15[[#This Row],[專案編號]],料單!C:H,6,FALSE)</f>
        <v>0</v>
      </c>
      <c r="I185" s="1" t="str">
        <f ca="1">VLOOKUP(表格15[[#This Row],[專案編號]],料單!C:I,7,FALSE)</f>
        <v>AA</v>
      </c>
      <c r="J185" s="1">
        <f ca="1">VLOOKUP(表格15[[#This Row],[專案編號]],料單!C:J,8,FALSE)</f>
        <v>18</v>
      </c>
      <c r="K185" s="1">
        <f ca="1">VLOOKUP(表格15[[#This Row],[專案編號]],料單!C:K,9,FALSE)</f>
        <v>0</v>
      </c>
      <c r="L185" s="1" t="str">
        <f ca="1">VLOOKUP(表格15[[#This Row],[專案編號]],料單!C:M,11,FALSE)</f>
        <v/>
      </c>
      <c r="M185" s="1">
        <f ca="1">VLOOKUP(表格15[[#This Row],[專案編號]],料單!C:L,10,FALSE)</f>
        <v>0</v>
      </c>
      <c r="N185" s="1" t="str">
        <f ca="1">VLOOKUP(表格15[[#This Row],[專案編號]],料單!C:O,13,FALSE)</f>
        <v/>
      </c>
      <c r="O185" s="11">
        <f t="shared" ca="1" si="42"/>
        <v>0</v>
      </c>
      <c r="R185" s="2" t="str">
        <f ca="1">IFERROR(VLOOKUP(M185,資料庫!$P$3:$AJ$73,20,),"")</f>
        <v/>
      </c>
      <c r="S185" s="9" t="str">
        <f t="shared" ca="1" si="31"/>
        <v/>
      </c>
      <c r="U185" s="9"/>
    </row>
    <row r="186" spans="1:21" x14ac:dyDescent="0.25">
      <c r="A186" s="1">
        <f t="shared" si="24"/>
        <v>155</v>
      </c>
      <c r="B186" s="1">
        <f t="shared" si="41"/>
        <v>7</v>
      </c>
      <c r="C186" s="1">
        <f t="shared" si="28"/>
        <v>0</v>
      </c>
      <c r="D186" s="1">
        <f>料單!C251</f>
        <v>7005</v>
      </c>
      <c r="E186" s="1" t="str">
        <f ca="1">VLOOKUP(表格15[[#This Row],[專案編號]],料單!C:E,3,FALSE)</f>
        <v>背板</v>
      </c>
      <c r="F186" s="1">
        <f ca="1">VLOOKUP(表格15[[#This Row],[專案編號]],料單!C:F,4,FALSE)</f>
        <v>-22</v>
      </c>
      <c r="G186" s="1" t="str">
        <f ca="1">VLOOKUP(表格15[[#This Row],[專案編號]],料單!C:G,5,FALSE)</f>
        <v/>
      </c>
      <c r="H186" s="1">
        <f ca="1">VLOOKUP(表格15[[#This Row],[專案編號]],料單!C:H,6,FALSE)</f>
        <v>-22</v>
      </c>
      <c r="I186" s="1" t="str">
        <f ca="1">VLOOKUP(表格15[[#This Row],[專案編號]],料單!C:I,7,FALSE)</f>
        <v/>
      </c>
      <c r="J186" s="1">
        <f ca="1">VLOOKUP(表格15[[#This Row],[專案編號]],料單!C:J,8,FALSE)</f>
        <v>4</v>
      </c>
      <c r="K186" s="1">
        <f ca="1">VLOOKUP(表格15[[#This Row],[專案編號]],料單!C:K,9,FALSE)</f>
        <v>0</v>
      </c>
      <c r="L186" s="1" t="str">
        <f ca="1">VLOOKUP(表格15[[#This Row],[專案編號]],料單!C:M,11,FALSE)</f>
        <v/>
      </c>
      <c r="M186" s="1">
        <f ca="1">VLOOKUP(表格15[[#This Row],[專案編號]],料單!C:L,10,FALSE)</f>
        <v>0</v>
      </c>
      <c r="N186" s="1" t="str">
        <f ca="1">VLOOKUP(表格15[[#This Row],[專案編號]],料單!C:O,13,FALSE)</f>
        <v/>
      </c>
      <c r="O186" s="11">
        <f t="shared" ca="1" si="42"/>
        <v>0</v>
      </c>
      <c r="R186" s="2" t="str">
        <f ca="1">IFERROR(VLOOKUP(M186,資料庫!$P$3:$AJ$73,20,),"")</f>
        <v/>
      </c>
      <c r="S186" s="9" t="str">
        <f t="shared" ca="1" si="31"/>
        <v/>
      </c>
      <c r="U186" s="9"/>
    </row>
    <row r="187" spans="1:21" x14ac:dyDescent="0.25">
      <c r="A187" s="1">
        <f t="shared" si="24"/>
        <v>156</v>
      </c>
      <c r="B187" s="1">
        <f t="shared" si="41"/>
        <v>7</v>
      </c>
      <c r="C187" s="1">
        <f t="shared" si="28"/>
        <v>0</v>
      </c>
      <c r="D187" s="1">
        <f>料單!C252</f>
        <v>7006</v>
      </c>
      <c r="E187" s="1" t="str">
        <f ca="1">VLOOKUP(表格15[[#This Row],[專案編號]],料單!C:E,3,FALSE)</f>
        <v>背拉桿</v>
      </c>
      <c r="F187" s="1">
        <f ca="1">VLOOKUP(表格15[[#This Row],[專案編號]],料單!C:F,4,FALSE)</f>
        <v>-36</v>
      </c>
      <c r="G187" s="1" t="str">
        <f ca="1">VLOOKUP(表格15[[#This Row],[專案編號]],料單!C:G,5,FALSE)</f>
        <v>AA</v>
      </c>
      <c r="H187" s="1">
        <f ca="1">VLOOKUP(表格15[[#This Row],[專案編號]],料單!C:H,6,FALSE)</f>
        <v>120</v>
      </c>
      <c r="I187" s="1" t="str">
        <f ca="1">VLOOKUP(表格15[[#This Row],[專案編號]],料單!C:I,7,FALSE)</f>
        <v/>
      </c>
      <c r="J187" s="1">
        <f ca="1">VLOOKUP(表格15[[#This Row],[專案編號]],料單!C:J,8,FALSE)</f>
        <v>18</v>
      </c>
      <c r="K187" s="1">
        <f ca="1">VLOOKUP(表格15[[#This Row],[專案編號]],料單!C:K,9,FALSE)</f>
        <v>0</v>
      </c>
      <c r="L187" s="1" t="str">
        <f ca="1">VLOOKUP(表格15[[#This Row],[專案編號]],料單!C:M,11,FALSE)</f>
        <v/>
      </c>
      <c r="M187" s="1">
        <f ca="1">VLOOKUP(表格15[[#This Row],[專案編號]],料單!C:L,10,FALSE)</f>
        <v>0</v>
      </c>
      <c r="N187" s="1" t="str">
        <f ca="1">VLOOKUP(表格15[[#This Row],[專案編號]],料單!C:O,13,FALSE)</f>
        <v/>
      </c>
      <c r="O187" s="11">
        <f t="shared" ca="1" si="42"/>
        <v>0</v>
      </c>
      <c r="R187" s="2" t="str">
        <f ca="1">IFERROR(VLOOKUP(M187,資料庫!$P$3:$AJ$73,20,),"")</f>
        <v/>
      </c>
      <c r="S187" s="9" t="str">
        <f t="shared" ca="1" si="31"/>
        <v/>
      </c>
      <c r="U187" s="9"/>
    </row>
    <row r="188" spans="1:21" x14ac:dyDescent="0.25">
      <c r="A188" s="1">
        <f t="shared" si="24"/>
        <v>157</v>
      </c>
      <c r="B188" s="1">
        <f t="shared" si="41"/>
        <v>7</v>
      </c>
      <c r="C188" s="1">
        <f t="shared" si="28"/>
        <v>0</v>
      </c>
      <c r="D188" s="1">
        <f>料單!C253</f>
        <v>7007</v>
      </c>
      <c r="E188" s="1" t="str">
        <f ca="1">VLOOKUP(表格15[[#This Row],[專案編號]],料單!C:E,3,FALSE)</f>
        <v>中立板</v>
      </c>
      <c r="F188" s="1">
        <f ca="1">VLOOKUP(表格15[[#This Row],[專案編號]],料單!C:F,4,FALSE)</f>
        <v>-36</v>
      </c>
      <c r="G188" s="1" t="str">
        <f ca="1">VLOOKUP(表格15[[#This Row],[專案編號]],料單!C:G,5,FALSE)</f>
        <v>AA</v>
      </c>
      <c r="H188" s="1">
        <f ca="1">VLOOKUP(表格15[[#This Row],[專案編號]],料單!C:H,6,FALSE)</f>
        <v>-22</v>
      </c>
      <c r="I188" s="1" t="str">
        <f ca="1">VLOOKUP(表格15[[#This Row],[專案編號]],料單!C:I,7,FALSE)</f>
        <v/>
      </c>
      <c r="J188" s="1">
        <f ca="1">VLOOKUP(表格15[[#This Row],[專案編號]],料單!C:J,8,FALSE)</f>
        <v>18</v>
      </c>
      <c r="K188" s="1">
        <f ca="1">VLOOKUP(表格15[[#This Row],[專案編號]],料單!C:K,9,FALSE)</f>
        <v>0</v>
      </c>
      <c r="L188" s="1" t="str">
        <f ca="1">VLOOKUP(表格15[[#This Row],[專案編號]],料單!C:M,11,FALSE)</f>
        <v/>
      </c>
      <c r="M188" s="1">
        <f ca="1">VLOOKUP(表格15[[#This Row],[專案編號]],料單!C:L,10,FALSE)</f>
        <v>0</v>
      </c>
      <c r="N188" s="1" t="str">
        <f ca="1">VLOOKUP(表格15[[#This Row],[專案編號]],料單!C:O,13,FALSE)</f>
        <v/>
      </c>
      <c r="O188" s="11">
        <f t="shared" ca="1" si="42"/>
        <v>0</v>
      </c>
      <c r="R188" s="2" t="str">
        <f ca="1">IFERROR(VLOOKUP(M188,資料庫!$P$3:$AJ$73,20,),"")</f>
        <v/>
      </c>
      <c r="S188" s="9" t="str">
        <f t="shared" ca="1" si="31"/>
        <v/>
      </c>
      <c r="U188" s="9"/>
    </row>
    <row r="189" spans="1:21" x14ac:dyDescent="0.25">
      <c r="A189" s="1">
        <f t="shared" si="24"/>
        <v>158</v>
      </c>
      <c r="B189" s="1">
        <f t="shared" si="41"/>
        <v>7</v>
      </c>
      <c r="C189" s="1">
        <f t="shared" si="28"/>
        <v>0</v>
      </c>
      <c r="D189" s="1">
        <f>料單!C254</f>
        <v>7008</v>
      </c>
      <c r="E189" s="1" t="str">
        <f ca="1">VLOOKUP(表格15[[#This Row],[專案編號]],料單!C:E,3,FALSE)</f>
        <v>活隔</v>
      </c>
      <c r="F189" s="1">
        <f ca="1">VLOOKUP(表格15[[#This Row],[專案編號]],料單!C:F,4,FALSE)</f>
        <v>0</v>
      </c>
      <c r="G189" s="1" t="str">
        <f ca="1">VLOOKUP(表格15[[#This Row],[專案編號]],料單!C:G,5,FALSE)</f>
        <v>AA</v>
      </c>
      <c r="H189" s="1">
        <f ca="1">VLOOKUP(表格15[[#This Row],[專案編號]],料單!C:H,6,FALSE)</f>
        <v>-32</v>
      </c>
      <c r="I189" s="1" t="str">
        <f ca="1">VLOOKUP(表格15[[#This Row],[專案編號]],料單!C:I,7,FALSE)</f>
        <v>AA</v>
      </c>
      <c r="J189" s="1">
        <f ca="1">VLOOKUP(表格15[[#This Row],[專案編號]],料單!C:J,8,FALSE)</f>
        <v>18</v>
      </c>
      <c r="K189" s="1">
        <f ca="1">VLOOKUP(表格15[[#This Row],[專案編號]],料單!C:K,9,FALSE)</f>
        <v>0</v>
      </c>
      <c r="L189" s="1" t="str">
        <f ca="1">VLOOKUP(表格15[[#This Row],[專案編號]],料單!C:M,11,FALSE)</f>
        <v/>
      </c>
      <c r="M189" s="1">
        <f ca="1">VLOOKUP(表格15[[#This Row],[專案編號]],料單!C:L,10,FALSE)</f>
        <v>0</v>
      </c>
      <c r="N189" s="1" t="str">
        <f ca="1">VLOOKUP(表格15[[#This Row],[專案編號]],料單!C:O,13,FALSE)</f>
        <v/>
      </c>
      <c r="O189" s="11">
        <f t="shared" ca="1" si="42"/>
        <v>0</v>
      </c>
      <c r="R189" s="2" t="str">
        <f ca="1">IFERROR(VLOOKUP(M189,資料庫!$P$3:$AJ$73,20,),"")</f>
        <v/>
      </c>
      <c r="S189" s="9" t="str">
        <f t="shared" ca="1" si="31"/>
        <v/>
      </c>
      <c r="U189" s="9"/>
    </row>
    <row r="190" spans="1:21" x14ac:dyDescent="0.25">
      <c r="A190" s="1">
        <f t="shared" si="24"/>
        <v>159</v>
      </c>
      <c r="B190" s="1">
        <f t="shared" si="41"/>
        <v>7</v>
      </c>
      <c r="C190" s="1">
        <f t="shared" si="28"/>
        <v>0</v>
      </c>
      <c r="D190" s="1">
        <f>料單!C255</f>
        <v>7009</v>
      </c>
      <c r="E190" s="1" t="str">
        <f ca="1">VLOOKUP(表格15[[#This Row],[專案編號]],料單!C:E,3,FALSE)</f>
        <v>固隔</v>
      </c>
      <c r="F190" s="1">
        <f ca="1">VLOOKUP(表格15[[#This Row],[專案編號]],料單!C:F,4,FALSE)</f>
        <v>0</v>
      </c>
      <c r="G190" s="1" t="str">
        <f ca="1">VLOOKUP(表格15[[#This Row],[專案編號]],料單!C:G,5,FALSE)</f>
        <v>AA</v>
      </c>
      <c r="H190" s="1">
        <f ca="1">VLOOKUP(表格15[[#This Row],[專案編號]],料單!C:H,6,FALSE)</f>
        <v>-22</v>
      </c>
      <c r="I190" s="1" t="str">
        <f ca="1">VLOOKUP(表格15[[#This Row],[專案編號]],料單!C:I,7,FALSE)</f>
        <v/>
      </c>
      <c r="J190" s="1">
        <f ca="1">VLOOKUP(表格15[[#This Row],[專案編號]],料單!C:J,8,FALSE)</f>
        <v>18</v>
      </c>
      <c r="K190" s="1">
        <f ca="1">VLOOKUP(表格15[[#This Row],[專案編號]],料單!C:K,9,FALSE)</f>
        <v>0</v>
      </c>
      <c r="L190" s="1" t="str">
        <f ca="1">VLOOKUP(表格15[[#This Row],[專案編號]],料單!C:M,11,FALSE)</f>
        <v/>
      </c>
      <c r="M190" s="1">
        <f ca="1">VLOOKUP(表格15[[#This Row],[專案編號]],料單!C:L,10,FALSE)</f>
        <v>0</v>
      </c>
      <c r="N190" s="1" t="str">
        <f ca="1">VLOOKUP(表格15[[#This Row],[專案編號]],料單!C:O,13,FALSE)</f>
        <v/>
      </c>
      <c r="O190" s="11">
        <f t="shared" ca="1" si="42"/>
        <v>0</v>
      </c>
      <c r="R190" s="2" t="str">
        <f ca="1">IFERROR(VLOOKUP(M190,資料庫!$P$3:$AJ$73,20,),"")</f>
        <v/>
      </c>
      <c r="S190" s="9" t="str">
        <f t="shared" ca="1" si="31"/>
        <v/>
      </c>
      <c r="U190" s="9"/>
    </row>
    <row r="191" spans="1:21" x14ac:dyDescent="0.25">
      <c r="A191" s="1">
        <f t="shared" si="24"/>
        <v>160</v>
      </c>
      <c r="B191" s="1">
        <f t="shared" si="41"/>
        <v>7</v>
      </c>
      <c r="C191" s="1">
        <f t="shared" si="28"/>
        <v>0</v>
      </c>
      <c r="D191" s="1">
        <f>料單!C256</f>
        <v>7010</v>
      </c>
      <c r="E191" s="1" t="str">
        <f ca="1">VLOOKUP(表格15[[#This Row],[專案編號]],料單!C:E,3,FALSE)</f>
        <v>左門板</v>
      </c>
      <c r="F191" s="1">
        <f ca="1">VLOOKUP(表格15[[#This Row],[專案編號]],料單!C:F,4,FALSE)</f>
        <v>0</v>
      </c>
      <c r="G191" s="1" t="str">
        <f ca="1">VLOOKUP(表格15[[#This Row],[專案編號]],料單!C:G,5,FALSE)</f>
        <v>AA</v>
      </c>
      <c r="H191" s="1">
        <f ca="1">VLOOKUP(表格15[[#This Row],[專案編號]],料單!C:H,6,FALSE)</f>
        <v>-4</v>
      </c>
      <c r="I191" s="1" t="str">
        <f ca="1">VLOOKUP(表格15[[#This Row],[專案編號]],料單!C:I,7,FALSE)</f>
        <v>AA</v>
      </c>
      <c r="J191" s="1">
        <f ca="1">VLOOKUP(表格15[[#This Row],[專案編號]],料單!C:J,8,FALSE)</f>
        <v>18</v>
      </c>
      <c r="K191" s="1">
        <f ca="1">VLOOKUP(表格15[[#This Row],[專案編號]],料單!C:K,9,FALSE)</f>
        <v>0</v>
      </c>
      <c r="L191" s="1" t="str">
        <f ca="1">VLOOKUP(表格15[[#This Row],[專案編號]],料單!C:M,11,FALSE)</f>
        <v/>
      </c>
      <c r="M191" s="1">
        <f ca="1">VLOOKUP(表格15[[#This Row],[專案編號]],料單!C:L,10,FALSE)</f>
        <v>0</v>
      </c>
      <c r="N191" s="1" t="str">
        <f ca="1">VLOOKUP(表格15[[#This Row],[專案編號]],料單!C:O,13,FALSE)</f>
        <v/>
      </c>
      <c r="O191" s="11">
        <f t="shared" ca="1" si="42"/>
        <v>0</v>
      </c>
      <c r="R191" s="2" t="str">
        <f ca="1">IFERROR(VLOOKUP(M191,資料庫!$P$3:$AJ$73,20,),"")</f>
        <v/>
      </c>
      <c r="S191" s="9" t="str">
        <f t="shared" ca="1" si="31"/>
        <v/>
      </c>
      <c r="U191" s="9"/>
    </row>
    <row r="192" spans="1:21" x14ac:dyDescent="0.25">
      <c r="A192" s="1">
        <f t="shared" si="24"/>
        <v>161</v>
      </c>
      <c r="B192" s="1">
        <f t="shared" si="41"/>
        <v>7</v>
      </c>
      <c r="C192" s="1">
        <f t="shared" si="28"/>
        <v>0</v>
      </c>
      <c r="D192" s="1">
        <f>料單!C257</f>
        <v>7011</v>
      </c>
      <c r="E192" s="1" t="str">
        <f ca="1">VLOOKUP(表格15[[#This Row],[專案編號]],料單!C:E,3,FALSE)</f>
        <v>右門板</v>
      </c>
      <c r="F192" s="1">
        <f ca="1">VLOOKUP(表格15[[#This Row],[專案編號]],料單!C:F,4,FALSE)</f>
        <v>0</v>
      </c>
      <c r="G192" s="1" t="str">
        <f ca="1">VLOOKUP(表格15[[#This Row],[專案編號]],料單!C:G,5,FALSE)</f>
        <v>AA</v>
      </c>
      <c r="H192" s="1">
        <f ca="1">VLOOKUP(表格15[[#This Row],[專案編號]],料單!C:H,6,FALSE)</f>
        <v>-4</v>
      </c>
      <c r="I192" s="1" t="str">
        <f ca="1">VLOOKUP(表格15[[#This Row],[專案編號]],料單!C:I,7,FALSE)</f>
        <v>AA</v>
      </c>
      <c r="J192" s="1">
        <f ca="1">VLOOKUP(表格15[[#This Row],[專案編號]],料單!C:J,8,FALSE)</f>
        <v>18</v>
      </c>
      <c r="K192" s="1">
        <f ca="1">VLOOKUP(表格15[[#This Row],[專案編號]],料單!C:K,9,FALSE)</f>
        <v>0</v>
      </c>
      <c r="L192" s="1" t="str">
        <f ca="1">VLOOKUP(表格15[[#This Row],[專案編號]],料單!C:M,11,FALSE)</f>
        <v/>
      </c>
      <c r="M192" s="1">
        <f ca="1">VLOOKUP(表格15[[#This Row],[專案編號]],料單!C:L,10,FALSE)</f>
        <v>0</v>
      </c>
      <c r="N192" s="1" t="str">
        <f ca="1">VLOOKUP(表格15[[#This Row],[專案編號]],料單!C:O,13,FALSE)</f>
        <v/>
      </c>
      <c r="O192" s="11">
        <f t="shared" ca="1" si="42"/>
        <v>0</v>
      </c>
      <c r="R192" s="2" t="str">
        <f ca="1">IFERROR(VLOOKUP(M192,資料庫!$P$3:$AJ$73,20,),"")</f>
        <v/>
      </c>
      <c r="S192" s="9" t="str">
        <f t="shared" ca="1" si="31"/>
        <v/>
      </c>
      <c r="U192" s="9"/>
    </row>
    <row r="193" spans="1:21" x14ac:dyDescent="0.25">
      <c r="A193" s="1">
        <f t="shared" si="24"/>
        <v>162</v>
      </c>
      <c r="B193" s="1">
        <f t="shared" si="41"/>
        <v>7</v>
      </c>
      <c r="C193" s="1">
        <f t="shared" si="28"/>
        <v>0</v>
      </c>
      <c r="D193" s="1">
        <f>料單!C258</f>
        <v>7012</v>
      </c>
      <c r="E193" s="1">
        <f ca="1">VLOOKUP(表格15[[#This Row],[專案編號]],料單!C:E,3,FALSE)</f>
        <v>0</v>
      </c>
      <c r="F193" s="1">
        <f ca="1">VLOOKUP(表格15[[#This Row],[專案編號]],料單!C:F,4,FALSE)</f>
        <v>0</v>
      </c>
      <c r="G193" s="1" t="str">
        <f ca="1">VLOOKUP(表格15[[#This Row],[專案編號]],料單!C:G,5,FALSE)</f>
        <v/>
      </c>
      <c r="H193" s="1">
        <f ca="1">VLOOKUP(表格15[[#This Row],[專案編號]],料單!C:H,6,FALSE)</f>
        <v>0</v>
      </c>
      <c r="I193" s="1" t="str">
        <f ca="1">VLOOKUP(表格15[[#This Row],[專案編號]],料單!C:I,7,FALSE)</f>
        <v/>
      </c>
      <c r="J193" s="1">
        <f ca="1">VLOOKUP(表格15[[#This Row],[專案編號]],料單!C:J,8,FALSE)</f>
        <v>0</v>
      </c>
      <c r="K193" s="1">
        <f ca="1">VLOOKUP(表格15[[#This Row],[專案編號]],料單!C:K,9,FALSE)</f>
        <v>0</v>
      </c>
      <c r="L193" s="1" t="str">
        <f ca="1">VLOOKUP(表格15[[#This Row],[專案編號]],料單!C:M,11,FALSE)</f>
        <v/>
      </c>
      <c r="M193" s="1">
        <f ca="1">VLOOKUP(表格15[[#This Row],[專案編號]],料單!C:L,10,FALSE)</f>
        <v>0</v>
      </c>
      <c r="N193" s="1" t="str">
        <f ca="1">VLOOKUP(表格15[[#This Row],[專案編號]],料單!C:O,13,FALSE)</f>
        <v/>
      </c>
      <c r="O193" s="11">
        <f t="shared" ca="1" si="42"/>
        <v>0</v>
      </c>
      <c r="R193" s="2" t="str">
        <f ca="1">IFERROR(VLOOKUP(M193,資料庫!$P$3:$AJ$73,20,),"")</f>
        <v/>
      </c>
      <c r="S193" s="9" t="str">
        <f t="shared" ca="1" si="31"/>
        <v/>
      </c>
      <c r="U193" s="9"/>
    </row>
    <row r="194" spans="1:21" x14ac:dyDescent="0.25">
      <c r="A194" s="1">
        <f t="shared" si="24"/>
        <v>163</v>
      </c>
      <c r="B194" s="1">
        <f t="shared" si="41"/>
        <v>7</v>
      </c>
      <c r="C194" s="1">
        <f t="shared" si="28"/>
        <v>0</v>
      </c>
      <c r="D194" s="1">
        <f>料單!C259</f>
        <v>7013</v>
      </c>
      <c r="E194" s="1">
        <f ca="1">VLOOKUP(表格15[[#This Row],[專案編號]],料單!C:E,3,FALSE)</f>
        <v>0</v>
      </c>
      <c r="F194" s="1">
        <f ca="1">VLOOKUP(表格15[[#This Row],[專案編號]],料單!C:F,4,FALSE)</f>
        <v>0</v>
      </c>
      <c r="G194" s="1" t="str">
        <f ca="1">VLOOKUP(表格15[[#This Row],[專案編號]],料單!C:G,5,FALSE)</f>
        <v/>
      </c>
      <c r="H194" s="1">
        <f ca="1">VLOOKUP(表格15[[#This Row],[專案編號]],料單!C:H,6,FALSE)</f>
        <v>0</v>
      </c>
      <c r="I194" s="1" t="str">
        <f ca="1">VLOOKUP(表格15[[#This Row],[專案編號]],料單!C:I,7,FALSE)</f>
        <v/>
      </c>
      <c r="J194" s="1">
        <f ca="1">VLOOKUP(表格15[[#This Row],[專案編號]],料單!C:J,8,FALSE)</f>
        <v>0</v>
      </c>
      <c r="K194" s="1">
        <f ca="1">VLOOKUP(表格15[[#This Row],[專案編號]],料單!C:K,9,FALSE)</f>
        <v>0</v>
      </c>
      <c r="L194" s="1" t="str">
        <f ca="1">VLOOKUP(表格15[[#This Row],[專案編號]],料單!C:M,11,FALSE)</f>
        <v/>
      </c>
      <c r="M194" s="1">
        <f ca="1">VLOOKUP(表格15[[#This Row],[專案編號]],料單!C:L,10,FALSE)</f>
        <v>0</v>
      </c>
      <c r="N194" s="1" t="str">
        <f ca="1">VLOOKUP(表格15[[#This Row],[專案編號]],料單!C:O,13,FALSE)</f>
        <v/>
      </c>
      <c r="O194" s="11">
        <f t="shared" ca="1" si="42"/>
        <v>0</v>
      </c>
      <c r="R194" s="2" t="str">
        <f ca="1">IFERROR(VLOOKUP(M194,資料庫!$P$3:$AJ$73,20,),"")</f>
        <v/>
      </c>
      <c r="S194" s="9" t="str">
        <f t="shared" ca="1" si="31"/>
        <v/>
      </c>
      <c r="U194" s="9"/>
    </row>
    <row r="195" spans="1:21" x14ac:dyDescent="0.25">
      <c r="A195" s="1">
        <f t="shared" si="24"/>
        <v>164</v>
      </c>
      <c r="B195" s="1">
        <f t="shared" si="41"/>
        <v>7</v>
      </c>
      <c r="C195" s="1">
        <f t="shared" si="28"/>
        <v>0</v>
      </c>
      <c r="D195" s="1">
        <f>料單!C260</f>
        <v>7014</v>
      </c>
      <c r="E195" s="1">
        <f ca="1">VLOOKUP(表格15[[#This Row],[專案編號]],料單!C:E,3,FALSE)</f>
        <v>0</v>
      </c>
      <c r="F195" s="1">
        <f ca="1">VLOOKUP(表格15[[#This Row],[專案編號]],料單!C:F,4,FALSE)</f>
        <v>0</v>
      </c>
      <c r="G195" s="1" t="str">
        <f ca="1">VLOOKUP(表格15[[#This Row],[專案編號]],料單!C:G,5,FALSE)</f>
        <v/>
      </c>
      <c r="H195" s="1">
        <f ca="1">VLOOKUP(表格15[[#This Row],[專案編號]],料單!C:H,6,FALSE)</f>
        <v>0</v>
      </c>
      <c r="I195" s="1" t="str">
        <f ca="1">VLOOKUP(表格15[[#This Row],[專案編號]],料單!C:I,7,FALSE)</f>
        <v/>
      </c>
      <c r="J195" s="1">
        <f ca="1">VLOOKUP(表格15[[#This Row],[專案編號]],料單!C:J,8,FALSE)</f>
        <v>0</v>
      </c>
      <c r="K195" s="1">
        <f ca="1">VLOOKUP(表格15[[#This Row],[專案編號]],料單!C:K,9,FALSE)</f>
        <v>0</v>
      </c>
      <c r="L195" s="1" t="str">
        <f ca="1">VLOOKUP(表格15[[#This Row],[專案編號]],料單!C:M,11,FALSE)</f>
        <v/>
      </c>
      <c r="M195" s="1">
        <f ca="1">VLOOKUP(表格15[[#This Row],[專案編號]],料單!C:L,10,FALSE)</f>
        <v>0</v>
      </c>
      <c r="N195" s="1" t="str">
        <f ca="1">VLOOKUP(表格15[[#This Row],[專案編號]],料單!C:O,13,FALSE)</f>
        <v/>
      </c>
      <c r="O195" s="11">
        <f t="shared" ca="1" si="42"/>
        <v>0</v>
      </c>
      <c r="R195" s="2" t="str">
        <f ca="1">IFERROR(VLOOKUP(M195,資料庫!$P$3:$AJ$73,20,),"")</f>
        <v/>
      </c>
      <c r="S195" s="9" t="str">
        <f t="shared" ref="S195:S258" ca="1" si="43">IFERROR((O195*R195),"")</f>
        <v/>
      </c>
      <c r="U195" s="9"/>
    </row>
    <row r="196" spans="1:21" x14ac:dyDescent="0.25">
      <c r="A196" s="1">
        <f t="shared" si="24"/>
        <v>165</v>
      </c>
      <c r="B196" s="1">
        <f t="shared" si="41"/>
        <v>7</v>
      </c>
      <c r="C196" s="1">
        <f t="shared" si="28"/>
        <v>0</v>
      </c>
      <c r="D196" s="1">
        <f>料單!C261</f>
        <v>7015</v>
      </c>
      <c r="E196" s="1">
        <f ca="1">VLOOKUP(表格15[[#This Row],[專案編號]],料單!C:E,3,FALSE)</f>
        <v>0</v>
      </c>
      <c r="F196" s="1">
        <f ca="1">VLOOKUP(表格15[[#This Row],[專案編號]],料單!C:F,4,FALSE)</f>
        <v>0</v>
      </c>
      <c r="G196" s="1" t="str">
        <f ca="1">VLOOKUP(表格15[[#This Row],[專案編號]],料單!C:G,5,FALSE)</f>
        <v/>
      </c>
      <c r="H196" s="1">
        <f ca="1">VLOOKUP(表格15[[#This Row],[專案編號]],料單!C:H,6,FALSE)</f>
        <v>0</v>
      </c>
      <c r="I196" s="1" t="str">
        <f ca="1">VLOOKUP(表格15[[#This Row],[專案編號]],料單!C:I,7,FALSE)</f>
        <v/>
      </c>
      <c r="J196" s="1">
        <f ca="1">VLOOKUP(表格15[[#This Row],[專案編號]],料單!C:J,8,FALSE)</f>
        <v>0</v>
      </c>
      <c r="K196" s="1">
        <f ca="1">VLOOKUP(表格15[[#This Row],[專案編號]],料單!C:K,9,FALSE)</f>
        <v>0</v>
      </c>
      <c r="L196" s="1" t="str">
        <f ca="1">VLOOKUP(表格15[[#This Row],[專案編號]],料單!C:M,11,FALSE)</f>
        <v/>
      </c>
      <c r="M196" s="1">
        <f ca="1">VLOOKUP(表格15[[#This Row],[專案編號]],料單!C:L,10,FALSE)</f>
        <v>0</v>
      </c>
      <c r="N196" s="1" t="str">
        <f ca="1">VLOOKUP(表格15[[#This Row],[專案編號]],料單!C:O,13,FALSE)</f>
        <v/>
      </c>
      <c r="O196" s="11">
        <f t="shared" ca="1" si="42"/>
        <v>0</v>
      </c>
      <c r="R196" s="2" t="str">
        <f ca="1">IFERROR(VLOOKUP(M196,資料庫!$P$3:$AJ$73,20,),"")</f>
        <v/>
      </c>
      <c r="S196" s="9" t="str">
        <f t="shared" ca="1" si="43"/>
        <v/>
      </c>
      <c r="U196" s="9"/>
    </row>
    <row r="197" spans="1:21" x14ac:dyDescent="0.25">
      <c r="A197" s="1">
        <f t="shared" ref="A197:A288" si="44">A196+1</f>
        <v>166</v>
      </c>
      <c r="B197" s="1">
        <f t="shared" si="41"/>
        <v>7</v>
      </c>
      <c r="C197" s="1">
        <f t="shared" si="28"/>
        <v>0</v>
      </c>
      <c r="D197" s="1">
        <f>料單!C262</f>
        <v>7016</v>
      </c>
      <c r="E197" s="1">
        <f ca="1">VLOOKUP(表格15[[#This Row],[專案編號]],料單!C:E,3,FALSE)</f>
        <v>0</v>
      </c>
      <c r="F197" s="1">
        <f ca="1">VLOOKUP(表格15[[#This Row],[專案編號]],料單!C:F,4,FALSE)</f>
        <v>0</v>
      </c>
      <c r="G197" s="1" t="str">
        <f ca="1">VLOOKUP(表格15[[#This Row],[專案編號]],料單!C:G,5,FALSE)</f>
        <v/>
      </c>
      <c r="H197" s="1">
        <f ca="1">VLOOKUP(表格15[[#This Row],[專案編號]],料單!C:H,6,FALSE)</f>
        <v>0</v>
      </c>
      <c r="I197" s="1" t="str">
        <f ca="1">VLOOKUP(表格15[[#This Row],[專案編號]],料單!C:I,7,FALSE)</f>
        <v/>
      </c>
      <c r="J197" s="1">
        <f ca="1">VLOOKUP(表格15[[#This Row],[專案編號]],料單!C:J,8,FALSE)</f>
        <v>0</v>
      </c>
      <c r="K197" s="1">
        <f ca="1">VLOOKUP(表格15[[#This Row],[專案編號]],料單!C:K,9,FALSE)</f>
        <v>0</v>
      </c>
      <c r="L197" s="1" t="str">
        <f ca="1">VLOOKUP(表格15[[#This Row],[專案編號]],料單!C:M,11,FALSE)</f>
        <v/>
      </c>
      <c r="M197" s="1">
        <f ca="1">VLOOKUP(表格15[[#This Row],[專案編號]],料單!C:L,10,FALSE)</f>
        <v>0</v>
      </c>
      <c r="N197" s="1" t="str">
        <f ca="1">VLOOKUP(表格15[[#This Row],[專案編號]],料單!C:O,13,FALSE)</f>
        <v/>
      </c>
      <c r="O197" s="11">
        <f t="shared" ca="1" si="42"/>
        <v>0</v>
      </c>
      <c r="R197" s="2" t="str">
        <f ca="1">IFERROR(VLOOKUP(M197,資料庫!$P$3:$AJ$73,20,),"")</f>
        <v/>
      </c>
      <c r="S197" s="9" t="str">
        <f t="shared" ca="1" si="43"/>
        <v/>
      </c>
      <c r="U197" s="9"/>
    </row>
    <row r="198" spans="1:21" x14ac:dyDescent="0.25">
      <c r="A198" s="1">
        <f t="shared" si="44"/>
        <v>167</v>
      </c>
      <c r="B198" s="1">
        <f t="shared" si="41"/>
        <v>7</v>
      </c>
      <c r="C198" s="1">
        <f t="shared" si="28"/>
        <v>0</v>
      </c>
      <c r="D198" s="1">
        <f>料單!C263</f>
        <v>7017</v>
      </c>
      <c r="E198" s="1">
        <f ca="1">VLOOKUP(表格15[[#This Row],[專案編號]],料單!C:E,3,FALSE)</f>
        <v>0</v>
      </c>
      <c r="F198" s="1">
        <f ca="1">VLOOKUP(表格15[[#This Row],[專案編號]],料單!C:F,4,FALSE)</f>
        <v>0</v>
      </c>
      <c r="G198" s="1" t="str">
        <f ca="1">VLOOKUP(表格15[[#This Row],[專案編號]],料單!C:G,5,FALSE)</f>
        <v/>
      </c>
      <c r="H198" s="1">
        <f ca="1">VLOOKUP(表格15[[#This Row],[專案編號]],料單!C:H,6,FALSE)</f>
        <v>0</v>
      </c>
      <c r="I198" s="1" t="str">
        <f ca="1">VLOOKUP(表格15[[#This Row],[專案編號]],料單!C:I,7,FALSE)</f>
        <v/>
      </c>
      <c r="J198" s="1">
        <f ca="1">VLOOKUP(表格15[[#This Row],[專案編號]],料單!C:J,8,FALSE)</f>
        <v>0</v>
      </c>
      <c r="K198" s="1">
        <f ca="1">VLOOKUP(表格15[[#This Row],[專案編號]],料單!C:K,9,FALSE)</f>
        <v>0</v>
      </c>
      <c r="L198" s="1" t="str">
        <f ca="1">VLOOKUP(表格15[[#This Row],[專案編號]],料單!C:M,11,FALSE)</f>
        <v/>
      </c>
      <c r="M198" s="1">
        <f ca="1">VLOOKUP(表格15[[#This Row],[專案編號]],料單!C:L,10,FALSE)</f>
        <v>0</v>
      </c>
      <c r="N198" s="1" t="str">
        <f ca="1">VLOOKUP(表格15[[#This Row],[專案編號]],料單!C:O,13,FALSE)</f>
        <v/>
      </c>
      <c r="O198" s="11">
        <f t="shared" ca="1" si="42"/>
        <v>0</v>
      </c>
      <c r="R198" s="2" t="str">
        <f ca="1">IFERROR(VLOOKUP(M198,資料庫!$P$3:$AJ$73,20,),"")</f>
        <v/>
      </c>
      <c r="S198" s="9" t="str">
        <f t="shared" ca="1" si="43"/>
        <v/>
      </c>
      <c r="U198" s="9"/>
    </row>
    <row r="199" spans="1:21" x14ac:dyDescent="0.25">
      <c r="A199" s="1">
        <f t="shared" si="44"/>
        <v>168</v>
      </c>
      <c r="B199" s="1">
        <f t="shared" si="41"/>
        <v>7</v>
      </c>
      <c r="C199" s="1">
        <f t="shared" si="28"/>
        <v>0</v>
      </c>
      <c r="D199" s="1">
        <f>料單!C264</f>
        <v>7018</v>
      </c>
      <c r="E199" s="1">
        <f ca="1">VLOOKUP(表格15[[#This Row],[專案編號]],料單!C:E,3,FALSE)</f>
        <v>0</v>
      </c>
      <c r="F199" s="1">
        <f ca="1">VLOOKUP(表格15[[#This Row],[專案編號]],料單!C:F,4,FALSE)</f>
        <v>0</v>
      </c>
      <c r="G199" s="1" t="str">
        <f ca="1">VLOOKUP(表格15[[#This Row],[專案編號]],料單!C:G,5,FALSE)</f>
        <v/>
      </c>
      <c r="H199" s="1">
        <f ca="1">VLOOKUP(表格15[[#This Row],[專案編號]],料單!C:H,6,FALSE)</f>
        <v>0</v>
      </c>
      <c r="I199" s="1" t="str">
        <f ca="1">VLOOKUP(表格15[[#This Row],[專案編號]],料單!C:I,7,FALSE)</f>
        <v/>
      </c>
      <c r="J199" s="1">
        <f ca="1">VLOOKUP(表格15[[#This Row],[專案編號]],料單!C:J,8,FALSE)</f>
        <v>0</v>
      </c>
      <c r="K199" s="1">
        <f ca="1">VLOOKUP(表格15[[#This Row],[專案編號]],料單!C:K,9,FALSE)</f>
        <v>0</v>
      </c>
      <c r="L199" s="1" t="str">
        <f ca="1">VLOOKUP(表格15[[#This Row],[專案編號]],料單!C:M,11,FALSE)</f>
        <v/>
      </c>
      <c r="M199" s="1">
        <f ca="1">VLOOKUP(表格15[[#This Row],[專案編號]],料單!C:L,10,FALSE)</f>
        <v>0</v>
      </c>
      <c r="N199" s="1" t="str">
        <f ca="1">VLOOKUP(表格15[[#This Row],[專案編號]],料單!C:O,13,FALSE)</f>
        <v/>
      </c>
      <c r="O199" s="11">
        <f t="shared" ca="1" si="42"/>
        <v>0</v>
      </c>
      <c r="R199" s="2" t="str">
        <f ca="1">IFERROR(VLOOKUP(M199,資料庫!$P$3:$AJ$73,20,),"")</f>
        <v/>
      </c>
      <c r="S199" s="9" t="str">
        <f t="shared" ca="1" si="43"/>
        <v/>
      </c>
      <c r="U199" s="9"/>
    </row>
    <row r="200" spans="1:21" x14ac:dyDescent="0.25">
      <c r="A200" s="1">
        <f t="shared" si="44"/>
        <v>169</v>
      </c>
      <c r="B200" s="1">
        <f t="shared" si="41"/>
        <v>7</v>
      </c>
      <c r="C200" s="1">
        <f t="shared" si="28"/>
        <v>0</v>
      </c>
      <c r="D200" s="1">
        <f>料單!C265</f>
        <v>7019</v>
      </c>
      <c r="E200" s="1">
        <f ca="1">VLOOKUP(表格15[[#This Row],[專案編號]],料單!C:E,3,FALSE)</f>
        <v>0</v>
      </c>
      <c r="F200" s="1">
        <f ca="1">VLOOKUP(表格15[[#This Row],[專案編號]],料單!C:F,4,FALSE)</f>
        <v>0</v>
      </c>
      <c r="G200" s="1" t="str">
        <f ca="1">VLOOKUP(表格15[[#This Row],[專案編號]],料單!C:G,5,FALSE)</f>
        <v/>
      </c>
      <c r="H200" s="1">
        <f ca="1">VLOOKUP(表格15[[#This Row],[專案編號]],料單!C:H,6,FALSE)</f>
        <v>0</v>
      </c>
      <c r="I200" s="1" t="str">
        <f ca="1">VLOOKUP(表格15[[#This Row],[專案編號]],料單!C:I,7,FALSE)</f>
        <v/>
      </c>
      <c r="J200" s="1">
        <f ca="1">VLOOKUP(表格15[[#This Row],[專案編號]],料單!C:J,8,FALSE)</f>
        <v>0</v>
      </c>
      <c r="K200" s="1">
        <f ca="1">VLOOKUP(表格15[[#This Row],[專案編號]],料單!C:K,9,FALSE)</f>
        <v>0</v>
      </c>
      <c r="L200" s="1" t="str">
        <f ca="1">VLOOKUP(表格15[[#This Row],[專案編號]],料單!C:M,11,FALSE)</f>
        <v/>
      </c>
      <c r="M200" s="1">
        <f ca="1">VLOOKUP(表格15[[#This Row],[專案編號]],料單!C:L,10,FALSE)</f>
        <v>0</v>
      </c>
      <c r="N200" s="1" t="str">
        <f ca="1">VLOOKUP(表格15[[#This Row],[專案編號]],料單!C:O,13,FALSE)</f>
        <v/>
      </c>
      <c r="O200" s="11">
        <f t="shared" ca="1" si="42"/>
        <v>0</v>
      </c>
      <c r="R200" s="2" t="str">
        <f ca="1">IFERROR(VLOOKUP(M200,資料庫!$P$3:$AJ$73,20,),"")</f>
        <v/>
      </c>
      <c r="S200" s="9" t="str">
        <f t="shared" ca="1" si="43"/>
        <v/>
      </c>
      <c r="U200" s="9"/>
    </row>
    <row r="201" spans="1:21" x14ac:dyDescent="0.25">
      <c r="A201" s="1">
        <f t="shared" si="44"/>
        <v>170</v>
      </c>
      <c r="B201" s="1">
        <f t="shared" si="41"/>
        <v>7</v>
      </c>
      <c r="C201" s="1">
        <f t="shared" si="28"/>
        <v>0</v>
      </c>
      <c r="D201" s="1">
        <f>料單!C266</f>
        <v>7020</v>
      </c>
      <c r="E201" s="1">
        <f ca="1">VLOOKUP(表格15[[#This Row],[專案編號]],料單!C:E,3,FALSE)</f>
        <v>0</v>
      </c>
      <c r="F201" s="1">
        <f ca="1">VLOOKUP(表格15[[#This Row],[專案編號]],料單!C:F,4,FALSE)</f>
        <v>0</v>
      </c>
      <c r="G201" s="1" t="str">
        <f ca="1">VLOOKUP(表格15[[#This Row],[專案編號]],料單!C:G,5,FALSE)</f>
        <v/>
      </c>
      <c r="H201" s="1">
        <f ca="1">VLOOKUP(表格15[[#This Row],[專案編號]],料單!C:H,6,FALSE)</f>
        <v>0</v>
      </c>
      <c r="I201" s="1" t="str">
        <f ca="1">VLOOKUP(表格15[[#This Row],[專案編號]],料單!C:I,7,FALSE)</f>
        <v/>
      </c>
      <c r="J201" s="1">
        <f ca="1">VLOOKUP(表格15[[#This Row],[專案編號]],料單!C:J,8,FALSE)</f>
        <v>0</v>
      </c>
      <c r="K201" s="1">
        <f ca="1">VLOOKUP(表格15[[#This Row],[專案編號]],料單!C:K,9,FALSE)</f>
        <v>0</v>
      </c>
      <c r="L201" s="1" t="str">
        <f ca="1">VLOOKUP(表格15[[#This Row],[專案編號]],料單!C:M,11,FALSE)</f>
        <v/>
      </c>
      <c r="M201" s="1">
        <f ca="1">VLOOKUP(表格15[[#This Row],[專案編號]],料單!C:L,10,FALSE)</f>
        <v>0</v>
      </c>
      <c r="N201" s="1" t="str">
        <f ca="1">VLOOKUP(表格15[[#This Row],[專案編號]],料單!C:O,13,FALSE)</f>
        <v/>
      </c>
      <c r="O201" s="11">
        <f t="shared" ca="1" si="42"/>
        <v>0</v>
      </c>
      <c r="R201" s="2" t="str">
        <f ca="1">IFERROR(VLOOKUP(M201,資料庫!$P$3:$AJ$73,20,),"")</f>
        <v/>
      </c>
      <c r="S201" s="9" t="str">
        <f t="shared" ca="1" si="43"/>
        <v/>
      </c>
      <c r="U201" s="9"/>
    </row>
    <row r="202" spans="1:21" x14ac:dyDescent="0.25">
      <c r="A202" s="1">
        <f t="shared" si="44"/>
        <v>171</v>
      </c>
      <c r="B202" s="1">
        <f t="shared" si="41"/>
        <v>7</v>
      </c>
      <c r="C202" s="1">
        <f t="shared" si="28"/>
        <v>0</v>
      </c>
      <c r="D202" s="1">
        <f>料單!C267</f>
        <v>7021</v>
      </c>
      <c r="E202" s="1">
        <f ca="1">VLOOKUP(表格15[[#This Row],[專案編號]],料單!C:E,3,FALSE)</f>
        <v>0</v>
      </c>
      <c r="F202" s="1">
        <f ca="1">VLOOKUP(表格15[[#This Row],[專案編號]],料單!C:F,4,FALSE)</f>
        <v>0</v>
      </c>
      <c r="G202" s="1" t="str">
        <f ca="1">VLOOKUP(表格15[[#This Row],[專案編號]],料單!C:G,5,FALSE)</f>
        <v/>
      </c>
      <c r="H202" s="1">
        <f ca="1">VLOOKUP(表格15[[#This Row],[專案編號]],料單!C:H,6,FALSE)</f>
        <v>0</v>
      </c>
      <c r="I202" s="1" t="str">
        <f ca="1">VLOOKUP(表格15[[#This Row],[專案編號]],料單!C:I,7,FALSE)</f>
        <v/>
      </c>
      <c r="J202" s="1">
        <f ca="1">VLOOKUP(表格15[[#This Row],[專案編號]],料單!C:J,8,FALSE)</f>
        <v>0</v>
      </c>
      <c r="K202" s="1">
        <f ca="1">VLOOKUP(表格15[[#This Row],[專案編號]],料單!C:K,9,FALSE)</f>
        <v>0</v>
      </c>
      <c r="L202" s="1" t="str">
        <f ca="1">VLOOKUP(表格15[[#This Row],[專案編號]],料單!C:M,11,FALSE)</f>
        <v/>
      </c>
      <c r="M202" s="1">
        <f ca="1">VLOOKUP(表格15[[#This Row],[專案編號]],料單!C:L,10,FALSE)</f>
        <v>0</v>
      </c>
      <c r="N202" s="1" t="str">
        <f ca="1">VLOOKUP(表格15[[#This Row],[專案編號]],料單!C:O,13,FALSE)</f>
        <v/>
      </c>
      <c r="O202" s="11">
        <f t="shared" ca="1" si="42"/>
        <v>0</v>
      </c>
      <c r="R202" s="2" t="str">
        <f ca="1">IFERROR(VLOOKUP(M202,資料庫!$P$3:$AJ$73,20,),"")</f>
        <v/>
      </c>
      <c r="S202" s="9" t="str">
        <f t="shared" ca="1" si="43"/>
        <v/>
      </c>
      <c r="U202" s="9"/>
    </row>
    <row r="203" spans="1:21" x14ac:dyDescent="0.25">
      <c r="A203" s="1">
        <f t="shared" si="44"/>
        <v>172</v>
      </c>
      <c r="B203" s="1">
        <f t="shared" si="41"/>
        <v>7</v>
      </c>
      <c r="C203" s="1">
        <f t="shared" si="28"/>
        <v>0</v>
      </c>
      <c r="D203" s="1">
        <f>料單!C268</f>
        <v>7022</v>
      </c>
      <c r="E203" s="1">
        <f ca="1">VLOOKUP(表格15[[#This Row],[專案編號]],料單!C:E,3,FALSE)</f>
        <v>0</v>
      </c>
      <c r="F203" s="1">
        <f ca="1">VLOOKUP(表格15[[#This Row],[專案編號]],料單!C:F,4,FALSE)</f>
        <v>0</v>
      </c>
      <c r="G203" s="1" t="str">
        <f ca="1">VLOOKUP(表格15[[#This Row],[專案編號]],料單!C:G,5,FALSE)</f>
        <v/>
      </c>
      <c r="H203" s="1">
        <f ca="1">VLOOKUP(表格15[[#This Row],[專案編號]],料單!C:H,6,FALSE)</f>
        <v>0</v>
      </c>
      <c r="I203" s="1" t="str">
        <f ca="1">VLOOKUP(表格15[[#This Row],[專案編號]],料單!C:I,7,FALSE)</f>
        <v/>
      </c>
      <c r="J203" s="1">
        <f ca="1">VLOOKUP(表格15[[#This Row],[專案編號]],料單!C:J,8,FALSE)</f>
        <v>0</v>
      </c>
      <c r="K203" s="1">
        <f ca="1">VLOOKUP(表格15[[#This Row],[專案編號]],料單!C:K,9,FALSE)</f>
        <v>0</v>
      </c>
      <c r="L203" s="1" t="str">
        <f ca="1">VLOOKUP(表格15[[#This Row],[專案編號]],料單!C:M,11,FALSE)</f>
        <v/>
      </c>
      <c r="M203" s="1">
        <f ca="1">VLOOKUP(表格15[[#This Row],[專案編號]],料單!C:L,10,FALSE)</f>
        <v>0</v>
      </c>
      <c r="N203" s="1" t="str">
        <f ca="1">VLOOKUP(表格15[[#This Row],[專案編號]],料單!C:O,13,FALSE)</f>
        <v/>
      </c>
      <c r="O203" s="11">
        <f t="shared" ca="1" si="42"/>
        <v>0</v>
      </c>
      <c r="R203" s="2" t="str">
        <f ca="1">IFERROR(VLOOKUP(M203,資料庫!$P$3:$AJ$73,20,),"")</f>
        <v/>
      </c>
      <c r="S203" s="9" t="str">
        <f t="shared" ca="1" si="43"/>
        <v/>
      </c>
      <c r="U203" s="9"/>
    </row>
    <row r="204" spans="1:21" x14ac:dyDescent="0.25">
      <c r="A204" s="1">
        <f t="shared" si="44"/>
        <v>173</v>
      </c>
      <c r="B204" s="1">
        <f t="shared" si="41"/>
        <v>7</v>
      </c>
      <c r="C204" s="1">
        <f t="shared" si="28"/>
        <v>0</v>
      </c>
      <c r="D204" s="1">
        <f>料單!C269</f>
        <v>7023</v>
      </c>
      <c r="E204" s="1">
        <f ca="1">VLOOKUP(表格15[[#This Row],[專案編號]],料單!C:E,3,FALSE)</f>
        <v>0</v>
      </c>
      <c r="F204" s="1">
        <f ca="1">VLOOKUP(表格15[[#This Row],[專案編號]],料單!C:F,4,FALSE)</f>
        <v>0</v>
      </c>
      <c r="G204" s="1" t="str">
        <f ca="1">VLOOKUP(表格15[[#This Row],[專案編號]],料單!C:G,5,FALSE)</f>
        <v/>
      </c>
      <c r="H204" s="1">
        <f ca="1">VLOOKUP(表格15[[#This Row],[專案編號]],料單!C:H,6,FALSE)</f>
        <v>0</v>
      </c>
      <c r="I204" s="1" t="str">
        <f ca="1">VLOOKUP(表格15[[#This Row],[專案編號]],料單!C:I,7,FALSE)</f>
        <v/>
      </c>
      <c r="J204" s="1">
        <f ca="1">VLOOKUP(表格15[[#This Row],[專案編號]],料單!C:J,8,FALSE)</f>
        <v>0</v>
      </c>
      <c r="K204" s="1">
        <f ca="1">VLOOKUP(表格15[[#This Row],[專案編號]],料單!C:K,9,FALSE)</f>
        <v>0</v>
      </c>
      <c r="L204" s="1" t="str">
        <f ca="1">VLOOKUP(表格15[[#This Row],[專案編號]],料單!C:M,11,FALSE)</f>
        <v/>
      </c>
      <c r="M204" s="1">
        <f ca="1">VLOOKUP(表格15[[#This Row],[專案編號]],料單!C:L,10,FALSE)</f>
        <v>0</v>
      </c>
      <c r="N204" s="1" t="str">
        <f ca="1">VLOOKUP(表格15[[#This Row],[專案編號]],料單!C:O,13,FALSE)</f>
        <v/>
      </c>
      <c r="O204" s="11">
        <f t="shared" ca="1" si="42"/>
        <v>0</v>
      </c>
      <c r="R204" s="2" t="str">
        <f ca="1">IFERROR(VLOOKUP(M204,資料庫!$P$3:$AJ$73,20,),"")</f>
        <v/>
      </c>
      <c r="S204" s="9" t="str">
        <f t="shared" ca="1" si="43"/>
        <v/>
      </c>
      <c r="U204" s="9"/>
    </row>
    <row r="205" spans="1:21" x14ac:dyDescent="0.25">
      <c r="A205" s="1">
        <f t="shared" si="44"/>
        <v>174</v>
      </c>
      <c r="B205" s="1">
        <f t="shared" si="41"/>
        <v>7</v>
      </c>
      <c r="C205" s="1">
        <f t="shared" si="28"/>
        <v>0</v>
      </c>
      <c r="D205" s="1">
        <f>料單!C270</f>
        <v>7024</v>
      </c>
      <c r="E205" s="1">
        <f ca="1">VLOOKUP(表格15[[#This Row],[專案編號]],料單!C:E,3,FALSE)</f>
        <v>0</v>
      </c>
      <c r="F205" s="1">
        <f ca="1">VLOOKUP(表格15[[#This Row],[專案編號]],料單!C:F,4,FALSE)</f>
        <v>0</v>
      </c>
      <c r="G205" s="1" t="str">
        <f ca="1">VLOOKUP(表格15[[#This Row],[專案編號]],料單!C:G,5,FALSE)</f>
        <v/>
      </c>
      <c r="H205" s="1">
        <f ca="1">VLOOKUP(表格15[[#This Row],[專案編號]],料單!C:H,6,FALSE)</f>
        <v>0</v>
      </c>
      <c r="I205" s="1" t="str">
        <f ca="1">VLOOKUP(表格15[[#This Row],[專案編號]],料單!C:I,7,FALSE)</f>
        <v/>
      </c>
      <c r="J205" s="1">
        <f ca="1">VLOOKUP(表格15[[#This Row],[專案編號]],料單!C:J,8,FALSE)</f>
        <v>0</v>
      </c>
      <c r="K205" s="1">
        <f ca="1">VLOOKUP(表格15[[#This Row],[專案編號]],料單!C:K,9,FALSE)</f>
        <v>0</v>
      </c>
      <c r="L205" s="1" t="str">
        <f ca="1">VLOOKUP(表格15[[#This Row],[專案編號]],料單!C:M,11,FALSE)</f>
        <v/>
      </c>
      <c r="M205" s="1">
        <f ca="1">VLOOKUP(表格15[[#This Row],[專案編號]],料單!C:L,10,FALSE)</f>
        <v>0</v>
      </c>
      <c r="N205" s="1" t="str">
        <f ca="1">VLOOKUP(表格15[[#This Row],[專案編號]],料單!C:O,13,FALSE)</f>
        <v/>
      </c>
      <c r="O205" s="11">
        <f t="shared" ca="1" si="42"/>
        <v>0</v>
      </c>
      <c r="R205" s="2" t="str">
        <f ca="1">IFERROR(VLOOKUP(M205,資料庫!$P$3:$AJ$73,20,),"")</f>
        <v/>
      </c>
      <c r="S205" s="9" t="str">
        <f t="shared" ca="1" si="43"/>
        <v/>
      </c>
      <c r="U205" s="9"/>
    </row>
    <row r="206" spans="1:21" x14ac:dyDescent="0.25">
      <c r="A206" s="1">
        <f t="shared" ref="A206:A210" si="45">A205+1</f>
        <v>175</v>
      </c>
      <c r="B206" s="1">
        <f t="shared" ref="B206:B210" si="46">B205</f>
        <v>7</v>
      </c>
      <c r="C206" s="1">
        <f t="shared" si="28"/>
        <v>0</v>
      </c>
      <c r="D206" s="1">
        <f>料單!C271</f>
        <v>7025</v>
      </c>
      <c r="E206" s="1">
        <f ca="1">VLOOKUP(表格15[[#This Row],[專案編號]],料單!C:E,3,FALSE)</f>
        <v>0</v>
      </c>
      <c r="F206" s="1">
        <f ca="1">VLOOKUP(表格15[[#This Row],[專案編號]],料單!C:F,4,FALSE)</f>
        <v>0</v>
      </c>
      <c r="G206" s="1" t="str">
        <f ca="1">VLOOKUP(表格15[[#This Row],[專案編號]],料單!C:G,5,FALSE)</f>
        <v/>
      </c>
      <c r="H206" s="1">
        <f ca="1">VLOOKUP(表格15[[#This Row],[專案編號]],料單!C:H,6,FALSE)</f>
        <v>0</v>
      </c>
      <c r="I206" s="1" t="str">
        <f ca="1">VLOOKUP(表格15[[#This Row],[專案編號]],料單!C:I,7,FALSE)</f>
        <v/>
      </c>
      <c r="J206" s="1">
        <f ca="1">VLOOKUP(表格15[[#This Row],[專案編號]],料單!C:J,8,FALSE)</f>
        <v>0</v>
      </c>
      <c r="K206" s="1">
        <f ca="1">VLOOKUP(表格15[[#This Row],[專案編號]],料單!C:K,9,FALSE)</f>
        <v>0</v>
      </c>
      <c r="L206" s="1" t="str">
        <f ca="1">VLOOKUP(表格15[[#This Row],[專案編號]],料單!C:M,11,FALSE)</f>
        <v/>
      </c>
      <c r="M206" s="1">
        <f ca="1">VLOOKUP(表格15[[#This Row],[專案編號]],料單!C:L,10,FALSE)</f>
        <v>0</v>
      </c>
      <c r="N206" s="1" t="str">
        <f ca="1">VLOOKUP(表格15[[#This Row],[專案編號]],料單!C:O,13,FALSE)</f>
        <v/>
      </c>
      <c r="O206" s="11">
        <f t="shared" ca="1" si="42"/>
        <v>0</v>
      </c>
      <c r="R206" s="2" t="str">
        <f ca="1">IFERROR(VLOOKUP(M206,資料庫!$P$3:$AJ$73,20,),"")</f>
        <v/>
      </c>
      <c r="S206" s="9" t="str">
        <f t="shared" ca="1" si="43"/>
        <v/>
      </c>
      <c r="U206" s="9"/>
    </row>
    <row r="207" spans="1:21" x14ac:dyDescent="0.25">
      <c r="A207" s="1">
        <f t="shared" si="45"/>
        <v>176</v>
      </c>
      <c r="B207" s="1">
        <f t="shared" si="46"/>
        <v>7</v>
      </c>
      <c r="C207" s="1">
        <f t="shared" si="28"/>
        <v>0</v>
      </c>
      <c r="D207" s="1">
        <f>料單!C272</f>
        <v>7026</v>
      </c>
      <c r="E207" s="1">
        <f ca="1">VLOOKUP(表格15[[#This Row],[專案編號]],料單!C:E,3,FALSE)</f>
        <v>0</v>
      </c>
      <c r="F207" s="1">
        <f ca="1">VLOOKUP(表格15[[#This Row],[專案編號]],料單!C:F,4,FALSE)</f>
        <v>0</v>
      </c>
      <c r="G207" s="1" t="str">
        <f ca="1">VLOOKUP(表格15[[#This Row],[專案編號]],料單!C:G,5,FALSE)</f>
        <v/>
      </c>
      <c r="H207" s="1">
        <f ca="1">VLOOKUP(表格15[[#This Row],[專案編號]],料單!C:H,6,FALSE)</f>
        <v>0</v>
      </c>
      <c r="I207" s="1" t="str">
        <f ca="1">VLOOKUP(表格15[[#This Row],[專案編號]],料單!C:I,7,FALSE)</f>
        <v/>
      </c>
      <c r="J207" s="1">
        <f ca="1">VLOOKUP(表格15[[#This Row],[專案編號]],料單!C:J,8,FALSE)</f>
        <v>0</v>
      </c>
      <c r="K207" s="1">
        <f ca="1">VLOOKUP(表格15[[#This Row],[專案編號]],料單!C:K,9,FALSE)</f>
        <v>0</v>
      </c>
      <c r="L207" s="1" t="str">
        <f ca="1">VLOOKUP(表格15[[#This Row],[專案編號]],料單!C:M,11,FALSE)</f>
        <v/>
      </c>
      <c r="M207" s="1">
        <f ca="1">VLOOKUP(表格15[[#This Row],[專案編號]],料單!C:L,10,FALSE)</f>
        <v>0</v>
      </c>
      <c r="N207" s="1" t="str">
        <f ca="1">VLOOKUP(表格15[[#This Row],[專案編號]],料單!C:O,13,FALSE)</f>
        <v/>
      </c>
      <c r="O207" s="11">
        <f t="shared" ca="1" si="42"/>
        <v>0</v>
      </c>
      <c r="R207" s="2" t="str">
        <f ca="1">IFERROR(VLOOKUP(M207,資料庫!$P$3:$AJ$73,20,),"")</f>
        <v/>
      </c>
      <c r="S207" s="9" t="str">
        <f t="shared" ca="1" si="43"/>
        <v/>
      </c>
      <c r="U207" s="9"/>
    </row>
    <row r="208" spans="1:21" x14ac:dyDescent="0.25">
      <c r="A208" s="1">
        <f t="shared" si="45"/>
        <v>177</v>
      </c>
      <c r="B208" s="1">
        <f t="shared" si="46"/>
        <v>7</v>
      </c>
      <c r="C208" s="1">
        <f t="shared" si="28"/>
        <v>0</v>
      </c>
      <c r="D208" s="1">
        <f>料單!C273</f>
        <v>7027</v>
      </c>
      <c r="E208" s="1">
        <f ca="1">VLOOKUP(表格15[[#This Row],[專案編號]],料單!C:E,3,FALSE)</f>
        <v>0</v>
      </c>
      <c r="F208" s="1">
        <f ca="1">VLOOKUP(表格15[[#This Row],[專案編號]],料單!C:F,4,FALSE)</f>
        <v>0</v>
      </c>
      <c r="G208" s="1" t="str">
        <f ca="1">VLOOKUP(表格15[[#This Row],[專案編號]],料單!C:G,5,FALSE)</f>
        <v/>
      </c>
      <c r="H208" s="1">
        <f ca="1">VLOOKUP(表格15[[#This Row],[專案編號]],料單!C:H,6,FALSE)</f>
        <v>0</v>
      </c>
      <c r="I208" s="1" t="str">
        <f ca="1">VLOOKUP(表格15[[#This Row],[專案編號]],料單!C:I,7,FALSE)</f>
        <v/>
      </c>
      <c r="J208" s="1">
        <f ca="1">VLOOKUP(表格15[[#This Row],[專案編號]],料單!C:J,8,FALSE)</f>
        <v>0</v>
      </c>
      <c r="K208" s="1">
        <f ca="1">VLOOKUP(表格15[[#This Row],[專案編號]],料單!C:K,9,FALSE)</f>
        <v>0</v>
      </c>
      <c r="L208" s="1" t="str">
        <f ca="1">VLOOKUP(表格15[[#This Row],[專案編號]],料單!C:M,11,FALSE)</f>
        <v/>
      </c>
      <c r="M208" s="1">
        <f ca="1">VLOOKUP(表格15[[#This Row],[專案編號]],料單!C:L,10,FALSE)</f>
        <v>0</v>
      </c>
      <c r="N208" s="1" t="str">
        <f ca="1">VLOOKUP(表格15[[#This Row],[專案編號]],料單!C:O,13,FALSE)</f>
        <v/>
      </c>
      <c r="O208" s="11">
        <f t="shared" ca="1" si="42"/>
        <v>0</v>
      </c>
      <c r="R208" s="2" t="str">
        <f ca="1">IFERROR(VLOOKUP(M208,資料庫!$P$3:$AJ$73,20,),"")</f>
        <v/>
      </c>
      <c r="S208" s="9" t="str">
        <f t="shared" ca="1" si="43"/>
        <v/>
      </c>
      <c r="U208" s="9"/>
    </row>
    <row r="209" spans="1:21" x14ac:dyDescent="0.25">
      <c r="A209" s="1">
        <f t="shared" si="45"/>
        <v>178</v>
      </c>
      <c r="B209" s="1">
        <f t="shared" si="46"/>
        <v>7</v>
      </c>
      <c r="C209" s="1">
        <f t="shared" si="28"/>
        <v>0</v>
      </c>
      <c r="D209" s="1">
        <f>料單!C274</f>
        <v>7028</v>
      </c>
      <c r="E209" s="1">
        <f ca="1">VLOOKUP(表格15[[#This Row],[專案編號]],料單!C:E,3,FALSE)</f>
        <v>0</v>
      </c>
      <c r="F209" s="1">
        <f ca="1">VLOOKUP(表格15[[#This Row],[專案編號]],料單!C:F,4,FALSE)</f>
        <v>0</v>
      </c>
      <c r="G209" s="1" t="str">
        <f ca="1">VLOOKUP(表格15[[#This Row],[專案編號]],料單!C:G,5,FALSE)</f>
        <v/>
      </c>
      <c r="H209" s="1">
        <f ca="1">VLOOKUP(表格15[[#This Row],[專案編號]],料單!C:H,6,FALSE)</f>
        <v>0</v>
      </c>
      <c r="I209" s="1" t="str">
        <f ca="1">VLOOKUP(表格15[[#This Row],[專案編號]],料單!C:I,7,FALSE)</f>
        <v/>
      </c>
      <c r="J209" s="1">
        <f ca="1">VLOOKUP(表格15[[#This Row],[專案編號]],料單!C:J,8,FALSE)</f>
        <v>0</v>
      </c>
      <c r="K209" s="1">
        <f ca="1">VLOOKUP(表格15[[#This Row],[專案編號]],料單!C:K,9,FALSE)</f>
        <v>0</v>
      </c>
      <c r="L209" s="1" t="str">
        <f ca="1">VLOOKUP(表格15[[#This Row],[專案編號]],料單!C:M,11,FALSE)</f>
        <v/>
      </c>
      <c r="M209" s="1">
        <f ca="1">VLOOKUP(表格15[[#This Row],[專案編號]],料單!C:L,10,FALSE)</f>
        <v>0</v>
      </c>
      <c r="N209" s="1" t="str">
        <f ca="1">VLOOKUP(表格15[[#This Row],[專案編號]],料單!C:O,13,FALSE)</f>
        <v/>
      </c>
      <c r="O209" s="11">
        <f t="shared" ca="1" si="42"/>
        <v>0</v>
      </c>
      <c r="R209" s="2" t="str">
        <f ca="1">IFERROR(VLOOKUP(M209,資料庫!$P$3:$AJ$73,20,),"")</f>
        <v/>
      </c>
      <c r="S209" s="9" t="str">
        <f t="shared" ca="1" si="43"/>
        <v/>
      </c>
      <c r="U209" s="9"/>
    </row>
    <row r="210" spans="1:21" x14ac:dyDescent="0.25">
      <c r="A210" s="1">
        <f t="shared" si="45"/>
        <v>179</v>
      </c>
      <c r="B210" s="1">
        <f t="shared" si="46"/>
        <v>7</v>
      </c>
      <c r="C210" s="1">
        <f t="shared" si="28"/>
        <v>0</v>
      </c>
      <c r="D210" s="1">
        <f>料單!C275</f>
        <v>7029</v>
      </c>
      <c r="E210" s="1">
        <f ca="1">VLOOKUP(表格15[[#This Row],[專案編號]],料單!C:E,3,FALSE)</f>
        <v>0</v>
      </c>
      <c r="F210" s="1">
        <f ca="1">VLOOKUP(表格15[[#This Row],[專案編號]],料單!C:F,4,FALSE)</f>
        <v>0</v>
      </c>
      <c r="G210" s="1" t="str">
        <f ca="1">VLOOKUP(表格15[[#This Row],[專案編號]],料單!C:G,5,FALSE)</f>
        <v/>
      </c>
      <c r="H210" s="1">
        <f ca="1">VLOOKUP(表格15[[#This Row],[專案編號]],料單!C:H,6,FALSE)</f>
        <v>0</v>
      </c>
      <c r="I210" s="1" t="str">
        <f ca="1">VLOOKUP(表格15[[#This Row],[專案編號]],料單!C:I,7,FALSE)</f>
        <v/>
      </c>
      <c r="J210" s="1">
        <f ca="1">VLOOKUP(表格15[[#This Row],[專案編號]],料單!C:J,8,FALSE)</f>
        <v>0</v>
      </c>
      <c r="K210" s="1">
        <f ca="1">VLOOKUP(表格15[[#This Row],[專案編號]],料單!C:K,9,FALSE)</f>
        <v>0</v>
      </c>
      <c r="L210" s="1" t="str">
        <f ca="1">VLOOKUP(表格15[[#This Row],[專案編號]],料單!C:M,11,FALSE)</f>
        <v/>
      </c>
      <c r="M210" s="1">
        <f ca="1">VLOOKUP(表格15[[#This Row],[專案編號]],料單!C:L,10,FALSE)</f>
        <v>0</v>
      </c>
      <c r="N210" s="1" t="str">
        <f ca="1">VLOOKUP(表格15[[#This Row],[專案編號]],料單!C:O,13,FALSE)</f>
        <v/>
      </c>
      <c r="O210" s="11">
        <f t="shared" ca="1" si="42"/>
        <v>0</v>
      </c>
      <c r="R210" s="2" t="str">
        <f ca="1">IFERROR(VLOOKUP(M210,資料庫!$P$3:$AJ$73,20,),"")</f>
        <v/>
      </c>
      <c r="S210" s="9" t="str">
        <f t="shared" ca="1" si="43"/>
        <v/>
      </c>
      <c r="U210" s="9"/>
    </row>
    <row r="211" spans="1:21" s="43" customFormat="1" x14ac:dyDescent="0.25">
      <c r="A211" s="43">
        <f>A205+1</f>
        <v>175</v>
      </c>
      <c r="B211" s="43">
        <f>B205</f>
        <v>7</v>
      </c>
      <c r="C211" s="43">
        <f t="shared" si="28"/>
        <v>0</v>
      </c>
      <c r="D211" s="43">
        <f>料單!C276</f>
        <v>7030</v>
      </c>
      <c r="E211" s="43">
        <f ca="1">VLOOKUP(表格15[[#This Row],[專案編號]],料單!C:E,3,FALSE)</f>
        <v>0</v>
      </c>
      <c r="F211" s="43">
        <f ca="1">VLOOKUP(表格15[[#This Row],[專案編號]],料單!C:F,4,FALSE)</f>
        <v>0</v>
      </c>
      <c r="G211" s="43" t="str">
        <f ca="1">VLOOKUP(表格15[[#This Row],[專案編號]],料單!C:G,5,FALSE)</f>
        <v/>
      </c>
      <c r="H211" s="43">
        <f ca="1">VLOOKUP(表格15[[#This Row],[專案編號]],料單!C:H,6,FALSE)</f>
        <v>0</v>
      </c>
      <c r="I211" s="43" t="str">
        <f ca="1">VLOOKUP(表格15[[#This Row],[專案編號]],料單!C:I,7,FALSE)</f>
        <v/>
      </c>
      <c r="J211" s="43">
        <f ca="1">VLOOKUP(表格15[[#This Row],[專案編號]],料單!C:J,8,FALSE)</f>
        <v>0</v>
      </c>
      <c r="K211" s="43">
        <f ca="1">VLOOKUP(表格15[[#This Row],[專案編號]],料單!C:K,9,FALSE)</f>
        <v>0</v>
      </c>
      <c r="L211" s="43" t="str">
        <f ca="1">VLOOKUP(表格15[[#This Row],[專案編號]],料單!C:M,11,FALSE)</f>
        <v/>
      </c>
      <c r="M211" s="43">
        <f ca="1">VLOOKUP(表格15[[#This Row],[專案編號]],料單!C:L,10,FALSE)</f>
        <v>0</v>
      </c>
      <c r="N211" s="1" t="str">
        <f ca="1">VLOOKUP(表格15[[#This Row],[專案編號]],料單!C:O,13,FALSE)</f>
        <v/>
      </c>
      <c r="O211" s="44">
        <f t="shared" ref="O211" ca="1" si="47">(F211*H211)/90000*K211</f>
        <v>0</v>
      </c>
      <c r="P211" s="45">
        <f ca="1">SUM(O182:O211)</f>
        <v>0</v>
      </c>
      <c r="Q211" s="45"/>
      <c r="R211" s="204" t="str">
        <f ca="1">IFERROR(VLOOKUP(M211,資料庫!$P$3:$AJ$73,20,),"")</f>
        <v/>
      </c>
      <c r="S211" s="205" t="str">
        <f t="shared" ca="1" si="43"/>
        <v/>
      </c>
      <c r="U211" s="205"/>
    </row>
    <row r="212" spans="1:21" x14ac:dyDescent="0.25">
      <c r="A212" s="1">
        <f t="shared" si="44"/>
        <v>176</v>
      </c>
      <c r="B212" s="1">
        <f>料單!C280</f>
        <v>8</v>
      </c>
      <c r="C212" s="1">
        <f>料單!C279</f>
        <v>0</v>
      </c>
      <c r="D212" s="1">
        <f>料單!C286</f>
        <v>8001</v>
      </c>
      <c r="E212" s="1" t="str">
        <f ca="1">VLOOKUP(表格15[[#This Row],[專案編號]],料單!C:E,3,FALSE)</f>
        <v>頂板</v>
      </c>
      <c r="F212" s="1">
        <f ca="1">VLOOKUP(表格15[[#This Row],[專案編號]],料單!C:F,4,FALSE)</f>
        <v>-36</v>
      </c>
      <c r="G212" s="1" t="str">
        <f ca="1">VLOOKUP(表格15[[#This Row],[專案編號]],料單!C:G,5,FALSE)</f>
        <v>AA</v>
      </c>
      <c r="H212" s="1">
        <f ca="1">VLOOKUP(表格15[[#This Row],[專案編號]],料單!C:H,6,FALSE)</f>
        <v>0</v>
      </c>
      <c r="I212" s="1" t="str">
        <f ca="1">VLOOKUP(表格15[[#This Row],[專案編號]],料單!C:I,7,FALSE)</f>
        <v/>
      </c>
      <c r="J212" s="1">
        <f ca="1">VLOOKUP(表格15[[#This Row],[專案編號]],料單!C:J,8,FALSE)</f>
        <v>18</v>
      </c>
      <c r="K212" s="1">
        <f ca="1">VLOOKUP(表格15[[#This Row],[專案編號]],料單!C:K,9,FALSE)</f>
        <v>0</v>
      </c>
      <c r="L212" s="1" t="str">
        <f ca="1">VLOOKUP(表格15[[#This Row],[專案編號]],料單!C:M,11,FALSE)</f>
        <v/>
      </c>
      <c r="M212" s="1">
        <f ca="1">VLOOKUP(表格15[[#This Row],[專案編號]],料單!C:L,10,FALSE)</f>
        <v>0</v>
      </c>
      <c r="N212" s="1" t="str">
        <f ca="1">VLOOKUP(表格15[[#This Row],[專案編號]],料單!C:O,13,FALSE)</f>
        <v/>
      </c>
      <c r="O212" s="11">
        <f t="shared" ca="1" si="40"/>
        <v>0</v>
      </c>
      <c r="R212" s="2" t="str">
        <f ca="1">IFERROR(VLOOKUP(M212,資料庫!$P$3:$AJ$73,20,),"")</f>
        <v/>
      </c>
      <c r="S212" s="9" t="str">
        <f t="shared" ca="1" si="43"/>
        <v/>
      </c>
      <c r="U212" s="9"/>
    </row>
    <row r="213" spans="1:21" x14ac:dyDescent="0.25">
      <c r="A213" s="1">
        <f t="shared" si="44"/>
        <v>177</v>
      </c>
      <c r="B213" s="1">
        <f>B212</f>
        <v>8</v>
      </c>
      <c r="C213" s="1">
        <f t="shared" si="28"/>
        <v>0</v>
      </c>
      <c r="D213" s="1">
        <f>料單!C287</f>
        <v>8002</v>
      </c>
      <c r="E213" s="1" t="str">
        <f ca="1">VLOOKUP(表格15[[#This Row],[專案編號]],料單!C:E,3,FALSE)</f>
        <v>底板</v>
      </c>
      <c r="F213" s="1">
        <f ca="1">VLOOKUP(表格15[[#This Row],[專案編號]],料單!C:F,4,FALSE)</f>
        <v>-36</v>
      </c>
      <c r="G213" s="1" t="str">
        <f ca="1">VLOOKUP(表格15[[#This Row],[專案編號]],料單!C:G,5,FALSE)</f>
        <v>AA</v>
      </c>
      <c r="H213" s="1">
        <f ca="1">VLOOKUP(表格15[[#This Row],[專案編號]],料單!C:H,6,FALSE)</f>
        <v>0</v>
      </c>
      <c r="I213" s="1" t="str">
        <f ca="1">VLOOKUP(表格15[[#This Row],[專案編號]],料單!C:I,7,FALSE)</f>
        <v/>
      </c>
      <c r="J213" s="1">
        <f ca="1">VLOOKUP(表格15[[#This Row],[專案編號]],料單!C:J,8,FALSE)</f>
        <v>18</v>
      </c>
      <c r="K213" s="1">
        <f ca="1">VLOOKUP(表格15[[#This Row],[專案編號]],料單!C:K,9,FALSE)</f>
        <v>0</v>
      </c>
      <c r="L213" s="1" t="str">
        <f ca="1">VLOOKUP(表格15[[#This Row],[專案編號]],料單!C:M,11,FALSE)</f>
        <v/>
      </c>
      <c r="M213" s="1">
        <f ca="1">VLOOKUP(表格15[[#This Row],[專案編號]],料單!C:L,10,FALSE)</f>
        <v>0</v>
      </c>
      <c r="N213" s="1" t="str">
        <f ca="1">VLOOKUP(表格15[[#This Row],[專案編號]],料單!C:O,13,FALSE)</f>
        <v/>
      </c>
      <c r="O213" s="11">
        <f t="shared" ca="1" si="40"/>
        <v>0</v>
      </c>
      <c r="R213" s="2" t="str">
        <f ca="1">IFERROR(VLOOKUP(M213,資料庫!$P$3:$AJ$73,20,),"")</f>
        <v/>
      </c>
      <c r="S213" s="9" t="str">
        <f t="shared" ca="1" si="43"/>
        <v/>
      </c>
      <c r="U213" s="9"/>
    </row>
    <row r="214" spans="1:21" x14ac:dyDescent="0.25">
      <c r="A214" s="1">
        <f t="shared" si="44"/>
        <v>178</v>
      </c>
      <c r="B214" s="1">
        <f t="shared" ref="B214:C235" si="48">B213</f>
        <v>8</v>
      </c>
      <c r="C214" s="1">
        <f t="shared" si="28"/>
        <v>0</v>
      </c>
      <c r="D214" s="1">
        <f>料單!C288</f>
        <v>8003</v>
      </c>
      <c r="E214" s="1" t="str">
        <f ca="1">VLOOKUP(表格15[[#This Row],[專案編號]],料單!C:E,3,FALSE)</f>
        <v>左側板</v>
      </c>
      <c r="F214" s="1">
        <f ca="1">VLOOKUP(表格15[[#This Row],[專案編號]],料單!C:F,4,FALSE)</f>
        <v>0</v>
      </c>
      <c r="G214" s="1" t="str">
        <f ca="1">VLOOKUP(表格15[[#This Row],[專案編號]],料單!C:G,5,FALSE)</f>
        <v>AA</v>
      </c>
      <c r="H214" s="1">
        <f ca="1">VLOOKUP(表格15[[#This Row],[專案編號]],料單!C:H,6,FALSE)</f>
        <v>0</v>
      </c>
      <c r="I214" s="1" t="str">
        <f ca="1">VLOOKUP(表格15[[#This Row],[專案編號]],料單!C:I,7,FALSE)</f>
        <v>AA</v>
      </c>
      <c r="J214" s="1">
        <f ca="1">VLOOKUP(表格15[[#This Row],[專案編號]],料單!C:J,8,FALSE)</f>
        <v>18</v>
      </c>
      <c r="K214" s="1">
        <f ca="1">VLOOKUP(表格15[[#This Row],[專案編號]],料單!C:K,9,FALSE)</f>
        <v>0</v>
      </c>
      <c r="L214" s="1" t="str">
        <f ca="1">VLOOKUP(表格15[[#This Row],[專案編號]],料單!C:M,11,FALSE)</f>
        <v/>
      </c>
      <c r="M214" s="1">
        <f ca="1">VLOOKUP(表格15[[#This Row],[專案編號]],料單!C:L,10,FALSE)</f>
        <v>0</v>
      </c>
      <c r="N214" s="1" t="str">
        <f ca="1">VLOOKUP(表格15[[#This Row],[專案編號]],料單!C:O,13,FALSE)</f>
        <v/>
      </c>
      <c r="O214" s="11">
        <f t="shared" ref="O214:O240" ca="1" si="49">(F214*H214)/90000*K214</f>
        <v>0</v>
      </c>
      <c r="R214" s="2" t="str">
        <f ca="1">IFERROR(VLOOKUP(M214,資料庫!$P$3:$AJ$73,20,),"")</f>
        <v/>
      </c>
      <c r="S214" s="9" t="str">
        <f t="shared" ca="1" si="43"/>
        <v/>
      </c>
      <c r="U214" s="9"/>
    </row>
    <row r="215" spans="1:21" x14ac:dyDescent="0.25">
      <c r="A215" s="1">
        <f t="shared" si="44"/>
        <v>179</v>
      </c>
      <c r="B215" s="1">
        <f t="shared" si="48"/>
        <v>8</v>
      </c>
      <c r="C215" s="1">
        <f t="shared" si="28"/>
        <v>0</v>
      </c>
      <c r="D215" s="1">
        <f>料單!C289</f>
        <v>8004</v>
      </c>
      <c r="E215" s="1" t="str">
        <f ca="1">VLOOKUP(表格15[[#This Row],[專案編號]],料單!C:E,3,FALSE)</f>
        <v>右側板</v>
      </c>
      <c r="F215" s="1">
        <f ca="1">VLOOKUP(表格15[[#This Row],[專案編號]],料單!C:F,4,FALSE)</f>
        <v>0</v>
      </c>
      <c r="G215" s="1" t="str">
        <f ca="1">VLOOKUP(表格15[[#This Row],[專案編號]],料單!C:G,5,FALSE)</f>
        <v>AA</v>
      </c>
      <c r="H215" s="1">
        <f ca="1">VLOOKUP(表格15[[#This Row],[專案編號]],料單!C:H,6,FALSE)</f>
        <v>0</v>
      </c>
      <c r="I215" s="1" t="str">
        <f ca="1">VLOOKUP(表格15[[#This Row],[專案編號]],料單!C:I,7,FALSE)</f>
        <v>AA</v>
      </c>
      <c r="J215" s="1">
        <f ca="1">VLOOKUP(表格15[[#This Row],[專案編號]],料單!C:J,8,FALSE)</f>
        <v>18</v>
      </c>
      <c r="K215" s="1">
        <f ca="1">VLOOKUP(表格15[[#This Row],[專案編號]],料單!C:K,9,FALSE)</f>
        <v>0</v>
      </c>
      <c r="L215" s="1" t="str">
        <f ca="1">VLOOKUP(表格15[[#This Row],[專案編號]],料單!C:M,11,FALSE)</f>
        <v/>
      </c>
      <c r="M215" s="1">
        <f ca="1">VLOOKUP(表格15[[#This Row],[專案編號]],料單!C:L,10,FALSE)</f>
        <v>0</v>
      </c>
      <c r="N215" s="1" t="str">
        <f ca="1">VLOOKUP(表格15[[#This Row],[專案編號]],料單!C:O,13,FALSE)</f>
        <v/>
      </c>
      <c r="O215" s="11">
        <f t="shared" ca="1" si="49"/>
        <v>0</v>
      </c>
      <c r="R215" s="2" t="str">
        <f ca="1">IFERROR(VLOOKUP(M215,資料庫!$P$3:$AJ$73,20,),"")</f>
        <v/>
      </c>
      <c r="S215" s="9" t="str">
        <f t="shared" ca="1" si="43"/>
        <v/>
      </c>
      <c r="U215" s="9"/>
    </row>
    <row r="216" spans="1:21" x14ac:dyDescent="0.25">
      <c r="A216" s="1">
        <f t="shared" si="44"/>
        <v>180</v>
      </c>
      <c r="B216" s="1">
        <f t="shared" si="48"/>
        <v>8</v>
      </c>
      <c r="C216" s="1">
        <f t="shared" si="28"/>
        <v>0</v>
      </c>
      <c r="D216" s="1">
        <f>料單!C290</f>
        <v>8005</v>
      </c>
      <c r="E216" s="1" t="str">
        <f ca="1">VLOOKUP(表格15[[#This Row],[專案編號]],料單!C:E,3,FALSE)</f>
        <v>背板</v>
      </c>
      <c r="F216" s="1">
        <f ca="1">VLOOKUP(表格15[[#This Row],[專案編號]],料單!C:F,4,FALSE)</f>
        <v>-22</v>
      </c>
      <c r="G216" s="1" t="str">
        <f ca="1">VLOOKUP(表格15[[#This Row],[專案編號]],料單!C:G,5,FALSE)</f>
        <v/>
      </c>
      <c r="H216" s="1">
        <f ca="1">VLOOKUP(表格15[[#This Row],[專案編號]],料單!C:H,6,FALSE)</f>
        <v>-22</v>
      </c>
      <c r="I216" s="1" t="str">
        <f ca="1">VLOOKUP(表格15[[#This Row],[專案編號]],料單!C:I,7,FALSE)</f>
        <v/>
      </c>
      <c r="J216" s="1">
        <f ca="1">VLOOKUP(表格15[[#This Row],[專案編號]],料單!C:J,8,FALSE)</f>
        <v>4</v>
      </c>
      <c r="K216" s="1">
        <f ca="1">VLOOKUP(表格15[[#This Row],[專案編號]],料單!C:K,9,FALSE)</f>
        <v>0</v>
      </c>
      <c r="L216" s="1" t="str">
        <f ca="1">VLOOKUP(表格15[[#This Row],[專案編號]],料單!C:M,11,FALSE)</f>
        <v/>
      </c>
      <c r="M216" s="1">
        <f ca="1">VLOOKUP(表格15[[#This Row],[專案編號]],料單!C:L,10,FALSE)</f>
        <v>0</v>
      </c>
      <c r="N216" s="1" t="str">
        <f ca="1">VLOOKUP(表格15[[#This Row],[專案編號]],料單!C:O,13,FALSE)</f>
        <v/>
      </c>
      <c r="O216" s="11">
        <f t="shared" ca="1" si="49"/>
        <v>0</v>
      </c>
      <c r="R216" s="2" t="str">
        <f ca="1">IFERROR(VLOOKUP(M216,資料庫!$P$3:$AJ$73,20,),"")</f>
        <v/>
      </c>
      <c r="S216" s="9" t="str">
        <f t="shared" ca="1" si="43"/>
        <v/>
      </c>
      <c r="U216" s="9"/>
    </row>
    <row r="217" spans="1:21" x14ac:dyDescent="0.25">
      <c r="A217" s="1">
        <f t="shared" si="44"/>
        <v>181</v>
      </c>
      <c r="B217" s="1">
        <f t="shared" si="48"/>
        <v>8</v>
      </c>
      <c r="C217" s="1">
        <f t="shared" si="28"/>
        <v>0</v>
      </c>
      <c r="D217" s="1">
        <f>料單!C291</f>
        <v>8006</v>
      </c>
      <c r="E217" s="1" t="str">
        <f ca="1">VLOOKUP(表格15[[#This Row],[專案編號]],料單!C:E,3,FALSE)</f>
        <v>背拉桿</v>
      </c>
      <c r="F217" s="1">
        <f ca="1">VLOOKUP(表格15[[#This Row],[專案編號]],料單!C:F,4,FALSE)</f>
        <v>-36</v>
      </c>
      <c r="G217" s="1" t="str">
        <f ca="1">VLOOKUP(表格15[[#This Row],[專案編號]],料單!C:G,5,FALSE)</f>
        <v>AA</v>
      </c>
      <c r="H217" s="1">
        <f ca="1">VLOOKUP(表格15[[#This Row],[專案編號]],料單!C:H,6,FALSE)</f>
        <v>120</v>
      </c>
      <c r="I217" s="1" t="str">
        <f ca="1">VLOOKUP(表格15[[#This Row],[專案編號]],料單!C:I,7,FALSE)</f>
        <v/>
      </c>
      <c r="J217" s="1">
        <f ca="1">VLOOKUP(表格15[[#This Row],[專案編號]],料單!C:J,8,FALSE)</f>
        <v>18</v>
      </c>
      <c r="K217" s="1">
        <f ca="1">VLOOKUP(表格15[[#This Row],[專案編號]],料單!C:K,9,FALSE)</f>
        <v>0</v>
      </c>
      <c r="L217" s="1" t="str">
        <f ca="1">VLOOKUP(表格15[[#This Row],[專案編號]],料單!C:M,11,FALSE)</f>
        <v/>
      </c>
      <c r="M217" s="1">
        <f ca="1">VLOOKUP(表格15[[#This Row],[專案編號]],料單!C:L,10,FALSE)</f>
        <v>0</v>
      </c>
      <c r="N217" s="1" t="str">
        <f ca="1">VLOOKUP(表格15[[#This Row],[專案編號]],料單!C:O,13,FALSE)</f>
        <v/>
      </c>
      <c r="O217" s="11">
        <f t="shared" ca="1" si="49"/>
        <v>0</v>
      </c>
      <c r="R217" s="2" t="str">
        <f ca="1">IFERROR(VLOOKUP(M217,資料庫!$P$3:$AJ$73,20,),"")</f>
        <v/>
      </c>
      <c r="S217" s="9" t="str">
        <f t="shared" ca="1" si="43"/>
        <v/>
      </c>
      <c r="U217" s="9"/>
    </row>
    <row r="218" spans="1:21" x14ac:dyDescent="0.25">
      <c r="A218" s="1">
        <f t="shared" si="44"/>
        <v>182</v>
      </c>
      <c r="B218" s="1">
        <f t="shared" si="48"/>
        <v>8</v>
      </c>
      <c r="C218" s="1">
        <f t="shared" si="28"/>
        <v>0</v>
      </c>
      <c r="D218" s="1">
        <f>料單!C292</f>
        <v>8007</v>
      </c>
      <c r="E218" s="1" t="str">
        <f ca="1">VLOOKUP(表格15[[#This Row],[專案編號]],料單!C:E,3,FALSE)</f>
        <v>中立板</v>
      </c>
      <c r="F218" s="1">
        <f ca="1">VLOOKUP(表格15[[#This Row],[專案編號]],料單!C:F,4,FALSE)</f>
        <v>-36</v>
      </c>
      <c r="G218" s="1" t="str">
        <f ca="1">VLOOKUP(表格15[[#This Row],[專案編號]],料單!C:G,5,FALSE)</f>
        <v>AA</v>
      </c>
      <c r="H218" s="1">
        <f ca="1">VLOOKUP(表格15[[#This Row],[專案編號]],料單!C:H,6,FALSE)</f>
        <v>-22</v>
      </c>
      <c r="I218" s="1" t="str">
        <f ca="1">VLOOKUP(表格15[[#This Row],[專案編號]],料單!C:I,7,FALSE)</f>
        <v/>
      </c>
      <c r="J218" s="1">
        <f ca="1">VLOOKUP(表格15[[#This Row],[專案編號]],料單!C:J,8,FALSE)</f>
        <v>18</v>
      </c>
      <c r="K218" s="1">
        <f ca="1">VLOOKUP(表格15[[#This Row],[專案編號]],料單!C:K,9,FALSE)</f>
        <v>0</v>
      </c>
      <c r="L218" s="1" t="str">
        <f ca="1">VLOOKUP(表格15[[#This Row],[專案編號]],料單!C:M,11,FALSE)</f>
        <v/>
      </c>
      <c r="M218" s="1">
        <f ca="1">VLOOKUP(表格15[[#This Row],[專案編號]],料單!C:L,10,FALSE)</f>
        <v>0</v>
      </c>
      <c r="N218" s="1" t="str">
        <f ca="1">VLOOKUP(表格15[[#This Row],[專案編號]],料單!C:O,13,FALSE)</f>
        <v/>
      </c>
      <c r="O218" s="11">
        <f t="shared" ca="1" si="49"/>
        <v>0</v>
      </c>
      <c r="R218" s="2" t="str">
        <f ca="1">IFERROR(VLOOKUP(M218,資料庫!$P$3:$AJ$73,20,),"")</f>
        <v/>
      </c>
      <c r="S218" s="9" t="str">
        <f t="shared" ca="1" si="43"/>
        <v/>
      </c>
      <c r="U218" s="9"/>
    </row>
    <row r="219" spans="1:21" x14ac:dyDescent="0.25">
      <c r="A219" s="1">
        <f t="shared" si="44"/>
        <v>183</v>
      </c>
      <c r="B219" s="1">
        <f t="shared" si="48"/>
        <v>8</v>
      </c>
      <c r="C219" s="1">
        <f t="shared" si="28"/>
        <v>0</v>
      </c>
      <c r="D219" s="1">
        <f>料單!C293</f>
        <v>8008</v>
      </c>
      <c r="E219" s="1" t="str">
        <f ca="1">VLOOKUP(表格15[[#This Row],[專案編號]],料單!C:E,3,FALSE)</f>
        <v>活隔</v>
      </c>
      <c r="F219" s="1">
        <f ca="1">VLOOKUP(表格15[[#This Row],[專案編號]],料單!C:F,4,FALSE)</f>
        <v>0</v>
      </c>
      <c r="G219" s="1" t="str">
        <f ca="1">VLOOKUP(表格15[[#This Row],[專案編號]],料單!C:G,5,FALSE)</f>
        <v>AA</v>
      </c>
      <c r="H219" s="1">
        <f ca="1">VLOOKUP(表格15[[#This Row],[專案編號]],料單!C:H,6,FALSE)</f>
        <v>-32</v>
      </c>
      <c r="I219" s="1" t="str">
        <f ca="1">VLOOKUP(表格15[[#This Row],[專案編號]],料單!C:I,7,FALSE)</f>
        <v>AA</v>
      </c>
      <c r="J219" s="1">
        <f ca="1">VLOOKUP(表格15[[#This Row],[專案編號]],料單!C:J,8,FALSE)</f>
        <v>18</v>
      </c>
      <c r="K219" s="1">
        <f ca="1">VLOOKUP(表格15[[#This Row],[專案編號]],料單!C:K,9,FALSE)</f>
        <v>0</v>
      </c>
      <c r="L219" s="1" t="str">
        <f ca="1">VLOOKUP(表格15[[#This Row],[專案編號]],料單!C:M,11,FALSE)</f>
        <v/>
      </c>
      <c r="M219" s="1">
        <f ca="1">VLOOKUP(表格15[[#This Row],[專案編號]],料單!C:L,10,FALSE)</f>
        <v>0</v>
      </c>
      <c r="N219" s="1" t="str">
        <f ca="1">VLOOKUP(表格15[[#This Row],[專案編號]],料單!C:O,13,FALSE)</f>
        <v/>
      </c>
      <c r="O219" s="11">
        <f t="shared" ca="1" si="49"/>
        <v>0</v>
      </c>
      <c r="R219" s="2" t="str">
        <f ca="1">IFERROR(VLOOKUP(M219,資料庫!$P$3:$AJ$73,20,),"")</f>
        <v/>
      </c>
      <c r="S219" s="9" t="str">
        <f t="shared" ca="1" si="43"/>
        <v/>
      </c>
      <c r="U219" s="9"/>
    </row>
    <row r="220" spans="1:21" x14ac:dyDescent="0.25">
      <c r="A220" s="1">
        <f t="shared" si="44"/>
        <v>184</v>
      </c>
      <c r="B220" s="1">
        <f t="shared" si="48"/>
        <v>8</v>
      </c>
      <c r="C220" s="1">
        <f t="shared" si="28"/>
        <v>0</v>
      </c>
      <c r="D220" s="1">
        <f>料單!C294</f>
        <v>8009</v>
      </c>
      <c r="E220" s="1" t="str">
        <f ca="1">VLOOKUP(表格15[[#This Row],[專案編號]],料單!C:E,3,FALSE)</f>
        <v>固隔</v>
      </c>
      <c r="F220" s="1">
        <f ca="1">VLOOKUP(表格15[[#This Row],[專案編號]],料單!C:F,4,FALSE)</f>
        <v>0</v>
      </c>
      <c r="G220" s="1" t="str">
        <f ca="1">VLOOKUP(表格15[[#This Row],[專案編號]],料單!C:G,5,FALSE)</f>
        <v>AA</v>
      </c>
      <c r="H220" s="1">
        <f ca="1">VLOOKUP(表格15[[#This Row],[專案編號]],料單!C:H,6,FALSE)</f>
        <v>-22</v>
      </c>
      <c r="I220" s="1" t="str">
        <f ca="1">VLOOKUP(表格15[[#This Row],[專案編號]],料單!C:I,7,FALSE)</f>
        <v/>
      </c>
      <c r="J220" s="1">
        <f ca="1">VLOOKUP(表格15[[#This Row],[專案編號]],料單!C:J,8,FALSE)</f>
        <v>18</v>
      </c>
      <c r="K220" s="1">
        <f ca="1">VLOOKUP(表格15[[#This Row],[專案編號]],料單!C:K,9,FALSE)</f>
        <v>0</v>
      </c>
      <c r="L220" s="1" t="str">
        <f ca="1">VLOOKUP(表格15[[#This Row],[專案編號]],料單!C:M,11,FALSE)</f>
        <v/>
      </c>
      <c r="M220" s="1">
        <f ca="1">VLOOKUP(表格15[[#This Row],[專案編號]],料單!C:L,10,FALSE)</f>
        <v>0</v>
      </c>
      <c r="N220" s="1" t="str">
        <f ca="1">VLOOKUP(表格15[[#This Row],[專案編號]],料單!C:O,13,FALSE)</f>
        <v/>
      </c>
      <c r="O220" s="11">
        <f t="shared" ca="1" si="49"/>
        <v>0</v>
      </c>
      <c r="R220" s="2" t="str">
        <f ca="1">IFERROR(VLOOKUP(M220,資料庫!$P$3:$AJ$73,20,),"")</f>
        <v/>
      </c>
      <c r="S220" s="9" t="str">
        <f t="shared" ca="1" si="43"/>
        <v/>
      </c>
      <c r="U220" s="9"/>
    </row>
    <row r="221" spans="1:21" x14ac:dyDescent="0.25">
      <c r="A221" s="1">
        <f t="shared" si="44"/>
        <v>185</v>
      </c>
      <c r="B221" s="1">
        <f t="shared" si="48"/>
        <v>8</v>
      </c>
      <c r="C221" s="1">
        <f t="shared" si="28"/>
        <v>0</v>
      </c>
      <c r="D221" s="1">
        <f>料單!C295</f>
        <v>8010</v>
      </c>
      <c r="E221" s="1" t="str">
        <f ca="1">VLOOKUP(表格15[[#This Row],[專案編號]],料單!C:E,3,FALSE)</f>
        <v>左門板</v>
      </c>
      <c r="F221" s="1">
        <f ca="1">VLOOKUP(表格15[[#This Row],[專案編號]],料單!C:F,4,FALSE)</f>
        <v>0</v>
      </c>
      <c r="G221" s="1" t="str">
        <f ca="1">VLOOKUP(表格15[[#This Row],[專案編號]],料單!C:G,5,FALSE)</f>
        <v>AA</v>
      </c>
      <c r="H221" s="1">
        <f ca="1">VLOOKUP(表格15[[#This Row],[專案編號]],料單!C:H,6,FALSE)</f>
        <v>-4</v>
      </c>
      <c r="I221" s="1" t="str">
        <f ca="1">VLOOKUP(表格15[[#This Row],[專案編號]],料單!C:I,7,FALSE)</f>
        <v>AA</v>
      </c>
      <c r="J221" s="1">
        <f ca="1">VLOOKUP(表格15[[#This Row],[專案編號]],料單!C:J,8,FALSE)</f>
        <v>18</v>
      </c>
      <c r="K221" s="1">
        <f ca="1">VLOOKUP(表格15[[#This Row],[專案編號]],料單!C:K,9,FALSE)</f>
        <v>0</v>
      </c>
      <c r="L221" s="1" t="str">
        <f ca="1">VLOOKUP(表格15[[#This Row],[專案編號]],料單!C:M,11,FALSE)</f>
        <v/>
      </c>
      <c r="M221" s="1">
        <f ca="1">VLOOKUP(表格15[[#This Row],[專案編號]],料單!C:L,10,FALSE)</f>
        <v>0</v>
      </c>
      <c r="N221" s="1" t="str">
        <f ca="1">VLOOKUP(表格15[[#This Row],[專案編號]],料單!C:O,13,FALSE)</f>
        <v/>
      </c>
      <c r="O221" s="11">
        <f t="shared" ca="1" si="49"/>
        <v>0</v>
      </c>
      <c r="R221" s="2" t="str">
        <f ca="1">IFERROR(VLOOKUP(M221,資料庫!$P$3:$AJ$73,20,),"")</f>
        <v/>
      </c>
      <c r="S221" s="9" t="str">
        <f t="shared" ca="1" si="43"/>
        <v/>
      </c>
      <c r="U221" s="9"/>
    </row>
    <row r="222" spans="1:21" x14ac:dyDescent="0.25">
      <c r="A222" s="1">
        <f t="shared" si="44"/>
        <v>186</v>
      </c>
      <c r="B222" s="1">
        <f t="shared" si="48"/>
        <v>8</v>
      </c>
      <c r="C222" s="1">
        <f t="shared" si="48"/>
        <v>0</v>
      </c>
      <c r="D222" s="1">
        <f>料單!C296</f>
        <v>8011</v>
      </c>
      <c r="E222" s="1" t="str">
        <f ca="1">VLOOKUP(表格15[[#This Row],[專案編號]],料單!C:E,3,FALSE)</f>
        <v>右門板</v>
      </c>
      <c r="F222" s="1">
        <f ca="1">VLOOKUP(表格15[[#This Row],[專案編號]],料單!C:F,4,FALSE)</f>
        <v>0</v>
      </c>
      <c r="G222" s="1" t="str">
        <f ca="1">VLOOKUP(表格15[[#This Row],[專案編號]],料單!C:G,5,FALSE)</f>
        <v>AA</v>
      </c>
      <c r="H222" s="1">
        <f ca="1">VLOOKUP(表格15[[#This Row],[專案編號]],料單!C:H,6,FALSE)</f>
        <v>-4</v>
      </c>
      <c r="I222" s="1" t="str">
        <f ca="1">VLOOKUP(表格15[[#This Row],[專案編號]],料單!C:I,7,FALSE)</f>
        <v>AA</v>
      </c>
      <c r="J222" s="1">
        <f ca="1">VLOOKUP(表格15[[#This Row],[專案編號]],料單!C:J,8,FALSE)</f>
        <v>18</v>
      </c>
      <c r="K222" s="1">
        <f ca="1">VLOOKUP(表格15[[#This Row],[專案編號]],料單!C:K,9,FALSE)</f>
        <v>0</v>
      </c>
      <c r="L222" s="1" t="str">
        <f ca="1">VLOOKUP(表格15[[#This Row],[專案編號]],料單!C:M,11,FALSE)</f>
        <v/>
      </c>
      <c r="M222" s="1">
        <f ca="1">VLOOKUP(表格15[[#This Row],[專案編號]],料單!C:L,10,FALSE)</f>
        <v>0</v>
      </c>
      <c r="N222" s="1" t="str">
        <f ca="1">VLOOKUP(表格15[[#This Row],[專案編號]],料單!C:O,13,FALSE)</f>
        <v/>
      </c>
      <c r="O222" s="11">
        <f t="shared" ca="1" si="49"/>
        <v>0</v>
      </c>
      <c r="R222" s="2" t="str">
        <f ca="1">IFERROR(VLOOKUP(M222,資料庫!$P$3:$AJ$73,20,),"")</f>
        <v/>
      </c>
      <c r="S222" s="9" t="str">
        <f t="shared" ca="1" si="43"/>
        <v/>
      </c>
      <c r="U222" s="9"/>
    </row>
    <row r="223" spans="1:21" x14ac:dyDescent="0.25">
      <c r="A223" s="1">
        <f t="shared" si="44"/>
        <v>187</v>
      </c>
      <c r="B223" s="1">
        <f t="shared" si="48"/>
        <v>8</v>
      </c>
      <c r="C223" s="1">
        <f t="shared" si="48"/>
        <v>0</v>
      </c>
      <c r="D223" s="1">
        <f>料單!C297</f>
        <v>8012</v>
      </c>
      <c r="E223" s="1">
        <f ca="1">VLOOKUP(表格15[[#This Row],[專案編號]],料單!C:E,3,FALSE)</f>
        <v>0</v>
      </c>
      <c r="F223" s="1">
        <f ca="1">VLOOKUP(表格15[[#This Row],[專案編號]],料單!C:F,4,FALSE)</f>
        <v>0</v>
      </c>
      <c r="G223" s="1" t="str">
        <f ca="1">VLOOKUP(表格15[[#This Row],[專案編號]],料單!C:G,5,FALSE)</f>
        <v/>
      </c>
      <c r="H223" s="1">
        <f ca="1">VLOOKUP(表格15[[#This Row],[專案編號]],料單!C:H,6,FALSE)</f>
        <v>0</v>
      </c>
      <c r="I223" s="1" t="str">
        <f ca="1">VLOOKUP(表格15[[#This Row],[專案編號]],料單!C:I,7,FALSE)</f>
        <v/>
      </c>
      <c r="J223" s="1">
        <f ca="1">VLOOKUP(表格15[[#This Row],[專案編號]],料單!C:J,8,FALSE)</f>
        <v>0</v>
      </c>
      <c r="K223" s="1">
        <f ca="1">VLOOKUP(表格15[[#This Row],[專案編號]],料單!C:K,9,FALSE)</f>
        <v>0</v>
      </c>
      <c r="L223" s="1" t="str">
        <f ca="1">VLOOKUP(表格15[[#This Row],[專案編號]],料單!C:M,11,FALSE)</f>
        <v/>
      </c>
      <c r="M223" s="1">
        <f ca="1">VLOOKUP(表格15[[#This Row],[專案編號]],料單!C:L,10,FALSE)</f>
        <v>0</v>
      </c>
      <c r="N223" s="1" t="str">
        <f ca="1">VLOOKUP(表格15[[#This Row],[專案編號]],料單!C:O,13,FALSE)</f>
        <v/>
      </c>
      <c r="O223" s="11">
        <f t="shared" ca="1" si="49"/>
        <v>0</v>
      </c>
      <c r="R223" s="2" t="str">
        <f ca="1">IFERROR(VLOOKUP(M223,資料庫!$P$3:$AJ$73,20,),"")</f>
        <v/>
      </c>
      <c r="S223" s="9" t="str">
        <f t="shared" ca="1" si="43"/>
        <v/>
      </c>
      <c r="U223" s="9"/>
    </row>
    <row r="224" spans="1:21" x14ac:dyDescent="0.25">
      <c r="A224" s="1">
        <f t="shared" si="44"/>
        <v>188</v>
      </c>
      <c r="B224" s="1">
        <f t="shared" si="48"/>
        <v>8</v>
      </c>
      <c r="C224" s="1">
        <f t="shared" si="48"/>
        <v>0</v>
      </c>
      <c r="D224" s="1">
        <f>料單!C298</f>
        <v>8013</v>
      </c>
      <c r="E224" s="1">
        <f ca="1">VLOOKUP(表格15[[#This Row],[專案編號]],料單!C:E,3,FALSE)</f>
        <v>0</v>
      </c>
      <c r="F224" s="1">
        <f ca="1">VLOOKUP(表格15[[#This Row],[專案編號]],料單!C:F,4,FALSE)</f>
        <v>0</v>
      </c>
      <c r="G224" s="1" t="str">
        <f ca="1">VLOOKUP(表格15[[#This Row],[專案編號]],料單!C:G,5,FALSE)</f>
        <v/>
      </c>
      <c r="H224" s="1">
        <f ca="1">VLOOKUP(表格15[[#This Row],[專案編號]],料單!C:H,6,FALSE)</f>
        <v>0</v>
      </c>
      <c r="I224" s="1" t="str">
        <f ca="1">VLOOKUP(表格15[[#This Row],[專案編號]],料單!C:I,7,FALSE)</f>
        <v/>
      </c>
      <c r="J224" s="1">
        <f ca="1">VLOOKUP(表格15[[#This Row],[專案編號]],料單!C:J,8,FALSE)</f>
        <v>0</v>
      </c>
      <c r="K224" s="1">
        <f ca="1">VLOOKUP(表格15[[#This Row],[專案編號]],料單!C:K,9,FALSE)</f>
        <v>0</v>
      </c>
      <c r="L224" s="1" t="str">
        <f ca="1">VLOOKUP(表格15[[#This Row],[專案編號]],料單!C:M,11,FALSE)</f>
        <v/>
      </c>
      <c r="M224" s="1">
        <f ca="1">VLOOKUP(表格15[[#This Row],[專案編號]],料單!C:L,10,FALSE)</f>
        <v>0</v>
      </c>
      <c r="N224" s="1" t="str">
        <f ca="1">VLOOKUP(表格15[[#This Row],[專案編號]],料單!C:O,13,FALSE)</f>
        <v/>
      </c>
      <c r="O224" s="11">
        <f t="shared" ca="1" si="49"/>
        <v>0</v>
      </c>
      <c r="R224" s="2" t="str">
        <f ca="1">IFERROR(VLOOKUP(M224,資料庫!$P$3:$AJ$73,20,),"")</f>
        <v/>
      </c>
      <c r="S224" s="9" t="str">
        <f t="shared" ca="1" si="43"/>
        <v/>
      </c>
      <c r="U224" s="9"/>
    </row>
    <row r="225" spans="1:21" x14ac:dyDescent="0.25">
      <c r="A225" s="1">
        <f t="shared" si="44"/>
        <v>189</v>
      </c>
      <c r="B225" s="1">
        <f t="shared" si="48"/>
        <v>8</v>
      </c>
      <c r="C225" s="1">
        <f t="shared" si="48"/>
        <v>0</v>
      </c>
      <c r="D225" s="1">
        <f>料單!C299</f>
        <v>8014</v>
      </c>
      <c r="E225" s="1">
        <f ca="1">VLOOKUP(表格15[[#This Row],[專案編號]],料單!C:E,3,FALSE)</f>
        <v>0</v>
      </c>
      <c r="F225" s="1">
        <f ca="1">VLOOKUP(表格15[[#This Row],[專案編號]],料單!C:F,4,FALSE)</f>
        <v>0</v>
      </c>
      <c r="G225" s="1" t="str">
        <f ca="1">VLOOKUP(表格15[[#This Row],[專案編號]],料單!C:G,5,FALSE)</f>
        <v/>
      </c>
      <c r="H225" s="1">
        <f ca="1">VLOOKUP(表格15[[#This Row],[專案編號]],料單!C:H,6,FALSE)</f>
        <v>0</v>
      </c>
      <c r="I225" s="1" t="str">
        <f ca="1">VLOOKUP(表格15[[#This Row],[專案編號]],料單!C:I,7,FALSE)</f>
        <v/>
      </c>
      <c r="J225" s="1">
        <f ca="1">VLOOKUP(表格15[[#This Row],[專案編號]],料單!C:J,8,FALSE)</f>
        <v>0</v>
      </c>
      <c r="K225" s="1">
        <f ca="1">VLOOKUP(表格15[[#This Row],[專案編號]],料單!C:K,9,FALSE)</f>
        <v>0</v>
      </c>
      <c r="L225" s="1" t="str">
        <f ca="1">VLOOKUP(表格15[[#This Row],[專案編號]],料單!C:M,11,FALSE)</f>
        <v/>
      </c>
      <c r="M225" s="1">
        <f ca="1">VLOOKUP(表格15[[#This Row],[專案編號]],料單!C:L,10,FALSE)</f>
        <v>0</v>
      </c>
      <c r="N225" s="1" t="str">
        <f ca="1">VLOOKUP(表格15[[#This Row],[專案編號]],料單!C:O,13,FALSE)</f>
        <v/>
      </c>
      <c r="O225" s="11">
        <f t="shared" ca="1" si="49"/>
        <v>0</v>
      </c>
      <c r="R225" s="2" t="str">
        <f ca="1">IFERROR(VLOOKUP(M225,資料庫!$P$3:$AJ$73,20,),"")</f>
        <v/>
      </c>
      <c r="S225" s="9" t="str">
        <f t="shared" ca="1" si="43"/>
        <v/>
      </c>
      <c r="U225" s="9"/>
    </row>
    <row r="226" spans="1:21" x14ac:dyDescent="0.25">
      <c r="A226" s="1">
        <f t="shared" si="44"/>
        <v>190</v>
      </c>
      <c r="B226" s="1">
        <f t="shared" si="48"/>
        <v>8</v>
      </c>
      <c r="C226" s="1">
        <f t="shared" si="48"/>
        <v>0</v>
      </c>
      <c r="D226" s="1">
        <f>料單!C300</f>
        <v>8015</v>
      </c>
      <c r="E226" s="1">
        <f ca="1">VLOOKUP(表格15[[#This Row],[專案編號]],料單!C:E,3,FALSE)</f>
        <v>0</v>
      </c>
      <c r="F226" s="1">
        <f ca="1">VLOOKUP(表格15[[#This Row],[專案編號]],料單!C:F,4,FALSE)</f>
        <v>0</v>
      </c>
      <c r="G226" s="1" t="str">
        <f ca="1">VLOOKUP(表格15[[#This Row],[專案編號]],料單!C:G,5,FALSE)</f>
        <v/>
      </c>
      <c r="H226" s="1">
        <f ca="1">VLOOKUP(表格15[[#This Row],[專案編號]],料單!C:H,6,FALSE)</f>
        <v>0</v>
      </c>
      <c r="I226" s="1" t="str">
        <f ca="1">VLOOKUP(表格15[[#This Row],[專案編號]],料單!C:I,7,FALSE)</f>
        <v/>
      </c>
      <c r="J226" s="1">
        <f ca="1">VLOOKUP(表格15[[#This Row],[專案編號]],料單!C:J,8,FALSE)</f>
        <v>0</v>
      </c>
      <c r="K226" s="1">
        <f ca="1">VLOOKUP(表格15[[#This Row],[專案編號]],料單!C:K,9,FALSE)</f>
        <v>0</v>
      </c>
      <c r="L226" s="1" t="str">
        <f ca="1">VLOOKUP(表格15[[#This Row],[專案編號]],料單!C:M,11,FALSE)</f>
        <v/>
      </c>
      <c r="M226" s="1">
        <f ca="1">VLOOKUP(表格15[[#This Row],[專案編號]],料單!C:L,10,FALSE)</f>
        <v>0</v>
      </c>
      <c r="N226" s="1" t="str">
        <f ca="1">VLOOKUP(表格15[[#This Row],[專案編號]],料單!C:O,13,FALSE)</f>
        <v/>
      </c>
      <c r="O226" s="11">
        <f t="shared" ca="1" si="49"/>
        <v>0</v>
      </c>
      <c r="R226" s="2" t="str">
        <f ca="1">IFERROR(VLOOKUP(M226,資料庫!$P$3:$AJ$73,20,),"")</f>
        <v/>
      </c>
      <c r="S226" s="9" t="str">
        <f t="shared" ca="1" si="43"/>
        <v/>
      </c>
      <c r="U226" s="9"/>
    </row>
    <row r="227" spans="1:21" x14ac:dyDescent="0.25">
      <c r="A227" s="1">
        <f t="shared" si="44"/>
        <v>191</v>
      </c>
      <c r="B227" s="1">
        <f t="shared" si="48"/>
        <v>8</v>
      </c>
      <c r="C227" s="1">
        <f t="shared" si="48"/>
        <v>0</v>
      </c>
      <c r="D227" s="1">
        <f>料單!C301</f>
        <v>8016</v>
      </c>
      <c r="E227" s="1">
        <f ca="1">VLOOKUP(表格15[[#This Row],[專案編號]],料單!C:E,3,FALSE)</f>
        <v>0</v>
      </c>
      <c r="F227" s="1">
        <f ca="1">VLOOKUP(表格15[[#This Row],[專案編號]],料單!C:F,4,FALSE)</f>
        <v>0</v>
      </c>
      <c r="G227" s="1" t="str">
        <f ca="1">VLOOKUP(表格15[[#This Row],[專案編號]],料單!C:G,5,FALSE)</f>
        <v/>
      </c>
      <c r="H227" s="1">
        <f ca="1">VLOOKUP(表格15[[#This Row],[專案編號]],料單!C:H,6,FALSE)</f>
        <v>0</v>
      </c>
      <c r="I227" s="1" t="str">
        <f ca="1">VLOOKUP(表格15[[#This Row],[專案編號]],料單!C:I,7,FALSE)</f>
        <v/>
      </c>
      <c r="J227" s="1">
        <f ca="1">VLOOKUP(表格15[[#This Row],[專案編號]],料單!C:J,8,FALSE)</f>
        <v>0</v>
      </c>
      <c r="K227" s="1">
        <f ca="1">VLOOKUP(表格15[[#This Row],[專案編號]],料單!C:K,9,FALSE)</f>
        <v>0</v>
      </c>
      <c r="L227" s="1" t="str">
        <f ca="1">VLOOKUP(表格15[[#This Row],[專案編號]],料單!C:M,11,FALSE)</f>
        <v/>
      </c>
      <c r="M227" s="1">
        <f ca="1">VLOOKUP(表格15[[#This Row],[專案編號]],料單!C:L,10,FALSE)</f>
        <v>0</v>
      </c>
      <c r="N227" s="1" t="str">
        <f ca="1">VLOOKUP(表格15[[#This Row],[專案編號]],料單!C:O,13,FALSE)</f>
        <v/>
      </c>
      <c r="O227" s="11">
        <f t="shared" ca="1" si="49"/>
        <v>0</v>
      </c>
      <c r="R227" s="2" t="str">
        <f ca="1">IFERROR(VLOOKUP(M227,資料庫!$P$3:$AJ$73,20,),"")</f>
        <v/>
      </c>
      <c r="S227" s="9" t="str">
        <f t="shared" ca="1" si="43"/>
        <v/>
      </c>
      <c r="U227" s="9"/>
    </row>
    <row r="228" spans="1:21" x14ac:dyDescent="0.25">
      <c r="A228" s="1">
        <f t="shared" si="44"/>
        <v>192</v>
      </c>
      <c r="B228" s="1">
        <f t="shared" si="48"/>
        <v>8</v>
      </c>
      <c r="C228" s="1">
        <f t="shared" si="48"/>
        <v>0</v>
      </c>
      <c r="D228" s="1">
        <f>料單!C302</f>
        <v>8017</v>
      </c>
      <c r="E228" s="1">
        <f ca="1">VLOOKUP(表格15[[#This Row],[專案編號]],料單!C:E,3,FALSE)</f>
        <v>0</v>
      </c>
      <c r="F228" s="1">
        <f ca="1">VLOOKUP(表格15[[#This Row],[專案編號]],料單!C:F,4,FALSE)</f>
        <v>0</v>
      </c>
      <c r="G228" s="1" t="str">
        <f ca="1">VLOOKUP(表格15[[#This Row],[專案編號]],料單!C:G,5,FALSE)</f>
        <v/>
      </c>
      <c r="H228" s="1">
        <f ca="1">VLOOKUP(表格15[[#This Row],[專案編號]],料單!C:H,6,FALSE)</f>
        <v>0</v>
      </c>
      <c r="I228" s="1" t="str">
        <f ca="1">VLOOKUP(表格15[[#This Row],[專案編號]],料單!C:I,7,FALSE)</f>
        <v/>
      </c>
      <c r="J228" s="1">
        <f ca="1">VLOOKUP(表格15[[#This Row],[專案編號]],料單!C:J,8,FALSE)</f>
        <v>0</v>
      </c>
      <c r="K228" s="1">
        <f ca="1">VLOOKUP(表格15[[#This Row],[專案編號]],料單!C:K,9,FALSE)</f>
        <v>0</v>
      </c>
      <c r="L228" s="1" t="str">
        <f ca="1">VLOOKUP(表格15[[#This Row],[專案編號]],料單!C:M,11,FALSE)</f>
        <v/>
      </c>
      <c r="M228" s="1">
        <f ca="1">VLOOKUP(表格15[[#This Row],[專案編號]],料單!C:L,10,FALSE)</f>
        <v>0</v>
      </c>
      <c r="N228" s="1" t="str">
        <f ca="1">VLOOKUP(表格15[[#This Row],[專案編號]],料單!C:O,13,FALSE)</f>
        <v/>
      </c>
      <c r="O228" s="11">
        <f t="shared" ca="1" si="49"/>
        <v>0</v>
      </c>
      <c r="R228" s="2" t="str">
        <f ca="1">IFERROR(VLOOKUP(M228,資料庫!$P$3:$AJ$73,20,),"")</f>
        <v/>
      </c>
      <c r="S228" s="9" t="str">
        <f t="shared" ca="1" si="43"/>
        <v/>
      </c>
      <c r="U228" s="9"/>
    </row>
    <row r="229" spans="1:21" x14ac:dyDescent="0.25">
      <c r="A229" s="1">
        <f t="shared" si="44"/>
        <v>193</v>
      </c>
      <c r="B229" s="1">
        <f t="shared" si="48"/>
        <v>8</v>
      </c>
      <c r="C229" s="1">
        <f t="shared" si="48"/>
        <v>0</v>
      </c>
      <c r="D229" s="1">
        <f>料單!C303</f>
        <v>8018</v>
      </c>
      <c r="E229" s="1">
        <f ca="1">VLOOKUP(表格15[[#This Row],[專案編號]],料單!C:E,3,FALSE)</f>
        <v>0</v>
      </c>
      <c r="F229" s="1">
        <f ca="1">VLOOKUP(表格15[[#This Row],[專案編號]],料單!C:F,4,FALSE)</f>
        <v>0</v>
      </c>
      <c r="G229" s="1" t="str">
        <f ca="1">VLOOKUP(表格15[[#This Row],[專案編號]],料單!C:G,5,FALSE)</f>
        <v/>
      </c>
      <c r="H229" s="1">
        <f ca="1">VLOOKUP(表格15[[#This Row],[專案編號]],料單!C:H,6,FALSE)</f>
        <v>0</v>
      </c>
      <c r="I229" s="1" t="str">
        <f ca="1">VLOOKUP(表格15[[#This Row],[專案編號]],料單!C:I,7,FALSE)</f>
        <v/>
      </c>
      <c r="J229" s="1">
        <f ca="1">VLOOKUP(表格15[[#This Row],[專案編號]],料單!C:J,8,FALSE)</f>
        <v>0</v>
      </c>
      <c r="K229" s="1">
        <f ca="1">VLOOKUP(表格15[[#This Row],[專案編號]],料單!C:K,9,FALSE)</f>
        <v>0</v>
      </c>
      <c r="L229" s="1" t="str">
        <f ca="1">VLOOKUP(表格15[[#This Row],[專案編號]],料單!C:M,11,FALSE)</f>
        <v/>
      </c>
      <c r="M229" s="1">
        <f ca="1">VLOOKUP(表格15[[#This Row],[專案編號]],料單!C:L,10,FALSE)</f>
        <v>0</v>
      </c>
      <c r="N229" s="1" t="str">
        <f ca="1">VLOOKUP(表格15[[#This Row],[專案編號]],料單!C:O,13,FALSE)</f>
        <v/>
      </c>
      <c r="O229" s="11">
        <f t="shared" ca="1" si="49"/>
        <v>0</v>
      </c>
      <c r="R229" s="2" t="str">
        <f ca="1">IFERROR(VLOOKUP(M229,資料庫!$P$3:$AJ$73,20,),"")</f>
        <v/>
      </c>
      <c r="S229" s="9" t="str">
        <f t="shared" ca="1" si="43"/>
        <v/>
      </c>
      <c r="U229" s="9"/>
    </row>
    <row r="230" spans="1:21" x14ac:dyDescent="0.25">
      <c r="A230" s="1">
        <f t="shared" si="44"/>
        <v>194</v>
      </c>
      <c r="B230" s="1">
        <f t="shared" si="48"/>
        <v>8</v>
      </c>
      <c r="C230" s="1">
        <f t="shared" si="48"/>
        <v>0</v>
      </c>
      <c r="D230" s="1">
        <f>料單!C304</f>
        <v>8019</v>
      </c>
      <c r="E230" s="1">
        <f ca="1">VLOOKUP(表格15[[#This Row],[專案編號]],料單!C:E,3,FALSE)</f>
        <v>0</v>
      </c>
      <c r="F230" s="1">
        <f ca="1">VLOOKUP(表格15[[#This Row],[專案編號]],料單!C:F,4,FALSE)</f>
        <v>0</v>
      </c>
      <c r="G230" s="1" t="str">
        <f ca="1">VLOOKUP(表格15[[#This Row],[專案編號]],料單!C:G,5,FALSE)</f>
        <v/>
      </c>
      <c r="H230" s="1">
        <f ca="1">VLOOKUP(表格15[[#This Row],[專案編號]],料單!C:H,6,FALSE)</f>
        <v>0</v>
      </c>
      <c r="I230" s="1" t="str">
        <f ca="1">VLOOKUP(表格15[[#This Row],[專案編號]],料單!C:I,7,FALSE)</f>
        <v/>
      </c>
      <c r="J230" s="1">
        <f ca="1">VLOOKUP(表格15[[#This Row],[專案編號]],料單!C:J,8,FALSE)</f>
        <v>0</v>
      </c>
      <c r="K230" s="1">
        <f ca="1">VLOOKUP(表格15[[#This Row],[專案編號]],料單!C:K,9,FALSE)</f>
        <v>0</v>
      </c>
      <c r="L230" s="1" t="str">
        <f ca="1">VLOOKUP(表格15[[#This Row],[專案編號]],料單!C:M,11,FALSE)</f>
        <v/>
      </c>
      <c r="M230" s="1">
        <f ca="1">VLOOKUP(表格15[[#This Row],[專案編號]],料單!C:L,10,FALSE)</f>
        <v>0</v>
      </c>
      <c r="N230" s="1" t="str">
        <f ca="1">VLOOKUP(表格15[[#This Row],[專案編號]],料單!C:O,13,FALSE)</f>
        <v/>
      </c>
      <c r="O230" s="11">
        <f t="shared" ca="1" si="49"/>
        <v>0</v>
      </c>
      <c r="R230" s="2" t="str">
        <f ca="1">IFERROR(VLOOKUP(M230,資料庫!$P$3:$AJ$73,20,),"")</f>
        <v/>
      </c>
      <c r="S230" s="9" t="str">
        <f t="shared" ca="1" si="43"/>
        <v/>
      </c>
      <c r="U230" s="9"/>
    </row>
    <row r="231" spans="1:21" x14ac:dyDescent="0.25">
      <c r="A231" s="1">
        <f t="shared" si="44"/>
        <v>195</v>
      </c>
      <c r="B231" s="1">
        <f t="shared" si="48"/>
        <v>8</v>
      </c>
      <c r="C231" s="1">
        <f t="shared" si="48"/>
        <v>0</v>
      </c>
      <c r="D231" s="1">
        <f>料單!C305</f>
        <v>8020</v>
      </c>
      <c r="E231" s="1">
        <f ca="1">VLOOKUP(表格15[[#This Row],[專案編號]],料單!C:E,3,FALSE)</f>
        <v>0</v>
      </c>
      <c r="F231" s="1">
        <f ca="1">VLOOKUP(表格15[[#This Row],[專案編號]],料單!C:F,4,FALSE)</f>
        <v>0</v>
      </c>
      <c r="G231" s="1" t="str">
        <f ca="1">VLOOKUP(表格15[[#This Row],[專案編號]],料單!C:G,5,FALSE)</f>
        <v/>
      </c>
      <c r="H231" s="1">
        <f ca="1">VLOOKUP(表格15[[#This Row],[專案編號]],料單!C:H,6,FALSE)</f>
        <v>0</v>
      </c>
      <c r="I231" s="1" t="str">
        <f ca="1">VLOOKUP(表格15[[#This Row],[專案編號]],料單!C:I,7,FALSE)</f>
        <v/>
      </c>
      <c r="J231" s="1">
        <f ca="1">VLOOKUP(表格15[[#This Row],[專案編號]],料單!C:J,8,FALSE)</f>
        <v>0</v>
      </c>
      <c r="K231" s="1">
        <f ca="1">VLOOKUP(表格15[[#This Row],[專案編號]],料單!C:K,9,FALSE)</f>
        <v>0</v>
      </c>
      <c r="L231" s="1" t="str">
        <f ca="1">VLOOKUP(表格15[[#This Row],[專案編號]],料單!C:M,11,FALSE)</f>
        <v/>
      </c>
      <c r="M231" s="1">
        <f ca="1">VLOOKUP(表格15[[#This Row],[專案編號]],料單!C:L,10,FALSE)</f>
        <v>0</v>
      </c>
      <c r="N231" s="1" t="str">
        <f ca="1">VLOOKUP(表格15[[#This Row],[專案編號]],料單!C:O,13,FALSE)</f>
        <v/>
      </c>
      <c r="O231" s="11">
        <f t="shared" ca="1" si="49"/>
        <v>0</v>
      </c>
      <c r="R231" s="2" t="str">
        <f ca="1">IFERROR(VLOOKUP(M231,資料庫!$P$3:$AJ$73,20,),"")</f>
        <v/>
      </c>
      <c r="S231" s="9" t="str">
        <f t="shared" ca="1" si="43"/>
        <v/>
      </c>
      <c r="U231" s="9"/>
    </row>
    <row r="232" spans="1:21" x14ac:dyDescent="0.25">
      <c r="A232" s="1">
        <f t="shared" si="44"/>
        <v>196</v>
      </c>
      <c r="B232" s="1">
        <f t="shared" si="48"/>
        <v>8</v>
      </c>
      <c r="C232" s="1">
        <f t="shared" si="48"/>
        <v>0</v>
      </c>
      <c r="D232" s="1">
        <f>料單!C306</f>
        <v>8021</v>
      </c>
      <c r="E232" s="1">
        <f ca="1">VLOOKUP(表格15[[#This Row],[專案編號]],料單!C:E,3,FALSE)</f>
        <v>0</v>
      </c>
      <c r="F232" s="1">
        <f ca="1">VLOOKUP(表格15[[#This Row],[專案編號]],料單!C:F,4,FALSE)</f>
        <v>0</v>
      </c>
      <c r="G232" s="1" t="str">
        <f ca="1">VLOOKUP(表格15[[#This Row],[專案編號]],料單!C:G,5,FALSE)</f>
        <v/>
      </c>
      <c r="H232" s="1">
        <f ca="1">VLOOKUP(表格15[[#This Row],[專案編號]],料單!C:H,6,FALSE)</f>
        <v>0</v>
      </c>
      <c r="I232" s="1" t="str">
        <f ca="1">VLOOKUP(表格15[[#This Row],[專案編號]],料單!C:I,7,FALSE)</f>
        <v/>
      </c>
      <c r="J232" s="1">
        <f ca="1">VLOOKUP(表格15[[#This Row],[專案編號]],料單!C:J,8,FALSE)</f>
        <v>0</v>
      </c>
      <c r="K232" s="1">
        <f ca="1">VLOOKUP(表格15[[#This Row],[專案編號]],料單!C:K,9,FALSE)</f>
        <v>0</v>
      </c>
      <c r="L232" s="1" t="str">
        <f ca="1">VLOOKUP(表格15[[#This Row],[專案編號]],料單!C:M,11,FALSE)</f>
        <v/>
      </c>
      <c r="M232" s="1">
        <f ca="1">VLOOKUP(表格15[[#This Row],[專案編號]],料單!C:L,10,FALSE)</f>
        <v>0</v>
      </c>
      <c r="N232" s="1" t="str">
        <f ca="1">VLOOKUP(表格15[[#This Row],[專案編號]],料單!C:O,13,FALSE)</f>
        <v/>
      </c>
      <c r="O232" s="11">
        <f t="shared" ca="1" si="49"/>
        <v>0</v>
      </c>
      <c r="R232" s="2" t="str">
        <f ca="1">IFERROR(VLOOKUP(M232,資料庫!$P$3:$AJ$73,20,),"")</f>
        <v/>
      </c>
      <c r="S232" s="9" t="str">
        <f t="shared" ca="1" si="43"/>
        <v/>
      </c>
      <c r="U232" s="9"/>
    </row>
    <row r="233" spans="1:21" x14ac:dyDescent="0.25">
      <c r="A233" s="1">
        <f t="shared" si="44"/>
        <v>197</v>
      </c>
      <c r="B233" s="1">
        <f t="shared" si="48"/>
        <v>8</v>
      </c>
      <c r="C233" s="1">
        <f t="shared" si="48"/>
        <v>0</v>
      </c>
      <c r="D233" s="1">
        <f>料單!C307</f>
        <v>8022</v>
      </c>
      <c r="E233" s="1">
        <f ca="1">VLOOKUP(表格15[[#This Row],[專案編號]],料單!C:E,3,FALSE)</f>
        <v>0</v>
      </c>
      <c r="F233" s="1">
        <f ca="1">VLOOKUP(表格15[[#This Row],[專案編號]],料單!C:F,4,FALSE)</f>
        <v>0</v>
      </c>
      <c r="G233" s="1" t="str">
        <f ca="1">VLOOKUP(表格15[[#This Row],[專案編號]],料單!C:G,5,FALSE)</f>
        <v/>
      </c>
      <c r="H233" s="1">
        <f ca="1">VLOOKUP(表格15[[#This Row],[專案編號]],料單!C:H,6,FALSE)</f>
        <v>0</v>
      </c>
      <c r="I233" s="1" t="str">
        <f ca="1">VLOOKUP(表格15[[#This Row],[專案編號]],料單!C:I,7,FALSE)</f>
        <v/>
      </c>
      <c r="J233" s="1">
        <f ca="1">VLOOKUP(表格15[[#This Row],[專案編號]],料單!C:J,8,FALSE)</f>
        <v>0</v>
      </c>
      <c r="K233" s="1">
        <f ca="1">VLOOKUP(表格15[[#This Row],[專案編號]],料單!C:K,9,FALSE)</f>
        <v>0</v>
      </c>
      <c r="L233" s="1" t="str">
        <f ca="1">VLOOKUP(表格15[[#This Row],[專案編號]],料單!C:M,11,FALSE)</f>
        <v/>
      </c>
      <c r="M233" s="1">
        <f ca="1">VLOOKUP(表格15[[#This Row],[專案編號]],料單!C:L,10,FALSE)</f>
        <v>0</v>
      </c>
      <c r="N233" s="1" t="str">
        <f ca="1">VLOOKUP(表格15[[#This Row],[專案編號]],料單!C:O,13,FALSE)</f>
        <v/>
      </c>
      <c r="O233" s="11">
        <f t="shared" ca="1" si="49"/>
        <v>0</v>
      </c>
      <c r="R233" s="2" t="str">
        <f ca="1">IFERROR(VLOOKUP(M233,資料庫!$P$3:$AJ$73,20,),"")</f>
        <v/>
      </c>
      <c r="S233" s="9" t="str">
        <f t="shared" ca="1" si="43"/>
        <v/>
      </c>
      <c r="U233" s="9"/>
    </row>
    <row r="234" spans="1:21" x14ac:dyDescent="0.25">
      <c r="A234" s="1">
        <f t="shared" si="44"/>
        <v>198</v>
      </c>
      <c r="B234" s="1">
        <f t="shared" si="48"/>
        <v>8</v>
      </c>
      <c r="C234" s="1">
        <f t="shared" si="48"/>
        <v>0</v>
      </c>
      <c r="D234" s="1">
        <f>料單!C308</f>
        <v>8023</v>
      </c>
      <c r="E234" s="1">
        <f ca="1">VLOOKUP(表格15[[#This Row],[專案編號]],料單!C:E,3,FALSE)</f>
        <v>0</v>
      </c>
      <c r="F234" s="1">
        <f ca="1">VLOOKUP(表格15[[#This Row],[專案編號]],料單!C:F,4,FALSE)</f>
        <v>0</v>
      </c>
      <c r="G234" s="1" t="str">
        <f ca="1">VLOOKUP(表格15[[#This Row],[專案編號]],料單!C:G,5,FALSE)</f>
        <v/>
      </c>
      <c r="H234" s="1">
        <f ca="1">VLOOKUP(表格15[[#This Row],[專案編號]],料單!C:H,6,FALSE)</f>
        <v>0</v>
      </c>
      <c r="I234" s="1" t="str">
        <f ca="1">VLOOKUP(表格15[[#This Row],[專案編號]],料單!C:I,7,FALSE)</f>
        <v/>
      </c>
      <c r="J234" s="1">
        <f ca="1">VLOOKUP(表格15[[#This Row],[專案編號]],料單!C:J,8,FALSE)</f>
        <v>0</v>
      </c>
      <c r="K234" s="1">
        <f ca="1">VLOOKUP(表格15[[#This Row],[專案編號]],料單!C:K,9,FALSE)</f>
        <v>0</v>
      </c>
      <c r="L234" s="1" t="str">
        <f ca="1">VLOOKUP(表格15[[#This Row],[專案編號]],料單!C:M,11,FALSE)</f>
        <v/>
      </c>
      <c r="M234" s="1">
        <f ca="1">VLOOKUP(表格15[[#This Row],[專案編號]],料單!C:L,10,FALSE)</f>
        <v>0</v>
      </c>
      <c r="N234" s="1" t="str">
        <f ca="1">VLOOKUP(表格15[[#This Row],[專案編號]],料單!C:O,13,FALSE)</f>
        <v/>
      </c>
      <c r="O234" s="11">
        <f t="shared" ca="1" si="49"/>
        <v>0</v>
      </c>
      <c r="R234" s="2" t="str">
        <f ca="1">IFERROR(VLOOKUP(M234,資料庫!$P$3:$AJ$73,20,),"")</f>
        <v/>
      </c>
      <c r="S234" s="9" t="str">
        <f t="shared" ca="1" si="43"/>
        <v/>
      </c>
      <c r="U234" s="9"/>
    </row>
    <row r="235" spans="1:21" x14ac:dyDescent="0.25">
      <c r="A235" s="1">
        <f t="shared" si="44"/>
        <v>199</v>
      </c>
      <c r="B235" s="1">
        <f t="shared" si="48"/>
        <v>8</v>
      </c>
      <c r="C235" s="1">
        <f t="shared" si="48"/>
        <v>0</v>
      </c>
      <c r="D235" s="1">
        <f>料單!C309</f>
        <v>8024</v>
      </c>
      <c r="E235" s="1">
        <f ca="1">VLOOKUP(表格15[[#This Row],[專案編號]],料單!C:E,3,FALSE)</f>
        <v>0</v>
      </c>
      <c r="F235" s="1">
        <f ca="1">VLOOKUP(表格15[[#This Row],[專案編號]],料單!C:F,4,FALSE)</f>
        <v>0</v>
      </c>
      <c r="G235" s="1" t="str">
        <f ca="1">VLOOKUP(表格15[[#This Row],[專案編號]],料單!C:G,5,FALSE)</f>
        <v/>
      </c>
      <c r="H235" s="1">
        <f ca="1">VLOOKUP(表格15[[#This Row],[專案編號]],料單!C:H,6,FALSE)</f>
        <v>0</v>
      </c>
      <c r="I235" s="1" t="str">
        <f ca="1">VLOOKUP(表格15[[#This Row],[專案編號]],料單!C:I,7,FALSE)</f>
        <v/>
      </c>
      <c r="J235" s="1">
        <f ca="1">VLOOKUP(表格15[[#This Row],[專案編號]],料單!C:J,8,FALSE)</f>
        <v>0</v>
      </c>
      <c r="K235" s="1">
        <f ca="1">VLOOKUP(表格15[[#This Row],[專案編號]],料單!C:K,9,FALSE)</f>
        <v>0</v>
      </c>
      <c r="L235" s="1" t="str">
        <f ca="1">VLOOKUP(表格15[[#This Row],[專案編號]],料單!C:M,11,FALSE)</f>
        <v/>
      </c>
      <c r="M235" s="1">
        <f ca="1">VLOOKUP(表格15[[#This Row],[專案編號]],料單!C:L,10,FALSE)</f>
        <v>0</v>
      </c>
      <c r="N235" s="1" t="str">
        <f ca="1">VLOOKUP(表格15[[#This Row],[專案編號]],料單!C:O,13,FALSE)</f>
        <v/>
      </c>
      <c r="O235" s="11">
        <f t="shared" ca="1" si="49"/>
        <v>0</v>
      </c>
      <c r="R235" s="2" t="str">
        <f ca="1">IFERROR(VLOOKUP(M235,資料庫!$P$3:$AJ$73,20,),"")</f>
        <v/>
      </c>
      <c r="S235" s="9" t="str">
        <f t="shared" ca="1" si="43"/>
        <v/>
      </c>
      <c r="U235" s="9"/>
    </row>
    <row r="236" spans="1:21" x14ac:dyDescent="0.25">
      <c r="A236" s="1">
        <f t="shared" ref="A236:A240" si="50">A235+1</f>
        <v>200</v>
      </c>
      <c r="B236" s="1">
        <f t="shared" ref="B236:C240" si="51">B235</f>
        <v>8</v>
      </c>
      <c r="C236" s="1">
        <f t="shared" si="51"/>
        <v>0</v>
      </c>
      <c r="D236" s="1">
        <f>料單!C310</f>
        <v>8025</v>
      </c>
      <c r="E236" s="1">
        <f ca="1">VLOOKUP(表格15[[#This Row],[專案編號]],料單!C:E,3,FALSE)</f>
        <v>0</v>
      </c>
      <c r="F236" s="1">
        <f ca="1">VLOOKUP(表格15[[#This Row],[專案編號]],料單!C:F,4,FALSE)</f>
        <v>0</v>
      </c>
      <c r="G236" s="1" t="str">
        <f ca="1">VLOOKUP(表格15[[#This Row],[專案編號]],料單!C:G,5,FALSE)</f>
        <v/>
      </c>
      <c r="H236" s="1">
        <f ca="1">VLOOKUP(表格15[[#This Row],[專案編號]],料單!C:H,6,FALSE)</f>
        <v>0</v>
      </c>
      <c r="I236" s="1" t="str">
        <f ca="1">VLOOKUP(表格15[[#This Row],[專案編號]],料單!C:I,7,FALSE)</f>
        <v/>
      </c>
      <c r="J236" s="1">
        <f ca="1">VLOOKUP(表格15[[#This Row],[專案編號]],料單!C:J,8,FALSE)</f>
        <v>0</v>
      </c>
      <c r="K236" s="1">
        <f ca="1">VLOOKUP(表格15[[#This Row],[專案編號]],料單!C:K,9,FALSE)</f>
        <v>0</v>
      </c>
      <c r="L236" s="1" t="str">
        <f ca="1">VLOOKUP(表格15[[#This Row],[專案編號]],料單!C:M,11,FALSE)</f>
        <v/>
      </c>
      <c r="M236" s="1">
        <f ca="1">VLOOKUP(表格15[[#This Row],[專案編號]],料單!C:L,10,FALSE)</f>
        <v>0</v>
      </c>
      <c r="N236" s="1" t="str">
        <f ca="1">VLOOKUP(表格15[[#This Row],[專案編號]],料單!C:O,13,FALSE)</f>
        <v/>
      </c>
      <c r="O236" s="11">
        <f t="shared" ca="1" si="49"/>
        <v>0</v>
      </c>
      <c r="R236" s="2" t="str">
        <f ca="1">IFERROR(VLOOKUP(M236,資料庫!$P$3:$AJ$73,20,),"")</f>
        <v/>
      </c>
      <c r="S236" s="9" t="str">
        <f t="shared" ca="1" si="43"/>
        <v/>
      </c>
      <c r="U236" s="9"/>
    </row>
    <row r="237" spans="1:21" x14ac:dyDescent="0.25">
      <c r="A237" s="1">
        <f t="shared" si="50"/>
        <v>201</v>
      </c>
      <c r="B237" s="1">
        <f t="shared" si="51"/>
        <v>8</v>
      </c>
      <c r="C237" s="1">
        <f t="shared" si="51"/>
        <v>0</v>
      </c>
      <c r="D237" s="1">
        <f>料單!C311</f>
        <v>8026</v>
      </c>
      <c r="E237" s="1">
        <f ca="1">VLOOKUP(表格15[[#This Row],[專案編號]],料單!C:E,3,FALSE)</f>
        <v>0</v>
      </c>
      <c r="F237" s="1">
        <f ca="1">VLOOKUP(表格15[[#This Row],[專案編號]],料單!C:F,4,FALSE)</f>
        <v>0</v>
      </c>
      <c r="G237" s="1" t="str">
        <f ca="1">VLOOKUP(表格15[[#This Row],[專案編號]],料單!C:G,5,FALSE)</f>
        <v/>
      </c>
      <c r="H237" s="1">
        <f ca="1">VLOOKUP(表格15[[#This Row],[專案編號]],料單!C:H,6,FALSE)</f>
        <v>0</v>
      </c>
      <c r="I237" s="1" t="str">
        <f ca="1">VLOOKUP(表格15[[#This Row],[專案編號]],料單!C:I,7,FALSE)</f>
        <v/>
      </c>
      <c r="J237" s="1">
        <f ca="1">VLOOKUP(表格15[[#This Row],[專案編號]],料單!C:J,8,FALSE)</f>
        <v>0</v>
      </c>
      <c r="K237" s="1">
        <f ca="1">VLOOKUP(表格15[[#This Row],[專案編號]],料單!C:K,9,FALSE)</f>
        <v>0</v>
      </c>
      <c r="L237" s="1" t="str">
        <f ca="1">VLOOKUP(表格15[[#This Row],[專案編號]],料單!C:M,11,FALSE)</f>
        <v/>
      </c>
      <c r="M237" s="1">
        <f ca="1">VLOOKUP(表格15[[#This Row],[專案編號]],料單!C:L,10,FALSE)</f>
        <v>0</v>
      </c>
      <c r="N237" s="1" t="str">
        <f ca="1">VLOOKUP(表格15[[#This Row],[專案編號]],料單!C:O,13,FALSE)</f>
        <v/>
      </c>
      <c r="O237" s="11">
        <f t="shared" ca="1" si="49"/>
        <v>0</v>
      </c>
      <c r="R237" s="2" t="str">
        <f ca="1">IFERROR(VLOOKUP(M237,資料庫!$P$3:$AJ$73,20,),"")</f>
        <v/>
      </c>
      <c r="S237" s="9" t="str">
        <f t="shared" ca="1" si="43"/>
        <v/>
      </c>
      <c r="U237" s="9"/>
    </row>
    <row r="238" spans="1:21" x14ac:dyDescent="0.25">
      <c r="A238" s="1">
        <f t="shared" si="50"/>
        <v>202</v>
      </c>
      <c r="B238" s="1">
        <f t="shared" si="51"/>
        <v>8</v>
      </c>
      <c r="C238" s="1">
        <f t="shared" si="51"/>
        <v>0</v>
      </c>
      <c r="D238" s="1">
        <f>料單!C312</f>
        <v>8027</v>
      </c>
      <c r="E238" s="1">
        <f ca="1">VLOOKUP(表格15[[#This Row],[專案編號]],料單!C:E,3,FALSE)</f>
        <v>0</v>
      </c>
      <c r="F238" s="1">
        <f ca="1">VLOOKUP(表格15[[#This Row],[專案編號]],料單!C:F,4,FALSE)</f>
        <v>0</v>
      </c>
      <c r="G238" s="1" t="str">
        <f ca="1">VLOOKUP(表格15[[#This Row],[專案編號]],料單!C:G,5,FALSE)</f>
        <v/>
      </c>
      <c r="H238" s="1">
        <f ca="1">VLOOKUP(表格15[[#This Row],[專案編號]],料單!C:H,6,FALSE)</f>
        <v>0</v>
      </c>
      <c r="I238" s="1" t="str">
        <f ca="1">VLOOKUP(表格15[[#This Row],[專案編號]],料單!C:I,7,FALSE)</f>
        <v/>
      </c>
      <c r="J238" s="1">
        <f ca="1">VLOOKUP(表格15[[#This Row],[專案編號]],料單!C:J,8,FALSE)</f>
        <v>0</v>
      </c>
      <c r="K238" s="1">
        <f ca="1">VLOOKUP(表格15[[#This Row],[專案編號]],料單!C:K,9,FALSE)</f>
        <v>0</v>
      </c>
      <c r="L238" s="1" t="str">
        <f ca="1">VLOOKUP(表格15[[#This Row],[專案編號]],料單!C:M,11,FALSE)</f>
        <v/>
      </c>
      <c r="M238" s="1">
        <f ca="1">VLOOKUP(表格15[[#This Row],[專案編號]],料單!C:L,10,FALSE)</f>
        <v>0</v>
      </c>
      <c r="N238" s="1" t="str">
        <f ca="1">VLOOKUP(表格15[[#This Row],[專案編號]],料單!C:O,13,FALSE)</f>
        <v/>
      </c>
      <c r="O238" s="11">
        <f t="shared" ca="1" si="49"/>
        <v>0</v>
      </c>
      <c r="R238" s="2" t="str">
        <f ca="1">IFERROR(VLOOKUP(M238,資料庫!$P$3:$AJ$73,20,),"")</f>
        <v/>
      </c>
      <c r="S238" s="9" t="str">
        <f t="shared" ca="1" si="43"/>
        <v/>
      </c>
      <c r="U238" s="9"/>
    </row>
    <row r="239" spans="1:21" x14ac:dyDescent="0.25">
      <c r="A239" s="1">
        <f t="shared" si="50"/>
        <v>203</v>
      </c>
      <c r="B239" s="1">
        <f t="shared" si="51"/>
        <v>8</v>
      </c>
      <c r="C239" s="1">
        <f t="shared" si="51"/>
        <v>0</v>
      </c>
      <c r="D239" s="1">
        <f>料單!C313</f>
        <v>8028</v>
      </c>
      <c r="E239" s="1">
        <f ca="1">VLOOKUP(表格15[[#This Row],[專案編號]],料單!C:E,3,FALSE)</f>
        <v>0</v>
      </c>
      <c r="F239" s="1">
        <f ca="1">VLOOKUP(表格15[[#This Row],[專案編號]],料單!C:F,4,FALSE)</f>
        <v>0</v>
      </c>
      <c r="G239" s="1" t="str">
        <f ca="1">VLOOKUP(表格15[[#This Row],[專案編號]],料單!C:G,5,FALSE)</f>
        <v/>
      </c>
      <c r="H239" s="1">
        <f ca="1">VLOOKUP(表格15[[#This Row],[專案編號]],料單!C:H,6,FALSE)</f>
        <v>0</v>
      </c>
      <c r="I239" s="1" t="str">
        <f ca="1">VLOOKUP(表格15[[#This Row],[專案編號]],料單!C:I,7,FALSE)</f>
        <v/>
      </c>
      <c r="J239" s="1">
        <f ca="1">VLOOKUP(表格15[[#This Row],[專案編號]],料單!C:J,8,FALSE)</f>
        <v>0</v>
      </c>
      <c r="K239" s="1">
        <f ca="1">VLOOKUP(表格15[[#This Row],[專案編號]],料單!C:K,9,FALSE)</f>
        <v>0</v>
      </c>
      <c r="L239" s="1" t="str">
        <f ca="1">VLOOKUP(表格15[[#This Row],[專案編號]],料單!C:M,11,FALSE)</f>
        <v/>
      </c>
      <c r="M239" s="1">
        <f ca="1">VLOOKUP(表格15[[#This Row],[專案編號]],料單!C:L,10,FALSE)</f>
        <v>0</v>
      </c>
      <c r="N239" s="1" t="str">
        <f ca="1">VLOOKUP(表格15[[#This Row],[專案編號]],料單!C:O,13,FALSE)</f>
        <v/>
      </c>
      <c r="O239" s="11">
        <f t="shared" ca="1" si="49"/>
        <v>0</v>
      </c>
      <c r="R239" s="2" t="str">
        <f ca="1">IFERROR(VLOOKUP(M239,資料庫!$P$3:$AJ$73,20,),"")</f>
        <v/>
      </c>
      <c r="S239" s="9" t="str">
        <f t="shared" ca="1" si="43"/>
        <v/>
      </c>
      <c r="U239" s="9"/>
    </row>
    <row r="240" spans="1:21" x14ac:dyDescent="0.25">
      <c r="A240" s="1">
        <f t="shared" si="50"/>
        <v>204</v>
      </c>
      <c r="B240" s="1">
        <f t="shared" si="51"/>
        <v>8</v>
      </c>
      <c r="C240" s="1">
        <f t="shared" si="51"/>
        <v>0</v>
      </c>
      <c r="D240" s="1">
        <f>料單!C314</f>
        <v>8029</v>
      </c>
      <c r="E240" s="1">
        <f ca="1">VLOOKUP(表格15[[#This Row],[專案編號]],料單!C:E,3,FALSE)</f>
        <v>0</v>
      </c>
      <c r="F240" s="1">
        <f ca="1">VLOOKUP(表格15[[#This Row],[專案編號]],料單!C:F,4,FALSE)</f>
        <v>0</v>
      </c>
      <c r="G240" s="1" t="str">
        <f ca="1">VLOOKUP(表格15[[#This Row],[專案編號]],料單!C:G,5,FALSE)</f>
        <v/>
      </c>
      <c r="H240" s="1">
        <f ca="1">VLOOKUP(表格15[[#This Row],[專案編號]],料單!C:H,6,FALSE)</f>
        <v>0</v>
      </c>
      <c r="I240" s="1" t="str">
        <f ca="1">VLOOKUP(表格15[[#This Row],[專案編號]],料單!C:I,7,FALSE)</f>
        <v/>
      </c>
      <c r="J240" s="1">
        <f ca="1">VLOOKUP(表格15[[#This Row],[專案編號]],料單!C:J,8,FALSE)</f>
        <v>0</v>
      </c>
      <c r="K240" s="1">
        <f ca="1">VLOOKUP(表格15[[#This Row],[專案編號]],料單!C:K,9,FALSE)</f>
        <v>0</v>
      </c>
      <c r="L240" s="1" t="str">
        <f ca="1">VLOOKUP(表格15[[#This Row],[專案編號]],料單!C:M,11,FALSE)</f>
        <v/>
      </c>
      <c r="M240" s="1">
        <f ca="1">VLOOKUP(表格15[[#This Row],[專案編號]],料單!C:L,10,FALSE)</f>
        <v>0</v>
      </c>
      <c r="N240" s="1" t="str">
        <f ca="1">VLOOKUP(表格15[[#This Row],[專案編號]],料單!C:O,13,FALSE)</f>
        <v/>
      </c>
      <c r="O240" s="11">
        <f t="shared" ca="1" si="49"/>
        <v>0</v>
      </c>
      <c r="R240" s="2" t="str">
        <f ca="1">IFERROR(VLOOKUP(M240,資料庫!$P$3:$AJ$73,20,),"")</f>
        <v/>
      </c>
      <c r="S240" s="9" t="str">
        <f t="shared" ca="1" si="43"/>
        <v/>
      </c>
      <c r="U240" s="9"/>
    </row>
    <row r="241" spans="1:21" s="43" customFormat="1" x14ac:dyDescent="0.25">
      <c r="A241" s="43">
        <f>A235+1</f>
        <v>200</v>
      </c>
      <c r="B241" s="43">
        <f>B235</f>
        <v>8</v>
      </c>
      <c r="C241" s="43">
        <f t="shared" ref="C241" si="52">C240</f>
        <v>0</v>
      </c>
      <c r="D241" s="43">
        <f>料單!C315</f>
        <v>8030</v>
      </c>
      <c r="E241" s="43">
        <f ca="1">VLOOKUP(表格15[[#This Row],[專案編號]],料單!C:E,3,FALSE)</f>
        <v>0</v>
      </c>
      <c r="F241" s="43">
        <f ca="1">VLOOKUP(表格15[[#This Row],[專案編號]],料單!C:F,4,FALSE)</f>
        <v>0</v>
      </c>
      <c r="G241" s="43" t="str">
        <f ca="1">VLOOKUP(表格15[[#This Row],[專案編號]],料單!C:G,5,FALSE)</f>
        <v/>
      </c>
      <c r="H241" s="43">
        <f ca="1">VLOOKUP(表格15[[#This Row],[專案編號]],料單!C:H,6,FALSE)</f>
        <v>0</v>
      </c>
      <c r="I241" s="43" t="str">
        <f ca="1">VLOOKUP(表格15[[#This Row],[專案編號]],料單!C:I,7,FALSE)</f>
        <v/>
      </c>
      <c r="J241" s="43">
        <f ca="1">VLOOKUP(表格15[[#This Row],[專案編號]],料單!C:J,8,FALSE)</f>
        <v>0</v>
      </c>
      <c r="K241" s="43">
        <f ca="1">VLOOKUP(表格15[[#This Row],[專案編號]],料單!C:K,9,FALSE)</f>
        <v>0</v>
      </c>
      <c r="L241" s="43" t="str">
        <f ca="1">VLOOKUP(表格15[[#This Row],[專案編號]],料單!C:M,11,FALSE)</f>
        <v/>
      </c>
      <c r="M241" s="43">
        <f ca="1">VLOOKUP(表格15[[#This Row],[專案編號]],料單!C:L,10,FALSE)</f>
        <v>0</v>
      </c>
      <c r="N241" s="1" t="str">
        <f ca="1">VLOOKUP(表格15[[#This Row],[專案編號]],料單!C:O,13,FALSE)</f>
        <v/>
      </c>
      <c r="O241" s="44">
        <f t="shared" ref="O241" ca="1" si="53">(F241*H241)/90000*K241</f>
        <v>0</v>
      </c>
      <c r="P241" s="45">
        <f ca="1">SUM(O212:O241)</f>
        <v>0</v>
      </c>
      <c r="Q241" s="45"/>
      <c r="R241" s="204" t="str">
        <f ca="1">IFERROR(VLOOKUP(M241,資料庫!$P$3:$AJ$73,20,),"")</f>
        <v/>
      </c>
      <c r="S241" s="205" t="str">
        <f t="shared" ca="1" si="43"/>
        <v/>
      </c>
      <c r="U241" s="205"/>
    </row>
    <row r="242" spans="1:21" x14ac:dyDescent="0.25">
      <c r="A242" s="1">
        <f t="shared" si="44"/>
        <v>201</v>
      </c>
      <c r="B242" s="1">
        <f>料單!C319</f>
        <v>9</v>
      </c>
      <c r="C242" s="1">
        <f>料單!C318</f>
        <v>0</v>
      </c>
      <c r="D242" s="1">
        <f>料單!C325</f>
        <v>9001</v>
      </c>
      <c r="E242" s="1" t="str">
        <f ca="1">VLOOKUP(表格15[[#This Row],[專案編號]],料單!C:E,3,FALSE)</f>
        <v>頂板</v>
      </c>
      <c r="F242" s="1">
        <f ca="1">VLOOKUP(表格15[[#This Row],[專案編號]],料單!C:F,4,FALSE)</f>
        <v>-36</v>
      </c>
      <c r="G242" s="1" t="str">
        <f ca="1">VLOOKUP(表格15[[#This Row],[專案編號]],料單!C:G,5,FALSE)</f>
        <v>AA</v>
      </c>
      <c r="H242" s="1">
        <f ca="1">VLOOKUP(表格15[[#This Row],[專案編號]],料單!C:H,6,FALSE)</f>
        <v>0</v>
      </c>
      <c r="I242" s="1" t="str">
        <f ca="1">VLOOKUP(表格15[[#This Row],[專案編號]],料單!C:I,7,FALSE)</f>
        <v/>
      </c>
      <c r="J242" s="1">
        <f ca="1">VLOOKUP(表格15[[#This Row],[專案編號]],料單!C:J,8,FALSE)</f>
        <v>18</v>
      </c>
      <c r="K242" s="1">
        <f ca="1">VLOOKUP(表格15[[#This Row],[專案編號]],料單!C:K,9,FALSE)</f>
        <v>0</v>
      </c>
      <c r="L242" s="1" t="str">
        <f ca="1">VLOOKUP(表格15[[#This Row],[專案編號]],料單!C:M,11,FALSE)</f>
        <v/>
      </c>
      <c r="M242" s="1">
        <f ca="1">VLOOKUP(表格15[[#This Row],[專案編號]],料單!C:L,10,FALSE)</f>
        <v>0</v>
      </c>
      <c r="N242" s="1" t="str">
        <f ca="1">VLOOKUP(表格15[[#This Row],[專案編號]],料單!C:O,13,FALSE)</f>
        <v/>
      </c>
      <c r="O242" s="11">
        <f t="shared" ref="O242:O303" ca="1" si="54">(F242*H242)/90000*K242</f>
        <v>0</v>
      </c>
      <c r="R242" s="2" t="str">
        <f ca="1">IFERROR(VLOOKUP(M242,資料庫!$P$3:$AJ$73,20,),"")</f>
        <v/>
      </c>
      <c r="S242" s="9" t="str">
        <f t="shared" ca="1" si="43"/>
        <v/>
      </c>
      <c r="U242" s="9"/>
    </row>
    <row r="243" spans="1:21" x14ac:dyDescent="0.25">
      <c r="A243" s="1">
        <f t="shared" si="44"/>
        <v>202</v>
      </c>
      <c r="B243" s="1">
        <f>B242</f>
        <v>9</v>
      </c>
      <c r="C243" s="1">
        <f t="shared" ref="C243:C341" si="55">C242</f>
        <v>0</v>
      </c>
      <c r="D243" s="1">
        <f>料單!C326</f>
        <v>9002</v>
      </c>
      <c r="E243" s="1" t="str">
        <f ca="1">VLOOKUP(表格15[[#This Row],[專案編號]],料單!C:E,3,FALSE)</f>
        <v>底板</v>
      </c>
      <c r="F243" s="1">
        <f ca="1">VLOOKUP(表格15[[#This Row],[專案編號]],料單!C:F,4,FALSE)</f>
        <v>-36</v>
      </c>
      <c r="G243" s="1" t="str">
        <f ca="1">VLOOKUP(表格15[[#This Row],[專案編號]],料單!C:G,5,FALSE)</f>
        <v>AA</v>
      </c>
      <c r="H243" s="1">
        <f ca="1">VLOOKUP(表格15[[#This Row],[專案編號]],料單!C:H,6,FALSE)</f>
        <v>0</v>
      </c>
      <c r="I243" s="1" t="str">
        <f ca="1">VLOOKUP(表格15[[#This Row],[專案編號]],料單!C:I,7,FALSE)</f>
        <v/>
      </c>
      <c r="J243" s="1">
        <f ca="1">VLOOKUP(表格15[[#This Row],[專案編號]],料單!C:J,8,FALSE)</f>
        <v>18</v>
      </c>
      <c r="K243" s="1">
        <f ca="1">VLOOKUP(表格15[[#This Row],[專案編號]],料單!C:K,9,FALSE)</f>
        <v>0</v>
      </c>
      <c r="L243" s="1" t="str">
        <f ca="1">VLOOKUP(表格15[[#This Row],[專案編號]],料單!C:M,11,FALSE)</f>
        <v/>
      </c>
      <c r="M243" s="1">
        <f ca="1">VLOOKUP(表格15[[#This Row],[專案編號]],料單!C:L,10,FALSE)</f>
        <v>0</v>
      </c>
      <c r="N243" s="1" t="str">
        <f ca="1">VLOOKUP(表格15[[#This Row],[專案編號]],料單!C:O,13,FALSE)</f>
        <v/>
      </c>
      <c r="O243" s="11">
        <f t="shared" ca="1" si="54"/>
        <v>0</v>
      </c>
      <c r="R243" s="2" t="str">
        <f ca="1">IFERROR(VLOOKUP(M243,資料庫!$P$3:$AJ$73,20,),"")</f>
        <v/>
      </c>
      <c r="S243" s="9" t="str">
        <f t="shared" ca="1" si="43"/>
        <v/>
      </c>
      <c r="U243" s="9"/>
    </row>
    <row r="244" spans="1:21" x14ac:dyDescent="0.25">
      <c r="A244" s="1">
        <f t="shared" si="44"/>
        <v>203</v>
      </c>
      <c r="B244" s="1">
        <f t="shared" ref="B244:B265" si="56">B243</f>
        <v>9</v>
      </c>
      <c r="C244" s="1">
        <f t="shared" si="55"/>
        <v>0</v>
      </c>
      <c r="D244" s="1">
        <f>料單!C327</f>
        <v>9003</v>
      </c>
      <c r="E244" s="1" t="str">
        <f ca="1">VLOOKUP(表格15[[#This Row],[專案編號]],料單!C:E,3,FALSE)</f>
        <v>左側板</v>
      </c>
      <c r="F244" s="1">
        <f ca="1">VLOOKUP(表格15[[#This Row],[專案編號]],料單!C:F,4,FALSE)</f>
        <v>0</v>
      </c>
      <c r="G244" s="1" t="str">
        <f ca="1">VLOOKUP(表格15[[#This Row],[專案編號]],料單!C:G,5,FALSE)</f>
        <v>AA</v>
      </c>
      <c r="H244" s="1">
        <f ca="1">VLOOKUP(表格15[[#This Row],[專案編號]],料單!C:H,6,FALSE)</f>
        <v>0</v>
      </c>
      <c r="I244" s="1" t="str">
        <f ca="1">VLOOKUP(表格15[[#This Row],[專案編號]],料單!C:I,7,FALSE)</f>
        <v>AA</v>
      </c>
      <c r="J244" s="1">
        <f ca="1">VLOOKUP(表格15[[#This Row],[專案編號]],料單!C:J,8,FALSE)</f>
        <v>18</v>
      </c>
      <c r="K244" s="1">
        <f ca="1">VLOOKUP(表格15[[#This Row],[專案編號]],料單!C:K,9,FALSE)</f>
        <v>0</v>
      </c>
      <c r="L244" s="1" t="str">
        <f ca="1">VLOOKUP(表格15[[#This Row],[專案編號]],料單!C:M,11,FALSE)</f>
        <v/>
      </c>
      <c r="M244" s="1">
        <f ca="1">VLOOKUP(表格15[[#This Row],[專案編號]],料單!C:L,10,FALSE)</f>
        <v>0</v>
      </c>
      <c r="N244" s="1" t="str">
        <f ca="1">VLOOKUP(表格15[[#This Row],[專案編號]],料單!C:O,13,FALSE)</f>
        <v/>
      </c>
      <c r="O244" s="11">
        <f t="shared" ref="O244:O270" ca="1" si="57">(F244*H244)/90000*K244</f>
        <v>0</v>
      </c>
      <c r="R244" s="2" t="str">
        <f ca="1">IFERROR(VLOOKUP(M244,資料庫!$P$3:$AJ$73,20,),"")</f>
        <v/>
      </c>
      <c r="S244" s="9" t="str">
        <f t="shared" ca="1" si="43"/>
        <v/>
      </c>
      <c r="U244" s="9"/>
    </row>
    <row r="245" spans="1:21" x14ac:dyDescent="0.25">
      <c r="A245" s="1">
        <f t="shared" si="44"/>
        <v>204</v>
      </c>
      <c r="B245" s="1">
        <f t="shared" si="56"/>
        <v>9</v>
      </c>
      <c r="C245" s="1">
        <f t="shared" si="55"/>
        <v>0</v>
      </c>
      <c r="D245" s="1">
        <f>料單!C328</f>
        <v>9004</v>
      </c>
      <c r="E245" s="1" t="str">
        <f ca="1">VLOOKUP(表格15[[#This Row],[專案編號]],料單!C:E,3,FALSE)</f>
        <v>右側板</v>
      </c>
      <c r="F245" s="1">
        <f ca="1">VLOOKUP(表格15[[#This Row],[專案編號]],料單!C:F,4,FALSE)</f>
        <v>0</v>
      </c>
      <c r="G245" s="1" t="str">
        <f ca="1">VLOOKUP(表格15[[#This Row],[專案編號]],料單!C:G,5,FALSE)</f>
        <v>AA</v>
      </c>
      <c r="H245" s="1">
        <f ca="1">VLOOKUP(表格15[[#This Row],[專案編號]],料單!C:H,6,FALSE)</f>
        <v>0</v>
      </c>
      <c r="I245" s="1" t="str">
        <f ca="1">VLOOKUP(表格15[[#This Row],[專案編號]],料單!C:I,7,FALSE)</f>
        <v>AA</v>
      </c>
      <c r="J245" s="1">
        <f ca="1">VLOOKUP(表格15[[#This Row],[專案編號]],料單!C:J,8,FALSE)</f>
        <v>18</v>
      </c>
      <c r="K245" s="1">
        <f ca="1">VLOOKUP(表格15[[#This Row],[專案編號]],料單!C:K,9,FALSE)</f>
        <v>0</v>
      </c>
      <c r="L245" s="1" t="str">
        <f ca="1">VLOOKUP(表格15[[#This Row],[專案編號]],料單!C:M,11,FALSE)</f>
        <v/>
      </c>
      <c r="M245" s="1">
        <f ca="1">VLOOKUP(表格15[[#This Row],[專案編號]],料單!C:L,10,FALSE)</f>
        <v>0</v>
      </c>
      <c r="N245" s="1" t="str">
        <f ca="1">VLOOKUP(表格15[[#This Row],[專案編號]],料單!C:O,13,FALSE)</f>
        <v/>
      </c>
      <c r="O245" s="11">
        <f t="shared" ca="1" si="57"/>
        <v>0</v>
      </c>
      <c r="R245" s="2" t="str">
        <f ca="1">IFERROR(VLOOKUP(M245,資料庫!$P$3:$AJ$73,20,),"")</f>
        <v/>
      </c>
      <c r="S245" s="9" t="str">
        <f t="shared" ca="1" si="43"/>
        <v/>
      </c>
      <c r="U245" s="9"/>
    </row>
    <row r="246" spans="1:21" x14ac:dyDescent="0.25">
      <c r="A246" s="1">
        <f t="shared" si="44"/>
        <v>205</v>
      </c>
      <c r="B246" s="1">
        <f t="shared" si="56"/>
        <v>9</v>
      </c>
      <c r="C246" s="1">
        <f t="shared" si="55"/>
        <v>0</v>
      </c>
      <c r="D246" s="1">
        <f>料單!C329</f>
        <v>9005</v>
      </c>
      <c r="E246" s="1" t="str">
        <f ca="1">VLOOKUP(表格15[[#This Row],[專案編號]],料單!C:E,3,FALSE)</f>
        <v>背板</v>
      </c>
      <c r="F246" s="1">
        <f ca="1">VLOOKUP(表格15[[#This Row],[專案編號]],料單!C:F,4,FALSE)</f>
        <v>-22</v>
      </c>
      <c r="G246" s="1" t="str">
        <f ca="1">VLOOKUP(表格15[[#This Row],[專案編號]],料單!C:G,5,FALSE)</f>
        <v/>
      </c>
      <c r="H246" s="1">
        <f ca="1">VLOOKUP(表格15[[#This Row],[專案編號]],料單!C:H,6,FALSE)</f>
        <v>-22</v>
      </c>
      <c r="I246" s="1" t="str">
        <f ca="1">VLOOKUP(表格15[[#This Row],[專案編號]],料單!C:I,7,FALSE)</f>
        <v/>
      </c>
      <c r="J246" s="1">
        <f ca="1">VLOOKUP(表格15[[#This Row],[專案編號]],料單!C:J,8,FALSE)</f>
        <v>4</v>
      </c>
      <c r="K246" s="1">
        <f ca="1">VLOOKUP(表格15[[#This Row],[專案編號]],料單!C:K,9,FALSE)</f>
        <v>0</v>
      </c>
      <c r="L246" s="1" t="str">
        <f ca="1">VLOOKUP(表格15[[#This Row],[專案編號]],料單!C:M,11,FALSE)</f>
        <v/>
      </c>
      <c r="M246" s="1">
        <f ca="1">VLOOKUP(表格15[[#This Row],[專案編號]],料單!C:L,10,FALSE)</f>
        <v>0</v>
      </c>
      <c r="N246" s="1" t="str">
        <f ca="1">VLOOKUP(表格15[[#This Row],[專案編號]],料單!C:O,13,FALSE)</f>
        <v/>
      </c>
      <c r="O246" s="11">
        <f t="shared" ca="1" si="57"/>
        <v>0</v>
      </c>
      <c r="R246" s="2" t="str">
        <f ca="1">IFERROR(VLOOKUP(M246,資料庫!$P$3:$AJ$73,20,),"")</f>
        <v/>
      </c>
      <c r="S246" s="9" t="str">
        <f t="shared" ca="1" si="43"/>
        <v/>
      </c>
      <c r="U246" s="9"/>
    </row>
    <row r="247" spans="1:21" x14ac:dyDescent="0.25">
      <c r="A247" s="1">
        <f t="shared" si="44"/>
        <v>206</v>
      </c>
      <c r="B247" s="1">
        <f t="shared" si="56"/>
        <v>9</v>
      </c>
      <c r="C247" s="1">
        <f t="shared" si="55"/>
        <v>0</v>
      </c>
      <c r="D247" s="1">
        <f>料單!C330</f>
        <v>9006</v>
      </c>
      <c r="E247" s="1" t="str">
        <f ca="1">VLOOKUP(表格15[[#This Row],[專案編號]],料單!C:E,3,FALSE)</f>
        <v>背拉桿</v>
      </c>
      <c r="F247" s="1">
        <f ca="1">VLOOKUP(表格15[[#This Row],[專案編號]],料單!C:F,4,FALSE)</f>
        <v>-36</v>
      </c>
      <c r="G247" s="1" t="str">
        <f ca="1">VLOOKUP(表格15[[#This Row],[專案編號]],料單!C:G,5,FALSE)</f>
        <v>AA</v>
      </c>
      <c r="H247" s="1">
        <f ca="1">VLOOKUP(表格15[[#This Row],[專案編號]],料單!C:H,6,FALSE)</f>
        <v>120</v>
      </c>
      <c r="I247" s="1" t="str">
        <f ca="1">VLOOKUP(表格15[[#This Row],[專案編號]],料單!C:I,7,FALSE)</f>
        <v/>
      </c>
      <c r="J247" s="1">
        <f ca="1">VLOOKUP(表格15[[#This Row],[專案編號]],料單!C:J,8,FALSE)</f>
        <v>18</v>
      </c>
      <c r="K247" s="1">
        <f ca="1">VLOOKUP(表格15[[#This Row],[專案編號]],料單!C:K,9,FALSE)</f>
        <v>0</v>
      </c>
      <c r="L247" s="1" t="str">
        <f ca="1">VLOOKUP(表格15[[#This Row],[專案編號]],料單!C:M,11,FALSE)</f>
        <v/>
      </c>
      <c r="M247" s="1">
        <f ca="1">VLOOKUP(表格15[[#This Row],[專案編號]],料單!C:L,10,FALSE)</f>
        <v>0</v>
      </c>
      <c r="N247" s="1" t="str">
        <f ca="1">VLOOKUP(表格15[[#This Row],[專案編號]],料單!C:O,13,FALSE)</f>
        <v/>
      </c>
      <c r="O247" s="11">
        <f t="shared" ca="1" si="57"/>
        <v>0</v>
      </c>
      <c r="R247" s="2" t="str">
        <f ca="1">IFERROR(VLOOKUP(M247,資料庫!$P$3:$AJ$73,20,),"")</f>
        <v/>
      </c>
      <c r="S247" s="9" t="str">
        <f t="shared" ca="1" si="43"/>
        <v/>
      </c>
      <c r="U247" s="9"/>
    </row>
    <row r="248" spans="1:21" x14ac:dyDescent="0.25">
      <c r="A248" s="1">
        <f t="shared" si="44"/>
        <v>207</v>
      </c>
      <c r="B248" s="1">
        <f t="shared" si="56"/>
        <v>9</v>
      </c>
      <c r="C248" s="1">
        <f t="shared" si="55"/>
        <v>0</v>
      </c>
      <c r="D248" s="1">
        <f>料單!C331</f>
        <v>9007</v>
      </c>
      <c r="E248" s="1" t="str">
        <f ca="1">VLOOKUP(表格15[[#This Row],[專案編號]],料單!C:E,3,FALSE)</f>
        <v>中立板</v>
      </c>
      <c r="F248" s="1">
        <f ca="1">VLOOKUP(表格15[[#This Row],[專案編號]],料單!C:F,4,FALSE)</f>
        <v>-36</v>
      </c>
      <c r="G248" s="1" t="str">
        <f ca="1">VLOOKUP(表格15[[#This Row],[專案編號]],料單!C:G,5,FALSE)</f>
        <v>AA</v>
      </c>
      <c r="H248" s="1">
        <f ca="1">VLOOKUP(表格15[[#This Row],[專案編號]],料單!C:H,6,FALSE)</f>
        <v>-22</v>
      </c>
      <c r="I248" s="1" t="str">
        <f ca="1">VLOOKUP(表格15[[#This Row],[專案編號]],料單!C:I,7,FALSE)</f>
        <v/>
      </c>
      <c r="J248" s="1">
        <f ca="1">VLOOKUP(表格15[[#This Row],[專案編號]],料單!C:J,8,FALSE)</f>
        <v>18</v>
      </c>
      <c r="K248" s="1">
        <f ca="1">VLOOKUP(表格15[[#This Row],[專案編號]],料單!C:K,9,FALSE)</f>
        <v>0</v>
      </c>
      <c r="L248" s="1" t="str">
        <f ca="1">VLOOKUP(表格15[[#This Row],[專案編號]],料單!C:M,11,FALSE)</f>
        <v/>
      </c>
      <c r="M248" s="1">
        <f ca="1">VLOOKUP(表格15[[#This Row],[專案編號]],料單!C:L,10,FALSE)</f>
        <v>0</v>
      </c>
      <c r="N248" s="1" t="str">
        <f ca="1">VLOOKUP(表格15[[#This Row],[專案編號]],料單!C:O,13,FALSE)</f>
        <v/>
      </c>
      <c r="O248" s="11">
        <f t="shared" ca="1" si="57"/>
        <v>0</v>
      </c>
      <c r="R248" s="2" t="str">
        <f ca="1">IFERROR(VLOOKUP(M248,資料庫!$P$3:$AJ$73,20,),"")</f>
        <v/>
      </c>
      <c r="S248" s="9" t="str">
        <f t="shared" ca="1" si="43"/>
        <v/>
      </c>
      <c r="U248" s="9"/>
    </row>
    <row r="249" spans="1:21" x14ac:dyDescent="0.25">
      <c r="A249" s="1">
        <f t="shared" si="44"/>
        <v>208</v>
      </c>
      <c r="B249" s="1">
        <f t="shared" si="56"/>
        <v>9</v>
      </c>
      <c r="C249" s="1">
        <f t="shared" si="55"/>
        <v>0</v>
      </c>
      <c r="D249" s="1">
        <f>料單!C332</f>
        <v>9008</v>
      </c>
      <c r="E249" s="1" t="str">
        <f ca="1">VLOOKUP(表格15[[#This Row],[專案編號]],料單!C:E,3,FALSE)</f>
        <v>活隔</v>
      </c>
      <c r="F249" s="1">
        <f ca="1">VLOOKUP(表格15[[#This Row],[專案編號]],料單!C:F,4,FALSE)</f>
        <v>0</v>
      </c>
      <c r="G249" s="1" t="str">
        <f ca="1">VLOOKUP(表格15[[#This Row],[專案編號]],料單!C:G,5,FALSE)</f>
        <v>AA</v>
      </c>
      <c r="H249" s="1">
        <f ca="1">VLOOKUP(表格15[[#This Row],[專案編號]],料單!C:H,6,FALSE)</f>
        <v>-32</v>
      </c>
      <c r="I249" s="1" t="str">
        <f ca="1">VLOOKUP(表格15[[#This Row],[專案編號]],料單!C:I,7,FALSE)</f>
        <v>AA</v>
      </c>
      <c r="J249" s="1">
        <f ca="1">VLOOKUP(表格15[[#This Row],[專案編號]],料單!C:J,8,FALSE)</f>
        <v>18</v>
      </c>
      <c r="K249" s="1">
        <f ca="1">VLOOKUP(表格15[[#This Row],[專案編號]],料單!C:K,9,FALSE)</f>
        <v>0</v>
      </c>
      <c r="L249" s="1" t="str">
        <f ca="1">VLOOKUP(表格15[[#This Row],[專案編號]],料單!C:M,11,FALSE)</f>
        <v/>
      </c>
      <c r="M249" s="1">
        <f ca="1">VLOOKUP(表格15[[#This Row],[專案編號]],料單!C:L,10,FALSE)</f>
        <v>0</v>
      </c>
      <c r="N249" s="1" t="str">
        <f ca="1">VLOOKUP(表格15[[#This Row],[專案編號]],料單!C:O,13,FALSE)</f>
        <v/>
      </c>
      <c r="O249" s="11">
        <f t="shared" ca="1" si="57"/>
        <v>0</v>
      </c>
      <c r="R249" s="2" t="str">
        <f ca="1">IFERROR(VLOOKUP(M249,資料庫!$P$3:$AJ$73,20,),"")</f>
        <v/>
      </c>
      <c r="S249" s="9" t="str">
        <f t="shared" ca="1" si="43"/>
        <v/>
      </c>
      <c r="U249" s="9"/>
    </row>
    <row r="250" spans="1:21" x14ac:dyDescent="0.25">
      <c r="A250" s="1">
        <f t="shared" si="44"/>
        <v>209</v>
      </c>
      <c r="B250" s="1">
        <f t="shared" si="56"/>
        <v>9</v>
      </c>
      <c r="C250" s="1">
        <f t="shared" si="55"/>
        <v>0</v>
      </c>
      <c r="D250" s="1">
        <f>料單!C333</f>
        <v>9009</v>
      </c>
      <c r="E250" s="1" t="str">
        <f ca="1">VLOOKUP(表格15[[#This Row],[專案編號]],料單!C:E,3,FALSE)</f>
        <v>固隔</v>
      </c>
      <c r="F250" s="1">
        <f ca="1">VLOOKUP(表格15[[#This Row],[專案編號]],料單!C:F,4,FALSE)</f>
        <v>0</v>
      </c>
      <c r="G250" s="1" t="str">
        <f ca="1">VLOOKUP(表格15[[#This Row],[專案編號]],料單!C:G,5,FALSE)</f>
        <v>AA</v>
      </c>
      <c r="H250" s="1">
        <f ca="1">VLOOKUP(表格15[[#This Row],[專案編號]],料單!C:H,6,FALSE)</f>
        <v>-22</v>
      </c>
      <c r="I250" s="1" t="str">
        <f ca="1">VLOOKUP(表格15[[#This Row],[專案編號]],料單!C:I,7,FALSE)</f>
        <v/>
      </c>
      <c r="J250" s="1">
        <f ca="1">VLOOKUP(表格15[[#This Row],[專案編號]],料單!C:J,8,FALSE)</f>
        <v>18</v>
      </c>
      <c r="K250" s="1">
        <f ca="1">VLOOKUP(表格15[[#This Row],[專案編號]],料單!C:K,9,FALSE)</f>
        <v>0</v>
      </c>
      <c r="L250" s="1" t="str">
        <f ca="1">VLOOKUP(表格15[[#This Row],[專案編號]],料單!C:M,11,FALSE)</f>
        <v/>
      </c>
      <c r="M250" s="1">
        <f ca="1">VLOOKUP(表格15[[#This Row],[專案編號]],料單!C:L,10,FALSE)</f>
        <v>0</v>
      </c>
      <c r="N250" s="1" t="str">
        <f ca="1">VLOOKUP(表格15[[#This Row],[專案編號]],料單!C:O,13,FALSE)</f>
        <v/>
      </c>
      <c r="O250" s="11">
        <f t="shared" ca="1" si="57"/>
        <v>0</v>
      </c>
      <c r="R250" s="2" t="str">
        <f ca="1">IFERROR(VLOOKUP(M250,資料庫!$P$3:$AJ$73,20,),"")</f>
        <v/>
      </c>
      <c r="S250" s="9" t="str">
        <f t="shared" ca="1" si="43"/>
        <v/>
      </c>
      <c r="U250" s="9"/>
    </row>
    <row r="251" spans="1:21" x14ac:dyDescent="0.25">
      <c r="A251" s="1">
        <f t="shared" si="44"/>
        <v>210</v>
      </c>
      <c r="B251" s="1">
        <f t="shared" si="56"/>
        <v>9</v>
      </c>
      <c r="C251" s="1">
        <f t="shared" si="55"/>
        <v>0</v>
      </c>
      <c r="D251" s="1">
        <f>料單!C334</f>
        <v>9010</v>
      </c>
      <c r="E251" s="1" t="str">
        <f ca="1">VLOOKUP(表格15[[#This Row],[專案編號]],料單!C:E,3,FALSE)</f>
        <v>左門板</v>
      </c>
      <c r="F251" s="1">
        <f ca="1">VLOOKUP(表格15[[#This Row],[專案編號]],料單!C:F,4,FALSE)</f>
        <v>0</v>
      </c>
      <c r="G251" s="1" t="str">
        <f ca="1">VLOOKUP(表格15[[#This Row],[專案編號]],料單!C:G,5,FALSE)</f>
        <v>AA</v>
      </c>
      <c r="H251" s="1">
        <f ca="1">VLOOKUP(表格15[[#This Row],[專案編號]],料單!C:H,6,FALSE)</f>
        <v>-4</v>
      </c>
      <c r="I251" s="1" t="str">
        <f ca="1">VLOOKUP(表格15[[#This Row],[專案編號]],料單!C:I,7,FALSE)</f>
        <v>AA</v>
      </c>
      <c r="J251" s="1">
        <f ca="1">VLOOKUP(表格15[[#This Row],[專案編號]],料單!C:J,8,FALSE)</f>
        <v>18</v>
      </c>
      <c r="K251" s="1">
        <f ca="1">VLOOKUP(表格15[[#This Row],[專案編號]],料單!C:K,9,FALSE)</f>
        <v>0</v>
      </c>
      <c r="L251" s="1" t="str">
        <f ca="1">VLOOKUP(表格15[[#This Row],[專案編號]],料單!C:M,11,FALSE)</f>
        <v/>
      </c>
      <c r="M251" s="1">
        <f ca="1">VLOOKUP(表格15[[#This Row],[專案編號]],料單!C:L,10,FALSE)</f>
        <v>0</v>
      </c>
      <c r="N251" s="1" t="str">
        <f ca="1">VLOOKUP(表格15[[#This Row],[專案編號]],料單!C:O,13,FALSE)</f>
        <v/>
      </c>
      <c r="O251" s="11">
        <f t="shared" ca="1" si="57"/>
        <v>0</v>
      </c>
      <c r="R251" s="2" t="str">
        <f ca="1">IFERROR(VLOOKUP(M251,資料庫!$P$3:$AJ$73,20,),"")</f>
        <v/>
      </c>
      <c r="S251" s="9" t="str">
        <f t="shared" ca="1" si="43"/>
        <v/>
      </c>
      <c r="U251" s="9"/>
    </row>
    <row r="252" spans="1:21" x14ac:dyDescent="0.25">
      <c r="A252" s="1">
        <f t="shared" si="44"/>
        <v>211</v>
      </c>
      <c r="B252" s="1">
        <f t="shared" si="56"/>
        <v>9</v>
      </c>
      <c r="C252" s="1">
        <f t="shared" si="55"/>
        <v>0</v>
      </c>
      <c r="D252" s="1">
        <f>料單!C335</f>
        <v>9011</v>
      </c>
      <c r="E252" s="1" t="str">
        <f ca="1">VLOOKUP(表格15[[#This Row],[專案編號]],料單!C:E,3,FALSE)</f>
        <v>右門板</v>
      </c>
      <c r="F252" s="1">
        <f ca="1">VLOOKUP(表格15[[#This Row],[專案編號]],料單!C:F,4,FALSE)</f>
        <v>0</v>
      </c>
      <c r="G252" s="1" t="str">
        <f ca="1">VLOOKUP(表格15[[#This Row],[專案編號]],料單!C:G,5,FALSE)</f>
        <v>AA</v>
      </c>
      <c r="H252" s="1">
        <f ca="1">VLOOKUP(表格15[[#This Row],[專案編號]],料單!C:H,6,FALSE)</f>
        <v>-4</v>
      </c>
      <c r="I252" s="1" t="str">
        <f ca="1">VLOOKUP(表格15[[#This Row],[專案編號]],料單!C:I,7,FALSE)</f>
        <v>AA</v>
      </c>
      <c r="J252" s="1">
        <f ca="1">VLOOKUP(表格15[[#This Row],[專案編號]],料單!C:J,8,FALSE)</f>
        <v>18</v>
      </c>
      <c r="K252" s="1">
        <f ca="1">VLOOKUP(表格15[[#This Row],[專案編號]],料單!C:K,9,FALSE)</f>
        <v>0</v>
      </c>
      <c r="L252" s="1" t="str">
        <f ca="1">VLOOKUP(表格15[[#This Row],[專案編號]],料單!C:M,11,FALSE)</f>
        <v/>
      </c>
      <c r="M252" s="1">
        <f ca="1">VLOOKUP(表格15[[#This Row],[專案編號]],料單!C:L,10,FALSE)</f>
        <v>0</v>
      </c>
      <c r="N252" s="1" t="str">
        <f ca="1">VLOOKUP(表格15[[#This Row],[專案編號]],料單!C:O,13,FALSE)</f>
        <v/>
      </c>
      <c r="O252" s="11">
        <f t="shared" ca="1" si="57"/>
        <v>0</v>
      </c>
      <c r="R252" s="2" t="str">
        <f ca="1">IFERROR(VLOOKUP(M252,資料庫!$P$3:$AJ$73,20,),"")</f>
        <v/>
      </c>
      <c r="S252" s="9" t="str">
        <f t="shared" ca="1" si="43"/>
        <v/>
      </c>
      <c r="U252" s="9"/>
    </row>
    <row r="253" spans="1:21" x14ac:dyDescent="0.25">
      <c r="A253" s="1">
        <f t="shared" si="44"/>
        <v>212</v>
      </c>
      <c r="B253" s="1">
        <f t="shared" si="56"/>
        <v>9</v>
      </c>
      <c r="C253" s="1">
        <f t="shared" si="55"/>
        <v>0</v>
      </c>
      <c r="D253" s="1">
        <f>料單!C336</f>
        <v>9012</v>
      </c>
      <c r="E253" s="1">
        <f ca="1">VLOOKUP(表格15[[#This Row],[專案編號]],料單!C:E,3,FALSE)</f>
        <v>0</v>
      </c>
      <c r="F253" s="1">
        <f ca="1">VLOOKUP(表格15[[#This Row],[專案編號]],料單!C:F,4,FALSE)</f>
        <v>0</v>
      </c>
      <c r="G253" s="1" t="str">
        <f ca="1">VLOOKUP(表格15[[#This Row],[專案編號]],料單!C:G,5,FALSE)</f>
        <v/>
      </c>
      <c r="H253" s="1">
        <f ca="1">VLOOKUP(表格15[[#This Row],[專案編號]],料單!C:H,6,FALSE)</f>
        <v>0</v>
      </c>
      <c r="I253" s="1" t="str">
        <f ca="1">VLOOKUP(表格15[[#This Row],[專案編號]],料單!C:I,7,FALSE)</f>
        <v/>
      </c>
      <c r="J253" s="1">
        <f ca="1">VLOOKUP(表格15[[#This Row],[專案編號]],料單!C:J,8,FALSE)</f>
        <v>0</v>
      </c>
      <c r="K253" s="1">
        <f ca="1">VLOOKUP(表格15[[#This Row],[專案編號]],料單!C:K,9,FALSE)</f>
        <v>0</v>
      </c>
      <c r="L253" s="1" t="str">
        <f ca="1">VLOOKUP(表格15[[#This Row],[專案編號]],料單!C:M,11,FALSE)</f>
        <v/>
      </c>
      <c r="M253" s="1">
        <f ca="1">VLOOKUP(表格15[[#This Row],[專案編號]],料單!C:L,10,FALSE)</f>
        <v>0</v>
      </c>
      <c r="N253" s="1" t="str">
        <f ca="1">VLOOKUP(表格15[[#This Row],[專案編號]],料單!C:O,13,FALSE)</f>
        <v/>
      </c>
      <c r="O253" s="11">
        <f t="shared" ca="1" si="57"/>
        <v>0</v>
      </c>
      <c r="R253" s="2" t="str">
        <f ca="1">IFERROR(VLOOKUP(M253,資料庫!$P$3:$AJ$73,20,),"")</f>
        <v/>
      </c>
      <c r="S253" s="9" t="str">
        <f t="shared" ca="1" si="43"/>
        <v/>
      </c>
      <c r="U253" s="9"/>
    </row>
    <row r="254" spans="1:21" x14ac:dyDescent="0.25">
      <c r="A254" s="1">
        <f t="shared" si="44"/>
        <v>213</v>
      </c>
      <c r="B254" s="1">
        <f t="shared" si="56"/>
        <v>9</v>
      </c>
      <c r="C254" s="1">
        <f t="shared" si="55"/>
        <v>0</v>
      </c>
      <c r="D254" s="1">
        <f>料單!C337</f>
        <v>9013</v>
      </c>
      <c r="E254" s="1">
        <f ca="1">VLOOKUP(表格15[[#This Row],[專案編號]],料單!C:E,3,FALSE)</f>
        <v>0</v>
      </c>
      <c r="F254" s="1">
        <f ca="1">VLOOKUP(表格15[[#This Row],[專案編號]],料單!C:F,4,FALSE)</f>
        <v>0</v>
      </c>
      <c r="G254" s="1" t="str">
        <f ca="1">VLOOKUP(表格15[[#This Row],[專案編號]],料單!C:G,5,FALSE)</f>
        <v/>
      </c>
      <c r="H254" s="1">
        <f ca="1">VLOOKUP(表格15[[#This Row],[專案編號]],料單!C:H,6,FALSE)</f>
        <v>0</v>
      </c>
      <c r="I254" s="1" t="str">
        <f ca="1">VLOOKUP(表格15[[#This Row],[專案編號]],料單!C:I,7,FALSE)</f>
        <v/>
      </c>
      <c r="J254" s="1">
        <f ca="1">VLOOKUP(表格15[[#This Row],[專案編號]],料單!C:J,8,FALSE)</f>
        <v>0</v>
      </c>
      <c r="K254" s="1">
        <f ca="1">VLOOKUP(表格15[[#This Row],[專案編號]],料單!C:K,9,FALSE)</f>
        <v>0</v>
      </c>
      <c r="L254" s="1" t="str">
        <f ca="1">VLOOKUP(表格15[[#This Row],[專案編號]],料單!C:M,11,FALSE)</f>
        <v/>
      </c>
      <c r="M254" s="1">
        <f ca="1">VLOOKUP(表格15[[#This Row],[專案編號]],料單!C:L,10,FALSE)</f>
        <v>0</v>
      </c>
      <c r="N254" s="1" t="str">
        <f ca="1">VLOOKUP(表格15[[#This Row],[專案編號]],料單!C:O,13,FALSE)</f>
        <v/>
      </c>
      <c r="O254" s="11">
        <f t="shared" ca="1" si="57"/>
        <v>0</v>
      </c>
      <c r="R254" s="2" t="str">
        <f ca="1">IFERROR(VLOOKUP(M254,資料庫!$P$3:$AJ$73,20,),"")</f>
        <v/>
      </c>
      <c r="S254" s="9" t="str">
        <f t="shared" ca="1" si="43"/>
        <v/>
      </c>
      <c r="U254" s="9"/>
    </row>
    <row r="255" spans="1:21" x14ac:dyDescent="0.25">
      <c r="A255" s="1">
        <f t="shared" si="44"/>
        <v>214</v>
      </c>
      <c r="B255" s="1">
        <f t="shared" si="56"/>
        <v>9</v>
      </c>
      <c r="C255" s="1">
        <f t="shared" si="55"/>
        <v>0</v>
      </c>
      <c r="D255" s="1">
        <f>料單!C338</f>
        <v>9014</v>
      </c>
      <c r="E255" s="1">
        <f ca="1">VLOOKUP(表格15[[#This Row],[專案編號]],料單!C:E,3,FALSE)</f>
        <v>0</v>
      </c>
      <c r="F255" s="1">
        <f ca="1">VLOOKUP(表格15[[#This Row],[專案編號]],料單!C:F,4,FALSE)</f>
        <v>0</v>
      </c>
      <c r="G255" s="1" t="str">
        <f ca="1">VLOOKUP(表格15[[#This Row],[專案編號]],料單!C:G,5,FALSE)</f>
        <v/>
      </c>
      <c r="H255" s="1">
        <f ca="1">VLOOKUP(表格15[[#This Row],[專案編號]],料單!C:H,6,FALSE)</f>
        <v>0</v>
      </c>
      <c r="I255" s="1" t="str">
        <f ca="1">VLOOKUP(表格15[[#This Row],[專案編號]],料單!C:I,7,FALSE)</f>
        <v/>
      </c>
      <c r="J255" s="1">
        <f ca="1">VLOOKUP(表格15[[#This Row],[專案編號]],料單!C:J,8,FALSE)</f>
        <v>0</v>
      </c>
      <c r="K255" s="1">
        <f ca="1">VLOOKUP(表格15[[#This Row],[專案編號]],料單!C:K,9,FALSE)</f>
        <v>0</v>
      </c>
      <c r="L255" s="1" t="str">
        <f ca="1">VLOOKUP(表格15[[#This Row],[專案編號]],料單!C:M,11,FALSE)</f>
        <v/>
      </c>
      <c r="M255" s="1">
        <f ca="1">VLOOKUP(表格15[[#This Row],[專案編號]],料單!C:L,10,FALSE)</f>
        <v>0</v>
      </c>
      <c r="N255" s="1" t="str">
        <f ca="1">VLOOKUP(表格15[[#This Row],[專案編號]],料單!C:O,13,FALSE)</f>
        <v/>
      </c>
      <c r="O255" s="11">
        <f t="shared" ca="1" si="57"/>
        <v>0</v>
      </c>
      <c r="R255" s="2" t="str">
        <f ca="1">IFERROR(VLOOKUP(M255,資料庫!$P$3:$AJ$73,20,),"")</f>
        <v/>
      </c>
      <c r="S255" s="9" t="str">
        <f t="shared" ca="1" si="43"/>
        <v/>
      </c>
      <c r="U255" s="9"/>
    </row>
    <row r="256" spans="1:21" x14ac:dyDescent="0.25">
      <c r="A256" s="1">
        <f t="shared" si="44"/>
        <v>215</v>
      </c>
      <c r="B256" s="1">
        <f t="shared" si="56"/>
        <v>9</v>
      </c>
      <c r="C256" s="1">
        <f t="shared" si="55"/>
        <v>0</v>
      </c>
      <c r="D256" s="1">
        <f>料單!C339</f>
        <v>9015</v>
      </c>
      <c r="E256" s="1">
        <f ca="1">VLOOKUP(表格15[[#This Row],[專案編號]],料單!C:E,3,FALSE)</f>
        <v>0</v>
      </c>
      <c r="F256" s="1">
        <f ca="1">VLOOKUP(表格15[[#This Row],[專案編號]],料單!C:F,4,FALSE)</f>
        <v>0</v>
      </c>
      <c r="G256" s="1" t="str">
        <f ca="1">VLOOKUP(表格15[[#This Row],[專案編號]],料單!C:G,5,FALSE)</f>
        <v/>
      </c>
      <c r="H256" s="1">
        <f ca="1">VLOOKUP(表格15[[#This Row],[專案編號]],料單!C:H,6,FALSE)</f>
        <v>0</v>
      </c>
      <c r="I256" s="1" t="str">
        <f ca="1">VLOOKUP(表格15[[#This Row],[專案編號]],料單!C:I,7,FALSE)</f>
        <v/>
      </c>
      <c r="J256" s="1">
        <f ca="1">VLOOKUP(表格15[[#This Row],[專案編號]],料單!C:J,8,FALSE)</f>
        <v>0</v>
      </c>
      <c r="K256" s="1">
        <f ca="1">VLOOKUP(表格15[[#This Row],[專案編號]],料單!C:K,9,FALSE)</f>
        <v>0</v>
      </c>
      <c r="L256" s="1" t="str">
        <f ca="1">VLOOKUP(表格15[[#This Row],[專案編號]],料單!C:M,11,FALSE)</f>
        <v/>
      </c>
      <c r="M256" s="1">
        <f ca="1">VLOOKUP(表格15[[#This Row],[專案編號]],料單!C:L,10,FALSE)</f>
        <v>0</v>
      </c>
      <c r="N256" s="1" t="str">
        <f ca="1">VLOOKUP(表格15[[#This Row],[專案編號]],料單!C:O,13,FALSE)</f>
        <v/>
      </c>
      <c r="O256" s="11">
        <f t="shared" ca="1" si="57"/>
        <v>0</v>
      </c>
      <c r="R256" s="2" t="str">
        <f ca="1">IFERROR(VLOOKUP(M256,資料庫!$P$3:$AJ$73,20,),"")</f>
        <v/>
      </c>
      <c r="S256" s="9" t="str">
        <f t="shared" ca="1" si="43"/>
        <v/>
      </c>
      <c r="U256" s="9"/>
    </row>
    <row r="257" spans="1:21" x14ac:dyDescent="0.25">
      <c r="A257" s="1">
        <f t="shared" si="44"/>
        <v>216</v>
      </c>
      <c r="B257" s="1">
        <f t="shared" si="56"/>
        <v>9</v>
      </c>
      <c r="C257" s="1">
        <f t="shared" si="55"/>
        <v>0</v>
      </c>
      <c r="D257" s="1">
        <f>料單!C340</f>
        <v>9016</v>
      </c>
      <c r="E257" s="1">
        <f ca="1">VLOOKUP(表格15[[#This Row],[專案編號]],料單!C:E,3,FALSE)</f>
        <v>0</v>
      </c>
      <c r="F257" s="1">
        <f ca="1">VLOOKUP(表格15[[#This Row],[專案編號]],料單!C:F,4,FALSE)</f>
        <v>0</v>
      </c>
      <c r="G257" s="1" t="str">
        <f ca="1">VLOOKUP(表格15[[#This Row],[專案編號]],料單!C:G,5,FALSE)</f>
        <v/>
      </c>
      <c r="H257" s="1">
        <f ca="1">VLOOKUP(表格15[[#This Row],[專案編號]],料單!C:H,6,FALSE)</f>
        <v>0</v>
      </c>
      <c r="I257" s="1" t="str">
        <f ca="1">VLOOKUP(表格15[[#This Row],[專案編號]],料單!C:I,7,FALSE)</f>
        <v/>
      </c>
      <c r="J257" s="1">
        <f ca="1">VLOOKUP(表格15[[#This Row],[專案編號]],料單!C:J,8,FALSE)</f>
        <v>0</v>
      </c>
      <c r="K257" s="1">
        <f ca="1">VLOOKUP(表格15[[#This Row],[專案編號]],料單!C:K,9,FALSE)</f>
        <v>0</v>
      </c>
      <c r="L257" s="1" t="str">
        <f ca="1">VLOOKUP(表格15[[#This Row],[專案編號]],料單!C:M,11,FALSE)</f>
        <v/>
      </c>
      <c r="M257" s="1">
        <f ca="1">VLOOKUP(表格15[[#This Row],[專案編號]],料單!C:L,10,FALSE)</f>
        <v>0</v>
      </c>
      <c r="N257" s="1" t="str">
        <f ca="1">VLOOKUP(表格15[[#This Row],[專案編號]],料單!C:O,13,FALSE)</f>
        <v/>
      </c>
      <c r="O257" s="11">
        <f t="shared" ca="1" si="57"/>
        <v>0</v>
      </c>
      <c r="R257" s="2" t="str">
        <f ca="1">IFERROR(VLOOKUP(M257,資料庫!$P$3:$AJ$73,20,),"")</f>
        <v/>
      </c>
      <c r="S257" s="9" t="str">
        <f t="shared" ca="1" si="43"/>
        <v/>
      </c>
      <c r="U257" s="9"/>
    </row>
    <row r="258" spans="1:21" x14ac:dyDescent="0.25">
      <c r="A258" s="1">
        <f t="shared" si="44"/>
        <v>217</v>
      </c>
      <c r="B258" s="1">
        <f t="shared" si="56"/>
        <v>9</v>
      </c>
      <c r="C258" s="1">
        <f t="shared" si="55"/>
        <v>0</v>
      </c>
      <c r="D258" s="1">
        <f>料單!C341</f>
        <v>9017</v>
      </c>
      <c r="E258" s="1">
        <f ca="1">VLOOKUP(表格15[[#This Row],[專案編號]],料單!C:E,3,FALSE)</f>
        <v>0</v>
      </c>
      <c r="F258" s="1">
        <f ca="1">VLOOKUP(表格15[[#This Row],[專案編號]],料單!C:F,4,FALSE)</f>
        <v>0</v>
      </c>
      <c r="G258" s="1" t="str">
        <f ca="1">VLOOKUP(表格15[[#This Row],[專案編號]],料單!C:G,5,FALSE)</f>
        <v/>
      </c>
      <c r="H258" s="1">
        <f ca="1">VLOOKUP(表格15[[#This Row],[專案編號]],料單!C:H,6,FALSE)</f>
        <v>0</v>
      </c>
      <c r="I258" s="1" t="str">
        <f ca="1">VLOOKUP(表格15[[#This Row],[專案編號]],料單!C:I,7,FALSE)</f>
        <v/>
      </c>
      <c r="J258" s="1">
        <f ca="1">VLOOKUP(表格15[[#This Row],[專案編號]],料單!C:J,8,FALSE)</f>
        <v>0</v>
      </c>
      <c r="K258" s="1">
        <f ca="1">VLOOKUP(表格15[[#This Row],[專案編號]],料單!C:K,9,FALSE)</f>
        <v>0</v>
      </c>
      <c r="L258" s="1" t="str">
        <f ca="1">VLOOKUP(表格15[[#This Row],[專案編號]],料單!C:M,11,FALSE)</f>
        <v/>
      </c>
      <c r="M258" s="1">
        <f ca="1">VLOOKUP(表格15[[#This Row],[專案編號]],料單!C:L,10,FALSE)</f>
        <v>0</v>
      </c>
      <c r="N258" s="1" t="str">
        <f ca="1">VLOOKUP(表格15[[#This Row],[專案編號]],料單!C:O,13,FALSE)</f>
        <v/>
      </c>
      <c r="O258" s="11">
        <f t="shared" ca="1" si="57"/>
        <v>0</v>
      </c>
      <c r="R258" s="2" t="str">
        <f ca="1">IFERROR(VLOOKUP(M258,資料庫!$P$3:$AJ$73,20,),"")</f>
        <v/>
      </c>
      <c r="S258" s="9" t="str">
        <f t="shared" ca="1" si="43"/>
        <v/>
      </c>
      <c r="U258" s="9"/>
    </row>
    <row r="259" spans="1:21" x14ac:dyDescent="0.25">
      <c r="A259" s="1">
        <f t="shared" si="44"/>
        <v>218</v>
      </c>
      <c r="B259" s="1">
        <f t="shared" si="56"/>
        <v>9</v>
      </c>
      <c r="C259" s="1">
        <f t="shared" si="55"/>
        <v>0</v>
      </c>
      <c r="D259" s="1">
        <f>料單!C342</f>
        <v>9018</v>
      </c>
      <c r="E259" s="1">
        <f ca="1">VLOOKUP(表格15[[#This Row],[專案編號]],料單!C:E,3,FALSE)</f>
        <v>0</v>
      </c>
      <c r="F259" s="1">
        <f ca="1">VLOOKUP(表格15[[#This Row],[專案編號]],料單!C:F,4,FALSE)</f>
        <v>0</v>
      </c>
      <c r="G259" s="1" t="str">
        <f ca="1">VLOOKUP(表格15[[#This Row],[專案編號]],料單!C:G,5,FALSE)</f>
        <v/>
      </c>
      <c r="H259" s="1">
        <f ca="1">VLOOKUP(表格15[[#This Row],[專案編號]],料單!C:H,6,FALSE)</f>
        <v>0</v>
      </c>
      <c r="I259" s="1" t="str">
        <f ca="1">VLOOKUP(表格15[[#This Row],[專案編號]],料單!C:I,7,FALSE)</f>
        <v/>
      </c>
      <c r="J259" s="1">
        <f ca="1">VLOOKUP(表格15[[#This Row],[專案編號]],料單!C:J,8,FALSE)</f>
        <v>0</v>
      </c>
      <c r="K259" s="1">
        <f ca="1">VLOOKUP(表格15[[#This Row],[專案編號]],料單!C:K,9,FALSE)</f>
        <v>0</v>
      </c>
      <c r="L259" s="1" t="str">
        <f ca="1">VLOOKUP(表格15[[#This Row],[專案編號]],料單!C:M,11,FALSE)</f>
        <v/>
      </c>
      <c r="M259" s="1">
        <f ca="1">VLOOKUP(表格15[[#This Row],[專案編號]],料單!C:L,10,FALSE)</f>
        <v>0</v>
      </c>
      <c r="N259" s="1" t="str">
        <f ca="1">VLOOKUP(表格15[[#This Row],[專案編號]],料單!C:O,13,FALSE)</f>
        <v/>
      </c>
      <c r="O259" s="11">
        <f t="shared" ca="1" si="57"/>
        <v>0</v>
      </c>
      <c r="R259" s="2" t="str">
        <f ca="1">IFERROR(VLOOKUP(M259,資料庫!$P$3:$AJ$73,20,),"")</f>
        <v/>
      </c>
      <c r="S259" s="9" t="str">
        <f t="shared" ref="S259:S322" ca="1" si="58">IFERROR((O259*R259),"")</f>
        <v/>
      </c>
      <c r="U259" s="9"/>
    </row>
    <row r="260" spans="1:21" x14ac:dyDescent="0.25">
      <c r="A260" s="1">
        <f t="shared" si="44"/>
        <v>219</v>
      </c>
      <c r="B260" s="1">
        <f t="shared" si="56"/>
        <v>9</v>
      </c>
      <c r="C260" s="1">
        <f t="shared" si="55"/>
        <v>0</v>
      </c>
      <c r="D260" s="1">
        <f>料單!C343</f>
        <v>9019</v>
      </c>
      <c r="E260" s="1">
        <f ca="1">VLOOKUP(表格15[[#This Row],[專案編號]],料單!C:E,3,FALSE)</f>
        <v>0</v>
      </c>
      <c r="F260" s="1">
        <f ca="1">VLOOKUP(表格15[[#This Row],[專案編號]],料單!C:F,4,FALSE)</f>
        <v>0</v>
      </c>
      <c r="G260" s="1" t="str">
        <f ca="1">VLOOKUP(表格15[[#This Row],[專案編號]],料單!C:G,5,FALSE)</f>
        <v/>
      </c>
      <c r="H260" s="1">
        <f ca="1">VLOOKUP(表格15[[#This Row],[專案編號]],料單!C:H,6,FALSE)</f>
        <v>0</v>
      </c>
      <c r="I260" s="1" t="str">
        <f ca="1">VLOOKUP(表格15[[#This Row],[專案編號]],料單!C:I,7,FALSE)</f>
        <v/>
      </c>
      <c r="J260" s="1">
        <f ca="1">VLOOKUP(表格15[[#This Row],[專案編號]],料單!C:J,8,FALSE)</f>
        <v>0</v>
      </c>
      <c r="K260" s="1">
        <f ca="1">VLOOKUP(表格15[[#This Row],[專案編號]],料單!C:K,9,FALSE)</f>
        <v>0</v>
      </c>
      <c r="L260" s="1" t="str">
        <f ca="1">VLOOKUP(表格15[[#This Row],[專案編號]],料單!C:M,11,FALSE)</f>
        <v/>
      </c>
      <c r="M260" s="1">
        <f ca="1">VLOOKUP(表格15[[#This Row],[專案編號]],料單!C:L,10,FALSE)</f>
        <v>0</v>
      </c>
      <c r="N260" s="1" t="str">
        <f ca="1">VLOOKUP(表格15[[#This Row],[專案編號]],料單!C:O,13,FALSE)</f>
        <v/>
      </c>
      <c r="O260" s="11">
        <f t="shared" ca="1" si="57"/>
        <v>0</v>
      </c>
      <c r="R260" s="2" t="str">
        <f ca="1">IFERROR(VLOOKUP(M260,資料庫!$P$3:$AJ$73,20,),"")</f>
        <v/>
      </c>
      <c r="S260" s="9" t="str">
        <f t="shared" ca="1" si="58"/>
        <v/>
      </c>
      <c r="U260" s="9"/>
    </row>
    <row r="261" spans="1:21" x14ac:dyDescent="0.25">
      <c r="A261" s="1">
        <f t="shared" si="44"/>
        <v>220</v>
      </c>
      <c r="B261" s="1">
        <f t="shared" si="56"/>
        <v>9</v>
      </c>
      <c r="C261" s="1">
        <f t="shared" si="55"/>
        <v>0</v>
      </c>
      <c r="D261" s="1">
        <f>料單!C344</f>
        <v>9020</v>
      </c>
      <c r="E261" s="1">
        <f ca="1">VLOOKUP(表格15[[#This Row],[專案編號]],料單!C:E,3,FALSE)</f>
        <v>0</v>
      </c>
      <c r="F261" s="1">
        <f ca="1">VLOOKUP(表格15[[#This Row],[專案編號]],料單!C:F,4,FALSE)</f>
        <v>0</v>
      </c>
      <c r="G261" s="1" t="str">
        <f ca="1">VLOOKUP(表格15[[#This Row],[專案編號]],料單!C:G,5,FALSE)</f>
        <v/>
      </c>
      <c r="H261" s="1">
        <f ca="1">VLOOKUP(表格15[[#This Row],[專案編號]],料單!C:H,6,FALSE)</f>
        <v>0</v>
      </c>
      <c r="I261" s="1" t="str">
        <f ca="1">VLOOKUP(表格15[[#This Row],[專案編號]],料單!C:I,7,FALSE)</f>
        <v/>
      </c>
      <c r="J261" s="1">
        <f ca="1">VLOOKUP(表格15[[#This Row],[專案編號]],料單!C:J,8,FALSE)</f>
        <v>0</v>
      </c>
      <c r="K261" s="1">
        <f ca="1">VLOOKUP(表格15[[#This Row],[專案編號]],料單!C:K,9,FALSE)</f>
        <v>0</v>
      </c>
      <c r="L261" s="1" t="str">
        <f ca="1">VLOOKUP(表格15[[#This Row],[專案編號]],料單!C:M,11,FALSE)</f>
        <v/>
      </c>
      <c r="M261" s="1">
        <f ca="1">VLOOKUP(表格15[[#This Row],[專案編號]],料單!C:L,10,FALSE)</f>
        <v>0</v>
      </c>
      <c r="N261" s="1" t="str">
        <f ca="1">VLOOKUP(表格15[[#This Row],[專案編號]],料單!C:O,13,FALSE)</f>
        <v/>
      </c>
      <c r="O261" s="11">
        <f t="shared" ca="1" si="57"/>
        <v>0</v>
      </c>
      <c r="R261" s="2" t="str">
        <f ca="1">IFERROR(VLOOKUP(M261,資料庫!$P$3:$AJ$73,20,),"")</f>
        <v/>
      </c>
      <c r="S261" s="9" t="str">
        <f t="shared" ca="1" si="58"/>
        <v/>
      </c>
      <c r="U261" s="9"/>
    </row>
    <row r="262" spans="1:21" x14ac:dyDescent="0.25">
      <c r="A262" s="1">
        <f t="shared" si="44"/>
        <v>221</v>
      </c>
      <c r="B262" s="1">
        <f t="shared" si="56"/>
        <v>9</v>
      </c>
      <c r="C262" s="1">
        <f t="shared" si="55"/>
        <v>0</v>
      </c>
      <c r="D262" s="1">
        <f>料單!C345</f>
        <v>9021</v>
      </c>
      <c r="E262" s="1">
        <f ca="1">VLOOKUP(表格15[[#This Row],[專案編號]],料單!C:E,3,FALSE)</f>
        <v>0</v>
      </c>
      <c r="F262" s="1">
        <f ca="1">VLOOKUP(表格15[[#This Row],[專案編號]],料單!C:F,4,FALSE)</f>
        <v>0</v>
      </c>
      <c r="G262" s="1" t="str">
        <f ca="1">VLOOKUP(表格15[[#This Row],[專案編號]],料單!C:G,5,FALSE)</f>
        <v/>
      </c>
      <c r="H262" s="1">
        <f ca="1">VLOOKUP(表格15[[#This Row],[專案編號]],料單!C:H,6,FALSE)</f>
        <v>0</v>
      </c>
      <c r="I262" s="1" t="str">
        <f ca="1">VLOOKUP(表格15[[#This Row],[專案編號]],料單!C:I,7,FALSE)</f>
        <v/>
      </c>
      <c r="J262" s="1">
        <f ca="1">VLOOKUP(表格15[[#This Row],[專案編號]],料單!C:J,8,FALSE)</f>
        <v>0</v>
      </c>
      <c r="K262" s="1">
        <f ca="1">VLOOKUP(表格15[[#This Row],[專案編號]],料單!C:K,9,FALSE)</f>
        <v>0</v>
      </c>
      <c r="L262" s="1" t="str">
        <f ca="1">VLOOKUP(表格15[[#This Row],[專案編號]],料單!C:M,11,FALSE)</f>
        <v/>
      </c>
      <c r="M262" s="1">
        <f ca="1">VLOOKUP(表格15[[#This Row],[專案編號]],料單!C:L,10,FALSE)</f>
        <v>0</v>
      </c>
      <c r="N262" s="1" t="str">
        <f ca="1">VLOOKUP(表格15[[#This Row],[專案編號]],料單!C:O,13,FALSE)</f>
        <v/>
      </c>
      <c r="O262" s="11">
        <f t="shared" ca="1" si="57"/>
        <v>0</v>
      </c>
      <c r="R262" s="2" t="str">
        <f ca="1">IFERROR(VLOOKUP(M262,資料庫!$P$3:$AJ$73,20,),"")</f>
        <v/>
      </c>
      <c r="S262" s="9" t="str">
        <f t="shared" ca="1" si="58"/>
        <v/>
      </c>
      <c r="U262" s="9"/>
    </row>
    <row r="263" spans="1:21" x14ac:dyDescent="0.25">
      <c r="A263" s="1">
        <f t="shared" si="44"/>
        <v>222</v>
      </c>
      <c r="B263" s="1">
        <f t="shared" si="56"/>
        <v>9</v>
      </c>
      <c r="C263" s="1">
        <f t="shared" si="55"/>
        <v>0</v>
      </c>
      <c r="D263" s="1">
        <f>料單!C346</f>
        <v>9022</v>
      </c>
      <c r="E263" s="1">
        <f ca="1">VLOOKUP(表格15[[#This Row],[專案編號]],料單!C:E,3,FALSE)</f>
        <v>0</v>
      </c>
      <c r="F263" s="1">
        <f ca="1">VLOOKUP(表格15[[#This Row],[專案編號]],料單!C:F,4,FALSE)</f>
        <v>0</v>
      </c>
      <c r="G263" s="1" t="str">
        <f ca="1">VLOOKUP(表格15[[#This Row],[專案編號]],料單!C:G,5,FALSE)</f>
        <v/>
      </c>
      <c r="H263" s="1">
        <f ca="1">VLOOKUP(表格15[[#This Row],[專案編號]],料單!C:H,6,FALSE)</f>
        <v>0</v>
      </c>
      <c r="I263" s="1" t="str">
        <f ca="1">VLOOKUP(表格15[[#This Row],[專案編號]],料單!C:I,7,FALSE)</f>
        <v/>
      </c>
      <c r="J263" s="1">
        <f ca="1">VLOOKUP(表格15[[#This Row],[專案編號]],料單!C:J,8,FALSE)</f>
        <v>0</v>
      </c>
      <c r="K263" s="1">
        <f ca="1">VLOOKUP(表格15[[#This Row],[專案編號]],料單!C:K,9,FALSE)</f>
        <v>0</v>
      </c>
      <c r="L263" s="1" t="str">
        <f ca="1">VLOOKUP(表格15[[#This Row],[專案編號]],料單!C:M,11,FALSE)</f>
        <v/>
      </c>
      <c r="M263" s="1">
        <f ca="1">VLOOKUP(表格15[[#This Row],[專案編號]],料單!C:L,10,FALSE)</f>
        <v>0</v>
      </c>
      <c r="N263" s="1" t="str">
        <f ca="1">VLOOKUP(表格15[[#This Row],[專案編號]],料單!C:O,13,FALSE)</f>
        <v/>
      </c>
      <c r="O263" s="11">
        <f t="shared" ca="1" si="57"/>
        <v>0</v>
      </c>
      <c r="R263" s="2" t="str">
        <f ca="1">IFERROR(VLOOKUP(M263,資料庫!$P$3:$AJ$73,20,),"")</f>
        <v/>
      </c>
      <c r="S263" s="9" t="str">
        <f t="shared" ca="1" si="58"/>
        <v/>
      </c>
      <c r="U263" s="9"/>
    </row>
    <row r="264" spans="1:21" x14ac:dyDescent="0.25">
      <c r="A264" s="1">
        <f t="shared" si="44"/>
        <v>223</v>
      </c>
      <c r="B264" s="1">
        <f t="shared" si="56"/>
        <v>9</v>
      </c>
      <c r="C264" s="1">
        <f t="shared" si="55"/>
        <v>0</v>
      </c>
      <c r="D264" s="1">
        <f>料單!C347</f>
        <v>9023</v>
      </c>
      <c r="E264" s="1">
        <f ca="1">VLOOKUP(表格15[[#This Row],[專案編號]],料單!C:E,3,FALSE)</f>
        <v>0</v>
      </c>
      <c r="F264" s="1">
        <f ca="1">VLOOKUP(表格15[[#This Row],[專案編號]],料單!C:F,4,FALSE)</f>
        <v>0</v>
      </c>
      <c r="G264" s="1" t="str">
        <f ca="1">VLOOKUP(表格15[[#This Row],[專案編號]],料單!C:G,5,FALSE)</f>
        <v/>
      </c>
      <c r="H264" s="1">
        <f ca="1">VLOOKUP(表格15[[#This Row],[專案編號]],料單!C:H,6,FALSE)</f>
        <v>0</v>
      </c>
      <c r="I264" s="1" t="str">
        <f ca="1">VLOOKUP(表格15[[#This Row],[專案編號]],料單!C:I,7,FALSE)</f>
        <v/>
      </c>
      <c r="J264" s="1">
        <f ca="1">VLOOKUP(表格15[[#This Row],[專案編號]],料單!C:J,8,FALSE)</f>
        <v>0</v>
      </c>
      <c r="K264" s="1">
        <f ca="1">VLOOKUP(表格15[[#This Row],[專案編號]],料單!C:K,9,FALSE)</f>
        <v>0</v>
      </c>
      <c r="L264" s="1" t="str">
        <f ca="1">VLOOKUP(表格15[[#This Row],[專案編號]],料單!C:M,11,FALSE)</f>
        <v/>
      </c>
      <c r="M264" s="1">
        <f ca="1">VLOOKUP(表格15[[#This Row],[專案編號]],料單!C:L,10,FALSE)</f>
        <v>0</v>
      </c>
      <c r="N264" s="1" t="str">
        <f ca="1">VLOOKUP(表格15[[#This Row],[專案編號]],料單!C:O,13,FALSE)</f>
        <v/>
      </c>
      <c r="O264" s="11">
        <f t="shared" ca="1" si="57"/>
        <v>0</v>
      </c>
      <c r="R264" s="2" t="str">
        <f ca="1">IFERROR(VLOOKUP(M264,資料庫!$P$3:$AJ$73,20,),"")</f>
        <v/>
      </c>
      <c r="S264" s="9" t="str">
        <f t="shared" ca="1" si="58"/>
        <v/>
      </c>
      <c r="U264" s="9"/>
    </row>
    <row r="265" spans="1:21" x14ac:dyDescent="0.25">
      <c r="A265" s="1">
        <f t="shared" si="44"/>
        <v>224</v>
      </c>
      <c r="B265" s="1">
        <f t="shared" si="56"/>
        <v>9</v>
      </c>
      <c r="C265" s="1">
        <f t="shared" si="55"/>
        <v>0</v>
      </c>
      <c r="D265" s="1">
        <f>料單!C348</f>
        <v>9024</v>
      </c>
      <c r="E265" s="1">
        <f ca="1">VLOOKUP(表格15[[#This Row],[專案編號]],料單!C:E,3,FALSE)</f>
        <v>0</v>
      </c>
      <c r="F265" s="1">
        <f ca="1">VLOOKUP(表格15[[#This Row],[專案編號]],料單!C:F,4,FALSE)</f>
        <v>0</v>
      </c>
      <c r="G265" s="1" t="str">
        <f ca="1">VLOOKUP(表格15[[#This Row],[專案編號]],料單!C:G,5,FALSE)</f>
        <v/>
      </c>
      <c r="H265" s="1">
        <f ca="1">VLOOKUP(表格15[[#This Row],[專案編號]],料單!C:H,6,FALSE)</f>
        <v>0</v>
      </c>
      <c r="I265" s="1" t="str">
        <f ca="1">VLOOKUP(表格15[[#This Row],[專案編號]],料單!C:I,7,FALSE)</f>
        <v/>
      </c>
      <c r="J265" s="1">
        <f ca="1">VLOOKUP(表格15[[#This Row],[專案編號]],料單!C:J,8,FALSE)</f>
        <v>0</v>
      </c>
      <c r="K265" s="1">
        <f ca="1">VLOOKUP(表格15[[#This Row],[專案編號]],料單!C:K,9,FALSE)</f>
        <v>0</v>
      </c>
      <c r="L265" s="1" t="str">
        <f ca="1">VLOOKUP(表格15[[#This Row],[專案編號]],料單!C:M,11,FALSE)</f>
        <v/>
      </c>
      <c r="M265" s="1">
        <f ca="1">VLOOKUP(表格15[[#This Row],[專案編號]],料單!C:L,10,FALSE)</f>
        <v>0</v>
      </c>
      <c r="N265" s="1" t="str">
        <f ca="1">VLOOKUP(表格15[[#This Row],[專案編號]],料單!C:O,13,FALSE)</f>
        <v/>
      </c>
      <c r="O265" s="11">
        <f t="shared" ca="1" si="57"/>
        <v>0</v>
      </c>
      <c r="R265" s="2" t="str">
        <f ca="1">IFERROR(VLOOKUP(M265,資料庫!$P$3:$AJ$73,20,),"")</f>
        <v/>
      </c>
      <c r="S265" s="9" t="str">
        <f t="shared" ca="1" si="58"/>
        <v/>
      </c>
      <c r="U265" s="9"/>
    </row>
    <row r="266" spans="1:21" x14ac:dyDescent="0.25">
      <c r="A266" s="1">
        <f t="shared" ref="A266:A270" si="59">A265+1</f>
        <v>225</v>
      </c>
      <c r="B266" s="1">
        <f t="shared" ref="B266:B270" si="60">B265</f>
        <v>9</v>
      </c>
      <c r="C266" s="1">
        <f t="shared" si="55"/>
        <v>0</v>
      </c>
      <c r="D266" s="1">
        <f>料單!C349</f>
        <v>9025</v>
      </c>
      <c r="E266" s="1">
        <f ca="1">VLOOKUP(表格15[[#This Row],[專案編號]],料單!C:E,3,FALSE)</f>
        <v>0</v>
      </c>
      <c r="F266" s="1">
        <f ca="1">VLOOKUP(表格15[[#This Row],[專案編號]],料單!C:F,4,FALSE)</f>
        <v>0</v>
      </c>
      <c r="G266" s="1" t="str">
        <f ca="1">VLOOKUP(表格15[[#This Row],[專案編號]],料單!C:G,5,FALSE)</f>
        <v/>
      </c>
      <c r="H266" s="1">
        <f ca="1">VLOOKUP(表格15[[#This Row],[專案編號]],料單!C:H,6,FALSE)</f>
        <v>0</v>
      </c>
      <c r="I266" s="1" t="str">
        <f ca="1">VLOOKUP(表格15[[#This Row],[專案編號]],料單!C:I,7,FALSE)</f>
        <v/>
      </c>
      <c r="J266" s="1">
        <f ca="1">VLOOKUP(表格15[[#This Row],[專案編號]],料單!C:J,8,FALSE)</f>
        <v>0</v>
      </c>
      <c r="K266" s="1">
        <f ca="1">VLOOKUP(表格15[[#This Row],[專案編號]],料單!C:K,9,FALSE)</f>
        <v>0</v>
      </c>
      <c r="L266" s="1" t="str">
        <f ca="1">VLOOKUP(表格15[[#This Row],[專案編號]],料單!C:M,11,FALSE)</f>
        <v/>
      </c>
      <c r="M266" s="1">
        <f ca="1">VLOOKUP(表格15[[#This Row],[專案編號]],料單!C:L,10,FALSE)</f>
        <v>0</v>
      </c>
      <c r="N266" s="1" t="str">
        <f ca="1">VLOOKUP(表格15[[#This Row],[專案編號]],料單!C:O,13,FALSE)</f>
        <v/>
      </c>
      <c r="O266" s="11">
        <f t="shared" ca="1" si="57"/>
        <v>0</v>
      </c>
      <c r="R266" s="2" t="str">
        <f ca="1">IFERROR(VLOOKUP(M266,資料庫!$P$3:$AJ$73,20,),"")</f>
        <v/>
      </c>
      <c r="S266" s="9" t="str">
        <f t="shared" ca="1" si="58"/>
        <v/>
      </c>
      <c r="U266" s="9"/>
    </row>
    <row r="267" spans="1:21" x14ac:dyDescent="0.25">
      <c r="A267" s="1">
        <f t="shared" si="59"/>
        <v>226</v>
      </c>
      <c r="B267" s="1">
        <f t="shared" si="60"/>
        <v>9</v>
      </c>
      <c r="C267" s="1">
        <f t="shared" si="55"/>
        <v>0</v>
      </c>
      <c r="D267" s="1">
        <f>料單!C350</f>
        <v>9026</v>
      </c>
      <c r="E267" s="1">
        <f ca="1">VLOOKUP(表格15[[#This Row],[專案編號]],料單!C:E,3,FALSE)</f>
        <v>0</v>
      </c>
      <c r="F267" s="1">
        <f ca="1">VLOOKUP(表格15[[#This Row],[專案編號]],料單!C:F,4,FALSE)</f>
        <v>0</v>
      </c>
      <c r="G267" s="1" t="str">
        <f ca="1">VLOOKUP(表格15[[#This Row],[專案編號]],料單!C:G,5,FALSE)</f>
        <v/>
      </c>
      <c r="H267" s="1">
        <f ca="1">VLOOKUP(表格15[[#This Row],[專案編號]],料單!C:H,6,FALSE)</f>
        <v>0</v>
      </c>
      <c r="I267" s="1" t="str">
        <f ca="1">VLOOKUP(表格15[[#This Row],[專案編號]],料單!C:I,7,FALSE)</f>
        <v/>
      </c>
      <c r="J267" s="1">
        <f ca="1">VLOOKUP(表格15[[#This Row],[專案編號]],料單!C:J,8,FALSE)</f>
        <v>0</v>
      </c>
      <c r="K267" s="1">
        <f ca="1">VLOOKUP(表格15[[#This Row],[專案編號]],料單!C:K,9,FALSE)</f>
        <v>0</v>
      </c>
      <c r="L267" s="1" t="str">
        <f ca="1">VLOOKUP(表格15[[#This Row],[專案編號]],料單!C:M,11,FALSE)</f>
        <v/>
      </c>
      <c r="M267" s="1">
        <f ca="1">VLOOKUP(表格15[[#This Row],[專案編號]],料單!C:L,10,FALSE)</f>
        <v>0</v>
      </c>
      <c r="N267" s="1" t="str">
        <f ca="1">VLOOKUP(表格15[[#This Row],[專案編號]],料單!C:O,13,FALSE)</f>
        <v/>
      </c>
      <c r="O267" s="11">
        <f t="shared" ca="1" si="57"/>
        <v>0</v>
      </c>
      <c r="R267" s="2" t="str">
        <f ca="1">IFERROR(VLOOKUP(M267,資料庫!$P$3:$AJ$73,20,),"")</f>
        <v/>
      </c>
      <c r="S267" s="9" t="str">
        <f t="shared" ca="1" si="58"/>
        <v/>
      </c>
      <c r="U267" s="9"/>
    </row>
    <row r="268" spans="1:21" x14ac:dyDescent="0.25">
      <c r="A268" s="1">
        <f t="shared" si="59"/>
        <v>227</v>
      </c>
      <c r="B268" s="1">
        <f t="shared" si="60"/>
        <v>9</v>
      </c>
      <c r="C268" s="1">
        <f t="shared" si="55"/>
        <v>0</v>
      </c>
      <c r="D268" s="1">
        <f>料單!C351</f>
        <v>9027</v>
      </c>
      <c r="E268" s="1">
        <f ca="1">VLOOKUP(表格15[[#This Row],[專案編號]],料單!C:E,3,FALSE)</f>
        <v>0</v>
      </c>
      <c r="F268" s="1">
        <f ca="1">VLOOKUP(表格15[[#This Row],[專案編號]],料單!C:F,4,FALSE)</f>
        <v>0</v>
      </c>
      <c r="G268" s="1" t="str">
        <f ca="1">VLOOKUP(表格15[[#This Row],[專案編號]],料單!C:G,5,FALSE)</f>
        <v/>
      </c>
      <c r="H268" s="1">
        <f ca="1">VLOOKUP(表格15[[#This Row],[專案編號]],料單!C:H,6,FALSE)</f>
        <v>0</v>
      </c>
      <c r="I268" s="1" t="str">
        <f ca="1">VLOOKUP(表格15[[#This Row],[專案編號]],料單!C:I,7,FALSE)</f>
        <v/>
      </c>
      <c r="J268" s="1">
        <f ca="1">VLOOKUP(表格15[[#This Row],[專案編號]],料單!C:J,8,FALSE)</f>
        <v>0</v>
      </c>
      <c r="K268" s="1">
        <f ca="1">VLOOKUP(表格15[[#This Row],[專案編號]],料單!C:K,9,FALSE)</f>
        <v>0</v>
      </c>
      <c r="L268" s="1" t="str">
        <f ca="1">VLOOKUP(表格15[[#This Row],[專案編號]],料單!C:M,11,FALSE)</f>
        <v/>
      </c>
      <c r="M268" s="1">
        <f ca="1">VLOOKUP(表格15[[#This Row],[專案編號]],料單!C:L,10,FALSE)</f>
        <v>0</v>
      </c>
      <c r="N268" s="1" t="str">
        <f ca="1">VLOOKUP(表格15[[#This Row],[專案編號]],料單!C:O,13,FALSE)</f>
        <v/>
      </c>
      <c r="O268" s="11">
        <f t="shared" ca="1" si="57"/>
        <v>0</v>
      </c>
      <c r="R268" s="2" t="str">
        <f ca="1">IFERROR(VLOOKUP(M268,資料庫!$P$3:$AJ$73,20,),"")</f>
        <v/>
      </c>
      <c r="S268" s="9" t="str">
        <f t="shared" ca="1" si="58"/>
        <v/>
      </c>
      <c r="U268" s="9"/>
    </row>
    <row r="269" spans="1:21" x14ac:dyDescent="0.25">
      <c r="A269" s="1">
        <f t="shared" si="59"/>
        <v>228</v>
      </c>
      <c r="B269" s="1">
        <f t="shared" si="60"/>
        <v>9</v>
      </c>
      <c r="C269" s="1">
        <f t="shared" si="55"/>
        <v>0</v>
      </c>
      <c r="D269" s="1">
        <f>料單!C352</f>
        <v>9028</v>
      </c>
      <c r="E269" s="1">
        <f ca="1">VLOOKUP(表格15[[#This Row],[專案編號]],料單!C:E,3,FALSE)</f>
        <v>0</v>
      </c>
      <c r="F269" s="1">
        <f ca="1">VLOOKUP(表格15[[#This Row],[專案編號]],料單!C:F,4,FALSE)</f>
        <v>0</v>
      </c>
      <c r="G269" s="1" t="str">
        <f ca="1">VLOOKUP(表格15[[#This Row],[專案編號]],料單!C:G,5,FALSE)</f>
        <v/>
      </c>
      <c r="H269" s="1">
        <f ca="1">VLOOKUP(表格15[[#This Row],[專案編號]],料單!C:H,6,FALSE)</f>
        <v>0</v>
      </c>
      <c r="I269" s="1" t="str">
        <f ca="1">VLOOKUP(表格15[[#This Row],[專案編號]],料單!C:I,7,FALSE)</f>
        <v/>
      </c>
      <c r="J269" s="1">
        <f ca="1">VLOOKUP(表格15[[#This Row],[專案編號]],料單!C:J,8,FALSE)</f>
        <v>0</v>
      </c>
      <c r="K269" s="1">
        <f ca="1">VLOOKUP(表格15[[#This Row],[專案編號]],料單!C:K,9,FALSE)</f>
        <v>0</v>
      </c>
      <c r="L269" s="1" t="str">
        <f ca="1">VLOOKUP(表格15[[#This Row],[專案編號]],料單!C:M,11,FALSE)</f>
        <v/>
      </c>
      <c r="M269" s="1">
        <f ca="1">VLOOKUP(表格15[[#This Row],[專案編號]],料單!C:L,10,FALSE)</f>
        <v>0</v>
      </c>
      <c r="N269" s="1" t="str">
        <f ca="1">VLOOKUP(表格15[[#This Row],[專案編號]],料單!C:O,13,FALSE)</f>
        <v/>
      </c>
      <c r="O269" s="11">
        <f t="shared" ca="1" si="57"/>
        <v>0</v>
      </c>
      <c r="R269" s="2" t="str">
        <f ca="1">IFERROR(VLOOKUP(M269,資料庫!$P$3:$AJ$73,20,),"")</f>
        <v/>
      </c>
      <c r="S269" s="9" t="str">
        <f t="shared" ca="1" si="58"/>
        <v/>
      </c>
      <c r="U269" s="9"/>
    </row>
    <row r="270" spans="1:21" x14ac:dyDescent="0.25">
      <c r="A270" s="1">
        <f t="shared" si="59"/>
        <v>229</v>
      </c>
      <c r="B270" s="1">
        <f t="shared" si="60"/>
        <v>9</v>
      </c>
      <c r="C270" s="1">
        <f t="shared" si="55"/>
        <v>0</v>
      </c>
      <c r="D270" s="1">
        <f>料單!C353</f>
        <v>9029</v>
      </c>
      <c r="E270" s="1">
        <f ca="1">VLOOKUP(表格15[[#This Row],[專案編號]],料單!C:E,3,FALSE)</f>
        <v>0</v>
      </c>
      <c r="F270" s="1">
        <f ca="1">VLOOKUP(表格15[[#This Row],[專案編號]],料單!C:F,4,FALSE)</f>
        <v>0</v>
      </c>
      <c r="G270" s="1" t="str">
        <f ca="1">VLOOKUP(表格15[[#This Row],[專案編號]],料單!C:G,5,FALSE)</f>
        <v/>
      </c>
      <c r="H270" s="1">
        <f ca="1">VLOOKUP(表格15[[#This Row],[專案編號]],料單!C:H,6,FALSE)</f>
        <v>0</v>
      </c>
      <c r="I270" s="1" t="str">
        <f ca="1">VLOOKUP(表格15[[#This Row],[專案編號]],料單!C:I,7,FALSE)</f>
        <v/>
      </c>
      <c r="J270" s="1">
        <f ca="1">VLOOKUP(表格15[[#This Row],[專案編號]],料單!C:J,8,FALSE)</f>
        <v>0</v>
      </c>
      <c r="K270" s="1">
        <f ca="1">VLOOKUP(表格15[[#This Row],[專案編號]],料單!C:K,9,FALSE)</f>
        <v>0</v>
      </c>
      <c r="L270" s="1" t="str">
        <f ca="1">VLOOKUP(表格15[[#This Row],[專案編號]],料單!C:M,11,FALSE)</f>
        <v/>
      </c>
      <c r="M270" s="1">
        <f ca="1">VLOOKUP(表格15[[#This Row],[專案編號]],料單!C:L,10,FALSE)</f>
        <v>0</v>
      </c>
      <c r="N270" s="1" t="str">
        <f ca="1">VLOOKUP(表格15[[#This Row],[專案編號]],料單!C:O,13,FALSE)</f>
        <v/>
      </c>
      <c r="O270" s="11">
        <f t="shared" ca="1" si="57"/>
        <v>0</v>
      </c>
      <c r="R270" s="2" t="str">
        <f ca="1">IFERROR(VLOOKUP(M270,資料庫!$P$3:$AJ$73,20,),"")</f>
        <v/>
      </c>
      <c r="S270" s="9" t="str">
        <f t="shared" ca="1" si="58"/>
        <v/>
      </c>
      <c r="U270" s="9"/>
    </row>
    <row r="271" spans="1:21" s="43" customFormat="1" x14ac:dyDescent="0.25">
      <c r="A271" s="43">
        <f>A265+1</f>
        <v>225</v>
      </c>
      <c r="B271" s="43">
        <f>B265</f>
        <v>9</v>
      </c>
      <c r="C271" s="43">
        <f t="shared" si="55"/>
        <v>0</v>
      </c>
      <c r="D271" s="43">
        <f>料單!C354</f>
        <v>9030</v>
      </c>
      <c r="E271" s="43">
        <f ca="1">VLOOKUP(表格15[[#This Row],[專案編號]],料單!C:E,3,FALSE)</f>
        <v>0</v>
      </c>
      <c r="F271" s="43">
        <f ca="1">VLOOKUP(表格15[[#This Row],[專案編號]],料單!C:F,4,FALSE)</f>
        <v>0</v>
      </c>
      <c r="G271" s="43" t="str">
        <f ca="1">VLOOKUP(表格15[[#This Row],[專案編號]],料單!C:G,5,FALSE)</f>
        <v/>
      </c>
      <c r="H271" s="43">
        <f ca="1">VLOOKUP(表格15[[#This Row],[專案編號]],料單!C:H,6,FALSE)</f>
        <v>0</v>
      </c>
      <c r="I271" s="43" t="str">
        <f ca="1">VLOOKUP(表格15[[#This Row],[專案編號]],料單!C:I,7,FALSE)</f>
        <v/>
      </c>
      <c r="J271" s="43">
        <f ca="1">VLOOKUP(表格15[[#This Row],[專案編號]],料單!C:J,8,FALSE)</f>
        <v>0</v>
      </c>
      <c r="K271" s="43">
        <f ca="1">VLOOKUP(表格15[[#This Row],[專案編號]],料單!C:K,9,FALSE)</f>
        <v>0</v>
      </c>
      <c r="L271" s="43" t="str">
        <f ca="1">VLOOKUP(表格15[[#This Row],[專案編號]],料單!C:M,11,FALSE)</f>
        <v/>
      </c>
      <c r="M271" s="43">
        <f ca="1">VLOOKUP(表格15[[#This Row],[專案編號]],料單!C:L,10,FALSE)</f>
        <v>0</v>
      </c>
      <c r="N271" s="1" t="str">
        <f ca="1">VLOOKUP(表格15[[#This Row],[專案編號]],料單!C:O,13,FALSE)</f>
        <v/>
      </c>
      <c r="O271" s="44">
        <f t="shared" ref="O271" ca="1" si="61">(F271*H271)/90000*K271</f>
        <v>0</v>
      </c>
      <c r="P271" s="45">
        <f ca="1">SUM(O242:O271)</f>
        <v>0</v>
      </c>
      <c r="Q271" s="45"/>
      <c r="R271" s="204" t="str">
        <f ca="1">IFERROR(VLOOKUP(M271,資料庫!$P$3:$AJ$73,20,),"")</f>
        <v/>
      </c>
      <c r="S271" s="205" t="str">
        <f t="shared" ca="1" si="58"/>
        <v/>
      </c>
      <c r="U271" s="205"/>
    </row>
    <row r="272" spans="1:21" x14ac:dyDescent="0.25">
      <c r="A272" s="1">
        <f t="shared" si="44"/>
        <v>226</v>
      </c>
      <c r="B272" s="1">
        <f>料單!C358</f>
        <v>10</v>
      </c>
      <c r="C272" s="1">
        <f>料單!C357</f>
        <v>0</v>
      </c>
      <c r="D272" s="1">
        <f>料單!C364</f>
        <v>10001</v>
      </c>
      <c r="E272" s="1" t="str">
        <f ca="1">VLOOKUP(表格15[[#This Row],[專案編號]],料單!C:E,3,FALSE)</f>
        <v>頂板</v>
      </c>
      <c r="F272" s="1">
        <f ca="1">VLOOKUP(表格15[[#This Row],[專案編號]],料單!C:F,4,FALSE)</f>
        <v>-36</v>
      </c>
      <c r="G272" s="1" t="str">
        <f ca="1">VLOOKUP(表格15[[#This Row],[專案編號]],料單!C:G,5,FALSE)</f>
        <v>AA</v>
      </c>
      <c r="H272" s="1">
        <f ca="1">VLOOKUP(表格15[[#This Row],[專案編號]],料單!C:H,6,FALSE)</f>
        <v>0</v>
      </c>
      <c r="I272" s="1" t="str">
        <f ca="1">VLOOKUP(表格15[[#This Row],[專案編號]],料單!C:I,7,FALSE)</f>
        <v/>
      </c>
      <c r="J272" s="1">
        <f ca="1">VLOOKUP(表格15[[#This Row],[專案編號]],料單!C:J,8,FALSE)</f>
        <v>18</v>
      </c>
      <c r="K272" s="1">
        <f ca="1">VLOOKUP(表格15[[#This Row],[專案編號]],料單!C:K,9,FALSE)</f>
        <v>0</v>
      </c>
      <c r="L272" s="1" t="str">
        <f ca="1">VLOOKUP(表格15[[#This Row],[專案編號]],料單!C:M,11,FALSE)</f>
        <v/>
      </c>
      <c r="M272" s="1">
        <f ca="1">VLOOKUP(表格15[[#This Row],[專案編號]],料單!C:L,10,FALSE)</f>
        <v>0</v>
      </c>
      <c r="N272" s="1" t="str">
        <f ca="1">VLOOKUP(表格15[[#This Row],[專案編號]],料單!C:O,13,FALSE)</f>
        <v/>
      </c>
      <c r="O272" s="11">
        <f t="shared" ca="1" si="54"/>
        <v>0</v>
      </c>
      <c r="R272" s="2" t="str">
        <f ca="1">IFERROR(VLOOKUP(M272,資料庫!$P$3:$AJ$73,20,),"")</f>
        <v/>
      </c>
      <c r="S272" s="9" t="str">
        <f t="shared" ca="1" si="58"/>
        <v/>
      </c>
      <c r="U272" s="9"/>
    </row>
    <row r="273" spans="1:21" x14ac:dyDescent="0.25">
      <c r="A273" s="1">
        <f t="shared" si="44"/>
        <v>227</v>
      </c>
      <c r="B273" s="1">
        <f>B272</f>
        <v>10</v>
      </c>
      <c r="C273" s="1">
        <f t="shared" si="55"/>
        <v>0</v>
      </c>
      <c r="D273" s="1">
        <f>料單!C365</f>
        <v>10002</v>
      </c>
      <c r="E273" s="1" t="str">
        <f ca="1">VLOOKUP(表格15[[#This Row],[專案編號]],料單!C:E,3,FALSE)</f>
        <v>底板</v>
      </c>
      <c r="F273" s="1">
        <f ca="1">VLOOKUP(表格15[[#This Row],[專案編號]],料單!C:F,4,FALSE)</f>
        <v>-36</v>
      </c>
      <c r="G273" s="1" t="str">
        <f ca="1">VLOOKUP(表格15[[#This Row],[專案編號]],料單!C:G,5,FALSE)</f>
        <v>AA</v>
      </c>
      <c r="H273" s="1">
        <f ca="1">VLOOKUP(表格15[[#This Row],[專案編號]],料單!C:H,6,FALSE)</f>
        <v>0</v>
      </c>
      <c r="I273" s="1" t="str">
        <f ca="1">VLOOKUP(表格15[[#This Row],[專案編號]],料單!C:I,7,FALSE)</f>
        <v/>
      </c>
      <c r="J273" s="1">
        <f ca="1">VLOOKUP(表格15[[#This Row],[專案編號]],料單!C:J,8,FALSE)</f>
        <v>18</v>
      </c>
      <c r="K273" s="1">
        <f ca="1">VLOOKUP(表格15[[#This Row],[專案編號]],料單!C:K,9,FALSE)</f>
        <v>0</v>
      </c>
      <c r="L273" s="1" t="str">
        <f ca="1">VLOOKUP(表格15[[#This Row],[專案編號]],料單!C:M,11,FALSE)</f>
        <v/>
      </c>
      <c r="M273" s="1">
        <f ca="1">VLOOKUP(表格15[[#This Row],[專案編號]],料單!C:L,10,FALSE)</f>
        <v>0</v>
      </c>
      <c r="N273" s="1" t="str">
        <f ca="1">VLOOKUP(表格15[[#This Row],[專案編號]],料單!C:O,13,FALSE)</f>
        <v/>
      </c>
      <c r="O273" s="11">
        <f t="shared" ca="1" si="54"/>
        <v>0</v>
      </c>
      <c r="R273" s="2" t="str">
        <f ca="1">IFERROR(VLOOKUP(M273,資料庫!$P$3:$AJ$73,20,),"")</f>
        <v/>
      </c>
      <c r="S273" s="9" t="str">
        <f t="shared" ca="1" si="58"/>
        <v/>
      </c>
      <c r="U273" s="9"/>
    </row>
    <row r="274" spans="1:21" x14ac:dyDescent="0.25">
      <c r="A274" s="1">
        <f t="shared" si="44"/>
        <v>228</v>
      </c>
      <c r="B274" s="1">
        <f t="shared" ref="B274:B295" si="62">B273</f>
        <v>10</v>
      </c>
      <c r="C274" s="1">
        <f t="shared" si="55"/>
        <v>0</v>
      </c>
      <c r="D274" s="1">
        <f>料單!C366</f>
        <v>10003</v>
      </c>
      <c r="E274" s="1" t="str">
        <f ca="1">VLOOKUP(表格15[[#This Row],[專案編號]],料單!C:E,3,FALSE)</f>
        <v>左側板</v>
      </c>
      <c r="F274" s="1">
        <f ca="1">VLOOKUP(表格15[[#This Row],[專案編號]],料單!C:F,4,FALSE)</f>
        <v>0</v>
      </c>
      <c r="G274" s="1" t="str">
        <f ca="1">VLOOKUP(表格15[[#This Row],[專案編號]],料單!C:G,5,FALSE)</f>
        <v>AA</v>
      </c>
      <c r="H274" s="1">
        <f ca="1">VLOOKUP(表格15[[#This Row],[專案編號]],料單!C:H,6,FALSE)</f>
        <v>0</v>
      </c>
      <c r="I274" s="1" t="str">
        <f ca="1">VLOOKUP(表格15[[#This Row],[專案編號]],料單!C:I,7,FALSE)</f>
        <v>AA</v>
      </c>
      <c r="J274" s="1">
        <f ca="1">VLOOKUP(表格15[[#This Row],[專案編號]],料單!C:J,8,FALSE)</f>
        <v>18</v>
      </c>
      <c r="K274" s="1">
        <f ca="1">VLOOKUP(表格15[[#This Row],[專案編號]],料單!C:K,9,FALSE)</f>
        <v>0</v>
      </c>
      <c r="L274" s="1" t="str">
        <f ca="1">VLOOKUP(表格15[[#This Row],[專案編號]],料單!C:M,11,FALSE)</f>
        <v/>
      </c>
      <c r="M274" s="1">
        <f ca="1">VLOOKUP(表格15[[#This Row],[專案編號]],料單!C:L,10,FALSE)</f>
        <v>0</v>
      </c>
      <c r="N274" s="1" t="str">
        <f ca="1">VLOOKUP(表格15[[#This Row],[專案編號]],料單!C:O,13,FALSE)</f>
        <v/>
      </c>
      <c r="O274" s="11">
        <f t="shared" ref="O274:O300" ca="1" si="63">(F274*H274)/90000*K274</f>
        <v>0</v>
      </c>
      <c r="R274" s="2" t="str">
        <f ca="1">IFERROR(VLOOKUP(M274,資料庫!$P$3:$AJ$73,20,),"")</f>
        <v/>
      </c>
      <c r="S274" s="9" t="str">
        <f t="shared" ca="1" si="58"/>
        <v/>
      </c>
      <c r="U274" s="9"/>
    </row>
    <row r="275" spans="1:21" x14ac:dyDescent="0.25">
      <c r="A275" s="1">
        <f t="shared" si="44"/>
        <v>229</v>
      </c>
      <c r="B275" s="1">
        <f t="shared" si="62"/>
        <v>10</v>
      </c>
      <c r="C275" s="1">
        <f t="shared" si="55"/>
        <v>0</v>
      </c>
      <c r="D275" s="1">
        <f>料單!C367</f>
        <v>10004</v>
      </c>
      <c r="E275" s="1" t="str">
        <f ca="1">VLOOKUP(表格15[[#This Row],[專案編號]],料單!C:E,3,FALSE)</f>
        <v>右側板</v>
      </c>
      <c r="F275" s="1">
        <f ca="1">VLOOKUP(表格15[[#This Row],[專案編號]],料單!C:F,4,FALSE)</f>
        <v>0</v>
      </c>
      <c r="G275" s="1" t="str">
        <f ca="1">VLOOKUP(表格15[[#This Row],[專案編號]],料單!C:G,5,FALSE)</f>
        <v>AA</v>
      </c>
      <c r="H275" s="1">
        <f ca="1">VLOOKUP(表格15[[#This Row],[專案編號]],料單!C:H,6,FALSE)</f>
        <v>0</v>
      </c>
      <c r="I275" s="1" t="str">
        <f ca="1">VLOOKUP(表格15[[#This Row],[專案編號]],料單!C:I,7,FALSE)</f>
        <v>AA</v>
      </c>
      <c r="J275" s="1">
        <f ca="1">VLOOKUP(表格15[[#This Row],[專案編號]],料單!C:J,8,FALSE)</f>
        <v>18</v>
      </c>
      <c r="K275" s="1">
        <f ca="1">VLOOKUP(表格15[[#This Row],[專案編號]],料單!C:K,9,FALSE)</f>
        <v>0</v>
      </c>
      <c r="L275" s="1" t="str">
        <f ca="1">VLOOKUP(表格15[[#This Row],[專案編號]],料單!C:M,11,FALSE)</f>
        <v/>
      </c>
      <c r="M275" s="1">
        <f ca="1">VLOOKUP(表格15[[#This Row],[專案編號]],料單!C:L,10,FALSE)</f>
        <v>0</v>
      </c>
      <c r="N275" s="1" t="str">
        <f ca="1">VLOOKUP(表格15[[#This Row],[專案編號]],料單!C:O,13,FALSE)</f>
        <v/>
      </c>
      <c r="O275" s="11">
        <f t="shared" ca="1" si="63"/>
        <v>0</v>
      </c>
      <c r="R275" s="2" t="str">
        <f ca="1">IFERROR(VLOOKUP(M275,資料庫!$P$3:$AJ$73,20,),"")</f>
        <v/>
      </c>
      <c r="S275" s="9" t="str">
        <f t="shared" ca="1" si="58"/>
        <v/>
      </c>
      <c r="U275" s="9"/>
    </row>
    <row r="276" spans="1:21" x14ac:dyDescent="0.25">
      <c r="A276" s="1">
        <f t="shared" si="44"/>
        <v>230</v>
      </c>
      <c r="B276" s="1">
        <f t="shared" si="62"/>
        <v>10</v>
      </c>
      <c r="C276" s="1">
        <f t="shared" si="55"/>
        <v>0</v>
      </c>
      <c r="D276" s="1">
        <f>料單!C368</f>
        <v>10005</v>
      </c>
      <c r="E276" s="1" t="str">
        <f ca="1">VLOOKUP(表格15[[#This Row],[專案編號]],料單!C:E,3,FALSE)</f>
        <v>背板</v>
      </c>
      <c r="F276" s="1">
        <f ca="1">VLOOKUP(表格15[[#This Row],[專案編號]],料單!C:F,4,FALSE)</f>
        <v>-22</v>
      </c>
      <c r="G276" s="1" t="str">
        <f ca="1">VLOOKUP(表格15[[#This Row],[專案編號]],料單!C:G,5,FALSE)</f>
        <v/>
      </c>
      <c r="H276" s="1">
        <f ca="1">VLOOKUP(表格15[[#This Row],[專案編號]],料單!C:H,6,FALSE)</f>
        <v>-22</v>
      </c>
      <c r="I276" s="1" t="str">
        <f ca="1">VLOOKUP(表格15[[#This Row],[專案編號]],料單!C:I,7,FALSE)</f>
        <v/>
      </c>
      <c r="J276" s="1">
        <f ca="1">VLOOKUP(表格15[[#This Row],[專案編號]],料單!C:J,8,FALSE)</f>
        <v>4</v>
      </c>
      <c r="K276" s="1">
        <f ca="1">VLOOKUP(表格15[[#This Row],[專案編號]],料單!C:K,9,FALSE)</f>
        <v>0</v>
      </c>
      <c r="L276" s="1" t="str">
        <f ca="1">VLOOKUP(表格15[[#This Row],[專案編號]],料單!C:M,11,FALSE)</f>
        <v/>
      </c>
      <c r="M276" s="1">
        <f ca="1">VLOOKUP(表格15[[#This Row],[專案編號]],料單!C:L,10,FALSE)</f>
        <v>0</v>
      </c>
      <c r="N276" s="1" t="str">
        <f ca="1">VLOOKUP(表格15[[#This Row],[專案編號]],料單!C:O,13,FALSE)</f>
        <v/>
      </c>
      <c r="O276" s="11">
        <f t="shared" ca="1" si="63"/>
        <v>0</v>
      </c>
      <c r="R276" s="2" t="str">
        <f ca="1">IFERROR(VLOOKUP(M276,資料庫!$P$3:$AJ$73,20,),"")</f>
        <v/>
      </c>
      <c r="S276" s="9" t="str">
        <f t="shared" ca="1" si="58"/>
        <v/>
      </c>
      <c r="U276" s="9"/>
    </row>
    <row r="277" spans="1:21" x14ac:dyDescent="0.25">
      <c r="A277" s="1">
        <f t="shared" si="44"/>
        <v>231</v>
      </c>
      <c r="B277" s="1">
        <f t="shared" si="62"/>
        <v>10</v>
      </c>
      <c r="C277" s="1">
        <f t="shared" si="55"/>
        <v>0</v>
      </c>
      <c r="D277" s="1">
        <f>料單!C369</f>
        <v>10006</v>
      </c>
      <c r="E277" s="1" t="str">
        <f ca="1">VLOOKUP(表格15[[#This Row],[專案編號]],料單!C:E,3,FALSE)</f>
        <v>背拉桿</v>
      </c>
      <c r="F277" s="1">
        <f ca="1">VLOOKUP(表格15[[#This Row],[專案編號]],料單!C:F,4,FALSE)</f>
        <v>-36</v>
      </c>
      <c r="G277" s="1" t="str">
        <f ca="1">VLOOKUP(表格15[[#This Row],[專案編號]],料單!C:G,5,FALSE)</f>
        <v>AA</v>
      </c>
      <c r="H277" s="1">
        <f ca="1">VLOOKUP(表格15[[#This Row],[專案編號]],料單!C:H,6,FALSE)</f>
        <v>120</v>
      </c>
      <c r="I277" s="1" t="str">
        <f ca="1">VLOOKUP(表格15[[#This Row],[專案編號]],料單!C:I,7,FALSE)</f>
        <v/>
      </c>
      <c r="J277" s="1">
        <f ca="1">VLOOKUP(表格15[[#This Row],[專案編號]],料單!C:J,8,FALSE)</f>
        <v>18</v>
      </c>
      <c r="K277" s="1">
        <f ca="1">VLOOKUP(表格15[[#This Row],[專案編號]],料單!C:K,9,FALSE)</f>
        <v>0</v>
      </c>
      <c r="L277" s="1" t="str">
        <f ca="1">VLOOKUP(表格15[[#This Row],[專案編號]],料單!C:M,11,FALSE)</f>
        <v/>
      </c>
      <c r="M277" s="1">
        <f ca="1">VLOOKUP(表格15[[#This Row],[專案編號]],料單!C:L,10,FALSE)</f>
        <v>0</v>
      </c>
      <c r="N277" s="1" t="str">
        <f ca="1">VLOOKUP(表格15[[#This Row],[專案編號]],料單!C:O,13,FALSE)</f>
        <v/>
      </c>
      <c r="O277" s="11">
        <f t="shared" ca="1" si="63"/>
        <v>0</v>
      </c>
      <c r="R277" s="2" t="str">
        <f ca="1">IFERROR(VLOOKUP(M277,資料庫!$P$3:$AJ$73,20,),"")</f>
        <v/>
      </c>
      <c r="S277" s="9" t="str">
        <f t="shared" ca="1" si="58"/>
        <v/>
      </c>
      <c r="U277" s="9"/>
    </row>
    <row r="278" spans="1:21" x14ac:dyDescent="0.25">
      <c r="A278" s="1">
        <f t="shared" si="44"/>
        <v>232</v>
      </c>
      <c r="B278" s="1">
        <f t="shared" si="62"/>
        <v>10</v>
      </c>
      <c r="C278" s="1">
        <f t="shared" si="55"/>
        <v>0</v>
      </c>
      <c r="D278" s="1">
        <f>料單!C370</f>
        <v>10007</v>
      </c>
      <c r="E278" s="1" t="str">
        <f ca="1">VLOOKUP(表格15[[#This Row],[專案編號]],料單!C:E,3,FALSE)</f>
        <v>中立板</v>
      </c>
      <c r="F278" s="1">
        <f ca="1">VLOOKUP(表格15[[#This Row],[專案編號]],料單!C:F,4,FALSE)</f>
        <v>-36</v>
      </c>
      <c r="G278" s="1" t="str">
        <f ca="1">VLOOKUP(表格15[[#This Row],[專案編號]],料單!C:G,5,FALSE)</f>
        <v>AA</v>
      </c>
      <c r="H278" s="1">
        <f ca="1">VLOOKUP(表格15[[#This Row],[專案編號]],料單!C:H,6,FALSE)</f>
        <v>-22</v>
      </c>
      <c r="I278" s="1" t="str">
        <f ca="1">VLOOKUP(表格15[[#This Row],[專案編號]],料單!C:I,7,FALSE)</f>
        <v/>
      </c>
      <c r="J278" s="1">
        <f ca="1">VLOOKUP(表格15[[#This Row],[專案編號]],料單!C:J,8,FALSE)</f>
        <v>18</v>
      </c>
      <c r="K278" s="1">
        <f ca="1">VLOOKUP(表格15[[#This Row],[專案編號]],料單!C:K,9,FALSE)</f>
        <v>0</v>
      </c>
      <c r="L278" s="1" t="str">
        <f ca="1">VLOOKUP(表格15[[#This Row],[專案編號]],料單!C:M,11,FALSE)</f>
        <v/>
      </c>
      <c r="M278" s="1">
        <f ca="1">VLOOKUP(表格15[[#This Row],[專案編號]],料單!C:L,10,FALSE)</f>
        <v>0</v>
      </c>
      <c r="N278" s="1" t="str">
        <f ca="1">VLOOKUP(表格15[[#This Row],[專案編號]],料單!C:O,13,FALSE)</f>
        <v/>
      </c>
      <c r="O278" s="11">
        <f t="shared" ca="1" si="63"/>
        <v>0</v>
      </c>
      <c r="R278" s="2" t="str">
        <f ca="1">IFERROR(VLOOKUP(M278,資料庫!$P$3:$AJ$73,20,),"")</f>
        <v/>
      </c>
      <c r="S278" s="9" t="str">
        <f t="shared" ca="1" si="58"/>
        <v/>
      </c>
      <c r="U278" s="9"/>
    </row>
    <row r="279" spans="1:21" x14ac:dyDescent="0.25">
      <c r="A279" s="1">
        <f t="shared" si="44"/>
        <v>233</v>
      </c>
      <c r="B279" s="1">
        <f t="shared" si="62"/>
        <v>10</v>
      </c>
      <c r="C279" s="1">
        <f t="shared" si="55"/>
        <v>0</v>
      </c>
      <c r="D279" s="1">
        <f>料單!C371</f>
        <v>10008</v>
      </c>
      <c r="E279" s="1" t="str">
        <f ca="1">VLOOKUP(表格15[[#This Row],[專案編號]],料單!C:E,3,FALSE)</f>
        <v>活隔</v>
      </c>
      <c r="F279" s="1">
        <f ca="1">VLOOKUP(表格15[[#This Row],[專案編號]],料單!C:F,4,FALSE)</f>
        <v>0</v>
      </c>
      <c r="G279" s="1" t="str">
        <f ca="1">VLOOKUP(表格15[[#This Row],[專案編號]],料單!C:G,5,FALSE)</f>
        <v>AA</v>
      </c>
      <c r="H279" s="1">
        <f ca="1">VLOOKUP(表格15[[#This Row],[專案編號]],料單!C:H,6,FALSE)</f>
        <v>-32</v>
      </c>
      <c r="I279" s="1" t="str">
        <f ca="1">VLOOKUP(表格15[[#This Row],[專案編號]],料單!C:I,7,FALSE)</f>
        <v>AA</v>
      </c>
      <c r="J279" s="1">
        <f ca="1">VLOOKUP(表格15[[#This Row],[專案編號]],料單!C:J,8,FALSE)</f>
        <v>18</v>
      </c>
      <c r="K279" s="1">
        <f ca="1">VLOOKUP(表格15[[#This Row],[專案編號]],料單!C:K,9,FALSE)</f>
        <v>0</v>
      </c>
      <c r="L279" s="1" t="str">
        <f ca="1">VLOOKUP(表格15[[#This Row],[專案編號]],料單!C:M,11,FALSE)</f>
        <v/>
      </c>
      <c r="M279" s="1">
        <f ca="1">VLOOKUP(表格15[[#This Row],[專案編號]],料單!C:L,10,FALSE)</f>
        <v>0</v>
      </c>
      <c r="N279" s="1" t="str">
        <f ca="1">VLOOKUP(表格15[[#This Row],[專案編號]],料單!C:O,13,FALSE)</f>
        <v/>
      </c>
      <c r="O279" s="11">
        <f t="shared" ca="1" si="63"/>
        <v>0</v>
      </c>
      <c r="R279" s="2" t="str">
        <f ca="1">IFERROR(VLOOKUP(M279,資料庫!$P$3:$AJ$73,20,),"")</f>
        <v/>
      </c>
      <c r="S279" s="9" t="str">
        <f t="shared" ca="1" si="58"/>
        <v/>
      </c>
      <c r="U279" s="9"/>
    </row>
    <row r="280" spans="1:21" x14ac:dyDescent="0.25">
      <c r="A280" s="1">
        <f t="shared" si="44"/>
        <v>234</v>
      </c>
      <c r="B280" s="1">
        <f t="shared" si="62"/>
        <v>10</v>
      </c>
      <c r="C280" s="1">
        <f t="shared" si="55"/>
        <v>0</v>
      </c>
      <c r="D280" s="1">
        <f>料單!C372</f>
        <v>10009</v>
      </c>
      <c r="E280" s="1" t="str">
        <f ca="1">VLOOKUP(表格15[[#This Row],[專案編號]],料單!C:E,3,FALSE)</f>
        <v>固隔</v>
      </c>
      <c r="F280" s="1">
        <f ca="1">VLOOKUP(表格15[[#This Row],[專案編號]],料單!C:F,4,FALSE)</f>
        <v>0</v>
      </c>
      <c r="G280" s="1" t="str">
        <f ca="1">VLOOKUP(表格15[[#This Row],[專案編號]],料單!C:G,5,FALSE)</f>
        <v>AA</v>
      </c>
      <c r="H280" s="1">
        <f ca="1">VLOOKUP(表格15[[#This Row],[專案編號]],料單!C:H,6,FALSE)</f>
        <v>-22</v>
      </c>
      <c r="I280" s="1" t="str">
        <f ca="1">VLOOKUP(表格15[[#This Row],[專案編號]],料單!C:I,7,FALSE)</f>
        <v/>
      </c>
      <c r="J280" s="1">
        <f ca="1">VLOOKUP(表格15[[#This Row],[專案編號]],料單!C:J,8,FALSE)</f>
        <v>18</v>
      </c>
      <c r="K280" s="1">
        <f ca="1">VLOOKUP(表格15[[#This Row],[專案編號]],料單!C:K,9,FALSE)</f>
        <v>0</v>
      </c>
      <c r="L280" s="1" t="str">
        <f ca="1">VLOOKUP(表格15[[#This Row],[專案編號]],料單!C:M,11,FALSE)</f>
        <v/>
      </c>
      <c r="M280" s="1">
        <f ca="1">VLOOKUP(表格15[[#This Row],[專案編號]],料單!C:L,10,FALSE)</f>
        <v>0</v>
      </c>
      <c r="N280" s="1" t="str">
        <f ca="1">VLOOKUP(表格15[[#This Row],[專案編號]],料單!C:O,13,FALSE)</f>
        <v/>
      </c>
      <c r="O280" s="11">
        <f t="shared" ca="1" si="63"/>
        <v>0</v>
      </c>
      <c r="R280" s="2" t="str">
        <f ca="1">IFERROR(VLOOKUP(M280,資料庫!$P$3:$AJ$73,20,),"")</f>
        <v/>
      </c>
      <c r="S280" s="9" t="str">
        <f t="shared" ca="1" si="58"/>
        <v/>
      </c>
      <c r="U280" s="9"/>
    </row>
    <row r="281" spans="1:21" x14ac:dyDescent="0.25">
      <c r="A281" s="1">
        <f t="shared" si="44"/>
        <v>235</v>
      </c>
      <c r="B281" s="1">
        <f t="shared" si="62"/>
        <v>10</v>
      </c>
      <c r="C281" s="1">
        <f t="shared" si="55"/>
        <v>0</v>
      </c>
      <c r="D281" s="1">
        <f>料單!C373</f>
        <v>10010</v>
      </c>
      <c r="E281" s="1" t="str">
        <f ca="1">VLOOKUP(表格15[[#This Row],[專案編號]],料單!C:E,3,FALSE)</f>
        <v>左門板</v>
      </c>
      <c r="F281" s="1">
        <f ca="1">VLOOKUP(表格15[[#This Row],[專案編號]],料單!C:F,4,FALSE)</f>
        <v>0</v>
      </c>
      <c r="G281" s="1" t="str">
        <f ca="1">VLOOKUP(表格15[[#This Row],[專案編號]],料單!C:G,5,FALSE)</f>
        <v>AA</v>
      </c>
      <c r="H281" s="1">
        <f ca="1">VLOOKUP(表格15[[#This Row],[專案編號]],料單!C:H,6,FALSE)</f>
        <v>-4</v>
      </c>
      <c r="I281" s="1" t="str">
        <f ca="1">VLOOKUP(表格15[[#This Row],[專案編號]],料單!C:I,7,FALSE)</f>
        <v>AA</v>
      </c>
      <c r="J281" s="1">
        <f ca="1">VLOOKUP(表格15[[#This Row],[專案編號]],料單!C:J,8,FALSE)</f>
        <v>18</v>
      </c>
      <c r="K281" s="1">
        <f ca="1">VLOOKUP(表格15[[#This Row],[專案編號]],料單!C:K,9,FALSE)</f>
        <v>0</v>
      </c>
      <c r="L281" s="1" t="str">
        <f ca="1">VLOOKUP(表格15[[#This Row],[專案編號]],料單!C:M,11,FALSE)</f>
        <v/>
      </c>
      <c r="M281" s="1">
        <f ca="1">VLOOKUP(表格15[[#This Row],[專案編號]],料單!C:L,10,FALSE)</f>
        <v>0</v>
      </c>
      <c r="N281" s="1" t="str">
        <f ca="1">VLOOKUP(表格15[[#This Row],[專案編號]],料單!C:O,13,FALSE)</f>
        <v/>
      </c>
      <c r="O281" s="11">
        <f t="shared" ca="1" si="63"/>
        <v>0</v>
      </c>
      <c r="R281" s="2" t="str">
        <f ca="1">IFERROR(VLOOKUP(M281,資料庫!$P$3:$AJ$73,20,),"")</f>
        <v/>
      </c>
      <c r="S281" s="9" t="str">
        <f t="shared" ca="1" si="58"/>
        <v/>
      </c>
      <c r="U281" s="9"/>
    </row>
    <row r="282" spans="1:21" x14ac:dyDescent="0.25">
      <c r="A282" s="1">
        <f t="shared" si="44"/>
        <v>236</v>
      </c>
      <c r="B282" s="1">
        <f t="shared" si="62"/>
        <v>10</v>
      </c>
      <c r="C282" s="1">
        <f t="shared" si="55"/>
        <v>0</v>
      </c>
      <c r="D282" s="1">
        <f>料單!C374</f>
        <v>10011</v>
      </c>
      <c r="E282" s="1" t="str">
        <f ca="1">VLOOKUP(表格15[[#This Row],[專案編號]],料單!C:E,3,FALSE)</f>
        <v>右門板</v>
      </c>
      <c r="F282" s="1">
        <f ca="1">VLOOKUP(表格15[[#This Row],[專案編號]],料單!C:F,4,FALSE)</f>
        <v>0</v>
      </c>
      <c r="G282" s="1" t="str">
        <f ca="1">VLOOKUP(表格15[[#This Row],[專案編號]],料單!C:G,5,FALSE)</f>
        <v>AA</v>
      </c>
      <c r="H282" s="1">
        <f ca="1">VLOOKUP(表格15[[#This Row],[專案編號]],料單!C:H,6,FALSE)</f>
        <v>-4</v>
      </c>
      <c r="I282" s="1" t="str">
        <f ca="1">VLOOKUP(表格15[[#This Row],[專案編號]],料單!C:I,7,FALSE)</f>
        <v>AA</v>
      </c>
      <c r="J282" s="1">
        <f ca="1">VLOOKUP(表格15[[#This Row],[專案編號]],料單!C:J,8,FALSE)</f>
        <v>18</v>
      </c>
      <c r="K282" s="1">
        <f ca="1">VLOOKUP(表格15[[#This Row],[專案編號]],料單!C:K,9,FALSE)</f>
        <v>0</v>
      </c>
      <c r="L282" s="1" t="str">
        <f ca="1">VLOOKUP(表格15[[#This Row],[專案編號]],料單!C:M,11,FALSE)</f>
        <v/>
      </c>
      <c r="M282" s="1">
        <f ca="1">VLOOKUP(表格15[[#This Row],[專案編號]],料單!C:L,10,FALSE)</f>
        <v>0</v>
      </c>
      <c r="N282" s="1" t="str">
        <f ca="1">VLOOKUP(表格15[[#This Row],[專案編號]],料單!C:O,13,FALSE)</f>
        <v/>
      </c>
      <c r="O282" s="11">
        <f t="shared" ca="1" si="63"/>
        <v>0</v>
      </c>
      <c r="R282" s="2" t="str">
        <f ca="1">IFERROR(VLOOKUP(M282,資料庫!$P$3:$AJ$73,20,),"")</f>
        <v/>
      </c>
      <c r="S282" s="9" t="str">
        <f t="shared" ca="1" si="58"/>
        <v/>
      </c>
      <c r="U282" s="9"/>
    </row>
    <row r="283" spans="1:21" x14ac:dyDescent="0.25">
      <c r="A283" s="1">
        <f t="shared" si="44"/>
        <v>237</v>
      </c>
      <c r="B283" s="1">
        <f t="shared" si="62"/>
        <v>10</v>
      </c>
      <c r="C283" s="1">
        <f t="shared" si="55"/>
        <v>0</v>
      </c>
      <c r="D283" s="1">
        <f>料單!C375</f>
        <v>10012</v>
      </c>
      <c r="E283" s="1">
        <f ca="1">VLOOKUP(表格15[[#This Row],[專案編號]],料單!C:E,3,FALSE)</f>
        <v>0</v>
      </c>
      <c r="F283" s="1">
        <f ca="1">VLOOKUP(表格15[[#This Row],[專案編號]],料單!C:F,4,FALSE)</f>
        <v>0</v>
      </c>
      <c r="G283" s="1" t="str">
        <f ca="1">VLOOKUP(表格15[[#This Row],[專案編號]],料單!C:G,5,FALSE)</f>
        <v/>
      </c>
      <c r="H283" s="1">
        <f ca="1">VLOOKUP(表格15[[#This Row],[專案編號]],料單!C:H,6,FALSE)</f>
        <v>0</v>
      </c>
      <c r="I283" s="1" t="str">
        <f ca="1">VLOOKUP(表格15[[#This Row],[專案編號]],料單!C:I,7,FALSE)</f>
        <v/>
      </c>
      <c r="J283" s="1">
        <f ca="1">VLOOKUP(表格15[[#This Row],[專案編號]],料單!C:J,8,FALSE)</f>
        <v>0</v>
      </c>
      <c r="K283" s="1">
        <f ca="1">VLOOKUP(表格15[[#This Row],[專案編號]],料單!C:K,9,FALSE)</f>
        <v>0</v>
      </c>
      <c r="L283" s="1" t="str">
        <f ca="1">VLOOKUP(表格15[[#This Row],[專案編號]],料單!C:M,11,FALSE)</f>
        <v/>
      </c>
      <c r="M283" s="1">
        <f ca="1">VLOOKUP(表格15[[#This Row],[專案編號]],料單!C:L,10,FALSE)</f>
        <v>0</v>
      </c>
      <c r="N283" s="1" t="str">
        <f ca="1">VLOOKUP(表格15[[#This Row],[專案編號]],料單!C:O,13,FALSE)</f>
        <v/>
      </c>
      <c r="O283" s="11">
        <f t="shared" ca="1" si="63"/>
        <v>0</v>
      </c>
      <c r="R283" s="2" t="str">
        <f ca="1">IFERROR(VLOOKUP(M283,資料庫!$P$3:$AJ$73,20,),"")</f>
        <v/>
      </c>
      <c r="S283" s="9" t="str">
        <f t="shared" ca="1" si="58"/>
        <v/>
      </c>
      <c r="U283" s="9"/>
    </row>
    <row r="284" spans="1:21" x14ac:dyDescent="0.25">
      <c r="A284" s="1">
        <f t="shared" si="44"/>
        <v>238</v>
      </c>
      <c r="B284" s="1">
        <f t="shared" si="62"/>
        <v>10</v>
      </c>
      <c r="C284" s="1">
        <f t="shared" si="55"/>
        <v>0</v>
      </c>
      <c r="D284" s="1">
        <f>料單!C376</f>
        <v>10013</v>
      </c>
      <c r="E284" s="1">
        <f ca="1">VLOOKUP(表格15[[#This Row],[專案編號]],料單!C:E,3,FALSE)</f>
        <v>0</v>
      </c>
      <c r="F284" s="1">
        <f ca="1">VLOOKUP(表格15[[#This Row],[專案編號]],料單!C:F,4,FALSE)</f>
        <v>0</v>
      </c>
      <c r="G284" s="1" t="str">
        <f ca="1">VLOOKUP(表格15[[#This Row],[專案編號]],料單!C:G,5,FALSE)</f>
        <v/>
      </c>
      <c r="H284" s="1">
        <f ca="1">VLOOKUP(表格15[[#This Row],[專案編號]],料單!C:H,6,FALSE)</f>
        <v>0</v>
      </c>
      <c r="I284" s="1" t="str">
        <f ca="1">VLOOKUP(表格15[[#This Row],[專案編號]],料單!C:I,7,FALSE)</f>
        <v/>
      </c>
      <c r="J284" s="1">
        <f ca="1">VLOOKUP(表格15[[#This Row],[專案編號]],料單!C:J,8,FALSE)</f>
        <v>0</v>
      </c>
      <c r="K284" s="1">
        <f ca="1">VLOOKUP(表格15[[#This Row],[專案編號]],料單!C:K,9,FALSE)</f>
        <v>0</v>
      </c>
      <c r="L284" s="1" t="str">
        <f ca="1">VLOOKUP(表格15[[#This Row],[專案編號]],料單!C:M,11,FALSE)</f>
        <v/>
      </c>
      <c r="M284" s="1">
        <f ca="1">VLOOKUP(表格15[[#This Row],[專案編號]],料單!C:L,10,FALSE)</f>
        <v>0</v>
      </c>
      <c r="N284" s="1" t="str">
        <f ca="1">VLOOKUP(表格15[[#This Row],[專案編號]],料單!C:O,13,FALSE)</f>
        <v/>
      </c>
      <c r="O284" s="11">
        <f t="shared" ca="1" si="63"/>
        <v>0</v>
      </c>
      <c r="R284" s="2" t="str">
        <f ca="1">IFERROR(VLOOKUP(M284,資料庫!$P$3:$AJ$73,20,),"")</f>
        <v/>
      </c>
      <c r="S284" s="9" t="str">
        <f t="shared" ca="1" si="58"/>
        <v/>
      </c>
      <c r="U284" s="9"/>
    </row>
    <row r="285" spans="1:21" x14ac:dyDescent="0.25">
      <c r="A285" s="1">
        <f t="shared" si="44"/>
        <v>239</v>
      </c>
      <c r="B285" s="1">
        <f t="shared" si="62"/>
        <v>10</v>
      </c>
      <c r="C285" s="1">
        <f t="shared" si="55"/>
        <v>0</v>
      </c>
      <c r="D285" s="1">
        <f>料單!C377</f>
        <v>10014</v>
      </c>
      <c r="E285" s="1">
        <f ca="1">VLOOKUP(表格15[[#This Row],[專案編號]],料單!C:E,3,FALSE)</f>
        <v>0</v>
      </c>
      <c r="F285" s="1">
        <f ca="1">VLOOKUP(表格15[[#This Row],[專案編號]],料單!C:F,4,FALSE)</f>
        <v>0</v>
      </c>
      <c r="G285" s="1" t="str">
        <f ca="1">VLOOKUP(表格15[[#This Row],[專案編號]],料單!C:G,5,FALSE)</f>
        <v/>
      </c>
      <c r="H285" s="1">
        <f ca="1">VLOOKUP(表格15[[#This Row],[專案編號]],料單!C:H,6,FALSE)</f>
        <v>0</v>
      </c>
      <c r="I285" s="1" t="str">
        <f ca="1">VLOOKUP(表格15[[#This Row],[專案編號]],料單!C:I,7,FALSE)</f>
        <v/>
      </c>
      <c r="J285" s="1">
        <f ca="1">VLOOKUP(表格15[[#This Row],[專案編號]],料單!C:J,8,FALSE)</f>
        <v>0</v>
      </c>
      <c r="K285" s="1">
        <f ca="1">VLOOKUP(表格15[[#This Row],[專案編號]],料單!C:K,9,FALSE)</f>
        <v>0</v>
      </c>
      <c r="L285" s="1" t="str">
        <f ca="1">VLOOKUP(表格15[[#This Row],[專案編號]],料單!C:M,11,FALSE)</f>
        <v/>
      </c>
      <c r="M285" s="1">
        <f ca="1">VLOOKUP(表格15[[#This Row],[專案編號]],料單!C:L,10,FALSE)</f>
        <v>0</v>
      </c>
      <c r="N285" s="1" t="str">
        <f ca="1">VLOOKUP(表格15[[#This Row],[專案編號]],料單!C:O,13,FALSE)</f>
        <v/>
      </c>
      <c r="O285" s="11">
        <f t="shared" ca="1" si="63"/>
        <v>0</v>
      </c>
      <c r="R285" s="2" t="str">
        <f ca="1">IFERROR(VLOOKUP(M285,資料庫!$P$3:$AJ$73,20,),"")</f>
        <v/>
      </c>
      <c r="S285" s="9" t="str">
        <f t="shared" ca="1" si="58"/>
        <v/>
      </c>
      <c r="U285" s="9"/>
    </row>
    <row r="286" spans="1:21" x14ac:dyDescent="0.25">
      <c r="A286" s="1">
        <f t="shared" si="44"/>
        <v>240</v>
      </c>
      <c r="B286" s="1">
        <f t="shared" si="62"/>
        <v>10</v>
      </c>
      <c r="C286" s="1">
        <f t="shared" si="55"/>
        <v>0</v>
      </c>
      <c r="D286" s="1">
        <f>料單!C378</f>
        <v>10015</v>
      </c>
      <c r="E286" s="1">
        <f ca="1">VLOOKUP(表格15[[#This Row],[專案編號]],料單!C:E,3,FALSE)</f>
        <v>0</v>
      </c>
      <c r="F286" s="1">
        <f ca="1">VLOOKUP(表格15[[#This Row],[專案編號]],料單!C:F,4,FALSE)</f>
        <v>0</v>
      </c>
      <c r="G286" s="1" t="str">
        <f ca="1">VLOOKUP(表格15[[#This Row],[專案編號]],料單!C:G,5,FALSE)</f>
        <v/>
      </c>
      <c r="H286" s="1">
        <f ca="1">VLOOKUP(表格15[[#This Row],[專案編號]],料單!C:H,6,FALSE)</f>
        <v>0</v>
      </c>
      <c r="I286" s="1" t="str">
        <f ca="1">VLOOKUP(表格15[[#This Row],[專案編號]],料單!C:I,7,FALSE)</f>
        <v/>
      </c>
      <c r="J286" s="1">
        <f ca="1">VLOOKUP(表格15[[#This Row],[專案編號]],料單!C:J,8,FALSE)</f>
        <v>0</v>
      </c>
      <c r="K286" s="1">
        <f ca="1">VLOOKUP(表格15[[#This Row],[專案編號]],料單!C:K,9,FALSE)</f>
        <v>0</v>
      </c>
      <c r="L286" s="1" t="str">
        <f ca="1">VLOOKUP(表格15[[#This Row],[專案編號]],料單!C:M,11,FALSE)</f>
        <v/>
      </c>
      <c r="M286" s="1">
        <f ca="1">VLOOKUP(表格15[[#This Row],[專案編號]],料單!C:L,10,FALSE)</f>
        <v>0</v>
      </c>
      <c r="N286" s="1" t="str">
        <f ca="1">VLOOKUP(表格15[[#This Row],[專案編號]],料單!C:O,13,FALSE)</f>
        <v/>
      </c>
      <c r="O286" s="11">
        <f t="shared" ca="1" si="63"/>
        <v>0</v>
      </c>
      <c r="R286" s="2" t="str">
        <f ca="1">IFERROR(VLOOKUP(M286,資料庫!$P$3:$AJ$73,20,),"")</f>
        <v/>
      </c>
      <c r="S286" s="9" t="str">
        <f t="shared" ca="1" si="58"/>
        <v/>
      </c>
      <c r="U286" s="9"/>
    </row>
    <row r="287" spans="1:21" x14ac:dyDescent="0.25">
      <c r="A287" s="1">
        <f t="shared" si="44"/>
        <v>241</v>
      </c>
      <c r="B287" s="1">
        <f t="shared" si="62"/>
        <v>10</v>
      </c>
      <c r="C287" s="1">
        <f t="shared" si="55"/>
        <v>0</v>
      </c>
      <c r="D287" s="1">
        <f>料單!C379</f>
        <v>10016</v>
      </c>
      <c r="E287" s="1">
        <f ca="1">VLOOKUP(表格15[[#This Row],[專案編號]],料單!C:E,3,FALSE)</f>
        <v>0</v>
      </c>
      <c r="F287" s="1">
        <f ca="1">VLOOKUP(表格15[[#This Row],[專案編號]],料單!C:F,4,FALSE)</f>
        <v>0</v>
      </c>
      <c r="G287" s="1" t="str">
        <f ca="1">VLOOKUP(表格15[[#This Row],[專案編號]],料單!C:G,5,FALSE)</f>
        <v/>
      </c>
      <c r="H287" s="1">
        <f ca="1">VLOOKUP(表格15[[#This Row],[專案編號]],料單!C:H,6,FALSE)</f>
        <v>0</v>
      </c>
      <c r="I287" s="1" t="str">
        <f ca="1">VLOOKUP(表格15[[#This Row],[專案編號]],料單!C:I,7,FALSE)</f>
        <v/>
      </c>
      <c r="J287" s="1">
        <f ca="1">VLOOKUP(表格15[[#This Row],[專案編號]],料單!C:J,8,FALSE)</f>
        <v>0</v>
      </c>
      <c r="K287" s="1">
        <f ca="1">VLOOKUP(表格15[[#This Row],[專案編號]],料單!C:K,9,FALSE)</f>
        <v>0</v>
      </c>
      <c r="L287" s="1" t="str">
        <f ca="1">VLOOKUP(表格15[[#This Row],[專案編號]],料單!C:M,11,FALSE)</f>
        <v/>
      </c>
      <c r="M287" s="1">
        <f ca="1">VLOOKUP(表格15[[#This Row],[專案編號]],料單!C:L,10,FALSE)</f>
        <v>0</v>
      </c>
      <c r="N287" s="1" t="str">
        <f ca="1">VLOOKUP(表格15[[#This Row],[專案編號]],料單!C:O,13,FALSE)</f>
        <v/>
      </c>
      <c r="O287" s="11">
        <f t="shared" ca="1" si="63"/>
        <v>0</v>
      </c>
      <c r="R287" s="2" t="str">
        <f ca="1">IFERROR(VLOOKUP(M287,資料庫!$P$3:$AJ$73,20,),"")</f>
        <v/>
      </c>
      <c r="S287" s="9" t="str">
        <f t="shared" ca="1" si="58"/>
        <v/>
      </c>
      <c r="U287" s="9"/>
    </row>
    <row r="288" spans="1:21" x14ac:dyDescent="0.25">
      <c r="A288" s="1">
        <f t="shared" si="44"/>
        <v>242</v>
      </c>
      <c r="B288" s="1">
        <f t="shared" si="62"/>
        <v>10</v>
      </c>
      <c r="C288" s="1">
        <f t="shared" si="55"/>
        <v>0</v>
      </c>
      <c r="D288" s="1">
        <f>料單!C380</f>
        <v>10017</v>
      </c>
      <c r="E288" s="1">
        <f ca="1">VLOOKUP(表格15[[#This Row],[專案編號]],料單!C:E,3,FALSE)</f>
        <v>0</v>
      </c>
      <c r="F288" s="1">
        <f ca="1">VLOOKUP(表格15[[#This Row],[專案編號]],料單!C:F,4,FALSE)</f>
        <v>0</v>
      </c>
      <c r="G288" s="1" t="str">
        <f ca="1">VLOOKUP(表格15[[#This Row],[專案編號]],料單!C:G,5,FALSE)</f>
        <v/>
      </c>
      <c r="H288" s="1">
        <f ca="1">VLOOKUP(表格15[[#This Row],[專案編號]],料單!C:H,6,FALSE)</f>
        <v>0</v>
      </c>
      <c r="I288" s="1" t="str">
        <f ca="1">VLOOKUP(表格15[[#This Row],[專案編號]],料單!C:I,7,FALSE)</f>
        <v/>
      </c>
      <c r="J288" s="1">
        <f ca="1">VLOOKUP(表格15[[#This Row],[專案編號]],料單!C:J,8,FALSE)</f>
        <v>0</v>
      </c>
      <c r="K288" s="1">
        <f ca="1">VLOOKUP(表格15[[#This Row],[專案編號]],料單!C:K,9,FALSE)</f>
        <v>0</v>
      </c>
      <c r="L288" s="1" t="str">
        <f ca="1">VLOOKUP(表格15[[#This Row],[專案編號]],料單!C:M,11,FALSE)</f>
        <v/>
      </c>
      <c r="M288" s="1">
        <f ca="1">VLOOKUP(表格15[[#This Row],[專案編號]],料單!C:L,10,FALSE)</f>
        <v>0</v>
      </c>
      <c r="N288" s="1" t="str">
        <f ca="1">VLOOKUP(表格15[[#This Row],[專案編號]],料單!C:O,13,FALSE)</f>
        <v/>
      </c>
      <c r="O288" s="11">
        <f t="shared" ca="1" si="63"/>
        <v>0</v>
      </c>
      <c r="R288" s="2" t="str">
        <f ca="1">IFERROR(VLOOKUP(M288,資料庫!$P$3:$AJ$73,20,),"")</f>
        <v/>
      </c>
      <c r="S288" s="9" t="str">
        <f t="shared" ca="1" si="58"/>
        <v/>
      </c>
      <c r="U288" s="9"/>
    </row>
    <row r="289" spans="1:21" x14ac:dyDescent="0.25">
      <c r="A289" s="1">
        <f t="shared" ref="A289:A393" si="64">A288+1</f>
        <v>243</v>
      </c>
      <c r="B289" s="1">
        <f t="shared" si="62"/>
        <v>10</v>
      </c>
      <c r="C289" s="1">
        <f t="shared" si="55"/>
        <v>0</v>
      </c>
      <c r="D289" s="1">
        <f>料單!C381</f>
        <v>10018</v>
      </c>
      <c r="E289" s="1">
        <f ca="1">VLOOKUP(表格15[[#This Row],[專案編號]],料單!C:E,3,FALSE)</f>
        <v>0</v>
      </c>
      <c r="F289" s="1">
        <f ca="1">VLOOKUP(表格15[[#This Row],[專案編號]],料單!C:F,4,FALSE)</f>
        <v>0</v>
      </c>
      <c r="G289" s="1" t="str">
        <f ca="1">VLOOKUP(表格15[[#This Row],[專案編號]],料單!C:G,5,FALSE)</f>
        <v/>
      </c>
      <c r="H289" s="1">
        <f ca="1">VLOOKUP(表格15[[#This Row],[專案編號]],料單!C:H,6,FALSE)</f>
        <v>0</v>
      </c>
      <c r="I289" s="1" t="str">
        <f ca="1">VLOOKUP(表格15[[#This Row],[專案編號]],料單!C:I,7,FALSE)</f>
        <v/>
      </c>
      <c r="J289" s="1">
        <f ca="1">VLOOKUP(表格15[[#This Row],[專案編號]],料單!C:J,8,FALSE)</f>
        <v>0</v>
      </c>
      <c r="K289" s="1">
        <f ca="1">VLOOKUP(表格15[[#This Row],[專案編號]],料單!C:K,9,FALSE)</f>
        <v>0</v>
      </c>
      <c r="L289" s="1" t="str">
        <f ca="1">VLOOKUP(表格15[[#This Row],[專案編號]],料單!C:M,11,FALSE)</f>
        <v/>
      </c>
      <c r="M289" s="1">
        <f ca="1">VLOOKUP(表格15[[#This Row],[專案編號]],料單!C:L,10,FALSE)</f>
        <v>0</v>
      </c>
      <c r="N289" s="1" t="str">
        <f ca="1">VLOOKUP(表格15[[#This Row],[專案編號]],料單!C:O,13,FALSE)</f>
        <v/>
      </c>
      <c r="O289" s="11">
        <f t="shared" ca="1" si="63"/>
        <v>0</v>
      </c>
      <c r="R289" s="2" t="str">
        <f ca="1">IFERROR(VLOOKUP(M289,資料庫!$P$3:$AJ$73,20,),"")</f>
        <v/>
      </c>
      <c r="S289" s="9" t="str">
        <f t="shared" ca="1" si="58"/>
        <v/>
      </c>
      <c r="U289" s="9"/>
    </row>
    <row r="290" spans="1:21" x14ac:dyDescent="0.25">
      <c r="A290" s="1">
        <f t="shared" si="64"/>
        <v>244</v>
      </c>
      <c r="B290" s="1">
        <f t="shared" si="62"/>
        <v>10</v>
      </c>
      <c r="C290" s="1">
        <f t="shared" si="55"/>
        <v>0</v>
      </c>
      <c r="D290" s="1">
        <f>料單!C382</f>
        <v>10019</v>
      </c>
      <c r="E290" s="1">
        <f ca="1">VLOOKUP(表格15[[#This Row],[專案編號]],料單!C:E,3,FALSE)</f>
        <v>0</v>
      </c>
      <c r="F290" s="1">
        <f ca="1">VLOOKUP(表格15[[#This Row],[專案編號]],料單!C:F,4,FALSE)</f>
        <v>0</v>
      </c>
      <c r="G290" s="1" t="str">
        <f ca="1">VLOOKUP(表格15[[#This Row],[專案編號]],料單!C:G,5,FALSE)</f>
        <v/>
      </c>
      <c r="H290" s="1">
        <f ca="1">VLOOKUP(表格15[[#This Row],[專案編號]],料單!C:H,6,FALSE)</f>
        <v>0</v>
      </c>
      <c r="I290" s="1" t="str">
        <f ca="1">VLOOKUP(表格15[[#This Row],[專案編號]],料單!C:I,7,FALSE)</f>
        <v/>
      </c>
      <c r="J290" s="1">
        <f ca="1">VLOOKUP(表格15[[#This Row],[專案編號]],料單!C:J,8,FALSE)</f>
        <v>0</v>
      </c>
      <c r="K290" s="1">
        <f ca="1">VLOOKUP(表格15[[#This Row],[專案編號]],料單!C:K,9,FALSE)</f>
        <v>0</v>
      </c>
      <c r="L290" s="1" t="str">
        <f ca="1">VLOOKUP(表格15[[#This Row],[專案編號]],料單!C:M,11,FALSE)</f>
        <v/>
      </c>
      <c r="M290" s="1">
        <f ca="1">VLOOKUP(表格15[[#This Row],[專案編號]],料單!C:L,10,FALSE)</f>
        <v>0</v>
      </c>
      <c r="N290" s="1" t="str">
        <f ca="1">VLOOKUP(表格15[[#This Row],[專案編號]],料單!C:O,13,FALSE)</f>
        <v/>
      </c>
      <c r="O290" s="11">
        <f t="shared" ca="1" si="63"/>
        <v>0</v>
      </c>
      <c r="R290" s="2" t="str">
        <f ca="1">IFERROR(VLOOKUP(M290,資料庫!$P$3:$AJ$73,20,),"")</f>
        <v/>
      </c>
      <c r="S290" s="9" t="str">
        <f t="shared" ca="1" si="58"/>
        <v/>
      </c>
      <c r="U290" s="9"/>
    </row>
    <row r="291" spans="1:21" x14ac:dyDescent="0.25">
      <c r="A291" s="1">
        <f t="shared" si="64"/>
        <v>245</v>
      </c>
      <c r="B291" s="1">
        <f t="shared" si="62"/>
        <v>10</v>
      </c>
      <c r="C291" s="1">
        <f t="shared" si="55"/>
        <v>0</v>
      </c>
      <c r="D291" s="1">
        <f>料單!C383</f>
        <v>10020</v>
      </c>
      <c r="E291" s="1">
        <f ca="1">VLOOKUP(表格15[[#This Row],[專案編號]],料單!C:E,3,FALSE)</f>
        <v>0</v>
      </c>
      <c r="F291" s="1">
        <f ca="1">VLOOKUP(表格15[[#This Row],[專案編號]],料單!C:F,4,FALSE)</f>
        <v>0</v>
      </c>
      <c r="G291" s="1" t="str">
        <f ca="1">VLOOKUP(表格15[[#This Row],[專案編號]],料單!C:G,5,FALSE)</f>
        <v/>
      </c>
      <c r="H291" s="1">
        <f ca="1">VLOOKUP(表格15[[#This Row],[專案編號]],料單!C:H,6,FALSE)</f>
        <v>0</v>
      </c>
      <c r="I291" s="1" t="str">
        <f ca="1">VLOOKUP(表格15[[#This Row],[專案編號]],料單!C:I,7,FALSE)</f>
        <v/>
      </c>
      <c r="J291" s="1">
        <f ca="1">VLOOKUP(表格15[[#This Row],[專案編號]],料單!C:J,8,FALSE)</f>
        <v>0</v>
      </c>
      <c r="K291" s="1">
        <f ca="1">VLOOKUP(表格15[[#This Row],[專案編號]],料單!C:K,9,FALSE)</f>
        <v>0</v>
      </c>
      <c r="L291" s="1" t="str">
        <f ca="1">VLOOKUP(表格15[[#This Row],[專案編號]],料單!C:M,11,FALSE)</f>
        <v/>
      </c>
      <c r="M291" s="1">
        <f ca="1">VLOOKUP(表格15[[#This Row],[專案編號]],料單!C:L,10,FALSE)</f>
        <v>0</v>
      </c>
      <c r="N291" s="1" t="str">
        <f ca="1">VLOOKUP(表格15[[#This Row],[專案編號]],料單!C:O,13,FALSE)</f>
        <v/>
      </c>
      <c r="O291" s="11">
        <f t="shared" ca="1" si="63"/>
        <v>0</v>
      </c>
      <c r="R291" s="2" t="str">
        <f ca="1">IFERROR(VLOOKUP(M291,資料庫!$P$3:$AJ$73,20,),"")</f>
        <v/>
      </c>
      <c r="S291" s="9" t="str">
        <f t="shared" ca="1" si="58"/>
        <v/>
      </c>
      <c r="U291" s="9"/>
    </row>
    <row r="292" spans="1:21" x14ac:dyDescent="0.25">
      <c r="A292" s="1">
        <f t="shared" si="64"/>
        <v>246</v>
      </c>
      <c r="B292" s="1">
        <f t="shared" si="62"/>
        <v>10</v>
      </c>
      <c r="C292" s="1">
        <f t="shared" si="55"/>
        <v>0</v>
      </c>
      <c r="D292" s="1">
        <f>料單!C384</f>
        <v>10021</v>
      </c>
      <c r="E292" s="1">
        <f ca="1">VLOOKUP(表格15[[#This Row],[專案編號]],料單!C:E,3,FALSE)</f>
        <v>0</v>
      </c>
      <c r="F292" s="1">
        <f ca="1">VLOOKUP(表格15[[#This Row],[專案編號]],料單!C:F,4,FALSE)</f>
        <v>0</v>
      </c>
      <c r="G292" s="1" t="str">
        <f ca="1">VLOOKUP(表格15[[#This Row],[專案編號]],料單!C:G,5,FALSE)</f>
        <v/>
      </c>
      <c r="H292" s="1">
        <f ca="1">VLOOKUP(表格15[[#This Row],[專案編號]],料單!C:H,6,FALSE)</f>
        <v>0</v>
      </c>
      <c r="I292" s="1" t="str">
        <f ca="1">VLOOKUP(表格15[[#This Row],[專案編號]],料單!C:I,7,FALSE)</f>
        <v/>
      </c>
      <c r="J292" s="1">
        <f ca="1">VLOOKUP(表格15[[#This Row],[專案編號]],料單!C:J,8,FALSE)</f>
        <v>0</v>
      </c>
      <c r="K292" s="1">
        <f ca="1">VLOOKUP(表格15[[#This Row],[專案編號]],料單!C:K,9,FALSE)</f>
        <v>0</v>
      </c>
      <c r="L292" s="1" t="str">
        <f ca="1">VLOOKUP(表格15[[#This Row],[專案編號]],料單!C:M,11,FALSE)</f>
        <v/>
      </c>
      <c r="M292" s="1">
        <f ca="1">VLOOKUP(表格15[[#This Row],[專案編號]],料單!C:L,10,FALSE)</f>
        <v>0</v>
      </c>
      <c r="N292" s="1" t="str">
        <f ca="1">VLOOKUP(表格15[[#This Row],[專案編號]],料單!C:O,13,FALSE)</f>
        <v/>
      </c>
      <c r="O292" s="11">
        <f t="shared" ca="1" si="63"/>
        <v>0</v>
      </c>
      <c r="R292" s="2" t="str">
        <f ca="1">IFERROR(VLOOKUP(M292,資料庫!$P$3:$AJ$73,20,),"")</f>
        <v/>
      </c>
      <c r="S292" s="9" t="str">
        <f t="shared" ca="1" si="58"/>
        <v/>
      </c>
      <c r="U292" s="9"/>
    </row>
    <row r="293" spans="1:21" x14ac:dyDescent="0.25">
      <c r="A293" s="1">
        <f t="shared" si="64"/>
        <v>247</v>
      </c>
      <c r="B293" s="1">
        <f t="shared" si="62"/>
        <v>10</v>
      </c>
      <c r="C293" s="1">
        <f t="shared" si="55"/>
        <v>0</v>
      </c>
      <c r="D293" s="1">
        <f>料單!C385</f>
        <v>10022</v>
      </c>
      <c r="E293" s="1">
        <f ca="1">VLOOKUP(表格15[[#This Row],[專案編號]],料單!C:E,3,FALSE)</f>
        <v>0</v>
      </c>
      <c r="F293" s="1">
        <f ca="1">VLOOKUP(表格15[[#This Row],[專案編號]],料單!C:F,4,FALSE)</f>
        <v>0</v>
      </c>
      <c r="G293" s="1" t="str">
        <f ca="1">VLOOKUP(表格15[[#This Row],[專案編號]],料單!C:G,5,FALSE)</f>
        <v/>
      </c>
      <c r="H293" s="1">
        <f ca="1">VLOOKUP(表格15[[#This Row],[專案編號]],料單!C:H,6,FALSE)</f>
        <v>0</v>
      </c>
      <c r="I293" s="1" t="str">
        <f ca="1">VLOOKUP(表格15[[#This Row],[專案編號]],料單!C:I,7,FALSE)</f>
        <v/>
      </c>
      <c r="J293" s="1">
        <f ca="1">VLOOKUP(表格15[[#This Row],[專案編號]],料單!C:J,8,FALSE)</f>
        <v>0</v>
      </c>
      <c r="K293" s="1">
        <f ca="1">VLOOKUP(表格15[[#This Row],[專案編號]],料單!C:K,9,FALSE)</f>
        <v>0</v>
      </c>
      <c r="L293" s="1" t="str">
        <f ca="1">VLOOKUP(表格15[[#This Row],[專案編號]],料單!C:M,11,FALSE)</f>
        <v/>
      </c>
      <c r="M293" s="1">
        <f ca="1">VLOOKUP(表格15[[#This Row],[專案編號]],料單!C:L,10,FALSE)</f>
        <v>0</v>
      </c>
      <c r="N293" s="1" t="str">
        <f ca="1">VLOOKUP(表格15[[#This Row],[專案編號]],料單!C:O,13,FALSE)</f>
        <v/>
      </c>
      <c r="O293" s="11">
        <f t="shared" ca="1" si="63"/>
        <v>0</v>
      </c>
      <c r="R293" s="2" t="str">
        <f ca="1">IFERROR(VLOOKUP(M293,資料庫!$P$3:$AJ$73,20,),"")</f>
        <v/>
      </c>
      <c r="S293" s="9" t="str">
        <f t="shared" ca="1" si="58"/>
        <v/>
      </c>
      <c r="U293" s="9"/>
    </row>
    <row r="294" spans="1:21" x14ac:dyDescent="0.25">
      <c r="A294" s="1">
        <f t="shared" si="64"/>
        <v>248</v>
      </c>
      <c r="B294" s="1">
        <f t="shared" si="62"/>
        <v>10</v>
      </c>
      <c r="C294" s="1">
        <f t="shared" si="55"/>
        <v>0</v>
      </c>
      <c r="D294" s="1">
        <f>料單!C386</f>
        <v>10023</v>
      </c>
      <c r="E294" s="1">
        <f ca="1">VLOOKUP(表格15[[#This Row],[專案編號]],料單!C:E,3,FALSE)</f>
        <v>0</v>
      </c>
      <c r="F294" s="1">
        <f ca="1">VLOOKUP(表格15[[#This Row],[專案編號]],料單!C:F,4,FALSE)</f>
        <v>0</v>
      </c>
      <c r="G294" s="1" t="str">
        <f ca="1">VLOOKUP(表格15[[#This Row],[專案編號]],料單!C:G,5,FALSE)</f>
        <v/>
      </c>
      <c r="H294" s="1">
        <f ca="1">VLOOKUP(表格15[[#This Row],[專案編號]],料單!C:H,6,FALSE)</f>
        <v>0</v>
      </c>
      <c r="I294" s="1" t="str">
        <f ca="1">VLOOKUP(表格15[[#This Row],[專案編號]],料單!C:I,7,FALSE)</f>
        <v/>
      </c>
      <c r="J294" s="1">
        <f ca="1">VLOOKUP(表格15[[#This Row],[專案編號]],料單!C:J,8,FALSE)</f>
        <v>0</v>
      </c>
      <c r="K294" s="1">
        <f ca="1">VLOOKUP(表格15[[#This Row],[專案編號]],料單!C:K,9,FALSE)</f>
        <v>0</v>
      </c>
      <c r="L294" s="1" t="str">
        <f ca="1">VLOOKUP(表格15[[#This Row],[專案編號]],料單!C:M,11,FALSE)</f>
        <v/>
      </c>
      <c r="M294" s="1">
        <f ca="1">VLOOKUP(表格15[[#This Row],[專案編號]],料單!C:L,10,FALSE)</f>
        <v>0</v>
      </c>
      <c r="N294" s="1" t="str">
        <f ca="1">VLOOKUP(表格15[[#This Row],[專案編號]],料單!C:O,13,FALSE)</f>
        <v/>
      </c>
      <c r="O294" s="11">
        <f t="shared" ca="1" si="63"/>
        <v>0</v>
      </c>
      <c r="R294" s="2" t="str">
        <f ca="1">IFERROR(VLOOKUP(M294,資料庫!$P$3:$AJ$73,20,),"")</f>
        <v/>
      </c>
      <c r="S294" s="9" t="str">
        <f t="shared" ca="1" si="58"/>
        <v/>
      </c>
      <c r="U294" s="9"/>
    </row>
    <row r="295" spans="1:21" x14ac:dyDescent="0.25">
      <c r="A295" s="1">
        <f t="shared" si="64"/>
        <v>249</v>
      </c>
      <c r="B295" s="1">
        <f t="shared" si="62"/>
        <v>10</v>
      </c>
      <c r="C295" s="1">
        <f t="shared" si="55"/>
        <v>0</v>
      </c>
      <c r="D295" s="1">
        <f>料單!C387</f>
        <v>10024</v>
      </c>
      <c r="E295" s="1">
        <f ca="1">VLOOKUP(表格15[[#This Row],[專案編號]],料單!C:E,3,FALSE)</f>
        <v>0</v>
      </c>
      <c r="F295" s="1">
        <f ca="1">VLOOKUP(表格15[[#This Row],[專案編號]],料單!C:F,4,FALSE)</f>
        <v>0</v>
      </c>
      <c r="G295" s="1" t="str">
        <f ca="1">VLOOKUP(表格15[[#This Row],[專案編號]],料單!C:G,5,FALSE)</f>
        <v/>
      </c>
      <c r="H295" s="1">
        <f ca="1">VLOOKUP(表格15[[#This Row],[專案編號]],料單!C:H,6,FALSE)</f>
        <v>0</v>
      </c>
      <c r="I295" s="1" t="str">
        <f ca="1">VLOOKUP(表格15[[#This Row],[專案編號]],料單!C:I,7,FALSE)</f>
        <v/>
      </c>
      <c r="J295" s="1">
        <f ca="1">VLOOKUP(表格15[[#This Row],[專案編號]],料單!C:J,8,FALSE)</f>
        <v>0</v>
      </c>
      <c r="K295" s="1">
        <f ca="1">VLOOKUP(表格15[[#This Row],[專案編號]],料單!C:K,9,FALSE)</f>
        <v>0</v>
      </c>
      <c r="L295" s="1" t="str">
        <f ca="1">VLOOKUP(表格15[[#This Row],[專案編號]],料單!C:M,11,FALSE)</f>
        <v/>
      </c>
      <c r="M295" s="1">
        <f ca="1">VLOOKUP(表格15[[#This Row],[專案編號]],料單!C:L,10,FALSE)</f>
        <v>0</v>
      </c>
      <c r="N295" s="1" t="str">
        <f ca="1">VLOOKUP(表格15[[#This Row],[專案編號]],料單!C:O,13,FALSE)</f>
        <v/>
      </c>
      <c r="O295" s="11">
        <f t="shared" ca="1" si="63"/>
        <v>0</v>
      </c>
      <c r="R295" s="2" t="str">
        <f ca="1">IFERROR(VLOOKUP(M295,資料庫!$P$3:$AJ$73,20,),"")</f>
        <v/>
      </c>
      <c r="S295" s="9" t="str">
        <f t="shared" ca="1" si="58"/>
        <v/>
      </c>
      <c r="U295" s="9"/>
    </row>
    <row r="296" spans="1:21" x14ac:dyDescent="0.25">
      <c r="A296" s="1">
        <f t="shared" ref="A296:A300" si="65">A295+1</f>
        <v>250</v>
      </c>
      <c r="B296" s="1">
        <f t="shared" ref="B296:B300" si="66">B295</f>
        <v>10</v>
      </c>
      <c r="C296" s="1">
        <f t="shared" si="55"/>
        <v>0</v>
      </c>
      <c r="D296" s="1">
        <f>料單!C388</f>
        <v>10025</v>
      </c>
      <c r="E296" s="1">
        <f ca="1">VLOOKUP(表格15[[#This Row],[專案編號]],料單!C:E,3,FALSE)</f>
        <v>0</v>
      </c>
      <c r="F296" s="1">
        <f ca="1">VLOOKUP(表格15[[#This Row],[專案編號]],料單!C:F,4,FALSE)</f>
        <v>0</v>
      </c>
      <c r="G296" s="1" t="str">
        <f ca="1">VLOOKUP(表格15[[#This Row],[專案編號]],料單!C:G,5,FALSE)</f>
        <v/>
      </c>
      <c r="H296" s="1">
        <f ca="1">VLOOKUP(表格15[[#This Row],[專案編號]],料單!C:H,6,FALSE)</f>
        <v>0</v>
      </c>
      <c r="I296" s="1" t="str">
        <f ca="1">VLOOKUP(表格15[[#This Row],[專案編號]],料單!C:I,7,FALSE)</f>
        <v/>
      </c>
      <c r="J296" s="1">
        <f ca="1">VLOOKUP(表格15[[#This Row],[專案編號]],料單!C:J,8,FALSE)</f>
        <v>0</v>
      </c>
      <c r="K296" s="1">
        <f ca="1">VLOOKUP(表格15[[#This Row],[專案編號]],料單!C:K,9,FALSE)</f>
        <v>0</v>
      </c>
      <c r="L296" s="1" t="str">
        <f ca="1">VLOOKUP(表格15[[#This Row],[專案編號]],料單!C:M,11,FALSE)</f>
        <v/>
      </c>
      <c r="M296" s="1">
        <f ca="1">VLOOKUP(表格15[[#This Row],[專案編號]],料單!C:L,10,FALSE)</f>
        <v>0</v>
      </c>
      <c r="N296" s="1" t="str">
        <f ca="1">VLOOKUP(表格15[[#This Row],[專案編號]],料單!C:O,13,FALSE)</f>
        <v/>
      </c>
      <c r="O296" s="11">
        <f t="shared" ca="1" si="63"/>
        <v>0</v>
      </c>
      <c r="R296" s="2" t="str">
        <f ca="1">IFERROR(VLOOKUP(M296,資料庫!$P$3:$AJ$73,20,),"")</f>
        <v/>
      </c>
      <c r="S296" s="9" t="str">
        <f t="shared" ca="1" si="58"/>
        <v/>
      </c>
      <c r="U296" s="9"/>
    </row>
    <row r="297" spans="1:21" x14ac:dyDescent="0.25">
      <c r="A297" s="1">
        <f t="shared" si="65"/>
        <v>251</v>
      </c>
      <c r="B297" s="1">
        <f t="shared" si="66"/>
        <v>10</v>
      </c>
      <c r="C297" s="1">
        <f t="shared" si="55"/>
        <v>0</v>
      </c>
      <c r="D297" s="1">
        <f>料單!C389</f>
        <v>10026</v>
      </c>
      <c r="E297" s="1">
        <f ca="1">VLOOKUP(表格15[[#This Row],[專案編號]],料單!C:E,3,FALSE)</f>
        <v>0</v>
      </c>
      <c r="F297" s="1">
        <f ca="1">VLOOKUP(表格15[[#This Row],[專案編號]],料單!C:F,4,FALSE)</f>
        <v>0</v>
      </c>
      <c r="G297" s="1" t="str">
        <f ca="1">VLOOKUP(表格15[[#This Row],[專案編號]],料單!C:G,5,FALSE)</f>
        <v/>
      </c>
      <c r="H297" s="1">
        <f ca="1">VLOOKUP(表格15[[#This Row],[專案編號]],料單!C:H,6,FALSE)</f>
        <v>0</v>
      </c>
      <c r="I297" s="1" t="str">
        <f ca="1">VLOOKUP(表格15[[#This Row],[專案編號]],料單!C:I,7,FALSE)</f>
        <v/>
      </c>
      <c r="J297" s="1">
        <f ca="1">VLOOKUP(表格15[[#This Row],[專案編號]],料單!C:J,8,FALSE)</f>
        <v>0</v>
      </c>
      <c r="K297" s="1">
        <f ca="1">VLOOKUP(表格15[[#This Row],[專案編號]],料單!C:K,9,FALSE)</f>
        <v>0</v>
      </c>
      <c r="L297" s="1" t="str">
        <f ca="1">VLOOKUP(表格15[[#This Row],[專案編號]],料單!C:M,11,FALSE)</f>
        <v/>
      </c>
      <c r="M297" s="1">
        <f ca="1">VLOOKUP(表格15[[#This Row],[專案編號]],料單!C:L,10,FALSE)</f>
        <v>0</v>
      </c>
      <c r="N297" s="1" t="str">
        <f ca="1">VLOOKUP(表格15[[#This Row],[專案編號]],料單!C:O,13,FALSE)</f>
        <v/>
      </c>
      <c r="O297" s="11">
        <f t="shared" ca="1" si="63"/>
        <v>0</v>
      </c>
      <c r="R297" s="2" t="str">
        <f ca="1">IFERROR(VLOOKUP(M297,資料庫!$P$3:$AJ$73,20,),"")</f>
        <v/>
      </c>
      <c r="S297" s="9" t="str">
        <f t="shared" ca="1" si="58"/>
        <v/>
      </c>
      <c r="U297" s="9"/>
    </row>
    <row r="298" spans="1:21" x14ac:dyDescent="0.25">
      <c r="A298" s="1">
        <f t="shared" si="65"/>
        <v>252</v>
      </c>
      <c r="B298" s="1">
        <f t="shared" si="66"/>
        <v>10</v>
      </c>
      <c r="C298" s="1">
        <f t="shared" si="55"/>
        <v>0</v>
      </c>
      <c r="D298" s="1">
        <f>料單!C390</f>
        <v>10027</v>
      </c>
      <c r="E298" s="1">
        <f ca="1">VLOOKUP(表格15[[#This Row],[專案編號]],料單!C:E,3,FALSE)</f>
        <v>0</v>
      </c>
      <c r="F298" s="1">
        <f ca="1">VLOOKUP(表格15[[#This Row],[專案編號]],料單!C:F,4,FALSE)</f>
        <v>0</v>
      </c>
      <c r="G298" s="1" t="str">
        <f ca="1">VLOOKUP(表格15[[#This Row],[專案編號]],料單!C:G,5,FALSE)</f>
        <v/>
      </c>
      <c r="H298" s="1">
        <f ca="1">VLOOKUP(表格15[[#This Row],[專案編號]],料單!C:H,6,FALSE)</f>
        <v>0</v>
      </c>
      <c r="I298" s="1" t="str">
        <f ca="1">VLOOKUP(表格15[[#This Row],[專案編號]],料單!C:I,7,FALSE)</f>
        <v/>
      </c>
      <c r="J298" s="1">
        <f ca="1">VLOOKUP(表格15[[#This Row],[專案編號]],料單!C:J,8,FALSE)</f>
        <v>0</v>
      </c>
      <c r="K298" s="1">
        <f ca="1">VLOOKUP(表格15[[#This Row],[專案編號]],料單!C:K,9,FALSE)</f>
        <v>0</v>
      </c>
      <c r="L298" s="1" t="str">
        <f ca="1">VLOOKUP(表格15[[#This Row],[專案編號]],料單!C:M,11,FALSE)</f>
        <v/>
      </c>
      <c r="M298" s="1">
        <f ca="1">VLOOKUP(表格15[[#This Row],[專案編號]],料單!C:L,10,FALSE)</f>
        <v>0</v>
      </c>
      <c r="N298" s="1" t="str">
        <f ca="1">VLOOKUP(表格15[[#This Row],[專案編號]],料單!C:O,13,FALSE)</f>
        <v/>
      </c>
      <c r="O298" s="11">
        <f t="shared" ca="1" si="63"/>
        <v>0</v>
      </c>
      <c r="R298" s="2" t="str">
        <f ca="1">IFERROR(VLOOKUP(M298,資料庫!$P$3:$AJ$73,20,),"")</f>
        <v/>
      </c>
      <c r="S298" s="9" t="str">
        <f t="shared" ca="1" si="58"/>
        <v/>
      </c>
      <c r="U298" s="9"/>
    </row>
    <row r="299" spans="1:21" x14ac:dyDescent="0.25">
      <c r="A299" s="1">
        <f t="shared" si="65"/>
        <v>253</v>
      </c>
      <c r="B299" s="1">
        <f t="shared" si="66"/>
        <v>10</v>
      </c>
      <c r="C299" s="1">
        <f t="shared" si="55"/>
        <v>0</v>
      </c>
      <c r="D299" s="1">
        <f>料單!C391</f>
        <v>10028</v>
      </c>
      <c r="E299" s="1">
        <f ca="1">VLOOKUP(表格15[[#This Row],[專案編號]],料單!C:E,3,FALSE)</f>
        <v>0</v>
      </c>
      <c r="F299" s="1">
        <f ca="1">VLOOKUP(表格15[[#This Row],[專案編號]],料單!C:F,4,FALSE)</f>
        <v>0</v>
      </c>
      <c r="G299" s="1" t="str">
        <f ca="1">VLOOKUP(表格15[[#This Row],[專案編號]],料單!C:G,5,FALSE)</f>
        <v/>
      </c>
      <c r="H299" s="1">
        <f ca="1">VLOOKUP(表格15[[#This Row],[專案編號]],料單!C:H,6,FALSE)</f>
        <v>0</v>
      </c>
      <c r="I299" s="1" t="str">
        <f ca="1">VLOOKUP(表格15[[#This Row],[專案編號]],料單!C:I,7,FALSE)</f>
        <v/>
      </c>
      <c r="J299" s="1">
        <f ca="1">VLOOKUP(表格15[[#This Row],[專案編號]],料單!C:J,8,FALSE)</f>
        <v>0</v>
      </c>
      <c r="K299" s="1">
        <f ca="1">VLOOKUP(表格15[[#This Row],[專案編號]],料單!C:K,9,FALSE)</f>
        <v>0</v>
      </c>
      <c r="L299" s="1" t="str">
        <f ca="1">VLOOKUP(表格15[[#This Row],[專案編號]],料單!C:M,11,FALSE)</f>
        <v/>
      </c>
      <c r="M299" s="1">
        <f ca="1">VLOOKUP(表格15[[#This Row],[專案編號]],料單!C:L,10,FALSE)</f>
        <v>0</v>
      </c>
      <c r="N299" s="1" t="str">
        <f ca="1">VLOOKUP(表格15[[#This Row],[專案編號]],料單!C:O,13,FALSE)</f>
        <v/>
      </c>
      <c r="O299" s="11">
        <f t="shared" ca="1" si="63"/>
        <v>0</v>
      </c>
      <c r="R299" s="2" t="str">
        <f ca="1">IFERROR(VLOOKUP(M299,資料庫!$P$3:$AJ$73,20,),"")</f>
        <v/>
      </c>
      <c r="S299" s="9" t="str">
        <f t="shared" ca="1" si="58"/>
        <v/>
      </c>
      <c r="U299" s="9"/>
    </row>
    <row r="300" spans="1:21" x14ac:dyDescent="0.25">
      <c r="A300" s="1">
        <f t="shared" si="65"/>
        <v>254</v>
      </c>
      <c r="B300" s="1">
        <f t="shared" si="66"/>
        <v>10</v>
      </c>
      <c r="C300" s="1">
        <f t="shared" si="55"/>
        <v>0</v>
      </c>
      <c r="D300" s="1">
        <f>料單!C392</f>
        <v>10029</v>
      </c>
      <c r="E300" s="1">
        <f ca="1">VLOOKUP(表格15[[#This Row],[專案編號]],料單!C:E,3,FALSE)</f>
        <v>0</v>
      </c>
      <c r="F300" s="1">
        <f ca="1">VLOOKUP(表格15[[#This Row],[專案編號]],料單!C:F,4,FALSE)</f>
        <v>0</v>
      </c>
      <c r="G300" s="1" t="str">
        <f ca="1">VLOOKUP(表格15[[#This Row],[專案編號]],料單!C:G,5,FALSE)</f>
        <v/>
      </c>
      <c r="H300" s="1">
        <f ca="1">VLOOKUP(表格15[[#This Row],[專案編號]],料單!C:H,6,FALSE)</f>
        <v>0</v>
      </c>
      <c r="I300" s="1" t="str">
        <f ca="1">VLOOKUP(表格15[[#This Row],[專案編號]],料單!C:I,7,FALSE)</f>
        <v/>
      </c>
      <c r="J300" s="1">
        <f ca="1">VLOOKUP(表格15[[#This Row],[專案編號]],料單!C:J,8,FALSE)</f>
        <v>0</v>
      </c>
      <c r="K300" s="1">
        <f ca="1">VLOOKUP(表格15[[#This Row],[專案編號]],料單!C:K,9,FALSE)</f>
        <v>0</v>
      </c>
      <c r="L300" s="1" t="str">
        <f ca="1">VLOOKUP(表格15[[#This Row],[專案編號]],料單!C:M,11,FALSE)</f>
        <v/>
      </c>
      <c r="M300" s="1">
        <f ca="1">VLOOKUP(表格15[[#This Row],[專案編號]],料單!C:L,10,FALSE)</f>
        <v>0</v>
      </c>
      <c r="N300" s="1" t="str">
        <f ca="1">VLOOKUP(表格15[[#This Row],[專案編號]],料單!C:O,13,FALSE)</f>
        <v/>
      </c>
      <c r="O300" s="11">
        <f t="shared" ca="1" si="63"/>
        <v>0</v>
      </c>
      <c r="R300" s="2" t="str">
        <f ca="1">IFERROR(VLOOKUP(M300,資料庫!$P$3:$AJ$73,20,),"")</f>
        <v/>
      </c>
      <c r="S300" s="9" t="str">
        <f t="shared" ca="1" si="58"/>
        <v/>
      </c>
      <c r="U300" s="9"/>
    </row>
    <row r="301" spans="1:21" s="43" customFormat="1" x14ac:dyDescent="0.25">
      <c r="A301" s="43">
        <f>A295+1</f>
        <v>250</v>
      </c>
      <c r="B301" s="43">
        <f>B295</f>
        <v>10</v>
      </c>
      <c r="C301" s="43">
        <f t="shared" si="55"/>
        <v>0</v>
      </c>
      <c r="D301" s="43">
        <f>料單!C393</f>
        <v>10030</v>
      </c>
      <c r="E301" s="43">
        <f ca="1">VLOOKUP(表格15[[#This Row],[專案編號]],料單!C:E,3,FALSE)</f>
        <v>0</v>
      </c>
      <c r="F301" s="43">
        <f ca="1">VLOOKUP(表格15[[#This Row],[專案編號]],料單!C:F,4,FALSE)</f>
        <v>0</v>
      </c>
      <c r="G301" s="43" t="str">
        <f ca="1">VLOOKUP(表格15[[#This Row],[專案編號]],料單!C:G,5,FALSE)</f>
        <v/>
      </c>
      <c r="H301" s="43">
        <f ca="1">VLOOKUP(表格15[[#This Row],[專案編號]],料單!C:H,6,FALSE)</f>
        <v>0</v>
      </c>
      <c r="I301" s="43" t="str">
        <f ca="1">VLOOKUP(表格15[[#This Row],[專案編號]],料單!C:I,7,FALSE)</f>
        <v/>
      </c>
      <c r="J301" s="43">
        <f ca="1">VLOOKUP(表格15[[#This Row],[專案編號]],料單!C:J,8,FALSE)</f>
        <v>0</v>
      </c>
      <c r="K301" s="43">
        <f ca="1">VLOOKUP(表格15[[#This Row],[專案編號]],料單!C:K,9,FALSE)</f>
        <v>0</v>
      </c>
      <c r="L301" s="43" t="str">
        <f ca="1">VLOOKUP(表格15[[#This Row],[專案編號]],料單!C:M,11,FALSE)</f>
        <v/>
      </c>
      <c r="M301" s="43">
        <f ca="1">VLOOKUP(表格15[[#This Row],[專案編號]],料單!C:L,10,FALSE)</f>
        <v>0</v>
      </c>
      <c r="N301" s="1" t="str">
        <f ca="1">VLOOKUP(表格15[[#This Row],[專案編號]],料單!C:O,13,FALSE)</f>
        <v/>
      </c>
      <c r="O301" s="44">
        <f t="shared" ref="O301" ca="1" si="67">(F301*H301)/90000*K301</f>
        <v>0</v>
      </c>
      <c r="P301" s="45">
        <f ca="1">SUM(O272:O301)</f>
        <v>0</v>
      </c>
      <c r="Q301" s="45"/>
      <c r="R301" s="204" t="str">
        <f ca="1">IFERROR(VLOOKUP(M301,資料庫!$P$3:$AJ$73,20,),"")</f>
        <v/>
      </c>
      <c r="S301" s="205" t="str">
        <f t="shared" ca="1" si="58"/>
        <v/>
      </c>
      <c r="U301" s="205"/>
    </row>
    <row r="302" spans="1:21" x14ac:dyDescent="0.25">
      <c r="A302" s="1">
        <f t="shared" si="64"/>
        <v>251</v>
      </c>
      <c r="B302" s="1">
        <f>料單!C397</f>
        <v>11</v>
      </c>
      <c r="C302" s="1">
        <f>料單!C396</f>
        <v>0</v>
      </c>
      <c r="D302" s="1">
        <f>料單!C403</f>
        <v>11001</v>
      </c>
      <c r="E302" s="1" t="str">
        <f ca="1">VLOOKUP(表格15[[#This Row],[專案編號]],料單!C:E,3,FALSE)</f>
        <v>頂板</v>
      </c>
      <c r="F302" s="1">
        <f ca="1">VLOOKUP(表格15[[#This Row],[專案編號]],料單!C:F,4,FALSE)</f>
        <v>-36</v>
      </c>
      <c r="G302" s="1" t="str">
        <f ca="1">VLOOKUP(表格15[[#This Row],[專案編號]],料單!C:G,5,FALSE)</f>
        <v>AA</v>
      </c>
      <c r="H302" s="1">
        <f ca="1">VLOOKUP(表格15[[#This Row],[專案編號]],料單!C:H,6,FALSE)</f>
        <v>0</v>
      </c>
      <c r="I302" s="1" t="str">
        <f ca="1">VLOOKUP(表格15[[#This Row],[專案編號]],料單!C:I,7,FALSE)</f>
        <v/>
      </c>
      <c r="J302" s="1">
        <f ca="1">VLOOKUP(表格15[[#This Row],[專案編號]],料單!C:J,8,FALSE)</f>
        <v>18</v>
      </c>
      <c r="K302" s="1">
        <f ca="1">VLOOKUP(表格15[[#This Row],[專案編號]],料單!C:K,9,FALSE)</f>
        <v>0</v>
      </c>
      <c r="L302" s="1" t="str">
        <f ca="1">VLOOKUP(表格15[[#This Row],[專案編號]],料單!C:M,11,FALSE)</f>
        <v/>
      </c>
      <c r="M302" s="1">
        <f ca="1">VLOOKUP(表格15[[#This Row],[專案編號]],料單!C:L,10,FALSE)</f>
        <v>0</v>
      </c>
      <c r="N302" s="1" t="str">
        <f ca="1">VLOOKUP(表格15[[#This Row],[專案編號]],料單!C:O,13,FALSE)</f>
        <v/>
      </c>
      <c r="O302" s="11">
        <f t="shared" ca="1" si="54"/>
        <v>0</v>
      </c>
      <c r="R302" s="2" t="str">
        <f ca="1">IFERROR(VLOOKUP(M302,資料庫!$P$3:$AJ$73,20,),"")</f>
        <v/>
      </c>
      <c r="S302" s="9" t="str">
        <f t="shared" ca="1" si="58"/>
        <v/>
      </c>
      <c r="U302" s="9"/>
    </row>
    <row r="303" spans="1:21" x14ac:dyDescent="0.25">
      <c r="A303" s="1">
        <f t="shared" si="64"/>
        <v>252</v>
      </c>
      <c r="B303" s="1">
        <f t="shared" ref="B303:B376" si="68">B302</f>
        <v>11</v>
      </c>
      <c r="C303" s="1">
        <f t="shared" si="55"/>
        <v>0</v>
      </c>
      <c r="D303" s="1">
        <f>料單!C404</f>
        <v>11002</v>
      </c>
      <c r="E303" s="1" t="str">
        <f ca="1">VLOOKUP(表格15[[#This Row],[專案編號]],料單!C:E,3,FALSE)</f>
        <v>底板</v>
      </c>
      <c r="F303" s="1">
        <f ca="1">VLOOKUP(表格15[[#This Row],[專案編號]],料單!C:F,4,FALSE)</f>
        <v>-36</v>
      </c>
      <c r="G303" s="1" t="str">
        <f ca="1">VLOOKUP(表格15[[#This Row],[專案編號]],料單!C:G,5,FALSE)</f>
        <v>AA</v>
      </c>
      <c r="H303" s="1">
        <f ca="1">VLOOKUP(表格15[[#This Row],[專案編號]],料單!C:H,6,FALSE)</f>
        <v>0</v>
      </c>
      <c r="I303" s="1" t="str">
        <f ca="1">VLOOKUP(表格15[[#This Row],[專案編號]],料單!C:I,7,FALSE)</f>
        <v/>
      </c>
      <c r="J303" s="1">
        <f ca="1">VLOOKUP(表格15[[#This Row],[專案編號]],料單!C:J,8,FALSE)</f>
        <v>18</v>
      </c>
      <c r="K303" s="1">
        <f ca="1">VLOOKUP(表格15[[#This Row],[專案編號]],料單!C:K,9,FALSE)</f>
        <v>0</v>
      </c>
      <c r="L303" s="1" t="str">
        <f ca="1">VLOOKUP(表格15[[#This Row],[專案編號]],料單!C:M,11,FALSE)</f>
        <v/>
      </c>
      <c r="M303" s="1">
        <f ca="1">VLOOKUP(表格15[[#This Row],[專案編號]],料單!C:L,10,FALSE)</f>
        <v>0</v>
      </c>
      <c r="N303" s="1" t="str">
        <f ca="1">VLOOKUP(表格15[[#This Row],[專案編號]],料單!C:O,13,FALSE)</f>
        <v/>
      </c>
      <c r="O303" s="11">
        <f t="shared" ca="1" si="54"/>
        <v>0</v>
      </c>
      <c r="R303" s="2" t="str">
        <f ca="1">IFERROR(VLOOKUP(M303,資料庫!$P$3:$AJ$73,20,),"")</f>
        <v/>
      </c>
      <c r="S303" s="9" t="str">
        <f t="shared" ca="1" si="58"/>
        <v/>
      </c>
      <c r="U303" s="9"/>
    </row>
    <row r="304" spans="1:21" x14ac:dyDescent="0.25">
      <c r="A304" s="1">
        <f t="shared" si="64"/>
        <v>253</v>
      </c>
      <c r="B304" s="1">
        <f t="shared" ref="B304" si="69">B303</f>
        <v>11</v>
      </c>
      <c r="C304" s="1">
        <f t="shared" si="55"/>
        <v>0</v>
      </c>
      <c r="D304" s="1">
        <f>料單!C405</f>
        <v>11003</v>
      </c>
      <c r="E304" s="1" t="str">
        <f ca="1">VLOOKUP(表格15[[#This Row],[專案編號]],料單!C:E,3,FALSE)</f>
        <v>左側板</v>
      </c>
      <c r="F304" s="1">
        <f ca="1">VLOOKUP(表格15[[#This Row],[專案編號]],料單!C:F,4,FALSE)</f>
        <v>0</v>
      </c>
      <c r="G304" s="1" t="str">
        <f ca="1">VLOOKUP(表格15[[#This Row],[專案編號]],料單!C:G,5,FALSE)</f>
        <v>AA</v>
      </c>
      <c r="H304" s="1">
        <f ca="1">VLOOKUP(表格15[[#This Row],[專案編號]],料單!C:H,6,FALSE)</f>
        <v>0</v>
      </c>
      <c r="I304" s="1" t="str">
        <f ca="1">VLOOKUP(表格15[[#This Row],[專案編號]],料單!C:I,7,FALSE)</f>
        <v>AA</v>
      </c>
      <c r="J304" s="1">
        <f ca="1">VLOOKUP(表格15[[#This Row],[專案編號]],料單!C:J,8,FALSE)</f>
        <v>18</v>
      </c>
      <c r="K304" s="1">
        <f ca="1">VLOOKUP(表格15[[#This Row],[專案編號]],料單!C:K,9,FALSE)</f>
        <v>0</v>
      </c>
      <c r="L304" s="1" t="str">
        <f ca="1">VLOOKUP(表格15[[#This Row],[專案編號]],料單!C:M,11,FALSE)</f>
        <v/>
      </c>
      <c r="M304" s="1">
        <f ca="1">VLOOKUP(表格15[[#This Row],[專案編號]],料單!C:L,10,FALSE)</f>
        <v>0</v>
      </c>
      <c r="N304" s="1" t="str">
        <f ca="1">VLOOKUP(表格15[[#This Row],[專案編號]],料單!C:O,13,FALSE)</f>
        <v/>
      </c>
      <c r="O304" s="11">
        <f t="shared" ref="O304:O330" ca="1" si="70">(F304*H304)/90000*K304</f>
        <v>0</v>
      </c>
      <c r="R304" s="2" t="str">
        <f ca="1">IFERROR(VLOOKUP(M304,資料庫!$P$3:$AJ$73,20,),"")</f>
        <v/>
      </c>
      <c r="S304" s="9" t="str">
        <f t="shared" ca="1" si="58"/>
        <v/>
      </c>
      <c r="U304" s="9"/>
    </row>
    <row r="305" spans="1:21" x14ac:dyDescent="0.25">
      <c r="A305" s="1">
        <f t="shared" si="64"/>
        <v>254</v>
      </c>
      <c r="B305" s="1">
        <f t="shared" ref="B305" si="71">B304</f>
        <v>11</v>
      </c>
      <c r="C305" s="1">
        <f t="shared" si="55"/>
        <v>0</v>
      </c>
      <c r="D305" s="1">
        <f>料單!C406</f>
        <v>11004</v>
      </c>
      <c r="E305" s="1" t="str">
        <f ca="1">VLOOKUP(表格15[[#This Row],[專案編號]],料單!C:E,3,FALSE)</f>
        <v>右側板</v>
      </c>
      <c r="F305" s="1">
        <f ca="1">VLOOKUP(表格15[[#This Row],[專案編號]],料單!C:F,4,FALSE)</f>
        <v>0</v>
      </c>
      <c r="G305" s="1" t="str">
        <f ca="1">VLOOKUP(表格15[[#This Row],[專案編號]],料單!C:G,5,FALSE)</f>
        <v>AA</v>
      </c>
      <c r="H305" s="1">
        <f ca="1">VLOOKUP(表格15[[#This Row],[專案編號]],料單!C:H,6,FALSE)</f>
        <v>0</v>
      </c>
      <c r="I305" s="1" t="str">
        <f ca="1">VLOOKUP(表格15[[#This Row],[專案編號]],料單!C:I,7,FALSE)</f>
        <v>AA</v>
      </c>
      <c r="J305" s="1">
        <f ca="1">VLOOKUP(表格15[[#This Row],[專案編號]],料單!C:J,8,FALSE)</f>
        <v>18</v>
      </c>
      <c r="K305" s="1">
        <f ca="1">VLOOKUP(表格15[[#This Row],[專案編號]],料單!C:K,9,FALSE)</f>
        <v>0</v>
      </c>
      <c r="L305" s="1" t="str">
        <f ca="1">VLOOKUP(表格15[[#This Row],[專案編號]],料單!C:M,11,FALSE)</f>
        <v/>
      </c>
      <c r="M305" s="1">
        <f ca="1">VLOOKUP(表格15[[#This Row],[專案編號]],料單!C:L,10,FALSE)</f>
        <v>0</v>
      </c>
      <c r="N305" s="1" t="str">
        <f ca="1">VLOOKUP(表格15[[#This Row],[專案編號]],料單!C:O,13,FALSE)</f>
        <v/>
      </c>
      <c r="O305" s="11">
        <f t="shared" ca="1" si="70"/>
        <v>0</v>
      </c>
      <c r="R305" s="2" t="str">
        <f ca="1">IFERROR(VLOOKUP(M305,資料庫!$P$3:$AJ$73,20,),"")</f>
        <v/>
      </c>
      <c r="S305" s="9" t="str">
        <f t="shared" ca="1" si="58"/>
        <v/>
      </c>
      <c r="U305" s="9"/>
    </row>
    <row r="306" spans="1:21" x14ac:dyDescent="0.25">
      <c r="A306" s="1">
        <f t="shared" si="64"/>
        <v>255</v>
      </c>
      <c r="B306" s="1">
        <f t="shared" ref="B306" si="72">B305</f>
        <v>11</v>
      </c>
      <c r="C306" s="1">
        <f t="shared" si="55"/>
        <v>0</v>
      </c>
      <c r="D306" s="1">
        <f>料單!C407</f>
        <v>11005</v>
      </c>
      <c r="E306" s="1" t="str">
        <f ca="1">VLOOKUP(表格15[[#This Row],[專案編號]],料單!C:E,3,FALSE)</f>
        <v>背板</v>
      </c>
      <c r="F306" s="1">
        <f ca="1">VLOOKUP(表格15[[#This Row],[專案編號]],料單!C:F,4,FALSE)</f>
        <v>-22</v>
      </c>
      <c r="G306" s="1" t="str">
        <f ca="1">VLOOKUP(表格15[[#This Row],[專案編號]],料單!C:G,5,FALSE)</f>
        <v/>
      </c>
      <c r="H306" s="1">
        <f ca="1">VLOOKUP(表格15[[#This Row],[專案編號]],料單!C:H,6,FALSE)</f>
        <v>-22</v>
      </c>
      <c r="I306" s="1" t="str">
        <f ca="1">VLOOKUP(表格15[[#This Row],[專案編號]],料單!C:I,7,FALSE)</f>
        <v/>
      </c>
      <c r="J306" s="1">
        <f ca="1">VLOOKUP(表格15[[#This Row],[專案編號]],料單!C:J,8,FALSE)</f>
        <v>4</v>
      </c>
      <c r="K306" s="1">
        <f ca="1">VLOOKUP(表格15[[#This Row],[專案編號]],料單!C:K,9,FALSE)</f>
        <v>0</v>
      </c>
      <c r="L306" s="1" t="str">
        <f ca="1">VLOOKUP(表格15[[#This Row],[專案編號]],料單!C:M,11,FALSE)</f>
        <v/>
      </c>
      <c r="M306" s="1">
        <f ca="1">VLOOKUP(表格15[[#This Row],[專案編號]],料單!C:L,10,FALSE)</f>
        <v>0</v>
      </c>
      <c r="N306" s="1" t="str">
        <f ca="1">VLOOKUP(表格15[[#This Row],[專案編號]],料單!C:O,13,FALSE)</f>
        <v/>
      </c>
      <c r="O306" s="11">
        <f t="shared" ca="1" si="70"/>
        <v>0</v>
      </c>
      <c r="R306" s="2" t="str">
        <f ca="1">IFERROR(VLOOKUP(M306,資料庫!$P$3:$AJ$73,20,),"")</f>
        <v/>
      </c>
      <c r="S306" s="9" t="str">
        <f t="shared" ca="1" si="58"/>
        <v/>
      </c>
      <c r="U306" s="9"/>
    </row>
    <row r="307" spans="1:21" x14ac:dyDescent="0.25">
      <c r="A307" s="1">
        <f t="shared" si="64"/>
        <v>256</v>
      </c>
      <c r="B307" s="1">
        <f t="shared" ref="B307" si="73">B306</f>
        <v>11</v>
      </c>
      <c r="C307" s="1">
        <f t="shared" si="55"/>
        <v>0</v>
      </c>
      <c r="D307" s="1">
        <f>料單!C408</f>
        <v>11006</v>
      </c>
      <c r="E307" s="1" t="str">
        <f ca="1">VLOOKUP(表格15[[#This Row],[專案編號]],料單!C:E,3,FALSE)</f>
        <v>背拉桿</v>
      </c>
      <c r="F307" s="1">
        <f ca="1">VLOOKUP(表格15[[#This Row],[專案編號]],料單!C:F,4,FALSE)</f>
        <v>-36</v>
      </c>
      <c r="G307" s="1" t="str">
        <f ca="1">VLOOKUP(表格15[[#This Row],[專案編號]],料單!C:G,5,FALSE)</f>
        <v>AA</v>
      </c>
      <c r="H307" s="1">
        <f ca="1">VLOOKUP(表格15[[#This Row],[專案編號]],料單!C:H,6,FALSE)</f>
        <v>120</v>
      </c>
      <c r="I307" s="1" t="str">
        <f ca="1">VLOOKUP(表格15[[#This Row],[專案編號]],料單!C:I,7,FALSE)</f>
        <v/>
      </c>
      <c r="J307" s="1">
        <f ca="1">VLOOKUP(表格15[[#This Row],[專案編號]],料單!C:J,8,FALSE)</f>
        <v>18</v>
      </c>
      <c r="K307" s="1">
        <f ca="1">VLOOKUP(表格15[[#This Row],[專案編號]],料單!C:K,9,FALSE)</f>
        <v>0</v>
      </c>
      <c r="L307" s="1" t="str">
        <f ca="1">VLOOKUP(表格15[[#This Row],[專案編號]],料單!C:M,11,FALSE)</f>
        <v/>
      </c>
      <c r="M307" s="1">
        <f ca="1">VLOOKUP(表格15[[#This Row],[專案編號]],料單!C:L,10,FALSE)</f>
        <v>0</v>
      </c>
      <c r="N307" s="1" t="str">
        <f ca="1">VLOOKUP(表格15[[#This Row],[專案編號]],料單!C:O,13,FALSE)</f>
        <v/>
      </c>
      <c r="O307" s="11">
        <f t="shared" ca="1" si="70"/>
        <v>0</v>
      </c>
      <c r="R307" s="2" t="str">
        <f ca="1">IFERROR(VLOOKUP(M307,資料庫!$P$3:$AJ$73,20,),"")</f>
        <v/>
      </c>
      <c r="S307" s="9" t="str">
        <f t="shared" ca="1" si="58"/>
        <v/>
      </c>
      <c r="U307" s="9"/>
    </row>
    <row r="308" spans="1:21" x14ac:dyDescent="0.25">
      <c r="A308" s="1">
        <f t="shared" si="64"/>
        <v>257</v>
      </c>
      <c r="B308" s="1">
        <f t="shared" ref="B308" si="74">B307</f>
        <v>11</v>
      </c>
      <c r="C308" s="1">
        <f t="shared" si="55"/>
        <v>0</v>
      </c>
      <c r="D308" s="1">
        <f>料單!C409</f>
        <v>11007</v>
      </c>
      <c r="E308" s="1" t="str">
        <f ca="1">VLOOKUP(表格15[[#This Row],[專案編號]],料單!C:E,3,FALSE)</f>
        <v>中立板</v>
      </c>
      <c r="F308" s="1">
        <f ca="1">VLOOKUP(表格15[[#This Row],[專案編號]],料單!C:F,4,FALSE)</f>
        <v>-36</v>
      </c>
      <c r="G308" s="1" t="str">
        <f ca="1">VLOOKUP(表格15[[#This Row],[專案編號]],料單!C:G,5,FALSE)</f>
        <v>AA</v>
      </c>
      <c r="H308" s="1">
        <f ca="1">VLOOKUP(表格15[[#This Row],[專案編號]],料單!C:H,6,FALSE)</f>
        <v>-22</v>
      </c>
      <c r="I308" s="1" t="str">
        <f ca="1">VLOOKUP(表格15[[#This Row],[專案編號]],料單!C:I,7,FALSE)</f>
        <v/>
      </c>
      <c r="J308" s="1">
        <f ca="1">VLOOKUP(表格15[[#This Row],[專案編號]],料單!C:J,8,FALSE)</f>
        <v>18</v>
      </c>
      <c r="K308" s="1">
        <f ca="1">VLOOKUP(表格15[[#This Row],[專案編號]],料單!C:K,9,FALSE)</f>
        <v>0</v>
      </c>
      <c r="L308" s="1" t="str">
        <f ca="1">VLOOKUP(表格15[[#This Row],[專案編號]],料單!C:M,11,FALSE)</f>
        <v/>
      </c>
      <c r="M308" s="1">
        <f ca="1">VLOOKUP(表格15[[#This Row],[專案編號]],料單!C:L,10,FALSE)</f>
        <v>0</v>
      </c>
      <c r="N308" s="1" t="str">
        <f ca="1">VLOOKUP(表格15[[#This Row],[專案編號]],料單!C:O,13,FALSE)</f>
        <v/>
      </c>
      <c r="O308" s="11">
        <f t="shared" ca="1" si="70"/>
        <v>0</v>
      </c>
      <c r="R308" s="2" t="str">
        <f ca="1">IFERROR(VLOOKUP(M308,資料庫!$P$3:$AJ$73,20,),"")</f>
        <v/>
      </c>
      <c r="S308" s="9" t="str">
        <f t="shared" ca="1" si="58"/>
        <v/>
      </c>
      <c r="U308" s="9"/>
    </row>
    <row r="309" spans="1:21" x14ac:dyDescent="0.25">
      <c r="A309" s="1">
        <f t="shared" si="64"/>
        <v>258</v>
      </c>
      <c r="B309" s="1">
        <f t="shared" ref="B309" si="75">B308</f>
        <v>11</v>
      </c>
      <c r="C309" s="1">
        <f t="shared" si="55"/>
        <v>0</v>
      </c>
      <c r="D309" s="1">
        <f>料單!C410</f>
        <v>11008</v>
      </c>
      <c r="E309" s="1" t="str">
        <f ca="1">VLOOKUP(表格15[[#This Row],[專案編號]],料單!C:E,3,FALSE)</f>
        <v>活隔</v>
      </c>
      <c r="F309" s="1">
        <f ca="1">VLOOKUP(表格15[[#This Row],[專案編號]],料單!C:F,4,FALSE)</f>
        <v>0</v>
      </c>
      <c r="G309" s="1" t="str">
        <f ca="1">VLOOKUP(表格15[[#This Row],[專案編號]],料單!C:G,5,FALSE)</f>
        <v>AA</v>
      </c>
      <c r="H309" s="1">
        <f ca="1">VLOOKUP(表格15[[#This Row],[專案編號]],料單!C:H,6,FALSE)</f>
        <v>-32</v>
      </c>
      <c r="I309" s="1" t="str">
        <f ca="1">VLOOKUP(表格15[[#This Row],[專案編號]],料單!C:I,7,FALSE)</f>
        <v>AA</v>
      </c>
      <c r="J309" s="1">
        <f ca="1">VLOOKUP(表格15[[#This Row],[專案編號]],料單!C:J,8,FALSE)</f>
        <v>18</v>
      </c>
      <c r="K309" s="1">
        <f ca="1">VLOOKUP(表格15[[#This Row],[專案編號]],料單!C:K,9,FALSE)</f>
        <v>0</v>
      </c>
      <c r="L309" s="1" t="str">
        <f ca="1">VLOOKUP(表格15[[#This Row],[專案編號]],料單!C:M,11,FALSE)</f>
        <v/>
      </c>
      <c r="M309" s="1">
        <f ca="1">VLOOKUP(表格15[[#This Row],[專案編號]],料單!C:L,10,FALSE)</f>
        <v>0</v>
      </c>
      <c r="N309" s="1" t="str">
        <f ca="1">VLOOKUP(表格15[[#This Row],[專案編號]],料單!C:O,13,FALSE)</f>
        <v/>
      </c>
      <c r="O309" s="11">
        <f t="shared" ca="1" si="70"/>
        <v>0</v>
      </c>
      <c r="R309" s="2" t="str">
        <f ca="1">IFERROR(VLOOKUP(M309,資料庫!$P$3:$AJ$73,20,),"")</f>
        <v/>
      </c>
      <c r="S309" s="9" t="str">
        <f t="shared" ca="1" si="58"/>
        <v/>
      </c>
      <c r="U309" s="9"/>
    </row>
    <row r="310" spans="1:21" x14ac:dyDescent="0.25">
      <c r="A310" s="1">
        <f t="shared" si="64"/>
        <v>259</v>
      </c>
      <c r="B310" s="1">
        <f t="shared" ref="B310" si="76">B309</f>
        <v>11</v>
      </c>
      <c r="C310" s="1">
        <f t="shared" si="55"/>
        <v>0</v>
      </c>
      <c r="D310" s="1">
        <f>料單!C411</f>
        <v>11009</v>
      </c>
      <c r="E310" s="1" t="str">
        <f ca="1">VLOOKUP(表格15[[#This Row],[專案編號]],料單!C:E,3,FALSE)</f>
        <v>固隔</v>
      </c>
      <c r="F310" s="1">
        <f ca="1">VLOOKUP(表格15[[#This Row],[專案編號]],料單!C:F,4,FALSE)</f>
        <v>0</v>
      </c>
      <c r="G310" s="1" t="str">
        <f ca="1">VLOOKUP(表格15[[#This Row],[專案編號]],料單!C:G,5,FALSE)</f>
        <v>AA</v>
      </c>
      <c r="H310" s="1">
        <f ca="1">VLOOKUP(表格15[[#This Row],[專案編號]],料單!C:H,6,FALSE)</f>
        <v>-22</v>
      </c>
      <c r="I310" s="1" t="str">
        <f ca="1">VLOOKUP(表格15[[#This Row],[專案編號]],料單!C:I,7,FALSE)</f>
        <v/>
      </c>
      <c r="J310" s="1">
        <f ca="1">VLOOKUP(表格15[[#This Row],[專案編號]],料單!C:J,8,FALSE)</f>
        <v>18</v>
      </c>
      <c r="K310" s="1">
        <f ca="1">VLOOKUP(表格15[[#This Row],[專案編號]],料單!C:K,9,FALSE)</f>
        <v>0</v>
      </c>
      <c r="L310" s="1" t="str">
        <f ca="1">VLOOKUP(表格15[[#This Row],[專案編號]],料單!C:M,11,FALSE)</f>
        <v/>
      </c>
      <c r="M310" s="1">
        <f ca="1">VLOOKUP(表格15[[#This Row],[專案編號]],料單!C:L,10,FALSE)</f>
        <v>0</v>
      </c>
      <c r="N310" s="1" t="str">
        <f ca="1">VLOOKUP(表格15[[#This Row],[專案編號]],料單!C:O,13,FALSE)</f>
        <v/>
      </c>
      <c r="O310" s="11">
        <f t="shared" ca="1" si="70"/>
        <v>0</v>
      </c>
      <c r="R310" s="2" t="str">
        <f ca="1">IFERROR(VLOOKUP(M310,資料庫!$P$3:$AJ$73,20,),"")</f>
        <v/>
      </c>
      <c r="S310" s="9" t="str">
        <f t="shared" ca="1" si="58"/>
        <v/>
      </c>
      <c r="U310" s="9"/>
    </row>
    <row r="311" spans="1:21" x14ac:dyDescent="0.25">
      <c r="A311" s="1">
        <f t="shared" si="64"/>
        <v>260</v>
      </c>
      <c r="B311" s="1">
        <f t="shared" ref="B311" si="77">B310</f>
        <v>11</v>
      </c>
      <c r="C311" s="1">
        <f t="shared" si="55"/>
        <v>0</v>
      </c>
      <c r="D311" s="1">
        <f>料單!C412</f>
        <v>11010</v>
      </c>
      <c r="E311" s="1" t="str">
        <f ca="1">VLOOKUP(表格15[[#This Row],[專案編號]],料單!C:E,3,FALSE)</f>
        <v>左門板</v>
      </c>
      <c r="F311" s="1">
        <f ca="1">VLOOKUP(表格15[[#This Row],[專案編號]],料單!C:F,4,FALSE)</f>
        <v>0</v>
      </c>
      <c r="G311" s="1" t="str">
        <f ca="1">VLOOKUP(表格15[[#This Row],[專案編號]],料單!C:G,5,FALSE)</f>
        <v>AA</v>
      </c>
      <c r="H311" s="1">
        <f ca="1">VLOOKUP(表格15[[#This Row],[專案編號]],料單!C:H,6,FALSE)</f>
        <v>-4</v>
      </c>
      <c r="I311" s="1" t="str">
        <f ca="1">VLOOKUP(表格15[[#This Row],[專案編號]],料單!C:I,7,FALSE)</f>
        <v>AA</v>
      </c>
      <c r="J311" s="1">
        <f ca="1">VLOOKUP(表格15[[#This Row],[專案編號]],料單!C:J,8,FALSE)</f>
        <v>18</v>
      </c>
      <c r="K311" s="1">
        <f ca="1">VLOOKUP(表格15[[#This Row],[專案編號]],料單!C:K,9,FALSE)</f>
        <v>0</v>
      </c>
      <c r="L311" s="1" t="str">
        <f ca="1">VLOOKUP(表格15[[#This Row],[專案編號]],料單!C:M,11,FALSE)</f>
        <v/>
      </c>
      <c r="M311" s="1">
        <f ca="1">VLOOKUP(表格15[[#This Row],[專案編號]],料單!C:L,10,FALSE)</f>
        <v>0</v>
      </c>
      <c r="N311" s="1" t="str">
        <f ca="1">VLOOKUP(表格15[[#This Row],[專案編號]],料單!C:O,13,FALSE)</f>
        <v/>
      </c>
      <c r="O311" s="11">
        <f t="shared" ca="1" si="70"/>
        <v>0</v>
      </c>
      <c r="R311" s="2" t="str">
        <f ca="1">IFERROR(VLOOKUP(M311,資料庫!$P$3:$AJ$73,20,),"")</f>
        <v/>
      </c>
      <c r="S311" s="9" t="str">
        <f t="shared" ca="1" si="58"/>
        <v/>
      </c>
      <c r="U311" s="9"/>
    </row>
    <row r="312" spans="1:21" x14ac:dyDescent="0.25">
      <c r="A312" s="1">
        <f t="shared" si="64"/>
        <v>261</v>
      </c>
      <c r="B312" s="1">
        <f t="shared" ref="B312" si="78">B311</f>
        <v>11</v>
      </c>
      <c r="C312" s="1">
        <f t="shared" si="55"/>
        <v>0</v>
      </c>
      <c r="D312" s="1">
        <f>料單!C413</f>
        <v>11011</v>
      </c>
      <c r="E312" s="1" t="str">
        <f ca="1">VLOOKUP(表格15[[#This Row],[專案編號]],料單!C:E,3,FALSE)</f>
        <v>右門板</v>
      </c>
      <c r="F312" s="1">
        <f ca="1">VLOOKUP(表格15[[#This Row],[專案編號]],料單!C:F,4,FALSE)</f>
        <v>0</v>
      </c>
      <c r="G312" s="1" t="str">
        <f ca="1">VLOOKUP(表格15[[#This Row],[專案編號]],料單!C:G,5,FALSE)</f>
        <v>AA</v>
      </c>
      <c r="H312" s="1">
        <f ca="1">VLOOKUP(表格15[[#This Row],[專案編號]],料單!C:H,6,FALSE)</f>
        <v>-4</v>
      </c>
      <c r="I312" s="1" t="str">
        <f ca="1">VLOOKUP(表格15[[#This Row],[專案編號]],料單!C:I,7,FALSE)</f>
        <v>AA</v>
      </c>
      <c r="J312" s="1">
        <f ca="1">VLOOKUP(表格15[[#This Row],[專案編號]],料單!C:J,8,FALSE)</f>
        <v>18</v>
      </c>
      <c r="K312" s="1">
        <f ca="1">VLOOKUP(表格15[[#This Row],[專案編號]],料單!C:K,9,FALSE)</f>
        <v>0</v>
      </c>
      <c r="L312" s="1" t="str">
        <f ca="1">VLOOKUP(表格15[[#This Row],[專案編號]],料單!C:M,11,FALSE)</f>
        <v/>
      </c>
      <c r="M312" s="1">
        <f ca="1">VLOOKUP(表格15[[#This Row],[專案編號]],料單!C:L,10,FALSE)</f>
        <v>0</v>
      </c>
      <c r="N312" s="1" t="str">
        <f ca="1">VLOOKUP(表格15[[#This Row],[專案編號]],料單!C:O,13,FALSE)</f>
        <v/>
      </c>
      <c r="O312" s="11">
        <f t="shared" ca="1" si="70"/>
        <v>0</v>
      </c>
      <c r="R312" s="2" t="str">
        <f ca="1">IFERROR(VLOOKUP(M312,資料庫!$P$3:$AJ$73,20,),"")</f>
        <v/>
      </c>
      <c r="S312" s="9" t="str">
        <f t="shared" ca="1" si="58"/>
        <v/>
      </c>
      <c r="U312" s="9"/>
    </row>
    <row r="313" spans="1:21" x14ac:dyDescent="0.25">
      <c r="A313" s="1">
        <f t="shared" si="64"/>
        <v>262</v>
      </c>
      <c r="B313" s="1">
        <f t="shared" ref="B313" si="79">B312</f>
        <v>11</v>
      </c>
      <c r="C313" s="1">
        <f t="shared" si="55"/>
        <v>0</v>
      </c>
      <c r="D313" s="1">
        <f>料單!C414</f>
        <v>11012</v>
      </c>
      <c r="E313" s="1">
        <f ca="1">VLOOKUP(表格15[[#This Row],[專案編號]],料單!C:E,3,FALSE)</f>
        <v>0</v>
      </c>
      <c r="F313" s="1">
        <f ca="1">VLOOKUP(表格15[[#This Row],[專案編號]],料單!C:F,4,FALSE)</f>
        <v>0</v>
      </c>
      <c r="G313" s="1" t="str">
        <f ca="1">VLOOKUP(表格15[[#This Row],[專案編號]],料單!C:G,5,FALSE)</f>
        <v/>
      </c>
      <c r="H313" s="1">
        <f ca="1">VLOOKUP(表格15[[#This Row],[專案編號]],料單!C:H,6,FALSE)</f>
        <v>0</v>
      </c>
      <c r="I313" s="1" t="str">
        <f ca="1">VLOOKUP(表格15[[#This Row],[專案編號]],料單!C:I,7,FALSE)</f>
        <v/>
      </c>
      <c r="J313" s="1">
        <f ca="1">VLOOKUP(表格15[[#This Row],[專案編號]],料單!C:J,8,FALSE)</f>
        <v>0</v>
      </c>
      <c r="K313" s="1">
        <f ca="1">VLOOKUP(表格15[[#This Row],[專案編號]],料單!C:K,9,FALSE)</f>
        <v>0</v>
      </c>
      <c r="L313" s="1" t="str">
        <f ca="1">VLOOKUP(表格15[[#This Row],[專案編號]],料單!C:M,11,FALSE)</f>
        <v/>
      </c>
      <c r="M313" s="1">
        <f ca="1">VLOOKUP(表格15[[#This Row],[專案編號]],料單!C:L,10,FALSE)</f>
        <v>0</v>
      </c>
      <c r="N313" s="1" t="str">
        <f ca="1">VLOOKUP(表格15[[#This Row],[專案編號]],料單!C:O,13,FALSE)</f>
        <v/>
      </c>
      <c r="O313" s="11">
        <f t="shared" ca="1" si="70"/>
        <v>0</v>
      </c>
      <c r="R313" s="2" t="str">
        <f ca="1">IFERROR(VLOOKUP(M313,資料庫!$P$3:$AJ$73,20,),"")</f>
        <v/>
      </c>
      <c r="S313" s="9" t="str">
        <f t="shared" ca="1" si="58"/>
        <v/>
      </c>
      <c r="U313" s="9"/>
    </row>
    <row r="314" spans="1:21" x14ac:dyDescent="0.25">
      <c r="A314" s="1">
        <f t="shared" si="64"/>
        <v>263</v>
      </c>
      <c r="B314" s="1">
        <f t="shared" ref="B314" si="80">B313</f>
        <v>11</v>
      </c>
      <c r="C314" s="1">
        <f t="shared" si="55"/>
        <v>0</v>
      </c>
      <c r="D314" s="1">
        <f>料單!C415</f>
        <v>11013</v>
      </c>
      <c r="E314" s="1">
        <f ca="1">VLOOKUP(表格15[[#This Row],[專案編號]],料單!C:E,3,FALSE)</f>
        <v>0</v>
      </c>
      <c r="F314" s="1">
        <f ca="1">VLOOKUP(表格15[[#This Row],[專案編號]],料單!C:F,4,FALSE)</f>
        <v>0</v>
      </c>
      <c r="G314" s="1" t="str">
        <f ca="1">VLOOKUP(表格15[[#This Row],[專案編號]],料單!C:G,5,FALSE)</f>
        <v/>
      </c>
      <c r="H314" s="1">
        <f ca="1">VLOOKUP(表格15[[#This Row],[專案編號]],料單!C:H,6,FALSE)</f>
        <v>0</v>
      </c>
      <c r="I314" s="1" t="str">
        <f ca="1">VLOOKUP(表格15[[#This Row],[專案編號]],料單!C:I,7,FALSE)</f>
        <v/>
      </c>
      <c r="J314" s="1">
        <f ca="1">VLOOKUP(表格15[[#This Row],[專案編號]],料單!C:J,8,FALSE)</f>
        <v>0</v>
      </c>
      <c r="K314" s="1">
        <f ca="1">VLOOKUP(表格15[[#This Row],[專案編號]],料單!C:K,9,FALSE)</f>
        <v>0</v>
      </c>
      <c r="L314" s="1" t="str">
        <f ca="1">VLOOKUP(表格15[[#This Row],[專案編號]],料單!C:M,11,FALSE)</f>
        <v/>
      </c>
      <c r="M314" s="1">
        <f ca="1">VLOOKUP(表格15[[#This Row],[專案編號]],料單!C:L,10,FALSE)</f>
        <v>0</v>
      </c>
      <c r="N314" s="1" t="str">
        <f ca="1">VLOOKUP(表格15[[#This Row],[專案編號]],料單!C:O,13,FALSE)</f>
        <v/>
      </c>
      <c r="O314" s="11">
        <f t="shared" ca="1" si="70"/>
        <v>0</v>
      </c>
      <c r="R314" s="2" t="str">
        <f ca="1">IFERROR(VLOOKUP(M314,資料庫!$P$3:$AJ$73,20,),"")</f>
        <v/>
      </c>
      <c r="S314" s="9" t="str">
        <f t="shared" ca="1" si="58"/>
        <v/>
      </c>
      <c r="U314" s="9"/>
    </row>
    <row r="315" spans="1:21" x14ac:dyDescent="0.25">
      <c r="A315" s="1">
        <f t="shared" si="64"/>
        <v>264</v>
      </c>
      <c r="B315" s="1">
        <f t="shared" ref="B315" si="81">B314</f>
        <v>11</v>
      </c>
      <c r="C315" s="1">
        <f t="shared" si="55"/>
        <v>0</v>
      </c>
      <c r="D315" s="1">
        <f>料單!C416</f>
        <v>11014</v>
      </c>
      <c r="E315" s="1">
        <f ca="1">VLOOKUP(表格15[[#This Row],[專案編號]],料單!C:E,3,FALSE)</f>
        <v>0</v>
      </c>
      <c r="F315" s="1">
        <f ca="1">VLOOKUP(表格15[[#This Row],[專案編號]],料單!C:F,4,FALSE)</f>
        <v>0</v>
      </c>
      <c r="G315" s="1" t="str">
        <f ca="1">VLOOKUP(表格15[[#This Row],[專案編號]],料單!C:G,5,FALSE)</f>
        <v/>
      </c>
      <c r="H315" s="1">
        <f ca="1">VLOOKUP(表格15[[#This Row],[專案編號]],料單!C:H,6,FALSE)</f>
        <v>0</v>
      </c>
      <c r="I315" s="1" t="str">
        <f ca="1">VLOOKUP(表格15[[#This Row],[專案編號]],料單!C:I,7,FALSE)</f>
        <v/>
      </c>
      <c r="J315" s="1">
        <f ca="1">VLOOKUP(表格15[[#This Row],[專案編號]],料單!C:J,8,FALSE)</f>
        <v>0</v>
      </c>
      <c r="K315" s="1">
        <f ca="1">VLOOKUP(表格15[[#This Row],[專案編號]],料單!C:K,9,FALSE)</f>
        <v>0</v>
      </c>
      <c r="L315" s="1" t="str">
        <f ca="1">VLOOKUP(表格15[[#This Row],[專案編號]],料單!C:M,11,FALSE)</f>
        <v/>
      </c>
      <c r="M315" s="1">
        <f ca="1">VLOOKUP(表格15[[#This Row],[專案編號]],料單!C:L,10,FALSE)</f>
        <v>0</v>
      </c>
      <c r="N315" s="1" t="str">
        <f ca="1">VLOOKUP(表格15[[#This Row],[專案編號]],料單!C:O,13,FALSE)</f>
        <v/>
      </c>
      <c r="O315" s="11">
        <f t="shared" ca="1" si="70"/>
        <v>0</v>
      </c>
      <c r="R315" s="2" t="str">
        <f ca="1">IFERROR(VLOOKUP(M315,資料庫!$P$3:$AJ$73,20,),"")</f>
        <v/>
      </c>
      <c r="S315" s="9" t="str">
        <f t="shared" ca="1" si="58"/>
        <v/>
      </c>
      <c r="U315" s="9"/>
    </row>
    <row r="316" spans="1:21" x14ac:dyDescent="0.25">
      <c r="A316" s="1">
        <f t="shared" si="64"/>
        <v>265</v>
      </c>
      <c r="B316" s="1">
        <f t="shared" ref="B316" si="82">B315</f>
        <v>11</v>
      </c>
      <c r="C316" s="1">
        <f t="shared" si="55"/>
        <v>0</v>
      </c>
      <c r="D316" s="1">
        <f>料單!C417</f>
        <v>11015</v>
      </c>
      <c r="E316" s="1">
        <f ca="1">VLOOKUP(表格15[[#This Row],[專案編號]],料單!C:E,3,FALSE)</f>
        <v>0</v>
      </c>
      <c r="F316" s="1">
        <f ca="1">VLOOKUP(表格15[[#This Row],[專案編號]],料單!C:F,4,FALSE)</f>
        <v>0</v>
      </c>
      <c r="G316" s="1" t="str">
        <f ca="1">VLOOKUP(表格15[[#This Row],[專案編號]],料單!C:G,5,FALSE)</f>
        <v/>
      </c>
      <c r="H316" s="1">
        <f ca="1">VLOOKUP(表格15[[#This Row],[專案編號]],料單!C:H,6,FALSE)</f>
        <v>0</v>
      </c>
      <c r="I316" s="1" t="str">
        <f ca="1">VLOOKUP(表格15[[#This Row],[專案編號]],料單!C:I,7,FALSE)</f>
        <v/>
      </c>
      <c r="J316" s="1">
        <f ca="1">VLOOKUP(表格15[[#This Row],[專案編號]],料單!C:J,8,FALSE)</f>
        <v>0</v>
      </c>
      <c r="K316" s="1">
        <f ca="1">VLOOKUP(表格15[[#This Row],[專案編號]],料單!C:K,9,FALSE)</f>
        <v>0</v>
      </c>
      <c r="L316" s="1" t="str">
        <f ca="1">VLOOKUP(表格15[[#This Row],[專案編號]],料單!C:M,11,FALSE)</f>
        <v/>
      </c>
      <c r="M316" s="1">
        <f ca="1">VLOOKUP(表格15[[#This Row],[專案編號]],料單!C:L,10,FALSE)</f>
        <v>0</v>
      </c>
      <c r="N316" s="1" t="str">
        <f ca="1">VLOOKUP(表格15[[#This Row],[專案編號]],料單!C:O,13,FALSE)</f>
        <v/>
      </c>
      <c r="O316" s="11">
        <f t="shared" ca="1" si="70"/>
        <v>0</v>
      </c>
      <c r="R316" s="2" t="str">
        <f ca="1">IFERROR(VLOOKUP(M316,資料庫!$P$3:$AJ$73,20,),"")</f>
        <v/>
      </c>
      <c r="S316" s="9" t="str">
        <f t="shared" ca="1" si="58"/>
        <v/>
      </c>
      <c r="U316" s="9"/>
    </row>
    <row r="317" spans="1:21" x14ac:dyDescent="0.25">
      <c r="A317" s="1">
        <f t="shared" si="64"/>
        <v>266</v>
      </c>
      <c r="B317" s="1">
        <f t="shared" ref="B317" si="83">B316</f>
        <v>11</v>
      </c>
      <c r="C317" s="1">
        <f t="shared" si="55"/>
        <v>0</v>
      </c>
      <c r="D317" s="1">
        <f>料單!C418</f>
        <v>11016</v>
      </c>
      <c r="E317" s="1">
        <f ca="1">VLOOKUP(表格15[[#This Row],[專案編號]],料單!C:E,3,FALSE)</f>
        <v>0</v>
      </c>
      <c r="F317" s="1">
        <f ca="1">VLOOKUP(表格15[[#This Row],[專案編號]],料單!C:F,4,FALSE)</f>
        <v>0</v>
      </c>
      <c r="G317" s="1" t="str">
        <f ca="1">VLOOKUP(表格15[[#This Row],[專案編號]],料單!C:G,5,FALSE)</f>
        <v/>
      </c>
      <c r="H317" s="1">
        <f ca="1">VLOOKUP(表格15[[#This Row],[專案編號]],料單!C:H,6,FALSE)</f>
        <v>0</v>
      </c>
      <c r="I317" s="1" t="str">
        <f ca="1">VLOOKUP(表格15[[#This Row],[專案編號]],料單!C:I,7,FALSE)</f>
        <v/>
      </c>
      <c r="J317" s="1">
        <f ca="1">VLOOKUP(表格15[[#This Row],[專案編號]],料單!C:J,8,FALSE)</f>
        <v>0</v>
      </c>
      <c r="K317" s="1">
        <f ca="1">VLOOKUP(表格15[[#This Row],[專案編號]],料單!C:K,9,FALSE)</f>
        <v>0</v>
      </c>
      <c r="L317" s="1" t="str">
        <f ca="1">VLOOKUP(表格15[[#This Row],[專案編號]],料單!C:M,11,FALSE)</f>
        <v/>
      </c>
      <c r="M317" s="1">
        <f ca="1">VLOOKUP(表格15[[#This Row],[專案編號]],料單!C:L,10,FALSE)</f>
        <v>0</v>
      </c>
      <c r="N317" s="1" t="str">
        <f ca="1">VLOOKUP(表格15[[#This Row],[專案編號]],料單!C:O,13,FALSE)</f>
        <v/>
      </c>
      <c r="O317" s="11">
        <f t="shared" ca="1" si="70"/>
        <v>0</v>
      </c>
      <c r="R317" s="2" t="str">
        <f ca="1">IFERROR(VLOOKUP(M317,資料庫!$P$3:$AJ$73,20,),"")</f>
        <v/>
      </c>
      <c r="S317" s="9" t="str">
        <f t="shared" ca="1" si="58"/>
        <v/>
      </c>
      <c r="U317" s="9"/>
    </row>
    <row r="318" spans="1:21" x14ac:dyDescent="0.25">
      <c r="A318" s="1">
        <f t="shared" si="64"/>
        <v>267</v>
      </c>
      <c r="B318" s="1">
        <f t="shared" ref="B318" si="84">B317</f>
        <v>11</v>
      </c>
      <c r="C318" s="1">
        <f t="shared" si="55"/>
        <v>0</v>
      </c>
      <c r="D318" s="1">
        <f>料單!C419</f>
        <v>11017</v>
      </c>
      <c r="E318" s="1">
        <f ca="1">VLOOKUP(表格15[[#This Row],[專案編號]],料單!C:E,3,FALSE)</f>
        <v>0</v>
      </c>
      <c r="F318" s="1">
        <f ca="1">VLOOKUP(表格15[[#This Row],[專案編號]],料單!C:F,4,FALSE)</f>
        <v>0</v>
      </c>
      <c r="G318" s="1" t="str">
        <f ca="1">VLOOKUP(表格15[[#This Row],[專案編號]],料單!C:G,5,FALSE)</f>
        <v/>
      </c>
      <c r="H318" s="1">
        <f ca="1">VLOOKUP(表格15[[#This Row],[專案編號]],料單!C:H,6,FALSE)</f>
        <v>0</v>
      </c>
      <c r="I318" s="1" t="str">
        <f ca="1">VLOOKUP(表格15[[#This Row],[專案編號]],料單!C:I,7,FALSE)</f>
        <v/>
      </c>
      <c r="J318" s="1">
        <f ca="1">VLOOKUP(表格15[[#This Row],[專案編號]],料單!C:J,8,FALSE)</f>
        <v>0</v>
      </c>
      <c r="K318" s="1">
        <f ca="1">VLOOKUP(表格15[[#This Row],[專案編號]],料單!C:K,9,FALSE)</f>
        <v>0</v>
      </c>
      <c r="L318" s="1" t="str">
        <f ca="1">VLOOKUP(表格15[[#This Row],[專案編號]],料單!C:M,11,FALSE)</f>
        <v/>
      </c>
      <c r="M318" s="1">
        <f ca="1">VLOOKUP(表格15[[#This Row],[專案編號]],料單!C:L,10,FALSE)</f>
        <v>0</v>
      </c>
      <c r="N318" s="1" t="str">
        <f ca="1">VLOOKUP(表格15[[#This Row],[專案編號]],料單!C:O,13,FALSE)</f>
        <v/>
      </c>
      <c r="O318" s="11">
        <f t="shared" ca="1" si="70"/>
        <v>0</v>
      </c>
      <c r="R318" s="2" t="str">
        <f ca="1">IFERROR(VLOOKUP(M318,資料庫!$P$3:$AJ$73,20,),"")</f>
        <v/>
      </c>
      <c r="S318" s="9" t="str">
        <f t="shared" ca="1" si="58"/>
        <v/>
      </c>
      <c r="U318" s="9"/>
    </row>
    <row r="319" spans="1:21" x14ac:dyDescent="0.25">
      <c r="A319" s="1">
        <f t="shared" si="64"/>
        <v>268</v>
      </c>
      <c r="B319" s="1">
        <f t="shared" ref="B319" si="85">B318</f>
        <v>11</v>
      </c>
      <c r="C319" s="1">
        <f t="shared" si="55"/>
        <v>0</v>
      </c>
      <c r="D319" s="1">
        <f>料單!C420</f>
        <v>11018</v>
      </c>
      <c r="E319" s="1">
        <f ca="1">VLOOKUP(表格15[[#This Row],[專案編號]],料單!C:E,3,FALSE)</f>
        <v>0</v>
      </c>
      <c r="F319" s="1">
        <f ca="1">VLOOKUP(表格15[[#This Row],[專案編號]],料單!C:F,4,FALSE)</f>
        <v>0</v>
      </c>
      <c r="G319" s="1" t="str">
        <f ca="1">VLOOKUP(表格15[[#This Row],[專案編號]],料單!C:G,5,FALSE)</f>
        <v/>
      </c>
      <c r="H319" s="1">
        <f ca="1">VLOOKUP(表格15[[#This Row],[專案編號]],料單!C:H,6,FALSE)</f>
        <v>0</v>
      </c>
      <c r="I319" s="1" t="str">
        <f ca="1">VLOOKUP(表格15[[#This Row],[專案編號]],料單!C:I,7,FALSE)</f>
        <v/>
      </c>
      <c r="J319" s="1">
        <f ca="1">VLOOKUP(表格15[[#This Row],[專案編號]],料單!C:J,8,FALSE)</f>
        <v>0</v>
      </c>
      <c r="K319" s="1">
        <f ca="1">VLOOKUP(表格15[[#This Row],[專案編號]],料單!C:K,9,FALSE)</f>
        <v>0</v>
      </c>
      <c r="L319" s="1" t="str">
        <f ca="1">VLOOKUP(表格15[[#This Row],[專案編號]],料單!C:M,11,FALSE)</f>
        <v/>
      </c>
      <c r="M319" s="1">
        <f ca="1">VLOOKUP(表格15[[#This Row],[專案編號]],料單!C:L,10,FALSE)</f>
        <v>0</v>
      </c>
      <c r="N319" s="1" t="str">
        <f ca="1">VLOOKUP(表格15[[#This Row],[專案編號]],料單!C:O,13,FALSE)</f>
        <v/>
      </c>
      <c r="O319" s="11">
        <f t="shared" ca="1" si="70"/>
        <v>0</v>
      </c>
      <c r="R319" s="2" t="str">
        <f ca="1">IFERROR(VLOOKUP(M319,資料庫!$P$3:$AJ$73,20,),"")</f>
        <v/>
      </c>
      <c r="S319" s="9" t="str">
        <f t="shared" ca="1" si="58"/>
        <v/>
      </c>
      <c r="U319" s="9"/>
    </row>
    <row r="320" spans="1:21" x14ac:dyDescent="0.25">
      <c r="A320" s="1">
        <f t="shared" si="64"/>
        <v>269</v>
      </c>
      <c r="B320" s="1">
        <f t="shared" ref="B320" si="86">B319</f>
        <v>11</v>
      </c>
      <c r="C320" s="1">
        <f t="shared" si="55"/>
        <v>0</v>
      </c>
      <c r="D320" s="1">
        <f>料單!C421</f>
        <v>11019</v>
      </c>
      <c r="E320" s="1">
        <f ca="1">VLOOKUP(表格15[[#This Row],[專案編號]],料單!C:E,3,FALSE)</f>
        <v>0</v>
      </c>
      <c r="F320" s="1">
        <f ca="1">VLOOKUP(表格15[[#This Row],[專案編號]],料單!C:F,4,FALSE)</f>
        <v>0</v>
      </c>
      <c r="G320" s="1" t="str">
        <f ca="1">VLOOKUP(表格15[[#This Row],[專案編號]],料單!C:G,5,FALSE)</f>
        <v/>
      </c>
      <c r="H320" s="1">
        <f ca="1">VLOOKUP(表格15[[#This Row],[專案編號]],料單!C:H,6,FALSE)</f>
        <v>0</v>
      </c>
      <c r="I320" s="1" t="str">
        <f ca="1">VLOOKUP(表格15[[#This Row],[專案編號]],料單!C:I,7,FALSE)</f>
        <v/>
      </c>
      <c r="J320" s="1">
        <f ca="1">VLOOKUP(表格15[[#This Row],[專案編號]],料單!C:J,8,FALSE)</f>
        <v>0</v>
      </c>
      <c r="K320" s="1">
        <f ca="1">VLOOKUP(表格15[[#This Row],[專案編號]],料單!C:K,9,FALSE)</f>
        <v>0</v>
      </c>
      <c r="L320" s="1" t="str">
        <f ca="1">VLOOKUP(表格15[[#This Row],[專案編號]],料單!C:M,11,FALSE)</f>
        <v/>
      </c>
      <c r="M320" s="1">
        <f ca="1">VLOOKUP(表格15[[#This Row],[專案編號]],料單!C:L,10,FALSE)</f>
        <v>0</v>
      </c>
      <c r="N320" s="1" t="str">
        <f ca="1">VLOOKUP(表格15[[#This Row],[專案編號]],料單!C:O,13,FALSE)</f>
        <v/>
      </c>
      <c r="O320" s="11">
        <f t="shared" ca="1" si="70"/>
        <v>0</v>
      </c>
      <c r="R320" s="2" t="str">
        <f ca="1">IFERROR(VLOOKUP(M320,資料庫!$P$3:$AJ$73,20,),"")</f>
        <v/>
      </c>
      <c r="S320" s="9" t="str">
        <f t="shared" ca="1" si="58"/>
        <v/>
      </c>
      <c r="U320" s="9"/>
    </row>
    <row r="321" spans="1:21" x14ac:dyDescent="0.25">
      <c r="A321" s="1">
        <f t="shared" si="64"/>
        <v>270</v>
      </c>
      <c r="B321" s="1">
        <f t="shared" ref="B321" si="87">B320</f>
        <v>11</v>
      </c>
      <c r="C321" s="1">
        <f t="shared" si="55"/>
        <v>0</v>
      </c>
      <c r="D321" s="1">
        <f>料單!C422</f>
        <v>11020</v>
      </c>
      <c r="E321" s="1">
        <f ca="1">VLOOKUP(表格15[[#This Row],[專案編號]],料單!C:E,3,FALSE)</f>
        <v>0</v>
      </c>
      <c r="F321" s="1">
        <f ca="1">VLOOKUP(表格15[[#This Row],[專案編號]],料單!C:F,4,FALSE)</f>
        <v>0</v>
      </c>
      <c r="G321" s="1" t="str">
        <f ca="1">VLOOKUP(表格15[[#This Row],[專案編號]],料單!C:G,5,FALSE)</f>
        <v/>
      </c>
      <c r="H321" s="1">
        <f ca="1">VLOOKUP(表格15[[#This Row],[專案編號]],料單!C:H,6,FALSE)</f>
        <v>0</v>
      </c>
      <c r="I321" s="1" t="str">
        <f ca="1">VLOOKUP(表格15[[#This Row],[專案編號]],料單!C:I,7,FALSE)</f>
        <v/>
      </c>
      <c r="J321" s="1">
        <f ca="1">VLOOKUP(表格15[[#This Row],[專案編號]],料單!C:J,8,FALSE)</f>
        <v>0</v>
      </c>
      <c r="K321" s="1">
        <f ca="1">VLOOKUP(表格15[[#This Row],[專案編號]],料單!C:K,9,FALSE)</f>
        <v>0</v>
      </c>
      <c r="L321" s="1" t="str">
        <f ca="1">VLOOKUP(表格15[[#This Row],[專案編號]],料單!C:M,11,FALSE)</f>
        <v/>
      </c>
      <c r="M321" s="1">
        <f ca="1">VLOOKUP(表格15[[#This Row],[專案編號]],料單!C:L,10,FALSE)</f>
        <v>0</v>
      </c>
      <c r="N321" s="1" t="str">
        <f ca="1">VLOOKUP(表格15[[#This Row],[專案編號]],料單!C:O,13,FALSE)</f>
        <v/>
      </c>
      <c r="O321" s="11">
        <f t="shared" ca="1" si="70"/>
        <v>0</v>
      </c>
      <c r="R321" s="2" t="str">
        <f ca="1">IFERROR(VLOOKUP(M321,資料庫!$P$3:$AJ$73,20,),"")</f>
        <v/>
      </c>
      <c r="S321" s="9" t="str">
        <f t="shared" ca="1" si="58"/>
        <v/>
      </c>
      <c r="U321" s="9"/>
    </row>
    <row r="322" spans="1:21" x14ac:dyDescent="0.25">
      <c r="A322" s="1">
        <f t="shared" si="64"/>
        <v>271</v>
      </c>
      <c r="B322" s="1">
        <f t="shared" ref="B322" si="88">B321</f>
        <v>11</v>
      </c>
      <c r="C322" s="1">
        <f t="shared" si="55"/>
        <v>0</v>
      </c>
      <c r="D322" s="1">
        <f>料單!C423</f>
        <v>11021</v>
      </c>
      <c r="E322" s="1">
        <f ca="1">VLOOKUP(表格15[[#This Row],[專案編號]],料單!C:E,3,FALSE)</f>
        <v>0</v>
      </c>
      <c r="F322" s="1">
        <f ca="1">VLOOKUP(表格15[[#This Row],[專案編號]],料單!C:F,4,FALSE)</f>
        <v>0</v>
      </c>
      <c r="G322" s="1" t="str">
        <f ca="1">VLOOKUP(表格15[[#This Row],[專案編號]],料單!C:G,5,FALSE)</f>
        <v/>
      </c>
      <c r="H322" s="1">
        <f ca="1">VLOOKUP(表格15[[#This Row],[專案編號]],料單!C:H,6,FALSE)</f>
        <v>0</v>
      </c>
      <c r="I322" s="1" t="str">
        <f ca="1">VLOOKUP(表格15[[#This Row],[專案編號]],料單!C:I,7,FALSE)</f>
        <v/>
      </c>
      <c r="J322" s="1">
        <f ca="1">VLOOKUP(表格15[[#This Row],[專案編號]],料單!C:J,8,FALSE)</f>
        <v>0</v>
      </c>
      <c r="K322" s="1">
        <f ca="1">VLOOKUP(表格15[[#This Row],[專案編號]],料單!C:K,9,FALSE)</f>
        <v>0</v>
      </c>
      <c r="L322" s="1" t="str">
        <f ca="1">VLOOKUP(表格15[[#This Row],[專案編號]],料單!C:M,11,FALSE)</f>
        <v/>
      </c>
      <c r="M322" s="1">
        <f ca="1">VLOOKUP(表格15[[#This Row],[專案編號]],料單!C:L,10,FALSE)</f>
        <v>0</v>
      </c>
      <c r="N322" s="1" t="str">
        <f ca="1">VLOOKUP(表格15[[#This Row],[專案編號]],料單!C:O,13,FALSE)</f>
        <v/>
      </c>
      <c r="O322" s="11">
        <f t="shared" ca="1" si="70"/>
        <v>0</v>
      </c>
      <c r="R322" s="2" t="str">
        <f ca="1">IFERROR(VLOOKUP(M322,資料庫!$P$3:$AJ$73,20,),"")</f>
        <v/>
      </c>
      <c r="S322" s="9" t="str">
        <f t="shared" ca="1" si="58"/>
        <v/>
      </c>
      <c r="U322" s="9"/>
    </row>
    <row r="323" spans="1:21" x14ac:dyDescent="0.25">
      <c r="A323" s="1">
        <f t="shared" si="64"/>
        <v>272</v>
      </c>
      <c r="B323" s="1">
        <f t="shared" ref="B323" si="89">B322</f>
        <v>11</v>
      </c>
      <c r="C323" s="1">
        <f t="shared" si="55"/>
        <v>0</v>
      </c>
      <c r="D323" s="1">
        <f>料單!C424</f>
        <v>11022</v>
      </c>
      <c r="E323" s="1">
        <f ca="1">VLOOKUP(表格15[[#This Row],[專案編號]],料單!C:E,3,FALSE)</f>
        <v>0</v>
      </c>
      <c r="F323" s="1">
        <f ca="1">VLOOKUP(表格15[[#This Row],[專案編號]],料單!C:F,4,FALSE)</f>
        <v>0</v>
      </c>
      <c r="G323" s="1" t="str">
        <f ca="1">VLOOKUP(表格15[[#This Row],[專案編號]],料單!C:G,5,FALSE)</f>
        <v/>
      </c>
      <c r="H323" s="1">
        <f ca="1">VLOOKUP(表格15[[#This Row],[專案編號]],料單!C:H,6,FALSE)</f>
        <v>0</v>
      </c>
      <c r="I323" s="1" t="str">
        <f ca="1">VLOOKUP(表格15[[#This Row],[專案編號]],料單!C:I,7,FALSE)</f>
        <v/>
      </c>
      <c r="J323" s="1">
        <f ca="1">VLOOKUP(表格15[[#This Row],[專案編號]],料單!C:J,8,FALSE)</f>
        <v>0</v>
      </c>
      <c r="K323" s="1">
        <f ca="1">VLOOKUP(表格15[[#This Row],[專案編號]],料單!C:K,9,FALSE)</f>
        <v>0</v>
      </c>
      <c r="L323" s="1" t="str">
        <f ca="1">VLOOKUP(表格15[[#This Row],[專案編號]],料單!C:M,11,FALSE)</f>
        <v/>
      </c>
      <c r="M323" s="1">
        <f ca="1">VLOOKUP(表格15[[#This Row],[專案編號]],料單!C:L,10,FALSE)</f>
        <v>0</v>
      </c>
      <c r="N323" s="1" t="str">
        <f ca="1">VLOOKUP(表格15[[#This Row],[專案編號]],料單!C:O,13,FALSE)</f>
        <v/>
      </c>
      <c r="O323" s="11">
        <f t="shared" ca="1" si="70"/>
        <v>0</v>
      </c>
      <c r="R323" s="2" t="str">
        <f ca="1">IFERROR(VLOOKUP(M323,資料庫!$P$3:$AJ$73,20,),"")</f>
        <v/>
      </c>
      <c r="S323" s="9" t="str">
        <f t="shared" ref="S323:S386" ca="1" si="90">IFERROR((O323*R323),"")</f>
        <v/>
      </c>
      <c r="U323" s="9"/>
    </row>
    <row r="324" spans="1:21" x14ac:dyDescent="0.25">
      <c r="A324" s="1">
        <f t="shared" si="64"/>
        <v>273</v>
      </c>
      <c r="B324" s="1">
        <f t="shared" ref="B324" si="91">B323</f>
        <v>11</v>
      </c>
      <c r="C324" s="1">
        <f t="shared" si="55"/>
        <v>0</v>
      </c>
      <c r="D324" s="1">
        <f>料單!C425</f>
        <v>11023</v>
      </c>
      <c r="E324" s="1">
        <f ca="1">VLOOKUP(表格15[[#This Row],[專案編號]],料單!C:E,3,FALSE)</f>
        <v>0</v>
      </c>
      <c r="F324" s="1">
        <f ca="1">VLOOKUP(表格15[[#This Row],[專案編號]],料單!C:F,4,FALSE)</f>
        <v>0</v>
      </c>
      <c r="G324" s="1" t="str">
        <f ca="1">VLOOKUP(表格15[[#This Row],[專案編號]],料單!C:G,5,FALSE)</f>
        <v/>
      </c>
      <c r="H324" s="1">
        <f ca="1">VLOOKUP(表格15[[#This Row],[專案編號]],料單!C:H,6,FALSE)</f>
        <v>0</v>
      </c>
      <c r="I324" s="1" t="str">
        <f ca="1">VLOOKUP(表格15[[#This Row],[專案編號]],料單!C:I,7,FALSE)</f>
        <v/>
      </c>
      <c r="J324" s="1">
        <f ca="1">VLOOKUP(表格15[[#This Row],[專案編號]],料單!C:J,8,FALSE)</f>
        <v>0</v>
      </c>
      <c r="K324" s="1">
        <f ca="1">VLOOKUP(表格15[[#This Row],[專案編號]],料單!C:K,9,FALSE)</f>
        <v>0</v>
      </c>
      <c r="L324" s="1" t="str">
        <f ca="1">VLOOKUP(表格15[[#This Row],[專案編號]],料單!C:M,11,FALSE)</f>
        <v/>
      </c>
      <c r="M324" s="1">
        <f ca="1">VLOOKUP(表格15[[#This Row],[專案編號]],料單!C:L,10,FALSE)</f>
        <v>0</v>
      </c>
      <c r="N324" s="1" t="str">
        <f ca="1">VLOOKUP(表格15[[#This Row],[專案編號]],料單!C:O,13,FALSE)</f>
        <v/>
      </c>
      <c r="O324" s="11">
        <f t="shared" ca="1" si="70"/>
        <v>0</v>
      </c>
      <c r="R324" s="2" t="str">
        <f ca="1">IFERROR(VLOOKUP(M324,資料庫!$P$3:$AJ$73,20,),"")</f>
        <v/>
      </c>
      <c r="S324" s="9" t="str">
        <f t="shared" ca="1" si="90"/>
        <v/>
      </c>
      <c r="U324" s="9"/>
    </row>
    <row r="325" spans="1:21" x14ac:dyDescent="0.25">
      <c r="A325" s="1">
        <f t="shared" si="64"/>
        <v>274</v>
      </c>
      <c r="B325" s="1">
        <f t="shared" ref="B325" si="92">B324</f>
        <v>11</v>
      </c>
      <c r="C325" s="1">
        <f t="shared" si="55"/>
        <v>0</v>
      </c>
      <c r="D325" s="1">
        <f>料單!C426</f>
        <v>11024</v>
      </c>
      <c r="E325" s="1">
        <f ca="1">VLOOKUP(表格15[[#This Row],[專案編號]],料單!C:E,3,FALSE)</f>
        <v>0</v>
      </c>
      <c r="F325" s="1">
        <f ca="1">VLOOKUP(表格15[[#This Row],[專案編號]],料單!C:F,4,FALSE)</f>
        <v>0</v>
      </c>
      <c r="G325" s="1" t="str">
        <f ca="1">VLOOKUP(表格15[[#This Row],[專案編號]],料單!C:G,5,FALSE)</f>
        <v/>
      </c>
      <c r="H325" s="1">
        <f ca="1">VLOOKUP(表格15[[#This Row],[專案編號]],料單!C:H,6,FALSE)</f>
        <v>0</v>
      </c>
      <c r="I325" s="1" t="str">
        <f ca="1">VLOOKUP(表格15[[#This Row],[專案編號]],料單!C:I,7,FALSE)</f>
        <v/>
      </c>
      <c r="J325" s="1">
        <f ca="1">VLOOKUP(表格15[[#This Row],[專案編號]],料單!C:J,8,FALSE)</f>
        <v>0</v>
      </c>
      <c r="K325" s="1">
        <f ca="1">VLOOKUP(表格15[[#This Row],[專案編號]],料單!C:K,9,FALSE)</f>
        <v>0</v>
      </c>
      <c r="L325" s="1" t="str">
        <f ca="1">VLOOKUP(表格15[[#This Row],[專案編號]],料單!C:M,11,FALSE)</f>
        <v/>
      </c>
      <c r="M325" s="1">
        <f ca="1">VLOOKUP(表格15[[#This Row],[專案編號]],料單!C:L,10,FALSE)</f>
        <v>0</v>
      </c>
      <c r="N325" s="1" t="str">
        <f ca="1">VLOOKUP(表格15[[#This Row],[專案編號]],料單!C:O,13,FALSE)</f>
        <v/>
      </c>
      <c r="O325" s="11">
        <f t="shared" ca="1" si="70"/>
        <v>0</v>
      </c>
      <c r="R325" s="2" t="str">
        <f ca="1">IFERROR(VLOOKUP(M325,資料庫!$P$3:$AJ$73,20,),"")</f>
        <v/>
      </c>
      <c r="S325" s="9" t="str">
        <f t="shared" ca="1" si="90"/>
        <v/>
      </c>
      <c r="U325" s="9"/>
    </row>
    <row r="326" spans="1:21" x14ac:dyDescent="0.25">
      <c r="A326" s="1">
        <f t="shared" ref="A326:A330" si="93">A325+1</f>
        <v>275</v>
      </c>
      <c r="B326" s="1">
        <f t="shared" ref="B326:B330" si="94">B325</f>
        <v>11</v>
      </c>
      <c r="C326" s="1">
        <f t="shared" si="55"/>
        <v>0</v>
      </c>
      <c r="D326" s="1">
        <f>料單!C427</f>
        <v>11025</v>
      </c>
      <c r="E326" s="1">
        <f ca="1">VLOOKUP(表格15[[#This Row],[專案編號]],料單!C:E,3,FALSE)</f>
        <v>0</v>
      </c>
      <c r="F326" s="1">
        <f ca="1">VLOOKUP(表格15[[#This Row],[專案編號]],料單!C:F,4,FALSE)</f>
        <v>0</v>
      </c>
      <c r="G326" s="1" t="str">
        <f ca="1">VLOOKUP(表格15[[#This Row],[專案編號]],料單!C:G,5,FALSE)</f>
        <v/>
      </c>
      <c r="H326" s="1">
        <f ca="1">VLOOKUP(表格15[[#This Row],[專案編號]],料單!C:H,6,FALSE)</f>
        <v>0</v>
      </c>
      <c r="I326" s="1" t="str">
        <f ca="1">VLOOKUP(表格15[[#This Row],[專案編號]],料單!C:I,7,FALSE)</f>
        <v/>
      </c>
      <c r="J326" s="1">
        <f ca="1">VLOOKUP(表格15[[#This Row],[專案編號]],料單!C:J,8,FALSE)</f>
        <v>0</v>
      </c>
      <c r="K326" s="1">
        <f ca="1">VLOOKUP(表格15[[#This Row],[專案編號]],料單!C:K,9,FALSE)</f>
        <v>0</v>
      </c>
      <c r="L326" s="1" t="str">
        <f ca="1">VLOOKUP(表格15[[#This Row],[專案編號]],料單!C:M,11,FALSE)</f>
        <v/>
      </c>
      <c r="M326" s="1">
        <f ca="1">VLOOKUP(表格15[[#This Row],[專案編號]],料單!C:L,10,FALSE)</f>
        <v>0</v>
      </c>
      <c r="N326" s="1" t="str">
        <f ca="1">VLOOKUP(表格15[[#This Row],[專案編號]],料單!C:O,13,FALSE)</f>
        <v/>
      </c>
      <c r="O326" s="11">
        <f t="shared" ca="1" si="70"/>
        <v>0</v>
      </c>
      <c r="R326" s="2" t="str">
        <f ca="1">IFERROR(VLOOKUP(M326,資料庫!$P$3:$AJ$73,20,),"")</f>
        <v/>
      </c>
      <c r="S326" s="9" t="str">
        <f t="shared" ca="1" si="90"/>
        <v/>
      </c>
      <c r="U326" s="9"/>
    </row>
    <row r="327" spans="1:21" x14ac:dyDescent="0.25">
      <c r="A327" s="1">
        <f t="shared" si="93"/>
        <v>276</v>
      </c>
      <c r="B327" s="1">
        <f t="shared" si="94"/>
        <v>11</v>
      </c>
      <c r="C327" s="1">
        <f t="shared" si="55"/>
        <v>0</v>
      </c>
      <c r="D327" s="1">
        <f>料單!C428</f>
        <v>11026</v>
      </c>
      <c r="E327" s="1">
        <f ca="1">VLOOKUP(表格15[[#This Row],[專案編號]],料單!C:E,3,FALSE)</f>
        <v>0</v>
      </c>
      <c r="F327" s="1">
        <f ca="1">VLOOKUP(表格15[[#This Row],[專案編號]],料單!C:F,4,FALSE)</f>
        <v>0</v>
      </c>
      <c r="G327" s="1" t="str">
        <f ca="1">VLOOKUP(表格15[[#This Row],[專案編號]],料單!C:G,5,FALSE)</f>
        <v/>
      </c>
      <c r="H327" s="1">
        <f ca="1">VLOOKUP(表格15[[#This Row],[專案編號]],料單!C:H,6,FALSE)</f>
        <v>0</v>
      </c>
      <c r="I327" s="1" t="str">
        <f ca="1">VLOOKUP(表格15[[#This Row],[專案編號]],料單!C:I,7,FALSE)</f>
        <v/>
      </c>
      <c r="J327" s="1">
        <f ca="1">VLOOKUP(表格15[[#This Row],[專案編號]],料單!C:J,8,FALSE)</f>
        <v>0</v>
      </c>
      <c r="K327" s="1">
        <f ca="1">VLOOKUP(表格15[[#This Row],[專案編號]],料單!C:K,9,FALSE)</f>
        <v>0</v>
      </c>
      <c r="L327" s="1" t="str">
        <f ca="1">VLOOKUP(表格15[[#This Row],[專案編號]],料單!C:M,11,FALSE)</f>
        <v/>
      </c>
      <c r="M327" s="1">
        <f ca="1">VLOOKUP(表格15[[#This Row],[專案編號]],料單!C:L,10,FALSE)</f>
        <v>0</v>
      </c>
      <c r="N327" s="1" t="str">
        <f ca="1">VLOOKUP(表格15[[#This Row],[專案編號]],料單!C:O,13,FALSE)</f>
        <v/>
      </c>
      <c r="O327" s="11">
        <f t="shared" ca="1" si="70"/>
        <v>0</v>
      </c>
      <c r="R327" s="2" t="str">
        <f ca="1">IFERROR(VLOOKUP(M327,資料庫!$P$3:$AJ$73,20,),"")</f>
        <v/>
      </c>
      <c r="S327" s="9" t="str">
        <f t="shared" ca="1" si="90"/>
        <v/>
      </c>
      <c r="U327" s="9"/>
    </row>
    <row r="328" spans="1:21" x14ac:dyDescent="0.25">
      <c r="A328" s="1">
        <f t="shared" si="93"/>
        <v>277</v>
      </c>
      <c r="B328" s="1">
        <f t="shared" si="94"/>
        <v>11</v>
      </c>
      <c r="C328" s="1">
        <f t="shared" si="55"/>
        <v>0</v>
      </c>
      <c r="D328" s="1">
        <f>料單!C429</f>
        <v>11027</v>
      </c>
      <c r="E328" s="1">
        <f ca="1">VLOOKUP(表格15[[#This Row],[專案編號]],料單!C:E,3,FALSE)</f>
        <v>0</v>
      </c>
      <c r="F328" s="1">
        <f ca="1">VLOOKUP(表格15[[#This Row],[專案編號]],料單!C:F,4,FALSE)</f>
        <v>0</v>
      </c>
      <c r="G328" s="1" t="str">
        <f ca="1">VLOOKUP(表格15[[#This Row],[專案編號]],料單!C:G,5,FALSE)</f>
        <v/>
      </c>
      <c r="H328" s="1">
        <f ca="1">VLOOKUP(表格15[[#This Row],[專案編號]],料單!C:H,6,FALSE)</f>
        <v>0</v>
      </c>
      <c r="I328" s="1" t="str">
        <f ca="1">VLOOKUP(表格15[[#This Row],[專案編號]],料單!C:I,7,FALSE)</f>
        <v/>
      </c>
      <c r="J328" s="1">
        <f ca="1">VLOOKUP(表格15[[#This Row],[專案編號]],料單!C:J,8,FALSE)</f>
        <v>0</v>
      </c>
      <c r="K328" s="1">
        <f ca="1">VLOOKUP(表格15[[#This Row],[專案編號]],料單!C:K,9,FALSE)</f>
        <v>0</v>
      </c>
      <c r="L328" s="1" t="str">
        <f ca="1">VLOOKUP(表格15[[#This Row],[專案編號]],料單!C:M,11,FALSE)</f>
        <v/>
      </c>
      <c r="M328" s="1">
        <f ca="1">VLOOKUP(表格15[[#This Row],[專案編號]],料單!C:L,10,FALSE)</f>
        <v>0</v>
      </c>
      <c r="N328" s="1" t="str">
        <f ca="1">VLOOKUP(表格15[[#This Row],[專案編號]],料單!C:O,13,FALSE)</f>
        <v/>
      </c>
      <c r="O328" s="11">
        <f t="shared" ca="1" si="70"/>
        <v>0</v>
      </c>
      <c r="R328" s="2" t="str">
        <f ca="1">IFERROR(VLOOKUP(M328,資料庫!$P$3:$AJ$73,20,),"")</f>
        <v/>
      </c>
      <c r="S328" s="9" t="str">
        <f t="shared" ca="1" si="90"/>
        <v/>
      </c>
      <c r="U328" s="9"/>
    </row>
    <row r="329" spans="1:21" x14ac:dyDescent="0.25">
      <c r="A329" s="1">
        <f t="shared" si="93"/>
        <v>278</v>
      </c>
      <c r="B329" s="1">
        <f t="shared" si="94"/>
        <v>11</v>
      </c>
      <c r="C329" s="1">
        <f t="shared" si="55"/>
        <v>0</v>
      </c>
      <c r="D329" s="1">
        <f>料單!C430</f>
        <v>11028</v>
      </c>
      <c r="E329" s="1">
        <f ca="1">VLOOKUP(表格15[[#This Row],[專案編號]],料單!C:E,3,FALSE)</f>
        <v>0</v>
      </c>
      <c r="F329" s="1">
        <f ca="1">VLOOKUP(表格15[[#This Row],[專案編號]],料單!C:F,4,FALSE)</f>
        <v>0</v>
      </c>
      <c r="G329" s="1" t="str">
        <f ca="1">VLOOKUP(表格15[[#This Row],[專案編號]],料單!C:G,5,FALSE)</f>
        <v/>
      </c>
      <c r="H329" s="1">
        <f ca="1">VLOOKUP(表格15[[#This Row],[專案編號]],料單!C:H,6,FALSE)</f>
        <v>0</v>
      </c>
      <c r="I329" s="1" t="str">
        <f ca="1">VLOOKUP(表格15[[#This Row],[專案編號]],料單!C:I,7,FALSE)</f>
        <v/>
      </c>
      <c r="J329" s="1">
        <f ca="1">VLOOKUP(表格15[[#This Row],[專案編號]],料單!C:J,8,FALSE)</f>
        <v>0</v>
      </c>
      <c r="K329" s="1">
        <f ca="1">VLOOKUP(表格15[[#This Row],[專案編號]],料單!C:K,9,FALSE)</f>
        <v>0</v>
      </c>
      <c r="L329" s="1" t="str">
        <f ca="1">VLOOKUP(表格15[[#This Row],[專案編號]],料單!C:M,11,FALSE)</f>
        <v/>
      </c>
      <c r="M329" s="1">
        <f ca="1">VLOOKUP(表格15[[#This Row],[專案編號]],料單!C:L,10,FALSE)</f>
        <v>0</v>
      </c>
      <c r="N329" s="1" t="str">
        <f ca="1">VLOOKUP(表格15[[#This Row],[專案編號]],料單!C:O,13,FALSE)</f>
        <v/>
      </c>
      <c r="O329" s="11">
        <f t="shared" ca="1" si="70"/>
        <v>0</v>
      </c>
      <c r="R329" s="2" t="str">
        <f ca="1">IFERROR(VLOOKUP(M329,資料庫!$P$3:$AJ$73,20,),"")</f>
        <v/>
      </c>
      <c r="S329" s="9" t="str">
        <f t="shared" ca="1" si="90"/>
        <v/>
      </c>
      <c r="U329" s="9"/>
    </row>
    <row r="330" spans="1:21" x14ac:dyDescent="0.25">
      <c r="A330" s="1">
        <f t="shared" si="93"/>
        <v>279</v>
      </c>
      <c r="B330" s="1">
        <f t="shared" si="94"/>
        <v>11</v>
      </c>
      <c r="C330" s="1">
        <f t="shared" si="55"/>
        <v>0</v>
      </c>
      <c r="D330" s="1">
        <f>料單!C431</f>
        <v>11029</v>
      </c>
      <c r="E330" s="1">
        <f ca="1">VLOOKUP(表格15[[#This Row],[專案編號]],料單!C:E,3,FALSE)</f>
        <v>0</v>
      </c>
      <c r="F330" s="1">
        <f ca="1">VLOOKUP(表格15[[#This Row],[專案編號]],料單!C:F,4,FALSE)</f>
        <v>0</v>
      </c>
      <c r="G330" s="1" t="str">
        <f ca="1">VLOOKUP(表格15[[#This Row],[專案編號]],料單!C:G,5,FALSE)</f>
        <v/>
      </c>
      <c r="H330" s="1">
        <f ca="1">VLOOKUP(表格15[[#This Row],[專案編號]],料單!C:H,6,FALSE)</f>
        <v>0</v>
      </c>
      <c r="I330" s="1" t="str">
        <f ca="1">VLOOKUP(表格15[[#This Row],[專案編號]],料單!C:I,7,FALSE)</f>
        <v/>
      </c>
      <c r="J330" s="1">
        <f ca="1">VLOOKUP(表格15[[#This Row],[專案編號]],料單!C:J,8,FALSE)</f>
        <v>0</v>
      </c>
      <c r="K330" s="1">
        <f ca="1">VLOOKUP(表格15[[#This Row],[專案編號]],料單!C:K,9,FALSE)</f>
        <v>0</v>
      </c>
      <c r="L330" s="1" t="str">
        <f ca="1">VLOOKUP(表格15[[#This Row],[專案編號]],料單!C:M,11,FALSE)</f>
        <v/>
      </c>
      <c r="M330" s="1">
        <f ca="1">VLOOKUP(表格15[[#This Row],[專案編號]],料單!C:L,10,FALSE)</f>
        <v>0</v>
      </c>
      <c r="N330" s="1" t="str">
        <f ca="1">VLOOKUP(表格15[[#This Row],[專案編號]],料單!C:O,13,FALSE)</f>
        <v/>
      </c>
      <c r="O330" s="11">
        <f t="shared" ca="1" si="70"/>
        <v>0</v>
      </c>
      <c r="R330" s="2" t="str">
        <f ca="1">IFERROR(VLOOKUP(M330,資料庫!$P$3:$AJ$73,20,),"")</f>
        <v/>
      </c>
      <c r="S330" s="9" t="str">
        <f t="shared" ca="1" si="90"/>
        <v/>
      </c>
      <c r="U330" s="9"/>
    </row>
    <row r="331" spans="1:21" s="43" customFormat="1" x14ac:dyDescent="0.25">
      <c r="A331" s="43">
        <f>A325+1</f>
        <v>275</v>
      </c>
      <c r="B331" s="43">
        <f t="shared" ref="B331" si="95">B325</f>
        <v>11</v>
      </c>
      <c r="C331" s="43">
        <f t="shared" si="55"/>
        <v>0</v>
      </c>
      <c r="D331" s="43">
        <f>料單!C432</f>
        <v>11030</v>
      </c>
      <c r="E331" s="43">
        <f ca="1">VLOOKUP(表格15[[#This Row],[專案編號]],料單!C:E,3,FALSE)</f>
        <v>0</v>
      </c>
      <c r="F331" s="43">
        <f ca="1">VLOOKUP(表格15[[#This Row],[專案編號]],料單!C:F,4,FALSE)</f>
        <v>0</v>
      </c>
      <c r="G331" s="43" t="str">
        <f ca="1">VLOOKUP(表格15[[#This Row],[專案編號]],料單!C:G,5,FALSE)</f>
        <v/>
      </c>
      <c r="H331" s="43">
        <f ca="1">VLOOKUP(表格15[[#This Row],[專案編號]],料單!C:H,6,FALSE)</f>
        <v>0</v>
      </c>
      <c r="I331" s="43" t="str">
        <f ca="1">VLOOKUP(表格15[[#This Row],[專案編號]],料單!C:I,7,FALSE)</f>
        <v/>
      </c>
      <c r="J331" s="43">
        <f ca="1">VLOOKUP(表格15[[#This Row],[專案編號]],料單!C:J,8,FALSE)</f>
        <v>0</v>
      </c>
      <c r="K331" s="43">
        <f ca="1">VLOOKUP(表格15[[#This Row],[專案編號]],料單!C:K,9,FALSE)</f>
        <v>0</v>
      </c>
      <c r="L331" s="43" t="str">
        <f ca="1">VLOOKUP(表格15[[#This Row],[專案編號]],料單!C:M,11,FALSE)</f>
        <v/>
      </c>
      <c r="M331" s="43">
        <f ca="1">VLOOKUP(表格15[[#This Row],[專案編號]],料單!C:L,10,FALSE)</f>
        <v>0</v>
      </c>
      <c r="N331" s="1" t="str">
        <f ca="1">VLOOKUP(表格15[[#This Row],[專案編號]],料單!C:O,13,FALSE)</f>
        <v/>
      </c>
      <c r="O331" s="44">
        <f t="shared" ref="O331" ca="1" si="96">(F331*H331)/90000*K331</f>
        <v>0</v>
      </c>
      <c r="P331" s="45">
        <f ca="1">SUM(O302:O331)</f>
        <v>0</v>
      </c>
      <c r="Q331" s="45"/>
      <c r="R331" s="204" t="str">
        <f ca="1">IFERROR(VLOOKUP(M331,資料庫!$P$3:$AJ$73,20,),"")</f>
        <v/>
      </c>
      <c r="S331" s="205" t="str">
        <f t="shared" ca="1" si="90"/>
        <v/>
      </c>
      <c r="U331" s="205"/>
    </row>
    <row r="332" spans="1:21" x14ac:dyDescent="0.25">
      <c r="A332" s="1">
        <f t="shared" si="64"/>
        <v>276</v>
      </c>
      <c r="B332" s="1">
        <f>料單!C436</f>
        <v>12</v>
      </c>
      <c r="C332" s="1">
        <f>料單!C435</f>
        <v>0</v>
      </c>
      <c r="D332" s="1">
        <f>料單!C442</f>
        <v>12001</v>
      </c>
      <c r="E332" s="1" t="str">
        <f ca="1">VLOOKUP(表格15[[#This Row],[專案編號]],料單!C:E,3,FALSE)</f>
        <v>頂板</v>
      </c>
      <c r="F332" s="1">
        <f ca="1">VLOOKUP(表格15[[#This Row],[專案編號]],料單!C:F,4,FALSE)</f>
        <v>-36</v>
      </c>
      <c r="G332" s="1" t="str">
        <f ca="1">VLOOKUP(表格15[[#This Row],[專案編號]],料單!C:G,5,FALSE)</f>
        <v>AA</v>
      </c>
      <c r="H332" s="1">
        <f ca="1">VLOOKUP(表格15[[#This Row],[專案編號]],料單!C:H,6,FALSE)</f>
        <v>0</v>
      </c>
      <c r="I332" s="1" t="str">
        <f ca="1">VLOOKUP(表格15[[#This Row],[專案編號]],料單!C:I,7,FALSE)</f>
        <v/>
      </c>
      <c r="J332" s="1">
        <f ca="1">VLOOKUP(表格15[[#This Row],[專案編號]],料單!C:J,8,FALSE)</f>
        <v>18</v>
      </c>
      <c r="K332" s="1">
        <f ca="1">VLOOKUP(表格15[[#This Row],[專案編號]],料單!C:K,9,FALSE)</f>
        <v>0</v>
      </c>
      <c r="L332" s="1" t="str">
        <f ca="1">VLOOKUP(表格15[[#This Row],[專案編號]],料單!C:M,11,FALSE)</f>
        <v/>
      </c>
      <c r="M332" s="1">
        <f ca="1">VLOOKUP(表格15[[#This Row],[專案編號]],料單!C:L,10,FALSE)</f>
        <v>0</v>
      </c>
      <c r="N332" s="1" t="str">
        <f ca="1">VLOOKUP(表格15[[#This Row],[專案編號]],料單!C:O,13,FALSE)</f>
        <v/>
      </c>
      <c r="O332" s="11">
        <f t="shared" ref="O332:O363" ca="1" si="97">(F332*H332)/90000*K332</f>
        <v>0</v>
      </c>
      <c r="R332" s="2" t="str">
        <f ca="1">IFERROR(VLOOKUP(M332,資料庫!$P$3:$AJ$73,20,),"")</f>
        <v/>
      </c>
      <c r="S332" s="9" t="str">
        <f t="shared" ca="1" si="90"/>
        <v/>
      </c>
      <c r="U332" s="9"/>
    </row>
    <row r="333" spans="1:21" x14ac:dyDescent="0.25">
      <c r="A333" s="1">
        <f t="shared" si="64"/>
        <v>277</v>
      </c>
      <c r="B333" s="1">
        <f t="shared" si="68"/>
        <v>12</v>
      </c>
      <c r="C333" s="1">
        <f t="shared" si="55"/>
        <v>0</v>
      </c>
      <c r="D333" s="1">
        <f>料單!C443</f>
        <v>12002</v>
      </c>
      <c r="E333" s="1" t="str">
        <f ca="1">VLOOKUP(表格15[[#This Row],[專案編號]],料單!C:E,3,FALSE)</f>
        <v>底板</v>
      </c>
      <c r="F333" s="1">
        <f ca="1">VLOOKUP(表格15[[#This Row],[專案編號]],料單!C:F,4,FALSE)</f>
        <v>-36</v>
      </c>
      <c r="G333" s="1" t="str">
        <f ca="1">VLOOKUP(表格15[[#This Row],[專案編號]],料單!C:G,5,FALSE)</f>
        <v>AA</v>
      </c>
      <c r="H333" s="1">
        <f ca="1">VLOOKUP(表格15[[#This Row],[專案編號]],料單!C:H,6,FALSE)</f>
        <v>0</v>
      </c>
      <c r="I333" s="1" t="str">
        <f ca="1">VLOOKUP(表格15[[#This Row],[專案編號]],料單!C:I,7,FALSE)</f>
        <v/>
      </c>
      <c r="J333" s="1">
        <f ca="1">VLOOKUP(表格15[[#This Row],[專案編號]],料單!C:J,8,FALSE)</f>
        <v>18</v>
      </c>
      <c r="K333" s="1">
        <f ca="1">VLOOKUP(表格15[[#This Row],[專案編號]],料單!C:K,9,FALSE)</f>
        <v>0</v>
      </c>
      <c r="L333" s="1" t="str">
        <f ca="1">VLOOKUP(表格15[[#This Row],[專案編號]],料單!C:M,11,FALSE)</f>
        <v/>
      </c>
      <c r="M333" s="1">
        <f ca="1">VLOOKUP(表格15[[#This Row],[專案編號]],料單!C:L,10,FALSE)</f>
        <v>0</v>
      </c>
      <c r="N333" s="1" t="str">
        <f ca="1">VLOOKUP(表格15[[#This Row],[專案編號]],料單!C:O,13,FALSE)</f>
        <v/>
      </c>
      <c r="O333" s="11">
        <f t="shared" ca="1" si="97"/>
        <v>0</v>
      </c>
      <c r="R333" s="2" t="str">
        <f ca="1">IFERROR(VLOOKUP(M333,資料庫!$P$3:$AJ$73,20,),"")</f>
        <v/>
      </c>
      <c r="S333" s="9" t="str">
        <f t="shared" ca="1" si="90"/>
        <v/>
      </c>
      <c r="U333" s="9"/>
    </row>
    <row r="334" spans="1:21" x14ac:dyDescent="0.25">
      <c r="A334" s="1">
        <f t="shared" si="64"/>
        <v>278</v>
      </c>
      <c r="B334" s="1">
        <f t="shared" ref="B334" si="98">B333</f>
        <v>12</v>
      </c>
      <c r="C334" s="1">
        <f t="shared" si="55"/>
        <v>0</v>
      </c>
      <c r="D334" s="1">
        <f>料單!C444</f>
        <v>12003</v>
      </c>
      <c r="E334" s="1" t="str">
        <f ca="1">VLOOKUP(表格15[[#This Row],[專案編號]],料單!C:E,3,FALSE)</f>
        <v>左側板</v>
      </c>
      <c r="F334" s="1">
        <f ca="1">VLOOKUP(表格15[[#This Row],[專案編號]],料單!C:F,4,FALSE)</f>
        <v>0</v>
      </c>
      <c r="G334" s="1" t="str">
        <f ca="1">VLOOKUP(表格15[[#This Row],[專案編號]],料單!C:G,5,FALSE)</f>
        <v>AA</v>
      </c>
      <c r="H334" s="1">
        <f ca="1">VLOOKUP(表格15[[#This Row],[專案編號]],料單!C:H,6,FALSE)</f>
        <v>0</v>
      </c>
      <c r="I334" s="1" t="str">
        <f ca="1">VLOOKUP(表格15[[#This Row],[專案編號]],料單!C:I,7,FALSE)</f>
        <v>AA</v>
      </c>
      <c r="J334" s="1">
        <f ca="1">VLOOKUP(表格15[[#This Row],[專案編號]],料單!C:J,8,FALSE)</f>
        <v>18</v>
      </c>
      <c r="K334" s="1">
        <f ca="1">VLOOKUP(表格15[[#This Row],[專案編號]],料單!C:K,9,FALSE)</f>
        <v>0</v>
      </c>
      <c r="L334" s="1" t="str">
        <f ca="1">VLOOKUP(表格15[[#This Row],[專案編號]],料單!C:M,11,FALSE)</f>
        <v/>
      </c>
      <c r="M334" s="1">
        <f ca="1">VLOOKUP(表格15[[#This Row],[專案編號]],料單!C:L,10,FALSE)</f>
        <v>0</v>
      </c>
      <c r="N334" s="1" t="str">
        <f ca="1">VLOOKUP(表格15[[#This Row],[專案編號]],料單!C:O,13,FALSE)</f>
        <v/>
      </c>
      <c r="O334" s="11">
        <f t="shared" ref="O334:O360" ca="1" si="99">(F334*H334)/90000*K334</f>
        <v>0</v>
      </c>
      <c r="R334" s="2" t="str">
        <f ca="1">IFERROR(VLOOKUP(M334,資料庫!$P$3:$AJ$73,20,),"")</f>
        <v/>
      </c>
      <c r="S334" s="9" t="str">
        <f t="shared" ca="1" si="90"/>
        <v/>
      </c>
      <c r="U334" s="9"/>
    </row>
    <row r="335" spans="1:21" x14ac:dyDescent="0.25">
      <c r="A335" s="1">
        <f t="shared" si="64"/>
        <v>279</v>
      </c>
      <c r="B335" s="1">
        <f t="shared" ref="B335" si="100">B334</f>
        <v>12</v>
      </c>
      <c r="C335" s="1">
        <f t="shared" si="55"/>
        <v>0</v>
      </c>
      <c r="D335" s="1">
        <f>料單!C445</f>
        <v>12004</v>
      </c>
      <c r="E335" s="1" t="str">
        <f ca="1">VLOOKUP(表格15[[#This Row],[專案編號]],料單!C:E,3,FALSE)</f>
        <v>右側板</v>
      </c>
      <c r="F335" s="1">
        <f ca="1">VLOOKUP(表格15[[#This Row],[專案編號]],料單!C:F,4,FALSE)</f>
        <v>0</v>
      </c>
      <c r="G335" s="1" t="str">
        <f ca="1">VLOOKUP(表格15[[#This Row],[專案編號]],料單!C:G,5,FALSE)</f>
        <v>AA</v>
      </c>
      <c r="H335" s="1">
        <f ca="1">VLOOKUP(表格15[[#This Row],[專案編號]],料單!C:H,6,FALSE)</f>
        <v>0</v>
      </c>
      <c r="I335" s="1" t="str">
        <f ca="1">VLOOKUP(表格15[[#This Row],[專案編號]],料單!C:I,7,FALSE)</f>
        <v>AA</v>
      </c>
      <c r="J335" s="1">
        <f ca="1">VLOOKUP(表格15[[#This Row],[專案編號]],料單!C:J,8,FALSE)</f>
        <v>18</v>
      </c>
      <c r="K335" s="1">
        <f ca="1">VLOOKUP(表格15[[#This Row],[專案編號]],料單!C:K,9,FALSE)</f>
        <v>0</v>
      </c>
      <c r="L335" s="1" t="str">
        <f ca="1">VLOOKUP(表格15[[#This Row],[專案編號]],料單!C:M,11,FALSE)</f>
        <v/>
      </c>
      <c r="M335" s="1">
        <f ca="1">VLOOKUP(表格15[[#This Row],[專案編號]],料單!C:L,10,FALSE)</f>
        <v>0</v>
      </c>
      <c r="N335" s="1" t="str">
        <f ca="1">VLOOKUP(表格15[[#This Row],[專案編號]],料單!C:O,13,FALSE)</f>
        <v/>
      </c>
      <c r="O335" s="11">
        <f t="shared" ca="1" si="99"/>
        <v>0</v>
      </c>
      <c r="R335" s="2" t="str">
        <f ca="1">IFERROR(VLOOKUP(M335,資料庫!$P$3:$AJ$73,20,),"")</f>
        <v/>
      </c>
      <c r="S335" s="9" t="str">
        <f t="shared" ca="1" si="90"/>
        <v/>
      </c>
      <c r="U335" s="9"/>
    </row>
    <row r="336" spans="1:21" x14ac:dyDescent="0.25">
      <c r="A336" s="1">
        <f t="shared" si="64"/>
        <v>280</v>
      </c>
      <c r="B336" s="1">
        <f t="shared" ref="B336" si="101">B335</f>
        <v>12</v>
      </c>
      <c r="C336" s="1">
        <f t="shared" si="55"/>
        <v>0</v>
      </c>
      <c r="D336" s="1">
        <f>料單!C446</f>
        <v>12005</v>
      </c>
      <c r="E336" s="1" t="str">
        <f ca="1">VLOOKUP(表格15[[#This Row],[專案編號]],料單!C:E,3,FALSE)</f>
        <v>背板</v>
      </c>
      <c r="F336" s="1">
        <f ca="1">VLOOKUP(表格15[[#This Row],[專案編號]],料單!C:F,4,FALSE)</f>
        <v>-22</v>
      </c>
      <c r="G336" s="1" t="str">
        <f ca="1">VLOOKUP(表格15[[#This Row],[專案編號]],料單!C:G,5,FALSE)</f>
        <v/>
      </c>
      <c r="H336" s="1">
        <f ca="1">VLOOKUP(表格15[[#This Row],[專案編號]],料單!C:H,6,FALSE)</f>
        <v>-22</v>
      </c>
      <c r="I336" s="1" t="str">
        <f ca="1">VLOOKUP(表格15[[#This Row],[專案編號]],料單!C:I,7,FALSE)</f>
        <v/>
      </c>
      <c r="J336" s="1">
        <f ca="1">VLOOKUP(表格15[[#This Row],[專案編號]],料單!C:J,8,FALSE)</f>
        <v>4</v>
      </c>
      <c r="K336" s="1">
        <f ca="1">VLOOKUP(表格15[[#This Row],[專案編號]],料單!C:K,9,FALSE)</f>
        <v>0</v>
      </c>
      <c r="L336" s="1" t="str">
        <f ca="1">VLOOKUP(表格15[[#This Row],[專案編號]],料單!C:M,11,FALSE)</f>
        <v/>
      </c>
      <c r="M336" s="1">
        <f ca="1">VLOOKUP(表格15[[#This Row],[專案編號]],料單!C:L,10,FALSE)</f>
        <v>0</v>
      </c>
      <c r="N336" s="1" t="str">
        <f ca="1">VLOOKUP(表格15[[#This Row],[專案編號]],料單!C:O,13,FALSE)</f>
        <v/>
      </c>
      <c r="O336" s="11">
        <f t="shared" ca="1" si="99"/>
        <v>0</v>
      </c>
      <c r="R336" s="2" t="str">
        <f ca="1">IFERROR(VLOOKUP(M336,資料庫!$P$3:$AJ$73,20,),"")</f>
        <v/>
      </c>
      <c r="S336" s="9" t="str">
        <f t="shared" ca="1" si="90"/>
        <v/>
      </c>
      <c r="U336" s="9"/>
    </row>
    <row r="337" spans="1:21" x14ac:dyDescent="0.25">
      <c r="A337" s="1">
        <f t="shared" si="64"/>
        <v>281</v>
      </c>
      <c r="B337" s="1">
        <f t="shared" ref="B337" si="102">B336</f>
        <v>12</v>
      </c>
      <c r="C337" s="1">
        <f t="shared" si="55"/>
        <v>0</v>
      </c>
      <c r="D337" s="1">
        <f>料單!C447</f>
        <v>12006</v>
      </c>
      <c r="E337" s="1" t="str">
        <f ca="1">VLOOKUP(表格15[[#This Row],[專案編號]],料單!C:E,3,FALSE)</f>
        <v>背拉桿</v>
      </c>
      <c r="F337" s="1">
        <f ca="1">VLOOKUP(表格15[[#This Row],[專案編號]],料單!C:F,4,FALSE)</f>
        <v>-36</v>
      </c>
      <c r="G337" s="1" t="str">
        <f ca="1">VLOOKUP(表格15[[#This Row],[專案編號]],料單!C:G,5,FALSE)</f>
        <v>AA</v>
      </c>
      <c r="H337" s="1">
        <f ca="1">VLOOKUP(表格15[[#This Row],[專案編號]],料單!C:H,6,FALSE)</f>
        <v>120</v>
      </c>
      <c r="I337" s="1" t="str">
        <f ca="1">VLOOKUP(表格15[[#This Row],[專案編號]],料單!C:I,7,FALSE)</f>
        <v/>
      </c>
      <c r="J337" s="1">
        <f ca="1">VLOOKUP(表格15[[#This Row],[專案編號]],料單!C:J,8,FALSE)</f>
        <v>18</v>
      </c>
      <c r="K337" s="1">
        <f ca="1">VLOOKUP(表格15[[#This Row],[專案編號]],料單!C:K,9,FALSE)</f>
        <v>0</v>
      </c>
      <c r="L337" s="1" t="str">
        <f ca="1">VLOOKUP(表格15[[#This Row],[專案編號]],料單!C:M,11,FALSE)</f>
        <v/>
      </c>
      <c r="M337" s="1">
        <f ca="1">VLOOKUP(表格15[[#This Row],[專案編號]],料單!C:L,10,FALSE)</f>
        <v>0</v>
      </c>
      <c r="N337" s="1" t="str">
        <f ca="1">VLOOKUP(表格15[[#This Row],[專案編號]],料單!C:O,13,FALSE)</f>
        <v/>
      </c>
      <c r="O337" s="11">
        <f t="shared" ca="1" si="99"/>
        <v>0</v>
      </c>
      <c r="R337" s="2" t="str">
        <f ca="1">IFERROR(VLOOKUP(M337,資料庫!$P$3:$AJ$73,20,),"")</f>
        <v/>
      </c>
      <c r="S337" s="9" t="str">
        <f t="shared" ca="1" si="90"/>
        <v/>
      </c>
      <c r="U337" s="9"/>
    </row>
    <row r="338" spans="1:21" x14ac:dyDescent="0.25">
      <c r="A338" s="1">
        <f t="shared" si="64"/>
        <v>282</v>
      </c>
      <c r="B338" s="1">
        <f t="shared" ref="B338" si="103">B337</f>
        <v>12</v>
      </c>
      <c r="C338" s="1">
        <f t="shared" si="55"/>
        <v>0</v>
      </c>
      <c r="D338" s="1">
        <f>料單!C448</f>
        <v>12007</v>
      </c>
      <c r="E338" s="1" t="str">
        <f ca="1">VLOOKUP(表格15[[#This Row],[專案編號]],料單!C:E,3,FALSE)</f>
        <v>中立板</v>
      </c>
      <c r="F338" s="1">
        <f ca="1">VLOOKUP(表格15[[#This Row],[專案編號]],料單!C:F,4,FALSE)</f>
        <v>-36</v>
      </c>
      <c r="G338" s="1" t="str">
        <f ca="1">VLOOKUP(表格15[[#This Row],[專案編號]],料單!C:G,5,FALSE)</f>
        <v>AA</v>
      </c>
      <c r="H338" s="1">
        <f ca="1">VLOOKUP(表格15[[#This Row],[專案編號]],料單!C:H,6,FALSE)</f>
        <v>-22</v>
      </c>
      <c r="I338" s="1" t="str">
        <f ca="1">VLOOKUP(表格15[[#This Row],[專案編號]],料單!C:I,7,FALSE)</f>
        <v/>
      </c>
      <c r="J338" s="1">
        <f ca="1">VLOOKUP(表格15[[#This Row],[專案編號]],料單!C:J,8,FALSE)</f>
        <v>18</v>
      </c>
      <c r="K338" s="1">
        <f ca="1">VLOOKUP(表格15[[#This Row],[專案編號]],料單!C:K,9,FALSE)</f>
        <v>0</v>
      </c>
      <c r="L338" s="1" t="str">
        <f ca="1">VLOOKUP(表格15[[#This Row],[專案編號]],料單!C:M,11,FALSE)</f>
        <v/>
      </c>
      <c r="M338" s="1">
        <f ca="1">VLOOKUP(表格15[[#This Row],[專案編號]],料單!C:L,10,FALSE)</f>
        <v>0</v>
      </c>
      <c r="N338" s="1" t="str">
        <f ca="1">VLOOKUP(表格15[[#This Row],[專案編號]],料單!C:O,13,FALSE)</f>
        <v/>
      </c>
      <c r="O338" s="11">
        <f t="shared" ca="1" si="99"/>
        <v>0</v>
      </c>
      <c r="R338" s="2" t="str">
        <f ca="1">IFERROR(VLOOKUP(M338,資料庫!$P$3:$AJ$73,20,),"")</f>
        <v/>
      </c>
      <c r="S338" s="9" t="str">
        <f t="shared" ca="1" si="90"/>
        <v/>
      </c>
      <c r="U338" s="9"/>
    </row>
    <row r="339" spans="1:21" x14ac:dyDescent="0.25">
      <c r="A339" s="1">
        <f t="shared" si="64"/>
        <v>283</v>
      </c>
      <c r="B339" s="1">
        <f t="shared" ref="B339" si="104">B338</f>
        <v>12</v>
      </c>
      <c r="C339" s="1">
        <f t="shared" si="55"/>
        <v>0</v>
      </c>
      <c r="D339" s="1">
        <f>料單!C449</f>
        <v>12008</v>
      </c>
      <c r="E339" s="1" t="str">
        <f ca="1">VLOOKUP(表格15[[#This Row],[專案編號]],料單!C:E,3,FALSE)</f>
        <v>活隔</v>
      </c>
      <c r="F339" s="1">
        <f ca="1">VLOOKUP(表格15[[#This Row],[專案編號]],料單!C:F,4,FALSE)</f>
        <v>0</v>
      </c>
      <c r="G339" s="1" t="str">
        <f ca="1">VLOOKUP(表格15[[#This Row],[專案編號]],料單!C:G,5,FALSE)</f>
        <v>AA</v>
      </c>
      <c r="H339" s="1">
        <f ca="1">VLOOKUP(表格15[[#This Row],[專案編號]],料單!C:H,6,FALSE)</f>
        <v>-32</v>
      </c>
      <c r="I339" s="1" t="str">
        <f ca="1">VLOOKUP(表格15[[#This Row],[專案編號]],料單!C:I,7,FALSE)</f>
        <v>AA</v>
      </c>
      <c r="J339" s="1">
        <f ca="1">VLOOKUP(表格15[[#This Row],[專案編號]],料單!C:J,8,FALSE)</f>
        <v>18</v>
      </c>
      <c r="K339" s="1">
        <f ca="1">VLOOKUP(表格15[[#This Row],[專案編號]],料單!C:K,9,FALSE)</f>
        <v>0</v>
      </c>
      <c r="L339" s="1" t="str">
        <f ca="1">VLOOKUP(表格15[[#This Row],[專案編號]],料單!C:M,11,FALSE)</f>
        <v/>
      </c>
      <c r="M339" s="1">
        <f ca="1">VLOOKUP(表格15[[#This Row],[專案編號]],料單!C:L,10,FALSE)</f>
        <v>0</v>
      </c>
      <c r="N339" s="1" t="str">
        <f ca="1">VLOOKUP(表格15[[#This Row],[專案編號]],料單!C:O,13,FALSE)</f>
        <v/>
      </c>
      <c r="O339" s="11">
        <f t="shared" ca="1" si="99"/>
        <v>0</v>
      </c>
      <c r="R339" s="2" t="str">
        <f ca="1">IFERROR(VLOOKUP(M339,資料庫!$P$3:$AJ$73,20,),"")</f>
        <v/>
      </c>
      <c r="S339" s="9" t="str">
        <f t="shared" ca="1" si="90"/>
        <v/>
      </c>
      <c r="U339" s="9"/>
    </row>
    <row r="340" spans="1:21" x14ac:dyDescent="0.25">
      <c r="A340" s="1">
        <f t="shared" si="64"/>
        <v>284</v>
      </c>
      <c r="B340" s="1">
        <f t="shared" ref="B340" si="105">B339</f>
        <v>12</v>
      </c>
      <c r="C340" s="1">
        <f t="shared" si="55"/>
        <v>0</v>
      </c>
      <c r="D340" s="1">
        <f>料單!C450</f>
        <v>12009</v>
      </c>
      <c r="E340" s="1" t="str">
        <f ca="1">VLOOKUP(表格15[[#This Row],[專案編號]],料單!C:E,3,FALSE)</f>
        <v>固隔</v>
      </c>
      <c r="F340" s="1">
        <f ca="1">VLOOKUP(表格15[[#This Row],[專案編號]],料單!C:F,4,FALSE)</f>
        <v>0</v>
      </c>
      <c r="G340" s="1" t="str">
        <f ca="1">VLOOKUP(表格15[[#This Row],[專案編號]],料單!C:G,5,FALSE)</f>
        <v>AA</v>
      </c>
      <c r="H340" s="1">
        <f ca="1">VLOOKUP(表格15[[#This Row],[專案編號]],料單!C:H,6,FALSE)</f>
        <v>-22</v>
      </c>
      <c r="I340" s="1" t="str">
        <f ca="1">VLOOKUP(表格15[[#This Row],[專案編號]],料單!C:I,7,FALSE)</f>
        <v/>
      </c>
      <c r="J340" s="1">
        <f ca="1">VLOOKUP(表格15[[#This Row],[專案編號]],料單!C:J,8,FALSE)</f>
        <v>18</v>
      </c>
      <c r="K340" s="1">
        <f ca="1">VLOOKUP(表格15[[#This Row],[專案編號]],料單!C:K,9,FALSE)</f>
        <v>0</v>
      </c>
      <c r="L340" s="1" t="str">
        <f ca="1">VLOOKUP(表格15[[#This Row],[專案編號]],料單!C:M,11,FALSE)</f>
        <v/>
      </c>
      <c r="M340" s="1">
        <f ca="1">VLOOKUP(表格15[[#This Row],[專案編號]],料單!C:L,10,FALSE)</f>
        <v>0</v>
      </c>
      <c r="N340" s="1" t="str">
        <f ca="1">VLOOKUP(表格15[[#This Row],[專案編號]],料單!C:O,13,FALSE)</f>
        <v/>
      </c>
      <c r="O340" s="11">
        <f t="shared" ca="1" si="99"/>
        <v>0</v>
      </c>
      <c r="R340" s="2" t="str">
        <f ca="1">IFERROR(VLOOKUP(M340,資料庫!$P$3:$AJ$73,20,),"")</f>
        <v/>
      </c>
      <c r="S340" s="9" t="str">
        <f t="shared" ca="1" si="90"/>
        <v/>
      </c>
      <c r="U340" s="9"/>
    </row>
    <row r="341" spans="1:21" x14ac:dyDescent="0.25">
      <c r="A341" s="1">
        <f t="shared" si="64"/>
        <v>285</v>
      </c>
      <c r="B341" s="1">
        <f t="shared" ref="B341" si="106">B340</f>
        <v>12</v>
      </c>
      <c r="C341" s="1">
        <f t="shared" si="55"/>
        <v>0</v>
      </c>
      <c r="D341" s="1">
        <f>料單!C451</f>
        <v>12010</v>
      </c>
      <c r="E341" s="1" t="str">
        <f ca="1">VLOOKUP(表格15[[#This Row],[專案編號]],料單!C:E,3,FALSE)</f>
        <v>左門板</v>
      </c>
      <c r="F341" s="1">
        <f ca="1">VLOOKUP(表格15[[#This Row],[專案編號]],料單!C:F,4,FALSE)</f>
        <v>0</v>
      </c>
      <c r="G341" s="1" t="str">
        <f ca="1">VLOOKUP(表格15[[#This Row],[專案編號]],料單!C:G,5,FALSE)</f>
        <v>AA</v>
      </c>
      <c r="H341" s="1">
        <f ca="1">VLOOKUP(表格15[[#This Row],[專案編號]],料單!C:H,6,FALSE)</f>
        <v>-4</v>
      </c>
      <c r="I341" s="1" t="str">
        <f ca="1">VLOOKUP(表格15[[#This Row],[專案編號]],料單!C:I,7,FALSE)</f>
        <v>AA</v>
      </c>
      <c r="J341" s="1">
        <f ca="1">VLOOKUP(表格15[[#This Row],[專案編號]],料單!C:J,8,FALSE)</f>
        <v>18</v>
      </c>
      <c r="K341" s="1">
        <f ca="1">VLOOKUP(表格15[[#This Row],[專案編號]],料單!C:K,9,FALSE)</f>
        <v>0</v>
      </c>
      <c r="L341" s="1" t="str">
        <f ca="1">VLOOKUP(表格15[[#This Row],[專案編號]],料單!C:M,11,FALSE)</f>
        <v/>
      </c>
      <c r="M341" s="1">
        <f ca="1">VLOOKUP(表格15[[#This Row],[專案編號]],料單!C:L,10,FALSE)</f>
        <v>0</v>
      </c>
      <c r="N341" s="1" t="str">
        <f ca="1">VLOOKUP(表格15[[#This Row],[專案編號]],料單!C:O,13,FALSE)</f>
        <v/>
      </c>
      <c r="O341" s="11">
        <f t="shared" ca="1" si="99"/>
        <v>0</v>
      </c>
      <c r="R341" s="2" t="str">
        <f ca="1">IFERROR(VLOOKUP(M341,資料庫!$P$3:$AJ$73,20,),"")</f>
        <v/>
      </c>
      <c r="S341" s="9" t="str">
        <f t="shared" ca="1" si="90"/>
        <v/>
      </c>
      <c r="U341" s="9"/>
    </row>
    <row r="342" spans="1:21" x14ac:dyDescent="0.25">
      <c r="A342" s="1">
        <f t="shared" si="64"/>
        <v>286</v>
      </c>
      <c r="B342" s="1">
        <f t="shared" ref="B342:C355" si="107">B341</f>
        <v>12</v>
      </c>
      <c r="C342" s="1">
        <f t="shared" si="107"/>
        <v>0</v>
      </c>
      <c r="D342" s="1">
        <f>料單!C452</f>
        <v>12011</v>
      </c>
      <c r="E342" s="1" t="str">
        <f ca="1">VLOOKUP(表格15[[#This Row],[專案編號]],料單!C:E,3,FALSE)</f>
        <v>右門板</v>
      </c>
      <c r="F342" s="1">
        <f ca="1">VLOOKUP(表格15[[#This Row],[專案編號]],料單!C:F,4,FALSE)</f>
        <v>0</v>
      </c>
      <c r="G342" s="1" t="str">
        <f ca="1">VLOOKUP(表格15[[#This Row],[專案編號]],料單!C:G,5,FALSE)</f>
        <v>AA</v>
      </c>
      <c r="H342" s="1">
        <f ca="1">VLOOKUP(表格15[[#This Row],[專案編號]],料單!C:H,6,FALSE)</f>
        <v>-4</v>
      </c>
      <c r="I342" s="1" t="str">
        <f ca="1">VLOOKUP(表格15[[#This Row],[專案編號]],料單!C:I,7,FALSE)</f>
        <v>AA</v>
      </c>
      <c r="J342" s="1">
        <f ca="1">VLOOKUP(表格15[[#This Row],[專案編號]],料單!C:J,8,FALSE)</f>
        <v>18</v>
      </c>
      <c r="K342" s="1">
        <f ca="1">VLOOKUP(表格15[[#This Row],[專案編號]],料單!C:K,9,FALSE)</f>
        <v>0</v>
      </c>
      <c r="L342" s="1" t="str">
        <f ca="1">VLOOKUP(表格15[[#This Row],[專案編號]],料單!C:M,11,FALSE)</f>
        <v/>
      </c>
      <c r="M342" s="1">
        <f ca="1">VLOOKUP(表格15[[#This Row],[專案編號]],料單!C:L,10,FALSE)</f>
        <v>0</v>
      </c>
      <c r="N342" s="1" t="str">
        <f ca="1">VLOOKUP(表格15[[#This Row],[專案編號]],料單!C:O,13,FALSE)</f>
        <v/>
      </c>
      <c r="O342" s="11">
        <f t="shared" ca="1" si="99"/>
        <v>0</v>
      </c>
      <c r="R342" s="2" t="str">
        <f ca="1">IFERROR(VLOOKUP(M342,資料庫!$P$3:$AJ$73,20,),"")</f>
        <v/>
      </c>
      <c r="S342" s="9" t="str">
        <f t="shared" ca="1" si="90"/>
        <v/>
      </c>
      <c r="U342" s="9"/>
    </row>
    <row r="343" spans="1:21" x14ac:dyDescent="0.25">
      <c r="A343" s="1">
        <f t="shared" si="64"/>
        <v>287</v>
      </c>
      <c r="B343" s="1">
        <f t="shared" ref="B343" si="108">B342</f>
        <v>12</v>
      </c>
      <c r="C343" s="1">
        <f t="shared" si="107"/>
        <v>0</v>
      </c>
      <c r="D343" s="1">
        <f>料單!C453</f>
        <v>12012</v>
      </c>
      <c r="E343" s="1">
        <f ca="1">VLOOKUP(表格15[[#This Row],[專案編號]],料單!C:E,3,FALSE)</f>
        <v>0</v>
      </c>
      <c r="F343" s="1">
        <f ca="1">VLOOKUP(表格15[[#This Row],[專案編號]],料單!C:F,4,FALSE)</f>
        <v>0</v>
      </c>
      <c r="G343" s="1" t="str">
        <f ca="1">VLOOKUP(表格15[[#This Row],[專案編號]],料單!C:G,5,FALSE)</f>
        <v/>
      </c>
      <c r="H343" s="1">
        <f ca="1">VLOOKUP(表格15[[#This Row],[專案編號]],料單!C:H,6,FALSE)</f>
        <v>0</v>
      </c>
      <c r="I343" s="1" t="str">
        <f ca="1">VLOOKUP(表格15[[#This Row],[專案編號]],料單!C:I,7,FALSE)</f>
        <v/>
      </c>
      <c r="J343" s="1">
        <f ca="1">VLOOKUP(表格15[[#This Row],[專案編號]],料單!C:J,8,FALSE)</f>
        <v>0</v>
      </c>
      <c r="K343" s="1">
        <f ca="1">VLOOKUP(表格15[[#This Row],[專案編號]],料單!C:K,9,FALSE)</f>
        <v>0</v>
      </c>
      <c r="L343" s="1" t="str">
        <f ca="1">VLOOKUP(表格15[[#This Row],[專案編號]],料單!C:M,11,FALSE)</f>
        <v/>
      </c>
      <c r="M343" s="1">
        <f ca="1">VLOOKUP(表格15[[#This Row],[專案編號]],料單!C:L,10,FALSE)</f>
        <v>0</v>
      </c>
      <c r="N343" s="1" t="str">
        <f ca="1">VLOOKUP(表格15[[#This Row],[專案編號]],料單!C:O,13,FALSE)</f>
        <v/>
      </c>
      <c r="O343" s="11">
        <f t="shared" ca="1" si="99"/>
        <v>0</v>
      </c>
      <c r="R343" s="2" t="str">
        <f ca="1">IFERROR(VLOOKUP(M343,資料庫!$P$3:$AJ$73,20,),"")</f>
        <v/>
      </c>
      <c r="S343" s="9" t="str">
        <f t="shared" ca="1" si="90"/>
        <v/>
      </c>
      <c r="U343" s="9"/>
    </row>
    <row r="344" spans="1:21" x14ac:dyDescent="0.25">
      <c r="A344" s="1">
        <f t="shared" si="64"/>
        <v>288</v>
      </c>
      <c r="B344" s="1">
        <f t="shared" ref="B344" si="109">B343</f>
        <v>12</v>
      </c>
      <c r="C344" s="1">
        <f t="shared" si="107"/>
        <v>0</v>
      </c>
      <c r="D344" s="1">
        <f>料單!C454</f>
        <v>12013</v>
      </c>
      <c r="E344" s="1">
        <f ca="1">VLOOKUP(表格15[[#This Row],[專案編號]],料單!C:E,3,FALSE)</f>
        <v>0</v>
      </c>
      <c r="F344" s="1">
        <f ca="1">VLOOKUP(表格15[[#This Row],[專案編號]],料單!C:F,4,FALSE)</f>
        <v>0</v>
      </c>
      <c r="G344" s="1" t="str">
        <f ca="1">VLOOKUP(表格15[[#This Row],[專案編號]],料單!C:G,5,FALSE)</f>
        <v/>
      </c>
      <c r="H344" s="1">
        <f ca="1">VLOOKUP(表格15[[#This Row],[專案編號]],料單!C:H,6,FALSE)</f>
        <v>0</v>
      </c>
      <c r="I344" s="1" t="str">
        <f ca="1">VLOOKUP(表格15[[#This Row],[專案編號]],料單!C:I,7,FALSE)</f>
        <v/>
      </c>
      <c r="J344" s="1">
        <f ca="1">VLOOKUP(表格15[[#This Row],[專案編號]],料單!C:J,8,FALSE)</f>
        <v>0</v>
      </c>
      <c r="K344" s="1">
        <f ca="1">VLOOKUP(表格15[[#This Row],[專案編號]],料單!C:K,9,FALSE)</f>
        <v>0</v>
      </c>
      <c r="L344" s="1" t="str">
        <f ca="1">VLOOKUP(表格15[[#This Row],[專案編號]],料單!C:M,11,FALSE)</f>
        <v/>
      </c>
      <c r="M344" s="1">
        <f ca="1">VLOOKUP(表格15[[#This Row],[專案編號]],料單!C:L,10,FALSE)</f>
        <v>0</v>
      </c>
      <c r="N344" s="1" t="str">
        <f ca="1">VLOOKUP(表格15[[#This Row],[專案編號]],料單!C:O,13,FALSE)</f>
        <v/>
      </c>
      <c r="O344" s="11">
        <f t="shared" ca="1" si="99"/>
        <v>0</v>
      </c>
      <c r="R344" s="2" t="str">
        <f ca="1">IFERROR(VLOOKUP(M344,資料庫!$P$3:$AJ$73,20,),"")</f>
        <v/>
      </c>
      <c r="S344" s="9" t="str">
        <f t="shared" ca="1" si="90"/>
        <v/>
      </c>
      <c r="U344" s="9"/>
    </row>
    <row r="345" spans="1:21" x14ac:dyDescent="0.25">
      <c r="A345" s="1">
        <f t="shared" si="64"/>
        <v>289</v>
      </c>
      <c r="B345" s="1">
        <f t="shared" ref="B345" si="110">B344</f>
        <v>12</v>
      </c>
      <c r="C345" s="1">
        <f t="shared" si="107"/>
        <v>0</v>
      </c>
      <c r="D345" s="1">
        <f>料單!C455</f>
        <v>12014</v>
      </c>
      <c r="E345" s="1">
        <f ca="1">VLOOKUP(表格15[[#This Row],[專案編號]],料單!C:E,3,FALSE)</f>
        <v>0</v>
      </c>
      <c r="F345" s="1">
        <f ca="1">VLOOKUP(表格15[[#This Row],[專案編號]],料單!C:F,4,FALSE)</f>
        <v>0</v>
      </c>
      <c r="G345" s="1" t="str">
        <f ca="1">VLOOKUP(表格15[[#This Row],[專案編號]],料單!C:G,5,FALSE)</f>
        <v/>
      </c>
      <c r="H345" s="1">
        <f ca="1">VLOOKUP(表格15[[#This Row],[專案編號]],料單!C:H,6,FALSE)</f>
        <v>0</v>
      </c>
      <c r="I345" s="1" t="str">
        <f ca="1">VLOOKUP(表格15[[#This Row],[專案編號]],料單!C:I,7,FALSE)</f>
        <v/>
      </c>
      <c r="J345" s="1">
        <f ca="1">VLOOKUP(表格15[[#This Row],[專案編號]],料單!C:J,8,FALSE)</f>
        <v>0</v>
      </c>
      <c r="K345" s="1">
        <f ca="1">VLOOKUP(表格15[[#This Row],[專案編號]],料單!C:K,9,FALSE)</f>
        <v>0</v>
      </c>
      <c r="L345" s="1" t="str">
        <f ca="1">VLOOKUP(表格15[[#This Row],[專案編號]],料單!C:M,11,FALSE)</f>
        <v/>
      </c>
      <c r="M345" s="1">
        <f ca="1">VLOOKUP(表格15[[#This Row],[專案編號]],料單!C:L,10,FALSE)</f>
        <v>0</v>
      </c>
      <c r="N345" s="1" t="str">
        <f ca="1">VLOOKUP(表格15[[#This Row],[專案編號]],料單!C:O,13,FALSE)</f>
        <v/>
      </c>
      <c r="O345" s="11">
        <f t="shared" ca="1" si="99"/>
        <v>0</v>
      </c>
      <c r="R345" s="2" t="str">
        <f ca="1">IFERROR(VLOOKUP(M345,資料庫!$P$3:$AJ$73,20,),"")</f>
        <v/>
      </c>
      <c r="S345" s="9" t="str">
        <f t="shared" ca="1" si="90"/>
        <v/>
      </c>
      <c r="U345" s="9"/>
    </row>
    <row r="346" spans="1:21" x14ac:dyDescent="0.25">
      <c r="A346" s="1">
        <f t="shared" si="64"/>
        <v>290</v>
      </c>
      <c r="B346" s="1">
        <f t="shared" ref="B346" si="111">B345</f>
        <v>12</v>
      </c>
      <c r="C346" s="1">
        <f t="shared" si="107"/>
        <v>0</v>
      </c>
      <c r="D346" s="1">
        <f>料單!C456</f>
        <v>12015</v>
      </c>
      <c r="E346" s="1">
        <f ca="1">VLOOKUP(表格15[[#This Row],[專案編號]],料單!C:E,3,FALSE)</f>
        <v>0</v>
      </c>
      <c r="F346" s="1">
        <f ca="1">VLOOKUP(表格15[[#This Row],[專案編號]],料單!C:F,4,FALSE)</f>
        <v>0</v>
      </c>
      <c r="G346" s="1" t="str">
        <f ca="1">VLOOKUP(表格15[[#This Row],[專案編號]],料單!C:G,5,FALSE)</f>
        <v/>
      </c>
      <c r="H346" s="1">
        <f ca="1">VLOOKUP(表格15[[#This Row],[專案編號]],料單!C:H,6,FALSE)</f>
        <v>0</v>
      </c>
      <c r="I346" s="1" t="str">
        <f ca="1">VLOOKUP(表格15[[#This Row],[專案編號]],料單!C:I,7,FALSE)</f>
        <v/>
      </c>
      <c r="J346" s="1">
        <f ca="1">VLOOKUP(表格15[[#This Row],[專案編號]],料單!C:J,8,FALSE)</f>
        <v>0</v>
      </c>
      <c r="K346" s="1">
        <f ca="1">VLOOKUP(表格15[[#This Row],[專案編號]],料單!C:K,9,FALSE)</f>
        <v>0</v>
      </c>
      <c r="L346" s="1" t="str">
        <f ca="1">VLOOKUP(表格15[[#This Row],[專案編號]],料單!C:M,11,FALSE)</f>
        <v/>
      </c>
      <c r="M346" s="1">
        <f ca="1">VLOOKUP(表格15[[#This Row],[專案編號]],料單!C:L,10,FALSE)</f>
        <v>0</v>
      </c>
      <c r="N346" s="1" t="str">
        <f ca="1">VLOOKUP(表格15[[#This Row],[專案編號]],料單!C:O,13,FALSE)</f>
        <v/>
      </c>
      <c r="O346" s="11">
        <f t="shared" ca="1" si="99"/>
        <v>0</v>
      </c>
      <c r="R346" s="2" t="str">
        <f ca="1">IFERROR(VLOOKUP(M346,資料庫!$P$3:$AJ$73,20,),"")</f>
        <v/>
      </c>
      <c r="S346" s="9" t="str">
        <f t="shared" ca="1" si="90"/>
        <v/>
      </c>
      <c r="U346" s="9"/>
    </row>
    <row r="347" spans="1:21" x14ac:dyDescent="0.25">
      <c r="A347" s="1">
        <f t="shared" si="64"/>
        <v>291</v>
      </c>
      <c r="B347" s="1">
        <f t="shared" ref="B347" si="112">B346</f>
        <v>12</v>
      </c>
      <c r="C347" s="1">
        <f t="shared" si="107"/>
        <v>0</v>
      </c>
      <c r="D347" s="1">
        <f>料單!C457</f>
        <v>12016</v>
      </c>
      <c r="E347" s="1">
        <f ca="1">VLOOKUP(表格15[[#This Row],[專案編號]],料單!C:E,3,FALSE)</f>
        <v>0</v>
      </c>
      <c r="F347" s="1">
        <f ca="1">VLOOKUP(表格15[[#This Row],[專案編號]],料單!C:F,4,FALSE)</f>
        <v>0</v>
      </c>
      <c r="G347" s="1" t="str">
        <f ca="1">VLOOKUP(表格15[[#This Row],[專案編號]],料單!C:G,5,FALSE)</f>
        <v/>
      </c>
      <c r="H347" s="1">
        <f ca="1">VLOOKUP(表格15[[#This Row],[專案編號]],料單!C:H,6,FALSE)</f>
        <v>0</v>
      </c>
      <c r="I347" s="1" t="str">
        <f ca="1">VLOOKUP(表格15[[#This Row],[專案編號]],料單!C:I,7,FALSE)</f>
        <v/>
      </c>
      <c r="J347" s="1">
        <f ca="1">VLOOKUP(表格15[[#This Row],[專案編號]],料單!C:J,8,FALSE)</f>
        <v>0</v>
      </c>
      <c r="K347" s="1">
        <f ca="1">VLOOKUP(表格15[[#This Row],[專案編號]],料單!C:K,9,FALSE)</f>
        <v>0</v>
      </c>
      <c r="L347" s="1" t="str">
        <f ca="1">VLOOKUP(表格15[[#This Row],[專案編號]],料單!C:M,11,FALSE)</f>
        <v/>
      </c>
      <c r="M347" s="1">
        <f ca="1">VLOOKUP(表格15[[#This Row],[專案編號]],料單!C:L,10,FALSE)</f>
        <v>0</v>
      </c>
      <c r="N347" s="1" t="str">
        <f ca="1">VLOOKUP(表格15[[#This Row],[專案編號]],料單!C:O,13,FALSE)</f>
        <v/>
      </c>
      <c r="O347" s="11">
        <f t="shared" ca="1" si="99"/>
        <v>0</v>
      </c>
      <c r="R347" s="2" t="str">
        <f ca="1">IFERROR(VLOOKUP(M347,資料庫!$P$3:$AJ$73,20,),"")</f>
        <v/>
      </c>
      <c r="S347" s="9" t="str">
        <f t="shared" ca="1" si="90"/>
        <v/>
      </c>
      <c r="U347" s="9"/>
    </row>
    <row r="348" spans="1:21" x14ac:dyDescent="0.25">
      <c r="A348" s="1">
        <f t="shared" si="64"/>
        <v>292</v>
      </c>
      <c r="B348" s="1">
        <f t="shared" ref="B348" si="113">B347</f>
        <v>12</v>
      </c>
      <c r="C348" s="1">
        <f t="shared" si="107"/>
        <v>0</v>
      </c>
      <c r="D348" s="1">
        <f>料單!C458</f>
        <v>12017</v>
      </c>
      <c r="E348" s="1">
        <f ca="1">VLOOKUP(表格15[[#This Row],[專案編號]],料單!C:E,3,FALSE)</f>
        <v>0</v>
      </c>
      <c r="F348" s="1">
        <f ca="1">VLOOKUP(表格15[[#This Row],[專案編號]],料單!C:F,4,FALSE)</f>
        <v>0</v>
      </c>
      <c r="G348" s="1" t="str">
        <f ca="1">VLOOKUP(表格15[[#This Row],[專案編號]],料單!C:G,5,FALSE)</f>
        <v/>
      </c>
      <c r="H348" s="1">
        <f ca="1">VLOOKUP(表格15[[#This Row],[專案編號]],料單!C:H,6,FALSE)</f>
        <v>0</v>
      </c>
      <c r="I348" s="1" t="str">
        <f ca="1">VLOOKUP(表格15[[#This Row],[專案編號]],料單!C:I,7,FALSE)</f>
        <v/>
      </c>
      <c r="J348" s="1">
        <f ca="1">VLOOKUP(表格15[[#This Row],[專案編號]],料單!C:J,8,FALSE)</f>
        <v>0</v>
      </c>
      <c r="K348" s="1">
        <f ca="1">VLOOKUP(表格15[[#This Row],[專案編號]],料單!C:K,9,FALSE)</f>
        <v>0</v>
      </c>
      <c r="L348" s="1" t="str">
        <f ca="1">VLOOKUP(表格15[[#This Row],[專案編號]],料單!C:M,11,FALSE)</f>
        <v/>
      </c>
      <c r="M348" s="1">
        <f ca="1">VLOOKUP(表格15[[#This Row],[專案編號]],料單!C:L,10,FALSE)</f>
        <v>0</v>
      </c>
      <c r="N348" s="1" t="str">
        <f ca="1">VLOOKUP(表格15[[#This Row],[專案編號]],料單!C:O,13,FALSE)</f>
        <v/>
      </c>
      <c r="O348" s="11">
        <f t="shared" ca="1" si="99"/>
        <v>0</v>
      </c>
      <c r="R348" s="2" t="str">
        <f ca="1">IFERROR(VLOOKUP(M348,資料庫!$P$3:$AJ$73,20,),"")</f>
        <v/>
      </c>
      <c r="S348" s="9" t="str">
        <f t="shared" ca="1" si="90"/>
        <v/>
      </c>
      <c r="U348" s="9"/>
    </row>
    <row r="349" spans="1:21" x14ac:dyDescent="0.25">
      <c r="A349" s="1">
        <f t="shared" si="64"/>
        <v>293</v>
      </c>
      <c r="B349" s="1">
        <f t="shared" ref="B349" si="114">B348</f>
        <v>12</v>
      </c>
      <c r="C349" s="1">
        <f t="shared" si="107"/>
        <v>0</v>
      </c>
      <c r="D349" s="1">
        <f>料單!C459</f>
        <v>12018</v>
      </c>
      <c r="E349" s="1">
        <f ca="1">VLOOKUP(表格15[[#This Row],[專案編號]],料單!C:E,3,FALSE)</f>
        <v>0</v>
      </c>
      <c r="F349" s="1">
        <f ca="1">VLOOKUP(表格15[[#This Row],[專案編號]],料單!C:F,4,FALSE)</f>
        <v>0</v>
      </c>
      <c r="G349" s="1" t="str">
        <f ca="1">VLOOKUP(表格15[[#This Row],[專案編號]],料單!C:G,5,FALSE)</f>
        <v/>
      </c>
      <c r="H349" s="1">
        <f ca="1">VLOOKUP(表格15[[#This Row],[專案編號]],料單!C:H,6,FALSE)</f>
        <v>0</v>
      </c>
      <c r="I349" s="1" t="str">
        <f ca="1">VLOOKUP(表格15[[#This Row],[專案編號]],料單!C:I,7,FALSE)</f>
        <v/>
      </c>
      <c r="J349" s="1">
        <f ca="1">VLOOKUP(表格15[[#This Row],[專案編號]],料單!C:J,8,FALSE)</f>
        <v>0</v>
      </c>
      <c r="K349" s="1">
        <f ca="1">VLOOKUP(表格15[[#This Row],[專案編號]],料單!C:K,9,FALSE)</f>
        <v>0</v>
      </c>
      <c r="L349" s="1" t="str">
        <f ca="1">VLOOKUP(表格15[[#This Row],[專案編號]],料單!C:M,11,FALSE)</f>
        <v/>
      </c>
      <c r="M349" s="1">
        <f ca="1">VLOOKUP(表格15[[#This Row],[專案編號]],料單!C:L,10,FALSE)</f>
        <v>0</v>
      </c>
      <c r="N349" s="1" t="str">
        <f ca="1">VLOOKUP(表格15[[#This Row],[專案編號]],料單!C:O,13,FALSE)</f>
        <v/>
      </c>
      <c r="O349" s="11">
        <f t="shared" ca="1" si="99"/>
        <v>0</v>
      </c>
      <c r="R349" s="2" t="str">
        <f ca="1">IFERROR(VLOOKUP(M349,資料庫!$P$3:$AJ$73,20,),"")</f>
        <v/>
      </c>
      <c r="S349" s="9" t="str">
        <f t="shared" ca="1" si="90"/>
        <v/>
      </c>
      <c r="U349" s="9"/>
    </row>
    <row r="350" spans="1:21" x14ac:dyDescent="0.25">
      <c r="A350" s="1">
        <f t="shared" si="64"/>
        <v>294</v>
      </c>
      <c r="B350" s="1">
        <f t="shared" ref="B350" si="115">B349</f>
        <v>12</v>
      </c>
      <c r="C350" s="1">
        <f t="shared" si="107"/>
        <v>0</v>
      </c>
      <c r="D350" s="1">
        <f>料單!C460</f>
        <v>12019</v>
      </c>
      <c r="E350" s="1">
        <f ca="1">VLOOKUP(表格15[[#This Row],[專案編號]],料單!C:E,3,FALSE)</f>
        <v>0</v>
      </c>
      <c r="F350" s="1">
        <f ca="1">VLOOKUP(表格15[[#This Row],[專案編號]],料單!C:F,4,FALSE)</f>
        <v>0</v>
      </c>
      <c r="G350" s="1" t="str">
        <f ca="1">VLOOKUP(表格15[[#This Row],[專案編號]],料單!C:G,5,FALSE)</f>
        <v/>
      </c>
      <c r="H350" s="1">
        <f ca="1">VLOOKUP(表格15[[#This Row],[專案編號]],料單!C:H,6,FALSE)</f>
        <v>0</v>
      </c>
      <c r="I350" s="1" t="str">
        <f ca="1">VLOOKUP(表格15[[#This Row],[專案編號]],料單!C:I,7,FALSE)</f>
        <v/>
      </c>
      <c r="J350" s="1">
        <f ca="1">VLOOKUP(表格15[[#This Row],[專案編號]],料單!C:J,8,FALSE)</f>
        <v>0</v>
      </c>
      <c r="K350" s="1">
        <f ca="1">VLOOKUP(表格15[[#This Row],[專案編號]],料單!C:K,9,FALSE)</f>
        <v>0</v>
      </c>
      <c r="L350" s="1" t="str">
        <f ca="1">VLOOKUP(表格15[[#This Row],[專案編號]],料單!C:M,11,FALSE)</f>
        <v/>
      </c>
      <c r="M350" s="1">
        <f ca="1">VLOOKUP(表格15[[#This Row],[專案編號]],料單!C:L,10,FALSE)</f>
        <v>0</v>
      </c>
      <c r="N350" s="1" t="str">
        <f ca="1">VLOOKUP(表格15[[#This Row],[專案編號]],料單!C:O,13,FALSE)</f>
        <v/>
      </c>
      <c r="O350" s="11">
        <f t="shared" ca="1" si="99"/>
        <v>0</v>
      </c>
      <c r="R350" s="2" t="str">
        <f ca="1">IFERROR(VLOOKUP(M350,資料庫!$P$3:$AJ$73,20,),"")</f>
        <v/>
      </c>
      <c r="S350" s="9" t="str">
        <f t="shared" ca="1" si="90"/>
        <v/>
      </c>
      <c r="U350" s="9"/>
    </row>
    <row r="351" spans="1:21" x14ac:dyDescent="0.25">
      <c r="A351" s="1">
        <f t="shared" si="64"/>
        <v>295</v>
      </c>
      <c r="B351" s="1">
        <f t="shared" ref="B351" si="116">B350</f>
        <v>12</v>
      </c>
      <c r="C351" s="1">
        <f t="shared" si="107"/>
        <v>0</v>
      </c>
      <c r="D351" s="1">
        <f>料單!C461</f>
        <v>12020</v>
      </c>
      <c r="E351" s="1">
        <f ca="1">VLOOKUP(表格15[[#This Row],[專案編號]],料單!C:E,3,FALSE)</f>
        <v>0</v>
      </c>
      <c r="F351" s="1">
        <f ca="1">VLOOKUP(表格15[[#This Row],[專案編號]],料單!C:F,4,FALSE)</f>
        <v>0</v>
      </c>
      <c r="G351" s="1" t="str">
        <f ca="1">VLOOKUP(表格15[[#This Row],[專案編號]],料單!C:G,5,FALSE)</f>
        <v/>
      </c>
      <c r="H351" s="1">
        <f ca="1">VLOOKUP(表格15[[#This Row],[專案編號]],料單!C:H,6,FALSE)</f>
        <v>0</v>
      </c>
      <c r="I351" s="1" t="str">
        <f ca="1">VLOOKUP(表格15[[#This Row],[專案編號]],料單!C:I,7,FALSE)</f>
        <v/>
      </c>
      <c r="J351" s="1">
        <f ca="1">VLOOKUP(表格15[[#This Row],[專案編號]],料單!C:J,8,FALSE)</f>
        <v>0</v>
      </c>
      <c r="K351" s="1">
        <f ca="1">VLOOKUP(表格15[[#This Row],[專案編號]],料單!C:K,9,FALSE)</f>
        <v>0</v>
      </c>
      <c r="L351" s="1" t="str">
        <f ca="1">VLOOKUP(表格15[[#This Row],[專案編號]],料單!C:M,11,FALSE)</f>
        <v/>
      </c>
      <c r="M351" s="1">
        <f ca="1">VLOOKUP(表格15[[#This Row],[專案編號]],料單!C:L,10,FALSE)</f>
        <v>0</v>
      </c>
      <c r="N351" s="1" t="str">
        <f ca="1">VLOOKUP(表格15[[#This Row],[專案編號]],料單!C:O,13,FALSE)</f>
        <v/>
      </c>
      <c r="O351" s="11">
        <f t="shared" ca="1" si="99"/>
        <v>0</v>
      </c>
      <c r="R351" s="2" t="str">
        <f ca="1">IFERROR(VLOOKUP(M351,資料庫!$P$3:$AJ$73,20,),"")</f>
        <v/>
      </c>
      <c r="S351" s="9" t="str">
        <f t="shared" ca="1" si="90"/>
        <v/>
      </c>
      <c r="U351" s="9"/>
    </row>
    <row r="352" spans="1:21" x14ac:dyDescent="0.25">
      <c r="A352" s="1">
        <f t="shared" si="64"/>
        <v>296</v>
      </c>
      <c r="B352" s="1">
        <f t="shared" ref="B352" si="117">B351</f>
        <v>12</v>
      </c>
      <c r="C352" s="1">
        <f t="shared" si="107"/>
        <v>0</v>
      </c>
      <c r="D352" s="1">
        <f>料單!C462</f>
        <v>12021</v>
      </c>
      <c r="E352" s="1">
        <f ca="1">VLOOKUP(表格15[[#This Row],[專案編號]],料單!C:E,3,FALSE)</f>
        <v>0</v>
      </c>
      <c r="F352" s="1">
        <f ca="1">VLOOKUP(表格15[[#This Row],[專案編號]],料單!C:F,4,FALSE)</f>
        <v>0</v>
      </c>
      <c r="G352" s="1" t="str">
        <f ca="1">VLOOKUP(表格15[[#This Row],[專案編號]],料單!C:G,5,FALSE)</f>
        <v/>
      </c>
      <c r="H352" s="1">
        <f ca="1">VLOOKUP(表格15[[#This Row],[專案編號]],料單!C:H,6,FALSE)</f>
        <v>0</v>
      </c>
      <c r="I352" s="1" t="str">
        <f ca="1">VLOOKUP(表格15[[#This Row],[專案編號]],料單!C:I,7,FALSE)</f>
        <v/>
      </c>
      <c r="J352" s="1">
        <f ca="1">VLOOKUP(表格15[[#This Row],[專案編號]],料單!C:J,8,FALSE)</f>
        <v>0</v>
      </c>
      <c r="K352" s="1">
        <f ca="1">VLOOKUP(表格15[[#This Row],[專案編號]],料單!C:K,9,FALSE)</f>
        <v>0</v>
      </c>
      <c r="L352" s="1" t="str">
        <f ca="1">VLOOKUP(表格15[[#This Row],[專案編號]],料單!C:M,11,FALSE)</f>
        <v/>
      </c>
      <c r="M352" s="1">
        <f ca="1">VLOOKUP(表格15[[#This Row],[專案編號]],料單!C:L,10,FALSE)</f>
        <v>0</v>
      </c>
      <c r="N352" s="1" t="str">
        <f ca="1">VLOOKUP(表格15[[#This Row],[專案編號]],料單!C:O,13,FALSE)</f>
        <v/>
      </c>
      <c r="O352" s="11">
        <f t="shared" ca="1" si="99"/>
        <v>0</v>
      </c>
      <c r="R352" s="2" t="str">
        <f ca="1">IFERROR(VLOOKUP(M352,資料庫!$P$3:$AJ$73,20,),"")</f>
        <v/>
      </c>
      <c r="S352" s="9" t="str">
        <f t="shared" ca="1" si="90"/>
        <v/>
      </c>
      <c r="U352" s="9"/>
    </row>
    <row r="353" spans="1:21" x14ac:dyDescent="0.25">
      <c r="A353" s="1">
        <f t="shared" si="64"/>
        <v>297</v>
      </c>
      <c r="B353" s="1">
        <f t="shared" ref="B353" si="118">B352</f>
        <v>12</v>
      </c>
      <c r="C353" s="1">
        <f t="shared" si="107"/>
        <v>0</v>
      </c>
      <c r="D353" s="1">
        <f>料單!C463</f>
        <v>12022</v>
      </c>
      <c r="E353" s="1">
        <f ca="1">VLOOKUP(表格15[[#This Row],[專案編號]],料單!C:E,3,FALSE)</f>
        <v>0</v>
      </c>
      <c r="F353" s="1">
        <f ca="1">VLOOKUP(表格15[[#This Row],[專案編號]],料單!C:F,4,FALSE)</f>
        <v>0</v>
      </c>
      <c r="G353" s="1" t="str">
        <f ca="1">VLOOKUP(表格15[[#This Row],[專案編號]],料單!C:G,5,FALSE)</f>
        <v/>
      </c>
      <c r="H353" s="1">
        <f ca="1">VLOOKUP(表格15[[#This Row],[專案編號]],料單!C:H,6,FALSE)</f>
        <v>0</v>
      </c>
      <c r="I353" s="1" t="str">
        <f ca="1">VLOOKUP(表格15[[#This Row],[專案編號]],料單!C:I,7,FALSE)</f>
        <v/>
      </c>
      <c r="J353" s="1">
        <f ca="1">VLOOKUP(表格15[[#This Row],[專案編號]],料單!C:J,8,FALSE)</f>
        <v>0</v>
      </c>
      <c r="K353" s="1">
        <f ca="1">VLOOKUP(表格15[[#This Row],[專案編號]],料單!C:K,9,FALSE)</f>
        <v>0</v>
      </c>
      <c r="L353" s="1" t="str">
        <f ca="1">VLOOKUP(表格15[[#This Row],[專案編號]],料單!C:M,11,FALSE)</f>
        <v/>
      </c>
      <c r="M353" s="1">
        <f ca="1">VLOOKUP(表格15[[#This Row],[專案編號]],料單!C:L,10,FALSE)</f>
        <v>0</v>
      </c>
      <c r="N353" s="1" t="str">
        <f ca="1">VLOOKUP(表格15[[#This Row],[專案編號]],料單!C:O,13,FALSE)</f>
        <v/>
      </c>
      <c r="O353" s="11">
        <f t="shared" ca="1" si="99"/>
        <v>0</v>
      </c>
      <c r="R353" s="2" t="str">
        <f ca="1">IFERROR(VLOOKUP(M353,資料庫!$P$3:$AJ$73,20,),"")</f>
        <v/>
      </c>
      <c r="S353" s="9" t="str">
        <f t="shared" ca="1" si="90"/>
        <v/>
      </c>
      <c r="U353" s="9"/>
    </row>
    <row r="354" spans="1:21" x14ac:dyDescent="0.25">
      <c r="A354" s="1">
        <f t="shared" si="64"/>
        <v>298</v>
      </c>
      <c r="B354" s="1">
        <f t="shared" ref="B354" si="119">B353</f>
        <v>12</v>
      </c>
      <c r="C354" s="1">
        <f t="shared" si="107"/>
        <v>0</v>
      </c>
      <c r="D354" s="1">
        <f>料單!C464</f>
        <v>12023</v>
      </c>
      <c r="E354" s="1">
        <f ca="1">VLOOKUP(表格15[[#This Row],[專案編號]],料單!C:E,3,FALSE)</f>
        <v>0</v>
      </c>
      <c r="F354" s="1">
        <f ca="1">VLOOKUP(表格15[[#This Row],[專案編號]],料單!C:F,4,FALSE)</f>
        <v>0</v>
      </c>
      <c r="G354" s="1" t="str">
        <f ca="1">VLOOKUP(表格15[[#This Row],[專案編號]],料單!C:G,5,FALSE)</f>
        <v/>
      </c>
      <c r="H354" s="1">
        <f ca="1">VLOOKUP(表格15[[#This Row],[專案編號]],料單!C:H,6,FALSE)</f>
        <v>0</v>
      </c>
      <c r="I354" s="1" t="str">
        <f ca="1">VLOOKUP(表格15[[#This Row],[專案編號]],料單!C:I,7,FALSE)</f>
        <v/>
      </c>
      <c r="J354" s="1">
        <f ca="1">VLOOKUP(表格15[[#This Row],[專案編號]],料單!C:J,8,FALSE)</f>
        <v>0</v>
      </c>
      <c r="K354" s="1">
        <f ca="1">VLOOKUP(表格15[[#This Row],[專案編號]],料單!C:K,9,FALSE)</f>
        <v>0</v>
      </c>
      <c r="L354" s="1" t="str">
        <f ca="1">VLOOKUP(表格15[[#This Row],[專案編號]],料單!C:M,11,FALSE)</f>
        <v/>
      </c>
      <c r="M354" s="1">
        <f ca="1">VLOOKUP(表格15[[#This Row],[專案編號]],料單!C:L,10,FALSE)</f>
        <v>0</v>
      </c>
      <c r="N354" s="1" t="str">
        <f ca="1">VLOOKUP(表格15[[#This Row],[專案編號]],料單!C:O,13,FALSE)</f>
        <v/>
      </c>
      <c r="O354" s="11">
        <f t="shared" ca="1" si="99"/>
        <v>0</v>
      </c>
      <c r="R354" s="2" t="str">
        <f ca="1">IFERROR(VLOOKUP(M354,資料庫!$P$3:$AJ$73,20,),"")</f>
        <v/>
      </c>
      <c r="S354" s="9" t="str">
        <f t="shared" ca="1" si="90"/>
        <v/>
      </c>
      <c r="U354" s="9"/>
    </row>
    <row r="355" spans="1:21" x14ac:dyDescent="0.25">
      <c r="A355" s="1">
        <f t="shared" si="64"/>
        <v>299</v>
      </c>
      <c r="B355" s="1">
        <f t="shared" ref="B355" si="120">B354</f>
        <v>12</v>
      </c>
      <c r="C355" s="1">
        <f t="shared" si="107"/>
        <v>0</v>
      </c>
      <c r="D355" s="1">
        <f>料單!C465</f>
        <v>12024</v>
      </c>
      <c r="E355" s="1">
        <f ca="1">VLOOKUP(表格15[[#This Row],[專案編號]],料單!C:E,3,FALSE)</f>
        <v>0</v>
      </c>
      <c r="F355" s="1">
        <f ca="1">VLOOKUP(表格15[[#This Row],[專案編號]],料單!C:F,4,FALSE)</f>
        <v>0</v>
      </c>
      <c r="G355" s="1" t="str">
        <f ca="1">VLOOKUP(表格15[[#This Row],[專案編號]],料單!C:G,5,FALSE)</f>
        <v/>
      </c>
      <c r="H355" s="1">
        <f ca="1">VLOOKUP(表格15[[#This Row],[專案編號]],料單!C:H,6,FALSE)</f>
        <v>0</v>
      </c>
      <c r="I355" s="1" t="str">
        <f ca="1">VLOOKUP(表格15[[#This Row],[專案編號]],料單!C:I,7,FALSE)</f>
        <v/>
      </c>
      <c r="J355" s="1">
        <f ca="1">VLOOKUP(表格15[[#This Row],[專案編號]],料單!C:J,8,FALSE)</f>
        <v>0</v>
      </c>
      <c r="K355" s="1">
        <f ca="1">VLOOKUP(表格15[[#This Row],[專案編號]],料單!C:K,9,FALSE)</f>
        <v>0</v>
      </c>
      <c r="L355" s="1" t="str">
        <f ca="1">VLOOKUP(表格15[[#This Row],[專案編號]],料單!C:M,11,FALSE)</f>
        <v/>
      </c>
      <c r="M355" s="1">
        <f ca="1">VLOOKUP(表格15[[#This Row],[專案編號]],料單!C:L,10,FALSE)</f>
        <v>0</v>
      </c>
      <c r="N355" s="1" t="str">
        <f ca="1">VLOOKUP(表格15[[#This Row],[專案編號]],料單!C:O,13,FALSE)</f>
        <v/>
      </c>
      <c r="O355" s="11">
        <f t="shared" ca="1" si="99"/>
        <v>0</v>
      </c>
      <c r="R355" s="2" t="str">
        <f ca="1">IFERROR(VLOOKUP(M355,資料庫!$P$3:$AJ$73,20,),"")</f>
        <v/>
      </c>
      <c r="S355" s="9" t="str">
        <f t="shared" ca="1" si="90"/>
        <v/>
      </c>
      <c r="U355" s="9"/>
    </row>
    <row r="356" spans="1:21" x14ac:dyDescent="0.25">
      <c r="A356" s="1">
        <f t="shared" ref="A356:A360" si="121">A355+1</f>
        <v>300</v>
      </c>
      <c r="B356" s="1">
        <f t="shared" ref="B356:C360" si="122">B355</f>
        <v>12</v>
      </c>
      <c r="C356" s="1">
        <f t="shared" si="122"/>
        <v>0</v>
      </c>
      <c r="D356" s="1">
        <f>料單!C466</f>
        <v>12025</v>
      </c>
      <c r="E356" s="1">
        <f ca="1">VLOOKUP(表格15[[#This Row],[專案編號]],料單!C:E,3,FALSE)</f>
        <v>0</v>
      </c>
      <c r="F356" s="1">
        <f ca="1">VLOOKUP(表格15[[#This Row],[專案編號]],料單!C:F,4,FALSE)</f>
        <v>0</v>
      </c>
      <c r="G356" s="1" t="str">
        <f ca="1">VLOOKUP(表格15[[#This Row],[專案編號]],料單!C:G,5,FALSE)</f>
        <v/>
      </c>
      <c r="H356" s="1">
        <f ca="1">VLOOKUP(表格15[[#This Row],[專案編號]],料單!C:H,6,FALSE)</f>
        <v>0</v>
      </c>
      <c r="I356" s="1" t="str">
        <f ca="1">VLOOKUP(表格15[[#This Row],[專案編號]],料單!C:I,7,FALSE)</f>
        <v/>
      </c>
      <c r="J356" s="1">
        <f ca="1">VLOOKUP(表格15[[#This Row],[專案編號]],料單!C:J,8,FALSE)</f>
        <v>0</v>
      </c>
      <c r="K356" s="1">
        <f ca="1">VLOOKUP(表格15[[#This Row],[專案編號]],料單!C:K,9,FALSE)</f>
        <v>0</v>
      </c>
      <c r="L356" s="1" t="str">
        <f ca="1">VLOOKUP(表格15[[#This Row],[專案編號]],料單!C:M,11,FALSE)</f>
        <v/>
      </c>
      <c r="M356" s="1">
        <f ca="1">VLOOKUP(表格15[[#This Row],[專案編號]],料單!C:L,10,FALSE)</f>
        <v>0</v>
      </c>
      <c r="N356" s="1" t="str">
        <f ca="1">VLOOKUP(表格15[[#This Row],[專案編號]],料單!C:O,13,FALSE)</f>
        <v/>
      </c>
      <c r="O356" s="11">
        <f t="shared" ca="1" si="99"/>
        <v>0</v>
      </c>
      <c r="R356" s="2" t="str">
        <f ca="1">IFERROR(VLOOKUP(M356,資料庫!$P$3:$AJ$73,20,),"")</f>
        <v/>
      </c>
      <c r="S356" s="9" t="str">
        <f t="shared" ca="1" si="90"/>
        <v/>
      </c>
      <c r="U356" s="9"/>
    </row>
    <row r="357" spans="1:21" x14ac:dyDescent="0.25">
      <c r="A357" s="1">
        <f t="shared" si="121"/>
        <v>301</v>
      </c>
      <c r="B357" s="1">
        <f t="shared" si="122"/>
        <v>12</v>
      </c>
      <c r="C357" s="1">
        <f t="shared" si="122"/>
        <v>0</v>
      </c>
      <c r="D357" s="1">
        <f>料單!C467</f>
        <v>12026</v>
      </c>
      <c r="E357" s="1">
        <f ca="1">VLOOKUP(表格15[[#This Row],[專案編號]],料單!C:E,3,FALSE)</f>
        <v>0</v>
      </c>
      <c r="F357" s="1">
        <f ca="1">VLOOKUP(表格15[[#This Row],[專案編號]],料單!C:F,4,FALSE)</f>
        <v>0</v>
      </c>
      <c r="G357" s="1" t="str">
        <f ca="1">VLOOKUP(表格15[[#This Row],[專案編號]],料單!C:G,5,FALSE)</f>
        <v/>
      </c>
      <c r="H357" s="1">
        <f ca="1">VLOOKUP(表格15[[#This Row],[專案編號]],料單!C:H,6,FALSE)</f>
        <v>0</v>
      </c>
      <c r="I357" s="1" t="str">
        <f ca="1">VLOOKUP(表格15[[#This Row],[專案編號]],料單!C:I,7,FALSE)</f>
        <v/>
      </c>
      <c r="J357" s="1">
        <f ca="1">VLOOKUP(表格15[[#This Row],[專案編號]],料單!C:J,8,FALSE)</f>
        <v>0</v>
      </c>
      <c r="K357" s="1">
        <f ca="1">VLOOKUP(表格15[[#This Row],[專案編號]],料單!C:K,9,FALSE)</f>
        <v>0</v>
      </c>
      <c r="L357" s="1" t="str">
        <f ca="1">VLOOKUP(表格15[[#This Row],[專案編號]],料單!C:M,11,FALSE)</f>
        <v/>
      </c>
      <c r="M357" s="1">
        <f ca="1">VLOOKUP(表格15[[#This Row],[專案編號]],料單!C:L,10,FALSE)</f>
        <v>0</v>
      </c>
      <c r="N357" s="1" t="str">
        <f ca="1">VLOOKUP(表格15[[#This Row],[專案編號]],料單!C:O,13,FALSE)</f>
        <v/>
      </c>
      <c r="O357" s="11">
        <f t="shared" ca="1" si="99"/>
        <v>0</v>
      </c>
      <c r="R357" s="2" t="str">
        <f ca="1">IFERROR(VLOOKUP(M357,資料庫!$P$3:$AJ$73,20,),"")</f>
        <v/>
      </c>
      <c r="S357" s="9" t="str">
        <f t="shared" ca="1" si="90"/>
        <v/>
      </c>
      <c r="U357" s="9"/>
    </row>
    <row r="358" spans="1:21" x14ac:dyDescent="0.25">
      <c r="A358" s="1">
        <f t="shared" si="121"/>
        <v>302</v>
      </c>
      <c r="B358" s="1">
        <f t="shared" si="122"/>
        <v>12</v>
      </c>
      <c r="C358" s="1">
        <f t="shared" si="122"/>
        <v>0</v>
      </c>
      <c r="D358" s="1">
        <f>料單!C468</f>
        <v>12027</v>
      </c>
      <c r="E358" s="1">
        <f ca="1">VLOOKUP(表格15[[#This Row],[專案編號]],料單!C:E,3,FALSE)</f>
        <v>0</v>
      </c>
      <c r="F358" s="1">
        <f ca="1">VLOOKUP(表格15[[#This Row],[專案編號]],料單!C:F,4,FALSE)</f>
        <v>0</v>
      </c>
      <c r="G358" s="1" t="str">
        <f ca="1">VLOOKUP(表格15[[#This Row],[專案編號]],料單!C:G,5,FALSE)</f>
        <v/>
      </c>
      <c r="H358" s="1">
        <f ca="1">VLOOKUP(表格15[[#This Row],[專案編號]],料單!C:H,6,FALSE)</f>
        <v>0</v>
      </c>
      <c r="I358" s="1" t="str">
        <f ca="1">VLOOKUP(表格15[[#This Row],[專案編號]],料單!C:I,7,FALSE)</f>
        <v/>
      </c>
      <c r="J358" s="1">
        <f ca="1">VLOOKUP(表格15[[#This Row],[專案編號]],料單!C:J,8,FALSE)</f>
        <v>0</v>
      </c>
      <c r="K358" s="1">
        <f ca="1">VLOOKUP(表格15[[#This Row],[專案編號]],料單!C:K,9,FALSE)</f>
        <v>0</v>
      </c>
      <c r="L358" s="1" t="str">
        <f ca="1">VLOOKUP(表格15[[#This Row],[專案編號]],料單!C:M,11,FALSE)</f>
        <v/>
      </c>
      <c r="M358" s="1">
        <f ca="1">VLOOKUP(表格15[[#This Row],[專案編號]],料單!C:L,10,FALSE)</f>
        <v>0</v>
      </c>
      <c r="N358" s="1" t="str">
        <f ca="1">VLOOKUP(表格15[[#This Row],[專案編號]],料單!C:O,13,FALSE)</f>
        <v/>
      </c>
      <c r="O358" s="11">
        <f t="shared" ca="1" si="99"/>
        <v>0</v>
      </c>
      <c r="R358" s="2" t="str">
        <f ca="1">IFERROR(VLOOKUP(M358,資料庫!$P$3:$AJ$73,20,),"")</f>
        <v/>
      </c>
      <c r="S358" s="9" t="str">
        <f t="shared" ca="1" si="90"/>
        <v/>
      </c>
      <c r="U358" s="9"/>
    </row>
    <row r="359" spans="1:21" x14ac:dyDescent="0.25">
      <c r="A359" s="1">
        <f t="shared" si="121"/>
        <v>303</v>
      </c>
      <c r="B359" s="1">
        <f t="shared" si="122"/>
        <v>12</v>
      </c>
      <c r="C359" s="1">
        <f t="shared" si="122"/>
        <v>0</v>
      </c>
      <c r="D359" s="1">
        <f>料單!C469</f>
        <v>12028</v>
      </c>
      <c r="E359" s="1">
        <f ca="1">VLOOKUP(表格15[[#This Row],[專案編號]],料單!C:E,3,FALSE)</f>
        <v>0</v>
      </c>
      <c r="F359" s="1">
        <f ca="1">VLOOKUP(表格15[[#This Row],[專案編號]],料單!C:F,4,FALSE)</f>
        <v>0</v>
      </c>
      <c r="G359" s="1" t="str">
        <f ca="1">VLOOKUP(表格15[[#This Row],[專案編號]],料單!C:G,5,FALSE)</f>
        <v/>
      </c>
      <c r="H359" s="1">
        <f ca="1">VLOOKUP(表格15[[#This Row],[專案編號]],料單!C:H,6,FALSE)</f>
        <v>0</v>
      </c>
      <c r="I359" s="1" t="str">
        <f ca="1">VLOOKUP(表格15[[#This Row],[專案編號]],料單!C:I,7,FALSE)</f>
        <v/>
      </c>
      <c r="J359" s="1">
        <f ca="1">VLOOKUP(表格15[[#This Row],[專案編號]],料單!C:J,8,FALSE)</f>
        <v>0</v>
      </c>
      <c r="K359" s="1">
        <f ca="1">VLOOKUP(表格15[[#This Row],[專案編號]],料單!C:K,9,FALSE)</f>
        <v>0</v>
      </c>
      <c r="L359" s="1" t="str">
        <f ca="1">VLOOKUP(表格15[[#This Row],[專案編號]],料單!C:M,11,FALSE)</f>
        <v/>
      </c>
      <c r="M359" s="1">
        <f ca="1">VLOOKUP(表格15[[#This Row],[專案編號]],料單!C:L,10,FALSE)</f>
        <v>0</v>
      </c>
      <c r="N359" s="1" t="str">
        <f ca="1">VLOOKUP(表格15[[#This Row],[專案編號]],料單!C:O,13,FALSE)</f>
        <v/>
      </c>
      <c r="O359" s="11">
        <f t="shared" ca="1" si="99"/>
        <v>0</v>
      </c>
      <c r="R359" s="2" t="str">
        <f ca="1">IFERROR(VLOOKUP(M359,資料庫!$P$3:$AJ$73,20,),"")</f>
        <v/>
      </c>
      <c r="S359" s="9" t="str">
        <f t="shared" ca="1" si="90"/>
        <v/>
      </c>
      <c r="U359" s="9"/>
    </row>
    <row r="360" spans="1:21" x14ac:dyDescent="0.25">
      <c r="A360" s="1">
        <f t="shared" si="121"/>
        <v>304</v>
      </c>
      <c r="B360" s="1">
        <f t="shared" si="122"/>
        <v>12</v>
      </c>
      <c r="C360" s="1">
        <f t="shared" si="122"/>
        <v>0</v>
      </c>
      <c r="D360" s="1">
        <f>料單!C470</f>
        <v>12029</v>
      </c>
      <c r="E360" s="1">
        <f ca="1">VLOOKUP(表格15[[#This Row],[專案編號]],料單!C:E,3,FALSE)</f>
        <v>0</v>
      </c>
      <c r="F360" s="1">
        <f ca="1">VLOOKUP(表格15[[#This Row],[專案編號]],料單!C:F,4,FALSE)</f>
        <v>0</v>
      </c>
      <c r="G360" s="1" t="str">
        <f ca="1">VLOOKUP(表格15[[#This Row],[專案編號]],料單!C:G,5,FALSE)</f>
        <v/>
      </c>
      <c r="H360" s="1">
        <f ca="1">VLOOKUP(表格15[[#This Row],[專案編號]],料單!C:H,6,FALSE)</f>
        <v>0</v>
      </c>
      <c r="I360" s="1" t="str">
        <f ca="1">VLOOKUP(表格15[[#This Row],[專案編號]],料單!C:I,7,FALSE)</f>
        <v/>
      </c>
      <c r="J360" s="1">
        <f ca="1">VLOOKUP(表格15[[#This Row],[專案編號]],料單!C:J,8,FALSE)</f>
        <v>0</v>
      </c>
      <c r="K360" s="1">
        <f ca="1">VLOOKUP(表格15[[#This Row],[專案編號]],料單!C:K,9,FALSE)</f>
        <v>0</v>
      </c>
      <c r="L360" s="1" t="str">
        <f ca="1">VLOOKUP(表格15[[#This Row],[專案編號]],料單!C:M,11,FALSE)</f>
        <v/>
      </c>
      <c r="M360" s="1">
        <f ca="1">VLOOKUP(表格15[[#This Row],[專案編號]],料單!C:L,10,FALSE)</f>
        <v>0</v>
      </c>
      <c r="N360" s="1" t="str">
        <f ca="1">VLOOKUP(表格15[[#This Row],[專案編號]],料單!C:O,13,FALSE)</f>
        <v/>
      </c>
      <c r="O360" s="11">
        <f t="shared" ca="1" si="99"/>
        <v>0</v>
      </c>
      <c r="R360" s="2" t="str">
        <f ca="1">IFERROR(VLOOKUP(M360,資料庫!$P$3:$AJ$73,20,),"")</f>
        <v/>
      </c>
      <c r="S360" s="9" t="str">
        <f t="shared" ca="1" si="90"/>
        <v/>
      </c>
      <c r="U360" s="9"/>
    </row>
    <row r="361" spans="1:21" s="43" customFormat="1" x14ac:dyDescent="0.25">
      <c r="A361" s="43">
        <f>A355+1</f>
        <v>300</v>
      </c>
      <c r="B361" s="43">
        <f t="shared" ref="B361" si="123">B355</f>
        <v>12</v>
      </c>
      <c r="C361" s="43">
        <f t="shared" ref="C361" si="124">C360</f>
        <v>0</v>
      </c>
      <c r="D361" s="43">
        <f>料單!C471</f>
        <v>12030</v>
      </c>
      <c r="E361" s="43">
        <f ca="1">VLOOKUP(表格15[[#This Row],[專案編號]],料單!C:E,3,FALSE)</f>
        <v>0</v>
      </c>
      <c r="F361" s="43">
        <f ca="1">VLOOKUP(表格15[[#This Row],[專案編號]],料單!C:F,4,FALSE)</f>
        <v>0</v>
      </c>
      <c r="G361" s="43" t="str">
        <f ca="1">VLOOKUP(表格15[[#This Row],[專案編號]],料單!C:G,5,FALSE)</f>
        <v/>
      </c>
      <c r="H361" s="43">
        <f ca="1">VLOOKUP(表格15[[#This Row],[專案編號]],料單!C:H,6,FALSE)</f>
        <v>0</v>
      </c>
      <c r="I361" s="43" t="str">
        <f ca="1">VLOOKUP(表格15[[#This Row],[專案編號]],料單!C:I,7,FALSE)</f>
        <v/>
      </c>
      <c r="J361" s="43">
        <f ca="1">VLOOKUP(表格15[[#This Row],[專案編號]],料單!C:J,8,FALSE)</f>
        <v>0</v>
      </c>
      <c r="K361" s="43">
        <f ca="1">VLOOKUP(表格15[[#This Row],[專案編號]],料單!C:K,9,FALSE)</f>
        <v>0</v>
      </c>
      <c r="L361" s="43" t="str">
        <f ca="1">VLOOKUP(表格15[[#This Row],[專案編號]],料單!C:M,11,FALSE)</f>
        <v/>
      </c>
      <c r="M361" s="43">
        <f ca="1">VLOOKUP(表格15[[#This Row],[專案編號]],料單!C:L,10,FALSE)</f>
        <v>0</v>
      </c>
      <c r="N361" s="1" t="str">
        <f ca="1">VLOOKUP(表格15[[#This Row],[專案編號]],料單!C:O,13,FALSE)</f>
        <v/>
      </c>
      <c r="O361" s="44">
        <f t="shared" ref="O361" ca="1" si="125">(F361*H361)/90000*K361</f>
        <v>0</v>
      </c>
      <c r="P361" s="45">
        <f ca="1">SUM(O332:O361)</f>
        <v>0</v>
      </c>
      <c r="Q361" s="45"/>
      <c r="R361" s="204" t="str">
        <f ca="1">IFERROR(VLOOKUP(M361,資料庫!$P$3:$AJ$73,20,),"")</f>
        <v/>
      </c>
      <c r="S361" s="205" t="str">
        <f t="shared" ca="1" si="90"/>
        <v/>
      </c>
      <c r="U361" s="205"/>
    </row>
    <row r="362" spans="1:21" x14ac:dyDescent="0.25">
      <c r="A362" s="1">
        <f t="shared" si="64"/>
        <v>301</v>
      </c>
      <c r="B362" s="1">
        <f>料單!C475</f>
        <v>13</v>
      </c>
      <c r="C362" s="1">
        <f>料單!C474</f>
        <v>0</v>
      </c>
      <c r="D362" s="1">
        <f>料單!C481</f>
        <v>13001</v>
      </c>
      <c r="E362" s="1" t="str">
        <f ca="1">VLOOKUP(表格15[[#This Row],[專案編號]],料單!C:E,3,FALSE)</f>
        <v>頂板</v>
      </c>
      <c r="F362" s="1">
        <f ca="1">VLOOKUP(表格15[[#This Row],[專案編號]],料單!C:F,4,FALSE)</f>
        <v>-36</v>
      </c>
      <c r="G362" s="1" t="str">
        <f ca="1">VLOOKUP(表格15[[#This Row],[專案編號]],料單!C:G,5,FALSE)</f>
        <v>AA</v>
      </c>
      <c r="H362" s="1">
        <f ca="1">VLOOKUP(表格15[[#This Row],[專案編號]],料單!C:H,6,FALSE)</f>
        <v>0</v>
      </c>
      <c r="I362" s="1" t="str">
        <f ca="1">VLOOKUP(表格15[[#This Row],[專案編號]],料單!C:I,7,FALSE)</f>
        <v/>
      </c>
      <c r="J362" s="1">
        <f ca="1">VLOOKUP(表格15[[#This Row],[專案編號]],料單!C:J,8,FALSE)</f>
        <v>18</v>
      </c>
      <c r="K362" s="1">
        <f ca="1">VLOOKUP(表格15[[#This Row],[專案編號]],料單!C:K,9,FALSE)</f>
        <v>0</v>
      </c>
      <c r="L362" s="1" t="str">
        <f ca="1">VLOOKUP(表格15[[#This Row],[專案編號]],料單!C:M,11,FALSE)</f>
        <v/>
      </c>
      <c r="M362" s="1">
        <f ca="1">VLOOKUP(表格15[[#This Row],[專案編號]],料單!C:L,10,FALSE)</f>
        <v>0</v>
      </c>
      <c r="N362" s="1" t="str">
        <f ca="1">VLOOKUP(表格15[[#This Row],[專案編號]],料單!C:O,13,FALSE)</f>
        <v/>
      </c>
      <c r="O362" s="11">
        <f t="shared" ca="1" si="97"/>
        <v>0</v>
      </c>
      <c r="R362" s="2" t="str">
        <f ca="1">IFERROR(VLOOKUP(M362,資料庫!$P$3:$AJ$73,20,),"")</f>
        <v/>
      </c>
      <c r="S362" s="9" t="str">
        <f t="shared" ca="1" si="90"/>
        <v/>
      </c>
      <c r="U362" s="9"/>
    </row>
    <row r="363" spans="1:21" x14ac:dyDescent="0.25">
      <c r="A363" s="1">
        <f t="shared" si="64"/>
        <v>302</v>
      </c>
      <c r="B363" s="1">
        <f t="shared" si="68"/>
        <v>13</v>
      </c>
      <c r="C363" s="1">
        <f t="shared" ref="C363:C461" si="126">C362</f>
        <v>0</v>
      </c>
      <c r="D363" s="1">
        <f>料單!C482</f>
        <v>13002</v>
      </c>
      <c r="E363" s="1" t="str">
        <f ca="1">VLOOKUP(表格15[[#This Row],[專案編號]],料單!C:E,3,FALSE)</f>
        <v>底板</v>
      </c>
      <c r="F363" s="1">
        <f ca="1">VLOOKUP(表格15[[#This Row],[專案編號]],料單!C:F,4,FALSE)</f>
        <v>-36</v>
      </c>
      <c r="G363" s="1" t="str">
        <f ca="1">VLOOKUP(表格15[[#This Row],[專案編號]],料單!C:G,5,FALSE)</f>
        <v>AA</v>
      </c>
      <c r="H363" s="1">
        <f ca="1">VLOOKUP(表格15[[#This Row],[專案編號]],料單!C:H,6,FALSE)</f>
        <v>0</v>
      </c>
      <c r="I363" s="1" t="str">
        <f ca="1">VLOOKUP(表格15[[#This Row],[專案編號]],料單!C:I,7,FALSE)</f>
        <v/>
      </c>
      <c r="J363" s="1">
        <f ca="1">VLOOKUP(表格15[[#This Row],[專案編號]],料單!C:J,8,FALSE)</f>
        <v>18</v>
      </c>
      <c r="K363" s="1">
        <f ca="1">VLOOKUP(表格15[[#This Row],[專案編號]],料單!C:K,9,FALSE)</f>
        <v>0</v>
      </c>
      <c r="L363" s="1" t="str">
        <f ca="1">VLOOKUP(表格15[[#This Row],[專案編號]],料單!C:M,11,FALSE)</f>
        <v/>
      </c>
      <c r="M363" s="1">
        <f ca="1">VLOOKUP(表格15[[#This Row],[專案編號]],料單!C:L,10,FALSE)</f>
        <v>0</v>
      </c>
      <c r="N363" s="1" t="str">
        <f ca="1">VLOOKUP(表格15[[#This Row],[專案編號]],料單!C:O,13,FALSE)</f>
        <v/>
      </c>
      <c r="O363" s="11">
        <f t="shared" ca="1" si="97"/>
        <v>0</v>
      </c>
      <c r="R363" s="2" t="str">
        <f ca="1">IFERROR(VLOOKUP(M363,資料庫!$P$3:$AJ$73,20,),"")</f>
        <v/>
      </c>
      <c r="S363" s="9" t="str">
        <f t="shared" ca="1" si="90"/>
        <v/>
      </c>
      <c r="U363" s="9"/>
    </row>
    <row r="364" spans="1:21" x14ac:dyDescent="0.25">
      <c r="A364" s="1">
        <f t="shared" si="64"/>
        <v>303</v>
      </c>
      <c r="B364" s="1">
        <f t="shared" si="68"/>
        <v>13</v>
      </c>
      <c r="C364" s="1">
        <f t="shared" si="126"/>
        <v>0</v>
      </c>
      <c r="D364" s="1">
        <f>料單!C483</f>
        <v>13003</v>
      </c>
      <c r="E364" s="1" t="str">
        <f ca="1">VLOOKUP(表格15[[#This Row],[專案編號]],料單!C:E,3,FALSE)</f>
        <v>左側板</v>
      </c>
      <c r="F364" s="1">
        <f ca="1">VLOOKUP(表格15[[#This Row],[專案編號]],料單!C:F,4,FALSE)</f>
        <v>0</v>
      </c>
      <c r="G364" s="1" t="str">
        <f ca="1">VLOOKUP(表格15[[#This Row],[專案編號]],料單!C:G,5,FALSE)</f>
        <v>AA</v>
      </c>
      <c r="H364" s="1">
        <f ca="1">VLOOKUP(表格15[[#This Row],[專案編號]],料單!C:H,6,FALSE)</f>
        <v>0</v>
      </c>
      <c r="I364" s="1" t="str">
        <f ca="1">VLOOKUP(表格15[[#This Row],[專案編號]],料單!C:I,7,FALSE)</f>
        <v>AA</v>
      </c>
      <c r="J364" s="1">
        <f ca="1">VLOOKUP(表格15[[#This Row],[專案編號]],料單!C:J,8,FALSE)</f>
        <v>18</v>
      </c>
      <c r="K364" s="1">
        <f ca="1">VLOOKUP(表格15[[#This Row],[專案編號]],料單!C:K,9,FALSE)</f>
        <v>0</v>
      </c>
      <c r="L364" s="1" t="str">
        <f ca="1">VLOOKUP(表格15[[#This Row],[專案編號]],料單!C:M,11,FALSE)</f>
        <v/>
      </c>
      <c r="M364" s="1">
        <f ca="1">VLOOKUP(表格15[[#This Row],[專案編號]],料單!C:L,10,FALSE)</f>
        <v>0</v>
      </c>
      <c r="N364" s="1" t="str">
        <f ca="1">VLOOKUP(表格15[[#This Row],[專案編號]],料單!C:O,13,FALSE)</f>
        <v/>
      </c>
      <c r="O364" s="11">
        <f t="shared" ref="O364:O390" ca="1" si="127">(F364*H364)/90000*K364</f>
        <v>0</v>
      </c>
      <c r="R364" s="2" t="str">
        <f ca="1">IFERROR(VLOOKUP(M364,資料庫!$P$3:$AJ$73,20,),"")</f>
        <v/>
      </c>
      <c r="S364" s="9" t="str">
        <f t="shared" ca="1" si="90"/>
        <v/>
      </c>
      <c r="U364" s="9"/>
    </row>
    <row r="365" spans="1:21" x14ac:dyDescent="0.25">
      <c r="A365" s="1">
        <f t="shared" si="64"/>
        <v>304</v>
      </c>
      <c r="B365" s="1">
        <f t="shared" si="68"/>
        <v>13</v>
      </c>
      <c r="C365" s="1">
        <f t="shared" si="126"/>
        <v>0</v>
      </c>
      <c r="D365" s="1">
        <f>料單!C484</f>
        <v>13004</v>
      </c>
      <c r="E365" s="1" t="str">
        <f ca="1">VLOOKUP(表格15[[#This Row],[專案編號]],料單!C:E,3,FALSE)</f>
        <v>右側板</v>
      </c>
      <c r="F365" s="1">
        <f ca="1">VLOOKUP(表格15[[#This Row],[專案編號]],料單!C:F,4,FALSE)</f>
        <v>0</v>
      </c>
      <c r="G365" s="1" t="str">
        <f ca="1">VLOOKUP(表格15[[#This Row],[專案編號]],料單!C:G,5,FALSE)</f>
        <v>AA</v>
      </c>
      <c r="H365" s="1">
        <f ca="1">VLOOKUP(表格15[[#This Row],[專案編號]],料單!C:H,6,FALSE)</f>
        <v>0</v>
      </c>
      <c r="I365" s="1" t="str">
        <f ca="1">VLOOKUP(表格15[[#This Row],[專案編號]],料單!C:I,7,FALSE)</f>
        <v>AA</v>
      </c>
      <c r="J365" s="1">
        <f ca="1">VLOOKUP(表格15[[#This Row],[專案編號]],料單!C:J,8,FALSE)</f>
        <v>18</v>
      </c>
      <c r="K365" s="1">
        <f ca="1">VLOOKUP(表格15[[#This Row],[專案編號]],料單!C:K,9,FALSE)</f>
        <v>0</v>
      </c>
      <c r="L365" s="1" t="str">
        <f ca="1">VLOOKUP(表格15[[#This Row],[專案編號]],料單!C:M,11,FALSE)</f>
        <v/>
      </c>
      <c r="M365" s="1">
        <f ca="1">VLOOKUP(表格15[[#This Row],[專案編號]],料單!C:L,10,FALSE)</f>
        <v>0</v>
      </c>
      <c r="N365" s="1" t="str">
        <f ca="1">VLOOKUP(表格15[[#This Row],[專案編號]],料單!C:O,13,FALSE)</f>
        <v/>
      </c>
      <c r="O365" s="11">
        <f t="shared" ca="1" si="127"/>
        <v>0</v>
      </c>
      <c r="R365" s="2" t="str">
        <f ca="1">IFERROR(VLOOKUP(M365,資料庫!$P$3:$AJ$73,20,),"")</f>
        <v/>
      </c>
      <c r="S365" s="9" t="str">
        <f t="shared" ca="1" si="90"/>
        <v/>
      </c>
      <c r="U365" s="9"/>
    </row>
    <row r="366" spans="1:21" x14ac:dyDescent="0.25">
      <c r="A366" s="1">
        <f t="shared" si="64"/>
        <v>305</v>
      </c>
      <c r="B366" s="1">
        <f t="shared" si="68"/>
        <v>13</v>
      </c>
      <c r="C366" s="1">
        <f t="shared" si="126"/>
        <v>0</v>
      </c>
      <c r="D366" s="1">
        <f>料單!C485</f>
        <v>13005</v>
      </c>
      <c r="E366" s="1" t="str">
        <f ca="1">VLOOKUP(表格15[[#This Row],[專案編號]],料單!C:E,3,FALSE)</f>
        <v>背板</v>
      </c>
      <c r="F366" s="1">
        <f ca="1">VLOOKUP(表格15[[#This Row],[專案編號]],料單!C:F,4,FALSE)</f>
        <v>-22</v>
      </c>
      <c r="G366" s="1" t="str">
        <f ca="1">VLOOKUP(表格15[[#This Row],[專案編號]],料單!C:G,5,FALSE)</f>
        <v/>
      </c>
      <c r="H366" s="1">
        <f ca="1">VLOOKUP(表格15[[#This Row],[專案編號]],料單!C:H,6,FALSE)</f>
        <v>-22</v>
      </c>
      <c r="I366" s="1" t="str">
        <f ca="1">VLOOKUP(表格15[[#This Row],[專案編號]],料單!C:I,7,FALSE)</f>
        <v/>
      </c>
      <c r="J366" s="1">
        <f ca="1">VLOOKUP(表格15[[#This Row],[專案編號]],料單!C:J,8,FALSE)</f>
        <v>4</v>
      </c>
      <c r="K366" s="1">
        <f ca="1">VLOOKUP(表格15[[#This Row],[專案編號]],料單!C:K,9,FALSE)</f>
        <v>0</v>
      </c>
      <c r="L366" s="1" t="str">
        <f ca="1">VLOOKUP(表格15[[#This Row],[專案編號]],料單!C:M,11,FALSE)</f>
        <v/>
      </c>
      <c r="M366" s="1">
        <f ca="1">VLOOKUP(表格15[[#This Row],[專案編號]],料單!C:L,10,FALSE)</f>
        <v>0</v>
      </c>
      <c r="N366" s="1" t="str">
        <f ca="1">VLOOKUP(表格15[[#This Row],[專案編號]],料單!C:O,13,FALSE)</f>
        <v/>
      </c>
      <c r="O366" s="11">
        <f t="shared" ca="1" si="127"/>
        <v>0</v>
      </c>
      <c r="R366" s="2" t="str">
        <f ca="1">IFERROR(VLOOKUP(M366,資料庫!$P$3:$AJ$73,20,),"")</f>
        <v/>
      </c>
      <c r="S366" s="9" t="str">
        <f t="shared" ca="1" si="90"/>
        <v/>
      </c>
      <c r="U366" s="9"/>
    </row>
    <row r="367" spans="1:21" x14ac:dyDescent="0.25">
      <c r="A367" s="1">
        <f t="shared" si="64"/>
        <v>306</v>
      </c>
      <c r="B367" s="1">
        <f t="shared" si="68"/>
        <v>13</v>
      </c>
      <c r="C367" s="1">
        <f t="shared" si="126"/>
        <v>0</v>
      </c>
      <c r="D367" s="1">
        <f>料單!C486</f>
        <v>13006</v>
      </c>
      <c r="E367" s="1" t="str">
        <f ca="1">VLOOKUP(表格15[[#This Row],[專案編號]],料單!C:E,3,FALSE)</f>
        <v>背拉桿</v>
      </c>
      <c r="F367" s="1">
        <f ca="1">VLOOKUP(表格15[[#This Row],[專案編號]],料單!C:F,4,FALSE)</f>
        <v>-36</v>
      </c>
      <c r="G367" s="1" t="str">
        <f ca="1">VLOOKUP(表格15[[#This Row],[專案編號]],料單!C:G,5,FALSE)</f>
        <v>AA</v>
      </c>
      <c r="H367" s="1">
        <f ca="1">VLOOKUP(表格15[[#This Row],[專案編號]],料單!C:H,6,FALSE)</f>
        <v>120</v>
      </c>
      <c r="I367" s="1" t="str">
        <f ca="1">VLOOKUP(表格15[[#This Row],[專案編號]],料單!C:I,7,FALSE)</f>
        <v/>
      </c>
      <c r="J367" s="1">
        <f ca="1">VLOOKUP(表格15[[#This Row],[專案編號]],料單!C:J,8,FALSE)</f>
        <v>18</v>
      </c>
      <c r="K367" s="1">
        <f ca="1">VLOOKUP(表格15[[#This Row],[專案編號]],料單!C:K,9,FALSE)</f>
        <v>0</v>
      </c>
      <c r="L367" s="1" t="str">
        <f ca="1">VLOOKUP(表格15[[#This Row],[專案編號]],料單!C:M,11,FALSE)</f>
        <v/>
      </c>
      <c r="M367" s="1">
        <f ca="1">VLOOKUP(表格15[[#This Row],[專案編號]],料單!C:L,10,FALSE)</f>
        <v>0</v>
      </c>
      <c r="N367" s="1" t="str">
        <f ca="1">VLOOKUP(表格15[[#This Row],[專案編號]],料單!C:O,13,FALSE)</f>
        <v/>
      </c>
      <c r="O367" s="11">
        <f t="shared" ca="1" si="127"/>
        <v>0</v>
      </c>
      <c r="R367" s="2" t="str">
        <f ca="1">IFERROR(VLOOKUP(M367,資料庫!$P$3:$AJ$73,20,),"")</f>
        <v/>
      </c>
      <c r="S367" s="9" t="str">
        <f t="shared" ca="1" si="90"/>
        <v/>
      </c>
      <c r="U367" s="9"/>
    </row>
    <row r="368" spans="1:21" x14ac:dyDescent="0.25">
      <c r="A368" s="1">
        <f t="shared" si="64"/>
        <v>307</v>
      </c>
      <c r="B368" s="1">
        <f t="shared" si="68"/>
        <v>13</v>
      </c>
      <c r="C368" s="1">
        <f t="shared" si="126"/>
        <v>0</v>
      </c>
      <c r="D368" s="1">
        <f>料單!C487</f>
        <v>13007</v>
      </c>
      <c r="E368" s="1" t="str">
        <f ca="1">VLOOKUP(表格15[[#This Row],[專案編號]],料單!C:E,3,FALSE)</f>
        <v>中立板</v>
      </c>
      <c r="F368" s="1">
        <f ca="1">VLOOKUP(表格15[[#This Row],[專案編號]],料單!C:F,4,FALSE)</f>
        <v>-36</v>
      </c>
      <c r="G368" s="1" t="str">
        <f ca="1">VLOOKUP(表格15[[#This Row],[專案編號]],料單!C:G,5,FALSE)</f>
        <v>AA</v>
      </c>
      <c r="H368" s="1">
        <f ca="1">VLOOKUP(表格15[[#This Row],[專案編號]],料單!C:H,6,FALSE)</f>
        <v>-22</v>
      </c>
      <c r="I368" s="1" t="str">
        <f ca="1">VLOOKUP(表格15[[#This Row],[專案編號]],料單!C:I,7,FALSE)</f>
        <v/>
      </c>
      <c r="J368" s="1">
        <f ca="1">VLOOKUP(表格15[[#This Row],[專案編號]],料單!C:J,8,FALSE)</f>
        <v>18</v>
      </c>
      <c r="K368" s="1">
        <f ca="1">VLOOKUP(表格15[[#This Row],[專案編號]],料單!C:K,9,FALSE)</f>
        <v>0</v>
      </c>
      <c r="L368" s="1" t="str">
        <f ca="1">VLOOKUP(表格15[[#This Row],[專案編號]],料單!C:M,11,FALSE)</f>
        <v/>
      </c>
      <c r="M368" s="1">
        <f ca="1">VLOOKUP(表格15[[#This Row],[專案編號]],料單!C:L,10,FALSE)</f>
        <v>0</v>
      </c>
      <c r="N368" s="1" t="str">
        <f ca="1">VLOOKUP(表格15[[#This Row],[專案編號]],料單!C:O,13,FALSE)</f>
        <v/>
      </c>
      <c r="O368" s="11">
        <f t="shared" ca="1" si="127"/>
        <v>0</v>
      </c>
      <c r="R368" s="2" t="str">
        <f ca="1">IFERROR(VLOOKUP(M368,資料庫!$P$3:$AJ$73,20,),"")</f>
        <v/>
      </c>
      <c r="S368" s="9" t="str">
        <f t="shared" ca="1" si="90"/>
        <v/>
      </c>
      <c r="U368" s="9"/>
    </row>
    <row r="369" spans="1:21" x14ac:dyDescent="0.25">
      <c r="A369" s="1">
        <f t="shared" si="64"/>
        <v>308</v>
      </c>
      <c r="B369" s="1">
        <f t="shared" si="68"/>
        <v>13</v>
      </c>
      <c r="C369" s="1">
        <f t="shared" si="126"/>
        <v>0</v>
      </c>
      <c r="D369" s="1">
        <f>料單!C488</f>
        <v>13008</v>
      </c>
      <c r="E369" s="1" t="str">
        <f ca="1">VLOOKUP(表格15[[#This Row],[專案編號]],料單!C:E,3,FALSE)</f>
        <v>活隔</v>
      </c>
      <c r="F369" s="1">
        <f ca="1">VLOOKUP(表格15[[#This Row],[專案編號]],料單!C:F,4,FALSE)</f>
        <v>0</v>
      </c>
      <c r="G369" s="1" t="str">
        <f ca="1">VLOOKUP(表格15[[#This Row],[專案編號]],料單!C:G,5,FALSE)</f>
        <v>AA</v>
      </c>
      <c r="H369" s="1">
        <f ca="1">VLOOKUP(表格15[[#This Row],[專案編號]],料單!C:H,6,FALSE)</f>
        <v>-32</v>
      </c>
      <c r="I369" s="1" t="str">
        <f ca="1">VLOOKUP(表格15[[#This Row],[專案編號]],料單!C:I,7,FALSE)</f>
        <v>AA</v>
      </c>
      <c r="J369" s="1">
        <f ca="1">VLOOKUP(表格15[[#This Row],[專案編號]],料單!C:J,8,FALSE)</f>
        <v>18</v>
      </c>
      <c r="K369" s="1">
        <f ca="1">VLOOKUP(表格15[[#This Row],[專案編號]],料單!C:K,9,FALSE)</f>
        <v>0</v>
      </c>
      <c r="L369" s="1" t="str">
        <f ca="1">VLOOKUP(表格15[[#This Row],[專案編號]],料單!C:M,11,FALSE)</f>
        <v/>
      </c>
      <c r="M369" s="1">
        <f ca="1">VLOOKUP(表格15[[#This Row],[專案編號]],料單!C:L,10,FALSE)</f>
        <v>0</v>
      </c>
      <c r="N369" s="1" t="str">
        <f ca="1">VLOOKUP(表格15[[#This Row],[專案編號]],料單!C:O,13,FALSE)</f>
        <v/>
      </c>
      <c r="O369" s="11">
        <f t="shared" ca="1" si="127"/>
        <v>0</v>
      </c>
      <c r="R369" s="2" t="str">
        <f ca="1">IFERROR(VLOOKUP(M369,資料庫!$P$3:$AJ$73,20,),"")</f>
        <v/>
      </c>
      <c r="S369" s="9" t="str">
        <f t="shared" ca="1" si="90"/>
        <v/>
      </c>
      <c r="U369" s="9"/>
    </row>
    <row r="370" spans="1:21" x14ac:dyDescent="0.25">
      <c r="A370" s="1">
        <f t="shared" si="64"/>
        <v>309</v>
      </c>
      <c r="B370" s="1">
        <f t="shared" si="68"/>
        <v>13</v>
      </c>
      <c r="C370" s="1">
        <f t="shared" si="126"/>
        <v>0</v>
      </c>
      <c r="D370" s="1">
        <f>料單!C489</f>
        <v>13009</v>
      </c>
      <c r="E370" s="1" t="str">
        <f ca="1">VLOOKUP(表格15[[#This Row],[專案編號]],料單!C:E,3,FALSE)</f>
        <v>固隔</v>
      </c>
      <c r="F370" s="1">
        <f ca="1">VLOOKUP(表格15[[#This Row],[專案編號]],料單!C:F,4,FALSE)</f>
        <v>0</v>
      </c>
      <c r="G370" s="1" t="str">
        <f ca="1">VLOOKUP(表格15[[#This Row],[專案編號]],料單!C:G,5,FALSE)</f>
        <v>AA</v>
      </c>
      <c r="H370" s="1">
        <f ca="1">VLOOKUP(表格15[[#This Row],[專案編號]],料單!C:H,6,FALSE)</f>
        <v>-22</v>
      </c>
      <c r="I370" s="1" t="str">
        <f ca="1">VLOOKUP(表格15[[#This Row],[專案編號]],料單!C:I,7,FALSE)</f>
        <v/>
      </c>
      <c r="J370" s="1">
        <f ca="1">VLOOKUP(表格15[[#This Row],[專案編號]],料單!C:J,8,FALSE)</f>
        <v>18</v>
      </c>
      <c r="K370" s="1">
        <f ca="1">VLOOKUP(表格15[[#This Row],[專案編號]],料單!C:K,9,FALSE)</f>
        <v>0</v>
      </c>
      <c r="L370" s="1" t="str">
        <f ca="1">VLOOKUP(表格15[[#This Row],[專案編號]],料單!C:M,11,FALSE)</f>
        <v/>
      </c>
      <c r="M370" s="1">
        <f ca="1">VLOOKUP(表格15[[#This Row],[專案編號]],料單!C:L,10,FALSE)</f>
        <v>0</v>
      </c>
      <c r="N370" s="1" t="str">
        <f ca="1">VLOOKUP(表格15[[#This Row],[專案編號]],料單!C:O,13,FALSE)</f>
        <v/>
      </c>
      <c r="O370" s="11">
        <f t="shared" ca="1" si="127"/>
        <v>0</v>
      </c>
      <c r="R370" s="2" t="str">
        <f ca="1">IFERROR(VLOOKUP(M370,資料庫!$P$3:$AJ$73,20,),"")</f>
        <v/>
      </c>
      <c r="S370" s="9" t="str">
        <f t="shared" ca="1" si="90"/>
        <v/>
      </c>
      <c r="U370" s="9"/>
    </row>
    <row r="371" spans="1:21" x14ac:dyDescent="0.25">
      <c r="A371" s="1">
        <f t="shared" si="64"/>
        <v>310</v>
      </c>
      <c r="B371" s="1">
        <f t="shared" si="68"/>
        <v>13</v>
      </c>
      <c r="C371" s="1">
        <f t="shared" si="126"/>
        <v>0</v>
      </c>
      <c r="D371" s="1">
        <f>料單!C490</f>
        <v>13010</v>
      </c>
      <c r="E371" s="1" t="str">
        <f ca="1">VLOOKUP(表格15[[#This Row],[專案編號]],料單!C:E,3,FALSE)</f>
        <v>左門板</v>
      </c>
      <c r="F371" s="1">
        <f ca="1">VLOOKUP(表格15[[#This Row],[專案編號]],料單!C:F,4,FALSE)</f>
        <v>0</v>
      </c>
      <c r="G371" s="1" t="str">
        <f ca="1">VLOOKUP(表格15[[#This Row],[專案編號]],料單!C:G,5,FALSE)</f>
        <v>AA</v>
      </c>
      <c r="H371" s="1">
        <f ca="1">VLOOKUP(表格15[[#This Row],[專案編號]],料單!C:H,6,FALSE)</f>
        <v>-4</v>
      </c>
      <c r="I371" s="1" t="str">
        <f ca="1">VLOOKUP(表格15[[#This Row],[專案編號]],料單!C:I,7,FALSE)</f>
        <v>AA</v>
      </c>
      <c r="J371" s="1">
        <f ca="1">VLOOKUP(表格15[[#This Row],[專案編號]],料單!C:J,8,FALSE)</f>
        <v>18</v>
      </c>
      <c r="K371" s="1">
        <f ca="1">VLOOKUP(表格15[[#This Row],[專案編號]],料單!C:K,9,FALSE)</f>
        <v>0</v>
      </c>
      <c r="L371" s="1" t="str">
        <f ca="1">VLOOKUP(表格15[[#This Row],[專案編號]],料單!C:M,11,FALSE)</f>
        <v/>
      </c>
      <c r="M371" s="1">
        <f ca="1">VLOOKUP(表格15[[#This Row],[專案編號]],料單!C:L,10,FALSE)</f>
        <v>0</v>
      </c>
      <c r="N371" s="1" t="str">
        <f ca="1">VLOOKUP(表格15[[#This Row],[專案編號]],料單!C:O,13,FALSE)</f>
        <v/>
      </c>
      <c r="O371" s="11">
        <f t="shared" ca="1" si="127"/>
        <v>0</v>
      </c>
      <c r="R371" s="2" t="str">
        <f ca="1">IFERROR(VLOOKUP(M371,資料庫!$P$3:$AJ$73,20,),"")</f>
        <v/>
      </c>
      <c r="S371" s="9" t="str">
        <f t="shared" ca="1" si="90"/>
        <v/>
      </c>
      <c r="U371" s="9"/>
    </row>
    <row r="372" spans="1:21" x14ac:dyDescent="0.25">
      <c r="A372" s="1">
        <f t="shared" si="64"/>
        <v>311</v>
      </c>
      <c r="B372" s="1">
        <f t="shared" si="68"/>
        <v>13</v>
      </c>
      <c r="C372" s="1">
        <f t="shared" si="126"/>
        <v>0</v>
      </c>
      <c r="D372" s="1">
        <f>料單!C491</f>
        <v>13011</v>
      </c>
      <c r="E372" s="1" t="str">
        <f ca="1">VLOOKUP(表格15[[#This Row],[專案編號]],料單!C:E,3,FALSE)</f>
        <v>右門板</v>
      </c>
      <c r="F372" s="1">
        <f ca="1">VLOOKUP(表格15[[#This Row],[專案編號]],料單!C:F,4,FALSE)</f>
        <v>0</v>
      </c>
      <c r="G372" s="1" t="str">
        <f ca="1">VLOOKUP(表格15[[#This Row],[專案編號]],料單!C:G,5,FALSE)</f>
        <v>AA</v>
      </c>
      <c r="H372" s="1">
        <f ca="1">VLOOKUP(表格15[[#This Row],[專案編號]],料單!C:H,6,FALSE)</f>
        <v>-4</v>
      </c>
      <c r="I372" s="1" t="str">
        <f ca="1">VLOOKUP(表格15[[#This Row],[專案編號]],料單!C:I,7,FALSE)</f>
        <v>AA</v>
      </c>
      <c r="J372" s="1">
        <f ca="1">VLOOKUP(表格15[[#This Row],[專案編號]],料單!C:J,8,FALSE)</f>
        <v>18</v>
      </c>
      <c r="K372" s="1">
        <f ca="1">VLOOKUP(表格15[[#This Row],[專案編號]],料單!C:K,9,FALSE)</f>
        <v>0</v>
      </c>
      <c r="L372" s="1" t="str">
        <f ca="1">VLOOKUP(表格15[[#This Row],[專案編號]],料單!C:M,11,FALSE)</f>
        <v/>
      </c>
      <c r="M372" s="1">
        <f ca="1">VLOOKUP(表格15[[#This Row],[專案編號]],料單!C:L,10,FALSE)</f>
        <v>0</v>
      </c>
      <c r="N372" s="1" t="str">
        <f ca="1">VLOOKUP(表格15[[#This Row],[專案編號]],料單!C:O,13,FALSE)</f>
        <v/>
      </c>
      <c r="O372" s="11">
        <f t="shared" ca="1" si="127"/>
        <v>0</v>
      </c>
      <c r="R372" s="2" t="str">
        <f ca="1">IFERROR(VLOOKUP(M372,資料庫!$P$3:$AJ$73,20,),"")</f>
        <v/>
      </c>
      <c r="S372" s="9" t="str">
        <f t="shared" ca="1" si="90"/>
        <v/>
      </c>
      <c r="U372" s="9"/>
    </row>
    <row r="373" spans="1:21" x14ac:dyDescent="0.25">
      <c r="A373" s="1">
        <f t="shared" si="64"/>
        <v>312</v>
      </c>
      <c r="B373" s="1">
        <f t="shared" si="68"/>
        <v>13</v>
      </c>
      <c r="C373" s="1">
        <f t="shared" si="126"/>
        <v>0</v>
      </c>
      <c r="D373" s="1">
        <f>料單!C492</f>
        <v>13012</v>
      </c>
      <c r="E373" s="1">
        <f ca="1">VLOOKUP(表格15[[#This Row],[專案編號]],料單!C:E,3,FALSE)</f>
        <v>0</v>
      </c>
      <c r="F373" s="1">
        <f ca="1">VLOOKUP(表格15[[#This Row],[專案編號]],料單!C:F,4,FALSE)</f>
        <v>0</v>
      </c>
      <c r="G373" s="1" t="str">
        <f ca="1">VLOOKUP(表格15[[#This Row],[專案編號]],料單!C:G,5,FALSE)</f>
        <v/>
      </c>
      <c r="H373" s="1">
        <f ca="1">VLOOKUP(表格15[[#This Row],[專案編號]],料單!C:H,6,FALSE)</f>
        <v>0</v>
      </c>
      <c r="I373" s="1" t="str">
        <f ca="1">VLOOKUP(表格15[[#This Row],[專案編號]],料單!C:I,7,FALSE)</f>
        <v/>
      </c>
      <c r="J373" s="1">
        <f ca="1">VLOOKUP(表格15[[#This Row],[專案編號]],料單!C:J,8,FALSE)</f>
        <v>0</v>
      </c>
      <c r="K373" s="1">
        <f ca="1">VLOOKUP(表格15[[#This Row],[專案編號]],料單!C:K,9,FALSE)</f>
        <v>0</v>
      </c>
      <c r="L373" s="1" t="str">
        <f ca="1">VLOOKUP(表格15[[#This Row],[專案編號]],料單!C:M,11,FALSE)</f>
        <v/>
      </c>
      <c r="M373" s="1">
        <f ca="1">VLOOKUP(表格15[[#This Row],[專案編號]],料單!C:L,10,FALSE)</f>
        <v>0</v>
      </c>
      <c r="N373" s="1" t="str">
        <f ca="1">VLOOKUP(表格15[[#This Row],[專案編號]],料單!C:O,13,FALSE)</f>
        <v/>
      </c>
      <c r="O373" s="11">
        <f t="shared" ca="1" si="127"/>
        <v>0</v>
      </c>
      <c r="R373" s="2" t="str">
        <f ca="1">IFERROR(VLOOKUP(M373,資料庫!$P$3:$AJ$73,20,),"")</f>
        <v/>
      </c>
      <c r="S373" s="9" t="str">
        <f t="shared" ca="1" si="90"/>
        <v/>
      </c>
      <c r="U373" s="9"/>
    </row>
    <row r="374" spans="1:21" x14ac:dyDescent="0.25">
      <c r="A374" s="1">
        <f t="shared" si="64"/>
        <v>313</v>
      </c>
      <c r="B374" s="1">
        <f t="shared" si="68"/>
        <v>13</v>
      </c>
      <c r="C374" s="1">
        <f t="shared" si="126"/>
        <v>0</v>
      </c>
      <c r="D374" s="1">
        <f>料單!C493</f>
        <v>13013</v>
      </c>
      <c r="E374" s="1">
        <f ca="1">VLOOKUP(表格15[[#This Row],[專案編號]],料單!C:E,3,FALSE)</f>
        <v>0</v>
      </c>
      <c r="F374" s="1">
        <f ca="1">VLOOKUP(表格15[[#This Row],[專案編號]],料單!C:F,4,FALSE)</f>
        <v>0</v>
      </c>
      <c r="G374" s="1" t="str">
        <f ca="1">VLOOKUP(表格15[[#This Row],[專案編號]],料單!C:G,5,FALSE)</f>
        <v/>
      </c>
      <c r="H374" s="1">
        <f ca="1">VLOOKUP(表格15[[#This Row],[專案編號]],料單!C:H,6,FALSE)</f>
        <v>0</v>
      </c>
      <c r="I374" s="1" t="str">
        <f ca="1">VLOOKUP(表格15[[#This Row],[專案編號]],料單!C:I,7,FALSE)</f>
        <v/>
      </c>
      <c r="J374" s="1">
        <f ca="1">VLOOKUP(表格15[[#This Row],[專案編號]],料單!C:J,8,FALSE)</f>
        <v>0</v>
      </c>
      <c r="K374" s="1">
        <f ca="1">VLOOKUP(表格15[[#This Row],[專案編號]],料單!C:K,9,FALSE)</f>
        <v>0</v>
      </c>
      <c r="L374" s="1" t="str">
        <f ca="1">VLOOKUP(表格15[[#This Row],[專案編號]],料單!C:M,11,FALSE)</f>
        <v/>
      </c>
      <c r="M374" s="1">
        <f ca="1">VLOOKUP(表格15[[#This Row],[專案編號]],料單!C:L,10,FALSE)</f>
        <v>0</v>
      </c>
      <c r="N374" s="1" t="str">
        <f ca="1">VLOOKUP(表格15[[#This Row],[專案編號]],料單!C:O,13,FALSE)</f>
        <v/>
      </c>
      <c r="O374" s="11">
        <f t="shared" ca="1" si="127"/>
        <v>0</v>
      </c>
      <c r="R374" s="2" t="str">
        <f ca="1">IFERROR(VLOOKUP(M374,資料庫!$P$3:$AJ$73,20,),"")</f>
        <v/>
      </c>
      <c r="S374" s="9" t="str">
        <f t="shared" ca="1" si="90"/>
        <v/>
      </c>
      <c r="U374" s="9"/>
    </row>
    <row r="375" spans="1:21" x14ac:dyDescent="0.25">
      <c r="A375" s="1">
        <f t="shared" si="64"/>
        <v>314</v>
      </c>
      <c r="B375" s="1">
        <f t="shared" si="68"/>
        <v>13</v>
      </c>
      <c r="C375" s="1">
        <f t="shared" si="126"/>
        <v>0</v>
      </c>
      <c r="D375" s="1">
        <f>料單!C494</f>
        <v>13014</v>
      </c>
      <c r="E375" s="1">
        <f ca="1">VLOOKUP(表格15[[#This Row],[專案編號]],料單!C:E,3,FALSE)</f>
        <v>0</v>
      </c>
      <c r="F375" s="1">
        <f ca="1">VLOOKUP(表格15[[#This Row],[專案編號]],料單!C:F,4,FALSE)</f>
        <v>0</v>
      </c>
      <c r="G375" s="1" t="str">
        <f ca="1">VLOOKUP(表格15[[#This Row],[專案編號]],料單!C:G,5,FALSE)</f>
        <v/>
      </c>
      <c r="H375" s="1">
        <f ca="1">VLOOKUP(表格15[[#This Row],[專案編號]],料單!C:H,6,FALSE)</f>
        <v>0</v>
      </c>
      <c r="I375" s="1" t="str">
        <f ca="1">VLOOKUP(表格15[[#This Row],[專案編號]],料單!C:I,7,FALSE)</f>
        <v/>
      </c>
      <c r="J375" s="1">
        <f ca="1">VLOOKUP(表格15[[#This Row],[專案編號]],料單!C:J,8,FALSE)</f>
        <v>0</v>
      </c>
      <c r="K375" s="1">
        <f ca="1">VLOOKUP(表格15[[#This Row],[專案編號]],料單!C:K,9,FALSE)</f>
        <v>0</v>
      </c>
      <c r="L375" s="1" t="str">
        <f ca="1">VLOOKUP(表格15[[#This Row],[專案編號]],料單!C:M,11,FALSE)</f>
        <v/>
      </c>
      <c r="M375" s="1">
        <f ca="1">VLOOKUP(表格15[[#This Row],[專案編號]],料單!C:L,10,FALSE)</f>
        <v>0</v>
      </c>
      <c r="N375" s="1" t="str">
        <f ca="1">VLOOKUP(表格15[[#This Row],[專案編號]],料單!C:O,13,FALSE)</f>
        <v/>
      </c>
      <c r="O375" s="11">
        <f t="shared" ca="1" si="127"/>
        <v>0</v>
      </c>
      <c r="R375" s="2" t="str">
        <f ca="1">IFERROR(VLOOKUP(M375,資料庫!$P$3:$AJ$73,20,),"")</f>
        <v/>
      </c>
      <c r="S375" s="9" t="str">
        <f t="shared" ca="1" si="90"/>
        <v/>
      </c>
      <c r="U375" s="9"/>
    </row>
    <row r="376" spans="1:21" x14ac:dyDescent="0.25">
      <c r="A376" s="1">
        <f t="shared" si="64"/>
        <v>315</v>
      </c>
      <c r="B376" s="1">
        <f t="shared" si="68"/>
        <v>13</v>
      </c>
      <c r="C376" s="1">
        <f t="shared" si="126"/>
        <v>0</v>
      </c>
      <c r="D376" s="1">
        <f>料單!C495</f>
        <v>13015</v>
      </c>
      <c r="E376" s="1">
        <f ca="1">VLOOKUP(表格15[[#This Row],[專案編號]],料單!C:E,3,FALSE)</f>
        <v>0</v>
      </c>
      <c r="F376" s="1">
        <f ca="1">VLOOKUP(表格15[[#This Row],[專案編號]],料單!C:F,4,FALSE)</f>
        <v>0</v>
      </c>
      <c r="G376" s="1" t="str">
        <f ca="1">VLOOKUP(表格15[[#This Row],[專案編號]],料單!C:G,5,FALSE)</f>
        <v/>
      </c>
      <c r="H376" s="1">
        <f ca="1">VLOOKUP(表格15[[#This Row],[專案編號]],料單!C:H,6,FALSE)</f>
        <v>0</v>
      </c>
      <c r="I376" s="1" t="str">
        <f ca="1">VLOOKUP(表格15[[#This Row],[專案編號]],料單!C:I,7,FALSE)</f>
        <v/>
      </c>
      <c r="J376" s="1">
        <f ca="1">VLOOKUP(表格15[[#This Row],[專案編號]],料單!C:J,8,FALSE)</f>
        <v>0</v>
      </c>
      <c r="K376" s="1">
        <f ca="1">VLOOKUP(表格15[[#This Row],[專案編號]],料單!C:K,9,FALSE)</f>
        <v>0</v>
      </c>
      <c r="L376" s="1" t="str">
        <f ca="1">VLOOKUP(表格15[[#This Row],[專案編號]],料單!C:M,11,FALSE)</f>
        <v/>
      </c>
      <c r="M376" s="1">
        <f ca="1">VLOOKUP(表格15[[#This Row],[專案編號]],料單!C:L,10,FALSE)</f>
        <v>0</v>
      </c>
      <c r="N376" s="1" t="str">
        <f ca="1">VLOOKUP(表格15[[#This Row],[專案編號]],料單!C:O,13,FALSE)</f>
        <v/>
      </c>
      <c r="O376" s="11">
        <f t="shared" ca="1" si="127"/>
        <v>0</v>
      </c>
      <c r="R376" s="2" t="str">
        <f ca="1">IFERROR(VLOOKUP(M376,資料庫!$P$3:$AJ$73,20,),"")</f>
        <v/>
      </c>
      <c r="S376" s="9" t="str">
        <f t="shared" ca="1" si="90"/>
        <v/>
      </c>
      <c r="U376" s="9"/>
    </row>
    <row r="377" spans="1:21" x14ac:dyDescent="0.25">
      <c r="A377" s="1">
        <f t="shared" si="64"/>
        <v>316</v>
      </c>
      <c r="B377" s="1">
        <f t="shared" ref="B377:B385" si="128">B376</f>
        <v>13</v>
      </c>
      <c r="C377" s="1">
        <f t="shared" si="126"/>
        <v>0</v>
      </c>
      <c r="D377" s="1">
        <f>料單!C496</f>
        <v>13016</v>
      </c>
      <c r="E377" s="1">
        <f ca="1">VLOOKUP(表格15[[#This Row],[專案編號]],料單!C:E,3,FALSE)</f>
        <v>0</v>
      </c>
      <c r="F377" s="1">
        <f ca="1">VLOOKUP(表格15[[#This Row],[專案編號]],料單!C:F,4,FALSE)</f>
        <v>0</v>
      </c>
      <c r="G377" s="1" t="str">
        <f ca="1">VLOOKUP(表格15[[#This Row],[專案編號]],料單!C:G,5,FALSE)</f>
        <v/>
      </c>
      <c r="H377" s="1">
        <f ca="1">VLOOKUP(表格15[[#This Row],[專案編號]],料單!C:H,6,FALSE)</f>
        <v>0</v>
      </c>
      <c r="I377" s="1" t="str">
        <f ca="1">VLOOKUP(表格15[[#This Row],[專案編號]],料單!C:I,7,FALSE)</f>
        <v/>
      </c>
      <c r="J377" s="1">
        <f ca="1">VLOOKUP(表格15[[#This Row],[專案編號]],料單!C:J,8,FALSE)</f>
        <v>0</v>
      </c>
      <c r="K377" s="1">
        <f ca="1">VLOOKUP(表格15[[#This Row],[專案編號]],料單!C:K,9,FALSE)</f>
        <v>0</v>
      </c>
      <c r="L377" s="1" t="str">
        <f ca="1">VLOOKUP(表格15[[#This Row],[專案編號]],料單!C:M,11,FALSE)</f>
        <v/>
      </c>
      <c r="M377" s="1">
        <f ca="1">VLOOKUP(表格15[[#This Row],[專案編號]],料單!C:L,10,FALSE)</f>
        <v>0</v>
      </c>
      <c r="N377" s="1" t="str">
        <f ca="1">VLOOKUP(表格15[[#This Row],[專案編號]],料單!C:O,13,FALSE)</f>
        <v/>
      </c>
      <c r="O377" s="11">
        <f t="shared" ca="1" si="127"/>
        <v>0</v>
      </c>
      <c r="R377" s="2" t="str">
        <f ca="1">IFERROR(VLOOKUP(M377,資料庫!$P$3:$AJ$73,20,),"")</f>
        <v/>
      </c>
      <c r="S377" s="9" t="str">
        <f t="shared" ca="1" si="90"/>
        <v/>
      </c>
      <c r="U377" s="9"/>
    </row>
    <row r="378" spans="1:21" x14ac:dyDescent="0.25">
      <c r="A378" s="1">
        <f t="shared" si="64"/>
        <v>317</v>
      </c>
      <c r="B378" s="1">
        <f t="shared" si="128"/>
        <v>13</v>
      </c>
      <c r="C378" s="1">
        <f t="shared" si="126"/>
        <v>0</v>
      </c>
      <c r="D378" s="1">
        <f>料單!C497</f>
        <v>13017</v>
      </c>
      <c r="E378" s="1">
        <f ca="1">VLOOKUP(表格15[[#This Row],[專案編號]],料單!C:E,3,FALSE)</f>
        <v>0</v>
      </c>
      <c r="F378" s="1">
        <f ca="1">VLOOKUP(表格15[[#This Row],[專案編號]],料單!C:F,4,FALSE)</f>
        <v>0</v>
      </c>
      <c r="G378" s="1" t="str">
        <f ca="1">VLOOKUP(表格15[[#This Row],[專案編號]],料單!C:G,5,FALSE)</f>
        <v/>
      </c>
      <c r="H378" s="1">
        <f ca="1">VLOOKUP(表格15[[#This Row],[專案編號]],料單!C:H,6,FALSE)</f>
        <v>0</v>
      </c>
      <c r="I378" s="1" t="str">
        <f ca="1">VLOOKUP(表格15[[#This Row],[專案編號]],料單!C:I,7,FALSE)</f>
        <v/>
      </c>
      <c r="J378" s="1">
        <f ca="1">VLOOKUP(表格15[[#This Row],[專案編號]],料單!C:J,8,FALSE)</f>
        <v>0</v>
      </c>
      <c r="K378" s="1">
        <f ca="1">VLOOKUP(表格15[[#This Row],[專案編號]],料單!C:K,9,FALSE)</f>
        <v>0</v>
      </c>
      <c r="L378" s="1" t="str">
        <f ca="1">VLOOKUP(表格15[[#This Row],[專案編號]],料單!C:M,11,FALSE)</f>
        <v/>
      </c>
      <c r="M378" s="1">
        <f ca="1">VLOOKUP(表格15[[#This Row],[專案編號]],料單!C:L,10,FALSE)</f>
        <v>0</v>
      </c>
      <c r="N378" s="1" t="str">
        <f ca="1">VLOOKUP(表格15[[#This Row],[專案編號]],料單!C:O,13,FALSE)</f>
        <v/>
      </c>
      <c r="O378" s="11">
        <f t="shared" ca="1" si="127"/>
        <v>0</v>
      </c>
      <c r="R378" s="2" t="str">
        <f ca="1">IFERROR(VLOOKUP(M378,資料庫!$P$3:$AJ$73,20,),"")</f>
        <v/>
      </c>
      <c r="S378" s="9" t="str">
        <f t="shared" ca="1" si="90"/>
        <v/>
      </c>
      <c r="U378" s="9"/>
    </row>
    <row r="379" spans="1:21" x14ac:dyDescent="0.25">
      <c r="A379" s="1">
        <f t="shared" si="64"/>
        <v>318</v>
      </c>
      <c r="B379" s="1">
        <f t="shared" si="128"/>
        <v>13</v>
      </c>
      <c r="C379" s="1">
        <f t="shared" si="126"/>
        <v>0</v>
      </c>
      <c r="D379" s="1">
        <f>料單!C498</f>
        <v>13018</v>
      </c>
      <c r="E379" s="1">
        <f ca="1">VLOOKUP(表格15[[#This Row],[專案編號]],料單!C:E,3,FALSE)</f>
        <v>0</v>
      </c>
      <c r="F379" s="1">
        <f ca="1">VLOOKUP(表格15[[#This Row],[專案編號]],料單!C:F,4,FALSE)</f>
        <v>0</v>
      </c>
      <c r="G379" s="1" t="str">
        <f ca="1">VLOOKUP(表格15[[#This Row],[專案編號]],料單!C:G,5,FALSE)</f>
        <v/>
      </c>
      <c r="H379" s="1">
        <f ca="1">VLOOKUP(表格15[[#This Row],[專案編號]],料單!C:H,6,FALSE)</f>
        <v>0</v>
      </c>
      <c r="I379" s="1" t="str">
        <f ca="1">VLOOKUP(表格15[[#This Row],[專案編號]],料單!C:I,7,FALSE)</f>
        <v/>
      </c>
      <c r="J379" s="1">
        <f ca="1">VLOOKUP(表格15[[#This Row],[專案編號]],料單!C:J,8,FALSE)</f>
        <v>0</v>
      </c>
      <c r="K379" s="1">
        <f ca="1">VLOOKUP(表格15[[#This Row],[專案編號]],料單!C:K,9,FALSE)</f>
        <v>0</v>
      </c>
      <c r="L379" s="1" t="str">
        <f ca="1">VLOOKUP(表格15[[#This Row],[專案編號]],料單!C:M,11,FALSE)</f>
        <v/>
      </c>
      <c r="M379" s="1">
        <f ca="1">VLOOKUP(表格15[[#This Row],[專案編號]],料單!C:L,10,FALSE)</f>
        <v>0</v>
      </c>
      <c r="N379" s="1" t="str">
        <f ca="1">VLOOKUP(表格15[[#This Row],[專案編號]],料單!C:O,13,FALSE)</f>
        <v/>
      </c>
      <c r="O379" s="11">
        <f t="shared" ca="1" si="127"/>
        <v>0</v>
      </c>
      <c r="R379" s="2" t="str">
        <f ca="1">IFERROR(VLOOKUP(M379,資料庫!$P$3:$AJ$73,20,),"")</f>
        <v/>
      </c>
      <c r="S379" s="9" t="str">
        <f t="shared" ca="1" si="90"/>
        <v/>
      </c>
      <c r="U379" s="9"/>
    </row>
    <row r="380" spans="1:21" x14ac:dyDescent="0.25">
      <c r="A380" s="1">
        <f t="shared" si="64"/>
        <v>319</v>
      </c>
      <c r="B380" s="1">
        <f t="shared" si="128"/>
        <v>13</v>
      </c>
      <c r="C380" s="1">
        <f t="shared" si="126"/>
        <v>0</v>
      </c>
      <c r="D380" s="1">
        <f>料單!C499</f>
        <v>13019</v>
      </c>
      <c r="E380" s="1">
        <f ca="1">VLOOKUP(表格15[[#This Row],[專案編號]],料單!C:E,3,FALSE)</f>
        <v>0</v>
      </c>
      <c r="F380" s="1">
        <f ca="1">VLOOKUP(表格15[[#This Row],[專案編號]],料單!C:F,4,FALSE)</f>
        <v>0</v>
      </c>
      <c r="G380" s="1" t="str">
        <f ca="1">VLOOKUP(表格15[[#This Row],[專案編號]],料單!C:G,5,FALSE)</f>
        <v/>
      </c>
      <c r="H380" s="1">
        <f ca="1">VLOOKUP(表格15[[#This Row],[專案編號]],料單!C:H,6,FALSE)</f>
        <v>0</v>
      </c>
      <c r="I380" s="1" t="str">
        <f ca="1">VLOOKUP(表格15[[#This Row],[專案編號]],料單!C:I,7,FALSE)</f>
        <v/>
      </c>
      <c r="J380" s="1">
        <f ca="1">VLOOKUP(表格15[[#This Row],[專案編號]],料單!C:J,8,FALSE)</f>
        <v>0</v>
      </c>
      <c r="K380" s="1">
        <f ca="1">VLOOKUP(表格15[[#This Row],[專案編號]],料單!C:K,9,FALSE)</f>
        <v>0</v>
      </c>
      <c r="L380" s="1" t="str">
        <f ca="1">VLOOKUP(表格15[[#This Row],[專案編號]],料單!C:M,11,FALSE)</f>
        <v/>
      </c>
      <c r="M380" s="1">
        <f ca="1">VLOOKUP(表格15[[#This Row],[專案編號]],料單!C:L,10,FALSE)</f>
        <v>0</v>
      </c>
      <c r="N380" s="1" t="str">
        <f ca="1">VLOOKUP(表格15[[#This Row],[專案編號]],料單!C:O,13,FALSE)</f>
        <v/>
      </c>
      <c r="O380" s="11">
        <f t="shared" ca="1" si="127"/>
        <v>0</v>
      </c>
      <c r="R380" s="2" t="str">
        <f ca="1">IFERROR(VLOOKUP(M380,資料庫!$P$3:$AJ$73,20,),"")</f>
        <v/>
      </c>
      <c r="S380" s="9" t="str">
        <f t="shared" ca="1" si="90"/>
        <v/>
      </c>
      <c r="U380" s="9"/>
    </row>
    <row r="381" spans="1:21" x14ac:dyDescent="0.25">
      <c r="A381" s="1">
        <f t="shared" si="64"/>
        <v>320</v>
      </c>
      <c r="B381" s="1">
        <f t="shared" si="128"/>
        <v>13</v>
      </c>
      <c r="C381" s="1">
        <f t="shared" si="126"/>
        <v>0</v>
      </c>
      <c r="D381" s="1">
        <f>料單!C500</f>
        <v>13020</v>
      </c>
      <c r="E381" s="1">
        <f ca="1">VLOOKUP(表格15[[#This Row],[專案編號]],料單!C:E,3,FALSE)</f>
        <v>0</v>
      </c>
      <c r="F381" s="1">
        <f ca="1">VLOOKUP(表格15[[#This Row],[專案編號]],料單!C:F,4,FALSE)</f>
        <v>0</v>
      </c>
      <c r="G381" s="1" t="str">
        <f ca="1">VLOOKUP(表格15[[#This Row],[專案編號]],料單!C:G,5,FALSE)</f>
        <v/>
      </c>
      <c r="H381" s="1">
        <f ca="1">VLOOKUP(表格15[[#This Row],[專案編號]],料單!C:H,6,FALSE)</f>
        <v>0</v>
      </c>
      <c r="I381" s="1" t="str">
        <f ca="1">VLOOKUP(表格15[[#This Row],[專案編號]],料單!C:I,7,FALSE)</f>
        <v/>
      </c>
      <c r="J381" s="1">
        <f ca="1">VLOOKUP(表格15[[#This Row],[專案編號]],料單!C:J,8,FALSE)</f>
        <v>0</v>
      </c>
      <c r="K381" s="1">
        <f ca="1">VLOOKUP(表格15[[#This Row],[專案編號]],料單!C:K,9,FALSE)</f>
        <v>0</v>
      </c>
      <c r="L381" s="1" t="str">
        <f ca="1">VLOOKUP(表格15[[#This Row],[專案編號]],料單!C:M,11,FALSE)</f>
        <v/>
      </c>
      <c r="M381" s="1">
        <f ca="1">VLOOKUP(表格15[[#This Row],[專案編號]],料單!C:L,10,FALSE)</f>
        <v>0</v>
      </c>
      <c r="N381" s="1" t="str">
        <f ca="1">VLOOKUP(表格15[[#This Row],[專案編號]],料單!C:O,13,FALSE)</f>
        <v/>
      </c>
      <c r="O381" s="11">
        <f t="shared" ca="1" si="127"/>
        <v>0</v>
      </c>
      <c r="R381" s="2" t="str">
        <f ca="1">IFERROR(VLOOKUP(M381,資料庫!$P$3:$AJ$73,20,),"")</f>
        <v/>
      </c>
      <c r="S381" s="9" t="str">
        <f t="shared" ca="1" si="90"/>
        <v/>
      </c>
      <c r="U381" s="9"/>
    </row>
    <row r="382" spans="1:21" x14ac:dyDescent="0.25">
      <c r="A382" s="1">
        <f t="shared" si="64"/>
        <v>321</v>
      </c>
      <c r="B382" s="1">
        <f t="shared" si="128"/>
        <v>13</v>
      </c>
      <c r="C382" s="1">
        <f t="shared" si="126"/>
        <v>0</v>
      </c>
      <c r="D382" s="1">
        <f>料單!C501</f>
        <v>13021</v>
      </c>
      <c r="E382" s="1">
        <f ca="1">VLOOKUP(表格15[[#This Row],[專案編號]],料單!C:E,3,FALSE)</f>
        <v>0</v>
      </c>
      <c r="F382" s="1">
        <f ca="1">VLOOKUP(表格15[[#This Row],[專案編號]],料單!C:F,4,FALSE)</f>
        <v>0</v>
      </c>
      <c r="G382" s="1" t="str">
        <f ca="1">VLOOKUP(表格15[[#This Row],[專案編號]],料單!C:G,5,FALSE)</f>
        <v/>
      </c>
      <c r="H382" s="1">
        <f ca="1">VLOOKUP(表格15[[#This Row],[專案編號]],料單!C:H,6,FALSE)</f>
        <v>0</v>
      </c>
      <c r="I382" s="1" t="str">
        <f ca="1">VLOOKUP(表格15[[#This Row],[專案編號]],料單!C:I,7,FALSE)</f>
        <v/>
      </c>
      <c r="J382" s="1">
        <f ca="1">VLOOKUP(表格15[[#This Row],[專案編號]],料單!C:J,8,FALSE)</f>
        <v>0</v>
      </c>
      <c r="K382" s="1">
        <f ca="1">VLOOKUP(表格15[[#This Row],[專案編號]],料單!C:K,9,FALSE)</f>
        <v>0</v>
      </c>
      <c r="L382" s="1" t="str">
        <f ca="1">VLOOKUP(表格15[[#This Row],[專案編號]],料單!C:M,11,FALSE)</f>
        <v/>
      </c>
      <c r="M382" s="1">
        <f ca="1">VLOOKUP(表格15[[#This Row],[專案編號]],料單!C:L,10,FALSE)</f>
        <v>0</v>
      </c>
      <c r="N382" s="1" t="str">
        <f ca="1">VLOOKUP(表格15[[#This Row],[專案編號]],料單!C:O,13,FALSE)</f>
        <v/>
      </c>
      <c r="O382" s="11">
        <f t="shared" ca="1" si="127"/>
        <v>0</v>
      </c>
      <c r="R382" s="2" t="str">
        <f ca="1">IFERROR(VLOOKUP(M382,資料庫!$P$3:$AJ$73,20,),"")</f>
        <v/>
      </c>
      <c r="S382" s="9" t="str">
        <f t="shared" ca="1" si="90"/>
        <v/>
      </c>
      <c r="U382" s="9"/>
    </row>
    <row r="383" spans="1:21" x14ac:dyDescent="0.25">
      <c r="A383" s="1">
        <f t="shared" si="64"/>
        <v>322</v>
      </c>
      <c r="B383" s="1">
        <f t="shared" si="128"/>
        <v>13</v>
      </c>
      <c r="C383" s="1">
        <f t="shared" si="126"/>
        <v>0</v>
      </c>
      <c r="D383" s="1">
        <f>料單!C502</f>
        <v>13022</v>
      </c>
      <c r="E383" s="1">
        <f ca="1">VLOOKUP(表格15[[#This Row],[專案編號]],料單!C:E,3,FALSE)</f>
        <v>0</v>
      </c>
      <c r="F383" s="1">
        <f ca="1">VLOOKUP(表格15[[#This Row],[專案編號]],料單!C:F,4,FALSE)</f>
        <v>0</v>
      </c>
      <c r="G383" s="1" t="str">
        <f ca="1">VLOOKUP(表格15[[#This Row],[專案編號]],料單!C:G,5,FALSE)</f>
        <v/>
      </c>
      <c r="H383" s="1">
        <f ca="1">VLOOKUP(表格15[[#This Row],[專案編號]],料單!C:H,6,FALSE)</f>
        <v>0</v>
      </c>
      <c r="I383" s="1" t="str">
        <f ca="1">VLOOKUP(表格15[[#This Row],[專案編號]],料單!C:I,7,FALSE)</f>
        <v/>
      </c>
      <c r="J383" s="1">
        <f ca="1">VLOOKUP(表格15[[#This Row],[專案編號]],料單!C:J,8,FALSE)</f>
        <v>0</v>
      </c>
      <c r="K383" s="1">
        <f ca="1">VLOOKUP(表格15[[#This Row],[專案編號]],料單!C:K,9,FALSE)</f>
        <v>0</v>
      </c>
      <c r="L383" s="1" t="str">
        <f ca="1">VLOOKUP(表格15[[#This Row],[專案編號]],料單!C:M,11,FALSE)</f>
        <v/>
      </c>
      <c r="M383" s="1">
        <f ca="1">VLOOKUP(表格15[[#This Row],[專案編號]],料單!C:L,10,FALSE)</f>
        <v>0</v>
      </c>
      <c r="N383" s="1" t="str">
        <f ca="1">VLOOKUP(表格15[[#This Row],[專案編號]],料單!C:O,13,FALSE)</f>
        <v/>
      </c>
      <c r="O383" s="11">
        <f t="shared" ca="1" si="127"/>
        <v>0</v>
      </c>
      <c r="R383" s="2" t="str">
        <f ca="1">IFERROR(VLOOKUP(M383,資料庫!$P$3:$AJ$73,20,),"")</f>
        <v/>
      </c>
      <c r="S383" s="9" t="str">
        <f t="shared" ca="1" si="90"/>
        <v/>
      </c>
      <c r="U383" s="9"/>
    </row>
    <row r="384" spans="1:21" x14ac:dyDescent="0.25">
      <c r="A384" s="1">
        <f t="shared" si="64"/>
        <v>323</v>
      </c>
      <c r="B384" s="1">
        <f t="shared" si="128"/>
        <v>13</v>
      </c>
      <c r="C384" s="1">
        <f t="shared" si="126"/>
        <v>0</v>
      </c>
      <c r="D384" s="1">
        <f>料單!C503</f>
        <v>13023</v>
      </c>
      <c r="E384" s="1">
        <f ca="1">VLOOKUP(表格15[[#This Row],[專案編號]],料單!C:E,3,FALSE)</f>
        <v>0</v>
      </c>
      <c r="F384" s="1">
        <f ca="1">VLOOKUP(表格15[[#This Row],[專案編號]],料單!C:F,4,FALSE)</f>
        <v>0</v>
      </c>
      <c r="G384" s="1" t="str">
        <f ca="1">VLOOKUP(表格15[[#This Row],[專案編號]],料單!C:G,5,FALSE)</f>
        <v/>
      </c>
      <c r="H384" s="1">
        <f ca="1">VLOOKUP(表格15[[#This Row],[專案編號]],料單!C:H,6,FALSE)</f>
        <v>0</v>
      </c>
      <c r="I384" s="1" t="str">
        <f ca="1">VLOOKUP(表格15[[#This Row],[專案編號]],料單!C:I,7,FALSE)</f>
        <v/>
      </c>
      <c r="J384" s="1">
        <f ca="1">VLOOKUP(表格15[[#This Row],[專案編號]],料單!C:J,8,FALSE)</f>
        <v>0</v>
      </c>
      <c r="K384" s="1">
        <f ca="1">VLOOKUP(表格15[[#This Row],[專案編號]],料單!C:K,9,FALSE)</f>
        <v>0</v>
      </c>
      <c r="L384" s="1" t="str">
        <f ca="1">VLOOKUP(表格15[[#This Row],[專案編號]],料單!C:M,11,FALSE)</f>
        <v/>
      </c>
      <c r="M384" s="1">
        <f ca="1">VLOOKUP(表格15[[#This Row],[專案編號]],料單!C:L,10,FALSE)</f>
        <v>0</v>
      </c>
      <c r="N384" s="1" t="str">
        <f ca="1">VLOOKUP(表格15[[#This Row],[專案編號]],料單!C:O,13,FALSE)</f>
        <v/>
      </c>
      <c r="O384" s="11">
        <f t="shared" ca="1" si="127"/>
        <v>0</v>
      </c>
      <c r="R384" s="2" t="str">
        <f ca="1">IFERROR(VLOOKUP(M384,資料庫!$P$3:$AJ$73,20,),"")</f>
        <v/>
      </c>
      <c r="S384" s="9" t="str">
        <f t="shared" ca="1" si="90"/>
        <v/>
      </c>
      <c r="U384" s="9"/>
    </row>
    <row r="385" spans="1:21" x14ac:dyDescent="0.25">
      <c r="A385" s="1">
        <f t="shared" si="64"/>
        <v>324</v>
      </c>
      <c r="B385" s="1">
        <f t="shared" si="128"/>
        <v>13</v>
      </c>
      <c r="C385" s="1">
        <f t="shared" si="126"/>
        <v>0</v>
      </c>
      <c r="D385" s="1">
        <f>料單!C504</f>
        <v>13024</v>
      </c>
      <c r="E385" s="1">
        <f ca="1">VLOOKUP(表格15[[#This Row],[專案編號]],料單!C:E,3,FALSE)</f>
        <v>0</v>
      </c>
      <c r="F385" s="1">
        <f ca="1">VLOOKUP(表格15[[#This Row],[專案編號]],料單!C:F,4,FALSE)</f>
        <v>0</v>
      </c>
      <c r="G385" s="1" t="str">
        <f ca="1">VLOOKUP(表格15[[#This Row],[專案編號]],料單!C:G,5,FALSE)</f>
        <v/>
      </c>
      <c r="H385" s="1">
        <f ca="1">VLOOKUP(表格15[[#This Row],[專案編號]],料單!C:H,6,FALSE)</f>
        <v>0</v>
      </c>
      <c r="I385" s="1" t="str">
        <f ca="1">VLOOKUP(表格15[[#This Row],[專案編號]],料單!C:I,7,FALSE)</f>
        <v/>
      </c>
      <c r="J385" s="1">
        <f ca="1">VLOOKUP(表格15[[#This Row],[專案編號]],料單!C:J,8,FALSE)</f>
        <v>0</v>
      </c>
      <c r="K385" s="1">
        <f ca="1">VLOOKUP(表格15[[#This Row],[專案編號]],料單!C:K,9,FALSE)</f>
        <v>0</v>
      </c>
      <c r="L385" s="1" t="str">
        <f ca="1">VLOOKUP(表格15[[#This Row],[專案編號]],料單!C:M,11,FALSE)</f>
        <v/>
      </c>
      <c r="M385" s="1">
        <f ca="1">VLOOKUP(表格15[[#This Row],[專案編號]],料單!C:L,10,FALSE)</f>
        <v>0</v>
      </c>
      <c r="N385" s="1" t="str">
        <f ca="1">VLOOKUP(表格15[[#This Row],[專案編號]],料單!C:O,13,FALSE)</f>
        <v/>
      </c>
      <c r="O385" s="11">
        <f t="shared" ca="1" si="127"/>
        <v>0</v>
      </c>
      <c r="R385" s="2" t="str">
        <f ca="1">IFERROR(VLOOKUP(M385,資料庫!$P$3:$AJ$73,20,),"")</f>
        <v/>
      </c>
      <c r="S385" s="9" t="str">
        <f t="shared" ca="1" si="90"/>
        <v/>
      </c>
      <c r="U385" s="9"/>
    </row>
    <row r="386" spans="1:21" x14ac:dyDescent="0.25">
      <c r="A386" s="1">
        <f t="shared" ref="A386:A390" si="129">A385+1</f>
        <v>325</v>
      </c>
      <c r="B386" s="1">
        <f t="shared" ref="B386:B390" si="130">B385</f>
        <v>13</v>
      </c>
      <c r="C386" s="1">
        <f t="shared" si="126"/>
        <v>0</v>
      </c>
      <c r="D386" s="1">
        <f>料單!C505</f>
        <v>13025</v>
      </c>
      <c r="E386" s="1">
        <f ca="1">VLOOKUP(表格15[[#This Row],[專案編號]],料單!C:E,3,FALSE)</f>
        <v>0</v>
      </c>
      <c r="F386" s="1">
        <f ca="1">VLOOKUP(表格15[[#This Row],[專案編號]],料單!C:F,4,FALSE)</f>
        <v>0</v>
      </c>
      <c r="G386" s="1" t="str">
        <f ca="1">VLOOKUP(表格15[[#This Row],[專案編號]],料單!C:G,5,FALSE)</f>
        <v/>
      </c>
      <c r="H386" s="1">
        <f ca="1">VLOOKUP(表格15[[#This Row],[專案編號]],料單!C:H,6,FALSE)</f>
        <v>0</v>
      </c>
      <c r="I386" s="1" t="str">
        <f ca="1">VLOOKUP(表格15[[#This Row],[專案編號]],料單!C:I,7,FALSE)</f>
        <v/>
      </c>
      <c r="J386" s="1">
        <f ca="1">VLOOKUP(表格15[[#This Row],[專案編號]],料單!C:J,8,FALSE)</f>
        <v>0</v>
      </c>
      <c r="K386" s="1">
        <f ca="1">VLOOKUP(表格15[[#This Row],[專案編號]],料單!C:K,9,FALSE)</f>
        <v>0</v>
      </c>
      <c r="L386" s="1" t="str">
        <f ca="1">VLOOKUP(表格15[[#This Row],[專案編號]],料單!C:M,11,FALSE)</f>
        <v/>
      </c>
      <c r="M386" s="1">
        <f ca="1">VLOOKUP(表格15[[#This Row],[專案編號]],料單!C:L,10,FALSE)</f>
        <v>0</v>
      </c>
      <c r="N386" s="1" t="str">
        <f ca="1">VLOOKUP(表格15[[#This Row],[專案編號]],料單!C:O,13,FALSE)</f>
        <v/>
      </c>
      <c r="O386" s="11">
        <f t="shared" ca="1" si="127"/>
        <v>0</v>
      </c>
      <c r="R386" s="2" t="str">
        <f ca="1">IFERROR(VLOOKUP(M386,資料庫!$P$3:$AJ$73,20,),"")</f>
        <v/>
      </c>
      <c r="S386" s="9" t="str">
        <f t="shared" ca="1" si="90"/>
        <v/>
      </c>
      <c r="U386" s="9"/>
    </row>
    <row r="387" spans="1:21" x14ac:dyDescent="0.25">
      <c r="A387" s="1">
        <f t="shared" si="129"/>
        <v>326</v>
      </c>
      <c r="B387" s="1">
        <f t="shared" si="130"/>
        <v>13</v>
      </c>
      <c r="C387" s="1">
        <f t="shared" si="126"/>
        <v>0</v>
      </c>
      <c r="D387" s="1">
        <f>料單!C506</f>
        <v>13026</v>
      </c>
      <c r="E387" s="1">
        <f ca="1">VLOOKUP(表格15[[#This Row],[專案編號]],料單!C:E,3,FALSE)</f>
        <v>0</v>
      </c>
      <c r="F387" s="1">
        <f ca="1">VLOOKUP(表格15[[#This Row],[專案編號]],料單!C:F,4,FALSE)</f>
        <v>0</v>
      </c>
      <c r="G387" s="1" t="str">
        <f ca="1">VLOOKUP(表格15[[#This Row],[專案編號]],料單!C:G,5,FALSE)</f>
        <v/>
      </c>
      <c r="H387" s="1">
        <f ca="1">VLOOKUP(表格15[[#This Row],[專案編號]],料單!C:H,6,FALSE)</f>
        <v>0</v>
      </c>
      <c r="I387" s="1" t="str">
        <f ca="1">VLOOKUP(表格15[[#This Row],[專案編號]],料單!C:I,7,FALSE)</f>
        <v/>
      </c>
      <c r="J387" s="1">
        <f ca="1">VLOOKUP(表格15[[#This Row],[專案編號]],料單!C:J,8,FALSE)</f>
        <v>0</v>
      </c>
      <c r="K387" s="1">
        <f ca="1">VLOOKUP(表格15[[#This Row],[專案編號]],料單!C:K,9,FALSE)</f>
        <v>0</v>
      </c>
      <c r="L387" s="1" t="str">
        <f ca="1">VLOOKUP(表格15[[#This Row],[專案編號]],料單!C:M,11,FALSE)</f>
        <v/>
      </c>
      <c r="M387" s="1">
        <f ca="1">VLOOKUP(表格15[[#This Row],[專案編號]],料單!C:L,10,FALSE)</f>
        <v>0</v>
      </c>
      <c r="N387" s="1" t="str">
        <f ca="1">VLOOKUP(表格15[[#This Row],[專案編號]],料單!C:O,13,FALSE)</f>
        <v/>
      </c>
      <c r="O387" s="11">
        <f t="shared" ca="1" si="127"/>
        <v>0</v>
      </c>
      <c r="R387" s="2" t="str">
        <f ca="1">IFERROR(VLOOKUP(M387,資料庫!$P$3:$AJ$73,20,),"")</f>
        <v/>
      </c>
      <c r="S387" s="9" t="str">
        <f t="shared" ref="S387:S450" ca="1" si="131">IFERROR((O387*R387),"")</f>
        <v/>
      </c>
      <c r="U387" s="9"/>
    </row>
    <row r="388" spans="1:21" x14ac:dyDescent="0.25">
      <c r="A388" s="1">
        <f t="shared" si="129"/>
        <v>327</v>
      </c>
      <c r="B388" s="1">
        <f t="shared" si="130"/>
        <v>13</v>
      </c>
      <c r="C388" s="1">
        <f t="shared" si="126"/>
        <v>0</v>
      </c>
      <c r="D388" s="1">
        <f>料單!C507</f>
        <v>13027</v>
      </c>
      <c r="E388" s="1">
        <f ca="1">VLOOKUP(表格15[[#This Row],[專案編號]],料單!C:E,3,FALSE)</f>
        <v>0</v>
      </c>
      <c r="F388" s="1">
        <f ca="1">VLOOKUP(表格15[[#This Row],[專案編號]],料單!C:F,4,FALSE)</f>
        <v>0</v>
      </c>
      <c r="G388" s="1" t="str">
        <f ca="1">VLOOKUP(表格15[[#This Row],[專案編號]],料單!C:G,5,FALSE)</f>
        <v/>
      </c>
      <c r="H388" s="1">
        <f ca="1">VLOOKUP(表格15[[#This Row],[專案編號]],料單!C:H,6,FALSE)</f>
        <v>0</v>
      </c>
      <c r="I388" s="1" t="str">
        <f ca="1">VLOOKUP(表格15[[#This Row],[專案編號]],料單!C:I,7,FALSE)</f>
        <v/>
      </c>
      <c r="J388" s="1">
        <f ca="1">VLOOKUP(表格15[[#This Row],[專案編號]],料單!C:J,8,FALSE)</f>
        <v>0</v>
      </c>
      <c r="K388" s="1">
        <f ca="1">VLOOKUP(表格15[[#This Row],[專案編號]],料單!C:K,9,FALSE)</f>
        <v>0</v>
      </c>
      <c r="L388" s="1" t="str">
        <f ca="1">VLOOKUP(表格15[[#This Row],[專案編號]],料單!C:M,11,FALSE)</f>
        <v/>
      </c>
      <c r="M388" s="1">
        <f ca="1">VLOOKUP(表格15[[#This Row],[專案編號]],料單!C:L,10,FALSE)</f>
        <v>0</v>
      </c>
      <c r="N388" s="1" t="str">
        <f ca="1">VLOOKUP(表格15[[#This Row],[專案編號]],料單!C:O,13,FALSE)</f>
        <v/>
      </c>
      <c r="O388" s="11">
        <f t="shared" ca="1" si="127"/>
        <v>0</v>
      </c>
      <c r="R388" s="2" t="str">
        <f ca="1">IFERROR(VLOOKUP(M388,資料庫!$P$3:$AJ$73,20,),"")</f>
        <v/>
      </c>
      <c r="S388" s="9" t="str">
        <f t="shared" ca="1" si="131"/>
        <v/>
      </c>
      <c r="U388" s="9"/>
    </row>
    <row r="389" spans="1:21" x14ac:dyDescent="0.25">
      <c r="A389" s="1">
        <f t="shared" si="129"/>
        <v>328</v>
      </c>
      <c r="B389" s="1">
        <f t="shared" si="130"/>
        <v>13</v>
      </c>
      <c r="C389" s="1">
        <f t="shared" si="126"/>
        <v>0</v>
      </c>
      <c r="D389" s="1">
        <f>料單!C508</f>
        <v>13028</v>
      </c>
      <c r="E389" s="1">
        <f ca="1">VLOOKUP(表格15[[#This Row],[專案編號]],料單!C:E,3,FALSE)</f>
        <v>0</v>
      </c>
      <c r="F389" s="1">
        <f ca="1">VLOOKUP(表格15[[#This Row],[專案編號]],料單!C:F,4,FALSE)</f>
        <v>0</v>
      </c>
      <c r="G389" s="1" t="str">
        <f ca="1">VLOOKUP(表格15[[#This Row],[專案編號]],料單!C:G,5,FALSE)</f>
        <v/>
      </c>
      <c r="H389" s="1">
        <f ca="1">VLOOKUP(表格15[[#This Row],[專案編號]],料單!C:H,6,FALSE)</f>
        <v>0</v>
      </c>
      <c r="I389" s="1" t="str">
        <f ca="1">VLOOKUP(表格15[[#This Row],[專案編號]],料單!C:I,7,FALSE)</f>
        <v/>
      </c>
      <c r="J389" s="1">
        <f ca="1">VLOOKUP(表格15[[#This Row],[專案編號]],料單!C:J,8,FALSE)</f>
        <v>0</v>
      </c>
      <c r="K389" s="1">
        <f ca="1">VLOOKUP(表格15[[#This Row],[專案編號]],料單!C:K,9,FALSE)</f>
        <v>0</v>
      </c>
      <c r="L389" s="1" t="str">
        <f ca="1">VLOOKUP(表格15[[#This Row],[專案編號]],料單!C:M,11,FALSE)</f>
        <v/>
      </c>
      <c r="M389" s="1">
        <f ca="1">VLOOKUP(表格15[[#This Row],[專案編號]],料單!C:L,10,FALSE)</f>
        <v>0</v>
      </c>
      <c r="N389" s="1" t="str">
        <f ca="1">VLOOKUP(表格15[[#This Row],[專案編號]],料單!C:O,13,FALSE)</f>
        <v/>
      </c>
      <c r="O389" s="11">
        <f t="shared" ca="1" si="127"/>
        <v>0</v>
      </c>
      <c r="R389" s="2" t="str">
        <f ca="1">IFERROR(VLOOKUP(M389,資料庫!$P$3:$AJ$73,20,),"")</f>
        <v/>
      </c>
      <c r="S389" s="9" t="str">
        <f t="shared" ca="1" si="131"/>
        <v/>
      </c>
      <c r="U389" s="9"/>
    </row>
    <row r="390" spans="1:21" x14ac:dyDescent="0.25">
      <c r="A390" s="1">
        <f t="shared" si="129"/>
        <v>329</v>
      </c>
      <c r="B390" s="1">
        <f t="shared" si="130"/>
        <v>13</v>
      </c>
      <c r="C390" s="1">
        <f t="shared" si="126"/>
        <v>0</v>
      </c>
      <c r="D390" s="1">
        <f>料單!C509</f>
        <v>13029</v>
      </c>
      <c r="E390" s="1">
        <f ca="1">VLOOKUP(表格15[[#This Row],[專案編號]],料單!C:E,3,FALSE)</f>
        <v>0</v>
      </c>
      <c r="F390" s="1">
        <f ca="1">VLOOKUP(表格15[[#This Row],[專案編號]],料單!C:F,4,FALSE)</f>
        <v>0</v>
      </c>
      <c r="G390" s="1" t="str">
        <f ca="1">VLOOKUP(表格15[[#This Row],[專案編號]],料單!C:G,5,FALSE)</f>
        <v/>
      </c>
      <c r="H390" s="1">
        <f ca="1">VLOOKUP(表格15[[#This Row],[專案編號]],料單!C:H,6,FALSE)</f>
        <v>0</v>
      </c>
      <c r="I390" s="1" t="str">
        <f ca="1">VLOOKUP(表格15[[#This Row],[專案編號]],料單!C:I,7,FALSE)</f>
        <v/>
      </c>
      <c r="J390" s="1">
        <f ca="1">VLOOKUP(表格15[[#This Row],[專案編號]],料單!C:J,8,FALSE)</f>
        <v>0</v>
      </c>
      <c r="K390" s="1">
        <f ca="1">VLOOKUP(表格15[[#This Row],[專案編號]],料單!C:K,9,FALSE)</f>
        <v>0</v>
      </c>
      <c r="L390" s="1" t="str">
        <f ca="1">VLOOKUP(表格15[[#This Row],[專案編號]],料單!C:M,11,FALSE)</f>
        <v/>
      </c>
      <c r="M390" s="1">
        <f ca="1">VLOOKUP(表格15[[#This Row],[專案編號]],料單!C:L,10,FALSE)</f>
        <v>0</v>
      </c>
      <c r="N390" s="1" t="str">
        <f ca="1">VLOOKUP(表格15[[#This Row],[專案編號]],料單!C:O,13,FALSE)</f>
        <v/>
      </c>
      <c r="O390" s="11">
        <f t="shared" ca="1" si="127"/>
        <v>0</v>
      </c>
      <c r="R390" s="2" t="str">
        <f ca="1">IFERROR(VLOOKUP(M390,資料庫!$P$3:$AJ$73,20,),"")</f>
        <v/>
      </c>
      <c r="S390" s="9" t="str">
        <f t="shared" ca="1" si="131"/>
        <v/>
      </c>
      <c r="U390" s="9"/>
    </row>
    <row r="391" spans="1:21" s="43" customFormat="1" x14ac:dyDescent="0.25">
      <c r="A391" s="43">
        <f>A385+1</f>
        <v>325</v>
      </c>
      <c r="B391" s="43">
        <f>B385</f>
        <v>13</v>
      </c>
      <c r="C391" s="43">
        <f t="shared" si="126"/>
        <v>0</v>
      </c>
      <c r="D391" s="43">
        <f>料單!C510</f>
        <v>13030</v>
      </c>
      <c r="E391" s="43">
        <f ca="1">VLOOKUP(表格15[[#This Row],[專案編號]],料單!C:E,3,FALSE)</f>
        <v>0</v>
      </c>
      <c r="F391" s="43">
        <f ca="1">VLOOKUP(表格15[[#This Row],[專案編號]],料單!C:F,4,FALSE)</f>
        <v>0</v>
      </c>
      <c r="G391" s="43" t="str">
        <f ca="1">VLOOKUP(表格15[[#This Row],[專案編號]],料單!C:G,5,FALSE)</f>
        <v/>
      </c>
      <c r="H391" s="43">
        <f ca="1">VLOOKUP(表格15[[#This Row],[專案編號]],料單!C:H,6,FALSE)</f>
        <v>0</v>
      </c>
      <c r="I391" s="43" t="str">
        <f ca="1">VLOOKUP(表格15[[#This Row],[專案編號]],料單!C:I,7,FALSE)</f>
        <v/>
      </c>
      <c r="J391" s="43">
        <f ca="1">VLOOKUP(表格15[[#This Row],[專案編號]],料單!C:J,8,FALSE)</f>
        <v>0</v>
      </c>
      <c r="K391" s="43">
        <f ca="1">VLOOKUP(表格15[[#This Row],[專案編號]],料單!C:K,9,FALSE)</f>
        <v>0</v>
      </c>
      <c r="L391" s="43" t="str">
        <f ca="1">VLOOKUP(表格15[[#This Row],[專案編號]],料單!C:M,11,FALSE)</f>
        <v/>
      </c>
      <c r="M391" s="43">
        <f ca="1">VLOOKUP(表格15[[#This Row],[專案編號]],料單!C:L,10,FALSE)</f>
        <v>0</v>
      </c>
      <c r="N391" s="1" t="str">
        <f ca="1">VLOOKUP(表格15[[#This Row],[專案編號]],料單!C:O,13,FALSE)</f>
        <v/>
      </c>
      <c r="O391" s="44">
        <f t="shared" ref="O391" ca="1" si="132">(F391*H391)/90000*K391</f>
        <v>0</v>
      </c>
      <c r="P391" s="45">
        <f ca="1">SUM(O362:O391)</f>
        <v>0</v>
      </c>
      <c r="Q391" s="45"/>
      <c r="R391" s="204" t="str">
        <f ca="1">IFERROR(VLOOKUP(M391,資料庫!$P$3:$AJ$73,20,),"")</f>
        <v/>
      </c>
      <c r="S391" s="205" t="str">
        <f t="shared" ca="1" si="131"/>
        <v/>
      </c>
      <c r="U391" s="205"/>
    </row>
    <row r="392" spans="1:21" x14ac:dyDescent="0.25">
      <c r="A392" s="1">
        <f t="shared" si="64"/>
        <v>326</v>
      </c>
      <c r="B392" s="1">
        <f>料單!C514</f>
        <v>14</v>
      </c>
      <c r="C392" s="1">
        <f>料單!C513</f>
        <v>0</v>
      </c>
      <c r="D392" s="1">
        <f>料單!C520</f>
        <v>14001</v>
      </c>
      <c r="E392" s="1" t="str">
        <f ca="1">VLOOKUP(表格15[[#This Row],[專案編號]],料單!C:E,3,FALSE)</f>
        <v>頂板</v>
      </c>
      <c r="F392" s="1">
        <f ca="1">VLOOKUP(表格15[[#This Row],[專案編號]],料單!C:F,4,FALSE)</f>
        <v>-36</v>
      </c>
      <c r="G392" s="1" t="str">
        <f ca="1">VLOOKUP(表格15[[#This Row],[專案編號]],料單!C:G,5,FALSE)</f>
        <v>AA</v>
      </c>
      <c r="H392" s="1">
        <f ca="1">VLOOKUP(表格15[[#This Row],[專案編號]],料單!C:H,6,FALSE)</f>
        <v>0</v>
      </c>
      <c r="I392" s="1" t="str">
        <f ca="1">VLOOKUP(表格15[[#This Row],[專案編號]],料單!C:I,7,FALSE)</f>
        <v/>
      </c>
      <c r="J392" s="1">
        <f ca="1">VLOOKUP(表格15[[#This Row],[專案編號]],料單!C:J,8,FALSE)</f>
        <v>18</v>
      </c>
      <c r="K392" s="1">
        <f ca="1">VLOOKUP(表格15[[#This Row],[專案編號]],料單!C:K,9,FALSE)</f>
        <v>0</v>
      </c>
      <c r="L392" s="1" t="str">
        <f ca="1">VLOOKUP(表格15[[#This Row],[專案編號]],料單!C:M,11,FALSE)</f>
        <v/>
      </c>
      <c r="M392" s="1">
        <f ca="1">VLOOKUP(表格15[[#This Row],[專案編號]],料單!C:L,10,FALSE)</f>
        <v>0</v>
      </c>
      <c r="N392" s="1" t="str">
        <f ca="1">VLOOKUP(表格15[[#This Row],[專案編號]],料單!C:O,13,FALSE)</f>
        <v/>
      </c>
      <c r="O392" s="11">
        <f t="shared" ref="O392:O453" ca="1" si="133">(F392*H392)/90000*K392</f>
        <v>0</v>
      </c>
      <c r="R392" s="2" t="str">
        <f ca="1">IFERROR(VLOOKUP(M392,資料庫!$P$3:$AJ$73,20,),"")</f>
        <v/>
      </c>
      <c r="S392" s="9" t="str">
        <f t="shared" ca="1" si="131"/>
        <v/>
      </c>
      <c r="U392" s="9"/>
    </row>
    <row r="393" spans="1:21" x14ac:dyDescent="0.25">
      <c r="A393" s="1">
        <f t="shared" si="64"/>
        <v>327</v>
      </c>
      <c r="B393" s="1">
        <f t="shared" ref="B393:B485" si="134">B392</f>
        <v>14</v>
      </c>
      <c r="C393" s="1">
        <f t="shared" si="126"/>
        <v>0</v>
      </c>
      <c r="D393" s="1">
        <f>料單!C521</f>
        <v>14002</v>
      </c>
      <c r="E393" s="1" t="str">
        <f ca="1">VLOOKUP(表格15[[#This Row],[專案編號]],料單!C:E,3,FALSE)</f>
        <v>底板</v>
      </c>
      <c r="F393" s="1">
        <f ca="1">VLOOKUP(表格15[[#This Row],[專案編號]],料單!C:F,4,FALSE)</f>
        <v>-36</v>
      </c>
      <c r="G393" s="1" t="str">
        <f ca="1">VLOOKUP(表格15[[#This Row],[專案編號]],料單!C:G,5,FALSE)</f>
        <v>AA</v>
      </c>
      <c r="H393" s="1">
        <f ca="1">VLOOKUP(表格15[[#This Row],[專案編號]],料單!C:H,6,FALSE)</f>
        <v>0</v>
      </c>
      <c r="I393" s="1" t="str">
        <f ca="1">VLOOKUP(表格15[[#This Row],[專案編號]],料單!C:I,7,FALSE)</f>
        <v/>
      </c>
      <c r="J393" s="1">
        <f ca="1">VLOOKUP(表格15[[#This Row],[專案編號]],料單!C:J,8,FALSE)</f>
        <v>18</v>
      </c>
      <c r="K393" s="1">
        <f ca="1">VLOOKUP(表格15[[#This Row],[專案編號]],料單!C:K,9,FALSE)</f>
        <v>0</v>
      </c>
      <c r="L393" s="1" t="str">
        <f ca="1">VLOOKUP(表格15[[#This Row],[專案編號]],料單!C:M,11,FALSE)</f>
        <v/>
      </c>
      <c r="M393" s="1">
        <f ca="1">VLOOKUP(表格15[[#This Row],[專案編號]],料單!C:L,10,FALSE)</f>
        <v>0</v>
      </c>
      <c r="N393" s="1" t="str">
        <f ca="1">VLOOKUP(表格15[[#This Row],[專案編號]],料單!C:O,13,FALSE)</f>
        <v/>
      </c>
      <c r="O393" s="11">
        <f t="shared" ca="1" si="133"/>
        <v>0</v>
      </c>
      <c r="R393" s="2" t="str">
        <f ca="1">IFERROR(VLOOKUP(M393,資料庫!$P$3:$AJ$73,20,),"")</f>
        <v/>
      </c>
      <c r="S393" s="9" t="str">
        <f t="shared" ca="1" si="131"/>
        <v/>
      </c>
      <c r="U393" s="9"/>
    </row>
    <row r="394" spans="1:21" x14ac:dyDescent="0.25">
      <c r="A394" s="1">
        <f t="shared" ref="A394:A486" si="135">A393+1</f>
        <v>328</v>
      </c>
      <c r="B394" s="1">
        <f t="shared" ref="B394" si="136">B393</f>
        <v>14</v>
      </c>
      <c r="C394" s="1">
        <f t="shared" si="126"/>
        <v>0</v>
      </c>
      <c r="D394" s="1">
        <f>料單!C522</f>
        <v>14003</v>
      </c>
      <c r="E394" s="1" t="str">
        <f ca="1">VLOOKUP(表格15[[#This Row],[專案編號]],料單!C:E,3,FALSE)</f>
        <v>左側板</v>
      </c>
      <c r="F394" s="1">
        <f ca="1">VLOOKUP(表格15[[#This Row],[專案編號]],料單!C:F,4,FALSE)</f>
        <v>0</v>
      </c>
      <c r="G394" s="1" t="str">
        <f ca="1">VLOOKUP(表格15[[#This Row],[專案編號]],料單!C:G,5,FALSE)</f>
        <v>AA</v>
      </c>
      <c r="H394" s="1">
        <f ca="1">VLOOKUP(表格15[[#This Row],[專案編號]],料單!C:H,6,FALSE)</f>
        <v>0</v>
      </c>
      <c r="I394" s="1" t="str">
        <f ca="1">VLOOKUP(表格15[[#This Row],[專案編號]],料單!C:I,7,FALSE)</f>
        <v>AA</v>
      </c>
      <c r="J394" s="1">
        <f ca="1">VLOOKUP(表格15[[#This Row],[專案編號]],料單!C:J,8,FALSE)</f>
        <v>18</v>
      </c>
      <c r="K394" s="1">
        <f ca="1">VLOOKUP(表格15[[#This Row],[專案編號]],料單!C:K,9,FALSE)</f>
        <v>0</v>
      </c>
      <c r="L394" s="1" t="str">
        <f ca="1">VLOOKUP(表格15[[#This Row],[專案編號]],料單!C:M,11,FALSE)</f>
        <v/>
      </c>
      <c r="M394" s="1">
        <f ca="1">VLOOKUP(表格15[[#This Row],[專案編號]],料單!C:L,10,FALSE)</f>
        <v>0</v>
      </c>
      <c r="N394" s="1" t="str">
        <f ca="1">VLOOKUP(表格15[[#This Row],[專案編號]],料單!C:O,13,FALSE)</f>
        <v/>
      </c>
      <c r="O394" s="11">
        <f t="shared" ref="O394:O420" ca="1" si="137">(F394*H394)/90000*K394</f>
        <v>0</v>
      </c>
      <c r="R394" s="2" t="str">
        <f ca="1">IFERROR(VLOOKUP(M394,資料庫!$P$3:$AJ$73,20,),"")</f>
        <v/>
      </c>
      <c r="S394" s="9" t="str">
        <f t="shared" ca="1" si="131"/>
        <v/>
      </c>
      <c r="U394" s="9"/>
    </row>
    <row r="395" spans="1:21" x14ac:dyDescent="0.25">
      <c r="A395" s="1">
        <f t="shared" si="135"/>
        <v>329</v>
      </c>
      <c r="B395" s="1">
        <f t="shared" ref="B395" si="138">B394</f>
        <v>14</v>
      </c>
      <c r="C395" s="1">
        <f t="shared" si="126"/>
        <v>0</v>
      </c>
      <c r="D395" s="1">
        <f>料單!C523</f>
        <v>14004</v>
      </c>
      <c r="E395" s="1" t="str">
        <f ca="1">VLOOKUP(表格15[[#This Row],[專案編號]],料單!C:E,3,FALSE)</f>
        <v>右側板</v>
      </c>
      <c r="F395" s="1">
        <f ca="1">VLOOKUP(表格15[[#This Row],[專案編號]],料單!C:F,4,FALSE)</f>
        <v>0</v>
      </c>
      <c r="G395" s="1" t="str">
        <f ca="1">VLOOKUP(表格15[[#This Row],[專案編號]],料單!C:G,5,FALSE)</f>
        <v>AA</v>
      </c>
      <c r="H395" s="1">
        <f ca="1">VLOOKUP(表格15[[#This Row],[專案編號]],料單!C:H,6,FALSE)</f>
        <v>0</v>
      </c>
      <c r="I395" s="1" t="str">
        <f ca="1">VLOOKUP(表格15[[#This Row],[專案編號]],料單!C:I,7,FALSE)</f>
        <v>AA</v>
      </c>
      <c r="J395" s="1">
        <f ca="1">VLOOKUP(表格15[[#This Row],[專案編號]],料單!C:J,8,FALSE)</f>
        <v>18</v>
      </c>
      <c r="K395" s="1">
        <f ca="1">VLOOKUP(表格15[[#This Row],[專案編號]],料單!C:K,9,FALSE)</f>
        <v>0</v>
      </c>
      <c r="L395" s="1" t="str">
        <f ca="1">VLOOKUP(表格15[[#This Row],[專案編號]],料單!C:M,11,FALSE)</f>
        <v/>
      </c>
      <c r="M395" s="1">
        <f ca="1">VLOOKUP(表格15[[#This Row],[專案編號]],料單!C:L,10,FALSE)</f>
        <v>0</v>
      </c>
      <c r="N395" s="1" t="str">
        <f ca="1">VLOOKUP(表格15[[#This Row],[專案編號]],料單!C:O,13,FALSE)</f>
        <v/>
      </c>
      <c r="O395" s="11">
        <f t="shared" ca="1" si="137"/>
        <v>0</v>
      </c>
      <c r="R395" s="2" t="str">
        <f ca="1">IFERROR(VLOOKUP(M395,資料庫!$P$3:$AJ$73,20,),"")</f>
        <v/>
      </c>
      <c r="S395" s="9" t="str">
        <f t="shared" ca="1" si="131"/>
        <v/>
      </c>
      <c r="U395" s="9"/>
    </row>
    <row r="396" spans="1:21" x14ac:dyDescent="0.25">
      <c r="A396" s="1">
        <f t="shared" si="135"/>
        <v>330</v>
      </c>
      <c r="B396" s="1">
        <f t="shared" ref="B396" si="139">B395</f>
        <v>14</v>
      </c>
      <c r="C396" s="1">
        <f t="shared" si="126"/>
        <v>0</v>
      </c>
      <c r="D396" s="1">
        <f>料單!C524</f>
        <v>14005</v>
      </c>
      <c r="E396" s="1" t="str">
        <f ca="1">VLOOKUP(表格15[[#This Row],[專案編號]],料單!C:E,3,FALSE)</f>
        <v>背板</v>
      </c>
      <c r="F396" s="1">
        <f ca="1">VLOOKUP(表格15[[#This Row],[專案編號]],料單!C:F,4,FALSE)</f>
        <v>-22</v>
      </c>
      <c r="G396" s="1" t="str">
        <f ca="1">VLOOKUP(表格15[[#This Row],[專案編號]],料單!C:G,5,FALSE)</f>
        <v/>
      </c>
      <c r="H396" s="1">
        <f ca="1">VLOOKUP(表格15[[#This Row],[專案編號]],料單!C:H,6,FALSE)</f>
        <v>-22</v>
      </c>
      <c r="I396" s="1" t="str">
        <f ca="1">VLOOKUP(表格15[[#This Row],[專案編號]],料單!C:I,7,FALSE)</f>
        <v/>
      </c>
      <c r="J396" s="1">
        <f ca="1">VLOOKUP(表格15[[#This Row],[專案編號]],料單!C:J,8,FALSE)</f>
        <v>4</v>
      </c>
      <c r="K396" s="1">
        <f ca="1">VLOOKUP(表格15[[#This Row],[專案編號]],料單!C:K,9,FALSE)</f>
        <v>0</v>
      </c>
      <c r="L396" s="1" t="str">
        <f ca="1">VLOOKUP(表格15[[#This Row],[專案編號]],料單!C:M,11,FALSE)</f>
        <v/>
      </c>
      <c r="M396" s="1">
        <f ca="1">VLOOKUP(表格15[[#This Row],[專案編號]],料單!C:L,10,FALSE)</f>
        <v>0</v>
      </c>
      <c r="N396" s="1" t="str">
        <f ca="1">VLOOKUP(表格15[[#This Row],[專案編號]],料單!C:O,13,FALSE)</f>
        <v/>
      </c>
      <c r="O396" s="11">
        <f t="shared" ca="1" si="137"/>
        <v>0</v>
      </c>
      <c r="R396" s="2" t="str">
        <f ca="1">IFERROR(VLOOKUP(M396,資料庫!$P$3:$AJ$73,20,),"")</f>
        <v/>
      </c>
      <c r="S396" s="9" t="str">
        <f t="shared" ca="1" si="131"/>
        <v/>
      </c>
      <c r="U396" s="9"/>
    </row>
    <row r="397" spans="1:21" x14ac:dyDescent="0.25">
      <c r="A397" s="1">
        <f t="shared" si="135"/>
        <v>331</v>
      </c>
      <c r="B397" s="1">
        <f t="shared" ref="B397" si="140">B396</f>
        <v>14</v>
      </c>
      <c r="C397" s="1">
        <f t="shared" si="126"/>
        <v>0</v>
      </c>
      <c r="D397" s="1">
        <f>料單!C525</f>
        <v>14006</v>
      </c>
      <c r="E397" s="1" t="str">
        <f ca="1">VLOOKUP(表格15[[#This Row],[專案編號]],料單!C:E,3,FALSE)</f>
        <v>背拉桿</v>
      </c>
      <c r="F397" s="1">
        <f ca="1">VLOOKUP(表格15[[#This Row],[專案編號]],料單!C:F,4,FALSE)</f>
        <v>-36</v>
      </c>
      <c r="G397" s="1" t="str">
        <f ca="1">VLOOKUP(表格15[[#This Row],[專案編號]],料單!C:G,5,FALSE)</f>
        <v>AA</v>
      </c>
      <c r="H397" s="1">
        <f ca="1">VLOOKUP(表格15[[#This Row],[專案編號]],料單!C:H,6,FALSE)</f>
        <v>120</v>
      </c>
      <c r="I397" s="1" t="str">
        <f ca="1">VLOOKUP(表格15[[#This Row],[專案編號]],料單!C:I,7,FALSE)</f>
        <v/>
      </c>
      <c r="J397" s="1">
        <f ca="1">VLOOKUP(表格15[[#This Row],[專案編號]],料單!C:J,8,FALSE)</f>
        <v>18</v>
      </c>
      <c r="K397" s="1">
        <f ca="1">VLOOKUP(表格15[[#This Row],[專案編號]],料單!C:K,9,FALSE)</f>
        <v>0</v>
      </c>
      <c r="L397" s="1" t="str">
        <f ca="1">VLOOKUP(表格15[[#This Row],[專案編號]],料單!C:M,11,FALSE)</f>
        <v/>
      </c>
      <c r="M397" s="1">
        <f ca="1">VLOOKUP(表格15[[#This Row],[專案編號]],料單!C:L,10,FALSE)</f>
        <v>0</v>
      </c>
      <c r="N397" s="1" t="str">
        <f ca="1">VLOOKUP(表格15[[#This Row],[專案編號]],料單!C:O,13,FALSE)</f>
        <v/>
      </c>
      <c r="O397" s="11">
        <f t="shared" ca="1" si="137"/>
        <v>0</v>
      </c>
      <c r="R397" s="2" t="str">
        <f ca="1">IFERROR(VLOOKUP(M397,資料庫!$P$3:$AJ$73,20,),"")</f>
        <v/>
      </c>
      <c r="S397" s="9" t="str">
        <f t="shared" ca="1" si="131"/>
        <v/>
      </c>
      <c r="U397" s="9"/>
    </row>
    <row r="398" spans="1:21" x14ac:dyDescent="0.25">
      <c r="A398" s="1">
        <f t="shared" si="135"/>
        <v>332</v>
      </c>
      <c r="B398" s="1">
        <f t="shared" ref="B398" si="141">B397</f>
        <v>14</v>
      </c>
      <c r="C398" s="1">
        <f t="shared" si="126"/>
        <v>0</v>
      </c>
      <c r="D398" s="1">
        <f>料單!C526</f>
        <v>14007</v>
      </c>
      <c r="E398" s="1" t="str">
        <f ca="1">VLOOKUP(表格15[[#This Row],[專案編號]],料單!C:E,3,FALSE)</f>
        <v>中立板</v>
      </c>
      <c r="F398" s="1">
        <f ca="1">VLOOKUP(表格15[[#This Row],[專案編號]],料單!C:F,4,FALSE)</f>
        <v>-36</v>
      </c>
      <c r="G398" s="1" t="str">
        <f ca="1">VLOOKUP(表格15[[#This Row],[專案編號]],料單!C:G,5,FALSE)</f>
        <v>AA</v>
      </c>
      <c r="H398" s="1">
        <f ca="1">VLOOKUP(表格15[[#This Row],[專案編號]],料單!C:H,6,FALSE)</f>
        <v>-22</v>
      </c>
      <c r="I398" s="1" t="str">
        <f ca="1">VLOOKUP(表格15[[#This Row],[專案編號]],料單!C:I,7,FALSE)</f>
        <v/>
      </c>
      <c r="J398" s="1">
        <f ca="1">VLOOKUP(表格15[[#This Row],[專案編號]],料單!C:J,8,FALSE)</f>
        <v>18</v>
      </c>
      <c r="K398" s="1">
        <f ca="1">VLOOKUP(表格15[[#This Row],[專案編號]],料單!C:K,9,FALSE)</f>
        <v>0</v>
      </c>
      <c r="L398" s="1" t="str">
        <f ca="1">VLOOKUP(表格15[[#This Row],[專案編號]],料單!C:M,11,FALSE)</f>
        <v/>
      </c>
      <c r="M398" s="1">
        <f ca="1">VLOOKUP(表格15[[#This Row],[專案編號]],料單!C:L,10,FALSE)</f>
        <v>0</v>
      </c>
      <c r="N398" s="1" t="str">
        <f ca="1">VLOOKUP(表格15[[#This Row],[專案編號]],料單!C:O,13,FALSE)</f>
        <v/>
      </c>
      <c r="O398" s="11">
        <f t="shared" ca="1" si="137"/>
        <v>0</v>
      </c>
      <c r="R398" s="2" t="str">
        <f ca="1">IFERROR(VLOOKUP(M398,資料庫!$P$3:$AJ$73,20,),"")</f>
        <v/>
      </c>
      <c r="S398" s="9" t="str">
        <f t="shared" ca="1" si="131"/>
        <v/>
      </c>
      <c r="U398" s="9"/>
    </row>
    <row r="399" spans="1:21" x14ac:dyDescent="0.25">
      <c r="A399" s="1">
        <f t="shared" si="135"/>
        <v>333</v>
      </c>
      <c r="B399" s="1">
        <f t="shared" ref="B399" si="142">B398</f>
        <v>14</v>
      </c>
      <c r="C399" s="1">
        <f t="shared" si="126"/>
        <v>0</v>
      </c>
      <c r="D399" s="1">
        <f>料單!C527</f>
        <v>14008</v>
      </c>
      <c r="E399" s="1" t="str">
        <f ca="1">VLOOKUP(表格15[[#This Row],[專案編號]],料單!C:E,3,FALSE)</f>
        <v>活隔</v>
      </c>
      <c r="F399" s="1">
        <f ca="1">VLOOKUP(表格15[[#This Row],[專案編號]],料單!C:F,4,FALSE)</f>
        <v>0</v>
      </c>
      <c r="G399" s="1" t="str">
        <f ca="1">VLOOKUP(表格15[[#This Row],[專案編號]],料單!C:G,5,FALSE)</f>
        <v>AA</v>
      </c>
      <c r="H399" s="1">
        <f ca="1">VLOOKUP(表格15[[#This Row],[專案編號]],料單!C:H,6,FALSE)</f>
        <v>-32</v>
      </c>
      <c r="I399" s="1" t="str">
        <f ca="1">VLOOKUP(表格15[[#This Row],[專案編號]],料單!C:I,7,FALSE)</f>
        <v>AA</v>
      </c>
      <c r="J399" s="1">
        <f ca="1">VLOOKUP(表格15[[#This Row],[專案編號]],料單!C:J,8,FALSE)</f>
        <v>18</v>
      </c>
      <c r="K399" s="1">
        <f ca="1">VLOOKUP(表格15[[#This Row],[專案編號]],料單!C:K,9,FALSE)</f>
        <v>0</v>
      </c>
      <c r="L399" s="1" t="str">
        <f ca="1">VLOOKUP(表格15[[#This Row],[專案編號]],料單!C:M,11,FALSE)</f>
        <v/>
      </c>
      <c r="M399" s="1">
        <f ca="1">VLOOKUP(表格15[[#This Row],[專案編號]],料單!C:L,10,FALSE)</f>
        <v>0</v>
      </c>
      <c r="N399" s="1" t="str">
        <f ca="1">VLOOKUP(表格15[[#This Row],[專案編號]],料單!C:O,13,FALSE)</f>
        <v/>
      </c>
      <c r="O399" s="11">
        <f t="shared" ca="1" si="137"/>
        <v>0</v>
      </c>
      <c r="R399" s="2" t="str">
        <f ca="1">IFERROR(VLOOKUP(M399,資料庫!$P$3:$AJ$73,20,),"")</f>
        <v/>
      </c>
      <c r="S399" s="9" t="str">
        <f t="shared" ca="1" si="131"/>
        <v/>
      </c>
      <c r="U399" s="9"/>
    </row>
    <row r="400" spans="1:21" x14ac:dyDescent="0.25">
      <c r="A400" s="1">
        <f t="shared" si="135"/>
        <v>334</v>
      </c>
      <c r="B400" s="1">
        <f t="shared" ref="B400" si="143">B399</f>
        <v>14</v>
      </c>
      <c r="C400" s="1">
        <f t="shared" si="126"/>
        <v>0</v>
      </c>
      <c r="D400" s="1">
        <f>料單!C528</f>
        <v>14009</v>
      </c>
      <c r="E400" s="1" t="str">
        <f ca="1">VLOOKUP(表格15[[#This Row],[專案編號]],料單!C:E,3,FALSE)</f>
        <v>固隔</v>
      </c>
      <c r="F400" s="1">
        <f ca="1">VLOOKUP(表格15[[#This Row],[專案編號]],料單!C:F,4,FALSE)</f>
        <v>0</v>
      </c>
      <c r="G400" s="1" t="str">
        <f ca="1">VLOOKUP(表格15[[#This Row],[專案編號]],料單!C:G,5,FALSE)</f>
        <v>AA</v>
      </c>
      <c r="H400" s="1">
        <f ca="1">VLOOKUP(表格15[[#This Row],[專案編號]],料單!C:H,6,FALSE)</f>
        <v>-22</v>
      </c>
      <c r="I400" s="1" t="str">
        <f ca="1">VLOOKUP(表格15[[#This Row],[專案編號]],料單!C:I,7,FALSE)</f>
        <v/>
      </c>
      <c r="J400" s="1">
        <f ca="1">VLOOKUP(表格15[[#This Row],[專案編號]],料單!C:J,8,FALSE)</f>
        <v>18</v>
      </c>
      <c r="K400" s="1">
        <f ca="1">VLOOKUP(表格15[[#This Row],[專案編號]],料單!C:K,9,FALSE)</f>
        <v>0</v>
      </c>
      <c r="L400" s="1" t="str">
        <f ca="1">VLOOKUP(表格15[[#This Row],[專案編號]],料單!C:M,11,FALSE)</f>
        <v/>
      </c>
      <c r="M400" s="1">
        <f ca="1">VLOOKUP(表格15[[#This Row],[專案編號]],料單!C:L,10,FALSE)</f>
        <v>0</v>
      </c>
      <c r="N400" s="1" t="str">
        <f ca="1">VLOOKUP(表格15[[#This Row],[專案編號]],料單!C:O,13,FALSE)</f>
        <v/>
      </c>
      <c r="O400" s="11">
        <f t="shared" ca="1" si="137"/>
        <v>0</v>
      </c>
      <c r="R400" s="2" t="str">
        <f ca="1">IFERROR(VLOOKUP(M400,資料庫!$P$3:$AJ$73,20,),"")</f>
        <v/>
      </c>
      <c r="S400" s="9" t="str">
        <f t="shared" ca="1" si="131"/>
        <v/>
      </c>
      <c r="U400" s="9"/>
    </row>
    <row r="401" spans="1:21" x14ac:dyDescent="0.25">
      <c r="A401" s="1">
        <f t="shared" si="135"/>
        <v>335</v>
      </c>
      <c r="B401" s="1">
        <f t="shared" ref="B401" si="144">B400</f>
        <v>14</v>
      </c>
      <c r="C401" s="1">
        <f t="shared" si="126"/>
        <v>0</v>
      </c>
      <c r="D401" s="1">
        <f>料單!C529</f>
        <v>14010</v>
      </c>
      <c r="E401" s="1" t="str">
        <f ca="1">VLOOKUP(表格15[[#This Row],[專案編號]],料單!C:E,3,FALSE)</f>
        <v>左門板</v>
      </c>
      <c r="F401" s="1">
        <f ca="1">VLOOKUP(表格15[[#This Row],[專案編號]],料單!C:F,4,FALSE)</f>
        <v>0</v>
      </c>
      <c r="G401" s="1" t="str">
        <f ca="1">VLOOKUP(表格15[[#This Row],[專案編號]],料單!C:G,5,FALSE)</f>
        <v>AA</v>
      </c>
      <c r="H401" s="1">
        <f ca="1">VLOOKUP(表格15[[#This Row],[專案編號]],料單!C:H,6,FALSE)</f>
        <v>-4</v>
      </c>
      <c r="I401" s="1" t="str">
        <f ca="1">VLOOKUP(表格15[[#This Row],[專案編號]],料單!C:I,7,FALSE)</f>
        <v>AA</v>
      </c>
      <c r="J401" s="1">
        <f ca="1">VLOOKUP(表格15[[#This Row],[專案編號]],料單!C:J,8,FALSE)</f>
        <v>18</v>
      </c>
      <c r="K401" s="1">
        <f ca="1">VLOOKUP(表格15[[#This Row],[專案編號]],料單!C:K,9,FALSE)</f>
        <v>0</v>
      </c>
      <c r="L401" s="1" t="str">
        <f ca="1">VLOOKUP(表格15[[#This Row],[專案編號]],料單!C:M,11,FALSE)</f>
        <v/>
      </c>
      <c r="M401" s="1">
        <f ca="1">VLOOKUP(表格15[[#This Row],[專案編號]],料單!C:L,10,FALSE)</f>
        <v>0</v>
      </c>
      <c r="N401" s="1" t="str">
        <f ca="1">VLOOKUP(表格15[[#This Row],[專案編號]],料單!C:O,13,FALSE)</f>
        <v/>
      </c>
      <c r="O401" s="11">
        <f t="shared" ca="1" si="137"/>
        <v>0</v>
      </c>
      <c r="R401" s="2" t="str">
        <f ca="1">IFERROR(VLOOKUP(M401,資料庫!$P$3:$AJ$73,20,),"")</f>
        <v/>
      </c>
      <c r="S401" s="9" t="str">
        <f t="shared" ca="1" si="131"/>
        <v/>
      </c>
      <c r="U401" s="9"/>
    </row>
    <row r="402" spans="1:21" x14ac:dyDescent="0.25">
      <c r="A402" s="1">
        <f t="shared" si="135"/>
        <v>336</v>
      </c>
      <c r="B402" s="1">
        <f t="shared" ref="B402" si="145">B401</f>
        <v>14</v>
      </c>
      <c r="C402" s="1">
        <f t="shared" si="126"/>
        <v>0</v>
      </c>
      <c r="D402" s="1">
        <f>料單!C530</f>
        <v>14011</v>
      </c>
      <c r="E402" s="1" t="str">
        <f ca="1">VLOOKUP(表格15[[#This Row],[專案編號]],料單!C:E,3,FALSE)</f>
        <v>右門板</v>
      </c>
      <c r="F402" s="1">
        <f ca="1">VLOOKUP(表格15[[#This Row],[專案編號]],料單!C:F,4,FALSE)</f>
        <v>0</v>
      </c>
      <c r="G402" s="1" t="str">
        <f ca="1">VLOOKUP(表格15[[#This Row],[專案編號]],料單!C:G,5,FALSE)</f>
        <v>AA</v>
      </c>
      <c r="H402" s="1">
        <f ca="1">VLOOKUP(表格15[[#This Row],[專案編號]],料單!C:H,6,FALSE)</f>
        <v>-4</v>
      </c>
      <c r="I402" s="1" t="str">
        <f ca="1">VLOOKUP(表格15[[#This Row],[專案編號]],料單!C:I,7,FALSE)</f>
        <v>AA</v>
      </c>
      <c r="J402" s="1">
        <f ca="1">VLOOKUP(表格15[[#This Row],[專案編號]],料單!C:J,8,FALSE)</f>
        <v>18</v>
      </c>
      <c r="K402" s="1">
        <f ca="1">VLOOKUP(表格15[[#This Row],[專案編號]],料單!C:K,9,FALSE)</f>
        <v>0</v>
      </c>
      <c r="L402" s="1" t="str">
        <f ca="1">VLOOKUP(表格15[[#This Row],[專案編號]],料單!C:M,11,FALSE)</f>
        <v/>
      </c>
      <c r="M402" s="1">
        <f ca="1">VLOOKUP(表格15[[#This Row],[專案編號]],料單!C:L,10,FALSE)</f>
        <v>0</v>
      </c>
      <c r="N402" s="1" t="str">
        <f ca="1">VLOOKUP(表格15[[#This Row],[專案編號]],料單!C:O,13,FALSE)</f>
        <v/>
      </c>
      <c r="O402" s="11">
        <f t="shared" ca="1" si="137"/>
        <v>0</v>
      </c>
      <c r="R402" s="2" t="str">
        <f ca="1">IFERROR(VLOOKUP(M402,資料庫!$P$3:$AJ$73,20,),"")</f>
        <v/>
      </c>
      <c r="S402" s="9" t="str">
        <f t="shared" ca="1" si="131"/>
        <v/>
      </c>
      <c r="U402" s="9"/>
    </row>
    <row r="403" spans="1:21" x14ac:dyDescent="0.25">
      <c r="A403" s="1">
        <f t="shared" si="135"/>
        <v>337</v>
      </c>
      <c r="B403" s="1">
        <f t="shared" ref="B403" si="146">B402</f>
        <v>14</v>
      </c>
      <c r="C403" s="1">
        <f t="shared" si="126"/>
        <v>0</v>
      </c>
      <c r="D403" s="1">
        <f>料單!C531</f>
        <v>14012</v>
      </c>
      <c r="E403" s="1">
        <f ca="1">VLOOKUP(表格15[[#This Row],[專案編號]],料單!C:E,3,FALSE)</f>
        <v>0</v>
      </c>
      <c r="F403" s="1">
        <f ca="1">VLOOKUP(表格15[[#This Row],[專案編號]],料單!C:F,4,FALSE)</f>
        <v>0</v>
      </c>
      <c r="G403" s="1" t="str">
        <f ca="1">VLOOKUP(表格15[[#This Row],[專案編號]],料單!C:G,5,FALSE)</f>
        <v/>
      </c>
      <c r="H403" s="1">
        <f ca="1">VLOOKUP(表格15[[#This Row],[專案編號]],料單!C:H,6,FALSE)</f>
        <v>0</v>
      </c>
      <c r="I403" s="1" t="str">
        <f ca="1">VLOOKUP(表格15[[#This Row],[專案編號]],料單!C:I,7,FALSE)</f>
        <v/>
      </c>
      <c r="J403" s="1">
        <f ca="1">VLOOKUP(表格15[[#This Row],[專案編號]],料單!C:J,8,FALSE)</f>
        <v>0</v>
      </c>
      <c r="K403" s="1">
        <f ca="1">VLOOKUP(表格15[[#This Row],[專案編號]],料單!C:K,9,FALSE)</f>
        <v>0</v>
      </c>
      <c r="L403" s="1" t="str">
        <f ca="1">VLOOKUP(表格15[[#This Row],[專案編號]],料單!C:M,11,FALSE)</f>
        <v/>
      </c>
      <c r="M403" s="1">
        <f ca="1">VLOOKUP(表格15[[#This Row],[專案編號]],料單!C:L,10,FALSE)</f>
        <v>0</v>
      </c>
      <c r="N403" s="1" t="str">
        <f ca="1">VLOOKUP(表格15[[#This Row],[專案編號]],料單!C:O,13,FALSE)</f>
        <v/>
      </c>
      <c r="O403" s="11">
        <f t="shared" ca="1" si="137"/>
        <v>0</v>
      </c>
      <c r="R403" s="2" t="str">
        <f ca="1">IFERROR(VLOOKUP(M403,資料庫!$P$3:$AJ$73,20,),"")</f>
        <v/>
      </c>
      <c r="S403" s="9" t="str">
        <f t="shared" ca="1" si="131"/>
        <v/>
      </c>
      <c r="U403" s="9"/>
    </row>
    <row r="404" spans="1:21" x14ac:dyDescent="0.25">
      <c r="A404" s="1">
        <f t="shared" si="135"/>
        <v>338</v>
      </c>
      <c r="B404" s="1">
        <f t="shared" ref="B404" si="147">B403</f>
        <v>14</v>
      </c>
      <c r="C404" s="1">
        <f t="shared" si="126"/>
        <v>0</v>
      </c>
      <c r="D404" s="1">
        <f>料單!C532</f>
        <v>14013</v>
      </c>
      <c r="E404" s="1">
        <f ca="1">VLOOKUP(表格15[[#This Row],[專案編號]],料單!C:E,3,FALSE)</f>
        <v>0</v>
      </c>
      <c r="F404" s="1">
        <f ca="1">VLOOKUP(表格15[[#This Row],[專案編號]],料單!C:F,4,FALSE)</f>
        <v>0</v>
      </c>
      <c r="G404" s="1" t="str">
        <f ca="1">VLOOKUP(表格15[[#This Row],[專案編號]],料單!C:G,5,FALSE)</f>
        <v/>
      </c>
      <c r="H404" s="1">
        <f ca="1">VLOOKUP(表格15[[#This Row],[專案編號]],料單!C:H,6,FALSE)</f>
        <v>0</v>
      </c>
      <c r="I404" s="1" t="str">
        <f ca="1">VLOOKUP(表格15[[#This Row],[專案編號]],料單!C:I,7,FALSE)</f>
        <v/>
      </c>
      <c r="J404" s="1">
        <f ca="1">VLOOKUP(表格15[[#This Row],[專案編號]],料單!C:J,8,FALSE)</f>
        <v>0</v>
      </c>
      <c r="K404" s="1">
        <f ca="1">VLOOKUP(表格15[[#This Row],[專案編號]],料單!C:K,9,FALSE)</f>
        <v>0</v>
      </c>
      <c r="L404" s="1" t="str">
        <f ca="1">VLOOKUP(表格15[[#This Row],[專案編號]],料單!C:M,11,FALSE)</f>
        <v/>
      </c>
      <c r="M404" s="1">
        <f ca="1">VLOOKUP(表格15[[#This Row],[專案編號]],料單!C:L,10,FALSE)</f>
        <v>0</v>
      </c>
      <c r="N404" s="1" t="str">
        <f ca="1">VLOOKUP(表格15[[#This Row],[專案編號]],料單!C:O,13,FALSE)</f>
        <v/>
      </c>
      <c r="O404" s="11">
        <f t="shared" ca="1" si="137"/>
        <v>0</v>
      </c>
      <c r="R404" s="2" t="str">
        <f ca="1">IFERROR(VLOOKUP(M404,資料庫!$P$3:$AJ$73,20,),"")</f>
        <v/>
      </c>
      <c r="S404" s="9" t="str">
        <f t="shared" ca="1" si="131"/>
        <v/>
      </c>
      <c r="U404" s="9"/>
    </row>
    <row r="405" spans="1:21" x14ac:dyDescent="0.25">
      <c r="A405" s="1">
        <f t="shared" si="135"/>
        <v>339</v>
      </c>
      <c r="B405" s="1">
        <f t="shared" ref="B405" si="148">B404</f>
        <v>14</v>
      </c>
      <c r="C405" s="1">
        <f t="shared" si="126"/>
        <v>0</v>
      </c>
      <c r="D405" s="1">
        <f>料單!C533</f>
        <v>14014</v>
      </c>
      <c r="E405" s="1">
        <f ca="1">VLOOKUP(表格15[[#This Row],[專案編號]],料單!C:E,3,FALSE)</f>
        <v>0</v>
      </c>
      <c r="F405" s="1">
        <f ca="1">VLOOKUP(表格15[[#This Row],[專案編號]],料單!C:F,4,FALSE)</f>
        <v>0</v>
      </c>
      <c r="G405" s="1" t="str">
        <f ca="1">VLOOKUP(表格15[[#This Row],[專案編號]],料單!C:G,5,FALSE)</f>
        <v/>
      </c>
      <c r="H405" s="1">
        <f ca="1">VLOOKUP(表格15[[#This Row],[專案編號]],料單!C:H,6,FALSE)</f>
        <v>0</v>
      </c>
      <c r="I405" s="1" t="str">
        <f ca="1">VLOOKUP(表格15[[#This Row],[專案編號]],料單!C:I,7,FALSE)</f>
        <v/>
      </c>
      <c r="J405" s="1">
        <f ca="1">VLOOKUP(表格15[[#This Row],[專案編號]],料單!C:J,8,FALSE)</f>
        <v>0</v>
      </c>
      <c r="K405" s="1">
        <f ca="1">VLOOKUP(表格15[[#This Row],[專案編號]],料單!C:K,9,FALSE)</f>
        <v>0</v>
      </c>
      <c r="L405" s="1" t="str">
        <f ca="1">VLOOKUP(表格15[[#This Row],[專案編號]],料單!C:M,11,FALSE)</f>
        <v/>
      </c>
      <c r="M405" s="1">
        <f ca="1">VLOOKUP(表格15[[#This Row],[專案編號]],料單!C:L,10,FALSE)</f>
        <v>0</v>
      </c>
      <c r="N405" s="1" t="str">
        <f ca="1">VLOOKUP(表格15[[#This Row],[專案編號]],料單!C:O,13,FALSE)</f>
        <v/>
      </c>
      <c r="O405" s="11">
        <f t="shared" ca="1" si="137"/>
        <v>0</v>
      </c>
      <c r="R405" s="2" t="str">
        <f ca="1">IFERROR(VLOOKUP(M405,資料庫!$P$3:$AJ$73,20,),"")</f>
        <v/>
      </c>
      <c r="S405" s="9" t="str">
        <f t="shared" ca="1" si="131"/>
        <v/>
      </c>
      <c r="U405" s="9"/>
    </row>
    <row r="406" spans="1:21" x14ac:dyDescent="0.25">
      <c r="A406" s="1">
        <f t="shared" si="135"/>
        <v>340</v>
      </c>
      <c r="B406" s="1">
        <f t="shared" ref="B406" si="149">B405</f>
        <v>14</v>
      </c>
      <c r="C406" s="1">
        <f t="shared" si="126"/>
        <v>0</v>
      </c>
      <c r="D406" s="1">
        <f>料單!C534</f>
        <v>14015</v>
      </c>
      <c r="E406" s="1">
        <f ca="1">VLOOKUP(表格15[[#This Row],[專案編號]],料單!C:E,3,FALSE)</f>
        <v>0</v>
      </c>
      <c r="F406" s="1">
        <f ca="1">VLOOKUP(表格15[[#This Row],[專案編號]],料單!C:F,4,FALSE)</f>
        <v>0</v>
      </c>
      <c r="G406" s="1" t="str">
        <f ca="1">VLOOKUP(表格15[[#This Row],[專案編號]],料單!C:G,5,FALSE)</f>
        <v/>
      </c>
      <c r="H406" s="1">
        <f ca="1">VLOOKUP(表格15[[#This Row],[專案編號]],料單!C:H,6,FALSE)</f>
        <v>0</v>
      </c>
      <c r="I406" s="1" t="str">
        <f ca="1">VLOOKUP(表格15[[#This Row],[專案編號]],料單!C:I,7,FALSE)</f>
        <v/>
      </c>
      <c r="J406" s="1">
        <f ca="1">VLOOKUP(表格15[[#This Row],[專案編號]],料單!C:J,8,FALSE)</f>
        <v>0</v>
      </c>
      <c r="K406" s="1">
        <f ca="1">VLOOKUP(表格15[[#This Row],[專案編號]],料單!C:K,9,FALSE)</f>
        <v>0</v>
      </c>
      <c r="L406" s="1" t="str">
        <f ca="1">VLOOKUP(表格15[[#This Row],[專案編號]],料單!C:M,11,FALSE)</f>
        <v/>
      </c>
      <c r="M406" s="1">
        <f ca="1">VLOOKUP(表格15[[#This Row],[專案編號]],料單!C:L,10,FALSE)</f>
        <v>0</v>
      </c>
      <c r="N406" s="1" t="str">
        <f ca="1">VLOOKUP(表格15[[#This Row],[專案編號]],料單!C:O,13,FALSE)</f>
        <v/>
      </c>
      <c r="O406" s="11">
        <f t="shared" ca="1" si="137"/>
        <v>0</v>
      </c>
      <c r="R406" s="2" t="str">
        <f ca="1">IFERROR(VLOOKUP(M406,資料庫!$P$3:$AJ$73,20,),"")</f>
        <v/>
      </c>
      <c r="S406" s="9" t="str">
        <f t="shared" ca="1" si="131"/>
        <v/>
      </c>
      <c r="U406" s="9"/>
    </row>
    <row r="407" spans="1:21" x14ac:dyDescent="0.25">
      <c r="A407" s="1">
        <f t="shared" si="135"/>
        <v>341</v>
      </c>
      <c r="B407" s="1">
        <f t="shared" ref="B407" si="150">B406</f>
        <v>14</v>
      </c>
      <c r="C407" s="1">
        <f t="shared" si="126"/>
        <v>0</v>
      </c>
      <c r="D407" s="1">
        <f>料單!C535</f>
        <v>14016</v>
      </c>
      <c r="E407" s="1">
        <f ca="1">VLOOKUP(表格15[[#This Row],[專案編號]],料單!C:E,3,FALSE)</f>
        <v>0</v>
      </c>
      <c r="F407" s="1">
        <f ca="1">VLOOKUP(表格15[[#This Row],[專案編號]],料單!C:F,4,FALSE)</f>
        <v>0</v>
      </c>
      <c r="G407" s="1" t="str">
        <f ca="1">VLOOKUP(表格15[[#This Row],[專案編號]],料單!C:G,5,FALSE)</f>
        <v/>
      </c>
      <c r="H407" s="1">
        <f ca="1">VLOOKUP(表格15[[#This Row],[專案編號]],料單!C:H,6,FALSE)</f>
        <v>0</v>
      </c>
      <c r="I407" s="1" t="str">
        <f ca="1">VLOOKUP(表格15[[#This Row],[專案編號]],料單!C:I,7,FALSE)</f>
        <v/>
      </c>
      <c r="J407" s="1">
        <f ca="1">VLOOKUP(表格15[[#This Row],[專案編號]],料單!C:J,8,FALSE)</f>
        <v>0</v>
      </c>
      <c r="K407" s="1">
        <f ca="1">VLOOKUP(表格15[[#This Row],[專案編號]],料單!C:K,9,FALSE)</f>
        <v>0</v>
      </c>
      <c r="L407" s="1" t="str">
        <f ca="1">VLOOKUP(表格15[[#This Row],[專案編號]],料單!C:M,11,FALSE)</f>
        <v/>
      </c>
      <c r="M407" s="1">
        <f ca="1">VLOOKUP(表格15[[#This Row],[專案編號]],料單!C:L,10,FALSE)</f>
        <v>0</v>
      </c>
      <c r="N407" s="1" t="str">
        <f ca="1">VLOOKUP(表格15[[#This Row],[專案編號]],料單!C:O,13,FALSE)</f>
        <v/>
      </c>
      <c r="O407" s="11">
        <f t="shared" ca="1" si="137"/>
        <v>0</v>
      </c>
      <c r="R407" s="2" t="str">
        <f ca="1">IFERROR(VLOOKUP(M407,資料庫!$P$3:$AJ$73,20,),"")</f>
        <v/>
      </c>
      <c r="S407" s="9" t="str">
        <f t="shared" ca="1" si="131"/>
        <v/>
      </c>
      <c r="U407" s="9"/>
    </row>
    <row r="408" spans="1:21" x14ac:dyDescent="0.25">
      <c r="A408" s="1">
        <f t="shared" si="135"/>
        <v>342</v>
      </c>
      <c r="B408" s="1">
        <f t="shared" ref="B408" si="151">B407</f>
        <v>14</v>
      </c>
      <c r="C408" s="1">
        <f t="shared" si="126"/>
        <v>0</v>
      </c>
      <c r="D408" s="1">
        <f>料單!C536</f>
        <v>14017</v>
      </c>
      <c r="E408" s="1">
        <f ca="1">VLOOKUP(表格15[[#This Row],[專案編號]],料單!C:E,3,FALSE)</f>
        <v>0</v>
      </c>
      <c r="F408" s="1">
        <f ca="1">VLOOKUP(表格15[[#This Row],[專案編號]],料單!C:F,4,FALSE)</f>
        <v>0</v>
      </c>
      <c r="G408" s="1" t="str">
        <f ca="1">VLOOKUP(表格15[[#This Row],[專案編號]],料單!C:G,5,FALSE)</f>
        <v/>
      </c>
      <c r="H408" s="1">
        <f ca="1">VLOOKUP(表格15[[#This Row],[專案編號]],料單!C:H,6,FALSE)</f>
        <v>0</v>
      </c>
      <c r="I408" s="1" t="str">
        <f ca="1">VLOOKUP(表格15[[#This Row],[專案編號]],料單!C:I,7,FALSE)</f>
        <v/>
      </c>
      <c r="J408" s="1">
        <f ca="1">VLOOKUP(表格15[[#This Row],[專案編號]],料單!C:J,8,FALSE)</f>
        <v>0</v>
      </c>
      <c r="K408" s="1">
        <f ca="1">VLOOKUP(表格15[[#This Row],[專案編號]],料單!C:K,9,FALSE)</f>
        <v>0</v>
      </c>
      <c r="L408" s="1" t="str">
        <f ca="1">VLOOKUP(表格15[[#This Row],[專案編號]],料單!C:M,11,FALSE)</f>
        <v/>
      </c>
      <c r="M408" s="1">
        <f ca="1">VLOOKUP(表格15[[#This Row],[專案編號]],料單!C:L,10,FALSE)</f>
        <v>0</v>
      </c>
      <c r="N408" s="1" t="str">
        <f ca="1">VLOOKUP(表格15[[#This Row],[專案編號]],料單!C:O,13,FALSE)</f>
        <v/>
      </c>
      <c r="O408" s="11">
        <f t="shared" ca="1" si="137"/>
        <v>0</v>
      </c>
      <c r="R408" s="2" t="str">
        <f ca="1">IFERROR(VLOOKUP(M408,資料庫!$P$3:$AJ$73,20,),"")</f>
        <v/>
      </c>
      <c r="S408" s="9" t="str">
        <f t="shared" ca="1" si="131"/>
        <v/>
      </c>
      <c r="U408" s="9"/>
    </row>
    <row r="409" spans="1:21" x14ac:dyDescent="0.25">
      <c r="A409" s="1">
        <f t="shared" si="135"/>
        <v>343</v>
      </c>
      <c r="B409" s="1">
        <f t="shared" ref="B409" si="152">B408</f>
        <v>14</v>
      </c>
      <c r="C409" s="1">
        <f t="shared" si="126"/>
        <v>0</v>
      </c>
      <c r="D409" s="1">
        <f>料單!C537</f>
        <v>14018</v>
      </c>
      <c r="E409" s="1">
        <f ca="1">VLOOKUP(表格15[[#This Row],[專案編號]],料單!C:E,3,FALSE)</f>
        <v>0</v>
      </c>
      <c r="F409" s="1">
        <f ca="1">VLOOKUP(表格15[[#This Row],[專案編號]],料單!C:F,4,FALSE)</f>
        <v>0</v>
      </c>
      <c r="G409" s="1" t="str">
        <f ca="1">VLOOKUP(表格15[[#This Row],[專案編號]],料單!C:G,5,FALSE)</f>
        <v/>
      </c>
      <c r="H409" s="1">
        <f ca="1">VLOOKUP(表格15[[#This Row],[專案編號]],料單!C:H,6,FALSE)</f>
        <v>0</v>
      </c>
      <c r="I409" s="1" t="str">
        <f ca="1">VLOOKUP(表格15[[#This Row],[專案編號]],料單!C:I,7,FALSE)</f>
        <v/>
      </c>
      <c r="J409" s="1">
        <f ca="1">VLOOKUP(表格15[[#This Row],[專案編號]],料單!C:J,8,FALSE)</f>
        <v>0</v>
      </c>
      <c r="K409" s="1">
        <f ca="1">VLOOKUP(表格15[[#This Row],[專案編號]],料單!C:K,9,FALSE)</f>
        <v>0</v>
      </c>
      <c r="L409" s="1" t="str">
        <f ca="1">VLOOKUP(表格15[[#This Row],[專案編號]],料單!C:M,11,FALSE)</f>
        <v/>
      </c>
      <c r="M409" s="1">
        <f ca="1">VLOOKUP(表格15[[#This Row],[專案編號]],料單!C:L,10,FALSE)</f>
        <v>0</v>
      </c>
      <c r="N409" s="1" t="str">
        <f ca="1">VLOOKUP(表格15[[#This Row],[專案編號]],料單!C:O,13,FALSE)</f>
        <v/>
      </c>
      <c r="O409" s="11">
        <f t="shared" ca="1" si="137"/>
        <v>0</v>
      </c>
      <c r="R409" s="2" t="str">
        <f ca="1">IFERROR(VLOOKUP(M409,資料庫!$P$3:$AJ$73,20,),"")</f>
        <v/>
      </c>
      <c r="S409" s="9" t="str">
        <f t="shared" ca="1" si="131"/>
        <v/>
      </c>
      <c r="U409" s="9"/>
    </row>
    <row r="410" spans="1:21" x14ac:dyDescent="0.25">
      <c r="A410" s="1">
        <f t="shared" si="135"/>
        <v>344</v>
      </c>
      <c r="B410" s="1">
        <f t="shared" ref="B410" si="153">B409</f>
        <v>14</v>
      </c>
      <c r="C410" s="1">
        <f t="shared" si="126"/>
        <v>0</v>
      </c>
      <c r="D410" s="1">
        <f>料單!C538</f>
        <v>14019</v>
      </c>
      <c r="E410" s="1">
        <f ca="1">VLOOKUP(表格15[[#This Row],[專案編號]],料單!C:E,3,FALSE)</f>
        <v>0</v>
      </c>
      <c r="F410" s="1">
        <f ca="1">VLOOKUP(表格15[[#This Row],[專案編號]],料單!C:F,4,FALSE)</f>
        <v>0</v>
      </c>
      <c r="G410" s="1" t="str">
        <f ca="1">VLOOKUP(表格15[[#This Row],[專案編號]],料單!C:G,5,FALSE)</f>
        <v/>
      </c>
      <c r="H410" s="1">
        <f ca="1">VLOOKUP(表格15[[#This Row],[專案編號]],料單!C:H,6,FALSE)</f>
        <v>0</v>
      </c>
      <c r="I410" s="1" t="str">
        <f ca="1">VLOOKUP(表格15[[#This Row],[專案編號]],料單!C:I,7,FALSE)</f>
        <v/>
      </c>
      <c r="J410" s="1">
        <f ca="1">VLOOKUP(表格15[[#This Row],[專案編號]],料單!C:J,8,FALSE)</f>
        <v>0</v>
      </c>
      <c r="K410" s="1">
        <f ca="1">VLOOKUP(表格15[[#This Row],[專案編號]],料單!C:K,9,FALSE)</f>
        <v>0</v>
      </c>
      <c r="L410" s="1" t="str">
        <f ca="1">VLOOKUP(表格15[[#This Row],[專案編號]],料單!C:M,11,FALSE)</f>
        <v/>
      </c>
      <c r="M410" s="1">
        <f ca="1">VLOOKUP(表格15[[#This Row],[專案編號]],料單!C:L,10,FALSE)</f>
        <v>0</v>
      </c>
      <c r="N410" s="1" t="str">
        <f ca="1">VLOOKUP(表格15[[#This Row],[專案編號]],料單!C:O,13,FALSE)</f>
        <v/>
      </c>
      <c r="O410" s="11">
        <f t="shared" ca="1" si="137"/>
        <v>0</v>
      </c>
      <c r="R410" s="2" t="str">
        <f ca="1">IFERROR(VLOOKUP(M410,資料庫!$P$3:$AJ$73,20,),"")</f>
        <v/>
      </c>
      <c r="S410" s="9" t="str">
        <f t="shared" ca="1" si="131"/>
        <v/>
      </c>
      <c r="U410" s="9"/>
    </row>
    <row r="411" spans="1:21" x14ac:dyDescent="0.25">
      <c r="A411" s="1">
        <f t="shared" si="135"/>
        <v>345</v>
      </c>
      <c r="B411" s="1">
        <f t="shared" ref="B411" si="154">B410</f>
        <v>14</v>
      </c>
      <c r="C411" s="1">
        <f t="shared" si="126"/>
        <v>0</v>
      </c>
      <c r="D411" s="1">
        <f>料單!C539</f>
        <v>14020</v>
      </c>
      <c r="E411" s="1">
        <f ca="1">VLOOKUP(表格15[[#This Row],[專案編號]],料單!C:E,3,FALSE)</f>
        <v>0</v>
      </c>
      <c r="F411" s="1">
        <f ca="1">VLOOKUP(表格15[[#This Row],[專案編號]],料單!C:F,4,FALSE)</f>
        <v>0</v>
      </c>
      <c r="G411" s="1" t="str">
        <f ca="1">VLOOKUP(表格15[[#This Row],[專案編號]],料單!C:G,5,FALSE)</f>
        <v/>
      </c>
      <c r="H411" s="1">
        <f ca="1">VLOOKUP(表格15[[#This Row],[專案編號]],料單!C:H,6,FALSE)</f>
        <v>0</v>
      </c>
      <c r="I411" s="1" t="str">
        <f ca="1">VLOOKUP(表格15[[#This Row],[專案編號]],料單!C:I,7,FALSE)</f>
        <v/>
      </c>
      <c r="J411" s="1">
        <f ca="1">VLOOKUP(表格15[[#This Row],[專案編號]],料單!C:J,8,FALSE)</f>
        <v>0</v>
      </c>
      <c r="K411" s="1">
        <f ca="1">VLOOKUP(表格15[[#This Row],[專案編號]],料單!C:K,9,FALSE)</f>
        <v>0</v>
      </c>
      <c r="L411" s="1" t="str">
        <f ca="1">VLOOKUP(表格15[[#This Row],[專案編號]],料單!C:M,11,FALSE)</f>
        <v/>
      </c>
      <c r="M411" s="1">
        <f ca="1">VLOOKUP(表格15[[#This Row],[專案編號]],料單!C:L,10,FALSE)</f>
        <v>0</v>
      </c>
      <c r="N411" s="1" t="str">
        <f ca="1">VLOOKUP(表格15[[#This Row],[專案編號]],料單!C:O,13,FALSE)</f>
        <v/>
      </c>
      <c r="O411" s="11">
        <f t="shared" ca="1" si="137"/>
        <v>0</v>
      </c>
      <c r="R411" s="2" t="str">
        <f ca="1">IFERROR(VLOOKUP(M411,資料庫!$P$3:$AJ$73,20,),"")</f>
        <v/>
      </c>
      <c r="S411" s="9" t="str">
        <f t="shared" ca="1" si="131"/>
        <v/>
      </c>
      <c r="U411" s="9"/>
    </row>
    <row r="412" spans="1:21" x14ac:dyDescent="0.25">
      <c r="A412" s="1">
        <f t="shared" si="135"/>
        <v>346</v>
      </c>
      <c r="B412" s="1">
        <f t="shared" ref="B412" si="155">B411</f>
        <v>14</v>
      </c>
      <c r="C412" s="1">
        <f t="shared" si="126"/>
        <v>0</v>
      </c>
      <c r="D412" s="1">
        <f>料單!C540</f>
        <v>14021</v>
      </c>
      <c r="E412" s="1">
        <f ca="1">VLOOKUP(表格15[[#This Row],[專案編號]],料單!C:E,3,FALSE)</f>
        <v>0</v>
      </c>
      <c r="F412" s="1">
        <f ca="1">VLOOKUP(表格15[[#This Row],[專案編號]],料單!C:F,4,FALSE)</f>
        <v>0</v>
      </c>
      <c r="G412" s="1" t="str">
        <f ca="1">VLOOKUP(表格15[[#This Row],[專案編號]],料單!C:G,5,FALSE)</f>
        <v/>
      </c>
      <c r="H412" s="1">
        <f ca="1">VLOOKUP(表格15[[#This Row],[專案編號]],料單!C:H,6,FALSE)</f>
        <v>0</v>
      </c>
      <c r="I412" s="1" t="str">
        <f ca="1">VLOOKUP(表格15[[#This Row],[專案編號]],料單!C:I,7,FALSE)</f>
        <v/>
      </c>
      <c r="J412" s="1">
        <f ca="1">VLOOKUP(表格15[[#This Row],[專案編號]],料單!C:J,8,FALSE)</f>
        <v>0</v>
      </c>
      <c r="K412" s="1">
        <f ca="1">VLOOKUP(表格15[[#This Row],[專案編號]],料單!C:K,9,FALSE)</f>
        <v>0</v>
      </c>
      <c r="L412" s="1" t="str">
        <f ca="1">VLOOKUP(表格15[[#This Row],[專案編號]],料單!C:M,11,FALSE)</f>
        <v/>
      </c>
      <c r="M412" s="1">
        <f ca="1">VLOOKUP(表格15[[#This Row],[專案編號]],料單!C:L,10,FALSE)</f>
        <v>0</v>
      </c>
      <c r="N412" s="1" t="str">
        <f ca="1">VLOOKUP(表格15[[#This Row],[專案編號]],料單!C:O,13,FALSE)</f>
        <v/>
      </c>
      <c r="O412" s="11">
        <f t="shared" ca="1" si="137"/>
        <v>0</v>
      </c>
      <c r="R412" s="2" t="str">
        <f ca="1">IFERROR(VLOOKUP(M412,資料庫!$P$3:$AJ$73,20,),"")</f>
        <v/>
      </c>
      <c r="S412" s="9" t="str">
        <f t="shared" ca="1" si="131"/>
        <v/>
      </c>
      <c r="U412" s="9"/>
    </row>
    <row r="413" spans="1:21" x14ac:dyDescent="0.25">
      <c r="A413" s="1">
        <f t="shared" si="135"/>
        <v>347</v>
      </c>
      <c r="B413" s="1">
        <f t="shared" ref="B413" si="156">B412</f>
        <v>14</v>
      </c>
      <c r="C413" s="1">
        <f t="shared" si="126"/>
        <v>0</v>
      </c>
      <c r="D413" s="1">
        <f>料單!C541</f>
        <v>14022</v>
      </c>
      <c r="E413" s="1">
        <f ca="1">VLOOKUP(表格15[[#This Row],[專案編號]],料單!C:E,3,FALSE)</f>
        <v>0</v>
      </c>
      <c r="F413" s="1">
        <f ca="1">VLOOKUP(表格15[[#This Row],[專案編號]],料單!C:F,4,FALSE)</f>
        <v>0</v>
      </c>
      <c r="G413" s="1" t="str">
        <f ca="1">VLOOKUP(表格15[[#This Row],[專案編號]],料單!C:G,5,FALSE)</f>
        <v/>
      </c>
      <c r="H413" s="1">
        <f ca="1">VLOOKUP(表格15[[#This Row],[專案編號]],料單!C:H,6,FALSE)</f>
        <v>0</v>
      </c>
      <c r="I413" s="1" t="str">
        <f ca="1">VLOOKUP(表格15[[#This Row],[專案編號]],料單!C:I,7,FALSE)</f>
        <v/>
      </c>
      <c r="J413" s="1">
        <f ca="1">VLOOKUP(表格15[[#This Row],[專案編號]],料單!C:J,8,FALSE)</f>
        <v>0</v>
      </c>
      <c r="K413" s="1">
        <f ca="1">VLOOKUP(表格15[[#This Row],[專案編號]],料單!C:K,9,FALSE)</f>
        <v>0</v>
      </c>
      <c r="L413" s="1" t="str">
        <f ca="1">VLOOKUP(表格15[[#This Row],[專案編號]],料單!C:M,11,FALSE)</f>
        <v/>
      </c>
      <c r="M413" s="1">
        <f ca="1">VLOOKUP(表格15[[#This Row],[專案編號]],料單!C:L,10,FALSE)</f>
        <v>0</v>
      </c>
      <c r="N413" s="1" t="str">
        <f ca="1">VLOOKUP(表格15[[#This Row],[專案編號]],料單!C:O,13,FALSE)</f>
        <v/>
      </c>
      <c r="O413" s="11">
        <f t="shared" ca="1" si="137"/>
        <v>0</v>
      </c>
      <c r="R413" s="2" t="str">
        <f ca="1">IFERROR(VLOOKUP(M413,資料庫!$P$3:$AJ$73,20,),"")</f>
        <v/>
      </c>
      <c r="S413" s="9" t="str">
        <f t="shared" ca="1" si="131"/>
        <v/>
      </c>
      <c r="U413" s="9"/>
    </row>
    <row r="414" spans="1:21" x14ac:dyDescent="0.25">
      <c r="A414" s="1">
        <f t="shared" si="135"/>
        <v>348</v>
      </c>
      <c r="B414" s="1">
        <f t="shared" ref="B414" si="157">B413</f>
        <v>14</v>
      </c>
      <c r="C414" s="1">
        <f t="shared" si="126"/>
        <v>0</v>
      </c>
      <c r="D414" s="1">
        <f>料單!C542</f>
        <v>14023</v>
      </c>
      <c r="E414" s="1">
        <f ca="1">VLOOKUP(表格15[[#This Row],[專案編號]],料單!C:E,3,FALSE)</f>
        <v>0</v>
      </c>
      <c r="F414" s="1">
        <f ca="1">VLOOKUP(表格15[[#This Row],[專案編號]],料單!C:F,4,FALSE)</f>
        <v>0</v>
      </c>
      <c r="G414" s="1" t="str">
        <f ca="1">VLOOKUP(表格15[[#This Row],[專案編號]],料單!C:G,5,FALSE)</f>
        <v/>
      </c>
      <c r="H414" s="1">
        <f ca="1">VLOOKUP(表格15[[#This Row],[專案編號]],料單!C:H,6,FALSE)</f>
        <v>0</v>
      </c>
      <c r="I414" s="1" t="str">
        <f ca="1">VLOOKUP(表格15[[#This Row],[專案編號]],料單!C:I,7,FALSE)</f>
        <v/>
      </c>
      <c r="J414" s="1">
        <f ca="1">VLOOKUP(表格15[[#This Row],[專案編號]],料單!C:J,8,FALSE)</f>
        <v>0</v>
      </c>
      <c r="K414" s="1">
        <f ca="1">VLOOKUP(表格15[[#This Row],[專案編號]],料單!C:K,9,FALSE)</f>
        <v>0</v>
      </c>
      <c r="L414" s="1" t="str">
        <f ca="1">VLOOKUP(表格15[[#This Row],[專案編號]],料單!C:M,11,FALSE)</f>
        <v/>
      </c>
      <c r="M414" s="1">
        <f ca="1">VLOOKUP(表格15[[#This Row],[專案編號]],料單!C:L,10,FALSE)</f>
        <v>0</v>
      </c>
      <c r="N414" s="1" t="str">
        <f ca="1">VLOOKUP(表格15[[#This Row],[專案編號]],料單!C:O,13,FALSE)</f>
        <v/>
      </c>
      <c r="O414" s="11">
        <f t="shared" ca="1" si="137"/>
        <v>0</v>
      </c>
      <c r="R414" s="2" t="str">
        <f ca="1">IFERROR(VLOOKUP(M414,資料庫!$P$3:$AJ$73,20,),"")</f>
        <v/>
      </c>
      <c r="S414" s="9" t="str">
        <f t="shared" ca="1" si="131"/>
        <v/>
      </c>
      <c r="U414" s="9"/>
    </row>
    <row r="415" spans="1:21" x14ac:dyDescent="0.25">
      <c r="A415" s="1">
        <f t="shared" si="135"/>
        <v>349</v>
      </c>
      <c r="B415" s="1">
        <f t="shared" ref="B415" si="158">B414</f>
        <v>14</v>
      </c>
      <c r="C415" s="1">
        <f t="shared" si="126"/>
        <v>0</v>
      </c>
      <c r="D415" s="1">
        <f>料單!C543</f>
        <v>14024</v>
      </c>
      <c r="E415" s="1">
        <f ca="1">VLOOKUP(表格15[[#This Row],[專案編號]],料單!C:E,3,FALSE)</f>
        <v>0</v>
      </c>
      <c r="F415" s="1">
        <f ca="1">VLOOKUP(表格15[[#This Row],[專案編號]],料單!C:F,4,FALSE)</f>
        <v>0</v>
      </c>
      <c r="G415" s="1" t="str">
        <f ca="1">VLOOKUP(表格15[[#This Row],[專案編號]],料單!C:G,5,FALSE)</f>
        <v/>
      </c>
      <c r="H415" s="1">
        <f ca="1">VLOOKUP(表格15[[#This Row],[專案編號]],料單!C:H,6,FALSE)</f>
        <v>0</v>
      </c>
      <c r="I415" s="1" t="str">
        <f ca="1">VLOOKUP(表格15[[#This Row],[專案編號]],料單!C:I,7,FALSE)</f>
        <v/>
      </c>
      <c r="J415" s="1">
        <f ca="1">VLOOKUP(表格15[[#This Row],[專案編號]],料單!C:J,8,FALSE)</f>
        <v>0</v>
      </c>
      <c r="K415" s="1">
        <f ca="1">VLOOKUP(表格15[[#This Row],[專案編號]],料單!C:K,9,FALSE)</f>
        <v>0</v>
      </c>
      <c r="L415" s="1" t="str">
        <f ca="1">VLOOKUP(表格15[[#This Row],[專案編號]],料單!C:M,11,FALSE)</f>
        <v/>
      </c>
      <c r="M415" s="1">
        <f ca="1">VLOOKUP(表格15[[#This Row],[專案編號]],料單!C:L,10,FALSE)</f>
        <v>0</v>
      </c>
      <c r="N415" s="1" t="str">
        <f ca="1">VLOOKUP(表格15[[#This Row],[專案編號]],料單!C:O,13,FALSE)</f>
        <v/>
      </c>
      <c r="O415" s="11">
        <f t="shared" ca="1" si="137"/>
        <v>0</v>
      </c>
      <c r="R415" s="2" t="str">
        <f ca="1">IFERROR(VLOOKUP(M415,資料庫!$P$3:$AJ$73,20,),"")</f>
        <v/>
      </c>
      <c r="S415" s="9" t="str">
        <f t="shared" ca="1" si="131"/>
        <v/>
      </c>
      <c r="U415" s="9"/>
    </row>
    <row r="416" spans="1:21" x14ac:dyDescent="0.25">
      <c r="A416" s="1">
        <f t="shared" ref="A416:A420" si="159">A415+1</f>
        <v>350</v>
      </c>
      <c r="B416" s="1">
        <f t="shared" ref="B416:B420" si="160">B415</f>
        <v>14</v>
      </c>
      <c r="C416" s="1">
        <f t="shared" si="126"/>
        <v>0</v>
      </c>
      <c r="D416" s="1">
        <f>料單!C544</f>
        <v>14025</v>
      </c>
      <c r="E416" s="1">
        <f ca="1">VLOOKUP(表格15[[#This Row],[專案編號]],料單!C:E,3,FALSE)</f>
        <v>0</v>
      </c>
      <c r="F416" s="1">
        <f ca="1">VLOOKUP(表格15[[#This Row],[專案編號]],料單!C:F,4,FALSE)</f>
        <v>0</v>
      </c>
      <c r="G416" s="1" t="str">
        <f ca="1">VLOOKUP(表格15[[#This Row],[專案編號]],料單!C:G,5,FALSE)</f>
        <v/>
      </c>
      <c r="H416" s="1">
        <f ca="1">VLOOKUP(表格15[[#This Row],[專案編號]],料單!C:H,6,FALSE)</f>
        <v>0</v>
      </c>
      <c r="I416" s="1" t="str">
        <f ca="1">VLOOKUP(表格15[[#This Row],[專案編號]],料單!C:I,7,FALSE)</f>
        <v/>
      </c>
      <c r="J416" s="1">
        <f ca="1">VLOOKUP(表格15[[#This Row],[專案編號]],料單!C:J,8,FALSE)</f>
        <v>0</v>
      </c>
      <c r="K416" s="1">
        <f ca="1">VLOOKUP(表格15[[#This Row],[專案編號]],料單!C:K,9,FALSE)</f>
        <v>0</v>
      </c>
      <c r="L416" s="1" t="str">
        <f ca="1">VLOOKUP(表格15[[#This Row],[專案編號]],料單!C:M,11,FALSE)</f>
        <v/>
      </c>
      <c r="M416" s="1">
        <f ca="1">VLOOKUP(表格15[[#This Row],[專案編號]],料單!C:L,10,FALSE)</f>
        <v>0</v>
      </c>
      <c r="N416" s="1" t="str">
        <f ca="1">VLOOKUP(表格15[[#This Row],[專案編號]],料單!C:O,13,FALSE)</f>
        <v/>
      </c>
      <c r="O416" s="11">
        <f t="shared" ca="1" si="137"/>
        <v>0</v>
      </c>
      <c r="R416" s="2" t="str">
        <f ca="1">IFERROR(VLOOKUP(M416,資料庫!$P$3:$AJ$73,20,),"")</f>
        <v/>
      </c>
      <c r="S416" s="9" t="str">
        <f t="shared" ca="1" si="131"/>
        <v/>
      </c>
      <c r="U416" s="9"/>
    </row>
    <row r="417" spans="1:21" x14ac:dyDescent="0.25">
      <c r="A417" s="1">
        <f t="shared" si="159"/>
        <v>351</v>
      </c>
      <c r="B417" s="1">
        <f t="shared" si="160"/>
        <v>14</v>
      </c>
      <c r="C417" s="1">
        <f t="shared" si="126"/>
        <v>0</v>
      </c>
      <c r="D417" s="1">
        <f>料單!C545</f>
        <v>14026</v>
      </c>
      <c r="E417" s="1">
        <f ca="1">VLOOKUP(表格15[[#This Row],[專案編號]],料單!C:E,3,FALSE)</f>
        <v>0</v>
      </c>
      <c r="F417" s="1">
        <f ca="1">VLOOKUP(表格15[[#This Row],[專案編號]],料單!C:F,4,FALSE)</f>
        <v>0</v>
      </c>
      <c r="G417" s="1" t="str">
        <f ca="1">VLOOKUP(表格15[[#This Row],[專案編號]],料單!C:G,5,FALSE)</f>
        <v/>
      </c>
      <c r="H417" s="1">
        <f ca="1">VLOOKUP(表格15[[#This Row],[專案編號]],料單!C:H,6,FALSE)</f>
        <v>0</v>
      </c>
      <c r="I417" s="1" t="str">
        <f ca="1">VLOOKUP(表格15[[#This Row],[專案編號]],料單!C:I,7,FALSE)</f>
        <v/>
      </c>
      <c r="J417" s="1">
        <f ca="1">VLOOKUP(表格15[[#This Row],[專案編號]],料單!C:J,8,FALSE)</f>
        <v>0</v>
      </c>
      <c r="K417" s="1">
        <f ca="1">VLOOKUP(表格15[[#This Row],[專案編號]],料單!C:K,9,FALSE)</f>
        <v>0</v>
      </c>
      <c r="L417" s="1" t="str">
        <f ca="1">VLOOKUP(表格15[[#This Row],[專案編號]],料單!C:M,11,FALSE)</f>
        <v/>
      </c>
      <c r="M417" s="1">
        <f ca="1">VLOOKUP(表格15[[#This Row],[專案編號]],料單!C:L,10,FALSE)</f>
        <v>0</v>
      </c>
      <c r="N417" s="1" t="str">
        <f ca="1">VLOOKUP(表格15[[#This Row],[專案編號]],料單!C:O,13,FALSE)</f>
        <v/>
      </c>
      <c r="O417" s="11">
        <f t="shared" ca="1" si="137"/>
        <v>0</v>
      </c>
      <c r="R417" s="2" t="str">
        <f ca="1">IFERROR(VLOOKUP(M417,資料庫!$P$3:$AJ$73,20,),"")</f>
        <v/>
      </c>
      <c r="S417" s="9" t="str">
        <f t="shared" ca="1" si="131"/>
        <v/>
      </c>
      <c r="U417" s="9"/>
    </row>
    <row r="418" spans="1:21" x14ac:dyDescent="0.25">
      <c r="A418" s="1">
        <f t="shared" si="159"/>
        <v>352</v>
      </c>
      <c r="B418" s="1">
        <f t="shared" si="160"/>
        <v>14</v>
      </c>
      <c r="C418" s="1">
        <f t="shared" si="126"/>
        <v>0</v>
      </c>
      <c r="D418" s="1">
        <f>料單!C546</f>
        <v>14027</v>
      </c>
      <c r="E418" s="1">
        <f ca="1">VLOOKUP(表格15[[#This Row],[專案編號]],料單!C:E,3,FALSE)</f>
        <v>0</v>
      </c>
      <c r="F418" s="1">
        <f ca="1">VLOOKUP(表格15[[#This Row],[專案編號]],料單!C:F,4,FALSE)</f>
        <v>0</v>
      </c>
      <c r="G418" s="1" t="str">
        <f ca="1">VLOOKUP(表格15[[#This Row],[專案編號]],料單!C:G,5,FALSE)</f>
        <v/>
      </c>
      <c r="H418" s="1">
        <f ca="1">VLOOKUP(表格15[[#This Row],[專案編號]],料單!C:H,6,FALSE)</f>
        <v>0</v>
      </c>
      <c r="I418" s="1" t="str">
        <f ca="1">VLOOKUP(表格15[[#This Row],[專案編號]],料單!C:I,7,FALSE)</f>
        <v/>
      </c>
      <c r="J418" s="1">
        <f ca="1">VLOOKUP(表格15[[#This Row],[專案編號]],料單!C:J,8,FALSE)</f>
        <v>0</v>
      </c>
      <c r="K418" s="1">
        <f ca="1">VLOOKUP(表格15[[#This Row],[專案編號]],料單!C:K,9,FALSE)</f>
        <v>0</v>
      </c>
      <c r="L418" s="1" t="str">
        <f ca="1">VLOOKUP(表格15[[#This Row],[專案編號]],料單!C:M,11,FALSE)</f>
        <v/>
      </c>
      <c r="M418" s="1">
        <f ca="1">VLOOKUP(表格15[[#This Row],[專案編號]],料單!C:L,10,FALSE)</f>
        <v>0</v>
      </c>
      <c r="N418" s="1" t="str">
        <f ca="1">VLOOKUP(表格15[[#This Row],[專案編號]],料單!C:O,13,FALSE)</f>
        <v/>
      </c>
      <c r="O418" s="11">
        <f t="shared" ca="1" si="137"/>
        <v>0</v>
      </c>
      <c r="R418" s="2" t="str">
        <f ca="1">IFERROR(VLOOKUP(M418,資料庫!$P$3:$AJ$73,20,),"")</f>
        <v/>
      </c>
      <c r="S418" s="9" t="str">
        <f t="shared" ca="1" si="131"/>
        <v/>
      </c>
      <c r="U418" s="9"/>
    </row>
    <row r="419" spans="1:21" x14ac:dyDescent="0.25">
      <c r="A419" s="1">
        <f t="shared" si="159"/>
        <v>353</v>
      </c>
      <c r="B419" s="1">
        <f t="shared" si="160"/>
        <v>14</v>
      </c>
      <c r="C419" s="1">
        <f t="shared" si="126"/>
        <v>0</v>
      </c>
      <c r="D419" s="1">
        <f>料單!C547</f>
        <v>14028</v>
      </c>
      <c r="E419" s="1">
        <f ca="1">VLOOKUP(表格15[[#This Row],[專案編號]],料單!C:E,3,FALSE)</f>
        <v>0</v>
      </c>
      <c r="F419" s="1">
        <f ca="1">VLOOKUP(表格15[[#This Row],[專案編號]],料單!C:F,4,FALSE)</f>
        <v>0</v>
      </c>
      <c r="G419" s="1" t="str">
        <f ca="1">VLOOKUP(表格15[[#This Row],[專案編號]],料單!C:G,5,FALSE)</f>
        <v/>
      </c>
      <c r="H419" s="1">
        <f ca="1">VLOOKUP(表格15[[#This Row],[專案編號]],料單!C:H,6,FALSE)</f>
        <v>0</v>
      </c>
      <c r="I419" s="1" t="str">
        <f ca="1">VLOOKUP(表格15[[#This Row],[專案編號]],料單!C:I,7,FALSE)</f>
        <v/>
      </c>
      <c r="J419" s="1">
        <f ca="1">VLOOKUP(表格15[[#This Row],[專案編號]],料單!C:J,8,FALSE)</f>
        <v>0</v>
      </c>
      <c r="K419" s="1">
        <f ca="1">VLOOKUP(表格15[[#This Row],[專案編號]],料單!C:K,9,FALSE)</f>
        <v>0</v>
      </c>
      <c r="L419" s="1" t="str">
        <f ca="1">VLOOKUP(表格15[[#This Row],[專案編號]],料單!C:M,11,FALSE)</f>
        <v/>
      </c>
      <c r="M419" s="1">
        <f ca="1">VLOOKUP(表格15[[#This Row],[專案編號]],料單!C:L,10,FALSE)</f>
        <v>0</v>
      </c>
      <c r="N419" s="1" t="str">
        <f ca="1">VLOOKUP(表格15[[#This Row],[專案編號]],料單!C:O,13,FALSE)</f>
        <v/>
      </c>
      <c r="O419" s="11">
        <f t="shared" ca="1" si="137"/>
        <v>0</v>
      </c>
      <c r="R419" s="2" t="str">
        <f ca="1">IFERROR(VLOOKUP(M419,資料庫!$P$3:$AJ$73,20,),"")</f>
        <v/>
      </c>
      <c r="S419" s="9" t="str">
        <f t="shared" ca="1" si="131"/>
        <v/>
      </c>
      <c r="U419" s="9"/>
    </row>
    <row r="420" spans="1:21" x14ac:dyDescent="0.25">
      <c r="A420" s="1">
        <f t="shared" si="159"/>
        <v>354</v>
      </c>
      <c r="B420" s="1">
        <f t="shared" si="160"/>
        <v>14</v>
      </c>
      <c r="C420" s="1">
        <f t="shared" si="126"/>
        <v>0</v>
      </c>
      <c r="D420" s="1">
        <f>料單!C548</f>
        <v>14029</v>
      </c>
      <c r="E420" s="1">
        <f ca="1">VLOOKUP(表格15[[#This Row],[專案編號]],料單!C:E,3,FALSE)</f>
        <v>0</v>
      </c>
      <c r="F420" s="1">
        <f ca="1">VLOOKUP(表格15[[#This Row],[專案編號]],料單!C:F,4,FALSE)</f>
        <v>0</v>
      </c>
      <c r="G420" s="1" t="str">
        <f ca="1">VLOOKUP(表格15[[#This Row],[專案編號]],料單!C:G,5,FALSE)</f>
        <v/>
      </c>
      <c r="H420" s="1">
        <f ca="1">VLOOKUP(表格15[[#This Row],[專案編號]],料單!C:H,6,FALSE)</f>
        <v>0</v>
      </c>
      <c r="I420" s="1" t="str">
        <f ca="1">VLOOKUP(表格15[[#This Row],[專案編號]],料單!C:I,7,FALSE)</f>
        <v/>
      </c>
      <c r="J420" s="1">
        <f ca="1">VLOOKUP(表格15[[#This Row],[專案編號]],料單!C:J,8,FALSE)</f>
        <v>0</v>
      </c>
      <c r="K420" s="1">
        <f ca="1">VLOOKUP(表格15[[#This Row],[專案編號]],料單!C:K,9,FALSE)</f>
        <v>0</v>
      </c>
      <c r="L420" s="1" t="str">
        <f ca="1">VLOOKUP(表格15[[#This Row],[專案編號]],料單!C:M,11,FALSE)</f>
        <v/>
      </c>
      <c r="M420" s="1">
        <f ca="1">VLOOKUP(表格15[[#This Row],[專案編號]],料單!C:L,10,FALSE)</f>
        <v>0</v>
      </c>
      <c r="N420" s="1" t="str">
        <f ca="1">VLOOKUP(表格15[[#This Row],[專案編號]],料單!C:O,13,FALSE)</f>
        <v/>
      </c>
      <c r="O420" s="11">
        <f t="shared" ca="1" si="137"/>
        <v>0</v>
      </c>
      <c r="R420" s="2" t="str">
        <f ca="1">IFERROR(VLOOKUP(M420,資料庫!$P$3:$AJ$73,20,),"")</f>
        <v/>
      </c>
      <c r="S420" s="9" t="str">
        <f t="shared" ca="1" si="131"/>
        <v/>
      </c>
      <c r="U420" s="9"/>
    </row>
    <row r="421" spans="1:21" s="43" customFormat="1" x14ac:dyDescent="0.25">
      <c r="A421" s="43">
        <f>A415+1</f>
        <v>350</v>
      </c>
      <c r="B421" s="43">
        <f t="shared" ref="B421" si="161">B415</f>
        <v>14</v>
      </c>
      <c r="C421" s="43">
        <f t="shared" si="126"/>
        <v>0</v>
      </c>
      <c r="D421" s="43">
        <f>料單!C549</f>
        <v>14030</v>
      </c>
      <c r="E421" s="43">
        <f ca="1">VLOOKUP(表格15[[#This Row],[專案編號]],料單!C:E,3,FALSE)</f>
        <v>0</v>
      </c>
      <c r="F421" s="43">
        <f ca="1">VLOOKUP(表格15[[#This Row],[專案編號]],料單!C:F,4,FALSE)</f>
        <v>0</v>
      </c>
      <c r="G421" s="43" t="str">
        <f ca="1">VLOOKUP(表格15[[#This Row],[專案編號]],料單!C:G,5,FALSE)</f>
        <v/>
      </c>
      <c r="H421" s="43">
        <f ca="1">VLOOKUP(表格15[[#This Row],[專案編號]],料單!C:H,6,FALSE)</f>
        <v>0</v>
      </c>
      <c r="I421" s="43" t="str">
        <f ca="1">VLOOKUP(表格15[[#This Row],[專案編號]],料單!C:I,7,FALSE)</f>
        <v/>
      </c>
      <c r="J421" s="43">
        <f ca="1">VLOOKUP(表格15[[#This Row],[專案編號]],料單!C:J,8,FALSE)</f>
        <v>0</v>
      </c>
      <c r="K421" s="43">
        <f ca="1">VLOOKUP(表格15[[#This Row],[專案編號]],料單!C:K,9,FALSE)</f>
        <v>0</v>
      </c>
      <c r="L421" s="43" t="str">
        <f ca="1">VLOOKUP(表格15[[#This Row],[專案編號]],料單!C:M,11,FALSE)</f>
        <v/>
      </c>
      <c r="M421" s="43">
        <f ca="1">VLOOKUP(表格15[[#This Row],[專案編號]],料單!C:L,10,FALSE)</f>
        <v>0</v>
      </c>
      <c r="N421" s="1" t="str">
        <f ca="1">VLOOKUP(表格15[[#This Row],[專案編號]],料單!C:O,13,FALSE)</f>
        <v/>
      </c>
      <c r="O421" s="44">
        <f t="shared" ref="O421" ca="1" si="162">(F421*H421)/90000*K421</f>
        <v>0</v>
      </c>
      <c r="P421" s="45">
        <f ca="1">SUM(O392:O421)</f>
        <v>0</v>
      </c>
      <c r="Q421" s="45"/>
      <c r="R421" s="204" t="str">
        <f ca="1">IFERROR(VLOOKUP(M421,資料庫!$P$3:$AJ$73,20,),"")</f>
        <v/>
      </c>
      <c r="S421" s="205" t="str">
        <f t="shared" ca="1" si="131"/>
        <v/>
      </c>
      <c r="U421" s="205"/>
    </row>
    <row r="422" spans="1:21" x14ac:dyDescent="0.25">
      <c r="A422" s="1">
        <f t="shared" si="135"/>
        <v>351</v>
      </c>
      <c r="B422" s="1">
        <f>料單!C553</f>
        <v>15</v>
      </c>
      <c r="C422" s="1">
        <f>料單!C552</f>
        <v>0</v>
      </c>
      <c r="D422" s="1">
        <f>料單!C559</f>
        <v>15001</v>
      </c>
      <c r="E422" s="1" t="str">
        <f ca="1">VLOOKUP(表格15[[#This Row],[專案編號]],料單!C:E,3,FALSE)</f>
        <v>頂板</v>
      </c>
      <c r="F422" s="1">
        <f ca="1">VLOOKUP(表格15[[#This Row],[專案編號]],料單!C:F,4,FALSE)</f>
        <v>-36</v>
      </c>
      <c r="G422" s="1" t="str">
        <f ca="1">VLOOKUP(表格15[[#This Row],[專案編號]],料單!C:G,5,FALSE)</f>
        <v>AA</v>
      </c>
      <c r="H422" s="1">
        <f ca="1">VLOOKUP(表格15[[#This Row],[專案編號]],料單!C:H,6,FALSE)</f>
        <v>0</v>
      </c>
      <c r="I422" s="1" t="str">
        <f ca="1">VLOOKUP(表格15[[#This Row],[專案編號]],料單!C:I,7,FALSE)</f>
        <v/>
      </c>
      <c r="J422" s="1">
        <f ca="1">VLOOKUP(表格15[[#This Row],[專案編號]],料單!C:J,8,FALSE)</f>
        <v>18</v>
      </c>
      <c r="K422" s="1">
        <f ca="1">VLOOKUP(表格15[[#This Row],[專案編號]],料單!C:K,9,FALSE)</f>
        <v>0</v>
      </c>
      <c r="L422" s="1" t="str">
        <f ca="1">VLOOKUP(表格15[[#This Row],[專案編號]],料單!C:M,11,FALSE)</f>
        <v/>
      </c>
      <c r="M422" s="1">
        <f ca="1">VLOOKUP(表格15[[#This Row],[專案編號]],料單!C:L,10,FALSE)</f>
        <v>0</v>
      </c>
      <c r="N422" s="1" t="str">
        <f ca="1">VLOOKUP(表格15[[#This Row],[專案編號]],料單!C:O,13,FALSE)</f>
        <v/>
      </c>
      <c r="O422" s="11">
        <f t="shared" ca="1" si="133"/>
        <v>0</v>
      </c>
      <c r="R422" s="2" t="str">
        <f ca="1">IFERROR(VLOOKUP(M422,資料庫!$P$3:$AJ$73,20,),"")</f>
        <v/>
      </c>
      <c r="S422" s="9" t="str">
        <f t="shared" ca="1" si="131"/>
        <v/>
      </c>
      <c r="U422" s="9"/>
    </row>
    <row r="423" spans="1:21" x14ac:dyDescent="0.25">
      <c r="A423" s="1">
        <f t="shared" si="135"/>
        <v>352</v>
      </c>
      <c r="B423" s="1">
        <f t="shared" si="134"/>
        <v>15</v>
      </c>
      <c r="C423" s="1">
        <f t="shared" si="126"/>
        <v>0</v>
      </c>
      <c r="D423" s="1">
        <f>料單!C560</f>
        <v>15002</v>
      </c>
      <c r="E423" s="1" t="str">
        <f ca="1">VLOOKUP(表格15[[#This Row],[專案編號]],料單!C:E,3,FALSE)</f>
        <v>底板</v>
      </c>
      <c r="F423" s="1">
        <f ca="1">VLOOKUP(表格15[[#This Row],[專案編號]],料單!C:F,4,FALSE)</f>
        <v>-36</v>
      </c>
      <c r="G423" s="1" t="str">
        <f ca="1">VLOOKUP(表格15[[#This Row],[專案編號]],料單!C:G,5,FALSE)</f>
        <v>AA</v>
      </c>
      <c r="H423" s="1">
        <f ca="1">VLOOKUP(表格15[[#This Row],[專案編號]],料單!C:H,6,FALSE)</f>
        <v>0</v>
      </c>
      <c r="I423" s="1" t="str">
        <f ca="1">VLOOKUP(表格15[[#This Row],[專案編號]],料單!C:I,7,FALSE)</f>
        <v/>
      </c>
      <c r="J423" s="1">
        <f ca="1">VLOOKUP(表格15[[#This Row],[專案編號]],料單!C:J,8,FALSE)</f>
        <v>18</v>
      </c>
      <c r="K423" s="1">
        <f ca="1">VLOOKUP(表格15[[#This Row],[專案編號]],料單!C:K,9,FALSE)</f>
        <v>0</v>
      </c>
      <c r="L423" s="1" t="str">
        <f ca="1">VLOOKUP(表格15[[#This Row],[專案編號]],料單!C:M,11,FALSE)</f>
        <v/>
      </c>
      <c r="M423" s="1">
        <f ca="1">VLOOKUP(表格15[[#This Row],[專案編號]],料單!C:L,10,FALSE)</f>
        <v>0</v>
      </c>
      <c r="N423" s="1" t="str">
        <f ca="1">VLOOKUP(表格15[[#This Row],[專案編號]],料單!C:O,13,FALSE)</f>
        <v/>
      </c>
      <c r="O423" s="11">
        <f t="shared" ca="1" si="133"/>
        <v>0</v>
      </c>
      <c r="R423" s="2" t="str">
        <f ca="1">IFERROR(VLOOKUP(M423,資料庫!$P$3:$AJ$73,20,),"")</f>
        <v/>
      </c>
      <c r="S423" s="9" t="str">
        <f t="shared" ca="1" si="131"/>
        <v/>
      </c>
      <c r="U423" s="9"/>
    </row>
    <row r="424" spans="1:21" x14ac:dyDescent="0.25">
      <c r="A424" s="1">
        <f t="shared" si="135"/>
        <v>353</v>
      </c>
      <c r="B424" s="1">
        <f t="shared" ref="B424" si="163">B423</f>
        <v>15</v>
      </c>
      <c r="C424" s="1">
        <f t="shared" si="126"/>
        <v>0</v>
      </c>
      <c r="D424" s="1">
        <f>料單!C561</f>
        <v>15003</v>
      </c>
      <c r="E424" s="1" t="str">
        <f ca="1">VLOOKUP(表格15[[#This Row],[專案編號]],料單!C:E,3,FALSE)</f>
        <v>左側板</v>
      </c>
      <c r="F424" s="1">
        <f ca="1">VLOOKUP(表格15[[#This Row],[專案編號]],料單!C:F,4,FALSE)</f>
        <v>0</v>
      </c>
      <c r="G424" s="1" t="str">
        <f ca="1">VLOOKUP(表格15[[#This Row],[專案編號]],料單!C:G,5,FALSE)</f>
        <v>AA</v>
      </c>
      <c r="H424" s="1">
        <f ca="1">VLOOKUP(表格15[[#This Row],[專案編號]],料單!C:H,6,FALSE)</f>
        <v>0</v>
      </c>
      <c r="I424" s="1" t="str">
        <f ca="1">VLOOKUP(表格15[[#This Row],[專案編號]],料單!C:I,7,FALSE)</f>
        <v>AA</v>
      </c>
      <c r="J424" s="1">
        <f ca="1">VLOOKUP(表格15[[#This Row],[專案編號]],料單!C:J,8,FALSE)</f>
        <v>18</v>
      </c>
      <c r="K424" s="1">
        <f ca="1">VLOOKUP(表格15[[#This Row],[專案編號]],料單!C:K,9,FALSE)</f>
        <v>0</v>
      </c>
      <c r="L424" s="1" t="str">
        <f ca="1">VLOOKUP(表格15[[#This Row],[專案編號]],料單!C:M,11,FALSE)</f>
        <v/>
      </c>
      <c r="M424" s="1">
        <f ca="1">VLOOKUP(表格15[[#This Row],[專案編號]],料單!C:L,10,FALSE)</f>
        <v>0</v>
      </c>
      <c r="N424" s="1" t="str">
        <f ca="1">VLOOKUP(表格15[[#This Row],[專案編號]],料單!C:O,13,FALSE)</f>
        <v/>
      </c>
      <c r="O424" s="11">
        <f t="shared" ref="O424:O450" ca="1" si="164">(F424*H424)/90000*K424</f>
        <v>0</v>
      </c>
      <c r="R424" s="2" t="str">
        <f ca="1">IFERROR(VLOOKUP(M424,資料庫!$P$3:$AJ$73,20,),"")</f>
        <v/>
      </c>
      <c r="S424" s="9" t="str">
        <f t="shared" ca="1" si="131"/>
        <v/>
      </c>
      <c r="U424" s="9"/>
    </row>
    <row r="425" spans="1:21" x14ac:dyDescent="0.25">
      <c r="A425" s="1">
        <f t="shared" si="135"/>
        <v>354</v>
      </c>
      <c r="B425" s="1">
        <f t="shared" ref="B425" si="165">B424</f>
        <v>15</v>
      </c>
      <c r="C425" s="1">
        <f t="shared" si="126"/>
        <v>0</v>
      </c>
      <c r="D425" s="1">
        <f>料單!C562</f>
        <v>15004</v>
      </c>
      <c r="E425" s="1" t="str">
        <f ca="1">VLOOKUP(表格15[[#This Row],[專案編號]],料單!C:E,3,FALSE)</f>
        <v>右側板</v>
      </c>
      <c r="F425" s="1">
        <f ca="1">VLOOKUP(表格15[[#This Row],[專案編號]],料單!C:F,4,FALSE)</f>
        <v>0</v>
      </c>
      <c r="G425" s="1" t="str">
        <f ca="1">VLOOKUP(表格15[[#This Row],[專案編號]],料單!C:G,5,FALSE)</f>
        <v>AA</v>
      </c>
      <c r="H425" s="1">
        <f ca="1">VLOOKUP(表格15[[#This Row],[專案編號]],料單!C:H,6,FALSE)</f>
        <v>0</v>
      </c>
      <c r="I425" s="1" t="str">
        <f ca="1">VLOOKUP(表格15[[#This Row],[專案編號]],料單!C:I,7,FALSE)</f>
        <v>AA</v>
      </c>
      <c r="J425" s="1">
        <f ca="1">VLOOKUP(表格15[[#This Row],[專案編號]],料單!C:J,8,FALSE)</f>
        <v>18</v>
      </c>
      <c r="K425" s="1">
        <f ca="1">VLOOKUP(表格15[[#This Row],[專案編號]],料單!C:K,9,FALSE)</f>
        <v>0</v>
      </c>
      <c r="L425" s="1" t="str">
        <f ca="1">VLOOKUP(表格15[[#This Row],[專案編號]],料單!C:M,11,FALSE)</f>
        <v/>
      </c>
      <c r="M425" s="1">
        <f ca="1">VLOOKUP(表格15[[#This Row],[專案編號]],料單!C:L,10,FALSE)</f>
        <v>0</v>
      </c>
      <c r="N425" s="1" t="str">
        <f ca="1">VLOOKUP(表格15[[#This Row],[專案編號]],料單!C:O,13,FALSE)</f>
        <v/>
      </c>
      <c r="O425" s="11">
        <f t="shared" ca="1" si="164"/>
        <v>0</v>
      </c>
      <c r="R425" s="2" t="str">
        <f ca="1">IFERROR(VLOOKUP(M425,資料庫!$P$3:$AJ$73,20,),"")</f>
        <v/>
      </c>
      <c r="S425" s="9" t="str">
        <f t="shared" ca="1" si="131"/>
        <v/>
      </c>
      <c r="U425" s="9"/>
    </row>
    <row r="426" spans="1:21" x14ac:dyDescent="0.25">
      <c r="A426" s="1">
        <f t="shared" si="135"/>
        <v>355</v>
      </c>
      <c r="B426" s="1">
        <f t="shared" ref="B426" si="166">B425</f>
        <v>15</v>
      </c>
      <c r="C426" s="1">
        <f t="shared" si="126"/>
        <v>0</v>
      </c>
      <c r="D426" s="1">
        <f>料單!C563</f>
        <v>15005</v>
      </c>
      <c r="E426" s="1" t="str">
        <f ca="1">VLOOKUP(表格15[[#This Row],[專案編號]],料單!C:E,3,FALSE)</f>
        <v>背板</v>
      </c>
      <c r="F426" s="1">
        <f ca="1">VLOOKUP(表格15[[#This Row],[專案編號]],料單!C:F,4,FALSE)</f>
        <v>-22</v>
      </c>
      <c r="G426" s="1" t="str">
        <f ca="1">VLOOKUP(表格15[[#This Row],[專案編號]],料單!C:G,5,FALSE)</f>
        <v/>
      </c>
      <c r="H426" s="1">
        <f ca="1">VLOOKUP(表格15[[#This Row],[專案編號]],料單!C:H,6,FALSE)</f>
        <v>-22</v>
      </c>
      <c r="I426" s="1" t="str">
        <f ca="1">VLOOKUP(表格15[[#This Row],[專案編號]],料單!C:I,7,FALSE)</f>
        <v/>
      </c>
      <c r="J426" s="1">
        <f ca="1">VLOOKUP(表格15[[#This Row],[專案編號]],料單!C:J,8,FALSE)</f>
        <v>4</v>
      </c>
      <c r="K426" s="1">
        <f ca="1">VLOOKUP(表格15[[#This Row],[專案編號]],料單!C:K,9,FALSE)</f>
        <v>0</v>
      </c>
      <c r="L426" s="1" t="str">
        <f ca="1">VLOOKUP(表格15[[#This Row],[專案編號]],料單!C:M,11,FALSE)</f>
        <v/>
      </c>
      <c r="M426" s="1">
        <f ca="1">VLOOKUP(表格15[[#This Row],[專案編號]],料單!C:L,10,FALSE)</f>
        <v>0</v>
      </c>
      <c r="N426" s="1" t="str">
        <f ca="1">VLOOKUP(表格15[[#This Row],[專案編號]],料單!C:O,13,FALSE)</f>
        <v/>
      </c>
      <c r="O426" s="11">
        <f t="shared" ca="1" si="164"/>
        <v>0</v>
      </c>
      <c r="R426" s="2" t="str">
        <f ca="1">IFERROR(VLOOKUP(M426,資料庫!$P$3:$AJ$73,20,),"")</f>
        <v/>
      </c>
      <c r="S426" s="9" t="str">
        <f t="shared" ca="1" si="131"/>
        <v/>
      </c>
      <c r="U426" s="9"/>
    </row>
    <row r="427" spans="1:21" x14ac:dyDescent="0.25">
      <c r="A427" s="1">
        <f t="shared" si="135"/>
        <v>356</v>
      </c>
      <c r="B427" s="1">
        <f t="shared" ref="B427" si="167">B426</f>
        <v>15</v>
      </c>
      <c r="C427" s="1">
        <f t="shared" si="126"/>
        <v>0</v>
      </c>
      <c r="D427" s="1">
        <f>料單!C564</f>
        <v>15006</v>
      </c>
      <c r="E427" s="1" t="str">
        <f ca="1">VLOOKUP(表格15[[#This Row],[專案編號]],料單!C:E,3,FALSE)</f>
        <v>背拉桿</v>
      </c>
      <c r="F427" s="1">
        <f ca="1">VLOOKUP(表格15[[#This Row],[專案編號]],料單!C:F,4,FALSE)</f>
        <v>-36</v>
      </c>
      <c r="G427" s="1" t="str">
        <f ca="1">VLOOKUP(表格15[[#This Row],[專案編號]],料單!C:G,5,FALSE)</f>
        <v>AA</v>
      </c>
      <c r="H427" s="1">
        <f ca="1">VLOOKUP(表格15[[#This Row],[專案編號]],料單!C:H,6,FALSE)</f>
        <v>120</v>
      </c>
      <c r="I427" s="1" t="str">
        <f ca="1">VLOOKUP(表格15[[#This Row],[專案編號]],料單!C:I,7,FALSE)</f>
        <v/>
      </c>
      <c r="J427" s="1">
        <f ca="1">VLOOKUP(表格15[[#This Row],[專案編號]],料單!C:J,8,FALSE)</f>
        <v>18</v>
      </c>
      <c r="K427" s="1">
        <f ca="1">VLOOKUP(表格15[[#This Row],[專案編號]],料單!C:K,9,FALSE)</f>
        <v>0</v>
      </c>
      <c r="L427" s="1" t="str">
        <f ca="1">VLOOKUP(表格15[[#This Row],[專案編號]],料單!C:M,11,FALSE)</f>
        <v/>
      </c>
      <c r="M427" s="1">
        <f ca="1">VLOOKUP(表格15[[#This Row],[專案編號]],料單!C:L,10,FALSE)</f>
        <v>0</v>
      </c>
      <c r="N427" s="1" t="str">
        <f ca="1">VLOOKUP(表格15[[#This Row],[專案編號]],料單!C:O,13,FALSE)</f>
        <v/>
      </c>
      <c r="O427" s="11">
        <f t="shared" ca="1" si="164"/>
        <v>0</v>
      </c>
      <c r="R427" s="2" t="str">
        <f ca="1">IFERROR(VLOOKUP(M427,資料庫!$P$3:$AJ$73,20,),"")</f>
        <v/>
      </c>
      <c r="S427" s="9" t="str">
        <f t="shared" ca="1" si="131"/>
        <v/>
      </c>
      <c r="U427" s="9"/>
    </row>
    <row r="428" spans="1:21" x14ac:dyDescent="0.25">
      <c r="A428" s="1">
        <f t="shared" si="135"/>
        <v>357</v>
      </c>
      <c r="B428" s="1">
        <f t="shared" ref="B428" si="168">B427</f>
        <v>15</v>
      </c>
      <c r="C428" s="1">
        <f t="shared" si="126"/>
        <v>0</v>
      </c>
      <c r="D428" s="1">
        <f>料單!C565</f>
        <v>15007</v>
      </c>
      <c r="E428" s="1" t="str">
        <f ca="1">VLOOKUP(表格15[[#This Row],[專案編號]],料單!C:E,3,FALSE)</f>
        <v>中立板</v>
      </c>
      <c r="F428" s="1">
        <f ca="1">VLOOKUP(表格15[[#This Row],[專案編號]],料單!C:F,4,FALSE)</f>
        <v>-36</v>
      </c>
      <c r="G428" s="1" t="str">
        <f ca="1">VLOOKUP(表格15[[#This Row],[專案編號]],料單!C:G,5,FALSE)</f>
        <v>AA</v>
      </c>
      <c r="H428" s="1">
        <f ca="1">VLOOKUP(表格15[[#This Row],[專案編號]],料單!C:H,6,FALSE)</f>
        <v>-22</v>
      </c>
      <c r="I428" s="1" t="str">
        <f ca="1">VLOOKUP(表格15[[#This Row],[專案編號]],料單!C:I,7,FALSE)</f>
        <v/>
      </c>
      <c r="J428" s="1">
        <f ca="1">VLOOKUP(表格15[[#This Row],[專案編號]],料單!C:J,8,FALSE)</f>
        <v>18</v>
      </c>
      <c r="K428" s="1">
        <f ca="1">VLOOKUP(表格15[[#This Row],[專案編號]],料單!C:K,9,FALSE)</f>
        <v>0</v>
      </c>
      <c r="L428" s="1" t="str">
        <f ca="1">VLOOKUP(表格15[[#This Row],[專案編號]],料單!C:M,11,FALSE)</f>
        <v/>
      </c>
      <c r="M428" s="1">
        <f ca="1">VLOOKUP(表格15[[#This Row],[專案編號]],料單!C:L,10,FALSE)</f>
        <v>0</v>
      </c>
      <c r="N428" s="1" t="str">
        <f ca="1">VLOOKUP(表格15[[#This Row],[專案編號]],料單!C:O,13,FALSE)</f>
        <v/>
      </c>
      <c r="O428" s="11">
        <f t="shared" ca="1" si="164"/>
        <v>0</v>
      </c>
      <c r="R428" s="2" t="str">
        <f ca="1">IFERROR(VLOOKUP(M428,資料庫!$P$3:$AJ$73,20,),"")</f>
        <v/>
      </c>
      <c r="S428" s="9" t="str">
        <f t="shared" ca="1" si="131"/>
        <v/>
      </c>
      <c r="U428" s="9"/>
    </row>
    <row r="429" spans="1:21" x14ac:dyDescent="0.25">
      <c r="A429" s="1">
        <f t="shared" si="135"/>
        <v>358</v>
      </c>
      <c r="B429" s="1">
        <f t="shared" ref="B429" si="169">B428</f>
        <v>15</v>
      </c>
      <c r="C429" s="1">
        <f t="shared" si="126"/>
        <v>0</v>
      </c>
      <c r="D429" s="1">
        <f>料單!C566</f>
        <v>15008</v>
      </c>
      <c r="E429" s="1" t="str">
        <f ca="1">VLOOKUP(表格15[[#This Row],[專案編號]],料單!C:E,3,FALSE)</f>
        <v>活隔</v>
      </c>
      <c r="F429" s="1">
        <f ca="1">VLOOKUP(表格15[[#This Row],[專案編號]],料單!C:F,4,FALSE)</f>
        <v>0</v>
      </c>
      <c r="G429" s="1" t="str">
        <f ca="1">VLOOKUP(表格15[[#This Row],[專案編號]],料單!C:G,5,FALSE)</f>
        <v>AA</v>
      </c>
      <c r="H429" s="1">
        <f ca="1">VLOOKUP(表格15[[#This Row],[專案編號]],料單!C:H,6,FALSE)</f>
        <v>-32</v>
      </c>
      <c r="I429" s="1" t="str">
        <f ca="1">VLOOKUP(表格15[[#This Row],[專案編號]],料單!C:I,7,FALSE)</f>
        <v>AA</v>
      </c>
      <c r="J429" s="1">
        <f ca="1">VLOOKUP(表格15[[#This Row],[專案編號]],料單!C:J,8,FALSE)</f>
        <v>18</v>
      </c>
      <c r="K429" s="1">
        <f ca="1">VLOOKUP(表格15[[#This Row],[專案編號]],料單!C:K,9,FALSE)</f>
        <v>0</v>
      </c>
      <c r="L429" s="1" t="str">
        <f ca="1">VLOOKUP(表格15[[#This Row],[專案編號]],料單!C:M,11,FALSE)</f>
        <v/>
      </c>
      <c r="M429" s="1">
        <f ca="1">VLOOKUP(表格15[[#This Row],[專案編號]],料單!C:L,10,FALSE)</f>
        <v>0</v>
      </c>
      <c r="N429" s="1" t="str">
        <f ca="1">VLOOKUP(表格15[[#This Row],[專案編號]],料單!C:O,13,FALSE)</f>
        <v/>
      </c>
      <c r="O429" s="11">
        <f t="shared" ca="1" si="164"/>
        <v>0</v>
      </c>
      <c r="R429" s="2" t="str">
        <f ca="1">IFERROR(VLOOKUP(M429,資料庫!$P$3:$AJ$73,20,),"")</f>
        <v/>
      </c>
      <c r="S429" s="9" t="str">
        <f t="shared" ca="1" si="131"/>
        <v/>
      </c>
      <c r="U429" s="9"/>
    </row>
    <row r="430" spans="1:21" x14ac:dyDescent="0.25">
      <c r="A430" s="1">
        <f t="shared" si="135"/>
        <v>359</v>
      </c>
      <c r="B430" s="1">
        <f t="shared" ref="B430" si="170">B429</f>
        <v>15</v>
      </c>
      <c r="C430" s="1">
        <f t="shared" si="126"/>
        <v>0</v>
      </c>
      <c r="D430" s="1">
        <f>料單!C567</f>
        <v>15009</v>
      </c>
      <c r="E430" s="1" t="str">
        <f ca="1">VLOOKUP(表格15[[#This Row],[專案編號]],料單!C:E,3,FALSE)</f>
        <v>固隔</v>
      </c>
      <c r="F430" s="1">
        <f ca="1">VLOOKUP(表格15[[#This Row],[專案編號]],料單!C:F,4,FALSE)</f>
        <v>0</v>
      </c>
      <c r="G430" s="1" t="str">
        <f ca="1">VLOOKUP(表格15[[#This Row],[專案編號]],料單!C:G,5,FALSE)</f>
        <v>AA</v>
      </c>
      <c r="H430" s="1">
        <f ca="1">VLOOKUP(表格15[[#This Row],[專案編號]],料單!C:H,6,FALSE)</f>
        <v>-22</v>
      </c>
      <c r="I430" s="1" t="str">
        <f ca="1">VLOOKUP(表格15[[#This Row],[專案編號]],料單!C:I,7,FALSE)</f>
        <v/>
      </c>
      <c r="J430" s="1">
        <f ca="1">VLOOKUP(表格15[[#This Row],[專案編號]],料單!C:J,8,FALSE)</f>
        <v>18</v>
      </c>
      <c r="K430" s="1">
        <f ca="1">VLOOKUP(表格15[[#This Row],[專案編號]],料單!C:K,9,FALSE)</f>
        <v>0</v>
      </c>
      <c r="L430" s="1" t="str">
        <f ca="1">VLOOKUP(表格15[[#This Row],[專案編號]],料單!C:M,11,FALSE)</f>
        <v/>
      </c>
      <c r="M430" s="1">
        <f ca="1">VLOOKUP(表格15[[#This Row],[專案編號]],料單!C:L,10,FALSE)</f>
        <v>0</v>
      </c>
      <c r="N430" s="1" t="str">
        <f ca="1">VLOOKUP(表格15[[#This Row],[專案編號]],料單!C:O,13,FALSE)</f>
        <v/>
      </c>
      <c r="O430" s="11">
        <f t="shared" ca="1" si="164"/>
        <v>0</v>
      </c>
      <c r="R430" s="2" t="str">
        <f ca="1">IFERROR(VLOOKUP(M430,資料庫!$P$3:$AJ$73,20,),"")</f>
        <v/>
      </c>
      <c r="S430" s="9" t="str">
        <f t="shared" ca="1" si="131"/>
        <v/>
      </c>
      <c r="U430" s="9"/>
    </row>
    <row r="431" spans="1:21" x14ac:dyDescent="0.25">
      <c r="A431" s="1">
        <f t="shared" si="135"/>
        <v>360</v>
      </c>
      <c r="B431" s="1">
        <f t="shared" ref="B431" si="171">B430</f>
        <v>15</v>
      </c>
      <c r="C431" s="1">
        <f t="shared" si="126"/>
        <v>0</v>
      </c>
      <c r="D431" s="1">
        <f>料單!C568</f>
        <v>15010</v>
      </c>
      <c r="E431" s="1" t="str">
        <f ca="1">VLOOKUP(表格15[[#This Row],[專案編號]],料單!C:E,3,FALSE)</f>
        <v>左門板</v>
      </c>
      <c r="F431" s="1">
        <f ca="1">VLOOKUP(表格15[[#This Row],[專案編號]],料單!C:F,4,FALSE)</f>
        <v>0</v>
      </c>
      <c r="G431" s="1" t="str">
        <f ca="1">VLOOKUP(表格15[[#This Row],[專案編號]],料單!C:G,5,FALSE)</f>
        <v>AA</v>
      </c>
      <c r="H431" s="1">
        <f ca="1">VLOOKUP(表格15[[#This Row],[專案編號]],料單!C:H,6,FALSE)</f>
        <v>-4</v>
      </c>
      <c r="I431" s="1" t="str">
        <f ca="1">VLOOKUP(表格15[[#This Row],[專案編號]],料單!C:I,7,FALSE)</f>
        <v>AA</v>
      </c>
      <c r="J431" s="1">
        <f ca="1">VLOOKUP(表格15[[#This Row],[專案編號]],料單!C:J,8,FALSE)</f>
        <v>18</v>
      </c>
      <c r="K431" s="1">
        <f ca="1">VLOOKUP(表格15[[#This Row],[專案編號]],料單!C:K,9,FALSE)</f>
        <v>0</v>
      </c>
      <c r="L431" s="1" t="str">
        <f ca="1">VLOOKUP(表格15[[#This Row],[專案編號]],料單!C:M,11,FALSE)</f>
        <v/>
      </c>
      <c r="M431" s="1">
        <f ca="1">VLOOKUP(表格15[[#This Row],[專案編號]],料單!C:L,10,FALSE)</f>
        <v>0</v>
      </c>
      <c r="N431" s="1" t="str">
        <f ca="1">VLOOKUP(表格15[[#This Row],[專案編號]],料單!C:O,13,FALSE)</f>
        <v/>
      </c>
      <c r="O431" s="11">
        <f t="shared" ca="1" si="164"/>
        <v>0</v>
      </c>
      <c r="R431" s="2" t="str">
        <f ca="1">IFERROR(VLOOKUP(M431,資料庫!$P$3:$AJ$73,20,),"")</f>
        <v/>
      </c>
      <c r="S431" s="9" t="str">
        <f t="shared" ca="1" si="131"/>
        <v/>
      </c>
      <c r="U431" s="9"/>
    </row>
    <row r="432" spans="1:21" x14ac:dyDescent="0.25">
      <c r="A432" s="1">
        <f t="shared" si="135"/>
        <v>361</v>
      </c>
      <c r="B432" s="1">
        <f t="shared" ref="B432" si="172">B431</f>
        <v>15</v>
      </c>
      <c r="C432" s="1">
        <f t="shared" si="126"/>
        <v>0</v>
      </c>
      <c r="D432" s="1">
        <f>料單!C569</f>
        <v>15011</v>
      </c>
      <c r="E432" s="1" t="str">
        <f ca="1">VLOOKUP(表格15[[#This Row],[專案編號]],料單!C:E,3,FALSE)</f>
        <v>右門板</v>
      </c>
      <c r="F432" s="1">
        <f ca="1">VLOOKUP(表格15[[#This Row],[專案編號]],料單!C:F,4,FALSE)</f>
        <v>0</v>
      </c>
      <c r="G432" s="1" t="str">
        <f ca="1">VLOOKUP(表格15[[#This Row],[專案編號]],料單!C:G,5,FALSE)</f>
        <v>AA</v>
      </c>
      <c r="H432" s="1">
        <f ca="1">VLOOKUP(表格15[[#This Row],[專案編號]],料單!C:H,6,FALSE)</f>
        <v>-4</v>
      </c>
      <c r="I432" s="1" t="str">
        <f ca="1">VLOOKUP(表格15[[#This Row],[專案編號]],料單!C:I,7,FALSE)</f>
        <v>AA</v>
      </c>
      <c r="J432" s="1">
        <f ca="1">VLOOKUP(表格15[[#This Row],[專案編號]],料單!C:J,8,FALSE)</f>
        <v>18</v>
      </c>
      <c r="K432" s="1">
        <f ca="1">VLOOKUP(表格15[[#This Row],[專案編號]],料單!C:K,9,FALSE)</f>
        <v>0</v>
      </c>
      <c r="L432" s="1" t="str">
        <f ca="1">VLOOKUP(表格15[[#This Row],[專案編號]],料單!C:M,11,FALSE)</f>
        <v/>
      </c>
      <c r="M432" s="1">
        <f ca="1">VLOOKUP(表格15[[#This Row],[專案編號]],料單!C:L,10,FALSE)</f>
        <v>0</v>
      </c>
      <c r="N432" s="1" t="str">
        <f ca="1">VLOOKUP(表格15[[#This Row],[專案編號]],料單!C:O,13,FALSE)</f>
        <v/>
      </c>
      <c r="O432" s="11">
        <f t="shared" ca="1" si="164"/>
        <v>0</v>
      </c>
      <c r="R432" s="2" t="str">
        <f ca="1">IFERROR(VLOOKUP(M432,資料庫!$P$3:$AJ$73,20,),"")</f>
        <v/>
      </c>
      <c r="S432" s="9" t="str">
        <f t="shared" ca="1" si="131"/>
        <v/>
      </c>
      <c r="U432" s="9"/>
    </row>
    <row r="433" spans="1:21" x14ac:dyDescent="0.25">
      <c r="A433" s="1">
        <f t="shared" si="135"/>
        <v>362</v>
      </c>
      <c r="B433" s="1">
        <f t="shared" ref="B433" si="173">B432</f>
        <v>15</v>
      </c>
      <c r="C433" s="1">
        <f t="shared" si="126"/>
        <v>0</v>
      </c>
      <c r="D433" s="1">
        <f>料單!C570</f>
        <v>15012</v>
      </c>
      <c r="E433" s="1">
        <f ca="1">VLOOKUP(表格15[[#This Row],[專案編號]],料單!C:E,3,FALSE)</f>
        <v>0</v>
      </c>
      <c r="F433" s="1">
        <f ca="1">VLOOKUP(表格15[[#This Row],[專案編號]],料單!C:F,4,FALSE)</f>
        <v>0</v>
      </c>
      <c r="G433" s="1" t="str">
        <f ca="1">VLOOKUP(表格15[[#This Row],[專案編號]],料單!C:G,5,FALSE)</f>
        <v/>
      </c>
      <c r="H433" s="1">
        <f ca="1">VLOOKUP(表格15[[#This Row],[專案編號]],料單!C:H,6,FALSE)</f>
        <v>0</v>
      </c>
      <c r="I433" s="1" t="str">
        <f ca="1">VLOOKUP(表格15[[#This Row],[專案編號]],料單!C:I,7,FALSE)</f>
        <v/>
      </c>
      <c r="J433" s="1">
        <f ca="1">VLOOKUP(表格15[[#This Row],[專案編號]],料單!C:J,8,FALSE)</f>
        <v>0</v>
      </c>
      <c r="K433" s="1">
        <f ca="1">VLOOKUP(表格15[[#This Row],[專案編號]],料單!C:K,9,FALSE)</f>
        <v>0</v>
      </c>
      <c r="L433" s="1" t="str">
        <f ca="1">VLOOKUP(表格15[[#This Row],[專案編號]],料單!C:M,11,FALSE)</f>
        <v/>
      </c>
      <c r="M433" s="1">
        <f ca="1">VLOOKUP(表格15[[#This Row],[專案編號]],料單!C:L,10,FALSE)</f>
        <v>0</v>
      </c>
      <c r="N433" s="1" t="str">
        <f ca="1">VLOOKUP(表格15[[#This Row],[專案編號]],料單!C:O,13,FALSE)</f>
        <v/>
      </c>
      <c r="O433" s="11">
        <f t="shared" ca="1" si="164"/>
        <v>0</v>
      </c>
      <c r="R433" s="2" t="str">
        <f ca="1">IFERROR(VLOOKUP(M433,資料庫!$P$3:$AJ$73,20,),"")</f>
        <v/>
      </c>
      <c r="S433" s="9" t="str">
        <f t="shared" ca="1" si="131"/>
        <v/>
      </c>
      <c r="U433" s="9"/>
    </row>
    <row r="434" spans="1:21" x14ac:dyDescent="0.25">
      <c r="A434" s="1">
        <f t="shared" si="135"/>
        <v>363</v>
      </c>
      <c r="B434" s="1">
        <f t="shared" ref="B434" si="174">B433</f>
        <v>15</v>
      </c>
      <c r="C434" s="1">
        <f t="shared" si="126"/>
        <v>0</v>
      </c>
      <c r="D434" s="1">
        <f>料單!C571</f>
        <v>15013</v>
      </c>
      <c r="E434" s="1">
        <f ca="1">VLOOKUP(表格15[[#This Row],[專案編號]],料單!C:E,3,FALSE)</f>
        <v>0</v>
      </c>
      <c r="F434" s="1">
        <f ca="1">VLOOKUP(表格15[[#This Row],[專案編號]],料單!C:F,4,FALSE)</f>
        <v>0</v>
      </c>
      <c r="G434" s="1" t="str">
        <f ca="1">VLOOKUP(表格15[[#This Row],[專案編號]],料單!C:G,5,FALSE)</f>
        <v/>
      </c>
      <c r="H434" s="1">
        <f ca="1">VLOOKUP(表格15[[#This Row],[專案編號]],料單!C:H,6,FALSE)</f>
        <v>0</v>
      </c>
      <c r="I434" s="1" t="str">
        <f ca="1">VLOOKUP(表格15[[#This Row],[專案編號]],料單!C:I,7,FALSE)</f>
        <v/>
      </c>
      <c r="J434" s="1">
        <f ca="1">VLOOKUP(表格15[[#This Row],[專案編號]],料單!C:J,8,FALSE)</f>
        <v>0</v>
      </c>
      <c r="K434" s="1">
        <f ca="1">VLOOKUP(表格15[[#This Row],[專案編號]],料單!C:K,9,FALSE)</f>
        <v>0</v>
      </c>
      <c r="L434" s="1" t="str">
        <f ca="1">VLOOKUP(表格15[[#This Row],[專案編號]],料單!C:M,11,FALSE)</f>
        <v/>
      </c>
      <c r="M434" s="1">
        <f ca="1">VLOOKUP(表格15[[#This Row],[專案編號]],料單!C:L,10,FALSE)</f>
        <v>0</v>
      </c>
      <c r="N434" s="1" t="str">
        <f ca="1">VLOOKUP(表格15[[#This Row],[專案編號]],料單!C:O,13,FALSE)</f>
        <v/>
      </c>
      <c r="O434" s="11">
        <f t="shared" ca="1" si="164"/>
        <v>0</v>
      </c>
      <c r="R434" s="2" t="str">
        <f ca="1">IFERROR(VLOOKUP(M434,資料庫!$P$3:$AJ$73,20,),"")</f>
        <v/>
      </c>
      <c r="S434" s="9" t="str">
        <f t="shared" ca="1" si="131"/>
        <v/>
      </c>
      <c r="U434" s="9"/>
    </row>
    <row r="435" spans="1:21" x14ac:dyDescent="0.25">
      <c r="A435" s="1">
        <f t="shared" si="135"/>
        <v>364</v>
      </c>
      <c r="B435" s="1">
        <f t="shared" ref="B435" si="175">B434</f>
        <v>15</v>
      </c>
      <c r="C435" s="1">
        <f t="shared" si="126"/>
        <v>0</v>
      </c>
      <c r="D435" s="1">
        <f>料單!C572</f>
        <v>15014</v>
      </c>
      <c r="E435" s="1">
        <f ca="1">VLOOKUP(表格15[[#This Row],[專案編號]],料單!C:E,3,FALSE)</f>
        <v>0</v>
      </c>
      <c r="F435" s="1">
        <f ca="1">VLOOKUP(表格15[[#This Row],[專案編號]],料單!C:F,4,FALSE)</f>
        <v>0</v>
      </c>
      <c r="G435" s="1" t="str">
        <f ca="1">VLOOKUP(表格15[[#This Row],[專案編號]],料單!C:G,5,FALSE)</f>
        <v/>
      </c>
      <c r="H435" s="1">
        <f ca="1">VLOOKUP(表格15[[#This Row],[專案編號]],料單!C:H,6,FALSE)</f>
        <v>0</v>
      </c>
      <c r="I435" s="1" t="str">
        <f ca="1">VLOOKUP(表格15[[#This Row],[專案編號]],料單!C:I,7,FALSE)</f>
        <v/>
      </c>
      <c r="J435" s="1">
        <f ca="1">VLOOKUP(表格15[[#This Row],[專案編號]],料單!C:J,8,FALSE)</f>
        <v>0</v>
      </c>
      <c r="K435" s="1">
        <f ca="1">VLOOKUP(表格15[[#This Row],[專案編號]],料單!C:K,9,FALSE)</f>
        <v>0</v>
      </c>
      <c r="L435" s="1" t="str">
        <f ca="1">VLOOKUP(表格15[[#This Row],[專案編號]],料單!C:M,11,FALSE)</f>
        <v/>
      </c>
      <c r="M435" s="1">
        <f ca="1">VLOOKUP(表格15[[#This Row],[專案編號]],料單!C:L,10,FALSE)</f>
        <v>0</v>
      </c>
      <c r="N435" s="1" t="str">
        <f ca="1">VLOOKUP(表格15[[#This Row],[專案編號]],料單!C:O,13,FALSE)</f>
        <v/>
      </c>
      <c r="O435" s="11">
        <f t="shared" ca="1" si="164"/>
        <v>0</v>
      </c>
      <c r="R435" s="2" t="str">
        <f ca="1">IFERROR(VLOOKUP(M435,資料庫!$P$3:$AJ$73,20,),"")</f>
        <v/>
      </c>
      <c r="S435" s="9" t="str">
        <f t="shared" ca="1" si="131"/>
        <v/>
      </c>
      <c r="U435" s="9"/>
    </row>
    <row r="436" spans="1:21" x14ac:dyDescent="0.25">
      <c r="A436" s="1">
        <f t="shared" si="135"/>
        <v>365</v>
      </c>
      <c r="B436" s="1">
        <f t="shared" ref="B436" si="176">B435</f>
        <v>15</v>
      </c>
      <c r="C436" s="1">
        <f t="shared" si="126"/>
        <v>0</v>
      </c>
      <c r="D436" s="1">
        <f>料單!C573</f>
        <v>15015</v>
      </c>
      <c r="E436" s="1">
        <f ca="1">VLOOKUP(表格15[[#This Row],[專案編號]],料單!C:E,3,FALSE)</f>
        <v>0</v>
      </c>
      <c r="F436" s="1">
        <f ca="1">VLOOKUP(表格15[[#This Row],[專案編號]],料單!C:F,4,FALSE)</f>
        <v>0</v>
      </c>
      <c r="G436" s="1" t="str">
        <f ca="1">VLOOKUP(表格15[[#This Row],[專案編號]],料單!C:G,5,FALSE)</f>
        <v/>
      </c>
      <c r="H436" s="1">
        <f ca="1">VLOOKUP(表格15[[#This Row],[專案編號]],料單!C:H,6,FALSE)</f>
        <v>0</v>
      </c>
      <c r="I436" s="1" t="str">
        <f ca="1">VLOOKUP(表格15[[#This Row],[專案編號]],料單!C:I,7,FALSE)</f>
        <v/>
      </c>
      <c r="J436" s="1">
        <f ca="1">VLOOKUP(表格15[[#This Row],[專案編號]],料單!C:J,8,FALSE)</f>
        <v>0</v>
      </c>
      <c r="K436" s="1">
        <f ca="1">VLOOKUP(表格15[[#This Row],[專案編號]],料單!C:K,9,FALSE)</f>
        <v>0</v>
      </c>
      <c r="L436" s="1" t="str">
        <f ca="1">VLOOKUP(表格15[[#This Row],[專案編號]],料單!C:M,11,FALSE)</f>
        <v/>
      </c>
      <c r="M436" s="1">
        <f ca="1">VLOOKUP(表格15[[#This Row],[專案編號]],料單!C:L,10,FALSE)</f>
        <v>0</v>
      </c>
      <c r="N436" s="1" t="str">
        <f ca="1">VLOOKUP(表格15[[#This Row],[專案編號]],料單!C:O,13,FALSE)</f>
        <v/>
      </c>
      <c r="O436" s="11">
        <f t="shared" ca="1" si="164"/>
        <v>0</v>
      </c>
      <c r="R436" s="2" t="str">
        <f ca="1">IFERROR(VLOOKUP(M436,資料庫!$P$3:$AJ$73,20,),"")</f>
        <v/>
      </c>
      <c r="S436" s="9" t="str">
        <f t="shared" ca="1" si="131"/>
        <v/>
      </c>
      <c r="U436" s="9"/>
    </row>
    <row r="437" spans="1:21" x14ac:dyDescent="0.25">
      <c r="A437" s="1">
        <f t="shared" si="135"/>
        <v>366</v>
      </c>
      <c r="B437" s="1">
        <f t="shared" ref="B437" si="177">B436</f>
        <v>15</v>
      </c>
      <c r="C437" s="1">
        <f t="shared" si="126"/>
        <v>0</v>
      </c>
      <c r="D437" s="1">
        <f>料單!C574</f>
        <v>15016</v>
      </c>
      <c r="E437" s="1">
        <f ca="1">VLOOKUP(表格15[[#This Row],[專案編號]],料單!C:E,3,FALSE)</f>
        <v>0</v>
      </c>
      <c r="F437" s="1">
        <f ca="1">VLOOKUP(表格15[[#This Row],[專案編號]],料單!C:F,4,FALSE)</f>
        <v>0</v>
      </c>
      <c r="G437" s="1" t="str">
        <f ca="1">VLOOKUP(表格15[[#This Row],[專案編號]],料單!C:G,5,FALSE)</f>
        <v/>
      </c>
      <c r="H437" s="1">
        <f ca="1">VLOOKUP(表格15[[#This Row],[專案編號]],料單!C:H,6,FALSE)</f>
        <v>0</v>
      </c>
      <c r="I437" s="1" t="str">
        <f ca="1">VLOOKUP(表格15[[#This Row],[專案編號]],料單!C:I,7,FALSE)</f>
        <v/>
      </c>
      <c r="J437" s="1">
        <f ca="1">VLOOKUP(表格15[[#This Row],[專案編號]],料單!C:J,8,FALSE)</f>
        <v>0</v>
      </c>
      <c r="K437" s="1">
        <f ca="1">VLOOKUP(表格15[[#This Row],[專案編號]],料單!C:K,9,FALSE)</f>
        <v>0</v>
      </c>
      <c r="L437" s="1" t="str">
        <f ca="1">VLOOKUP(表格15[[#This Row],[專案編號]],料單!C:M,11,FALSE)</f>
        <v/>
      </c>
      <c r="M437" s="1">
        <f ca="1">VLOOKUP(表格15[[#This Row],[專案編號]],料單!C:L,10,FALSE)</f>
        <v>0</v>
      </c>
      <c r="N437" s="1" t="str">
        <f ca="1">VLOOKUP(表格15[[#This Row],[專案編號]],料單!C:O,13,FALSE)</f>
        <v/>
      </c>
      <c r="O437" s="11">
        <f t="shared" ca="1" si="164"/>
        <v>0</v>
      </c>
      <c r="R437" s="2" t="str">
        <f ca="1">IFERROR(VLOOKUP(M437,資料庫!$P$3:$AJ$73,20,),"")</f>
        <v/>
      </c>
      <c r="S437" s="9" t="str">
        <f t="shared" ca="1" si="131"/>
        <v/>
      </c>
      <c r="U437" s="9"/>
    </row>
    <row r="438" spans="1:21" x14ac:dyDescent="0.25">
      <c r="A438" s="1">
        <f t="shared" si="135"/>
        <v>367</v>
      </c>
      <c r="B438" s="1">
        <f t="shared" ref="B438" si="178">B437</f>
        <v>15</v>
      </c>
      <c r="C438" s="1">
        <f t="shared" si="126"/>
        <v>0</v>
      </c>
      <c r="D438" s="1">
        <f>料單!C575</f>
        <v>15017</v>
      </c>
      <c r="E438" s="1">
        <f ca="1">VLOOKUP(表格15[[#This Row],[專案編號]],料單!C:E,3,FALSE)</f>
        <v>0</v>
      </c>
      <c r="F438" s="1">
        <f ca="1">VLOOKUP(表格15[[#This Row],[專案編號]],料單!C:F,4,FALSE)</f>
        <v>0</v>
      </c>
      <c r="G438" s="1" t="str">
        <f ca="1">VLOOKUP(表格15[[#This Row],[專案編號]],料單!C:G,5,FALSE)</f>
        <v/>
      </c>
      <c r="H438" s="1">
        <f ca="1">VLOOKUP(表格15[[#This Row],[專案編號]],料單!C:H,6,FALSE)</f>
        <v>0</v>
      </c>
      <c r="I438" s="1" t="str">
        <f ca="1">VLOOKUP(表格15[[#This Row],[專案編號]],料單!C:I,7,FALSE)</f>
        <v/>
      </c>
      <c r="J438" s="1">
        <f ca="1">VLOOKUP(表格15[[#This Row],[專案編號]],料單!C:J,8,FALSE)</f>
        <v>0</v>
      </c>
      <c r="K438" s="1">
        <f ca="1">VLOOKUP(表格15[[#This Row],[專案編號]],料單!C:K,9,FALSE)</f>
        <v>0</v>
      </c>
      <c r="L438" s="1" t="str">
        <f ca="1">VLOOKUP(表格15[[#This Row],[專案編號]],料單!C:M,11,FALSE)</f>
        <v/>
      </c>
      <c r="M438" s="1">
        <f ca="1">VLOOKUP(表格15[[#This Row],[專案編號]],料單!C:L,10,FALSE)</f>
        <v>0</v>
      </c>
      <c r="N438" s="1" t="str">
        <f ca="1">VLOOKUP(表格15[[#This Row],[專案編號]],料單!C:O,13,FALSE)</f>
        <v/>
      </c>
      <c r="O438" s="11">
        <f t="shared" ca="1" si="164"/>
        <v>0</v>
      </c>
      <c r="R438" s="2" t="str">
        <f ca="1">IFERROR(VLOOKUP(M438,資料庫!$P$3:$AJ$73,20,),"")</f>
        <v/>
      </c>
      <c r="S438" s="9" t="str">
        <f t="shared" ca="1" si="131"/>
        <v/>
      </c>
      <c r="U438" s="9"/>
    </row>
    <row r="439" spans="1:21" x14ac:dyDescent="0.25">
      <c r="A439" s="1">
        <f t="shared" si="135"/>
        <v>368</v>
      </c>
      <c r="B439" s="1">
        <f t="shared" ref="B439" si="179">B438</f>
        <v>15</v>
      </c>
      <c r="C439" s="1">
        <f t="shared" si="126"/>
        <v>0</v>
      </c>
      <c r="D439" s="1">
        <f>料單!C576</f>
        <v>15018</v>
      </c>
      <c r="E439" s="1">
        <f ca="1">VLOOKUP(表格15[[#This Row],[專案編號]],料單!C:E,3,FALSE)</f>
        <v>0</v>
      </c>
      <c r="F439" s="1">
        <f ca="1">VLOOKUP(表格15[[#This Row],[專案編號]],料單!C:F,4,FALSE)</f>
        <v>0</v>
      </c>
      <c r="G439" s="1" t="str">
        <f ca="1">VLOOKUP(表格15[[#This Row],[專案編號]],料單!C:G,5,FALSE)</f>
        <v/>
      </c>
      <c r="H439" s="1">
        <f ca="1">VLOOKUP(表格15[[#This Row],[專案編號]],料單!C:H,6,FALSE)</f>
        <v>0</v>
      </c>
      <c r="I439" s="1" t="str">
        <f ca="1">VLOOKUP(表格15[[#This Row],[專案編號]],料單!C:I,7,FALSE)</f>
        <v/>
      </c>
      <c r="J439" s="1">
        <f ca="1">VLOOKUP(表格15[[#This Row],[專案編號]],料單!C:J,8,FALSE)</f>
        <v>0</v>
      </c>
      <c r="K439" s="1">
        <f ca="1">VLOOKUP(表格15[[#This Row],[專案編號]],料單!C:K,9,FALSE)</f>
        <v>0</v>
      </c>
      <c r="L439" s="1" t="str">
        <f ca="1">VLOOKUP(表格15[[#This Row],[專案編號]],料單!C:M,11,FALSE)</f>
        <v/>
      </c>
      <c r="M439" s="1">
        <f ca="1">VLOOKUP(表格15[[#This Row],[專案編號]],料單!C:L,10,FALSE)</f>
        <v>0</v>
      </c>
      <c r="N439" s="1" t="str">
        <f ca="1">VLOOKUP(表格15[[#This Row],[專案編號]],料單!C:O,13,FALSE)</f>
        <v/>
      </c>
      <c r="O439" s="11">
        <f t="shared" ca="1" si="164"/>
        <v>0</v>
      </c>
      <c r="R439" s="2" t="str">
        <f ca="1">IFERROR(VLOOKUP(M439,資料庫!$P$3:$AJ$73,20,),"")</f>
        <v/>
      </c>
      <c r="S439" s="9" t="str">
        <f t="shared" ca="1" si="131"/>
        <v/>
      </c>
      <c r="U439" s="9"/>
    </row>
    <row r="440" spans="1:21" x14ac:dyDescent="0.25">
      <c r="A440" s="1">
        <f t="shared" si="135"/>
        <v>369</v>
      </c>
      <c r="B440" s="1">
        <f t="shared" ref="B440" si="180">B439</f>
        <v>15</v>
      </c>
      <c r="C440" s="1">
        <f t="shared" si="126"/>
        <v>0</v>
      </c>
      <c r="D440" s="1">
        <f>料單!C577</f>
        <v>15019</v>
      </c>
      <c r="E440" s="1">
        <f ca="1">VLOOKUP(表格15[[#This Row],[專案編號]],料單!C:E,3,FALSE)</f>
        <v>0</v>
      </c>
      <c r="F440" s="1">
        <f ca="1">VLOOKUP(表格15[[#This Row],[專案編號]],料單!C:F,4,FALSE)</f>
        <v>0</v>
      </c>
      <c r="G440" s="1" t="str">
        <f ca="1">VLOOKUP(表格15[[#This Row],[專案編號]],料單!C:G,5,FALSE)</f>
        <v/>
      </c>
      <c r="H440" s="1">
        <f ca="1">VLOOKUP(表格15[[#This Row],[專案編號]],料單!C:H,6,FALSE)</f>
        <v>0</v>
      </c>
      <c r="I440" s="1" t="str">
        <f ca="1">VLOOKUP(表格15[[#This Row],[專案編號]],料單!C:I,7,FALSE)</f>
        <v/>
      </c>
      <c r="J440" s="1">
        <f ca="1">VLOOKUP(表格15[[#This Row],[專案編號]],料單!C:J,8,FALSE)</f>
        <v>0</v>
      </c>
      <c r="K440" s="1">
        <f ca="1">VLOOKUP(表格15[[#This Row],[專案編號]],料單!C:K,9,FALSE)</f>
        <v>0</v>
      </c>
      <c r="L440" s="1" t="str">
        <f ca="1">VLOOKUP(表格15[[#This Row],[專案編號]],料單!C:M,11,FALSE)</f>
        <v/>
      </c>
      <c r="M440" s="1">
        <f ca="1">VLOOKUP(表格15[[#This Row],[專案編號]],料單!C:L,10,FALSE)</f>
        <v>0</v>
      </c>
      <c r="N440" s="1" t="str">
        <f ca="1">VLOOKUP(表格15[[#This Row],[專案編號]],料單!C:O,13,FALSE)</f>
        <v/>
      </c>
      <c r="O440" s="11">
        <f t="shared" ca="1" si="164"/>
        <v>0</v>
      </c>
      <c r="R440" s="2" t="str">
        <f ca="1">IFERROR(VLOOKUP(M440,資料庫!$P$3:$AJ$73,20,),"")</f>
        <v/>
      </c>
      <c r="S440" s="9" t="str">
        <f t="shared" ca="1" si="131"/>
        <v/>
      </c>
      <c r="U440" s="9"/>
    </row>
    <row r="441" spans="1:21" x14ac:dyDescent="0.25">
      <c r="A441" s="1">
        <f t="shared" si="135"/>
        <v>370</v>
      </c>
      <c r="B441" s="1">
        <f t="shared" ref="B441" si="181">B440</f>
        <v>15</v>
      </c>
      <c r="C441" s="1">
        <f t="shared" si="126"/>
        <v>0</v>
      </c>
      <c r="D441" s="1">
        <f>料單!C578</f>
        <v>15020</v>
      </c>
      <c r="E441" s="1">
        <f ca="1">VLOOKUP(表格15[[#This Row],[專案編號]],料單!C:E,3,FALSE)</f>
        <v>0</v>
      </c>
      <c r="F441" s="1">
        <f ca="1">VLOOKUP(表格15[[#This Row],[專案編號]],料單!C:F,4,FALSE)</f>
        <v>0</v>
      </c>
      <c r="G441" s="1" t="str">
        <f ca="1">VLOOKUP(表格15[[#This Row],[專案編號]],料單!C:G,5,FALSE)</f>
        <v/>
      </c>
      <c r="H441" s="1">
        <f ca="1">VLOOKUP(表格15[[#This Row],[專案編號]],料單!C:H,6,FALSE)</f>
        <v>0</v>
      </c>
      <c r="I441" s="1" t="str">
        <f ca="1">VLOOKUP(表格15[[#This Row],[專案編號]],料單!C:I,7,FALSE)</f>
        <v/>
      </c>
      <c r="J441" s="1">
        <f ca="1">VLOOKUP(表格15[[#This Row],[專案編號]],料單!C:J,8,FALSE)</f>
        <v>0</v>
      </c>
      <c r="K441" s="1">
        <f ca="1">VLOOKUP(表格15[[#This Row],[專案編號]],料單!C:K,9,FALSE)</f>
        <v>0</v>
      </c>
      <c r="L441" s="1" t="str">
        <f ca="1">VLOOKUP(表格15[[#This Row],[專案編號]],料單!C:M,11,FALSE)</f>
        <v/>
      </c>
      <c r="M441" s="1">
        <f ca="1">VLOOKUP(表格15[[#This Row],[專案編號]],料單!C:L,10,FALSE)</f>
        <v>0</v>
      </c>
      <c r="N441" s="1" t="str">
        <f ca="1">VLOOKUP(表格15[[#This Row],[專案編號]],料單!C:O,13,FALSE)</f>
        <v/>
      </c>
      <c r="O441" s="11">
        <f t="shared" ca="1" si="164"/>
        <v>0</v>
      </c>
      <c r="R441" s="2" t="str">
        <f ca="1">IFERROR(VLOOKUP(M441,資料庫!$P$3:$AJ$73,20,),"")</f>
        <v/>
      </c>
      <c r="S441" s="9" t="str">
        <f t="shared" ca="1" si="131"/>
        <v/>
      </c>
      <c r="U441" s="9"/>
    </row>
    <row r="442" spans="1:21" x14ac:dyDescent="0.25">
      <c r="A442" s="1">
        <f t="shared" si="135"/>
        <v>371</v>
      </c>
      <c r="B442" s="1">
        <f t="shared" ref="B442" si="182">B441</f>
        <v>15</v>
      </c>
      <c r="C442" s="1">
        <f t="shared" si="126"/>
        <v>0</v>
      </c>
      <c r="D442" s="1">
        <f>料單!C579</f>
        <v>15021</v>
      </c>
      <c r="E442" s="1">
        <f ca="1">VLOOKUP(表格15[[#This Row],[專案編號]],料單!C:E,3,FALSE)</f>
        <v>0</v>
      </c>
      <c r="F442" s="1">
        <f ca="1">VLOOKUP(表格15[[#This Row],[專案編號]],料單!C:F,4,FALSE)</f>
        <v>0</v>
      </c>
      <c r="G442" s="1" t="str">
        <f ca="1">VLOOKUP(表格15[[#This Row],[專案編號]],料單!C:G,5,FALSE)</f>
        <v/>
      </c>
      <c r="H442" s="1">
        <f ca="1">VLOOKUP(表格15[[#This Row],[專案編號]],料單!C:H,6,FALSE)</f>
        <v>0</v>
      </c>
      <c r="I442" s="1" t="str">
        <f ca="1">VLOOKUP(表格15[[#This Row],[專案編號]],料單!C:I,7,FALSE)</f>
        <v/>
      </c>
      <c r="J442" s="1">
        <f ca="1">VLOOKUP(表格15[[#This Row],[專案編號]],料單!C:J,8,FALSE)</f>
        <v>0</v>
      </c>
      <c r="K442" s="1">
        <f ca="1">VLOOKUP(表格15[[#This Row],[專案編號]],料單!C:K,9,FALSE)</f>
        <v>0</v>
      </c>
      <c r="L442" s="1" t="str">
        <f ca="1">VLOOKUP(表格15[[#This Row],[專案編號]],料單!C:M,11,FALSE)</f>
        <v/>
      </c>
      <c r="M442" s="1">
        <f ca="1">VLOOKUP(表格15[[#This Row],[專案編號]],料單!C:L,10,FALSE)</f>
        <v>0</v>
      </c>
      <c r="N442" s="1" t="str">
        <f ca="1">VLOOKUP(表格15[[#This Row],[專案編號]],料單!C:O,13,FALSE)</f>
        <v/>
      </c>
      <c r="O442" s="11">
        <f t="shared" ca="1" si="164"/>
        <v>0</v>
      </c>
      <c r="R442" s="2" t="str">
        <f ca="1">IFERROR(VLOOKUP(M442,資料庫!$P$3:$AJ$73,20,),"")</f>
        <v/>
      </c>
      <c r="S442" s="9" t="str">
        <f t="shared" ca="1" si="131"/>
        <v/>
      </c>
      <c r="U442" s="9"/>
    </row>
    <row r="443" spans="1:21" x14ac:dyDescent="0.25">
      <c r="A443" s="1">
        <f t="shared" si="135"/>
        <v>372</v>
      </c>
      <c r="B443" s="1">
        <f t="shared" ref="B443" si="183">B442</f>
        <v>15</v>
      </c>
      <c r="C443" s="1">
        <f t="shared" si="126"/>
        <v>0</v>
      </c>
      <c r="D443" s="1">
        <f>料單!C580</f>
        <v>15022</v>
      </c>
      <c r="E443" s="1">
        <f ca="1">VLOOKUP(表格15[[#This Row],[專案編號]],料單!C:E,3,FALSE)</f>
        <v>0</v>
      </c>
      <c r="F443" s="1">
        <f ca="1">VLOOKUP(表格15[[#This Row],[專案編號]],料單!C:F,4,FALSE)</f>
        <v>0</v>
      </c>
      <c r="G443" s="1" t="str">
        <f ca="1">VLOOKUP(表格15[[#This Row],[專案編號]],料單!C:G,5,FALSE)</f>
        <v/>
      </c>
      <c r="H443" s="1">
        <f ca="1">VLOOKUP(表格15[[#This Row],[專案編號]],料單!C:H,6,FALSE)</f>
        <v>0</v>
      </c>
      <c r="I443" s="1" t="str">
        <f ca="1">VLOOKUP(表格15[[#This Row],[專案編號]],料單!C:I,7,FALSE)</f>
        <v/>
      </c>
      <c r="J443" s="1">
        <f ca="1">VLOOKUP(表格15[[#This Row],[專案編號]],料單!C:J,8,FALSE)</f>
        <v>0</v>
      </c>
      <c r="K443" s="1">
        <f ca="1">VLOOKUP(表格15[[#This Row],[專案編號]],料單!C:K,9,FALSE)</f>
        <v>0</v>
      </c>
      <c r="L443" s="1" t="str">
        <f ca="1">VLOOKUP(表格15[[#This Row],[專案編號]],料單!C:M,11,FALSE)</f>
        <v/>
      </c>
      <c r="M443" s="1">
        <f ca="1">VLOOKUP(表格15[[#This Row],[專案編號]],料單!C:L,10,FALSE)</f>
        <v>0</v>
      </c>
      <c r="N443" s="1" t="str">
        <f ca="1">VLOOKUP(表格15[[#This Row],[專案編號]],料單!C:O,13,FALSE)</f>
        <v/>
      </c>
      <c r="O443" s="11">
        <f t="shared" ca="1" si="164"/>
        <v>0</v>
      </c>
      <c r="R443" s="2" t="str">
        <f ca="1">IFERROR(VLOOKUP(M443,資料庫!$P$3:$AJ$73,20,),"")</f>
        <v/>
      </c>
      <c r="S443" s="9" t="str">
        <f t="shared" ca="1" si="131"/>
        <v/>
      </c>
      <c r="U443" s="9"/>
    </row>
    <row r="444" spans="1:21" x14ac:dyDescent="0.25">
      <c r="A444" s="1">
        <f t="shared" si="135"/>
        <v>373</v>
      </c>
      <c r="B444" s="1">
        <f t="shared" ref="B444:B445" si="184">B443</f>
        <v>15</v>
      </c>
      <c r="C444" s="1">
        <f t="shared" si="126"/>
        <v>0</v>
      </c>
      <c r="D444" s="1">
        <f>料單!C581</f>
        <v>15023</v>
      </c>
      <c r="E444" s="1">
        <f ca="1">VLOOKUP(表格15[[#This Row],[專案編號]],料單!C:E,3,FALSE)</f>
        <v>0</v>
      </c>
      <c r="F444" s="1">
        <f ca="1">VLOOKUP(表格15[[#This Row],[專案編號]],料單!C:F,4,FALSE)</f>
        <v>0</v>
      </c>
      <c r="G444" s="1" t="str">
        <f ca="1">VLOOKUP(表格15[[#This Row],[專案編號]],料單!C:G,5,FALSE)</f>
        <v/>
      </c>
      <c r="H444" s="1">
        <f ca="1">VLOOKUP(表格15[[#This Row],[專案編號]],料單!C:H,6,FALSE)</f>
        <v>0</v>
      </c>
      <c r="I444" s="1" t="str">
        <f ca="1">VLOOKUP(表格15[[#This Row],[專案編號]],料單!C:I,7,FALSE)</f>
        <v/>
      </c>
      <c r="J444" s="1">
        <f ca="1">VLOOKUP(表格15[[#This Row],[專案編號]],料單!C:J,8,FALSE)</f>
        <v>0</v>
      </c>
      <c r="K444" s="1">
        <f ca="1">VLOOKUP(表格15[[#This Row],[專案編號]],料單!C:K,9,FALSE)</f>
        <v>0</v>
      </c>
      <c r="L444" s="1" t="str">
        <f ca="1">VLOOKUP(表格15[[#This Row],[專案編號]],料單!C:M,11,FALSE)</f>
        <v/>
      </c>
      <c r="M444" s="1">
        <f ca="1">VLOOKUP(表格15[[#This Row],[專案編號]],料單!C:L,10,FALSE)</f>
        <v>0</v>
      </c>
      <c r="N444" s="1" t="str">
        <f ca="1">VLOOKUP(表格15[[#This Row],[專案編號]],料單!C:O,13,FALSE)</f>
        <v/>
      </c>
      <c r="O444" s="11">
        <f t="shared" ca="1" si="164"/>
        <v>0</v>
      </c>
      <c r="R444" s="2" t="str">
        <f ca="1">IFERROR(VLOOKUP(M444,資料庫!$P$3:$AJ$73,20,),"")</f>
        <v/>
      </c>
      <c r="S444" s="9" t="str">
        <f t="shared" ca="1" si="131"/>
        <v/>
      </c>
      <c r="U444" s="9"/>
    </row>
    <row r="445" spans="1:21" x14ac:dyDescent="0.25">
      <c r="A445" s="1">
        <f t="shared" si="135"/>
        <v>374</v>
      </c>
      <c r="B445" s="1">
        <f t="shared" si="184"/>
        <v>15</v>
      </c>
      <c r="C445" s="1">
        <f t="shared" si="126"/>
        <v>0</v>
      </c>
      <c r="D445" s="1">
        <f>料單!C582</f>
        <v>15024</v>
      </c>
      <c r="E445" s="1">
        <f ca="1">VLOOKUP(表格15[[#This Row],[專案編號]],料單!C:E,3,FALSE)</f>
        <v>0</v>
      </c>
      <c r="F445" s="1">
        <f ca="1">VLOOKUP(表格15[[#This Row],[專案編號]],料單!C:F,4,FALSE)</f>
        <v>0</v>
      </c>
      <c r="G445" s="1" t="str">
        <f ca="1">VLOOKUP(表格15[[#This Row],[專案編號]],料單!C:G,5,FALSE)</f>
        <v/>
      </c>
      <c r="H445" s="1">
        <f ca="1">VLOOKUP(表格15[[#This Row],[專案編號]],料單!C:H,6,FALSE)</f>
        <v>0</v>
      </c>
      <c r="I445" s="1" t="str">
        <f ca="1">VLOOKUP(表格15[[#This Row],[專案編號]],料單!C:I,7,FALSE)</f>
        <v/>
      </c>
      <c r="J445" s="1">
        <f ca="1">VLOOKUP(表格15[[#This Row],[專案編號]],料單!C:J,8,FALSE)</f>
        <v>0</v>
      </c>
      <c r="K445" s="1">
        <f ca="1">VLOOKUP(表格15[[#This Row],[專案編號]],料單!C:K,9,FALSE)</f>
        <v>0</v>
      </c>
      <c r="L445" s="1" t="str">
        <f ca="1">VLOOKUP(表格15[[#This Row],[專案編號]],料單!C:M,11,FALSE)</f>
        <v/>
      </c>
      <c r="M445" s="1">
        <f ca="1">VLOOKUP(表格15[[#This Row],[專案編號]],料單!C:L,10,FALSE)</f>
        <v>0</v>
      </c>
      <c r="N445" s="1" t="str">
        <f ca="1">VLOOKUP(表格15[[#This Row],[專案編號]],料單!C:O,13,FALSE)</f>
        <v/>
      </c>
      <c r="O445" s="11">
        <f t="shared" ca="1" si="164"/>
        <v>0</v>
      </c>
      <c r="R445" s="2" t="str">
        <f ca="1">IFERROR(VLOOKUP(M445,資料庫!$P$3:$AJ$73,20,),"")</f>
        <v/>
      </c>
      <c r="S445" s="9" t="str">
        <f t="shared" ca="1" si="131"/>
        <v/>
      </c>
      <c r="U445" s="9"/>
    </row>
    <row r="446" spans="1:21" x14ac:dyDescent="0.25">
      <c r="A446" s="1">
        <f t="shared" ref="A446:A450" si="185">A445+1</f>
        <v>375</v>
      </c>
      <c r="B446" s="1">
        <f t="shared" ref="B446:B450" si="186">B445</f>
        <v>15</v>
      </c>
      <c r="C446" s="1">
        <f t="shared" si="126"/>
        <v>0</v>
      </c>
      <c r="D446" s="1">
        <f>料單!C583</f>
        <v>15025</v>
      </c>
      <c r="E446" s="1">
        <f ca="1">VLOOKUP(表格15[[#This Row],[專案編號]],料單!C:E,3,FALSE)</f>
        <v>0</v>
      </c>
      <c r="F446" s="1">
        <f ca="1">VLOOKUP(表格15[[#This Row],[專案編號]],料單!C:F,4,FALSE)</f>
        <v>0</v>
      </c>
      <c r="G446" s="1" t="str">
        <f ca="1">VLOOKUP(表格15[[#This Row],[專案編號]],料單!C:G,5,FALSE)</f>
        <v/>
      </c>
      <c r="H446" s="1">
        <f ca="1">VLOOKUP(表格15[[#This Row],[專案編號]],料單!C:H,6,FALSE)</f>
        <v>0</v>
      </c>
      <c r="I446" s="1" t="str">
        <f ca="1">VLOOKUP(表格15[[#This Row],[專案編號]],料單!C:I,7,FALSE)</f>
        <v/>
      </c>
      <c r="J446" s="1">
        <f ca="1">VLOOKUP(表格15[[#This Row],[專案編號]],料單!C:J,8,FALSE)</f>
        <v>0</v>
      </c>
      <c r="K446" s="1">
        <f ca="1">VLOOKUP(表格15[[#This Row],[專案編號]],料單!C:K,9,FALSE)</f>
        <v>0</v>
      </c>
      <c r="L446" s="1" t="str">
        <f ca="1">VLOOKUP(表格15[[#This Row],[專案編號]],料單!C:M,11,FALSE)</f>
        <v/>
      </c>
      <c r="M446" s="1">
        <f ca="1">VLOOKUP(表格15[[#This Row],[專案編號]],料單!C:L,10,FALSE)</f>
        <v>0</v>
      </c>
      <c r="N446" s="1" t="str">
        <f ca="1">VLOOKUP(表格15[[#This Row],[專案編號]],料單!C:O,13,FALSE)</f>
        <v/>
      </c>
      <c r="O446" s="11">
        <f t="shared" ca="1" si="164"/>
        <v>0</v>
      </c>
      <c r="R446" s="2" t="str">
        <f ca="1">IFERROR(VLOOKUP(M446,資料庫!$P$3:$AJ$73,20,),"")</f>
        <v/>
      </c>
      <c r="S446" s="9" t="str">
        <f t="shared" ca="1" si="131"/>
        <v/>
      </c>
      <c r="U446" s="9"/>
    </row>
    <row r="447" spans="1:21" x14ac:dyDescent="0.25">
      <c r="A447" s="1">
        <f t="shared" si="185"/>
        <v>376</v>
      </c>
      <c r="B447" s="1">
        <f t="shared" si="186"/>
        <v>15</v>
      </c>
      <c r="C447" s="1">
        <f t="shared" si="126"/>
        <v>0</v>
      </c>
      <c r="D447" s="1">
        <f>料單!C584</f>
        <v>15026</v>
      </c>
      <c r="E447" s="1">
        <f ca="1">VLOOKUP(表格15[[#This Row],[專案編號]],料單!C:E,3,FALSE)</f>
        <v>0</v>
      </c>
      <c r="F447" s="1">
        <f ca="1">VLOOKUP(表格15[[#This Row],[專案編號]],料單!C:F,4,FALSE)</f>
        <v>0</v>
      </c>
      <c r="G447" s="1" t="str">
        <f ca="1">VLOOKUP(表格15[[#This Row],[專案編號]],料單!C:G,5,FALSE)</f>
        <v/>
      </c>
      <c r="H447" s="1">
        <f ca="1">VLOOKUP(表格15[[#This Row],[專案編號]],料單!C:H,6,FALSE)</f>
        <v>0</v>
      </c>
      <c r="I447" s="1" t="str">
        <f ca="1">VLOOKUP(表格15[[#This Row],[專案編號]],料單!C:I,7,FALSE)</f>
        <v/>
      </c>
      <c r="J447" s="1">
        <f ca="1">VLOOKUP(表格15[[#This Row],[專案編號]],料單!C:J,8,FALSE)</f>
        <v>0</v>
      </c>
      <c r="K447" s="1">
        <f ca="1">VLOOKUP(表格15[[#This Row],[專案編號]],料單!C:K,9,FALSE)</f>
        <v>0</v>
      </c>
      <c r="L447" s="1" t="str">
        <f ca="1">VLOOKUP(表格15[[#This Row],[專案編號]],料單!C:M,11,FALSE)</f>
        <v/>
      </c>
      <c r="M447" s="1">
        <f ca="1">VLOOKUP(表格15[[#This Row],[專案編號]],料單!C:L,10,FALSE)</f>
        <v>0</v>
      </c>
      <c r="N447" s="1" t="str">
        <f ca="1">VLOOKUP(表格15[[#This Row],[專案編號]],料單!C:O,13,FALSE)</f>
        <v/>
      </c>
      <c r="O447" s="11">
        <f t="shared" ca="1" si="164"/>
        <v>0</v>
      </c>
      <c r="R447" s="2" t="str">
        <f ca="1">IFERROR(VLOOKUP(M447,資料庫!$P$3:$AJ$73,20,),"")</f>
        <v/>
      </c>
      <c r="S447" s="9" t="str">
        <f t="shared" ca="1" si="131"/>
        <v/>
      </c>
      <c r="U447" s="9"/>
    </row>
    <row r="448" spans="1:21" x14ac:dyDescent="0.25">
      <c r="A448" s="1">
        <f t="shared" si="185"/>
        <v>377</v>
      </c>
      <c r="B448" s="1">
        <f t="shared" si="186"/>
        <v>15</v>
      </c>
      <c r="C448" s="1">
        <f t="shared" si="126"/>
        <v>0</v>
      </c>
      <c r="D448" s="1">
        <f>料單!C585</f>
        <v>15027</v>
      </c>
      <c r="E448" s="1">
        <f ca="1">VLOOKUP(表格15[[#This Row],[專案編號]],料單!C:E,3,FALSE)</f>
        <v>0</v>
      </c>
      <c r="F448" s="1">
        <f ca="1">VLOOKUP(表格15[[#This Row],[專案編號]],料單!C:F,4,FALSE)</f>
        <v>0</v>
      </c>
      <c r="G448" s="1" t="str">
        <f ca="1">VLOOKUP(表格15[[#This Row],[專案編號]],料單!C:G,5,FALSE)</f>
        <v/>
      </c>
      <c r="H448" s="1">
        <f ca="1">VLOOKUP(表格15[[#This Row],[專案編號]],料單!C:H,6,FALSE)</f>
        <v>0</v>
      </c>
      <c r="I448" s="1" t="str">
        <f ca="1">VLOOKUP(表格15[[#This Row],[專案編號]],料單!C:I,7,FALSE)</f>
        <v/>
      </c>
      <c r="J448" s="1">
        <f ca="1">VLOOKUP(表格15[[#This Row],[專案編號]],料單!C:J,8,FALSE)</f>
        <v>0</v>
      </c>
      <c r="K448" s="1">
        <f ca="1">VLOOKUP(表格15[[#This Row],[專案編號]],料單!C:K,9,FALSE)</f>
        <v>0</v>
      </c>
      <c r="L448" s="1" t="str">
        <f ca="1">VLOOKUP(表格15[[#This Row],[專案編號]],料單!C:M,11,FALSE)</f>
        <v/>
      </c>
      <c r="M448" s="1">
        <f ca="1">VLOOKUP(表格15[[#This Row],[專案編號]],料單!C:L,10,FALSE)</f>
        <v>0</v>
      </c>
      <c r="N448" s="1" t="str">
        <f ca="1">VLOOKUP(表格15[[#This Row],[專案編號]],料單!C:O,13,FALSE)</f>
        <v/>
      </c>
      <c r="O448" s="11">
        <f t="shared" ca="1" si="164"/>
        <v>0</v>
      </c>
      <c r="R448" s="2" t="str">
        <f ca="1">IFERROR(VLOOKUP(M448,資料庫!$P$3:$AJ$73,20,),"")</f>
        <v/>
      </c>
      <c r="S448" s="9" t="str">
        <f t="shared" ca="1" si="131"/>
        <v/>
      </c>
      <c r="U448" s="9"/>
    </row>
    <row r="449" spans="1:21" x14ac:dyDescent="0.25">
      <c r="A449" s="1">
        <f t="shared" si="185"/>
        <v>378</v>
      </c>
      <c r="B449" s="1">
        <f t="shared" si="186"/>
        <v>15</v>
      </c>
      <c r="C449" s="1">
        <f t="shared" si="126"/>
        <v>0</v>
      </c>
      <c r="D449" s="1">
        <f>料單!C586</f>
        <v>15028</v>
      </c>
      <c r="E449" s="1">
        <f ca="1">VLOOKUP(表格15[[#This Row],[專案編號]],料單!C:E,3,FALSE)</f>
        <v>0</v>
      </c>
      <c r="F449" s="1">
        <f ca="1">VLOOKUP(表格15[[#This Row],[專案編號]],料單!C:F,4,FALSE)</f>
        <v>0</v>
      </c>
      <c r="G449" s="1" t="str">
        <f ca="1">VLOOKUP(表格15[[#This Row],[專案編號]],料單!C:G,5,FALSE)</f>
        <v/>
      </c>
      <c r="H449" s="1">
        <f ca="1">VLOOKUP(表格15[[#This Row],[專案編號]],料單!C:H,6,FALSE)</f>
        <v>0</v>
      </c>
      <c r="I449" s="1" t="str">
        <f ca="1">VLOOKUP(表格15[[#This Row],[專案編號]],料單!C:I,7,FALSE)</f>
        <v/>
      </c>
      <c r="J449" s="1">
        <f ca="1">VLOOKUP(表格15[[#This Row],[專案編號]],料單!C:J,8,FALSE)</f>
        <v>0</v>
      </c>
      <c r="K449" s="1">
        <f ca="1">VLOOKUP(表格15[[#This Row],[專案編號]],料單!C:K,9,FALSE)</f>
        <v>0</v>
      </c>
      <c r="L449" s="1" t="str">
        <f ca="1">VLOOKUP(表格15[[#This Row],[專案編號]],料單!C:M,11,FALSE)</f>
        <v/>
      </c>
      <c r="M449" s="1">
        <f ca="1">VLOOKUP(表格15[[#This Row],[專案編號]],料單!C:L,10,FALSE)</f>
        <v>0</v>
      </c>
      <c r="N449" s="1" t="str">
        <f ca="1">VLOOKUP(表格15[[#This Row],[專案編號]],料單!C:O,13,FALSE)</f>
        <v/>
      </c>
      <c r="O449" s="11">
        <f t="shared" ca="1" si="164"/>
        <v>0</v>
      </c>
      <c r="R449" s="2" t="str">
        <f ca="1">IFERROR(VLOOKUP(M449,資料庫!$P$3:$AJ$73,20,),"")</f>
        <v/>
      </c>
      <c r="S449" s="9" t="str">
        <f t="shared" ca="1" si="131"/>
        <v/>
      </c>
      <c r="U449" s="9"/>
    </row>
    <row r="450" spans="1:21" x14ac:dyDescent="0.25">
      <c r="A450" s="1">
        <f t="shared" si="185"/>
        <v>379</v>
      </c>
      <c r="B450" s="1">
        <f t="shared" si="186"/>
        <v>15</v>
      </c>
      <c r="C450" s="1">
        <f t="shared" si="126"/>
        <v>0</v>
      </c>
      <c r="D450" s="1">
        <f>料單!C587</f>
        <v>15029</v>
      </c>
      <c r="E450" s="1">
        <f ca="1">VLOOKUP(表格15[[#This Row],[專案編號]],料單!C:E,3,FALSE)</f>
        <v>0</v>
      </c>
      <c r="F450" s="1">
        <f ca="1">VLOOKUP(表格15[[#This Row],[專案編號]],料單!C:F,4,FALSE)</f>
        <v>0</v>
      </c>
      <c r="G450" s="1" t="str">
        <f ca="1">VLOOKUP(表格15[[#This Row],[專案編號]],料單!C:G,5,FALSE)</f>
        <v/>
      </c>
      <c r="H450" s="1">
        <f ca="1">VLOOKUP(表格15[[#This Row],[專案編號]],料單!C:H,6,FALSE)</f>
        <v>0</v>
      </c>
      <c r="I450" s="1" t="str">
        <f ca="1">VLOOKUP(表格15[[#This Row],[專案編號]],料單!C:I,7,FALSE)</f>
        <v/>
      </c>
      <c r="J450" s="1">
        <f ca="1">VLOOKUP(表格15[[#This Row],[專案編號]],料單!C:J,8,FALSE)</f>
        <v>0</v>
      </c>
      <c r="K450" s="1">
        <f ca="1">VLOOKUP(表格15[[#This Row],[專案編號]],料單!C:K,9,FALSE)</f>
        <v>0</v>
      </c>
      <c r="L450" s="1" t="str">
        <f ca="1">VLOOKUP(表格15[[#This Row],[專案編號]],料單!C:M,11,FALSE)</f>
        <v/>
      </c>
      <c r="M450" s="1">
        <f ca="1">VLOOKUP(表格15[[#This Row],[專案編號]],料單!C:L,10,FALSE)</f>
        <v>0</v>
      </c>
      <c r="N450" s="1" t="str">
        <f ca="1">VLOOKUP(表格15[[#This Row],[專案編號]],料單!C:O,13,FALSE)</f>
        <v/>
      </c>
      <c r="O450" s="11">
        <f t="shared" ca="1" si="164"/>
        <v>0</v>
      </c>
      <c r="R450" s="2" t="str">
        <f ca="1">IFERROR(VLOOKUP(M450,資料庫!$P$3:$AJ$73,20,),"")</f>
        <v/>
      </c>
      <c r="S450" s="9" t="str">
        <f t="shared" ca="1" si="131"/>
        <v/>
      </c>
      <c r="U450" s="9"/>
    </row>
    <row r="451" spans="1:21" s="43" customFormat="1" x14ac:dyDescent="0.25">
      <c r="A451" s="43">
        <f>A445+1</f>
        <v>375</v>
      </c>
      <c r="B451" s="43">
        <f>B445</f>
        <v>15</v>
      </c>
      <c r="C451" s="43">
        <f t="shared" si="126"/>
        <v>0</v>
      </c>
      <c r="D451" s="43">
        <f>料單!C588</f>
        <v>15030</v>
      </c>
      <c r="E451" s="43">
        <f ca="1">VLOOKUP(表格15[[#This Row],[專案編號]],料單!C:E,3,FALSE)</f>
        <v>0</v>
      </c>
      <c r="F451" s="43">
        <f ca="1">VLOOKUP(表格15[[#This Row],[專案編號]],料單!C:F,4,FALSE)</f>
        <v>0</v>
      </c>
      <c r="G451" s="43" t="str">
        <f ca="1">VLOOKUP(表格15[[#This Row],[專案編號]],料單!C:G,5,FALSE)</f>
        <v/>
      </c>
      <c r="H451" s="43">
        <f ca="1">VLOOKUP(表格15[[#This Row],[專案編號]],料單!C:H,6,FALSE)</f>
        <v>0</v>
      </c>
      <c r="I451" s="43" t="str">
        <f ca="1">VLOOKUP(表格15[[#This Row],[專案編號]],料單!C:I,7,FALSE)</f>
        <v/>
      </c>
      <c r="J451" s="43">
        <f ca="1">VLOOKUP(表格15[[#This Row],[專案編號]],料單!C:J,8,FALSE)</f>
        <v>0</v>
      </c>
      <c r="K451" s="43">
        <f ca="1">VLOOKUP(表格15[[#This Row],[專案編號]],料單!C:K,9,FALSE)</f>
        <v>0</v>
      </c>
      <c r="L451" s="43" t="str">
        <f ca="1">VLOOKUP(表格15[[#This Row],[專案編號]],料單!C:M,11,FALSE)</f>
        <v/>
      </c>
      <c r="M451" s="43">
        <f ca="1">VLOOKUP(表格15[[#This Row],[專案編號]],料單!C:L,10,FALSE)</f>
        <v>0</v>
      </c>
      <c r="N451" s="1" t="str">
        <f ca="1">VLOOKUP(表格15[[#This Row],[專案編號]],料單!C:O,13,FALSE)</f>
        <v/>
      </c>
      <c r="O451" s="44">
        <f t="shared" ref="O451" ca="1" si="187">(F451*H451)/90000*K451</f>
        <v>0</v>
      </c>
      <c r="P451" s="45">
        <f ca="1">SUM(O422:O451)</f>
        <v>0</v>
      </c>
      <c r="Q451" s="45"/>
      <c r="R451" s="204" t="str">
        <f ca="1">IFERROR(VLOOKUP(M451,資料庫!$P$3:$AJ$73,20,),"")</f>
        <v/>
      </c>
      <c r="S451" s="205" t="str">
        <f t="shared" ref="S451:S514" ca="1" si="188">IFERROR((O451*R451),"")</f>
        <v/>
      </c>
      <c r="U451" s="205"/>
    </row>
    <row r="452" spans="1:21" x14ac:dyDescent="0.25">
      <c r="A452" s="1">
        <f t="shared" si="135"/>
        <v>376</v>
      </c>
      <c r="B452" s="1">
        <f>料單!C592</f>
        <v>16</v>
      </c>
      <c r="C452" s="1">
        <f>料單!C591</f>
        <v>0</v>
      </c>
      <c r="D452" s="1">
        <f>料單!C598</f>
        <v>16001</v>
      </c>
      <c r="E452" s="1" t="str">
        <f ca="1">VLOOKUP(表格15[[#This Row],[專案編號]],料單!C:E,3,FALSE)</f>
        <v>頂板</v>
      </c>
      <c r="F452" s="1">
        <f ca="1">VLOOKUP(表格15[[#This Row],[專案編號]],料單!C:F,4,FALSE)</f>
        <v>-36</v>
      </c>
      <c r="G452" s="1" t="str">
        <f ca="1">VLOOKUP(表格15[[#This Row],[專案編號]],料單!C:G,5,FALSE)</f>
        <v>AA</v>
      </c>
      <c r="H452" s="1">
        <f ca="1">VLOOKUP(表格15[[#This Row],[專案編號]],料單!C:H,6,FALSE)</f>
        <v>0</v>
      </c>
      <c r="I452" s="1" t="str">
        <f ca="1">VLOOKUP(表格15[[#This Row],[專案編號]],料單!C:I,7,FALSE)</f>
        <v/>
      </c>
      <c r="J452" s="1">
        <f ca="1">VLOOKUP(表格15[[#This Row],[專案編號]],料單!C:J,8,FALSE)</f>
        <v>18</v>
      </c>
      <c r="K452" s="1">
        <f ca="1">VLOOKUP(表格15[[#This Row],[專案編號]],料單!C:K,9,FALSE)</f>
        <v>0</v>
      </c>
      <c r="L452" s="1" t="str">
        <f ca="1">VLOOKUP(表格15[[#This Row],[專案編號]],料單!C:M,11,FALSE)</f>
        <v/>
      </c>
      <c r="M452" s="1">
        <f ca="1">VLOOKUP(表格15[[#This Row],[專案編號]],料單!C:L,10,FALSE)</f>
        <v>0</v>
      </c>
      <c r="N452" s="1" t="str">
        <f ca="1">VLOOKUP(表格15[[#This Row],[專案編號]],料單!C:O,13,FALSE)</f>
        <v/>
      </c>
      <c r="O452" s="11">
        <f t="shared" ca="1" si="133"/>
        <v>0</v>
      </c>
      <c r="R452" s="2" t="str">
        <f ca="1">IFERROR(VLOOKUP(M452,資料庫!$P$3:$AJ$73,20,),"")</f>
        <v/>
      </c>
      <c r="S452" s="9" t="str">
        <f t="shared" ca="1" si="188"/>
        <v/>
      </c>
      <c r="U452" s="9"/>
    </row>
    <row r="453" spans="1:21" x14ac:dyDescent="0.25">
      <c r="A453" s="1">
        <f t="shared" si="135"/>
        <v>377</v>
      </c>
      <c r="B453" s="1">
        <f t="shared" si="134"/>
        <v>16</v>
      </c>
      <c r="C453" s="1">
        <f t="shared" si="126"/>
        <v>0</v>
      </c>
      <c r="D453" s="1">
        <f>料單!C599</f>
        <v>16002</v>
      </c>
      <c r="E453" s="1" t="str">
        <f ca="1">VLOOKUP(表格15[[#This Row],[專案編號]],料單!C:E,3,FALSE)</f>
        <v>底板</v>
      </c>
      <c r="F453" s="1">
        <f ca="1">VLOOKUP(表格15[[#This Row],[專案編號]],料單!C:F,4,FALSE)</f>
        <v>-36</v>
      </c>
      <c r="G453" s="1" t="str">
        <f ca="1">VLOOKUP(表格15[[#This Row],[專案編號]],料單!C:G,5,FALSE)</f>
        <v>AA</v>
      </c>
      <c r="H453" s="1">
        <f ca="1">VLOOKUP(表格15[[#This Row],[專案編號]],料單!C:H,6,FALSE)</f>
        <v>0</v>
      </c>
      <c r="I453" s="1" t="str">
        <f ca="1">VLOOKUP(表格15[[#This Row],[專案編號]],料單!C:I,7,FALSE)</f>
        <v/>
      </c>
      <c r="J453" s="1">
        <f ca="1">VLOOKUP(表格15[[#This Row],[專案編號]],料單!C:J,8,FALSE)</f>
        <v>18</v>
      </c>
      <c r="K453" s="1">
        <f ca="1">VLOOKUP(表格15[[#This Row],[專案編號]],料單!C:K,9,FALSE)</f>
        <v>0</v>
      </c>
      <c r="L453" s="1" t="str">
        <f ca="1">VLOOKUP(表格15[[#This Row],[專案編號]],料單!C:M,11,FALSE)</f>
        <v/>
      </c>
      <c r="M453" s="1">
        <f ca="1">VLOOKUP(表格15[[#This Row],[專案編號]],料單!C:L,10,FALSE)</f>
        <v>0</v>
      </c>
      <c r="N453" s="1" t="str">
        <f ca="1">VLOOKUP(表格15[[#This Row],[專案編號]],料單!C:O,13,FALSE)</f>
        <v/>
      </c>
      <c r="O453" s="11">
        <f t="shared" ca="1" si="133"/>
        <v>0</v>
      </c>
      <c r="R453" s="2" t="str">
        <f ca="1">IFERROR(VLOOKUP(M453,資料庫!$P$3:$AJ$73,20,),"")</f>
        <v/>
      </c>
      <c r="S453" s="9" t="str">
        <f t="shared" ca="1" si="188"/>
        <v/>
      </c>
      <c r="U453" s="9"/>
    </row>
    <row r="454" spans="1:21" x14ac:dyDescent="0.25">
      <c r="A454" s="1">
        <f t="shared" si="135"/>
        <v>378</v>
      </c>
      <c r="B454" s="1">
        <f t="shared" ref="B454" si="189">B453</f>
        <v>16</v>
      </c>
      <c r="C454" s="1">
        <f t="shared" si="126"/>
        <v>0</v>
      </c>
      <c r="D454" s="1">
        <f>料單!C600</f>
        <v>16003</v>
      </c>
      <c r="E454" s="1" t="str">
        <f ca="1">VLOOKUP(表格15[[#This Row],[專案編號]],料單!C:E,3,FALSE)</f>
        <v>左側板</v>
      </c>
      <c r="F454" s="1">
        <f ca="1">VLOOKUP(表格15[[#This Row],[專案編號]],料單!C:F,4,FALSE)</f>
        <v>0</v>
      </c>
      <c r="G454" s="1" t="str">
        <f ca="1">VLOOKUP(表格15[[#This Row],[專案編號]],料單!C:G,5,FALSE)</f>
        <v>AA</v>
      </c>
      <c r="H454" s="1">
        <f ca="1">VLOOKUP(表格15[[#This Row],[專案編號]],料單!C:H,6,FALSE)</f>
        <v>0</v>
      </c>
      <c r="I454" s="1" t="str">
        <f ca="1">VLOOKUP(表格15[[#This Row],[專案編號]],料單!C:I,7,FALSE)</f>
        <v>AA</v>
      </c>
      <c r="J454" s="1">
        <f ca="1">VLOOKUP(表格15[[#This Row],[專案編號]],料單!C:J,8,FALSE)</f>
        <v>18</v>
      </c>
      <c r="K454" s="1">
        <f ca="1">VLOOKUP(表格15[[#This Row],[專案編號]],料單!C:K,9,FALSE)</f>
        <v>0</v>
      </c>
      <c r="L454" s="1" t="str">
        <f ca="1">VLOOKUP(表格15[[#This Row],[專案編號]],料單!C:M,11,FALSE)</f>
        <v/>
      </c>
      <c r="M454" s="1">
        <f ca="1">VLOOKUP(表格15[[#This Row],[專案編號]],料單!C:L,10,FALSE)</f>
        <v>0</v>
      </c>
      <c r="N454" s="1" t="str">
        <f ca="1">VLOOKUP(表格15[[#This Row],[專案編號]],料單!C:O,13,FALSE)</f>
        <v/>
      </c>
      <c r="O454" s="11">
        <f t="shared" ref="O454:O480" ca="1" si="190">(F454*H454)/90000*K454</f>
        <v>0</v>
      </c>
      <c r="R454" s="2" t="str">
        <f ca="1">IFERROR(VLOOKUP(M454,資料庫!$P$3:$AJ$73,20,),"")</f>
        <v/>
      </c>
      <c r="S454" s="9" t="str">
        <f t="shared" ca="1" si="188"/>
        <v/>
      </c>
      <c r="U454" s="9"/>
    </row>
    <row r="455" spans="1:21" x14ac:dyDescent="0.25">
      <c r="A455" s="1">
        <f t="shared" si="135"/>
        <v>379</v>
      </c>
      <c r="B455" s="1">
        <f t="shared" ref="B455" si="191">B454</f>
        <v>16</v>
      </c>
      <c r="C455" s="1">
        <f t="shared" si="126"/>
        <v>0</v>
      </c>
      <c r="D455" s="1">
        <f>料單!C601</f>
        <v>16004</v>
      </c>
      <c r="E455" s="1" t="str">
        <f ca="1">VLOOKUP(表格15[[#This Row],[專案編號]],料單!C:E,3,FALSE)</f>
        <v>右側板</v>
      </c>
      <c r="F455" s="1">
        <f ca="1">VLOOKUP(表格15[[#This Row],[專案編號]],料單!C:F,4,FALSE)</f>
        <v>0</v>
      </c>
      <c r="G455" s="1" t="str">
        <f ca="1">VLOOKUP(表格15[[#This Row],[專案編號]],料單!C:G,5,FALSE)</f>
        <v>AA</v>
      </c>
      <c r="H455" s="1">
        <f ca="1">VLOOKUP(表格15[[#This Row],[專案編號]],料單!C:H,6,FALSE)</f>
        <v>0</v>
      </c>
      <c r="I455" s="1" t="str">
        <f ca="1">VLOOKUP(表格15[[#This Row],[專案編號]],料單!C:I,7,FALSE)</f>
        <v>AA</v>
      </c>
      <c r="J455" s="1">
        <f ca="1">VLOOKUP(表格15[[#This Row],[專案編號]],料單!C:J,8,FALSE)</f>
        <v>18</v>
      </c>
      <c r="K455" s="1">
        <f ca="1">VLOOKUP(表格15[[#This Row],[專案編號]],料單!C:K,9,FALSE)</f>
        <v>0</v>
      </c>
      <c r="L455" s="1" t="str">
        <f ca="1">VLOOKUP(表格15[[#This Row],[專案編號]],料單!C:M,11,FALSE)</f>
        <v/>
      </c>
      <c r="M455" s="1">
        <f ca="1">VLOOKUP(表格15[[#This Row],[專案編號]],料單!C:L,10,FALSE)</f>
        <v>0</v>
      </c>
      <c r="N455" s="1" t="str">
        <f ca="1">VLOOKUP(表格15[[#This Row],[專案編號]],料單!C:O,13,FALSE)</f>
        <v/>
      </c>
      <c r="O455" s="11">
        <f t="shared" ca="1" si="190"/>
        <v>0</v>
      </c>
      <c r="R455" s="2" t="str">
        <f ca="1">IFERROR(VLOOKUP(M455,資料庫!$P$3:$AJ$73,20,),"")</f>
        <v/>
      </c>
      <c r="S455" s="9" t="str">
        <f t="shared" ca="1" si="188"/>
        <v/>
      </c>
      <c r="U455" s="9"/>
    </row>
    <row r="456" spans="1:21" x14ac:dyDescent="0.25">
      <c r="A456" s="1">
        <f t="shared" si="135"/>
        <v>380</v>
      </c>
      <c r="B456" s="1">
        <f t="shared" ref="B456" si="192">B455</f>
        <v>16</v>
      </c>
      <c r="C456" s="1">
        <f t="shared" si="126"/>
        <v>0</v>
      </c>
      <c r="D456" s="1">
        <f>料單!C602</f>
        <v>16005</v>
      </c>
      <c r="E456" s="1" t="str">
        <f ca="1">VLOOKUP(表格15[[#This Row],[專案編號]],料單!C:E,3,FALSE)</f>
        <v>背板</v>
      </c>
      <c r="F456" s="1">
        <f ca="1">VLOOKUP(表格15[[#This Row],[專案編號]],料單!C:F,4,FALSE)</f>
        <v>-22</v>
      </c>
      <c r="G456" s="1" t="str">
        <f ca="1">VLOOKUP(表格15[[#This Row],[專案編號]],料單!C:G,5,FALSE)</f>
        <v/>
      </c>
      <c r="H456" s="1">
        <f ca="1">VLOOKUP(表格15[[#This Row],[專案編號]],料單!C:H,6,FALSE)</f>
        <v>-22</v>
      </c>
      <c r="I456" s="1" t="str">
        <f ca="1">VLOOKUP(表格15[[#This Row],[專案編號]],料單!C:I,7,FALSE)</f>
        <v/>
      </c>
      <c r="J456" s="1">
        <f ca="1">VLOOKUP(表格15[[#This Row],[專案編號]],料單!C:J,8,FALSE)</f>
        <v>4</v>
      </c>
      <c r="K456" s="1">
        <f ca="1">VLOOKUP(表格15[[#This Row],[專案編號]],料單!C:K,9,FALSE)</f>
        <v>0</v>
      </c>
      <c r="L456" s="1" t="str">
        <f ca="1">VLOOKUP(表格15[[#This Row],[專案編號]],料單!C:M,11,FALSE)</f>
        <v/>
      </c>
      <c r="M456" s="1">
        <f ca="1">VLOOKUP(表格15[[#This Row],[專案編號]],料單!C:L,10,FALSE)</f>
        <v>0</v>
      </c>
      <c r="N456" s="1" t="str">
        <f ca="1">VLOOKUP(表格15[[#This Row],[專案編號]],料單!C:O,13,FALSE)</f>
        <v/>
      </c>
      <c r="O456" s="11">
        <f t="shared" ca="1" si="190"/>
        <v>0</v>
      </c>
      <c r="R456" s="2" t="str">
        <f ca="1">IFERROR(VLOOKUP(M456,資料庫!$P$3:$AJ$73,20,),"")</f>
        <v/>
      </c>
      <c r="S456" s="9" t="str">
        <f t="shared" ca="1" si="188"/>
        <v/>
      </c>
      <c r="U456" s="9"/>
    </row>
    <row r="457" spans="1:21" x14ac:dyDescent="0.25">
      <c r="A457" s="1">
        <f t="shared" si="135"/>
        <v>381</v>
      </c>
      <c r="B457" s="1">
        <f t="shared" ref="B457" si="193">B456</f>
        <v>16</v>
      </c>
      <c r="C457" s="1">
        <f t="shared" si="126"/>
        <v>0</v>
      </c>
      <c r="D457" s="1">
        <f>料單!C603</f>
        <v>16006</v>
      </c>
      <c r="E457" s="1" t="str">
        <f ca="1">VLOOKUP(表格15[[#This Row],[專案編號]],料單!C:E,3,FALSE)</f>
        <v>背拉桿</v>
      </c>
      <c r="F457" s="1">
        <f ca="1">VLOOKUP(表格15[[#This Row],[專案編號]],料單!C:F,4,FALSE)</f>
        <v>-36</v>
      </c>
      <c r="G457" s="1" t="str">
        <f ca="1">VLOOKUP(表格15[[#This Row],[專案編號]],料單!C:G,5,FALSE)</f>
        <v>AA</v>
      </c>
      <c r="H457" s="1">
        <f ca="1">VLOOKUP(表格15[[#This Row],[專案編號]],料單!C:H,6,FALSE)</f>
        <v>120</v>
      </c>
      <c r="I457" s="1" t="str">
        <f ca="1">VLOOKUP(表格15[[#This Row],[專案編號]],料單!C:I,7,FALSE)</f>
        <v/>
      </c>
      <c r="J457" s="1">
        <f ca="1">VLOOKUP(表格15[[#This Row],[專案編號]],料單!C:J,8,FALSE)</f>
        <v>18</v>
      </c>
      <c r="K457" s="1">
        <f ca="1">VLOOKUP(表格15[[#This Row],[專案編號]],料單!C:K,9,FALSE)</f>
        <v>0</v>
      </c>
      <c r="L457" s="1" t="str">
        <f ca="1">VLOOKUP(表格15[[#This Row],[專案編號]],料單!C:M,11,FALSE)</f>
        <v/>
      </c>
      <c r="M457" s="1">
        <f ca="1">VLOOKUP(表格15[[#This Row],[專案編號]],料單!C:L,10,FALSE)</f>
        <v>0</v>
      </c>
      <c r="N457" s="1" t="str">
        <f ca="1">VLOOKUP(表格15[[#This Row],[專案編號]],料單!C:O,13,FALSE)</f>
        <v/>
      </c>
      <c r="O457" s="11">
        <f t="shared" ca="1" si="190"/>
        <v>0</v>
      </c>
      <c r="R457" s="2" t="str">
        <f ca="1">IFERROR(VLOOKUP(M457,資料庫!$P$3:$AJ$73,20,),"")</f>
        <v/>
      </c>
      <c r="S457" s="9" t="str">
        <f t="shared" ca="1" si="188"/>
        <v/>
      </c>
      <c r="U457" s="9"/>
    </row>
    <row r="458" spans="1:21" x14ac:dyDescent="0.25">
      <c r="A458" s="1">
        <f t="shared" si="135"/>
        <v>382</v>
      </c>
      <c r="B458" s="1">
        <f t="shared" ref="B458" si="194">B457</f>
        <v>16</v>
      </c>
      <c r="C458" s="1">
        <f t="shared" si="126"/>
        <v>0</v>
      </c>
      <c r="D458" s="1">
        <f>料單!C604</f>
        <v>16007</v>
      </c>
      <c r="E458" s="1" t="str">
        <f ca="1">VLOOKUP(表格15[[#This Row],[專案編號]],料單!C:E,3,FALSE)</f>
        <v>中立板</v>
      </c>
      <c r="F458" s="1">
        <f ca="1">VLOOKUP(表格15[[#This Row],[專案編號]],料單!C:F,4,FALSE)</f>
        <v>-36</v>
      </c>
      <c r="G458" s="1" t="str">
        <f ca="1">VLOOKUP(表格15[[#This Row],[專案編號]],料單!C:G,5,FALSE)</f>
        <v>AA</v>
      </c>
      <c r="H458" s="1">
        <f ca="1">VLOOKUP(表格15[[#This Row],[專案編號]],料單!C:H,6,FALSE)</f>
        <v>-22</v>
      </c>
      <c r="I458" s="1" t="str">
        <f ca="1">VLOOKUP(表格15[[#This Row],[專案編號]],料單!C:I,7,FALSE)</f>
        <v/>
      </c>
      <c r="J458" s="1">
        <f ca="1">VLOOKUP(表格15[[#This Row],[專案編號]],料單!C:J,8,FALSE)</f>
        <v>18</v>
      </c>
      <c r="K458" s="1">
        <f ca="1">VLOOKUP(表格15[[#This Row],[專案編號]],料單!C:K,9,FALSE)</f>
        <v>0</v>
      </c>
      <c r="L458" s="1" t="str">
        <f ca="1">VLOOKUP(表格15[[#This Row],[專案編號]],料單!C:M,11,FALSE)</f>
        <v/>
      </c>
      <c r="M458" s="1">
        <f ca="1">VLOOKUP(表格15[[#This Row],[專案編號]],料單!C:L,10,FALSE)</f>
        <v>0</v>
      </c>
      <c r="N458" s="1" t="str">
        <f ca="1">VLOOKUP(表格15[[#This Row],[專案編號]],料單!C:O,13,FALSE)</f>
        <v/>
      </c>
      <c r="O458" s="11">
        <f t="shared" ca="1" si="190"/>
        <v>0</v>
      </c>
      <c r="R458" s="2" t="str">
        <f ca="1">IFERROR(VLOOKUP(M458,資料庫!$P$3:$AJ$73,20,),"")</f>
        <v/>
      </c>
      <c r="S458" s="9" t="str">
        <f t="shared" ca="1" si="188"/>
        <v/>
      </c>
      <c r="U458" s="9"/>
    </row>
    <row r="459" spans="1:21" x14ac:dyDescent="0.25">
      <c r="A459" s="1">
        <f t="shared" si="135"/>
        <v>383</v>
      </c>
      <c r="B459" s="1">
        <f t="shared" ref="B459" si="195">B458</f>
        <v>16</v>
      </c>
      <c r="C459" s="1">
        <f t="shared" si="126"/>
        <v>0</v>
      </c>
      <c r="D459" s="1">
        <f>料單!C605</f>
        <v>16008</v>
      </c>
      <c r="E459" s="1" t="str">
        <f ca="1">VLOOKUP(表格15[[#This Row],[專案編號]],料單!C:E,3,FALSE)</f>
        <v>活隔</v>
      </c>
      <c r="F459" s="1">
        <f ca="1">VLOOKUP(表格15[[#This Row],[專案編號]],料單!C:F,4,FALSE)</f>
        <v>0</v>
      </c>
      <c r="G459" s="1" t="str">
        <f ca="1">VLOOKUP(表格15[[#This Row],[專案編號]],料單!C:G,5,FALSE)</f>
        <v>AA</v>
      </c>
      <c r="H459" s="1">
        <f ca="1">VLOOKUP(表格15[[#This Row],[專案編號]],料單!C:H,6,FALSE)</f>
        <v>-32</v>
      </c>
      <c r="I459" s="1" t="str">
        <f ca="1">VLOOKUP(表格15[[#This Row],[專案編號]],料單!C:I,7,FALSE)</f>
        <v>AA</v>
      </c>
      <c r="J459" s="1">
        <f ca="1">VLOOKUP(表格15[[#This Row],[專案編號]],料單!C:J,8,FALSE)</f>
        <v>18</v>
      </c>
      <c r="K459" s="1">
        <f ca="1">VLOOKUP(表格15[[#This Row],[專案編號]],料單!C:K,9,FALSE)</f>
        <v>0</v>
      </c>
      <c r="L459" s="1" t="str">
        <f ca="1">VLOOKUP(表格15[[#This Row],[專案編號]],料單!C:M,11,FALSE)</f>
        <v/>
      </c>
      <c r="M459" s="1">
        <f ca="1">VLOOKUP(表格15[[#This Row],[專案編號]],料單!C:L,10,FALSE)</f>
        <v>0</v>
      </c>
      <c r="N459" s="1" t="str">
        <f ca="1">VLOOKUP(表格15[[#This Row],[專案編號]],料單!C:O,13,FALSE)</f>
        <v/>
      </c>
      <c r="O459" s="11">
        <f t="shared" ca="1" si="190"/>
        <v>0</v>
      </c>
      <c r="R459" s="2" t="str">
        <f ca="1">IFERROR(VLOOKUP(M459,資料庫!$P$3:$AJ$73,20,),"")</f>
        <v/>
      </c>
      <c r="S459" s="9" t="str">
        <f t="shared" ca="1" si="188"/>
        <v/>
      </c>
      <c r="U459" s="9"/>
    </row>
    <row r="460" spans="1:21" x14ac:dyDescent="0.25">
      <c r="A460" s="1">
        <f t="shared" si="135"/>
        <v>384</v>
      </c>
      <c r="B460" s="1">
        <f t="shared" ref="B460" si="196">B459</f>
        <v>16</v>
      </c>
      <c r="C460" s="1">
        <f t="shared" si="126"/>
        <v>0</v>
      </c>
      <c r="D460" s="1">
        <f>料單!C606</f>
        <v>16009</v>
      </c>
      <c r="E460" s="1" t="str">
        <f ca="1">VLOOKUP(表格15[[#This Row],[專案編號]],料單!C:E,3,FALSE)</f>
        <v>固隔</v>
      </c>
      <c r="F460" s="1">
        <f ca="1">VLOOKUP(表格15[[#This Row],[專案編號]],料單!C:F,4,FALSE)</f>
        <v>0</v>
      </c>
      <c r="G460" s="1" t="str">
        <f ca="1">VLOOKUP(表格15[[#This Row],[專案編號]],料單!C:G,5,FALSE)</f>
        <v>AA</v>
      </c>
      <c r="H460" s="1">
        <f ca="1">VLOOKUP(表格15[[#This Row],[專案編號]],料單!C:H,6,FALSE)</f>
        <v>-22</v>
      </c>
      <c r="I460" s="1" t="str">
        <f ca="1">VLOOKUP(表格15[[#This Row],[專案編號]],料單!C:I,7,FALSE)</f>
        <v/>
      </c>
      <c r="J460" s="1">
        <f ca="1">VLOOKUP(表格15[[#This Row],[專案編號]],料單!C:J,8,FALSE)</f>
        <v>18</v>
      </c>
      <c r="K460" s="1">
        <f ca="1">VLOOKUP(表格15[[#This Row],[專案編號]],料單!C:K,9,FALSE)</f>
        <v>0</v>
      </c>
      <c r="L460" s="1" t="str">
        <f ca="1">VLOOKUP(表格15[[#This Row],[專案編號]],料單!C:M,11,FALSE)</f>
        <v/>
      </c>
      <c r="M460" s="1">
        <f ca="1">VLOOKUP(表格15[[#This Row],[專案編號]],料單!C:L,10,FALSE)</f>
        <v>0</v>
      </c>
      <c r="N460" s="1" t="str">
        <f ca="1">VLOOKUP(表格15[[#This Row],[專案編號]],料單!C:O,13,FALSE)</f>
        <v/>
      </c>
      <c r="O460" s="11">
        <f t="shared" ca="1" si="190"/>
        <v>0</v>
      </c>
      <c r="R460" s="2" t="str">
        <f ca="1">IFERROR(VLOOKUP(M460,資料庫!$P$3:$AJ$73,20,),"")</f>
        <v/>
      </c>
      <c r="S460" s="9" t="str">
        <f t="shared" ca="1" si="188"/>
        <v/>
      </c>
      <c r="U460" s="9"/>
    </row>
    <row r="461" spans="1:21" x14ac:dyDescent="0.25">
      <c r="A461" s="1">
        <f t="shared" si="135"/>
        <v>385</v>
      </c>
      <c r="B461" s="1">
        <f t="shared" ref="B461" si="197">B460</f>
        <v>16</v>
      </c>
      <c r="C461" s="1">
        <f t="shared" si="126"/>
        <v>0</v>
      </c>
      <c r="D461" s="1">
        <f>料單!C607</f>
        <v>16010</v>
      </c>
      <c r="E461" s="1" t="str">
        <f ca="1">VLOOKUP(表格15[[#This Row],[專案編號]],料單!C:E,3,FALSE)</f>
        <v>左門板</v>
      </c>
      <c r="F461" s="1">
        <f ca="1">VLOOKUP(表格15[[#This Row],[專案編號]],料單!C:F,4,FALSE)</f>
        <v>0</v>
      </c>
      <c r="G461" s="1" t="str">
        <f ca="1">VLOOKUP(表格15[[#This Row],[專案編號]],料單!C:G,5,FALSE)</f>
        <v>AA</v>
      </c>
      <c r="H461" s="1">
        <f ca="1">VLOOKUP(表格15[[#This Row],[專案編號]],料單!C:H,6,FALSE)</f>
        <v>-4</v>
      </c>
      <c r="I461" s="1" t="str">
        <f ca="1">VLOOKUP(表格15[[#This Row],[專案編號]],料單!C:I,7,FALSE)</f>
        <v>AA</v>
      </c>
      <c r="J461" s="1">
        <f ca="1">VLOOKUP(表格15[[#This Row],[專案編號]],料單!C:J,8,FALSE)</f>
        <v>18</v>
      </c>
      <c r="K461" s="1">
        <f ca="1">VLOOKUP(表格15[[#This Row],[專案編號]],料單!C:K,9,FALSE)</f>
        <v>0</v>
      </c>
      <c r="L461" s="1" t="str">
        <f ca="1">VLOOKUP(表格15[[#This Row],[專案編號]],料單!C:M,11,FALSE)</f>
        <v/>
      </c>
      <c r="M461" s="1">
        <f ca="1">VLOOKUP(表格15[[#This Row],[專案編號]],料單!C:L,10,FALSE)</f>
        <v>0</v>
      </c>
      <c r="N461" s="1" t="str">
        <f ca="1">VLOOKUP(表格15[[#This Row],[專案編號]],料單!C:O,13,FALSE)</f>
        <v/>
      </c>
      <c r="O461" s="11">
        <f t="shared" ca="1" si="190"/>
        <v>0</v>
      </c>
      <c r="R461" s="2" t="str">
        <f ca="1">IFERROR(VLOOKUP(M461,資料庫!$P$3:$AJ$73,20,),"")</f>
        <v/>
      </c>
      <c r="S461" s="9" t="str">
        <f t="shared" ca="1" si="188"/>
        <v/>
      </c>
      <c r="U461" s="9"/>
    </row>
    <row r="462" spans="1:21" x14ac:dyDescent="0.25">
      <c r="A462" s="1">
        <f t="shared" si="135"/>
        <v>386</v>
      </c>
      <c r="B462" s="1">
        <f t="shared" ref="B462:C475" si="198">B461</f>
        <v>16</v>
      </c>
      <c r="C462" s="1">
        <f t="shared" si="198"/>
        <v>0</v>
      </c>
      <c r="D462" s="1">
        <f>料單!C608</f>
        <v>16011</v>
      </c>
      <c r="E462" s="1" t="str">
        <f ca="1">VLOOKUP(表格15[[#This Row],[專案編號]],料單!C:E,3,FALSE)</f>
        <v>右門板</v>
      </c>
      <c r="F462" s="1">
        <f ca="1">VLOOKUP(表格15[[#This Row],[專案編號]],料單!C:F,4,FALSE)</f>
        <v>0</v>
      </c>
      <c r="G462" s="1" t="str">
        <f ca="1">VLOOKUP(表格15[[#This Row],[專案編號]],料單!C:G,5,FALSE)</f>
        <v>AA</v>
      </c>
      <c r="H462" s="1">
        <f ca="1">VLOOKUP(表格15[[#This Row],[專案編號]],料單!C:H,6,FALSE)</f>
        <v>-4</v>
      </c>
      <c r="I462" s="1" t="str">
        <f ca="1">VLOOKUP(表格15[[#This Row],[專案編號]],料單!C:I,7,FALSE)</f>
        <v>AA</v>
      </c>
      <c r="J462" s="1">
        <f ca="1">VLOOKUP(表格15[[#This Row],[專案編號]],料單!C:J,8,FALSE)</f>
        <v>18</v>
      </c>
      <c r="K462" s="1">
        <f ca="1">VLOOKUP(表格15[[#This Row],[專案編號]],料單!C:K,9,FALSE)</f>
        <v>0</v>
      </c>
      <c r="L462" s="1" t="str">
        <f ca="1">VLOOKUP(表格15[[#This Row],[專案編號]],料單!C:M,11,FALSE)</f>
        <v/>
      </c>
      <c r="M462" s="1">
        <f ca="1">VLOOKUP(表格15[[#This Row],[專案編號]],料單!C:L,10,FALSE)</f>
        <v>0</v>
      </c>
      <c r="N462" s="1" t="str">
        <f ca="1">VLOOKUP(表格15[[#This Row],[專案編號]],料單!C:O,13,FALSE)</f>
        <v/>
      </c>
      <c r="O462" s="11">
        <f t="shared" ca="1" si="190"/>
        <v>0</v>
      </c>
      <c r="R462" s="2" t="str">
        <f ca="1">IFERROR(VLOOKUP(M462,資料庫!$P$3:$AJ$73,20,),"")</f>
        <v/>
      </c>
      <c r="S462" s="9" t="str">
        <f t="shared" ca="1" si="188"/>
        <v/>
      </c>
      <c r="U462" s="9"/>
    </row>
    <row r="463" spans="1:21" x14ac:dyDescent="0.25">
      <c r="A463" s="1">
        <f t="shared" si="135"/>
        <v>387</v>
      </c>
      <c r="B463" s="1">
        <f t="shared" ref="B463" si="199">B462</f>
        <v>16</v>
      </c>
      <c r="C463" s="1">
        <f t="shared" si="198"/>
        <v>0</v>
      </c>
      <c r="D463" s="1">
        <f>料單!C609</f>
        <v>16012</v>
      </c>
      <c r="E463" s="1">
        <f ca="1">VLOOKUP(表格15[[#This Row],[專案編號]],料單!C:E,3,FALSE)</f>
        <v>0</v>
      </c>
      <c r="F463" s="1">
        <f ca="1">VLOOKUP(表格15[[#This Row],[專案編號]],料單!C:F,4,FALSE)</f>
        <v>0</v>
      </c>
      <c r="G463" s="1" t="str">
        <f ca="1">VLOOKUP(表格15[[#This Row],[專案編號]],料單!C:G,5,FALSE)</f>
        <v/>
      </c>
      <c r="H463" s="1">
        <f ca="1">VLOOKUP(表格15[[#This Row],[專案編號]],料單!C:H,6,FALSE)</f>
        <v>0</v>
      </c>
      <c r="I463" s="1" t="str">
        <f ca="1">VLOOKUP(表格15[[#This Row],[專案編號]],料單!C:I,7,FALSE)</f>
        <v/>
      </c>
      <c r="J463" s="1">
        <f ca="1">VLOOKUP(表格15[[#This Row],[專案編號]],料單!C:J,8,FALSE)</f>
        <v>0</v>
      </c>
      <c r="K463" s="1">
        <f ca="1">VLOOKUP(表格15[[#This Row],[專案編號]],料單!C:K,9,FALSE)</f>
        <v>0</v>
      </c>
      <c r="L463" s="1" t="str">
        <f ca="1">VLOOKUP(表格15[[#This Row],[專案編號]],料單!C:M,11,FALSE)</f>
        <v/>
      </c>
      <c r="M463" s="1">
        <f ca="1">VLOOKUP(表格15[[#This Row],[專案編號]],料單!C:L,10,FALSE)</f>
        <v>0</v>
      </c>
      <c r="N463" s="1" t="str">
        <f ca="1">VLOOKUP(表格15[[#This Row],[專案編號]],料單!C:O,13,FALSE)</f>
        <v/>
      </c>
      <c r="O463" s="11">
        <f t="shared" ca="1" si="190"/>
        <v>0</v>
      </c>
      <c r="R463" s="2" t="str">
        <f ca="1">IFERROR(VLOOKUP(M463,資料庫!$P$3:$AJ$73,20,),"")</f>
        <v/>
      </c>
      <c r="S463" s="9" t="str">
        <f t="shared" ca="1" si="188"/>
        <v/>
      </c>
      <c r="U463" s="9"/>
    </row>
    <row r="464" spans="1:21" x14ac:dyDescent="0.25">
      <c r="A464" s="1">
        <f t="shared" si="135"/>
        <v>388</v>
      </c>
      <c r="B464" s="1">
        <f t="shared" ref="B464" si="200">B463</f>
        <v>16</v>
      </c>
      <c r="C464" s="1">
        <f t="shared" si="198"/>
        <v>0</v>
      </c>
      <c r="D464" s="1">
        <f>料單!C610</f>
        <v>16013</v>
      </c>
      <c r="E464" s="1">
        <f ca="1">VLOOKUP(表格15[[#This Row],[專案編號]],料單!C:E,3,FALSE)</f>
        <v>0</v>
      </c>
      <c r="F464" s="1">
        <f ca="1">VLOOKUP(表格15[[#This Row],[專案編號]],料單!C:F,4,FALSE)</f>
        <v>0</v>
      </c>
      <c r="G464" s="1" t="str">
        <f ca="1">VLOOKUP(表格15[[#This Row],[專案編號]],料單!C:G,5,FALSE)</f>
        <v/>
      </c>
      <c r="H464" s="1">
        <f ca="1">VLOOKUP(表格15[[#This Row],[專案編號]],料單!C:H,6,FALSE)</f>
        <v>0</v>
      </c>
      <c r="I464" s="1" t="str">
        <f ca="1">VLOOKUP(表格15[[#This Row],[專案編號]],料單!C:I,7,FALSE)</f>
        <v/>
      </c>
      <c r="J464" s="1">
        <f ca="1">VLOOKUP(表格15[[#This Row],[專案編號]],料單!C:J,8,FALSE)</f>
        <v>0</v>
      </c>
      <c r="K464" s="1">
        <f ca="1">VLOOKUP(表格15[[#This Row],[專案編號]],料單!C:K,9,FALSE)</f>
        <v>0</v>
      </c>
      <c r="L464" s="1" t="str">
        <f ca="1">VLOOKUP(表格15[[#This Row],[專案編號]],料單!C:M,11,FALSE)</f>
        <v/>
      </c>
      <c r="M464" s="1">
        <f ca="1">VLOOKUP(表格15[[#This Row],[專案編號]],料單!C:L,10,FALSE)</f>
        <v>0</v>
      </c>
      <c r="N464" s="1" t="str">
        <f ca="1">VLOOKUP(表格15[[#This Row],[專案編號]],料單!C:O,13,FALSE)</f>
        <v/>
      </c>
      <c r="O464" s="11">
        <f t="shared" ca="1" si="190"/>
        <v>0</v>
      </c>
      <c r="R464" s="2" t="str">
        <f ca="1">IFERROR(VLOOKUP(M464,資料庫!$P$3:$AJ$73,20,),"")</f>
        <v/>
      </c>
      <c r="S464" s="9" t="str">
        <f t="shared" ca="1" si="188"/>
        <v/>
      </c>
      <c r="U464" s="9"/>
    </row>
    <row r="465" spans="1:21" x14ac:dyDescent="0.25">
      <c r="A465" s="1">
        <f t="shared" si="135"/>
        <v>389</v>
      </c>
      <c r="B465" s="1">
        <f t="shared" ref="B465" si="201">B464</f>
        <v>16</v>
      </c>
      <c r="C465" s="1">
        <f t="shared" si="198"/>
        <v>0</v>
      </c>
      <c r="D465" s="1">
        <f>料單!C611</f>
        <v>16014</v>
      </c>
      <c r="E465" s="1">
        <f ca="1">VLOOKUP(表格15[[#This Row],[專案編號]],料單!C:E,3,FALSE)</f>
        <v>0</v>
      </c>
      <c r="F465" s="1">
        <f ca="1">VLOOKUP(表格15[[#This Row],[專案編號]],料單!C:F,4,FALSE)</f>
        <v>0</v>
      </c>
      <c r="G465" s="1" t="str">
        <f ca="1">VLOOKUP(表格15[[#This Row],[專案編號]],料單!C:G,5,FALSE)</f>
        <v/>
      </c>
      <c r="H465" s="1">
        <f ca="1">VLOOKUP(表格15[[#This Row],[專案編號]],料單!C:H,6,FALSE)</f>
        <v>0</v>
      </c>
      <c r="I465" s="1" t="str">
        <f ca="1">VLOOKUP(表格15[[#This Row],[專案編號]],料單!C:I,7,FALSE)</f>
        <v/>
      </c>
      <c r="J465" s="1">
        <f ca="1">VLOOKUP(表格15[[#This Row],[專案編號]],料單!C:J,8,FALSE)</f>
        <v>0</v>
      </c>
      <c r="K465" s="1">
        <f ca="1">VLOOKUP(表格15[[#This Row],[專案編號]],料單!C:K,9,FALSE)</f>
        <v>0</v>
      </c>
      <c r="L465" s="1" t="str">
        <f ca="1">VLOOKUP(表格15[[#This Row],[專案編號]],料單!C:M,11,FALSE)</f>
        <v/>
      </c>
      <c r="M465" s="1">
        <f ca="1">VLOOKUP(表格15[[#This Row],[專案編號]],料單!C:L,10,FALSE)</f>
        <v>0</v>
      </c>
      <c r="N465" s="1" t="str">
        <f ca="1">VLOOKUP(表格15[[#This Row],[專案編號]],料單!C:O,13,FALSE)</f>
        <v/>
      </c>
      <c r="O465" s="11">
        <f t="shared" ca="1" si="190"/>
        <v>0</v>
      </c>
      <c r="R465" s="2" t="str">
        <f ca="1">IFERROR(VLOOKUP(M465,資料庫!$P$3:$AJ$73,20,),"")</f>
        <v/>
      </c>
      <c r="S465" s="9" t="str">
        <f t="shared" ca="1" si="188"/>
        <v/>
      </c>
      <c r="U465" s="9"/>
    </row>
    <row r="466" spans="1:21" x14ac:dyDescent="0.25">
      <c r="A466" s="1">
        <f t="shared" si="135"/>
        <v>390</v>
      </c>
      <c r="B466" s="1">
        <f t="shared" ref="B466" si="202">B465</f>
        <v>16</v>
      </c>
      <c r="C466" s="1">
        <f t="shared" si="198"/>
        <v>0</v>
      </c>
      <c r="D466" s="1">
        <f>料單!C612</f>
        <v>16015</v>
      </c>
      <c r="E466" s="1">
        <f ca="1">VLOOKUP(表格15[[#This Row],[專案編號]],料單!C:E,3,FALSE)</f>
        <v>0</v>
      </c>
      <c r="F466" s="1">
        <f ca="1">VLOOKUP(表格15[[#This Row],[專案編號]],料單!C:F,4,FALSE)</f>
        <v>0</v>
      </c>
      <c r="G466" s="1" t="str">
        <f ca="1">VLOOKUP(表格15[[#This Row],[專案編號]],料單!C:G,5,FALSE)</f>
        <v/>
      </c>
      <c r="H466" s="1">
        <f ca="1">VLOOKUP(表格15[[#This Row],[專案編號]],料單!C:H,6,FALSE)</f>
        <v>0</v>
      </c>
      <c r="I466" s="1" t="str">
        <f ca="1">VLOOKUP(表格15[[#This Row],[專案編號]],料單!C:I,7,FALSE)</f>
        <v/>
      </c>
      <c r="J466" s="1">
        <f ca="1">VLOOKUP(表格15[[#This Row],[專案編號]],料單!C:J,8,FALSE)</f>
        <v>0</v>
      </c>
      <c r="K466" s="1">
        <f ca="1">VLOOKUP(表格15[[#This Row],[專案編號]],料單!C:K,9,FALSE)</f>
        <v>0</v>
      </c>
      <c r="L466" s="1" t="str">
        <f ca="1">VLOOKUP(表格15[[#This Row],[專案編號]],料單!C:M,11,FALSE)</f>
        <v/>
      </c>
      <c r="M466" s="1">
        <f ca="1">VLOOKUP(表格15[[#This Row],[專案編號]],料單!C:L,10,FALSE)</f>
        <v>0</v>
      </c>
      <c r="N466" s="1" t="str">
        <f ca="1">VLOOKUP(表格15[[#This Row],[專案編號]],料單!C:O,13,FALSE)</f>
        <v/>
      </c>
      <c r="O466" s="11">
        <f t="shared" ca="1" si="190"/>
        <v>0</v>
      </c>
      <c r="R466" s="2" t="str">
        <f ca="1">IFERROR(VLOOKUP(M466,資料庫!$P$3:$AJ$73,20,),"")</f>
        <v/>
      </c>
      <c r="S466" s="9" t="str">
        <f t="shared" ca="1" si="188"/>
        <v/>
      </c>
      <c r="U466" s="9"/>
    </row>
    <row r="467" spans="1:21" x14ac:dyDescent="0.25">
      <c r="A467" s="1">
        <f t="shared" si="135"/>
        <v>391</v>
      </c>
      <c r="B467" s="1">
        <f t="shared" ref="B467" si="203">B466</f>
        <v>16</v>
      </c>
      <c r="C467" s="1">
        <f t="shared" si="198"/>
        <v>0</v>
      </c>
      <c r="D467" s="1">
        <f>料單!C613</f>
        <v>16016</v>
      </c>
      <c r="E467" s="1">
        <f ca="1">VLOOKUP(表格15[[#This Row],[專案編號]],料單!C:E,3,FALSE)</f>
        <v>0</v>
      </c>
      <c r="F467" s="1">
        <f ca="1">VLOOKUP(表格15[[#This Row],[專案編號]],料單!C:F,4,FALSE)</f>
        <v>0</v>
      </c>
      <c r="G467" s="1" t="str">
        <f ca="1">VLOOKUP(表格15[[#This Row],[專案編號]],料單!C:G,5,FALSE)</f>
        <v/>
      </c>
      <c r="H467" s="1">
        <f ca="1">VLOOKUP(表格15[[#This Row],[專案編號]],料單!C:H,6,FALSE)</f>
        <v>0</v>
      </c>
      <c r="I467" s="1" t="str">
        <f ca="1">VLOOKUP(表格15[[#This Row],[專案編號]],料單!C:I,7,FALSE)</f>
        <v/>
      </c>
      <c r="J467" s="1">
        <f ca="1">VLOOKUP(表格15[[#This Row],[專案編號]],料單!C:J,8,FALSE)</f>
        <v>0</v>
      </c>
      <c r="K467" s="1">
        <f ca="1">VLOOKUP(表格15[[#This Row],[專案編號]],料單!C:K,9,FALSE)</f>
        <v>0</v>
      </c>
      <c r="L467" s="1" t="str">
        <f ca="1">VLOOKUP(表格15[[#This Row],[專案編號]],料單!C:M,11,FALSE)</f>
        <v/>
      </c>
      <c r="M467" s="1">
        <f ca="1">VLOOKUP(表格15[[#This Row],[專案編號]],料單!C:L,10,FALSE)</f>
        <v>0</v>
      </c>
      <c r="N467" s="1" t="str">
        <f ca="1">VLOOKUP(表格15[[#This Row],[專案編號]],料單!C:O,13,FALSE)</f>
        <v/>
      </c>
      <c r="O467" s="11">
        <f t="shared" ca="1" si="190"/>
        <v>0</v>
      </c>
      <c r="R467" s="2" t="str">
        <f ca="1">IFERROR(VLOOKUP(M467,資料庫!$P$3:$AJ$73,20,),"")</f>
        <v/>
      </c>
      <c r="S467" s="9" t="str">
        <f t="shared" ca="1" si="188"/>
        <v/>
      </c>
      <c r="U467" s="9"/>
    </row>
    <row r="468" spans="1:21" x14ac:dyDescent="0.25">
      <c r="A468" s="1">
        <f t="shared" si="135"/>
        <v>392</v>
      </c>
      <c r="B468" s="1">
        <f t="shared" ref="B468" si="204">B467</f>
        <v>16</v>
      </c>
      <c r="C468" s="1">
        <f t="shared" si="198"/>
        <v>0</v>
      </c>
      <c r="D468" s="1">
        <f>料單!C614</f>
        <v>16017</v>
      </c>
      <c r="E468" s="1">
        <f ca="1">VLOOKUP(表格15[[#This Row],[專案編號]],料單!C:E,3,FALSE)</f>
        <v>0</v>
      </c>
      <c r="F468" s="1">
        <f ca="1">VLOOKUP(表格15[[#This Row],[專案編號]],料單!C:F,4,FALSE)</f>
        <v>0</v>
      </c>
      <c r="G468" s="1" t="str">
        <f ca="1">VLOOKUP(表格15[[#This Row],[專案編號]],料單!C:G,5,FALSE)</f>
        <v/>
      </c>
      <c r="H468" s="1">
        <f ca="1">VLOOKUP(表格15[[#This Row],[專案編號]],料單!C:H,6,FALSE)</f>
        <v>0</v>
      </c>
      <c r="I468" s="1" t="str">
        <f ca="1">VLOOKUP(表格15[[#This Row],[專案編號]],料單!C:I,7,FALSE)</f>
        <v/>
      </c>
      <c r="J468" s="1">
        <f ca="1">VLOOKUP(表格15[[#This Row],[專案編號]],料單!C:J,8,FALSE)</f>
        <v>0</v>
      </c>
      <c r="K468" s="1">
        <f ca="1">VLOOKUP(表格15[[#This Row],[專案編號]],料單!C:K,9,FALSE)</f>
        <v>0</v>
      </c>
      <c r="L468" s="1" t="str">
        <f ca="1">VLOOKUP(表格15[[#This Row],[專案編號]],料單!C:M,11,FALSE)</f>
        <v/>
      </c>
      <c r="M468" s="1">
        <f ca="1">VLOOKUP(表格15[[#This Row],[專案編號]],料單!C:L,10,FALSE)</f>
        <v>0</v>
      </c>
      <c r="N468" s="1" t="str">
        <f ca="1">VLOOKUP(表格15[[#This Row],[專案編號]],料單!C:O,13,FALSE)</f>
        <v/>
      </c>
      <c r="O468" s="11">
        <f t="shared" ca="1" si="190"/>
        <v>0</v>
      </c>
      <c r="R468" s="2" t="str">
        <f ca="1">IFERROR(VLOOKUP(M468,資料庫!$P$3:$AJ$73,20,),"")</f>
        <v/>
      </c>
      <c r="S468" s="9" t="str">
        <f t="shared" ca="1" si="188"/>
        <v/>
      </c>
      <c r="U468" s="9"/>
    </row>
    <row r="469" spans="1:21" x14ac:dyDescent="0.25">
      <c r="A469" s="1">
        <f t="shared" si="135"/>
        <v>393</v>
      </c>
      <c r="B469" s="1">
        <f t="shared" ref="B469" si="205">B468</f>
        <v>16</v>
      </c>
      <c r="C469" s="1">
        <f t="shared" si="198"/>
        <v>0</v>
      </c>
      <c r="D469" s="1">
        <f>料單!C615</f>
        <v>16018</v>
      </c>
      <c r="E469" s="1">
        <f ca="1">VLOOKUP(表格15[[#This Row],[專案編號]],料單!C:E,3,FALSE)</f>
        <v>0</v>
      </c>
      <c r="F469" s="1">
        <f ca="1">VLOOKUP(表格15[[#This Row],[專案編號]],料單!C:F,4,FALSE)</f>
        <v>0</v>
      </c>
      <c r="G469" s="1" t="str">
        <f ca="1">VLOOKUP(表格15[[#This Row],[專案編號]],料單!C:G,5,FALSE)</f>
        <v/>
      </c>
      <c r="H469" s="1">
        <f ca="1">VLOOKUP(表格15[[#This Row],[專案編號]],料單!C:H,6,FALSE)</f>
        <v>0</v>
      </c>
      <c r="I469" s="1" t="str">
        <f ca="1">VLOOKUP(表格15[[#This Row],[專案編號]],料單!C:I,7,FALSE)</f>
        <v/>
      </c>
      <c r="J469" s="1">
        <f ca="1">VLOOKUP(表格15[[#This Row],[專案編號]],料單!C:J,8,FALSE)</f>
        <v>0</v>
      </c>
      <c r="K469" s="1">
        <f ca="1">VLOOKUP(表格15[[#This Row],[專案編號]],料單!C:K,9,FALSE)</f>
        <v>0</v>
      </c>
      <c r="L469" s="1" t="str">
        <f ca="1">VLOOKUP(表格15[[#This Row],[專案編號]],料單!C:M,11,FALSE)</f>
        <v/>
      </c>
      <c r="M469" s="1">
        <f ca="1">VLOOKUP(表格15[[#This Row],[專案編號]],料單!C:L,10,FALSE)</f>
        <v>0</v>
      </c>
      <c r="N469" s="1" t="str">
        <f ca="1">VLOOKUP(表格15[[#This Row],[專案編號]],料單!C:O,13,FALSE)</f>
        <v/>
      </c>
      <c r="O469" s="11">
        <f t="shared" ca="1" si="190"/>
        <v>0</v>
      </c>
      <c r="R469" s="2" t="str">
        <f ca="1">IFERROR(VLOOKUP(M469,資料庫!$P$3:$AJ$73,20,),"")</f>
        <v/>
      </c>
      <c r="S469" s="9" t="str">
        <f t="shared" ca="1" si="188"/>
        <v/>
      </c>
      <c r="U469" s="9"/>
    </row>
    <row r="470" spans="1:21" x14ac:dyDescent="0.25">
      <c r="A470" s="1">
        <f t="shared" si="135"/>
        <v>394</v>
      </c>
      <c r="B470" s="1">
        <f t="shared" ref="B470" si="206">B469</f>
        <v>16</v>
      </c>
      <c r="C470" s="1">
        <f t="shared" si="198"/>
        <v>0</v>
      </c>
      <c r="D470" s="1">
        <f>料單!C616</f>
        <v>16019</v>
      </c>
      <c r="E470" s="1">
        <f ca="1">VLOOKUP(表格15[[#This Row],[專案編號]],料單!C:E,3,FALSE)</f>
        <v>0</v>
      </c>
      <c r="F470" s="1">
        <f ca="1">VLOOKUP(表格15[[#This Row],[專案編號]],料單!C:F,4,FALSE)</f>
        <v>0</v>
      </c>
      <c r="G470" s="1" t="str">
        <f ca="1">VLOOKUP(表格15[[#This Row],[專案編號]],料單!C:G,5,FALSE)</f>
        <v/>
      </c>
      <c r="H470" s="1">
        <f ca="1">VLOOKUP(表格15[[#This Row],[專案編號]],料單!C:H,6,FALSE)</f>
        <v>0</v>
      </c>
      <c r="I470" s="1" t="str">
        <f ca="1">VLOOKUP(表格15[[#This Row],[專案編號]],料單!C:I,7,FALSE)</f>
        <v/>
      </c>
      <c r="J470" s="1">
        <f ca="1">VLOOKUP(表格15[[#This Row],[專案編號]],料單!C:J,8,FALSE)</f>
        <v>0</v>
      </c>
      <c r="K470" s="1">
        <f ca="1">VLOOKUP(表格15[[#This Row],[專案編號]],料單!C:K,9,FALSE)</f>
        <v>0</v>
      </c>
      <c r="L470" s="1" t="str">
        <f ca="1">VLOOKUP(表格15[[#This Row],[專案編號]],料單!C:M,11,FALSE)</f>
        <v/>
      </c>
      <c r="M470" s="1">
        <f ca="1">VLOOKUP(表格15[[#This Row],[專案編號]],料單!C:L,10,FALSE)</f>
        <v>0</v>
      </c>
      <c r="N470" s="1" t="str">
        <f ca="1">VLOOKUP(表格15[[#This Row],[專案編號]],料單!C:O,13,FALSE)</f>
        <v/>
      </c>
      <c r="O470" s="11">
        <f t="shared" ca="1" si="190"/>
        <v>0</v>
      </c>
      <c r="R470" s="2" t="str">
        <f ca="1">IFERROR(VLOOKUP(M470,資料庫!$P$3:$AJ$73,20,),"")</f>
        <v/>
      </c>
      <c r="S470" s="9" t="str">
        <f t="shared" ca="1" si="188"/>
        <v/>
      </c>
      <c r="U470" s="9"/>
    </row>
    <row r="471" spans="1:21" x14ac:dyDescent="0.25">
      <c r="A471" s="1">
        <f t="shared" si="135"/>
        <v>395</v>
      </c>
      <c r="B471" s="1">
        <f t="shared" ref="B471" si="207">B470</f>
        <v>16</v>
      </c>
      <c r="C471" s="1">
        <f t="shared" si="198"/>
        <v>0</v>
      </c>
      <c r="D471" s="1">
        <f>料單!C617</f>
        <v>16020</v>
      </c>
      <c r="E471" s="1">
        <f ca="1">VLOOKUP(表格15[[#This Row],[專案編號]],料單!C:E,3,FALSE)</f>
        <v>0</v>
      </c>
      <c r="F471" s="1">
        <f ca="1">VLOOKUP(表格15[[#This Row],[專案編號]],料單!C:F,4,FALSE)</f>
        <v>0</v>
      </c>
      <c r="G471" s="1" t="str">
        <f ca="1">VLOOKUP(表格15[[#This Row],[專案編號]],料單!C:G,5,FALSE)</f>
        <v/>
      </c>
      <c r="H471" s="1">
        <f ca="1">VLOOKUP(表格15[[#This Row],[專案編號]],料單!C:H,6,FALSE)</f>
        <v>0</v>
      </c>
      <c r="I471" s="1" t="str">
        <f ca="1">VLOOKUP(表格15[[#This Row],[專案編號]],料單!C:I,7,FALSE)</f>
        <v/>
      </c>
      <c r="J471" s="1">
        <f ca="1">VLOOKUP(表格15[[#This Row],[專案編號]],料單!C:J,8,FALSE)</f>
        <v>0</v>
      </c>
      <c r="K471" s="1">
        <f ca="1">VLOOKUP(表格15[[#This Row],[專案編號]],料單!C:K,9,FALSE)</f>
        <v>0</v>
      </c>
      <c r="L471" s="1" t="str">
        <f ca="1">VLOOKUP(表格15[[#This Row],[專案編號]],料單!C:M,11,FALSE)</f>
        <v/>
      </c>
      <c r="M471" s="1">
        <f ca="1">VLOOKUP(表格15[[#This Row],[專案編號]],料單!C:L,10,FALSE)</f>
        <v>0</v>
      </c>
      <c r="N471" s="1" t="str">
        <f ca="1">VLOOKUP(表格15[[#This Row],[專案編號]],料單!C:O,13,FALSE)</f>
        <v/>
      </c>
      <c r="O471" s="11">
        <f t="shared" ca="1" si="190"/>
        <v>0</v>
      </c>
      <c r="R471" s="2" t="str">
        <f ca="1">IFERROR(VLOOKUP(M471,資料庫!$P$3:$AJ$73,20,),"")</f>
        <v/>
      </c>
      <c r="S471" s="9" t="str">
        <f t="shared" ca="1" si="188"/>
        <v/>
      </c>
      <c r="U471" s="9"/>
    </row>
    <row r="472" spans="1:21" x14ac:dyDescent="0.25">
      <c r="A472" s="1">
        <f t="shared" si="135"/>
        <v>396</v>
      </c>
      <c r="B472" s="1">
        <f t="shared" ref="B472" si="208">B471</f>
        <v>16</v>
      </c>
      <c r="C472" s="1">
        <f t="shared" si="198"/>
        <v>0</v>
      </c>
      <c r="D472" s="1">
        <f>料單!C618</f>
        <v>16021</v>
      </c>
      <c r="E472" s="1">
        <f ca="1">VLOOKUP(表格15[[#This Row],[專案編號]],料單!C:E,3,FALSE)</f>
        <v>0</v>
      </c>
      <c r="F472" s="1">
        <f ca="1">VLOOKUP(表格15[[#This Row],[專案編號]],料單!C:F,4,FALSE)</f>
        <v>0</v>
      </c>
      <c r="G472" s="1" t="str">
        <f ca="1">VLOOKUP(表格15[[#This Row],[專案編號]],料單!C:G,5,FALSE)</f>
        <v/>
      </c>
      <c r="H472" s="1">
        <f ca="1">VLOOKUP(表格15[[#This Row],[專案編號]],料單!C:H,6,FALSE)</f>
        <v>0</v>
      </c>
      <c r="I472" s="1" t="str">
        <f ca="1">VLOOKUP(表格15[[#This Row],[專案編號]],料單!C:I,7,FALSE)</f>
        <v/>
      </c>
      <c r="J472" s="1">
        <f ca="1">VLOOKUP(表格15[[#This Row],[專案編號]],料單!C:J,8,FALSE)</f>
        <v>0</v>
      </c>
      <c r="K472" s="1">
        <f ca="1">VLOOKUP(表格15[[#This Row],[專案編號]],料單!C:K,9,FALSE)</f>
        <v>0</v>
      </c>
      <c r="L472" s="1" t="str">
        <f ca="1">VLOOKUP(表格15[[#This Row],[專案編號]],料單!C:M,11,FALSE)</f>
        <v/>
      </c>
      <c r="M472" s="1">
        <f ca="1">VLOOKUP(表格15[[#This Row],[專案編號]],料單!C:L,10,FALSE)</f>
        <v>0</v>
      </c>
      <c r="N472" s="1" t="str">
        <f ca="1">VLOOKUP(表格15[[#This Row],[專案編號]],料單!C:O,13,FALSE)</f>
        <v/>
      </c>
      <c r="O472" s="11">
        <f t="shared" ca="1" si="190"/>
        <v>0</v>
      </c>
      <c r="R472" s="2" t="str">
        <f ca="1">IFERROR(VLOOKUP(M472,資料庫!$P$3:$AJ$73,20,),"")</f>
        <v/>
      </c>
      <c r="S472" s="9" t="str">
        <f t="shared" ca="1" si="188"/>
        <v/>
      </c>
      <c r="U472" s="9"/>
    </row>
    <row r="473" spans="1:21" x14ac:dyDescent="0.25">
      <c r="A473" s="1">
        <f t="shared" si="135"/>
        <v>397</v>
      </c>
      <c r="B473" s="1">
        <f t="shared" ref="B473" si="209">B472</f>
        <v>16</v>
      </c>
      <c r="C473" s="1">
        <f t="shared" si="198"/>
        <v>0</v>
      </c>
      <c r="D473" s="1">
        <f>料單!C619</f>
        <v>16022</v>
      </c>
      <c r="E473" s="1">
        <f ca="1">VLOOKUP(表格15[[#This Row],[專案編號]],料單!C:E,3,FALSE)</f>
        <v>0</v>
      </c>
      <c r="F473" s="1">
        <f ca="1">VLOOKUP(表格15[[#This Row],[專案編號]],料單!C:F,4,FALSE)</f>
        <v>0</v>
      </c>
      <c r="G473" s="1" t="str">
        <f ca="1">VLOOKUP(表格15[[#This Row],[專案編號]],料單!C:G,5,FALSE)</f>
        <v/>
      </c>
      <c r="H473" s="1">
        <f ca="1">VLOOKUP(表格15[[#This Row],[專案編號]],料單!C:H,6,FALSE)</f>
        <v>0</v>
      </c>
      <c r="I473" s="1" t="str">
        <f ca="1">VLOOKUP(表格15[[#This Row],[專案編號]],料單!C:I,7,FALSE)</f>
        <v/>
      </c>
      <c r="J473" s="1">
        <f ca="1">VLOOKUP(表格15[[#This Row],[專案編號]],料單!C:J,8,FALSE)</f>
        <v>0</v>
      </c>
      <c r="K473" s="1">
        <f ca="1">VLOOKUP(表格15[[#This Row],[專案編號]],料單!C:K,9,FALSE)</f>
        <v>0</v>
      </c>
      <c r="L473" s="1" t="str">
        <f ca="1">VLOOKUP(表格15[[#This Row],[專案編號]],料單!C:M,11,FALSE)</f>
        <v/>
      </c>
      <c r="M473" s="1">
        <f ca="1">VLOOKUP(表格15[[#This Row],[專案編號]],料單!C:L,10,FALSE)</f>
        <v>0</v>
      </c>
      <c r="N473" s="1" t="str">
        <f ca="1">VLOOKUP(表格15[[#This Row],[專案編號]],料單!C:O,13,FALSE)</f>
        <v/>
      </c>
      <c r="O473" s="11">
        <f t="shared" ca="1" si="190"/>
        <v>0</v>
      </c>
      <c r="R473" s="2" t="str">
        <f ca="1">IFERROR(VLOOKUP(M473,資料庫!$P$3:$AJ$73,20,),"")</f>
        <v/>
      </c>
      <c r="S473" s="9" t="str">
        <f t="shared" ca="1" si="188"/>
        <v/>
      </c>
      <c r="U473" s="9"/>
    </row>
    <row r="474" spans="1:21" x14ac:dyDescent="0.25">
      <c r="A474" s="1">
        <f t="shared" si="135"/>
        <v>398</v>
      </c>
      <c r="B474" s="1">
        <f t="shared" ref="B474" si="210">B473</f>
        <v>16</v>
      </c>
      <c r="C474" s="1">
        <f t="shared" si="198"/>
        <v>0</v>
      </c>
      <c r="D474" s="1">
        <f>料單!C620</f>
        <v>16023</v>
      </c>
      <c r="E474" s="1">
        <f ca="1">VLOOKUP(表格15[[#This Row],[專案編號]],料單!C:E,3,FALSE)</f>
        <v>0</v>
      </c>
      <c r="F474" s="1">
        <f ca="1">VLOOKUP(表格15[[#This Row],[專案編號]],料單!C:F,4,FALSE)</f>
        <v>0</v>
      </c>
      <c r="G474" s="1" t="str">
        <f ca="1">VLOOKUP(表格15[[#This Row],[專案編號]],料單!C:G,5,FALSE)</f>
        <v/>
      </c>
      <c r="H474" s="1">
        <f ca="1">VLOOKUP(表格15[[#This Row],[專案編號]],料單!C:H,6,FALSE)</f>
        <v>0</v>
      </c>
      <c r="I474" s="1" t="str">
        <f ca="1">VLOOKUP(表格15[[#This Row],[專案編號]],料單!C:I,7,FALSE)</f>
        <v/>
      </c>
      <c r="J474" s="1">
        <f ca="1">VLOOKUP(表格15[[#This Row],[專案編號]],料單!C:J,8,FALSE)</f>
        <v>0</v>
      </c>
      <c r="K474" s="1">
        <f ca="1">VLOOKUP(表格15[[#This Row],[專案編號]],料單!C:K,9,FALSE)</f>
        <v>0</v>
      </c>
      <c r="L474" s="1" t="str">
        <f ca="1">VLOOKUP(表格15[[#This Row],[專案編號]],料單!C:M,11,FALSE)</f>
        <v/>
      </c>
      <c r="M474" s="1">
        <f ca="1">VLOOKUP(表格15[[#This Row],[專案編號]],料單!C:L,10,FALSE)</f>
        <v>0</v>
      </c>
      <c r="N474" s="1" t="str">
        <f ca="1">VLOOKUP(表格15[[#This Row],[專案編號]],料單!C:O,13,FALSE)</f>
        <v/>
      </c>
      <c r="O474" s="11">
        <f t="shared" ca="1" si="190"/>
        <v>0</v>
      </c>
      <c r="R474" s="2" t="str">
        <f ca="1">IFERROR(VLOOKUP(M474,資料庫!$P$3:$AJ$73,20,),"")</f>
        <v/>
      </c>
      <c r="S474" s="9" t="str">
        <f t="shared" ca="1" si="188"/>
        <v/>
      </c>
      <c r="U474" s="9"/>
    </row>
    <row r="475" spans="1:21" x14ac:dyDescent="0.25">
      <c r="A475" s="1">
        <f t="shared" si="135"/>
        <v>399</v>
      </c>
      <c r="B475" s="1">
        <f t="shared" ref="B475" si="211">B474</f>
        <v>16</v>
      </c>
      <c r="C475" s="1">
        <f t="shared" si="198"/>
        <v>0</v>
      </c>
      <c r="D475" s="1">
        <f>料單!C621</f>
        <v>16024</v>
      </c>
      <c r="E475" s="1">
        <f ca="1">VLOOKUP(表格15[[#This Row],[專案編號]],料單!C:E,3,FALSE)</f>
        <v>0</v>
      </c>
      <c r="F475" s="1">
        <f ca="1">VLOOKUP(表格15[[#This Row],[專案編號]],料單!C:F,4,FALSE)</f>
        <v>0</v>
      </c>
      <c r="G475" s="1" t="str">
        <f ca="1">VLOOKUP(表格15[[#This Row],[專案編號]],料單!C:G,5,FALSE)</f>
        <v/>
      </c>
      <c r="H475" s="1">
        <f ca="1">VLOOKUP(表格15[[#This Row],[專案編號]],料單!C:H,6,FALSE)</f>
        <v>0</v>
      </c>
      <c r="I475" s="1" t="str">
        <f ca="1">VLOOKUP(表格15[[#This Row],[專案編號]],料單!C:I,7,FALSE)</f>
        <v/>
      </c>
      <c r="J475" s="1">
        <f ca="1">VLOOKUP(表格15[[#This Row],[專案編號]],料單!C:J,8,FALSE)</f>
        <v>0</v>
      </c>
      <c r="K475" s="1">
        <f ca="1">VLOOKUP(表格15[[#This Row],[專案編號]],料單!C:K,9,FALSE)</f>
        <v>0</v>
      </c>
      <c r="L475" s="1" t="str">
        <f ca="1">VLOOKUP(表格15[[#This Row],[專案編號]],料單!C:M,11,FALSE)</f>
        <v/>
      </c>
      <c r="M475" s="1">
        <f ca="1">VLOOKUP(表格15[[#This Row],[專案編號]],料單!C:L,10,FALSE)</f>
        <v>0</v>
      </c>
      <c r="N475" s="1" t="str">
        <f ca="1">VLOOKUP(表格15[[#This Row],[專案編號]],料單!C:O,13,FALSE)</f>
        <v/>
      </c>
      <c r="O475" s="11">
        <f t="shared" ca="1" si="190"/>
        <v>0</v>
      </c>
      <c r="R475" s="2" t="str">
        <f ca="1">IFERROR(VLOOKUP(M475,資料庫!$P$3:$AJ$73,20,),"")</f>
        <v/>
      </c>
      <c r="S475" s="9" t="str">
        <f t="shared" ca="1" si="188"/>
        <v/>
      </c>
      <c r="U475" s="9"/>
    </row>
    <row r="476" spans="1:21" x14ac:dyDescent="0.25">
      <c r="A476" s="1">
        <f t="shared" ref="A476:A480" si="212">A475+1</f>
        <v>400</v>
      </c>
      <c r="B476" s="1">
        <f t="shared" ref="B476:C480" si="213">B475</f>
        <v>16</v>
      </c>
      <c r="C476" s="1">
        <f t="shared" si="213"/>
        <v>0</v>
      </c>
      <c r="D476" s="1">
        <f>料單!C622</f>
        <v>16025</v>
      </c>
      <c r="E476" s="1">
        <f ca="1">VLOOKUP(表格15[[#This Row],[專案編號]],料單!C:E,3,FALSE)</f>
        <v>0</v>
      </c>
      <c r="F476" s="1">
        <f ca="1">VLOOKUP(表格15[[#This Row],[專案編號]],料單!C:F,4,FALSE)</f>
        <v>0</v>
      </c>
      <c r="G476" s="1" t="str">
        <f ca="1">VLOOKUP(表格15[[#This Row],[專案編號]],料單!C:G,5,FALSE)</f>
        <v/>
      </c>
      <c r="H476" s="1">
        <f ca="1">VLOOKUP(表格15[[#This Row],[專案編號]],料單!C:H,6,FALSE)</f>
        <v>0</v>
      </c>
      <c r="I476" s="1" t="str">
        <f ca="1">VLOOKUP(表格15[[#This Row],[專案編號]],料單!C:I,7,FALSE)</f>
        <v/>
      </c>
      <c r="J476" s="1">
        <f ca="1">VLOOKUP(表格15[[#This Row],[專案編號]],料單!C:J,8,FALSE)</f>
        <v>0</v>
      </c>
      <c r="K476" s="1">
        <f ca="1">VLOOKUP(表格15[[#This Row],[專案編號]],料單!C:K,9,FALSE)</f>
        <v>0</v>
      </c>
      <c r="L476" s="1" t="str">
        <f ca="1">VLOOKUP(表格15[[#This Row],[專案編號]],料單!C:M,11,FALSE)</f>
        <v/>
      </c>
      <c r="M476" s="1">
        <f ca="1">VLOOKUP(表格15[[#This Row],[專案編號]],料單!C:L,10,FALSE)</f>
        <v>0</v>
      </c>
      <c r="N476" s="1" t="str">
        <f ca="1">VLOOKUP(表格15[[#This Row],[專案編號]],料單!C:O,13,FALSE)</f>
        <v/>
      </c>
      <c r="O476" s="11">
        <f t="shared" ca="1" si="190"/>
        <v>0</v>
      </c>
      <c r="R476" s="2" t="str">
        <f ca="1">IFERROR(VLOOKUP(M476,資料庫!$P$3:$AJ$73,20,),"")</f>
        <v/>
      </c>
      <c r="S476" s="9" t="str">
        <f t="shared" ca="1" si="188"/>
        <v/>
      </c>
      <c r="U476" s="9"/>
    </row>
    <row r="477" spans="1:21" x14ac:dyDescent="0.25">
      <c r="A477" s="1">
        <f t="shared" si="212"/>
        <v>401</v>
      </c>
      <c r="B477" s="1">
        <f t="shared" si="213"/>
        <v>16</v>
      </c>
      <c r="C477" s="1">
        <f t="shared" si="213"/>
        <v>0</v>
      </c>
      <c r="D477" s="1">
        <f>料單!C623</f>
        <v>16026</v>
      </c>
      <c r="E477" s="1">
        <f ca="1">VLOOKUP(表格15[[#This Row],[專案編號]],料單!C:E,3,FALSE)</f>
        <v>0</v>
      </c>
      <c r="F477" s="1">
        <f ca="1">VLOOKUP(表格15[[#This Row],[專案編號]],料單!C:F,4,FALSE)</f>
        <v>0</v>
      </c>
      <c r="G477" s="1" t="str">
        <f ca="1">VLOOKUP(表格15[[#This Row],[專案編號]],料單!C:G,5,FALSE)</f>
        <v/>
      </c>
      <c r="H477" s="1">
        <f ca="1">VLOOKUP(表格15[[#This Row],[專案編號]],料單!C:H,6,FALSE)</f>
        <v>0</v>
      </c>
      <c r="I477" s="1" t="str">
        <f ca="1">VLOOKUP(表格15[[#This Row],[專案編號]],料單!C:I,7,FALSE)</f>
        <v/>
      </c>
      <c r="J477" s="1">
        <f ca="1">VLOOKUP(表格15[[#This Row],[專案編號]],料單!C:J,8,FALSE)</f>
        <v>0</v>
      </c>
      <c r="K477" s="1">
        <f ca="1">VLOOKUP(表格15[[#This Row],[專案編號]],料單!C:K,9,FALSE)</f>
        <v>0</v>
      </c>
      <c r="L477" s="1" t="str">
        <f ca="1">VLOOKUP(表格15[[#This Row],[專案編號]],料單!C:M,11,FALSE)</f>
        <v/>
      </c>
      <c r="M477" s="1">
        <f ca="1">VLOOKUP(表格15[[#This Row],[專案編號]],料單!C:L,10,FALSE)</f>
        <v>0</v>
      </c>
      <c r="N477" s="1" t="str">
        <f ca="1">VLOOKUP(表格15[[#This Row],[專案編號]],料單!C:O,13,FALSE)</f>
        <v/>
      </c>
      <c r="O477" s="11">
        <f t="shared" ca="1" si="190"/>
        <v>0</v>
      </c>
      <c r="R477" s="2" t="str">
        <f ca="1">IFERROR(VLOOKUP(M477,資料庫!$P$3:$AJ$73,20,),"")</f>
        <v/>
      </c>
      <c r="S477" s="9" t="str">
        <f t="shared" ca="1" si="188"/>
        <v/>
      </c>
      <c r="U477" s="9"/>
    </row>
    <row r="478" spans="1:21" x14ac:dyDescent="0.25">
      <c r="A478" s="1">
        <f t="shared" si="212"/>
        <v>402</v>
      </c>
      <c r="B478" s="1">
        <f t="shared" si="213"/>
        <v>16</v>
      </c>
      <c r="C478" s="1">
        <f t="shared" si="213"/>
        <v>0</v>
      </c>
      <c r="D478" s="1">
        <f>料單!C624</f>
        <v>16027</v>
      </c>
      <c r="E478" s="1">
        <f ca="1">VLOOKUP(表格15[[#This Row],[專案編號]],料單!C:E,3,FALSE)</f>
        <v>0</v>
      </c>
      <c r="F478" s="1">
        <f ca="1">VLOOKUP(表格15[[#This Row],[專案編號]],料單!C:F,4,FALSE)</f>
        <v>0</v>
      </c>
      <c r="G478" s="1" t="str">
        <f ca="1">VLOOKUP(表格15[[#This Row],[專案編號]],料單!C:G,5,FALSE)</f>
        <v/>
      </c>
      <c r="H478" s="1">
        <f ca="1">VLOOKUP(表格15[[#This Row],[專案編號]],料單!C:H,6,FALSE)</f>
        <v>0</v>
      </c>
      <c r="I478" s="1" t="str">
        <f ca="1">VLOOKUP(表格15[[#This Row],[專案編號]],料單!C:I,7,FALSE)</f>
        <v/>
      </c>
      <c r="J478" s="1">
        <f ca="1">VLOOKUP(表格15[[#This Row],[專案編號]],料單!C:J,8,FALSE)</f>
        <v>0</v>
      </c>
      <c r="K478" s="1">
        <f ca="1">VLOOKUP(表格15[[#This Row],[專案編號]],料單!C:K,9,FALSE)</f>
        <v>0</v>
      </c>
      <c r="L478" s="1" t="str">
        <f ca="1">VLOOKUP(表格15[[#This Row],[專案編號]],料單!C:M,11,FALSE)</f>
        <v/>
      </c>
      <c r="M478" s="1">
        <f ca="1">VLOOKUP(表格15[[#This Row],[專案編號]],料單!C:L,10,FALSE)</f>
        <v>0</v>
      </c>
      <c r="N478" s="1" t="str">
        <f ca="1">VLOOKUP(表格15[[#This Row],[專案編號]],料單!C:O,13,FALSE)</f>
        <v/>
      </c>
      <c r="O478" s="11">
        <f t="shared" ca="1" si="190"/>
        <v>0</v>
      </c>
      <c r="R478" s="2" t="str">
        <f ca="1">IFERROR(VLOOKUP(M478,資料庫!$P$3:$AJ$73,20,),"")</f>
        <v/>
      </c>
      <c r="S478" s="9" t="str">
        <f t="shared" ca="1" si="188"/>
        <v/>
      </c>
      <c r="U478" s="9"/>
    </row>
    <row r="479" spans="1:21" x14ac:dyDescent="0.25">
      <c r="A479" s="1">
        <f t="shared" si="212"/>
        <v>403</v>
      </c>
      <c r="B479" s="1">
        <f t="shared" si="213"/>
        <v>16</v>
      </c>
      <c r="C479" s="1">
        <f t="shared" si="213"/>
        <v>0</v>
      </c>
      <c r="D479" s="1">
        <f>料單!C625</f>
        <v>16028</v>
      </c>
      <c r="E479" s="1">
        <f ca="1">VLOOKUP(表格15[[#This Row],[專案編號]],料單!C:E,3,FALSE)</f>
        <v>0</v>
      </c>
      <c r="F479" s="1">
        <f ca="1">VLOOKUP(表格15[[#This Row],[專案編號]],料單!C:F,4,FALSE)</f>
        <v>0</v>
      </c>
      <c r="G479" s="1" t="str">
        <f ca="1">VLOOKUP(表格15[[#This Row],[專案編號]],料單!C:G,5,FALSE)</f>
        <v/>
      </c>
      <c r="H479" s="1">
        <f ca="1">VLOOKUP(表格15[[#This Row],[專案編號]],料單!C:H,6,FALSE)</f>
        <v>0</v>
      </c>
      <c r="I479" s="1" t="str">
        <f ca="1">VLOOKUP(表格15[[#This Row],[專案編號]],料單!C:I,7,FALSE)</f>
        <v/>
      </c>
      <c r="J479" s="1">
        <f ca="1">VLOOKUP(表格15[[#This Row],[專案編號]],料單!C:J,8,FALSE)</f>
        <v>0</v>
      </c>
      <c r="K479" s="1">
        <f ca="1">VLOOKUP(表格15[[#This Row],[專案編號]],料單!C:K,9,FALSE)</f>
        <v>0</v>
      </c>
      <c r="L479" s="1" t="str">
        <f ca="1">VLOOKUP(表格15[[#This Row],[專案編號]],料單!C:M,11,FALSE)</f>
        <v/>
      </c>
      <c r="M479" s="1">
        <f ca="1">VLOOKUP(表格15[[#This Row],[專案編號]],料單!C:L,10,FALSE)</f>
        <v>0</v>
      </c>
      <c r="N479" s="1" t="str">
        <f ca="1">VLOOKUP(表格15[[#This Row],[專案編號]],料單!C:O,13,FALSE)</f>
        <v/>
      </c>
      <c r="O479" s="11">
        <f t="shared" ca="1" si="190"/>
        <v>0</v>
      </c>
      <c r="R479" s="2" t="str">
        <f ca="1">IFERROR(VLOOKUP(M479,資料庫!$P$3:$AJ$73,20,),"")</f>
        <v/>
      </c>
      <c r="S479" s="9" t="str">
        <f t="shared" ca="1" si="188"/>
        <v/>
      </c>
      <c r="U479" s="9"/>
    </row>
    <row r="480" spans="1:21" x14ac:dyDescent="0.25">
      <c r="A480" s="1">
        <f t="shared" si="212"/>
        <v>404</v>
      </c>
      <c r="B480" s="1">
        <f t="shared" si="213"/>
        <v>16</v>
      </c>
      <c r="C480" s="1">
        <f t="shared" si="213"/>
        <v>0</v>
      </c>
      <c r="D480" s="1">
        <f>料單!C626</f>
        <v>16029</v>
      </c>
      <c r="E480" s="1">
        <f ca="1">VLOOKUP(表格15[[#This Row],[專案編號]],料單!C:E,3,FALSE)</f>
        <v>0</v>
      </c>
      <c r="F480" s="1">
        <f ca="1">VLOOKUP(表格15[[#This Row],[專案編號]],料單!C:F,4,FALSE)</f>
        <v>0</v>
      </c>
      <c r="G480" s="1" t="str">
        <f ca="1">VLOOKUP(表格15[[#This Row],[專案編號]],料單!C:G,5,FALSE)</f>
        <v/>
      </c>
      <c r="H480" s="1">
        <f ca="1">VLOOKUP(表格15[[#This Row],[專案編號]],料單!C:H,6,FALSE)</f>
        <v>0</v>
      </c>
      <c r="I480" s="1" t="str">
        <f ca="1">VLOOKUP(表格15[[#This Row],[專案編號]],料單!C:I,7,FALSE)</f>
        <v/>
      </c>
      <c r="J480" s="1">
        <f ca="1">VLOOKUP(表格15[[#This Row],[專案編號]],料單!C:J,8,FALSE)</f>
        <v>0</v>
      </c>
      <c r="K480" s="1">
        <f ca="1">VLOOKUP(表格15[[#This Row],[專案編號]],料單!C:K,9,FALSE)</f>
        <v>0</v>
      </c>
      <c r="L480" s="1" t="str">
        <f ca="1">VLOOKUP(表格15[[#This Row],[專案編號]],料單!C:M,11,FALSE)</f>
        <v/>
      </c>
      <c r="M480" s="1">
        <f ca="1">VLOOKUP(表格15[[#This Row],[專案編號]],料單!C:L,10,FALSE)</f>
        <v>0</v>
      </c>
      <c r="N480" s="1" t="str">
        <f ca="1">VLOOKUP(表格15[[#This Row],[專案編號]],料單!C:O,13,FALSE)</f>
        <v/>
      </c>
      <c r="O480" s="11">
        <f t="shared" ca="1" si="190"/>
        <v>0</v>
      </c>
      <c r="R480" s="2" t="str">
        <f ca="1">IFERROR(VLOOKUP(M480,資料庫!$P$3:$AJ$73,20,),"")</f>
        <v/>
      </c>
      <c r="S480" s="9" t="str">
        <f t="shared" ca="1" si="188"/>
        <v/>
      </c>
      <c r="U480" s="9"/>
    </row>
    <row r="481" spans="1:21" s="43" customFormat="1" x14ac:dyDescent="0.25">
      <c r="A481" s="43">
        <f>A475+1</f>
        <v>400</v>
      </c>
      <c r="B481" s="43">
        <f t="shared" ref="B481" si="214">B475</f>
        <v>16</v>
      </c>
      <c r="C481" s="43">
        <f t="shared" ref="C481" si="215">C480</f>
        <v>0</v>
      </c>
      <c r="D481" s="43">
        <f>料單!C627</f>
        <v>16030</v>
      </c>
      <c r="E481" s="43">
        <f ca="1">VLOOKUP(表格15[[#This Row],[專案編號]],料單!C:E,3,FALSE)</f>
        <v>0</v>
      </c>
      <c r="F481" s="43">
        <f ca="1">VLOOKUP(表格15[[#This Row],[專案編號]],料單!C:F,4,FALSE)</f>
        <v>0</v>
      </c>
      <c r="G481" s="43" t="str">
        <f ca="1">VLOOKUP(表格15[[#This Row],[專案編號]],料單!C:G,5,FALSE)</f>
        <v/>
      </c>
      <c r="H481" s="43">
        <f ca="1">VLOOKUP(表格15[[#This Row],[專案編號]],料單!C:H,6,FALSE)</f>
        <v>0</v>
      </c>
      <c r="I481" s="43" t="str">
        <f ca="1">VLOOKUP(表格15[[#This Row],[專案編號]],料單!C:I,7,FALSE)</f>
        <v/>
      </c>
      <c r="J481" s="43">
        <f ca="1">VLOOKUP(表格15[[#This Row],[專案編號]],料單!C:J,8,FALSE)</f>
        <v>0</v>
      </c>
      <c r="K481" s="43">
        <f ca="1">VLOOKUP(表格15[[#This Row],[專案編號]],料單!C:K,9,FALSE)</f>
        <v>0</v>
      </c>
      <c r="L481" s="43" t="str">
        <f ca="1">VLOOKUP(表格15[[#This Row],[專案編號]],料單!C:M,11,FALSE)</f>
        <v/>
      </c>
      <c r="M481" s="43">
        <f ca="1">VLOOKUP(表格15[[#This Row],[專案編號]],料單!C:L,10,FALSE)</f>
        <v>0</v>
      </c>
      <c r="N481" s="1" t="str">
        <f ca="1">VLOOKUP(表格15[[#This Row],[專案編號]],料單!C:O,13,FALSE)</f>
        <v/>
      </c>
      <c r="O481" s="44">
        <f t="shared" ref="O481" ca="1" si="216">(F481*H481)/90000*K481</f>
        <v>0</v>
      </c>
      <c r="P481" s="45">
        <f ca="1">SUM(O452:O481)</f>
        <v>0</v>
      </c>
      <c r="Q481" s="45"/>
      <c r="R481" s="204" t="str">
        <f ca="1">IFERROR(VLOOKUP(M481,資料庫!$P$3:$AJ$73,20,),"")</f>
        <v/>
      </c>
      <c r="S481" s="205" t="str">
        <f t="shared" ca="1" si="188"/>
        <v/>
      </c>
      <c r="U481" s="205"/>
    </row>
    <row r="482" spans="1:21" x14ac:dyDescent="0.25">
      <c r="A482" s="1">
        <f t="shared" si="135"/>
        <v>401</v>
      </c>
      <c r="B482" s="1">
        <f>料單!C631</f>
        <v>17</v>
      </c>
      <c r="C482" s="1">
        <f>料單!C630</f>
        <v>0</v>
      </c>
      <c r="D482" s="1">
        <f>料單!C637</f>
        <v>17001</v>
      </c>
      <c r="E482" s="1" t="str">
        <f ca="1">VLOOKUP(表格15[[#This Row],[專案編號]],料單!C:E,3,FALSE)</f>
        <v>頂板</v>
      </c>
      <c r="F482" s="1">
        <f ca="1">VLOOKUP(表格15[[#This Row],[專案編號]],料單!C:F,4,FALSE)</f>
        <v>-36</v>
      </c>
      <c r="G482" s="1" t="str">
        <f ca="1">VLOOKUP(表格15[[#This Row],[專案編號]],料單!C:G,5,FALSE)</f>
        <v>AA</v>
      </c>
      <c r="H482" s="1">
        <f ca="1">VLOOKUP(表格15[[#This Row],[專案編號]],料單!C:H,6,FALSE)</f>
        <v>0</v>
      </c>
      <c r="I482" s="1" t="str">
        <f ca="1">VLOOKUP(表格15[[#This Row],[專案編號]],料單!C:I,7,FALSE)</f>
        <v/>
      </c>
      <c r="J482" s="1">
        <f ca="1">VLOOKUP(表格15[[#This Row],[專案編號]],料單!C:J,8,FALSE)</f>
        <v>18</v>
      </c>
      <c r="K482" s="1">
        <f ca="1">VLOOKUP(表格15[[#This Row],[專案編號]],料單!C:K,9,FALSE)</f>
        <v>0</v>
      </c>
      <c r="L482" s="1" t="str">
        <f ca="1">VLOOKUP(表格15[[#This Row],[專案編號]],料單!C:M,11,FALSE)</f>
        <v/>
      </c>
      <c r="M482" s="1">
        <f ca="1">VLOOKUP(表格15[[#This Row],[專案編號]],料單!C:L,10,FALSE)</f>
        <v>0</v>
      </c>
      <c r="N482" s="1" t="str">
        <f ca="1">VLOOKUP(表格15[[#This Row],[專案編號]],料單!C:O,13,FALSE)</f>
        <v/>
      </c>
      <c r="O482" s="11">
        <f t="shared" ref="O482:O513" ca="1" si="217">(F482*H482)/90000*K482</f>
        <v>0</v>
      </c>
      <c r="R482" s="2" t="str">
        <f ca="1">IFERROR(VLOOKUP(M482,資料庫!$P$3:$AJ$73,20,),"")</f>
        <v/>
      </c>
      <c r="S482" s="9" t="str">
        <f t="shared" ca="1" si="188"/>
        <v/>
      </c>
      <c r="U482" s="9"/>
    </row>
    <row r="483" spans="1:21" x14ac:dyDescent="0.25">
      <c r="A483" s="1">
        <f t="shared" si="135"/>
        <v>402</v>
      </c>
      <c r="B483" s="1">
        <f t="shared" si="134"/>
        <v>17</v>
      </c>
      <c r="C483" s="1">
        <f t="shared" ref="C483:C581" si="218">C482</f>
        <v>0</v>
      </c>
      <c r="D483" s="1">
        <f>料單!C638</f>
        <v>17002</v>
      </c>
      <c r="E483" s="1" t="str">
        <f ca="1">VLOOKUP(表格15[[#This Row],[專案編號]],料單!C:E,3,FALSE)</f>
        <v>底板</v>
      </c>
      <c r="F483" s="1">
        <f ca="1">VLOOKUP(表格15[[#This Row],[專案編號]],料單!C:F,4,FALSE)</f>
        <v>-36</v>
      </c>
      <c r="G483" s="1" t="str">
        <f ca="1">VLOOKUP(表格15[[#This Row],[專案編號]],料單!C:G,5,FALSE)</f>
        <v>AA</v>
      </c>
      <c r="H483" s="1">
        <f ca="1">VLOOKUP(表格15[[#This Row],[專案編號]],料單!C:H,6,FALSE)</f>
        <v>0</v>
      </c>
      <c r="I483" s="1" t="str">
        <f ca="1">VLOOKUP(表格15[[#This Row],[專案編號]],料單!C:I,7,FALSE)</f>
        <v/>
      </c>
      <c r="J483" s="1">
        <f ca="1">VLOOKUP(表格15[[#This Row],[專案編號]],料單!C:J,8,FALSE)</f>
        <v>18</v>
      </c>
      <c r="K483" s="1">
        <f ca="1">VLOOKUP(表格15[[#This Row],[專案編號]],料單!C:K,9,FALSE)</f>
        <v>0</v>
      </c>
      <c r="L483" s="1" t="str">
        <f ca="1">VLOOKUP(表格15[[#This Row],[專案編號]],料單!C:M,11,FALSE)</f>
        <v/>
      </c>
      <c r="M483" s="1">
        <f ca="1">VLOOKUP(表格15[[#This Row],[專案編號]],料單!C:L,10,FALSE)</f>
        <v>0</v>
      </c>
      <c r="N483" s="1" t="str">
        <f ca="1">VLOOKUP(表格15[[#This Row],[專案編號]],料單!C:O,13,FALSE)</f>
        <v/>
      </c>
      <c r="O483" s="11">
        <f t="shared" ca="1" si="217"/>
        <v>0</v>
      </c>
      <c r="R483" s="2" t="str">
        <f ca="1">IFERROR(VLOOKUP(M483,資料庫!$P$3:$AJ$73,20,),"")</f>
        <v/>
      </c>
      <c r="S483" s="9" t="str">
        <f t="shared" ca="1" si="188"/>
        <v/>
      </c>
      <c r="U483" s="9"/>
    </row>
    <row r="484" spans="1:21" x14ac:dyDescent="0.25">
      <c r="A484" s="1">
        <f t="shared" si="135"/>
        <v>403</v>
      </c>
      <c r="B484" s="1">
        <f t="shared" si="134"/>
        <v>17</v>
      </c>
      <c r="C484" s="1">
        <f t="shared" si="218"/>
        <v>0</v>
      </c>
      <c r="D484" s="1">
        <f>料單!C639</f>
        <v>17003</v>
      </c>
      <c r="E484" s="1" t="str">
        <f ca="1">VLOOKUP(表格15[[#This Row],[專案編號]],料單!C:E,3,FALSE)</f>
        <v>左側板</v>
      </c>
      <c r="F484" s="1">
        <f ca="1">VLOOKUP(表格15[[#This Row],[專案編號]],料單!C:F,4,FALSE)</f>
        <v>0</v>
      </c>
      <c r="G484" s="1" t="str">
        <f ca="1">VLOOKUP(表格15[[#This Row],[專案編號]],料單!C:G,5,FALSE)</f>
        <v>AA</v>
      </c>
      <c r="H484" s="1">
        <f ca="1">VLOOKUP(表格15[[#This Row],[專案編號]],料單!C:H,6,FALSE)</f>
        <v>0</v>
      </c>
      <c r="I484" s="1" t="str">
        <f ca="1">VLOOKUP(表格15[[#This Row],[專案編號]],料單!C:I,7,FALSE)</f>
        <v>AA</v>
      </c>
      <c r="J484" s="1">
        <f ca="1">VLOOKUP(表格15[[#This Row],[專案編號]],料單!C:J,8,FALSE)</f>
        <v>18</v>
      </c>
      <c r="K484" s="1">
        <f ca="1">VLOOKUP(表格15[[#This Row],[專案編號]],料單!C:K,9,FALSE)</f>
        <v>0</v>
      </c>
      <c r="L484" s="1" t="str">
        <f ca="1">VLOOKUP(表格15[[#This Row],[專案編號]],料單!C:M,11,FALSE)</f>
        <v/>
      </c>
      <c r="M484" s="1">
        <f ca="1">VLOOKUP(表格15[[#This Row],[專案編號]],料單!C:L,10,FALSE)</f>
        <v>0</v>
      </c>
      <c r="N484" s="1" t="str">
        <f ca="1">VLOOKUP(表格15[[#This Row],[專案編號]],料單!C:O,13,FALSE)</f>
        <v/>
      </c>
      <c r="O484" s="11">
        <f t="shared" ref="O484:O510" ca="1" si="219">(F484*H484)/90000*K484</f>
        <v>0</v>
      </c>
      <c r="R484" s="2" t="str">
        <f ca="1">IFERROR(VLOOKUP(M484,資料庫!$P$3:$AJ$73,20,),"")</f>
        <v/>
      </c>
      <c r="S484" s="9" t="str">
        <f t="shared" ca="1" si="188"/>
        <v/>
      </c>
      <c r="U484" s="9"/>
    </row>
    <row r="485" spans="1:21" x14ac:dyDescent="0.25">
      <c r="A485" s="1">
        <f t="shared" si="135"/>
        <v>404</v>
      </c>
      <c r="B485" s="1">
        <f t="shared" si="134"/>
        <v>17</v>
      </c>
      <c r="C485" s="1">
        <f t="shared" si="218"/>
        <v>0</v>
      </c>
      <c r="D485" s="1">
        <f>料單!C640</f>
        <v>17004</v>
      </c>
      <c r="E485" s="1" t="str">
        <f ca="1">VLOOKUP(表格15[[#This Row],[專案編號]],料單!C:E,3,FALSE)</f>
        <v>右側板</v>
      </c>
      <c r="F485" s="1">
        <f ca="1">VLOOKUP(表格15[[#This Row],[專案編號]],料單!C:F,4,FALSE)</f>
        <v>0</v>
      </c>
      <c r="G485" s="1" t="str">
        <f ca="1">VLOOKUP(表格15[[#This Row],[專案編號]],料單!C:G,5,FALSE)</f>
        <v>AA</v>
      </c>
      <c r="H485" s="1">
        <f ca="1">VLOOKUP(表格15[[#This Row],[專案編號]],料單!C:H,6,FALSE)</f>
        <v>0</v>
      </c>
      <c r="I485" s="1" t="str">
        <f ca="1">VLOOKUP(表格15[[#This Row],[專案編號]],料單!C:I,7,FALSE)</f>
        <v>AA</v>
      </c>
      <c r="J485" s="1">
        <f ca="1">VLOOKUP(表格15[[#This Row],[專案編號]],料單!C:J,8,FALSE)</f>
        <v>18</v>
      </c>
      <c r="K485" s="1">
        <f ca="1">VLOOKUP(表格15[[#This Row],[專案編號]],料單!C:K,9,FALSE)</f>
        <v>0</v>
      </c>
      <c r="L485" s="1" t="str">
        <f ca="1">VLOOKUP(表格15[[#This Row],[專案編號]],料單!C:M,11,FALSE)</f>
        <v/>
      </c>
      <c r="M485" s="1">
        <f ca="1">VLOOKUP(表格15[[#This Row],[專案編號]],料單!C:L,10,FALSE)</f>
        <v>0</v>
      </c>
      <c r="N485" s="1" t="str">
        <f ca="1">VLOOKUP(表格15[[#This Row],[專案編號]],料單!C:O,13,FALSE)</f>
        <v/>
      </c>
      <c r="O485" s="11">
        <f t="shared" ca="1" si="219"/>
        <v>0</v>
      </c>
      <c r="R485" s="2" t="str">
        <f ca="1">IFERROR(VLOOKUP(M485,資料庫!$P$3:$AJ$73,20,),"")</f>
        <v/>
      </c>
      <c r="S485" s="9" t="str">
        <f t="shared" ca="1" si="188"/>
        <v/>
      </c>
      <c r="U485" s="9"/>
    </row>
    <row r="486" spans="1:21" x14ac:dyDescent="0.25">
      <c r="A486" s="1">
        <f t="shared" si="135"/>
        <v>405</v>
      </c>
      <c r="B486" s="1">
        <f t="shared" ref="B486:B505" si="220">B485</f>
        <v>17</v>
      </c>
      <c r="C486" s="1">
        <f t="shared" si="218"/>
        <v>0</v>
      </c>
      <c r="D486" s="1">
        <f>料單!C641</f>
        <v>17005</v>
      </c>
      <c r="E486" s="1" t="str">
        <f ca="1">VLOOKUP(表格15[[#This Row],[專案編號]],料單!C:E,3,FALSE)</f>
        <v>背板</v>
      </c>
      <c r="F486" s="1">
        <f ca="1">VLOOKUP(表格15[[#This Row],[專案編號]],料單!C:F,4,FALSE)</f>
        <v>-22</v>
      </c>
      <c r="G486" s="1" t="str">
        <f ca="1">VLOOKUP(表格15[[#This Row],[專案編號]],料單!C:G,5,FALSE)</f>
        <v/>
      </c>
      <c r="H486" s="1">
        <f ca="1">VLOOKUP(表格15[[#This Row],[專案編號]],料單!C:H,6,FALSE)</f>
        <v>-22</v>
      </c>
      <c r="I486" s="1" t="str">
        <f ca="1">VLOOKUP(表格15[[#This Row],[專案編號]],料單!C:I,7,FALSE)</f>
        <v/>
      </c>
      <c r="J486" s="1">
        <f ca="1">VLOOKUP(表格15[[#This Row],[專案編號]],料單!C:J,8,FALSE)</f>
        <v>4</v>
      </c>
      <c r="K486" s="1">
        <f ca="1">VLOOKUP(表格15[[#This Row],[專案編號]],料單!C:K,9,FALSE)</f>
        <v>0</v>
      </c>
      <c r="L486" s="1" t="str">
        <f ca="1">VLOOKUP(表格15[[#This Row],[專案編號]],料單!C:M,11,FALSE)</f>
        <v/>
      </c>
      <c r="M486" s="1">
        <f ca="1">VLOOKUP(表格15[[#This Row],[專案編號]],料單!C:L,10,FALSE)</f>
        <v>0</v>
      </c>
      <c r="N486" s="1" t="str">
        <f ca="1">VLOOKUP(表格15[[#This Row],[專案編號]],料單!C:O,13,FALSE)</f>
        <v/>
      </c>
      <c r="O486" s="11">
        <f t="shared" ca="1" si="219"/>
        <v>0</v>
      </c>
      <c r="R486" s="2" t="str">
        <f ca="1">IFERROR(VLOOKUP(M486,資料庫!$P$3:$AJ$73,20,),"")</f>
        <v/>
      </c>
      <c r="S486" s="9" t="str">
        <f t="shared" ca="1" si="188"/>
        <v/>
      </c>
      <c r="U486" s="9"/>
    </row>
    <row r="487" spans="1:21" x14ac:dyDescent="0.25">
      <c r="A487" s="1">
        <f t="shared" ref="A487:A579" si="221">A486+1</f>
        <v>406</v>
      </c>
      <c r="B487" s="1">
        <f t="shared" si="220"/>
        <v>17</v>
      </c>
      <c r="C487" s="1">
        <f t="shared" si="218"/>
        <v>0</v>
      </c>
      <c r="D487" s="1">
        <f>料單!C642</f>
        <v>17006</v>
      </c>
      <c r="E487" s="1" t="str">
        <f ca="1">VLOOKUP(表格15[[#This Row],[專案編號]],料單!C:E,3,FALSE)</f>
        <v>背拉桿</v>
      </c>
      <c r="F487" s="1">
        <f ca="1">VLOOKUP(表格15[[#This Row],[專案編號]],料單!C:F,4,FALSE)</f>
        <v>-36</v>
      </c>
      <c r="G487" s="1" t="str">
        <f ca="1">VLOOKUP(表格15[[#This Row],[專案編號]],料單!C:G,5,FALSE)</f>
        <v>AA</v>
      </c>
      <c r="H487" s="1">
        <f ca="1">VLOOKUP(表格15[[#This Row],[專案編號]],料單!C:H,6,FALSE)</f>
        <v>120</v>
      </c>
      <c r="I487" s="1" t="str">
        <f ca="1">VLOOKUP(表格15[[#This Row],[專案編號]],料單!C:I,7,FALSE)</f>
        <v/>
      </c>
      <c r="J487" s="1">
        <f ca="1">VLOOKUP(表格15[[#This Row],[專案編號]],料單!C:J,8,FALSE)</f>
        <v>18</v>
      </c>
      <c r="K487" s="1">
        <f ca="1">VLOOKUP(表格15[[#This Row],[專案編號]],料單!C:K,9,FALSE)</f>
        <v>0</v>
      </c>
      <c r="L487" s="1" t="str">
        <f ca="1">VLOOKUP(表格15[[#This Row],[專案編號]],料單!C:M,11,FALSE)</f>
        <v/>
      </c>
      <c r="M487" s="1">
        <f ca="1">VLOOKUP(表格15[[#This Row],[專案編號]],料單!C:L,10,FALSE)</f>
        <v>0</v>
      </c>
      <c r="N487" s="1" t="str">
        <f ca="1">VLOOKUP(表格15[[#This Row],[專案編號]],料單!C:O,13,FALSE)</f>
        <v/>
      </c>
      <c r="O487" s="11">
        <f t="shared" ca="1" si="219"/>
        <v>0</v>
      </c>
      <c r="R487" s="2" t="str">
        <f ca="1">IFERROR(VLOOKUP(M487,資料庫!$P$3:$AJ$73,20,),"")</f>
        <v/>
      </c>
      <c r="S487" s="9" t="str">
        <f t="shared" ca="1" si="188"/>
        <v/>
      </c>
      <c r="U487" s="9"/>
    </row>
    <row r="488" spans="1:21" x14ac:dyDescent="0.25">
      <c r="A488" s="1">
        <f t="shared" si="221"/>
        <v>407</v>
      </c>
      <c r="B488" s="1">
        <f t="shared" si="220"/>
        <v>17</v>
      </c>
      <c r="C488" s="1">
        <f t="shared" si="218"/>
        <v>0</v>
      </c>
      <c r="D488" s="1">
        <f>料單!C643</f>
        <v>17007</v>
      </c>
      <c r="E488" s="1" t="str">
        <f ca="1">VLOOKUP(表格15[[#This Row],[專案編號]],料單!C:E,3,FALSE)</f>
        <v>中立板</v>
      </c>
      <c r="F488" s="1">
        <f ca="1">VLOOKUP(表格15[[#This Row],[專案編號]],料單!C:F,4,FALSE)</f>
        <v>-36</v>
      </c>
      <c r="G488" s="1" t="str">
        <f ca="1">VLOOKUP(表格15[[#This Row],[專案編號]],料單!C:G,5,FALSE)</f>
        <v>AA</v>
      </c>
      <c r="H488" s="1">
        <f ca="1">VLOOKUP(表格15[[#This Row],[專案編號]],料單!C:H,6,FALSE)</f>
        <v>-22</v>
      </c>
      <c r="I488" s="1" t="str">
        <f ca="1">VLOOKUP(表格15[[#This Row],[專案編號]],料單!C:I,7,FALSE)</f>
        <v/>
      </c>
      <c r="J488" s="1">
        <f ca="1">VLOOKUP(表格15[[#This Row],[專案編號]],料單!C:J,8,FALSE)</f>
        <v>18</v>
      </c>
      <c r="K488" s="1">
        <f ca="1">VLOOKUP(表格15[[#This Row],[專案編號]],料單!C:K,9,FALSE)</f>
        <v>0</v>
      </c>
      <c r="L488" s="1" t="str">
        <f ca="1">VLOOKUP(表格15[[#This Row],[專案編號]],料單!C:M,11,FALSE)</f>
        <v/>
      </c>
      <c r="M488" s="1">
        <f ca="1">VLOOKUP(表格15[[#This Row],[專案編號]],料單!C:L,10,FALSE)</f>
        <v>0</v>
      </c>
      <c r="N488" s="1" t="str">
        <f ca="1">VLOOKUP(表格15[[#This Row],[專案編號]],料單!C:O,13,FALSE)</f>
        <v/>
      </c>
      <c r="O488" s="11">
        <f t="shared" ca="1" si="219"/>
        <v>0</v>
      </c>
      <c r="R488" s="2" t="str">
        <f ca="1">IFERROR(VLOOKUP(M488,資料庫!$P$3:$AJ$73,20,),"")</f>
        <v/>
      </c>
      <c r="S488" s="9" t="str">
        <f t="shared" ca="1" si="188"/>
        <v/>
      </c>
      <c r="U488" s="9"/>
    </row>
    <row r="489" spans="1:21" x14ac:dyDescent="0.25">
      <c r="A489" s="1">
        <f t="shared" si="221"/>
        <v>408</v>
      </c>
      <c r="B489" s="1">
        <f t="shared" si="220"/>
        <v>17</v>
      </c>
      <c r="C489" s="1">
        <f t="shared" si="218"/>
        <v>0</v>
      </c>
      <c r="D489" s="1">
        <f>料單!C644</f>
        <v>17008</v>
      </c>
      <c r="E489" s="1" t="str">
        <f ca="1">VLOOKUP(表格15[[#This Row],[專案編號]],料單!C:E,3,FALSE)</f>
        <v>活隔</v>
      </c>
      <c r="F489" s="1">
        <f ca="1">VLOOKUP(表格15[[#This Row],[專案編號]],料單!C:F,4,FALSE)</f>
        <v>0</v>
      </c>
      <c r="G489" s="1" t="str">
        <f ca="1">VLOOKUP(表格15[[#This Row],[專案編號]],料單!C:G,5,FALSE)</f>
        <v>AA</v>
      </c>
      <c r="H489" s="1">
        <f ca="1">VLOOKUP(表格15[[#This Row],[專案編號]],料單!C:H,6,FALSE)</f>
        <v>-32</v>
      </c>
      <c r="I489" s="1" t="str">
        <f ca="1">VLOOKUP(表格15[[#This Row],[專案編號]],料單!C:I,7,FALSE)</f>
        <v>AA</v>
      </c>
      <c r="J489" s="1">
        <f ca="1">VLOOKUP(表格15[[#This Row],[專案編號]],料單!C:J,8,FALSE)</f>
        <v>18</v>
      </c>
      <c r="K489" s="1">
        <f ca="1">VLOOKUP(表格15[[#This Row],[專案編號]],料單!C:K,9,FALSE)</f>
        <v>0</v>
      </c>
      <c r="L489" s="1" t="str">
        <f ca="1">VLOOKUP(表格15[[#This Row],[專案編號]],料單!C:M,11,FALSE)</f>
        <v/>
      </c>
      <c r="M489" s="1">
        <f ca="1">VLOOKUP(表格15[[#This Row],[專案編號]],料單!C:L,10,FALSE)</f>
        <v>0</v>
      </c>
      <c r="N489" s="1" t="str">
        <f ca="1">VLOOKUP(表格15[[#This Row],[專案編號]],料單!C:O,13,FALSE)</f>
        <v/>
      </c>
      <c r="O489" s="11">
        <f t="shared" ca="1" si="219"/>
        <v>0</v>
      </c>
      <c r="R489" s="2" t="str">
        <f ca="1">IFERROR(VLOOKUP(M489,資料庫!$P$3:$AJ$73,20,),"")</f>
        <v/>
      </c>
      <c r="S489" s="9" t="str">
        <f t="shared" ca="1" si="188"/>
        <v/>
      </c>
      <c r="U489" s="9"/>
    </row>
    <row r="490" spans="1:21" x14ac:dyDescent="0.25">
      <c r="A490" s="1">
        <f t="shared" si="221"/>
        <v>409</v>
      </c>
      <c r="B490" s="1">
        <f t="shared" si="220"/>
        <v>17</v>
      </c>
      <c r="C490" s="1">
        <f t="shared" si="218"/>
        <v>0</v>
      </c>
      <c r="D490" s="1">
        <f>料單!C645</f>
        <v>17009</v>
      </c>
      <c r="E490" s="1" t="str">
        <f ca="1">VLOOKUP(表格15[[#This Row],[專案編號]],料單!C:E,3,FALSE)</f>
        <v>固隔</v>
      </c>
      <c r="F490" s="1">
        <f ca="1">VLOOKUP(表格15[[#This Row],[專案編號]],料單!C:F,4,FALSE)</f>
        <v>0</v>
      </c>
      <c r="G490" s="1" t="str">
        <f ca="1">VLOOKUP(表格15[[#This Row],[專案編號]],料單!C:G,5,FALSE)</f>
        <v>AA</v>
      </c>
      <c r="H490" s="1">
        <f ca="1">VLOOKUP(表格15[[#This Row],[專案編號]],料單!C:H,6,FALSE)</f>
        <v>-22</v>
      </c>
      <c r="I490" s="1" t="str">
        <f ca="1">VLOOKUP(表格15[[#This Row],[專案編號]],料單!C:I,7,FALSE)</f>
        <v/>
      </c>
      <c r="J490" s="1">
        <f ca="1">VLOOKUP(表格15[[#This Row],[專案編號]],料單!C:J,8,FALSE)</f>
        <v>18</v>
      </c>
      <c r="K490" s="1">
        <f ca="1">VLOOKUP(表格15[[#This Row],[專案編號]],料單!C:K,9,FALSE)</f>
        <v>0</v>
      </c>
      <c r="L490" s="1" t="str">
        <f ca="1">VLOOKUP(表格15[[#This Row],[專案編號]],料單!C:M,11,FALSE)</f>
        <v/>
      </c>
      <c r="M490" s="1">
        <f ca="1">VLOOKUP(表格15[[#This Row],[專案編號]],料單!C:L,10,FALSE)</f>
        <v>0</v>
      </c>
      <c r="N490" s="1" t="str">
        <f ca="1">VLOOKUP(表格15[[#This Row],[專案編號]],料單!C:O,13,FALSE)</f>
        <v/>
      </c>
      <c r="O490" s="11">
        <f t="shared" ca="1" si="219"/>
        <v>0</v>
      </c>
      <c r="R490" s="2" t="str">
        <f ca="1">IFERROR(VLOOKUP(M490,資料庫!$P$3:$AJ$73,20,),"")</f>
        <v/>
      </c>
      <c r="S490" s="9" t="str">
        <f t="shared" ca="1" si="188"/>
        <v/>
      </c>
      <c r="U490" s="9"/>
    </row>
    <row r="491" spans="1:21" x14ac:dyDescent="0.25">
      <c r="A491" s="1">
        <f t="shared" si="221"/>
        <v>410</v>
      </c>
      <c r="B491" s="1">
        <f t="shared" si="220"/>
        <v>17</v>
      </c>
      <c r="C491" s="1">
        <f t="shared" si="218"/>
        <v>0</v>
      </c>
      <c r="D491" s="1">
        <f>料單!C646</f>
        <v>17010</v>
      </c>
      <c r="E491" s="1" t="str">
        <f ca="1">VLOOKUP(表格15[[#This Row],[專案編號]],料單!C:E,3,FALSE)</f>
        <v>左門板</v>
      </c>
      <c r="F491" s="1">
        <f ca="1">VLOOKUP(表格15[[#This Row],[專案編號]],料單!C:F,4,FALSE)</f>
        <v>0</v>
      </c>
      <c r="G491" s="1" t="str">
        <f ca="1">VLOOKUP(表格15[[#This Row],[專案編號]],料單!C:G,5,FALSE)</f>
        <v>AA</v>
      </c>
      <c r="H491" s="1">
        <f ca="1">VLOOKUP(表格15[[#This Row],[專案編號]],料單!C:H,6,FALSE)</f>
        <v>-4</v>
      </c>
      <c r="I491" s="1" t="str">
        <f ca="1">VLOOKUP(表格15[[#This Row],[專案編號]],料單!C:I,7,FALSE)</f>
        <v>AA</v>
      </c>
      <c r="J491" s="1">
        <f ca="1">VLOOKUP(表格15[[#This Row],[專案編號]],料單!C:J,8,FALSE)</f>
        <v>18</v>
      </c>
      <c r="K491" s="1">
        <f ca="1">VLOOKUP(表格15[[#This Row],[專案編號]],料單!C:K,9,FALSE)</f>
        <v>0</v>
      </c>
      <c r="L491" s="1" t="str">
        <f ca="1">VLOOKUP(表格15[[#This Row],[專案編號]],料單!C:M,11,FALSE)</f>
        <v/>
      </c>
      <c r="M491" s="1">
        <f ca="1">VLOOKUP(表格15[[#This Row],[專案編號]],料單!C:L,10,FALSE)</f>
        <v>0</v>
      </c>
      <c r="N491" s="1" t="str">
        <f ca="1">VLOOKUP(表格15[[#This Row],[專案編號]],料單!C:O,13,FALSE)</f>
        <v/>
      </c>
      <c r="O491" s="11">
        <f t="shared" ca="1" si="219"/>
        <v>0</v>
      </c>
      <c r="R491" s="2" t="str">
        <f ca="1">IFERROR(VLOOKUP(M491,資料庫!$P$3:$AJ$73,20,),"")</f>
        <v/>
      </c>
      <c r="S491" s="9" t="str">
        <f t="shared" ca="1" si="188"/>
        <v/>
      </c>
      <c r="U491" s="9"/>
    </row>
    <row r="492" spans="1:21" x14ac:dyDescent="0.25">
      <c r="A492" s="1">
        <f t="shared" si="221"/>
        <v>411</v>
      </c>
      <c r="B492" s="1">
        <f t="shared" si="220"/>
        <v>17</v>
      </c>
      <c r="C492" s="1">
        <f t="shared" si="218"/>
        <v>0</v>
      </c>
      <c r="D492" s="1">
        <f>料單!C647</f>
        <v>17011</v>
      </c>
      <c r="E492" s="1" t="str">
        <f ca="1">VLOOKUP(表格15[[#This Row],[專案編號]],料單!C:E,3,FALSE)</f>
        <v>右門板</v>
      </c>
      <c r="F492" s="1">
        <f ca="1">VLOOKUP(表格15[[#This Row],[專案編號]],料單!C:F,4,FALSE)</f>
        <v>0</v>
      </c>
      <c r="G492" s="1" t="str">
        <f ca="1">VLOOKUP(表格15[[#This Row],[專案編號]],料單!C:G,5,FALSE)</f>
        <v>AA</v>
      </c>
      <c r="H492" s="1">
        <f ca="1">VLOOKUP(表格15[[#This Row],[專案編號]],料單!C:H,6,FALSE)</f>
        <v>-4</v>
      </c>
      <c r="I492" s="1" t="str">
        <f ca="1">VLOOKUP(表格15[[#This Row],[專案編號]],料單!C:I,7,FALSE)</f>
        <v>AA</v>
      </c>
      <c r="J492" s="1">
        <f ca="1">VLOOKUP(表格15[[#This Row],[專案編號]],料單!C:J,8,FALSE)</f>
        <v>18</v>
      </c>
      <c r="K492" s="1">
        <f ca="1">VLOOKUP(表格15[[#This Row],[專案編號]],料單!C:K,9,FALSE)</f>
        <v>0</v>
      </c>
      <c r="L492" s="1" t="str">
        <f ca="1">VLOOKUP(表格15[[#This Row],[專案編號]],料單!C:M,11,FALSE)</f>
        <v/>
      </c>
      <c r="M492" s="1">
        <f ca="1">VLOOKUP(表格15[[#This Row],[專案編號]],料單!C:L,10,FALSE)</f>
        <v>0</v>
      </c>
      <c r="N492" s="1" t="str">
        <f ca="1">VLOOKUP(表格15[[#This Row],[專案編號]],料單!C:O,13,FALSE)</f>
        <v/>
      </c>
      <c r="O492" s="11">
        <f t="shared" ca="1" si="219"/>
        <v>0</v>
      </c>
      <c r="R492" s="2" t="str">
        <f ca="1">IFERROR(VLOOKUP(M492,資料庫!$P$3:$AJ$73,20,),"")</f>
        <v/>
      </c>
      <c r="S492" s="9" t="str">
        <f t="shared" ca="1" si="188"/>
        <v/>
      </c>
      <c r="U492" s="9"/>
    </row>
    <row r="493" spans="1:21" x14ac:dyDescent="0.25">
      <c r="A493" s="1">
        <f t="shared" si="221"/>
        <v>412</v>
      </c>
      <c r="B493" s="1">
        <f t="shared" si="220"/>
        <v>17</v>
      </c>
      <c r="C493" s="1">
        <f t="shared" si="218"/>
        <v>0</v>
      </c>
      <c r="D493" s="1">
        <f>料單!C648</f>
        <v>17012</v>
      </c>
      <c r="E493" s="1">
        <f ca="1">VLOOKUP(表格15[[#This Row],[專案編號]],料單!C:E,3,FALSE)</f>
        <v>0</v>
      </c>
      <c r="F493" s="1">
        <f ca="1">VLOOKUP(表格15[[#This Row],[專案編號]],料單!C:F,4,FALSE)</f>
        <v>0</v>
      </c>
      <c r="G493" s="1" t="str">
        <f ca="1">VLOOKUP(表格15[[#This Row],[專案編號]],料單!C:G,5,FALSE)</f>
        <v/>
      </c>
      <c r="H493" s="1">
        <f ca="1">VLOOKUP(表格15[[#This Row],[專案編號]],料單!C:H,6,FALSE)</f>
        <v>0</v>
      </c>
      <c r="I493" s="1" t="str">
        <f ca="1">VLOOKUP(表格15[[#This Row],[專案編號]],料單!C:I,7,FALSE)</f>
        <v/>
      </c>
      <c r="J493" s="1">
        <f ca="1">VLOOKUP(表格15[[#This Row],[專案編號]],料單!C:J,8,FALSE)</f>
        <v>0</v>
      </c>
      <c r="K493" s="1">
        <f ca="1">VLOOKUP(表格15[[#This Row],[專案編號]],料單!C:K,9,FALSE)</f>
        <v>0</v>
      </c>
      <c r="L493" s="1" t="str">
        <f ca="1">VLOOKUP(表格15[[#This Row],[專案編號]],料單!C:M,11,FALSE)</f>
        <v/>
      </c>
      <c r="M493" s="1">
        <f ca="1">VLOOKUP(表格15[[#This Row],[專案編號]],料單!C:L,10,FALSE)</f>
        <v>0</v>
      </c>
      <c r="N493" s="1" t="str">
        <f ca="1">VLOOKUP(表格15[[#This Row],[專案編號]],料單!C:O,13,FALSE)</f>
        <v/>
      </c>
      <c r="O493" s="11">
        <f t="shared" ca="1" si="219"/>
        <v>0</v>
      </c>
      <c r="R493" s="2" t="str">
        <f ca="1">IFERROR(VLOOKUP(M493,資料庫!$P$3:$AJ$73,20,),"")</f>
        <v/>
      </c>
      <c r="S493" s="9" t="str">
        <f t="shared" ca="1" si="188"/>
        <v/>
      </c>
      <c r="U493" s="9"/>
    </row>
    <row r="494" spans="1:21" x14ac:dyDescent="0.25">
      <c r="A494" s="1">
        <f t="shared" si="221"/>
        <v>413</v>
      </c>
      <c r="B494" s="1">
        <f t="shared" si="220"/>
        <v>17</v>
      </c>
      <c r="C494" s="1">
        <f t="shared" si="218"/>
        <v>0</v>
      </c>
      <c r="D494" s="1">
        <f>料單!C649</f>
        <v>17013</v>
      </c>
      <c r="E494" s="1">
        <f ca="1">VLOOKUP(表格15[[#This Row],[專案編號]],料單!C:E,3,FALSE)</f>
        <v>0</v>
      </c>
      <c r="F494" s="1">
        <f ca="1">VLOOKUP(表格15[[#This Row],[專案編號]],料單!C:F,4,FALSE)</f>
        <v>0</v>
      </c>
      <c r="G494" s="1" t="str">
        <f ca="1">VLOOKUP(表格15[[#This Row],[專案編號]],料單!C:G,5,FALSE)</f>
        <v/>
      </c>
      <c r="H494" s="1">
        <f ca="1">VLOOKUP(表格15[[#This Row],[專案編號]],料單!C:H,6,FALSE)</f>
        <v>0</v>
      </c>
      <c r="I494" s="1" t="str">
        <f ca="1">VLOOKUP(表格15[[#This Row],[專案編號]],料單!C:I,7,FALSE)</f>
        <v/>
      </c>
      <c r="J494" s="1">
        <f ca="1">VLOOKUP(表格15[[#This Row],[專案編號]],料單!C:J,8,FALSE)</f>
        <v>0</v>
      </c>
      <c r="K494" s="1">
        <f ca="1">VLOOKUP(表格15[[#This Row],[專案編號]],料單!C:K,9,FALSE)</f>
        <v>0</v>
      </c>
      <c r="L494" s="1" t="str">
        <f ca="1">VLOOKUP(表格15[[#This Row],[專案編號]],料單!C:M,11,FALSE)</f>
        <v/>
      </c>
      <c r="M494" s="1">
        <f ca="1">VLOOKUP(表格15[[#This Row],[專案編號]],料單!C:L,10,FALSE)</f>
        <v>0</v>
      </c>
      <c r="N494" s="1" t="str">
        <f ca="1">VLOOKUP(表格15[[#This Row],[專案編號]],料單!C:O,13,FALSE)</f>
        <v/>
      </c>
      <c r="O494" s="11">
        <f t="shared" ca="1" si="219"/>
        <v>0</v>
      </c>
      <c r="R494" s="2" t="str">
        <f ca="1">IFERROR(VLOOKUP(M494,資料庫!$P$3:$AJ$73,20,),"")</f>
        <v/>
      </c>
      <c r="S494" s="9" t="str">
        <f t="shared" ca="1" si="188"/>
        <v/>
      </c>
      <c r="U494" s="9"/>
    </row>
    <row r="495" spans="1:21" x14ac:dyDescent="0.25">
      <c r="A495" s="1">
        <f t="shared" si="221"/>
        <v>414</v>
      </c>
      <c r="B495" s="1">
        <f t="shared" si="220"/>
        <v>17</v>
      </c>
      <c r="C495" s="1">
        <f t="shared" si="218"/>
        <v>0</v>
      </c>
      <c r="D495" s="1">
        <f>料單!C650</f>
        <v>17014</v>
      </c>
      <c r="E495" s="1">
        <f ca="1">VLOOKUP(表格15[[#This Row],[專案編號]],料單!C:E,3,FALSE)</f>
        <v>0</v>
      </c>
      <c r="F495" s="1">
        <f ca="1">VLOOKUP(表格15[[#This Row],[專案編號]],料單!C:F,4,FALSE)</f>
        <v>0</v>
      </c>
      <c r="G495" s="1" t="str">
        <f ca="1">VLOOKUP(表格15[[#This Row],[專案編號]],料單!C:G,5,FALSE)</f>
        <v/>
      </c>
      <c r="H495" s="1">
        <f ca="1">VLOOKUP(表格15[[#This Row],[專案編號]],料單!C:H,6,FALSE)</f>
        <v>0</v>
      </c>
      <c r="I495" s="1" t="str">
        <f ca="1">VLOOKUP(表格15[[#This Row],[專案編號]],料單!C:I,7,FALSE)</f>
        <v/>
      </c>
      <c r="J495" s="1">
        <f ca="1">VLOOKUP(表格15[[#This Row],[專案編號]],料單!C:J,8,FALSE)</f>
        <v>0</v>
      </c>
      <c r="K495" s="1">
        <f ca="1">VLOOKUP(表格15[[#This Row],[專案編號]],料單!C:K,9,FALSE)</f>
        <v>0</v>
      </c>
      <c r="L495" s="1" t="str">
        <f ca="1">VLOOKUP(表格15[[#This Row],[專案編號]],料單!C:M,11,FALSE)</f>
        <v/>
      </c>
      <c r="M495" s="1">
        <f ca="1">VLOOKUP(表格15[[#This Row],[專案編號]],料單!C:L,10,FALSE)</f>
        <v>0</v>
      </c>
      <c r="N495" s="1" t="str">
        <f ca="1">VLOOKUP(表格15[[#This Row],[專案編號]],料單!C:O,13,FALSE)</f>
        <v/>
      </c>
      <c r="O495" s="11">
        <f t="shared" ca="1" si="219"/>
        <v>0</v>
      </c>
      <c r="R495" s="2" t="str">
        <f ca="1">IFERROR(VLOOKUP(M495,資料庫!$P$3:$AJ$73,20,),"")</f>
        <v/>
      </c>
      <c r="S495" s="9" t="str">
        <f t="shared" ca="1" si="188"/>
        <v/>
      </c>
      <c r="U495" s="9"/>
    </row>
    <row r="496" spans="1:21" x14ac:dyDescent="0.25">
      <c r="A496" s="1">
        <f t="shared" si="221"/>
        <v>415</v>
      </c>
      <c r="B496" s="1">
        <f t="shared" si="220"/>
        <v>17</v>
      </c>
      <c r="C496" s="1">
        <f t="shared" si="218"/>
        <v>0</v>
      </c>
      <c r="D496" s="1">
        <f>料單!C651</f>
        <v>17015</v>
      </c>
      <c r="E496" s="1">
        <f ca="1">VLOOKUP(表格15[[#This Row],[專案編號]],料單!C:E,3,FALSE)</f>
        <v>0</v>
      </c>
      <c r="F496" s="1">
        <f ca="1">VLOOKUP(表格15[[#This Row],[專案編號]],料單!C:F,4,FALSE)</f>
        <v>0</v>
      </c>
      <c r="G496" s="1" t="str">
        <f ca="1">VLOOKUP(表格15[[#This Row],[專案編號]],料單!C:G,5,FALSE)</f>
        <v/>
      </c>
      <c r="H496" s="1">
        <f ca="1">VLOOKUP(表格15[[#This Row],[專案編號]],料單!C:H,6,FALSE)</f>
        <v>0</v>
      </c>
      <c r="I496" s="1" t="str">
        <f ca="1">VLOOKUP(表格15[[#This Row],[專案編號]],料單!C:I,7,FALSE)</f>
        <v/>
      </c>
      <c r="J496" s="1">
        <f ca="1">VLOOKUP(表格15[[#This Row],[專案編號]],料單!C:J,8,FALSE)</f>
        <v>0</v>
      </c>
      <c r="K496" s="1">
        <f ca="1">VLOOKUP(表格15[[#This Row],[專案編號]],料單!C:K,9,FALSE)</f>
        <v>0</v>
      </c>
      <c r="L496" s="1" t="str">
        <f ca="1">VLOOKUP(表格15[[#This Row],[專案編號]],料單!C:M,11,FALSE)</f>
        <v/>
      </c>
      <c r="M496" s="1">
        <f ca="1">VLOOKUP(表格15[[#This Row],[專案編號]],料單!C:L,10,FALSE)</f>
        <v>0</v>
      </c>
      <c r="N496" s="1" t="str">
        <f ca="1">VLOOKUP(表格15[[#This Row],[專案編號]],料單!C:O,13,FALSE)</f>
        <v/>
      </c>
      <c r="O496" s="11">
        <f t="shared" ca="1" si="219"/>
        <v>0</v>
      </c>
      <c r="R496" s="2" t="str">
        <f ca="1">IFERROR(VLOOKUP(M496,資料庫!$P$3:$AJ$73,20,),"")</f>
        <v/>
      </c>
      <c r="S496" s="9" t="str">
        <f t="shared" ca="1" si="188"/>
        <v/>
      </c>
      <c r="U496" s="9"/>
    </row>
    <row r="497" spans="1:21" x14ac:dyDescent="0.25">
      <c r="A497" s="1">
        <f t="shared" si="221"/>
        <v>416</v>
      </c>
      <c r="B497" s="1">
        <f t="shared" si="220"/>
        <v>17</v>
      </c>
      <c r="C497" s="1">
        <f t="shared" si="218"/>
        <v>0</v>
      </c>
      <c r="D497" s="1">
        <f>料單!C652</f>
        <v>17016</v>
      </c>
      <c r="E497" s="1">
        <f ca="1">VLOOKUP(表格15[[#This Row],[專案編號]],料單!C:E,3,FALSE)</f>
        <v>0</v>
      </c>
      <c r="F497" s="1">
        <f ca="1">VLOOKUP(表格15[[#This Row],[專案編號]],料單!C:F,4,FALSE)</f>
        <v>0</v>
      </c>
      <c r="G497" s="1" t="str">
        <f ca="1">VLOOKUP(表格15[[#This Row],[專案編號]],料單!C:G,5,FALSE)</f>
        <v/>
      </c>
      <c r="H497" s="1">
        <f ca="1">VLOOKUP(表格15[[#This Row],[專案編號]],料單!C:H,6,FALSE)</f>
        <v>0</v>
      </c>
      <c r="I497" s="1" t="str">
        <f ca="1">VLOOKUP(表格15[[#This Row],[專案編號]],料單!C:I,7,FALSE)</f>
        <v/>
      </c>
      <c r="J497" s="1">
        <f ca="1">VLOOKUP(表格15[[#This Row],[專案編號]],料單!C:J,8,FALSE)</f>
        <v>0</v>
      </c>
      <c r="K497" s="1">
        <f ca="1">VLOOKUP(表格15[[#This Row],[專案編號]],料單!C:K,9,FALSE)</f>
        <v>0</v>
      </c>
      <c r="L497" s="1" t="str">
        <f ca="1">VLOOKUP(表格15[[#This Row],[專案編號]],料單!C:M,11,FALSE)</f>
        <v/>
      </c>
      <c r="M497" s="1">
        <f ca="1">VLOOKUP(表格15[[#This Row],[專案編號]],料單!C:L,10,FALSE)</f>
        <v>0</v>
      </c>
      <c r="N497" s="1" t="str">
        <f ca="1">VLOOKUP(表格15[[#This Row],[專案編號]],料單!C:O,13,FALSE)</f>
        <v/>
      </c>
      <c r="O497" s="11">
        <f t="shared" ca="1" si="219"/>
        <v>0</v>
      </c>
      <c r="R497" s="2" t="str">
        <f ca="1">IFERROR(VLOOKUP(M497,資料庫!$P$3:$AJ$73,20,),"")</f>
        <v/>
      </c>
      <c r="S497" s="9" t="str">
        <f t="shared" ca="1" si="188"/>
        <v/>
      </c>
      <c r="U497" s="9"/>
    </row>
    <row r="498" spans="1:21" x14ac:dyDescent="0.25">
      <c r="A498" s="1">
        <f t="shared" si="221"/>
        <v>417</v>
      </c>
      <c r="B498" s="1">
        <f t="shared" si="220"/>
        <v>17</v>
      </c>
      <c r="C498" s="1">
        <f t="shared" si="218"/>
        <v>0</v>
      </c>
      <c r="D498" s="1">
        <f>料單!C653</f>
        <v>17017</v>
      </c>
      <c r="E498" s="1">
        <f ca="1">VLOOKUP(表格15[[#This Row],[專案編號]],料單!C:E,3,FALSE)</f>
        <v>0</v>
      </c>
      <c r="F498" s="1">
        <f ca="1">VLOOKUP(表格15[[#This Row],[專案編號]],料單!C:F,4,FALSE)</f>
        <v>0</v>
      </c>
      <c r="G498" s="1" t="str">
        <f ca="1">VLOOKUP(表格15[[#This Row],[專案編號]],料單!C:G,5,FALSE)</f>
        <v/>
      </c>
      <c r="H498" s="1">
        <f ca="1">VLOOKUP(表格15[[#This Row],[專案編號]],料單!C:H,6,FALSE)</f>
        <v>0</v>
      </c>
      <c r="I498" s="1" t="str">
        <f ca="1">VLOOKUP(表格15[[#This Row],[專案編號]],料單!C:I,7,FALSE)</f>
        <v/>
      </c>
      <c r="J498" s="1">
        <f ca="1">VLOOKUP(表格15[[#This Row],[專案編號]],料單!C:J,8,FALSE)</f>
        <v>0</v>
      </c>
      <c r="K498" s="1">
        <f ca="1">VLOOKUP(表格15[[#This Row],[專案編號]],料單!C:K,9,FALSE)</f>
        <v>0</v>
      </c>
      <c r="L498" s="1" t="str">
        <f ca="1">VLOOKUP(表格15[[#This Row],[專案編號]],料單!C:M,11,FALSE)</f>
        <v/>
      </c>
      <c r="M498" s="1">
        <f ca="1">VLOOKUP(表格15[[#This Row],[專案編號]],料單!C:L,10,FALSE)</f>
        <v>0</v>
      </c>
      <c r="N498" s="1" t="str">
        <f ca="1">VLOOKUP(表格15[[#This Row],[專案編號]],料單!C:O,13,FALSE)</f>
        <v/>
      </c>
      <c r="O498" s="11">
        <f t="shared" ca="1" si="219"/>
        <v>0</v>
      </c>
      <c r="R498" s="2" t="str">
        <f ca="1">IFERROR(VLOOKUP(M498,資料庫!$P$3:$AJ$73,20,),"")</f>
        <v/>
      </c>
      <c r="S498" s="9" t="str">
        <f t="shared" ca="1" si="188"/>
        <v/>
      </c>
      <c r="U498" s="9"/>
    </row>
    <row r="499" spans="1:21" x14ac:dyDescent="0.25">
      <c r="A499" s="1">
        <f t="shared" si="221"/>
        <v>418</v>
      </c>
      <c r="B499" s="1">
        <f t="shared" si="220"/>
        <v>17</v>
      </c>
      <c r="C499" s="1">
        <f t="shared" si="218"/>
        <v>0</v>
      </c>
      <c r="D499" s="1">
        <f>料單!C654</f>
        <v>17018</v>
      </c>
      <c r="E499" s="1">
        <f ca="1">VLOOKUP(表格15[[#This Row],[專案編號]],料單!C:E,3,FALSE)</f>
        <v>0</v>
      </c>
      <c r="F499" s="1">
        <f ca="1">VLOOKUP(表格15[[#This Row],[專案編號]],料單!C:F,4,FALSE)</f>
        <v>0</v>
      </c>
      <c r="G499" s="1" t="str">
        <f ca="1">VLOOKUP(表格15[[#This Row],[專案編號]],料單!C:G,5,FALSE)</f>
        <v/>
      </c>
      <c r="H499" s="1">
        <f ca="1">VLOOKUP(表格15[[#This Row],[專案編號]],料單!C:H,6,FALSE)</f>
        <v>0</v>
      </c>
      <c r="I499" s="1" t="str">
        <f ca="1">VLOOKUP(表格15[[#This Row],[專案編號]],料單!C:I,7,FALSE)</f>
        <v/>
      </c>
      <c r="J499" s="1">
        <f ca="1">VLOOKUP(表格15[[#This Row],[專案編號]],料單!C:J,8,FALSE)</f>
        <v>0</v>
      </c>
      <c r="K499" s="1">
        <f ca="1">VLOOKUP(表格15[[#This Row],[專案編號]],料單!C:K,9,FALSE)</f>
        <v>0</v>
      </c>
      <c r="L499" s="1" t="str">
        <f ca="1">VLOOKUP(表格15[[#This Row],[專案編號]],料單!C:M,11,FALSE)</f>
        <v/>
      </c>
      <c r="M499" s="1">
        <f ca="1">VLOOKUP(表格15[[#This Row],[專案編號]],料單!C:L,10,FALSE)</f>
        <v>0</v>
      </c>
      <c r="N499" s="1" t="str">
        <f ca="1">VLOOKUP(表格15[[#This Row],[專案編號]],料單!C:O,13,FALSE)</f>
        <v/>
      </c>
      <c r="O499" s="11">
        <f t="shared" ca="1" si="219"/>
        <v>0</v>
      </c>
      <c r="R499" s="2" t="str">
        <f ca="1">IFERROR(VLOOKUP(M499,資料庫!$P$3:$AJ$73,20,),"")</f>
        <v/>
      </c>
      <c r="S499" s="9" t="str">
        <f t="shared" ca="1" si="188"/>
        <v/>
      </c>
      <c r="U499" s="9"/>
    </row>
    <row r="500" spans="1:21" x14ac:dyDescent="0.25">
      <c r="A500" s="1">
        <f t="shared" si="221"/>
        <v>419</v>
      </c>
      <c r="B500" s="1">
        <f t="shared" si="220"/>
        <v>17</v>
      </c>
      <c r="C500" s="1">
        <f t="shared" si="218"/>
        <v>0</v>
      </c>
      <c r="D500" s="1">
        <f>料單!C655</f>
        <v>17019</v>
      </c>
      <c r="E500" s="1">
        <f ca="1">VLOOKUP(表格15[[#This Row],[專案編號]],料單!C:E,3,FALSE)</f>
        <v>0</v>
      </c>
      <c r="F500" s="1">
        <f ca="1">VLOOKUP(表格15[[#This Row],[專案編號]],料單!C:F,4,FALSE)</f>
        <v>0</v>
      </c>
      <c r="G500" s="1" t="str">
        <f ca="1">VLOOKUP(表格15[[#This Row],[專案編號]],料單!C:G,5,FALSE)</f>
        <v/>
      </c>
      <c r="H500" s="1">
        <f ca="1">VLOOKUP(表格15[[#This Row],[專案編號]],料單!C:H,6,FALSE)</f>
        <v>0</v>
      </c>
      <c r="I500" s="1" t="str">
        <f ca="1">VLOOKUP(表格15[[#This Row],[專案編號]],料單!C:I,7,FALSE)</f>
        <v/>
      </c>
      <c r="J500" s="1">
        <f ca="1">VLOOKUP(表格15[[#This Row],[專案編號]],料單!C:J,8,FALSE)</f>
        <v>0</v>
      </c>
      <c r="K500" s="1">
        <f ca="1">VLOOKUP(表格15[[#This Row],[專案編號]],料單!C:K,9,FALSE)</f>
        <v>0</v>
      </c>
      <c r="L500" s="1" t="str">
        <f ca="1">VLOOKUP(表格15[[#This Row],[專案編號]],料單!C:M,11,FALSE)</f>
        <v/>
      </c>
      <c r="M500" s="1">
        <f ca="1">VLOOKUP(表格15[[#This Row],[專案編號]],料單!C:L,10,FALSE)</f>
        <v>0</v>
      </c>
      <c r="N500" s="1" t="str">
        <f ca="1">VLOOKUP(表格15[[#This Row],[專案編號]],料單!C:O,13,FALSE)</f>
        <v/>
      </c>
      <c r="O500" s="11">
        <f t="shared" ca="1" si="219"/>
        <v>0</v>
      </c>
      <c r="R500" s="2" t="str">
        <f ca="1">IFERROR(VLOOKUP(M500,資料庫!$P$3:$AJ$73,20,),"")</f>
        <v/>
      </c>
      <c r="S500" s="9" t="str">
        <f t="shared" ca="1" si="188"/>
        <v/>
      </c>
      <c r="U500" s="9"/>
    </row>
    <row r="501" spans="1:21" x14ac:dyDescent="0.25">
      <c r="A501" s="1">
        <f t="shared" si="221"/>
        <v>420</v>
      </c>
      <c r="B501" s="1">
        <f t="shared" si="220"/>
        <v>17</v>
      </c>
      <c r="C501" s="1">
        <f t="shared" si="218"/>
        <v>0</v>
      </c>
      <c r="D501" s="1">
        <f>料單!C656</f>
        <v>17020</v>
      </c>
      <c r="E501" s="1">
        <f ca="1">VLOOKUP(表格15[[#This Row],[專案編號]],料單!C:E,3,FALSE)</f>
        <v>0</v>
      </c>
      <c r="F501" s="1">
        <f ca="1">VLOOKUP(表格15[[#This Row],[專案編號]],料單!C:F,4,FALSE)</f>
        <v>0</v>
      </c>
      <c r="G501" s="1" t="str">
        <f ca="1">VLOOKUP(表格15[[#This Row],[專案編號]],料單!C:G,5,FALSE)</f>
        <v/>
      </c>
      <c r="H501" s="1">
        <f ca="1">VLOOKUP(表格15[[#This Row],[專案編號]],料單!C:H,6,FALSE)</f>
        <v>0</v>
      </c>
      <c r="I501" s="1" t="str">
        <f ca="1">VLOOKUP(表格15[[#This Row],[專案編號]],料單!C:I,7,FALSE)</f>
        <v/>
      </c>
      <c r="J501" s="1">
        <f ca="1">VLOOKUP(表格15[[#This Row],[專案編號]],料單!C:J,8,FALSE)</f>
        <v>0</v>
      </c>
      <c r="K501" s="1">
        <f ca="1">VLOOKUP(表格15[[#This Row],[專案編號]],料單!C:K,9,FALSE)</f>
        <v>0</v>
      </c>
      <c r="L501" s="1" t="str">
        <f ca="1">VLOOKUP(表格15[[#This Row],[專案編號]],料單!C:M,11,FALSE)</f>
        <v/>
      </c>
      <c r="M501" s="1">
        <f ca="1">VLOOKUP(表格15[[#This Row],[專案編號]],料單!C:L,10,FALSE)</f>
        <v>0</v>
      </c>
      <c r="N501" s="1" t="str">
        <f ca="1">VLOOKUP(表格15[[#This Row],[專案編號]],料單!C:O,13,FALSE)</f>
        <v/>
      </c>
      <c r="O501" s="11">
        <f t="shared" ca="1" si="219"/>
        <v>0</v>
      </c>
      <c r="R501" s="2" t="str">
        <f ca="1">IFERROR(VLOOKUP(M501,資料庫!$P$3:$AJ$73,20,),"")</f>
        <v/>
      </c>
      <c r="S501" s="9" t="str">
        <f t="shared" ca="1" si="188"/>
        <v/>
      </c>
      <c r="U501" s="9"/>
    </row>
    <row r="502" spans="1:21" x14ac:dyDescent="0.25">
      <c r="A502" s="1">
        <f t="shared" si="221"/>
        <v>421</v>
      </c>
      <c r="B502" s="1">
        <f t="shared" si="220"/>
        <v>17</v>
      </c>
      <c r="C502" s="1">
        <f t="shared" si="218"/>
        <v>0</v>
      </c>
      <c r="D502" s="1">
        <f>料單!C657</f>
        <v>17021</v>
      </c>
      <c r="E502" s="1">
        <f ca="1">VLOOKUP(表格15[[#This Row],[專案編號]],料單!C:E,3,FALSE)</f>
        <v>0</v>
      </c>
      <c r="F502" s="1">
        <f ca="1">VLOOKUP(表格15[[#This Row],[專案編號]],料單!C:F,4,FALSE)</f>
        <v>0</v>
      </c>
      <c r="G502" s="1" t="str">
        <f ca="1">VLOOKUP(表格15[[#This Row],[專案編號]],料單!C:G,5,FALSE)</f>
        <v/>
      </c>
      <c r="H502" s="1">
        <f ca="1">VLOOKUP(表格15[[#This Row],[專案編號]],料單!C:H,6,FALSE)</f>
        <v>0</v>
      </c>
      <c r="I502" s="1" t="str">
        <f ca="1">VLOOKUP(表格15[[#This Row],[專案編號]],料單!C:I,7,FALSE)</f>
        <v/>
      </c>
      <c r="J502" s="1">
        <f ca="1">VLOOKUP(表格15[[#This Row],[專案編號]],料單!C:J,8,FALSE)</f>
        <v>0</v>
      </c>
      <c r="K502" s="1">
        <f ca="1">VLOOKUP(表格15[[#This Row],[專案編號]],料單!C:K,9,FALSE)</f>
        <v>0</v>
      </c>
      <c r="L502" s="1" t="str">
        <f ca="1">VLOOKUP(表格15[[#This Row],[專案編號]],料單!C:M,11,FALSE)</f>
        <v/>
      </c>
      <c r="M502" s="1">
        <f ca="1">VLOOKUP(表格15[[#This Row],[專案編號]],料單!C:L,10,FALSE)</f>
        <v>0</v>
      </c>
      <c r="N502" s="1" t="str">
        <f ca="1">VLOOKUP(表格15[[#This Row],[專案編號]],料單!C:O,13,FALSE)</f>
        <v/>
      </c>
      <c r="O502" s="11">
        <f t="shared" ca="1" si="219"/>
        <v>0</v>
      </c>
      <c r="R502" s="2" t="str">
        <f ca="1">IFERROR(VLOOKUP(M502,資料庫!$P$3:$AJ$73,20,),"")</f>
        <v/>
      </c>
      <c r="S502" s="9" t="str">
        <f t="shared" ca="1" si="188"/>
        <v/>
      </c>
      <c r="U502" s="9"/>
    </row>
    <row r="503" spans="1:21" x14ac:dyDescent="0.25">
      <c r="A503" s="1">
        <f t="shared" si="221"/>
        <v>422</v>
      </c>
      <c r="B503" s="1">
        <f t="shared" si="220"/>
        <v>17</v>
      </c>
      <c r="C503" s="1">
        <f t="shared" si="218"/>
        <v>0</v>
      </c>
      <c r="D503" s="1">
        <f>料單!C658</f>
        <v>17022</v>
      </c>
      <c r="E503" s="1">
        <f ca="1">VLOOKUP(表格15[[#This Row],[專案編號]],料單!C:E,3,FALSE)</f>
        <v>0</v>
      </c>
      <c r="F503" s="1">
        <f ca="1">VLOOKUP(表格15[[#This Row],[專案編號]],料單!C:F,4,FALSE)</f>
        <v>0</v>
      </c>
      <c r="G503" s="1" t="str">
        <f ca="1">VLOOKUP(表格15[[#This Row],[專案編號]],料單!C:G,5,FALSE)</f>
        <v/>
      </c>
      <c r="H503" s="1">
        <f ca="1">VLOOKUP(表格15[[#This Row],[專案編號]],料單!C:H,6,FALSE)</f>
        <v>0</v>
      </c>
      <c r="I503" s="1" t="str">
        <f ca="1">VLOOKUP(表格15[[#This Row],[專案編號]],料單!C:I,7,FALSE)</f>
        <v/>
      </c>
      <c r="J503" s="1">
        <f ca="1">VLOOKUP(表格15[[#This Row],[專案編號]],料單!C:J,8,FALSE)</f>
        <v>0</v>
      </c>
      <c r="K503" s="1">
        <f ca="1">VLOOKUP(表格15[[#This Row],[專案編號]],料單!C:K,9,FALSE)</f>
        <v>0</v>
      </c>
      <c r="L503" s="1" t="str">
        <f ca="1">VLOOKUP(表格15[[#This Row],[專案編號]],料單!C:M,11,FALSE)</f>
        <v/>
      </c>
      <c r="M503" s="1">
        <f ca="1">VLOOKUP(表格15[[#This Row],[專案編號]],料單!C:L,10,FALSE)</f>
        <v>0</v>
      </c>
      <c r="N503" s="1" t="str">
        <f ca="1">VLOOKUP(表格15[[#This Row],[專案編號]],料單!C:O,13,FALSE)</f>
        <v/>
      </c>
      <c r="O503" s="11">
        <f t="shared" ca="1" si="219"/>
        <v>0</v>
      </c>
      <c r="R503" s="2" t="str">
        <f ca="1">IFERROR(VLOOKUP(M503,資料庫!$P$3:$AJ$73,20,),"")</f>
        <v/>
      </c>
      <c r="S503" s="9" t="str">
        <f t="shared" ca="1" si="188"/>
        <v/>
      </c>
      <c r="U503" s="9"/>
    </row>
    <row r="504" spans="1:21" x14ac:dyDescent="0.25">
      <c r="A504" s="1">
        <f t="shared" si="221"/>
        <v>423</v>
      </c>
      <c r="B504" s="1">
        <f t="shared" si="220"/>
        <v>17</v>
      </c>
      <c r="C504" s="1">
        <f t="shared" si="218"/>
        <v>0</v>
      </c>
      <c r="D504" s="1">
        <f>料單!C659</f>
        <v>17023</v>
      </c>
      <c r="E504" s="1">
        <f ca="1">VLOOKUP(表格15[[#This Row],[專案編號]],料單!C:E,3,FALSE)</f>
        <v>0</v>
      </c>
      <c r="F504" s="1">
        <f ca="1">VLOOKUP(表格15[[#This Row],[專案編號]],料單!C:F,4,FALSE)</f>
        <v>0</v>
      </c>
      <c r="G504" s="1" t="str">
        <f ca="1">VLOOKUP(表格15[[#This Row],[專案編號]],料單!C:G,5,FALSE)</f>
        <v/>
      </c>
      <c r="H504" s="1">
        <f ca="1">VLOOKUP(表格15[[#This Row],[專案編號]],料單!C:H,6,FALSE)</f>
        <v>0</v>
      </c>
      <c r="I504" s="1" t="str">
        <f ca="1">VLOOKUP(表格15[[#This Row],[專案編號]],料單!C:I,7,FALSE)</f>
        <v/>
      </c>
      <c r="J504" s="1">
        <f ca="1">VLOOKUP(表格15[[#This Row],[專案編號]],料單!C:J,8,FALSE)</f>
        <v>0</v>
      </c>
      <c r="K504" s="1">
        <f ca="1">VLOOKUP(表格15[[#This Row],[專案編號]],料單!C:K,9,FALSE)</f>
        <v>0</v>
      </c>
      <c r="L504" s="1" t="str">
        <f ca="1">VLOOKUP(表格15[[#This Row],[專案編號]],料單!C:M,11,FALSE)</f>
        <v/>
      </c>
      <c r="M504" s="1">
        <f ca="1">VLOOKUP(表格15[[#This Row],[專案編號]],料單!C:L,10,FALSE)</f>
        <v>0</v>
      </c>
      <c r="N504" s="1" t="str">
        <f ca="1">VLOOKUP(表格15[[#This Row],[專案編號]],料單!C:O,13,FALSE)</f>
        <v/>
      </c>
      <c r="O504" s="11">
        <f t="shared" ca="1" si="219"/>
        <v>0</v>
      </c>
      <c r="R504" s="2" t="str">
        <f ca="1">IFERROR(VLOOKUP(M504,資料庫!$P$3:$AJ$73,20,),"")</f>
        <v/>
      </c>
      <c r="S504" s="9" t="str">
        <f t="shared" ca="1" si="188"/>
        <v/>
      </c>
      <c r="U504" s="9"/>
    </row>
    <row r="505" spans="1:21" x14ac:dyDescent="0.25">
      <c r="A505" s="1">
        <f t="shared" si="221"/>
        <v>424</v>
      </c>
      <c r="B505" s="1">
        <f t="shared" si="220"/>
        <v>17</v>
      </c>
      <c r="C505" s="1">
        <f t="shared" si="218"/>
        <v>0</v>
      </c>
      <c r="D505" s="1">
        <f>料單!C660</f>
        <v>17024</v>
      </c>
      <c r="E505" s="1">
        <f ca="1">VLOOKUP(表格15[[#This Row],[專案編號]],料單!C:E,3,FALSE)</f>
        <v>0</v>
      </c>
      <c r="F505" s="1">
        <f ca="1">VLOOKUP(表格15[[#This Row],[專案編號]],料單!C:F,4,FALSE)</f>
        <v>0</v>
      </c>
      <c r="G505" s="1" t="str">
        <f ca="1">VLOOKUP(表格15[[#This Row],[專案編號]],料單!C:G,5,FALSE)</f>
        <v/>
      </c>
      <c r="H505" s="1">
        <f ca="1">VLOOKUP(表格15[[#This Row],[專案編號]],料單!C:H,6,FALSE)</f>
        <v>0</v>
      </c>
      <c r="I505" s="1" t="str">
        <f ca="1">VLOOKUP(表格15[[#This Row],[專案編號]],料單!C:I,7,FALSE)</f>
        <v/>
      </c>
      <c r="J505" s="1">
        <f ca="1">VLOOKUP(表格15[[#This Row],[專案編號]],料單!C:J,8,FALSE)</f>
        <v>0</v>
      </c>
      <c r="K505" s="1">
        <f ca="1">VLOOKUP(表格15[[#This Row],[專案編號]],料單!C:K,9,FALSE)</f>
        <v>0</v>
      </c>
      <c r="L505" s="1" t="str">
        <f ca="1">VLOOKUP(表格15[[#This Row],[專案編號]],料單!C:M,11,FALSE)</f>
        <v/>
      </c>
      <c r="M505" s="1">
        <f ca="1">VLOOKUP(表格15[[#This Row],[專案編號]],料單!C:L,10,FALSE)</f>
        <v>0</v>
      </c>
      <c r="N505" s="1" t="str">
        <f ca="1">VLOOKUP(表格15[[#This Row],[專案編號]],料單!C:O,13,FALSE)</f>
        <v/>
      </c>
      <c r="O505" s="11">
        <f t="shared" ca="1" si="219"/>
        <v>0</v>
      </c>
      <c r="R505" s="2" t="str">
        <f ca="1">IFERROR(VLOOKUP(M505,資料庫!$P$3:$AJ$73,20,),"")</f>
        <v/>
      </c>
      <c r="S505" s="9" t="str">
        <f t="shared" ca="1" si="188"/>
        <v/>
      </c>
      <c r="U505" s="9"/>
    </row>
    <row r="506" spans="1:21" x14ac:dyDescent="0.25">
      <c r="A506" s="1">
        <f t="shared" ref="A506:A510" si="222">A505+1</f>
        <v>425</v>
      </c>
      <c r="B506" s="1">
        <f t="shared" ref="B506:B510" si="223">B505</f>
        <v>17</v>
      </c>
      <c r="C506" s="1">
        <f t="shared" si="218"/>
        <v>0</v>
      </c>
      <c r="D506" s="1">
        <f>料單!C661</f>
        <v>17025</v>
      </c>
      <c r="E506" s="1">
        <f ca="1">VLOOKUP(表格15[[#This Row],[專案編號]],料單!C:E,3,FALSE)</f>
        <v>0</v>
      </c>
      <c r="F506" s="1">
        <f ca="1">VLOOKUP(表格15[[#This Row],[專案編號]],料單!C:F,4,FALSE)</f>
        <v>0</v>
      </c>
      <c r="G506" s="1" t="str">
        <f ca="1">VLOOKUP(表格15[[#This Row],[專案編號]],料單!C:G,5,FALSE)</f>
        <v/>
      </c>
      <c r="H506" s="1">
        <f ca="1">VLOOKUP(表格15[[#This Row],[專案編號]],料單!C:H,6,FALSE)</f>
        <v>0</v>
      </c>
      <c r="I506" s="1" t="str">
        <f ca="1">VLOOKUP(表格15[[#This Row],[專案編號]],料單!C:I,7,FALSE)</f>
        <v/>
      </c>
      <c r="J506" s="1">
        <f ca="1">VLOOKUP(表格15[[#This Row],[專案編號]],料單!C:J,8,FALSE)</f>
        <v>0</v>
      </c>
      <c r="K506" s="1">
        <f ca="1">VLOOKUP(表格15[[#This Row],[專案編號]],料單!C:K,9,FALSE)</f>
        <v>0</v>
      </c>
      <c r="L506" s="1" t="str">
        <f ca="1">VLOOKUP(表格15[[#This Row],[專案編號]],料單!C:M,11,FALSE)</f>
        <v/>
      </c>
      <c r="M506" s="1">
        <f ca="1">VLOOKUP(表格15[[#This Row],[專案編號]],料單!C:L,10,FALSE)</f>
        <v>0</v>
      </c>
      <c r="N506" s="1" t="str">
        <f ca="1">VLOOKUP(表格15[[#This Row],[專案編號]],料單!C:O,13,FALSE)</f>
        <v/>
      </c>
      <c r="O506" s="11">
        <f t="shared" ca="1" si="219"/>
        <v>0</v>
      </c>
      <c r="R506" s="2" t="str">
        <f ca="1">IFERROR(VLOOKUP(M506,資料庫!$P$3:$AJ$73,20,),"")</f>
        <v/>
      </c>
      <c r="S506" s="9" t="str">
        <f t="shared" ca="1" si="188"/>
        <v/>
      </c>
      <c r="U506" s="9"/>
    </row>
    <row r="507" spans="1:21" x14ac:dyDescent="0.25">
      <c r="A507" s="1">
        <f t="shared" si="222"/>
        <v>426</v>
      </c>
      <c r="B507" s="1">
        <f t="shared" si="223"/>
        <v>17</v>
      </c>
      <c r="C507" s="1">
        <f t="shared" si="218"/>
        <v>0</v>
      </c>
      <c r="D507" s="1">
        <f>料單!C662</f>
        <v>17026</v>
      </c>
      <c r="E507" s="1">
        <f ca="1">VLOOKUP(表格15[[#This Row],[專案編號]],料單!C:E,3,FALSE)</f>
        <v>0</v>
      </c>
      <c r="F507" s="1">
        <f ca="1">VLOOKUP(表格15[[#This Row],[專案編號]],料單!C:F,4,FALSE)</f>
        <v>0</v>
      </c>
      <c r="G507" s="1" t="str">
        <f ca="1">VLOOKUP(表格15[[#This Row],[專案編號]],料單!C:G,5,FALSE)</f>
        <v/>
      </c>
      <c r="H507" s="1">
        <f ca="1">VLOOKUP(表格15[[#This Row],[專案編號]],料單!C:H,6,FALSE)</f>
        <v>0</v>
      </c>
      <c r="I507" s="1" t="str">
        <f ca="1">VLOOKUP(表格15[[#This Row],[專案編號]],料單!C:I,7,FALSE)</f>
        <v/>
      </c>
      <c r="J507" s="1">
        <f ca="1">VLOOKUP(表格15[[#This Row],[專案編號]],料單!C:J,8,FALSE)</f>
        <v>0</v>
      </c>
      <c r="K507" s="1">
        <f ca="1">VLOOKUP(表格15[[#This Row],[專案編號]],料單!C:K,9,FALSE)</f>
        <v>0</v>
      </c>
      <c r="L507" s="1" t="str">
        <f ca="1">VLOOKUP(表格15[[#This Row],[專案編號]],料單!C:M,11,FALSE)</f>
        <v/>
      </c>
      <c r="M507" s="1">
        <f ca="1">VLOOKUP(表格15[[#This Row],[專案編號]],料單!C:L,10,FALSE)</f>
        <v>0</v>
      </c>
      <c r="N507" s="1" t="str">
        <f ca="1">VLOOKUP(表格15[[#This Row],[專案編號]],料單!C:O,13,FALSE)</f>
        <v/>
      </c>
      <c r="O507" s="11">
        <f t="shared" ca="1" si="219"/>
        <v>0</v>
      </c>
      <c r="R507" s="2" t="str">
        <f ca="1">IFERROR(VLOOKUP(M507,資料庫!$P$3:$AJ$73,20,),"")</f>
        <v/>
      </c>
      <c r="S507" s="9" t="str">
        <f t="shared" ca="1" si="188"/>
        <v/>
      </c>
      <c r="U507" s="9"/>
    </row>
    <row r="508" spans="1:21" x14ac:dyDescent="0.25">
      <c r="A508" s="1">
        <f t="shared" si="222"/>
        <v>427</v>
      </c>
      <c r="B508" s="1">
        <f t="shared" si="223"/>
        <v>17</v>
      </c>
      <c r="C508" s="1">
        <f t="shared" si="218"/>
        <v>0</v>
      </c>
      <c r="D508" s="1">
        <f>料單!C663</f>
        <v>17027</v>
      </c>
      <c r="E508" s="1">
        <f ca="1">VLOOKUP(表格15[[#This Row],[專案編號]],料單!C:E,3,FALSE)</f>
        <v>0</v>
      </c>
      <c r="F508" s="1">
        <f ca="1">VLOOKUP(表格15[[#This Row],[專案編號]],料單!C:F,4,FALSE)</f>
        <v>0</v>
      </c>
      <c r="G508" s="1" t="str">
        <f ca="1">VLOOKUP(表格15[[#This Row],[專案編號]],料單!C:G,5,FALSE)</f>
        <v/>
      </c>
      <c r="H508" s="1">
        <f ca="1">VLOOKUP(表格15[[#This Row],[專案編號]],料單!C:H,6,FALSE)</f>
        <v>0</v>
      </c>
      <c r="I508" s="1" t="str">
        <f ca="1">VLOOKUP(表格15[[#This Row],[專案編號]],料單!C:I,7,FALSE)</f>
        <v/>
      </c>
      <c r="J508" s="1">
        <f ca="1">VLOOKUP(表格15[[#This Row],[專案編號]],料單!C:J,8,FALSE)</f>
        <v>0</v>
      </c>
      <c r="K508" s="1">
        <f ca="1">VLOOKUP(表格15[[#This Row],[專案編號]],料單!C:K,9,FALSE)</f>
        <v>0</v>
      </c>
      <c r="L508" s="1" t="str">
        <f ca="1">VLOOKUP(表格15[[#This Row],[專案編號]],料單!C:M,11,FALSE)</f>
        <v/>
      </c>
      <c r="M508" s="1">
        <f ca="1">VLOOKUP(表格15[[#This Row],[專案編號]],料單!C:L,10,FALSE)</f>
        <v>0</v>
      </c>
      <c r="N508" s="1" t="str">
        <f ca="1">VLOOKUP(表格15[[#This Row],[專案編號]],料單!C:O,13,FALSE)</f>
        <v/>
      </c>
      <c r="O508" s="11">
        <f t="shared" ca="1" si="219"/>
        <v>0</v>
      </c>
      <c r="R508" s="2" t="str">
        <f ca="1">IFERROR(VLOOKUP(M508,資料庫!$P$3:$AJ$73,20,),"")</f>
        <v/>
      </c>
      <c r="S508" s="9" t="str">
        <f t="shared" ca="1" si="188"/>
        <v/>
      </c>
      <c r="U508" s="9"/>
    </row>
    <row r="509" spans="1:21" x14ac:dyDescent="0.25">
      <c r="A509" s="1">
        <f t="shared" si="222"/>
        <v>428</v>
      </c>
      <c r="B509" s="1">
        <f t="shared" si="223"/>
        <v>17</v>
      </c>
      <c r="C509" s="1">
        <f t="shared" si="218"/>
        <v>0</v>
      </c>
      <c r="D509" s="1">
        <f>料單!C664</f>
        <v>17028</v>
      </c>
      <c r="E509" s="1">
        <f ca="1">VLOOKUP(表格15[[#This Row],[專案編號]],料單!C:E,3,FALSE)</f>
        <v>0</v>
      </c>
      <c r="F509" s="1">
        <f ca="1">VLOOKUP(表格15[[#This Row],[專案編號]],料單!C:F,4,FALSE)</f>
        <v>0</v>
      </c>
      <c r="G509" s="1" t="str">
        <f ca="1">VLOOKUP(表格15[[#This Row],[專案編號]],料單!C:G,5,FALSE)</f>
        <v/>
      </c>
      <c r="H509" s="1">
        <f ca="1">VLOOKUP(表格15[[#This Row],[專案編號]],料單!C:H,6,FALSE)</f>
        <v>0</v>
      </c>
      <c r="I509" s="1" t="str">
        <f ca="1">VLOOKUP(表格15[[#This Row],[專案編號]],料單!C:I,7,FALSE)</f>
        <v/>
      </c>
      <c r="J509" s="1">
        <f ca="1">VLOOKUP(表格15[[#This Row],[專案編號]],料單!C:J,8,FALSE)</f>
        <v>0</v>
      </c>
      <c r="K509" s="1">
        <f ca="1">VLOOKUP(表格15[[#This Row],[專案編號]],料單!C:K,9,FALSE)</f>
        <v>0</v>
      </c>
      <c r="L509" s="1" t="str">
        <f ca="1">VLOOKUP(表格15[[#This Row],[專案編號]],料單!C:M,11,FALSE)</f>
        <v/>
      </c>
      <c r="M509" s="1">
        <f ca="1">VLOOKUP(表格15[[#This Row],[專案編號]],料單!C:L,10,FALSE)</f>
        <v>0</v>
      </c>
      <c r="N509" s="1" t="str">
        <f ca="1">VLOOKUP(表格15[[#This Row],[專案編號]],料單!C:O,13,FALSE)</f>
        <v/>
      </c>
      <c r="O509" s="11">
        <f t="shared" ca="1" si="219"/>
        <v>0</v>
      </c>
      <c r="R509" s="2" t="str">
        <f ca="1">IFERROR(VLOOKUP(M509,資料庫!$P$3:$AJ$73,20,),"")</f>
        <v/>
      </c>
      <c r="S509" s="9" t="str">
        <f t="shared" ca="1" si="188"/>
        <v/>
      </c>
      <c r="U509" s="9"/>
    </row>
    <row r="510" spans="1:21" x14ac:dyDescent="0.25">
      <c r="A510" s="1">
        <f t="shared" si="222"/>
        <v>429</v>
      </c>
      <c r="B510" s="1">
        <f t="shared" si="223"/>
        <v>17</v>
      </c>
      <c r="C510" s="1">
        <f t="shared" si="218"/>
        <v>0</v>
      </c>
      <c r="D510" s="1">
        <f>料單!C665</f>
        <v>17029</v>
      </c>
      <c r="E510" s="1">
        <f ca="1">VLOOKUP(表格15[[#This Row],[專案編號]],料單!C:E,3,FALSE)</f>
        <v>0</v>
      </c>
      <c r="F510" s="1">
        <f ca="1">VLOOKUP(表格15[[#This Row],[專案編號]],料單!C:F,4,FALSE)</f>
        <v>0</v>
      </c>
      <c r="G510" s="1" t="str">
        <f ca="1">VLOOKUP(表格15[[#This Row],[專案編號]],料單!C:G,5,FALSE)</f>
        <v/>
      </c>
      <c r="H510" s="1">
        <f ca="1">VLOOKUP(表格15[[#This Row],[專案編號]],料單!C:H,6,FALSE)</f>
        <v>0</v>
      </c>
      <c r="I510" s="1" t="str">
        <f ca="1">VLOOKUP(表格15[[#This Row],[專案編號]],料單!C:I,7,FALSE)</f>
        <v/>
      </c>
      <c r="J510" s="1">
        <f ca="1">VLOOKUP(表格15[[#This Row],[專案編號]],料單!C:J,8,FALSE)</f>
        <v>0</v>
      </c>
      <c r="K510" s="1">
        <f ca="1">VLOOKUP(表格15[[#This Row],[專案編號]],料單!C:K,9,FALSE)</f>
        <v>0</v>
      </c>
      <c r="L510" s="1" t="str">
        <f ca="1">VLOOKUP(表格15[[#This Row],[專案編號]],料單!C:M,11,FALSE)</f>
        <v/>
      </c>
      <c r="M510" s="1">
        <f ca="1">VLOOKUP(表格15[[#This Row],[專案編號]],料單!C:L,10,FALSE)</f>
        <v>0</v>
      </c>
      <c r="N510" s="1" t="str">
        <f ca="1">VLOOKUP(表格15[[#This Row],[專案編號]],料單!C:O,13,FALSE)</f>
        <v/>
      </c>
      <c r="O510" s="11">
        <f t="shared" ca="1" si="219"/>
        <v>0</v>
      </c>
      <c r="R510" s="2" t="str">
        <f ca="1">IFERROR(VLOOKUP(M510,資料庫!$P$3:$AJ$73,20,),"")</f>
        <v/>
      </c>
      <c r="S510" s="9" t="str">
        <f t="shared" ca="1" si="188"/>
        <v/>
      </c>
      <c r="U510" s="9"/>
    </row>
    <row r="511" spans="1:21" s="43" customFormat="1" x14ac:dyDescent="0.25">
      <c r="A511" s="43">
        <f>A505+1</f>
        <v>425</v>
      </c>
      <c r="B511" s="43">
        <f>B505</f>
        <v>17</v>
      </c>
      <c r="C511" s="43">
        <f t="shared" si="218"/>
        <v>0</v>
      </c>
      <c r="D511" s="43">
        <f>料單!C666</f>
        <v>17030</v>
      </c>
      <c r="E511" s="43">
        <f ca="1">VLOOKUP(表格15[[#This Row],[專案編號]],料單!C:E,3,FALSE)</f>
        <v>0</v>
      </c>
      <c r="F511" s="43">
        <f ca="1">VLOOKUP(表格15[[#This Row],[專案編號]],料單!C:F,4,FALSE)</f>
        <v>0</v>
      </c>
      <c r="G511" s="43" t="str">
        <f ca="1">VLOOKUP(表格15[[#This Row],[專案編號]],料單!C:G,5,FALSE)</f>
        <v/>
      </c>
      <c r="H511" s="43">
        <f ca="1">VLOOKUP(表格15[[#This Row],[專案編號]],料單!C:H,6,FALSE)</f>
        <v>0</v>
      </c>
      <c r="I511" s="43" t="str">
        <f ca="1">VLOOKUP(表格15[[#This Row],[專案編號]],料單!C:I,7,FALSE)</f>
        <v/>
      </c>
      <c r="J511" s="43">
        <f ca="1">VLOOKUP(表格15[[#This Row],[專案編號]],料單!C:J,8,FALSE)</f>
        <v>0</v>
      </c>
      <c r="K511" s="43">
        <f ca="1">VLOOKUP(表格15[[#This Row],[專案編號]],料單!C:K,9,FALSE)</f>
        <v>0</v>
      </c>
      <c r="L511" s="43" t="str">
        <f ca="1">VLOOKUP(表格15[[#This Row],[專案編號]],料單!C:M,11,FALSE)</f>
        <v/>
      </c>
      <c r="M511" s="43">
        <f ca="1">VLOOKUP(表格15[[#This Row],[專案編號]],料單!C:L,10,FALSE)</f>
        <v>0</v>
      </c>
      <c r="N511" s="1" t="str">
        <f ca="1">VLOOKUP(表格15[[#This Row],[專案編號]],料單!C:O,13,FALSE)</f>
        <v/>
      </c>
      <c r="O511" s="44">
        <f t="shared" ref="O511" ca="1" si="224">(F511*H511)/90000*K511</f>
        <v>0</v>
      </c>
      <c r="P511" s="45">
        <f ca="1">SUM(O482:O511)</f>
        <v>0</v>
      </c>
      <c r="Q511" s="45"/>
      <c r="R511" s="204" t="str">
        <f ca="1">IFERROR(VLOOKUP(M511,資料庫!$P$3:$AJ$73,20,),"")</f>
        <v/>
      </c>
      <c r="S511" s="205" t="str">
        <f t="shared" ca="1" si="188"/>
        <v/>
      </c>
      <c r="U511" s="205"/>
    </row>
    <row r="512" spans="1:21" x14ac:dyDescent="0.25">
      <c r="A512" s="1">
        <f t="shared" si="221"/>
        <v>426</v>
      </c>
      <c r="B512" s="1">
        <f>料單!C670</f>
        <v>18</v>
      </c>
      <c r="C512" s="1">
        <f>料單!C669</f>
        <v>0</v>
      </c>
      <c r="D512" s="1">
        <f>料單!C676</f>
        <v>18001</v>
      </c>
      <c r="E512" s="1" t="str">
        <f ca="1">VLOOKUP(表格15[[#This Row],[專案編號]],料單!C:E,3,FALSE)</f>
        <v>頂板</v>
      </c>
      <c r="F512" s="1">
        <f ca="1">VLOOKUP(表格15[[#This Row],[專案編號]],料單!C:F,4,FALSE)</f>
        <v>-36</v>
      </c>
      <c r="G512" s="1" t="str">
        <f ca="1">VLOOKUP(表格15[[#This Row],[專案編號]],料單!C:G,5,FALSE)</f>
        <v>AA</v>
      </c>
      <c r="H512" s="1">
        <f ca="1">VLOOKUP(表格15[[#This Row],[專案編號]],料單!C:H,6,FALSE)</f>
        <v>0</v>
      </c>
      <c r="I512" s="1" t="str">
        <f ca="1">VLOOKUP(表格15[[#This Row],[專案編號]],料單!C:I,7,FALSE)</f>
        <v/>
      </c>
      <c r="J512" s="1">
        <f ca="1">VLOOKUP(表格15[[#This Row],[專案編號]],料單!C:J,8,FALSE)</f>
        <v>18</v>
      </c>
      <c r="K512" s="1">
        <f ca="1">VLOOKUP(表格15[[#This Row],[專案編號]],料單!C:K,9,FALSE)</f>
        <v>0</v>
      </c>
      <c r="L512" s="1" t="str">
        <f ca="1">VLOOKUP(表格15[[#This Row],[專案編號]],料單!C:M,11,FALSE)</f>
        <v/>
      </c>
      <c r="M512" s="1">
        <f ca="1">VLOOKUP(表格15[[#This Row],[專案編號]],料單!C:L,10,FALSE)</f>
        <v>0</v>
      </c>
      <c r="N512" s="1" t="str">
        <f ca="1">VLOOKUP(表格15[[#This Row],[專案編號]],料單!C:O,13,FALSE)</f>
        <v/>
      </c>
      <c r="O512" s="11">
        <f t="shared" ca="1" si="217"/>
        <v>0</v>
      </c>
      <c r="R512" s="2" t="str">
        <f ca="1">IFERROR(VLOOKUP(M512,資料庫!$P$3:$AJ$73,20,),"")</f>
        <v/>
      </c>
      <c r="S512" s="9" t="str">
        <f t="shared" ca="1" si="188"/>
        <v/>
      </c>
      <c r="U512" s="9"/>
    </row>
    <row r="513" spans="1:21" x14ac:dyDescent="0.25">
      <c r="A513" s="1">
        <f t="shared" si="221"/>
        <v>427</v>
      </c>
      <c r="B513" s="1">
        <f t="shared" ref="B513:B573" si="225">B512</f>
        <v>18</v>
      </c>
      <c r="C513" s="1">
        <f t="shared" si="218"/>
        <v>0</v>
      </c>
      <c r="D513" s="1">
        <f>料單!C677</f>
        <v>18002</v>
      </c>
      <c r="E513" s="1" t="str">
        <f ca="1">VLOOKUP(表格15[[#This Row],[專案編號]],料單!C:E,3,FALSE)</f>
        <v>底板</v>
      </c>
      <c r="F513" s="1">
        <f ca="1">VLOOKUP(表格15[[#This Row],[專案編號]],料單!C:F,4,FALSE)</f>
        <v>-36</v>
      </c>
      <c r="G513" s="1" t="str">
        <f ca="1">VLOOKUP(表格15[[#This Row],[專案編號]],料單!C:G,5,FALSE)</f>
        <v>AA</v>
      </c>
      <c r="H513" s="1">
        <f ca="1">VLOOKUP(表格15[[#This Row],[專案編號]],料單!C:H,6,FALSE)</f>
        <v>0</v>
      </c>
      <c r="I513" s="1" t="str">
        <f ca="1">VLOOKUP(表格15[[#This Row],[專案編號]],料單!C:I,7,FALSE)</f>
        <v/>
      </c>
      <c r="J513" s="1">
        <f ca="1">VLOOKUP(表格15[[#This Row],[專案編號]],料單!C:J,8,FALSE)</f>
        <v>18</v>
      </c>
      <c r="K513" s="1">
        <f ca="1">VLOOKUP(表格15[[#This Row],[專案編號]],料單!C:K,9,FALSE)</f>
        <v>0</v>
      </c>
      <c r="L513" s="1" t="str">
        <f ca="1">VLOOKUP(表格15[[#This Row],[專案編號]],料單!C:M,11,FALSE)</f>
        <v/>
      </c>
      <c r="M513" s="1">
        <f ca="1">VLOOKUP(表格15[[#This Row],[專案編號]],料單!C:L,10,FALSE)</f>
        <v>0</v>
      </c>
      <c r="N513" s="1" t="str">
        <f ca="1">VLOOKUP(表格15[[#This Row],[專案編號]],料單!C:O,13,FALSE)</f>
        <v/>
      </c>
      <c r="O513" s="11">
        <f t="shared" ca="1" si="217"/>
        <v>0</v>
      </c>
      <c r="R513" s="2" t="str">
        <f ca="1">IFERROR(VLOOKUP(M513,資料庫!$P$3:$AJ$73,20,),"")</f>
        <v/>
      </c>
      <c r="S513" s="9" t="str">
        <f t="shared" ca="1" si="188"/>
        <v/>
      </c>
      <c r="U513" s="9"/>
    </row>
    <row r="514" spans="1:21" x14ac:dyDescent="0.25">
      <c r="A514" s="1">
        <f t="shared" si="221"/>
        <v>428</v>
      </c>
      <c r="B514" s="1">
        <f t="shared" ref="B514" si="226">B513</f>
        <v>18</v>
      </c>
      <c r="C514" s="1">
        <f t="shared" si="218"/>
        <v>0</v>
      </c>
      <c r="D514" s="1">
        <f>料單!C678</f>
        <v>18003</v>
      </c>
      <c r="E514" s="1" t="str">
        <f ca="1">VLOOKUP(表格15[[#This Row],[專案編號]],料單!C:E,3,FALSE)</f>
        <v>左側板</v>
      </c>
      <c r="F514" s="1">
        <f ca="1">VLOOKUP(表格15[[#This Row],[專案編號]],料單!C:F,4,FALSE)</f>
        <v>0</v>
      </c>
      <c r="G514" s="1" t="str">
        <f ca="1">VLOOKUP(表格15[[#This Row],[專案編號]],料單!C:G,5,FALSE)</f>
        <v>AA</v>
      </c>
      <c r="H514" s="1">
        <f ca="1">VLOOKUP(表格15[[#This Row],[專案編號]],料單!C:H,6,FALSE)</f>
        <v>0</v>
      </c>
      <c r="I514" s="1" t="str">
        <f ca="1">VLOOKUP(表格15[[#This Row],[專案編號]],料單!C:I,7,FALSE)</f>
        <v>AA</v>
      </c>
      <c r="J514" s="1">
        <f ca="1">VLOOKUP(表格15[[#This Row],[專案編號]],料單!C:J,8,FALSE)</f>
        <v>18</v>
      </c>
      <c r="K514" s="1">
        <f ca="1">VLOOKUP(表格15[[#This Row],[專案編號]],料單!C:K,9,FALSE)</f>
        <v>0</v>
      </c>
      <c r="L514" s="1" t="str">
        <f ca="1">VLOOKUP(表格15[[#This Row],[專案編號]],料單!C:M,11,FALSE)</f>
        <v/>
      </c>
      <c r="M514" s="1">
        <f ca="1">VLOOKUP(表格15[[#This Row],[專案編號]],料單!C:L,10,FALSE)</f>
        <v>0</v>
      </c>
      <c r="N514" s="1" t="str">
        <f ca="1">VLOOKUP(表格15[[#This Row],[專案編號]],料單!C:O,13,FALSE)</f>
        <v/>
      </c>
      <c r="O514" s="11">
        <f t="shared" ref="O514:O540" ca="1" si="227">(F514*H514)/90000*K514</f>
        <v>0</v>
      </c>
      <c r="R514" s="2" t="str">
        <f ca="1">IFERROR(VLOOKUP(M514,資料庫!$P$3:$AJ$73,20,),"")</f>
        <v/>
      </c>
      <c r="S514" s="9" t="str">
        <f t="shared" ca="1" si="188"/>
        <v/>
      </c>
      <c r="U514" s="9"/>
    </row>
    <row r="515" spans="1:21" x14ac:dyDescent="0.25">
      <c r="A515" s="1">
        <f t="shared" si="221"/>
        <v>429</v>
      </c>
      <c r="B515" s="1">
        <f t="shared" ref="B515" si="228">B514</f>
        <v>18</v>
      </c>
      <c r="C515" s="1">
        <f t="shared" si="218"/>
        <v>0</v>
      </c>
      <c r="D515" s="1">
        <f>料單!C679</f>
        <v>18004</v>
      </c>
      <c r="E515" s="1" t="str">
        <f ca="1">VLOOKUP(表格15[[#This Row],[專案編號]],料單!C:E,3,FALSE)</f>
        <v>右側板</v>
      </c>
      <c r="F515" s="1">
        <f ca="1">VLOOKUP(表格15[[#This Row],[專案編號]],料單!C:F,4,FALSE)</f>
        <v>0</v>
      </c>
      <c r="G515" s="1" t="str">
        <f ca="1">VLOOKUP(表格15[[#This Row],[專案編號]],料單!C:G,5,FALSE)</f>
        <v>AA</v>
      </c>
      <c r="H515" s="1">
        <f ca="1">VLOOKUP(表格15[[#This Row],[專案編號]],料單!C:H,6,FALSE)</f>
        <v>0</v>
      </c>
      <c r="I515" s="1" t="str">
        <f ca="1">VLOOKUP(表格15[[#This Row],[專案編號]],料單!C:I,7,FALSE)</f>
        <v>AA</v>
      </c>
      <c r="J515" s="1">
        <f ca="1">VLOOKUP(表格15[[#This Row],[專案編號]],料單!C:J,8,FALSE)</f>
        <v>18</v>
      </c>
      <c r="K515" s="1">
        <f ca="1">VLOOKUP(表格15[[#This Row],[專案編號]],料單!C:K,9,FALSE)</f>
        <v>0</v>
      </c>
      <c r="L515" s="1" t="str">
        <f ca="1">VLOOKUP(表格15[[#This Row],[專案編號]],料單!C:M,11,FALSE)</f>
        <v/>
      </c>
      <c r="M515" s="1">
        <f ca="1">VLOOKUP(表格15[[#This Row],[專案編號]],料單!C:L,10,FALSE)</f>
        <v>0</v>
      </c>
      <c r="N515" s="1" t="str">
        <f ca="1">VLOOKUP(表格15[[#This Row],[專案編號]],料單!C:O,13,FALSE)</f>
        <v/>
      </c>
      <c r="O515" s="11">
        <f t="shared" ca="1" si="227"/>
        <v>0</v>
      </c>
      <c r="R515" s="2" t="str">
        <f ca="1">IFERROR(VLOOKUP(M515,資料庫!$P$3:$AJ$73,20,),"")</f>
        <v/>
      </c>
      <c r="S515" s="9" t="str">
        <f t="shared" ref="S515:S578" ca="1" si="229">IFERROR((O515*R515),"")</f>
        <v/>
      </c>
      <c r="U515" s="9"/>
    </row>
    <row r="516" spans="1:21" x14ac:dyDescent="0.25">
      <c r="A516" s="1">
        <f t="shared" si="221"/>
        <v>430</v>
      </c>
      <c r="B516" s="1">
        <f t="shared" ref="B516" si="230">B515</f>
        <v>18</v>
      </c>
      <c r="C516" s="1">
        <f t="shared" si="218"/>
        <v>0</v>
      </c>
      <c r="D516" s="1">
        <f>料單!C680</f>
        <v>18005</v>
      </c>
      <c r="E516" s="1" t="str">
        <f ca="1">VLOOKUP(表格15[[#This Row],[專案編號]],料單!C:E,3,FALSE)</f>
        <v>背板</v>
      </c>
      <c r="F516" s="1">
        <f ca="1">VLOOKUP(表格15[[#This Row],[專案編號]],料單!C:F,4,FALSE)</f>
        <v>-22</v>
      </c>
      <c r="G516" s="1" t="str">
        <f ca="1">VLOOKUP(表格15[[#This Row],[專案編號]],料單!C:G,5,FALSE)</f>
        <v/>
      </c>
      <c r="H516" s="1">
        <f ca="1">VLOOKUP(表格15[[#This Row],[專案編號]],料單!C:H,6,FALSE)</f>
        <v>-22</v>
      </c>
      <c r="I516" s="1" t="str">
        <f ca="1">VLOOKUP(表格15[[#This Row],[專案編號]],料單!C:I,7,FALSE)</f>
        <v/>
      </c>
      <c r="J516" s="1">
        <f ca="1">VLOOKUP(表格15[[#This Row],[專案編號]],料單!C:J,8,FALSE)</f>
        <v>4</v>
      </c>
      <c r="K516" s="1">
        <f ca="1">VLOOKUP(表格15[[#This Row],[專案編號]],料單!C:K,9,FALSE)</f>
        <v>0</v>
      </c>
      <c r="L516" s="1" t="str">
        <f ca="1">VLOOKUP(表格15[[#This Row],[專案編號]],料單!C:M,11,FALSE)</f>
        <v/>
      </c>
      <c r="M516" s="1">
        <f ca="1">VLOOKUP(表格15[[#This Row],[專案編號]],料單!C:L,10,FALSE)</f>
        <v>0</v>
      </c>
      <c r="N516" s="1" t="str">
        <f ca="1">VLOOKUP(表格15[[#This Row],[專案編號]],料單!C:O,13,FALSE)</f>
        <v/>
      </c>
      <c r="O516" s="11">
        <f t="shared" ca="1" si="227"/>
        <v>0</v>
      </c>
      <c r="R516" s="2" t="str">
        <f ca="1">IFERROR(VLOOKUP(M516,資料庫!$P$3:$AJ$73,20,),"")</f>
        <v/>
      </c>
      <c r="S516" s="9" t="str">
        <f t="shared" ca="1" si="229"/>
        <v/>
      </c>
      <c r="U516" s="9"/>
    </row>
    <row r="517" spans="1:21" x14ac:dyDescent="0.25">
      <c r="A517" s="1">
        <f t="shared" si="221"/>
        <v>431</v>
      </c>
      <c r="B517" s="1">
        <f t="shared" ref="B517" si="231">B516</f>
        <v>18</v>
      </c>
      <c r="C517" s="1">
        <f t="shared" si="218"/>
        <v>0</v>
      </c>
      <c r="D517" s="1">
        <f>料單!C681</f>
        <v>18006</v>
      </c>
      <c r="E517" s="1" t="str">
        <f ca="1">VLOOKUP(表格15[[#This Row],[專案編號]],料單!C:E,3,FALSE)</f>
        <v>背拉桿</v>
      </c>
      <c r="F517" s="1">
        <f ca="1">VLOOKUP(表格15[[#This Row],[專案編號]],料單!C:F,4,FALSE)</f>
        <v>-36</v>
      </c>
      <c r="G517" s="1" t="str">
        <f ca="1">VLOOKUP(表格15[[#This Row],[專案編號]],料單!C:G,5,FALSE)</f>
        <v>AA</v>
      </c>
      <c r="H517" s="1">
        <f ca="1">VLOOKUP(表格15[[#This Row],[專案編號]],料單!C:H,6,FALSE)</f>
        <v>120</v>
      </c>
      <c r="I517" s="1" t="str">
        <f ca="1">VLOOKUP(表格15[[#This Row],[專案編號]],料單!C:I,7,FALSE)</f>
        <v/>
      </c>
      <c r="J517" s="1">
        <f ca="1">VLOOKUP(表格15[[#This Row],[專案編號]],料單!C:J,8,FALSE)</f>
        <v>18</v>
      </c>
      <c r="K517" s="1">
        <f ca="1">VLOOKUP(表格15[[#This Row],[專案編號]],料單!C:K,9,FALSE)</f>
        <v>0</v>
      </c>
      <c r="L517" s="1" t="str">
        <f ca="1">VLOOKUP(表格15[[#This Row],[專案編號]],料單!C:M,11,FALSE)</f>
        <v/>
      </c>
      <c r="M517" s="1">
        <f ca="1">VLOOKUP(表格15[[#This Row],[專案編號]],料單!C:L,10,FALSE)</f>
        <v>0</v>
      </c>
      <c r="N517" s="1" t="str">
        <f ca="1">VLOOKUP(表格15[[#This Row],[專案編號]],料單!C:O,13,FALSE)</f>
        <v/>
      </c>
      <c r="O517" s="11">
        <f t="shared" ca="1" si="227"/>
        <v>0</v>
      </c>
      <c r="R517" s="2" t="str">
        <f ca="1">IFERROR(VLOOKUP(M517,資料庫!$P$3:$AJ$73,20,),"")</f>
        <v/>
      </c>
      <c r="S517" s="9" t="str">
        <f t="shared" ca="1" si="229"/>
        <v/>
      </c>
      <c r="U517" s="9"/>
    </row>
    <row r="518" spans="1:21" x14ac:dyDescent="0.25">
      <c r="A518" s="1">
        <f t="shared" si="221"/>
        <v>432</v>
      </c>
      <c r="B518" s="1">
        <f t="shared" ref="B518" si="232">B517</f>
        <v>18</v>
      </c>
      <c r="C518" s="1">
        <f t="shared" si="218"/>
        <v>0</v>
      </c>
      <c r="D518" s="1">
        <f>料單!C682</f>
        <v>18007</v>
      </c>
      <c r="E518" s="1" t="str">
        <f ca="1">VLOOKUP(表格15[[#This Row],[專案編號]],料單!C:E,3,FALSE)</f>
        <v>中立板</v>
      </c>
      <c r="F518" s="1">
        <f ca="1">VLOOKUP(表格15[[#This Row],[專案編號]],料單!C:F,4,FALSE)</f>
        <v>-36</v>
      </c>
      <c r="G518" s="1" t="str">
        <f ca="1">VLOOKUP(表格15[[#This Row],[專案編號]],料單!C:G,5,FALSE)</f>
        <v>AA</v>
      </c>
      <c r="H518" s="1">
        <f ca="1">VLOOKUP(表格15[[#This Row],[專案編號]],料單!C:H,6,FALSE)</f>
        <v>-22</v>
      </c>
      <c r="I518" s="1" t="str">
        <f ca="1">VLOOKUP(表格15[[#This Row],[專案編號]],料單!C:I,7,FALSE)</f>
        <v/>
      </c>
      <c r="J518" s="1">
        <f ca="1">VLOOKUP(表格15[[#This Row],[專案編號]],料單!C:J,8,FALSE)</f>
        <v>18</v>
      </c>
      <c r="K518" s="1">
        <f ca="1">VLOOKUP(表格15[[#This Row],[專案編號]],料單!C:K,9,FALSE)</f>
        <v>0</v>
      </c>
      <c r="L518" s="1" t="str">
        <f ca="1">VLOOKUP(表格15[[#This Row],[專案編號]],料單!C:M,11,FALSE)</f>
        <v/>
      </c>
      <c r="M518" s="1">
        <f ca="1">VLOOKUP(表格15[[#This Row],[專案編號]],料單!C:L,10,FALSE)</f>
        <v>0</v>
      </c>
      <c r="N518" s="1" t="str">
        <f ca="1">VLOOKUP(表格15[[#This Row],[專案編號]],料單!C:O,13,FALSE)</f>
        <v/>
      </c>
      <c r="O518" s="11">
        <f t="shared" ca="1" si="227"/>
        <v>0</v>
      </c>
      <c r="R518" s="2" t="str">
        <f ca="1">IFERROR(VLOOKUP(M518,資料庫!$P$3:$AJ$73,20,),"")</f>
        <v/>
      </c>
      <c r="S518" s="9" t="str">
        <f t="shared" ca="1" si="229"/>
        <v/>
      </c>
      <c r="U518" s="9"/>
    </row>
    <row r="519" spans="1:21" x14ac:dyDescent="0.25">
      <c r="A519" s="1">
        <f t="shared" si="221"/>
        <v>433</v>
      </c>
      <c r="B519" s="1">
        <f t="shared" ref="B519" si="233">B518</f>
        <v>18</v>
      </c>
      <c r="C519" s="1">
        <f t="shared" si="218"/>
        <v>0</v>
      </c>
      <c r="D519" s="1">
        <f>料單!C683</f>
        <v>18008</v>
      </c>
      <c r="E519" s="1" t="str">
        <f ca="1">VLOOKUP(表格15[[#This Row],[專案編號]],料單!C:E,3,FALSE)</f>
        <v>活隔</v>
      </c>
      <c r="F519" s="1">
        <f ca="1">VLOOKUP(表格15[[#This Row],[專案編號]],料單!C:F,4,FALSE)</f>
        <v>0</v>
      </c>
      <c r="G519" s="1" t="str">
        <f ca="1">VLOOKUP(表格15[[#This Row],[專案編號]],料單!C:G,5,FALSE)</f>
        <v>AA</v>
      </c>
      <c r="H519" s="1">
        <f ca="1">VLOOKUP(表格15[[#This Row],[專案編號]],料單!C:H,6,FALSE)</f>
        <v>-32</v>
      </c>
      <c r="I519" s="1" t="str">
        <f ca="1">VLOOKUP(表格15[[#This Row],[專案編號]],料單!C:I,7,FALSE)</f>
        <v>AA</v>
      </c>
      <c r="J519" s="1">
        <f ca="1">VLOOKUP(表格15[[#This Row],[專案編號]],料單!C:J,8,FALSE)</f>
        <v>18</v>
      </c>
      <c r="K519" s="1">
        <f ca="1">VLOOKUP(表格15[[#This Row],[專案編號]],料單!C:K,9,FALSE)</f>
        <v>0</v>
      </c>
      <c r="L519" s="1" t="str">
        <f ca="1">VLOOKUP(表格15[[#This Row],[專案編號]],料單!C:M,11,FALSE)</f>
        <v/>
      </c>
      <c r="M519" s="1">
        <f ca="1">VLOOKUP(表格15[[#This Row],[專案編號]],料單!C:L,10,FALSE)</f>
        <v>0</v>
      </c>
      <c r="N519" s="1" t="str">
        <f ca="1">VLOOKUP(表格15[[#This Row],[專案編號]],料單!C:O,13,FALSE)</f>
        <v/>
      </c>
      <c r="O519" s="11">
        <f t="shared" ca="1" si="227"/>
        <v>0</v>
      </c>
      <c r="R519" s="2" t="str">
        <f ca="1">IFERROR(VLOOKUP(M519,資料庫!$P$3:$AJ$73,20,),"")</f>
        <v/>
      </c>
      <c r="S519" s="9" t="str">
        <f t="shared" ca="1" si="229"/>
        <v/>
      </c>
      <c r="U519" s="9"/>
    </row>
    <row r="520" spans="1:21" x14ac:dyDescent="0.25">
      <c r="A520" s="1">
        <f t="shared" si="221"/>
        <v>434</v>
      </c>
      <c r="B520" s="1">
        <f t="shared" ref="B520" si="234">B519</f>
        <v>18</v>
      </c>
      <c r="C520" s="1">
        <f t="shared" si="218"/>
        <v>0</v>
      </c>
      <c r="D520" s="1">
        <f>料單!C684</f>
        <v>18009</v>
      </c>
      <c r="E520" s="1" t="str">
        <f ca="1">VLOOKUP(表格15[[#This Row],[專案編號]],料單!C:E,3,FALSE)</f>
        <v>固隔</v>
      </c>
      <c r="F520" s="1">
        <f ca="1">VLOOKUP(表格15[[#This Row],[專案編號]],料單!C:F,4,FALSE)</f>
        <v>0</v>
      </c>
      <c r="G520" s="1" t="str">
        <f ca="1">VLOOKUP(表格15[[#This Row],[專案編號]],料單!C:G,5,FALSE)</f>
        <v>AA</v>
      </c>
      <c r="H520" s="1">
        <f ca="1">VLOOKUP(表格15[[#This Row],[專案編號]],料單!C:H,6,FALSE)</f>
        <v>-22</v>
      </c>
      <c r="I520" s="1" t="str">
        <f ca="1">VLOOKUP(表格15[[#This Row],[專案編號]],料單!C:I,7,FALSE)</f>
        <v/>
      </c>
      <c r="J520" s="1">
        <f ca="1">VLOOKUP(表格15[[#This Row],[專案編號]],料單!C:J,8,FALSE)</f>
        <v>18</v>
      </c>
      <c r="K520" s="1">
        <f ca="1">VLOOKUP(表格15[[#This Row],[專案編號]],料單!C:K,9,FALSE)</f>
        <v>0</v>
      </c>
      <c r="L520" s="1" t="str">
        <f ca="1">VLOOKUP(表格15[[#This Row],[專案編號]],料單!C:M,11,FALSE)</f>
        <v/>
      </c>
      <c r="M520" s="1">
        <f ca="1">VLOOKUP(表格15[[#This Row],[專案編號]],料單!C:L,10,FALSE)</f>
        <v>0</v>
      </c>
      <c r="N520" s="1" t="str">
        <f ca="1">VLOOKUP(表格15[[#This Row],[專案編號]],料單!C:O,13,FALSE)</f>
        <v/>
      </c>
      <c r="O520" s="11">
        <f t="shared" ca="1" si="227"/>
        <v>0</v>
      </c>
      <c r="R520" s="2" t="str">
        <f ca="1">IFERROR(VLOOKUP(M520,資料庫!$P$3:$AJ$73,20,),"")</f>
        <v/>
      </c>
      <c r="S520" s="9" t="str">
        <f t="shared" ca="1" si="229"/>
        <v/>
      </c>
      <c r="U520" s="9"/>
    </row>
    <row r="521" spans="1:21" x14ac:dyDescent="0.25">
      <c r="A521" s="1">
        <f t="shared" si="221"/>
        <v>435</v>
      </c>
      <c r="B521" s="1">
        <f t="shared" ref="B521" si="235">B520</f>
        <v>18</v>
      </c>
      <c r="C521" s="1">
        <f t="shared" si="218"/>
        <v>0</v>
      </c>
      <c r="D521" s="1">
        <f>料單!C685</f>
        <v>18010</v>
      </c>
      <c r="E521" s="1" t="str">
        <f ca="1">VLOOKUP(表格15[[#This Row],[專案編號]],料單!C:E,3,FALSE)</f>
        <v>左門板</v>
      </c>
      <c r="F521" s="1">
        <f ca="1">VLOOKUP(表格15[[#This Row],[專案編號]],料單!C:F,4,FALSE)</f>
        <v>0</v>
      </c>
      <c r="G521" s="1" t="str">
        <f ca="1">VLOOKUP(表格15[[#This Row],[專案編號]],料單!C:G,5,FALSE)</f>
        <v>AA</v>
      </c>
      <c r="H521" s="1">
        <f ca="1">VLOOKUP(表格15[[#This Row],[專案編號]],料單!C:H,6,FALSE)</f>
        <v>-4</v>
      </c>
      <c r="I521" s="1" t="str">
        <f ca="1">VLOOKUP(表格15[[#This Row],[專案編號]],料單!C:I,7,FALSE)</f>
        <v>AA</v>
      </c>
      <c r="J521" s="1">
        <f ca="1">VLOOKUP(表格15[[#This Row],[專案編號]],料單!C:J,8,FALSE)</f>
        <v>18</v>
      </c>
      <c r="K521" s="1">
        <f ca="1">VLOOKUP(表格15[[#This Row],[專案編號]],料單!C:K,9,FALSE)</f>
        <v>0</v>
      </c>
      <c r="L521" s="1" t="str">
        <f ca="1">VLOOKUP(表格15[[#This Row],[專案編號]],料單!C:M,11,FALSE)</f>
        <v/>
      </c>
      <c r="M521" s="1">
        <f ca="1">VLOOKUP(表格15[[#This Row],[專案編號]],料單!C:L,10,FALSE)</f>
        <v>0</v>
      </c>
      <c r="N521" s="1" t="str">
        <f ca="1">VLOOKUP(表格15[[#This Row],[專案編號]],料單!C:O,13,FALSE)</f>
        <v/>
      </c>
      <c r="O521" s="11">
        <f t="shared" ca="1" si="227"/>
        <v>0</v>
      </c>
      <c r="R521" s="2" t="str">
        <f ca="1">IFERROR(VLOOKUP(M521,資料庫!$P$3:$AJ$73,20,),"")</f>
        <v/>
      </c>
      <c r="S521" s="9" t="str">
        <f t="shared" ca="1" si="229"/>
        <v/>
      </c>
      <c r="U521" s="9"/>
    </row>
    <row r="522" spans="1:21" x14ac:dyDescent="0.25">
      <c r="A522" s="1">
        <f t="shared" si="221"/>
        <v>436</v>
      </c>
      <c r="B522" s="1">
        <f t="shared" ref="B522" si="236">B521</f>
        <v>18</v>
      </c>
      <c r="C522" s="1">
        <f t="shared" si="218"/>
        <v>0</v>
      </c>
      <c r="D522" s="1">
        <f>料單!C686</f>
        <v>18011</v>
      </c>
      <c r="E522" s="1" t="str">
        <f ca="1">VLOOKUP(表格15[[#This Row],[專案編號]],料單!C:E,3,FALSE)</f>
        <v>右門板</v>
      </c>
      <c r="F522" s="1">
        <f ca="1">VLOOKUP(表格15[[#This Row],[專案編號]],料單!C:F,4,FALSE)</f>
        <v>0</v>
      </c>
      <c r="G522" s="1" t="str">
        <f ca="1">VLOOKUP(表格15[[#This Row],[專案編號]],料單!C:G,5,FALSE)</f>
        <v>AA</v>
      </c>
      <c r="H522" s="1">
        <f ca="1">VLOOKUP(表格15[[#This Row],[專案編號]],料單!C:H,6,FALSE)</f>
        <v>-4</v>
      </c>
      <c r="I522" s="1" t="str">
        <f ca="1">VLOOKUP(表格15[[#This Row],[專案編號]],料單!C:I,7,FALSE)</f>
        <v>AA</v>
      </c>
      <c r="J522" s="1">
        <f ca="1">VLOOKUP(表格15[[#This Row],[專案編號]],料單!C:J,8,FALSE)</f>
        <v>18</v>
      </c>
      <c r="K522" s="1">
        <f ca="1">VLOOKUP(表格15[[#This Row],[專案編號]],料單!C:K,9,FALSE)</f>
        <v>0</v>
      </c>
      <c r="L522" s="1" t="str">
        <f ca="1">VLOOKUP(表格15[[#This Row],[專案編號]],料單!C:M,11,FALSE)</f>
        <v/>
      </c>
      <c r="M522" s="1">
        <f ca="1">VLOOKUP(表格15[[#This Row],[專案編號]],料單!C:L,10,FALSE)</f>
        <v>0</v>
      </c>
      <c r="N522" s="1" t="str">
        <f ca="1">VLOOKUP(表格15[[#This Row],[專案編號]],料單!C:O,13,FALSE)</f>
        <v/>
      </c>
      <c r="O522" s="11">
        <f t="shared" ca="1" si="227"/>
        <v>0</v>
      </c>
      <c r="R522" s="2" t="str">
        <f ca="1">IFERROR(VLOOKUP(M522,資料庫!$P$3:$AJ$73,20,),"")</f>
        <v/>
      </c>
      <c r="S522" s="9" t="str">
        <f t="shared" ca="1" si="229"/>
        <v/>
      </c>
      <c r="U522" s="9"/>
    </row>
    <row r="523" spans="1:21" x14ac:dyDescent="0.25">
      <c r="A523" s="1">
        <f t="shared" si="221"/>
        <v>437</v>
      </c>
      <c r="B523" s="1">
        <f t="shared" ref="B523" si="237">B522</f>
        <v>18</v>
      </c>
      <c r="C523" s="1">
        <f t="shared" si="218"/>
        <v>0</v>
      </c>
      <c r="D523" s="1">
        <f>料單!C687</f>
        <v>18012</v>
      </c>
      <c r="E523" s="1">
        <f ca="1">VLOOKUP(表格15[[#This Row],[專案編號]],料單!C:E,3,FALSE)</f>
        <v>0</v>
      </c>
      <c r="F523" s="1">
        <f ca="1">VLOOKUP(表格15[[#This Row],[專案編號]],料單!C:F,4,FALSE)</f>
        <v>0</v>
      </c>
      <c r="G523" s="1" t="str">
        <f ca="1">VLOOKUP(表格15[[#This Row],[專案編號]],料單!C:G,5,FALSE)</f>
        <v/>
      </c>
      <c r="H523" s="1">
        <f ca="1">VLOOKUP(表格15[[#This Row],[專案編號]],料單!C:H,6,FALSE)</f>
        <v>0</v>
      </c>
      <c r="I523" s="1" t="str">
        <f ca="1">VLOOKUP(表格15[[#This Row],[專案編號]],料單!C:I,7,FALSE)</f>
        <v/>
      </c>
      <c r="J523" s="1">
        <f ca="1">VLOOKUP(表格15[[#This Row],[專案編號]],料單!C:J,8,FALSE)</f>
        <v>0</v>
      </c>
      <c r="K523" s="1">
        <f ca="1">VLOOKUP(表格15[[#This Row],[專案編號]],料單!C:K,9,FALSE)</f>
        <v>0</v>
      </c>
      <c r="L523" s="1" t="str">
        <f ca="1">VLOOKUP(表格15[[#This Row],[專案編號]],料單!C:M,11,FALSE)</f>
        <v/>
      </c>
      <c r="M523" s="1">
        <f ca="1">VLOOKUP(表格15[[#This Row],[專案編號]],料單!C:L,10,FALSE)</f>
        <v>0</v>
      </c>
      <c r="N523" s="1" t="str">
        <f ca="1">VLOOKUP(表格15[[#This Row],[專案編號]],料單!C:O,13,FALSE)</f>
        <v/>
      </c>
      <c r="O523" s="11">
        <f t="shared" ca="1" si="227"/>
        <v>0</v>
      </c>
      <c r="R523" s="2" t="str">
        <f ca="1">IFERROR(VLOOKUP(M523,資料庫!$P$3:$AJ$73,20,),"")</f>
        <v/>
      </c>
      <c r="S523" s="9" t="str">
        <f t="shared" ca="1" si="229"/>
        <v/>
      </c>
      <c r="U523" s="9"/>
    </row>
    <row r="524" spans="1:21" x14ac:dyDescent="0.25">
      <c r="A524" s="1">
        <f t="shared" si="221"/>
        <v>438</v>
      </c>
      <c r="B524" s="1">
        <f t="shared" ref="B524" si="238">B523</f>
        <v>18</v>
      </c>
      <c r="C524" s="1">
        <f t="shared" si="218"/>
        <v>0</v>
      </c>
      <c r="D524" s="1">
        <f>料單!C688</f>
        <v>18013</v>
      </c>
      <c r="E524" s="1">
        <f ca="1">VLOOKUP(表格15[[#This Row],[專案編號]],料單!C:E,3,FALSE)</f>
        <v>0</v>
      </c>
      <c r="F524" s="1">
        <f ca="1">VLOOKUP(表格15[[#This Row],[專案編號]],料單!C:F,4,FALSE)</f>
        <v>0</v>
      </c>
      <c r="G524" s="1" t="str">
        <f ca="1">VLOOKUP(表格15[[#This Row],[專案編號]],料單!C:G,5,FALSE)</f>
        <v/>
      </c>
      <c r="H524" s="1">
        <f ca="1">VLOOKUP(表格15[[#This Row],[專案編號]],料單!C:H,6,FALSE)</f>
        <v>0</v>
      </c>
      <c r="I524" s="1" t="str">
        <f ca="1">VLOOKUP(表格15[[#This Row],[專案編號]],料單!C:I,7,FALSE)</f>
        <v/>
      </c>
      <c r="J524" s="1">
        <f ca="1">VLOOKUP(表格15[[#This Row],[專案編號]],料單!C:J,8,FALSE)</f>
        <v>0</v>
      </c>
      <c r="K524" s="1">
        <f ca="1">VLOOKUP(表格15[[#This Row],[專案編號]],料單!C:K,9,FALSE)</f>
        <v>0</v>
      </c>
      <c r="L524" s="1" t="str">
        <f ca="1">VLOOKUP(表格15[[#This Row],[專案編號]],料單!C:M,11,FALSE)</f>
        <v/>
      </c>
      <c r="M524" s="1">
        <f ca="1">VLOOKUP(表格15[[#This Row],[專案編號]],料單!C:L,10,FALSE)</f>
        <v>0</v>
      </c>
      <c r="N524" s="1" t="str">
        <f ca="1">VLOOKUP(表格15[[#This Row],[專案編號]],料單!C:O,13,FALSE)</f>
        <v/>
      </c>
      <c r="O524" s="11">
        <f t="shared" ca="1" si="227"/>
        <v>0</v>
      </c>
      <c r="R524" s="2" t="str">
        <f ca="1">IFERROR(VLOOKUP(M524,資料庫!$P$3:$AJ$73,20,),"")</f>
        <v/>
      </c>
      <c r="S524" s="9" t="str">
        <f t="shared" ca="1" si="229"/>
        <v/>
      </c>
      <c r="U524" s="9"/>
    </row>
    <row r="525" spans="1:21" x14ac:dyDescent="0.25">
      <c r="A525" s="1">
        <f t="shared" si="221"/>
        <v>439</v>
      </c>
      <c r="B525" s="1">
        <f t="shared" ref="B525" si="239">B524</f>
        <v>18</v>
      </c>
      <c r="C525" s="1">
        <f t="shared" si="218"/>
        <v>0</v>
      </c>
      <c r="D525" s="1">
        <f>料單!C689</f>
        <v>18014</v>
      </c>
      <c r="E525" s="1">
        <f ca="1">VLOOKUP(表格15[[#This Row],[專案編號]],料單!C:E,3,FALSE)</f>
        <v>0</v>
      </c>
      <c r="F525" s="1">
        <f ca="1">VLOOKUP(表格15[[#This Row],[專案編號]],料單!C:F,4,FALSE)</f>
        <v>0</v>
      </c>
      <c r="G525" s="1" t="str">
        <f ca="1">VLOOKUP(表格15[[#This Row],[專案編號]],料單!C:G,5,FALSE)</f>
        <v/>
      </c>
      <c r="H525" s="1">
        <f ca="1">VLOOKUP(表格15[[#This Row],[專案編號]],料單!C:H,6,FALSE)</f>
        <v>0</v>
      </c>
      <c r="I525" s="1" t="str">
        <f ca="1">VLOOKUP(表格15[[#This Row],[專案編號]],料單!C:I,7,FALSE)</f>
        <v/>
      </c>
      <c r="J525" s="1">
        <f ca="1">VLOOKUP(表格15[[#This Row],[專案編號]],料單!C:J,8,FALSE)</f>
        <v>0</v>
      </c>
      <c r="K525" s="1">
        <f ca="1">VLOOKUP(表格15[[#This Row],[專案編號]],料單!C:K,9,FALSE)</f>
        <v>0</v>
      </c>
      <c r="L525" s="1" t="str">
        <f ca="1">VLOOKUP(表格15[[#This Row],[專案編號]],料單!C:M,11,FALSE)</f>
        <v/>
      </c>
      <c r="M525" s="1">
        <f ca="1">VLOOKUP(表格15[[#This Row],[專案編號]],料單!C:L,10,FALSE)</f>
        <v>0</v>
      </c>
      <c r="N525" s="1" t="str">
        <f ca="1">VLOOKUP(表格15[[#This Row],[專案編號]],料單!C:O,13,FALSE)</f>
        <v/>
      </c>
      <c r="O525" s="11">
        <f t="shared" ca="1" si="227"/>
        <v>0</v>
      </c>
      <c r="R525" s="2" t="str">
        <f ca="1">IFERROR(VLOOKUP(M525,資料庫!$P$3:$AJ$73,20,),"")</f>
        <v/>
      </c>
      <c r="S525" s="9" t="str">
        <f t="shared" ca="1" si="229"/>
        <v/>
      </c>
      <c r="U525" s="9"/>
    </row>
    <row r="526" spans="1:21" x14ac:dyDescent="0.25">
      <c r="A526" s="1">
        <f t="shared" si="221"/>
        <v>440</v>
      </c>
      <c r="B526" s="1">
        <f t="shared" ref="B526" si="240">B525</f>
        <v>18</v>
      </c>
      <c r="C526" s="1">
        <f t="shared" si="218"/>
        <v>0</v>
      </c>
      <c r="D526" s="1">
        <f>料單!C690</f>
        <v>18015</v>
      </c>
      <c r="E526" s="1">
        <f ca="1">VLOOKUP(表格15[[#This Row],[專案編號]],料單!C:E,3,FALSE)</f>
        <v>0</v>
      </c>
      <c r="F526" s="1">
        <f ca="1">VLOOKUP(表格15[[#This Row],[專案編號]],料單!C:F,4,FALSE)</f>
        <v>0</v>
      </c>
      <c r="G526" s="1" t="str">
        <f ca="1">VLOOKUP(表格15[[#This Row],[專案編號]],料單!C:G,5,FALSE)</f>
        <v/>
      </c>
      <c r="H526" s="1">
        <f ca="1">VLOOKUP(表格15[[#This Row],[專案編號]],料單!C:H,6,FALSE)</f>
        <v>0</v>
      </c>
      <c r="I526" s="1" t="str">
        <f ca="1">VLOOKUP(表格15[[#This Row],[專案編號]],料單!C:I,7,FALSE)</f>
        <v/>
      </c>
      <c r="J526" s="1">
        <f ca="1">VLOOKUP(表格15[[#This Row],[專案編號]],料單!C:J,8,FALSE)</f>
        <v>0</v>
      </c>
      <c r="K526" s="1">
        <f ca="1">VLOOKUP(表格15[[#This Row],[專案編號]],料單!C:K,9,FALSE)</f>
        <v>0</v>
      </c>
      <c r="L526" s="1" t="str">
        <f ca="1">VLOOKUP(表格15[[#This Row],[專案編號]],料單!C:M,11,FALSE)</f>
        <v/>
      </c>
      <c r="M526" s="1">
        <f ca="1">VLOOKUP(表格15[[#This Row],[專案編號]],料單!C:L,10,FALSE)</f>
        <v>0</v>
      </c>
      <c r="N526" s="1" t="str">
        <f ca="1">VLOOKUP(表格15[[#This Row],[專案編號]],料單!C:O,13,FALSE)</f>
        <v/>
      </c>
      <c r="O526" s="11">
        <f t="shared" ca="1" si="227"/>
        <v>0</v>
      </c>
      <c r="R526" s="2" t="str">
        <f ca="1">IFERROR(VLOOKUP(M526,資料庫!$P$3:$AJ$73,20,),"")</f>
        <v/>
      </c>
      <c r="S526" s="9" t="str">
        <f t="shared" ca="1" si="229"/>
        <v/>
      </c>
      <c r="U526" s="9"/>
    </row>
    <row r="527" spans="1:21" x14ac:dyDescent="0.25">
      <c r="A527" s="1">
        <f t="shared" si="221"/>
        <v>441</v>
      </c>
      <c r="B527" s="1">
        <f t="shared" ref="B527" si="241">B526</f>
        <v>18</v>
      </c>
      <c r="C527" s="1">
        <f t="shared" si="218"/>
        <v>0</v>
      </c>
      <c r="D527" s="1">
        <f>料單!C691</f>
        <v>18016</v>
      </c>
      <c r="E527" s="1">
        <f ca="1">VLOOKUP(表格15[[#This Row],[專案編號]],料單!C:E,3,FALSE)</f>
        <v>0</v>
      </c>
      <c r="F527" s="1">
        <f ca="1">VLOOKUP(表格15[[#This Row],[專案編號]],料單!C:F,4,FALSE)</f>
        <v>0</v>
      </c>
      <c r="G527" s="1" t="str">
        <f ca="1">VLOOKUP(表格15[[#This Row],[專案編號]],料單!C:G,5,FALSE)</f>
        <v/>
      </c>
      <c r="H527" s="1">
        <f ca="1">VLOOKUP(表格15[[#This Row],[專案編號]],料單!C:H,6,FALSE)</f>
        <v>0</v>
      </c>
      <c r="I527" s="1" t="str">
        <f ca="1">VLOOKUP(表格15[[#This Row],[專案編號]],料單!C:I,7,FALSE)</f>
        <v/>
      </c>
      <c r="J527" s="1">
        <f ca="1">VLOOKUP(表格15[[#This Row],[專案編號]],料單!C:J,8,FALSE)</f>
        <v>0</v>
      </c>
      <c r="K527" s="1">
        <f ca="1">VLOOKUP(表格15[[#This Row],[專案編號]],料單!C:K,9,FALSE)</f>
        <v>0</v>
      </c>
      <c r="L527" s="1" t="str">
        <f ca="1">VLOOKUP(表格15[[#This Row],[專案編號]],料單!C:M,11,FALSE)</f>
        <v/>
      </c>
      <c r="M527" s="1">
        <f ca="1">VLOOKUP(表格15[[#This Row],[專案編號]],料單!C:L,10,FALSE)</f>
        <v>0</v>
      </c>
      <c r="N527" s="1" t="str">
        <f ca="1">VLOOKUP(表格15[[#This Row],[專案編號]],料單!C:O,13,FALSE)</f>
        <v/>
      </c>
      <c r="O527" s="11">
        <f t="shared" ca="1" si="227"/>
        <v>0</v>
      </c>
      <c r="R527" s="2" t="str">
        <f ca="1">IFERROR(VLOOKUP(M527,資料庫!$P$3:$AJ$73,20,),"")</f>
        <v/>
      </c>
      <c r="S527" s="9" t="str">
        <f t="shared" ca="1" si="229"/>
        <v/>
      </c>
      <c r="U527" s="9"/>
    </row>
    <row r="528" spans="1:21" x14ac:dyDescent="0.25">
      <c r="A528" s="1">
        <f t="shared" si="221"/>
        <v>442</v>
      </c>
      <c r="B528" s="1">
        <f t="shared" ref="B528" si="242">B527</f>
        <v>18</v>
      </c>
      <c r="C528" s="1">
        <f t="shared" si="218"/>
        <v>0</v>
      </c>
      <c r="D528" s="1">
        <f>料單!C692</f>
        <v>18017</v>
      </c>
      <c r="E528" s="1">
        <f ca="1">VLOOKUP(表格15[[#This Row],[專案編號]],料單!C:E,3,FALSE)</f>
        <v>0</v>
      </c>
      <c r="F528" s="1">
        <f ca="1">VLOOKUP(表格15[[#This Row],[專案編號]],料單!C:F,4,FALSE)</f>
        <v>0</v>
      </c>
      <c r="G528" s="1" t="str">
        <f ca="1">VLOOKUP(表格15[[#This Row],[專案編號]],料單!C:G,5,FALSE)</f>
        <v/>
      </c>
      <c r="H528" s="1">
        <f ca="1">VLOOKUP(表格15[[#This Row],[專案編號]],料單!C:H,6,FALSE)</f>
        <v>0</v>
      </c>
      <c r="I528" s="1" t="str">
        <f ca="1">VLOOKUP(表格15[[#This Row],[專案編號]],料單!C:I,7,FALSE)</f>
        <v/>
      </c>
      <c r="J528" s="1">
        <f ca="1">VLOOKUP(表格15[[#This Row],[專案編號]],料單!C:J,8,FALSE)</f>
        <v>0</v>
      </c>
      <c r="K528" s="1">
        <f ca="1">VLOOKUP(表格15[[#This Row],[專案編號]],料單!C:K,9,FALSE)</f>
        <v>0</v>
      </c>
      <c r="L528" s="1" t="str">
        <f ca="1">VLOOKUP(表格15[[#This Row],[專案編號]],料單!C:M,11,FALSE)</f>
        <v/>
      </c>
      <c r="M528" s="1">
        <f ca="1">VLOOKUP(表格15[[#This Row],[專案編號]],料單!C:L,10,FALSE)</f>
        <v>0</v>
      </c>
      <c r="N528" s="1" t="str">
        <f ca="1">VLOOKUP(表格15[[#This Row],[專案編號]],料單!C:O,13,FALSE)</f>
        <v/>
      </c>
      <c r="O528" s="11">
        <f t="shared" ca="1" si="227"/>
        <v>0</v>
      </c>
      <c r="R528" s="2" t="str">
        <f ca="1">IFERROR(VLOOKUP(M528,資料庫!$P$3:$AJ$73,20,),"")</f>
        <v/>
      </c>
      <c r="S528" s="9" t="str">
        <f t="shared" ca="1" si="229"/>
        <v/>
      </c>
      <c r="U528" s="9"/>
    </row>
    <row r="529" spans="1:21" x14ac:dyDescent="0.25">
      <c r="A529" s="1">
        <f t="shared" si="221"/>
        <v>443</v>
      </c>
      <c r="B529" s="1">
        <f t="shared" ref="B529" si="243">B528</f>
        <v>18</v>
      </c>
      <c r="C529" s="1">
        <f t="shared" si="218"/>
        <v>0</v>
      </c>
      <c r="D529" s="1">
        <f>料單!C693</f>
        <v>18018</v>
      </c>
      <c r="E529" s="1">
        <f ca="1">VLOOKUP(表格15[[#This Row],[專案編號]],料單!C:E,3,FALSE)</f>
        <v>0</v>
      </c>
      <c r="F529" s="1">
        <f ca="1">VLOOKUP(表格15[[#This Row],[專案編號]],料單!C:F,4,FALSE)</f>
        <v>0</v>
      </c>
      <c r="G529" s="1" t="str">
        <f ca="1">VLOOKUP(表格15[[#This Row],[專案編號]],料單!C:G,5,FALSE)</f>
        <v/>
      </c>
      <c r="H529" s="1">
        <f ca="1">VLOOKUP(表格15[[#This Row],[專案編號]],料單!C:H,6,FALSE)</f>
        <v>0</v>
      </c>
      <c r="I529" s="1" t="str">
        <f ca="1">VLOOKUP(表格15[[#This Row],[專案編號]],料單!C:I,7,FALSE)</f>
        <v/>
      </c>
      <c r="J529" s="1">
        <f ca="1">VLOOKUP(表格15[[#This Row],[專案編號]],料單!C:J,8,FALSE)</f>
        <v>0</v>
      </c>
      <c r="K529" s="1">
        <f ca="1">VLOOKUP(表格15[[#This Row],[專案編號]],料單!C:K,9,FALSE)</f>
        <v>0</v>
      </c>
      <c r="L529" s="1" t="str">
        <f ca="1">VLOOKUP(表格15[[#This Row],[專案編號]],料單!C:M,11,FALSE)</f>
        <v/>
      </c>
      <c r="M529" s="1">
        <f ca="1">VLOOKUP(表格15[[#This Row],[專案編號]],料單!C:L,10,FALSE)</f>
        <v>0</v>
      </c>
      <c r="N529" s="1" t="str">
        <f ca="1">VLOOKUP(表格15[[#This Row],[專案編號]],料單!C:O,13,FALSE)</f>
        <v/>
      </c>
      <c r="O529" s="11">
        <f t="shared" ca="1" si="227"/>
        <v>0</v>
      </c>
      <c r="R529" s="2" t="str">
        <f ca="1">IFERROR(VLOOKUP(M529,資料庫!$P$3:$AJ$73,20,),"")</f>
        <v/>
      </c>
      <c r="S529" s="9" t="str">
        <f t="shared" ca="1" si="229"/>
        <v/>
      </c>
      <c r="U529" s="9"/>
    </row>
    <row r="530" spans="1:21" x14ac:dyDescent="0.25">
      <c r="A530" s="1">
        <f t="shared" si="221"/>
        <v>444</v>
      </c>
      <c r="B530" s="1">
        <f t="shared" ref="B530" si="244">B529</f>
        <v>18</v>
      </c>
      <c r="C530" s="1">
        <f t="shared" si="218"/>
        <v>0</v>
      </c>
      <c r="D530" s="1">
        <f>料單!C694</f>
        <v>18019</v>
      </c>
      <c r="E530" s="1">
        <f ca="1">VLOOKUP(表格15[[#This Row],[專案編號]],料單!C:E,3,FALSE)</f>
        <v>0</v>
      </c>
      <c r="F530" s="1">
        <f ca="1">VLOOKUP(表格15[[#This Row],[專案編號]],料單!C:F,4,FALSE)</f>
        <v>0</v>
      </c>
      <c r="G530" s="1" t="str">
        <f ca="1">VLOOKUP(表格15[[#This Row],[專案編號]],料單!C:G,5,FALSE)</f>
        <v/>
      </c>
      <c r="H530" s="1">
        <f ca="1">VLOOKUP(表格15[[#This Row],[專案編號]],料單!C:H,6,FALSE)</f>
        <v>0</v>
      </c>
      <c r="I530" s="1" t="str">
        <f ca="1">VLOOKUP(表格15[[#This Row],[專案編號]],料單!C:I,7,FALSE)</f>
        <v/>
      </c>
      <c r="J530" s="1">
        <f ca="1">VLOOKUP(表格15[[#This Row],[專案編號]],料單!C:J,8,FALSE)</f>
        <v>0</v>
      </c>
      <c r="K530" s="1">
        <f ca="1">VLOOKUP(表格15[[#This Row],[專案編號]],料單!C:K,9,FALSE)</f>
        <v>0</v>
      </c>
      <c r="L530" s="1" t="str">
        <f ca="1">VLOOKUP(表格15[[#This Row],[專案編號]],料單!C:M,11,FALSE)</f>
        <v/>
      </c>
      <c r="M530" s="1">
        <f ca="1">VLOOKUP(表格15[[#This Row],[專案編號]],料單!C:L,10,FALSE)</f>
        <v>0</v>
      </c>
      <c r="N530" s="1" t="str">
        <f ca="1">VLOOKUP(表格15[[#This Row],[專案編號]],料單!C:O,13,FALSE)</f>
        <v/>
      </c>
      <c r="O530" s="11">
        <f t="shared" ca="1" si="227"/>
        <v>0</v>
      </c>
      <c r="R530" s="2" t="str">
        <f ca="1">IFERROR(VLOOKUP(M530,資料庫!$P$3:$AJ$73,20,),"")</f>
        <v/>
      </c>
      <c r="S530" s="9" t="str">
        <f t="shared" ca="1" si="229"/>
        <v/>
      </c>
      <c r="U530" s="9"/>
    </row>
    <row r="531" spans="1:21" x14ac:dyDescent="0.25">
      <c r="A531" s="1">
        <f t="shared" si="221"/>
        <v>445</v>
      </c>
      <c r="B531" s="1">
        <f t="shared" ref="B531" si="245">B530</f>
        <v>18</v>
      </c>
      <c r="C531" s="1">
        <f t="shared" si="218"/>
        <v>0</v>
      </c>
      <c r="D531" s="1">
        <f>料單!C695</f>
        <v>18020</v>
      </c>
      <c r="E531" s="1">
        <f ca="1">VLOOKUP(表格15[[#This Row],[專案編號]],料單!C:E,3,FALSE)</f>
        <v>0</v>
      </c>
      <c r="F531" s="1">
        <f ca="1">VLOOKUP(表格15[[#This Row],[專案編號]],料單!C:F,4,FALSE)</f>
        <v>0</v>
      </c>
      <c r="G531" s="1" t="str">
        <f ca="1">VLOOKUP(表格15[[#This Row],[專案編號]],料單!C:G,5,FALSE)</f>
        <v/>
      </c>
      <c r="H531" s="1">
        <f ca="1">VLOOKUP(表格15[[#This Row],[專案編號]],料單!C:H,6,FALSE)</f>
        <v>0</v>
      </c>
      <c r="I531" s="1" t="str">
        <f ca="1">VLOOKUP(表格15[[#This Row],[專案編號]],料單!C:I,7,FALSE)</f>
        <v/>
      </c>
      <c r="J531" s="1">
        <f ca="1">VLOOKUP(表格15[[#This Row],[專案編號]],料單!C:J,8,FALSE)</f>
        <v>0</v>
      </c>
      <c r="K531" s="1">
        <f ca="1">VLOOKUP(表格15[[#This Row],[專案編號]],料單!C:K,9,FALSE)</f>
        <v>0</v>
      </c>
      <c r="L531" s="1" t="str">
        <f ca="1">VLOOKUP(表格15[[#This Row],[專案編號]],料單!C:M,11,FALSE)</f>
        <v/>
      </c>
      <c r="M531" s="1">
        <f ca="1">VLOOKUP(表格15[[#This Row],[專案編號]],料單!C:L,10,FALSE)</f>
        <v>0</v>
      </c>
      <c r="N531" s="1" t="str">
        <f ca="1">VLOOKUP(表格15[[#This Row],[專案編號]],料單!C:O,13,FALSE)</f>
        <v/>
      </c>
      <c r="O531" s="11">
        <f t="shared" ca="1" si="227"/>
        <v>0</v>
      </c>
      <c r="R531" s="2" t="str">
        <f ca="1">IFERROR(VLOOKUP(M531,資料庫!$P$3:$AJ$73,20,),"")</f>
        <v/>
      </c>
      <c r="S531" s="9" t="str">
        <f t="shared" ca="1" si="229"/>
        <v/>
      </c>
      <c r="U531" s="9"/>
    </row>
    <row r="532" spans="1:21" x14ac:dyDescent="0.25">
      <c r="A532" s="1">
        <f t="shared" si="221"/>
        <v>446</v>
      </c>
      <c r="B532" s="1">
        <f t="shared" ref="B532" si="246">B531</f>
        <v>18</v>
      </c>
      <c r="C532" s="1">
        <f t="shared" si="218"/>
        <v>0</v>
      </c>
      <c r="D532" s="1">
        <f>料單!C696</f>
        <v>18021</v>
      </c>
      <c r="E532" s="1">
        <f ca="1">VLOOKUP(表格15[[#This Row],[專案編號]],料單!C:E,3,FALSE)</f>
        <v>0</v>
      </c>
      <c r="F532" s="1">
        <f ca="1">VLOOKUP(表格15[[#This Row],[專案編號]],料單!C:F,4,FALSE)</f>
        <v>0</v>
      </c>
      <c r="G532" s="1" t="str">
        <f ca="1">VLOOKUP(表格15[[#This Row],[專案編號]],料單!C:G,5,FALSE)</f>
        <v/>
      </c>
      <c r="H532" s="1">
        <f ca="1">VLOOKUP(表格15[[#This Row],[專案編號]],料單!C:H,6,FALSE)</f>
        <v>0</v>
      </c>
      <c r="I532" s="1" t="str">
        <f ca="1">VLOOKUP(表格15[[#This Row],[專案編號]],料單!C:I,7,FALSE)</f>
        <v/>
      </c>
      <c r="J532" s="1">
        <f ca="1">VLOOKUP(表格15[[#This Row],[專案編號]],料單!C:J,8,FALSE)</f>
        <v>0</v>
      </c>
      <c r="K532" s="1">
        <f ca="1">VLOOKUP(表格15[[#This Row],[專案編號]],料單!C:K,9,FALSE)</f>
        <v>0</v>
      </c>
      <c r="L532" s="1" t="str">
        <f ca="1">VLOOKUP(表格15[[#This Row],[專案編號]],料單!C:M,11,FALSE)</f>
        <v/>
      </c>
      <c r="M532" s="1">
        <f ca="1">VLOOKUP(表格15[[#This Row],[專案編號]],料單!C:L,10,FALSE)</f>
        <v>0</v>
      </c>
      <c r="N532" s="1" t="str">
        <f ca="1">VLOOKUP(表格15[[#This Row],[專案編號]],料單!C:O,13,FALSE)</f>
        <v/>
      </c>
      <c r="O532" s="11">
        <f t="shared" ca="1" si="227"/>
        <v>0</v>
      </c>
      <c r="R532" s="2" t="str">
        <f ca="1">IFERROR(VLOOKUP(M532,資料庫!$P$3:$AJ$73,20,),"")</f>
        <v/>
      </c>
      <c r="S532" s="9" t="str">
        <f t="shared" ca="1" si="229"/>
        <v/>
      </c>
      <c r="U532" s="9"/>
    </row>
    <row r="533" spans="1:21" x14ac:dyDescent="0.25">
      <c r="A533" s="1">
        <f t="shared" si="221"/>
        <v>447</v>
      </c>
      <c r="B533" s="1">
        <f t="shared" ref="B533" si="247">B532</f>
        <v>18</v>
      </c>
      <c r="C533" s="1">
        <f t="shared" si="218"/>
        <v>0</v>
      </c>
      <c r="D533" s="1">
        <f>料單!C697</f>
        <v>18022</v>
      </c>
      <c r="E533" s="1">
        <f ca="1">VLOOKUP(表格15[[#This Row],[專案編號]],料單!C:E,3,FALSE)</f>
        <v>0</v>
      </c>
      <c r="F533" s="1">
        <f ca="1">VLOOKUP(表格15[[#This Row],[專案編號]],料單!C:F,4,FALSE)</f>
        <v>0</v>
      </c>
      <c r="G533" s="1" t="str">
        <f ca="1">VLOOKUP(表格15[[#This Row],[專案編號]],料單!C:G,5,FALSE)</f>
        <v/>
      </c>
      <c r="H533" s="1">
        <f ca="1">VLOOKUP(表格15[[#This Row],[專案編號]],料單!C:H,6,FALSE)</f>
        <v>0</v>
      </c>
      <c r="I533" s="1" t="str">
        <f ca="1">VLOOKUP(表格15[[#This Row],[專案編號]],料單!C:I,7,FALSE)</f>
        <v/>
      </c>
      <c r="J533" s="1">
        <f ca="1">VLOOKUP(表格15[[#This Row],[專案編號]],料單!C:J,8,FALSE)</f>
        <v>0</v>
      </c>
      <c r="K533" s="1">
        <f ca="1">VLOOKUP(表格15[[#This Row],[專案編號]],料單!C:K,9,FALSE)</f>
        <v>0</v>
      </c>
      <c r="L533" s="1" t="str">
        <f ca="1">VLOOKUP(表格15[[#This Row],[專案編號]],料單!C:M,11,FALSE)</f>
        <v/>
      </c>
      <c r="M533" s="1">
        <f ca="1">VLOOKUP(表格15[[#This Row],[專案編號]],料單!C:L,10,FALSE)</f>
        <v>0</v>
      </c>
      <c r="N533" s="1" t="str">
        <f ca="1">VLOOKUP(表格15[[#This Row],[專案編號]],料單!C:O,13,FALSE)</f>
        <v/>
      </c>
      <c r="O533" s="11">
        <f t="shared" ca="1" si="227"/>
        <v>0</v>
      </c>
      <c r="R533" s="2" t="str">
        <f ca="1">IFERROR(VLOOKUP(M533,資料庫!$P$3:$AJ$73,20,),"")</f>
        <v/>
      </c>
      <c r="S533" s="9" t="str">
        <f t="shared" ca="1" si="229"/>
        <v/>
      </c>
      <c r="U533" s="9"/>
    </row>
    <row r="534" spans="1:21" x14ac:dyDescent="0.25">
      <c r="A534" s="1">
        <f t="shared" si="221"/>
        <v>448</v>
      </c>
      <c r="B534" s="1">
        <f t="shared" ref="B534" si="248">B533</f>
        <v>18</v>
      </c>
      <c r="C534" s="1">
        <f t="shared" si="218"/>
        <v>0</v>
      </c>
      <c r="D534" s="1">
        <f>料單!C698</f>
        <v>18023</v>
      </c>
      <c r="E534" s="1">
        <f ca="1">VLOOKUP(表格15[[#This Row],[專案編號]],料單!C:E,3,FALSE)</f>
        <v>0</v>
      </c>
      <c r="F534" s="1">
        <f ca="1">VLOOKUP(表格15[[#This Row],[專案編號]],料單!C:F,4,FALSE)</f>
        <v>0</v>
      </c>
      <c r="G534" s="1" t="str">
        <f ca="1">VLOOKUP(表格15[[#This Row],[專案編號]],料單!C:G,5,FALSE)</f>
        <v/>
      </c>
      <c r="H534" s="1">
        <f ca="1">VLOOKUP(表格15[[#This Row],[專案編號]],料單!C:H,6,FALSE)</f>
        <v>0</v>
      </c>
      <c r="I534" s="1" t="str">
        <f ca="1">VLOOKUP(表格15[[#This Row],[專案編號]],料單!C:I,7,FALSE)</f>
        <v/>
      </c>
      <c r="J534" s="1">
        <f ca="1">VLOOKUP(表格15[[#This Row],[專案編號]],料單!C:J,8,FALSE)</f>
        <v>0</v>
      </c>
      <c r="K534" s="1">
        <f ca="1">VLOOKUP(表格15[[#This Row],[專案編號]],料單!C:K,9,FALSE)</f>
        <v>0</v>
      </c>
      <c r="L534" s="1" t="str">
        <f ca="1">VLOOKUP(表格15[[#This Row],[專案編號]],料單!C:M,11,FALSE)</f>
        <v/>
      </c>
      <c r="M534" s="1">
        <f ca="1">VLOOKUP(表格15[[#This Row],[專案編號]],料單!C:L,10,FALSE)</f>
        <v>0</v>
      </c>
      <c r="N534" s="1" t="str">
        <f ca="1">VLOOKUP(表格15[[#This Row],[專案編號]],料單!C:O,13,FALSE)</f>
        <v/>
      </c>
      <c r="O534" s="11">
        <f t="shared" ca="1" si="227"/>
        <v>0</v>
      </c>
      <c r="R534" s="2" t="str">
        <f ca="1">IFERROR(VLOOKUP(M534,資料庫!$P$3:$AJ$73,20,),"")</f>
        <v/>
      </c>
      <c r="S534" s="9" t="str">
        <f t="shared" ca="1" si="229"/>
        <v/>
      </c>
      <c r="U534" s="9"/>
    </row>
    <row r="535" spans="1:21" x14ac:dyDescent="0.25">
      <c r="A535" s="1">
        <f t="shared" si="221"/>
        <v>449</v>
      </c>
      <c r="B535" s="1">
        <f t="shared" ref="B535" si="249">B534</f>
        <v>18</v>
      </c>
      <c r="C535" s="1">
        <f t="shared" si="218"/>
        <v>0</v>
      </c>
      <c r="D535" s="1">
        <f>料單!C699</f>
        <v>18024</v>
      </c>
      <c r="E535" s="1">
        <f ca="1">VLOOKUP(表格15[[#This Row],[專案編號]],料單!C:E,3,FALSE)</f>
        <v>0</v>
      </c>
      <c r="F535" s="1">
        <f ca="1">VLOOKUP(表格15[[#This Row],[專案編號]],料單!C:F,4,FALSE)</f>
        <v>0</v>
      </c>
      <c r="G535" s="1" t="str">
        <f ca="1">VLOOKUP(表格15[[#This Row],[專案編號]],料單!C:G,5,FALSE)</f>
        <v/>
      </c>
      <c r="H535" s="1">
        <f ca="1">VLOOKUP(表格15[[#This Row],[專案編號]],料單!C:H,6,FALSE)</f>
        <v>0</v>
      </c>
      <c r="I535" s="1" t="str">
        <f ca="1">VLOOKUP(表格15[[#This Row],[專案編號]],料單!C:I,7,FALSE)</f>
        <v/>
      </c>
      <c r="J535" s="1">
        <f ca="1">VLOOKUP(表格15[[#This Row],[專案編號]],料單!C:J,8,FALSE)</f>
        <v>0</v>
      </c>
      <c r="K535" s="1">
        <f ca="1">VLOOKUP(表格15[[#This Row],[專案編號]],料單!C:K,9,FALSE)</f>
        <v>0</v>
      </c>
      <c r="L535" s="1" t="str">
        <f ca="1">VLOOKUP(表格15[[#This Row],[專案編號]],料單!C:M,11,FALSE)</f>
        <v/>
      </c>
      <c r="M535" s="1">
        <f ca="1">VLOOKUP(表格15[[#This Row],[專案編號]],料單!C:L,10,FALSE)</f>
        <v>0</v>
      </c>
      <c r="N535" s="1" t="str">
        <f ca="1">VLOOKUP(表格15[[#This Row],[專案編號]],料單!C:O,13,FALSE)</f>
        <v/>
      </c>
      <c r="O535" s="11">
        <f t="shared" ca="1" si="227"/>
        <v>0</v>
      </c>
      <c r="R535" s="2" t="str">
        <f ca="1">IFERROR(VLOOKUP(M535,資料庫!$P$3:$AJ$73,20,),"")</f>
        <v/>
      </c>
      <c r="S535" s="9" t="str">
        <f t="shared" ca="1" si="229"/>
        <v/>
      </c>
      <c r="U535" s="9"/>
    </row>
    <row r="536" spans="1:21" x14ac:dyDescent="0.25">
      <c r="A536" s="1">
        <f t="shared" ref="A536:A540" si="250">A535+1</f>
        <v>450</v>
      </c>
      <c r="B536" s="1">
        <f t="shared" ref="B536:B540" si="251">B535</f>
        <v>18</v>
      </c>
      <c r="C536" s="1">
        <f t="shared" si="218"/>
        <v>0</v>
      </c>
      <c r="D536" s="1">
        <f>料單!C700</f>
        <v>18025</v>
      </c>
      <c r="E536" s="1">
        <f ca="1">VLOOKUP(表格15[[#This Row],[專案編號]],料單!C:E,3,FALSE)</f>
        <v>0</v>
      </c>
      <c r="F536" s="1">
        <f ca="1">VLOOKUP(表格15[[#This Row],[專案編號]],料單!C:F,4,FALSE)</f>
        <v>0</v>
      </c>
      <c r="G536" s="1" t="str">
        <f ca="1">VLOOKUP(表格15[[#This Row],[專案編號]],料單!C:G,5,FALSE)</f>
        <v/>
      </c>
      <c r="H536" s="1">
        <f ca="1">VLOOKUP(表格15[[#This Row],[專案編號]],料單!C:H,6,FALSE)</f>
        <v>0</v>
      </c>
      <c r="I536" s="1" t="str">
        <f ca="1">VLOOKUP(表格15[[#This Row],[專案編號]],料單!C:I,7,FALSE)</f>
        <v/>
      </c>
      <c r="J536" s="1">
        <f ca="1">VLOOKUP(表格15[[#This Row],[專案編號]],料單!C:J,8,FALSE)</f>
        <v>0</v>
      </c>
      <c r="K536" s="1">
        <f ca="1">VLOOKUP(表格15[[#This Row],[專案編號]],料單!C:K,9,FALSE)</f>
        <v>0</v>
      </c>
      <c r="L536" s="1" t="str">
        <f ca="1">VLOOKUP(表格15[[#This Row],[專案編號]],料單!C:M,11,FALSE)</f>
        <v/>
      </c>
      <c r="M536" s="1">
        <f ca="1">VLOOKUP(表格15[[#This Row],[專案編號]],料單!C:L,10,FALSE)</f>
        <v>0</v>
      </c>
      <c r="N536" s="1" t="str">
        <f ca="1">VLOOKUP(表格15[[#This Row],[專案編號]],料單!C:O,13,FALSE)</f>
        <v/>
      </c>
      <c r="O536" s="11">
        <f t="shared" ca="1" si="227"/>
        <v>0</v>
      </c>
      <c r="R536" s="2" t="str">
        <f ca="1">IFERROR(VLOOKUP(M536,資料庫!$P$3:$AJ$73,20,),"")</f>
        <v/>
      </c>
      <c r="S536" s="9" t="str">
        <f t="shared" ca="1" si="229"/>
        <v/>
      </c>
      <c r="U536" s="9"/>
    </row>
    <row r="537" spans="1:21" x14ac:dyDescent="0.25">
      <c r="A537" s="1">
        <f t="shared" si="250"/>
        <v>451</v>
      </c>
      <c r="B537" s="1">
        <f t="shared" si="251"/>
        <v>18</v>
      </c>
      <c r="C537" s="1">
        <f t="shared" si="218"/>
        <v>0</v>
      </c>
      <c r="D537" s="1">
        <f>料單!C701</f>
        <v>18026</v>
      </c>
      <c r="E537" s="1">
        <f ca="1">VLOOKUP(表格15[[#This Row],[專案編號]],料單!C:E,3,FALSE)</f>
        <v>0</v>
      </c>
      <c r="F537" s="1">
        <f ca="1">VLOOKUP(表格15[[#This Row],[專案編號]],料單!C:F,4,FALSE)</f>
        <v>0</v>
      </c>
      <c r="G537" s="1" t="str">
        <f ca="1">VLOOKUP(表格15[[#This Row],[專案編號]],料單!C:G,5,FALSE)</f>
        <v/>
      </c>
      <c r="H537" s="1">
        <f ca="1">VLOOKUP(表格15[[#This Row],[專案編號]],料單!C:H,6,FALSE)</f>
        <v>0</v>
      </c>
      <c r="I537" s="1" t="str">
        <f ca="1">VLOOKUP(表格15[[#This Row],[專案編號]],料單!C:I,7,FALSE)</f>
        <v/>
      </c>
      <c r="J537" s="1">
        <f ca="1">VLOOKUP(表格15[[#This Row],[專案編號]],料單!C:J,8,FALSE)</f>
        <v>0</v>
      </c>
      <c r="K537" s="1">
        <f ca="1">VLOOKUP(表格15[[#This Row],[專案編號]],料單!C:K,9,FALSE)</f>
        <v>0</v>
      </c>
      <c r="L537" s="1" t="str">
        <f ca="1">VLOOKUP(表格15[[#This Row],[專案編號]],料單!C:M,11,FALSE)</f>
        <v/>
      </c>
      <c r="M537" s="1">
        <f ca="1">VLOOKUP(表格15[[#This Row],[專案編號]],料單!C:L,10,FALSE)</f>
        <v>0</v>
      </c>
      <c r="N537" s="1" t="str">
        <f ca="1">VLOOKUP(表格15[[#This Row],[專案編號]],料單!C:O,13,FALSE)</f>
        <v/>
      </c>
      <c r="O537" s="11">
        <f t="shared" ca="1" si="227"/>
        <v>0</v>
      </c>
      <c r="R537" s="2" t="str">
        <f ca="1">IFERROR(VLOOKUP(M537,資料庫!$P$3:$AJ$73,20,),"")</f>
        <v/>
      </c>
      <c r="S537" s="9" t="str">
        <f t="shared" ca="1" si="229"/>
        <v/>
      </c>
      <c r="U537" s="9"/>
    </row>
    <row r="538" spans="1:21" x14ac:dyDescent="0.25">
      <c r="A538" s="1">
        <f t="shared" si="250"/>
        <v>452</v>
      </c>
      <c r="B538" s="1">
        <f t="shared" si="251"/>
        <v>18</v>
      </c>
      <c r="C538" s="1">
        <f t="shared" si="218"/>
        <v>0</v>
      </c>
      <c r="D538" s="1">
        <f>料單!C702</f>
        <v>18027</v>
      </c>
      <c r="E538" s="1">
        <f ca="1">VLOOKUP(表格15[[#This Row],[專案編號]],料單!C:E,3,FALSE)</f>
        <v>0</v>
      </c>
      <c r="F538" s="1">
        <f ca="1">VLOOKUP(表格15[[#This Row],[專案編號]],料單!C:F,4,FALSE)</f>
        <v>0</v>
      </c>
      <c r="G538" s="1" t="str">
        <f ca="1">VLOOKUP(表格15[[#This Row],[專案編號]],料單!C:G,5,FALSE)</f>
        <v/>
      </c>
      <c r="H538" s="1">
        <f ca="1">VLOOKUP(表格15[[#This Row],[專案編號]],料單!C:H,6,FALSE)</f>
        <v>0</v>
      </c>
      <c r="I538" s="1" t="str">
        <f ca="1">VLOOKUP(表格15[[#This Row],[專案編號]],料單!C:I,7,FALSE)</f>
        <v/>
      </c>
      <c r="J538" s="1">
        <f ca="1">VLOOKUP(表格15[[#This Row],[專案編號]],料單!C:J,8,FALSE)</f>
        <v>0</v>
      </c>
      <c r="K538" s="1">
        <f ca="1">VLOOKUP(表格15[[#This Row],[專案編號]],料單!C:K,9,FALSE)</f>
        <v>0</v>
      </c>
      <c r="L538" s="1" t="str">
        <f ca="1">VLOOKUP(表格15[[#This Row],[專案編號]],料單!C:M,11,FALSE)</f>
        <v/>
      </c>
      <c r="M538" s="1">
        <f ca="1">VLOOKUP(表格15[[#This Row],[專案編號]],料單!C:L,10,FALSE)</f>
        <v>0</v>
      </c>
      <c r="N538" s="1" t="str">
        <f ca="1">VLOOKUP(表格15[[#This Row],[專案編號]],料單!C:O,13,FALSE)</f>
        <v/>
      </c>
      <c r="O538" s="11">
        <f t="shared" ca="1" si="227"/>
        <v>0</v>
      </c>
      <c r="R538" s="2" t="str">
        <f ca="1">IFERROR(VLOOKUP(M538,資料庫!$P$3:$AJ$73,20,),"")</f>
        <v/>
      </c>
      <c r="S538" s="9" t="str">
        <f t="shared" ca="1" si="229"/>
        <v/>
      </c>
      <c r="U538" s="9"/>
    </row>
    <row r="539" spans="1:21" x14ac:dyDescent="0.25">
      <c r="A539" s="1">
        <f t="shared" si="250"/>
        <v>453</v>
      </c>
      <c r="B539" s="1">
        <f t="shared" si="251"/>
        <v>18</v>
      </c>
      <c r="C539" s="1">
        <f t="shared" si="218"/>
        <v>0</v>
      </c>
      <c r="D539" s="1">
        <f>料單!C703</f>
        <v>18028</v>
      </c>
      <c r="E539" s="1">
        <f ca="1">VLOOKUP(表格15[[#This Row],[專案編號]],料單!C:E,3,FALSE)</f>
        <v>0</v>
      </c>
      <c r="F539" s="1">
        <f ca="1">VLOOKUP(表格15[[#This Row],[專案編號]],料單!C:F,4,FALSE)</f>
        <v>0</v>
      </c>
      <c r="G539" s="1" t="str">
        <f ca="1">VLOOKUP(表格15[[#This Row],[專案編號]],料單!C:G,5,FALSE)</f>
        <v/>
      </c>
      <c r="H539" s="1">
        <f ca="1">VLOOKUP(表格15[[#This Row],[專案編號]],料單!C:H,6,FALSE)</f>
        <v>0</v>
      </c>
      <c r="I539" s="1" t="str">
        <f ca="1">VLOOKUP(表格15[[#This Row],[專案編號]],料單!C:I,7,FALSE)</f>
        <v/>
      </c>
      <c r="J539" s="1">
        <f ca="1">VLOOKUP(表格15[[#This Row],[專案編號]],料單!C:J,8,FALSE)</f>
        <v>0</v>
      </c>
      <c r="K539" s="1">
        <f ca="1">VLOOKUP(表格15[[#This Row],[專案編號]],料單!C:K,9,FALSE)</f>
        <v>0</v>
      </c>
      <c r="L539" s="1" t="str">
        <f ca="1">VLOOKUP(表格15[[#This Row],[專案編號]],料單!C:M,11,FALSE)</f>
        <v/>
      </c>
      <c r="M539" s="1">
        <f ca="1">VLOOKUP(表格15[[#This Row],[專案編號]],料單!C:L,10,FALSE)</f>
        <v>0</v>
      </c>
      <c r="N539" s="1" t="str">
        <f ca="1">VLOOKUP(表格15[[#This Row],[專案編號]],料單!C:O,13,FALSE)</f>
        <v/>
      </c>
      <c r="O539" s="11">
        <f t="shared" ca="1" si="227"/>
        <v>0</v>
      </c>
      <c r="R539" s="2" t="str">
        <f ca="1">IFERROR(VLOOKUP(M539,資料庫!$P$3:$AJ$73,20,),"")</f>
        <v/>
      </c>
      <c r="S539" s="9" t="str">
        <f t="shared" ca="1" si="229"/>
        <v/>
      </c>
      <c r="U539" s="9"/>
    </row>
    <row r="540" spans="1:21" x14ac:dyDescent="0.25">
      <c r="A540" s="1">
        <f t="shared" si="250"/>
        <v>454</v>
      </c>
      <c r="B540" s="1">
        <f t="shared" si="251"/>
        <v>18</v>
      </c>
      <c r="C540" s="1">
        <f t="shared" si="218"/>
        <v>0</v>
      </c>
      <c r="D540" s="1">
        <f>料單!C704</f>
        <v>18029</v>
      </c>
      <c r="E540" s="1">
        <f ca="1">VLOOKUP(表格15[[#This Row],[專案編號]],料單!C:E,3,FALSE)</f>
        <v>0</v>
      </c>
      <c r="F540" s="1">
        <f ca="1">VLOOKUP(表格15[[#This Row],[專案編號]],料單!C:F,4,FALSE)</f>
        <v>0</v>
      </c>
      <c r="G540" s="1" t="str">
        <f ca="1">VLOOKUP(表格15[[#This Row],[專案編號]],料單!C:G,5,FALSE)</f>
        <v/>
      </c>
      <c r="H540" s="1">
        <f ca="1">VLOOKUP(表格15[[#This Row],[專案編號]],料單!C:H,6,FALSE)</f>
        <v>0</v>
      </c>
      <c r="I540" s="1" t="str">
        <f ca="1">VLOOKUP(表格15[[#This Row],[專案編號]],料單!C:I,7,FALSE)</f>
        <v/>
      </c>
      <c r="J540" s="1">
        <f ca="1">VLOOKUP(表格15[[#This Row],[專案編號]],料單!C:J,8,FALSE)</f>
        <v>0</v>
      </c>
      <c r="K540" s="1">
        <f ca="1">VLOOKUP(表格15[[#This Row],[專案編號]],料單!C:K,9,FALSE)</f>
        <v>0</v>
      </c>
      <c r="L540" s="1" t="str">
        <f ca="1">VLOOKUP(表格15[[#This Row],[專案編號]],料單!C:M,11,FALSE)</f>
        <v/>
      </c>
      <c r="M540" s="1">
        <f ca="1">VLOOKUP(表格15[[#This Row],[專案編號]],料單!C:L,10,FALSE)</f>
        <v>0</v>
      </c>
      <c r="N540" s="1" t="str">
        <f ca="1">VLOOKUP(表格15[[#This Row],[專案編號]],料單!C:O,13,FALSE)</f>
        <v/>
      </c>
      <c r="O540" s="11">
        <f t="shared" ca="1" si="227"/>
        <v>0</v>
      </c>
      <c r="R540" s="2" t="str">
        <f ca="1">IFERROR(VLOOKUP(M540,資料庫!$P$3:$AJ$73,20,),"")</f>
        <v/>
      </c>
      <c r="S540" s="9" t="str">
        <f t="shared" ca="1" si="229"/>
        <v/>
      </c>
      <c r="U540" s="9"/>
    </row>
    <row r="541" spans="1:21" s="43" customFormat="1" x14ac:dyDescent="0.25">
      <c r="A541" s="43">
        <f>A535+1</f>
        <v>450</v>
      </c>
      <c r="B541" s="43">
        <f t="shared" ref="B541" si="252">B535</f>
        <v>18</v>
      </c>
      <c r="C541" s="43">
        <f t="shared" si="218"/>
        <v>0</v>
      </c>
      <c r="D541" s="43">
        <f>料單!C705</f>
        <v>18030</v>
      </c>
      <c r="E541" s="43">
        <f ca="1">VLOOKUP(表格15[[#This Row],[專案編號]],料單!C:E,3,FALSE)</f>
        <v>0</v>
      </c>
      <c r="F541" s="43">
        <f ca="1">VLOOKUP(表格15[[#This Row],[專案編號]],料單!C:F,4,FALSE)</f>
        <v>0</v>
      </c>
      <c r="G541" s="43" t="str">
        <f ca="1">VLOOKUP(表格15[[#This Row],[專案編號]],料單!C:G,5,FALSE)</f>
        <v/>
      </c>
      <c r="H541" s="43">
        <f ca="1">VLOOKUP(表格15[[#This Row],[專案編號]],料單!C:H,6,FALSE)</f>
        <v>0</v>
      </c>
      <c r="I541" s="43" t="str">
        <f ca="1">VLOOKUP(表格15[[#This Row],[專案編號]],料單!C:I,7,FALSE)</f>
        <v/>
      </c>
      <c r="J541" s="43">
        <f ca="1">VLOOKUP(表格15[[#This Row],[專案編號]],料單!C:J,8,FALSE)</f>
        <v>0</v>
      </c>
      <c r="K541" s="43">
        <f ca="1">VLOOKUP(表格15[[#This Row],[專案編號]],料單!C:K,9,FALSE)</f>
        <v>0</v>
      </c>
      <c r="L541" s="43" t="str">
        <f ca="1">VLOOKUP(表格15[[#This Row],[專案編號]],料單!C:M,11,FALSE)</f>
        <v/>
      </c>
      <c r="M541" s="43">
        <f ca="1">VLOOKUP(表格15[[#This Row],[專案編號]],料單!C:L,10,FALSE)</f>
        <v>0</v>
      </c>
      <c r="N541" s="1" t="str">
        <f ca="1">VLOOKUP(表格15[[#This Row],[專案編號]],料單!C:O,13,FALSE)</f>
        <v/>
      </c>
      <c r="O541" s="44">
        <f t="shared" ref="O541" ca="1" si="253">(F541*H541)/90000*K541</f>
        <v>0</v>
      </c>
      <c r="P541" s="45">
        <f ca="1">SUM(O512:O541)</f>
        <v>0</v>
      </c>
      <c r="Q541" s="45"/>
      <c r="R541" s="204" t="str">
        <f ca="1">IFERROR(VLOOKUP(M541,資料庫!$P$3:$AJ$73,20,),"")</f>
        <v/>
      </c>
      <c r="S541" s="205" t="str">
        <f t="shared" ca="1" si="229"/>
        <v/>
      </c>
      <c r="U541" s="205"/>
    </row>
    <row r="542" spans="1:21" x14ac:dyDescent="0.25">
      <c r="A542" s="1">
        <f t="shared" si="221"/>
        <v>451</v>
      </c>
      <c r="B542" s="1">
        <f>料單!C709</f>
        <v>19</v>
      </c>
      <c r="C542" s="1">
        <f>料單!C708</f>
        <v>0</v>
      </c>
      <c r="D542" s="1">
        <f>料單!C715</f>
        <v>19001</v>
      </c>
      <c r="E542" s="1" t="str">
        <f ca="1">VLOOKUP(表格15[[#This Row],[專案編號]],料單!C:E,3,FALSE)</f>
        <v>頂板</v>
      </c>
      <c r="F542" s="1">
        <f ca="1">VLOOKUP(表格15[[#This Row],[專案編號]],料單!C:F,4,FALSE)</f>
        <v>-36</v>
      </c>
      <c r="G542" s="1" t="str">
        <f ca="1">VLOOKUP(表格15[[#This Row],[專案編號]],料單!C:G,5,FALSE)</f>
        <v>AA</v>
      </c>
      <c r="H542" s="1">
        <f ca="1">VLOOKUP(表格15[[#This Row],[專案編號]],料單!C:H,6,FALSE)</f>
        <v>0</v>
      </c>
      <c r="I542" s="1" t="str">
        <f ca="1">VLOOKUP(表格15[[#This Row],[專案編號]],料單!C:I,7,FALSE)</f>
        <v/>
      </c>
      <c r="J542" s="1">
        <f ca="1">VLOOKUP(表格15[[#This Row],[專案編號]],料單!C:J,8,FALSE)</f>
        <v>18</v>
      </c>
      <c r="K542" s="1">
        <f ca="1">VLOOKUP(表格15[[#This Row],[專案編號]],料單!C:K,9,FALSE)</f>
        <v>0</v>
      </c>
      <c r="L542" s="1" t="str">
        <f ca="1">VLOOKUP(表格15[[#This Row],[專案編號]],料單!C:M,11,FALSE)</f>
        <v/>
      </c>
      <c r="M542" s="1">
        <f ca="1">VLOOKUP(表格15[[#This Row],[專案編號]],料單!C:L,10,FALSE)</f>
        <v>0</v>
      </c>
      <c r="N542" s="1" t="str">
        <f ca="1">VLOOKUP(表格15[[#This Row],[專案編號]],料單!C:O,13,FALSE)</f>
        <v/>
      </c>
      <c r="O542" s="11">
        <f t="shared" ref="O542:O603" ca="1" si="254">(F542*H542)/90000*K542</f>
        <v>0</v>
      </c>
      <c r="R542" s="2" t="str">
        <f ca="1">IFERROR(VLOOKUP(M542,資料庫!$P$3:$AJ$73,20,),"")</f>
        <v/>
      </c>
      <c r="S542" s="9" t="str">
        <f t="shared" ca="1" si="229"/>
        <v/>
      </c>
      <c r="U542" s="9"/>
    </row>
    <row r="543" spans="1:21" x14ac:dyDescent="0.25">
      <c r="A543" s="1">
        <f t="shared" si="221"/>
        <v>452</v>
      </c>
      <c r="B543" s="1">
        <f t="shared" si="225"/>
        <v>19</v>
      </c>
      <c r="C543" s="1">
        <f t="shared" si="218"/>
        <v>0</v>
      </c>
      <c r="D543" s="1">
        <f>料單!C716</f>
        <v>19002</v>
      </c>
      <c r="E543" s="1" t="str">
        <f ca="1">VLOOKUP(表格15[[#This Row],[專案編號]],料單!C:E,3,FALSE)</f>
        <v>底板</v>
      </c>
      <c r="F543" s="1">
        <f ca="1">VLOOKUP(表格15[[#This Row],[專案編號]],料單!C:F,4,FALSE)</f>
        <v>-36</v>
      </c>
      <c r="G543" s="1" t="str">
        <f ca="1">VLOOKUP(表格15[[#This Row],[專案編號]],料單!C:G,5,FALSE)</f>
        <v>AA</v>
      </c>
      <c r="H543" s="1">
        <f ca="1">VLOOKUP(表格15[[#This Row],[專案編號]],料單!C:H,6,FALSE)</f>
        <v>0</v>
      </c>
      <c r="I543" s="1" t="str">
        <f ca="1">VLOOKUP(表格15[[#This Row],[專案編號]],料單!C:I,7,FALSE)</f>
        <v/>
      </c>
      <c r="J543" s="1">
        <f ca="1">VLOOKUP(表格15[[#This Row],[專案編號]],料單!C:J,8,FALSE)</f>
        <v>18</v>
      </c>
      <c r="K543" s="1">
        <f ca="1">VLOOKUP(表格15[[#This Row],[專案編號]],料單!C:K,9,FALSE)</f>
        <v>0</v>
      </c>
      <c r="L543" s="1" t="str">
        <f ca="1">VLOOKUP(表格15[[#This Row],[專案編號]],料單!C:M,11,FALSE)</f>
        <v/>
      </c>
      <c r="M543" s="1">
        <f ca="1">VLOOKUP(表格15[[#This Row],[專案編號]],料單!C:L,10,FALSE)</f>
        <v>0</v>
      </c>
      <c r="N543" s="1" t="str">
        <f ca="1">VLOOKUP(表格15[[#This Row],[專案編號]],料單!C:O,13,FALSE)</f>
        <v/>
      </c>
      <c r="O543" s="11">
        <f t="shared" ca="1" si="254"/>
        <v>0</v>
      </c>
      <c r="R543" s="2" t="str">
        <f ca="1">IFERROR(VLOOKUP(M543,資料庫!$P$3:$AJ$73,20,),"")</f>
        <v/>
      </c>
      <c r="S543" s="9" t="str">
        <f t="shared" ca="1" si="229"/>
        <v/>
      </c>
      <c r="U543" s="9"/>
    </row>
    <row r="544" spans="1:21" x14ac:dyDescent="0.25">
      <c r="A544" s="1">
        <f t="shared" si="221"/>
        <v>453</v>
      </c>
      <c r="B544" s="1">
        <f t="shared" ref="B544" si="255">B543</f>
        <v>19</v>
      </c>
      <c r="C544" s="1">
        <f t="shared" si="218"/>
        <v>0</v>
      </c>
      <c r="D544" s="1">
        <f>料單!C717</f>
        <v>19003</v>
      </c>
      <c r="E544" s="1" t="str">
        <f ca="1">VLOOKUP(表格15[[#This Row],[專案編號]],料單!C:E,3,FALSE)</f>
        <v>左側板</v>
      </c>
      <c r="F544" s="1">
        <f ca="1">VLOOKUP(表格15[[#This Row],[專案編號]],料單!C:F,4,FALSE)</f>
        <v>0</v>
      </c>
      <c r="G544" s="1" t="str">
        <f ca="1">VLOOKUP(表格15[[#This Row],[專案編號]],料單!C:G,5,FALSE)</f>
        <v>AA</v>
      </c>
      <c r="H544" s="1">
        <f ca="1">VLOOKUP(表格15[[#This Row],[專案編號]],料單!C:H,6,FALSE)</f>
        <v>0</v>
      </c>
      <c r="I544" s="1" t="str">
        <f ca="1">VLOOKUP(表格15[[#This Row],[專案編號]],料單!C:I,7,FALSE)</f>
        <v>AA</v>
      </c>
      <c r="J544" s="1">
        <f ca="1">VLOOKUP(表格15[[#This Row],[專案編號]],料單!C:J,8,FALSE)</f>
        <v>18</v>
      </c>
      <c r="K544" s="1">
        <f ca="1">VLOOKUP(表格15[[#This Row],[專案編號]],料單!C:K,9,FALSE)</f>
        <v>0</v>
      </c>
      <c r="L544" s="1" t="str">
        <f ca="1">VLOOKUP(表格15[[#This Row],[專案編號]],料單!C:M,11,FALSE)</f>
        <v/>
      </c>
      <c r="M544" s="1">
        <f ca="1">VLOOKUP(表格15[[#This Row],[專案編號]],料單!C:L,10,FALSE)</f>
        <v>0</v>
      </c>
      <c r="N544" s="1" t="str">
        <f ca="1">VLOOKUP(表格15[[#This Row],[專案編號]],料單!C:O,13,FALSE)</f>
        <v/>
      </c>
      <c r="O544" s="11">
        <f t="shared" ref="O544:O570" ca="1" si="256">(F544*H544)/90000*K544</f>
        <v>0</v>
      </c>
      <c r="R544" s="2" t="str">
        <f ca="1">IFERROR(VLOOKUP(M544,資料庫!$P$3:$AJ$73,20,),"")</f>
        <v/>
      </c>
      <c r="S544" s="9" t="str">
        <f t="shared" ca="1" si="229"/>
        <v/>
      </c>
      <c r="U544" s="9"/>
    </row>
    <row r="545" spans="1:21" x14ac:dyDescent="0.25">
      <c r="A545" s="1">
        <f t="shared" si="221"/>
        <v>454</v>
      </c>
      <c r="B545" s="1">
        <f t="shared" ref="B545" si="257">B544</f>
        <v>19</v>
      </c>
      <c r="C545" s="1">
        <f t="shared" si="218"/>
        <v>0</v>
      </c>
      <c r="D545" s="1">
        <f>料單!C718</f>
        <v>19004</v>
      </c>
      <c r="E545" s="1" t="str">
        <f ca="1">VLOOKUP(表格15[[#This Row],[專案編號]],料單!C:E,3,FALSE)</f>
        <v>右側板</v>
      </c>
      <c r="F545" s="1">
        <f ca="1">VLOOKUP(表格15[[#This Row],[專案編號]],料單!C:F,4,FALSE)</f>
        <v>0</v>
      </c>
      <c r="G545" s="1" t="str">
        <f ca="1">VLOOKUP(表格15[[#This Row],[專案編號]],料單!C:G,5,FALSE)</f>
        <v>AA</v>
      </c>
      <c r="H545" s="1">
        <f ca="1">VLOOKUP(表格15[[#This Row],[專案編號]],料單!C:H,6,FALSE)</f>
        <v>0</v>
      </c>
      <c r="I545" s="1" t="str">
        <f ca="1">VLOOKUP(表格15[[#This Row],[專案編號]],料單!C:I,7,FALSE)</f>
        <v>AA</v>
      </c>
      <c r="J545" s="1">
        <f ca="1">VLOOKUP(表格15[[#This Row],[專案編號]],料單!C:J,8,FALSE)</f>
        <v>18</v>
      </c>
      <c r="K545" s="1">
        <f ca="1">VLOOKUP(表格15[[#This Row],[專案編號]],料單!C:K,9,FALSE)</f>
        <v>0</v>
      </c>
      <c r="L545" s="1" t="str">
        <f ca="1">VLOOKUP(表格15[[#This Row],[專案編號]],料單!C:M,11,FALSE)</f>
        <v/>
      </c>
      <c r="M545" s="1">
        <f ca="1">VLOOKUP(表格15[[#This Row],[專案編號]],料單!C:L,10,FALSE)</f>
        <v>0</v>
      </c>
      <c r="N545" s="1" t="str">
        <f ca="1">VLOOKUP(表格15[[#This Row],[專案編號]],料單!C:O,13,FALSE)</f>
        <v/>
      </c>
      <c r="O545" s="11">
        <f t="shared" ca="1" si="256"/>
        <v>0</v>
      </c>
      <c r="R545" s="2" t="str">
        <f ca="1">IFERROR(VLOOKUP(M545,資料庫!$P$3:$AJ$73,20,),"")</f>
        <v/>
      </c>
      <c r="S545" s="9" t="str">
        <f t="shared" ca="1" si="229"/>
        <v/>
      </c>
      <c r="U545" s="9"/>
    </row>
    <row r="546" spans="1:21" x14ac:dyDescent="0.25">
      <c r="A546" s="1">
        <f t="shared" si="221"/>
        <v>455</v>
      </c>
      <c r="B546" s="1">
        <f t="shared" ref="B546" si="258">B545</f>
        <v>19</v>
      </c>
      <c r="C546" s="1">
        <f t="shared" si="218"/>
        <v>0</v>
      </c>
      <c r="D546" s="1">
        <f>料單!C719</f>
        <v>19005</v>
      </c>
      <c r="E546" s="1" t="str">
        <f ca="1">VLOOKUP(表格15[[#This Row],[專案編號]],料單!C:E,3,FALSE)</f>
        <v>背板</v>
      </c>
      <c r="F546" s="1">
        <f ca="1">VLOOKUP(表格15[[#This Row],[專案編號]],料單!C:F,4,FALSE)</f>
        <v>-22</v>
      </c>
      <c r="G546" s="1" t="str">
        <f ca="1">VLOOKUP(表格15[[#This Row],[專案編號]],料單!C:G,5,FALSE)</f>
        <v/>
      </c>
      <c r="H546" s="1">
        <f ca="1">VLOOKUP(表格15[[#This Row],[專案編號]],料單!C:H,6,FALSE)</f>
        <v>-22</v>
      </c>
      <c r="I546" s="1" t="str">
        <f ca="1">VLOOKUP(表格15[[#This Row],[專案編號]],料單!C:I,7,FALSE)</f>
        <v/>
      </c>
      <c r="J546" s="1">
        <f ca="1">VLOOKUP(表格15[[#This Row],[專案編號]],料單!C:J,8,FALSE)</f>
        <v>4</v>
      </c>
      <c r="K546" s="1">
        <f ca="1">VLOOKUP(表格15[[#This Row],[專案編號]],料單!C:K,9,FALSE)</f>
        <v>0</v>
      </c>
      <c r="L546" s="1" t="str">
        <f ca="1">VLOOKUP(表格15[[#This Row],[專案編號]],料單!C:M,11,FALSE)</f>
        <v/>
      </c>
      <c r="M546" s="1">
        <f ca="1">VLOOKUP(表格15[[#This Row],[專案編號]],料單!C:L,10,FALSE)</f>
        <v>0</v>
      </c>
      <c r="N546" s="1" t="str">
        <f ca="1">VLOOKUP(表格15[[#This Row],[專案編號]],料單!C:O,13,FALSE)</f>
        <v/>
      </c>
      <c r="O546" s="11">
        <f t="shared" ca="1" si="256"/>
        <v>0</v>
      </c>
      <c r="R546" s="2" t="str">
        <f ca="1">IFERROR(VLOOKUP(M546,資料庫!$P$3:$AJ$73,20,),"")</f>
        <v/>
      </c>
      <c r="S546" s="9" t="str">
        <f t="shared" ca="1" si="229"/>
        <v/>
      </c>
      <c r="U546" s="9"/>
    </row>
    <row r="547" spans="1:21" x14ac:dyDescent="0.25">
      <c r="A547" s="1">
        <f t="shared" si="221"/>
        <v>456</v>
      </c>
      <c r="B547" s="1">
        <f t="shared" ref="B547" si="259">B546</f>
        <v>19</v>
      </c>
      <c r="C547" s="1">
        <f t="shared" si="218"/>
        <v>0</v>
      </c>
      <c r="D547" s="1">
        <f>料單!C720</f>
        <v>19006</v>
      </c>
      <c r="E547" s="1" t="str">
        <f ca="1">VLOOKUP(表格15[[#This Row],[專案編號]],料單!C:E,3,FALSE)</f>
        <v>背拉桿</v>
      </c>
      <c r="F547" s="1">
        <f ca="1">VLOOKUP(表格15[[#This Row],[專案編號]],料單!C:F,4,FALSE)</f>
        <v>-36</v>
      </c>
      <c r="G547" s="1" t="str">
        <f ca="1">VLOOKUP(表格15[[#This Row],[專案編號]],料單!C:G,5,FALSE)</f>
        <v>AA</v>
      </c>
      <c r="H547" s="1">
        <f ca="1">VLOOKUP(表格15[[#This Row],[專案編號]],料單!C:H,6,FALSE)</f>
        <v>120</v>
      </c>
      <c r="I547" s="1" t="str">
        <f ca="1">VLOOKUP(表格15[[#This Row],[專案編號]],料單!C:I,7,FALSE)</f>
        <v/>
      </c>
      <c r="J547" s="1">
        <f ca="1">VLOOKUP(表格15[[#This Row],[專案編號]],料單!C:J,8,FALSE)</f>
        <v>18</v>
      </c>
      <c r="K547" s="1">
        <f ca="1">VLOOKUP(表格15[[#This Row],[專案編號]],料單!C:K,9,FALSE)</f>
        <v>0</v>
      </c>
      <c r="L547" s="1" t="str">
        <f ca="1">VLOOKUP(表格15[[#This Row],[專案編號]],料單!C:M,11,FALSE)</f>
        <v/>
      </c>
      <c r="M547" s="1">
        <f ca="1">VLOOKUP(表格15[[#This Row],[專案編號]],料單!C:L,10,FALSE)</f>
        <v>0</v>
      </c>
      <c r="N547" s="1" t="str">
        <f ca="1">VLOOKUP(表格15[[#This Row],[專案編號]],料單!C:O,13,FALSE)</f>
        <v/>
      </c>
      <c r="O547" s="11">
        <f t="shared" ca="1" si="256"/>
        <v>0</v>
      </c>
      <c r="R547" s="2" t="str">
        <f ca="1">IFERROR(VLOOKUP(M547,資料庫!$P$3:$AJ$73,20,),"")</f>
        <v/>
      </c>
      <c r="S547" s="9" t="str">
        <f t="shared" ca="1" si="229"/>
        <v/>
      </c>
      <c r="U547" s="9"/>
    </row>
    <row r="548" spans="1:21" x14ac:dyDescent="0.25">
      <c r="A548" s="1">
        <f t="shared" si="221"/>
        <v>457</v>
      </c>
      <c r="B548" s="1">
        <f t="shared" ref="B548" si="260">B547</f>
        <v>19</v>
      </c>
      <c r="C548" s="1">
        <f t="shared" si="218"/>
        <v>0</v>
      </c>
      <c r="D548" s="1">
        <f>料單!C721</f>
        <v>19007</v>
      </c>
      <c r="E548" s="1" t="str">
        <f ca="1">VLOOKUP(表格15[[#This Row],[專案編號]],料單!C:E,3,FALSE)</f>
        <v>中立板</v>
      </c>
      <c r="F548" s="1">
        <f ca="1">VLOOKUP(表格15[[#This Row],[專案編號]],料單!C:F,4,FALSE)</f>
        <v>-36</v>
      </c>
      <c r="G548" s="1" t="str">
        <f ca="1">VLOOKUP(表格15[[#This Row],[專案編號]],料單!C:G,5,FALSE)</f>
        <v>AA</v>
      </c>
      <c r="H548" s="1">
        <f ca="1">VLOOKUP(表格15[[#This Row],[專案編號]],料單!C:H,6,FALSE)</f>
        <v>-22</v>
      </c>
      <c r="I548" s="1" t="str">
        <f ca="1">VLOOKUP(表格15[[#This Row],[專案編號]],料單!C:I,7,FALSE)</f>
        <v/>
      </c>
      <c r="J548" s="1">
        <f ca="1">VLOOKUP(表格15[[#This Row],[專案編號]],料單!C:J,8,FALSE)</f>
        <v>18</v>
      </c>
      <c r="K548" s="1">
        <f ca="1">VLOOKUP(表格15[[#This Row],[專案編號]],料單!C:K,9,FALSE)</f>
        <v>0</v>
      </c>
      <c r="L548" s="1" t="str">
        <f ca="1">VLOOKUP(表格15[[#This Row],[專案編號]],料單!C:M,11,FALSE)</f>
        <v/>
      </c>
      <c r="M548" s="1">
        <f ca="1">VLOOKUP(表格15[[#This Row],[專案編號]],料單!C:L,10,FALSE)</f>
        <v>0</v>
      </c>
      <c r="N548" s="1" t="str">
        <f ca="1">VLOOKUP(表格15[[#This Row],[專案編號]],料單!C:O,13,FALSE)</f>
        <v/>
      </c>
      <c r="O548" s="11">
        <f t="shared" ca="1" si="256"/>
        <v>0</v>
      </c>
      <c r="R548" s="2" t="str">
        <f ca="1">IFERROR(VLOOKUP(M548,資料庫!$P$3:$AJ$73,20,),"")</f>
        <v/>
      </c>
      <c r="S548" s="9" t="str">
        <f t="shared" ca="1" si="229"/>
        <v/>
      </c>
      <c r="U548" s="9"/>
    </row>
    <row r="549" spans="1:21" x14ac:dyDescent="0.25">
      <c r="A549" s="1">
        <f t="shared" si="221"/>
        <v>458</v>
      </c>
      <c r="B549" s="1">
        <f t="shared" ref="B549" si="261">B548</f>
        <v>19</v>
      </c>
      <c r="C549" s="1">
        <f t="shared" si="218"/>
        <v>0</v>
      </c>
      <c r="D549" s="1">
        <f>料單!C722</f>
        <v>19008</v>
      </c>
      <c r="E549" s="1" t="str">
        <f ca="1">VLOOKUP(表格15[[#This Row],[專案編號]],料單!C:E,3,FALSE)</f>
        <v>活隔</v>
      </c>
      <c r="F549" s="1">
        <f ca="1">VLOOKUP(表格15[[#This Row],[專案編號]],料單!C:F,4,FALSE)</f>
        <v>0</v>
      </c>
      <c r="G549" s="1" t="str">
        <f ca="1">VLOOKUP(表格15[[#This Row],[專案編號]],料單!C:G,5,FALSE)</f>
        <v>AA</v>
      </c>
      <c r="H549" s="1">
        <f ca="1">VLOOKUP(表格15[[#This Row],[專案編號]],料單!C:H,6,FALSE)</f>
        <v>-32</v>
      </c>
      <c r="I549" s="1" t="str">
        <f ca="1">VLOOKUP(表格15[[#This Row],[專案編號]],料單!C:I,7,FALSE)</f>
        <v>AA</v>
      </c>
      <c r="J549" s="1">
        <f ca="1">VLOOKUP(表格15[[#This Row],[專案編號]],料單!C:J,8,FALSE)</f>
        <v>18</v>
      </c>
      <c r="K549" s="1">
        <f ca="1">VLOOKUP(表格15[[#This Row],[專案編號]],料單!C:K,9,FALSE)</f>
        <v>0</v>
      </c>
      <c r="L549" s="1" t="str">
        <f ca="1">VLOOKUP(表格15[[#This Row],[專案編號]],料單!C:M,11,FALSE)</f>
        <v/>
      </c>
      <c r="M549" s="1">
        <f ca="1">VLOOKUP(表格15[[#This Row],[專案編號]],料單!C:L,10,FALSE)</f>
        <v>0</v>
      </c>
      <c r="N549" s="1" t="str">
        <f ca="1">VLOOKUP(表格15[[#This Row],[專案編號]],料單!C:O,13,FALSE)</f>
        <v/>
      </c>
      <c r="O549" s="11">
        <f t="shared" ca="1" si="256"/>
        <v>0</v>
      </c>
      <c r="R549" s="2" t="str">
        <f ca="1">IFERROR(VLOOKUP(M549,資料庫!$P$3:$AJ$73,20,),"")</f>
        <v/>
      </c>
      <c r="S549" s="9" t="str">
        <f t="shared" ca="1" si="229"/>
        <v/>
      </c>
      <c r="U549" s="9"/>
    </row>
    <row r="550" spans="1:21" x14ac:dyDescent="0.25">
      <c r="A550" s="1">
        <f t="shared" si="221"/>
        <v>459</v>
      </c>
      <c r="B550" s="1">
        <f t="shared" ref="B550" si="262">B549</f>
        <v>19</v>
      </c>
      <c r="C550" s="1">
        <f t="shared" si="218"/>
        <v>0</v>
      </c>
      <c r="D550" s="1">
        <f>料單!C723</f>
        <v>19009</v>
      </c>
      <c r="E550" s="1" t="str">
        <f ca="1">VLOOKUP(表格15[[#This Row],[專案編號]],料單!C:E,3,FALSE)</f>
        <v>固隔</v>
      </c>
      <c r="F550" s="1">
        <f ca="1">VLOOKUP(表格15[[#This Row],[專案編號]],料單!C:F,4,FALSE)</f>
        <v>0</v>
      </c>
      <c r="G550" s="1" t="str">
        <f ca="1">VLOOKUP(表格15[[#This Row],[專案編號]],料單!C:G,5,FALSE)</f>
        <v>AA</v>
      </c>
      <c r="H550" s="1">
        <f ca="1">VLOOKUP(表格15[[#This Row],[專案編號]],料單!C:H,6,FALSE)</f>
        <v>-22</v>
      </c>
      <c r="I550" s="1" t="str">
        <f ca="1">VLOOKUP(表格15[[#This Row],[專案編號]],料單!C:I,7,FALSE)</f>
        <v/>
      </c>
      <c r="J550" s="1">
        <f ca="1">VLOOKUP(表格15[[#This Row],[專案編號]],料單!C:J,8,FALSE)</f>
        <v>18</v>
      </c>
      <c r="K550" s="1">
        <f ca="1">VLOOKUP(表格15[[#This Row],[專案編號]],料單!C:K,9,FALSE)</f>
        <v>0</v>
      </c>
      <c r="L550" s="1" t="str">
        <f ca="1">VLOOKUP(表格15[[#This Row],[專案編號]],料單!C:M,11,FALSE)</f>
        <v/>
      </c>
      <c r="M550" s="1">
        <f ca="1">VLOOKUP(表格15[[#This Row],[專案編號]],料單!C:L,10,FALSE)</f>
        <v>0</v>
      </c>
      <c r="N550" s="1" t="str">
        <f ca="1">VLOOKUP(表格15[[#This Row],[專案編號]],料單!C:O,13,FALSE)</f>
        <v/>
      </c>
      <c r="O550" s="11">
        <f t="shared" ca="1" si="256"/>
        <v>0</v>
      </c>
      <c r="R550" s="2" t="str">
        <f ca="1">IFERROR(VLOOKUP(M550,資料庫!$P$3:$AJ$73,20,),"")</f>
        <v/>
      </c>
      <c r="S550" s="9" t="str">
        <f t="shared" ca="1" si="229"/>
        <v/>
      </c>
      <c r="U550" s="9"/>
    </row>
    <row r="551" spans="1:21" x14ac:dyDescent="0.25">
      <c r="A551" s="1">
        <f t="shared" si="221"/>
        <v>460</v>
      </c>
      <c r="B551" s="1">
        <f t="shared" ref="B551" si="263">B550</f>
        <v>19</v>
      </c>
      <c r="C551" s="1">
        <f t="shared" si="218"/>
        <v>0</v>
      </c>
      <c r="D551" s="1">
        <f>料單!C724</f>
        <v>19010</v>
      </c>
      <c r="E551" s="1" t="str">
        <f ca="1">VLOOKUP(表格15[[#This Row],[專案編號]],料單!C:E,3,FALSE)</f>
        <v>左門板</v>
      </c>
      <c r="F551" s="1">
        <f ca="1">VLOOKUP(表格15[[#This Row],[專案編號]],料單!C:F,4,FALSE)</f>
        <v>0</v>
      </c>
      <c r="G551" s="1" t="str">
        <f ca="1">VLOOKUP(表格15[[#This Row],[專案編號]],料單!C:G,5,FALSE)</f>
        <v>AA</v>
      </c>
      <c r="H551" s="1">
        <f ca="1">VLOOKUP(表格15[[#This Row],[專案編號]],料單!C:H,6,FALSE)</f>
        <v>-4</v>
      </c>
      <c r="I551" s="1" t="str">
        <f ca="1">VLOOKUP(表格15[[#This Row],[專案編號]],料單!C:I,7,FALSE)</f>
        <v>AA</v>
      </c>
      <c r="J551" s="1">
        <f ca="1">VLOOKUP(表格15[[#This Row],[專案編號]],料單!C:J,8,FALSE)</f>
        <v>18</v>
      </c>
      <c r="K551" s="1">
        <f ca="1">VLOOKUP(表格15[[#This Row],[專案編號]],料單!C:K,9,FALSE)</f>
        <v>0</v>
      </c>
      <c r="L551" s="1" t="str">
        <f ca="1">VLOOKUP(表格15[[#This Row],[專案編號]],料單!C:M,11,FALSE)</f>
        <v/>
      </c>
      <c r="M551" s="1">
        <f ca="1">VLOOKUP(表格15[[#This Row],[專案編號]],料單!C:L,10,FALSE)</f>
        <v>0</v>
      </c>
      <c r="N551" s="1" t="str">
        <f ca="1">VLOOKUP(表格15[[#This Row],[專案編號]],料單!C:O,13,FALSE)</f>
        <v/>
      </c>
      <c r="O551" s="11">
        <f t="shared" ca="1" si="256"/>
        <v>0</v>
      </c>
      <c r="R551" s="2" t="str">
        <f ca="1">IFERROR(VLOOKUP(M551,資料庫!$P$3:$AJ$73,20,),"")</f>
        <v/>
      </c>
      <c r="S551" s="9" t="str">
        <f t="shared" ca="1" si="229"/>
        <v/>
      </c>
      <c r="U551" s="9"/>
    </row>
    <row r="552" spans="1:21" x14ac:dyDescent="0.25">
      <c r="A552" s="1">
        <f t="shared" si="221"/>
        <v>461</v>
      </c>
      <c r="B552" s="1">
        <f t="shared" ref="B552" si="264">B551</f>
        <v>19</v>
      </c>
      <c r="C552" s="1">
        <f t="shared" si="218"/>
        <v>0</v>
      </c>
      <c r="D552" s="1">
        <f>料單!C725</f>
        <v>19011</v>
      </c>
      <c r="E552" s="1" t="str">
        <f ca="1">VLOOKUP(表格15[[#This Row],[專案編號]],料單!C:E,3,FALSE)</f>
        <v>右門板</v>
      </c>
      <c r="F552" s="1">
        <f ca="1">VLOOKUP(表格15[[#This Row],[專案編號]],料單!C:F,4,FALSE)</f>
        <v>0</v>
      </c>
      <c r="G552" s="1" t="str">
        <f ca="1">VLOOKUP(表格15[[#This Row],[專案編號]],料單!C:G,5,FALSE)</f>
        <v>AA</v>
      </c>
      <c r="H552" s="1">
        <f ca="1">VLOOKUP(表格15[[#This Row],[專案編號]],料單!C:H,6,FALSE)</f>
        <v>-4</v>
      </c>
      <c r="I552" s="1" t="str">
        <f ca="1">VLOOKUP(表格15[[#This Row],[專案編號]],料單!C:I,7,FALSE)</f>
        <v>AA</v>
      </c>
      <c r="J552" s="1">
        <f ca="1">VLOOKUP(表格15[[#This Row],[專案編號]],料單!C:J,8,FALSE)</f>
        <v>18</v>
      </c>
      <c r="K552" s="1">
        <f ca="1">VLOOKUP(表格15[[#This Row],[專案編號]],料單!C:K,9,FALSE)</f>
        <v>0</v>
      </c>
      <c r="L552" s="1" t="str">
        <f ca="1">VLOOKUP(表格15[[#This Row],[專案編號]],料單!C:M,11,FALSE)</f>
        <v/>
      </c>
      <c r="M552" s="1">
        <f ca="1">VLOOKUP(表格15[[#This Row],[專案編號]],料單!C:L,10,FALSE)</f>
        <v>0</v>
      </c>
      <c r="N552" s="1" t="str">
        <f ca="1">VLOOKUP(表格15[[#This Row],[專案編號]],料單!C:O,13,FALSE)</f>
        <v/>
      </c>
      <c r="O552" s="11">
        <f t="shared" ca="1" si="256"/>
        <v>0</v>
      </c>
      <c r="R552" s="2" t="str">
        <f ca="1">IFERROR(VLOOKUP(M552,資料庫!$P$3:$AJ$73,20,),"")</f>
        <v/>
      </c>
      <c r="S552" s="9" t="str">
        <f t="shared" ca="1" si="229"/>
        <v/>
      </c>
      <c r="U552" s="9"/>
    </row>
    <row r="553" spans="1:21" x14ac:dyDescent="0.25">
      <c r="A553" s="1">
        <f t="shared" si="221"/>
        <v>462</v>
      </c>
      <c r="B553" s="1">
        <f t="shared" ref="B553" si="265">B552</f>
        <v>19</v>
      </c>
      <c r="C553" s="1">
        <f t="shared" si="218"/>
        <v>0</v>
      </c>
      <c r="D553" s="1">
        <f>料單!C726</f>
        <v>19012</v>
      </c>
      <c r="E553" s="1">
        <f ca="1">VLOOKUP(表格15[[#This Row],[專案編號]],料單!C:E,3,FALSE)</f>
        <v>0</v>
      </c>
      <c r="F553" s="1">
        <f ca="1">VLOOKUP(表格15[[#This Row],[專案編號]],料單!C:F,4,FALSE)</f>
        <v>0</v>
      </c>
      <c r="G553" s="1" t="str">
        <f ca="1">VLOOKUP(表格15[[#This Row],[專案編號]],料單!C:G,5,FALSE)</f>
        <v/>
      </c>
      <c r="H553" s="1">
        <f ca="1">VLOOKUP(表格15[[#This Row],[專案編號]],料單!C:H,6,FALSE)</f>
        <v>0</v>
      </c>
      <c r="I553" s="1" t="str">
        <f ca="1">VLOOKUP(表格15[[#This Row],[專案編號]],料單!C:I,7,FALSE)</f>
        <v/>
      </c>
      <c r="J553" s="1">
        <f ca="1">VLOOKUP(表格15[[#This Row],[專案編號]],料單!C:J,8,FALSE)</f>
        <v>0</v>
      </c>
      <c r="K553" s="1">
        <f ca="1">VLOOKUP(表格15[[#This Row],[專案編號]],料單!C:K,9,FALSE)</f>
        <v>0</v>
      </c>
      <c r="L553" s="1" t="str">
        <f ca="1">VLOOKUP(表格15[[#This Row],[專案編號]],料單!C:M,11,FALSE)</f>
        <v/>
      </c>
      <c r="M553" s="1">
        <f ca="1">VLOOKUP(表格15[[#This Row],[專案編號]],料單!C:L,10,FALSE)</f>
        <v>0</v>
      </c>
      <c r="N553" s="1" t="str">
        <f ca="1">VLOOKUP(表格15[[#This Row],[專案編號]],料單!C:O,13,FALSE)</f>
        <v/>
      </c>
      <c r="O553" s="11">
        <f t="shared" ca="1" si="256"/>
        <v>0</v>
      </c>
      <c r="R553" s="2" t="str">
        <f ca="1">IFERROR(VLOOKUP(M553,資料庫!$P$3:$AJ$73,20,),"")</f>
        <v/>
      </c>
      <c r="S553" s="9" t="str">
        <f t="shared" ca="1" si="229"/>
        <v/>
      </c>
      <c r="U553" s="9"/>
    </row>
    <row r="554" spans="1:21" x14ac:dyDescent="0.25">
      <c r="A554" s="1">
        <f t="shared" si="221"/>
        <v>463</v>
      </c>
      <c r="B554" s="1">
        <f t="shared" ref="B554" si="266">B553</f>
        <v>19</v>
      </c>
      <c r="C554" s="1">
        <f t="shared" si="218"/>
        <v>0</v>
      </c>
      <c r="D554" s="1">
        <f>料單!C727</f>
        <v>19013</v>
      </c>
      <c r="E554" s="1">
        <f ca="1">VLOOKUP(表格15[[#This Row],[專案編號]],料單!C:E,3,FALSE)</f>
        <v>0</v>
      </c>
      <c r="F554" s="1">
        <f ca="1">VLOOKUP(表格15[[#This Row],[專案編號]],料單!C:F,4,FALSE)</f>
        <v>0</v>
      </c>
      <c r="G554" s="1" t="str">
        <f ca="1">VLOOKUP(表格15[[#This Row],[專案編號]],料單!C:G,5,FALSE)</f>
        <v/>
      </c>
      <c r="H554" s="1">
        <f ca="1">VLOOKUP(表格15[[#This Row],[專案編號]],料單!C:H,6,FALSE)</f>
        <v>0</v>
      </c>
      <c r="I554" s="1" t="str">
        <f ca="1">VLOOKUP(表格15[[#This Row],[專案編號]],料單!C:I,7,FALSE)</f>
        <v/>
      </c>
      <c r="J554" s="1">
        <f ca="1">VLOOKUP(表格15[[#This Row],[專案編號]],料單!C:J,8,FALSE)</f>
        <v>0</v>
      </c>
      <c r="K554" s="1">
        <f ca="1">VLOOKUP(表格15[[#This Row],[專案編號]],料單!C:K,9,FALSE)</f>
        <v>0</v>
      </c>
      <c r="L554" s="1" t="str">
        <f ca="1">VLOOKUP(表格15[[#This Row],[專案編號]],料單!C:M,11,FALSE)</f>
        <v/>
      </c>
      <c r="M554" s="1">
        <f ca="1">VLOOKUP(表格15[[#This Row],[專案編號]],料單!C:L,10,FALSE)</f>
        <v>0</v>
      </c>
      <c r="N554" s="1" t="str">
        <f ca="1">VLOOKUP(表格15[[#This Row],[專案編號]],料單!C:O,13,FALSE)</f>
        <v/>
      </c>
      <c r="O554" s="11">
        <f t="shared" ca="1" si="256"/>
        <v>0</v>
      </c>
      <c r="R554" s="2" t="str">
        <f ca="1">IFERROR(VLOOKUP(M554,資料庫!$P$3:$AJ$73,20,),"")</f>
        <v/>
      </c>
      <c r="S554" s="9" t="str">
        <f t="shared" ca="1" si="229"/>
        <v/>
      </c>
      <c r="U554" s="9"/>
    </row>
    <row r="555" spans="1:21" x14ac:dyDescent="0.25">
      <c r="A555" s="1">
        <f t="shared" si="221"/>
        <v>464</v>
      </c>
      <c r="B555" s="1">
        <f t="shared" ref="B555" si="267">B554</f>
        <v>19</v>
      </c>
      <c r="C555" s="1">
        <f t="shared" si="218"/>
        <v>0</v>
      </c>
      <c r="D555" s="1">
        <f>料單!C728</f>
        <v>19014</v>
      </c>
      <c r="E555" s="1">
        <f ca="1">VLOOKUP(表格15[[#This Row],[專案編號]],料單!C:E,3,FALSE)</f>
        <v>0</v>
      </c>
      <c r="F555" s="1">
        <f ca="1">VLOOKUP(表格15[[#This Row],[專案編號]],料單!C:F,4,FALSE)</f>
        <v>0</v>
      </c>
      <c r="G555" s="1" t="str">
        <f ca="1">VLOOKUP(表格15[[#This Row],[專案編號]],料單!C:G,5,FALSE)</f>
        <v/>
      </c>
      <c r="H555" s="1">
        <f ca="1">VLOOKUP(表格15[[#This Row],[專案編號]],料單!C:H,6,FALSE)</f>
        <v>0</v>
      </c>
      <c r="I555" s="1" t="str">
        <f ca="1">VLOOKUP(表格15[[#This Row],[專案編號]],料單!C:I,7,FALSE)</f>
        <v/>
      </c>
      <c r="J555" s="1">
        <f ca="1">VLOOKUP(表格15[[#This Row],[專案編號]],料單!C:J,8,FALSE)</f>
        <v>0</v>
      </c>
      <c r="K555" s="1">
        <f ca="1">VLOOKUP(表格15[[#This Row],[專案編號]],料單!C:K,9,FALSE)</f>
        <v>0</v>
      </c>
      <c r="L555" s="1" t="str">
        <f ca="1">VLOOKUP(表格15[[#This Row],[專案編號]],料單!C:M,11,FALSE)</f>
        <v/>
      </c>
      <c r="M555" s="1">
        <f ca="1">VLOOKUP(表格15[[#This Row],[專案編號]],料單!C:L,10,FALSE)</f>
        <v>0</v>
      </c>
      <c r="N555" s="1" t="str">
        <f ca="1">VLOOKUP(表格15[[#This Row],[專案編號]],料單!C:O,13,FALSE)</f>
        <v/>
      </c>
      <c r="O555" s="11">
        <f t="shared" ca="1" si="256"/>
        <v>0</v>
      </c>
      <c r="R555" s="2" t="str">
        <f ca="1">IFERROR(VLOOKUP(M555,資料庫!$P$3:$AJ$73,20,),"")</f>
        <v/>
      </c>
      <c r="S555" s="9" t="str">
        <f t="shared" ca="1" si="229"/>
        <v/>
      </c>
      <c r="U555" s="9"/>
    </row>
    <row r="556" spans="1:21" x14ac:dyDescent="0.25">
      <c r="A556" s="1">
        <f t="shared" si="221"/>
        <v>465</v>
      </c>
      <c r="B556" s="1">
        <f t="shared" ref="B556" si="268">B555</f>
        <v>19</v>
      </c>
      <c r="C556" s="1">
        <f t="shared" si="218"/>
        <v>0</v>
      </c>
      <c r="D556" s="1">
        <f>料單!C729</f>
        <v>19015</v>
      </c>
      <c r="E556" s="1">
        <f ca="1">VLOOKUP(表格15[[#This Row],[專案編號]],料單!C:E,3,FALSE)</f>
        <v>0</v>
      </c>
      <c r="F556" s="1">
        <f ca="1">VLOOKUP(表格15[[#This Row],[專案編號]],料單!C:F,4,FALSE)</f>
        <v>0</v>
      </c>
      <c r="G556" s="1" t="str">
        <f ca="1">VLOOKUP(表格15[[#This Row],[專案編號]],料單!C:G,5,FALSE)</f>
        <v/>
      </c>
      <c r="H556" s="1">
        <f ca="1">VLOOKUP(表格15[[#This Row],[專案編號]],料單!C:H,6,FALSE)</f>
        <v>0</v>
      </c>
      <c r="I556" s="1" t="str">
        <f ca="1">VLOOKUP(表格15[[#This Row],[專案編號]],料單!C:I,7,FALSE)</f>
        <v/>
      </c>
      <c r="J556" s="1">
        <f ca="1">VLOOKUP(表格15[[#This Row],[專案編號]],料單!C:J,8,FALSE)</f>
        <v>0</v>
      </c>
      <c r="K556" s="1">
        <f ca="1">VLOOKUP(表格15[[#This Row],[專案編號]],料單!C:K,9,FALSE)</f>
        <v>0</v>
      </c>
      <c r="L556" s="1" t="str">
        <f ca="1">VLOOKUP(表格15[[#This Row],[專案編號]],料單!C:M,11,FALSE)</f>
        <v/>
      </c>
      <c r="M556" s="1">
        <f ca="1">VLOOKUP(表格15[[#This Row],[專案編號]],料單!C:L,10,FALSE)</f>
        <v>0</v>
      </c>
      <c r="N556" s="1" t="str">
        <f ca="1">VLOOKUP(表格15[[#This Row],[專案編號]],料單!C:O,13,FALSE)</f>
        <v/>
      </c>
      <c r="O556" s="11">
        <f t="shared" ca="1" si="256"/>
        <v>0</v>
      </c>
      <c r="R556" s="2" t="str">
        <f ca="1">IFERROR(VLOOKUP(M556,資料庫!$P$3:$AJ$73,20,),"")</f>
        <v/>
      </c>
      <c r="S556" s="9" t="str">
        <f t="shared" ca="1" si="229"/>
        <v/>
      </c>
      <c r="U556" s="9"/>
    </row>
    <row r="557" spans="1:21" x14ac:dyDescent="0.25">
      <c r="A557" s="1">
        <f t="shared" si="221"/>
        <v>466</v>
      </c>
      <c r="B557" s="1">
        <f t="shared" ref="B557" si="269">B556</f>
        <v>19</v>
      </c>
      <c r="C557" s="1">
        <f t="shared" si="218"/>
        <v>0</v>
      </c>
      <c r="D557" s="1">
        <f>料單!C730</f>
        <v>19016</v>
      </c>
      <c r="E557" s="1">
        <f ca="1">VLOOKUP(表格15[[#This Row],[專案編號]],料單!C:E,3,FALSE)</f>
        <v>0</v>
      </c>
      <c r="F557" s="1">
        <f ca="1">VLOOKUP(表格15[[#This Row],[專案編號]],料單!C:F,4,FALSE)</f>
        <v>0</v>
      </c>
      <c r="G557" s="1" t="str">
        <f ca="1">VLOOKUP(表格15[[#This Row],[專案編號]],料單!C:G,5,FALSE)</f>
        <v/>
      </c>
      <c r="H557" s="1">
        <f ca="1">VLOOKUP(表格15[[#This Row],[專案編號]],料單!C:H,6,FALSE)</f>
        <v>0</v>
      </c>
      <c r="I557" s="1" t="str">
        <f ca="1">VLOOKUP(表格15[[#This Row],[專案編號]],料單!C:I,7,FALSE)</f>
        <v/>
      </c>
      <c r="J557" s="1">
        <f ca="1">VLOOKUP(表格15[[#This Row],[專案編號]],料單!C:J,8,FALSE)</f>
        <v>0</v>
      </c>
      <c r="K557" s="1">
        <f ca="1">VLOOKUP(表格15[[#This Row],[專案編號]],料單!C:K,9,FALSE)</f>
        <v>0</v>
      </c>
      <c r="L557" s="1" t="str">
        <f ca="1">VLOOKUP(表格15[[#This Row],[專案編號]],料單!C:M,11,FALSE)</f>
        <v/>
      </c>
      <c r="M557" s="1">
        <f ca="1">VLOOKUP(表格15[[#This Row],[專案編號]],料單!C:L,10,FALSE)</f>
        <v>0</v>
      </c>
      <c r="N557" s="1" t="str">
        <f ca="1">VLOOKUP(表格15[[#This Row],[專案編號]],料單!C:O,13,FALSE)</f>
        <v/>
      </c>
      <c r="O557" s="11">
        <f t="shared" ca="1" si="256"/>
        <v>0</v>
      </c>
      <c r="R557" s="2" t="str">
        <f ca="1">IFERROR(VLOOKUP(M557,資料庫!$P$3:$AJ$73,20,),"")</f>
        <v/>
      </c>
      <c r="S557" s="9" t="str">
        <f t="shared" ca="1" si="229"/>
        <v/>
      </c>
      <c r="U557" s="9"/>
    </row>
    <row r="558" spans="1:21" x14ac:dyDescent="0.25">
      <c r="A558" s="1">
        <f t="shared" si="221"/>
        <v>467</v>
      </c>
      <c r="B558" s="1">
        <f t="shared" ref="B558" si="270">B557</f>
        <v>19</v>
      </c>
      <c r="C558" s="1">
        <f t="shared" si="218"/>
        <v>0</v>
      </c>
      <c r="D558" s="1">
        <f>料單!C731</f>
        <v>19017</v>
      </c>
      <c r="E558" s="1">
        <f ca="1">VLOOKUP(表格15[[#This Row],[專案編號]],料單!C:E,3,FALSE)</f>
        <v>0</v>
      </c>
      <c r="F558" s="1">
        <f ca="1">VLOOKUP(表格15[[#This Row],[專案編號]],料單!C:F,4,FALSE)</f>
        <v>0</v>
      </c>
      <c r="G558" s="1" t="str">
        <f ca="1">VLOOKUP(表格15[[#This Row],[專案編號]],料單!C:G,5,FALSE)</f>
        <v/>
      </c>
      <c r="H558" s="1">
        <f ca="1">VLOOKUP(表格15[[#This Row],[專案編號]],料單!C:H,6,FALSE)</f>
        <v>0</v>
      </c>
      <c r="I558" s="1" t="str">
        <f ca="1">VLOOKUP(表格15[[#This Row],[專案編號]],料單!C:I,7,FALSE)</f>
        <v/>
      </c>
      <c r="J558" s="1">
        <f ca="1">VLOOKUP(表格15[[#This Row],[專案編號]],料單!C:J,8,FALSE)</f>
        <v>0</v>
      </c>
      <c r="K558" s="1">
        <f ca="1">VLOOKUP(表格15[[#This Row],[專案編號]],料單!C:K,9,FALSE)</f>
        <v>0</v>
      </c>
      <c r="L558" s="1" t="str">
        <f ca="1">VLOOKUP(表格15[[#This Row],[專案編號]],料單!C:M,11,FALSE)</f>
        <v/>
      </c>
      <c r="M558" s="1">
        <f ca="1">VLOOKUP(表格15[[#This Row],[專案編號]],料單!C:L,10,FALSE)</f>
        <v>0</v>
      </c>
      <c r="N558" s="1" t="str">
        <f ca="1">VLOOKUP(表格15[[#This Row],[專案編號]],料單!C:O,13,FALSE)</f>
        <v/>
      </c>
      <c r="O558" s="11">
        <f t="shared" ca="1" si="256"/>
        <v>0</v>
      </c>
      <c r="R558" s="2" t="str">
        <f ca="1">IFERROR(VLOOKUP(M558,資料庫!$P$3:$AJ$73,20,),"")</f>
        <v/>
      </c>
      <c r="S558" s="9" t="str">
        <f t="shared" ca="1" si="229"/>
        <v/>
      </c>
      <c r="U558" s="9"/>
    </row>
    <row r="559" spans="1:21" x14ac:dyDescent="0.25">
      <c r="A559" s="1">
        <f t="shared" si="221"/>
        <v>468</v>
      </c>
      <c r="B559" s="1">
        <f t="shared" ref="B559" si="271">B558</f>
        <v>19</v>
      </c>
      <c r="C559" s="1">
        <f t="shared" si="218"/>
        <v>0</v>
      </c>
      <c r="D559" s="1">
        <f>料單!C732</f>
        <v>19018</v>
      </c>
      <c r="E559" s="1">
        <f ca="1">VLOOKUP(表格15[[#This Row],[專案編號]],料單!C:E,3,FALSE)</f>
        <v>0</v>
      </c>
      <c r="F559" s="1">
        <f ca="1">VLOOKUP(表格15[[#This Row],[專案編號]],料單!C:F,4,FALSE)</f>
        <v>0</v>
      </c>
      <c r="G559" s="1" t="str">
        <f ca="1">VLOOKUP(表格15[[#This Row],[專案編號]],料單!C:G,5,FALSE)</f>
        <v/>
      </c>
      <c r="H559" s="1">
        <f ca="1">VLOOKUP(表格15[[#This Row],[專案編號]],料單!C:H,6,FALSE)</f>
        <v>0</v>
      </c>
      <c r="I559" s="1" t="str">
        <f ca="1">VLOOKUP(表格15[[#This Row],[專案編號]],料單!C:I,7,FALSE)</f>
        <v/>
      </c>
      <c r="J559" s="1">
        <f ca="1">VLOOKUP(表格15[[#This Row],[專案編號]],料單!C:J,8,FALSE)</f>
        <v>0</v>
      </c>
      <c r="K559" s="1">
        <f ca="1">VLOOKUP(表格15[[#This Row],[專案編號]],料單!C:K,9,FALSE)</f>
        <v>0</v>
      </c>
      <c r="L559" s="1" t="str">
        <f ca="1">VLOOKUP(表格15[[#This Row],[專案編號]],料單!C:M,11,FALSE)</f>
        <v/>
      </c>
      <c r="M559" s="1">
        <f ca="1">VLOOKUP(表格15[[#This Row],[專案編號]],料單!C:L,10,FALSE)</f>
        <v>0</v>
      </c>
      <c r="N559" s="1" t="str">
        <f ca="1">VLOOKUP(表格15[[#This Row],[專案編號]],料單!C:O,13,FALSE)</f>
        <v/>
      </c>
      <c r="O559" s="11">
        <f t="shared" ca="1" si="256"/>
        <v>0</v>
      </c>
      <c r="R559" s="2" t="str">
        <f ca="1">IFERROR(VLOOKUP(M559,資料庫!$P$3:$AJ$73,20,),"")</f>
        <v/>
      </c>
      <c r="S559" s="9" t="str">
        <f t="shared" ca="1" si="229"/>
        <v/>
      </c>
      <c r="U559" s="9"/>
    </row>
    <row r="560" spans="1:21" x14ac:dyDescent="0.25">
      <c r="A560" s="1">
        <f t="shared" si="221"/>
        <v>469</v>
      </c>
      <c r="B560" s="1">
        <f t="shared" ref="B560" si="272">B559</f>
        <v>19</v>
      </c>
      <c r="C560" s="1">
        <f t="shared" si="218"/>
        <v>0</v>
      </c>
      <c r="D560" s="1">
        <f>料單!C733</f>
        <v>19019</v>
      </c>
      <c r="E560" s="1">
        <f ca="1">VLOOKUP(表格15[[#This Row],[專案編號]],料單!C:E,3,FALSE)</f>
        <v>0</v>
      </c>
      <c r="F560" s="1">
        <f ca="1">VLOOKUP(表格15[[#This Row],[專案編號]],料單!C:F,4,FALSE)</f>
        <v>0</v>
      </c>
      <c r="G560" s="1" t="str">
        <f ca="1">VLOOKUP(表格15[[#This Row],[專案編號]],料單!C:G,5,FALSE)</f>
        <v/>
      </c>
      <c r="H560" s="1">
        <f ca="1">VLOOKUP(表格15[[#This Row],[專案編號]],料單!C:H,6,FALSE)</f>
        <v>0</v>
      </c>
      <c r="I560" s="1" t="str">
        <f ca="1">VLOOKUP(表格15[[#This Row],[專案編號]],料單!C:I,7,FALSE)</f>
        <v/>
      </c>
      <c r="J560" s="1">
        <f ca="1">VLOOKUP(表格15[[#This Row],[專案編號]],料單!C:J,8,FALSE)</f>
        <v>0</v>
      </c>
      <c r="K560" s="1">
        <f ca="1">VLOOKUP(表格15[[#This Row],[專案編號]],料單!C:K,9,FALSE)</f>
        <v>0</v>
      </c>
      <c r="L560" s="1" t="str">
        <f ca="1">VLOOKUP(表格15[[#This Row],[專案編號]],料單!C:M,11,FALSE)</f>
        <v/>
      </c>
      <c r="M560" s="1">
        <f ca="1">VLOOKUP(表格15[[#This Row],[專案編號]],料單!C:L,10,FALSE)</f>
        <v>0</v>
      </c>
      <c r="N560" s="1" t="str">
        <f ca="1">VLOOKUP(表格15[[#This Row],[專案編號]],料單!C:O,13,FALSE)</f>
        <v/>
      </c>
      <c r="O560" s="11">
        <f t="shared" ca="1" si="256"/>
        <v>0</v>
      </c>
      <c r="R560" s="2" t="str">
        <f ca="1">IFERROR(VLOOKUP(M560,資料庫!$P$3:$AJ$73,20,),"")</f>
        <v/>
      </c>
      <c r="S560" s="9" t="str">
        <f t="shared" ca="1" si="229"/>
        <v/>
      </c>
      <c r="U560" s="9"/>
    </row>
    <row r="561" spans="1:21" x14ac:dyDescent="0.25">
      <c r="A561" s="1">
        <f t="shared" si="221"/>
        <v>470</v>
      </c>
      <c r="B561" s="1">
        <f t="shared" ref="B561" si="273">B560</f>
        <v>19</v>
      </c>
      <c r="C561" s="1">
        <f t="shared" si="218"/>
        <v>0</v>
      </c>
      <c r="D561" s="1">
        <f>料單!C734</f>
        <v>19020</v>
      </c>
      <c r="E561" s="1">
        <f ca="1">VLOOKUP(表格15[[#This Row],[專案編號]],料單!C:E,3,FALSE)</f>
        <v>0</v>
      </c>
      <c r="F561" s="1">
        <f ca="1">VLOOKUP(表格15[[#This Row],[專案編號]],料單!C:F,4,FALSE)</f>
        <v>0</v>
      </c>
      <c r="G561" s="1" t="str">
        <f ca="1">VLOOKUP(表格15[[#This Row],[專案編號]],料單!C:G,5,FALSE)</f>
        <v/>
      </c>
      <c r="H561" s="1">
        <f ca="1">VLOOKUP(表格15[[#This Row],[專案編號]],料單!C:H,6,FALSE)</f>
        <v>0</v>
      </c>
      <c r="I561" s="1" t="str">
        <f ca="1">VLOOKUP(表格15[[#This Row],[專案編號]],料單!C:I,7,FALSE)</f>
        <v/>
      </c>
      <c r="J561" s="1">
        <f ca="1">VLOOKUP(表格15[[#This Row],[專案編號]],料單!C:J,8,FALSE)</f>
        <v>0</v>
      </c>
      <c r="K561" s="1">
        <f ca="1">VLOOKUP(表格15[[#This Row],[專案編號]],料單!C:K,9,FALSE)</f>
        <v>0</v>
      </c>
      <c r="L561" s="1" t="str">
        <f ca="1">VLOOKUP(表格15[[#This Row],[專案編號]],料單!C:M,11,FALSE)</f>
        <v/>
      </c>
      <c r="M561" s="1">
        <f ca="1">VLOOKUP(表格15[[#This Row],[專案編號]],料單!C:L,10,FALSE)</f>
        <v>0</v>
      </c>
      <c r="N561" s="1" t="str">
        <f ca="1">VLOOKUP(表格15[[#This Row],[專案編號]],料單!C:O,13,FALSE)</f>
        <v/>
      </c>
      <c r="O561" s="11">
        <f t="shared" ca="1" si="256"/>
        <v>0</v>
      </c>
      <c r="R561" s="2" t="str">
        <f ca="1">IFERROR(VLOOKUP(M561,資料庫!$P$3:$AJ$73,20,),"")</f>
        <v/>
      </c>
      <c r="S561" s="9" t="str">
        <f t="shared" ca="1" si="229"/>
        <v/>
      </c>
      <c r="U561" s="9"/>
    </row>
    <row r="562" spans="1:21" x14ac:dyDescent="0.25">
      <c r="A562" s="1">
        <f t="shared" si="221"/>
        <v>471</v>
      </c>
      <c r="B562" s="1">
        <f t="shared" ref="B562" si="274">B561</f>
        <v>19</v>
      </c>
      <c r="C562" s="1">
        <f t="shared" si="218"/>
        <v>0</v>
      </c>
      <c r="D562" s="1">
        <f>料單!C735</f>
        <v>19021</v>
      </c>
      <c r="E562" s="1">
        <f ca="1">VLOOKUP(表格15[[#This Row],[專案編號]],料單!C:E,3,FALSE)</f>
        <v>0</v>
      </c>
      <c r="F562" s="1">
        <f ca="1">VLOOKUP(表格15[[#This Row],[專案編號]],料單!C:F,4,FALSE)</f>
        <v>0</v>
      </c>
      <c r="G562" s="1" t="str">
        <f ca="1">VLOOKUP(表格15[[#This Row],[專案編號]],料單!C:G,5,FALSE)</f>
        <v/>
      </c>
      <c r="H562" s="1">
        <f ca="1">VLOOKUP(表格15[[#This Row],[專案編號]],料單!C:H,6,FALSE)</f>
        <v>0</v>
      </c>
      <c r="I562" s="1" t="str">
        <f ca="1">VLOOKUP(表格15[[#This Row],[專案編號]],料單!C:I,7,FALSE)</f>
        <v/>
      </c>
      <c r="J562" s="1">
        <f ca="1">VLOOKUP(表格15[[#This Row],[專案編號]],料單!C:J,8,FALSE)</f>
        <v>0</v>
      </c>
      <c r="K562" s="1">
        <f ca="1">VLOOKUP(表格15[[#This Row],[專案編號]],料單!C:K,9,FALSE)</f>
        <v>0</v>
      </c>
      <c r="L562" s="1" t="str">
        <f ca="1">VLOOKUP(表格15[[#This Row],[專案編號]],料單!C:M,11,FALSE)</f>
        <v/>
      </c>
      <c r="M562" s="1">
        <f ca="1">VLOOKUP(表格15[[#This Row],[專案編號]],料單!C:L,10,FALSE)</f>
        <v>0</v>
      </c>
      <c r="N562" s="1" t="str">
        <f ca="1">VLOOKUP(表格15[[#This Row],[專案編號]],料單!C:O,13,FALSE)</f>
        <v/>
      </c>
      <c r="O562" s="11">
        <f t="shared" ca="1" si="256"/>
        <v>0</v>
      </c>
      <c r="R562" s="2" t="str">
        <f ca="1">IFERROR(VLOOKUP(M562,資料庫!$P$3:$AJ$73,20,),"")</f>
        <v/>
      </c>
      <c r="S562" s="9" t="str">
        <f t="shared" ca="1" si="229"/>
        <v/>
      </c>
      <c r="U562" s="9"/>
    </row>
    <row r="563" spans="1:21" x14ac:dyDescent="0.25">
      <c r="A563" s="1">
        <f t="shared" si="221"/>
        <v>472</v>
      </c>
      <c r="B563" s="1">
        <f t="shared" ref="B563" si="275">B562</f>
        <v>19</v>
      </c>
      <c r="C563" s="1">
        <f t="shared" si="218"/>
        <v>0</v>
      </c>
      <c r="D563" s="1">
        <f>料單!C736</f>
        <v>19022</v>
      </c>
      <c r="E563" s="1">
        <f ca="1">VLOOKUP(表格15[[#This Row],[專案編號]],料單!C:E,3,FALSE)</f>
        <v>0</v>
      </c>
      <c r="F563" s="1">
        <f ca="1">VLOOKUP(表格15[[#This Row],[專案編號]],料單!C:F,4,FALSE)</f>
        <v>0</v>
      </c>
      <c r="G563" s="1" t="str">
        <f ca="1">VLOOKUP(表格15[[#This Row],[專案編號]],料單!C:G,5,FALSE)</f>
        <v/>
      </c>
      <c r="H563" s="1">
        <f ca="1">VLOOKUP(表格15[[#This Row],[專案編號]],料單!C:H,6,FALSE)</f>
        <v>0</v>
      </c>
      <c r="I563" s="1" t="str">
        <f ca="1">VLOOKUP(表格15[[#This Row],[專案編號]],料單!C:I,7,FALSE)</f>
        <v/>
      </c>
      <c r="J563" s="1">
        <f ca="1">VLOOKUP(表格15[[#This Row],[專案編號]],料單!C:J,8,FALSE)</f>
        <v>0</v>
      </c>
      <c r="K563" s="1">
        <f ca="1">VLOOKUP(表格15[[#This Row],[專案編號]],料單!C:K,9,FALSE)</f>
        <v>0</v>
      </c>
      <c r="L563" s="1" t="str">
        <f ca="1">VLOOKUP(表格15[[#This Row],[專案編號]],料單!C:M,11,FALSE)</f>
        <v/>
      </c>
      <c r="M563" s="1">
        <f ca="1">VLOOKUP(表格15[[#This Row],[專案編號]],料單!C:L,10,FALSE)</f>
        <v>0</v>
      </c>
      <c r="N563" s="1" t="str">
        <f ca="1">VLOOKUP(表格15[[#This Row],[專案編號]],料單!C:O,13,FALSE)</f>
        <v/>
      </c>
      <c r="O563" s="11">
        <f t="shared" ca="1" si="256"/>
        <v>0</v>
      </c>
      <c r="R563" s="2" t="str">
        <f ca="1">IFERROR(VLOOKUP(M563,資料庫!$P$3:$AJ$73,20,),"")</f>
        <v/>
      </c>
      <c r="S563" s="9" t="str">
        <f t="shared" ca="1" si="229"/>
        <v/>
      </c>
      <c r="U563" s="9"/>
    </row>
    <row r="564" spans="1:21" x14ac:dyDescent="0.25">
      <c r="A564" s="1">
        <f t="shared" si="221"/>
        <v>473</v>
      </c>
      <c r="B564" s="1">
        <f t="shared" ref="B564" si="276">B563</f>
        <v>19</v>
      </c>
      <c r="C564" s="1">
        <f t="shared" si="218"/>
        <v>0</v>
      </c>
      <c r="D564" s="1">
        <f>料單!C737</f>
        <v>19023</v>
      </c>
      <c r="E564" s="1">
        <f ca="1">VLOOKUP(表格15[[#This Row],[專案編號]],料單!C:E,3,FALSE)</f>
        <v>0</v>
      </c>
      <c r="F564" s="1">
        <f ca="1">VLOOKUP(表格15[[#This Row],[專案編號]],料單!C:F,4,FALSE)</f>
        <v>0</v>
      </c>
      <c r="G564" s="1" t="str">
        <f ca="1">VLOOKUP(表格15[[#This Row],[專案編號]],料單!C:G,5,FALSE)</f>
        <v/>
      </c>
      <c r="H564" s="1">
        <f ca="1">VLOOKUP(表格15[[#This Row],[專案編號]],料單!C:H,6,FALSE)</f>
        <v>0</v>
      </c>
      <c r="I564" s="1" t="str">
        <f ca="1">VLOOKUP(表格15[[#This Row],[專案編號]],料單!C:I,7,FALSE)</f>
        <v/>
      </c>
      <c r="J564" s="1">
        <f ca="1">VLOOKUP(表格15[[#This Row],[專案編號]],料單!C:J,8,FALSE)</f>
        <v>0</v>
      </c>
      <c r="K564" s="1">
        <f ca="1">VLOOKUP(表格15[[#This Row],[專案編號]],料單!C:K,9,FALSE)</f>
        <v>0</v>
      </c>
      <c r="L564" s="1" t="str">
        <f ca="1">VLOOKUP(表格15[[#This Row],[專案編號]],料單!C:M,11,FALSE)</f>
        <v/>
      </c>
      <c r="M564" s="1">
        <f ca="1">VLOOKUP(表格15[[#This Row],[專案編號]],料單!C:L,10,FALSE)</f>
        <v>0</v>
      </c>
      <c r="N564" s="1" t="str">
        <f ca="1">VLOOKUP(表格15[[#This Row],[專案編號]],料單!C:O,13,FALSE)</f>
        <v/>
      </c>
      <c r="O564" s="11">
        <f t="shared" ca="1" si="256"/>
        <v>0</v>
      </c>
      <c r="R564" s="2" t="str">
        <f ca="1">IFERROR(VLOOKUP(M564,資料庫!$P$3:$AJ$73,20,),"")</f>
        <v/>
      </c>
      <c r="S564" s="9" t="str">
        <f t="shared" ca="1" si="229"/>
        <v/>
      </c>
      <c r="U564" s="9"/>
    </row>
    <row r="565" spans="1:21" x14ac:dyDescent="0.25">
      <c r="A565" s="1">
        <f t="shared" si="221"/>
        <v>474</v>
      </c>
      <c r="B565" s="1">
        <f t="shared" ref="B565" si="277">B564</f>
        <v>19</v>
      </c>
      <c r="C565" s="1">
        <f t="shared" si="218"/>
        <v>0</v>
      </c>
      <c r="D565" s="1">
        <f>料單!C738</f>
        <v>19024</v>
      </c>
      <c r="E565" s="1">
        <f ca="1">VLOOKUP(表格15[[#This Row],[專案編號]],料單!C:E,3,FALSE)</f>
        <v>0</v>
      </c>
      <c r="F565" s="1">
        <f ca="1">VLOOKUP(表格15[[#This Row],[專案編號]],料單!C:F,4,FALSE)</f>
        <v>0</v>
      </c>
      <c r="G565" s="1" t="str">
        <f ca="1">VLOOKUP(表格15[[#This Row],[專案編號]],料單!C:G,5,FALSE)</f>
        <v/>
      </c>
      <c r="H565" s="1">
        <f ca="1">VLOOKUP(表格15[[#This Row],[專案編號]],料單!C:H,6,FALSE)</f>
        <v>0</v>
      </c>
      <c r="I565" s="1" t="str">
        <f ca="1">VLOOKUP(表格15[[#This Row],[專案編號]],料單!C:I,7,FALSE)</f>
        <v/>
      </c>
      <c r="J565" s="1">
        <f ca="1">VLOOKUP(表格15[[#This Row],[專案編號]],料單!C:J,8,FALSE)</f>
        <v>0</v>
      </c>
      <c r="K565" s="1">
        <f ca="1">VLOOKUP(表格15[[#This Row],[專案編號]],料單!C:K,9,FALSE)</f>
        <v>0</v>
      </c>
      <c r="L565" s="1" t="str">
        <f ca="1">VLOOKUP(表格15[[#This Row],[專案編號]],料單!C:M,11,FALSE)</f>
        <v/>
      </c>
      <c r="M565" s="1">
        <f ca="1">VLOOKUP(表格15[[#This Row],[專案編號]],料單!C:L,10,FALSE)</f>
        <v>0</v>
      </c>
      <c r="N565" s="1" t="str">
        <f ca="1">VLOOKUP(表格15[[#This Row],[專案編號]],料單!C:O,13,FALSE)</f>
        <v/>
      </c>
      <c r="O565" s="11">
        <f t="shared" ca="1" si="256"/>
        <v>0</v>
      </c>
      <c r="R565" s="2" t="str">
        <f ca="1">IFERROR(VLOOKUP(M565,資料庫!$P$3:$AJ$73,20,),"")</f>
        <v/>
      </c>
      <c r="S565" s="9" t="str">
        <f t="shared" ca="1" si="229"/>
        <v/>
      </c>
      <c r="U565" s="9"/>
    </row>
    <row r="566" spans="1:21" x14ac:dyDescent="0.25">
      <c r="A566" s="1">
        <f t="shared" ref="A566:A570" si="278">A565+1</f>
        <v>475</v>
      </c>
      <c r="B566" s="1">
        <f t="shared" ref="B566:B570" si="279">B565</f>
        <v>19</v>
      </c>
      <c r="C566" s="1">
        <f t="shared" si="218"/>
        <v>0</v>
      </c>
      <c r="D566" s="1">
        <f>料單!C739</f>
        <v>19025</v>
      </c>
      <c r="E566" s="1">
        <f ca="1">VLOOKUP(表格15[[#This Row],[專案編號]],料單!C:E,3,FALSE)</f>
        <v>0</v>
      </c>
      <c r="F566" s="1">
        <f ca="1">VLOOKUP(表格15[[#This Row],[專案編號]],料單!C:F,4,FALSE)</f>
        <v>0</v>
      </c>
      <c r="G566" s="1" t="str">
        <f ca="1">VLOOKUP(表格15[[#This Row],[專案編號]],料單!C:G,5,FALSE)</f>
        <v/>
      </c>
      <c r="H566" s="1">
        <f ca="1">VLOOKUP(表格15[[#This Row],[專案編號]],料單!C:H,6,FALSE)</f>
        <v>0</v>
      </c>
      <c r="I566" s="1" t="str">
        <f ca="1">VLOOKUP(表格15[[#This Row],[專案編號]],料單!C:I,7,FALSE)</f>
        <v/>
      </c>
      <c r="J566" s="1">
        <f ca="1">VLOOKUP(表格15[[#This Row],[專案編號]],料單!C:J,8,FALSE)</f>
        <v>0</v>
      </c>
      <c r="K566" s="1">
        <f ca="1">VLOOKUP(表格15[[#This Row],[專案編號]],料單!C:K,9,FALSE)</f>
        <v>0</v>
      </c>
      <c r="L566" s="1" t="str">
        <f ca="1">VLOOKUP(表格15[[#This Row],[專案編號]],料單!C:M,11,FALSE)</f>
        <v/>
      </c>
      <c r="M566" s="1">
        <f ca="1">VLOOKUP(表格15[[#This Row],[專案編號]],料單!C:L,10,FALSE)</f>
        <v>0</v>
      </c>
      <c r="N566" s="1" t="str">
        <f ca="1">VLOOKUP(表格15[[#This Row],[專案編號]],料單!C:O,13,FALSE)</f>
        <v/>
      </c>
      <c r="O566" s="11">
        <f t="shared" ca="1" si="256"/>
        <v>0</v>
      </c>
      <c r="R566" s="2" t="str">
        <f ca="1">IFERROR(VLOOKUP(M566,資料庫!$P$3:$AJ$73,20,),"")</f>
        <v/>
      </c>
      <c r="S566" s="9" t="str">
        <f t="shared" ca="1" si="229"/>
        <v/>
      </c>
      <c r="U566" s="9"/>
    </row>
    <row r="567" spans="1:21" x14ac:dyDescent="0.25">
      <c r="A567" s="1">
        <f t="shared" si="278"/>
        <v>476</v>
      </c>
      <c r="B567" s="1">
        <f t="shared" si="279"/>
        <v>19</v>
      </c>
      <c r="C567" s="1">
        <f t="shared" si="218"/>
        <v>0</v>
      </c>
      <c r="D567" s="1">
        <f>料單!C740</f>
        <v>19026</v>
      </c>
      <c r="E567" s="1">
        <f ca="1">VLOOKUP(表格15[[#This Row],[專案編號]],料單!C:E,3,FALSE)</f>
        <v>0</v>
      </c>
      <c r="F567" s="1">
        <f ca="1">VLOOKUP(表格15[[#This Row],[專案編號]],料單!C:F,4,FALSE)</f>
        <v>0</v>
      </c>
      <c r="G567" s="1" t="str">
        <f ca="1">VLOOKUP(表格15[[#This Row],[專案編號]],料單!C:G,5,FALSE)</f>
        <v/>
      </c>
      <c r="H567" s="1">
        <f ca="1">VLOOKUP(表格15[[#This Row],[專案編號]],料單!C:H,6,FALSE)</f>
        <v>0</v>
      </c>
      <c r="I567" s="1" t="str">
        <f ca="1">VLOOKUP(表格15[[#This Row],[專案編號]],料單!C:I,7,FALSE)</f>
        <v/>
      </c>
      <c r="J567" s="1">
        <f ca="1">VLOOKUP(表格15[[#This Row],[專案編號]],料單!C:J,8,FALSE)</f>
        <v>0</v>
      </c>
      <c r="K567" s="1">
        <f ca="1">VLOOKUP(表格15[[#This Row],[專案編號]],料單!C:K,9,FALSE)</f>
        <v>0</v>
      </c>
      <c r="L567" s="1" t="str">
        <f ca="1">VLOOKUP(表格15[[#This Row],[專案編號]],料單!C:M,11,FALSE)</f>
        <v/>
      </c>
      <c r="M567" s="1">
        <f ca="1">VLOOKUP(表格15[[#This Row],[專案編號]],料單!C:L,10,FALSE)</f>
        <v>0</v>
      </c>
      <c r="N567" s="1" t="str">
        <f ca="1">VLOOKUP(表格15[[#This Row],[專案編號]],料單!C:O,13,FALSE)</f>
        <v/>
      </c>
      <c r="O567" s="11">
        <f t="shared" ca="1" si="256"/>
        <v>0</v>
      </c>
      <c r="R567" s="2" t="str">
        <f ca="1">IFERROR(VLOOKUP(M567,資料庫!$P$3:$AJ$73,20,),"")</f>
        <v/>
      </c>
      <c r="S567" s="9" t="str">
        <f t="shared" ca="1" si="229"/>
        <v/>
      </c>
      <c r="U567" s="9"/>
    </row>
    <row r="568" spans="1:21" x14ac:dyDescent="0.25">
      <c r="A568" s="1">
        <f t="shared" si="278"/>
        <v>477</v>
      </c>
      <c r="B568" s="1">
        <f t="shared" si="279"/>
        <v>19</v>
      </c>
      <c r="C568" s="1">
        <f t="shared" si="218"/>
        <v>0</v>
      </c>
      <c r="D568" s="1">
        <f>料單!C741</f>
        <v>19027</v>
      </c>
      <c r="E568" s="1">
        <f ca="1">VLOOKUP(表格15[[#This Row],[專案編號]],料單!C:E,3,FALSE)</f>
        <v>0</v>
      </c>
      <c r="F568" s="1">
        <f ca="1">VLOOKUP(表格15[[#This Row],[專案編號]],料單!C:F,4,FALSE)</f>
        <v>0</v>
      </c>
      <c r="G568" s="1" t="str">
        <f ca="1">VLOOKUP(表格15[[#This Row],[專案編號]],料單!C:G,5,FALSE)</f>
        <v/>
      </c>
      <c r="H568" s="1">
        <f ca="1">VLOOKUP(表格15[[#This Row],[專案編號]],料單!C:H,6,FALSE)</f>
        <v>0</v>
      </c>
      <c r="I568" s="1" t="str">
        <f ca="1">VLOOKUP(表格15[[#This Row],[專案編號]],料單!C:I,7,FALSE)</f>
        <v/>
      </c>
      <c r="J568" s="1">
        <f ca="1">VLOOKUP(表格15[[#This Row],[專案編號]],料單!C:J,8,FALSE)</f>
        <v>0</v>
      </c>
      <c r="K568" s="1">
        <f ca="1">VLOOKUP(表格15[[#This Row],[專案編號]],料單!C:K,9,FALSE)</f>
        <v>0</v>
      </c>
      <c r="L568" s="1" t="str">
        <f ca="1">VLOOKUP(表格15[[#This Row],[專案編號]],料單!C:M,11,FALSE)</f>
        <v/>
      </c>
      <c r="M568" s="1">
        <f ca="1">VLOOKUP(表格15[[#This Row],[專案編號]],料單!C:L,10,FALSE)</f>
        <v>0</v>
      </c>
      <c r="N568" s="1" t="str">
        <f ca="1">VLOOKUP(表格15[[#This Row],[專案編號]],料單!C:O,13,FALSE)</f>
        <v/>
      </c>
      <c r="O568" s="11">
        <f t="shared" ca="1" si="256"/>
        <v>0</v>
      </c>
      <c r="R568" s="2" t="str">
        <f ca="1">IFERROR(VLOOKUP(M568,資料庫!$P$3:$AJ$73,20,),"")</f>
        <v/>
      </c>
      <c r="S568" s="9" t="str">
        <f t="shared" ca="1" si="229"/>
        <v/>
      </c>
      <c r="U568" s="9"/>
    </row>
    <row r="569" spans="1:21" x14ac:dyDescent="0.25">
      <c r="A569" s="1">
        <f t="shared" si="278"/>
        <v>478</v>
      </c>
      <c r="B569" s="1">
        <f t="shared" si="279"/>
        <v>19</v>
      </c>
      <c r="C569" s="1">
        <f t="shared" si="218"/>
        <v>0</v>
      </c>
      <c r="D569" s="1">
        <f>料單!C742</f>
        <v>19028</v>
      </c>
      <c r="E569" s="1">
        <f ca="1">VLOOKUP(表格15[[#This Row],[專案編號]],料單!C:E,3,FALSE)</f>
        <v>0</v>
      </c>
      <c r="F569" s="1">
        <f ca="1">VLOOKUP(表格15[[#This Row],[專案編號]],料單!C:F,4,FALSE)</f>
        <v>0</v>
      </c>
      <c r="G569" s="1" t="str">
        <f ca="1">VLOOKUP(表格15[[#This Row],[專案編號]],料單!C:G,5,FALSE)</f>
        <v/>
      </c>
      <c r="H569" s="1">
        <f ca="1">VLOOKUP(表格15[[#This Row],[專案編號]],料單!C:H,6,FALSE)</f>
        <v>0</v>
      </c>
      <c r="I569" s="1" t="str">
        <f ca="1">VLOOKUP(表格15[[#This Row],[專案編號]],料單!C:I,7,FALSE)</f>
        <v/>
      </c>
      <c r="J569" s="1">
        <f ca="1">VLOOKUP(表格15[[#This Row],[專案編號]],料單!C:J,8,FALSE)</f>
        <v>0</v>
      </c>
      <c r="K569" s="1">
        <f ca="1">VLOOKUP(表格15[[#This Row],[專案編號]],料單!C:K,9,FALSE)</f>
        <v>0</v>
      </c>
      <c r="L569" s="1" t="str">
        <f ca="1">VLOOKUP(表格15[[#This Row],[專案編號]],料單!C:M,11,FALSE)</f>
        <v/>
      </c>
      <c r="M569" s="1">
        <f ca="1">VLOOKUP(表格15[[#This Row],[專案編號]],料單!C:L,10,FALSE)</f>
        <v>0</v>
      </c>
      <c r="N569" s="1" t="str">
        <f ca="1">VLOOKUP(表格15[[#This Row],[專案編號]],料單!C:O,13,FALSE)</f>
        <v/>
      </c>
      <c r="O569" s="11">
        <f t="shared" ca="1" si="256"/>
        <v>0</v>
      </c>
      <c r="R569" s="2" t="str">
        <f ca="1">IFERROR(VLOOKUP(M569,資料庫!$P$3:$AJ$73,20,),"")</f>
        <v/>
      </c>
      <c r="S569" s="9" t="str">
        <f t="shared" ca="1" si="229"/>
        <v/>
      </c>
      <c r="U569" s="9"/>
    </row>
    <row r="570" spans="1:21" x14ac:dyDescent="0.25">
      <c r="A570" s="1">
        <f t="shared" si="278"/>
        <v>479</v>
      </c>
      <c r="B570" s="1">
        <f t="shared" si="279"/>
        <v>19</v>
      </c>
      <c r="C570" s="1">
        <f t="shared" si="218"/>
        <v>0</v>
      </c>
      <c r="D570" s="1">
        <f>料單!C743</f>
        <v>19029</v>
      </c>
      <c r="E570" s="1">
        <f ca="1">VLOOKUP(表格15[[#This Row],[專案編號]],料單!C:E,3,FALSE)</f>
        <v>0</v>
      </c>
      <c r="F570" s="1">
        <f ca="1">VLOOKUP(表格15[[#This Row],[專案編號]],料單!C:F,4,FALSE)</f>
        <v>0</v>
      </c>
      <c r="G570" s="1" t="str">
        <f ca="1">VLOOKUP(表格15[[#This Row],[專案編號]],料單!C:G,5,FALSE)</f>
        <v/>
      </c>
      <c r="H570" s="1">
        <f ca="1">VLOOKUP(表格15[[#This Row],[專案編號]],料單!C:H,6,FALSE)</f>
        <v>0</v>
      </c>
      <c r="I570" s="1" t="str">
        <f ca="1">VLOOKUP(表格15[[#This Row],[專案編號]],料單!C:I,7,FALSE)</f>
        <v/>
      </c>
      <c r="J570" s="1">
        <f ca="1">VLOOKUP(表格15[[#This Row],[專案編號]],料單!C:J,8,FALSE)</f>
        <v>0</v>
      </c>
      <c r="K570" s="1">
        <f ca="1">VLOOKUP(表格15[[#This Row],[專案編號]],料單!C:K,9,FALSE)</f>
        <v>0</v>
      </c>
      <c r="L570" s="1" t="str">
        <f ca="1">VLOOKUP(表格15[[#This Row],[專案編號]],料單!C:M,11,FALSE)</f>
        <v/>
      </c>
      <c r="M570" s="1">
        <f ca="1">VLOOKUP(表格15[[#This Row],[專案編號]],料單!C:L,10,FALSE)</f>
        <v>0</v>
      </c>
      <c r="N570" s="1" t="str">
        <f ca="1">VLOOKUP(表格15[[#This Row],[專案編號]],料單!C:O,13,FALSE)</f>
        <v/>
      </c>
      <c r="O570" s="11">
        <f t="shared" ca="1" si="256"/>
        <v>0</v>
      </c>
      <c r="R570" s="2" t="str">
        <f ca="1">IFERROR(VLOOKUP(M570,資料庫!$P$3:$AJ$73,20,),"")</f>
        <v/>
      </c>
      <c r="S570" s="9" t="str">
        <f t="shared" ca="1" si="229"/>
        <v/>
      </c>
      <c r="U570" s="9"/>
    </row>
    <row r="571" spans="1:21" s="43" customFormat="1" x14ac:dyDescent="0.25">
      <c r="A571" s="43">
        <f>A565+1</f>
        <v>475</v>
      </c>
      <c r="B571" s="43">
        <f t="shared" ref="B571" si="280">B565</f>
        <v>19</v>
      </c>
      <c r="C571" s="43">
        <f t="shared" si="218"/>
        <v>0</v>
      </c>
      <c r="D571" s="43">
        <f>料單!C744</f>
        <v>19030</v>
      </c>
      <c r="E571" s="43">
        <f ca="1">VLOOKUP(表格15[[#This Row],[專案編號]],料單!C:E,3,FALSE)</f>
        <v>0</v>
      </c>
      <c r="F571" s="43">
        <f ca="1">VLOOKUP(表格15[[#This Row],[專案編號]],料單!C:F,4,FALSE)</f>
        <v>0</v>
      </c>
      <c r="G571" s="43" t="str">
        <f ca="1">VLOOKUP(表格15[[#This Row],[專案編號]],料單!C:G,5,FALSE)</f>
        <v/>
      </c>
      <c r="H571" s="43">
        <f ca="1">VLOOKUP(表格15[[#This Row],[專案編號]],料單!C:H,6,FALSE)</f>
        <v>0</v>
      </c>
      <c r="I571" s="43" t="str">
        <f ca="1">VLOOKUP(表格15[[#This Row],[專案編號]],料單!C:I,7,FALSE)</f>
        <v/>
      </c>
      <c r="J571" s="43">
        <f ca="1">VLOOKUP(表格15[[#This Row],[專案編號]],料單!C:J,8,FALSE)</f>
        <v>0</v>
      </c>
      <c r="K571" s="43">
        <f ca="1">VLOOKUP(表格15[[#This Row],[專案編號]],料單!C:K,9,FALSE)</f>
        <v>0</v>
      </c>
      <c r="L571" s="43" t="str">
        <f ca="1">VLOOKUP(表格15[[#This Row],[專案編號]],料單!C:M,11,FALSE)</f>
        <v/>
      </c>
      <c r="M571" s="43">
        <f ca="1">VLOOKUP(表格15[[#This Row],[專案編號]],料單!C:L,10,FALSE)</f>
        <v>0</v>
      </c>
      <c r="N571" s="1" t="str">
        <f ca="1">VLOOKUP(表格15[[#This Row],[專案編號]],料單!C:O,13,FALSE)</f>
        <v/>
      </c>
      <c r="O571" s="44">
        <f t="shared" ref="O571" ca="1" si="281">(F571*H571)/90000*K571</f>
        <v>0</v>
      </c>
      <c r="P571" s="45">
        <f ca="1">SUM(O542:O571)</f>
        <v>0</v>
      </c>
      <c r="Q571" s="45"/>
      <c r="R571" s="204" t="str">
        <f ca="1">IFERROR(VLOOKUP(M571,資料庫!$P$3:$AJ$73,20,),"")</f>
        <v/>
      </c>
      <c r="S571" s="205" t="str">
        <f t="shared" ca="1" si="229"/>
        <v/>
      </c>
      <c r="U571" s="205"/>
    </row>
    <row r="572" spans="1:21" x14ac:dyDescent="0.25">
      <c r="A572" s="1">
        <f t="shared" si="221"/>
        <v>476</v>
      </c>
      <c r="B572" s="1">
        <f>料單!C748</f>
        <v>20</v>
      </c>
      <c r="C572" s="1">
        <f>料單!C747</f>
        <v>0</v>
      </c>
      <c r="D572" s="1">
        <f>料單!C754</f>
        <v>20001</v>
      </c>
      <c r="E572" s="1" t="str">
        <f ca="1">VLOOKUP(表格15[[#This Row],[專案編號]],料單!C:E,3,FALSE)</f>
        <v>頂板</v>
      </c>
      <c r="F572" s="1">
        <f ca="1">VLOOKUP(表格15[[#This Row],[專案編號]],料單!C:F,4,FALSE)</f>
        <v>-36</v>
      </c>
      <c r="G572" s="1" t="str">
        <f ca="1">VLOOKUP(表格15[[#This Row],[專案編號]],料單!C:G,5,FALSE)</f>
        <v>AA</v>
      </c>
      <c r="H572" s="1">
        <f ca="1">VLOOKUP(表格15[[#This Row],[專案編號]],料單!C:H,6,FALSE)</f>
        <v>0</v>
      </c>
      <c r="I572" s="1" t="str">
        <f ca="1">VLOOKUP(表格15[[#This Row],[專案編號]],料單!C:I,7,FALSE)</f>
        <v/>
      </c>
      <c r="J572" s="1">
        <f ca="1">VLOOKUP(表格15[[#This Row],[專案編號]],料單!C:J,8,FALSE)</f>
        <v>18</v>
      </c>
      <c r="K572" s="1">
        <f ca="1">VLOOKUP(表格15[[#This Row],[專案編號]],料單!C:K,9,FALSE)</f>
        <v>0</v>
      </c>
      <c r="L572" s="1" t="str">
        <f ca="1">VLOOKUP(表格15[[#This Row],[專案編號]],料單!C:M,11,FALSE)</f>
        <v/>
      </c>
      <c r="M572" s="1">
        <f ca="1">VLOOKUP(表格15[[#This Row],[專案編號]],料單!C:L,10,FALSE)</f>
        <v>0</v>
      </c>
      <c r="N572" s="1" t="str">
        <f ca="1">VLOOKUP(表格15[[#This Row],[專案編號]],料單!C:O,13,FALSE)</f>
        <v/>
      </c>
      <c r="O572" s="11">
        <f t="shared" ca="1" si="254"/>
        <v>0</v>
      </c>
      <c r="R572" s="2" t="str">
        <f ca="1">IFERROR(VLOOKUP(M572,資料庫!$P$3:$AJ$73,20,),"")</f>
        <v/>
      </c>
      <c r="S572" s="9" t="str">
        <f t="shared" ca="1" si="229"/>
        <v/>
      </c>
      <c r="U572" s="9"/>
    </row>
    <row r="573" spans="1:21" x14ac:dyDescent="0.25">
      <c r="A573" s="1">
        <f t="shared" si="221"/>
        <v>477</v>
      </c>
      <c r="B573" s="1">
        <f t="shared" si="225"/>
        <v>20</v>
      </c>
      <c r="C573" s="1">
        <f t="shared" si="218"/>
        <v>0</v>
      </c>
      <c r="D573" s="1">
        <f>料單!C755</f>
        <v>20002</v>
      </c>
      <c r="E573" s="1" t="str">
        <f ca="1">VLOOKUP(表格15[[#This Row],[專案編號]],料單!C:E,3,FALSE)</f>
        <v>底板</v>
      </c>
      <c r="F573" s="1">
        <f ca="1">VLOOKUP(表格15[[#This Row],[專案編號]],料單!C:F,4,FALSE)</f>
        <v>-36</v>
      </c>
      <c r="G573" s="1" t="str">
        <f ca="1">VLOOKUP(表格15[[#This Row],[專案編號]],料單!C:G,5,FALSE)</f>
        <v>AA</v>
      </c>
      <c r="H573" s="1">
        <f ca="1">VLOOKUP(表格15[[#This Row],[專案編號]],料單!C:H,6,FALSE)</f>
        <v>0</v>
      </c>
      <c r="I573" s="1" t="str">
        <f ca="1">VLOOKUP(表格15[[#This Row],[專案編號]],料單!C:I,7,FALSE)</f>
        <v/>
      </c>
      <c r="J573" s="1">
        <f ca="1">VLOOKUP(表格15[[#This Row],[專案編號]],料單!C:J,8,FALSE)</f>
        <v>18</v>
      </c>
      <c r="K573" s="1">
        <f ca="1">VLOOKUP(表格15[[#This Row],[專案編號]],料單!C:K,9,FALSE)</f>
        <v>0</v>
      </c>
      <c r="L573" s="1" t="str">
        <f ca="1">VLOOKUP(表格15[[#This Row],[專案編號]],料單!C:M,11,FALSE)</f>
        <v/>
      </c>
      <c r="M573" s="1">
        <f ca="1">VLOOKUP(表格15[[#This Row],[專案編號]],料單!C:L,10,FALSE)</f>
        <v>0</v>
      </c>
      <c r="N573" s="1" t="str">
        <f ca="1">VLOOKUP(表格15[[#This Row],[專案編號]],料單!C:O,13,FALSE)</f>
        <v/>
      </c>
      <c r="O573" s="11">
        <f t="shared" ca="1" si="254"/>
        <v>0</v>
      </c>
      <c r="R573" s="2" t="str">
        <f ca="1">IFERROR(VLOOKUP(M573,資料庫!$P$3:$AJ$73,20,),"")</f>
        <v/>
      </c>
      <c r="S573" s="9" t="str">
        <f t="shared" ca="1" si="229"/>
        <v/>
      </c>
      <c r="U573" s="9"/>
    </row>
    <row r="574" spans="1:21" x14ac:dyDescent="0.25">
      <c r="A574" s="1">
        <f t="shared" si="221"/>
        <v>478</v>
      </c>
      <c r="B574" s="1">
        <f t="shared" ref="B574" si="282">B573</f>
        <v>20</v>
      </c>
      <c r="C574" s="1">
        <f t="shared" si="218"/>
        <v>0</v>
      </c>
      <c r="D574" s="1">
        <f>料單!C756</f>
        <v>20003</v>
      </c>
      <c r="E574" s="1" t="str">
        <f ca="1">VLOOKUP(表格15[[#This Row],[專案編號]],料單!C:E,3,FALSE)</f>
        <v>左側板</v>
      </c>
      <c r="F574" s="1">
        <f ca="1">VLOOKUP(表格15[[#This Row],[專案編號]],料單!C:F,4,FALSE)</f>
        <v>0</v>
      </c>
      <c r="G574" s="1" t="str">
        <f ca="1">VLOOKUP(表格15[[#This Row],[專案編號]],料單!C:G,5,FALSE)</f>
        <v>AA</v>
      </c>
      <c r="H574" s="1">
        <f ca="1">VLOOKUP(表格15[[#This Row],[專案編號]],料單!C:H,6,FALSE)</f>
        <v>0</v>
      </c>
      <c r="I574" s="1" t="str">
        <f ca="1">VLOOKUP(表格15[[#This Row],[專案編號]],料單!C:I,7,FALSE)</f>
        <v>AA</v>
      </c>
      <c r="J574" s="1">
        <f ca="1">VLOOKUP(表格15[[#This Row],[專案編號]],料單!C:J,8,FALSE)</f>
        <v>18</v>
      </c>
      <c r="K574" s="1">
        <f ca="1">VLOOKUP(表格15[[#This Row],[專案編號]],料單!C:K,9,FALSE)</f>
        <v>0</v>
      </c>
      <c r="L574" s="1" t="str">
        <f ca="1">VLOOKUP(表格15[[#This Row],[專案編號]],料單!C:M,11,FALSE)</f>
        <v/>
      </c>
      <c r="M574" s="1">
        <f ca="1">VLOOKUP(表格15[[#This Row],[專案編號]],料單!C:L,10,FALSE)</f>
        <v>0</v>
      </c>
      <c r="N574" s="1" t="str">
        <f ca="1">VLOOKUP(表格15[[#This Row],[專案編號]],料單!C:O,13,FALSE)</f>
        <v/>
      </c>
      <c r="O574" s="11">
        <f t="shared" ref="O574:O600" ca="1" si="283">(F574*H574)/90000*K574</f>
        <v>0</v>
      </c>
      <c r="R574" s="2" t="str">
        <f ca="1">IFERROR(VLOOKUP(M574,資料庫!$P$3:$AJ$73,20,),"")</f>
        <v/>
      </c>
      <c r="S574" s="9" t="str">
        <f t="shared" ca="1" si="229"/>
        <v/>
      </c>
      <c r="U574" s="9"/>
    </row>
    <row r="575" spans="1:21" x14ac:dyDescent="0.25">
      <c r="A575" s="1">
        <f t="shared" si="221"/>
        <v>479</v>
      </c>
      <c r="B575" s="1">
        <f t="shared" ref="B575" si="284">B574</f>
        <v>20</v>
      </c>
      <c r="C575" s="1">
        <f t="shared" si="218"/>
        <v>0</v>
      </c>
      <c r="D575" s="1">
        <f>料單!C757</f>
        <v>20004</v>
      </c>
      <c r="E575" s="1" t="str">
        <f ca="1">VLOOKUP(表格15[[#This Row],[專案編號]],料單!C:E,3,FALSE)</f>
        <v>右側板</v>
      </c>
      <c r="F575" s="1">
        <f ca="1">VLOOKUP(表格15[[#This Row],[專案編號]],料單!C:F,4,FALSE)</f>
        <v>0</v>
      </c>
      <c r="G575" s="1" t="str">
        <f ca="1">VLOOKUP(表格15[[#This Row],[專案編號]],料單!C:G,5,FALSE)</f>
        <v>AA</v>
      </c>
      <c r="H575" s="1">
        <f ca="1">VLOOKUP(表格15[[#This Row],[專案編號]],料單!C:H,6,FALSE)</f>
        <v>0</v>
      </c>
      <c r="I575" s="1" t="str">
        <f ca="1">VLOOKUP(表格15[[#This Row],[專案編號]],料單!C:I,7,FALSE)</f>
        <v>AA</v>
      </c>
      <c r="J575" s="1">
        <f ca="1">VLOOKUP(表格15[[#This Row],[專案編號]],料單!C:J,8,FALSE)</f>
        <v>18</v>
      </c>
      <c r="K575" s="1">
        <f ca="1">VLOOKUP(表格15[[#This Row],[專案編號]],料單!C:K,9,FALSE)</f>
        <v>0</v>
      </c>
      <c r="L575" s="1" t="str">
        <f ca="1">VLOOKUP(表格15[[#This Row],[專案編號]],料單!C:M,11,FALSE)</f>
        <v/>
      </c>
      <c r="M575" s="1">
        <f ca="1">VLOOKUP(表格15[[#This Row],[專案編號]],料單!C:L,10,FALSE)</f>
        <v>0</v>
      </c>
      <c r="N575" s="1" t="str">
        <f ca="1">VLOOKUP(表格15[[#This Row],[專案編號]],料單!C:O,13,FALSE)</f>
        <v/>
      </c>
      <c r="O575" s="11">
        <f t="shared" ca="1" si="283"/>
        <v>0</v>
      </c>
      <c r="R575" s="2" t="str">
        <f ca="1">IFERROR(VLOOKUP(M575,資料庫!$P$3:$AJ$73,20,),"")</f>
        <v/>
      </c>
      <c r="S575" s="9" t="str">
        <f t="shared" ca="1" si="229"/>
        <v/>
      </c>
      <c r="U575" s="9"/>
    </row>
    <row r="576" spans="1:21" x14ac:dyDescent="0.25">
      <c r="A576" s="1">
        <f t="shared" si="221"/>
        <v>480</v>
      </c>
      <c r="B576" s="1">
        <f t="shared" ref="B576" si="285">B575</f>
        <v>20</v>
      </c>
      <c r="C576" s="1">
        <f t="shared" si="218"/>
        <v>0</v>
      </c>
      <c r="D576" s="1">
        <f>料單!C758</f>
        <v>20005</v>
      </c>
      <c r="E576" s="1" t="str">
        <f ca="1">VLOOKUP(表格15[[#This Row],[專案編號]],料單!C:E,3,FALSE)</f>
        <v>背板</v>
      </c>
      <c r="F576" s="1">
        <f ca="1">VLOOKUP(表格15[[#This Row],[專案編號]],料單!C:F,4,FALSE)</f>
        <v>-22</v>
      </c>
      <c r="G576" s="1" t="str">
        <f ca="1">VLOOKUP(表格15[[#This Row],[專案編號]],料單!C:G,5,FALSE)</f>
        <v/>
      </c>
      <c r="H576" s="1">
        <f ca="1">VLOOKUP(表格15[[#This Row],[專案編號]],料單!C:H,6,FALSE)</f>
        <v>-22</v>
      </c>
      <c r="I576" s="1" t="str">
        <f ca="1">VLOOKUP(表格15[[#This Row],[專案編號]],料單!C:I,7,FALSE)</f>
        <v/>
      </c>
      <c r="J576" s="1">
        <f ca="1">VLOOKUP(表格15[[#This Row],[專案編號]],料單!C:J,8,FALSE)</f>
        <v>4</v>
      </c>
      <c r="K576" s="1">
        <f ca="1">VLOOKUP(表格15[[#This Row],[專案編號]],料單!C:K,9,FALSE)</f>
        <v>0</v>
      </c>
      <c r="L576" s="1" t="str">
        <f ca="1">VLOOKUP(表格15[[#This Row],[專案編號]],料單!C:M,11,FALSE)</f>
        <v/>
      </c>
      <c r="M576" s="1">
        <f ca="1">VLOOKUP(表格15[[#This Row],[專案編號]],料單!C:L,10,FALSE)</f>
        <v>0</v>
      </c>
      <c r="N576" s="1" t="str">
        <f ca="1">VLOOKUP(表格15[[#This Row],[專案編號]],料單!C:O,13,FALSE)</f>
        <v/>
      </c>
      <c r="O576" s="11">
        <f t="shared" ca="1" si="283"/>
        <v>0</v>
      </c>
      <c r="R576" s="2" t="str">
        <f ca="1">IFERROR(VLOOKUP(M576,資料庫!$P$3:$AJ$73,20,),"")</f>
        <v/>
      </c>
      <c r="S576" s="9" t="str">
        <f t="shared" ca="1" si="229"/>
        <v/>
      </c>
      <c r="U576" s="9"/>
    </row>
    <row r="577" spans="1:21" x14ac:dyDescent="0.25">
      <c r="A577" s="1">
        <f t="shared" si="221"/>
        <v>481</v>
      </c>
      <c r="B577" s="1">
        <f t="shared" ref="B577" si="286">B576</f>
        <v>20</v>
      </c>
      <c r="C577" s="1">
        <f t="shared" si="218"/>
        <v>0</v>
      </c>
      <c r="D577" s="1">
        <f>料單!C759</f>
        <v>20006</v>
      </c>
      <c r="E577" s="1" t="str">
        <f ca="1">VLOOKUP(表格15[[#This Row],[專案編號]],料單!C:E,3,FALSE)</f>
        <v>背拉桿</v>
      </c>
      <c r="F577" s="1">
        <f ca="1">VLOOKUP(表格15[[#This Row],[專案編號]],料單!C:F,4,FALSE)</f>
        <v>-36</v>
      </c>
      <c r="G577" s="1" t="str">
        <f ca="1">VLOOKUP(表格15[[#This Row],[專案編號]],料單!C:G,5,FALSE)</f>
        <v>AA</v>
      </c>
      <c r="H577" s="1">
        <f ca="1">VLOOKUP(表格15[[#This Row],[專案編號]],料單!C:H,6,FALSE)</f>
        <v>120</v>
      </c>
      <c r="I577" s="1" t="str">
        <f ca="1">VLOOKUP(表格15[[#This Row],[專案編號]],料單!C:I,7,FALSE)</f>
        <v/>
      </c>
      <c r="J577" s="1">
        <f ca="1">VLOOKUP(表格15[[#This Row],[專案編號]],料單!C:J,8,FALSE)</f>
        <v>18</v>
      </c>
      <c r="K577" s="1">
        <f ca="1">VLOOKUP(表格15[[#This Row],[專案編號]],料單!C:K,9,FALSE)</f>
        <v>0</v>
      </c>
      <c r="L577" s="1" t="str">
        <f ca="1">VLOOKUP(表格15[[#This Row],[專案編號]],料單!C:M,11,FALSE)</f>
        <v/>
      </c>
      <c r="M577" s="1">
        <f ca="1">VLOOKUP(表格15[[#This Row],[專案編號]],料單!C:L,10,FALSE)</f>
        <v>0</v>
      </c>
      <c r="N577" s="1" t="str">
        <f ca="1">VLOOKUP(表格15[[#This Row],[專案編號]],料單!C:O,13,FALSE)</f>
        <v/>
      </c>
      <c r="O577" s="11">
        <f t="shared" ca="1" si="283"/>
        <v>0</v>
      </c>
      <c r="R577" s="2" t="str">
        <f ca="1">IFERROR(VLOOKUP(M577,資料庫!$P$3:$AJ$73,20,),"")</f>
        <v/>
      </c>
      <c r="S577" s="9" t="str">
        <f t="shared" ca="1" si="229"/>
        <v/>
      </c>
      <c r="U577" s="9"/>
    </row>
    <row r="578" spans="1:21" x14ac:dyDescent="0.25">
      <c r="A578" s="1">
        <f t="shared" si="221"/>
        <v>482</v>
      </c>
      <c r="B578" s="1">
        <f t="shared" ref="B578" si="287">B577</f>
        <v>20</v>
      </c>
      <c r="C578" s="1">
        <f t="shared" si="218"/>
        <v>0</v>
      </c>
      <c r="D578" s="1">
        <f>料單!C760</f>
        <v>20007</v>
      </c>
      <c r="E578" s="1" t="str">
        <f ca="1">VLOOKUP(表格15[[#This Row],[專案編號]],料單!C:E,3,FALSE)</f>
        <v>中立板</v>
      </c>
      <c r="F578" s="1">
        <f ca="1">VLOOKUP(表格15[[#This Row],[專案編號]],料單!C:F,4,FALSE)</f>
        <v>-36</v>
      </c>
      <c r="G578" s="1" t="str">
        <f ca="1">VLOOKUP(表格15[[#This Row],[專案編號]],料單!C:G,5,FALSE)</f>
        <v>AA</v>
      </c>
      <c r="H578" s="1">
        <f ca="1">VLOOKUP(表格15[[#This Row],[專案編號]],料單!C:H,6,FALSE)</f>
        <v>-22</v>
      </c>
      <c r="I578" s="1" t="str">
        <f ca="1">VLOOKUP(表格15[[#This Row],[專案編號]],料單!C:I,7,FALSE)</f>
        <v/>
      </c>
      <c r="J578" s="1">
        <f ca="1">VLOOKUP(表格15[[#This Row],[專案編號]],料單!C:J,8,FALSE)</f>
        <v>18</v>
      </c>
      <c r="K578" s="1">
        <f ca="1">VLOOKUP(表格15[[#This Row],[專案編號]],料單!C:K,9,FALSE)</f>
        <v>0</v>
      </c>
      <c r="L578" s="1" t="str">
        <f ca="1">VLOOKUP(表格15[[#This Row],[專案編號]],料單!C:M,11,FALSE)</f>
        <v/>
      </c>
      <c r="M578" s="1">
        <f ca="1">VLOOKUP(表格15[[#This Row],[專案編號]],料單!C:L,10,FALSE)</f>
        <v>0</v>
      </c>
      <c r="N578" s="1" t="str">
        <f ca="1">VLOOKUP(表格15[[#This Row],[專案編號]],料單!C:O,13,FALSE)</f>
        <v/>
      </c>
      <c r="O578" s="11">
        <f t="shared" ca="1" si="283"/>
        <v>0</v>
      </c>
      <c r="R578" s="2" t="str">
        <f ca="1">IFERROR(VLOOKUP(M578,資料庫!$P$3:$AJ$73,20,),"")</f>
        <v/>
      </c>
      <c r="S578" s="9" t="str">
        <f t="shared" ca="1" si="229"/>
        <v/>
      </c>
      <c r="U578" s="9"/>
    </row>
    <row r="579" spans="1:21" x14ac:dyDescent="0.25">
      <c r="A579" s="1">
        <f t="shared" si="221"/>
        <v>483</v>
      </c>
      <c r="B579" s="1">
        <f t="shared" ref="B579" si="288">B578</f>
        <v>20</v>
      </c>
      <c r="C579" s="1">
        <f t="shared" si="218"/>
        <v>0</v>
      </c>
      <c r="D579" s="1">
        <f>料單!C761</f>
        <v>20008</v>
      </c>
      <c r="E579" s="1" t="str">
        <f ca="1">VLOOKUP(表格15[[#This Row],[專案編號]],料單!C:E,3,FALSE)</f>
        <v>活隔</v>
      </c>
      <c r="F579" s="1">
        <f ca="1">VLOOKUP(表格15[[#This Row],[專案編號]],料單!C:F,4,FALSE)</f>
        <v>0</v>
      </c>
      <c r="G579" s="1" t="str">
        <f ca="1">VLOOKUP(表格15[[#This Row],[專案編號]],料單!C:G,5,FALSE)</f>
        <v>AA</v>
      </c>
      <c r="H579" s="1">
        <f ca="1">VLOOKUP(表格15[[#This Row],[專案編號]],料單!C:H,6,FALSE)</f>
        <v>-32</v>
      </c>
      <c r="I579" s="1" t="str">
        <f ca="1">VLOOKUP(表格15[[#This Row],[專案編號]],料單!C:I,7,FALSE)</f>
        <v>AA</v>
      </c>
      <c r="J579" s="1">
        <f ca="1">VLOOKUP(表格15[[#This Row],[專案編號]],料單!C:J,8,FALSE)</f>
        <v>18</v>
      </c>
      <c r="K579" s="1">
        <f ca="1">VLOOKUP(表格15[[#This Row],[專案編號]],料單!C:K,9,FALSE)</f>
        <v>0</v>
      </c>
      <c r="L579" s="1" t="str">
        <f ca="1">VLOOKUP(表格15[[#This Row],[專案編號]],料單!C:M,11,FALSE)</f>
        <v/>
      </c>
      <c r="M579" s="1">
        <f ca="1">VLOOKUP(表格15[[#This Row],[專案編號]],料單!C:L,10,FALSE)</f>
        <v>0</v>
      </c>
      <c r="N579" s="1" t="str">
        <f ca="1">VLOOKUP(表格15[[#This Row],[專案編號]],料單!C:O,13,FALSE)</f>
        <v/>
      </c>
      <c r="O579" s="11">
        <f t="shared" ca="1" si="283"/>
        <v>0</v>
      </c>
      <c r="R579" s="2" t="str">
        <f ca="1">IFERROR(VLOOKUP(M579,資料庫!$P$3:$AJ$73,20,),"")</f>
        <v/>
      </c>
      <c r="S579" s="9" t="str">
        <f t="shared" ref="S579:S642" ca="1" si="289">IFERROR((O579*R579),"")</f>
        <v/>
      </c>
      <c r="U579" s="9"/>
    </row>
    <row r="580" spans="1:21" x14ac:dyDescent="0.25">
      <c r="A580" s="1">
        <f t="shared" ref="A580:A672" si="290">A579+1</f>
        <v>484</v>
      </c>
      <c r="B580" s="1">
        <f t="shared" ref="B580" si="291">B579</f>
        <v>20</v>
      </c>
      <c r="C580" s="1">
        <f t="shared" si="218"/>
        <v>0</v>
      </c>
      <c r="D580" s="1">
        <f>料單!C762</f>
        <v>20009</v>
      </c>
      <c r="E580" s="1" t="str">
        <f ca="1">VLOOKUP(表格15[[#This Row],[專案編號]],料單!C:E,3,FALSE)</f>
        <v>固隔</v>
      </c>
      <c r="F580" s="1">
        <f ca="1">VLOOKUP(表格15[[#This Row],[專案編號]],料單!C:F,4,FALSE)</f>
        <v>0</v>
      </c>
      <c r="G580" s="1" t="str">
        <f ca="1">VLOOKUP(表格15[[#This Row],[專案編號]],料單!C:G,5,FALSE)</f>
        <v>AA</v>
      </c>
      <c r="H580" s="1">
        <f ca="1">VLOOKUP(表格15[[#This Row],[專案編號]],料單!C:H,6,FALSE)</f>
        <v>-22</v>
      </c>
      <c r="I580" s="1" t="str">
        <f ca="1">VLOOKUP(表格15[[#This Row],[專案編號]],料單!C:I,7,FALSE)</f>
        <v/>
      </c>
      <c r="J580" s="1">
        <f ca="1">VLOOKUP(表格15[[#This Row],[專案編號]],料單!C:J,8,FALSE)</f>
        <v>18</v>
      </c>
      <c r="K580" s="1">
        <f ca="1">VLOOKUP(表格15[[#This Row],[專案編號]],料單!C:K,9,FALSE)</f>
        <v>0</v>
      </c>
      <c r="L580" s="1" t="str">
        <f ca="1">VLOOKUP(表格15[[#This Row],[專案編號]],料單!C:M,11,FALSE)</f>
        <v/>
      </c>
      <c r="M580" s="1">
        <f ca="1">VLOOKUP(表格15[[#This Row],[專案編號]],料單!C:L,10,FALSE)</f>
        <v>0</v>
      </c>
      <c r="N580" s="1" t="str">
        <f ca="1">VLOOKUP(表格15[[#This Row],[專案編號]],料單!C:O,13,FALSE)</f>
        <v/>
      </c>
      <c r="O580" s="11">
        <f t="shared" ca="1" si="283"/>
        <v>0</v>
      </c>
      <c r="R580" s="2" t="str">
        <f ca="1">IFERROR(VLOOKUP(M580,資料庫!$P$3:$AJ$73,20,),"")</f>
        <v/>
      </c>
      <c r="S580" s="9" t="str">
        <f t="shared" ca="1" si="289"/>
        <v/>
      </c>
      <c r="U580" s="9"/>
    </row>
    <row r="581" spans="1:21" x14ac:dyDescent="0.25">
      <c r="A581" s="1">
        <f t="shared" si="290"/>
        <v>485</v>
      </c>
      <c r="B581" s="1">
        <f t="shared" ref="B581" si="292">B580</f>
        <v>20</v>
      </c>
      <c r="C581" s="1">
        <f t="shared" si="218"/>
        <v>0</v>
      </c>
      <c r="D581" s="1">
        <f>料單!C763</f>
        <v>20010</v>
      </c>
      <c r="E581" s="1" t="str">
        <f ca="1">VLOOKUP(表格15[[#This Row],[專案編號]],料單!C:E,3,FALSE)</f>
        <v>左門板</v>
      </c>
      <c r="F581" s="1">
        <f ca="1">VLOOKUP(表格15[[#This Row],[專案編號]],料單!C:F,4,FALSE)</f>
        <v>0</v>
      </c>
      <c r="G581" s="1" t="str">
        <f ca="1">VLOOKUP(表格15[[#This Row],[專案編號]],料單!C:G,5,FALSE)</f>
        <v>AA</v>
      </c>
      <c r="H581" s="1">
        <f ca="1">VLOOKUP(表格15[[#This Row],[專案編號]],料單!C:H,6,FALSE)</f>
        <v>-4</v>
      </c>
      <c r="I581" s="1" t="str">
        <f ca="1">VLOOKUP(表格15[[#This Row],[專案編號]],料單!C:I,7,FALSE)</f>
        <v>AA</v>
      </c>
      <c r="J581" s="1">
        <f ca="1">VLOOKUP(表格15[[#This Row],[專案編號]],料單!C:J,8,FALSE)</f>
        <v>18</v>
      </c>
      <c r="K581" s="1">
        <f ca="1">VLOOKUP(表格15[[#This Row],[專案編號]],料單!C:K,9,FALSE)</f>
        <v>0</v>
      </c>
      <c r="L581" s="1" t="str">
        <f ca="1">VLOOKUP(表格15[[#This Row],[專案編號]],料單!C:M,11,FALSE)</f>
        <v/>
      </c>
      <c r="M581" s="1">
        <f ca="1">VLOOKUP(表格15[[#This Row],[專案編號]],料單!C:L,10,FALSE)</f>
        <v>0</v>
      </c>
      <c r="N581" s="1" t="str">
        <f ca="1">VLOOKUP(表格15[[#This Row],[專案編號]],料單!C:O,13,FALSE)</f>
        <v/>
      </c>
      <c r="O581" s="11">
        <f t="shared" ca="1" si="283"/>
        <v>0</v>
      </c>
      <c r="R581" s="2" t="str">
        <f ca="1">IFERROR(VLOOKUP(M581,資料庫!$P$3:$AJ$73,20,),"")</f>
        <v/>
      </c>
      <c r="S581" s="9" t="str">
        <f t="shared" ca="1" si="289"/>
        <v/>
      </c>
      <c r="U581" s="9"/>
    </row>
    <row r="582" spans="1:21" x14ac:dyDescent="0.25">
      <c r="A582" s="1">
        <f t="shared" si="290"/>
        <v>486</v>
      </c>
      <c r="B582" s="1">
        <f t="shared" ref="B582:C595" si="293">B581</f>
        <v>20</v>
      </c>
      <c r="C582" s="1">
        <f t="shared" si="293"/>
        <v>0</v>
      </c>
      <c r="D582" s="1">
        <f>料單!C764</f>
        <v>20011</v>
      </c>
      <c r="E582" s="1" t="str">
        <f ca="1">VLOOKUP(表格15[[#This Row],[專案編號]],料單!C:E,3,FALSE)</f>
        <v>右門板</v>
      </c>
      <c r="F582" s="1">
        <f ca="1">VLOOKUP(表格15[[#This Row],[專案編號]],料單!C:F,4,FALSE)</f>
        <v>0</v>
      </c>
      <c r="G582" s="1" t="str">
        <f ca="1">VLOOKUP(表格15[[#This Row],[專案編號]],料單!C:G,5,FALSE)</f>
        <v>AA</v>
      </c>
      <c r="H582" s="1">
        <f ca="1">VLOOKUP(表格15[[#This Row],[專案編號]],料單!C:H,6,FALSE)</f>
        <v>-4</v>
      </c>
      <c r="I582" s="1" t="str">
        <f ca="1">VLOOKUP(表格15[[#This Row],[專案編號]],料單!C:I,7,FALSE)</f>
        <v>AA</v>
      </c>
      <c r="J582" s="1">
        <f ca="1">VLOOKUP(表格15[[#This Row],[專案編號]],料單!C:J,8,FALSE)</f>
        <v>18</v>
      </c>
      <c r="K582" s="1">
        <f ca="1">VLOOKUP(表格15[[#This Row],[專案編號]],料單!C:K,9,FALSE)</f>
        <v>0</v>
      </c>
      <c r="L582" s="1" t="str">
        <f ca="1">VLOOKUP(表格15[[#This Row],[專案編號]],料單!C:M,11,FALSE)</f>
        <v/>
      </c>
      <c r="M582" s="1">
        <f ca="1">VLOOKUP(表格15[[#This Row],[專案編號]],料單!C:L,10,FALSE)</f>
        <v>0</v>
      </c>
      <c r="N582" s="1" t="str">
        <f ca="1">VLOOKUP(表格15[[#This Row],[專案編號]],料單!C:O,13,FALSE)</f>
        <v/>
      </c>
      <c r="O582" s="11">
        <f t="shared" ca="1" si="283"/>
        <v>0</v>
      </c>
      <c r="R582" s="2" t="str">
        <f ca="1">IFERROR(VLOOKUP(M582,資料庫!$P$3:$AJ$73,20,),"")</f>
        <v/>
      </c>
      <c r="S582" s="9" t="str">
        <f t="shared" ca="1" si="289"/>
        <v/>
      </c>
      <c r="U582" s="9"/>
    </row>
    <row r="583" spans="1:21" x14ac:dyDescent="0.25">
      <c r="A583" s="1">
        <f t="shared" si="290"/>
        <v>487</v>
      </c>
      <c r="B583" s="1">
        <f t="shared" ref="B583" si="294">B582</f>
        <v>20</v>
      </c>
      <c r="C583" s="1">
        <f t="shared" si="293"/>
        <v>0</v>
      </c>
      <c r="D583" s="1">
        <f>料單!C765</f>
        <v>20012</v>
      </c>
      <c r="E583" s="1">
        <f ca="1">VLOOKUP(表格15[[#This Row],[專案編號]],料單!C:E,3,FALSE)</f>
        <v>0</v>
      </c>
      <c r="F583" s="1">
        <f ca="1">VLOOKUP(表格15[[#This Row],[專案編號]],料單!C:F,4,FALSE)</f>
        <v>0</v>
      </c>
      <c r="G583" s="1" t="str">
        <f ca="1">VLOOKUP(表格15[[#This Row],[專案編號]],料單!C:G,5,FALSE)</f>
        <v/>
      </c>
      <c r="H583" s="1">
        <f ca="1">VLOOKUP(表格15[[#This Row],[專案編號]],料單!C:H,6,FALSE)</f>
        <v>0</v>
      </c>
      <c r="I583" s="1" t="str">
        <f ca="1">VLOOKUP(表格15[[#This Row],[專案編號]],料單!C:I,7,FALSE)</f>
        <v/>
      </c>
      <c r="J583" s="1">
        <f ca="1">VLOOKUP(表格15[[#This Row],[專案編號]],料單!C:J,8,FALSE)</f>
        <v>0</v>
      </c>
      <c r="K583" s="1">
        <f ca="1">VLOOKUP(表格15[[#This Row],[專案編號]],料單!C:K,9,FALSE)</f>
        <v>0</v>
      </c>
      <c r="L583" s="1" t="str">
        <f ca="1">VLOOKUP(表格15[[#This Row],[專案編號]],料單!C:M,11,FALSE)</f>
        <v/>
      </c>
      <c r="M583" s="1">
        <f ca="1">VLOOKUP(表格15[[#This Row],[專案編號]],料單!C:L,10,FALSE)</f>
        <v>0</v>
      </c>
      <c r="N583" s="1" t="str">
        <f ca="1">VLOOKUP(表格15[[#This Row],[專案編號]],料單!C:O,13,FALSE)</f>
        <v/>
      </c>
      <c r="O583" s="11">
        <f t="shared" ca="1" si="283"/>
        <v>0</v>
      </c>
      <c r="R583" s="2" t="str">
        <f ca="1">IFERROR(VLOOKUP(M583,資料庫!$P$3:$AJ$73,20,),"")</f>
        <v/>
      </c>
      <c r="S583" s="9" t="str">
        <f t="shared" ca="1" si="289"/>
        <v/>
      </c>
      <c r="U583" s="9"/>
    </row>
    <row r="584" spans="1:21" x14ac:dyDescent="0.25">
      <c r="A584" s="1">
        <f t="shared" si="290"/>
        <v>488</v>
      </c>
      <c r="B584" s="1">
        <f t="shared" ref="B584" si="295">B583</f>
        <v>20</v>
      </c>
      <c r="C584" s="1">
        <f t="shared" si="293"/>
        <v>0</v>
      </c>
      <c r="D584" s="1">
        <f>料單!C766</f>
        <v>20013</v>
      </c>
      <c r="E584" s="1">
        <f ca="1">VLOOKUP(表格15[[#This Row],[專案編號]],料單!C:E,3,FALSE)</f>
        <v>0</v>
      </c>
      <c r="F584" s="1">
        <f ca="1">VLOOKUP(表格15[[#This Row],[專案編號]],料單!C:F,4,FALSE)</f>
        <v>0</v>
      </c>
      <c r="G584" s="1" t="str">
        <f ca="1">VLOOKUP(表格15[[#This Row],[專案編號]],料單!C:G,5,FALSE)</f>
        <v/>
      </c>
      <c r="H584" s="1">
        <f ca="1">VLOOKUP(表格15[[#This Row],[專案編號]],料單!C:H,6,FALSE)</f>
        <v>0</v>
      </c>
      <c r="I584" s="1" t="str">
        <f ca="1">VLOOKUP(表格15[[#This Row],[專案編號]],料單!C:I,7,FALSE)</f>
        <v/>
      </c>
      <c r="J584" s="1">
        <f ca="1">VLOOKUP(表格15[[#This Row],[專案編號]],料單!C:J,8,FALSE)</f>
        <v>0</v>
      </c>
      <c r="K584" s="1">
        <f ca="1">VLOOKUP(表格15[[#This Row],[專案編號]],料單!C:K,9,FALSE)</f>
        <v>0</v>
      </c>
      <c r="L584" s="1" t="str">
        <f ca="1">VLOOKUP(表格15[[#This Row],[專案編號]],料單!C:M,11,FALSE)</f>
        <v/>
      </c>
      <c r="M584" s="1">
        <f ca="1">VLOOKUP(表格15[[#This Row],[專案編號]],料單!C:L,10,FALSE)</f>
        <v>0</v>
      </c>
      <c r="N584" s="1" t="str">
        <f ca="1">VLOOKUP(表格15[[#This Row],[專案編號]],料單!C:O,13,FALSE)</f>
        <v/>
      </c>
      <c r="O584" s="11">
        <f t="shared" ca="1" si="283"/>
        <v>0</v>
      </c>
      <c r="R584" s="2" t="str">
        <f ca="1">IFERROR(VLOOKUP(M584,資料庫!$P$3:$AJ$73,20,),"")</f>
        <v/>
      </c>
      <c r="S584" s="9" t="str">
        <f t="shared" ca="1" si="289"/>
        <v/>
      </c>
      <c r="U584" s="9"/>
    </row>
    <row r="585" spans="1:21" x14ac:dyDescent="0.25">
      <c r="A585" s="1">
        <f t="shared" si="290"/>
        <v>489</v>
      </c>
      <c r="B585" s="1">
        <f t="shared" ref="B585" si="296">B584</f>
        <v>20</v>
      </c>
      <c r="C585" s="1">
        <f t="shared" si="293"/>
        <v>0</v>
      </c>
      <c r="D585" s="1">
        <f>料單!C767</f>
        <v>20014</v>
      </c>
      <c r="E585" s="1">
        <f ca="1">VLOOKUP(表格15[[#This Row],[專案編號]],料單!C:E,3,FALSE)</f>
        <v>0</v>
      </c>
      <c r="F585" s="1">
        <f ca="1">VLOOKUP(表格15[[#This Row],[專案編號]],料單!C:F,4,FALSE)</f>
        <v>0</v>
      </c>
      <c r="G585" s="1" t="str">
        <f ca="1">VLOOKUP(表格15[[#This Row],[專案編號]],料單!C:G,5,FALSE)</f>
        <v/>
      </c>
      <c r="H585" s="1">
        <f ca="1">VLOOKUP(表格15[[#This Row],[專案編號]],料單!C:H,6,FALSE)</f>
        <v>0</v>
      </c>
      <c r="I585" s="1" t="str">
        <f ca="1">VLOOKUP(表格15[[#This Row],[專案編號]],料單!C:I,7,FALSE)</f>
        <v/>
      </c>
      <c r="J585" s="1">
        <f ca="1">VLOOKUP(表格15[[#This Row],[專案編號]],料單!C:J,8,FALSE)</f>
        <v>0</v>
      </c>
      <c r="K585" s="1">
        <f ca="1">VLOOKUP(表格15[[#This Row],[專案編號]],料單!C:K,9,FALSE)</f>
        <v>0</v>
      </c>
      <c r="L585" s="1" t="str">
        <f ca="1">VLOOKUP(表格15[[#This Row],[專案編號]],料單!C:M,11,FALSE)</f>
        <v/>
      </c>
      <c r="M585" s="1">
        <f ca="1">VLOOKUP(表格15[[#This Row],[專案編號]],料單!C:L,10,FALSE)</f>
        <v>0</v>
      </c>
      <c r="N585" s="1" t="str">
        <f ca="1">VLOOKUP(表格15[[#This Row],[專案編號]],料單!C:O,13,FALSE)</f>
        <v/>
      </c>
      <c r="O585" s="11">
        <f t="shared" ca="1" si="283"/>
        <v>0</v>
      </c>
      <c r="R585" s="2" t="str">
        <f ca="1">IFERROR(VLOOKUP(M585,資料庫!$P$3:$AJ$73,20,),"")</f>
        <v/>
      </c>
      <c r="S585" s="9" t="str">
        <f t="shared" ca="1" si="289"/>
        <v/>
      </c>
      <c r="U585" s="9"/>
    </row>
    <row r="586" spans="1:21" x14ac:dyDescent="0.25">
      <c r="A586" s="1">
        <f t="shared" si="290"/>
        <v>490</v>
      </c>
      <c r="B586" s="1">
        <f t="shared" ref="B586" si="297">B585</f>
        <v>20</v>
      </c>
      <c r="C586" s="1">
        <f t="shared" si="293"/>
        <v>0</v>
      </c>
      <c r="D586" s="1">
        <f>料單!C768</f>
        <v>20015</v>
      </c>
      <c r="E586" s="1">
        <f ca="1">VLOOKUP(表格15[[#This Row],[專案編號]],料單!C:E,3,FALSE)</f>
        <v>0</v>
      </c>
      <c r="F586" s="1">
        <f ca="1">VLOOKUP(表格15[[#This Row],[專案編號]],料單!C:F,4,FALSE)</f>
        <v>0</v>
      </c>
      <c r="G586" s="1" t="str">
        <f ca="1">VLOOKUP(表格15[[#This Row],[專案編號]],料單!C:G,5,FALSE)</f>
        <v/>
      </c>
      <c r="H586" s="1">
        <f ca="1">VLOOKUP(表格15[[#This Row],[專案編號]],料單!C:H,6,FALSE)</f>
        <v>0</v>
      </c>
      <c r="I586" s="1" t="str">
        <f ca="1">VLOOKUP(表格15[[#This Row],[專案編號]],料單!C:I,7,FALSE)</f>
        <v/>
      </c>
      <c r="J586" s="1">
        <f ca="1">VLOOKUP(表格15[[#This Row],[專案編號]],料單!C:J,8,FALSE)</f>
        <v>0</v>
      </c>
      <c r="K586" s="1">
        <f ca="1">VLOOKUP(表格15[[#This Row],[專案編號]],料單!C:K,9,FALSE)</f>
        <v>0</v>
      </c>
      <c r="L586" s="1" t="str">
        <f ca="1">VLOOKUP(表格15[[#This Row],[專案編號]],料單!C:M,11,FALSE)</f>
        <v/>
      </c>
      <c r="M586" s="1">
        <f ca="1">VLOOKUP(表格15[[#This Row],[專案編號]],料單!C:L,10,FALSE)</f>
        <v>0</v>
      </c>
      <c r="N586" s="1" t="str">
        <f ca="1">VLOOKUP(表格15[[#This Row],[專案編號]],料單!C:O,13,FALSE)</f>
        <v/>
      </c>
      <c r="O586" s="11">
        <f t="shared" ca="1" si="283"/>
        <v>0</v>
      </c>
      <c r="R586" s="2" t="str">
        <f ca="1">IFERROR(VLOOKUP(M586,資料庫!$P$3:$AJ$73,20,),"")</f>
        <v/>
      </c>
      <c r="S586" s="9" t="str">
        <f t="shared" ca="1" si="289"/>
        <v/>
      </c>
      <c r="U586" s="9"/>
    </row>
    <row r="587" spans="1:21" x14ac:dyDescent="0.25">
      <c r="A587" s="1">
        <f t="shared" si="290"/>
        <v>491</v>
      </c>
      <c r="B587" s="1">
        <f t="shared" ref="B587" si="298">B586</f>
        <v>20</v>
      </c>
      <c r="C587" s="1">
        <f t="shared" si="293"/>
        <v>0</v>
      </c>
      <c r="D587" s="1">
        <f>料單!C769</f>
        <v>20016</v>
      </c>
      <c r="E587" s="1">
        <f ca="1">VLOOKUP(表格15[[#This Row],[專案編號]],料單!C:E,3,FALSE)</f>
        <v>0</v>
      </c>
      <c r="F587" s="1">
        <f ca="1">VLOOKUP(表格15[[#This Row],[專案編號]],料單!C:F,4,FALSE)</f>
        <v>0</v>
      </c>
      <c r="G587" s="1" t="str">
        <f ca="1">VLOOKUP(表格15[[#This Row],[專案編號]],料單!C:G,5,FALSE)</f>
        <v/>
      </c>
      <c r="H587" s="1">
        <f ca="1">VLOOKUP(表格15[[#This Row],[專案編號]],料單!C:H,6,FALSE)</f>
        <v>0</v>
      </c>
      <c r="I587" s="1" t="str">
        <f ca="1">VLOOKUP(表格15[[#This Row],[專案編號]],料單!C:I,7,FALSE)</f>
        <v/>
      </c>
      <c r="J587" s="1">
        <f ca="1">VLOOKUP(表格15[[#This Row],[專案編號]],料單!C:J,8,FALSE)</f>
        <v>0</v>
      </c>
      <c r="K587" s="1">
        <f ca="1">VLOOKUP(表格15[[#This Row],[專案編號]],料單!C:K,9,FALSE)</f>
        <v>0</v>
      </c>
      <c r="L587" s="1" t="str">
        <f ca="1">VLOOKUP(表格15[[#This Row],[專案編號]],料單!C:M,11,FALSE)</f>
        <v/>
      </c>
      <c r="M587" s="1">
        <f ca="1">VLOOKUP(表格15[[#This Row],[專案編號]],料單!C:L,10,FALSE)</f>
        <v>0</v>
      </c>
      <c r="N587" s="1" t="str">
        <f ca="1">VLOOKUP(表格15[[#This Row],[專案編號]],料單!C:O,13,FALSE)</f>
        <v/>
      </c>
      <c r="O587" s="11">
        <f t="shared" ca="1" si="283"/>
        <v>0</v>
      </c>
      <c r="R587" s="2" t="str">
        <f ca="1">IFERROR(VLOOKUP(M587,資料庫!$P$3:$AJ$73,20,),"")</f>
        <v/>
      </c>
      <c r="S587" s="9" t="str">
        <f t="shared" ca="1" si="289"/>
        <v/>
      </c>
      <c r="U587" s="9"/>
    </row>
    <row r="588" spans="1:21" x14ac:dyDescent="0.25">
      <c r="A588" s="1">
        <f t="shared" si="290"/>
        <v>492</v>
      </c>
      <c r="B588" s="1">
        <f t="shared" ref="B588" si="299">B587</f>
        <v>20</v>
      </c>
      <c r="C588" s="1">
        <f t="shared" si="293"/>
        <v>0</v>
      </c>
      <c r="D588" s="1">
        <f>料單!C770</f>
        <v>20017</v>
      </c>
      <c r="E588" s="1">
        <f ca="1">VLOOKUP(表格15[[#This Row],[專案編號]],料單!C:E,3,FALSE)</f>
        <v>0</v>
      </c>
      <c r="F588" s="1">
        <f ca="1">VLOOKUP(表格15[[#This Row],[專案編號]],料單!C:F,4,FALSE)</f>
        <v>0</v>
      </c>
      <c r="G588" s="1" t="str">
        <f ca="1">VLOOKUP(表格15[[#This Row],[專案編號]],料單!C:G,5,FALSE)</f>
        <v/>
      </c>
      <c r="H588" s="1">
        <f ca="1">VLOOKUP(表格15[[#This Row],[專案編號]],料單!C:H,6,FALSE)</f>
        <v>0</v>
      </c>
      <c r="I588" s="1" t="str">
        <f ca="1">VLOOKUP(表格15[[#This Row],[專案編號]],料單!C:I,7,FALSE)</f>
        <v/>
      </c>
      <c r="J588" s="1">
        <f ca="1">VLOOKUP(表格15[[#This Row],[專案編號]],料單!C:J,8,FALSE)</f>
        <v>0</v>
      </c>
      <c r="K588" s="1">
        <f ca="1">VLOOKUP(表格15[[#This Row],[專案編號]],料單!C:K,9,FALSE)</f>
        <v>0</v>
      </c>
      <c r="L588" s="1" t="str">
        <f ca="1">VLOOKUP(表格15[[#This Row],[專案編號]],料單!C:M,11,FALSE)</f>
        <v/>
      </c>
      <c r="M588" s="1">
        <f ca="1">VLOOKUP(表格15[[#This Row],[專案編號]],料單!C:L,10,FALSE)</f>
        <v>0</v>
      </c>
      <c r="N588" s="1" t="str">
        <f ca="1">VLOOKUP(表格15[[#This Row],[專案編號]],料單!C:O,13,FALSE)</f>
        <v/>
      </c>
      <c r="O588" s="11">
        <f t="shared" ca="1" si="283"/>
        <v>0</v>
      </c>
      <c r="R588" s="2" t="str">
        <f ca="1">IFERROR(VLOOKUP(M588,資料庫!$P$3:$AJ$73,20,),"")</f>
        <v/>
      </c>
      <c r="S588" s="9" t="str">
        <f t="shared" ca="1" si="289"/>
        <v/>
      </c>
      <c r="U588" s="9"/>
    </row>
    <row r="589" spans="1:21" x14ac:dyDescent="0.25">
      <c r="A589" s="1">
        <f t="shared" si="290"/>
        <v>493</v>
      </c>
      <c r="B589" s="1">
        <f t="shared" ref="B589" si="300">B588</f>
        <v>20</v>
      </c>
      <c r="C589" s="1">
        <f t="shared" si="293"/>
        <v>0</v>
      </c>
      <c r="D589" s="1">
        <f>料單!C771</f>
        <v>20018</v>
      </c>
      <c r="E589" s="1">
        <f ca="1">VLOOKUP(表格15[[#This Row],[專案編號]],料單!C:E,3,FALSE)</f>
        <v>0</v>
      </c>
      <c r="F589" s="1">
        <f ca="1">VLOOKUP(表格15[[#This Row],[專案編號]],料單!C:F,4,FALSE)</f>
        <v>0</v>
      </c>
      <c r="G589" s="1" t="str">
        <f ca="1">VLOOKUP(表格15[[#This Row],[專案編號]],料單!C:G,5,FALSE)</f>
        <v/>
      </c>
      <c r="H589" s="1">
        <f ca="1">VLOOKUP(表格15[[#This Row],[專案編號]],料單!C:H,6,FALSE)</f>
        <v>0</v>
      </c>
      <c r="I589" s="1" t="str">
        <f ca="1">VLOOKUP(表格15[[#This Row],[專案編號]],料單!C:I,7,FALSE)</f>
        <v/>
      </c>
      <c r="J589" s="1">
        <f ca="1">VLOOKUP(表格15[[#This Row],[專案編號]],料單!C:J,8,FALSE)</f>
        <v>0</v>
      </c>
      <c r="K589" s="1">
        <f ca="1">VLOOKUP(表格15[[#This Row],[專案編號]],料單!C:K,9,FALSE)</f>
        <v>0</v>
      </c>
      <c r="L589" s="1" t="str">
        <f ca="1">VLOOKUP(表格15[[#This Row],[專案編號]],料單!C:M,11,FALSE)</f>
        <v/>
      </c>
      <c r="M589" s="1">
        <f ca="1">VLOOKUP(表格15[[#This Row],[專案編號]],料單!C:L,10,FALSE)</f>
        <v>0</v>
      </c>
      <c r="N589" s="1" t="str">
        <f ca="1">VLOOKUP(表格15[[#This Row],[專案編號]],料單!C:O,13,FALSE)</f>
        <v/>
      </c>
      <c r="O589" s="11">
        <f t="shared" ca="1" si="283"/>
        <v>0</v>
      </c>
      <c r="R589" s="2" t="str">
        <f ca="1">IFERROR(VLOOKUP(M589,資料庫!$P$3:$AJ$73,20,),"")</f>
        <v/>
      </c>
      <c r="S589" s="9" t="str">
        <f t="shared" ca="1" si="289"/>
        <v/>
      </c>
      <c r="U589" s="9"/>
    </row>
    <row r="590" spans="1:21" x14ac:dyDescent="0.25">
      <c r="A590" s="1">
        <f t="shared" si="290"/>
        <v>494</v>
      </c>
      <c r="B590" s="1">
        <f t="shared" ref="B590" si="301">B589</f>
        <v>20</v>
      </c>
      <c r="C590" s="1">
        <f t="shared" si="293"/>
        <v>0</v>
      </c>
      <c r="D590" s="1">
        <f>料單!C772</f>
        <v>20019</v>
      </c>
      <c r="E590" s="1">
        <f ca="1">VLOOKUP(表格15[[#This Row],[專案編號]],料單!C:E,3,FALSE)</f>
        <v>0</v>
      </c>
      <c r="F590" s="1">
        <f ca="1">VLOOKUP(表格15[[#This Row],[專案編號]],料單!C:F,4,FALSE)</f>
        <v>0</v>
      </c>
      <c r="G590" s="1" t="str">
        <f ca="1">VLOOKUP(表格15[[#This Row],[專案編號]],料單!C:G,5,FALSE)</f>
        <v/>
      </c>
      <c r="H590" s="1">
        <f ca="1">VLOOKUP(表格15[[#This Row],[專案編號]],料單!C:H,6,FALSE)</f>
        <v>0</v>
      </c>
      <c r="I590" s="1" t="str">
        <f ca="1">VLOOKUP(表格15[[#This Row],[專案編號]],料單!C:I,7,FALSE)</f>
        <v/>
      </c>
      <c r="J590" s="1">
        <f ca="1">VLOOKUP(表格15[[#This Row],[專案編號]],料單!C:J,8,FALSE)</f>
        <v>0</v>
      </c>
      <c r="K590" s="1">
        <f ca="1">VLOOKUP(表格15[[#This Row],[專案編號]],料單!C:K,9,FALSE)</f>
        <v>0</v>
      </c>
      <c r="L590" s="1" t="str">
        <f ca="1">VLOOKUP(表格15[[#This Row],[專案編號]],料單!C:M,11,FALSE)</f>
        <v/>
      </c>
      <c r="M590" s="1">
        <f ca="1">VLOOKUP(表格15[[#This Row],[專案編號]],料單!C:L,10,FALSE)</f>
        <v>0</v>
      </c>
      <c r="N590" s="1" t="str">
        <f ca="1">VLOOKUP(表格15[[#This Row],[專案編號]],料單!C:O,13,FALSE)</f>
        <v/>
      </c>
      <c r="O590" s="11">
        <f t="shared" ca="1" si="283"/>
        <v>0</v>
      </c>
      <c r="R590" s="2" t="str">
        <f ca="1">IFERROR(VLOOKUP(M590,資料庫!$P$3:$AJ$73,20,),"")</f>
        <v/>
      </c>
      <c r="S590" s="9" t="str">
        <f t="shared" ca="1" si="289"/>
        <v/>
      </c>
      <c r="U590" s="9"/>
    </row>
    <row r="591" spans="1:21" x14ac:dyDescent="0.25">
      <c r="A591" s="1">
        <f t="shared" si="290"/>
        <v>495</v>
      </c>
      <c r="B591" s="1">
        <f t="shared" ref="B591" si="302">B590</f>
        <v>20</v>
      </c>
      <c r="C591" s="1">
        <f t="shared" si="293"/>
        <v>0</v>
      </c>
      <c r="D591" s="1">
        <f>料單!C773</f>
        <v>20020</v>
      </c>
      <c r="E591" s="1">
        <f ca="1">VLOOKUP(表格15[[#This Row],[專案編號]],料單!C:E,3,FALSE)</f>
        <v>0</v>
      </c>
      <c r="F591" s="1">
        <f ca="1">VLOOKUP(表格15[[#This Row],[專案編號]],料單!C:F,4,FALSE)</f>
        <v>0</v>
      </c>
      <c r="G591" s="1" t="str">
        <f ca="1">VLOOKUP(表格15[[#This Row],[專案編號]],料單!C:G,5,FALSE)</f>
        <v/>
      </c>
      <c r="H591" s="1">
        <f ca="1">VLOOKUP(表格15[[#This Row],[專案編號]],料單!C:H,6,FALSE)</f>
        <v>0</v>
      </c>
      <c r="I591" s="1" t="str">
        <f ca="1">VLOOKUP(表格15[[#This Row],[專案編號]],料單!C:I,7,FALSE)</f>
        <v/>
      </c>
      <c r="J591" s="1">
        <f ca="1">VLOOKUP(表格15[[#This Row],[專案編號]],料單!C:J,8,FALSE)</f>
        <v>0</v>
      </c>
      <c r="K591" s="1">
        <f ca="1">VLOOKUP(表格15[[#This Row],[專案編號]],料單!C:K,9,FALSE)</f>
        <v>0</v>
      </c>
      <c r="L591" s="1" t="str">
        <f ca="1">VLOOKUP(表格15[[#This Row],[專案編號]],料單!C:M,11,FALSE)</f>
        <v/>
      </c>
      <c r="M591" s="1">
        <f ca="1">VLOOKUP(表格15[[#This Row],[專案編號]],料單!C:L,10,FALSE)</f>
        <v>0</v>
      </c>
      <c r="N591" s="1" t="str">
        <f ca="1">VLOOKUP(表格15[[#This Row],[專案編號]],料單!C:O,13,FALSE)</f>
        <v/>
      </c>
      <c r="O591" s="11">
        <f t="shared" ca="1" si="283"/>
        <v>0</v>
      </c>
      <c r="R591" s="2" t="str">
        <f ca="1">IFERROR(VLOOKUP(M591,資料庫!$P$3:$AJ$73,20,),"")</f>
        <v/>
      </c>
      <c r="S591" s="9" t="str">
        <f t="shared" ca="1" si="289"/>
        <v/>
      </c>
      <c r="U591" s="9"/>
    </row>
    <row r="592" spans="1:21" x14ac:dyDescent="0.25">
      <c r="A592" s="1">
        <f t="shared" si="290"/>
        <v>496</v>
      </c>
      <c r="B592" s="1">
        <f t="shared" ref="B592" si="303">B591</f>
        <v>20</v>
      </c>
      <c r="C592" s="1">
        <f t="shared" si="293"/>
        <v>0</v>
      </c>
      <c r="D592" s="1">
        <f>料單!C774</f>
        <v>20021</v>
      </c>
      <c r="E592" s="1">
        <f ca="1">VLOOKUP(表格15[[#This Row],[專案編號]],料單!C:E,3,FALSE)</f>
        <v>0</v>
      </c>
      <c r="F592" s="1">
        <f ca="1">VLOOKUP(表格15[[#This Row],[專案編號]],料單!C:F,4,FALSE)</f>
        <v>0</v>
      </c>
      <c r="G592" s="1" t="str">
        <f ca="1">VLOOKUP(表格15[[#This Row],[專案編號]],料單!C:G,5,FALSE)</f>
        <v/>
      </c>
      <c r="H592" s="1">
        <f ca="1">VLOOKUP(表格15[[#This Row],[專案編號]],料單!C:H,6,FALSE)</f>
        <v>0</v>
      </c>
      <c r="I592" s="1" t="str">
        <f ca="1">VLOOKUP(表格15[[#This Row],[專案編號]],料單!C:I,7,FALSE)</f>
        <v/>
      </c>
      <c r="J592" s="1">
        <f ca="1">VLOOKUP(表格15[[#This Row],[專案編號]],料單!C:J,8,FALSE)</f>
        <v>0</v>
      </c>
      <c r="K592" s="1">
        <f ca="1">VLOOKUP(表格15[[#This Row],[專案編號]],料單!C:K,9,FALSE)</f>
        <v>0</v>
      </c>
      <c r="L592" s="1" t="str">
        <f ca="1">VLOOKUP(表格15[[#This Row],[專案編號]],料單!C:M,11,FALSE)</f>
        <v/>
      </c>
      <c r="M592" s="1">
        <f ca="1">VLOOKUP(表格15[[#This Row],[專案編號]],料單!C:L,10,FALSE)</f>
        <v>0</v>
      </c>
      <c r="N592" s="1" t="str">
        <f ca="1">VLOOKUP(表格15[[#This Row],[專案編號]],料單!C:O,13,FALSE)</f>
        <v/>
      </c>
      <c r="O592" s="11">
        <f t="shared" ca="1" si="283"/>
        <v>0</v>
      </c>
      <c r="R592" s="2" t="str">
        <f ca="1">IFERROR(VLOOKUP(M592,資料庫!$P$3:$AJ$73,20,),"")</f>
        <v/>
      </c>
      <c r="S592" s="9" t="str">
        <f t="shared" ca="1" si="289"/>
        <v/>
      </c>
      <c r="U592" s="9"/>
    </row>
    <row r="593" spans="1:21" x14ac:dyDescent="0.25">
      <c r="A593" s="1">
        <f t="shared" si="290"/>
        <v>497</v>
      </c>
      <c r="B593" s="1">
        <f t="shared" ref="B593" si="304">B592</f>
        <v>20</v>
      </c>
      <c r="C593" s="1">
        <f t="shared" si="293"/>
        <v>0</v>
      </c>
      <c r="D593" s="1">
        <f>料單!C775</f>
        <v>20022</v>
      </c>
      <c r="E593" s="1">
        <f ca="1">VLOOKUP(表格15[[#This Row],[專案編號]],料單!C:E,3,FALSE)</f>
        <v>0</v>
      </c>
      <c r="F593" s="1">
        <f ca="1">VLOOKUP(表格15[[#This Row],[專案編號]],料單!C:F,4,FALSE)</f>
        <v>0</v>
      </c>
      <c r="G593" s="1" t="str">
        <f ca="1">VLOOKUP(表格15[[#This Row],[專案編號]],料單!C:G,5,FALSE)</f>
        <v/>
      </c>
      <c r="H593" s="1">
        <f ca="1">VLOOKUP(表格15[[#This Row],[專案編號]],料單!C:H,6,FALSE)</f>
        <v>0</v>
      </c>
      <c r="I593" s="1" t="str">
        <f ca="1">VLOOKUP(表格15[[#This Row],[專案編號]],料單!C:I,7,FALSE)</f>
        <v/>
      </c>
      <c r="J593" s="1">
        <f ca="1">VLOOKUP(表格15[[#This Row],[專案編號]],料單!C:J,8,FALSE)</f>
        <v>0</v>
      </c>
      <c r="K593" s="1">
        <f ca="1">VLOOKUP(表格15[[#This Row],[專案編號]],料單!C:K,9,FALSE)</f>
        <v>0</v>
      </c>
      <c r="L593" s="1" t="str">
        <f ca="1">VLOOKUP(表格15[[#This Row],[專案編號]],料單!C:M,11,FALSE)</f>
        <v/>
      </c>
      <c r="M593" s="1">
        <f ca="1">VLOOKUP(表格15[[#This Row],[專案編號]],料單!C:L,10,FALSE)</f>
        <v>0</v>
      </c>
      <c r="N593" s="1" t="str">
        <f ca="1">VLOOKUP(表格15[[#This Row],[專案編號]],料單!C:O,13,FALSE)</f>
        <v/>
      </c>
      <c r="O593" s="11">
        <f t="shared" ca="1" si="283"/>
        <v>0</v>
      </c>
      <c r="R593" s="2" t="str">
        <f ca="1">IFERROR(VLOOKUP(M593,資料庫!$P$3:$AJ$73,20,),"")</f>
        <v/>
      </c>
      <c r="S593" s="9" t="str">
        <f t="shared" ca="1" si="289"/>
        <v/>
      </c>
      <c r="U593" s="9"/>
    </row>
    <row r="594" spans="1:21" x14ac:dyDescent="0.25">
      <c r="A594" s="1">
        <f t="shared" si="290"/>
        <v>498</v>
      </c>
      <c r="B594" s="1">
        <f t="shared" ref="B594" si="305">B593</f>
        <v>20</v>
      </c>
      <c r="C594" s="1">
        <f t="shared" si="293"/>
        <v>0</v>
      </c>
      <c r="D594" s="1">
        <f>料單!C776</f>
        <v>20023</v>
      </c>
      <c r="E594" s="1">
        <f ca="1">VLOOKUP(表格15[[#This Row],[專案編號]],料單!C:E,3,FALSE)</f>
        <v>0</v>
      </c>
      <c r="F594" s="1">
        <f ca="1">VLOOKUP(表格15[[#This Row],[專案編號]],料單!C:F,4,FALSE)</f>
        <v>0</v>
      </c>
      <c r="G594" s="1" t="str">
        <f ca="1">VLOOKUP(表格15[[#This Row],[專案編號]],料單!C:G,5,FALSE)</f>
        <v/>
      </c>
      <c r="H594" s="1">
        <f ca="1">VLOOKUP(表格15[[#This Row],[專案編號]],料單!C:H,6,FALSE)</f>
        <v>0</v>
      </c>
      <c r="I594" s="1" t="str">
        <f ca="1">VLOOKUP(表格15[[#This Row],[專案編號]],料單!C:I,7,FALSE)</f>
        <v/>
      </c>
      <c r="J594" s="1">
        <f ca="1">VLOOKUP(表格15[[#This Row],[專案編號]],料單!C:J,8,FALSE)</f>
        <v>0</v>
      </c>
      <c r="K594" s="1">
        <f ca="1">VLOOKUP(表格15[[#This Row],[專案編號]],料單!C:K,9,FALSE)</f>
        <v>0</v>
      </c>
      <c r="L594" s="1" t="str">
        <f ca="1">VLOOKUP(表格15[[#This Row],[專案編號]],料單!C:M,11,FALSE)</f>
        <v/>
      </c>
      <c r="M594" s="1">
        <f ca="1">VLOOKUP(表格15[[#This Row],[專案編號]],料單!C:L,10,FALSE)</f>
        <v>0</v>
      </c>
      <c r="N594" s="1" t="str">
        <f ca="1">VLOOKUP(表格15[[#This Row],[專案編號]],料單!C:O,13,FALSE)</f>
        <v/>
      </c>
      <c r="O594" s="11">
        <f t="shared" ca="1" si="283"/>
        <v>0</v>
      </c>
      <c r="R594" s="2" t="str">
        <f ca="1">IFERROR(VLOOKUP(M594,資料庫!$P$3:$AJ$73,20,),"")</f>
        <v/>
      </c>
      <c r="S594" s="9" t="str">
        <f t="shared" ca="1" si="289"/>
        <v/>
      </c>
      <c r="U594" s="9"/>
    </row>
    <row r="595" spans="1:21" x14ac:dyDescent="0.25">
      <c r="A595" s="1">
        <f t="shared" si="290"/>
        <v>499</v>
      </c>
      <c r="B595" s="1">
        <f t="shared" ref="B595" si="306">B594</f>
        <v>20</v>
      </c>
      <c r="C595" s="1">
        <f t="shared" si="293"/>
        <v>0</v>
      </c>
      <c r="D595" s="1">
        <f>料單!C777</f>
        <v>20024</v>
      </c>
      <c r="E595" s="1">
        <f ca="1">VLOOKUP(表格15[[#This Row],[專案編號]],料單!C:E,3,FALSE)</f>
        <v>0</v>
      </c>
      <c r="F595" s="1">
        <f ca="1">VLOOKUP(表格15[[#This Row],[專案編號]],料單!C:F,4,FALSE)</f>
        <v>0</v>
      </c>
      <c r="G595" s="1" t="str">
        <f ca="1">VLOOKUP(表格15[[#This Row],[專案編號]],料單!C:G,5,FALSE)</f>
        <v/>
      </c>
      <c r="H595" s="1">
        <f ca="1">VLOOKUP(表格15[[#This Row],[專案編號]],料單!C:H,6,FALSE)</f>
        <v>0</v>
      </c>
      <c r="I595" s="1" t="str">
        <f ca="1">VLOOKUP(表格15[[#This Row],[專案編號]],料單!C:I,7,FALSE)</f>
        <v/>
      </c>
      <c r="J595" s="1">
        <f ca="1">VLOOKUP(表格15[[#This Row],[專案編號]],料單!C:J,8,FALSE)</f>
        <v>0</v>
      </c>
      <c r="K595" s="1">
        <f ca="1">VLOOKUP(表格15[[#This Row],[專案編號]],料單!C:K,9,FALSE)</f>
        <v>0</v>
      </c>
      <c r="L595" s="1" t="str">
        <f ca="1">VLOOKUP(表格15[[#This Row],[專案編號]],料單!C:M,11,FALSE)</f>
        <v/>
      </c>
      <c r="M595" s="1">
        <f ca="1">VLOOKUP(表格15[[#This Row],[專案編號]],料單!C:L,10,FALSE)</f>
        <v>0</v>
      </c>
      <c r="N595" s="1" t="str">
        <f ca="1">VLOOKUP(表格15[[#This Row],[專案編號]],料單!C:O,13,FALSE)</f>
        <v/>
      </c>
      <c r="O595" s="11">
        <f t="shared" ca="1" si="283"/>
        <v>0</v>
      </c>
      <c r="R595" s="2" t="str">
        <f ca="1">IFERROR(VLOOKUP(M595,資料庫!$P$3:$AJ$73,20,),"")</f>
        <v/>
      </c>
      <c r="S595" s="9" t="str">
        <f t="shared" ca="1" si="289"/>
        <v/>
      </c>
      <c r="U595" s="9"/>
    </row>
    <row r="596" spans="1:21" x14ac:dyDescent="0.25">
      <c r="A596" s="1">
        <f t="shared" ref="A596:A600" si="307">A595+1</f>
        <v>500</v>
      </c>
      <c r="B596" s="1">
        <f t="shared" ref="B596:C600" si="308">B595</f>
        <v>20</v>
      </c>
      <c r="C596" s="1">
        <f t="shared" si="308"/>
        <v>0</v>
      </c>
      <c r="D596" s="1">
        <f>料單!C778</f>
        <v>20025</v>
      </c>
      <c r="E596" s="1">
        <f ca="1">VLOOKUP(表格15[[#This Row],[專案編號]],料單!C:E,3,FALSE)</f>
        <v>0</v>
      </c>
      <c r="F596" s="1">
        <f ca="1">VLOOKUP(表格15[[#This Row],[專案編號]],料單!C:F,4,FALSE)</f>
        <v>0</v>
      </c>
      <c r="G596" s="1" t="str">
        <f ca="1">VLOOKUP(表格15[[#This Row],[專案編號]],料單!C:G,5,FALSE)</f>
        <v/>
      </c>
      <c r="H596" s="1">
        <f ca="1">VLOOKUP(表格15[[#This Row],[專案編號]],料單!C:H,6,FALSE)</f>
        <v>0</v>
      </c>
      <c r="I596" s="1" t="str">
        <f ca="1">VLOOKUP(表格15[[#This Row],[專案編號]],料單!C:I,7,FALSE)</f>
        <v/>
      </c>
      <c r="J596" s="1">
        <f ca="1">VLOOKUP(表格15[[#This Row],[專案編號]],料單!C:J,8,FALSE)</f>
        <v>0</v>
      </c>
      <c r="K596" s="1">
        <f ca="1">VLOOKUP(表格15[[#This Row],[專案編號]],料單!C:K,9,FALSE)</f>
        <v>0</v>
      </c>
      <c r="L596" s="1" t="str">
        <f ca="1">VLOOKUP(表格15[[#This Row],[專案編號]],料單!C:M,11,FALSE)</f>
        <v/>
      </c>
      <c r="M596" s="1">
        <f ca="1">VLOOKUP(表格15[[#This Row],[專案編號]],料單!C:L,10,FALSE)</f>
        <v>0</v>
      </c>
      <c r="N596" s="1" t="str">
        <f ca="1">VLOOKUP(表格15[[#This Row],[專案編號]],料單!C:O,13,FALSE)</f>
        <v/>
      </c>
      <c r="O596" s="11">
        <f t="shared" ca="1" si="283"/>
        <v>0</v>
      </c>
      <c r="R596" s="2" t="str">
        <f ca="1">IFERROR(VLOOKUP(M596,資料庫!$P$3:$AJ$73,20,),"")</f>
        <v/>
      </c>
      <c r="S596" s="9" t="str">
        <f t="shared" ca="1" si="289"/>
        <v/>
      </c>
      <c r="U596" s="9"/>
    </row>
    <row r="597" spans="1:21" x14ac:dyDescent="0.25">
      <c r="A597" s="1">
        <f t="shared" si="307"/>
        <v>501</v>
      </c>
      <c r="B597" s="1">
        <f t="shared" si="308"/>
        <v>20</v>
      </c>
      <c r="C597" s="1">
        <f t="shared" si="308"/>
        <v>0</v>
      </c>
      <c r="D597" s="1">
        <f>料單!C779</f>
        <v>20026</v>
      </c>
      <c r="E597" s="1">
        <f ca="1">VLOOKUP(表格15[[#This Row],[專案編號]],料單!C:E,3,FALSE)</f>
        <v>0</v>
      </c>
      <c r="F597" s="1">
        <f ca="1">VLOOKUP(表格15[[#This Row],[專案編號]],料單!C:F,4,FALSE)</f>
        <v>0</v>
      </c>
      <c r="G597" s="1" t="str">
        <f ca="1">VLOOKUP(表格15[[#This Row],[專案編號]],料單!C:G,5,FALSE)</f>
        <v/>
      </c>
      <c r="H597" s="1">
        <f ca="1">VLOOKUP(表格15[[#This Row],[專案編號]],料單!C:H,6,FALSE)</f>
        <v>0</v>
      </c>
      <c r="I597" s="1" t="str">
        <f ca="1">VLOOKUP(表格15[[#This Row],[專案編號]],料單!C:I,7,FALSE)</f>
        <v/>
      </c>
      <c r="J597" s="1">
        <f ca="1">VLOOKUP(表格15[[#This Row],[專案編號]],料單!C:J,8,FALSE)</f>
        <v>0</v>
      </c>
      <c r="K597" s="1">
        <f ca="1">VLOOKUP(表格15[[#This Row],[專案編號]],料單!C:K,9,FALSE)</f>
        <v>0</v>
      </c>
      <c r="L597" s="1" t="str">
        <f ca="1">VLOOKUP(表格15[[#This Row],[專案編號]],料單!C:M,11,FALSE)</f>
        <v/>
      </c>
      <c r="M597" s="1">
        <f ca="1">VLOOKUP(表格15[[#This Row],[專案編號]],料單!C:L,10,FALSE)</f>
        <v>0</v>
      </c>
      <c r="N597" s="1" t="str">
        <f ca="1">VLOOKUP(表格15[[#This Row],[專案編號]],料單!C:O,13,FALSE)</f>
        <v/>
      </c>
      <c r="O597" s="11">
        <f t="shared" ca="1" si="283"/>
        <v>0</v>
      </c>
      <c r="R597" s="2" t="str">
        <f ca="1">IFERROR(VLOOKUP(M597,資料庫!$P$3:$AJ$73,20,),"")</f>
        <v/>
      </c>
      <c r="S597" s="9" t="str">
        <f t="shared" ca="1" si="289"/>
        <v/>
      </c>
      <c r="U597" s="9"/>
    </row>
    <row r="598" spans="1:21" x14ac:dyDescent="0.25">
      <c r="A598" s="1">
        <f t="shared" si="307"/>
        <v>502</v>
      </c>
      <c r="B598" s="1">
        <f t="shared" si="308"/>
        <v>20</v>
      </c>
      <c r="C598" s="1">
        <f t="shared" si="308"/>
        <v>0</v>
      </c>
      <c r="D598" s="1">
        <f>料單!C780</f>
        <v>20027</v>
      </c>
      <c r="E598" s="1">
        <f ca="1">VLOOKUP(表格15[[#This Row],[專案編號]],料單!C:E,3,FALSE)</f>
        <v>0</v>
      </c>
      <c r="F598" s="1">
        <f ca="1">VLOOKUP(表格15[[#This Row],[專案編號]],料單!C:F,4,FALSE)</f>
        <v>0</v>
      </c>
      <c r="G598" s="1" t="str">
        <f ca="1">VLOOKUP(表格15[[#This Row],[專案編號]],料單!C:G,5,FALSE)</f>
        <v/>
      </c>
      <c r="H598" s="1">
        <f ca="1">VLOOKUP(表格15[[#This Row],[專案編號]],料單!C:H,6,FALSE)</f>
        <v>0</v>
      </c>
      <c r="I598" s="1" t="str">
        <f ca="1">VLOOKUP(表格15[[#This Row],[專案編號]],料單!C:I,7,FALSE)</f>
        <v/>
      </c>
      <c r="J598" s="1">
        <f ca="1">VLOOKUP(表格15[[#This Row],[專案編號]],料單!C:J,8,FALSE)</f>
        <v>0</v>
      </c>
      <c r="K598" s="1">
        <f ca="1">VLOOKUP(表格15[[#This Row],[專案編號]],料單!C:K,9,FALSE)</f>
        <v>0</v>
      </c>
      <c r="L598" s="1" t="str">
        <f ca="1">VLOOKUP(表格15[[#This Row],[專案編號]],料單!C:M,11,FALSE)</f>
        <v/>
      </c>
      <c r="M598" s="1">
        <f ca="1">VLOOKUP(表格15[[#This Row],[專案編號]],料單!C:L,10,FALSE)</f>
        <v>0</v>
      </c>
      <c r="N598" s="1" t="str">
        <f ca="1">VLOOKUP(表格15[[#This Row],[專案編號]],料單!C:O,13,FALSE)</f>
        <v/>
      </c>
      <c r="O598" s="11">
        <f t="shared" ca="1" si="283"/>
        <v>0</v>
      </c>
      <c r="R598" s="2" t="str">
        <f ca="1">IFERROR(VLOOKUP(M598,資料庫!$P$3:$AJ$73,20,),"")</f>
        <v/>
      </c>
      <c r="S598" s="9" t="str">
        <f t="shared" ca="1" si="289"/>
        <v/>
      </c>
      <c r="U598" s="9"/>
    </row>
    <row r="599" spans="1:21" x14ac:dyDescent="0.25">
      <c r="A599" s="1">
        <f t="shared" si="307"/>
        <v>503</v>
      </c>
      <c r="B599" s="1">
        <f t="shared" si="308"/>
        <v>20</v>
      </c>
      <c r="C599" s="1">
        <f t="shared" si="308"/>
        <v>0</v>
      </c>
      <c r="D599" s="1">
        <f>料單!C781</f>
        <v>20028</v>
      </c>
      <c r="E599" s="1">
        <f ca="1">VLOOKUP(表格15[[#This Row],[專案編號]],料單!C:E,3,FALSE)</f>
        <v>0</v>
      </c>
      <c r="F599" s="1">
        <f ca="1">VLOOKUP(表格15[[#This Row],[專案編號]],料單!C:F,4,FALSE)</f>
        <v>0</v>
      </c>
      <c r="G599" s="1" t="str">
        <f ca="1">VLOOKUP(表格15[[#This Row],[專案編號]],料單!C:G,5,FALSE)</f>
        <v/>
      </c>
      <c r="H599" s="1">
        <f ca="1">VLOOKUP(表格15[[#This Row],[專案編號]],料單!C:H,6,FALSE)</f>
        <v>0</v>
      </c>
      <c r="I599" s="1" t="str">
        <f ca="1">VLOOKUP(表格15[[#This Row],[專案編號]],料單!C:I,7,FALSE)</f>
        <v/>
      </c>
      <c r="J599" s="1">
        <f ca="1">VLOOKUP(表格15[[#This Row],[專案編號]],料單!C:J,8,FALSE)</f>
        <v>0</v>
      </c>
      <c r="K599" s="1">
        <f ca="1">VLOOKUP(表格15[[#This Row],[專案編號]],料單!C:K,9,FALSE)</f>
        <v>0</v>
      </c>
      <c r="L599" s="1" t="str">
        <f ca="1">VLOOKUP(表格15[[#This Row],[專案編號]],料單!C:M,11,FALSE)</f>
        <v/>
      </c>
      <c r="M599" s="1">
        <f ca="1">VLOOKUP(表格15[[#This Row],[專案編號]],料單!C:L,10,FALSE)</f>
        <v>0</v>
      </c>
      <c r="N599" s="1" t="str">
        <f ca="1">VLOOKUP(表格15[[#This Row],[專案編號]],料單!C:O,13,FALSE)</f>
        <v/>
      </c>
      <c r="O599" s="11">
        <f t="shared" ca="1" si="283"/>
        <v>0</v>
      </c>
      <c r="R599" s="2" t="str">
        <f ca="1">IFERROR(VLOOKUP(M599,資料庫!$P$3:$AJ$73,20,),"")</f>
        <v/>
      </c>
      <c r="S599" s="9" t="str">
        <f t="shared" ca="1" si="289"/>
        <v/>
      </c>
      <c r="U599" s="9"/>
    </row>
    <row r="600" spans="1:21" x14ac:dyDescent="0.25">
      <c r="A600" s="1">
        <f t="shared" si="307"/>
        <v>504</v>
      </c>
      <c r="B600" s="1">
        <f t="shared" si="308"/>
        <v>20</v>
      </c>
      <c r="C600" s="1">
        <f t="shared" si="308"/>
        <v>0</v>
      </c>
      <c r="D600" s="1">
        <f>料單!C782</f>
        <v>20029</v>
      </c>
      <c r="E600" s="1">
        <f ca="1">VLOOKUP(表格15[[#This Row],[專案編號]],料單!C:E,3,FALSE)</f>
        <v>0</v>
      </c>
      <c r="F600" s="1">
        <f ca="1">VLOOKUP(表格15[[#This Row],[專案編號]],料單!C:F,4,FALSE)</f>
        <v>0</v>
      </c>
      <c r="G600" s="1" t="str">
        <f ca="1">VLOOKUP(表格15[[#This Row],[專案編號]],料單!C:G,5,FALSE)</f>
        <v/>
      </c>
      <c r="H600" s="1">
        <f ca="1">VLOOKUP(表格15[[#This Row],[專案編號]],料單!C:H,6,FALSE)</f>
        <v>0</v>
      </c>
      <c r="I600" s="1" t="str">
        <f ca="1">VLOOKUP(表格15[[#This Row],[專案編號]],料單!C:I,7,FALSE)</f>
        <v/>
      </c>
      <c r="J600" s="1">
        <f ca="1">VLOOKUP(表格15[[#This Row],[專案編號]],料單!C:J,8,FALSE)</f>
        <v>0</v>
      </c>
      <c r="K600" s="1">
        <f ca="1">VLOOKUP(表格15[[#This Row],[專案編號]],料單!C:K,9,FALSE)</f>
        <v>0</v>
      </c>
      <c r="L600" s="1" t="str">
        <f ca="1">VLOOKUP(表格15[[#This Row],[專案編號]],料單!C:M,11,FALSE)</f>
        <v/>
      </c>
      <c r="M600" s="1">
        <f ca="1">VLOOKUP(表格15[[#This Row],[專案編號]],料單!C:L,10,FALSE)</f>
        <v>0</v>
      </c>
      <c r="N600" s="1" t="str">
        <f ca="1">VLOOKUP(表格15[[#This Row],[專案編號]],料單!C:O,13,FALSE)</f>
        <v/>
      </c>
      <c r="O600" s="11">
        <f t="shared" ca="1" si="283"/>
        <v>0</v>
      </c>
      <c r="R600" s="2" t="str">
        <f ca="1">IFERROR(VLOOKUP(M600,資料庫!$P$3:$AJ$73,20,),"")</f>
        <v/>
      </c>
      <c r="S600" s="9" t="str">
        <f t="shared" ca="1" si="289"/>
        <v/>
      </c>
      <c r="U600" s="9"/>
    </row>
    <row r="601" spans="1:21" s="43" customFormat="1" x14ac:dyDescent="0.25">
      <c r="A601" s="43">
        <f>A595+1</f>
        <v>500</v>
      </c>
      <c r="B601" s="43">
        <f t="shared" ref="B601" si="309">B595</f>
        <v>20</v>
      </c>
      <c r="C601" s="43">
        <f t="shared" ref="C601" si="310">C600</f>
        <v>0</v>
      </c>
      <c r="D601" s="43">
        <f>料單!C783</f>
        <v>20030</v>
      </c>
      <c r="E601" s="43">
        <f ca="1">VLOOKUP(表格15[[#This Row],[專案編號]],料單!C:E,3,FALSE)</f>
        <v>0</v>
      </c>
      <c r="F601" s="43">
        <f ca="1">VLOOKUP(表格15[[#This Row],[專案編號]],料單!C:F,4,FALSE)</f>
        <v>0</v>
      </c>
      <c r="G601" s="43" t="str">
        <f ca="1">VLOOKUP(表格15[[#This Row],[專案編號]],料單!C:G,5,FALSE)</f>
        <v/>
      </c>
      <c r="H601" s="43">
        <f ca="1">VLOOKUP(表格15[[#This Row],[專案編號]],料單!C:H,6,FALSE)</f>
        <v>0</v>
      </c>
      <c r="I601" s="43" t="str">
        <f ca="1">VLOOKUP(表格15[[#This Row],[專案編號]],料單!C:I,7,FALSE)</f>
        <v/>
      </c>
      <c r="J601" s="43">
        <f ca="1">VLOOKUP(表格15[[#This Row],[專案編號]],料單!C:J,8,FALSE)</f>
        <v>0</v>
      </c>
      <c r="K601" s="43">
        <f ca="1">VLOOKUP(表格15[[#This Row],[專案編號]],料單!C:K,9,FALSE)</f>
        <v>0</v>
      </c>
      <c r="L601" s="43" t="str">
        <f ca="1">VLOOKUP(表格15[[#This Row],[專案編號]],料單!C:M,11,FALSE)</f>
        <v/>
      </c>
      <c r="M601" s="43">
        <f ca="1">VLOOKUP(表格15[[#This Row],[專案編號]],料單!C:L,10,FALSE)</f>
        <v>0</v>
      </c>
      <c r="N601" s="1" t="str">
        <f ca="1">VLOOKUP(表格15[[#This Row],[專案編號]],料單!C:O,13,FALSE)</f>
        <v/>
      </c>
      <c r="O601" s="44">
        <f t="shared" ref="O601" ca="1" si="311">(F601*H601)/90000*K601</f>
        <v>0</v>
      </c>
      <c r="P601" s="45">
        <f ca="1">SUM(O572:O601)</f>
        <v>0</v>
      </c>
      <c r="Q601" s="45"/>
      <c r="R601" s="204" t="str">
        <f ca="1">IFERROR(VLOOKUP(M601,資料庫!$P$3:$AJ$73,20,),"")</f>
        <v/>
      </c>
      <c r="S601" s="205" t="str">
        <f t="shared" ca="1" si="289"/>
        <v/>
      </c>
      <c r="U601" s="205"/>
    </row>
    <row r="602" spans="1:21" x14ac:dyDescent="0.25">
      <c r="A602" s="1">
        <f t="shared" si="290"/>
        <v>501</v>
      </c>
      <c r="B602" s="1">
        <f>料單!C787</f>
        <v>21</v>
      </c>
      <c r="C602" s="1">
        <f>料單!C786</f>
        <v>0</v>
      </c>
      <c r="D602" s="1">
        <f>料單!C793</f>
        <v>21001</v>
      </c>
      <c r="E602" s="1" t="str">
        <f ca="1">VLOOKUP(表格15[[#This Row],[專案編號]],料單!C:E,3,FALSE)</f>
        <v>頂板</v>
      </c>
      <c r="F602" s="1">
        <f ca="1">VLOOKUP(表格15[[#This Row],[專案編號]],料單!C:F,4,FALSE)</f>
        <v>-36</v>
      </c>
      <c r="G602" s="1" t="str">
        <f ca="1">VLOOKUP(表格15[[#This Row],[專案編號]],料單!C:G,5,FALSE)</f>
        <v>AA</v>
      </c>
      <c r="H602" s="1">
        <f ca="1">VLOOKUP(表格15[[#This Row],[專案編號]],料單!C:H,6,FALSE)</f>
        <v>0</v>
      </c>
      <c r="I602" s="1" t="str">
        <f ca="1">VLOOKUP(表格15[[#This Row],[專案編號]],料單!C:I,7,FALSE)</f>
        <v/>
      </c>
      <c r="J602" s="1">
        <f ca="1">VLOOKUP(表格15[[#This Row],[專案編號]],料單!C:J,8,FALSE)</f>
        <v>18</v>
      </c>
      <c r="K602" s="1">
        <f ca="1">VLOOKUP(表格15[[#This Row],[專案編號]],料單!C:K,9,FALSE)</f>
        <v>0</v>
      </c>
      <c r="L602" s="1" t="str">
        <f ca="1">VLOOKUP(表格15[[#This Row],[專案編號]],料單!C:M,11,FALSE)</f>
        <v/>
      </c>
      <c r="M602" s="1">
        <f ca="1">VLOOKUP(表格15[[#This Row],[專案編號]],料單!C:L,10,FALSE)</f>
        <v>0</v>
      </c>
      <c r="N602" s="1" t="str">
        <f ca="1">VLOOKUP(表格15[[#This Row],[專案編號]],料單!C:O,13,FALSE)</f>
        <v/>
      </c>
      <c r="O602" s="11">
        <f t="shared" ca="1" si="254"/>
        <v>0</v>
      </c>
      <c r="R602" s="2" t="str">
        <f ca="1">IFERROR(VLOOKUP(M602,資料庫!$P$3:$AJ$73,20,),"")</f>
        <v/>
      </c>
      <c r="S602" s="9" t="str">
        <f t="shared" ca="1" si="289"/>
        <v/>
      </c>
      <c r="U602" s="9"/>
    </row>
    <row r="603" spans="1:21" x14ac:dyDescent="0.25">
      <c r="A603" s="1">
        <f t="shared" si="290"/>
        <v>502</v>
      </c>
      <c r="B603" s="1">
        <f t="shared" ref="B603:B697" si="312">B602</f>
        <v>21</v>
      </c>
      <c r="C603" s="1">
        <f t="shared" ref="C603:C701" si="313">C602</f>
        <v>0</v>
      </c>
      <c r="D603" s="1">
        <f>料單!C794</f>
        <v>21002</v>
      </c>
      <c r="E603" s="1" t="str">
        <f ca="1">VLOOKUP(表格15[[#This Row],[專案編號]],料單!C:E,3,FALSE)</f>
        <v>底板</v>
      </c>
      <c r="F603" s="1">
        <f ca="1">VLOOKUP(表格15[[#This Row],[專案編號]],料單!C:F,4,FALSE)</f>
        <v>-36</v>
      </c>
      <c r="G603" s="1" t="str">
        <f ca="1">VLOOKUP(表格15[[#This Row],[專案編號]],料單!C:G,5,FALSE)</f>
        <v>AA</v>
      </c>
      <c r="H603" s="1">
        <f ca="1">VLOOKUP(表格15[[#This Row],[專案編號]],料單!C:H,6,FALSE)</f>
        <v>0</v>
      </c>
      <c r="I603" s="1" t="str">
        <f ca="1">VLOOKUP(表格15[[#This Row],[專案編號]],料單!C:I,7,FALSE)</f>
        <v/>
      </c>
      <c r="J603" s="1">
        <f ca="1">VLOOKUP(表格15[[#This Row],[專案編號]],料單!C:J,8,FALSE)</f>
        <v>18</v>
      </c>
      <c r="K603" s="1">
        <f ca="1">VLOOKUP(表格15[[#This Row],[專案編號]],料單!C:K,9,FALSE)</f>
        <v>0</v>
      </c>
      <c r="L603" s="1" t="str">
        <f ca="1">VLOOKUP(表格15[[#This Row],[專案編號]],料單!C:M,11,FALSE)</f>
        <v/>
      </c>
      <c r="M603" s="1">
        <f ca="1">VLOOKUP(表格15[[#This Row],[專案編號]],料單!C:L,10,FALSE)</f>
        <v>0</v>
      </c>
      <c r="N603" s="1" t="str">
        <f ca="1">VLOOKUP(表格15[[#This Row],[專案編號]],料單!C:O,13,FALSE)</f>
        <v/>
      </c>
      <c r="O603" s="11">
        <f t="shared" ca="1" si="254"/>
        <v>0</v>
      </c>
      <c r="R603" s="2" t="str">
        <f ca="1">IFERROR(VLOOKUP(M603,資料庫!$P$3:$AJ$73,20,),"")</f>
        <v/>
      </c>
      <c r="S603" s="9" t="str">
        <f t="shared" ca="1" si="289"/>
        <v/>
      </c>
      <c r="U603" s="9"/>
    </row>
    <row r="604" spans="1:21" x14ac:dyDescent="0.25">
      <c r="A604" s="1">
        <f t="shared" si="290"/>
        <v>503</v>
      </c>
      <c r="B604" s="1">
        <f t="shared" si="312"/>
        <v>21</v>
      </c>
      <c r="C604" s="1">
        <f t="shared" si="313"/>
        <v>0</v>
      </c>
      <c r="D604" s="1">
        <f>料單!C795</f>
        <v>21003</v>
      </c>
      <c r="E604" s="1" t="str">
        <f ca="1">VLOOKUP(表格15[[#This Row],[專案編號]],料單!C:E,3,FALSE)</f>
        <v>左側板</v>
      </c>
      <c r="F604" s="1">
        <f ca="1">VLOOKUP(表格15[[#This Row],[專案編號]],料單!C:F,4,FALSE)</f>
        <v>0</v>
      </c>
      <c r="G604" s="1" t="str">
        <f ca="1">VLOOKUP(表格15[[#This Row],[專案編號]],料單!C:G,5,FALSE)</f>
        <v>AA</v>
      </c>
      <c r="H604" s="1">
        <f ca="1">VLOOKUP(表格15[[#This Row],[專案編號]],料單!C:H,6,FALSE)</f>
        <v>0</v>
      </c>
      <c r="I604" s="1" t="str">
        <f ca="1">VLOOKUP(表格15[[#This Row],[專案編號]],料單!C:I,7,FALSE)</f>
        <v>AA</v>
      </c>
      <c r="J604" s="1">
        <f ca="1">VLOOKUP(表格15[[#This Row],[專案編號]],料單!C:J,8,FALSE)</f>
        <v>18</v>
      </c>
      <c r="K604" s="1">
        <f ca="1">VLOOKUP(表格15[[#This Row],[專案編號]],料單!C:K,9,FALSE)</f>
        <v>0</v>
      </c>
      <c r="L604" s="1" t="str">
        <f ca="1">VLOOKUP(表格15[[#This Row],[專案編號]],料單!C:M,11,FALSE)</f>
        <v/>
      </c>
      <c r="M604" s="1">
        <f ca="1">VLOOKUP(表格15[[#This Row],[專案編號]],料單!C:L,10,FALSE)</f>
        <v>0</v>
      </c>
      <c r="N604" s="1" t="str">
        <f ca="1">VLOOKUP(表格15[[#This Row],[專案編號]],料單!C:O,13,FALSE)</f>
        <v/>
      </c>
      <c r="O604" s="11">
        <f t="shared" ref="O604:O630" ca="1" si="314">(F604*H604)/90000*K604</f>
        <v>0</v>
      </c>
      <c r="R604" s="2" t="str">
        <f ca="1">IFERROR(VLOOKUP(M604,資料庫!$P$3:$AJ$73,20,),"")</f>
        <v/>
      </c>
      <c r="S604" s="9" t="str">
        <f t="shared" ca="1" si="289"/>
        <v/>
      </c>
      <c r="U604" s="9"/>
    </row>
    <row r="605" spans="1:21" x14ac:dyDescent="0.25">
      <c r="A605" s="1">
        <f t="shared" si="290"/>
        <v>504</v>
      </c>
      <c r="B605" s="1">
        <f t="shared" si="312"/>
        <v>21</v>
      </c>
      <c r="C605" s="1">
        <f t="shared" si="313"/>
        <v>0</v>
      </c>
      <c r="D605" s="1">
        <f>料單!C796</f>
        <v>21004</v>
      </c>
      <c r="E605" s="1" t="str">
        <f ca="1">VLOOKUP(表格15[[#This Row],[專案編號]],料單!C:E,3,FALSE)</f>
        <v>右側板</v>
      </c>
      <c r="F605" s="1">
        <f ca="1">VLOOKUP(表格15[[#This Row],[專案編號]],料單!C:F,4,FALSE)</f>
        <v>0</v>
      </c>
      <c r="G605" s="1" t="str">
        <f ca="1">VLOOKUP(表格15[[#This Row],[專案編號]],料單!C:G,5,FALSE)</f>
        <v>AA</v>
      </c>
      <c r="H605" s="1">
        <f ca="1">VLOOKUP(表格15[[#This Row],[專案編號]],料單!C:H,6,FALSE)</f>
        <v>0</v>
      </c>
      <c r="I605" s="1" t="str">
        <f ca="1">VLOOKUP(表格15[[#This Row],[專案編號]],料單!C:I,7,FALSE)</f>
        <v>AA</v>
      </c>
      <c r="J605" s="1">
        <f ca="1">VLOOKUP(表格15[[#This Row],[專案編號]],料單!C:J,8,FALSE)</f>
        <v>18</v>
      </c>
      <c r="K605" s="1">
        <f ca="1">VLOOKUP(表格15[[#This Row],[專案編號]],料單!C:K,9,FALSE)</f>
        <v>0</v>
      </c>
      <c r="L605" s="1" t="str">
        <f ca="1">VLOOKUP(表格15[[#This Row],[專案編號]],料單!C:M,11,FALSE)</f>
        <v/>
      </c>
      <c r="M605" s="1">
        <f ca="1">VLOOKUP(表格15[[#This Row],[專案編號]],料單!C:L,10,FALSE)</f>
        <v>0</v>
      </c>
      <c r="N605" s="1" t="str">
        <f ca="1">VLOOKUP(表格15[[#This Row],[專案編號]],料單!C:O,13,FALSE)</f>
        <v/>
      </c>
      <c r="O605" s="11">
        <f t="shared" ca="1" si="314"/>
        <v>0</v>
      </c>
      <c r="R605" s="2" t="str">
        <f ca="1">IFERROR(VLOOKUP(M605,資料庫!$P$3:$AJ$73,20,),"")</f>
        <v/>
      </c>
      <c r="S605" s="9" t="str">
        <f t="shared" ca="1" si="289"/>
        <v/>
      </c>
      <c r="U605" s="9"/>
    </row>
    <row r="606" spans="1:21" x14ac:dyDescent="0.25">
      <c r="A606" s="1">
        <f t="shared" si="290"/>
        <v>505</v>
      </c>
      <c r="B606" s="1">
        <f t="shared" si="312"/>
        <v>21</v>
      </c>
      <c r="C606" s="1">
        <f t="shared" si="313"/>
        <v>0</v>
      </c>
      <c r="D606" s="1">
        <f>料單!C797</f>
        <v>21005</v>
      </c>
      <c r="E606" s="1" t="str">
        <f ca="1">VLOOKUP(表格15[[#This Row],[專案編號]],料單!C:E,3,FALSE)</f>
        <v>背板</v>
      </c>
      <c r="F606" s="1">
        <f ca="1">VLOOKUP(表格15[[#This Row],[專案編號]],料單!C:F,4,FALSE)</f>
        <v>-22</v>
      </c>
      <c r="G606" s="1" t="str">
        <f ca="1">VLOOKUP(表格15[[#This Row],[專案編號]],料單!C:G,5,FALSE)</f>
        <v/>
      </c>
      <c r="H606" s="1">
        <f ca="1">VLOOKUP(表格15[[#This Row],[專案編號]],料單!C:H,6,FALSE)</f>
        <v>-22</v>
      </c>
      <c r="I606" s="1" t="str">
        <f ca="1">VLOOKUP(表格15[[#This Row],[專案編號]],料單!C:I,7,FALSE)</f>
        <v/>
      </c>
      <c r="J606" s="1">
        <f ca="1">VLOOKUP(表格15[[#This Row],[專案編號]],料單!C:J,8,FALSE)</f>
        <v>4</v>
      </c>
      <c r="K606" s="1">
        <f ca="1">VLOOKUP(表格15[[#This Row],[專案編號]],料單!C:K,9,FALSE)</f>
        <v>0</v>
      </c>
      <c r="L606" s="1" t="str">
        <f ca="1">VLOOKUP(表格15[[#This Row],[專案編號]],料單!C:M,11,FALSE)</f>
        <v/>
      </c>
      <c r="M606" s="1">
        <f ca="1">VLOOKUP(表格15[[#This Row],[專案編號]],料單!C:L,10,FALSE)</f>
        <v>0</v>
      </c>
      <c r="N606" s="1" t="str">
        <f ca="1">VLOOKUP(表格15[[#This Row],[專案編號]],料單!C:O,13,FALSE)</f>
        <v/>
      </c>
      <c r="O606" s="11">
        <f t="shared" ca="1" si="314"/>
        <v>0</v>
      </c>
      <c r="R606" s="2" t="str">
        <f ca="1">IFERROR(VLOOKUP(M606,資料庫!$P$3:$AJ$73,20,),"")</f>
        <v/>
      </c>
      <c r="S606" s="9" t="str">
        <f t="shared" ca="1" si="289"/>
        <v/>
      </c>
      <c r="U606" s="9"/>
    </row>
    <row r="607" spans="1:21" x14ac:dyDescent="0.25">
      <c r="A607" s="1">
        <f t="shared" si="290"/>
        <v>506</v>
      </c>
      <c r="B607" s="1">
        <f t="shared" si="312"/>
        <v>21</v>
      </c>
      <c r="C607" s="1">
        <f t="shared" si="313"/>
        <v>0</v>
      </c>
      <c r="D607" s="1">
        <f>料單!C798</f>
        <v>21006</v>
      </c>
      <c r="E607" s="1" t="str">
        <f ca="1">VLOOKUP(表格15[[#This Row],[專案編號]],料單!C:E,3,FALSE)</f>
        <v>背拉桿</v>
      </c>
      <c r="F607" s="1">
        <f ca="1">VLOOKUP(表格15[[#This Row],[專案編號]],料單!C:F,4,FALSE)</f>
        <v>-36</v>
      </c>
      <c r="G607" s="1" t="str">
        <f ca="1">VLOOKUP(表格15[[#This Row],[專案編號]],料單!C:G,5,FALSE)</f>
        <v>AA</v>
      </c>
      <c r="H607" s="1">
        <f ca="1">VLOOKUP(表格15[[#This Row],[專案編號]],料單!C:H,6,FALSE)</f>
        <v>120</v>
      </c>
      <c r="I607" s="1" t="str">
        <f ca="1">VLOOKUP(表格15[[#This Row],[專案編號]],料單!C:I,7,FALSE)</f>
        <v/>
      </c>
      <c r="J607" s="1">
        <f ca="1">VLOOKUP(表格15[[#This Row],[專案編號]],料單!C:J,8,FALSE)</f>
        <v>18</v>
      </c>
      <c r="K607" s="1">
        <f ca="1">VLOOKUP(表格15[[#This Row],[專案編號]],料單!C:K,9,FALSE)</f>
        <v>0</v>
      </c>
      <c r="L607" s="1" t="str">
        <f ca="1">VLOOKUP(表格15[[#This Row],[專案編號]],料單!C:M,11,FALSE)</f>
        <v/>
      </c>
      <c r="M607" s="1">
        <f ca="1">VLOOKUP(表格15[[#This Row],[專案編號]],料單!C:L,10,FALSE)</f>
        <v>0</v>
      </c>
      <c r="N607" s="1" t="str">
        <f ca="1">VLOOKUP(表格15[[#This Row],[專案編號]],料單!C:O,13,FALSE)</f>
        <v/>
      </c>
      <c r="O607" s="11">
        <f t="shared" ca="1" si="314"/>
        <v>0</v>
      </c>
      <c r="R607" s="2" t="str">
        <f ca="1">IFERROR(VLOOKUP(M607,資料庫!$P$3:$AJ$73,20,),"")</f>
        <v/>
      </c>
      <c r="S607" s="9" t="str">
        <f t="shared" ca="1" si="289"/>
        <v/>
      </c>
      <c r="U607" s="9"/>
    </row>
    <row r="608" spans="1:21" x14ac:dyDescent="0.25">
      <c r="A608" s="1">
        <f t="shared" si="290"/>
        <v>507</v>
      </c>
      <c r="B608" s="1">
        <f t="shared" si="312"/>
        <v>21</v>
      </c>
      <c r="C608" s="1">
        <f t="shared" si="313"/>
        <v>0</v>
      </c>
      <c r="D608" s="1">
        <f>料單!C799</f>
        <v>21007</v>
      </c>
      <c r="E608" s="1" t="str">
        <f ca="1">VLOOKUP(表格15[[#This Row],[專案編號]],料單!C:E,3,FALSE)</f>
        <v>中立板</v>
      </c>
      <c r="F608" s="1">
        <f ca="1">VLOOKUP(表格15[[#This Row],[專案編號]],料單!C:F,4,FALSE)</f>
        <v>-36</v>
      </c>
      <c r="G608" s="1" t="str">
        <f ca="1">VLOOKUP(表格15[[#This Row],[專案編號]],料單!C:G,5,FALSE)</f>
        <v>AA</v>
      </c>
      <c r="H608" s="1">
        <f ca="1">VLOOKUP(表格15[[#This Row],[專案編號]],料單!C:H,6,FALSE)</f>
        <v>-22</v>
      </c>
      <c r="I608" s="1" t="str">
        <f ca="1">VLOOKUP(表格15[[#This Row],[專案編號]],料單!C:I,7,FALSE)</f>
        <v/>
      </c>
      <c r="J608" s="1">
        <f ca="1">VLOOKUP(表格15[[#This Row],[專案編號]],料單!C:J,8,FALSE)</f>
        <v>18</v>
      </c>
      <c r="K608" s="1">
        <f ca="1">VLOOKUP(表格15[[#This Row],[專案編號]],料單!C:K,9,FALSE)</f>
        <v>0</v>
      </c>
      <c r="L608" s="1" t="str">
        <f ca="1">VLOOKUP(表格15[[#This Row],[專案編號]],料單!C:M,11,FALSE)</f>
        <v/>
      </c>
      <c r="M608" s="1">
        <f ca="1">VLOOKUP(表格15[[#This Row],[專案編號]],料單!C:L,10,FALSE)</f>
        <v>0</v>
      </c>
      <c r="N608" s="1" t="str">
        <f ca="1">VLOOKUP(表格15[[#This Row],[專案編號]],料單!C:O,13,FALSE)</f>
        <v/>
      </c>
      <c r="O608" s="11">
        <f t="shared" ca="1" si="314"/>
        <v>0</v>
      </c>
      <c r="R608" s="2" t="str">
        <f ca="1">IFERROR(VLOOKUP(M608,資料庫!$P$3:$AJ$73,20,),"")</f>
        <v/>
      </c>
      <c r="S608" s="9" t="str">
        <f t="shared" ca="1" si="289"/>
        <v/>
      </c>
      <c r="U608" s="9"/>
    </row>
    <row r="609" spans="1:21" x14ac:dyDescent="0.25">
      <c r="A609" s="1">
        <f t="shared" si="290"/>
        <v>508</v>
      </c>
      <c r="B609" s="1">
        <f t="shared" si="312"/>
        <v>21</v>
      </c>
      <c r="C609" s="1">
        <f t="shared" si="313"/>
        <v>0</v>
      </c>
      <c r="D609" s="1">
        <f>料單!C800</f>
        <v>21008</v>
      </c>
      <c r="E609" s="1" t="str">
        <f ca="1">VLOOKUP(表格15[[#This Row],[專案編號]],料單!C:E,3,FALSE)</f>
        <v>活隔</v>
      </c>
      <c r="F609" s="1">
        <f ca="1">VLOOKUP(表格15[[#This Row],[專案編號]],料單!C:F,4,FALSE)</f>
        <v>0</v>
      </c>
      <c r="G609" s="1" t="str">
        <f ca="1">VLOOKUP(表格15[[#This Row],[專案編號]],料單!C:G,5,FALSE)</f>
        <v>AA</v>
      </c>
      <c r="H609" s="1">
        <f ca="1">VLOOKUP(表格15[[#This Row],[專案編號]],料單!C:H,6,FALSE)</f>
        <v>-32</v>
      </c>
      <c r="I609" s="1" t="str">
        <f ca="1">VLOOKUP(表格15[[#This Row],[專案編號]],料單!C:I,7,FALSE)</f>
        <v>AA</v>
      </c>
      <c r="J609" s="1">
        <f ca="1">VLOOKUP(表格15[[#This Row],[專案編號]],料單!C:J,8,FALSE)</f>
        <v>18</v>
      </c>
      <c r="K609" s="1">
        <f ca="1">VLOOKUP(表格15[[#This Row],[專案編號]],料單!C:K,9,FALSE)</f>
        <v>0</v>
      </c>
      <c r="L609" s="1" t="str">
        <f ca="1">VLOOKUP(表格15[[#This Row],[專案編號]],料單!C:M,11,FALSE)</f>
        <v/>
      </c>
      <c r="M609" s="1">
        <f ca="1">VLOOKUP(表格15[[#This Row],[專案編號]],料單!C:L,10,FALSE)</f>
        <v>0</v>
      </c>
      <c r="N609" s="1" t="str">
        <f ca="1">VLOOKUP(表格15[[#This Row],[專案編號]],料單!C:O,13,FALSE)</f>
        <v/>
      </c>
      <c r="O609" s="11">
        <f t="shared" ca="1" si="314"/>
        <v>0</v>
      </c>
      <c r="R609" s="2" t="str">
        <f ca="1">IFERROR(VLOOKUP(M609,資料庫!$P$3:$AJ$73,20,),"")</f>
        <v/>
      </c>
      <c r="S609" s="9" t="str">
        <f t="shared" ca="1" si="289"/>
        <v/>
      </c>
      <c r="U609" s="9"/>
    </row>
    <row r="610" spans="1:21" x14ac:dyDescent="0.25">
      <c r="A610" s="1">
        <f t="shared" si="290"/>
        <v>509</v>
      </c>
      <c r="B610" s="1">
        <f t="shared" si="312"/>
        <v>21</v>
      </c>
      <c r="C610" s="1">
        <f t="shared" si="313"/>
        <v>0</v>
      </c>
      <c r="D610" s="1">
        <f>料單!C801</f>
        <v>21009</v>
      </c>
      <c r="E610" s="1" t="str">
        <f ca="1">VLOOKUP(表格15[[#This Row],[專案編號]],料單!C:E,3,FALSE)</f>
        <v>固隔</v>
      </c>
      <c r="F610" s="1">
        <f ca="1">VLOOKUP(表格15[[#This Row],[專案編號]],料單!C:F,4,FALSE)</f>
        <v>0</v>
      </c>
      <c r="G610" s="1" t="str">
        <f ca="1">VLOOKUP(表格15[[#This Row],[專案編號]],料單!C:G,5,FALSE)</f>
        <v>AA</v>
      </c>
      <c r="H610" s="1">
        <f ca="1">VLOOKUP(表格15[[#This Row],[專案編號]],料單!C:H,6,FALSE)</f>
        <v>-22</v>
      </c>
      <c r="I610" s="1" t="str">
        <f ca="1">VLOOKUP(表格15[[#This Row],[專案編號]],料單!C:I,7,FALSE)</f>
        <v/>
      </c>
      <c r="J610" s="1">
        <f ca="1">VLOOKUP(表格15[[#This Row],[專案編號]],料單!C:J,8,FALSE)</f>
        <v>18</v>
      </c>
      <c r="K610" s="1">
        <f ca="1">VLOOKUP(表格15[[#This Row],[專案編號]],料單!C:K,9,FALSE)</f>
        <v>0</v>
      </c>
      <c r="L610" s="1" t="str">
        <f ca="1">VLOOKUP(表格15[[#This Row],[專案編號]],料單!C:M,11,FALSE)</f>
        <v/>
      </c>
      <c r="M610" s="1">
        <f ca="1">VLOOKUP(表格15[[#This Row],[專案編號]],料單!C:L,10,FALSE)</f>
        <v>0</v>
      </c>
      <c r="N610" s="1" t="str">
        <f ca="1">VLOOKUP(表格15[[#This Row],[專案編號]],料單!C:O,13,FALSE)</f>
        <v/>
      </c>
      <c r="O610" s="11">
        <f t="shared" ca="1" si="314"/>
        <v>0</v>
      </c>
      <c r="R610" s="2" t="str">
        <f ca="1">IFERROR(VLOOKUP(M610,資料庫!$P$3:$AJ$73,20,),"")</f>
        <v/>
      </c>
      <c r="S610" s="9" t="str">
        <f t="shared" ca="1" si="289"/>
        <v/>
      </c>
      <c r="U610" s="9"/>
    </row>
    <row r="611" spans="1:21" x14ac:dyDescent="0.25">
      <c r="A611" s="1">
        <f t="shared" si="290"/>
        <v>510</v>
      </c>
      <c r="B611" s="1">
        <f t="shared" si="312"/>
        <v>21</v>
      </c>
      <c r="C611" s="1">
        <f t="shared" si="313"/>
        <v>0</v>
      </c>
      <c r="D611" s="1">
        <f>料單!C802</f>
        <v>21010</v>
      </c>
      <c r="E611" s="1" t="str">
        <f ca="1">VLOOKUP(表格15[[#This Row],[專案編號]],料單!C:E,3,FALSE)</f>
        <v>左門板</v>
      </c>
      <c r="F611" s="1">
        <f ca="1">VLOOKUP(表格15[[#This Row],[專案編號]],料單!C:F,4,FALSE)</f>
        <v>0</v>
      </c>
      <c r="G611" s="1" t="str">
        <f ca="1">VLOOKUP(表格15[[#This Row],[專案編號]],料單!C:G,5,FALSE)</f>
        <v>AA</v>
      </c>
      <c r="H611" s="1">
        <f ca="1">VLOOKUP(表格15[[#This Row],[專案編號]],料單!C:H,6,FALSE)</f>
        <v>-4</v>
      </c>
      <c r="I611" s="1" t="str">
        <f ca="1">VLOOKUP(表格15[[#This Row],[專案編號]],料單!C:I,7,FALSE)</f>
        <v>AA</v>
      </c>
      <c r="J611" s="1">
        <f ca="1">VLOOKUP(表格15[[#This Row],[專案編號]],料單!C:J,8,FALSE)</f>
        <v>18</v>
      </c>
      <c r="K611" s="1">
        <f ca="1">VLOOKUP(表格15[[#This Row],[專案編號]],料單!C:K,9,FALSE)</f>
        <v>0</v>
      </c>
      <c r="L611" s="1" t="str">
        <f ca="1">VLOOKUP(表格15[[#This Row],[專案編號]],料單!C:M,11,FALSE)</f>
        <v/>
      </c>
      <c r="M611" s="1">
        <f ca="1">VLOOKUP(表格15[[#This Row],[專案編號]],料單!C:L,10,FALSE)</f>
        <v>0</v>
      </c>
      <c r="N611" s="1" t="str">
        <f ca="1">VLOOKUP(表格15[[#This Row],[專案編號]],料單!C:O,13,FALSE)</f>
        <v/>
      </c>
      <c r="O611" s="11">
        <f t="shared" ca="1" si="314"/>
        <v>0</v>
      </c>
      <c r="R611" s="2" t="str">
        <f ca="1">IFERROR(VLOOKUP(M611,資料庫!$P$3:$AJ$73,20,),"")</f>
        <v/>
      </c>
      <c r="S611" s="9" t="str">
        <f t="shared" ca="1" si="289"/>
        <v/>
      </c>
      <c r="U611" s="9"/>
    </row>
    <row r="612" spans="1:21" x14ac:dyDescent="0.25">
      <c r="A612" s="1">
        <f t="shared" si="290"/>
        <v>511</v>
      </c>
      <c r="B612" s="1">
        <f t="shared" si="312"/>
        <v>21</v>
      </c>
      <c r="C612" s="1">
        <f t="shared" si="313"/>
        <v>0</v>
      </c>
      <c r="D612" s="1">
        <f>料單!C803</f>
        <v>21011</v>
      </c>
      <c r="E612" s="1" t="str">
        <f ca="1">VLOOKUP(表格15[[#This Row],[專案編號]],料單!C:E,3,FALSE)</f>
        <v>右門板</v>
      </c>
      <c r="F612" s="1">
        <f ca="1">VLOOKUP(表格15[[#This Row],[專案編號]],料單!C:F,4,FALSE)</f>
        <v>0</v>
      </c>
      <c r="G612" s="1" t="str">
        <f ca="1">VLOOKUP(表格15[[#This Row],[專案編號]],料單!C:G,5,FALSE)</f>
        <v>AA</v>
      </c>
      <c r="H612" s="1">
        <f ca="1">VLOOKUP(表格15[[#This Row],[專案編號]],料單!C:H,6,FALSE)</f>
        <v>-4</v>
      </c>
      <c r="I612" s="1" t="str">
        <f ca="1">VLOOKUP(表格15[[#This Row],[專案編號]],料單!C:I,7,FALSE)</f>
        <v>AA</v>
      </c>
      <c r="J612" s="1">
        <f ca="1">VLOOKUP(表格15[[#This Row],[專案編號]],料單!C:J,8,FALSE)</f>
        <v>18</v>
      </c>
      <c r="K612" s="1">
        <f ca="1">VLOOKUP(表格15[[#This Row],[專案編號]],料單!C:K,9,FALSE)</f>
        <v>0</v>
      </c>
      <c r="L612" s="1" t="str">
        <f ca="1">VLOOKUP(表格15[[#This Row],[專案編號]],料單!C:M,11,FALSE)</f>
        <v/>
      </c>
      <c r="M612" s="1">
        <f ca="1">VLOOKUP(表格15[[#This Row],[專案編號]],料單!C:L,10,FALSE)</f>
        <v>0</v>
      </c>
      <c r="N612" s="1" t="str">
        <f ca="1">VLOOKUP(表格15[[#This Row],[專案編號]],料單!C:O,13,FALSE)</f>
        <v/>
      </c>
      <c r="O612" s="11">
        <f t="shared" ca="1" si="314"/>
        <v>0</v>
      </c>
      <c r="R612" s="2" t="str">
        <f ca="1">IFERROR(VLOOKUP(M612,資料庫!$P$3:$AJ$73,20,),"")</f>
        <v/>
      </c>
      <c r="S612" s="9" t="str">
        <f t="shared" ca="1" si="289"/>
        <v/>
      </c>
      <c r="U612" s="9"/>
    </row>
    <row r="613" spans="1:21" x14ac:dyDescent="0.25">
      <c r="A613" s="1">
        <f t="shared" si="290"/>
        <v>512</v>
      </c>
      <c r="B613" s="1">
        <f t="shared" si="312"/>
        <v>21</v>
      </c>
      <c r="C613" s="1">
        <f t="shared" si="313"/>
        <v>0</v>
      </c>
      <c r="D613" s="1">
        <f>料單!C804</f>
        <v>21012</v>
      </c>
      <c r="E613" s="1">
        <f ca="1">VLOOKUP(表格15[[#This Row],[專案編號]],料單!C:E,3,FALSE)</f>
        <v>0</v>
      </c>
      <c r="F613" s="1">
        <f ca="1">VLOOKUP(表格15[[#This Row],[專案編號]],料單!C:F,4,FALSE)</f>
        <v>0</v>
      </c>
      <c r="G613" s="1" t="str">
        <f ca="1">VLOOKUP(表格15[[#This Row],[專案編號]],料單!C:G,5,FALSE)</f>
        <v/>
      </c>
      <c r="H613" s="1">
        <f ca="1">VLOOKUP(表格15[[#This Row],[專案編號]],料單!C:H,6,FALSE)</f>
        <v>0</v>
      </c>
      <c r="I613" s="1" t="str">
        <f ca="1">VLOOKUP(表格15[[#This Row],[專案編號]],料單!C:I,7,FALSE)</f>
        <v/>
      </c>
      <c r="J613" s="1">
        <f ca="1">VLOOKUP(表格15[[#This Row],[專案編號]],料單!C:J,8,FALSE)</f>
        <v>0</v>
      </c>
      <c r="K613" s="1">
        <f ca="1">VLOOKUP(表格15[[#This Row],[專案編號]],料單!C:K,9,FALSE)</f>
        <v>0</v>
      </c>
      <c r="L613" s="1" t="str">
        <f ca="1">VLOOKUP(表格15[[#This Row],[專案編號]],料單!C:M,11,FALSE)</f>
        <v/>
      </c>
      <c r="M613" s="1">
        <f ca="1">VLOOKUP(表格15[[#This Row],[專案編號]],料單!C:L,10,FALSE)</f>
        <v>0</v>
      </c>
      <c r="N613" s="1" t="str">
        <f ca="1">VLOOKUP(表格15[[#This Row],[專案編號]],料單!C:O,13,FALSE)</f>
        <v/>
      </c>
      <c r="O613" s="11">
        <f t="shared" ca="1" si="314"/>
        <v>0</v>
      </c>
      <c r="R613" s="2" t="str">
        <f ca="1">IFERROR(VLOOKUP(M613,資料庫!$P$3:$AJ$73,20,),"")</f>
        <v/>
      </c>
      <c r="S613" s="9" t="str">
        <f t="shared" ca="1" si="289"/>
        <v/>
      </c>
      <c r="U613" s="9"/>
    </row>
    <row r="614" spans="1:21" x14ac:dyDescent="0.25">
      <c r="A614" s="1">
        <f t="shared" si="290"/>
        <v>513</v>
      </c>
      <c r="B614" s="1">
        <f t="shared" si="312"/>
        <v>21</v>
      </c>
      <c r="C614" s="1">
        <f t="shared" si="313"/>
        <v>0</v>
      </c>
      <c r="D614" s="1">
        <f>料單!C805</f>
        <v>21013</v>
      </c>
      <c r="E614" s="1">
        <f ca="1">VLOOKUP(表格15[[#This Row],[專案編號]],料單!C:E,3,FALSE)</f>
        <v>0</v>
      </c>
      <c r="F614" s="1">
        <f ca="1">VLOOKUP(表格15[[#This Row],[專案編號]],料單!C:F,4,FALSE)</f>
        <v>0</v>
      </c>
      <c r="G614" s="1" t="str">
        <f ca="1">VLOOKUP(表格15[[#This Row],[專案編號]],料單!C:G,5,FALSE)</f>
        <v/>
      </c>
      <c r="H614" s="1">
        <f ca="1">VLOOKUP(表格15[[#This Row],[專案編號]],料單!C:H,6,FALSE)</f>
        <v>0</v>
      </c>
      <c r="I614" s="1" t="str">
        <f ca="1">VLOOKUP(表格15[[#This Row],[專案編號]],料單!C:I,7,FALSE)</f>
        <v/>
      </c>
      <c r="J614" s="1">
        <f ca="1">VLOOKUP(表格15[[#This Row],[專案編號]],料單!C:J,8,FALSE)</f>
        <v>0</v>
      </c>
      <c r="K614" s="1">
        <f ca="1">VLOOKUP(表格15[[#This Row],[專案編號]],料單!C:K,9,FALSE)</f>
        <v>0</v>
      </c>
      <c r="L614" s="1" t="str">
        <f ca="1">VLOOKUP(表格15[[#This Row],[專案編號]],料單!C:M,11,FALSE)</f>
        <v/>
      </c>
      <c r="M614" s="1">
        <f ca="1">VLOOKUP(表格15[[#This Row],[專案編號]],料單!C:L,10,FALSE)</f>
        <v>0</v>
      </c>
      <c r="N614" s="1" t="str">
        <f ca="1">VLOOKUP(表格15[[#This Row],[專案編號]],料單!C:O,13,FALSE)</f>
        <v/>
      </c>
      <c r="O614" s="11">
        <f t="shared" ca="1" si="314"/>
        <v>0</v>
      </c>
      <c r="R614" s="2" t="str">
        <f ca="1">IFERROR(VLOOKUP(M614,資料庫!$P$3:$AJ$73,20,),"")</f>
        <v/>
      </c>
      <c r="S614" s="9" t="str">
        <f t="shared" ca="1" si="289"/>
        <v/>
      </c>
      <c r="U614" s="9"/>
    </row>
    <row r="615" spans="1:21" x14ac:dyDescent="0.25">
      <c r="A615" s="1">
        <f t="shared" si="290"/>
        <v>514</v>
      </c>
      <c r="B615" s="1">
        <f t="shared" si="312"/>
        <v>21</v>
      </c>
      <c r="C615" s="1">
        <f t="shared" si="313"/>
        <v>0</v>
      </c>
      <c r="D615" s="1">
        <f>料單!C806</f>
        <v>21014</v>
      </c>
      <c r="E615" s="1">
        <f ca="1">VLOOKUP(表格15[[#This Row],[專案編號]],料單!C:E,3,FALSE)</f>
        <v>0</v>
      </c>
      <c r="F615" s="1">
        <f ca="1">VLOOKUP(表格15[[#This Row],[專案編號]],料單!C:F,4,FALSE)</f>
        <v>0</v>
      </c>
      <c r="G615" s="1" t="str">
        <f ca="1">VLOOKUP(表格15[[#This Row],[專案編號]],料單!C:G,5,FALSE)</f>
        <v/>
      </c>
      <c r="H615" s="1">
        <f ca="1">VLOOKUP(表格15[[#This Row],[專案編號]],料單!C:H,6,FALSE)</f>
        <v>0</v>
      </c>
      <c r="I615" s="1" t="str">
        <f ca="1">VLOOKUP(表格15[[#This Row],[專案編號]],料單!C:I,7,FALSE)</f>
        <v/>
      </c>
      <c r="J615" s="1">
        <f ca="1">VLOOKUP(表格15[[#This Row],[專案編號]],料單!C:J,8,FALSE)</f>
        <v>0</v>
      </c>
      <c r="K615" s="1">
        <f ca="1">VLOOKUP(表格15[[#This Row],[專案編號]],料單!C:K,9,FALSE)</f>
        <v>0</v>
      </c>
      <c r="L615" s="1" t="str">
        <f ca="1">VLOOKUP(表格15[[#This Row],[專案編號]],料單!C:M,11,FALSE)</f>
        <v/>
      </c>
      <c r="M615" s="1">
        <f ca="1">VLOOKUP(表格15[[#This Row],[專案編號]],料單!C:L,10,FALSE)</f>
        <v>0</v>
      </c>
      <c r="N615" s="1" t="str">
        <f ca="1">VLOOKUP(表格15[[#This Row],[專案編號]],料單!C:O,13,FALSE)</f>
        <v/>
      </c>
      <c r="O615" s="11">
        <f t="shared" ca="1" si="314"/>
        <v>0</v>
      </c>
      <c r="R615" s="2" t="str">
        <f ca="1">IFERROR(VLOOKUP(M615,資料庫!$P$3:$AJ$73,20,),"")</f>
        <v/>
      </c>
      <c r="S615" s="9" t="str">
        <f t="shared" ca="1" si="289"/>
        <v/>
      </c>
      <c r="U615" s="9"/>
    </row>
    <row r="616" spans="1:21" x14ac:dyDescent="0.25">
      <c r="A616" s="1">
        <f t="shared" si="290"/>
        <v>515</v>
      </c>
      <c r="B616" s="1">
        <f t="shared" si="312"/>
        <v>21</v>
      </c>
      <c r="C616" s="1">
        <f t="shared" si="313"/>
        <v>0</v>
      </c>
      <c r="D616" s="1">
        <f>料單!C807</f>
        <v>21015</v>
      </c>
      <c r="E616" s="1">
        <f ca="1">VLOOKUP(表格15[[#This Row],[專案編號]],料單!C:E,3,FALSE)</f>
        <v>0</v>
      </c>
      <c r="F616" s="1">
        <f ca="1">VLOOKUP(表格15[[#This Row],[專案編號]],料單!C:F,4,FALSE)</f>
        <v>0</v>
      </c>
      <c r="G616" s="1" t="str">
        <f ca="1">VLOOKUP(表格15[[#This Row],[專案編號]],料單!C:G,5,FALSE)</f>
        <v/>
      </c>
      <c r="H616" s="1">
        <f ca="1">VLOOKUP(表格15[[#This Row],[專案編號]],料單!C:H,6,FALSE)</f>
        <v>0</v>
      </c>
      <c r="I616" s="1" t="str">
        <f ca="1">VLOOKUP(表格15[[#This Row],[專案編號]],料單!C:I,7,FALSE)</f>
        <v/>
      </c>
      <c r="J616" s="1">
        <f ca="1">VLOOKUP(表格15[[#This Row],[專案編號]],料單!C:J,8,FALSE)</f>
        <v>0</v>
      </c>
      <c r="K616" s="1">
        <f ca="1">VLOOKUP(表格15[[#This Row],[專案編號]],料單!C:K,9,FALSE)</f>
        <v>0</v>
      </c>
      <c r="L616" s="1" t="str">
        <f ca="1">VLOOKUP(表格15[[#This Row],[專案編號]],料單!C:M,11,FALSE)</f>
        <v/>
      </c>
      <c r="M616" s="1">
        <f ca="1">VLOOKUP(表格15[[#This Row],[專案編號]],料單!C:L,10,FALSE)</f>
        <v>0</v>
      </c>
      <c r="N616" s="1" t="str">
        <f ca="1">VLOOKUP(表格15[[#This Row],[專案編號]],料單!C:O,13,FALSE)</f>
        <v/>
      </c>
      <c r="O616" s="11">
        <f t="shared" ca="1" si="314"/>
        <v>0</v>
      </c>
      <c r="R616" s="2" t="str">
        <f ca="1">IFERROR(VLOOKUP(M616,資料庫!$P$3:$AJ$73,20,),"")</f>
        <v/>
      </c>
      <c r="S616" s="9" t="str">
        <f t="shared" ca="1" si="289"/>
        <v/>
      </c>
      <c r="U616" s="9"/>
    </row>
    <row r="617" spans="1:21" x14ac:dyDescent="0.25">
      <c r="A617" s="1">
        <f t="shared" si="290"/>
        <v>516</v>
      </c>
      <c r="B617" s="1">
        <f t="shared" si="312"/>
        <v>21</v>
      </c>
      <c r="C617" s="1">
        <f t="shared" si="313"/>
        <v>0</v>
      </c>
      <c r="D617" s="1">
        <f>料單!C808</f>
        <v>21016</v>
      </c>
      <c r="E617" s="1">
        <f ca="1">VLOOKUP(表格15[[#This Row],[專案編號]],料單!C:E,3,FALSE)</f>
        <v>0</v>
      </c>
      <c r="F617" s="1">
        <f ca="1">VLOOKUP(表格15[[#This Row],[專案編號]],料單!C:F,4,FALSE)</f>
        <v>0</v>
      </c>
      <c r="G617" s="1" t="str">
        <f ca="1">VLOOKUP(表格15[[#This Row],[專案編號]],料單!C:G,5,FALSE)</f>
        <v/>
      </c>
      <c r="H617" s="1">
        <f ca="1">VLOOKUP(表格15[[#This Row],[專案編號]],料單!C:H,6,FALSE)</f>
        <v>0</v>
      </c>
      <c r="I617" s="1" t="str">
        <f ca="1">VLOOKUP(表格15[[#This Row],[專案編號]],料單!C:I,7,FALSE)</f>
        <v/>
      </c>
      <c r="J617" s="1">
        <f ca="1">VLOOKUP(表格15[[#This Row],[專案編號]],料單!C:J,8,FALSE)</f>
        <v>0</v>
      </c>
      <c r="K617" s="1">
        <f ca="1">VLOOKUP(表格15[[#This Row],[專案編號]],料單!C:K,9,FALSE)</f>
        <v>0</v>
      </c>
      <c r="L617" s="1" t="str">
        <f ca="1">VLOOKUP(表格15[[#This Row],[專案編號]],料單!C:M,11,FALSE)</f>
        <v/>
      </c>
      <c r="M617" s="1">
        <f ca="1">VLOOKUP(表格15[[#This Row],[專案編號]],料單!C:L,10,FALSE)</f>
        <v>0</v>
      </c>
      <c r="N617" s="1" t="str">
        <f ca="1">VLOOKUP(表格15[[#This Row],[專案編號]],料單!C:O,13,FALSE)</f>
        <v/>
      </c>
      <c r="O617" s="11">
        <f t="shared" ca="1" si="314"/>
        <v>0</v>
      </c>
      <c r="R617" s="2" t="str">
        <f ca="1">IFERROR(VLOOKUP(M617,資料庫!$P$3:$AJ$73,20,),"")</f>
        <v/>
      </c>
      <c r="S617" s="9" t="str">
        <f t="shared" ca="1" si="289"/>
        <v/>
      </c>
      <c r="U617" s="9"/>
    </row>
    <row r="618" spans="1:21" x14ac:dyDescent="0.25">
      <c r="A618" s="1">
        <f t="shared" si="290"/>
        <v>517</v>
      </c>
      <c r="B618" s="1">
        <f t="shared" si="312"/>
        <v>21</v>
      </c>
      <c r="C618" s="1">
        <f t="shared" si="313"/>
        <v>0</v>
      </c>
      <c r="D618" s="1">
        <f>料單!C809</f>
        <v>21017</v>
      </c>
      <c r="E618" s="1">
        <f ca="1">VLOOKUP(表格15[[#This Row],[專案編號]],料單!C:E,3,FALSE)</f>
        <v>0</v>
      </c>
      <c r="F618" s="1">
        <f ca="1">VLOOKUP(表格15[[#This Row],[專案編號]],料單!C:F,4,FALSE)</f>
        <v>0</v>
      </c>
      <c r="G618" s="1" t="str">
        <f ca="1">VLOOKUP(表格15[[#This Row],[專案編號]],料單!C:G,5,FALSE)</f>
        <v/>
      </c>
      <c r="H618" s="1">
        <f ca="1">VLOOKUP(表格15[[#This Row],[專案編號]],料單!C:H,6,FALSE)</f>
        <v>0</v>
      </c>
      <c r="I618" s="1" t="str">
        <f ca="1">VLOOKUP(表格15[[#This Row],[專案編號]],料單!C:I,7,FALSE)</f>
        <v/>
      </c>
      <c r="J618" s="1">
        <f ca="1">VLOOKUP(表格15[[#This Row],[專案編號]],料單!C:J,8,FALSE)</f>
        <v>0</v>
      </c>
      <c r="K618" s="1">
        <f ca="1">VLOOKUP(表格15[[#This Row],[專案編號]],料單!C:K,9,FALSE)</f>
        <v>0</v>
      </c>
      <c r="L618" s="1" t="str">
        <f ca="1">VLOOKUP(表格15[[#This Row],[專案編號]],料單!C:M,11,FALSE)</f>
        <v/>
      </c>
      <c r="M618" s="1">
        <f ca="1">VLOOKUP(表格15[[#This Row],[專案編號]],料單!C:L,10,FALSE)</f>
        <v>0</v>
      </c>
      <c r="N618" s="1" t="str">
        <f ca="1">VLOOKUP(表格15[[#This Row],[專案編號]],料單!C:O,13,FALSE)</f>
        <v/>
      </c>
      <c r="O618" s="11">
        <f t="shared" ca="1" si="314"/>
        <v>0</v>
      </c>
      <c r="R618" s="2" t="str">
        <f ca="1">IFERROR(VLOOKUP(M618,資料庫!$P$3:$AJ$73,20,),"")</f>
        <v/>
      </c>
      <c r="S618" s="9" t="str">
        <f t="shared" ca="1" si="289"/>
        <v/>
      </c>
      <c r="U618" s="9"/>
    </row>
    <row r="619" spans="1:21" x14ac:dyDescent="0.25">
      <c r="A619" s="1">
        <f t="shared" si="290"/>
        <v>518</v>
      </c>
      <c r="B619" s="1">
        <f t="shared" si="312"/>
        <v>21</v>
      </c>
      <c r="C619" s="1">
        <f t="shared" si="313"/>
        <v>0</v>
      </c>
      <c r="D619" s="1">
        <f>料單!C810</f>
        <v>21018</v>
      </c>
      <c r="E619" s="1">
        <f ca="1">VLOOKUP(表格15[[#This Row],[專案編號]],料單!C:E,3,FALSE)</f>
        <v>0</v>
      </c>
      <c r="F619" s="1">
        <f ca="1">VLOOKUP(表格15[[#This Row],[專案編號]],料單!C:F,4,FALSE)</f>
        <v>0</v>
      </c>
      <c r="G619" s="1" t="str">
        <f ca="1">VLOOKUP(表格15[[#This Row],[專案編號]],料單!C:G,5,FALSE)</f>
        <v/>
      </c>
      <c r="H619" s="1">
        <f ca="1">VLOOKUP(表格15[[#This Row],[專案編號]],料單!C:H,6,FALSE)</f>
        <v>0</v>
      </c>
      <c r="I619" s="1" t="str">
        <f ca="1">VLOOKUP(表格15[[#This Row],[專案編號]],料單!C:I,7,FALSE)</f>
        <v/>
      </c>
      <c r="J619" s="1">
        <f ca="1">VLOOKUP(表格15[[#This Row],[專案編號]],料單!C:J,8,FALSE)</f>
        <v>0</v>
      </c>
      <c r="K619" s="1">
        <f ca="1">VLOOKUP(表格15[[#This Row],[專案編號]],料單!C:K,9,FALSE)</f>
        <v>0</v>
      </c>
      <c r="L619" s="1" t="str">
        <f ca="1">VLOOKUP(表格15[[#This Row],[專案編號]],料單!C:M,11,FALSE)</f>
        <v/>
      </c>
      <c r="M619" s="1">
        <f ca="1">VLOOKUP(表格15[[#This Row],[專案編號]],料單!C:L,10,FALSE)</f>
        <v>0</v>
      </c>
      <c r="N619" s="1" t="str">
        <f ca="1">VLOOKUP(表格15[[#This Row],[專案編號]],料單!C:O,13,FALSE)</f>
        <v/>
      </c>
      <c r="O619" s="11">
        <f t="shared" ca="1" si="314"/>
        <v>0</v>
      </c>
      <c r="R619" s="2" t="str">
        <f ca="1">IFERROR(VLOOKUP(M619,資料庫!$P$3:$AJ$73,20,),"")</f>
        <v/>
      </c>
      <c r="S619" s="9" t="str">
        <f t="shared" ca="1" si="289"/>
        <v/>
      </c>
      <c r="U619" s="9"/>
    </row>
    <row r="620" spans="1:21" x14ac:dyDescent="0.25">
      <c r="A620" s="1">
        <f t="shared" si="290"/>
        <v>519</v>
      </c>
      <c r="B620" s="1">
        <f t="shared" si="312"/>
        <v>21</v>
      </c>
      <c r="C620" s="1">
        <f t="shared" si="313"/>
        <v>0</v>
      </c>
      <c r="D620" s="1">
        <f>料單!C811</f>
        <v>21019</v>
      </c>
      <c r="E620" s="1">
        <f ca="1">VLOOKUP(表格15[[#This Row],[專案編號]],料單!C:E,3,FALSE)</f>
        <v>0</v>
      </c>
      <c r="F620" s="1">
        <f ca="1">VLOOKUP(表格15[[#This Row],[專案編號]],料單!C:F,4,FALSE)</f>
        <v>0</v>
      </c>
      <c r="G620" s="1" t="str">
        <f ca="1">VLOOKUP(表格15[[#This Row],[專案編號]],料單!C:G,5,FALSE)</f>
        <v/>
      </c>
      <c r="H620" s="1">
        <f ca="1">VLOOKUP(表格15[[#This Row],[專案編號]],料單!C:H,6,FALSE)</f>
        <v>0</v>
      </c>
      <c r="I620" s="1" t="str">
        <f ca="1">VLOOKUP(表格15[[#This Row],[專案編號]],料單!C:I,7,FALSE)</f>
        <v/>
      </c>
      <c r="J620" s="1">
        <f ca="1">VLOOKUP(表格15[[#This Row],[專案編號]],料單!C:J,8,FALSE)</f>
        <v>0</v>
      </c>
      <c r="K620" s="1">
        <f ca="1">VLOOKUP(表格15[[#This Row],[專案編號]],料單!C:K,9,FALSE)</f>
        <v>0</v>
      </c>
      <c r="L620" s="1" t="str">
        <f ca="1">VLOOKUP(表格15[[#This Row],[專案編號]],料單!C:M,11,FALSE)</f>
        <v/>
      </c>
      <c r="M620" s="1">
        <f ca="1">VLOOKUP(表格15[[#This Row],[專案編號]],料單!C:L,10,FALSE)</f>
        <v>0</v>
      </c>
      <c r="N620" s="1" t="str">
        <f ca="1">VLOOKUP(表格15[[#This Row],[專案編號]],料單!C:O,13,FALSE)</f>
        <v/>
      </c>
      <c r="O620" s="11">
        <f t="shared" ca="1" si="314"/>
        <v>0</v>
      </c>
      <c r="R620" s="2" t="str">
        <f ca="1">IFERROR(VLOOKUP(M620,資料庫!$P$3:$AJ$73,20,),"")</f>
        <v/>
      </c>
      <c r="S620" s="9" t="str">
        <f t="shared" ca="1" si="289"/>
        <v/>
      </c>
      <c r="U620" s="9"/>
    </row>
    <row r="621" spans="1:21" x14ac:dyDescent="0.25">
      <c r="A621" s="1">
        <f t="shared" si="290"/>
        <v>520</v>
      </c>
      <c r="B621" s="1">
        <f t="shared" si="312"/>
        <v>21</v>
      </c>
      <c r="C621" s="1">
        <f t="shared" si="313"/>
        <v>0</v>
      </c>
      <c r="D621" s="1">
        <f>料單!C812</f>
        <v>21020</v>
      </c>
      <c r="E621" s="1">
        <f ca="1">VLOOKUP(表格15[[#This Row],[專案編號]],料單!C:E,3,FALSE)</f>
        <v>0</v>
      </c>
      <c r="F621" s="1">
        <f ca="1">VLOOKUP(表格15[[#This Row],[專案編號]],料單!C:F,4,FALSE)</f>
        <v>0</v>
      </c>
      <c r="G621" s="1" t="str">
        <f ca="1">VLOOKUP(表格15[[#This Row],[專案編號]],料單!C:G,5,FALSE)</f>
        <v/>
      </c>
      <c r="H621" s="1">
        <f ca="1">VLOOKUP(表格15[[#This Row],[專案編號]],料單!C:H,6,FALSE)</f>
        <v>0</v>
      </c>
      <c r="I621" s="1" t="str">
        <f ca="1">VLOOKUP(表格15[[#This Row],[專案編號]],料單!C:I,7,FALSE)</f>
        <v/>
      </c>
      <c r="J621" s="1">
        <f ca="1">VLOOKUP(表格15[[#This Row],[專案編號]],料單!C:J,8,FALSE)</f>
        <v>0</v>
      </c>
      <c r="K621" s="1">
        <f ca="1">VLOOKUP(表格15[[#This Row],[專案編號]],料單!C:K,9,FALSE)</f>
        <v>0</v>
      </c>
      <c r="L621" s="1" t="str">
        <f ca="1">VLOOKUP(表格15[[#This Row],[專案編號]],料單!C:M,11,FALSE)</f>
        <v/>
      </c>
      <c r="M621" s="1">
        <f ca="1">VLOOKUP(表格15[[#This Row],[專案編號]],料單!C:L,10,FALSE)</f>
        <v>0</v>
      </c>
      <c r="N621" s="1" t="str">
        <f ca="1">VLOOKUP(表格15[[#This Row],[專案編號]],料單!C:O,13,FALSE)</f>
        <v/>
      </c>
      <c r="O621" s="11">
        <f t="shared" ca="1" si="314"/>
        <v>0</v>
      </c>
      <c r="R621" s="2" t="str">
        <f ca="1">IFERROR(VLOOKUP(M621,資料庫!$P$3:$AJ$73,20,),"")</f>
        <v/>
      </c>
      <c r="S621" s="9" t="str">
        <f t="shared" ca="1" si="289"/>
        <v/>
      </c>
      <c r="U621" s="9"/>
    </row>
    <row r="622" spans="1:21" x14ac:dyDescent="0.25">
      <c r="A622" s="1">
        <f t="shared" si="290"/>
        <v>521</v>
      </c>
      <c r="B622" s="1">
        <f t="shared" si="312"/>
        <v>21</v>
      </c>
      <c r="C622" s="1">
        <f t="shared" si="313"/>
        <v>0</v>
      </c>
      <c r="D622" s="1">
        <f>料單!C813</f>
        <v>21021</v>
      </c>
      <c r="E622" s="1">
        <f ca="1">VLOOKUP(表格15[[#This Row],[專案編號]],料單!C:E,3,FALSE)</f>
        <v>0</v>
      </c>
      <c r="F622" s="1">
        <f ca="1">VLOOKUP(表格15[[#This Row],[專案編號]],料單!C:F,4,FALSE)</f>
        <v>0</v>
      </c>
      <c r="G622" s="1" t="str">
        <f ca="1">VLOOKUP(表格15[[#This Row],[專案編號]],料單!C:G,5,FALSE)</f>
        <v/>
      </c>
      <c r="H622" s="1">
        <f ca="1">VLOOKUP(表格15[[#This Row],[專案編號]],料單!C:H,6,FALSE)</f>
        <v>0</v>
      </c>
      <c r="I622" s="1" t="str">
        <f ca="1">VLOOKUP(表格15[[#This Row],[專案編號]],料單!C:I,7,FALSE)</f>
        <v/>
      </c>
      <c r="J622" s="1">
        <f ca="1">VLOOKUP(表格15[[#This Row],[專案編號]],料單!C:J,8,FALSE)</f>
        <v>0</v>
      </c>
      <c r="K622" s="1">
        <f ca="1">VLOOKUP(表格15[[#This Row],[專案編號]],料單!C:K,9,FALSE)</f>
        <v>0</v>
      </c>
      <c r="L622" s="1" t="str">
        <f ca="1">VLOOKUP(表格15[[#This Row],[專案編號]],料單!C:M,11,FALSE)</f>
        <v/>
      </c>
      <c r="M622" s="1">
        <f ca="1">VLOOKUP(表格15[[#This Row],[專案編號]],料單!C:L,10,FALSE)</f>
        <v>0</v>
      </c>
      <c r="N622" s="1" t="str">
        <f ca="1">VLOOKUP(表格15[[#This Row],[專案編號]],料單!C:O,13,FALSE)</f>
        <v/>
      </c>
      <c r="O622" s="11">
        <f t="shared" ca="1" si="314"/>
        <v>0</v>
      </c>
      <c r="R622" s="2" t="str">
        <f ca="1">IFERROR(VLOOKUP(M622,資料庫!$P$3:$AJ$73,20,),"")</f>
        <v/>
      </c>
      <c r="S622" s="9" t="str">
        <f t="shared" ca="1" si="289"/>
        <v/>
      </c>
      <c r="U622" s="9"/>
    </row>
    <row r="623" spans="1:21" x14ac:dyDescent="0.25">
      <c r="A623" s="1">
        <f t="shared" si="290"/>
        <v>522</v>
      </c>
      <c r="B623" s="1">
        <f t="shared" si="312"/>
        <v>21</v>
      </c>
      <c r="C623" s="1">
        <f t="shared" si="313"/>
        <v>0</v>
      </c>
      <c r="D623" s="1">
        <f>料單!C814</f>
        <v>21022</v>
      </c>
      <c r="E623" s="1">
        <f ca="1">VLOOKUP(表格15[[#This Row],[專案編號]],料單!C:E,3,FALSE)</f>
        <v>0</v>
      </c>
      <c r="F623" s="1">
        <f ca="1">VLOOKUP(表格15[[#This Row],[專案編號]],料單!C:F,4,FALSE)</f>
        <v>0</v>
      </c>
      <c r="G623" s="1" t="str">
        <f ca="1">VLOOKUP(表格15[[#This Row],[專案編號]],料單!C:G,5,FALSE)</f>
        <v/>
      </c>
      <c r="H623" s="1">
        <f ca="1">VLOOKUP(表格15[[#This Row],[專案編號]],料單!C:H,6,FALSE)</f>
        <v>0</v>
      </c>
      <c r="I623" s="1" t="str">
        <f ca="1">VLOOKUP(表格15[[#This Row],[專案編號]],料單!C:I,7,FALSE)</f>
        <v/>
      </c>
      <c r="J623" s="1">
        <f ca="1">VLOOKUP(表格15[[#This Row],[專案編號]],料單!C:J,8,FALSE)</f>
        <v>0</v>
      </c>
      <c r="K623" s="1">
        <f ca="1">VLOOKUP(表格15[[#This Row],[專案編號]],料單!C:K,9,FALSE)</f>
        <v>0</v>
      </c>
      <c r="L623" s="1" t="str">
        <f ca="1">VLOOKUP(表格15[[#This Row],[專案編號]],料單!C:M,11,FALSE)</f>
        <v/>
      </c>
      <c r="M623" s="1">
        <f ca="1">VLOOKUP(表格15[[#This Row],[專案編號]],料單!C:L,10,FALSE)</f>
        <v>0</v>
      </c>
      <c r="N623" s="1" t="str">
        <f ca="1">VLOOKUP(表格15[[#This Row],[專案編號]],料單!C:O,13,FALSE)</f>
        <v/>
      </c>
      <c r="O623" s="11">
        <f t="shared" ca="1" si="314"/>
        <v>0</v>
      </c>
      <c r="R623" s="2" t="str">
        <f ca="1">IFERROR(VLOOKUP(M623,資料庫!$P$3:$AJ$73,20,),"")</f>
        <v/>
      </c>
      <c r="S623" s="9" t="str">
        <f t="shared" ca="1" si="289"/>
        <v/>
      </c>
      <c r="U623" s="9"/>
    </row>
    <row r="624" spans="1:21" x14ac:dyDescent="0.25">
      <c r="A624" s="1">
        <f t="shared" si="290"/>
        <v>523</v>
      </c>
      <c r="B624" s="1">
        <f t="shared" si="312"/>
        <v>21</v>
      </c>
      <c r="C624" s="1">
        <f t="shared" si="313"/>
        <v>0</v>
      </c>
      <c r="D624" s="1">
        <f>料單!C815</f>
        <v>21023</v>
      </c>
      <c r="E624" s="1">
        <f ca="1">VLOOKUP(表格15[[#This Row],[專案編號]],料單!C:E,3,FALSE)</f>
        <v>0</v>
      </c>
      <c r="F624" s="1">
        <f ca="1">VLOOKUP(表格15[[#This Row],[專案編號]],料單!C:F,4,FALSE)</f>
        <v>0</v>
      </c>
      <c r="G624" s="1" t="str">
        <f ca="1">VLOOKUP(表格15[[#This Row],[專案編號]],料單!C:G,5,FALSE)</f>
        <v/>
      </c>
      <c r="H624" s="1">
        <f ca="1">VLOOKUP(表格15[[#This Row],[專案編號]],料單!C:H,6,FALSE)</f>
        <v>0</v>
      </c>
      <c r="I624" s="1" t="str">
        <f ca="1">VLOOKUP(表格15[[#This Row],[專案編號]],料單!C:I,7,FALSE)</f>
        <v/>
      </c>
      <c r="J624" s="1">
        <f ca="1">VLOOKUP(表格15[[#This Row],[專案編號]],料單!C:J,8,FALSE)</f>
        <v>0</v>
      </c>
      <c r="K624" s="1">
        <f ca="1">VLOOKUP(表格15[[#This Row],[專案編號]],料單!C:K,9,FALSE)</f>
        <v>0</v>
      </c>
      <c r="L624" s="1" t="str">
        <f ca="1">VLOOKUP(表格15[[#This Row],[專案編號]],料單!C:M,11,FALSE)</f>
        <v/>
      </c>
      <c r="M624" s="1">
        <f ca="1">VLOOKUP(表格15[[#This Row],[專案編號]],料單!C:L,10,FALSE)</f>
        <v>0</v>
      </c>
      <c r="N624" s="1" t="str">
        <f ca="1">VLOOKUP(表格15[[#This Row],[專案編號]],料單!C:O,13,FALSE)</f>
        <v/>
      </c>
      <c r="O624" s="11">
        <f t="shared" ca="1" si="314"/>
        <v>0</v>
      </c>
      <c r="R624" s="2" t="str">
        <f ca="1">IFERROR(VLOOKUP(M624,資料庫!$P$3:$AJ$73,20,),"")</f>
        <v/>
      </c>
      <c r="S624" s="9" t="str">
        <f t="shared" ca="1" si="289"/>
        <v/>
      </c>
      <c r="U624" s="9"/>
    </row>
    <row r="625" spans="1:21" x14ac:dyDescent="0.25">
      <c r="A625" s="1">
        <f t="shared" si="290"/>
        <v>524</v>
      </c>
      <c r="B625" s="1">
        <f t="shared" si="312"/>
        <v>21</v>
      </c>
      <c r="C625" s="1">
        <f t="shared" si="313"/>
        <v>0</v>
      </c>
      <c r="D625" s="1">
        <f>料單!C816</f>
        <v>21024</v>
      </c>
      <c r="E625" s="1">
        <f ca="1">VLOOKUP(表格15[[#This Row],[專案編號]],料單!C:E,3,FALSE)</f>
        <v>0</v>
      </c>
      <c r="F625" s="1">
        <f ca="1">VLOOKUP(表格15[[#This Row],[專案編號]],料單!C:F,4,FALSE)</f>
        <v>0</v>
      </c>
      <c r="G625" s="1" t="str">
        <f ca="1">VLOOKUP(表格15[[#This Row],[專案編號]],料單!C:G,5,FALSE)</f>
        <v/>
      </c>
      <c r="H625" s="1">
        <f ca="1">VLOOKUP(表格15[[#This Row],[專案編號]],料單!C:H,6,FALSE)</f>
        <v>0</v>
      </c>
      <c r="I625" s="1" t="str">
        <f ca="1">VLOOKUP(表格15[[#This Row],[專案編號]],料單!C:I,7,FALSE)</f>
        <v/>
      </c>
      <c r="J625" s="1">
        <f ca="1">VLOOKUP(表格15[[#This Row],[專案編號]],料單!C:J,8,FALSE)</f>
        <v>0</v>
      </c>
      <c r="K625" s="1">
        <f ca="1">VLOOKUP(表格15[[#This Row],[專案編號]],料單!C:K,9,FALSE)</f>
        <v>0</v>
      </c>
      <c r="L625" s="1" t="str">
        <f ca="1">VLOOKUP(表格15[[#This Row],[專案編號]],料單!C:M,11,FALSE)</f>
        <v/>
      </c>
      <c r="M625" s="1">
        <f ca="1">VLOOKUP(表格15[[#This Row],[專案編號]],料單!C:L,10,FALSE)</f>
        <v>0</v>
      </c>
      <c r="N625" s="1" t="str">
        <f ca="1">VLOOKUP(表格15[[#This Row],[專案編號]],料單!C:O,13,FALSE)</f>
        <v/>
      </c>
      <c r="O625" s="11">
        <f t="shared" ca="1" si="314"/>
        <v>0</v>
      </c>
      <c r="R625" s="2" t="str">
        <f ca="1">IFERROR(VLOOKUP(M625,資料庫!$P$3:$AJ$73,20,),"")</f>
        <v/>
      </c>
      <c r="S625" s="9" t="str">
        <f t="shared" ca="1" si="289"/>
        <v/>
      </c>
      <c r="U625" s="9"/>
    </row>
    <row r="626" spans="1:21" x14ac:dyDescent="0.25">
      <c r="A626" s="1">
        <f t="shared" ref="A626:A630" si="315">A625+1</f>
        <v>525</v>
      </c>
      <c r="B626" s="1">
        <f t="shared" ref="B626:B630" si="316">B625</f>
        <v>21</v>
      </c>
      <c r="C626" s="1">
        <f t="shared" si="313"/>
        <v>0</v>
      </c>
      <c r="D626" s="1">
        <f>料單!C817</f>
        <v>21025</v>
      </c>
      <c r="E626" s="1">
        <f ca="1">VLOOKUP(表格15[[#This Row],[專案編號]],料單!C:E,3,FALSE)</f>
        <v>0</v>
      </c>
      <c r="F626" s="1">
        <f ca="1">VLOOKUP(表格15[[#This Row],[專案編號]],料單!C:F,4,FALSE)</f>
        <v>0</v>
      </c>
      <c r="G626" s="1" t="str">
        <f ca="1">VLOOKUP(表格15[[#This Row],[專案編號]],料單!C:G,5,FALSE)</f>
        <v/>
      </c>
      <c r="H626" s="1">
        <f ca="1">VLOOKUP(表格15[[#This Row],[專案編號]],料單!C:H,6,FALSE)</f>
        <v>0</v>
      </c>
      <c r="I626" s="1" t="str">
        <f ca="1">VLOOKUP(表格15[[#This Row],[專案編號]],料單!C:I,7,FALSE)</f>
        <v/>
      </c>
      <c r="J626" s="1">
        <f ca="1">VLOOKUP(表格15[[#This Row],[專案編號]],料單!C:J,8,FALSE)</f>
        <v>0</v>
      </c>
      <c r="K626" s="1">
        <f ca="1">VLOOKUP(表格15[[#This Row],[專案編號]],料單!C:K,9,FALSE)</f>
        <v>0</v>
      </c>
      <c r="L626" s="1" t="str">
        <f ca="1">VLOOKUP(表格15[[#This Row],[專案編號]],料單!C:M,11,FALSE)</f>
        <v/>
      </c>
      <c r="M626" s="1">
        <f ca="1">VLOOKUP(表格15[[#This Row],[專案編號]],料單!C:L,10,FALSE)</f>
        <v>0</v>
      </c>
      <c r="N626" s="1" t="str">
        <f ca="1">VLOOKUP(表格15[[#This Row],[專案編號]],料單!C:O,13,FALSE)</f>
        <v/>
      </c>
      <c r="O626" s="11">
        <f t="shared" ca="1" si="314"/>
        <v>0</v>
      </c>
      <c r="R626" s="2" t="str">
        <f ca="1">IFERROR(VLOOKUP(M626,資料庫!$P$3:$AJ$73,20,),"")</f>
        <v/>
      </c>
      <c r="S626" s="9" t="str">
        <f t="shared" ca="1" si="289"/>
        <v/>
      </c>
      <c r="U626" s="9"/>
    </row>
    <row r="627" spans="1:21" x14ac:dyDescent="0.25">
      <c r="A627" s="1">
        <f t="shared" si="315"/>
        <v>526</v>
      </c>
      <c r="B627" s="1">
        <f t="shared" si="316"/>
        <v>21</v>
      </c>
      <c r="C627" s="1">
        <f t="shared" si="313"/>
        <v>0</v>
      </c>
      <c r="D627" s="1">
        <f>料單!C818</f>
        <v>21026</v>
      </c>
      <c r="E627" s="1">
        <f ca="1">VLOOKUP(表格15[[#This Row],[專案編號]],料單!C:E,3,FALSE)</f>
        <v>0</v>
      </c>
      <c r="F627" s="1">
        <f ca="1">VLOOKUP(表格15[[#This Row],[專案編號]],料單!C:F,4,FALSE)</f>
        <v>0</v>
      </c>
      <c r="G627" s="1" t="str">
        <f ca="1">VLOOKUP(表格15[[#This Row],[專案編號]],料單!C:G,5,FALSE)</f>
        <v/>
      </c>
      <c r="H627" s="1">
        <f ca="1">VLOOKUP(表格15[[#This Row],[專案編號]],料單!C:H,6,FALSE)</f>
        <v>0</v>
      </c>
      <c r="I627" s="1" t="str">
        <f ca="1">VLOOKUP(表格15[[#This Row],[專案編號]],料單!C:I,7,FALSE)</f>
        <v/>
      </c>
      <c r="J627" s="1">
        <f ca="1">VLOOKUP(表格15[[#This Row],[專案編號]],料單!C:J,8,FALSE)</f>
        <v>0</v>
      </c>
      <c r="K627" s="1">
        <f ca="1">VLOOKUP(表格15[[#This Row],[專案編號]],料單!C:K,9,FALSE)</f>
        <v>0</v>
      </c>
      <c r="L627" s="1" t="str">
        <f ca="1">VLOOKUP(表格15[[#This Row],[專案編號]],料單!C:M,11,FALSE)</f>
        <v/>
      </c>
      <c r="M627" s="1">
        <f ca="1">VLOOKUP(表格15[[#This Row],[專案編號]],料單!C:L,10,FALSE)</f>
        <v>0</v>
      </c>
      <c r="N627" s="1" t="str">
        <f ca="1">VLOOKUP(表格15[[#This Row],[專案編號]],料單!C:O,13,FALSE)</f>
        <v/>
      </c>
      <c r="O627" s="11">
        <f t="shared" ca="1" si="314"/>
        <v>0</v>
      </c>
      <c r="R627" s="2" t="str">
        <f ca="1">IFERROR(VLOOKUP(M627,資料庫!$P$3:$AJ$73,20,),"")</f>
        <v/>
      </c>
      <c r="S627" s="9" t="str">
        <f t="shared" ca="1" si="289"/>
        <v/>
      </c>
      <c r="U627" s="9"/>
    </row>
    <row r="628" spans="1:21" x14ac:dyDescent="0.25">
      <c r="A628" s="1">
        <f t="shared" si="315"/>
        <v>527</v>
      </c>
      <c r="B628" s="1">
        <f t="shared" si="316"/>
        <v>21</v>
      </c>
      <c r="C628" s="1">
        <f t="shared" si="313"/>
        <v>0</v>
      </c>
      <c r="D628" s="1">
        <f>料單!C819</f>
        <v>21027</v>
      </c>
      <c r="E628" s="1">
        <f ca="1">VLOOKUP(表格15[[#This Row],[專案編號]],料單!C:E,3,FALSE)</f>
        <v>0</v>
      </c>
      <c r="F628" s="1">
        <f ca="1">VLOOKUP(表格15[[#This Row],[專案編號]],料單!C:F,4,FALSE)</f>
        <v>0</v>
      </c>
      <c r="G628" s="1" t="str">
        <f ca="1">VLOOKUP(表格15[[#This Row],[專案編號]],料單!C:G,5,FALSE)</f>
        <v/>
      </c>
      <c r="H628" s="1">
        <f ca="1">VLOOKUP(表格15[[#This Row],[專案編號]],料單!C:H,6,FALSE)</f>
        <v>0</v>
      </c>
      <c r="I628" s="1" t="str">
        <f ca="1">VLOOKUP(表格15[[#This Row],[專案編號]],料單!C:I,7,FALSE)</f>
        <v/>
      </c>
      <c r="J628" s="1">
        <f ca="1">VLOOKUP(表格15[[#This Row],[專案編號]],料單!C:J,8,FALSE)</f>
        <v>0</v>
      </c>
      <c r="K628" s="1">
        <f ca="1">VLOOKUP(表格15[[#This Row],[專案編號]],料單!C:K,9,FALSE)</f>
        <v>0</v>
      </c>
      <c r="L628" s="1" t="str">
        <f ca="1">VLOOKUP(表格15[[#This Row],[專案編號]],料單!C:M,11,FALSE)</f>
        <v/>
      </c>
      <c r="M628" s="1">
        <f ca="1">VLOOKUP(表格15[[#This Row],[專案編號]],料單!C:L,10,FALSE)</f>
        <v>0</v>
      </c>
      <c r="N628" s="1" t="str">
        <f ca="1">VLOOKUP(表格15[[#This Row],[專案編號]],料單!C:O,13,FALSE)</f>
        <v/>
      </c>
      <c r="O628" s="11">
        <f t="shared" ca="1" si="314"/>
        <v>0</v>
      </c>
      <c r="R628" s="2" t="str">
        <f ca="1">IFERROR(VLOOKUP(M628,資料庫!$P$3:$AJ$73,20,),"")</f>
        <v/>
      </c>
      <c r="S628" s="9" t="str">
        <f t="shared" ca="1" si="289"/>
        <v/>
      </c>
      <c r="U628" s="9"/>
    </row>
    <row r="629" spans="1:21" x14ac:dyDescent="0.25">
      <c r="A629" s="1">
        <f t="shared" si="315"/>
        <v>528</v>
      </c>
      <c r="B629" s="1">
        <f t="shared" si="316"/>
        <v>21</v>
      </c>
      <c r="C629" s="1">
        <f t="shared" si="313"/>
        <v>0</v>
      </c>
      <c r="D629" s="1">
        <f>料單!C820</f>
        <v>21028</v>
      </c>
      <c r="E629" s="1">
        <f ca="1">VLOOKUP(表格15[[#This Row],[專案編號]],料單!C:E,3,FALSE)</f>
        <v>0</v>
      </c>
      <c r="F629" s="1">
        <f ca="1">VLOOKUP(表格15[[#This Row],[專案編號]],料單!C:F,4,FALSE)</f>
        <v>0</v>
      </c>
      <c r="G629" s="1" t="str">
        <f ca="1">VLOOKUP(表格15[[#This Row],[專案編號]],料單!C:G,5,FALSE)</f>
        <v/>
      </c>
      <c r="H629" s="1">
        <f ca="1">VLOOKUP(表格15[[#This Row],[專案編號]],料單!C:H,6,FALSE)</f>
        <v>0</v>
      </c>
      <c r="I629" s="1" t="str">
        <f ca="1">VLOOKUP(表格15[[#This Row],[專案編號]],料單!C:I,7,FALSE)</f>
        <v/>
      </c>
      <c r="J629" s="1">
        <f ca="1">VLOOKUP(表格15[[#This Row],[專案編號]],料單!C:J,8,FALSE)</f>
        <v>0</v>
      </c>
      <c r="K629" s="1">
        <f ca="1">VLOOKUP(表格15[[#This Row],[專案編號]],料單!C:K,9,FALSE)</f>
        <v>0</v>
      </c>
      <c r="L629" s="1" t="str">
        <f ca="1">VLOOKUP(表格15[[#This Row],[專案編號]],料單!C:M,11,FALSE)</f>
        <v/>
      </c>
      <c r="M629" s="1">
        <f ca="1">VLOOKUP(表格15[[#This Row],[專案編號]],料單!C:L,10,FALSE)</f>
        <v>0</v>
      </c>
      <c r="N629" s="1" t="str">
        <f ca="1">VLOOKUP(表格15[[#This Row],[專案編號]],料單!C:O,13,FALSE)</f>
        <v/>
      </c>
      <c r="O629" s="11">
        <f t="shared" ca="1" si="314"/>
        <v>0</v>
      </c>
      <c r="R629" s="2" t="str">
        <f ca="1">IFERROR(VLOOKUP(M629,資料庫!$P$3:$AJ$73,20,),"")</f>
        <v/>
      </c>
      <c r="S629" s="9" t="str">
        <f t="shared" ca="1" si="289"/>
        <v/>
      </c>
      <c r="U629" s="9"/>
    </row>
    <row r="630" spans="1:21" x14ac:dyDescent="0.25">
      <c r="A630" s="1">
        <f t="shared" si="315"/>
        <v>529</v>
      </c>
      <c r="B630" s="1">
        <f t="shared" si="316"/>
        <v>21</v>
      </c>
      <c r="C630" s="1">
        <f t="shared" si="313"/>
        <v>0</v>
      </c>
      <c r="D630" s="1">
        <f>料單!C821</f>
        <v>21029</v>
      </c>
      <c r="E630" s="1">
        <f ca="1">VLOOKUP(表格15[[#This Row],[專案編號]],料單!C:E,3,FALSE)</f>
        <v>0</v>
      </c>
      <c r="F630" s="1">
        <f ca="1">VLOOKUP(表格15[[#This Row],[專案編號]],料單!C:F,4,FALSE)</f>
        <v>0</v>
      </c>
      <c r="G630" s="1" t="str">
        <f ca="1">VLOOKUP(表格15[[#This Row],[專案編號]],料單!C:G,5,FALSE)</f>
        <v/>
      </c>
      <c r="H630" s="1">
        <f ca="1">VLOOKUP(表格15[[#This Row],[專案編號]],料單!C:H,6,FALSE)</f>
        <v>0</v>
      </c>
      <c r="I630" s="1" t="str">
        <f ca="1">VLOOKUP(表格15[[#This Row],[專案編號]],料單!C:I,7,FALSE)</f>
        <v/>
      </c>
      <c r="J630" s="1">
        <f ca="1">VLOOKUP(表格15[[#This Row],[專案編號]],料單!C:J,8,FALSE)</f>
        <v>0</v>
      </c>
      <c r="K630" s="1">
        <f ca="1">VLOOKUP(表格15[[#This Row],[專案編號]],料單!C:K,9,FALSE)</f>
        <v>0</v>
      </c>
      <c r="L630" s="1" t="str">
        <f ca="1">VLOOKUP(表格15[[#This Row],[專案編號]],料單!C:M,11,FALSE)</f>
        <v/>
      </c>
      <c r="M630" s="1">
        <f ca="1">VLOOKUP(表格15[[#This Row],[專案編號]],料單!C:L,10,FALSE)</f>
        <v>0</v>
      </c>
      <c r="N630" s="1" t="str">
        <f ca="1">VLOOKUP(表格15[[#This Row],[專案編號]],料單!C:O,13,FALSE)</f>
        <v/>
      </c>
      <c r="O630" s="11">
        <f t="shared" ca="1" si="314"/>
        <v>0</v>
      </c>
      <c r="R630" s="2" t="str">
        <f ca="1">IFERROR(VLOOKUP(M630,資料庫!$P$3:$AJ$73,20,),"")</f>
        <v/>
      </c>
      <c r="S630" s="9" t="str">
        <f t="shared" ca="1" si="289"/>
        <v/>
      </c>
      <c r="U630" s="9"/>
    </row>
    <row r="631" spans="1:21" s="43" customFormat="1" x14ac:dyDescent="0.25">
      <c r="A631" s="43">
        <f>A625+1</f>
        <v>525</v>
      </c>
      <c r="B631" s="43">
        <f>B625</f>
        <v>21</v>
      </c>
      <c r="C631" s="43">
        <f t="shared" si="313"/>
        <v>0</v>
      </c>
      <c r="D631" s="43">
        <f>料單!C822</f>
        <v>21030</v>
      </c>
      <c r="E631" s="43">
        <f ca="1">VLOOKUP(表格15[[#This Row],[專案編號]],料單!C:E,3,FALSE)</f>
        <v>0</v>
      </c>
      <c r="F631" s="43">
        <f ca="1">VLOOKUP(表格15[[#This Row],[專案編號]],料單!C:F,4,FALSE)</f>
        <v>0</v>
      </c>
      <c r="G631" s="43" t="str">
        <f ca="1">VLOOKUP(表格15[[#This Row],[專案編號]],料單!C:G,5,FALSE)</f>
        <v/>
      </c>
      <c r="H631" s="43">
        <f ca="1">VLOOKUP(表格15[[#This Row],[專案編號]],料單!C:H,6,FALSE)</f>
        <v>0</v>
      </c>
      <c r="I631" s="43" t="str">
        <f ca="1">VLOOKUP(表格15[[#This Row],[專案編號]],料單!C:I,7,FALSE)</f>
        <v/>
      </c>
      <c r="J631" s="43">
        <f ca="1">VLOOKUP(表格15[[#This Row],[專案編號]],料單!C:J,8,FALSE)</f>
        <v>0</v>
      </c>
      <c r="K631" s="43">
        <f ca="1">VLOOKUP(表格15[[#This Row],[專案編號]],料單!C:K,9,FALSE)</f>
        <v>0</v>
      </c>
      <c r="L631" s="43" t="str">
        <f ca="1">VLOOKUP(表格15[[#This Row],[專案編號]],料單!C:M,11,FALSE)</f>
        <v/>
      </c>
      <c r="M631" s="43">
        <f ca="1">VLOOKUP(表格15[[#This Row],[專案編號]],料單!C:L,10,FALSE)</f>
        <v>0</v>
      </c>
      <c r="N631" s="1" t="str">
        <f ca="1">VLOOKUP(表格15[[#This Row],[專案編號]],料單!C:O,13,FALSE)</f>
        <v/>
      </c>
      <c r="O631" s="44">
        <f t="shared" ref="O631" ca="1" si="317">(F631*H631)/90000*K631</f>
        <v>0</v>
      </c>
      <c r="P631" s="45">
        <f ca="1">SUM(O602:O631)</f>
        <v>0</v>
      </c>
      <c r="Q631" s="45"/>
      <c r="R631" s="204" t="str">
        <f ca="1">IFERROR(VLOOKUP(M631,資料庫!$P$3:$AJ$73,20,),"")</f>
        <v/>
      </c>
      <c r="S631" s="205" t="str">
        <f t="shared" ca="1" si="289"/>
        <v/>
      </c>
      <c r="U631" s="205"/>
    </row>
    <row r="632" spans="1:21" x14ac:dyDescent="0.25">
      <c r="A632" s="1">
        <f t="shared" si="290"/>
        <v>526</v>
      </c>
      <c r="B632" s="1">
        <f>料單!C826</f>
        <v>22</v>
      </c>
      <c r="C632" s="1">
        <f>料單!C825</f>
        <v>0</v>
      </c>
      <c r="D632" s="1">
        <f>料單!C832</f>
        <v>22001</v>
      </c>
      <c r="E632" s="1" t="str">
        <f ca="1">VLOOKUP(表格15[[#This Row],[專案編號]],料單!C:E,3,FALSE)</f>
        <v>頂板</v>
      </c>
      <c r="F632" s="1">
        <f ca="1">VLOOKUP(表格15[[#This Row],[專案編號]],料單!C:F,4,FALSE)</f>
        <v>-36</v>
      </c>
      <c r="G632" s="1" t="str">
        <f ca="1">VLOOKUP(表格15[[#This Row],[專案編號]],料單!C:G,5,FALSE)</f>
        <v>AA</v>
      </c>
      <c r="H632" s="1">
        <f ca="1">VLOOKUP(表格15[[#This Row],[專案編號]],料單!C:H,6,FALSE)</f>
        <v>0</v>
      </c>
      <c r="I632" s="1" t="str">
        <f ca="1">VLOOKUP(表格15[[#This Row],[專案編號]],料單!C:I,7,FALSE)</f>
        <v/>
      </c>
      <c r="J632" s="1">
        <f ca="1">VLOOKUP(表格15[[#This Row],[專案編號]],料單!C:J,8,FALSE)</f>
        <v>18</v>
      </c>
      <c r="K632" s="1">
        <f ca="1">VLOOKUP(表格15[[#This Row],[專案編號]],料單!C:K,9,FALSE)</f>
        <v>0</v>
      </c>
      <c r="L632" s="1" t="str">
        <f ca="1">VLOOKUP(表格15[[#This Row],[專案編號]],料單!C:M,11,FALSE)</f>
        <v/>
      </c>
      <c r="M632" s="1">
        <f ca="1">VLOOKUP(表格15[[#This Row],[專案編號]],料單!C:L,10,FALSE)</f>
        <v>0</v>
      </c>
      <c r="N632" s="1" t="str">
        <f ca="1">VLOOKUP(表格15[[#This Row],[專案編號]],料單!C:O,13,FALSE)</f>
        <v/>
      </c>
      <c r="O632" s="11">
        <f t="shared" ref="O632:O693" ca="1" si="318">(F632*H632)/90000*K632</f>
        <v>0</v>
      </c>
      <c r="R632" s="2" t="str">
        <f ca="1">IFERROR(VLOOKUP(M632,資料庫!$P$3:$AJ$73,20,),"")</f>
        <v/>
      </c>
      <c r="S632" s="9" t="str">
        <f t="shared" ca="1" si="289"/>
        <v/>
      </c>
      <c r="U632" s="9"/>
    </row>
    <row r="633" spans="1:21" x14ac:dyDescent="0.25">
      <c r="A633" s="1">
        <f t="shared" si="290"/>
        <v>527</v>
      </c>
      <c r="B633" s="1">
        <f t="shared" si="312"/>
        <v>22</v>
      </c>
      <c r="C633" s="1">
        <f t="shared" si="313"/>
        <v>0</v>
      </c>
      <c r="D633" s="1">
        <f>料單!C833</f>
        <v>22002</v>
      </c>
      <c r="E633" s="1" t="str">
        <f ca="1">VLOOKUP(表格15[[#This Row],[專案編號]],料單!C:E,3,FALSE)</f>
        <v>底板</v>
      </c>
      <c r="F633" s="1">
        <f ca="1">VLOOKUP(表格15[[#This Row],[專案編號]],料單!C:F,4,FALSE)</f>
        <v>-36</v>
      </c>
      <c r="G633" s="1" t="str">
        <f ca="1">VLOOKUP(表格15[[#This Row],[專案編號]],料單!C:G,5,FALSE)</f>
        <v>AA</v>
      </c>
      <c r="H633" s="1">
        <f ca="1">VLOOKUP(表格15[[#This Row],[專案編號]],料單!C:H,6,FALSE)</f>
        <v>0</v>
      </c>
      <c r="I633" s="1" t="str">
        <f ca="1">VLOOKUP(表格15[[#This Row],[專案編號]],料單!C:I,7,FALSE)</f>
        <v/>
      </c>
      <c r="J633" s="1">
        <f ca="1">VLOOKUP(表格15[[#This Row],[專案編號]],料單!C:J,8,FALSE)</f>
        <v>18</v>
      </c>
      <c r="K633" s="1">
        <f ca="1">VLOOKUP(表格15[[#This Row],[專案編號]],料單!C:K,9,FALSE)</f>
        <v>0</v>
      </c>
      <c r="L633" s="1" t="str">
        <f ca="1">VLOOKUP(表格15[[#This Row],[專案編號]],料單!C:M,11,FALSE)</f>
        <v/>
      </c>
      <c r="M633" s="1">
        <f ca="1">VLOOKUP(表格15[[#This Row],[專案編號]],料單!C:L,10,FALSE)</f>
        <v>0</v>
      </c>
      <c r="N633" s="1" t="str">
        <f ca="1">VLOOKUP(表格15[[#This Row],[專案編號]],料單!C:O,13,FALSE)</f>
        <v/>
      </c>
      <c r="O633" s="11">
        <f t="shared" ca="1" si="318"/>
        <v>0</v>
      </c>
      <c r="R633" s="2" t="str">
        <f ca="1">IFERROR(VLOOKUP(M633,資料庫!$P$3:$AJ$73,20,),"")</f>
        <v/>
      </c>
      <c r="S633" s="9" t="str">
        <f t="shared" ca="1" si="289"/>
        <v/>
      </c>
      <c r="U633" s="9"/>
    </row>
    <row r="634" spans="1:21" x14ac:dyDescent="0.25">
      <c r="A634" s="1">
        <f t="shared" si="290"/>
        <v>528</v>
      </c>
      <c r="B634" s="1">
        <f t="shared" si="312"/>
        <v>22</v>
      </c>
      <c r="C634" s="1">
        <f t="shared" si="313"/>
        <v>0</v>
      </c>
      <c r="D634" s="1">
        <f>料單!C834</f>
        <v>22003</v>
      </c>
      <c r="E634" s="1" t="str">
        <f ca="1">VLOOKUP(表格15[[#This Row],[專案編號]],料單!C:E,3,FALSE)</f>
        <v>左側板</v>
      </c>
      <c r="F634" s="1">
        <f ca="1">VLOOKUP(表格15[[#This Row],[專案編號]],料單!C:F,4,FALSE)</f>
        <v>0</v>
      </c>
      <c r="G634" s="1" t="str">
        <f ca="1">VLOOKUP(表格15[[#This Row],[專案編號]],料單!C:G,5,FALSE)</f>
        <v>AA</v>
      </c>
      <c r="H634" s="1">
        <f ca="1">VLOOKUP(表格15[[#This Row],[專案編號]],料單!C:H,6,FALSE)</f>
        <v>0</v>
      </c>
      <c r="I634" s="1" t="str">
        <f ca="1">VLOOKUP(表格15[[#This Row],[專案編號]],料單!C:I,7,FALSE)</f>
        <v>AA</v>
      </c>
      <c r="J634" s="1">
        <f ca="1">VLOOKUP(表格15[[#This Row],[專案編號]],料單!C:J,8,FALSE)</f>
        <v>18</v>
      </c>
      <c r="K634" s="1">
        <f ca="1">VLOOKUP(表格15[[#This Row],[專案編號]],料單!C:K,9,FALSE)</f>
        <v>0</v>
      </c>
      <c r="L634" s="1" t="str">
        <f ca="1">VLOOKUP(表格15[[#This Row],[專案編號]],料單!C:M,11,FALSE)</f>
        <v/>
      </c>
      <c r="M634" s="1">
        <f ca="1">VLOOKUP(表格15[[#This Row],[專案編號]],料單!C:L,10,FALSE)</f>
        <v>0</v>
      </c>
      <c r="N634" s="1" t="str">
        <f ca="1">VLOOKUP(表格15[[#This Row],[專案編號]],料單!C:O,13,FALSE)</f>
        <v/>
      </c>
      <c r="O634" s="11">
        <f t="shared" ref="O634:O660" ca="1" si="319">(F634*H634)/90000*K634</f>
        <v>0</v>
      </c>
      <c r="R634" s="2" t="str">
        <f ca="1">IFERROR(VLOOKUP(M634,資料庫!$P$3:$AJ$73,20,),"")</f>
        <v/>
      </c>
      <c r="S634" s="9" t="str">
        <f t="shared" ca="1" si="289"/>
        <v/>
      </c>
      <c r="U634" s="9"/>
    </row>
    <row r="635" spans="1:21" x14ac:dyDescent="0.25">
      <c r="A635" s="1">
        <f t="shared" si="290"/>
        <v>529</v>
      </c>
      <c r="B635" s="1">
        <f t="shared" si="312"/>
        <v>22</v>
      </c>
      <c r="C635" s="1">
        <f t="shared" si="313"/>
        <v>0</v>
      </c>
      <c r="D635" s="1">
        <f>料單!C835</f>
        <v>22004</v>
      </c>
      <c r="E635" s="1" t="str">
        <f ca="1">VLOOKUP(表格15[[#This Row],[專案編號]],料單!C:E,3,FALSE)</f>
        <v>右側板</v>
      </c>
      <c r="F635" s="1">
        <f ca="1">VLOOKUP(表格15[[#This Row],[專案編號]],料單!C:F,4,FALSE)</f>
        <v>0</v>
      </c>
      <c r="G635" s="1" t="str">
        <f ca="1">VLOOKUP(表格15[[#This Row],[專案編號]],料單!C:G,5,FALSE)</f>
        <v>AA</v>
      </c>
      <c r="H635" s="1">
        <f ca="1">VLOOKUP(表格15[[#This Row],[專案編號]],料單!C:H,6,FALSE)</f>
        <v>0</v>
      </c>
      <c r="I635" s="1" t="str">
        <f ca="1">VLOOKUP(表格15[[#This Row],[專案編號]],料單!C:I,7,FALSE)</f>
        <v>AA</v>
      </c>
      <c r="J635" s="1">
        <f ca="1">VLOOKUP(表格15[[#This Row],[專案編號]],料單!C:J,8,FALSE)</f>
        <v>18</v>
      </c>
      <c r="K635" s="1">
        <f ca="1">VLOOKUP(表格15[[#This Row],[專案編號]],料單!C:K,9,FALSE)</f>
        <v>0</v>
      </c>
      <c r="L635" s="1" t="str">
        <f ca="1">VLOOKUP(表格15[[#This Row],[專案編號]],料單!C:M,11,FALSE)</f>
        <v/>
      </c>
      <c r="M635" s="1">
        <f ca="1">VLOOKUP(表格15[[#This Row],[專案編號]],料單!C:L,10,FALSE)</f>
        <v>0</v>
      </c>
      <c r="N635" s="1" t="str">
        <f ca="1">VLOOKUP(表格15[[#This Row],[專案編號]],料單!C:O,13,FALSE)</f>
        <v/>
      </c>
      <c r="O635" s="11">
        <f t="shared" ca="1" si="319"/>
        <v>0</v>
      </c>
      <c r="R635" s="2" t="str">
        <f ca="1">IFERROR(VLOOKUP(M635,資料庫!$P$3:$AJ$73,20,),"")</f>
        <v/>
      </c>
      <c r="S635" s="9" t="str">
        <f t="shared" ca="1" si="289"/>
        <v/>
      </c>
      <c r="U635" s="9"/>
    </row>
    <row r="636" spans="1:21" x14ac:dyDescent="0.25">
      <c r="A636" s="1">
        <f t="shared" si="290"/>
        <v>530</v>
      </c>
      <c r="B636" s="1">
        <f t="shared" si="312"/>
        <v>22</v>
      </c>
      <c r="C636" s="1">
        <f t="shared" si="313"/>
        <v>0</v>
      </c>
      <c r="D636" s="1">
        <f>料單!C836</f>
        <v>22005</v>
      </c>
      <c r="E636" s="1" t="str">
        <f ca="1">VLOOKUP(表格15[[#This Row],[專案編號]],料單!C:E,3,FALSE)</f>
        <v>背板</v>
      </c>
      <c r="F636" s="1">
        <f ca="1">VLOOKUP(表格15[[#This Row],[專案編號]],料單!C:F,4,FALSE)</f>
        <v>-22</v>
      </c>
      <c r="G636" s="1" t="str">
        <f ca="1">VLOOKUP(表格15[[#This Row],[專案編號]],料單!C:G,5,FALSE)</f>
        <v/>
      </c>
      <c r="H636" s="1">
        <f ca="1">VLOOKUP(表格15[[#This Row],[專案編號]],料單!C:H,6,FALSE)</f>
        <v>-22</v>
      </c>
      <c r="I636" s="1" t="str">
        <f ca="1">VLOOKUP(表格15[[#This Row],[專案編號]],料單!C:I,7,FALSE)</f>
        <v/>
      </c>
      <c r="J636" s="1">
        <f ca="1">VLOOKUP(表格15[[#This Row],[專案編號]],料單!C:J,8,FALSE)</f>
        <v>4</v>
      </c>
      <c r="K636" s="1">
        <f ca="1">VLOOKUP(表格15[[#This Row],[專案編號]],料單!C:K,9,FALSE)</f>
        <v>0</v>
      </c>
      <c r="L636" s="1" t="str">
        <f ca="1">VLOOKUP(表格15[[#This Row],[專案編號]],料單!C:M,11,FALSE)</f>
        <v/>
      </c>
      <c r="M636" s="1">
        <f ca="1">VLOOKUP(表格15[[#This Row],[專案編號]],料單!C:L,10,FALSE)</f>
        <v>0</v>
      </c>
      <c r="N636" s="1" t="str">
        <f ca="1">VLOOKUP(表格15[[#This Row],[專案編號]],料單!C:O,13,FALSE)</f>
        <v/>
      </c>
      <c r="O636" s="11">
        <f t="shared" ca="1" si="319"/>
        <v>0</v>
      </c>
      <c r="R636" s="2" t="str">
        <f ca="1">IFERROR(VLOOKUP(M636,資料庫!$P$3:$AJ$73,20,),"")</f>
        <v/>
      </c>
      <c r="S636" s="9" t="str">
        <f t="shared" ca="1" si="289"/>
        <v/>
      </c>
      <c r="U636" s="9"/>
    </row>
    <row r="637" spans="1:21" x14ac:dyDescent="0.25">
      <c r="A637" s="1">
        <f t="shared" si="290"/>
        <v>531</v>
      </c>
      <c r="B637" s="1">
        <f t="shared" si="312"/>
        <v>22</v>
      </c>
      <c r="C637" s="1">
        <f t="shared" si="313"/>
        <v>0</v>
      </c>
      <c r="D637" s="1">
        <f>料單!C837</f>
        <v>22006</v>
      </c>
      <c r="E637" s="1" t="str">
        <f ca="1">VLOOKUP(表格15[[#This Row],[專案編號]],料單!C:E,3,FALSE)</f>
        <v>背拉桿</v>
      </c>
      <c r="F637" s="1">
        <f ca="1">VLOOKUP(表格15[[#This Row],[專案編號]],料單!C:F,4,FALSE)</f>
        <v>-36</v>
      </c>
      <c r="G637" s="1" t="str">
        <f ca="1">VLOOKUP(表格15[[#This Row],[專案編號]],料單!C:G,5,FALSE)</f>
        <v>AA</v>
      </c>
      <c r="H637" s="1">
        <f ca="1">VLOOKUP(表格15[[#This Row],[專案編號]],料單!C:H,6,FALSE)</f>
        <v>120</v>
      </c>
      <c r="I637" s="1" t="str">
        <f ca="1">VLOOKUP(表格15[[#This Row],[專案編號]],料單!C:I,7,FALSE)</f>
        <v/>
      </c>
      <c r="J637" s="1">
        <f ca="1">VLOOKUP(表格15[[#This Row],[專案編號]],料單!C:J,8,FALSE)</f>
        <v>18</v>
      </c>
      <c r="K637" s="1">
        <f ca="1">VLOOKUP(表格15[[#This Row],[專案編號]],料單!C:K,9,FALSE)</f>
        <v>0</v>
      </c>
      <c r="L637" s="1" t="str">
        <f ca="1">VLOOKUP(表格15[[#This Row],[專案編號]],料單!C:M,11,FALSE)</f>
        <v/>
      </c>
      <c r="M637" s="1">
        <f ca="1">VLOOKUP(表格15[[#This Row],[專案編號]],料單!C:L,10,FALSE)</f>
        <v>0</v>
      </c>
      <c r="N637" s="1" t="str">
        <f ca="1">VLOOKUP(表格15[[#This Row],[專案編號]],料單!C:O,13,FALSE)</f>
        <v/>
      </c>
      <c r="O637" s="11">
        <f t="shared" ca="1" si="319"/>
        <v>0</v>
      </c>
      <c r="R637" s="2" t="str">
        <f ca="1">IFERROR(VLOOKUP(M637,資料庫!$P$3:$AJ$73,20,),"")</f>
        <v/>
      </c>
      <c r="S637" s="9" t="str">
        <f t="shared" ca="1" si="289"/>
        <v/>
      </c>
      <c r="U637" s="9"/>
    </row>
    <row r="638" spans="1:21" x14ac:dyDescent="0.25">
      <c r="A638" s="1">
        <f t="shared" si="290"/>
        <v>532</v>
      </c>
      <c r="B638" s="1">
        <f t="shared" si="312"/>
        <v>22</v>
      </c>
      <c r="C638" s="1">
        <f t="shared" si="313"/>
        <v>0</v>
      </c>
      <c r="D638" s="1">
        <f>料單!C838</f>
        <v>22007</v>
      </c>
      <c r="E638" s="1" t="str">
        <f ca="1">VLOOKUP(表格15[[#This Row],[專案編號]],料單!C:E,3,FALSE)</f>
        <v>中立板</v>
      </c>
      <c r="F638" s="1">
        <f ca="1">VLOOKUP(表格15[[#This Row],[專案編號]],料單!C:F,4,FALSE)</f>
        <v>-36</v>
      </c>
      <c r="G638" s="1" t="str">
        <f ca="1">VLOOKUP(表格15[[#This Row],[專案編號]],料單!C:G,5,FALSE)</f>
        <v>AA</v>
      </c>
      <c r="H638" s="1">
        <f ca="1">VLOOKUP(表格15[[#This Row],[專案編號]],料單!C:H,6,FALSE)</f>
        <v>-22</v>
      </c>
      <c r="I638" s="1" t="str">
        <f ca="1">VLOOKUP(表格15[[#This Row],[專案編號]],料單!C:I,7,FALSE)</f>
        <v/>
      </c>
      <c r="J638" s="1">
        <f ca="1">VLOOKUP(表格15[[#This Row],[專案編號]],料單!C:J,8,FALSE)</f>
        <v>18</v>
      </c>
      <c r="K638" s="1">
        <f ca="1">VLOOKUP(表格15[[#This Row],[專案編號]],料單!C:K,9,FALSE)</f>
        <v>0</v>
      </c>
      <c r="L638" s="1" t="str">
        <f ca="1">VLOOKUP(表格15[[#This Row],[專案編號]],料單!C:M,11,FALSE)</f>
        <v/>
      </c>
      <c r="M638" s="1">
        <f ca="1">VLOOKUP(表格15[[#This Row],[專案編號]],料單!C:L,10,FALSE)</f>
        <v>0</v>
      </c>
      <c r="N638" s="1" t="str">
        <f ca="1">VLOOKUP(表格15[[#This Row],[專案編號]],料單!C:O,13,FALSE)</f>
        <v/>
      </c>
      <c r="O638" s="11">
        <f t="shared" ca="1" si="319"/>
        <v>0</v>
      </c>
      <c r="R638" s="2" t="str">
        <f ca="1">IFERROR(VLOOKUP(M638,資料庫!$P$3:$AJ$73,20,),"")</f>
        <v/>
      </c>
      <c r="S638" s="9" t="str">
        <f t="shared" ca="1" si="289"/>
        <v/>
      </c>
      <c r="U638" s="9"/>
    </row>
    <row r="639" spans="1:21" x14ac:dyDescent="0.25">
      <c r="A639" s="1">
        <f t="shared" si="290"/>
        <v>533</v>
      </c>
      <c r="B639" s="1">
        <f t="shared" si="312"/>
        <v>22</v>
      </c>
      <c r="C639" s="1">
        <f t="shared" si="313"/>
        <v>0</v>
      </c>
      <c r="D639" s="1">
        <f>料單!C839</f>
        <v>22008</v>
      </c>
      <c r="E639" s="1" t="str">
        <f ca="1">VLOOKUP(表格15[[#This Row],[專案編號]],料單!C:E,3,FALSE)</f>
        <v>活隔</v>
      </c>
      <c r="F639" s="1">
        <f ca="1">VLOOKUP(表格15[[#This Row],[專案編號]],料單!C:F,4,FALSE)</f>
        <v>0</v>
      </c>
      <c r="G639" s="1" t="str">
        <f ca="1">VLOOKUP(表格15[[#This Row],[專案編號]],料單!C:G,5,FALSE)</f>
        <v>AA</v>
      </c>
      <c r="H639" s="1">
        <f ca="1">VLOOKUP(表格15[[#This Row],[專案編號]],料單!C:H,6,FALSE)</f>
        <v>-32</v>
      </c>
      <c r="I639" s="1" t="str">
        <f ca="1">VLOOKUP(表格15[[#This Row],[專案編號]],料單!C:I,7,FALSE)</f>
        <v>AA</v>
      </c>
      <c r="J639" s="1">
        <f ca="1">VLOOKUP(表格15[[#This Row],[專案編號]],料單!C:J,8,FALSE)</f>
        <v>18</v>
      </c>
      <c r="K639" s="1">
        <f ca="1">VLOOKUP(表格15[[#This Row],[專案編號]],料單!C:K,9,FALSE)</f>
        <v>0</v>
      </c>
      <c r="L639" s="1" t="str">
        <f ca="1">VLOOKUP(表格15[[#This Row],[專案編號]],料單!C:M,11,FALSE)</f>
        <v/>
      </c>
      <c r="M639" s="1">
        <f ca="1">VLOOKUP(表格15[[#This Row],[專案編號]],料單!C:L,10,FALSE)</f>
        <v>0</v>
      </c>
      <c r="N639" s="1" t="str">
        <f ca="1">VLOOKUP(表格15[[#This Row],[專案編號]],料單!C:O,13,FALSE)</f>
        <v/>
      </c>
      <c r="O639" s="11">
        <f t="shared" ca="1" si="319"/>
        <v>0</v>
      </c>
      <c r="R639" s="2" t="str">
        <f ca="1">IFERROR(VLOOKUP(M639,資料庫!$P$3:$AJ$73,20,),"")</f>
        <v/>
      </c>
      <c r="S639" s="9" t="str">
        <f t="shared" ca="1" si="289"/>
        <v/>
      </c>
      <c r="U639" s="9"/>
    </row>
    <row r="640" spans="1:21" x14ac:dyDescent="0.25">
      <c r="A640" s="1">
        <f t="shared" si="290"/>
        <v>534</v>
      </c>
      <c r="B640" s="1">
        <f t="shared" si="312"/>
        <v>22</v>
      </c>
      <c r="C640" s="1">
        <f t="shared" si="313"/>
        <v>0</v>
      </c>
      <c r="D640" s="1">
        <f>料單!C840</f>
        <v>22009</v>
      </c>
      <c r="E640" s="1" t="str">
        <f ca="1">VLOOKUP(表格15[[#This Row],[專案編號]],料單!C:E,3,FALSE)</f>
        <v>固隔</v>
      </c>
      <c r="F640" s="1">
        <f ca="1">VLOOKUP(表格15[[#This Row],[專案編號]],料單!C:F,4,FALSE)</f>
        <v>0</v>
      </c>
      <c r="G640" s="1" t="str">
        <f ca="1">VLOOKUP(表格15[[#This Row],[專案編號]],料單!C:G,5,FALSE)</f>
        <v>AA</v>
      </c>
      <c r="H640" s="1">
        <f ca="1">VLOOKUP(表格15[[#This Row],[專案編號]],料單!C:H,6,FALSE)</f>
        <v>-22</v>
      </c>
      <c r="I640" s="1" t="str">
        <f ca="1">VLOOKUP(表格15[[#This Row],[專案編號]],料單!C:I,7,FALSE)</f>
        <v/>
      </c>
      <c r="J640" s="1">
        <f ca="1">VLOOKUP(表格15[[#This Row],[專案編號]],料單!C:J,8,FALSE)</f>
        <v>18</v>
      </c>
      <c r="K640" s="1">
        <f ca="1">VLOOKUP(表格15[[#This Row],[專案編號]],料單!C:K,9,FALSE)</f>
        <v>0</v>
      </c>
      <c r="L640" s="1" t="str">
        <f ca="1">VLOOKUP(表格15[[#This Row],[專案編號]],料單!C:M,11,FALSE)</f>
        <v/>
      </c>
      <c r="M640" s="1">
        <f ca="1">VLOOKUP(表格15[[#This Row],[專案編號]],料單!C:L,10,FALSE)</f>
        <v>0</v>
      </c>
      <c r="N640" s="1" t="str">
        <f ca="1">VLOOKUP(表格15[[#This Row],[專案編號]],料單!C:O,13,FALSE)</f>
        <v/>
      </c>
      <c r="O640" s="11">
        <f t="shared" ca="1" si="319"/>
        <v>0</v>
      </c>
      <c r="R640" s="2" t="str">
        <f ca="1">IFERROR(VLOOKUP(M640,資料庫!$P$3:$AJ$73,20,),"")</f>
        <v/>
      </c>
      <c r="S640" s="9" t="str">
        <f t="shared" ca="1" si="289"/>
        <v/>
      </c>
      <c r="U640" s="9"/>
    </row>
    <row r="641" spans="1:21" x14ac:dyDescent="0.25">
      <c r="A641" s="1">
        <f t="shared" si="290"/>
        <v>535</v>
      </c>
      <c r="B641" s="1">
        <f t="shared" si="312"/>
        <v>22</v>
      </c>
      <c r="C641" s="1">
        <f t="shared" si="313"/>
        <v>0</v>
      </c>
      <c r="D641" s="1">
        <f>料單!C841</f>
        <v>22010</v>
      </c>
      <c r="E641" s="1" t="str">
        <f ca="1">VLOOKUP(表格15[[#This Row],[專案編號]],料單!C:E,3,FALSE)</f>
        <v>左門板</v>
      </c>
      <c r="F641" s="1">
        <f ca="1">VLOOKUP(表格15[[#This Row],[專案編號]],料單!C:F,4,FALSE)</f>
        <v>0</v>
      </c>
      <c r="G641" s="1" t="str">
        <f ca="1">VLOOKUP(表格15[[#This Row],[專案編號]],料單!C:G,5,FALSE)</f>
        <v>AA</v>
      </c>
      <c r="H641" s="1">
        <f ca="1">VLOOKUP(表格15[[#This Row],[專案編號]],料單!C:H,6,FALSE)</f>
        <v>-4</v>
      </c>
      <c r="I641" s="1" t="str">
        <f ca="1">VLOOKUP(表格15[[#This Row],[專案編號]],料單!C:I,7,FALSE)</f>
        <v>AA</v>
      </c>
      <c r="J641" s="1">
        <f ca="1">VLOOKUP(表格15[[#This Row],[專案編號]],料單!C:J,8,FALSE)</f>
        <v>18</v>
      </c>
      <c r="K641" s="1">
        <f ca="1">VLOOKUP(表格15[[#This Row],[專案編號]],料單!C:K,9,FALSE)</f>
        <v>0</v>
      </c>
      <c r="L641" s="1" t="str">
        <f ca="1">VLOOKUP(表格15[[#This Row],[專案編號]],料單!C:M,11,FALSE)</f>
        <v/>
      </c>
      <c r="M641" s="1">
        <f ca="1">VLOOKUP(表格15[[#This Row],[專案編號]],料單!C:L,10,FALSE)</f>
        <v>0</v>
      </c>
      <c r="N641" s="1" t="str">
        <f ca="1">VLOOKUP(表格15[[#This Row],[專案編號]],料單!C:O,13,FALSE)</f>
        <v/>
      </c>
      <c r="O641" s="11">
        <f t="shared" ca="1" si="319"/>
        <v>0</v>
      </c>
      <c r="R641" s="2" t="str">
        <f ca="1">IFERROR(VLOOKUP(M641,資料庫!$P$3:$AJ$73,20,),"")</f>
        <v/>
      </c>
      <c r="S641" s="9" t="str">
        <f t="shared" ca="1" si="289"/>
        <v/>
      </c>
      <c r="U641" s="9"/>
    </row>
    <row r="642" spans="1:21" x14ac:dyDescent="0.25">
      <c r="A642" s="1">
        <f t="shared" si="290"/>
        <v>536</v>
      </c>
      <c r="B642" s="1">
        <f t="shared" si="312"/>
        <v>22</v>
      </c>
      <c r="C642" s="1">
        <f t="shared" si="313"/>
        <v>0</v>
      </c>
      <c r="D642" s="1">
        <f>料單!C842</f>
        <v>22011</v>
      </c>
      <c r="E642" s="1" t="str">
        <f ca="1">VLOOKUP(表格15[[#This Row],[專案編號]],料單!C:E,3,FALSE)</f>
        <v>右門板</v>
      </c>
      <c r="F642" s="1">
        <f ca="1">VLOOKUP(表格15[[#This Row],[專案編號]],料單!C:F,4,FALSE)</f>
        <v>0</v>
      </c>
      <c r="G642" s="1" t="str">
        <f ca="1">VLOOKUP(表格15[[#This Row],[專案編號]],料單!C:G,5,FALSE)</f>
        <v>AA</v>
      </c>
      <c r="H642" s="1">
        <f ca="1">VLOOKUP(表格15[[#This Row],[專案編號]],料單!C:H,6,FALSE)</f>
        <v>-4</v>
      </c>
      <c r="I642" s="1" t="str">
        <f ca="1">VLOOKUP(表格15[[#This Row],[專案編號]],料單!C:I,7,FALSE)</f>
        <v>AA</v>
      </c>
      <c r="J642" s="1">
        <f ca="1">VLOOKUP(表格15[[#This Row],[專案編號]],料單!C:J,8,FALSE)</f>
        <v>18</v>
      </c>
      <c r="K642" s="1">
        <f ca="1">VLOOKUP(表格15[[#This Row],[專案編號]],料單!C:K,9,FALSE)</f>
        <v>0</v>
      </c>
      <c r="L642" s="1" t="str">
        <f ca="1">VLOOKUP(表格15[[#This Row],[專案編號]],料單!C:M,11,FALSE)</f>
        <v/>
      </c>
      <c r="M642" s="1">
        <f ca="1">VLOOKUP(表格15[[#This Row],[專案編號]],料單!C:L,10,FALSE)</f>
        <v>0</v>
      </c>
      <c r="N642" s="1" t="str">
        <f ca="1">VLOOKUP(表格15[[#This Row],[專案編號]],料單!C:O,13,FALSE)</f>
        <v/>
      </c>
      <c r="O642" s="11">
        <f t="shared" ca="1" si="319"/>
        <v>0</v>
      </c>
      <c r="R642" s="2" t="str">
        <f ca="1">IFERROR(VLOOKUP(M642,資料庫!$P$3:$AJ$73,20,),"")</f>
        <v/>
      </c>
      <c r="S642" s="9" t="str">
        <f t="shared" ca="1" si="289"/>
        <v/>
      </c>
      <c r="U642" s="9"/>
    </row>
    <row r="643" spans="1:21" x14ac:dyDescent="0.25">
      <c r="A643" s="1">
        <f t="shared" si="290"/>
        <v>537</v>
      </c>
      <c r="B643" s="1">
        <f t="shared" si="312"/>
        <v>22</v>
      </c>
      <c r="C643" s="1">
        <f t="shared" si="313"/>
        <v>0</v>
      </c>
      <c r="D643" s="1">
        <f>料單!C843</f>
        <v>22012</v>
      </c>
      <c r="E643" s="1">
        <f ca="1">VLOOKUP(表格15[[#This Row],[專案編號]],料單!C:E,3,FALSE)</f>
        <v>0</v>
      </c>
      <c r="F643" s="1">
        <f ca="1">VLOOKUP(表格15[[#This Row],[專案編號]],料單!C:F,4,FALSE)</f>
        <v>0</v>
      </c>
      <c r="G643" s="1" t="str">
        <f ca="1">VLOOKUP(表格15[[#This Row],[專案編號]],料單!C:G,5,FALSE)</f>
        <v/>
      </c>
      <c r="H643" s="1">
        <f ca="1">VLOOKUP(表格15[[#This Row],[專案編號]],料單!C:H,6,FALSE)</f>
        <v>0</v>
      </c>
      <c r="I643" s="1" t="str">
        <f ca="1">VLOOKUP(表格15[[#This Row],[專案編號]],料單!C:I,7,FALSE)</f>
        <v/>
      </c>
      <c r="J643" s="1">
        <f ca="1">VLOOKUP(表格15[[#This Row],[專案編號]],料單!C:J,8,FALSE)</f>
        <v>0</v>
      </c>
      <c r="K643" s="1">
        <f ca="1">VLOOKUP(表格15[[#This Row],[專案編號]],料單!C:K,9,FALSE)</f>
        <v>0</v>
      </c>
      <c r="L643" s="1" t="str">
        <f ca="1">VLOOKUP(表格15[[#This Row],[專案編號]],料單!C:M,11,FALSE)</f>
        <v/>
      </c>
      <c r="M643" s="1">
        <f ca="1">VLOOKUP(表格15[[#This Row],[專案編號]],料單!C:L,10,FALSE)</f>
        <v>0</v>
      </c>
      <c r="N643" s="1" t="str">
        <f ca="1">VLOOKUP(表格15[[#This Row],[專案編號]],料單!C:O,13,FALSE)</f>
        <v/>
      </c>
      <c r="O643" s="11">
        <f t="shared" ca="1" si="319"/>
        <v>0</v>
      </c>
      <c r="R643" s="2" t="str">
        <f ca="1">IFERROR(VLOOKUP(M643,資料庫!$P$3:$AJ$73,20,),"")</f>
        <v/>
      </c>
      <c r="S643" s="9" t="str">
        <f t="shared" ref="S643:S706" ca="1" si="320">IFERROR((O643*R643),"")</f>
        <v/>
      </c>
      <c r="U643" s="9"/>
    </row>
    <row r="644" spans="1:21" x14ac:dyDescent="0.25">
      <c r="A644" s="1">
        <f t="shared" si="290"/>
        <v>538</v>
      </c>
      <c r="B644" s="1">
        <f t="shared" si="312"/>
        <v>22</v>
      </c>
      <c r="C644" s="1">
        <f t="shared" si="313"/>
        <v>0</v>
      </c>
      <c r="D644" s="1">
        <f>料單!C844</f>
        <v>22013</v>
      </c>
      <c r="E644" s="1">
        <f ca="1">VLOOKUP(表格15[[#This Row],[專案編號]],料單!C:E,3,FALSE)</f>
        <v>0</v>
      </c>
      <c r="F644" s="1">
        <f ca="1">VLOOKUP(表格15[[#This Row],[專案編號]],料單!C:F,4,FALSE)</f>
        <v>0</v>
      </c>
      <c r="G644" s="1" t="str">
        <f ca="1">VLOOKUP(表格15[[#This Row],[專案編號]],料單!C:G,5,FALSE)</f>
        <v/>
      </c>
      <c r="H644" s="1">
        <f ca="1">VLOOKUP(表格15[[#This Row],[專案編號]],料單!C:H,6,FALSE)</f>
        <v>0</v>
      </c>
      <c r="I644" s="1" t="str">
        <f ca="1">VLOOKUP(表格15[[#This Row],[專案編號]],料單!C:I,7,FALSE)</f>
        <v/>
      </c>
      <c r="J644" s="1">
        <f ca="1">VLOOKUP(表格15[[#This Row],[專案編號]],料單!C:J,8,FALSE)</f>
        <v>0</v>
      </c>
      <c r="K644" s="1">
        <f ca="1">VLOOKUP(表格15[[#This Row],[專案編號]],料單!C:K,9,FALSE)</f>
        <v>0</v>
      </c>
      <c r="L644" s="1" t="str">
        <f ca="1">VLOOKUP(表格15[[#This Row],[專案編號]],料單!C:M,11,FALSE)</f>
        <v/>
      </c>
      <c r="M644" s="1">
        <f ca="1">VLOOKUP(表格15[[#This Row],[專案編號]],料單!C:L,10,FALSE)</f>
        <v>0</v>
      </c>
      <c r="N644" s="1" t="str">
        <f ca="1">VLOOKUP(表格15[[#This Row],[專案編號]],料單!C:O,13,FALSE)</f>
        <v/>
      </c>
      <c r="O644" s="11">
        <f t="shared" ca="1" si="319"/>
        <v>0</v>
      </c>
      <c r="R644" s="2" t="str">
        <f ca="1">IFERROR(VLOOKUP(M644,資料庫!$P$3:$AJ$73,20,),"")</f>
        <v/>
      </c>
      <c r="S644" s="9" t="str">
        <f t="shared" ca="1" si="320"/>
        <v/>
      </c>
      <c r="U644" s="9"/>
    </row>
    <row r="645" spans="1:21" x14ac:dyDescent="0.25">
      <c r="A645" s="1">
        <f t="shared" si="290"/>
        <v>539</v>
      </c>
      <c r="B645" s="1">
        <f t="shared" si="312"/>
        <v>22</v>
      </c>
      <c r="C645" s="1">
        <f t="shared" si="313"/>
        <v>0</v>
      </c>
      <c r="D645" s="1">
        <f>料單!C845</f>
        <v>22014</v>
      </c>
      <c r="E645" s="1">
        <f ca="1">VLOOKUP(表格15[[#This Row],[專案編號]],料單!C:E,3,FALSE)</f>
        <v>0</v>
      </c>
      <c r="F645" s="1">
        <f ca="1">VLOOKUP(表格15[[#This Row],[專案編號]],料單!C:F,4,FALSE)</f>
        <v>0</v>
      </c>
      <c r="G645" s="1" t="str">
        <f ca="1">VLOOKUP(表格15[[#This Row],[專案編號]],料單!C:G,5,FALSE)</f>
        <v/>
      </c>
      <c r="H645" s="1">
        <f ca="1">VLOOKUP(表格15[[#This Row],[專案編號]],料單!C:H,6,FALSE)</f>
        <v>0</v>
      </c>
      <c r="I645" s="1" t="str">
        <f ca="1">VLOOKUP(表格15[[#This Row],[專案編號]],料單!C:I,7,FALSE)</f>
        <v/>
      </c>
      <c r="J645" s="1">
        <f ca="1">VLOOKUP(表格15[[#This Row],[專案編號]],料單!C:J,8,FALSE)</f>
        <v>0</v>
      </c>
      <c r="K645" s="1">
        <f ca="1">VLOOKUP(表格15[[#This Row],[專案編號]],料單!C:K,9,FALSE)</f>
        <v>0</v>
      </c>
      <c r="L645" s="1" t="str">
        <f ca="1">VLOOKUP(表格15[[#This Row],[專案編號]],料單!C:M,11,FALSE)</f>
        <v/>
      </c>
      <c r="M645" s="1">
        <f ca="1">VLOOKUP(表格15[[#This Row],[專案編號]],料單!C:L,10,FALSE)</f>
        <v>0</v>
      </c>
      <c r="N645" s="1" t="str">
        <f ca="1">VLOOKUP(表格15[[#This Row],[專案編號]],料單!C:O,13,FALSE)</f>
        <v/>
      </c>
      <c r="O645" s="11">
        <f t="shared" ca="1" si="319"/>
        <v>0</v>
      </c>
      <c r="R645" s="2" t="str">
        <f ca="1">IFERROR(VLOOKUP(M645,資料庫!$P$3:$AJ$73,20,),"")</f>
        <v/>
      </c>
      <c r="S645" s="9" t="str">
        <f t="shared" ca="1" si="320"/>
        <v/>
      </c>
      <c r="U645" s="9"/>
    </row>
    <row r="646" spans="1:21" x14ac:dyDescent="0.25">
      <c r="A646" s="1">
        <f t="shared" si="290"/>
        <v>540</v>
      </c>
      <c r="B646" s="1">
        <f t="shared" si="312"/>
        <v>22</v>
      </c>
      <c r="C646" s="1">
        <f t="shared" si="313"/>
        <v>0</v>
      </c>
      <c r="D646" s="1">
        <f>料單!C846</f>
        <v>22015</v>
      </c>
      <c r="E646" s="1">
        <f ca="1">VLOOKUP(表格15[[#This Row],[專案編號]],料單!C:E,3,FALSE)</f>
        <v>0</v>
      </c>
      <c r="F646" s="1">
        <f ca="1">VLOOKUP(表格15[[#This Row],[專案編號]],料單!C:F,4,FALSE)</f>
        <v>0</v>
      </c>
      <c r="G646" s="1" t="str">
        <f ca="1">VLOOKUP(表格15[[#This Row],[專案編號]],料單!C:G,5,FALSE)</f>
        <v/>
      </c>
      <c r="H646" s="1">
        <f ca="1">VLOOKUP(表格15[[#This Row],[專案編號]],料單!C:H,6,FALSE)</f>
        <v>0</v>
      </c>
      <c r="I646" s="1" t="str">
        <f ca="1">VLOOKUP(表格15[[#This Row],[專案編號]],料單!C:I,7,FALSE)</f>
        <v/>
      </c>
      <c r="J646" s="1">
        <f ca="1">VLOOKUP(表格15[[#This Row],[專案編號]],料單!C:J,8,FALSE)</f>
        <v>0</v>
      </c>
      <c r="K646" s="1">
        <f ca="1">VLOOKUP(表格15[[#This Row],[專案編號]],料單!C:K,9,FALSE)</f>
        <v>0</v>
      </c>
      <c r="L646" s="1" t="str">
        <f ca="1">VLOOKUP(表格15[[#This Row],[專案編號]],料單!C:M,11,FALSE)</f>
        <v/>
      </c>
      <c r="M646" s="1">
        <f ca="1">VLOOKUP(表格15[[#This Row],[專案編號]],料單!C:L,10,FALSE)</f>
        <v>0</v>
      </c>
      <c r="N646" s="1" t="str">
        <f ca="1">VLOOKUP(表格15[[#This Row],[專案編號]],料單!C:O,13,FALSE)</f>
        <v/>
      </c>
      <c r="O646" s="11">
        <f t="shared" ca="1" si="319"/>
        <v>0</v>
      </c>
      <c r="R646" s="2" t="str">
        <f ca="1">IFERROR(VLOOKUP(M646,資料庫!$P$3:$AJ$73,20,),"")</f>
        <v/>
      </c>
      <c r="S646" s="9" t="str">
        <f t="shared" ca="1" si="320"/>
        <v/>
      </c>
      <c r="U646" s="9"/>
    </row>
    <row r="647" spans="1:21" x14ac:dyDescent="0.25">
      <c r="A647" s="1">
        <f t="shared" si="290"/>
        <v>541</v>
      </c>
      <c r="B647" s="1">
        <f t="shared" si="312"/>
        <v>22</v>
      </c>
      <c r="C647" s="1">
        <f t="shared" si="313"/>
        <v>0</v>
      </c>
      <c r="D647" s="1">
        <f>料單!C847</f>
        <v>22016</v>
      </c>
      <c r="E647" s="1">
        <f ca="1">VLOOKUP(表格15[[#This Row],[專案編號]],料單!C:E,3,FALSE)</f>
        <v>0</v>
      </c>
      <c r="F647" s="1">
        <f ca="1">VLOOKUP(表格15[[#This Row],[專案編號]],料單!C:F,4,FALSE)</f>
        <v>0</v>
      </c>
      <c r="G647" s="1" t="str">
        <f ca="1">VLOOKUP(表格15[[#This Row],[專案編號]],料單!C:G,5,FALSE)</f>
        <v/>
      </c>
      <c r="H647" s="1">
        <f ca="1">VLOOKUP(表格15[[#This Row],[專案編號]],料單!C:H,6,FALSE)</f>
        <v>0</v>
      </c>
      <c r="I647" s="1" t="str">
        <f ca="1">VLOOKUP(表格15[[#This Row],[專案編號]],料單!C:I,7,FALSE)</f>
        <v/>
      </c>
      <c r="J647" s="1">
        <f ca="1">VLOOKUP(表格15[[#This Row],[專案編號]],料單!C:J,8,FALSE)</f>
        <v>0</v>
      </c>
      <c r="K647" s="1">
        <f ca="1">VLOOKUP(表格15[[#This Row],[專案編號]],料單!C:K,9,FALSE)</f>
        <v>0</v>
      </c>
      <c r="L647" s="1" t="str">
        <f ca="1">VLOOKUP(表格15[[#This Row],[專案編號]],料單!C:M,11,FALSE)</f>
        <v/>
      </c>
      <c r="M647" s="1">
        <f ca="1">VLOOKUP(表格15[[#This Row],[專案編號]],料單!C:L,10,FALSE)</f>
        <v>0</v>
      </c>
      <c r="N647" s="1" t="str">
        <f ca="1">VLOOKUP(表格15[[#This Row],[專案編號]],料單!C:O,13,FALSE)</f>
        <v/>
      </c>
      <c r="O647" s="11">
        <f t="shared" ca="1" si="319"/>
        <v>0</v>
      </c>
      <c r="R647" s="2" t="str">
        <f ca="1">IFERROR(VLOOKUP(M647,資料庫!$P$3:$AJ$73,20,),"")</f>
        <v/>
      </c>
      <c r="S647" s="9" t="str">
        <f t="shared" ca="1" si="320"/>
        <v/>
      </c>
      <c r="U647" s="9"/>
    </row>
    <row r="648" spans="1:21" x14ac:dyDescent="0.25">
      <c r="A648" s="1">
        <f t="shared" si="290"/>
        <v>542</v>
      </c>
      <c r="B648" s="1">
        <f t="shared" si="312"/>
        <v>22</v>
      </c>
      <c r="C648" s="1">
        <f t="shared" si="313"/>
        <v>0</v>
      </c>
      <c r="D648" s="1">
        <f>料單!C848</f>
        <v>22017</v>
      </c>
      <c r="E648" s="1">
        <f ca="1">VLOOKUP(表格15[[#This Row],[專案編號]],料單!C:E,3,FALSE)</f>
        <v>0</v>
      </c>
      <c r="F648" s="1">
        <f ca="1">VLOOKUP(表格15[[#This Row],[專案編號]],料單!C:F,4,FALSE)</f>
        <v>0</v>
      </c>
      <c r="G648" s="1" t="str">
        <f ca="1">VLOOKUP(表格15[[#This Row],[專案編號]],料單!C:G,5,FALSE)</f>
        <v/>
      </c>
      <c r="H648" s="1">
        <f ca="1">VLOOKUP(表格15[[#This Row],[專案編號]],料單!C:H,6,FALSE)</f>
        <v>0</v>
      </c>
      <c r="I648" s="1" t="str">
        <f ca="1">VLOOKUP(表格15[[#This Row],[專案編號]],料單!C:I,7,FALSE)</f>
        <v/>
      </c>
      <c r="J648" s="1">
        <f ca="1">VLOOKUP(表格15[[#This Row],[專案編號]],料單!C:J,8,FALSE)</f>
        <v>0</v>
      </c>
      <c r="K648" s="1">
        <f ca="1">VLOOKUP(表格15[[#This Row],[專案編號]],料單!C:K,9,FALSE)</f>
        <v>0</v>
      </c>
      <c r="L648" s="1" t="str">
        <f ca="1">VLOOKUP(表格15[[#This Row],[專案編號]],料單!C:M,11,FALSE)</f>
        <v/>
      </c>
      <c r="M648" s="1">
        <f ca="1">VLOOKUP(表格15[[#This Row],[專案編號]],料單!C:L,10,FALSE)</f>
        <v>0</v>
      </c>
      <c r="N648" s="1" t="str">
        <f ca="1">VLOOKUP(表格15[[#This Row],[專案編號]],料單!C:O,13,FALSE)</f>
        <v/>
      </c>
      <c r="O648" s="11">
        <f t="shared" ca="1" si="319"/>
        <v>0</v>
      </c>
      <c r="R648" s="2" t="str">
        <f ca="1">IFERROR(VLOOKUP(M648,資料庫!$P$3:$AJ$73,20,),"")</f>
        <v/>
      </c>
      <c r="S648" s="9" t="str">
        <f t="shared" ca="1" si="320"/>
        <v/>
      </c>
      <c r="U648" s="9"/>
    </row>
    <row r="649" spans="1:21" x14ac:dyDescent="0.25">
      <c r="A649" s="1">
        <f t="shared" si="290"/>
        <v>543</v>
      </c>
      <c r="B649" s="1">
        <f t="shared" si="312"/>
        <v>22</v>
      </c>
      <c r="C649" s="1">
        <f t="shared" si="313"/>
        <v>0</v>
      </c>
      <c r="D649" s="1">
        <f>料單!C849</f>
        <v>22018</v>
      </c>
      <c r="E649" s="1">
        <f ca="1">VLOOKUP(表格15[[#This Row],[專案編號]],料單!C:E,3,FALSE)</f>
        <v>0</v>
      </c>
      <c r="F649" s="1">
        <f ca="1">VLOOKUP(表格15[[#This Row],[專案編號]],料單!C:F,4,FALSE)</f>
        <v>0</v>
      </c>
      <c r="G649" s="1" t="str">
        <f ca="1">VLOOKUP(表格15[[#This Row],[專案編號]],料單!C:G,5,FALSE)</f>
        <v/>
      </c>
      <c r="H649" s="1">
        <f ca="1">VLOOKUP(表格15[[#This Row],[專案編號]],料單!C:H,6,FALSE)</f>
        <v>0</v>
      </c>
      <c r="I649" s="1" t="str">
        <f ca="1">VLOOKUP(表格15[[#This Row],[專案編號]],料單!C:I,7,FALSE)</f>
        <v/>
      </c>
      <c r="J649" s="1">
        <f ca="1">VLOOKUP(表格15[[#This Row],[專案編號]],料單!C:J,8,FALSE)</f>
        <v>0</v>
      </c>
      <c r="K649" s="1">
        <f ca="1">VLOOKUP(表格15[[#This Row],[專案編號]],料單!C:K,9,FALSE)</f>
        <v>0</v>
      </c>
      <c r="L649" s="1" t="str">
        <f ca="1">VLOOKUP(表格15[[#This Row],[專案編號]],料單!C:M,11,FALSE)</f>
        <v/>
      </c>
      <c r="M649" s="1">
        <f ca="1">VLOOKUP(表格15[[#This Row],[專案編號]],料單!C:L,10,FALSE)</f>
        <v>0</v>
      </c>
      <c r="N649" s="1" t="str">
        <f ca="1">VLOOKUP(表格15[[#This Row],[專案編號]],料單!C:O,13,FALSE)</f>
        <v/>
      </c>
      <c r="O649" s="11">
        <f t="shared" ca="1" si="319"/>
        <v>0</v>
      </c>
      <c r="R649" s="2" t="str">
        <f ca="1">IFERROR(VLOOKUP(M649,資料庫!$P$3:$AJ$73,20,),"")</f>
        <v/>
      </c>
      <c r="S649" s="9" t="str">
        <f t="shared" ca="1" si="320"/>
        <v/>
      </c>
      <c r="U649" s="9"/>
    </row>
    <row r="650" spans="1:21" x14ac:dyDescent="0.25">
      <c r="A650" s="1">
        <f t="shared" si="290"/>
        <v>544</v>
      </c>
      <c r="B650" s="1">
        <f t="shared" si="312"/>
        <v>22</v>
      </c>
      <c r="C650" s="1">
        <f t="shared" si="313"/>
        <v>0</v>
      </c>
      <c r="D650" s="1">
        <f>料單!C850</f>
        <v>22019</v>
      </c>
      <c r="E650" s="1">
        <f ca="1">VLOOKUP(表格15[[#This Row],[專案編號]],料單!C:E,3,FALSE)</f>
        <v>0</v>
      </c>
      <c r="F650" s="1">
        <f ca="1">VLOOKUP(表格15[[#This Row],[專案編號]],料單!C:F,4,FALSE)</f>
        <v>0</v>
      </c>
      <c r="G650" s="1" t="str">
        <f ca="1">VLOOKUP(表格15[[#This Row],[專案編號]],料單!C:G,5,FALSE)</f>
        <v/>
      </c>
      <c r="H650" s="1">
        <f ca="1">VLOOKUP(表格15[[#This Row],[專案編號]],料單!C:H,6,FALSE)</f>
        <v>0</v>
      </c>
      <c r="I650" s="1" t="str">
        <f ca="1">VLOOKUP(表格15[[#This Row],[專案編號]],料單!C:I,7,FALSE)</f>
        <v/>
      </c>
      <c r="J650" s="1">
        <f ca="1">VLOOKUP(表格15[[#This Row],[專案編號]],料單!C:J,8,FALSE)</f>
        <v>0</v>
      </c>
      <c r="K650" s="1">
        <f ca="1">VLOOKUP(表格15[[#This Row],[專案編號]],料單!C:K,9,FALSE)</f>
        <v>0</v>
      </c>
      <c r="L650" s="1" t="str">
        <f ca="1">VLOOKUP(表格15[[#This Row],[專案編號]],料單!C:M,11,FALSE)</f>
        <v/>
      </c>
      <c r="M650" s="1">
        <f ca="1">VLOOKUP(表格15[[#This Row],[專案編號]],料單!C:L,10,FALSE)</f>
        <v>0</v>
      </c>
      <c r="N650" s="1" t="str">
        <f ca="1">VLOOKUP(表格15[[#This Row],[專案編號]],料單!C:O,13,FALSE)</f>
        <v/>
      </c>
      <c r="O650" s="11">
        <f t="shared" ca="1" si="319"/>
        <v>0</v>
      </c>
      <c r="R650" s="2" t="str">
        <f ca="1">IFERROR(VLOOKUP(M650,資料庫!$P$3:$AJ$73,20,),"")</f>
        <v/>
      </c>
      <c r="S650" s="9" t="str">
        <f t="shared" ca="1" si="320"/>
        <v/>
      </c>
      <c r="U650" s="9"/>
    </row>
    <row r="651" spans="1:21" x14ac:dyDescent="0.25">
      <c r="A651" s="1">
        <f t="shared" si="290"/>
        <v>545</v>
      </c>
      <c r="B651" s="1">
        <f t="shared" si="312"/>
        <v>22</v>
      </c>
      <c r="C651" s="1">
        <f t="shared" si="313"/>
        <v>0</v>
      </c>
      <c r="D651" s="1">
        <f>料單!C851</f>
        <v>22020</v>
      </c>
      <c r="E651" s="1">
        <f ca="1">VLOOKUP(表格15[[#This Row],[專案編號]],料單!C:E,3,FALSE)</f>
        <v>0</v>
      </c>
      <c r="F651" s="1">
        <f ca="1">VLOOKUP(表格15[[#This Row],[專案編號]],料單!C:F,4,FALSE)</f>
        <v>0</v>
      </c>
      <c r="G651" s="1" t="str">
        <f ca="1">VLOOKUP(表格15[[#This Row],[專案編號]],料單!C:G,5,FALSE)</f>
        <v/>
      </c>
      <c r="H651" s="1">
        <f ca="1">VLOOKUP(表格15[[#This Row],[專案編號]],料單!C:H,6,FALSE)</f>
        <v>0</v>
      </c>
      <c r="I651" s="1" t="str">
        <f ca="1">VLOOKUP(表格15[[#This Row],[專案編號]],料單!C:I,7,FALSE)</f>
        <v/>
      </c>
      <c r="J651" s="1">
        <f ca="1">VLOOKUP(表格15[[#This Row],[專案編號]],料單!C:J,8,FALSE)</f>
        <v>0</v>
      </c>
      <c r="K651" s="1">
        <f ca="1">VLOOKUP(表格15[[#This Row],[專案編號]],料單!C:K,9,FALSE)</f>
        <v>0</v>
      </c>
      <c r="L651" s="1" t="str">
        <f ca="1">VLOOKUP(表格15[[#This Row],[專案編號]],料單!C:M,11,FALSE)</f>
        <v/>
      </c>
      <c r="M651" s="1">
        <f ca="1">VLOOKUP(表格15[[#This Row],[專案編號]],料單!C:L,10,FALSE)</f>
        <v>0</v>
      </c>
      <c r="N651" s="1" t="str">
        <f ca="1">VLOOKUP(表格15[[#This Row],[專案編號]],料單!C:O,13,FALSE)</f>
        <v/>
      </c>
      <c r="O651" s="11">
        <f t="shared" ca="1" si="319"/>
        <v>0</v>
      </c>
      <c r="R651" s="2" t="str">
        <f ca="1">IFERROR(VLOOKUP(M651,資料庫!$P$3:$AJ$73,20,),"")</f>
        <v/>
      </c>
      <c r="S651" s="9" t="str">
        <f t="shared" ca="1" si="320"/>
        <v/>
      </c>
      <c r="U651" s="9"/>
    </row>
    <row r="652" spans="1:21" x14ac:dyDescent="0.25">
      <c r="A652" s="1">
        <f t="shared" si="290"/>
        <v>546</v>
      </c>
      <c r="B652" s="1">
        <f t="shared" si="312"/>
        <v>22</v>
      </c>
      <c r="C652" s="1">
        <f t="shared" si="313"/>
        <v>0</v>
      </c>
      <c r="D652" s="1">
        <f>料單!C852</f>
        <v>22021</v>
      </c>
      <c r="E652" s="1">
        <f ca="1">VLOOKUP(表格15[[#This Row],[專案編號]],料單!C:E,3,FALSE)</f>
        <v>0</v>
      </c>
      <c r="F652" s="1">
        <f ca="1">VLOOKUP(表格15[[#This Row],[專案編號]],料單!C:F,4,FALSE)</f>
        <v>0</v>
      </c>
      <c r="G652" s="1" t="str">
        <f ca="1">VLOOKUP(表格15[[#This Row],[專案編號]],料單!C:G,5,FALSE)</f>
        <v/>
      </c>
      <c r="H652" s="1">
        <f ca="1">VLOOKUP(表格15[[#This Row],[專案編號]],料單!C:H,6,FALSE)</f>
        <v>0</v>
      </c>
      <c r="I652" s="1" t="str">
        <f ca="1">VLOOKUP(表格15[[#This Row],[專案編號]],料單!C:I,7,FALSE)</f>
        <v/>
      </c>
      <c r="J652" s="1">
        <f ca="1">VLOOKUP(表格15[[#This Row],[專案編號]],料單!C:J,8,FALSE)</f>
        <v>0</v>
      </c>
      <c r="K652" s="1">
        <f ca="1">VLOOKUP(表格15[[#This Row],[專案編號]],料單!C:K,9,FALSE)</f>
        <v>0</v>
      </c>
      <c r="L652" s="1" t="str">
        <f ca="1">VLOOKUP(表格15[[#This Row],[專案編號]],料單!C:M,11,FALSE)</f>
        <v/>
      </c>
      <c r="M652" s="1">
        <f ca="1">VLOOKUP(表格15[[#This Row],[專案編號]],料單!C:L,10,FALSE)</f>
        <v>0</v>
      </c>
      <c r="N652" s="1" t="str">
        <f ca="1">VLOOKUP(表格15[[#This Row],[專案編號]],料單!C:O,13,FALSE)</f>
        <v/>
      </c>
      <c r="O652" s="11">
        <f t="shared" ca="1" si="319"/>
        <v>0</v>
      </c>
      <c r="R652" s="2" t="str">
        <f ca="1">IFERROR(VLOOKUP(M652,資料庫!$P$3:$AJ$73,20,),"")</f>
        <v/>
      </c>
      <c r="S652" s="9" t="str">
        <f t="shared" ca="1" si="320"/>
        <v/>
      </c>
      <c r="U652" s="9"/>
    </row>
    <row r="653" spans="1:21" x14ac:dyDescent="0.25">
      <c r="A653" s="1">
        <f t="shared" si="290"/>
        <v>547</v>
      </c>
      <c r="B653" s="1">
        <f t="shared" si="312"/>
        <v>22</v>
      </c>
      <c r="C653" s="1">
        <f t="shared" si="313"/>
        <v>0</v>
      </c>
      <c r="D653" s="1">
        <f>料單!C853</f>
        <v>22022</v>
      </c>
      <c r="E653" s="1">
        <f ca="1">VLOOKUP(表格15[[#This Row],[專案編號]],料單!C:E,3,FALSE)</f>
        <v>0</v>
      </c>
      <c r="F653" s="1">
        <f ca="1">VLOOKUP(表格15[[#This Row],[專案編號]],料單!C:F,4,FALSE)</f>
        <v>0</v>
      </c>
      <c r="G653" s="1" t="str">
        <f ca="1">VLOOKUP(表格15[[#This Row],[專案編號]],料單!C:G,5,FALSE)</f>
        <v/>
      </c>
      <c r="H653" s="1">
        <f ca="1">VLOOKUP(表格15[[#This Row],[專案編號]],料單!C:H,6,FALSE)</f>
        <v>0</v>
      </c>
      <c r="I653" s="1" t="str">
        <f ca="1">VLOOKUP(表格15[[#This Row],[專案編號]],料單!C:I,7,FALSE)</f>
        <v/>
      </c>
      <c r="J653" s="1">
        <f ca="1">VLOOKUP(表格15[[#This Row],[專案編號]],料單!C:J,8,FALSE)</f>
        <v>0</v>
      </c>
      <c r="K653" s="1">
        <f ca="1">VLOOKUP(表格15[[#This Row],[專案編號]],料單!C:K,9,FALSE)</f>
        <v>0</v>
      </c>
      <c r="L653" s="1" t="str">
        <f ca="1">VLOOKUP(表格15[[#This Row],[專案編號]],料單!C:M,11,FALSE)</f>
        <v/>
      </c>
      <c r="M653" s="1">
        <f ca="1">VLOOKUP(表格15[[#This Row],[專案編號]],料單!C:L,10,FALSE)</f>
        <v>0</v>
      </c>
      <c r="N653" s="1" t="str">
        <f ca="1">VLOOKUP(表格15[[#This Row],[專案編號]],料單!C:O,13,FALSE)</f>
        <v/>
      </c>
      <c r="O653" s="11">
        <f t="shared" ca="1" si="319"/>
        <v>0</v>
      </c>
      <c r="R653" s="2" t="str">
        <f ca="1">IFERROR(VLOOKUP(M653,資料庫!$P$3:$AJ$73,20,),"")</f>
        <v/>
      </c>
      <c r="S653" s="9" t="str">
        <f t="shared" ca="1" si="320"/>
        <v/>
      </c>
      <c r="U653" s="9"/>
    </row>
    <row r="654" spans="1:21" x14ac:dyDescent="0.25">
      <c r="A654" s="1">
        <f t="shared" si="290"/>
        <v>548</v>
      </c>
      <c r="B654" s="1">
        <f t="shared" si="312"/>
        <v>22</v>
      </c>
      <c r="C654" s="1">
        <f t="shared" si="313"/>
        <v>0</v>
      </c>
      <c r="D654" s="1">
        <f>料單!C854</f>
        <v>22023</v>
      </c>
      <c r="E654" s="1">
        <f ca="1">VLOOKUP(表格15[[#This Row],[專案編號]],料單!C:E,3,FALSE)</f>
        <v>0</v>
      </c>
      <c r="F654" s="1">
        <f ca="1">VLOOKUP(表格15[[#This Row],[專案編號]],料單!C:F,4,FALSE)</f>
        <v>0</v>
      </c>
      <c r="G654" s="1" t="str">
        <f ca="1">VLOOKUP(表格15[[#This Row],[專案編號]],料單!C:G,5,FALSE)</f>
        <v/>
      </c>
      <c r="H654" s="1">
        <f ca="1">VLOOKUP(表格15[[#This Row],[專案編號]],料單!C:H,6,FALSE)</f>
        <v>0</v>
      </c>
      <c r="I654" s="1" t="str">
        <f ca="1">VLOOKUP(表格15[[#This Row],[專案編號]],料單!C:I,7,FALSE)</f>
        <v/>
      </c>
      <c r="J654" s="1">
        <f ca="1">VLOOKUP(表格15[[#This Row],[專案編號]],料單!C:J,8,FALSE)</f>
        <v>0</v>
      </c>
      <c r="K654" s="1">
        <f ca="1">VLOOKUP(表格15[[#This Row],[專案編號]],料單!C:K,9,FALSE)</f>
        <v>0</v>
      </c>
      <c r="L654" s="1" t="str">
        <f ca="1">VLOOKUP(表格15[[#This Row],[專案編號]],料單!C:M,11,FALSE)</f>
        <v/>
      </c>
      <c r="M654" s="1">
        <f ca="1">VLOOKUP(表格15[[#This Row],[專案編號]],料單!C:L,10,FALSE)</f>
        <v>0</v>
      </c>
      <c r="N654" s="1" t="str">
        <f ca="1">VLOOKUP(表格15[[#This Row],[專案編號]],料單!C:O,13,FALSE)</f>
        <v/>
      </c>
      <c r="O654" s="11">
        <f t="shared" ca="1" si="319"/>
        <v>0</v>
      </c>
      <c r="R654" s="2" t="str">
        <f ca="1">IFERROR(VLOOKUP(M654,資料庫!$P$3:$AJ$73,20,),"")</f>
        <v/>
      </c>
      <c r="S654" s="9" t="str">
        <f t="shared" ca="1" si="320"/>
        <v/>
      </c>
      <c r="U654" s="9"/>
    </row>
    <row r="655" spans="1:21" x14ac:dyDescent="0.25">
      <c r="A655" s="1">
        <f t="shared" si="290"/>
        <v>549</v>
      </c>
      <c r="B655" s="1">
        <f t="shared" si="312"/>
        <v>22</v>
      </c>
      <c r="C655" s="1">
        <f t="shared" si="313"/>
        <v>0</v>
      </c>
      <c r="D655" s="1">
        <f>料單!C855</f>
        <v>22024</v>
      </c>
      <c r="E655" s="1">
        <f ca="1">VLOOKUP(表格15[[#This Row],[專案編號]],料單!C:E,3,FALSE)</f>
        <v>0</v>
      </c>
      <c r="F655" s="1">
        <f ca="1">VLOOKUP(表格15[[#This Row],[專案編號]],料單!C:F,4,FALSE)</f>
        <v>0</v>
      </c>
      <c r="G655" s="1" t="str">
        <f ca="1">VLOOKUP(表格15[[#This Row],[專案編號]],料單!C:G,5,FALSE)</f>
        <v/>
      </c>
      <c r="H655" s="1">
        <f ca="1">VLOOKUP(表格15[[#This Row],[專案編號]],料單!C:H,6,FALSE)</f>
        <v>0</v>
      </c>
      <c r="I655" s="1" t="str">
        <f ca="1">VLOOKUP(表格15[[#This Row],[專案編號]],料單!C:I,7,FALSE)</f>
        <v/>
      </c>
      <c r="J655" s="1">
        <f ca="1">VLOOKUP(表格15[[#This Row],[專案編號]],料單!C:J,8,FALSE)</f>
        <v>0</v>
      </c>
      <c r="K655" s="1">
        <f ca="1">VLOOKUP(表格15[[#This Row],[專案編號]],料單!C:K,9,FALSE)</f>
        <v>0</v>
      </c>
      <c r="L655" s="1" t="str">
        <f ca="1">VLOOKUP(表格15[[#This Row],[專案編號]],料單!C:M,11,FALSE)</f>
        <v/>
      </c>
      <c r="M655" s="1">
        <f ca="1">VLOOKUP(表格15[[#This Row],[專案編號]],料單!C:L,10,FALSE)</f>
        <v>0</v>
      </c>
      <c r="N655" s="1" t="str">
        <f ca="1">VLOOKUP(表格15[[#This Row],[專案編號]],料單!C:O,13,FALSE)</f>
        <v/>
      </c>
      <c r="O655" s="11">
        <f t="shared" ca="1" si="319"/>
        <v>0</v>
      </c>
      <c r="R655" s="2" t="str">
        <f ca="1">IFERROR(VLOOKUP(M655,資料庫!$P$3:$AJ$73,20,),"")</f>
        <v/>
      </c>
      <c r="S655" s="9" t="str">
        <f t="shared" ca="1" si="320"/>
        <v/>
      </c>
      <c r="U655" s="9"/>
    </row>
    <row r="656" spans="1:21" x14ac:dyDescent="0.25">
      <c r="A656" s="1">
        <f t="shared" ref="A656:A660" si="321">A655+1</f>
        <v>550</v>
      </c>
      <c r="B656" s="1">
        <f t="shared" ref="B656:B660" si="322">B655</f>
        <v>22</v>
      </c>
      <c r="C656" s="1">
        <f t="shared" si="313"/>
        <v>0</v>
      </c>
      <c r="D656" s="1">
        <f>料單!C856</f>
        <v>22025</v>
      </c>
      <c r="E656" s="1">
        <f ca="1">VLOOKUP(表格15[[#This Row],[專案編號]],料單!C:E,3,FALSE)</f>
        <v>0</v>
      </c>
      <c r="F656" s="1">
        <f ca="1">VLOOKUP(表格15[[#This Row],[專案編號]],料單!C:F,4,FALSE)</f>
        <v>0</v>
      </c>
      <c r="G656" s="1" t="str">
        <f ca="1">VLOOKUP(表格15[[#This Row],[專案編號]],料單!C:G,5,FALSE)</f>
        <v/>
      </c>
      <c r="H656" s="1">
        <f ca="1">VLOOKUP(表格15[[#This Row],[專案編號]],料單!C:H,6,FALSE)</f>
        <v>0</v>
      </c>
      <c r="I656" s="1" t="str">
        <f ca="1">VLOOKUP(表格15[[#This Row],[專案編號]],料單!C:I,7,FALSE)</f>
        <v/>
      </c>
      <c r="J656" s="1">
        <f ca="1">VLOOKUP(表格15[[#This Row],[專案編號]],料單!C:J,8,FALSE)</f>
        <v>0</v>
      </c>
      <c r="K656" s="1">
        <f ca="1">VLOOKUP(表格15[[#This Row],[專案編號]],料單!C:K,9,FALSE)</f>
        <v>0</v>
      </c>
      <c r="L656" s="1" t="str">
        <f ca="1">VLOOKUP(表格15[[#This Row],[專案編號]],料單!C:M,11,FALSE)</f>
        <v/>
      </c>
      <c r="M656" s="1">
        <f ca="1">VLOOKUP(表格15[[#This Row],[專案編號]],料單!C:L,10,FALSE)</f>
        <v>0</v>
      </c>
      <c r="N656" s="1" t="str">
        <f ca="1">VLOOKUP(表格15[[#This Row],[專案編號]],料單!C:O,13,FALSE)</f>
        <v/>
      </c>
      <c r="O656" s="11">
        <f t="shared" ca="1" si="319"/>
        <v>0</v>
      </c>
      <c r="R656" s="2" t="str">
        <f ca="1">IFERROR(VLOOKUP(M656,資料庫!$P$3:$AJ$73,20,),"")</f>
        <v/>
      </c>
      <c r="S656" s="9" t="str">
        <f t="shared" ca="1" si="320"/>
        <v/>
      </c>
      <c r="U656" s="9"/>
    </row>
    <row r="657" spans="1:21" x14ac:dyDescent="0.25">
      <c r="A657" s="1">
        <f t="shared" si="321"/>
        <v>551</v>
      </c>
      <c r="B657" s="1">
        <f t="shared" si="322"/>
        <v>22</v>
      </c>
      <c r="C657" s="1">
        <f t="shared" si="313"/>
        <v>0</v>
      </c>
      <c r="D657" s="1">
        <f>料單!C857</f>
        <v>22026</v>
      </c>
      <c r="E657" s="1">
        <f ca="1">VLOOKUP(表格15[[#This Row],[專案編號]],料單!C:E,3,FALSE)</f>
        <v>0</v>
      </c>
      <c r="F657" s="1">
        <f ca="1">VLOOKUP(表格15[[#This Row],[專案編號]],料單!C:F,4,FALSE)</f>
        <v>0</v>
      </c>
      <c r="G657" s="1" t="str">
        <f ca="1">VLOOKUP(表格15[[#This Row],[專案編號]],料單!C:G,5,FALSE)</f>
        <v/>
      </c>
      <c r="H657" s="1">
        <f ca="1">VLOOKUP(表格15[[#This Row],[專案編號]],料單!C:H,6,FALSE)</f>
        <v>0</v>
      </c>
      <c r="I657" s="1" t="str">
        <f ca="1">VLOOKUP(表格15[[#This Row],[專案編號]],料單!C:I,7,FALSE)</f>
        <v/>
      </c>
      <c r="J657" s="1">
        <f ca="1">VLOOKUP(表格15[[#This Row],[專案編號]],料單!C:J,8,FALSE)</f>
        <v>0</v>
      </c>
      <c r="K657" s="1">
        <f ca="1">VLOOKUP(表格15[[#This Row],[專案編號]],料單!C:K,9,FALSE)</f>
        <v>0</v>
      </c>
      <c r="L657" s="1" t="str">
        <f ca="1">VLOOKUP(表格15[[#This Row],[專案編號]],料單!C:M,11,FALSE)</f>
        <v/>
      </c>
      <c r="M657" s="1">
        <f ca="1">VLOOKUP(表格15[[#This Row],[專案編號]],料單!C:L,10,FALSE)</f>
        <v>0</v>
      </c>
      <c r="N657" s="1" t="str">
        <f ca="1">VLOOKUP(表格15[[#This Row],[專案編號]],料單!C:O,13,FALSE)</f>
        <v/>
      </c>
      <c r="O657" s="11">
        <f t="shared" ca="1" si="319"/>
        <v>0</v>
      </c>
      <c r="R657" s="2" t="str">
        <f ca="1">IFERROR(VLOOKUP(M657,資料庫!$P$3:$AJ$73,20,),"")</f>
        <v/>
      </c>
      <c r="S657" s="9" t="str">
        <f t="shared" ca="1" si="320"/>
        <v/>
      </c>
      <c r="U657" s="9"/>
    </row>
    <row r="658" spans="1:21" x14ac:dyDescent="0.25">
      <c r="A658" s="1">
        <f t="shared" si="321"/>
        <v>552</v>
      </c>
      <c r="B658" s="1">
        <f t="shared" si="322"/>
        <v>22</v>
      </c>
      <c r="C658" s="1">
        <f t="shared" si="313"/>
        <v>0</v>
      </c>
      <c r="D658" s="1">
        <f>料單!C858</f>
        <v>22027</v>
      </c>
      <c r="E658" s="1">
        <f ca="1">VLOOKUP(表格15[[#This Row],[專案編號]],料單!C:E,3,FALSE)</f>
        <v>0</v>
      </c>
      <c r="F658" s="1">
        <f ca="1">VLOOKUP(表格15[[#This Row],[專案編號]],料單!C:F,4,FALSE)</f>
        <v>0</v>
      </c>
      <c r="G658" s="1" t="str">
        <f ca="1">VLOOKUP(表格15[[#This Row],[專案編號]],料單!C:G,5,FALSE)</f>
        <v/>
      </c>
      <c r="H658" s="1">
        <f ca="1">VLOOKUP(表格15[[#This Row],[專案編號]],料單!C:H,6,FALSE)</f>
        <v>0</v>
      </c>
      <c r="I658" s="1" t="str">
        <f ca="1">VLOOKUP(表格15[[#This Row],[專案編號]],料單!C:I,7,FALSE)</f>
        <v/>
      </c>
      <c r="J658" s="1">
        <f ca="1">VLOOKUP(表格15[[#This Row],[專案編號]],料單!C:J,8,FALSE)</f>
        <v>0</v>
      </c>
      <c r="K658" s="1">
        <f ca="1">VLOOKUP(表格15[[#This Row],[專案編號]],料單!C:K,9,FALSE)</f>
        <v>0</v>
      </c>
      <c r="L658" s="1" t="str">
        <f ca="1">VLOOKUP(表格15[[#This Row],[專案編號]],料單!C:M,11,FALSE)</f>
        <v/>
      </c>
      <c r="M658" s="1">
        <f ca="1">VLOOKUP(表格15[[#This Row],[專案編號]],料單!C:L,10,FALSE)</f>
        <v>0</v>
      </c>
      <c r="N658" s="1" t="str">
        <f ca="1">VLOOKUP(表格15[[#This Row],[專案編號]],料單!C:O,13,FALSE)</f>
        <v/>
      </c>
      <c r="O658" s="11">
        <f t="shared" ca="1" si="319"/>
        <v>0</v>
      </c>
      <c r="R658" s="2" t="str">
        <f ca="1">IFERROR(VLOOKUP(M658,資料庫!$P$3:$AJ$73,20,),"")</f>
        <v/>
      </c>
      <c r="S658" s="9" t="str">
        <f t="shared" ca="1" si="320"/>
        <v/>
      </c>
      <c r="U658" s="9"/>
    </row>
    <row r="659" spans="1:21" x14ac:dyDescent="0.25">
      <c r="A659" s="1">
        <f t="shared" si="321"/>
        <v>553</v>
      </c>
      <c r="B659" s="1">
        <f t="shared" si="322"/>
        <v>22</v>
      </c>
      <c r="C659" s="1">
        <f t="shared" si="313"/>
        <v>0</v>
      </c>
      <c r="D659" s="1">
        <f>料單!C859</f>
        <v>22028</v>
      </c>
      <c r="E659" s="1">
        <f ca="1">VLOOKUP(表格15[[#This Row],[專案編號]],料單!C:E,3,FALSE)</f>
        <v>0</v>
      </c>
      <c r="F659" s="1">
        <f ca="1">VLOOKUP(表格15[[#This Row],[專案編號]],料單!C:F,4,FALSE)</f>
        <v>0</v>
      </c>
      <c r="G659" s="1" t="str">
        <f ca="1">VLOOKUP(表格15[[#This Row],[專案編號]],料單!C:G,5,FALSE)</f>
        <v/>
      </c>
      <c r="H659" s="1">
        <f ca="1">VLOOKUP(表格15[[#This Row],[專案編號]],料單!C:H,6,FALSE)</f>
        <v>0</v>
      </c>
      <c r="I659" s="1" t="str">
        <f ca="1">VLOOKUP(表格15[[#This Row],[專案編號]],料單!C:I,7,FALSE)</f>
        <v/>
      </c>
      <c r="J659" s="1">
        <f ca="1">VLOOKUP(表格15[[#This Row],[專案編號]],料單!C:J,8,FALSE)</f>
        <v>0</v>
      </c>
      <c r="K659" s="1">
        <f ca="1">VLOOKUP(表格15[[#This Row],[專案編號]],料單!C:K,9,FALSE)</f>
        <v>0</v>
      </c>
      <c r="L659" s="1" t="str">
        <f ca="1">VLOOKUP(表格15[[#This Row],[專案編號]],料單!C:M,11,FALSE)</f>
        <v/>
      </c>
      <c r="M659" s="1">
        <f ca="1">VLOOKUP(表格15[[#This Row],[專案編號]],料單!C:L,10,FALSE)</f>
        <v>0</v>
      </c>
      <c r="N659" s="1" t="str">
        <f ca="1">VLOOKUP(表格15[[#This Row],[專案編號]],料單!C:O,13,FALSE)</f>
        <v/>
      </c>
      <c r="O659" s="11">
        <f t="shared" ca="1" si="319"/>
        <v>0</v>
      </c>
      <c r="R659" s="2" t="str">
        <f ca="1">IFERROR(VLOOKUP(M659,資料庫!$P$3:$AJ$73,20,),"")</f>
        <v/>
      </c>
      <c r="S659" s="9" t="str">
        <f t="shared" ca="1" si="320"/>
        <v/>
      </c>
      <c r="U659" s="9"/>
    </row>
    <row r="660" spans="1:21" x14ac:dyDescent="0.25">
      <c r="A660" s="1">
        <f t="shared" si="321"/>
        <v>554</v>
      </c>
      <c r="B660" s="1">
        <f t="shared" si="322"/>
        <v>22</v>
      </c>
      <c r="C660" s="1">
        <f t="shared" si="313"/>
        <v>0</v>
      </c>
      <c r="D660" s="1">
        <f>料單!C860</f>
        <v>22029</v>
      </c>
      <c r="E660" s="1">
        <f ca="1">VLOOKUP(表格15[[#This Row],[專案編號]],料單!C:E,3,FALSE)</f>
        <v>0</v>
      </c>
      <c r="F660" s="1">
        <f ca="1">VLOOKUP(表格15[[#This Row],[專案編號]],料單!C:F,4,FALSE)</f>
        <v>0</v>
      </c>
      <c r="G660" s="1" t="str">
        <f ca="1">VLOOKUP(表格15[[#This Row],[專案編號]],料單!C:G,5,FALSE)</f>
        <v/>
      </c>
      <c r="H660" s="1">
        <f ca="1">VLOOKUP(表格15[[#This Row],[專案編號]],料單!C:H,6,FALSE)</f>
        <v>0</v>
      </c>
      <c r="I660" s="1" t="str">
        <f ca="1">VLOOKUP(表格15[[#This Row],[專案編號]],料單!C:I,7,FALSE)</f>
        <v/>
      </c>
      <c r="J660" s="1">
        <f ca="1">VLOOKUP(表格15[[#This Row],[專案編號]],料單!C:J,8,FALSE)</f>
        <v>0</v>
      </c>
      <c r="K660" s="1">
        <f ca="1">VLOOKUP(表格15[[#This Row],[專案編號]],料單!C:K,9,FALSE)</f>
        <v>0</v>
      </c>
      <c r="L660" s="1" t="str">
        <f ca="1">VLOOKUP(表格15[[#This Row],[專案編號]],料單!C:M,11,FALSE)</f>
        <v/>
      </c>
      <c r="M660" s="1">
        <f ca="1">VLOOKUP(表格15[[#This Row],[專案編號]],料單!C:L,10,FALSE)</f>
        <v>0</v>
      </c>
      <c r="N660" s="1" t="str">
        <f ca="1">VLOOKUP(表格15[[#This Row],[專案編號]],料單!C:O,13,FALSE)</f>
        <v/>
      </c>
      <c r="O660" s="11">
        <f t="shared" ca="1" si="319"/>
        <v>0</v>
      </c>
      <c r="R660" s="2" t="str">
        <f ca="1">IFERROR(VLOOKUP(M660,資料庫!$P$3:$AJ$73,20,),"")</f>
        <v/>
      </c>
      <c r="S660" s="9" t="str">
        <f t="shared" ca="1" si="320"/>
        <v/>
      </c>
      <c r="U660" s="9"/>
    </row>
    <row r="661" spans="1:21" s="43" customFormat="1" x14ac:dyDescent="0.25">
      <c r="A661" s="43">
        <f>A655+1</f>
        <v>550</v>
      </c>
      <c r="B661" s="43">
        <f>B655</f>
        <v>22</v>
      </c>
      <c r="C661" s="43">
        <f t="shared" si="313"/>
        <v>0</v>
      </c>
      <c r="D661" s="43">
        <f>料單!C861</f>
        <v>22030</v>
      </c>
      <c r="E661" s="43">
        <f ca="1">VLOOKUP(表格15[[#This Row],[專案編號]],料單!C:E,3,FALSE)</f>
        <v>0</v>
      </c>
      <c r="F661" s="43">
        <f ca="1">VLOOKUP(表格15[[#This Row],[專案編號]],料單!C:F,4,FALSE)</f>
        <v>0</v>
      </c>
      <c r="G661" s="43" t="str">
        <f ca="1">VLOOKUP(表格15[[#This Row],[專案編號]],料單!C:G,5,FALSE)</f>
        <v/>
      </c>
      <c r="H661" s="43">
        <f ca="1">VLOOKUP(表格15[[#This Row],[專案編號]],料單!C:H,6,FALSE)</f>
        <v>0</v>
      </c>
      <c r="I661" s="43" t="str">
        <f ca="1">VLOOKUP(表格15[[#This Row],[專案編號]],料單!C:I,7,FALSE)</f>
        <v/>
      </c>
      <c r="J661" s="43">
        <f ca="1">VLOOKUP(表格15[[#This Row],[專案編號]],料單!C:J,8,FALSE)</f>
        <v>0</v>
      </c>
      <c r="K661" s="43">
        <f ca="1">VLOOKUP(表格15[[#This Row],[專案編號]],料單!C:K,9,FALSE)</f>
        <v>0</v>
      </c>
      <c r="L661" s="43" t="str">
        <f ca="1">VLOOKUP(表格15[[#This Row],[專案編號]],料單!C:M,11,FALSE)</f>
        <v/>
      </c>
      <c r="M661" s="43">
        <f ca="1">VLOOKUP(表格15[[#This Row],[專案編號]],料單!C:L,10,FALSE)</f>
        <v>0</v>
      </c>
      <c r="N661" s="1" t="str">
        <f ca="1">VLOOKUP(表格15[[#This Row],[專案編號]],料單!C:O,13,FALSE)</f>
        <v/>
      </c>
      <c r="O661" s="44">
        <f t="shared" ref="O661" ca="1" si="323">(F661*H661)/90000*K661</f>
        <v>0</v>
      </c>
      <c r="P661" s="45">
        <f ca="1">SUM(O632:O661)</f>
        <v>0</v>
      </c>
      <c r="Q661" s="45"/>
      <c r="R661" s="204" t="str">
        <f ca="1">IFERROR(VLOOKUP(M661,資料庫!$P$3:$AJ$73,20,),"")</f>
        <v/>
      </c>
      <c r="S661" s="205" t="str">
        <f t="shared" ca="1" si="320"/>
        <v/>
      </c>
      <c r="U661" s="205"/>
    </row>
    <row r="662" spans="1:21" x14ac:dyDescent="0.25">
      <c r="A662" s="1">
        <f t="shared" si="290"/>
        <v>551</v>
      </c>
      <c r="B662" s="1">
        <f>料單!C865</f>
        <v>23</v>
      </c>
      <c r="C662" s="1">
        <f>料單!C864</f>
        <v>0</v>
      </c>
      <c r="D662" s="1">
        <f>料單!C871</f>
        <v>23001</v>
      </c>
      <c r="E662" s="1" t="str">
        <f ca="1">VLOOKUP(表格15[[#This Row],[專案編號]],料單!C:E,3,FALSE)</f>
        <v>頂板</v>
      </c>
      <c r="F662" s="1">
        <f ca="1">VLOOKUP(表格15[[#This Row],[專案編號]],料單!C:F,4,FALSE)</f>
        <v>-36</v>
      </c>
      <c r="G662" s="1" t="str">
        <f ca="1">VLOOKUP(表格15[[#This Row],[專案編號]],料單!C:G,5,FALSE)</f>
        <v>AA</v>
      </c>
      <c r="H662" s="1">
        <f ca="1">VLOOKUP(表格15[[#This Row],[專案編號]],料單!C:H,6,FALSE)</f>
        <v>0</v>
      </c>
      <c r="I662" s="1" t="str">
        <f ca="1">VLOOKUP(表格15[[#This Row],[專案編號]],料單!C:I,7,FALSE)</f>
        <v/>
      </c>
      <c r="J662" s="1">
        <f ca="1">VLOOKUP(表格15[[#This Row],[專案編號]],料單!C:J,8,FALSE)</f>
        <v>18</v>
      </c>
      <c r="K662" s="1">
        <f ca="1">VLOOKUP(表格15[[#This Row],[專案編號]],料單!C:K,9,FALSE)</f>
        <v>0</v>
      </c>
      <c r="L662" s="1" t="str">
        <f ca="1">VLOOKUP(表格15[[#This Row],[專案編號]],料單!C:M,11,FALSE)</f>
        <v/>
      </c>
      <c r="M662" s="1">
        <f ca="1">VLOOKUP(表格15[[#This Row],[專案編號]],料單!C:L,10,FALSE)</f>
        <v>0</v>
      </c>
      <c r="N662" s="1" t="str">
        <f ca="1">VLOOKUP(表格15[[#This Row],[專案編號]],料單!C:O,13,FALSE)</f>
        <v/>
      </c>
      <c r="O662" s="11">
        <f t="shared" ca="1" si="318"/>
        <v>0</v>
      </c>
      <c r="R662" s="2" t="str">
        <f ca="1">IFERROR(VLOOKUP(M662,資料庫!$P$3:$AJ$73,20,),"")</f>
        <v/>
      </c>
      <c r="S662" s="9" t="str">
        <f t="shared" ca="1" si="320"/>
        <v/>
      </c>
      <c r="U662" s="9"/>
    </row>
    <row r="663" spans="1:21" x14ac:dyDescent="0.25">
      <c r="A663" s="1">
        <f t="shared" si="290"/>
        <v>552</v>
      </c>
      <c r="B663" s="1">
        <f t="shared" si="312"/>
        <v>23</v>
      </c>
      <c r="C663" s="1">
        <f t="shared" si="313"/>
        <v>0</v>
      </c>
      <c r="D663" s="1">
        <f>料單!C872</f>
        <v>23002</v>
      </c>
      <c r="E663" s="1" t="str">
        <f ca="1">VLOOKUP(表格15[[#This Row],[專案編號]],料單!C:E,3,FALSE)</f>
        <v>底板</v>
      </c>
      <c r="F663" s="1">
        <f ca="1">VLOOKUP(表格15[[#This Row],[專案編號]],料單!C:F,4,FALSE)</f>
        <v>-36</v>
      </c>
      <c r="G663" s="1" t="str">
        <f ca="1">VLOOKUP(表格15[[#This Row],[專案編號]],料單!C:G,5,FALSE)</f>
        <v>AA</v>
      </c>
      <c r="H663" s="1">
        <f ca="1">VLOOKUP(表格15[[#This Row],[專案編號]],料單!C:H,6,FALSE)</f>
        <v>0</v>
      </c>
      <c r="I663" s="1" t="str">
        <f ca="1">VLOOKUP(表格15[[#This Row],[專案編號]],料單!C:I,7,FALSE)</f>
        <v/>
      </c>
      <c r="J663" s="1">
        <f ca="1">VLOOKUP(表格15[[#This Row],[專案編號]],料單!C:J,8,FALSE)</f>
        <v>18</v>
      </c>
      <c r="K663" s="1">
        <f ca="1">VLOOKUP(表格15[[#This Row],[專案編號]],料單!C:K,9,FALSE)</f>
        <v>0</v>
      </c>
      <c r="L663" s="1" t="str">
        <f ca="1">VLOOKUP(表格15[[#This Row],[專案編號]],料單!C:M,11,FALSE)</f>
        <v/>
      </c>
      <c r="M663" s="1">
        <f ca="1">VLOOKUP(表格15[[#This Row],[專案編號]],料單!C:L,10,FALSE)</f>
        <v>0</v>
      </c>
      <c r="N663" s="1" t="str">
        <f ca="1">VLOOKUP(表格15[[#This Row],[專案編號]],料單!C:O,13,FALSE)</f>
        <v/>
      </c>
      <c r="O663" s="11">
        <f t="shared" ca="1" si="318"/>
        <v>0</v>
      </c>
      <c r="R663" s="2" t="str">
        <f ca="1">IFERROR(VLOOKUP(M663,資料庫!$P$3:$AJ$73,20,),"")</f>
        <v/>
      </c>
      <c r="S663" s="9" t="str">
        <f t="shared" ca="1" si="320"/>
        <v/>
      </c>
      <c r="U663" s="9"/>
    </row>
    <row r="664" spans="1:21" x14ac:dyDescent="0.25">
      <c r="A664" s="1">
        <f t="shared" si="290"/>
        <v>553</v>
      </c>
      <c r="B664" s="1">
        <f t="shared" si="312"/>
        <v>23</v>
      </c>
      <c r="C664" s="1">
        <f t="shared" si="313"/>
        <v>0</v>
      </c>
      <c r="D664" s="1">
        <f>料單!C873</f>
        <v>23003</v>
      </c>
      <c r="E664" s="1" t="str">
        <f ca="1">VLOOKUP(表格15[[#This Row],[專案編號]],料單!C:E,3,FALSE)</f>
        <v>左側板</v>
      </c>
      <c r="F664" s="1">
        <f ca="1">VLOOKUP(表格15[[#This Row],[專案編號]],料單!C:F,4,FALSE)</f>
        <v>0</v>
      </c>
      <c r="G664" s="1" t="str">
        <f ca="1">VLOOKUP(表格15[[#This Row],[專案編號]],料單!C:G,5,FALSE)</f>
        <v>AA</v>
      </c>
      <c r="H664" s="1">
        <f ca="1">VLOOKUP(表格15[[#This Row],[專案編號]],料單!C:H,6,FALSE)</f>
        <v>0</v>
      </c>
      <c r="I664" s="1" t="str">
        <f ca="1">VLOOKUP(表格15[[#This Row],[專案編號]],料單!C:I,7,FALSE)</f>
        <v>AA</v>
      </c>
      <c r="J664" s="1">
        <f ca="1">VLOOKUP(表格15[[#This Row],[專案編號]],料單!C:J,8,FALSE)</f>
        <v>18</v>
      </c>
      <c r="K664" s="1">
        <f ca="1">VLOOKUP(表格15[[#This Row],[專案編號]],料單!C:K,9,FALSE)</f>
        <v>0</v>
      </c>
      <c r="L664" s="1" t="str">
        <f ca="1">VLOOKUP(表格15[[#This Row],[專案編號]],料單!C:M,11,FALSE)</f>
        <v/>
      </c>
      <c r="M664" s="1">
        <f ca="1">VLOOKUP(表格15[[#This Row],[專案編號]],料單!C:L,10,FALSE)</f>
        <v>0</v>
      </c>
      <c r="N664" s="1" t="str">
        <f ca="1">VLOOKUP(表格15[[#This Row],[專案編號]],料單!C:O,13,FALSE)</f>
        <v/>
      </c>
      <c r="O664" s="11">
        <f t="shared" ref="O664:O690" ca="1" si="324">(F664*H664)/90000*K664</f>
        <v>0</v>
      </c>
      <c r="R664" s="2" t="str">
        <f ca="1">IFERROR(VLOOKUP(M664,資料庫!$P$3:$AJ$73,20,),"")</f>
        <v/>
      </c>
      <c r="S664" s="9" t="str">
        <f t="shared" ca="1" si="320"/>
        <v/>
      </c>
      <c r="U664" s="9"/>
    </row>
    <row r="665" spans="1:21" x14ac:dyDescent="0.25">
      <c r="A665" s="1">
        <f t="shared" si="290"/>
        <v>554</v>
      </c>
      <c r="B665" s="1">
        <f t="shared" si="312"/>
        <v>23</v>
      </c>
      <c r="C665" s="1">
        <f t="shared" si="313"/>
        <v>0</v>
      </c>
      <c r="D665" s="1">
        <f>料單!C874</f>
        <v>23004</v>
      </c>
      <c r="E665" s="1" t="str">
        <f ca="1">VLOOKUP(表格15[[#This Row],[專案編號]],料單!C:E,3,FALSE)</f>
        <v>右側板</v>
      </c>
      <c r="F665" s="1">
        <f ca="1">VLOOKUP(表格15[[#This Row],[專案編號]],料單!C:F,4,FALSE)</f>
        <v>0</v>
      </c>
      <c r="G665" s="1" t="str">
        <f ca="1">VLOOKUP(表格15[[#This Row],[專案編號]],料單!C:G,5,FALSE)</f>
        <v>AA</v>
      </c>
      <c r="H665" s="1">
        <f ca="1">VLOOKUP(表格15[[#This Row],[專案編號]],料單!C:H,6,FALSE)</f>
        <v>0</v>
      </c>
      <c r="I665" s="1" t="str">
        <f ca="1">VLOOKUP(表格15[[#This Row],[專案編號]],料單!C:I,7,FALSE)</f>
        <v>AA</v>
      </c>
      <c r="J665" s="1">
        <f ca="1">VLOOKUP(表格15[[#This Row],[專案編號]],料單!C:J,8,FALSE)</f>
        <v>18</v>
      </c>
      <c r="K665" s="1">
        <f ca="1">VLOOKUP(表格15[[#This Row],[專案編號]],料單!C:K,9,FALSE)</f>
        <v>0</v>
      </c>
      <c r="L665" s="1" t="str">
        <f ca="1">VLOOKUP(表格15[[#This Row],[專案編號]],料單!C:M,11,FALSE)</f>
        <v/>
      </c>
      <c r="M665" s="1">
        <f ca="1">VLOOKUP(表格15[[#This Row],[專案編號]],料單!C:L,10,FALSE)</f>
        <v>0</v>
      </c>
      <c r="N665" s="1" t="str">
        <f ca="1">VLOOKUP(表格15[[#This Row],[專案編號]],料單!C:O,13,FALSE)</f>
        <v/>
      </c>
      <c r="O665" s="11">
        <f t="shared" ca="1" si="324"/>
        <v>0</v>
      </c>
      <c r="R665" s="2" t="str">
        <f ca="1">IFERROR(VLOOKUP(M665,資料庫!$P$3:$AJ$73,20,),"")</f>
        <v/>
      </c>
      <c r="S665" s="9" t="str">
        <f t="shared" ca="1" si="320"/>
        <v/>
      </c>
      <c r="U665" s="9"/>
    </row>
    <row r="666" spans="1:21" x14ac:dyDescent="0.25">
      <c r="A666" s="1">
        <f t="shared" si="290"/>
        <v>555</v>
      </c>
      <c r="B666" s="1">
        <f t="shared" si="312"/>
        <v>23</v>
      </c>
      <c r="C666" s="1">
        <f t="shared" si="313"/>
        <v>0</v>
      </c>
      <c r="D666" s="1">
        <f>料單!C875</f>
        <v>23005</v>
      </c>
      <c r="E666" s="1" t="str">
        <f ca="1">VLOOKUP(表格15[[#This Row],[專案編號]],料單!C:E,3,FALSE)</f>
        <v>背板</v>
      </c>
      <c r="F666" s="1">
        <f ca="1">VLOOKUP(表格15[[#This Row],[專案編號]],料單!C:F,4,FALSE)</f>
        <v>-22</v>
      </c>
      <c r="G666" s="1" t="str">
        <f ca="1">VLOOKUP(表格15[[#This Row],[專案編號]],料單!C:G,5,FALSE)</f>
        <v/>
      </c>
      <c r="H666" s="1">
        <f ca="1">VLOOKUP(表格15[[#This Row],[專案編號]],料單!C:H,6,FALSE)</f>
        <v>-22</v>
      </c>
      <c r="I666" s="1" t="str">
        <f ca="1">VLOOKUP(表格15[[#This Row],[專案編號]],料單!C:I,7,FALSE)</f>
        <v/>
      </c>
      <c r="J666" s="1">
        <f ca="1">VLOOKUP(表格15[[#This Row],[專案編號]],料單!C:J,8,FALSE)</f>
        <v>4</v>
      </c>
      <c r="K666" s="1">
        <f ca="1">VLOOKUP(表格15[[#This Row],[專案編號]],料單!C:K,9,FALSE)</f>
        <v>0</v>
      </c>
      <c r="L666" s="1" t="str">
        <f ca="1">VLOOKUP(表格15[[#This Row],[專案編號]],料單!C:M,11,FALSE)</f>
        <v/>
      </c>
      <c r="M666" s="1">
        <f ca="1">VLOOKUP(表格15[[#This Row],[專案編號]],料單!C:L,10,FALSE)</f>
        <v>0</v>
      </c>
      <c r="N666" s="1" t="str">
        <f ca="1">VLOOKUP(表格15[[#This Row],[專案編號]],料單!C:O,13,FALSE)</f>
        <v/>
      </c>
      <c r="O666" s="11">
        <f t="shared" ca="1" si="324"/>
        <v>0</v>
      </c>
      <c r="R666" s="2" t="str">
        <f ca="1">IFERROR(VLOOKUP(M666,資料庫!$P$3:$AJ$73,20,),"")</f>
        <v/>
      </c>
      <c r="S666" s="9" t="str">
        <f t="shared" ca="1" si="320"/>
        <v/>
      </c>
      <c r="U666" s="9"/>
    </row>
    <row r="667" spans="1:21" x14ac:dyDescent="0.25">
      <c r="A667" s="1">
        <f t="shared" si="290"/>
        <v>556</v>
      </c>
      <c r="B667" s="1">
        <f t="shared" si="312"/>
        <v>23</v>
      </c>
      <c r="C667" s="1">
        <f t="shared" si="313"/>
        <v>0</v>
      </c>
      <c r="D667" s="1">
        <f>料單!C876</f>
        <v>23006</v>
      </c>
      <c r="E667" s="1" t="str">
        <f ca="1">VLOOKUP(表格15[[#This Row],[專案編號]],料單!C:E,3,FALSE)</f>
        <v>背拉桿</v>
      </c>
      <c r="F667" s="1">
        <f ca="1">VLOOKUP(表格15[[#This Row],[專案編號]],料單!C:F,4,FALSE)</f>
        <v>-36</v>
      </c>
      <c r="G667" s="1" t="str">
        <f ca="1">VLOOKUP(表格15[[#This Row],[專案編號]],料單!C:G,5,FALSE)</f>
        <v>AA</v>
      </c>
      <c r="H667" s="1">
        <f ca="1">VLOOKUP(表格15[[#This Row],[專案編號]],料單!C:H,6,FALSE)</f>
        <v>120</v>
      </c>
      <c r="I667" s="1" t="str">
        <f ca="1">VLOOKUP(表格15[[#This Row],[專案編號]],料單!C:I,7,FALSE)</f>
        <v/>
      </c>
      <c r="J667" s="1">
        <f ca="1">VLOOKUP(表格15[[#This Row],[專案編號]],料單!C:J,8,FALSE)</f>
        <v>18</v>
      </c>
      <c r="K667" s="1">
        <f ca="1">VLOOKUP(表格15[[#This Row],[專案編號]],料單!C:K,9,FALSE)</f>
        <v>0</v>
      </c>
      <c r="L667" s="1" t="str">
        <f ca="1">VLOOKUP(表格15[[#This Row],[專案編號]],料單!C:M,11,FALSE)</f>
        <v/>
      </c>
      <c r="M667" s="1">
        <f ca="1">VLOOKUP(表格15[[#This Row],[專案編號]],料單!C:L,10,FALSE)</f>
        <v>0</v>
      </c>
      <c r="N667" s="1" t="str">
        <f ca="1">VLOOKUP(表格15[[#This Row],[專案編號]],料單!C:O,13,FALSE)</f>
        <v/>
      </c>
      <c r="O667" s="11">
        <f t="shared" ca="1" si="324"/>
        <v>0</v>
      </c>
      <c r="R667" s="2" t="str">
        <f ca="1">IFERROR(VLOOKUP(M667,資料庫!$P$3:$AJ$73,20,),"")</f>
        <v/>
      </c>
      <c r="S667" s="9" t="str">
        <f t="shared" ca="1" si="320"/>
        <v/>
      </c>
      <c r="U667" s="9"/>
    </row>
    <row r="668" spans="1:21" x14ac:dyDescent="0.25">
      <c r="A668" s="1">
        <f t="shared" si="290"/>
        <v>557</v>
      </c>
      <c r="B668" s="1">
        <f t="shared" si="312"/>
        <v>23</v>
      </c>
      <c r="C668" s="1">
        <f t="shared" si="313"/>
        <v>0</v>
      </c>
      <c r="D668" s="1">
        <f>料單!C877</f>
        <v>23007</v>
      </c>
      <c r="E668" s="1" t="str">
        <f ca="1">VLOOKUP(表格15[[#This Row],[專案編號]],料單!C:E,3,FALSE)</f>
        <v>中立板</v>
      </c>
      <c r="F668" s="1">
        <f ca="1">VLOOKUP(表格15[[#This Row],[專案編號]],料單!C:F,4,FALSE)</f>
        <v>-36</v>
      </c>
      <c r="G668" s="1" t="str">
        <f ca="1">VLOOKUP(表格15[[#This Row],[專案編號]],料單!C:G,5,FALSE)</f>
        <v>AA</v>
      </c>
      <c r="H668" s="1">
        <f ca="1">VLOOKUP(表格15[[#This Row],[專案編號]],料單!C:H,6,FALSE)</f>
        <v>-22</v>
      </c>
      <c r="I668" s="1" t="str">
        <f ca="1">VLOOKUP(表格15[[#This Row],[專案編號]],料單!C:I,7,FALSE)</f>
        <v/>
      </c>
      <c r="J668" s="1">
        <f ca="1">VLOOKUP(表格15[[#This Row],[專案編號]],料單!C:J,8,FALSE)</f>
        <v>18</v>
      </c>
      <c r="K668" s="1">
        <f ca="1">VLOOKUP(表格15[[#This Row],[專案編號]],料單!C:K,9,FALSE)</f>
        <v>0</v>
      </c>
      <c r="L668" s="1" t="str">
        <f ca="1">VLOOKUP(表格15[[#This Row],[專案編號]],料單!C:M,11,FALSE)</f>
        <v/>
      </c>
      <c r="M668" s="1">
        <f ca="1">VLOOKUP(表格15[[#This Row],[專案編號]],料單!C:L,10,FALSE)</f>
        <v>0</v>
      </c>
      <c r="N668" s="1" t="str">
        <f ca="1">VLOOKUP(表格15[[#This Row],[專案編號]],料單!C:O,13,FALSE)</f>
        <v/>
      </c>
      <c r="O668" s="11">
        <f t="shared" ca="1" si="324"/>
        <v>0</v>
      </c>
      <c r="R668" s="2" t="str">
        <f ca="1">IFERROR(VLOOKUP(M668,資料庫!$P$3:$AJ$73,20,),"")</f>
        <v/>
      </c>
      <c r="S668" s="9" t="str">
        <f t="shared" ca="1" si="320"/>
        <v/>
      </c>
      <c r="U668" s="9"/>
    </row>
    <row r="669" spans="1:21" x14ac:dyDescent="0.25">
      <c r="A669" s="1">
        <f t="shared" si="290"/>
        <v>558</v>
      </c>
      <c r="B669" s="1">
        <f t="shared" si="312"/>
        <v>23</v>
      </c>
      <c r="C669" s="1">
        <f t="shared" si="313"/>
        <v>0</v>
      </c>
      <c r="D669" s="1">
        <f>料單!C878</f>
        <v>23008</v>
      </c>
      <c r="E669" s="1" t="str">
        <f ca="1">VLOOKUP(表格15[[#This Row],[專案編號]],料單!C:E,3,FALSE)</f>
        <v>活隔</v>
      </c>
      <c r="F669" s="1">
        <f ca="1">VLOOKUP(表格15[[#This Row],[專案編號]],料單!C:F,4,FALSE)</f>
        <v>0</v>
      </c>
      <c r="G669" s="1" t="str">
        <f ca="1">VLOOKUP(表格15[[#This Row],[專案編號]],料單!C:G,5,FALSE)</f>
        <v>AA</v>
      </c>
      <c r="H669" s="1">
        <f ca="1">VLOOKUP(表格15[[#This Row],[專案編號]],料單!C:H,6,FALSE)</f>
        <v>-32</v>
      </c>
      <c r="I669" s="1" t="str">
        <f ca="1">VLOOKUP(表格15[[#This Row],[專案編號]],料單!C:I,7,FALSE)</f>
        <v>AA</v>
      </c>
      <c r="J669" s="1">
        <f ca="1">VLOOKUP(表格15[[#This Row],[專案編號]],料單!C:J,8,FALSE)</f>
        <v>18</v>
      </c>
      <c r="K669" s="1">
        <f ca="1">VLOOKUP(表格15[[#This Row],[專案編號]],料單!C:K,9,FALSE)</f>
        <v>0</v>
      </c>
      <c r="L669" s="1" t="str">
        <f ca="1">VLOOKUP(表格15[[#This Row],[專案編號]],料單!C:M,11,FALSE)</f>
        <v/>
      </c>
      <c r="M669" s="1">
        <f ca="1">VLOOKUP(表格15[[#This Row],[專案編號]],料單!C:L,10,FALSE)</f>
        <v>0</v>
      </c>
      <c r="N669" s="1" t="str">
        <f ca="1">VLOOKUP(表格15[[#This Row],[專案編號]],料單!C:O,13,FALSE)</f>
        <v/>
      </c>
      <c r="O669" s="11">
        <f t="shared" ca="1" si="324"/>
        <v>0</v>
      </c>
      <c r="R669" s="2" t="str">
        <f ca="1">IFERROR(VLOOKUP(M669,資料庫!$P$3:$AJ$73,20,),"")</f>
        <v/>
      </c>
      <c r="S669" s="9" t="str">
        <f t="shared" ca="1" si="320"/>
        <v/>
      </c>
      <c r="U669" s="9"/>
    </row>
    <row r="670" spans="1:21" x14ac:dyDescent="0.25">
      <c r="A670" s="1">
        <f t="shared" si="290"/>
        <v>559</v>
      </c>
      <c r="B670" s="1">
        <f t="shared" si="312"/>
        <v>23</v>
      </c>
      <c r="C670" s="1">
        <f t="shared" si="313"/>
        <v>0</v>
      </c>
      <c r="D670" s="1">
        <f>料單!C879</f>
        <v>23009</v>
      </c>
      <c r="E670" s="1" t="str">
        <f ca="1">VLOOKUP(表格15[[#This Row],[專案編號]],料單!C:E,3,FALSE)</f>
        <v>固隔</v>
      </c>
      <c r="F670" s="1">
        <f ca="1">VLOOKUP(表格15[[#This Row],[專案編號]],料單!C:F,4,FALSE)</f>
        <v>0</v>
      </c>
      <c r="G670" s="1" t="str">
        <f ca="1">VLOOKUP(表格15[[#This Row],[專案編號]],料單!C:G,5,FALSE)</f>
        <v>AA</v>
      </c>
      <c r="H670" s="1">
        <f ca="1">VLOOKUP(表格15[[#This Row],[專案編號]],料單!C:H,6,FALSE)</f>
        <v>-22</v>
      </c>
      <c r="I670" s="1" t="str">
        <f ca="1">VLOOKUP(表格15[[#This Row],[專案編號]],料單!C:I,7,FALSE)</f>
        <v/>
      </c>
      <c r="J670" s="1">
        <f ca="1">VLOOKUP(表格15[[#This Row],[專案編號]],料單!C:J,8,FALSE)</f>
        <v>18</v>
      </c>
      <c r="K670" s="1">
        <f ca="1">VLOOKUP(表格15[[#This Row],[專案編號]],料單!C:K,9,FALSE)</f>
        <v>0</v>
      </c>
      <c r="L670" s="1" t="str">
        <f ca="1">VLOOKUP(表格15[[#This Row],[專案編號]],料單!C:M,11,FALSE)</f>
        <v/>
      </c>
      <c r="M670" s="1">
        <f ca="1">VLOOKUP(表格15[[#This Row],[專案編號]],料單!C:L,10,FALSE)</f>
        <v>0</v>
      </c>
      <c r="N670" s="1" t="str">
        <f ca="1">VLOOKUP(表格15[[#This Row],[專案編號]],料單!C:O,13,FALSE)</f>
        <v/>
      </c>
      <c r="O670" s="11">
        <f t="shared" ca="1" si="324"/>
        <v>0</v>
      </c>
      <c r="R670" s="2" t="str">
        <f ca="1">IFERROR(VLOOKUP(M670,資料庫!$P$3:$AJ$73,20,),"")</f>
        <v/>
      </c>
      <c r="S670" s="9" t="str">
        <f t="shared" ca="1" si="320"/>
        <v/>
      </c>
      <c r="U670" s="9"/>
    </row>
    <row r="671" spans="1:21" x14ac:dyDescent="0.25">
      <c r="A671" s="1">
        <f t="shared" si="290"/>
        <v>560</v>
      </c>
      <c r="B671" s="1">
        <f t="shared" si="312"/>
        <v>23</v>
      </c>
      <c r="C671" s="1">
        <f t="shared" si="313"/>
        <v>0</v>
      </c>
      <c r="D671" s="1">
        <f>料單!C880</f>
        <v>23010</v>
      </c>
      <c r="E671" s="1" t="str">
        <f ca="1">VLOOKUP(表格15[[#This Row],[專案編號]],料單!C:E,3,FALSE)</f>
        <v>左門板</v>
      </c>
      <c r="F671" s="1">
        <f ca="1">VLOOKUP(表格15[[#This Row],[專案編號]],料單!C:F,4,FALSE)</f>
        <v>0</v>
      </c>
      <c r="G671" s="1" t="str">
        <f ca="1">VLOOKUP(表格15[[#This Row],[專案編號]],料單!C:G,5,FALSE)</f>
        <v>AA</v>
      </c>
      <c r="H671" s="1">
        <f ca="1">VLOOKUP(表格15[[#This Row],[專案編號]],料單!C:H,6,FALSE)</f>
        <v>-4</v>
      </c>
      <c r="I671" s="1" t="str">
        <f ca="1">VLOOKUP(表格15[[#This Row],[專案編號]],料單!C:I,7,FALSE)</f>
        <v>AA</v>
      </c>
      <c r="J671" s="1">
        <f ca="1">VLOOKUP(表格15[[#This Row],[專案編號]],料單!C:J,8,FALSE)</f>
        <v>18</v>
      </c>
      <c r="K671" s="1">
        <f ca="1">VLOOKUP(表格15[[#This Row],[專案編號]],料單!C:K,9,FALSE)</f>
        <v>0</v>
      </c>
      <c r="L671" s="1" t="str">
        <f ca="1">VLOOKUP(表格15[[#This Row],[專案編號]],料單!C:M,11,FALSE)</f>
        <v/>
      </c>
      <c r="M671" s="1">
        <f ca="1">VLOOKUP(表格15[[#This Row],[專案編號]],料單!C:L,10,FALSE)</f>
        <v>0</v>
      </c>
      <c r="N671" s="1" t="str">
        <f ca="1">VLOOKUP(表格15[[#This Row],[專案編號]],料單!C:O,13,FALSE)</f>
        <v/>
      </c>
      <c r="O671" s="11">
        <f t="shared" ca="1" si="324"/>
        <v>0</v>
      </c>
      <c r="R671" s="2" t="str">
        <f ca="1">IFERROR(VLOOKUP(M671,資料庫!$P$3:$AJ$73,20,),"")</f>
        <v/>
      </c>
      <c r="S671" s="9" t="str">
        <f t="shared" ca="1" si="320"/>
        <v/>
      </c>
      <c r="U671" s="9"/>
    </row>
    <row r="672" spans="1:21" x14ac:dyDescent="0.25">
      <c r="A672" s="1">
        <f t="shared" si="290"/>
        <v>561</v>
      </c>
      <c r="B672" s="1">
        <f t="shared" si="312"/>
        <v>23</v>
      </c>
      <c r="C672" s="1">
        <f t="shared" si="313"/>
        <v>0</v>
      </c>
      <c r="D672" s="1">
        <f>料單!C881</f>
        <v>23011</v>
      </c>
      <c r="E672" s="1" t="str">
        <f ca="1">VLOOKUP(表格15[[#This Row],[專案編號]],料單!C:E,3,FALSE)</f>
        <v>右門板</v>
      </c>
      <c r="F672" s="1">
        <f ca="1">VLOOKUP(表格15[[#This Row],[專案編號]],料單!C:F,4,FALSE)</f>
        <v>0</v>
      </c>
      <c r="G672" s="1" t="str">
        <f ca="1">VLOOKUP(表格15[[#This Row],[專案編號]],料單!C:G,5,FALSE)</f>
        <v>AA</v>
      </c>
      <c r="H672" s="1">
        <f ca="1">VLOOKUP(表格15[[#This Row],[專案編號]],料單!C:H,6,FALSE)</f>
        <v>-4</v>
      </c>
      <c r="I672" s="1" t="str">
        <f ca="1">VLOOKUP(表格15[[#This Row],[專案編號]],料單!C:I,7,FALSE)</f>
        <v>AA</v>
      </c>
      <c r="J672" s="1">
        <f ca="1">VLOOKUP(表格15[[#This Row],[專案編號]],料單!C:J,8,FALSE)</f>
        <v>18</v>
      </c>
      <c r="K672" s="1">
        <f ca="1">VLOOKUP(表格15[[#This Row],[專案編號]],料單!C:K,9,FALSE)</f>
        <v>0</v>
      </c>
      <c r="L672" s="1" t="str">
        <f ca="1">VLOOKUP(表格15[[#This Row],[專案編號]],料單!C:M,11,FALSE)</f>
        <v/>
      </c>
      <c r="M672" s="1">
        <f ca="1">VLOOKUP(表格15[[#This Row],[專案編號]],料單!C:L,10,FALSE)</f>
        <v>0</v>
      </c>
      <c r="N672" s="1" t="str">
        <f ca="1">VLOOKUP(表格15[[#This Row],[專案編號]],料單!C:O,13,FALSE)</f>
        <v/>
      </c>
      <c r="O672" s="11">
        <f t="shared" ca="1" si="324"/>
        <v>0</v>
      </c>
      <c r="R672" s="2" t="str">
        <f ca="1">IFERROR(VLOOKUP(M672,資料庫!$P$3:$AJ$73,20,),"")</f>
        <v/>
      </c>
      <c r="S672" s="9" t="str">
        <f t="shared" ca="1" si="320"/>
        <v/>
      </c>
      <c r="U672" s="9"/>
    </row>
    <row r="673" spans="1:21" x14ac:dyDescent="0.25">
      <c r="A673" s="1">
        <f t="shared" ref="A673:A765" si="325">A672+1</f>
        <v>562</v>
      </c>
      <c r="B673" s="1">
        <f t="shared" si="312"/>
        <v>23</v>
      </c>
      <c r="C673" s="1">
        <f t="shared" si="313"/>
        <v>0</v>
      </c>
      <c r="D673" s="1">
        <f>料單!C882</f>
        <v>23012</v>
      </c>
      <c r="E673" s="1">
        <f ca="1">VLOOKUP(表格15[[#This Row],[專案編號]],料單!C:E,3,FALSE)</f>
        <v>0</v>
      </c>
      <c r="F673" s="1">
        <f ca="1">VLOOKUP(表格15[[#This Row],[專案編號]],料單!C:F,4,FALSE)</f>
        <v>0</v>
      </c>
      <c r="G673" s="1" t="str">
        <f ca="1">VLOOKUP(表格15[[#This Row],[專案編號]],料單!C:G,5,FALSE)</f>
        <v/>
      </c>
      <c r="H673" s="1">
        <f ca="1">VLOOKUP(表格15[[#This Row],[專案編號]],料單!C:H,6,FALSE)</f>
        <v>0</v>
      </c>
      <c r="I673" s="1" t="str">
        <f ca="1">VLOOKUP(表格15[[#This Row],[專案編號]],料單!C:I,7,FALSE)</f>
        <v/>
      </c>
      <c r="J673" s="1">
        <f ca="1">VLOOKUP(表格15[[#This Row],[專案編號]],料單!C:J,8,FALSE)</f>
        <v>0</v>
      </c>
      <c r="K673" s="1">
        <f ca="1">VLOOKUP(表格15[[#This Row],[專案編號]],料單!C:K,9,FALSE)</f>
        <v>0</v>
      </c>
      <c r="L673" s="1" t="str">
        <f ca="1">VLOOKUP(表格15[[#This Row],[專案編號]],料單!C:M,11,FALSE)</f>
        <v/>
      </c>
      <c r="M673" s="1">
        <f ca="1">VLOOKUP(表格15[[#This Row],[專案編號]],料單!C:L,10,FALSE)</f>
        <v>0</v>
      </c>
      <c r="N673" s="1" t="str">
        <f ca="1">VLOOKUP(表格15[[#This Row],[專案編號]],料單!C:O,13,FALSE)</f>
        <v/>
      </c>
      <c r="O673" s="11">
        <f t="shared" ca="1" si="324"/>
        <v>0</v>
      </c>
      <c r="R673" s="2" t="str">
        <f ca="1">IFERROR(VLOOKUP(M673,資料庫!$P$3:$AJ$73,20,),"")</f>
        <v/>
      </c>
      <c r="S673" s="9" t="str">
        <f t="shared" ca="1" si="320"/>
        <v/>
      </c>
      <c r="U673" s="9"/>
    </row>
    <row r="674" spans="1:21" x14ac:dyDescent="0.25">
      <c r="A674" s="1">
        <f t="shared" si="325"/>
        <v>563</v>
      </c>
      <c r="B674" s="1">
        <f t="shared" si="312"/>
        <v>23</v>
      </c>
      <c r="C674" s="1">
        <f t="shared" si="313"/>
        <v>0</v>
      </c>
      <c r="D674" s="1">
        <f>料單!C883</f>
        <v>23013</v>
      </c>
      <c r="E674" s="1">
        <f ca="1">VLOOKUP(表格15[[#This Row],[專案編號]],料單!C:E,3,FALSE)</f>
        <v>0</v>
      </c>
      <c r="F674" s="1">
        <f ca="1">VLOOKUP(表格15[[#This Row],[專案編號]],料單!C:F,4,FALSE)</f>
        <v>0</v>
      </c>
      <c r="G674" s="1" t="str">
        <f ca="1">VLOOKUP(表格15[[#This Row],[專案編號]],料單!C:G,5,FALSE)</f>
        <v/>
      </c>
      <c r="H674" s="1">
        <f ca="1">VLOOKUP(表格15[[#This Row],[專案編號]],料單!C:H,6,FALSE)</f>
        <v>0</v>
      </c>
      <c r="I674" s="1" t="str">
        <f ca="1">VLOOKUP(表格15[[#This Row],[專案編號]],料單!C:I,7,FALSE)</f>
        <v/>
      </c>
      <c r="J674" s="1">
        <f ca="1">VLOOKUP(表格15[[#This Row],[專案編號]],料單!C:J,8,FALSE)</f>
        <v>0</v>
      </c>
      <c r="K674" s="1">
        <f ca="1">VLOOKUP(表格15[[#This Row],[專案編號]],料單!C:K,9,FALSE)</f>
        <v>0</v>
      </c>
      <c r="L674" s="1" t="str">
        <f ca="1">VLOOKUP(表格15[[#This Row],[專案編號]],料單!C:M,11,FALSE)</f>
        <v/>
      </c>
      <c r="M674" s="1">
        <f ca="1">VLOOKUP(表格15[[#This Row],[專案編號]],料單!C:L,10,FALSE)</f>
        <v>0</v>
      </c>
      <c r="N674" s="1" t="str">
        <f ca="1">VLOOKUP(表格15[[#This Row],[專案編號]],料單!C:O,13,FALSE)</f>
        <v/>
      </c>
      <c r="O674" s="11">
        <f t="shared" ca="1" si="324"/>
        <v>0</v>
      </c>
      <c r="R674" s="2" t="str">
        <f ca="1">IFERROR(VLOOKUP(M674,資料庫!$P$3:$AJ$73,20,),"")</f>
        <v/>
      </c>
      <c r="S674" s="9" t="str">
        <f t="shared" ca="1" si="320"/>
        <v/>
      </c>
      <c r="U674" s="9"/>
    </row>
    <row r="675" spans="1:21" x14ac:dyDescent="0.25">
      <c r="A675" s="1">
        <f t="shared" si="325"/>
        <v>564</v>
      </c>
      <c r="B675" s="1">
        <f t="shared" si="312"/>
        <v>23</v>
      </c>
      <c r="C675" s="1">
        <f t="shared" si="313"/>
        <v>0</v>
      </c>
      <c r="D675" s="1">
        <f>料單!C884</f>
        <v>23014</v>
      </c>
      <c r="E675" s="1">
        <f ca="1">VLOOKUP(表格15[[#This Row],[專案編號]],料單!C:E,3,FALSE)</f>
        <v>0</v>
      </c>
      <c r="F675" s="1">
        <f ca="1">VLOOKUP(表格15[[#This Row],[專案編號]],料單!C:F,4,FALSE)</f>
        <v>0</v>
      </c>
      <c r="G675" s="1" t="str">
        <f ca="1">VLOOKUP(表格15[[#This Row],[專案編號]],料單!C:G,5,FALSE)</f>
        <v/>
      </c>
      <c r="H675" s="1">
        <f ca="1">VLOOKUP(表格15[[#This Row],[專案編號]],料單!C:H,6,FALSE)</f>
        <v>0</v>
      </c>
      <c r="I675" s="1" t="str">
        <f ca="1">VLOOKUP(表格15[[#This Row],[專案編號]],料單!C:I,7,FALSE)</f>
        <v/>
      </c>
      <c r="J675" s="1">
        <f ca="1">VLOOKUP(表格15[[#This Row],[專案編號]],料單!C:J,8,FALSE)</f>
        <v>0</v>
      </c>
      <c r="K675" s="1">
        <f ca="1">VLOOKUP(表格15[[#This Row],[專案編號]],料單!C:K,9,FALSE)</f>
        <v>0</v>
      </c>
      <c r="L675" s="1" t="str">
        <f ca="1">VLOOKUP(表格15[[#This Row],[專案編號]],料單!C:M,11,FALSE)</f>
        <v/>
      </c>
      <c r="M675" s="1">
        <f ca="1">VLOOKUP(表格15[[#This Row],[專案編號]],料單!C:L,10,FALSE)</f>
        <v>0</v>
      </c>
      <c r="N675" s="1" t="str">
        <f ca="1">VLOOKUP(表格15[[#This Row],[專案編號]],料單!C:O,13,FALSE)</f>
        <v/>
      </c>
      <c r="O675" s="11">
        <f t="shared" ca="1" si="324"/>
        <v>0</v>
      </c>
      <c r="R675" s="2" t="str">
        <f ca="1">IFERROR(VLOOKUP(M675,資料庫!$P$3:$AJ$73,20,),"")</f>
        <v/>
      </c>
      <c r="S675" s="9" t="str">
        <f t="shared" ca="1" si="320"/>
        <v/>
      </c>
      <c r="U675" s="9"/>
    </row>
    <row r="676" spans="1:21" x14ac:dyDescent="0.25">
      <c r="A676" s="1">
        <f t="shared" si="325"/>
        <v>565</v>
      </c>
      <c r="B676" s="1">
        <f t="shared" si="312"/>
        <v>23</v>
      </c>
      <c r="C676" s="1">
        <f t="shared" si="313"/>
        <v>0</v>
      </c>
      <c r="D676" s="1">
        <f>料單!C885</f>
        <v>23015</v>
      </c>
      <c r="E676" s="1">
        <f ca="1">VLOOKUP(表格15[[#This Row],[專案編號]],料單!C:E,3,FALSE)</f>
        <v>0</v>
      </c>
      <c r="F676" s="1">
        <f ca="1">VLOOKUP(表格15[[#This Row],[專案編號]],料單!C:F,4,FALSE)</f>
        <v>0</v>
      </c>
      <c r="G676" s="1" t="str">
        <f ca="1">VLOOKUP(表格15[[#This Row],[專案編號]],料單!C:G,5,FALSE)</f>
        <v/>
      </c>
      <c r="H676" s="1">
        <f ca="1">VLOOKUP(表格15[[#This Row],[專案編號]],料單!C:H,6,FALSE)</f>
        <v>0</v>
      </c>
      <c r="I676" s="1" t="str">
        <f ca="1">VLOOKUP(表格15[[#This Row],[專案編號]],料單!C:I,7,FALSE)</f>
        <v/>
      </c>
      <c r="J676" s="1">
        <f ca="1">VLOOKUP(表格15[[#This Row],[專案編號]],料單!C:J,8,FALSE)</f>
        <v>0</v>
      </c>
      <c r="K676" s="1">
        <f ca="1">VLOOKUP(表格15[[#This Row],[專案編號]],料單!C:K,9,FALSE)</f>
        <v>0</v>
      </c>
      <c r="L676" s="1" t="str">
        <f ca="1">VLOOKUP(表格15[[#This Row],[專案編號]],料單!C:M,11,FALSE)</f>
        <v/>
      </c>
      <c r="M676" s="1">
        <f ca="1">VLOOKUP(表格15[[#This Row],[專案編號]],料單!C:L,10,FALSE)</f>
        <v>0</v>
      </c>
      <c r="N676" s="1" t="str">
        <f ca="1">VLOOKUP(表格15[[#This Row],[專案編號]],料單!C:O,13,FALSE)</f>
        <v/>
      </c>
      <c r="O676" s="11">
        <f t="shared" ca="1" si="324"/>
        <v>0</v>
      </c>
      <c r="R676" s="2" t="str">
        <f ca="1">IFERROR(VLOOKUP(M676,資料庫!$P$3:$AJ$73,20,),"")</f>
        <v/>
      </c>
      <c r="S676" s="9" t="str">
        <f t="shared" ca="1" si="320"/>
        <v/>
      </c>
      <c r="U676" s="9"/>
    </row>
    <row r="677" spans="1:21" x14ac:dyDescent="0.25">
      <c r="A677" s="1">
        <f t="shared" si="325"/>
        <v>566</v>
      </c>
      <c r="B677" s="1">
        <f t="shared" si="312"/>
        <v>23</v>
      </c>
      <c r="C677" s="1">
        <f t="shared" si="313"/>
        <v>0</v>
      </c>
      <c r="D677" s="1">
        <f>料單!C886</f>
        <v>23016</v>
      </c>
      <c r="E677" s="1">
        <f ca="1">VLOOKUP(表格15[[#This Row],[專案編號]],料單!C:E,3,FALSE)</f>
        <v>0</v>
      </c>
      <c r="F677" s="1">
        <f ca="1">VLOOKUP(表格15[[#This Row],[專案編號]],料單!C:F,4,FALSE)</f>
        <v>0</v>
      </c>
      <c r="G677" s="1" t="str">
        <f ca="1">VLOOKUP(表格15[[#This Row],[專案編號]],料單!C:G,5,FALSE)</f>
        <v/>
      </c>
      <c r="H677" s="1">
        <f ca="1">VLOOKUP(表格15[[#This Row],[專案編號]],料單!C:H,6,FALSE)</f>
        <v>0</v>
      </c>
      <c r="I677" s="1" t="str">
        <f ca="1">VLOOKUP(表格15[[#This Row],[專案編號]],料單!C:I,7,FALSE)</f>
        <v/>
      </c>
      <c r="J677" s="1">
        <f ca="1">VLOOKUP(表格15[[#This Row],[專案編號]],料單!C:J,8,FALSE)</f>
        <v>0</v>
      </c>
      <c r="K677" s="1">
        <f ca="1">VLOOKUP(表格15[[#This Row],[專案編號]],料單!C:K,9,FALSE)</f>
        <v>0</v>
      </c>
      <c r="L677" s="1" t="str">
        <f ca="1">VLOOKUP(表格15[[#This Row],[專案編號]],料單!C:M,11,FALSE)</f>
        <v/>
      </c>
      <c r="M677" s="1">
        <f ca="1">VLOOKUP(表格15[[#This Row],[專案編號]],料單!C:L,10,FALSE)</f>
        <v>0</v>
      </c>
      <c r="N677" s="1" t="str">
        <f ca="1">VLOOKUP(表格15[[#This Row],[專案編號]],料單!C:O,13,FALSE)</f>
        <v/>
      </c>
      <c r="O677" s="11">
        <f t="shared" ca="1" si="324"/>
        <v>0</v>
      </c>
      <c r="R677" s="2" t="str">
        <f ca="1">IFERROR(VLOOKUP(M677,資料庫!$P$3:$AJ$73,20,),"")</f>
        <v/>
      </c>
      <c r="S677" s="9" t="str">
        <f t="shared" ca="1" si="320"/>
        <v/>
      </c>
      <c r="U677" s="9"/>
    </row>
    <row r="678" spans="1:21" x14ac:dyDescent="0.25">
      <c r="A678" s="1">
        <f t="shared" si="325"/>
        <v>567</v>
      </c>
      <c r="B678" s="1">
        <f t="shared" si="312"/>
        <v>23</v>
      </c>
      <c r="C678" s="1">
        <f t="shared" si="313"/>
        <v>0</v>
      </c>
      <c r="D678" s="1">
        <f>料單!C887</f>
        <v>23017</v>
      </c>
      <c r="E678" s="1">
        <f ca="1">VLOOKUP(表格15[[#This Row],[專案編號]],料單!C:E,3,FALSE)</f>
        <v>0</v>
      </c>
      <c r="F678" s="1">
        <f ca="1">VLOOKUP(表格15[[#This Row],[專案編號]],料單!C:F,4,FALSE)</f>
        <v>0</v>
      </c>
      <c r="G678" s="1" t="str">
        <f ca="1">VLOOKUP(表格15[[#This Row],[專案編號]],料單!C:G,5,FALSE)</f>
        <v/>
      </c>
      <c r="H678" s="1">
        <f ca="1">VLOOKUP(表格15[[#This Row],[專案編號]],料單!C:H,6,FALSE)</f>
        <v>0</v>
      </c>
      <c r="I678" s="1" t="str">
        <f ca="1">VLOOKUP(表格15[[#This Row],[專案編號]],料單!C:I,7,FALSE)</f>
        <v/>
      </c>
      <c r="J678" s="1">
        <f ca="1">VLOOKUP(表格15[[#This Row],[專案編號]],料單!C:J,8,FALSE)</f>
        <v>0</v>
      </c>
      <c r="K678" s="1">
        <f ca="1">VLOOKUP(表格15[[#This Row],[專案編號]],料單!C:K,9,FALSE)</f>
        <v>0</v>
      </c>
      <c r="L678" s="1" t="str">
        <f ca="1">VLOOKUP(表格15[[#This Row],[專案編號]],料單!C:M,11,FALSE)</f>
        <v/>
      </c>
      <c r="M678" s="1">
        <f ca="1">VLOOKUP(表格15[[#This Row],[專案編號]],料單!C:L,10,FALSE)</f>
        <v>0</v>
      </c>
      <c r="N678" s="1" t="str">
        <f ca="1">VLOOKUP(表格15[[#This Row],[專案編號]],料單!C:O,13,FALSE)</f>
        <v/>
      </c>
      <c r="O678" s="11">
        <f t="shared" ca="1" si="324"/>
        <v>0</v>
      </c>
      <c r="R678" s="2" t="str">
        <f ca="1">IFERROR(VLOOKUP(M678,資料庫!$P$3:$AJ$73,20,),"")</f>
        <v/>
      </c>
      <c r="S678" s="9" t="str">
        <f t="shared" ca="1" si="320"/>
        <v/>
      </c>
      <c r="U678" s="9"/>
    </row>
    <row r="679" spans="1:21" x14ac:dyDescent="0.25">
      <c r="A679" s="1">
        <f t="shared" si="325"/>
        <v>568</v>
      </c>
      <c r="B679" s="1">
        <f t="shared" si="312"/>
        <v>23</v>
      </c>
      <c r="C679" s="1">
        <f t="shared" si="313"/>
        <v>0</v>
      </c>
      <c r="D679" s="1">
        <f>料單!C888</f>
        <v>23018</v>
      </c>
      <c r="E679" s="1">
        <f ca="1">VLOOKUP(表格15[[#This Row],[專案編號]],料單!C:E,3,FALSE)</f>
        <v>0</v>
      </c>
      <c r="F679" s="1">
        <f ca="1">VLOOKUP(表格15[[#This Row],[專案編號]],料單!C:F,4,FALSE)</f>
        <v>0</v>
      </c>
      <c r="G679" s="1" t="str">
        <f ca="1">VLOOKUP(表格15[[#This Row],[專案編號]],料單!C:G,5,FALSE)</f>
        <v/>
      </c>
      <c r="H679" s="1">
        <f ca="1">VLOOKUP(表格15[[#This Row],[專案編號]],料單!C:H,6,FALSE)</f>
        <v>0</v>
      </c>
      <c r="I679" s="1" t="str">
        <f ca="1">VLOOKUP(表格15[[#This Row],[專案編號]],料單!C:I,7,FALSE)</f>
        <v/>
      </c>
      <c r="J679" s="1">
        <f ca="1">VLOOKUP(表格15[[#This Row],[專案編號]],料單!C:J,8,FALSE)</f>
        <v>0</v>
      </c>
      <c r="K679" s="1">
        <f ca="1">VLOOKUP(表格15[[#This Row],[專案編號]],料單!C:K,9,FALSE)</f>
        <v>0</v>
      </c>
      <c r="L679" s="1" t="str">
        <f ca="1">VLOOKUP(表格15[[#This Row],[專案編號]],料單!C:M,11,FALSE)</f>
        <v/>
      </c>
      <c r="M679" s="1">
        <f ca="1">VLOOKUP(表格15[[#This Row],[專案編號]],料單!C:L,10,FALSE)</f>
        <v>0</v>
      </c>
      <c r="N679" s="1" t="str">
        <f ca="1">VLOOKUP(表格15[[#This Row],[專案編號]],料單!C:O,13,FALSE)</f>
        <v/>
      </c>
      <c r="O679" s="11">
        <f t="shared" ca="1" si="324"/>
        <v>0</v>
      </c>
      <c r="R679" s="2" t="str">
        <f ca="1">IFERROR(VLOOKUP(M679,資料庫!$P$3:$AJ$73,20,),"")</f>
        <v/>
      </c>
      <c r="S679" s="9" t="str">
        <f t="shared" ca="1" si="320"/>
        <v/>
      </c>
      <c r="U679" s="9"/>
    </row>
    <row r="680" spans="1:21" x14ac:dyDescent="0.25">
      <c r="A680" s="1">
        <f t="shared" si="325"/>
        <v>569</v>
      </c>
      <c r="B680" s="1">
        <f t="shared" si="312"/>
        <v>23</v>
      </c>
      <c r="C680" s="1">
        <f t="shared" si="313"/>
        <v>0</v>
      </c>
      <c r="D680" s="1">
        <f>料單!C889</f>
        <v>23019</v>
      </c>
      <c r="E680" s="1">
        <f ca="1">VLOOKUP(表格15[[#This Row],[專案編號]],料單!C:E,3,FALSE)</f>
        <v>0</v>
      </c>
      <c r="F680" s="1">
        <f ca="1">VLOOKUP(表格15[[#This Row],[專案編號]],料單!C:F,4,FALSE)</f>
        <v>0</v>
      </c>
      <c r="G680" s="1" t="str">
        <f ca="1">VLOOKUP(表格15[[#This Row],[專案編號]],料單!C:G,5,FALSE)</f>
        <v/>
      </c>
      <c r="H680" s="1">
        <f ca="1">VLOOKUP(表格15[[#This Row],[專案編號]],料單!C:H,6,FALSE)</f>
        <v>0</v>
      </c>
      <c r="I680" s="1" t="str">
        <f ca="1">VLOOKUP(表格15[[#This Row],[專案編號]],料單!C:I,7,FALSE)</f>
        <v/>
      </c>
      <c r="J680" s="1">
        <f ca="1">VLOOKUP(表格15[[#This Row],[專案編號]],料單!C:J,8,FALSE)</f>
        <v>0</v>
      </c>
      <c r="K680" s="1">
        <f ca="1">VLOOKUP(表格15[[#This Row],[專案編號]],料單!C:K,9,FALSE)</f>
        <v>0</v>
      </c>
      <c r="L680" s="1" t="str">
        <f ca="1">VLOOKUP(表格15[[#This Row],[專案編號]],料單!C:M,11,FALSE)</f>
        <v/>
      </c>
      <c r="M680" s="1">
        <f ca="1">VLOOKUP(表格15[[#This Row],[專案編號]],料單!C:L,10,FALSE)</f>
        <v>0</v>
      </c>
      <c r="N680" s="1" t="str">
        <f ca="1">VLOOKUP(表格15[[#This Row],[專案編號]],料單!C:O,13,FALSE)</f>
        <v/>
      </c>
      <c r="O680" s="11">
        <f t="shared" ca="1" si="324"/>
        <v>0</v>
      </c>
      <c r="R680" s="2" t="str">
        <f ca="1">IFERROR(VLOOKUP(M680,資料庫!$P$3:$AJ$73,20,),"")</f>
        <v/>
      </c>
      <c r="S680" s="9" t="str">
        <f t="shared" ca="1" si="320"/>
        <v/>
      </c>
      <c r="U680" s="9"/>
    </row>
    <row r="681" spans="1:21" x14ac:dyDescent="0.25">
      <c r="A681" s="1">
        <f t="shared" si="325"/>
        <v>570</v>
      </c>
      <c r="B681" s="1">
        <f t="shared" si="312"/>
        <v>23</v>
      </c>
      <c r="C681" s="1">
        <f t="shared" si="313"/>
        <v>0</v>
      </c>
      <c r="D681" s="1">
        <f>料單!C890</f>
        <v>23020</v>
      </c>
      <c r="E681" s="1">
        <f ca="1">VLOOKUP(表格15[[#This Row],[專案編號]],料單!C:E,3,FALSE)</f>
        <v>0</v>
      </c>
      <c r="F681" s="1">
        <f ca="1">VLOOKUP(表格15[[#This Row],[專案編號]],料單!C:F,4,FALSE)</f>
        <v>0</v>
      </c>
      <c r="G681" s="1" t="str">
        <f ca="1">VLOOKUP(表格15[[#This Row],[專案編號]],料單!C:G,5,FALSE)</f>
        <v/>
      </c>
      <c r="H681" s="1">
        <f ca="1">VLOOKUP(表格15[[#This Row],[專案編號]],料單!C:H,6,FALSE)</f>
        <v>0</v>
      </c>
      <c r="I681" s="1" t="str">
        <f ca="1">VLOOKUP(表格15[[#This Row],[專案編號]],料單!C:I,7,FALSE)</f>
        <v/>
      </c>
      <c r="J681" s="1">
        <f ca="1">VLOOKUP(表格15[[#This Row],[專案編號]],料單!C:J,8,FALSE)</f>
        <v>0</v>
      </c>
      <c r="K681" s="1">
        <f ca="1">VLOOKUP(表格15[[#This Row],[專案編號]],料單!C:K,9,FALSE)</f>
        <v>0</v>
      </c>
      <c r="L681" s="1" t="str">
        <f ca="1">VLOOKUP(表格15[[#This Row],[專案編號]],料單!C:M,11,FALSE)</f>
        <v/>
      </c>
      <c r="M681" s="1">
        <f ca="1">VLOOKUP(表格15[[#This Row],[專案編號]],料單!C:L,10,FALSE)</f>
        <v>0</v>
      </c>
      <c r="N681" s="1" t="str">
        <f ca="1">VLOOKUP(表格15[[#This Row],[專案編號]],料單!C:O,13,FALSE)</f>
        <v/>
      </c>
      <c r="O681" s="11">
        <f t="shared" ca="1" si="324"/>
        <v>0</v>
      </c>
      <c r="R681" s="2" t="str">
        <f ca="1">IFERROR(VLOOKUP(M681,資料庫!$P$3:$AJ$73,20,),"")</f>
        <v/>
      </c>
      <c r="S681" s="9" t="str">
        <f t="shared" ca="1" si="320"/>
        <v/>
      </c>
      <c r="U681" s="9"/>
    </row>
    <row r="682" spans="1:21" x14ac:dyDescent="0.25">
      <c r="A682" s="1">
        <f t="shared" si="325"/>
        <v>571</v>
      </c>
      <c r="B682" s="1">
        <f t="shared" si="312"/>
        <v>23</v>
      </c>
      <c r="C682" s="1">
        <f t="shared" si="313"/>
        <v>0</v>
      </c>
      <c r="D682" s="1">
        <f>料單!C891</f>
        <v>23021</v>
      </c>
      <c r="E682" s="1">
        <f ca="1">VLOOKUP(表格15[[#This Row],[專案編號]],料單!C:E,3,FALSE)</f>
        <v>0</v>
      </c>
      <c r="F682" s="1">
        <f ca="1">VLOOKUP(表格15[[#This Row],[專案編號]],料單!C:F,4,FALSE)</f>
        <v>0</v>
      </c>
      <c r="G682" s="1" t="str">
        <f ca="1">VLOOKUP(表格15[[#This Row],[專案編號]],料單!C:G,5,FALSE)</f>
        <v/>
      </c>
      <c r="H682" s="1">
        <f ca="1">VLOOKUP(表格15[[#This Row],[專案編號]],料單!C:H,6,FALSE)</f>
        <v>0</v>
      </c>
      <c r="I682" s="1" t="str">
        <f ca="1">VLOOKUP(表格15[[#This Row],[專案編號]],料單!C:I,7,FALSE)</f>
        <v/>
      </c>
      <c r="J682" s="1">
        <f ca="1">VLOOKUP(表格15[[#This Row],[專案編號]],料單!C:J,8,FALSE)</f>
        <v>0</v>
      </c>
      <c r="K682" s="1">
        <f ca="1">VLOOKUP(表格15[[#This Row],[專案編號]],料單!C:K,9,FALSE)</f>
        <v>0</v>
      </c>
      <c r="L682" s="1" t="str">
        <f ca="1">VLOOKUP(表格15[[#This Row],[專案編號]],料單!C:M,11,FALSE)</f>
        <v/>
      </c>
      <c r="M682" s="1">
        <f ca="1">VLOOKUP(表格15[[#This Row],[專案編號]],料單!C:L,10,FALSE)</f>
        <v>0</v>
      </c>
      <c r="N682" s="1" t="str">
        <f ca="1">VLOOKUP(表格15[[#This Row],[專案編號]],料單!C:O,13,FALSE)</f>
        <v/>
      </c>
      <c r="O682" s="11">
        <f t="shared" ca="1" si="324"/>
        <v>0</v>
      </c>
      <c r="R682" s="2" t="str">
        <f ca="1">IFERROR(VLOOKUP(M682,資料庫!$P$3:$AJ$73,20,),"")</f>
        <v/>
      </c>
      <c r="S682" s="9" t="str">
        <f t="shared" ca="1" si="320"/>
        <v/>
      </c>
      <c r="U682" s="9"/>
    </row>
    <row r="683" spans="1:21" x14ac:dyDescent="0.25">
      <c r="A683" s="1">
        <f t="shared" si="325"/>
        <v>572</v>
      </c>
      <c r="B683" s="1">
        <f t="shared" si="312"/>
        <v>23</v>
      </c>
      <c r="C683" s="1">
        <f t="shared" si="313"/>
        <v>0</v>
      </c>
      <c r="D683" s="1">
        <f>料單!C892</f>
        <v>23022</v>
      </c>
      <c r="E683" s="1">
        <f ca="1">VLOOKUP(表格15[[#This Row],[專案編號]],料單!C:E,3,FALSE)</f>
        <v>0</v>
      </c>
      <c r="F683" s="1">
        <f ca="1">VLOOKUP(表格15[[#This Row],[專案編號]],料單!C:F,4,FALSE)</f>
        <v>0</v>
      </c>
      <c r="G683" s="1" t="str">
        <f ca="1">VLOOKUP(表格15[[#This Row],[專案編號]],料單!C:G,5,FALSE)</f>
        <v/>
      </c>
      <c r="H683" s="1">
        <f ca="1">VLOOKUP(表格15[[#This Row],[專案編號]],料單!C:H,6,FALSE)</f>
        <v>0</v>
      </c>
      <c r="I683" s="1" t="str">
        <f ca="1">VLOOKUP(表格15[[#This Row],[專案編號]],料單!C:I,7,FALSE)</f>
        <v/>
      </c>
      <c r="J683" s="1">
        <f ca="1">VLOOKUP(表格15[[#This Row],[專案編號]],料單!C:J,8,FALSE)</f>
        <v>0</v>
      </c>
      <c r="K683" s="1">
        <f ca="1">VLOOKUP(表格15[[#This Row],[專案編號]],料單!C:K,9,FALSE)</f>
        <v>0</v>
      </c>
      <c r="L683" s="1" t="str">
        <f ca="1">VLOOKUP(表格15[[#This Row],[專案編號]],料單!C:M,11,FALSE)</f>
        <v/>
      </c>
      <c r="M683" s="1">
        <f ca="1">VLOOKUP(表格15[[#This Row],[專案編號]],料單!C:L,10,FALSE)</f>
        <v>0</v>
      </c>
      <c r="N683" s="1" t="str">
        <f ca="1">VLOOKUP(表格15[[#This Row],[專案編號]],料單!C:O,13,FALSE)</f>
        <v/>
      </c>
      <c r="O683" s="11">
        <f t="shared" ca="1" si="324"/>
        <v>0</v>
      </c>
      <c r="R683" s="2" t="str">
        <f ca="1">IFERROR(VLOOKUP(M683,資料庫!$P$3:$AJ$73,20,),"")</f>
        <v/>
      </c>
      <c r="S683" s="9" t="str">
        <f t="shared" ca="1" si="320"/>
        <v/>
      </c>
      <c r="U683" s="9"/>
    </row>
    <row r="684" spans="1:21" x14ac:dyDescent="0.25">
      <c r="A684" s="1">
        <f t="shared" si="325"/>
        <v>573</v>
      </c>
      <c r="B684" s="1">
        <f t="shared" si="312"/>
        <v>23</v>
      </c>
      <c r="C684" s="1">
        <f t="shared" si="313"/>
        <v>0</v>
      </c>
      <c r="D684" s="1">
        <f>料單!C893</f>
        <v>23023</v>
      </c>
      <c r="E684" s="1">
        <f ca="1">VLOOKUP(表格15[[#This Row],[專案編號]],料單!C:E,3,FALSE)</f>
        <v>0</v>
      </c>
      <c r="F684" s="1">
        <f ca="1">VLOOKUP(表格15[[#This Row],[專案編號]],料單!C:F,4,FALSE)</f>
        <v>0</v>
      </c>
      <c r="G684" s="1" t="str">
        <f ca="1">VLOOKUP(表格15[[#This Row],[專案編號]],料單!C:G,5,FALSE)</f>
        <v/>
      </c>
      <c r="H684" s="1">
        <f ca="1">VLOOKUP(表格15[[#This Row],[專案編號]],料單!C:H,6,FALSE)</f>
        <v>0</v>
      </c>
      <c r="I684" s="1" t="str">
        <f ca="1">VLOOKUP(表格15[[#This Row],[專案編號]],料單!C:I,7,FALSE)</f>
        <v/>
      </c>
      <c r="J684" s="1">
        <f ca="1">VLOOKUP(表格15[[#This Row],[專案編號]],料單!C:J,8,FALSE)</f>
        <v>0</v>
      </c>
      <c r="K684" s="1">
        <f ca="1">VLOOKUP(表格15[[#This Row],[專案編號]],料單!C:K,9,FALSE)</f>
        <v>0</v>
      </c>
      <c r="L684" s="1" t="str">
        <f ca="1">VLOOKUP(表格15[[#This Row],[專案編號]],料單!C:M,11,FALSE)</f>
        <v/>
      </c>
      <c r="M684" s="1">
        <f ca="1">VLOOKUP(表格15[[#This Row],[專案編號]],料單!C:L,10,FALSE)</f>
        <v>0</v>
      </c>
      <c r="N684" s="1" t="str">
        <f ca="1">VLOOKUP(表格15[[#This Row],[專案編號]],料單!C:O,13,FALSE)</f>
        <v/>
      </c>
      <c r="O684" s="11">
        <f t="shared" ca="1" si="324"/>
        <v>0</v>
      </c>
      <c r="R684" s="2" t="str">
        <f ca="1">IFERROR(VLOOKUP(M684,資料庫!$P$3:$AJ$73,20,),"")</f>
        <v/>
      </c>
      <c r="S684" s="9" t="str">
        <f t="shared" ca="1" si="320"/>
        <v/>
      </c>
      <c r="U684" s="9"/>
    </row>
    <row r="685" spans="1:21" x14ac:dyDescent="0.25">
      <c r="A685" s="1">
        <f t="shared" si="325"/>
        <v>574</v>
      </c>
      <c r="B685" s="1">
        <f t="shared" si="312"/>
        <v>23</v>
      </c>
      <c r="C685" s="1">
        <f t="shared" si="313"/>
        <v>0</v>
      </c>
      <c r="D685" s="1">
        <f>料單!C894</f>
        <v>23024</v>
      </c>
      <c r="E685" s="1">
        <f ca="1">VLOOKUP(表格15[[#This Row],[專案編號]],料單!C:E,3,FALSE)</f>
        <v>0</v>
      </c>
      <c r="F685" s="1">
        <f ca="1">VLOOKUP(表格15[[#This Row],[專案編號]],料單!C:F,4,FALSE)</f>
        <v>0</v>
      </c>
      <c r="G685" s="1" t="str">
        <f ca="1">VLOOKUP(表格15[[#This Row],[專案編號]],料單!C:G,5,FALSE)</f>
        <v/>
      </c>
      <c r="H685" s="1">
        <f ca="1">VLOOKUP(表格15[[#This Row],[專案編號]],料單!C:H,6,FALSE)</f>
        <v>0</v>
      </c>
      <c r="I685" s="1" t="str">
        <f ca="1">VLOOKUP(表格15[[#This Row],[專案編號]],料單!C:I,7,FALSE)</f>
        <v/>
      </c>
      <c r="J685" s="1">
        <f ca="1">VLOOKUP(表格15[[#This Row],[專案編號]],料單!C:J,8,FALSE)</f>
        <v>0</v>
      </c>
      <c r="K685" s="1">
        <f ca="1">VLOOKUP(表格15[[#This Row],[專案編號]],料單!C:K,9,FALSE)</f>
        <v>0</v>
      </c>
      <c r="L685" s="1" t="str">
        <f ca="1">VLOOKUP(表格15[[#This Row],[專案編號]],料單!C:M,11,FALSE)</f>
        <v/>
      </c>
      <c r="M685" s="1">
        <f ca="1">VLOOKUP(表格15[[#This Row],[專案編號]],料單!C:L,10,FALSE)</f>
        <v>0</v>
      </c>
      <c r="N685" s="1" t="str">
        <f ca="1">VLOOKUP(表格15[[#This Row],[專案編號]],料單!C:O,13,FALSE)</f>
        <v/>
      </c>
      <c r="O685" s="11">
        <f t="shared" ca="1" si="324"/>
        <v>0</v>
      </c>
      <c r="R685" s="2" t="str">
        <f ca="1">IFERROR(VLOOKUP(M685,資料庫!$P$3:$AJ$73,20,),"")</f>
        <v/>
      </c>
      <c r="S685" s="9" t="str">
        <f t="shared" ca="1" si="320"/>
        <v/>
      </c>
      <c r="U685" s="9"/>
    </row>
    <row r="686" spans="1:21" x14ac:dyDescent="0.25">
      <c r="A686" s="1">
        <f t="shared" ref="A686:A690" si="326">A685+1</f>
        <v>575</v>
      </c>
      <c r="B686" s="1">
        <f t="shared" ref="B686:B690" si="327">B685</f>
        <v>23</v>
      </c>
      <c r="C686" s="1">
        <f t="shared" si="313"/>
        <v>0</v>
      </c>
      <c r="D686" s="1">
        <f>料單!C895</f>
        <v>23025</v>
      </c>
      <c r="E686" s="1">
        <f ca="1">VLOOKUP(表格15[[#This Row],[專案編號]],料單!C:E,3,FALSE)</f>
        <v>0</v>
      </c>
      <c r="F686" s="1">
        <f ca="1">VLOOKUP(表格15[[#This Row],[專案編號]],料單!C:F,4,FALSE)</f>
        <v>0</v>
      </c>
      <c r="G686" s="1" t="str">
        <f ca="1">VLOOKUP(表格15[[#This Row],[專案編號]],料單!C:G,5,FALSE)</f>
        <v/>
      </c>
      <c r="H686" s="1">
        <f ca="1">VLOOKUP(表格15[[#This Row],[專案編號]],料單!C:H,6,FALSE)</f>
        <v>0</v>
      </c>
      <c r="I686" s="1" t="str">
        <f ca="1">VLOOKUP(表格15[[#This Row],[專案編號]],料單!C:I,7,FALSE)</f>
        <v/>
      </c>
      <c r="J686" s="1">
        <f ca="1">VLOOKUP(表格15[[#This Row],[專案編號]],料單!C:J,8,FALSE)</f>
        <v>0</v>
      </c>
      <c r="K686" s="1">
        <f ca="1">VLOOKUP(表格15[[#This Row],[專案編號]],料單!C:K,9,FALSE)</f>
        <v>0</v>
      </c>
      <c r="L686" s="1" t="str">
        <f ca="1">VLOOKUP(表格15[[#This Row],[專案編號]],料單!C:M,11,FALSE)</f>
        <v/>
      </c>
      <c r="M686" s="1">
        <f ca="1">VLOOKUP(表格15[[#This Row],[專案編號]],料單!C:L,10,FALSE)</f>
        <v>0</v>
      </c>
      <c r="N686" s="1" t="str">
        <f ca="1">VLOOKUP(表格15[[#This Row],[專案編號]],料單!C:O,13,FALSE)</f>
        <v/>
      </c>
      <c r="O686" s="11">
        <f t="shared" ca="1" si="324"/>
        <v>0</v>
      </c>
      <c r="R686" s="2" t="str">
        <f ca="1">IFERROR(VLOOKUP(M686,資料庫!$P$3:$AJ$73,20,),"")</f>
        <v/>
      </c>
      <c r="S686" s="9" t="str">
        <f t="shared" ca="1" si="320"/>
        <v/>
      </c>
      <c r="U686" s="9"/>
    </row>
    <row r="687" spans="1:21" x14ac:dyDescent="0.25">
      <c r="A687" s="1">
        <f t="shared" si="326"/>
        <v>576</v>
      </c>
      <c r="B687" s="1">
        <f t="shared" si="327"/>
        <v>23</v>
      </c>
      <c r="C687" s="1">
        <f t="shared" si="313"/>
        <v>0</v>
      </c>
      <c r="D687" s="1">
        <f>料單!C896</f>
        <v>23026</v>
      </c>
      <c r="E687" s="1">
        <f ca="1">VLOOKUP(表格15[[#This Row],[專案編號]],料單!C:E,3,FALSE)</f>
        <v>0</v>
      </c>
      <c r="F687" s="1">
        <f ca="1">VLOOKUP(表格15[[#This Row],[專案編號]],料單!C:F,4,FALSE)</f>
        <v>0</v>
      </c>
      <c r="G687" s="1" t="str">
        <f ca="1">VLOOKUP(表格15[[#This Row],[專案編號]],料單!C:G,5,FALSE)</f>
        <v/>
      </c>
      <c r="H687" s="1">
        <f ca="1">VLOOKUP(表格15[[#This Row],[專案編號]],料單!C:H,6,FALSE)</f>
        <v>0</v>
      </c>
      <c r="I687" s="1" t="str">
        <f ca="1">VLOOKUP(表格15[[#This Row],[專案編號]],料單!C:I,7,FALSE)</f>
        <v/>
      </c>
      <c r="J687" s="1">
        <f ca="1">VLOOKUP(表格15[[#This Row],[專案編號]],料單!C:J,8,FALSE)</f>
        <v>0</v>
      </c>
      <c r="K687" s="1">
        <f ca="1">VLOOKUP(表格15[[#This Row],[專案編號]],料單!C:K,9,FALSE)</f>
        <v>0</v>
      </c>
      <c r="L687" s="1" t="str">
        <f ca="1">VLOOKUP(表格15[[#This Row],[專案編號]],料單!C:M,11,FALSE)</f>
        <v/>
      </c>
      <c r="M687" s="1">
        <f ca="1">VLOOKUP(表格15[[#This Row],[專案編號]],料單!C:L,10,FALSE)</f>
        <v>0</v>
      </c>
      <c r="N687" s="1" t="str">
        <f ca="1">VLOOKUP(表格15[[#This Row],[專案編號]],料單!C:O,13,FALSE)</f>
        <v/>
      </c>
      <c r="O687" s="11">
        <f t="shared" ca="1" si="324"/>
        <v>0</v>
      </c>
      <c r="R687" s="2" t="str">
        <f ca="1">IFERROR(VLOOKUP(M687,資料庫!$P$3:$AJ$73,20,),"")</f>
        <v/>
      </c>
      <c r="S687" s="9" t="str">
        <f t="shared" ca="1" si="320"/>
        <v/>
      </c>
      <c r="U687" s="9"/>
    </row>
    <row r="688" spans="1:21" x14ac:dyDescent="0.25">
      <c r="A688" s="1">
        <f t="shared" si="326"/>
        <v>577</v>
      </c>
      <c r="B688" s="1">
        <f t="shared" si="327"/>
        <v>23</v>
      </c>
      <c r="C688" s="1">
        <f t="shared" si="313"/>
        <v>0</v>
      </c>
      <c r="D688" s="1">
        <f>料單!C897</f>
        <v>23027</v>
      </c>
      <c r="E688" s="1">
        <f ca="1">VLOOKUP(表格15[[#This Row],[專案編號]],料單!C:E,3,FALSE)</f>
        <v>0</v>
      </c>
      <c r="F688" s="1">
        <f ca="1">VLOOKUP(表格15[[#This Row],[專案編號]],料單!C:F,4,FALSE)</f>
        <v>0</v>
      </c>
      <c r="G688" s="1" t="str">
        <f ca="1">VLOOKUP(表格15[[#This Row],[專案編號]],料單!C:G,5,FALSE)</f>
        <v/>
      </c>
      <c r="H688" s="1">
        <f ca="1">VLOOKUP(表格15[[#This Row],[專案編號]],料單!C:H,6,FALSE)</f>
        <v>0</v>
      </c>
      <c r="I688" s="1" t="str">
        <f ca="1">VLOOKUP(表格15[[#This Row],[專案編號]],料單!C:I,7,FALSE)</f>
        <v/>
      </c>
      <c r="J688" s="1">
        <f ca="1">VLOOKUP(表格15[[#This Row],[專案編號]],料單!C:J,8,FALSE)</f>
        <v>0</v>
      </c>
      <c r="K688" s="1">
        <f ca="1">VLOOKUP(表格15[[#This Row],[專案編號]],料單!C:K,9,FALSE)</f>
        <v>0</v>
      </c>
      <c r="L688" s="1" t="str">
        <f ca="1">VLOOKUP(表格15[[#This Row],[專案編號]],料單!C:M,11,FALSE)</f>
        <v/>
      </c>
      <c r="M688" s="1">
        <f ca="1">VLOOKUP(表格15[[#This Row],[專案編號]],料單!C:L,10,FALSE)</f>
        <v>0</v>
      </c>
      <c r="N688" s="1" t="str">
        <f ca="1">VLOOKUP(表格15[[#This Row],[專案編號]],料單!C:O,13,FALSE)</f>
        <v/>
      </c>
      <c r="O688" s="11">
        <f t="shared" ca="1" si="324"/>
        <v>0</v>
      </c>
      <c r="R688" s="2" t="str">
        <f ca="1">IFERROR(VLOOKUP(M688,資料庫!$P$3:$AJ$73,20,),"")</f>
        <v/>
      </c>
      <c r="S688" s="9" t="str">
        <f t="shared" ca="1" si="320"/>
        <v/>
      </c>
      <c r="U688" s="9"/>
    </row>
    <row r="689" spans="1:21" x14ac:dyDescent="0.25">
      <c r="A689" s="1">
        <f t="shared" si="326"/>
        <v>578</v>
      </c>
      <c r="B689" s="1">
        <f t="shared" si="327"/>
        <v>23</v>
      </c>
      <c r="C689" s="1">
        <f t="shared" si="313"/>
        <v>0</v>
      </c>
      <c r="D689" s="1">
        <f>料單!C898</f>
        <v>23028</v>
      </c>
      <c r="E689" s="1">
        <f ca="1">VLOOKUP(表格15[[#This Row],[專案編號]],料單!C:E,3,FALSE)</f>
        <v>0</v>
      </c>
      <c r="F689" s="1">
        <f ca="1">VLOOKUP(表格15[[#This Row],[專案編號]],料單!C:F,4,FALSE)</f>
        <v>0</v>
      </c>
      <c r="G689" s="1" t="str">
        <f ca="1">VLOOKUP(表格15[[#This Row],[專案編號]],料單!C:G,5,FALSE)</f>
        <v/>
      </c>
      <c r="H689" s="1">
        <f ca="1">VLOOKUP(表格15[[#This Row],[專案編號]],料單!C:H,6,FALSE)</f>
        <v>0</v>
      </c>
      <c r="I689" s="1" t="str">
        <f ca="1">VLOOKUP(表格15[[#This Row],[專案編號]],料單!C:I,7,FALSE)</f>
        <v/>
      </c>
      <c r="J689" s="1">
        <f ca="1">VLOOKUP(表格15[[#This Row],[專案編號]],料單!C:J,8,FALSE)</f>
        <v>0</v>
      </c>
      <c r="K689" s="1">
        <f ca="1">VLOOKUP(表格15[[#This Row],[專案編號]],料單!C:K,9,FALSE)</f>
        <v>0</v>
      </c>
      <c r="L689" s="1" t="str">
        <f ca="1">VLOOKUP(表格15[[#This Row],[專案編號]],料單!C:M,11,FALSE)</f>
        <v/>
      </c>
      <c r="M689" s="1">
        <f ca="1">VLOOKUP(表格15[[#This Row],[專案編號]],料單!C:L,10,FALSE)</f>
        <v>0</v>
      </c>
      <c r="N689" s="1" t="str">
        <f ca="1">VLOOKUP(表格15[[#This Row],[專案編號]],料單!C:O,13,FALSE)</f>
        <v/>
      </c>
      <c r="O689" s="11">
        <f t="shared" ca="1" si="324"/>
        <v>0</v>
      </c>
      <c r="R689" s="2" t="str">
        <f ca="1">IFERROR(VLOOKUP(M689,資料庫!$P$3:$AJ$73,20,),"")</f>
        <v/>
      </c>
      <c r="S689" s="9" t="str">
        <f t="shared" ca="1" si="320"/>
        <v/>
      </c>
      <c r="U689" s="9"/>
    </row>
    <row r="690" spans="1:21" x14ac:dyDescent="0.25">
      <c r="A690" s="1">
        <f t="shared" si="326"/>
        <v>579</v>
      </c>
      <c r="B690" s="1">
        <f t="shared" si="327"/>
        <v>23</v>
      </c>
      <c r="C690" s="1">
        <f t="shared" si="313"/>
        <v>0</v>
      </c>
      <c r="D690" s="1">
        <f>料單!C899</f>
        <v>23029</v>
      </c>
      <c r="E690" s="1">
        <f ca="1">VLOOKUP(表格15[[#This Row],[專案編號]],料單!C:E,3,FALSE)</f>
        <v>0</v>
      </c>
      <c r="F690" s="1">
        <f ca="1">VLOOKUP(表格15[[#This Row],[專案編號]],料單!C:F,4,FALSE)</f>
        <v>0</v>
      </c>
      <c r="G690" s="1" t="str">
        <f ca="1">VLOOKUP(表格15[[#This Row],[專案編號]],料單!C:G,5,FALSE)</f>
        <v/>
      </c>
      <c r="H690" s="1">
        <f ca="1">VLOOKUP(表格15[[#This Row],[專案編號]],料單!C:H,6,FALSE)</f>
        <v>0</v>
      </c>
      <c r="I690" s="1" t="str">
        <f ca="1">VLOOKUP(表格15[[#This Row],[專案編號]],料單!C:I,7,FALSE)</f>
        <v/>
      </c>
      <c r="J690" s="1">
        <f ca="1">VLOOKUP(表格15[[#This Row],[專案編號]],料單!C:J,8,FALSE)</f>
        <v>0</v>
      </c>
      <c r="K690" s="1">
        <f ca="1">VLOOKUP(表格15[[#This Row],[專案編號]],料單!C:K,9,FALSE)</f>
        <v>0</v>
      </c>
      <c r="L690" s="1" t="str">
        <f ca="1">VLOOKUP(表格15[[#This Row],[專案編號]],料單!C:M,11,FALSE)</f>
        <v/>
      </c>
      <c r="M690" s="1">
        <f ca="1">VLOOKUP(表格15[[#This Row],[專案編號]],料單!C:L,10,FALSE)</f>
        <v>0</v>
      </c>
      <c r="N690" s="1" t="str">
        <f ca="1">VLOOKUP(表格15[[#This Row],[專案編號]],料單!C:O,13,FALSE)</f>
        <v/>
      </c>
      <c r="O690" s="11">
        <f t="shared" ca="1" si="324"/>
        <v>0</v>
      </c>
      <c r="R690" s="2" t="str">
        <f ca="1">IFERROR(VLOOKUP(M690,資料庫!$P$3:$AJ$73,20,),"")</f>
        <v/>
      </c>
      <c r="S690" s="9" t="str">
        <f t="shared" ca="1" si="320"/>
        <v/>
      </c>
      <c r="U690" s="9"/>
    </row>
    <row r="691" spans="1:21" s="43" customFormat="1" x14ac:dyDescent="0.25">
      <c r="A691" s="43">
        <f>A685+1</f>
        <v>575</v>
      </c>
      <c r="B691" s="43">
        <f>B685</f>
        <v>23</v>
      </c>
      <c r="C691" s="43">
        <f t="shared" si="313"/>
        <v>0</v>
      </c>
      <c r="D691" s="43">
        <f>料單!C900</f>
        <v>23030</v>
      </c>
      <c r="E691" s="43">
        <f ca="1">VLOOKUP(表格15[[#This Row],[專案編號]],料單!C:E,3,FALSE)</f>
        <v>0</v>
      </c>
      <c r="F691" s="43">
        <f ca="1">VLOOKUP(表格15[[#This Row],[專案編號]],料單!C:F,4,FALSE)</f>
        <v>0</v>
      </c>
      <c r="G691" s="43" t="str">
        <f ca="1">VLOOKUP(表格15[[#This Row],[專案編號]],料單!C:G,5,FALSE)</f>
        <v/>
      </c>
      <c r="H691" s="43">
        <f ca="1">VLOOKUP(表格15[[#This Row],[專案編號]],料單!C:H,6,FALSE)</f>
        <v>0</v>
      </c>
      <c r="I691" s="43" t="str">
        <f ca="1">VLOOKUP(表格15[[#This Row],[專案編號]],料單!C:I,7,FALSE)</f>
        <v/>
      </c>
      <c r="J691" s="43">
        <f ca="1">VLOOKUP(表格15[[#This Row],[專案編號]],料單!C:J,8,FALSE)</f>
        <v>0</v>
      </c>
      <c r="K691" s="43">
        <f ca="1">VLOOKUP(表格15[[#This Row],[專案編號]],料單!C:K,9,FALSE)</f>
        <v>0</v>
      </c>
      <c r="L691" s="43" t="str">
        <f ca="1">VLOOKUP(表格15[[#This Row],[專案編號]],料單!C:M,11,FALSE)</f>
        <v/>
      </c>
      <c r="M691" s="43">
        <f ca="1">VLOOKUP(表格15[[#This Row],[專案編號]],料單!C:L,10,FALSE)</f>
        <v>0</v>
      </c>
      <c r="N691" s="1" t="str">
        <f ca="1">VLOOKUP(表格15[[#This Row],[專案編號]],料單!C:O,13,FALSE)</f>
        <v/>
      </c>
      <c r="O691" s="44">
        <f t="shared" ref="O691" ca="1" si="328">(F691*H691)/90000*K691</f>
        <v>0</v>
      </c>
      <c r="P691" s="45">
        <f ca="1">SUM(O662:O691)</f>
        <v>0</v>
      </c>
      <c r="Q691" s="45"/>
      <c r="R691" s="204" t="str">
        <f ca="1">IFERROR(VLOOKUP(M691,資料庫!$P$3:$AJ$73,20,),"")</f>
        <v/>
      </c>
      <c r="S691" s="205" t="str">
        <f t="shared" ca="1" si="320"/>
        <v/>
      </c>
      <c r="U691" s="205"/>
    </row>
    <row r="692" spans="1:21" x14ac:dyDescent="0.25">
      <c r="A692" s="1">
        <f t="shared" si="325"/>
        <v>576</v>
      </c>
      <c r="B692" s="1">
        <f>料單!C904</f>
        <v>24</v>
      </c>
      <c r="C692" s="1">
        <f>料單!C903</f>
        <v>0</v>
      </c>
      <c r="D692" s="1">
        <f>料單!C910</f>
        <v>24001</v>
      </c>
      <c r="E692" s="1" t="str">
        <f ca="1">VLOOKUP(表格15[[#This Row],[專案編號]],料單!C:E,3,FALSE)</f>
        <v>頂板</v>
      </c>
      <c r="F692" s="1">
        <f ca="1">VLOOKUP(表格15[[#This Row],[專案編號]],料單!C:F,4,FALSE)</f>
        <v>-36</v>
      </c>
      <c r="G692" s="1" t="str">
        <f ca="1">VLOOKUP(表格15[[#This Row],[專案編號]],料單!C:G,5,FALSE)</f>
        <v>AA</v>
      </c>
      <c r="H692" s="1">
        <f ca="1">VLOOKUP(表格15[[#This Row],[專案編號]],料單!C:H,6,FALSE)</f>
        <v>0</v>
      </c>
      <c r="I692" s="1" t="str">
        <f ca="1">VLOOKUP(表格15[[#This Row],[專案編號]],料單!C:I,7,FALSE)</f>
        <v/>
      </c>
      <c r="J692" s="1">
        <f ca="1">VLOOKUP(表格15[[#This Row],[專案編號]],料單!C:J,8,FALSE)</f>
        <v>18</v>
      </c>
      <c r="K692" s="1">
        <f ca="1">VLOOKUP(表格15[[#This Row],[專案編號]],料單!C:K,9,FALSE)</f>
        <v>0</v>
      </c>
      <c r="L692" s="1" t="str">
        <f ca="1">VLOOKUP(表格15[[#This Row],[專案編號]],料單!C:M,11,FALSE)</f>
        <v/>
      </c>
      <c r="M692" s="1">
        <f ca="1">VLOOKUP(表格15[[#This Row],[專案編號]],料單!C:L,10,FALSE)</f>
        <v>0</v>
      </c>
      <c r="N692" s="1" t="str">
        <f ca="1">VLOOKUP(表格15[[#This Row],[專案編號]],料單!C:O,13,FALSE)</f>
        <v/>
      </c>
      <c r="O692" s="11">
        <f t="shared" ca="1" si="318"/>
        <v>0</v>
      </c>
      <c r="R692" s="2" t="str">
        <f ca="1">IFERROR(VLOOKUP(M692,資料庫!$P$3:$AJ$73,20,),"")</f>
        <v/>
      </c>
      <c r="S692" s="9" t="str">
        <f t="shared" ca="1" si="320"/>
        <v/>
      </c>
      <c r="U692" s="9"/>
    </row>
    <row r="693" spans="1:21" x14ac:dyDescent="0.25">
      <c r="A693" s="1">
        <f t="shared" si="325"/>
        <v>577</v>
      </c>
      <c r="B693" s="1">
        <f t="shared" si="312"/>
        <v>24</v>
      </c>
      <c r="C693" s="1">
        <f t="shared" si="313"/>
        <v>0</v>
      </c>
      <c r="D693" s="1">
        <f>料單!C911</f>
        <v>24002</v>
      </c>
      <c r="E693" s="1" t="str">
        <f ca="1">VLOOKUP(表格15[[#This Row],[專案編號]],料單!C:E,3,FALSE)</f>
        <v>底板</v>
      </c>
      <c r="F693" s="1">
        <f ca="1">VLOOKUP(表格15[[#This Row],[專案編號]],料單!C:F,4,FALSE)</f>
        <v>-36</v>
      </c>
      <c r="G693" s="1" t="str">
        <f ca="1">VLOOKUP(表格15[[#This Row],[專案編號]],料單!C:G,5,FALSE)</f>
        <v>AA</v>
      </c>
      <c r="H693" s="1">
        <f ca="1">VLOOKUP(表格15[[#This Row],[專案編號]],料單!C:H,6,FALSE)</f>
        <v>0</v>
      </c>
      <c r="I693" s="1" t="str">
        <f ca="1">VLOOKUP(表格15[[#This Row],[專案編號]],料單!C:I,7,FALSE)</f>
        <v/>
      </c>
      <c r="J693" s="1">
        <f ca="1">VLOOKUP(表格15[[#This Row],[專案編號]],料單!C:J,8,FALSE)</f>
        <v>18</v>
      </c>
      <c r="K693" s="1">
        <f ca="1">VLOOKUP(表格15[[#This Row],[專案編號]],料單!C:K,9,FALSE)</f>
        <v>0</v>
      </c>
      <c r="L693" s="1" t="str">
        <f ca="1">VLOOKUP(表格15[[#This Row],[專案編號]],料單!C:M,11,FALSE)</f>
        <v/>
      </c>
      <c r="M693" s="1">
        <f ca="1">VLOOKUP(表格15[[#This Row],[專案編號]],料單!C:L,10,FALSE)</f>
        <v>0</v>
      </c>
      <c r="N693" s="1" t="str">
        <f ca="1">VLOOKUP(表格15[[#This Row],[專案編號]],料單!C:O,13,FALSE)</f>
        <v/>
      </c>
      <c r="O693" s="11">
        <f t="shared" ca="1" si="318"/>
        <v>0</v>
      </c>
      <c r="R693" s="2" t="str">
        <f ca="1">IFERROR(VLOOKUP(M693,資料庫!$P$3:$AJ$73,20,),"")</f>
        <v/>
      </c>
      <c r="S693" s="9" t="str">
        <f t="shared" ca="1" si="320"/>
        <v/>
      </c>
      <c r="U693" s="9"/>
    </row>
    <row r="694" spans="1:21" x14ac:dyDescent="0.25">
      <c r="A694" s="1">
        <f t="shared" si="325"/>
        <v>578</v>
      </c>
      <c r="B694" s="1">
        <f t="shared" si="312"/>
        <v>24</v>
      </c>
      <c r="C694" s="1">
        <f t="shared" si="313"/>
        <v>0</v>
      </c>
      <c r="D694" s="1">
        <f>料單!C912</f>
        <v>24003</v>
      </c>
      <c r="E694" s="1" t="str">
        <f ca="1">VLOOKUP(表格15[[#This Row],[專案編號]],料單!C:E,3,FALSE)</f>
        <v>左側板</v>
      </c>
      <c r="F694" s="1">
        <f ca="1">VLOOKUP(表格15[[#This Row],[專案編號]],料單!C:F,4,FALSE)</f>
        <v>0</v>
      </c>
      <c r="G694" s="1" t="str">
        <f ca="1">VLOOKUP(表格15[[#This Row],[專案編號]],料單!C:G,5,FALSE)</f>
        <v>AA</v>
      </c>
      <c r="H694" s="1">
        <f ca="1">VLOOKUP(表格15[[#This Row],[專案編號]],料單!C:H,6,FALSE)</f>
        <v>0</v>
      </c>
      <c r="I694" s="1" t="str">
        <f ca="1">VLOOKUP(表格15[[#This Row],[專案編號]],料單!C:I,7,FALSE)</f>
        <v>AA</v>
      </c>
      <c r="J694" s="1">
        <f ca="1">VLOOKUP(表格15[[#This Row],[專案編號]],料單!C:J,8,FALSE)</f>
        <v>18</v>
      </c>
      <c r="K694" s="1">
        <f ca="1">VLOOKUP(表格15[[#This Row],[專案編號]],料單!C:K,9,FALSE)</f>
        <v>0</v>
      </c>
      <c r="L694" s="1" t="str">
        <f ca="1">VLOOKUP(表格15[[#This Row],[專案編號]],料單!C:M,11,FALSE)</f>
        <v/>
      </c>
      <c r="M694" s="1">
        <f ca="1">VLOOKUP(表格15[[#This Row],[專案編號]],料單!C:L,10,FALSE)</f>
        <v>0</v>
      </c>
      <c r="N694" s="1" t="str">
        <f ca="1">VLOOKUP(表格15[[#This Row],[專案編號]],料單!C:O,13,FALSE)</f>
        <v/>
      </c>
      <c r="O694" s="11">
        <f t="shared" ref="O694:O720" ca="1" si="329">(F694*H694)/90000*K694</f>
        <v>0</v>
      </c>
      <c r="R694" s="2" t="str">
        <f ca="1">IFERROR(VLOOKUP(M694,資料庫!$P$3:$AJ$73,20,),"")</f>
        <v/>
      </c>
      <c r="S694" s="9" t="str">
        <f t="shared" ca="1" si="320"/>
        <v/>
      </c>
      <c r="U694" s="9"/>
    </row>
    <row r="695" spans="1:21" x14ac:dyDescent="0.25">
      <c r="A695" s="1">
        <f t="shared" si="325"/>
        <v>579</v>
      </c>
      <c r="B695" s="1">
        <f t="shared" si="312"/>
        <v>24</v>
      </c>
      <c r="C695" s="1">
        <f t="shared" si="313"/>
        <v>0</v>
      </c>
      <c r="D695" s="1">
        <f>料單!C913</f>
        <v>24004</v>
      </c>
      <c r="E695" s="1" t="str">
        <f ca="1">VLOOKUP(表格15[[#This Row],[專案編號]],料單!C:E,3,FALSE)</f>
        <v>右側板</v>
      </c>
      <c r="F695" s="1">
        <f ca="1">VLOOKUP(表格15[[#This Row],[專案編號]],料單!C:F,4,FALSE)</f>
        <v>0</v>
      </c>
      <c r="G695" s="1" t="str">
        <f ca="1">VLOOKUP(表格15[[#This Row],[專案編號]],料單!C:G,5,FALSE)</f>
        <v>AA</v>
      </c>
      <c r="H695" s="1">
        <f ca="1">VLOOKUP(表格15[[#This Row],[專案編號]],料單!C:H,6,FALSE)</f>
        <v>0</v>
      </c>
      <c r="I695" s="1" t="str">
        <f ca="1">VLOOKUP(表格15[[#This Row],[專案編號]],料單!C:I,7,FALSE)</f>
        <v>AA</v>
      </c>
      <c r="J695" s="1">
        <f ca="1">VLOOKUP(表格15[[#This Row],[專案編號]],料單!C:J,8,FALSE)</f>
        <v>18</v>
      </c>
      <c r="K695" s="1">
        <f ca="1">VLOOKUP(表格15[[#This Row],[專案編號]],料單!C:K,9,FALSE)</f>
        <v>0</v>
      </c>
      <c r="L695" s="1" t="str">
        <f ca="1">VLOOKUP(表格15[[#This Row],[專案編號]],料單!C:M,11,FALSE)</f>
        <v/>
      </c>
      <c r="M695" s="1">
        <f ca="1">VLOOKUP(表格15[[#This Row],[專案編號]],料單!C:L,10,FALSE)</f>
        <v>0</v>
      </c>
      <c r="N695" s="1" t="str">
        <f ca="1">VLOOKUP(表格15[[#This Row],[專案編號]],料單!C:O,13,FALSE)</f>
        <v/>
      </c>
      <c r="O695" s="11">
        <f t="shared" ca="1" si="329"/>
        <v>0</v>
      </c>
      <c r="R695" s="2" t="str">
        <f ca="1">IFERROR(VLOOKUP(M695,資料庫!$P$3:$AJ$73,20,),"")</f>
        <v/>
      </c>
      <c r="S695" s="9" t="str">
        <f t="shared" ca="1" si="320"/>
        <v/>
      </c>
      <c r="U695" s="9"/>
    </row>
    <row r="696" spans="1:21" x14ac:dyDescent="0.25">
      <c r="A696" s="1">
        <f t="shared" si="325"/>
        <v>580</v>
      </c>
      <c r="B696" s="1">
        <f t="shared" si="312"/>
        <v>24</v>
      </c>
      <c r="C696" s="1">
        <f t="shared" si="313"/>
        <v>0</v>
      </c>
      <c r="D696" s="1">
        <f>料單!C914</f>
        <v>24005</v>
      </c>
      <c r="E696" s="1" t="str">
        <f ca="1">VLOOKUP(表格15[[#This Row],[專案編號]],料單!C:E,3,FALSE)</f>
        <v>背板</v>
      </c>
      <c r="F696" s="1">
        <f ca="1">VLOOKUP(表格15[[#This Row],[專案編號]],料單!C:F,4,FALSE)</f>
        <v>-22</v>
      </c>
      <c r="G696" s="1" t="str">
        <f ca="1">VLOOKUP(表格15[[#This Row],[專案編號]],料單!C:G,5,FALSE)</f>
        <v/>
      </c>
      <c r="H696" s="1">
        <f ca="1">VLOOKUP(表格15[[#This Row],[專案編號]],料單!C:H,6,FALSE)</f>
        <v>-22</v>
      </c>
      <c r="I696" s="1" t="str">
        <f ca="1">VLOOKUP(表格15[[#This Row],[專案編號]],料單!C:I,7,FALSE)</f>
        <v/>
      </c>
      <c r="J696" s="1">
        <f ca="1">VLOOKUP(表格15[[#This Row],[專案編號]],料單!C:J,8,FALSE)</f>
        <v>4</v>
      </c>
      <c r="K696" s="1">
        <f ca="1">VLOOKUP(表格15[[#This Row],[專案編號]],料單!C:K,9,FALSE)</f>
        <v>0</v>
      </c>
      <c r="L696" s="1" t="str">
        <f ca="1">VLOOKUP(表格15[[#This Row],[專案編號]],料單!C:M,11,FALSE)</f>
        <v/>
      </c>
      <c r="M696" s="1">
        <f ca="1">VLOOKUP(表格15[[#This Row],[專案編號]],料單!C:L,10,FALSE)</f>
        <v>0</v>
      </c>
      <c r="N696" s="1" t="str">
        <f ca="1">VLOOKUP(表格15[[#This Row],[專案編號]],料單!C:O,13,FALSE)</f>
        <v/>
      </c>
      <c r="O696" s="11">
        <f t="shared" ca="1" si="329"/>
        <v>0</v>
      </c>
      <c r="R696" s="2" t="str">
        <f ca="1">IFERROR(VLOOKUP(M696,資料庫!$P$3:$AJ$73,20,),"")</f>
        <v/>
      </c>
      <c r="S696" s="9" t="str">
        <f t="shared" ca="1" si="320"/>
        <v/>
      </c>
      <c r="U696" s="9"/>
    </row>
    <row r="697" spans="1:21" x14ac:dyDescent="0.25">
      <c r="A697" s="1">
        <f t="shared" si="325"/>
        <v>581</v>
      </c>
      <c r="B697" s="1">
        <f t="shared" si="312"/>
        <v>24</v>
      </c>
      <c r="C697" s="1">
        <f t="shared" si="313"/>
        <v>0</v>
      </c>
      <c r="D697" s="1">
        <f>料單!C915</f>
        <v>24006</v>
      </c>
      <c r="E697" s="1" t="str">
        <f ca="1">VLOOKUP(表格15[[#This Row],[專案編號]],料單!C:E,3,FALSE)</f>
        <v>背拉桿</v>
      </c>
      <c r="F697" s="1">
        <f ca="1">VLOOKUP(表格15[[#This Row],[專案編號]],料單!C:F,4,FALSE)</f>
        <v>-36</v>
      </c>
      <c r="G697" s="1" t="str">
        <f ca="1">VLOOKUP(表格15[[#This Row],[專案編號]],料單!C:G,5,FALSE)</f>
        <v>AA</v>
      </c>
      <c r="H697" s="1">
        <f ca="1">VLOOKUP(表格15[[#This Row],[專案編號]],料單!C:H,6,FALSE)</f>
        <v>120</v>
      </c>
      <c r="I697" s="1" t="str">
        <f ca="1">VLOOKUP(表格15[[#This Row],[專案編號]],料單!C:I,7,FALSE)</f>
        <v/>
      </c>
      <c r="J697" s="1">
        <f ca="1">VLOOKUP(表格15[[#This Row],[專案編號]],料單!C:J,8,FALSE)</f>
        <v>18</v>
      </c>
      <c r="K697" s="1">
        <f ca="1">VLOOKUP(表格15[[#This Row],[專案編號]],料單!C:K,9,FALSE)</f>
        <v>0</v>
      </c>
      <c r="L697" s="1" t="str">
        <f ca="1">VLOOKUP(表格15[[#This Row],[專案編號]],料單!C:M,11,FALSE)</f>
        <v/>
      </c>
      <c r="M697" s="1">
        <f ca="1">VLOOKUP(表格15[[#This Row],[專案編號]],料單!C:L,10,FALSE)</f>
        <v>0</v>
      </c>
      <c r="N697" s="1" t="str">
        <f ca="1">VLOOKUP(表格15[[#This Row],[專案編號]],料單!C:O,13,FALSE)</f>
        <v/>
      </c>
      <c r="O697" s="11">
        <f t="shared" ca="1" si="329"/>
        <v>0</v>
      </c>
      <c r="R697" s="2" t="str">
        <f ca="1">IFERROR(VLOOKUP(M697,資料庫!$P$3:$AJ$73,20,),"")</f>
        <v/>
      </c>
      <c r="S697" s="9" t="str">
        <f t="shared" ca="1" si="320"/>
        <v/>
      </c>
      <c r="U697" s="9"/>
    </row>
    <row r="698" spans="1:21" x14ac:dyDescent="0.25">
      <c r="A698" s="1">
        <f t="shared" si="325"/>
        <v>582</v>
      </c>
      <c r="B698" s="1">
        <f t="shared" ref="B698:C715" si="330">B697</f>
        <v>24</v>
      </c>
      <c r="C698" s="1">
        <f t="shared" si="313"/>
        <v>0</v>
      </c>
      <c r="D698" s="1">
        <f>料單!C916</f>
        <v>24007</v>
      </c>
      <c r="E698" s="1" t="str">
        <f ca="1">VLOOKUP(表格15[[#This Row],[專案編號]],料單!C:E,3,FALSE)</f>
        <v>中立板</v>
      </c>
      <c r="F698" s="1">
        <f ca="1">VLOOKUP(表格15[[#This Row],[專案編號]],料單!C:F,4,FALSE)</f>
        <v>-36</v>
      </c>
      <c r="G698" s="1" t="str">
        <f ca="1">VLOOKUP(表格15[[#This Row],[專案編號]],料單!C:G,5,FALSE)</f>
        <v>AA</v>
      </c>
      <c r="H698" s="1">
        <f ca="1">VLOOKUP(表格15[[#This Row],[專案編號]],料單!C:H,6,FALSE)</f>
        <v>-22</v>
      </c>
      <c r="I698" s="1" t="str">
        <f ca="1">VLOOKUP(表格15[[#This Row],[專案編號]],料單!C:I,7,FALSE)</f>
        <v/>
      </c>
      <c r="J698" s="1">
        <f ca="1">VLOOKUP(表格15[[#This Row],[專案編號]],料單!C:J,8,FALSE)</f>
        <v>18</v>
      </c>
      <c r="K698" s="1">
        <f ca="1">VLOOKUP(表格15[[#This Row],[專案編號]],料單!C:K,9,FALSE)</f>
        <v>0</v>
      </c>
      <c r="L698" s="1" t="str">
        <f ca="1">VLOOKUP(表格15[[#This Row],[專案編號]],料單!C:M,11,FALSE)</f>
        <v/>
      </c>
      <c r="M698" s="1">
        <f ca="1">VLOOKUP(表格15[[#This Row],[專案編號]],料單!C:L,10,FALSE)</f>
        <v>0</v>
      </c>
      <c r="N698" s="1" t="str">
        <f ca="1">VLOOKUP(表格15[[#This Row],[專案編號]],料單!C:O,13,FALSE)</f>
        <v/>
      </c>
      <c r="O698" s="11">
        <f t="shared" ca="1" si="329"/>
        <v>0</v>
      </c>
      <c r="R698" s="2" t="str">
        <f ca="1">IFERROR(VLOOKUP(M698,資料庫!$P$3:$AJ$73,20,),"")</f>
        <v/>
      </c>
      <c r="S698" s="9" t="str">
        <f t="shared" ca="1" si="320"/>
        <v/>
      </c>
      <c r="U698" s="9"/>
    </row>
    <row r="699" spans="1:21" x14ac:dyDescent="0.25">
      <c r="A699" s="1">
        <f t="shared" si="325"/>
        <v>583</v>
      </c>
      <c r="B699" s="1">
        <f t="shared" si="330"/>
        <v>24</v>
      </c>
      <c r="C699" s="1">
        <f t="shared" si="313"/>
        <v>0</v>
      </c>
      <c r="D699" s="1">
        <f>料單!C917</f>
        <v>24008</v>
      </c>
      <c r="E699" s="1" t="str">
        <f ca="1">VLOOKUP(表格15[[#This Row],[專案編號]],料單!C:E,3,FALSE)</f>
        <v>活隔</v>
      </c>
      <c r="F699" s="1">
        <f ca="1">VLOOKUP(表格15[[#This Row],[專案編號]],料單!C:F,4,FALSE)</f>
        <v>0</v>
      </c>
      <c r="G699" s="1" t="str">
        <f ca="1">VLOOKUP(表格15[[#This Row],[專案編號]],料單!C:G,5,FALSE)</f>
        <v>AA</v>
      </c>
      <c r="H699" s="1">
        <f ca="1">VLOOKUP(表格15[[#This Row],[專案編號]],料單!C:H,6,FALSE)</f>
        <v>-32</v>
      </c>
      <c r="I699" s="1" t="str">
        <f ca="1">VLOOKUP(表格15[[#This Row],[專案編號]],料單!C:I,7,FALSE)</f>
        <v>AA</v>
      </c>
      <c r="J699" s="1">
        <f ca="1">VLOOKUP(表格15[[#This Row],[專案編號]],料單!C:J,8,FALSE)</f>
        <v>18</v>
      </c>
      <c r="K699" s="1">
        <f ca="1">VLOOKUP(表格15[[#This Row],[專案編號]],料單!C:K,9,FALSE)</f>
        <v>0</v>
      </c>
      <c r="L699" s="1" t="str">
        <f ca="1">VLOOKUP(表格15[[#This Row],[專案編號]],料單!C:M,11,FALSE)</f>
        <v/>
      </c>
      <c r="M699" s="1">
        <f ca="1">VLOOKUP(表格15[[#This Row],[專案編號]],料單!C:L,10,FALSE)</f>
        <v>0</v>
      </c>
      <c r="N699" s="1" t="str">
        <f ca="1">VLOOKUP(表格15[[#This Row],[專案編號]],料單!C:O,13,FALSE)</f>
        <v/>
      </c>
      <c r="O699" s="11">
        <f t="shared" ca="1" si="329"/>
        <v>0</v>
      </c>
      <c r="R699" s="2" t="str">
        <f ca="1">IFERROR(VLOOKUP(M699,資料庫!$P$3:$AJ$73,20,),"")</f>
        <v/>
      </c>
      <c r="S699" s="9" t="str">
        <f t="shared" ca="1" si="320"/>
        <v/>
      </c>
      <c r="U699" s="9"/>
    </row>
    <row r="700" spans="1:21" x14ac:dyDescent="0.25">
      <c r="A700" s="1">
        <f t="shared" si="325"/>
        <v>584</v>
      </c>
      <c r="B700" s="1">
        <f t="shared" si="330"/>
        <v>24</v>
      </c>
      <c r="C700" s="1">
        <f t="shared" si="313"/>
        <v>0</v>
      </c>
      <c r="D700" s="1">
        <f>料單!C918</f>
        <v>24009</v>
      </c>
      <c r="E700" s="1" t="str">
        <f ca="1">VLOOKUP(表格15[[#This Row],[專案編號]],料單!C:E,3,FALSE)</f>
        <v>固隔</v>
      </c>
      <c r="F700" s="1">
        <f ca="1">VLOOKUP(表格15[[#This Row],[專案編號]],料單!C:F,4,FALSE)</f>
        <v>0</v>
      </c>
      <c r="G700" s="1" t="str">
        <f ca="1">VLOOKUP(表格15[[#This Row],[專案編號]],料單!C:G,5,FALSE)</f>
        <v>AA</v>
      </c>
      <c r="H700" s="1">
        <f ca="1">VLOOKUP(表格15[[#This Row],[專案編號]],料單!C:H,6,FALSE)</f>
        <v>-22</v>
      </c>
      <c r="I700" s="1" t="str">
        <f ca="1">VLOOKUP(表格15[[#This Row],[專案編號]],料單!C:I,7,FALSE)</f>
        <v/>
      </c>
      <c r="J700" s="1">
        <f ca="1">VLOOKUP(表格15[[#This Row],[專案編號]],料單!C:J,8,FALSE)</f>
        <v>18</v>
      </c>
      <c r="K700" s="1">
        <f ca="1">VLOOKUP(表格15[[#This Row],[專案編號]],料單!C:K,9,FALSE)</f>
        <v>0</v>
      </c>
      <c r="L700" s="1" t="str">
        <f ca="1">VLOOKUP(表格15[[#This Row],[專案編號]],料單!C:M,11,FALSE)</f>
        <v/>
      </c>
      <c r="M700" s="1">
        <f ca="1">VLOOKUP(表格15[[#This Row],[專案編號]],料單!C:L,10,FALSE)</f>
        <v>0</v>
      </c>
      <c r="N700" s="1" t="str">
        <f ca="1">VLOOKUP(表格15[[#This Row],[專案編號]],料單!C:O,13,FALSE)</f>
        <v/>
      </c>
      <c r="O700" s="11">
        <f t="shared" ca="1" si="329"/>
        <v>0</v>
      </c>
      <c r="R700" s="2" t="str">
        <f ca="1">IFERROR(VLOOKUP(M700,資料庫!$P$3:$AJ$73,20,),"")</f>
        <v/>
      </c>
      <c r="S700" s="9" t="str">
        <f t="shared" ca="1" si="320"/>
        <v/>
      </c>
      <c r="U700" s="9"/>
    </row>
    <row r="701" spans="1:21" x14ac:dyDescent="0.25">
      <c r="A701" s="1">
        <f t="shared" si="325"/>
        <v>585</v>
      </c>
      <c r="B701" s="1">
        <f t="shared" si="330"/>
        <v>24</v>
      </c>
      <c r="C701" s="1">
        <f t="shared" si="313"/>
        <v>0</v>
      </c>
      <c r="D701" s="1">
        <f>料單!C919</f>
        <v>24010</v>
      </c>
      <c r="E701" s="1" t="str">
        <f ca="1">VLOOKUP(表格15[[#This Row],[專案編號]],料單!C:E,3,FALSE)</f>
        <v>左門板</v>
      </c>
      <c r="F701" s="1">
        <f ca="1">VLOOKUP(表格15[[#This Row],[專案編號]],料單!C:F,4,FALSE)</f>
        <v>0</v>
      </c>
      <c r="G701" s="1" t="str">
        <f ca="1">VLOOKUP(表格15[[#This Row],[專案編號]],料單!C:G,5,FALSE)</f>
        <v>AA</v>
      </c>
      <c r="H701" s="1">
        <f ca="1">VLOOKUP(表格15[[#This Row],[專案編號]],料單!C:H,6,FALSE)</f>
        <v>-4</v>
      </c>
      <c r="I701" s="1" t="str">
        <f ca="1">VLOOKUP(表格15[[#This Row],[專案編號]],料單!C:I,7,FALSE)</f>
        <v>AA</v>
      </c>
      <c r="J701" s="1">
        <f ca="1">VLOOKUP(表格15[[#This Row],[專案編號]],料單!C:J,8,FALSE)</f>
        <v>18</v>
      </c>
      <c r="K701" s="1">
        <f ca="1">VLOOKUP(表格15[[#This Row],[專案編號]],料單!C:K,9,FALSE)</f>
        <v>0</v>
      </c>
      <c r="L701" s="1" t="str">
        <f ca="1">VLOOKUP(表格15[[#This Row],[專案編號]],料單!C:M,11,FALSE)</f>
        <v/>
      </c>
      <c r="M701" s="1">
        <f ca="1">VLOOKUP(表格15[[#This Row],[專案編號]],料單!C:L,10,FALSE)</f>
        <v>0</v>
      </c>
      <c r="N701" s="1" t="str">
        <f ca="1">VLOOKUP(表格15[[#This Row],[專案編號]],料單!C:O,13,FALSE)</f>
        <v/>
      </c>
      <c r="O701" s="11">
        <f t="shared" ca="1" si="329"/>
        <v>0</v>
      </c>
      <c r="R701" s="2" t="str">
        <f ca="1">IFERROR(VLOOKUP(M701,資料庫!$P$3:$AJ$73,20,),"")</f>
        <v/>
      </c>
      <c r="S701" s="9" t="str">
        <f t="shared" ca="1" si="320"/>
        <v/>
      </c>
      <c r="U701" s="9"/>
    </row>
    <row r="702" spans="1:21" x14ac:dyDescent="0.25">
      <c r="A702" s="1">
        <f t="shared" si="325"/>
        <v>586</v>
      </c>
      <c r="B702" s="1">
        <f t="shared" si="330"/>
        <v>24</v>
      </c>
      <c r="C702" s="1">
        <f t="shared" si="330"/>
        <v>0</v>
      </c>
      <c r="D702" s="1">
        <f>料單!C920</f>
        <v>24011</v>
      </c>
      <c r="E702" s="1" t="str">
        <f ca="1">VLOOKUP(表格15[[#This Row],[專案編號]],料單!C:E,3,FALSE)</f>
        <v>右門板</v>
      </c>
      <c r="F702" s="1">
        <f ca="1">VLOOKUP(表格15[[#This Row],[專案編號]],料單!C:F,4,FALSE)</f>
        <v>0</v>
      </c>
      <c r="G702" s="1" t="str">
        <f ca="1">VLOOKUP(表格15[[#This Row],[專案編號]],料單!C:G,5,FALSE)</f>
        <v>AA</v>
      </c>
      <c r="H702" s="1">
        <f ca="1">VLOOKUP(表格15[[#This Row],[專案編號]],料單!C:H,6,FALSE)</f>
        <v>-4</v>
      </c>
      <c r="I702" s="1" t="str">
        <f ca="1">VLOOKUP(表格15[[#This Row],[專案編號]],料單!C:I,7,FALSE)</f>
        <v>AA</v>
      </c>
      <c r="J702" s="1">
        <f ca="1">VLOOKUP(表格15[[#This Row],[專案編號]],料單!C:J,8,FALSE)</f>
        <v>18</v>
      </c>
      <c r="K702" s="1">
        <f ca="1">VLOOKUP(表格15[[#This Row],[專案編號]],料單!C:K,9,FALSE)</f>
        <v>0</v>
      </c>
      <c r="L702" s="1" t="str">
        <f ca="1">VLOOKUP(表格15[[#This Row],[專案編號]],料單!C:M,11,FALSE)</f>
        <v/>
      </c>
      <c r="M702" s="1">
        <f ca="1">VLOOKUP(表格15[[#This Row],[專案編號]],料單!C:L,10,FALSE)</f>
        <v>0</v>
      </c>
      <c r="N702" s="1" t="str">
        <f ca="1">VLOOKUP(表格15[[#This Row],[專案編號]],料單!C:O,13,FALSE)</f>
        <v/>
      </c>
      <c r="O702" s="11">
        <f t="shared" ca="1" si="329"/>
        <v>0</v>
      </c>
      <c r="R702" s="2" t="str">
        <f ca="1">IFERROR(VLOOKUP(M702,資料庫!$P$3:$AJ$73,20,),"")</f>
        <v/>
      </c>
      <c r="S702" s="9" t="str">
        <f t="shared" ca="1" si="320"/>
        <v/>
      </c>
      <c r="U702" s="9"/>
    </row>
    <row r="703" spans="1:21" x14ac:dyDescent="0.25">
      <c r="A703" s="1">
        <f t="shared" si="325"/>
        <v>587</v>
      </c>
      <c r="B703" s="1">
        <f t="shared" si="330"/>
        <v>24</v>
      </c>
      <c r="C703" s="1">
        <f t="shared" si="330"/>
        <v>0</v>
      </c>
      <c r="D703" s="1">
        <f>料單!C921</f>
        <v>24012</v>
      </c>
      <c r="E703" s="1">
        <f ca="1">VLOOKUP(表格15[[#This Row],[專案編號]],料單!C:E,3,FALSE)</f>
        <v>0</v>
      </c>
      <c r="F703" s="1">
        <f ca="1">VLOOKUP(表格15[[#This Row],[專案編號]],料單!C:F,4,FALSE)</f>
        <v>0</v>
      </c>
      <c r="G703" s="1" t="str">
        <f ca="1">VLOOKUP(表格15[[#This Row],[專案編號]],料單!C:G,5,FALSE)</f>
        <v/>
      </c>
      <c r="H703" s="1">
        <f ca="1">VLOOKUP(表格15[[#This Row],[專案編號]],料單!C:H,6,FALSE)</f>
        <v>0</v>
      </c>
      <c r="I703" s="1" t="str">
        <f ca="1">VLOOKUP(表格15[[#This Row],[專案編號]],料單!C:I,7,FALSE)</f>
        <v/>
      </c>
      <c r="J703" s="1">
        <f ca="1">VLOOKUP(表格15[[#This Row],[專案編號]],料單!C:J,8,FALSE)</f>
        <v>0</v>
      </c>
      <c r="K703" s="1">
        <f ca="1">VLOOKUP(表格15[[#This Row],[專案編號]],料單!C:K,9,FALSE)</f>
        <v>0</v>
      </c>
      <c r="L703" s="1" t="str">
        <f ca="1">VLOOKUP(表格15[[#This Row],[專案編號]],料單!C:M,11,FALSE)</f>
        <v/>
      </c>
      <c r="M703" s="1">
        <f ca="1">VLOOKUP(表格15[[#This Row],[專案編號]],料單!C:L,10,FALSE)</f>
        <v>0</v>
      </c>
      <c r="N703" s="1" t="str">
        <f ca="1">VLOOKUP(表格15[[#This Row],[專案編號]],料單!C:O,13,FALSE)</f>
        <v/>
      </c>
      <c r="O703" s="11">
        <f t="shared" ca="1" si="329"/>
        <v>0</v>
      </c>
      <c r="R703" s="2" t="str">
        <f ca="1">IFERROR(VLOOKUP(M703,資料庫!$P$3:$AJ$73,20,),"")</f>
        <v/>
      </c>
      <c r="S703" s="9" t="str">
        <f t="shared" ca="1" si="320"/>
        <v/>
      </c>
      <c r="U703" s="9"/>
    </row>
    <row r="704" spans="1:21" x14ac:dyDescent="0.25">
      <c r="A704" s="1">
        <f t="shared" si="325"/>
        <v>588</v>
      </c>
      <c r="B704" s="1">
        <f t="shared" si="330"/>
        <v>24</v>
      </c>
      <c r="C704" s="1">
        <f t="shared" si="330"/>
        <v>0</v>
      </c>
      <c r="D704" s="1">
        <f>料單!C922</f>
        <v>24013</v>
      </c>
      <c r="E704" s="1">
        <f ca="1">VLOOKUP(表格15[[#This Row],[專案編號]],料單!C:E,3,FALSE)</f>
        <v>0</v>
      </c>
      <c r="F704" s="1">
        <f ca="1">VLOOKUP(表格15[[#This Row],[專案編號]],料單!C:F,4,FALSE)</f>
        <v>0</v>
      </c>
      <c r="G704" s="1" t="str">
        <f ca="1">VLOOKUP(表格15[[#This Row],[專案編號]],料單!C:G,5,FALSE)</f>
        <v/>
      </c>
      <c r="H704" s="1">
        <f ca="1">VLOOKUP(表格15[[#This Row],[專案編號]],料單!C:H,6,FALSE)</f>
        <v>0</v>
      </c>
      <c r="I704" s="1" t="str">
        <f ca="1">VLOOKUP(表格15[[#This Row],[專案編號]],料單!C:I,7,FALSE)</f>
        <v/>
      </c>
      <c r="J704" s="1">
        <f ca="1">VLOOKUP(表格15[[#This Row],[專案編號]],料單!C:J,8,FALSE)</f>
        <v>0</v>
      </c>
      <c r="K704" s="1">
        <f ca="1">VLOOKUP(表格15[[#This Row],[專案編號]],料單!C:K,9,FALSE)</f>
        <v>0</v>
      </c>
      <c r="L704" s="1" t="str">
        <f ca="1">VLOOKUP(表格15[[#This Row],[專案編號]],料單!C:M,11,FALSE)</f>
        <v/>
      </c>
      <c r="M704" s="1">
        <f ca="1">VLOOKUP(表格15[[#This Row],[專案編號]],料單!C:L,10,FALSE)</f>
        <v>0</v>
      </c>
      <c r="N704" s="1" t="str">
        <f ca="1">VLOOKUP(表格15[[#This Row],[專案編號]],料單!C:O,13,FALSE)</f>
        <v/>
      </c>
      <c r="O704" s="11">
        <f t="shared" ca="1" si="329"/>
        <v>0</v>
      </c>
      <c r="R704" s="2" t="str">
        <f ca="1">IFERROR(VLOOKUP(M704,資料庫!$P$3:$AJ$73,20,),"")</f>
        <v/>
      </c>
      <c r="S704" s="9" t="str">
        <f t="shared" ca="1" si="320"/>
        <v/>
      </c>
      <c r="U704" s="9"/>
    </row>
    <row r="705" spans="1:21" x14ac:dyDescent="0.25">
      <c r="A705" s="1">
        <f t="shared" si="325"/>
        <v>589</v>
      </c>
      <c r="B705" s="1">
        <f t="shared" si="330"/>
        <v>24</v>
      </c>
      <c r="C705" s="1">
        <f t="shared" si="330"/>
        <v>0</v>
      </c>
      <c r="D705" s="1">
        <f>料單!C923</f>
        <v>24014</v>
      </c>
      <c r="E705" s="1">
        <f ca="1">VLOOKUP(表格15[[#This Row],[專案編號]],料單!C:E,3,FALSE)</f>
        <v>0</v>
      </c>
      <c r="F705" s="1">
        <f ca="1">VLOOKUP(表格15[[#This Row],[專案編號]],料單!C:F,4,FALSE)</f>
        <v>0</v>
      </c>
      <c r="G705" s="1" t="str">
        <f ca="1">VLOOKUP(表格15[[#This Row],[專案編號]],料單!C:G,5,FALSE)</f>
        <v/>
      </c>
      <c r="H705" s="1">
        <f ca="1">VLOOKUP(表格15[[#This Row],[專案編號]],料單!C:H,6,FALSE)</f>
        <v>0</v>
      </c>
      <c r="I705" s="1" t="str">
        <f ca="1">VLOOKUP(表格15[[#This Row],[專案編號]],料單!C:I,7,FALSE)</f>
        <v/>
      </c>
      <c r="J705" s="1">
        <f ca="1">VLOOKUP(表格15[[#This Row],[專案編號]],料單!C:J,8,FALSE)</f>
        <v>0</v>
      </c>
      <c r="K705" s="1">
        <f ca="1">VLOOKUP(表格15[[#This Row],[專案編號]],料單!C:K,9,FALSE)</f>
        <v>0</v>
      </c>
      <c r="L705" s="1" t="str">
        <f ca="1">VLOOKUP(表格15[[#This Row],[專案編號]],料單!C:M,11,FALSE)</f>
        <v/>
      </c>
      <c r="M705" s="1">
        <f ca="1">VLOOKUP(表格15[[#This Row],[專案編號]],料單!C:L,10,FALSE)</f>
        <v>0</v>
      </c>
      <c r="N705" s="1" t="str">
        <f ca="1">VLOOKUP(表格15[[#This Row],[專案編號]],料單!C:O,13,FALSE)</f>
        <v/>
      </c>
      <c r="O705" s="11">
        <f t="shared" ca="1" si="329"/>
        <v>0</v>
      </c>
      <c r="R705" s="2" t="str">
        <f ca="1">IFERROR(VLOOKUP(M705,資料庫!$P$3:$AJ$73,20,),"")</f>
        <v/>
      </c>
      <c r="S705" s="9" t="str">
        <f t="shared" ca="1" si="320"/>
        <v/>
      </c>
      <c r="U705" s="9"/>
    </row>
    <row r="706" spans="1:21" x14ac:dyDescent="0.25">
      <c r="A706" s="1">
        <f t="shared" si="325"/>
        <v>590</v>
      </c>
      <c r="B706" s="1">
        <f t="shared" si="330"/>
        <v>24</v>
      </c>
      <c r="C706" s="1">
        <f t="shared" si="330"/>
        <v>0</v>
      </c>
      <c r="D706" s="1">
        <f>料單!C924</f>
        <v>24015</v>
      </c>
      <c r="E706" s="1">
        <f ca="1">VLOOKUP(表格15[[#This Row],[專案編號]],料單!C:E,3,FALSE)</f>
        <v>0</v>
      </c>
      <c r="F706" s="1">
        <f ca="1">VLOOKUP(表格15[[#This Row],[專案編號]],料單!C:F,4,FALSE)</f>
        <v>0</v>
      </c>
      <c r="G706" s="1" t="str">
        <f ca="1">VLOOKUP(表格15[[#This Row],[專案編號]],料單!C:G,5,FALSE)</f>
        <v/>
      </c>
      <c r="H706" s="1">
        <f ca="1">VLOOKUP(表格15[[#This Row],[專案編號]],料單!C:H,6,FALSE)</f>
        <v>0</v>
      </c>
      <c r="I706" s="1" t="str">
        <f ca="1">VLOOKUP(表格15[[#This Row],[專案編號]],料單!C:I,7,FALSE)</f>
        <v/>
      </c>
      <c r="J706" s="1">
        <f ca="1">VLOOKUP(表格15[[#This Row],[專案編號]],料單!C:J,8,FALSE)</f>
        <v>0</v>
      </c>
      <c r="K706" s="1">
        <f ca="1">VLOOKUP(表格15[[#This Row],[專案編號]],料單!C:K,9,FALSE)</f>
        <v>0</v>
      </c>
      <c r="L706" s="1" t="str">
        <f ca="1">VLOOKUP(表格15[[#This Row],[專案編號]],料單!C:M,11,FALSE)</f>
        <v/>
      </c>
      <c r="M706" s="1">
        <f ca="1">VLOOKUP(表格15[[#This Row],[專案編號]],料單!C:L,10,FALSE)</f>
        <v>0</v>
      </c>
      <c r="N706" s="1" t="str">
        <f ca="1">VLOOKUP(表格15[[#This Row],[專案編號]],料單!C:O,13,FALSE)</f>
        <v/>
      </c>
      <c r="O706" s="11">
        <f t="shared" ca="1" si="329"/>
        <v>0</v>
      </c>
      <c r="R706" s="2" t="str">
        <f ca="1">IFERROR(VLOOKUP(M706,資料庫!$P$3:$AJ$73,20,),"")</f>
        <v/>
      </c>
      <c r="S706" s="9" t="str">
        <f t="shared" ca="1" si="320"/>
        <v/>
      </c>
      <c r="U706" s="9"/>
    </row>
    <row r="707" spans="1:21" x14ac:dyDescent="0.25">
      <c r="A707" s="1">
        <f t="shared" si="325"/>
        <v>591</v>
      </c>
      <c r="B707" s="1">
        <f t="shared" si="330"/>
        <v>24</v>
      </c>
      <c r="C707" s="1">
        <f t="shared" si="330"/>
        <v>0</v>
      </c>
      <c r="D707" s="1">
        <f>料單!C925</f>
        <v>24016</v>
      </c>
      <c r="E707" s="1">
        <f ca="1">VLOOKUP(表格15[[#This Row],[專案編號]],料單!C:E,3,FALSE)</f>
        <v>0</v>
      </c>
      <c r="F707" s="1">
        <f ca="1">VLOOKUP(表格15[[#This Row],[專案編號]],料單!C:F,4,FALSE)</f>
        <v>0</v>
      </c>
      <c r="G707" s="1" t="str">
        <f ca="1">VLOOKUP(表格15[[#This Row],[專案編號]],料單!C:G,5,FALSE)</f>
        <v/>
      </c>
      <c r="H707" s="1">
        <f ca="1">VLOOKUP(表格15[[#This Row],[專案編號]],料單!C:H,6,FALSE)</f>
        <v>0</v>
      </c>
      <c r="I707" s="1" t="str">
        <f ca="1">VLOOKUP(表格15[[#This Row],[專案編號]],料單!C:I,7,FALSE)</f>
        <v/>
      </c>
      <c r="J707" s="1">
        <f ca="1">VLOOKUP(表格15[[#This Row],[專案編號]],料單!C:J,8,FALSE)</f>
        <v>0</v>
      </c>
      <c r="K707" s="1">
        <f ca="1">VLOOKUP(表格15[[#This Row],[專案編號]],料單!C:K,9,FALSE)</f>
        <v>0</v>
      </c>
      <c r="L707" s="1" t="str">
        <f ca="1">VLOOKUP(表格15[[#This Row],[專案編號]],料單!C:M,11,FALSE)</f>
        <v/>
      </c>
      <c r="M707" s="1">
        <f ca="1">VLOOKUP(表格15[[#This Row],[專案編號]],料單!C:L,10,FALSE)</f>
        <v>0</v>
      </c>
      <c r="N707" s="1" t="str">
        <f ca="1">VLOOKUP(表格15[[#This Row],[專案編號]],料單!C:O,13,FALSE)</f>
        <v/>
      </c>
      <c r="O707" s="11">
        <f t="shared" ca="1" si="329"/>
        <v>0</v>
      </c>
      <c r="R707" s="2" t="str">
        <f ca="1">IFERROR(VLOOKUP(M707,資料庫!$P$3:$AJ$73,20,),"")</f>
        <v/>
      </c>
      <c r="S707" s="9" t="str">
        <f t="shared" ref="S707:S770" ca="1" si="331">IFERROR((O707*R707),"")</f>
        <v/>
      </c>
      <c r="U707" s="9"/>
    </row>
    <row r="708" spans="1:21" x14ac:dyDescent="0.25">
      <c r="A708" s="1">
        <f t="shared" si="325"/>
        <v>592</v>
      </c>
      <c r="B708" s="1">
        <f t="shared" si="330"/>
        <v>24</v>
      </c>
      <c r="C708" s="1">
        <f t="shared" si="330"/>
        <v>0</v>
      </c>
      <c r="D708" s="1">
        <f>料單!C926</f>
        <v>24017</v>
      </c>
      <c r="E708" s="1">
        <f ca="1">VLOOKUP(表格15[[#This Row],[專案編號]],料單!C:E,3,FALSE)</f>
        <v>0</v>
      </c>
      <c r="F708" s="1">
        <f ca="1">VLOOKUP(表格15[[#This Row],[專案編號]],料單!C:F,4,FALSE)</f>
        <v>0</v>
      </c>
      <c r="G708" s="1" t="str">
        <f ca="1">VLOOKUP(表格15[[#This Row],[專案編號]],料單!C:G,5,FALSE)</f>
        <v/>
      </c>
      <c r="H708" s="1">
        <f ca="1">VLOOKUP(表格15[[#This Row],[專案編號]],料單!C:H,6,FALSE)</f>
        <v>0</v>
      </c>
      <c r="I708" s="1" t="str">
        <f ca="1">VLOOKUP(表格15[[#This Row],[專案編號]],料單!C:I,7,FALSE)</f>
        <v/>
      </c>
      <c r="J708" s="1">
        <f ca="1">VLOOKUP(表格15[[#This Row],[專案編號]],料單!C:J,8,FALSE)</f>
        <v>0</v>
      </c>
      <c r="K708" s="1">
        <f ca="1">VLOOKUP(表格15[[#This Row],[專案編號]],料單!C:K,9,FALSE)</f>
        <v>0</v>
      </c>
      <c r="L708" s="1" t="str">
        <f ca="1">VLOOKUP(表格15[[#This Row],[專案編號]],料單!C:M,11,FALSE)</f>
        <v/>
      </c>
      <c r="M708" s="1">
        <f ca="1">VLOOKUP(表格15[[#This Row],[專案編號]],料單!C:L,10,FALSE)</f>
        <v>0</v>
      </c>
      <c r="N708" s="1" t="str">
        <f ca="1">VLOOKUP(表格15[[#This Row],[專案編號]],料單!C:O,13,FALSE)</f>
        <v/>
      </c>
      <c r="O708" s="11">
        <f t="shared" ca="1" si="329"/>
        <v>0</v>
      </c>
      <c r="R708" s="2" t="str">
        <f ca="1">IFERROR(VLOOKUP(M708,資料庫!$P$3:$AJ$73,20,),"")</f>
        <v/>
      </c>
      <c r="S708" s="9" t="str">
        <f t="shared" ca="1" si="331"/>
        <v/>
      </c>
      <c r="U708" s="9"/>
    </row>
    <row r="709" spans="1:21" x14ac:dyDescent="0.25">
      <c r="A709" s="1">
        <f t="shared" si="325"/>
        <v>593</v>
      </c>
      <c r="B709" s="1">
        <f t="shared" si="330"/>
        <v>24</v>
      </c>
      <c r="C709" s="1">
        <f t="shared" si="330"/>
        <v>0</v>
      </c>
      <c r="D709" s="1">
        <f>料單!C927</f>
        <v>24018</v>
      </c>
      <c r="E709" s="1">
        <f ca="1">VLOOKUP(表格15[[#This Row],[專案編號]],料單!C:E,3,FALSE)</f>
        <v>0</v>
      </c>
      <c r="F709" s="1">
        <f ca="1">VLOOKUP(表格15[[#This Row],[專案編號]],料單!C:F,4,FALSE)</f>
        <v>0</v>
      </c>
      <c r="G709" s="1" t="str">
        <f ca="1">VLOOKUP(表格15[[#This Row],[專案編號]],料單!C:G,5,FALSE)</f>
        <v/>
      </c>
      <c r="H709" s="1">
        <f ca="1">VLOOKUP(表格15[[#This Row],[專案編號]],料單!C:H,6,FALSE)</f>
        <v>0</v>
      </c>
      <c r="I709" s="1" t="str">
        <f ca="1">VLOOKUP(表格15[[#This Row],[專案編號]],料單!C:I,7,FALSE)</f>
        <v/>
      </c>
      <c r="J709" s="1">
        <f ca="1">VLOOKUP(表格15[[#This Row],[專案編號]],料單!C:J,8,FALSE)</f>
        <v>0</v>
      </c>
      <c r="K709" s="1">
        <f ca="1">VLOOKUP(表格15[[#This Row],[專案編號]],料單!C:K,9,FALSE)</f>
        <v>0</v>
      </c>
      <c r="L709" s="1" t="str">
        <f ca="1">VLOOKUP(表格15[[#This Row],[專案編號]],料單!C:M,11,FALSE)</f>
        <v/>
      </c>
      <c r="M709" s="1">
        <f ca="1">VLOOKUP(表格15[[#This Row],[專案編號]],料單!C:L,10,FALSE)</f>
        <v>0</v>
      </c>
      <c r="N709" s="1" t="str">
        <f ca="1">VLOOKUP(表格15[[#This Row],[專案編號]],料單!C:O,13,FALSE)</f>
        <v/>
      </c>
      <c r="O709" s="11">
        <f t="shared" ca="1" si="329"/>
        <v>0</v>
      </c>
      <c r="R709" s="2" t="str">
        <f ca="1">IFERROR(VLOOKUP(M709,資料庫!$P$3:$AJ$73,20,),"")</f>
        <v/>
      </c>
      <c r="S709" s="9" t="str">
        <f t="shared" ca="1" si="331"/>
        <v/>
      </c>
      <c r="U709" s="9"/>
    </row>
    <row r="710" spans="1:21" x14ac:dyDescent="0.25">
      <c r="A710" s="1">
        <f t="shared" si="325"/>
        <v>594</v>
      </c>
      <c r="B710" s="1">
        <f t="shared" si="330"/>
        <v>24</v>
      </c>
      <c r="C710" s="1">
        <f t="shared" si="330"/>
        <v>0</v>
      </c>
      <c r="D710" s="1">
        <f>料單!C928</f>
        <v>24019</v>
      </c>
      <c r="E710" s="1">
        <f ca="1">VLOOKUP(表格15[[#This Row],[專案編號]],料單!C:E,3,FALSE)</f>
        <v>0</v>
      </c>
      <c r="F710" s="1">
        <f ca="1">VLOOKUP(表格15[[#This Row],[專案編號]],料單!C:F,4,FALSE)</f>
        <v>0</v>
      </c>
      <c r="G710" s="1" t="str">
        <f ca="1">VLOOKUP(表格15[[#This Row],[專案編號]],料單!C:G,5,FALSE)</f>
        <v/>
      </c>
      <c r="H710" s="1">
        <f ca="1">VLOOKUP(表格15[[#This Row],[專案編號]],料單!C:H,6,FALSE)</f>
        <v>0</v>
      </c>
      <c r="I710" s="1" t="str">
        <f ca="1">VLOOKUP(表格15[[#This Row],[專案編號]],料單!C:I,7,FALSE)</f>
        <v/>
      </c>
      <c r="J710" s="1">
        <f ca="1">VLOOKUP(表格15[[#This Row],[專案編號]],料單!C:J,8,FALSE)</f>
        <v>0</v>
      </c>
      <c r="K710" s="1">
        <f ca="1">VLOOKUP(表格15[[#This Row],[專案編號]],料單!C:K,9,FALSE)</f>
        <v>0</v>
      </c>
      <c r="L710" s="1" t="str">
        <f ca="1">VLOOKUP(表格15[[#This Row],[專案編號]],料單!C:M,11,FALSE)</f>
        <v/>
      </c>
      <c r="M710" s="1">
        <f ca="1">VLOOKUP(表格15[[#This Row],[專案編號]],料單!C:L,10,FALSE)</f>
        <v>0</v>
      </c>
      <c r="N710" s="1" t="str">
        <f ca="1">VLOOKUP(表格15[[#This Row],[專案編號]],料單!C:O,13,FALSE)</f>
        <v/>
      </c>
      <c r="O710" s="11">
        <f t="shared" ca="1" si="329"/>
        <v>0</v>
      </c>
      <c r="R710" s="2" t="str">
        <f ca="1">IFERROR(VLOOKUP(M710,資料庫!$P$3:$AJ$73,20,),"")</f>
        <v/>
      </c>
      <c r="S710" s="9" t="str">
        <f t="shared" ca="1" si="331"/>
        <v/>
      </c>
      <c r="U710" s="9"/>
    </row>
    <row r="711" spans="1:21" x14ac:dyDescent="0.25">
      <c r="A711" s="1">
        <f t="shared" si="325"/>
        <v>595</v>
      </c>
      <c r="B711" s="1">
        <f t="shared" si="330"/>
        <v>24</v>
      </c>
      <c r="C711" s="1">
        <f t="shared" si="330"/>
        <v>0</v>
      </c>
      <c r="D711" s="1">
        <f>料單!C929</f>
        <v>24020</v>
      </c>
      <c r="E711" s="1">
        <f ca="1">VLOOKUP(表格15[[#This Row],[專案編號]],料單!C:E,3,FALSE)</f>
        <v>0</v>
      </c>
      <c r="F711" s="1">
        <f ca="1">VLOOKUP(表格15[[#This Row],[專案編號]],料單!C:F,4,FALSE)</f>
        <v>0</v>
      </c>
      <c r="G711" s="1" t="str">
        <f ca="1">VLOOKUP(表格15[[#This Row],[專案編號]],料單!C:G,5,FALSE)</f>
        <v/>
      </c>
      <c r="H711" s="1">
        <f ca="1">VLOOKUP(表格15[[#This Row],[專案編號]],料單!C:H,6,FALSE)</f>
        <v>0</v>
      </c>
      <c r="I711" s="1" t="str">
        <f ca="1">VLOOKUP(表格15[[#This Row],[專案編號]],料單!C:I,7,FALSE)</f>
        <v/>
      </c>
      <c r="J711" s="1">
        <f ca="1">VLOOKUP(表格15[[#This Row],[專案編號]],料單!C:J,8,FALSE)</f>
        <v>0</v>
      </c>
      <c r="K711" s="1">
        <f ca="1">VLOOKUP(表格15[[#This Row],[專案編號]],料單!C:K,9,FALSE)</f>
        <v>0</v>
      </c>
      <c r="L711" s="1" t="str">
        <f ca="1">VLOOKUP(表格15[[#This Row],[專案編號]],料單!C:M,11,FALSE)</f>
        <v/>
      </c>
      <c r="M711" s="1">
        <f ca="1">VLOOKUP(表格15[[#This Row],[專案編號]],料單!C:L,10,FALSE)</f>
        <v>0</v>
      </c>
      <c r="N711" s="1" t="str">
        <f ca="1">VLOOKUP(表格15[[#This Row],[專案編號]],料單!C:O,13,FALSE)</f>
        <v/>
      </c>
      <c r="O711" s="11">
        <f t="shared" ca="1" si="329"/>
        <v>0</v>
      </c>
      <c r="R711" s="2" t="str">
        <f ca="1">IFERROR(VLOOKUP(M711,資料庫!$P$3:$AJ$73,20,),"")</f>
        <v/>
      </c>
      <c r="S711" s="9" t="str">
        <f t="shared" ca="1" si="331"/>
        <v/>
      </c>
      <c r="U711" s="9"/>
    </row>
    <row r="712" spans="1:21" x14ac:dyDescent="0.25">
      <c r="A712" s="1">
        <f t="shared" si="325"/>
        <v>596</v>
      </c>
      <c r="B712" s="1">
        <f t="shared" si="330"/>
        <v>24</v>
      </c>
      <c r="C712" s="1">
        <f t="shared" si="330"/>
        <v>0</v>
      </c>
      <c r="D712" s="1">
        <f>料單!C930</f>
        <v>24021</v>
      </c>
      <c r="E712" s="1">
        <f ca="1">VLOOKUP(表格15[[#This Row],[專案編號]],料單!C:E,3,FALSE)</f>
        <v>0</v>
      </c>
      <c r="F712" s="1">
        <f ca="1">VLOOKUP(表格15[[#This Row],[專案編號]],料單!C:F,4,FALSE)</f>
        <v>0</v>
      </c>
      <c r="G712" s="1" t="str">
        <f ca="1">VLOOKUP(表格15[[#This Row],[專案編號]],料單!C:G,5,FALSE)</f>
        <v/>
      </c>
      <c r="H712" s="1">
        <f ca="1">VLOOKUP(表格15[[#This Row],[專案編號]],料單!C:H,6,FALSE)</f>
        <v>0</v>
      </c>
      <c r="I712" s="1" t="str">
        <f ca="1">VLOOKUP(表格15[[#This Row],[專案編號]],料單!C:I,7,FALSE)</f>
        <v/>
      </c>
      <c r="J712" s="1">
        <f ca="1">VLOOKUP(表格15[[#This Row],[專案編號]],料單!C:J,8,FALSE)</f>
        <v>0</v>
      </c>
      <c r="K712" s="1">
        <f ca="1">VLOOKUP(表格15[[#This Row],[專案編號]],料單!C:K,9,FALSE)</f>
        <v>0</v>
      </c>
      <c r="L712" s="1" t="str">
        <f ca="1">VLOOKUP(表格15[[#This Row],[專案編號]],料單!C:M,11,FALSE)</f>
        <v/>
      </c>
      <c r="M712" s="1">
        <f ca="1">VLOOKUP(表格15[[#This Row],[專案編號]],料單!C:L,10,FALSE)</f>
        <v>0</v>
      </c>
      <c r="N712" s="1" t="str">
        <f ca="1">VLOOKUP(表格15[[#This Row],[專案編號]],料單!C:O,13,FALSE)</f>
        <v/>
      </c>
      <c r="O712" s="11">
        <f t="shared" ca="1" si="329"/>
        <v>0</v>
      </c>
      <c r="R712" s="2" t="str">
        <f ca="1">IFERROR(VLOOKUP(M712,資料庫!$P$3:$AJ$73,20,),"")</f>
        <v/>
      </c>
      <c r="S712" s="9" t="str">
        <f t="shared" ca="1" si="331"/>
        <v/>
      </c>
      <c r="U712" s="9"/>
    </row>
    <row r="713" spans="1:21" x14ac:dyDescent="0.25">
      <c r="A713" s="1">
        <f t="shared" si="325"/>
        <v>597</v>
      </c>
      <c r="B713" s="1">
        <f t="shared" si="330"/>
        <v>24</v>
      </c>
      <c r="C713" s="1">
        <f t="shared" si="330"/>
        <v>0</v>
      </c>
      <c r="D713" s="1">
        <f>料單!C931</f>
        <v>24022</v>
      </c>
      <c r="E713" s="1">
        <f ca="1">VLOOKUP(表格15[[#This Row],[專案編號]],料單!C:E,3,FALSE)</f>
        <v>0</v>
      </c>
      <c r="F713" s="1">
        <f ca="1">VLOOKUP(表格15[[#This Row],[專案編號]],料單!C:F,4,FALSE)</f>
        <v>0</v>
      </c>
      <c r="G713" s="1" t="str">
        <f ca="1">VLOOKUP(表格15[[#This Row],[專案編號]],料單!C:G,5,FALSE)</f>
        <v/>
      </c>
      <c r="H713" s="1">
        <f ca="1">VLOOKUP(表格15[[#This Row],[專案編號]],料單!C:H,6,FALSE)</f>
        <v>0</v>
      </c>
      <c r="I713" s="1" t="str">
        <f ca="1">VLOOKUP(表格15[[#This Row],[專案編號]],料單!C:I,7,FALSE)</f>
        <v/>
      </c>
      <c r="J713" s="1">
        <f ca="1">VLOOKUP(表格15[[#This Row],[專案編號]],料單!C:J,8,FALSE)</f>
        <v>0</v>
      </c>
      <c r="K713" s="1">
        <f ca="1">VLOOKUP(表格15[[#This Row],[專案編號]],料單!C:K,9,FALSE)</f>
        <v>0</v>
      </c>
      <c r="L713" s="1" t="str">
        <f ca="1">VLOOKUP(表格15[[#This Row],[專案編號]],料單!C:M,11,FALSE)</f>
        <v/>
      </c>
      <c r="M713" s="1">
        <f ca="1">VLOOKUP(表格15[[#This Row],[專案編號]],料單!C:L,10,FALSE)</f>
        <v>0</v>
      </c>
      <c r="N713" s="1" t="str">
        <f ca="1">VLOOKUP(表格15[[#This Row],[專案編號]],料單!C:O,13,FALSE)</f>
        <v/>
      </c>
      <c r="O713" s="11">
        <f t="shared" ca="1" si="329"/>
        <v>0</v>
      </c>
      <c r="R713" s="2" t="str">
        <f ca="1">IFERROR(VLOOKUP(M713,資料庫!$P$3:$AJ$73,20,),"")</f>
        <v/>
      </c>
      <c r="S713" s="9" t="str">
        <f t="shared" ca="1" si="331"/>
        <v/>
      </c>
      <c r="U713" s="9"/>
    </row>
    <row r="714" spans="1:21" x14ac:dyDescent="0.25">
      <c r="A714" s="1">
        <f t="shared" si="325"/>
        <v>598</v>
      </c>
      <c r="B714" s="1">
        <f t="shared" si="330"/>
        <v>24</v>
      </c>
      <c r="C714" s="1">
        <f t="shared" si="330"/>
        <v>0</v>
      </c>
      <c r="D714" s="1">
        <f>料單!C932</f>
        <v>24023</v>
      </c>
      <c r="E714" s="1">
        <f ca="1">VLOOKUP(表格15[[#This Row],[專案編號]],料單!C:E,3,FALSE)</f>
        <v>0</v>
      </c>
      <c r="F714" s="1">
        <f ca="1">VLOOKUP(表格15[[#This Row],[專案編號]],料單!C:F,4,FALSE)</f>
        <v>0</v>
      </c>
      <c r="G714" s="1" t="str">
        <f ca="1">VLOOKUP(表格15[[#This Row],[專案編號]],料單!C:G,5,FALSE)</f>
        <v/>
      </c>
      <c r="H714" s="1">
        <f ca="1">VLOOKUP(表格15[[#This Row],[專案編號]],料單!C:H,6,FALSE)</f>
        <v>0</v>
      </c>
      <c r="I714" s="1" t="str">
        <f ca="1">VLOOKUP(表格15[[#This Row],[專案編號]],料單!C:I,7,FALSE)</f>
        <v/>
      </c>
      <c r="J714" s="1">
        <f ca="1">VLOOKUP(表格15[[#This Row],[專案編號]],料單!C:J,8,FALSE)</f>
        <v>0</v>
      </c>
      <c r="K714" s="1">
        <f ca="1">VLOOKUP(表格15[[#This Row],[專案編號]],料單!C:K,9,FALSE)</f>
        <v>0</v>
      </c>
      <c r="L714" s="1" t="str">
        <f ca="1">VLOOKUP(表格15[[#This Row],[專案編號]],料單!C:M,11,FALSE)</f>
        <v/>
      </c>
      <c r="M714" s="1">
        <f ca="1">VLOOKUP(表格15[[#This Row],[專案編號]],料單!C:L,10,FALSE)</f>
        <v>0</v>
      </c>
      <c r="N714" s="1" t="str">
        <f ca="1">VLOOKUP(表格15[[#This Row],[專案編號]],料單!C:O,13,FALSE)</f>
        <v/>
      </c>
      <c r="O714" s="11">
        <f t="shared" ca="1" si="329"/>
        <v>0</v>
      </c>
      <c r="R714" s="2" t="str">
        <f ca="1">IFERROR(VLOOKUP(M714,資料庫!$P$3:$AJ$73,20,),"")</f>
        <v/>
      </c>
      <c r="S714" s="9" t="str">
        <f t="shared" ca="1" si="331"/>
        <v/>
      </c>
      <c r="U714" s="9"/>
    </row>
    <row r="715" spans="1:21" x14ac:dyDescent="0.25">
      <c r="A715" s="1">
        <f t="shared" si="325"/>
        <v>599</v>
      </c>
      <c r="B715" s="1">
        <f t="shared" si="330"/>
        <v>24</v>
      </c>
      <c r="C715" s="1">
        <f t="shared" si="330"/>
        <v>0</v>
      </c>
      <c r="D715" s="1">
        <f>料單!C933</f>
        <v>24024</v>
      </c>
      <c r="E715" s="1">
        <f ca="1">VLOOKUP(表格15[[#This Row],[專案編號]],料單!C:E,3,FALSE)</f>
        <v>0</v>
      </c>
      <c r="F715" s="1">
        <f ca="1">VLOOKUP(表格15[[#This Row],[專案編號]],料單!C:F,4,FALSE)</f>
        <v>0</v>
      </c>
      <c r="G715" s="1" t="str">
        <f ca="1">VLOOKUP(表格15[[#This Row],[專案編號]],料單!C:G,5,FALSE)</f>
        <v/>
      </c>
      <c r="H715" s="1">
        <f ca="1">VLOOKUP(表格15[[#This Row],[專案編號]],料單!C:H,6,FALSE)</f>
        <v>0</v>
      </c>
      <c r="I715" s="1" t="str">
        <f ca="1">VLOOKUP(表格15[[#This Row],[專案編號]],料單!C:I,7,FALSE)</f>
        <v/>
      </c>
      <c r="J715" s="1">
        <f ca="1">VLOOKUP(表格15[[#This Row],[專案編號]],料單!C:J,8,FALSE)</f>
        <v>0</v>
      </c>
      <c r="K715" s="1">
        <f ca="1">VLOOKUP(表格15[[#This Row],[專案編號]],料單!C:K,9,FALSE)</f>
        <v>0</v>
      </c>
      <c r="L715" s="1" t="str">
        <f ca="1">VLOOKUP(表格15[[#This Row],[專案編號]],料單!C:M,11,FALSE)</f>
        <v/>
      </c>
      <c r="M715" s="1">
        <f ca="1">VLOOKUP(表格15[[#This Row],[專案編號]],料單!C:L,10,FALSE)</f>
        <v>0</v>
      </c>
      <c r="N715" s="1" t="str">
        <f ca="1">VLOOKUP(表格15[[#This Row],[專案編號]],料單!C:O,13,FALSE)</f>
        <v/>
      </c>
      <c r="O715" s="11">
        <f t="shared" ca="1" si="329"/>
        <v>0</v>
      </c>
      <c r="R715" s="2" t="str">
        <f ca="1">IFERROR(VLOOKUP(M715,資料庫!$P$3:$AJ$73,20,),"")</f>
        <v/>
      </c>
      <c r="S715" s="9" t="str">
        <f t="shared" ca="1" si="331"/>
        <v/>
      </c>
      <c r="U715" s="9"/>
    </row>
    <row r="716" spans="1:21" x14ac:dyDescent="0.25">
      <c r="A716" s="1">
        <f t="shared" ref="A716:A720" si="332">A715+1</f>
        <v>600</v>
      </c>
      <c r="B716" s="1">
        <f t="shared" ref="B716:C721" si="333">B715</f>
        <v>24</v>
      </c>
      <c r="C716" s="1">
        <f t="shared" si="333"/>
        <v>0</v>
      </c>
      <c r="D716" s="1">
        <f>料單!C934</f>
        <v>24025</v>
      </c>
      <c r="E716" s="1">
        <f ca="1">VLOOKUP(表格15[[#This Row],[專案編號]],料單!C:E,3,FALSE)</f>
        <v>0</v>
      </c>
      <c r="F716" s="1">
        <f ca="1">VLOOKUP(表格15[[#This Row],[專案編號]],料單!C:F,4,FALSE)</f>
        <v>0</v>
      </c>
      <c r="G716" s="1" t="str">
        <f ca="1">VLOOKUP(表格15[[#This Row],[專案編號]],料單!C:G,5,FALSE)</f>
        <v/>
      </c>
      <c r="H716" s="1">
        <f ca="1">VLOOKUP(表格15[[#This Row],[專案編號]],料單!C:H,6,FALSE)</f>
        <v>0</v>
      </c>
      <c r="I716" s="1" t="str">
        <f ca="1">VLOOKUP(表格15[[#This Row],[專案編號]],料單!C:I,7,FALSE)</f>
        <v/>
      </c>
      <c r="J716" s="1">
        <f ca="1">VLOOKUP(表格15[[#This Row],[專案編號]],料單!C:J,8,FALSE)</f>
        <v>0</v>
      </c>
      <c r="K716" s="1">
        <f ca="1">VLOOKUP(表格15[[#This Row],[專案編號]],料單!C:K,9,FALSE)</f>
        <v>0</v>
      </c>
      <c r="L716" s="1" t="str">
        <f ca="1">VLOOKUP(表格15[[#This Row],[專案編號]],料單!C:M,11,FALSE)</f>
        <v/>
      </c>
      <c r="M716" s="1">
        <f ca="1">VLOOKUP(表格15[[#This Row],[專案編號]],料單!C:L,10,FALSE)</f>
        <v>0</v>
      </c>
      <c r="N716" s="1" t="str">
        <f ca="1">VLOOKUP(表格15[[#This Row],[專案編號]],料單!C:O,13,FALSE)</f>
        <v/>
      </c>
      <c r="O716" s="11">
        <f t="shared" ca="1" si="329"/>
        <v>0</v>
      </c>
      <c r="R716" s="2" t="str">
        <f ca="1">IFERROR(VLOOKUP(M716,資料庫!$P$3:$AJ$73,20,),"")</f>
        <v/>
      </c>
      <c r="S716" s="9" t="str">
        <f t="shared" ca="1" si="331"/>
        <v/>
      </c>
      <c r="U716" s="9"/>
    </row>
    <row r="717" spans="1:21" x14ac:dyDescent="0.25">
      <c r="A717" s="1">
        <f t="shared" si="332"/>
        <v>601</v>
      </c>
      <c r="B717" s="1">
        <f t="shared" si="333"/>
        <v>24</v>
      </c>
      <c r="C717" s="1">
        <f t="shared" si="333"/>
        <v>0</v>
      </c>
      <c r="D717" s="1">
        <f>料單!C935</f>
        <v>24026</v>
      </c>
      <c r="E717" s="1">
        <f ca="1">VLOOKUP(表格15[[#This Row],[專案編號]],料單!C:E,3,FALSE)</f>
        <v>0</v>
      </c>
      <c r="F717" s="1">
        <f ca="1">VLOOKUP(表格15[[#This Row],[專案編號]],料單!C:F,4,FALSE)</f>
        <v>0</v>
      </c>
      <c r="G717" s="1" t="str">
        <f ca="1">VLOOKUP(表格15[[#This Row],[專案編號]],料單!C:G,5,FALSE)</f>
        <v/>
      </c>
      <c r="H717" s="1">
        <f ca="1">VLOOKUP(表格15[[#This Row],[專案編號]],料單!C:H,6,FALSE)</f>
        <v>0</v>
      </c>
      <c r="I717" s="1" t="str">
        <f ca="1">VLOOKUP(表格15[[#This Row],[專案編號]],料單!C:I,7,FALSE)</f>
        <v/>
      </c>
      <c r="J717" s="1">
        <f ca="1">VLOOKUP(表格15[[#This Row],[專案編號]],料單!C:J,8,FALSE)</f>
        <v>0</v>
      </c>
      <c r="K717" s="1">
        <f ca="1">VLOOKUP(表格15[[#This Row],[專案編號]],料單!C:K,9,FALSE)</f>
        <v>0</v>
      </c>
      <c r="L717" s="1" t="str">
        <f ca="1">VLOOKUP(表格15[[#This Row],[專案編號]],料單!C:M,11,FALSE)</f>
        <v/>
      </c>
      <c r="M717" s="1">
        <f ca="1">VLOOKUP(表格15[[#This Row],[專案編號]],料單!C:L,10,FALSE)</f>
        <v>0</v>
      </c>
      <c r="N717" s="1" t="str">
        <f ca="1">VLOOKUP(表格15[[#This Row],[專案編號]],料單!C:O,13,FALSE)</f>
        <v/>
      </c>
      <c r="O717" s="11">
        <f t="shared" ca="1" si="329"/>
        <v>0</v>
      </c>
      <c r="R717" s="2" t="str">
        <f ca="1">IFERROR(VLOOKUP(M717,資料庫!$P$3:$AJ$73,20,),"")</f>
        <v/>
      </c>
      <c r="S717" s="9" t="str">
        <f t="shared" ca="1" si="331"/>
        <v/>
      </c>
      <c r="U717" s="9"/>
    </row>
    <row r="718" spans="1:21" x14ac:dyDescent="0.25">
      <c r="A718" s="1">
        <f t="shared" si="332"/>
        <v>602</v>
      </c>
      <c r="B718" s="1">
        <f t="shared" si="333"/>
        <v>24</v>
      </c>
      <c r="C718" s="1">
        <f t="shared" si="333"/>
        <v>0</v>
      </c>
      <c r="D718" s="1">
        <f>料單!C936</f>
        <v>24027</v>
      </c>
      <c r="E718" s="1">
        <f ca="1">VLOOKUP(表格15[[#This Row],[專案編號]],料單!C:E,3,FALSE)</f>
        <v>0</v>
      </c>
      <c r="F718" s="1">
        <f ca="1">VLOOKUP(表格15[[#This Row],[專案編號]],料單!C:F,4,FALSE)</f>
        <v>0</v>
      </c>
      <c r="G718" s="1" t="str">
        <f ca="1">VLOOKUP(表格15[[#This Row],[專案編號]],料單!C:G,5,FALSE)</f>
        <v/>
      </c>
      <c r="H718" s="1">
        <f ca="1">VLOOKUP(表格15[[#This Row],[專案編號]],料單!C:H,6,FALSE)</f>
        <v>0</v>
      </c>
      <c r="I718" s="1" t="str">
        <f ca="1">VLOOKUP(表格15[[#This Row],[專案編號]],料單!C:I,7,FALSE)</f>
        <v/>
      </c>
      <c r="J718" s="1">
        <f ca="1">VLOOKUP(表格15[[#This Row],[專案編號]],料單!C:J,8,FALSE)</f>
        <v>0</v>
      </c>
      <c r="K718" s="1">
        <f ca="1">VLOOKUP(表格15[[#This Row],[專案編號]],料單!C:K,9,FALSE)</f>
        <v>0</v>
      </c>
      <c r="L718" s="1" t="str">
        <f ca="1">VLOOKUP(表格15[[#This Row],[專案編號]],料單!C:M,11,FALSE)</f>
        <v/>
      </c>
      <c r="M718" s="1">
        <f ca="1">VLOOKUP(表格15[[#This Row],[專案編號]],料單!C:L,10,FALSE)</f>
        <v>0</v>
      </c>
      <c r="N718" s="1" t="str">
        <f ca="1">VLOOKUP(表格15[[#This Row],[專案編號]],料單!C:O,13,FALSE)</f>
        <v/>
      </c>
      <c r="O718" s="11">
        <f t="shared" ca="1" si="329"/>
        <v>0</v>
      </c>
      <c r="R718" s="2" t="str">
        <f ca="1">IFERROR(VLOOKUP(M718,資料庫!$P$3:$AJ$73,20,),"")</f>
        <v/>
      </c>
      <c r="S718" s="9" t="str">
        <f t="shared" ca="1" si="331"/>
        <v/>
      </c>
      <c r="U718" s="9"/>
    </row>
    <row r="719" spans="1:21" x14ac:dyDescent="0.25">
      <c r="A719" s="1">
        <f t="shared" si="332"/>
        <v>603</v>
      </c>
      <c r="B719" s="1">
        <f t="shared" si="333"/>
        <v>24</v>
      </c>
      <c r="C719" s="1">
        <f t="shared" si="333"/>
        <v>0</v>
      </c>
      <c r="D719" s="1">
        <f>料單!C937</f>
        <v>24028</v>
      </c>
      <c r="E719" s="1">
        <f ca="1">VLOOKUP(表格15[[#This Row],[專案編號]],料單!C:E,3,FALSE)</f>
        <v>0</v>
      </c>
      <c r="F719" s="1">
        <f ca="1">VLOOKUP(表格15[[#This Row],[專案編號]],料單!C:F,4,FALSE)</f>
        <v>0</v>
      </c>
      <c r="G719" s="1" t="str">
        <f ca="1">VLOOKUP(表格15[[#This Row],[專案編號]],料單!C:G,5,FALSE)</f>
        <v/>
      </c>
      <c r="H719" s="1">
        <f ca="1">VLOOKUP(表格15[[#This Row],[專案編號]],料單!C:H,6,FALSE)</f>
        <v>0</v>
      </c>
      <c r="I719" s="1" t="str">
        <f ca="1">VLOOKUP(表格15[[#This Row],[專案編號]],料單!C:I,7,FALSE)</f>
        <v/>
      </c>
      <c r="J719" s="1">
        <f ca="1">VLOOKUP(表格15[[#This Row],[專案編號]],料單!C:J,8,FALSE)</f>
        <v>0</v>
      </c>
      <c r="K719" s="1">
        <f ca="1">VLOOKUP(表格15[[#This Row],[專案編號]],料單!C:K,9,FALSE)</f>
        <v>0</v>
      </c>
      <c r="L719" s="1" t="str">
        <f ca="1">VLOOKUP(表格15[[#This Row],[專案編號]],料單!C:M,11,FALSE)</f>
        <v/>
      </c>
      <c r="M719" s="1">
        <f ca="1">VLOOKUP(表格15[[#This Row],[專案編號]],料單!C:L,10,FALSE)</f>
        <v>0</v>
      </c>
      <c r="N719" s="1" t="str">
        <f ca="1">VLOOKUP(表格15[[#This Row],[專案編號]],料單!C:O,13,FALSE)</f>
        <v/>
      </c>
      <c r="O719" s="11">
        <f t="shared" ca="1" si="329"/>
        <v>0</v>
      </c>
      <c r="R719" s="2" t="str">
        <f ca="1">IFERROR(VLOOKUP(M719,資料庫!$P$3:$AJ$73,20,),"")</f>
        <v/>
      </c>
      <c r="S719" s="9" t="str">
        <f t="shared" ca="1" si="331"/>
        <v/>
      </c>
      <c r="U719" s="9"/>
    </row>
    <row r="720" spans="1:21" x14ac:dyDescent="0.25">
      <c r="A720" s="1">
        <f t="shared" si="332"/>
        <v>604</v>
      </c>
      <c r="B720" s="1">
        <f t="shared" si="333"/>
        <v>24</v>
      </c>
      <c r="C720" s="1">
        <f t="shared" si="333"/>
        <v>0</v>
      </c>
      <c r="D720" s="1">
        <f>料單!C938</f>
        <v>24029</v>
      </c>
      <c r="E720" s="1">
        <f ca="1">VLOOKUP(表格15[[#This Row],[專案編號]],料單!C:E,3,FALSE)</f>
        <v>0</v>
      </c>
      <c r="F720" s="1">
        <f ca="1">VLOOKUP(表格15[[#This Row],[專案編號]],料單!C:F,4,FALSE)</f>
        <v>0</v>
      </c>
      <c r="G720" s="1" t="str">
        <f ca="1">VLOOKUP(表格15[[#This Row],[專案編號]],料單!C:G,5,FALSE)</f>
        <v/>
      </c>
      <c r="H720" s="1">
        <f ca="1">VLOOKUP(表格15[[#This Row],[專案編號]],料單!C:H,6,FALSE)</f>
        <v>0</v>
      </c>
      <c r="I720" s="1" t="str">
        <f ca="1">VLOOKUP(表格15[[#This Row],[專案編號]],料單!C:I,7,FALSE)</f>
        <v/>
      </c>
      <c r="J720" s="1">
        <f ca="1">VLOOKUP(表格15[[#This Row],[專案編號]],料單!C:J,8,FALSE)</f>
        <v>0</v>
      </c>
      <c r="K720" s="1">
        <f ca="1">VLOOKUP(表格15[[#This Row],[專案編號]],料單!C:K,9,FALSE)</f>
        <v>0</v>
      </c>
      <c r="L720" s="1" t="str">
        <f ca="1">VLOOKUP(表格15[[#This Row],[專案編號]],料單!C:M,11,FALSE)</f>
        <v/>
      </c>
      <c r="M720" s="1">
        <f ca="1">VLOOKUP(表格15[[#This Row],[專案編號]],料單!C:L,10,FALSE)</f>
        <v>0</v>
      </c>
      <c r="N720" s="1" t="str">
        <f ca="1">VLOOKUP(表格15[[#This Row],[專案編號]],料單!C:O,13,FALSE)</f>
        <v/>
      </c>
      <c r="O720" s="11">
        <f t="shared" ca="1" si="329"/>
        <v>0</v>
      </c>
      <c r="R720" s="2" t="str">
        <f ca="1">IFERROR(VLOOKUP(M720,資料庫!$P$3:$AJ$73,20,),"")</f>
        <v/>
      </c>
      <c r="S720" s="9" t="str">
        <f t="shared" ca="1" si="331"/>
        <v/>
      </c>
      <c r="U720" s="9"/>
    </row>
    <row r="721" spans="1:21" s="43" customFormat="1" x14ac:dyDescent="0.25">
      <c r="A721" s="43">
        <f>A715+1</f>
        <v>600</v>
      </c>
      <c r="B721" s="43">
        <f>B715</f>
        <v>24</v>
      </c>
      <c r="C721" s="43">
        <f t="shared" si="333"/>
        <v>0</v>
      </c>
      <c r="D721" s="43">
        <f>料單!C939</f>
        <v>24030</v>
      </c>
      <c r="E721" s="43">
        <f ca="1">VLOOKUP(表格15[[#This Row],[專案編號]],料單!C:E,3,FALSE)</f>
        <v>0</v>
      </c>
      <c r="F721" s="43">
        <f ca="1">VLOOKUP(表格15[[#This Row],[專案編號]],料單!C:F,4,FALSE)</f>
        <v>0</v>
      </c>
      <c r="G721" s="43" t="str">
        <f ca="1">VLOOKUP(表格15[[#This Row],[專案編號]],料單!C:G,5,FALSE)</f>
        <v/>
      </c>
      <c r="H721" s="43">
        <f ca="1">VLOOKUP(表格15[[#This Row],[專案編號]],料單!C:H,6,FALSE)</f>
        <v>0</v>
      </c>
      <c r="I721" s="43" t="str">
        <f ca="1">VLOOKUP(表格15[[#This Row],[專案編號]],料單!C:I,7,FALSE)</f>
        <v/>
      </c>
      <c r="J721" s="43">
        <f ca="1">VLOOKUP(表格15[[#This Row],[專案編號]],料單!C:J,8,FALSE)</f>
        <v>0</v>
      </c>
      <c r="K721" s="43">
        <f ca="1">VLOOKUP(表格15[[#This Row],[專案編號]],料單!C:K,9,FALSE)</f>
        <v>0</v>
      </c>
      <c r="L721" s="43" t="str">
        <f ca="1">VLOOKUP(表格15[[#This Row],[專案編號]],料單!C:M,11,FALSE)</f>
        <v/>
      </c>
      <c r="M721" s="43">
        <f ca="1">VLOOKUP(表格15[[#This Row],[專案編號]],料單!C:L,10,FALSE)</f>
        <v>0</v>
      </c>
      <c r="N721" s="1" t="str">
        <f ca="1">VLOOKUP(表格15[[#This Row],[專案編號]],料單!C:O,13,FALSE)</f>
        <v/>
      </c>
      <c r="O721" s="44">
        <f t="shared" ref="O721" ca="1" si="334">(F721*H721)/90000*K721</f>
        <v>0</v>
      </c>
      <c r="P721" s="45">
        <f ca="1">SUM(O692:O721)</f>
        <v>0</v>
      </c>
      <c r="Q721" s="45"/>
      <c r="R721" s="204" t="str">
        <f ca="1">IFERROR(VLOOKUP(M721,資料庫!$P$3:$AJ$73,20,),"")</f>
        <v/>
      </c>
      <c r="S721" s="205" t="str">
        <f t="shared" ca="1" si="331"/>
        <v/>
      </c>
      <c r="U721" s="205"/>
    </row>
    <row r="722" spans="1:21" x14ac:dyDescent="0.25">
      <c r="A722" s="1">
        <f t="shared" si="325"/>
        <v>601</v>
      </c>
      <c r="B722" s="1">
        <f>料單!C943</f>
        <v>25</v>
      </c>
      <c r="C722" s="1">
        <f>料單!C942</f>
        <v>0</v>
      </c>
      <c r="D722" s="1">
        <f>料單!C949</f>
        <v>25001</v>
      </c>
      <c r="E722" s="1" t="str">
        <f ca="1">VLOOKUP(表格15[[#This Row],[專案編號]],料單!C:E,3,FALSE)</f>
        <v>頂板</v>
      </c>
      <c r="F722" s="1">
        <f ca="1">VLOOKUP(表格15[[#This Row],[專案編號]],料單!C:F,4,FALSE)</f>
        <v>-36</v>
      </c>
      <c r="G722" s="1" t="str">
        <f ca="1">VLOOKUP(表格15[[#This Row],[專案編號]],料單!C:G,5,FALSE)</f>
        <v>AA</v>
      </c>
      <c r="H722" s="1">
        <f ca="1">VLOOKUP(表格15[[#This Row],[專案編號]],料單!C:H,6,FALSE)</f>
        <v>0</v>
      </c>
      <c r="I722" s="1" t="str">
        <f ca="1">VLOOKUP(表格15[[#This Row],[專案編號]],料單!C:I,7,FALSE)</f>
        <v/>
      </c>
      <c r="J722" s="1">
        <f ca="1">VLOOKUP(表格15[[#This Row],[專案編號]],料單!C:J,8,FALSE)</f>
        <v>18</v>
      </c>
      <c r="K722" s="1">
        <f ca="1">VLOOKUP(表格15[[#This Row],[專案編號]],料單!C:K,9,FALSE)</f>
        <v>0</v>
      </c>
      <c r="L722" s="1" t="str">
        <f ca="1">VLOOKUP(表格15[[#This Row],[專案編號]],料單!C:M,11,FALSE)</f>
        <v/>
      </c>
      <c r="M722" s="1">
        <f ca="1">VLOOKUP(表格15[[#This Row],[專案編號]],料單!C:L,10,FALSE)</f>
        <v>0</v>
      </c>
      <c r="N722" s="1" t="str">
        <f ca="1">VLOOKUP(表格15[[#This Row],[專案編號]],料單!C:O,13,FALSE)</f>
        <v/>
      </c>
      <c r="O722" s="11">
        <f t="shared" ref="O722:O753" ca="1" si="335">(F722*H722)/90000*K722</f>
        <v>0</v>
      </c>
      <c r="R722" s="2" t="str">
        <f ca="1">IFERROR(VLOOKUP(M722,資料庫!$P$3:$AJ$73,20,),"")</f>
        <v/>
      </c>
      <c r="S722" s="9" t="str">
        <f t="shared" ca="1" si="331"/>
        <v/>
      </c>
      <c r="U722" s="9"/>
    </row>
    <row r="723" spans="1:21" x14ac:dyDescent="0.25">
      <c r="A723" s="1">
        <f t="shared" si="325"/>
        <v>602</v>
      </c>
      <c r="B723" s="1">
        <f t="shared" ref="B723:B797" si="336">B722</f>
        <v>25</v>
      </c>
      <c r="C723" s="1">
        <f t="shared" ref="C723:C821" si="337">C722</f>
        <v>0</v>
      </c>
      <c r="D723" s="1">
        <f>料單!C950</f>
        <v>25002</v>
      </c>
      <c r="E723" s="1" t="str">
        <f ca="1">VLOOKUP(表格15[[#This Row],[專案編號]],料單!C:E,3,FALSE)</f>
        <v>底板</v>
      </c>
      <c r="F723" s="1">
        <f ca="1">VLOOKUP(表格15[[#This Row],[專案編號]],料單!C:F,4,FALSE)</f>
        <v>-36</v>
      </c>
      <c r="G723" s="1" t="str">
        <f ca="1">VLOOKUP(表格15[[#This Row],[專案編號]],料單!C:G,5,FALSE)</f>
        <v>AA</v>
      </c>
      <c r="H723" s="1">
        <f ca="1">VLOOKUP(表格15[[#This Row],[專案編號]],料單!C:H,6,FALSE)</f>
        <v>0</v>
      </c>
      <c r="I723" s="1" t="str">
        <f ca="1">VLOOKUP(表格15[[#This Row],[專案編號]],料單!C:I,7,FALSE)</f>
        <v/>
      </c>
      <c r="J723" s="1">
        <f ca="1">VLOOKUP(表格15[[#This Row],[專案編號]],料單!C:J,8,FALSE)</f>
        <v>18</v>
      </c>
      <c r="K723" s="1">
        <f ca="1">VLOOKUP(表格15[[#This Row],[專案編號]],料單!C:K,9,FALSE)</f>
        <v>0</v>
      </c>
      <c r="L723" s="1" t="str">
        <f ca="1">VLOOKUP(表格15[[#This Row],[專案編號]],料單!C:M,11,FALSE)</f>
        <v/>
      </c>
      <c r="M723" s="1">
        <f ca="1">VLOOKUP(表格15[[#This Row],[專案編號]],料單!C:L,10,FALSE)</f>
        <v>0</v>
      </c>
      <c r="N723" s="1" t="str">
        <f ca="1">VLOOKUP(表格15[[#This Row],[專案編號]],料單!C:O,13,FALSE)</f>
        <v/>
      </c>
      <c r="O723" s="11">
        <f t="shared" ca="1" si="335"/>
        <v>0</v>
      </c>
      <c r="R723" s="2" t="str">
        <f ca="1">IFERROR(VLOOKUP(M723,資料庫!$P$3:$AJ$73,20,),"")</f>
        <v/>
      </c>
      <c r="S723" s="9" t="str">
        <f t="shared" ca="1" si="331"/>
        <v/>
      </c>
      <c r="U723" s="9"/>
    </row>
    <row r="724" spans="1:21" x14ac:dyDescent="0.25">
      <c r="A724" s="1">
        <f t="shared" si="325"/>
        <v>603</v>
      </c>
      <c r="B724" s="1">
        <f t="shared" si="336"/>
        <v>25</v>
      </c>
      <c r="C724" s="1">
        <f t="shared" si="337"/>
        <v>0</v>
      </c>
      <c r="D724" s="1">
        <f>料單!C951</f>
        <v>25003</v>
      </c>
      <c r="E724" s="1" t="str">
        <f ca="1">VLOOKUP(表格15[[#This Row],[專案編號]],料單!C:E,3,FALSE)</f>
        <v>左側板</v>
      </c>
      <c r="F724" s="1">
        <f ca="1">VLOOKUP(表格15[[#This Row],[專案編號]],料單!C:F,4,FALSE)</f>
        <v>0</v>
      </c>
      <c r="G724" s="1" t="str">
        <f ca="1">VLOOKUP(表格15[[#This Row],[專案編號]],料單!C:G,5,FALSE)</f>
        <v>AA</v>
      </c>
      <c r="H724" s="1">
        <f ca="1">VLOOKUP(表格15[[#This Row],[專案編號]],料單!C:H,6,FALSE)</f>
        <v>0</v>
      </c>
      <c r="I724" s="1" t="str">
        <f ca="1">VLOOKUP(表格15[[#This Row],[專案編號]],料單!C:I,7,FALSE)</f>
        <v>AA</v>
      </c>
      <c r="J724" s="1">
        <f ca="1">VLOOKUP(表格15[[#This Row],[專案編號]],料單!C:J,8,FALSE)</f>
        <v>18</v>
      </c>
      <c r="K724" s="1">
        <f ca="1">VLOOKUP(表格15[[#This Row],[專案編號]],料單!C:K,9,FALSE)</f>
        <v>0</v>
      </c>
      <c r="L724" s="1" t="str">
        <f ca="1">VLOOKUP(表格15[[#This Row],[專案編號]],料單!C:M,11,FALSE)</f>
        <v/>
      </c>
      <c r="M724" s="1">
        <f ca="1">VLOOKUP(表格15[[#This Row],[專案編號]],料單!C:L,10,FALSE)</f>
        <v>0</v>
      </c>
      <c r="N724" s="1" t="str">
        <f ca="1">VLOOKUP(表格15[[#This Row],[專案編號]],料單!C:O,13,FALSE)</f>
        <v/>
      </c>
      <c r="O724" s="11">
        <f t="shared" ref="O724:O750" ca="1" si="338">(F724*H724)/90000*K724</f>
        <v>0</v>
      </c>
      <c r="R724" s="2" t="str">
        <f ca="1">IFERROR(VLOOKUP(M724,資料庫!$P$3:$AJ$73,20,),"")</f>
        <v/>
      </c>
      <c r="S724" s="9" t="str">
        <f t="shared" ca="1" si="331"/>
        <v/>
      </c>
      <c r="U724" s="9"/>
    </row>
    <row r="725" spans="1:21" x14ac:dyDescent="0.25">
      <c r="A725" s="1">
        <f t="shared" si="325"/>
        <v>604</v>
      </c>
      <c r="B725" s="1">
        <f t="shared" si="336"/>
        <v>25</v>
      </c>
      <c r="C725" s="1">
        <f t="shared" si="337"/>
        <v>0</v>
      </c>
      <c r="D725" s="1">
        <f>料單!C952</f>
        <v>25004</v>
      </c>
      <c r="E725" s="1" t="str">
        <f ca="1">VLOOKUP(表格15[[#This Row],[專案編號]],料單!C:E,3,FALSE)</f>
        <v>右側板</v>
      </c>
      <c r="F725" s="1">
        <f ca="1">VLOOKUP(表格15[[#This Row],[專案編號]],料單!C:F,4,FALSE)</f>
        <v>0</v>
      </c>
      <c r="G725" s="1" t="str">
        <f ca="1">VLOOKUP(表格15[[#This Row],[專案編號]],料單!C:G,5,FALSE)</f>
        <v>AA</v>
      </c>
      <c r="H725" s="1">
        <f ca="1">VLOOKUP(表格15[[#This Row],[專案編號]],料單!C:H,6,FALSE)</f>
        <v>0</v>
      </c>
      <c r="I725" s="1" t="str">
        <f ca="1">VLOOKUP(表格15[[#This Row],[專案編號]],料單!C:I,7,FALSE)</f>
        <v>AA</v>
      </c>
      <c r="J725" s="1">
        <f ca="1">VLOOKUP(表格15[[#This Row],[專案編號]],料單!C:J,8,FALSE)</f>
        <v>18</v>
      </c>
      <c r="K725" s="1">
        <f ca="1">VLOOKUP(表格15[[#This Row],[專案編號]],料單!C:K,9,FALSE)</f>
        <v>0</v>
      </c>
      <c r="L725" s="1" t="str">
        <f ca="1">VLOOKUP(表格15[[#This Row],[專案編號]],料單!C:M,11,FALSE)</f>
        <v/>
      </c>
      <c r="M725" s="1">
        <f ca="1">VLOOKUP(表格15[[#This Row],[專案編號]],料單!C:L,10,FALSE)</f>
        <v>0</v>
      </c>
      <c r="N725" s="1" t="str">
        <f ca="1">VLOOKUP(表格15[[#This Row],[專案編號]],料單!C:O,13,FALSE)</f>
        <v/>
      </c>
      <c r="O725" s="11">
        <f t="shared" ca="1" si="338"/>
        <v>0</v>
      </c>
      <c r="R725" s="2" t="str">
        <f ca="1">IFERROR(VLOOKUP(M725,資料庫!$P$3:$AJ$73,20,),"")</f>
        <v/>
      </c>
      <c r="S725" s="9" t="str">
        <f t="shared" ca="1" si="331"/>
        <v/>
      </c>
      <c r="U725" s="9"/>
    </row>
    <row r="726" spans="1:21" x14ac:dyDescent="0.25">
      <c r="A726" s="1">
        <f t="shared" si="325"/>
        <v>605</v>
      </c>
      <c r="B726" s="1">
        <f t="shared" si="336"/>
        <v>25</v>
      </c>
      <c r="C726" s="1">
        <f t="shared" si="337"/>
        <v>0</v>
      </c>
      <c r="D726" s="1">
        <f>料單!C953</f>
        <v>25005</v>
      </c>
      <c r="E726" s="1" t="str">
        <f ca="1">VLOOKUP(表格15[[#This Row],[專案編號]],料單!C:E,3,FALSE)</f>
        <v>背板</v>
      </c>
      <c r="F726" s="1">
        <f ca="1">VLOOKUP(表格15[[#This Row],[專案編號]],料單!C:F,4,FALSE)</f>
        <v>-22</v>
      </c>
      <c r="G726" s="1" t="str">
        <f ca="1">VLOOKUP(表格15[[#This Row],[專案編號]],料單!C:G,5,FALSE)</f>
        <v/>
      </c>
      <c r="H726" s="1">
        <f ca="1">VLOOKUP(表格15[[#This Row],[專案編號]],料單!C:H,6,FALSE)</f>
        <v>-22</v>
      </c>
      <c r="I726" s="1" t="str">
        <f ca="1">VLOOKUP(表格15[[#This Row],[專案編號]],料單!C:I,7,FALSE)</f>
        <v/>
      </c>
      <c r="J726" s="1">
        <f ca="1">VLOOKUP(表格15[[#This Row],[專案編號]],料單!C:J,8,FALSE)</f>
        <v>4</v>
      </c>
      <c r="K726" s="1">
        <f ca="1">VLOOKUP(表格15[[#This Row],[專案編號]],料單!C:K,9,FALSE)</f>
        <v>0</v>
      </c>
      <c r="L726" s="1" t="str">
        <f ca="1">VLOOKUP(表格15[[#This Row],[專案編號]],料單!C:M,11,FALSE)</f>
        <v/>
      </c>
      <c r="M726" s="1">
        <f ca="1">VLOOKUP(表格15[[#This Row],[專案編號]],料單!C:L,10,FALSE)</f>
        <v>0</v>
      </c>
      <c r="N726" s="1" t="str">
        <f ca="1">VLOOKUP(表格15[[#This Row],[專案編號]],料單!C:O,13,FALSE)</f>
        <v/>
      </c>
      <c r="O726" s="11">
        <f t="shared" ca="1" si="338"/>
        <v>0</v>
      </c>
      <c r="R726" s="2" t="str">
        <f ca="1">IFERROR(VLOOKUP(M726,資料庫!$P$3:$AJ$73,20,),"")</f>
        <v/>
      </c>
      <c r="S726" s="9" t="str">
        <f t="shared" ca="1" si="331"/>
        <v/>
      </c>
      <c r="U726" s="9"/>
    </row>
    <row r="727" spans="1:21" x14ac:dyDescent="0.25">
      <c r="A727" s="1">
        <f t="shared" si="325"/>
        <v>606</v>
      </c>
      <c r="B727" s="1">
        <f t="shared" si="336"/>
        <v>25</v>
      </c>
      <c r="C727" s="1">
        <f t="shared" si="337"/>
        <v>0</v>
      </c>
      <c r="D727" s="1">
        <f>料單!C954</f>
        <v>25006</v>
      </c>
      <c r="E727" s="1" t="str">
        <f ca="1">VLOOKUP(表格15[[#This Row],[專案編號]],料單!C:E,3,FALSE)</f>
        <v>背拉桿</v>
      </c>
      <c r="F727" s="1">
        <f ca="1">VLOOKUP(表格15[[#This Row],[專案編號]],料單!C:F,4,FALSE)</f>
        <v>-36</v>
      </c>
      <c r="G727" s="1" t="str">
        <f ca="1">VLOOKUP(表格15[[#This Row],[專案編號]],料單!C:G,5,FALSE)</f>
        <v>AA</v>
      </c>
      <c r="H727" s="1">
        <f ca="1">VLOOKUP(表格15[[#This Row],[專案編號]],料單!C:H,6,FALSE)</f>
        <v>120</v>
      </c>
      <c r="I727" s="1" t="str">
        <f ca="1">VLOOKUP(表格15[[#This Row],[專案編號]],料單!C:I,7,FALSE)</f>
        <v/>
      </c>
      <c r="J727" s="1">
        <f ca="1">VLOOKUP(表格15[[#This Row],[專案編號]],料單!C:J,8,FALSE)</f>
        <v>18</v>
      </c>
      <c r="K727" s="1">
        <f ca="1">VLOOKUP(表格15[[#This Row],[專案編號]],料單!C:K,9,FALSE)</f>
        <v>0</v>
      </c>
      <c r="L727" s="1" t="str">
        <f ca="1">VLOOKUP(表格15[[#This Row],[專案編號]],料單!C:M,11,FALSE)</f>
        <v/>
      </c>
      <c r="M727" s="1">
        <f ca="1">VLOOKUP(表格15[[#This Row],[專案編號]],料單!C:L,10,FALSE)</f>
        <v>0</v>
      </c>
      <c r="N727" s="1" t="str">
        <f ca="1">VLOOKUP(表格15[[#This Row],[專案編號]],料單!C:O,13,FALSE)</f>
        <v/>
      </c>
      <c r="O727" s="11">
        <f t="shared" ca="1" si="338"/>
        <v>0</v>
      </c>
      <c r="R727" s="2" t="str">
        <f ca="1">IFERROR(VLOOKUP(M727,資料庫!$P$3:$AJ$73,20,),"")</f>
        <v/>
      </c>
      <c r="S727" s="9" t="str">
        <f t="shared" ca="1" si="331"/>
        <v/>
      </c>
      <c r="U727" s="9"/>
    </row>
    <row r="728" spans="1:21" x14ac:dyDescent="0.25">
      <c r="A728" s="1">
        <f t="shared" si="325"/>
        <v>607</v>
      </c>
      <c r="B728" s="1">
        <f t="shared" si="336"/>
        <v>25</v>
      </c>
      <c r="C728" s="1">
        <f t="shared" si="337"/>
        <v>0</v>
      </c>
      <c r="D728" s="1">
        <f>料單!C955</f>
        <v>25007</v>
      </c>
      <c r="E728" s="1" t="str">
        <f ca="1">VLOOKUP(表格15[[#This Row],[專案編號]],料單!C:E,3,FALSE)</f>
        <v>中立板</v>
      </c>
      <c r="F728" s="1">
        <f ca="1">VLOOKUP(表格15[[#This Row],[專案編號]],料單!C:F,4,FALSE)</f>
        <v>-36</v>
      </c>
      <c r="G728" s="1" t="str">
        <f ca="1">VLOOKUP(表格15[[#This Row],[專案編號]],料單!C:G,5,FALSE)</f>
        <v>AA</v>
      </c>
      <c r="H728" s="1">
        <f ca="1">VLOOKUP(表格15[[#This Row],[專案編號]],料單!C:H,6,FALSE)</f>
        <v>-22</v>
      </c>
      <c r="I728" s="1" t="str">
        <f ca="1">VLOOKUP(表格15[[#This Row],[專案編號]],料單!C:I,7,FALSE)</f>
        <v/>
      </c>
      <c r="J728" s="1">
        <f ca="1">VLOOKUP(表格15[[#This Row],[專案編號]],料單!C:J,8,FALSE)</f>
        <v>18</v>
      </c>
      <c r="K728" s="1">
        <f ca="1">VLOOKUP(表格15[[#This Row],[專案編號]],料單!C:K,9,FALSE)</f>
        <v>0</v>
      </c>
      <c r="L728" s="1" t="str">
        <f ca="1">VLOOKUP(表格15[[#This Row],[專案編號]],料單!C:M,11,FALSE)</f>
        <v/>
      </c>
      <c r="M728" s="1">
        <f ca="1">VLOOKUP(表格15[[#This Row],[專案編號]],料單!C:L,10,FALSE)</f>
        <v>0</v>
      </c>
      <c r="N728" s="1" t="str">
        <f ca="1">VLOOKUP(表格15[[#This Row],[專案編號]],料單!C:O,13,FALSE)</f>
        <v/>
      </c>
      <c r="O728" s="11">
        <f t="shared" ca="1" si="338"/>
        <v>0</v>
      </c>
      <c r="R728" s="2" t="str">
        <f ca="1">IFERROR(VLOOKUP(M728,資料庫!$P$3:$AJ$73,20,),"")</f>
        <v/>
      </c>
      <c r="S728" s="9" t="str">
        <f t="shared" ca="1" si="331"/>
        <v/>
      </c>
      <c r="U728" s="9"/>
    </row>
    <row r="729" spans="1:21" x14ac:dyDescent="0.25">
      <c r="A729" s="1">
        <f t="shared" si="325"/>
        <v>608</v>
      </c>
      <c r="B729" s="1">
        <f t="shared" si="336"/>
        <v>25</v>
      </c>
      <c r="C729" s="1">
        <f t="shared" si="337"/>
        <v>0</v>
      </c>
      <c r="D729" s="1">
        <f>料單!C956</f>
        <v>25008</v>
      </c>
      <c r="E729" s="1" t="str">
        <f ca="1">VLOOKUP(表格15[[#This Row],[專案編號]],料單!C:E,3,FALSE)</f>
        <v>活隔</v>
      </c>
      <c r="F729" s="1">
        <f ca="1">VLOOKUP(表格15[[#This Row],[專案編號]],料單!C:F,4,FALSE)</f>
        <v>0</v>
      </c>
      <c r="G729" s="1" t="str">
        <f ca="1">VLOOKUP(表格15[[#This Row],[專案編號]],料單!C:G,5,FALSE)</f>
        <v>AA</v>
      </c>
      <c r="H729" s="1">
        <f ca="1">VLOOKUP(表格15[[#This Row],[專案編號]],料單!C:H,6,FALSE)</f>
        <v>-32</v>
      </c>
      <c r="I729" s="1" t="str">
        <f ca="1">VLOOKUP(表格15[[#This Row],[專案編號]],料單!C:I,7,FALSE)</f>
        <v>AA</v>
      </c>
      <c r="J729" s="1">
        <f ca="1">VLOOKUP(表格15[[#This Row],[專案編號]],料單!C:J,8,FALSE)</f>
        <v>18</v>
      </c>
      <c r="K729" s="1">
        <f ca="1">VLOOKUP(表格15[[#This Row],[專案編號]],料單!C:K,9,FALSE)</f>
        <v>0</v>
      </c>
      <c r="L729" s="1" t="str">
        <f ca="1">VLOOKUP(表格15[[#This Row],[專案編號]],料單!C:M,11,FALSE)</f>
        <v/>
      </c>
      <c r="M729" s="1">
        <f ca="1">VLOOKUP(表格15[[#This Row],[專案編號]],料單!C:L,10,FALSE)</f>
        <v>0</v>
      </c>
      <c r="N729" s="1" t="str">
        <f ca="1">VLOOKUP(表格15[[#This Row],[專案編號]],料單!C:O,13,FALSE)</f>
        <v/>
      </c>
      <c r="O729" s="11">
        <f t="shared" ca="1" si="338"/>
        <v>0</v>
      </c>
      <c r="R729" s="2" t="str">
        <f ca="1">IFERROR(VLOOKUP(M729,資料庫!$P$3:$AJ$73,20,),"")</f>
        <v/>
      </c>
      <c r="S729" s="9" t="str">
        <f t="shared" ca="1" si="331"/>
        <v/>
      </c>
      <c r="U729" s="9"/>
    </row>
    <row r="730" spans="1:21" x14ac:dyDescent="0.25">
      <c r="A730" s="1">
        <f t="shared" si="325"/>
        <v>609</v>
      </c>
      <c r="B730" s="1">
        <f t="shared" si="336"/>
        <v>25</v>
      </c>
      <c r="C730" s="1">
        <f t="shared" si="337"/>
        <v>0</v>
      </c>
      <c r="D730" s="1">
        <f>料單!C957</f>
        <v>25009</v>
      </c>
      <c r="E730" s="1" t="str">
        <f ca="1">VLOOKUP(表格15[[#This Row],[專案編號]],料單!C:E,3,FALSE)</f>
        <v>固隔</v>
      </c>
      <c r="F730" s="1">
        <f ca="1">VLOOKUP(表格15[[#This Row],[專案編號]],料單!C:F,4,FALSE)</f>
        <v>0</v>
      </c>
      <c r="G730" s="1" t="str">
        <f ca="1">VLOOKUP(表格15[[#This Row],[專案編號]],料單!C:G,5,FALSE)</f>
        <v>AA</v>
      </c>
      <c r="H730" s="1">
        <f ca="1">VLOOKUP(表格15[[#This Row],[專案編號]],料單!C:H,6,FALSE)</f>
        <v>-22</v>
      </c>
      <c r="I730" s="1" t="str">
        <f ca="1">VLOOKUP(表格15[[#This Row],[專案編號]],料單!C:I,7,FALSE)</f>
        <v/>
      </c>
      <c r="J730" s="1">
        <f ca="1">VLOOKUP(表格15[[#This Row],[專案編號]],料單!C:J,8,FALSE)</f>
        <v>18</v>
      </c>
      <c r="K730" s="1">
        <f ca="1">VLOOKUP(表格15[[#This Row],[專案編號]],料單!C:K,9,FALSE)</f>
        <v>0</v>
      </c>
      <c r="L730" s="1" t="str">
        <f ca="1">VLOOKUP(表格15[[#This Row],[專案編號]],料單!C:M,11,FALSE)</f>
        <v/>
      </c>
      <c r="M730" s="1">
        <f ca="1">VLOOKUP(表格15[[#This Row],[專案編號]],料單!C:L,10,FALSE)</f>
        <v>0</v>
      </c>
      <c r="N730" s="1" t="str">
        <f ca="1">VLOOKUP(表格15[[#This Row],[專案編號]],料單!C:O,13,FALSE)</f>
        <v/>
      </c>
      <c r="O730" s="11">
        <f t="shared" ca="1" si="338"/>
        <v>0</v>
      </c>
      <c r="R730" s="2" t="str">
        <f ca="1">IFERROR(VLOOKUP(M730,資料庫!$P$3:$AJ$73,20,),"")</f>
        <v/>
      </c>
      <c r="S730" s="9" t="str">
        <f t="shared" ca="1" si="331"/>
        <v/>
      </c>
      <c r="U730" s="9"/>
    </row>
    <row r="731" spans="1:21" x14ac:dyDescent="0.25">
      <c r="A731" s="1">
        <f t="shared" si="325"/>
        <v>610</v>
      </c>
      <c r="B731" s="1">
        <f t="shared" si="336"/>
        <v>25</v>
      </c>
      <c r="C731" s="1">
        <f t="shared" si="337"/>
        <v>0</v>
      </c>
      <c r="D731" s="1">
        <f>料單!C958</f>
        <v>25010</v>
      </c>
      <c r="E731" s="1" t="str">
        <f ca="1">VLOOKUP(表格15[[#This Row],[專案編號]],料單!C:E,3,FALSE)</f>
        <v>左門板</v>
      </c>
      <c r="F731" s="1">
        <f ca="1">VLOOKUP(表格15[[#This Row],[專案編號]],料單!C:F,4,FALSE)</f>
        <v>0</v>
      </c>
      <c r="G731" s="1" t="str">
        <f ca="1">VLOOKUP(表格15[[#This Row],[專案編號]],料單!C:G,5,FALSE)</f>
        <v>AA</v>
      </c>
      <c r="H731" s="1">
        <f ca="1">VLOOKUP(表格15[[#This Row],[專案編號]],料單!C:H,6,FALSE)</f>
        <v>-4</v>
      </c>
      <c r="I731" s="1" t="str">
        <f ca="1">VLOOKUP(表格15[[#This Row],[專案編號]],料單!C:I,7,FALSE)</f>
        <v>AA</v>
      </c>
      <c r="J731" s="1">
        <f ca="1">VLOOKUP(表格15[[#This Row],[專案編號]],料單!C:J,8,FALSE)</f>
        <v>18</v>
      </c>
      <c r="K731" s="1">
        <f ca="1">VLOOKUP(表格15[[#This Row],[專案編號]],料單!C:K,9,FALSE)</f>
        <v>0</v>
      </c>
      <c r="L731" s="1" t="str">
        <f ca="1">VLOOKUP(表格15[[#This Row],[專案編號]],料單!C:M,11,FALSE)</f>
        <v/>
      </c>
      <c r="M731" s="1">
        <f ca="1">VLOOKUP(表格15[[#This Row],[專案編號]],料單!C:L,10,FALSE)</f>
        <v>0</v>
      </c>
      <c r="N731" s="1" t="str">
        <f ca="1">VLOOKUP(表格15[[#This Row],[專案編號]],料單!C:O,13,FALSE)</f>
        <v/>
      </c>
      <c r="O731" s="11">
        <f t="shared" ca="1" si="338"/>
        <v>0</v>
      </c>
      <c r="R731" s="2" t="str">
        <f ca="1">IFERROR(VLOOKUP(M731,資料庫!$P$3:$AJ$73,20,),"")</f>
        <v/>
      </c>
      <c r="S731" s="9" t="str">
        <f t="shared" ca="1" si="331"/>
        <v/>
      </c>
      <c r="U731" s="9"/>
    </row>
    <row r="732" spans="1:21" x14ac:dyDescent="0.25">
      <c r="A732" s="1">
        <f t="shared" si="325"/>
        <v>611</v>
      </c>
      <c r="B732" s="1">
        <f t="shared" si="336"/>
        <v>25</v>
      </c>
      <c r="C732" s="1">
        <f t="shared" si="337"/>
        <v>0</v>
      </c>
      <c r="D732" s="1">
        <f>料單!C959</f>
        <v>25011</v>
      </c>
      <c r="E732" s="1" t="str">
        <f ca="1">VLOOKUP(表格15[[#This Row],[專案編號]],料單!C:E,3,FALSE)</f>
        <v>右門板</v>
      </c>
      <c r="F732" s="1">
        <f ca="1">VLOOKUP(表格15[[#This Row],[專案編號]],料單!C:F,4,FALSE)</f>
        <v>0</v>
      </c>
      <c r="G732" s="1" t="str">
        <f ca="1">VLOOKUP(表格15[[#This Row],[專案編號]],料單!C:G,5,FALSE)</f>
        <v>AA</v>
      </c>
      <c r="H732" s="1">
        <f ca="1">VLOOKUP(表格15[[#This Row],[專案編號]],料單!C:H,6,FALSE)</f>
        <v>-4</v>
      </c>
      <c r="I732" s="1" t="str">
        <f ca="1">VLOOKUP(表格15[[#This Row],[專案編號]],料單!C:I,7,FALSE)</f>
        <v>AA</v>
      </c>
      <c r="J732" s="1">
        <f ca="1">VLOOKUP(表格15[[#This Row],[專案編號]],料單!C:J,8,FALSE)</f>
        <v>18</v>
      </c>
      <c r="K732" s="1">
        <f ca="1">VLOOKUP(表格15[[#This Row],[專案編號]],料單!C:K,9,FALSE)</f>
        <v>0</v>
      </c>
      <c r="L732" s="1">
        <f ca="1">VLOOKUP(表格15[[#This Row],[專案編號]],料單!C:M,11,FALSE)</f>
        <v>0</v>
      </c>
      <c r="M732" s="1">
        <f ca="1">VLOOKUP(表格15[[#This Row],[專案編號]],料單!C:L,10,FALSE)</f>
        <v>0</v>
      </c>
      <c r="N732" s="1" t="str">
        <f ca="1">VLOOKUP(表格15[[#This Row],[專案編號]],料單!C:O,13,FALSE)</f>
        <v/>
      </c>
      <c r="O732" s="11">
        <f t="shared" ca="1" si="338"/>
        <v>0</v>
      </c>
      <c r="R732" s="2" t="str">
        <f ca="1">IFERROR(VLOOKUP(M732,資料庫!$P$3:$AJ$73,20,),"")</f>
        <v/>
      </c>
      <c r="S732" s="9" t="str">
        <f t="shared" ca="1" si="331"/>
        <v/>
      </c>
      <c r="U732" s="9"/>
    </row>
    <row r="733" spans="1:21" x14ac:dyDescent="0.25">
      <c r="A733" s="1">
        <f t="shared" si="325"/>
        <v>612</v>
      </c>
      <c r="B733" s="1">
        <f t="shared" si="336"/>
        <v>25</v>
      </c>
      <c r="C733" s="1">
        <f t="shared" si="337"/>
        <v>0</v>
      </c>
      <c r="D733" s="1">
        <f>料單!C960</f>
        <v>25012</v>
      </c>
      <c r="E733" s="1">
        <f ca="1">VLOOKUP(表格15[[#This Row],[專案編號]],料單!C:E,3,FALSE)</f>
        <v>0</v>
      </c>
      <c r="F733" s="1">
        <f ca="1">VLOOKUP(表格15[[#This Row],[專案編號]],料單!C:F,4,FALSE)</f>
        <v>0</v>
      </c>
      <c r="G733" s="1" t="str">
        <f ca="1">VLOOKUP(表格15[[#This Row],[專案編號]],料單!C:G,5,FALSE)</f>
        <v/>
      </c>
      <c r="H733" s="1">
        <f ca="1">VLOOKUP(表格15[[#This Row],[專案編號]],料單!C:H,6,FALSE)</f>
        <v>0</v>
      </c>
      <c r="I733" s="1" t="str">
        <f ca="1">VLOOKUP(表格15[[#This Row],[專案編號]],料單!C:I,7,FALSE)</f>
        <v/>
      </c>
      <c r="J733" s="1">
        <f ca="1">VLOOKUP(表格15[[#This Row],[專案編號]],料單!C:J,8,FALSE)</f>
        <v>0</v>
      </c>
      <c r="K733" s="1">
        <f ca="1">VLOOKUP(表格15[[#This Row],[專案編號]],料單!C:K,9,FALSE)</f>
        <v>0</v>
      </c>
      <c r="L733" s="1">
        <f ca="1">VLOOKUP(表格15[[#This Row],[專案編號]],料單!C:M,11,FALSE)</f>
        <v>0</v>
      </c>
      <c r="M733" s="1">
        <f ca="1">VLOOKUP(表格15[[#This Row],[專案編號]],料單!C:L,10,FALSE)</f>
        <v>0</v>
      </c>
      <c r="N733" s="1" t="str">
        <f ca="1">VLOOKUP(表格15[[#This Row],[專案編號]],料單!C:O,13,FALSE)</f>
        <v/>
      </c>
      <c r="O733" s="11">
        <f t="shared" ca="1" si="338"/>
        <v>0</v>
      </c>
      <c r="R733" s="2" t="str">
        <f ca="1">IFERROR(VLOOKUP(M733,資料庫!$P$3:$AJ$73,20,),"")</f>
        <v/>
      </c>
      <c r="S733" s="9" t="str">
        <f t="shared" ca="1" si="331"/>
        <v/>
      </c>
      <c r="U733" s="9"/>
    </row>
    <row r="734" spans="1:21" x14ac:dyDescent="0.25">
      <c r="A734" s="1">
        <f t="shared" si="325"/>
        <v>613</v>
      </c>
      <c r="B734" s="1">
        <f t="shared" si="336"/>
        <v>25</v>
      </c>
      <c r="C734" s="1">
        <f t="shared" si="337"/>
        <v>0</v>
      </c>
      <c r="D734" s="1">
        <f>料單!C961</f>
        <v>25013</v>
      </c>
      <c r="E734" s="1">
        <f ca="1">VLOOKUP(表格15[[#This Row],[專案編號]],料單!C:E,3,FALSE)</f>
        <v>0</v>
      </c>
      <c r="F734" s="1">
        <f ca="1">VLOOKUP(表格15[[#This Row],[專案編號]],料單!C:F,4,FALSE)</f>
        <v>0</v>
      </c>
      <c r="G734" s="1" t="str">
        <f ca="1">VLOOKUP(表格15[[#This Row],[專案編號]],料單!C:G,5,FALSE)</f>
        <v/>
      </c>
      <c r="H734" s="1">
        <f ca="1">VLOOKUP(表格15[[#This Row],[專案編號]],料單!C:H,6,FALSE)</f>
        <v>0</v>
      </c>
      <c r="I734" s="1" t="str">
        <f ca="1">VLOOKUP(表格15[[#This Row],[專案編號]],料單!C:I,7,FALSE)</f>
        <v/>
      </c>
      <c r="J734" s="1">
        <f ca="1">VLOOKUP(表格15[[#This Row],[專案編號]],料單!C:J,8,FALSE)</f>
        <v>0</v>
      </c>
      <c r="K734" s="1">
        <f ca="1">VLOOKUP(表格15[[#This Row],[專案編號]],料單!C:K,9,FALSE)</f>
        <v>0</v>
      </c>
      <c r="L734" s="1">
        <f ca="1">VLOOKUP(表格15[[#This Row],[專案編號]],料單!C:M,11,FALSE)</f>
        <v>0</v>
      </c>
      <c r="M734" s="1">
        <f ca="1">VLOOKUP(表格15[[#This Row],[專案編號]],料單!C:L,10,FALSE)</f>
        <v>0</v>
      </c>
      <c r="N734" s="1" t="str">
        <f ca="1">VLOOKUP(表格15[[#This Row],[專案編號]],料單!C:O,13,FALSE)</f>
        <v/>
      </c>
      <c r="O734" s="11">
        <f t="shared" ca="1" si="338"/>
        <v>0</v>
      </c>
      <c r="R734" s="2" t="str">
        <f ca="1">IFERROR(VLOOKUP(M734,資料庫!$P$3:$AJ$73,20,),"")</f>
        <v/>
      </c>
      <c r="S734" s="9" t="str">
        <f t="shared" ca="1" si="331"/>
        <v/>
      </c>
      <c r="U734" s="9"/>
    </row>
    <row r="735" spans="1:21" x14ac:dyDescent="0.25">
      <c r="A735" s="1">
        <f t="shared" si="325"/>
        <v>614</v>
      </c>
      <c r="B735" s="1">
        <f t="shared" si="336"/>
        <v>25</v>
      </c>
      <c r="C735" s="1">
        <f t="shared" si="337"/>
        <v>0</v>
      </c>
      <c r="D735" s="1">
        <f>料單!C962</f>
        <v>25014</v>
      </c>
      <c r="E735" s="1">
        <f ca="1">VLOOKUP(表格15[[#This Row],[專案編號]],料單!C:E,3,FALSE)</f>
        <v>0</v>
      </c>
      <c r="F735" s="1">
        <f ca="1">VLOOKUP(表格15[[#This Row],[專案編號]],料單!C:F,4,FALSE)</f>
        <v>0</v>
      </c>
      <c r="G735" s="1" t="str">
        <f ca="1">VLOOKUP(表格15[[#This Row],[專案編號]],料單!C:G,5,FALSE)</f>
        <v/>
      </c>
      <c r="H735" s="1">
        <f ca="1">VLOOKUP(表格15[[#This Row],[專案編號]],料單!C:H,6,FALSE)</f>
        <v>0</v>
      </c>
      <c r="I735" s="1" t="str">
        <f ca="1">VLOOKUP(表格15[[#This Row],[專案編號]],料單!C:I,7,FALSE)</f>
        <v/>
      </c>
      <c r="J735" s="1">
        <f ca="1">VLOOKUP(表格15[[#This Row],[專案編號]],料單!C:J,8,FALSE)</f>
        <v>0</v>
      </c>
      <c r="K735" s="1">
        <f ca="1">VLOOKUP(表格15[[#This Row],[專案編號]],料單!C:K,9,FALSE)</f>
        <v>0</v>
      </c>
      <c r="L735" s="1">
        <f ca="1">VLOOKUP(表格15[[#This Row],[專案編號]],料單!C:M,11,FALSE)</f>
        <v>0</v>
      </c>
      <c r="M735" s="1">
        <f ca="1">VLOOKUP(表格15[[#This Row],[專案編號]],料單!C:L,10,FALSE)</f>
        <v>0</v>
      </c>
      <c r="N735" s="1" t="str">
        <f ca="1">VLOOKUP(表格15[[#This Row],[專案編號]],料單!C:O,13,FALSE)</f>
        <v/>
      </c>
      <c r="O735" s="11">
        <f t="shared" ca="1" si="338"/>
        <v>0</v>
      </c>
      <c r="R735" s="2" t="str">
        <f ca="1">IFERROR(VLOOKUP(M735,資料庫!$P$3:$AJ$73,20,),"")</f>
        <v/>
      </c>
      <c r="S735" s="9" t="str">
        <f t="shared" ca="1" si="331"/>
        <v/>
      </c>
      <c r="U735" s="9"/>
    </row>
    <row r="736" spans="1:21" x14ac:dyDescent="0.25">
      <c r="A736" s="1">
        <f t="shared" si="325"/>
        <v>615</v>
      </c>
      <c r="B736" s="1">
        <f t="shared" si="336"/>
        <v>25</v>
      </c>
      <c r="C736" s="1">
        <f t="shared" si="337"/>
        <v>0</v>
      </c>
      <c r="D736" s="1">
        <f>料單!C963</f>
        <v>25015</v>
      </c>
      <c r="E736" s="1">
        <f ca="1">VLOOKUP(表格15[[#This Row],[專案編號]],料單!C:E,3,FALSE)</f>
        <v>0</v>
      </c>
      <c r="F736" s="1">
        <f ca="1">VLOOKUP(表格15[[#This Row],[專案編號]],料單!C:F,4,FALSE)</f>
        <v>0</v>
      </c>
      <c r="G736" s="1" t="str">
        <f ca="1">VLOOKUP(表格15[[#This Row],[專案編號]],料單!C:G,5,FALSE)</f>
        <v/>
      </c>
      <c r="H736" s="1">
        <f ca="1">VLOOKUP(表格15[[#This Row],[專案編號]],料單!C:H,6,FALSE)</f>
        <v>0</v>
      </c>
      <c r="I736" s="1" t="str">
        <f ca="1">VLOOKUP(表格15[[#This Row],[專案編號]],料單!C:I,7,FALSE)</f>
        <v/>
      </c>
      <c r="J736" s="1">
        <f ca="1">VLOOKUP(表格15[[#This Row],[專案編號]],料單!C:J,8,FALSE)</f>
        <v>0</v>
      </c>
      <c r="K736" s="1">
        <f ca="1">VLOOKUP(表格15[[#This Row],[專案編號]],料單!C:K,9,FALSE)</f>
        <v>0</v>
      </c>
      <c r="L736" s="1">
        <f ca="1">VLOOKUP(表格15[[#This Row],[專案編號]],料單!C:M,11,FALSE)</f>
        <v>0</v>
      </c>
      <c r="M736" s="1">
        <f ca="1">VLOOKUP(表格15[[#This Row],[專案編號]],料單!C:L,10,FALSE)</f>
        <v>0</v>
      </c>
      <c r="N736" s="1" t="str">
        <f ca="1">VLOOKUP(表格15[[#This Row],[專案編號]],料單!C:O,13,FALSE)</f>
        <v/>
      </c>
      <c r="O736" s="11">
        <f t="shared" ca="1" si="338"/>
        <v>0</v>
      </c>
      <c r="R736" s="2" t="str">
        <f ca="1">IFERROR(VLOOKUP(M736,資料庫!$P$3:$AJ$73,20,),"")</f>
        <v/>
      </c>
      <c r="S736" s="9" t="str">
        <f t="shared" ca="1" si="331"/>
        <v/>
      </c>
      <c r="U736" s="9"/>
    </row>
    <row r="737" spans="1:21" x14ac:dyDescent="0.25">
      <c r="A737" s="1">
        <f t="shared" si="325"/>
        <v>616</v>
      </c>
      <c r="B737" s="1">
        <f t="shared" si="336"/>
        <v>25</v>
      </c>
      <c r="C737" s="1">
        <f t="shared" si="337"/>
        <v>0</v>
      </c>
      <c r="D737" s="1">
        <f>料單!C964</f>
        <v>25016</v>
      </c>
      <c r="E737" s="1">
        <f ca="1">VLOOKUP(表格15[[#This Row],[專案編號]],料單!C:E,3,FALSE)</f>
        <v>0</v>
      </c>
      <c r="F737" s="1">
        <f ca="1">VLOOKUP(表格15[[#This Row],[專案編號]],料單!C:F,4,FALSE)</f>
        <v>0</v>
      </c>
      <c r="G737" s="1" t="str">
        <f ca="1">VLOOKUP(表格15[[#This Row],[專案編號]],料單!C:G,5,FALSE)</f>
        <v/>
      </c>
      <c r="H737" s="1">
        <f ca="1">VLOOKUP(表格15[[#This Row],[專案編號]],料單!C:H,6,FALSE)</f>
        <v>0</v>
      </c>
      <c r="I737" s="1" t="str">
        <f ca="1">VLOOKUP(表格15[[#This Row],[專案編號]],料單!C:I,7,FALSE)</f>
        <v/>
      </c>
      <c r="J737" s="1">
        <f ca="1">VLOOKUP(表格15[[#This Row],[專案編號]],料單!C:J,8,FALSE)</f>
        <v>0</v>
      </c>
      <c r="K737" s="1">
        <f ca="1">VLOOKUP(表格15[[#This Row],[專案編號]],料單!C:K,9,FALSE)</f>
        <v>0</v>
      </c>
      <c r="L737" s="1">
        <f ca="1">VLOOKUP(表格15[[#This Row],[專案編號]],料單!C:M,11,FALSE)</f>
        <v>0</v>
      </c>
      <c r="M737" s="1">
        <f ca="1">VLOOKUP(表格15[[#This Row],[專案編號]],料單!C:L,10,FALSE)</f>
        <v>0</v>
      </c>
      <c r="N737" s="1" t="str">
        <f ca="1">VLOOKUP(表格15[[#This Row],[專案編號]],料單!C:O,13,FALSE)</f>
        <v/>
      </c>
      <c r="O737" s="11">
        <f t="shared" ca="1" si="338"/>
        <v>0</v>
      </c>
      <c r="R737" s="2" t="str">
        <f ca="1">IFERROR(VLOOKUP(M737,資料庫!$P$3:$AJ$73,20,),"")</f>
        <v/>
      </c>
      <c r="S737" s="9" t="str">
        <f t="shared" ca="1" si="331"/>
        <v/>
      </c>
      <c r="U737" s="9"/>
    </row>
    <row r="738" spans="1:21" x14ac:dyDescent="0.25">
      <c r="A738" s="1">
        <f t="shared" si="325"/>
        <v>617</v>
      </c>
      <c r="B738" s="1">
        <f t="shared" si="336"/>
        <v>25</v>
      </c>
      <c r="C738" s="1">
        <f t="shared" si="337"/>
        <v>0</v>
      </c>
      <c r="D738" s="1">
        <f>料單!C965</f>
        <v>25017</v>
      </c>
      <c r="E738" s="1">
        <f ca="1">VLOOKUP(表格15[[#This Row],[專案編號]],料單!C:E,3,FALSE)</f>
        <v>0</v>
      </c>
      <c r="F738" s="1">
        <f ca="1">VLOOKUP(表格15[[#This Row],[專案編號]],料單!C:F,4,FALSE)</f>
        <v>0</v>
      </c>
      <c r="G738" s="1" t="str">
        <f ca="1">VLOOKUP(表格15[[#This Row],[專案編號]],料單!C:G,5,FALSE)</f>
        <v/>
      </c>
      <c r="H738" s="1">
        <f ca="1">VLOOKUP(表格15[[#This Row],[專案編號]],料單!C:H,6,FALSE)</f>
        <v>0</v>
      </c>
      <c r="I738" s="1" t="str">
        <f ca="1">VLOOKUP(表格15[[#This Row],[專案編號]],料單!C:I,7,FALSE)</f>
        <v/>
      </c>
      <c r="J738" s="1">
        <f ca="1">VLOOKUP(表格15[[#This Row],[專案編號]],料單!C:J,8,FALSE)</f>
        <v>0</v>
      </c>
      <c r="K738" s="1">
        <f ca="1">VLOOKUP(表格15[[#This Row],[專案編號]],料單!C:K,9,FALSE)</f>
        <v>0</v>
      </c>
      <c r="L738" s="1">
        <f ca="1">VLOOKUP(表格15[[#This Row],[專案編號]],料單!C:M,11,FALSE)</f>
        <v>0</v>
      </c>
      <c r="M738" s="1">
        <f ca="1">VLOOKUP(表格15[[#This Row],[專案編號]],料單!C:L,10,FALSE)</f>
        <v>0</v>
      </c>
      <c r="N738" s="1" t="str">
        <f ca="1">VLOOKUP(表格15[[#This Row],[專案編號]],料單!C:O,13,FALSE)</f>
        <v/>
      </c>
      <c r="O738" s="11">
        <f t="shared" ca="1" si="338"/>
        <v>0</v>
      </c>
      <c r="R738" s="2" t="str">
        <f ca="1">IFERROR(VLOOKUP(M738,資料庫!$P$3:$AJ$73,20,),"")</f>
        <v/>
      </c>
      <c r="S738" s="9" t="str">
        <f t="shared" ca="1" si="331"/>
        <v/>
      </c>
      <c r="U738" s="9"/>
    </row>
    <row r="739" spans="1:21" x14ac:dyDescent="0.25">
      <c r="A739" s="1">
        <f t="shared" si="325"/>
        <v>618</v>
      </c>
      <c r="B739" s="1">
        <f t="shared" si="336"/>
        <v>25</v>
      </c>
      <c r="C739" s="1">
        <f t="shared" si="337"/>
        <v>0</v>
      </c>
      <c r="D739" s="1">
        <f>料單!C966</f>
        <v>25018</v>
      </c>
      <c r="E739" s="1">
        <f ca="1">VLOOKUP(表格15[[#This Row],[專案編號]],料單!C:E,3,FALSE)</f>
        <v>0</v>
      </c>
      <c r="F739" s="1">
        <f ca="1">VLOOKUP(表格15[[#This Row],[專案編號]],料單!C:F,4,FALSE)</f>
        <v>0</v>
      </c>
      <c r="G739" s="1" t="str">
        <f ca="1">VLOOKUP(表格15[[#This Row],[專案編號]],料單!C:G,5,FALSE)</f>
        <v/>
      </c>
      <c r="H739" s="1">
        <f ca="1">VLOOKUP(表格15[[#This Row],[專案編號]],料單!C:H,6,FALSE)</f>
        <v>0</v>
      </c>
      <c r="I739" s="1" t="str">
        <f ca="1">VLOOKUP(表格15[[#This Row],[專案編號]],料單!C:I,7,FALSE)</f>
        <v/>
      </c>
      <c r="J739" s="1">
        <f ca="1">VLOOKUP(表格15[[#This Row],[專案編號]],料單!C:J,8,FALSE)</f>
        <v>0</v>
      </c>
      <c r="K739" s="1">
        <f ca="1">VLOOKUP(表格15[[#This Row],[專案編號]],料單!C:K,9,FALSE)</f>
        <v>0</v>
      </c>
      <c r="L739" s="1">
        <f ca="1">VLOOKUP(表格15[[#This Row],[專案編號]],料單!C:M,11,FALSE)</f>
        <v>0</v>
      </c>
      <c r="M739" s="1">
        <f ca="1">VLOOKUP(表格15[[#This Row],[專案編號]],料單!C:L,10,FALSE)</f>
        <v>0</v>
      </c>
      <c r="N739" s="1" t="str">
        <f ca="1">VLOOKUP(表格15[[#This Row],[專案編號]],料單!C:O,13,FALSE)</f>
        <v/>
      </c>
      <c r="O739" s="11">
        <f t="shared" ca="1" si="338"/>
        <v>0</v>
      </c>
      <c r="R739" s="2" t="str">
        <f ca="1">IFERROR(VLOOKUP(M739,資料庫!$P$3:$AJ$73,20,),"")</f>
        <v/>
      </c>
      <c r="S739" s="9" t="str">
        <f t="shared" ca="1" si="331"/>
        <v/>
      </c>
      <c r="U739" s="9"/>
    </row>
    <row r="740" spans="1:21" x14ac:dyDescent="0.25">
      <c r="A740" s="1">
        <f t="shared" si="325"/>
        <v>619</v>
      </c>
      <c r="B740" s="1">
        <f t="shared" si="336"/>
        <v>25</v>
      </c>
      <c r="C740" s="1">
        <f t="shared" si="337"/>
        <v>0</v>
      </c>
      <c r="D740" s="1">
        <f>料單!C967</f>
        <v>25019</v>
      </c>
      <c r="E740" s="1">
        <f ca="1">VLOOKUP(表格15[[#This Row],[專案編號]],料單!C:E,3,FALSE)</f>
        <v>0</v>
      </c>
      <c r="F740" s="1">
        <f ca="1">VLOOKUP(表格15[[#This Row],[專案編號]],料單!C:F,4,FALSE)</f>
        <v>0</v>
      </c>
      <c r="G740" s="1" t="str">
        <f ca="1">VLOOKUP(表格15[[#This Row],[專案編號]],料單!C:G,5,FALSE)</f>
        <v/>
      </c>
      <c r="H740" s="1">
        <f ca="1">VLOOKUP(表格15[[#This Row],[專案編號]],料單!C:H,6,FALSE)</f>
        <v>0</v>
      </c>
      <c r="I740" s="1" t="str">
        <f ca="1">VLOOKUP(表格15[[#This Row],[專案編號]],料單!C:I,7,FALSE)</f>
        <v/>
      </c>
      <c r="J740" s="1">
        <f ca="1">VLOOKUP(表格15[[#This Row],[專案編號]],料單!C:J,8,FALSE)</f>
        <v>0</v>
      </c>
      <c r="K740" s="1">
        <f ca="1">VLOOKUP(表格15[[#This Row],[專案編號]],料單!C:K,9,FALSE)</f>
        <v>0</v>
      </c>
      <c r="L740" s="1">
        <f ca="1">VLOOKUP(表格15[[#This Row],[專案編號]],料單!C:M,11,FALSE)</f>
        <v>0</v>
      </c>
      <c r="M740" s="1">
        <f ca="1">VLOOKUP(表格15[[#This Row],[專案編號]],料單!C:L,10,FALSE)</f>
        <v>0</v>
      </c>
      <c r="N740" s="1" t="str">
        <f ca="1">VLOOKUP(表格15[[#This Row],[專案編號]],料單!C:O,13,FALSE)</f>
        <v/>
      </c>
      <c r="O740" s="11">
        <f t="shared" ca="1" si="338"/>
        <v>0</v>
      </c>
      <c r="R740" s="2" t="str">
        <f ca="1">IFERROR(VLOOKUP(M740,資料庫!$P$3:$AJ$73,20,),"")</f>
        <v/>
      </c>
      <c r="S740" s="9" t="str">
        <f t="shared" ca="1" si="331"/>
        <v/>
      </c>
      <c r="U740" s="9"/>
    </row>
    <row r="741" spans="1:21" x14ac:dyDescent="0.25">
      <c r="A741" s="1">
        <f t="shared" si="325"/>
        <v>620</v>
      </c>
      <c r="B741" s="1">
        <f t="shared" si="336"/>
        <v>25</v>
      </c>
      <c r="C741" s="1">
        <f t="shared" si="337"/>
        <v>0</v>
      </c>
      <c r="D741" s="1">
        <f>料單!C968</f>
        <v>25020</v>
      </c>
      <c r="E741" s="1">
        <f ca="1">VLOOKUP(表格15[[#This Row],[專案編號]],料單!C:E,3,FALSE)</f>
        <v>0</v>
      </c>
      <c r="F741" s="1">
        <f ca="1">VLOOKUP(表格15[[#This Row],[專案編號]],料單!C:F,4,FALSE)</f>
        <v>0</v>
      </c>
      <c r="G741" s="1" t="str">
        <f ca="1">VLOOKUP(表格15[[#This Row],[專案編號]],料單!C:G,5,FALSE)</f>
        <v/>
      </c>
      <c r="H741" s="1">
        <f ca="1">VLOOKUP(表格15[[#This Row],[專案編號]],料單!C:H,6,FALSE)</f>
        <v>0</v>
      </c>
      <c r="I741" s="1" t="str">
        <f ca="1">VLOOKUP(表格15[[#This Row],[專案編號]],料單!C:I,7,FALSE)</f>
        <v/>
      </c>
      <c r="J741" s="1">
        <f ca="1">VLOOKUP(表格15[[#This Row],[專案編號]],料單!C:J,8,FALSE)</f>
        <v>0</v>
      </c>
      <c r="K741" s="1">
        <f ca="1">VLOOKUP(表格15[[#This Row],[專案編號]],料單!C:K,9,FALSE)</f>
        <v>0</v>
      </c>
      <c r="L741" s="1" t="str">
        <f ca="1">VLOOKUP(表格15[[#This Row],[專案編號]],料單!C:M,11,FALSE)</f>
        <v/>
      </c>
      <c r="M741" s="1">
        <f ca="1">VLOOKUP(表格15[[#This Row],[專案編號]],料單!C:L,10,FALSE)</f>
        <v>0</v>
      </c>
      <c r="N741" s="1" t="str">
        <f ca="1">VLOOKUP(表格15[[#This Row],[專案編號]],料單!C:O,13,FALSE)</f>
        <v/>
      </c>
      <c r="O741" s="11">
        <f t="shared" ca="1" si="338"/>
        <v>0</v>
      </c>
      <c r="R741" s="2" t="str">
        <f ca="1">IFERROR(VLOOKUP(M741,資料庫!$P$3:$AJ$73,20,),"")</f>
        <v/>
      </c>
      <c r="S741" s="9" t="str">
        <f t="shared" ca="1" si="331"/>
        <v/>
      </c>
      <c r="U741" s="9"/>
    </row>
    <row r="742" spans="1:21" x14ac:dyDescent="0.25">
      <c r="A742" s="1">
        <f t="shared" si="325"/>
        <v>621</v>
      </c>
      <c r="B742" s="1">
        <f t="shared" si="336"/>
        <v>25</v>
      </c>
      <c r="C742" s="1">
        <f t="shared" si="337"/>
        <v>0</v>
      </c>
      <c r="D742" s="1">
        <f>料單!C969</f>
        <v>25021</v>
      </c>
      <c r="E742" s="1">
        <f ca="1">VLOOKUP(表格15[[#This Row],[專案編號]],料單!C:E,3,FALSE)</f>
        <v>0</v>
      </c>
      <c r="F742" s="1">
        <f ca="1">VLOOKUP(表格15[[#This Row],[專案編號]],料單!C:F,4,FALSE)</f>
        <v>0</v>
      </c>
      <c r="G742" s="1" t="str">
        <f ca="1">VLOOKUP(表格15[[#This Row],[專案編號]],料單!C:G,5,FALSE)</f>
        <v/>
      </c>
      <c r="H742" s="1">
        <f ca="1">VLOOKUP(表格15[[#This Row],[專案編號]],料單!C:H,6,FALSE)</f>
        <v>0</v>
      </c>
      <c r="I742" s="1" t="str">
        <f ca="1">VLOOKUP(表格15[[#This Row],[專案編號]],料單!C:I,7,FALSE)</f>
        <v/>
      </c>
      <c r="J742" s="1">
        <f ca="1">VLOOKUP(表格15[[#This Row],[專案編號]],料單!C:J,8,FALSE)</f>
        <v>0</v>
      </c>
      <c r="K742" s="1">
        <f ca="1">VLOOKUP(表格15[[#This Row],[專案編號]],料單!C:K,9,FALSE)</f>
        <v>0</v>
      </c>
      <c r="L742" s="1" t="str">
        <f ca="1">VLOOKUP(表格15[[#This Row],[專案編號]],料單!C:M,11,FALSE)</f>
        <v/>
      </c>
      <c r="M742" s="1">
        <f ca="1">VLOOKUP(表格15[[#This Row],[專案編號]],料單!C:L,10,FALSE)</f>
        <v>0</v>
      </c>
      <c r="N742" s="1" t="str">
        <f ca="1">VLOOKUP(表格15[[#This Row],[專案編號]],料單!C:O,13,FALSE)</f>
        <v/>
      </c>
      <c r="O742" s="11">
        <f t="shared" ca="1" si="338"/>
        <v>0</v>
      </c>
      <c r="R742" s="2" t="str">
        <f ca="1">IFERROR(VLOOKUP(M742,資料庫!$P$3:$AJ$73,20,),"")</f>
        <v/>
      </c>
      <c r="S742" s="9" t="str">
        <f t="shared" ca="1" si="331"/>
        <v/>
      </c>
      <c r="U742" s="9"/>
    </row>
    <row r="743" spans="1:21" x14ac:dyDescent="0.25">
      <c r="A743" s="1">
        <f t="shared" si="325"/>
        <v>622</v>
      </c>
      <c r="B743" s="1">
        <f t="shared" si="336"/>
        <v>25</v>
      </c>
      <c r="C743" s="1">
        <f t="shared" si="337"/>
        <v>0</v>
      </c>
      <c r="D743" s="1">
        <f>料單!C970</f>
        <v>25022</v>
      </c>
      <c r="E743" s="1">
        <f ca="1">VLOOKUP(表格15[[#This Row],[專案編號]],料單!C:E,3,FALSE)</f>
        <v>0</v>
      </c>
      <c r="F743" s="1">
        <f ca="1">VLOOKUP(表格15[[#This Row],[專案編號]],料單!C:F,4,FALSE)</f>
        <v>0</v>
      </c>
      <c r="G743" s="1" t="str">
        <f ca="1">VLOOKUP(表格15[[#This Row],[專案編號]],料單!C:G,5,FALSE)</f>
        <v/>
      </c>
      <c r="H743" s="1">
        <f ca="1">VLOOKUP(表格15[[#This Row],[專案編號]],料單!C:H,6,FALSE)</f>
        <v>0</v>
      </c>
      <c r="I743" s="1" t="str">
        <f ca="1">VLOOKUP(表格15[[#This Row],[專案編號]],料單!C:I,7,FALSE)</f>
        <v/>
      </c>
      <c r="J743" s="1">
        <f ca="1">VLOOKUP(表格15[[#This Row],[專案編號]],料單!C:J,8,FALSE)</f>
        <v>0</v>
      </c>
      <c r="K743" s="1">
        <f ca="1">VLOOKUP(表格15[[#This Row],[專案編號]],料單!C:K,9,FALSE)</f>
        <v>0</v>
      </c>
      <c r="L743" s="1" t="str">
        <f ca="1">VLOOKUP(表格15[[#This Row],[專案編號]],料單!C:M,11,FALSE)</f>
        <v/>
      </c>
      <c r="M743" s="1">
        <f ca="1">VLOOKUP(表格15[[#This Row],[專案編號]],料單!C:L,10,FALSE)</f>
        <v>0</v>
      </c>
      <c r="N743" s="1" t="str">
        <f ca="1">VLOOKUP(表格15[[#This Row],[專案編號]],料單!C:O,13,FALSE)</f>
        <v/>
      </c>
      <c r="O743" s="11">
        <f t="shared" ca="1" si="338"/>
        <v>0</v>
      </c>
      <c r="R743" s="2" t="str">
        <f ca="1">IFERROR(VLOOKUP(M743,資料庫!$P$3:$AJ$73,20,),"")</f>
        <v/>
      </c>
      <c r="S743" s="9" t="str">
        <f t="shared" ca="1" si="331"/>
        <v/>
      </c>
      <c r="U743" s="9"/>
    </row>
    <row r="744" spans="1:21" x14ac:dyDescent="0.25">
      <c r="A744" s="1">
        <f t="shared" si="325"/>
        <v>623</v>
      </c>
      <c r="B744" s="1">
        <f t="shared" si="336"/>
        <v>25</v>
      </c>
      <c r="C744" s="1">
        <f t="shared" si="337"/>
        <v>0</v>
      </c>
      <c r="D744" s="1">
        <f>料單!C971</f>
        <v>25023</v>
      </c>
      <c r="E744" s="1">
        <f ca="1">VLOOKUP(表格15[[#This Row],[專案編號]],料單!C:E,3,FALSE)</f>
        <v>0</v>
      </c>
      <c r="F744" s="1">
        <f ca="1">VLOOKUP(表格15[[#This Row],[專案編號]],料單!C:F,4,FALSE)</f>
        <v>0</v>
      </c>
      <c r="G744" s="1" t="str">
        <f ca="1">VLOOKUP(表格15[[#This Row],[專案編號]],料單!C:G,5,FALSE)</f>
        <v/>
      </c>
      <c r="H744" s="1">
        <f ca="1">VLOOKUP(表格15[[#This Row],[專案編號]],料單!C:H,6,FALSE)</f>
        <v>0</v>
      </c>
      <c r="I744" s="1" t="str">
        <f ca="1">VLOOKUP(表格15[[#This Row],[專案編號]],料單!C:I,7,FALSE)</f>
        <v/>
      </c>
      <c r="J744" s="1">
        <f ca="1">VLOOKUP(表格15[[#This Row],[專案編號]],料單!C:J,8,FALSE)</f>
        <v>0</v>
      </c>
      <c r="K744" s="1">
        <f ca="1">VLOOKUP(表格15[[#This Row],[專案編號]],料單!C:K,9,FALSE)</f>
        <v>0</v>
      </c>
      <c r="L744" s="1" t="str">
        <f ca="1">VLOOKUP(表格15[[#This Row],[專案編號]],料單!C:M,11,FALSE)</f>
        <v/>
      </c>
      <c r="M744" s="1">
        <f ca="1">VLOOKUP(表格15[[#This Row],[專案編號]],料單!C:L,10,FALSE)</f>
        <v>0</v>
      </c>
      <c r="N744" s="1" t="str">
        <f ca="1">VLOOKUP(表格15[[#This Row],[專案編號]],料單!C:O,13,FALSE)</f>
        <v/>
      </c>
      <c r="O744" s="11">
        <f t="shared" ca="1" si="338"/>
        <v>0</v>
      </c>
      <c r="R744" s="2" t="str">
        <f ca="1">IFERROR(VLOOKUP(M744,資料庫!$P$3:$AJ$73,20,),"")</f>
        <v/>
      </c>
      <c r="S744" s="9" t="str">
        <f t="shared" ca="1" si="331"/>
        <v/>
      </c>
      <c r="U744" s="9"/>
    </row>
    <row r="745" spans="1:21" x14ac:dyDescent="0.25">
      <c r="A745" s="1">
        <f t="shared" si="325"/>
        <v>624</v>
      </c>
      <c r="B745" s="1">
        <f t="shared" si="336"/>
        <v>25</v>
      </c>
      <c r="C745" s="1">
        <f t="shared" si="337"/>
        <v>0</v>
      </c>
      <c r="D745" s="1">
        <f>料單!C972</f>
        <v>25024</v>
      </c>
      <c r="E745" s="1">
        <f ca="1">VLOOKUP(表格15[[#This Row],[專案編號]],料單!C:E,3,FALSE)</f>
        <v>0</v>
      </c>
      <c r="F745" s="1">
        <f ca="1">VLOOKUP(表格15[[#This Row],[專案編號]],料單!C:F,4,FALSE)</f>
        <v>0</v>
      </c>
      <c r="G745" s="1" t="str">
        <f ca="1">VLOOKUP(表格15[[#This Row],[專案編號]],料單!C:G,5,FALSE)</f>
        <v/>
      </c>
      <c r="H745" s="1">
        <f ca="1">VLOOKUP(表格15[[#This Row],[專案編號]],料單!C:H,6,FALSE)</f>
        <v>0</v>
      </c>
      <c r="I745" s="1" t="str">
        <f ca="1">VLOOKUP(表格15[[#This Row],[專案編號]],料單!C:I,7,FALSE)</f>
        <v/>
      </c>
      <c r="J745" s="1">
        <f ca="1">VLOOKUP(表格15[[#This Row],[專案編號]],料單!C:J,8,FALSE)</f>
        <v>0</v>
      </c>
      <c r="K745" s="1">
        <f ca="1">VLOOKUP(表格15[[#This Row],[專案編號]],料單!C:K,9,FALSE)</f>
        <v>0</v>
      </c>
      <c r="L745" s="1" t="str">
        <f ca="1">VLOOKUP(表格15[[#This Row],[專案編號]],料單!C:M,11,FALSE)</f>
        <v/>
      </c>
      <c r="M745" s="1">
        <f ca="1">VLOOKUP(表格15[[#This Row],[專案編號]],料單!C:L,10,FALSE)</f>
        <v>0</v>
      </c>
      <c r="N745" s="1" t="str">
        <f ca="1">VLOOKUP(表格15[[#This Row],[專案編號]],料單!C:O,13,FALSE)</f>
        <v/>
      </c>
      <c r="O745" s="11">
        <f t="shared" ca="1" si="338"/>
        <v>0</v>
      </c>
      <c r="R745" s="2" t="str">
        <f ca="1">IFERROR(VLOOKUP(M745,資料庫!$P$3:$AJ$73,20,),"")</f>
        <v/>
      </c>
      <c r="S745" s="9" t="str">
        <f t="shared" ca="1" si="331"/>
        <v/>
      </c>
      <c r="U745" s="9"/>
    </row>
    <row r="746" spans="1:21" x14ac:dyDescent="0.25">
      <c r="A746" s="1">
        <f t="shared" ref="A746:A750" si="339">A745+1</f>
        <v>625</v>
      </c>
      <c r="B746" s="1">
        <f t="shared" ref="B746:B750" si="340">B745</f>
        <v>25</v>
      </c>
      <c r="C746" s="1">
        <f t="shared" si="337"/>
        <v>0</v>
      </c>
      <c r="D746" s="1">
        <f>料單!C973</f>
        <v>25025</v>
      </c>
      <c r="E746" s="1">
        <f ca="1">VLOOKUP(表格15[[#This Row],[專案編號]],料單!C:E,3,FALSE)</f>
        <v>0</v>
      </c>
      <c r="F746" s="1">
        <f ca="1">VLOOKUP(表格15[[#This Row],[專案編號]],料單!C:F,4,FALSE)</f>
        <v>0</v>
      </c>
      <c r="G746" s="1" t="str">
        <f ca="1">VLOOKUP(表格15[[#This Row],[專案編號]],料單!C:G,5,FALSE)</f>
        <v/>
      </c>
      <c r="H746" s="1">
        <f ca="1">VLOOKUP(表格15[[#This Row],[專案編號]],料單!C:H,6,FALSE)</f>
        <v>0</v>
      </c>
      <c r="I746" s="1" t="str">
        <f ca="1">VLOOKUP(表格15[[#This Row],[專案編號]],料單!C:I,7,FALSE)</f>
        <v/>
      </c>
      <c r="J746" s="1">
        <f ca="1">VLOOKUP(表格15[[#This Row],[專案編號]],料單!C:J,8,FALSE)</f>
        <v>0</v>
      </c>
      <c r="K746" s="1">
        <f ca="1">VLOOKUP(表格15[[#This Row],[專案編號]],料單!C:K,9,FALSE)</f>
        <v>0</v>
      </c>
      <c r="L746" s="1" t="str">
        <f ca="1">VLOOKUP(表格15[[#This Row],[專案編號]],料單!C:M,11,FALSE)</f>
        <v/>
      </c>
      <c r="M746" s="1">
        <f ca="1">VLOOKUP(表格15[[#This Row],[專案編號]],料單!C:L,10,FALSE)</f>
        <v>0</v>
      </c>
      <c r="N746" s="1" t="str">
        <f ca="1">VLOOKUP(表格15[[#This Row],[專案編號]],料單!C:O,13,FALSE)</f>
        <v/>
      </c>
      <c r="O746" s="11">
        <f t="shared" ca="1" si="338"/>
        <v>0</v>
      </c>
      <c r="R746" s="2" t="str">
        <f ca="1">IFERROR(VLOOKUP(M746,資料庫!$P$3:$AJ$73,20,),"")</f>
        <v/>
      </c>
      <c r="S746" s="9" t="str">
        <f t="shared" ca="1" si="331"/>
        <v/>
      </c>
      <c r="U746" s="9"/>
    </row>
    <row r="747" spans="1:21" x14ac:dyDescent="0.25">
      <c r="A747" s="1">
        <f t="shared" si="339"/>
        <v>626</v>
      </c>
      <c r="B747" s="1">
        <f t="shared" si="340"/>
        <v>25</v>
      </c>
      <c r="C747" s="1">
        <f t="shared" si="337"/>
        <v>0</v>
      </c>
      <c r="D747" s="1">
        <f>料單!C974</f>
        <v>25026</v>
      </c>
      <c r="E747" s="1">
        <f ca="1">VLOOKUP(表格15[[#This Row],[專案編號]],料單!C:E,3,FALSE)</f>
        <v>0</v>
      </c>
      <c r="F747" s="1">
        <f ca="1">VLOOKUP(表格15[[#This Row],[專案編號]],料單!C:F,4,FALSE)</f>
        <v>0</v>
      </c>
      <c r="G747" s="1" t="str">
        <f ca="1">VLOOKUP(表格15[[#This Row],[專案編號]],料單!C:G,5,FALSE)</f>
        <v/>
      </c>
      <c r="H747" s="1">
        <f ca="1">VLOOKUP(表格15[[#This Row],[專案編號]],料單!C:H,6,FALSE)</f>
        <v>0</v>
      </c>
      <c r="I747" s="1" t="str">
        <f ca="1">VLOOKUP(表格15[[#This Row],[專案編號]],料單!C:I,7,FALSE)</f>
        <v/>
      </c>
      <c r="J747" s="1">
        <f ca="1">VLOOKUP(表格15[[#This Row],[專案編號]],料單!C:J,8,FALSE)</f>
        <v>0</v>
      </c>
      <c r="K747" s="1">
        <f ca="1">VLOOKUP(表格15[[#This Row],[專案編號]],料單!C:K,9,FALSE)</f>
        <v>0</v>
      </c>
      <c r="L747" s="1" t="str">
        <f ca="1">VLOOKUP(表格15[[#This Row],[專案編號]],料單!C:M,11,FALSE)</f>
        <v/>
      </c>
      <c r="M747" s="1">
        <f ca="1">VLOOKUP(表格15[[#This Row],[專案編號]],料單!C:L,10,FALSE)</f>
        <v>0</v>
      </c>
      <c r="N747" s="1" t="str">
        <f ca="1">VLOOKUP(表格15[[#This Row],[專案編號]],料單!C:O,13,FALSE)</f>
        <v/>
      </c>
      <c r="O747" s="11">
        <f t="shared" ca="1" si="338"/>
        <v>0</v>
      </c>
      <c r="R747" s="2" t="str">
        <f ca="1">IFERROR(VLOOKUP(M747,資料庫!$P$3:$AJ$73,20,),"")</f>
        <v/>
      </c>
      <c r="S747" s="9" t="str">
        <f t="shared" ca="1" si="331"/>
        <v/>
      </c>
      <c r="U747" s="9"/>
    </row>
    <row r="748" spans="1:21" x14ac:dyDescent="0.25">
      <c r="A748" s="1">
        <f t="shared" si="339"/>
        <v>627</v>
      </c>
      <c r="B748" s="1">
        <f t="shared" si="340"/>
        <v>25</v>
      </c>
      <c r="C748" s="1">
        <f t="shared" si="337"/>
        <v>0</v>
      </c>
      <c r="D748" s="1">
        <f>料單!C975</f>
        <v>25027</v>
      </c>
      <c r="E748" s="1">
        <f ca="1">VLOOKUP(表格15[[#This Row],[專案編號]],料單!C:E,3,FALSE)</f>
        <v>0</v>
      </c>
      <c r="F748" s="1">
        <f ca="1">VLOOKUP(表格15[[#This Row],[專案編號]],料單!C:F,4,FALSE)</f>
        <v>0</v>
      </c>
      <c r="G748" s="1" t="str">
        <f ca="1">VLOOKUP(表格15[[#This Row],[專案編號]],料單!C:G,5,FALSE)</f>
        <v/>
      </c>
      <c r="H748" s="1">
        <f ca="1">VLOOKUP(表格15[[#This Row],[專案編號]],料單!C:H,6,FALSE)</f>
        <v>0</v>
      </c>
      <c r="I748" s="1" t="str">
        <f ca="1">VLOOKUP(表格15[[#This Row],[專案編號]],料單!C:I,7,FALSE)</f>
        <v/>
      </c>
      <c r="J748" s="1">
        <f ca="1">VLOOKUP(表格15[[#This Row],[專案編號]],料單!C:J,8,FALSE)</f>
        <v>0</v>
      </c>
      <c r="K748" s="1">
        <f ca="1">VLOOKUP(表格15[[#This Row],[專案編號]],料單!C:K,9,FALSE)</f>
        <v>0</v>
      </c>
      <c r="L748" s="1" t="str">
        <f ca="1">VLOOKUP(表格15[[#This Row],[專案編號]],料單!C:M,11,FALSE)</f>
        <v/>
      </c>
      <c r="M748" s="1">
        <f ca="1">VLOOKUP(表格15[[#This Row],[專案編號]],料單!C:L,10,FALSE)</f>
        <v>0</v>
      </c>
      <c r="N748" s="1" t="str">
        <f ca="1">VLOOKUP(表格15[[#This Row],[專案編號]],料單!C:O,13,FALSE)</f>
        <v/>
      </c>
      <c r="O748" s="11">
        <f t="shared" ca="1" si="338"/>
        <v>0</v>
      </c>
      <c r="R748" s="2" t="str">
        <f ca="1">IFERROR(VLOOKUP(M748,資料庫!$P$3:$AJ$73,20,),"")</f>
        <v/>
      </c>
      <c r="S748" s="9" t="str">
        <f t="shared" ca="1" si="331"/>
        <v/>
      </c>
      <c r="U748" s="9"/>
    </row>
    <row r="749" spans="1:21" x14ac:dyDescent="0.25">
      <c r="A749" s="1">
        <f t="shared" si="339"/>
        <v>628</v>
      </c>
      <c r="B749" s="1">
        <f t="shared" si="340"/>
        <v>25</v>
      </c>
      <c r="C749" s="1">
        <f t="shared" si="337"/>
        <v>0</v>
      </c>
      <c r="D749" s="1">
        <f>料單!C976</f>
        <v>25028</v>
      </c>
      <c r="E749" s="1">
        <f ca="1">VLOOKUP(表格15[[#This Row],[專案編號]],料單!C:E,3,FALSE)</f>
        <v>0</v>
      </c>
      <c r="F749" s="1">
        <f ca="1">VLOOKUP(表格15[[#This Row],[專案編號]],料單!C:F,4,FALSE)</f>
        <v>0</v>
      </c>
      <c r="G749" s="1" t="str">
        <f ca="1">VLOOKUP(表格15[[#This Row],[專案編號]],料單!C:G,5,FALSE)</f>
        <v/>
      </c>
      <c r="H749" s="1">
        <f ca="1">VLOOKUP(表格15[[#This Row],[專案編號]],料單!C:H,6,FALSE)</f>
        <v>0</v>
      </c>
      <c r="I749" s="1" t="str">
        <f ca="1">VLOOKUP(表格15[[#This Row],[專案編號]],料單!C:I,7,FALSE)</f>
        <v/>
      </c>
      <c r="J749" s="1">
        <f ca="1">VLOOKUP(表格15[[#This Row],[專案編號]],料單!C:J,8,FALSE)</f>
        <v>0</v>
      </c>
      <c r="K749" s="1">
        <f ca="1">VLOOKUP(表格15[[#This Row],[專案編號]],料單!C:K,9,FALSE)</f>
        <v>0</v>
      </c>
      <c r="L749" s="1" t="str">
        <f ca="1">VLOOKUP(表格15[[#This Row],[專案編號]],料單!C:M,11,FALSE)</f>
        <v/>
      </c>
      <c r="M749" s="1">
        <f ca="1">VLOOKUP(表格15[[#This Row],[專案編號]],料單!C:L,10,FALSE)</f>
        <v>0</v>
      </c>
      <c r="N749" s="1" t="str">
        <f ca="1">VLOOKUP(表格15[[#This Row],[專案編號]],料單!C:O,13,FALSE)</f>
        <v/>
      </c>
      <c r="O749" s="11">
        <f t="shared" ca="1" si="338"/>
        <v>0</v>
      </c>
      <c r="R749" s="2" t="str">
        <f ca="1">IFERROR(VLOOKUP(M749,資料庫!$P$3:$AJ$73,20,),"")</f>
        <v/>
      </c>
      <c r="S749" s="9" t="str">
        <f t="shared" ca="1" si="331"/>
        <v/>
      </c>
      <c r="U749" s="9"/>
    </row>
    <row r="750" spans="1:21" x14ac:dyDescent="0.25">
      <c r="A750" s="1">
        <f t="shared" si="339"/>
        <v>629</v>
      </c>
      <c r="B750" s="1">
        <f t="shared" si="340"/>
        <v>25</v>
      </c>
      <c r="C750" s="1">
        <f t="shared" si="337"/>
        <v>0</v>
      </c>
      <c r="D750" s="1">
        <f>料單!C977</f>
        <v>25029</v>
      </c>
      <c r="E750" s="1">
        <f ca="1">VLOOKUP(表格15[[#This Row],[專案編號]],料單!C:E,3,FALSE)</f>
        <v>0</v>
      </c>
      <c r="F750" s="1">
        <f ca="1">VLOOKUP(表格15[[#This Row],[專案編號]],料單!C:F,4,FALSE)</f>
        <v>0</v>
      </c>
      <c r="G750" s="1" t="str">
        <f ca="1">VLOOKUP(表格15[[#This Row],[專案編號]],料單!C:G,5,FALSE)</f>
        <v/>
      </c>
      <c r="H750" s="1">
        <f ca="1">VLOOKUP(表格15[[#This Row],[專案編號]],料單!C:H,6,FALSE)</f>
        <v>0</v>
      </c>
      <c r="I750" s="1" t="str">
        <f ca="1">VLOOKUP(表格15[[#This Row],[專案編號]],料單!C:I,7,FALSE)</f>
        <v/>
      </c>
      <c r="J750" s="1">
        <f ca="1">VLOOKUP(表格15[[#This Row],[專案編號]],料單!C:J,8,FALSE)</f>
        <v>0</v>
      </c>
      <c r="K750" s="1">
        <f ca="1">VLOOKUP(表格15[[#This Row],[專案編號]],料單!C:K,9,FALSE)</f>
        <v>0</v>
      </c>
      <c r="L750" s="1" t="str">
        <f ca="1">VLOOKUP(表格15[[#This Row],[專案編號]],料單!C:M,11,FALSE)</f>
        <v/>
      </c>
      <c r="M750" s="1">
        <f ca="1">VLOOKUP(表格15[[#This Row],[專案編號]],料單!C:L,10,FALSE)</f>
        <v>0</v>
      </c>
      <c r="N750" s="1" t="str">
        <f ca="1">VLOOKUP(表格15[[#This Row],[專案編號]],料單!C:O,13,FALSE)</f>
        <v/>
      </c>
      <c r="O750" s="11">
        <f t="shared" ca="1" si="338"/>
        <v>0</v>
      </c>
      <c r="R750" s="2" t="str">
        <f ca="1">IFERROR(VLOOKUP(M750,資料庫!$P$3:$AJ$73,20,),"")</f>
        <v/>
      </c>
      <c r="S750" s="9" t="str">
        <f t="shared" ca="1" si="331"/>
        <v/>
      </c>
      <c r="U750" s="9"/>
    </row>
    <row r="751" spans="1:21" s="43" customFormat="1" x14ac:dyDescent="0.25">
      <c r="A751" s="43">
        <f>A745+1</f>
        <v>625</v>
      </c>
      <c r="B751" s="43">
        <f>B745</f>
        <v>25</v>
      </c>
      <c r="C751" s="43">
        <f t="shared" si="337"/>
        <v>0</v>
      </c>
      <c r="D751" s="43">
        <f>料單!C978</f>
        <v>25030</v>
      </c>
      <c r="E751" s="43">
        <f ca="1">VLOOKUP(表格15[[#This Row],[專案編號]],料單!C:E,3,FALSE)</f>
        <v>0</v>
      </c>
      <c r="F751" s="43">
        <f ca="1">VLOOKUP(表格15[[#This Row],[專案編號]],料單!C:F,4,FALSE)</f>
        <v>0</v>
      </c>
      <c r="G751" s="43" t="str">
        <f ca="1">VLOOKUP(表格15[[#This Row],[專案編號]],料單!C:G,5,FALSE)</f>
        <v/>
      </c>
      <c r="H751" s="43">
        <f ca="1">VLOOKUP(表格15[[#This Row],[專案編號]],料單!C:H,6,FALSE)</f>
        <v>0</v>
      </c>
      <c r="I751" s="43" t="str">
        <f ca="1">VLOOKUP(表格15[[#This Row],[專案編號]],料單!C:I,7,FALSE)</f>
        <v/>
      </c>
      <c r="J751" s="43">
        <f ca="1">VLOOKUP(表格15[[#This Row],[專案編號]],料單!C:J,8,FALSE)</f>
        <v>0</v>
      </c>
      <c r="K751" s="43">
        <f ca="1">VLOOKUP(表格15[[#This Row],[專案編號]],料單!C:K,9,FALSE)</f>
        <v>0</v>
      </c>
      <c r="L751" s="43" t="str">
        <f ca="1">VLOOKUP(表格15[[#This Row],[專案編號]],料單!C:M,11,FALSE)</f>
        <v/>
      </c>
      <c r="M751" s="43">
        <f ca="1">VLOOKUP(表格15[[#This Row],[專案編號]],料單!C:L,10,FALSE)</f>
        <v>0</v>
      </c>
      <c r="N751" s="1" t="str">
        <f ca="1">VLOOKUP(表格15[[#This Row],[專案編號]],料單!C:O,13,FALSE)</f>
        <v/>
      </c>
      <c r="O751" s="44">
        <f t="shared" ref="O751" ca="1" si="341">(F751*H751)/90000*K751</f>
        <v>0</v>
      </c>
      <c r="P751" s="45">
        <f ca="1">SUM(O722:O751)</f>
        <v>0</v>
      </c>
      <c r="Q751" s="45"/>
      <c r="R751" s="204" t="str">
        <f ca="1">IFERROR(VLOOKUP(M751,資料庫!$P$3:$AJ$73,20,),"")</f>
        <v/>
      </c>
      <c r="S751" s="205" t="str">
        <f t="shared" ca="1" si="331"/>
        <v/>
      </c>
      <c r="U751" s="205"/>
    </row>
    <row r="752" spans="1:21" x14ac:dyDescent="0.25">
      <c r="A752" s="1">
        <f t="shared" si="325"/>
        <v>626</v>
      </c>
      <c r="B752" s="1">
        <f>料單!C982</f>
        <v>26</v>
      </c>
      <c r="C752" s="1">
        <f>料單!C981</f>
        <v>0</v>
      </c>
      <c r="D752" s="1">
        <f>料單!C988</f>
        <v>26001</v>
      </c>
      <c r="E752" s="1" t="str">
        <f ca="1">VLOOKUP(表格15[[#This Row],[專案編號]],料單!C:E,3,FALSE)</f>
        <v>頂板</v>
      </c>
      <c r="F752" s="1">
        <f ca="1">VLOOKUP(表格15[[#This Row],[專案編號]],料單!C:F,4,FALSE)</f>
        <v>-36</v>
      </c>
      <c r="G752" s="1" t="str">
        <f ca="1">VLOOKUP(表格15[[#This Row],[專案編號]],料單!C:G,5,FALSE)</f>
        <v>AA</v>
      </c>
      <c r="H752" s="1">
        <f ca="1">VLOOKUP(表格15[[#This Row],[專案編號]],料單!C:H,6,FALSE)</f>
        <v>0</v>
      </c>
      <c r="I752" s="1" t="str">
        <f ca="1">VLOOKUP(表格15[[#This Row],[專案編號]],料單!C:I,7,FALSE)</f>
        <v/>
      </c>
      <c r="J752" s="1">
        <f ca="1">VLOOKUP(表格15[[#This Row],[專案編號]],料單!C:J,8,FALSE)</f>
        <v>18</v>
      </c>
      <c r="K752" s="1">
        <f ca="1">VLOOKUP(表格15[[#This Row],[專案編號]],料單!C:K,9,FALSE)</f>
        <v>0</v>
      </c>
      <c r="L752" s="1" t="str">
        <f ca="1">VLOOKUP(表格15[[#This Row],[專案編號]],料單!C:M,11,FALSE)</f>
        <v/>
      </c>
      <c r="M752" s="1">
        <f ca="1">VLOOKUP(表格15[[#This Row],[專案編號]],料單!C:L,10,FALSE)</f>
        <v>0</v>
      </c>
      <c r="N752" s="1" t="str">
        <f ca="1">VLOOKUP(表格15[[#This Row],[專案編號]],料單!C:O,13,FALSE)</f>
        <v/>
      </c>
      <c r="O752" s="11">
        <f t="shared" ca="1" si="335"/>
        <v>0</v>
      </c>
      <c r="R752" s="2" t="str">
        <f ca="1">IFERROR(VLOOKUP(M752,資料庫!$P$3:$AJ$73,20,),"")</f>
        <v/>
      </c>
      <c r="S752" s="9" t="str">
        <f t="shared" ca="1" si="331"/>
        <v/>
      </c>
      <c r="U752" s="9"/>
    </row>
    <row r="753" spans="1:21" x14ac:dyDescent="0.25">
      <c r="A753" s="1">
        <f t="shared" si="325"/>
        <v>627</v>
      </c>
      <c r="B753" s="1">
        <f t="shared" si="336"/>
        <v>26</v>
      </c>
      <c r="C753" s="1">
        <f t="shared" si="337"/>
        <v>0</v>
      </c>
      <c r="D753" s="1">
        <f>料單!C989</f>
        <v>26002</v>
      </c>
      <c r="E753" s="1" t="str">
        <f ca="1">VLOOKUP(表格15[[#This Row],[專案編號]],料單!C:E,3,FALSE)</f>
        <v>底板</v>
      </c>
      <c r="F753" s="1">
        <f ca="1">VLOOKUP(表格15[[#This Row],[專案編號]],料單!C:F,4,FALSE)</f>
        <v>-36</v>
      </c>
      <c r="G753" s="1" t="str">
        <f ca="1">VLOOKUP(表格15[[#This Row],[專案編號]],料單!C:G,5,FALSE)</f>
        <v>AA</v>
      </c>
      <c r="H753" s="1">
        <f ca="1">VLOOKUP(表格15[[#This Row],[專案編號]],料單!C:H,6,FALSE)</f>
        <v>0</v>
      </c>
      <c r="I753" s="1" t="str">
        <f ca="1">VLOOKUP(表格15[[#This Row],[專案編號]],料單!C:I,7,FALSE)</f>
        <v/>
      </c>
      <c r="J753" s="1">
        <f ca="1">VLOOKUP(表格15[[#This Row],[專案編號]],料單!C:J,8,FALSE)</f>
        <v>18</v>
      </c>
      <c r="K753" s="1">
        <f ca="1">VLOOKUP(表格15[[#This Row],[專案編號]],料單!C:K,9,FALSE)</f>
        <v>0</v>
      </c>
      <c r="L753" s="1" t="str">
        <f ca="1">VLOOKUP(表格15[[#This Row],[專案編號]],料單!C:M,11,FALSE)</f>
        <v/>
      </c>
      <c r="M753" s="1">
        <f ca="1">VLOOKUP(表格15[[#This Row],[專案編號]],料單!C:L,10,FALSE)</f>
        <v>0</v>
      </c>
      <c r="N753" s="1" t="str">
        <f ca="1">VLOOKUP(表格15[[#This Row],[專案編號]],料單!C:O,13,FALSE)</f>
        <v/>
      </c>
      <c r="O753" s="11">
        <f t="shared" ca="1" si="335"/>
        <v>0</v>
      </c>
      <c r="R753" s="2" t="str">
        <f ca="1">IFERROR(VLOOKUP(M753,資料庫!$P$3:$AJ$73,20,),"")</f>
        <v/>
      </c>
      <c r="S753" s="9" t="str">
        <f t="shared" ca="1" si="331"/>
        <v/>
      </c>
      <c r="U753" s="9"/>
    </row>
    <row r="754" spans="1:21" x14ac:dyDescent="0.25">
      <c r="A754" s="1">
        <f t="shared" si="325"/>
        <v>628</v>
      </c>
      <c r="B754" s="1">
        <f t="shared" si="336"/>
        <v>26</v>
      </c>
      <c r="C754" s="1">
        <f t="shared" si="337"/>
        <v>0</v>
      </c>
      <c r="D754" s="1">
        <f>料單!C990</f>
        <v>26003</v>
      </c>
      <c r="E754" s="1" t="str">
        <f ca="1">VLOOKUP(表格15[[#This Row],[專案編號]],料單!C:E,3,FALSE)</f>
        <v>左側板</v>
      </c>
      <c r="F754" s="1">
        <f ca="1">VLOOKUP(表格15[[#This Row],[專案編號]],料單!C:F,4,FALSE)</f>
        <v>0</v>
      </c>
      <c r="G754" s="1" t="str">
        <f ca="1">VLOOKUP(表格15[[#This Row],[專案編號]],料單!C:G,5,FALSE)</f>
        <v>AA</v>
      </c>
      <c r="H754" s="1">
        <f ca="1">VLOOKUP(表格15[[#This Row],[專案編號]],料單!C:H,6,FALSE)</f>
        <v>0</v>
      </c>
      <c r="I754" s="1" t="str">
        <f ca="1">VLOOKUP(表格15[[#This Row],[專案編號]],料單!C:I,7,FALSE)</f>
        <v>AA</v>
      </c>
      <c r="J754" s="1">
        <f ca="1">VLOOKUP(表格15[[#This Row],[專案編號]],料單!C:J,8,FALSE)</f>
        <v>18</v>
      </c>
      <c r="K754" s="1">
        <f ca="1">VLOOKUP(表格15[[#This Row],[專案編號]],料單!C:K,9,FALSE)</f>
        <v>0</v>
      </c>
      <c r="L754" s="1" t="str">
        <f ca="1">VLOOKUP(表格15[[#This Row],[專案編號]],料單!C:M,11,FALSE)</f>
        <v/>
      </c>
      <c r="M754" s="1">
        <f ca="1">VLOOKUP(表格15[[#This Row],[專案編號]],料單!C:L,10,FALSE)</f>
        <v>0</v>
      </c>
      <c r="N754" s="1" t="str">
        <f ca="1">VLOOKUP(表格15[[#This Row],[專案編號]],料單!C:O,13,FALSE)</f>
        <v/>
      </c>
      <c r="O754" s="11">
        <f t="shared" ref="O754:O780" ca="1" si="342">(F754*H754)/90000*K754</f>
        <v>0</v>
      </c>
      <c r="R754" s="2" t="str">
        <f ca="1">IFERROR(VLOOKUP(M754,資料庫!$P$3:$AJ$73,20,),"")</f>
        <v/>
      </c>
      <c r="S754" s="9" t="str">
        <f t="shared" ca="1" si="331"/>
        <v/>
      </c>
      <c r="U754" s="9"/>
    </row>
    <row r="755" spans="1:21" x14ac:dyDescent="0.25">
      <c r="A755" s="1">
        <f t="shared" si="325"/>
        <v>629</v>
      </c>
      <c r="B755" s="1">
        <f t="shared" si="336"/>
        <v>26</v>
      </c>
      <c r="C755" s="1">
        <f t="shared" si="337"/>
        <v>0</v>
      </c>
      <c r="D755" s="1">
        <f>料單!C991</f>
        <v>26004</v>
      </c>
      <c r="E755" s="1" t="str">
        <f ca="1">VLOOKUP(表格15[[#This Row],[專案編號]],料單!C:E,3,FALSE)</f>
        <v>右側板</v>
      </c>
      <c r="F755" s="1">
        <f ca="1">VLOOKUP(表格15[[#This Row],[專案編號]],料單!C:F,4,FALSE)</f>
        <v>0</v>
      </c>
      <c r="G755" s="1" t="str">
        <f ca="1">VLOOKUP(表格15[[#This Row],[專案編號]],料單!C:G,5,FALSE)</f>
        <v>AA</v>
      </c>
      <c r="H755" s="1">
        <f ca="1">VLOOKUP(表格15[[#This Row],[專案編號]],料單!C:H,6,FALSE)</f>
        <v>0</v>
      </c>
      <c r="I755" s="1" t="str">
        <f ca="1">VLOOKUP(表格15[[#This Row],[專案編號]],料單!C:I,7,FALSE)</f>
        <v>AA</v>
      </c>
      <c r="J755" s="1">
        <f ca="1">VLOOKUP(表格15[[#This Row],[專案編號]],料單!C:J,8,FALSE)</f>
        <v>18</v>
      </c>
      <c r="K755" s="1">
        <f ca="1">VLOOKUP(表格15[[#This Row],[專案編號]],料單!C:K,9,FALSE)</f>
        <v>0</v>
      </c>
      <c r="L755" s="1" t="str">
        <f ca="1">VLOOKUP(表格15[[#This Row],[專案編號]],料單!C:M,11,FALSE)</f>
        <v/>
      </c>
      <c r="M755" s="1">
        <f ca="1">VLOOKUP(表格15[[#This Row],[專案編號]],料單!C:L,10,FALSE)</f>
        <v>0</v>
      </c>
      <c r="N755" s="1" t="str">
        <f ca="1">VLOOKUP(表格15[[#This Row],[專案編號]],料單!C:O,13,FALSE)</f>
        <v/>
      </c>
      <c r="O755" s="11">
        <f t="shared" ca="1" si="342"/>
        <v>0</v>
      </c>
      <c r="R755" s="2" t="str">
        <f ca="1">IFERROR(VLOOKUP(M755,資料庫!$P$3:$AJ$73,20,),"")</f>
        <v/>
      </c>
      <c r="S755" s="9" t="str">
        <f t="shared" ca="1" si="331"/>
        <v/>
      </c>
      <c r="U755" s="9"/>
    </row>
    <row r="756" spans="1:21" x14ac:dyDescent="0.25">
      <c r="A756" s="1">
        <f t="shared" si="325"/>
        <v>630</v>
      </c>
      <c r="B756" s="1">
        <f t="shared" si="336"/>
        <v>26</v>
      </c>
      <c r="C756" s="1">
        <f t="shared" si="337"/>
        <v>0</v>
      </c>
      <c r="D756" s="1">
        <f>料單!C992</f>
        <v>26005</v>
      </c>
      <c r="E756" s="1" t="str">
        <f ca="1">VLOOKUP(表格15[[#This Row],[專案編號]],料單!C:E,3,FALSE)</f>
        <v>背板</v>
      </c>
      <c r="F756" s="1">
        <f ca="1">VLOOKUP(表格15[[#This Row],[專案編號]],料單!C:F,4,FALSE)</f>
        <v>-22</v>
      </c>
      <c r="G756" s="1" t="str">
        <f ca="1">VLOOKUP(表格15[[#This Row],[專案編號]],料單!C:G,5,FALSE)</f>
        <v/>
      </c>
      <c r="H756" s="1">
        <f ca="1">VLOOKUP(表格15[[#This Row],[專案編號]],料單!C:H,6,FALSE)</f>
        <v>-22</v>
      </c>
      <c r="I756" s="1" t="str">
        <f ca="1">VLOOKUP(表格15[[#This Row],[專案編號]],料單!C:I,7,FALSE)</f>
        <v/>
      </c>
      <c r="J756" s="1">
        <f ca="1">VLOOKUP(表格15[[#This Row],[專案編號]],料單!C:J,8,FALSE)</f>
        <v>4</v>
      </c>
      <c r="K756" s="1">
        <f ca="1">VLOOKUP(表格15[[#This Row],[專案編號]],料單!C:K,9,FALSE)</f>
        <v>0</v>
      </c>
      <c r="L756" s="1" t="str">
        <f ca="1">VLOOKUP(表格15[[#This Row],[專案編號]],料單!C:M,11,FALSE)</f>
        <v/>
      </c>
      <c r="M756" s="1">
        <f ca="1">VLOOKUP(表格15[[#This Row],[專案編號]],料單!C:L,10,FALSE)</f>
        <v>0</v>
      </c>
      <c r="N756" s="1" t="str">
        <f ca="1">VLOOKUP(表格15[[#This Row],[專案編號]],料單!C:O,13,FALSE)</f>
        <v/>
      </c>
      <c r="O756" s="11">
        <f t="shared" ca="1" si="342"/>
        <v>0</v>
      </c>
      <c r="R756" s="2" t="str">
        <f ca="1">IFERROR(VLOOKUP(M756,資料庫!$P$3:$AJ$73,20,),"")</f>
        <v/>
      </c>
      <c r="S756" s="9" t="str">
        <f t="shared" ca="1" si="331"/>
        <v/>
      </c>
      <c r="U756" s="9"/>
    </row>
    <row r="757" spans="1:21" x14ac:dyDescent="0.25">
      <c r="A757" s="1">
        <f t="shared" si="325"/>
        <v>631</v>
      </c>
      <c r="B757" s="1">
        <f t="shared" si="336"/>
        <v>26</v>
      </c>
      <c r="C757" s="1">
        <f t="shared" si="337"/>
        <v>0</v>
      </c>
      <c r="D757" s="1">
        <f>料單!C993</f>
        <v>26006</v>
      </c>
      <c r="E757" s="1" t="str">
        <f ca="1">VLOOKUP(表格15[[#This Row],[專案編號]],料單!C:E,3,FALSE)</f>
        <v>背拉桿</v>
      </c>
      <c r="F757" s="1">
        <f ca="1">VLOOKUP(表格15[[#This Row],[專案編號]],料單!C:F,4,FALSE)</f>
        <v>-36</v>
      </c>
      <c r="G757" s="1" t="str">
        <f ca="1">VLOOKUP(表格15[[#This Row],[專案編號]],料單!C:G,5,FALSE)</f>
        <v>AA</v>
      </c>
      <c r="H757" s="1">
        <f ca="1">VLOOKUP(表格15[[#This Row],[專案編號]],料單!C:H,6,FALSE)</f>
        <v>120</v>
      </c>
      <c r="I757" s="1" t="str">
        <f ca="1">VLOOKUP(表格15[[#This Row],[專案編號]],料單!C:I,7,FALSE)</f>
        <v/>
      </c>
      <c r="J757" s="1">
        <f ca="1">VLOOKUP(表格15[[#This Row],[專案編號]],料單!C:J,8,FALSE)</f>
        <v>18</v>
      </c>
      <c r="K757" s="1">
        <f ca="1">VLOOKUP(表格15[[#This Row],[專案編號]],料單!C:K,9,FALSE)</f>
        <v>0</v>
      </c>
      <c r="L757" s="1" t="str">
        <f ca="1">VLOOKUP(表格15[[#This Row],[專案編號]],料單!C:M,11,FALSE)</f>
        <v/>
      </c>
      <c r="M757" s="1">
        <f ca="1">VLOOKUP(表格15[[#This Row],[專案編號]],料單!C:L,10,FALSE)</f>
        <v>0</v>
      </c>
      <c r="N757" s="1" t="str">
        <f ca="1">VLOOKUP(表格15[[#This Row],[專案編號]],料單!C:O,13,FALSE)</f>
        <v/>
      </c>
      <c r="O757" s="11">
        <f t="shared" ca="1" si="342"/>
        <v>0</v>
      </c>
      <c r="R757" s="2" t="str">
        <f ca="1">IFERROR(VLOOKUP(M757,資料庫!$P$3:$AJ$73,20,),"")</f>
        <v/>
      </c>
      <c r="S757" s="9" t="str">
        <f t="shared" ca="1" si="331"/>
        <v/>
      </c>
      <c r="U757" s="9"/>
    </row>
    <row r="758" spans="1:21" x14ac:dyDescent="0.25">
      <c r="A758" s="1">
        <f t="shared" si="325"/>
        <v>632</v>
      </c>
      <c r="B758" s="1">
        <f t="shared" si="336"/>
        <v>26</v>
      </c>
      <c r="C758" s="1">
        <f t="shared" si="337"/>
        <v>0</v>
      </c>
      <c r="D758" s="1">
        <f>料單!C994</f>
        <v>26007</v>
      </c>
      <c r="E758" s="1" t="str">
        <f ca="1">VLOOKUP(表格15[[#This Row],[專案編號]],料單!C:E,3,FALSE)</f>
        <v>中立板</v>
      </c>
      <c r="F758" s="1">
        <f ca="1">VLOOKUP(表格15[[#This Row],[專案編號]],料單!C:F,4,FALSE)</f>
        <v>-36</v>
      </c>
      <c r="G758" s="1" t="str">
        <f ca="1">VLOOKUP(表格15[[#This Row],[專案編號]],料單!C:G,5,FALSE)</f>
        <v>AA</v>
      </c>
      <c r="H758" s="1">
        <f ca="1">VLOOKUP(表格15[[#This Row],[專案編號]],料單!C:H,6,FALSE)</f>
        <v>-22</v>
      </c>
      <c r="I758" s="1" t="str">
        <f ca="1">VLOOKUP(表格15[[#This Row],[專案編號]],料單!C:I,7,FALSE)</f>
        <v/>
      </c>
      <c r="J758" s="1">
        <f ca="1">VLOOKUP(表格15[[#This Row],[專案編號]],料單!C:J,8,FALSE)</f>
        <v>18</v>
      </c>
      <c r="K758" s="1">
        <f ca="1">VLOOKUP(表格15[[#This Row],[專案編號]],料單!C:K,9,FALSE)</f>
        <v>0</v>
      </c>
      <c r="L758" s="1" t="str">
        <f ca="1">VLOOKUP(表格15[[#This Row],[專案編號]],料單!C:M,11,FALSE)</f>
        <v/>
      </c>
      <c r="M758" s="1">
        <f ca="1">VLOOKUP(表格15[[#This Row],[專案編號]],料單!C:L,10,FALSE)</f>
        <v>0</v>
      </c>
      <c r="N758" s="1" t="str">
        <f ca="1">VLOOKUP(表格15[[#This Row],[專案編號]],料單!C:O,13,FALSE)</f>
        <v/>
      </c>
      <c r="O758" s="11">
        <f t="shared" ca="1" si="342"/>
        <v>0</v>
      </c>
      <c r="R758" s="2" t="str">
        <f ca="1">IFERROR(VLOOKUP(M758,資料庫!$P$3:$AJ$73,20,),"")</f>
        <v/>
      </c>
      <c r="S758" s="9" t="str">
        <f t="shared" ca="1" si="331"/>
        <v/>
      </c>
      <c r="U758" s="9"/>
    </row>
    <row r="759" spans="1:21" x14ac:dyDescent="0.25">
      <c r="A759" s="1">
        <f t="shared" si="325"/>
        <v>633</v>
      </c>
      <c r="B759" s="1">
        <f t="shared" si="336"/>
        <v>26</v>
      </c>
      <c r="C759" s="1">
        <f t="shared" si="337"/>
        <v>0</v>
      </c>
      <c r="D759" s="1">
        <f>料單!C995</f>
        <v>26008</v>
      </c>
      <c r="E759" s="1" t="str">
        <f ca="1">VLOOKUP(表格15[[#This Row],[專案編號]],料單!C:E,3,FALSE)</f>
        <v>活隔</v>
      </c>
      <c r="F759" s="1">
        <f ca="1">VLOOKUP(表格15[[#This Row],[專案編號]],料單!C:F,4,FALSE)</f>
        <v>0</v>
      </c>
      <c r="G759" s="1" t="str">
        <f ca="1">VLOOKUP(表格15[[#This Row],[專案編號]],料單!C:G,5,FALSE)</f>
        <v>AA</v>
      </c>
      <c r="H759" s="1">
        <f ca="1">VLOOKUP(表格15[[#This Row],[專案編號]],料單!C:H,6,FALSE)</f>
        <v>-32</v>
      </c>
      <c r="I759" s="1" t="str">
        <f ca="1">VLOOKUP(表格15[[#This Row],[專案編號]],料單!C:I,7,FALSE)</f>
        <v>AA</v>
      </c>
      <c r="J759" s="1">
        <f ca="1">VLOOKUP(表格15[[#This Row],[專案編號]],料單!C:J,8,FALSE)</f>
        <v>18</v>
      </c>
      <c r="K759" s="1">
        <f ca="1">VLOOKUP(表格15[[#This Row],[專案編號]],料單!C:K,9,FALSE)</f>
        <v>0</v>
      </c>
      <c r="L759" s="1" t="str">
        <f ca="1">VLOOKUP(表格15[[#This Row],[專案編號]],料單!C:M,11,FALSE)</f>
        <v/>
      </c>
      <c r="M759" s="1">
        <f ca="1">VLOOKUP(表格15[[#This Row],[專案編號]],料單!C:L,10,FALSE)</f>
        <v>0</v>
      </c>
      <c r="N759" s="1" t="str">
        <f ca="1">VLOOKUP(表格15[[#This Row],[專案編號]],料單!C:O,13,FALSE)</f>
        <v/>
      </c>
      <c r="O759" s="11">
        <f t="shared" ca="1" si="342"/>
        <v>0</v>
      </c>
      <c r="R759" s="2" t="str">
        <f ca="1">IFERROR(VLOOKUP(M759,資料庫!$P$3:$AJ$73,20,),"")</f>
        <v/>
      </c>
      <c r="S759" s="9" t="str">
        <f t="shared" ca="1" si="331"/>
        <v/>
      </c>
      <c r="U759" s="9"/>
    </row>
    <row r="760" spans="1:21" x14ac:dyDescent="0.25">
      <c r="A760" s="1">
        <f t="shared" si="325"/>
        <v>634</v>
      </c>
      <c r="B760" s="1">
        <f t="shared" si="336"/>
        <v>26</v>
      </c>
      <c r="C760" s="1">
        <f t="shared" si="337"/>
        <v>0</v>
      </c>
      <c r="D760" s="1">
        <f>料單!C996</f>
        <v>26009</v>
      </c>
      <c r="E760" s="1" t="str">
        <f ca="1">VLOOKUP(表格15[[#This Row],[專案編號]],料單!C:E,3,FALSE)</f>
        <v>固隔</v>
      </c>
      <c r="F760" s="1">
        <f ca="1">VLOOKUP(表格15[[#This Row],[專案編號]],料單!C:F,4,FALSE)</f>
        <v>0</v>
      </c>
      <c r="G760" s="1" t="str">
        <f ca="1">VLOOKUP(表格15[[#This Row],[專案編號]],料單!C:G,5,FALSE)</f>
        <v>AA</v>
      </c>
      <c r="H760" s="1">
        <f ca="1">VLOOKUP(表格15[[#This Row],[專案編號]],料單!C:H,6,FALSE)</f>
        <v>-22</v>
      </c>
      <c r="I760" s="1" t="str">
        <f ca="1">VLOOKUP(表格15[[#This Row],[專案編號]],料單!C:I,7,FALSE)</f>
        <v/>
      </c>
      <c r="J760" s="1">
        <f ca="1">VLOOKUP(表格15[[#This Row],[專案編號]],料單!C:J,8,FALSE)</f>
        <v>18</v>
      </c>
      <c r="K760" s="1">
        <f ca="1">VLOOKUP(表格15[[#This Row],[專案編號]],料單!C:K,9,FALSE)</f>
        <v>0</v>
      </c>
      <c r="L760" s="1" t="str">
        <f ca="1">VLOOKUP(表格15[[#This Row],[專案編號]],料單!C:M,11,FALSE)</f>
        <v/>
      </c>
      <c r="M760" s="1">
        <f ca="1">VLOOKUP(表格15[[#This Row],[專案編號]],料單!C:L,10,FALSE)</f>
        <v>0</v>
      </c>
      <c r="N760" s="1" t="str">
        <f ca="1">VLOOKUP(表格15[[#This Row],[專案編號]],料單!C:O,13,FALSE)</f>
        <v/>
      </c>
      <c r="O760" s="11">
        <f t="shared" ca="1" si="342"/>
        <v>0</v>
      </c>
      <c r="R760" s="2" t="str">
        <f ca="1">IFERROR(VLOOKUP(M760,資料庫!$P$3:$AJ$73,20,),"")</f>
        <v/>
      </c>
      <c r="S760" s="9" t="str">
        <f t="shared" ca="1" si="331"/>
        <v/>
      </c>
      <c r="U760" s="9"/>
    </row>
    <row r="761" spans="1:21" x14ac:dyDescent="0.25">
      <c r="A761" s="1">
        <f t="shared" si="325"/>
        <v>635</v>
      </c>
      <c r="B761" s="1">
        <f t="shared" si="336"/>
        <v>26</v>
      </c>
      <c r="C761" s="1">
        <f t="shared" si="337"/>
        <v>0</v>
      </c>
      <c r="D761" s="1">
        <f>料單!C997</f>
        <v>26010</v>
      </c>
      <c r="E761" s="1" t="str">
        <f ca="1">VLOOKUP(表格15[[#This Row],[專案編號]],料單!C:E,3,FALSE)</f>
        <v>左門板</v>
      </c>
      <c r="F761" s="1">
        <f ca="1">VLOOKUP(表格15[[#This Row],[專案編號]],料單!C:F,4,FALSE)</f>
        <v>0</v>
      </c>
      <c r="G761" s="1" t="str">
        <f ca="1">VLOOKUP(表格15[[#This Row],[專案編號]],料單!C:G,5,FALSE)</f>
        <v>AA</v>
      </c>
      <c r="H761" s="1">
        <f ca="1">VLOOKUP(表格15[[#This Row],[專案編號]],料單!C:H,6,FALSE)</f>
        <v>-4</v>
      </c>
      <c r="I761" s="1" t="str">
        <f ca="1">VLOOKUP(表格15[[#This Row],[專案編號]],料單!C:I,7,FALSE)</f>
        <v>AA</v>
      </c>
      <c r="J761" s="1">
        <f ca="1">VLOOKUP(表格15[[#This Row],[專案編號]],料單!C:J,8,FALSE)</f>
        <v>18</v>
      </c>
      <c r="K761" s="1">
        <f ca="1">VLOOKUP(表格15[[#This Row],[專案編號]],料單!C:K,9,FALSE)</f>
        <v>0</v>
      </c>
      <c r="L761" s="1" t="str">
        <f ca="1">VLOOKUP(表格15[[#This Row],[專案編號]],料單!C:M,11,FALSE)</f>
        <v/>
      </c>
      <c r="M761" s="1">
        <f ca="1">VLOOKUP(表格15[[#This Row],[專案編號]],料單!C:L,10,FALSE)</f>
        <v>0</v>
      </c>
      <c r="N761" s="1" t="str">
        <f ca="1">VLOOKUP(表格15[[#This Row],[專案編號]],料單!C:O,13,FALSE)</f>
        <v/>
      </c>
      <c r="O761" s="11">
        <f t="shared" ca="1" si="342"/>
        <v>0</v>
      </c>
      <c r="R761" s="2" t="str">
        <f ca="1">IFERROR(VLOOKUP(M761,資料庫!$P$3:$AJ$73,20,),"")</f>
        <v/>
      </c>
      <c r="S761" s="9" t="str">
        <f t="shared" ca="1" si="331"/>
        <v/>
      </c>
      <c r="U761" s="9"/>
    </row>
    <row r="762" spans="1:21" x14ac:dyDescent="0.25">
      <c r="A762" s="1">
        <f t="shared" si="325"/>
        <v>636</v>
      </c>
      <c r="B762" s="1">
        <f t="shared" si="336"/>
        <v>26</v>
      </c>
      <c r="C762" s="1">
        <f t="shared" si="337"/>
        <v>0</v>
      </c>
      <c r="D762" s="1">
        <f>料單!C998</f>
        <v>26011</v>
      </c>
      <c r="E762" s="1" t="str">
        <f ca="1">VLOOKUP(表格15[[#This Row],[專案編號]],料單!C:E,3,FALSE)</f>
        <v>右門板</v>
      </c>
      <c r="F762" s="1">
        <f ca="1">VLOOKUP(表格15[[#This Row],[專案編號]],料單!C:F,4,FALSE)</f>
        <v>0</v>
      </c>
      <c r="G762" s="1" t="str">
        <f ca="1">VLOOKUP(表格15[[#This Row],[專案編號]],料單!C:G,5,FALSE)</f>
        <v>AA</v>
      </c>
      <c r="H762" s="1">
        <f ca="1">VLOOKUP(表格15[[#This Row],[專案編號]],料單!C:H,6,FALSE)</f>
        <v>-4</v>
      </c>
      <c r="I762" s="1" t="str">
        <f ca="1">VLOOKUP(表格15[[#This Row],[專案編號]],料單!C:I,7,FALSE)</f>
        <v>AA</v>
      </c>
      <c r="J762" s="1">
        <f ca="1">VLOOKUP(表格15[[#This Row],[專案編號]],料單!C:J,8,FALSE)</f>
        <v>18</v>
      </c>
      <c r="K762" s="1">
        <f ca="1">VLOOKUP(表格15[[#This Row],[專案編號]],料單!C:K,9,FALSE)</f>
        <v>0</v>
      </c>
      <c r="L762" s="1">
        <f ca="1">VLOOKUP(表格15[[#This Row],[專案編號]],料單!C:M,11,FALSE)</f>
        <v>0</v>
      </c>
      <c r="M762" s="1">
        <f ca="1">VLOOKUP(表格15[[#This Row],[專案編號]],料單!C:L,10,FALSE)</f>
        <v>0</v>
      </c>
      <c r="N762" s="1" t="str">
        <f ca="1">VLOOKUP(表格15[[#This Row],[專案編號]],料單!C:O,13,FALSE)</f>
        <v/>
      </c>
      <c r="O762" s="11">
        <f t="shared" ca="1" si="342"/>
        <v>0</v>
      </c>
      <c r="R762" s="2" t="str">
        <f ca="1">IFERROR(VLOOKUP(M762,資料庫!$P$3:$AJ$73,20,),"")</f>
        <v/>
      </c>
      <c r="S762" s="9" t="str">
        <f t="shared" ca="1" si="331"/>
        <v/>
      </c>
      <c r="U762" s="9"/>
    </row>
    <row r="763" spans="1:21" x14ac:dyDescent="0.25">
      <c r="A763" s="1">
        <f t="shared" si="325"/>
        <v>637</v>
      </c>
      <c r="B763" s="1">
        <f t="shared" si="336"/>
        <v>26</v>
      </c>
      <c r="C763" s="1">
        <f t="shared" si="337"/>
        <v>0</v>
      </c>
      <c r="D763" s="1">
        <f>料單!C999</f>
        <v>26012</v>
      </c>
      <c r="E763" s="1">
        <f ca="1">VLOOKUP(表格15[[#This Row],[專案編號]],料單!C:E,3,FALSE)</f>
        <v>0</v>
      </c>
      <c r="F763" s="1">
        <f ca="1">VLOOKUP(表格15[[#This Row],[專案編號]],料單!C:F,4,FALSE)</f>
        <v>0</v>
      </c>
      <c r="G763" s="1" t="str">
        <f ca="1">VLOOKUP(表格15[[#This Row],[專案編號]],料單!C:G,5,FALSE)</f>
        <v/>
      </c>
      <c r="H763" s="1">
        <f ca="1">VLOOKUP(表格15[[#This Row],[專案編號]],料單!C:H,6,FALSE)</f>
        <v>0</v>
      </c>
      <c r="I763" s="1" t="str">
        <f ca="1">VLOOKUP(表格15[[#This Row],[專案編號]],料單!C:I,7,FALSE)</f>
        <v/>
      </c>
      <c r="J763" s="1">
        <f ca="1">VLOOKUP(表格15[[#This Row],[專案編號]],料單!C:J,8,FALSE)</f>
        <v>0</v>
      </c>
      <c r="K763" s="1">
        <f ca="1">VLOOKUP(表格15[[#This Row],[專案編號]],料單!C:K,9,FALSE)</f>
        <v>0</v>
      </c>
      <c r="L763" s="1">
        <f ca="1">VLOOKUP(表格15[[#This Row],[專案編號]],料單!C:M,11,FALSE)</f>
        <v>0</v>
      </c>
      <c r="M763" s="1">
        <f ca="1">VLOOKUP(表格15[[#This Row],[專案編號]],料單!C:L,10,FALSE)</f>
        <v>0</v>
      </c>
      <c r="N763" s="1" t="str">
        <f ca="1">VLOOKUP(表格15[[#This Row],[專案編號]],料單!C:O,13,FALSE)</f>
        <v/>
      </c>
      <c r="O763" s="11">
        <f t="shared" ca="1" si="342"/>
        <v>0</v>
      </c>
      <c r="R763" s="2" t="str">
        <f ca="1">IFERROR(VLOOKUP(M763,資料庫!$P$3:$AJ$73,20,),"")</f>
        <v/>
      </c>
      <c r="S763" s="9" t="str">
        <f t="shared" ca="1" si="331"/>
        <v/>
      </c>
      <c r="U763" s="9"/>
    </row>
    <row r="764" spans="1:21" x14ac:dyDescent="0.25">
      <c r="A764" s="1">
        <f t="shared" si="325"/>
        <v>638</v>
      </c>
      <c r="B764" s="1">
        <f t="shared" si="336"/>
        <v>26</v>
      </c>
      <c r="C764" s="1">
        <f t="shared" si="337"/>
        <v>0</v>
      </c>
      <c r="D764" s="1">
        <f>料單!C1000</f>
        <v>26013</v>
      </c>
      <c r="E764" s="1">
        <f ca="1">VLOOKUP(表格15[[#This Row],[專案編號]],料單!C:E,3,FALSE)</f>
        <v>0</v>
      </c>
      <c r="F764" s="1">
        <f ca="1">VLOOKUP(表格15[[#This Row],[專案編號]],料單!C:F,4,FALSE)</f>
        <v>0</v>
      </c>
      <c r="G764" s="1" t="str">
        <f ca="1">VLOOKUP(表格15[[#This Row],[專案編號]],料單!C:G,5,FALSE)</f>
        <v/>
      </c>
      <c r="H764" s="1">
        <f ca="1">VLOOKUP(表格15[[#This Row],[專案編號]],料單!C:H,6,FALSE)</f>
        <v>0</v>
      </c>
      <c r="I764" s="1" t="str">
        <f ca="1">VLOOKUP(表格15[[#This Row],[專案編號]],料單!C:I,7,FALSE)</f>
        <v/>
      </c>
      <c r="J764" s="1">
        <f ca="1">VLOOKUP(表格15[[#This Row],[專案編號]],料單!C:J,8,FALSE)</f>
        <v>0</v>
      </c>
      <c r="K764" s="1">
        <f ca="1">VLOOKUP(表格15[[#This Row],[專案編號]],料單!C:K,9,FALSE)</f>
        <v>0</v>
      </c>
      <c r="L764" s="1">
        <f ca="1">VLOOKUP(表格15[[#This Row],[專案編號]],料單!C:M,11,FALSE)</f>
        <v>0</v>
      </c>
      <c r="M764" s="1">
        <f ca="1">VLOOKUP(表格15[[#This Row],[專案編號]],料單!C:L,10,FALSE)</f>
        <v>0</v>
      </c>
      <c r="N764" s="1" t="str">
        <f ca="1">VLOOKUP(表格15[[#This Row],[專案編號]],料單!C:O,13,FALSE)</f>
        <v/>
      </c>
      <c r="O764" s="11">
        <f t="shared" ca="1" si="342"/>
        <v>0</v>
      </c>
      <c r="R764" s="2" t="str">
        <f ca="1">IFERROR(VLOOKUP(M764,資料庫!$P$3:$AJ$73,20,),"")</f>
        <v/>
      </c>
      <c r="S764" s="9" t="str">
        <f t="shared" ca="1" si="331"/>
        <v/>
      </c>
      <c r="U764" s="9"/>
    </row>
    <row r="765" spans="1:21" x14ac:dyDescent="0.25">
      <c r="A765" s="1">
        <f t="shared" si="325"/>
        <v>639</v>
      </c>
      <c r="B765" s="1">
        <f t="shared" si="336"/>
        <v>26</v>
      </c>
      <c r="C765" s="1">
        <f t="shared" si="337"/>
        <v>0</v>
      </c>
      <c r="D765" s="1">
        <f>料單!C1001</f>
        <v>26014</v>
      </c>
      <c r="E765" s="1">
        <f ca="1">VLOOKUP(表格15[[#This Row],[專案編號]],料單!C:E,3,FALSE)</f>
        <v>0</v>
      </c>
      <c r="F765" s="1">
        <f ca="1">VLOOKUP(表格15[[#This Row],[專案編號]],料單!C:F,4,FALSE)</f>
        <v>0</v>
      </c>
      <c r="G765" s="1" t="str">
        <f ca="1">VLOOKUP(表格15[[#This Row],[專案編號]],料單!C:G,5,FALSE)</f>
        <v/>
      </c>
      <c r="H765" s="1">
        <f ca="1">VLOOKUP(表格15[[#This Row],[專案編號]],料單!C:H,6,FALSE)</f>
        <v>0</v>
      </c>
      <c r="I765" s="1" t="str">
        <f ca="1">VLOOKUP(表格15[[#This Row],[專案編號]],料單!C:I,7,FALSE)</f>
        <v/>
      </c>
      <c r="J765" s="1">
        <f ca="1">VLOOKUP(表格15[[#This Row],[專案編號]],料單!C:J,8,FALSE)</f>
        <v>0</v>
      </c>
      <c r="K765" s="1">
        <f ca="1">VLOOKUP(表格15[[#This Row],[專案編號]],料單!C:K,9,FALSE)</f>
        <v>0</v>
      </c>
      <c r="L765" s="1">
        <f ca="1">VLOOKUP(表格15[[#This Row],[專案編號]],料單!C:M,11,FALSE)</f>
        <v>0</v>
      </c>
      <c r="M765" s="1">
        <f ca="1">VLOOKUP(表格15[[#This Row],[專案編號]],料單!C:L,10,FALSE)</f>
        <v>0</v>
      </c>
      <c r="N765" s="1" t="str">
        <f ca="1">VLOOKUP(表格15[[#This Row],[專案編號]],料單!C:O,13,FALSE)</f>
        <v/>
      </c>
      <c r="O765" s="11">
        <f t="shared" ca="1" si="342"/>
        <v>0</v>
      </c>
      <c r="R765" s="2" t="str">
        <f ca="1">IFERROR(VLOOKUP(M765,資料庫!$P$3:$AJ$73,20,),"")</f>
        <v/>
      </c>
      <c r="S765" s="9" t="str">
        <f t="shared" ca="1" si="331"/>
        <v/>
      </c>
      <c r="U765" s="9"/>
    </row>
    <row r="766" spans="1:21" x14ac:dyDescent="0.25">
      <c r="A766" s="1">
        <f t="shared" ref="A766:A858" si="343">A765+1</f>
        <v>640</v>
      </c>
      <c r="B766" s="1">
        <f t="shared" si="336"/>
        <v>26</v>
      </c>
      <c r="C766" s="1">
        <f t="shared" si="337"/>
        <v>0</v>
      </c>
      <c r="D766" s="1">
        <f>料單!C1002</f>
        <v>26015</v>
      </c>
      <c r="E766" s="1">
        <f ca="1">VLOOKUP(表格15[[#This Row],[專案編號]],料單!C:E,3,FALSE)</f>
        <v>0</v>
      </c>
      <c r="F766" s="1">
        <f ca="1">VLOOKUP(表格15[[#This Row],[專案編號]],料單!C:F,4,FALSE)</f>
        <v>0</v>
      </c>
      <c r="G766" s="1" t="str">
        <f ca="1">VLOOKUP(表格15[[#This Row],[專案編號]],料單!C:G,5,FALSE)</f>
        <v/>
      </c>
      <c r="H766" s="1">
        <f ca="1">VLOOKUP(表格15[[#This Row],[專案編號]],料單!C:H,6,FALSE)</f>
        <v>0</v>
      </c>
      <c r="I766" s="1" t="str">
        <f ca="1">VLOOKUP(表格15[[#This Row],[專案編號]],料單!C:I,7,FALSE)</f>
        <v/>
      </c>
      <c r="J766" s="1">
        <f ca="1">VLOOKUP(表格15[[#This Row],[專案編號]],料單!C:J,8,FALSE)</f>
        <v>0</v>
      </c>
      <c r="K766" s="1">
        <f ca="1">VLOOKUP(表格15[[#This Row],[專案編號]],料單!C:K,9,FALSE)</f>
        <v>0</v>
      </c>
      <c r="L766" s="1">
        <f ca="1">VLOOKUP(表格15[[#This Row],[專案編號]],料單!C:M,11,FALSE)</f>
        <v>0</v>
      </c>
      <c r="M766" s="1">
        <f ca="1">VLOOKUP(表格15[[#This Row],[專案編號]],料單!C:L,10,FALSE)</f>
        <v>0</v>
      </c>
      <c r="N766" s="1" t="str">
        <f ca="1">VLOOKUP(表格15[[#This Row],[專案編號]],料單!C:O,13,FALSE)</f>
        <v/>
      </c>
      <c r="O766" s="11">
        <f t="shared" ca="1" si="342"/>
        <v>0</v>
      </c>
      <c r="R766" s="2" t="str">
        <f ca="1">IFERROR(VLOOKUP(M766,資料庫!$P$3:$AJ$73,20,),"")</f>
        <v/>
      </c>
      <c r="S766" s="9" t="str">
        <f t="shared" ca="1" si="331"/>
        <v/>
      </c>
      <c r="U766" s="9"/>
    </row>
    <row r="767" spans="1:21" x14ac:dyDescent="0.25">
      <c r="A767" s="1">
        <f t="shared" si="343"/>
        <v>641</v>
      </c>
      <c r="B767" s="1">
        <f t="shared" si="336"/>
        <v>26</v>
      </c>
      <c r="C767" s="1">
        <f t="shared" si="337"/>
        <v>0</v>
      </c>
      <c r="D767" s="1">
        <f>料單!C1003</f>
        <v>26016</v>
      </c>
      <c r="E767" s="1">
        <f ca="1">VLOOKUP(表格15[[#This Row],[專案編號]],料單!C:E,3,FALSE)</f>
        <v>0</v>
      </c>
      <c r="F767" s="1">
        <f ca="1">VLOOKUP(表格15[[#This Row],[專案編號]],料單!C:F,4,FALSE)</f>
        <v>0</v>
      </c>
      <c r="G767" s="1" t="str">
        <f ca="1">VLOOKUP(表格15[[#This Row],[專案編號]],料單!C:G,5,FALSE)</f>
        <v/>
      </c>
      <c r="H767" s="1">
        <f ca="1">VLOOKUP(表格15[[#This Row],[專案編號]],料單!C:H,6,FALSE)</f>
        <v>0</v>
      </c>
      <c r="I767" s="1" t="str">
        <f ca="1">VLOOKUP(表格15[[#This Row],[專案編號]],料單!C:I,7,FALSE)</f>
        <v/>
      </c>
      <c r="J767" s="1">
        <f ca="1">VLOOKUP(表格15[[#This Row],[專案編號]],料單!C:J,8,FALSE)</f>
        <v>0</v>
      </c>
      <c r="K767" s="1">
        <f ca="1">VLOOKUP(表格15[[#This Row],[專案編號]],料單!C:K,9,FALSE)</f>
        <v>0</v>
      </c>
      <c r="L767" s="1">
        <f ca="1">VLOOKUP(表格15[[#This Row],[專案編號]],料單!C:M,11,FALSE)</f>
        <v>0</v>
      </c>
      <c r="M767" s="1">
        <f ca="1">VLOOKUP(表格15[[#This Row],[專案編號]],料單!C:L,10,FALSE)</f>
        <v>0</v>
      </c>
      <c r="N767" s="1" t="str">
        <f ca="1">VLOOKUP(表格15[[#This Row],[專案編號]],料單!C:O,13,FALSE)</f>
        <v/>
      </c>
      <c r="O767" s="11">
        <f t="shared" ca="1" si="342"/>
        <v>0</v>
      </c>
      <c r="R767" s="2" t="str">
        <f ca="1">IFERROR(VLOOKUP(M767,資料庫!$P$3:$AJ$73,20,),"")</f>
        <v/>
      </c>
      <c r="S767" s="9" t="str">
        <f t="shared" ca="1" si="331"/>
        <v/>
      </c>
      <c r="U767" s="9"/>
    </row>
    <row r="768" spans="1:21" x14ac:dyDescent="0.25">
      <c r="A768" s="1">
        <f t="shared" si="343"/>
        <v>642</v>
      </c>
      <c r="B768" s="1">
        <f t="shared" si="336"/>
        <v>26</v>
      </c>
      <c r="C768" s="1">
        <f t="shared" si="337"/>
        <v>0</v>
      </c>
      <c r="D768" s="1">
        <f>料單!C1004</f>
        <v>26017</v>
      </c>
      <c r="E768" s="1">
        <f ca="1">VLOOKUP(表格15[[#This Row],[專案編號]],料單!C:E,3,FALSE)</f>
        <v>0</v>
      </c>
      <c r="F768" s="1">
        <f ca="1">VLOOKUP(表格15[[#This Row],[專案編號]],料單!C:F,4,FALSE)</f>
        <v>0</v>
      </c>
      <c r="G768" s="1" t="str">
        <f ca="1">VLOOKUP(表格15[[#This Row],[專案編號]],料單!C:G,5,FALSE)</f>
        <v/>
      </c>
      <c r="H768" s="1">
        <f ca="1">VLOOKUP(表格15[[#This Row],[專案編號]],料單!C:H,6,FALSE)</f>
        <v>0</v>
      </c>
      <c r="I768" s="1" t="str">
        <f ca="1">VLOOKUP(表格15[[#This Row],[專案編號]],料單!C:I,7,FALSE)</f>
        <v/>
      </c>
      <c r="J768" s="1">
        <f ca="1">VLOOKUP(表格15[[#This Row],[專案編號]],料單!C:J,8,FALSE)</f>
        <v>0</v>
      </c>
      <c r="K768" s="1">
        <f ca="1">VLOOKUP(表格15[[#This Row],[專案編號]],料單!C:K,9,FALSE)</f>
        <v>0</v>
      </c>
      <c r="L768" s="1">
        <f ca="1">VLOOKUP(表格15[[#This Row],[專案編號]],料單!C:M,11,FALSE)</f>
        <v>0</v>
      </c>
      <c r="M768" s="1">
        <f ca="1">VLOOKUP(表格15[[#This Row],[專案編號]],料單!C:L,10,FALSE)</f>
        <v>0</v>
      </c>
      <c r="N768" s="1" t="str">
        <f ca="1">VLOOKUP(表格15[[#This Row],[專案編號]],料單!C:O,13,FALSE)</f>
        <v/>
      </c>
      <c r="O768" s="11">
        <f t="shared" ca="1" si="342"/>
        <v>0</v>
      </c>
      <c r="R768" s="2" t="str">
        <f ca="1">IFERROR(VLOOKUP(M768,資料庫!$P$3:$AJ$73,20,),"")</f>
        <v/>
      </c>
      <c r="S768" s="9" t="str">
        <f t="shared" ca="1" si="331"/>
        <v/>
      </c>
      <c r="U768" s="9"/>
    </row>
    <row r="769" spans="1:21" x14ac:dyDescent="0.25">
      <c r="A769" s="1">
        <f t="shared" si="343"/>
        <v>643</v>
      </c>
      <c r="B769" s="1">
        <f t="shared" si="336"/>
        <v>26</v>
      </c>
      <c r="C769" s="1">
        <f t="shared" si="337"/>
        <v>0</v>
      </c>
      <c r="D769" s="1">
        <f>料單!C1005</f>
        <v>26018</v>
      </c>
      <c r="E769" s="1">
        <f ca="1">VLOOKUP(表格15[[#This Row],[專案編號]],料單!C:E,3,FALSE)</f>
        <v>0</v>
      </c>
      <c r="F769" s="1">
        <f ca="1">VLOOKUP(表格15[[#This Row],[專案編號]],料單!C:F,4,FALSE)</f>
        <v>0</v>
      </c>
      <c r="G769" s="1" t="str">
        <f ca="1">VLOOKUP(表格15[[#This Row],[專案編號]],料單!C:G,5,FALSE)</f>
        <v/>
      </c>
      <c r="H769" s="1">
        <f ca="1">VLOOKUP(表格15[[#This Row],[專案編號]],料單!C:H,6,FALSE)</f>
        <v>0</v>
      </c>
      <c r="I769" s="1" t="str">
        <f ca="1">VLOOKUP(表格15[[#This Row],[專案編號]],料單!C:I,7,FALSE)</f>
        <v/>
      </c>
      <c r="J769" s="1">
        <f ca="1">VLOOKUP(表格15[[#This Row],[專案編號]],料單!C:J,8,FALSE)</f>
        <v>0</v>
      </c>
      <c r="K769" s="1">
        <f ca="1">VLOOKUP(表格15[[#This Row],[專案編號]],料單!C:K,9,FALSE)</f>
        <v>0</v>
      </c>
      <c r="L769" s="1">
        <f ca="1">VLOOKUP(表格15[[#This Row],[專案編號]],料單!C:M,11,FALSE)</f>
        <v>0</v>
      </c>
      <c r="M769" s="1">
        <f ca="1">VLOOKUP(表格15[[#This Row],[專案編號]],料單!C:L,10,FALSE)</f>
        <v>0</v>
      </c>
      <c r="N769" s="1" t="str">
        <f ca="1">VLOOKUP(表格15[[#This Row],[專案編號]],料單!C:O,13,FALSE)</f>
        <v/>
      </c>
      <c r="O769" s="11">
        <f t="shared" ca="1" si="342"/>
        <v>0</v>
      </c>
      <c r="R769" s="2" t="str">
        <f ca="1">IFERROR(VLOOKUP(M769,資料庫!$P$3:$AJ$73,20,),"")</f>
        <v/>
      </c>
      <c r="S769" s="9" t="str">
        <f t="shared" ca="1" si="331"/>
        <v/>
      </c>
      <c r="U769" s="9"/>
    </row>
    <row r="770" spans="1:21" x14ac:dyDescent="0.25">
      <c r="A770" s="1">
        <f t="shared" si="343"/>
        <v>644</v>
      </c>
      <c r="B770" s="1">
        <f t="shared" si="336"/>
        <v>26</v>
      </c>
      <c r="C770" s="1">
        <f t="shared" si="337"/>
        <v>0</v>
      </c>
      <c r="D770" s="1">
        <f>料單!C1006</f>
        <v>26019</v>
      </c>
      <c r="E770" s="1">
        <f ca="1">VLOOKUP(表格15[[#This Row],[專案編號]],料單!C:E,3,FALSE)</f>
        <v>0</v>
      </c>
      <c r="F770" s="1">
        <f ca="1">VLOOKUP(表格15[[#This Row],[專案編號]],料單!C:F,4,FALSE)</f>
        <v>0</v>
      </c>
      <c r="G770" s="1" t="str">
        <f ca="1">VLOOKUP(表格15[[#This Row],[專案編號]],料單!C:G,5,FALSE)</f>
        <v/>
      </c>
      <c r="H770" s="1">
        <f ca="1">VLOOKUP(表格15[[#This Row],[專案編號]],料單!C:H,6,FALSE)</f>
        <v>0</v>
      </c>
      <c r="I770" s="1" t="str">
        <f ca="1">VLOOKUP(表格15[[#This Row],[專案編號]],料單!C:I,7,FALSE)</f>
        <v/>
      </c>
      <c r="J770" s="1">
        <f ca="1">VLOOKUP(表格15[[#This Row],[專案編號]],料單!C:J,8,FALSE)</f>
        <v>0</v>
      </c>
      <c r="K770" s="1">
        <f ca="1">VLOOKUP(表格15[[#This Row],[專案編號]],料單!C:K,9,FALSE)</f>
        <v>0</v>
      </c>
      <c r="L770" s="1">
        <f ca="1">VLOOKUP(表格15[[#This Row],[專案編號]],料單!C:M,11,FALSE)</f>
        <v>0</v>
      </c>
      <c r="M770" s="1">
        <f ca="1">VLOOKUP(表格15[[#This Row],[專案編號]],料單!C:L,10,FALSE)</f>
        <v>0</v>
      </c>
      <c r="N770" s="1" t="str">
        <f ca="1">VLOOKUP(表格15[[#This Row],[專案編號]],料單!C:O,13,FALSE)</f>
        <v/>
      </c>
      <c r="O770" s="11">
        <f t="shared" ca="1" si="342"/>
        <v>0</v>
      </c>
      <c r="R770" s="2" t="str">
        <f ca="1">IFERROR(VLOOKUP(M770,資料庫!$P$3:$AJ$73,20,),"")</f>
        <v/>
      </c>
      <c r="S770" s="9" t="str">
        <f t="shared" ca="1" si="331"/>
        <v/>
      </c>
      <c r="U770" s="9"/>
    </row>
    <row r="771" spans="1:21" x14ac:dyDescent="0.25">
      <c r="A771" s="1">
        <f t="shared" si="343"/>
        <v>645</v>
      </c>
      <c r="B771" s="1">
        <f t="shared" si="336"/>
        <v>26</v>
      </c>
      <c r="C771" s="1">
        <f t="shared" si="337"/>
        <v>0</v>
      </c>
      <c r="D771" s="1">
        <f>料單!C1007</f>
        <v>26020</v>
      </c>
      <c r="E771" s="1">
        <f ca="1">VLOOKUP(表格15[[#This Row],[專案編號]],料單!C:E,3,FALSE)</f>
        <v>0</v>
      </c>
      <c r="F771" s="1">
        <f ca="1">VLOOKUP(表格15[[#This Row],[專案編號]],料單!C:F,4,FALSE)</f>
        <v>0</v>
      </c>
      <c r="G771" s="1" t="str">
        <f ca="1">VLOOKUP(表格15[[#This Row],[專案編號]],料單!C:G,5,FALSE)</f>
        <v/>
      </c>
      <c r="H771" s="1">
        <f ca="1">VLOOKUP(表格15[[#This Row],[專案編號]],料單!C:H,6,FALSE)</f>
        <v>0</v>
      </c>
      <c r="I771" s="1" t="str">
        <f ca="1">VLOOKUP(表格15[[#This Row],[專案編號]],料單!C:I,7,FALSE)</f>
        <v/>
      </c>
      <c r="J771" s="1">
        <f ca="1">VLOOKUP(表格15[[#This Row],[專案編號]],料單!C:J,8,FALSE)</f>
        <v>0</v>
      </c>
      <c r="K771" s="1">
        <f ca="1">VLOOKUP(表格15[[#This Row],[專案編號]],料單!C:K,9,FALSE)</f>
        <v>0</v>
      </c>
      <c r="L771" s="1" t="str">
        <f ca="1">VLOOKUP(表格15[[#This Row],[專案編號]],料單!C:M,11,FALSE)</f>
        <v/>
      </c>
      <c r="M771" s="1">
        <f ca="1">VLOOKUP(表格15[[#This Row],[專案編號]],料單!C:L,10,FALSE)</f>
        <v>0</v>
      </c>
      <c r="N771" s="1" t="str">
        <f ca="1">VLOOKUP(表格15[[#This Row],[專案編號]],料單!C:O,13,FALSE)</f>
        <v/>
      </c>
      <c r="O771" s="11">
        <f t="shared" ca="1" si="342"/>
        <v>0</v>
      </c>
      <c r="R771" s="2" t="str">
        <f ca="1">IFERROR(VLOOKUP(M771,資料庫!$P$3:$AJ$73,20,),"")</f>
        <v/>
      </c>
      <c r="S771" s="9" t="str">
        <f t="shared" ref="S771:S834" ca="1" si="344">IFERROR((O771*R771),"")</f>
        <v/>
      </c>
      <c r="U771" s="9"/>
    </row>
    <row r="772" spans="1:21" x14ac:dyDescent="0.25">
      <c r="A772" s="1">
        <f t="shared" si="343"/>
        <v>646</v>
      </c>
      <c r="B772" s="1">
        <f t="shared" si="336"/>
        <v>26</v>
      </c>
      <c r="C772" s="1">
        <f t="shared" si="337"/>
        <v>0</v>
      </c>
      <c r="D772" s="1">
        <f>料單!C1008</f>
        <v>26021</v>
      </c>
      <c r="E772" s="1">
        <f ca="1">VLOOKUP(表格15[[#This Row],[專案編號]],料單!C:E,3,FALSE)</f>
        <v>0</v>
      </c>
      <c r="F772" s="1">
        <f ca="1">VLOOKUP(表格15[[#This Row],[專案編號]],料單!C:F,4,FALSE)</f>
        <v>0</v>
      </c>
      <c r="G772" s="1" t="str">
        <f ca="1">VLOOKUP(表格15[[#This Row],[專案編號]],料單!C:G,5,FALSE)</f>
        <v/>
      </c>
      <c r="H772" s="1">
        <f ca="1">VLOOKUP(表格15[[#This Row],[專案編號]],料單!C:H,6,FALSE)</f>
        <v>0</v>
      </c>
      <c r="I772" s="1" t="str">
        <f ca="1">VLOOKUP(表格15[[#This Row],[專案編號]],料單!C:I,7,FALSE)</f>
        <v/>
      </c>
      <c r="J772" s="1">
        <f ca="1">VLOOKUP(表格15[[#This Row],[專案編號]],料單!C:J,8,FALSE)</f>
        <v>0</v>
      </c>
      <c r="K772" s="1">
        <f ca="1">VLOOKUP(表格15[[#This Row],[專案編號]],料單!C:K,9,FALSE)</f>
        <v>0</v>
      </c>
      <c r="L772" s="1" t="str">
        <f ca="1">VLOOKUP(表格15[[#This Row],[專案編號]],料單!C:M,11,FALSE)</f>
        <v/>
      </c>
      <c r="M772" s="1">
        <f ca="1">VLOOKUP(表格15[[#This Row],[專案編號]],料單!C:L,10,FALSE)</f>
        <v>0</v>
      </c>
      <c r="N772" s="1" t="str">
        <f ca="1">VLOOKUP(表格15[[#This Row],[專案編號]],料單!C:O,13,FALSE)</f>
        <v/>
      </c>
      <c r="O772" s="11">
        <f t="shared" ca="1" si="342"/>
        <v>0</v>
      </c>
      <c r="R772" s="2" t="str">
        <f ca="1">IFERROR(VLOOKUP(M772,資料庫!$P$3:$AJ$73,20,),"")</f>
        <v/>
      </c>
      <c r="S772" s="9" t="str">
        <f t="shared" ca="1" si="344"/>
        <v/>
      </c>
      <c r="U772" s="9"/>
    </row>
    <row r="773" spans="1:21" x14ac:dyDescent="0.25">
      <c r="A773" s="1">
        <f t="shared" si="343"/>
        <v>647</v>
      </c>
      <c r="B773" s="1">
        <f t="shared" si="336"/>
        <v>26</v>
      </c>
      <c r="C773" s="1">
        <f t="shared" si="337"/>
        <v>0</v>
      </c>
      <c r="D773" s="1">
        <f>料單!C1009</f>
        <v>26022</v>
      </c>
      <c r="E773" s="1">
        <f ca="1">VLOOKUP(表格15[[#This Row],[專案編號]],料單!C:E,3,FALSE)</f>
        <v>0</v>
      </c>
      <c r="F773" s="1">
        <f ca="1">VLOOKUP(表格15[[#This Row],[專案編號]],料單!C:F,4,FALSE)</f>
        <v>0</v>
      </c>
      <c r="G773" s="1" t="str">
        <f ca="1">VLOOKUP(表格15[[#This Row],[專案編號]],料單!C:G,5,FALSE)</f>
        <v/>
      </c>
      <c r="H773" s="1">
        <f ca="1">VLOOKUP(表格15[[#This Row],[專案編號]],料單!C:H,6,FALSE)</f>
        <v>0</v>
      </c>
      <c r="I773" s="1" t="str">
        <f ca="1">VLOOKUP(表格15[[#This Row],[專案編號]],料單!C:I,7,FALSE)</f>
        <v/>
      </c>
      <c r="J773" s="1">
        <f ca="1">VLOOKUP(表格15[[#This Row],[專案編號]],料單!C:J,8,FALSE)</f>
        <v>0</v>
      </c>
      <c r="K773" s="1">
        <f ca="1">VLOOKUP(表格15[[#This Row],[專案編號]],料單!C:K,9,FALSE)</f>
        <v>0</v>
      </c>
      <c r="L773" s="1" t="str">
        <f ca="1">VLOOKUP(表格15[[#This Row],[專案編號]],料單!C:M,11,FALSE)</f>
        <v/>
      </c>
      <c r="M773" s="1">
        <f ca="1">VLOOKUP(表格15[[#This Row],[專案編號]],料單!C:L,10,FALSE)</f>
        <v>0</v>
      </c>
      <c r="N773" s="1" t="str">
        <f ca="1">VLOOKUP(表格15[[#This Row],[專案編號]],料單!C:O,13,FALSE)</f>
        <v/>
      </c>
      <c r="O773" s="11">
        <f t="shared" ca="1" si="342"/>
        <v>0</v>
      </c>
      <c r="R773" s="2" t="str">
        <f ca="1">IFERROR(VLOOKUP(M773,資料庫!$P$3:$AJ$73,20,),"")</f>
        <v/>
      </c>
      <c r="S773" s="9" t="str">
        <f t="shared" ca="1" si="344"/>
        <v/>
      </c>
      <c r="U773" s="9"/>
    </row>
    <row r="774" spans="1:21" x14ac:dyDescent="0.25">
      <c r="A774" s="1">
        <f t="shared" si="343"/>
        <v>648</v>
      </c>
      <c r="B774" s="1">
        <f t="shared" si="336"/>
        <v>26</v>
      </c>
      <c r="C774" s="1">
        <f t="shared" si="337"/>
        <v>0</v>
      </c>
      <c r="D774" s="1">
        <f>料單!C1010</f>
        <v>26023</v>
      </c>
      <c r="E774" s="1">
        <f ca="1">VLOOKUP(表格15[[#This Row],[專案編號]],料單!C:E,3,FALSE)</f>
        <v>0</v>
      </c>
      <c r="F774" s="1">
        <f ca="1">VLOOKUP(表格15[[#This Row],[專案編號]],料單!C:F,4,FALSE)</f>
        <v>0</v>
      </c>
      <c r="G774" s="1" t="str">
        <f ca="1">VLOOKUP(表格15[[#This Row],[專案編號]],料單!C:G,5,FALSE)</f>
        <v/>
      </c>
      <c r="H774" s="1">
        <f ca="1">VLOOKUP(表格15[[#This Row],[專案編號]],料單!C:H,6,FALSE)</f>
        <v>0</v>
      </c>
      <c r="I774" s="1" t="str">
        <f ca="1">VLOOKUP(表格15[[#This Row],[專案編號]],料單!C:I,7,FALSE)</f>
        <v/>
      </c>
      <c r="J774" s="1">
        <f ca="1">VLOOKUP(表格15[[#This Row],[專案編號]],料單!C:J,8,FALSE)</f>
        <v>0</v>
      </c>
      <c r="K774" s="1">
        <f ca="1">VLOOKUP(表格15[[#This Row],[專案編號]],料單!C:K,9,FALSE)</f>
        <v>0</v>
      </c>
      <c r="L774" s="1" t="str">
        <f ca="1">VLOOKUP(表格15[[#This Row],[專案編號]],料單!C:M,11,FALSE)</f>
        <v/>
      </c>
      <c r="M774" s="1">
        <f ca="1">VLOOKUP(表格15[[#This Row],[專案編號]],料單!C:L,10,FALSE)</f>
        <v>0</v>
      </c>
      <c r="N774" s="1" t="str">
        <f ca="1">VLOOKUP(表格15[[#This Row],[專案編號]],料單!C:O,13,FALSE)</f>
        <v/>
      </c>
      <c r="O774" s="11">
        <f t="shared" ca="1" si="342"/>
        <v>0</v>
      </c>
      <c r="R774" s="2" t="str">
        <f ca="1">IFERROR(VLOOKUP(M774,資料庫!$P$3:$AJ$73,20,),"")</f>
        <v/>
      </c>
      <c r="S774" s="9" t="str">
        <f t="shared" ca="1" si="344"/>
        <v/>
      </c>
      <c r="U774" s="9"/>
    </row>
    <row r="775" spans="1:21" x14ac:dyDescent="0.25">
      <c r="A775" s="1">
        <f t="shared" si="343"/>
        <v>649</v>
      </c>
      <c r="B775" s="1">
        <f t="shared" si="336"/>
        <v>26</v>
      </c>
      <c r="C775" s="1">
        <f t="shared" si="337"/>
        <v>0</v>
      </c>
      <c r="D775" s="1">
        <f>料單!C1011</f>
        <v>26024</v>
      </c>
      <c r="E775" s="1">
        <f ca="1">VLOOKUP(表格15[[#This Row],[專案編號]],料單!C:E,3,FALSE)</f>
        <v>0</v>
      </c>
      <c r="F775" s="1">
        <f ca="1">VLOOKUP(表格15[[#This Row],[專案編號]],料單!C:F,4,FALSE)</f>
        <v>0</v>
      </c>
      <c r="G775" s="1" t="str">
        <f ca="1">VLOOKUP(表格15[[#This Row],[專案編號]],料單!C:G,5,FALSE)</f>
        <v/>
      </c>
      <c r="H775" s="1">
        <f ca="1">VLOOKUP(表格15[[#This Row],[專案編號]],料單!C:H,6,FALSE)</f>
        <v>0</v>
      </c>
      <c r="I775" s="1" t="str">
        <f ca="1">VLOOKUP(表格15[[#This Row],[專案編號]],料單!C:I,7,FALSE)</f>
        <v/>
      </c>
      <c r="J775" s="1">
        <f ca="1">VLOOKUP(表格15[[#This Row],[專案編號]],料單!C:J,8,FALSE)</f>
        <v>0</v>
      </c>
      <c r="K775" s="1">
        <f ca="1">VLOOKUP(表格15[[#This Row],[專案編號]],料單!C:K,9,FALSE)</f>
        <v>0</v>
      </c>
      <c r="L775" s="1" t="str">
        <f ca="1">VLOOKUP(表格15[[#This Row],[專案編號]],料單!C:M,11,FALSE)</f>
        <v/>
      </c>
      <c r="M775" s="1">
        <f ca="1">VLOOKUP(表格15[[#This Row],[專案編號]],料單!C:L,10,FALSE)</f>
        <v>0</v>
      </c>
      <c r="N775" s="1" t="str">
        <f ca="1">VLOOKUP(表格15[[#This Row],[專案編號]],料單!C:O,13,FALSE)</f>
        <v/>
      </c>
      <c r="O775" s="11">
        <f t="shared" ca="1" si="342"/>
        <v>0</v>
      </c>
      <c r="R775" s="2" t="str">
        <f ca="1">IFERROR(VLOOKUP(M775,資料庫!$P$3:$AJ$73,20,),"")</f>
        <v/>
      </c>
      <c r="S775" s="9" t="str">
        <f t="shared" ca="1" si="344"/>
        <v/>
      </c>
      <c r="U775" s="9"/>
    </row>
    <row r="776" spans="1:21" x14ac:dyDescent="0.25">
      <c r="A776" s="1">
        <f t="shared" ref="A776:A780" si="345">A775+1</f>
        <v>650</v>
      </c>
      <c r="B776" s="1">
        <f t="shared" ref="B776:B780" si="346">B775</f>
        <v>26</v>
      </c>
      <c r="C776" s="1">
        <f t="shared" si="337"/>
        <v>0</v>
      </c>
      <c r="D776" s="1">
        <f>料單!C1012</f>
        <v>26025</v>
      </c>
      <c r="E776" s="1">
        <f ca="1">VLOOKUP(表格15[[#This Row],[專案編號]],料單!C:E,3,FALSE)</f>
        <v>0</v>
      </c>
      <c r="F776" s="1">
        <f ca="1">VLOOKUP(表格15[[#This Row],[專案編號]],料單!C:F,4,FALSE)</f>
        <v>0</v>
      </c>
      <c r="G776" s="1" t="str">
        <f ca="1">VLOOKUP(表格15[[#This Row],[專案編號]],料單!C:G,5,FALSE)</f>
        <v/>
      </c>
      <c r="H776" s="1">
        <f ca="1">VLOOKUP(表格15[[#This Row],[專案編號]],料單!C:H,6,FALSE)</f>
        <v>0</v>
      </c>
      <c r="I776" s="1" t="str">
        <f ca="1">VLOOKUP(表格15[[#This Row],[專案編號]],料單!C:I,7,FALSE)</f>
        <v/>
      </c>
      <c r="J776" s="1">
        <f ca="1">VLOOKUP(表格15[[#This Row],[專案編號]],料單!C:J,8,FALSE)</f>
        <v>0</v>
      </c>
      <c r="K776" s="1">
        <f ca="1">VLOOKUP(表格15[[#This Row],[專案編號]],料單!C:K,9,FALSE)</f>
        <v>0</v>
      </c>
      <c r="L776" s="1" t="str">
        <f ca="1">VLOOKUP(表格15[[#This Row],[專案編號]],料單!C:M,11,FALSE)</f>
        <v/>
      </c>
      <c r="M776" s="1">
        <f ca="1">VLOOKUP(表格15[[#This Row],[專案編號]],料單!C:L,10,FALSE)</f>
        <v>0</v>
      </c>
      <c r="N776" s="1" t="str">
        <f ca="1">VLOOKUP(表格15[[#This Row],[專案編號]],料單!C:O,13,FALSE)</f>
        <v/>
      </c>
      <c r="O776" s="11">
        <f t="shared" ca="1" si="342"/>
        <v>0</v>
      </c>
      <c r="R776" s="2" t="str">
        <f ca="1">IFERROR(VLOOKUP(M776,資料庫!$P$3:$AJ$73,20,),"")</f>
        <v/>
      </c>
      <c r="S776" s="9" t="str">
        <f t="shared" ca="1" si="344"/>
        <v/>
      </c>
      <c r="U776" s="9"/>
    </row>
    <row r="777" spans="1:21" x14ac:dyDescent="0.25">
      <c r="A777" s="1">
        <f t="shared" si="345"/>
        <v>651</v>
      </c>
      <c r="B777" s="1">
        <f t="shared" si="346"/>
        <v>26</v>
      </c>
      <c r="C777" s="1">
        <f t="shared" si="337"/>
        <v>0</v>
      </c>
      <c r="D777" s="1">
        <f>料單!C1013</f>
        <v>26026</v>
      </c>
      <c r="E777" s="1">
        <f ca="1">VLOOKUP(表格15[[#This Row],[專案編號]],料單!C:E,3,FALSE)</f>
        <v>0</v>
      </c>
      <c r="F777" s="1">
        <f ca="1">VLOOKUP(表格15[[#This Row],[專案編號]],料單!C:F,4,FALSE)</f>
        <v>0</v>
      </c>
      <c r="G777" s="1" t="str">
        <f ca="1">VLOOKUP(表格15[[#This Row],[專案編號]],料單!C:G,5,FALSE)</f>
        <v/>
      </c>
      <c r="H777" s="1">
        <f ca="1">VLOOKUP(表格15[[#This Row],[專案編號]],料單!C:H,6,FALSE)</f>
        <v>0</v>
      </c>
      <c r="I777" s="1" t="str">
        <f ca="1">VLOOKUP(表格15[[#This Row],[專案編號]],料單!C:I,7,FALSE)</f>
        <v/>
      </c>
      <c r="J777" s="1">
        <f ca="1">VLOOKUP(表格15[[#This Row],[專案編號]],料單!C:J,8,FALSE)</f>
        <v>0</v>
      </c>
      <c r="K777" s="1">
        <f ca="1">VLOOKUP(表格15[[#This Row],[專案編號]],料單!C:K,9,FALSE)</f>
        <v>0</v>
      </c>
      <c r="L777" s="1" t="str">
        <f ca="1">VLOOKUP(表格15[[#This Row],[專案編號]],料單!C:M,11,FALSE)</f>
        <v/>
      </c>
      <c r="M777" s="1">
        <f ca="1">VLOOKUP(表格15[[#This Row],[專案編號]],料單!C:L,10,FALSE)</f>
        <v>0</v>
      </c>
      <c r="N777" s="1" t="str">
        <f ca="1">VLOOKUP(表格15[[#This Row],[專案編號]],料單!C:O,13,FALSE)</f>
        <v/>
      </c>
      <c r="O777" s="11">
        <f t="shared" ca="1" si="342"/>
        <v>0</v>
      </c>
      <c r="R777" s="2" t="str">
        <f ca="1">IFERROR(VLOOKUP(M777,資料庫!$P$3:$AJ$73,20,),"")</f>
        <v/>
      </c>
      <c r="S777" s="9" t="str">
        <f t="shared" ca="1" si="344"/>
        <v/>
      </c>
      <c r="U777" s="9"/>
    </row>
    <row r="778" spans="1:21" x14ac:dyDescent="0.25">
      <c r="A778" s="1">
        <f t="shared" si="345"/>
        <v>652</v>
      </c>
      <c r="B778" s="1">
        <f t="shared" si="346"/>
        <v>26</v>
      </c>
      <c r="C778" s="1">
        <f t="shared" si="337"/>
        <v>0</v>
      </c>
      <c r="D778" s="1">
        <f>料單!C1014</f>
        <v>26027</v>
      </c>
      <c r="E778" s="1">
        <f ca="1">VLOOKUP(表格15[[#This Row],[專案編號]],料單!C:E,3,FALSE)</f>
        <v>0</v>
      </c>
      <c r="F778" s="1">
        <f ca="1">VLOOKUP(表格15[[#This Row],[專案編號]],料單!C:F,4,FALSE)</f>
        <v>0</v>
      </c>
      <c r="G778" s="1" t="str">
        <f ca="1">VLOOKUP(表格15[[#This Row],[專案編號]],料單!C:G,5,FALSE)</f>
        <v/>
      </c>
      <c r="H778" s="1">
        <f ca="1">VLOOKUP(表格15[[#This Row],[專案編號]],料單!C:H,6,FALSE)</f>
        <v>0</v>
      </c>
      <c r="I778" s="1" t="str">
        <f ca="1">VLOOKUP(表格15[[#This Row],[專案編號]],料單!C:I,7,FALSE)</f>
        <v/>
      </c>
      <c r="J778" s="1">
        <f ca="1">VLOOKUP(表格15[[#This Row],[專案編號]],料單!C:J,8,FALSE)</f>
        <v>0</v>
      </c>
      <c r="K778" s="1">
        <f ca="1">VLOOKUP(表格15[[#This Row],[專案編號]],料單!C:K,9,FALSE)</f>
        <v>0</v>
      </c>
      <c r="L778" s="1" t="str">
        <f ca="1">VLOOKUP(表格15[[#This Row],[專案編號]],料單!C:M,11,FALSE)</f>
        <v/>
      </c>
      <c r="M778" s="1">
        <f ca="1">VLOOKUP(表格15[[#This Row],[專案編號]],料單!C:L,10,FALSE)</f>
        <v>0</v>
      </c>
      <c r="N778" s="1" t="str">
        <f ca="1">VLOOKUP(表格15[[#This Row],[專案編號]],料單!C:O,13,FALSE)</f>
        <v/>
      </c>
      <c r="O778" s="11">
        <f t="shared" ca="1" si="342"/>
        <v>0</v>
      </c>
      <c r="R778" s="2" t="str">
        <f ca="1">IFERROR(VLOOKUP(M778,資料庫!$P$3:$AJ$73,20,),"")</f>
        <v/>
      </c>
      <c r="S778" s="9" t="str">
        <f t="shared" ca="1" si="344"/>
        <v/>
      </c>
      <c r="U778" s="9"/>
    </row>
    <row r="779" spans="1:21" x14ac:dyDescent="0.25">
      <c r="A779" s="1">
        <f t="shared" si="345"/>
        <v>653</v>
      </c>
      <c r="B779" s="1">
        <f t="shared" si="346"/>
        <v>26</v>
      </c>
      <c r="C779" s="1">
        <f t="shared" si="337"/>
        <v>0</v>
      </c>
      <c r="D779" s="1">
        <f>料單!C1015</f>
        <v>26028</v>
      </c>
      <c r="E779" s="1">
        <f ca="1">VLOOKUP(表格15[[#This Row],[專案編號]],料單!C:E,3,FALSE)</f>
        <v>0</v>
      </c>
      <c r="F779" s="1">
        <f ca="1">VLOOKUP(表格15[[#This Row],[專案編號]],料單!C:F,4,FALSE)</f>
        <v>0</v>
      </c>
      <c r="G779" s="1" t="str">
        <f ca="1">VLOOKUP(表格15[[#This Row],[專案編號]],料單!C:G,5,FALSE)</f>
        <v/>
      </c>
      <c r="H779" s="1">
        <f ca="1">VLOOKUP(表格15[[#This Row],[專案編號]],料單!C:H,6,FALSE)</f>
        <v>0</v>
      </c>
      <c r="I779" s="1" t="str">
        <f ca="1">VLOOKUP(表格15[[#This Row],[專案編號]],料單!C:I,7,FALSE)</f>
        <v/>
      </c>
      <c r="J779" s="1">
        <f ca="1">VLOOKUP(表格15[[#This Row],[專案編號]],料單!C:J,8,FALSE)</f>
        <v>0</v>
      </c>
      <c r="K779" s="1">
        <f ca="1">VLOOKUP(表格15[[#This Row],[專案編號]],料單!C:K,9,FALSE)</f>
        <v>0</v>
      </c>
      <c r="L779" s="1" t="str">
        <f ca="1">VLOOKUP(表格15[[#This Row],[專案編號]],料單!C:M,11,FALSE)</f>
        <v/>
      </c>
      <c r="M779" s="1">
        <f ca="1">VLOOKUP(表格15[[#This Row],[專案編號]],料單!C:L,10,FALSE)</f>
        <v>0</v>
      </c>
      <c r="N779" s="1" t="str">
        <f ca="1">VLOOKUP(表格15[[#This Row],[專案編號]],料單!C:O,13,FALSE)</f>
        <v/>
      </c>
      <c r="O779" s="11">
        <f t="shared" ca="1" si="342"/>
        <v>0</v>
      </c>
      <c r="R779" s="2" t="str">
        <f ca="1">IFERROR(VLOOKUP(M779,資料庫!$P$3:$AJ$73,20,),"")</f>
        <v/>
      </c>
      <c r="S779" s="9" t="str">
        <f t="shared" ca="1" si="344"/>
        <v/>
      </c>
      <c r="U779" s="9"/>
    </row>
    <row r="780" spans="1:21" x14ac:dyDescent="0.25">
      <c r="A780" s="1">
        <f t="shared" si="345"/>
        <v>654</v>
      </c>
      <c r="B780" s="1">
        <f t="shared" si="346"/>
        <v>26</v>
      </c>
      <c r="C780" s="1">
        <f t="shared" si="337"/>
        <v>0</v>
      </c>
      <c r="D780" s="1">
        <f>料單!C1016</f>
        <v>26029</v>
      </c>
      <c r="E780" s="1">
        <f ca="1">VLOOKUP(表格15[[#This Row],[專案編號]],料單!C:E,3,FALSE)</f>
        <v>0</v>
      </c>
      <c r="F780" s="1">
        <f ca="1">VLOOKUP(表格15[[#This Row],[專案編號]],料單!C:F,4,FALSE)</f>
        <v>0</v>
      </c>
      <c r="G780" s="1" t="str">
        <f ca="1">VLOOKUP(表格15[[#This Row],[專案編號]],料單!C:G,5,FALSE)</f>
        <v/>
      </c>
      <c r="H780" s="1">
        <f ca="1">VLOOKUP(表格15[[#This Row],[專案編號]],料單!C:H,6,FALSE)</f>
        <v>0</v>
      </c>
      <c r="I780" s="1" t="str">
        <f ca="1">VLOOKUP(表格15[[#This Row],[專案編號]],料單!C:I,7,FALSE)</f>
        <v/>
      </c>
      <c r="J780" s="1">
        <f ca="1">VLOOKUP(表格15[[#This Row],[專案編號]],料單!C:J,8,FALSE)</f>
        <v>0</v>
      </c>
      <c r="K780" s="1">
        <f ca="1">VLOOKUP(表格15[[#This Row],[專案編號]],料單!C:K,9,FALSE)</f>
        <v>0</v>
      </c>
      <c r="L780" s="1" t="str">
        <f ca="1">VLOOKUP(表格15[[#This Row],[專案編號]],料單!C:M,11,FALSE)</f>
        <v/>
      </c>
      <c r="M780" s="1">
        <f ca="1">VLOOKUP(表格15[[#This Row],[專案編號]],料單!C:L,10,FALSE)</f>
        <v>0</v>
      </c>
      <c r="N780" s="1" t="str">
        <f ca="1">VLOOKUP(表格15[[#This Row],[專案編號]],料單!C:O,13,FALSE)</f>
        <v/>
      </c>
      <c r="O780" s="11">
        <f t="shared" ca="1" si="342"/>
        <v>0</v>
      </c>
      <c r="R780" s="2" t="str">
        <f ca="1">IFERROR(VLOOKUP(M780,資料庫!$P$3:$AJ$73,20,),"")</f>
        <v/>
      </c>
      <c r="S780" s="9" t="str">
        <f t="shared" ca="1" si="344"/>
        <v/>
      </c>
      <c r="U780" s="9"/>
    </row>
    <row r="781" spans="1:21" s="43" customFormat="1" x14ac:dyDescent="0.25">
      <c r="A781" s="43">
        <f>A775+1</f>
        <v>650</v>
      </c>
      <c r="B781" s="43">
        <f>B775</f>
        <v>26</v>
      </c>
      <c r="C781" s="43">
        <f t="shared" si="337"/>
        <v>0</v>
      </c>
      <c r="D781" s="43">
        <f>料單!C1017</f>
        <v>26030</v>
      </c>
      <c r="E781" s="43">
        <f ca="1">VLOOKUP(表格15[[#This Row],[專案編號]],料單!C:E,3,FALSE)</f>
        <v>0</v>
      </c>
      <c r="F781" s="43">
        <f ca="1">VLOOKUP(表格15[[#This Row],[專案編號]],料單!C:F,4,FALSE)</f>
        <v>0</v>
      </c>
      <c r="G781" s="43" t="str">
        <f ca="1">VLOOKUP(表格15[[#This Row],[專案編號]],料單!C:G,5,FALSE)</f>
        <v/>
      </c>
      <c r="H781" s="43">
        <f ca="1">VLOOKUP(表格15[[#This Row],[專案編號]],料單!C:H,6,FALSE)</f>
        <v>0</v>
      </c>
      <c r="I781" s="43" t="str">
        <f ca="1">VLOOKUP(表格15[[#This Row],[專案編號]],料單!C:I,7,FALSE)</f>
        <v/>
      </c>
      <c r="J781" s="43">
        <f ca="1">VLOOKUP(表格15[[#This Row],[專案編號]],料單!C:J,8,FALSE)</f>
        <v>0</v>
      </c>
      <c r="K781" s="43">
        <f ca="1">VLOOKUP(表格15[[#This Row],[專案編號]],料單!C:K,9,FALSE)</f>
        <v>0</v>
      </c>
      <c r="L781" s="43" t="str">
        <f ca="1">VLOOKUP(表格15[[#This Row],[專案編號]],料單!C:M,11,FALSE)</f>
        <v/>
      </c>
      <c r="M781" s="43">
        <f ca="1">VLOOKUP(表格15[[#This Row],[專案編號]],料單!C:L,10,FALSE)</f>
        <v>0</v>
      </c>
      <c r="N781" s="1" t="str">
        <f ca="1">VLOOKUP(表格15[[#This Row],[專案編號]],料單!C:O,13,FALSE)</f>
        <v/>
      </c>
      <c r="O781" s="44">
        <f t="shared" ref="O781" ca="1" si="347">(F781*H781)/90000*K781</f>
        <v>0</v>
      </c>
      <c r="P781" s="45">
        <f ca="1">SUM(O752:O781)</f>
        <v>0</v>
      </c>
      <c r="Q781" s="45"/>
      <c r="R781" s="204" t="str">
        <f ca="1">IFERROR(VLOOKUP(M781,資料庫!$P$3:$AJ$73,20,),"")</f>
        <v/>
      </c>
      <c r="S781" s="205" t="str">
        <f t="shared" ca="1" si="344"/>
        <v/>
      </c>
      <c r="U781" s="205"/>
    </row>
    <row r="782" spans="1:21" x14ac:dyDescent="0.25">
      <c r="A782" s="1">
        <f t="shared" si="343"/>
        <v>651</v>
      </c>
      <c r="B782" s="1">
        <f>料單!C1021</f>
        <v>27</v>
      </c>
      <c r="C782" s="1">
        <f>料單!C1020</f>
        <v>0</v>
      </c>
      <c r="D782" s="1">
        <f>料單!C1027</f>
        <v>27001</v>
      </c>
      <c r="E782" s="1" t="str">
        <f ca="1">VLOOKUP(表格15[[#This Row],[專案編號]],料單!C:E,3,FALSE)</f>
        <v>頂板</v>
      </c>
      <c r="F782" s="1">
        <f ca="1">VLOOKUP(表格15[[#This Row],[專案編號]],料單!C:F,4,FALSE)</f>
        <v>-36</v>
      </c>
      <c r="G782" s="1" t="str">
        <f ca="1">VLOOKUP(表格15[[#This Row],[專案編號]],料單!C:G,5,FALSE)</f>
        <v>AA</v>
      </c>
      <c r="H782" s="1">
        <f ca="1">VLOOKUP(表格15[[#This Row],[專案編號]],料單!C:H,6,FALSE)</f>
        <v>0</v>
      </c>
      <c r="I782" s="1" t="str">
        <f ca="1">VLOOKUP(表格15[[#This Row],[專案編號]],料單!C:I,7,FALSE)</f>
        <v/>
      </c>
      <c r="J782" s="1">
        <f ca="1">VLOOKUP(表格15[[#This Row],[專案編號]],料單!C:J,8,FALSE)</f>
        <v>18</v>
      </c>
      <c r="K782" s="1">
        <f ca="1">VLOOKUP(表格15[[#This Row],[專案編號]],料單!C:K,9,FALSE)</f>
        <v>0</v>
      </c>
      <c r="L782" s="1" t="str">
        <f ca="1">VLOOKUP(表格15[[#This Row],[專案編號]],料單!C:M,11,FALSE)</f>
        <v/>
      </c>
      <c r="M782" s="1">
        <f ca="1">VLOOKUP(表格15[[#This Row],[專案編號]],料單!C:L,10,FALSE)</f>
        <v>0</v>
      </c>
      <c r="N782" s="1" t="str">
        <f ca="1">VLOOKUP(表格15[[#This Row],[專案編號]],料單!C:O,13,FALSE)</f>
        <v/>
      </c>
      <c r="O782" s="11">
        <f t="shared" ref="O782:O843" ca="1" si="348">(F782*H782)/90000*K782</f>
        <v>0</v>
      </c>
      <c r="R782" s="2" t="str">
        <f ca="1">IFERROR(VLOOKUP(M782,資料庫!$P$3:$AJ$73,20,),"")</f>
        <v/>
      </c>
      <c r="S782" s="9" t="str">
        <f t="shared" ca="1" si="344"/>
        <v/>
      </c>
      <c r="U782" s="9"/>
    </row>
    <row r="783" spans="1:21" x14ac:dyDescent="0.25">
      <c r="A783" s="1">
        <f t="shared" si="343"/>
        <v>652</v>
      </c>
      <c r="B783" s="1">
        <f t="shared" si="336"/>
        <v>27</v>
      </c>
      <c r="C783" s="1">
        <f t="shared" si="337"/>
        <v>0</v>
      </c>
      <c r="D783" s="1">
        <f>料單!C1028</f>
        <v>27002</v>
      </c>
      <c r="E783" s="1" t="str">
        <f ca="1">VLOOKUP(表格15[[#This Row],[專案編號]],料單!C:E,3,FALSE)</f>
        <v>底板</v>
      </c>
      <c r="F783" s="1">
        <f ca="1">VLOOKUP(表格15[[#This Row],[專案編號]],料單!C:F,4,FALSE)</f>
        <v>-36</v>
      </c>
      <c r="G783" s="1" t="str">
        <f ca="1">VLOOKUP(表格15[[#This Row],[專案編號]],料單!C:G,5,FALSE)</f>
        <v>AA</v>
      </c>
      <c r="H783" s="1">
        <f ca="1">VLOOKUP(表格15[[#This Row],[專案編號]],料單!C:H,6,FALSE)</f>
        <v>0</v>
      </c>
      <c r="I783" s="1" t="str">
        <f ca="1">VLOOKUP(表格15[[#This Row],[專案編號]],料單!C:I,7,FALSE)</f>
        <v/>
      </c>
      <c r="J783" s="1">
        <f ca="1">VLOOKUP(表格15[[#This Row],[專案編號]],料單!C:J,8,FALSE)</f>
        <v>18</v>
      </c>
      <c r="K783" s="1">
        <f ca="1">VLOOKUP(表格15[[#This Row],[專案編號]],料單!C:K,9,FALSE)</f>
        <v>0</v>
      </c>
      <c r="L783" s="1" t="str">
        <f ca="1">VLOOKUP(表格15[[#This Row],[專案編號]],料單!C:M,11,FALSE)</f>
        <v/>
      </c>
      <c r="M783" s="1">
        <f ca="1">VLOOKUP(表格15[[#This Row],[專案編號]],料單!C:L,10,FALSE)</f>
        <v>0</v>
      </c>
      <c r="N783" s="1" t="str">
        <f ca="1">VLOOKUP(表格15[[#This Row],[專案編號]],料單!C:O,13,FALSE)</f>
        <v/>
      </c>
      <c r="O783" s="11">
        <f t="shared" ca="1" si="348"/>
        <v>0</v>
      </c>
      <c r="R783" s="2" t="str">
        <f ca="1">IFERROR(VLOOKUP(M783,資料庫!$P$3:$AJ$73,20,),"")</f>
        <v/>
      </c>
      <c r="S783" s="9" t="str">
        <f t="shared" ca="1" si="344"/>
        <v/>
      </c>
      <c r="U783" s="9"/>
    </row>
    <row r="784" spans="1:21" x14ac:dyDescent="0.25">
      <c r="A784" s="1">
        <f t="shared" si="343"/>
        <v>653</v>
      </c>
      <c r="B784" s="1">
        <f t="shared" si="336"/>
        <v>27</v>
      </c>
      <c r="C784" s="1">
        <f t="shared" si="337"/>
        <v>0</v>
      </c>
      <c r="D784" s="1">
        <f>料單!C1029</f>
        <v>27003</v>
      </c>
      <c r="E784" s="1" t="str">
        <f ca="1">VLOOKUP(表格15[[#This Row],[專案編號]],料單!C:E,3,FALSE)</f>
        <v>左側板</v>
      </c>
      <c r="F784" s="1">
        <f ca="1">VLOOKUP(表格15[[#This Row],[專案編號]],料單!C:F,4,FALSE)</f>
        <v>0</v>
      </c>
      <c r="G784" s="1" t="str">
        <f ca="1">VLOOKUP(表格15[[#This Row],[專案編號]],料單!C:G,5,FALSE)</f>
        <v>AA</v>
      </c>
      <c r="H784" s="1">
        <f ca="1">VLOOKUP(表格15[[#This Row],[專案編號]],料單!C:H,6,FALSE)</f>
        <v>0</v>
      </c>
      <c r="I784" s="1" t="str">
        <f ca="1">VLOOKUP(表格15[[#This Row],[專案編號]],料單!C:I,7,FALSE)</f>
        <v>AA</v>
      </c>
      <c r="J784" s="1">
        <f ca="1">VLOOKUP(表格15[[#This Row],[專案編號]],料單!C:J,8,FALSE)</f>
        <v>18</v>
      </c>
      <c r="K784" s="1">
        <f ca="1">VLOOKUP(表格15[[#This Row],[專案編號]],料單!C:K,9,FALSE)</f>
        <v>0</v>
      </c>
      <c r="L784" s="1" t="str">
        <f ca="1">VLOOKUP(表格15[[#This Row],[專案編號]],料單!C:M,11,FALSE)</f>
        <v/>
      </c>
      <c r="M784" s="1">
        <f ca="1">VLOOKUP(表格15[[#This Row],[專案編號]],料單!C:L,10,FALSE)</f>
        <v>0</v>
      </c>
      <c r="N784" s="1" t="str">
        <f ca="1">VLOOKUP(表格15[[#This Row],[專案編號]],料單!C:O,13,FALSE)</f>
        <v/>
      </c>
      <c r="O784" s="11">
        <f t="shared" ref="O784:O810" ca="1" si="349">(F784*H784)/90000*K784</f>
        <v>0</v>
      </c>
      <c r="R784" s="2" t="str">
        <f ca="1">IFERROR(VLOOKUP(M784,資料庫!$P$3:$AJ$73,20,),"")</f>
        <v/>
      </c>
      <c r="S784" s="9" t="str">
        <f t="shared" ca="1" si="344"/>
        <v/>
      </c>
      <c r="U784" s="9"/>
    </row>
    <row r="785" spans="1:21" x14ac:dyDescent="0.25">
      <c r="A785" s="1">
        <f t="shared" si="343"/>
        <v>654</v>
      </c>
      <c r="B785" s="1">
        <f t="shared" si="336"/>
        <v>27</v>
      </c>
      <c r="C785" s="1">
        <f t="shared" si="337"/>
        <v>0</v>
      </c>
      <c r="D785" s="1">
        <f>料單!C1030</f>
        <v>27004</v>
      </c>
      <c r="E785" s="1" t="str">
        <f ca="1">VLOOKUP(表格15[[#This Row],[專案編號]],料單!C:E,3,FALSE)</f>
        <v>右側板</v>
      </c>
      <c r="F785" s="1">
        <f ca="1">VLOOKUP(表格15[[#This Row],[專案編號]],料單!C:F,4,FALSE)</f>
        <v>0</v>
      </c>
      <c r="G785" s="1" t="str">
        <f ca="1">VLOOKUP(表格15[[#This Row],[專案編號]],料單!C:G,5,FALSE)</f>
        <v>AA</v>
      </c>
      <c r="H785" s="1">
        <f ca="1">VLOOKUP(表格15[[#This Row],[專案編號]],料單!C:H,6,FALSE)</f>
        <v>0</v>
      </c>
      <c r="I785" s="1" t="str">
        <f ca="1">VLOOKUP(表格15[[#This Row],[專案編號]],料單!C:I,7,FALSE)</f>
        <v>AA</v>
      </c>
      <c r="J785" s="1">
        <f ca="1">VLOOKUP(表格15[[#This Row],[專案編號]],料單!C:J,8,FALSE)</f>
        <v>18</v>
      </c>
      <c r="K785" s="1">
        <f ca="1">VLOOKUP(表格15[[#This Row],[專案編號]],料單!C:K,9,FALSE)</f>
        <v>0</v>
      </c>
      <c r="L785" s="1" t="str">
        <f ca="1">VLOOKUP(表格15[[#This Row],[專案編號]],料單!C:M,11,FALSE)</f>
        <v/>
      </c>
      <c r="M785" s="1">
        <f ca="1">VLOOKUP(表格15[[#This Row],[專案編號]],料單!C:L,10,FALSE)</f>
        <v>0</v>
      </c>
      <c r="N785" s="1" t="str">
        <f ca="1">VLOOKUP(表格15[[#This Row],[專案編號]],料單!C:O,13,FALSE)</f>
        <v/>
      </c>
      <c r="O785" s="11">
        <f t="shared" ca="1" si="349"/>
        <v>0</v>
      </c>
      <c r="R785" s="2" t="str">
        <f ca="1">IFERROR(VLOOKUP(M785,資料庫!$P$3:$AJ$73,20,),"")</f>
        <v/>
      </c>
      <c r="S785" s="9" t="str">
        <f t="shared" ca="1" si="344"/>
        <v/>
      </c>
      <c r="U785" s="9"/>
    </row>
    <row r="786" spans="1:21" x14ac:dyDescent="0.25">
      <c r="A786" s="1">
        <f t="shared" si="343"/>
        <v>655</v>
      </c>
      <c r="B786" s="1">
        <f t="shared" si="336"/>
        <v>27</v>
      </c>
      <c r="C786" s="1">
        <f t="shared" si="337"/>
        <v>0</v>
      </c>
      <c r="D786" s="1">
        <f>料單!C1031</f>
        <v>27005</v>
      </c>
      <c r="E786" s="1" t="str">
        <f ca="1">VLOOKUP(表格15[[#This Row],[專案編號]],料單!C:E,3,FALSE)</f>
        <v>背板</v>
      </c>
      <c r="F786" s="1">
        <f ca="1">VLOOKUP(表格15[[#This Row],[專案編號]],料單!C:F,4,FALSE)</f>
        <v>-22</v>
      </c>
      <c r="G786" s="1" t="str">
        <f ca="1">VLOOKUP(表格15[[#This Row],[專案編號]],料單!C:G,5,FALSE)</f>
        <v/>
      </c>
      <c r="H786" s="1">
        <f ca="1">VLOOKUP(表格15[[#This Row],[專案編號]],料單!C:H,6,FALSE)</f>
        <v>-22</v>
      </c>
      <c r="I786" s="1" t="str">
        <f ca="1">VLOOKUP(表格15[[#This Row],[專案編號]],料單!C:I,7,FALSE)</f>
        <v/>
      </c>
      <c r="J786" s="1">
        <f ca="1">VLOOKUP(表格15[[#This Row],[專案編號]],料單!C:J,8,FALSE)</f>
        <v>4</v>
      </c>
      <c r="K786" s="1">
        <f ca="1">VLOOKUP(表格15[[#This Row],[專案編號]],料單!C:K,9,FALSE)</f>
        <v>0</v>
      </c>
      <c r="L786" s="1" t="str">
        <f ca="1">VLOOKUP(表格15[[#This Row],[專案編號]],料單!C:M,11,FALSE)</f>
        <v/>
      </c>
      <c r="M786" s="1">
        <f ca="1">VLOOKUP(表格15[[#This Row],[專案編號]],料單!C:L,10,FALSE)</f>
        <v>0</v>
      </c>
      <c r="N786" s="1" t="str">
        <f ca="1">VLOOKUP(表格15[[#This Row],[專案編號]],料單!C:O,13,FALSE)</f>
        <v/>
      </c>
      <c r="O786" s="11">
        <f t="shared" ca="1" si="349"/>
        <v>0</v>
      </c>
      <c r="R786" s="2" t="str">
        <f ca="1">IFERROR(VLOOKUP(M786,資料庫!$P$3:$AJ$73,20,),"")</f>
        <v/>
      </c>
      <c r="S786" s="9" t="str">
        <f t="shared" ca="1" si="344"/>
        <v/>
      </c>
      <c r="U786" s="9"/>
    </row>
    <row r="787" spans="1:21" x14ac:dyDescent="0.25">
      <c r="A787" s="1">
        <f t="shared" si="343"/>
        <v>656</v>
      </c>
      <c r="B787" s="1">
        <f t="shared" si="336"/>
        <v>27</v>
      </c>
      <c r="C787" s="1">
        <f t="shared" si="337"/>
        <v>0</v>
      </c>
      <c r="D787" s="1">
        <f>料單!C1032</f>
        <v>27006</v>
      </c>
      <c r="E787" s="1" t="str">
        <f ca="1">VLOOKUP(表格15[[#This Row],[專案編號]],料單!C:E,3,FALSE)</f>
        <v>背拉桿</v>
      </c>
      <c r="F787" s="1">
        <f ca="1">VLOOKUP(表格15[[#This Row],[專案編號]],料單!C:F,4,FALSE)</f>
        <v>-36</v>
      </c>
      <c r="G787" s="1" t="str">
        <f ca="1">VLOOKUP(表格15[[#This Row],[專案編號]],料單!C:G,5,FALSE)</f>
        <v>AA</v>
      </c>
      <c r="H787" s="1">
        <f ca="1">VLOOKUP(表格15[[#This Row],[專案編號]],料單!C:H,6,FALSE)</f>
        <v>120</v>
      </c>
      <c r="I787" s="1" t="str">
        <f ca="1">VLOOKUP(表格15[[#This Row],[專案編號]],料單!C:I,7,FALSE)</f>
        <v/>
      </c>
      <c r="J787" s="1">
        <f ca="1">VLOOKUP(表格15[[#This Row],[專案編號]],料單!C:J,8,FALSE)</f>
        <v>18</v>
      </c>
      <c r="K787" s="1">
        <f ca="1">VLOOKUP(表格15[[#This Row],[專案編號]],料單!C:K,9,FALSE)</f>
        <v>0</v>
      </c>
      <c r="L787" s="1" t="str">
        <f ca="1">VLOOKUP(表格15[[#This Row],[專案編號]],料單!C:M,11,FALSE)</f>
        <v/>
      </c>
      <c r="M787" s="1">
        <f ca="1">VLOOKUP(表格15[[#This Row],[專案編號]],料單!C:L,10,FALSE)</f>
        <v>0</v>
      </c>
      <c r="N787" s="1" t="str">
        <f ca="1">VLOOKUP(表格15[[#This Row],[專案編號]],料單!C:O,13,FALSE)</f>
        <v/>
      </c>
      <c r="O787" s="11">
        <f t="shared" ca="1" si="349"/>
        <v>0</v>
      </c>
      <c r="R787" s="2" t="str">
        <f ca="1">IFERROR(VLOOKUP(M787,資料庫!$P$3:$AJ$73,20,),"")</f>
        <v/>
      </c>
      <c r="S787" s="9" t="str">
        <f t="shared" ca="1" si="344"/>
        <v/>
      </c>
      <c r="U787" s="9"/>
    </row>
    <row r="788" spans="1:21" x14ac:dyDescent="0.25">
      <c r="A788" s="1">
        <f t="shared" si="343"/>
        <v>657</v>
      </c>
      <c r="B788" s="1">
        <f t="shared" si="336"/>
        <v>27</v>
      </c>
      <c r="C788" s="1">
        <f t="shared" si="337"/>
        <v>0</v>
      </c>
      <c r="D788" s="1">
        <f>料單!C1033</f>
        <v>27007</v>
      </c>
      <c r="E788" s="1" t="str">
        <f ca="1">VLOOKUP(表格15[[#This Row],[專案編號]],料單!C:E,3,FALSE)</f>
        <v>中立板</v>
      </c>
      <c r="F788" s="1">
        <f ca="1">VLOOKUP(表格15[[#This Row],[專案編號]],料單!C:F,4,FALSE)</f>
        <v>-36</v>
      </c>
      <c r="G788" s="1" t="str">
        <f ca="1">VLOOKUP(表格15[[#This Row],[專案編號]],料單!C:G,5,FALSE)</f>
        <v>AA</v>
      </c>
      <c r="H788" s="1">
        <f ca="1">VLOOKUP(表格15[[#This Row],[專案編號]],料單!C:H,6,FALSE)</f>
        <v>-22</v>
      </c>
      <c r="I788" s="1" t="str">
        <f ca="1">VLOOKUP(表格15[[#This Row],[專案編號]],料單!C:I,7,FALSE)</f>
        <v/>
      </c>
      <c r="J788" s="1">
        <f ca="1">VLOOKUP(表格15[[#This Row],[專案編號]],料單!C:J,8,FALSE)</f>
        <v>18</v>
      </c>
      <c r="K788" s="1">
        <f ca="1">VLOOKUP(表格15[[#This Row],[專案編號]],料單!C:K,9,FALSE)</f>
        <v>0</v>
      </c>
      <c r="L788" s="1" t="str">
        <f ca="1">VLOOKUP(表格15[[#This Row],[專案編號]],料單!C:M,11,FALSE)</f>
        <v/>
      </c>
      <c r="M788" s="1">
        <f ca="1">VLOOKUP(表格15[[#This Row],[專案編號]],料單!C:L,10,FALSE)</f>
        <v>0</v>
      </c>
      <c r="N788" s="1" t="str">
        <f ca="1">VLOOKUP(表格15[[#This Row],[專案編號]],料單!C:O,13,FALSE)</f>
        <v/>
      </c>
      <c r="O788" s="11">
        <f t="shared" ca="1" si="349"/>
        <v>0</v>
      </c>
      <c r="R788" s="2" t="str">
        <f ca="1">IFERROR(VLOOKUP(M788,資料庫!$P$3:$AJ$73,20,),"")</f>
        <v/>
      </c>
      <c r="S788" s="9" t="str">
        <f t="shared" ca="1" si="344"/>
        <v/>
      </c>
      <c r="U788" s="9"/>
    </row>
    <row r="789" spans="1:21" x14ac:dyDescent="0.25">
      <c r="A789" s="1">
        <f t="shared" si="343"/>
        <v>658</v>
      </c>
      <c r="B789" s="1">
        <f t="shared" si="336"/>
        <v>27</v>
      </c>
      <c r="C789" s="1">
        <f t="shared" si="337"/>
        <v>0</v>
      </c>
      <c r="D789" s="1">
        <f>料單!C1034</f>
        <v>27008</v>
      </c>
      <c r="E789" s="1" t="str">
        <f ca="1">VLOOKUP(表格15[[#This Row],[專案編號]],料單!C:E,3,FALSE)</f>
        <v>活隔</v>
      </c>
      <c r="F789" s="1">
        <f ca="1">VLOOKUP(表格15[[#This Row],[專案編號]],料單!C:F,4,FALSE)</f>
        <v>0</v>
      </c>
      <c r="G789" s="1" t="str">
        <f ca="1">VLOOKUP(表格15[[#This Row],[專案編號]],料單!C:G,5,FALSE)</f>
        <v>AA</v>
      </c>
      <c r="H789" s="1">
        <f ca="1">VLOOKUP(表格15[[#This Row],[專案編號]],料單!C:H,6,FALSE)</f>
        <v>-32</v>
      </c>
      <c r="I789" s="1" t="str">
        <f ca="1">VLOOKUP(表格15[[#This Row],[專案編號]],料單!C:I,7,FALSE)</f>
        <v>AA</v>
      </c>
      <c r="J789" s="1">
        <f ca="1">VLOOKUP(表格15[[#This Row],[專案編號]],料單!C:J,8,FALSE)</f>
        <v>18</v>
      </c>
      <c r="K789" s="1">
        <f ca="1">VLOOKUP(表格15[[#This Row],[專案編號]],料單!C:K,9,FALSE)</f>
        <v>0</v>
      </c>
      <c r="L789" s="1" t="str">
        <f ca="1">VLOOKUP(表格15[[#This Row],[專案編號]],料單!C:M,11,FALSE)</f>
        <v/>
      </c>
      <c r="M789" s="1">
        <f ca="1">VLOOKUP(表格15[[#This Row],[專案編號]],料單!C:L,10,FALSE)</f>
        <v>0</v>
      </c>
      <c r="N789" s="1" t="str">
        <f ca="1">VLOOKUP(表格15[[#This Row],[專案編號]],料單!C:O,13,FALSE)</f>
        <v/>
      </c>
      <c r="O789" s="11">
        <f t="shared" ca="1" si="349"/>
        <v>0</v>
      </c>
      <c r="R789" s="2" t="str">
        <f ca="1">IFERROR(VLOOKUP(M789,資料庫!$P$3:$AJ$73,20,),"")</f>
        <v/>
      </c>
      <c r="S789" s="9" t="str">
        <f t="shared" ca="1" si="344"/>
        <v/>
      </c>
      <c r="U789" s="9"/>
    </row>
    <row r="790" spans="1:21" x14ac:dyDescent="0.25">
      <c r="A790" s="1">
        <f t="shared" si="343"/>
        <v>659</v>
      </c>
      <c r="B790" s="1">
        <f t="shared" si="336"/>
        <v>27</v>
      </c>
      <c r="C790" s="1">
        <f t="shared" si="337"/>
        <v>0</v>
      </c>
      <c r="D790" s="1">
        <f>料單!C1035</f>
        <v>27009</v>
      </c>
      <c r="E790" s="1" t="str">
        <f ca="1">VLOOKUP(表格15[[#This Row],[專案編號]],料單!C:E,3,FALSE)</f>
        <v>固隔</v>
      </c>
      <c r="F790" s="1">
        <f ca="1">VLOOKUP(表格15[[#This Row],[專案編號]],料單!C:F,4,FALSE)</f>
        <v>0</v>
      </c>
      <c r="G790" s="1" t="str">
        <f ca="1">VLOOKUP(表格15[[#This Row],[專案編號]],料單!C:G,5,FALSE)</f>
        <v>AA</v>
      </c>
      <c r="H790" s="1">
        <f ca="1">VLOOKUP(表格15[[#This Row],[專案編號]],料單!C:H,6,FALSE)</f>
        <v>-22</v>
      </c>
      <c r="I790" s="1" t="str">
        <f ca="1">VLOOKUP(表格15[[#This Row],[專案編號]],料單!C:I,7,FALSE)</f>
        <v/>
      </c>
      <c r="J790" s="1">
        <f ca="1">VLOOKUP(表格15[[#This Row],[專案編號]],料單!C:J,8,FALSE)</f>
        <v>18</v>
      </c>
      <c r="K790" s="1">
        <f ca="1">VLOOKUP(表格15[[#This Row],[專案編號]],料單!C:K,9,FALSE)</f>
        <v>0</v>
      </c>
      <c r="L790" s="1" t="str">
        <f ca="1">VLOOKUP(表格15[[#This Row],[專案編號]],料單!C:M,11,FALSE)</f>
        <v/>
      </c>
      <c r="M790" s="1">
        <f ca="1">VLOOKUP(表格15[[#This Row],[專案編號]],料單!C:L,10,FALSE)</f>
        <v>0</v>
      </c>
      <c r="N790" s="1" t="str">
        <f ca="1">VLOOKUP(表格15[[#This Row],[專案編號]],料單!C:O,13,FALSE)</f>
        <v/>
      </c>
      <c r="O790" s="11">
        <f t="shared" ca="1" si="349"/>
        <v>0</v>
      </c>
      <c r="R790" s="2" t="str">
        <f ca="1">IFERROR(VLOOKUP(M790,資料庫!$P$3:$AJ$73,20,),"")</f>
        <v/>
      </c>
      <c r="S790" s="9" t="str">
        <f t="shared" ca="1" si="344"/>
        <v/>
      </c>
      <c r="U790" s="9"/>
    </row>
    <row r="791" spans="1:21" x14ac:dyDescent="0.25">
      <c r="A791" s="1">
        <f t="shared" si="343"/>
        <v>660</v>
      </c>
      <c r="B791" s="1">
        <f t="shared" si="336"/>
        <v>27</v>
      </c>
      <c r="C791" s="1">
        <f t="shared" si="337"/>
        <v>0</v>
      </c>
      <c r="D791" s="1">
        <f>料單!C1036</f>
        <v>27010</v>
      </c>
      <c r="E791" s="1" t="str">
        <f ca="1">VLOOKUP(表格15[[#This Row],[專案編號]],料單!C:E,3,FALSE)</f>
        <v>左門板</v>
      </c>
      <c r="F791" s="1">
        <f ca="1">VLOOKUP(表格15[[#This Row],[專案編號]],料單!C:F,4,FALSE)</f>
        <v>0</v>
      </c>
      <c r="G791" s="1" t="str">
        <f ca="1">VLOOKUP(表格15[[#This Row],[專案編號]],料單!C:G,5,FALSE)</f>
        <v>AA</v>
      </c>
      <c r="H791" s="1">
        <f ca="1">VLOOKUP(表格15[[#This Row],[專案編號]],料單!C:H,6,FALSE)</f>
        <v>-4</v>
      </c>
      <c r="I791" s="1" t="str">
        <f ca="1">VLOOKUP(表格15[[#This Row],[專案編號]],料單!C:I,7,FALSE)</f>
        <v>AA</v>
      </c>
      <c r="J791" s="1">
        <f ca="1">VLOOKUP(表格15[[#This Row],[專案編號]],料單!C:J,8,FALSE)</f>
        <v>18</v>
      </c>
      <c r="K791" s="1">
        <f ca="1">VLOOKUP(表格15[[#This Row],[專案編號]],料單!C:K,9,FALSE)</f>
        <v>0</v>
      </c>
      <c r="L791" s="1" t="str">
        <f ca="1">VLOOKUP(表格15[[#This Row],[專案編號]],料單!C:M,11,FALSE)</f>
        <v/>
      </c>
      <c r="M791" s="1">
        <f ca="1">VLOOKUP(表格15[[#This Row],[專案編號]],料單!C:L,10,FALSE)</f>
        <v>0</v>
      </c>
      <c r="N791" s="1" t="str">
        <f ca="1">VLOOKUP(表格15[[#This Row],[專案編號]],料單!C:O,13,FALSE)</f>
        <v/>
      </c>
      <c r="O791" s="11">
        <f t="shared" ca="1" si="349"/>
        <v>0</v>
      </c>
      <c r="R791" s="2" t="str">
        <f ca="1">IFERROR(VLOOKUP(M791,資料庫!$P$3:$AJ$73,20,),"")</f>
        <v/>
      </c>
      <c r="S791" s="9" t="str">
        <f t="shared" ca="1" si="344"/>
        <v/>
      </c>
      <c r="U791" s="9"/>
    </row>
    <row r="792" spans="1:21" x14ac:dyDescent="0.25">
      <c r="A792" s="1">
        <f t="shared" si="343"/>
        <v>661</v>
      </c>
      <c r="B792" s="1">
        <f t="shared" si="336"/>
        <v>27</v>
      </c>
      <c r="C792" s="1">
        <f t="shared" si="337"/>
        <v>0</v>
      </c>
      <c r="D792" s="1">
        <f>料單!C1037</f>
        <v>27011</v>
      </c>
      <c r="E792" s="1" t="str">
        <f ca="1">VLOOKUP(表格15[[#This Row],[專案編號]],料單!C:E,3,FALSE)</f>
        <v>右門板</v>
      </c>
      <c r="F792" s="1">
        <f ca="1">VLOOKUP(表格15[[#This Row],[專案編號]],料單!C:F,4,FALSE)</f>
        <v>0</v>
      </c>
      <c r="G792" s="1" t="str">
        <f ca="1">VLOOKUP(表格15[[#This Row],[專案編號]],料單!C:G,5,FALSE)</f>
        <v>AA</v>
      </c>
      <c r="H792" s="1">
        <f ca="1">VLOOKUP(表格15[[#This Row],[專案編號]],料單!C:H,6,FALSE)</f>
        <v>-4</v>
      </c>
      <c r="I792" s="1" t="str">
        <f ca="1">VLOOKUP(表格15[[#This Row],[專案編號]],料單!C:I,7,FALSE)</f>
        <v>AA</v>
      </c>
      <c r="J792" s="1">
        <f ca="1">VLOOKUP(表格15[[#This Row],[專案編號]],料單!C:J,8,FALSE)</f>
        <v>18</v>
      </c>
      <c r="K792" s="1">
        <f ca="1">VLOOKUP(表格15[[#This Row],[專案編號]],料單!C:K,9,FALSE)</f>
        <v>0</v>
      </c>
      <c r="L792" s="1">
        <f ca="1">VLOOKUP(表格15[[#This Row],[專案編號]],料單!C:M,11,FALSE)</f>
        <v>0</v>
      </c>
      <c r="M792" s="1">
        <f ca="1">VLOOKUP(表格15[[#This Row],[專案編號]],料單!C:L,10,FALSE)</f>
        <v>0</v>
      </c>
      <c r="N792" s="1" t="str">
        <f ca="1">VLOOKUP(表格15[[#This Row],[專案編號]],料單!C:O,13,FALSE)</f>
        <v/>
      </c>
      <c r="O792" s="11">
        <f t="shared" ca="1" si="349"/>
        <v>0</v>
      </c>
      <c r="R792" s="2" t="str">
        <f ca="1">IFERROR(VLOOKUP(M792,資料庫!$P$3:$AJ$73,20,),"")</f>
        <v/>
      </c>
      <c r="S792" s="9" t="str">
        <f t="shared" ca="1" si="344"/>
        <v/>
      </c>
      <c r="U792" s="9"/>
    </row>
    <row r="793" spans="1:21" x14ac:dyDescent="0.25">
      <c r="A793" s="1">
        <f t="shared" si="343"/>
        <v>662</v>
      </c>
      <c r="B793" s="1">
        <f t="shared" si="336"/>
        <v>27</v>
      </c>
      <c r="C793" s="1">
        <f t="shared" si="337"/>
        <v>0</v>
      </c>
      <c r="D793" s="1">
        <f>料單!C1038</f>
        <v>27012</v>
      </c>
      <c r="E793" s="1">
        <f ca="1">VLOOKUP(表格15[[#This Row],[專案編號]],料單!C:E,3,FALSE)</f>
        <v>0</v>
      </c>
      <c r="F793" s="1">
        <f ca="1">VLOOKUP(表格15[[#This Row],[專案編號]],料單!C:F,4,FALSE)</f>
        <v>0</v>
      </c>
      <c r="G793" s="1" t="str">
        <f ca="1">VLOOKUP(表格15[[#This Row],[專案編號]],料單!C:G,5,FALSE)</f>
        <v/>
      </c>
      <c r="H793" s="1">
        <f ca="1">VLOOKUP(表格15[[#This Row],[專案編號]],料單!C:H,6,FALSE)</f>
        <v>0</v>
      </c>
      <c r="I793" s="1" t="str">
        <f ca="1">VLOOKUP(表格15[[#This Row],[專案編號]],料單!C:I,7,FALSE)</f>
        <v/>
      </c>
      <c r="J793" s="1">
        <f ca="1">VLOOKUP(表格15[[#This Row],[專案編號]],料單!C:J,8,FALSE)</f>
        <v>0</v>
      </c>
      <c r="K793" s="1">
        <f ca="1">VLOOKUP(表格15[[#This Row],[專案編號]],料單!C:K,9,FALSE)</f>
        <v>0</v>
      </c>
      <c r="L793" s="1">
        <f ca="1">VLOOKUP(表格15[[#This Row],[專案編號]],料單!C:M,11,FALSE)</f>
        <v>0</v>
      </c>
      <c r="M793" s="1">
        <f ca="1">VLOOKUP(表格15[[#This Row],[專案編號]],料單!C:L,10,FALSE)</f>
        <v>0</v>
      </c>
      <c r="N793" s="1" t="str">
        <f ca="1">VLOOKUP(表格15[[#This Row],[專案編號]],料單!C:O,13,FALSE)</f>
        <v/>
      </c>
      <c r="O793" s="11">
        <f t="shared" ca="1" si="349"/>
        <v>0</v>
      </c>
      <c r="R793" s="2" t="str">
        <f ca="1">IFERROR(VLOOKUP(M793,資料庫!$P$3:$AJ$73,20,),"")</f>
        <v/>
      </c>
      <c r="S793" s="9" t="str">
        <f t="shared" ca="1" si="344"/>
        <v/>
      </c>
      <c r="U793" s="9"/>
    </row>
    <row r="794" spans="1:21" x14ac:dyDescent="0.25">
      <c r="A794" s="1">
        <f t="shared" si="343"/>
        <v>663</v>
      </c>
      <c r="B794" s="1">
        <f t="shared" si="336"/>
        <v>27</v>
      </c>
      <c r="C794" s="1">
        <f t="shared" si="337"/>
        <v>0</v>
      </c>
      <c r="D794" s="1">
        <f>料單!C1039</f>
        <v>27013</v>
      </c>
      <c r="E794" s="1">
        <f ca="1">VLOOKUP(表格15[[#This Row],[專案編號]],料單!C:E,3,FALSE)</f>
        <v>0</v>
      </c>
      <c r="F794" s="1">
        <f ca="1">VLOOKUP(表格15[[#This Row],[專案編號]],料單!C:F,4,FALSE)</f>
        <v>0</v>
      </c>
      <c r="G794" s="1" t="str">
        <f ca="1">VLOOKUP(表格15[[#This Row],[專案編號]],料單!C:G,5,FALSE)</f>
        <v/>
      </c>
      <c r="H794" s="1">
        <f ca="1">VLOOKUP(表格15[[#This Row],[專案編號]],料單!C:H,6,FALSE)</f>
        <v>0</v>
      </c>
      <c r="I794" s="1" t="str">
        <f ca="1">VLOOKUP(表格15[[#This Row],[專案編號]],料單!C:I,7,FALSE)</f>
        <v/>
      </c>
      <c r="J794" s="1">
        <f ca="1">VLOOKUP(表格15[[#This Row],[專案編號]],料單!C:J,8,FALSE)</f>
        <v>0</v>
      </c>
      <c r="K794" s="1">
        <f ca="1">VLOOKUP(表格15[[#This Row],[專案編號]],料單!C:K,9,FALSE)</f>
        <v>0</v>
      </c>
      <c r="L794" s="1">
        <f ca="1">VLOOKUP(表格15[[#This Row],[專案編號]],料單!C:M,11,FALSE)</f>
        <v>0</v>
      </c>
      <c r="M794" s="1">
        <f ca="1">VLOOKUP(表格15[[#This Row],[專案編號]],料單!C:L,10,FALSE)</f>
        <v>0</v>
      </c>
      <c r="N794" s="1" t="str">
        <f ca="1">VLOOKUP(表格15[[#This Row],[專案編號]],料單!C:O,13,FALSE)</f>
        <v/>
      </c>
      <c r="O794" s="11">
        <f t="shared" ca="1" si="349"/>
        <v>0</v>
      </c>
      <c r="R794" s="2" t="str">
        <f ca="1">IFERROR(VLOOKUP(M794,資料庫!$P$3:$AJ$73,20,),"")</f>
        <v/>
      </c>
      <c r="S794" s="9" t="str">
        <f t="shared" ca="1" si="344"/>
        <v/>
      </c>
      <c r="U794" s="9"/>
    </row>
    <row r="795" spans="1:21" x14ac:dyDescent="0.25">
      <c r="A795" s="1">
        <f t="shared" si="343"/>
        <v>664</v>
      </c>
      <c r="B795" s="1">
        <f t="shared" si="336"/>
        <v>27</v>
      </c>
      <c r="C795" s="1">
        <f t="shared" si="337"/>
        <v>0</v>
      </c>
      <c r="D795" s="1">
        <f>料單!C1040</f>
        <v>27014</v>
      </c>
      <c r="E795" s="1">
        <f ca="1">VLOOKUP(表格15[[#This Row],[專案編號]],料單!C:E,3,FALSE)</f>
        <v>0</v>
      </c>
      <c r="F795" s="1">
        <f ca="1">VLOOKUP(表格15[[#This Row],[專案編號]],料單!C:F,4,FALSE)</f>
        <v>0</v>
      </c>
      <c r="G795" s="1" t="str">
        <f ca="1">VLOOKUP(表格15[[#This Row],[專案編號]],料單!C:G,5,FALSE)</f>
        <v/>
      </c>
      <c r="H795" s="1">
        <f ca="1">VLOOKUP(表格15[[#This Row],[專案編號]],料單!C:H,6,FALSE)</f>
        <v>0</v>
      </c>
      <c r="I795" s="1" t="str">
        <f ca="1">VLOOKUP(表格15[[#This Row],[專案編號]],料單!C:I,7,FALSE)</f>
        <v/>
      </c>
      <c r="J795" s="1">
        <f ca="1">VLOOKUP(表格15[[#This Row],[專案編號]],料單!C:J,8,FALSE)</f>
        <v>0</v>
      </c>
      <c r="K795" s="1">
        <f ca="1">VLOOKUP(表格15[[#This Row],[專案編號]],料單!C:K,9,FALSE)</f>
        <v>0</v>
      </c>
      <c r="L795" s="1">
        <f ca="1">VLOOKUP(表格15[[#This Row],[專案編號]],料單!C:M,11,FALSE)</f>
        <v>0</v>
      </c>
      <c r="M795" s="1">
        <f ca="1">VLOOKUP(表格15[[#This Row],[專案編號]],料單!C:L,10,FALSE)</f>
        <v>0</v>
      </c>
      <c r="N795" s="1" t="str">
        <f ca="1">VLOOKUP(表格15[[#This Row],[專案編號]],料單!C:O,13,FALSE)</f>
        <v/>
      </c>
      <c r="O795" s="11">
        <f t="shared" ca="1" si="349"/>
        <v>0</v>
      </c>
      <c r="R795" s="2" t="str">
        <f ca="1">IFERROR(VLOOKUP(M795,資料庫!$P$3:$AJ$73,20,),"")</f>
        <v/>
      </c>
      <c r="S795" s="9" t="str">
        <f t="shared" ca="1" si="344"/>
        <v/>
      </c>
      <c r="U795" s="9"/>
    </row>
    <row r="796" spans="1:21" x14ac:dyDescent="0.25">
      <c r="A796" s="1">
        <f t="shared" si="343"/>
        <v>665</v>
      </c>
      <c r="B796" s="1">
        <f t="shared" si="336"/>
        <v>27</v>
      </c>
      <c r="C796" s="1">
        <f t="shared" si="337"/>
        <v>0</v>
      </c>
      <c r="D796" s="1">
        <f>料單!C1041</f>
        <v>27015</v>
      </c>
      <c r="E796" s="1">
        <f ca="1">VLOOKUP(表格15[[#This Row],[專案編號]],料單!C:E,3,FALSE)</f>
        <v>0</v>
      </c>
      <c r="F796" s="1">
        <f ca="1">VLOOKUP(表格15[[#This Row],[專案編號]],料單!C:F,4,FALSE)</f>
        <v>0</v>
      </c>
      <c r="G796" s="1" t="str">
        <f ca="1">VLOOKUP(表格15[[#This Row],[專案編號]],料單!C:G,5,FALSE)</f>
        <v/>
      </c>
      <c r="H796" s="1">
        <f ca="1">VLOOKUP(表格15[[#This Row],[專案編號]],料單!C:H,6,FALSE)</f>
        <v>0</v>
      </c>
      <c r="I796" s="1" t="str">
        <f ca="1">VLOOKUP(表格15[[#This Row],[專案編號]],料單!C:I,7,FALSE)</f>
        <v/>
      </c>
      <c r="J796" s="1">
        <f ca="1">VLOOKUP(表格15[[#This Row],[專案編號]],料單!C:J,8,FALSE)</f>
        <v>0</v>
      </c>
      <c r="K796" s="1">
        <f ca="1">VLOOKUP(表格15[[#This Row],[專案編號]],料單!C:K,9,FALSE)</f>
        <v>0</v>
      </c>
      <c r="L796" s="1">
        <f ca="1">VLOOKUP(表格15[[#This Row],[專案編號]],料單!C:M,11,FALSE)</f>
        <v>0</v>
      </c>
      <c r="M796" s="1">
        <f ca="1">VLOOKUP(表格15[[#This Row],[專案編號]],料單!C:L,10,FALSE)</f>
        <v>0</v>
      </c>
      <c r="N796" s="1" t="str">
        <f ca="1">VLOOKUP(表格15[[#This Row],[專案編號]],料單!C:O,13,FALSE)</f>
        <v/>
      </c>
      <c r="O796" s="11">
        <f t="shared" ca="1" si="349"/>
        <v>0</v>
      </c>
      <c r="R796" s="2" t="str">
        <f ca="1">IFERROR(VLOOKUP(M796,資料庫!$P$3:$AJ$73,20,),"")</f>
        <v/>
      </c>
      <c r="S796" s="9" t="str">
        <f t="shared" ca="1" si="344"/>
        <v/>
      </c>
      <c r="U796" s="9"/>
    </row>
    <row r="797" spans="1:21" x14ac:dyDescent="0.25">
      <c r="A797" s="1">
        <f t="shared" si="343"/>
        <v>666</v>
      </c>
      <c r="B797" s="1">
        <f t="shared" si="336"/>
        <v>27</v>
      </c>
      <c r="C797" s="1">
        <f t="shared" si="337"/>
        <v>0</v>
      </c>
      <c r="D797" s="1">
        <f>料單!C1042</f>
        <v>27016</v>
      </c>
      <c r="E797" s="1">
        <f ca="1">VLOOKUP(表格15[[#This Row],[專案編號]],料單!C:E,3,FALSE)</f>
        <v>0</v>
      </c>
      <c r="F797" s="1">
        <f ca="1">VLOOKUP(表格15[[#This Row],[專案編號]],料單!C:F,4,FALSE)</f>
        <v>0</v>
      </c>
      <c r="G797" s="1" t="str">
        <f ca="1">VLOOKUP(表格15[[#This Row],[專案編號]],料單!C:G,5,FALSE)</f>
        <v/>
      </c>
      <c r="H797" s="1">
        <f ca="1">VLOOKUP(表格15[[#This Row],[專案編號]],料單!C:H,6,FALSE)</f>
        <v>0</v>
      </c>
      <c r="I797" s="1" t="str">
        <f ca="1">VLOOKUP(表格15[[#This Row],[專案編號]],料單!C:I,7,FALSE)</f>
        <v/>
      </c>
      <c r="J797" s="1">
        <f ca="1">VLOOKUP(表格15[[#This Row],[專案編號]],料單!C:J,8,FALSE)</f>
        <v>0</v>
      </c>
      <c r="K797" s="1">
        <f ca="1">VLOOKUP(表格15[[#This Row],[專案編號]],料單!C:K,9,FALSE)</f>
        <v>0</v>
      </c>
      <c r="L797" s="1">
        <f ca="1">VLOOKUP(表格15[[#This Row],[專案編號]],料單!C:M,11,FALSE)</f>
        <v>0</v>
      </c>
      <c r="M797" s="1">
        <f ca="1">VLOOKUP(表格15[[#This Row],[專案編號]],料單!C:L,10,FALSE)</f>
        <v>0</v>
      </c>
      <c r="N797" s="1" t="str">
        <f ca="1">VLOOKUP(表格15[[#This Row],[專案編號]],料單!C:O,13,FALSE)</f>
        <v/>
      </c>
      <c r="O797" s="11">
        <f t="shared" ca="1" si="349"/>
        <v>0</v>
      </c>
      <c r="R797" s="2" t="str">
        <f ca="1">IFERROR(VLOOKUP(M797,資料庫!$P$3:$AJ$73,20,),"")</f>
        <v/>
      </c>
      <c r="S797" s="9" t="str">
        <f t="shared" ca="1" si="344"/>
        <v/>
      </c>
      <c r="U797" s="9"/>
    </row>
    <row r="798" spans="1:21" x14ac:dyDescent="0.25">
      <c r="A798" s="1">
        <f t="shared" si="343"/>
        <v>667</v>
      </c>
      <c r="B798" s="1">
        <f t="shared" ref="B798:B805" si="350">B797</f>
        <v>27</v>
      </c>
      <c r="C798" s="1">
        <f t="shared" si="337"/>
        <v>0</v>
      </c>
      <c r="D798" s="1">
        <f>料單!C1043</f>
        <v>27017</v>
      </c>
      <c r="E798" s="1">
        <f ca="1">VLOOKUP(表格15[[#This Row],[專案編號]],料單!C:E,3,FALSE)</f>
        <v>0</v>
      </c>
      <c r="F798" s="1">
        <f ca="1">VLOOKUP(表格15[[#This Row],[專案編號]],料單!C:F,4,FALSE)</f>
        <v>0</v>
      </c>
      <c r="G798" s="1" t="str">
        <f ca="1">VLOOKUP(表格15[[#This Row],[專案編號]],料單!C:G,5,FALSE)</f>
        <v/>
      </c>
      <c r="H798" s="1">
        <f ca="1">VLOOKUP(表格15[[#This Row],[專案編號]],料單!C:H,6,FALSE)</f>
        <v>0</v>
      </c>
      <c r="I798" s="1" t="str">
        <f ca="1">VLOOKUP(表格15[[#This Row],[專案編號]],料單!C:I,7,FALSE)</f>
        <v/>
      </c>
      <c r="J798" s="1">
        <f ca="1">VLOOKUP(表格15[[#This Row],[專案編號]],料單!C:J,8,FALSE)</f>
        <v>0</v>
      </c>
      <c r="K798" s="1">
        <f ca="1">VLOOKUP(表格15[[#This Row],[專案編號]],料單!C:K,9,FALSE)</f>
        <v>0</v>
      </c>
      <c r="L798" s="1">
        <f ca="1">VLOOKUP(表格15[[#This Row],[專案編號]],料單!C:M,11,FALSE)</f>
        <v>0</v>
      </c>
      <c r="M798" s="1">
        <f ca="1">VLOOKUP(表格15[[#This Row],[專案編號]],料單!C:L,10,FALSE)</f>
        <v>0</v>
      </c>
      <c r="N798" s="1" t="str">
        <f ca="1">VLOOKUP(表格15[[#This Row],[專案編號]],料單!C:O,13,FALSE)</f>
        <v/>
      </c>
      <c r="O798" s="11">
        <f t="shared" ca="1" si="349"/>
        <v>0</v>
      </c>
      <c r="R798" s="2" t="str">
        <f ca="1">IFERROR(VLOOKUP(M798,資料庫!$P$3:$AJ$73,20,),"")</f>
        <v/>
      </c>
      <c r="S798" s="9" t="str">
        <f t="shared" ca="1" si="344"/>
        <v/>
      </c>
      <c r="U798" s="9"/>
    </row>
    <row r="799" spans="1:21" x14ac:dyDescent="0.25">
      <c r="A799" s="1">
        <f t="shared" si="343"/>
        <v>668</v>
      </c>
      <c r="B799" s="1">
        <f t="shared" si="350"/>
        <v>27</v>
      </c>
      <c r="C799" s="1">
        <f t="shared" si="337"/>
        <v>0</v>
      </c>
      <c r="D799" s="1">
        <f>料單!C1044</f>
        <v>27018</v>
      </c>
      <c r="E799" s="1">
        <f ca="1">VLOOKUP(表格15[[#This Row],[專案編號]],料單!C:E,3,FALSE)</f>
        <v>0</v>
      </c>
      <c r="F799" s="1">
        <f ca="1">VLOOKUP(表格15[[#This Row],[專案編號]],料單!C:F,4,FALSE)</f>
        <v>0</v>
      </c>
      <c r="G799" s="1" t="str">
        <f ca="1">VLOOKUP(表格15[[#This Row],[專案編號]],料單!C:G,5,FALSE)</f>
        <v/>
      </c>
      <c r="H799" s="1">
        <f ca="1">VLOOKUP(表格15[[#This Row],[專案編號]],料單!C:H,6,FALSE)</f>
        <v>0</v>
      </c>
      <c r="I799" s="1" t="str">
        <f ca="1">VLOOKUP(表格15[[#This Row],[專案編號]],料單!C:I,7,FALSE)</f>
        <v/>
      </c>
      <c r="J799" s="1">
        <f ca="1">VLOOKUP(表格15[[#This Row],[專案編號]],料單!C:J,8,FALSE)</f>
        <v>0</v>
      </c>
      <c r="K799" s="1">
        <f ca="1">VLOOKUP(表格15[[#This Row],[專案編號]],料單!C:K,9,FALSE)</f>
        <v>0</v>
      </c>
      <c r="L799" s="1">
        <f ca="1">VLOOKUP(表格15[[#This Row],[專案編號]],料單!C:M,11,FALSE)</f>
        <v>0</v>
      </c>
      <c r="M799" s="1">
        <f ca="1">VLOOKUP(表格15[[#This Row],[專案編號]],料單!C:L,10,FALSE)</f>
        <v>0</v>
      </c>
      <c r="N799" s="1" t="str">
        <f ca="1">VLOOKUP(表格15[[#This Row],[專案編號]],料單!C:O,13,FALSE)</f>
        <v/>
      </c>
      <c r="O799" s="11">
        <f t="shared" ca="1" si="349"/>
        <v>0</v>
      </c>
      <c r="R799" s="2" t="str">
        <f ca="1">IFERROR(VLOOKUP(M799,資料庫!$P$3:$AJ$73,20,),"")</f>
        <v/>
      </c>
      <c r="S799" s="9" t="str">
        <f t="shared" ca="1" si="344"/>
        <v/>
      </c>
      <c r="U799" s="9"/>
    </row>
    <row r="800" spans="1:21" x14ac:dyDescent="0.25">
      <c r="A800" s="1">
        <f t="shared" si="343"/>
        <v>669</v>
      </c>
      <c r="B800" s="1">
        <f t="shared" si="350"/>
        <v>27</v>
      </c>
      <c r="C800" s="1">
        <f t="shared" si="337"/>
        <v>0</v>
      </c>
      <c r="D800" s="1">
        <f>料單!C1045</f>
        <v>27019</v>
      </c>
      <c r="E800" s="1">
        <f ca="1">VLOOKUP(表格15[[#This Row],[專案編號]],料單!C:E,3,FALSE)</f>
        <v>0</v>
      </c>
      <c r="F800" s="1">
        <f ca="1">VLOOKUP(表格15[[#This Row],[專案編號]],料單!C:F,4,FALSE)</f>
        <v>0</v>
      </c>
      <c r="G800" s="1" t="str">
        <f ca="1">VLOOKUP(表格15[[#This Row],[專案編號]],料單!C:G,5,FALSE)</f>
        <v/>
      </c>
      <c r="H800" s="1">
        <f ca="1">VLOOKUP(表格15[[#This Row],[專案編號]],料單!C:H,6,FALSE)</f>
        <v>0</v>
      </c>
      <c r="I800" s="1" t="str">
        <f ca="1">VLOOKUP(表格15[[#This Row],[專案編號]],料單!C:I,7,FALSE)</f>
        <v/>
      </c>
      <c r="J800" s="1">
        <f ca="1">VLOOKUP(表格15[[#This Row],[專案編號]],料單!C:J,8,FALSE)</f>
        <v>0</v>
      </c>
      <c r="K800" s="1">
        <f ca="1">VLOOKUP(表格15[[#This Row],[專案編號]],料單!C:K,9,FALSE)</f>
        <v>0</v>
      </c>
      <c r="L800" s="1">
        <f ca="1">VLOOKUP(表格15[[#This Row],[專案編號]],料單!C:M,11,FALSE)</f>
        <v>0</v>
      </c>
      <c r="M800" s="1">
        <f ca="1">VLOOKUP(表格15[[#This Row],[專案編號]],料單!C:L,10,FALSE)</f>
        <v>0</v>
      </c>
      <c r="N800" s="1" t="str">
        <f ca="1">VLOOKUP(表格15[[#This Row],[專案編號]],料單!C:O,13,FALSE)</f>
        <v/>
      </c>
      <c r="O800" s="11">
        <f t="shared" ca="1" si="349"/>
        <v>0</v>
      </c>
      <c r="R800" s="2" t="str">
        <f ca="1">IFERROR(VLOOKUP(M800,資料庫!$P$3:$AJ$73,20,),"")</f>
        <v/>
      </c>
      <c r="S800" s="9" t="str">
        <f t="shared" ca="1" si="344"/>
        <v/>
      </c>
      <c r="U800" s="9"/>
    </row>
    <row r="801" spans="1:21" x14ac:dyDescent="0.25">
      <c r="A801" s="1">
        <f t="shared" si="343"/>
        <v>670</v>
      </c>
      <c r="B801" s="1">
        <f t="shared" si="350"/>
        <v>27</v>
      </c>
      <c r="C801" s="1">
        <f t="shared" si="337"/>
        <v>0</v>
      </c>
      <c r="D801" s="1">
        <f>料單!C1046</f>
        <v>27020</v>
      </c>
      <c r="E801" s="1">
        <f ca="1">VLOOKUP(表格15[[#This Row],[專案編號]],料單!C:E,3,FALSE)</f>
        <v>0</v>
      </c>
      <c r="F801" s="1">
        <f ca="1">VLOOKUP(表格15[[#This Row],[專案編號]],料單!C:F,4,FALSE)</f>
        <v>0</v>
      </c>
      <c r="G801" s="1" t="str">
        <f ca="1">VLOOKUP(表格15[[#This Row],[專案編號]],料單!C:G,5,FALSE)</f>
        <v/>
      </c>
      <c r="H801" s="1">
        <f ca="1">VLOOKUP(表格15[[#This Row],[專案編號]],料單!C:H,6,FALSE)</f>
        <v>0</v>
      </c>
      <c r="I801" s="1" t="str">
        <f ca="1">VLOOKUP(表格15[[#This Row],[專案編號]],料單!C:I,7,FALSE)</f>
        <v/>
      </c>
      <c r="J801" s="1">
        <f ca="1">VLOOKUP(表格15[[#This Row],[專案編號]],料單!C:J,8,FALSE)</f>
        <v>0</v>
      </c>
      <c r="K801" s="1">
        <f ca="1">VLOOKUP(表格15[[#This Row],[專案編號]],料單!C:K,9,FALSE)</f>
        <v>0</v>
      </c>
      <c r="L801" s="1" t="str">
        <f ca="1">VLOOKUP(表格15[[#This Row],[專案編號]],料單!C:M,11,FALSE)</f>
        <v/>
      </c>
      <c r="M801" s="1">
        <f ca="1">VLOOKUP(表格15[[#This Row],[專案編號]],料單!C:L,10,FALSE)</f>
        <v>0</v>
      </c>
      <c r="N801" s="1" t="str">
        <f ca="1">VLOOKUP(表格15[[#This Row],[專案編號]],料單!C:O,13,FALSE)</f>
        <v/>
      </c>
      <c r="O801" s="11">
        <f t="shared" ca="1" si="349"/>
        <v>0</v>
      </c>
      <c r="R801" s="2" t="str">
        <f ca="1">IFERROR(VLOOKUP(M801,資料庫!$P$3:$AJ$73,20,),"")</f>
        <v/>
      </c>
      <c r="S801" s="9" t="str">
        <f t="shared" ca="1" si="344"/>
        <v/>
      </c>
      <c r="U801" s="9"/>
    </row>
    <row r="802" spans="1:21" x14ac:dyDescent="0.25">
      <c r="A802" s="1">
        <f t="shared" si="343"/>
        <v>671</v>
      </c>
      <c r="B802" s="1">
        <f t="shared" si="350"/>
        <v>27</v>
      </c>
      <c r="C802" s="1">
        <f t="shared" si="337"/>
        <v>0</v>
      </c>
      <c r="D802" s="1">
        <f>料單!C1047</f>
        <v>27021</v>
      </c>
      <c r="E802" s="1">
        <f ca="1">VLOOKUP(表格15[[#This Row],[專案編號]],料單!C:E,3,FALSE)</f>
        <v>0</v>
      </c>
      <c r="F802" s="1">
        <f ca="1">VLOOKUP(表格15[[#This Row],[專案編號]],料單!C:F,4,FALSE)</f>
        <v>0</v>
      </c>
      <c r="G802" s="1" t="str">
        <f ca="1">VLOOKUP(表格15[[#This Row],[專案編號]],料單!C:G,5,FALSE)</f>
        <v/>
      </c>
      <c r="H802" s="1">
        <f ca="1">VLOOKUP(表格15[[#This Row],[專案編號]],料單!C:H,6,FALSE)</f>
        <v>0</v>
      </c>
      <c r="I802" s="1" t="str">
        <f ca="1">VLOOKUP(表格15[[#This Row],[專案編號]],料單!C:I,7,FALSE)</f>
        <v/>
      </c>
      <c r="J802" s="1">
        <f ca="1">VLOOKUP(表格15[[#This Row],[專案編號]],料單!C:J,8,FALSE)</f>
        <v>0</v>
      </c>
      <c r="K802" s="1">
        <f ca="1">VLOOKUP(表格15[[#This Row],[專案編號]],料單!C:K,9,FALSE)</f>
        <v>0</v>
      </c>
      <c r="L802" s="1" t="str">
        <f ca="1">VLOOKUP(表格15[[#This Row],[專案編號]],料單!C:M,11,FALSE)</f>
        <v/>
      </c>
      <c r="M802" s="1">
        <f ca="1">VLOOKUP(表格15[[#This Row],[專案編號]],料單!C:L,10,FALSE)</f>
        <v>0</v>
      </c>
      <c r="N802" s="1" t="str">
        <f ca="1">VLOOKUP(表格15[[#This Row],[專案編號]],料單!C:O,13,FALSE)</f>
        <v/>
      </c>
      <c r="O802" s="11">
        <f t="shared" ca="1" si="349"/>
        <v>0</v>
      </c>
      <c r="R802" s="2" t="str">
        <f ca="1">IFERROR(VLOOKUP(M802,資料庫!$P$3:$AJ$73,20,),"")</f>
        <v/>
      </c>
      <c r="S802" s="9" t="str">
        <f t="shared" ca="1" si="344"/>
        <v/>
      </c>
      <c r="U802" s="9"/>
    </row>
    <row r="803" spans="1:21" x14ac:dyDescent="0.25">
      <c r="A803" s="1">
        <f t="shared" si="343"/>
        <v>672</v>
      </c>
      <c r="B803" s="1">
        <f t="shared" si="350"/>
        <v>27</v>
      </c>
      <c r="C803" s="1">
        <f t="shared" si="337"/>
        <v>0</v>
      </c>
      <c r="D803" s="1">
        <f>料單!C1048</f>
        <v>27022</v>
      </c>
      <c r="E803" s="1">
        <f ca="1">VLOOKUP(表格15[[#This Row],[專案編號]],料單!C:E,3,FALSE)</f>
        <v>0</v>
      </c>
      <c r="F803" s="1">
        <f ca="1">VLOOKUP(表格15[[#This Row],[專案編號]],料單!C:F,4,FALSE)</f>
        <v>0</v>
      </c>
      <c r="G803" s="1" t="str">
        <f ca="1">VLOOKUP(表格15[[#This Row],[專案編號]],料單!C:G,5,FALSE)</f>
        <v/>
      </c>
      <c r="H803" s="1">
        <f ca="1">VLOOKUP(表格15[[#This Row],[專案編號]],料單!C:H,6,FALSE)</f>
        <v>0</v>
      </c>
      <c r="I803" s="1" t="str">
        <f ca="1">VLOOKUP(表格15[[#This Row],[專案編號]],料單!C:I,7,FALSE)</f>
        <v/>
      </c>
      <c r="J803" s="1">
        <f ca="1">VLOOKUP(表格15[[#This Row],[專案編號]],料單!C:J,8,FALSE)</f>
        <v>0</v>
      </c>
      <c r="K803" s="1">
        <f ca="1">VLOOKUP(表格15[[#This Row],[專案編號]],料單!C:K,9,FALSE)</f>
        <v>0</v>
      </c>
      <c r="L803" s="1" t="str">
        <f ca="1">VLOOKUP(表格15[[#This Row],[專案編號]],料單!C:M,11,FALSE)</f>
        <v/>
      </c>
      <c r="M803" s="1">
        <f ca="1">VLOOKUP(表格15[[#This Row],[專案編號]],料單!C:L,10,FALSE)</f>
        <v>0</v>
      </c>
      <c r="N803" s="1" t="str">
        <f ca="1">VLOOKUP(表格15[[#This Row],[專案編號]],料單!C:O,13,FALSE)</f>
        <v/>
      </c>
      <c r="O803" s="11">
        <f t="shared" ca="1" si="349"/>
        <v>0</v>
      </c>
      <c r="R803" s="2" t="str">
        <f ca="1">IFERROR(VLOOKUP(M803,資料庫!$P$3:$AJ$73,20,),"")</f>
        <v/>
      </c>
      <c r="S803" s="9" t="str">
        <f t="shared" ca="1" si="344"/>
        <v/>
      </c>
      <c r="U803" s="9"/>
    </row>
    <row r="804" spans="1:21" x14ac:dyDescent="0.25">
      <c r="A804" s="1">
        <f t="shared" si="343"/>
        <v>673</v>
      </c>
      <c r="B804" s="1">
        <f t="shared" si="350"/>
        <v>27</v>
      </c>
      <c r="C804" s="1">
        <f t="shared" si="337"/>
        <v>0</v>
      </c>
      <c r="D804" s="1">
        <f>料單!C1049</f>
        <v>27023</v>
      </c>
      <c r="E804" s="1">
        <f ca="1">VLOOKUP(表格15[[#This Row],[專案編號]],料單!C:E,3,FALSE)</f>
        <v>0</v>
      </c>
      <c r="F804" s="1">
        <f ca="1">VLOOKUP(表格15[[#This Row],[專案編號]],料單!C:F,4,FALSE)</f>
        <v>0</v>
      </c>
      <c r="G804" s="1" t="str">
        <f ca="1">VLOOKUP(表格15[[#This Row],[專案編號]],料單!C:G,5,FALSE)</f>
        <v/>
      </c>
      <c r="H804" s="1">
        <f ca="1">VLOOKUP(表格15[[#This Row],[專案編號]],料單!C:H,6,FALSE)</f>
        <v>0</v>
      </c>
      <c r="I804" s="1" t="str">
        <f ca="1">VLOOKUP(表格15[[#This Row],[專案編號]],料單!C:I,7,FALSE)</f>
        <v/>
      </c>
      <c r="J804" s="1">
        <f ca="1">VLOOKUP(表格15[[#This Row],[專案編號]],料單!C:J,8,FALSE)</f>
        <v>0</v>
      </c>
      <c r="K804" s="1">
        <f ca="1">VLOOKUP(表格15[[#This Row],[專案編號]],料單!C:K,9,FALSE)</f>
        <v>0</v>
      </c>
      <c r="L804" s="1" t="str">
        <f ca="1">VLOOKUP(表格15[[#This Row],[專案編號]],料單!C:M,11,FALSE)</f>
        <v/>
      </c>
      <c r="M804" s="1">
        <f ca="1">VLOOKUP(表格15[[#This Row],[專案編號]],料單!C:L,10,FALSE)</f>
        <v>0</v>
      </c>
      <c r="N804" s="1" t="str">
        <f ca="1">VLOOKUP(表格15[[#This Row],[專案編號]],料單!C:O,13,FALSE)</f>
        <v/>
      </c>
      <c r="O804" s="11">
        <f t="shared" ca="1" si="349"/>
        <v>0</v>
      </c>
      <c r="R804" s="2" t="str">
        <f ca="1">IFERROR(VLOOKUP(M804,資料庫!$P$3:$AJ$73,20,),"")</f>
        <v/>
      </c>
      <c r="S804" s="9" t="str">
        <f t="shared" ca="1" si="344"/>
        <v/>
      </c>
      <c r="U804" s="9"/>
    </row>
    <row r="805" spans="1:21" x14ac:dyDescent="0.25">
      <c r="A805" s="1">
        <f t="shared" si="343"/>
        <v>674</v>
      </c>
      <c r="B805" s="1">
        <f t="shared" si="350"/>
        <v>27</v>
      </c>
      <c r="C805" s="1">
        <f t="shared" si="337"/>
        <v>0</v>
      </c>
      <c r="D805" s="1">
        <f>料單!C1050</f>
        <v>27024</v>
      </c>
      <c r="E805" s="1">
        <f ca="1">VLOOKUP(表格15[[#This Row],[專案編號]],料單!C:E,3,FALSE)</f>
        <v>0</v>
      </c>
      <c r="F805" s="1">
        <f ca="1">VLOOKUP(表格15[[#This Row],[專案編號]],料單!C:F,4,FALSE)</f>
        <v>0</v>
      </c>
      <c r="G805" s="1" t="str">
        <f ca="1">VLOOKUP(表格15[[#This Row],[專案編號]],料單!C:G,5,FALSE)</f>
        <v/>
      </c>
      <c r="H805" s="1">
        <f ca="1">VLOOKUP(表格15[[#This Row],[專案編號]],料單!C:H,6,FALSE)</f>
        <v>0</v>
      </c>
      <c r="I805" s="1" t="str">
        <f ca="1">VLOOKUP(表格15[[#This Row],[專案編號]],料單!C:I,7,FALSE)</f>
        <v/>
      </c>
      <c r="J805" s="1">
        <f ca="1">VLOOKUP(表格15[[#This Row],[專案編號]],料單!C:J,8,FALSE)</f>
        <v>0</v>
      </c>
      <c r="K805" s="1">
        <f ca="1">VLOOKUP(表格15[[#This Row],[專案編號]],料單!C:K,9,FALSE)</f>
        <v>0</v>
      </c>
      <c r="L805" s="1" t="str">
        <f ca="1">VLOOKUP(表格15[[#This Row],[專案編號]],料單!C:M,11,FALSE)</f>
        <v/>
      </c>
      <c r="M805" s="1">
        <f ca="1">VLOOKUP(表格15[[#This Row],[專案編號]],料單!C:L,10,FALSE)</f>
        <v>0</v>
      </c>
      <c r="N805" s="1" t="str">
        <f ca="1">VLOOKUP(表格15[[#This Row],[專案編號]],料單!C:O,13,FALSE)</f>
        <v/>
      </c>
      <c r="O805" s="11">
        <f t="shared" ca="1" si="349"/>
        <v>0</v>
      </c>
      <c r="R805" s="2" t="str">
        <f ca="1">IFERROR(VLOOKUP(M805,資料庫!$P$3:$AJ$73,20,),"")</f>
        <v/>
      </c>
      <c r="S805" s="9" t="str">
        <f t="shared" ca="1" si="344"/>
        <v/>
      </c>
      <c r="U805" s="9"/>
    </row>
    <row r="806" spans="1:21" x14ac:dyDescent="0.25">
      <c r="A806" s="1">
        <f t="shared" ref="A806:A810" si="351">A805+1</f>
        <v>675</v>
      </c>
      <c r="B806" s="1">
        <f t="shared" ref="B806:B810" si="352">B805</f>
        <v>27</v>
      </c>
      <c r="C806" s="1">
        <f t="shared" si="337"/>
        <v>0</v>
      </c>
      <c r="D806" s="1">
        <f>料單!C1051</f>
        <v>27025</v>
      </c>
      <c r="E806" s="1">
        <f ca="1">VLOOKUP(表格15[[#This Row],[專案編號]],料單!C:E,3,FALSE)</f>
        <v>0</v>
      </c>
      <c r="F806" s="1">
        <f ca="1">VLOOKUP(表格15[[#This Row],[專案編號]],料單!C:F,4,FALSE)</f>
        <v>0</v>
      </c>
      <c r="G806" s="1" t="str">
        <f ca="1">VLOOKUP(表格15[[#This Row],[專案編號]],料單!C:G,5,FALSE)</f>
        <v/>
      </c>
      <c r="H806" s="1">
        <f ca="1">VLOOKUP(表格15[[#This Row],[專案編號]],料單!C:H,6,FALSE)</f>
        <v>0</v>
      </c>
      <c r="I806" s="1" t="str">
        <f ca="1">VLOOKUP(表格15[[#This Row],[專案編號]],料單!C:I,7,FALSE)</f>
        <v/>
      </c>
      <c r="J806" s="1">
        <f ca="1">VLOOKUP(表格15[[#This Row],[專案編號]],料單!C:J,8,FALSE)</f>
        <v>0</v>
      </c>
      <c r="K806" s="1">
        <f ca="1">VLOOKUP(表格15[[#This Row],[專案編號]],料單!C:K,9,FALSE)</f>
        <v>0</v>
      </c>
      <c r="L806" s="1" t="str">
        <f ca="1">VLOOKUP(表格15[[#This Row],[專案編號]],料單!C:M,11,FALSE)</f>
        <v/>
      </c>
      <c r="M806" s="1">
        <f ca="1">VLOOKUP(表格15[[#This Row],[專案編號]],料單!C:L,10,FALSE)</f>
        <v>0</v>
      </c>
      <c r="N806" s="1" t="str">
        <f ca="1">VLOOKUP(表格15[[#This Row],[專案編號]],料單!C:O,13,FALSE)</f>
        <v/>
      </c>
      <c r="O806" s="11">
        <f t="shared" ca="1" si="349"/>
        <v>0</v>
      </c>
      <c r="R806" s="2" t="str">
        <f ca="1">IFERROR(VLOOKUP(M806,資料庫!$P$3:$AJ$73,20,),"")</f>
        <v/>
      </c>
      <c r="S806" s="9" t="str">
        <f t="shared" ca="1" si="344"/>
        <v/>
      </c>
      <c r="U806" s="9"/>
    </row>
    <row r="807" spans="1:21" x14ac:dyDescent="0.25">
      <c r="A807" s="1">
        <f t="shared" si="351"/>
        <v>676</v>
      </c>
      <c r="B807" s="1">
        <f t="shared" si="352"/>
        <v>27</v>
      </c>
      <c r="C807" s="1">
        <f t="shared" si="337"/>
        <v>0</v>
      </c>
      <c r="D807" s="1">
        <f>料單!C1052</f>
        <v>27026</v>
      </c>
      <c r="E807" s="1">
        <f ca="1">VLOOKUP(表格15[[#This Row],[專案編號]],料單!C:E,3,FALSE)</f>
        <v>0</v>
      </c>
      <c r="F807" s="1">
        <f ca="1">VLOOKUP(表格15[[#This Row],[專案編號]],料單!C:F,4,FALSE)</f>
        <v>0</v>
      </c>
      <c r="G807" s="1" t="str">
        <f ca="1">VLOOKUP(表格15[[#This Row],[專案編號]],料單!C:G,5,FALSE)</f>
        <v/>
      </c>
      <c r="H807" s="1">
        <f ca="1">VLOOKUP(表格15[[#This Row],[專案編號]],料單!C:H,6,FALSE)</f>
        <v>0</v>
      </c>
      <c r="I807" s="1" t="str">
        <f ca="1">VLOOKUP(表格15[[#This Row],[專案編號]],料單!C:I,7,FALSE)</f>
        <v/>
      </c>
      <c r="J807" s="1">
        <f ca="1">VLOOKUP(表格15[[#This Row],[專案編號]],料單!C:J,8,FALSE)</f>
        <v>0</v>
      </c>
      <c r="K807" s="1">
        <f ca="1">VLOOKUP(表格15[[#This Row],[專案編號]],料單!C:K,9,FALSE)</f>
        <v>0</v>
      </c>
      <c r="L807" s="1" t="str">
        <f ca="1">VLOOKUP(表格15[[#This Row],[專案編號]],料單!C:M,11,FALSE)</f>
        <v/>
      </c>
      <c r="M807" s="1">
        <f ca="1">VLOOKUP(表格15[[#This Row],[專案編號]],料單!C:L,10,FALSE)</f>
        <v>0</v>
      </c>
      <c r="N807" s="1" t="str">
        <f ca="1">VLOOKUP(表格15[[#This Row],[專案編號]],料單!C:O,13,FALSE)</f>
        <v/>
      </c>
      <c r="O807" s="11">
        <f t="shared" ca="1" si="349"/>
        <v>0</v>
      </c>
      <c r="R807" s="2" t="str">
        <f ca="1">IFERROR(VLOOKUP(M807,資料庫!$P$3:$AJ$73,20,),"")</f>
        <v/>
      </c>
      <c r="S807" s="9" t="str">
        <f t="shared" ca="1" si="344"/>
        <v/>
      </c>
      <c r="U807" s="9"/>
    </row>
    <row r="808" spans="1:21" x14ac:dyDescent="0.25">
      <c r="A808" s="1">
        <f t="shared" si="351"/>
        <v>677</v>
      </c>
      <c r="B808" s="1">
        <f t="shared" si="352"/>
        <v>27</v>
      </c>
      <c r="C808" s="1">
        <f t="shared" si="337"/>
        <v>0</v>
      </c>
      <c r="D808" s="1">
        <f>料單!C1053</f>
        <v>27027</v>
      </c>
      <c r="E808" s="1">
        <f ca="1">VLOOKUP(表格15[[#This Row],[專案編號]],料單!C:E,3,FALSE)</f>
        <v>0</v>
      </c>
      <c r="F808" s="1">
        <f ca="1">VLOOKUP(表格15[[#This Row],[專案編號]],料單!C:F,4,FALSE)</f>
        <v>0</v>
      </c>
      <c r="G808" s="1" t="str">
        <f ca="1">VLOOKUP(表格15[[#This Row],[專案編號]],料單!C:G,5,FALSE)</f>
        <v/>
      </c>
      <c r="H808" s="1">
        <f ca="1">VLOOKUP(表格15[[#This Row],[專案編號]],料單!C:H,6,FALSE)</f>
        <v>0</v>
      </c>
      <c r="I808" s="1" t="str">
        <f ca="1">VLOOKUP(表格15[[#This Row],[專案編號]],料單!C:I,7,FALSE)</f>
        <v/>
      </c>
      <c r="J808" s="1">
        <f ca="1">VLOOKUP(表格15[[#This Row],[專案編號]],料單!C:J,8,FALSE)</f>
        <v>0</v>
      </c>
      <c r="K808" s="1">
        <f ca="1">VLOOKUP(表格15[[#This Row],[專案編號]],料單!C:K,9,FALSE)</f>
        <v>0</v>
      </c>
      <c r="L808" s="1" t="str">
        <f ca="1">VLOOKUP(表格15[[#This Row],[專案編號]],料單!C:M,11,FALSE)</f>
        <v/>
      </c>
      <c r="M808" s="1">
        <f ca="1">VLOOKUP(表格15[[#This Row],[專案編號]],料單!C:L,10,FALSE)</f>
        <v>0</v>
      </c>
      <c r="N808" s="1" t="str">
        <f ca="1">VLOOKUP(表格15[[#This Row],[專案編號]],料單!C:O,13,FALSE)</f>
        <v/>
      </c>
      <c r="O808" s="11">
        <f t="shared" ca="1" si="349"/>
        <v>0</v>
      </c>
      <c r="R808" s="2" t="str">
        <f ca="1">IFERROR(VLOOKUP(M808,資料庫!$P$3:$AJ$73,20,),"")</f>
        <v/>
      </c>
      <c r="S808" s="9" t="str">
        <f t="shared" ca="1" si="344"/>
        <v/>
      </c>
      <c r="U808" s="9"/>
    </row>
    <row r="809" spans="1:21" x14ac:dyDescent="0.25">
      <c r="A809" s="1">
        <f t="shared" si="351"/>
        <v>678</v>
      </c>
      <c r="B809" s="1">
        <f t="shared" si="352"/>
        <v>27</v>
      </c>
      <c r="C809" s="1">
        <f t="shared" si="337"/>
        <v>0</v>
      </c>
      <c r="D809" s="1">
        <f>料單!C1054</f>
        <v>27028</v>
      </c>
      <c r="E809" s="1">
        <f ca="1">VLOOKUP(表格15[[#This Row],[專案編號]],料單!C:E,3,FALSE)</f>
        <v>0</v>
      </c>
      <c r="F809" s="1">
        <f ca="1">VLOOKUP(表格15[[#This Row],[專案編號]],料單!C:F,4,FALSE)</f>
        <v>0</v>
      </c>
      <c r="G809" s="1" t="str">
        <f ca="1">VLOOKUP(表格15[[#This Row],[專案編號]],料單!C:G,5,FALSE)</f>
        <v/>
      </c>
      <c r="H809" s="1">
        <f ca="1">VLOOKUP(表格15[[#This Row],[專案編號]],料單!C:H,6,FALSE)</f>
        <v>0</v>
      </c>
      <c r="I809" s="1" t="str">
        <f ca="1">VLOOKUP(表格15[[#This Row],[專案編號]],料單!C:I,7,FALSE)</f>
        <v/>
      </c>
      <c r="J809" s="1">
        <f ca="1">VLOOKUP(表格15[[#This Row],[專案編號]],料單!C:J,8,FALSE)</f>
        <v>0</v>
      </c>
      <c r="K809" s="1">
        <f ca="1">VLOOKUP(表格15[[#This Row],[專案編號]],料單!C:K,9,FALSE)</f>
        <v>0</v>
      </c>
      <c r="L809" s="1" t="str">
        <f ca="1">VLOOKUP(表格15[[#This Row],[專案編號]],料單!C:M,11,FALSE)</f>
        <v/>
      </c>
      <c r="M809" s="1">
        <f ca="1">VLOOKUP(表格15[[#This Row],[專案編號]],料單!C:L,10,FALSE)</f>
        <v>0</v>
      </c>
      <c r="N809" s="1" t="str">
        <f ca="1">VLOOKUP(表格15[[#This Row],[專案編號]],料單!C:O,13,FALSE)</f>
        <v/>
      </c>
      <c r="O809" s="11">
        <f t="shared" ca="1" si="349"/>
        <v>0</v>
      </c>
      <c r="R809" s="2" t="str">
        <f ca="1">IFERROR(VLOOKUP(M809,資料庫!$P$3:$AJ$73,20,),"")</f>
        <v/>
      </c>
      <c r="S809" s="9" t="str">
        <f t="shared" ca="1" si="344"/>
        <v/>
      </c>
      <c r="U809" s="9"/>
    </row>
    <row r="810" spans="1:21" x14ac:dyDescent="0.25">
      <c r="A810" s="1">
        <f t="shared" si="351"/>
        <v>679</v>
      </c>
      <c r="B810" s="1">
        <f t="shared" si="352"/>
        <v>27</v>
      </c>
      <c r="C810" s="1">
        <f t="shared" si="337"/>
        <v>0</v>
      </c>
      <c r="D810" s="1">
        <f>料單!C1055</f>
        <v>27029</v>
      </c>
      <c r="E810" s="1">
        <f ca="1">VLOOKUP(表格15[[#This Row],[專案編號]],料單!C:E,3,FALSE)</f>
        <v>0</v>
      </c>
      <c r="F810" s="1">
        <f ca="1">VLOOKUP(表格15[[#This Row],[專案編號]],料單!C:F,4,FALSE)</f>
        <v>0</v>
      </c>
      <c r="G810" s="1" t="str">
        <f ca="1">VLOOKUP(表格15[[#This Row],[專案編號]],料單!C:G,5,FALSE)</f>
        <v/>
      </c>
      <c r="H810" s="1">
        <f ca="1">VLOOKUP(表格15[[#This Row],[專案編號]],料單!C:H,6,FALSE)</f>
        <v>0</v>
      </c>
      <c r="I810" s="1" t="str">
        <f ca="1">VLOOKUP(表格15[[#This Row],[專案編號]],料單!C:I,7,FALSE)</f>
        <v/>
      </c>
      <c r="J810" s="1">
        <f ca="1">VLOOKUP(表格15[[#This Row],[專案編號]],料單!C:J,8,FALSE)</f>
        <v>0</v>
      </c>
      <c r="K810" s="1">
        <f ca="1">VLOOKUP(表格15[[#This Row],[專案編號]],料單!C:K,9,FALSE)</f>
        <v>0</v>
      </c>
      <c r="L810" s="1" t="str">
        <f ca="1">VLOOKUP(表格15[[#This Row],[專案編號]],料單!C:M,11,FALSE)</f>
        <v/>
      </c>
      <c r="M810" s="1">
        <f ca="1">VLOOKUP(表格15[[#This Row],[專案編號]],料單!C:L,10,FALSE)</f>
        <v>0</v>
      </c>
      <c r="N810" s="1" t="str">
        <f ca="1">VLOOKUP(表格15[[#This Row],[專案編號]],料單!C:O,13,FALSE)</f>
        <v/>
      </c>
      <c r="O810" s="11">
        <f t="shared" ca="1" si="349"/>
        <v>0</v>
      </c>
      <c r="R810" s="2" t="str">
        <f ca="1">IFERROR(VLOOKUP(M810,資料庫!$P$3:$AJ$73,20,),"")</f>
        <v/>
      </c>
      <c r="S810" s="9" t="str">
        <f t="shared" ca="1" si="344"/>
        <v/>
      </c>
      <c r="U810" s="9"/>
    </row>
    <row r="811" spans="1:21" s="199" customFormat="1" x14ac:dyDescent="0.25">
      <c r="A811" s="199">
        <f>A805+1</f>
        <v>675</v>
      </c>
      <c r="B811" s="199">
        <f>B805</f>
        <v>27</v>
      </c>
      <c r="C811" s="43">
        <f t="shared" si="337"/>
        <v>0</v>
      </c>
      <c r="D811" s="43">
        <f>料單!C1056</f>
        <v>27030</v>
      </c>
      <c r="E811" s="43">
        <f ca="1">VLOOKUP(表格15[[#This Row],[專案編號]],料單!C:E,3,FALSE)</f>
        <v>0</v>
      </c>
      <c r="F811" s="43">
        <f ca="1">VLOOKUP(表格15[[#This Row],[專案編號]],料單!C:F,4,FALSE)</f>
        <v>0</v>
      </c>
      <c r="G811" s="43" t="str">
        <f ca="1">VLOOKUP(表格15[[#This Row],[專案編號]],料單!C:G,5,FALSE)</f>
        <v/>
      </c>
      <c r="H811" s="43">
        <f ca="1">VLOOKUP(表格15[[#This Row],[專案編號]],料單!C:H,6,FALSE)</f>
        <v>0</v>
      </c>
      <c r="I811" s="43" t="str">
        <f ca="1">VLOOKUP(表格15[[#This Row],[專案編號]],料單!C:I,7,FALSE)</f>
        <v/>
      </c>
      <c r="J811" s="43">
        <f ca="1">VLOOKUP(表格15[[#This Row],[專案編號]],料單!C:J,8,FALSE)</f>
        <v>0</v>
      </c>
      <c r="K811" s="43">
        <f ca="1">VLOOKUP(表格15[[#This Row],[專案編號]],料單!C:K,9,FALSE)</f>
        <v>0</v>
      </c>
      <c r="L811" s="43" t="str">
        <f ca="1">VLOOKUP(表格15[[#This Row],[專案編號]],料單!C:M,11,FALSE)</f>
        <v/>
      </c>
      <c r="M811" s="43">
        <f ca="1">VLOOKUP(表格15[[#This Row],[專案編號]],料單!C:L,10,FALSE)</f>
        <v>0</v>
      </c>
      <c r="N811" s="1" t="str">
        <f ca="1">VLOOKUP(表格15[[#This Row],[專案編號]],料單!C:O,13,FALSE)</f>
        <v/>
      </c>
      <c r="O811" s="44">
        <f t="shared" ref="O811" ca="1" si="353">(F811*H811)/90000*K811</f>
        <v>0</v>
      </c>
      <c r="P811" s="45">
        <f ca="1">SUM(O782:O811)</f>
        <v>0</v>
      </c>
      <c r="Q811" s="45"/>
      <c r="R811" s="204" t="str">
        <f ca="1">IFERROR(VLOOKUP(M811,資料庫!$P$3:$AJ$73,20,),"")</f>
        <v/>
      </c>
      <c r="S811" s="205" t="str">
        <f t="shared" ca="1" si="344"/>
        <v/>
      </c>
      <c r="U811" s="206"/>
    </row>
    <row r="812" spans="1:21" x14ac:dyDescent="0.25">
      <c r="A812" s="1">
        <f t="shared" si="343"/>
        <v>676</v>
      </c>
      <c r="B812" s="1">
        <f>料單!C1060</f>
        <v>28</v>
      </c>
      <c r="C812" s="1">
        <f>料單!C1059</f>
        <v>0</v>
      </c>
      <c r="D812" s="1">
        <f>料單!C1066</f>
        <v>28001</v>
      </c>
      <c r="E812" s="1" t="str">
        <f ca="1">VLOOKUP(表格15[[#This Row],[專案編號]],料單!C:E,3,FALSE)</f>
        <v>頂板</v>
      </c>
      <c r="F812" s="1">
        <f ca="1">VLOOKUP(表格15[[#This Row],[專案編號]],料單!C:F,4,FALSE)</f>
        <v>-36</v>
      </c>
      <c r="G812" s="1" t="str">
        <f ca="1">VLOOKUP(表格15[[#This Row],[專案編號]],料單!C:G,5,FALSE)</f>
        <v>AA</v>
      </c>
      <c r="H812" s="1">
        <f ca="1">VLOOKUP(表格15[[#This Row],[專案編號]],料單!C:H,6,FALSE)</f>
        <v>0</v>
      </c>
      <c r="I812" s="1" t="str">
        <f ca="1">VLOOKUP(表格15[[#This Row],[專案編號]],料單!C:I,7,FALSE)</f>
        <v/>
      </c>
      <c r="J812" s="1">
        <f ca="1">VLOOKUP(表格15[[#This Row],[專案編號]],料單!C:J,8,FALSE)</f>
        <v>18</v>
      </c>
      <c r="K812" s="1">
        <f ca="1">VLOOKUP(表格15[[#This Row],[專案編號]],料單!C:K,9,FALSE)</f>
        <v>0</v>
      </c>
      <c r="L812" s="1" t="str">
        <f ca="1">VLOOKUP(表格15[[#This Row],[專案編號]],料單!C:M,11,FALSE)</f>
        <v/>
      </c>
      <c r="M812" s="1">
        <f ca="1">VLOOKUP(表格15[[#This Row],[專案編號]],料單!C:L,10,FALSE)</f>
        <v>0</v>
      </c>
      <c r="N812" s="1" t="str">
        <f ca="1">VLOOKUP(表格15[[#This Row],[專案編號]],料單!C:O,13,FALSE)</f>
        <v/>
      </c>
      <c r="O812" s="11">
        <f t="shared" ca="1" si="348"/>
        <v>0</v>
      </c>
      <c r="R812" s="2" t="str">
        <f ca="1">IFERROR(VLOOKUP(M812,資料庫!$P$3:$AJ$73,20,),"")</f>
        <v/>
      </c>
      <c r="S812" s="9" t="str">
        <f t="shared" ca="1" si="344"/>
        <v/>
      </c>
      <c r="U812" s="9"/>
    </row>
    <row r="813" spans="1:21" x14ac:dyDescent="0.25">
      <c r="A813" s="1">
        <f t="shared" si="343"/>
        <v>677</v>
      </c>
      <c r="B813" s="1">
        <f t="shared" ref="B813:B865" si="354">B812</f>
        <v>28</v>
      </c>
      <c r="C813" s="1">
        <f t="shared" si="337"/>
        <v>0</v>
      </c>
      <c r="D813" s="1">
        <f>料單!C1067</f>
        <v>28002</v>
      </c>
      <c r="E813" s="1" t="str">
        <f ca="1">VLOOKUP(表格15[[#This Row],[專案編號]],料單!C:E,3,FALSE)</f>
        <v>底板</v>
      </c>
      <c r="F813" s="1">
        <f ca="1">VLOOKUP(表格15[[#This Row],[專案編號]],料單!C:F,4,FALSE)</f>
        <v>-36</v>
      </c>
      <c r="G813" s="1" t="str">
        <f ca="1">VLOOKUP(表格15[[#This Row],[專案編號]],料單!C:G,5,FALSE)</f>
        <v>AA</v>
      </c>
      <c r="H813" s="1">
        <f ca="1">VLOOKUP(表格15[[#This Row],[專案編號]],料單!C:H,6,FALSE)</f>
        <v>0</v>
      </c>
      <c r="I813" s="1" t="str">
        <f ca="1">VLOOKUP(表格15[[#This Row],[專案編號]],料單!C:I,7,FALSE)</f>
        <v/>
      </c>
      <c r="J813" s="1">
        <f ca="1">VLOOKUP(表格15[[#This Row],[專案編號]],料單!C:J,8,FALSE)</f>
        <v>18</v>
      </c>
      <c r="K813" s="1">
        <f ca="1">VLOOKUP(表格15[[#This Row],[專案編號]],料單!C:K,9,FALSE)</f>
        <v>0</v>
      </c>
      <c r="L813" s="1" t="str">
        <f ca="1">VLOOKUP(表格15[[#This Row],[專案編號]],料單!C:M,11,FALSE)</f>
        <v/>
      </c>
      <c r="M813" s="1">
        <f ca="1">VLOOKUP(表格15[[#This Row],[專案編號]],料單!C:L,10,FALSE)</f>
        <v>0</v>
      </c>
      <c r="N813" s="1" t="str">
        <f ca="1">VLOOKUP(表格15[[#This Row],[專案編號]],料單!C:O,13,FALSE)</f>
        <v/>
      </c>
      <c r="O813" s="11">
        <f t="shared" ca="1" si="348"/>
        <v>0</v>
      </c>
      <c r="R813" s="2" t="str">
        <f ca="1">IFERROR(VLOOKUP(M813,資料庫!$P$3:$AJ$73,20,),"")</f>
        <v/>
      </c>
      <c r="S813" s="9" t="str">
        <f t="shared" ca="1" si="344"/>
        <v/>
      </c>
      <c r="U813" s="9"/>
    </row>
    <row r="814" spans="1:21" x14ac:dyDescent="0.25">
      <c r="A814" s="1">
        <f t="shared" si="343"/>
        <v>678</v>
      </c>
      <c r="B814" s="1">
        <f t="shared" ref="B814" si="355">B813</f>
        <v>28</v>
      </c>
      <c r="C814" s="1">
        <f t="shared" si="337"/>
        <v>0</v>
      </c>
      <c r="D814" s="1">
        <f>料單!C1068</f>
        <v>28003</v>
      </c>
      <c r="E814" s="1" t="str">
        <f ca="1">VLOOKUP(表格15[[#This Row],[專案編號]],料單!C:E,3,FALSE)</f>
        <v>左側板</v>
      </c>
      <c r="F814" s="1">
        <f ca="1">VLOOKUP(表格15[[#This Row],[專案編號]],料單!C:F,4,FALSE)</f>
        <v>0</v>
      </c>
      <c r="G814" s="1" t="str">
        <f ca="1">VLOOKUP(表格15[[#This Row],[專案編號]],料單!C:G,5,FALSE)</f>
        <v>AA</v>
      </c>
      <c r="H814" s="1">
        <f ca="1">VLOOKUP(表格15[[#This Row],[專案編號]],料單!C:H,6,FALSE)</f>
        <v>0</v>
      </c>
      <c r="I814" s="1" t="str">
        <f ca="1">VLOOKUP(表格15[[#This Row],[專案編號]],料單!C:I,7,FALSE)</f>
        <v>AA</v>
      </c>
      <c r="J814" s="1">
        <f ca="1">VLOOKUP(表格15[[#This Row],[專案編號]],料單!C:J,8,FALSE)</f>
        <v>18</v>
      </c>
      <c r="K814" s="1">
        <f ca="1">VLOOKUP(表格15[[#This Row],[專案編號]],料單!C:K,9,FALSE)</f>
        <v>0</v>
      </c>
      <c r="L814" s="1" t="str">
        <f ca="1">VLOOKUP(表格15[[#This Row],[專案編號]],料單!C:M,11,FALSE)</f>
        <v/>
      </c>
      <c r="M814" s="1">
        <f ca="1">VLOOKUP(表格15[[#This Row],[專案編號]],料單!C:L,10,FALSE)</f>
        <v>0</v>
      </c>
      <c r="N814" s="1" t="str">
        <f ca="1">VLOOKUP(表格15[[#This Row],[專案編號]],料單!C:O,13,FALSE)</f>
        <v/>
      </c>
      <c r="O814" s="11">
        <f t="shared" ref="O814:O840" ca="1" si="356">(F814*H814)/90000*K814</f>
        <v>0</v>
      </c>
      <c r="R814" s="2" t="str">
        <f ca="1">IFERROR(VLOOKUP(M814,資料庫!$P$3:$AJ$73,20,),"")</f>
        <v/>
      </c>
      <c r="S814" s="9" t="str">
        <f t="shared" ca="1" si="344"/>
        <v/>
      </c>
      <c r="U814" s="9"/>
    </row>
    <row r="815" spans="1:21" x14ac:dyDescent="0.25">
      <c r="A815" s="1">
        <f t="shared" si="343"/>
        <v>679</v>
      </c>
      <c r="B815" s="1">
        <f t="shared" ref="B815" si="357">B814</f>
        <v>28</v>
      </c>
      <c r="C815" s="1">
        <f t="shared" si="337"/>
        <v>0</v>
      </c>
      <c r="D815" s="1">
        <f>料單!C1069</f>
        <v>28004</v>
      </c>
      <c r="E815" s="1" t="str">
        <f ca="1">VLOOKUP(表格15[[#This Row],[專案編號]],料單!C:E,3,FALSE)</f>
        <v>右側板</v>
      </c>
      <c r="F815" s="1">
        <f ca="1">VLOOKUP(表格15[[#This Row],[專案編號]],料單!C:F,4,FALSE)</f>
        <v>0</v>
      </c>
      <c r="G815" s="1" t="str">
        <f ca="1">VLOOKUP(表格15[[#This Row],[專案編號]],料單!C:G,5,FALSE)</f>
        <v>AA</v>
      </c>
      <c r="H815" s="1">
        <f ca="1">VLOOKUP(表格15[[#This Row],[專案編號]],料單!C:H,6,FALSE)</f>
        <v>0</v>
      </c>
      <c r="I815" s="1" t="str">
        <f ca="1">VLOOKUP(表格15[[#This Row],[專案編號]],料單!C:I,7,FALSE)</f>
        <v>AA</v>
      </c>
      <c r="J815" s="1">
        <f ca="1">VLOOKUP(表格15[[#This Row],[專案編號]],料單!C:J,8,FALSE)</f>
        <v>18</v>
      </c>
      <c r="K815" s="1">
        <f ca="1">VLOOKUP(表格15[[#This Row],[專案編號]],料單!C:K,9,FALSE)</f>
        <v>0</v>
      </c>
      <c r="L815" s="1" t="str">
        <f ca="1">VLOOKUP(表格15[[#This Row],[專案編號]],料單!C:M,11,FALSE)</f>
        <v/>
      </c>
      <c r="M815" s="1">
        <f ca="1">VLOOKUP(表格15[[#This Row],[專案編號]],料單!C:L,10,FALSE)</f>
        <v>0</v>
      </c>
      <c r="N815" s="1" t="str">
        <f ca="1">VLOOKUP(表格15[[#This Row],[專案編號]],料單!C:O,13,FALSE)</f>
        <v/>
      </c>
      <c r="O815" s="11">
        <f t="shared" ca="1" si="356"/>
        <v>0</v>
      </c>
      <c r="R815" s="2" t="str">
        <f ca="1">IFERROR(VLOOKUP(M815,資料庫!$P$3:$AJ$73,20,),"")</f>
        <v/>
      </c>
      <c r="S815" s="9" t="str">
        <f t="shared" ca="1" si="344"/>
        <v/>
      </c>
      <c r="U815" s="9"/>
    </row>
    <row r="816" spans="1:21" x14ac:dyDescent="0.25">
      <c r="A816" s="1">
        <f t="shared" si="343"/>
        <v>680</v>
      </c>
      <c r="B816" s="1">
        <f t="shared" ref="B816" si="358">B815</f>
        <v>28</v>
      </c>
      <c r="C816" s="1">
        <f t="shared" si="337"/>
        <v>0</v>
      </c>
      <c r="D816" s="1">
        <f>料單!C1070</f>
        <v>28005</v>
      </c>
      <c r="E816" s="1" t="str">
        <f ca="1">VLOOKUP(表格15[[#This Row],[專案編號]],料單!C:E,3,FALSE)</f>
        <v>背板</v>
      </c>
      <c r="F816" s="1">
        <f ca="1">VLOOKUP(表格15[[#This Row],[專案編號]],料單!C:F,4,FALSE)</f>
        <v>-22</v>
      </c>
      <c r="G816" s="1" t="str">
        <f ca="1">VLOOKUP(表格15[[#This Row],[專案編號]],料單!C:G,5,FALSE)</f>
        <v/>
      </c>
      <c r="H816" s="1">
        <f ca="1">VLOOKUP(表格15[[#This Row],[專案編號]],料單!C:H,6,FALSE)</f>
        <v>-22</v>
      </c>
      <c r="I816" s="1" t="str">
        <f ca="1">VLOOKUP(表格15[[#This Row],[專案編號]],料單!C:I,7,FALSE)</f>
        <v/>
      </c>
      <c r="J816" s="1">
        <f ca="1">VLOOKUP(表格15[[#This Row],[專案編號]],料單!C:J,8,FALSE)</f>
        <v>4</v>
      </c>
      <c r="K816" s="1">
        <f ca="1">VLOOKUP(表格15[[#This Row],[專案編號]],料單!C:K,9,FALSE)</f>
        <v>0</v>
      </c>
      <c r="L816" s="1" t="str">
        <f ca="1">VLOOKUP(表格15[[#This Row],[專案編號]],料單!C:M,11,FALSE)</f>
        <v/>
      </c>
      <c r="M816" s="1">
        <f ca="1">VLOOKUP(表格15[[#This Row],[專案編號]],料單!C:L,10,FALSE)</f>
        <v>0</v>
      </c>
      <c r="N816" s="1" t="str">
        <f ca="1">VLOOKUP(表格15[[#This Row],[專案編號]],料單!C:O,13,FALSE)</f>
        <v/>
      </c>
      <c r="O816" s="11">
        <f t="shared" ca="1" si="356"/>
        <v>0</v>
      </c>
      <c r="R816" s="2" t="str">
        <f ca="1">IFERROR(VLOOKUP(M816,資料庫!$P$3:$AJ$73,20,),"")</f>
        <v/>
      </c>
      <c r="S816" s="9" t="str">
        <f t="shared" ca="1" si="344"/>
        <v/>
      </c>
      <c r="U816" s="9"/>
    </row>
    <row r="817" spans="1:21" x14ac:dyDescent="0.25">
      <c r="A817" s="1">
        <f t="shared" si="343"/>
        <v>681</v>
      </c>
      <c r="B817" s="1">
        <f t="shared" ref="B817" si="359">B816</f>
        <v>28</v>
      </c>
      <c r="C817" s="1">
        <f t="shared" si="337"/>
        <v>0</v>
      </c>
      <c r="D817" s="1">
        <f>料單!C1071</f>
        <v>28006</v>
      </c>
      <c r="E817" s="1" t="str">
        <f ca="1">VLOOKUP(表格15[[#This Row],[專案編號]],料單!C:E,3,FALSE)</f>
        <v>背拉桿</v>
      </c>
      <c r="F817" s="1">
        <f ca="1">VLOOKUP(表格15[[#This Row],[專案編號]],料單!C:F,4,FALSE)</f>
        <v>-36</v>
      </c>
      <c r="G817" s="1" t="str">
        <f ca="1">VLOOKUP(表格15[[#This Row],[專案編號]],料單!C:G,5,FALSE)</f>
        <v>AA</v>
      </c>
      <c r="H817" s="1">
        <f ca="1">VLOOKUP(表格15[[#This Row],[專案編號]],料單!C:H,6,FALSE)</f>
        <v>120</v>
      </c>
      <c r="I817" s="1" t="str">
        <f ca="1">VLOOKUP(表格15[[#This Row],[專案編號]],料單!C:I,7,FALSE)</f>
        <v/>
      </c>
      <c r="J817" s="1">
        <f ca="1">VLOOKUP(表格15[[#This Row],[專案編號]],料單!C:J,8,FALSE)</f>
        <v>18</v>
      </c>
      <c r="K817" s="1">
        <f ca="1">VLOOKUP(表格15[[#This Row],[專案編號]],料單!C:K,9,FALSE)</f>
        <v>0</v>
      </c>
      <c r="L817" s="1" t="str">
        <f ca="1">VLOOKUP(表格15[[#This Row],[專案編號]],料單!C:M,11,FALSE)</f>
        <v/>
      </c>
      <c r="M817" s="1">
        <f ca="1">VLOOKUP(表格15[[#This Row],[專案編號]],料單!C:L,10,FALSE)</f>
        <v>0</v>
      </c>
      <c r="N817" s="1" t="str">
        <f ca="1">VLOOKUP(表格15[[#This Row],[專案編號]],料單!C:O,13,FALSE)</f>
        <v/>
      </c>
      <c r="O817" s="11">
        <f t="shared" ca="1" si="356"/>
        <v>0</v>
      </c>
      <c r="R817" s="2" t="str">
        <f ca="1">IFERROR(VLOOKUP(M817,資料庫!$P$3:$AJ$73,20,),"")</f>
        <v/>
      </c>
      <c r="S817" s="9" t="str">
        <f t="shared" ca="1" si="344"/>
        <v/>
      </c>
      <c r="U817" s="9"/>
    </row>
    <row r="818" spans="1:21" x14ac:dyDescent="0.25">
      <c r="A818" s="1">
        <f t="shared" si="343"/>
        <v>682</v>
      </c>
      <c r="B818" s="1">
        <f t="shared" ref="B818" si="360">B817</f>
        <v>28</v>
      </c>
      <c r="C818" s="1">
        <f t="shared" si="337"/>
        <v>0</v>
      </c>
      <c r="D818" s="1">
        <f>料單!C1072</f>
        <v>28007</v>
      </c>
      <c r="E818" s="1" t="str">
        <f ca="1">VLOOKUP(表格15[[#This Row],[專案編號]],料單!C:E,3,FALSE)</f>
        <v>中立板</v>
      </c>
      <c r="F818" s="1">
        <f ca="1">VLOOKUP(表格15[[#This Row],[專案編號]],料單!C:F,4,FALSE)</f>
        <v>-36</v>
      </c>
      <c r="G818" s="1" t="str">
        <f ca="1">VLOOKUP(表格15[[#This Row],[專案編號]],料單!C:G,5,FALSE)</f>
        <v>AA</v>
      </c>
      <c r="H818" s="1">
        <f ca="1">VLOOKUP(表格15[[#This Row],[專案編號]],料單!C:H,6,FALSE)</f>
        <v>-22</v>
      </c>
      <c r="I818" s="1" t="str">
        <f ca="1">VLOOKUP(表格15[[#This Row],[專案編號]],料單!C:I,7,FALSE)</f>
        <v/>
      </c>
      <c r="J818" s="1">
        <f ca="1">VLOOKUP(表格15[[#This Row],[專案編號]],料單!C:J,8,FALSE)</f>
        <v>18</v>
      </c>
      <c r="K818" s="1">
        <f ca="1">VLOOKUP(表格15[[#This Row],[專案編號]],料單!C:K,9,FALSE)</f>
        <v>0</v>
      </c>
      <c r="L818" s="1" t="str">
        <f ca="1">VLOOKUP(表格15[[#This Row],[專案編號]],料單!C:M,11,FALSE)</f>
        <v/>
      </c>
      <c r="M818" s="1">
        <f ca="1">VLOOKUP(表格15[[#This Row],[專案編號]],料單!C:L,10,FALSE)</f>
        <v>0</v>
      </c>
      <c r="N818" s="1" t="str">
        <f ca="1">VLOOKUP(表格15[[#This Row],[專案編號]],料單!C:O,13,FALSE)</f>
        <v/>
      </c>
      <c r="O818" s="11">
        <f t="shared" ca="1" si="356"/>
        <v>0</v>
      </c>
      <c r="R818" s="2" t="str">
        <f ca="1">IFERROR(VLOOKUP(M818,資料庫!$P$3:$AJ$73,20,),"")</f>
        <v/>
      </c>
      <c r="S818" s="9" t="str">
        <f t="shared" ca="1" si="344"/>
        <v/>
      </c>
      <c r="U818" s="9"/>
    </row>
    <row r="819" spans="1:21" x14ac:dyDescent="0.25">
      <c r="A819" s="1">
        <f t="shared" si="343"/>
        <v>683</v>
      </c>
      <c r="B819" s="1">
        <f t="shared" ref="B819" si="361">B818</f>
        <v>28</v>
      </c>
      <c r="C819" s="1">
        <f t="shared" si="337"/>
        <v>0</v>
      </c>
      <c r="D819" s="1">
        <f>料單!C1073</f>
        <v>28008</v>
      </c>
      <c r="E819" s="1" t="str">
        <f ca="1">VLOOKUP(表格15[[#This Row],[專案編號]],料單!C:E,3,FALSE)</f>
        <v>活隔</v>
      </c>
      <c r="F819" s="1">
        <f ca="1">VLOOKUP(表格15[[#This Row],[專案編號]],料單!C:F,4,FALSE)</f>
        <v>0</v>
      </c>
      <c r="G819" s="1" t="str">
        <f ca="1">VLOOKUP(表格15[[#This Row],[專案編號]],料單!C:G,5,FALSE)</f>
        <v>AA</v>
      </c>
      <c r="H819" s="1">
        <f ca="1">VLOOKUP(表格15[[#This Row],[專案編號]],料單!C:H,6,FALSE)</f>
        <v>-32</v>
      </c>
      <c r="I819" s="1" t="str">
        <f ca="1">VLOOKUP(表格15[[#This Row],[專案編號]],料單!C:I,7,FALSE)</f>
        <v>AA</v>
      </c>
      <c r="J819" s="1">
        <f ca="1">VLOOKUP(表格15[[#This Row],[專案編號]],料單!C:J,8,FALSE)</f>
        <v>18</v>
      </c>
      <c r="K819" s="1">
        <f ca="1">VLOOKUP(表格15[[#This Row],[專案編號]],料單!C:K,9,FALSE)</f>
        <v>0</v>
      </c>
      <c r="L819" s="1" t="str">
        <f ca="1">VLOOKUP(表格15[[#This Row],[專案編號]],料單!C:M,11,FALSE)</f>
        <v/>
      </c>
      <c r="M819" s="1">
        <f ca="1">VLOOKUP(表格15[[#This Row],[專案編號]],料單!C:L,10,FALSE)</f>
        <v>0</v>
      </c>
      <c r="N819" s="1" t="str">
        <f ca="1">VLOOKUP(表格15[[#This Row],[專案編號]],料單!C:O,13,FALSE)</f>
        <v/>
      </c>
      <c r="O819" s="11">
        <f t="shared" ca="1" si="356"/>
        <v>0</v>
      </c>
      <c r="R819" s="2" t="str">
        <f ca="1">IFERROR(VLOOKUP(M819,資料庫!$P$3:$AJ$73,20,),"")</f>
        <v/>
      </c>
      <c r="S819" s="9" t="str">
        <f t="shared" ca="1" si="344"/>
        <v/>
      </c>
      <c r="U819" s="9"/>
    </row>
    <row r="820" spans="1:21" x14ac:dyDescent="0.25">
      <c r="A820" s="1">
        <f t="shared" si="343"/>
        <v>684</v>
      </c>
      <c r="B820" s="1">
        <f t="shared" ref="B820" si="362">B819</f>
        <v>28</v>
      </c>
      <c r="C820" s="1">
        <f t="shared" si="337"/>
        <v>0</v>
      </c>
      <c r="D820" s="1">
        <f>料單!C1074</f>
        <v>28009</v>
      </c>
      <c r="E820" s="1" t="str">
        <f ca="1">VLOOKUP(表格15[[#This Row],[專案編號]],料單!C:E,3,FALSE)</f>
        <v>固隔</v>
      </c>
      <c r="F820" s="1">
        <f ca="1">VLOOKUP(表格15[[#This Row],[專案編號]],料單!C:F,4,FALSE)</f>
        <v>0</v>
      </c>
      <c r="G820" s="1" t="str">
        <f ca="1">VLOOKUP(表格15[[#This Row],[專案編號]],料單!C:G,5,FALSE)</f>
        <v>AA</v>
      </c>
      <c r="H820" s="1">
        <f ca="1">VLOOKUP(表格15[[#This Row],[專案編號]],料單!C:H,6,FALSE)</f>
        <v>-22</v>
      </c>
      <c r="I820" s="1" t="str">
        <f ca="1">VLOOKUP(表格15[[#This Row],[專案編號]],料單!C:I,7,FALSE)</f>
        <v/>
      </c>
      <c r="J820" s="1">
        <f ca="1">VLOOKUP(表格15[[#This Row],[專案編號]],料單!C:J,8,FALSE)</f>
        <v>18</v>
      </c>
      <c r="K820" s="1">
        <f ca="1">VLOOKUP(表格15[[#This Row],[專案編號]],料單!C:K,9,FALSE)</f>
        <v>0</v>
      </c>
      <c r="L820" s="1" t="str">
        <f ca="1">VLOOKUP(表格15[[#This Row],[專案編號]],料單!C:M,11,FALSE)</f>
        <v/>
      </c>
      <c r="M820" s="1">
        <f ca="1">VLOOKUP(表格15[[#This Row],[專案編號]],料單!C:L,10,FALSE)</f>
        <v>0</v>
      </c>
      <c r="N820" s="1" t="str">
        <f ca="1">VLOOKUP(表格15[[#This Row],[專案編號]],料單!C:O,13,FALSE)</f>
        <v/>
      </c>
      <c r="O820" s="11">
        <f t="shared" ca="1" si="356"/>
        <v>0</v>
      </c>
      <c r="R820" s="2" t="str">
        <f ca="1">IFERROR(VLOOKUP(M820,資料庫!$P$3:$AJ$73,20,),"")</f>
        <v/>
      </c>
      <c r="S820" s="9" t="str">
        <f t="shared" ca="1" si="344"/>
        <v/>
      </c>
      <c r="U820" s="9"/>
    </row>
    <row r="821" spans="1:21" x14ac:dyDescent="0.25">
      <c r="A821" s="1">
        <f t="shared" si="343"/>
        <v>685</v>
      </c>
      <c r="B821" s="1">
        <f t="shared" ref="B821" si="363">B820</f>
        <v>28</v>
      </c>
      <c r="C821" s="1">
        <f t="shared" si="337"/>
        <v>0</v>
      </c>
      <c r="D821" s="1">
        <f>料單!C1075</f>
        <v>28010</v>
      </c>
      <c r="E821" s="1" t="str">
        <f ca="1">VLOOKUP(表格15[[#This Row],[專案編號]],料單!C:E,3,FALSE)</f>
        <v>左門板</v>
      </c>
      <c r="F821" s="1">
        <f ca="1">VLOOKUP(表格15[[#This Row],[專案編號]],料單!C:F,4,FALSE)</f>
        <v>0</v>
      </c>
      <c r="G821" s="1" t="str">
        <f ca="1">VLOOKUP(表格15[[#This Row],[專案編號]],料單!C:G,5,FALSE)</f>
        <v>AA</v>
      </c>
      <c r="H821" s="1">
        <f ca="1">VLOOKUP(表格15[[#This Row],[專案編號]],料單!C:H,6,FALSE)</f>
        <v>-4</v>
      </c>
      <c r="I821" s="1" t="str">
        <f ca="1">VLOOKUP(表格15[[#This Row],[專案編號]],料單!C:I,7,FALSE)</f>
        <v>AA</v>
      </c>
      <c r="J821" s="1">
        <f ca="1">VLOOKUP(表格15[[#This Row],[專案編號]],料單!C:J,8,FALSE)</f>
        <v>18</v>
      </c>
      <c r="K821" s="1">
        <f ca="1">VLOOKUP(表格15[[#This Row],[專案編號]],料單!C:K,9,FALSE)</f>
        <v>0</v>
      </c>
      <c r="L821" s="1" t="str">
        <f ca="1">VLOOKUP(表格15[[#This Row],[專案編號]],料單!C:M,11,FALSE)</f>
        <v/>
      </c>
      <c r="M821" s="1">
        <f ca="1">VLOOKUP(表格15[[#This Row],[專案編號]],料單!C:L,10,FALSE)</f>
        <v>0</v>
      </c>
      <c r="N821" s="1" t="str">
        <f ca="1">VLOOKUP(表格15[[#This Row],[專案編號]],料單!C:O,13,FALSE)</f>
        <v/>
      </c>
      <c r="O821" s="11">
        <f t="shared" ca="1" si="356"/>
        <v>0</v>
      </c>
      <c r="R821" s="2" t="str">
        <f ca="1">IFERROR(VLOOKUP(M821,資料庫!$P$3:$AJ$73,20,),"")</f>
        <v/>
      </c>
      <c r="S821" s="9" t="str">
        <f t="shared" ca="1" si="344"/>
        <v/>
      </c>
      <c r="U821" s="9"/>
    </row>
    <row r="822" spans="1:21" x14ac:dyDescent="0.25">
      <c r="A822" s="1">
        <f t="shared" si="343"/>
        <v>686</v>
      </c>
      <c r="B822" s="1">
        <f t="shared" ref="B822:C835" si="364">B821</f>
        <v>28</v>
      </c>
      <c r="C822" s="1">
        <f t="shared" si="364"/>
        <v>0</v>
      </c>
      <c r="D822" s="1">
        <f>料單!C1076</f>
        <v>28011</v>
      </c>
      <c r="E822" s="1" t="str">
        <f ca="1">VLOOKUP(表格15[[#This Row],[專案編號]],料單!C:E,3,FALSE)</f>
        <v>右門板</v>
      </c>
      <c r="F822" s="1">
        <f ca="1">VLOOKUP(表格15[[#This Row],[專案編號]],料單!C:F,4,FALSE)</f>
        <v>0</v>
      </c>
      <c r="G822" s="1" t="str">
        <f ca="1">VLOOKUP(表格15[[#This Row],[專案編號]],料單!C:G,5,FALSE)</f>
        <v>AA</v>
      </c>
      <c r="H822" s="1">
        <f ca="1">VLOOKUP(表格15[[#This Row],[專案編號]],料單!C:H,6,FALSE)</f>
        <v>-4</v>
      </c>
      <c r="I822" s="1" t="str">
        <f ca="1">VLOOKUP(表格15[[#This Row],[專案編號]],料單!C:I,7,FALSE)</f>
        <v>AA</v>
      </c>
      <c r="J822" s="1">
        <f ca="1">VLOOKUP(表格15[[#This Row],[專案編號]],料單!C:J,8,FALSE)</f>
        <v>18</v>
      </c>
      <c r="K822" s="1">
        <f ca="1">VLOOKUP(表格15[[#This Row],[專案編號]],料單!C:K,9,FALSE)</f>
        <v>0</v>
      </c>
      <c r="L822" s="1">
        <f ca="1">VLOOKUP(表格15[[#This Row],[專案編號]],料單!C:M,11,FALSE)</f>
        <v>0</v>
      </c>
      <c r="M822" s="1">
        <f ca="1">VLOOKUP(表格15[[#This Row],[專案編號]],料單!C:L,10,FALSE)</f>
        <v>0</v>
      </c>
      <c r="N822" s="1" t="str">
        <f ca="1">VLOOKUP(表格15[[#This Row],[專案編號]],料單!C:O,13,FALSE)</f>
        <v/>
      </c>
      <c r="O822" s="11">
        <f t="shared" ca="1" si="356"/>
        <v>0</v>
      </c>
      <c r="R822" s="2" t="str">
        <f ca="1">IFERROR(VLOOKUP(M822,資料庫!$P$3:$AJ$73,20,),"")</f>
        <v/>
      </c>
      <c r="S822" s="9" t="str">
        <f t="shared" ca="1" si="344"/>
        <v/>
      </c>
      <c r="U822" s="9"/>
    </row>
    <row r="823" spans="1:21" x14ac:dyDescent="0.25">
      <c r="A823" s="1">
        <f t="shared" si="343"/>
        <v>687</v>
      </c>
      <c r="B823" s="1">
        <f t="shared" ref="B823" si="365">B822</f>
        <v>28</v>
      </c>
      <c r="C823" s="1">
        <f t="shared" si="364"/>
        <v>0</v>
      </c>
      <c r="D823" s="1">
        <f>料單!C1077</f>
        <v>28012</v>
      </c>
      <c r="E823" s="1">
        <f ca="1">VLOOKUP(表格15[[#This Row],[專案編號]],料單!C:E,3,FALSE)</f>
        <v>0</v>
      </c>
      <c r="F823" s="1">
        <f ca="1">VLOOKUP(表格15[[#This Row],[專案編號]],料單!C:F,4,FALSE)</f>
        <v>0</v>
      </c>
      <c r="G823" s="1" t="str">
        <f ca="1">VLOOKUP(表格15[[#This Row],[專案編號]],料單!C:G,5,FALSE)</f>
        <v/>
      </c>
      <c r="H823" s="1">
        <f ca="1">VLOOKUP(表格15[[#This Row],[專案編號]],料單!C:H,6,FALSE)</f>
        <v>0</v>
      </c>
      <c r="I823" s="1" t="str">
        <f ca="1">VLOOKUP(表格15[[#This Row],[專案編號]],料單!C:I,7,FALSE)</f>
        <v/>
      </c>
      <c r="J823" s="1">
        <f ca="1">VLOOKUP(表格15[[#This Row],[專案編號]],料單!C:J,8,FALSE)</f>
        <v>0</v>
      </c>
      <c r="K823" s="1">
        <f ca="1">VLOOKUP(表格15[[#This Row],[專案編號]],料單!C:K,9,FALSE)</f>
        <v>0</v>
      </c>
      <c r="L823" s="1">
        <f ca="1">VLOOKUP(表格15[[#This Row],[專案編號]],料單!C:M,11,FALSE)</f>
        <v>0</v>
      </c>
      <c r="M823" s="1">
        <f ca="1">VLOOKUP(表格15[[#This Row],[專案編號]],料單!C:L,10,FALSE)</f>
        <v>0</v>
      </c>
      <c r="N823" s="1" t="str">
        <f ca="1">VLOOKUP(表格15[[#This Row],[專案編號]],料單!C:O,13,FALSE)</f>
        <v/>
      </c>
      <c r="O823" s="11">
        <f t="shared" ca="1" si="356"/>
        <v>0</v>
      </c>
      <c r="R823" s="2" t="str">
        <f ca="1">IFERROR(VLOOKUP(M823,資料庫!$P$3:$AJ$73,20,),"")</f>
        <v/>
      </c>
      <c r="S823" s="9" t="str">
        <f t="shared" ca="1" si="344"/>
        <v/>
      </c>
      <c r="U823" s="9"/>
    </row>
    <row r="824" spans="1:21" x14ac:dyDescent="0.25">
      <c r="A824" s="1">
        <f t="shared" si="343"/>
        <v>688</v>
      </c>
      <c r="B824" s="1">
        <f t="shared" ref="B824" si="366">B823</f>
        <v>28</v>
      </c>
      <c r="C824" s="1">
        <f t="shared" si="364"/>
        <v>0</v>
      </c>
      <c r="D824" s="1">
        <f>料單!C1078</f>
        <v>28013</v>
      </c>
      <c r="E824" s="1">
        <f ca="1">VLOOKUP(表格15[[#This Row],[專案編號]],料單!C:E,3,FALSE)</f>
        <v>0</v>
      </c>
      <c r="F824" s="1">
        <f ca="1">VLOOKUP(表格15[[#This Row],[專案編號]],料單!C:F,4,FALSE)</f>
        <v>0</v>
      </c>
      <c r="G824" s="1" t="str">
        <f ca="1">VLOOKUP(表格15[[#This Row],[專案編號]],料單!C:G,5,FALSE)</f>
        <v/>
      </c>
      <c r="H824" s="1">
        <f ca="1">VLOOKUP(表格15[[#This Row],[專案編號]],料單!C:H,6,FALSE)</f>
        <v>0</v>
      </c>
      <c r="I824" s="1" t="str">
        <f ca="1">VLOOKUP(表格15[[#This Row],[專案編號]],料單!C:I,7,FALSE)</f>
        <v/>
      </c>
      <c r="J824" s="1">
        <f ca="1">VLOOKUP(表格15[[#This Row],[專案編號]],料單!C:J,8,FALSE)</f>
        <v>0</v>
      </c>
      <c r="K824" s="1">
        <f ca="1">VLOOKUP(表格15[[#This Row],[專案編號]],料單!C:K,9,FALSE)</f>
        <v>0</v>
      </c>
      <c r="L824" s="1">
        <f ca="1">VLOOKUP(表格15[[#This Row],[專案編號]],料單!C:M,11,FALSE)</f>
        <v>0</v>
      </c>
      <c r="M824" s="1">
        <f ca="1">VLOOKUP(表格15[[#This Row],[專案編號]],料單!C:L,10,FALSE)</f>
        <v>0</v>
      </c>
      <c r="N824" s="1" t="str">
        <f ca="1">VLOOKUP(表格15[[#This Row],[專案編號]],料單!C:O,13,FALSE)</f>
        <v/>
      </c>
      <c r="O824" s="11">
        <f t="shared" ca="1" si="356"/>
        <v>0</v>
      </c>
      <c r="R824" s="2" t="str">
        <f ca="1">IFERROR(VLOOKUP(M824,資料庫!$P$3:$AJ$73,20,),"")</f>
        <v/>
      </c>
      <c r="S824" s="9" t="str">
        <f t="shared" ca="1" si="344"/>
        <v/>
      </c>
      <c r="U824" s="9"/>
    </row>
    <row r="825" spans="1:21" x14ac:dyDescent="0.25">
      <c r="A825" s="1">
        <f t="shared" si="343"/>
        <v>689</v>
      </c>
      <c r="B825" s="1">
        <f t="shared" ref="B825" si="367">B824</f>
        <v>28</v>
      </c>
      <c r="C825" s="1">
        <f t="shared" si="364"/>
        <v>0</v>
      </c>
      <c r="D825" s="1">
        <f>料單!C1079</f>
        <v>28014</v>
      </c>
      <c r="E825" s="1">
        <f ca="1">VLOOKUP(表格15[[#This Row],[專案編號]],料單!C:E,3,FALSE)</f>
        <v>0</v>
      </c>
      <c r="F825" s="1">
        <f ca="1">VLOOKUP(表格15[[#This Row],[專案編號]],料單!C:F,4,FALSE)</f>
        <v>0</v>
      </c>
      <c r="G825" s="1" t="str">
        <f ca="1">VLOOKUP(表格15[[#This Row],[專案編號]],料單!C:G,5,FALSE)</f>
        <v/>
      </c>
      <c r="H825" s="1">
        <f ca="1">VLOOKUP(表格15[[#This Row],[專案編號]],料單!C:H,6,FALSE)</f>
        <v>0</v>
      </c>
      <c r="I825" s="1" t="str">
        <f ca="1">VLOOKUP(表格15[[#This Row],[專案編號]],料單!C:I,7,FALSE)</f>
        <v/>
      </c>
      <c r="J825" s="1">
        <f ca="1">VLOOKUP(表格15[[#This Row],[專案編號]],料單!C:J,8,FALSE)</f>
        <v>0</v>
      </c>
      <c r="K825" s="1">
        <f ca="1">VLOOKUP(表格15[[#This Row],[專案編號]],料單!C:K,9,FALSE)</f>
        <v>0</v>
      </c>
      <c r="L825" s="1">
        <f ca="1">VLOOKUP(表格15[[#This Row],[專案編號]],料單!C:M,11,FALSE)</f>
        <v>0</v>
      </c>
      <c r="M825" s="1">
        <f ca="1">VLOOKUP(表格15[[#This Row],[專案編號]],料單!C:L,10,FALSE)</f>
        <v>0</v>
      </c>
      <c r="N825" s="1" t="str">
        <f ca="1">VLOOKUP(表格15[[#This Row],[專案編號]],料單!C:O,13,FALSE)</f>
        <v/>
      </c>
      <c r="O825" s="11">
        <f t="shared" ca="1" si="356"/>
        <v>0</v>
      </c>
      <c r="R825" s="2" t="str">
        <f ca="1">IFERROR(VLOOKUP(M825,資料庫!$P$3:$AJ$73,20,),"")</f>
        <v/>
      </c>
      <c r="S825" s="9" t="str">
        <f t="shared" ca="1" si="344"/>
        <v/>
      </c>
      <c r="U825" s="9"/>
    </row>
    <row r="826" spans="1:21" x14ac:dyDescent="0.25">
      <c r="A826" s="1">
        <f t="shared" si="343"/>
        <v>690</v>
      </c>
      <c r="B826" s="1">
        <f t="shared" ref="B826" si="368">B825</f>
        <v>28</v>
      </c>
      <c r="C826" s="1">
        <f t="shared" si="364"/>
        <v>0</v>
      </c>
      <c r="D826" s="1">
        <f>料單!C1080</f>
        <v>28015</v>
      </c>
      <c r="E826" s="1">
        <f ca="1">VLOOKUP(表格15[[#This Row],[專案編號]],料單!C:E,3,FALSE)</f>
        <v>0</v>
      </c>
      <c r="F826" s="1">
        <f ca="1">VLOOKUP(表格15[[#This Row],[專案編號]],料單!C:F,4,FALSE)</f>
        <v>0</v>
      </c>
      <c r="G826" s="1" t="str">
        <f ca="1">VLOOKUP(表格15[[#This Row],[專案編號]],料單!C:G,5,FALSE)</f>
        <v/>
      </c>
      <c r="H826" s="1">
        <f ca="1">VLOOKUP(表格15[[#This Row],[專案編號]],料單!C:H,6,FALSE)</f>
        <v>0</v>
      </c>
      <c r="I826" s="1" t="str">
        <f ca="1">VLOOKUP(表格15[[#This Row],[專案編號]],料單!C:I,7,FALSE)</f>
        <v/>
      </c>
      <c r="J826" s="1">
        <f ca="1">VLOOKUP(表格15[[#This Row],[專案編號]],料單!C:J,8,FALSE)</f>
        <v>0</v>
      </c>
      <c r="K826" s="1">
        <f ca="1">VLOOKUP(表格15[[#This Row],[專案編號]],料單!C:K,9,FALSE)</f>
        <v>0</v>
      </c>
      <c r="L826" s="1">
        <f ca="1">VLOOKUP(表格15[[#This Row],[專案編號]],料單!C:M,11,FALSE)</f>
        <v>0</v>
      </c>
      <c r="M826" s="1">
        <f ca="1">VLOOKUP(表格15[[#This Row],[專案編號]],料單!C:L,10,FALSE)</f>
        <v>0</v>
      </c>
      <c r="N826" s="1" t="str">
        <f ca="1">VLOOKUP(表格15[[#This Row],[專案編號]],料單!C:O,13,FALSE)</f>
        <v/>
      </c>
      <c r="O826" s="11">
        <f t="shared" ca="1" si="356"/>
        <v>0</v>
      </c>
      <c r="R826" s="2" t="str">
        <f ca="1">IFERROR(VLOOKUP(M826,資料庫!$P$3:$AJ$73,20,),"")</f>
        <v/>
      </c>
      <c r="S826" s="9" t="str">
        <f t="shared" ca="1" si="344"/>
        <v/>
      </c>
      <c r="U826" s="9"/>
    </row>
    <row r="827" spans="1:21" x14ac:dyDescent="0.25">
      <c r="A827" s="1">
        <f t="shared" si="343"/>
        <v>691</v>
      </c>
      <c r="B827" s="1">
        <f t="shared" ref="B827" si="369">B826</f>
        <v>28</v>
      </c>
      <c r="C827" s="1">
        <f t="shared" si="364"/>
        <v>0</v>
      </c>
      <c r="D827" s="1">
        <f>料單!C1081</f>
        <v>28016</v>
      </c>
      <c r="E827" s="1">
        <f ca="1">VLOOKUP(表格15[[#This Row],[專案編號]],料單!C:E,3,FALSE)</f>
        <v>0</v>
      </c>
      <c r="F827" s="1">
        <f ca="1">VLOOKUP(表格15[[#This Row],[專案編號]],料單!C:F,4,FALSE)</f>
        <v>0</v>
      </c>
      <c r="G827" s="1" t="str">
        <f ca="1">VLOOKUP(表格15[[#This Row],[專案編號]],料單!C:G,5,FALSE)</f>
        <v/>
      </c>
      <c r="H827" s="1">
        <f ca="1">VLOOKUP(表格15[[#This Row],[專案編號]],料單!C:H,6,FALSE)</f>
        <v>0</v>
      </c>
      <c r="I827" s="1" t="str">
        <f ca="1">VLOOKUP(表格15[[#This Row],[專案編號]],料單!C:I,7,FALSE)</f>
        <v/>
      </c>
      <c r="J827" s="1">
        <f ca="1">VLOOKUP(表格15[[#This Row],[專案編號]],料單!C:J,8,FALSE)</f>
        <v>0</v>
      </c>
      <c r="K827" s="1">
        <f ca="1">VLOOKUP(表格15[[#This Row],[專案編號]],料單!C:K,9,FALSE)</f>
        <v>0</v>
      </c>
      <c r="L827" s="1">
        <f ca="1">VLOOKUP(表格15[[#This Row],[專案編號]],料單!C:M,11,FALSE)</f>
        <v>0</v>
      </c>
      <c r="M827" s="1">
        <f ca="1">VLOOKUP(表格15[[#This Row],[專案編號]],料單!C:L,10,FALSE)</f>
        <v>0</v>
      </c>
      <c r="N827" s="1" t="str">
        <f ca="1">VLOOKUP(表格15[[#This Row],[專案編號]],料單!C:O,13,FALSE)</f>
        <v/>
      </c>
      <c r="O827" s="11">
        <f t="shared" ca="1" si="356"/>
        <v>0</v>
      </c>
      <c r="R827" s="2" t="str">
        <f ca="1">IFERROR(VLOOKUP(M827,資料庫!$P$3:$AJ$73,20,),"")</f>
        <v/>
      </c>
      <c r="S827" s="9" t="str">
        <f t="shared" ca="1" si="344"/>
        <v/>
      </c>
      <c r="U827" s="9"/>
    </row>
    <row r="828" spans="1:21" x14ac:dyDescent="0.25">
      <c r="A828" s="1">
        <f t="shared" si="343"/>
        <v>692</v>
      </c>
      <c r="B828" s="1">
        <f t="shared" ref="B828" si="370">B827</f>
        <v>28</v>
      </c>
      <c r="C828" s="1">
        <f t="shared" si="364"/>
        <v>0</v>
      </c>
      <c r="D828" s="1">
        <f>料單!C1082</f>
        <v>28017</v>
      </c>
      <c r="E828" s="1">
        <f ca="1">VLOOKUP(表格15[[#This Row],[專案編號]],料單!C:E,3,FALSE)</f>
        <v>0</v>
      </c>
      <c r="F828" s="1">
        <f ca="1">VLOOKUP(表格15[[#This Row],[專案編號]],料單!C:F,4,FALSE)</f>
        <v>0</v>
      </c>
      <c r="G828" s="1" t="str">
        <f ca="1">VLOOKUP(表格15[[#This Row],[專案編號]],料單!C:G,5,FALSE)</f>
        <v/>
      </c>
      <c r="H828" s="1">
        <f ca="1">VLOOKUP(表格15[[#This Row],[專案編號]],料單!C:H,6,FALSE)</f>
        <v>0</v>
      </c>
      <c r="I828" s="1" t="str">
        <f ca="1">VLOOKUP(表格15[[#This Row],[專案編號]],料單!C:I,7,FALSE)</f>
        <v/>
      </c>
      <c r="J828" s="1">
        <f ca="1">VLOOKUP(表格15[[#This Row],[專案編號]],料單!C:J,8,FALSE)</f>
        <v>0</v>
      </c>
      <c r="K828" s="1">
        <f ca="1">VLOOKUP(表格15[[#This Row],[專案編號]],料單!C:K,9,FALSE)</f>
        <v>0</v>
      </c>
      <c r="L828" s="1">
        <f ca="1">VLOOKUP(表格15[[#This Row],[專案編號]],料單!C:M,11,FALSE)</f>
        <v>0</v>
      </c>
      <c r="M828" s="1">
        <f ca="1">VLOOKUP(表格15[[#This Row],[專案編號]],料單!C:L,10,FALSE)</f>
        <v>0</v>
      </c>
      <c r="N828" s="1" t="str">
        <f ca="1">VLOOKUP(表格15[[#This Row],[專案編號]],料單!C:O,13,FALSE)</f>
        <v/>
      </c>
      <c r="O828" s="11">
        <f t="shared" ca="1" si="356"/>
        <v>0</v>
      </c>
      <c r="R828" s="2" t="str">
        <f ca="1">IFERROR(VLOOKUP(M828,資料庫!$P$3:$AJ$73,20,),"")</f>
        <v/>
      </c>
      <c r="S828" s="9" t="str">
        <f t="shared" ca="1" si="344"/>
        <v/>
      </c>
      <c r="U828" s="9"/>
    </row>
    <row r="829" spans="1:21" x14ac:dyDescent="0.25">
      <c r="A829" s="1">
        <f t="shared" si="343"/>
        <v>693</v>
      </c>
      <c r="B829" s="1">
        <f t="shared" ref="B829" si="371">B828</f>
        <v>28</v>
      </c>
      <c r="C829" s="1">
        <f t="shared" si="364"/>
        <v>0</v>
      </c>
      <c r="D829" s="1">
        <f>料單!C1083</f>
        <v>28018</v>
      </c>
      <c r="E829" s="1">
        <f ca="1">VLOOKUP(表格15[[#This Row],[專案編號]],料單!C:E,3,FALSE)</f>
        <v>0</v>
      </c>
      <c r="F829" s="1">
        <f ca="1">VLOOKUP(表格15[[#This Row],[專案編號]],料單!C:F,4,FALSE)</f>
        <v>0</v>
      </c>
      <c r="G829" s="1" t="str">
        <f ca="1">VLOOKUP(表格15[[#This Row],[專案編號]],料單!C:G,5,FALSE)</f>
        <v/>
      </c>
      <c r="H829" s="1">
        <f ca="1">VLOOKUP(表格15[[#This Row],[專案編號]],料單!C:H,6,FALSE)</f>
        <v>0</v>
      </c>
      <c r="I829" s="1" t="str">
        <f ca="1">VLOOKUP(表格15[[#This Row],[專案編號]],料單!C:I,7,FALSE)</f>
        <v/>
      </c>
      <c r="J829" s="1">
        <f ca="1">VLOOKUP(表格15[[#This Row],[專案編號]],料單!C:J,8,FALSE)</f>
        <v>0</v>
      </c>
      <c r="K829" s="1">
        <f ca="1">VLOOKUP(表格15[[#This Row],[專案編號]],料單!C:K,9,FALSE)</f>
        <v>0</v>
      </c>
      <c r="L829" s="1">
        <f ca="1">VLOOKUP(表格15[[#This Row],[專案編號]],料單!C:M,11,FALSE)</f>
        <v>0</v>
      </c>
      <c r="M829" s="1">
        <f ca="1">VLOOKUP(表格15[[#This Row],[專案編號]],料單!C:L,10,FALSE)</f>
        <v>0</v>
      </c>
      <c r="N829" s="1" t="str">
        <f ca="1">VLOOKUP(表格15[[#This Row],[專案編號]],料單!C:O,13,FALSE)</f>
        <v/>
      </c>
      <c r="O829" s="11">
        <f t="shared" ca="1" si="356"/>
        <v>0</v>
      </c>
      <c r="R829" s="2" t="str">
        <f ca="1">IFERROR(VLOOKUP(M829,資料庫!$P$3:$AJ$73,20,),"")</f>
        <v/>
      </c>
      <c r="S829" s="9" t="str">
        <f t="shared" ca="1" si="344"/>
        <v/>
      </c>
      <c r="U829" s="9"/>
    </row>
    <row r="830" spans="1:21" x14ac:dyDescent="0.25">
      <c r="A830" s="1">
        <f t="shared" si="343"/>
        <v>694</v>
      </c>
      <c r="B830" s="1">
        <f t="shared" ref="B830" si="372">B829</f>
        <v>28</v>
      </c>
      <c r="C830" s="1">
        <f t="shared" si="364"/>
        <v>0</v>
      </c>
      <c r="D830" s="1">
        <f>料單!C1084</f>
        <v>28019</v>
      </c>
      <c r="E830" s="1">
        <f ca="1">VLOOKUP(表格15[[#This Row],[專案編號]],料單!C:E,3,FALSE)</f>
        <v>0</v>
      </c>
      <c r="F830" s="1">
        <f ca="1">VLOOKUP(表格15[[#This Row],[專案編號]],料單!C:F,4,FALSE)</f>
        <v>0</v>
      </c>
      <c r="G830" s="1" t="str">
        <f ca="1">VLOOKUP(表格15[[#This Row],[專案編號]],料單!C:G,5,FALSE)</f>
        <v/>
      </c>
      <c r="H830" s="1">
        <f ca="1">VLOOKUP(表格15[[#This Row],[專案編號]],料單!C:H,6,FALSE)</f>
        <v>0</v>
      </c>
      <c r="I830" s="1" t="str">
        <f ca="1">VLOOKUP(表格15[[#This Row],[專案編號]],料單!C:I,7,FALSE)</f>
        <v/>
      </c>
      <c r="J830" s="1">
        <f ca="1">VLOOKUP(表格15[[#This Row],[專案編號]],料單!C:J,8,FALSE)</f>
        <v>0</v>
      </c>
      <c r="K830" s="1">
        <f ca="1">VLOOKUP(表格15[[#This Row],[專案編號]],料單!C:K,9,FALSE)</f>
        <v>0</v>
      </c>
      <c r="L830" s="1">
        <f ca="1">VLOOKUP(表格15[[#This Row],[專案編號]],料單!C:M,11,FALSE)</f>
        <v>0</v>
      </c>
      <c r="M830" s="1">
        <f ca="1">VLOOKUP(表格15[[#This Row],[專案編號]],料單!C:L,10,FALSE)</f>
        <v>0</v>
      </c>
      <c r="N830" s="1" t="str">
        <f ca="1">VLOOKUP(表格15[[#This Row],[專案編號]],料單!C:O,13,FALSE)</f>
        <v/>
      </c>
      <c r="O830" s="11">
        <f t="shared" ca="1" si="356"/>
        <v>0</v>
      </c>
      <c r="R830" s="2" t="str">
        <f ca="1">IFERROR(VLOOKUP(M830,資料庫!$P$3:$AJ$73,20,),"")</f>
        <v/>
      </c>
      <c r="S830" s="9" t="str">
        <f t="shared" ca="1" si="344"/>
        <v/>
      </c>
      <c r="U830" s="9"/>
    </row>
    <row r="831" spans="1:21" x14ac:dyDescent="0.25">
      <c r="A831" s="1">
        <f t="shared" si="343"/>
        <v>695</v>
      </c>
      <c r="B831" s="1">
        <f t="shared" ref="B831" si="373">B830</f>
        <v>28</v>
      </c>
      <c r="C831" s="1">
        <f t="shared" si="364"/>
        <v>0</v>
      </c>
      <c r="D831" s="1">
        <f>料單!C1085</f>
        <v>28020</v>
      </c>
      <c r="E831" s="1">
        <f ca="1">VLOOKUP(表格15[[#This Row],[專案編號]],料單!C:E,3,FALSE)</f>
        <v>0</v>
      </c>
      <c r="F831" s="1">
        <f ca="1">VLOOKUP(表格15[[#This Row],[專案編號]],料單!C:F,4,FALSE)</f>
        <v>0</v>
      </c>
      <c r="G831" s="1" t="str">
        <f ca="1">VLOOKUP(表格15[[#This Row],[專案編號]],料單!C:G,5,FALSE)</f>
        <v/>
      </c>
      <c r="H831" s="1">
        <f ca="1">VLOOKUP(表格15[[#This Row],[專案編號]],料單!C:H,6,FALSE)</f>
        <v>0</v>
      </c>
      <c r="I831" s="1" t="str">
        <f ca="1">VLOOKUP(表格15[[#This Row],[專案編號]],料單!C:I,7,FALSE)</f>
        <v/>
      </c>
      <c r="J831" s="1">
        <f ca="1">VLOOKUP(表格15[[#This Row],[專案編號]],料單!C:J,8,FALSE)</f>
        <v>0</v>
      </c>
      <c r="K831" s="1">
        <f ca="1">VLOOKUP(表格15[[#This Row],[專案編號]],料單!C:K,9,FALSE)</f>
        <v>0</v>
      </c>
      <c r="L831" s="1" t="str">
        <f ca="1">VLOOKUP(表格15[[#This Row],[專案編號]],料單!C:M,11,FALSE)</f>
        <v/>
      </c>
      <c r="M831" s="1">
        <f ca="1">VLOOKUP(表格15[[#This Row],[專案編號]],料單!C:L,10,FALSE)</f>
        <v>0</v>
      </c>
      <c r="N831" s="1" t="str">
        <f ca="1">VLOOKUP(表格15[[#This Row],[專案編號]],料單!C:O,13,FALSE)</f>
        <v/>
      </c>
      <c r="O831" s="11">
        <f t="shared" ca="1" si="356"/>
        <v>0</v>
      </c>
      <c r="R831" s="2" t="str">
        <f ca="1">IFERROR(VLOOKUP(M831,資料庫!$P$3:$AJ$73,20,),"")</f>
        <v/>
      </c>
      <c r="S831" s="9" t="str">
        <f t="shared" ca="1" si="344"/>
        <v/>
      </c>
      <c r="U831" s="9"/>
    </row>
    <row r="832" spans="1:21" x14ac:dyDescent="0.25">
      <c r="A832" s="1">
        <f t="shared" si="343"/>
        <v>696</v>
      </c>
      <c r="B832" s="1">
        <f t="shared" ref="B832" si="374">B831</f>
        <v>28</v>
      </c>
      <c r="C832" s="1">
        <f t="shared" si="364"/>
        <v>0</v>
      </c>
      <c r="D832" s="1">
        <f>料單!C1086</f>
        <v>28021</v>
      </c>
      <c r="E832" s="1">
        <f ca="1">VLOOKUP(表格15[[#This Row],[專案編號]],料單!C:E,3,FALSE)</f>
        <v>0</v>
      </c>
      <c r="F832" s="1">
        <f ca="1">VLOOKUP(表格15[[#This Row],[專案編號]],料單!C:F,4,FALSE)</f>
        <v>0</v>
      </c>
      <c r="G832" s="1" t="str">
        <f ca="1">VLOOKUP(表格15[[#This Row],[專案編號]],料單!C:G,5,FALSE)</f>
        <v/>
      </c>
      <c r="H832" s="1">
        <f ca="1">VLOOKUP(表格15[[#This Row],[專案編號]],料單!C:H,6,FALSE)</f>
        <v>0</v>
      </c>
      <c r="I832" s="1" t="str">
        <f ca="1">VLOOKUP(表格15[[#This Row],[專案編號]],料單!C:I,7,FALSE)</f>
        <v/>
      </c>
      <c r="J832" s="1">
        <f ca="1">VLOOKUP(表格15[[#This Row],[專案編號]],料單!C:J,8,FALSE)</f>
        <v>0</v>
      </c>
      <c r="K832" s="1">
        <f ca="1">VLOOKUP(表格15[[#This Row],[專案編號]],料單!C:K,9,FALSE)</f>
        <v>0</v>
      </c>
      <c r="L832" s="1" t="str">
        <f ca="1">VLOOKUP(表格15[[#This Row],[專案編號]],料單!C:M,11,FALSE)</f>
        <v/>
      </c>
      <c r="M832" s="1">
        <f ca="1">VLOOKUP(表格15[[#This Row],[專案編號]],料單!C:L,10,FALSE)</f>
        <v>0</v>
      </c>
      <c r="N832" s="1" t="str">
        <f ca="1">VLOOKUP(表格15[[#This Row],[專案編號]],料單!C:O,13,FALSE)</f>
        <v/>
      </c>
      <c r="O832" s="11">
        <f t="shared" ca="1" si="356"/>
        <v>0</v>
      </c>
      <c r="R832" s="2" t="str">
        <f ca="1">IFERROR(VLOOKUP(M832,資料庫!$P$3:$AJ$73,20,),"")</f>
        <v/>
      </c>
      <c r="S832" s="9" t="str">
        <f t="shared" ca="1" si="344"/>
        <v/>
      </c>
      <c r="U832" s="9"/>
    </row>
    <row r="833" spans="1:21" x14ac:dyDescent="0.25">
      <c r="A833" s="1">
        <f t="shared" si="343"/>
        <v>697</v>
      </c>
      <c r="B833" s="1">
        <f t="shared" ref="B833" si="375">B832</f>
        <v>28</v>
      </c>
      <c r="C833" s="1">
        <f t="shared" si="364"/>
        <v>0</v>
      </c>
      <c r="D833" s="1">
        <f>料單!C1087</f>
        <v>28022</v>
      </c>
      <c r="E833" s="1">
        <f ca="1">VLOOKUP(表格15[[#This Row],[專案編號]],料單!C:E,3,FALSE)</f>
        <v>0</v>
      </c>
      <c r="F833" s="1">
        <f ca="1">VLOOKUP(表格15[[#This Row],[專案編號]],料單!C:F,4,FALSE)</f>
        <v>0</v>
      </c>
      <c r="G833" s="1" t="str">
        <f ca="1">VLOOKUP(表格15[[#This Row],[專案編號]],料單!C:G,5,FALSE)</f>
        <v/>
      </c>
      <c r="H833" s="1">
        <f ca="1">VLOOKUP(表格15[[#This Row],[專案編號]],料單!C:H,6,FALSE)</f>
        <v>0</v>
      </c>
      <c r="I833" s="1" t="str">
        <f ca="1">VLOOKUP(表格15[[#This Row],[專案編號]],料單!C:I,7,FALSE)</f>
        <v/>
      </c>
      <c r="J833" s="1">
        <f ca="1">VLOOKUP(表格15[[#This Row],[專案編號]],料單!C:J,8,FALSE)</f>
        <v>0</v>
      </c>
      <c r="K833" s="1">
        <f ca="1">VLOOKUP(表格15[[#This Row],[專案編號]],料單!C:K,9,FALSE)</f>
        <v>0</v>
      </c>
      <c r="L833" s="1" t="str">
        <f ca="1">VLOOKUP(表格15[[#This Row],[專案編號]],料單!C:M,11,FALSE)</f>
        <v/>
      </c>
      <c r="M833" s="1">
        <f ca="1">VLOOKUP(表格15[[#This Row],[專案編號]],料單!C:L,10,FALSE)</f>
        <v>0</v>
      </c>
      <c r="N833" s="1" t="str">
        <f ca="1">VLOOKUP(表格15[[#This Row],[專案編號]],料單!C:O,13,FALSE)</f>
        <v/>
      </c>
      <c r="O833" s="11">
        <f t="shared" ca="1" si="356"/>
        <v>0</v>
      </c>
      <c r="R833" s="2" t="str">
        <f ca="1">IFERROR(VLOOKUP(M833,資料庫!$P$3:$AJ$73,20,),"")</f>
        <v/>
      </c>
      <c r="S833" s="9" t="str">
        <f t="shared" ca="1" si="344"/>
        <v/>
      </c>
      <c r="U833" s="9"/>
    </row>
    <row r="834" spans="1:21" x14ac:dyDescent="0.25">
      <c r="A834" s="1">
        <f t="shared" si="343"/>
        <v>698</v>
      </c>
      <c r="B834" s="1">
        <f t="shared" ref="B834" si="376">B833</f>
        <v>28</v>
      </c>
      <c r="C834" s="1">
        <f t="shared" si="364"/>
        <v>0</v>
      </c>
      <c r="D834" s="1">
        <f>料單!C1088</f>
        <v>28023</v>
      </c>
      <c r="E834" s="1">
        <f ca="1">VLOOKUP(表格15[[#This Row],[專案編號]],料單!C:E,3,FALSE)</f>
        <v>0</v>
      </c>
      <c r="F834" s="1">
        <f ca="1">VLOOKUP(表格15[[#This Row],[專案編號]],料單!C:F,4,FALSE)</f>
        <v>0</v>
      </c>
      <c r="G834" s="1" t="str">
        <f ca="1">VLOOKUP(表格15[[#This Row],[專案編號]],料單!C:G,5,FALSE)</f>
        <v/>
      </c>
      <c r="H834" s="1">
        <f ca="1">VLOOKUP(表格15[[#This Row],[專案編號]],料單!C:H,6,FALSE)</f>
        <v>0</v>
      </c>
      <c r="I834" s="1" t="str">
        <f ca="1">VLOOKUP(表格15[[#This Row],[專案編號]],料單!C:I,7,FALSE)</f>
        <v/>
      </c>
      <c r="J834" s="1">
        <f ca="1">VLOOKUP(表格15[[#This Row],[專案編號]],料單!C:J,8,FALSE)</f>
        <v>0</v>
      </c>
      <c r="K834" s="1">
        <f ca="1">VLOOKUP(表格15[[#This Row],[專案編號]],料單!C:K,9,FALSE)</f>
        <v>0</v>
      </c>
      <c r="L834" s="1" t="str">
        <f ca="1">VLOOKUP(表格15[[#This Row],[專案編號]],料單!C:M,11,FALSE)</f>
        <v/>
      </c>
      <c r="M834" s="1">
        <f ca="1">VLOOKUP(表格15[[#This Row],[專案編號]],料單!C:L,10,FALSE)</f>
        <v>0</v>
      </c>
      <c r="N834" s="1" t="str">
        <f ca="1">VLOOKUP(表格15[[#This Row],[專案編號]],料單!C:O,13,FALSE)</f>
        <v/>
      </c>
      <c r="O834" s="11">
        <f t="shared" ca="1" si="356"/>
        <v>0</v>
      </c>
      <c r="R834" s="2" t="str">
        <f ca="1">IFERROR(VLOOKUP(M834,資料庫!$P$3:$AJ$73,20,),"")</f>
        <v/>
      </c>
      <c r="S834" s="9" t="str">
        <f t="shared" ca="1" si="344"/>
        <v/>
      </c>
      <c r="U834" s="9"/>
    </row>
    <row r="835" spans="1:21" x14ac:dyDescent="0.25">
      <c r="A835" s="1">
        <f t="shared" si="343"/>
        <v>699</v>
      </c>
      <c r="B835" s="1">
        <f t="shared" ref="B835" si="377">B834</f>
        <v>28</v>
      </c>
      <c r="C835" s="1">
        <f t="shared" si="364"/>
        <v>0</v>
      </c>
      <c r="D835" s="1">
        <f>料單!C1089</f>
        <v>28024</v>
      </c>
      <c r="E835" s="1">
        <f ca="1">VLOOKUP(表格15[[#This Row],[專案編號]],料單!C:E,3,FALSE)</f>
        <v>0</v>
      </c>
      <c r="F835" s="1">
        <f ca="1">VLOOKUP(表格15[[#This Row],[專案編號]],料單!C:F,4,FALSE)</f>
        <v>0</v>
      </c>
      <c r="G835" s="1" t="str">
        <f ca="1">VLOOKUP(表格15[[#This Row],[專案編號]],料單!C:G,5,FALSE)</f>
        <v/>
      </c>
      <c r="H835" s="1">
        <f ca="1">VLOOKUP(表格15[[#This Row],[專案編號]],料單!C:H,6,FALSE)</f>
        <v>0</v>
      </c>
      <c r="I835" s="1" t="str">
        <f ca="1">VLOOKUP(表格15[[#This Row],[專案編號]],料單!C:I,7,FALSE)</f>
        <v/>
      </c>
      <c r="J835" s="1">
        <f ca="1">VLOOKUP(表格15[[#This Row],[專案編號]],料單!C:J,8,FALSE)</f>
        <v>0</v>
      </c>
      <c r="K835" s="1">
        <f ca="1">VLOOKUP(表格15[[#This Row],[專案編號]],料單!C:K,9,FALSE)</f>
        <v>0</v>
      </c>
      <c r="L835" s="1" t="str">
        <f ca="1">VLOOKUP(表格15[[#This Row],[專案編號]],料單!C:M,11,FALSE)</f>
        <v/>
      </c>
      <c r="M835" s="1">
        <f ca="1">VLOOKUP(表格15[[#This Row],[專案編號]],料單!C:L,10,FALSE)</f>
        <v>0</v>
      </c>
      <c r="N835" s="1" t="str">
        <f ca="1">VLOOKUP(表格15[[#This Row],[專案編號]],料單!C:O,13,FALSE)</f>
        <v/>
      </c>
      <c r="O835" s="11">
        <f t="shared" ca="1" si="356"/>
        <v>0</v>
      </c>
      <c r="R835" s="2" t="str">
        <f ca="1">IFERROR(VLOOKUP(M835,資料庫!$P$3:$AJ$73,20,),"")</f>
        <v/>
      </c>
      <c r="S835" s="9" t="str">
        <f t="shared" ref="S835:S870" ca="1" si="378">IFERROR((O835*R835),"")</f>
        <v/>
      </c>
      <c r="U835" s="9"/>
    </row>
    <row r="836" spans="1:21" x14ac:dyDescent="0.25">
      <c r="A836" s="1">
        <f t="shared" ref="A836:A840" si="379">A835+1</f>
        <v>700</v>
      </c>
      <c r="B836" s="1">
        <f t="shared" ref="B836:C840" si="380">B835</f>
        <v>28</v>
      </c>
      <c r="C836" s="1">
        <f t="shared" si="380"/>
        <v>0</v>
      </c>
      <c r="D836" s="1">
        <f>料單!C1090</f>
        <v>28025</v>
      </c>
      <c r="E836" s="1">
        <f ca="1">VLOOKUP(表格15[[#This Row],[專案編號]],料單!C:E,3,FALSE)</f>
        <v>0</v>
      </c>
      <c r="F836" s="1">
        <f ca="1">VLOOKUP(表格15[[#This Row],[專案編號]],料單!C:F,4,FALSE)</f>
        <v>0</v>
      </c>
      <c r="G836" s="1" t="str">
        <f ca="1">VLOOKUP(表格15[[#This Row],[專案編號]],料單!C:G,5,FALSE)</f>
        <v/>
      </c>
      <c r="H836" s="1">
        <f ca="1">VLOOKUP(表格15[[#This Row],[專案編號]],料單!C:H,6,FALSE)</f>
        <v>0</v>
      </c>
      <c r="I836" s="1" t="str">
        <f ca="1">VLOOKUP(表格15[[#This Row],[專案編號]],料單!C:I,7,FALSE)</f>
        <v/>
      </c>
      <c r="J836" s="1">
        <f ca="1">VLOOKUP(表格15[[#This Row],[專案編號]],料單!C:J,8,FALSE)</f>
        <v>0</v>
      </c>
      <c r="K836" s="1">
        <f ca="1">VLOOKUP(表格15[[#This Row],[專案編號]],料單!C:K,9,FALSE)</f>
        <v>0</v>
      </c>
      <c r="L836" s="1" t="str">
        <f ca="1">VLOOKUP(表格15[[#This Row],[專案編號]],料單!C:M,11,FALSE)</f>
        <v/>
      </c>
      <c r="M836" s="1">
        <f ca="1">VLOOKUP(表格15[[#This Row],[專案編號]],料單!C:L,10,FALSE)</f>
        <v>0</v>
      </c>
      <c r="N836" s="1" t="str">
        <f ca="1">VLOOKUP(表格15[[#This Row],[專案編號]],料單!C:O,13,FALSE)</f>
        <v/>
      </c>
      <c r="O836" s="11">
        <f t="shared" ca="1" si="356"/>
        <v>0</v>
      </c>
      <c r="R836" s="2" t="str">
        <f ca="1">IFERROR(VLOOKUP(M836,資料庫!$P$3:$AJ$73,20,),"")</f>
        <v/>
      </c>
      <c r="S836" s="9" t="str">
        <f t="shared" ca="1" si="378"/>
        <v/>
      </c>
      <c r="U836" s="9"/>
    </row>
    <row r="837" spans="1:21" x14ac:dyDescent="0.25">
      <c r="A837" s="1">
        <f t="shared" si="379"/>
        <v>701</v>
      </c>
      <c r="B837" s="1">
        <f t="shared" si="380"/>
        <v>28</v>
      </c>
      <c r="C837" s="1">
        <f t="shared" si="380"/>
        <v>0</v>
      </c>
      <c r="D837" s="1">
        <f>料單!C1091</f>
        <v>28026</v>
      </c>
      <c r="E837" s="1">
        <f ca="1">VLOOKUP(表格15[[#This Row],[專案編號]],料單!C:E,3,FALSE)</f>
        <v>0</v>
      </c>
      <c r="F837" s="1">
        <f ca="1">VLOOKUP(表格15[[#This Row],[專案編號]],料單!C:F,4,FALSE)</f>
        <v>0</v>
      </c>
      <c r="G837" s="1" t="str">
        <f ca="1">VLOOKUP(表格15[[#This Row],[專案編號]],料單!C:G,5,FALSE)</f>
        <v/>
      </c>
      <c r="H837" s="1">
        <f ca="1">VLOOKUP(表格15[[#This Row],[專案編號]],料單!C:H,6,FALSE)</f>
        <v>0</v>
      </c>
      <c r="I837" s="1" t="str">
        <f ca="1">VLOOKUP(表格15[[#This Row],[專案編號]],料單!C:I,7,FALSE)</f>
        <v/>
      </c>
      <c r="J837" s="1">
        <f ca="1">VLOOKUP(表格15[[#This Row],[專案編號]],料單!C:J,8,FALSE)</f>
        <v>0</v>
      </c>
      <c r="K837" s="1">
        <f ca="1">VLOOKUP(表格15[[#This Row],[專案編號]],料單!C:K,9,FALSE)</f>
        <v>0</v>
      </c>
      <c r="L837" s="1" t="str">
        <f ca="1">VLOOKUP(表格15[[#This Row],[專案編號]],料單!C:M,11,FALSE)</f>
        <v/>
      </c>
      <c r="M837" s="1">
        <f ca="1">VLOOKUP(表格15[[#This Row],[專案編號]],料單!C:L,10,FALSE)</f>
        <v>0</v>
      </c>
      <c r="N837" s="1" t="str">
        <f ca="1">VLOOKUP(表格15[[#This Row],[專案編號]],料單!C:O,13,FALSE)</f>
        <v/>
      </c>
      <c r="O837" s="11">
        <f t="shared" ca="1" si="356"/>
        <v>0</v>
      </c>
      <c r="R837" s="2" t="str">
        <f ca="1">IFERROR(VLOOKUP(M837,資料庫!$P$3:$AJ$73,20,),"")</f>
        <v/>
      </c>
      <c r="S837" s="9" t="str">
        <f t="shared" ca="1" si="378"/>
        <v/>
      </c>
      <c r="U837" s="9"/>
    </row>
    <row r="838" spans="1:21" x14ac:dyDescent="0.25">
      <c r="A838" s="1">
        <f t="shared" si="379"/>
        <v>702</v>
      </c>
      <c r="B838" s="1">
        <f t="shared" si="380"/>
        <v>28</v>
      </c>
      <c r="C838" s="1">
        <f t="shared" si="380"/>
        <v>0</v>
      </c>
      <c r="D838" s="1">
        <f>料單!C1092</f>
        <v>28027</v>
      </c>
      <c r="E838" s="1">
        <f ca="1">VLOOKUP(表格15[[#This Row],[專案編號]],料單!C:E,3,FALSE)</f>
        <v>0</v>
      </c>
      <c r="F838" s="1">
        <f ca="1">VLOOKUP(表格15[[#This Row],[專案編號]],料單!C:F,4,FALSE)</f>
        <v>0</v>
      </c>
      <c r="G838" s="1" t="str">
        <f ca="1">VLOOKUP(表格15[[#This Row],[專案編號]],料單!C:G,5,FALSE)</f>
        <v/>
      </c>
      <c r="H838" s="1">
        <f ca="1">VLOOKUP(表格15[[#This Row],[專案編號]],料單!C:H,6,FALSE)</f>
        <v>0</v>
      </c>
      <c r="I838" s="1" t="str">
        <f ca="1">VLOOKUP(表格15[[#This Row],[專案編號]],料單!C:I,7,FALSE)</f>
        <v/>
      </c>
      <c r="J838" s="1">
        <f ca="1">VLOOKUP(表格15[[#This Row],[專案編號]],料單!C:J,8,FALSE)</f>
        <v>0</v>
      </c>
      <c r="K838" s="1">
        <f ca="1">VLOOKUP(表格15[[#This Row],[專案編號]],料單!C:K,9,FALSE)</f>
        <v>0</v>
      </c>
      <c r="L838" s="1" t="str">
        <f ca="1">VLOOKUP(表格15[[#This Row],[專案編號]],料單!C:M,11,FALSE)</f>
        <v/>
      </c>
      <c r="M838" s="1">
        <f ca="1">VLOOKUP(表格15[[#This Row],[專案編號]],料單!C:L,10,FALSE)</f>
        <v>0</v>
      </c>
      <c r="N838" s="1" t="str">
        <f ca="1">VLOOKUP(表格15[[#This Row],[專案編號]],料單!C:O,13,FALSE)</f>
        <v/>
      </c>
      <c r="O838" s="11">
        <f t="shared" ca="1" si="356"/>
        <v>0</v>
      </c>
      <c r="R838" s="2" t="str">
        <f ca="1">IFERROR(VLOOKUP(M838,資料庫!$P$3:$AJ$73,20,),"")</f>
        <v/>
      </c>
      <c r="S838" s="9" t="str">
        <f t="shared" ca="1" si="378"/>
        <v/>
      </c>
      <c r="U838" s="9"/>
    </row>
    <row r="839" spans="1:21" x14ac:dyDescent="0.25">
      <c r="A839" s="1">
        <f t="shared" si="379"/>
        <v>703</v>
      </c>
      <c r="B839" s="1">
        <f t="shared" si="380"/>
        <v>28</v>
      </c>
      <c r="C839" s="1">
        <f t="shared" si="380"/>
        <v>0</v>
      </c>
      <c r="D839" s="1">
        <f>料單!C1093</f>
        <v>28028</v>
      </c>
      <c r="E839" s="1">
        <f ca="1">VLOOKUP(表格15[[#This Row],[專案編號]],料單!C:E,3,FALSE)</f>
        <v>0</v>
      </c>
      <c r="F839" s="1">
        <f ca="1">VLOOKUP(表格15[[#This Row],[專案編號]],料單!C:F,4,FALSE)</f>
        <v>0</v>
      </c>
      <c r="G839" s="1" t="str">
        <f ca="1">VLOOKUP(表格15[[#This Row],[專案編號]],料單!C:G,5,FALSE)</f>
        <v/>
      </c>
      <c r="H839" s="1">
        <f ca="1">VLOOKUP(表格15[[#This Row],[專案編號]],料單!C:H,6,FALSE)</f>
        <v>0</v>
      </c>
      <c r="I839" s="1" t="str">
        <f ca="1">VLOOKUP(表格15[[#This Row],[專案編號]],料單!C:I,7,FALSE)</f>
        <v/>
      </c>
      <c r="J839" s="1">
        <f ca="1">VLOOKUP(表格15[[#This Row],[專案編號]],料單!C:J,8,FALSE)</f>
        <v>0</v>
      </c>
      <c r="K839" s="1">
        <f ca="1">VLOOKUP(表格15[[#This Row],[專案編號]],料單!C:K,9,FALSE)</f>
        <v>0</v>
      </c>
      <c r="L839" s="1" t="str">
        <f ca="1">VLOOKUP(表格15[[#This Row],[專案編號]],料單!C:M,11,FALSE)</f>
        <v/>
      </c>
      <c r="M839" s="1">
        <f ca="1">VLOOKUP(表格15[[#This Row],[專案編號]],料單!C:L,10,FALSE)</f>
        <v>0</v>
      </c>
      <c r="N839" s="1" t="str">
        <f ca="1">VLOOKUP(表格15[[#This Row],[專案編號]],料單!C:O,13,FALSE)</f>
        <v/>
      </c>
      <c r="O839" s="11">
        <f t="shared" ca="1" si="356"/>
        <v>0</v>
      </c>
      <c r="R839" s="2" t="str">
        <f ca="1">IFERROR(VLOOKUP(M839,資料庫!$P$3:$AJ$73,20,),"")</f>
        <v/>
      </c>
      <c r="S839" s="9" t="str">
        <f t="shared" ca="1" si="378"/>
        <v/>
      </c>
      <c r="U839" s="9"/>
    </row>
    <row r="840" spans="1:21" x14ac:dyDescent="0.25">
      <c r="A840" s="1">
        <f t="shared" si="379"/>
        <v>704</v>
      </c>
      <c r="B840" s="1">
        <f t="shared" si="380"/>
        <v>28</v>
      </c>
      <c r="C840" s="1">
        <f t="shared" si="380"/>
        <v>0</v>
      </c>
      <c r="D840" s="1">
        <f>料單!C1094</f>
        <v>28029</v>
      </c>
      <c r="E840" s="1">
        <f ca="1">VLOOKUP(表格15[[#This Row],[專案編號]],料單!C:E,3,FALSE)</f>
        <v>0</v>
      </c>
      <c r="F840" s="1">
        <f ca="1">VLOOKUP(表格15[[#This Row],[專案編號]],料單!C:F,4,FALSE)</f>
        <v>0</v>
      </c>
      <c r="G840" s="1" t="str">
        <f ca="1">VLOOKUP(表格15[[#This Row],[專案編號]],料單!C:G,5,FALSE)</f>
        <v/>
      </c>
      <c r="H840" s="1">
        <f ca="1">VLOOKUP(表格15[[#This Row],[專案編號]],料單!C:H,6,FALSE)</f>
        <v>0</v>
      </c>
      <c r="I840" s="1" t="str">
        <f ca="1">VLOOKUP(表格15[[#This Row],[專案編號]],料單!C:I,7,FALSE)</f>
        <v/>
      </c>
      <c r="J840" s="1">
        <f ca="1">VLOOKUP(表格15[[#This Row],[專案編號]],料單!C:J,8,FALSE)</f>
        <v>0</v>
      </c>
      <c r="K840" s="1">
        <f ca="1">VLOOKUP(表格15[[#This Row],[專案編號]],料單!C:K,9,FALSE)</f>
        <v>0</v>
      </c>
      <c r="L840" s="1" t="str">
        <f ca="1">VLOOKUP(表格15[[#This Row],[專案編號]],料單!C:M,11,FALSE)</f>
        <v/>
      </c>
      <c r="M840" s="1">
        <f ca="1">VLOOKUP(表格15[[#This Row],[專案編號]],料單!C:L,10,FALSE)</f>
        <v>0</v>
      </c>
      <c r="N840" s="1" t="str">
        <f ca="1">VLOOKUP(表格15[[#This Row],[專案編號]],料單!C:O,13,FALSE)</f>
        <v/>
      </c>
      <c r="O840" s="11">
        <f t="shared" ca="1" si="356"/>
        <v>0</v>
      </c>
      <c r="R840" s="2" t="str">
        <f ca="1">IFERROR(VLOOKUP(M840,資料庫!$P$3:$AJ$73,20,),"")</f>
        <v/>
      </c>
      <c r="S840" s="9" t="str">
        <f t="shared" ca="1" si="378"/>
        <v/>
      </c>
      <c r="U840" s="9"/>
    </row>
    <row r="841" spans="1:21" s="43" customFormat="1" x14ac:dyDescent="0.25">
      <c r="A841" s="43">
        <f>A835+1</f>
        <v>700</v>
      </c>
      <c r="B841" s="43">
        <f t="shared" ref="B841" si="381">B835</f>
        <v>28</v>
      </c>
      <c r="C841" s="43">
        <f t="shared" ref="C841" si="382">C840</f>
        <v>0</v>
      </c>
      <c r="D841" s="43">
        <f>料單!C1095</f>
        <v>28030</v>
      </c>
      <c r="E841" s="43">
        <f ca="1">VLOOKUP(表格15[[#This Row],[專案編號]],料單!C:E,3,FALSE)</f>
        <v>0</v>
      </c>
      <c r="F841" s="43">
        <f ca="1">VLOOKUP(表格15[[#This Row],[專案編號]],料單!C:F,4,FALSE)</f>
        <v>0</v>
      </c>
      <c r="G841" s="43" t="str">
        <f ca="1">VLOOKUP(表格15[[#This Row],[專案編號]],料單!C:G,5,FALSE)</f>
        <v/>
      </c>
      <c r="H841" s="43">
        <f ca="1">VLOOKUP(表格15[[#This Row],[專案編號]],料單!C:H,6,FALSE)</f>
        <v>0</v>
      </c>
      <c r="I841" s="43" t="str">
        <f ca="1">VLOOKUP(表格15[[#This Row],[專案編號]],料單!C:I,7,FALSE)</f>
        <v/>
      </c>
      <c r="J841" s="43">
        <f ca="1">VLOOKUP(表格15[[#This Row],[專案編號]],料單!C:J,8,FALSE)</f>
        <v>0</v>
      </c>
      <c r="K841" s="43">
        <f ca="1">VLOOKUP(表格15[[#This Row],[專案編號]],料單!C:K,9,FALSE)</f>
        <v>0</v>
      </c>
      <c r="L841" s="43" t="str">
        <f ca="1">VLOOKUP(表格15[[#This Row],[專案編號]],料單!C:M,11,FALSE)</f>
        <v/>
      </c>
      <c r="M841" s="43">
        <f ca="1">VLOOKUP(表格15[[#This Row],[專案編號]],料單!C:L,10,FALSE)</f>
        <v>0</v>
      </c>
      <c r="N841" s="1" t="str">
        <f ca="1">VLOOKUP(表格15[[#This Row],[專案編號]],料單!C:O,13,FALSE)</f>
        <v/>
      </c>
      <c r="O841" s="44">
        <f t="shared" ref="O841" ca="1" si="383">(F841*H841)/90000*K841</f>
        <v>0</v>
      </c>
      <c r="P841" s="45">
        <f ca="1">SUM(O812:O841)</f>
        <v>0</v>
      </c>
      <c r="Q841" s="45"/>
      <c r="R841" s="204" t="str">
        <f ca="1">IFERROR(VLOOKUP(M841,資料庫!$P$3:$AJ$73,20,),"")</f>
        <v/>
      </c>
      <c r="S841" s="205" t="str">
        <f t="shared" ca="1" si="378"/>
        <v/>
      </c>
      <c r="U841" s="205"/>
    </row>
    <row r="842" spans="1:21" x14ac:dyDescent="0.25">
      <c r="A842" s="1">
        <f t="shared" si="343"/>
        <v>701</v>
      </c>
      <c r="B842" s="1">
        <f>料單!C1099</f>
        <v>29</v>
      </c>
      <c r="C842" s="1">
        <f>料單!C1098</f>
        <v>0</v>
      </c>
      <c r="D842" s="1">
        <f>料單!C1105</f>
        <v>29001</v>
      </c>
      <c r="E842" s="1" t="str">
        <f ca="1">VLOOKUP(表格15[[#This Row],[專案編號]],料單!C:E,3,FALSE)</f>
        <v>頂板</v>
      </c>
      <c r="F842" s="1">
        <f ca="1">VLOOKUP(表格15[[#This Row],[專案編號]],料單!C:F,4,FALSE)</f>
        <v>-36</v>
      </c>
      <c r="G842" s="1" t="str">
        <f ca="1">VLOOKUP(表格15[[#This Row],[專案編號]],料單!C:G,5,FALSE)</f>
        <v>AA</v>
      </c>
      <c r="H842" s="1">
        <f ca="1">VLOOKUP(表格15[[#This Row],[專案編號]],料單!C:H,6,FALSE)</f>
        <v>0</v>
      </c>
      <c r="I842" s="1" t="str">
        <f ca="1">VLOOKUP(表格15[[#This Row],[專案編號]],料單!C:I,7,FALSE)</f>
        <v/>
      </c>
      <c r="J842" s="1">
        <f ca="1">VLOOKUP(表格15[[#This Row],[專案編號]],料單!C:J,8,FALSE)</f>
        <v>18</v>
      </c>
      <c r="K842" s="1">
        <f ca="1">VLOOKUP(表格15[[#This Row],[專案編號]],料單!C:K,9,FALSE)</f>
        <v>0</v>
      </c>
      <c r="L842" s="1" t="str">
        <f ca="1">VLOOKUP(表格15[[#This Row],[專案編號]],料單!C:M,11,FALSE)</f>
        <v/>
      </c>
      <c r="M842" s="1">
        <f ca="1">VLOOKUP(表格15[[#This Row],[專案編號]],料單!C:L,10,FALSE)</f>
        <v>0</v>
      </c>
      <c r="N842" s="1" t="str">
        <f ca="1">VLOOKUP(表格15[[#This Row],[專案編號]],料單!C:O,13,FALSE)</f>
        <v/>
      </c>
      <c r="O842" s="11">
        <f t="shared" ca="1" si="348"/>
        <v>0</v>
      </c>
      <c r="R842" s="2" t="str">
        <f ca="1">IFERROR(VLOOKUP(M842,資料庫!$P$3:$AJ$73,20,),"")</f>
        <v/>
      </c>
      <c r="S842" s="9" t="str">
        <f t="shared" ca="1" si="378"/>
        <v/>
      </c>
      <c r="U842" s="9"/>
    </row>
    <row r="843" spans="1:21" x14ac:dyDescent="0.25">
      <c r="A843" s="1">
        <f t="shared" si="343"/>
        <v>702</v>
      </c>
      <c r="B843" s="1">
        <f t="shared" si="354"/>
        <v>29</v>
      </c>
      <c r="C843" s="1">
        <f t="shared" ref="C843:C871" si="384">C842</f>
        <v>0</v>
      </c>
      <c r="D843" s="1">
        <f>料單!C1106</f>
        <v>29002</v>
      </c>
      <c r="E843" s="1" t="str">
        <f ca="1">VLOOKUP(表格15[[#This Row],[專案編號]],料單!C:E,3,FALSE)</f>
        <v>底板</v>
      </c>
      <c r="F843" s="1">
        <f ca="1">VLOOKUP(表格15[[#This Row],[專案編號]],料單!C:F,4,FALSE)</f>
        <v>-36</v>
      </c>
      <c r="G843" s="1" t="str">
        <f ca="1">VLOOKUP(表格15[[#This Row],[專案編號]],料單!C:G,5,FALSE)</f>
        <v>AA</v>
      </c>
      <c r="H843" s="1">
        <f ca="1">VLOOKUP(表格15[[#This Row],[專案編號]],料單!C:H,6,FALSE)</f>
        <v>0</v>
      </c>
      <c r="I843" s="1" t="str">
        <f ca="1">VLOOKUP(表格15[[#This Row],[專案編號]],料單!C:I,7,FALSE)</f>
        <v/>
      </c>
      <c r="J843" s="1">
        <f ca="1">VLOOKUP(表格15[[#This Row],[專案編號]],料單!C:J,8,FALSE)</f>
        <v>18</v>
      </c>
      <c r="K843" s="1">
        <f ca="1">VLOOKUP(表格15[[#This Row],[專案編號]],料單!C:K,9,FALSE)</f>
        <v>0</v>
      </c>
      <c r="L843" s="1" t="str">
        <f ca="1">VLOOKUP(表格15[[#This Row],[專案編號]],料單!C:M,11,FALSE)</f>
        <v/>
      </c>
      <c r="M843" s="1">
        <f ca="1">VLOOKUP(表格15[[#This Row],[專案編號]],料單!C:L,10,FALSE)</f>
        <v>0</v>
      </c>
      <c r="N843" s="1" t="str">
        <f ca="1">VLOOKUP(表格15[[#This Row],[專案編號]],料單!C:O,13,FALSE)</f>
        <v/>
      </c>
      <c r="O843" s="11">
        <f t="shared" ca="1" si="348"/>
        <v>0</v>
      </c>
      <c r="R843" s="2" t="str">
        <f ca="1">IFERROR(VLOOKUP(M843,資料庫!$P$3:$AJ$73,20,),"")</f>
        <v/>
      </c>
      <c r="S843" s="9" t="str">
        <f t="shared" ca="1" si="378"/>
        <v/>
      </c>
      <c r="U843" s="9"/>
    </row>
    <row r="844" spans="1:21" x14ac:dyDescent="0.25">
      <c r="A844" s="1">
        <f t="shared" si="343"/>
        <v>703</v>
      </c>
      <c r="B844" s="1">
        <f t="shared" si="354"/>
        <v>29</v>
      </c>
      <c r="C844" s="1">
        <f t="shared" si="384"/>
        <v>0</v>
      </c>
      <c r="D844" s="1">
        <f>料單!C1107</f>
        <v>29003</v>
      </c>
      <c r="E844" s="1" t="str">
        <f ca="1">VLOOKUP(表格15[[#This Row],[專案編號]],料單!C:E,3,FALSE)</f>
        <v>左側板</v>
      </c>
      <c r="F844" s="1">
        <f ca="1">VLOOKUP(表格15[[#This Row],[專案編號]],料單!C:F,4,FALSE)</f>
        <v>0</v>
      </c>
      <c r="G844" s="1" t="str">
        <f ca="1">VLOOKUP(表格15[[#This Row],[專案編號]],料單!C:G,5,FALSE)</f>
        <v>AA</v>
      </c>
      <c r="H844" s="1">
        <f ca="1">VLOOKUP(表格15[[#This Row],[專案編號]],料單!C:H,6,FALSE)</f>
        <v>0</v>
      </c>
      <c r="I844" s="1" t="str">
        <f ca="1">VLOOKUP(表格15[[#This Row],[專案編號]],料單!C:I,7,FALSE)</f>
        <v>AA</v>
      </c>
      <c r="J844" s="1">
        <f ca="1">VLOOKUP(表格15[[#This Row],[專案編號]],料單!C:J,8,FALSE)</f>
        <v>18</v>
      </c>
      <c r="K844" s="1">
        <f ca="1">VLOOKUP(表格15[[#This Row],[專案編號]],料單!C:K,9,FALSE)</f>
        <v>0</v>
      </c>
      <c r="L844" s="1" t="str">
        <f ca="1">VLOOKUP(表格15[[#This Row],[專案編號]],料單!C:M,11,FALSE)</f>
        <v/>
      </c>
      <c r="M844" s="1">
        <f ca="1">VLOOKUP(表格15[[#This Row],[專案編號]],料單!C:L,10,FALSE)</f>
        <v>0</v>
      </c>
      <c r="N844" s="1" t="str">
        <f ca="1">VLOOKUP(表格15[[#This Row],[專案編號]],料單!C:O,13,FALSE)</f>
        <v/>
      </c>
      <c r="O844" s="11">
        <f t="shared" ref="O844:O870" ca="1" si="385">(F844*H844)/90000*K844</f>
        <v>0</v>
      </c>
      <c r="R844" s="2" t="str">
        <f ca="1">IFERROR(VLOOKUP(M844,資料庫!$P$3:$AJ$73,20,),"")</f>
        <v/>
      </c>
      <c r="S844" s="9" t="str">
        <f t="shared" ca="1" si="378"/>
        <v/>
      </c>
      <c r="U844" s="9"/>
    </row>
    <row r="845" spans="1:21" x14ac:dyDescent="0.25">
      <c r="A845" s="1">
        <f t="shared" si="343"/>
        <v>704</v>
      </c>
      <c r="B845" s="1">
        <f t="shared" si="354"/>
        <v>29</v>
      </c>
      <c r="C845" s="1">
        <f t="shared" si="384"/>
        <v>0</v>
      </c>
      <c r="D845" s="1">
        <f>料單!C1108</f>
        <v>29004</v>
      </c>
      <c r="E845" s="1" t="str">
        <f ca="1">VLOOKUP(表格15[[#This Row],[專案編號]],料單!C:E,3,FALSE)</f>
        <v>右側板</v>
      </c>
      <c r="F845" s="1">
        <f ca="1">VLOOKUP(表格15[[#This Row],[專案編號]],料單!C:F,4,FALSE)</f>
        <v>0</v>
      </c>
      <c r="G845" s="1" t="str">
        <f ca="1">VLOOKUP(表格15[[#This Row],[專案編號]],料單!C:G,5,FALSE)</f>
        <v>AA</v>
      </c>
      <c r="H845" s="1">
        <f ca="1">VLOOKUP(表格15[[#This Row],[專案編號]],料單!C:H,6,FALSE)</f>
        <v>0</v>
      </c>
      <c r="I845" s="1" t="str">
        <f ca="1">VLOOKUP(表格15[[#This Row],[專案編號]],料單!C:I,7,FALSE)</f>
        <v>AA</v>
      </c>
      <c r="J845" s="1">
        <f ca="1">VLOOKUP(表格15[[#This Row],[專案編號]],料單!C:J,8,FALSE)</f>
        <v>18</v>
      </c>
      <c r="K845" s="1">
        <f ca="1">VLOOKUP(表格15[[#This Row],[專案編號]],料單!C:K,9,FALSE)</f>
        <v>0</v>
      </c>
      <c r="L845" s="1" t="str">
        <f ca="1">VLOOKUP(表格15[[#This Row],[專案編號]],料單!C:M,11,FALSE)</f>
        <v/>
      </c>
      <c r="M845" s="1">
        <f ca="1">VLOOKUP(表格15[[#This Row],[專案編號]],料單!C:L,10,FALSE)</f>
        <v>0</v>
      </c>
      <c r="N845" s="1" t="str">
        <f ca="1">VLOOKUP(表格15[[#This Row],[專案編號]],料單!C:O,13,FALSE)</f>
        <v/>
      </c>
      <c r="O845" s="11">
        <f t="shared" ca="1" si="385"/>
        <v>0</v>
      </c>
      <c r="R845" s="2" t="str">
        <f ca="1">IFERROR(VLOOKUP(M845,資料庫!$P$3:$AJ$73,20,),"")</f>
        <v/>
      </c>
      <c r="S845" s="9" t="str">
        <f t="shared" ca="1" si="378"/>
        <v/>
      </c>
      <c r="U845" s="9"/>
    </row>
    <row r="846" spans="1:21" x14ac:dyDescent="0.25">
      <c r="A846" s="1">
        <f t="shared" si="343"/>
        <v>705</v>
      </c>
      <c r="B846" s="1">
        <f t="shared" si="354"/>
        <v>29</v>
      </c>
      <c r="C846" s="1">
        <f t="shared" si="384"/>
        <v>0</v>
      </c>
      <c r="D846" s="1">
        <f>料單!C1109</f>
        <v>29005</v>
      </c>
      <c r="E846" s="1" t="str">
        <f ca="1">VLOOKUP(表格15[[#This Row],[專案編號]],料單!C:E,3,FALSE)</f>
        <v>背板</v>
      </c>
      <c r="F846" s="1">
        <f ca="1">VLOOKUP(表格15[[#This Row],[專案編號]],料單!C:F,4,FALSE)</f>
        <v>-22</v>
      </c>
      <c r="G846" s="1" t="str">
        <f ca="1">VLOOKUP(表格15[[#This Row],[專案編號]],料單!C:G,5,FALSE)</f>
        <v/>
      </c>
      <c r="H846" s="1">
        <f ca="1">VLOOKUP(表格15[[#This Row],[專案編號]],料單!C:H,6,FALSE)</f>
        <v>-22</v>
      </c>
      <c r="I846" s="1" t="str">
        <f ca="1">VLOOKUP(表格15[[#This Row],[專案編號]],料單!C:I,7,FALSE)</f>
        <v/>
      </c>
      <c r="J846" s="1">
        <f ca="1">VLOOKUP(表格15[[#This Row],[專案編號]],料單!C:J,8,FALSE)</f>
        <v>4</v>
      </c>
      <c r="K846" s="1">
        <f ca="1">VLOOKUP(表格15[[#This Row],[專案編號]],料單!C:K,9,FALSE)</f>
        <v>0</v>
      </c>
      <c r="L846" s="1" t="str">
        <f ca="1">VLOOKUP(表格15[[#This Row],[專案編號]],料單!C:M,11,FALSE)</f>
        <v/>
      </c>
      <c r="M846" s="1">
        <f ca="1">VLOOKUP(表格15[[#This Row],[專案編號]],料單!C:L,10,FALSE)</f>
        <v>0</v>
      </c>
      <c r="N846" s="1" t="str">
        <f ca="1">VLOOKUP(表格15[[#This Row],[專案編號]],料單!C:O,13,FALSE)</f>
        <v/>
      </c>
      <c r="O846" s="11">
        <f t="shared" ca="1" si="385"/>
        <v>0</v>
      </c>
      <c r="R846" s="2" t="str">
        <f ca="1">IFERROR(VLOOKUP(M846,資料庫!$P$3:$AJ$73,20,),"")</f>
        <v/>
      </c>
      <c r="S846" s="9" t="str">
        <f t="shared" ca="1" si="378"/>
        <v/>
      </c>
      <c r="U846" s="9"/>
    </row>
    <row r="847" spans="1:21" x14ac:dyDescent="0.25">
      <c r="A847" s="1">
        <f t="shared" si="343"/>
        <v>706</v>
      </c>
      <c r="B847" s="1">
        <f t="shared" si="354"/>
        <v>29</v>
      </c>
      <c r="C847" s="1">
        <f t="shared" si="384"/>
        <v>0</v>
      </c>
      <c r="D847" s="1">
        <f>料單!C1110</f>
        <v>29006</v>
      </c>
      <c r="E847" s="1" t="str">
        <f ca="1">VLOOKUP(表格15[[#This Row],[專案編號]],料單!C:E,3,FALSE)</f>
        <v>背拉桿</v>
      </c>
      <c r="F847" s="1">
        <f ca="1">VLOOKUP(表格15[[#This Row],[專案編號]],料單!C:F,4,FALSE)</f>
        <v>-36</v>
      </c>
      <c r="G847" s="1" t="str">
        <f ca="1">VLOOKUP(表格15[[#This Row],[專案編號]],料單!C:G,5,FALSE)</f>
        <v>AA</v>
      </c>
      <c r="H847" s="1">
        <f ca="1">VLOOKUP(表格15[[#This Row],[專案編號]],料單!C:H,6,FALSE)</f>
        <v>120</v>
      </c>
      <c r="I847" s="1" t="str">
        <f ca="1">VLOOKUP(表格15[[#This Row],[專案編號]],料單!C:I,7,FALSE)</f>
        <v/>
      </c>
      <c r="J847" s="1">
        <f ca="1">VLOOKUP(表格15[[#This Row],[專案編號]],料單!C:J,8,FALSE)</f>
        <v>18</v>
      </c>
      <c r="K847" s="1">
        <f ca="1">VLOOKUP(表格15[[#This Row],[專案編號]],料單!C:K,9,FALSE)</f>
        <v>0</v>
      </c>
      <c r="L847" s="1" t="str">
        <f ca="1">VLOOKUP(表格15[[#This Row],[專案編號]],料單!C:M,11,FALSE)</f>
        <v/>
      </c>
      <c r="M847" s="1">
        <f ca="1">VLOOKUP(表格15[[#This Row],[專案編號]],料單!C:L,10,FALSE)</f>
        <v>0</v>
      </c>
      <c r="N847" s="1" t="str">
        <f ca="1">VLOOKUP(表格15[[#This Row],[專案編號]],料單!C:O,13,FALSE)</f>
        <v/>
      </c>
      <c r="O847" s="11">
        <f t="shared" ca="1" si="385"/>
        <v>0</v>
      </c>
      <c r="R847" s="2" t="str">
        <f ca="1">IFERROR(VLOOKUP(M847,資料庫!$P$3:$AJ$73,20,),"")</f>
        <v/>
      </c>
      <c r="S847" s="9" t="str">
        <f t="shared" ca="1" si="378"/>
        <v/>
      </c>
      <c r="U847" s="9"/>
    </row>
    <row r="848" spans="1:21" x14ac:dyDescent="0.25">
      <c r="A848" s="1">
        <f t="shared" si="343"/>
        <v>707</v>
      </c>
      <c r="B848" s="1">
        <f t="shared" si="354"/>
        <v>29</v>
      </c>
      <c r="C848" s="1">
        <f t="shared" si="384"/>
        <v>0</v>
      </c>
      <c r="D848" s="1">
        <f>料單!C1111</f>
        <v>29007</v>
      </c>
      <c r="E848" s="1" t="str">
        <f ca="1">VLOOKUP(表格15[[#This Row],[專案編號]],料單!C:E,3,FALSE)</f>
        <v>中立板</v>
      </c>
      <c r="F848" s="1">
        <f ca="1">VLOOKUP(表格15[[#This Row],[專案編號]],料單!C:F,4,FALSE)</f>
        <v>-36</v>
      </c>
      <c r="G848" s="1" t="str">
        <f ca="1">VLOOKUP(表格15[[#This Row],[專案編號]],料單!C:G,5,FALSE)</f>
        <v>AA</v>
      </c>
      <c r="H848" s="1">
        <f ca="1">VLOOKUP(表格15[[#This Row],[專案編號]],料單!C:H,6,FALSE)</f>
        <v>-22</v>
      </c>
      <c r="I848" s="1" t="str">
        <f ca="1">VLOOKUP(表格15[[#This Row],[專案編號]],料單!C:I,7,FALSE)</f>
        <v/>
      </c>
      <c r="J848" s="1">
        <f ca="1">VLOOKUP(表格15[[#This Row],[專案編號]],料單!C:J,8,FALSE)</f>
        <v>18</v>
      </c>
      <c r="K848" s="1">
        <f ca="1">VLOOKUP(表格15[[#This Row],[專案編號]],料單!C:K,9,FALSE)</f>
        <v>0</v>
      </c>
      <c r="L848" s="1" t="str">
        <f ca="1">VLOOKUP(表格15[[#This Row],[專案編號]],料單!C:M,11,FALSE)</f>
        <v/>
      </c>
      <c r="M848" s="1">
        <f ca="1">VLOOKUP(表格15[[#This Row],[專案編號]],料單!C:L,10,FALSE)</f>
        <v>0</v>
      </c>
      <c r="N848" s="1" t="str">
        <f ca="1">VLOOKUP(表格15[[#This Row],[專案編號]],料單!C:O,13,FALSE)</f>
        <v/>
      </c>
      <c r="O848" s="11">
        <f t="shared" ca="1" si="385"/>
        <v>0</v>
      </c>
      <c r="R848" s="2" t="str">
        <f ca="1">IFERROR(VLOOKUP(M848,資料庫!$P$3:$AJ$73,20,),"")</f>
        <v/>
      </c>
      <c r="S848" s="9" t="str">
        <f t="shared" ca="1" si="378"/>
        <v/>
      </c>
      <c r="U848" s="9"/>
    </row>
    <row r="849" spans="1:21" x14ac:dyDescent="0.25">
      <c r="A849" s="1">
        <f t="shared" si="343"/>
        <v>708</v>
      </c>
      <c r="B849" s="1">
        <f t="shared" si="354"/>
        <v>29</v>
      </c>
      <c r="C849" s="1">
        <f t="shared" si="384"/>
        <v>0</v>
      </c>
      <c r="D849" s="1">
        <f>料單!C1112</f>
        <v>29008</v>
      </c>
      <c r="E849" s="1" t="str">
        <f ca="1">VLOOKUP(表格15[[#This Row],[專案編號]],料單!C:E,3,FALSE)</f>
        <v>活隔</v>
      </c>
      <c r="F849" s="1">
        <f ca="1">VLOOKUP(表格15[[#This Row],[專案編號]],料單!C:F,4,FALSE)</f>
        <v>0</v>
      </c>
      <c r="G849" s="1" t="str">
        <f ca="1">VLOOKUP(表格15[[#This Row],[專案編號]],料單!C:G,5,FALSE)</f>
        <v>AA</v>
      </c>
      <c r="H849" s="1">
        <f ca="1">VLOOKUP(表格15[[#This Row],[專案編號]],料單!C:H,6,FALSE)</f>
        <v>-32</v>
      </c>
      <c r="I849" s="1" t="str">
        <f ca="1">VLOOKUP(表格15[[#This Row],[專案編號]],料單!C:I,7,FALSE)</f>
        <v>AA</v>
      </c>
      <c r="J849" s="1">
        <f ca="1">VLOOKUP(表格15[[#This Row],[專案編號]],料單!C:J,8,FALSE)</f>
        <v>18</v>
      </c>
      <c r="K849" s="1">
        <f ca="1">VLOOKUP(表格15[[#This Row],[專案編號]],料單!C:K,9,FALSE)</f>
        <v>0</v>
      </c>
      <c r="L849" s="1" t="str">
        <f ca="1">VLOOKUP(表格15[[#This Row],[專案編號]],料單!C:M,11,FALSE)</f>
        <v/>
      </c>
      <c r="M849" s="1">
        <f ca="1">VLOOKUP(表格15[[#This Row],[專案編號]],料單!C:L,10,FALSE)</f>
        <v>0</v>
      </c>
      <c r="N849" s="1" t="str">
        <f ca="1">VLOOKUP(表格15[[#This Row],[專案編號]],料單!C:O,13,FALSE)</f>
        <v/>
      </c>
      <c r="O849" s="11">
        <f t="shared" ca="1" si="385"/>
        <v>0</v>
      </c>
      <c r="R849" s="2" t="str">
        <f ca="1">IFERROR(VLOOKUP(M849,資料庫!$P$3:$AJ$73,20,),"")</f>
        <v/>
      </c>
      <c r="S849" s="9" t="str">
        <f t="shared" ca="1" si="378"/>
        <v/>
      </c>
      <c r="U849" s="9"/>
    </row>
    <row r="850" spans="1:21" x14ac:dyDescent="0.25">
      <c r="A850" s="1">
        <f t="shared" si="343"/>
        <v>709</v>
      </c>
      <c r="B850" s="1">
        <f t="shared" si="354"/>
        <v>29</v>
      </c>
      <c r="C850" s="1">
        <f t="shared" si="384"/>
        <v>0</v>
      </c>
      <c r="D850" s="1">
        <f>料單!C1113</f>
        <v>29009</v>
      </c>
      <c r="E850" s="1" t="str">
        <f ca="1">VLOOKUP(表格15[[#This Row],[專案編號]],料單!C:E,3,FALSE)</f>
        <v>固隔</v>
      </c>
      <c r="F850" s="1">
        <f ca="1">VLOOKUP(表格15[[#This Row],[專案編號]],料單!C:F,4,FALSE)</f>
        <v>0</v>
      </c>
      <c r="G850" s="1" t="str">
        <f ca="1">VLOOKUP(表格15[[#This Row],[專案編號]],料單!C:G,5,FALSE)</f>
        <v>AA</v>
      </c>
      <c r="H850" s="1">
        <f ca="1">VLOOKUP(表格15[[#This Row],[專案編號]],料單!C:H,6,FALSE)</f>
        <v>-22</v>
      </c>
      <c r="I850" s="1" t="str">
        <f ca="1">VLOOKUP(表格15[[#This Row],[專案編號]],料單!C:I,7,FALSE)</f>
        <v/>
      </c>
      <c r="J850" s="1">
        <f ca="1">VLOOKUP(表格15[[#This Row],[專案編號]],料單!C:J,8,FALSE)</f>
        <v>18</v>
      </c>
      <c r="K850" s="1">
        <f ca="1">VLOOKUP(表格15[[#This Row],[專案編號]],料單!C:K,9,FALSE)</f>
        <v>0</v>
      </c>
      <c r="L850" s="1" t="str">
        <f ca="1">VLOOKUP(表格15[[#This Row],[專案編號]],料單!C:M,11,FALSE)</f>
        <v/>
      </c>
      <c r="M850" s="1">
        <f ca="1">VLOOKUP(表格15[[#This Row],[專案編號]],料單!C:L,10,FALSE)</f>
        <v>0</v>
      </c>
      <c r="N850" s="1" t="str">
        <f ca="1">VLOOKUP(表格15[[#This Row],[專案編號]],料單!C:O,13,FALSE)</f>
        <v/>
      </c>
      <c r="O850" s="11">
        <f t="shared" ca="1" si="385"/>
        <v>0</v>
      </c>
      <c r="R850" s="2" t="str">
        <f ca="1">IFERROR(VLOOKUP(M850,資料庫!$P$3:$AJ$73,20,),"")</f>
        <v/>
      </c>
      <c r="S850" s="9" t="str">
        <f t="shared" ca="1" si="378"/>
        <v/>
      </c>
      <c r="U850" s="9"/>
    </row>
    <row r="851" spans="1:21" x14ac:dyDescent="0.25">
      <c r="A851" s="1">
        <f t="shared" si="343"/>
        <v>710</v>
      </c>
      <c r="B851" s="1">
        <f t="shared" si="354"/>
        <v>29</v>
      </c>
      <c r="C851" s="1">
        <f t="shared" si="384"/>
        <v>0</v>
      </c>
      <c r="D851" s="1">
        <f>料單!C1114</f>
        <v>29010</v>
      </c>
      <c r="E851" s="1" t="str">
        <f ca="1">VLOOKUP(表格15[[#This Row],[專案編號]],料單!C:E,3,FALSE)</f>
        <v>左門板</v>
      </c>
      <c r="F851" s="1">
        <f ca="1">VLOOKUP(表格15[[#This Row],[專案編號]],料單!C:F,4,FALSE)</f>
        <v>0</v>
      </c>
      <c r="G851" s="1" t="str">
        <f ca="1">VLOOKUP(表格15[[#This Row],[專案編號]],料單!C:G,5,FALSE)</f>
        <v>AA</v>
      </c>
      <c r="H851" s="1">
        <f ca="1">VLOOKUP(表格15[[#This Row],[專案編號]],料單!C:H,6,FALSE)</f>
        <v>-4</v>
      </c>
      <c r="I851" s="1" t="str">
        <f ca="1">VLOOKUP(表格15[[#This Row],[專案編號]],料單!C:I,7,FALSE)</f>
        <v>AA</v>
      </c>
      <c r="J851" s="1">
        <f ca="1">VLOOKUP(表格15[[#This Row],[專案編號]],料單!C:J,8,FALSE)</f>
        <v>18</v>
      </c>
      <c r="K851" s="1">
        <f ca="1">VLOOKUP(表格15[[#This Row],[專案編號]],料單!C:K,9,FALSE)</f>
        <v>0</v>
      </c>
      <c r="L851" s="1" t="str">
        <f ca="1">VLOOKUP(表格15[[#This Row],[專案編號]],料單!C:M,11,FALSE)</f>
        <v/>
      </c>
      <c r="M851" s="1">
        <f ca="1">VLOOKUP(表格15[[#This Row],[專案編號]],料單!C:L,10,FALSE)</f>
        <v>0</v>
      </c>
      <c r="N851" s="1" t="str">
        <f ca="1">VLOOKUP(表格15[[#This Row],[專案編號]],料單!C:O,13,FALSE)</f>
        <v/>
      </c>
      <c r="O851" s="11">
        <f t="shared" ca="1" si="385"/>
        <v>0</v>
      </c>
      <c r="R851" s="2" t="str">
        <f ca="1">IFERROR(VLOOKUP(M851,資料庫!$P$3:$AJ$73,20,),"")</f>
        <v/>
      </c>
      <c r="S851" s="9" t="str">
        <f t="shared" ca="1" si="378"/>
        <v/>
      </c>
      <c r="U851" s="9"/>
    </row>
    <row r="852" spans="1:21" x14ac:dyDescent="0.25">
      <c r="A852" s="1">
        <f t="shared" si="343"/>
        <v>711</v>
      </c>
      <c r="B852" s="1">
        <f t="shared" si="354"/>
        <v>29</v>
      </c>
      <c r="C852" s="1">
        <f t="shared" si="384"/>
        <v>0</v>
      </c>
      <c r="D852" s="1">
        <f>料單!C1115</f>
        <v>29011</v>
      </c>
      <c r="E852" s="1" t="str">
        <f ca="1">VLOOKUP(表格15[[#This Row],[專案編號]],料單!C:E,3,FALSE)</f>
        <v>右門板</v>
      </c>
      <c r="F852" s="1">
        <f ca="1">VLOOKUP(表格15[[#This Row],[專案編號]],料單!C:F,4,FALSE)</f>
        <v>0</v>
      </c>
      <c r="G852" s="1" t="str">
        <f ca="1">VLOOKUP(表格15[[#This Row],[專案編號]],料單!C:G,5,FALSE)</f>
        <v>AA</v>
      </c>
      <c r="H852" s="1">
        <f ca="1">VLOOKUP(表格15[[#This Row],[專案編號]],料單!C:H,6,FALSE)</f>
        <v>-4</v>
      </c>
      <c r="I852" s="1" t="str">
        <f ca="1">VLOOKUP(表格15[[#This Row],[專案編號]],料單!C:I,7,FALSE)</f>
        <v>AA</v>
      </c>
      <c r="J852" s="1">
        <f ca="1">VLOOKUP(表格15[[#This Row],[專案編號]],料單!C:J,8,FALSE)</f>
        <v>18</v>
      </c>
      <c r="K852" s="1">
        <f ca="1">VLOOKUP(表格15[[#This Row],[專案編號]],料單!C:K,9,FALSE)</f>
        <v>0</v>
      </c>
      <c r="L852" s="1">
        <f ca="1">VLOOKUP(表格15[[#This Row],[專案編號]],料單!C:M,11,FALSE)</f>
        <v>0</v>
      </c>
      <c r="M852" s="1">
        <f ca="1">VLOOKUP(表格15[[#This Row],[專案編號]],料單!C:L,10,FALSE)</f>
        <v>0</v>
      </c>
      <c r="N852" s="1" t="str">
        <f ca="1">VLOOKUP(表格15[[#This Row],[專案編號]],料單!C:O,13,FALSE)</f>
        <v/>
      </c>
      <c r="O852" s="11">
        <f t="shared" ca="1" si="385"/>
        <v>0</v>
      </c>
      <c r="R852" s="2" t="str">
        <f ca="1">IFERROR(VLOOKUP(M852,資料庫!$P$3:$AJ$73,20,),"")</f>
        <v/>
      </c>
      <c r="S852" s="9" t="str">
        <f t="shared" ca="1" si="378"/>
        <v/>
      </c>
      <c r="U852" s="9"/>
    </row>
    <row r="853" spans="1:21" x14ac:dyDescent="0.25">
      <c r="A853" s="1">
        <f t="shared" si="343"/>
        <v>712</v>
      </c>
      <c r="B853" s="1">
        <f t="shared" si="354"/>
        <v>29</v>
      </c>
      <c r="C853" s="1">
        <f t="shared" si="384"/>
        <v>0</v>
      </c>
      <c r="D853" s="1">
        <f>料單!C1116</f>
        <v>29012</v>
      </c>
      <c r="E853" s="1">
        <f ca="1">VLOOKUP(表格15[[#This Row],[專案編號]],料單!C:E,3,FALSE)</f>
        <v>0</v>
      </c>
      <c r="F853" s="1">
        <f ca="1">VLOOKUP(表格15[[#This Row],[專案編號]],料單!C:F,4,FALSE)</f>
        <v>0</v>
      </c>
      <c r="G853" s="1" t="str">
        <f ca="1">VLOOKUP(表格15[[#This Row],[專案編號]],料單!C:G,5,FALSE)</f>
        <v/>
      </c>
      <c r="H853" s="1">
        <f ca="1">VLOOKUP(表格15[[#This Row],[專案編號]],料單!C:H,6,FALSE)</f>
        <v>0</v>
      </c>
      <c r="I853" s="1" t="str">
        <f ca="1">VLOOKUP(表格15[[#This Row],[專案編號]],料單!C:I,7,FALSE)</f>
        <v/>
      </c>
      <c r="J853" s="1">
        <f ca="1">VLOOKUP(表格15[[#This Row],[專案編號]],料單!C:J,8,FALSE)</f>
        <v>0</v>
      </c>
      <c r="K853" s="1">
        <f ca="1">VLOOKUP(表格15[[#This Row],[專案編號]],料單!C:K,9,FALSE)</f>
        <v>0</v>
      </c>
      <c r="L853" s="1">
        <f ca="1">VLOOKUP(表格15[[#This Row],[專案編號]],料單!C:M,11,FALSE)</f>
        <v>0</v>
      </c>
      <c r="M853" s="1">
        <f ca="1">VLOOKUP(表格15[[#This Row],[專案編號]],料單!C:L,10,FALSE)</f>
        <v>0</v>
      </c>
      <c r="N853" s="1" t="str">
        <f ca="1">VLOOKUP(表格15[[#This Row],[專案編號]],料單!C:O,13,FALSE)</f>
        <v/>
      </c>
      <c r="O853" s="11">
        <f t="shared" ca="1" si="385"/>
        <v>0</v>
      </c>
      <c r="R853" s="2" t="str">
        <f ca="1">IFERROR(VLOOKUP(M853,資料庫!$P$3:$AJ$73,20,),"")</f>
        <v/>
      </c>
      <c r="S853" s="9" t="str">
        <f t="shared" ca="1" si="378"/>
        <v/>
      </c>
      <c r="U853" s="9"/>
    </row>
    <row r="854" spans="1:21" x14ac:dyDescent="0.25">
      <c r="A854" s="1">
        <f t="shared" si="343"/>
        <v>713</v>
      </c>
      <c r="B854" s="1">
        <f t="shared" si="354"/>
        <v>29</v>
      </c>
      <c r="C854" s="1">
        <f t="shared" si="384"/>
        <v>0</v>
      </c>
      <c r="D854" s="1">
        <f>料單!C1117</f>
        <v>29013</v>
      </c>
      <c r="E854" s="1">
        <f ca="1">VLOOKUP(表格15[[#This Row],[專案編號]],料單!C:E,3,FALSE)</f>
        <v>0</v>
      </c>
      <c r="F854" s="1">
        <f ca="1">VLOOKUP(表格15[[#This Row],[專案編號]],料單!C:F,4,FALSE)</f>
        <v>0</v>
      </c>
      <c r="G854" s="1" t="str">
        <f ca="1">VLOOKUP(表格15[[#This Row],[專案編號]],料單!C:G,5,FALSE)</f>
        <v/>
      </c>
      <c r="H854" s="1">
        <f ca="1">VLOOKUP(表格15[[#This Row],[專案編號]],料單!C:H,6,FALSE)</f>
        <v>0</v>
      </c>
      <c r="I854" s="1" t="str">
        <f ca="1">VLOOKUP(表格15[[#This Row],[專案編號]],料單!C:I,7,FALSE)</f>
        <v/>
      </c>
      <c r="J854" s="1">
        <f ca="1">VLOOKUP(表格15[[#This Row],[專案編號]],料單!C:J,8,FALSE)</f>
        <v>0</v>
      </c>
      <c r="K854" s="1">
        <f ca="1">VLOOKUP(表格15[[#This Row],[專案編號]],料單!C:K,9,FALSE)</f>
        <v>0</v>
      </c>
      <c r="L854" s="1">
        <f ca="1">VLOOKUP(表格15[[#This Row],[專案編號]],料單!C:M,11,FALSE)</f>
        <v>0</v>
      </c>
      <c r="M854" s="1">
        <f ca="1">VLOOKUP(表格15[[#This Row],[專案編號]],料單!C:L,10,FALSE)</f>
        <v>0</v>
      </c>
      <c r="N854" s="1" t="str">
        <f ca="1">VLOOKUP(表格15[[#This Row],[專案編號]],料單!C:O,13,FALSE)</f>
        <v/>
      </c>
      <c r="O854" s="11">
        <f t="shared" ca="1" si="385"/>
        <v>0</v>
      </c>
      <c r="R854" s="2" t="str">
        <f ca="1">IFERROR(VLOOKUP(M854,資料庫!$P$3:$AJ$73,20,),"")</f>
        <v/>
      </c>
      <c r="S854" s="9" t="str">
        <f t="shared" ca="1" si="378"/>
        <v/>
      </c>
      <c r="U854" s="9"/>
    </row>
    <row r="855" spans="1:21" x14ac:dyDescent="0.25">
      <c r="A855" s="1">
        <f t="shared" si="343"/>
        <v>714</v>
      </c>
      <c r="B855" s="1">
        <f t="shared" si="354"/>
        <v>29</v>
      </c>
      <c r="C855" s="1">
        <f t="shared" si="384"/>
        <v>0</v>
      </c>
      <c r="D855" s="1">
        <f>料單!C1118</f>
        <v>29014</v>
      </c>
      <c r="E855" s="1">
        <f ca="1">VLOOKUP(表格15[[#This Row],[專案編號]],料單!C:E,3,FALSE)</f>
        <v>0</v>
      </c>
      <c r="F855" s="1">
        <f ca="1">VLOOKUP(表格15[[#This Row],[專案編號]],料單!C:F,4,FALSE)</f>
        <v>0</v>
      </c>
      <c r="G855" s="1" t="str">
        <f ca="1">VLOOKUP(表格15[[#This Row],[專案編號]],料單!C:G,5,FALSE)</f>
        <v/>
      </c>
      <c r="H855" s="1">
        <f ca="1">VLOOKUP(表格15[[#This Row],[專案編號]],料單!C:H,6,FALSE)</f>
        <v>0</v>
      </c>
      <c r="I855" s="1" t="str">
        <f ca="1">VLOOKUP(表格15[[#This Row],[專案編號]],料單!C:I,7,FALSE)</f>
        <v/>
      </c>
      <c r="J855" s="1">
        <f ca="1">VLOOKUP(表格15[[#This Row],[專案編號]],料單!C:J,8,FALSE)</f>
        <v>0</v>
      </c>
      <c r="K855" s="1">
        <f ca="1">VLOOKUP(表格15[[#This Row],[專案編號]],料單!C:K,9,FALSE)</f>
        <v>0</v>
      </c>
      <c r="L855" s="1">
        <f ca="1">VLOOKUP(表格15[[#This Row],[專案編號]],料單!C:M,11,FALSE)</f>
        <v>0</v>
      </c>
      <c r="M855" s="1">
        <f ca="1">VLOOKUP(表格15[[#This Row],[專案編號]],料單!C:L,10,FALSE)</f>
        <v>0</v>
      </c>
      <c r="N855" s="1" t="str">
        <f ca="1">VLOOKUP(表格15[[#This Row],[專案編號]],料單!C:O,13,FALSE)</f>
        <v/>
      </c>
      <c r="O855" s="11">
        <f t="shared" ca="1" si="385"/>
        <v>0</v>
      </c>
      <c r="R855" s="2" t="str">
        <f ca="1">IFERROR(VLOOKUP(M855,資料庫!$P$3:$AJ$73,20,),"")</f>
        <v/>
      </c>
      <c r="S855" s="9" t="str">
        <f t="shared" ca="1" si="378"/>
        <v/>
      </c>
      <c r="U855" s="9"/>
    </row>
    <row r="856" spans="1:21" x14ac:dyDescent="0.25">
      <c r="A856" s="1">
        <f t="shared" si="343"/>
        <v>715</v>
      </c>
      <c r="B856" s="1">
        <f t="shared" si="354"/>
        <v>29</v>
      </c>
      <c r="C856" s="1">
        <f t="shared" si="384"/>
        <v>0</v>
      </c>
      <c r="D856" s="1">
        <f>料單!C1119</f>
        <v>29015</v>
      </c>
      <c r="E856" s="1">
        <f ca="1">VLOOKUP(表格15[[#This Row],[專案編號]],料單!C:E,3,FALSE)</f>
        <v>0</v>
      </c>
      <c r="F856" s="1">
        <f ca="1">VLOOKUP(表格15[[#This Row],[專案編號]],料單!C:F,4,FALSE)</f>
        <v>0</v>
      </c>
      <c r="G856" s="1" t="str">
        <f ca="1">VLOOKUP(表格15[[#This Row],[專案編號]],料單!C:G,5,FALSE)</f>
        <v/>
      </c>
      <c r="H856" s="1">
        <f ca="1">VLOOKUP(表格15[[#This Row],[專案編號]],料單!C:H,6,FALSE)</f>
        <v>0</v>
      </c>
      <c r="I856" s="1" t="str">
        <f ca="1">VLOOKUP(表格15[[#This Row],[專案編號]],料單!C:I,7,FALSE)</f>
        <v/>
      </c>
      <c r="J856" s="1">
        <f ca="1">VLOOKUP(表格15[[#This Row],[專案編號]],料單!C:J,8,FALSE)</f>
        <v>0</v>
      </c>
      <c r="K856" s="1">
        <f ca="1">VLOOKUP(表格15[[#This Row],[專案編號]],料單!C:K,9,FALSE)</f>
        <v>0</v>
      </c>
      <c r="L856" s="1">
        <f ca="1">VLOOKUP(表格15[[#This Row],[專案編號]],料單!C:M,11,FALSE)</f>
        <v>0</v>
      </c>
      <c r="M856" s="1">
        <f ca="1">VLOOKUP(表格15[[#This Row],[專案編號]],料單!C:L,10,FALSE)</f>
        <v>0</v>
      </c>
      <c r="N856" s="1" t="str">
        <f ca="1">VLOOKUP(表格15[[#This Row],[專案編號]],料單!C:O,13,FALSE)</f>
        <v/>
      </c>
      <c r="O856" s="11">
        <f t="shared" ca="1" si="385"/>
        <v>0</v>
      </c>
      <c r="R856" s="2" t="str">
        <f ca="1">IFERROR(VLOOKUP(M856,資料庫!$P$3:$AJ$73,20,),"")</f>
        <v/>
      </c>
      <c r="S856" s="9" t="str">
        <f t="shared" ca="1" si="378"/>
        <v/>
      </c>
      <c r="U856" s="9"/>
    </row>
    <row r="857" spans="1:21" x14ac:dyDescent="0.25">
      <c r="A857" s="1">
        <f t="shared" si="343"/>
        <v>716</v>
      </c>
      <c r="B857" s="1">
        <f t="shared" si="354"/>
        <v>29</v>
      </c>
      <c r="C857" s="1">
        <f t="shared" si="384"/>
        <v>0</v>
      </c>
      <c r="D857" s="1">
        <f>料單!C1120</f>
        <v>29016</v>
      </c>
      <c r="E857" s="1">
        <f ca="1">VLOOKUP(表格15[[#This Row],[專案編號]],料單!C:E,3,FALSE)</f>
        <v>0</v>
      </c>
      <c r="F857" s="1">
        <f ca="1">VLOOKUP(表格15[[#This Row],[專案編號]],料單!C:F,4,FALSE)</f>
        <v>0</v>
      </c>
      <c r="G857" s="1" t="str">
        <f ca="1">VLOOKUP(表格15[[#This Row],[專案編號]],料單!C:G,5,FALSE)</f>
        <v/>
      </c>
      <c r="H857" s="1">
        <f ca="1">VLOOKUP(表格15[[#This Row],[專案編號]],料單!C:H,6,FALSE)</f>
        <v>0</v>
      </c>
      <c r="I857" s="1" t="str">
        <f ca="1">VLOOKUP(表格15[[#This Row],[專案編號]],料單!C:I,7,FALSE)</f>
        <v/>
      </c>
      <c r="J857" s="1">
        <f ca="1">VLOOKUP(表格15[[#This Row],[專案編號]],料單!C:J,8,FALSE)</f>
        <v>0</v>
      </c>
      <c r="K857" s="1">
        <f ca="1">VLOOKUP(表格15[[#This Row],[專案編號]],料單!C:K,9,FALSE)</f>
        <v>0</v>
      </c>
      <c r="L857" s="1">
        <f ca="1">VLOOKUP(表格15[[#This Row],[專案編號]],料單!C:M,11,FALSE)</f>
        <v>0</v>
      </c>
      <c r="M857" s="1">
        <f ca="1">VLOOKUP(表格15[[#This Row],[專案編號]],料單!C:L,10,FALSE)</f>
        <v>0</v>
      </c>
      <c r="N857" s="1" t="str">
        <f ca="1">VLOOKUP(表格15[[#This Row],[專案編號]],料單!C:O,13,FALSE)</f>
        <v/>
      </c>
      <c r="O857" s="11">
        <f t="shared" ca="1" si="385"/>
        <v>0</v>
      </c>
      <c r="R857" s="2" t="str">
        <f ca="1">IFERROR(VLOOKUP(M857,資料庫!$P$3:$AJ$73,20,),"")</f>
        <v/>
      </c>
      <c r="S857" s="9" t="str">
        <f t="shared" ca="1" si="378"/>
        <v/>
      </c>
      <c r="U857" s="9"/>
    </row>
    <row r="858" spans="1:21" x14ac:dyDescent="0.25">
      <c r="A858" s="1">
        <f t="shared" si="343"/>
        <v>717</v>
      </c>
      <c r="B858" s="1">
        <f t="shared" si="354"/>
        <v>29</v>
      </c>
      <c r="C858" s="1">
        <f t="shared" si="384"/>
        <v>0</v>
      </c>
      <c r="D858" s="1">
        <f>料單!C1121</f>
        <v>29017</v>
      </c>
      <c r="E858" s="1">
        <f ca="1">VLOOKUP(表格15[[#This Row],[專案編號]],料單!C:E,3,FALSE)</f>
        <v>0</v>
      </c>
      <c r="F858" s="1">
        <f ca="1">VLOOKUP(表格15[[#This Row],[專案編號]],料單!C:F,4,FALSE)</f>
        <v>0</v>
      </c>
      <c r="G858" s="1" t="str">
        <f ca="1">VLOOKUP(表格15[[#This Row],[專案編號]],料單!C:G,5,FALSE)</f>
        <v/>
      </c>
      <c r="H858" s="1">
        <f ca="1">VLOOKUP(表格15[[#This Row],[專案編號]],料單!C:H,6,FALSE)</f>
        <v>0</v>
      </c>
      <c r="I858" s="1" t="str">
        <f ca="1">VLOOKUP(表格15[[#This Row],[專案編號]],料單!C:I,7,FALSE)</f>
        <v/>
      </c>
      <c r="J858" s="1">
        <f ca="1">VLOOKUP(表格15[[#This Row],[專案編號]],料單!C:J,8,FALSE)</f>
        <v>0</v>
      </c>
      <c r="K858" s="1">
        <f ca="1">VLOOKUP(表格15[[#This Row],[專案編號]],料單!C:K,9,FALSE)</f>
        <v>0</v>
      </c>
      <c r="L858" s="1">
        <f ca="1">VLOOKUP(表格15[[#This Row],[專案編號]],料單!C:M,11,FALSE)</f>
        <v>0</v>
      </c>
      <c r="M858" s="1">
        <f ca="1">VLOOKUP(表格15[[#This Row],[專案編號]],料單!C:L,10,FALSE)</f>
        <v>0</v>
      </c>
      <c r="N858" s="1" t="str">
        <f ca="1">VLOOKUP(表格15[[#This Row],[專案編號]],料單!C:O,13,FALSE)</f>
        <v/>
      </c>
      <c r="O858" s="11">
        <f t="shared" ca="1" si="385"/>
        <v>0</v>
      </c>
      <c r="R858" s="2" t="str">
        <f ca="1">IFERROR(VLOOKUP(M858,資料庫!$P$3:$AJ$73,20,),"")</f>
        <v/>
      </c>
      <c r="S858" s="9" t="str">
        <f t="shared" ca="1" si="378"/>
        <v/>
      </c>
      <c r="U858" s="9"/>
    </row>
    <row r="859" spans="1:21" x14ac:dyDescent="0.25">
      <c r="A859" s="1">
        <f t="shared" ref="A859:A963" si="386">A858+1</f>
        <v>718</v>
      </c>
      <c r="B859" s="1">
        <f t="shared" si="354"/>
        <v>29</v>
      </c>
      <c r="C859" s="1">
        <f t="shared" si="384"/>
        <v>0</v>
      </c>
      <c r="D859" s="1">
        <f>料單!C1122</f>
        <v>29018</v>
      </c>
      <c r="E859" s="1">
        <f ca="1">VLOOKUP(表格15[[#This Row],[專案編號]],料單!C:E,3,FALSE)</f>
        <v>0</v>
      </c>
      <c r="F859" s="1">
        <f ca="1">VLOOKUP(表格15[[#This Row],[專案編號]],料單!C:F,4,FALSE)</f>
        <v>0</v>
      </c>
      <c r="G859" s="1" t="str">
        <f ca="1">VLOOKUP(表格15[[#This Row],[專案編號]],料單!C:G,5,FALSE)</f>
        <v/>
      </c>
      <c r="H859" s="1">
        <f ca="1">VLOOKUP(表格15[[#This Row],[專案編號]],料單!C:H,6,FALSE)</f>
        <v>0</v>
      </c>
      <c r="I859" s="1" t="str">
        <f ca="1">VLOOKUP(表格15[[#This Row],[專案編號]],料單!C:I,7,FALSE)</f>
        <v/>
      </c>
      <c r="J859" s="1">
        <f ca="1">VLOOKUP(表格15[[#This Row],[專案編號]],料單!C:J,8,FALSE)</f>
        <v>0</v>
      </c>
      <c r="K859" s="1">
        <f ca="1">VLOOKUP(表格15[[#This Row],[專案編號]],料單!C:K,9,FALSE)</f>
        <v>0</v>
      </c>
      <c r="L859" s="1">
        <f ca="1">VLOOKUP(表格15[[#This Row],[專案編號]],料單!C:M,11,FALSE)</f>
        <v>0</v>
      </c>
      <c r="M859" s="1">
        <f ca="1">VLOOKUP(表格15[[#This Row],[專案編號]],料單!C:L,10,FALSE)</f>
        <v>0</v>
      </c>
      <c r="N859" s="1" t="str">
        <f ca="1">VLOOKUP(表格15[[#This Row],[專案編號]],料單!C:O,13,FALSE)</f>
        <v/>
      </c>
      <c r="O859" s="11">
        <f t="shared" ca="1" si="385"/>
        <v>0</v>
      </c>
      <c r="R859" s="2" t="str">
        <f ca="1">IFERROR(VLOOKUP(M859,資料庫!$P$3:$AJ$73,20,),"")</f>
        <v/>
      </c>
      <c r="S859" s="9" t="str">
        <f t="shared" ca="1" si="378"/>
        <v/>
      </c>
      <c r="U859" s="9"/>
    </row>
    <row r="860" spans="1:21" x14ac:dyDescent="0.25">
      <c r="A860" s="1">
        <f t="shared" si="386"/>
        <v>719</v>
      </c>
      <c r="B860" s="1">
        <f t="shared" si="354"/>
        <v>29</v>
      </c>
      <c r="C860" s="1">
        <f t="shared" si="384"/>
        <v>0</v>
      </c>
      <c r="D860" s="1">
        <f>料單!C1123</f>
        <v>29019</v>
      </c>
      <c r="E860" s="1">
        <f ca="1">VLOOKUP(表格15[[#This Row],[專案編號]],料單!C:E,3,FALSE)</f>
        <v>0</v>
      </c>
      <c r="F860" s="1">
        <f ca="1">VLOOKUP(表格15[[#This Row],[專案編號]],料單!C:F,4,FALSE)</f>
        <v>0</v>
      </c>
      <c r="G860" s="1" t="str">
        <f ca="1">VLOOKUP(表格15[[#This Row],[專案編號]],料單!C:G,5,FALSE)</f>
        <v/>
      </c>
      <c r="H860" s="1">
        <f ca="1">VLOOKUP(表格15[[#This Row],[專案編號]],料單!C:H,6,FALSE)</f>
        <v>0</v>
      </c>
      <c r="I860" s="1" t="str">
        <f ca="1">VLOOKUP(表格15[[#This Row],[專案編號]],料單!C:I,7,FALSE)</f>
        <v/>
      </c>
      <c r="J860" s="1">
        <f ca="1">VLOOKUP(表格15[[#This Row],[專案編號]],料單!C:J,8,FALSE)</f>
        <v>0</v>
      </c>
      <c r="K860" s="1">
        <f ca="1">VLOOKUP(表格15[[#This Row],[專案編號]],料單!C:K,9,FALSE)</f>
        <v>0</v>
      </c>
      <c r="L860" s="1">
        <f ca="1">VLOOKUP(表格15[[#This Row],[專案編號]],料單!C:M,11,FALSE)</f>
        <v>0</v>
      </c>
      <c r="M860" s="1">
        <f ca="1">VLOOKUP(表格15[[#This Row],[專案編號]],料單!C:L,10,FALSE)</f>
        <v>0</v>
      </c>
      <c r="N860" s="1" t="str">
        <f ca="1">VLOOKUP(表格15[[#This Row],[專案編號]],料單!C:O,13,FALSE)</f>
        <v/>
      </c>
      <c r="O860" s="11">
        <f t="shared" ca="1" si="385"/>
        <v>0</v>
      </c>
      <c r="R860" s="2" t="str">
        <f ca="1">IFERROR(VLOOKUP(M860,資料庫!$P$3:$AJ$73,20,),"")</f>
        <v/>
      </c>
      <c r="S860" s="9" t="str">
        <f t="shared" ca="1" si="378"/>
        <v/>
      </c>
      <c r="U860" s="9"/>
    </row>
    <row r="861" spans="1:21" x14ac:dyDescent="0.25">
      <c r="A861" s="1">
        <f t="shared" si="386"/>
        <v>720</v>
      </c>
      <c r="B861" s="1">
        <f t="shared" si="354"/>
        <v>29</v>
      </c>
      <c r="C861" s="1">
        <f t="shared" si="384"/>
        <v>0</v>
      </c>
      <c r="D861" s="1">
        <f>料單!C1124</f>
        <v>29020</v>
      </c>
      <c r="E861" s="1">
        <f ca="1">VLOOKUP(表格15[[#This Row],[專案編號]],料單!C:E,3,FALSE)</f>
        <v>0</v>
      </c>
      <c r="F861" s="1">
        <f ca="1">VLOOKUP(表格15[[#This Row],[專案編號]],料單!C:F,4,FALSE)</f>
        <v>0</v>
      </c>
      <c r="G861" s="1" t="str">
        <f ca="1">VLOOKUP(表格15[[#This Row],[專案編號]],料單!C:G,5,FALSE)</f>
        <v/>
      </c>
      <c r="H861" s="1">
        <f ca="1">VLOOKUP(表格15[[#This Row],[專案編號]],料單!C:H,6,FALSE)</f>
        <v>0</v>
      </c>
      <c r="I861" s="1" t="str">
        <f ca="1">VLOOKUP(表格15[[#This Row],[專案編號]],料單!C:I,7,FALSE)</f>
        <v/>
      </c>
      <c r="J861" s="1">
        <f ca="1">VLOOKUP(表格15[[#This Row],[專案編號]],料單!C:J,8,FALSE)</f>
        <v>0</v>
      </c>
      <c r="K861" s="1">
        <f ca="1">VLOOKUP(表格15[[#This Row],[專案編號]],料單!C:K,9,FALSE)</f>
        <v>0</v>
      </c>
      <c r="L861" s="1" t="str">
        <f ca="1">VLOOKUP(表格15[[#This Row],[專案編號]],料單!C:M,11,FALSE)</f>
        <v/>
      </c>
      <c r="M861" s="1">
        <f ca="1">VLOOKUP(表格15[[#This Row],[專案編號]],料單!C:L,10,FALSE)</f>
        <v>0</v>
      </c>
      <c r="N861" s="1" t="str">
        <f ca="1">VLOOKUP(表格15[[#This Row],[專案編號]],料單!C:O,13,FALSE)</f>
        <v/>
      </c>
      <c r="O861" s="11">
        <f t="shared" ca="1" si="385"/>
        <v>0</v>
      </c>
      <c r="R861" s="2" t="str">
        <f ca="1">IFERROR(VLOOKUP(M861,資料庫!$P$3:$AJ$73,20,),"")</f>
        <v/>
      </c>
      <c r="S861" s="9" t="str">
        <f t="shared" ca="1" si="378"/>
        <v/>
      </c>
      <c r="U861" s="9"/>
    </row>
    <row r="862" spans="1:21" x14ac:dyDescent="0.25">
      <c r="A862" s="1">
        <f t="shared" si="386"/>
        <v>721</v>
      </c>
      <c r="B862" s="1">
        <f t="shared" si="354"/>
        <v>29</v>
      </c>
      <c r="C862" s="1">
        <f t="shared" si="384"/>
        <v>0</v>
      </c>
      <c r="D862" s="1">
        <f>料單!C1125</f>
        <v>29021</v>
      </c>
      <c r="E862" s="1">
        <f ca="1">VLOOKUP(表格15[[#This Row],[專案編號]],料單!C:E,3,FALSE)</f>
        <v>0</v>
      </c>
      <c r="F862" s="1">
        <f ca="1">VLOOKUP(表格15[[#This Row],[專案編號]],料單!C:F,4,FALSE)</f>
        <v>0</v>
      </c>
      <c r="G862" s="1" t="str">
        <f ca="1">VLOOKUP(表格15[[#This Row],[專案編號]],料單!C:G,5,FALSE)</f>
        <v/>
      </c>
      <c r="H862" s="1">
        <f ca="1">VLOOKUP(表格15[[#This Row],[專案編號]],料單!C:H,6,FALSE)</f>
        <v>0</v>
      </c>
      <c r="I862" s="1" t="str">
        <f ca="1">VLOOKUP(表格15[[#This Row],[專案編號]],料單!C:I,7,FALSE)</f>
        <v/>
      </c>
      <c r="J862" s="1">
        <f ca="1">VLOOKUP(表格15[[#This Row],[專案編號]],料單!C:J,8,FALSE)</f>
        <v>0</v>
      </c>
      <c r="K862" s="1">
        <f ca="1">VLOOKUP(表格15[[#This Row],[專案編號]],料單!C:K,9,FALSE)</f>
        <v>0</v>
      </c>
      <c r="L862" s="1" t="str">
        <f ca="1">VLOOKUP(表格15[[#This Row],[專案編號]],料單!C:M,11,FALSE)</f>
        <v/>
      </c>
      <c r="M862" s="1">
        <f ca="1">VLOOKUP(表格15[[#This Row],[專案編號]],料單!C:L,10,FALSE)</f>
        <v>0</v>
      </c>
      <c r="N862" s="1" t="str">
        <f ca="1">VLOOKUP(表格15[[#This Row],[專案編號]],料單!C:O,13,FALSE)</f>
        <v/>
      </c>
      <c r="O862" s="11">
        <f t="shared" ca="1" si="385"/>
        <v>0</v>
      </c>
      <c r="R862" s="2" t="str">
        <f ca="1">IFERROR(VLOOKUP(M862,資料庫!$P$3:$AJ$73,20,),"")</f>
        <v/>
      </c>
      <c r="S862" s="9" t="str">
        <f t="shared" ca="1" si="378"/>
        <v/>
      </c>
      <c r="U862" s="9"/>
    </row>
    <row r="863" spans="1:21" x14ac:dyDescent="0.25">
      <c r="A863" s="1">
        <f t="shared" si="386"/>
        <v>722</v>
      </c>
      <c r="B863" s="1">
        <f t="shared" si="354"/>
        <v>29</v>
      </c>
      <c r="C863" s="1">
        <f t="shared" si="384"/>
        <v>0</v>
      </c>
      <c r="D863" s="1">
        <f>料單!C1126</f>
        <v>29022</v>
      </c>
      <c r="E863" s="1">
        <f ca="1">VLOOKUP(表格15[[#This Row],[專案編號]],料單!C:E,3,FALSE)</f>
        <v>0</v>
      </c>
      <c r="F863" s="1">
        <f ca="1">VLOOKUP(表格15[[#This Row],[專案編號]],料單!C:F,4,FALSE)</f>
        <v>0</v>
      </c>
      <c r="G863" s="1" t="str">
        <f ca="1">VLOOKUP(表格15[[#This Row],[專案編號]],料單!C:G,5,FALSE)</f>
        <v/>
      </c>
      <c r="H863" s="1">
        <f ca="1">VLOOKUP(表格15[[#This Row],[專案編號]],料單!C:H,6,FALSE)</f>
        <v>0</v>
      </c>
      <c r="I863" s="1" t="str">
        <f ca="1">VLOOKUP(表格15[[#This Row],[專案編號]],料單!C:I,7,FALSE)</f>
        <v/>
      </c>
      <c r="J863" s="1">
        <f ca="1">VLOOKUP(表格15[[#This Row],[專案編號]],料單!C:J,8,FALSE)</f>
        <v>0</v>
      </c>
      <c r="K863" s="1">
        <f ca="1">VLOOKUP(表格15[[#This Row],[專案編號]],料單!C:K,9,FALSE)</f>
        <v>0</v>
      </c>
      <c r="L863" s="1" t="str">
        <f ca="1">VLOOKUP(表格15[[#This Row],[專案編號]],料單!C:M,11,FALSE)</f>
        <v/>
      </c>
      <c r="M863" s="1">
        <f ca="1">VLOOKUP(表格15[[#This Row],[專案編號]],料單!C:L,10,FALSE)</f>
        <v>0</v>
      </c>
      <c r="N863" s="1" t="str">
        <f ca="1">VLOOKUP(表格15[[#This Row],[專案編號]],料單!C:O,13,FALSE)</f>
        <v/>
      </c>
      <c r="O863" s="11">
        <f t="shared" ca="1" si="385"/>
        <v>0</v>
      </c>
      <c r="R863" s="2" t="str">
        <f ca="1">IFERROR(VLOOKUP(M863,資料庫!$P$3:$AJ$73,20,),"")</f>
        <v/>
      </c>
      <c r="S863" s="9" t="str">
        <f t="shared" ca="1" si="378"/>
        <v/>
      </c>
      <c r="U863" s="9"/>
    </row>
    <row r="864" spans="1:21" x14ac:dyDescent="0.25">
      <c r="A864" s="1">
        <f t="shared" si="386"/>
        <v>723</v>
      </c>
      <c r="B864" s="1">
        <f t="shared" si="354"/>
        <v>29</v>
      </c>
      <c r="C864" s="1">
        <f t="shared" si="384"/>
        <v>0</v>
      </c>
      <c r="D864" s="1">
        <f>料單!C1127</f>
        <v>29023</v>
      </c>
      <c r="E864" s="1">
        <f ca="1">VLOOKUP(表格15[[#This Row],[專案編號]],料單!C:E,3,FALSE)</f>
        <v>0</v>
      </c>
      <c r="F864" s="1">
        <f ca="1">VLOOKUP(表格15[[#This Row],[專案編號]],料單!C:F,4,FALSE)</f>
        <v>0</v>
      </c>
      <c r="G864" s="1" t="str">
        <f ca="1">VLOOKUP(表格15[[#This Row],[專案編號]],料單!C:G,5,FALSE)</f>
        <v/>
      </c>
      <c r="H864" s="1">
        <f ca="1">VLOOKUP(表格15[[#This Row],[專案編號]],料單!C:H,6,FALSE)</f>
        <v>0</v>
      </c>
      <c r="I864" s="1" t="str">
        <f ca="1">VLOOKUP(表格15[[#This Row],[專案編號]],料單!C:I,7,FALSE)</f>
        <v/>
      </c>
      <c r="J864" s="1">
        <f ca="1">VLOOKUP(表格15[[#This Row],[專案編號]],料單!C:J,8,FALSE)</f>
        <v>0</v>
      </c>
      <c r="K864" s="1">
        <f ca="1">VLOOKUP(表格15[[#This Row],[專案編號]],料單!C:K,9,FALSE)</f>
        <v>0</v>
      </c>
      <c r="L864" s="1" t="str">
        <f ca="1">VLOOKUP(表格15[[#This Row],[專案編號]],料單!C:M,11,FALSE)</f>
        <v/>
      </c>
      <c r="M864" s="1">
        <f ca="1">VLOOKUP(表格15[[#This Row],[專案編號]],料單!C:L,10,FALSE)</f>
        <v>0</v>
      </c>
      <c r="N864" s="1" t="str">
        <f ca="1">VLOOKUP(表格15[[#This Row],[專案編號]],料單!C:O,13,FALSE)</f>
        <v/>
      </c>
      <c r="O864" s="11">
        <f t="shared" ca="1" si="385"/>
        <v>0</v>
      </c>
      <c r="R864" s="2" t="str">
        <f ca="1">IFERROR(VLOOKUP(M864,資料庫!$P$3:$AJ$73,20,),"")</f>
        <v/>
      </c>
      <c r="S864" s="9" t="str">
        <f t="shared" ca="1" si="378"/>
        <v/>
      </c>
      <c r="U864" s="9"/>
    </row>
    <row r="865" spans="1:21" x14ac:dyDescent="0.25">
      <c r="A865" s="1">
        <f t="shared" si="386"/>
        <v>724</v>
      </c>
      <c r="B865" s="1">
        <f t="shared" si="354"/>
        <v>29</v>
      </c>
      <c r="C865" s="1">
        <f t="shared" si="384"/>
        <v>0</v>
      </c>
      <c r="D865" s="1">
        <f>料單!C1128</f>
        <v>29024</v>
      </c>
      <c r="E865" s="1">
        <f ca="1">VLOOKUP(表格15[[#This Row],[專案編號]],料單!C:E,3,FALSE)</f>
        <v>0</v>
      </c>
      <c r="F865" s="1">
        <f ca="1">VLOOKUP(表格15[[#This Row],[專案編號]],料單!C:F,4,FALSE)</f>
        <v>0</v>
      </c>
      <c r="G865" s="1" t="str">
        <f ca="1">VLOOKUP(表格15[[#This Row],[專案編號]],料單!C:G,5,FALSE)</f>
        <v/>
      </c>
      <c r="H865" s="1">
        <f ca="1">VLOOKUP(表格15[[#This Row],[專案編號]],料單!C:H,6,FALSE)</f>
        <v>0</v>
      </c>
      <c r="I865" s="1" t="str">
        <f ca="1">VLOOKUP(表格15[[#This Row],[專案編號]],料單!C:I,7,FALSE)</f>
        <v/>
      </c>
      <c r="J865" s="1">
        <f ca="1">VLOOKUP(表格15[[#This Row],[專案編號]],料單!C:J,8,FALSE)</f>
        <v>0</v>
      </c>
      <c r="K865" s="1">
        <f ca="1">VLOOKUP(表格15[[#This Row],[專案編號]],料單!C:K,9,FALSE)</f>
        <v>0</v>
      </c>
      <c r="L865" s="1" t="str">
        <f ca="1">VLOOKUP(表格15[[#This Row],[專案編號]],料單!C:M,11,FALSE)</f>
        <v/>
      </c>
      <c r="M865" s="1">
        <f ca="1">VLOOKUP(表格15[[#This Row],[專案編號]],料單!C:L,10,FALSE)</f>
        <v>0</v>
      </c>
      <c r="N865" s="1" t="str">
        <f ca="1">VLOOKUP(表格15[[#This Row],[專案編號]],料單!C:O,13,FALSE)</f>
        <v/>
      </c>
      <c r="O865" s="11">
        <f t="shared" ca="1" si="385"/>
        <v>0</v>
      </c>
      <c r="R865" s="2" t="str">
        <f ca="1">IFERROR(VLOOKUP(M865,資料庫!$P$3:$AJ$73,20,),"")</f>
        <v/>
      </c>
      <c r="S865" s="9" t="str">
        <f t="shared" ca="1" si="378"/>
        <v/>
      </c>
      <c r="U865" s="9"/>
    </row>
    <row r="866" spans="1:21" x14ac:dyDescent="0.25">
      <c r="A866" s="1">
        <f t="shared" ref="A866:A870" si="387">A865+1</f>
        <v>725</v>
      </c>
      <c r="B866" s="1">
        <f t="shared" ref="B866:B870" si="388">B865</f>
        <v>29</v>
      </c>
      <c r="C866" s="1">
        <f t="shared" si="384"/>
        <v>0</v>
      </c>
      <c r="D866" s="1">
        <f>料單!C1129</f>
        <v>29025</v>
      </c>
      <c r="E866" s="1">
        <f ca="1">VLOOKUP(表格15[[#This Row],[專案編號]],料單!C:E,3,FALSE)</f>
        <v>0</v>
      </c>
      <c r="F866" s="1">
        <f ca="1">VLOOKUP(表格15[[#This Row],[專案編號]],料單!C:F,4,FALSE)</f>
        <v>0</v>
      </c>
      <c r="G866" s="1" t="str">
        <f ca="1">VLOOKUP(表格15[[#This Row],[專案編號]],料單!C:G,5,FALSE)</f>
        <v/>
      </c>
      <c r="H866" s="1">
        <f ca="1">VLOOKUP(表格15[[#This Row],[專案編號]],料單!C:H,6,FALSE)</f>
        <v>0</v>
      </c>
      <c r="I866" s="1" t="str">
        <f ca="1">VLOOKUP(表格15[[#This Row],[專案編號]],料單!C:I,7,FALSE)</f>
        <v/>
      </c>
      <c r="J866" s="1">
        <f ca="1">VLOOKUP(表格15[[#This Row],[專案編號]],料單!C:J,8,FALSE)</f>
        <v>0</v>
      </c>
      <c r="K866" s="1">
        <f ca="1">VLOOKUP(表格15[[#This Row],[專案編號]],料單!C:K,9,FALSE)</f>
        <v>0</v>
      </c>
      <c r="L866" s="1" t="str">
        <f ca="1">VLOOKUP(表格15[[#This Row],[專案編號]],料單!C:M,11,FALSE)</f>
        <v/>
      </c>
      <c r="M866" s="1">
        <f ca="1">VLOOKUP(表格15[[#This Row],[專案編號]],料單!C:L,10,FALSE)</f>
        <v>0</v>
      </c>
      <c r="N866" s="1" t="str">
        <f ca="1">VLOOKUP(表格15[[#This Row],[專案編號]],料單!C:O,13,FALSE)</f>
        <v/>
      </c>
      <c r="O866" s="11">
        <f t="shared" ca="1" si="385"/>
        <v>0</v>
      </c>
      <c r="R866" s="2" t="str">
        <f ca="1">IFERROR(VLOOKUP(M866,資料庫!$P$3:$AJ$73,20,),"")</f>
        <v/>
      </c>
      <c r="S866" s="9" t="str">
        <f t="shared" ca="1" si="378"/>
        <v/>
      </c>
      <c r="U866" s="9"/>
    </row>
    <row r="867" spans="1:21" x14ac:dyDescent="0.25">
      <c r="A867" s="1">
        <f t="shared" si="387"/>
        <v>726</v>
      </c>
      <c r="B867" s="1">
        <f t="shared" si="388"/>
        <v>29</v>
      </c>
      <c r="C867" s="1">
        <f t="shared" si="384"/>
        <v>0</v>
      </c>
      <c r="D867" s="1">
        <f>料單!C1130</f>
        <v>29026</v>
      </c>
      <c r="E867" s="1">
        <f ca="1">VLOOKUP(表格15[[#This Row],[專案編號]],料單!C:E,3,FALSE)</f>
        <v>0</v>
      </c>
      <c r="F867" s="1">
        <f ca="1">VLOOKUP(表格15[[#This Row],[專案編號]],料單!C:F,4,FALSE)</f>
        <v>0</v>
      </c>
      <c r="G867" s="1" t="str">
        <f ca="1">VLOOKUP(表格15[[#This Row],[專案編號]],料單!C:G,5,FALSE)</f>
        <v/>
      </c>
      <c r="H867" s="1">
        <f ca="1">VLOOKUP(表格15[[#This Row],[專案編號]],料單!C:H,6,FALSE)</f>
        <v>0</v>
      </c>
      <c r="I867" s="1" t="str">
        <f ca="1">VLOOKUP(表格15[[#This Row],[專案編號]],料單!C:I,7,FALSE)</f>
        <v/>
      </c>
      <c r="J867" s="1">
        <f ca="1">VLOOKUP(表格15[[#This Row],[專案編號]],料單!C:J,8,FALSE)</f>
        <v>0</v>
      </c>
      <c r="K867" s="1">
        <f ca="1">VLOOKUP(表格15[[#This Row],[專案編號]],料單!C:K,9,FALSE)</f>
        <v>0</v>
      </c>
      <c r="L867" s="1" t="str">
        <f ca="1">VLOOKUP(表格15[[#This Row],[專案編號]],料單!C:M,11,FALSE)</f>
        <v/>
      </c>
      <c r="M867" s="1">
        <f ca="1">VLOOKUP(表格15[[#This Row],[專案編號]],料單!C:L,10,FALSE)</f>
        <v>0</v>
      </c>
      <c r="N867" s="1" t="str">
        <f ca="1">VLOOKUP(表格15[[#This Row],[專案編號]],料單!C:O,13,FALSE)</f>
        <v/>
      </c>
      <c r="O867" s="11">
        <f t="shared" ca="1" si="385"/>
        <v>0</v>
      </c>
      <c r="R867" s="2" t="str">
        <f ca="1">IFERROR(VLOOKUP(M867,資料庫!$P$3:$AJ$73,20,),"")</f>
        <v/>
      </c>
      <c r="S867" s="9" t="str">
        <f t="shared" ca="1" si="378"/>
        <v/>
      </c>
      <c r="U867" s="9"/>
    </row>
    <row r="868" spans="1:21" x14ac:dyDescent="0.25">
      <c r="A868" s="1">
        <f t="shared" si="387"/>
        <v>727</v>
      </c>
      <c r="B868" s="1">
        <f t="shared" si="388"/>
        <v>29</v>
      </c>
      <c r="C868" s="1">
        <f t="shared" si="384"/>
        <v>0</v>
      </c>
      <c r="D868" s="1">
        <f>料單!C1131</f>
        <v>29027</v>
      </c>
      <c r="E868" s="1">
        <f ca="1">VLOOKUP(表格15[[#This Row],[專案編號]],料單!C:E,3,FALSE)</f>
        <v>0</v>
      </c>
      <c r="F868" s="1">
        <f ca="1">VLOOKUP(表格15[[#This Row],[專案編號]],料單!C:F,4,FALSE)</f>
        <v>0</v>
      </c>
      <c r="G868" s="1" t="str">
        <f ca="1">VLOOKUP(表格15[[#This Row],[專案編號]],料單!C:G,5,FALSE)</f>
        <v/>
      </c>
      <c r="H868" s="1">
        <f ca="1">VLOOKUP(表格15[[#This Row],[專案編號]],料單!C:H,6,FALSE)</f>
        <v>0</v>
      </c>
      <c r="I868" s="1" t="str">
        <f ca="1">VLOOKUP(表格15[[#This Row],[專案編號]],料單!C:I,7,FALSE)</f>
        <v/>
      </c>
      <c r="J868" s="1">
        <f ca="1">VLOOKUP(表格15[[#This Row],[專案編號]],料單!C:J,8,FALSE)</f>
        <v>0</v>
      </c>
      <c r="K868" s="1">
        <f ca="1">VLOOKUP(表格15[[#This Row],[專案編號]],料單!C:K,9,FALSE)</f>
        <v>0</v>
      </c>
      <c r="L868" s="1" t="str">
        <f ca="1">VLOOKUP(表格15[[#This Row],[專案編號]],料單!C:M,11,FALSE)</f>
        <v/>
      </c>
      <c r="M868" s="1">
        <f ca="1">VLOOKUP(表格15[[#This Row],[專案編號]],料單!C:L,10,FALSE)</f>
        <v>0</v>
      </c>
      <c r="N868" s="1" t="str">
        <f ca="1">VLOOKUP(表格15[[#This Row],[專案編號]],料單!C:O,13,FALSE)</f>
        <v/>
      </c>
      <c r="O868" s="11">
        <f t="shared" ca="1" si="385"/>
        <v>0</v>
      </c>
      <c r="R868" s="2" t="str">
        <f ca="1">IFERROR(VLOOKUP(M868,資料庫!$P$3:$AJ$73,20,),"")</f>
        <v/>
      </c>
      <c r="S868" s="9" t="str">
        <f t="shared" ca="1" si="378"/>
        <v/>
      </c>
      <c r="U868" s="9"/>
    </row>
    <row r="869" spans="1:21" x14ac:dyDescent="0.25">
      <c r="A869" s="1">
        <f t="shared" si="387"/>
        <v>728</v>
      </c>
      <c r="B869" s="1">
        <f t="shared" si="388"/>
        <v>29</v>
      </c>
      <c r="C869" s="1">
        <f t="shared" si="384"/>
        <v>0</v>
      </c>
      <c r="D869" s="1">
        <f>料單!C1132</f>
        <v>29028</v>
      </c>
      <c r="E869" s="1">
        <f ca="1">VLOOKUP(表格15[[#This Row],[專案編號]],料單!C:E,3,FALSE)</f>
        <v>0</v>
      </c>
      <c r="F869" s="1">
        <f ca="1">VLOOKUP(表格15[[#This Row],[專案編號]],料單!C:F,4,FALSE)</f>
        <v>0</v>
      </c>
      <c r="G869" s="1" t="str">
        <f ca="1">VLOOKUP(表格15[[#This Row],[專案編號]],料單!C:G,5,FALSE)</f>
        <v/>
      </c>
      <c r="H869" s="1">
        <f ca="1">VLOOKUP(表格15[[#This Row],[專案編號]],料單!C:H,6,FALSE)</f>
        <v>0</v>
      </c>
      <c r="I869" s="1" t="str">
        <f ca="1">VLOOKUP(表格15[[#This Row],[專案編號]],料單!C:I,7,FALSE)</f>
        <v/>
      </c>
      <c r="J869" s="1">
        <f ca="1">VLOOKUP(表格15[[#This Row],[專案編號]],料單!C:J,8,FALSE)</f>
        <v>0</v>
      </c>
      <c r="K869" s="1">
        <f ca="1">VLOOKUP(表格15[[#This Row],[專案編號]],料單!C:K,9,FALSE)</f>
        <v>0</v>
      </c>
      <c r="L869" s="1" t="str">
        <f ca="1">VLOOKUP(表格15[[#This Row],[專案編號]],料單!C:M,11,FALSE)</f>
        <v/>
      </c>
      <c r="M869" s="1">
        <f ca="1">VLOOKUP(表格15[[#This Row],[專案編號]],料單!C:L,10,FALSE)</f>
        <v>0</v>
      </c>
      <c r="N869" s="1" t="str">
        <f ca="1">VLOOKUP(表格15[[#This Row],[專案編號]],料單!C:O,13,FALSE)</f>
        <v/>
      </c>
      <c r="O869" s="11">
        <f t="shared" ca="1" si="385"/>
        <v>0</v>
      </c>
      <c r="R869" s="2" t="str">
        <f ca="1">IFERROR(VLOOKUP(M869,資料庫!$P$3:$AJ$73,20,),"")</f>
        <v/>
      </c>
      <c r="S869" s="9" t="str">
        <f t="shared" ca="1" si="378"/>
        <v/>
      </c>
      <c r="U869" s="9"/>
    </row>
    <row r="870" spans="1:21" x14ac:dyDescent="0.25">
      <c r="A870" s="1">
        <f t="shared" si="387"/>
        <v>729</v>
      </c>
      <c r="B870" s="1">
        <f t="shared" si="388"/>
        <v>29</v>
      </c>
      <c r="C870" s="1">
        <f t="shared" si="384"/>
        <v>0</v>
      </c>
      <c r="D870" s="1">
        <f>料單!C1133</f>
        <v>29029</v>
      </c>
      <c r="E870" s="1">
        <f ca="1">VLOOKUP(表格15[[#This Row],[專案編號]],料單!C:E,3,FALSE)</f>
        <v>0</v>
      </c>
      <c r="F870" s="1">
        <f ca="1">VLOOKUP(表格15[[#This Row],[專案編號]],料單!C:F,4,FALSE)</f>
        <v>0</v>
      </c>
      <c r="G870" s="1" t="str">
        <f ca="1">VLOOKUP(表格15[[#This Row],[專案編號]],料單!C:G,5,FALSE)</f>
        <v/>
      </c>
      <c r="H870" s="1">
        <f ca="1">VLOOKUP(表格15[[#This Row],[專案編號]],料單!C:H,6,FALSE)</f>
        <v>0</v>
      </c>
      <c r="I870" s="1" t="str">
        <f ca="1">VLOOKUP(表格15[[#This Row],[專案編號]],料單!C:I,7,FALSE)</f>
        <v/>
      </c>
      <c r="J870" s="1">
        <f ca="1">VLOOKUP(表格15[[#This Row],[專案編號]],料單!C:J,8,FALSE)</f>
        <v>0</v>
      </c>
      <c r="K870" s="1">
        <f ca="1">VLOOKUP(表格15[[#This Row],[專案編號]],料單!C:K,9,FALSE)</f>
        <v>0</v>
      </c>
      <c r="L870" s="1" t="str">
        <f ca="1">VLOOKUP(表格15[[#This Row],[專案編號]],料單!C:M,11,FALSE)</f>
        <v/>
      </c>
      <c r="M870" s="1">
        <f ca="1">VLOOKUP(表格15[[#This Row],[專案編號]],料單!C:L,10,FALSE)</f>
        <v>0</v>
      </c>
      <c r="N870" s="1" t="str">
        <f ca="1">VLOOKUP(表格15[[#This Row],[專案編號]],料單!C:O,13,FALSE)</f>
        <v/>
      </c>
      <c r="O870" s="11">
        <f t="shared" ca="1" si="385"/>
        <v>0</v>
      </c>
      <c r="R870" s="2" t="str">
        <f ca="1">IFERROR(VLOOKUP(M870,資料庫!$P$3:$AJ$73,20,),"")</f>
        <v/>
      </c>
      <c r="S870" s="9" t="str">
        <f t="shared" ca="1" si="378"/>
        <v/>
      </c>
      <c r="U870" s="9"/>
    </row>
    <row r="871" spans="1:21" s="43" customFormat="1" x14ac:dyDescent="0.25">
      <c r="A871" s="43">
        <f>A865+1</f>
        <v>725</v>
      </c>
      <c r="B871" s="43">
        <f>B865</f>
        <v>29</v>
      </c>
      <c r="C871" s="43">
        <f t="shared" si="384"/>
        <v>0</v>
      </c>
      <c r="D871" s="43">
        <f>料單!C1134</f>
        <v>29030</v>
      </c>
      <c r="E871" s="43">
        <f ca="1">VLOOKUP(表格15[[#This Row],[專案編號]],料單!C:E,3,FALSE)</f>
        <v>0</v>
      </c>
      <c r="F871" s="43">
        <f ca="1">VLOOKUP(表格15[[#This Row],[專案編號]],料單!C:F,4,FALSE)</f>
        <v>0</v>
      </c>
      <c r="G871" s="43" t="str">
        <f ca="1">VLOOKUP(表格15[[#This Row],[專案編號]],料單!C:G,5,FALSE)</f>
        <v/>
      </c>
      <c r="H871" s="43">
        <f ca="1">VLOOKUP(表格15[[#This Row],[專案編號]],料單!C:H,6,FALSE)</f>
        <v>0</v>
      </c>
      <c r="I871" s="43" t="str">
        <f ca="1">VLOOKUP(表格15[[#This Row],[專案編號]],料單!C:I,7,FALSE)</f>
        <v/>
      </c>
      <c r="J871" s="43">
        <f ca="1">VLOOKUP(表格15[[#This Row],[專案編號]],料單!C:J,8,FALSE)</f>
        <v>0</v>
      </c>
      <c r="K871" s="43">
        <f ca="1">VLOOKUP(表格15[[#This Row],[專案編號]],料單!C:K,9,FALSE)</f>
        <v>0</v>
      </c>
      <c r="L871" s="43" t="str">
        <f ca="1">VLOOKUP(表格15[[#This Row],[專案編號]],料單!C:M,11,FALSE)</f>
        <v/>
      </c>
      <c r="M871" s="43">
        <f ca="1">VLOOKUP(表格15[[#This Row],[專案編號]],料單!C:L,10,FALSE)</f>
        <v>0</v>
      </c>
      <c r="N871" s="1" t="str">
        <f ca="1">VLOOKUP(表格15[[#This Row],[專案編號]],料單!C:O,13,FALSE)</f>
        <v/>
      </c>
      <c r="O871" s="44">
        <f t="shared" ref="O871" ca="1" si="389">(F871*H871)/90000*K871</f>
        <v>0</v>
      </c>
      <c r="P871" s="45">
        <f ca="1">SUM(O842:O871)</f>
        <v>0</v>
      </c>
      <c r="Q871" s="45"/>
      <c r="R871" s="204" t="str">
        <f ca="1">IFERROR(VLOOKUP(M871,資料庫!$P$3:$AJ$73,20,),"")</f>
        <v/>
      </c>
      <c r="S871" s="205"/>
      <c r="U871" s="205"/>
    </row>
    <row r="872" spans="1:21" x14ac:dyDescent="0.25">
      <c r="A872" s="1">
        <f t="shared" si="386"/>
        <v>726</v>
      </c>
      <c r="B872" s="1">
        <v>30</v>
      </c>
      <c r="C872" s="1">
        <f>料單!C1137</f>
        <v>0</v>
      </c>
      <c r="D872" s="1">
        <f>料單!C1144</f>
        <v>30001</v>
      </c>
      <c r="E872" s="1" t="str">
        <f ca="1">VLOOKUP(表格15[[#This Row],[專案編號]],料單!C:E,3,FALSE)</f>
        <v>頂板</v>
      </c>
      <c r="F872" s="1">
        <f ca="1">VLOOKUP(表格15[[#This Row],[專案編號]],料單!C:F,4,FALSE)</f>
        <v>-36</v>
      </c>
      <c r="G872" s="1" t="str">
        <f ca="1">VLOOKUP(表格15[[#This Row],[專案編號]],料單!C:G,5,FALSE)</f>
        <v>AA</v>
      </c>
      <c r="H872" s="1">
        <f ca="1">VLOOKUP(表格15[[#This Row],[專案編號]],料單!C:H,6,FALSE)</f>
        <v>0</v>
      </c>
      <c r="I872" s="1" t="str">
        <f ca="1">VLOOKUP(表格15[[#This Row],[專案編號]],料單!C:I,7,FALSE)</f>
        <v/>
      </c>
      <c r="J872" s="1">
        <f ca="1">VLOOKUP(表格15[[#This Row],[專案編號]],料單!C:J,8,FALSE)</f>
        <v>18</v>
      </c>
      <c r="K872" s="1">
        <f ca="1">VLOOKUP(表格15[[#This Row],[專案編號]],料單!C:K,9,FALSE)</f>
        <v>0</v>
      </c>
      <c r="L872" s="1" t="str">
        <f ca="1">VLOOKUP(表格15[[#This Row],[專案編號]],料單!C:M,11,FALSE)</f>
        <v/>
      </c>
      <c r="M872" s="1">
        <f ca="1">VLOOKUP(表格15[[#This Row],[專案編號]],料單!C:L,10,FALSE)</f>
        <v>0</v>
      </c>
      <c r="N872" s="1" t="str">
        <f ca="1">VLOOKUP(表格15[[#This Row],[專案編號]],料單!C:O,13,FALSE)</f>
        <v/>
      </c>
      <c r="O872" s="11">
        <f t="shared" ref="O872:O903" ca="1" si="390">(F872*H872)/90000*K872</f>
        <v>0</v>
      </c>
      <c r="R872" s="2" t="str">
        <f ca="1">IFERROR(VLOOKUP(M872,資料庫!$P$3:$AJ$73,20,),"")</f>
        <v/>
      </c>
      <c r="S872" s="9" t="str">
        <f t="shared" ref="S872:S903" ca="1" si="391">IFERROR((O872*R872),"")</f>
        <v/>
      </c>
      <c r="T872" s="9"/>
      <c r="U872" s="9"/>
    </row>
    <row r="873" spans="1:21" x14ac:dyDescent="0.25">
      <c r="A873" s="1">
        <f t="shared" si="386"/>
        <v>727</v>
      </c>
      <c r="B873" s="1">
        <f t="shared" ref="B873:C903" si="392">B872</f>
        <v>30</v>
      </c>
      <c r="C873" s="1">
        <f>C872</f>
        <v>0</v>
      </c>
      <c r="D873" s="1">
        <f>料單!C1145</f>
        <v>30002</v>
      </c>
      <c r="E873" s="1" t="str">
        <f ca="1">VLOOKUP(表格15[[#This Row],[專案編號]],料單!C:E,3,FALSE)</f>
        <v>底板</v>
      </c>
      <c r="F873" s="1">
        <f ca="1">VLOOKUP(表格15[[#This Row],[專案編號]],料單!C:F,4,FALSE)</f>
        <v>-36</v>
      </c>
      <c r="G873" s="1" t="str">
        <f ca="1">VLOOKUP(表格15[[#This Row],[專案編號]],料單!C:G,5,FALSE)</f>
        <v>AA</v>
      </c>
      <c r="H873" s="1">
        <f ca="1">VLOOKUP(表格15[[#This Row],[專案編號]],料單!C:H,6,FALSE)</f>
        <v>0</v>
      </c>
      <c r="I873" s="1" t="str">
        <f ca="1">VLOOKUP(表格15[[#This Row],[專案編號]],料單!C:I,7,FALSE)</f>
        <v/>
      </c>
      <c r="J873" s="1">
        <f ca="1">VLOOKUP(表格15[[#This Row],[專案編號]],料單!C:J,8,FALSE)</f>
        <v>18</v>
      </c>
      <c r="K873" s="1">
        <f ca="1">VLOOKUP(表格15[[#This Row],[專案編號]],料單!C:K,9,FALSE)</f>
        <v>0</v>
      </c>
      <c r="L873" s="1" t="str">
        <f ca="1">VLOOKUP(表格15[[#This Row],[專案編號]],料單!C:M,11,FALSE)</f>
        <v/>
      </c>
      <c r="M873" s="1">
        <f ca="1">VLOOKUP(表格15[[#This Row],[專案編號]],料單!C:L,10,FALSE)</f>
        <v>0</v>
      </c>
      <c r="N873" s="1" t="str">
        <f ca="1">VLOOKUP(表格15[[#This Row],[專案編號]],料單!C:O,13,FALSE)</f>
        <v/>
      </c>
      <c r="O873" s="11">
        <f t="shared" ca="1" si="390"/>
        <v>0</v>
      </c>
      <c r="R873" s="2" t="str">
        <f ca="1">IFERROR(VLOOKUP(M873,資料庫!$P$3:$AJ$73,20,),"")</f>
        <v/>
      </c>
      <c r="S873" s="9" t="str">
        <f t="shared" ca="1" si="391"/>
        <v/>
      </c>
      <c r="T873" s="9"/>
      <c r="U873" s="9"/>
    </row>
    <row r="874" spans="1:21" x14ac:dyDescent="0.25">
      <c r="A874" s="1">
        <f t="shared" si="386"/>
        <v>728</v>
      </c>
      <c r="B874" s="1">
        <f t="shared" si="392"/>
        <v>30</v>
      </c>
      <c r="C874" s="1">
        <f t="shared" si="392"/>
        <v>0</v>
      </c>
      <c r="D874" s="1">
        <f>料單!C1146</f>
        <v>30003</v>
      </c>
      <c r="E874" s="1" t="str">
        <f ca="1">VLOOKUP(表格15[[#This Row],[專案編號]],料單!C:E,3,FALSE)</f>
        <v>左側板</v>
      </c>
      <c r="F874" s="1">
        <f ca="1">VLOOKUP(表格15[[#This Row],[專案編號]],料單!C:F,4,FALSE)</f>
        <v>0</v>
      </c>
      <c r="G874" s="1" t="str">
        <f ca="1">VLOOKUP(表格15[[#This Row],[專案編號]],料單!C:G,5,FALSE)</f>
        <v>AA</v>
      </c>
      <c r="H874" s="1">
        <f ca="1">VLOOKUP(表格15[[#This Row],[專案編號]],料單!C:H,6,FALSE)</f>
        <v>0</v>
      </c>
      <c r="I874" s="1" t="str">
        <f ca="1">VLOOKUP(表格15[[#This Row],[專案編號]],料單!C:I,7,FALSE)</f>
        <v>AA</v>
      </c>
      <c r="J874" s="1">
        <f ca="1">VLOOKUP(表格15[[#This Row],[專案編號]],料單!C:J,8,FALSE)</f>
        <v>18</v>
      </c>
      <c r="K874" s="1">
        <f ca="1">VLOOKUP(表格15[[#This Row],[專案編號]],料單!C:K,9,FALSE)</f>
        <v>0</v>
      </c>
      <c r="L874" s="1" t="str">
        <f ca="1">VLOOKUP(表格15[[#This Row],[專案編號]],料單!C:M,11,FALSE)</f>
        <v/>
      </c>
      <c r="M874" s="1">
        <f ca="1">VLOOKUP(表格15[[#This Row],[專案編號]],料單!C:L,10,FALSE)</f>
        <v>0</v>
      </c>
      <c r="N874" s="1" t="str">
        <f ca="1">VLOOKUP(表格15[[#This Row],[專案編號]],料單!C:O,13,FALSE)</f>
        <v/>
      </c>
      <c r="O874" s="11">
        <f t="shared" ref="O874:O900" ca="1" si="393">(F874*H874)/90000*K874</f>
        <v>0</v>
      </c>
      <c r="R874" s="2" t="str">
        <f ca="1">IFERROR(VLOOKUP(M874,資料庫!$P$3:$AJ$73,20,),"")</f>
        <v/>
      </c>
      <c r="S874" s="9" t="str">
        <f t="shared" ca="1" si="391"/>
        <v/>
      </c>
      <c r="T874" s="9"/>
      <c r="U874" s="9"/>
    </row>
    <row r="875" spans="1:21" x14ac:dyDescent="0.25">
      <c r="A875" s="1">
        <f t="shared" si="386"/>
        <v>729</v>
      </c>
      <c r="B875" s="1">
        <f t="shared" si="392"/>
        <v>30</v>
      </c>
      <c r="C875" s="1">
        <f t="shared" si="392"/>
        <v>0</v>
      </c>
      <c r="D875" s="1">
        <f>料單!C1147</f>
        <v>30004</v>
      </c>
      <c r="E875" s="1" t="str">
        <f ca="1">VLOOKUP(表格15[[#This Row],[專案編號]],料單!C:E,3,FALSE)</f>
        <v>右側板</v>
      </c>
      <c r="F875" s="1">
        <f ca="1">VLOOKUP(表格15[[#This Row],[專案編號]],料單!C:F,4,FALSE)</f>
        <v>0</v>
      </c>
      <c r="G875" s="1" t="str">
        <f ca="1">VLOOKUP(表格15[[#This Row],[專案編號]],料單!C:G,5,FALSE)</f>
        <v>AA</v>
      </c>
      <c r="H875" s="1">
        <f ca="1">VLOOKUP(表格15[[#This Row],[專案編號]],料單!C:H,6,FALSE)</f>
        <v>0</v>
      </c>
      <c r="I875" s="1" t="str">
        <f ca="1">VLOOKUP(表格15[[#This Row],[專案編號]],料單!C:I,7,FALSE)</f>
        <v>AA</v>
      </c>
      <c r="J875" s="1">
        <f ca="1">VLOOKUP(表格15[[#This Row],[專案編號]],料單!C:J,8,FALSE)</f>
        <v>18</v>
      </c>
      <c r="K875" s="1">
        <f ca="1">VLOOKUP(表格15[[#This Row],[專案編號]],料單!C:K,9,FALSE)</f>
        <v>0</v>
      </c>
      <c r="L875" s="1" t="str">
        <f ca="1">VLOOKUP(表格15[[#This Row],[專案編號]],料單!C:M,11,FALSE)</f>
        <v/>
      </c>
      <c r="M875" s="1">
        <f ca="1">VLOOKUP(表格15[[#This Row],[專案編號]],料單!C:L,10,FALSE)</f>
        <v>0</v>
      </c>
      <c r="N875" s="1" t="str">
        <f ca="1">VLOOKUP(表格15[[#This Row],[專案編號]],料單!C:O,13,FALSE)</f>
        <v/>
      </c>
      <c r="O875" s="11">
        <f t="shared" ca="1" si="393"/>
        <v>0</v>
      </c>
      <c r="R875" s="2" t="str">
        <f ca="1">IFERROR(VLOOKUP(M875,資料庫!$P$3:$AJ$73,20,),"")</f>
        <v/>
      </c>
      <c r="S875" s="9" t="str">
        <f t="shared" ca="1" si="391"/>
        <v/>
      </c>
      <c r="T875" s="9"/>
      <c r="U875" s="9"/>
    </row>
    <row r="876" spans="1:21" x14ac:dyDescent="0.25">
      <c r="A876" s="1">
        <f t="shared" si="386"/>
        <v>730</v>
      </c>
      <c r="B876" s="1">
        <f t="shared" si="392"/>
        <v>30</v>
      </c>
      <c r="C876" s="1">
        <f t="shared" si="392"/>
        <v>0</v>
      </c>
      <c r="D876" s="1">
        <f>料單!C1148</f>
        <v>30005</v>
      </c>
      <c r="E876" s="1" t="str">
        <f ca="1">VLOOKUP(表格15[[#This Row],[專案編號]],料單!C:E,3,FALSE)</f>
        <v>背板</v>
      </c>
      <c r="F876" s="1">
        <f ca="1">VLOOKUP(表格15[[#This Row],[專案編號]],料單!C:F,4,FALSE)</f>
        <v>-22</v>
      </c>
      <c r="G876" s="1" t="str">
        <f ca="1">VLOOKUP(表格15[[#This Row],[專案編號]],料單!C:G,5,FALSE)</f>
        <v/>
      </c>
      <c r="H876" s="1">
        <f ca="1">VLOOKUP(表格15[[#This Row],[專案編號]],料單!C:H,6,FALSE)</f>
        <v>-22</v>
      </c>
      <c r="I876" s="1" t="str">
        <f ca="1">VLOOKUP(表格15[[#This Row],[專案編號]],料單!C:I,7,FALSE)</f>
        <v/>
      </c>
      <c r="J876" s="1">
        <f ca="1">VLOOKUP(表格15[[#This Row],[專案編號]],料單!C:J,8,FALSE)</f>
        <v>4</v>
      </c>
      <c r="K876" s="1">
        <f ca="1">VLOOKUP(表格15[[#This Row],[專案編號]],料單!C:K,9,FALSE)</f>
        <v>0</v>
      </c>
      <c r="L876" s="1" t="str">
        <f ca="1">VLOOKUP(表格15[[#This Row],[專案編號]],料單!C:M,11,FALSE)</f>
        <v/>
      </c>
      <c r="M876" s="1">
        <f ca="1">VLOOKUP(表格15[[#This Row],[專案編號]],料單!C:L,10,FALSE)</f>
        <v>0</v>
      </c>
      <c r="N876" s="1" t="str">
        <f ca="1">VLOOKUP(表格15[[#This Row],[專案編號]],料單!C:O,13,FALSE)</f>
        <v/>
      </c>
      <c r="O876" s="11">
        <f t="shared" ca="1" si="393"/>
        <v>0</v>
      </c>
      <c r="R876" s="2" t="str">
        <f ca="1">IFERROR(VLOOKUP(M876,資料庫!$P$3:$AJ$73,20,),"")</f>
        <v/>
      </c>
      <c r="S876" s="9" t="str">
        <f t="shared" ca="1" si="391"/>
        <v/>
      </c>
      <c r="T876" s="9"/>
      <c r="U876" s="9"/>
    </row>
    <row r="877" spans="1:21" x14ac:dyDescent="0.25">
      <c r="A877" s="1">
        <f t="shared" si="386"/>
        <v>731</v>
      </c>
      <c r="B877" s="1">
        <f t="shared" si="392"/>
        <v>30</v>
      </c>
      <c r="C877" s="1">
        <f t="shared" si="392"/>
        <v>0</v>
      </c>
      <c r="D877" s="1">
        <f>料單!C1149</f>
        <v>30006</v>
      </c>
      <c r="E877" s="1" t="str">
        <f ca="1">VLOOKUP(表格15[[#This Row],[專案編號]],料單!C:E,3,FALSE)</f>
        <v>背拉桿</v>
      </c>
      <c r="F877" s="1">
        <f ca="1">VLOOKUP(表格15[[#This Row],[專案編號]],料單!C:F,4,FALSE)</f>
        <v>-36</v>
      </c>
      <c r="G877" s="1" t="str">
        <f ca="1">VLOOKUP(表格15[[#This Row],[專案編號]],料單!C:G,5,FALSE)</f>
        <v>AA</v>
      </c>
      <c r="H877" s="1">
        <f ca="1">VLOOKUP(表格15[[#This Row],[專案編號]],料單!C:H,6,FALSE)</f>
        <v>120</v>
      </c>
      <c r="I877" s="1" t="str">
        <f ca="1">VLOOKUP(表格15[[#This Row],[專案編號]],料單!C:I,7,FALSE)</f>
        <v/>
      </c>
      <c r="J877" s="1">
        <f ca="1">VLOOKUP(表格15[[#This Row],[專案編號]],料單!C:J,8,FALSE)</f>
        <v>18</v>
      </c>
      <c r="K877" s="1">
        <f ca="1">VLOOKUP(表格15[[#This Row],[專案編號]],料單!C:K,9,FALSE)</f>
        <v>0</v>
      </c>
      <c r="L877" s="1" t="str">
        <f ca="1">VLOOKUP(表格15[[#This Row],[專案編號]],料單!C:M,11,FALSE)</f>
        <v/>
      </c>
      <c r="M877" s="1">
        <f ca="1">VLOOKUP(表格15[[#This Row],[專案編號]],料單!C:L,10,FALSE)</f>
        <v>0</v>
      </c>
      <c r="N877" s="1" t="str">
        <f ca="1">VLOOKUP(表格15[[#This Row],[專案編號]],料單!C:O,13,FALSE)</f>
        <v/>
      </c>
      <c r="O877" s="11">
        <f t="shared" ca="1" si="393"/>
        <v>0</v>
      </c>
      <c r="R877" s="2" t="str">
        <f ca="1">IFERROR(VLOOKUP(M877,資料庫!$P$3:$AJ$73,20,),"")</f>
        <v/>
      </c>
      <c r="S877" s="9" t="str">
        <f t="shared" ca="1" si="391"/>
        <v/>
      </c>
      <c r="T877" s="9"/>
      <c r="U877" s="9"/>
    </row>
    <row r="878" spans="1:21" x14ac:dyDescent="0.25">
      <c r="A878" s="1">
        <f t="shared" si="386"/>
        <v>732</v>
      </c>
      <c r="B878" s="1">
        <f t="shared" si="392"/>
        <v>30</v>
      </c>
      <c r="C878" s="1">
        <f t="shared" si="392"/>
        <v>0</v>
      </c>
      <c r="D878" s="1">
        <f>料單!C1150</f>
        <v>30007</v>
      </c>
      <c r="E878" s="1" t="str">
        <f ca="1">VLOOKUP(表格15[[#This Row],[專案編號]],料單!C:E,3,FALSE)</f>
        <v>中立板</v>
      </c>
      <c r="F878" s="1">
        <f ca="1">VLOOKUP(表格15[[#This Row],[專案編號]],料單!C:F,4,FALSE)</f>
        <v>-36</v>
      </c>
      <c r="G878" s="1" t="str">
        <f ca="1">VLOOKUP(表格15[[#This Row],[專案編號]],料單!C:G,5,FALSE)</f>
        <v>AA</v>
      </c>
      <c r="H878" s="1">
        <f ca="1">VLOOKUP(表格15[[#This Row],[專案編號]],料單!C:H,6,FALSE)</f>
        <v>-22</v>
      </c>
      <c r="I878" s="1" t="str">
        <f ca="1">VLOOKUP(表格15[[#This Row],[專案編號]],料單!C:I,7,FALSE)</f>
        <v/>
      </c>
      <c r="J878" s="1">
        <f ca="1">VLOOKUP(表格15[[#This Row],[專案編號]],料單!C:J,8,FALSE)</f>
        <v>18</v>
      </c>
      <c r="K878" s="1">
        <f ca="1">VLOOKUP(表格15[[#This Row],[專案編號]],料單!C:K,9,FALSE)</f>
        <v>0</v>
      </c>
      <c r="L878" s="1" t="str">
        <f ca="1">VLOOKUP(表格15[[#This Row],[專案編號]],料單!C:M,11,FALSE)</f>
        <v/>
      </c>
      <c r="M878" s="1">
        <f ca="1">VLOOKUP(表格15[[#This Row],[專案編號]],料單!C:L,10,FALSE)</f>
        <v>0</v>
      </c>
      <c r="N878" s="1" t="str">
        <f ca="1">VLOOKUP(表格15[[#This Row],[專案編號]],料單!C:O,13,FALSE)</f>
        <v/>
      </c>
      <c r="O878" s="11">
        <f t="shared" ca="1" si="393"/>
        <v>0</v>
      </c>
      <c r="R878" s="2" t="str">
        <f ca="1">IFERROR(VLOOKUP(M878,資料庫!$P$3:$AJ$73,20,),"")</f>
        <v/>
      </c>
      <c r="S878" s="9" t="str">
        <f t="shared" ca="1" si="391"/>
        <v/>
      </c>
      <c r="T878" s="9"/>
      <c r="U878" s="9"/>
    </row>
    <row r="879" spans="1:21" x14ac:dyDescent="0.25">
      <c r="A879" s="1">
        <f t="shared" si="386"/>
        <v>733</v>
      </c>
      <c r="B879" s="1">
        <f t="shared" si="392"/>
        <v>30</v>
      </c>
      <c r="C879" s="1">
        <f t="shared" si="392"/>
        <v>0</v>
      </c>
      <c r="D879" s="1">
        <f>料單!C1151</f>
        <v>30008</v>
      </c>
      <c r="E879" s="1" t="str">
        <f ca="1">VLOOKUP(表格15[[#This Row],[專案編號]],料單!C:E,3,FALSE)</f>
        <v>活隔</v>
      </c>
      <c r="F879" s="1">
        <f ca="1">VLOOKUP(表格15[[#This Row],[專案編號]],料單!C:F,4,FALSE)</f>
        <v>0</v>
      </c>
      <c r="G879" s="1" t="str">
        <f ca="1">VLOOKUP(表格15[[#This Row],[專案編號]],料單!C:G,5,FALSE)</f>
        <v>AA</v>
      </c>
      <c r="H879" s="1">
        <f ca="1">VLOOKUP(表格15[[#This Row],[專案編號]],料單!C:H,6,FALSE)</f>
        <v>-32</v>
      </c>
      <c r="I879" s="1" t="str">
        <f ca="1">VLOOKUP(表格15[[#This Row],[專案編號]],料單!C:I,7,FALSE)</f>
        <v>AA</v>
      </c>
      <c r="J879" s="1">
        <f ca="1">VLOOKUP(表格15[[#This Row],[專案編號]],料單!C:J,8,FALSE)</f>
        <v>18</v>
      </c>
      <c r="K879" s="1">
        <f ca="1">VLOOKUP(表格15[[#This Row],[專案編號]],料單!C:K,9,FALSE)</f>
        <v>0</v>
      </c>
      <c r="L879" s="1" t="str">
        <f ca="1">VLOOKUP(表格15[[#This Row],[專案編號]],料單!C:M,11,FALSE)</f>
        <v/>
      </c>
      <c r="M879" s="1">
        <f ca="1">VLOOKUP(表格15[[#This Row],[專案編號]],料單!C:L,10,FALSE)</f>
        <v>0</v>
      </c>
      <c r="N879" s="1" t="str">
        <f ca="1">VLOOKUP(表格15[[#This Row],[專案編號]],料單!C:O,13,FALSE)</f>
        <v/>
      </c>
      <c r="O879" s="11">
        <f t="shared" ca="1" si="393"/>
        <v>0</v>
      </c>
      <c r="R879" s="2" t="str">
        <f ca="1">IFERROR(VLOOKUP(M879,資料庫!$P$3:$AJ$73,20,),"")</f>
        <v/>
      </c>
      <c r="S879" s="9" t="str">
        <f t="shared" ca="1" si="391"/>
        <v/>
      </c>
      <c r="T879" s="9"/>
      <c r="U879" s="9"/>
    </row>
    <row r="880" spans="1:21" x14ac:dyDescent="0.25">
      <c r="A880" s="1">
        <f t="shared" si="386"/>
        <v>734</v>
      </c>
      <c r="B880" s="1">
        <f t="shared" si="392"/>
        <v>30</v>
      </c>
      <c r="C880" s="1">
        <f t="shared" si="392"/>
        <v>0</v>
      </c>
      <c r="D880" s="1">
        <f>料單!C1152</f>
        <v>30009</v>
      </c>
      <c r="E880" s="1" t="str">
        <f ca="1">VLOOKUP(表格15[[#This Row],[專案編號]],料單!C:E,3,FALSE)</f>
        <v>固隔</v>
      </c>
      <c r="F880" s="1">
        <f ca="1">VLOOKUP(表格15[[#This Row],[專案編號]],料單!C:F,4,FALSE)</f>
        <v>0</v>
      </c>
      <c r="G880" s="1" t="str">
        <f ca="1">VLOOKUP(表格15[[#This Row],[專案編號]],料單!C:G,5,FALSE)</f>
        <v>AA</v>
      </c>
      <c r="H880" s="1">
        <f ca="1">VLOOKUP(表格15[[#This Row],[專案編號]],料單!C:H,6,FALSE)</f>
        <v>-22</v>
      </c>
      <c r="I880" s="1" t="str">
        <f ca="1">VLOOKUP(表格15[[#This Row],[專案編號]],料單!C:I,7,FALSE)</f>
        <v/>
      </c>
      <c r="J880" s="1">
        <f ca="1">VLOOKUP(表格15[[#This Row],[專案編號]],料單!C:J,8,FALSE)</f>
        <v>18</v>
      </c>
      <c r="K880" s="1">
        <f ca="1">VLOOKUP(表格15[[#This Row],[專案編號]],料單!C:K,9,FALSE)</f>
        <v>0</v>
      </c>
      <c r="L880" s="1" t="str">
        <f ca="1">VLOOKUP(表格15[[#This Row],[專案編號]],料單!C:M,11,FALSE)</f>
        <v/>
      </c>
      <c r="M880" s="1">
        <f ca="1">VLOOKUP(表格15[[#This Row],[專案編號]],料單!C:L,10,FALSE)</f>
        <v>0</v>
      </c>
      <c r="N880" s="1" t="str">
        <f ca="1">VLOOKUP(表格15[[#This Row],[專案編號]],料單!C:O,13,FALSE)</f>
        <v/>
      </c>
      <c r="O880" s="11">
        <f t="shared" ca="1" si="393"/>
        <v>0</v>
      </c>
      <c r="R880" s="2" t="str">
        <f ca="1">IFERROR(VLOOKUP(M880,資料庫!$P$3:$AJ$73,20,),"")</f>
        <v/>
      </c>
      <c r="S880" s="9" t="str">
        <f t="shared" ca="1" si="391"/>
        <v/>
      </c>
      <c r="T880" s="9"/>
      <c r="U880" s="9"/>
    </row>
    <row r="881" spans="1:21" x14ac:dyDescent="0.25">
      <c r="A881" s="1">
        <f t="shared" si="386"/>
        <v>735</v>
      </c>
      <c r="B881" s="1">
        <f t="shared" si="392"/>
        <v>30</v>
      </c>
      <c r="C881" s="1">
        <f t="shared" si="392"/>
        <v>0</v>
      </c>
      <c r="D881" s="1">
        <f>料單!C1153</f>
        <v>30010</v>
      </c>
      <c r="E881" s="1" t="str">
        <f ca="1">VLOOKUP(表格15[[#This Row],[專案編號]],料單!C:E,3,FALSE)</f>
        <v>左門板</v>
      </c>
      <c r="F881" s="1">
        <f ca="1">VLOOKUP(表格15[[#This Row],[專案編號]],料單!C:F,4,FALSE)</f>
        <v>0</v>
      </c>
      <c r="G881" s="1" t="str">
        <f ca="1">VLOOKUP(表格15[[#This Row],[專案編號]],料單!C:G,5,FALSE)</f>
        <v>AA</v>
      </c>
      <c r="H881" s="1">
        <f ca="1">VLOOKUP(表格15[[#This Row],[專案編號]],料單!C:H,6,FALSE)</f>
        <v>-4</v>
      </c>
      <c r="I881" s="1" t="str">
        <f ca="1">VLOOKUP(表格15[[#This Row],[專案編號]],料單!C:I,7,FALSE)</f>
        <v>AA</v>
      </c>
      <c r="J881" s="1">
        <f ca="1">VLOOKUP(表格15[[#This Row],[專案編號]],料單!C:J,8,FALSE)</f>
        <v>18</v>
      </c>
      <c r="K881" s="1">
        <f ca="1">VLOOKUP(表格15[[#This Row],[專案編號]],料單!C:K,9,FALSE)</f>
        <v>0</v>
      </c>
      <c r="L881" s="1" t="str">
        <f ca="1">VLOOKUP(表格15[[#This Row],[專案編號]],料單!C:M,11,FALSE)</f>
        <v/>
      </c>
      <c r="M881" s="1">
        <f ca="1">VLOOKUP(表格15[[#This Row],[專案編號]],料單!C:L,10,FALSE)</f>
        <v>0</v>
      </c>
      <c r="N881" s="1" t="str">
        <f ca="1">VLOOKUP(表格15[[#This Row],[專案編號]],料單!C:O,13,FALSE)</f>
        <v/>
      </c>
      <c r="O881" s="11">
        <f t="shared" ca="1" si="393"/>
        <v>0</v>
      </c>
      <c r="R881" s="2" t="str">
        <f ca="1">IFERROR(VLOOKUP(M881,資料庫!$P$3:$AJ$73,20,),"")</f>
        <v/>
      </c>
      <c r="S881" s="9" t="str">
        <f t="shared" ca="1" si="391"/>
        <v/>
      </c>
      <c r="T881" s="9"/>
      <c r="U881" s="9"/>
    </row>
    <row r="882" spans="1:21" x14ac:dyDescent="0.25">
      <c r="A882" s="1">
        <f t="shared" si="386"/>
        <v>736</v>
      </c>
      <c r="B882" s="1">
        <f t="shared" si="392"/>
        <v>30</v>
      </c>
      <c r="C882" s="1">
        <f t="shared" si="392"/>
        <v>0</v>
      </c>
      <c r="D882" s="1">
        <f>料單!C1154</f>
        <v>30011</v>
      </c>
      <c r="E882" s="1" t="str">
        <f ca="1">VLOOKUP(表格15[[#This Row],[專案編號]],料單!C:E,3,FALSE)</f>
        <v>右門板</v>
      </c>
      <c r="F882" s="1">
        <f ca="1">VLOOKUP(表格15[[#This Row],[專案編號]],料單!C:F,4,FALSE)</f>
        <v>0</v>
      </c>
      <c r="G882" s="1" t="str">
        <f ca="1">VLOOKUP(表格15[[#This Row],[專案編號]],料單!C:G,5,FALSE)</f>
        <v>AA</v>
      </c>
      <c r="H882" s="1">
        <f ca="1">VLOOKUP(表格15[[#This Row],[專案編號]],料單!C:H,6,FALSE)</f>
        <v>-4</v>
      </c>
      <c r="I882" s="1" t="str">
        <f ca="1">VLOOKUP(表格15[[#This Row],[專案編號]],料單!C:I,7,FALSE)</f>
        <v>AA</v>
      </c>
      <c r="J882" s="1">
        <f ca="1">VLOOKUP(表格15[[#This Row],[專案編號]],料單!C:J,8,FALSE)</f>
        <v>18</v>
      </c>
      <c r="K882" s="1">
        <f ca="1">VLOOKUP(表格15[[#This Row],[專案編號]],料單!C:K,9,FALSE)</f>
        <v>0</v>
      </c>
      <c r="L882" s="1">
        <f ca="1">VLOOKUP(表格15[[#This Row],[專案編號]],料單!C:M,11,FALSE)</f>
        <v>0</v>
      </c>
      <c r="M882" s="1">
        <f ca="1">VLOOKUP(表格15[[#This Row],[專案編號]],料單!C:L,10,FALSE)</f>
        <v>0</v>
      </c>
      <c r="N882" s="1" t="str">
        <f ca="1">VLOOKUP(表格15[[#This Row],[專案編號]],料單!C:O,13,FALSE)</f>
        <v/>
      </c>
      <c r="O882" s="11">
        <f t="shared" ca="1" si="393"/>
        <v>0</v>
      </c>
      <c r="R882" s="2" t="str">
        <f ca="1">IFERROR(VLOOKUP(M882,資料庫!$P$3:$AJ$73,20,),"")</f>
        <v/>
      </c>
      <c r="S882" s="9" t="str">
        <f t="shared" ca="1" si="391"/>
        <v/>
      </c>
      <c r="T882" s="9"/>
      <c r="U882" s="9"/>
    </row>
    <row r="883" spans="1:21" x14ac:dyDescent="0.25">
      <c r="A883" s="1">
        <f t="shared" si="386"/>
        <v>737</v>
      </c>
      <c r="B883" s="1">
        <f t="shared" si="392"/>
        <v>30</v>
      </c>
      <c r="C883" s="1">
        <f t="shared" si="392"/>
        <v>0</v>
      </c>
      <c r="D883" s="1">
        <f>料單!C1155</f>
        <v>30012</v>
      </c>
      <c r="E883" s="1">
        <f ca="1">VLOOKUP(表格15[[#This Row],[專案編號]],料單!C:E,3,FALSE)</f>
        <v>0</v>
      </c>
      <c r="F883" s="1">
        <f ca="1">VLOOKUP(表格15[[#This Row],[專案編號]],料單!C:F,4,FALSE)</f>
        <v>0</v>
      </c>
      <c r="G883" s="1" t="str">
        <f ca="1">VLOOKUP(表格15[[#This Row],[專案編號]],料單!C:G,5,FALSE)</f>
        <v/>
      </c>
      <c r="H883" s="1">
        <f ca="1">VLOOKUP(表格15[[#This Row],[專案編號]],料單!C:H,6,FALSE)</f>
        <v>0</v>
      </c>
      <c r="I883" s="1" t="str">
        <f ca="1">VLOOKUP(表格15[[#This Row],[專案編號]],料單!C:I,7,FALSE)</f>
        <v/>
      </c>
      <c r="J883" s="1">
        <f ca="1">VLOOKUP(表格15[[#This Row],[專案編號]],料單!C:J,8,FALSE)</f>
        <v>0</v>
      </c>
      <c r="K883" s="1">
        <f ca="1">VLOOKUP(表格15[[#This Row],[專案編號]],料單!C:K,9,FALSE)</f>
        <v>0</v>
      </c>
      <c r="L883" s="1">
        <f ca="1">VLOOKUP(表格15[[#This Row],[專案編號]],料單!C:M,11,FALSE)</f>
        <v>0</v>
      </c>
      <c r="M883" s="1">
        <f ca="1">VLOOKUP(表格15[[#This Row],[專案編號]],料單!C:L,10,FALSE)</f>
        <v>0</v>
      </c>
      <c r="N883" s="1" t="str">
        <f ca="1">VLOOKUP(表格15[[#This Row],[專案編號]],料單!C:O,13,FALSE)</f>
        <v/>
      </c>
      <c r="O883" s="11">
        <f t="shared" ca="1" si="393"/>
        <v>0</v>
      </c>
      <c r="R883" s="2" t="str">
        <f ca="1">IFERROR(VLOOKUP(M883,資料庫!$P$3:$AJ$73,20,),"")</f>
        <v/>
      </c>
      <c r="S883" s="9" t="str">
        <f t="shared" ca="1" si="391"/>
        <v/>
      </c>
      <c r="T883" s="9"/>
      <c r="U883" s="9"/>
    </row>
    <row r="884" spans="1:21" x14ac:dyDescent="0.25">
      <c r="A884" s="1">
        <f t="shared" si="386"/>
        <v>738</v>
      </c>
      <c r="B884" s="1">
        <f t="shared" si="392"/>
        <v>30</v>
      </c>
      <c r="C884" s="1">
        <f t="shared" si="392"/>
        <v>0</v>
      </c>
      <c r="D884" s="1">
        <f>料單!C1156</f>
        <v>30013</v>
      </c>
      <c r="E884" s="1">
        <f ca="1">VLOOKUP(表格15[[#This Row],[專案編號]],料單!C:E,3,FALSE)</f>
        <v>0</v>
      </c>
      <c r="F884" s="1">
        <f ca="1">VLOOKUP(表格15[[#This Row],[專案編號]],料單!C:F,4,FALSE)</f>
        <v>0</v>
      </c>
      <c r="G884" s="1" t="str">
        <f ca="1">VLOOKUP(表格15[[#This Row],[專案編號]],料單!C:G,5,FALSE)</f>
        <v/>
      </c>
      <c r="H884" s="1">
        <f ca="1">VLOOKUP(表格15[[#This Row],[專案編號]],料單!C:H,6,FALSE)</f>
        <v>0</v>
      </c>
      <c r="I884" s="1" t="str">
        <f ca="1">VLOOKUP(表格15[[#This Row],[專案編號]],料單!C:I,7,FALSE)</f>
        <v/>
      </c>
      <c r="J884" s="1">
        <f ca="1">VLOOKUP(表格15[[#This Row],[專案編號]],料單!C:J,8,FALSE)</f>
        <v>0</v>
      </c>
      <c r="K884" s="1">
        <f ca="1">VLOOKUP(表格15[[#This Row],[專案編號]],料單!C:K,9,FALSE)</f>
        <v>0</v>
      </c>
      <c r="L884" s="1">
        <f ca="1">VLOOKUP(表格15[[#This Row],[專案編號]],料單!C:M,11,FALSE)</f>
        <v>0</v>
      </c>
      <c r="M884" s="1">
        <f ca="1">VLOOKUP(表格15[[#This Row],[專案編號]],料單!C:L,10,FALSE)</f>
        <v>0</v>
      </c>
      <c r="N884" s="1" t="str">
        <f ca="1">VLOOKUP(表格15[[#This Row],[專案編號]],料單!C:O,13,FALSE)</f>
        <v/>
      </c>
      <c r="O884" s="11">
        <f t="shared" ca="1" si="393"/>
        <v>0</v>
      </c>
      <c r="R884" s="2" t="str">
        <f ca="1">IFERROR(VLOOKUP(M884,資料庫!$P$3:$AJ$73,20,),"")</f>
        <v/>
      </c>
      <c r="S884" s="9" t="str">
        <f t="shared" ca="1" si="391"/>
        <v/>
      </c>
      <c r="T884" s="9"/>
      <c r="U884" s="9"/>
    </row>
    <row r="885" spans="1:21" x14ac:dyDescent="0.25">
      <c r="A885" s="1">
        <f t="shared" si="386"/>
        <v>739</v>
      </c>
      <c r="B885" s="1">
        <f t="shared" si="392"/>
        <v>30</v>
      </c>
      <c r="C885" s="1">
        <f t="shared" si="392"/>
        <v>0</v>
      </c>
      <c r="D885" s="1">
        <f>料單!C1157</f>
        <v>30014</v>
      </c>
      <c r="E885" s="1">
        <f ca="1">VLOOKUP(表格15[[#This Row],[專案編號]],料單!C:E,3,FALSE)</f>
        <v>0</v>
      </c>
      <c r="F885" s="1">
        <f ca="1">VLOOKUP(表格15[[#This Row],[專案編號]],料單!C:F,4,FALSE)</f>
        <v>0</v>
      </c>
      <c r="G885" s="1" t="str">
        <f ca="1">VLOOKUP(表格15[[#This Row],[專案編號]],料單!C:G,5,FALSE)</f>
        <v/>
      </c>
      <c r="H885" s="1">
        <f ca="1">VLOOKUP(表格15[[#This Row],[專案編號]],料單!C:H,6,FALSE)</f>
        <v>0</v>
      </c>
      <c r="I885" s="1" t="str">
        <f ca="1">VLOOKUP(表格15[[#This Row],[專案編號]],料單!C:I,7,FALSE)</f>
        <v/>
      </c>
      <c r="J885" s="1">
        <f ca="1">VLOOKUP(表格15[[#This Row],[專案編號]],料單!C:J,8,FALSE)</f>
        <v>0</v>
      </c>
      <c r="K885" s="1">
        <f ca="1">VLOOKUP(表格15[[#This Row],[專案編號]],料單!C:K,9,FALSE)</f>
        <v>0</v>
      </c>
      <c r="L885" s="1">
        <f ca="1">VLOOKUP(表格15[[#This Row],[專案編號]],料單!C:M,11,FALSE)</f>
        <v>0</v>
      </c>
      <c r="M885" s="1">
        <f ca="1">VLOOKUP(表格15[[#This Row],[專案編號]],料單!C:L,10,FALSE)</f>
        <v>0</v>
      </c>
      <c r="N885" s="1" t="str">
        <f ca="1">VLOOKUP(表格15[[#This Row],[專案編號]],料單!C:O,13,FALSE)</f>
        <v/>
      </c>
      <c r="O885" s="11">
        <f t="shared" ca="1" si="393"/>
        <v>0</v>
      </c>
      <c r="R885" s="2" t="str">
        <f ca="1">IFERROR(VLOOKUP(M885,資料庫!$P$3:$AJ$73,20,),"")</f>
        <v/>
      </c>
      <c r="S885" s="9" t="str">
        <f t="shared" ca="1" si="391"/>
        <v/>
      </c>
      <c r="T885" s="9"/>
      <c r="U885" s="9"/>
    </row>
    <row r="886" spans="1:21" x14ac:dyDescent="0.25">
      <c r="A886" s="1">
        <f t="shared" si="386"/>
        <v>740</v>
      </c>
      <c r="B886" s="1">
        <f t="shared" si="392"/>
        <v>30</v>
      </c>
      <c r="C886" s="1">
        <f t="shared" si="392"/>
        <v>0</v>
      </c>
      <c r="D886" s="1">
        <f>料單!C1158</f>
        <v>30015</v>
      </c>
      <c r="E886" s="1">
        <f ca="1">VLOOKUP(表格15[[#This Row],[專案編號]],料單!C:E,3,FALSE)</f>
        <v>0</v>
      </c>
      <c r="F886" s="1">
        <f ca="1">VLOOKUP(表格15[[#This Row],[專案編號]],料單!C:F,4,FALSE)</f>
        <v>0</v>
      </c>
      <c r="G886" s="1" t="str">
        <f ca="1">VLOOKUP(表格15[[#This Row],[專案編號]],料單!C:G,5,FALSE)</f>
        <v/>
      </c>
      <c r="H886" s="1">
        <f ca="1">VLOOKUP(表格15[[#This Row],[專案編號]],料單!C:H,6,FALSE)</f>
        <v>0</v>
      </c>
      <c r="I886" s="1" t="str">
        <f ca="1">VLOOKUP(表格15[[#This Row],[專案編號]],料單!C:I,7,FALSE)</f>
        <v/>
      </c>
      <c r="J886" s="1">
        <f ca="1">VLOOKUP(表格15[[#This Row],[專案編號]],料單!C:J,8,FALSE)</f>
        <v>0</v>
      </c>
      <c r="K886" s="1">
        <f ca="1">VLOOKUP(表格15[[#This Row],[專案編號]],料單!C:K,9,FALSE)</f>
        <v>0</v>
      </c>
      <c r="L886" s="1">
        <f ca="1">VLOOKUP(表格15[[#This Row],[專案編號]],料單!C:M,11,FALSE)</f>
        <v>0</v>
      </c>
      <c r="M886" s="1">
        <f ca="1">VLOOKUP(表格15[[#This Row],[專案編號]],料單!C:L,10,FALSE)</f>
        <v>0</v>
      </c>
      <c r="N886" s="1" t="str">
        <f ca="1">VLOOKUP(表格15[[#This Row],[專案編號]],料單!C:O,13,FALSE)</f>
        <v/>
      </c>
      <c r="O886" s="11">
        <f t="shared" ca="1" si="393"/>
        <v>0</v>
      </c>
      <c r="R886" s="2" t="str">
        <f ca="1">IFERROR(VLOOKUP(M886,資料庫!$P$3:$AJ$73,20,),"")</f>
        <v/>
      </c>
      <c r="S886" s="9" t="str">
        <f t="shared" ca="1" si="391"/>
        <v/>
      </c>
      <c r="T886" s="9"/>
      <c r="U886" s="9"/>
    </row>
    <row r="887" spans="1:21" x14ac:dyDescent="0.25">
      <c r="A887" s="1">
        <f t="shared" si="386"/>
        <v>741</v>
      </c>
      <c r="B887" s="1">
        <f t="shared" si="392"/>
        <v>30</v>
      </c>
      <c r="C887" s="1">
        <f t="shared" si="392"/>
        <v>0</v>
      </c>
      <c r="D887" s="1">
        <f>料單!C1159</f>
        <v>30016</v>
      </c>
      <c r="E887" s="1">
        <f ca="1">VLOOKUP(表格15[[#This Row],[專案編號]],料單!C:E,3,FALSE)</f>
        <v>0</v>
      </c>
      <c r="F887" s="1">
        <f ca="1">VLOOKUP(表格15[[#This Row],[專案編號]],料單!C:F,4,FALSE)</f>
        <v>0</v>
      </c>
      <c r="G887" s="1" t="str">
        <f ca="1">VLOOKUP(表格15[[#This Row],[專案編號]],料單!C:G,5,FALSE)</f>
        <v/>
      </c>
      <c r="H887" s="1">
        <f ca="1">VLOOKUP(表格15[[#This Row],[專案編號]],料單!C:H,6,FALSE)</f>
        <v>0</v>
      </c>
      <c r="I887" s="1" t="str">
        <f ca="1">VLOOKUP(表格15[[#This Row],[專案編號]],料單!C:I,7,FALSE)</f>
        <v/>
      </c>
      <c r="J887" s="1">
        <f ca="1">VLOOKUP(表格15[[#This Row],[專案編號]],料單!C:J,8,FALSE)</f>
        <v>0</v>
      </c>
      <c r="K887" s="1">
        <f ca="1">VLOOKUP(表格15[[#This Row],[專案編號]],料單!C:K,9,FALSE)</f>
        <v>0</v>
      </c>
      <c r="L887" s="1">
        <f ca="1">VLOOKUP(表格15[[#This Row],[專案編號]],料單!C:M,11,FALSE)</f>
        <v>0</v>
      </c>
      <c r="M887" s="1">
        <f ca="1">VLOOKUP(表格15[[#This Row],[專案編號]],料單!C:L,10,FALSE)</f>
        <v>0</v>
      </c>
      <c r="N887" s="1" t="str">
        <f ca="1">VLOOKUP(表格15[[#This Row],[專案編號]],料單!C:O,13,FALSE)</f>
        <v/>
      </c>
      <c r="O887" s="11">
        <f t="shared" ca="1" si="393"/>
        <v>0</v>
      </c>
      <c r="R887" s="2" t="str">
        <f ca="1">IFERROR(VLOOKUP(M887,資料庫!$P$3:$AJ$73,20,),"")</f>
        <v/>
      </c>
      <c r="S887" s="9" t="str">
        <f t="shared" ca="1" si="391"/>
        <v/>
      </c>
      <c r="T887" s="9"/>
      <c r="U887" s="9"/>
    </row>
    <row r="888" spans="1:21" x14ac:dyDescent="0.25">
      <c r="A888" s="1">
        <f t="shared" si="386"/>
        <v>742</v>
      </c>
      <c r="B888" s="1">
        <f t="shared" si="392"/>
        <v>30</v>
      </c>
      <c r="C888" s="1">
        <f t="shared" si="392"/>
        <v>0</v>
      </c>
      <c r="D888" s="1">
        <f>料單!C1160</f>
        <v>30017</v>
      </c>
      <c r="E888" s="1">
        <f ca="1">VLOOKUP(表格15[[#This Row],[專案編號]],料單!C:E,3,FALSE)</f>
        <v>0</v>
      </c>
      <c r="F888" s="1">
        <f ca="1">VLOOKUP(表格15[[#This Row],[專案編號]],料單!C:F,4,FALSE)</f>
        <v>0</v>
      </c>
      <c r="G888" s="1" t="str">
        <f ca="1">VLOOKUP(表格15[[#This Row],[專案編號]],料單!C:G,5,FALSE)</f>
        <v/>
      </c>
      <c r="H888" s="1">
        <f ca="1">VLOOKUP(表格15[[#This Row],[專案編號]],料單!C:H,6,FALSE)</f>
        <v>0</v>
      </c>
      <c r="I888" s="1" t="str">
        <f ca="1">VLOOKUP(表格15[[#This Row],[專案編號]],料單!C:I,7,FALSE)</f>
        <v/>
      </c>
      <c r="J888" s="1">
        <f ca="1">VLOOKUP(表格15[[#This Row],[專案編號]],料單!C:J,8,FALSE)</f>
        <v>0</v>
      </c>
      <c r="K888" s="1">
        <f ca="1">VLOOKUP(表格15[[#This Row],[專案編號]],料單!C:K,9,FALSE)</f>
        <v>0</v>
      </c>
      <c r="L888" s="1">
        <f ca="1">VLOOKUP(表格15[[#This Row],[專案編號]],料單!C:M,11,FALSE)</f>
        <v>0</v>
      </c>
      <c r="M888" s="1">
        <f ca="1">VLOOKUP(表格15[[#This Row],[專案編號]],料單!C:L,10,FALSE)</f>
        <v>0</v>
      </c>
      <c r="N888" s="1" t="str">
        <f ca="1">VLOOKUP(表格15[[#This Row],[專案編號]],料單!C:O,13,FALSE)</f>
        <v/>
      </c>
      <c r="O888" s="11">
        <f t="shared" ca="1" si="393"/>
        <v>0</v>
      </c>
      <c r="R888" s="2" t="str">
        <f ca="1">IFERROR(VLOOKUP(M888,資料庫!$P$3:$AJ$73,20,),"")</f>
        <v/>
      </c>
      <c r="S888" s="9" t="str">
        <f t="shared" ca="1" si="391"/>
        <v/>
      </c>
      <c r="T888" s="9"/>
      <c r="U888" s="9"/>
    </row>
    <row r="889" spans="1:21" x14ac:dyDescent="0.25">
      <c r="A889" s="1">
        <f t="shared" si="386"/>
        <v>743</v>
      </c>
      <c r="B889" s="1">
        <f t="shared" si="392"/>
        <v>30</v>
      </c>
      <c r="C889" s="1">
        <f t="shared" si="392"/>
        <v>0</v>
      </c>
      <c r="D889" s="1">
        <f>料單!C1161</f>
        <v>30018</v>
      </c>
      <c r="E889" s="1">
        <f ca="1">VLOOKUP(表格15[[#This Row],[專案編號]],料單!C:E,3,FALSE)</f>
        <v>0</v>
      </c>
      <c r="F889" s="1">
        <f ca="1">VLOOKUP(表格15[[#This Row],[專案編號]],料單!C:F,4,FALSE)</f>
        <v>0</v>
      </c>
      <c r="G889" s="1" t="str">
        <f ca="1">VLOOKUP(表格15[[#This Row],[專案編號]],料單!C:G,5,FALSE)</f>
        <v/>
      </c>
      <c r="H889" s="1">
        <f ca="1">VLOOKUP(表格15[[#This Row],[專案編號]],料單!C:H,6,FALSE)</f>
        <v>0</v>
      </c>
      <c r="I889" s="1" t="str">
        <f ca="1">VLOOKUP(表格15[[#This Row],[專案編號]],料單!C:I,7,FALSE)</f>
        <v/>
      </c>
      <c r="J889" s="1">
        <f ca="1">VLOOKUP(表格15[[#This Row],[專案編號]],料單!C:J,8,FALSE)</f>
        <v>0</v>
      </c>
      <c r="K889" s="1">
        <f ca="1">VLOOKUP(表格15[[#This Row],[專案編號]],料單!C:K,9,FALSE)</f>
        <v>0</v>
      </c>
      <c r="L889" s="1">
        <f ca="1">VLOOKUP(表格15[[#This Row],[專案編號]],料單!C:M,11,FALSE)</f>
        <v>0</v>
      </c>
      <c r="M889" s="1">
        <f ca="1">VLOOKUP(表格15[[#This Row],[專案編號]],料單!C:L,10,FALSE)</f>
        <v>0</v>
      </c>
      <c r="N889" s="1" t="str">
        <f ca="1">VLOOKUP(表格15[[#This Row],[專案編號]],料單!C:O,13,FALSE)</f>
        <v/>
      </c>
      <c r="O889" s="11">
        <f t="shared" ca="1" si="393"/>
        <v>0</v>
      </c>
      <c r="R889" s="2" t="str">
        <f ca="1">IFERROR(VLOOKUP(M889,資料庫!$P$3:$AJ$73,20,),"")</f>
        <v/>
      </c>
      <c r="S889" s="9" t="str">
        <f t="shared" ca="1" si="391"/>
        <v/>
      </c>
      <c r="T889" s="9"/>
      <c r="U889" s="9"/>
    </row>
    <row r="890" spans="1:21" x14ac:dyDescent="0.25">
      <c r="A890" s="1">
        <f t="shared" si="386"/>
        <v>744</v>
      </c>
      <c r="B890" s="1">
        <f t="shared" si="392"/>
        <v>30</v>
      </c>
      <c r="C890" s="1">
        <f t="shared" si="392"/>
        <v>0</v>
      </c>
      <c r="D890" s="1">
        <f>料單!C1162</f>
        <v>30019</v>
      </c>
      <c r="E890" s="1">
        <f ca="1">VLOOKUP(表格15[[#This Row],[專案編號]],料單!C:E,3,FALSE)</f>
        <v>0</v>
      </c>
      <c r="F890" s="1">
        <f ca="1">VLOOKUP(表格15[[#This Row],[專案編號]],料單!C:F,4,FALSE)</f>
        <v>0</v>
      </c>
      <c r="G890" s="1" t="str">
        <f ca="1">VLOOKUP(表格15[[#This Row],[專案編號]],料單!C:G,5,FALSE)</f>
        <v/>
      </c>
      <c r="H890" s="1">
        <f ca="1">VLOOKUP(表格15[[#This Row],[專案編號]],料單!C:H,6,FALSE)</f>
        <v>0</v>
      </c>
      <c r="I890" s="1" t="str">
        <f ca="1">VLOOKUP(表格15[[#This Row],[專案編號]],料單!C:I,7,FALSE)</f>
        <v/>
      </c>
      <c r="J890" s="1">
        <f ca="1">VLOOKUP(表格15[[#This Row],[專案編號]],料單!C:J,8,FALSE)</f>
        <v>0</v>
      </c>
      <c r="K890" s="1">
        <f ca="1">VLOOKUP(表格15[[#This Row],[專案編號]],料單!C:K,9,FALSE)</f>
        <v>0</v>
      </c>
      <c r="L890" s="1">
        <f ca="1">VLOOKUP(表格15[[#This Row],[專案編號]],料單!C:M,11,FALSE)</f>
        <v>0</v>
      </c>
      <c r="M890" s="1">
        <f ca="1">VLOOKUP(表格15[[#This Row],[專案編號]],料單!C:L,10,FALSE)</f>
        <v>0</v>
      </c>
      <c r="N890" s="1" t="str">
        <f ca="1">VLOOKUP(表格15[[#This Row],[專案編號]],料單!C:O,13,FALSE)</f>
        <v/>
      </c>
      <c r="O890" s="11">
        <f t="shared" ca="1" si="393"/>
        <v>0</v>
      </c>
      <c r="R890" s="2" t="str">
        <f ca="1">IFERROR(VLOOKUP(M890,資料庫!$P$3:$AJ$73,20,),"")</f>
        <v/>
      </c>
      <c r="S890" s="9" t="str">
        <f t="shared" ca="1" si="391"/>
        <v/>
      </c>
      <c r="T890" s="9"/>
      <c r="U890" s="9"/>
    </row>
    <row r="891" spans="1:21" x14ac:dyDescent="0.25">
      <c r="A891" s="1">
        <f t="shared" si="386"/>
        <v>745</v>
      </c>
      <c r="B891" s="1">
        <f t="shared" si="392"/>
        <v>30</v>
      </c>
      <c r="C891" s="1">
        <f t="shared" si="392"/>
        <v>0</v>
      </c>
      <c r="D891" s="1">
        <f>料單!C1163</f>
        <v>30020</v>
      </c>
      <c r="E891" s="1">
        <f ca="1">VLOOKUP(表格15[[#This Row],[專案編號]],料單!C:E,3,FALSE)</f>
        <v>0</v>
      </c>
      <c r="F891" s="1">
        <f ca="1">VLOOKUP(表格15[[#This Row],[專案編號]],料單!C:F,4,FALSE)</f>
        <v>0</v>
      </c>
      <c r="G891" s="1" t="str">
        <f ca="1">VLOOKUP(表格15[[#This Row],[專案編號]],料單!C:G,5,FALSE)</f>
        <v/>
      </c>
      <c r="H891" s="1">
        <f ca="1">VLOOKUP(表格15[[#This Row],[專案編號]],料單!C:H,6,FALSE)</f>
        <v>0</v>
      </c>
      <c r="I891" s="1" t="str">
        <f ca="1">VLOOKUP(表格15[[#This Row],[專案編號]],料單!C:I,7,FALSE)</f>
        <v/>
      </c>
      <c r="J891" s="1">
        <f ca="1">VLOOKUP(表格15[[#This Row],[專案編號]],料單!C:J,8,FALSE)</f>
        <v>0</v>
      </c>
      <c r="K891" s="1">
        <f ca="1">VLOOKUP(表格15[[#This Row],[專案編號]],料單!C:K,9,FALSE)</f>
        <v>0</v>
      </c>
      <c r="L891" s="1" t="str">
        <f ca="1">VLOOKUP(表格15[[#This Row],[專案編號]],料單!C:M,11,FALSE)</f>
        <v/>
      </c>
      <c r="M891" s="1">
        <f ca="1">VLOOKUP(表格15[[#This Row],[專案編號]],料單!C:L,10,FALSE)</f>
        <v>0</v>
      </c>
      <c r="N891" s="1" t="str">
        <f ca="1">VLOOKUP(表格15[[#This Row],[專案編號]],料單!C:O,13,FALSE)</f>
        <v/>
      </c>
      <c r="O891" s="11">
        <f t="shared" ca="1" si="393"/>
        <v>0</v>
      </c>
      <c r="R891" s="2" t="str">
        <f ca="1">IFERROR(VLOOKUP(M891,資料庫!$P$3:$AJ$73,20,),"")</f>
        <v/>
      </c>
      <c r="S891" s="9" t="str">
        <f t="shared" ca="1" si="391"/>
        <v/>
      </c>
      <c r="T891" s="9"/>
      <c r="U891" s="9"/>
    </row>
    <row r="892" spans="1:21" x14ac:dyDescent="0.25">
      <c r="A892" s="1">
        <f t="shared" si="386"/>
        <v>746</v>
      </c>
      <c r="B892" s="1">
        <f t="shared" si="392"/>
        <v>30</v>
      </c>
      <c r="C892" s="1">
        <f t="shared" si="392"/>
        <v>0</v>
      </c>
      <c r="D892" s="1">
        <f>料單!C1164</f>
        <v>30021</v>
      </c>
      <c r="E892" s="1">
        <f ca="1">VLOOKUP(表格15[[#This Row],[專案編號]],料單!C:E,3,FALSE)</f>
        <v>0</v>
      </c>
      <c r="F892" s="1">
        <f ca="1">VLOOKUP(表格15[[#This Row],[專案編號]],料單!C:F,4,FALSE)</f>
        <v>0</v>
      </c>
      <c r="G892" s="1" t="str">
        <f ca="1">VLOOKUP(表格15[[#This Row],[專案編號]],料單!C:G,5,FALSE)</f>
        <v/>
      </c>
      <c r="H892" s="1">
        <f ca="1">VLOOKUP(表格15[[#This Row],[專案編號]],料單!C:H,6,FALSE)</f>
        <v>0</v>
      </c>
      <c r="I892" s="1" t="str">
        <f ca="1">VLOOKUP(表格15[[#This Row],[專案編號]],料單!C:I,7,FALSE)</f>
        <v/>
      </c>
      <c r="J892" s="1">
        <f ca="1">VLOOKUP(表格15[[#This Row],[專案編號]],料單!C:J,8,FALSE)</f>
        <v>0</v>
      </c>
      <c r="K892" s="1">
        <f ca="1">VLOOKUP(表格15[[#This Row],[專案編號]],料單!C:K,9,FALSE)</f>
        <v>0</v>
      </c>
      <c r="L892" s="1" t="str">
        <f ca="1">VLOOKUP(表格15[[#This Row],[專案編號]],料單!C:M,11,FALSE)</f>
        <v/>
      </c>
      <c r="M892" s="1">
        <f ca="1">VLOOKUP(表格15[[#This Row],[專案編號]],料單!C:L,10,FALSE)</f>
        <v>0</v>
      </c>
      <c r="N892" s="1" t="str">
        <f ca="1">VLOOKUP(表格15[[#This Row],[專案編號]],料單!C:O,13,FALSE)</f>
        <v/>
      </c>
      <c r="O892" s="11">
        <f t="shared" ca="1" si="393"/>
        <v>0</v>
      </c>
      <c r="R892" s="2" t="str">
        <f ca="1">IFERROR(VLOOKUP(M892,資料庫!$P$3:$AJ$73,20,),"")</f>
        <v/>
      </c>
      <c r="S892" s="9" t="str">
        <f t="shared" ca="1" si="391"/>
        <v/>
      </c>
      <c r="T892" s="9"/>
      <c r="U892" s="9"/>
    </row>
    <row r="893" spans="1:21" x14ac:dyDescent="0.25">
      <c r="A893" s="1">
        <f t="shared" si="386"/>
        <v>747</v>
      </c>
      <c r="B893" s="1">
        <f t="shared" si="392"/>
        <v>30</v>
      </c>
      <c r="C893" s="1">
        <f t="shared" si="392"/>
        <v>0</v>
      </c>
      <c r="D893" s="1">
        <f>料單!C1165</f>
        <v>30022</v>
      </c>
      <c r="E893" s="1">
        <f ca="1">VLOOKUP(表格15[[#This Row],[專案編號]],料單!C:E,3,FALSE)</f>
        <v>0</v>
      </c>
      <c r="F893" s="1">
        <f ca="1">VLOOKUP(表格15[[#This Row],[專案編號]],料單!C:F,4,FALSE)</f>
        <v>0</v>
      </c>
      <c r="G893" s="1" t="str">
        <f ca="1">VLOOKUP(表格15[[#This Row],[專案編號]],料單!C:G,5,FALSE)</f>
        <v/>
      </c>
      <c r="H893" s="1">
        <f ca="1">VLOOKUP(表格15[[#This Row],[專案編號]],料單!C:H,6,FALSE)</f>
        <v>0</v>
      </c>
      <c r="I893" s="1" t="str">
        <f ca="1">VLOOKUP(表格15[[#This Row],[專案編號]],料單!C:I,7,FALSE)</f>
        <v/>
      </c>
      <c r="J893" s="1">
        <f ca="1">VLOOKUP(表格15[[#This Row],[專案編號]],料單!C:J,8,FALSE)</f>
        <v>0</v>
      </c>
      <c r="K893" s="1">
        <f ca="1">VLOOKUP(表格15[[#This Row],[專案編號]],料單!C:K,9,FALSE)</f>
        <v>0</v>
      </c>
      <c r="L893" s="1" t="str">
        <f ca="1">VLOOKUP(表格15[[#This Row],[專案編號]],料單!C:M,11,FALSE)</f>
        <v/>
      </c>
      <c r="M893" s="1">
        <f ca="1">VLOOKUP(表格15[[#This Row],[專案編號]],料單!C:L,10,FALSE)</f>
        <v>0</v>
      </c>
      <c r="N893" s="1" t="str">
        <f ca="1">VLOOKUP(表格15[[#This Row],[專案編號]],料單!C:O,13,FALSE)</f>
        <v/>
      </c>
      <c r="O893" s="11">
        <f t="shared" ca="1" si="393"/>
        <v>0</v>
      </c>
      <c r="R893" s="2" t="str">
        <f ca="1">IFERROR(VLOOKUP(M893,資料庫!$P$3:$AJ$73,20,),"")</f>
        <v/>
      </c>
      <c r="S893" s="9" t="str">
        <f t="shared" ca="1" si="391"/>
        <v/>
      </c>
      <c r="T893" s="9"/>
      <c r="U893" s="9"/>
    </row>
    <row r="894" spans="1:21" x14ac:dyDescent="0.25">
      <c r="A894" s="1">
        <f t="shared" si="386"/>
        <v>748</v>
      </c>
      <c r="B894" s="1">
        <f t="shared" si="392"/>
        <v>30</v>
      </c>
      <c r="C894" s="1">
        <f t="shared" si="392"/>
        <v>0</v>
      </c>
      <c r="D894" s="1">
        <f>料單!C1166</f>
        <v>30023</v>
      </c>
      <c r="E894" s="1">
        <f ca="1">VLOOKUP(表格15[[#This Row],[專案編號]],料單!C:E,3,FALSE)</f>
        <v>0</v>
      </c>
      <c r="F894" s="1">
        <f ca="1">VLOOKUP(表格15[[#This Row],[專案編號]],料單!C:F,4,FALSE)</f>
        <v>0</v>
      </c>
      <c r="G894" s="1" t="str">
        <f ca="1">VLOOKUP(表格15[[#This Row],[專案編號]],料單!C:G,5,FALSE)</f>
        <v/>
      </c>
      <c r="H894" s="1">
        <f ca="1">VLOOKUP(表格15[[#This Row],[專案編號]],料單!C:H,6,FALSE)</f>
        <v>0</v>
      </c>
      <c r="I894" s="1" t="str">
        <f ca="1">VLOOKUP(表格15[[#This Row],[專案編號]],料單!C:I,7,FALSE)</f>
        <v/>
      </c>
      <c r="J894" s="1">
        <f ca="1">VLOOKUP(表格15[[#This Row],[專案編號]],料單!C:J,8,FALSE)</f>
        <v>0</v>
      </c>
      <c r="K894" s="1">
        <f ca="1">VLOOKUP(表格15[[#This Row],[專案編號]],料單!C:K,9,FALSE)</f>
        <v>0</v>
      </c>
      <c r="L894" s="1" t="str">
        <f ca="1">VLOOKUP(表格15[[#This Row],[專案編號]],料單!C:M,11,FALSE)</f>
        <v/>
      </c>
      <c r="M894" s="1">
        <f ca="1">VLOOKUP(表格15[[#This Row],[專案編號]],料單!C:L,10,FALSE)</f>
        <v>0</v>
      </c>
      <c r="N894" s="1" t="str">
        <f ca="1">VLOOKUP(表格15[[#This Row],[專案編號]],料單!C:O,13,FALSE)</f>
        <v/>
      </c>
      <c r="O894" s="11">
        <f t="shared" ca="1" si="393"/>
        <v>0</v>
      </c>
      <c r="R894" s="2" t="str">
        <f ca="1">IFERROR(VLOOKUP(M894,資料庫!$P$3:$AJ$73,20,),"")</f>
        <v/>
      </c>
      <c r="S894" s="9" t="str">
        <f t="shared" ca="1" si="391"/>
        <v/>
      </c>
      <c r="T894" s="9"/>
      <c r="U894" s="9"/>
    </row>
    <row r="895" spans="1:21" x14ac:dyDescent="0.25">
      <c r="A895" s="1">
        <f t="shared" si="386"/>
        <v>749</v>
      </c>
      <c r="B895" s="1">
        <f t="shared" si="392"/>
        <v>30</v>
      </c>
      <c r="C895" s="1">
        <f t="shared" si="392"/>
        <v>0</v>
      </c>
      <c r="D895" s="1">
        <f>料單!C1167</f>
        <v>30024</v>
      </c>
      <c r="E895" s="1">
        <f ca="1">VLOOKUP(表格15[[#This Row],[專案編號]],料單!C:E,3,FALSE)</f>
        <v>0</v>
      </c>
      <c r="F895" s="1">
        <f ca="1">VLOOKUP(表格15[[#This Row],[專案編號]],料單!C:F,4,FALSE)</f>
        <v>0</v>
      </c>
      <c r="G895" s="1" t="str">
        <f ca="1">VLOOKUP(表格15[[#This Row],[專案編號]],料單!C:G,5,FALSE)</f>
        <v/>
      </c>
      <c r="H895" s="1">
        <f ca="1">VLOOKUP(表格15[[#This Row],[專案編號]],料單!C:H,6,FALSE)</f>
        <v>0</v>
      </c>
      <c r="I895" s="1" t="str">
        <f ca="1">VLOOKUP(表格15[[#This Row],[專案編號]],料單!C:I,7,FALSE)</f>
        <v/>
      </c>
      <c r="J895" s="1">
        <f ca="1">VLOOKUP(表格15[[#This Row],[專案編號]],料單!C:J,8,FALSE)</f>
        <v>0</v>
      </c>
      <c r="K895" s="1">
        <f ca="1">VLOOKUP(表格15[[#This Row],[專案編號]],料單!C:K,9,FALSE)</f>
        <v>0</v>
      </c>
      <c r="L895" s="1" t="str">
        <f ca="1">VLOOKUP(表格15[[#This Row],[專案編號]],料單!C:M,11,FALSE)</f>
        <v/>
      </c>
      <c r="M895" s="1">
        <f ca="1">VLOOKUP(表格15[[#This Row],[專案編號]],料單!C:L,10,FALSE)</f>
        <v>0</v>
      </c>
      <c r="N895" s="1" t="str">
        <f ca="1">VLOOKUP(表格15[[#This Row],[專案編號]],料單!C:O,13,FALSE)</f>
        <v/>
      </c>
      <c r="O895" s="11">
        <f t="shared" ca="1" si="393"/>
        <v>0</v>
      </c>
      <c r="R895" s="2" t="str">
        <f ca="1">IFERROR(VLOOKUP(M895,資料庫!$P$3:$AJ$73,20,),"")</f>
        <v/>
      </c>
      <c r="S895" s="9" t="str">
        <f t="shared" ca="1" si="391"/>
        <v/>
      </c>
      <c r="T895" s="9"/>
      <c r="U895" s="9"/>
    </row>
    <row r="896" spans="1:21" x14ac:dyDescent="0.25">
      <c r="A896" s="1">
        <f t="shared" ref="A896:A900" si="394">A895+1</f>
        <v>750</v>
      </c>
      <c r="B896" s="1">
        <f t="shared" ref="B896:C900" si="395">B895</f>
        <v>30</v>
      </c>
      <c r="C896" s="1">
        <f t="shared" si="395"/>
        <v>0</v>
      </c>
      <c r="D896" s="1">
        <f>料單!C1168</f>
        <v>30025</v>
      </c>
      <c r="E896" s="1">
        <f ca="1">VLOOKUP(表格15[[#This Row],[專案編號]],料單!C:E,3,FALSE)</f>
        <v>0</v>
      </c>
      <c r="F896" s="1">
        <f ca="1">VLOOKUP(表格15[[#This Row],[專案編號]],料單!C:F,4,FALSE)</f>
        <v>0</v>
      </c>
      <c r="G896" s="1" t="str">
        <f ca="1">VLOOKUP(表格15[[#This Row],[專案編號]],料單!C:G,5,FALSE)</f>
        <v/>
      </c>
      <c r="H896" s="1">
        <f ca="1">VLOOKUP(表格15[[#This Row],[專案編號]],料單!C:H,6,FALSE)</f>
        <v>0</v>
      </c>
      <c r="I896" s="1" t="str">
        <f ca="1">VLOOKUP(表格15[[#This Row],[專案編號]],料單!C:I,7,FALSE)</f>
        <v/>
      </c>
      <c r="J896" s="1">
        <f ca="1">VLOOKUP(表格15[[#This Row],[專案編號]],料單!C:J,8,FALSE)</f>
        <v>0</v>
      </c>
      <c r="K896" s="1">
        <f ca="1">VLOOKUP(表格15[[#This Row],[專案編號]],料單!C:K,9,FALSE)</f>
        <v>0</v>
      </c>
      <c r="L896" s="1" t="str">
        <f ca="1">VLOOKUP(表格15[[#This Row],[專案編號]],料單!C:M,11,FALSE)</f>
        <v/>
      </c>
      <c r="M896" s="1">
        <f ca="1">VLOOKUP(表格15[[#This Row],[專案編號]],料單!C:L,10,FALSE)</f>
        <v>0</v>
      </c>
      <c r="N896" s="1" t="str">
        <f ca="1">VLOOKUP(表格15[[#This Row],[專案編號]],料單!C:O,13,FALSE)</f>
        <v/>
      </c>
      <c r="O896" s="11">
        <f t="shared" ca="1" si="393"/>
        <v>0</v>
      </c>
      <c r="R896" s="2" t="str">
        <f ca="1">IFERROR(VLOOKUP(M896,資料庫!$P$3:$AJ$73,20,),"")</f>
        <v/>
      </c>
      <c r="S896" s="9" t="str">
        <f t="shared" ca="1" si="391"/>
        <v/>
      </c>
      <c r="T896" s="9"/>
      <c r="U896" s="9"/>
    </row>
    <row r="897" spans="1:21" x14ac:dyDescent="0.25">
      <c r="A897" s="1">
        <f t="shared" si="394"/>
        <v>751</v>
      </c>
      <c r="B897" s="1">
        <f t="shared" si="395"/>
        <v>30</v>
      </c>
      <c r="C897" s="1">
        <f t="shared" si="395"/>
        <v>0</v>
      </c>
      <c r="D897" s="1">
        <f>料單!C1169</f>
        <v>30026</v>
      </c>
      <c r="E897" s="1">
        <f ca="1">VLOOKUP(表格15[[#This Row],[專案編號]],料單!C:E,3,FALSE)</f>
        <v>0</v>
      </c>
      <c r="F897" s="1">
        <f ca="1">VLOOKUP(表格15[[#This Row],[專案編號]],料單!C:F,4,FALSE)</f>
        <v>0</v>
      </c>
      <c r="G897" s="1" t="str">
        <f ca="1">VLOOKUP(表格15[[#This Row],[專案編號]],料單!C:G,5,FALSE)</f>
        <v/>
      </c>
      <c r="H897" s="1">
        <f ca="1">VLOOKUP(表格15[[#This Row],[專案編號]],料單!C:H,6,FALSE)</f>
        <v>0</v>
      </c>
      <c r="I897" s="1" t="str">
        <f ca="1">VLOOKUP(表格15[[#This Row],[專案編號]],料單!C:I,7,FALSE)</f>
        <v/>
      </c>
      <c r="J897" s="1">
        <f ca="1">VLOOKUP(表格15[[#This Row],[專案編號]],料單!C:J,8,FALSE)</f>
        <v>0</v>
      </c>
      <c r="K897" s="1">
        <f ca="1">VLOOKUP(表格15[[#This Row],[專案編號]],料單!C:K,9,FALSE)</f>
        <v>0</v>
      </c>
      <c r="L897" s="1" t="str">
        <f ca="1">VLOOKUP(表格15[[#This Row],[專案編號]],料單!C:M,11,FALSE)</f>
        <v/>
      </c>
      <c r="M897" s="1">
        <f ca="1">VLOOKUP(表格15[[#This Row],[專案編號]],料單!C:L,10,FALSE)</f>
        <v>0</v>
      </c>
      <c r="N897" s="1" t="str">
        <f ca="1">VLOOKUP(表格15[[#This Row],[專案編號]],料單!C:O,13,FALSE)</f>
        <v/>
      </c>
      <c r="O897" s="11">
        <f t="shared" ca="1" si="393"/>
        <v>0</v>
      </c>
      <c r="R897" s="2" t="str">
        <f ca="1">IFERROR(VLOOKUP(M897,資料庫!$P$3:$AJ$73,20,),"")</f>
        <v/>
      </c>
      <c r="S897" s="9" t="str">
        <f t="shared" ca="1" si="391"/>
        <v/>
      </c>
      <c r="T897" s="9"/>
      <c r="U897" s="9"/>
    </row>
    <row r="898" spans="1:21" x14ac:dyDescent="0.25">
      <c r="A898" s="1">
        <f t="shared" si="394"/>
        <v>752</v>
      </c>
      <c r="B898" s="1">
        <f t="shared" si="395"/>
        <v>30</v>
      </c>
      <c r="C898" s="1">
        <f t="shared" si="395"/>
        <v>0</v>
      </c>
      <c r="D898" s="1">
        <f>料單!C1170</f>
        <v>30027</v>
      </c>
      <c r="E898" s="1">
        <f ca="1">VLOOKUP(表格15[[#This Row],[專案編號]],料單!C:E,3,FALSE)</f>
        <v>0</v>
      </c>
      <c r="F898" s="1">
        <f ca="1">VLOOKUP(表格15[[#This Row],[專案編號]],料單!C:F,4,FALSE)</f>
        <v>0</v>
      </c>
      <c r="G898" s="1" t="str">
        <f ca="1">VLOOKUP(表格15[[#This Row],[專案編號]],料單!C:G,5,FALSE)</f>
        <v/>
      </c>
      <c r="H898" s="1">
        <f ca="1">VLOOKUP(表格15[[#This Row],[專案編號]],料單!C:H,6,FALSE)</f>
        <v>0</v>
      </c>
      <c r="I898" s="1" t="str">
        <f ca="1">VLOOKUP(表格15[[#This Row],[專案編號]],料單!C:I,7,FALSE)</f>
        <v/>
      </c>
      <c r="J898" s="1">
        <f ca="1">VLOOKUP(表格15[[#This Row],[專案編號]],料單!C:J,8,FALSE)</f>
        <v>0</v>
      </c>
      <c r="K898" s="1">
        <f ca="1">VLOOKUP(表格15[[#This Row],[專案編號]],料單!C:K,9,FALSE)</f>
        <v>0</v>
      </c>
      <c r="L898" s="1" t="str">
        <f ca="1">VLOOKUP(表格15[[#This Row],[專案編號]],料單!C:M,11,FALSE)</f>
        <v/>
      </c>
      <c r="M898" s="1">
        <f ca="1">VLOOKUP(表格15[[#This Row],[專案編號]],料單!C:L,10,FALSE)</f>
        <v>0</v>
      </c>
      <c r="N898" s="1" t="str">
        <f ca="1">VLOOKUP(表格15[[#This Row],[專案編號]],料單!C:O,13,FALSE)</f>
        <v/>
      </c>
      <c r="O898" s="11">
        <f t="shared" ca="1" si="393"/>
        <v>0</v>
      </c>
      <c r="R898" s="2" t="str">
        <f ca="1">IFERROR(VLOOKUP(M898,資料庫!$P$3:$AJ$73,20,),"")</f>
        <v/>
      </c>
      <c r="S898" s="9" t="str">
        <f t="shared" ca="1" si="391"/>
        <v/>
      </c>
      <c r="T898" s="9"/>
      <c r="U898" s="9"/>
    </row>
    <row r="899" spans="1:21" x14ac:dyDescent="0.25">
      <c r="A899" s="1">
        <f t="shared" si="394"/>
        <v>753</v>
      </c>
      <c r="B899" s="1">
        <f t="shared" si="395"/>
        <v>30</v>
      </c>
      <c r="C899" s="1">
        <f t="shared" si="395"/>
        <v>0</v>
      </c>
      <c r="D899" s="1">
        <f>料單!C1171</f>
        <v>30028</v>
      </c>
      <c r="E899" s="1">
        <f ca="1">VLOOKUP(表格15[[#This Row],[專案編號]],料單!C:E,3,FALSE)</f>
        <v>0</v>
      </c>
      <c r="F899" s="1">
        <f ca="1">VLOOKUP(表格15[[#This Row],[專案編號]],料單!C:F,4,FALSE)</f>
        <v>0</v>
      </c>
      <c r="G899" s="1" t="str">
        <f ca="1">VLOOKUP(表格15[[#This Row],[專案編號]],料單!C:G,5,FALSE)</f>
        <v/>
      </c>
      <c r="H899" s="1">
        <f ca="1">VLOOKUP(表格15[[#This Row],[專案編號]],料單!C:H,6,FALSE)</f>
        <v>0</v>
      </c>
      <c r="I899" s="1" t="str">
        <f ca="1">VLOOKUP(表格15[[#This Row],[專案編號]],料單!C:I,7,FALSE)</f>
        <v/>
      </c>
      <c r="J899" s="1">
        <f ca="1">VLOOKUP(表格15[[#This Row],[專案編號]],料單!C:J,8,FALSE)</f>
        <v>0</v>
      </c>
      <c r="K899" s="1">
        <f ca="1">VLOOKUP(表格15[[#This Row],[專案編號]],料單!C:K,9,FALSE)</f>
        <v>0</v>
      </c>
      <c r="L899" s="1" t="str">
        <f ca="1">VLOOKUP(表格15[[#This Row],[專案編號]],料單!C:M,11,FALSE)</f>
        <v/>
      </c>
      <c r="M899" s="1">
        <f ca="1">VLOOKUP(表格15[[#This Row],[專案編號]],料單!C:L,10,FALSE)</f>
        <v>0</v>
      </c>
      <c r="N899" s="1" t="str">
        <f ca="1">VLOOKUP(表格15[[#This Row],[專案編號]],料單!C:O,13,FALSE)</f>
        <v/>
      </c>
      <c r="O899" s="11">
        <f t="shared" ca="1" si="393"/>
        <v>0</v>
      </c>
      <c r="R899" s="2" t="str">
        <f ca="1">IFERROR(VLOOKUP(M899,資料庫!$P$3:$AJ$73,20,),"")</f>
        <v/>
      </c>
      <c r="S899" s="9" t="str">
        <f t="shared" ca="1" si="391"/>
        <v/>
      </c>
      <c r="T899" s="9"/>
      <c r="U899" s="9"/>
    </row>
    <row r="900" spans="1:21" x14ac:dyDescent="0.25">
      <c r="A900" s="1">
        <f t="shared" si="394"/>
        <v>754</v>
      </c>
      <c r="B900" s="1">
        <f t="shared" si="395"/>
        <v>30</v>
      </c>
      <c r="C900" s="1">
        <f t="shared" si="395"/>
        <v>0</v>
      </c>
      <c r="D900" s="1">
        <f>料單!C1172</f>
        <v>30029</v>
      </c>
      <c r="E900" s="1">
        <f ca="1">VLOOKUP(表格15[[#This Row],[專案編號]],料單!C:E,3,FALSE)</f>
        <v>0</v>
      </c>
      <c r="F900" s="1">
        <f ca="1">VLOOKUP(表格15[[#This Row],[專案編號]],料單!C:F,4,FALSE)</f>
        <v>0</v>
      </c>
      <c r="G900" s="1" t="str">
        <f ca="1">VLOOKUP(表格15[[#This Row],[專案編號]],料單!C:G,5,FALSE)</f>
        <v/>
      </c>
      <c r="H900" s="1">
        <f ca="1">VLOOKUP(表格15[[#This Row],[專案編號]],料單!C:H,6,FALSE)</f>
        <v>0</v>
      </c>
      <c r="I900" s="1" t="str">
        <f ca="1">VLOOKUP(表格15[[#This Row],[專案編號]],料單!C:I,7,FALSE)</f>
        <v/>
      </c>
      <c r="J900" s="1">
        <f ca="1">VLOOKUP(表格15[[#This Row],[專案編號]],料單!C:J,8,FALSE)</f>
        <v>0</v>
      </c>
      <c r="K900" s="1">
        <f ca="1">VLOOKUP(表格15[[#This Row],[專案編號]],料單!C:K,9,FALSE)</f>
        <v>0</v>
      </c>
      <c r="L900" s="1" t="str">
        <f ca="1">VLOOKUP(表格15[[#This Row],[專案編號]],料單!C:M,11,FALSE)</f>
        <v/>
      </c>
      <c r="M900" s="1">
        <f ca="1">VLOOKUP(表格15[[#This Row],[專案編號]],料單!C:L,10,FALSE)</f>
        <v>0</v>
      </c>
      <c r="N900" s="1" t="str">
        <f ca="1">VLOOKUP(表格15[[#This Row],[專案編號]],料單!C:O,13,FALSE)</f>
        <v/>
      </c>
      <c r="O900" s="11">
        <f t="shared" ca="1" si="393"/>
        <v>0</v>
      </c>
      <c r="R900" s="2" t="str">
        <f ca="1">IFERROR(VLOOKUP(M900,資料庫!$P$3:$AJ$73,20,),"")</f>
        <v/>
      </c>
      <c r="S900" s="9" t="str">
        <f t="shared" ca="1" si="391"/>
        <v/>
      </c>
      <c r="T900" s="9"/>
      <c r="U900" s="9"/>
    </row>
    <row r="901" spans="1:21" s="43" customFormat="1" x14ac:dyDescent="0.25">
      <c r="A901" s="43">
        <f>A895+1</f>
        <v>750</v>
      </c>
      <c r="B901" s="43">
        <f>B895</f>
        <v>30</v>
      </c>
      <c r="C901" s="43">
        <f t="shared" ref="C901" si="396">C900</f>
        <v>0</v>
      </c>
      <c r="D901" s="43">
        <f>料單!C1173</f>
        <v>30030</v>
      </c>
      <c r="E901" s="43">
        <f ca="1">VLOOKUP(表格15[[#This Row],[專案編號]],料單!C:E,3,FALSE)</f>
        <v>0</v>
      </c>
      <c r="F901" s="43">
        <f ca="1">VLOOKUP(表格15[[#This Row],[專案編號]],料單!C:F,4,FALSE)</f>
        <v>0</v>
      </c>
      <c r="G901" s="43" t="str">
        <f ca="1">VLOOKUP(表格15[[#This Row],[專案編號]],料單!C:G,5,FALSE)</f>
        <v/>
      </c>
      <c r="H901" s="43">
        <f ca="1">VLOOKUP(表格15[[#This Row],[專案編號]],料單!C:H,6,FALSE)</f>
        <v>0</v>
      </c>
      <c r="I901" s="43" t="str">
        <f ca="1">VLOOKUP(表格15[[#This Row],[專案編號]],料單!C:I,7,FALSE)</f>
        <v/>
      </c>
      <c r="J901" s="43">
        <f ca="1">VLOOKUP(表格15[[#This Row],[專案編號]],料單!C:J,8,FALSE)</f>
        <v>0</v>
      </c>
      <c r="K901" s="43">
        <f ca="1">VLOOKUP(表格15[[#This Row],[專案編號]],料單!C:K,9,FALSE)</f>
        <v>0</v>
      </c>
      <c r="L901" s="43" t="str">
        <f ca="1">VLOOKUP(表格15[[#This Row],[專案編號]],料單!C:M,11,FALSE)</f>
        <v/>
      </c>
      <c r="M901" s="43">
        <f ca="1">VLOOKUP(表格15[[#This Row],[專案編號]],料單!C:L,10,FALSE)</f>
        <v>0</v>
      </c>
      <c r="N901" s="1" t="str">
        <f ca="1">VLOOKUP(表格15[[#This Row],[專案編號]],料單!C:O,13,FALSE)</f>
        <v/>
      </c>
      <c r="O901" s="44">
        <f t="shared" ref="O901" ca="1" si="397">(F901*H901)/90000*K901</f>
        <v>0</v>
      </c>
      <c r="P901" s="45">
        <f ca="1">SUM(O872:O901)</f>
        <v>0</v>
      </c>
      <c r="Q901" s="45"/>
      <c r="R901" s="204" t="str">
        <f ca="1">IFERROR(VLOOKUP(M901,資料庫!$P$3:$AJ$73,20,),"")</f>
        <v/>
      </c>
      <c r="S901" s="205" t="str">
        <f t="shared" ca="1" si="391"/>
        <v/>
      </c>
      <c r="T901" s="205"/>
      <c r="U901" s="205"/>
    </row>
    <row r="902" spans="1:21" x14ac:dyDescent="0.25">
      <c r="A902" s="1">
        <f t="shared" si="386"/>
        <v>751</v>
      </c>
      <c r="B902" s="1">
        <f>料單!C1177</f>
        <v>31</v>
      </c>
      <c r="C902" s="1">
        <f>料單!C1176</f>
        <v>0</v>
      </c>
      <c r="D902" s="1">
        <f>料單!C1183</f>
        <v>31001</v>
      </c>
      <c r="E902" s="1" t="str">
        <f ca="1">VLOOKUP(表格15[[#This Row],[專案編號]],料單!C:E,3,FALSE)</f>
        <v>頂板</v>
      </c>
      <c r="F902" s="1">
        <f ca="1">VLOOKUP(表格15[[#This Row],[專案編號]],料單!C:F,4,FALSE)</f>
        <v>-36</v>
      </c>
      <c r="G902" s="1" t="str">
        <f ca="1">VLOOKUP(表格15[[#This Row],[專案編號]],料單!C:G,5,FALSE)</f>
        <v>AA</v>
      </c>
      <c r="H902" s="1">
        <f ca="1">VLOOKUP(表格15[[#This Row],[專案編號]],料單!C:H,6,FALSE)</f>
        <v>0</v>
      </c>
      <c r="I902" s="1" t="str">
        <f ca="1">VLOOKUP(表格15[[#This Row],[專案編號]],料單!C:I,7,FALSE)</f>
        <v/>
      </c>
      <c r="J902" s="1">
        <f ca="1">VLOOKUP(表格15[[#This Row],[專案編號]],料單!C:J,8,FALSE)</f>
        <v>18</v>
      </c>
      <c r="K902" s="1">
        <f ca="1">VLOOKUP(表格15[[#This Row],[專案編號]],料單!C:K,9,FALSE)</f>
        <v>0</v>
      </c>
      <c r="L902" s="1" t="str">
        <f ca="1">VLOOKUP(表格15[[#This Row],[專案編號]],料單!C:M,11,FALSE)</f>
        <v/>
      </c>
      <c r="M902" s="1">
        <f ca="1">VLOOKUP(表格15[[#This Row],[專案編號]],料單!C:L,10,FALSE)</f>
        <v>0</v>
      </c>
      <c r="N902" s="1" t="str">
        <f ca="1">VLOOKUP(表格15[[#This Row],[專案編號]],料單!C:O,13,FALSE)</f>
        <v/>
      </c>
      <c r="O902" s="11">
        <f t="shared" ca="1" si="390"/>
        <v>0</v>
      </c>
      <c r="R902" s="2" t="str">
        <f ca="1">IFERROR(VLOOKUP(M902,資料庫!$P$3:$AJ$73,20,),"")</f>
        <v/>
      </c>
      <c r="S902" s="9" t="str">
        <f t="shared" ca="1" si="391"/>
        <v/>
      </c>
      <c r="T902" s="9"/>
      <c r="U902" s="9"/>
    </row>
    <row r="903" spans="1:21" x14ac:dyDescent="0.25">
      <c r="A903" s="1">
        <f t="shared" si="386"/>
        <v>752</v>
      </c>
      <c r="B903" s="1">
        <f t="shared" si="392"/>
        <v>31</v>
      </c>
      <c r="C903" s="1">
        <f>C902</f>
        <v>0</v>
      </c>
      <c r="D903" s="1">
        <f>料單!C1184</f>
        <v>31002</v>
      </c>
      <c r="E903" s="1" t="str">
        <f ca="1">VLOOKUP(表格15[[#This Row],[專案編號]],料單!C:E,3,FALSE)</f>
        <v>底板</v>
      </c>
      <c r="F903" s="1">
        <f ca="1">VLOOKUP(表格15[[#This Row],[專案編號]],料單!C:F,4,FALSE)</f>
        <v>-36</v>
      </c>
      <c r="G903" s="1" t="str">
        <f ca="1">VLOOKUP(表格15[[#This Row],[專案編號]],料單!C:G,5,FALSE)</f>
        <v>AA</v>
      </c>
      <c r="H903" s="1">
        <f ca="1">VLOOKUP(表格15[[#This Row],[專案編號]],料單!C:H,6,FALSE)</f>
        <v>0</v>
      </c>
      <c r="I903" s="1" t="str">
        <f ca="1">VLOOKUP(表格15[[#This Row],[專案編號]],料單!C:I,7,FALSE)</f>
        <v/>
      </c>
      <c r="J903" s="1">
        <f ca="1">VLOOKUP(表格15[[#This Row],[專案編號]],料單!C:J,8,FALSE)</f>
        <v>18</v>
      </c>
      <c r="K903" s="1">
        <f ca="1">VLOOKUP(表格15[[#This Row],[專案編號]],料單!C:K,9,FALSE)</f>
        <v>0</v>
      </c>
      <c r="L903" s="1" t="str">
        <f ca="1">VLOOKUP(表格15[[#This Row],[專案編號]],料單!C:M,11,FALSE)</f>
        <v/>
      </c>
      <c r="M903" s="1">
        <f ca="1">VLOOKUP(表格15[[#This Row],[專案編號]],料單!C:L,10,FALSE)</f>
        <v>0</v>
      </c>
      <c r="N903" s="1" t="str">
        <f ca="1">VLOOKUP(表格15[[#This Row],[專案編號]],料單!C:O,13,FALSE)</f>
        <v/>
      </c>
      <c r="O903" s="11">
        <f t="shared" ca="1" si="390"/>
        <v>0</v>
      </c>
      <c r="R903" s="2" t="str">
        <f ca="1">IFERROR(VLOOKUP(M903,資料庫!$P$3:$AJ$73,20,),"")</f>
        <v/>
      </c>
      <c r="S903" s="9" t="str">
        <f t="shared" ca="1" si="391"/>
        <v/>
      </c>
      <c r="T903" s="9"/>
      <c r="U903" s="9"/>
    </row>
    <row r="904" spans="1:21" x14ac:dyDescent="0.25">
      <c r="A904" s="1">
        <f t="shared" si="386"/>
        <v>753</v>
      </c>
      <c r="B904" s="1">
        <f t="shared" ref="B904:C904" si="398">B903</f>
        <v>31</v>
      </c>
      <c r="C904" s="1">
        <f t="shared" si="398"/>
        <v>0</v>
      </c>
      <c r="D904" s="1">
        <f>料單!C1185</f>
        <v>31003</v>
      </c>
      <c r="E904" s="1" t="str">
        <f ca="1">VLOOKUP(表格15[[#This Row],[專案編號]],料單!C:E,3,FALSE)</f>
        <v>左側板</v>
      </c>
      <c r="F904" s="1">
        <f ca="1">VLOOKUP(表格15[[#This Row],[專案編號]],料單!C:F,4,FALSE)</f>
        <v>0</v>
      </c>
      <c r="G904" s="1" t="str">
        <f ca="1">VLOOKUP(表格15[[#This Row],[專案編號]],料單!C:G,5,FALSE)</f>
        <v>AA</v>
      </c>
      <c r="H904" s="1">
        <f ca="1">VLOOKUP(表格15[[#This Row],[專案編號]],料單!C:H,6,FALSE)</f>
        <v>0</v>
      </c>
      <c r="I904" s="1" t="str">
        <f ca="1">VLOOKUP(表格15[[#This Row],[專案編號]],料單!C:I,7,FALSE)</f>
        <v>AA</v>
      </c>
      <c r="J904" s="1">
        <f ca="1">VLOOKUP(表格15[[#This Row],[專案編號]],料單!C:J,8,FALSE)</f>
        <v>18</v>
      </c>
      <c r="K904" s="1">
        <f ca="1">VLOOKUP(表格15[[#This Row],[專案編號]],料單!C:K,9,FALSE)</f>
        <v>0</v>
      </c>
      <c r="L904" s="1" t="str">
        <f ca="1">VLOOKUP(表格15[[#This Row],[專案編號]],料單!C:M,11,FALSE)</f>
        <v/>
      </c>
      <c r="M904" s="1">
        <f ca="1">VLOOKUP(表格15[[#This Row],[專案編號]],料單!C:L,10,FALSE)</f>
        <v>0</v>
      </c>
      <c r="N904" s="1" t="str">
        <f ca="1">VLOOKUP(表格15[[#This Row],[專案編號]],料單!C:O,13,FALSE)</f>
        <v/>
      </c>
      <c r="O904" s="11">
        <f t="shared" ref="O904:O930" ca="1" si="399">(F904*H904)/90000*K904</f>
        <v>0</v>
      </c>
      <c r="R904" s="2" t="str">
        <f ca="1">IFERROR(VLOOKUP(M904,資料庫!$P$3:$AJ$73,20,),"")</f>
        <v/>
      </c>
      <c r="S904" s="9" t="str">
        <f t="shared" ref="S904:S935" ca="1" si="400">IFERROR((O904*R904),"")</f>
        <v/>
      </c>
      <c r="T904" s="9"/>
      <c r="U904" s="9"/>
    </row>
    <row r="905" spans="1:21" x14ac:dyDescent="0.25">
      <c r="A905" s="1">
        <f t="shared" si="386"/>
        <v>754</v>
      </c>
      <c r="B905" s="1">
        <f t="shared" ref="B905:C905" si="401">B904</f>
        <v>31</v>
      </c>
      <c r="C905" s="1">
        <f t="shared" si="401"/>
        <v>0</v>
      </c>
      <c r="D905" s="1">
        <f>料單!C1186</f>
        <v>31004</v>
      </c>
      <c r="E905" s="1" t="str">
        <f ca="1">VLOOKUP(表格15[[#This Row],[專案編號]],料單!C:E,3,FALSE)</f>
        <v>右側板</v>
      </c>
      <c r="F905" s="1">
        <f ca="1">VLOOKUP(表格15[[#This Row],[專案編號]],料單!C:F,4,FALSE)</f>
        <v>0</v>
      </c>
      <c r="G905" s="1" t="str">
        <f ca="1">VLOOKUP(表格15[[#This Row],[專案編號]],料單!C:G,5,FALSE)</f>
        <v>AA</v>
      </c>
      <c r="H905" s="1">
        <f ca="1">VLOOKUP(表格15[[#This Row],[專案編號]],料單!C:H,6,FALSE)</f>
        <v>0</v>
      </c>
      <c r="I905" s="1" t="str">
        <f ca="1">VLOOKUP(表格15[[#This Row],[專案編號]],料單!C:I,7,FALSE)</f>
        <v>AA</v>
      </c>
      <c r="J905" s="1">
        <f ca="1">VLOOKUP(表格15[[#This Row],[專案編號]],料單!C:J,8,FALSE)</f>
        <v>18</v>
      </c>
      <c r="K905" s="1">
        <f ca="1">VLOOKUP(表格15[[#This Row],[專案編號]],料單!C:K,9,FALSE)</f>
        <v>0</v>
      </c>
      <c r="L905" s="1" t="str">
        <f ca="1">VLOOKUP(表格15[[#This Row],[專案編號]],料單!C:M,11,FALSE)</f>
        <v/>
      </c>
      <c r="M905" s="1">
        <f ca="1">VLOOKUP(表格15[[#This Row],[專案編號]],料單!C:L,10,FALSE)</f>
        <v>0</v>
      </c>
      <c r="N905" s="1" t="str">
        <f ca="1">VLOOKUP(表格15[[#This Row],[專案編號]],料單!C:O,13,FALSE)</f>
        <v/>
      </c>
      <c r="O905" s="11">
        <f t="shared" ca="1" si="399"/>
        <v>0</v>
      </c>
      <c r="R905" s="2" t="str">
        <f ca="1">IFERROR(VLOOKUP(M905,資料庫!$P$3:$AJ$73,20,),"")</f>
        <v/>
      </c>
      <c r="S905" s="9" t="str">
        <f t="shared" ca="1" si="400"/>
        <v/>
      </c>
      <c r="T905" s="9"/>
      <c r="U905" s="9"/>
    </row>
    <row r="906" spans="1:21" x14ac:dyDescent="0.25">
      <c r="A906" s="1">
        <f t="shared" si="386"/>
        <v>755</v>
      </c>
      <c r="B906" s="1">
        <f t="shared" ref="B906:C906" si="402">B905</f>
        <v>31</v>
      </c>
      <c r="C906" s="1">
        <f t="shared" si="402"/>
        <v>0</v>
      </c>
      <c r="D906" s="1">
        <f>料單!C1187</f>
        <v>31005</v>
      </c>
      <c r="E906" s="1" t="str">
        <f ca="1">VLOOKUP(表格15[[#This Row],[專案編號]],料單!C:E,3,FALSE)</f>
        <v>背板</v>
      </c>
      <c r="F906" s="1">
        <f ca="1">VLOOKUP(表格15[[#This Row],[專案編號]],料單!C:F,4,FALSE)</f>
        <v>-22</v>
      </c>
      <c r="G906" s="1" t="str">
        <f ca="1">VLOOKUP(表格15[[#This Row],[專案編號]],料單!C:G,5,FALSE)</f>
        <v/>
      </c>
      <c r="H906" s="1">
        <f ca="1">VLOOKUP(表格15[[#This Row],[專案編號]],料單!C:H,6,FALSE)</f>
        <v>-22</v>
      </c>
      <c r="I906" s="1" t="str">
        <f ca="1">VLOOKUP(表格15[[#This Row],[專案編號]],料單!C:I,7,FALSE)</f>
        <v/>
      </c>
      <c r="J906" s="1">
        <f ca="1">VLOOKUP(表格15[[#This Row],[專案編號]],料單!C:J,8,FALSE)</f>
        <v>4</v>
      </c>
      <c r="K906" s="1">
        <f ca="1">VLOOKUP(表格15[[#This Row],[專案編號]],料單!C:K,9,FALSE)</f>
        <v>0</v>
      </c>
      <c r="L906" s="1" t="str">
        <f ca="1">VLOOKUP(表格15[[#This Row],[專案編號]],料單!C:M,11,FALSE)</f>
        <v/>
      </c>
      <c r="M906" s="1">
        <f ca="1">VLOOKUP(表格15[[#This Row],[專案編號]],料單!C:L,10,FALSE)</f>
        <v>0</v>
      </c>
      <c r="N906" s="1" t="str">
        <f ca="1">VLOOKUP(表格15[[#This Row],[專案編號]],料單!C:O,13,FALSE)</f>
        <v/>
      </c>
      <c r="O906" s="11">
        <f t="shared" ca="1" si="399"/>
        <v>0</v>
      </c>
      <c r="R906" s="2" t="str">
        <f ca="1">IFERROR(VLOOKUP(M906,資料庫!$P$3:$AJ$73,20,),"")</f>
        <v/>
      </c>
      <c r="S906" s="9" t="str">
        <f t="shared" ca="1" si="400"/>
        <v/>
      </c>
      <c r="T906" s="9"/>
      <c r="U906" s="9"/>
    </row>
    <row r="907" spans="1:21" x14ac:dyDescent="0.25">
      <c r="A907" s="1">
        <f t="shared" si="386"/>
        <v>756</v>
      </c>
      <c r="B907" s="1">
        <f t="shared" ref="B907:C907" si="403">B906</f>
        <v>31</v>
      </c>
      <c r="C907" s="1">
        <f t="shared" si="403"/>
        <v>0</v>
      </c>
      <c r="D907" s="1">
        <f>料單!C1188</f>
        <v>31006</v>
      </c>
      <c r="E907" s="1" t="str">
        <f ca="1">VLOOKUP(表格15[[#This Row],[專案編號]],料單!C:E,3,FALSE)</f>
        <v>背拉桿</v>
      </c>
      <c r="F907" s="1">
        <f ca="1">VLOOKUP(表格15[[#This Row],[專案編號]],料單!C:F,4,FALSE)</f>
        <v>-36</v>
      </c>
      <c r="G907" s="1" t="str">
        <f ca="1">VLOOKUP(表格15[[#This Row],[專案編號]],料單!C:G,5,FALSE)</f>
        <v>AA</v>
      </c>
      <c r="H907" s="1">
        <f ca="1">VLOOKUP(表格15[[#This Row],[專案編號]],料單!C:H,6,FALSE)</f>
        <v>120</v>
      </c>
      <c r="I907" s="1" t="str">
        <f ca="1">VLOOKUP(表格15[[#This Row],[專案編號]],料單!C:I,7,FALSE)</f>
        <v/>
      </c>
      <c r="J907" s="1">
        <f ca="1">VLOOKUP(表格15[[#This Row],[專案編號]],料單!C:J,8,FALSE)</f>
        <v>18</v>
      </c>
      <c r="K907" s="1">
        <f ca="1">VLOOKUP(表格15[[#This Row],[專案編號]],料單!C:K,9,FALSE)</f>
        <v>0</v>
      </c>
      <c r="L907" s="1" t="str">
        <f ca="1">VLOOKUP(表格15[[#This Row],[專案編號]],料單!C:M,11,FALSE)</f>
        <v/>
      </c>
      <c r="M907" s="1">
        <f ca="1">VLOOKUP(表格15[[#This Row],[專案編號]],料單!C:L,10,FALSE)</f>
        <v>0</v>
      </c>
      <c r="N907" s="1" t="str">
        <f ca="1">VLOOKUP(表格15[[#This Row],[專案編號]],料單!C:O,13,FALSE)</f>
        <v/>
      </c>
      <c r="O907" s="11">
        <f t="shared" ca="1" si="399"/>
        <v>0</v>
      </c>
      <c r="R907" s="2" t="str">
        <f ca="1">IFERROR(VLOOKUP(M907,資料庫!$P$3:$AJ$73,20,),"")</f>
        <v/>
      </c>
      <c r="S907" s="9" t="str">
        <f t="shared" ca="1" si="400"/>
        <v/>
      </c>
      <c r="T907" s="9"/>
      <c r="U907" s="9"/>
    </row>
    <row r="908" spans="1:21" x14ac:dyDescent="0.25">
      <c r="A908" s="1">
        <f t="shared" si="386"/>
        <v>757</v>
      </c>
      <c r="B908" s="1">
        <f t="shared" ref="B908:C908" si="404">B907</f>
        <v>31</v>
      </c>
      <c r="C908" s="1">
        <f t="shared" si="404"/>
        <v>0</v>
      </c>
      <c r="D908" s="1">
        <f>料單!C1189</f>
        <v>31007</v>
      </c>
      <c r="E908" s="1" t="str">
        <f ca="1">VLOOKUP(表格15[[#This Row],[專案編號]],料單!C:E,3,FALSE)</f>
        <v>活隔</v>
      </c>
      <c r="F908" s="1">
        <f ca="1">VLOOKUP(表格15[[#This Row],[專案編號]],料單!C:F,4,FALSE)</f>
        <v>0</v>
      </c>
      <c r="G908" s="1" t="str">
        <f ca="1">VLOOKUP(表格15[[#This Row],[專案編號]],料單!C:G,5,FALSE)</f>
        <v>AA</v>
      </c>
      <c r="H908" s="1">
        <f ca="1">VLOOKUP(表格15[[#This Row],[專案編號]],料單!C:H,6,FALSE)</f>
        <v>-32</v>
      </c>
      <c r="I908" s="1" t="str">
        <f ca="1">VLOOKUP(表格15[[#This Row],[專案編號]],料單!C:I,7,FALSE)</f>
        <v>AA</v>
      </c>
      <c r="J908" s="1">
        <f ca="1">VLOOKUP(表格15[[#This Row],[專案編號]],料單!C:J,8,FALSE)</f>
        <v>18</v>
      </c>
      <c r="K908" s="1">
        <f ca="1">VLOOKUP(表格15[[#This Row],[專案編號]],料單!C:K,9,FALSE)</f>
        <v>0</v>
      </c>
      <c r="L908" s="1" t="str">
        <f ca="1">VLOOKUP(表格15[[#This Row],[專案編號]],料單!C:M,11,FALSE)</f>
        <v/>
      </c>
      <c r="M908" s="1">
        <f ca="1">VLOOKUP(表格15[[#This Row],[專案編號]],料單!C:L,10,FALSE)</f>
        <v>0</v>
      </c>
      <c r="N908" s="1" t="str">
        <f ca="1">VLOOKUP(表格15[[#This Row],[專案編號]],料單!C:O,13,FALSE)</f>
        <v/>
      </c>
      <c r="O908" s="11">
        <f t="shared" ca="1" si="399"/>
        <v>0</v>
      </c>
      <c r="R908" s="2" t="str">
        <f ca="1">IFERROR(VLOOKUP(M908,資料庫!$P$3:$AJ$73,20,),"")</f>
        <v/>
      </c>
      <c r="S908" s="9" t="str">
        <f t="shared" ca="1" si="400"/>
        <v/>
      </c>
      <c r="T908" s="9"/>
      <c r="U908" s="9"/>
    </row>
    <row r="909" spans="1:21" x14ac:dyDescent="0.25">
      <c r="A909" s="1">
        <f t="shared" si="386"/>
        <v>758</v>
      </c>
      <c r="B909" s="1">
        <f t="shared" ref="B909:C909" si="405">B908</f>
        <v>31</v>
      </c>
      <c r="C909" s="1">
        <f t="shared" si="405"/>
        <v>0</v>
      </c>
      <c r="D909" s="1">
        <f>料單!C1190</f>
        <v>31008</v>
      </c>
      <c r="E909" s="1" t="str">
        <f ca="1">VLOOKUP(表格15[[#This Row],[專案編號]],料單!C:E,3,FALSE)</f>
        <v>固隔</v>
      </c>
      <c r="F909" s="1">
        <f ca="1">VLOOKUP(表格15[[#This Row],[專案編號]],料單!C:F,4,FALSE)</f>
        <v>0</v>
      </c>
      <c r="G909" s="1" t="str">
        <f ca="1">VLOOKUP(表格15[[#This Row],[專案編號]],料單!C:G,5,FALSE)</f>
        <v>AA</v>
      </c>
      <c r="H909" s="1">
        <f ca="1">VLOOKUP(表格15[[#This Row],[專案編號]],料單!C:H,6,FALSE)</f>
        <v>-22</v>
      </c>
      <c r="I909" s="1" t="str">
        <f ca="1">VLOOKUP(表格15[[#This Row],[專案編號]],料單!C:I,7,FALSE)</f>
        <v/>
      </c>
      <c r="J909" s="1">
        <f ca="1">VLOOKUP(表格15[[#This Row],[專案編號]],料單!C:J,8,FALSE)</f>
        <v>18</v>
      </c>
      <c r="K909" s="1">
        <f ca="1">VLOOKUP(表格15[[#This Row],[專案編號]],料單!C:K,9,FALSE)</f>
        <v>0</v>
      </c>
      <c r="L909" s="1" t="str">
        <f ca="1">VLOOKUP(表格15[[#This Row],[專案編號]],料單!C:M,11,FALSE)</f>
        <v/>
      </c>
      <c r="M909" s="1">
        <f ca="1">VLOOKUP(表格15[[#This Row],[專案編號]],料單!C:L,10,FALSE)</f>
        <v>0</v>
      </c>
      <c r="N909" s="1" t="str">
        <f ca="1">VLOOKUP(表格15[[#This Row],[專案編號]],料單!C:O,13,FALSE)</f>
        <v/>
      </c>
      <c r="O909" s="11">
        <f t="shared" ca="1" si="399"/>
        <v>0</v>
      </c>
      <c r="R909" s="2" t="str">
        <f ca="1">IFERROR(VLOOKUP(M909,資料庫!$P$3:$AJ$73,20,),"")</f>
        <v/>
      </c>
      <c r="S909" s="9" t="str">
        <f t="shared" ca="1" si="400"/>
        <v/>
      </c>
      <c r="T909" s="9"/>
      <c r="U909" s="9"/>
    </row>
    <row r="910" spans="1:21" x14ac:dyDescent="0.25">
      <c r="A910" s="1">
        <f t="shared" si="386"/>
        <v>759</v>
      </c>
      <c r="B910" s="1">
        <f t="shared" ref="B910:C910" si="406">B909</f>
        <v>31</v>
      </c>
      <c r="C910" s="1">
        <f t="shared" si="406"/>
        <v>0</v>
      </c>
      <c r="D910" s="1">
        <f>料單!C1191</f>
        <v>31009</v>
      </c>
      <c r="E910" s="1">
        <f ca="1">VLOOKUP(表格15[[#This Row],[專案編號]],料單!C:E,3,FALSE)</f>
        <v>0</v>
      </c>
      <c r="F910" s="1">
        <f ca="1">VLOOKUP(表格15[[#This Row],[專案編號]],料單!C:F,4,FALSE)</f>
        <v>0</v>
      </c>
      <c r="G910" s="1" t="str">
        <f ca="1">VLOOKUP(表格15[[#This Row],[專案編號]],料單!C:G,5,FALSE)</f>
        <v/>
      </c>
      <c r="H910" s="1">
        <f ca="1">VLOOKUP(表格15[[#This Row],[專案編號]],料單!C:H,6,FALSE)</f>
        <v>0</v>
      </c>
      <c r="I910" s="1" t="str">
        <f ca="1">VLOOKUP(表格15[[#This Row],[專案編號]],料單!C:I,7,FALSE)</f>
        <v/>
      </c>
      <c r="J910" s="1">
        <f ca="1">VLOOKUP(表格15[[#This Row],[專案編號]],料單!C:J,8,FALSE)</f>
        <v>0</v>
      </c>
      <c r="K910" s="1">
        <f ca="1">VLOOKUP(表格15[[#This Row],[專案編號]],料單!C:K,9,FALSE)</f>
        <v>0</v>
      </c>
      <c r="L910" s="1" t="str">
        <f ca="1">VLOOKUP(表格15[[#This Row],[專案編號]],料單!C:M,11,FALSE)</f>
        <v/>
      </c>
      <c r="M910" s="1">
        <f ca="1">VLOOKUP(表格15[[#This Row],[專案編號]],料單!C:L,10,FALSE)</f>
        <v>0</v>
      </c>
      <c r="N910" s="1" t="str">
        <f ca="1">VLOOKUP(表格15[[#This Row],[專案編號]],料單!C:O,13,FALSE)</f>
        <v/>
      </c>
      <c r="O910" s="11">
        <f t="shared" ca="1" si="399"/>
        <v>0</v>
      </c>
      <c r="R910" s="2" t="str">
        <f ca="1">IFERROR(VLOOKUP(M910,資料庫!$P$3:$AJ$73,20,),"")</f>
        <v/>
      </c>
      <c r="S910" s="9" t="str">
        <f t="shared" ca="1" si="400"/>
        <v/>
      </c>
      <c r="T910" s="9"/>
      <c r="U910" s="9"/>
    </row>
    <row r="911" spans="1:21" x14ac:dyDescent="0.25">
      <c r="A911" s="1">
        <f t="shared" si="386"/>
        <v>760</v>
      </c>
      <c r="B911" s="1">
        <f t="shared" ref="B911:C911" si="407">B910</f>
        <v>31</v>
      </c>
      <c r="C911" s="1">
        <f t="shared" si="407"/>
        <v>0</v>
      </c>
      <c r="D911" s="1">
        <f>料單!C1192</f>
        <v>31010</v>
      </c>
      <c r="E911" s="1">
        <f ca="1">VLOOKUP(表格15[[#This Row],[專案編號]],料單!C:E,3,FALSE)</f>
        <v>0</v>
      </c>
      <c r="F911" s="1">
        <f ca="1">VLOOKUP(表格15[[#This Row],[專案編號]],料單!C:F,4,FALSE)</f>
        <v>0</v>
      </c>
      <c r="G911" s="1" t="str">
        <f ca="1">VLOOKUP(表格15[[#This Row],[專案編號]],料單!C:G,5,FALSE)</f>
        <v/>
      </c>
      <c r="H911" s="1">
        <f ca="1">VLOOKUP(表格15[[#This Row],[專案編號]],料單!C:H,6,FALSE)</f>
        <v>0</v>
      </c>
      <c r="I911" s="1" t="str">
        <f ca="1">VLOOKUP(表格15[[#This Row],[專案編號]],料單!C:I,7,FALSE)</f>
        <v/>
      </c>
      <c r="J911" s="1">
        <f ca="1">VLOOKUP(表格15[[#This Row],[專案編號]],料單!C:J,8,FALSE)</f>
        <v>0</v>
      </c>
      <c r="K911" s="1">
        <f ca="1">VLOOKUP(表格15[[#This Row],[專案編號]],料單!C:K,9,FALSE)</f>
        <v>0</v>
      </c>
      <c r="L911" s="1" t="str">
        <f ca="1">VLOOKUP(表格15[[#This Row],[專案編號]],料單!C:M,11,FALSE)</f>
        <v/>
      </c>
      <c r="M911" s="1">
        <f ca="1">VLOOKUP(表格15[[#This Row],[專案編號]],料單!C:L,10,FALSE)</f>
        <v>0</v>
      </c>
      <c r="N911" s="1" t="str">
        <f ca="1">VLOOKUP(表格15[[#This Row],[專案編號]],料單!C:O,13,FALSE)</f>
        <v/>
      </c>
      <c r="O911" s="11">
        <f t="shared" ca="1" si="399"/>
        <v>0</v>
      </c>
      <c r="R911" s="2" t="str">
        <f ca="1">IFERROR(VLOOKUP(M911,資料庫!$P$3:$AJ$73,20,),"")</f>
        <v/>
      </c>
      <c r="S911" s="9" t="str">
        <f t="shared" ca="1" si="400"/>
        <v/>
      </c>
      <c r="T911" s="9"/>
      <c r="U911" s="9"/>
    </row>
    <row r="912" spans="1:21" x14ac:dyDescent="0.25">
      <c r="A912" s="1">
        <f t="shared" si="386"/>
        <v>761</v>
      </c>
      <c r="B912" s="1">
        <f t="shared" ref="B912:C912" si="408">B911</f>
        <v>31</v>
      </c>
      <c r="C912" s="1">
        <f t="shared" si="408"/>
        <v>0</v>
      </c>
      <c r="D912" s="1">
        <f>料單!C1193</f>
        <v>31011</v>
      </c>
      <c r="E912" s="1">
        <f ca="1">VLOOKUP(表格15[[#This Row],[專案編號]],料單!C:E,3,FALSE)</f>
        <v>0</v>
      </c>
      <c r="F912" s="1">
        <f ca="1">VLOOKUP(表格15[[#This Row],[專案編號]],料單!C:F,4,FALSE)</f>
        <v>0</v>
      </c>
      <c r="G912" s="1" t="str">
        <f ca="1">VLOOKUP(表格15[[#This Row],[專案編號]],料單!C:G,5,FALSE)</f>
        <v/>
      </c>
      <c r="H912" s="1">
        <f ca="1">VLOOKUP(表格15[[#This Row],[專案編號]],料單!C:H,6,FALSE)</f>
        <v>0</v>
      </c>
      <c r="I912" s="1" t="str">
        <f ca="1">VLOOKUP(表格15[[#This Row],[專案編號]],料單!C:I,7,FALSE)</f>
        <v/>
      </c>
      <c r="J912" s="1">
        <f ca="1">VLOOKUP(表格15[[#This Row],[專案編號]],料單!C:J,8,FALSE)</f>
        <v>0</v>
      </c>
      <c r="K912" s="1">
        <f ca="1">VLOOKUP(表格15[[#This Row],[專案編號]],料單!C:K,9,FALSE)</f>
        <v>0</v>
      </c>
      <c r="L912" s="1">
        <f ca="1">VLOOKUP(表格15[[#This Row],[專案編號]],料單!C:M,11,FALSE)</f>
        <v>0</v>
      </c>
      <c r="M912" s="1">
        <f ca="1">VLOOKUP(表格15[[#This Row],[專案編號]],料單!C:L,10,FALSE)</f>
        <v>0</v>
      </c>
      <c r="N912" s="1" t="str">
        <f ca="1">VLOOKUP(表格15[[#This Row],[專案編號]],料單!C:O,13,FALSE)</f>
        <v/>
      </c>
      <c r="O912" s="11">
        <f t="shared" ca="1" si="399"/>
        <v>0</v>
      </c>
      <c r="R912" s="2" t="str">
        <f ca="1">IFERROR(VLOOKUP(M912,資料庫!$P$3:$AJ$73,20,),"")</f>
        <v/>
      </c>
      <c r="S912" s="9" t="str">
        <f t="shared" ca="1" si="400"/>
        <v/>
      </c>
      <c r="T912" s="9"/>
      <c r="U912" s="9"/>
    </row>
    <row r="913" spans="1:21" x14ac:dyDescent="0.25">
      <c r="A913" s="1">
        <f t="shared" si="386"/>
        <v>762</v>
      </c>
      <c r="B913" s="1">
        <f t="shared" ref="B913:C913" si="409">B912</f>
        <v>31</v>
      </c>
      <c r="C913" s="1">
        <f t="shared" si="409"/>
        <v>0</v>
      </c>
      <c r="D913" s="1">
        <f>料單!C1194</f>
        <v>31012</v>
      </c>
      <c r="E913" s="1">
        <f ca="1">VLOOKUP(表格15[[#This Row],[專案編號]],料單!C:E,3,FALSE)</f>
        <v>0</v>
      </c>
      <c r="F913" s="1">
        <f ca="1">VLOOKUP(表格15[[#This Row],[專案編號]],料單!C:F,4,FALSE)</f>
        <v>0</v>
      </c>
      <c r="G913" s="1" t="str">
        <f ca="1">VLOOKUP(表格15[[#This Row],[專案編號]],料單!C:G,5,FALSE)</f>
        <v/>
      </c>
      <c r="H913" s="1">
        <f ca="1">VLOOKUP(表格15[[#This Row],[專案編號]],料單!C:H,6,FALSE)</f>
        <v>0</v>
      </c>
      <c r="I913" s="1" t="str">
        <f ca="1">VLOOKUP(表格15[[#This Row],[專案編號]],料單!C:I,7,FALSE)</f>
        <v/>
      </c>
      <c r="J913" s="1">
        <f ca="1">VLOOKUP(表格15[[#This Row],[專案編號]],料單!C:J,8,FALSE)</f>
        <v>0</v>
      </c>
      <c r="K913" s="1">
        <f ca="1">VLOOKUP(表格15[[#This Row],[專案編號]],料單!C:K,9,FALSE)</f>
        <v>0</v>
      </c>
      <c r="L913" s="1">
        <f ca="1">VLOOKUP(表格15[[#This Row],[專案編號]],料單!C:M,11,FALSE)</f>
        <v>0</v>
      </c>
      <c r="M913" s="1">
        <f ca="1">VLOOKUP(表格15[[#This Row],[專案編號]],料單!C:L,10,FALSE)</f>
        <v>0</v>
      </c>
      <c r="N913" s="1" t="str">
        <f ca="1">VLOOKUP(表格15[[#This Row],[專案編號]],料單!C:O,13,FALSE)</f>
        <v/>
      </c>
      <c r="O913" s="11">
        <f t="shared" ca="1" si="399"/>
        <v>0</v>
      </c>
      <c r="R913" s="2" t="str">
        <f ca="1">IFERROR(VLOOKUP(M913,資料庫!$P$3:$AJ$73,20,),"")</f>
        <v/>
      </c>
      <c r="S913" s="9" t="str">
        <f t="shared" ca="1" si="400"/>
        <v/>
      </c>
      <c r="T913" s="9"/>
      <c r="U913" s="9"/>
    </row>
    <row r="914" spans="1:21" x14ac:dyDescent="0.25">
      <c r="A914" s="1">
        <f t="shared" si="386"/>
        <v>763</v>
      </c>
      <c r="B914" s="1">
        <f t="shared" ref="B914:C914" si="410">B913</f>
        <v>31</v>
      </c>
      <c r="C914" s="1">
        <f t="shared" si="410"/>
        <v>0</v>
      </c>
      <c r="D914" s="1">
        <f>料單!C1195</f>
        <v>31013</v>
      </c>
      <c r="E914" s="1">
        <f ca="1">VLOOKUP(表格15[[#This Row],[專案編號]],料單!C:E,3,FALSE)</f>
        <v>0</v>
      </c>
      <c r="F914" s="1">
        <f ca="1">VLOOKUP(表格15[[#This Row],[專案編號]],料單!C:F,4,FALSE)</f>
        <v>0</v>
      </c>
      <c r="G914" s="1" t="str">
        <f ca="1">VLOOKUP(表格15[[#This Row],[專案編號]],料單!C:G,5,FALSE)</f>
        <v/>
      </c>
      <c r="H914" s="1">
        <f ca="1">VLOOKUP(表格15[[#This Row],[專案編號]],料單!C:H,6,FALSE)</f>
        <v>0</v>
      </c>
      <c r="I914" s="1" t="str">
        <f ca="1">VLOOKUP(表格15[[#This Row],[專案編號]],料單!C:I,7,FALSE)</f>
        <v/>
      </c>
      <c r="J914" s="1">
        <f ca="1">VLOOKUP(表格15[[#This Row],[專案編號]],料單!C:J,8,FALSE)</f>
        <v>0</v>
      </c>
      <c r="K914" s="1">
        <f ca="1">VLOOKUP(表格15[[#This Row],[專案編號]],料單!C:K,9,FALSE)</f>
        <v>0</v>
      </c>
      <c r="L914" s="1">
        <f ca="1">VLOOKUP(表格15[[#This Row],[專案編號]],料單!C:M,11,FALSE)</f>
        <v>0</v>
      </c>
      <c r="M914" s="1">
        <f ca="1">VLOOKUP(表格15[[#This Row],[專案編號]],料單!C:L,10,FALSE)</f>
        <v>0</v>
      </c>
      <c r="N914" s="1" t="str">
        <f ca="1">VLOOKUP(表格15[[#This Row],[專案編號]],料單!C:O,13,FALSE)</f>
        <v/>
      </c>
      <c r="O914" s="11">
        <f t="shared" ca="1" si="399"/>
        <v>0</v>
      </c>
      <c r="R914" s="2" t="str">
        <f ca="1">IFERROR(VLOOKUP(M914,資料庫!$P$3:$AJ$73,20,),"")</f>
        <v/>
      </c>
      <c r="S914" s="9" t="str">
        <f t="shared" ca="1" si="400"/>
        <v/>
      </c>
      <c r="T914" s="9"/>
      <c r="U914" s="9"/>
    </row>
    <row r="915" spans="1:21" x14ac:dyDescent="0.25">
      <c r="A915" s="1">
        <f t="shared" si="386"/>
        <v>764</v>
      </c>
      <c r="B915" s="1">
        <f t="shared" ref="B915:C915" si="411">B914</f>
        <v>31</v>
      </c>
      <c r="C915" s="1">
        <f t="shared" si="411"/>
        <v>0</v>
      </c>
      <c r="D915" s="1">
        <f>料單!C1196</f>
        <v>31014</v>
      </c>
      <c r="E915" s="1">
        <f ca="1">VLOOKUP(表格15[[#This Row],[專案編號]],料單!C:E,3,FALSE)</f>
        <v>0</v>
      </c>
      <c r="F915" s="1">
        <f ca="1">VLOOKUP(表格15[[#This Row],[專案編號]],料單!C:F,4,FALSE)</f>
        <v>0</v>
      </c>
      <c r="G915" s="1" t="str">
        <f ca="1">VLOOKUP(表格15[[#This Row],[專案編號]],料單!C:G,5,FALSE)</f>
        <v/>
      </c>
      <c r="H915" s="1">
        <f ca="1">VLOOKUP(表格15[[#This Row],[專案編號]],料單!C:H,6,FALSE)</f>
        <v>0</v>
      </c>
      <c r="I915" s="1" t="str">
        <f ca="1">VLOOKUP(表格15[[#This Row],[專案編號]],料單!C:I,7,FALSE)</f>
        <v/>
      </c>
      <c r="J915" s="1">
        <f ca="1">VLOOKUP(表格15[[#This Row],[專案編號]],料單!C:J,8,FALSE)</f>
        <v>0</v>
      </c>
      <c r="K915" s="1">
        <f ca="1">VLOOKUP(表格15[[#This Row],[專案編號]],料單!C:K,9,FALSE)</f>
        <v>0</v>
      </c>
      <c r="L915" s="1">
        <f ca="1">VLOOKUP(表格15[[#This Row],[專案編號]],料單!C:M,11,FALSE)</f>
        <v>0</v>
      </c>
      <c r="M915" s="1">
        <f ca="1">VLOOKUP(表格15[[#This Row],[專案編號]],料單!C:L,10,FALSE)</f>
        <v>0</v>
      </c>
      <c r="N915" s="1" t="str">
        <f ca="1">VLOOKUP(表格15[[#This Row],[專案編號]],料單!C:O,13,FALSE)</f>
        <v/>
      </c>
      <c r="O915" s="11">
        <f t="shared" ca="1" si="399"/>
        <v>0</v>
      </c>
      <c r="R915" s="2" t="str">
        <f ca="1">IFERROR(VLOOKUP(M915,資料庫!$P$3:$AJ$73,20,),"")</f>
        <v/>
      </c>
      <c r="S915" s="9" t="str">
        <f t="shared" ca="1" si="400"/>
        <v/>
      </c>
      <c r="T915" s="9"/>
      <c r="U915" s="9"/>
    </row>
    <row r="916" spans="1:21" x14ac:dyDescent="0.25">
      <c r="A916" s="1">
        <f t="shared" si="386"/>
        <v>765</v>
      </c>
      <c r="B916" s="1">
        <f t="shared" ref="B916:C916" si="412">B915</f>
        <v>31</v>
      </c>
      <c r="C916" s="1">
        <f t="shared" si="412"/>
        <v>0</v>
      </c>
      <c r="D916" s="1">
        <f>料單!C1197</f>
        <v>31015</v>
      </c>
      <c r="E916" s="1">
        <f ca="1">VLOOKUP(表格15[[#This Row],[專案編號]],料單!C:E,3,FALSE)</f>
        <v>0</v>
      </c>
      <c r="F916" s="1">
        <f ca="1">VLOOKUP(表格15[[#This Row],[專案編號]],料單!C:F,4,FALSE)</f>
        <v>0</v>
      </c>
      <c r="G916" s="1" t="str">
        <f ca="1">VLOOKUP(表格15[[#This Row],[專案編號]],料單!C:G,5,FALSE)</f>
        <v/>
      </c>
      <c r="H916" s="1">
        <f ca="1">VLOOKUP(表格15[[#This Row],[專案編號]],料單!C:H,6,FALSE)</f>
        <v>0</v>
      </c>
      <c r="I916" s="1" t="str">
        <f ca="1">VLOOKUP(表格15[[#This Row],[專案編號]],料單!C:I,7,FALSE)</f>
        <v/>
      </c>
      <c r="J916" s="1">
        <f ca="1">VLOOKUP(表格15[[#This Row],[專案編號]],料單!C:J,8,FALSE)</f>
        <v>0</v>
      </c>
      <c r="K916" s="1">
        <f ca="1">VLOOKUP(表格15[[#This Row],[專案編號]],料單!C:K,9,FALSE)</f>
        <v>0</v>
      </c>
      <c r="L916" s="1">
        <f ca="1">VLOOKUP(表格15[[#This Row],[專案編號]],料單!C:M,11,FALSE)</f>
        <v>0</v>
      </c>
      <c r="M916" s="1">
        <f ca="1">VLOOKUP(表格15[[#This Row],[專案編號]],料單!C:L,10,FALSE)</f>
        <v>0</v>
      </c>
      <c r="N916" s="1" t="str">
        <f ca="1">VLOOKUP(表格15[[#This Row],[專案編號]],料單!C:O,13,FALSE)</f>
        <v/>
      </c>
      <c r="O916" s="11">
        <f t="shared" ca="1" si="399"/>
        <v>0</v>
      </c>
      <c r="R916" s="2" t="str">
        <f ca="1">IFERROR(VLOOKUP(M916,資料庫!$P$3:$AJ$73,20,),"")</f>
        <v/>
      </c>
      <c r="S916" s="9" t="str">
        <f t="shared" ca="1" si="400"/>
        <v/>
      </c>
      <c r="T916" s="9"/>
      <c r="U916" s="9"/>
    </row>
    <row r="917" spans="1:21" x14ac:dyDescent="0.25">
      <c r="A917" s="1">
        <f t="shared" si="386"/>
        <v>766</v>
      </c>
      <c r="B917" s="1">
        <f t="shared" ref="B917:C917" si="413">B916</f>
        <v>31</v>
      </c>
      <c r="C917" s="1">
        <f t="shared" si="413"/>
        <v>0</v>
      </c>
      <c r="D917" s="1">
        <f>料單!C1198</f>
        <v>31016</v>
      </c>
      <c r="E917" s="1">
        <f ca="1">VLOOKUP(表格15[[#This Row],[專案編號]],料單!C:E,3,FALSE)</f>
        <v>0</v>
      </c>
      <c r="F917" s="1">
        <f ca="1">VLOOKUP(表格15[[#This Row],[專案編號]],料單!C:F,4,FALSE)</f>
        <v>0</v>
      </c>
      <c r="G917" s="1" t="str">
        <f ca="1">VLOOKUP(表格15[[#This Row],[專案編號]],料單!C:G,5,FALSE)</f>
        <v/>
      </c>
      <c r="H917" s="1">
        <f ca="1">VLOOKUP(表格15[[#This Row],[專案編號]],料單!C:H,6,FALSE)</f>
        <v>0</v>
      </c>
      <c r="I917" s="1" t="str">
        <f ca="1">VLOOKUP(表格15[[#This Row],[專案編號]],料單!C:I,7,FALSE)</f>
        <v/>
      </c>
      <c r="J917" s="1">
        <f ca="1">VLOOKUP(表格15[[#This Row],[專案編號]],料單!C:J,8,FALSE)</f>
        <v>0</v>
      </c>
      <c r="K917" s="1">
        <f ca="1">VLOOKUP(表格15[[#This Row],[專案編號]],料單!C:K,9,FALSE)</f>
        <v>0</v>
      </c>
      <c r="L917" s="1">
        <f ca="1">VLOOKUP(表格15[[#This Row],[專案編號]],料單!C:M,11,FALSE)</f>
        <v>0</v>
      </c>
      <c r="M917" s="1">
        <f ca="1">VLOOKUP(表格15[[#This Row],[專案編號]],料單!C:L,10,FALSE)</f>
        <v>0</v>
      </c>
      <c r="N917" s="1" t="str">
        <f ca="1">VLOOKUP(表格15[[#This Row],[專案編號]],料單!C:O,13,FALSE)</f>
        <v/>
      </c>
      <c r="O917" s="11">
        <f t="shared" ca="1" si="399"/>
        <v>0</v>
      </c>
      <c r="R917" s="2" t="str">
        <f ca="1">IFERROR(VLOOKUP(M917,資料庫!$P$3:$AJ$73,20,),"")</f>
        <v/>
      </c>
      <c r="S917" s="9" t="str">
        <f t="shared" ca="1" si="400"/>
        <v/>
      </c>
      <c r="T917" s="9"/>
      <c r="U917" s="9"/>
    </row>
    <row r="918" spans="1:21" x14ac:dyDescent="0.25">
      <c r="A918" s="1">
        <f t="shared" si="386"/>
        <v>767</v>
      </c>
      <c r="B918" s="1">
        <f t="shared" ref="B918:C918" si="414">B917</f>
        <v>31</v>
      </c>
      <c r="C918" s="1">
        <f t="shared" si="414"/>
        <v>0</v>
      </c>
      <c r="D918" s="1">
        <f>料單!C1199</f>
        <v>31017</v>
      </c>
      <c r="E918" s="1">
        <f ca="1">VLOOKUP(表格15[[#This Row],[專案編號]],料單!C:E,3,FALSE)</f>
        <v>0</v>
      </c>
      <c r="F918" s="1">
        <f ca="1">VLOOKUP(表格15[[#This Row],[專案編號]],料單!C:F,4,FALSE)</f>
        <v>0</v>
      </c>
      <c r="G918" s="1" t="str">
        <f ca="1">VLOOKUP(表格15[[#This Row],[專案編號]],料單!C:G,5,FALSE)</f>
        <v/>
      </c>
      <c r="H918" s="1">
        <f ca="1">VLOOKUP(表格15[[#This Row],[專案編號]],料單!C:H,6,FALSE)</f>
        <v>0</v>
      </c>
      <c r="I918" s="1" t="str">
        <f ca="1">VLOOKUP(表格15[[#This Row],[專案編號]],料單!C:I,7,FALSE)</f>
        <v/>
      </c>
      <c r="J918" s="1">
        <f ca="1">VLOOKUP(表格15[[#This Row],[專案編號]],料單!C:J,8,FALSE)</f>
        <v>0</v>
      </c>
      <c r="K918" s="1">
        <f ca="1">VLOOKUP(表格15[[#This Row],[專案編號]],料單!C:K,9,FALSE)</f>
        <v>0</v>
      </c>
      <c r="L918" s="1">
        <f ca="1">VLOOKUP(表格15[[#This Row],[專案編號]],料單!C:M,11,FALSE)</f>
        <v>0</v>
      </c>
      <c r="M918" s="1">
        <f ca="1">VLOOKUP(表格15[[#This Row],[專案編號]],料單!C:L,10,FALSE)</f>
        <v>0</v>
      </c>
      <c r="N918" s="1" t="str">
        <f ca="1">VLOOKUP(表格15[[#This Row],[專案編號]],料單!C:O,13,FALSE)</f>
        <v/>
      </c>
      <c r="O918" s="11">
        <f t="shared" ca="1" si="399"/>
        <v>0</v>
      </c>
      <c r="R918" s="2" t="str">
        <f ca="1">IFERROR(VLOOKUP(M918,資料庫!$P$3:$AJ$73,20,),"")</f>
        <v/>
      </c>
      <c r="S918" s="9" t="str">
        <f t="shared" ca="1" si="400"/>
        <v/>
      </c>
      <c r="T918" s="9"/>
      <c r="U918" s="9"/>
    </row>
    <row r="919" spans="1:21" x14ac:dyDescent="0.25">
      <c r="A919" s="1">
        <f t="shared" si="386"/>
        <v>768</v>
      </c>
      <c r="B919" s="1">
        <f t="shared" ref="B919:C919" si="415">B918</f>
        <v>31</v>
      </c>
      <c r="C919" s="1">
        <f t="shared" si="415"/>
        <v>0</v>
      </c>
      <c r="D919" s="1">
        <f>料單!C1200</f>
        <v>31018</v>
      </c>
      <c r="E919" s="1">
        <f ca="1">VLOOKUP(表格15[[#This Row],[專案編號]],料單!C:E,3,FALSE)</f>
        <v>0</v>
      </c>
      <c r="F919" s="1">
        <f ca="1">VLOOKUP(表格15[[#This Row],[專案編號]],料單!C:F,4,FALSE)</f>
        <v>0</v>
      </c>
      <c r="G919" s="1" t="str">
        <f ca="1">VLOOKUP(表格15[[#This Row],[專案編號]],料單!C:G,5,FALSE)</f>
        <v/>
      </c>
      <c r="H919" s="1">
        <f ca="1">VLOOKUP(表格15[[#This Row],[專案編號]],料單!C:H,6,FALSE)</f>
        <v>0</v>
      </c>
      <c r="I919" s="1" t="str">
        <f ca="1">VLOOKUP(表格15[[#This Row],[專案編號]],料單!C:I,7,FALSE)</f>
        <v/>
      </c>
      <c r="J919" s="1">
        <f ca="1">VLOOKUP(表格15[[#This Row],[專案編號]],料單!C:J,8,FALSE)</f>
        <v>0</v>
      </c>
      <c r="K919" s="1">
        <f ca="1">VLOOKUP(表格15[[#This Row],[專案編號]],料單!C:K,9,FALSE)</f>
        <v>0</v>
      </c>
      <c r="L919" s="1">
        <f ca="1">VLOOKUP(表格15[[#This Row],[專案編號]],料單!C:M,11,FALSE)</f>
        <v>0</v>
      </c>
      <c r="M919" s="1">
        <f ca="1">VLOOKUP(表格15[[#This Row],[專案編號]],料單!C:L,10,FALSE)</f>
        <v>0</v>
      </c>
      <c r="N919" s="1" t="str">
        <f ca="1">VLOOKUP(表格15[[#This Row],[專案編號]],料單!C:O,13,FALSE)</f>
        <v/>
      </c>
      <c r="O919" s="11">
        <f t="shared" ca="1" si="399"/>
        <v>0</v>
      </c>
      <c r="R919" s="2" t="str">
        <f ca="1">IFERROR(VLOOKUP(M919,資料庫!$P$3:$AJ$73,20,),"")</f>
        <v/>
      </c>
      <c r="S919" s="9" t="str">
        <f t="shared" ca="1" si="400"/>
        <v/>
      </c>
      <c r="T919" s="9"/>
      <c r="U919" s="9"/>
    </row>
    <row r="920" spans="1:21" x14ac:dyDescent="0.25">
      <c r="A920" s="1">
        <f t="shared" si="386"/>
        <v>769</v>
      </c>
      <c r="B920" s="1">
        <f t="shared" ref="B920:C920" si="416">B919</f>
        <v>31</v>
      </c>
      <c r="C920" s="1">
        <f t="shared" si="416"/>
        <v>0</v>
      </c>
      <c r="D920" s="1">
        <f>料單!C1201</f>
        <v>31019</v>
      </c>
      <c r="E920" s="1">
        <f ca="1">VLOOKUP(表格15[[#This Row],[專案編號]],料單!C:E,3,FALSE)</f>
        <v>0</v>
      </c>
      <c r="F920" s="1">
        <f ca="1">VLOOKUP(表格15[[#This Row],[專案編號]],料單!C:F,4,FALSE)</f>
        <v>0</v>
      </c>
      <c r="G920" s="1" t="str">
        <f ca="1">VLOOKUP(表格15[[#This Row],[專案編號]],料單!C:G,5,FALSE)</f>
        <v/>
      </c>
      <c r="H920" s="1">
        <f ca="1">VLOOKUP(表格15[[#This Row],[專案編號]],料單!C:H,6,FALSE)</f>
        <v>0</v>
      </c>
      <c r="I920" s="1" t="str">
        <f ca="1">VLOOKUP(表格15[[#This Row],[專案編號]],料單!C:I,7,FALSE)</f>
        <v/>
      </c>
      <c r="J920" s="1">
        <f ca="1">VLOOKUP(表格15[[#This Row],[專案編號]],料單!C:J,8,FALSE)</f>
        <v>0</v>
      </c>
      <c r="K920" s="1">
        <f ca="1">VLOOKUP(表格15[[#This Row],[專案編號]],料單!C:K,9,FALSE)</f>
        <v>0</v>
      </c>
      <c r="L920" s="1">
        <f ca="1">VLOOKUP(表格15[[#This Row],[專案編號]],料單!C:M,11,FALSE)</f>
        <v>0</v>
      </c>
      <c r="M920" s="1">
        <f ca="1">VLOOKUP(表格15[[#This Row],[專案編號]],料單!C:L,10,FALSE)</f>
        <v>0</v>
      </c>
      <c r="N920" s="1" t="str">
        <f ca="1">VLOOKUP(表格15[[#This Row],[專案編號]],料單!C:O,13,FALSE)</f>
        <v/>
      </c>
      <c r="O920" s="11">
        <f t="shared" ca="1" si="399"/>
        <v>0</v>
      </c>
      <c r="R920" s="2" t="str">
        <f ca="1">IFERROR(VLOOKUP(M920,資料庫!$P$3:$AJ$73,20,),"")</f>
        <v/>
      </c>
      <c r="S920" s="9" t="str">
        <f t="shared" ca="1" si="400"/>
        <v/>
      </c>
      <c r="T920" s="9"/>
      <c r="U920" s="9"/>
    </row>
    <row r="921" spans="1:21" x14ac:dyDescent="0.25">
      <c r="A921" s="1">
        <f t="shared" si="386"/>
        <v>770</v>
      </c>
      <c r="B921" s="1">
        <f t="shared" ref="B921:C921" si="417">B920</f>
        <v>31</v>
      </c>
      <c r="C921" s="1">
        <f t="shared" si="417"/>
        <v>0</v>
      </c>
      <c r="D921" s="1">
        <f>料單!C1202</f>
        <v>31020</v>
      </c>
      <c r="E921" s="1">
        <f ca="1">VLOOKUP(表格15[[#This Row],[專案編號]],料單!C:E,3,FALSE)</f>
        <v>0</v>
      </c>
      <c r="F921" s="1">
        <f ca="1">VLOOKUP(表格15[[#This Row],[專案編號]],料單!C:F,4,FALSE)</f>
        <v>0</v>
      </c>
      <c r="G921" s="1" t="str">
        <f ca="1">VLOOKUP(表格15[[#This Row],[專案編號]],料單!C:G,5,FALSE)</f>
        <v/>
      </c>
      <c r="H921" s="1">
        <f ca="1">VLOOKUP(表格15[[#This Row],[專案編號]],料單!C:H,6,FALSE)</f>
        <v>0</v>
      </c>
      <c r="I921" s="1" t="str">
        <f ca="1">VLOOKUP(表格15[[#This Row],[專案編號]],料單!C:I,7,FALSE)</f>
        <v/>
      </c>
      <c r="J921" s="1">
        <f ca="1">VLOOKUP(表格15[[#This Row],[專案編號]],料單!C:J,8,FALSE)</f>
        <v>0</v>
      </c>
      <c r="K921" s="1">
        <f ca="1">VLOOKUP(表格15[[#This Row],[專案編號]],料單!C:K,9,FALSE)</f>
        <v>0</v>
      </c>
      <c r="L921" s="1" t="str">
        <f ca="1">VLOOKUP(表格15[[#This Row],[專案編號]],料單!C:M,11,FALSE)</f>
        <v/>
      </c>
      <c r="M921" s="1">
        <f ca="1">VLOOKUP(表格15[[#This Row],[專案編號]],料單!C:L,10,FALSE)</f>
        <v>0</v>
      </c>
      <c r="N921" s="1" t="str">
        <f ca="1">VLOOKUP(表格15[[#This Row],[專案編號]],料單!C:O,13,FALSE)</f>
        <v/>
      </c>
      <c r="O921" s="11">
        <f t="shared" ca="1" si="399"/>
        <v>0</v>
      </c>
      <c r="R921" s="2" t="str">
        <f ca="1">IFERROR(VLOOKUP(M921,資料庫!$P$3:$AJ$73,20,),"")</f>
        <v/>
      </c>
      <c r="S921" s="9" t="str">
        <f t="shared" ca="1" si="400"/>
        <v/>
      </c>
      <c r="T921" s="9"/>
      <c r="U921" s="9"/>
    </row>
    <row r="922" spans="1:21" x14ac:dyDescent="0.25">
      <c r="A922" s="1">
        <f t="shared" si="386"/>
        <v>771</v>
      </c>
      <c r="B922" s="1">
        <f t="shared" ref="B922:C922" si="418">B921</f>
        <v>31</v>
      </c>
      <c r="C922" s="1">
        <f t="shared" si="418"/>
        <v>0</v>
      </c>
      <c r="D922" s="1">
        <f>料單!C1203</f>
        <v>31021</v>
      </c>
      <c r="E922" s="1">
        <f ca="1">VLOOKUP(表格15[[#This Row],[專案編號]],料單!C:E,3,FALSE)</f>
        <v>0</v>
      </c>
      <c r="F922" s="1">
        <f ca="1">VLOOKUP(表格15[[#This Row],[專案編號]],料單!C:F,4,FALSE)</f>
        <v>0</v>
      </c>
      <c r="G922" s="1" t="str">
        <f ca="1">VLOOKUP(表格15[[#This Row],[專案編號]],料單!C:G,5,FALSE)</f>
        <v/>
      </c>
      <c r="H922" s="1">
        <f ca="1">VLOOKUP(表格15[[#This Row],[專案編號]],料單!C:H,6,FALSE)</f>
        <v>0</v>
      </c>
      <c r="I922" s="1" t="str">
        <f ca="1">VLOOKUP(表格15[[#This Row],[專案編號]],料單!C:I,7,FALSE)</f>
        <v/>
      </c>
      <c r="J922" s="1">
        <f ca="1">VLOOKUP(表格15[[#This Row],[專案編號]],料單!C:J,8,FALSE)</f>
        <v>0</v>
      </c>
      <c r="K922" s="1">
        <f ca="1">VLOOKUP(表格15[[#This Row],[專案編號]],料單!C:K,9,FALSE)</f>
        <v>0</v>
      </c>
      <c r="L922" s="1" t="str">
        <f ca="1">VLOOKUP(表格15[[#This Row],[專案編號]],料單!C:M,11,FALSE)</f>
        <v/>
      </c>
      <c r="M922" s="1">
        <f ca="1">VLOOKUP(表格15[[#This Row],[專案編號]],料單!C:L,10,FALSE)</f>
        <v>0</v>
      </c>
      <c r="N922" s="1" t="str">
        <f ca="1">VLOOKUP(表格15[[#This Row],[專案編號]],料單!C:O,13,FALSE)</f>
        <v/>
      </c>
      <c r="O922" s="11">
        <f t="shared" ca="1" si="399"/>
        <v>0</v>
      </c>
      <c r="R922" s="2" t="str">
        <f ca="1">IFERROR(VLOOKUP(M922,資料庫!$P$3:$AJ$73,20,),"")</f>
        <v/>
      </c>
      <c r="S922" s="9" t="str">
        <f t="shared" ca="1" si="400"/>
        <v/>
      </c>
      <c r="T922" s="9"/>
      <c r="U922" s="9"/>
    </row>
    <row r="923" spans="1:21" x14ac:dyDescent="0.25">
      <c r="A923" s="1">
        <f t="shared" si="386"/>
        <v>772</v>
      </c>
      <c r="B923" s="1">
        <f t="shared" ref="B923:C923" si="419">B922</f>
        <v>31</v>
      </c>
      <c r="C923" s="1">
        <f t="shared" si="419"/>
        <v>0</v>
      </c>
      <c r="D923" s="1">
        <f>料單!C1204</f>
        <v>31022</v>
      </c>
      <c r="E923" s="1">
        <f ca="1">VLOOKUP(表格15[[#This Row],[專案編號]],料單!C:E,3,FALSE)</f>
        <v>0</v>
      </c>
      <c r="F923" s="1">
        <f ca="1">VLOOKUP(表格15[[#This Row],[專案編號]],料單!C:F,4,FALSE)</f>
        <v>0</v>
      </c>
      <c r="G923" s="1" t="str">
        <f ca="1">VLOOKUP(表格15[[#This Row],[專案編號]],料單!C:G,5,FALSE)</f>
        <v/>
      </c>
      <c r="H923" s="1">
        <f ca="1">VLOOKUP(表格15[[#This Row],[專案編號]],料單!C:H,6,FALSE)</f>
        <v>0</v>
      </c>
      <c r="I923" s="1" t="str">
        <f ca="1">VLOOKUP(表格15[[#This Row],[專案編號]],料單!C:I,7,FALSE)</f>
        <v/>
      </c>
      <c r="J923" s="1">
        <f ca="1">VLOOKUP(表格15[[#This Row],[專案編號]],料單!C:J,8,FALSE)</f>
        <v>0</v>
      </c>
      <c r="K923" s="1">
        <f ca="1">VLOOKUP(表格15[[#This Row],[專案編號]],料單!C:K,9,FALSE)</f>
        <v>0</v>
      </c>
      <c r="L923" s="1" t="str">
        <f ca="1">VLOOKUP(表格15[[#This Row],[專案編號]],料單!C:M,11,FALSE)</f>
        <v/>
      </c>
      <c r="M923" s="1">
        <f ca="1">VLOOKUP(表格15[[#This Row],[專案編號]],料單!C:L,10,FALSE)</f>
        <v>0</v>
      </c>
      <c r="N923" s="1" t="str">
        <f ca="1">VLOOKUP(表格15[[#This Row],[專案編號]],料單!C:O,13,FALSE)</f>
        <v/>
      </c>
      <c r="O923" s="11">
        <f t="shared" ca="1" si="399"/>
        <v>0</v>
      </c>
      <c r="R923" s="2" t="str">
        <f ca="1">IFERROR(VLOOKUP(M923,資料庫!$P$3:$AJ$73,20,),"")</f>
        <v/>
      </c>
      <c r="S923" s="9" t="str">
        <f t="shared" ca="1" si="400"/>
        <v/>
      </c>
      <c r="T923" s="9"/>
      <c r="U923" s="9"/>
    </row>
    <row r="924" spans="1:21" x14ac:dyDescent="0.25">
      <c r="A924" s="1">
        <f t="shared" si="386"/>
        <v>773</v>
      </c>
      <c r="B924" s="1">
        <f t="shared" ref="B924:C924" si="420">B923</f>
        <v>31</v>
      </c>
      <c r="C924" s="1">
        <f t="shared" si="420"/>
        <v>0</v>
      </c>
      <c r="D924" s="1">
        <f>料單!C1205</f>
        <v>31023</v>
      </c>
      <c r="E924" s="1">
        <f ca="1">VLOOKUP(表格15[[#This Row],[專案編號]],料單!C:E,3,FALSE)</f>
        <v>0</v>
      </c>
      <c r="F924" s="1">
        <f ca="1">VLOOKUP(表格15[[#This Row],[專案編號]],料單!C:F,4,FALSE)</f>
        <v>0</v>
      </c>
      <c r="G924" s="1" t="str">
        <f ca="1">VLOOKUP(表格15[[#This Row],[專案編號]],料單!C:G,5,FALSE)</f>
        <v/>
      </c>
      <c r="H924" s="1">
        <f ca="1">VLOOKUP(表格15[[#This Row],[專案編號]],料單!C:H,6,FALSE)</f>
        <v>0</v>
      </c>
      <c r="I924" s="1" t="str">
        <f ca="1">VLOOKUP(表格15[[#This Row],[專案編號]],料單!C:I,7,FALSE)</f>
        <v/>
      </c>
      <c r="J924" s="1">
        <f ca="1">VLOOKUP(表格15[[#This Row],[專案編號]],料單!C:J,8,FALSE)</f>
        <v>0</v>
      </c>
      <c r="K924" s="1">
        <f ca="1">VLOOKUP(表格15[[#This Row],[專案編號]],料單!C:K,9,FALSE)</f>
        <v>0</v>
      </c>
      <c r="L924" s="1" t="str">
        <f ca="1">VLOOKUP(表格15[[#This Row],[專案編號]],料單!C:M,11,FALSE)</f>
        <v/>
      </c>
      <c r="M924" s="1">
        <f ca="1">VLOOKUP(表格15[[#This Row],[專案編號]],料單!C:L,10,FALSE)</f>
        <v>0</v>
      </c>
      <c r="N924" s="1" t="str">
        <f ca="1">VLOOKUP(表格15[[#This Row],[專案編號]],料單!C:O,13,FALSE)</f>
        <v/>
      </c>
      <c r="O924" s="11">
        <f t="shared" ca="1" si="399"/>
        <v>0</v>
      </c>
      <c r="R924" s="2" t="str">
        <f ca="1">IFERROR(VLOOKUP(M924,資料庫!$P$3:$AJ$73,20,),"")</f>
        <v/>
      </c>
      <c r="S924" s="9" t="str">
        <f t="shared" ca="1" si="400"/>
        <v/>
      </c>
      <c r="T924" s="9"/>
      <c r="U924" s="9"/>
    </row>
    <row r="925" spans="1:21" x14ac:dyDescent="0.25">
      <c r="A925" s="1">
        <f t="shared" si="386"/>
        <v>774</v>
      </c>
      <c r="B925" s="1">
        <f t="shared" ref="B925:C925" si="421">B924</f>
        <v>31</v>
      </c>
      <c r="C925" s="1">
        <f t="shared" si="421"/>
        <v>0</v>
      </c>
      <c r="D925" s="1">
        <f>料單!C1206</f>
        <v>31024</v>
      </c>
      <c r="E925" s="1">
        <f ca="1">VLOOKUP(表格15[[#This Row],[專案編號]],料單!C:E,3,FALSE)</f>
        <v>0</v>
      </c>
      <c r="F925" s="1">
        <f ca="1">VLOOKUP(表格15[[#This Row],[專案編號]],料單!C:F,4,FALSE)</f>
        <v>0</v>
      </c>
      <c r="G925" s="1" t="str">
        <f ca="1">VLOOKUP(表格15[[#This Row],[專案編號]],料單!C:G,5,FALSE)</f>
        <v/>
      </c>
      <c r="H925" s="1">
        <f ca="1">VLOOKUP(表格15[[#This Row],[專案編號]],料單!C:H,6,FALSE)</f>
        <v>0</v>
      </c>
      <c r="I925" s="1" t="str">
        <f ca="1">VLOOKUP(表格15[[#This Row],[專案編號]],料單!C:I,7,FALSE)</f>
        <v/>
      </c>
      <c r="J925" s="1">
        <f ca="1">VLOOKUP(表格15[[#This Row],[專案編號]],料單!C:J,8,FALSE)</f>
        <v>0</v>
      </c>
      <c r="K925" s="1">
        <f ca="1">VLOOKUP(表格15[[#This Row],[專案編號]],料單!C:K,9,FALSE)</f>
        <v>0</v>
      </c>
      <c r="L925" s="1" t="str">
        <f ca="1">VLOOKUP(表格15[[#This Row],[專案編號]],料單!C:M,11,FALSE)</f>
        <v/>
      </c>
      <c r="M925" s="1">
        <f ca="1">VLOOKUP(表格15[[#This Row],[專案編號]],料單!C:L,10,FALSE)</f>
        <v>0</v>
      </c>
      <c r="N925" s="1" t="str">
        <f ca="1">VLOOKUP(表格15[[#This Row],[專案編號]],料單!C:O,13,FALSE)</f>
        <v/>
      </c>
      <c r="O925" s="11">
        <f t="shared" ca="1" si="399"/>
        <v>0</v>
      </c>
      <c r="R925" s="2" t="str">
        <f ca="1">IFERROR(VLOOKUP(M925,資料庫!$P$3:$AJ$73,20,),"")</f>
        <v/>
      </c>
      <c r="S925" s="9" t="str">
        <f t="shared" ca="1" si="400"/>
        <v/>
      </c>
      <c r="T925" s="9"/>
      <c r="U925" s="9"/>
    </row>
    <row r="926" spans="1:21" x14ac:dyDescent="0.25">
      <c r="A926" s="1">
        <f t="shared" ref="A926:A930" si="422">A925+1</f>
        <v>775</v>
      </c>
      <c r="B926" s="1">
        <f t="shared" ref="B926:C930" si="423">B925</f>
        <v>31</v>
      </c>
      <c r="C926" s="1">
        <f t="shared" si="423"/>
        <v>0</v>
      </c>
      <c r="D926" s="1">
        <f>料單!C1207</f>
        <v>31025</v>
      </c>
      <c r="E926" s="1">
        <f ca="1">VLOOKUP(表格15[[#This Row],[專案編號]],料單!C:E,3,FALSE)</f>
        <v>0</v>
      </c>
      <c r="F926" s="1">
        <f ca="1">VLOOKUP(表格15[[#This Row],[專案編號]],料單!C:F,4,FALSE)</f>
        <v>0</v>
      </c>
      <c r="G926" s="1" t="str">
        <f ca="1">VLOOKUP(表格15[[#This Row],[專案編號]],料單!C:G,5,FALSE)</f>
        <v/>
      </c>
      <c r="H926" s="1">
        <f ca="1">VLOOKUP(表格15[[#This Row],[專案編號]],料單!C:H,6,FALSE)</f>
        <v>0</v>
      </c>
      <c r="I926" s="1" t="str">
        <f ca="1">VLOOKUP(表格15[[#This Row],[專案編號]],料單!C:I,7,FALSE)</f>
        <v/>
      </c>
      <c r="J926" s="1">
        <f ca="1">VLOOKUP(表格15[[#This Row],[專案編號]],料單!C:J,8,FALSE)</f>
        <v>0</v>
      </c>
      <c r="K926" s="1">
        <f ca="1">VLOOKUP(表格15[[#This Row],[專案編號]],料單!C:K,9,FALSE)</f>
        <v>0</v>
      </c>
      <c r="L926" s="1" t="str">
        <f ca="1">VLOOKUP(表格15[[#This Row],[專案編號]],料單!C:M,11,FALSE)</f>
        <v/>
      </c>
      <c r="M926" s="1">
        <f ca="1">VLOOKUP(表格15[[#This Row],[專案編號]],料單!C:L,10,FALSE)</f>
        <v>0</v>
      </c>
      <c r="N926" s="1" t="str">
        <f ca="1">VLOOKUP(表格15[[#This Row],[專案編號]],料單!C:O,13,FALSE)</f>
        <v/>
      </c>
      <c r="O926" s="11">
        <f t="shared" ca="1" si="399"/>
        <v>0</v>
      </c>
      <c r="R926" s="2" t="str">
        <f ca="1">IFERROR(VLOOKUP(M926,資料庫!$P$3:$AJ$73,20,),"")</f>
        <v/>
      </c>
      <c r="S926" s="9" t="str">
        <f t="shared" ca="1" si="400"/>
        <v/>
      </c>
      <c r="T926" s="9"/>
      <c r="U926" s="9"/>
    </row>
    <row r="927" spans="1:21" x14ac:dyDescent="0.25">
      <c r="A927" s="1">
        <f t="shared" si="422"/>
        <v>776</v>
      </c>
      <c r="B927" s="1">
        <f t="shared" si="423"/>
        <v>31</v>
      </c>
      <c r="C927" s="1">
        <f t="shared" si="423"/>
        <v>0</v>
      </c>
      <c r="D927" s="1">
        <f>料單!C1208</f>
        <v>31026</v>
      </c>
      <c r="E927" s="1">
        <f ca="1">VLOOKUP(表格15[[#This Row],[專案編號]],料單!C:E,3,FALSE)</f>
        <v>0</v>
      </c>
      <c r="F927" s="1">
        <f ca="1">VLOOKUP(表格15[[#This Row],[專案編號]],料單!C:F,4,FALSE)</f>
        <v>0</v>
      </c>
      <c r="G927" s="1" t="str">
        <f ca="1">VLOOKUP(表格15[[#This Row],[專案編號]],料單!C:G,5,FALSE)</f>
        <v/>
      </c>
      <c r="H927" s="1">
        <f ca="1">VLOOKUP(表格15[[#This Row],[專案編號]],料單!C:H,6,FALSE)</f>
        <v>0</v>
      </c>
      <c r="I927" s="1" t="str">
        <f ca="1">VLOOKUP(表格15[[#This Row],[專案編號]],料單!C:I,7,FALSE)</f>
        <v/>
      </c>
      <c r="J927" s="1">
        <f ca="1">VLOOKUP(表格15[[#This Row],[專案編號]],料單!C:J,8,FALSE)</f>
        <v>0</v>
      </c>
      <c r="K927" s="1">
        <f ca="1">VLOOKUP(表格15[[#This Row],[專案編號]],料單!C:K,9,FALSE)</f>
        <v>0</v>
      </c>
      <c r="L927" s="1" t="str">
        <f ca="1">VLOOKUP(表格15[[#This Row],[專案編號]],料單!C:M,11,FALSE)</f>
        <v/>
      </c>
      <c r="M927" s="1">
        <f ca="1">VLOOKUP(表格15[[#This Row],[專案編號]],料單!C:L,10,FALSE)</f>
        <v>0</v>
      </c>
      <c r="N927" s="1" t="str">
        <f ca="1">VLOOKUP(表格15[[#This Row],[專案編號]],料單!C:O,13,FALSE)</f>
        <v/>
      </c>
      <c r="O927" s="11">
        <f t="shared" ca="1" si="399"/>
        <v>0</v>
      </c>
      <c r="R927" s="2" t="str">
        <f ca="1">IFERROR(VLOOKUP(M927,資料庫!$P$3:$AJ$73,20,),"")</f>
        <v/>
      </c>
      <c r="S927" s="9" t="str">
        <f t="shared" ca="1" si="400"/>
        <v/>
      </c>
      <c r="T927" s="9"/>
      <c r="U927" s="9"/>
    </row>
    <row r="928" spans="1:21" x14ac:dyDescent="0.25">
      <c r="A928" s="1">
        <f t="shared" si="422"/>
        <v>777</v>
      </c>
      <c r="B928" s="1">
        <f t="shared" si="423"/>
        <v>31</v>
      </c>
      <c r="C928" s="1">
        <f t="shared" si="423"/>
        <v>0</v>
      </c>
      <c r="D928" s="1">
        <f>料單!C1209</f>
        <v>31027</v>
      </c>
      <c r="E928" s="1">
        <f ca="1">VLOOKUP(表格15[[#This Row],[專案編號]],料單!C:E,3,FALSE)</f>
        <v>0</v>
      </c>
      <c r="F928" s="1">
        <f ca="1">VLOOKUP(表格15[[#This Row],[專案編號]],料單!C:F,4,FALSE)</f>
        <v>0</v>
      </c>
      <c r="G928" s="1" t="str">
        <f ca="1">VLOOKUP(表格15[[#This Row],[專案編號]],料單!C:G,5,FALSE)</f>
        <v/>
      </c>
      <c r="H928" s="1">
        <f ca="1">VLOOKUP(表格15[[#This Row],[專案編號]],料單!C:H,6,FALSE)</f>
        <v>0</v>
      </c>
      <c r="I928" s="1" t="str">
        <f ca="1">VLOOKUP(表格15[[#This Row],[專案編號]],料單!C:I,7,FALSE)</f>
        <v/>
      </c>
      <c r="J928" s="1">
        <f ca="1">VLOOKUP(表格15[[#This Row],[專案編號]],料單!C:J,8,FALSE)</f>
        <v>0</v>
      </c>
      <c r="K928" s="1">
        <f ca="1">VLOOKUP(表格15[[#This Row],[專案編號]],料單!C:K,9,FALSE)</f>
        <v>0</v>
      </c>
      <c r="L928" s="1" t="str">
        <f ca="1">VLOOKUP(表格15[[#This Row],[專案編號]],料單!C:M,11,FALSE)</f>
        <v/>
      </c>
      <c r="M928" s="1">
        <f ca="1">VLOOKUP(表格15[[#This Row],[專案編號]],料單!C:L,10,FALSE)</f>
        <v>0</v>
      </c>
      <c r="N928" s="1" t="str">
        <f ca="1">VLOOKUP(表格15[[#This Row],[專案編號]],料單!C:O,13,FALSE)</f>
        <v/>
      </c>
      <c r="O928" s="11">
        <f t="shared" ca="1" si="399"/>
        <v>0</v>
      </c>
      <c r="R928" s="2" t="str">
        <f ca="1">IFERROR(VLOOKUP(M928,資料庫!$P$3:$AJ$73,20,),"")</f>
        <v/>
      </c>
      <c r="S928" s="9" t="str">
        <f t="shared" ca="1" si="400"/>
        <v/>
      </c>
      <c r="T928" s="9"/>
      <c r="U928" s="9"/>
    </row>
    <row r="929" spans="1:21" x14ac:dyDescent="0.25">
      <c r="A929" s="1">
        <f t="shared" si="422"/>
        <v>778</v>
      </c>
      <c r="B929" s="1">
        <f t="shared" si="423"/>
        <v>31</v>
      </c>
      <c r="C929" s="1">
        <f t="shared" si="423"/>
        <v>0</v>
      </c>
      <c r="D929" s="1">
        <f>料單!C1210</f>
        <v>31028</v>
      </c>
      <c r="E929" s="1">
        <f ca="1">VLOOKUP(表格15[[#This Row],[專案編號]],料單!C:E,3,FALSE)</f>
        <v>0</v>
      </c>
      <c r="F929" s="1">
        <f ca="1">VLOOKUP(表格15[[#This Row],[專案編號]],料單!C:F,4,FALSE)</f>
        <v>0</v>
      </c>
      <c r="G929" s="1" t="str">
        <f ca="1">VLOOKUP(表格15[[#This Row],[專案編號]],料單!C:G,5,FALSE)</f>
        <v/>
      </c>
      <c r="H929" s="1">
        <f ca="1">VLOOKUP(表格15[[#This Row],[專案編號]],料單!C:H,6,FALSE)</f>
        <v>0</v>
      </c>
      <c r="I929" s="1" t="str">
        <f ca="1">VLOOKUP(表格15[[#This Row],[專案編號]],料單!C:I,7,FALSE)</f>
        <v/>
      </c>
      <c r="J929" s="1">
        <f ca="1">VLOOKUP(表格15[[#This Row],[專案編號]],料單!C:J,8,FALSE)</f>
        <v>0</v>
      </c>
      <c r="K929" s="1">
        <f ca="1">VLOOKUP(表格15[[#This Row],[專案編號]],料單!C:K,9,FALSE)</f>
        <v>0</v>
      </c>
      <c r="L929" s="1" t="str">
        <f ca="1">VLOOKUP(表格15[[#This Row],[專案編號]],料單!C:M,11,FALSE)</f>
        <v/>
      </c>
      <c r="M929" s="1">
        <f ca="1">VLOOKUP(表格15[[#This Row],[專案編號]],料單!C:L,10,FALSE)</f>
        <v>0</v>
      </c>
      <c r="N929" s="1" t="str">
        <f ca="1">VLOOKUP(表格15[[#This Row],[專案編號]],料單!C:O,13,FALSE)</f>
        <v/>
      </c>
      <c r="O929" s="11">
        <f t="shared" ca="1" si="399"/>
        <v>0</v>
      </c>
      <c r="R929" s="2" t="str">
        <f ca="1">IFERROR(VLOOKUP(M929,資料庫!$P$3:$AJ$73,20,),"")</f>
        <v/>
      </c>
      <c r="S929" s="9" t="str">
        <f t="shared" ca="1" si="400"/>
        <v/>
      </c>
      <c r="T929" s="9"/>
      <c r="U929" s="9"/>
    </row>
    <row r="930" spans="1:21" x14ac:dyDescent="0.25">
      <c r="A930" s="1">
        <f t="shared" si="422"/>
        <v>779</v>
      </c>
      <c r="B930" s="1">
        <f t="shared" si="423"/>
        <v>31</v>
      </c>
      <c r="C930" s="1">
        <f t="shared" si="423"/>
        <v>0</v>
      </c>
      <c r="D930" s="1">
        <f>料單!C1211</f>
        <v>31029</v>
      </c>
      <c r="E930" s="1">
        <f ca="1">VLOOKUP(表格15[[#This Row],[專案編號]],料單!C:E,3,FALSE)</f>
        <v>0</v>
      </c>
      <c r="F930" s="1">
        <f ca="1">VLOOKUP(表格15[[#This Row],[專案編號]],料單!C:F,4,FALSE)</f>
        <v>0</v>
      </c>
      <c r="G930" s="1" t="str">
        <f ca="1">VLOOKUP(表格15[[#This Row],[專案編號]],料單!C:G,5,FALSE)</f>
        <v/>
      </c>
      <c r="H930" s="1">
        <f ca="1">VLOOKUP(表格15[[#This Row],[專案編號]],料單!C:H,6,FALSE)</f>
        <v>0</v>
      </c>
      <c r="I930" s="1" t="str">
        <f ca="1">VLOOKUP(表格15[[#This Row],[專案編號]],料單!C:I,7,FALSE)</f>
        <v/>
      </c>
      <c r="J930" s="1">
        <f ca="1">VLOOKUP(表格15[[#This Row],[專案編號]],料單!C:J,8,FALSE)</f>
        <v>0</v>
      </c>
      <c r="K930" s="1">
        <f ca="1">VLOOKUP(表格15[[#This Row],[專案編號]],料單!C:K,9,FALSE)</f>
        <v>0</v>
      </c>
      <c r="L930" s="1" t="str">
        <f ca="1">VLOOKUP(表格15[[#This Row],[專案編號]],料單!C:M,11,FALSE)</f>
        <v/>
      </c>
      <c r="M930" s="1">
        <f ca="1">VLOOKUP(表格15[[#This Row],[專案編號]],料單!C:L,10,FALSE)</f>
        <v>0</v>
      </c>
      <c r="N930" s="1" t="str">
        <f ca="1">VLOOKUP(表格15[[#This Row],[專案編號]],料單!C:O,13,FALSE)</f>
        <v/>
      </c>
      <c r="O930" s="11">
        <f t="shared" ca="1" si="399"/>
        <v>0</v>
      </c>
      <c r="R930" s="2" t="str">
        <f ca="1">IFERROR(VLOOKUP(M930,資料庫!$P$3:$AJ$73,20,),"")</f>
        <v/>
      </c>
      <c r="S930" s="9" t="str">
        <f t="shared" ca="1" si="400"/>
        <v/>
      </c>
      <c r="T930" s="9"/>
      <c r="U930" s="9"/>
    </row>
    <row r="931" spans="1:21" s="43" customFormat="1" x14ac:dyDescent="0.25">
      <c r="A931" s="43">
        <f>A925+1</f>
        <v>775</v>
      </c>
      <c r="B931" s="43">
        <f t="shared" ref="B931" si="424">B925</f>
        <v>31</v>
      </c>
      <c r="C931" s="43">
        <f t="shared" ref="C931" si="425">C930</f>
        <v>0</v>
      </c>
      <c r="D931" s="43">
        <f>料單!C1212</f>
        <v>31030</v>
      </c>
      <c r="E931" s="43">
        <f ca="1">VLOOKUP(表格15[[#This Row],[專案編號]],料單!C:E,3,FALSE)</f>
        <v>0</v>
      </c>
      <c r="F931" s="43">
        <f ca="1">VLOOKUP(表格15[[#This Row],[專案編號]],料單!C:F,4,FALSE)</f>
        <v>0</v>
      </c>
      <c r="G931" s="43" t="str">
        <f ca="1">VLOOKUP(表格15[[#This Row],[專案編號]],料單!C:G,5,FALSE)</f>
        <v/>
      </c>
      <c r="H931" s="43">
        <f ca="1">VLOOKUP(表格15[[#This Row],[專案編號]],料單!C:H,6,FALSE)</f>
        <v>0</v>
      </c>
      <c r="I931" s="43" t="str">
        <f ca="1">VLOOKUP(表格15[[#This Row],[專案編號]],料單!C:I,7,FALSE)</f>
        <v/>
      </c>
      <c r="J931" s="43">
        <f ca="1">VLOOKUP(表格15[[#This Row],[專案編號]],料單!C:J,8,FALSE)</f>
        <v>0</v>
      </c>
      <c r="K931" s="43">
        <f ca="1">VLOOKUP(表格15[[#This Row],[專案編號]],料單!C:K,9,FALSE)</f>
        <v>0</v>
      </c>
      <c r="L931" s="43" t="str">
        <f ca="1">VLOOKUP(表格15[[#This Row],[專案編號]],料單!C:M,11,FALSE)</f>
        <v/>
      </c>
      <c r="M931" s="43">
        <f ca="1">VLOOKUP(表格15[[#This Row],[專案編號]],料單!C:L,10,FALSE)</f>
        <v>0</v>
      </c>
      <c r="N931" s="1" t="str">
        <f ca="1">VLOOKUP(表格15[[#This Row],[專案編號]],料單!C:O,13,FALSE)</f>
        <v/>
      </c>
      <c r="O931" s="44">
        <f t="shared" ref="O931" ca="1" si="426">(F931*H931)/90000*K931</f>
        <v>0</v>
      </c>
      <c r="P931" s="45">
        <f ca="1">SUM(O902:O931)</f>
        <v>0</v>
      </c>
      <c r="Q931" s="45"/>
      <c r="R931" s="204" t="str">
        <f ca="1">IFERROR(VLOOKUP(M931,資料庫!$P$3:$AJ$73,20,),"")</f>
        <v/>
      </c>
      <c r="S931" s="205" t="str">
        <f t="shared" ca="1" si="400"/>
        <v/>
      </c>
      <c r="T931" s="205"/>
      <c r="U931" s="205"/>
    </row>
    <row r="932" spans="1:21" x14ac:dyDescent="0.25">
      <c r="A932" s="1">
        <f t="shared" si="386"/>
        <v>776</v>
      </c>
      <c r="B932" s="1">
        <f>料單!C1216</f>
        <v>32</v>
      </c>
      <c r="C932" s="1">
        <f>料單!C1215</f>
        <v>0</v>
      </c>
      <c r="D932" s="1">
        <f>料單!C1222</f>
        <v>32001</v>
      </c>
      <c r="E932" s="1" t="str">
        <f ca="1">VLOOKUP(表格15[[#This Row],[專案編號]],料單!C:E,3,FALSE)</f>
        <v>頂板</v>
      </c>
      <c r="F932" s="1">
        <f ca="1">VLOOKUP(表格15[[#This Row],[專案編號]],料單!C:F,4,FALSE)</f>
        <v>-36</v>
      </c>
      <c r="G932" s="1" t="str">
        <f ca="1">VLOOKUP(表格15[[#This Row],[專案編號]],料單!C:G,5,FALSE)</f>
        <v>AA</v>
      </c>
      <c r="H932" s="1">
        <f ca="1">VLOOKUP(表格15[[#This Row],[專案編號]],料單!C:H,6,FALSE)</f>
        <v>0</v>
      </c>
      <c r="I932" s="1" t="str">
        <f ca="1">VLOOKUP(表格15[[#This Row],[專案編號]],料單!C:I,7,FALSE)</f>
        <v/>
      </c>
      <c r="J932" s="1">
        <f ca="1">VLOOKUP(表格15[[#This Row],[專案編號]],料單!C:J,8,FALSE)</f>
        <v>18</v>
      </c>
      <c r="K932" s="1">
        <f ca="1">VLOOKUP(表格15[[#This Row],[專案編號]],料單!C:K,9,FALSE)</f>
        <v>0</v>
      </c>
      <c r="L932" s="1" t="str">
        <f ca="1">VLOOKUP(表格15[[#This Row],[專案編號]],料單!C:M,11,FALSE)</f>
        <v/>
      </c>
      <c r="M932" s="1">
        <f ca="1">VLOOKUP(表格15[[#This Row],[專案編號]],料單!C:L,10,FALSE)</f>
        <v>0</v>
      </c>
      <c r="N932" s="1" t="str">
        <f ca="1">VLOOKUP(表格15[[#This Row],[專案編號]],料單!C:O,13,FALSE)</f>
        <v/>
      </c>
      <c r="O932" s="11">
        <f t="shared" ref="O932:O963" ca="1" si="427">(F932*H932)/90000*K932</f>
        <v>0</v>
      </c>
      <c r="R932" s="2" t="str">
        <f ca="1">IFERROR(VLOOKUP(M932,資料庫!$P$3:$AJ$73,20,),"")</f>
        <v/>
      </c>
      <c r="S932" s="9" t="str">
        <f t="shared" ca="1" si="400"/>
        <v/>
      </c>
      <c r="T932" s="9"/>
      <c r="U932" s="9"/>
    </row>
    <row r="933" spans="1:21" x14ac:dyDescent="0.25">
      <c r="A933" s="1">
        <f t="shared" si="386"/>
        <v>777</v>
      </c>
      <c r="B933" s="1">
        <f t="shared" ref="B933:B955" si="428">B932</f>
        <v>32</v>
      </c>
      <c r="C933" s="1">
        <f t="shared" ref="C933:C991" si="429">C932</f>
        <v>0</v>
      </c>
      <c r="D933" s="1">
        <f>料單!C1223</f>
        <v>32002</v>
      </c>
      <c r="E933" s="1" t="str">
        <f ca="1">VLOOKUP(表格15[[#This Row],[專案編號]],料單!C:E,3,FALSE)</f>
        <v>底板</v>
      </c>
      <c r="F933" s="1">
        <f ca="1">VLOOKUP(表格15[[#This Row],[專案編號]],料單!C:F,4,FALSE)</f>
        <v>-36</v>
      </c>
      <c r="G933" s="1" t="str">
        <f ca="1">VLOOKUP(表格15[[#This Row],[專案編號]],料單!C:G,5,FALSE)</f>
        <v>AA</v>
      </c>
      <c r="H933" s="1">
        <f ca="1">VLOOKUP(表格15[[#This Row],[專案編號]],料單!C:H,6,FALSE)</f>
        <v>0</v>
      </c>
      <c r="I933" s="1" t="str">
        <f ca="1">VLOOKUP(表格15[[#This Row],[專案編號]],料單!C:I,7,FALSE)</f>
        <v/>
      </c>
      <c r="J933" s="1">
        <f ca="1">VLOOKUP(表格15[[#This Row],[專案編號]],料單!C:J,8,FALSE)</f>
        <v>18</v>
      </c>
      <c r="K933" s="1">
        <f ca="1">VLOOKUP(表格15[[#This Row],[專案編號]],料單!C:K,9,FALSE)</f>
        <v>0</v>
      </c>
      <c r="L933" s="1" t="str">
        <f ca="1">VLOOKUP(表格15[[#This Row],[專案編號]],料單!C:M,11,FALSE)</f>
        <v/>
      </c>
      <c r="M933" s="1">
        <f ca="1">VLOOKUP(表格15[[#This Row],[專案編號]],料單!C:L,10,FALSE)</f>
        <v>0</v>
      </c>
      <c r="N933" s="1" t="str">
        <f ca="1">VLOOKUP(表格15[[#This Row],[專案編號]],料單!C:O,13,FALSE)</f>
        <v/>
      </c>
      <c r="O933" s="11">
        <f t="shared" ca="1" si="427"/>
        <v>0</v>
      </c>
      <c r="R933" s="2" t="str">
        <f ca="1">IFERROR(VLOOKUP(M933,資料庫!$P$3:$AJ$73,20,),"")</f>
        <v/>
      </c>
      <c r="S933" s="9" t="str">
        <f t="shared" ca="1" si="400"/>
        <v/>
      </c>
      <c r="T933" s="9"/>
      <c r="U933" s="9"/>
    </row>
    <row r="934" spans="1:21" x14ac:dyDescent="0.25">
      <c r="A934" s="1">
        <f t="shared" si="386"/>
        <v>778</v>
      </c>
      <c r="B934" s="1">
        <f t="shared" si="428"/>
        <v>32</v>
      </c>
      <c r="C934" s="1">
        <f t="shared" si="429"/>
        <v>0</v>
      </c>
      <c r="D934" s="1">
        <f>料單!C1224</f>
        <v>32003</v>
      </c>
      <c r="E934" s="1" t="str">
        <f ca="1">VLOOKUP(表格15[[#This Row],[專案編號]],料單!C:E,3,FALSE)</f>
        <v>左側板</v>
      </c>
      <c r="F934" s="1">
        <f ca="1">VLOOKUP(表格15[[#This Row],[專案編號]],料單!C:F,4,FALSE)</f>
        <v>0</v>
      </c>
      <c r="G934" s="1" t="str">
        <f ca="1">VLOOKUP(表格15[[#This Row],[專案編號]],料單!C:G,5,FALSE)</f>
        <v>AA</v>
      </c>
      <c r="H934" s="1">
        <f ca="1">VLOOKUP(表格15[[#This Row],[專案編號]],料單!C:H,6,FALSE)</f>
        <v>0</v>
      </c>
      <c r="I934" s="1" t="str">
        <f ca="1">VLOOKUP(表格15[[#This Row],[專案編號]],料單!C:I,7,FALSE)</f>
        <v>AA</v>
      </c>
      <c r="J934" s="1">
        <f ca="1">VLOOKUP(表格15[[#This Row],[專案編號]],料單!C:J,8,FALSE)</f>
        <v>18</v>
      </c>
      <c r="K934" s="1">
        <f ca="1">VLOOKUP(表格15[[#This Row],[專案編號]],料單!C:K,9,FALSE)</f>
        <v>0</v>
      </c>
      <c r="L934" s="1" t="str">
        <f ca="1">VLOOKUP(表格15[[#This Row],[專案編號]],料單!C:M,11,FALSE)</f>
        <v/>
      </c>
      <c r="M934" s="1">
        <f ca="1">VLOOKUP(表格15[[#This Row],[專案編號]],料單!C:L,10,FALSE)</f>
        <v>0</v>
      </c>
      <c r="N934" s="1" t="str">
        <f ca="1">VLOOKUP(表格15[[#This Row],[專案編號]],料單!C:O,13,FALSE)</f>
        <v/>
      </c>
      <c r="O934" s="11">
        <f t="shared" ref="O934:O960" ca="1" si="430">(F934*H934)/90000*K934</f>
        <v>0</v>
      </c>
      <c r="R934" s="2" t="str">
        <f ca="1">IFERROR(VLOOKUP(M934,資料庫!$P$3:$AJ$73,20,),"")</f>
        <v/>
      </c>
      <c r="S934" s="9" t="str">
        <f t="shared" ca="1" si="400"/>
        <v/>
      </c>
      <c r="T934" s="9"/>
      <c r="U934" s="9"/>
    </row>
    <row r="935" spans="1:21" x14ac:dyDescent="0.25">
      <c r="A935" s="1">
        <f t="shared" si="386"/>
        <v>779</v>
      </c>
      <c r="B935" s="1">
        <f t="shared" si="428"/>
        <v>32</v>
      </c>
      <c r="C935" s="1">
        <f t="shared" si="429"/>
        <v>0</v>
      </c>
      <c r="D935" s="1">
        <f>料單!C1225</f>
        <v>32004</v>
      </c>
      <c r="E935" s="1" t="str">
        <f ca="1">VLOOKUP(表格15[[#This Row],[專案編號]],料單!C:E,3,FALSE)</f>
        <v>右側板</v>
      </c>
      <c r="F935" s="1">
        <f ca="1">VLOOKUP(表格15[[#This Row],[專案編號]],料單!C:F,4,FALSE)</f>
        <v>0</v>
      </c>
      <c r="G935" s="1" t="str">
        <f ca="1">VLOOKUP(表格15[[#This Row],[專案編號]],料單!C:G,5,FALSE)</f>
        <v>AA</v>
      </c>
      <c r="H935" s="1">
        <f ca="1">VLOOKUP(表格15[[#This Row],[專案編號]],料單!C:H,6,FALSE)</f>
        <v>0</v>
      </c>
      <c r="I935" s="1" t="str">
        <f ca="1">VLOOKUP(表格15[[#This Row],[專案編號]],料單!C:I,7,FALSE)</f>
        <v>AA</v>
      </c>
      <c r="J935" s="1">
        <f ca="1">VLOOKUP(表格15[[#This Row],[專案編號]],料單!C:J,8,FALSE)</f>
        <v>18</v>
      </c>
      <c r="K935" s="1">
        <f ca="1">VLOOKUP(表格15[[#This Row],[專案編號]],料單!C:K,9,FALSE)</f>
        <v>0</v>
      </c>
      <c r="L935" s="1" t="str">
        <f ca="1">VLOOKUP(表格15[[#This Row],[專案編號]],料單!C:M,11,FALSE)</f>
        <v/>
      </c>
      <c r="M935" s="1">
        <f ca="1">VLOOKUP(表格15[[#This Row],[專案編號]],料單!C:L,10,FALSE)</f>
        <v>0</v>
      </c>
      <c r="N935" s="1" t="str">
        <f ca="1">VLOOKUP(表格15[[#This Row],[專案編號]],料單!C:O,13,FALSE)</f>
        <v/>
      </c>
      <c r="O935" s="11">
        <f t="shared" ca="1" si="430"/>
        <v>0</v>
      </c>
      <c r="R935" s="2" t="str">
        <f ca="1">IFERROR(VLOOKUP(M935,資料庫!$P$3:$AJ$73,20,),"")</f>
        <v/>
      </c>
      <c r="S935" s="9" t="str">
        <f t="shared" ca="1" si="400"/>
        <v/>
      </c>
      <c r="T935" s="9"/>
      <c r="U935" s="9"/>
    </row>
    <row r="936" spans="1:21" x14ac:dyDescent="0.25">
      <c r="A936" s="1">
        <f t="shared" si="386"/>
        <v>780</v>
      </c>
      <c r="B936" s="1">
        <f t="shared" si="428"/>
        <v>32</v>
      </c>
      <c r="C936" s="1">
        <f t="shared" si="429"/>
        <v>0</v>
      </c>
      <c r="D936" s="1">
        <f>料單!C1226</f>
        <v>32005</v>
      </c>
      <c r="E936" s="1" t="str">
        <f ca="1">VLOOKUP(表格15[[#This Row],[專案編號]],料單!C:E,3,FALSE)</f>
        <v>背板</v>
      </c>
      <c r="F936" s="1">
        <f ca="1">VLOOKUP(表格15[[#This Row],[專案編號]],料單!C:F,4,FALSE)</f>
        <v>-22</v>
      </c>
      <c r="G936" s="1" t="str">
        <f ca="1">VLOOKUP(表格15[[#This Row],[專案編號]],料單!C:G,5,FALSE)</f>
        <v/>
      </c>
      <c r="H936" s="1">
        <f ca="1">VLOOKUP(表格15[[#This Row],[專案編號]],料單!C:H,6,FALSE)</f>
        <v>-22</v>
      </c>
      <c r="I936" s="1" t="str">
        <f ca="1">VLOOKUP(表格15[[#This Row],[專案編號]],料單!C:I,7,FALSE)</f>
        <v/>
      </c>
      <c r="J936" s="1">
        <f ca="1">VLOOKUP(表格15[[#This Row],[專案編號]],料單!C:J,8,FALSE)</f>
        <v>4</v>
      </c>
      <c r="K936" s="1">
        <f ca="1">VLOOKUP(表格15[[#This Row],[專案編號]],料單!C:K,9,FALSE)</f>
        <v>0</v>
      </c>
      <c r="L936" s="1" t="str">
        <f ca="1">VLOOKUP(表格15[[#This Row],[專案編號]],料單!C:M,11,FALSE)</f>
        <v/>
      </c>
      <c r="M936" s="1">
        <f ca="1">VLOOKUP(表格15[[#This Row],[專案編號]],料單!C:L,10,FALSE)</f>
        <v>0</v>
      </c>
      <c r="N936" s="1" t="str">
        <f ca="1">VLOOKUP(表格15[[#This Row],[專案編號]],料單!C:O,13,FALSE)</f>
        <v/>
      </c>
      <c r="O936" s="11">
        <f t="shared" ca="1" si="430"/>
        <v>0</v>
      </c>
      <c r="R936" s="2" t="str">
        <f ca="1">IFERROR(VLOOKUP(M936,資料庫!$P$3:$AJ$73,20,),"")</f>
        <v/>
      </c>
      <c r="S936" s="9" t="str">
        <f t="shared" ref="S936:S967" ca="1" si="431">IFERROR((O936*R936),"")</f>
        <v/>
      </c>
      <c r="T936" s="9"/>
      <c r="U936" s="9"/>
    </row>
    <row r="937" spans="1:21" x14ac:dyDescent="0.25">
      <c r="A937" s="1">
        <f t="shared" si="386"/>
        <v>781</v>
      </c>
      <c r="B937" s="1">
        <f t="shared" si="428"/>
        <v>32</v>
      </c>
      <c r="C937" s="1">
        <f t="shared" si="429"/>
        <v>0</v>
      </c>
      <c r="D937" s="1">
        <f>料單!C1227</f>
        <v>32006</v>
      </c>
      <c r="E937" s="1" t="str">
        <f ca="1">VLOOKUP(表格15[[#This Row],[專案編號]],料單!C:E,3,FALSE)</f>
        <v>背拉桿</v>
      </c>
      <c r="F937" s="1">
        <f ca="1">VLOOKUP(表格15[[#This Row],[專案編號]],料單!C:F,4,FALSE)</f>
        <v>-36</v>
      </c>
      <c r="G937" s="1" t="str">
        <f ca="1">VLOOKUP(表格15[[#This Row],[專案編號]],料單!C:G,5,FALSE)</f>
        <v>AA</v>
      </c>
      <c r="H937" s="1">
        <f ca="1">VLOOKUP(表格15[[#This Row],[專案編號]],料單!C:H,6,FALSE)</f>
        <v>120</v>
      </c>
      <c r="I937" s="1" t="str">
        <f ca="1">VLOOKUP(表格15[[#This Row],[專案編號]],料單!C:I,7,FALSE)</f>
        <v/>
      </c>
      <c r="J937" s="1">
        <f ca="1">VLOOKUP(表格15[[#This Row],[專案編號]],料單!C:J,8,FALSE)</f>
        <v>18</v>
      </c>
      <c r="K937" s="1">
        <f ca="1">VLOOKUP(表格15[[#This Row],[專案編號]],料單!C:K,9,FALSE)</f>
        <v>0</v>
      </c>
      <c r="L937" s="1" t="str">
        <f ca="1">VLOOKUP(表格15[[#This Row],[專案編號]],料單!C:M,11,FALSE)</f>
        <v/>
      </c>
      <c r="M937" s="1">
        <f ca="1">VLOOKUP(表格15[[#This Row],[專案編號]],料單!C:L,10,FALSE)</f>
        <v>0</v>
      </c>
      <c r="N937" s="1" t="str">
        <f ca="1">VLOOKUP(表格15[[#This Row],[專案編號]],料單!C:O,13,FALSE)</f>
        <v/>
      </c>
      <c r="O937" s="11">
        <f t="shared" ca="1" si="430"/>
        <v>0</v>
      </c>
      <c r="R937" s="2" t="str">
        <f ca="1">IFERROR(VLOOKUP(M937,資料庫!$P$3:$AJ$73,20,),"")</f>
        <v/>
      </c>
      <c r="S937" s="9" t="str">
        <f t="shared" ca="1" si="431"/>
        <v/>
      </c>
      <c r="T937" s="9"/>
      <c r="U937" s="9"/>
    </row>
    <row r="938" spans="1:21" x14ac:dyDescent="0.25">
      <c r="A938" s="1">
        <f t="shared" si="386"/>
        <v>782</v>
      </c>
      <c r="B938" s="1">
        <f t="shared" si="428"/>
        <v>32</v>
      </c>
      <c r="C938" s="1">
        <f t="shared" si="429"/>
        <v>0</v>
      </c>
      <c r="D938" s="1">
        <f>料單!C1228</f>
        <v>32007</v>
      </c>
      <c r="E938" s="1" t="str">
        <f ca="1">VLOOKUP(表格15[[#This Row],[專案編號]],料單!C:E,3,FALSE)</f>
        <v>活隔</v>
      </c>
      <c r="F938" s="1">
        <f ca="1">VLOOKUP(表格15[[#This Row],[專案編號]],料單!C:F,4,FALSE)</f>
        <v>0</v>
      </c>
      <c r="G938" s="1" t="str">
        <f ca="1">VLOOKUP(表格15[[#This Row],[專案編號]],料單!C:G,5,FALSE)</f>
        <v>AA</v>
      </c>
      <c r="H938" s="1">
        <f ca="1">VLOOKUP(表格15[[#This Row],[專案編號]],料單!C:H,6,FALSE)</f>
        <v>-32</v>
      </c>
      <c r="I938" s="1" t="str">
        <f ca="1">VLOOKUP(表格15[[#This Row],[專案編號]],料單!C:I,7,FALSE)</f>
        <v>AA</v>
      </c>
      <c r="J938" s="1">
        <f ca="1">VLOOKUP(表格15[[#This Row],[專案編號]],料單!C:J,8,FALSE)</f>
        <v>18</v>
      </c>
      <c r="K938" s="1">
        <f ca="1">VLOOKUP(表格15[[#This Row],[專案編號]],料單!C:K,9,FALSE)</f>
        <v>0</v>
      </c>
      <c r="L938" s="1" t="str">
        <f ca="1">VLOOKUP(表格15[[#This Row],[專案編號]],料單!C:M,11,FALSE)</f>
        <v/>
      </c>
      <c r="M938" s="1">
        <f ca="1">VLOOKUP(表格15[[#This Row],[專案編號]],料單!C:L,10,FALSE)</f>
        <v>0</v>
      </c>
      <c r="N938" s="1" t="str">
        <f ca="1">VLOOKUP(表格15[[#This Row],[專案編號]],料單!C:O,13,FALSE)</f>
        <v/>
      </c>
      <c r="O938" s="11">
        <f t="shared" ca="1" si="430"/>
        <v>0</v>
      </c>
      <c r="R938" s="2" t="str">
        <f ca="1">IFERROR(VLOOKUP(M938,資料庫!$P$3:$AJ$73,20,),"")</f>
        <v/>
      </c>
      <c r="S938" s="9" t="str">
        <f t="shared" ca="1" si="431"/>
        <v/>
      </c>
      <c r="T938" s="9"/>
      <c r="U938" s="9"/>
    </row>
    <row r="939" spans="1:21" x14ac:dyDescent="0.25">
      <c r="A939" s="1">
        <f t="shared" si="386"/>
        <v>783</v>
      </c>
      <c r="B939" s="1">
        <f t="shared" si="428"/>
        <v>32</v>
      </c>
      <c r="C939" s="1">
        <f t="shared" si="429"/>
        <v>0</v>
      </c>
      <c r="D939" s="1">
        <f>料單!C1229</f>
        <v>32008</v>
      </c>
      <c r="E939" s="1" t="str">
        <f ca="1">VLOOKUP(表格15[[#This Row],[專案編號]],料單!C:E,3,FALSE)</f>
        <v>固隔</v>
      </c>
      <c r="F939" s="1">
        <f ca="1">VLOOKUP(表格15[[#This Row],[專案編號]],料單!C:F,4,FALSE)</f>
        <v>0</v>
      </c>
      <c r="G939" s="1" t="str">
        <f ca="1">VLOOKUP(表格15[[#This Row],[專案編號]],料單!C:G,5,FALSE)</f>
        <v>AA</v>
      </c>
      <c r="H939" s="1">
        <f ca="1">VLOOKUP(表格15[[#This Row],[專案編號]],料單!C:H,6,FALSE)</f>
        <v>-22</v>
      </c>
      <c r="I939" s="1" t="str">
        <f ca="1">VLOOKUP(表格15[[#This Row],[專案編號]],料單!C:I,7,FALSE)</f>
        <v/>
      </c>
      <c r="J939" s="1">
        <f ca="1">VLOOKUP(表格15[[#This Row],[專案編號]],料單!C:J,8,FALSE)</f>
        <v>18</v>
      </c>
      <c r="K939" s="1">
        <f ca="1">VLOOKUP(表格15[[#This Row],[專案編號]],料單!C:K,9,FALSE)</f>
        <v>0</v>
      </c>
      <c r="L939" s="1" t="str">
        <f ca="1">VLOOKUP(表格15[[#This Row],[專案編號]],料單!C:M,11,FALSE)</f>
        <v/>
      </c>
      <c r="M939" s="1">
        <f ca="1">VLOOKUP(表格15[[#This Row],[專案編號]],料單!C:L,10,FALSE)</f>
        <v>0</v>
      </c>
      <c r="N939" s="1" t="str">
        <f ca="1">VLOOKUP(表格15[[#This Row],[專案編號]],料單!C:O,13,FALSE)</f>
        <v/>
      </c>
      <c r="O939" s="11">
        <f t="shared" ca="1" si="430"/>
        <v>0</v>
      </c>
      <c r="R939" s="2" t="str">
        <f ca="1">IFERROR(VLOOKUP(M939,資料庫!$P$3:$AJ$73,20,),"")</f>
        <v/>
      </c>
      <c r="S939" s="9" t="str">
        <f t="shared" ca="1" si="431"/>
        <v/>
      </c>
      <c r="T939" s="9"/>
      <c r="U939" s="9"/>
    </row>
    <row r="940" spans="1:21" x14ac:dyDescent="0.25">
      <c r="A940" s="1">
        <f t="shared" si="386"/>
        <v>784</v>
      </c>
      <c r="B940" s="1">
        <f t="shared" si="428"/>
        <v>32</v>
      </c>
      <c r="C940" s="1">
        <f t="shared" si="429"/>
        <v>0</v>
      </c>
      <c r="D940" s="1">
        <f>料單!C1230</f>
        <v>32009</v>
      </c>
      <c r="E940" s="1">
        <f ca="1">VLOOKUP(表格15[[#This Row],[專案編號]],料單!C:E,3,FALSE)</f>
        <v>0</v>
      </c>
      <c r="F940" s="1">
        <f ca="1">VLOOKUP(表格15[[#This Row],[專案編號]],料單!C:F,4,FALSE)</f>
        <v>0</v>
      </c>
      <c r="G940" s="1" t="str">
        <f ca="1">VLOOKUP(表格15[[#This Row],[專案編號]],料單!C:G,5,FALSE)</f>
        <v/>
      </c>
      <c r="H940" s="1">
        <f ca="1">VLOOKUP(表格15[[#This Row],[專案編號]],料單!C:H,6,FALSE)</f>
        <v>0</v>
      </c>
      <c r="I940" s="1" t="str">
        <f ca="1">VLOOKUP(表格15[[#This Row],[專案編號]],料單!C:I,7,FALSE)</f>
        <v/>
      </c>
      <c r="J940" s="1">
        <f ca="1">VLOOKUP(表格15[[#This Row],[專案編號]],料單!C:J,8,FALSE)</f>
        <v>0</v>
      </c>
      <c r="K940" s="1">
        <f ca="1">VLOOKUP(表格15[[#This Row],[專案編號]],料單!C:K,9,FALSE)</f>
        <v>0</v>
      </c>
      <c r="L940" s="1" t="str">
        <f ca="1">VLOOKUP(表格15[[#This Row],[專案編號]],料單!C:M,11,FALSE)</f>
        <v/>
      </c>
      <c r="M940" s="1">
        <f ca="1">VLOOKUP(表格15[[#This Row],[專案編號]],料單!C:L,10,FALSE)</f>
        <v>0</v>
      </c>
      <c r="N940" s="1" t="str">
        <f ca="1">VLOOKUP(表格15[[#This Row],[專案編號]],料單!C:O,13,FALSE)</f>
        <v/>
      </c>
      <c r="O940" s="11">
        <f t="shared" ca="1" si="430"/>
        <v>0</v>
      </c>
      <c r="R940" s="2" t="str">
        <f ca="1">IFERROR(VLOOKUP(M940,資料庫!$P$3:$AJ$73,20,),"")</f>
        <v/>
      </c>
      <c r="S940" s="9" t="str">
        <f t="shared" ca="1" si="431"/>
        <v/>
      </c>
      <c r="T940" s="9"/>
      <c r="U940" s="9"/>
    </row>
    <row r="941" spans="1:21" x14ac:dyDescent="0.25">
      <c r="A941" s="1">
        <f t="shared" si="386"/>
        <v>785</v>
      </c>
      <c r="B941" s="1">
        <f t="shared" si="428"/>
        <v>32</v>
      </c>
      <c r="C941" s="1">
        <f t="shared" si="429"/>
        <v>0</v>
      </c>
      <c r="D941" s="1">
        <f>料單!C1231</f>
        <v>32010</v>
      </c>
      <c r="E941" s="1">
        <f ca="1">VLOOKUP(表格15[[#This Row],[專案編號]],料單!C:E,3,FALSE)</f>
        <v>0</v>
      </c>
      <c r="F941" s="1">
        <f ca="1">VLOOKUP(表格15[[#This Row],[專案編號]],料單!C:F,4,FALSE)</f>
        <v>0</v>
      </c>
      <c r="G941" s="1" t="str">
        <f ca="1">VLOOKUP(表格15[[#This Row],[專案編號]],料單!C:G,5,FALSE)</f>
        <v/>
      </c>
      <c r="H941" s="1">
        <f ca="1">VLOOKUP(表格15[[#This Row],[專案編號]],料單!C:H,6,FALSE)</f>
        <v>0</v>
      </c>
      <c r="I941" s="1" t="str">
        <f ca="1">VLOOKUP(表格15[[#This Row],[專案編號]],料單!C:I,7,FALSE)</f>
        <v/>
      </c>
      <c r="J941" s="1">
        <f ca="1">VLOOKUP(表格15[[#This Row],[專案編號]],料單!C:J,8,FALSE)</f>
        <v>0</v>
      </c>
      <c r="K941" s="1">
        <f ca="1">VLOOKUP(表格15[[#This Row],[專案編號]],料單!C:K,9,FALSE)</f>
        <v>0</v>
      </c>
      <c r="L941" s="1" t="str">
        <f ca="1">VLOOKUP(表格15[[#This Row],[專案編號]],料單!C:M,11,FALSE)</f>
        <v/>
      </c>
      <c r="M941" s="1">
        <f ca="1">VLOOKUP(表格15[[#This Row],[專案編號]],料單!C:L,10,FALSE)</f>
        <v>0</v>
      </c>
      <c r="N941" s="1" t="str">
        <f ca="1">VLOOKUP(表格15[[#This Row],[專案編號]],料單!C:O,13,FALSE)</f>
        <v/>
      </c>
      <c r="O941" s="11">
        <f t="shared" ca="1" si="430"/>
        <v>0</v>
      </c>
      <c r="R941" s="2" t="str">
        <f ca="1">IFERROR(VLOOKUP(M941,資料庫!$P$3:$AJ$73,20,),"")</f>
        <v/>
      </c>
      <c r="S941" s="9" t="str">
        <f t="shared" ca="1" si="431"/>
        <v/>
      </c>
      <c r="T941" s="9"/>
      <c r="U941" s="9"/>
    </row>
    <row r="942" spans="1:21" x14ac:dyDescent="0.25">
      <c r="A942" s="1">
        <f t="shared" si="386"/>
        <v>786</v>
      </c>
      <c r="B942" s="1">
        <f t="shared" si="428"/>
        <v>32</v>
      </c>
      <c r="C942" s="1">
        <f t="shared" si="429"/>
        <v>0</v>
      </c>
      <c r="D942" s="1">
        <f>料單!C1232</f>
        <v>32011</v>
      </c>
      <c r="E942" s="1">
        <f ca="1">VLOOKUP(表格15[[#This Row],[專案編號]],料單!C:E,3,FALSE)</f>
        <v>0</v>
      </c>
      <c r="F942" s="1">
        <f ca="1">VLOOKUP(表格15[[#This Row],[專案編號]],料單!C:F,4,FALSE)</f>
        <v>0</v>
      </c>
      <c r="G942" s="1" t="str">
        <f ca="1">VLOOKUP(表格15[[#This Row],[專案編號]],料單!C:G,5,FALSE)</f>
        <v/>
      </c>
      <c r="H942" s="1">
        <f ca="1">VLOOKUP(表格15[[#This Row],[專案編號]],料單!C:H,6,FALSE)</f>
        <v>0</v>
      </c>
      <c r="I942" s="1" t="str">
        <f ca="1">VLOOKUP(表格15[[#This Row],[專案編號]],料單!C:I,7,FALSE)</f>
        <v/>
      </c>
      <c r="J942" s="1">
        <f ca="1">VLOOKUP(表格15[[#This Row],[專案編號]],料單!C:J,8,FALSE)</f>
        <v>0</v>
      </c>
      <c r="K942" s="1">
        <f ca="1">VLOOKUP(表格15[[#This Row],[專案編號]],料單!C:K,9,FALSE)</f>
        <v>0</v>
      </c>
      <c r="L942" s="1">
        <f ca="1">VLOOKUP(表格15[[#This Row],[專案編號]],料單!C:M,11,FALSE)</f>
        <v>0</v>
      </c>
      <c r="M942" s="1">
        <f ca="1">VLOOKUP(表格15[[#This Row],[專案編號]],料單!C:L,10,FALSE)</f>
        <v>0</v>
      </c>
      <c r="N942" s="1" t="str">
        <f ca="1">VLOOKUP(表格15[[#This Row],[專案編號]],料單!C:O,13,FALSE)</f>
        <v/>
      </c>
      <c r="O942" s="11">
        <f t="shared" ca="1" si="430"/>
        <v>0</v>
      </c>
      <c r="R942" s="2" t="str">
        <f ca="1">IFERROR(VLOOKUP(M942,資料庫!$P$3:$AJ$73,20,),"")</f>
        <v/>
      </c>
      <c r="S942" s="9" t="str">
        <f t="shared" ca="1" si="431"/>
        <v/>
      </c>
      <c r="T942" s="9"/>
      <c r="U942" s="9"/>
    </row>
    <row r="943" spans="1:21" x14ac:dyDescent="0.25">
      <c r="A943" s="1">
        <f t="shared" si="386"/>
        <v>787</v>
      </c>
      <c r="B943" s="1">
        <f t="shared" si="428"/>
        <v>32</v>
      </c>
      <c r="C943" s="1">
        <f t="shared" si="429"/>
        <v>0</v>
      </c>
      <c r="D943" s="1">
        <f>料單!C1233</f>
        <v>32012</v>
      </c>
      <c r="E943" s="1">
        <f ca="1">VLOOKUP(表格15[[#This Row],[專案編號]],料單!C:E,3,FALSE)</f>
        <v>0</v>
      </c>
      <c r="F943" s="1">
        <f ca="1">VLOOKUP(表格15[[#This Row],[專案編號]],料單!C:F,4,FALSE)</f>
        <v>0</v>
      </c>
      <c r="G943" s="1" t="str">
        <f ca="1">VLOOKUP(表格15[[#This Row],[專案編號]],料單!C:G,5,FALSE)</f>
        <v/>
      </c>
      <c r="H943" s="1">
        <f ca="1">VLOOKUP(表格15[[#This Row],[專案編號]],料單!C:H,6,FALSE)</f>
        <v>0</v>
      </c>
      <c r="I943" s="1" t="str">
        <f ca="1">VLOOKUP(表格15[[#This Row],[專案編號]],料單!C:I,7,FALSE)</f>
        <v/>
      </c>
      <c r="J943" s="1">
        <f ca="1">VLOOKUP(表格15[[#This Row],[專案編號]],料單!C:J,8,FALSE)</f>
        <v>0</v>
      </c>
      <c r="K943" s="1">
        <f ca="1">VLOOKUP(表格15[[#This Row],[專案編號]],料單!C:K,9,FALSE)</f>
        <v>0</v>
      </c>
      <c r="L943" s="1">
        <f ca="1">VLOOKUP(表格15[[#This Row],[專案編號]],料單!C:M,11,FALSE)</f>
        <v>0</v>
      </c>
      <c r="M943" s="1">
        <f ca="1">VLOOKUP(表格15[[#This Row],[專案編號]],料單!C:L,10,FALSE)</f>
        <v>0</v>
      </c>
      <c r="N943" s="1" t="str">
        <f ca="1">VLOOKUP(表格15[[#This Row],[專案編號]],料單!C:O,13,FALSE)</f>
        <v/>
      </c>
      <c r="O943" s="11">
        <f t="shared" ca="1" si="430"/>
        <v>0</v>
      </c>
      <c r="R943" s="2" t="str">
        <f ca="1">IFERROR(VLOOKUP(M943,資料庫!$P$3:$AJ$73,20,),"")</f>
        <v/>
      </c>
      <c r="S943" s="9" t="str">
        <f t="shared" ca="1" si="431"/>
        <v/>
      </c>
      <c r="T943" s="9"/>
      <c r="U943" s="9"/>
    </row>
    <row r="944" spans="1:21" x14ac:dyDescent="0.25">
      <c r="A944" s="1">
        <f t="shared" si="386"/>
        <v>788</v>
      </c>
      <c r="B944" s="1">
        <f t="shared" si="428"/>
        <v>32</v>
      </c>
      <c r="C944" s="1">
        <f t="shared" si="429"/>
        <v>0</v>
      </c>
      <c r="D944" s="1">
        <f>料單!C1234</f>
        <v>32013</v>
      </c>
      <c r="E944" s="1">
        <f ca="1">VLOOKUP(表格15[[#This Row],[專案編號]],料單!C:E,3,FALSE)</f>
        <v>0</v>
      </c>
      <c r="F944" s="1">
        <f ca="1">VLOOKUP(表格15[[#This Row],[專案編號]],料單!C:F,4,FALSE)</f>
        <v>0</v>
      </c>
      <c r="G944" s="1" t="str">
        <f ca="1">VLOOKUP(表格15[[#This Row],[專案編號]],料單!C:G,5,FALSE)</f>
        <v/>
      </c>
      <c r="H944" s="1">
        <f ca="1">VLOOKUP(表格15[[#This Row],[專案編號]],料單!C:H,6,FALSE)</f>
        <v>0</v>
      </c>
      <c r="I944" s="1" t="str">
        <f ca="1">VLOOKUP(表格15[[#This Row],[專案編號]],料單!C:I,7,FALSE)</f>
        <v/>
      </c>
      <c r="J944" s="1">
        <f ca="1">VLOOKUP(表格15[[#This Row],[專案編號]],料單!C:J,8,FALSE)</f>
        <v>0</v>
      </c>
      <c r="K944" s="1">
        <f ca="1">VLOOKUP(表格15[[#This Row],[專案編號]],料單!C:K,9,FALSE)</f>
        <v>0</v>
      </c>
      <c r="L944" s="1">
        <f ca="1">VLOOKUP(表格15[[#This Row],[專案編號]],料單!C:M,11,FALSE)</f>
        <v>0</v>
      </c>
      <c r="M944" s="1">
        <f ca="1">VLOOKUP(表格15[[#This Row],[專案編號]],料單!C:L,10,FALSE)</f>
        <v>0</v>
      </c>
      <c r="N944" s="1" t="str">
        <f ca="1">VLOOKUP(表格15[[#This Row],[專案編號]],料單!C:O,13,FALSE)</f>
        <v/>
      </c>
      <c r="O944" s="11">
        <f t="shared" ca="1" si="430"/>
        <v>0</v>
      </c>
      <c r="R944" s="2" t="str">
        <f ca="1">IFERROR(VLOOKUP(M944,資料庫!$P$3:$AJ$73,20,),"")</f>
        <v/>
      </c>
      <c r="S944" s="9" t="str">
        <f t="shared" ca="1" si="431"/>
        <v/>
      </c>
      <c r="T944" s="9"/>
      <c r="U944" s="9"/>
    </row>
    <row r="945" spans="1:21" x14ac:dyDescent="0.25">
      <c r="A945" s="1">
        <f t="shared" si="386"/>
        <v>789</v>
      </c>
      <c r="B945" s="1">
        <f t="shared" si="428"/>
        <v>32</v>
      </c>
      <c r="C945" s="1">
        <f t="shared" si="429"/>
        <v>0</v>
      </c>
      <c r="D945" s="1">
        <f>料單!C1235</f>
        <v>32014</v>
      </c>
      <c r="E945" s="1">
        <f ca="1">VLOOKUP(表格15[[#This Row],[專案編號]],料單!C:E,3,FALSE)</f>
        <v>0</v>
      </c>
      <c r="F945" s="1">
        <f ca="1">VLOOKUP(表格15[[#This Row],[專案編號]],料單!C:F,4,FALSE)</f>
        <v>0</v>
      </c>
      <c r="G945" s="1" t="str">
        <f ca="1">VLOOKUP(表格15[[#This Row],[專案編號]],料單!C:G,5,FALSE)</f>
        <v/>
      </c>
      <c r="H945" s="1">
        <f ca="1">VLOOKUP(表格15[[#This Row],[專案編號]],料單!C:H,6,FALSE)</f>
        <v>0</v>
      </c>
      <c r="I945" s="1" t="str">
        <f ca="1">VLOOKUP(表格15[[#This Row],[專案編號]],料單!C:I,7,FALSE)</f>
        <v/>
      </c>
      <c r="J945" s="1">
        <f ca="1">VLOOKUP(表格15[[#This Row],[專案編號]],料單!C:J,8,FALSE)</f>
        <v>0</v>
      </c>
      <c r="K945" s="1">
        <f ca="1">VLOOKUP(表格15[[#This Row],[專案編號]],料單!C:K,9,FALSE)</f>
        <v>0</v>
      </c>
      <c r="L945" s="1">
        <f ca="1">VLOOKUP(表格15[[#This Row],[專案編號]],料單!C:M,11,FALSE)</f>
        <v>0</v>
      </c>
      <c r="M945" s="1">
        <f ca="1">VLOOKUP(表格15[[#This Row],[專案編號]],料單!C:L,10,FALSE)</f>
        <v>0</v>
      </c>
      <c r="N945" s="1" t="str">
        <f ca="1">VLOOKUP(表格15[[#This Row],[專案編號]],料單!C:O,13,FALSE)</f>
        <v/>
      </c>
      <c r="O945" s="11">
        <f t="shared" ca="1" si="430"/>
        <v>0</v>
      </c>
      <c r="R945" s="2" t="str">
        <f ca="1">IFERROR(VLOOKUP(M945,資料庫!$P$3:$AJ$73,20,),"")</f>
        <v/>
      </c>
      <c r="S945" s="9" t="str">
        <f t="shared" ca="1" si="431"/>
        <v/>
      </c>
      <c r="T945" s="9"/>
      <c r="U945" s="9"/>
    </row>
    <row r="946" spans="1:21" x14ac:dyDescent="0.25">
      <c r="A946" s="1">
        <f t="shared" si="386"/>
        <v>790</v>
      </c>
      <c r="B946" s="1">
        <f t="shared" si="428"/>
        <v>32</v>
      </c>
      <c r="C946" s="1">
        <f t="shared" si="429"/>
        <v>0</v>
      </c>
      <c r="D946" s="1">
        <f>料單!C1236</f>
        <v>32015</v>
      </c>
      <c r="E946" s="1">
        <f ca="1">VLOOKUP(表格15[[#This Row],[專案編號]],料單!C:E,3,FALSE)</f>
        <v>0</v>
      </c>
      <c r="F946" s="1">
        <f ca="1">VLOOKUP(表格15[[#This Row],[專案編號]],料單!C:F,4,FALSE)</f>
        <v>0</v>
      </c>
      <c r="G946" s="1" t="str">
        <f ca="1">VLOOKUP(表格15[[#This Row],[專案編號]],料單!C:G,5,FALSE)</f>
        <v/>
      </c>
      <c r="H946" s="1">
        <f ca="1">VLOOKUP(表格15[[#This Row],[專案編號]],料單!C:H,6,FALSE)</f>
        <v>0</v>
      </c>
      <c r="I946" s="1" t="str">
        <f ca="1">VLOOKUP(表格15[[#This Row],[專案編號]],料單!C:I,7,FALSE)</f>
        <v/>
      </c>
      <c r="J946" s="1">
        <f ca="1">VLOOKUP(表格15[[#This Row],[專案編號]],料單!C:J,8,FALSE)</f>
        <v>0</v>
      </c>
      <c r="K946" s="1">
        <f ca="1">VLOOKUP(表格15[[#This Row],[專案編號]],料單!C:K,9,FALSE)</f>
        <v>0</v>
      </c>
      <c r="L946" s="1">
        <f ca="1">VLOOKUP(表格15[[#This Row],[專案編號]],料單!C:M,11,FALSE)</f>
        <v>0</v>
      </c>
      <c r="M946" s="1">
        <f ca="1">VLOOKUP(表格15[[#This Row],[專案編號]],料單!C:L,10,FALSE)</f>
        <v>0</v>
      </c>
      <c r="N946" s="1" t="str">
        <f ca="1">VLOOKUP(表格15[[#This Row],[專案編號]],料單!C:O,13,FALSE)</f>
        <v/>
      </c>
      <c r="O946" s="11">
        <f t="shared" ca="1" si="430"/>
        <v>0</v>
      </c>
      <c r="R946" s="2" t="str">
        <f ca="1">IFERROR(VLOOKUP(M946,資料庫!$P$3:$AJ$73,20,),"")</f>
        <v/>
      </c>
      <c r="S946" s="9" t="str">
        <f t="shared" ca="1" si="431"/>
        <v/>
      </c>
      <c r="T946" s="9"/>
      <c r="U946" s="9"/>
    </row>
    <row r="947" spans="1:21" x14ac:dyDescent="0.25">
      <c r="A947" s="1">
        <f t="shared" si="386"/>
        <v>791</v>
      </c>
      <c r="B947" s="1">
        <f t="shared" si="428"/>
        <v>32</v>
      </c>
      <c r="C947" s="1">
        <f t="shared" si="429"/>
        <v>0</v>
      </c>
      <c r="D947" s="1">
        <f>料單!C1237</f>
        <v>32016</v>
      </c>
      <c r="E947" s="1">
        <f ca="1">VLOOKUP(表格15[[#This Row],[專案編號]],料單!C:E,3,FALSE)</f>
        <v>0</v>
      </c>
      <c r="F947" s="1">
        <f ca="1">VLOOKUP(表格15[[#This Row],[專案編號]],料單!C:F,4,FALSE)</f>
        <v>0</v>
      </c>
      <c r="G947" s="1" t="str">
        <f ca="1">VLOOKUP(表格15[[#This Row],[專案編號]],料單!C:G,5,FALSE)</f>
        <v/>
      </c>
      <c r="H947" s="1">
        <f ca="1">VLOOKUP(表格15[[#This Row],[專案編號]],料單!C:H,6,FALSE)</f>
        <v>0</v>
      </c>
      <c r="I947" s="1" t="str">
        <f ca="1">VLOOKUP(表格15[[#This Row],[專案編號]],料單!C:I,7,FALSE)</f>
        <v/>
      </c>
      <c r="J947" s="1">
        <f ca="1">VLOOKUP(表格15[[#This Row],[專案編號]],料單!C:J,8,FALSE)</f>
        <v>0</v>
      </c>
      <c r="K947" s="1">
        <f ca="1">VLOOKUP(表格15[[#This Row],[專案編號]],料單!C:K,9,FALSE)</f>
        <v>0</v>
      </c>
      <c r="L947" s="1">
        <f ca="1">VLOOKUP(表格15[[#This Row],[專案編號]],料單!C:M,11,FALSE)</f>
        <v>0</v>
      </c>
      <c r="M947" s="1">
        <f ca="1">VLOOKUP(表格15[[#This Row],[專案編號]],料單!C:L,10,FALSE)</f>
        <v>0</v>
      </c>
      <c r="N947" s="1" t="str">
        <f ca="1">VLOOKUP(表格15[[#This Row],[專案編號]],料單!C:O,13,FALSE)</f>
        <v/>
      </c>
      <c r="O947" s="11">
        <f t="shared" ca="1" si="430"/>
        <v>0</v>
      </c>
      <c r="R947" s="2" t="str">
        <f ca="1">IFERROR(VLOOKUP(M947,資料庫!$P$3:$AJ$73,20,),"")</f>
        <v/>
      </c>
      <c r="S947" s="9" t="str">
        <f t="shared" ca="1" si="431"/>
        <v/>
      </c>
      <c r="T947" s="9"/>
      <c r="U947" s="9"/>
    </row>
    <row r="948" spans="1:21" x14ac:dyDescent="0.25">
      <c r="A948" s="1">
        <f t="shared" si="386"/>
        <v>792</v>
      </c>
      <c r="B948" s="1">
        <f t="shared" si="428"/>
        <v>32</v>
      </c>
      <c r="C948" s="1">
        <f t="shared" si="429"/>
        <v>0</v>
      </c>
      <c r="D948" s="1">
        <f>料單!C1238</f>
        <v>32017</v>
      </c>
      <c r="E948" s="1">
        <f ca="1">VLOOKUP(表格15[[#This Row],[專案編號]],料單!C:E,3,FALSE)</f>
        <v>0</v>
      </c>
      <c r="F948" s="1">
        <f ca="1">VLOOKUP(表格15[[#This Row],[專案編號]],料單!C:F,4,FALSE)</f>
        <v>0</v>
      </c>
      <c r="G948" s="1" t="str">
        <f ca="1">VLOOKUP(表格15[[#This Row],[專案編號]],料單!C:G,5,FALSE)</f>
        <v/>
      </c>
      <c r="H948" s="1">
        <f ca="1">VLOOKUP(表格15[[#This Row],[專案編號]],料單!C:H,6,FALSE)</f>
        <v>0</v>
      </c>
      <c r="I948" s="1" t="str">
        <f ca="1">VLOOKUP(表格15[[#This Row],[專案編號]],料單!C:I,7,FALSE)</f>
        <v/>
      </c>
      <c r="J948" s="1">
        <f ca="1">VLOOKUP(表格15[[#This Row],[專案編號]],料單!C:J,8,FALSE)</f>
        <v>0</v>
      </c>
      <c r="K948" s="1">
        <f ca="1">VLOOKUP(表格15[[#This Row],[專案編號]],料單!C:K,9,FALSE)</f>
        <v>0</v>
      </c>
      <c r="L948" s="1">
        <f ca="1">VLOOKUP(表格15[[#This Row],[專案編號]],料單!C:M,11,FALSE)</f>
        <v>0</v>
      </c>
      <c r="M948" s="1">
        <f ca="1">VLOOKUP(表格15[[#This Row],[專案編號]],料單!C:L,10,FALSE)</f>
        <v>0</v>
      </c>
      <c r="N948" s="1" t="str">
        <f ca="1">VLOOKUP(表格15[[#This Row],[專案編號]],料單!C:O,13,FALSE)</f>
        <v/>
      </c>
      <c r="O948" s="11">
        <f t="shared" ca="1" si="430"/>
        <v>0</v>
      </c>
      <c r="R948" s="2" t="str">
        <f ca="1">IFERROR(VLOOKUP(M948,資料庫!$P$3:$AJ$73,20,),"")</f>
        <v/>
      </c>
      <c r="S948" s="9" t="str">
        <f t="shared" ca="1" si="431"/>
        <v/>
      </c>
      <c r="T948" s="9"/>
      <c r="U948" s="9"/>
    </row>
    <row r="949" spans="1:21" x14ac:dyDescent="0.25">
      <c r="A949" s="1">
        <f t="shared" si="386"/>
        <v>793</v>
      </c>
      <c r="B949" s="1">
        <f t="shared" si="428"/>
        <v>32</v>
      </c>
      <c r="C949" s="1">
        <f t="shared" si="429"/>
        <v>0</v>
      </c>
      <c r="D949" s="1">
        <f>料單!C1239</f>
        <v>32018</v>
      </c>
      <c r="E949" s="1">
        <f ca="1">VLOOKUP(表格15[[#This Row],[專案編號]],料單!C:E,3,FALSE)</f>
        <v>0</v>
      </c>
      <c r="F949" s="1">
        <f ca="1">VLOOKUP(表格15[[#This Row],[專案編號]],料單!C:F,4,FALSE)</f>
        <v>0</v>
      </c>
      <c r="G949" s="1" t="str">
        <f ca="1">VLOOKUP(表格15[[#This Row],[專案編號]],料單!C:G,5,FALSE)</f>
        <v/>
      </c>
      <c r="H949" s="1">
        <f ca="1">VLOOKUP(表格15[[#This Row],[專案編號]],料單!C:H,6,FALSE)</f>
        <v>0</v>
      </c>
      <c r="I949" s="1" t="str">
        <f ca="1">VLOOKUP(表格15[[#This Row],[專案編號]],料單!C:I,7,FALSE)</f>
        <v/>
      </c>
      <c r="J949" s="1">
        <f ca="1">VLOOKUP(表格15[[#This Row],[專案編號]],料單!C:J,8,FALSE)</f>
        <v>0</v>
      </c>
      <c r="K949" s="1">
        <f ca="1">VLOOKUP(表格15[[#This Row],[專案編號]],料單!C:K,9,FALSE)</f>
        <v>0</v>
      </c>
      <c r="L949" s="1">
        <f ca="1">VLOOKUP(表格15[[#This Row],[專案編號]],料單!C:M,11,FALSE)</f>
        <v>0</v>
      </c>
      <c r="M949" s="1">
        <f ca="1">VLOOKUP(表格15[[#This Row],[專案編號]],料單!C:L,10,FALSE)</f>
        <v>0</v>
      </c>
      <c r="N949" s="1" t="str">
        <f ca="1">VLOOKUP(表格15[[#This Row],[專案編號]],料單!C:O,13,FALSE)</f>
        <v/>
      </c>
      <c r="O949" s="11">
        <f t="shared" ca="1" si="430"/>
        <v>0</v>
      </c>
      <c r="R949" s="2" t="str">
        <f ca="1">IFERROR(VLOOKUP(M949,資料庫!$P$3:$AJ$73,20,),"")</f>
        <v/>
      </c>
      <c r="S949" s="9" t="str">
        <f t="shared" ca="1" si="431"/>
        <v/>
      </c>
      <c r="T949" s="9"/>
      <c r="U949" s="9"/>
    </row>
    <row r="950" spans="1:21" x14ac:dyDescent="0.25">
      <c r="A950" s="1">
        <f t="shared" si="386"/>
        <v>794</v>
      </c>
      <c r="B950" s="1">
        <f t="shared" si="428"/>
        <v>32</v>
      </c>
      <c r="C950" s="1">
        <f t="shared" si="429"/>
        <v>0</v>
      </c>
      <c r="D950" s="1">
        <f>料單!C1240</f>
        <v>32019</v>
      </c>
      <c r="E950" s="1">
        <f ca="1">VLOOKUP(表格15[[#This Row],[專案編號]],料單!C:E,3,FALSE)</f>
        <v>0</v>
      </c>
      <c r="F950" s="1">
        <f ca="1">VLOOKUP(表格15[[#This Row],[專案編號]],料單!C:F,4,FALSE)</f>
        <v>0</v>
      </c>
      <c r="G950" s="1" t="str">
        <f ca="1">VLOOKUP(表格15[[#This Row],[專案編號]],料單!C:G,5,FALSE)</f>
        <v/>
      </c>
      <c r="H950" s="1">
        <f ca="1">VLOOKUP(表格15[[#This Row],[專案編號]],料單!C:H,6,FALSE)</f>
        <v>0</v>
      </c>
      <c r="I950" s="1" t="str">
        <f ca="1">VLOOKUP(表格15[[#This Row],[專案編號]],料單!C:I,7,FALSE)</f>
        <v/>
      </c>
      <c r="J950" s="1">
        <f ca="1">VLOOKUP(表格15[[#This Row],[專案編號]],料單!C:J,8,FALSE)</f>
        <v>0</v>
      </c>
      <c r="K950" s="1">
        <f ca="1">VLOOKUP(表格15[[#This Row],[專案編號]],料單!C:K,9,FALSE)</f>
        <v>0</v>
      </c>
      <c r="L950" s="1">
        <f ca="1">VLOOKUP(表格15[[#This Row],[專案編號]],料單!C:M,11,FALSE)</f>
        <v>0</v>
      </c>
      <c r="M950" s="1">
        <f ca="1">VLOOKUP(表格15[[#This Row],[專案編號]],料單!C:L,10,FALSE)</f>
        <v>0</v>
      </c>
      <c r="N950" s="1" t="str">
        <f ca="1">VLOOKUP(表格15[[#This Row],[專案編號]],料單!C:O,13,FALSE)</f>
        <v/>
      </c>
      <c r="O950" s="11">
        <f t="shared" ca="1" si="430"/>
        <v>0</v>
      </c>
      <c r="R950" s="2" t="str">
        <f ca="1">IFERROR(VLOOKUP(M950,資料庫!$P$3:$AJ$73,20,),"")</f>
        <v/>
      </c>
      <c r="S950" s="9" t="str">
        <f t="shared" ca="1" si="431"/>
        <v/>
      </c>
      <c r="T950" s="9"/>
      <c r="U950" s="9"/>
    </row>
    <row r="951" spans="1:21" x14ac:dyDescent="0.25">
      <c r="A951" s="1">
        <f t="shared" si="386"/>
        <v>795</v>
      </c>
      <c r="B951" s="1">
        <f t="shared" si="428"/>
        <v>32</v>
      </c>
      <c r="C951" s="1">
        <f t="shared" si="429"/>
        <v>0</v>
      </c>
      <c r="D951" s="1">
        <f>料單!C1241</f>
        <v>32020</v>
      </c>
      <c r="E951" s="1">
        <f ca="1">VLOOKUP(表格15[[#This Row],[專案編號]],料單!C:E,3,FALSE)</f>
        <v>0</v>
      </c>
      <c r="F951" s="1">
        <f ca="1">VLOOKUP(表格15[[#This Row],[專案編號]],料單!C:F,4,FALSE)</f>
        <v>0</v>
      </c>
      <c r="G951" s="1" t="str">
        <f ca="1">VLOOKUP(表格15[[#This Row],[專案編號]],料單!C:G,5,FALSE)</f>
        <v/>
      </c>
      <c r="H951" s="1">
        <f ca="1">VLOOKUP(表格15[[#This Row],[專案編號]],料單!C:H,6,FALSE)</f>
        <v>0</v>
      </c>
      <c r="I951" s="1" t="str">
        <f ca="1">VLOOKUP(表格15[[#This Row],[專案編號]],料單!C:I,7,FALSE)</f>
        <v/>
      </c>
      <c r="J951" s="1">
        <f ca="1">VLOOKUP(表格15[[#This Row],[專案編號]],料單!C:J,8,FALSE)</f>
        <v>0</v>
      </c>
      <c r="K951" s="1">
        <f ca="1">VLOOKUP(表格15[[#This Row],[專案編號]],料單!C:K,9,FALSE)</f>
        <v>0</v>
      </c>
      <c r="L951" s="1" t="str">
        <f ca="1">VLOOKUP(表格15[[#This Row],[專案編號]],料單!C:M,11,FALSE)</f>
        <v/>
      </c>
      <c r="M951" s="1">
        <f ca="1">VLOOKUP(表格15[[#This Row],[專案編號]],料單!C:L,10,FALSE)</f>
        <v>0</v>
      </c>
      <c r="N951" s="1" t="str">
        <f ca="1">VLOOKUP(表格15[[#This Row],[專案編號]],料單!C:O,13,FALSE)</f>
        <v/>
      </c>
      <c r="O951" s="11">
        <f t="shared" ca="1" si="430"/>
        <v>0</v>
      </c>
      <c r="R951" s="2" t="str">
        <f ca="1">IFERROR(VLOOKUP(M951,資料庫!$P$3:$AJ$73,20,),"")</f>
        <v/>
      </c>
      <c r="S951" s="9" t="str">
        <f t="shared" ca="1" si="431"/>
        <v/>
      </c>
      <c r="T951" s="9"/>
      <c r="U951" s="9"/>
    </row>
    <row r="952" spans="1:21" x14ac:dyDescent="0.25">
      <c r="A952" s="1">
        <f t="shared" si="386"/>
        <v>796</v>
      </c>
      <c r="B952" s="1">
        <f t="shared" si="428"/>
        <v>32</v>
      </c>
      <c r="C952" s="1">
        <f t="shared" si="429"/>
        <v>0</v>
      </c>
      <c r="D952" s="1">
        <f>料單!C1242</f>
        <v>32021</v>
      </c>
      <c r="E952" s="1">
        <f ca="1">VLOOKUP(表格15[[#This Row],[專案編號]],料單!C:E,3,FALSE)</f>
        <v>0</v>
      </c>
      <c r="F952" s="1">
        <f ca="1">VLOOKUP(表格15[[#This Row],[專案編號]],料單!C:F,4,FALSE)</f>
        <v>0</v>
      </c>
      <c r="G952" s="1" t="str">
        <f ca="1">VLOOKUP(表格15[[#This Row],[專案編號]],料單!C:G,5,FALSE)</f>
        <v/>
      </c>
      <c r="H952" s="1">
        <f ca="1">VLOOKUP(表格15[[#This Row],[專案編號]],料單!C:H,6,FALSE)</f>
        <v>0</v>
      </c>
      <c r="I952" s="1" t="str">
        <f ca="1">VLOOKUP(表格15[[#This Row],[專案編號]],料單!C:I,7,FALSE)</f>
        <v/>
      </c>
      <c r="J952" s="1">
        <f ca="1">VLOOKUP(表格15[[#This Row],[專案編號]],料單!C:J,8,FALSE)</f>
        <v>0</v>
      </c>
      <c r="K952" s="1">
        <f ca="1">VLOOKUP(表格15[[#This Row],[專案編號]],料單!C:K,9,FALSE)</f>
        <v>0</v>
      </c>
      <c r="L952" s="1" t="str">
        <f ca="1">VLOOKUP(表格15[[#This Row],[專案編號]],料單!C:M,11,FALSE)</f>
        <v/>
      </c>
      <c r="M952" s="1">
        <f ca="1">VLOOKUP(表格15[[#This Row],[專案編號]],料單!C:L,10,FALSE)</f>
        <v>0</v>
      </c>
      <c r="N952" s="1" t="str">
        <f ca="1">VLOOKUP(表格15[[#This Row],[專案編號]],料單!C:O,13,FALSE)</f>
        <v/>
      </c>
      <c r="O952" s="11">
        <f t="shared" ca="1" si="430"/>
        <v>0</v>
      </c>
      <c r="R952" s="2" t="str">
        <f ca="1">IFERROR(VLOOKUP(M952,資料庫!$P$3:$AJ$73,20,),"")</f>
        <v/>
      </c>
      <c r="S952" s="9" t="str">
        <f t="shared" ca="1" si="431"/>
        <v/>
      </c>
      <c r="T952" s="9"/>
      <c r="U952" s="9"/>
    </row>
    <row r="953" spans="1:21" x14ac:dyDescent="0.25">
      <c r="A953" s="1">
        <f t="shared" si="386"/>
        <v>797</v>
      </c>
      <c r="B953" s="1">
        <f t="shared" si="428"/>
        <v>32</v>
      </c>
      <c r="C953" s="1">
        <f t="shared" si="429"/>
        <v>0</v>
      </c>
      <c r="D953" s="1">
        <f>料單!C1243</f>
        <v>32022</v>
      </c>
      <c r="E953" s="1">
        <f ca="1">VLOOKUP(表格15[[#This Row],[專案編號]],料單!C:E,3,FALSE)</f>
        <v>0</v>
      </c>
      <c r="F953" s="1">
        <f ca="1">VLOOKUP(表格15[[#This Row],[專案編號]],料單!C:F,4,FALSE)</f>
        <v>0</v>
      </c>
      <c r="G953" s="1" t="str">
        <f ca="1">VLOOKUP(表格15[[#This Row],[專案編號]],料單!C:G,5,FALSE)</f>
        <v/>
      </c>
      <c r="H953" s="1">
        <f ca="1">VLOOKUP(表格15[[#This Row],[專案編號]],料單!C:H,6,FALSE)</f>
        <v>0</v>
      </c>
      <c r="I953" s="1" t="str">
        <f ca="1">VLOOKUP(表格15[[#This Row],[專案編號]],料單!C:I,7,FALSE)</f>
        <v/>
      </c>
      <c r="J953" s="1">
        <f ca="1">VLOOKUP(表格15[[#This Row],[專案編號]],料單!C:J,8,FALSE)</f>
        <v>0</v>
      </c>
      <c r="K953" s="1">
        <f ca="1">VLOOKUP(表格15[[#This Row],[專案編號]],料單!C:K,9,FALSE)</f>
        <v>0</v>
      </c>
      <c r="L953" s="1" t="str">
        <f ca="1">VLOOKUP(表格15[[#This Row],[專案編號]],料單!C:M,11,FALSE)</f>
        <v/>
      </c>
      <c r="M953" s="1">
        <f ca="1">VLOOKUP(表格15[[#This Row],[專案編號]],料單!C:L,10,FALSE)</f>
        <v>0</v>
      </c>
      <c r="N953" s="1" t="str">
        <f ca="1">VLOOKUP(表格15[[#This Row],[專案編號]],料單!C:O,13,FALSE)</f>
        <v/>
      </c>
      <c r="O953" s="11">
        <f t="shared" ca="1" si="430"/>
        <v>0</v>
      </c>
      <c r="R953" s="2" t="str">
        <f ca="1">IFERROR(VLOOKUP(M953,資料庫!$P$3:$AJ$73,20,),"")</f>
        <v/>
      </c>
      <c r="S953" s="9" t="str">
        <f t="shared" ca="1" si="431"/>
        <v/>
      </c>
      <c r="T953" s="9"/>
      <c r="U953" s="9"/>
    </row>
    <row r="954" spans="1:21" x14ac:dyDescent="0.25">
      <c r="A954" s="1">
        <f t="shared" si="386"/>
        <v>798</v>
      </c>
      <c r="B954" s="1">
        <f t="shared" si="428"/>
        <v>32</v>
      </c>
      <c r="C954" s="1">
        <f t="shared" si="429"/>
        <v>0</v>
      </c>
      <c r="D954" s="1">
        <f>料單!C1244</f>
        <v>32023</v>
      </c>
      <c r="E954" s="1">
        <f ca="1">VLOOKUP(表格15[[#This Row],[專案編號]],料單!C:E,3,FALSE)</f>
        <v>0</v>
      </c>
      <c r="F954" s="1">
        <f ca="1">VLOOKUP(表格15[[#This Row],[專案編號]],料單!C:F,4,FALSE)</f>
        <v>0</v>
      </c>
      <c r="G954" s="1" t="str">
        <f ca="1">VLOOKUP(表格15[[#This Row],[專案編號]],料單!C:G,5,FALSE)</f>
        <v/>
      </c>
      <c r="H954" s="1">
        <f ca="1">VLOOKUP(表格15[[#This Row],[專案編號]],料單!C:H,6,FALSE)</f>
        <v>0</v>
      </c>
      <c r="I954" s="1" t="str">
        <f ca="1">VLOOKUP(表格15[[#This Row],[專案編號]],料單!C:I,7,FALSE)</f>
        <v/>
      </c>
      <c r="J954" s="1">
        <f ca="1">VLOOKUP(表格15[[#This Row],[專案編號]],料單!C:J,8,FALSE)</f>
        <v>0</v>
      </c>
      <c r="K954" s="1">
        <f ca="1">VLOOKUP(表格15[[#This Row],[專案編號]],料單!C:K,9,FALSE)</f>
        <v>0</v>
      </c>
      <c r="L954" s="1" t="str">
        <f ca="1">VLOOKUP(表格15[[#This Row],[專案編號]],料單!C:M,11,FALSE)</f>
        <v/>
      </c>
      <c r="M954" s="1">
        <f ca="1">VLOOKUP(表格15[[#This Row],[專案編號]],料單!C:L,10,FALSE)</f>
        <v>0</v>
      </c>
      <c r="N954" s="1" t="str">
        <f ca="1">VLOOKUP(表格15[[#This Row],[專案編號]],料單!C:O,13,FALSE)</f>
        <v/>
      </c>
      <c r="O954" s="11">
        <f t="shared" ca="1" si="430"/>
        <v>0</v>
      </c>
      <c r="R954" s="2" t="str">
        <f ca="1">IFERROR(VLOOKUP(M954,資料庫!$P$3:$AJ$73,20,),"")</f>
        <v/>
      </c>
      <c r="S954" s="9" t="str">
        <f t="shared" ca="1" si="431"/>
        <v/>
      </c>
      <c r="T954" s="9"/>
      <c r="U954" s="9"/>
    </row>
    <row r="955" spans="1:21" x14ac:dyDescent="0.25">
      <c r="A955" s="1">
        <f t="shared" si="386"/>
        <v>799</v>
      </c>
      <c r="B955" s="1">
        <f t="shared" si="428"/>
        <v>32</v>
      </c>
      <c r="C955" s="1">
        <f t="shared" si="429"/>
        <v>0</v>
      </c>
      <c r="D955" s="1">
        <f>料單!C1245</f>
        <v>32024</v>
      </c>
      <c r="E955" s="1">
        <f ca="1">VLOOKUP(表格15[[#This Row],[專案編號]],料單!C:E,3,FALSE)</f>
        <v>0</v>
      </c>
      <c r="F955" s="1">
        <f ca="1">VLOOKUP(表格15[[#This Row],[專案編號]],料單!C:F,4,FALSE)</f>
        <v>0</v>
      </c>
      <c r="G955" s="1" t="str">
        <f ca="1">VLOOKUP(表格15[[#This Row],[專案編號]],料單!C:G,5,FALSE)</f>
        <v/>
      </c>
      <c r="H955" s="1">
        <f ca="1">VLOOKUP(表格15[[#This Row],[專案編號]],料單!C:H,6,FALSE)</f>
        <v>0</v>
      </c>
      <c r="I955" s="1" t="str">
        <f ca="1">VLOOKUP(表格15[[#This Row],[專案編號]],料單!C:I,7,FALSE)</f>
        <v/>
      </c>
      <c r="J955" s="1">
        <f ca="1">VLOOKUP(表格15[[#This Row],[專案編號]],料單!C:J,8,FALSE)</f>
        <v>0</v>
      </c>
      <c r="K955" s="1">
        <f ca="1">VLOOKUP(表格15[[#This Row],[專案編號]],料單!C:K,9,FALSE)</f>
        <v>0</v>
      </c>
      <c r="L955" s="1" t="str">
        <f ca="1">VLOOKUP(表格15[[#This Row],[專案編號]],料單!C:M,11,FALSE)</f>
        <v/>
      </c>
      <c r="M955" s="1">
        <f ca="1">VLOOKUP(表格15[[#This Row],[專案編號]],料單!C:L,10,FALSE)</f>
        <v>0</v>
      </c>
      <c r="N955" s="1" t="str">
        <f ca="1">VLOOKUP(表格15[[#This Row],[專案編號]],料單!C:O,13,FALSE)</f>
        <v/>
      </c>
      <c r="O955" s="11">
        <f t="shared" ca="1" si="430"/>
        <v>0</v>
      </c>
      <c r="R955" s="2" t="str">
        <f ca="1">IFERROR(VLOOKUP(M955,資料庫!$P$3:$AJ$73,20,),"")</f>
        <v/>
      </c>
      <c r="S955" s="9" t="str">
        <f t="shared" ca="1" si="431"/>
        <v/>
      </c>
      <c r="T955" s="9"/>
      <c r="U955" s="9"/>
    </row>
    <row r="956" spans="1:21" x14ac:dyDescent="0.25">
      <c r="A956" s="1">
        <f t="shared" ref="A956:A960" si="432">A955+1</f>
        <v>800</v>
      </c>
      <c r="B956" s="1">
        <f t="shared" ref="B956:B960" si="433">B955</f>
        <v>32</v>
      </c>
      <c r="C956" s="1">
        <f t="shared" si="429"/>
        <v>0</v>
      </c>
      <c r="D956" s="1">
        <f>料單!C1246</f>
        <v>32025</v>
      </c>
      <c r="E956" s="1">
        <f ca="1">VLOOKUP(表格15[[#This Row],[專案編號]],料單!C:E,3,FALSE)</f>
        <v>0</v>
      </c>
      <c r="F956" s="1">
        <f ca="1">VLOOKUP(表格15[[#This Row],[專案編號]],料單!C:F,4,FALSE)</f>
        <v>0</v>
      </c>
      <c r="G956" s="1" t="str">
        <f ca="1">VLOOKUP(表格15[[#This Row],[專案編號]],料單!C:G,5,FALSE)</f>
        <v/>
      </c>
      <c r="H956" s="1">
        <f ca="1">VLOOKUP(表格15[[#This Row],[專案編號]],料單!C:H,6,FALSE)</f>
        <v>0</v>
      </c>
      <c r="I956" s="1" t="str">
        <f ca="1">VLOOKUP(表格15[[#This Row],[專案編號]],料單!C:I,7,FALSE)</f>
        <v/>
      </c>
      <c r="J956" s="1">
        <f ca="1">VLOOKUP(表格15[[#This Row],[專案編號]],料單!C:J,8,FALSE)</f>
        <v>0</v>
      </c>
      <c r="K956" s="1">
        <f ca="1">VLOOKUP(表格15[[#This Row],[專案編號]],料單!C:K,9,FALSE)</f>
        <v>0</v>
      </c>
      <c r="L956" s="1" t="str">
        <f ca="1">VLOOKUP(表格15[[#This Row],[專案編號]],料單!C:M,11,FALSE)</f>
        <v/>
      </c>
      <c r="M956" s="1">
        <f ca="1">VLOOKUP(表格15[[#This Row],[專案編號]],料單!C:L,10,FALSE)</f>
        <v>0</v>
      </c>
      <c r="N956" s="1" t="str">
        <f ca="1">VLOOKUP(表格15[[#This Row],[專案編號]],料單!C:O,13,FALSE)</f>
        <v/>
      </c>
      <c r="O956" s="11">
        <f t="shared" ca="1" si="430"/>
        <v>0</v>
      </c>
      <c r="R956" s="2" t="str">
        <f ca="1">IFERROR(VLOOKUP(M956,資料庫!$P$3:$AJ$73,20,),"")</f>
        <v/>
      </c>
      <c r="S956" s="9" t="str">
        <f t="shared" ca="1" si="431"/>
        <v/>
      </c>
      <c r="T956" s="9"/>
      <c r="U956" s="9"/>
    </row>
    <row r="957" spans="1:21" x14ac:dyDescent="0.25">
      <c r="A957" s="1">
        <f t="shared" si="432"/>
        <v>801</v>
      </c>
      <c r="B957" s="1">
        <f t="shared" si="433"/>
        <v>32</v>
      </c>
      <c r="C957" s="1">
        <f t="shared" si="429"/>
        <v>0</v>
      </c>
      <c r="D957" s="1">
        <f>料單!C1247</f>
        <v>32026</v>
      </c>
      <c r="E957" s="1">
        <f ca="1">VLOOKUP(表格15[[#This Row],[專案編號]],料單!C:E,3,FALSE)</f>
        <v>0</v>
      </c>
      <c r="F957" s="1">
        <f ca="1">VLOOKUP(表格15[[#This Row],[專案編號]],料單!C:F,4,FALSE)</f>
        <v>0</v>
      </c>
      <c r="G957" s="1" t="str">
        <f ca="1">VLOOKUP(表格15[[#This Row],[專案編號]],料單!C:G,5,FALSE)</f>
        <v/>
      </c>
      <c r="H957" s="1">
        <f ca="1">VLOOKUP(表格15[[#This Row],[專案編號]],料單!C:H,6,FALSE)</f>
        <v>0</v>
      </c>
      <c r="I957" s="1" t="str">
        <f ca="1">VLOOKUP(表格15[[#This Row],[專案編號]],料單!C:I,7,FALSE)</f>
        <v/>
      </c>
      <c r="J957" s="1">
        <f ca="1">VLOOKUP(表格15[[#This Row],[專案編號]],料單!C:J,8,FALSE)</f>
        <v>0</v>
      </c>
      <c r="K957" s="1">
        <f ca="1">VLOOKUP(表格15[[#This Row],[專案編號]],料單!C:K,9,FALSE)</f>
        <v>0</v>
      </c>
      <c r="L957" s="1" t="str">
        <f ca="1">VLOOKUP(表格15[[#This Row],[專案編號]],料單!C:M,11,FALSE)</f>
        <v/>
      </c>
      <c r="M957" s="1">
        <f ca="1">VLOOKUP(表格15[[#This Row],[專案編號]],料單!C:L,10,FALSE)</f>
        <v>0</v>
      </c>
      <c r="N957" s="1" t="str">
        <f ca="1">VLOOKUP(表格15[[#This Row],[專案編號]],料單!C:O,13,FALSE)</f>
        <v/>
      </c>
      <c r="O957" s="11">
        <f t="shared" ca="1" si="430"/>
        <v>0</v>
      </c>
      <c r="R957" s="2" t="str">
        <f ca="1">IFERROR(VLOOKUP(M957,資料庫!$P$3:$AJ$73,20,),"")</f>
        <v/>
      </c>
      <c r="S957" s="9" t="str">
        <f t="shared" ca="1" si="431"/>
        <v/>
      </c>
      <c r="T957" s="9"/>
      <c r="U957" s="9"/>
    </row>
    <row r="958" spans="1:21" x14ac:dyDescent="0.25">
      <c r="A958" s="1">
        <f t="shared" si="432"/>
        <v>802</v>
      </c>
      <c r="B958" s="1">
        <f t="shared" si="433"/>
        <v>32</v>
      </c>
      <c r="C958" s="1">
        <f t="shared" si="429"/>
        <v>0</v>
      </c>
      <c r="D958" s="1">
        <f>料單!C1248</f>
        <v>32027</v>
      </c>
      <c r="E958" s="1">
        <f ca="1">VLOOKUP(表格15[[#This Row],[專案編號]],料單!C:E,3,FALSE)</f>
        <v>0</v>
      </c>
      <c r="F958" s="1">
        <f ca="1">VLOOKUP(表格15[[#This Row],[專案編號]],料單!C:F,4,FALSE)</f>
        <v>0</v>
      </c>
      <c r="G958" s="1" t="str">
        <f ca="1">VLOOKUP(表格15[[#This Row],[專案編號]],料單!C:G,5,FALSE)</f>
        <v/>
      </c>
      <c r="H958" s="1">
        <f ca="1">VLOOKUP(表格15[[#This Row],[專案編號]],料單!C:H,6,FALSE)</f>
        <v>0</v>
      </c>
      <c r="I958" s="1" t="str">
        <f ca="1">VLOOKUP(表格15[[#This Row],[專案編號]],料單!C:I,7,FALSE)</f>
        <v/>
      </c>
      <c r="J958" s="1">
        <f ca="1">VLOOKUP(表格15[[#This Row],[專案編號]],料單!C:J,8,FALSE)</f>
        <v>0</v>
      </c>
      <c r="K958" s="1">
        <f ca="1">VLOOKUP(表格15[[#This Row],[專案編號]],料單!C:K,9,FALSE)</f>
        <v>0</v>
      </c>
      <c r="L958" s="1" t="str">
        <f ca="1">VLOOKUP(表格15[[#This Row],[專案編號]],料單!C:M,11,FALSE)</f>
        <v/>
      </c>
      <c r="M958" s="1">
        <f ca="1">VLOOKUP(表格15[[#This Row],[專案編號]],料單!C:L,10,FALSE)</f>
        <v>0</v>
      </c>
      <c r="N958" s="1" t="str">
        <f ca="1">VLOOKUP(表格15[[#This Row],[專案編號]],料單!C:O,13,FALSE)</f>
        <v/>
      </c>
      <c r="O958" s="11">
        <f t="shared" ca="1" si="430"/>
        <v>0</v>
      </c>
      <c r="R958" s="2" t="str">
        <f ca="1">IFERROR(VLOOKUP(M958,資料庫!$P$3:$AJ$73,20,),"")</f>
        <v/>
      </c>
      <c r="S958" s="9" t="str">
        <f t="shared" ca="1" si="431"/>
        <v/>
      </c>
      <c r="T958" s="9"/>
      <c r="U958" s="9"/>
    </row>
    <row r="959" spans="1:21" x14ac:dyDescent="0.25">
      <c r="A959" s="1">
        <f t="shared" si="432"/>
        <v>803</v>
      </c>
      <c r="B959" s="1">
        <f t="shared" si="433"/>
        <v>32</v>
      </c>
      <c r="C959" s="1">
        <f t="shared" si="429"/>
        <v>0</v>
      </c>
      <c r="D959" s="1">
        <f>料單!C1249</f>
        <v>32028</v>
      </c>
      <c r="E959" s="1">
        <f ca="1">VLOOKUP(表格15[[#This Row],[專案編號]],料單!C:E,3,FALSE)</f>
        <v>0</v>
      </c>
      <c r="F959" s="1">
        <f ca="1">VLOOKUP(表格15[[#This Row],[專案編號]],料單!C:F,4,FALSE)</f>
        <v>0</v>
      </c>
      <c r="G959" s="1" t="str">
        <f ca="1">VLOOKUP(表格15[[#This Row],[專案編號]],料單!C:G,5,FALSE)</f>
        <v/>
      </c>
      <c r="H959" s="1">
        <f ca="1">VLOOKUP(表格15[[#This Row],[專案編號]],料單!C:H,6,FALSE)</f>
        <v>0</v>
      </c>
      <c r="I959" s="1" t="str">
        <f ca="1">VLOOKUP(表格15[[#This Row],[專案編號]],料單!C:I,7,FALSE)</f>
        <v/>
      </c>
      <c r="J959" s="1">
        <f ca="1">VLOOKUP(表格15[[#This Row],[專案編號]],料單!C:J,8,FALSE)</f>
        <v>0</v>
      </c>
      <c r="K959" s="1">
        <f ca="1">VLOOKUP(表格15[[#This Row],[專案編號]],料單!C:K,9,FALSE)</f>
        <v>0</v>
      </c>
      <c r="L959" s="1" t="str">
        <f ca="1">VLOOKUP(表格15[[#This Row],[專案編號]],料單!C:M,11,FALSE)</f>
        <v/>
      </c>
      <c r="M959" s="1">
        <f ca="1">VLOOKUP(表格15[[#This Row],[專案編號]],料單!C:L,10,FALSE)</f>
        <v>0</v>
      </c>
      <c r="N959" s="1" t="str">
        <f ca="1">VLOOKUP(表格15[[#This Row],[專案編號]],料單!C:O,13,FALSE)</f>
        <v/>
      </c>
      <c r="O959" s="11">
        <f t="shared" ca="1" si="430"/>
        <v>0</v>
      </c>
      <c r="R959" s="2" t="str">
        <f ca="1">IFERROR(VLOOKUP(M959,資料庫!$P$3:$AJ$73,20,),"")</f>
        <v/>
      </c>
      <c r="S959" s="9" t="str">
        <f t="shared" ca="1" si="431"/>
        <v/>
      </c>
      <c r="T959" s="9"/>
      <c r="U959" s="9"/>
    </row>
    <row r="960" spans="1:21" x14ac:dyDescent="0.25">
      <c r="A960" s="1">
        <f t="shared" si="432"/>
        <v>804</v>
      </c>
      <c r="B960" s="1">
        <f t="shared" si="433"/>
        <v>32</v>
      </c>
      <c r="C960" s="1">
        <f t="shared" si="429"/>
        <v>0</v>
      </c>
      <c r="D960" s="1">
        <f>料單!C1250</f>
        <v>32029</v>
      </c>
      <c r="E960" s="1">
        <f ca="1">VLOOKUP(表格15[[#This Row],[專案編號]],料單!C:E,3,FALSE)</f>
        <v>0</v>
      </c>
      <c r="F960" s="1">
        <f ca="1">VLOOKUP(表格15[[#This Row],[專案編號]],料單!C:F,4,FALSE)</f>
        <v>0</v>
      </c>
      <c r="G960" s="1" t="str">
        <f ca="1">VLOOKUP(表格15[[#This Row],[專案編號]],料單!C:G,5,FALSE)</f>
        <v/>
      </c>
      <c r="H960" s="1">
        <f ca="1">VLOOKUP(表格15[[#This Row],[專案編號]],料單!C:H,6,FALSE)</f>
        <v>0</v>
      </c>
      <c r="I960" s="1" t="str">
        <f ca="1">VLOOKUP(表格15[[#This Row],[專案編號]],料單!C:I,7,FALSE)</f>
        <v/>
      </c>
      <c r="J960" s="1">
        <f ca="1">VLOOKUP(表格15[[#This Row],[專案編號]],料單!C:J,8,FALSE)</f>
        <v>0</v>
      </c>
      <c r="K960" s="1">
        <f ca="1">VLOOKUP(表格15[[#This Row],[專案編號]],料單!C:K,9,FALSE)</f>
        <v>0</v>
      </c>
      <c r="L960" s="1" t="str">
        <f ca="1">VLOOKUP(表格15[[#This Row],[專案編號]],料單!C:M,11,FALSE)</f>
        <v/>
      </c>
      <c r="M960" s="1">
        <f ca="1">VLOOKUP(表格15[[#This Row],[專案編號]],料單!C:L,10,FALSE)</f>
        <v>0</v>
      </c>
      <c r="N960" s="1" t="str">
        <f ca="1">VLOOKUP(表格15[[#This Row],[專案編號]],料單!C:O,13,FALSE)</f>
        <v/>
      </c>
      <c r="O960" s="11">
        <f t="shared" ca="1" si="430"/>
        <v>0</v>
      </c>
      <c r="R960" s="2" t="str">
        <f ca="1">IFERROR(VLOOKUP(M960,資料庫!$P$3:$AJ$73,20,),"")</f>
        <v/>
      </c>
      <c r="S960" s="9" t="str">
        <f t="shared" ca="1" si="431"/>
        <v/>
      </c>
      <c r="T960" s="9"/>
      <c r="U960" s="9"/>
    </row>
    <row r="961" spans="1:21" s="43" customFormat="1" x14ac:dyDescent="0.25">
      <c r="A961" s="43">
        <f>A955+1</f>
        <v>800</v>
      </c>
      <c r="B961" s="43">
        <f>B955</f>
        <v>32</v>
      </c>
      <c r="C961" s="43">
        <f t="shared" si="429"/>
        <v>0</v>
      </c>
      <c r="D961" s="43">
        <f>料單!C1251</f>
        <v>32030</v>
      </c>
      <c r="E961" s="43">
        <f ca="1">VLOOKUP(表格15[[#This Row],[專案編號]],料單!C:E,3,FALSE)</f>
        <v>0</v>
      </c>
      <c r="F961" s="43">
        <f ca="1">VLOOKUP(表格15[[#This Row],[專案編號]],料單!C:F,4,FALSE)</f>
        <v>0</v>
      </c>
      <c r="G961" s="43" t="str">
        <f ca="1">VLOOKUP(表格15[[#This Row],[專案編號]],料單!C:G,5,FALSE)</f>
        <v/>
      </c>
      <c r="H961" s="43">
        <f ca="1">VLOOKUP(表格15[[#This Row],[專案編號]],料單!C:H,6,FALSE)</f>
        <v>0</v>
      </c>
      <c r="I961" s="43" t="str">
        <f ca="1">VLOOKUP(表格15[[#This Row],[專案編號]],料單!C:I,7,FALSE)</f>
        <v/>
      </c>
      <c r="J961" s="43">
        <f ca="1">VLOOKUP(表格15[[#This Row],[專案編號]],料單!C:J,8,FALSE)</f>
        <v>0</v>
      </c>
      <c r="K961" s="43">
        <f ca="1">VLOOKUP(表格15[[#This Row],[專案編號]],料單!C:K,9,FALSE)</f>
        <v>0</v>
      </c>
      <c r="L961" s="43" t="str">
        <f ca="1">VLOOKUP(表格15[[#This Row],[專案編號]],料單!C:M,11,FALSE)</f>
        <v/>
      </c>
      <c r="M961" s="43">
        <f ca="1">VLOOKUP(表格15[[#This Row],[專案編號]],料單!C:L,10,FALSE)</f>
        <v>0</v>
      </c>
      <c r="N961" s="1" t="str">
        <f ca="1">VLOOKUP(表格15[[#This Row],[專案編號]],料單!C:O,13,FALSE)</f>
        <v/>
      </c>
      <c r="O961" s="44">
        <f t="shared" ref="O961" ca="1" si="434">(F961*H961)/90000*K961</f>
        <v>0</v>
      </c>
      <c r="P961" s="45">
        <f ca="1">SUM(O932:O961)</f>
        <v>0</v>
      </c>
      <c r="Q961" s="45"/>
      <c r="R961" s="204" t="str">
        <f ca="1">IFERROR(VLOOKUP(M961,資料庫!$P$3:$AJ$73,20,),"")</f>
        <v/>
      </c>
      <c r="S961" s="205" t="str">
        <f t="shared" ca="1" si="431"/>
        <v/>
      </c>
      <c r="T961" s="205"/>
      <c r="U961" s="205"/>
    </row>
    <row r="962" spans="1:21" x14ac:dyDescent="0.25">
      <c r="A962" s="1">
        <f t="shared" si="386"/>
        <v>801</v>
      </c>
      <c r="B962" s="1">
        <f>料單!C1255</f>
        <v>33</v>
      </c>
      <c r="C962" s="1">
        <f>料單!C1254</f>
        <v>0</v>
      </c>
      <c r="D962" s="1">
        <f>料單!C1261</f>
        <v>33001</v>
      </c>
      <c r="E962" s="1" t="str">
        <f ca="1">VLOOKUP(表格15[[#This Row],[專案編號]],料單!C:E,3,FALSE)</f>
        <v>頂板</v>
      </c>
      <c r="F962" s="1">
        <f ca="1">VLOOKUP(表格15[[#This Row],[專案編號]],料單!C:F,4,FALSE)</f>
        <v>-36</v>
      </c>
      <c r="G962" s="1" t="str">
        <f ca="1">VLOOKUP(表格15[[#This Row],[專案編號]],料單!C:G,5,FALSE)</f>
        <v>AA</v>
      </c>
      <c r="H962" s="1">
        <f ca="1">VLOOKUP(表格15[[#This Row],[專案編號]],料單!C:H,6,FALSE)</f>
        <v>0</v>
      </c>
      <c r="I962" s="1" t="str">
        <f ca="1">VLOOKUP(表格15[[#This Row],[專案編號]],料單!C:I,7,FALSE)</f>
        <v/>
      </c>
      <c r="J962" s="1">
        <f ca="1">VLOOKUP(表格15[[#This Row],[專案編號]],料單!C:J,8,FALSE)</f>
        <v>18</v>
      </c>
      <c r="K962" s="1">
        <f ca="1">VLOOKUP(表格15[[#This Row],[專案編號]],料單!C:K,9,FALSE)</f>
        <v>0</v>
      </c>
      <c r="L962" s="1" t="str">
        <f ca="1">VLOOKUP(表格15[[#This Row],[專案編號]],料單!C:M,11,FALSE)</f>
        <v/>
      </c>
      <c r="M962" s="1">
        <f ca="1">VLOOKUP(表格15[[#This Row],[專案編號]],料單!C:L,10,FALSE)</f>
        <v>0</v>
      </c>
      <c r="N962" s="1" t="str">
        <f ca="1">VLOOKUP(表格15[[#This Row],[專案編號]],料單!C:O,13,FALSE)</f>
        <v/>
      </c>
      <c r="O962" s="11">
        <f t="shared" ca="1" si="427"/>
        <v>0</v>
      </c>
      <c r="R962" s="2" t="str">
        <f ca="1">IFERROR(VLOOKUP(M962,資料庫!$P$3:$AJ$73,20,),"")</f>
        <v/>
      </c>
      <c r="S962" s="9" t="str">
        <f t="shared" ca="1" si="431"/>
        <v/>
      </c>
      <c r="T962" s="9"/>
      <c r="U962" s="9"/>
    </row>
    <row r="963" spans="1:21" x14ac:dyDescent="0.25">
      <c r="A963" s="1">
        <f t="shared" si="386"/>
        <v>802</v>
      </c>
      <c r="B963" s="1">
        <f t="shared" ref="B963:B985" si="435">B962</f>
        <v>33</v>
      </c>
      <c r="C963" s="1">
        <f t="shared" si="429"/>
        <v>0</v>
      </c>
      <c r="D963" s="1">
        <f>料單!C1262</f>
        <v>33002</v>
      </c>
      <c r="E963" s="1" t="str">
        <f ca="1">VLOOKUP(表格15[[#This Row],[專案編號]],料單!C:E,3,FALSE)</f>
        <v>底板</v>
      </c>
      <c r="F963" s="1">
        <f ca="1">VLOOKUP(表格15[[#This Row],[專案編號]],料單!C:F,4,FALSE)</f>
        <v>-36</v>
      </c>
      <c r="G963" s="1" t="str">
        <f ca="1">VLOOKUP(表格15[[#This Row],[專案編號]],料單!C:G,5,FALSE)</f>
        <v>AA</v>
      </c>
      <c r="H963" s="1">
        <f ca="1">VLOOKUP(表格15[[#This Row],[專案編號]],料單!C:H,6,FALSE)</f>
        <v>0</v>
      </c>
      <c r="I963" s="1" t="str">
        <f ca="1">VLOOKUP(表格15[[#This Row],[專案編號]],料單!C:I,7,FALSE)</f>
        <v/>
      </c>
      <c r="J963" s="1">
        <f ca="1">VLOOKUP(表格15[[#This Row],[專案編號]],料單!C:J,8,FALSE)</f>
        <v>18</v>
      </c>
      <c r="K963" s="1">
        <f ca="1">VLOOKUP(表格15[[#This Row],[專案編號]],料單!C:K,9,FALSE)</f>
        <v>0</v>
      </c>
      <c r="L963" s="1" t="str">
        <f ca="1">VLOOKUP(表格15[[#This Row],[專案編號]],料單!C:M,11,FALSE)</f>
        <v/>
      </c>
      <c r="M963" s="1">
        <f ca="1">VLOOKUP(表格15[[#This Row],[專案編號]],料單!C:L,10,FALSE)</f>
        <v>0</v>
      </c>
      <c r="N963" s="1" t="str">
        <f ca="1">VLOOKUP(表格15[[#This Row],[專案編號]],料單!C:O,13,FALSE)</f>
        <v/>
      </c>
      <c r="O963" s="11">
        <f t="shared" ca="1" si="427"/>
        <v>0</v>
      </c>
      <c r="R963" s="2" t="str">
        <f ca="1">IFERROR(VLOOKUP(M963,資料庫!$P$3:$AJ$73,20,),"")</f>
        <v/>
      </c>
      <c r="S963" s="9" t="str">
        <f t="shared" ca="1" si="431"/>
        <v/>
      </c>
      <c r="T963" s="9"/>
      <c r="U963" s="9"/>
    </row>
    <row r="964" spans="1:21" x14ac:dyDescent="0.25">
      <c r="A964" s="1">
        <f t="shared" ref="A964:A1037" si="436">A963+1</f>
        <v>803</v>
      </c>
      <c r="B964" s="1">
        <f t="shared" si="435"/>
        <v>33</v>
      </c>
      <c r="C964" s="1">
        <f t="shared" si="429"/>
        <v>0</v>
      </c>
      <c r="D964" s="1">
        <f>料單!C1263</f>
        <v>33003</v>
      </c>
      <c r="E964" s="1" t="str">
        <f ca="1">VLOOKUP(表格15[[#This Row],[專案編號]],料單!C:E,3,FALSE)</f>
        <v>左側板</v>
      </c>
      <c r="F964" s="1">
        <f ca="1">VLOOKUP(表格15[[#This Row],[專案編號]],料單!C:F,4,FALSE)</f>
        <v>0</v>
      </c>
      <c r="G964" s="1" t="str">
        <f ca="1">VLOOKUP(表格15[[#This Row],[專案編號]],料單!C:G,5,FALSE)</f>
        <v>AA</v>
      </c>
      <c r="H964" s="1">
        <f ca="1">VLOOKUP(表格15[[#This Row],[專案編號]],料單!C:H,6,FALSE)</f>
        <v>0</v>
      </c>
      <c r="I964" s="1" t="str">
        <f ca="1">VLOOKUP(表格15[[#This Row],[專案編號]],料單!C:I,7,FALSE)</f>
        <v>AA</v>
      </c>
      <c r="J964" s="1">
        <f ca="1">VLOOKUP(表格15[[#This Row],[專案編號]],料單!C:J,8,FALSE)</f>
        <v>18</v>
      </c>
      <c r="K964" s="1">
        <f ca="1">VLOOKUP(表格15[[#This Row],[專案編號]],料單!C:K,9,FALSE)</f>
        <v>0</v>
      </c>
      <c r="L964" s="1" t="str">
        <f ca="1">VLOOKUP(表格15[[#This Row],[專案編號]],料單!C:M,11,FALSE)</f>
        <v/>
      </c>
      <c r="M964" s="1">
        <f ca="1">VLOOKUP(表格15[[#This Row],[專案編號]],料單!C:L,10,FALSE)</f>
        <v>0</v>
      </c>
      <c r="N964" s="1" t="str">
        <f ca="1">VLOOKUP(表格15[[#This Row],[專案編號]],料單!C:O,13,FALSE)</f>
        <v/>
      </c>
      <c r="O964" s="11">
        <f t="shared" ref="O964:O990" ca="1" si="437">(F964*H964)/90000*K964</f>
        <v>0</v>
      </c>
      <c r="R964" s="2" t="str">
        <f ca="1">IFERROR(VLOOKUP(M964,資料庫!$P$3:$AJ$73,20,),"")</f>
        <v/>
      </c>
      <c r="S964" s="9" t="str">
        <f t="shared" ca="1" si="431"/>
        <v/>
      </c>
      <c r="T964" s="9"/>
      <c r="U964" s="9"/>
    </row>
    <row r="965" spans="1:21" x14ac:dyDescent="0.25">
      <c r="A965" s="1">
        <f t="shared" si="436"/>
        <v>804</v>
      </c>
      <c r="B965" s="1">
        <f t="shared" si="435"/>
        <v>33</v>
      </c>
      <c r="C965" s="1">
        <f t="shared" si="429"/>
        <v>0</v>
      </c>
      <c r="D965" s="1">
        <f>料單!C1264</f>
        <v>33004</v>
      </c>
      <c r="E965" s="1" t="str">
        <f ca="1">VLOOKUP(表格15[[#This Row],[專案編號]],料單!C:E,3,FALSE)</f>
        <v>右側板</v>
      </c>
      <c r="F965" s="1">
        <f ca="1">VLOOKUP(表格15[[#This Row],[專案編號]],料單!C:F,4,FALSE)</f>
        <v>0</v>
      </c>
      <c r="G965" s="1" t="str">
        <f ca="1">VLOOKUP(表格15[[#This Row],[專案編號]],料單!C:G,5,FALSE)</f>
        <v>AA</v>
      </c>
      <c r="H965" s="1">
        <f ca="1">VLOOKUP(表格15[[#This Row],[專案編號]],料單!C:H,6,FALSE)</f>
        <v>0</v>
      </c>
      <c r="I965" s="1" t="str">
        <f ca="1">VLOOKUP(表格15[[#This Row],[專案編號]],料單!C:I,7,FALSE)</f>
        <v>AA</v>
      </c>
      <c r="J965" s="1">
        <f ca="1">VLOOKUP(表格15[[#This Row],[專案編號]],料單!C:J,8,FALSE)</f>
        <v>18</v>
      </c>
      <c r="K965" s="1">
        <f ca="1">VLOOKUP(表格15[[#This Row],[專案編號]],料單!C:K,9,FALSE)</f>
        <v>0</v>
      </c>
      <c r="L965" s="1" t="str">
        <f ca="1">VLOOKUP(表格15[[#This Row],[專案編號]],料單!C:M,11,FALSE)</f>
        <v/>
      </c>
      <c r="M965" s="1">
        <f ca="1">VLOOKUP(表格15[[#This Row],[專案編號]],料單!C:L,10,FALSE)</f>
        <v>0</v>
      </c>
      <c r="N965" s="1" t="str">
        <f ca="1">VLOOKUP(表格15[[#This Row],[專案編號]],料單!C:O,13,FALSE)</f>
        <v/>
      </c>
      <c r="O965" s="11">
        <f t="shared" ca="1" si="437"/>
        <v>0</v>
      </c>
      <c r="R965" s="2" t="str">
        <f ca="1">IFERROR(VLOOKUP(M965,資料庫!$P$3:$AJ$73,20,),"")</f>
        <v/>
      </c>
      <c r="S965" s="9" t="str">
        <f t="shared" ca="1" si="431"/>
        <v/>
      </c>
      <c r="T965" s="9"/>
      <c r="U965" s="9"/>
    </row>
    <row r="966" spans="1:21" x14ac:dyDescent="0.25">
      <c r="A966" s="1">
        <f t="shared" si="436"/>
        <v>805</v>
      </c>
      <c r="B966" s="1">
        <f t="shared" si="435"/>
        <v>33</v>
      </c>
      <c r="C966" s="1">
        <f t="shared" si="429"/>
        <v>0</v>
      </c>
      <c r="D966" s="1">
        <f>料單!C1265</f>
        <v>33005</v>
      </c>
      <c r="E966" s="1" t="str">
        <f ca="1">VLOOKUP(表格15[[#This Row],[專案編號]],料單!C:E,3,FALSE)</f>
        <v>背板</v>
      </c>
      <c r="F966" s="1">
        <f ca="1">VLOOKUP(表格15[[#This Row],[專案編號]],料單!C:F,4,FALSE)</f>
        <v>-22</v>
      </c>
      <c r="G966" s="1" t="str">
        <f ca="1">VLOOKUP(表格15[[#This Row],[專案編號]],料單!C:G,5,FALSE)</f>
        <v/>
      </c>
      <c r="H966" s="1">
        <f ca="1">VLOOKUP(表格15[[#This Row],[專案編號]],料單!C:H,6,FALSE)</f>
        <v>-22</v>
      </c>
      <c r="I966" s="1" t="str">
        <f ca="1">VLOOKUP(表格15[[#This Row],[專案編號]],料單!C:I,7,FALSE)</f>
        <v/>
      </c>
      <c r="J966" s="1">
        <f ca="1">VLOOKUP(表格15[[#This Row],[專案編號]],料單!C:J,8,FALSE)</f>
        <v>4</v>
      </c>
      <c r="K966" s="1">
        <f ca="1">VLOOKUP(表格15[[#This Row],[專案編號]],料單!C:K,9,FALSE)</f>
        <v>0</v>
      </c>
      <c r="L966" s="1" t="str">
        <f ca="1">VLOOKUP(表格15[[#This Row],[專案編號]],料單!C:M,11,FALSE)</f>
        <v/>
      </c>
      <c r="M966" s="1">
        <f ca="1">VLOOKUP(表格15[[#This Row],[專案編號]],料單!C:L,10,FALSE)</f>
        <v>0</v>
      </c>
      <c r="N966" s="1" t="str">
        <f ca="1">VLOOKUP(表格15[[#This Row],[專案編號]],料單!C:O,13,FALSE)</f>
        <v/>
      </c>
      <c r="O966" s="11">
        <f t="shared" ca="1" si="437"/>
        <v>0</v>
      </c>
      <c r="R966" s="2" t="str">
        <f ca="1">IFERROR(VLOOKUP(M966,資料庫!$P$3:$AJ$73,20,),"")</f>
        <v/>
      </c>
      <c r="S966" s="9" t="str">
        <f t="shared" ca="1" si="431"/>
        <v/>
      </c>
      <c r="T966" s="9"/>
      <c r="U966" s="9"/>
    </row>
    <row r="967" spans="1:21" x14ac:dyDescent="0.25">
      <c r="A967" s="1">
        <f t="shared" si="436"/>
        <v>806</v>
      </c>
      <c r="B967" s="1">
        <f t="shared" si="435"/>
        <v>33</v>
      </c>
      <c r="C967" s="1">
        <f t="shared" si="429"/>
        <v>0</v>
      </c>
      <c r="D967" s="1">
        <f>料單!C1266</f>
        <v>33006</v>
      </c>
      <c r="E967" s="1" t="str">
        <f ca="1">VLOOKUP(表格15[[#This Row],[專案編號]],料單!C:E,3,FALSE)</f>
        <v>背拉桿</v>
      </c>
      <c r="F967" s="1">
        <f ca="1">VLOOKUP(表格15[[#This Row],[專案編號]],料單!C:F,4,FALSE)</f>
        <v>-36</v>
      </c>
      <c r="G967" s="1" t="str">
        <f ca="1">VLOOKUP(表格15[[#This Row],[專案編號]],料單!C:G,5,FALSE)</f>
        <v>AA</v>
      </c>
      <c r="H967" s="1">
        <f ca="1">VLOOKUP(表格15[[#This Row],[專案編號]],料單!C:H,6,FALSE)</f>
        <v>120</v>
      </c>
      <c r="I967" s="1" t="str">
        <f ca="1">VLOOKUP(表格15[[#This Row],[專案編號]],料單!C:I,7,FALSE)</f>
        <v/>
      </c>
      <c r="J967" s="1">
        <f ca="1">VLOOKUP(表格15[[#This Row],[專案編號]],料單!C:J,8,FALSE)</f>
        <v>18</v>
      </c>
      <c r="K967" s="1">
        <f ca="1">VLOOKUP(表格15[[#This Row],[專案編號]],料單!C:K,9,FALSE)</f>
        <v>0</v>
      </c>
      <c r="L967" s="1" t="str">
        <f ca="1">VLOOKUP(表格15[[#This Row],[專案編號]],料單!C:M,11,FALSE)</f>
        <v/>
      </c>
      <c r="M967" s="1">
        <f ca="1">VLOOKUP(表格15[[#This Row],[專案編號]],料單!C:L,10,FALSE)</f>
        <v>0</v>
      </c>
      <c r="N967" s="1" t="str">
        <f ca="1">VLOOKUP(表格15[[#This Row],[專案編號]],料單!C:O,13,FALSE)</f>
        <v/>
      </c>
      <c r="O967" s="11">
        <f t="shared" ca="1" si="437"/>
        <v>0</v>
      </c>
      <c r="R967" s="2" t="str">
        <f ca="1">IFERROR(VLOOKUP(M967,資料庫!$P$3:$AJ$73,20,),"")</f>
        <v/>
      </c>
      <c r="S967" s="9" t="str">
        <f t="shared" ca="1" si="431"/>
        <v/>
      </c>
      <c r="T967" s="9"/>
      <c r="U967" s="9"/>
    </row>
    <row r="968" spans="1:21" x14ac:dyDescent="0.25">
      <c r="A968" s="1">
        <f t="shared" si="436"/>
        <v>807</v>
      </c>
      <c r="B968" s="1">
        <f t="shared" si="435"/>
        <v>33</v>
      </c>
      <c r="C968" s="1">
        <f t="shared" si="429"/>
        <v>0</v>
      </c>
      <c r="D968" s="1">
        <f>料單!C1267</f>
        <v>33007</v>
      </c>
      <c r="E968" s="1" t="str">
        <f ca="1">VLOOKUP(表格15[[#This Row],[專案編號]],料單!C:E,3,FALSE)</f>
        <v>活隔</v>
      </c>
      <c r="F968" s="1">
        <f ca="1">VLOOKUP(表格15[[#This Row],[專案編號]],料單!C:F,4,FALSE)</f>
        <v>0</v>
      </c>
      <c r="G968" s="1" t="str">
        <f ca="1">VLOOKUP(表格15[[#This Row],[專案編號]],料單!C:G,5,FALSE)</f>
        <v>AA</v>
      </c>
      <c r="H968" s="1">
        <f ca="1">VLOOKUP(表格15[[#This Row],[專案編號]],料單!C:H,6,FALSE)</f>
        <v>-32</v>
      </c>
      <c r="I968" s="1" t="str">
        <f ca="1">VLOOKUP(表格15[[#This Row],[專案編號]],料單!C:I,7,FALSE)</f>
        <v>AA</v>
      </c>
      <c r="J968" s="1">
        <f ca="1">VLOOKUP(表格15[[#This Row],[專案編號]],料單!C:J,8,FALSE)</f>
        <v>18</v>
      </c>
      <c r="K968" s="1">
        <f ca="1">VLOOKUP(表格15[[#This Row],[專案編號]],料單!C:K,9,FALSE)</f>
        <v>0</v>
      </c>
      <c r="L968" s="1" t="str">
        <f ca="1">VLOOKUP(表格15[[#This Row],[專案編號]],料單!C:M,11,FALSE)</f>
        <v/>
      </c>
      <c r="M968" s="1">
        <f ca="1">VLOOKUP(表格15[[#This Row],[專案編號]],料單!C:L,10,FALSE)</f>
        <v>0</v>
      </c>
      <c r="N968" s="1" t="str">
        <f ca="1">VLOOKUP(表格15[[#This Row],[專案編號]],料單!C:O,13,FALSE)</f>
        <v/>
      </c>
      <c r="O968" s="11">
        <f t="shared" ca="1" si="437"/>
        <v>0</v>
      </c>
      <c r="R968" s="2" t="str">
        <f ca="1">IFERROR(VLOOKUP(M968,資料庫!$P$3:$AJ$73,20,),"")</f>
        <v/>
      </c>
      <c r="S968" s="9" t="str">
        <f t="shared" ref="S968:S999" ca="1" si="438">IFERROR((O968*R968),"")</f>
        <v/>
      </c>
      <c r="T968" s="9"/>
      <c r="U968" s="9"/>
    </row>
    <row r="969" spans="1:21" x14ac:dyDescent="0.25">
      <c r="A969" s="1">
        <f t="shared" si="436"/>
        <v>808</v>
      </c>
      <c r="B969" s="1">
        <f t="shared" si="435"/>
        <v>33</v>
      </c>
      <c r="C969" s="1">
        <f t="shared" si="429"/>
        <v>0</v>
      </c>
      <c r="D969" s="1">
        <f>料單!C1268</f>
        <v>33008</v>
      </c>
      <c r="E969" s="1" t="str">
        <f ca="1">VLOOKUP(表格15[[#This Row],[專案編號]],料單!C:E,3,FALSE)</f>
        <v>固隔</v>
      </c>
      <c r="F969" s="1">
        <f ca="1">VLOOKUP(表格15[[#This Row],[專案編號]],料單!C:F,4,FALSE)</f>
        <v>0</v>
      </c>
      <c r="G969" s="1" t="str">
        <f ca="1">VLOOKUP(表格15[[#This Row],[專案編號]],料單!C:G,5,FALSE)</f>
        <v>AA</v>
      </c>
      <c r="H969" s="1">
        <f ca="1">VLOOKUP(表格15[[#This Row],[專案編號]],料單!C:H,6,FALSE)</f>
        <v>-22</v>
      </c>
      <c r="I969" s="1" t="str">
        <f ca="1">VLOOKUP(表格15[[#This Row],[專案編號]],料單!C:I,7,FALSE)</f>
        <v/>
      </c>
      <c r="J969" s="1">
        <f ca="1">VLOOKUP(表格15[[#This Row],[專案編號]],料單!C:J,8,FALSE)</f>
        <v>18</v>
      </c>
      <c r="K969" s="1">
        <f ca="1">VLOOKUP(表格15[[#This Row],[專案編號]],料單!C:K,9,FALSE)</f>
        <v>0</v>
      </c>
      <c r="L969" s="1" t="str">
        <f ca="1">VLOOKUP(表格15[[#This Row],[專案編號]],料單!C:M,11,FALSE)</f>
        <v/>
      </c>
      <c r="M969" s="1">
        <f ca="1">VLOOKUP(表格15[[#This Row],[專案編號]],料單!C:L,10,FALSE)</f>
        <v>0</v>
      </c>
      <c r="N969" s="1" t="str">
        <f ca="1">VLOOKUP(表格15[[#This Row],[專案編號]],料單!C:O,13,FALSE)</f>
        <v/>
      </c>
      <c r="O969" s="11">
        <f t="shared" ca="1" si="437"/>
        <v>0</v>
      </c>
      <c r="R969" s="2" t="str">
        <f ca="1">IFERROR(VLOOKUP(M969,資料庫!$P$3:$AJ$73,20,),"")</f>
        <v/>
      </c>
      <c r="S969" s="9" t="str">
        <f t="shared" ca="1" si="438"/>
        <v/>
      </c>
      <c r="T969" s="9"/>
      <c r="U969" s="9"/>
    </row>
    <row r="970" spans="1:21" x14ac:dyDescent="0.25">
      <c r="A970" s="1">
        <f t="shared" si="436"/>
        <v>809</v>
      </c>
      <c r="B970" s="1">
        <f t="shared" si="435"/>
        <v>33</v>
      </c>
      <c r="C970" s="1">
        <f t="shared" si="429"/>
        <v>0</v>
      </c>
      <c r="D970" s="1">
        <f>料單!C1269</f>
        <v>33009</v>
      </c>
      <c r="E970" s="1">
        <f ca="1">VLOOKUP(表格15[[#This Row],[專案編號]],料單!C:E,3,FALSE)</f>
        <v>0</v>
      </c>
      <c r="F970" s="1">
        <f ca="1">VLOOKUP(表格15[[#This Row],[專案編號]],料單!C:F,4,FALSE)</f>
        <v>0</v>
      </c>
      <c r="G970" s="1" t="str">
        <f ca="1">VLOOKUP(表格15[[#This Row],[專案編號]],料單!C:G,5,FALSE)</f>
        <v/>
      </c>
      <c r="H970" s="1">
        <f ca="1">VLOOKUP(表格15[[#This Row],[專案編號]],料單!C:H,6,FALSE)</f>
        <v>0</v>
      </c>
      <c r="I970" s="1" t="str">
        <f ca="1">VLOOKUP(表格15[[#This Row],[專案編號]],料單!C:I,7,FALSE)</f>
        <v/>
      </c>
      <c r="J970" s="1">
        <f ca="1">VLOOKUP(表格15[[#This Row],[專案編號]],料單!C:J,8,FALSE)</f>
        <v>0</v>
      </c>
      <c r="K970" s="1">
        <f ca="1">VLOOKUP(表格15[[#This Row],[專案編號]],料單!C:K,9,FALSE)</f>
        <v>0</v>
      </c>
      <c r="L970" s="1" t="str">
        <f ca="1">VLOOKUP(表格15[[#This Row],[專案編號]],料單!C:M,11,FALSE)</f>
        <v/>
      </c>
      <c r="M970" s="1">
        <f ca="1">VLOOKUP(表格15[[#This Row],[專案編號]],料單!C:L,10,FALSE)</f>
        <v>0</v>
      </c>
      <c r="N970" s="1" t="str">
        <f ca="1">VLOOKUP(表格15[[#This Row],[專案編號]],料單!C:O,13,FALSE)</f>
        <v/>
      </c>
      <c r="O970" s="11">
        <f t="shared" ca="1" si="437"/>
        <v>0</v>
      </c>
      <c r="R970" s="2" t="str">
        <f ca="1">IFERROR(VLOOKUP(M970,資料庫!$P$3:$AJ$73,20,),"")</f>
        <v/>
      </c>
      <c r="S970" s="9" t="str">
        <f t="shared" ca="1" si="438"/>
        <v/>
      </c>
      <c r="T970" s="9"/>
      <c r="U970" s="9"/>
    </row>
    <row r="971" spans="1:21" x14ac:dyDescent="0.25">
      <c r="A971" s="1">
        <f t="shared" si="436"/>
        <v>810</v>
      </c>
      <c r="B971" s="1">
        <f t="shared" si="435"/>
        <v>33</v>
      </c>
      <c r="C971" s="1">
        <f t="shared" si="429"/>
        <v>0</v>
      </c>
      <c r="D971" s="1">
        <f>料單!C1270</f>
        <v>33010</v>
      </c>
      <c r="E971" s="1">
        <f ca="1">VLOOKUP(表格15[[#This Row],[專案編號]],料單!C:E,3,FALSE)</f>
        <v>0</v>
      </c>
      <c r="F971" s="1">
        <f ca="1">VLOOKUP(表格15[[#This Row],[專案編號]],料單!C:F,4,FALSE)</f>
        <v>0</v>
      </c>
      <c r="G971" s="1" t="str">
        <f ca="1">VLOOKUP(表格15[[#This Row],[專案編號]],料單!C:G,5,FALSE)</f>
        <v/>
      </c>
      <c r="H971" s="1">
        <f ca="1">VLOOKUP(表格15[[#This Row],[專案編號]],料單!C:H,6,FALSE)</f>
        <v>0</v>
      </c>
      <c r="I971" s="1" t="str">
        <f ca="1">VLOOKUP(表格15[[#This Row],[專案編號]],料單!C:I,7,FALSE)</f>
        <v/>
      </c>
      <c r="J971" s="1">
        <f ca="1">VLOOKUP(表格15[[#This Row],[專案編號]],料單!C:J,8,FALSE)</f>
        <v>0</v>
      </c>
      <c r="K971" s="1">
        <f ca="1">VLOOKUP(表格15[[#This Row],[專案編號]],料單!C:K,9,FALSE)</f>
        <v>0</v>
      </c>
      <c r="L971" s="1" t="str">
        <f ca="1">VLOOKUP(表格15[[#This Row],[專案編號]],料單!C:M,11,FALSE)</f>
        <v/>
      </c>
      <c r="M971" s="1">
        <f ca="1">VLOOKUP(表格15[[#This Row],[專案編號]],料單!C:L,10,FALSE)</f>
        <v>0</v>
      </c>
      <c r="N971" s="1" t="str">
        <f ca="1">VLOOKUP(表格15[[#This Row],[專案編號]],料單!C:O,13,FALSE)</f>
        <v/>
      </c>
      <c r="O971" s="11">
        <f t="shared" ca="1" si="437"/>
        <v>0</v>
      </c>
      <c r="R971" s="2" t="str">
        <f ca="1">IFERROR(VLOOKUP(M971,資料庫!$P$3:$AJ$73,20,),"")</f>
        <v/>
      </c>
      <c r="S971" s="9" t="str">
        <f t="shared" ca="1" si="438"/>
        <v/>
      </c>
      <c r="T971" s="9"/>
      <c r="U971" s="9"/>
    </row>
    <row r="972" spans="1:21" x14ac:dyDescent="0.25">
      <c r="A972" s="1">
        <f t="shared" si="436"/>
        <v>811</v>
      </c>
      <c r="B972" s="1">
        <f t="shared" si="435"/>
        <v>33</v>
      </c>
      <c r="C972" s="1">
        <f t="shared" si="429"/>
        <v>0</v>
      </c>
      <c r="D972" s="1">
        <f>料單!C1271</f>
        <v>33011</v>
      </c>
      <c r="E972" s="1">
        <f ca="1">VLOOKUP(表格15[[#This Row],[專案編號]],料單!C:E,3,FALSE)</f>
        <v>0</v>
      </c>
      <c r="F972" s="1">
        <f ca="1">VLOOKUP(表格15[[#This Row],[專案編號]],料單!C:F,4,FALSE)</f>
        <v>0</v>
      </c>
      <c r="G972" s="1" t="str">
        <f ca="1">VLOOKUP(表格15[[#This Row],[專案編號]],料單!C:G,5,FALSE)</f>
        <v/>
      </c>
      <c r="H972" s="1">
        <f ca="1">VLOOKUP(表格15[[#This Row],[專案編號]],料單!C:H,6,FALSE)</f>
        <v>0</v>
      </c>
      <c r="I972" s="1" t="str">
        <f ca="1">VLOOKUP(表格15[[#This Row],[專案編號]],料單!C:I,7,FALSE)</f>
        <v/>
      </c>
      <c r="J972" s="1">
        <f ca="1">VLOOKUP(表格15[[#This Row],[專案編號]],料單!C:J,8,FALSE)</f>
        <v>0</v>
      </c>
      <c r="K972" s="1">
        <f ca="1">VLOOKUP(表格15[[#This Row],[專案編號]],料單!C:K,9,FALSE)</f>
        <v>0</v>
      </c>
      <c r="L972" s="1">
        <f ca="1">VLOOKUP(表格15[[#This Row],[專案編號]],料單!C:M,11,FALSE)</f>
        <v>0</v>
      </c>
      <c r="M972" s="1">
        <f ca="1">VLOOKUP(表格15[[#This Row],[專案編號]],料單!C:L,10,FALSE)</f>
        <v>0</v>
      </c>
      <c r="N972" s="1" t="str">
        <f ca="1">VLOOKUP(表格15[[#This Row],[專案編號]],料單!C:O,13,FALSE)</f>
        <v/>
      </c>
      <c r="O972" s="11">
        <f t="shared" ca="1" si="437"/>
        <v>0</v>
      </c>
      <c r="R972" s="2" t="str">
        <f ca="1">IFERROR(VLOOKUP(M972,資料庫!$P$3:$AJ$73,20,),"")</f>
        <v/>
      </c>
      <c r="S972" s="9" t="str">
        <f t="shared" ca="1" si="438"/>
        <v/>
      </c>
      <c r="T972" s="9"/>
      <c r="U972" s="9"/>
    </row>
    <row r="973" spans="1:21" x14ac:dyDescent="0.25">
      <c r="A973" s="1">
        <f t="shared" si="436"/>
        <v>812</v>
      </c>
      <c r="B973" s="1">
        <f t="shared" si="435"/>
        <v>33</v>
      </c>
      <c r="C973" s="1">
        <f t="shared" si="429"/>
        <v>0</v>
      </c>
      <c r="D973" s="1">
        <f>料單!C1272</f>
        <v>33012</v>
      </c>
      <c r="E973" s="1">
        <f ca="1">VLOOKUP(表格15[[#This Row],[專案編號]],料單!C:E,3,FALSE)</f>
        <v>0</v>
      </c>
      <c r="F973" s="1">
        <f ca="1">VLOOKUP(表格15[[#This Row],[專案編號]],料單!C:F,4,FALSE)</f>
        <v>0</v>
      </c>
      <c r="G973" s="1" t="str">
        <f ca="1">VLOOKUP(表格15[[#This Row],[專案編號]],料單!C:G,5,FALSE)</f>
        <v/>
      </c>
      <c r="H973" s="1">
        <f ca="1">VLOOKUP(表格15[[#This Row],[專案編號]],料單!C:H,6,FALSE)</f>
        <v>0</v>
      </c>
      <c r="I973" s="1" t="str">
        <f ca="1">VLOOKUP(表格15[[#This Row],[專案編號]],料單!C:I,7,FALSE)</f>
        <v/>
      </c>
      <c r="J973" s="1">
        <f ca="1">VLOOKUP(表格15[[#This Row],[專案編號]],料單!C:J,8,FALSE)</f>
        <v>0</v>
      </c>
      <c r="K973" s="1">
        <f ca="1">VLOOKUP(表格15[[#This Row],[專案編號]],料單!C:K,9,FALSE)</f>
        <v>0</v>
      </c>
      <c r="L973" s="1">
        <f ca="1">VLOOKUP(表格15[[#This Row],[專案編號]],料單!C:M,11,FALSE)</f>
        <v>0</v>
      </c>
      <c r="M973" s="1">
        <f ca="1">VLOOKUP(表格15[[#This Row],[專案編號]],料單!C:L,10,FALSE)</f>
        <v>0</v>
      </c>
      <c r="N973" s="1" t="str">
        <f ca="1">VLOOKUP(表格15[[#This Row],[專案編號]],料單!C:O,13,FALSE)</f>
        <v/>
      </c>
      <c r="O973" s="11">
        <f t="shared" ca="1" si="437"/>
        <v>0</v>
      </c>
      <c r="R973" s="2" t="str">
        <f ca="1">IFERROR(VLOOKUP(M973,資料庫!$P$3:$AJ$73,20,),"")</f>
        <v/>
      </c>
      <c r="S973" s="9" t="str">
        <f t="shared" ca="1" si="438"/>
        <v/>
      </c>
      <c r="T973" s="9"/>
      <c r="U973" s="9"/>
    </row>
    <row r="974" spans="1:21" x14ac:dyDescent="0.25">
      <c r="A974" s="1">
        <f t="shared" si="436"/>
        <v>813</v>
      </c>
      <c r="B974" s="1">
        <f t="shared" si="435"/>
        <v>33</v>
      </c>
      <c r="C974" s="1">
        <f t="shared" si="429"/>
        <v>0</v>
      </c>
      <c r="D974" s="1">
        <f>料單!C1273</f>
        <v>33013</v>
      </c>
      <c r="E974" s="1">
        <f ca="1">VLOOKUP(表格15[[#This Row],[專案編號]],料單!C:E,3,FALSE)</f>
        <v>0</v>
      </c>
      <c r="F974" s="1">
        <f ca="1">VLOOKUP(表格15[[#This Row],[專案編號]],料單!C:F,4,FALSE)</f>
        <v>0</v>
      </c>
      <c r="G974" s="1" t="str">
        <f ca="1">VLOOKUP(表格15[[#This Row],[專案編號]],料單!C:G,5,FALSE)</f>
        <v/>
      </c>
      <c r="H974" s="1">
        <f ca="1">VLOOKUP(表格15[[#This Row],[專案編號]],料單!C:H,6,FALSE)</f>
        <v>0</v>
      </c>
      <c r="I974" s="1" t="str">
        <f ca="1">VLOOKUP(表格15[[#This Row],[專案編號]],料單!C:I,7,FALSE)</f>
        <v/>
      </c>
      <c r="J974" s="1">
        <f ca="1">VLOOKUP(表格15[[#This Row],[專案編號]],料單!C:J,8,FALSE)</f>
        <v>0</v>
      </c>
      <c r="K974" s="1">
        <f ca="1">VLOOKUP(表格15[[#This Row],[專案編號]],料單!C:K,9,FALSE)</f>
        <v>0</v>
      </c>
      <c r="L974" s="1">
        <f ca="1">VLOOKUP(表格15[[#This Row],[專案編號]],料單!C:M,11,FALSE)</f>
        <v>0</v>
      </c>
      <c r="M974" s="1">
        <f ca="1">VLOOKUP(表格15[[#This Row],[專案編號]],料單!C:L,10,FALSE)</f>
        <v>0</v>
      </c>
      <c r="N974" s="1" t="str">
        <f ca="1">VLOOKUP(表格15[[#This Row],[專案編號]],料單!C:O,13,FALSE)</f>
        <v/>
      </c>
      <c r="O974" s="11">
        <f t="shared" ca="1" si="437"/>
        <v>0</v>
      </c>
      <c r="R974" s="2" t="str">
        <f ca="1">IFERROR(VLOOKUP(M974,資料庫!$P$3:$AJ$73,20,),"")</f>
        <v/>
      </c>
      <c r="S974" s="9" t="str">
        <f t="shared" ca="1" si="438"/>
        <v/>
      </c>
      <c r="T974" s="9"/>
      <c r="U974" s="9"/>
    </row>
    <row r="975" spans="1:21" x14ac:dyDescent="0.25">
      <c r="A975" s="1">
        <f t="shared" si="436"/>
        <v>814</v>
      </c>
      <c r="B975" s="1">
        <f t="shared" si="435"/>
        <v>33</v>
      </c>
      <c r="C975" s="1">
        <f t="shared" si="429"/>
        <v>0</v>
      </c>
      <c r="D975" s="1">
        <f>料單!C1274</f>
        <v>33014</v>
      </c>
      <c r="E975" s="1">
        <f ca="1">VLOOKUP(表格15[[#This Row],[專案編號]],料單!C:E,3,FALSE)</f>
        <v>0</v>
      </c>
      <c r="F975" s="1">
        <f ca="1">VLOOKUP(表格15[[#This Row],[專案編號]],料單!C:F,4,FALSE)</f>
        <v>0</v>
      </c>
      <c r="G975" s="1" t="str">
        <f ca="1">VLOOKUP(表格15[[#This Row],[專案編號]],料單!C:G,5,FALSE)</f>
        <v/>
      </c>
      <c r="H975" s="1">
        <f ca="1">VLOOKUP(表格15[[#This Row],[專案編號]],料單!C:H,6,FALSE)</f>
        <v>0</v>
      </c>
      <c r="I975" s="1" t="str">
        <f ca="1">VLOOKUP(表格15[[#This Row],[專案編號]],料單!C:I,7,FALSE)</f>
        <v/>
      </c>
      <c r="J975" s="1">
        <f ca="1">VLOOKUP(表格15[[#This Row],[專案編號]],料單!C:J,8,FALSE)</f>
        <v>0</v>
      </c>
      <c r="K975" s="1">
        <f ca="1">VLOOKUP(表格15[[#This Row],[專案編號]],料單!C:K,9,FALSE)</f>
        <v>0</v>
      </c>
      <c r="L975" s="1">
        <f ca="1">VLOOKUP(表格15[[#This Row],[專案編號]],料單!C:M,11,FALSE)</f>
        <v>0</v>
      </c>
      <c r="M975" s="1">
        <f ca="1">VLOOKUP(表格15[[#This Row],[專案編號]],料單!C:L,10,FALSE)</f>
        <v>0</v>
      </c>
      <c r="N975" s="1" t="str">
        <f ca="1">VLOOKUP(表格15[[#This Row],[專案編號]],料單!C:O,13,FALSE)</f>
        <v/>
      </c>
      <c r="O975" s="11">
        <f t="shared" ca="1" si="437"/>
        <v>0</v>
      </c>
      <c r="R975" s="2" t="str">
        <f ca="1">IFERROR(VLOOKUP(M975,資料庫!$P$3:$AJ$73,20,),"")</f>
        <v/>
      </c>
      <c r="S975" s="9" t="str">
        <f t="shared" ca="1" si="438"/>
        <v/>
      </c>
      <c r="T975" s="9"/>
      <c r="U975" s="9"/>
    </row>
    <row r="976" spans="1:21" x14ac:dyDescent="0.25">
      <c r="A976" s="1">
        <f t="shared" si="436"/>
        <v>815</v>
      </c>
      <c r="B976" s="1">
        <f t="shared" si="435"/>
        <v>33</v>
      </c>
      <c r="C976" s="1">
        <f t="shared" si="429"/>
        <v>0</v>
      </c>
      <c r="D976" s="1">
        <f>料單!C1275</f>
        <v>33015</v>
      </c>
      <c r="E976" s="1">
        <f ca="1">VLOOKUP(表格15[[#This Row],[專案編號]],料單!C:E,3,FALSE)</f>
        <v>0</v>
      </c>
      <c r="F976" s="1">
        <f ca="1">VLOOKUP(表格15[[#This Row],[專案編號]],料單!C:F,4,FALSE)</f>
        <v>0</v>
      </c>
      <c r="G976" s="1" t="str">
        <f ca="1">VLOOKUP(表格15[[#This Row],[專案編號]],料單!C:G,5,FALSE)</f>
        <v/>
      </c>
      <c r="H976" s="1">
        <f ca="1">VLOOKUP(表格15[[#This Row],[專案編號]],料單!C:H,6,FALSE)</f>
        <v>0</v>
      </c>
      <c r="I976" s="1" t="str">
        <f ca="1">VLOOKUP(表格15[[#This Row],[專案編號]],料單!C:I,7,FALSE)</f>
        <v/>
      </c>
      <c r="J976" s="1">
        <f ca="1">VLOOKUP(表格15[[#This Row],[專案編號]],料單!C:J,8,FALSE)</f>
        <v>0</v>
      </c>
      <c r="K976" s="1">
        <f ca="1">VLOOKUP(表格15[[#This Row],[專案編號]],料單!C:K,9,FALSE)</f>
        <v>0</v>
      </c>
      <c r="L976" s="1">
        <f ca="1">VLOOKUP(表格15[[#This Row],[專案編號]],料單!C:M,11,FALSE)</f>
        <v>0</v>
      </c>
      <c r="M976" s="1">
        <f ca="1">VLOOKUP(表格15[[#This Row],[專案編號]],料單!C:L,10,FALSE)</f>
        <v>0</v>
      </c>
      <c r="N976" s="1" t="str">
        <f ca="1">VLOOKUP(表格15[[#This Row],[專案編號]],料單!C:O,13,FALSE)</f>
        <v/>
      </c>
      <c r="O976" s="11">
        <f t="shared" ca="1" si="437"/>
        <v>0</v>
      </c>
      <c r="R976" s="2" t="str">
        <f ca="1">IFERROR(VLOOKUP(M976,資料庫!$P$3:$AJ$73,20,),"")</f>
        <v/>
      </c>
      <c r="S976" s="9" t="str">
        <f t="shared" ca="1" si="438"/>
        <v/>
      </c>
      <c r="T976" s="9"/>
      <c r="U976" s="9"/>
    </row>
    <row r="977" spans="1:21" x14ac:dyDescent="0.25">
      <c r="A977" s="1">
        <f t="shared" si="436"/>
        <v>816</v>
      </c>
      <c r="B977" s="1">
        <f t="shared" si="435"/>
        <v>33</v>
      </c>
      <c r="C977" s="1">
        <f t="shared" si="429"/>
        <v>0</v>
      </c>
      <c r="D977" s="1">
        <f>料單!C1276</f>
        <v>33016</v>
      </c>
      <c r="E977" s="1">
        <f ca="1">VLOOKUP(表格15[[#This Row],[專案編號]],料單!C:E,3,FALSE)</f>
        <v>0</v>
      </c>
      <c r="F977" s="1">
        <f ca="1">VLOOKUP(表格15[[#This Row],[專案編號]],料單!C:F,4,FALSE)</f>
        <v>0</v>
      </c>
      <c r="G977" s="1" t="str">
        <f ca="1">VLOOKUP(表格15[[#This Row],[專案編號]],料單!C:G,5,FALSE)</f>
        <v/>
      </c>
      <c r="H977" s="1">
        <f ca="1">VLOOKUP(表格15[[#This Row],[專案編號]],料單!C:H,6,FALSE)</f>
        <v>0</v>
      </c>
      <c r="I977" s="1" t="str">
        <f ca="1">VLOOKUP(表格15[[#This Row],[專案編號]],料單!C:I,7,FALSE)</f>
        <v/>
      </c>
      <c r="J977" s="1">
        <f ca="1">VLOOKUP(表格15[[#This Row],[專案編號]],料單!C:J,8,FALSE)</f>
        <v>0</v>
      </c>
      <c r="K977" s="1">
        <f ca="1">VLOOKUP(表格15[[#This Row],[專案編號]],料單!C:K,9,FALSE)</f>
        <v>0</v>
      </c>
      <c r="L977" s="1">
        <f ca="1">VLOOKUP(表格15[[#This Row],[專案編號]],料單!C:M,11,FALSE)</f>
        <v>0</v>
      </c>
      <c r="M977" s="1">
        <f ca="1">VLOOKUP(表格15[[#This Row],[專案編號]],料單!C:L,10,FALSE)</f>
        <v>0</v>
      </c>
      <c r="N977" s="1" t="str">
        <f ca="1">VLOOKUP(表格15[[#This Row],[專案編號]],料單!C:O,13,FALSE)</f>
        <v/>
      </c>
      <c r="O977" s="11">
        <f t="shared" ca="1" si="437"/>
        <v>0</v>
      </c>
      <c r="R977" s="2" t="str">
        <f ca="1">IFERROR(VLOOKUP(M977,資料庫!$P$3:$AJ$73,20,),"")</f>
        <v/>
      </c>
      <c r="S977" s="9" t="str">
        <f t="shared" ca="1" si="438"/>
        <v/>
      </c>
      <c r="T977" s="9"/>
      <c r="U977" s="9"/>
    </row>
    <row r="978" spans="1:21" x14ac:dyDescent="0.25">
      <c r="A978" s="1">
        <f t="shared" si="436"/>
        <v>817</v>
      </c>
      <c r="B978" s="1">
        <f t="shared" si="435"/>
        <v>33</v>
      </c>
      <c r="C978" s="1">
        <f t="shared" si="429"/>
        <v>0</v>
      </c>
      <c r="D978" s="1">
        <f>料單!C1277</f>
        <v>33017</v>
      </c>
      <c r="E978" s="1">
        <f ca="1">VLOOKUP(表格15[[#This Row],[專案編號]],料單!C:E,3,FALSE)</f>
        <v>0</v>
      </c>
      <c r="F978" s="1">
        <f ca="1">VLOOKUP(表格15[[#This Row],[專案編號]],料單!C:F,4,FALSE)</f>
        <v>0</v>
      </c>
      <c r="G978" s="1" t="str">
        <f ca="1">VLOOKUP(表格15[[#This Row],[專案編號]],料單!C:G,5,FALSE)</f>
        <v/>
      </c>
      <c r="H978" s="1">
        <f ca="1">VLOOKUP(表格15[[#This Row],[專案編號]],料單!C:H,6,FALSE)</f>
        <v>0</v>
      </c>
      <c r="I978" s="1" t="str">
        <f ca="1">VLOOKUP(表格15[[#This Row],[專案編號]],料單!C:I,7,FALSE)</f>
        <v/>
      </c>
      <c r="J978" s="1">
        <f ca="1">VLOOKUP(表格15[[#This Row],[專案編號]],料單!C:J,8,FALSE)</f>
        <v>0</v>
      </c>
      <c r="K978" s="1">
        <f ca="1">VLOOKUP(表格15[[#This Row],[專案編號]],料單!C:K,9,FALSE)</f>
        <v>0</v>
      </c>
      <c r="L978" s="1">
        <f ca="1">VLOOKUP(表格15[[#This Row],[專案編號]],料單!C:M,11,FALSE)</f>
        <v>0</v>
      </c>
      <c r="M978" s="1">
        <f ca="1">VLOOKUP(表格15[[#This Row],[專案編號]],料單!C:L,10,FALSE)</f>
        <v>0</v>
      </c>
      <c r="N978" s="1" t="str">
        <f ca="1">VLOOKUP(表格15[[#This Row],[專案編號]],料單!C:O,13,FALSE)</f>
        <v/>
      </c>
      <c r="O978" s="11">
        <f t="shared" ca="1" si="437"/>
        <v>0</v>
      </c>
      <c r="R978" s="2" t="str">
        <f ca="1">IFERROR(VLOOKUP(M978,資料庫!$P$3:$AJ$73,20,),"")</f>
        <v/>
      </c>
      <c r="S978" s="9" t="str">
        <f t="shared" ca="1" si="438"/>
        <v/>
      </c>
      <c r="T978" s="9"/>
      <c r="U978" s="9"/>
    </row>
    <row r="979" spans="1:21" x14ac:dyDescent="0.25">
      <c r="A979" s="1">
        <f t="shared" si="436"/>
        <v>818</v>
      </c>
      <c r="B979" s="1">
        <f t="shared" si="435"/>
        <v>33</v>
      </c>
      <c r="C979" s="1">
        <f t="shared" si="429"/>
        <v>0</v>
      </c>
      <c r="D979" s="1">
        <f>料單!C1278</f>
        <v>33018</v>
      </c>
      <c r="E979" s="1">
        <f ca="1">VLOOKUP(表格15[[#This Row],[專案編號]],料單!C:E,3,FALSE)</f>
        <v>0</v>
      </c>
      <c r="F979" s="1">
        <f ca="1">VLOOKUP(表格15[[#This Row],[專案編號]],料單!C:F,4,FALSE)</f>
        <v>0</v>
      </c>
      <c r="G979" s="1" t="str">
        <f ca="1">VLOOKUP(表格15[[#This Row],[專案編號]],料單!C:G,5,FALSE)</f>
        <v/>
      </c>
      <c r="H979" s="1">
        <f ca="1">VLOOKUP(表格15[[#This Row],[專案編號]],料單!C:H,6,FALSE)</f>
        <v>0</v>
      </c>
      <c r="I979" s="1" t="str">
        <f ca="1">VLOOKUP(表格15[[#This Row],[專案編號]],料單!C:I,7,FALSE)</f>
        <v/>
      </c>
      <c r="J979" s="1">
        <f ca="1">VLOOKUP(表格15[[#This Row],[專案編號]],料單!C:J,8,FALSE)</f>
        <v>0</v>
      </c>
      <c r="K979" s="1">
        <f ca="1">VLOOKUP(表格15[[#This Row],[專案編號]],料單!C:K,9,FALSE)</f>
        <v>0</v>
      </c>
      <c r="L979" s="1">
        <f ca="1">VLOOKUP(表格15[[#This Row],[專案編號]],料單!C:M,11,FALSE)</f>
        <v>0</v>
      </c>
      <c r="M979" s="1">
        <f ca="1">VLOOKUP(表格15[[#This Row],[專案編號]],料單!C:L,10,FALSE)</f>
        <v>0</v>
      </c>
      <c r="N979" s="1" t="str">
        <f ca="1">VLOOKUP(表格15[[#This Row],[專案編號]],料單!C:O,13,FALSE)</f>
        <v/>
      </c>
      <c r="O979" s="11">
        <f t="shared" ca="1" si="437"/>
        <v>0</v>
      </c>
      <c r="R979" s="2" t="str">
        <f ca="1">IFERROR(VLOOKUP(M979,資料庫!$P$3:$AJ$73,20,),"")</f>
        <v/>
      </c>
      <c r="S979" s="9" t="str">
        <f t="shared" ca="1" si="438"/>
        <v/>
      </c>
      <c r="T979" s="9"/>
      <c r="U979" s="9"/>
    </row>
    <row r="980" spans="1:21" x14ac:dyDescent="0.25">
      <c r="A980" s="1">
        <f t="shared" si="436"/>
        <v>819</v>
      </c>
      <c r="B980" s="1">
        <f t="shared" si="435"/>
        <v>33</v>
      </c>
      <c r="C980" s="1">
        <f t="shared" si="429"/>
        <v>0</v>
      </c>
      <c r="D980" s="1">
        <f>料單!C1279</f>
        <v>33019</v>
      </c>
      <c r="E980" s="1">
        <f ca="1">VLOOKUP(表格15[[#This Row],[專案編號]],料單!C:E,3,FALSE)</f>
        <v>0</v>
      </c>
      <c r="F980" s="1">
        <f ca="1">VLOOKUP(表格15[[#This Row],[專案編號]],料單!C:F,4,FALSE)</f>
        <v>0</v>
      </c>
      <c r="G980" s="1" t="str">
        <f ca="1">VLOOKUP(表格15[[#This Row],[專案編號]],料單!C:G,5,FALSE)</f>
        <v/>
      </c>
      <c r="H980" s="1">
        <f ca="1">VLOOKUP(表格15[[#This Row],[專案編號]],料單!C:H,6,FALSE)</f>
        <v>0</v>
      </c>
      <c r="I980" s="1" t="str">
        <f ca="1">VLOOKUP(表格15[[#This Row],[專案編號]],料單!C:I,7,FALSE)</f>
        <v/>
      </c>
      <c r="J980" s="1">
        <f ca="1">VLOOKUP(表格15[[#This Row],[專案編號]],料單!C:J,8,FALSE)</f>
        <v>0</v>
      </c>
      <c r="K980" s="1">
        <f ca="1">VLOOKUP(表格15[[#This Row],[專案編號]],料單!C:K,9,FALSE)</f>
        <v>0</v>
      </c>
      <c r="L980" s="1">
        <f ca="1">VLOOKUP(表格15[[#This Row],[專案編號]],料單!C:M,11,FALSE)</f>
        <v>0</v>
      </c>
      <c r="M980" s="1">
        <f ca="1">VLOOKUP(表格15[[#This Row],[專案編號]],料單!C:L,10,FALSE)</f>
        <v>0</v>
      </c>
      <c r="N980" s="1" t="str">
        <f ca="1">VLOOKUP(表格15[[#This Row],[專案編號]],料單!C:O,13,FALSE)</f>
        <v/>
      </c>
      <c r="O980" s="11">
        <f t="shared" ca="1" si="437"/>
        <v>0</v>
      </c>
      <c r="R980" s="2" t="str">
        <f ca="1">IFERROR(VLOOKUP(M980,資料庫!$P$3:$AJ$73,20,),"")</f>
        <v/>
      </c>
      <c r="S980" s="9" t="str">
        <f t="shared" ca="1" si="438"/>
        <v/>
      </c>
      <c r="T980" s="9"/>
      <c r="U980" s="9"/>
    </row>
    <row r="981" spans="1:21" x14ac:dyDescent="0.25">
      <c r="A981" s="1">
        <f t="shared" si="436"/>
        <v>820</v>
      </c>
      <c r="B981" s="1">
        <f t="shared" si="435"/>
        <v>33</v>
      </c>
      <c r="C981" s="1">
        <f t="shared" si="429"/>
        <v>0</v>
      </c>
      <c r="D981" s="1">
        <f>料單!C1280</f>
        <v>33020</v>
      </c>
      <c r="E981" s="1">
        <f ca="1">VLOOKUP(表格15[[#This Row],[專案編號]],料單!C:E,3,FALSE)</f>
        <v>0</v>
      </c>
      <c r="F981" s="1">
        <f ca="1">VLOOKUP(表格15[[#This Row],[專案編號]],料單!C:F,4,FALSE)</f>
        <v>0</v>
      </c>
      <c r="G981" s="1" t="str">
        <f ca="1">VLOOKUP(表格15[[#This Row],[專案編號]],料單!C:G,5,FALSE)</f>
        <v/>
      </c>
      <c r="H981" s="1">
        <f ca="1">VLOOKUP(表格15[[#This Row],[專案編號]],料單!C:H,6,FALSE)</f>
        <v>0</v>
      </c>
      <c r="I981" s="1" t="str">
        <f ca="1">VLOOKUP(表格15[[#This Row],[專案編號]],料單!C:I,7,FALSE)</f>
        <v/>
      </c>
      <c r="J981" s="1">
        <f ca="1">VLOOKUP(表格15[[#This Row],[專案編號]],料單!C:J,8,FALSE)</f>
        <v>0</v>
      </c>
      <c r="K981" s="1">
        <f ca="1">VLOOKUP(表格15[[#This Row],[專案編號]],料單!C:K,9,FALSE)</f>
        <v>0</v>
      </c>
      <c r="L981" s="1" t="str">
        <f ca="1">VLOOKUP(表格15[[#This Row],[專案編號]],料單!C:M,11,FALSE)</f>
        <v/>
      </c>
      <c r="M981" s="1">
        <f ca="1">VLOOKUP(表格15[[#This Row],[專案編號]],料單!C:L,10,FALSE)</f>
        <v>0</v>
      </c>
      <c r="N981" s="1" t="str">
        <f ca="1">VLOOKUP(表格15[[#This Row],[專案編號]],料單!C:O,13,FALSE)</f>
        <v/>
      </c>
      <c r="O981" s="11">
        <f t="shared" ca="1" si="437"/>
        <v>0</v>
      </c>
      <c r="R981" s="2" t="str">
        <f ca="1">IFERROR(VLOOKUP(M981,資料庫!$P$3:$AJ$73,20,),"")</f>
        <v/>
      </c>
      <c r="S981" s="9" t="str">
        <f t="shared" ca="1" si="438"/>
        <v/>
      </c>
      <c r="T981" s="9"/>
      <c r="U981" s="9"/>
    </row>
    <row r="982" spans="1:21" x14ac:dyDescent="0.25">
      <c r="A982" s="1">
        <f t="shared" si="436"/>
        <v>821</v>
      </c>
      <c r="B982" s="1">
        <f t="shared" si="435"/>
        <v>33</v>
      </c>
      <c r="C982" s="1">
        <f t="shared" si="429"/>
        <v>0</v>
      </c>
      <c r="D982" s="1">
        <f>料單!C1281</f>
        <v>33021</v>
      </c>
      <c r="E982" s="1">
        <f ca="1">VLOOKUP(表格15[[#This Row],[專案編號]],料單!C:E,3,FALSE)</f>
        <v>0</v>
      </c>
      <c r="F982" s="1">
        <f ca="1">VLOOKUP(表格15[[#This Row],[專案編號]],料單!C:F,4,FALSE)</f>
        <v>0</v>
      </c>
      <c r="G982" s="1" t="str">
        <f ca="1">VLOOKUP(表格15[[#This Row],[專案編號]],料單!C:G,5,FALSE)</f>
        <v/>
      </c>
      <c r="H982" s="1">
        <f ca="1">VLOOKUP(表格15[[#This Row],[專案編號]],料單!C:H,6,FALSE)</f>
        <v>0</v>
      </c>
      <c r="I982" s="1" t="str">
        <f ca="1">VLOOKUP(表格15[[#This Row],[專案編號]],料單!C:I,7,FALSE)</f>
        <v/>
      </c>
      <c r="J982" s="1">
        <f ca="1">VLOOKUP(表格15[[#This Row],[專案編號]],料單!C:J,8,FALSE)</f>
        <v>0</v>
      </c>
      <c r="K982" s="1">
        <f ca="1">VLOOKUP(表格15[[#This Row],[專案編號]],料單!C:K,9,FALSE)</f>
        <v>0</v>
      </c>
      <c r="L982" s="1" t="str">
        <f ca="1">VLOOKUP(表格15[[#This Row],[專案編號]],料單!C:M,11,FALSE)</f>
        <v/>
      </c>
      <c r="M982" s="1">
        <f ca="1">VLOOKUP(表格15[[#This Row],[專案編號]],料單!C:L,10,FALSE)</f>
        <v>0</v>
      </c>
      <c r="N982" s="1" t="str">
        <f ca="1">VLOOKUP(表格15[[#This Row],[專案編號]],料單!C:O,13,FALSE)</f>
        <v/>
      </c>
      <c r="O982" s="11">
        <f t="shared" ca="1" si="437"/>
        <v>0</v>
      </c>
      <c r="R982" s="2" t="str">
        <f ca="1">IFERROR(VLOOKUP(M982,資料庫!$P$3:$AJ$73,20,),"")</f>
        <v/>
      </c>
      <c r="S982" s="9" t="str">
        <f t="shared" ca="1" si="438"/>
        <v/>
      </c>
      <c r="T982" s="9"/>
      <c r="U982" s="9"/>
    </row>
    <row r="983" spans="1:21" x14ac:dyDescent="0.25">
      <c r="A983" s="1">
        <f t="shared" si="436"/>
        <v>822</v>
      </c>
      <c r="B983" s="1">
        <f t="shared" si="435"/>
        <v>33</v>
      </c>
      <c r="C983" s="1">
        <f t="shared" si="429"/>
        <v>0</v>
      </c>
      <c r="D983" s="1">
        <f>料單!C1282</f>
        <v>33022</v>
      </c>
      <c r="E983" s="1">
        <f ca="1">VLOOKUP(表格15[[#This Row],[專案編號]],料單!C:E,3,FALSE)</f>
        <v>0</v>
      </c>
      <c r="F983" s="1">
        <f ca="1">VLOOKUP(表格15[[#This Row],[專案編號]],料單!C:F,4,FALSE)</f>
        <v>0</v>
      </c>
      <c r="G983" s="1" t="str">
        <f ca="1">VLOOKUP(表格15[[#This Row],[專案編號]],料單!C:G,5,FALSE)</f>
        <v/>
      </c>
      <c r="H983" s="1">
        <f ca="1">VLOOKUP(表格15[[#This Row],[專案編號]],料單!C:H,6,FALSE)</f>
        <v>0</v>
      </c>
      <c r="I983" s="1" t="str">
        <f ca="1">VLOOKUP(表格15[[#This Row],[專案編號]],料單!C:I,7,FALSE)</f>
        <v/>
      </c>
      <c r="J983" s="1">
        <f ca="1">VLOOKUP(表格15[[#This Row],[專案編號]],料單!C:J,8,FALSE)</f>
        <v>0</v>
      </c>
      <c r="K983" s="1">
        <f ca="1">VLOOKUP(表格15[[#This Row],[專案編號]],料單!C:K,9,FALSE)</f>
        <v>0</v>
      </c>
      <c r="L983" s="1" t="str">
        <f ca="1">VLOOKUP(表格15[[#This Row],[專案編號]],料單!C:M,11,FALSE)</f>
        <v/>
      </c>
      <c r="M983" s="1">
        <f ca="1">VLOOKUP(表格15[[#This Row],[專案編號]],料單!C:L,10,FALSE)</f>
        <v>0</v>
      </c>
      <c r="N983" s="1" t="str">
        <f ca="1">VLOOKUP(表格15[[#This Row],[專案編號]],料單!C:O,13,FALSE)</f>
        <v/>
      </c>
      <c r="O983" s="11">
        <f t="shared" ca="1" si="437"/>
        <v>0</v>
      </c>
      <c r="R983" s="2" t="str">
        <f ca="1">IFERROR(VLOOKUP(M983,資料庫!$P$3:$AJ$73,20,),"")</f>
        <v/>
      </c>
      <c r="S983" s="9" t="str">
        <f t="shared" ca="1" si="438"/>
        <v/>
      </c>
      <c r="T983" s="9"/>
      <c r="U983" s="9"/>
    </row>
    <row r="984" spans="1:21" x14ac:dyDescent="0.25">
      <c r="A984" s="1">
        <f t="shared" si="436"/>
        <v>823</v>
      </c>
      <c r="B984" s="1">
        <f t="shared" si="435"/>
        <v>33</v>
      </c>
      <c r="C984" s="1">
        <f t="shared" si="429"/>
        <v>0</v>
      </c>
      <c r="D984" s="1">
        <f>料單!C1283</f>
        <v>33023</v>
      </c>
      <c r="E984" s="1">
        <f ca="1">VLOOKUP(表格15[[#This Row],[專案編號]],料單!C:E,3,FALSE)</f>
        <v>0</v>
      </c>
      <c r="F984" s="1">
        <f ca="1">VLOOKUP(表格15[[#This Row],[專案編號]],料單!C:F,4,FALSE)</f>
        <v>0</v>
      </c>
      <c r="G984" s="1" t="str">
        <f ca="1">VLOOKUP(表格15[[#This Row],[專案編號]],料單!C:G,5,FALSE)</f>
        <v/>
      </c>
      <c r="H984" s="1">
        <f ca="1">VLOOKUP(表格15[[#This Row],[專案編號]],料單!C:H,6,FALSE)</f>
        <v>0</v>
      </c>
      <c r="I984" s="1" t="str">
        <f ca="1">VLOOKUP(表格15[[#This Row],[專案編號]],料單!C:I,7,FALSE)</f>
        <v/>
      </c>
      <c r="J984" s="1">
        <f ca="1">VLOOKUP(表格15[[#This Row],[專案編號]],料單!C:J,8,FALSE)</f>
        <v>0</v>
      </c>
      <c r="K984" s="1">
        <f ca="1">VLOOKUP(表格15[[#This Row],[專案編號]],料單!C:K,9,FALSE)</f>
        <v>0</v>
      </c>
      <c r="L984" s="1" t="str">
        <f ca="1">VLOOKUP(表格15[[#This Row],[專案編號]],料單!C:M,11,FALSE)</f>
        <v/>
      </c>
      <c r="M984" s="1">
        <f ca="1">VLOOKUP(表格15[[#This Row],[專案編號]],料單!C:L,10,FALSE)</f>
        <v>0</v>
      </c>
      <c r="N984" s="1" t="str">
        <f ca="1">VLOOKUP(表格15[[#This Row],[專案編號]],料單!C:O,13,FALSE)</f>
        <v/>
      </c>
      <c r="O984" s="11">
        <f t="shared" ca="1" si="437"/>
        <v>0</v>
      </c>
      <c r="R984" s="2" t="str">
        <f ca="1">IFERROR(VLOOKUP(M984,資料庫!$P$3:$AJ$73,20,),"")</f>
        <v/>
      </c>
      <c r="S984" s="9" t="str">
        <f t="shared" ca="1" si="438"/>
        <v/>
      </c>
      <c r="T984" s="9"/>
      <c r="U984" s="9"/>
    </row>
    <row r="985" spans="1:21" x14ac:dyDescent="0.25">
      <c r="A985" s="1">
        <f t="shared" si="436"/>
        <v>824</v>
      </c>
      <c r="B985" s="1">
        <f t="shared" si="435"/>
        <v>33</v>
      </c>
      <c r="C985" s="1">
        <f t="shared" si="429"/>
        <v>0</v>
      </c>
      <c r="D985" s="1">
        <f>料單!C1284</f>
        <v>33024</v>
      </c>
      <c r="E985" s="1">
        <f ca="1">VLOOKUP(表格15[[#This Row],[專案編號]],料單!C:E,3,FALSE)</f>
        <v>0</v>
      </c>
      <c r="F985" s="1">
        <f ca="1">VLOOKUP(表格15[[#This Row],[專案編號]],料單!C:F,4,FALSE)</f>
        <v>0</v>
      </c>
      <c r="G985" s="1" t="str">
        <f ca="1">VLOOKUP(表格15[[#This Row],[專案編號]],料單!C:G,5,FALSE)</f>
        <v/>
      </c>
      <c r="H985" s="1">
        <f ca="1">VLOOKUP(表格15[[#This Row],[專案編號]],料單!C:H,6,FALSE)</f>
        <v>0</v>
      </c>
      <c r="I985" s="1" t="str">
        <f ca="1">VLOOKUP(表格15[[#This Row],[專案編號]],料單!C:I,7,FALSE)</f>
        <v/>
      </c>
      <c r="J985" s="1">
        <f ca="1">VLOOKUP(表格15[[#This Row],[專案編號]],料單!C:J,8,FALSE)</f>
        <v>0</v>
      </c>
      <c r="K985" s="1">
        <f ca="1">VLOOKUP(表格15[[#This Row],[專案編號]],料單!C:K,9,FALSE)</f>
        <v>0</v>
      </c>
      <c r="L985" s="1" t="str">
        <f ca="1">VLOOKUP(表格15[[#This Row],[專案編號]],料單!C:M,11,FALSE)</f>
        <v/>
      </c>
      <c r="M985" s="1">
        <f ca="1">VLOOKUP(表格15[[#This Row],[專案編號]],料單!C:L,10,FALSE)</f>
        <v>0</v>
      </c>
      <c r="N985" s="1" t="str">
        <f ca="1">VLOOKUP(表格15[[#This Row],[專案編號]],料單!C:O,13,FALSE)</f>
        <v/>
      </c>
      <c r="O985" s="11">
        <f t="shared" ca="1" si="437"/>
        <v>0</v>
      </c>
      <c r="R985" s="2" t="str">
        <f ca="1">IFERROR(VLOOKUP(M985,資料庫!$P$3:$AJ$73,20,),"")</f>
        <v/>
      </c>
      <c r="S985" s="9" t="str">
        <f t="shared" ca="1" si="438"/>
        <v/>
      </c>
      <c r="T985" s="9"/>
      <c r="U985" s="9"/>
    </row>
    <row r="986" spans="1:21" x14ac:dyDescent="0.25">
      <c r="A986" s="1">
        <f t="shared" ref="A986:A990" si="439">A985+1</f>
        <v>825</v>
      </c>
      <c r="B986" s="1">
        <f t="shared" ref="B986:B990" si="440">B985</f>
        <v>33</v>
      </c>
      <c r="C986" s="1">
        <f t="shared" si="429"/>
        <v>0</v>
      </c>
      <c r="D986" s="1">
        <f>料單!C1285</f>
        <v>33025</v>
      </c>
      <c r="E986" s="1">
        <f ca="1">VLOOKUP(表格15[[#This Row],[專案編號]],料單!C:E,3,FALSE)</f>
        <v>0</v>
      </c>
      <c r="F986" s="1">
        <f ca="1">VLOOKUP(表格15[[#This Row],[專案編號]],料單!C:F,4,FALSE)</f>
        <v>0</v>
      </c>
      <c r="G986" s="1" t="str">
        <f ca="1">VLOOKUP(表格15[[#This Row],[專案編號]],料單!C:G,5,FALSE)</f>
        <v/>
      </c>
      <c r="H986" s="1">
        <f ca="1">VLOOKUP(表格15[[#This Row],[專案編號]],料單!C:H,6,FALSE)</f>
        <v>0</v>
      </c>
      <c r="I986" s="1" t="str">
        <f ca="1">VLOOKUP(表格15[[#This Row],[專案編號]],料單!C:I,7,FALSE)</f>
        <v/>
      </c>
      <c r="J986" s="1">
        <f ca="1">VLOOKUP(表格15[[#This Row],[專案編號]],料單!C:J,8,FALSE)</f>
        <v>0</v>
      </c>
      <c r="K986" s="1">
        <f ca="1">VLOOKUP(表格15[[#This Row],[專案編號]],料單!C:K,9,FALSE)</f>
        <v>0</v>
      </c>
      <c r="L986" s="1" t="str">
        <f ca="1">VLOOKUP(表格15[[#This Row],[專案編號]],料單!C:M,11,FALSE)</f>
        <v/>
      </c>
      <c r="M986" s="1">
        <f ca="1">VLOOKUP(表格15[[#This Row],[專案編號]],料單!C:L,10,FALSE)</f>
        <v>0</v>
      </c>
      <c r="N986" s="1" t="str">
        <f ca="1">VLOOKUP(表格15[[#This Row],[專案編號]],料單!C:O,13,FALSE)</f>
        <v/>
      </c>
      <c r="O986" s="11">
        <f t="shared" ca="1" si="437"/>
        <v>0</v>
      </c>
      <c r="R986" s="2" t="str">
        <f ca="1">IFERROR(VLOOKUP(M986,資料庫!$P$3:$AJ$73,20,),"")</f>
        <v/>
      </c>
      <c r="S986" s="9" t="str">
        <f t="shared" ca="1" si="438"/>
        <v/>
      </c>
      <c r="T986" s="9"/>
      <c r="U986" s="9"/>
    </row>
    <row r="987" spans="1:21" x14ac:dyDescent="0.25">
      <c r="A987" s="1">
        <f t="shared" si="439"/>
        <v>826</v>
      </c>
      <c r="B987" s="1">
        <f t="shared" si="440"/>
        <v>33</v>
      </c>
      <c r="C987" s="1">
        <f t="shared" si="429"/>
        <v>0</v>
      </c>
      <c r="D987" s="1">
        <f>料單!C1286</f>
        <v>33026</v>
      </c>
      <c r="E987" s="1">
        <f ca="1">VLOOKUP(表格15[[#This Row],[專案編號]],料單!C:E,3,FALSE)</f>
        <v>0</v>
      </c>
      <c r="F987" s="1">
        <f ca="1">VLOOKUP(表格15[[#This Row],[專案編號]],料單!C:F,4,FALSE)</f>
        <v>0</v>
      </c>
      <c r="G987" s="1" t="str">
        <f ca="1">VLOOKUP(表格15[[#This Row],[專案編號]],料單!C:G,5,FALSE)</f>
        <v/>
      </c>
      <c r="H987" s="1">
        <f ca="1">VLOOKUP(表格15[[#This Row],[專案編號]],料單!C:H,6,FALSE)</f>
        <v>0</v>
      </c>
      <c r="I987" s="1" t="str">
        <f ca="1">VLOOKUP(表格15[[#This Row],[專案編號]],料單!C:I,7,FALSE)</f>
        <v/>
      </c>
      <c r="J987" s="1">
        <f ca="1">VLOOKUP(表格15[[#This Row],[專案編號]],料單!C:J,8,FALSE)</f>
        <v>0</v>
      </c>
      <c r="K987" s="1">
        <f ca="1">VLOOKUP(表格15[[#This Row],[專案編號]],料單!C:K,9,FALSE)</f>
        <v>0</v>
      </c>
      <c r="L987" s="1" t="str">
        <f ca="1">VLOOKUP(表格15[[#This Row],[專案編號]],料單!C:M,11,FALSE)</f>
        <v/>
      </c>
      <c r="M987" s="1">
        <f ca="1">VLOOKUP(表格15[[#This Row],[專案編號]],料單!C:L,10,FALSE)</f>
        <v>0</v>
      </c>
      <c r="N987" s="1" t="str">
        <f ca="1">VLOOKUP(表格15[[#This Row],[專案編號]],料單!C:O,13,FALSE)</f>
        <v/>
      </c>
      <c r="O987" s="11">
        <f t="shared" ca="1" si="437"/>
        <v>0</v>
      </c>
      <c r="R987" s="2" t="str">
        <f ca="1">IFERROR(VLOOKUP(M987,資料庫!$P$3:$AJ$73,20,),"")</f>
        <v/>
      </c>
      <c r="S987" s="9" t="str">
        <f t="shared" ca="1" si="438"/>
        <v/>
      </c>
      <c r="T987" s="9"/>
      <c r="U987" s="9"/>
    </row>
    <row r="988" spans="1:21" x14ac:dyDescent="0.25">
      <c r="A988" s="1">
        <f t="shared" si="439"/>
        <v>827</v>
      </c>
      <c r="B988" s="1">
        <f t="shared" si="440"/>
        <v>33</v>
      </c>
      <c r="C988" s="1">
        <f t="shared" si="429"/>
        <v>0</v>
      </c>
      <c r="D988" s="1">
        <f>料單!C1287</f>
        <v>33027</v>
      </c>
      <c r="E988" s="1">
        <f ca="1">VLOOKUP(表格15[[#This Row],[專案編號]],料單!C:E,3,FALSE)</f>
        <v>0</v>
      </c>
      <c r="F988" s="1">
        <f ca="1">VLOOKUP(表格15[[#This Row],[專案編號]],料單!C:F,4,FALSE)</f>
        <v>0</v>
      </c>
      <c r="G988" s="1" t="str">
        <f ca="1">VLOOKUP(表格15[[#This Row],[專案編號]],料單!C:G,5,FALSE)</f>
        <v/>
      </c>
      <c r="H988" s="1">
        <f ca="1">VLOOKUP(表格15[[#This Row],[專案編號]],料單!C:H,6,FALSE)</f>
        <v>0</v>
      </c>
      <c r="I988" s="1" t="str">
        <f ca="1">VLOOKUP(表格15[[#This Row],[專案編號]],料單!C:I,7,FALSE)</f>
        <v/>
      </c>
      <c r="J988" s="1">
        <f ca="1">VLOOKUP(表格15[[#This Row],[專案編號]],料單!C:J,8,FALSE)</f>
        <v>0</v>
      </c>
      <c r="K988" s="1">
        <f ca="1">VLOOKUP(表格15[[#This Row],[專案編號]],料單!C:K,9,FALSE)</f>
        <v>0</v>
      </c>
      <c r="L988" s="1" t="str">
        <f ca="1">VLOOKUP(表格15[[#This Row],[專案編號]],料單!C:M,11,FALSE)</f>
        <v/>
      </c>
      <c r="M988" s="1">
        <f ca="1">VLOOKUP(表格15[[#This Row],[專案編號]],料單!C:L,10,FALSE)</f>
        <v>0</v>
      </c>
      <c r="N988" s="1" t="str">
        <f ca="1">VLOOKUP(表格15[[#This Row],[專案編號]],料單!C:O,13,FALSE)</f>
        <v/>
      </c>
      <c r="O988" s="11">
        <f t="shared" ca="1" si="437"/>
        <v>0</v>
      </c>
      <c r="R988" s="2" t="str">
        <f ca="1">IFERROR(VLOOKUP(M988,資料庫!$P$3:$AJ$73,20,),"")</f>
        <v/>
      </c>
      <c r="S988" s="9" t="str">
        <f t="shared" ca="1" si="438"/>
        <v/>
      </c>
      <c r="T988" s="9"/>
      <c r="U988" s="9"/>
    </row>
    <row r="989" spans="1:21" x14ac:dyDescent="0.25">
      <c r="A989" s="1">
        <f t="shared" si="439"/>
        <v>828</v>
      </c>
      <c r="B989" s="1">
        <f t="shared" si="440"/>
        <v>33</v>
      </c>
      <c r="C989" s="1">
        <f t="shared" si="429"/>
        <v>0</v>
      </c>
      <c r="D989" s="1">
        <f>料單!C1288</f>
        <v>33028</v>
      </c>
      <c r="E989" s="1">
        <f ca="1">VLOOKUP(表格15[[#This Row],[專案編號]],料單!C:E,3,FALSE)</f>
        <v>0</v>
      </c>
      <c r="F989" s="1">
        <f ca="1">VLOOKUP(表格15[[#This Row],[專案編號]],料單!C:F,4,FALSE)</f>
        <v>0</v>
      </c>
      <c r="G989" s="1" t="str">
        <f ca="1">VLOOKUP(表格15[[#This Row],[專案編號]],料單!C:G,5,FALSE)</f>
        <v/>
      </c>
      <c r="H989" s="1">
        <f ca="1">VLOOKUP(表格15[[#This Row],[專案編號]],料單!C:H,6,FALSE)</f>
        <v>0</v>
      </c>
      <c r="I989" s="1" t="str">
        <f ca="1">VLOOKUP(表格15[[#This Row],[專案編號]],料單!C:I,7,FALSE)</f>
        <v/>
      </c>
      <c r="J989" s="1">
        <f ca="1">VLOOKUP(表格15[[#This Row],[專案編號]],料單!C:J,8,FALSE)</f>
        <v>0</v>
      </c>
      <c r="K989" s="1">
        <f ca="1">VLOOKUP(表格15[[#This Row],[專案編號]],料單!C:K,9,FALSE)</f>
        <v>0</v>
      </c>
      <c r="L989" s="1" t="str">
        <f ca="1">VLOOKUP(表格15[[#This Row],[專案編號]],料單!C:M,11,FALSE)</f>
        <v/>
      </c>
      <c r="M989" s="1">
        <f ca="1">VLOOKUP(表格15[[#This Row],[專案編號]],料單!C:L,10,FALSE)</f>
        <v>0</v>
      </c>
      <c r="N989" s="1" t="str">
        <f ca="1">VLOOKUP(表格15[[#This Row],[專案編號]],料單!C:O,13,FALSE)</f>
        <v/>
      </c>
      <c r="O989" s="11">
        <f t="shared" ca="1" si="437"/>
        <v>0</v>
      </c>
      <c r="R989" s="2" t="str">
        <f ca="1">IFERROR(VLOOKUP(M989,資料庫!$P$3:$AJ$73,20,),"")</f>
        <v/>
      </c>
      <c r="S989" s="9" t="str">
        <f t="shared" ca="1" si="438"/>
        <v/>
      </c>
      <c r="T989" s="9"/>
      <c r="U989" s="9"/>
    </row>
    <row r="990" spans="1:21" x14ac:dyDescent="0.25">
      <c r="A990" s="1">
        <f t="shared" si="439"/>
        <v>829</v>
      </c>
      <c r="B990" s="1">
        <f t="shared" si="440"/>
        <v>33</v>
      </c>
      <c r="C990" s="1">
        <f t="shared" si="429"/>
        <v>0</v>
      </c>
      <c r="D990" s="1">
        <f>料單!C1289</f>
        <v>33029</v>
      </c>
      <c r="E990" s="1">
        <f ca="1">VLOOKUP(表格15[[#This Row],[專案編號]],料單!C:E,3,FALSE)</f>
        <v>0</v>
      </c>
      <c r="F990" s="1">
        <f ca="1">VLOOKUP(表格15[[#This Row],[專案編號]],料單!C:F,4,FALSE)</f>
        <v>0</v>
      </c>
      <c r="G990" s="1" t="str">
        <f ca="1">VLOOKUP(表格15[[#This Row],[專案編號]],料單!C:G,5,FALSE)</f>
        <v/>
      </c>
      <c r="H990" s="1">
        <f ca="1">VLOOKUP(表格15[[#This Row],[專案編號]],料單!C:H,6,FALSE)</f>
        <v>0</v>
      </c>
      <c r="I990" s="1" t="str">
        <f ca="1">VLOOKUP(表格15[[#This Row],[專案編號]],料單!C:I,7,FALSE)</f>
        <v/>
      </c>
      <c r="J990" s="1">
        <f ca="1">VLOOKUP(表格15[[#This Row],[專案編號]],料單!C:J,8,FALSE)</f>
        <v>0</v>
      </c>
      <c r="K990" s="1">
        <f ca="1">VLOOKUP(表格15[[#This Row],[專案編號]],料單!C:K,9,FALSE)</f>
        <v>0</v>
      </c>
      <c r="L990" s="1" t="str">
        <f ca="1">VLOOKUP(表格15[[#This Row],[專案編號]],料單!C:M,11,FALSE)</f>
        <v/>
      </c>
      <c r="M990" s="1">
        <f ca="1">VLOOKUP(表格15[[#This Row],[專案編號]],料單!C:L,10,FALSE)</f>
        <v>0</v>
      </c>
      <c r="N990" s="1" t="str">
        <f ca="1">VLOOKUP(表格15[[#This Row],[專案編號]],料單!C:O,13,FALSE)</f>
        <v/>
      </c>
      <c r="O990" s="11">
        <f t="shared" ca="1" si="437"/>
        <v>0</v>
      </c>
      <c r="R990" s="2" t="str">
        <f ca="1">IFERROR(VLOOKUP(M990,資料庫!$P$3:$AJ$73,20,),"")</f>
        <v/>
      </c>
      <c r="S990" s="9" t="str">
        <f t="shared" ca="1" si="438"/>
        <v/>
      </c>
      <c r="T990" s="9"/>
      <c r="U990" s="9"/>
    </row>
    <row r="991" spans="1:21" s="43" customFormat="1" x14ac:dyDescent="0.25">
      <c r="A991" s="43">
        <f>A985+1</f>
        <v>825</v>
      </c>
      <c r="B991" s="43">
        <f>B985</f>
        <v>33</v>
      </c>
      <c r="C991" s="43">
        <f t="shared" si="429"/>
        <v>0</v>
      </c>
      <c r="D991" s="43">
        <f>料單!C1290</f>
        <v>33030</v>
      </c>
      <c r="E991" s="43">
        <f ca="1">VLOOKUP(表格15[[#This Row],[專案編號]],料單!C:E,3,FALSE)</f>
        <v>0</v>
      </c>
      <c r="F991" s="43">
        <f ca="1">VLOOKUP(表格15[[#This Row],[專案編號]],料單!C:F,4,FALSE)</f>
        <v>0</v>
      </c>
      <c r="G991" s="43" t="str">
        <f ca="1">VLOOKUP(表格15[[#This Row],[專案編號]],料單!C:G,5,FALSE)</f>
        <v/>
      </c>
      <c r="H991" s="43">
        <f ca="1">VLOOKUP(表格15[[#This Row],[專案編號]],料單!C:H,6,FALSE)</f>
        <v>0</v>
      </c>
      <c r="I991" s="43" t="str">
        <f ca="1">VLOOKUP(表格15[[#This Row],[專案編號]],料單!C:I,7,FALSE)</f>
        <v/>
      </c>
      <c r="J991" s="43">
        <f ca="1">VLOOKUP(表格15[[#This Row],[專案編號]],料單!C:J,8,FALSE)</f>
        <v>0</v>
      </c>
      <c r="K991" s="43">
        <f ca="1">VLOOKUP(表格15[[#This Row],[專案編號]],料單!C:K,9,FALSE)</f>
        <v>0</v>
      </c>
      <c r="L991" s="43" t="str">
        <f ca="1">VLOOKUP(表格15[[#This Row],[專案編號]],料單!C:M,11,FALSE)</f>
        <v/>
      </c>
      <c r="M991" s="43">
        <f ca="1">VLOOKUP(表格15[[#This Row],[專案編號]],料單!C:L,10,FALSE)</f>
        <v>0</v>
      </c>
      <c r="N991" s="1" t="str">
        <f ca="1">VLOOKUP(表格15[[#This Row],[專案編號]],料單!C:O,13,FALSE)</f>
        <v/>
      </c>
      <c r="O991" s="44">
        <f t="shared" ref="O991" ca="1" si="441">(F991*H991)/90000*K991</f>
        <v>0</v>
      </c>
      <c r="P991" s="45">
        <f ca="1">SUM(O962:O991)</f>
        <v>0</v>
      </c>
      <c r="Q991" s="45"/>
      <c r="R991" s="204" t="str">
        <f ca="1">IFERROR(VLOOKUP(M991,資料庫!$P$3:$AJ$73,20,),"")</f>
        <v/>
      </c>
      <c r="S991" s="205" t="str">
        <f t="shared" ca="1" si="438"/>
        <v/>
      </c>
      <c r="T991" s="205"/>
      <c r="U991" s="205"/>
    </row>
    <row r="992" spans="1:21" x14ac:dyDescent="0.25">
      <c r="A992" s="1">
        <f>A991+1</f>
        <v>826</v>
      </c>
      <c r="B992" s="1">
        <f>料單!C1294</f>
        <v>34</v>
      </c>
      <c r="C992" s="1">
        <f>料單!C1293</f>
        <v>0</v>
      </c>
      <c r="D992" s="1">
        <f>料單!C1300</f>
        <v>34001</v>
      </c>
      <c r="E992" s="1" t="str">
        <f ca="1">VLOOKUP(D992,料單!C:E,3,FALSE)</f>
        <v>頂板</v>
      </c>
      <c r="F992" s="1">
        <f ca="1">VLOOKUP(D992,料單!C:F,4,FALSE)</f>
        <v>-36</v>
      </c>
      <c r="G992" s="1" t="str">
        <f ca="1">VLOOKUP(D992,料單!C:G,5,FALSE)</f>
        <v>AA</v>
      </c>
      <c r="H992" s="1">
        <f ca="1">VLOOKUP(D992,料單!C:H,6,FALSE)</f>
        <v>0</v>
      </c>
      <c r="I992" s="1" t="str">
        <f ca="1">VLOOKUP(D992,料單!C:I,7,FALSE)</f>
        <v/>
      </c>
      <c r="J992" s="1">
        <f ca="1">VLOOKUP(D992,料單!C:J,8,FALSE)</f>
        <v>18</v>
      </c>
      <c r="K992" s="1">
        <f ca="1">VLOOKUP(D992,料單!C:K,9,FALSE)</f>
        <v>0</v>
      </c>
      <c r="L992" s="1" t="str">
        <f ca="1">VLOOKUP(D992,料單!C:M,11,FALSE)</f>
        <v/>
      </c>
      <c r="M992" s="1">
        <f ca="1">VLOOKUP(D992,料單!C:L,10,FALSE)</f>
        <v>0</v>
      </c>
      <c r="O992" s="1">
        <f ca="1">(F992*H992)/90000*K992</f>
        <v>0</v>
      </c>
      <c r="R992" s="2" t="str">
        <f>IFERROR(VLOOKUP(表格15[[#This Row],[板材
色號]],資料庫!$P$3:$AJ$73,20,),"")</f>
        <v/>
      </c>
      <c r="S992" s="9" t="str">
        <f t="shared" ca="1" si="438"/>
        <v/>
      </c>
      <c r="T992" s="9"/>
      <c r="U992" s="9"/>
    </row>
    <row r="993" spans="1:19" x14ac:dyDescent="0.25">
      <c r="A993" s="1">
        <f>A992+1</f>
        <v>827</v>
      </c>
      <c r="B993" s="1">
        <f>B992</f>
        <v>34</v>
      </c>
      <c r="C993" s="1">
        <f>C992</f>
        <v>0</v>
      </c>
      <c r="D993" s="1">
        <f>料單!C1301</f>
        <v>34002</v>
      </c>
      <c r="E993" s="1" t="str">
        <f ca="1">VLOOKUP(D993,料單!C:E,3,FALSE)</f>
        <v>底板</v>
      </c>
      <c r="F993" s="1">
        <f ca="1">VLOOKUP(D993,料單!C:F,4,FALSE)</f>
        <v>-36</v>
      </c>
      <c r="G993" s="1" t="str">
        <f ca="1">VLOOKUP(D993,料單!C:G,5,FALSE)</f>
        <v>AA</v>
      </c>
      <c r="H993" s="1">
        <f ca="1">VLOOKUP(D993,料單!C:H,6,FALSE)</f>
        <v>0</v>
      </c>
      <c r="I993" s="1" t="str">
        <f ca="1">VLOOKUP(D993,料單!C:I,7,FALSE)</f>
        <v/>
      </c>
      <c r="J993" s="1">
        <f ca="1">VLOOKUP(D993,料單!C:J,8,FALSE)</f>
        <v>18</v>
      </c>
      <c r="K993" s="1">
        <f ca="1">VLOOKUP(D993,料單!C:K,9,FALSE)</f>
        <v>0</v>
      </c>
      <c r="L993" s="1" t="str">
        <f ca="1">VLOOKUP(D993,料單!C:M,11,FALSE)</f>
        <v/>
      </c>
      <c r="M993" s="1">
        <f ca="1">VLOOKUP(D993,料單!C:L,10,FALSE)</f>
        <v>0</v>
      </c>
      <c r="O993" s="1">
        <f t="shared" ref="O993:O1056" ca="1" si="442">(F993*H993)/90000*K993</f>
        <v>0</v>
      </c>
      <c r="R993" s="2" t="str">
        <f>IFERROR(VLOOKUP(表格15[[#This Row],[板材
色號]],資料庫!$P$3:$AJ$73,20,),"")</f>
        <v/>
      </c>
      <c r="S993" s="9" t="str">
        <f t="shared" ca="1" si="438"/>
        <v/>
      </c>
    </row>
    <row r="994" spans="1:19" x14ac:dyDescent="0.25">
      <c r="A994" s="1">
        <f t="shared" si="436"/>
        <v>828</v>
      </c>
      <c r="B994" s="1">
        <f t="shared" ref="B994:B1021" si="443">B993</f>
        <v>34</v>
      </c>
      <c r="C994" s="1">
        <f t="shared" ref="C994:C1021" si="444">C993</f>
        <v>0</v>
      </c>
      <c r="D994" s="1">
        <f>料單!C1302</f>
        <v>34003</v>
      </c>
      <c r="E994" s="1" t="str">
        <f ca="1">VLOOKUP(D994,料單!C:E,3,FALSE)</f>
        <v>左側板</v>
      </c>
      <c r="F994" s="1">
        <f ca="1">VLOOKUP(D994,料單!C:F,4,FALSE)</f>
        <v>0</v>
      </c>
      <c r="G994" s="1" t="str">
        <f ca="1">VLOOKUP(D994,料單!C:G,5,FALSE)</f>
        <v>AA</v>
      </c>
      <c r="H994" s="1">
        <f ca="1">VLOOKUP(D994,料單!C:H,6,FALSE)</f>
        <v>0</v>
      </c>
      <c r="I994" s="1" t="str">
        <f ca="1">VLOOKUP(D994,料單!C:I,7,FALSE)</f>
        <v>AA</v>
      </c>
      <c r="J994" s="1">
        <f ca="1">VLOOKUP(D994,料單!C:J,8,FALSE)</f>
        <v>18</v>
      </c>
      <c r="K994" s="1">
        <f ca="1">VLOOKUP(D994,料單!C:K,9,FALSE)</f>
        <v>0</v>
      </c>
      <c r="L994" s="1" t="str">
        <f ca="1">VLOOKUP(D994,料單!C:M,11,FALSE)</f>
        <v/>
      </c>
      <c r="M994" s="1">
        <f ca="1">VLOOKUP(D994,料單!C:L,10,FALSE)</f>
        <v>0</v>
      </c>
      <c r="O994" s="1">
        <f t="shared" ca="1" si="442"/>
        <v>0</v>
      </c>
      <c r="R994" s="2" t="str">
        <f>IFERROR(VLOOKUP(表格15[[#This Row],[板材
色號]],資料庫!$P$3:$AJ$73,20,),"")</f>
        <v/>
      </c>
      <c r="S994" s="9" t="str">
        <f t="shared" ca="1" si="438"/>
        <v/>
      </c>
    </row>
    <row r="995" spans="1:19" x14ac:dyDescent="0.25">
      <c r="A995" s="1">
        <f t="shared" si="436"/>
        <v>829</v>
      </c>
      <c r="B995" s="1">
        <f t="shared" si="443"/>
        <v>34</v>
      </c>
      <c r="C995" s="1">
        <f t="shared" si="444"/>
        <v>0</v>
      </c>
      <c r="D995" s="1">
        <f>料單!C1303</f>
        <v>34004</v>
      </c>
      <c r="E995" s="1" t="str">
        <f ca="1">VLOOKUP(D995,料單!C:E,3,FALSE)</f>
        <v>右側板</v>
      </c>
      <c r="F995" s="1">
        <f ca="1">VLOOKUP(D995,料單!C:F,4,FALSE)</f>
        <v>0</v>
      </c>
      <c r="G995" s="1" t="str">
        <f ca="1">VLOOKUP(D995,料單!C:G,5,FALSE)</f>
        <v>AA</v>
      </c>
      <c r="H995" s="1">
        <f ca="1">VLOOKUP(D995,料單!C:H,6,FALSE)</f>
        <v>0</v>
      </c>
      <c r="I995" s="1" t="str">
        <f ca="1">VLOOKUP(D995,料單!C:I,7,FALSE)</f>
        <v>AA</v>
      </c>
      <c r="J995" s="1">
        <f ca="1">VLOOKUP(D995,料單!C:J,8,FALSE)</f>
        <v>18</v>
      </c>
      <c r="K995" s="1">
        <f ca="1">VLOOKUP(D995,料單!C:K,9,FALSE)</f>
        <v>0</v>
      </c>
      <c r="L995" s="1" t="str">
        <f ca="1">VLOOKUP(D995,料單!C:M,11,FALSE)</f>
        <v/>
      </c>
      <c r="M995" s="1">
        <f ca="1">VLOOKUP(D995,料單!C:L,10,FALSE)</f>
        <v>0</v>
      </c>
      <c r="O995" s="1">
        <f t="shared" ca="1" si="442"/>
        <v>0</v>
      </c>
      <c r="R995" s="2" t="str">
        <f>IFERROR(VLOOKUP(表格15[[#This Row],[板材
色號]],資料庫!$P$3:$AJ$73,20,),"")</f>
        <v/>
      </c>
      <c r="S995" s="9" t="str">
        <f t="shared" ca="1" si="438"/>
        <v/>
      </c>
    </row>
    <row r="996" spans="1:19" x14ac:dyDescent="0.25">
      <c r="A996" s="1">
        <f t="shared" si="436"/>
        <v>830</v>
      </c>
      <c r="B996" s="1">
        <f t="shared" si="443"/>
        <v>34</v>
      </c>
      <c r="C996" s="1">
        <f t="shared" si="444"/>
        <v>0</v>
      </c>
      <c r="D996" s="1">
        <f>料單!C1304</f>
        <v>34005</v>
      </c>
      <c r="E996" s="1" t="str">
        <f ca="1">VLOOKUP(D996,料單!C:E,3,FALSE)</f>
        <v>背板</v>
      </c>
      <c r="F996" s="1">
        <f ca="1">VLOOKUP(D996,料單!C:F,4,FALSE)</f>
        <v>-22</v>
      </c>
      <c r="G996" s="1" t="str">
        <f ca="1">VLOOKUP(D996,料單!C:G,5,FALSE)</f>
        <v/>
      </c>
      <c r="H996" s="1">
        <f ca="1">VLOOKUP(D996,料單!C:H,6,FALSE)</f>
        <v>-22</v>
      </c>
      <c r="I996" s="1" t="str">
        <f ca="1">VLOOKUP(D996,料單!C:I,7,FALSE)</f>
        <v/>
      </c>
      <c r="J996" s="1">
        <f ca="1">VLOOKUP(D996,料單!C:J,8,FALSE)</f>
        <v>4</v>
      </c>
      <c r="K996" s="1">
        <f ca="1">VLOOKUP(D996,料單!C:K,9,FALSE)</f>
        <v>0</v>
      </c>
      <c r="L996" s="1" t="str">
        <f ca="1">VLOOKUP(D996,料單!C:M,11,FALSE)</f>
        <v/>
      </c>
      <c r="M996" s="1">
        <f ca="1">VLOOKUP(D996,料單!C:L,10,FALSE)</f>
        <v>0</v>
      </c>
      <c r="O996" s="1">
        <f t="shared" ca="1" si="442"/>
        <v>0</v>
      </c>
      <c r="R996" s="2" t="str">
        <f>IFERROR(VLOOKUP(表格15[[#This Row],[板材
色號]],資料庫!$P$3:$AJ$73,20,),"")</f>
        <v/>
      </c>
      <c r="S996" s="9" t="str">
        <f t="shared" ca="1" si="438"/>
        <v/>
      </c>
    </row>
    <row r="997" spans="1:19" x14ac:dyDescent="0.25">
      <c r="A997" s="1">
        <f t="shared" si="436"/>
        <v>831</v>
      </c>
      <c r="B997" s="1">
        <f t="shared" si="443"/>
        <v>34</v>
      </c>
      <c r="C997" s="1">
        <f t="shared" si="444"/>
        <v>0</v>
      </c>
      <c r="D997" s="1">
        <f>料單!C1305</f>
        <v>34006</v>
      </c>
      <c r="E997" s="1" t="str">
        <f ca="1">VLOOKUP(D997,料單!C:E,3,FALSE)</f>
        <v>背拉桿</v>
      </c>
      <c r="F997" s="1">
        <f ca="1">VLOOKUP(D997,料單!C:F,4,FALSE)</f>
        <v>-36</v>
      </c>
      <c r="G997" s="1" t="str">
        <f ca="1">VLOOKUP(D997,料單!C:G,5,FALSE)</f>
        <v>AA</v>
      </c>
      <c r="H997" s="1">
        <f ca="1">VLOOKUP(D997,料單!C:H,6,FALSE)</f>
        <v>120</v>
      </c>
      <c r="I997" s="1" t="str">
        <f ca="1">VLOOKUP(D997,料單!C:I,7,FALSE)</f>
        <v/>
      </c>
      <c r="J997" s="1">
        <f ca="1">VLOOKUP(D997,料單!C:J,8,FALSE)</f>
        <v>18</v>
      </c>
      <c r="K997" s="1">
        <f ca="1">VLOOKUP(D997,料單!C:K,9,FALSE)</f>
        <v>0</v>
      </c>
      <c r="L997" s="1" t="str">
        <f ca="1">VLOOKUP(D997,料單!C:M,11,FALSE)</f>
        <v/>
      </c>
      <c r="M997" s="1">
        <f ca="1">VLOOKUP(D997,料單!C:L,10,FALSE)</f>
        <v>0</v>
      </c>
      <c r="O997" s="1">
        <f t="shared" ca="1" si="442"/>
        <v>0</v>
      </c>
      <c r="R997" s="2" t="str">
        <f>IFERROR(VLOOKUP(表格15[[#This Row],[板材
色號]],資料庫!$P$3:$AJ$73,20,),"")</f>
        <v/>
      </c>
      <c r="S997" s="9" t="str">
        <f t="shared" ca="1" si="438"/>
        <v/>
      </c>
    </row>
    <row r="998" spans="1:19" x14ac:dyDescent="0.25">
      <c r="A998" s="1">
        <f t="shared" si="436"/>
        <v>832</v>
      </c>
      <c r="B998" s="1">
        <f t="shared" si="443"/>
        <v>34</v>
      </c>
      <c r="C998" s="1">
        <f t="shared" si="444"/>
        <v>0</v>
      </c>
      <c r="D998" s="1">
        <f>料單!C1306</f>
        <v>34007</v>
      </c>
      <c r="E998" s="1" t="str">
        <f ca="1">VLOOKUP(D998,料單!C:E,3,FALSE)</f>
        <v>活隔</v>
      </c>
      <c r="F998" s="1">
        <f ca="1">VLOOKUP(D998,料單!C:F,4,FALSE)</f>
        <v>0</v>
      </c>
      <c r="G998" s="1" t="str">
        <f ca="1">VLOOKUP(D998,料單!C:G,5,FALSE)</f>
        <v>AA</v>
      </c>
      <c r="H998" s="1">
        <f ca="1">VLOOKUP(D998,料單!C:H,6,FALSE)</f>
        <v>-32</v>
      </c>
      <c r="I998" s="1" t="str">
        <f ca="1">VLOOKUP(D998,料單!C:I,7,FALSE)</f>
        <v>AA</v>
      </c>
      <c r="J998" s="1">
        <f ca="1">VLOOKUP(D998,料單!C:J,8,FALSE)</f>
        <v>18</v>
      </c>
      <c r="K998" s="1">
        <f ca="1">VLOOKUP(D998,料單!C:K,9,FALSE)</f>
        <v>0</v>
      </c>
      <c r="L998" s="1" t="str">
        <f ca="1">VLOOKUP(D998,料單!C:M,11,FALSE)</f>
        <v/>
      </c>
      <c r="M998" s="1">
        <f ca="1">VLOOKUP(D998,料單!C:L,10,FALSE)</f>
        <v>0</v>
      </c>
      <c r="O998" s="1">
        <f t="shared" ca="1" si="442"/>
        <v>0</v>
      </c>
      <c r="R998" s="2" t="str">
        <f>IFERROR(VLOOKUP(表格15[[#This Row],[板材
色號]],資料庫!$P$3:$AJ$73,20,),"")</f>
        <v/>
      </c>
      <c r="S998" s="9" t="str">
        <f t="shared" ca="1" si="438"/>
        <v/>
      </c>
    </row>
    <row r="999" spans="1:19" x14ac:dyDescent="0.25">
      <c r="A999" s="1">
        <f t="shared" si="436"/>
        <v>833</v>
      </c>
      <c r="B999" s="1">
        <f t="shared" si="443"/>
        <v>34</v>
      </c>
      <c r="C999" s="1">
        <f t="shared" si="444"/>
        <v>0</v>
      </c>
      <c r="D999" s="1">
        <f>料單!C1307</f>
        <v>34008</v>
      </c>
      <c r="E999" s="1" t="str">
        <f ca="1">VLOOKUP(D999,料單!C:E,3,FALSE)</f>
        <v>固隔</v>
      </c>
      <c r="F999" s="1">
        <f ca="1">VLOOKUP(D999,料單!C:F,4,FALSE)</f>
        <v>0</v>
      </c>
      <c r="G999" s="1" t="str">
        <f ca="1">VLOOKUP(D999,料單!C:G,5,FALSE)</f>
        <v>AA</v>
      </c>
      <c r="H999" s="1">
        <f ca="1">VLOOKUP(D999,料單!C:H,6,FALSE)</f>
        <v>-22</v>
      </c>
      <c r="I999" s="1" t="str">
        <f ca="1">VLOOKUP(D999,料單!C:I,7,FALSE)</f>
        <v/>
      </c>
      <c r="J999" s="1">
        <f ca="1">VLOOKUP(D999,料單!C:J,8,FALSE)</f>
        <v>18</v>
      </c>
      <c r="K999" s="1">
        <f ca="1">VLOOKUP(D999,料單!C:K,9,FALSE)</f>
        <v>0</v>
      </c>
      <c r="L999" s="1" t="str">
        <f ca="1">VLOOKUP(D999,料單!C:M,11,FALSE)</f>
        <v/>
      </c>
      <c r="M999" s="1">
        <f ca="1">VLOOKUP(D999,料單!C:L,10,FALSE)</f>
        <v>0</v>
      </c>
      <c r="O999" s="1">
        <f t="shared" ca="1" si="442"/>
        <v>0</v>
      </c>
      <c r="R999" s="2" t="str">
        <f>IFERROR(VLOOKUP(表格15[[#This Row],[板材
色號]],資料庫!$P$3:$AJ$73,20,),"")</f>
        <v/>
      </c>
      <c r="S999" s="9" t="str">
        <f t="shared" ca="1" si="438"/>
        <v/>
      </c>
    </row>
    <row r="1000" spans="1:19" x14ac:dyDescent="0.25">
      <c r="A1000" s="1">
        <f t="shared" si="436"/>
        <v>834</v>
      </c>
      <c r="B1000" s="1">
        <f t="shared" si="443"/>
        <v>34</v>
      </c>
      <c r="C1000" s="1">
        <f t="shared" si="444"/>
        <v>0</v>
      </c>
      <c r="D1000" s="1">
        <f>料單!C1308</f>
        <v>34009</v>
      </c>
      <c r="E1000" s="1">
        <f ca="1">VLOOKUP(D1000,料單!C:E,3,FALSE)</f>
        <v>0</v>
      </c>
      <c r="F1000" s="1">
        <f ca="1">VLOOKUP(D1000,料單!C:F,4,FALSE)</f>
        <v>0</v>
      </c>
      <c r="G1000" s="1" t="str">
        <f ca="1">VLOOKUP(D1000,料單!C:G,5,FALSE)</f>
        <v/>
      </c>
      <c r="H1000" s="1">
        <f ca="1">VLOOKUP(D1000,料單!C:H,6,FALSE)</f>
        <v>0</v>
      </c>
      <c r="I1000" s="1" t="str">
        <f ca="1">VLOOKUP(D1000,料單!C:I,7,FALSE)</f>
        <v/>
      </c>
      <c r="J1000" s="1">
        <f ca="1">VLOOKUP(D1000,料單!C:J,8,FALSE)</f>
        <v>0</v>
      </c>
      <c r="K1000" s="1">
        <f ca="1">VLOOKUP(D1000,料單!C:K,9,FALSE)</f>
        <v>0</v>
      </c>
      <c r="L1000" s="1" t="str">
        <f ca="1">VLOOKUP(D1000,料單!C:M,11,FALSE)</f>
        <v/>
      </c>
      <c r="M1000" s="1">
        <f ca="1">VLOOKUP(D1000,料單!C:L,10,FALSE)</f>
        <v>0</v>
      </c>
      <c r="O1000" s="1">
        <f t="shared" ca="1" si="442"/>
        <v>0</v>
      </c>
      <c r="R1000" s="2" t="str">
        <f>IFERROR(VLOOKUP(表格15[[#This Row],[板材
色號]],資料庫!$P$3:$AJ$73,20,),"")</f>
        <v/>
      </c>
      <c r="S1000" s="9" t="str">
        <f t="shared" ref="S1000:S1022" ca="1" si="445">IFERROR((O1000*R1000),"")</f>
        <v/>
      </c>
    </row>
    <row r="1001" spans="1:19" x14ac:dyDescent="0.25">
      <c r="A1001" s="1">
        <f t="shared" si="436"/>
        <v>835</v>
      </c>
      <c r="B1001" s="1">
        <f t="shared" si="443"/>
        <v>34</v>
      </c>
      <c r="C1001" s="1">
        <f t="shared" si="444"/>
        <v>0</v>
      </c>
      <c r="D1001" s="1">
        <f>料單!C1309</f>
        <v>34010</v>
      </c>
      <c r="E1001" s="1">
        <f ca="1">VLOOKUP(D1001,料單!C:E,3,FALSE)</f>
        <v>0</v>
      </c>
      <c r="F1001" s="1">
        <f ca="1">VLOOKUP(D1001,料單!C:F,4,FALSE)</f>
        <v>0</v>
      </c>
      <c r="G1001" s="1" t="str">
        <f ca="1">VLOOKUP(D1001,料單!C:G,5,FALSE)</f>
        <v/>
      </c>
      <c r="H1001" s="1">
        <f ca="1">VLOOKUP(D1001,料單!C:H,6,FALSE)</f>
        <v>0</v>
      </c>
      <c r="I1001" s="1" t="str">
        <f ca="1">VLOOKUP(D1001,料單!C:I,7,FALSE)</f>
        <v/>
      </c>
      <c r="J1001" s="1">
        <f ca="1">VLOOKUP(D1001,料單!C:J,8,FALSE)</f>
        <v>0</v>
      </c>
      <c r="K1001" s="1">
        <f ca="1">VLOOKUP(D1001,料單!C:K,9,FALSE)</f>
        <v>0</v>
      </c>
      <c r="L1001" s="1" t="str">
        <f ca="1">VLOOKUP(D1001,料單!C:M,11,FALSE)</f>
        <v/>
      </c>
      <c r="M1001" s="1">
        <f ca="1">VLOOKUP(D1001,料單!C:L,10,FALSE)</f>
        <v>0</v>
      </c>
      <c r="O1001" s="1">
        <f t="shared" ca="1" si="442"/>
        <v>0</v>
      </c>
      <c r="R1001" s="2" t="str">
        <f>IFERROR(VLOOKUP(表格15[[#This Row],[板材
色號]],資料庫!$P$3:$AJ$73,20,),"")</f>
        <v/>
      </c>
      <c r="S1001" s="9" t="str">
        <f t="shared" ca="1" si="445"/>
        <v/>
      </c>
    </row>
    <row r="1002" spans="1:19" x14ac:dyDescent="0.25">
      <c r="A1002" s="1">
        <f t="shared" si="436"/>
        <v>836</v>
      </c>
      <c r="B1002" s="1">
        <f t="shared" si="443"/>
        <v>34</v>
      </c>
      <c r="C1002" s="1">
        <f t="shared" si="444"/>
        <v>0</v>
      </c>
      <c r="D1002" s="1">
        <f>料單!C1310</f>
        <v>34011</v>
      </c>
      <c r="E1002" s="1">
        <f ca="1">VLOOKUP(D1002,料單!C:E,3,FALSE)</f>
        <v>0</v>
      </c>
      <c r="F1002" s="1">
        <f ca="1">VLOOKUP(D1002,料單!C:F,4,FALSE)</f>
        <v>0</v>
      </c>
      <c r="G1002" s="1" t="str">
        <f ca="1">VLOOKUP(D1002,料單!C:G,5,FALSE)</f>
        <v/>
      </c>
      <c r="H1002" s="1">
        <f ca="1">VLOOKUP(D1002,料單!C:H,6,FALSE)</f>
        <v>0</v>
      </c>
      <c r="I1002" s="1" t="str">
        <f ca="1">VLOOKUP(D1002,料單!C:I,7,FALSE)</f>
        <v/>
      </c>
      <c r="J1002" s="1">
        <f ca="1">VLOOKUP(D1002,料單!C:J,8,FALSE)</f>
        <v>0</v>
      </c>
      <c r="K1002" s="1">
        <f ca="1">VLOOKUP(D1002,料單!C:K,9,FALSE)</f>
        <v>0</v>
      </c>
      <c r="L1002" s="1">
        <f ca="1">VLOOKUP(D1002,料單!C:M,11,FALSE)</f>
        <v>0</v>
      </c>
      <c r="M1002" s="1">
        <f ca="1">VLOOKUP(D1002,料單!C:L,10,FALSE)</f>
        <v>0</v>
      </c>
      <c r="O1002" s="1">
        <f t="shared" ca="1" si="442"/>
        <v>0</v>
      </c>
      <c r="R1002" s="2" t="str">
        <f>IFERROR(VLOOKUP(表格15[[#This Row],[板材
色號]],資料庫!$P$3:$AJ$73,20,),"")</f>
        <v/>
      </c>
      <c r="S1002" s="9" t="str">
        <f t="shared" ca="1" si="445"/>
        <v/>
      </c>
    </row>
    <row r="1003" spans="1:19" x14ac:dyDescent="0.25">
      <c r="A1003" s="1">
        <f t="shared" si="436"/>
        <v>837</v>
      </c>
      <c r="B1003" s="1">
        <f t="shared" si="443"/>
        <v>34</v>
      </c>
      <c r="C1003" s="1">
        <f t="shared" si="444"/>
        <v>0</v>
      </c>
      <c r="D1003" s="1">
        <f>料單!C1311</f>
        <v>34012</v>
      </c>
      <c r="E1003" s="1">
        <f ca="1">VLOOKUP(D1003,料單!C:E,3,FALSE)</f>
        <v>0</v>
      </c>
      <c r="F1003" s="1">
        <f ca="1">VLOOKUP(D1003,料單!C:F,4,FALSE)</f>
        <v>0</v>
      </c>
      <c r="G1003" s="1" t="str">
        <f ca="1">VLOOKUP(D1003,料單!C:G,5,FALSE)</f>
        <v/>
      </c>
      <c r="H1003" s="1">
        <f ca="1">VLOOKUP(D1003,料單!C:H,6,FALSE)</f>
        <v>0</v>
      </c>
      <c r="I1003" s="1" t="str">
        <f ca="1">VLOOKUP(D1003,料單!C:I,7,FALSE)</f>
        <v/>
      </c>
      <c r="J1003" s="1">
        <f ca="1">VLOOKUP(D1003,料單!C:J,8,FALSE)</f>
        <v>0</v>
      </c>
      <c r="K1003" s="1">
        <f ca="1">VLOOKUP(D1003,料單!C:K,9,FALSE)</f>
        <v>0</v>
      </c>
      <c r="L1003" s="1">
        <f ca="1">VLOOKUP(D1003,料單!C:M,11,FALSE)</f>
        <v>0</v>
      </c>
      <c r="M1003" s="1">
        <f ca="1">VLOOKUP(D1003,料單!C:L,10,FALSE)</f>
        <v>0</v>
      </c>
      <c r="O1003" s="1">
        <f t="shared" ca="1" si="442"/>
        <v>0</v>
      </c>
      <c r="R1003" s="2" t="str">
        <f>IFERROR(VLOOKUP(表格15[[#This Row],[板材
色號]],資料庫!$P$3:$AJ$73,20,),"")</f>
        <v/>
      </c>
      <c r="S1003" s="9" t="str">
        <f t="shared" ca="1" si="445"/>
        <v/>
      </c>
    </row>
    <row r="1004" spans="1:19" x14ac:dyDescent="0.25">
      <c r="A1004" s="1">
        <f t="shared" si="436"/>
        <v>838</v>
      </c>
      <c r="B1004" s="1">
        <f t="shared" si="443"/>
        <v>34</v>
      </c>
      <c r="C1004" s="1">
        <f t="shared" si="444"/>
        <v>0</v>
      </c>
      <c r="D1004" s="1">
        <f>料單!C1312</f>
        <v>34013</v>
      </c>
      <c r="E1004" s="1">
        <f ca="1">VLOOKUP(D1004,料單!C:E,3,FALSE)</f>
        <v>0</v>
      </c>
      <c r="F1004" s="1">
        <f ca="1">VLOOKUP(D1004,料單!C:F,4,FALSE)</f>
        <v>0</v>
      </c>
      <c r="G1004" s="1" t="str">
        <f ca="1">VLOOKUP(D1004,料單!C:G,5,FALSE)</f>
        <v/>
      </c>
      <c r="H1004" s="1">
        <f ca="1">VLOOKUP(D1004,料單!C:H,6,FALSE)</f>
        <v>0</v>
      </c>
      <c r="I1004" s="1" t="str">
        <f ca="1">VLOOKUP(D1004,料單!C:I,7,FALSE)</f>
        <v/>
      </c>
      <c r="J1004" s="1">
        <f ca="1">VLOOKUP(D1004,料單!C:J,8,FALSE)</f>
        <v>0</v>
      </c>
      <c r="K1004" s="1">
        <f ca="1">VLOOKUP(D1004,料單!C:K,9,FALSE)</f>
        <v>0</v>
      </c>
      <c r="L1004" s="1">
        <f ca="1">VLOOKUP(D1004,料單!C:M,11,FALSE)</f>
        <v>0</v>
      </c>
      <c r="M1004" s="1">
        <f ca="1">VLOOKUP(D1004,料單!C:L,10,FALSE)</f>
        <v>0</v>
      </c>
      <c r="O1004" s="1">
        <f t="shared" ca="1" si="442"/>
        <v>0</v>
      </c>
      <c r="R1004" s="2" t="str">
        <f>IFERROR(VLOOKUP(表格15[[#This Row],[板材
色號]],資料庫!$P$3:$AJ$73,20,),"")</f>
        <v/>
      </c>
      <c r="S1004" s="9" t="str">
        <f t="shared" ca="1" si="445"/>
        <v/>
      </c>
    </row>
    <row r="1005" spans="1:19" x14ac:dyDescent="0.25">
      <c r="A1005" s="1">
        <f t="shared" si="436"/>
        <v>839</v>
      </c>
      <c r="B1005" s="1">
        <f t="shared" si="443"/>
        <v>34</v>
      </c>
      <c r="C1005" s="1">
        <f t="shared" si="444"/>
        <v>0</v>
      </c>
      <c r="D1005" s="1">
        <f>料單!C1313</f>
        <v>34014</v>
      </c>
      <c r="E1005" s="1">
        <f ca="1">VLOOKUP(D1005,料單!C:E,3,FALSE)</f>
        <v>0</v>
      </c>
      <c r="F1005" s="1">
        <f ca="1">VLOOKUP(D1005,料單!C:F,4,FALSE)</f>
        <v>0</v>
      </c>
      <c r="G1005" s="1" t="str">
        <f ca="1">VLOOKUP(D1005,料單!C:G,5,FALSE)</f>
        <v/>
      </c>
      <c r="H1005" s="1">
        <f ca="1">VLOOKUP(D1005,料單!C:H,6,FALSE)</f>
        <v>0</v>
      </c>
      <c r="I1005" s="1" t="str">
        <f ca="1">VLOOKUP(D1005,料單!C:I,7,FALSE)</f>
        <v/>
      </c>
      <c r="J1005" s="1">
        <f ca="1">VLOOKUP(D1005,料單!C:J,8,FALSE)</f>
        <v>0</v>
      </c>
      <c r="K1005" s="1">
        <f ca="1">VLOOKUP(D1005,料單!C:K,9,FALSE)</f>
        <v>0</v>
      </c>
      <c r="L1005" s="1">
        <f ca="1">VLOOKUP(D1005,料單!C:M,11,FALSE)</f>
        <v>0</v>
      </c>
      <c r="M1005" s="1">
        <f ca="1">VLOOKUP(D1005,料單!C:L,10,FALSE)</f>
        <v>0</v>
      </c>
      <c r="O1005" s="1">
        <f t="shared" ca="1" si="442"/>
        <v>0</v>
      </c>
      <c r="R1005" s="2" t="str">
        <f>IFERROR(VLOOKUP(表格15[[#This Row],[板材
色號]],資料庫!$P$3:$AJ$73,20,),"")</f>
        <v/>
      </c>
      <c r="S1005" s="9" t="str">
        <f t="shared" ca="1" si="445"/>
        <v/>
      </c>
    </row>
    <row r="1006" spans="1:19" x14ac:dyDescent="0.25">
      <c r="A1006" s="1">
        <f t="shared" si="436"/>
        <v>840</v>
      </c>
      <c r="B1006" s="1">
        <f t="shared" si="443"/>
        <v>34</v>
      </c>
      <c r="C1006" s="1">
        <f t="shared" si="444"/>
        <v>0</v>
      </c>
      <c r="D1006" s="1">
        <f>料單!C1314</f>
        <v>34015</v>
      </c>
      <c r="E1006" s="1">
        <f ca="1">VLOOKUP(D1006,料單!C:E,3,FALSE)</f>
        <v>0</v>
      </c>
      <c r="F1006" s="1">
        <f ca="1">VLOOKUP(D1006,料單!C:F,4,FALSE)</f>
        <v>0</v>
      </c>
      <c r="G1006" s="1" t="str">
        <f ca="1">VLOOKUP(D1006,料單!C:G,5,FALSE)</f>
        <v/>
      </c>
      <c r="H1006" s="1">
        <f ca="1">VLOOKUP(D1006,料單!C:H,6,FALSE)</f>
        <v>0</v>
      </c>
      <c r="I1006" s="1" t="str">
        <f ca="1">VLOOKUP(D1006,料單!C:I,7,FALSE)</f>
        <v/>
      </c>
      <c r="J1006" s="1">
        <f ca="1">VLOOKUP(D1006,料單!C:J,8,FALSE)</f>
        <v>0</v>
      </c>
      <c r="K1006" s="1">
        <f ca="1">VLOOKUP(D1006,料單!C:K,9,FALSE)</f>
        <v>0</v>
      </c>
      <c r="L1006" s="1">
        <f ca="1">VLOOKUP(D1006,料單!C:M,11,FALSE)</f>
        <v>0</v>
      </c>
      <c r="M1006" s="1">
        <f ca="1">VLOOKUP(D1006,料單!C:L,10,FALSE)</f>
        <v>0</v>
      </c>
      <c r="O1006" s="1">
        <f t="shared" ca="1" si="442"/>
        <v>0</v>
      </c>
      <c r="R1006" s="2" t="str">
        <f>IFERROR(VLOOKUP(表格15[[#This Row],[板材
色號]],資料庫!$P$3:$AJ$73,20,),"")</f>
        <v/>
      </c>
      <c r="S1006" s="9" t="str">
        <f t="shared" ca="1" si="445"/>
        <v/>
      </c>
    </row>
    <row r="1007" spans="1:19" x14ac:dyDescent="0.25">
      <c r="A1007" s="1">
        <f t="shared" si="436"/>
        <v>841</v>
      </c>
      <c r="B1007" s="1">
        <f t="shared" si="443"/>
        <v>34</v>
      </c>
      <c r="C1007" s="1">
        <f t="shared" si="444"/>
        <v>0</v>
      </c>
      <c r="D1007" s="1">
        <f>料單!C1315</f>
        <v>34016</v>
      </c>
      <c r="E1007" s="1">
        <f ca="1">VLOOKUP(D1007,料單!C:E,3,FALSE)</f>
        <v>0</v>
      </c>
      <c r="F1007" s="1">
        <f ca="1">VLOOKUP(D1007,料單!C:F,4,FALSE)</f>
        <v>0</v>
      </c>
      <c r="G1007" s="1" t="str">
        <f ca="1">VLOOKUP(D1007,料單!C:G,5,FALSE)</f>
        <v/>
      </c>
      <c r="H1007" s="1">
        <f ca="1">VLOOKUP(D1007,料單!C:H,6,FALSE)</f>
        <v>0</v>
      </c>
      <c r="I1007" s="1" t="str">
        <f ca="1">VLOOKUP(D1007,料單!C:I,7,FALSE)</f>
        <v/>
      </c>
      <c r="J1007" s="1">
        <f ca="1">VLOOKUP(D1007,料單!C:J,8,FALSE)</f>
        <v>0</v>
      </c>
      <c r="K1007" s="1">
        <f ca="1">VLOOKUP(D1007,料單!C:K,9,FALSE)</f>
        <v>0</v>
      </c>
      <c r="L1007" s="1">
        <f ca="1">VLOOKUP(D1007,料單!C:M,11,FALSE)</f>
        <v>0</v>
      </c>
      <c r="M1007" s="1">
        <f ca="1">VLOOKUP(D1007,料單!C:L,10,FALSE)</f>
        <v>0</v>
      </c>
      <c r="O1007" s="1">
        <f t="shared" ca="1" si="442"/>
        <v>0</v>
      </c>
      <c r="R1007" s="2" t="str">
        <f>IFERROR(VLOOKUP(表格15[[#This Row],[板材
色號]],資料庫!$P$3:$AJ$73,20,),"")</f>
        <v/>
      </c>
      <c r="S1007" s="9" t="str">
        <f t="shared" ca="1" si="445"/>
        <v/>
      </c>
    </row>
    <row r="1008" spans="1:19" x14ac:dyDescent="0.25">
      <c r="A1008" s="1">
        <f t="shared" si="436"/>
        <v>842</v>
      </c>
      <c r="B1008" s="1">
        <f t="shared" si="443"/>
        <v>34</v>
      </c>
      <c r="C1008" s="1">
        <f t="shared" si="444"/>
        <v>0</v>
      </c>
      <c r="D1008" s="1">
        <f>料單!C1316</f>
        <v>34017</v>
      </c>
      <c r="E1008" s="1">
        <f ca="1">VLOOKUP(D1008,料單!C:E,3,FALSE)</f>
        <v>0</v>
      </c>
      <c r="F1008" s="1">
        <f ca="1">VLOOKUP(D1008,料單!C:F,4,FALSE)</f>
        <v>0</v>
      </c>
      <c r="G1008" s="1" t="str">
        <f ca="1">VLOOKUP(D1008,料單!C:G,5,FALSE)</f>
        <v/>
      </c>
      <c r="H1008" s="1">
        <f ca="1">VLOOKUP(D1008,料單!C:H,6,FALSE)</f>
        <v>0</v>
      </c>
      <c r="I1008" s="1" t="str">
        <f ca="1">VLOOKUP(D1008,料單!C:I,7,FALSE)</f>
        <v/>
      </c>
      <c r="J1008" s="1">
        <f ca="1">VLOOKUP(D1008,料單!C:J,8,FALSE)</f>
        <v>0</v>
      </c>
      <c r="K1008" s="1">
        <f ca="1">VLOOKUP(D1008,料單!C:K,9,FALSE)</f>
        <v>0</v>
      </c>
      <c r="L1008" s="1">
        <f ca="1">VLOOKUP(D1008,料單!C:M,11,FALSE)</f>
        <v>0</v>
      </c>
      <c r="M1008" s="1">
        <f ca="1">VLOOKUP(D1008,料單!C:L,10,FALSE)</f>
        <v>0</v>
      </c>
      <c r="O1008" s="1">
        <f t="shared" ca="1" si="442"/>
        <v>0</v>
      </c>
      <c r="R1008" s="2" t="str">
        <f>IFERROR(VLOOKUP(表格15[[#This Row],[板材
色號]],資料庫!$P$3:$AJ$73,20,),"")</f>
        <v/>
      </c>
      <c r="S1008" s="9" t="str">
        <f t="shared" ca="1" si="445"/>
        <v/>
      </c>
    </row>
    <row r="1009" spans="1:21" x14ac:dyDescent="0.25">
      <c r="A1009" s="1">
        <f t="shared" si="436"/>
        <v>843</v>
      </c>
      <c r="B1009" s="1">
        <f t="shared" si="443"/>
        <v>34</v>
      </c>
      <c r="C1009" s="1">
        <f t="shared" si="444"/>
        <v>0</v>
      </c>
      <c r="D1009" s="1">
        <f>料單!C1317</f>
        <v>34018</v>
      </c>
      <c r="E1009" s="1">
        <f ca="1">VLOOKUP(D1009,料單!C:E,3,FALSE)</f>
        <v>0</v>
      </c>
      <c r="F1009" s="1">
        <f ca="1">VLOOKUP(D1009,料單!C:F,4,FALSE)</f>
        <v>0</v>
      </c>
      <c r="G1009" s="1" t="str">
        <f ca="1">VLOOKUP(D1009,料單!C:G,5,FALSE)</f>
        <v/>
      </c>
      <c r="H1009" s="1">
        <f ca="1">VLOOKUP(D1009,料單!C:H,6,FALSE)</f>
        <v>0</v>
      </c>
      <c r="I1009" s="1" t="str">
        <f ca="1">VLOOKUP(D1009,料單!C:I,7,FALSE)</f>
        <v/>
      </c>
      <c r="J1009" s="1">
        <f ca="1">VLOOKUP(D1009,料單!C:J,8,FALSE)</f>
        <v>0</v>
      </c>
      <c r="K1009" s="1">
        <f ca="1">VLOOKUP(D1009,料單!C:K,9,FALSE)</f>
        <v>0</v>
      </c>
      <c r="L1009" s="1">
        <f ca="1">VLOOKUP(D1009,料單!C:M,11,FALSE)</f>
        <v>0</v>
      </c>
      <c r="M1009" s="1">
        <f ca="1">VLOOKUP(D1009,料單!C:L,10,FALSE)</f>
        <v>0</v>
      </c>
      <c r="O1009" s="1">
        <f t="shared" ca="1" si="442"/>
        <v>0</v>
      </c>
      <c r="R1009" s="2" t="str">
        <f>IFERROR(VLOOKUP(表格15[[#This Row],[板材
色號]],資料庫!$P$3:$AJ$73,20,),"")</f>
        <v/>
      </c>
      <c r="S1009" s="9" t="str">
        <f t="shared" ca="1" si="445"/>
        <v/>
      </c>
    </row>
    <row r="1010" spans="1:21" x14ac:dyDescent="0.25">
      <c r="A1010" s="1">
        <f t="shared" si="436"/>
        <v>844</v>
      </c>
      <c r="B1010" s="1">
        <f t="shared" si="443"/>
        <v>34</v>
      </c>
      <c r="C1010" s="1">
        <f t="shared" si="444"/>
        <v>0</v>
      </c>
      <c r="D1010" s="1">
        <f>料單!C1318</f>
        <v>34019</v>
      </c>
      <c r="E1010" s="1">
        <f ca="1">VLOOKUP(D1010,料單!C:E,3,FALSE)</f>
        <v>0</v>
      </c>
      <c r="F1010" s="1">
        <f ca="1">VLOOKUP(D1010,料單!C:F,4,FALSE)</f>
        <v>0</v>
      </c>
      <c r="G1010" s="1" t="str">
        <f ca="1">VLOOKUP(D1010,料單!C:G,5,FALSE)</f>
        <v/>
      </c>
      <c r="H1010" s="1">
        <f ca="1">VLOOKUP(D1010,料單!C:H,6,FALSE)</f>
        <v>0</v>
      </c>
      <c r="I1010" s="1" t="str">
        <f ca="1">VLOOKUP(D1010,料單!C:I,7,FALSE)</f>
        <v/>
      </c>
      <c r="J1010" s="1">
        <f ca="1">VLOOKUP(D1010,料單!C:J,8,FALSE)</f>
        <v>0</v>
      </c>
      <c r="K1010" s="1">
        <f ca="1">VLOOKUP(D1010,料單!C:K,9,FALSE)</f>
        <v>0</v>
      </c>
      <c r="L1010" s="1">
        <f ca="1">VLOOKUP(D1010,料單!C:M,11,FALSE)</f>
        <v>0</v>
      </c>
      <c r="M1010" s="1">
        <f ca="1">VLOOKUP(D1010,料單!C:L,10,FALSE)</f>
        <v>0</v>
      </c>
      <c r="O1010" s="1">
        <f t="shared" ca="1" si="442"/>
        <v>0</v>
      </c>
      <c r="R1010" s="2" t="str">
        <f>IFERROR(VLOOKUP(表格15[[#This Row],[板材
色號]],資料庫!$P$3:$AJ$73,20,),"")</f>
        <v/>
      </c>
      <c r="S1010" s="9" t="str">
        <f t="shared" ca="1" si="445"/>
        <v/>
      </c>
    </row>
    <row r="1011" spans="1:21" x14ac:dyDescent="0.25">
      <c r="A1011" s="1">
        <f t="shared" si="436"/>
        <v>845</v>
      </c>
      <c r="B1011" s="1">
        <f t="shared" si="443"/>
        <v>34</v>
      </c>
      <c r="C1011" s="1">
        <f t="shared" si="444"/>
        <v>0</v>
      </c>
      <c r="D1011" s="1">
        <f>料單!C1319</f>
        <v>34020</v>
      </c>
      <c r="E1011" s="1">
        <f ca="1">VLOOKUP(D1011,料單!C:E,3,FALSE)</f>
        <v>0</v>
      </c>
      <c r="F1011" s="1">
        <f ca="1">VLOOKUP(D1011,料單!C:F,4,FALSE)</f>
        <v>0</v>
      </c>
      <c r="G1011" s="1" t="str">
        <f ca="1">VLOOKUP(D1011,料單!C:G,5,FALSE)</f>
        <v/>
      </c>
      <c r="H1011" s="1">
        <f ca="1">VLOOKUP(D1011,料單!C:H,6,FALSE)</f>
        <v>0</v>
      </c>
      <c r="I1011" s="1" t="str">
        <f ca="1">VLOOKUP(D1011,料單!C:I,7,FALSE)</f>
        <v/>
      </c>
      <c r="J1011" s="1">
        <f ca="1">VLOOKUP(D1011,料單!C:J,8,FALSE)</f>
        <v>0</v>
      </c>
      <c r="K1011" s="1">
        <f ca="1">VLOOKUP(D1011,料單!C:K,9,FALSE)</f>
        <v>0</v>
      </c>
      <c r="L1011" s="1" t="str">
        <f ca="1">VLOOKUP(D1011,料單!C:M,11,FALSE)</f>
        <v/>
      </c>
      <c r="M1011" s="1">
        <f ca="1">VLOOKUP(D1011,料單!C:L,10,FALSE)</f>
        <v>0</v>
      </c>
      <c r="O1011" s="1">
        <f t="shared" ca="1" si="442"/>
        <v>0</v>
      </c>
      <c r="R1011" s="2" t="str">
        <f>IFERROR(VLOOKUP(表格15[[#This Row],[板材
色號]],資料庫!$P$3:$AJ$73,20,),"")</f>
        <v/>
      </c>
      <c r="S1011" s="9" t="str">
        <f t="shared" ca="1" si="445"/>
        <v/>
      </c>
    </row>
    <row r="1012" spans="1:21" x14ac:dyDescent="0.25">
      <c r="A1012" s="1">
        <f t="shared" si="436"/>
        <v>846</v>
      </c>
      <c r="B1012" s="1">
        <f t="shared" si="443"/>
        <v>34</v>
      </c>
      <c r="C1012" s="1">
        <f t="shared" si="444"/>
        <v>0</v>
      </c>
      <c r="D1012" s="1">
        <f>料單!C1320</f>
        <v>34021</v>
      </c>
      <c r="E1012" s="1">
        <f ca="1">VLOOKUP(D1012,料單!C:E,3,FALSE)</f>
        <v>0</v>
      </c>
      <c r="F1012" s="1">
        <f ca="1">VLOOKUP(D1012,料單!C:F,4,FALSE)</f>
        <v>0</v>
      </c>
      <c r="G1012" s="1" t="str">
        <f ca="1">VLOOKUP(D1012,料單!C:G,5,FALSE)</f>
        <v/>
      </c>
      <c r="H1012" s="1">
        <f ca="1">VLOOKUP(D1012,料單!C:H,6,FALSE)</f>
        <v>0</v>
      </c>
      <c r="I1012" s="1" t="str">
        <f ca="1">VLOOKUP(D1012,料單!C:I,7,FALSE)</f>
        <v/>
      </c>
      <c r="J1012" s="1">
        <f ca="1">VLOOKUP(D1012,料單!C:J,8,FALSE)</f>
        <v>0</v>
      </c>
      <c r="K1012" s="1">
        <f ca="1">VLOOKUP(D1012,料單!C:K,9,FALSE)</f>
        <v>0</v>
      </c>
      <c r="L1012" s="1" t="str">
        <f ca="1">VLOOKUP(D1012,料單!C:M,11,FALSE)</f>
        <v/>
      </c>
      <c r="M1012" s="1">
        <f ca="1">VLOOKUP(D1012,料單!C:L,10,FALSE)</f>
        <v>0</v>
      </c>
      <c r="O1012" s="1">
        <f t="shared" ca="1" si="442"/>
        <v>0</v>
      </c>
      <c r="R1012" s="2" t="str">
        <f>IFERROR(VLOOKUP(表格15[[#This Row],[板材
色號]],資料庫!$P$3:$AJ$73,20,),"")</f>
        <v/>
      </c>
      <c r="S1012" s="9" t="str">
        <f t="shared" ca="1" si="445"/>
        <v/>
      </c>
    </row>
    <row r="1013" spans="1:21" x14ac:dyDescent="0.25">
      <c r="A1013" s="1">
        <f t="shared" si="436"/>
        <v>847</v>
      </c>
      <c r="B1013" s="1">
        <f t="shared" si="443"/>
        <v>34</v>
      </c>
      <c r="C1013" s="1">
        <f t="shared" si="444"/>
        <v>0</v>
      </c>
      <c r="D1013" s="1">
        <f>料單!C1321</f>
        <v>34022</v>
      </c>
      <c r="E1013" s="1">
        <f ca="1">VLOOKUP(D1013,料單!C:E,3,FALSE)</f>
        <v>0</v>
      </c>
      <c r="F1013" s="1">
        <f ca="1">VLOOKUP(D1013,料單!C:F,4,FALSE)</f>
        <v>0</v>
      </c>
      <c r="G1013" s="1" t="str">
        <f ca="1">VLOOKUP(D1013,料單!C:G,5,FALSE)</f>
        <v/>
      </c>
      <c r="H1013" s="1">
        <f ca="1">VLOOKUP(D1013,料單!C:H,6,FALSE)</f>
        <v>0</v>
      </c>
      <c r="I1013" s="1" t="str">
        <f ca="1">VLOOKUP(D1013,料單!C:I,7,FALSE)</f>
        <v/>
      </c>
      <c r="J1013" s="1">
        <f ca="1">VLOOKUP(D1013,料單!C:J,8,FALSE)</f>
        <v>0</v>
      </c>
      <c r="K1013" s="1">
        <f ca="1">VLOOKUP(D1013,料單!C:K,9,FALSE)</f>
        <v>0</v>
      </c>
      <c r="L1013" s="1" t="str">
        <f ca="1">VLOOKUP(D1013,料單!C:M,11,FALSE)</f>
        <v/>
      </c>
      <c r="M1013" s="1">
        <f ca="1">VLOOKUP(D1013,料單!C:L,10,FALSE)</f>
        <v>0</v>
      </c>
      <c r="O1013" s="1">
        <f t="shared" ca="1" si="442"/>
        <v>0</v>
      </c>
      <c r="R1013" s="2" t="str">
        <f>IFERROR(VLOOKUP(表格15[[#This Row],[板材
色號]],資料庫!$P$3:$AJ$73,20,),"")</f>
        <v/>
      </c>
      <c r="S1013" s="9" t="str">
        <f t="shared" ca="1" si="445"/>
        <v/>
      </c>
    </row>
    <row r="1014" spans="1:21" x14ac:dyDescent="0.25">
      <c r="A1014" s="1">
        <f t="shared" si="436"/>
        <v>848</v>
      </c>
      <c r="B1014" s="1">
        <f t="shared" si="443"/>
        <v>34</v>
      </c>
      <c r="C1014" s="1">
        <f t="shared" si="444"/>
        <v>0</v>
      </c>
      <c r="D1014" s="1">
        <f>料單!C1322</f>
        <v>34023</v>
      </c>
      <c r="E1014" s="1">
        <f ca="1">VLOOKUP(D1014,料單!C:E,3,FALSE)</f>
        <v>0</v>
      </c>
      <c r="F1014" s="1">
        <f ca="1">VLOOKUP(D1014,料單!C:F,4,FALSE)</f>
        <v>0</v>
      </c>
      <c r="G1014" s="1" t="str">
        <f ca="1">VLOOKUP(D1014,料單!C:G,5,FALSE)</f>
        <v/>
      </c>
      <c r="H1014" s="1">
        <f ca="1">VLOOKUP(D1014,料單!C:H,6,FALSE)</f>
        <v>0</v>
      </c>
      <c r="I1014" s="1" t="str">
        <f ca="1">VLOOKUP(D1014,料單!C:I,7,FALSE)</f>
        <v/>
      </c>
      <c r="J1014" s="1">
        <f ca="1">VLOOKUP(D1014,料單!C:J,8,FALSE)</f>
        <v>0</v>
      </c>
      <c r="K1014" s="1">
        <f ca="1">VLOOKUP(D1014,料單!C:K,9,FALSE)</f>
        <v>0</v>
      </c>
      <c r="L1014" s="1" t="str">
        <f ca="1">VLOOKUP(D1014,料單!C:M,11,FALSE)</f>
        <v/>
      </c>
      <c r="M1014" s="1">
        <f ca="1">VLOOKUP(D1014,料單!C:L,10,FALSE)</f>
        <v>0</v>
      </c>
      <c r="O1014" s="1">
        <f t="shared" ca="1" si="442"/>
        <v>0</v>
      </c>
      <c r="R1014" s="2" t="str">
        <f>IFERROR(VLOOKUP(表格15[[#This Row],[板材
色號]],資料庫!$P$3:$AJ$73,20,),"")</f>
        <v/>
      </c>
      <c r="S1014" s="9" t="str">
        <f t="shared" ca="1" si="445"/>
        <v/>
      </c>
    </row>
    <row r="1015" spans="1:21" x14ac:dyDescent="0.25">
      <c r="A1015" s="1">
        <f t="shared" si="436"/>
        <v>849</v>
      </c>
      <c r="B1015" s="1">
        <f t="shared" si="443"/>
        <v>34</v>
      </c>
      <c r="C1015" s="1">
        <f t="shared" si="444"/>
        <v>0</v>
      </c>
      <c r="D1015" s="1">
        <f>料單!C1323</f>
        <v>34024</v>
      </c>
      <c r="E1015" s="1">
        <f ca="1">VLOOKUP(D1015,料單!C:E,3,FALSE)</f>
        <v>0</v>
      </c>
      <c r="F1015" s="1">
        <f ca="1">VLOOKUP(D1015,料單!C:F,4,FALSE)</f>
        <v>0</v>
      </c>
      <c r="G1015" s="1" t="str">
        <f ca="1">VLOOKUP(D1015,料單!C:G,5,FALSE)</f>
        <v/>
      </c>
      <c r="H1015" s="1">
        <f ca="1">VLOOKUP(D1015,料單!C:H,6,FALSE)</f>
        <v>0</v>
      </c>
      <c r="I1015" s="1" t="str">
        <f ca="1">VLOOKUP(D1015,料單!C:I,7,FALSE)</f>
        <v/>
      </c>
      <c r="J1015" s="1">
        <f ca="1">VLOOKUP(D1015,料單!C:J,8,FALSE)</f>
        <v>0</v>
      </c>
      <c r="K1015" s="1">
        <f ca="1">VLOOKUP(D1015,料單!C:K,9,FALSE)</f>
        <v>0</v>
      </c>
      <c r="L1015" s="1" t="str">
        <f ca="1">VLOOKUP(D1015,料單!C:M,11,FALSE)</f>
        <v/>
      </c>
      <c r="M1015" s="1">
        <f ca="1">VLOOKUP(D1015,料單!C:L,10,FALSE)</f>
        <v>0</v>
      </c>
      <c r="O1015" s="1">
        <f t="shared" ca="1" si="442"/>
        <v>0</v>
      </c>
      <c r="R1015" s="2" t="str">
        <f>IFERROR(VLOOKUP(表格15[[#This Row],[板材
色號]],資料庫!$P$3:$AJ$73,20,),"")</f>
        <v/>
      </c>
      <c r="S1015" s="9" t="str">
        <f t="shared" ca="1" si="445"/>
        <v/>
      </c>
    </row>
    <row r="1016" spans="1:21" x14ac:dyDescent="0.25">
      <c r="A1016" s="1">
        <f t="shared" si="436"/>
        <v>850</v>
      </c>
      <c r="B1016" s="1">
        <f t="shared" si="443"/>
        <v>34</v>
      </c>
      <c r="C1016" s="1">
        <f t="shared" si="444"/>
        <v>0</v>
      </c>
      <c r="D1016" s="1">
        <f>料單!C1324</f>
        <v>34025</v>
      </c>
      <c r="E1016" s="1">
        <f ca="1">VLOOKUP(D1016,料單!C:E,3,FALSE)</f>
        <v>0</v>
      </c>
      <c r="F1016" s="1">
        <f ca="1">VLOOKUP(D1016,料單!C:F,4,FALSE)</f>
        <v>0</v>
      </c>
      <c r="G1016" s="1" t="str">
        <f ca="1">VLOOKUP(D1016,料單!C:G,5,FALSE)</f>
        <v/>
      </c>
      <c r="H1016" s="1">
        <f ca="1">VLOOKUP(D1016,料單!C:H,6,FALSE)</f>
        <v>0</v>
      </c>
      <c r="I1016" s="1" t="str">
        <f ca="1">VLOOKUP(D1016,料單!C:I,7,FALSE)</f>
        <v/>
      </c>
      <c r="J1016" s="1">
        <f ca="1">VLOOKUP(D1016,料單!C:J,8,FALSE)</f>
        <v>0</v>
      </c>
      <c r="K1016" s="1">
        <f ca="1">VLOOKUP(D1016,料單!C:K,9,FALSE)</f>
        <v>0</v>
      </c>
      <c r="L1016" s="1" t="str">
        <f ca="1">VLOOKUP(D1016,料單!C:M,11,FALSE)</f>
        <v/>
      </c>
      <c r="M1016" s="1">
        <f ca="1">VLOOKUP(D1016,料單!C:L,10,FALSE)</f>
        <v>0</v>
      </c>
      <c r="O1016" s="1">
        <f t="shared" ca="1" si="442"/>
        <v>0</v>
      </c>
      <c r="R1016" s="2" t="str">
        <f>IFERROR(VLOOKUP(表格15[[#This Row],[板材
色號]],資料庫!$P$3:$AJ$73,20,),"")</f>
        <v/>
      </c>
      <c r="S1016" s="9" t="str">
        <f t="shared" ca="1" si="445"/>
        <v/>
      </c>
    </row>
    <row r="1017" spans="1:21" x14ac:dyDescent="0.25">
      <c r="A1017" s="1">
        <f t="shared" si="436"/>
        <v>851</v>
      </c>
      <c r="B1017" s="1">
        <f t="shared" si="443"/>
        <v>34</v>
      </c>
      <c r="C1017" s="1">
        <f t="shared" si="444"/>
        <v>0</v>
      </c>
      <c r="D1017" s="1">
        <f>料單!C1325</f>
        <v>34026</v>
      </c>
      <c r="E1017" s="1">
        <f ca="1">VLOOKUP(D1017,料單!C:E,3,FALSE)</f>
        <v>0</v>
      </c>
      <c r="F1017" s="1">
        <f ca="1">VLOOKUP(D1017,料單!C:F,4,FALSE)</f>
        <v>0</v>
      </c>
      <c r="G1017" s="1" t="str">
        <f ca="1">VLOOKUP(D1017,料單!C:G,5,FALSE)</f>
        <v/>
      </c>
      <c r="H1017" s="1">
        <f ca="1">VLOOKUP(D1017,料單!C:H,6,FALSE)</f>
        <v>0</v>
      </c>
      <c r="I1017" s="1" t="str">
        <f ca="1">VLOOKUP(D1017,料單!C:I,7,FALSE)</f>
        <v/>
      </c>
      <c r="J1017" s="1">
        <f ca="1">VLOOKUP(D1017,料單!C:J,8,FALSE)</f>
        <v>0</v>
      </c>
      <c r="K1017" s="1">
        <f ca="1">VLOOKUP(D1017,料單!C:K,9,FALSE)</f>
        <v>0</v>
      </c>
      <c r="L1017" s="1" t="str">
        <f ca="1">VLOOKUP(D1017,料單!C:M,11,FALSE)</f>
        <v/>
      </c>
      <c r="M1017" s="1">
        <f ca="1">VLOOKUP(D1017,料單!C:L,10,FALSE)</f>
        <v>0</v>
      </c>
      <c r="O1017" s="1">
        <f t="shared" ca="1" si="442"/>
        <v>0</v>
      </c>
      <c r="R1017" s="2" t="str">
        <f>IFERROR(VLOOKUP(表格15[[#This Row],[板材
色號]],資料庫!$P$3:$AJ$73,20,),"")</f>
        <v/>
      </c>
      <c r="S1017" s="9" t="str">
        <f t="shared" ca="1" si="445"/>
        <v/>
      </c>
    </row>
    <row r="1018" spans="1:21" x14ac:dyDescent="0.25">
      <c r="A1018" s="1">
        <f t="shared" si="436"/>
        <v>852</v>
      </c>
      <c r="B1018" s="1">
        <f t="shared" si="443"/>
        <v>34</v>
      </c>
      <c r="C1018" s="1">
        <f t="shared" si="444"/>
        <v>0</v>
      </c>
      <c r="D1018" s="1">
        <f>料單!C1326</f>
        <v>34027</v>
      </c>
      <c r="E1018" s="1">
        <f ca="1">VLOOKUP(D1018,料單!C:E,3,FALSE)</f>
        <v>0</v>
      </c>
      <c r="F1018" s="1">
        <f ca="1">VLOOKUP(D1018,料單!C:F,4,FALSE)</f>
        <v>0</v>
      </c>
      <c r="G1018" s="1" t="str">
        <f ca="1">VLOOKUP(D1018,料單!C:G,5,FALSE)</f>
        <v/>
      </c>
      <c r="H1018" s="1">
        <f ca="1">VLOOKUP(D1018,料單!C:H,6,FALSE)</f>
        <v>0</v>
      </c>
      <c r="I1018" s="1" t="str">
        <f ca="1">VLOOKUP(D1018,料單!C:I,7,FALSE)</f>
        <v/>
      </c>
      <c r="J1018" s="1">
        <f ca="1">VLOOKUP(D1018,料單!C:J,8,FALSE)</f>
        <v>0</v>
      </c>
      <c r="K1018" s="1">
        <f ca="1">VLOOKUP(D1018,料單!C:K,9,FALSE)</f>
        <v>0</v>
      </c>
      <c r="L1018" s="1" t="str">
        <f ca="1">VLOOKUP(D1018,料單!C:M,11,FALSE)</f>
        <v/>
      </c>
      <c r="M1018" s="1">
        <f ca="1">VLOOKUP(D1018,料單!C:L,10,FALSE)</f>
        <v>0</v>
      </c>
      <c r="O1018" s="1">
        <f t="shared" ca="1" si="442"/>
        <v>0</v>
      </c>
      <c r="R1018" s="2" t="str">
        <f>IFERROR(VLOOKUP(表格15[[#This Row],[板材
色號]],資料庫!$P$3:$AJ$73,20,),"")</f>
        <v/>
      </c>
      <c r="S1018" s="9" t="str">
        <f t="shared" ca="1" si="445"/>
        <v/>
      </c>
    </row>
    <row r="1019" spans="1:21" x14ac:dyDescent="0.25">
      <c r="A1019" s="1">
        <f t="shared" si="436"/>
        <v>853</v>
      </c>
      <c r="B1019" s="1">
        <f t="shared" si="443"/>
        <v>34</v>
      </c>
      <c r="C1019" s="1">
        <f t="shared" si="444"/>
        <v>0</v>
      </c>
      <c r="D1019" s="1">
        <f>料單!C1327</f>
        <v>34028</v>
      </c>
      <c r="E1019" s="1">
        <f ca="1">VLOOKUP(D1019,料單!C:E,3,FALSE)</f>
        <v>0</v>
      </c>
      <c r="F1019" s="1">
        <f ca="1">VLOOKUP(D1019,料單!C:F,4,FALSE)</f>
        <v>0</v>
      </c>
      <c r="G1019" s="1" t="str">
        <f ca="1">VLOOKUP(D1019,料單!C:G,5,FALSE)</f>
        <v/>
      </c>
      <c r="H1019" s="1">
        <f ca="1">VLOOKUP(D1019,料單!C:H,6,FALSE)</f>
        <v>0</v>
      </c>
      <c r="I1019" s="1" t="str">
        <f ca="1">VLOOKUP(D1019,料單!C:I,7,FALSE)</f>
        <v/>
      </c>
      <c r="J1019" s="1">
        <f ca="1">VLOOKUP(D1019,料單!C:J,8,FALSE)</f>
        <v>0</v>
      </c>
      <c r="K1019" s="1">
        <f ca="1">VLOOKUP(D1019,料單!C:K,9,FALSE)</f>
        <v>0</v>
      </c>
      <c r="L1019" s="1" t="str">
        <f ca="1">VLOOKUP(D1019,料單!C:M,11,FALSE)</f>
        <v/>
      </c>
      <c r="M1019" s="1">
        <f ca="1">VLOOKUP(D1019,料單!C:L,10,FALSE)</f>
        <v>0</v>
      </c>
      <c r="O1019" s="1">
        <f t="shared" ca="1" si="442"/>
        <v>0</v>
      </c>
      <c r="R1019" s="2" t="str">
        <f>IFERROR(VLOOKUP(表格15[[#This Row],[板材
色號]],資料庫!$P$3:$AJ$73,20,),"")</f>
        <v/>
      </c>
      <c r="S1019" s="9" t="str">
        <f t="shared" ca="1" si="445"/>
        <v/>
      </c>
    </row>
    <row r="1020" spans="1:21" x14ac:dyDescent="0.25">
      <c r="A1020" s="1">
        <f t="shared" si="436"/>
        <v>854</v>
      </c>
      <c r="B1020" s="1">
        <f t="shared" si="443"/>
        <v>34</v>
      </c>
      <c r="C1020" s="1">
        <f t="shared" si="444"/>
        <v>0</v>
      </c>
      <c r="D1020" s="1">
        <f>料單!C1328</f>
        <v>34029</v>
      </c>
      <c r="E1020" s="1">
        <f ca="1">VLOOKUP(D1020,料單!C:E,3,FALSE)</f>
        <v>0</v>
      </c>
      <c r="F1020" s="1">
        <f ca="1">VLOOKUP(D1020,料單!C:F,4,FALSE)</f>
        <v>0</v>
      </c>
      <c r="G1020" s="1" t="str">
        <f ca="1">VLOOKUP(D1020,料單!C:G,5,FALSE)</f>
        <v/>
      </c>
      <c r="H1020" s="1">
        <f ca="1">VLOOKUP(D1020,料單!C:H,6,FALSE)</f>
        <v>0</v>
      </c>
      <c r="I1020" s="1" t="str">
        <f ca="1">VLOOKUP(D1020,料單!C:I,7,FALSE)</f>
        <v/>
      </c>
      <c r="J1020" s="1">
        <f ca="1">VLOOKUP(D1020,料單!C:J,8,FALSE)</f>
        <v>0</v>
      </c>
      <c r="K1020" s="1">
        <f ca="1">VLOOKUP(D1020,料單!C:K,9,FALSE)</f>
        <v>0</v>
      </c>
      <c r="L1020" s="1" t="str">
        <f ca="1">VLOOKUP(D1020,料單!C:M,11,FALSE)</f>
        <v/>
      </c>
      <c r="M1020" s="1">
        <f ca="1">VLOOKUP(D1020,料單!C:L,10,FALSE)</f>
        <v>0</v>
      </c>
      <c r="O1020" s="1">
        <f t="shared" ca="1" si="442"/>
        <v>0</v>
      </c>
      <c r="R1020" s="2" t="str">
        <f>IFERROR(VLOOKUP(表格15[[#This Row],[板材
色號]],資料庫!$P$3:$AJ$73,20,),"")</f>
        <v/>
      </c>
      <c r="S1020" s="9" t="str">
        <f t="shared" ca="1" si="445"/>
        <v/>
      </c>
    </row>
    <row r="1021" spans="1:21" s="43" customFormat="1" x14ac:dyDescent="0.25">
      <c r="A1021" s="43">
        <f t="shared" si="436"/>
        <v>855</v>
      </c>
      <c r="B1021" s="43">
        <f t="shared" si="443"/>
        <v>34</v>
      </c>
      <c r="C1021" s="43">
        <f t="shared" si="444"/>
        <v>0</v>
      </c>
      <c r="D1021" s="43">
        <f>料單!C1329</f>
        <v>34030</v>
      </c>
      <c r="E1021" s="43">
        <f ca="1">VLOOKUP(D1021,料單!C:E,3,FALSE)</f>
        <v>0</v>
      </c>
      <c r="F1021" s="43">
        <f ca="1">VLOOKUP(D1021,料單!C:F,4,FALSE)</f>
        <v>0</v>
      </c>
      <c r="G1021" s="43" t="str">
        <f ca="1">VLOOKUP(D1021,料單!C:G,5,FALSE)</f>
        <v/>
      </c>
      <c r="H1021" s="43">
        <f ca="1">VLOOKUP(D1021,料單!C:H,6,FALSE)</f>
        <v>0</v>
      </c>
      <c r="I1021" s="43" t="str">
        <f ca="1">VLOOKUP(D1021,料單!C:I,7,FALSE)</f>
        <v/>
      </c>
      <c r="J1021" s="43">
        <f ca="1">VLOOKUP(D1021,料單!C:J,8,FALSE)</f>
        <v>0</v>
      </c>
      <c r="K1021" s="43">
        <f ca="1">VLOOKUP(D1021,料單!C:K,9,FALSE)</f>
        <v>0</v>
      </c>
      <c r="L1021" s="43" t="str">
        <f ca="1">VLOOKUP(D1021,料單!C:M,11,FALSE)</f>
        <v/>
      </c>
      <c r="M1021" s="43">
        <f ca="1">VLOOKUP(D1021,料單!C:L,10,FALSE)</f>
        <v>0</v>
      </c>
      <c r="O1021" s="43">
        <f t="shared" ca="1" si="442"/>
        <v>0</v>
      </c>
      <c r="P1021" s="45">
        <f ca="1">SUM(O992:O1021)</f>
        <v>0</v>
      </c>
      <c r="Q1021" s="45"/>
      <c r="R1021" s="204" t="str">
        <f>IFERROR(VLOOKUP(表格15[[#This Row],[板材
色號]],資料庫!$P$3:$AJ$73,20,),"")</f>
        <v/>
      </c>
      <c r="S1021" s="205" t="str">
        <f t="shared" ca="1" si="445"/>
        <v/>
      </c>
    </row>
    <row r="1022" spans="1:21" x14ac:dyDescent="0.25">
      <c r="A1022" s="1">
        <f t="shared" si="436"/>
        <v>856</v>
      </c>
      <c r="B1022" s="1">
        <f>料單!C1333</f>
        <v>35</v>
      </c>
      <c r="C1022" s="1">
        <f>料單!C1332</f>
        <v>0</v>
      </c>
      <c r="D1022" s="1">
        <f>料單!C1339</f>
        <v>35001</v>
      </c>
      <c r="E1022" s="1" t="str">
        <f ca="1">VLOOKUP(D1022,料單!C:E,3,FALSE)</f>
        <v>頂板</v>
      </c>
      <c r="F1022" s="1">
        <f ca="1">VLOOKUP(D1022,料單!C:F,4,FALSE)</f>
        <v>-36</v>
      </c>
      <c r="G1022" s="1" t="str">
        <f ca="1">VLOOKUP(D1022,料單!C:G,5,FALSE)</f>
        <v>AA</v>
      </c>
      <c r="H1022" s="1">
        <f ca="1">VLOOKUP(D1022,料單!C:H,6,FALSE)</f>
        <v>0</v>
      </c>
      <c r="I1022" s="1" t="str">
        <f ca="1">VLOOKUP(D1022,料單!C:I,7,FALSE)</f>
        <v/>
      </c>
      <c r="J1022" s="1">
        <f ca="1">VLOOKUP(D1022,料單!C:J,8,FALSE)</f>
        <v>18</v>
      </c>
      <c r="K1022" s="1">
        <f ca="1">VLOOKUP(D1022,料單!C:K,9,FALSE)</f>
        <v>0</v>
      </c>
      <c r="L1022" s="1" t="str">
        <f ca="1">VLOOKUP(D1022,料單!C:M,11,FALSE)</f>
        <v/>
      </c>
      <c r="M1022" s="1">
        <f ca="1">VLOOKUP(D1022,料單!C:L,10,FALSE)</f>
        <v>0</v>
      </c>
      <c r="O1022" s="1">
        <f t="shared" ca="1" si="442"/>
        <v>0</v>
      </c>
      <c r="R1022" s="2" t="str">
        <f>IFERROR(VLOOKUP(表格15[[#This Row],[板材
色號]],資料庫!$P$3:$AJ$73,20,),"")</f>
        <v/>
      </c>
      <c r="S1022" s="9" t="str">
        <f t="shared" ca="1" si="445"/>
        <v/>
      </c>
      <c r="T1022" s="9"/>
      <c r="U1022" s="9"/>
    </row>
    <row r="1023" spans="1:21" x14ac:dyDescent="0.25">
      <c r="A1023" s="1">
        <f t="shared" si="436"/>
        <v>857</v>
      </c>
      <c r="B1023" s="1">
        <f>B1022</f>
        <v>35</v>
      </c>
      <c r="C1023" s="1">
        <f>C1022</f>
        <v>0</v>
      </c>
      <c r="D1023" s="1">
        <f>料單!C1340</f>
        <v>35002</v>
      </c>
      <c r="E1023" s="1" t="str">
        <f ca="1">VLOOKUP(D1023,料單!C:E,3,FALSE)</f>
        <v>底板</v>
      </c>
      <c r="F1023" s="1">
        <f ca="1">VLOOKUP(D1023,料單!C:F,4,FALSE)</f>
        <v>-36</v>
      </c>
      <c r="G1023" s="1" t="str">
        <f ca="1">VLOOKUP(D1023,料單!C:G,5,FALSE)</f>
        <v>AA</v>
      </c>
      <c r="H1023" s="1">
        <f ca="1">VLOOKUP(D1023,料單!C:H,6,FALSE)</f>
        <v>0</v>
      </c>
      <c r="I1023" s="1" t="str">
        <f ca="1">VLOOKUP(D1023,料單!C:I,7,FALSE)</f>
        <v/>
      </c>
      <c r="J1023" s="1">
        <f ca="1">VLOOKUP(D1023,料單!C:J,8,FALSE)</f>
        <v>18</v>
      </c>
      <c r="K1023" s="1">
        <f ca="1">VLOOKUP(D1023,料單!C:K,9,FALSE)</f>
        <v>0</v>
      </c>
      <c r="L1023" s="1" t="str">
        <f ca="1">VLOOKUP(D1023,料單!C:M,11,FALSE)</f>
        <v/>
      </c>
      <c r="M1023" s="1">
        <f ca="1">VLOOKUP(D1023,料單!C:L,10,FALSE)</f>
        <v>0</v>
      </c>
      <c r="O1023" s="1">
        <f t="shared" ca="1" si="442"/>
        <v>0</v>
      </c>
    </row>
    <row r="1024" spans="1:21" x14ac:dyDescent="0.25">
      <c r="A1024" s="1">
        <f t="shared" si="436"/>
        <v>858</v>
      </c>
      <c r="B1024" s="1">
        <f t="shared" ref="B1024:B1051" si="446">B1023</f>
        <v>35</v>
      </c>
      <c r="C1024" s="1">
        <f t="shared" ref="C1024:C1051" si="447">C1023</f>
        <v>0</v>
      </c>
      <c r="D1024" s="1">
        <f>料單!C1341</f>
        <v>35003</v>
      </c>
      <c r="E1024" s="1" t="str">
        <f ca="1">VLOOKUP(D1024,料單!C:E,3,FALSE)</f>
        <v>左側板</v>
      </c>
      <c r="F1024" s="1">
        <f ca="1">VLOOKUP(D1024,料單!C:F,4,FALSE)</f>
        <v>0</v>
      </c>
      <c r="G1024" s="1" t="str">
        <f ca="1">VLOOKUP(D1024,料單!C:G,5,FALSE)</f>
        <v>AA</v>
      </c>
      <c r="H1024" s="1">
        <f ca="1">VLOOKUP(D1024,料單!C:H,6,FALSE)</f>
        <v>0</v>
      </c>
      <c r="I1024" s="1" t="str">
        <f ca="1">VLOOKUP(D1024,料單!C:I,7,FALSE)</f>
        <v>AA</v>
      </c>
      <c r="J1024" s="1">
        <f ca="1">VLOOKUP(D1024,料單!C:J,8,FALSE)</f>
        <v>18</v>
      </c>
      <c r="K1024" s="1">
        <f ca="1">VLOOKUP(D1024,料單!C:K,9,FALSE)</f>
        <v>0</v>
      </c>
      <c r="L1024" s="1" t="str">
        <f ca="1">VLOOKUP(D1024,料單!C:M,11,FALSE)</f>
        <v/>
      </c>
      <c r="M1024" s="1">
        <f ca="1">VLOOKUP(D1024,料單!C:L,10,FALSE)</f>
        <v>0</v>
      </c>
      <c r="O1024" s="1">
        <f t="shared" ca="1" si="442"/>
        <v>0</v>
      </c>
    </row>
    <row r="1025" spans="1:15" x14ac:dyDescent="0.25">
      <c r="A1025" s="1">
        <f t="shared" si="436"/>
        <v>859</v>
      </c>
      <c r="B1025" s="1">
        <f t="shared" si="446"/>
        <v>35</v>
      </c>
      <c r="C1025" s="1">
        <f t="shared" si="447"/>
        <v>0</v>
      </c>
      <c r="D1025" s="1">
        <f>料單!C1342</f>
        <v>35004</v>
      </c>
      <c r="E1025" s="1" t="str">
        <f ca="1">VLOOKUP(D1025,料單!C:E,3,FALSE)</f>
        <v>右側板</v>
      </c>
      <c r="F1025" s="1">
        <f ca="1">VLOOKUP(D1025,料單!C:F,4,FALSE)</f>
        <v>0</v>
      </c>
      <c r="G1025" s="1" t="str">
        <f ca="1">VLOOKUP(D1025,料單!C:G,5,FALSE)</f>
        <v>AA</v>
      </c>
      <c r="H1025" s="1">
        <f ca="1">VLOOKUP(D1025,料單!C:H,6,FALSE)</f>
        <v>0</v>
      </c>
      <c r="I1025" s="1" t="str">
        <f ca="1">VLOOKUP(D1025,料單!C:I,7,FALSE)</f>
        <v>AA</v>
      </c>
      <c r="J1025" s="1">
        <f ca="1">VLOOKUP(D1025,料單!C:J,8,FALSE)</f>
        <v>18</v>
      </c>
      <c r="K1025" s="1">
        <f ca="1">VLOOKUP(D1025,料單!C:K,9,FALSE)</f>
        <v>0</v>
      </c>
      <c r="L1025" s="1" t="str">
        <f ca="1">VLOOKUP(D1025,料單!C:M,11,FALSE)</f>
        <v/>
      </c>
      <c r="M1025" s="1">
        <f ca="1">VLOOKUP(D1025,料單!C:L,10,FALSE)</f>
        <v>0</v>
      </c>
      <c r="O1025" s="1">
        <f t="shared" ca="1" si="442"/>
        <v>0</v>
      </c>
    </row>
    <row r="1026" spans="1:15" x14ac:dyDescent="0.25">
      <c r="A1026" s="1">
        <f t="shared" si="436"/>
        <v>860</v>
      </c>
      <c r="B1026" s="1">
        <f t="shared" si="446"/>
        <v>35</v>
      </c>
      <c r="C1026" s="1">
        <f t="shared" si="447"/>
        <v>0</v>
      </c>
      <c r="D1026" s="1">
        <f>料單!C1343</f>
        <v>35005</v>
      </c>
      <c r="E1026" s="1" t="str">
        <f ca="1">VLOOKUP(D1026,料單!C:E,3,FALSE)</f>
        <v>背板</v>
      </c>
      <c r="F1026" s="1">
        <f ca="1">VLOOKUP(D1026,料單!C:F,4,FALSE)</f>
        <v>-22</v>
      </c>
      <c r="G1026" s="1" t="str">
        <f ca="1">VLOOKUP(D1026,料單!C:G,5,FALSE)</f>
        <v/>
      </c>
      <c r="H1026" s="1">
        <f ca="1">VLOOKUP(D1026,料單!C:H,6,FALSE)</f>
        <v>-22</v>
      </c>
      <c r="I1026" s="1" t="str">
        <f ca="1">VLOOKUP(D1026,料單!C:I,7,FALSE)</f>
        <v/>
      </c>
      <c r="J1026" s="1">
        <f ca="1">VLOOKUP(D1026,料單!C:J,8,FALSE)</f>
        <v>4</v>
      </c>
      <c r="K1026" s="1">
        <f ca="1">VLOOKUP(D1026,料單!C:K,9,FALSE)</f>
        <v>0</v>
      </c>
      <c r="L1026" s="1" t="str">
        <f ca="1">VLOOKUP(D1026,料單!C:M,11,FALSE)</f>
        <v/>
      </c>
      <c r="M1026" s="1">
        <f ca="1">VLOOKUP(D1026,料單!C:L,10,FALSE)</f>
        <v>0</v>
      </c>
      <c r="O1026" s="1">
        <f t="shared" ca="1" si="442"/>
        <v>0</v>
      </c>
    </row>
    <row r="1027" spans="1:15" x14ac:dyDescent="0.25">
      <c r="A1027" s="1">
        <f t="shared" si="436"/>
        <v>861</v>
      </c>
      <c r="B1027" s="1">
        <f t="shared" si="446"/>
        <v>35</v>
      </c>
      <c r="C1027" s="1">
        <f t="shared" si="447"/>
        <v>0</v>
      </c>
      <c r="D1027" s="1">
        <f>料單!C1344</f>
        <v>35006</v>
      </c>
      <c r="E1027" s="1" t="str">
        <f ca="1">VLOOKUP(D1027,料單!C:E,3,FALSE)</f>
        <v>背拉桿</v>
      </c>
      <c r="F1027" s="1">
        <f ca="1">VLOOKUP(D1027,料單!C:F,4,FALSE)</f>
        <v>-36</v>
      </c>
      <c r="G1027" s="1" t="str">
        <f ca="1">VLOOKUP(D1027,料單!C:G,5,FALSE)</f>
        <v>AA</v>
      </c>
      <c r="H1027" s="1">
        <f ca="1">VLOOKUP(D1027,料單!C:H,6,FALSE)</f>
        <v>120</v>
      </c>
      <c r="I1027" s="1" t="str">
        <f ca="1">VLOOKUP(D1027,料單!C:I,7,FALSE)</f>
        <v/>
      </c>
      <c r="J1027" s="1">
        <f ca="1">VLOOKUP(D1027,料單!C:J,8,FALSE)</f>
        <v>18</v>
      </c>
      <c r="K1027" s="1">
        <f ca="1">VLOOKUP(D1027,料單!C:K,9,FALSE)</f>
        <v>0</v>
      </c>
      <c r="L1027" s="1" t="str">
        <f ca="1">VLOOKUP(D1027,料單!C:M,11,FALSE)</f>
        <v/>
      </c>
      <c r="M1027" s="1">
        <f ca="1">VLOOKUP(D1027,料單!C:L,10,FALSE)</f>
        <v>0</v>
      </c>
      <c r="O1027" s="1">
        <f t="shared" ca="1" si="442"/>
        <v>0</v>
      </c>
    </row>
    <row r="1028" spans="1:15" x14ac:dyDescent="0.25">
      <c r="A1028" s="1">
        <f t="shared" si="436"/>
        <v>862</v>
      </c>
      <c r="B1028" s="1">
        <f t="shared" si="446"/>
        <v>35</v>
      </c>
      <c r="C1028" s="1">
        <f t="shared" si="447"/>
        <v>0</v>
      </c>
      <c r="D1028" s="1">
        <f>料單!C1345</f>
        <v>35007</v>
      </c>
      <c r="E1028" s="1" t="str">
        <f ca="1">VLOOKUP(D1028,料單!C:E,3,FALSE)</f>
        <v>活隔</v>
      </c>
      <c r="F1028" s="1">
        <f ca="1">VLOOKUP(D1028,料單!C:F,4,FALSE)</f>
        <v>0</v>
      </c>
      <c r="G1028" s="1" t="str">
        <f ca="1">VLOOKUP(D1028,料單!C:G,5,FALSE)</f>
        <v>AA</v>
      </c>
      <c r="H1028" s="1">
        <f ca="1">VLOOKUP(D1028,料單!C:H,6,FALSE)</f>
        <v>-32</v>
      </c>
      <c r="I1028" s="1" t="str">
        <f ca="1">VLOOKUP(D1028,料單!C:I,7,FALSE)</f>
        <v>AA</v>
      </c>
      <c r="J1028" s="1">
        <f ca="1">VLOOKUP(D1028,料單!C:J,8,FALSE)</f>
        <v>18</v>
      </c>
      <c r="K1028" s="1">
        <f ca="1">VLOOKUP(D1028,料單!C:K,9,FALSE)</f>
        <v>0</v>
      </c>
      <c r="L1028" s="1" t="str">
        <f ca="1">VLOOKUP(D1028,料單!C:M,11,FALSE)</f>
        <v/>
      </c>
      <c r="M1028" s="1">
        <f ca="1">VLOOKUP(D1028,料單!C:L,10,FALSE)</f>
        <v>0</v>
      </c>
      <c r="O1028" s="1">
        <f t="shared" ca="1" si="442"/>
        <v>0</v>
      </c>
    </row>
    <row r="1029" spans="1:15" x14ac:dyDescent="0.25">
      <c r="A1029" s="1">
        <f t="shared" si="436"/>
        <v>863</v>
      </c>
      <c r="B1029" s="1">
        <f t="shared" si="446"/>
        <v>35</v>
      </c>
      <c r="C1029" s="1">
        <f t="shared" si="447"/>
        <v>0</v>
      </c>
      <c r="D1029" s="1">
        <f>料單!C1346</f>
        <v>35008</v>
      </c>
      <c r="E1029" s="1" t="str">
        <f ca="1">VLOOKUP(D1029,料單!C:E,3,FALSE)</f>
        <v>固隔</v>
      </c>
      <c r="F1029" s="1">
        <f ca="1">VLOOKUP(D1029,料單!C:F,4,FALSE)</f>
        <v>0</v>
      </c>
      <c r="G1029" s="1" t="str">
        <f ca="1">VLOOKUP(D1029,料單!C:G,5,FALSE)</f>
        <v>AA</v>
      </c>
      <c r="H1029" s="1">
        <f ca="1">VLOOKUP(D1029,料單!C:H,6,FALSE)</f>
        <v>-22</v>
      </c>
      <c r="I1029" s="1" t="str">
        <f ca="1">VLOOKUP(D1029,料單!C:I,7,FALSE)</f>
        <v/>
      </c>
      <c r="J1029" s="1">
        <f ca="1">VLOOKUP(D1029,料單!C:J,8,FALSE)</f>
        <v>18</v>
      </c>
      <c r="K1029" s="1">
        <f ca="1">VLOOKUP(D1029,料單!C:K,9,FALSE)</f>
        <v>0</v>
      </c>
      <c r="L1029" s="1" t="str">
        <f ca="1">VLOOKUP(D1029,料單!C:M,11,FALSE)</f>
        <v/>
      </c>
      <c r="M1029" s="1">
        <f ca="1">VLOOKUP(D1029,料單!C:L,10,FALSE)</f>
        <v>0</v>
      </c>
      <c r="O1029" s="1">
        <f t="shared" ca="1" si="442"/>
        <v>0</v>
      </c>
    </row>
    <row r="1030" spans="1:15" x14ac:dyDescent="0.25">
      <c r="A1030" s="1">
        <f t="shared" si="436"/>
        <v>864</v>
      </c>
      <c r="B1030" s="1">
        <f t="shared" si="446"/>
        <v>35</v>
      </c>
      <c r="C1030" s="1">
        <f t="shared" si="447"/>
        <v>0</v>
      </c>
      <c r="D1030" s="1">
        <f>料單!C1347</f>
        <v>35009</v>
      </c>
      <c r="E1030" s="1">
        <f ca="1">VLOOKUP(D1030,料單!C:E,3,FALSE)</f>
        <v>0</v>
      </c>
      <c r="F1030" s="1">
        <f ca="1">VLOOKUP(D1030,料單!C:F,4,FALSE)</f>
        <v>0</v>
      </c>
      <c r="G1030" s="1" t="str">
        <f ca="1">VLOOKUP(D1030,料單!C:G,5,FALSE)</f>
        <v/>
      </c>
      <c r="H1030" s="1">
        <f ca="1">VLOOKUP(D1030,料單!C:H,6,FALSE)</f>
        <v>0</v>
      </c>
      <c r="I1030" s="1" t="str">
        <f ca="1">VLOOKUP(D1030,料單!C:I,7,FALSE)</f>
        <v/>
      </c>
      <c r="J1030" s="1">
        <f ca="1">VLOOKUP(D1030,料單!C:J,8,FALSE)</f>
        <v>0</v>
      </c>
      <c r="K1030" s="1">
        <f ca="1">VLOOKUP(D1030,料單!C:K,9,FALSE)</f>
        <v>0</v>
      </c>
      <c r="L1030" s="1" t="str">
        <f ca="1">VLOOKUP(D1030,料單!C:M,11,FALSE)</f>
        <v/>
      </c>
      <c r="M1030" s="1">
        <f ca="1">VLOOKUP(D1030,料單!C:L,10,FALSE)</f>
        <v>0</v>
      </c>
      <c r="O1030" s="1">
        <f t="shared" ca="1" si="442"/>
        <v>0</v>
      </c>
    </row>
    <row r="1031" spans="1:15" x14ac:dyDescent="0.25">
      <c r="A1031" s="1">
        <f t="shared" si="436"/>
        <v>865</v>
      </c>
      <c r="B1031" s="1">
        <f t="shared" si="446"/>
        <v>35</v>
      </c>
      <c r="C1031" s="1">
        <f t="shared" si="447"/>
        <v>0</v>
      </c>
      <c r="D1031" s="1">
        <f>料單!C1348</f>
        <v>35010</v>
      </c>
      <c r="E1031" s="1">
        <f ca="1">VLOOKUP(D1031,料單!C:E,3,FALSE)</f>
        <v>0</v>
      </c>
      <c r="F1031" s="1">
        <f ca="1">VLOOKUP(D1031,料單!C:F,4,FALSE)</f>
        <v>0</v>
      </c>
      <c r="G1031" s="1" t="str">
        <f ca="1">VLOOKUP(D1031,料單!C:G,5,FALSE)</f>
        <v/>
      </c>
      <c r="H1031" s="1">
        <f ca="1">VLOOKUP(D1031,料單!C:H,6,FALSE)</f>
        <v>0</v>
      </c>
      <c r="I1031" s="1" t="str">
        <f ca="1">VLOOKUP(D1031,料單!C:I,7,FALSE)</f>
        <v/>
      </c>
      <c r="J1031" s="1">
        <f ca="1">VLOOKUP(D1031,料單!C:J,8,FALSE)</f>
        <v>0</v>
      </c>
      <c r="K1031" s="1">
        <f ca="1">VLOOKUP(D1031,料單!C:K,9,FALSE)</f>
        <v>0</v>
      </c>
      <c r="L1031" s="1" t="str">
        <f ca="1">VLOOKUP(D1031,料單!C:M,11,FALSE)</f>
        <v/>
      </c>
      <c r="M1031" s="1">
        <f ca="1">VLOOKUP(D1031,料單!C:L,10,FALSE)</f>
        <v>0</v>
      </c>
      <c r="O1031" s="1">
        <f t="shared" ca="1" si="442"/>
        <v>0</v>
      </c>
    </row>
    <row r="1032" spans="1:15" x14ac:dyDescent="0.25">
      <c r="A1032" s="1">
        <f t="shared" si="436"/>
        <v>866</v>
      </c>
      <c r="B1032" s="1">
        <f t="shared" si="446"/>
        <v>35</v>
      </c>
      <c r="C1032" s="1">
        <f t="shared" si="447"/>
        <v>0</v>
      </c>
      <c r="D1032" s="1">
        <f>料單!C1349</f>
        <v>35011</v>
      </c>
      <c r="E1032" s="1">
        <f ca="1">VLOOKUP(D1032,料單!C:E,3,FALSE)</f>
        <v>0</v>
      </c>
      <c r="F1032" s="1">
        <f ca="1">VLOOKUP(D1032,料單!C:F,4,FALSE)</f>
        <v>0</v>
      </c>
      <c r="G1032" s="1" t="str">
        <f ca="1">VLOOKUP(D1032,料單!C:G,5,FALSE)</f>
        <v/>
      </c>
      <c r="H1032" s="1">
        <f ca="1">VLOOKUP(D1032,料單!C:H,6,FALSE)</f>
        <v>0</v>
      </c>
      <c r="I1032" s="1" t="str">
        <f ca="1">VLOOKUP(D1032,料單!C:I,7,FALSE)</f>
        <v/>
      </c>
      <c r="J1032" s="1">
        <f ca="1">VLOOKUP(D1032,料單!C:J,8,FALSE)</f>
        <v>0</v>
      </c>
      <c r="K1032" s="1">
        <f ca="1">VLOOKUP(D1032,料單!C:K,9,FALSE)</f>
        <v>0</v>
      </c>
      <c r="L1032" s="1">
        <f ca="1">VLOOKUP(D1032,料單!C:M,11,FALSE)</f>
        <v>0</v>
      </c>
      <c r="M1032" s="1">
        <f ca="1">VLOOKUP(D1032,料單!C:L,10,FALSE)</f>
        <v>0</v>
      </c>
      <c r="O1032" s="1">
        <f t="shared" ca="1" si="442"/>
        <v>0</v>
      </c>
    </row>
    <row r="1033" spans="1:15" x14ac:dyDescent="0.25">
      <c r="A1033" s="1">
        <f t="shared" si="436"/>
        <v>867</v>
      </c>
      <c r="B1033" s="1">
        <f t="shared" si="446"/>
        <v>35</v>
      </c>
      <c r="C1033" s="1">
        <f t="shared" si="447"/>
        <v>0</v>
      </c>
      <c r="D1033" s="1">
        <f>料單!C1350</f>
        <v>35012</v>
      </c>
      <c r="E1033" s="1">
        <f ca="1">VLOOKUP(D1033,料單!C:E,3,FALSE)</f>
        <v>0</v>
      </c>
      <c r="F1033" s="1">
        <f ca="1">VLOOKUP(D1033,料單!C:F,4,FALSE)</f>
        <v>0</v>
      </c>
      <c r="G1033" s="1" t="str">
        <f ca="1">VLOOKUP(D1033,料單!C:G,5,FALSE)</f>
        <v/>
      </c>
      <c r="H1033" s="1">
        <f ca="1">VLOOKUP(D1033,料單!C:H,6,FALSE)</f>
        <v>0</v>
      </c>
      <c r="I1033" s="1" t="str">
        <f ca="1">VLOOKUP(D1033,料單!C:I,7,FALSE)</f>
        <v/>
      </c>
      <c r="J1033" s="1">
        <f ca="1">VLOOKUP(D1033,料單!C:J,8,FALSE)</f>
        <v>0</v>
      </c>
      <c r="K1033" s="1">
        <f ca="1">VLOOKUP(D1033,料單!C:K,9,FALSE)</f>
        <v>0</v>
      </c>
      <c r="L1033" s="1">
        <f ca="1">VLOOKUP(D1033,料單!C:M,11,FALSE)</f>
        <v>0</v>
      </c>
      <c r="M1033" s="1">
        <f ca="1">VLOOKUP(D1033,料單!C:L,10,FALSE)</f>
        <v>0</v>
      </c>
      <c r="O1033" s="1">
        <f t="shared" ca="1" si="442"/>
        <v>0</v>
      </c>
    </row>
    <row r="1034" spans="1:15" x14ac:dyDescent="0.25">
      <c r="A1034" s="1">
        <f t="shared" si="436"/>
        <v>868</v>
      </c>
      <c r="B1034" s="1">
        <f t="shared" si="446"/>
        <v>35</v>
      </c>
      <c r="C1034" s="1">
        <f t="shared" si="447"/>
        <v>0</v>
      </c>
      <c r="D1034" s="1">
        <f>料單!C1351</f>
        <v>35013</v>
      </c>
      <c r="E1034" s="1">
        <f ca="1">VLOOKUP(D1034,料單!C:E,3,FALSE)</f>
        <v>0</v>
      </c>
      <c r="F1034" s="1">
        <f ca="1">VLOOKUP(D1034,料單!C:F,4,FALSE)</f>
        <v>0</v>
      </c>
      <c r="G1034" s="1" t="str">
        <f ca="1">VLOOKUP(D1034,料單!C:G,5,FALSE)</f>
        <v/>
      </c>
      <c r="H1034" s="1">
        <f ca="1">VLOOKUP(D1034,料單!C:H,6,FALSE)</f>
        <v>0</v>
      </c>
      <c r="I1034" s="1" t="str">
        <f ca="1">VLOOKUP(D1034,料單!C:I,7,FALSE)</f>
        <v/>
      </c>
      <c r="J1034" s="1">
        <f ca="1">VLOOKUP(D1034,料單!C:J,8,FALSE)</f>
        <v>0</v>
      </c>
      <c r="K1034" s="1">
        <f ca="1">VLOOKUP(D1034,料單!C:K,9,FALSE)</f>
        <v>0</v>
      </c>
      <c r="L1034" s="1">
        <f ca="1">VLOOKUP(D1034,料單!C:M,11,FALSE)</f>
        <v>0</v>
      </c>
      <c r="M1034" s="1">
        <f ca="1">VLOOKUP(D1034,料單!C:L,10,FALSE)</f>
        <v>0</v>
      </c>
      <c r="O1034" s="1">
        <f t="shared" ca="1" si="442"/>
        <v>0</v>
      </c>
    </row>
    <row r="1035" spans="1:15" x14ac:dyDescent="0.25">
      <c r="A1035" s="1">
        <f t="shared" si="436"/>
        <v>869</v>
      </c>
      <c r="B1035" s="1">
        <f t="shared" si="446"/>
        <v>35</v>
      </c>
      <c r="C1035" s="1">
        <f t="shared" si="447"/>
        <v>0</v>
      </c>
      <c r="D1035" s="1">
        <f>料單!C1352</f>
        <v>35014</v>
      </c>
      <c r="E1035" s="1">
        <f ca="1">VLOOKUP(D1035,料單!C:E,3,FALSE)</f>
        <v>0</v>
      </c>
      <c r="F1035" s="1">
        <f ca="1">VLOOKUP(D1035,料單!C:F,4,FALSE)</f>
        <v>0</v>
      </c>
      <c r="G1035" s="1" t="str">
        <f ca="1">VLOOKUP(D1035,料單!C:G,5,FALSE)</f>
        <v/>
      </c>
      <c r="H1035" s="1">
        <f ca="1">VLOOKUP(D1035,料單!C:H,6,FALSE)</f>
        <v>0</v>
      </c>
      <c r="I1035" s="1" t="str">
        <f ca="1">VLOOKUP(D1035,料單!C:I,7,FALSE)</f>
        <v/>
      </c>
      <c r="J1035" s="1">
        <f ca="1">VLOOKUP(D1035,料單!C:J,8,FALSE)</f>
        <v>0</v>
      </c>
      <c r="K1035" s="1">
        <f ca="1">VLOOKUP(D1035,料單!C:K,9,FALSE)</f>
        <v>0</v>
      </c>
      <c r="L1035" s="1">
        <f ca="1">VLOOKUP(D1035,料單!C:M,11,FALSE)</f>
        <v>0</v>
      </c>
      <c r="M1035" s="1">
        <f ca="1">VLOOKUP(D1035,料單!C:L,10,FALSE)</f>
        <v>0</v>
      </c>
      <c r="O1035" s="1">
        <f t="shared" ca="1" si="442"/>
        <v>0</v>
      </c>
    </row>
    <row r="1036" spans="1:15" x14ac:dyDescent="0.25">
      <c r="A1036" s="1">
        <f t="shared" si="436"/>
        <v>870</v>
      </c>
      <c r="B1036" s="1">
        <f t="shared" si="446"/>
        <v>35</v>
      </c>
      <c r="C1036" s="1">
        <f t="shared" si="447"/>
        <v>0</v>
      </c>
      <c r="D1036" s="1">
        <f>料單!C1353</f>
        <v>35015</v>
      </c>
      <c r="E1036" s="1">
        <f ca="1">VLOOKUP(D1036,料單!C:E,3,FALSE)</f>
        <v>0</v>
      </c>
      <c r="F1036" s="1">
        <f ca="1">VLOOKUP(D1036,料單!C:F,4,FALSE)</f>
        <v>0</v>
      </c>
      <c r="G1036" s="1" t="str">
        <f ca="1">VLOOKUP(D1036,料單!C:G,5,FALSE)</f>
        <v/>
      </c>
      <c r="H1036" s="1">
        <f ca="1">VLOOKUP(D1036,料單!C:H,6,FALSE)</f>
        <v>0</v>
      </c>
      <c r="I1036" s="1" t="str">
        <f ca="1">VLOOKUP(D1036,料單!C:I,7,FALSE)</f>
        <v/>
      </c>
      <c r="J1036" s="1">
        <f ca="1">VLOOKUP(D1036,料單!C:J,8,FALSE)</f>
        <v>0</v>
      </c>
      <c r="K1036" s="1">
        <f ca="1">VLOOKUP(D1036,料單!C:K,9,FALSE)</f>
        <v>0</v>
      </c>
      <c r="L1036" s="1">
        <f ca="1">VLOOKUP(D1036,料單!C:M,11,FALSE)</f>
        <v>0</v>
      </c>
      <c r="M1036" s="1">
        <f ca="1">VLOOKUP(D1036,料單!C:L,10,FALSE)</f>
        <v>0</v>
      </c>
      <c r="O1036" s="1">
        <f t="shared" ca="1" si="442"/>
        <v>0</v>
      </c>
    </row>
    <row r="1037" spans="1:15" x14ac:dyDescent="0.25">
      <c r="A1037" s="1">
        <f t="shared" si="436"/>
        <v>871</v>
      </c>
      <c r="B1037" s="1">
        <f t="shared" si="446"/>
        <v>35</v>
      </c>
      <c r="C1037" s="1">
        <f t="shared" si="447"/>
        <v>0</v>
      </c>
      <c r="D1037" s="1">
        <f>料單!C1354</f>
        <v>35016</v>
      </c>
      <c r="E1037" s="1">
        <f ca="1">VLOOKUP(D1037,料單!C:E,3,FALSE)</f>
        <v>0</v>
      </c>
      <c r="F1037" s="1">
        <f ca="1">VLOOKUP(D1037,料單!C:F,4,FALSE)</f>
        <v>0</v>
      </c>
      <c r="G1037" s="1" t="str">
        <f ca="1">VLOOKUP(D1037,料單!C:G,5,FALSE)</f>
        <v/>
      </c>
      <c r="H1037" s="1">
        <f ca="1">VLOOKUP(D1037,料單!C:H,6,FALSE)</f>
        <v>0</v>
      </c>
      <c r="I1037" s="1" t="str">
        <f ca="1">VLOOKUP(D1037,料單!C:I,7,FALSE)</f>
        <v/>
      </c>
      <c r="J1037" s="1">
        <f ca="1">VLOOKUP(D1037,料單!C:J,8,FALSE)</f>
        <v>0</v>
      </c>
      <c r="K1037" s="1">
        <f ca="1">VLOOKUP(D1037,料單!C:K,9,FALSE)</f>
        <v>0</v>
      </c>
      <c r="L1037" s="1">
        <f ca="1">VLOOKUP(D1037,料單!C:M,11,FALSE)</f>
        <v>0</v>
      </c>
      <c r="M1037" s="1">
        <f ca="1">VLOOKUP(D1037,料單!C:L,10,FALSE)</f>
        <v>0</v>
      </c>
      <c r="O1037" s="1">
        <f t="shared" ca="1" si="442"/>
        <v>0</v>
      </c>
    </row>
    <row r="1038" spans="1:15" x14ac:dyDescent="0.25">
      <c r="A1038" s="1">
        <f t="shared" ref="A1038:A1116" si="448">A1037+1</f>
        <v>872</v>
      </c>
      <c r="B1038" s="1">
        <f t="shared" si="446"/>
        <v>35</v>
      </c>
      <c r="C1038" s="1">
        <f t="shared" si="447"/>
        <v>0</v>
      </c>
      <c r="D1038" s="1">
        <f>料單!C1355</f>
        <v>35017</v>
      </c>
      <c r="E1038" s="1">
        <f ca="1">VLOOKUP(D1038,料單!C:E,3,FALSE)</f>
        <v>0</v>
      </c>
      <c r="F1038" s="1">
        <f ca="1">VLOOKUP(D1038,料單!C:F,4,FALSE)</f>
        <v>0</v>
      </c>
      <c r="G1038" s="1" t="str">
        <f ca="1">VLOOKUP(D1038,料單!C:G,5,FALSE)</f>
        <v/>
      </c>
      <c r="H1038" s="1">
        <f ca="1">VLOOKUP(D1038,料單!C:H,6,FALSE)</f>
        <v>0</v>
      </c>
      <c r="I1038" s="1" t="str">
        <f ca="1">VLOOKUP(D1038,料單!C:I,7,FALSE)</f>
        <v/>
      </c>
      <c r="J1038" s="1">
        <f ca="1">VLOOKUP(D1038,料單!C:J,8,FALSE)</f>
        <v>0</v>
      </c>
      <c r="K1038" s="1">
        <f ca="1">VLOOKUP(D1038,料單!C:K,9,FALSE)</f>
        <v>0</v>
      </c>
      <c r="L1038" s="1">
        <f ca="1">VLOOKUP(D1038,料單!C:M,11,FALSE)</f>
        <v>0</v>
      </c>
      <c r="M1038" s="1">
        <f ca="1">VLOOKUP(D1038,料單!C:L,10,FALSE)</f>
        <v>0</v>
      </c>
      <c r="O1038" s="1">
        <f t="shared" ca="1" si="442"/>
        <v>0</v>
      </c>
    </row>
    <row r="1039" spans="1:15" x14ac:dyDescent="0.25">
      <c r="A1039" s="1">
        <f t="shared" si="448"/>
        <v>873</v>
      </c>
      <c r="B1039" s="1">
        <f t="shared" si="446"/>
        <v>35</v>
      </c>
      <c r="C1039" s="1">
        <f t="shared" si="447"/>
        <v>0</v>
      </c>
      <c r="D1039" s="1">
        <f>料單!C1356</f>
        <v>35018</v>
      </c>
      <c r="E1039" s="1">
        <f ca="1">VLOOKUP(D1039,料單!C:E,3,FALSE)</f>
        <v>0</v>
      </c>
      <c r="F1039" s="1">
        <f ca="1">VLOOKUP(D1039,料單!C:F,4,FALSE)</f>
        <v>0</v>
      </c>
      <c r="G1039" s="1" t="str">
        <f ca="1">VLOOKUP(D1039,料單!C:G,5,FALSE)</f>
        <v/>
      </c>
      <c r="H1039" s="1">
        <f ca="1">VLOOKUP(D1039,料單!C:H,6,FALSE)</f>
        <v>0</v>
      </c>
      <c r="I1039" s="1" t="str">
        <f ca="1">VLOOKUP(D1039,料單!C:I,7,FALSE)</f>
        <v/>
      </c>
      <c r="J1039" s="1">
        <f ca="1">VLOOKUP(D1039,料單!C:J,8,FALSE)</f>
        <v>0</v>
      </c>
      <c r="K1039" s="1">
        <f ca="1">VLOOKUP(D1039,料單!C:K,9,FALSE)</f>
        <v>0</v>
      </c>
      <c r="L1039" s="1">
        <f ca="1">VLOOKUP(D1039,料單!C:M,11,FALSE)</f>
        <v>0</v>
      </c>
      <c r="M1039" s="1">
        <f ca="1">VLOOKUP(D1039,料單!C:L,10,FALSE)</f>
        <v>0</v>
      </c>
      <c r="O1039" s="1">
        <f t="shared" ca="1" si="442"/>
        <v>0</v>
      </c>
    </row>
    <row r="1040" spans="1:15" x14ac:dyDescent="0.25">
      <c r="A1040" s="1">
        <f t="shared" si="448"/>
        <v>874</v>
      </c>
      <c r="B1040" s="1">
        <f t="shared" si="446"/>
        <v>35</v>
      </c>
      <c r="C1040" s="1">
        <f t="shared" si="447"/>
        <v>0</v>
      </c>
      <c r="D1040" s="1">
        <f>料單!C1357</f>
        <v>35019</v>
      </c>
      <c r="E1040" s="1">
        <f ca="1">VLOOKUP(D1040,料單!C:E,3,FALSE)</f>
        <v>0</v>
      </c>
      <c r="F1040" s="1">
        <f ca="1">VLOOKUP(D1040,料單!C:F,4,FALSE)</f>
        <v>0</v>
      </c>
      <c r="G1040" s="1" t="str">
        <f ca="1">VLOOKUP(D1040,料單!C:G,5,FALSE)</f>
        <v/>
      </c>
      <c r="H1040" s="1">
        <f ca="1">VLOOKUP(D1040,料單!C:H,6,FALSE)</f>
        <v>0</v>
      </c>
      <c r="I1040" s="1" t="str">
        <f ca="1">VLOOKUP(D1040,料單!C:I,7,FALSE)</f>
        <v/>
      </c>
      <c r="J1040" s="1">
        <f ca="1">VLOOKUP(D1040,料單!C:J,8,FALSE)</f>
        <v>0</v>
      </c>
      <c r="K1040" s="1">
        <f ca="1">VLOOKUP(D1040,料單!C:K,9,FALSE)</f>
        <v>0</v>
      </c>
      <c r="L1040" s="1">
        <f ca="1">VLOOKUP(D1040,料單!C:M,11,FALSE)</f>
        <v>0</v>
      </c>
      <c r="M1040" s="1">
        <f ca="1">VLOOKUP(D1040,料單!C:L,10,FALSE)</f>
        <v>0</v>
      </c>
      <c r="O1040" s="1">
        <f t="shared" ca="1" si="442"/>
        <v>0</v>
      </c>
    </row>
    <row r="1041" spans="1:21" x14ac:dyDescent="0.25">
      <c r="A1041" s="1">
        <f t="shared" si="448"/>
        <v>875</v>
      </c>
      <c r="B1041" s="1">
        <f t="shared" si="446"/>
        <v>35</v>
      </c>
      <c r="C1041" s="1">
        <f t="shared" si="447"/>
        <v>0</v>
      </c>
      <c r="D1041" s="1">
        <f>料單!C1358</f>
        <v>35020</v>
      </c>
      <c r="E1041" s="1">
        <f ca="1">VLOOKUP(D1041,料單!C:E,3,FALSE)</f>
        <v>0</v>
      </c>
      <c r="F1041" s="1">
        <f ca="1">VLOOKUP(D1041,料單!C:F,4,FALSE)</f>
        <v>0</v>
      </c>
      <c r="G1041" s="1" t="str">
        <f ca="1">VLOOKUP(D1041,料單!C:G,5,FALSE)</f>
        <v/>
      </c>
      <c r="H1041" s="1">
        <f ca="1">VLOOKUP(D1041,料單!C:H,6,FALSE)</f>
        <v>0</v>
      </c>
      <c r="I1041" s="1" t="str">
        <f ca="1">VLOOKUP(D1041,料單!C:I,7,FALSE)</f>
        <v/>
      </c>
      <c r="J1041" s="1">
        <f ca="1">VLOOKUP(D1041,料單!C:J,8,FALSE)</f>
        <v>0</v>
      </c>
      <c r="K1041" s="1">
        <f ca="1">VLOOKUP(D1041,料單!C:K,9,FALSE)</f>
        <v>0</v>
      </c>
      <c r="L1041" s="1" t="str">
        <f ca="1">VLOOKUP(D1041,料單!C:M,11,FALSE)</f>
        <v/>
      </c>
      <c r="M1041" s="1">
        <f ca="1">VLOOKUP(D1041,料單!C:L,10,FALSE)</f>
        <v>0</v>
      </c>
      <c r="O1041" s="1">
        <f t="shared" ca="1" si="442"/>
        <v>0</v>
      </c>
    </row>
    <row r="1042" spans="1:21" x14ac:dyDescent="0.25">
      <c r="A1042" s="1">
        <f t="shared" si="448"/>
        <v>876</v>
      </c>
      <c r="B1042" s="1">
        <f t="shared" si="446"/>
        <v>35</v>
      </c>
      <c r="C1042" s="1">
        <f t="shared" si="447"/>
        <v>0</v>
      </c>
      <c r="D1042" s="1">
        <f>料單!C1359</f>
        <v>35021</v>
      </c>
      <c r="E1042" s="1">
        <f ca="1">VLOOKUP(D1042,料單!C:E,3,FALSE)</f>
        <v>0</v>
      </c>
      <c r="F1042" s="1">
        <f ca="1">VLOOKUP(D1042,料單!C:F,4,FALSE)</f>
        <v>0</v>
      </c>
      <c r="G1042" s="1" t="str">
        <f ca="1">VLOOKUP(D1042,料單!C:G,5,FALSE)</f>
        <v/>
      </c>
      <c r="H1042" s="1">
        <f ca="1">VLOOKUP(D1042,料單!C:H,6,FALSE)</f>
        <v>0</v>
      </c>
      <c r="I1042" s="1" t="str">
        <f ca="1">VLOOKUP(D1042,料單!C:I,7,FALSE)</f>
        <v/>
      </c>
      <c r="J1042" s="1">
        <f ca="1">VLOOKUP(D1042,料單!C:J,8,FALSE)</f>
        <v>0</v>
      </c>
      <c r="K1042" s="1">
        <f ca="1">VLOOKUP(D1042,料單!C:K,9,FALSE)</f>
        <v>0</v>
      </c>
      <c r="L1042" s="1" t="str">
        <f ca="1">VLOOKUP(D1042,料單!C:M,11,FALSE)</f>
        <v/>
      </c>
      <c r="M1042" s="1">
        <f ca="1">VLOOKUP(D1042,料單!C:L,10,FALSE)</f>
        <v>0</v>
      </c>
      <c r="O1042" s="1">
        <f t="shared" ca="1" si="442"/>
        <v>0</v>
      </c>
    </row>
    <row r="1043" spans="1:21" x14ac:dyDescent="0.25">
      <c r="A1043" s="1">
        <f t="shared" si="448"/>
        <v>877</v>
      </c>
      <c r="B1043" s="1">
        <f t="shared" si="446"/>
        <v>35</v>
      </c>
      <c r="C1043" s="1">
        <f t="shared" si="447"/>
        <v>0</v>
      </c>
      <c r="D1043" s="1">
        <f>料單!C1360</f>
        <v>35022</v>
      </c>
      <c r="E1043" s="1">
        <f ca="1">VLOOKUP(D1043,料單!C:E,3,FALSE)</f>
        <v>0</v>
      </c>
      <c r="F1043" s="1">
        <f ca="1">VLOOKUP(D1043,料單!C:F,4,FALSE)</f>
        <v>0</v>
      </c>
      <c r="G1043" s="1" t="str">
        <f ca="1">VLOOKUP(D1043,料單!C:G,5,FALSE)</f>
        <v/>
      </c>
      <c r="H1043" s="1">
        <f ca="1">VLOOKUP(D1043,料單!C:H,6,FALSE)</f>
        <v>0</v>
      </c>
      <c r="I1043" s="1" t="str">
        <f ca="1">VLOOKUP(D1043,料單!C:I,7,FALSE)</f>
        <v/>
      </c>
      <c r="J1043" s="1">
        <f ca="1">VLOOKUP(D1043,料單!C:J,8,FALSE)</f>
        <v>0</v>
      </c>
      <c r="K1043" s="1">
        <f ca="1">VLOOKUP(D1043,料單!C:K,9,FALSE)</f>
        <v>0</v>
      </c>
      <c r="L1043" s="1" t="str">
        <f ca="1">VLOOKUP(D1043,料單!C:M,11,FALSE)</f>
        <v/>
      </c>
      <c r="M1043" s="1">
        <f ca="1">VLOOKUP(D1043,料單!C:L,10,FALSE)</f>
        <v>0</v>
      </c>
      <c r="O1043" s="1">
        <f t="shared" ca="1" si="442"/>
        <v>0</v>
      </c>
    </row>
    <row r="1044" spans="1:21" x14ac:dyDescent="0.25">
      <c r="A1044" s="1">
        <f t="shared" si="448"/>
        <v>878</v>
      </c>
      <c r="B1044" s="1">
        <f t="shared" si="446"/>
        <v>35</v>
      </c>
      <c r="C1044" s="1">
        <f t="shared" si="447"/>
        <v>0</v>
      </c>
      <c r="D1044" s="1">
        <f>料單!C1361</f>
        <v>35023</v>
      </c>
      <c r="E1044" s="1">
        <f ca="1">VLOOKUP(D1044,料單!C:E,3,FALSE)</f>
        <v>0</v>
      </c>
      <c r="F1044" s="1">
        <f ca="1">VLOOKUP(D1044,料單!C:F,4,FALSE)</f>
        <v>0</v>
      </c>
      <c r="G1044" s="1" t="str">
        <f ca="1">VLOOKUP(D1044,料單!C:G,5,FALSE)</f>
        <v/>
      </c>
      <c r="H1044" s="1">
        <f ca="1">VLOOKUP(D1044,料單!C:H,6,FALSE)</f>
        <v>0</v>
      </c>
      <c r="I1044" s="1" t="str">
        <f ca="1">VLOOKUP(D1044,料單!C:I,7,FALSE)</f>
        <v/>
      </c>
      <c r="J1044" s="1">
        <f ca="1">VLOOKUP(D1044,料單!C:J,8,FALSE)</f>
        <v>0</v>
      </c>
      <c r="K1044" s="1">
        <f ca="1">VLOOKUP(D1044,料單!C:K,9,FALSE)</f>
        <v>0</v>
      </c>
      <c r="L1044" s="1" t="str">
        <f ca="1">VLOOKUP(D1044,料單!C:M,11,FALSE)</f>
        <v/>
      </c>
      <c r="M1044" s="1">
        <f ca="1">VLOOKUP(D1044,料單!C:L,10,FALSE)</f>
        <v>0</v>
      </c>
      <c r="O1044" s="1">
        <f t="shared" ca="1" si="442"/>
        <v>0</v>
      </c>
    </row>
    <row r="1045" spans="1:21" x14ac:dyDescent="0.25">
      <c r="A1045" s="1">
        <f t="shared" si="448"/>
        <v>879</v>
      </c>
      <c r="B1045" s="1">
        <f t="shared" si="446"/>
        <v>35</v>
      </c>
      <c r="C1045" s="1">
        <f t="shared" si="447"/>
        <v>0</v>
      </c>
      <c r="D1045" s="1">
        <f>料單!C1362</f>
        <v>35024</v>
      </c>
      <c r="E1045" s="1">
        <f ca="1">VLOOKUP(D1045,料單!C:E,3,FALSE)</f>
        <v>0</v>
      </c>
      <c r="F1045" s="1">
        <f ca="1">VLOOKUP(D1045,料單!C:F,4,FALSE)</f>
        <v>0</v>
      </c>
      <c r="G1045" s="1" t="str">
        <f ca="1">VLOOKUP(D1045,料單!C:G,5,FALSE)</f>
        <v/>
      </c>
      <c r="H1045" s="1">
        <f ca="1">VLOOKUP(D1045,料單!C:H,6,FALSE)</f>
        <v>0</v>
      </c>
      <c r="I1045" s="1" t="str">
        <f ca="1">VLOOKUP(D1045,料單!C:I,7,FALSE)</f>
        <v/>
      </c>
      <c r="J1045" s="1">
        <f ca="1">VLOOKUP(D1045,料單!C:J,8,FALSE)</f>
        <v>0</v>
      </c>
      <c r="K1045" s="1">
        <f ca="1">VLOOKUP(D1045,料單!C:K,9,FALSE)</f>
        <v>0</v>
      </c>
      <c r="L1045" s="1" t="str">
        <f ca="1">VLOOKUP(D1045,料單!C:M,11,FALSE)</f>
        <v/>
      </c>
      <c r="M1045" s="1">
        <f ca="1">VLOOKUP(D1045,料單!C:L,10,FALSE)</f>
        <v>0</v>
      </c>
      <c r="O1045" s="1">
        <f t="shared" ca="1" si="442"/>
        <v>0</v>
      </c>
    </row>
    <row r="1046" spans="1:21" x14ac:dyDescent="0.25">
      <c r="A1046" s="1">
        <f t="shared" si="448"/>
        <v>880</v>
      </c>
      <c r="B1046" s="1">
        <f t="shared" si="446"/>
        <v>35</v>
      </c>
      <c r="C1046" s="1">
        <f t="shared" si="447"/>
        <v>0</v>
      </c>
      <c r="D1046" s="1">
        <f>料單!C1363</f>
        <v>35025</v>
      </c>
      <c r="E1046" s="1">
        <f ca="1">VLOOKUP(D1046,料單!C:E,3,FALSE)</f>
        <v>0</v>
      </c>
      <c r="F1046" s="1">
        <f ca="1">VLOOKUP(D1046,料單!C:F,4,FALSE)</f>
        <v>0</v>
      </c>
      <c r="G1046" s="1" t="str">
        <f ca="1">VLOOKUP(D1046,料單!C:G,5,FALSE)</f>
        <v/>
      </c>
      <c r="H1046" s="1">
        <f ca="1">VLOOKUP(D1046,料單!C:H,6,FALSE)</f>
        <v>0</v>
      </c>
      <c r="I1046" s="1" t="str">
        <f ca="1">VLOOKUP(D1046,料單!C:I,7,FALSE)</f>
        <v/>
      </c>
      <c r="J1046" s="1">
        <f ca="1">VLOOKUP(D1046,料單!C:J,8,FALSE)</f>
        <v>0</v>
      </c>
      <c r="K1046" s="1">
        <f ca="1">VLOOKUP(D1046,料單!C:K,9,FALSE)</f>
        <v>0</v>
      </c>
      <c r="L1046" s="1" t="str">
        <f ca="1">VLOOKUP(D1046,料單!C:M,11,FALSE)</f>
        <v/>
      </c>
      <c r="M1046" s="1">
        <f ca="1">VLOOKUP(D1046,料單!C:L,10,FALSE)</f>
        <v>0</v>
      </c>
      <c r="O1046" s="1">
        <f t="shared" ca="1" si="442"/>
        <v>0</v>
      </c>
    </row>
    <row r="1047" spans="1:21" x14ac:dyDescent="0.25">
      <c r="A1047" s="1">
        <f t="shared" si="448"/>
        <v>881</v>
      </c>
      <c r="B1047" s="1">
        <f t="shared" si="446"/>
        <v>35</v>
      </c>
      <c r="C1047" s="1">
        <f t="shared" si="447"/>
        <v>0</v>
      </c>
      <c r="D1047" s="1">
        <f>料單!C1364</f>
        <v>35026</v>
      </c>
      <c r="E1047" s="1">
        <f ca="1">VLOOKUP(D1047,料單!C:E,3,FALSE)</f>
        <v>0</v>
      </c>
      <c r="F1047" s="1">
        <f ca="1">VLOOKUP(D1047,料單!C:F,4,FALSE)</f>
        <v>0</v>
      </c>
      <c r="G1047" s="1" t="str">
        <f ca="1">VLOOKUP(D1047,料單!C:G,5,FALSE)</f>
        <v/>
      </c>
      <c r="H1047" s="1">
        <f ca="1">VLOOKUP(D1047,料單!C:H,6,FALSE)</f>
        <v>0</v>
      </c>
      <c r="I1047" s="1" t="str">
        <f ca="1">VLOOKUP(D1047,料單!C:I,7,FALSE)</f>
        <v/>
      </c>
      <c r="J1047" s="1">
        <f ca="1">VLOOKUP(D1047,料單!C:J,8,FALSE)</f>
        <v>0</v>
      </c>
      <c r="K1047" s="1">
        <f ca="1">VLOOKUP(D1047,料單!C:K,9,FALSE)</f>
        <v>0</v>
      </c>
      <c r="L1047" s="1" t="str">
        <f ca="1">VLOOKUP(D1047,料單!C:M,11,FALSE)</f>
        <v/>
      </c>
      <c r="M1047" s="1">
        <f ca="1">VLOOKUP(D1047,料單!C:L,10,FALSE)</f>
        <v>0</v>
      </c>
      <c r="O1047" s="1">
        <f t="shared" ca="1" si="442"/>
        <v>0</v>
      </c>
    </row>
    <row r="1048" spans="1:21" x14ac:dyDescent="0.25">
      <c r="A1048" s="1">
        <f t="shared" si="448"/>
        <v>882</v>
      </c>
      <c r="B1048" s="1">
        <f t="shared" si="446"/>
        <v>35</v>
      </c>
      <c r="C1048" s="1">
        <f t="shared" si="447"/>
        <v>0</v>
      </c>
      <c r="D1048" s="1">
        <f>料單!C1365</f>
        <v>35027</v>
      </c>
      <c r="E1048" s="1">
        <f ca="1">VLOOKUP(D1048,料單!C:E,3,FALSE)</f>
        <v>0</v>
      </c>
      <c r="F1048" s="1">
        <f ca="1">VLOOKUP(D1048,料單!C:F,4,FALSE)</f>
        <v>0</v>
      </c>
      <c r="G1048" s="1" t="str">
        <f ca="1">VLOOKUP(D1048,料單!C:G,5,FALSE)</f>
        <v/>
      </c>
      <c r="H1048" s="1">
        <f ca="1">VLOOKUP(D1048,料單!C:H,6,FALSE)</f>
        <v>0</v>
      </c>
      <c r="I1048" s="1" t="str">
        <f ca="1">VLOOKUP(D1048,料單!C:I,7,FALSE)</f>
        <v/>
      </c>
      <c r="J1048" s="1">
        <f ca="1">VLOOKUP(D1048,料單!C:J,8,FALSE)</f>
        <v>0</v>
      </c>
      <c r="K1048" s="1">
        <f ca="1">VLOOKUP(D1048,料單!C:K,9,FALSE)</f>
        <v>0</v>
      </c>
      <c r="L1048" s="1" t="str">
        <f ca="1">VLOOKUP(D1048,料單!C:M,11,FALSE)</f>
        <v/>
      </c>
      <c r="M1048" s="1">
        <f ca="1">VLOOKUP(D1048,料單!C:L,10,FALSE)</f>
        <v>0</v>
      </c>
      <c r="O1048" s="1">
        <f t="shared" ca="1" si="442"/>
        <v>0</v>
      </c>
    </row>
    <row r="1049" spans="1:21" x14ac:dyDescent="0.25">
      <c r="A1049" s="1">
        <f t="shared" si="448"/>
        <v>883</v>
      </c>
      <c r="B1049" s="1">
        <f t="shared" si="446"/>
        <v>35</v>
      </c>
      <c r="C1049" s="1">
        <f t="shared" si="447"/>
        <v>0</v>
      </c>
      <c r="D1049" s="1">
        <f>料單!C1366</f>
        <v>35028</v>
      </c>
      <c r="E1049" s="1">
        <f ca="1">VLOOKUP(D1049,料單!C:E,3,FALSE)</f>
        <v>0</v>
      </c>
      <c r="F1049" s="1">
        <f ca="1">VLOOKUP(D1049,料單!C:F,4,FALSE)</f>
        <v>0</v>
      </c>
      <c r="G1049" s="1" t="str">
        <f ca="1">VLOOKUP(D1049,料單!C:G,5,FALSE)</f>
        <v/>
      </c>
      <c r="H1049" s="1">
        <f ca="1">VLOOKUP(D1049,料單!C:H,6,FALSE)</f>
        <v>0</v>
      </c>
      <c r="I1049" s="1" t="str">
        <f ca="1">VLOOKUP(D1049,料單!C:I,7,FALSE)</f>
        <v/>
      </c>
      <c r="J1049" s="1">
        <f ca="1">VLOOKUP(D1049,料單!C:J,8,FALSE)</f>
        <v>0</v>
      </c>
      <c r="K1049" s="1">
        <f ca="1">VLOOKUP(D1049,料單!C:K,9,FALSE)</f>
        <v>0</v>
      </c>
      <c r="L1049" s="1" t="str">
        <f ca="1">VLOOKUP(D1049,料單!C:M,11,FALSE)</f>
        <v/>
      </c>
      <c r="M1049" s="1">
        <f ca="1">VLOOKUP(D1049,料單!C:L,10,FALSE)</f>
        <v>0</v>
      </c>
      <c r="O1049" s="1">
        <f t="shared" ca="1" si="442"/>
        <v>0</v>
      </c>
    </row>
    <row r="1050" spans="1:21" x14ac:dyDescent="0.25">
      <c r="A1050" s="1">
        <f t="shared" si="448"/>
        <v>884</v>
      </c>
      <c r="B1050" s="1">
        <f t="shared" si="446"/>
        <v>35</v>
      </c>
      <c r="C1050" s="1">
        <f t="shared" si="447"/>
        <v>0</v>
      </c>
      <c r="D1050" s="1">
        <f>料單!C1367</f>
        <v>35029</v>
      </c>
      <c r="E1050" s="1">
        <f ca="1">VLOOKUP(D1050,料單!C:E,3,FALSE)</f>
        <v>0</v>
      </c>
      <c r="F1050" s="1">
        <f ca="1">VLOOKUP(D1050,料單!C:F,4,FALSE)</f>
        <v>0</v>
      </c>
      <c r="G1050" s="1" t="str">
        <f ca="1">VLOOKUP(D1050,料單!C:G,5,FALSE)</f>
        <v/>
      </c>
      <c r="H1050" s="1">
        <f ca="1">VLOOKUP(D1050,料單!C:H,6,FALSE)</f>
        <v>0</v>
      </c>
      <c r="I1050" s="1" t="str">
        <f ca="1">VLOOKUP(D1050,料單!C:I,7,FALSE)</f>
        <v/>
      </c>
      <c r="J1050" s="1">
        <f ca="1">VLOOKUP(D1050,料單!C:J,8,FALSE)</f>
        <v>0</v>
      </c>
      <c r="K1050" s="1">
        <f ca="1">VLOOKUP(D1050,料單!C:K,9,FALSE)</f>
        <v>0</v>
      </c>
      <c r="L1050" s="1" t="str">
        <f ca="1">VLOOKUP(D1050,料單!C:M,11,FALSE)</f>
        <v/>
      </c>
      <c r="M1050" s="1">
        <f ca="1">VLOOKUP(D1050,料單!C:L,10,FALSE)</f>
        <v>0</v>
      </c>
      <c r="O1050" s="1">
        <f t="shared" ca="1" si="442"/>
        <v>0</v>
      </c>
    </row>
    <row r="1051" spans="1:21" s="43" customFormat="1" x14ac:dyDescent="0.25">
      <c r="A1051" s="43">
        <f t="shared" si="448"/>
        <v>885</v>
      </c>
      <c r="B1051" s="43">
        <f t="shared" si="446"/>
        <v>35</v>
      </c>
      <c r="C1051" s="43">
        <f t="shared" si="447"/>
        <v>0</v>
      </c>
      <c r="D1051" s="43">
        <f>料單!C1368</f>
        <v>35030</v>
      </c>
      <c r="E1051" s="43">
        <f ca="1">VLOOKUP(D1051,料單!C:E,3,FALSE)</f>
        <v>0</v>
      </c>
      <c r="F1051" s="43">
        <f ca="1">VLOOKUP(D1051,料單!C:F,4,FALSE)</f>
        <v>0</v>
      </c>
      <c r="G1051" s="43" t="str">
        <f ca="1">VLOOKUP(D1051,料單!C:G,5,FALSE)</f>
        <v/>
      </c>
      <c r="H1051" s="43">
        <f ca="1">VLOOKUP(D1051,料單!C:H,6,FALSE)</f>
        <v>0</v>
      </c>
      <c r="I1051" s="43" t="str">
        <f ca="1">VLOOKUP(D1051,料單!C:I,7,FALSE)</f>
        <v/>
      </c>
      <c r="J1051" s="43">
        <f ca="1">VLOOKUP(D1051,料單!C:J,8,FALSE)</f>
        <v>0</v>
      </c>
      <c r="K1051" s="43">
        <f ca="1">VLOOKUP(D1051,料單!C:K,9,FALSE)</f>
        <v>0</v>
      </c>
      <c r="L1051" s="43" t="str">
        <f ca="1">VLOOKUP(D1051,料單!C:M,11,FALSE)</f>
        <v/>
      </c>
      <c r="M1051" s="43">
        <f ca="1">VLOOKUP(D1051,料單!C:L,10,FALSE)</f>
        <v>0</v>
      </c>
      <c r="O1051" s="43">
        <f t="shared" ca="1" si="442"/>
        <v>0</v>
      </c>
      <c r="P1051" s="45">
        <f ca="1">SUM(O1022:O1051)</f>
        <v>0</v>
      </c>
      <c r="Q1051" s="45"/>
      <c r="R1051" s="214"/>
      <c r="S1051" s="205"/>
    </row>
    <row r="1052" spans="1:21" x14ac:dyDescent="0.25">
      <c r="A1052" s="1">
        <f t="shared" si="448"/>
        <v>886</v>
      </c>
      <c r="B1052" s="1">
        <f>料單!C1372</f>
        <v>36</v>
      </c>
      <c r="C1052" s="1">
        <f>料單!C1371</f>
        <v>0</v>
      </c>
      <c r="D1052" s="1">
        <f>料單!C1378</f>
        <v>36001</v>
      </c>
      <c r="E1052" s="1" t="str">
        <f ca="1">VLOOKUP(D1052,料單!C:E,3,FALSE)</f>
        <v>頂板</v>
      </c>
      <c r="F1052" s="1">
        <f ca="1">VLOOKUP(D1052,料單!C:F,4,FALSE)</f>
        <v>-36</v>
      </c>
      <c r="G1052" s="1" t="str">
        <f ca="1">VLOOKUP(D1052,料單!C:G,5,FALSE)</f>
        <v>AA</v>
      </c>
      <c r="H1052" s="1">
        <f ca="1">VLOOKUP(D1052,料單!C:H,6,FALSE)</f>
        <v>0</v>
      </c>
      <c r="I1052" s="1" t="str">
        <f ca="1">VLOOKUP(D1052,料單!C:I,7,FALSE)</f>
        <v/>
      </c>
      <c r="J1052" s="1">
        <f ca="1">VLOOKUP(D1052,料單!C:J,8,FALSE)</f>
        <v>18</v>
      </c>
      <c r="K1052" s="1">
        <f ca="1">VLOOKUP(D1052,料單!C:K,9,FALSE)</f>
        <v>0</v>
      </c>
      <c r="L1052" s="1" t="str">
        <f ca="1">VLOOKUP(D1052,料單!C:M,11,FALSE)</f>
        <v/>
      </c>
      <c r="M1052" s="1">
        <f ca="1">VLOOKUP(D1052,料單!C:L,10,FALSE)</f>
        <v>0</v>
      </c>
      <c r="O1052" s="1">
        <f t="shared" ca="1" si="442"/>
        <v>0</v>
      </c>
      <c r="R1052" s="2" t="str">
        <f>IFERROR(VLOOKUP(表格15[[#This Row],[板材
色號]],資料庫!$P$3:$AJ$73,20,),"")</f>
        <v/>
      </c>
      <c r="S1052" s="9" t="str">
        <f ca="1">IFERROR((O1052*R1052),"")</f>
        <v/>
      </c>
      <c r="T1052" s="9"/>
      <c r="U1052" s="9"/>
    </row>
    <row r="1053" spans="1:21" x14ac:dyDescent="0.25">
      <c r="A1053" s="1">
        <f t="shared" si="448"/>
        <v>887</v>
      </c>
      <c r="B1053" s="1">
        <f>B1052</f>
        <v>36</v>
      </c>
      <c r="C1053" s="1">
        <f>C1052</f>
        <v>0</v>
      </c>
      <c r="D1053" s="1">
        <f>料單!C1379</f>
        <v>36002</v>
      </c>
      <c r="E1053" s="1" t="str">
        <f ca="1">VLOOKUP(D1053,料單!C:E,3,FALSE)</f>
        <v>底板</v>
      </c>
      <c r="F1053" s="1">
        <f ca="1">VLOOKUP(D1053,料單!C:F,4,FALSE)</f>
        <v>-36</v>
      </c>
      <c r="G1053" s="1" t="str">
        <f ca="1">VLOOKUP(D1053,料單!C:G,5,FALSE)</f>
        <v>AA</v>
      </c>
      <c r="H1053" s="1">
        <f ca="1">VLOOKUP(D1053,料單!C:H,6,FALSE)</f>
        <v>0</v>
      </c>
      <c r="I1053" s="1" t="str">
        <f ca="1">VLOOKUP(D1053,料單!C:I,7,FALSE)</f>
        <v/>
      </c>
      <c r="J1053" s="1">
        <f ca="1">VLOOKUP(D1053,料單!C:J,8,FALSE)</f>
        <v>18</v>
      </c>
      <c r="K1053" s="1">
        <f ca="1">VLOOKUP(D1053,料單!C:K,9,FALSE)</f>
        <v>0</v>
      </c>
      <c r="L1053" s="1" t="str">
        <f ca="1">VLOOKUP(D1053,料單!C:M,11,FALSE)</f>
        <v/>
      </c>
      <c r="M1053" s="1">
        <f ca="1">VLOOKUP(D1053,料單!C:L,10,FALSE)</f>
        <v>0</v>
      </c>
      <c r="O1053" s="1">
        <f t="shared" ca="1" si="442"/>
        <v>0</v>
      </c>
    </row>
    <row r="1054" spans="1:21" x14ac:dyDescent="0.25">
      <c r="A1054" s="1">
        <f t="shared" si="448"/>
        <v>888</v>
      </c>
      <c r="B1054" s="1">
        <f t="shared" ref="B1054:B1074" si="449">B1053</f>
        <v>36</v>
      </c>
      <c r="C1054" s="1">
        <f t="shared" ref="C1054:C1074" si="450">C1053</f>
        <v>0</v>
      </c>
      <c r="D1054" s="1">
        <f>料單!C1380</f>
        <v>36003</v>
      </c>
      <c r="E1054" s="1" t="str">
        <f ca="1">VLOOKUP(D1054,料單!C:E,3,FALSE)</f>
        <v>左側板</v>
      </c>
      <c r="F1054" s="1">
        <f ca="1">VLOOKUP(D1054,料單!C:F,4,FALSE)</f>
        <v>0</v>
      </c>
      <c r="G1054" s="1" t="str">
        <f ca="1">VLOOKUP(D1054,料單!C:G,5,FALSE)</f>
        <v>AA</v>
      </c>
      <c r="H1054" s="1">
        <f ca="1">VLOOKUP(D1054,料單!C:H,6,FALSE)</f>
        <v>0</v>
      </c>
      <c r="I1054" s="1" t="str">
        <f ca="1">VLOOKUP(D1054,料單!C:I,7,FALSE)</f>
        <v>AA</v>
      </c>
      <c r="J1054" s="1">
        <f ca="1">VLOOKUP(D1054,料單!C:J,8,FALSE)</f>
        <v>18</v>
      </c>
      <c r="K1054" s="1">
        <f ca="1">VLOOKUP(D1054,料單!C:K,9,FALSE)</f>
        <v>0</v>
      </c>
      <c r="L1054" s="1" t="str">
        <f ca="1">VLOOKUP(D1054,料單!C:M,11,FALSE)</f>
        <v/>
      </c>
      <c r="M1054" s="1">
        <f ca="1">VLOOKUP(D1054,料單!C:L,10,FALSE)</f>
        <v>0</v>
      </c>
      <c r="O1054" s="1">
        <f t="shared" ca="1" si="442"/>
        <v>0</v>
      </c>
    </row>
    <row r="1055" spans="1:21" x14ac:dyDescent="0.25">
      <c r="A1055" s="1">
        <f t="shared" si="448"/>
        <v>889</v>
      </c>
      <c r="B1055" s="1">
        <f t="shared" si="449"/>
        <v>36</v>
      </c>
      <c r="C1055" s="1">
        <f t="shared" si="450"/>
        <v>0</v>
      </c>
      <c r="D1055" s="1">
        <f>料單!C1381</f>
        <v>36004</v>
      </c>
      <c r="E1055" s="1" t="str">
        <f ca="1">VLOOKUP(D1055,料單!C:E,3,FALSE)</f>
        <v>右側板</v>
      </c>
      <c r="F1055" s="1">
        <f ca="1">VLOOKUP(D1055,料單!C:F,4,FALSE)</f>
        <v>0</v>
      </c>
      <c r="G1055" s="1" t="str">
        <f ca="1">VLOOKUP(D1055,料單!C:G,5,FALSE)</f>
        <v>AA</v>
      </c>
      <c r="H1055" s="1">
        <f ca="1">VLOOKUP(D1055,料單!C:H,6,FALSE)</f>
        <v>0</v>
      </c>
      <c r="I1055" s="1" t="str">
        <f ca="1">VLOOKUP(D1055,料單!C:I,7,FALSE)</f>
        <v>AA</v>
      </c>
      <c r="J1055" s="1">
        <f ca="1">VLOOKUP(D1055,料單!C:J,8,FALSE)</f>
        <v>18</v>
      </c>
      <c r="K1055" s="1">
        <f ca="1">VLOOKUP(D1055,料單!C:K,9,FALSE)</f>
        <v>0</v>
      </c>
      <c r="L1055" s="1" t="str">
        <f ca="1">VLOOKUP(D1055,料單!C:M,11,FALSE)</f>
        <v/>
      </c>
      <c r="M1055" s="1">
        <f ca="1">VLOOKUP(D1055,料單!C:L,10,FALSE)</f>
        <v>0</v>
      </c>
      <c r="O1055" s="1">
        <f t="shared" ca="1" si="442"/>
        <v>0</v>
      </c>
    </row>
    <row r="1056" spans="1:21" x14ac:dyDescent="0.25">
      <c r="A1056" s="1">
        <f t="shared" si="448"/>
        <v>890</v>
      </c>
      <c r="B1056" s="1">
        <f t="shared" si="449"/>
        <v>36</v>
      </c>
      <c r="C1056" s="1">
        <f t="shared" si="450"/>
        <v>0</v>
      </c>
      <c r="D1056" s="1">
        <f>料單!C1382</f>
        <v>36005</v>
      </c>
      <c r="E1056" s="1" t="str">
        <f ca="1">VLOOKUP(D1056,料單!C:E,3,FALSE)</f>
        <v>背板</v>
      </c>
      <c r="F1056" s="1">
        <f ca="1">VLOOKUP(D1056,料單!C:F,4,FALSE)</f>
        <v>-22</v>
      </c>
      <c r="G1056" s="1" t="str">
        <f ca="1">VLOOKUP(D1056,料單!C:G,5,FALSE)</f>
        <v/>
      </c>
      <c r="H1056" s="1">
        <f ca="1">VLOOKUP(D1056,料單!C:H,6,FALSE)</f>
        <v>-22</v>
      </c>
      <c r="I1056" s="1" t="str">
        <f ca="1">VLOOKUP(D1056,料單!C:I,7,FALSE)</f>
        <v/>
      </c>
      <c r="J1056" s="1">
        <f ca="1">VLOOKUP(D1056,料單!C:J,8,FALSE)</f>
        <v>4</v>
      </c>
      <c r="K1056" s="1">
        <f ca="1">VLOOKUP(D1056,料單!C:K,9,FALSE)</f>
        <v>0</v>
      </c>
      <c r="L1056" s="1" t="str">
        <f ca="1">VLOOKUP(D1056,料單!C:M,11,FALSE)</f>
        <v/>
      </c>
      <c r="M1056" s="1">
        <f ca="1">VLOOKUP(D1056,料單!C:L,10,FALSE)</f>
        <v>0</v>
      </c>
      <c r="O1056" s="1">
        <f t="shared" ca="1" si="442"/>
        <v>0</v>
      </c>
    </row>
    <row r="1057" spans="1:15" x14ac:dyDescent="0.25">
      <c r="A1057" s="1">
        <f t="shared" si="448"/>
        <v>891</v>
      </c>
      <c r="B1057" s="1">
        <f t="shared" si="449"/>
        <v>36</v>
      </c>
      <c r="C1057" s="1">
        <f t="shared" si="450"/>
        <v>0</v>
      </c>
      <c r="D1057" s="1">
        <f>料單!C1383</f>
        <v>36006</v>
      </c>
      <c r="E1057" s="1" t="str">
        <f ca="1">VLOOKUP(D1057,料單!C:E,3,FALSE)</f>
        <v>背拉桿</v>
      </c>
      <c r="F1057" s="1">
        <f ca="1">VLOOKUP(D1057,料單!C:F,4,FALSE)</f>
        <v>-36</v>
      </c>
      <c r="G1057" s="1" t="str">
        <f ca="1">VLOOKUP(D1057,料單!C:G,5,FALSE)</f>
        <v>AA</v>
      </c>
      <c r="H1057" s="1">
        <f ca="1">VLOOKUP(D1057,料單!C:H,6,FALSE)</f>
        <v>120</v>
      </c>
      <c r="I1057" s="1" t="str">
        <f ca="1">VLOOKUP(D1057,料單!C:I,7,FALSE)</f>
        <v/>
      </c>
      <c r="J1057" s="1">
        <f ca="1">VLOOKUP(D1057,料單!C:J,8,FALSE)</f>
        <v>18</v>
      </c>
      <c r="K1057" s="1">
        <f ca="1">VLOOKUP(D1057,料單!C:K,9,FALSE)</f>
        <v>0</v>
      </c>
      <c r="L1057" s="1" t="str">
        <f ca="1">VLOOKUP(D1057,料單!C:M,11,FALSE)</f>
        <v/>
      </c>
      <c r="M1057" s="1">
        <f ca="1">VLOOKUP(D1057,料單!C:L,10,FALSE)</f>
        <v>0</v>
      </c>
      <c r="O1057" s="1">
        <f t="shared" ref="O1057:O1120" ca="1" si="451">(F1057*H1057)/90000*K1057</f>
        <v>0</v>
      </c>
    </row>
    <row r="1058" spans="1:15" x14ac:dyDescent="0.25">
      <c r="A1058" s="1">
        <f t="shared" si="448"/>
        <v>892</v>
      </c>
      <c r="B1058" s="1">
        <f t="shared" si="449"/>
        <v>36</v>
      </c>
      <c r="C1058" s="1">
        <f t="shared" si="450"/>
        <v>0</v>
      </c>
      <c r="D1058" s="1">
        <f>料單!C1384</f>
        <v>36007</v>
      </c>
      <c r="E1058" s="1" t="str">
        <f ca="1">VLOOKUP(D1058,料單!C:E,3,FALSE)</f>
        <v>活隔</v>
      </c>
      <c r="F1058" s="1">
        <f ca="1">VLOOKUP(D1058,料單!C:F,4,FALSE)</f>
        <v>0</v>
      </c>
      <c r="G1058" s="1" t="str">
        <f ca="1">VLOOKUP(D1058,料單!C:G,5,FALSE)</f>
        <v>AA</v>
      </c>
      <c r="H1058" s="1">
        <f ca="1">VLOOKUP(D1058,料單!C:H,6,FALSE)</f>
        <v>-32</v>
      </c>
      <c r="I1058" s="1" t="str">
        <f ca="1">VLOOKUP(D1058,料單!C:I,7,FALSE)</f>
        <v>AA</v>
      </c>
      <c r="J1058" s="1">
        <f ca="1">VLOOKUP(D1058,料單!C:J,8,FALSE)</f>
        <v>18</v>
      </c>
      <c r="K1058" s="1">
        <f ca="1">VLOOKUP(D1058,料單!C:K,9,FALSE)</f>
        <v>0</v>
      </c>
      <c r="L1058" s="1" t="str">
        <f ca="1">VLOOKUP(D1058,料單!C:M,11,FALSE)</f>
        <v/>
      </c>
      <c r="M1058" s="1">
        <f ca="1">VLOOKUP(D1058,料單!C:L,10,FALSE)</f>
        <v>0</v>
      </c>
      <c r="O1058" s="1">
        <f t="shared" ca="1" si="451"/>
        <v>0</v>
      </c>
    </row>
    <row r="1059" spans="1:15" x14ac:dyDescent="0.25">
      <c r="A1059" s="1">
        <f t="shared" si="448"/>
        <v>893</v>
      </c>
      <c r="B1059" s="1">
        <f t="shared" si="449"/>
        <v>36</v>
      </c>
      <c r="C1059" s="1">
        <f t="shared" si="450"/>
        <v>0</v>
      </c>
      <c r="D1059" s="1">
        <f>料單!C1385</f>
        <v>36008</v>
      </c>
      <c r="E1059" s="1" t="str">
        <f ca="1">VLOOKUP(D1059,料單!C:E,3,FALSE)</f>
        <v>固隔</v>
      </c>
      <c r="F1059" s="1">
        <f ca="1">VLOOKUP(D1059,料單!C:F,4,FALSE)</f>
        <v>0</v>
      </c>
      <c r="G1059" s="1" t="str">
        <f ca="1">VLOOKUP(D1059,料單!C:G,5,FALSE)</f>
        <v>AA</v>
      </c>
      <c r="H1059" s="1">
        <f ca="1">VLOOKUP(D1059,料單!C:H,6,FALSE)</f>
        <v>-22</v>
      </c>
      <c r="I1059" s="1" t="str">
        <f ca="1">VLOOKUP(D1059,料單!C:I,7,FALSE)</f>
        <v/>
      </c>
      <c r="J1059" s="1">
        <f ca="1">VLOOKUP(D1059,料單!C:J,8,FALSE)</f>
        <v>18</v>
      </c>
      <c r="K1059" s="1">
        <f ca="1">VLOOKUP(D1059,料單!C:K,9,FALSE)</f>
        <v>0</v>
      </c>
      <c r="L1059" s="1" t="str">
        <f ca="1">VLOOKUP(D1059,料單!C:M,11,FALSE)</f>
        <v/>
      </c>
      <c r="M1059" s="1">
        <f ca="1">VLOOKUP(D1059,料單!C:L,10,FALSE)</f>
        <v>0</v>
      </c>
      <c r="O1059" s="1">
        <f t="shared" ca="1" si="451"/>
        <v>0</v>
      </c>
    </row>
    <row r="1060" spans="1:15" x14ac:dyDescent="0.25">
      <c r="A1060" s="1">
        <f t="shared" si="448"/>
        <v>894</v>
      </c>
      <c r="B1060" s="1">
        <f t="shared" si="449"/>
        <v>36</v>
      </c>
      <c r="C1060" s="1">
        <f t="shared" si="450"/>
        <v>0</v>
      </c>
      <c r="D1060" s="1">
        <f>料單!C1386</f>
        <v>36009</v>
      </c>
      <c r="E1060" s="1">
        <f ca="1">VLOOKUP(D1060,料單!C:E,3,FALSE)</f>
        <v>0</v>
      </c>
      <c r="F1060" s="1">
        <f ca="1">VLOOKUP(D1060,料單!C:F,4,FALSE)</f>
        <v>0</v>
      </c>
      <c r="G1060" s="1" t="str">
        <f ca="1">VLOOKUP(D1060,料單!C:G,5,FALSE)</f>
        <v/>
      </c>
      <c r="H1060" s="1">
        <f ca="1">VLOOKUP(D1060,料單!C:H,6,FALSE)</f>
        <v>0</v>
      </c>
      <c r="I1060" s="1" t="str">
        <f ca="1">VLOOKUP(D1060,料單!C:I,7,FALSE)</f>
        <v/>
      </c>
      <c r="J1060" s="1">
        <f ca="1">VLOOKUP(D1060,料單!C:J,8,FALSE)</f>
        <v>0</v>
      </c>
      <c r="K1060" s="1">
        <f ca="1">VLOOKUP(D1060,料單!C:K,9,FALSE)</f>
        <v>0</v>
      </c>
      <c r="L1060" s="1" t="str">
        <f ca="1">VLOOKUP(D1060,料單!C:M,11,FALSE)</f>
        <v/>
      </c>
      <c r="M1060" s="1">
        <f ca="1">VLOOKUP(D1060,料單!C:L,10,FALSE)</f>
        <v>0</v>
      </c>
      <c r="O1060" s="1">
        <f t="shared" ca="1" si="451"/>
        <v>0</v>
      </c>
    </row>
    <row r="1061" spans="1:15" x14ac:dyDescent="0.25">
      <c r="A1061" s="1">
        <f t="shared" si="448"/>
        <v>895</v>
      </c>
      <c r="B1061" s="1">
        <f t="shared" si="449"/>
        <v>36</v>
      </c>
      <c r="C1061" s="1">
        <f t="shared" si="450"/>
        <v>0</v>
      </c>
      <c r="D1061" s="1">
        <f>料單!C1387</f>
        <v>36010</v>
      </c>
      <c r="E1061" s="1">
        <f ca="1">VLOOKUP(D1061,料單!C:E,3,FALSE)</f>
        <v>0</v>
      </c>
      <c r="F1061" s="1">
        <f ca="1">VLOOKUP(D1061,料單!C:F,4,FALSE)</f>
        <v>0</v>
      </c>
      <c r="G1061" s="1" t="str">
        <f ca="1">VLOOKUP(D1061,料單!C:G,5,FALSE)</f>
        <v/>
      </c>
      <c r="H1061" s="1">
        <f ca="1">VLOOKUP(D1061,料單!C:H,6,FALSE)</f>
        <v>0</v>
      </c>
      <c r="I1061" s="1" t="str">
        <f ca="1">VLOOKUP(D1061,料單!C:I,7,FALSE)</f>
        <v/>
      </c>
      <c r="J1061" s="1">
        <f ca="1">VLOOKUP(D1061,料單!C:J,8,FALSE)</f>
        <v>0</v>
      </c>
      <c r="K1061" s="1">
        <f ca="1">VLOOKUP(D1061,料單!C:K,9,FALSE)</f>
        <v>0</v>
      </c>
      <c r="L1061" s="1" t="str">
        <f ca="1">VLOOKUP(D1061,料單!C:M,11,FALSE)</f>
        <v/>
      </c>
      <c r="M1061" s="1">
        <f ca="1">VLOOKUP(D1061,料單!C:L,10,FALSE)</f>
        <v>0</v>
      </c>
      <c r="O1061" s="1">
        <f t="shared" ca="1" si="451"/>
        <v>0</v>
      </c>
    </row>
    <row r="1062" spans="1:15" x14ac:dyDescent="0.25">
      <c r="A1062" s="1">
        <f t="shared" si="448"/>
        <v>896</v>
      </c>
      <c r="B1062" s="1">
        <f t="shared" si="449"/>
        <v>36</v>
      </c>
      <c r="C1062" s="1">
        <f t="shared" si="450"/>
        <v>0</v>
      </c>
      <c r="D1062" s="1">
        <f>料單!C1388</f>
        <v>36011</v>
      </c>
      <c r="E1062" s="1">
        <f ca="1">VLOOKUP(D1062,料單!C:E,3,FALSE)</f>
        <v>0</v>
      </c>
      <c r="F1062" s="1">
        <f ca="1">VLOOKUP(D1062,料單!C:F,4,FALSE)</f>
        <v>0</v>
      </c>
      <c r="G1062" s="1" t="str">
        <f ca="1">VLOOKUP(D1062,料單!C:G,5,FALSE)</f>
        <v/>
      </c>
      <c r="H1062" s="1">
        <f ca="1">VLOOKUP(D1062,料單!C:H,6,FALSE)</f>
        <v>0</v>
      </c>
      <c r="I1062" s="1" t="str">
        <f ca="1">VLOOKUP(D1062,料單!C:I,7,FALSE)</f>
        <v/>
      </c>
      <c r="J1062" s="1">
        <f ca="1">VLOOKUP(D1062,料單!C:J,8,FALSE)</f>
        <v>0</v>
      </c>
      <c r="K1062" s="1">
        <f ca="1">VLOOKUP(D1062,料單!C:K,9,FALSE)</f>
        <v>0</v>
      </c>
      <c r="L1062" s="1">
        <f ca="1">VLOOKUP(D1062,料單!C:M,11,FALSE)</f>
        <v>0</v>
      </c>
      <c r="M1062" s="1">
        <f ca="1">VLOOKUP(D1062,料單!C:L,10,FALSE)</f>
        <v>0</v>
      </c>
      <c r="O1062" s="1">
        <f t="shared" ca="1" si="451"/>
        <v>0</v>
      </c>
    </row>
    <row r="1063" spans="1:15" x14ac:dyDescent="0.25">
      <c r="A1063" s="1">
        <f t="shared" si="448"/>
        <v>897</v>
      </c>
      <c r="B1063" s="1">
        <f t="shared" si="449"/>
        <v>36</v>
      </c>
      <c r="C1063" s="1">
        <f t="shared" si="450"/>
        <v>0</v>
      </c>
      <c r="D1063" s="1">
        <f>料單!C1389</f>
        <v>36012</v>
      </c>
      <c r="E1063" s="1">
        <f ca="1">VLOOKUP(D1063,料單!C:E,3,FALSE)</f>
        <v>0</v>
      </c>
      <c r="F1063" s="1">
        <f ca="1">VLOOKUP(D1063,料單!C:F,4,FALSE)</f>
        <v>0</v>
      </c>
      <c r="G1063" s="1" t="str">
        <f ca="1">VLOOKUP(D1063,料單!C:G,5,FALSE)</f>
        <v/>
      </c>
      <c r="H1063" s="1">
        <f ca="1">VLOOKUP(D1063,料單!C:H,6,FALSE)</f>
        <v>0</v>
      </c>
      <c r="I1063" s="1" t="str">
        <f ca="1">VLOOKUP(D1063,料單!C:I,7,FALSE)</f>
        <v/>
      </c>
      <c r="J1063" s="1">
        <f ca="1">VLOOKUP(D1063,料單!C:J,8,FALSE)</f>
        <v>0</v>
      </c>
      <c r="K1063" s="1">
        <f ca="1">VLOOKUP(D1063,料單!C:K,9,FALSE)</f>
        <v>0</v>
      </c>
      <c r="L1063" s="1">
        <f ca="1">VLOOKUP(D1063,料單!C:M,11,FALSE)</f>
        <v>0</v>
      </c>
      <c r="M1063" s="1">
        <f ca="1">VLOOKUP(D1063,料單!C:L,10,FALSE)</f>
        <v>0</v>
      </c>
      <c r="O1063" s="1">
        <f t="shared" ca="1" si="451"/>
        <v>0</v>
      </c>
    </row>
    <row r="1064" spans="1:15" x14ac:dyDescent="0.25">
      <c r="A1064" s="1">
        <f t="shared" si="448"/>
        <v>898</v>
      </c>
      <c r="B1064" s="1">
        <f t="shared" si="449"/>
        <v>36</v>
      </c>
      <c r="C1064" s="1">
        <f t="shared" si="450"/>
        <v>0</v>
      </c>
      <c r="D1064" s="1">
        <f>料單!C1390</f>
        <v>36013</v>
      </c>
      <c r="E1064" s="1">
        <f ca="1">VLOOKUP(D1064,料單!C:E,3,FALSE)</f>
        <v>0</v>
      </c>
      <c r="F1064" s="1">
        <f ca="1">VLOOKUP(D1064,料單!C:F,4,FALSE)</f>
        <v>0</v>
      </c>
      <c r="G1064" s="1" t="str">
        <f ca="1">VLOOKUP(D1064,料單!C:G,5,FALSE)</f>
        <v/>
      </c>
      <c r="H1064" s="1">
        <f ca="1">VLOOKUP(D1064,料單!C:H,6,FALSE)</f>
        <v>0</v>
      </c>
      <c r="I1064" s="1" t="str">
        <f ca="1">VLOOKUP(D1064,料單!C:I,7,FALSE)</f>
        <v/>
      </c>
      <c r="J1064" s="1">
        <f ca="1">VLOOKUP(D1064,料單!C:J,8,FALSE)</f>
        <v>0</v>
      </c>
      <c r="K1064" s="1">
        <f ca="1">VLOOKUP(D1064,料單!C:K,9,FALSE)</f>
        <v>0</v>
      </c>
      <c r="L1064" s="1">
        <f ca="1">VLOOKUP(D1064,料單!C:M,11,FALSE)</f>
        <v>0</v>
      </c>
      <c r="M1064" s="1">
        <f ca="1">VLOOKUP(D1064,料單!C:L,10,FALSE)</f>
        <v>0</v>
      </c>
      <c r="O1064" s="1">
        <f t="shared" ca="1" si="451"/>
        <v>0</v>
      </c>
    </row>
    <row r="1065" spans="1:15" x14ac:dyDescent="0.25">
      <c r="A1065" s="1">
        <f t="shared" si="448"/>
        <v>899</v>
      </c>
      <c r="B1065" s="1">
        <f t="shared" si="449"/>
        <v>36</v>
      </c>
      <c r="C1065" s="1">
        <f t="shared" si="450"/>
        <v>0</v>
      </c>
      <c r="D1065" s="1">
        <f>料單!C1391</f>
        <v>36014</v>
      </c>
      <c r="E1065" s="1">
        <f ca="1">VLOOKUP(D1065,料單!C:E,3,FALSE)</f>
        <v>0</v>
      </c>
      <c r="F1065" s="1">
        <f ca="1">VLOOKUP(D1065,料單!C:F,4,FALSE)</f>
        <v>0</v>
      </c>
      <c r="G1065" s="1" t="str">
        <f ca="1">VLOOKUP(D1065,料單!C:G,5,FALSE)</f>
        <v/>
      </c>
      <c r="H1065" s="1">
        <f ca="1">VLOOKUP(D1065,料單!C:H,6,FALSE)</f>
        <v>0</v>
      </c>
      <c r="I1065" s="1" t="str">
        <f ca="1">VLOOKUP(D1065,料單!C:I,7,FALSE)</f>
        <v/>
      </c>
      <c r="J1065" s="1">
        <f ca="1">VLOOKUP(D1065,料單!C:J,8,FALSE)</f>
        <v>0</v>
      </c>
      <c r="K1065" s="1">
        <f ca="1">VLOOKUP(D1065,料單!C:K,9,FALSE)</f>
        <v>0</v>
      </c>
      <c r="L1065" s="1">
        <f ca="1">VLOOKUP(D1065,料單!C:M,11,FALSE)</f>
        <v>0</v>
      </c>
      <c r="M1065" s="1">
        <f ca="1">VLOOKUP(D1065,料單!C:L,10,FALSE)</f>
        <v>0</v>
      </c>
      <c r="O1065" s="1">
        <f t="shared" ca="1" si="451"/>
        <v>0</v>
      </c>
    </row>
    <row r="1066" spans="1:15" x14ac:dyDescent="0.25">
      <c r="A1066" s="1">
        <f t="shared" si="448"/>
        <v>900</v>
      </c>
      <c r="B1066" s="1">
        <f t="shared" si="449"/>
        <v>36</v>
      </c>
      <c r="C1066" s="1">
        <f t="shared" si="450"/>
        <v>0</v>
      </c>
      <c r="D1066" s="1">
        <f>料單!C1392</f>
        <v>36015</v>
      </c>
      <c r="E1066" s="1">
        <f ca="1">VLOOKUP(D1066,料單!C:E,3,FALSE)</f>
        <v>0</v>
      </c>
      <c r="F1066" s="1">
        <f ca="1">VLOOKUP(D1066,料單!C:F,4,FALSE)</f>
        <v>0</v>
      </c>
      <c r="G1066" s="1" t="str">
        <f ca="1">VLOOKUP(D1066,料單!C:G,5,FALSE)</f>
        <v/>
      </c>
      <c r="H1066" s="1">
        <f ca="1">VLOOKUP(D1066,料單!C:H,6,FALSE)</f>
        <v>0</v>
      </c>
      <c r="I1066" s="1" t="str">
        <f ca="1">VLOOKUP(D1066,料單!C:I,7,FALSE)</f>
        <v/>
      </c>
      <c r="J1066" s="1">
        <f ca="1">VLOOKUP(D1066,料單!C:J,8,FALSE)</f>
        <v>0</v>
      </c>
      <c r="K1066" s="1">
        <f ca="1">VLOOKUP(D1066,料單!C:K,9,FALSE)</f>
        <v>0</v>
      </c>
      <c r="L1066" s="1">
        <f ca="1">VLOOKUP(D1066,料單!C:M,11,FALSE)</f>
        <v>0</v>
      </c>
      <c r="M1066" s="1">
        <f ca="1">VLOOKUP(D1066,料單!C:L,10,FALSE)</f>
        <v>0</v>
      </c>
      <c r="O1066" s="1">
        <f t="shared" ca="1" si="451"/>
        <v>0</v>
      </c>
    </row>
    <row r="1067" spans="1:15" x14ac:dyDescent="0.25">
      <c r="A1067" s="1">
        <f t="shared" si="448"/>
        <v>901</v>
      </c>
      <c r="B1067" s="1">
        <f t="shared" si="449"/>
        <v>36</v>
      </c>
      <c r="C1067" s="1">
        <f t="shared" si="450"/>
        <v>0</v>
      </c>
      <c r="D1067" s="1">
        <f>料單!C1393</f>
        <v>36016</v>
      </c>
      <c r="E1067" s="1">
        <f ca="1">VLOOKUP(D1067,料單!C:E,3,FALSE)</f>
        <v>0</v>
      </c>
      <c r="F1067" s="1">
        <f ca="1">VLOOKUP(D1067,料單!C:F,4,FALSE)</f>
        <v>0</v>
      </c>
      <c r="G1067" s="1" t="str">
        <f ca="1">VLOOKUP(D1067,料單!C:G,5,FALSE)</f>
        <v/>
      </c>
      <c r="H1067" s="1">
        <f ca="1">VLOOKUP(D1067,料單!C:H,6,FALSE)</f>
        <v>0</v>
      </c>
      <c r="I1067" s="1" t="str">
        <f ca="1">VLOOKUP(D1067,料單!C:I,7,FALSE)</f>
        <v/>
      </c>
      <c r="J1067" s="1">
        <f ca="1">VLOOKUP(D1067,料單!C:J,8,FALSE)</f>
        <v>0</v>
      </c>
      <c r="K1067" s="1">
        <f ca="1">VLOOKUP(D1067,料單!C:K,9,FALSE)</f>
        <v>0</v>
      </c>
      <c r="L1067" s="1">
        <f ca="1">VLOOKUP(D1067,料單!C:M,11,FALSE)</f>
        <v>0</v>
      </c>
      <c r="M1067" s="1">
        <f ca="1">VLOOKUP(D1067,料單!C:L,10,FALSE)</f>
        <v>0</v>
      </c>
      <c r="O1067" s="1">
        <f t="shared" ca="1" si="451"/>
        <v>0</v>
      </c>
    </row>
    <row r="1068" spans="1:15" x14ac:dyDescent="0.25">
      <c r="A1068" s="1">
        <f t="shared" si="448"/>
        <v>902</v>
      </c>
      <c r="B1068" s="1">
        <f t="shared" si="449"/>
        <v>36</v>
      </c>
      <c r="C1068" s="1">
        <f t="shared" si="450"/>
        <v>0</v>
      </c>
      <c r="D1068" s="1">
        <f>料單!C1394</f>
        <v>36017</v>
      </c>
      <c r="E1068" s="1">
        <f ca="1">VLOOKUP(D1068,料單!C:E,3,FALSE)</f>
        <v>0</v>
      </c>
      <c r="F1068" s="1">
        <f ca="1">VLOOKUP(D1068,料單!C:F,4,FALSE)</f>
        <v>0</v>
      </c>
      <c r="G1068" s="1" t="str">
        <f ca="1">VLOOKUP(D1068,料單!C:G,5,FALSE)</f>
        <v/>
      </c>
      <c r="H1068" s="1">
        <f ca="1">VLOOKUP(D1068,料單!C:H,6,FALSE)</f>
        <v>0</v>
      </c>
      <c r="I1068" s="1" t="str">
        <f ca="1">VLOOKUP(D1068,料單!C:I,7,FALSE)</f>
        <v/>
      </c>
      <c r="J1068" s="1">
        <f ca="1">VLOOKUP(D1068,料單!C:J,8,FALSE)</f>
        <v>0</v>
      </c>
      <c r="K1068" s="1">
        <f ca="1">VLOOKUP(D1068,料單!C:K,9,FALSE)</f>
        <v>0</v>
      </c>
      <c r="L1068" s="1">
        <f ca="1">VLOOKUP(D1068,料單!C:M,11,FALSE)</f>
        <v>0</v>
      </c>
      <c r="M1068" s="1">
        <f ca="1">VLOOKUP(D1068,料單!C:L,10,FALSE)</f>
        <v>0</v>
      </c>
      <c r="O1068" s="1">
        <f t="shared" ca="1" si="451"/>
        <v>0</v>
      </c>
    </row>
    <row r="1069" spans="1:15" x14ac:dyDescent="0.25">
      <c r="A1069" s="1">
        <f t="shared" si="448"/>
        <v>903</v>
      </c>
      <c r="B1069" s="1">
        <f t="shared" si="449"/>
        <v>36</v>
      </c>
      <c r="C1069" s="1">
        <f t="shared" si="450"/>
        <v>0</v>
      </c>
      <c r="D1069" s="1">
        <f>料單!C1395</f>
        <v>36018</v>
      </c>
      <c r="E1069" s="1">
        <f ca="1">VLOOKUP(D1069,料單!C:E,3,FALSE)</f>
        <v>0</v>
      </c>
      <c r="F1069" s="1">
        <f ca="1">VLOOKUP(D1069,料單!C:F,4,FALSE)</f>
        <v>0</v>
      </c>
      <c r="G1069" s="1" t="str">
        <f ca="1">VLOOKUP(D1069,料單!C:G,5,FALSE)</f>
        <v/>
      </c>
      <c r="H1069" s="1">
        <f ca="1">VLOOKUP(D1069,料單!C:H,6,FALSE)</f>
        <v>0</v>
      </c>
      <c r="I1069" s="1" t="str">
        <f ca="1">VLOOKUP(D1069,料單!C:I,7,FALSE)</f>
        <v/>
      </c>
      <c r="J1069" s="1">
        <f ca="1">VLOOKUP(D1069,料單!C:J,8,FALSE)</f>
        <v>0</v>
      </c>
      <c r="K1069" s="1">
        <f ca="1">VLOOKUP(D1069,料單!C:K,9,FALSE)</f>
        <v>0</v>
      </c>
      <c r="L1069" s="1">
        <f ca="1">VLOOKUP(D1069,料單!C:M,11,FALSE)</f>
        <v>0</v>
      </c>
      <c r="M1069" s="1">
        <f ca="1">VLOOKUP(D1069,料單!C:L,10,FALSE)</f>
        <v>0</v>
      </c>
      <c r="O1069" s="1">
        <f t="shared" ca="1" si="451"/>
        <v>0</v>
      </c>
    </row>
    <row r="1070" spans="1:15" x14ac:dyDescent="0.25">
      <c r="A1070" s="1">
        <f t="shared" si="448"/>
        <v>904</v>
      </c>
      <c r="B1070" s="1">
        <f t="shared" si="449"/>
        <v>36</v>
      </c>
      <c r="C1070" s="1">
        <f t="shared" si="450"/>
        <v>0</v>
      </c>
      <c r="D1070" s="1">
        <f>料單!C1396</f>
        <v>36019</v>
      </c>
      <c r="E1070" s="1">
        <f ca="1">VLOOKUP(D1070,料單!C:E,3,FALSE)</f>
        <v>0</v>
      </c>
      <c r="F1070" s="1">
        <f ca="1">VLOOKUP(D1070,料單!C:F,4,FALSE)</f>
        <v>0</v>
      </c>
      <c r="G1070" s="1" t="str">
        <f ca="1">VLOOKUP(D1070,料單!C:G,5,FALSE)</f>
        <v/>
      </c>
      <c r="H1070" s="1">
        <f ca="1">VLOOKUP(D1070,料單!C:H,6,FALSE)</f>
        <v>0</v>
      </c>
      <c r="I1070" s="1" t="str">
        <f ca="1">VLOOKUP(D1070,料單!C:I,7,FALSE)</f>
        <v/>
      </c>
      <c r="J1070" s="1">
        <f ca="1">VLOOKUP(D1070,料單!C:J,8,FALSE)</f>
        <v>0</v>
      </c>
      <c r="K1070" s="1">
        <f ca="1">VLOOKUP(D1070,料單!C:K,9,FALSE)</f>
        <v>0</v>
      </c>
      <c r="L1070" s="1">
        <f ca="1">VLOOKUP(D1070,料單!C:M,11,FALSE)</f>
        <v>0</v>
      </c>
      <c r="M1070" s="1">
        <f ca="1">VLOOKUP(D1070,料單!C:L,10,FALSE)</f>
        <v>0</v>
      </c>
      <c r="O1070" s="1">
        <f t="shared" ca="1" si="451"/>
        <v>0</v>
      </c>
    </row>
    <row r="1071" spans="1:15" x14ac:dyDescent="0.25">
      <c r="A1071" s="1">
        <f t="shared" si="448"/>
        <v>905</v>
      </c>
      <c r="B1071" s="1">
        <f t="shared" si="449"/>
        <v>36</v>
      </c>
      <c r="C1071" s="1">
        <f t="shared" si="450"/>
        <v>0</v>
      </c>
      <c r="D1071" s="1">
        <f>料單!C1397</f>
        <v>36020</v>
      </c>
      <c r="E1071" s="1">
        <f ca="1">VLOOKUP(D1071,料單!C:E,3,FALSE)</f>
        <v>0</v>
      </c>
      <c r="F1071" s="1">
        <f ca="1">VLOOKUP(D1071,料單!C:F,4,FALSE)</f>
        <v>0</v>
      </c>
      <c r="G1071" s="1" t="str">
        <f ca="1">VLOOKUP(D1071,料單!C:G,5,FALSE)</f>
        <v/>
      </c>
      <c r="H1071" s="1">
        <f ca="1">VLOOKUP(D1071,料單!C:H,6,FALSE)</f>
        <v>0</v>
      </c>
      <c r="I1071" s="1" t="str">
        <f ca="1">VLOOKUP(D1071,料單!C:I,7,FALSE)</f>
        <v/>
      </c>
      <c r="J1071" s="1">
        <f ca="1">VLOOKUP(D1071,料單!C:J,8,FALSE)</f>
        <v>0</v>
      </c>
      <c r="K1071" s="1">
        <f ca="1">VLOOKUP(D1071,料單!C:K,9,FALSE)</f>
        <v>0</v>
      </c>
      <c r="L1071" s="1" t="str">
        <f ca="1">VLOOKUP(D1071,料單!C:M,11,FALSE)</f>
        <v/>
      </c>
      <c r="M1071" s="1">
        <f ca="1">VLOOKUP(D1071,料單!C:L,10,FALSE)</f>
        <v>0</v>
      </c>
      <c r="O1071" s="1">
        <f t="shared" ca="1" si="451"/>
        <v>0</v>
      </c>
    </row>
    <row r="1072" spans="1:15" x14ac:dyDescent="0.25">
      <c r="A1072" s="1">
        <f t="shared" si="448"/>
        <v>906</v>
      </c>
      <c r="B1072" s="1">
        <f t="shared" si="449"/>
        <v>36</v>
      </c>
      <c r="C1072" s="1">
        <f t="shared" si="450"/>
        <v>0</v>
      </c>
      <c r="D1072" s="1">
        <f>料單!C1398</f>
        <v>36021</v>
      </c>
      <c r="E1072" s="1">
        <f ca="1">VLOOKUP(D1072,料單!C:E,3,FALSE)</f>
        <v>0</v>
      </c>
      <c r="F1072" s="1">
        <f ca="1">VLOOKUP(D1072,料單!C:F,4,FALSE)</f>
        <v>0</v>
      </c>
      <c r="G1072" s="1" t="str">
        <f ca="1">VLOOKUP(D1072,料單!C:G,5,FALSE)</f>
        <v/>
      </c>
      <c r="H1072" s="1">
        <f ca="1">VLOOKUP(D1072,料單!C:H,6,FALSE)</f>
        <v>0</v>
      </c>
      <c r="I1072" s="1" t="str">
        <f ca="1">VLOOKUP(D1072,料單!C:I,7,FALSE)</f>
        <v/>
      </c>
      <c r="J1072" s="1">
        <f ca="1">VLOOKUP(D1072,料單!C:J,8,FALSE)</f>
        <v>0</v>
      </c>
      <c r="K1072" s="1">
        <f ca="1">VLOOKUP(D1072,料單!C:K,9,FALSE)</f>
        <v>0</v>
      </c>
      <c r="L1072" s="1" t="str">
        <f ca="1">VLOOKUP(D1072,料單!C:M,11,FALSE)</f>
        <v/>
      </c>
      <c r="M1072" s="1">
        <f ca="1">VLOOKUP(D1072,料單!C:L,10,FALSE)</f>
        <v>0</v>
      </c>
      <c r="O1072" s="1">
        <f t="shared" ca="1" si="451"/>
        <v>0</v>
      </c>
    </row>
    <row r="1073" spans="1:19" x14ac:dyDescent="0.25">
      <c r="A1073" s="1">
        <f t="shared" si="448"/>
        <v>907</v>
      </c>
      <c r="B1073" s="1">
        <f t="shared" si="449"/>
        <v>36</v>
      </c>
      <c r="C1073" s="1">
        <f t="shared" si="450"/>
        <v>0</v>
      </c>
      <c r="D1073" s="1">
        <f>料單!C1399</f>
        <v>36022</v>
      </c>
      <c r="E1073" s="1">
        <f ca="1">VLOOKUP(D1073,料單!C:E,3,FALSE)</f>
        <v>0</v>
      </c>
      <c r="F1073" s="1">
        <f ca="1">VLOOKUP(D1073,料單!C:F,4,FALSE)</f>
        <v>0</v>
      </c>
      <c r="G1073" s="1" t="str">
        <f ca="1">VLOOKUP(D1073,料單!C:G,5,FALSE)</f>
        <v/>
      </c>
      <c r="H1073" s="1">
        <f ca="1">VLOOKUP(D1073,料單!C:H,6,FALSE)</f>
        <v>0</v>
      </c>
      <c r="I1073" s="1" t="str">
        <f ca="1">VLOOKUP(D1073,料單!C:I,7,FALSE)</f>
        <v/>
      </c>
      <c r="J1073" s="1">
        <f ca="1">VLOOKUP(D1073,料單!C:J,8,FALSE)</f>
        <v>0</v>
      </c>
      <c r="K1073" s="1">
        <f ca="1">VLOOKUP(D1073,料單!C:K,9,FALSE)</f>
        <v>0</v>
      </c>
      <c r="L1073" s="1" t="str">
        <f ca="1">VLOOKUP(D1073,料單!C:M,11,FALSE)</f>
        <v/>
      </c>
      <c r="M1073" s="1">
        <f ca="1">VLOOKUP(D1073,料單!C:L,10,FALSE)</f>
        <v>0</v>
      </c>
      <c r="O1073" s="1">
        <f t="shared" ca="1" si="451"/>
        <v>0</v>
      </c>
    </row>
    <row r="1074" spans="1:19" x14ac:dyDescent="0.25">
      <c r="A1074" s="1">
        <f t="shared" si="448"/>
        <v>908</v>
      </c>
      <c r="B1074" s="1">
        <f t="shared" si="449"/>
        <v>36</v>
      </c>
      <c r="C1074" s="1">
        <f t="shared" si="450"/>
        <v>0</v>
      </c>
      <c r="D1074" s="1">
        <f>料單!C1400</f>
        <v>36023</v>
      </c>
      <c r="E1074" s="1">
        <f ca="1">VLOOKUP(D1074,料單!C:E,3,FALSE)</f>
        <v>0</v>
      </c>
      <c r="F1074" s="1">
        <f ca="1">VLOOKUP(D1074,料單!C:F,4,FALSE)</f>
        <v>0</v>
      </c>
      <c r="G1074" s="1" t="str">
        <f ca="1">VLOOKUP(D1074,料單!C:G,5,FALSE)</f>
        <v/>
      </c>
      <c r="H1074" s="1">
        <f ca="1">VLOOKUP(D1074,料單!C:H,6,FALSE)</f>
        <v>0</v>
      </c>
      <c r="I1074" s="1" t="str">
        <f ca="1">VLOOKUP(D1074,料單!C:I,7,FALSE)</f>
        <v/>
      </c>
      <c r="J1074" s="1">
        <f ca="1">VLOOKUP(D1074,料單!C:J,8,FALSE)</f>
        <v>0</v>
      </c>
      <c r="K1074" s="1">
        <f ca="1">VLOOKUP(D1074,料單!C:K,9,FALSE)</f>
        <v>0</v>
      </c>
      <c r="L1074" s="1" t="str">
        <f ca="1">VLOOKUP(D1074,料單!C:M,11,FALSE)</f>
        <v/>
      </c>
      <c r="M1074" s="1">
        <f ca="1">VLOOKUP(D1074,料單!C:L,10,FALSE)</f>
        <v>0</v>
      </c>
      <c r="O1074" s="1">
        <f t="shared" ca="1" si="451"/>
        <v>0</v>
      </c>
    </row>
    <row r="1075" spans="1:19" x14ac:dyDescent="0.25">
      <c r="A1075" s="1">
        <f t="shared" si="448"/>
        <v>909</v>
      </c>
      <c r="B1075" s="1">
        <f>B1074</f>
        <v>36</v>
      </c>
      <c r="C1075" s="1">
        <f>C1074</f>
        <v>0</v>
      </c>
      <c r="D1075" s="1">
        <f>料單!C1401</f>
        <v>36024</v>
      </c>
      <c r="E1075" s="1">
        <f ca="1">VLOOKUP(D1075,料單!C:E,3,FALSE)</f>
        <v>0</v>
      </c>
      <c r="F1075" s="1">
        <f ca="1">VLOOKUP(D1075,料單!C:F,4,FALSE)</f>
        <v>0</v>
      </c>
      <c r="G1075" s="1" t="str">
        <f ca="1">VLOOKUP(D1075,料單!C:G,5,FALSE)</f>
        <v/>
      </c>
      <c r="H1075" s="1">
        <f ca="1">VLOOKUP(D1075,料單!C:H,6,FALSE)</f>
        <v>0</v>
      </c>
      <c r="I1075" s="1" t="str">
        <f ca="1">VLOOKUP(D1075,料單!C:I,7,FALSE)</f>
        <v/>
      </c>
      <c r="J1075" s="1">
        <f ca="1">VLOOKUP(D1075,料單!C:J,8,FALSE)</f>
        <v>0</v>
      </c>
      <c r="K1075" s="1">
        <f ca="1">VLOOKUP(D1075,料單!C:K,9,FALSE)</f>
        <v>0</v>
      </c>
      <c r="L1075" s="1" t="str">
        <f ca="1">VLOOKUP(D1075,料單!C:M,11,FALSE)</f>
        <v/>
      </c>
      <c r="M1075" s="1">
        <f ca="1">VLOOKUP(D1075,料單!C:L,10,FALSE)</f>
        <v>0</v>
      </c>
      <c r="O1075" s="1">
        <f t="shared" ca="1" si="451"/>
        <v>0</v>
      </c>
    </row>
    <row r="1076" spans="1:19" x14ac:dyDescent="0.25">
      <c r="A1076" s="1">
        <f t="shared" si="448"/>
        <v>910</v>
      </c>
      <c r="B1076" s="1">
        <f t="shared" ref="B1076:B1081" si="452">B1075</f>
        <v>36</v>
      </c>
      <c r="C1076" s="1">
        <f t="shared" ref="C1076:C1081" si="453">C1075</f>
        <v>0</v>
      </c>
      <c r="D1076" s="1">
        <f>料單!C1402</f>
        <v>36025</v>
      </c>
      <c r="E1076" s="1">
        <f ca="1">VLOOKUP(D1076,料單!C:E,3,FALSE)</f>
        <v>0</v>
      </c>
      <c r="F1076" s="1">
        <f ca="1">VLOOKUP(D1076,料單!C:F,4,FALSE)</f>
        <v>0</v>
      </c>
      <c r="G1076" s="1" t="str">
        <f ca="1">VLOOKUP(D1076,料單!C:G,5,FALSE)</f>
        <v/>
      </c>
      <c r="H1076" s="1">
        <f ca="1">VLOOKUP(D1076,料單!C:H,6,FALSE)</f>
        <v>0</v>
      </c>
      <c r="I1076" s="1" t="str">
        <f ca="1">VLOOKUP(D1076,料單!C:I,7,FALSE)</f>
        <v/>
      </c>
      <c r="J1076" s="1">
        <f ca="1">VLOOKUP(D1076,料單!C:J,8,FALSE)</f>
        <v>0</v>
      </c>
      <c r="K1076" s="1">
        <f ca="1">VLOOKUP(D1076,料單!C:K,9,FALSE)</f>
        <v>0</v>
      </c>
      <c r="L1076" s="1" t="str">
        <f ca="1">VLOOKUP(D1076,料單!C:M,11,FALSE)</f>
        <v/>
      </c>
      <c r="M1076" s="1">
        <f ca="1">VLOOKUP(D1076,料單!C:L,10,FALSE)</f>
        <v>0</v>
      </c>
      <c r="O1076" s="1">
        <f t="shared" ca="1" si="451"/>
        <v>0</v>
      </c>
    </row>
    <row r="1077" spans="1:19" x14ac:dyDescent="0.25">
      <c r="A1077" s="1">
        <f t="shared" si="448"/>
        <v>911</v>
      </c>
      <c r="B1077" s="1">
        <f t="shared" si="452"/>
        <v>36</v>
      </c>
      <c r="C1077" s="1">
        <f t="shared" si="453"/>
        <v>0</v>
      </c>
      <c r="D1077" s="1">
        <f>料單!C1403</f>
        <v>36026</v>
      </c>
      <c r="E1077" s="1">
        <f ca="1">VLOOKUP(D1077,料單!C:E,3,FALSE)</f>
        <v>0</v>
      </c>
      <c r="F1077" s="1">
        <f ca="1">VLOOKUP(D1077,料單!C:F,4,FALSE)</f>
        <v>0</v>
      </c>
      <c r="G1077" s="1" t="str">
        <f ca="1">VLOOKUP(D1077,料單!C:G,5,FALSE)</f>
        <v/>
      </c>
      <c r="H1077" s="1">
        <f ca="1">VLOOKUP(D1077,料單!C:H,6,FALSE)</f>
        <v>0</v>
      </c>
      <c r="I1077" s="1" t="str">
        <f ca="1">VLOOKUP(D1077,料單!C:I,7,FALSE)</f>
        <v/>
      </c>
      <c r="J1077" s="1">
        <f ca="1">VLOOKUP(D1077,料單!C:J,8,FALSE)</f>
        <v>0</v>
      </c>
      <c r="K1077" s="1">
        <f ca="1">VLOOKUP(D1077,料單!C:K,9,FALSE)</f>
        <v>0</v>
      </c>
      <c r="L1077" s="1" t="str">
        <f ca="1">VLOOKUP(D1077,料單!C:M,11,FALSE)</f>
        <v/>
      </c>
      <c r="M1077" s="1">
        <f ca="1">VLOOKUP(D1077,料單!C:L,10,FALSE)</f>
        <v>0</v>
      </c>
      <c r="O1077" s="1">
        <f t="shared" ca="1" si="451"/>
        <v>0</v>
      </c>
    </row>
    <row r="1078" spans="1:19" x14ac:dyDescent="0.25">
      <c r="A1078" s="1">
        <f t="shared" si="448"/>
        <v>912</v>
      </c>
      <c r="B1078" s="1">
        <f t="shared" si="452"/>
        <v>36</v>
      </c>
      <c r="C1078" s="1">
        <f t="shared" si="453"/>
        <v>0</v>
      </c>
      <c r="D1078" s="1">
        <f>料單!C1404</f>
        <v>36027</v>
      </c>
      <c r="E1078" s="1">
        <f ca="1">VLOOKUP(D1078,料單!C:E,3,FALSE)</f>
        <v>0</v>
      </c>
      <c r="F1078" s="1">
        <f ca="1">VLOOKUP(D1078,料單!C:F,4,FALSE)</f>
        <v>0</v>
      </c>
      <c r="G1078" s="1" t="str">
        <f ca="1">VLOOKUP(D1078,料單!C:G,5,FALSE)</f>
        <v/>
      </c>
      <c r="H1078" s="1">
        <f ca="1">VLOOKUP(D1078,料單!C:H,6,FALSE)</f>
        <v>0</v>
      </c>
      <c r="I1078" s="1" t="str">
        <f ca="1">VLOOKUP(D1078,料單!C:I,7,FALSE)</f>
        <v/>
      </c>
      <c r="J1078" s="1">
        <f ca="1">VLOOKUP(D1078,料單!C:J,8,FALSE)</f>
        <v>0</v>
      </c>
      <c r="K1078" s="1">
        <f ca="1">VLOOKUP(D1078,料單!C:K,9,FALSE)</f>
        <v>0</v>
      </c>
      <c r="L1078" s="1" t="str">
        <f ca="1">VLOOKUP(D1078,料單!C:M,11,FALSE)</f>
        <v/>
      </c>
      <c r="M1078" s="1">
        <f ca="1">VLOOKUP(D1078,料單!C:L,10,FALSE)</f>
        <v>0</v>
      </c>
      <c r="O1078" s="1">
        <f t="shared" ca="1" si="451"/>
        <v>0</v>
      </c>
    </row>
    <row r="1079" spans="1:19" x14ac:dyDescent="0.25">
      <c r="A1079" s="1">
        <f t="shared" si="448"/>
        <v>913</v>
      </c>
      <c r="B1079" s="1">
        <f t="shared" si="452"/>
        <v>36</v>
      </c>
      <c r="C1079" s="1">
        <f t="shared" si="453"/>
        <v>0</v>
      </c>
      <c r="D1079" s="1">
        <f>料單!C1405</f>
        <v>36028</v>
      </c>
      <c r="E1079" s="1">
        <f ca="1">VLOOKUP(D1079,料單!C:E,3,FALSE)</f>
        <v>0</v>
      </c>
      <c r="F1079" s="1">
        <f ca="1">VLOOKUP(D1079,料單!C:F,4,FALSE)</f>
        <v>0</v>
      </c>
      <c r="G1079" s="1" t="str">
        <f ca="1">VLOOKUP(D1079,料單!C:G,5,FALSE)</f>
        <v/>
      </c>
      <c r="H1079" s="1">
        <f ca="1">VLOOKUP(D1079,料單!C:H,6,FALSE)</f>
        <v>0</v>
      </c>
      <c r="I1079" s="1" t="str">
        <f ca="1">VLOOKUP(D1079,料單!C:I,7,FALSE)</f>
        <v/>
      </c>
      <c r="J1079" s="1">
        <f ca="1">VLOOKUP(D1079,料單!C:J,8,FALSE)</f>
        <v>0</v>
      </c>
      <c r="K1079" s="1">
        <f ca="1">VLOOKUP(D1079,料單!C:K,9,FALSE)</f>
        <v>0</v>
      </c>
      <c r="L1079" s="1" t="str">
        <f ca="1">VLOOKUP(D1079,料單!C:M,11,FALSE)</f>
        <v/>
      </c>
      <c r="M1079" s="1">
        <f ca="1">VLOOKUP(D1079,料單!C:L,10,FALSE)</f>
        <v>0</v>
      </c>
      <c r="O1079" s="1">
        <f t="shared" ca="1" si="451"/>
        <v>0</v>
      </c>
    </row>
    <row r="1080" spans="1:19" x14ac:dyDescent="0.25">
      <c r="A1080" s="1">
        <f t="shared" si="448"/>
        <v>914</v>
      </c>
      <c r="B1080" s="1">
        <f t="shared" si="452"/>
        <v>36</v>
      </c>
      <c r="C1080" s="1">
        <f t="shared" si="453"/>
        <v>0</v>
      </c>
      <c r="D1080" s="1">
        <f>料單!C1406</f>
        <v>36029</v>
      </c>
      <c r="E1080" s="1">
        <f ca="1">VLOOKUP(D1080,料單!C:E,3,FALSE)</f>
        <v>0</v>
      </c>
      <c r="F1080" s="1">
        <f ca="1">VLOOKUP(D1080,料單!C:F,4,FALSE)</f>
        <v>0</v>
      </c>
      <c r="G1080" s="1" t="str">
        <f ca="1">VLOOKUP(D1080,料單!C:G,5,FALSE)</f>
        <v/>
      </c>
      <c r="H1080" s="1">
        <f ca="1">VLOOKUP(D1080,料單!C:H,6,FALSE)</f>
        <v>0</v>
      </c>
      <c r="I1080" s="1" t="str">
        <f ca="1">VLOOKUP(D1080,料單!C:I,7,FALSE)</f>
        <v/>
      </c>
      <c r="J1080" s="1">
        <f ca="1">VLOOKUP(D1080,料單!C:J,8,FALSE)</f>
        <v>0</v>
      </c>
      <c r="K1080" s="1">
        <f ca="1">VLOOKUP(D1080,料單!C:K,9,FALSE)</f>
        <v>0</v>
      </c>
      <c r="L1080" s="1" t="str">
        <f ca="1">VLOOKUP(D1080,料單!C:M,11,FALSE)</f>
        <v/>
      </c>
      <c r="M1080" s="1">
        <f ca="1">VLOOKUP(D1080,料單!C:L,10,FALSE)</f>
        <v>0</v>
      </c>
      <c r="O1080" s="1">
        <f t="shared" ca="1" si="451"/>
        <v>0</v>
      </c>
    </row>
    <row r="1081" spans="1:19" s="43" customFormat="1" ht="15.75" customHeight="1" x14ac:dyDescent="0.25">
      <c r="A1081" s="43">
        <f t="shared" si="448"/>
        <v>915</v>
      </c>
      <c r="B1081" s="43">
        <f t="shared" si="452"/>
        <v>36</v>
      </c>
      <c r="C1081" s="43">
        <f t="shared" si="453"/>
        <v>0</v>
      </c>
      <c r="D1081" s="43">
        <f>料單!C1407</f>
        <v>36030</v>
      </c>
      <c r="E1081" s="43">
        <f ca="1">VLOOKUP(D1081,料單!C:E,3,FALSE)</f>
        <v>0</v>
      </c>
      <c r="F1081" s="43">
        <f ca="1">VLOOKUP(D1081,料單!C:F,4,FALSE)</f>
        <v>0</v>
      </c>
      <c r="G1081" s="43" t="str">
        <f ca="1">VLOOKUP(D1081,料單!C:G,5,FALSE)</f>
        <v/>
      </c>
      <c r="H1081" s="43">
        <f ca="1">VLOOKUP(D1081,料單!C:H,6,FALSE)</f>
        <v>0</v>
      </c>
      <c r="I1081" s="43" t="str">
        <f ca="1">VLOOKUP(D1081,料單!C:I,7,FALSE)</f>
        <v/>
      </c>
      <c r="J1081" s="43">
        <f ca="1">VLOOKUP(D1081,料單!C:J,8,FALSE)</f>
        <v>0</v>
      </c>
      <c r="K1081" s="43">
        <f ca="1">VLOOKUP(D1081,料單!C:K,9,FALSE)</f>
        <v>0</v>
      </c>
      <c r="L1081" s="43" t="str">
        <f ca="1">VLOOKUP(D1081,料單!C:M,11,FALSE)</f>
        <v/>
      </c>
      <c r="M1081" s="43">
        <f ca="1">VLOOKUP(D1081,料單!C:L,10,FALSE)</f>
        <v>0</v>
      </c>
      <c r="O1081" s="43">
        <f t="shared" ca="1" si="451"/>
        <v>0</v>
      </c>
      <c r="P1081" s="45">
        <f ca="1">SUM(O1052:O1081)</f>
        <v>0</v>
      </c>
      <c r="Q1081" s="360"/>
      <c r="R1081" s="214"/>
      <c r="S1081" s="205"/>
    </row>
    <row r="1082" spans="1:19" x14ac:dyDescent="0.25">
      <c r="A1082" s="1">
        <f t="shared" si="448"/>
        <v>916</v>
      </c>
      <c r="B1082" s="1">
        <f>料單!C1411</f>
        <v>37</v>
      </c>
      <c r="C1082" s="1">
        <f>料單!C1410</f>
        <v>0</v>
      </c>
      <c r="D1082" s="1">
        <f>料單!C1417</f>
        <v>37001</v>
      </c>
      <c r="E1082" s="1" t="str">
        <f ca="1">VLOOKUP(D1082,料單!C:E,3,FALSE)</f>
        <v>頂板</v>
      </c>
      <c r="F1082" s="1">
        <f ca="1">VLOOKUP(D1082,料單!C:F,4,FALSE)</f>
        <v>0</v>
      </c>
      <c r="G1082" s="1" t="str">
        <f ca="1">VLOOKUP(D1082,料單!C:G,5,FALSE)</f>
        <v>AA</v>
      </c>
      <c r="H1082" s="1">
        <f ca="1">VLOOKUP(D1082,料單!C:H,6,FALSE)</f>
        <v>0</v>
      </c>
      <c r="I1082" s="1" t="str">
        <f ca="1">VLOOKUP(D1082,料單!C:I,7,FALSE)</f>
        <v/>
      </c>
      <c r="J1082" s="1">
        <f ca="1">VLOOKUP(D1082,料單!C:J,8,FALSE)</f>
        <v>0</v>
      </c>
      <c r="K1082" s="1">
        <f ca="1">VLOOKUP(D1082,料單!C:K,9,FALSE)</f>
        <v>0</v>
      </c>
      <c r="L1082" s="1" t="str">
        <f ca="1">VLOOKUP(D1082,料單!C:M,11,FALSE)</f>
        <v/>
      </c>
      <c r="M1082" s="1">
        <f ca="1">VLOOKUP(D1082,料單!C:L,10,FALSE)</f>
        <v>0</v>
      </c>
      <c r="O1082" s="1">
        <f t="shared" ca="1" si="451"/>
        <v>0</v>
      </c>
    </row>
    <row r="1083" spans="1:19" x14ac:dyDescent="0.25">
      <c r="A1083" s="1">
        <f t="shared" si="448"/>
        <v>917</v>
      </c>
      <c r="B1083" s="1">
        <f t="shared" ref="B1083:B1110" si="454">B1082</f>
        <v>37</v>
      </c>
      <c r="C1083" s="1">
        <f t="shared" ref="C1083:C1111" si="455">C1082</f>
        <v>0</v>
      </c>
      <c r="D1083" s="1">
        <f>料單!C1418</f>
        <v>37002</v>
      </c>
      <c r="E1083" s="1" t="str">
        <f ca="1">VLOOKUP(D1083,料單!C:E,3,FALSE)</f>
        <v>底板</v>
      </c>
      <c r="F1083" s="1">
        <f ca="1">VLOOKUP(D1083,料單!C:F,4,FALSE)</f>
        <v>0</v>
      </c>
      <c r="G1083" s="1" t="str">
        <f ca="1">VLOOKUP(D1083,料單!C:G,5,FALSE)</f>
        <v>AA</v>
      </c>
      <c r="H1083" s="1">
        <f ca="1">VLOOKUP(D1083,料單!C:H,6,FALSE)</f>
        <v>0</v>
      </c>
      <c r="I1083" s="1" t="str">
        <f ca="1">VLOOKUP(D1083,料單!C:I,7,FALSE)</f>
        <v/>
      </c>
      <c r="J1083" s="1">
        <f ca="1">VLOOKUP(D1083,料單!C:J,8,FALSE)</f>
        <v>0</v>
      </c>
      <c r="K1083" s="1">
        <f ca="1">VLOOKUP(D1083,料單!C:K,9,FALSE)</f>
        <v>0</v>
      </c>
      <c r="L1083" s="1" t="str">
        <f ca="1">VLOOKUP(D1083,料單!C:M,11,FALSE)</f>
        <v/>
      </c>
      <c r="M1083" s="1">
        <f ca="1">VLOOKUP(D1083,料單!C:L,10,FALSE)</f>
        <v>0</v>
      </c>
      <c r="O1083" s="1">
        <f t="shared" ca="1" si="451"/>
        <v>0</v>
      </c>
    </row>
    <row r="1084" spans="1:19" x14ac:dyDescent="0.25">
      <c r="A1084" s="1">
        <f t="shared" si="448"/>
        <v>918</v>
      </c>
      <c r="B1084" s="1">
        <f t="shared" si="454"/>
        <v>37</v>
      </c>
      <c r="C1084" s="1">
        <f t="shared" si="455"/>
        <v>0</v>
      </c>
      <c r="D1084" s="1">
        <f>料單!C1419</f>
        <v>37003</v>
      </c>
      <c r="E1084" s="1" t="str">
        <f ca="1">VLOOKUP(D1084,料單!C:E,3,FALSE)</f>
        <v>左側板</v>
      </c>
      <c r="F1084" s="1">
        <f ca="1">VLOOKUP(D1084,料單!C:F,4,FALSE)</f>
        <v>0</v>
      </c>
      <c r="G1084" s="1" t="str">
        <f ca="1">VLOOKUP(D1084,料單!C:G,5,FALSE)</f>
        <v>AA</v>
      </c>
      <c r="H1084" s="1">
        <f ca="1">VLOOKUP(D1084,料單!C:H,6,FALSE)</f>
        <v>0</v>
      </c>
      <c r="I1084" s="1" t="str">
        <f ca="1">VLOOKUP(D1084,料單!C:I,7,FALSE)</f>
        <v>AA</v>
      </c>
      <c r="J1084" s="1">
        <f ca="1">VLOOKUP(D1084,料單!C:J,8,FALSE)</f>
        <v>0</v>
      </c>
      <c r="K1084" s="1">
        <f ca="1">VLOOKUP(D1084,料單!C:K,9,FALSE)</f>
        <v>0</v>
      </c>
      <c r="L1084" s="1" t="str">
        <f ca="1">VLOOKUP(D1084,料單!C:M,11,FALSE)</f>
        <v/>
      </c>
      <c r="M1084" s="1">
        <f ca="1">VLOOKUP(D1084,料單!C:L,10,FALSE)</f>
        <v>0</v>
      </c>
      <c r="O1084" s="1">
        <f t="shared" ca="1" si="451"/>
        <v>0</v>
      </c>
    </row>
    <row r="1085" spans="1:19" x14ac:dyDescent="0.25">
      <c r="A1085" s="1">
        <f t="shared" si="448"/>
        <v>919</v>
      </c>
      <c r="B1085" s="1">
        <f t="shared" si="454"/>
        <v>37</v>
      </c>
      <c r="C1085" s="1">
        <f t="shared" si="455"/>
        <v>0</v>
      </c>
      <c r="D1085" s="1">
        <f>料單!C1420</f>
        <v>37004</v>
      </c>
      <c r="E1085" s="1" t="str">
        <f ca="1">VLOOKUP(D1085,料單!C:E,3,FALSE)</f>
        <v>右側板</v>
      </c>
      <c r="F1085" s="1">
        <f ca="1">VLOOKUP(D1085,料單!C:F,4,FALSE)</f>
        <v>0</v>
      </c>
      <c r="G1085" s="1" t="str">
        <f ca="1">VLOOKUP(D1085,料單!C:G,5,FALSE)</f>
        <v>AA</v>
      </c>
      <c r="H1085" s="1">
        <f ca="1">VLOOKUP(D1085,料單!C:H,6,FALSE)</f>
        <v>0</v>
      </c>
      <c r="I1085" s="1" t="str">
        <f ca="1">VLOOKUP(D1085,料單!C:I,7,FALSE)</f>
        <v>AA</v>
      </c>
      <c r="J1085" s="1">
        <f ca="1">VLOOKUP(D1085,料單!C:J,8,FALSE)</f>
        <v>0</v>
      </c>
      <c r="K1085" s="1">
        <f ca="1">VLOOKUP(D1085,料單!C:K,9,FALSE)</f>
        <v>0</v>
      </c>
      <c r="L1085" s="1" t="str">
        <f ca="1">VLOOKUP(D1085,料單!C:M,11,FALSE)</f>
        <v/>
      </c>
      <c r="M1085" s="1">
        <f ca="1">VLOOKUP(D1085,料單!C:L,10,FALSE)</f>
        <v>0</v>
      </c>
      <c r="O1085" s="1">
        <f t="shared" ca="1" si="451"/>
        <v>0</v>
      </c>
    </row>
    <row r="1086" spans="1:19" x14ac:dyDescent="0.25">
      <c r="A1086" s="1">
        <f t="shared" si="448"/>
        <v>920</v>
      </c>
      <c r="B1086" s="1">
        <f t="shared" si="454"/>
        <v>37</v>
      </c>
      <c r="C1086" s="1">
        <f t="shared" si="455"/>
        <v>0</v>
      </c>
      <c r="D1086" s="1">
        <f>料單!C1421</f>
        <v>37005</v>
      </c>
      <c r="E1086" s="1" t="str">
        <f ca="1">VLOOKUP(D1086,料單!C:E,3,FALSE)</f>
        <v>背板</v>
      </c>
      <c r="F1086" s="1">
        <f ca="1">VLOOKUP(D1086,料單!C:F,4,FALSE)</f>
        <v>0</v>
      </c>
      <c r="G1086" s="1" t="str">
        <f ca="1">VLOOKUP(D1086,料單!C:G,5,FALSE)</f>
        <v/>
      </c>
      <c r="H1086" s="1">
        <f ca="1">VLOOKUP(D1086,料單!C:H,6,FALSE)</f>
        <v>0</v>
      </c>
      <c r="I1086" s="1" t="str">
        <f ca="1">VLOOKUP(D1086,料單!C:I,7,FALSE)</f>
        <v/>
      </c>
      <c r="J1086" s="1">
        <f ca="1">VLOOKUP(D1086,料單!C:J,8,FALSE)</f>
        <v>0</v>
      </c>
      <c r="K1086" s="1">
        <f ca="1">VLOOKUP(D1086,料單!C:K,9,FALSE)</f>
        <v>0</v>
      </c>
      <c r="L1086" s="1" t="str">
        <f ca="1">VLOOKUP(D1086,料單!C:M,11,FALSE)</f>
        <v/>
      </c>
      <c r="M1086" s="1">
        <f ca="1">VLOOKUP(D1086,料單!C:L,10,FALSE)</f>
        <v>0</v>
      </c>
      <c r="O1086" s="1">
        <f t="shared" ca="1" si="451"/>
        <v>0</v>
      </c>
    </row>
    <row r="1087" spans="1:19" x14ac:dyDescent="0.25">
      <c r="A1087" s="1">
        <f t="shared" si="448"/>
        <v>921</v>
      </c>
      <c r="B1087" s="1">
        <f t="shared" si="454"/>
        <v>37</v>
      </c>
      <c r="C1087" s="1">
        <f t="shared" si="455"/>
        <v>0</v>
      </c>
      <c r="D1087" s="1">
        <f>料單!C1422</f>
        <v>37006</v>
      </c>
      <c r="E1087" s="1" t="str">
        <f ca="1">VLOOKUP(D1087,料單!C:E,3,FALSE)</f>
        <v>背拉桿</v>
      </c>
      <c r="F1087" s="1">
        <f ca="1">VLOOKUP(D1087,料單!C:F,4,FALSE)</f>
        <v>0</v>
      </c>
      <c r="G1087" s="1" t="str">
        <f ca="1">VLOOKUP(D1087,料單!C:G,5,FALSE)</f>
        <v>AA</v>
      </c>
      <c r="H1087" s="1">
        <f ca="1">VLOOKUP(D1087,料單!C:H,6,FALSE)</f>
        <v>0</v>
      </c>
      <c r="I1087" s="1" t="str">
        <f ca="1">VLOOKUP(D1087,料單!C:I,7,FALSE)</f>
        <v/>
      </c>
      <c r="J1087" s="1">
        <f ca="1">VLOOKUP(D1087,料單!C:J,8,FALSE)</f>
        <v>0</v>
      </c>
      <c r="K1087" s="1">
        <f ca="1">VLOOKUP(D1087,料單!C:K,9,FALSE)</f>
        <v>0</v>
      </c>
      <c r="L1087" s="1" t="str">
        <f ca="1">VLOOKUP(D1087,料單!C:M,11,FALSE)</f>
        <v/>
      </c>
      <c r="M1087" s="1">
        <f ca="1">VLOOKUP(D1087,料單!C:L,10,FALSE)</f>
        <v>0</v>
      </c>
      <c r="O1087" s="1">
        <f t="shared" ca="1" si="451"/>
        <v>0</v>
      </c>
    </row>
    <row r="1088" spans="1:19" x14ac:dyDescent="0.25">
      <c r="A1088" s="1">
        <f t="shared" si="448"/>
        <v>922</v>
      </c>
      <c r="B1088" s="1">
        <f t="shared" si="454"/>
        <v>37</v>
      </c>
      <c r="C1088" s="1">
        <f t="shared" si="455"/>
        <v>0</v>
      </c>
      <c r="D1088" s="1">
        <f>料單!C1423</f>
        <v>37007</v>
      </c>
      <c r="E1088" s="1">
        <f ca="1">VLOOKUP(D1088,料單!C:E,3,FALSE)</f>
        <v>0</v>
      </c>
      <c r="F1088" s="1">
        <f ca="1">VLOOKUP(D1088,料單!C:F,4,FALSE)</f>
        <v>0</v>
      </c>
      <c r="G1088" s="1" t="str">
        <f ca="1">VLOOKUP(D1088,料單!C:G,5,FALSE)</f>
        <v/>
      </c>
      <c r="H1088" s="1">
        <f ca="1">VLOOKUP(D1088,料單!C:H,6,FALSE)</f>
        <v>0</v>
      </c>
      <c r="I1088" s="1" t="str">
        <f ca="1">VLOOKUP(D1088,料單!C:I,7,FALSE)</f>
        <v/>
      </c>
      <c r="J1088" s="1">
        <f ca="1">VLOOKUP(D1088,料單!C:J,8,FALSE)</f>
        <v>0</v>
      </c>
      <c r="K1088" s="1">
        <f ca="1">VLOOKUP(D1088,料單!C:K,9,FALSE)</f>
        <v>0</v>
      </c>
      <c r="L1088" s="1" t="str">
        <f ca="1">VLOOKUP(D1088,料單!C:M,11,FALSE)</f>
        <v/>
      </c>
      <c r="M1088" s="1">
        <f ca="1">VLOOKUP(D1088,料單!C:L,10,FALSE)</f>
        <v>0</v>
      </c>
      <c r="O1088" s="1">
        <f t="shared" ca="1" si="451"/>
        <v>0</v>
      </c>
    </row>
    <row r="1089" spans="1:15" x14ac:dyDescent="0.25">
      <c r="A1089" s="1">
        <f t="shared" si="448"/>
        <v>923</v>
      </c>
      <c r="B1089" s="1">
        <f t="shared" si="454"/>
        <v>37</v>
      </c>
      <c r="C1089" s="1">
        <f t="shared" si="455"/>
        <v>0</v>
      </c>
      <c r="D1089" s="1">
        <f>料單!C1424</f>
        <v>37008</v>
      </c>
      <c r="E1089" s="1">
        <f ca="1">VLOOKUP(D1089,料單!C:E,3,FALSE)</f>
        <v>0</v>
      </c>
      <c r="F1089" s="1">
        <f ca="1">VLOOKUP(D1089,料單!C:F,4,FALSE)</f>
        <v>0</v>
      </c>
      <c r="G1089" s="1" t="str">
        <f ca="1">VLOOKUP(D1089,料單!C:G,5,FALSE)</f>
        <v/>
      </c>
      <c r="H1089" s="1">
        <f ca="1">VLOOKUP(D1089,料單!C:H,6,FALSE)</f>
        <v>0</v>
      </c>
      <c r="I1089" s="1" t="str">
        <f ca="1">VLOOKUP(D1089,料單!C:I,7,FALSE)</f>
        <v/>
      </c>
      <c r="J1089" s="1">
        <f ca="1">VLOOKUP(D1089,料單!C:J,8,FALSE)</f>
        <v>0</v>
      </c>
      <c r="K1089" s="1">
        <f ca="1">VLOOKUP(D1089,料單!C:K,9,FALSE)</f>
        <v>0</v>
      </c>
      <c r="L1089" s="1" t="str">
        <f ca="1">VLOOKUP(D1089,料單!C:M,11,FALSE)</f>
        <v/>
      </c>
      <c r="M1089" s="1">
        <f ca="1">VLOOKUP(D1089,料單!C:L,10,FALSE)</f>
        <v>0</v>
      </c>
      <c r="O1089" s="1">
        <f t="shared" ca="1" si="451"/>
        <v>0</v>
      </c>
    </row>
    <row r="1090" spans="1:15" x14ac:dyDescent="0.25">
      <c r="A1090" s="1">
        <f t="shared" si="448"/>
        <v>924</v>
      </c>
      <c r="B1090" s="1">
        <f t="shared" si="454"/>
        <v>37</v>
      </c>
      <c r="C1090" s="1">
        <f t="shared" si="455"/>
        <v>0</v>
      </c>
      <c r="D1090" s="1">
        <f>料單!C1425</f>
        <v>37009</v>
      </c>
      <c r="E1090" s="1">
        <f ca="1">VLOOKUP(D1090,料單!C:E,3,FALSE)</f>
        <v>0</v>
      </c>
      <c r="F1090" s="1">
        <f ca="1">VLOOKUP(D1090,料單!C:F,4,FALSE)</f>
        <v>0</v>
      </c>
      <c r="G1090" s="1" t="str">
        <f ca="1">VLOOKUP(D1090,料單!C:G,5,FALSE)</f>
        <v/>
      </c>
      <c r="H1090" s="1">
        <f ca="1">VLOOKUP(D1090,料單!C:H,6,FALSE)</f>
        <v>0</v>
      </c>
      <c r="I1090" s="1" t="str">
        <f ca="1">VLOOKUP(D1090,料單!C:I,7,FALSE)</f>
        <v/>
      </c>
      <c r="J1090" s="1">
        <f ca="1">VLOOKUP(D1090,料單!C:J,8,FALSE)</f>
        <v>0</v>
      </c>
      <c r="K1090" s="1">
        <f ca="1">VLOOKUP(D1090,料單!C:K,9,FALSE)</f>
        <v>0</v>
      </c>
      <c r="L1090" s="1" t="str">
        <f ca="1">VLOOKUP(D1090,料單!C:M,11,FALSE)</f>
        <v/>
      </c>
      <c r="M1090" s="1">
        <f ca="1">VLOOKUP(D1090,料單!C:L,10,FALSE)</f>
        <v>0</v>
      </c>
      <c r="O1090" s="1">
        <f t="shared" ca="1" si="451"/>
        <v>0</v>
      </c>
    </row>
    <row r="1091" spans="1:15" x14ac:dyDescent="0.25">
      <c r="A1091" s="1">
        <f t="shared" si="448"/>
        <v>925</v>
      </c>
      <c r="B1091" s="1">
        <f t="shared" si="454"/>
        <v>37</v>
      </c>
      <c r="C1091" s="1">
        <f t="shared" si="455"/>
        <v>0</v>
      </c>
      <c r="D1091" s="1">
        <f>料單!C1426</f>
        <v>37010</v>
      </c>
      <c r="E1091" s="1">
        <f ca="1">VLOOKUP(D1091,料單!C:E,3,FALSE)</f>
        <v>0</v>
      </c>
      <c r="F1091" s="1">
        <f ca="1">VLOOKUP(D1091,料單!C:F,4,FALSE)</f>
        <v>0</v>
      </c>
      <c r="G1091" s="1" t="str">
        <f ca="1">VLOOKUP(D1091,料單!C:G,5,FALSE)</f>
        <v/>
      </c>
      <c r="H1091" s="1">
        <f ca="1">VLOOKUP(D1091,料單!C:H,6,FALSE)</f>
        <v>0</v>
      </c>
      <c r="I1091" s="1" t="str">
        <f ca="1">VLOOKUP(D1091,料單!C:I,7,FALSE)</f>
        <v/>
      </c>
      <c r="J1091" s="1">
        <f ca="1">VLOOKUP(D1091,料單!C:J,8,FALSE)</f>
        <v>0</v>
      </c>
      <c r="K1091" s="1">
        <f ca="1">VLOOKUP(D1091,料單!C:K,9,FALSE)</f>
        <v>0</v>
      </c>
      <c r="L1091" s="1" t="str">
        <f ca="1">VLOOKUP(D1091,料單!C:M,11,FALSE)</f>
        <v/>
      </c>
      <c r="M1091" s="1">
        <f ca="1">VLOOKUP(D1091,料單!C:L,10,FALSE)</f>
        <v>0</v>
      </c>
      <c r="O1091" s="1">
        <f t="shared" ca="1" si="451"/>
        <v>0</v>
      </c>
    </row>
    <row r="1092" spans="1:15" x14ac:dyDescent="0.25">
      <c r="A1092" s="1">
        <f t="shared" si="448"/>
        <v>926</v>
      </c>
      <c r="B1092" s="1">
        <f t="shared" si="454"/>
        <v>37</v>
      </c>
      <c r="C1092" s="1">
        <f t="shared" si="455"/>
        <v>0</v>
      </c>
      <c r="D1092" s="1">
        <f>料單!C1427</f>
        <v>37011</v>
      </c>
      <c r="E1092" s="1">
        <f ca="1">VLOOKUP(D1092,料單!C:E,3,FALSE)</f>
        <v>0</v>
      </c>
      <c r="F1092" s="1">
        <f ca="1">VLOOKUP(D1092,料單!C:F,4,FALSE)</f>
        <v>0</v>
      </c>
      <c r="G1092" s="1" t="str">
        <f ca="1">VLOOKUP(D1092,料單!C:G,5,FALSE)</f>
        <v/>
      </c>
      <c r="H1092" s="1">
        <f ca="1">VLOOKUP(D1092,料單!C:H,6,FALSE)</f>
        <v>0</v>
      </c>
      <c r="I1092" s="1" t="str">
        <f ca="1">VLOOKUP(D1092,料單!C:I,7,FALSE)</f>
        <v/>
      </c>
      <c r="J1092" s="1">
        <f ca="1">VLOOKUP(D1092,料單!C:J,8,FALSE)</f>
        <v>0</v>
      </c>
      <c r="K1092" s="1">
        <f ca="1">VLOOKUP(D1092,料單!C:K,9,FALSE)</f>
        <v>0</v>
      </c>
      <c r="L1092" s="1">
        <f ca="1">VLOOKUP(D1092,料單!C:M,11,FALSE)</f>
        <v>0</v>
      </c>
      <c r="M1092" s="1">
        <f ca="1">VLOOKUP(D1092,料單!C:L,10,FALSE)</f>
        <v>0</v>
      </c>
      <c r="O1092" s="1">
        <f t="shared" ca="1" si="451"/>
        <v>0</v>
      </c>
    </row>
    <row r="1093" spans="1:15" x14ac:dyDescent="0.25">
      <c r="A1093" s="1">
        <f t="shared" si="448"/>
        <v>927</v>
      </c>
      <c r="B1093" s="1">
        <f t="shared" si="454"/>
        <v>37</v>
      </c>
      <c r="C1093" s="1">
        <f t="shared" si="455"/>
        <v>0</v>
      </c>
      <c r="D1093" s="1">
        <f>料單!C1428</f>
        <v>37012</v>
      </c>
      <c r="E1093" s="1" t="str">
        <f ca="1">VLOOKUP(D1093,料單!C:E,3,FALSE)</f>
        <v>天地蓋頂板</v>
      </c>
      <c r="F1093" s="1">
        <f ca="1">VLOOKUP(D1093,料單!C:F,4,FALSE)</f>
        <v>0</v>
      </c>
      <c r="G1093" s="1" t="str">
        <f ca="1">VLOOKUP(D1093,料單!C:G,5,FALSE)</f>
        <v>AA</v>
      </c>
      <c r="H1093" s="1">
        <f ca="1">VLOOKUP(D1093,料單!C:H,6,FALSE)</f>
        <v>0</v>
      </c>
      <c r="I1093" s="1" t="str">
        <f ca="1">VLOOKUP(D1093,料單!C:I,7,FALSE)</f>
        <v>AA</v>
      </c>
      <c r="J1093" s="1">
        <f ca="1">VLOOKUP(D1093,料單!C:J,8,FALSE)</f>
        <v>0</v>
      </c>
      <c r="K1093" s="1">
        <f ca="1">VLOOKUP(D1093,料單!C:K,9,FALSE)</f>
        <v>0</v>
      </c>
      <c r="L1093" s="1">
        <f ca="1">VLOOKUP(D1093,料單!C:M,11,FALSE)</f>
        <v>0</v>
      </c>
      <c r="M1093" s="1">
        <f ca="1">VLOOKUP(D1093,料單!C:L,10,FALSE)</f>
        <v>0</v>
      </c>
      <c r="O1093" s="1">
        <f t="shared" ca="1" si="451"/>
        <v>0</v>
      </c>
    </row>
    <row r="1094" spans="1:15" x14ac:dyDescent="0.25">
      <c r="A1094" s="1">
        <f t="shared" si="448"/>
        <v>928</v>
      </c>
      <c r="B1094" s="1">
        <f t="shared" si="454"/>
        <v>37</v>
      </c>
      <c r="C1094" s="1">
        <f t="shared" si="455"/>
        <v>0</v>
      </c>
      <c r="D1094" s="1">
        <f>料單!C1429</f>
        <v>37013</v>
      </c>
      <c r="E1094" s="1" t="str">
        <f ca="1">VLOOKUP(D1094,料單!C:E,3,FALSE)</f>
        <v>天地蓋底板</v>
      </c>
      <c r="F1094" s="1">
        <f ca="1">VLOOKUP(D1094,料單!C:F,4,FALSE)</f>
        <v>0</v>
      </c>
      <c r="G1094" s="1" t="str">
        <f ca="1">VLOOKUP(D1094,料單!C:G,5,FALSE)</f>
        <v>AA</v>
      </c>
      <c r="H1094" s="1">
        <f ca="1">VLOOKUP(D1094,料單!C:H,6,FALSE)</f>
        <v>0</v>
      </c>
      <c r="I1094" s="1" t="str">
        <f ca="1">VLOOKUP(D1094,料單!C:I,7,FALSE)</f>
        <v>AA</v>
      </c>
      <c r="J1094" s="1">
        <f ca="1">VLOOKUP(D1094,料單!C:J,8,FALSE)</f>
        <v>0</v>
      </c>
      <c r="K1094" s="1">
        <f ca="1">VLOOKUP(D1094,料單!C:K,9,FALSE)</f>
        <v>0</v>
      </c>
      <c r="L1094" s="1">
        <f ca="1">VLOOKUP(D1094,料單!C:M,11,FALSE)</f>
        <v>0</v>
      </c>
      <c r="M1094" s="1">
        <f ca="1">VLOOKUP(D1094,料單!C:L,10,FALSE)</f>
        <v>0</v>
      </c>
      <c r="O1094" s="1">
        <f t="shared" ca="1" si="451"/>
        <v>0</v>
      </c>
    </row>
    <row r="1095" spans="1:15" x14ac:dyDescent="0.25">
      <c r="A1095" s="1">
        <f t="shared" si="448"/>
        <v>929</v>
      </c>
      <c r="B1095" s="1">
        <f t="shared" si="454"/>
        <v>37</v>
      </c>
      <c r="C1095" s="1">
        <f t="shared" si="455"/>
        <v>0</v>
      </c>
      <c r="D1095" s="1">
        <f>料單!C1430</f>
        <v>37014</v>
      </c>
      <c r="E1095" s="1" t="str">
        <f ca="1">VLOOKUP(D1095,料單!C:E,3,FALSE)</f>
        <v>天地蓋左側板</v>
      </c>
      <c r="F1095" s="1">
        <f ca="1">VLOOKUP(D1095,料單!C:F,4,FALSE)</f>
        <v>0</v>
      </c>
      <c r="G1095" s="1" t="str">
        <f ca="1">VLOOKUP(D1095,料單!C:G,5,FALSE)</f>
        <v>AA</v>
      </c>
      <c r="H1095" s="1">
        <f ca="1">VLOOKUP(D1095,料單!C:H,6,FALSE)</f>
        <v>0</v>
      </c>
      <c r="I1095" s="1" t="str">
        <f ca="1">VLOOKUP(D1095,料單!C:I,7,FALSE)</f>
        <v/>
      </c>
      <c r="J1095" s="1">
        <f ca="1">VLOOKUP(D1095,料單!C:J,8,FALSE)</f>
        <v>0</v>
      </c>
      <c r="K1095" s="1">
        <f ca="1">VLOOKUP(D1095,料單!C:K,9,FALSE)</f>
        <v>0</v>
      </c>
      <c r="L1095" s="1">
        <f ca="1">VLOOKUP(D1095,料單!C:M,11,FALSE)</f>
        <v>0</v>
      </c>
      <c r="M1095" s="1">
        <f ca="1">VLOOKUP(D1095,料單!C:L,10,FALSE)</f>
        <v>0</v>
      </c>
      <c r="O1095" s="1">
        <f t="shared" ca="1" si="451"/>
        <v>0</v>
      </c>
    </row>
    <row r="1096" spans="1:15" x14ac:dyDescent="0.25">
      <c r="A1096" s="1">
        <f t="shared" si="448"/>
        <v>930</v>
      </c>
      <c r="B1096" s="1">
        <f t="shared" si="454"/>
        <v>37</v>
      </c>
      <c r="C1096" s="1">
        <f t="shared" si="455"/>
        <v>0</v>
      </c>
      <c r="D1096" s="1">
        <f>料單!C1431</f>
        <v>37015</v>
      </c>
      <c r="E1096" s="1" t="str">
        <f ca="1">VLOOKUP(D1096,料單!C:E,3,FALSE)</f>
        <v>天地蓋右側板</v>
      </c>
      <c r="F1096" s="1">
        <f ca="1">VLOOKUP(D1096,料單!C:F,4,FALSE)</f>
        <v>0</v>
      </c>
      <c r="G1096" s="1" t="str">
        <f ca="1">VLOOKUP(D1096,料單!C:G,5,FALSE)</f>
        <v>AA</v>
      </c>
      <c r="H1096" s="1">
        <f ca="1">VLOOKUP(D1096,料單!C:H,6,FALSE)</f>
        <v>0</v>
      </c>
      <c r="I1096" s="1" t="str">
        <f ca="1">VLOOKUP(D1096,料單!C:I,7,FALSE)</f>
        <v/>
      </c>
      <c r="J1096" s="1">
        <f ca="1">VLOOKUP(D1096,料單!C:J,8,FALSE)</f>
        <v>0</v>
      </c>
      <c r="K1096" s="1">
        <f ca="1">VLOOKUP(D1096,料單!C:K,9,FALSE)</f>
        <v>0</v>
      </c>
      <c r="L1096" s="1">
        <f ca="1">VLOOKUP(D1096,料單!C:M,11,FALSE)</f>
        <v>0</v>
      </c>
      <c r="M1096" s="1">
        <f ca="1">VLOOKUP(D1096,料單!C:L,10,FALSE)</f>
        <v>0</v>
      </c>
      <c r="O1096" s="1">
        <f t="shared" ca="1" si="451"/>
        <v>0</v>
      </c>
    </row>
    <row r="1097" spans="1:15" x14ac:dyDescent="0.25">
      <c r="A1097" s="1">
        <f t="shared" si="448"/>
        <v>931</v>
      </c>
      <c r="B1097" s="1">
        <f t="shared" si="454"/>
        <v>37</v>
      </c>
      <c r="C1097" s="1">
        <f t="shared" si="455"/>
        <v>0</v>
      </c>
      <c r="D1097" s="1">
        <f>料單!C1432</f>
        <v>37016</v>
      </c>
      <c r="E1097" s="1" t="str">
        <f ca="1">VLOOKUP(D1097,料單!C:E,3,FALSE)</f>
        <v>背板</v>
      </c>
      <c r="F1097" s="1">
        <f ca="1">VLOOKUP(D1097,料單!C:F,4,FALSE)</f>
        <v>0</v>
      </c>
      <c r="G1097" s="1" t="str">
        <f ca="1">VLOOKUP(D1097,料單!C:G,5,FALSE)</f>
        <v/>
      </c>
      <c r="H1097" s="1">
        <f ca="1">VLOOKUP(D1097,料單!C:H,6,FALSE)</f>
        <v>0</v>
      </c>
      <c r="I1097" s="1" t="str">
        <f ca="1">VLOOKUP(D1097,料單!C:I,7,FALSE)</f>
        <v/>
      </c>
      <c r="J1097" s="1">
        <f ca="1">VLOOKUP(D1097,料單!C:J,8,FALSE)</f>
        <v>0</v>
      </c>
      <c r="K1097" s="1">
        <f ca="1">VLOOKUP(D1097,料單!C:K,9,FALSE)</f>
        <v>0</v>
      </c>
      <c r="L1097" s="1">
        <f ca="1">VLOOKUP(D1097,料單!C:M,11,FALSE)</f>
        <v>0</v>
      </c>
      <c r="M1097" s="1">
        <f ca="1">VLOOKUP(D1097,料單!C:L,10,FALSE)</f>
        <v>0</v>
      </c>
      <c r="O1097" s="1">
        <f t="shared" ca="1" si="451"/>
        <v>0</v>
      </c>
    </row>
    <row r="1098" spans="1:15" x14ac:dyDescent="0.25">
      <c r="A1098" s="1">
        <f t="shared" si="448"/>
        <v>932</v>
      </c>
      <c r="B1098" s="1">
        <f t="shared" si="454"/>
        <v>37</v>
      </c>
      <c r="C1098" s="1">
        <f t="shared" si="455"/>
        <v>0</v>
      </c>
      <c r="D1098" s="1">
        <f>料單!C1433</f>
        <v>37017</v>
      </c>
      <c r="E1098" s="1">
        <f ca="1">VLOOKUP(D1098,料單!C:E,3,FALSE)</f>
        <v>0</v>
      </c>
      <c r="F1098" s="1">
        <f ca="1">VLOOKUP(D1098,料單!C:F,4,FALSE)</f>
        <v>0</v>
      </c>
      <c r="G1098" s="1" t="str">
        <f ca="1">VLOOKUP(D1098,料單!C:G,5,FALSE)</f>
        <v/>
      </c>
      <c r="H1098" s="1">
        <f ca="1">VLOOKUP(D1098,料單!C:H,6,FALSE)</f>
        <v>0</v>
      </c>
      <c r="I1098" s="1" t="str">
        <f ca="1">VLOOKUP(D1098,料單!C:I,7,FALSE)</f>
        <v/>
      </c>
      <c r="J1098" s="1">
        <f ca="1">VLOOKUP(D1098,料單!C:J,8,FALSE)</f>
        <v>0</v>
      </c>
      <c r="K1098" s="1">
        <f ca="1">VLOOKUP(D1098,料單!C:K,9,FALSE)</f>
        <v>0</v>
      </c>
      <c r="L1098" s="1">
        <f ca="1">VLOOKUP(D1098,料單!C:M,11,FALSE)</f>
        <v>0</v>
      </c>
      <c r="M1098" s="1">
        <f ca="1">VLOOKUP(D1098,料單!C:L,10,FALSE)</f>
        <v>0</v>
      </c>
      <c r="O1098" s="1">
        <f t="shared" ca="1" si="451"/>
        <v>0</v>
      </c>
    </row>
    <row r="1099" spans="1:15" x14ac:dyDescent="0.25">
      <c r="A1099" s="1">
        <f t="shared" si="448"/>
        <v>933</v>
      </c>
      <c r="B1099" s="1">
        <f t="shared" si="454"/>
        <v>37</v>
      </c>
      <c r="C1099" s="1">
        <f t="shared" si="455"/>
        <v>0</v>
      </c>
      <c r="D1099" s="1">
        <f>料單!C1434</f>
        <v>37018</v>
      </c>
      <c r="E1099" s="1">
        <f ca="1">VLOOKUP(D1099,料單!C:E,3,FALSE)</f>
        <v>0</v>
      </c>
      <c r="F1099" s="1">
        <f ca="1">VLOOKUP(D1099,料單!C:F,4,FALSE)</f>
        <v>0</v>
      </c>
      <c r="G1099" s="1" t="str">
        <f ca="1">VLOOKUP(D1099,料單!C:G,5,FALSE)</f>
        <v/>
      </c>
      <c r="H1099" s="1">
        <f ca="1">VLOOKUP(D1099,料單!C:H,6,FALSE)</f>
        <v>0</v>
      </c>
      <c r="I1099" s="1" t="str">
        <f ca="1">VLOOKUP(D1099,料單!C:I,7,FALSE)</f>
        <v/>
      </c>
      <c r="J1099" s="1">
        <f ca="1">VLOOKUP(D1099,料單!C:J,8,FALSE)</f>
        <v>0</v>
      </c>
      <c r="K1099" s="1">
        <f ca="1">VLOOKUP(D1099,料單!C:K,9,FALSE)</f>
        <v>0</v>
      </c>
      <c r="L1099" s="1">
        <f ca="1">VLOOKUP(D1099,料單!C:M,11,FALSE)</f>
        <v>0</v>
      </c>
      <c r="M1099" s="1">
        <f ca="1">VLOOKUP(D1099,料單!C:L,10,FALSE)</f>
        <v>0</v>
      </c>
      <c r="O1099" s="1">
        <f t="shared" ca="1" si="451"/>
        <v>0</v>
      </c>
    </row>
    <row r="1100" spans="1:15" x14ac:dyDescent="0.25">
      <c r="A1100" s="1">
        <f t="shared" si="448"/>
        <v>934</v>
      </c>
      <c r="B1100" s="1">
        <f t="shared" si="454"/>
        <v>37</v>
      </c>
      <c r="C1100" s="1">
        <f t="shared" si="455"/>
        <v>0</v>
      </c>
      <c r="D1100" s="1">
        <f>料單!C1435</f>
        <v>37019</v>
      </c>
      <c r="E1100" s="1">
        <f ca="1">VLOOKUP(D1100,料單!C:E,3,FALSE)</f>
        <v>0</v>
      </c>
      <c r="F1100" s="1">
        <f ca="1">VLOOKUP(D1100,料單!C:F,4,FALSE)</f>
        <v>0</v>
      </c>
      <c r="G1100" s="1" t="str">
        <f ca="1">VLOOKUP(D1100,料單!C:G,5,FALSE)</f>
        <v/>
      </c>
      <c r="H1100" s="1">
        <f ca="1">VLOOKUP(D1100,料單!C:H,6,FALSE)</f>
        <v>0</v>
      </c>
      <c r="I1100" s="1" t="str">
        <f ca="1">VLOOKUP(D1100,料單!C:I,7,FALSE)</f>
        <v/>
      </c>
      <c r="J1100" s="1">
        <f ca="1">VLOOKUP(D1100,料單!C:J,8,FALSE)</f>
        <v>0</v>
      </c>
      <c r="K1100" s="1">
        <f ca="1">VLOOKUP(D1100,料單!C:K,9,FALSE)</f>
        <v>0</v>
      </c>
      <c r="L1100" s="1">
        <f ca="1">VLOOKUP(D1100,料單!C:M,11,FALSE)</f>
        <v>0</v>
      </c>
      <c r="M1100" s="1">
        <f ca="1">VLOOKUP(D1100,料單!C:L,10,FALSE)</f>
        <v>0</v>
      </c>
      <c r="O1100" s="1">
        <f t="shared" ca="1" si="451"/>
        <v>0</v>
      </c>
    </row>
    <row r="1101" spans="1:15" x14ac:dyDescent="0.25">
      <c r="A1101" s="1">
        <f t="shared" si="448"/>
        <v>935</v>
      </c>
      <c r="B1101" s="1">
        <f t="shared" si="454"/>
        <v>37</v>
      </c>
      <c r="C1101" s="1">
        <f t="shared" si="455"/>
        <v>0</v>
      </c>
      <c r="D1101" s="1">
        <f>料單!C1436</f>
        <v>37020</v>
      </c>
      <c r="E1101" s="1">
        <f ca="1">VLOOKUP(D1101,料單!C:E,3,FALSE)</f>
        <v>0</v>
      </c>
      <c r="F1101" s="1">
        <f ca="1">VLOOKUP(D1101,料單!C:F,4,FALSE)</f>
        <v>0</v>
      </c>
      <c r="G1101" s="1" t="str">
        <f ca="1">VLOOKUP(D1101,料單!C:G,5,FALSE)</f>
        <v/>
      </c>
      <c r="H1101" s="1">
        <f ca="1">VLOOKUP(D1101,料單!C:H,6,FALSE)</f>
        <v>0</v>
      </c>
      <c r="I1101" s="1" t="str">
        <f ca="1">VLOOKUP(D1101,料單!C:I,7,FALSE)</f>
        <v/>
      </c>
      <c r="J1101" s="1">
        <f ca="1">VLOOKUP(D1101,料單!C:J,8,FALSE)</f>
        <v>0</v>
      </c>
      <c r="K1101" s="1">
        <f ca="1">VLOOKUP(D1101,料單!C:K,9,FALSE)</f>
        <v>0</v>
      </c>
      <c r="L1101" s="1" t="str">
        <f ca="1">VLOOKUP(D1101,料單!C:M,11,FALSE)</f>
        <v/>
      </c>
      <c r="M1101" s="1">
        <f ca="1">VLOOKUP(D1101,料單!C:L,10,FALSE)</f>
        <v>0</v>
      </c>
      <c r="O1101" s="1">
        <f t="shared" ca="1" si="451"/>
        <v>0</v>
      </c>
    </row>
    <row r="1102" spans="1:15" x14ac:dyDescent="0.25">
      <c r="A1102" s="1">
        <f t="shared" si="448"/>
        <v>936</v>
      </c>
      <c r="B1102" s="1">
        <f t="shared" si="454"/>
        <v>37</v>
      </c>
      <c r="C1102" s="1">
        <f t="shared" si="455"/>
        <v>0</v>
      </c>
      <c r="D1102" s="1">
        <f>料單!C1437</f>
        <v>37021</v>
      </c>
      <c r="E1102" s="1">
        <f ca="1">VLOOKUP(D1102,料單!C:E,3,FALSE)</f>
        <v>0</v>
      </c>
      <c r="F1102" s="1">
        <f ca="1">VLOOKUP(D1102,料單!C:F,4,FALSE)</f>
        <v>0</v>
      </c>
      <c r="G1102" s="1" t="str">
        <f ca="1">VLOOKUP(D1102,料單!C:G,5,FALSE)</f>
        <v/>
      </c>
      <c r="H1102" s="1">
        <f ca="1">VLOOKUP(D1102,料單!C:H,6,FALSE)</f>
        <v>0</v>
      </c>
      <c r="I1102" s="1" t="str">
        <f ca="1">VLOOKUP(D1102,料單!C:I,7,FALSE)</f>
        <v/>
      </c>
      <c r="J1102" s="1">
        <f ca="1">VLOOKUP(D1102,料單!C:J,8,FALSE)</f>
        <v>0</v>
      </c>
      <c r="K1102" s="1">
        <f ca="1">VLOOKUP(D1102,料單!C:K,9,FALSE)</f>
        <v>0</v>
      </c>
      <c r="L1102" s="1" t="str">
        <f ca="1">VLOOKUP(D1102,料單!C:M,11,FALSE)</f>
        <v/>
      </c>
      <c r="M1102" s="1">
        <f ca="1">VLOOKUP(D1102,料單!C:L,10,FALSE)</f>
        <v>0</v>
      </c>
      <c r="O1102" s="1">
        <f t="shared" ca="1" si="451"/>
        <v>0</v>
      </c>
    </row>
    <row r="1103" spans="1:15" x14ac:dyDescent="0.25">
      <c r="A1103" s="1">
        <f t="shared" si="448"/>
        <v>937</v>
      </c>
      <c r="B1103" s="1">
        <f t="shared" si="454"/>
        <v>37</v>
      </c>
      <c r="C1103" s="1">
        <f t="shared" si="455"/>
        <v>0</v>
      </c>
      <c r="D1103" s="1">
        <f>料單!C1438</f>
        <v>37022</v>
      </c>
      <c r="E1103" s="1">
        <f ca="1">VLOOKUP(D1103,料單!C:E,3,FALSE)</f>
        <v>0</v>
      </c>
      <c r="F1103" s="1">
        <f ca="1">VLOOKUP(D1103,料單!C:F,4,FALSE)</f>
        <v>0</v>
      </c>
      <c r="G1103" s="1" t="str">
        <f ca="1">VLOOKUP(D1103,料單!C:G,5,FALSE)</f>
        <v/>
      </c>
      <c r="H1103" s="1">
        <f ca="1">VLOOKUP(D1103,料單!C:H,6,FALSE)</f>
        <v>0</v>
      </c>
      <c r="I1103" s="1" t="str">
        <f ca="1">VLOOKUP(D1103,料單!C:I,7,FALSE)</f>
        <v/>
      </c>
      <c r="J1103" s="1">
        <f ca="1">VLOOKUP(D1103,料單!C:J,8,FALSE)</f>
        <v>0</v>
      </c>
      <c r="K1103" s="1">
        <f ca="1">VLOOKUP(D1103,料單!C:K,9,FALSE)</f>
        <v>0</v>
      </c>
      <c r="L1103" s="1" t="str">
        <f ca="1">VLOOKUP(D1103,料單!C:M,11,FALSE)</f>
        <v/>
      </c>
      <c r="M1103" s="1">
        <f ca="1">VLOOKUP(D1103,料單!C:L,10,FALSE)</f>
        <v>0</v>
      </c>
      <c r="O1103" s="1">
        <f t="shared" ca="1" si="451"/>
        <v>0</v>
      </c>
    </row>
    <row r="1104" spans="1:15" x14ac:dyDescent="0.25">
      <c r="A1104" s="1">
        <f t="shared" si="448"/>
        <v>938</v>
      </c>
      <c r="B1104" s="1">
        <f t="shared" si="454"/>
        <v>37</v>
      </c>
      <c r="C1104" s="1">
        <f t="shared" si="455"/>
        <v>0</v>
      </c>
      <c r="D1104" s="1">
        <f>料單!C1439</f>
        <v>37023</v>
      </c>
      <c r="E1104" s="1">
        <f ca="1">VLOOKUP(D1104,料單!C:E,3,FALSE)</f>
        <v>0</v>
      </c>
      <c r="F1104" s="1">
        <f ca="1">VLOOKUP(D1104,料單!C:F,4,FALSE)</f>
        <v>0</v>
      </c>
      <c r="G1104" s="1" t="str">
        <f ca="1">VLOOKUP(D1104,料單!C:G,5,FALSE)</f>
        <v/>
      </c>
      <c r="H1104" s="1">
        <f ca="1">VLOOKUP(D1104,料單!C:H,6,FALSE)</f>
        <v>0</v>
      </c>
      <c r="I1104" s="1" t="str">
        <f ca="1">VLOOKUP(D1104,料單!C:I,7,FALSE)</f>
        <v/>
      </c>
      <c r="J1104" s="1">
        <f ca="1">VLOOKUP(D1104,料單!C:J,8,FALSE)</f>
        <v>0</v>
      </c>
      <c r="K1104" s="1">
        <f ca="1">VLOOKUP(D1104,料單!C:K,9,FALSE)</f>
        <v>0</v>
      </c>
      <c r="L1104" s="1" t="str">
        <f ca="1">VLOOKUP(D1104,料單!C:M,11,FALSE)</f>
        <v/>
      </c>
      <c r="M1104" s="1">
        <f ca="1">VLOOKUP(D1104,料單!C:L,10,FALSE)</f>
        <v>0</v>
      </c>
      <c r="O1104" s="1">
        <f t="shared" ca="1" si="451"/>
        <v>0</v>
      </c>
    </row>
    <row r="1105" spans="1:21" x14ac:dyDescent="0.25">
      <c r="A1105" s="1">
        <f t="shared" si="448"/>
        <v>939</v>
      </c>
      <c r="B1105" s="1">
        <f t="shared" si="454"/>
        <v>37</v>
      </c>
      <c r="C1105" s="1">
        <f t="shared" si="455"/>
        <v>0</v>
      </c>
      <c r="D1105" s="1">
        <f>料單!C1440</f>
        <v>37024</v>
      </c>
      <c r="E1105" s="1">
        <f ca="1">VLOOKUP(D1105,料單!C:E,3,FALSE)</f>
        <v>0</v>
      </c>
      <c r="F1105" s="1">
        <f ca="1">VLOOKUP(D1105,料單!C:F,4,FALSE)</f>
        <v>0</v>
      </c>
      <c r="G1105" s="1" t="str">
        <f ca="1">VLOOKUP(D1105,料單!C:G,5,FALSE)</f>
        <v/>
      </c>
      <c r="H1105" s="1">
        <f ca="1">VLOOKUP(D1105,料單!C:H,6,FALSE)</f>
        <v>0</v>
      </c>
      <c r="I1105" s="1" t="str">
        <f ca="1">VLOOKUP(D1105,料單!C:I,7,FALSE)</f>
        <v/>
      </c>
      <c r="J1105" s="1">
        <f ca="1">VLOOKUP(D1105,料單!C:J,8,FALSE)</f>
        <v>0</v>
      </c>
      <c r="K1105" s="1">
        <f ca="1">VLOOKUP(D1105,料單!C:K,9,FALSE)</f>
        <v>0</v>
      </c>
      <c r="L1105" s="1" t="str">
        <f ca="1">VLOOKUP(D1105,料單!C:M,11,FALSE)</f>
        <v/>
      </c>
      <c r="M1105" s="1">
        <f ca="1">VLOOKUP(D1105,料單!C:L,10,FALSE)</f>
        <v>0</v>
      </c>
      <c r="O1105" s="1">
        <f t="shared" ca="1" si="451"/>
        <v>0</v>
      </c>
    </row>
    <row r="1106" spans="1:21" x14ac:dyDescent="0.25">
      <c r="A1106" s="1">
        <f t="shared" si="448"/>
        <v>940</v>
      </c>
      <c r="B1106" s="1">
        <f t="shared" si="454"/>
        <v>37</v>
      </c>
      <c r="C1106" s="1">
        <f t="shared" si="455"/>
        <v>0</v>
      </c>
      <c r="D1106" s="1">
        <f>料單!C1441</f>
        <v>37025</v>
      </c>
      <c r="E1106" s="1">
        <f ca="1">VLOOKUP(D1106,料單!C:E,3,FALSE)</f>
        <v>0</v>
      </c>
      <c r="F1106" s="1">
        <f ca="1">VLOOKUP(D1106,料單!C:F,4,FALSE)</f>
        <v>0</v>
      </c>
      <c r="G1106" s="1" t="str">
        <f ca="1">VLOOKUP(D1106,料單!C:G,5,FALSE)</f>
        <v/>
      </c>
      <c r="H1106" s="1">
        <f ca="1">VLOOKUP(D1106,料單!C:H,6,FALSE)</f>
        <v>0</v>
      </c>
      <c r="I1106" s="1" t="str">
        <f ca="1">VLOOKUP(D1106,料單!C:I,7,FALSE)</f>
        <v/>
      </c>
      <c r="J1106" s="1">
        <f ca="1">VLOOKUP(D1106,料單!C:J,8,FALSE)</f>
        <v>0</v>
      </c>
      <c r="K1106" s="1">
        <f ca="1">VLOOKUP(D1106,料單!C:K,9,FALSE)</f>
        <v>0</v>
      </c>
      <c r="L1106" s="1" t="str">
        <f ca="1">VLOOKUP(D1106,料單!C:M,11,FALSE)</f>
        <v/>
      </c>
      <c r="M1106" s="1">
        <f ca="1">VLOOKUP(D1106,料單!C:L,10,FALSE)</f>
        <v>0</v>
      </c>
      <c r="O1106" s="1">
        <f t="shared" ca="1" si="451"/>
        <v>0</v>
      </c>
    </row>
    <row r="1107" spans="1:21" x14ac:dyDescent="0.25">
      <c r="A1107" s="1">
        <f t="shared" si="448"/>
        <v>941</v>
      </c>
      <c r="B1107" s="1">
        <f t="shared" si="454"/>
        <v>37</v>
      </c>
      <c r="C1107" s="1">
        <f t="shared" si="455"/>
        <v>0</v>
      </c>
      <c r="D1107" s="1">
        <f>料單!C1442</f>
        <v>37026</v>
      </c>
      <c r="E1107" s="1">
        <f ca="1">VLOOKUP(D1107,料單!C:E,3,FALSE)</f>
        <v>0</v>
      </c>
      <c r="F1107" s="1">
        <f ca="1">VLOOKUP(D1107,料單!C:F,4,FALSE)</f>
        <v>0</v>
      </c>
      <c r="G1107" s="1" t="str">
        <f ca="1">VLOOKUP(D1107,料單!C:G,5,FALSE)</f>
        <v/>
      </c>
      <c r="H1107" s="1">
        <f ca="1">VLOOKUP(D1107,料單!C:H,6,FALSE)</f>
        <v>0</v>
      </c>
      <c r="I1107" s="1" t="str">
        <f ca="1">VLOOKUP(D1107,料單!C:I,7,FALSE)</f>
        <v/>
      </c>
      <c r="J1107" s="1">
        <f ca="1">VLOOKUP(D1107,料單!C:J,8,FALSE)</f>
        <v>0</v>
      </c>
      <c r="K1107" s="1">
        <f ca="1">VLOOKUP(D1107,料單!C:K,9,FALSE)</f>
        <v>0</v>
      </c>
      <c r="L1107" s="1" t="str">
        <f ca="1">VLOOKUP(D1107,料單!C:M,11,FALSE)</f>
        <v/>
      </c>
      <c r="M1107" s="1">
        <f ca="1">VLOOKUP(D1107,料單!C:L,10,FALSE)</f>
        <v>0</v>
      </c>
      <c r="O1107" s="1">
        <f t="shared" ca="1" si="451"/>
        <v>0</v>
      </c>
    </row>
    <row r="1108" spans="1:21" x14ac:dyDescent="0.25">
      <c r="A1108" s="1">
        <f t="shared" si="448"/>
        <v>942</v>
      </c>
      <c r="B1108" s="1">
        <f t="shared" si="454"/>
        <v>37</v>
      </c>
      <c r="C1108" s="1">
        <f t="shared" si="455"/>
        <v>0</v>
      </c>
      <c r="D1108" s="1">
        <f>料單!C1443</f>
        <v>37027</v>
      </c>
      <c r="E1108" s="1">
        <f ca="1">VLOOKUP(D1108,料單!C:E,3,FALSE)</f>
        <v>0</v>
      </c>
      <c r="F1108" s="1">
        <f ca="1">VLOOKUP(D1108,料單!C:F,4,FALSE)</f>
        <v>0</v>
      </c>
      <c r="G1108" s="1" t="str">
        <f ca="1">VLOOKUP(D1108,料單!C:G,5,FALSE)</f>
        <v/>
      </c>
      <c r="H1108" s="1">
        <f ca="1">VLOOKUP(D1108,料單!C:H,6,FALSE)</f>
        <v>0</v>
      </c>
      <c r="I1108" s="1" t="str">
        <f ca="1">VLOOKUP(D1108,料單!C:I,7,FALSE)</f>
        <v/>
      </c>
      <c r="J1108" s="1">
        <f ca="1">VLOOKUP(D1108,料單!C:J,8,FALSE)</f>
        <v>0</v>
      </c>
      <c r="K1108" s="1">
        <f ca="1">VLOOKUP(D1108,料單!C:K,9,FALSE)</f>
        <v>0</v>
      </c>
      <c r="L1108" s="1" t="str">
        <f ca="1">VLOOKUP(D1108,料單!C:M,11,FALSE)</f>
        <v/>
      </c>
      <c r="M1108" s="1">
        <f ca="1">VLOOKUP(D1108,料單!C:L,10,FALSE)</f>
        <v>0</v>
      </c>
      <c r="O1108" s="1">
        <f t="shared" ca="1" si="451"/>
        <v>0</v>
      </c>
    </row>
    <row r="1109" spans="1:21" x14ac:dyDescent="0.25">
      <c r="A1109" s="1">
        <f t="shared" si="448"/>
        <v>943</v>
      </c>
      <c r="B1109" s="1">
        <f t="shared" si="454"/>
        <v>37</v>
      </c>
      <c r="C1109" s="1">
        <f t="shared" si="455"/>
        <v>0</v>
      </c>
      <c r="D1109" s="1">
        <f>料單!C1444</f>
        <v>37028</v>
      </c>
      <c r="E1109" s="1">
        <f ca="1">VLOOKUP(D1109,料單!C:E,3,FALSE)</f>
        <v>0</v>
      </c>
      <c r="F1109" s="1">
        <f ca="1">VLOOKUP(D1109,料單!C:F,4,FALSE)</f>
        <v>0</v>
      </c>
      <c r="G1109" s="1" t="str">
        <f ca="1">VLOOKUP(D1109,料單!C:G,5,FALSE)</f>
        <v/>
      </c>
      <c r="H1109" s="1">
        <f ca="1">VLOOKUP(D1109,料單!C:H,6,FALSE)</f>
        <v>0</v>
      </c>
      <c r="I1109" s="1" t="str">
        <f ca="1">VLOOKUP(D1109,料單!C:I,7,FALSE)</f>
        <v/>
      </c>
      <c r="J1109" s="1">
        <f ca="1">VLOOKUP(D1109,料單!C:J,8,FALSE)</f>
        <v>0</v>
      </c>
      <c r="K1109" s="1">
        <f ca="1">VLOOKUP(D1109,料單!C:K,9,FALSE)</f>
        <v>0</v>
      </c>
      <c r="L1109" s="1" t="str">
        <f ca="1">VLOOKUP(D1109,料單!C:M,11,FALSE)</f>
        <v/>
      </c>
      <c r="M1109" s="1">
        <f ca="1">VLOOKUP(D1109,料單!C:L,10,FALSE)</f>
        <v>0</v>
      </c>
      <c r="O1109" s="1">
        <f t="shared" ca="1" si="451"/>
        <v>0</v>
      </c>
    </row>
    <row r="1110" spans="1:21" x14ac:dyDescent="0.25">
      <c r="A1110" s="1">
        <f t="shared" si="448"/>
        <v>944</v>
      </c>
      <c r="B1110" s="1">
        <f t="shared" si="454"/>
        <v>37</v>
      </c>
      <c r="C1110" s="1">
        <f t="shared" si="455"/>
        <v>0</v>
      </c>
      <c r="D1110" s="1">
        <f>料單!C1445</f>
        <v>37029</v>
      </c>
      <c r="E1110" s="1">
        <f ca="1">VLOOKUP(D1110,料單!C:E,3,FALSE)</f>
        <v>0</v>
      </c>
      <c r="F1110" s="1">
        <f ca="1">VLOOKUP(D1110,料單!C:F,4,FALSE)</f>
        <v>0</v>
      </c>
      <c r="G1110" s="1" t="str">
        <f ca="1">VLOOKUP(D1110,料單!C:G,5,FALSE)</f>
        <v/>
      </c>
      <c r="H1110" s="1">
        <f ca="1">VLOOKUP(D1110,料單!C:H,6,FALSE)</f>
        <v>0</v>
      </c>
      <c r="I1110" s="1" t="str">
        <f ca="1">VLOOKUP(D1110,料單!C:I,7,FALSE)</f>
        <v/>
      </c>
      <c r="J1110" s="1">
        <f ca="1">VLOOKUP(D1110,料單!C:J,8,FALSE)</f>
        <v>0</v>
      </c>
      <c r="K1110" s="1">
        <f ca="1">VLOOKUP(D1110,料單!C:K,9,FALSE)</f>
        <v>0</v>
      </c>
      <c r="L1110" s="1" t="str">
        <f ca="1">VLOOKUP(D1110,料單!C:M,11,FALSE)</f>
        <v/>
      </c>
      <c r="M1110" s="1">
        <f ca="1">VLOOKUP(D1110,料單!C:L,10,FALSE)</f>
        <v>0</v>
      </c>
      <c r="O1110" s="1">
        <f t="shared" ca="1" si="451"/>
        <v>0</v>
      </c>
    </row>
    <row r="1111" spans="1:21" s="43" customFormat="1" x14ac:dyDescent="0.25">
      <c r="A1111" s="43">
        <f t="shared" si="448"/>
        <v>945</v>
      </c>
      <c r="B1111" s="43">
        <f>B1101</f>
        <v>37</v>
      </c>
      <c r="C1111" s="43">
        <f t="shared" si="455"/>
        <v>0</v>
      </c>
      <c r="D1111" s="43">
        <f>料單!C1446</f>
        <v>37030</v>
      </c>
      <c r="E1111" s="43">
        <f ca="1">VLOOKUP(D1111,料單!C:E,3,FALSE)</f>
        <v>0</v>
      </c>
      <c r="F1111" s="43">
        <f ca="1">VLOOKUP(D1111,料單!C:F,4,FALSE)</f>
        <v>0</v>
      </c>
      <c r="G1111" s="43" t="str">
        <f ca="1">VLOOKUP(D1111,料單!C:G,5,FALSE)</f>
        <v/>
      </c>
      <c r="H1111" s="43">
        <f ca="1">VLOOKUP(D1111,料單!C:H,6,FALSE)</f>
        <v>0</v>
      </c>
      <c r="I1111" s="43" t="str">
        <f ca="1">VLOOKUP(D1111,料單!C:I,7,FALSE)</f>
        <v/>
      </c>
      <c r="J1111" s="43">
        <f ca="1">VLOOKUP(D1111,料單!C:J,8,FALSE)</f>
        <v>0</v>
      </c>
      <c r="K1111" s="43">
        <f ca="1">VLOOKUP(D1111,料單!C:K,9,FALSE)</f>
        <v>0</v>
      </c>
      <c r="L1111" s="43" t="str">
        <f ca="1">VLOOKUP(D1111,料單!C:M,11,FALSE)</f>
        <v/>
      </c>
      <c r="M1111" s="43">
        <f ca="1">VLOOKUP(D1111,料單!C:L,10,FALSE)</f>
        <v>0</v>
      </c>
      <c r="O1111" s="43">
        <f t="shared" ca="1" si="451"/>
        <v>0</v>
      </c>
      <c r="P1111" s="45">
        <f ca="1">SUM(O1082:O1111)</f>
        <v>0</v>
      </c>
      <c r="Q1111" s="45"/>
      <c r="R1111" s="214"/>
      <c r="S1111" s="205"/>
    </row>
    <row r="1112" spans="1:21" x14ac:dyDescent="0.25">
      <c r="A1112" s="1">
        <f t="shared" si="448"/>
        <v>946</v>
      </c>
      <c r="B1112" s="1">
        <f>料單!C1450</f>
        <v>38</v>
      </c>
      <c r="C1112" s="1">
        <f>料單!C1449</f>
        <v>0</v>
      </c>
      <c r="D1112" s="1">
        <f>料單!C1456</f>
        <v>38001</v>
      </c>
      <c r="E1112" s="1" t="str">
        <f ca="1">VLOOKUP(D1112,料單!C:E,3,FALSE)</f>
        <v>頂板</v>
      </c>
      <c r="F1112" s="1">
        <f ca="1">VLOOKUP(D1112,料單!C:F,4,FALSE)</f>
        <v>0</v>
      </c>
      <c r="G1112" s="1" t="str">
        <f ca="1">VLOOKUP(D1112,料單!C:G,5,FALSE)</f>
        <v>AA</v>
      </c>
      <c r="H1112" s="1">
        <f ca="1">VLOOKUP(D1112,料單!C:H,6,FALSE)</f>
        <v>0</v>
      </c>
      <c r="I1112" s="1" t="str">
        <f ca="1">VLOOKUP(D1112,料單!C:I,7,FALSE)</f>
        <v/>
      </c>
      <c r="J1112" s="1">
        <f ca="1">VLOOKUP(D1112,料單!C:J,8,FALSE)</f>
        <v>0</v>
      </c>
      <c r="K1112" s="1">
        <f ca="1">VLOOKUP(D1112,料單!C:K,9,FALSE)</f>
        <v>0</v>
      </c>
      <c r="L1112" s="1" t="str">
        <f ca="1">VLOOKUP(D1112,料單!C:M,11,FALSE)</f>
        <v/>
      </c>
      <c r="M1112" s="1">
        <f ca="1">VLOOKUP(D1112,料單!C:L,10,FALSE)</f>
        <v>0</v>
      </c>
      <c r="O1112" s="1">
        <f t="shared" ca="1" si="451"/>
        <v>0</v>
      </c>
      <c r="R1112" s="2" t="str">
        <f>IFERROR(VLOOKUP(表格15[[#This Row],[板材
色號]],資料庫!$P$3:$AJ$73,20,),"")</f>
        <v/>
      </c>
      <c r="S1112" s="9" t="str">
        <f ca="1">IFERROR((O1112*R1112),"")</f>
        <v/>
      </c>
      <c r="T1112" s="9"/>
      <c r="U1112" s="9"/>
    </row>
    <row r="1113" spans="1:21" x14ac:dyDescent="0.25">
      <c r="A1113" s="1">
        <f t="shared" si="448"/>
        <v>947</v>
      </c>
      <c r="B1113" s="1">
        <f>B1112</f>
        <v>38</v>
      </c>
      <c r="C1113" s="1">
        <f>C1112</f>
        <v>0</v>
      </c>
      <c r="D1113" s="1">
        <f>料單!C1457</f>
        <v>38002</v>
      </c>
      <c r="E1113" s="1" t="str">
        <f ca="1">VLOOKUP(D1113,料單!C:E,3,FALSE)</f>
        <v>底板</v>
      </c>
      <c r="F1113" s="1">
        <f ca="1">VLOOKUP(D1113,料單!C:F,4,FALSE)</f>
        <v>0</v>
      </c>
      <c r="G1113" s="1" t="str">
        <f ca="1">VLOOKUP(D1113,料單!C:G,5,FALSE)</f>
        <v>AA</v>
      </c>
      <c r="H1113" s="1">
        <f ca="1">VLOOKUP(D1113,料單!C:H,6,FALSE)</f>
        <v>0</v>
      </c>
      <c r="I1113" s="1" t="str">
        <f ca="1">VLOOKUP(D1113,料單!C:I,7,FALSE)</f>
        <v/>
      </c>
      <c r="J1113" s="1">
        <f ca="1">VLOOKUP(D1113,料單!C:J,8,FALSE)</f>
        <v>0</v>
      </c>
      <c r="K1113" s="1">
        <f ca="1">VLOOKUP(D1113,料單!C:K,9,FALSE)</f>
        <v>0</v>
      </c>
      <c r="L1113" s="1" t="str">
        <f ca="1">VLOOKUP(D1113,料單!C:M,11,FALSE)</f>
        <v/>
      </c>
      <c r="M1113" s="1">
        <f ca="1">VLOOKUP(D1113,料單!C:L,10,FALSE)</f>
        <v>0</v>
      </c>
      <c r="O1113" s="1">
        <f t="shared" ca="1" si="451"/>
        <v>0</v>
      </c>
    </row>
    <row r="1114" spans="1:21" x14ac:dyDescent="0.25">
      <c r="A1114" s="1">
        <f t="shared" si="448"/>
        <v>948</v>
      </c>
      <c r="B1114" s="1">
        <f t="shared" ref="B1114:B1141" si="456">B1113</f>
        <v>38</v>
      </c>
      <c r="C1114" s="1">
        <f t="shared" ref="C1114:C1141" si="457">C1113</f>
        <v>0</v>
      </c>
      <c r="D1114" s="1">
        <f>料單!C1458</f>
        <v>38003</v>
      </c>
      <c r="E1114" s="1" t="str">
        <f ca="1">VLOOKUP(D1114,料單!C:E,3,FALSE)</f>
        <v>左側板</v>
      </c>
      <c r="F1114" s="1">
        <f ca="1">VLOOKUP(D1114,料單!C:F,4,FALSE)</f>
        <v>0</v>
      </c>
      <c r="G1114" s="1" t="str">
        <f ca="1">VLOOKUP(D1114,料單!C:G,5,FALSE)</f>
        <v>AA</v>
      </c>
      <c r="H1114" s="1">
        <f ca="1">VLOOKUP(D1114,料單!C:H,6,FALSE)</f>
        <v>0</v>
      </c>
      <c r="I1114" s="1" t="str">
        <f ca="1">VLOOKUP(D1114,料單!C:I,7,FALSE)</f>
        <v>AA</v>
      </c>
      <c r="J1114" s="1">
        <f ca="1">VLOOKUP(D1114,料單!C:J,8,FALSE)</f>
        <v>0</v>
      </c>
      <c r="K1114" s="1">
        <f ca="1">VLOOKUP(D1114,料單!C:K,9,FALSE)</f>
        <v>0</v>
      </c>
      <c r="L1114" s="1" t="str">
        <f ca="1">VLOOKUP(D1114,料單!C:M,11,FALSE)</f>
        <v/>
      </c>
      <c r="M1114" s="1">
        <f ca="1">VLOOKUP(D1114,料單!C:L,10,FALSE)</f>
        <v>0</v>
      </c>
      <c r="O1114" s="1">
        <f t="shared" ca="1" si="451"/>
        <v>0</v>
      </c>
    </row>
    <row r="1115" spans="1:21" x14ac:dyDescent="0.25">
      <c r="A1115" s="1">
        <f t="shared" si="448"/>
        <v>949</v>
      </c>
      <c r="B1115" s="1">
        <f t="shared" si="456"/>
        <v>38</v>
      </c>
      <c r="C1115" s="1">
        <f t="shared" si="457"/>
        <v>0</v>
      </c>
      <c r="D1115" s="1">
        <f>料單!C1459</f>
        <v>38004</v>
      </c>
      <c r="E1115" s="1" t="str">
        <f ca="1">VLOOKUP(D1115,料單!C:E,3,FALSE)</f>
        <v>右側板</v>
      </c>
      <c r="F1115" s="1">
        <f ca="1">VLOOKUP(D1115,料單!C:F,4,FALSE)</f>
        <v>0</v>
      </c>
      <c r="G1115" s="1" t="str">
        <f ca="1">VLOOKUP(D1115,料單!C:G,5,FALSE)</f>
        <v>AA</v>
      </c>
      <c r="H1115" s="1">
        <f ca="1">VLOOKUP(D1115,料單!C:H,6,FALSE)</f>
        <v>0</v>
      </c>
      <c r="I1115" s="1" t="str">
        <f ca="1">VLOOKUP(D1115,料單!C:I,7,FALSE)</f>
        <v>AA</v>
      </c>
      <c r="J1115" s="1">
        <f ca="1">VLOOKUP(D1115,料單!C:J,8,FALSE)</f>
        <v>0</v>
      </c>
      <c r="K1115" s="1">
        <f ca="1">VLOOKUP(D1115,料單!C:K,9,FALSE)</f>
        <v>0</v>
      </c>
      <c r="L1115" s="1" t="str">
        <f ca="1">VLOOKUP(D1115,料單!C:M,11,FALSE)</f>
        <v/>
      </c>
      <c r="M1115" s="1">
        <f ca="1">VLOOKUP(D1115,料單!C:L,10,FALSE)</f>
        <v>0</v>
      </c>
      <c r="O1115" s="1">
        <f t="shared" ca="1" si="451"/>
        <v>0</v>
      </c>
    </row>
    <row r="1116" spans="1:21" x14ac:dyDescent="0.25">
      <c r="A1116" s="1">
        <f t="shared" si="448"/>
        <v>950</v>
      </c>
      <c r="B1116" s="1">
        <f t="shared" si="456"/>
        <v>38</v>
      </c>
      <c r="C1116" s="1">
        <f t="shared" si="457"/>
        <v>0</v>
      </c>
      <c r="D1116" s="1">
        <f>料單!C1460</f>
        <v>38005</v>
      </c>
      <c r="E1116" s="1" t="str">
        <f ca="1">VLOOKUP(D1116,料單!C:E,3,FALSE)</f>
        <v>背板</v>
      </c>
      <c r="F1116" s="1">
        <f ca="1">VLOOKUP(D1116,料單!C:F,4,FALSE)</f>
        <v>0</v>
      </c>
      <c r="G1116" s="1" t="str">
        <f ca="1">VLOOKUP(D1116,料單!C:G,5,FALSE)</f>
        <v/>
      </c>
      <c r="H1116" s="1">
        <f ca="1">VLOOKUP(D1116,料單!C:H,6,FALSE)</f>
        <v>0</v>
      </c>
      <c r="I1116" s="1" t="str">
        <f ca="1">VLOOKUP(D1116,料單!C:I,7,FALSE)</f>
        <v/>
      </c>
      <c r="J1116" s="1">
        <f ca="1">VLOOKUP(D1116,料單!C:J,8,FALSE)</f>
        <v>0</v>
      </c>
      <c r="K1116" s="1">
        <f ca="1">VLOOKUP(D1116,料單!C:K,9,FALSE)</f>
        <v>0</v>
      </c>
      <c r="L1116" s="1" t="str">
        <f ca="1">VLOOKUP(D1116,料單!C:M,11,FALSE)</f>
        <v/>
      </c>
      <c r="M1116" s="1">
        <f ca="1">VLOOKUP(D1116,料單!C:L,10,FALSE)</f>
        <v>0</v>
      </c>
      <c r="O1116" s="1">
        <f t="shared" ca="1" si="451"/>
        <v>0</v>
      </c>
    </row>
    <row r="1117" spans="1:21" x14ac:dyDescent="0.25">
      <c r="A1117" s="1">
        <f t="shared" ref="A1117:A1180" si="458">A1116+1</f>
        <v>951</v>
      </c>
      <c r="B1117" s="1">
        <f t="shared" si="456"/>
        <v>38</v>
      </c>
      <c r="C1117" s="1">
        <f t="shared" si="457"/>
        <v>0</v>
      </c>
      <c r="D1117" s="1">
        <f>料單!C1461</f>
        <v>38006</v>
      </c>
      <c r="E1117" s="1" t="str">
        <f ca="1">VLOOKUP(D1117,料單!C:E,3,FALSE)</f>
        <v>背拉桿</v>
      </c>
      <c r="F1117" s="1">
        <f ca="1">VLOOKUP(D1117,料單!C:F,4,FALSE)</f>
        <v>0</v>
      </c>
      <c r="G1117" s="1" t="str">
        <f ca="1">VLOOKUP(D1117,料單!C:G,5,FALSE)</f>
        <v>AA</v>
      </c>
      <c r="H1117" s="1">
        <f ca="1">VLOOKUP(D1117,料單!C:H,6,FALSE)</f>
        <v>0</v>
      </c>
      <c r="I1117" s="1" t="str">
        <f ca="1">VLOOKUP(D1117,料單!C:I,7,FALSE)</f>
        <v/>
      </c>
      <c r="J1117" s="1">
        <f ca="1">VLOOKUP(D1117,料單!C:J,8,FALSE)</f>
        <v>0</v>
      </c>
      <c r="K1117" s="1">
        <f ca="1">VLOOKUP(D1117,料單!C:K,9,FALSE)</f>
        <v>0</v>
      </c>
      <c r="L1117" s="1" t="str">
        <f ca="1">VLOOKUP(D1117,料單!C:M,11,FALSE)</f>
        <v/>
      </c>
      <c r="M1117" s="1">
        <f ca="1">VLOOKUP(D1117,料單!C:L,10,FALSE)</f>
        <v>0</v>
      </c>
      <c r="O1117" s="1">
        <f t="shared" ca="1" si="451"/>
        <v>0</v>
      </c>
    </row>
    <row r="1118" spans="1:21" x14ac:dyDescent="0.25">
      <c r="A1118" s="1">
        <f t="shared" si="458"/>
        <v>952</v>
      </c>
      <c r="B1118" s="1">
        <f t="shared" si="456"/>
        <v>38</v>
      </c>
      <c r="C1118" s="1">
        <f t="shared" si="457"/>
        <v>0</v>
      </c>
      <c r="D1118" s="1">
        <f>料單!C1462</f>
        <v>38007</v>
      </c>
      <c r="E1118" s="1">
        <f ca="1">VLOOKUP(D1118,料單!C:E,3,FALSE)</f>
        <v>0</v>
      </c>
      <c r="F1118" s="1">
        <f ca="1">VLOOKUP(D1118,料單!C:F,4,FALSE)</f>
        <v>0</v>
      </c>
      <c r="G1118" s="1" t="str">
        <f ca="1">VLOOKUP(D1118,料單!C:G,5,FALSE)</f>
        <v/>
      </c>
      <c r="H1118" s="1">
        <f ca="1">VLOOKUP(D1118,料單!C:H,6,FALSE)</f>
        <v>0</v>
      </c>
      <c r="I1118" s="1" t="str">
        <f ca="1">VLOOKUP(D1118,料單!C:I,7,FALSE)</f>
        <v/>
      </c>
      <c r="J1118" s="1">
        <f ca="1">VLOOKUP(D1118,料單!C:J,8,FALSE)</f>
        <v>0</v>
      </c>
      <c r="K1118" s="1">
        <f ca="1">VLOOKUP(D1118,料單!C:K,9,FALSE)</f>
        <v>0</v>
      </c>
      <c r="L1118" s="1" t="str">
        <f ca="1">VLOOKUP(D1118,料單!C:M,11,FALSE)</f>
        <v/>
      </c>
      <c r="M1118" s="1">
        <f ca="1">VLOOKUP(D1118,料單!C:L,10,FALSE)</f>
        <v>0</v>
      </c>
      <c r="O1118" s="1">
        <f t="shared" ca="1" si="451"/>
        <v>0</v>
      </c>
    </row>
    <row r="1119" spans="1:21" x14ac:dyDescent="0.25">
      <c r="A1119" s="1">
        <f t="shared" si="458"/>
        <v>953</v>
      </c>
      <c r="B1119" s="1">
        <f t="shared" si="456"/>
        <v>38</v>
      </c>
      <c r="C1119" s="1">
        <f t="shared" si="457"/>
        <v>0</v>
      </c>
      <c r="D1119" s="1">
        <f>料單!C1463</f>
        <v>38008</v>
      </c>
      <c r="E1119" s="1">
        <f ca="1">VLOOKUP(D1119,料單!C:E,3,FALSE)</f>
        <v>0</v>
      </c>
      <c r="F1119" s="1">
        <f ca="1">VLOOKUP(D1119,料單!C:F,4,FALSE)</f>
        <v>0</v>
      </c>
      <c r="G1119" s="1" t="str">
        <f ca="1">VLOOKUP(D1119,料單!C:G,5,FALSE)</f>
        <v/>
      </c>
      <c r="H1119" s="1">
        <f ca="1">VLOOKUP(D1119,料單!C:H,6,FALSE)</f>
        <v>0</v>
      </c>
      <c r="I1119" s="1" t="str">
        <f ca="1">VLOOKUP(D1119,料單!C:I,7,FALSE)</f>
        <v/>
      </c>
      <c r="J1119" s="1">
        <f ca="1">VLOOKUP(D1119,料單!C:J,8,FALSE)</f>
        <v>0</v>
      </c>
      <c r="K1119" s="1">
        <f ca="1">VLOOKUP(D1119,料單!C:K,9,FALSE)</f>
        <v>0</v>
      </c>
      <c r="L1119" s="1" t="str">
        <f ca="1">VLOOKUP(D1119,料單!C:M,11,FALSE)</f>
        <v/>
      </c>
      <c r="M1119" s="1">
        <f ca="1">VLOOKUP(D1119,料單!C:L,10,FALSE)</f>
        <v>0</v>
      </c>
      <c r="O1119" s="1">
        <f t="shared" ca="1" si="451"/>
        <v>0</v>
      </c>
    </row>
    <row r="1120" spans="1:21" x14ac:dyDescent="0.25">
      <c r="A1120" s="1">
        <f t="shared" si="458"/>
        <v>954</v>
      </c>
      <c r="B1120" s="1">
        <f t="shared" si="456"/>
        <v>38</v>
      </c>
      <c r="C1120" s="1">
        <f t="shared" si="457"/>
        <v>0</v>
      </c>
      <c r="D1120" s="1">
        <f>料單!C1464</f>
        <v>38009</v>
      </c>
      <c r="E1120" s="1">
        <f ca="1">VLOOKUP(D1120,料單!C:E,3,FALSE)</f>
        <v>0</v>
      </c>
      <c r="F1120" s="1">
        <f ca="1">VLOOKUP(D1120,料單!C:F,4,FALSE)</f>
        <v>0</v>
      </c>
      <c r="G1120" s="1" t="str">
        <f ca="1">VLOOKUP(D1120,料單!C:G,5,FALSE)</f>
        <v/>
      </c>
      <c r="H1120" s="1">
        <f ca="1">VLOOKUP(D1120,料單!C:H,6,FALSE)</f>
        <v>0</v>
      </c>
      <c r="I1120" s="1" t="str">
        <f ca="1">VLOOKUP(D1120,料單!C:I,7,FALSE)</f>
        <v/>
      </c>
      <c r="J1120" s="1">
        <f ca="1">VLOOKUP(D1120,料單!C:J,8,FALSE)</f>
        <v>0</v>
      </c>
      <c r="K1120" s="1">
        <f ca="1">VLOOKUP(D1120,料單!C:K,9,FALSE)</f>
        <v>0</v>
      </c>
      <c r="L1120" s="1" t="str">
        <f ca="1">VLOOKUP(D1120,料單!C:M,11,FALSE)</f>
        <v/>
      </c>
      <c r="M1120" s="1">
        <f ca="1">VLOOKUP(D1120,料單!C:L,10,FALSE)</f>
        <v>0</v>
      </c>
      <c r="O1120" s="1">
        <f t="shared" ca="1" si="451"/>
        <v>0</v>
      </c>
    </row>
    <row r="1121" spans="1:15" x14ac:dyDescent="0.25">
      <c r="A1121" s="1">
        <f t="shared" si="458"/>
        <v>955</v>
      </c>
      <c r="B1121" s="1">
        <f t="shared" si="456"/>
        <v>38</v>
      </c>
      <c r="C1121" s="1">
        <f t="shared" si="457"/>
        <v>0</v>
      </c>
      <c r="D1121" s="1">
        <f>料單!C1465</f>
        <v>38010</v>
      </c>
      <c r="E1121" s="1">
        <f ca="1">VLOOKUP(D1121,料單!C:E,3,FALSE)</f>
        <v>0</v>
      </c>
      <c r="F1121" s="1">
        <f ca="1">VLOOKUP(D1121,料單!C:F,4,FALSE)</f>
        <v>0</v>
      </c>
      <c r="G1121" s="1" t="str">
        <f ca="1">VLOOKUP(D1121,料單!C:G,5,FALSE)</f>
        <v/>
      </c>
      <c r="H1121" s="1">
        <f ca="1">VLOOKUP(D1121,料單!C:H,6,FALSE)</f>
        <v>0</v>
      </c>
      <c r="I1121" s="1" t="str">
        <f ca="1">VLOOKUP(D1121,料單!C:I,7,FALSE)</f>
        <v/>
      </c>
      <c r="J1121" s="1">
        <f ca="1">VLOOKUP(D1121,料單!C:J,8,FALSE)</f>
        <v>0</v>
      </c>
      <c r="K1121" s="1">
        <f ca="1">VLOOKUP(D1121,料單!C:K,9,FALSE)</f>
        <v>0</v>
      </c>
      <c r="L1121" s="1" t="str">
        <f ca="1">VLOOKUP(D1121,料單!C:M,11,FALSE)</f>
        <v/>
      </c>
      <c r="M1121" s="1">
        <f ca="1">VLOOKUP(D1121,料單!C:L,10,FALSE)</f>
        <v>0</v>
      </c>
      <c r="O1121" s="1">
        <f t="shared" ref="O1121:O1184" ca="1" si="459">(F1121*H1121)/90000*K1121</f>
        <v>0</v>
      </c>
    </row>
    <row r="1122" spans="1:15" x14ac:dyDescent="0.25">
      <c r="A1122" s="1">
        <f t="shared" si="458"/>
        <v>956</v>
      </c>
      <c r="B1122" s="1">
        <f t="shared" si="456"/>
        <v>38</v>
      </c>
      <c r="C1122" s="1">
        <f t="shared" si="457"/>
        <v>0</v>
      </c>
      <c r="D1122" s="1">
        <f>料單!C1466</f>
        <v>38011</v>
      </c>
      <c r="E1122" s="1">
        <f ca="1">VLOOKUP(D1122,料單!C:E,3,FALSE)</f>
        <v>0</v>
      </c>
      <c r="F1122" s="1">
        <f ca="1">VLOOKUP(D1122,料單!C:F,4,FALSE)</f>
        <v>0</v>
      </c>
      <c r="G1122" s="1" t="str">
        <f ca="1">VLOOKUP(D1122,料單!C:G,5,FALSE)</f>
        <v/>
      </c>
      <c r="H1122" s="1">
        <f ca="1">VLOOKUP(D1122,料單!C:H,6,FALSE)</f>
        <v>0</v>
      </c>
      <c r="I1122" s="1" t="str">
        <f ca="1">VLOOKUP(D1122,料單!C:I,7,FALSE)</f>
        <v/>
      </c>
      <c r="J1122" s="1">
        <f ca="1">VLOOKUP(D1122,料單!C:J,8,FALSE)</f>
        <v>0</v>
      </c>
      <c r="K1122" s="1">
        <f ca="1">VLOOKUP(D1122,料單!C:K,9,FALSE)</f>
        <v>0</v>
      </c>
      <c r="L1122" s="1">
        <f ca="1">VLOOKUP(D1122,料單!C:M,11,FALSE)</f>
        <v>0</v>
      </c>
      <c r="M1122" s="1">
        <f ca="1">VLOOKUP(D1122,料單!C:L,10,FALSE)</f>
        <v>0</v>
      </c>
      <c r="O1122" s="1">
        <f t="shared" ca="1" si="459"/>
        <v>0</v>
      </c>
    </row>
    <row r="1123" spans="1:15" x14ac:dyDescent="0.25">
      <c r="A1123" s="1">
        <f t="shared" si="458"/>
        <v>957</v>
      </c>
      <c r="B1123" s="1">
        <f t="shared" si="456"/>
        <v>38</v>
      </c>
      <c r="C1123" s="1">
        <f t="shared" si="457"/>
        <v>0</v>
      </c>
      <c r="D1123" s="1">
        <f>料單!C1467</f>
        <v>38012</v>
      </c>
      <c r="E1123" s="1" t="str">
        <f ca="1">VLOOKUP(D1123,料單!C:E,3,FALSE)</f>
        <v>天地蓋頂板</v>
      </c>
      <c r="F1123" s="1">
        <f ca="1">VLOOKUP(D1123,料單!C:F,4,FALSE)</f>
        <v>0</v>
      </c>
      <c r="G1123" s="1" t="str">
        <f ca="1">VLOOKUP(D1123,料單!C:G,5,FALSE)</f>
        <v>AA</v>
      </c>
      <c r="H1123" s="1">
        <f ca="1">VLOOKUP(D1123,料單!C:H,6,FALSE)</f>
        <v>0</v>
      </c>
      <c r="I1123" s="1" t="str">
        <f ca="1">VLOOKUP(D1123,料單!C:I,7,FALSE)</f>
        <v>AA</v>
      </c>
      <c r="J1123" s="1">
        <f ca="1">VLOOKUP(D1123,料單!C:J,8,FALSE)</f>
        <v>0</v>
      </c>
      <c r="K1123" s="1">
        <f ca="1">VLOOKUP(D1123,料單!C:K,9,FALSE)</f>
        <v>0</v>
      </c>
      <c r="L1123" s="1">
        <f ca="1">VLOOKUP(D1123,料單!C:M,11,FALSE)</f>
        <v>0</v>
      </c>
      <c r="M1123" s="1">
        <f ca="1">VLOOKUP(D1123,料單!C:L,10,FALSE)</f>
        <v>0</v>
      </c>
      <c r="O1123" s="1">
        <f t="shared" ca="1" si="459"/>
        <v>0</v>
      </c>
    </row>
    <row r="1124" spans="1:15" x14ac:dyDescent="0.25">
      <c r="A1124" s="1">
        <f t="shared" si="458"/>
        <v>958</v>
      </c>
      <c r="B1124" s="1">
        <f t="shared" si="456"/>
        <v>38</v>
      </c>
      <c r="C1124" s="1">
        <f t="shared" si="457"/>
        <v>0</v>
      </c>
      <c r="D1124" s="1">
        <f>料單!C1468</f>
        <v>38013</v>
      </c>
      <c r="E1124" s="1" t="str">
        <f ca="1">VLOOKUP(D1124,料單!C:E,3,FALSE)</f>
        <v>天地蓋底板</v>
      </c>
      <c r="F1124" s="1">
        <f ca="1">VLOOKUP(D1124,料單!C:F,4,FALSE)</f>
        <v>0</v>
      </c>
      <c r="G1124" s="1" t="str">
        <f ca="1">VLOOKUP(D1124,料單!C:G,5,FALSE)</f>
        <v>AA</v>
      </c>
      <c r="H1124" s="1">
        <f ca="1">VLOOKUP(D1124,料單!C:H,6,FALSE)</f>
        <v>0</v>
      </c>
      <c r="I1124" s="1" t="str">
        <f ca="1">VLOOKUP(D1124,料單!C:I,7,FALSE)</f>
        <v>AA</v>
      </c>
      <c r="J1124" s="1">
        <f ca="1">VLOOKUP(D1124,料單!C:J,8,FALSE)</f>
        <v>0</v>
      </c>
      <c r="K1124" s="1">
        <f ca="1">VLOOKUP(D1124,料單!C:K,9,FALSE)</f>
        <v>0</v>
      </c>
      <c r="L1124" s="1">
        <f ca="1">VLOOKUP(D1124,料單!C:M,11,FALSE)</f>
        <v>0</v>
      </c>
      <c r="M1124" s="1">
        <f ca="1">VLOOKUP(D1124,料單!C:L,10,FALSE)</f>
        <v>0</v>
      </c>
      <c r="O1124" s="1">
        <f t="shared" ca="1" si="459"/>
        <v>0</v>
      </c>
    </row>
    <row r="1125" spans="1:15" x14ac:dyDescent="0.25">
      <c r="A1125" s="1">
        <f t="shared" si="458"/>
        <v>959</v>
      </c>
      <c r="B1125" s="1">
        <f t="shared" si="456"/>
        <v>38</v>
      </c>
      <c r="C1125" s="1">
        <f t="shared" si="457"/>
        <v>0</v>
      </c>
      <c r="D1125" s="1">
        <f>料單!C1469</f>
        <v>38014</v>
      </c>
      <c r="E1125" s="1" t="str">
        <f ca="1">VLOOKUP(D1125,料單!C:E,3,FALSE)</f>
        <v>天地蓋左側板</v>
      </c>
      <c r="F1125" s="1">
        <f ca="1">VLOOKUP(D1125,料單!C:F,4,FALSE)</f>
        <v>0</v>
      </c>
      <c r="G1125" s="1" t="str">
        <f ca="1">VLOOKUP(D1125,料單!C:G,5,FALSE)</f>
        <v>AA</v>
      </c>
      <c r="H1125" s="1">
        <f ca="1">VLOOKUP(D1125,料單!C:H,6,FALSE)</f>
        <v>0</v>
      </c>
      <c r="I1125" s="1" t="str">
        <f ca="1">VLOOKUP(D1125,料單!C:I,7,FALSE)</f>
        <v/>
      </c>
      <c r="J1125" s="1">
        <f ca="1">VLOOKUP(D1125,料單!C:J,8,FALSE)</f>
        <v>0</v>
      </c>
      <c r="K1125" s="1">
        <f ca="1">VLOOKUP(D1125,料單!C:K,9,FALSE)</f>
        <v>0</v>
      </c>
      <c r="L1125" s="1">
        <f ca="1">VLOOKUP(D1125,料單!C:M,11,FALSE)</f>
        <v>0</v>
      </c>
      <c r="M1125" s="1">
        <f ca="1">VLOOKUP(D1125,料單!C:L,10,FALSE)</f>
        <v>0</v>
      </c>
      <c r="O1125" s="1">
        <f t="shared" ca="1" si="459"/>
        <v>0</v>
      </c>
    </row>
    <row r="1126" spans="1:15" x14ac:dyDescent="0.25">
      <c r="A1126" s="1">
        <f t="shared" si="458"/>
        <v>960</v>
      </c>
      <c r="B1126" s="1">
        <f t="shared" si="456"/>
        <v>38</v>
      </c>
      <c r="C1126" s="1">
        <f t="shared" si="457"/>
        <v>0</v>
      </c>
      <c r="D1126" s="1">
        <f>料單!C1470</f>
        <v>38015</v>
      </c>
      <c r="E1126" s="1" t="str">
        <f ca="1">VLOOKUP(D1126,料單!C:E,3,FALSE)</f>
        <v>天地蓋右側板</v>
      </c>
      <c r="F1126" s="1">
        <f ca="1">VLOOKUP(D1126,料單!C:F,4,FALSE)</f>
        <v>0</v>
      </c>
      <c r="G1126" s="1" t="str">
        <f ca="1">VLOOKUP(D1126,料單!C:G,5,FALSE)</f>
        <v>AA</v>
      </c>
      <c r="H1126" s="1">
        <f ca="1">VLOOKUP(D1126,料單!C:H,6,FALSE)</f>
        <v>0</v>
      </c>
      <c r="I1126" s="1" t="str">
        <f ca="1">VLOOKUP(D1126,料單!C:I,7,FALSE)</f>
        <v/>
      </c>
      <c r="J1126" s="1">
        <f ca="1">VLOOKUP(D1126,料單!C:J,8,FALSE)</f>
        <v>0</v>
      </c>
      <c r="K1126" s="1">
        <f ca="1">VLOOKUP(D1126,料單!C:K,9,FALSE)</f>
        <v>0</v>
      </c>
      <c r="L1126" s="1">
        <f ca="1">VLOOKUP(D1126,料單!C:M,11,FALSE)</f>
        <v>0</v>
      </c>
      <c r="M1126" s="1">
        <f ca="1">VLOOKUP(D1126,料單!C:L,10,FALSE)</f>
        <v>0</v>
      </c>
      <c r="O1126" s="1">
        <f t="shared" ca="1" si="459"/>
        <v>0</v>
      </c>
    </row>
    <row r="1127" spans="1:15" x14ac:dyDescent="0.25">
      <c r="A1127" s="1">
        <f t="shared" si="458"/>
        <v>961</v>
      </c>
      <c r="B1127" s="1">
        <f t="shared" si="456"/>
        <v>38</v>
      </c>
      <c r="C1127" s="1">
        <f t="shared" si="457"/>
        <v>0</v>
      </c>
      <c r="D1127" s="1">
        <f>料單!C1471</f>
        <v>38016</v>
      </c>
      <c r="E1127" s="1" t="str">
        <f ca="1">VLOOKUP(D1127,料單!C:E,3,FALSE)</f>
        <v>背板</v>
      </c>
      <c r="F1127" s="1">
        <f ca="1">VLOOKUP(D1127,料單!C:F,4,FALSE)</f>
        <v>0</v>
      </c>
      <c r="G1127" s="1" t="str">
        <f ca="1">VLOOKUP(D1127,料單!C:G,5,FALSE)</f>
        <v/>
      </c>
      <c r="H1127" s="1">
        <f ca="1">VLOOKUP(D1127,料單!C:H,6,FALSE)</f>
        <v>0</v>
      </c>
      <c r="I1127" s="1" t="str">
        <f ca="1">VLOOKUP(D1127,料單!C:I,7,FALSE)</f>
        <v/>
      </c>
      <c r="J1127" s="1">
        <f ca="1">VLOOKUP(D1127,料單!C:J,8,FALSE)</f>
        <v>0</v>
      </c>
      <c r="K1127" s="1">
        <f ca="1">VLOOKUP(D1127,料單!C:K,9,FALSE)</f>
        <v>0</v>
      </c>
      <c r="L1127" s="1">
        <f ca="1">VLOOKUP(D1127,料單!C:M,11,FALSE)</f>
        <v>0</v>
      </c>
      <c r="M1127" s="1">
        <f ca="1">VLOOKUP(D1127,料單!C:L,10,FALSE)</f>
        <v>0</v>
      </c>
      <c r="O1127" s="1">
        <f t="shared" ca="1" si="459"/>
        <v>0</v>
      </c>
    </row>
    <row r="1128" spans="1:15" x14ac:dyDescent="0.25">
      <c r="A1128" s="1">
        <f t="shared" si="458"/>
        <v>962</v>
      </c>
      <c r="B1128" s="1">
        <f t="shared" si="456"/>
        <v>38</v>
      </c>
      <c r="C1128" s="1">
        <f t="shared" si="457"/>
        <v>0</v>
      </c>
      <c r="D1128" s="1">
        <f>料單!C1472</f>
        <v>38017</v>
      </c>
      <c r="E1128" s="1">
        <f ca="1">VLOOKUP(D1128,料單!C:E,3,FALSE)</f>
        <v>0</v>
      </c>
      <c r="F1128" s="1">
        <f ca="1">VLOOKUP(D1128,料單!C:F,4,FALSE)</f>
        <v>0</v>
      </c>
      <c r="G1128" s="1" t="str">
        <f ca="1">VLOOKUP(D1128,料單!C:G,5,FALSE)</f>
        <v/>
      </c>
      <c r="H1128" s="1">
        <f ca="1">VLOOKUP(D1128,料單!C:H,6,FALSE)</f>
        <v>0</v>
      </c>
      <c r="I1128" s="1" t="str">
        <f ca="1">VLOOKUP(D1128,料單!C:I,7,FALSE)</f>
        <v/>
      </c>
      <c r="J1128" s="1">
        <f ca="1">VLOOKUP(D1128,料單!C:J,8,FALSE)</f>
        <v>0</v>
      </c>
      <c r="K1128" s="1">
        <f ca="1">VLOOKUP(D1128,料單!C:K,9,FALSE)</f>
        <v>0</v>
      </c>
      <c r="L1128" s="1">
        <f ca="1">VLOOKUP(D1128,料單!C:M,11,FALSE)</f>
        <v>0</v>
      </c>
      <c r="M1128" s="1">
        <f ca="1">VLOOKUP(D1128,料單!C:L,10,FALSE)</f>
        <v>0</v>
      </c>
      <c r="O1128" s="1">
        <f t="shared" ca="1" si="459"/>
        <v>0</v>
      </c>
    </row>
    <row r="1129" spans="1:15" x14ac:dyDescent="0.25">
      <c r="A1129" s="1">
        <f t="shared" si="458"/>
        <v>963</v>
      </c>
      <c r="B1129" s="1">
        <f t="shared" si="456"/>
        <v>38</v>
      </c>
      <c r="C1129" s="1">
        <f t="shared" si="457"/>
        <v>0</v>
      </c>
      <c r="D1129" s="1">
        <f>料單!C1473</f>
        <v>38018</v>
      </c>
      <c r="E1129" s="1">
        <f ca="1">VLOOKUP(D1129,料單!C:E,3,FALSE)</f>
        <v>0</v>
      </c>
      <c r="F1129" s="1">
        <f ca="1">VLOOKUP(D1129,料單!C:F,4,FALSE)</f>
        <v>0</v>
      </c>
      <c r="G1129" s="1" t="str">
        <f ca="1">VLOOKUP(D1129,料單!C:G,5,FALSE)</f>
        <v/>
      </c>
      <c r="H1129" s="1">
        <f ca="1">VLOOKUP(D1129,料單!C:H,6,FALSE)</f>
        <v>0</v>
      </c>
      <c r="I1129" s="1" t="str">
        <f ca="1">VLOOKUP(D1129,料單!C:I,7,FALSE)</f>
        <v/>
      </c>
      <c r="J1129" s="1">
        <f ca="1">VLOOKUP(D1129,料單!C:J,8,FALSE)</f>
        <v>0</v>
      </c>
      <c r="K1129" s="1">
        <f ca="1">VLOOKUP(D1129,料單!C:K,9,FALSE)</f>
        <v>0</v>
      </c>
      <c r="L1129" s="1">
        <f ca="1">VLOOKUP(D1129,料單!C:M,11,FALSE)</f>
        <v>0</v>
      </c>
      <c r="M1129" s="1">
        <f ca="1">VLOOKUP(D1129,料單!C:L,10,FALSE)</f>
        <v>0</v>
      </c>
      <c r="O1129" s="1">
        <f t="shared" ca="1" si="459"/>
        <v>0</v>
      </c>
    </row>
    <row r="1130" spans="1:15" x14ac:dyDescent="0.25">
      <c r="A1130" s="1">
        <f t="shared" si="458"/>
        <v>964</v>
      </c>
      <c r="B1130" s="1">
        <f t="shared" si="456"/>
        <v>38</v>
      </c>
      <c r="C1130" s="1">
        <f t="shared" si="457"/>
        <v>0</v>
      </c>
      <c r="D1130" s="1">
        <f>料單!C1474</f>
        <v>38019</v>
      </c>
      <c r="E1130" s="1">
        <f ca="1">VLOOKUP(D1130,料單!C:E,3,FALSE)</f>
        <v>0</v>
      </c>
      <c r="F1130" s="1">
        <f ca="1">VLOOKUP(D1130,料單!C:F,4,FALSE)</f>
        <v>0</v>
      </c>
      <c r="G1130" s="1" t="str">
        <f ca="1">VLOOKUP(D1130,料單!C:G,5,FALSE)</f>
        <v/>
      </c>
      <c r="H1130" s="1">
        <f ca="1">VLOOKUP(D1130,料單!C:H,6,FALSE)</f>
        <v>0</v>
      </c>
      <c r="I1130" s="1" t="str">
        <f ca="1">VLOOKUP(D1130,料單!C:I,7,FALSE)</f>
        <v/>
      </c>
      <c r="J1130" s="1">
        <f ca="1">VLOOKUP(D1130,料單!C:J,8,FALSE)</f>
        <v>0</v>
      </c>
      <c r="K1130" s="1">
        <f ca="1">VLOOKUP(D1130,料單!C:K,9,FALSE)</f>
        <v>0</v>
      </c>
      <c r="L1130" s="1">
        <f ca="1">VLOOKUP(D1130,料單!C:M,11,FALSE)</f>
        <v>0</v>
      </c>
      <c r="M1130" s="1">
        <f ca="1">VLOOKUP(D1130,料單!C:L,10,FALSE)</f>
        <v>0</v>
      </c>
      <c r="O1130" s="1">
        <f t="shared" ca="1" si="459"/>
        <v>0</v>
      </c>
    </row>
    <row r="1131" spans="1:15" x14ac:dyDescent="0.25">
      <c r="A1131" s="1">
        <f t="shared" si="458"/>
        <v>965</v>
      </c>
      <c r="B1131" s="1">
        <f t="shared" si="456"/>
        <v>38</v>
      </c>
      <c r="C1131" s="1">
        <f t="shared" si="457"/>
        <v>0</v>
      </c>
      <c r="D1131" s="1">
        <f>料單!C1475</f>
        <v>38020</v>
      </c>
      <c r="E1131" s="1">
        <f ca="1">VLOOKUP(D1131,料單!C:E,3,FALSE)</f>
        <v>0</v>
      </c>
      <c r="F1131" s="1">
        <f ca="1">VLOOKUP(D1131,料單!C:F,4,FALSE)</f>
        <v>0</v>
      </c>
      <c r="G1131" s="1" t="str">
        <f ca="1">VLOOKUP(D1131,料單!C:G,5,FALSE)</f>
        <v/>
      </c>
      <c r="H1131" s="1">
        <f ca="1">VLOOKUP(D1131,料單!C:H,6,FALSE)</f>
        <v>0</v>
      </c>
      <c r="I1131" s="1" t="str">
        <f ca="1">VLOOKUP(D1131,料單!C:I,7,FALSE)</f>
        <v/>
      </c>
      <c r="J1131" s="1">
        <f ca="1">VLOOKUP(D1131,料單!C:J,8,FALSE)</f>
        <v>0</v>
      </c>
      <c r="K1131" s="1">
        <f ca="1">VLOOKUP(D1131,料單!C:K,9,FALSE)</f>
        <v>0</v>
      </c>
      <c r="L1131" s="1" t="str">
        <f ca="1">VLOOKUP(D1131,料單!C:M,11,FALSE)</f>
        <v/>
      </c>
      <c r="M1131" s="1">
        <f ca="1">VLOOKUP(D1131,料單!C:L,10,FALSE)</f>
        <v>0</v>
      </c>
      <c r="O1131" s="1">
        <f t="shared" ca="1" si="459"/>
        <v>0</v>
      </c>
    </row>
    <row r="1132" spans="1:15" x14ac:dyDescent="0.25">
      <c r="A1132" s="1">
        <f t="shared" si="458"/>
        <v>966</v>
      </c>
      <c r="B1132" s="1">
        <f t="shared" si="456"/>
        <v>38</v>
      </c>
      <c r="C1132" s="1">
        <f t="shared" si="457"/>
        <v>0</v>
      </c>
      <c r="D1132" s="1">
        <f>料單!C1476</f>
        <v>38021</v>
      </c>
      <c r="E1132" s="1">
        <f ca="1">VLOOKUP(D1132,料單!C:E,3,FALSE)</f>
        <v>0</v>
      </c>
      <c r="F1132" s="1">
        <f ca="1">VLOOKUP(D1132,料單!C:F,4,FALSE)</f>
        <v>0</v>
      </c>
      <c r="G1132" s="1" t="str">
        <f ca="1">VLOOKUP(D1132,料單!C:G,5,FALSE)</f>
        <v/>
      </c>
      <c r="H1132" s="1">
        <f ca="1">VLOOKUP(D1132,料單!C:H,6,FALSE)</f>
        <v>0</v>
      </c>
      <c r="I1132" s="1" t="str">
        <f ca="1">VLOOKUP(D1132,料單!C:I,7,FALSE)</f>
        <v/>
      </c>
      <c r="J1132" s="1">
        <f ca="1">VLOOKUP(D1132,料單!C:J,8,FALSE)</f>
        <v>0</v>
      </c>
      <c r="K1132" s="1">
        <f ca="1">VLOOKUP(D1132,料單!C:K,9,FALSE)</f>
        <v>0</v>
      </c>
      <c r="L1132" s="1" t="str">
        <f ca="1">VLOOKUP(D1132,料單!C:M,11,FALSE)</f>
        <v/>
      </c>
      <c r="M1132" s="1">
        <f ca="1">VLOOKUP(D1132,料單!C:L,10,FALSE)</f>
        <v>0</v>
      </c>
      <c r="O1132" s="1">
        <f t="shared" ca="1" si="459"/>
        <v>0</v>
      </c>
    </row>
    <row r="1133" spans="1:15" x14ac:dyDescent="0.25">
      <c r="A1133" s="1">
        <f t="shared" si="458"/>
        <v>967</v>
      </c>
      <c r="B1133" s="1">
        <f t="shared" si="456"/>
        <v>38</v>
      </c>
      <c r="C1133" s="1">
        <f t="shared" si="457"/>
        <v>0</v>
      </c>
      <c r="D1133" s="1">
        <f>料單!C1477</f>
        <v>38022</v>
      </c>
      <c r="E1133" s="1">
        <f ca="1">VLOOKUP(D1133,料單!C:E,3,FALSE)</f>
        <v>0</v>
      </c>
      <c r="F1133" s="1">
        <f ca="1">VLOOKUP(D1133,料單!C:F,4,FALSE)</f>
        <v>0</v>
      </c>
      <c r="G1133" s="1" t="str">
        <f ca="1">VLOOKUP(D1133,料單!C:G,5,FALSE)</f>
        <v/>
      </c>
      <c r="H1133" s="1">
        <f ca="1">VLOOKUP(D1133,料單!C:H,6,FALSE)</f>
        <v>0</v>
      </c>
      <c r="I1133" s="1" t="str">
        <f ca="1">VLOOKUP(D1133,料單!C:I,7,FALSE)</f>
        <v/>
      </c>
      <c r="J1133" s="1">
        <f ca="1">VLOOKUP(D1133,料單!C:J,8,FALSE)</f>
        <v>0</v>
      </c>
      <c r="K1133" s="1">
        <f ca="1">VLOOKUP(D1133,料單!C:K,9,FALSE)</f>
        <v>0</v>
      </c>
      <c r="L1133" s="1" t="str">
        <f ca="1">VLOOKUP(D1133,料單!C:M,11,FALSE)</f>
        <v/>
      </c>
      <c r="M1133" s="1">
        <f ca="1">VLOOKUP(D1133,料單!C:L,10,FALSE)</f>
        <v>0</v>
      </c>
      <c r="O1133" s="1">
        <f t="shared" ca="1" si="459"/>
        <v>0</v>
      </c>
    </row>
    <row r="1134" spans="1:15" x14ac:dyDescent="0.25">
      <c r="A1134" s="1">
        <f t="shared" si="458"/>
        <v>968</v>
      </c>
      <c r="B1134" s="1">
        <f t="shared" si="456"/>
        <v>38</v>
      </c>
      <c r="C1134" s="1">
        <f t="shared" si="457"/>
        <v>0</v>
      </c>
      <c r="D1134" s="1">
        <f>料單!C1478</f>
        <v>38023</v>
      </c>
      <c r="E1134" s="1">
        <f ca="1">VLOOKUP(D1134,料單!C:E,3,FALSE)</f>
        <v>0</v>
      </c>
      <c r="F1134" s="1">
        <f ca="1">VLOOKUP(D1134,料單!C:F,4,FALSE)</f>
        <v>0</v>
      </c>
      <c r="G1134" s="1" t="str">
        <f ca="1">VLOOKUP(D1134,料單!C:G,5,FALSE)</f>
        <v/>
      </c>
      <c r="H1134" s="1">
        <f ca="1">VLOOKUP(D1134,料單!C:H,6,FALSE)</f>
        <v>0</v>
      </c>
      <c r="I1134" s="1" t="str">
        <f ca="1">VLOOKUP(D1134,料單!C:I,7,FALSE)</f>
        <v/>
      </c>
      <c r="J1134" s="1">
        <f ca="1">VLOOKUP(D1134,料單!C:J,8,FALSE)</f>
        <v>0</v>
      </c>
      <c r="K1134" s="1">
        <f ca="1">VLOOKUP(D1134,料單!C:K,9,FALSE)</f>
        <v>0</v>
      </c>
      <c r="L1134" s="1" t="str">
        <f ca="1">VLOOKUP(D1134,料單!C:M,11,FALSE)</f>
        <v/>
      </c>
      <c r="M1134" s="1">
        <f ca="1">VLOOKUP(D1134,料單!C:L,10,FALSE)</f>
        <v>0</v>
      </c>
      <c r="O1134" s="1">
        <f t="shared" ca="1" si="459"/>
        <v>0</v>
      </c>
    </row>
    <row r="1135" spans="1:15" x14ac:dyDescent="0.25">
      <c r="A1135" s="1">
        <f t="shared" si="458"/>
        <v>969</v>
      </c>
      <c r="B1135" s="1">
        <f t="shared" si="456"/>
        <v>38</v>
      </c>
      <c r="C1135" s="1">
        <f t="shared" si="457"/>
        <v>0</v>
      </c>
      <c r="D1135" s="1">
        <f>料單!C1479</f>
        <v>38024</v>
      </c>
      <c r="E1135" s="1">
        <f ca="1">VLOOKUP(D1135,料單!C:E,3,FALSE)</f>
        <v>0</v>
      </c>
      <c r="F1135" s="1">
        <f ca="1">VLOOKUP(D1135,料單!C:F,4,FALSE)</f>
        <v>0</v>
      </c>
      <c r="G1135" s="1" t="str">
        <f ca="1">VLOOKUP(D1135,料單!C:G,5,FALSE)</f>
        <v/>
      </c>
      <c r="H1135" s="1">
        <f ca="1">VLOOKUP(D1135,料單!C:H,6,FALSE)</f>
        <v>0</v>
      </c>
      <c r="I1135" s="1" t="str">
        <f ca="1">VLOOKUP(D1135,料單!C:I,7,FALSE)</f>
        <v/>
      </c>
      <c r="J1135" s="1">
        <f ca="1">VLOOKUP(D1135,料單!C:J,8,FALSE)</f>
        <v>0</v>
      </c>
      <c r="K1135" s="1">
        <f ca="1">VLOOKUP(D1135,料單!C:K,9,FALSE)</f>
        <v>0</v>
      </c>
      <c r="L1135" s="1" t="str">
        <f ca="1">VLOOKUP(D1135,料單!C:M,11,FALSE)</f>
        <v/>
      </c>
      <c r="M1135" s="1">
        <f ca="1">VLOOKUP(D1135,料單!C:L,10,FALSE)</f>
        <v>0</v>
      </c>
      <c r="O1135" s="1">
        <f t="shared" ca="1" si="459"/>
        <v>0</v>
      </c>
    </row>
    <row r="1136" spans="1:15" x14ac:dyDescent="0.25">
      <c r="A1136" s="1">
        <f t="shared" si="458"/>
        <v>970</v>
      </c>
      <c r="B1136" s="1">
        <f t="shared" si="456"/>
        <v>38</v>
      </c>
      <c r="C1136" s="1">
        <f t="shared" si="457"/>
        <v>0</v>
      </c>
      <c r="D1136" s="1">
        <f>料單!C1480</f>
        <v>38025</v>
      </c>
      <c r="E1136" s="1">
        <f ca="1">VLOOKUP(D1136,料單!C:E,3,FALSE)</f>
        <v>0</v>
      </c>
      <c r="F1136" s="1">
        <f ca="1">VLOOKUP(D1136,料單!C:F,4,FALSE)</f>
        <v>0</v>
      </c>
      <c r="G1136" s="1" t="str">
        <f ca="1">VLOOKUP(D1136,料單!C:G,5,FALSE)</f>
        <v/>
      </c>
      <c r="H1136" s="1">
        <f ca="1">VLOOKUP(D1136,料單!C:H,6,FALSE)</f>
        <v>0</v>
      </c>
      <c r="I1136" s="1" t="str">
        <f ca="1">VLOOKUP(D1136,料單!C:I,7,FALSE)</f>
        <v/>
      </c>
      <c r="J1136" s="1">
        <f ca="1">VLOOKUP(D1136,料單!C:J,8,FALSE)</f>
        <v>0</v>
      </c>
      <c r="K1136" s="1">
        <f ca="1">VLOOKUP(D1136,料單!C:K,9,FALSE)</f>
        <v>0</v>
      </c>
      <c r="L1136" s="1" t="str">
        <f ca="1">VLOOKUP(D1136,料單!C:M,11,FALSE)</f>
        <v/>
      </c>
      <c r="M1136" s="1">
        <f ca="1">VLOOKUP(D1136,料單!C:L,10,FALSE)</f>
        <v>0</v>
      </c>
      <c r="O1136" s="1">
        <f t="shared" ca="1" si="459"/>
        <v>0</v>
      </c>
    </row>
    <row r="1137" spans="1:21" x14ac:dyDescent="0.25">
      <c r="A1137" s="1">
        <f t="shared" si="458"/>
        <v>971</v>
      </c>
      <c r="B1137" s="1">
        <f t="shared" si="456"/>
        <v>38</v>
      </c>
      <c r="C1137" s="1">
        <f t="shared" si="457"/>
        <v>0</v>
      </c>
      <c r="D1137" s="1">
        <f>料單!C1481</f>
        <v>38026</v>
      </c>
      <c r="E1137" s="1">
        <f ca="1">VLOOKUP(D1137,料單!C:E,3,FALSE)</f>
        <v>0</v>
      </c>
      <c r="F1137" s="1">
        <f ca="1">VLOOKUP(D1137,料單!C:F,4,FALSE)</f>
        <v>0</v>
      </c>
      <c r="G1137" s="1" t="str">
        <f ca="1">VLOOKUP(D1137,料單!C:G,5,FALSE)</f>
        <v/>
      </c>
      <c r="H1137" s="1">
        <f ca="1">VLOOKUP(D1137,料單!C:H,6,FALSE)</f>
        <v>0</v>
      </c>
      <c r="I1137" s="1" t="str">
        <f ca="1">VLOOKUP(D1137,料單!C:I,7,FALSE)</f>
        <v/>
      </c>
      <c r="J1137" s="1">
        <f ca="1">VLOOKUP(D1137,料單!C:J,8,FALSE)</f>
        <v>0</v>
      </c>
      <c r="K1137" s="1">
        <f ca="1">VLOOKUP(D1137,料單!C:K,9,FALSE)</f>
        <v>0</v>
      </c>
      <c r="L1137" s="1" t="str">
        <f ca="1">VLOOKUP(D1137,料單!C:M,11,FALSE)</f>
        <v/>
      </c>
      <c r="M1137" s="1">
        <f ca="1">VLOOKUP(D1137,料單!C:L,10,FALSE)</f>
        <v>0</v>
      </c>
      <c r="O1137" s="1">
        <f t="shared" ca="1" si="459"/>
        <v>0</v>
      </c>
    </row>
    <row r="1138" spans="1:21" x14ac:dyDescent="0.25">
      <c r="A1138" s="1">
        <f t="shared" si="458"/>
        <v>972</v>
      </c>
      <c r="B1138" s="1">
        <f t="shared" si="456"/>
        <v>38</v>
      </c>
      <c r="C1138" s="1">
        <f t="shared" si="457"/>
        <v>0</v>
      </c>
      <c r="D1138" s="1">
        <f>料單!C1482</f>
        <v>38027</v>
      </c>
      <c r="E1138" s="1">
        <f ca="1">VLOOKUP(D1138,料單!C:E,3,FALSE)</f>
        <v>0</v>
      </c>
      <c r="F1138" s="1">
        <f ca="1">VLOOKUP(D1138,料單!C:F,4,FALSE)</f>
        <v>0</v>
      </c>
      <c r="G1138" s="1" t="str">
        <f ca="1">VLOOKUP(D1138,料單!C:G,5,FALSE)</f>
        <v/>
      </c>
      <c r="H1138" s="1">
        <f ca="1">VLOOKUP(D1138,料單!C:H,6,FALSE)</f>
        <v>0</v>
      </c>
      <c r="I1138" s="1" t="str">
        <f ca="1">VLOOKUP(D1138,料單!C:I,7,FALSE)</f>
        <v/>
      </c>
      <c r="J1138" s="1">
        <f ca="1">VLOOKUP(D1138,料單!C:J,8,FALSE)</f>
        <v>0</v>
      </c>
      <c r="K1138" s="1">
        <f ca="1">VLOOKUP(D1138,料單!C:K,9,FALSE)</f>
        <v>0</v>
      </c>
      <c r="L1138" s="1" t="str">
        <f ca="1">VLOOKUP(D1138,料單!C:M,11,FALSE)</f>
        <v/>
      </c>
      <c r="M1138" s="1">
        <f ca="1">VLOOKUP(D1138,料單!C:L,10,FALSE)</f>
        <v>0</v>
      </c>
      <c r="O1138" s="1">
        <f t="shared" ca="1" si="459"/>
        <v>0</v>
      </c>
    </row>
    <row r="1139" spans="1:21" x14ac:dyDescent="0.25">
      <c r="A1139" s="1">
        <f t="shared" si="458"/>
        <v>973</v>
      </c>
      <c r="B1139" s="1">
        <f t="shared" si="456"/>
        <v>38</v>
      </c>
      <c r="C1139" s="1">
        <f t="shared" si="457"/>
        <v>0</v>
      </c>
      <c r="D1139" s="1">
        <f>料單!C1483</f>
        <v>38028</v>
      </c>
      <c r="E1139" s="1">
        <f ca="1">VLOOKUP(D1139,料單!C:E,3,FALSE)</f>
        <v>0</v>
      </c>
      <c r="F1139" s="1">
        <f ca="1">VLOOKUP(D1139,料單!C:F,4,FALSE)</f>
        <v>0</v>
      </c>
      <c r="G1139" s="1" t="str">
        <f ca="1">VLOOKUP(D1139,料單!C:G,5,FALSE)</f>
        <v/>
      </c>
      <c r="H1139" s="1">
        <f ca="1">VLOOKUP(D1139,料單!C:H,6,FALSE)</f>
        <v>0</v>
      </c>
      <c r="I1139" s="1" t="str">
        <f ca="1">VLOOKUP(D1139,料單!C:I,7,FALSE)</f>
        <v/>
      </c>
      <c r="J1139" s="1">
        <f ca="1">VLOOKUP(D1139,料單!C:J,8,FALSE)</f>
        <v>0</v>
      </c>
      <c r="K1139" s="1">
        <f ca="1">VLOOKUP(D1139,料單!C:K,9,FALSE)</f>
        <v>0</v>
      </c>
      <c r="L1139" s="1" t="str">
        <f ca="1">VLOOKUP(D1139,料單!C:M,11,FALSE)</f>
        <v/>
      </c>
      <c r="M1139" s="1">
        <f ca="1">VLOOKUP(D1139,料單!C:L,10,FALSE)</f>
        <v>0</v>
      </c>
      <c r="O1139" s="1">
        <f t="shared" ca="1" si="459"/>
        <v>0</v>
      </c>
    </row>
    <row r="1140" spans="1:21" x14ac:dyDescent="0.25">
      <c r="A1140" s="1">
        <f t="shared" si="458"/>
        <v>974</v>
      </c>
      <c r="B1140" s="1">
        <f t="shared" si="456"/>
        <v>38</v>
      </c>
      <c r="C1140" s="1">
        <f t="shared" si="457"/>
        <v>0</v>
      </c>
      <c r="D1140" s="1">
        <f>料單!C1484</f>
        <v>38029</v>
      </c>
      <c r="E1140" s="1">
        <f ca="1">VLOOKUP(D1140,料單!C:E,3,FALSE)</f>
        <v>0</v>
      </c>
      <c r="F1140" s="1">
        <f ca="1">VLOOKUP(D1140,料單!C:F,4,FALSE)</f>
        <v>0</v>
      </c>
      <c r="G1140" s="1" t="str">
        <f ca="1">VLOOKUP(D1140,料單!C:G,5,FALSE)</f>
        <v/>
      </c>
      <c r="H1140" s="1">
        <f ca="1">VLOOKUP(D1140,料單!C:H,6,FALSE)</f>
        <v>0</v>
      </c>
      <c r="I1140" s="1" t="str">
        <f ca="1">VLOOKUP(D1140,料單!C:I,7,FALSE)</f>
        <v/>
      </c>
      <c r="J1140" s="1">
        <f ca="1">VLOOKUP(D1140,料單!C:J,8,FALSE)</f>
        <v>0</v>
      </c>
      <c r="K1140" s="1">
        <f ca="1">VLOOKUP(D1140,料單!C:K,9,FALSE)</f>
        <v>0</v>
      </c>
      <c r="L1140" s="1" t="str">
        <f ca="1">VLOOKUP(D1140,料單!C:M,11,FALSE)</f>
        <v/>
      </c>
      <c r="M1140" s="1">
        <f ca="1">VLOOKUP(D1140,料單!C:L,10,FALSE)</f>
        <v>0</v>
      </c>
      <c r="O1140" s="1">
        <f t="shared" ca="1" si="459"/>
        <v>0</v>
      </c>
    </row>
    <row r="1141" spans="1:21" s="43" customFormat="1" x14ac:dyDescent="0.25">
      <c r="A1141" s="43">
        <f t="shared" si="458"/>
        <v>975</v>
      </c>
      <c r="B1141" s="43">
        <f t="shared" si="456"/>
        <v>38</v>
      </c>
      <c r="C1141" s="43">
        <f t="shared" si="457"/>
        <v>0</v>
      </c>
      <c r="D1141" s="43">
        <f>料單!C1485</f>
        <v>38030</v>
      </c>
      <c r="E1141" s="43">
        <f ca="1">VLOOKUP(D1141,料單!C:E,3,FALSE)</f>
        <v>0</v>
      </c>
      <c r="F1141" s="43">
        <f ca="1">VLOOKUP(D1141,料單!C:F,4,FALSE)</f>
        <v>0</v>
      </c>
      <c r="G1141" s="43" t="str">
        <f ca="1">VLOOKUP(D1141,料單!C:G,5,FALSE)</f>
        <v/>
      </c>
      <c r="H1141" s="43">
        <f ca="1">VLOOKUP(D1141,料單!C:H,6,FALSE)</f>
        <v>0</v>
      </c>
      <c r="I1141" s="43" t="str">
        <f ca="1">VLOOKUP(D1141,料單!C:I,7,FALSE)</f>
        <v/>
      </c>
      <c r="J1141" s="43">
        <f ca="1">VLOOKUP(D1141,料單!C:J,8,FALSE)</f>
        <v>0</v>
      </c>
      <c r="K1141" s="43">
        <f ca="1">VLOOKUP(D1141,料單!C:K,9,FALSE)</f>
        <v>0</v>
      </c>
      <c r="L1141" s="43" t="str">
        <f ca="1">VLOOKUP(D1141,料單!C:M,11,FALSE)</f>
        <v/>
      </c>
      <c r="M1141" s="43">
        <f ca="1">VLOOKUP(D1141,料單!C:L,10,FALSE)</f>
        <v>0</v>
      </c>
      <c r="O1141" s="43">
        <f t="shared" ca="1" si="459"/>
        <v>0</v>
      </c>
      <c r="P1141" s="45">
        <f ca="1">SUM(O1112:O1141)</f>
        <v>0</v>
      </c>
      <c r="Q1141" s="45"/>
      <c r="R1141" s="214"/>
      <c r="S1141" s="205"/>
    </row>
    <row r="1142" spans="1:21" x14ac:dyDescent="0.25">
      <c r="A1142" s="1">
        <f t="shared" si="458"/>
        <v>976</v>
      </c>
      <c r="B1142" s="1">
        <f>料單!C1489</f>
        <v>39</v>
      </c>
      <c r="C1142" s="1">
        <f>料單!C1488</f>
        <v>0</v>
      </c>
      <c r="D1142" s="1">
        <f>料單!C1495</f>
        <v>39001</v>
      </c>
      <c r="E1142" s="1" t="str">
        <f ca="1">VLOOKUP(D1142,料單!C:E,3,FALSE)</f>
        <v>頂板</v>
      </c>
      <c r="F1142" s="1">
        <f ca="1">VLOOKUP(D1142,料單!C:F,4,FALSE)</f>
        <v>0</v>
      </c>
      <c r="G1142" s="1" t="str">
        <f ca="1">VLOOKUP(D1142,料單!C:G,5,FALSE)</f>
        <v>AA</v>
      </c>
      <c r="H1142" s="1">
        <f ca="1">VLOOKUP(D1142,料單!C:H,6,FALSE)</f>
        <v>0</v>
      </c>
      <c r="I1142" s="1" t="str">
        <f ca="1">VLOOKUP(D1142,料單!C:I,7,FALSE)</f>
        <v/>
      </c>
      <c r="J1142" s="1">
        <f ca="1">VLOOKUP(D1142,料單!C:J,8,FALSE)</f>
        <v>0</v>
      </c>
      <c r="K1142" s="1">
        <f ca="1">VLOOKUP(D1142,料單!C:K,9,FALSE)</f>
        <v>0</v>
      </c>
      <c r="L1142" s="1" t="str">
        <f ca="1">VLOOKUP(D1142,料單!C:M,11,FALSE)</f>
        <v/>
      </c>
      <c r="M1142" s="1">
        <f ca="1">VLOOKUP(D1142,料單!C:L,10,FALSE)</f>
        <v>0</v>
      </c>
      <c r="O1142" s="1">
        <f t="shared" ca="1" si="459"/>
        <v>0</v>
      </c>
      <c r="R1142" s="2" t="str">
        <f>IFERROR(VLOOKUP(表格15[[#This Row],[板材
色號]],資料庫!$P$3:$AJ$73,20,),"")</f>
        <v/>
      </c>
      <c r="S1142" s="9" t="str">
        <f ca="1">IFERROR((O1142*R1142),"")</f>
        <v/>
      </c>
      <c r="T1142" s="9"/>
      <c r="U1142" s="9"/>
    </row>
    <row r="1143" spans="1:21" x14ac:dyDescent="0.25">
      <c r="A1143" s="1">
        <f t="shared" si="458"/>
        <v>977</v>
      </c>
      <c r="B1143" s="1">
        <f>B1142</f>
        <v>39</v>
      </c>
      <c r="C1143" s="1">
        <f>C1142</f>
        <v>0</v>
      </c>
      <c r="D1143" s="1">
        <f>料單!C1496</f>
        <v>39002</v>
      </c>
      <c r="E1143" s="1" t="str">
        <f ca="1">VLOOKUP(D1143,料單!C:E,3,FALSE)</f>
        <v>底板</v>
      </c>
      <c r="F1143" s="1">
        <f ca="1">VLOOKUP(D1143,料單!C:F,4,FALSE)</f>
        <v>0</v>
      </c>
      <c r="G1143" s="1" t="str">
        <f ca="1">VLOOKUP(D1143,料單!C:G,5,FALSE)</f>
        <v>AA</v>
      </c>
      <c r="H1143" s="1">
        <f ca="1">VLOOKUP(D1143,料單!C:H,6,FALSE)</f>
        <v>0</v>
      </c>
      <c r="I1143" s="1" t="str">
        <f ca="1">VLOOKUP(D1143,料單!C:I,7,FALSE)</f>
        <v/>
      </c>
      <c r="J1143" s="1">
        <f ca="1">VLOOKUP(D1143,料單!C:J,8,FALSE)</f>
        <v>0</v>
      </c>
      <c r="K1143" s="1">
        <f ca="1">VLOOKUP(D1143,料單!C:K,9,FALSE)</f>
        <v>0</v>
      </c>
      <c r="L1143" s="1" t="str">
        <f ca="1">VLOOKUP(D1143,料單!C:M,11,FALSE)</f>
        <v/>
      </c>
      <c r="M1143" s="1">
        <f ca="1">VLOOKUP(D1143,料單!C:L,10,FALSE)</f>
        <v>0</v>
      </c>
      <c r="O1143" s="1">
        <f t="shared" ca="1" si="459"/>
        <v>0</v>
      </c>
    </row>
    <row r="1144" spans="1:21" x14ac:dyDescent="0.25">
      <c r="A1144" s="1">
        <f t="shared" si="458"/>
        <v>978</v>
      </c>
      <c r="B1144" s="1">
        <f t="shared" ref="B1144:B1171" si="460">B1143</f>
        <v>39</v>
      </c>
      <c r="C1144" s="1">
        <f t="shared" ref="C1144:C1171" si="461">C1143</f>
        <v>0</v>
      </c>
      <c r="D1144" s="1">
        <f>料單!C1497</f>
        <v>39003</v>
      </c>
      <c r="E1144" s="1" t="str">
        <f ca="1">VLOOKUP(D1144,料單!C:E,3,FALSE)</f>
        <v>左側板</v>
      </c>
      <c r="F1144" s="1">
        <f ca="1">VLOOKUP(D1144,料單!C:F,4,FALSE)</f>
        <v>0</v>
      </c>
      <c r="G1144" s="1" t="str">
        <f ca="1">VLOOKUP(D1144,料單!C:G,5,FALSE)</f>
        <v>AA</v>
      </c>
      <c r="H1144" s="1">
        <f ca="1">VLOOKUP(D1144,料單!C:H,6,FALSE)</f>
        <v>0</v>
      </c>
      <c r="I1144" s="1" t="str">
        <f ca="1">VLOOKUP(D1144,料單!C:I,7,FALSE)</f>
        <v>AA</v>
      </c>
      <c r="J1144" s="1">
        <f ca="1">VLOOKUP(D1144,料單!C:J,8,FALSE)</f>
        <v>0</v>
      </c>
      <c r="K1144" s="1">
        <f ca="1">VLOOKUP(D1144,料單!C:K,9,FALSE)</f>
        <v>0</v>
      </c>
      <c r="L1144" s="1" t="str">
        <f ca="1">VLOOKUP(D1144,料單!C:M,11,FALSE)</f>
        <v/>
      </c>
      <c r="M1144" s="1">
        <f ca="1">VLOOKUP(D1144,料單!C:L,10,FALSE)</f>
        <v>0</v>
      </c>
      <c r="O1144" s="1">
        <f t="shared" ca="1" si="459"/>
        <v>0</v>
      </c>
    </row>
    <row r="1145" spans="1:21" x14ac:dyDescent="0.25">
      <c r="A1145" s="1">
        <f t="shared" si="458"/>
        <v>979</v>
      </c>
      <c r="B1145" s="1">
        <f t="shared" si="460"/>
        <v>39</v>
      </c>
      <c r="C1145" s="1">
        <f t="shared" si="461"/>
        <v>0</v>
      </c>
      <c r="D1145" s="1">
        <f>料單!C1498</f>
        <v>39004</v>
      </c>
      <c r="E1145" s="1" t="str">
        <f ca="1">VLOOKUP(D1145,料單!C:E,3,FALSE)</f>
        <v>右側板</v>
      </c>
      <c r="F1145" s="1">
        <f ca="1">VLOOKUP(D1145,料單!C:F,4,FALSE)</f>
        <v>0</v>
      </c>
      <c r="G1145" s="1" t="str">
        <f ca="1">VLOOKUP(D1145,料單!C:G,5,FALSE)</f>
        <v>AA</v>
      </c>
      <c r="H1145" s="1">
        <f ca="1">VLOOKUP(D1145,料單!C:H,6,FALSE)</f>
        <v>0</v>
      </c>
      <c r="I1145" s="1" t="str">
        <f ca="1">VLOOKUP(D1145,料單!C:I,7,FALSE)</f>
        <v>AA</v>
      </c>
      <c r="J1145" s="1">
        <f ca="1">VLOOKUP(D1145,料單!C:J,8,FALSE)</f>
        <v>0</v>
      </c>
      <c r="K1145" s="1">
        <f ca="1">VLOOKUP(D1145,料單!C:K,9,FALSE)</f>
        <v>0</v>
      </c>
      <c r="L1145" s="1" t="str">
        <f ca="1">VLOOKUP(D1145,料單!C:M,11,FALSE)</f>
        <v/>
      </c>
      <c r="M1145" s="1">
        <f ca="1">VLOOKUP(D1145,料單!C:L,10,FALSE)</f>
        <v>0</v>
      </c>
      <c r="O1145" s="1">
        <f t="shared" ca="1" si="459"/>
        <v>0</v>
      </c>
    </row>
    <row r="1146" spans="1:21" x14ac:dyDescent="0.25">
      <c r="A1146" s="1">
        <f t="shared" si="458"/>
        <v>980</v>
      </c>
      <c r="B1146" s="1">
        <f t="shared" si="460"/>
        <v>39</v>
      </c>
      <c r="C1146" s="1">
        <f t="shared" si="461"/>
        <v>0</v>
      </c>
      <c r="D1146" s="1">
        <f>料單!C1499</f>
        <v>39005</v>
      </c>
      <c r="E1146" s="1" t="str">
        <f ca="1">VLOOKUP(D1146,料單!C:E,3,FALSE)</f>
        <v>背板</v>
      </c>
      <c r="F1146" s="1">
        <f ca="1">VLOOKUP(D1146,料單!C:F,4,FALSE)</f>
        <v>0</v>
      </c>
      <c r="G1146" s="1" t="str">
        <f ca="1">VLOOKUP(D1146,料單!C:G,5,FALSE)</f>
        <v/>
      </c>
      <c r="H1146" s="1">
        <f ca="1">VLOOKUP(D1146,料單!C:H,6,FALSE)</f>
        <v>0</v>
      </c>
      <c r="I1146" s="1" t="str">
        <f ca="1">VLOOKUP(D1146,料單!C:I,7,FALSE)</f>
        <v/>
      </c>
      <c r="J1146" s="1">
        <f ca="1">VLOOKUP(D1146,料單!C:J,8,FALSE)</f>
        <v>0</v>
      </c>
      <c r="K1146" s="1">
        <f ca="1">VLOOKUP(D1146,料單!C:K,9,FALSE)</f>
        <v>0</v>
      </c>
      <c r="L1146" s="1" t="str">
        <f ca="1">VLOOKUP(D1146,料單!C:M,11,FALSE)</f>
        <v/>
      </c>
      <c r="M1146" s="1">
        <f ca="1">VLOOKUP(D1146,料單!C:L,10,FALSE)</f>
        <v>0</v>
      </c>
      <c r="O1146" s="1">
        <f t="shared" ca="1" si="459"/>
        <v>0</v>
      </c>
    </row>
    <row r="1147" spans="1:21" x14ac:dyDescent="0.25">
      <c r="A1147" s="1">
        <f t="shared" si="458"/>
        <v>981</v>
      </c>
      <c r="B1147" s="1">
        <f t="shared" si="460"/>
        <v>39</v>
      </c>
      <c r="C1147" s="1">
        <f t="shared" si="461"/>
        <v>0</v>
      </c>
      <c r="D1147" s="1">
        <f>料單!C1500</f>
        <v>39006</v>
      </c>
      <c r="E1147" s="1" t="str">
        <f ca="1">VLOOKUP(D1147,料單!C:E,3,FALSE)</f>
        <v>背拉桿</v>
      </c>
      <c r="F1147" s="1">
        <f ca="1">VLOOKUP(D1147,料單!C:F,4,FALSE)</f>
        <v>0</v>
      </c>
      <c r="G1147" s="1" t="str">
        <f ca="1">VLOOKUP(D1147,料單!C:G,5,FALSE)</f>
        <v>AA</v>
      </c>
      <c r="H1147" s="1">
        <f ca="1">VLOOKUP(D1147,料單!C:H,6,FALSE)</f>
        <v>0</v>
      </c>
      <c r="I1147" s="1" t="str">
        <f ca="1">VLOOKUP(D1147,料單!C:I,7,FALSE)</f>
        <v/>
      </c>
      <c r="J1147" s="1">
        <f ca="1">VLOOKUP(D1147,料單!C:J,8,FALSE)</f>
        <v>0</v>
      </c>
      <c r="K1147" s="1">
        <f ca="1">VLOOKUP(D1147,料單!C:K,9,FALSE)</f>
        <v>0</v>
      </c>
      <c r="L1147" s="1" t="str">
        <f ca="1">VLOOKUP(D1147,料單!C:M,11,FALSE)</f>
        <v/>
      </c>
      <c r="M1147" s="1">
        <f ca="1">VLOOKUP(D1147,料單!C:L,10,FALSE)</f>
        <v>0</v>
      </c>
      <c r="O1147" s="1">
        <f t="shared" ca="1" si="459"/>
        <v>0</v>
      </c>
    </row>
    <row r="1148" spans="1:21" x14ac:dyDescent="0.25">
      <c r="A1148" s="1">
        <f t="shared" si="458"/>
        <v>982</v>
      </c>
      <c r="B1148" s="1">
        <f t="shared" si="460"/>
        <v>39</v>
      </c>
      <c r="C1148" s="1">
        <f t="shared" si="461"/>
        <v>0</v>
      </c>
      <c r="D1148" s="1">
        <f>料單!C1501</f>
        <v>39007</v>
      </c>
      <c r="E1148" s="1">
        <f ca="1">VLOOKUP(D1148,料單!C:E,3,FALSE)</f>
        <v>0</v>
      </c>
      <c r="F1148" s="1">
        <f ca="1">VLOOKUP(D1148,料單!C:F,4,FALSE)</f>
        <v>0</v>
      </c>
      <c r="G1148" s="1" t="str">
        <f ca="1">VLOOKUP(D1148,料單!C:G,5,FALSE)</f>
        <v/>
      </c>
      <c r="H1148" s="1">
        <f ca="1">VLOOKUP(D1148,料單!C:H,6,FALSE)</f>
        <v>0</v>
      </c>
      <c r="I1148" s="1" t="str">
        <f ca="1">VLOOKUP(D1148,料單!C:I,7,FALSE)</f>
        <v/>
      </c>
      <c r="J1148" s="1">
        <f ca="1">VLOOKUP(D1148,料單!C:J,8,FALSE)</f>
        <v>0</v>
      </c>
      <c r="K1148" s="1">
        <f ca="1">VLOOKUP(D1148,料單!C:K,9,FALSE)</f>
        <v>0</v>
      </c>
      <c r="L1148" s="1" t="str">
        <f ca="1">VLOOKUP(D1148,料單!C:M,11,FALSE)</f>
        <v/>
      </c>
      <c r="M1148" s="1">
        <f ca="1">VLOOKUP(D1148,料單!C:L,10,FALSE)</f>
        <v>0</v>
      </c>
      <c r="O1148" s="1">
        <f t="shared" ca="1" si="459"/>
        <v>0</v>
      </c>
    </row>
    <row r="1149" spans="1:21" x14ac:dyDescent="0.25">
      <c r="A1149" s="1">
        <f t="shared" si="458"/>
        <v>983</v>
      </c>
      <c r="B1149" s="1">
        <f t="shared" si="460"/>
        <v>39</v>
      </c>
      <c r="C1149" s="1">
        <f t="shared" si="461"/>
        <v>0</v>
      </c>
      <c r="D1149" s="1">
        <f>料單!C1502</f>
        <v>39008</v>
      </c>
      <c r="E1149" s="1">
        <f ca="1">VLOOKUP(D1149,料單!C:E,3,FALSE)</f>
        <v>0</v>
      </c>
      <c r="F1149" s="1">
        <f ca="1">VLOOKUP(D1149,料單!C:F,4,FALSE)</f>
        <v>0</v>
      </c>
      <c r="G1149" s="1" t="str">
        <f ca="1">VLOOKUP(D1149,料單!C:G,5,FALSE)</f>
        <v/>
      </c>
      <c r="H1149" s="1">
        <f ca="1">VLOOKUP(D1149,料單!C:H,6,FALSE)</f>
        <v>0</v>
      </c>
      <c r="I1149" s="1" t="str">
        <f ca="1">VLOOKUP(D1149,料單!C:I,7,FALSE)</f>
        <v/>
      </c>
      <c r="J1149" s="1">
        <f ca="1">VLOOKUP(D1149,料單!C:J,8,FALSE)</f>
        <v>0</v>
      </c>
      <c r="K1149" s="1">
        <f ca="1">VLOOKUP(D1149,料單!C:K,9,FALSE)</f>
        <v>0</v>
      </c>
      <c r="L1149" s="1" t="str">
        <f ca="1">VLOOKUP(D1149,料單!C:M,11,FALSE)</f>
        <v/>
      </c>
      <c r="M1149" s="1">
        <f ca="1">VLOOKUP(D1149,料單!C:L,10,FALSE)</f>
        <v>0</v>
      </c>
      <c r="O1149" s="1">
        <f t="shared" ca="1" si="459"/>
        <v>0</v>
      </c>
    </row>
    <row r="1150" spans="1:21" x14ac:dyDescent="0.25">
      <c r="A1150" s="1">
        <f t="shared" si="458"/>
        <v>984</v>
      </c>
      <c r="B1150" s="1">
        <f t="shared" si="460"/>
        <v>39</v>
      </c>
      <c r="C1150" s="1">
        <f t="shared" si="461"/>
        <v>0</v>
      </c>
      <c r="D1150" s="1">
        <f>料單!C1503</f>
        <v>39009</v>
      </c>
      <c r="E1150" s="1">
        <f ca="1">VLOOKUP(D1150,料單!C:E,3,FALSE)</f>
        <v>0</v>
      </c>
      <c r="F1150" s="1">
        <f ca="1">VLOOKUP(D1150,料單!C:F,4,FALSE)</f>
        <v>0</v>
      </c>
      <c r="G1150" s="1" t="str">
        <f ca="1">VLOOKUP(D1150,料單!C:G,5,FALSE)</f>
        <v/>
      </c>
      <c r="H1150" s="1">
        <f ca="1">VLOOKUP(D1150,料單!C:H,6,FALSE)</f>
        <v>0</v>
      </c>
      <c r="I1150" s="1" t="str">
        <f ca="1">VLOOKUP(D1150,料單!C:I,7,FALSE)</f>
        <v/>
      </c>
      <c r="J1150" s="1">
        <f ca="1">VLOOKUP(D1150,料單!C:J,8,FALSE)</f>
        <v>0</v>
      </c>
      <c r="K1150" s="1">
        <f ca="1">VLOOKUP(D1150,料單!C:K,9,FALSE)</f>
        <v>0</v>
      </c>
      <c r="L1150" s="1" t="str">
        <f ca="1">VLOOKUP(D1150,料單!C:M,11,FALSE)</f>
        <v/>
      </c>
      <c r="M1150" s="1">
        <f ca="1">VLOOKUP(D1150,料單!C:L,10,FALSE)</f>
        <v>0</v>
      </c>
      <c r="O1150" s="1">
        <f t="shared" ca="1" si="459"/>
        <v>0</v>
      </c>
    </row>
    <row r="1151" spans="1:21" x14ac:dyDescent="0.25">
      <c r="A1151" s="1">
        <f t="shared" si="458"/>
        <v>985</v>
      </c>
      <c r="B1151" s="1">
        <f t="shared" si="460"/>
        <v>39</v>
      </c>
      <c r="C1151" s="1">
        <f t="shared" si="461"/>
        <v>0</v>
      </c>
      <c r="D1151" s="1">
        <f>料單!C1504</f>
        <v>39010</v>
      </c>
      <c r="E1151" s="1">
        <f ca="1">VLOOKUP(D1151,料單!C:E,3,FALSE)</f>
        <v>0</v>
      </c>
      <c r="F1151" s="1">
        <f ca="1">VLOOKUP(D1151,料單!C:F,4,FALSE)</f>
        <v>0</v>
      </c>
      <c r="G1151" s="1" t="str">
        <f ca="1">VLOOKUP(D1151,料單!C:G,5,FALSE)</f>
        <v/>
      </c>
      <c r="H1151" s="1">
        <f ca="1">VLOOKUP(D1151,料單!C:H,6,FALSE)</f>
        <v>0</v>
      </c>
      <c r="I1151" s="1" t="str">
        <f ca="1">VLOOKUP(D1151,料單!C:I,7,FALSE)</f>
        <v/>
      </c>
      <c r="J1151" s="1">
        <f ca="1">VLOOKUP(D1151,料單!C:J,8,FALSE)</f>
        <v>0</v>
      </c>
      <c r="K1151" s="1">
        <f ca="1">VLOOKUP(D1151,料單!C:K,9,FALSE)</f>
        <v>0</v>
      </c>
      <c r="L1151" s="1" t="str">
        <f ca="1">VLOOKUP(D1151,料單!C:M,11,FALSE)</f>
        <v/>
      </c>
      <c r="M1151" s="1">
        <f ca="1">VLOOKUP(D1151,料單!C:L,10,FALSE)</f>
        <v>0</v>
      </c>
      <c r="O1151" s="1">
        <f t="shared" ca="1" si="459"/>
        <v>0</v>
      </c>
    </row>
    <row r="1152" spans="1:21" x14ac:dyDescent="0.25">
      <c r="A1152" s="1">
        <f t="shared" si="458"/>
        <v>986</v>
      </c>
      <c r="B1152" s="1">
        <f t="shared" si="460"/>
        <v>39</v>
      </c>
      <c r="C1152" s="1">
        <f t="shared" si="461"/>
        <v>0</v>
      </c>
      <c r="D1152" s="1">
        <f>料單!C1505</f>
        <v>39011</v>
      </c>
      <c r="E1152" s="1">
        <f ca="1">VLOOKUP(D1152,料單!C:E,3,FALSE)</f>
        <v>0</v>
      </c>
      <c r="F1152" s="1">
        <f ca="1">VLOOKUP(D1152,料單!C:F,4,FALSE)</f>
        <v>0</v>
      </c>
      <c r="G1152" s="1" t="str">
        <f ca="1">VLOOKUP(D1152,料單!C:G,5,FALSE)</f>
        <v/>
      </c>
      <c r="H1152" s="1">
        <f ca="1">VLOOKUP(D1152,料單!C:H,6,FALSE)</f>
        <v>0</v>
      </c>
      <c r="I1152" s="1" t="str">
        <f ca="1">VLOOKUP(D1152,料單!C:I,7,FALSE)</f>
        <v/>
      </c>
      <c r="J1152" s="1">
        <f ca="1">VLOOKUP(D1152,料單!C:J,8,FALSE)</f>
        <v>0</v>
      </c>
      <c r="K1152" s="1">
        <f ca="1">VLOOKUP(D1152,料單!C:K,9,FALSE)</f>
        <v>0</v>
      </c>
      <c r="L1152" s="1">
        <f ca="1">VLOOKUP(D1152,料單!C:M,11,FALSE)</f>
        <v>0</v>
      </c>
      <c r="M1152" s="1">
        <f ca="1">VLOOKUP(D1152,料單!C:L,10,FALSE)</f>
        <v>0</v>
      </c>
      <c r="O1152" s="1">
        <f t="shared" ca="1" si="459"/>
        <v>0</v>
      </c>
    </row>
    <row r="1153" spans="1:15" x14ac:dyDescent="0.25">
      <c r="A1153" s="1">
        <f t="shared" si="458"/>
        <v>987</v>
      </c>
      <c r="B1153" s="1">
        <f t="shared" si="460"/>
        <v>39</v>
      </c>
      <c r="C1153" s="1">
        <f t="shared" si="461"/>
        <v>0</v>
      </c>
      <c r="D1153" s="1">
        <f>料單!C1506</f>
        <v>39012</v>
      </c>
      <c r="E1153" s="1" t="str">
        <f ca="1">VLOOKUP(D1153,料單!C:E,3,FALSE)</f>
        <v>天地蓋頂板</v>
      </c>
      <c r="F1153" s="1">
        <f ca="1">VLOOKUP(D1153,料單!C:F,4,FALSE)</f>
        <v>0</v>
      </c>
      <c r="G1153" s="1" t="str">
        <f ca="1">VLOOKUP(D1153,料單!C:G,5,FALSE)</f>
        <v>AA</v>
      </c>
      <c r="H1153" s="1">
        <f ca="1">VLOOKUP(D1153,料單!C:H,6,FALSE)</f>
        <v>0</v>
      </c>
      <c r="I1153" s="1" t="str">
        <f ca="1">VLOOKUP(D1153,料單!C:I,7,FALSE)</f>
        <v>AA</v>
      </c>
      <c r="J1153" s="1">
        <f ca="1">VLOOKUP(D1153,料單!C:J,8,FALSE)</f>
        <v>0</v>
      </c>
      <c r="K1153" s="1">
        <f ca="1">VLOOKUP(D1153,料單!C:K,9,FALSE)</f>
        <v>0</v>
      </c>
      <c r="L1153" s="1">
        <f ca="1">VLOOKUP(D1153,料單!C:M,11,FALSE)</f>
        <v>0</v>
      </c>
      <c r="M1153" s="1">
        <f ca="1">VLOOKUP(D1153,料單!C:L,10,FALSE)</f>
        <v>0</v>
      </c>
      <c r="O1153" s="1">
        <f t="shared" ca="1" si="459"/>
        <v>0</v>
      </c>
    </row>
    <row r="1154" spans="1:15" x14ac:dyDescent="0.25">
      <c r="A1154" s="1">
        <f t="shared" si="458"/>
        <v>988</v>
      </c>
      <c r="B1154" s="1">
        <f t="shared" si="460"/>
        <v>39</v>
      </c>
      <c r="C1154" s="1">
        <f t="shared" si="461"/>
        <v>0</v>
      </c>
      <c r="D1154" s="1">
        <f>料單!C1507</f>
        <v>39013</v>
      </c>
      <c r="E1154" s="1" t="str">
        <f ca="1">VLOOKUP(D1154,料單!C:E,3,FALSE)</f>
        <v>天地蓋底板</v>
      </c>
      <c r="F1154" s="1">
        <f ca="1">VLOOKUP(D1154,料單!C:F,4,FALSE)</f>
        <v>0</v>
      </c>
      <c r="G1154" s="1" t="str">
        <f ca="1">VLOOKUP(D1154,料單!C:G,5,FALSE)</f>
        <v>AA</v>
      </c>
      <c r="H1154" s="1">
        <f ca="1">VLOOKUP(D1154,料單!C:H,6,FALSE)</f>
        <v>0</v>
      </c>
      <c r="I1154" s="1" t="str">
        <f ca="1">VLOOKUP(D1154,料單!C:I,7,FALSE)</f>
        <v>AA</v>
      </c>
      <c r="J1154" s="1">
        <f ca="1">VLOOKUP(D1154,料單!C:J,8,FALSE)</f>
        <v>0</v>
      </c>
      <c r="K1154" s="1">
        <f ca="1">VLOOKUP(D1154,料單!C:K,9,FALSE)</f>
        <v>0</v>
      </c>
      <c r="L1154" s="1">
        <f ca="1">VLOOKUP(D1154,料單!C:M,11,FALSE)</f>
        <v>0</v>
      </c>
      <c r="M1154" s="1">
        <f ca="1">VLOOKUP(D1154,料單!C:L,10,FALSE)</f>
        <v>0</v>
      </c>
      <c r="O1154" s="1">
        <f t="shared" ca="1" si="459"/>
        <v>0</v>
      </c>
    </row>
    <row r="1155" spans="1:15" x14ac:dyDescent="0.25">
      <c r="A1155" s="1">
        <f t="shared" si="458"/>
        <v>989</v>
      </c>
      <c r="B1155" s="1">
        <f t="shared" si="460"/>
        <v>39</v>
      </c>
      <c r="C1155" s="1">
        <f t="shared" si="461"/>
        <v>0</v>
      </c>
      <c r="D1155" s="1">
        <f>料單!C1508</f>
        <v>39014</v>
      </c>
      <c r="E1155" s="1" t="str">
        <f ca="1">VLOOKUP(D1155,料單!C:E,3,FALSE)</f>
        <v>天地蓋左側板</v>
      </c>
      <c r="F1155" s="1">
        <f ca="1">VLOOKUP(D1155,料單!C:F,4,FALSE)</f>
        <v>0</v>
      </c>
      <c r="G1155" s="1" t="str">
        <f ca="1">VLOOKUP(D1155,料單!C:G,5,FALSE)</f>
        <v>AA</v>
      </c>
      <c r="H1155" s="1">
        <f ca="1">VLOOKUP(D1155,料單!C:H,6,FALSE)</f>
        <v>0</v>
      </c>
      <c r="I1155" s="1" t="str">
        <f ca="1">VLOOKUP(D1155,料單!C:I,7,FALSE)</f>
        <v/>
      </c>
      <c r="J1155" s="1">
        <f ca="1">VLOOKUP(D1155,料單!C:J,8,FALSE)</f>
        <v>0</v>
      </c>
      <c r="K1155" s="1">
        <f ca="1">VLOOKUP(D1155,料單!C:K,9,FALSE)</f>
        <v>0</v>
      </c>
      <c r="L1155" s="1">
        <f ca="1">VLOOKUP(D1155,料單!C:M,11,FALSE)</f>
        <v>0</v>
      </c>
      <c r="M1155" s="1">
        <f ca="1">VLOOKUP(D1155,料單!C:L,10,FALSE)</f>
        <v>0</v>
      </c>
      <c r="O1155" s="1">
        <f t="shared" ca="1" si="459"/>
        <v>0</v>
      </c>
    </row>
    <row r="1156" spans="1:15" x14ac:dyDescent="0.25">
      <c r="A1156" s="1">
        <f t="shared" si="458"/>
        <v>990</v>
      </c>
      <c r="B1156" s="1">
        <f t="shared" si="460"/>
        <v>39</v>
      </c>
      <c r="C1156" s="1">
        <f t="shared" si="461"/>
        <v>0</v>
      </c>
      <c r="D1156" s="1">
        <f>料單!C1509</f>
        <v>39015</v>
      </c>
      <c r="E1156" s="1" t="str">
        <f ca="1">VLOOKUP(D1156,料單!C:E,3,FALSE)</f>
        <v>天地蓋右側板</v>
      </c>
      <c r="F1156" s="1">
        <f ca="1">VLOOKUP(D1156,料單!C:F,4,FALSE)</f>
        <v>0</v>
      </c>
      <c r="G1156" s="1" t="str">
        <f ca="1">VLOOKUP(D1156,料單!C:G,5,FALSE)</f>
        <v>AA</v>
      </c>
      <c r="H1156" s="1">
        <f ca="1">VLOOKUP(D1156,料單!C:H,6,FALSE)</f>
        <v>0</v>
      </c>
      <c r="I1156" s="1" t="str">
        <f ca="1">VLOOKUP(D1156,料單!C:I,7,FALSE)</f>
        <v/>
      </c>
      <c r="J1156" s="1">
        <f ca="1">VLOOKUP(D1156,料單!C:J,8,FALSE)</f>
        <v>0</v>
      </c>
      <c r="K1156" s="1">
        <f ca="1">VLOOKUP(D1156,料單!C:K,9,FALSE)</f>
        <v>0</v>
      </c>
      <c r="L1156" s="1">
        <f ca="1">VLOOKUP(D1156,料單!C:M,11,FALSE)</f>
        <v>0</v>
      </c>
      <c r="M1156" s="1">
        <f ca="1">VLOOKUP(D1156,料單!C:L,10,FALSE)</f>
        <v>0</v>
      </c>
      <c r="O1156" s="1">
        <f t="shared" ca="1" si="459"/>
        <v>0</v>
      </c>
    </row>
    <row r="1157" spans="1:15" x14ac:dyDescent="0.25">
      <c r="A1157" s="1">
        <f t="shared" si="458"/>
        <v>991</v>
      </c>
      <c r="B1157" s="1">
        <f t="shared" si="460"/>
        <v>39</v>
      </c>
      <c r="C1157" s="1">
        <f t="shared" si="461"/>
        <v>0</v>
      </c>
      <c r="D1157" s="1">
        <f>料單!C1510</f>
        <v>39016</v>
      </c>
      <c r="E1157" s="1" t="str">
        <f ca="1">VLOOKUP(D1157,料單!C:E,3,FALSE)</f>
        <v>背板</v>
      </c>
      <c r="F1157" s="1">
        <f ca="1">VLOOKUP(D1157,料單!C:F,4,FALSE)</f>
        <v>0</v>
      </c>
      <c r="G1157" s="1" t="str">
        <f ca="1">VLOOKUP(D1157,料單!C:G,5,FALSE)</f>
        <v/>
      </c>
      <c r="H1157" s="1">
        <f ca="1">VLOOKUP(D1157,料單!C:H,6,FALSE)</f>
        <v>0</v>
      </c>
      <c r="I1157" s="1" t="str">
        <f ca="1">VLOOKUP(D1157,料單!C:I,7,FALSE)</f>
        <v/>
      </c>
      <c r="J1157" s="1">
        <f ca="1">VLOOKUP(D1157,料單!C:J,8,FALSE)</f>
        <v>0</v>
      </c>
      <c r="K1157" s="1">
        <f ca="1">VLOOKUP(D1157,料單!C:K,9,FALSE)</f>
        <v>0</v>
      </c>
      <c r="L1157" s="1">
        <f ca="1">VLOOKUP(D1157,料單!C:M,11,FALSE)</f>
        <v>0</v>
      </c>
      <c r="M1157" s="1">
        <f ca="1">VLOOKUP(D1157,料單!C:L,10,FALSE)</f>
        <v>0</v>
      </c>
      <c r="O1157" s="1">
        <f t="shared" ca="1" si="459"/>
        <v>0</v>
      </c>
    </row>
    <row r="1158" spans="1:15" x14ac:dyDescent="0.25">
      <c r="A1158" s="1">
        <f t="shared" si="458"/>
        <v>992</v>
      </c>
      <c r="B1158" s="1">
        <f t="shared" si="460"/>
        <v>39</v>
      </c>
      <c r="C1158" s="1">
        <f t="shared" si="461"/>
        <v>0</v>
      </c>
      <c r="D1158" s="1">
        <f>料單!C1511</f>
        <v>39017</v>
      </c>
      <c r="E1158" s="1">
        <f ca="1">VLOOKUP(D1158,料單!C:E,3,FALSE)</f>
        <v>0</v>
      </c>
      <c r="F1158" s="1">
        <f ca="1">VLOOKUP(D1158,料單!C:F,4,FALSE)</f>
        <v>0</v>
      </c>
      <c r="G1158" s="1" t="str">
        <f ca="1">VLOOKUP(D1158,料單!C:G,5,FALSE)</f>
        <v/>
      </c>
      <c r="H1158" s="1">
        <f ca="1">VLOOKUP(D1158,料單!C:H,6,FALSE)</f>
        <v>0</v>
      </c>
      <c r="I1158" s="1" t="str">
        <f ca="1">VLOOKUP(D1158,料單!C:I,7,FALSE)</f>
        <v/>
      </c>
      <c r="J1158" s="1">
        <f ca="1">VLOOKUP(D1158,料單!C:J,8,FALSE)</f>
        <v>0</v>
      </c>
      <c r="K1158" s="1">
        <f ca="1">VLOOKUP(D1158,料單!C:K,9,FALSE)</f>
        <v>0</v>
      </c>
      <c r="L1158" s="1">
        <f ca="1">VLOOKUP(D1158,料單!C:M,11,FALSE)</f>
        <v>0</v>
      </c>
      <c r="M1158" s="1">
        <f ca="1">VLOOKUP(D1158,料單!C:L,10,FALSE)</f>
        <v>0</v>
      </c>
      <c r="O1158" s="1">
        <f t="shared" ca="1" si="459"/>
        <v>0</v>
      </c>
    </row>
    <row r="1159" spans="1:15" x14ac:dyDescent="0.25">
      <c r="A1159" s="1">
        <f t="shared" si="458"/>
        <v>993</v>
      </c>
      <c r="B1159" s="1">
        <f t="shared" si="460"/>
        <v>39</v>
      </c>
      <c r="C1159" s="1">
        <f t="shared" si="461"/>
        <v>0</v>
      </c>
      <c r="D1159" s="1">
        <f>料單!C1512</f>
        <v>39018</v>
      </c>
      <c r="E1159" s="1">
        <f ca="1">VLOOKUP(D1159,料單!C:E,3,FALSE)</f>
        <v>0</v>
      </c>
      <c r="F1159" s="1">
        <f ca="1">VLOOKUP(D1159,料單!C:F,4,FALSE)</f>
        <v>0</v>
      </c>
      <c r="G1159" s="1" t="str">
        <f ca="1">VLOOKUP(D1159,料單!C:G,5,FALSE)</f>
        <v/>
      </c>
      <c r="H1159" s="1">
        <f ca="1">VLOOKUP(D1159,料單!C:H,6,FALSE)</f>
        <v>0</v>
      </c>
      <c r="I1159" s="1" t="str">
        <f ca="1">VLOOKUP(D1159,料單!C:I,7,FALSE)</f>
        <v/>
      </c>
      <c r="J1159" s="1">
        <f ca="1">VLOOKUP(D1159,料單!C:J,8,FALSE)</f>
        <v>0</v>
      </c>
      <c r="K1159" s="1">
        <f ca="1">VLOOKUP(D1159,料單!C:K,9,FALSE)</f>
        <v>0</v>
      </c>
      <c r="L1159" s="1">
        <f ca="1">VLOOKUP(D1159,料單!C:M,11,FALSE)</f>
        <v>0</v>
      </c>
      <c r="M1159" s="1">
        <f ca="1">VLOOKUP(D1159,料單!C:L,10,FALSE)</f>
        <v>0</v>
      </c>
      <c r="O1159" s="1">
        <f t="shared" ca="1" si="459"/>
        <v>0</v>
      </c>
    </row>
    <row r="1160" spans="1:15" x14ac:dyDescent="0.25">
      <c r="A1160" s="1">
        <f t="shared" si="458"/>
        <v>994</v>
      </c>
      <c r="B1160" s="1">
        <f t="shared" si="460"/>
        <v>39</v>
      </c>
      <c r="C1160" s="1">
        <f t="shared" si="461"/>
        <v>0</v>
      </c>
      <c r="D1160" s="1">
        <f>料單!C1513</f>
        <v>39019</v>
      </c>
      <c r="E1160" s="1">
        <f ca="1">VLOOKUP(D1160,料單!C:E,3,FALSE)</f>
        <v>0</v>
      </c>
      <c r="F1160" s="1">
        <f ca="1">VLOOKUP(D1160,料單!C:F,4,FALSE)</f>
        <v>0</v>
      </c>
      <c r="G1160" s="1" t="str">
        <f ca="1">VLOOKUP(D1160,料單!C:G,5,FALSE)</f>
        <v/>
      </c>
      <c r="H1160" s="1">
        <f ca="1">VLOOKUP(D1160,料單!C:H,6,FALSE)</f>
        <v>0</v>
      </c>
      <c r="I1160" s="1" t="str">
        <f ca="1">VLOOKUP(D1160,料單!C:I,7,FALSE)</f>
        <v/>
      </c>
      <c r="J1160" s="1">
        <f ca="1">VLOOKUP(D1160,料單!C:J,8,FALSE)</f>
        <v>0</v>
      </c>
      <c r="K1160" s="1">
        <f ca="1">VLOOKUP(D1160,料單!C:K,9,FALSE)</f>
        <v>0</v>
      </c>
      <c r="L1160" s="1">
        <f ca="1">VLOOKUP(D1160,料單!C:M,11,FALSE)</f>
        <v>0</v>
      </c>
      <c r="M1160" s="1">
        <f ca="1">VLOOKUP(D1160,料單!C:L,10,FALSE)</f>
        <v>0</v>
      </c>
      <c r="O1160" s="1">
        <f t="shared" ca="1" si="459"/>
        <v>0</v>
      </c>
    </row>
    <row r="1161" spans="1:15" x14ac:dyDescent="0.25">
      <c r="A1161" s="1">
        <f t="shared" si="458"/>
        <v>995</v>
      </c>
      <c r="B1161" s="1">
        <f t="shared" si="460"/>
        <v>39</v>
      </c>
      <c r="C1161" s="1">
        <f t="shared" si="461"/>
        <v>0</v>
      </c>
      <c r="D1161" s="1">
        <f>料單!C1514</f>
        <v>39020</v>
      </c>
      <c r="E1161" s="1">
        <f ca="1">VLOOKUP(D1161,料單!C:E,3,FALSE)</f>
        <v>0</v>
      </c>
      <c r="F1161" s="1">
        <f ca="1">VLOOKUP(D1161,料單!C:F,4,FALSE)</f>
        <v>0</v>
      </c>
      <c r="G1161" s="1" t="str">
        <f ca="1">VLOOKUP(D1161,料單!C:G,5,FALSE)</f>
        <v/>
      </c>
      <c r="H1161" s="1">
        <f ca="1">VLOOKUP(D1161,料單!C:H,6,FALSE)</f>
        <v>0</v>
      </c>
      <c r="I1161" s="1" t="str">
        <f ca="1">VLOOKUP(D1161,料單!C:I,7,FALSE)</f>
        <v/>
      </c>
      <c r="J1161" s="1">
        <f ca="1">VLOOKUP(D1161,料單!C:J,8,FALSE)</f>
        <v>0</v>
      </c>
      <c r="K1161" s="1">
        <f ca="1">VLOOKUP(D1161,料單!C:K,9,FALSE)</f>
        <v>0</v>
      </c>
      <c r="L1161" s="1" t="str">
        <f ca="1">VLOOKUP(D1161,料單!C:M,11,FALSE)</f>
        <v/>
      </c>
      <c r="M1161" s="1">
        <f ca="1">VLOOKUP(D1161,料單!C:L,10,FALSE)</f>
        <v>0</v>
      </c>
      <c r="O1161" s="1">
        <f t="shared" ca="1" si="459"/>
        <v>0</v>
      </c>
    </row>
    <row r="1162" spans="1:15" x14ac:dyDescent="0.25">
      <c r="A1162" s="1">
        <f t="shared" si="458"/>
        <v>996</v>
      </c>
      <c r="B1162" s="1">
        <f t="shared" si="460"/>
        <v>39</v>
      </c>
      <c r="C1162" s="1">
        <f t="shared" si="461"/>
        <v>0</v>
      </c>
      <c r="D1162" s="1">
        <f>料單!C1515</f>
        <v>39021</v>
      </c>
      <c r="E1162" s="1">
        <f ca="1">VLOOKUP(D1162,料單!C:E,3,FALSE)</f>
        <v>0</v>
      </c>
      <c r="F1162" s="1">
        <f ca="1">VLOOKUP(D1162,料單!C:F,4,FALSE)</f>
        <v>0</v>
      </c>
      <c r="G1162" s="1" t="str">
        <f ca="1">VLOOKUP(D1162,料單!C:G,5,FALSE)</f>
        <v/>
      </c>
      <c r="H1162" s="1">
        <f ca="1">VLOOKUP(D1162,料單!C:H,6,FALSE)</f>
        <v>0</v>
      </c>
      <c r="I1162" s="1" t="str">
        <f ca="1">VLOOKUP(D1162,料單!C:I,7,FALSE)</f>
        <v/>
      </c>
      <c r="J1162" s="1">
        <f ca="1">VLOOKUP(D1162,料單!C:J,8,FALSE)</f>
        <v>0</v>
      </c>
      <c r="K1162" s="1">
        <f ca="1">VLOOKUP(D1162,料單!C:K,9,FALSE)</f>
        <v>0</v>
      </c>
      <c r="L1162" s="1" t="str">
        <f ca="1">VLOOKUP(D1162,料單!C:M,11,FALSE)</f>
        <v/>
      </c>
      <c r="M1162" s="1">
        <f ca="1">VLOOKUP(D1162,料單!C:L,10,FALSE)</f>
        <v>0</v>
      </c>
      <c r="O1162" s="1">
        <f t="shared" ca="1" si="459"/>
        <v>0</v>
      </c>
    </row>
    <row r="1163" spans="1:15" x14ac:dyDescent="0.25">
      <c r="A1163" s="1">
        <f t="shared" si="458"/>
        <v>997</v>
      </c>
      <c r="B1163" s="1">
        <f t="shared" si="460"/>
        <v>39</v>
      </c>
      <c r="C1163" s="1">
        <f t="shared" si="461"/>
        <v>0</v>
      </c>
      <c r="D1163" s="1">
        <f>料單!C1516</f>
        <v>39022</v>
      </c>
      <c r="E1163" s="1">
        <f ca="1">VLOOKUP(D1163,料單!C:E,3,FALSE)</f>
        <v>0</v>
      </c>
      <c r="F1163" s="1">
        <f ca="1">VLOOKUP(D1163,料單!C:F,4,FALSE)</f>
        <v>0</v>
      </c>
      <c r="G1163" s="1" t="str">
        <f ca="1">VLOOKUP(D1163,料單!C:G,5,FALSE)</f>
        <v/>
      </c>
      <c r="H1163" s="1">
        <f ca="1">VLOOKUP(D1163,料單!C:H,6,FALSE)</f>
        <v>0</v>
      </c>
      <c r="I1163" s="1" t="str">
        <f ca="1">VLOOKUP(D1163,料單!C:I,7,FALSE)</f>
        <v/>
      </c>
      <c r="J1163" s="1">
        <f ca="1">VLOOKUP(D1163,料單!C:J,8,FALSE)</f>
        <v>0</v>
      </c>
      <c r="K1163" s="1">
        <f ca="1">VLOOKUP(D1163,料單!C:K,9,FALSE)</f>
        <v>0</v>
      </c>
      <c r="L1163" s="1" t="str">
        <f ca="1">VLOOKUP(D1163,料單!C:M,11,FALSE)</f>
        <v/>
      </c>
      <c r="M1163" s="1">
        <f ca="1">VLOOKUP(D1163,料單!C:L,10,FALSE)</f>
        <v>0</v>
      </c>
      <c r="O1163" s="1">
        <f t="shared" ca="1" si="459"/>
        <v>0</v>
      </c>
    </row>
    <row r="1164" spans="1:15" x14ac:dyDescent="0.25">
      <c r="A1164" s="1">
        <f t="shared" si="458"/>
        <v>998</v>
      </c>
      <c r="B1164" s="1">
        <f t="shared" si="460"/>
        <v>39</v>
      </c>
      <c r="C1164" s="1">
        <f t="shared" si="461"/>
        <v>0</v>
      </c>
      <c r="D1164" s="1">
        <f>料單!C1517</f>
        <v>39023</v>
      </c>
      <c r="E1164" s="1">
        <f ca="1">VLOOKUP(D1164,料單!C:E,3,FALSE)</f>
        <v>0</v>
      </c>
      <c r="F1164" s="1">
        <f ca="1">VLOOKUP(D1164,料單!C:F,4,FALSE)</f>
        <v>0</v>
      </c>
      <c r="G1164" s="1" t="str">
        <f ca="1">VLOOKUP(D1164,料單!C:G,5,FALSE)</f>
        <v/>
      </c>
      <c r="H1164" s="1">
        <f ca="1">VLOOKUP(D1164,料單!C:H,6,FALSE)</f>
        <v>0</v>
      </c>
      <c r="I1164" s="1" t="str">
        <f ca="1">VLOOKUP(D1164,料單!C:I,7,FALSE)</f>
        <v/>
      </c>
      <c r="J1164" s="1">
        <f ca="1">VLOOKUP(D1164,料單!C:J,8,FALSE)</f>
        <v>0</v>
      </c>
      <c r="K1164" s="1">
        <f ca="1">VLOOKUP(D1164,料單!C:K,9,FALSE)</f>
        <v>0</v>
      </c>
      <c r="L1164" s="1" t="str">
        <f ca="1">VLOOKUP(D1164,料單!C:M,11,FALSE)</f>
        <v/>
      </c>
      <c r="M1164" s="1">
        <f ca="1">VLOOKUP(D1164,料單!C:L,10,FALSE)</f>
        <v>0</v>
      </c>
      <c r="O1164" s="1">
        <f t="shared" ca="1" si="459"/>
        <v>0</v>
      </c>
    </row>
    <row r="1165" spans="1:15" x14ac:dyDescent="0.25">
      <c r="A1165" s="1">
        <f t="shared" si="458"/>
        <v>999</v>
      </c>
      <c r="B1165" s="1">
        <f t="shared" si="460"/>
        <v>39</v>
      </c>
      <c r="C1165" s="1">
        <f t="shared" si="461"/>
        <v>0</v>
      </c>
      <c r="D1165" s="1">
        <f>料單!C1518</f>
        <v>39024</v>
      </c>
      <c r="E1165" s="1">
        <f ca="1">VLOOKUP(D1165,料單!C:E,3,FALSE)</f>
        <v>0</v>
      </c>
      <c r="F1165" s="1">
        <f ca="1">VLOOKUP(D1165,料單!C:F,4,FALSE)</f>
        <v>0</v>
      </c>
      <c r="G1165" s="1" t="str">
        <f ca="1">VLOOKUP(D1165,料單!C:G,5,FALSE)</f>
        <v/>
      </c>
      <c r="H1165" s="1">
        <f ca="1">VLOOKUP(D1165,料單!C:H,6,FALSE)</f>
        <v>0</v>
      </c>
      <c r="I1165" s="1" t="str">
        <f ca="1">VLOOKUP(D1165,料單!C:I,7,FALSE)</f>
        <v/>
      </c>
      <c r="J1165" s="1">
        <f ca="1">VLOOKUP(D1165,料單!C:J,8,FALSE)</f>
        <v>0</v>
      </c>
      <c r="K1165" s="1">
        <f ca="1">VLOOKUP(D1165,料單!C:K,9,FALSE)</f>
        <v>0</v>
      </c>
      <c r="L1165" s="1" t="str">
        <f ca="1">VLOOKUP(D1165,料單!C:M,11,FALSE)</f>
        <v/>
      </c>
      <c r="M1165" s="1">
        <f ca="1">VLOOKUP(D1165,料單!C:L,10,FALSE)</f>
        <v>0</v>
      </c>
      <c r="O1165" s="1">
        <f t="shared" ca="1" si="459"/>
        <v>0</v>
      </c>
    </row>
    <row r="1166" spans="1:15" x14ac:dyDescent="0.25">
      <c r="A1166" s="1">
        <f t="shared" si="458"/>
        <v>1000</v>
      </c>
      <c r="B1166" s="1">
        <f t="shared" si="460"/>
        <v>39</v>
      </c>
      <c r="C1166" s="1">
        <f t="shared" si="461"/>
        <v>0</v>
      </c>
      <c r="D1166" s="1">
        <f>料單!C1519</f>
        <v>39025</v>
      </c>
      <c r="E1166" s="1">
        <f ca="1">VLOOKUP(D1166,料單!C:E,3,FALSE)</f>
        <v>0</v>
      </c>
      <c r="F1166" s="1">
        <f ca="1">VLOOKUP(D1166,料單!C:F,4,FALSE)</f>
        <v>0</v>
      </c>
      <c r="G1166" s="1" t="str">
        <f ca="1">VLOOKUP(D1166,料單!C:G,5,FALSE)</f>
        <v/>
      </c>
      <c r="H1166" s="1">
        <f ca="1">VLOOKUP(D1166,料單!C:H,6,FALSE)</f>
        <v>0</v>
      </c>
      <c r="I1166" s="1" t="str">
        <f ca="1">VLOOKUP(D1166,料單!C:I,7,FALSE)</f>
        <v/>
      </c>
      <c r="J1166" s="1">
        <f ca="1">VLOOKUP(D1166,料單!C:J,8,FALSE)</f>
        <v>0</v>
      </c>
      <c r="K1166" s="1">
        <f ca="1">VLOOKUP(D1166,料單!C:K,9,FALSE)</f>
        <v>0</v>
      </c>
      <c r="L1166" s="1" t="str">
        <f ca="1">VLOOKUP(D1166,料單!C:M,11,FALSE)</f>
        <v/>
      </c>
      <c r="M1166" s="1">
        <f ca="1">VLOOKUP(D1166,料單!C:L,10,FALSE)</f>
        <v>0</v>
      </c>
      <c r="O1166" s="1">
        <f t="shared" ca="1" si="459"/>
        <v>0</v>
      </c>
    </row>
    <row r="1167" spans="1:15" x14ac:dyDescent="0.25">
      <c r="A1167" s="1">
        <f t="shared" si="458"/>
        <v>1001</v>
      </c>
      <c r="B1167" s="1">
        <f t="shared" si="460"/>
        <v>39</v>
      </c>
      <c r="C1167" s="1">
        <f t="shared" si="461"/>
        <v>0</v>
      </c>
      <c r="D1167" s="1">
        <f>料單!C1520</f>
        <v>39026</v>
      </c>
      <c r="E1167" s="1">
        <f ca="1">VLOOKUP(D1167,料單!C:E,3,FALSE)</f>
        <v>0</v>
      </c>
      <c r="F1167" s="1">
        <f ca="1">VLOOKUP(D1167,料單!C:F,4,FALSE)</f>
        <v>0</v>
      </c>
      <c r="G1167" s="1" t="str">
        <f ca="1">VLOOKUP(D1167,料單!C:G,5,FALSE)</f>
        <v/>
      </c>
      <c r="H1167" s="1">
        <f ca="1">VLOOKUP(D1167,料單!C:H,6,FALSE)</f>
        <v>0</v>
      </c>
      <c r="I1167" s="1" t="str">
        <f ca="1">VLOOKUP(D1167,料單!C:I,7,FALSE)</f>
        <v/>
      </c>
      <c r="J1167" s="1">
        <f ca="1">VLOOKUP(D1167,料單!C:J,8,FALSE)</f>
        <v>0</v>
      </c>
      <c r="K1167" s="1">
        <f ca="1">VLOOKUP(D1167,料單!C:K,9,FALSE)</f>
        <v>0</v>
      </c>
      <c r="L1167" s="1" t="str">
        <f ca="1">VLOOKUP(D1167,料單!C:M,11,FALSE)</f>
        <v/>
      </c>
      <c r="M1167" s="1">
        <f ca="1">VLOOKUP(D1167,料單!C:L,10,FALSE)</f>
        <v>0</v>
      </c>
      <c r="O1167" s="1">
        <f t="shared" ca="1" si="459"/>
        <v>0</v>
      </c>
    </row>
    <row r="1168" spans="1:15" x14ac:dyDescent="0.25">
      <c r="A1168" s="1">
        <f t="shared" si="458"/>
        <v>1002</v>
      </c>
      <c r="B1168" s="1">
        <f t="shared" si="460"/>
        <v>39</v>
      </c>
      <c r="C1168" s="1">
        <f t="shared" si="461"/>
        <v>0</v>
      </c>
      <c r="D1168" s="1">
        <f>料單!C1521</f>
        <v>39027</v>
      </c>
      <c r="E1168" s="1">
        <f ca="1">VLOOKUP(D1168,料單!C:E,3,FALSE)</f>
        <v>0</v>
      </c>
      <c r="F1168" s="1">
        <f ca="1">VLOOKUP(D1168,料單!C:F,4,FALSE)</f>
        <v>0</v>
      </c>
      <c r="G1168" s="1" t="str">
        <f ca="1">VLOOKUP(D1168,料單!C:G,5,FALSE)</f>
        <v/>
      </c>
      <c r="H1168" s="1">
        <f ca="1">VLOOKUP(D1168,料單!C:H,6,FALSE)</f>
        <v>0</v>
      </c>
      <c r="I1168" s="1" t="str">
        <f ca="1">VLOOKUP(D1168,料單!C:I,7,FALSE)</f>
        <v/>
      </c>
      <c r="J1168" s="1">
        <f ca="1">VLOOKUP(D1168,料單!C:J,8,FALSE)</f>
        <v>0</v>
      </c>
      <c r="K1168" s="1">
        <f ca="1">VLOOKUP(D1168,料單!C:K,9,FALSE)</f>
        <v>0</v>
      </c>
      <c r="L1168" s="1" t="str">
        <f ca="1">VLOOKUP(D1168,料單!C:M,11,FALSE)</f>
        <v/>
      </c>
      <c r="M1168" s="1">
        <f ca="1">VLOOKUP(D1168,料單!C:L,10,FALSE)</f>
        <v>0</v>
      </c>
      <c r="O1168" s="1">
        <f t="shared" ca="1" si="459"/>
        <v>0</v>
      </c>
    </row>
    <row r="1169" spans="1:21" x14ac:dyDescent="0.25">
      <c r="A1169" s="1">
        <f t="shared" si="458"/>
        <v>1003</v>
      </c>
      <c r="B1169" s="1">
        <f t="shared" si="460"/>
        <v>39</v>
      </c>
      <c r="C1169" s="1">
        <f t="shared" si="461"/>
        <v>0</v>
      </c>
      <c r="D1169" s="1">
        <f>料單!C1522</f>
        <v>39028</v>
      </c>
      <c r="E1169" s="1">
        <f ca="1">VLOOKUP(D1169,料單!C:E,3,FALSE)</f>
        <v>0</v>
      </c>
      <c r="F1169" s="1">
        <f ca="1">VLOOKUP(D1169,料單!C:F,4,FALSE)</f>
        <v>0</v>
      </c>
      <c r="G1169" s="1" t="str">
        <f ca="1">VLOOKUP(D1169,料單!C:G,5,FALSE)</f>
        <v/>
      </c>
      <c r="H1169" s="1">
        <f ca="1">VLOOKUP(D1169,料單!C:H,6,FALSE)</f>
        <v>0</v>
      </c>
      <c r="I1169" s="1" t="str">
        <f ca="1">VLOOKUP(D1169,料單!C:I,7,FALSE)</f>
        <v/>
      </c>
      <c r="J1169" s="1">
        <f ca="1">VLOOKUP(D1169,料單!C:J,8,FALSE)</f>
        <v>0</v>
      </c>
      <c r="K1169" s="1">
        <f ca="1">VLOOKUP(D1169,料單!C:K,9,FALSE)</f>
        <v>0</v>
      </c>
      <c r="L1169" s="1" t="str">
        <f ca="1">VLOOKUP(D1169,料單!C:M,11,FALSE)</f>
        <v/>
      </c>
      <c r="M1169" s="1">
        <f ca="1">VLOOKUP(D1169,料單!C:L,10,FALSE)</f>
        <v>0</v>
      </c>
      <c r="O1169" s="1">
        <f t="shared" ca="1" si="459"/>
        <v>0</v>
      </c>
    </row>
    <row r="1170" spans="1:21" x14ac:dyDescent="0.25">
      <c r="A1170" s="1">
        <f t="shared" si="458"/>
        <v>1004</v>
      </c>
      <c r="B1170" s="1">
        <f t="shared" si="460"/>
        <v>39</v>
      </c>
      <c r="C1170" s="1">
        <f t="shared" si="461"/>
        <v>0</v>
      </c>
      <c r="D1170" s="1">
        <f>料單!C1523</f>
        <v>39029</v>
      </c>
      <c r="E1170" s="1">
        <f ca="1">VLOOKUP(D1170,料單!C:E,3,FALSE)</f>
        <v>0</v>
      </c>
      <c r="F1170" s="1">
        <f ca="1">VLOOKUP(D1170,料單!C:F,4,FALSE)</f>
        <v>0</v>
      </c>
      <c r="G1170" s="1" t="str">
        <f ca="1">VLOOKUP(D1170,料單!C:G,5,FALSE)</f>
        <v/>
      </c>
      <c r="H1170" s="1">
        <f ca="1">VLOOKUP(D1170,料單!C:H,6,FALSE)</f>
        <v>0</v>
      </c>
      <c r="I1170" s="1" t="str">
        <f ca="1">VLOOKUP(D1170,料單!C:I,7,FALSE)</f>
        <v/>
      </c>
      <c r="J1170" s="1">
        <f ca="1">VLOOKUP(D1170,料單!C:J,8,FALSE)</f>
        <v>0</v>
      </c>
      <c r="K1170" s="1">
        <f ca="1">VLOOKUP(D1170,料單!C:K,9,FALSE)</f>
        <v>0</v>
      </c>
      <c r="L1170" s="1" t="str">
        <f ca="1">VLOOKUP(D1170,料單!C:M,11,FALSE)</f>
        <v/>
      </c>
      <c r="M1170" s="1">
        <f ca="1">VLOOKUP(D1170,料單!C:L,10,FALSE)</f>
        <v>0</v>
      </c>
      <c r="O1170" s="1">
        <f t="shared" ca="1" si="459"/>
        <v>0</v>
      </c>
    </row>
    <row r="1171" spans="1:21" s="43" customFormat="1" x14ac:dyDescent="0.25">
      <c r="A1171" s="43">
        <f t="shared" si="458"/>
        <v>1005</v>
      </c>
      <c r="B1171" s="43">
        <f t="shared" si="460"/>
        <v>39</v>
      </c>
      <c r="C1171" s="43">
        <f t="shared" si="461"/>
        <v>0</v>
      </c>
      <c r="D1171" s="43">
        <f>料單!C1524</f>
        <v>39030</v>
      </c>
      <c r="E1171" s="43">
        <f ca="1">VLOOKUP(D1171,料單!C:E,3,FALSE)</f>
        <v>0</v>
      </c>
      <c r="F1171" s="43">
        <f ca="1">VLOOKUP(D1171,料單!C:F,4,FALSE)</f>
        <v>0</v>
      </c>
      <c r="G1171" s="43" t="str">
        <f ca="1">VLOOKUP(D1171,料單!C:G,5,FALSE)</f>
        <v/>
      </c>
      <c r="H1171" s="43">
        <f ca="1">VLOOKUP(D1171,料單!C:H,6,FALSE)</f>
        <v>0</v>
      </c>
      <c r="I1171" s="43" t="str">
        <f ca="1">VLOOKUP(D1171,料單!C:I,7,FALSE)</f>
        <v/>
      </c>
      <c r="J1171" s="43">
        <f ca="1">VLOOKUP(D1171,料單!C:J,8,FALSE)</f>
        <v>0</v>
      </c>
      <c r="K1171" s="43">
        <f ca="1">VLOOKUP(D1171,料單!C:K,9,FALSE)</f>
        <v>0</v>
      </c>
      <c r="L1171" s="43" t="str">
        <f ca="1">VLOOKUP(D1171,料單!C:M,11,FALSE)</f>
        <v/>
      </c>
      <c r="M1171" s="43">
        <f ca="1">VLOOKUP(D1171,料單!C:L,10,FALSE)</f>
        <v>0</v>
      </c>
      <c r="O1171" s="43">
        <f t="shared" ca="1" si="459"/>
        <v>0</v>
      </c>
      <c r="P1171" s="45">
        <f ca="1">SUM(O1142:O1171)</f>
        <v>0</v>
      </c>
      <c r="Q1171" s="45"/>
      <c r="R1171" s="214"/>
      <c r="S1171" s="205"/>
    </row>
    <row r="1172" spans="1:21" x14ac:dyDescent="0.25">
      <c r="A1172" s="1">
        <f t="shared" si="458"/>
        <v>1006</v>
      </c>
      <c r="B1172" s="1">
        <f>料單!C1528</f>
        <v>40</v>
      </c>
      <c r="C1172" s="1">
        <f>料單!C1527</f>
        <v>0</v>
      </c>
      <c r="D1172" s="1">
        <f>料單!C1534</f>
        <v>40001</v>
      </c>
      <c r="E1172" s="1" t="str">
        <f ca="1">VLOOKUP(D1172,料單!C:E,3,FALSE)</f>
        <v>頂板</v>
      </c>
      <c r="F1172" s="1">
        <f ca="1">VLOOKUP(D1172,料單!C:F,4,FALSE)</f>
        <v>0</v>
      </c>
      <c r="G1172" s="1" t="str">
        <f ca="1">VLOOKUP(D1172,料單!C:G,5,FALSE)</f>
        <v>AA</v>
      </c>
      <c r="H1172" s="1">
        <f ca="1">VLOOKUP(D1172,料單!C:H,6,FALSE)</f>
        <v>0</v>
      </c>
      <c r="I1172" s="1" t="str">
        <f ca="1">VLOOKUP(D1172,料單!C:I,7,FALSE)</f>
        <v/>
      </c>
      <c r="J1172" s="1">
        <f ca="1">VLOOKUP(D1172,料單!C:J,8,FALSE)</f>
        <v>0</v>
      </c>
      <c r="K1172" s="1">
        <f ca="1">VLOOKUP(D1172,料單!C:K,9,FALSE)</f>
        <v>0</v>
      </c>
      <c r="L1172" s="1" t="str">
        <f ca="1">VLOOKUP(D1172,料單!C:M,11,FALSE)</f>
        <v/>
      </c>
      <c r="M1172" s="1">
        <f ca="1">VLOOKUP(D1172,料單!C:L,10,FALSE)</f>
        <v>0</v>
      </c>
      <c r="O1172" s="1">
        <f t="shared" ca="1" si="459"/>
        <v>0</v>
      </c>
      <c r="R1172" s="2" t="str">
        <f>IFERROR(VLOOKUP(表格15[[#This Row],[板材
色號]],資料庫!$P$3:$AJ$73,20,),"")</f>
        <v/>
      </c>
      <c r="S1172" s="9" t="str">
        <f ca="1">IFERROR((O1172*R1172),"")</f>
        <v/>
      </c>
      <c r="T1172" s="9"/>
      <c r="U1172" s="9"/>
    </row>
    <row r="1173" spans="1:21" x14ac:dyDescent="0.25">
      <c r="A1173" s="1">
        <f t="shared" si="458"/>
        <v>1007</v>
      </c>
      <c r="B1173" s="1">
        <f>B1172</f>
        <v>40</v>
      </c>
      <c r="C1173" s="1">
        <f>C1172</f>
        <v>0</v>
      </c>
      <c r="D1173" s="1">
        <f>料單!C1535</f>
        <v>40002</v>
      </c>
      <c r="E1173" s="1" t="str">
        <f ca="1">VLOOKUP(D1173,料單!C:E,3,FALSE)</f>
        <v>底板</v>
      </c>
      <c r="F1173" s="1">
        <f ca="1">VLOOKUP(D1173,料單!C:F,4,FALSE)</f>
        <v>0</v>
      </c>
      <c r="G1173" s="1" t="str">
        <f ca="1">VLOOKUP(D1173,料單!C:G,5,FALSE)</f>
        <v>AA</v>
      </c>
      <c r="H1173" s="1">
        <f ca="1">VLOOKUP(D1173,料單!C:H,6,FALSE)</f>
        <v>0</v>
      </c>
      <c r="I1173" s="1" t="str">
        <f ca="1">VLOOKUP(D1173,料單!C:I,7,FALSE)</f>
        <v/>
      </c>
      <c r="J1173" s="1">
        <f ca="1">VLOOKUP(D1173,料單!C:J,8,FALSE)</f>
        <v>0</v>
      </c>
      <c r="K1173" s="1">
        <f ca="1">VLOOKUP(D1173,料單!C:K,9,FALSE)</f>
        <v>0</v>
      </c>
      <c r="L1173" s="1" t="str">
        <f ca="1">VLOOKUP(D1173,料單!C:M,11,FALSE)</f>
        <v/>
      </c>
      <c r="M1173" s="1">
        <f ca="1">VLOOKUP(D1173,料單!C:L,10,FALSE)</f>
        <v>0</v>
      </c>
      <c r="O1173" s="1">
        <f t="shared" ca="1" si="459"/>
        <v>0</v>
      </c>
    </row>
    <row r="1174" spans="1:21" x14ac:dyDescent="0.25">
      <c r="A1174" s="1">
        <f t="shared" si="458"/>
        <v>1008</v>
      </c>
      <c r="B1174" s="1">
        <f t="shared" ref="B1174:B1201" si="462">B1173</f>
        <v>40</v>
      </c>
      <c r="C1174" s="1">
        <f t="shared" ref="C1174:C1201" si="463">C1173</f>
        <v>0</v>
      </c>
      <c r="D1174" s="1">
        <f>料單!C1536</f>
        <v>40003</v>
      </c>
      <c r="E1174" s="1" t="str">
        <f ca="1">VLOOKUP(D1174,料單!C:E,3,FALSE)</f>
        <v>左側板</v>
      </c>
      <c r="F1174" s="1">
        <f ca="1">VLOOKUP(D1174,料單!C:F,4,FALSE)</f>
        <v>0</v>
      </c>
      <c r="G1174" s="1" t="str">
        <f ca="1">VLOOKUP(D1174,料單!C:G,5,FALSE)</f>
        <v>AA</v>
      </c>
      <c r="H1174" s="1">
        <f ca="1">VLOOKUP(D1174,料單!C:H,6,FALSE)</f>
        <v>0</v>
      </c>
      <c r="I1174" s="1" t="str">
        <f ca="1">VLOOKUP(D1174,料單!C:I,7,FALSE)</f>
        <v>AA</v>
      </c>
      <c r="J1174" s="1">
        <f ca="1">VLOOKUP(D1174,料單!C:J,8,FALSE)</f>
        <v>0</v>
      </c>
      <c r="K1174" s="1">
        <f ca="1">VLOOKUP(D1174,料單!C:K,9,FALSE)</f>
        <v>0</v>
      </c>
      <c r="L1174" s="1" t="str">
        <f ca="1">VLOOKUP(D1174,料單!C:M,11,FALSE)</f>
        <v/>
      </c>
      <c r="M1174" s="1">
        <f ca="1">VLOOKUP(D1174,料單!C:L,10,FALSE)</f>
        <v>0</v>
      </c>
      <c r="O1174" s="1">
        <f t="shared" ca="1" si="459"/>
        <v>0</v>
      </c>
    </row>
    <row r="1175" spans="1:21" x14ac:dyDescent="0.25">
      <c r="A1175" s="1">
        <f t="shared" si="458"/>
        <v>1009</v>
      </c>
      <c r="B1175" s="1">
        <f t="shared" si="462"/>
        <v>40</v>
      </c>
      <c r="C1175" s="1">
        <f t="shared" si="463"/>
        <v>0</v>
      </c>
      <c r="D1175" s="1">
        <f>料單!C1537</f>
        <v>40004</v>
      </c>
      <c r="E1175" s="1" t="str">
        <f ca="1">VLOOKUP(D1175,料單!C:E,3,FALSE)</f>
        <v>右側板</v>
      </c>
      <c r="F1175" s="1">
        <f ca="1">VLOOKUP(D1175,料單!C:F,4,FALSE)</f>
        <v>0</v>
      </c>
      <c r="G1175" s="1" t="str">
        <f ca="1">VLOOKUP(D1175,料單!C:G,5,FALSE)</f>
        <v>AA</v>
      </c>
      <c r="H1175" s="1">
        <f ca="1">VLOOKUP(D1175,料單!C:H,6,FALSE)</f>
        <v>0</v>
      </c>
      <c r="I1175" s="1" t="str">
        <f ca="1">VLOOKUP(D1175,料單!C:I,7,FALSE)</f>
        <v>AA</v>
      </c>
      <c r="J1175" s="1">
        <f ca="1">VLOOKUP(D1175,料單!C:J,8,FALSE)</f>
        <v>0</v>
      </c>
      <c r="K1175" s="1">
        <f ca="1">VLOOKUP(D1175,料單!C:K,9,FALSE)</f>
        <v>0</v>
      </c>
      <c r="L1175" s="1" t="str">
        <f ca="1">VLOOKUP(D1175,料單!C:M,11,FALSE)</f>
        <v/>
      </c>
      <c r="M1175" s="1">
        <f ca="1">VLOOKUP(D1175,料單!C:L,10,FALSE)</f>
        <v>0</v>
      </c>
      <c r="O1175" s="1">
        <f t="shared" ca="1" si="459"/>
        <v>0</v>
      </c>
    </row>
    <row r="1176" spans="1:21" x14ac:dyDescent="0.25">
      <c r="A1176" s="1">
        <f t="shared" si="458"/>
        <v>1010</v>
      </c>
      <c r="B1176" s="1">
        <f t="shared" si="462"/>
        <v>40</v>
      </c>
      <c r="C1176" s="1">
        <f t="shared" si="463"/>
        <v>0</v>
      </c>
      <c r="D1176" s="1">
        <f>料單!C1538</f>
        <v>40005</v>
      </c>
      <c r="E1176" s="1" t="str">
        <f ca="1">VLOOKUP(D1176,料單!C:E,3,FALSE)</f>
        <v>背板</v>
      </c>
      <c r="F1176" s="1">
        <f ca="1">VLOOKUP(D1176,料單!C:F,4,FALSE)</f>
        <v>0</v>
      </c>
      <c r="G1176" s="1" t="str">
        <f ca="1">VLOOKUP(D1176,料單!C:G,5,FALSE)</f>
        <v/>
      </c>
      <c r="H1176" s="1">
        <f ca="1">VLOOKUP(D1176,料單!C:H,6,FALSE)</f>
        <v>0</v>
      </c>
      <c r="I1176" s="1" t="str">
        <f ca="1">VLOOKUP(D1176,料單!C:I,7,FALSE)</f>
        <v/>
      </c>
      <c r="J1176" s="1">
        <f ca="1">VLOOKUP(D1176,料單!C:J,8,FALSE)</f>
        <v>0</v>
      </c>
      <c r="K1176" s="1">
        <f ca="1">VLOOKUP(D1176,料單!C:K,9,FALSE)</f>
        <v>0</v>
      </c>
      <c r="L1176" s="1" t="str">
        <f ca="1">VLOOKUP(D1176,料單!C:M,11,FALSE)</f>
        <v/>
      </c>
      <c r="M1176" s="1">
        <f ca="1">VLOOKUP(D1176,料單!C:L,10,FALSE)</f>
        <v>0</v>
      </c>
      <c r="O1176" s="1">
        <f t="shared" ca="1" si="459"/>
        <v>0</v>
      </c>
    </row>
    <row r="1177" spans="1:21" x14ac:dyDescent="0.25">
      <c r="A1177" s="1">
        <f t="shared" si="458"/>
        <v>1011</v>
      </c>
      <c r="B1177" s="1">
        <f t="shared" si="462"/>
        <v>40</v>
      </c>
      <c r="C1177" s="1">
        <f t="shared" si="463"/>
        <v>0</v>
      </c>
      <c r="D1177" s="1">
        <f>料單!C1539</f>
        <v>40006</v>
      </c>
      <c r="E1177" s="1" t="str">
        <f ca="1">VLOOKUP(D1177,料單!C:E,3,FALSE)</f>
        <v>背拉桿</v>
      </c>
      <c r="F1177" s="1">
        <f ca="1">VLOOKUP(D1177,料單!C:F,4,FALSE)</f>
        <v>0</v>
      </c>
      <c r="G1177" s="1" t="str">
        <f ca="1">VLOOKUP(D1177,料單!C:G,5,FALSE)</f>
        <v>AA</v>
      </c>
      <c r="H1177" s="1">
        <f ca="1">VLOOKUP(D1177,料單!C:H,6,FALSE)</f>
        <v>0</v>
      </c>
      <c r="I1177" s="1" t="str">
        <f ca="1">VLOOKUP(D1177,料單!C:I,7,FALSE)</f>
        <v/>
      </c>
      <c r="J1177" s="1">
        <f ca="1">VLOOKUP(D1177,料單!C:J,8,FALSE)</f>
        <v>0</v>
      </c>
      <c r="K1177" s="1">
        <f ca="1">VLOOKUP(D1177,料單!C:K,9,FALSE)</f>
        <v>0</v>
      </c>
      <c r="L1177" s="1" t="str">
        <f ca="1">VLOOKUP(D1177,料單!C:M,11,FALSE)</f>
        <v/>
      </c>
      <c r="M1177" s="1">
        <f ca="1">VLOOKUP(D1177,料單!C:L,10,FALSE)</f>
        <v>0</v>
      </c>
      <c r="O1177" s="1">
        <f t="shared" ca="1" si="459"/>
        <v>0</v>
      </c>
    </row>
    <row r="1178" spans="1:21" x14ac:dyDescent="0.25">
      <c r="A1178" s="1">
        <f t="shared" si="458"/>
        <v>1012</v>
      </c>
      <c r="B1178" s="1">
        <f t="shared" si="462"/>
        <v>40</v>
      </c>
      <c r="C1178" s="1">
        <f t="shared" si="463"/>
        <v>0</v>
      </c>
      <c r="D1178" s="1">
        <f>料單!C1540</f>
        <v>40007</v>
      </c>
      <c r="E1178" s="1">
        <f ca="1">VLOOKUP(D1178,料單!C:E,3,FALSE)</f>
        <v>0</v>
      </c>
      <c r="F1178" s="1">
        <f ca="1">VLOOKUP(D1178,料單!C:F,4,FALSE)</f>
        <v>0</v>
      </c>
      <c r="G1178" s="1" t="str">
        <f ca="1">VLOOKUP(D1178,料單!C:G,5,FALSE)</f>
        <v/>
      </c>
      <c r="H1178" s="1">
        <f ca="1">VLOOKUP(D1178,料單!C:H,6,FALSE)</f>
        <v>0</v>
      </c>
      <c r="I1178" s="1" t="str">
        <f ca="1">VLOOKUP(D1178,料單!C:I,7,FALSE)</f>
        <v/>
      </c>
      <c r="J1178" s="1">
        <f ca="1">VLOOKUP(D1178,料單!C:J,8,FALSE)</f>
        <v>0</v>
      </c>
      <c r="K1178" s="1">
        <f ca="1">VLOOKUP(D1178,料單!C:K,9,FALSE)</f>
        <v>0</v>
      </c>
      <c r="L1178" s="1" t="str">
        <f ca="1">VLOOKUP(D1178,料單!C:M,11,FALSE)</f>
        <v/>
      </c>
      <c r="M1178" s="1">
        <f ca="1">VLOOKUP(D1178,料單!C:L,10,FALSE)</f>
        <v>0</v>
      </c>
      <c r="O1178" s="1">
        <f t="shared" ca="1" si="459"/>
        <v>0</v>
      </c>
    </row>
    <row r="1179" spans="1:21" x14ac:dyDescent="0.25">
      <c r="A1179" s="1">
        <f t="shared" si="458"/>
        <v>1013</v>
      </c>
      <c r="B1179" s="1">
        <f t="shared" si="462"/>
        <v>40</v>
      </c>
      <c r="C1179" s="1">
        <f t="shared" si="463"/>
        <v>0</v>
      </c>
      <c r="D1179" s="1">
        <f>料單!C1541</f>
        <v>40008</v>
      </c>
      <c r="E1179" s="1">
        <f ca="1">VLOOKUP(D1179,料單!C:E,3,FALSE)</f>
        <v>0</v>
      </c>
      <c r="F1179" s="1">
        <f ca="1">VLOOKUP(D1179,料單!C:F,4,FALSE)</f>
        <v>0</v>
      </c>
      <c r="G1179" s="1" t="str">
        <f ca="1">VLOOKUP(D1179,料單!C:G,5,FALSE)</f>
        <v/>
      </c>
      <c r="H1179" s="1">
        <f ca="1">VLOOKUP(D1179,料單!C:H,6,FALSE)</f>
        <v>0</v>
      </c>
      <c r="I1179" s="1" t="str">
        <f ca="1">VLOOKUP(D1179,料單!C:I,7,FALSE)</f>
        <v/>
      </c>
      <c r="J1179" s="1">
        <f ca="1">VLOOKUP(D1179,料單!C:J,8,FALSE)</f>
        <v>0</v>
      </c>
      <c r="K1179" s="1">
        <f ca="1">VLOOKUP(D1179,料單!C:K,9,FALSE)</f>
        <v>0</v>
      </c>
      <c r="L1179" s="1" t="str">
        <f ca="1">VLOOKUP(D1179,料單!C:M,11,FALSE)</f>
        <v/>
      </c>
      <c r="M1179" s="1">
        <f ca="1">VLOOKUP(D1179,料單!C:L,10,FALSE)</f>
        <v>0</v>
      </c>
      <c r="O1179" s="1">
        <f t="shared" ca="1" si="459"/>
        <v>0</v>
      </c>
    </row>
    <row r="1180" spans="1:21" x14ac:dyDescent="0.25">
      <c r="A1180" s="1">
        <f t="shared" si="458"/>
        <v>1014</v>
      </c>
      <c r="B1180" s="1">
        <f t="shared" si="462"/>
        <v>40</v>
      </c>
      <c r="C1180" s="1">
        <f t="shared" si="463"/>
        <v>0</v>
      </c>
      <c r="D1180" s="1">
        <f>料單!C1542</f>
        <v>40009</v>
      </c>
      <c r="E1180" s="1">
        <f ca="1">VLOOKUP(D1180,料單!C:E,3,FALSE)</f>
        <v>0</v>
      </c>
      <c r="F1180" s="1">
        <f ca="1">VLOOKUP(D1180,料單!C:F,4,FALSE)</f>
        <v>0</v>
      </c>
      <c r="G1180" s="1" t="str">
        <f ca="1">VLOOKUP(D1180,料單!C:G,5,FALSE)</f>
        <v/>
      </c>
      <c r="H1180" s="1">
        <f ca="1">VLOOKUP(D1180,料單!C:H,6,FALSE)</f>
        <v>0</v>
      </c>
      <c r="I1180" s="1" t="str">
        <f ca="1">VLOOKUP(D1180,料單!C:I,7,FALSE)</f>
        <v/>
      </c>
      <c r="J1180" s="1">
        <f ca="1">VLOOKUP(D1180,料單!C:J,8,FALSE)</f>
        <v>0</v>
      </c>
      <c r="K1180" s="1">
        <f ca="1">VLOOKUP(D1180,料單!C:K,9,FALSE)</f>
        <v>0</v>
      </c>
      <c r="L1180" s="1" t="str">
        <f ca="1">VLOOKUP(D1180,料單!C:M,11,FALSE)</f>
        <v/>
      </c>
      <c r="M1180" s="1">
        <f ca="1">VLOOKUP(D1180,料單!C:L,10,FALSE)</f>
        <v>0</v>
      </c>
      <c r="O1180" s="1">
        <f t="shared" ca="1" si="459"/>
        <v>0</v>
      </c>
    </row>
    <row r="1181" spans="1:21" x14ac:dyDescent="0.25">
      <c r="A1181" s="1">
        <f t="shared" ref="A1181:A1244" si="464">A1180+1</f>
        <v>1015</v>
      </c>
      <c r="B1181" s="1">
        <f t="shared" si="462"/>
        <v>40</v>
      </c>
      <c r="C1181" s="1">
        <f t="shared" si="463"/>
        <v>0</v>
      </c>
      <c r="D1181" s="1">
        <f>料單!C1543</f>
        <v>40010</v>
      </c>
      <c r="E1181" s="1">
        <f ca="1">VLOOKUP(D1181,料單!C:E,3,FALSE)</f>
        <v>0</v>
      </c>
      <c r="F1181" s="1">
        <f ca="1">VLOOKUP(D1181,料單!C:F,4,FALSE)</f>
        <v>0</v>
      </c>
      <c r="G1181" s="1" t="str">
        <f ca="1">VLOOKUP(D1181,料單!C:G,5,FALSE)</f>
        <v/>
      </c>
      <c r="H1181" s="1">
        <f ca="1">VLOOKUP(D1181,料單!C:H,6,FALSE)</f>
        <v>0</v>
      </c>
      <c r="I1181" s="1" t="str">
        <f ca="1">VLOOKUP(D1181,料單!C:I,7,FALSE)</f>
        <v/>
      </c>
      <c r="J1181" s="1">
        <f ca="1">VLOOKUP(D1181,料單!C:J,8,FALSE)</f>
        <v>0</v>
      </c>
      <c r="K1181" s="1">
        <f ca="1">VLOOKUP(D1181,料單!C:K,9,FALSE)</f>
        <v>0</v>
      </c>
      <c r="L1181" s="1" t="str">
        <f ca="1">VLOOKUP(D1181,料單!C:M,11,FALSE)</f>
        <v/>
      </c>
      <c r="M1181" s="1">
        <f ca="1">VLOOKUP(D1181,料單!C:L,10,FALSE)</f>
        <v>0</v>
      </c>
      <c r="O1181" s="1">
        <f t="shared" ca="1" si="459"/>
        <v>0</v>
      </c>
    </row>
    <row r="1182" spans="1:21" x14ac:dyDescent="0.25">
      <c r="A1182" s="1">
        <f t="shared" si="464"/>
        <v>1016</v>
      </c>
      <c r="B1182" s="1">
        <f t="shared" si="462"/>
        <v>40</v>
      </c>
      <c r="C1182" s="1">
        <f t="shared" si="463"/>
        <v>0</v>
      </c>
      <c r="D1182" s="1">
        <f>料單!C1544</f>
        <v>40011</v>
      </c>
      <c r="E1182" s="1">
        <f ca="1">VLOOKUP(D1182,料單!C:E,3,FALSE)</f>
        <v>0</v>
      </c>
      <c r="F1182" s="1">
        <f ca="1">VLOOKUP(D1182,料單!C:F,4,FALSE)</f>
        <v>0</v>
      </c>
      <c r="G1182" s="1" t="str">
        <f ca="1">VLOOKUP(D1182,料單!C:G,5,FALSE)</f>
        <v/>
      </c>
      <c r="H1182" s="1">
        <f ca="1">VLOOKUP(D1182,料單!C:H,6,FALSE)</f>
        <v>0</v>
      </c>
      <c r="I1182" s="1" t="str">
        <f ca="1">VLOOKUP(D1182,料單!C:I,7,FALSE)</f>
        <v/>
      </c>
      <c r="J1182" s="1">
        <f ca="1">VLOOKUP(D1182,料單!C:J,8,FALSE)</f>
        <v>0</v>
      </c>
      <c r="K1182" s="1">
        <f ca="1">VLOOKUP(D1182,料單!C:K,9,FALSE)</f>
        <v>0</v>
      </c>
      <c r="L1182" s="1">
        <f ca="1">VLOOKUP(D1182,料單!C:M,11,FALSE)</f>
        <v>0</v>
      </c>
      <c r="M1182" s="1">
        <f ca="1">VLOOKUP(D1182,料單!C:L,10,FALSE)</f>
        <v>0</v>
      </c>
      <c r="O1182" s="1">
        <f t="shared" ca="1" si="459"/>
        <v>0</v>
      </c>
    </row>
    <row r="1183" spans="1:21" x14ac:dyDescent="0.25">
      <c r="A1183" s="1">
        <f t="shared" si="464"/>
        <v>1017</v>
      </c>
      <c r="B1183" s="1">
        <f t="shared" si="462"/>
        <v>40</v>
      </c>
      <c r="C1183" s="1">
        <f t="shared" si="463"/>
        <v>0</v>
      </c>
      <c r="D1183" s="1">
        <f>料單!C1545</f>
        <v>40012</v>
      </c>
      <c r="E1183" s="1" t="str">
        <f ca="1">VLOOKUP(D1183,料單!C:E,3,FALSE)</f>
        <v>天地蓋頂板</v>
      </c>
      <c r="F1183" s="1">
        <f ca="1">VLOOKUP(D1183,料單!C:F,4,FALSE)</f>
        <v>0</v>
      </c>
      <c r="G1183" s="1" t="str">
        <f ca="1">VLOOKUP(D1183,料單!C:G,5,FALSE)</f>
        <v>AA</v>
      </c>
      <c r="H1183" s="1">
        <f ca="1">VLOOKUP(D1183,料單!C:H,6,FALSE)</f>
        <v>0</v>
      </c>
      <c r="I1183" s="1" t="str">
        <f ca="1">VLOOKUP(D1183,料單!C:I,7,FALSE)</f>
        <v>AA</v>
      </c>
      <c r="J1183" s="1">
        <f ca="1">VLOOKUP(D1183,料單!C:J,8,FALSE)</f>
        <v>0</v>
      </c>
      <c r="K1183" s="1">
        <f ca="1">VLOOKUP(D1183,料單!C:K,9,FALSE)</f>
        <v>0</v>
      </c>
      <c r="L1183" s="1">
        <f ca="1">VLOOKUP(D1183,料單!C:M,11,FALSE)</f>
        <v>0</v>
      </c>
      <c r="M1183" s="1">
        <f ca="1">VLOOKUP(D1183,料單!C:L,10,FALSE)</f>
        <v>0</v>
      </c>
      <c r="O1183" s="1">
        <f t="shared" ca="1" si="459"/>
        <v>0</v>
      </c>
    </row>
    <row r="1184" spans="1:21" x14ac:dyDescent="0.25">
      <c r="A1184" s="1">
        <f t="shared" si="464"/>
        <v>1018</v>
      </c>
      <c r="B1184" s="1">
        <f t="shared" si="462"/>
        <v>40</v>
      </c>
      <c r="C1184" s="1">
        <f t="shared" si="463"/>
        <v>0</v>
      </c>
      <c r="D1184" s="1">
        <f>料單!C1546</f>
        <v>40013</v>
      </c>
      <c r="E1184" s="1" t="str">
        <f ca="1">VLOOKUP(D1184,料單!C:E,3,FALSE)</f>
        <v>天地蓋底板</v>
      </c>
      <c r="F1184" s="1">
        <f ca="1">VLOOKUP(D1184,料單!C:F,4,FALSE)</f>
        <v>0</v>
      </c>
      <c r="G1184" s="1" t="str">
        <f ca="1">VLOOKUP(D1184,料單!C:G,5,FALSE)</f>
        <v>AA</v>
      </c>
      <c r="H1184" s="1">
        <f ca="1">VLOOKUP(D1184,料單!C:H,6,FALSE)</f>
        <v>0</v>
      </c>
      <c r="I1184" s="1" t="str">
        <f ca="1">VLOOKUP(D1184,料單!C:I,7,FALSE)</f>
        <v>AA</v>
      </c>
      <c r="J1184" s="1">
        <f ca="1">VLOOKUP(D1184,料單!C:J,8,FALSE)</f>
        <v>0</v>
      </c>
      <c r="K1184" s="1">
        <f ca="1">VLOOKUP(D1184,料單!C:K,9,FALSE)</f>
        <v>0</v>
      </c>
      <c r="L1184" s="1">
        <f ca="1">VLOOKUP(D1184,料單!C:M,11,FALSE)</f>
        <v>0</v>
      </c>
      <c r="M1184" s="1">
        <f ca="1">VLOOKUP(D1184,料單!C:L,10,FALSE)</f>
        <v>0</v>
      </c>
      <c r="O1184" s="1">
        <f t="shared" ca="1" si="459"/>
        <v>0</v>
      </c>
    </row>
    <row r="1185" spans="1:15" x14ac:dyDescent="0.25">
      <c r="A1185" s="1">
        <f t="shared" si="464"/>
        <v>1019</v>
      </c>
      <c r="B1185" s="1">
        <f t="shared" si="462"/>
        <v>40</v>
      </c>
      <c r="C1185" s="1">
        <f t="shared" si="463"/>
        <v>0</v>
      </c>
      <c r="D1185" s="1">
        <f>料單!C1547</f>
        <v>40014</v>
      </c>
      <c r="E1185" s="1" t="str">
        <f ca="1">VLOOKUP(D1185,料單!C:E,3,FALSE)</f>
        <v>天地蓋左側板</v>
      </c>
      <c r="F1185" s="1">
        <f ca="1">VLOOKUP(D1185,料單!C:F,4,FALSE)</f>
        <v>0</v>
      </c>
      <c r="G1185" s="1" t="str">
        <f ca="1">VLOOKUP(D1185,料單!C:G,5,FALSE)</f>
        <v>AA</v>
      </c>
      <c r="H1185" s="1">
        <f ca="1">VLOOKUP(D1185,料單!C:H,6,FALSE)</f>
        <v>0</v>
      </c>
      <c r="I1185" s="1" t="str">
        <f ca="1">VLOOKUP(D1185,料單!C:I,7,FALSE)</f>
        <v/>
      </c>
      <c r="J1185" s="1">
        <f ca="1">VLOOKUP(D1185,料單!C:J,8,FALSE)</f>
        <v>0</v>
      </c>
      <c r="K1185" s="1">
        <f ca="1">VLOOKUP(D1185,料單!C:K,9,FALSE)</f>
        <v>0</v>
      </c>
      <c r="L1185" s="1">
        <f ca="1">VLOOKUP(D1185,料單!C:M,11,FALSE)</f>
        <v>0</v>
      </c>
      <c r="M1185" s="1">
        <f ca="1">VLOOKUP(D1185,料單!C:L,10,FALSE)</f>
        <v>0</v>
      </c>
      <c r="O1185" s="1">
        <f t="shared" ref="O1185:O1200" ca="1" si="465">(F1185*H1185)/90000*K1185</f>
        <v>0</v>
      </c>
    </row>
    <row r="1186" spans="1:15" x14ac:dyDescent="0.25">
      <c r="A1186" s="1">
        <f t="shared" si="464"/>
        <v>1020</v>
      </c>
      <c r="B1186" s="1">
        <f t="shared" si="462"/>
        <v>40</v>
      </c>
      <c r="C1186" s="1">
        <f t="shared" si="463"/>
        <v>0</v>
      </c>
      <c r="D1186" s="1">
        <f>料單!C1548</f>
        <v>40015</v>
      </c>
      <c r="E1186" s="1" t="str">
        <f ca="1">VLOOKUP(D1186,料單!C:E,3,FALSE)</f>
        <v>天地蓋右側板</v>
      </c>
      <c r="F1186" s="1">
        <f ca="1">VLOOKUP(D1186,料單!C:F,4,FALSE)</f>
        <v>0</v>
      </c>
      <c r="G1186" s="1" t="str">
        <f ca="1">VLOOKUP(D1186,料單!C:G,5,FALSE)</f>
        <v>AA</v>
      </c>
      <c r="H1186" s="1">
        <f ca="1">VLOOKUP(D1186,料單!C:H,6,FALSE)</f>
        <v>0</v>
      </c>
      <c r="I1186" s="1" t="str">
        <f ca="1">VLOOKUP(D1186,料單!C:I,7,FALSE)</f>
        <v/>
      </c>
      <c r="J1186" s="1">
        <f ca="1">VLOOKUP(D1186,料單!C:J,8,FALSE)</f>
        <v>0</v>
      </c>
      <c r="K1186" s="1">
        <f ca="1">VLOOKUP(D1186,料單!C:K,9,FALSE)</f>
        <v>0</v>
      </c>
      <c r="L1186" s="1">
        <f ca="1">VLOOKUP(D1186,料單!C:M,11,FALSE)</f>
        <v>0</v>
      </c>
      <c r="M1186" s="1">
        <f ca="1">VLOOKUP(D1186,料單!C:L,10,FALSE)</f>
        <v>0</v>
      </c>
      <c r="O1186" s="1">
        <f t="shared" ca="1" si="465"/>
        <v>0</v>
      </c>
    </row>
    <row r="1187" spans="1:15" x14ac:dyDescent="0.25">
      <c r="A1187" s="1">
        <f t="shared" si="464"/>
        <v>1021</v>
      </c>
      <c r="B1187" s="1">
        <f t="shared" si="462"/>
        <v>40</v>
      </c>
      <c r="C1187" s="1">
        <f t="shared" si="463"/>
        <v>0</v>
      </c>
      <c r="D1187" s="1">
        <f>料單!C1549</f>
        <v>40016</v>
      </c>
      <c r="E1187" s="1" t="str">
        <f ca="1">VLOOKUP(D1187,料單!C:E,3,FALSE)</f>
        <v>背板</v>
      </c>
      <c r="F1187" s="1">
        <f ca="1">VLOOKUP(D1187,料單!C:F,4,FALSE)</f>
        <v>0</v>
      </c>
      <c r="G1187" s="1" t="str">
        <f ca="1">VLOOKUP(D1187,料單!C:G,5,FALSE)</f>
        <v/>
      </c>
      <c r="H1187" s="1">
        <f ca="1">VLOOKUP(D1187,料單!C:H,6,FALSE)</f>
        <v>0</v>
      </c>
      <c r="I1187" s="1" t="str">
        <f ca="1">VLOOKUP(D1187,料單!C:I,7,FALSE)</f>
        <v/>
      </c>
      <c r="J1187" s="1">
        <f ca="1">VLOOKUP(D1187,料單!C:J,8,FALSE)</f>
        <v>0</v>
      </c>
      <c r="K1187" s="1">
        <f ca="1">VLOOKUP(D1187,料單!C:K,9,FALSE)</f>
        <v>0</v>
      </c>
      <c r="L1187" s="1">
        <f ca="1">VLOOKUP(D1187,料單!C:M,11,FALSE)</f>
        <v>0</v>
      </c>
      <c r="M1187" s="1">
        <f ca="1">VLOOKUP(D1187,料單!C:L,10,FALSE)</f>
        <v>0</v>
      </c>
      <c r="O1187" s="1">
        <f t="shared" ca="1" si="465"/>
        <v>0</v>
      </c>
    </row>
    <row r="1188" spans="1:15" x14ac:dyDescent="0.25">
      <c r="A1188" s="1">
        <f t="shared" si="464"/>
        <v>1022</v>
      </c>
      <c r="B1188" s="1">
        <f t="shared" si="462"/>
        <v>40</v>
      </c>
      <c r="C1188" s="1">
        <f t="shared" si="463"/>
        <v>0</v>
      </c>
      <c r="D1188" s="1">
        <f>料單!C1550</f>
        <v>40017</v>
      </c>
      <c r="E1188" s="1">
        <f ca="1">VLOOKUP(D1188,料單!C:E,3,FALSE)</f>
        <v>0</v>
      </c>
      <c r="F1188" s="1">
        <f ca="1">VLOOKUP(D1188,料單!C:F,4,FALSE)</f>
        <v>0</v>
      </c>
      <c r="G1188" s="1" t="str">
        <f ca="1">VLOOKUP(D1188,料單!C:G,5,FALSE)</f>
        <v/>
      </c>
      <c r="H1188" s="1">
        <f ca="1">VLOOKUP(D1188,料單!C:H,6,FALSE)</f>
        <v>0</v>
      </c>
      <c r="I1188" s="1" t="str">
        <f ca="1">VLOOKUP(D1188,料單!C:I,7,FALSE)</f>
        <v/>
      </c>
      <c r="J1188" s="1">
        <f ca="1">VLOOKUP(D1188,料單!C:J,8,FALSE)</f>
        <v>0</v>
      </c>
      <c r="K1188" s="1">
        <f ca="1">VLOOKUP(D1188,料單!C:K,9,FALSE)</f>
        <v>0</v>
      </c>
      <c r="L1188" s="1">
        <f ca="1">VLOOKUP(D1188,料單!C:M,11,FALSE)</f>
        <v>0</v>
      </c>
      <c r="M1188" s="1">
        <f ca="1">VLOOKUP(D1188,料單!C:L,10,FALSE)</f>
        <v>0</v>
      </c>
      <c r="O1188" s="1">
        <f t="shared" ca="1" si="465"/>
        <v>0</v>
      </c>
    </row>
    <row r="1189" spans="1:15" x14ac:dyDescent="0.25">
      <c r="A1189" s="1">
        <f t="shared" si="464"/>
        <v>1023</v>
      </c>
      <c r="B1189" s="1">
        <f t="shared" si="462"/>
        <v>40</v>
      </c>
      <c r="C1189" s="1">
        <f t="shared" si="463"/>
        <v>0</v>
      </c>
      <c r="D1189" s="1">
        <f>料單!C1551</f>
        <v>40018</v>
      </c>
      <c r="E1189" s="1">
        <f ca="1">VLOOKUP(D1189,料單!C:E,3,FALSE)</f>
        <v>0</v>
      </c>
      <c r="F1189" s="1">
        <f ca="1">VLOOKUP(D1189,料單!C:F,4,FALSE)</f>
        <v>0</v>
      </c>
      <c r="G1189" s="1" t="str">
        <f ca="1">VLOOKUP(D1189,料單!C:G,5,FALSE)</f>
        <v/>
      </c>
      <c r="H1189" s="1">
        <f ca="1">VLOOKUP(D1189,料單!C:H,6,FALSE)</f>
        <v>0</v>
      </c>
      <c r="I1189" s="1" t="str">
        <f ca="1">VLOOKUP(D1189,料單!C:I,7,FALSE)</f>
        <v/>
      </c>
      <c r="J1189" s="1">
        <f ca="1">VLOOKUP(D1189,料單!C:J,8,FALSE)</f>
        <v>0</v>
      </c>
      <c r="K1189" s="1">
        <f ca="1">VLOOKUP(D1189,料單!C:K,9,FALSE)</f>
        <v>0</v>
      </c>
      <c r="L1189" s="1">
        <f ca="1">VLOOKUP(D1189,料單!C:M,11,FALSE)</f>
        <v>0</v>
      </c>
      <c r="M1189" s="1">
        <f ca="1">VLOOKUP(D1189,料單!C:L,10,FALSE)</f>
        <v>0</v>
      </c>
      <c r="O1189" s="1">
        <f t="shared" ca="1" si="465"/>
        <v>0</v>
      </c>
    </row>
    <row r="1190" spans="1:15" x14ac:dyDescent="0.25">
      <c r="A1190" s="1">
        <f t="shared" si="464"/>
        <v>1024</v>
      </c>
      <c r="B1190" s="1">
        <f t="shared" si="462"/>
        <v>40</v>
      </c>
      <c r="C1190" s="1">
        <f t="shared" si="463"/>
        <v>0</v>
      </c>
      <c r="D1190" s="1">
        <f>料單!C1552</f>
        <v>40019</v>
      </c>
      <c r="E1190" s="1">
        <f ca="1">VLOOKUP(D1190,料單!C:E,3,FALSE)</f>
        <v>0</v>
      </c>
      <c r="F1190" s="1">
        <f ca="1">VLOOKUP(D1190,料單!C:F,4,FALSE)</f>
        <v>0</v>
      </c>
      <c r="G1190" s="1" t="str">
        <f ca="1">VLOOKUP(D1190,料單!C:G,5,FALSE)</f>
        <v/>
      </c>
      <c r="H1190" s="1">
        <f ca="1">VLOOKUP(D1190,料單!C:H,6,FALSE)</f>
        <v>0</v>
      </c>
      <c r="I1190" s="1" t="str">
        <f ca="1">VLOOKUP(D1190,料單!C:I,7,FALSE)</f>
        <v/>
      </c>
      <c r="J1190" s="1">
        <f ca="1">VLOOKUP(D1190,料單!C:J,8,FALSE)</f>
        <v>0</v>
      </c>
      <c r="K1190" s="1">
        <f ca="1">VLOOKUP(D1190,料單!C:K,9,FALSE)</f>
        <v>0</v>
      </c>
      <c r="L1190" s="1">
        <f ca="1">VLOOKUP(D1190,料單!C:M,11,FALSE)</f>
        <v>0</v>
      </c>
      <c r="M1190" s="1">
        <f ca="1">VLOOKUP(D1190,料單!C:L,10,FALSE)</f>
        <v>0</v>
      </c>
      <c r="O1190" s="1">
        <f t="shared" ca="1" si="465"/>
        <v>0</v>
      </c>
    </row>
    <row r="1191" spans="1:15" x14ac:dyDescent="0.25">
      <c r="A1191" s="1">
        <f t="shared" si="464"/>
        <v>1025</v>
      </c>
      <c r="B1191" s="1">
        <f t="shared" si="462"/>
        <v>40</v>
      </c>
      <c r="C1191" s="1">
        <f t="shared" si="463"/>
        <v>0</v>
      </c>
      <c r="D1191" s="1">
        <f>料單!C1553</f>
        <v>40020</v>
      </c>
      <c r="E1191" s="1">
        <f ca="1">VLOOKUP(D1191,料單!C:E,3,FALSE)</f>
        <v>0</v>
      </c>
      <c r="F1191" s="1">
        <f ca="1">VLOOKUP(D1191,料單!C:F,4,FALSE)</f>
        <v>0</v>
      </c>
      <c r="G1191" s="1" t="str">
        <f ca="1">VLOOKUP(D1191,料單!C:G,5,FALSE)</f>
        <v/>
      </c>
      <c r="H1191" s="1">
        <f ca="1">VLOOKUP(D1191,料單!C:H,6,FALSE)</f>
        <v>0</v>
      </c>
      <c r="I1191" s="1" t="str">
        <f ca="1">VLOOKUP(D1191,料單!C:I,7,FALSE)</f>
        <v/>
      </c>
      <c r="J1191" s="1">
        <f ca="1">VLOOKUP(D1191,料單!C:J,8,FALSE)</f>
        <v>0</v>
      </c>
      <c r="K1191" s="1">
        <f ca="1">VLOOKUP(D1191,料單!C:K,9,FALSE)</f>
        <v>0</v>
      </c>
      <c r="L1191" s="1" t="str">
        <f ca="1">VLOOKUP(D1191,料單!C:M,11,FALSE)</f>
        <v/>
      </c>
      <c r="M1191" s="1">
        <f ca="1">VLOOKUP(D1191,料單!C:L,10,FALSE)</f>
        <v>0</v>
      </c>
      <c r="O1191" s="1">
        <f t="shared" ca="1" si="465"/>
        <v>0</v>
      </c>
    </row>
    <row r="1192" spans="1:15" x14ac:dyDescent="0.25">
      <c r="A1192" s="1">
        <f t="shared" si="464"/>
        <v>1026</v>
      </c>
      <c r="B1192" s="1">
        <f t="shared" si="462"/>
        <v>40</v>
      </c>
      <c r="C1192" s="1">
        <f t="shared" si="463"/>
        <v>0</v>
      </c>
      <c r="D1192" s="1">
        <f>料單!C1554</f>
        <v>40021</v>
      </c>
      <c r="E1192" s="1">
        <f ca="1">VLOOKUP(D1192,料單!C:E,3,FALSE)</f>
        <v>0</v>
      </c>
      <c r="F1192" s="1">
        <f ca="1">VLOOKUP(D1192,料單!C:F,4,FALSE)</f>
        <v>0</v>
      </c>
      <c r="G1192" s="1" t="str">
        <f ca="1">VLOOKUP(D1192,料單!C:G,5,FALSE)</f>
        <v/>
      </c>
      <c r="H1192" s="1">
        <f ca="1">VLOOKUP(D1192,料單!C:H,6,FALSE)</f>
        <v>0</v>
      </c>
      <c r="I1192" s="1" t="str">
        <f ca="1">VLOOKUP(D1192,料單!C:I,7,FALSE)</f>
        <v/>
      </c>
      <c r="J1192" s="1">
        <f ca="1">VLOOKUP(D1192,料單!C:J,8,FALSE)</f>
        <v>0</v>
      </c>
      <c r="K1192" s="1">
        <f ca="1">VLOOKUP(D1192,料單!C:K,9,FALSE)</f>
        <v>0</v>
      </c>
      <c r="L1192" s="1" t="str">
        <f ca="1">VLOOKUP(D1192,料單!C:M,11,FALSE)</f>
        <v/>
      </c>
      <c r="M1192" s="1">
        <f ca="1">VLOOKUP(D1192,料單!C:L,10,FALSE)</f>
        <v>0</v>
      </c>
      <c r="O1192" s="1">
        <f t="shared" ca="1" si="465"/>
        <v>0</v>
      </c>
    </row>
    <row r="1193" spans="1:15" x14ac:dyDescent="0.25">
      <c r="A1193" s="1">
        <f t="shared" si="464"/>
        <v>1027</v>
      </c>
      <c r="B1193" s="1">
        <f t="shared" si="462"/>
        <v>40</v>
      </c>
      <c r="C1193" s="1">
        <f t="shared" si="463"/>
        <v>0</v>
      </c>
      <c r="D1193" s="1">
        <f>料單!C1555</f>
        <v>40022</v>
      </c>
      <c r="E1193" s="1">
        <f ca="1">VLOOKUP(D1193,料單!C:E,3,FALSE)</f>
        <v>0</v>
      </c>
      <c r="F1193" s="1">
        <f ca="1">VLOOKUP(D1193,料單!C:F,4,FALSE)</f>
        <v>0</v>
      </c>
      <c r="G1193" s="1" t="str">
        <f ca="1">VLOOKUP(D1193,料單!C:G,5,FALSE)</f>
        <v/>
      </c>
      <c r="H1193" s="1">
        <f ca="1">VLOOKUP(D1193,料單!C:H,6,FALSE)</f>
        <v>0</v>
      </c>
      <c r="I1193" s="1" t="str">
        <f ca="1">VLOOKUP(D1193,料單!C:I,7,FALSE)</f>
        <v/>
      </c>
      <c r="J1193" s="1">
        <f ca="1">VLOOKUP(D1193,料單!C:J,8,FALSE)</f>
        <v>0</v>
      </c>
      <c r="K1193" s="1">
        <f ca="1">VLOOKUP(D1193,料單!C:K,9,FALSE)</f>
        <v>0</v>
      </c>
      <c r="L1193" s="1" t="str">
        <f ca="1">VLOOKUP(D1193,料單!C:M,11,FALSE)</f>
        <v/>
      </c>
      <c r="M1193" s="1">
        <f ca="1">VLOOKUP(D1193,料單!C:L,10,FALSE)</f>
        <v>0</v>
      </c>
      <c r="O1193" s="1">
        <f t="shared" ca="1" si="465"/>
        <v>0</v>
      </c>
    </row>
    <row r="1194" spans="1:15" x14ac:dyDescent="0.25">
      <c r="A1194" s="1">
        <f t="shared" si="464"/>
        <v>1028</v>
      </c>
      <c r="B1194" s="1">
        <f t="shared" si="462"/>
        <v>40</v>
      </c>
      <c r="C1194" s="1">
        <f t="shared" si="463"/>
        <v>0</v>
      </c>
      <c r="D1194" s="1">
        <f>料單!C1556</f>
        <v>40023</v>
      </c>
      <c r="E1194" s="1">
        <f ca="1">VLOOKUP(D1194,料單!C:E,3,FALSE)</f>
        <v>0</v>
      </c>
      <c r="F1194" s="1">
        <f ca="1">VLOOKUP(D1194,料單!C:F,4,FALSE)</f>
        <v>0</v>
      </c>
      <c r="G1194" s="1" t="str">
        <f ca="1">VLOOKUP(D1194,料單!C:G,5,FALSE)</f>
        <v/>
      </c>
      <c r="H1194" s="1">
        <f ca="1">VLOOKUP(D1194,料單!C:H,6,FALSE)</f>
        <v>0</v>
      </c>
      <c r="I1194" s="1" t="str">
        <f ca="1">VLOOKUP(D1194,料單!C:I,7,FALSE)</f>
        <v/>
      </c>
      <c r="J1194" s="1">
        <f ca="1">VLOOKUP(D1194,料單!C:J,8,FALSE)</f>
        <v>0</v>
      </c>
      <c r="K1194" s="1">
        <f ca="1">VLOOKUP(D1194,料單!C:K,9,FALSE)</f>
        <v>0</v>
      </c>
      <c r="L1194" s="1" t="str">
        <f ca="1">VLOOKUP(D1194,料單!C:M,11,FALSE)</f>
        <v/>
      </c>
      <c r="M1194" s="1">
        <f ca="1">VLOOKUP(D1194,料單!C:L,10,FALSE)</f>
        <v>0</v>
      </c>
      <c r="O1194" s="1">
        <f t="shared" ca="1" si="465"/>
        <v>0</v>
      </c>
    </row>
    <row r="1195" spans="1:15" x14ac:dyDescent="0.25">
      <c r="A1195" s="1">
        <f t="shared" si="464"/>
        <v>1029</v>
      </c>
      <c r="B1195" s="1">
        <f t="shared" si="462"/>
        <v>40</v>
      </c>
      <c r="C1195" s="1">
        <f t="shared" si="463"/>
        <v>0</v>
      </c>
      <c r="D1195" s="1">
        <f>料單!C1557</f>
        <v>40024</v>
      </c>
      <c r="E1195" s="1">
        <f ca="1">VLOOKUP(D1195,料單!C:E,3,FALSE)</f>
        <v>0</v>
      </c>
      <c r="F1195" s="1">
        <f ca="1">VLOOKUP(D1195,料單!C:F,4,FALSE)</f>
        <v>0</v>
      </c>
      <c r="G1195" s="1" t="str">
        <f ca="1">VLOOKUP(D1195,料單!C:G,5,FALSE)</f>
        <v/>
      </c>
      <c r="H1195" s="1">
        <f ca="1">VLOOKUP(D1195,料單!C:H,6,FALSE)</f>
        <v>0</v>
      </c>
      <c r="I1195" s="1" t="str">
        <f ca="1">VLOOKUP(D1195,料單!C:I,7,FALSE)</f>
        <v/>
      </c>
      <c r="J1195" s="1">
        <f ca="1">VLOOKUP(D1195,料單!C:J,8,FALSE)</f>
        <v>0</v>
      </c>
      <c r="K1195" s="1">
        <f ca="1">VLOOKUP(D1195,料單!C:K,9,FALSE)</f>
        <v>0</v>
      </c>
      <c r="L1195" s="1" t="str">
        <f ca="1">VLOOKUP(D1195,料單!C:M,11,FALSE)</f>
        <v/>
      </c>
      <c r="M1195" s="1">
        <f ca="1">VLOOKUP(D1195,料單!C:L,10,FALSE)</f>
        <v>0</v>
      </c>
      <c r="O1195" s="1">
        <f t="shared" ca="1" si="465"/>
        <v>0</v>
      </c>
    </row>
    <row r="1196" spans="1:15" x14ac:dyDescent="0.25">
      <c r="A1196" s="1">
        <f t="shared" si="464"/>
        <v>1030</v>
      </c>
      <c r="B1196" s="1">
        <f t="shared" si="462"/>
        <v>40</v>
      </c>
      <c r="C1196" s="1">
        <f t="shared" si="463"/>
        <v>0</v>
      </c>
      <c r="D1196" s="1">
        <f>料單!C1558</f>
        <v>40025</v>
      </c>
      <c r="E1196" s="1">
        <f ca="1">VLOOKUP(D1196,料單!C:E,3,FALSE)</f>
        <v>0</v>
      </c>
      <c r="F1196" s="1">
        <f ca="1">VLOOKUP(D1196,料單!C:F,4,FALSE)</f>
        <v>0</v>
      </c>
      <c r="G1196" s="1" t="str">
        <f ca="1">VLOOKUP(D1196,料單!C:G,5,FALSE)</f>
        <v/>
      </c>
      <c r="H1196" s="1">
        <f ca="1">VLOOKUP(D1196,料單!C:H,6,FALSE)</f>
        <v>0</v>
      </c>
      <c r="I1196" s="1" t="str">
        <f ca="1">VLOOKUP(D1196,料單!C:I,7,FALSE)</f>
        <v/>
      </c>
      <c r="J1196" s="1">
        <f ca="1">VLOOKUP(D1196,料單!C:J,8,FALSE)</f>
        <v>0</v>
      </c>
      <c r="K1196" s="1">
        <f ca="1">VLOOKUP(D1196,料單!C:K,9,FALSE)</f>
        <v>0</v>
      </c>
      <c r="L1196" s="1" t="str">
        <f ca="1">VLOOKUP(D1196,料單!C:M,11,FALSE)</f>
        <v/>
      </c>
      <c r="M1196" s="1">
        <f ca="1">VLOOKUP(D1196,料單!C:L,10,FALSE)</f>
        <v>0</v>
      </c>
      <c r="O1196" s="1">
        <f t="shared" ca="1" si="465"/>
        <v>0</v>
      </c>
    </row>
    <row r="1197" spans="1:15" x14ac:dyDescent="0.25">
      <c r="A1197" s="1">
        <f t="shared" si="464"/>
        <v>1031</v>
      </c>
      <c r="B1197" s="1">
        <f t="shared" si="462"/>
        <v>40</v>
      </c>
      <c r="C1197" s="1">
        <f t="shared" si="463"/>
        <v>0</v>
      </c>
      <c r="D1197" s="1">
        <f>料單!C1559</f>
        <v>40026</v>
      </c>
      <c r="E1197" s="1">
        <f ca="1">VLOOKUP(D1197,料單!C:E,3,FALSE)</f>
        <v>0</v>
      </c>
      <c r="F1197" s="1">
        <f ca="1">VLOOKUP(D1197,料單!C:F,4,FALSE)</f>
        <v>0</v>
      </c>
      <c r="G1197" s="1" t="str">
        <f ca="1">VLOOKUP(D1197,料單!C:G,5,FALSE)</f>
        <v/>
      </c>
      <c r="H1197" s="1">
        <f ca="1">VLOOKUP(D1197,料單!C:H,6,FALSE)</f>
        <v>0</v>
      </c>
      <c r="I1197" s="1" t="str">
        <f ca="1">VLOOKUP(D1197,料單!C:I,7,FALSE)</f>
        <v/>
      </c>
      <c r="J1197" s="1">
        <f ca="1">VLOOKUP(D1197,料單!C:J,8,FALSE)</f>
        <v>0</v>
      </c>
      <c r="K1197" s="1">
        <f ca="1">VLOOKUP(D1197,料單!C:K,9,FALSE)</f>
        <v>0</v>
      </c>
      <c r="L1197" s="1" t="str">
        <f ca="1">VLOOKUP(D1197,料單!C:M,11,FALSE)</f>
        <v/>
      </c>
      <c r="M1197" s="1">
        <f ca="1">VLOOKUP(D1197,料單!C:L,10,FALSE)</f>
        <v>0</v>
      </c>
      <c r="O1197" s="1">
        <f t="shared" ca="1" si="465"/>
        <v>0</v>
      </c>
    </row>
    <row r="1198" spans="1:15" x14ac:dyDescent="0.25">
      <c r="A1198" s="1">
        <f t="shared" si="464"/>
        <v>1032</v>
      </c>
      <c r="B1198" s="1">
        <f t="shared" si="462"/>
        <v>40</v>
      </c>
      <c r="C1198" s="1">
        <f t="shared" si="463"/>
        <v>0</v>
      </c>
      <c r="D1198" s="1">
        <f>料單!C1560</f>
        <v>40027</v>
      </c>
      <c r="E1198" s="1">
        <f ca="1">VLOOKUP(D1198,料單!C:E,3,FALSE)</f>
        <v>0</v>
      </c>
      <c r="F1198" s="1">
        <f ca="1">VLOOKUP(D1198,料單!C:F,4,FALSE)</f>
        <v>0</v>
      </c>
      <c r="G1198" s="1" t="str">
        <f ca="1">VLOOKUP(D1198,料單!C:G,5,FALSE)</f>
        <v/>
      </c>
      <c r="H1198" s="1">
        <f ca="1">VLOOKUP(D1198,料單!C:H,6,FALSE)</f>
        <v>0</v>
      </c>
      <c r="I1198" s="1" t="str">
        <f ca="1">VLOOKUP(D1198,料單!C:I,7,FALSE)</f>
        <v/>
      </c>
      <c r="J1198" s="1">
        <f ca="1">VLOOKUP(D1198,料單!C:J,8,FALSE)</f>
        <v>0</v>
      </c>
      <c r="K1198" s="1">
        <f ca="1">VLOOKUP(D1198,料單!C:K,9,FALSE)</f>
        <v>0</v>
      </c>
      <c r="L1198" s="1" t="str">
        <f ca="1">VLOOKUP(D1198,料單!C:M,11,FALSE)</f>
        <v/>
      </c>
      <c r="M1198" s="1">
        <f ca="1">VLOOKUP(D1198,料單!C:L,10,FALSE)</f>
        <v>0</v>
      </c>
      <c r="O1198" s="1">
        <f t="shared" ca="1" si="465"/>
        <v>0</v>
      </c>
    </row>
    <row r="1199" spans="1:15" x14ac:dyDescent="0.25">
      <c r="A1199" s="1">
        <f t="shared" si="464"/>
        <v>1033</v>
      </c>
      <c r="B1199" s="1">
        <f t="shared" si="462"/>
        <v>40</v>
      </c>
      <c r="C1199" s="1">
        <f t="shared" si="463"/>
        <v>0</v>
      </c>
      <c r="D1199" s="1">
        <f>料單!C1561</f>
        <v>40028</v>
      </c>
      <c r="E1199" s="1">
        <f ca="1">VLOOKUP(D1199,料單!C:E,3,FALSE)</f>
        <v>0</v>
      </c>
      <c r="F1199" s="1">
        <f ca="1">VLOOKUP(D1199,料單!C:F,4,FALSE)</f>
        <v>0</v>
      </c>
      <c r="G1199" s="1" t="str">
        <f ca="1">VLOOKUP(D1199,料單!C:G,5,FALSE)</f>
        <v/>
      </c>
      <c r="H1199" s="1">
        <f ca="1">VLOOKUP(D1199,料單!C:H,6,FALSE)</f>
        <v>0</v>
      </c>
      <c r="I1199" s="1" t="str">
        <f ca="1">VLOOKUP(D1199,料單!C:I,7,FALSE)</f>
        <v/>
      </c>
      <c r="J1199" s="1">
        <f ca="1">VLOOKUP(D1199,料單!C:J,8,FALSE)</f>
        <v>0</v>
      </c>
      <c r="K1199" s="1">
        <f ca="1">VLOOKUP(D1199,料單!C:K,9,FALSE)</f>
        <v>0</v>
      </c>
      <c r="L1199" s="1" t="str">
        <f ca="1">VLOOKUP(D1199,料單!C:M,11,FALSE)</f>
        <v/>
      </c>
      <c r="M1199" s="1">
        <f ca="1">VLOOKUP(D1199,料單!C:L,10,FALSE)</f>
        <v>0</v>
      </c>
      <c r="O1199" s="1">
        <f t="shared" ca="1" si="465"/>
        <v>0</v>
      </c>
    </row>
    <row r="1200" spans="1:15" x14ac:dyDescent="0.25">
      <c r="A1200" s="1">
        <f t="shared" si="464"/>
        <v>1034</v>
      </c>
      <c r="B1200" s="1">
        <f t="shared" si="462"/>
        <v>40</v>
      </c>
      <c r="C1200" s="1">
        <f t="shared" si="463"/>
        <v>0</v>
      </c>
      <c r="D1200" s="1">
        <f>料單!C1562</f>
        <v>40029</v>
      </c>
      <c r="E1200" s="1">
        <f ca="1">VLOOKUP(D1200,料單!C:E,3,FALSE)</f>
        <v>0</v>
      </c>
      <c r="F1200" s="1">
        <f ca="1">VLOOKUP(D1200,料單!C:F,4,FALSE)</f>
        <v>0</v>
      </c>
      <c r="G1200" s="1" t="str">
        <f ca="1">VLOOKUP(D1200,料單!C:G,5,FALSE)</f>
        <v/>
      </c>
      <c r="H1200" s="1">
        <f ca="1">VLOOKUP(D1200,料單!C:H,6,FALSE)</f>
        <v>0</v>
      </c>
      <c r="I1200" s="1" t="str">
        <f ca="1">VLOOKUP(D1200,料單!C:I,7,FALSE)</f>
        <v/>
      </c>
      <c r="J1200" s="1">
        <f ca="1">VLOOKUP(D1200,料單!C:J,8,FALSE)</f>
        <v>0</v>
      </c>
      <c r="K1200" s="1">
        <f ca="1">VLOOKUP(D1200,料單!C:K,9,FALSE)</f>
        <v>0</v>
      </c>
      <c r="L1200" s="1" t="str">
        <f ca="1">VLOOKUP(D1200,料單!C:M,11,FALSE)</f>
        <v/>
      </c>
      <c r="M1200" s="1">
        <f ca="1">VLOOKUP(D1200,料單!C:L,10,FALSE)</f>
        <v>0</v>
      </c>
      <c r="O1200" s="1">
        <f t="shared" ca="1" si="465"/>
        <v>0</v>
      </c>
    </row>
    <row r="1201" spans="1:21" s="43" customFormat="1" x14ac:dyDescent="0.25">
      <c r="A1201" s="43">
        <f t="shared" si="464"/>
        <v>1035</v>
      </c>
      <c r="B1201" s="43">
        <f t="shared" si="462"/>
        <v>40</v>
      </c>
      <c r="C1201" s="43">
        <f t="shared" si="463"/>
        <v>0</v>
      </c>
      <c r="D1201" s="43">
        <f>料單!C1563</f>
        <v>40030</v>
      </c>
      <c r="E1201" s="43">
        <f ca="1">VLOOKUP(D1201,料單!C:E,3,FALSE)</f>
        <v>0</v>
      </c>
      <c r="F1201" s="43">
        <f ca="1">VLOOKUP(D1201,料單!C:F,4,FALSE)</f>
        <v>0</v>
      </c>
      <c r="G1201" s="43" t="str">
        <f ca="1">VLOOKUP(D1201,料單!C:G,5,FALSE)</f>
        <v/>
      </c>
      <c r="H1201" s="43">
        <f ca="1">VLOOKUP(D1201,料單!C:H,6,FALSE)</f>
        <v>0</v>
      </c>
      <c r="I1201" s="43" t="str">
        <f ca="1">VLOOKUP(D1201,料單!C:I,7,FALSE)</f>
        <v/>
      </c>
      <c r="J1201" s="43">
        <f ca="1">VLOOKUP(D1201,料單!C:J,8,FALSE)</f>
        <v>0</v>
      </c>
      <c r="K1201" s="43">
        <f ca="1">VLOOKUP(D1201,料單!C:K,9,FALSE)</f>
        <v>0</v>
      </c>
      <c r="L1201" s="43" t="str">
        <f ca="1">VLOOKUP(D1201,料單!C:M,11,FALSE)</f>
        <v/>
      </c>
      <c r="M1201" s="43">
        <f ca="1">VLOOKUP(D1201,料單!C:L,10,FALSE)</f>
        <v>0</v>
      </c>
      <c r="O1201" s="43">
        <f t="shared" ref="O1201:O1202" ca="1" si="466">(F1201*H1201)/90000*K1201</f>
        <v>0</v>
      </c>
      <c r="P1201" s="45">
        <f ca="1">SUM(O1172:O1201)</f>
        <v>0</v>
      </c>
      <c r="Q1201" s="45"/>
      <c r="R1201" s="214"/>
      <c r="S1201" s="205"/>
    </row>
    <row r="1202" spans="1:21" x14ac:dyDescent="0.25">
      <c r="A1202" s="1">
        <f t="shared" si="464"/>
        <v>1036</v>
      </c>
      <c r="B1202" s="1">
        <f>料單!$C$1567</f>
        <v>41</v>
      </c>
      <c r="C1202" s="1">
        <f>料單!$C$1566</f>
        <v>0</v>
      </c>
      <c r="D1202" s="1">
        <f>料單!C1573</f>
        <v>41001</v>
      </c>
      <c r="E1202" s="1">
        <f ca="1">VLOOKUP(D1202,料單!C:E,3,FALSE)</f>
        <v>0</v>
      </c>
      <c r="F1202" s="1">
        <f ca="1">VLOOKUP(D1202,料單!C:F,4,FALSE)</f>
        <v>0</v>
      </c>
      <c r="G1202" s="1" t="str">
        <f ca="1">VLOOKUP(D1202,料單!C:G,5,FALSE)</f>
        <v/>
      </c>
      <c r="H1202" s="1">
        <f ca="1">VLOOKUP(D1202,料單!C:H,6,FALSE)</f>
        <v>0</v>
      </c>
      <c r="I1202" s="1" t="str">
        <f ca="1">VLOOKUP(D1202,料單!C:I,7,FALSE)</f>
        <v/>
      </c>
      <c r="J1202" s="1">
        <f ca="1">VLOOKUP(D1202,料單!C:J,8,FALSE)</f>
        <v>0</v>
      </c>
      <c r="K1202" s="1">
        <f ca="1">VLOOKUP(D1202,料單!C:K,9,FALSE)</f>
        <v>0</v>
      </c>
      <c r="L1202" s="1" t="str">
        <f ca="1">VLOOKUP(D1202,料單!C:M,11,FALSE)</f>
        <v/>
      </c>
      <c r="M1202" s="1">
        <f ca="1">VLOOKUP(D1202,料單!C:L,10,FALSE)</f>
        <v>0</v>
      </c>
      <c r="O1202" s="1">
        <f t="shared" ca="1" si="466"/>
        <v>0</v>
      </c>
      <c r="R1202" s="2" t="str">
        <f>IFERROR(VLOOKUP(表格15[[#This Row],[板材
色號]],資料庫!$P$3:$AJ$73,20,),"")</f>
        <v/>
      </c>
      <c r="S1202" s="9" t="str">
        <f t="shared" ref="S1202:S1265" ca="1" si="467">IFERROR((O1202*R1202),"")</f>
        <v/>
      </c>
      <c r="T1202" s="9"/>
      <c r="U1202" s="9"/>
    </row>
    <row r="1203" spans="1:21" x14ac:dyDescent="0.25">
      <c r="A1203" s="1">
        <f t="shared" si="464"/>
        <v>1037</v>
      </c>
      <c r="B1203" s="1">
        <f>料單!$C$1567</f>
        <v>41</v>
      </c>
      <c r="C1203" s="1">
        <f>料單!$C$1566</f>
        <v>0</v>
      </c>
      <c r="D1203" s="1">
        <f>料單!C1574</f>
        <v>41002</v>
      </c>
      <c r="E1203" s="1">
        <f ca="1">VLOOKUP(D1203,料單!C:E,3,FALSE)</f>
        <v>0</v>
      </c>
      <c r="F1203" s="1">
        <f ca="1">VLOOKUP(D1203,料單!C:F,4,FALSE)</f>
        <v>0</v>
      </c>
      <c r="G1203" s="1" t="str">
        <f ca="1">VLOOKUP(D1203,料單!C:G,5,FALSE)</f>
        <v/>
      </c>
      <c r="H1203" s="1">
        <f ca="1">VLOOKUP(D1203,料單!C:H,6,FALSE)</f>
        <v>0</v>
      </c>
      <c r="I1203" s="1" t="str">
        <f ca="1">VLOOKUP(D1203,料單!C:I,7,FALSE)</f>
        <v/>
      </c>
      <c r="J1203" s="1">
        <f ca="1">VLOOKUP(D1203,料單!C:J,8,FALSE)</f>
        <v>0</v>
      </c>
      <c r="K1203" s="1">
        <f ca="1">VLOOKUP(D1203,料單!C:K,9,FALSE)</f>
        <v>0</v>
      </c>
      <c r="L1203" s="1" t="str">
        <f ca="1">VLOOKUP(D1203,料單!C:M,11,FALSE)</f>
        <v/>
      </c>
      <c r="M1203" s="1">
        <f ca="1">VLOOKUP(D1203,料單!C:L,10,FALSE)</f>
        <v>0</v>
      </c>
      <c r="O1203" s="1">
        <f t="shared" ref="O1203:O1229" ca="1" si="468">(F1203*H1203)/90000*K1203</f>
        <v>0</v>
      </c>
      <c r="R1203" s="2" t="str">
        <f>IFERROR(VLOOKUP(表格15[[#This Row],[板材
色號]],資料庫!$P$3:$AJ$73,20,),"")</f>
        <v/>
      </c>
      <c r="S1203" s="9" t="str">
        <f t="shared" ca="1" si="467"/>
        <v/>
      </c>
    </row>
    <row r="1204" spans="1:21" x14ac:dyDescent="0.25">
      <c r="A1204" s="1">
        <f t="shared" si="464"/>
        <v>1038</v>
      </c>
      <c r="B1204" s="1">
        <f>料單!$C$1567</f>
        <v>41</v>
      </c>
      <c r="C1204" s="1">
        <f>料單!$C$1566</f>
        <v>0</v>
      </c>
      <c r="D1204" s="1">
        <f>料單!C1575</f>
        <v>41003</v>
      </c>
      <c r="E1204" s="1">
        <f ca="1">VLOOKUP(D1204,料單!C:E,3,FALSE)</f>
        <v>0</v>
      </c>
      <c r="F1204" s="1">
        <f ca="1">VLOOKUP(D1204,料單!C:F,4,FALSE)</f>
        <v>0</v>
      </c>
      <c r="G1204" s="1" t="str">
        <f ca="1">VLOOKUP(D1204,料單!C:G,5,FALSE)</f>
        <v/>
      </c>
      <c r="H1204" s="1">
        <f ca="1">VLOOKUP(D1204,料單!C:H,6,FALSE)</f>
        <v>0</v>
      </c>
      <c r="I1204" s="1" t="str">
        <f ca="1">VLOOKUP(D1204,料單!C:I,7,FALSE)</f>
        <v/>
      </c>
      <c r="J1204" s="1">
        <f ca="1">VLOOKUP(D1204,料單!C:J,8,FALSE)</f>
        <v>0</v>
      </c>
      <c r="K1204" s="1">
        <f ca="1">VLOOKUP(D1204,料單!C:K,9,FALSE)</f>
        <v>0</v>
      </c>
      <c r="L1204" s="1" t="str">
        <f ca="1">VLOOKUP(D1204,料單!C:M,11,FALSE)</f>
        <v/>
      </c>
      <c r="M1204" s="1">
        <f ca="1">VLOOKUP(D1204,料單!C:L,10,FALSE)</f>
        <v>0</v>
      </c>
      <c r="O1204" s="1">
        <f t="shared" ca="1" si="468"/>
        <v>0</v>
      </c>
      <c r="R1204" s="2" t="str">
        <f>IFERROR(VLOOKUP(表格15[[#This Row],[板材
色號]],資料庫!$P$3:$AJ$73,20,),"")</f>
        <v/>
      </c>
      <c r="S1204" s="9" t="str">
        <f t="shared" ca="1" si="467"/>
        <v/>
      </c>
    </row>
    <row r="1205" spans="1:21" x14ac:dyDescent="0.25">
      <c r="A1205" s="1">
        <f t="shared" si="464"/>
        <v>1039</v>
      </c>
      <c r="B1205" s="1">
        <f>料單!$C$1567</f>
        <v>41</v>
      </c>
      <c r="C1205" s="1">
        <f>料單!$C$1566</f>
        <v>0</v>
      </c>
      <c r="D1205" s="1">
        <f>料單!C1576</f>
        <v>41004</v>
      </c>
      <c r="E1205" s="1">
        <f ca="1">VLOOKUP(D1205,料單!C:E,3,FALSE)</f>
        <v>0</v>
      </c>
      <c r="F1205" s="1">
        <f ca="1">VLOOKUP(D1205,料單!C:F,4,FALSE)</f>
        <v>0</v>
      </c>
      <c r="G1205" s="1" t="str">
        <f ca="1">VLOOKUP(D1205,料單!C:G,5,FALSE)</f>
        <v/>
      </c>
      <c r="H1205" s="1">
        <f ca="1">VLOOKUP(D1205,料單!C:H,6,FALSE)</f>
        <v>0</v>
      </c>
      <c r="I1205" s="1" t="str">
        <f ca="1">VLOOKUP(D1205,料單!C:I,7,FALSE)</f>
        <v/>
      </c>
      <c r="J1205" s="1">
        <f ca="1">VLOOKUP(D1205,料單!C:J,8,FALSE)</f>
        <v>0</v>
      </c>
      <c r="K1205" s="1">
        <f ca="1">VLOOKUP(D1205,料單!C:K,9,FALSE)</f>
        <v>0</v>
      </c>
      <c r="L1205" s="1" t="str">
        <f ca="1">VLOOKUP(D1205,料單!C:M,11,FALSE)</f>
        <v/>
      </c>
      <c r="M1205" s="1">
        <f ca="1">VLOOKUP(D1205,料單!C:L,10,FALSE)</f>
        <v>0</v>
      </c>
      <c r="O1205" s="1">
        <f t="shared" ca="1" si="468"/>
        <v>0</v>
      </c>
      <c r="R1205" s="2" t="str">
        <f>IFERROR(VLOOKUP(表格15[[#This Row],[板材
色號]],資料庫!$P$3:$AJ$73,20,),"")</f>
        <v/>
      </c>
      <c r="S1205" s="9" t="str">
        <f t="shared" ca="1" si="467"/>
        <v/>
      </c>
    </row>
    <row r="1206" spans="1:21" x14ac:dyDescent="0.25">
      <c r="A1206" s="1">
        <f t="shared" si="464"/>
        <v>1040</v>
      </c>
      <c r="B1206" s="1">
        <f>料單!$C$1567</f>
        <v>41</v>
      </c>
      <c r="C1206" s="1">
        <f>料單!$C$1566</f>
        <v>0</v>
      </c>
      <c r="D1206" s="1">
        <f>料單!C1577</f>
        <v>41005</v>
      </c>
      <c r="E1206" s="1">
        <f ca="1">VLOOKUP(D1206,料單!C:E,3,FALSE)</f>
        <v>0</v>
      </c>
      <c r="F1206" s="1">
        <f ca="1">VLOOKUP(D1206,料單!C:F,4,FALSE)</f>
        <v>0</v>
      </c>
      <c r="G1206" s="1" t="str">
        <f ca="1">VLOOKUP(D1206,料單!C:G,5,FALSE)</f>
        <v/>
      </c>
      <c r="H1206" s="1">
        <f ca="1">VLOOKUP(D1206,料單!C:H,6,FALSE)</f>
        <v>0</v>
      </c>
      <c r="I1206" s="1" t="str">
        <f ca="1">VLOOKUP(D1206,料單!C:I,7,FALSE)</f>
        <v/>
      </c>
      <c r="J1206" s="1">
        <f ca="1">VLOOKUP(D1206,料單!C:J,8,FALSE)</f>
        <v>0</v>
      </c>
      <c r="K1206" s="1">
        <f ca="1">VLOOKUP(D1206,料單!C:K,9,FALSE)</f>
        <v>0</v>
      </c>
      <c r="L1206" s="1" t="str">
        <f ca="1">VLOOKUP(D1206,料單!C:M,11,FALSE)</f>
        <v/>
      </c>
      <c r="M1206" s="1">
        <f ca="1">VLOOKUP(D1206,料單!C:L,10,FALSE)</f>
        <v>0</v>
      </c>
      <c r="O1206" s="1">
        <f t="shared" ca="1" si="468"/>
        <v>0</v>
      </c>
      <c r="R1206" s="2" t="str">
        <f>IFERROR(VLOOKUP(表格15[[#This Row],[板材
色號]],資料庫!$P$3:$AJ$73,20,),"")</f>
        <v/>
      </c>
      <c r="S1206" s="9" t="str">
        <f t="shared" ca="1" si="467"/>
        <v/>
      </c>
    </row>
    <row r="1207" spans="1:21" x14ac:dyDescent="0.25">
      <c r="A1207" s="1">
        <f t="shared" si="464"/>
        <v>1041</v>
      </c>
      <c r="B1207" s="1">
        <f>料單!$C$1567</f>
        <v>41</v>
      </c>
      <c r="C1207" s="1">
        <f>料單!$C$1566</f>
        <v>0</v>
      </c>
      <c r="D1207" s="1">
        <f>料單!C1578</f>
        <v>41006</v>
      </c>
      <c r="E1207" s="1">
        <f ca="1">VLOOKUP(D1207,料單!C:E,3,FALSE)</f>
        <v>0</v>
      </c>
      <c r="F1207" s="1">
        <f ca="1">VLOOKUP(D1207,料單!C:F,4,FALSE)</f>
        <v>0</v>
      </c>
      <c r="G1207" s="1" t="str">
        <f ca="1">VLOOKUP(D1207,料單!C:G,5,FALSE)</f>
        <v/>
      </c>
      <c r="H1207" s="1">
        <f ca="1">VLOOKUP(D1207,料單!C:H,6,FALSE)</f>
        <v>0</v>
      </c>
      <c r="I1207" s="1" t="str">
        <f ca="1">VLOOKUP(D1207,料單!C:I,7,FALSE)</f>
        <v/>
      </c>
      <c r="J1207" s="1">
        <f ca="1">VLOOKUP(D1207,料單!C:J,8,FALSE)</f>
        <v>0</v>
      </c>
      <c r="K1207" s="1">
        <f ca="1">VLOOKUP(D1207,料單!C:K,9,FALSE)</f>
        <v>0</v>
      </c>
      <c r="L1207" s="1" t="str">
        <f ca="1">VLOOKUP(D1207,料單!C:M,11,FALSE)</f>
        <v/>
      </c>
      <c r="M1207" s="1">
        <f ca="1">VLOOKUP(D1207,料單!C:L,10,FALSE)</f>
        <v>0</v>
      </c>
      <c r="O1207" s="1">
        <f t="shared" ca="1" si="468"/>
        <v>0</v>
      </c>
      <c r="R1207" s="2" t="str">
        <f>IFERROR(VLOOKUP(表格15[[#This Row],[板材
色號]],資料庫!$P$3:$AJ$73,20,),"")</f>
        <v/>
      </c>
      <c r="S1207" s="9" t="str">
        <f t="shared" ca="1" si="467"/>
        <v/>
      </c>
    </row>
    <row r="1208" spans="1:21" x14ac:dyDescent="0.25">
      <c r="A1208" s="1">
        <f t="shared" si="464"/>
        <v>1042</v>
      </c>
      <c r="B1208" s="1">
        <f>料單!$C$1567</f>
        <v>41</v>
      </c>
      <c r="C1208" s="1">
        <f>料單!$C$1566</f>
        <v>0</v>
      </c>
      <c r="D1208" s="1">
        <f>料單!C1579</f>
        <v>41007</v>
      </c>
      <c r="E1208" s="1">
        <f ca="1">VLOOKUP(D1208,料單!C:E,3,FALSE)</f>
        <v>0</v>
      </c>
      <c r="F1208" s="1">
        <f ca="1">VLOOKUP(D1208,料單!C:F,4,FALSE)</f>
        <v>0</v>
      </c>
      <c r="G1208" s="1" t="str">
        <f ca="1">VLOOKUP(D1208,料單!C:G,5,FALSE)</f>
        <v/>
      </c>
      <c r="H1208" s="1">
        <f ca="1">VLOOKUP(D1208,料單!C:H,6,FALSE)</f>
        <v>0</v>
      </c>
      <c r="I1208" s="1" t="str">
        <f ca="1">VLOOKUP(D1208,料單!C:I,7,FALSE)</f>
        <v/>
      </c>
      <c r="J1208" s="1">
        <f ca="1">VLOOKUP(D1208,料單!C:J,8,FALSE)</f>
        <v>0</v>
      </c>
      <c r="K1208" s="1">
        <f ca="1">VLOOKUP(D1208,料單!C:K,9,FALSE)</f>
        <v>0</v>
      </c>
      <c r="L1208" s="1" t="str">
        <f ca="1">VLOOKUP(D1208,料單!C:M,11,FALSE)</f>
        <v/>
      </c>
      <c r="M1208" s="1">
        <f ca="1">VLOOKUP(D1208,料單!C:L,10,FALSE)</f>
        <v>0</v>
      </c>
      <c r="O1208" s="1">
        <f t="shared" ca="1" si="468"/>
        <v>0</v>
      </c>
      <c r="R1208" s="2" t="str">
        <f>IFERROR(VLOOKUP(表格15[[#This Row],[板材
色號]],資料庫!$P$3:$AJ$73,20,),"")</f>
        <v/>
      </c>
      <c r="S1208" s="9" t="str">
        <f t="shared" ca="1" si="467"/>
        <v/>
      </c>
    </row>
    <row r="1209" spans="1:21" x14ac:dyDescent="0.25">
      <c r="A1209" s="1">
        <f t="shared" si="464"/>
        <v>1043</v>
      </c>
      <c r="B1209" s="1">
        <f>料單!$C$1567</f>
        <v>41</v>
      </c>
      <c r="C1209" s="1">
        <f>料單!$C$1566</f>
        <v>0</v>
      </c>
      <c r="D1209" s="1">
        <f>料單!C1580</f>
        <v>41008</v>
      </c>
      <c r="E1209" s="1">
        <f ca="1">VLOOKUP(D1209,料單!C:E,3,FALSE)</f>
        <v>0</v>
      </c>
      <c r="F1209" s="1">
        <f ca="1">VLOOKUP(D1209,料單!C:F,4,FALSE)</f>
        <v>0</v>
      </c>
      <c r="G1209" s="1" t="str">
        <f ca="1">VLOOKUP(D1209,料單!C:G,5,FALSE)</f>
        <v/>
      </c>
      <c r="H1209" s="1">
        <f ca="1">VLOOKUP(D1209,料單!C:H,6,FALSE)</f>
        <v>0</v>
      </c>
      <c r="I1209" s="1" t="str">
        <f ca="1">VLOOKUP(D1209,料單!C:I,7,FALSE)</f>
        <v/>
      </c>
      <c r="J1209" s="1">
        <f ca="1">VLOOKUP(D1209,料單!C:J,8,FALSE)</f>
        <v>0</v>
      </c>
      <c r="K1209" s="1">
        <f ca="1">VLOOKUP(D1209,料單!C:K,9,FALSE)</f>
        <v>0</v>
      </c>
      <c r="L1209" s="1" t="str">
        <f ca="1">VLOOKUP(D1209,料單!C:M,11,FALSE)</f>
        <v/>
      </c>
      <c r="M1209" s="1">
        <f ca="1">VLOOKUP(D1209,料單!C:L,10,FALSE)</f>
        <v>0</v>
      </c>
      <c r="O1209" s="1">
        <f t="shared" ca="1" si="468"/>
        <v>0</v>
      </c>
      <c r="R1209" s="2" t="str">
        <f>IFERROR(VLOOKUP(表格15[[#This Row],[板材
色號]],資料庫!$P$3:$AJ$73,20,),"")</f>
        <v/>
      </c>
      <c r="S1209" s="9" t="str">
        <f t="shared" ca="1" si="467"/>
        <v/>
      </c>
    </row>
    <row r="1210" spans="1:21" x14ac:dyDescent="0.25">
      <c r="A1210" s="1">
        <f t="shared" si="464"/>
        <v>1044</v>
      </c>
      <c r="B1210" s="1">
        <f>料單!$C$1567</f>
        <v>41</v>
      </c>
      <c r="C1210" s="1">
        <f>料單!$C$1566</f>
        <v>0</v>
      </c>
      <c r="D1210" s="1">
        <f>料單!C1581</f>
        <v>41009</v>
      </c>
      <c r="E1210" s="1">
        <f ca="1">VLOOKUP(D1210,料單!C:E,3,FALSE)</f>
        <v>0</v>
      </c>
      <c r="F1210" s="1">
        <f ca="1">VLOOKUP(D1210,料單!C:F,4,FALSE)</f>
        <v>0</v>
      </c>
      <c r="G1210" s="1" t="str">
        <f ca="1">VLOOKUP(D1210,料單!C:G,5,FALSE)</f>
        <v/>
      </c>
      <c r="H1210" s="1">
        <f ca="1">VLOOKUP(D1210,料單!C:H,6,FALSE)</f>
        <v>0</v>
      </c>
      <c r="I1210" s="1" t="str">
        <f ca="1">VLOOKUP(D1210,料單!C:I,7,FALSE)</f>
        <v/>
      </c>
      <c r="J1210" s="1">
        <f ca="1">VLOOKUP(D1210,料單!C:J,8,FALSE)</f>
        <v>0</v>
      </c>
      <c r="K1210" s="1">
        <f ca="1">VLOOKUP(D1210,料單!C:K,9,FALSE)</f>
        <v>0</v>
      </c>
      <c r="L1210" s="1" t="str">
        <f ca="1">VLOOKUP(D1210,料單!C:M,11,FALSE)</f>
        <v/>
      </c>
      <c r="M1210" s="1">
        <f ca="1">VLOOKUP(D1210,料單!C:L,10,FALSE)</f>
        <v>0</v>
      </c>
      <c r="O1210" s="1">
        <f t="shared" ca="1" si="468"/>
        <v>0</v>
      </c>
      <c r="R1210" s="2" t="str">
        <f>IFERROR(VLOOKUP(表格15[[#This Row],[板材
色號]],資料庫!$P$3:$AJ$73,20,),"")</f>
        <v/>
      </c>
      <c r="S1210" s="9" t="str">
        <f t="shared" ca="1" si="467"/>
        <v/>
      </c>
    </row>
    <row r="1211" spans="1:21" x14ac:dyDescent="0.25">
      <c r="A1211" s="1">
        <f t="shared" si="464"/>
        <v>1045</v>
      </c>
      <c r="B1211" s="1">
        <f>料單!$C$1567</f>
        <v>41</v>
      </c>
      <c r="C1211" s="1">
        <f>料單!$C$1566</f>
        <v>0</v>
      </c>
      <c r="D1211" s="1">
        <f>料單!C1582</f>
        <v>41010</v>
      </c>
      <c r="E1211" s="1">
        <f ca="1">VLOOKUP(D1211,料單!C:E,3,FALSE)</f>
        <v>0</v>
      </c>
      <c r="F1211" s="1">
        <f ca="1">VLOOKUP(D1211,料單!C:F,4,FALSE)</f>
        <v>0</v>
      </c>
      <c r="G1211" s="1" t="str">
        <f ca="1">VLOOKUP(D1211,料單!C:G,5,FALSE)</f>
        <v/>
      </c>
      <c r="H1211" s="1">
        <f ca="1">VLOOKUP(D1211,料單!C:H,6,FALSE)</f>
        <v>0</v>
      </c>
      <c r="I1211" s="1" t="str">
        <f ca="1">VLOOKUP(D1211,料單!C:I,7,FALSE)</f>
        <v/>
      </c>
      <c r="J1211" s="1">
        <f ca="1">VLOOKUP(D1211,料單!C:J,8,FALSE)</f>
        <v>0</v>
      </c>
      <c r="K1211" s="1">
        <f ca="1">VLOOKUP(D1211,料單!C:K,9,FALSE)</f>
        <v>0</v>
      </c>
      <c r="L1211" s="1" t="str">
        <f ca="1">VLOOKUP(D1211,料單!C:M,11,FALSE)</f>
        <v/>
      </c>
      <c r="M1211" s="1">
        <f ca="1">VLOOKUP(D1211,料單!C:L,10,FALSE)</f>
        <v>0</v>
      </c>
      <c r="O1211" s="1">
        <f t="shared" ca="1" si="468"/>
        <v>0</v>
      </c>
      <c r="R1211" s="2" t="str">
        <f>IFERROR(VLOOKUP(表格15[[#This Row],[板材
色號]],資料庫!$P$3:$AJ$73,20,),"")</f>
        <v/>
      </c>
      <c r="S1211" s="9" t="str">
        <f t="shared" ca="1" si="467"/>
        <v/>
      </c>
    </row>
    <row r="1212" spans="1:21" x14ac:dyDescent="0.25">
      <c r="A1212" s="1">
        <f t="shared" si="464"/>
        <v>1046</v>
      </c>
      <c r="B1212" s="1">
        <f>料單!$C$1567</f>
        <v>41</v>
      </c>
      <c r="C1212" s="1">
        <f>料單!$C$1566</f>
        <v>0</v>
      </c>
      <c r="D1212" s="1">
        <f>料單!C1583</f>
        <v>41011</v>
      </c>
      <c r="E1212" s="1">
        <f ca="1">VLOOKUP(D1212,料單!C:E,3,FALSE)</f>
        <v>0</v>
      </c>
      <c r="F1212" s="1">
        <f ca="1">VLOOKUP(D1212,料單!C:F,4,FALSE)</f>
        <v>0</v>
      </c>
      <c r="G1212" s="1" t="str">
        <f ca="1">VLOOKUP(D1212,料單!C:G,5,FALSE)</f>
        <v/>
      </c>
      <c r="H1212" s="1">
        <f ca="1">VLOOKUP(D1212,料單!C:H,6,FALSE)</f>
        <v>0</v>
      </c>
      <c r="I1212" s="1" t="str">
        <f ca="1">VLOOKUP(D1212,料單!C:I,7,FALSE)</f>
        <v/>
      </c>
      <c r="J1212" s="1">
        <f ca="1">VLOOKUP(D1212,料單!C:J,8,FALSE)</f>
        <v>0</v>
      </c>
      <c r="K1212" s="1">
        <f ca="1">VLOOKUP(D1212,料單!C:K,9,FALSE)</f>
        <v>0</v>
      </c>
      <c r="L1212" s="1">
        <f ca="1">VLOOKUP(D1212,料單!C:M,11,FALSE)</f>
        <v>0</v>
      </c>
      <c r="M1212" s="1">
        <f ca="1">VLOOKUP(D1212,料單!C:L,10,FALSE)</f>
        <v>0</v>
      </c>
      <c r="O1212" s="1">
        <f t="shared" ca="1" si="468"/>
        <v>0</v>
      </c>
      <c r="R1212" s="2" t="str">
        <f>IFERROR(VLOOKUP(表格15[[#This Row],[板材
色號]],資料庫!$P$3:$AJ$73,20,),"")</f>
        <v/>
      </c>
      <c r="S1212" s="9" t="str">
        <f t="shared" ca="1" si="467"/>
        <v/>
      </c>
    </row>
    <row r="1213" spans="1:21" x14ac:dyDescent="0.25">
      <c r="A1213" s="1">
        <f t="shared" si="464"/>
        <v>1047</v>
      </c>
      <c r="B1213" s="1">
        <f>料單!$C$1567</f>
        <v>41</v>
      </c>
      <c r="C1213" s="1">
        <f>料單!$C$1566</f>
        <v>0</v>
      </c>
      <c r="D1213" s="1">
        <f>料單!C1584</f>
        <v>41012</v>
      </c>
      <c r="E1213" s="1">
        <f ca="1">VLOOKUP(D1213,料單!C:E,3,FALSE)</f>
        <v>0</v>
      </c>
      <c r="F1213" s="1">
        <f ca="1">VLOOKUP(D1213,料單!C:F,4,FALSE)</f>
        <v>0</v>
      </c>
      <c r="G1213" s="1" t="str">
        <f ca="1">VLOOKUP(D1213,料單!C:G,5,FALSE)</f>
        <v/>
      </c>
      <c r="H1213" s="1">
        <f ca="1">VLOOKUP(D1213,料單!C:H,6,FALSE)</f>
        <v>0</v>
      </c>
      <c r="I1213" s="1" t="str">
        <f ca="1">VLOOKUP(D1213,料單!C:I,7,FALSE)</f>
        <v/>
      </c>
      <c r="J1213" s="1">
        <f ca="1">VLOOKUP(D1213,料單!C:J,8,FALSE)</f>
        <v>0</v>
      </c>
      <c r="K1213" s="1">
        <f ca="1">VLOOKUP(D1213,料單!C:K,9,FALSE)</f>
        <v>0</v>
      </c>
      <c r="L1213" s="1">
        <f ca="1">VLOOKUP(D1213,料單!C:M,11,FALSE)</f>
        <v>0</v>
      </c>
      <c r="M1213" s="1">
        <f ca="1">VLOOKUP(D1213,料單!C:L,10,FALSE)</f>
        <v>0</v>
      </c>
      <c r="O1213" s="1">
        <f t="shared" ca="1" si="468"/>
        <v>0</v>
      </c>
      <c r="R1213" s="2" t="str">
        <f>IFERROR(VLOOKUP(表格15[[#This Row],[板材
色號]],資料庫!$P$3:$AJ$73,20,),"")</f>
        <v/>
      </c>
      <c r="S1213" s="9" t="str">
        <f t="shared" ca="1" si="467"/>
        <v/>
      </c>
    </row>
    <row r="1214" spans="1:21" x14ac:dyDescent="0.25">
      <c r="A1214" s="1">
        <f t="shared" si="464"/>
        <v>1048</v>
      </c>
      <c r="B1214" s="1">
        <f>料單!$C$1567</f>
        <v>41</v>
      </c>
      <c r="C1214" s="1">
        <f>料單!$C$1566</f>
        <v>0</v>
      </c>
      <c r="D1214" s="1">
        <f>料單!C1585</f>
        <v>41013</v>
      </c>
      <c r="E1214" s="1">
        <f ca="1">VLOOKUP(D1214,料單!C:E,3,FALSE)</f>
        <v>0</v>
      </c>
      <c r="F1214" s="1">
        <f ca="1">VLOOKUP(D1214,料單!C:F,4,FALSE)</f>
        <v>0</v>
      </c>
      <c r="G1214" s="1" t="str">
        <f ca="1">VLOOKUP(D1214,料單!C:G,5,FALSE)</f>
        <v/>
      </c>
      <c r="H1214" s="1">
        <f ca="1">VLOOKUP(D1214,料單!C:H,6,FALSE)</f>
        <v>0</v>
      </c>
      <c r="I1214" s="1" t="str">
        <f ca="1">VLOOKUP(D1214,料單!C:I,7,FALSE)</f>
        <v/>
      </c>
      <c r="J1214" s="1">
        <f ca="1">VLOOKUP(D1214,料單!C:J,8,FALSE)</f>
        <v>0</v>
      </c>
      <c r="K1214" s="1">
        <f ca="1">VLOOKUP(D1214,料單!C:K,9,FALSE)</f>
        <v>0</v>
      </c>
      <c r="L1214" s="1">
        <f ca="1">VLOOKUP(D1214,料單!C:M,11,FALSE)</f>
        <v>0</v>
      </c>
      <c r="M1214" s="1">
        <f ca="1">VLOOKUP(D1214,料單!C:L,10,FALSE)</f>
        <v>0</v>
      </c>
      <c r="O1214" s="1">
        <f t="shared" ca="1" si="468"/>
        <v>0</v>
      </c>
      <c r="R1214" s="2" t="str">
        <f>IFERROR(VLOOKUP(表格15[[#This Row],[板材
色號]],資料庫!$P$3:$AJ$73,20,),"")</f>
        <v/>
      </c>
      <c r="S1214" s="9" t="str">
        <f t="shared" ca="1" si="467"/>
        <v/>
      </c>
    </row>
    <row r="1215" spans="1:21" x14ac:dyDescent="0.25">
      <c r="A1215" s="1">
        <f t="shared" si="464"/>
        <v>1049</v>
      </c>
      <c r="B1215" s="1">
        <f>料單!$C$1567</f>
        <v>41</v>
      </c>
      <c r="C1215" s="1">
        <f>料單!$C$1566</f>
        <v>0</v>
      </c>
      <c r="D1215" s="1">
        <f>料單!C1586</f>
        <v>41014</v>
      </c>
      <c r="E1215" s="1">
        <f ca="1">VLOOKUP(D1215,料單!C:E,3,FALSE)</f>
        <v>0</v>
      </c>
      <c r="F1215" s="1">
        <f ca="1">VLOOKUP(D1215,料單!C:F,4,FALSE)</f>
        <v>0</v>
      </c>
      <c r="G1215" s="1" t="str">
        <f ca="1">VLOOKUP(D1215,料單!C:G,5,FALSE)</f>
        <v/>
      </c>
      <c r="H1215" s="1">
        <f ca="1">VLOOKUP(D1215,料單!C:H,6,FALSE)</f>
        <v>0</v>
      </c>
      <c r="I1215" s="1" t="str">
        <f ca="1">VLOOKUP(D1215,料單!C:I,7,FALSE)</f>
        <v/>
      </c>
      <c r="J1215" s="1">
        <f ca="1">VLOOKUP(D1215,料單!C:J,8,FALSE)</f>
        <v>0</v>
      </c>
      <c r="K1215" s="1">
        <f ca="1">VLOOKUP(D1215,料單!C:K,9,FALSE)</f>
        <v>0</v>
      </c>
      <c r="L1215" s="1">
        <f ca="1">VLOOKUP(D1215,料單!C:M,11,FALSE)</f>
        <v>0</v>
      </c>
      <c r="M1215" s="1">
        <f ca="1">VLOOKUP(D1215,料單!C:L,10,FALSE)</f>
        <v>0</v>
      </c>
      <c r="O1215" s="1">
        <f t="shared" ca="1" si="468"/>
        <v>0</v>
      </c>
      <c r="R1215" s="2" t="str">
        <f>IFERROR(VLOOKUP(表格15[[#This Row],[板材
色號]],資料庫!$P$3:$AJ$73,20,),"")</f>
        <v/>
      </c>
      <c r="S1215" s="9" t="str">
        <f t="shared" ca="1" si="467"/>
        <v/>
      </c>
    </row>
    <row r="1216" spans="1:21" x14ac:dyDescent="0.25">
      <c r="A1216" s="1">
        <f t="shared" si="464"/>
        <v>1050</v>
      </c>
      <c r="B1216" s="1">
        <f>料單!$C$1567</f>
        <v>41</v>
      </c>
      <c r="C1216" s="1">
        <f>料單!$C$1566</f>
        <v>0</v>
      </c>
      <c r="D1216" s="1">
        <f>料單!C1587</f>
        <v>41015</v>
      </c>
      <c r="E1216" s="1">
        <f ca="1">VLOOKUP(D1216,料單!C:E,3,FALSE)</f>
        <v>0</v>
      </c>
      <c r="F1216" s="1">
        <f ca="1">VLOOKUP(D1216,料單!C:F,4,FALSE)</f>
        <v>0</v>
      </c>
      <c r="G1216" s="1" t="str">
        <f ca="1">VLOOKUP(D1216,料單!C:G,5,FALSE)</f>
        <v/>
      </c>
      <c r="H1216" s="1">
        <f ca="1">VLOOKUP(D1216,料單!C:H,6,FALSE)</f>
        <v>0</v>
      </c>
      <c r="I1216" s="1" t="str">
        <f ca="1">VLOOKUP(D1216,料單!C:I,7,FALSE)</f>
        <v/>
      </c>
      <c r="J1216" s="1">
        <f ca="1">VLOOKUP(D1216,料單!C:J,8,FALSE)</f>
        <v>0</v>
      </c>
      <c r="K1216" s="1">
        <f ca="1">VLOOKUP(D1216,料單!C:K,9,FALSE)</f>
        <v>0</v>
      </c>
      <c r="L1216" s="1">
        <f ca="1">VLOOKUP(D1216,料單!C:M,11,FALSE)</f>
        <v>0</v>
      </c>
      <c r="M1216" s="1">
        <f ca="1">VLOOKUP(D1216,料單!C:L,10,FALSE)</f>
        <v>0</v>
      </c>
      <c r="O1216" s="1">
        <f t="shared" ca="1" si="468"/>
        <v>0</v>
      </c>
      <c r="R1216" s="2" t="str">
        <f>IFERROR(VLOOKUP(表格15[[#This Row],[板材
色號]],資料庫!$P$3:$AJ$73,20,),"")</f>
        <v/>
      </c>
      <c r="S1216" s="9" t="str">
        <f t="shared" ca="1" si="467"/>
        <v/>
      </c>
    </row>
    <row r="1217" spans="1:21" x14ac:dyDescent="0.25">
      <c r="A1217" s="1">
        <f t="shared" si="464"/>
        <v>1051</v>
      </c>
      <c r="B1217" s="1">
        <f>料單!$C$1567</f>
        <v>41</v>
      </c>
      <c r="C1217" s="1">
        <f>料單!$C$1566</f>
        <v>0</v>
      </c>
      <c r="D1217" s="1">
        <f>料單!C1588</f>
        <v>41016</v>
      </c>
      <c r="E1217" s="1">
        <f ca="1">VLOOKUP(D1217,料單!C:E,3,FALSE)</f>
        <v>0</v>
      </c>
      <c r="F1217" s="1">
        <f ca="1">VLOOKUP(D1217,料單!C:F,4,FALSE)</f>
        <v>0</v>
      </c>
      <c r="G1217" s="1" t="str">
        <f ca="1">VLOOKUP(D1217,料單!C:G,5,FALSE)</f>
        <v/>
      </c>
      <c r="H1217" s="1">
        <f ca="1">VLOOKUP(D1217,料單!C:H,6,FALSE)</f>
        <v>0</v>
      </c>
      <c r="I1217" s="1" t="str">
        <f ca="1">VLOOKUP(D1217,料單!C:I,7,FALSE)</f>
        <v/>
      </c>
      <c r="J1217" s="1">
        <f ca="1">VLOOKUP(D1217,料單!C:J,8,FALSE)</f>
        <v>0</v>
      </c>
      <c r="K1217" s="1">
        <f ca="1">VLOOKUP(D1217,料單!C:K,9,FALSE)</f>
        <v>0</v>
      </c>
      <c r="L1217" s="1">
        <f ca="1">VLOOKUP(D1217,料單!C:M,11,FALSE)</f>
        <v>0</v>
      </c>
      <c r="M1217" s="1">
        <f ca="1">VLOOKUP(D1217,料單!C:L,10,FALSE)</f>
        <v>0</v>
      </c>
      <c r="O1217" s="1">
        <f t="shared" ca="1" si="468"/>
        <v>0</v>
      </c>
      <c r="R1217" s="2" t="str">
        <f>IFERROR(VLOOKUP(表格15[[#This Row],[板材
色號]],資料庫!$P$3:$AJ$73,20,),"")</f>
        <v/>
      </c>
      <c r="S1217" s="9" t="str">
        <f t="shared" ca="1" si="467"/>
        <v/>
      </c>
    </row>
    <row r="1218" spans="1:21" x14ac:dyDescent="0.25">
      <c r="A1218" s="1">
        <f t="shared" si="464"/>
        <v>1052</v>
      </c>
      <c r="B1218" s="1">
        <f>料單!$C$1567</f>
        <v>41</v>
      </c>
      <c r="C1218" s="1">
        <f>料單!$C$1566</f>
        <v>0</v>
      </c>
      <c r="D1218" s="1">
        <f>料單!C1589</f>
        <v>41017</v>
      </c>
      <c r="E1218" s="1">
        <f ca="1">VLOOKUP(D1218,料單!C:E,3,FALSE)</f>
        <v>0</v>
      </c>
      <c r="F1218" s="1">
        <f ca="1">VLOOKUP(D1218,料單!C:F,4,FALSE)</f>
        <v>0</v>
      </c>
      <c r="G1218" s="1" t="str">
        <f ca="1">VLOOKUP(D1218,料單!C:G,5,FALSE)</f>
        <v/>
      </c>
      <c r="H1218" s="1">
        <f ca="1">VLOOKUP(D1218,料單!C:H,6,FALSE)</f>
        <v>0</v>
      </c>
      <c r="I1218" s="1" t="str">
        <f ca="1">VLOOKUP(D1218,料單!C:I,7,FALSE)</f>
        <v/>
      </c>
      <c r="J1218" s="1">
        <f ca="1">VLOOKUP(D1218,料單!C:J,8,FALSE)</f>
        <v>0</v>
      </c>
      <c r="K1218" s="1">
        <f ca="1">VLOOKUP(D1218,料單!C:K,9,FALSE)</f>
        <v>0</v>
      </c>
      <c r="L1218" s="1">
        <f ca="1">VLOOKUP(D1218,料單!C:M,11,FALSE)</f>
        <v>0</v>
      </c>
      <c r="M1218" s="1">
        <f ca="1">VLOOKUP(D1218,料單!C:L,10,FALSE)</f>
        <v>0</v>
      </c>
      <c r="O1218" s="1">
        <f t="shared" ca="1" si="468"/>
        <v>0</v>
      </c>
      <c r="R1218" s="2" t="str">
        <f>IFERROR(VLOOKUP(表格15[[#This Row],[板材
色號]],資料庫!$P$3:$AJ$73,20,),"")</f>
        <v/>
      </c>
      <c r="S1218" s="9" t="str">
        <f t="shared" ca="1" si="467"/>
        <v/>
      </c>
    </row>
    <row r="1219" spans="1:21" x14ac:dyDescent="0.25">
      <c r="A1219" s="1">
        <f t="shared" si="464"/>
        <v>1053</v>
      </c>
      <c r="B1219" s="1">
        <f>料單!$C$1567</f>
        <v>41</v>
      </c>
      <c r="C1219" s="1">
        <f>料單!$C$1566</f>
        <v>0</v>
      </c>
      <c r="D1219" s="1">
        <f>料單!C1590</f>
        <v>41018</v>
      </c>
      <c r="E1219" s="1">
        <f ca="1">VLOOKUP(D1219,料單!C:E,3,FALSE)</f>
        <v>0</v>
      </c>
      <c r="F1219" s="1">
        <f ca="1">VLOOKUP(D1219,料單!C:F,4,FALSE)</f>
        <v>0</v>
      </c>
      <c r="G1219" s="1" t="str">
        <f ca="1">VLOOKUP(D1219,料單!C:G,5,FALSE)</f>
        <v/>
      </c>
      <c r="H1219" s="1">
        <f ca="1">VLOOKUP(D1219,料單!C:H,6,FALSE)</f>
        <v>0</v>
      </c>
      <c r="I1219" s="1" t="str">
        <f ca="1">VLOOKUP(D1219,料單!C:I,7,FALSE)</f>
        <v/>
      </c>
      <c r="J1219" s="1">
        <f ca="1">VLOOKUP(D1219,料單!C:J,8,FALSE)</f>
        <v>0</v>
      </c>
      <c r="K1219" s="1">
        <f ca="1">VLOOKUP(D1219,料單!C:K,9,FALSE)</f>
        <v>0</v>
      </c>
      <c r="L1219" s="1">
        <f ca="1">VLOOKUP(D1219,料單!C:M,11,FALSE)</f>
        <v>0</v>
      </c>
      <c r="M1219" s="1">
        <f ca="1">VLOOKUP(D1219,料單!C:L,10,FALSE)</f>
        <v>0</v>
      </c>
      <c r="O1219" s="1">
        <f t="shared" ca="1" si="468"/>
        <v>0</v>
      </c>
      <c r="R1219" s="2" t="str">
        <f>IFERROR(VLOOKUP(表格15[[#This Row],[板材
色號]],資料庫!$P$3:$AJ$73,20,),"")</f>
        <v/>
      </c>
      <c r="S1219" s="9" t="str">
        <f t="shared" ca="1" si="467"/>
        <v/>
      </c>
    </row>
    <row r="1220" spans="1:21" x14ac:dyDescent="0.25">
      <c r="A1220" s="1">
        <f t="shared" si="464"/>
        <v>1054</v>
      </c>
      <c r="B1220" s="1">
        <f>料單!$C$1567</f>
        <v>41</v>
      </c>
      <c r="C1220" s="1">
        <f>料單!$C$1566</f>
        <v>0</v>
      </c>
      <c r="D1220" s="1">
        <f>料單!C1591</f>
        <v>41019</v>
      </c>
      <c r="E1220" s="1">
        <f ca="1">VLOOKUP(D1220,料單!C:E,3,FALSE)</f>
        <v>0</v>
      </c>
      <c r="F1220" s="1">
        <f ca="1">VLOOKUP(D1220,料單!C:F,4,FALSE)</f>
        <v>0</v>
      </c>
      <c r="G1220" s="1" t="str">
        <f ca="1">VLOOKUP(D1220,料單!C:G,5,FALSE)</f>
        <v/>
      </c>
      <c r="H1220" s="1">
        <f ca="1">VLOOKUP(D1220,料單!C:H,6,FALSE)</f>
        <v>0</v>
      </c>
      <c r="I1220" s="1" t="str">
        <f ca="1">VLOOKUP(D1220,料單!C:I,7,FALSE)</f>
        <v/>
      </c>
      <c r="J1220" s="1">
        <f ca="1">VLOOKUP(D1220,料單!C:J,8,FALSE)</f>
        <v>0</v>
      </c>
      <c r="K1220" s="1">
        <f ca="1">VLOOKUP(D1220,料單!C:K,9,FALSE)</f>
        <v>0</v>
      </c>
      <c r="L1220" s="1">
        <f ca="1">VLOOKUP(D1220,料單!C:M,11,FALSE)</f>
        <v>0</v>
      </c>
      <c r="M1220" s="1">
        <f ca="1">VLOOKUP(D1220,料單!C:L,10,FALSE)</f>
        <v>0</v>
      </c>
      <c r="O1220" s="1">
        <f t="shared" ca="1" si="468"/>
        <v>0</v>
      </c>
      <c r="R1220" s="2" t="str">
        <f>IFERROR(VLOOKUP(表格15[[#This Row],[板材
色號]],資料庫!$P$3:$AJ$73,20,),"")</f>
        <v/>
      </c>
      <c r="S1220" s="9" t="str">
        <f t="shared" ca="1" si="467"/>
        <v/>
      </c>
    </row>
    <row r="1221" spans="1:21" x14ac:dyDescent="0.25">
      <c r="A1221" s="1">
        <f t="shared" si="464"/>
        <v>1055</v>
      </c>
      <c r="B1221" s="1">
        <f>料單!$C$1567</f>
        <v>41</v>
      </c>
      <c r="C1221" s="1">
        <f>料單!$C$1566</f>
        <v>0</v>
      </c>
      <c r="D1221" s="1">
        <f>料單!C1592</f>
        <v>41020</v>
      </c>
      <c r="E1221" s="1">
        <f ca="1">VLOOKUP(D1221,料單!C:E,3,FALSE)</f>
        <v>0</v>
      </c>
      <c r="F1221" s="1">
        <f ca="1">VLOOKUP(D1221,料單!C:F,4,FALSE)</f>
        <v>0</v>
      </c>
      <c r="G1221" s="1" t="str">
        <f ca="1">VLOOKUP(D1221,料單!C:G,5,FALSE)</f>
        <v/>
      </c>
      <c r="H1221" s="1">
        <f ca="1">VLOOKUP(D1221,料單!C:H,6,FALSE)</f>
        <v>0</v>
      </c>
      <c r="I1221" s="1" t="str">
        <f ca="1">VLOOKUP(D1221,料單!C:I,7,FALSE)</f>
        <v/>
      </c>
      <c r="J1221" s="1">
        <f ca="1">VLOOKUP(D1221,料單!C:J,8,FALSE)</f>
        <v>0</v>
      </c>
      <c r="K1221" s="1">
        <f ca="1">VLOOKUP(D1221,料單!C:K,9,FALSE)</f>
        <v>0</v>
      </c>
      <c r="L1221" s="1" t="str">
        <f ca="1">VLOOKUP(D1221,料單!C:M,11,FALSE)</f>
        <v/>
      </c>
      <c r="M1221" s="1">
        <f ca="1">VLOOKUP(D1221,料單!C:L,10,FALSE)</f>
        <v>0</v>
      </c>
      <c r="O1221" s="1">
        <f t="shared" ca="1" si="468"/>
        <v>0</v>
      </c>
      <c r="R1221" s="2" t="str">
        <f>IFERROR(VLOOKUP(表格15[[#This Row],[板材
色號]],資料庫!$P$3:$AJ$73,20,),"")</f>
        <v/>
      </c>
      <c r="S1221" s="9" t="str">
        <f t="shared" ca="1" si="467"/>
        <v/>
      </c>
    </row>
    <row r="1222" spans="1:21" x14ac:dyDescent="0.25">
      <c r="A1222" s="1">
        <f t="shared" si="464"/>
        <v>1056</v>
      </c>
      <c r="B1222" s="1">
        <f>料單!$C$1567</f>
        <v>41</v>
      </c>
      <c r="C1222" s="1">
        <f>料單!$C$1566</f>
        <v>0</v>
      </c>
      <c r="D1222" s="1">
        <f>料單!C1593</f>
        <v>41021</v>
      </c>
      <c r="E1222" s="1">
        <f ca="1">VLOOKUP(D1222,料單!C:E,3,FALSE)</f>
        <v>0</v>
      </c>
      <c r="F1222" s="1">
        <f ca="1">VLOOKUP(D1222,料單!C:F,4,FALSE)</f>
        <v>0</v>
      </c>
      <c r="G1222" s="1" t="str">
        <f ca="1">VLOOKUP(D1222,料單!C:G,5,FALSE)</f>
        <v/>
      </c>
      <c r="H1222" s="1">
        <f ca="1">VLOOKUP(D1222,料單!C:H,6,FALSE)</f>
        <v>0</v>
      </c>
      <c r="I1222" s="1" t="str">
        <f ca="1">VLOOKUP(D1222,料單!C:I,7,FALSE)</f>
        <v/>
      </c>
      <c r="J1222" s="1">
        <f ca="1">VLOOKUP(D1222,料單!C:J,8,FALSE)</f>
        <v>0</v>
      </c>
      <c r="K1222" s="1">
        <f ca="1">VLOOKUP(D1222,料單!C:K,9,FALSE)</f>
        <v>0</v>
      </c>
      <c r="L1222" s="1" t="str">
        <f ca="1">VLOOKUP(D1222,料單!C:M,11,FALSE)</f>
        <v/>
      </c>
      <c r="M1222" s="1">
        <f ca="1">VLOOKUP(D1222,料單!C:L,10,FALSE)</f>
        <v>0</v>
      </c>
      <c r="O1222" s="1">
        <f t="shared" ca="1" si="468"/>
        <v>0</v>
      </c>
      <c r="R1222" s="2" t="str">
        <f>IFERROR(VLOOKUP(表格15[[#This Row],[板材
色號]],資料庫!$P$3:$AJ$73,20,),"")</f>
        <v/>
      </c>
      <c r="S1222" s="9" t="str">
        <f t="shared" ca="1" si="467"/>
        <v/>
      </c>
    </row>
    <row r="1223" spans="1:21" x14ac:dyDescent="0.25">
      <c r="A1223" s="1">
        <f t="shared" si="464"/>
        <v>1057</v>
      </c>
      <c r="B1223" s="1">
        <f>料單!$C$1567</f>
        <v>41</v>
      </c>
      <c r="C1223" s="1">
        <f>料單!$C$1566</f>
        <v>0</v>
      </c>
      <c r="D1223" s="1">
        <f>料單!C1594</f>
        <v>41022</v>
      </c>
      <c r="E1223" s="1">
        <f ca="1">VLOOKUP(D1223,料單!C:E,3,FALSE)</f>
        <v>0</v>
      </c>
      <c r="F1223" s="1">
        <f ca="1">VLOOKUP(D1223,料單!C:F,4,FALSE)</f>
        <v>0</v>
      </c>
      <c r="G1223" s="1" t="str">
        <f ca="1">VLOOKUP(D1223,料單!C:G,5,FALSE)</f>
        <v/>
      </c>
      <c r="H1223" s="1">
        <f ca="1">VLOOKUP(D1223,料單!C:H,6,FALSE)</f>
        <v>0</v>
      </c>
      <c r="I1223" s="1" t="str">
        <f ca="1">VLOOKUP(D1223,料單!C:I,7,FALSE)</f>
        <v/>
      </c>
      <c r="J1223" s="1">
        <f ca="1">VLOOKUP(D1223,料單!C:J,8,FALSE)</f>
        <v>0</v>
      </c>
      <c r="K1223" s="1">
        <f ca="1">VLOOKUP(D1223,料單!C:K,9,FALSE)</f>
        <v>0</v>
      </c>
      <c r="L1223" s="1" t="str">
        <f ca="1">VLOOKUP(D1223,料單!C:M,11,FALSE)</f>
        <v/>
      </c>
      <c r="M1223" s="1">
        <f ca="1">VLOOKUP(D1223,料單!C:L,10,FALSE)</f>
        <v>0</v>
      </c>
      <c r="O1223" s="1">
        <f t="shared" ca="1" si="468"/>
        <v>0</v>
      </c>
      <c r="R1223" s="2" t="str">
        <f>IFERROR(VLOOKUP(表格15[[#This Row],[板材
色號]],資料庫!$P$3:$AJ$73,20,),"")</f>
        <v/>
      </c>
      <c r="S1223" s="9" t="str">
        <f t="shared" ca="1" si="467"/>
        <v/>
      </c>
    </row>
    <row r="1224" spans="1:21" x14ac:dyDescent="0.25">
      <c r="A1224" s="1">
        <f t="shared" si="464"/>
        <v>1058</v>
      </c>
      <c r="B1224" s="1">
        <f>料單!$C$1567</f>
        <v>41</v>
      </c>
      <c r="C1224" s="1">
        <f>料單!$C$1566</f>
        <v>0</v>
      </c>
      <c r="D1224" s="1">
        <f>料單!C1595</f>
        <v>41023</v>
      </c>
      <c r="E1224" s="1">
        <f ca="1">VLOOKUP(D1224,料單!C:E,3,FALSE)</f>
        <v>0</v>
      </c>
      <c r="F1224" s="1">
        <f ca="1">VLOOKUP(D1224,料單!C:F,4,FALSE)</f>
        <v>0</v>
      </c>
      <c r="G1224" s="1" t="str">
        <f ca="1">VLOOKUP(D1224,料單!C:G,5,FALSE)</f>
        <v/>
      </c>
      <c r="H1224" s="1">
        <f ca="1">VLOOKUP(D1224,料單!C:H,6,FALSE)</f>
        <v>0</v>
      </c>
      <c r="I1224" s="1" t="str">
        <f ca="1">VLOOKUP(D1224,料單!C:I,7,FALSE)</f>
        <v/>
      </c>
      <c r="J1224" s="1">
        <f ca="1">VLOOKUP(D1224,料單!C:J,8,FALSE)</f>
        <v>0</v>
      </c>
      <c r="K1224" s="1">
        <f ca="1">VLOOKUP(D1224,料單!C:K,9,FALSE)</f>
        <v>0</v>
      </c>
      <c r="L1224" s="1" t="str">
        <f ca="1">VLOOKUP(D1224,料單!C:M,11,FALSE)</f>
        <v/>
      </c>
      <c r="M1224" s="1">
        <f ca="1">VLOOKUP(D1224,料單!C:L,10,FALSE)</f>
        <v>0</v>
      </c>
      <c r="O1224" s="1">
        <f t="shared" ca="1" si="468"/>
        <v>0</v>
      </c>
      <c r="R1224" s="2" t="str">
        <f>IFERROR(VLOOKUP(表格15[[#This Row],[板材
色號]],資料庫!$P$3:$AJ$73,20,),"")</f>
        <v/>
      </c>
      <c r="S1224" s="9" t="str">
        <f t="shared" ca="1" si="467"/>
        <v/>
      </c>
    </row>
    <row r="1225" spans="1:21" x14ac:dyDescent="0.25">
      <c r="A1225" s="1">
        <f t="shared" si="464"/>
        <v>1059</v>
      </c>
      <c r="B1225" s="1">
        <f>料單!$C$1567</f>
        <v>41</v>
      </c>
      <c r="C1225" s="1">
        <f>料單!$C$1566</f>
        <v>0</v>
      </c>
      <c r="D1225" s="1">
        <f>料單!C1596</f>
        <v>41024</v>
      </c>
      <c r="E1225" s="1">
        <f ca="1">VLOOKUP(D1225,料單!C:E,3,FALSE)</f>
        <v>0</v>
      </c>
      <c r="F1225" s="1">
        <f ca="1">VLOOKUP(D1225,料單!C:F,4,FALSE)</f>
        <v>0</v>
      </c>
      <c r="G1225" s="1" t="str">
        <f ca="1">VLOOKUP(D1225,料單!C:G,5,FALSE)</f>
        <v/>
      </c>
      <c r="H1225" s="1">
        <f ca="1">VLOOKUP(D1225,料單!C:H,6,FALSE)</f>
        <v>0</v>
      </c>
      <c r="I1225" s="1" t="str">
        <f ca="1">VLOOKUP(D1225,料單!C:I,7,FALSE)</f>
        <v/>
      </c>
      <c r="J1225" s="1">
        <f ca="1">VLOOKUP(D1225,料單!C:J,8,FALSE)</f>
        <v>0</v>
      </c>
      <c r="K1225" s="1">
        <f ca="1">VLOOKUP(D1225,料單!C:K,9,FALSE)</f>
        <v>0</v>
      </c>
      <c r="L1225" s="1" t="str">
        <f ca="1">VLOOKUP(D1225,料單!C:M,11,FALSE)</f>
        <v/>
      </c>
      <c r="M1225" s="1">
        <f ca="1">VLOOKUP(D1225,料單!C:L,10,FALSE)</f>
        <v>0</v>
      </c>
      <c r="O1225" s="1">
        <f t="shared" ca="1" si="468"/>
        <v>0</v>
      </c>
      <c r="R1225" s="2" t="str">
        <f>IFERROR(VLOOKUP(表格15[[#This Row],[板材
色號]],資料庫!$P$3:$AJ$73,20,),"")</f>
        <v/>
      </c>
      <c r="S1225" s="9" t="str">
        <f t="shared" ca="1" si="467"/>
        <v/>
      </c>
    </row>
    <row r="1226" spans="1:21" x14ac:dyDescent="0.25">
      <c r="A1226" s="1">
        <f t="shared" si="464"/>
        <v>1060</v>
      </c>
      <c r="B1226" s="1">
        <f>料單!$C$1567</f>
        <v>41</v>
      </c>
      <c r="C1226" s="1">
        <f>料單!$C$1566</f>
        <v>0</v>
      </c>
      <c r="D1226" s="1">
        <f>料單!C1597</f>
        <v>41025</v>
      </c>
      <c r="E1226" s="1">
        <f ca="1">VLOOKUP(D1226,料單!C:E,3,FALSE)</f>
        <v>0</v>
      </c>
      <c r="F1226" s="1">
        <f ca="1">VLOOKUP(D1226,料單!C:F,4,FALSE)</f>
        <v>0</v>
      </c>
      <c r="G1226" s="1" t="str">
        <f ca="1">VLOOKUP(D1226,料單!C:G,5,FALSE)</f>
        <v/>
      </c>
      <c r="H1226" s="1">
        <f ca="1">VLOOKUP(D1226,料單!C:H,6,FALSE)</f>
        <v>0</v>
      </c>
      <c r="I1226" s="1" t="str">
        <f ca="1">VLOOKUP(D1226,料單!C:I,7,FALSE)</f>
        <v/>
      </c>
      <c r="J1226" s="1">
        <f ca="1">VLOOKUP(D1226,料單!C:J,8,FALSE)</f>
        <v>0</v>
      </c>
      <c r="K1226" s="1">
        <f ca="1">VLOOKUP(D1226,料單!C:K,9,FALSE)</f>
        <v>0</v>
      </c>
      <c r="L1226" s="1" t="str">
        <f ca="1">VLOOKUP(D1226,料單!C:M,11,FALSE)</f>
        <v/>
      </c>
      <c r="M1226" s="1">
        <f ca="1">VLOOKUP(D1226,料單!C:L,10,FALSE)</f>
        <v>0</v>
      </c>
      <c r="O1226" s="1">
        <f t="shared" ca="1" si="468"/>
        <v>0</v>
      </c>
      <c r="R1226" s="2" t="str">
        <f>IFERROR(VLOOKUP(表格15[[#This Row],[板材
色號]],資料庫!$P$3:$AJ$73,20,),"")</f>
        <v/>
      </c>
      <c r="S1226" s="9" t="str">
        <f t="shared" ca="1" si="467"/>
        <v/>
      </c>
    </row>
    <row r="1227" spans="1:21" x14ac:dyDescent="0.25">
      <c r="A1227" s="1">
        <f t="shared" si="464"/>
        <v>1061</v>
      </c>
      <c r="B1227" s="1">
        <f>料單!$C$1567</f>
        <v>41</v>
      </c>
      <c r="C1227" s="1">
        <f>料單!$C$1566</f>
        <v>0</v>
      </c>
      <c r="D1227" s="1">
        <f>料單!C1598</f>
        <v>41026</v>
      </c>
      <c r="E1227" s="1">
        <f ca="1">VLOOKUP(D1227,料單!C:E,3,FALSE)</f>
        <v>0</v>
      </c>
      <c r="F1227" s="1">
        <f ca="1">VLOOKUP(D1227,料單!C:F,4,FALSE)</f>
        <v>0</v>
      </c>
      <c r="G1227" s="1" t="str">
        <f ca="1">VLOOKUP(D1227,料單!C:G,5,FALSE)</f>
        <v/>
      </c>
      <c r="H1227" s="1">
        <f ca="1">VLOOKUP(D1227,料單!C:H,6,FALSE)</f>
        <v>0</v>
      </c>
      <c r="I1227" s="1" t="str">
        <f ca="1">VLOOKUP(D1227,料單!C:I,7,FALSE)</f>
        <v/>
      </c>
      <c r="J1227" s="1">
        <f ca="1">VLOOKUP(D1227,料單!C:J,8,FALSE)</f>
        <v>0</v>
      </c>
      <c r="K1227" s="1">
        <f ca="1">VLOOKUP(D1227,料單!C:K,9,FALSE)</f>
        <v>0</v>
      </c>
      <c r="L1227" s="1" t="str">
        <f ca="1">VLOOKUP(D1227,料單!C:M,11,FALSE)</f>
        <v/>
      </c>
      <c r="M1227" s="1">
        <f ca="1">VLOOKUP(D1227,料單!C:L,10,FALSE)</f>
        <v>0</v>
      </c>
      <c r="O1227" s="1">
        <f t="shared" ca="1" si="468"/>
        <v>0</v>
      </c>
      <c r="R1227" s="2" t="str">
        <f>IFERROR(VLOOKUP(表格15[[#This Row],[板材
色號]],資料庫!$P$3:$AJ$73,20,),"")</f>
        <v/>
      </c>
      <c r="S1227" s="9" t="str">
        <f t="shared" ca="1" si="467"/>
        <v/>
      </c>
    </row>
    <row r="1228" spans="1:21" x14ac:dyDescent="0.25">
      <c r="A1228" s="1">
        <f t="shared" si="464"/>
        <v>1062</v>
      </c>
      <c r="B1228" s="1">
        <f>料單!$C$1567</f>
        <v>41</v>
      </c>
      <c r="C1228" s="1">
        <f>料單!$C$1566</f>
        <v>0</v>
      </c>
      <c r="D1228" s="1">
        <f>料單!C1599</f>
        <v>41027</v>
      </c>
      <c r="E1228" s="1">
        <f ca="1">VLOOKUP(D1228,料單!C:E,3,FALSE)</f>
        <v>0</v>
      </c>
      <c r="F1228" s="1">
        <f ca="1">VLOOKUP(D1228,料單!C:F,4,FALSE)</f>
        <v>0</v>
      </c>
      <c r="G1228" s="1" t="str">
        <f ca="1">VLOOKUP(D1228,料單!C:G,5,FALSE)</f>
        <v/>
      </c>
      <c r="H1228" s="1">
        <f ca="1">VLOOKUP(D1228,料單!C:H,6,FALSE)</f>
        <v>0</v>
      </c>
      <c r="I1228" s="1" t="str">
        <f ca="1">VLOOKUP(D1228,料單!C:I,7,FALSE)</f>
        <v/>
      </c>
      <c r="J1228" s="1">
        <f ca="1">VLOOKUP(D1228,料單!C:J,8,FALSE)</f>
        <v>0</v>
      </c>
      <c r="K1228" s="1">
        <f ca="1">VLOOKUP(D1228,料單!C:K,9,FALSE)</f>
        <v>0</v>
      </c>
      <c r="L1228" s="1" t="str">
        <f ca="1">VLOOKUP(D1228,料單!C:M,11,FALSE)</f>
        <v/>
      </c>
      <c r="M1228" s="1">
        <f ca="1">VLOOKUP(D1228,料單!C:L,10,FALSE)</f>
        <v>0</v>
      </c>
      <c r="O1228" s="1">
        <f t="shared" ca="1" si="468"/>
        <v>0</v>
      </c>
      <c r="R1228" s="2" t="str">
        <f>IFERROR(VLOOKUP(表格15[[#This Row],[板材
色號]],資料庫!$P$3:$AJ$73,20,),"")</f>
        <v/>
      </c>
      <c r="S1228" s="9" t="str">
        <f t="shared" ca="1" si="467"/>
        <v/>
      </c>
    </row>
    <row r="1229" spans="1:21" x14ac:dyDescent="0.25">
      <c r="A1229" s="1">
        <f t="shared" si="464"/>
        <v>1063</v>
      </c>
      <c r="B1229" s="1">
        <f>料單!$C$1567</f>
        <v>41</v>
      </c>
      <c r="C1229" s="1">
        <f>料單!$C$1566</f>
        <v>0</v>
      </c>
      <c r="D1229" s="1">
        <f>料單!C1600</f>
        <v>41028</v>
      </c>
      <c r="E1229" s="1">
        <f ca="1">VLOOKUP(D1229,料單!C:E,3,FALSE)</f>
        <v>0</v>
      </c>
      <c r="F1229" s="1">
        <f ca="1">VLOOKUP(D1229,料單!C:F,4,FALSE)</f>
        <v>0</v>
      </c>
      <c r="G1229" s="1" t="str">
        <f ca="1">VLOOKUP(D1229,料單!C:G,5,FALSE)</f>
        <v/>
      </c>
      <c r="H1229" s="1">
        <f ca="1">VLOOKUP(D1229,料單!C:H,6,FALSE)</f>
        <v>0</v>
      </c>
      <c r="I1229" s="1" t="str">
        <f ca="1">VLOOKUP(D1229,料單!C:I,7,FALSE)</f>
        <v/>
      </c>
      <c r="J1229" s="1">
        <f ca="1">VLOOKUP(D1229,料單!C:J,8,FALSE)</f>
        <v>0</v>
      </c>
      <c r="K1229" s="1">
        <f ca="1">VLOOKUP(D1229,料單!C:K,9,FALSE)</f>
        <v>0</v>
      </c>
      <c r="L1229" s="1" t="str">
        <f ca="1">VLOOKUP(D1229,料單!C:M,11,FALSE)</f>
        <v/>
      </c>
      <c r="M1229" s="1">
        <f ca="1">VLOOKUP(D1229,料單!C:L,10,FALSE)</f>
        <v>0</v>
      </c>
      <c r="O1229" s="1">
        <f t="shared" ca="1" si="468"/>
        <v>0</v>
      </c>
      <c r="R1229" s="2" t="str">
        <f>IFERROR(VLOOKUP(表格15[[#This Row],[板材
色號]],資料庫!$P$3:$AJ$73,20,),"")</f>
        <v/>
      </c>
      <c r="S1229" s="9" t="str">
        <f t="shared" ca="1" si="467"/>
        <v/>
      </c>
    </row>
    <row r="1230" spans="1:21" x14ac:dyDescent="0.25">
      <c r="A1230" s="1">
        <f t="shared" si="464"/>
        <v>1064</v>
      </c>
      <c r="B1230" s="1">
        <f>料單!$C$1567</f>
        <v>41</v>
      </c>
      <c r="C1230" s="1">
        <f>料單!$C$1566</f>
        <v>0</v>
      </c>
      <c r="D1230" s="1">
        <f>料單!C1601</f>
        <v>41029</v>
      </c>
      <c r="E1230" s="1">
        <f ca="1">VLOOKUP(D1230,料單!C:E,3,FALSE)</f>
        <v>0</v>
      </c>
      <c r="F1230" s="1">
        <f ca="1">VLOOKUP(D1230,料單!C:F,4,FALSE)</f>
        <v>0</v>
      </c>
      <c r="G1230" s="1" t="str">
        <f ca="1">VLOOKUP(D1230,料單!C:G,5,FALSE)</f>
        <v/>
      </c>
      <c r="H1230" s="1">
        <f ca="1">VLOOKUP(D1230,料單!C:H,6,FALSE)</f>
        <v>0</v>
      </c>
      <c r="I1230" s="1" t="str">
        <f ca="1">VLOOKUP(D1230,料單!C:I,7,FALSE)</f>
        <v/>
      </c>
      <c r="J1230" s="1">
        <f ca="1">VLOOKUP(D1230,料單!C:J,8,FALSE)</f>
        <v>0</v>
      </c>
      <c r="K1230" s="1">
        <f ca="1">VLOOKUP(D1230,料單!C:K,9,FALSE)</f>
        <v>0</v>
      </c>
      <c r="L1230" s="1" t="str">
        <f ca="1">VLOOKUP(D1230,料單!C:M,11,FALSE)</f>
        <v/>
      </c>
      <c r="M1230" s="1">
        <f ca="1">VLOOKUP(D1230,料單!C:L,10,FALSE)</f>
        <v>0</v>
      </c>
      <c r="O1230" s="1">
        <f t="shared" ref="O1230:O1232" ca="1" si="469">(F1230*H1230)/90000*K1230</f>
        <v>0</v>
      </c>
      <c r="R1230" s="2" t="str">
        <f>IFERROR(VLOOKUP(表格15[[#This Row],[板材
色號]],資料庫!$P$3:$AJ$73,20,),"")</f>
        <v/>
      </c>
      <c r="S1230" s="9" t="str">
        <f t="shared" ca="1" si="467"/>
        <v/>
      </c>
    </row>
    <row r="1231" spans="1:21" s="43" customFormat="1" x14ac:dyDescent="0.25">
      <c r="A1231" s="43">
        <f t="shared" si="464"/>
        <v>1065</v>
      </c>
      <c r="B1231" s="43">
        <f>料單!$C$1567</f>
        <v>41</v>
      </c>
      <c r="C1231" s="43">
        <f>料單!$C$1566</f>
        <v>0</v>
      </c>
      <c r="D1231" s="43">
        <f>料單!C1602</f>
        <v>41030</v>
      </c>
      <c r="E1231" s="43">
        <f ca="1">VLOOKUP(D1231,料單!C:E,3,FALSE)</f>
        <v>0</v>
      </c>
      <c r="F1231" s="43">
        <f ca="1">VLOOKUP(D1231,料單!C:F,4,FALSE)</f>
        <v>0</v>
      </c>
      <c r="G1231" s="43" t="str">
        <f ca="1">VLOOKUP(D1231,料單!C:G,5,FALSE)</f>
        <v/>
      </c>
      <c r="H1231" s="43">
        <f ca="1">VLOOKUP(D1231,料單!C:H,6,FALSE)</f>
        <v>0</v>
      </c>
      <c r="I1231" s="43" t="str">
        <f ca="1">VLOOKUP(D1231,料單!C:I,7,FALSE)</f>
        <v/>
      </c>
      <c r="J1231" s="43">
        <f ca="1">VLOOKUP(D1231,料單!C:J,8,FALSE)</f>
        <v>0</v>
      </c>
      <c r="K1231" s="43">
        <f ca="1">VLOOKUP(D1231,料單!C:K,9,FALSE)</f>
        <v>0</v>
      </c>
      <c r="L1231" s="43" t="str">
        <f ca="1">VLOOKUP(D1231,料單!C:M,11,FALSE)</f>
        <v/>
      </c>
      <c r="M1231" s="43">
        <f ca="1">VLOOKUP(D1231,料單!C:L,10,FALSE)</f>
        <v>0</v>
      </c>
      <c r="O1231" s="43">
        <f t="shared" ca="1" si="469"/>
        <v>0</v>
      </c>
      <c r="P1231" s="360"/>
      <c r="Q1231" s="360"/>
      <c r="R1231" s="204" t="str">
        <f>IFERROR(VLOOKUP(表格15[[#This Row],[板材
色號]],資料庫!$P$3:$AJ$73,20,),"")</f>
        <v/>
      </c>
      <c r="S1231" s="205" t="str">
        <f t="shared" ca="1" si="467"/>
        <v/>
      </c>
    </row>
    <row r="1232" spans="1:21" x14ac:dyDescent="0.25">
      <c r="A1232" s="1">
        <f t="shared" si="464"/>
        <v>1066</v>
      </c>
      <c r="B1232" s="1">
        <f>料單!$C$1606</f>
        <v>42</v>
      </c>
      <c r="C1232" s="1">
        <f>料單!$C$1605</f>
        <v>0</v>
      </c>
      <c r="D1232" s="1">
        <f>料單!C1612</f>
        <v>42001</v>
      </c>
      <c r="E1232" s="1">
        <f ca="1">VLOOKUP(D1232,料單!C:E,3,FALSE)</f>
        <v>0</v>
      </c>
      <c r="F1232" s="1">
        <f ca="1">VLOOKUP(D1232,料單!C:F,4,FALSE)</f>
        <v>0</v>
      </c>
      <c r="G1232" s="1" t="str">
        <f ca="1">VLOOKUP(D1232,料單!C:G,5,FALSE)</f>
        <v/>
      </c>
      <c r="H1232" s="1">
        <f ca="1">VLOOKUP(D1232,料單!C:H,6,FALSE)</f>
        <v>0</v>
      </c>
      <c r="I1232" s="1" t="str">
        <f ca="1">VLOOKUP(D1232,料單!C:I,7,FALSE)</f>
        <v/>
      </c>
      <c r="J1232" s="1">
        <f ca="1">VLOOKUP(D1232,料單!C:J,8,FALSE)</f>
        <v>0</v>
      </c>
      <c r="K1232" s="1">
        <f ca="1">VLOOKUP(D1232,料單!C:K,9,FALSE)</f>
        <v>0</v>
      </c>
      <c r="L1232" s="1" t="str">
        <f ca="1">VLOOKUP(D1232,料單!C:M,11,FALSE)</f>
        <v/>
      </c>
      <c r="M1232" s="1">
        <f ca="1">VLOOKUP(D1232,料單!C:L,10,FALSE)</f>
        <v>0</v>
      </c>
      <c r="O1232" s="1">
        <f t="shared" ca="1" si="469"/>
        <v>0</v>
      </c>
      <c r="R1232" s="2" t="str">
        <f>IFERROR(VLOOKUP(表格15[[#This Row],[板材
色號]],資料庫!$P$3:$AJ$73,20,),"")</f>
        <v/>
      </c>
      <c r="S1232" s="9" t="str">
        <f t="shared" ca="1" si="467"/>
        <v/>
      </c>
      <c r="T1232" s="9"/>
      <c r="U1232" s="9"/>
    </row>
    <row r="1233" spans="1:19" x14ac:dyDescent="0.25">
      <c r="A1233" s="1">
        <f t="shared" si="464"/>
        <v>1067</v>
      </c>
      <c r="B1233" s="1">
        <f>料單!$C$1606</f>
        <v>42</v>
      </c>
      <c r="C1233" s="1">
        <f>料單!$C$1605</f>
        <v>0</v>
      </c>
      <c r="D1233" s="1">
        <f>料單!C1613</f>
        <v>42002</v>
      </c>
      <c r="E1233" s="1">
        <f ca="1">VLOOKUP(D1233,料單!C:E,3,FALSE)</f>
        <v>0</v>
      </c>
      <c r="F1233" s="1">
        <f ca="1">VLOOKUP(D1233,料單!C:F,4,FALSE)</f>
        <v>0</v>
      </c>
      <c r="G1233" s="1" t="str">
        <f ca="1">VLOOKUP(D1233,料單!C:G,5,FALSE)</f>
        <v/>
      </c>
      <c r="H1233" s="1">
        <f ca="1">VLOOKUP(D1233,料單!C:H,6,FALSE)</f>
        <v>0</v>
      </c>
      <c r="I1233" s="1" t="str">
        <f ca="1">VLOOKUP(D1233,料單!C:I,7,FALSE)</f>
        <v/>
      </c>
      <c r="J1233" s="1">
        <f ca="1">VLOOKUP(D1233,料單!C:J,8,FALSE)</f>
        <v>0</v>
      </c>
      <c r="K1233" s="1">
        <f ca="1">VLOOKUP(D1233,料單!C:K,9,FALSE)</f>
        <v>0</v>
      </c>
      <c r="L1233" s="1" t="str">
        <f ca="1">VLOOKUP(D1233,料單!C:M,11,FALSE)</f>
        <v/>
      </c>
      <c r="M1233" s="1">
        <f ca="1">VLOOKUP(D1233,料單!C:L,10,FALSE)</f>
        <v>0</v>
      </c>
      <c r="O1233" s="1">
        <f t="shared" ref="O1233:O1262" ca="1" si="470">(F1233*H1233)/90000*K1233</f>
        <v>0</v>
      </c>
      <c r="R1233" s="2" t="str">
        <f>IFERROR(VLOOKUP(表格15[[#This Row],[板材
色號]],資料庫!$P$3:$AJ$73,20,),"")</f>
        <v/>
      </c>
      <c r="S1233" s="9" t="str">
        <f t="shared" ca="1" si="467"/>
        <v/>
      </c>
    </row>
    <row r="1234" spans="1:19" x14ac:dyDescent="0.25">
      <c r="A1234" s="1">
        <f t="shared" si="464"/>
        <v>1068</v>
      </c>
      <c r="B1234" s="1">
        <f>料單!$C$1606</f>
        <v>42</v>
      </c>
      <c r="C1234" s="1">
        <f>料單!$C$1605</f>
        <v>0</v>
      </c>
      <c r="D1234" s="1">
        <f>料單!C1614</f>
        <v>42003</v>
      </c>
      <c r="E1234" s="1">
        <f ca="1">VLOOKUP(D1234,料單!C:E,3,FALSE)</f>
        <v>0</v>
      </c>
      <c r="F1234" s="1">
        <f ca="1">VLOOKUP(D1234,料單!C:F,4,FALSE)</f>
        <v>0</v>
      </c>
      <c r="G1234" s="1" t="str">
        <f ca="1">VLOOKUP(D1234,料單!C:G,5,FALSE)</f>
        <v/>
      </c>
      <c r="H1234" s="1">
        <f ca="1">VLOOKUP(D1234,料單!C:H,6,FALSE)</f>
        <v>0</v>
      </c>
      <c r="I1234" s="1" t="str">
        <f ca="1">VLOOKUP(D1234,料單!C:I,7,FALSE)</f>
        <v/>
      </c>
      <c r="J1234" s="1">
        <f ca="1">VLOOKUP(D1234,料單!C:J,8,FALSE)</f>
        <v>0</v>
      </c>
      <c r="K1234" s="1">
        <f ca="1">VLOOKUP(D1234,料單!C:K,9,FALSE)</f>
        <v>0</v>
      </c>
      <c r="L1234" s="1" t="str">
        <f ca="1">VLOOKUP(D1234,料單!C:M,11,FALSE)</f>
        <v/>
      </c>
      <c r="M1234" s="1">
        <f ca="1">VLOOKUP(D1234,料單!C:L,10,FALSE)</f>
        <v>0</v>
      </c>
      <c r="O1234" s="1">
        <f t="shared" ca="1" si="470"/>
        <v>0</v>
      </c>
      <c r="R1234" s="2" t="str">
        <f>IFERROR(VLOOKUP(表格15[[#This Row],[板材
色號]],資料庫!$P$3:$AJ$73,20,),"")</f>
        <v/>
      </c>
      <c r="S1234" s="9" t="str">
        <f t="shared" ca="1" si="467"/>
        <v/>
      </c>
    </row>
    <row r="1235" spans="1:19" x14ac:dyDescent="0.25">
      <c r="A1235" s="1">
        <f t="shared" si="464"/>
        <v>1069</v>
      </c>
      <c r="B1235" s="1">
        <f>料單!$C$1606</f>
        <v>42</v>
      </c>
      <c r="C1235" s="1">
        <f>料單!$C$1605</f>
        <v>0</v>
      </c>
      <c r="D1235" s="1">
        <f>料單!C1615</f>
        <v>42004</v>
      </c>
      <c r="E1235" s="1">
        <f ca="1">VLOOKUP(D1235,料單!C:E,3,FALSE)</f>
        <v>0</v>
      </c>
      <c r="F1235" s="1">
        <f ca="1">VLOOKUP(D1235,料單!C:F,4,FALSE)</f>
        <v>0</v>
      </c>
      <c r="G1235" s="1" t="str">
        <f ca="1">VLOOKUP(D1235,料單!C:G,5,FALSE)</f>
        <v/>
      </c>
      <c r="H1235" s="1">
        <f ca="1">VLOOKUP(D1235,料單!C:H,6,FALSE)</f>
        <v>0</v>
      </c>
      <c r="I1235" s="1" t="str">
        <f ca="1">VLOOKUP(D1235,料單!C:I,7,FALSE)</f>
        <v/>
      </c>
      <c r="J1235" s="1">
        <f ca="1">VLOOKUP(D1235,料單!C:J,8,FALSE)</f>
        <v>0</v>
      </c>
      <c r="K1235" s="1">
        <f ca="1">VLOOKUP(D1235,料單!C:K,9,FALSE)</f>
        <v>0</v>
      </c>
      <c r="L1235" s="1" t="str">
        <f ca="1">VLOOKUP(D1235,料單!C:M,11,FALSE)</f>
        <v/>
      </c>
      <c r="M1235" s="1">
        <f ca="1">VLOOKUP(D1235,料單!C:L,10,FALSE)</f>
        <v>0</v>
      </c>
      <c r="O1235" s="1">
        <f t="shared" ca="1" si="470"/>
        <v>0</v>
      </c>
      <c r="R1235" s="2" t="str">
        <f>IFERROR(VLOOKUP(表格15[[#This Row],[板材
色號]],資料庫!$P$3:$AJ$73,20,),"")</f>
        <v/>
      </c>
      <c r="S1235" s="9" t="str">
        <f t="shared" ca="1" si="467"/>
        <v/>
      </c>
    </row>
    <row r="1236" spans="1:19" x14ac:dyDescent="0.25">
      <c r="A1236" s="1">
        <f t="shared" si="464"/>
        <v>1070</v>
      </c>
      <c r="B1236" s="1">
        <f>料單!$C$1606</f>
        <v>42</v>
      </c>
      <c r="C1236" s="1">
        <f>料單!$C$1605</f>
        <v>0</v>
      </c>
      <c r="D1236" s="1">
        <f>料單!C1616</f>
        <v>42005</v>
      </c>
      <c r="E1236" s="1">
        <f ca="1">VLOOKUP(D1236,料單!C:E,3,FALSE)</f>
        <v>0</v>
      </c>
      <c r="F1236" s="1">
        <f ca="1">VLOOKUP(D1236,料單!C:F,4,FALSE)</f>
        <v>0</v>
      </c>
      <c r="G1236" s="1" t="str">
        <f ca="1">VLOOKUP(D1236,料單!C:G,5,FALSE)</f>
        <v/>
      </c>
      <c r="H1236" s="1">
        <f ca="1">VLOOKUP(D1236,料單!C:H,6,FALSE)</f>
        <v>0</v>
      </c>
      <c r="I1236" s="1" t="str">
        <f ca="1">VLOOKUP(D1236,料單!C:I,7,FALSE)</f>
        <v/>
      </c>
      <c r="J1236" s="1">
        <f ca="1">VLOOKUP(D1236,料單!C:J,8,FALSE)</f>
        <v>0</v>
      </c>
      <c r="K1236" s="1">
        <f ca="1">VLOOKUP(D1236,料單!C:K,9,FALSE)</f>
        <v>0</v>
      </c>
      <c r="L1236" s="1" t="str">
        <f ca="1">VLOOKUP(D1236,料單!C:M,11,FALSE)</f>
        <v/>
      </c>
      <c r="M1236" s="1">
        <f ca="1">VLOOKUP(D1236,料單!C:L,10,FALSE)</f>
        <v>0</v>
      </c>
      <c r="O1236" s="1">
        <f t="shared" ca="1" si="470"/>
        <v>0</v>
      </c>
      <c r="R1236" s="2" t="str">
        <f>IFERROR(VLOOKUP(表格15[[#This Row],[板材
色號]],資料庫!$P$3:$AJ$73,20,),"")</f>
        <v/>
      </c>
      <c r="S1236" s="9" t="str">
        <f t="shared" ca="1" si="467"/>
        <v/>
      </c>
    </row>
    <row r="1237" spans="1:19" x14ac:dyDescent="0.25">
      <c r="A1237" s="1">
        <f t="shared" si="464"/>
        <v>1071</v>
      </c>
      <c r="B1237" s="1">
        <f>料單!$C$1606</f>
        <v>42</v>
      </c>
      <c r="C1237" s="1">
        <f>料單!$C$1605</f>
        <v>0</v>
      </c>
      <c r="D1237" s="1">
        <f>料單!C1617</f>
        <v>42006</v>
      </c>
      <c r="E1237" s="1">
        <f ca="1">VLOOKUP(D1237,料單!C:E,3,FALSE)</f>
        <v>0</v>
      </c>
      <c r="F1237" s="1">
        <f ca="1">VLOOKUP(D1237,料單!C:F,4,FALSE)</f>
        <v>0</v>
      </c>
      <c r="G1237" s="1" t="str">
        <f ca="1">VLOOKUP(D1237,料單!C:G,5,FALSE)</f>
        <v/>
      </c>
      <c r="H1237" s="1">
        <f ca="1">VLOOKUP(D1237,料單!C:H,6,FALSE)</f>
        <v>0</v>
      </c>
      <c r="I1237" s="1" t="str">
        <f ca="1">VLOOKUP(D1237,料單!C:I,7,FALSE)</f>
        <v/>
      </c>
      <c r="J1237" s="1">
        <f ca="1">VLOOKUP(D1237,料單!C:J,8,FALSE)</f>
        <v>0</v>
      </c>
      <c r="K1237" s="1">
        <f ca="1">VLOOKUP(D1237,料單!C:K,9,FALSE)</f>
        <v>0</v>
      </c>
      <c r="L1237" s="1" t="str">
        <f ca="1">VLOOKUP(D1237,料單!C:M,11,FALSE)</f>
        <v/>
      </c>
      <c r="M1237" s="1">
        <f ca="1">VLOOKUP(D1237,料單!C:L,10,FALSE)</f>
        <v>0</v>
      </c>
      <c r="O1237" s="1">
        <f t="shared" ca="1" si="470"/>
        <v>0</v>
      </c>
      <c r="R1237" s="2" t="str">
        <f>IFERROR(VLOOKUP(表格15[[#This Row],[板材
色號]],資料庫!$P$3:$AJ$73,20,),"")</f>
        <v/>
      </c>
      <c r="S1237" s="9" t="str">
        <f t="shared" ca="1" si="467"/>
        <v/>
      </c>
    </row>
    <row r="1238" spans="1:19" x14ac:dyDescent="0.25">
      <c r="A1238" s="1">
        <f t="shared" si="464"/>
        <v>1072</v>
      </c>
      <c r="B1238" s="1">
        <f>料單!$C$1606</f>
        <v>42</v>
      </c>
      <c r="C1238" s="1">
        <f>料單!$C$1605</f>
        <v>0</v>
      </c>
      <c r="D1238" s="1">
        <f>料單!C1618</f>
        <v>42007</v>
      </c>
      <c r="E1238" s="1">
        <f ca="1">VLOOKUP(D1238,料單!C:E,3,FALSE)</f>
        <v>0</v>
      </c>
      <c r="F1238" s="1">
        <f ca="1">VLOOKUP(D1238,料單!C:F,4,FALSE)</f>
        <v>0</v>
      </c>
      <c r="G1238" s="1" t="str">
        <f ca="1">VLOOKUP(D1238,料單!C:G,5,FALSE)</f>
        <v/>
      </c>
      <c r="H1238" s="1">
        <f ca="1">VLOOKUP(D1238,料單!C:H,6,FALSE)</f>
        <v>0</v>
      </c>
      <c r="I1238" s="1" t="str">
        <f ca="1">VLOOKUP(D1238,料單!C:I,7,FALSE)</f>
        <v/>
      </c>
      <c r="J1238" s="1">
        <f ca="1">VLOOKUP(D1238,料單!C:J,8,FALSE)</f>
        <v>0</v>
      </c>
      <c r="K1238" s="1">
        <f ca="1">VLOOKUP(D1238,料單!C:K,9,FALSE)</f>
        <v>0</v>
      </c>
      <c r="L1238" s="1" t="str">
        <f ca="1">VLOOKUP(D1238,料單!C:M,11,FALSE)</f>
        <v/>
      </c>
      <c r="M1238" s="1">
        <f ca="1">VLOOKUP(D1238,料單!C:L,10,FALSE)</f>
        <v>0</v>
      </c>
      <c r="O1238" s="1">
        <f t="shared" ca="1" si="470"/>
        <v>0</v>
      </c>
      <c r="R1238" s="2" t="str">
        <f>IFERROR(VLOOKUP(表格15[[#This Row],[板材
色號]],資料庫!$P$3:$AJ$73,20,),"")</f>
        <v/>
      </c>
      <c r="S1238" s="9" t="str">
        <f t="shared" ca="1" si="467"/>
        <v/>
      </c>
    </row>
    <row r="1239" spans="1:19" x14ac:dyDescent="0.25">
      <c r="A1239" s="1">
        <f t="shared" si="464"/>
        <v>1073</v>
      </c>
      <c r="B1239" s="1">
        <f>料單!$C$1606</f>
        <v>42</v>
      </c>
      <c r="C1239" s="1">
        <f>料單!$C$1605</f>
        <v>0</v>
      </c>
      <c r="D1239" s="1">
        <f>料單!C1619</f>
        <v>42008</v>
      </c>
      <c r="E1239" s="1">
        <f ca="1">VLOOKUP(D1239,料單!C:E,3,FALSE)</f>
        <v>0</v>
      </c>
      <c r="F1239" s="1">
        <f ca="1">VLOOKUP(D1239,料單!C:F,4,FALSE)</f>
        <v>0</v>
      </c>
      <c r="G1239" s="1" t="str">
        <f ca="1">VLOOKUP(D1239,料單!C:G,5,FALSE)</f>
        <v/>
      </c>
      <c r="H1239" s="1">
        <f ca="1">VLOOKUP(D1239,料單!C:H,6,FALSE)</f>
        <v>0</v>
      </c>
      <c r="I1239" s="1" t="str">
        <f ca="1">VLOOKUP(D1239,料單!C:I,7,FALSE)</f>
        <v/>
      </c>
      <c r="J1239" s="1">
        <f ca="1">VLOOKUP(D1239,料單!C:J,8,FALSE)</f>
        <v>0</v>
      </c>
      <c r="K1239" s="1">
        <f ca="1">VLOOKUP(D1239,料單!C:K,9,FALSE)</f>
        <v>0</v>
      </c>
      <c r="L1239" s="1" t="str">
        <f ca="1">VLOOKUP(D1239,料單!C:M,11,FALSE)</f>
        <v/>
      </c>
      <c r="M1239" s="1">
        <f ca="1">VLOOKUP(D1239,料單!C:L,10,FALSE)</f>
        <v>0</v>
      </c>
      <c r="O1239" s="1">
        <f t="shared" ca="1" si="470"/>
        <v>0</v>
      </c>
      <c r="R1239" s="2" t="str">
        <f>IFERROR(VLOOKUP(表格15[[#This Row],[板材
色號]],資料庫!$P$3:$AJ$73,20,),"")</f>
        <v/>
      </c>
      <c r="S1239" s="9" t="str">
        <f t="shared" ca="1" si="467"/>
        <v/>
      </c>
    </row>
    <row r="1240" spans="1:19" x14ac:dyDescent="0.25">
      <c r="A1240" s="1">
        <f t="shared" si="464"/>
        <v>1074</v>
      </c>
      <c r="B1240" s="1">
        <f>料單!$C$1606</f>
        <v>42</v>
      </c>
      <c r="C1240" s="1">
        <f>料單!$C$1605</f>
        <v>0</v>
      </c>
      <c r="D1240" s="1">
        <f>料單!C1620</f>
        <v>42009</v>
      </c>
      <c r="E1240" s="1">
        <f ca="1">VLOOKUP(D1240,料單!C:E,3,FALSE)</f>
        <v>0</v>
      </c>
      <c r="F1240" s="1">
        <f ca="1">VLOOKUP(D1240,料單!C:F,4,FALSE)</f>
        <v>0</v>
      </c>
      <c r="G1240" s="1" t="str">
        <f ca="1">VLOOKUP(D1240,料單!C:G,5,FALSE)</f>
        <v/>
      </c>
      <c r="H1240" s="1">
        <f ca="1">VLOOKUP(D1240,料單!C:H,6,FALSE)</f>
        <v>0</v>
      </c>
      <c r="I1240" s="1" t="str">
        <f ca="1">VLOOKUP(D1240,料單!C:I,7,FALSE)</f>
        <v/>
      </c>
      <c r="J1240" s="1">
        <f ca="1">VLOOKUP(D1240,料單!C:J,8,FALSE)</f>
        <v>0</v>
      </c>
      <c r="K1240" s="1">
        <f ca="1">VLOOKUP(D1240,料單!C:K,9,FALSE)</f>
        <v>0</v>
      </c>
      <c r="L1240" s="1" t="str">
        <f ca="1">VLOOKUP(D1240,料單!C:M,11,FALSE)</f>
        <v/>
      </c>
      <c r="M1240" s="1">
        <f ca="1">VLOOKUP(D1240,料單!C:L,10,FALSE)</f>
        <v>0</v>
      </c>
      <c r="O1240" s="1">
        <f t="shared" ca="1" si="470"/>
        <v>0</v>
      </c>
      <c r="R1240" s="2" t="str">
        <f>IFERROR(VLOOKUP(表格15[[#This Row],[板材
色號]],資料庫!$P$3:$AJ$73,20,),"")</f>
        <v/>
      </c>
      <c r="S1240" s="9" t="str">
        <f t="shared" ca="1" si="467"/>
        <v/>
      </c>
    </row>
    <row r="1241" spans="1:19" x14ac:dyDescent="0.25">
      <c r="A1241" s="1">
        <f t="shared" si="464"/>
        <v>1075</v>
      </c>
      <c r="B1241" s="1">
        <f>料單!$C$1606</f>
        <v>42</v>
      </c>
      <c r="C1241" s="1">
        <f>料單!$C$1605</f>
        <v>0</v>
      </c>
      <c r="D1241" s="1">
        <f>料單!C1621</f>
        <v>42010</v>
      </c>
      <c r="E1241" s="1">
        <f ca="1">VLOOKUP(D1241,料單!C:E,3,FALSE)</f>
        <v>0</v>
      </c>
      <c r="F1241" s="1">
        <f ca="1">VLOOKUP(D1241,料單!C:F,4,FALSE)</f>
        <v>0</v>
      </c>
      <c r="G1241" s="1" t="str">
        <f ca="1">VLOOKUP(D1241,料單!C:G,5,FALSE)</f>
        <v/>
      </c>
      <c r="H1241" s="1">
        <f ca="1">VLOOKUP(D1241,料單!C:H,6,FALSE)</f>
        <v>0</v>
      </c>
      <c r="I1241" s="1" t="str">
        <f ca="1">VLOOKUP(D1241,料單!C:I,7,FALSE)</f>
        <v/>
      </c>
      <c r="J1241" s="1">
        <f ca="1">VLOOKUP(D1241,料單!C:J,8,FALSE)</f>
        <v>0</v>
      </c>
      <c r="K1241" s="1">
        <f ca="1">VLOOKUP(D1241,料單!C:K,9,FALSE)</f>
        <v>0</v>
      </c>
      <c r="L1241" s="1" t="str">
        <f ca="1">VLOOKUP(D1241,料單!C:M,11,FALSE)</f>
        <v/>
      </c>
      <c r="M1241" s="1">
        <f ca="1">VLOOKUP(D1241,料單!C:L,10,FALSE)</f>
        <v>0</v>
      </c>
      <c r="O1241" s="1">
        <f t="shared" ca="1" si="470"/>
        <v>0</v>
      </c>
      <c r="R1241" s="2" t="str">
        <f>IFERROR(VLOOKUP(表格15[[#This Row],[板材
色號]],資料庫!$P$3:$AJ$73,20,),"")</f>
        <v/>
      </c>
      <c r="S1241" s="9" t="str">
        <f t="shared" ca="1" si="467"/>
        <v/>
      </c>
    </row>
    <row r="1242" spans="1:19" x14ac:dyDescent="0.25">
      <c r="A1242" s="1">
        <f t="shared" si="464"/>
        <v>1076</v>
      </c>
      <c r="B1242" s="1">
        <f>料單!$C$1606</f>
        <v>42</v>
      </c>
      <c r="C1242" s="1">
        <f>料單!$C$1605</f>
        <v>0</v>
      </c>
      <c r="D1242" s="1">
        <f>料單!C1622</f>
        <v>42011</v>
      </c>
      <c r="E1242" s="1">
        <f ca="1">VLOOKUP(D1242,料單!C:E,3,FALSE)</f>
        <v>0</v>
      </c>
      <c r="F1242" s="1">
        <f ca="1">VLOOKUP(D1242,料單!C:F,4,FALSE)</f>
        <v>0</v>
      </c>
      <c r="G1242" s="1" t="str">
        <f ca="1">VLOOKUP(D1242,料單!C:G,5,FALSE)</f>
        <v/>
      </c>
      <c r="H1242" s="1">
        <f ca="1">VLOOKUP(D1242,料單!C:H,6,FALSE)</f>
        <v>0</v>
      </c>
      <c r="I1242" s="1" t="str">
        <f ca="1">VLOOKUP(D1242,料單!C:I,7,FALSE)</f>
        <v/>
      </c>
      <c r="J1242" s="1">
        <f ca="1">VLOOKUP(D1242,料單!C:J,8,FALSE)</f>
        <v>0</v>
      </c>
      <c r="K1242" s="1">
        <f ca="1">VLOOKUP(D1242,料單!C:K,9,FALSE)</f>
        <v>0</v>
      </c>
      <c r="L1242" s="1">
        <f ca="1">VLOOKUP(D1242,料單!C:M,11,FALSE)</f>
        <v>0</v>
      </c>
      <c r="M1242" s="1">
        <f ca="1">VLOOKUP(D1242,料單!C:L,10,FALSE)</f>
        <v>0</v>
      </c>
      <c r="O1242" s="1">
        <f t="shared" ca="1" si="470"/>
        <v>0</v>
      </c>
      <c r="R1242" s="2" t="str">
        <f>IFERROR(VLOOKUP(表格15[[#This Row],[板材
色號]],資料庫!$P$3:$AJ$73,20,),"")</f>
        <v/>
      </c>
      <c r="S1242" s="9" t="str">
        <f t="shared" ca="1" si="467"/>
        <v/>
      </c>
    </row>
    <row r="1243" spans="1:19" x14ac:dyDescent="0.25">
      <c r="A1243" s="1">
        <f t="shared" si="464"/>
        <v>1077</v>
      </c>
      <c r="B1243" s="1">
        <f>料單!$C$1606</f>
        <v>42</v>
      </c>
      <c r="C1243" s="1">
        <f>料單!$C$1605</f>
        <v>0</v>
      </c>
      <c r="D1243" s="1">
        <f>料單!C1623</f>
        <v>42012</v>
      </c>
      <c r="E1243" s="1">
        <f ca="1">VLOOKUP(D1243,料單!C:E,3,FALSE)</f>
        <v>0</v>
      </c>
      <c r="F1243" s="1">
        <f ca="1">VLOOKUP(D1243,料單!C:F,4,FALSE)</f>
        <v>0</v>
      </c>
      <c r="G1243" s="1" t="str">
        <f ca="1">VLOOKUP(D1243,料單!C:G,5,FALSE)</f>
        <v/>
      </c>
      <c r="H1243" s="1">
        <f ca="1">VLOOKUP(D1243,料單!C:H,6,FALSE)</f>
        <v>0</v>
      </c>
      <c r="I1243" s="1" t="str">
        <f ca="1">VLOOKUP(D1243,料單!C:I,7,FALSE)</f>
        <v/>
      </c>
      <c r="J1243" s="1">
        <f ca="1">VLOOKUP(D1243,料單!C:J,8,FALSE)</f>
        <v>0</v>
      </c>
      <c r="K1243" s="1">
        <f ca="1">VLOOKUP(D1243,料單!C:K,9,FALSE)</f>
        <v>0</v>
      </c>
      <c r="L1243" s="1">
        <f ca="1">VLOOKUP(D1243,料單!C:M,11,FALSE)</f>
        <v>0</v>
      </c>
      <c r="M1243" s="1">
        <f ca="1">VLOOKUP(D1243,料單!C:L,10,FALSE)</f>
        <v>0</v>
      </c>
      <c r="O1243" s="1">
        <f t="shared" ca="1" si="470"/>
        <v>0</v>
      </c>
      <c r="R1243" s="2" t="str">
        <f>IFERROR(VLOOKUP(表格15[[#This Row],[板材
色號]],資料庫!$P$3:$AJ$73,20,),"")</f>
        <v/>
      </c>
      <c r="S1243" s="9" t="str">
        <f t="shared" ca="1" si="467"/>
        <v/>
      </c>
    </row>
    <row r="1244" spans="1:19" x14ac:dyDescent="0.25">
      <c r="A1244" s="1">
        <f t="shared" si="464"/>
        <v>1078</v>
      </c>
      <c r="B1244" s="1">
        <f>料單!$C$1606</f>
        <v>42</v>
      </c>
      <c r="C1244" s="1">
        <f>料單!$C$1605</f>
        <v>0</v>
      </c>
      <c r="D1244" s="1">
        <f>料單!C1624</f>
        <v>42013</v>
      </c>
      <c r="E1244" s="1">
        <f ca="1">VLOOKUP(D1244,料單!C:E,3,FALSE)</f>
        <v>0</v>
      </c>
      <c r="F1244" s="1">
        <f ca="1">VLOOKUP(D1244,料單!C:F,4,FALSE)</f>
        <v>0</v>
      </c>
      <c r="G1244" s="1" t="str">
        <f ca="1">VLOOKUP(D1244,料單!C:G,5,FALSE)</f>
        <v/>
      </c>
      <c r="H1244" s="1">
        <f ca="1">VLOOKUP(D1244,料單!C:H,6,FALSE)</f>
        <v>0</v>
      </c>
      <c r="I1244" s="1" t="str">
        <f ca="1">VLOOKUP(D1244,料單!C:I,7,FALSE)</f>
        <v/>
      </c>
      <c r="J1244" s="1">
        <f ca="1">VLOOKUP(D1244,料單!C:J,8,FALSE)</f>
        <v>0</v>
      </c>
      <c r="K1244" s="1">
        <f ca="1">VLOOKUP(D1244,料單!C:K,9,FALSE)</f>
        <v>0</v>
      </c>
      <c r="L1244" s="1">
        <f ca="1">VLOOKUP(D1244,料單!C:M,11,FALSE)</f>
        <v>0</v>
      </c>
      <c r="M1244" s="1">
        <f ca="1">VLOOKUP(D1244,料單!C:L,10,FALSE)</f>
        <v>0</v>
      </c>
      <c r="O1244" s="1">
        <f t="shared" ca="1" si="470"/>
        <v>0</v>
      </c>
      <c r="R1244" s="2" t="str">
        <f>IFERROR(VLOOKUP(表格15[[#This Row],[板材
色號]],資料庫!$P$3:$AJ$73,20,),"")</f>
        <v/>
      </c>
      <c r="S1244" s="9" t="str">
        <f t="shared" ca="1" si="467"/>
        <v/>
      </c>
    </row>
    <row r="1245" spans="1:19" x14ac:dyDescent="0.25">
      <c r="A1245" s="1">
        <f t="shared" ref="A1245:A1308" si="471">A1244+1</f>
        <v>1079</v>
      </c>
      <c r="B1245" s="1">
        <f>料單!$C$1606</f>
        <v>42</v>
      </c>
      <c r="C1245" s="1">
        <f>料單!$C$1605</f>
        <v>0</v>
      </c>
      <c r="D1245" s="1">
        <f>料單!C1625</f>
        <v>42014</v>
      </c>
      <c r="E1245" s="1">
        <f ca="1">VLOOKUP(D1245,料單!C:E,3,FALSE)</f>
        <v>0</v>
      </c>
      <c r="F1245" s="1">
        <f ca="1">VLOOKUP(D1245,料單!C:F,4,FALSE)</f>
        <v>0</v>
      </c>
      <c r="G1245" s="1" t="str">
        <f ca="1">VLOOKUP(D1245,料單!C:G,5,FALSE)</f>
        <v/>
      </c>
      <c r="H1245" s="1">
        <f ca="1">VLOOKUP(D1245,料單!C:H,6,FALSE)</f>
        <v>0</v>
      </c>
      <c r="I1245" s="1" t="str">
        <f ca="1">VLOOKUP(D1245,料單!C:I,7,FALSE)</f>
        <v/>
      </c>
      <c r="J1245" s="1">
        <f ca="1">VLOOKUP(D1245,料單!C:J,8,FALSE)</f>
        <v>0</v>
      </c>
      <c r="K1245" s="1">
        <f ca="1">VLOOKUP(D1245,料單!C:K,9,FALSE)</f>
        <v>0</v>
      </c>
      <c r="L1245" s="1">
        <f ca="1">VLOOKUP(D1245,料單!C:M,11,FALSE)</f>
        <v>0</v>
      </c>
      <c r="M1245" s="1">
        <f ca="1">VLOOKUP(D1245,料單!C:L,10,FALSE)</f>
        <v>0</v>
      </c>
      <c r="O1245" s="1">
        <f t="shared" ca="1" si="470"/>
        <v>0</v>
      </c>
      <c r="R1245" s="2" t="str">
        <f>IFERROR(VLOOKUP(表格15[[#This Row],[板材
色號]],資料庫!$P$3:$AJ$73,20,),"")</f>
        <v/>
      </c>
      <c r="S1245" s="9" t="str">
        <f t="shared" ca="1" si="467"/>
        <v/>
      </c>
    </row>
    <row r="1246" spans="1:19" x14ac:dyDescent="0.25">
      <c r="A1246" s="1">
        <f t="shared" si="471"/>
        <v>1080</v>
      </c>
      <c r="B1246" s="1">
        <f>料單!$C$1606</f>
        <v>42</v>
      </c>
      <c r="C1246" s="1">
        <f>料單!$C$1605</f>
        <v>0</v>
      </c>
      <c r="D1246" s="1">
        <f>料單!C1626</f>
        <v>42015</v>
      </c>
      <c r="E1246" s="1">
        <f ca="1">VLOOKUP(D1246,料單!C:E,3,FALSE)</f>
        <v>0</v>
      </c>
      <c r="F1246" s="1">
        <f ca="1">VLOOKUP(D1246,料單!C:F,4,FALSE)</f>
        <v>0</v>
      </c>
      <c r="G1246" s="1" t="str">
        <f ca="1">VLOOKUP(D1246,料單!C:G,5,FALSE)</f>
        <v/>
      </c>
      <c r="H1246" s="1">
        <f ca="1">VLOOKUP(D1246,料單!C:H,6,FALSE)</f>
        <v>0</v>
      </c>
      <c r="I1246" s="1" t="str">
        <f ca="1">VLOOKUP(D1246,料單!C:I,7,FALSE)</f>
        <v/>
      </c>
      <c r="J1246" s="1">
        <f ca="1">VLOOKUP(D1246,料單!C:J,8,FALSE)</f>
        <v>0</v>
      </c>
      <c r="K1246" s="1">
        <f ca="1">VLOOKUP(D1246,料單!C:K,9,FALSE)</f>
        <v>0</v>
      </c>
      <c r="L1246" s="1">
        <f ca="1">VLOOKUP(D1246,料單!C:M,11,FALSE)</f>
        <v>0</v>
      </c>
      <c r="M1246" s="1">
        <f ca="1">VLOOKUP(D1246,料單!C:L,10,FALSE)</f>
        <v>0</v>
      </c>
      <c r="O1246" s="1">
        <f t="shared" ca="1" si="470"/>
        <v>0</v>
      </c>
      <c r="R1246" s="2" t="str">
        <f>IFERROR(VLOOKUP(表格15[[#This Row],[板材
色號]],資料庫!$P$3:$AJ$73,20,),"")</f>
        <v/>
      </c>
      <c r="S1246" s="9" t="str">
        <f t="shared" ca="1" si="467"/>
        <v/>
      </c>
    </row>
    <row r="1247" spans="1:19" x14ac:dyDescent="0.25">
      <c r="A1247" s="1">
        <f t="shared" si="471"/>
        <v>1081</v>
      </c>
      <c r="B1247" s="1">
        <f>料單!$C$1606</f>
        <v>42</v>
      </c>
      <c r="C1247" s="1">
        <f>料單!$C$1605</f>
        <v>0</v>
      </c>
      <c r="D1247" s="1">
        <f>料單!C1627</f>
        <v>42016</v>
      </c>
      <c r="E1247" s="1">
        <f ca="1">VLOOKUP(D1247,料單!C:E,3,FALSE)</f>
        <v>0</v>
      </c>
      <c r="F1247" s="1">
        <f ca="1">VLOOKUP(D1247,料單!C:F,4,FALSE)</f>
        <v>0</v>
      </c>
      <c r="G1247" s="1" t="str">
        <f ca="1">VLOOKUP(D1247,料單!C:G,5,FALSE)</f>
        <v/>
      </c>
      <c r="H1247" s="1">
        <f ca="1">VLOOKUP(D1247,料單!C:H,6,FALSE)</f>
        <v>0</v>
      </c>
      <c r="I1247" s="1" t="str">
        <f ca="1">VLOOKUP(D1247,料單!C:I,7,FALSE)</f>
        <v/>
      </c>
      <c r="J1247" s="1">
        <f ca="1">VLOOKUP(D1247,料單!C:J,8,FALSE)</f>
        <v>0</v>
      </c>
      <c r="K1247" s="1">
        <f ca="1">VLOOKUP(D1247,料單!C:K,9,FALSE)</f>
        <v>0</v>
      </c>
      <c r="L1247" s="1">
        <f ca="1">VLOOKUP(D1247,料單!C:M,11,FALSE)</f>
        <v>0</v>
      </c>
      <c r="M1247" s="1">
        <f ca="1">VLOOKUP(D1247,料單!C:L,10,FALSE)</f>
        <v>0</v>
      </c>
      <c r="O1247" s="1">
        <f t="shared" ca="1" si="470"/>
        <v>0</v>
      </c>
      <c r="R1247" s="2" t="str">
        <f>IFERROR(VLOOKUP(表格15[[#This Row],[板材
色號]],資料庫!$P$3:$AJ$73,20,),"")</f>
        <v/>
      </c>
      <c r="S1247" s="9" t="str">
        <f t="shared" ca="1" si="467"/>
        <v/>
      </c>
    </row>
    <row r="1248" spans="1:19" x14ac:dyDescent="0.25">
      <c r="A1248" s="1">
        <f t="shared" si="471"/>
        <v>1082</v>
      </c>
      <c r="B1248" s="1">
        <f>料單!$C$1606</f>
        <v>42</v>
      </c>
      <c r="C1248" s="1">
        <f>料單!$C$1605</f>
        <v>0</v>
      </c>
      <c r="D1248" s="1">
        <f>料單!C1628</f>
        <v>42017</v>
      </c>
      <c r="E1248" s="1">
        <f ca="1">VLOOKUP(D1248,料單!C:E,3,FALSE)</f>
        <v>0</v>
      </c>
      <c r="F1248" s="1">
        <f ca="1">VLOOKUP(D1248,料單!C:F,4,FALSE)</f>
        <v>0</v>
      </c>
      <c r="G1248" s="1" t="str">
        <f ca="1">VLOOKUP(D1248,料單!C:G,5,FALSE)</f>
        <v/>
      </c>
      <c r="H1248" s="1">
        <f ca="1">VLOOKUP(D1248,料單!C:H,6,FALSE)</f>
        <v>0</v>
      </c>
      <c r="I1248" s="1" t="str">
        <f ca="1">VLOOKUP(D1248,料單!C:I,7,FALSE)</f>
        <v/>
      </c>
      <c r="J1248" s="1">
        <f ca="1">VLOOKUP(D1248,料單!C:J,8,FALSE)</f>
        <v>0</v>
      </c>
      <c r="K1248" s="1">
        <f ca="1">VLOOKUP(D1248,料單!C:K,9,FALSE)</f>
        <v>0</v>
      </c>
      <c r="L1248" s="1">
        <f ca="1">VLOOKUP(D1248,料單!C:M,11,FALSE)</f>
        <v>0</v>
      </c>
      <c r="M1248" s="1">
        <f ca="1">VLOOKUP(D1248,料單!C:L,10,FALSE)</f>
        <v>0</v>
      </c>
      <c r="O1248" s="1">
        <f t="shared" ca="1" si="470"/>
        <v>0</v>
      </c>
      <c r="R1248" s="2" t="str">
        <f>IFERROR(VLOOKUP(表格15[[#This Row],[板材
色號]],資料庫!$P$3:$AJ$73,20,),"")</f>
        <v/>
      </c>
      <c r="S1248" s="9" t="str">
        <f t="shared" ca="1" si="467"/>
        <v/>
      </c>
    </row>
    <row r="1249" spans="1:21" x14ac:dyDescent="0.25">
      <c r="A1249" s="1">
        <f t="shared" si="471"/>
        <v>1083</v>
      </c>
      <c r="B1249" s="1">
        <f>料單!$C$1606</f>
        <v>42</v>
      </c>
      <c r="C1249" s="1">
        <f>料單!$C$1605</f>
        <v>0</v>
      </c>
      <c r="D1249" s="1">
        <f>料單!C1629</f>
        <v>42018</v>
      </c>
      <c r="E1249" s="1">
        <f ca="1">VLOOKUP(D1249,料單!C:E,3,FALSE)</f>
        <v>0</v>
      </c>
      <c r="F1249" s="1">
        <f ca="1">VLOOKUP(D1249,料單!C:F,4,FALSE)</f>
        <v>0</v>
      </c>
      <c r="G1249" s="1" t="str">
        <f ca="1">VLOOKUP(D1249,料單!C:G,5,FALSE)</f>
        <v/>
      </c>
      <c r="H1249" s="1">
        <f ca="1">VLOOKUP(D1249,料單!C:H,6,FALSE)</f>
        <v>0</v>
      </c>
      <c r="I1249" s="1" t="str">
        <f ca="1">VLOOKUP(D1249,料單!C:I,7,FALSE)</f>
        <v/>
      </c>
      <c r="J1249" s="1">
        <f ca="1">VLOOKUP(D1249,料單!C:J,8,FALSE)</f>
        <v>0</v>
      </c>
      <c r="K1249" s="1">
        <f ca="1">VLOOKUP(D1249,料單!C:K,9,FALSE)</f>
        <v>0</v>
      </c>
      <c r="L1249" s="1">
        <f ca="1">VLOOKUP(D1249,料單!C:M,11,FALSE)</f>
        <v>0</v>
      </c>
      <c r="M1249" s="1">
        <f ca="1">VLOOKUP(D1249,料單!C:L,10,FALSE)</f>
        <v>0</v>
      </c>
      <c r="O1249" s="1">
        <f t="shared" ca="1" si="470"/>
        <v>0</v>
      </c>
      <c r="R1249" s="2" t="str">
        <f>IFERROR(VLOOKUP(表格15[[#This Row],[板材
色號]],資料庫!$P$3:$AJ$73,20,),"")</f>
        <v/>
      </c>
      <c r="S1249" s="9" t="str">
        <f t="shared" ca="1" si="467"/>
        <v/>
      </c>
    </row>
    <row r="1250" spans="1:21" x14ac:dyDescent="0.25">
      <c r="A1250" s="1">
        <f t="shared" si="471"/>
        <v>1084</v>
      </c>
      <c r="B1250" s="1">
        <f>料單!$C$1606</f>
        <v>42</v>
      </c>
      <c r="C1250" s="1">
        <f>料單!$C$1605</f>
        <v>0</v>
      </c>
      <c r="D1250" s="1">
        <f>料單!C1630</f>
        <v>42019</v>
      </c>
      <c r="E1250" s="1">
        <f ca="1">VLOOKUP(D1250,料單!C:E,3,FALSE)</f>
        <v>0</v>
      </c>
      <c r="F1250" s="1">
        <f ca="1">VLOOKUP(D1250,料單!C:F,4,FALSE)</f>
        <v>0</v>
      </c>
      <c r="G1250" s="1" t="str">
        <f ca="1">VLOOKUP(D1250,料單!C:G,5,FALSE)</f>
        <v/>
      </c>
      <c r="H1250" s="1">
        <f ca="1">VLOOKUP(D1250,料單!C:H,6,FALSE)</f>
        <v>0</v>
      </c>
      <c r="I1250" s="1" t="str">
        <f ca="1">VLOOKUP(D1250,料單!C:I,7,FALSE)</f>
        <v/>
      </c>
      <c r="J1250" s="1">
        <f ca="1">VLOOKUP(D1250,料單!C:J,8,FALSE)</f>
        <v>0</v>
      </c>
      <c r="K1250" s="1">
        <f ca="1">VLOOKUP(D1250,料單!C:K,9,FALSE)</f>
        <v>0</v>
      </c>
      <c r="L1250" s="1">
        <f ca="1">VLOOKUP(D1250,料單!C:M,11,FALSE)</f>
        <v>0</v>
      </c>
      <c r="M1250" s="1">
        <f ca="1">VLOOKUP(D1250,料單!C:L,10,FALSE)</f>
        <v>0</v>
      </c>
      <c r="O1250" s="1">
        <f t="shared" ca="1" si="470"/>
        <v>0</v>
      </c>
      <c r="R1250" s="2" t="str">
        <f>IFERROR(VLOOKUP(表格15[[#This Row],[板材
色號]],資料庫!$P$3:$AJ$73,20,),"")</f>
        <v/>
      </c>
      <c r="S1250" s="9" t="str">
        <f t="shared" ca="1" si="467"/>
        <v/>
      </c>
    </row>
    <row r="1251" spans="1:21" x14ac:dyDescent="0.25">
      <c r="A1251" s="1">
        <f t="shared" si="471"/>
        <v>1085</v>
      </c>
      <c r="B1251" s="1">
        <f>料單!$C$1606</f>
        <v>42</v>
      </c>
      <c r="C1251" s="1">
        <f>料單!$C$1605</f>
        <v>0</v>
      </c>
      <c r="D1251" s="1">
        <f>料單!C1631</f>
        <v>42020</v>
      </c>
      <c r="E1251" s="1">
        <f ca="1">VLOOKUP(D1251,料單!C:E,3,FALSE)</f>
        <v>0</v>
      </c>
      <c r="F1251" s="1">
        <f ca="1">VLOOKUP(D1251,料單!C:F,4,FALSE)</f>
        <v>0</v>
      </c>
      <c r="G1251" s="1" t="str">
        <f ca="1">VLOOKUP(D1251,料單!C:G,5,FALSE)</f>
        <v/>
      </c>
      <c r="H1251" s="1">
        <f ca="1">VLOOKUP(D1251,料單!C:H,6,FALSE)</f>
        <v>0</v>
      </c>
      <c r="I1251" s="1" t="str">
        <f ca="1">VLOOKUP(D1251,料單!C:I,7,FALSE)</f>
        <v/>
      </c>
      <c r="J1251" s="1">
        <f ca="1">VLOOKUP(D1251,料單!C:J,8,FALSE)</f>
        <v>0</v>
      </c>
      <c r="K1251" s="1">
        <f ca="1">VLOOKUP(D1251,料單!C:K,9,FALSE)</f>
        <v>0</v>
      </c>
      <c r="L1251" s="1" t="str">
        <f ca="1">VLOOKUP(D1251,料單!C:M,11,FALSE)</f>
        <v/>
      </c>
      <c r="M1251" s="1">
        <f ca="1">VLOOKUP(D1251,料單!C:L,10,FALSE)</f>
        <v>0</v>
      </c>
      <c r="O1251" s="1">
        <f t="shared" ca="1" si="470"/>
        <v>0</v>
      </c>
      <c r="R1251" s="2" t="str">
        <f>IFERROR(VLOOKUP(表格15[[#This Row],[板材
色號]],資料庫!$P$3:$AJ$73,20,),"")</f>
        <v/>
      </c>
      <c r="S1251" s="9" t="str">
        <f t="shared" ca="1" si="467"/>
        <v/>
      </c>
    </row>
    <row r="1252" spans="1:21" x14ac:dyDescent="0.25">
      <c r="A1252" s="1">
        <f t="shared" si="471"/>
        <v>1086</v>
      </c>
      <c r="B1252" s="1">
        <f>料單!$C$1606</f>
        <v>42</v>
      </c>
      <c r="C1252" s="1">
        <f>料單!$C$1605</f>
        <v>0</v>
      </c>
      <c r="D1252" s="1">
        <f>料單!C1632</f>
        <v>42021</v>
      </c>
      <c r="E1252" s="1">
        <f ca="1">VLOOKUP(D1252,料單!C:E,3,FALSE)</f>
        <v>0</v>
      </c>
      <c r="F1252" s="1">
        <f ca="1">VLOOKUP(D1252,料單!C:F,4,FALSE)</f>
        <v>0</v>
      </c>
      <c r="G1252" s="1" t="str">
        <f ca="1">VLOOKUP(D1252,料單!C:G,5,FALSE)</f>
        <v/>
      </c>
      <c r="H1252" s="1">
        <f ca="1">VLOOKUP(D1252,料單!C:H,6,FALSE)</f>
        <v>0</v>
      </c>
      <c r="I1252" s="1" t="str">
        <f ca="1">VLOOKUP(D1252,料單!C:I,7,FALSE)</f>
        <v/>
      </c>
      <c r="J1252" s="1">
        <f ca="1">VLOOKUP(D1252,料單!C:J,8,FALSE)</f>
        <v>0</v>
      </c>
      <c r="K1252" s="1">
        <f ca="1">VLOOKUP(D1252,料單!C:K,9,FALSE)</f>
        <v>0</v>
      </c>
      <c r="L1252" s="1" t="str">
        <f ca="1">VLOOKUP(D1252,料單!C:M,11,FALSE)</f>
        <v/>
      </c>
      <c r="M1252" s="1">
        <f ca="1">VLOOKUP(D1252,料單!C:L,10,FALSE)</f>
        <v>0</v>
      </c>
      <c r="O1252" s="1">
        <f t="shared" ca="1" si="470"/>
        <v>0</v>
      </c>
      <c r="R1252" s="2" t="str">
        <f>IFERROR(VLOOKUP(表格15[[#This Row],[板材
色號]],資料庫!$P$3:$AJ$73,20,),"")</f>
        <v/>
      </c>
      <c r="S1252" s="9" t="str">
        <f t="shared" ca="1" si="467"/>
        <v/>
      </c>
    </row>
    <row r="1253" spans="1:21" x14ac:dyDescent="0.25">
      <c r="A1253" s="1">
        <f t="shared" si="471"/>
        <v>1087</v>
      </c>
      <c r="B1253" s="1">
        <f>料單!$C$1606</f>
        <v>42</v>
      </c>
      <c r="C1253" s="1">
        <f>料單!$C$1605</f>
        <v>0</v>
      </c>
      <c r="D1253" s="1">
        <f>料單!C1633</f>
        <v>42022</v>
      </c>
      <c r="E1253" s="1">
        <f ca="1">VLOOKUP(D1253,料單!C:E,3,FALSE)</f>
        <v>0</v>
      </c>
      <c r="F1253" s="1">
        <f ca="1">VLOOKUP(D1253,料單!C:F,4,FALSE)</f>
        <v>0</v>
      </c>
      <c r="G1253" s="1" t="str">
        <f ca="1">VLOOKUP(D1253,料單!C:G,5,FALSE)</f>
        <v/>
      </c>
      <c r="H1253" s="1">
        <f ca="1">VLOOKUP(D1253,料單!C:H,6,FALSE)</f>
        <v>0</v>
      </c>
      <c r="I1253" s="1" t="str">
        <f ca="1">VLOOKUP(D1253,料單!C:I,7,FALSE)</f>
        <v/>
      </c>
      <c r="J1253" s="1">
        <f ca="1">VLOOKUP(D1253,料單!C:J,8,FALSE)</f>
        <v>0</v>
      </c>
      <c r="K1253" s="1">
        <f ca="1">VLOOKUP(D1253,料單!C:K,9,FALSE)</f>
        <v>0</v>
      </c>
      <c r="L1253" s="1" t="str">
        <f ca="1">VLOOKUP(D1253,料單!C:M,11,FALSE)</f>
        <v/>
      </c>
      <c r="M1253" s="1">
        <f ca="1">VLOOKUP(D1253,料單!C:L,10,FALSE)</f>
        <v>0</v>
      </c>
      <c r="O1253" s="1">
        <f t="shared" ca="1" si="470"/>
        <v>0</v>
      </c>
      <c r="R1253" s="2" t="str">
        <f>IFERROR(VLOOKUP(表格15[[#This Row],[板材
色號]],資料庫!$P$3:$AJ$73,20,),"")</f>
        <v/>
      </c>
      <c r="S1253" s="9" t="str">
        <f t="shared" ca="1" si="467"/>
        <v/>
      </c>
    </row>
    <row r="1254" spans="1:21" x14ac:dyDescent="0.25">
      <c r="A1254" s="1">
        <f t="shared" si="471"/>
        <v>1088</v>
      </c>
      <c r="B1254" s="1">
        <f>料單!$C$1606</f>
        <v>42</v>
      </c>
      <c r="C1254" s="1">
        <f>料單!$C$1605</f>
        <v>0</v>
      </c>
      <c r="D1254" s="1">
        <f>料單!C1634</f>
        <v>42023</v>
      </c>
      <c r="E1254" s="1">
        <f ca="1">VLOOKUP(D1254,料單!C:E,3,FALSE)</f>
        <v>0</v>
      </c>
      <c r="F1254" s="1">
        <f ca="1">VLOOKUP(D1254,料單!C:F,4,FALSE)</f>
        <v>0</v>
      </c>
      <c r="G1254" s="1" t="str">
        <f ca="1">VLOOKUP(D1254,料單!C:G,5,FALSE)</f>
        <v/>
      </c>
      <c r="H1254" s="1">
        <f ca="1">VLOOKUP(D1254,料單!C:H,6,FALSE)</f>
        <v>0</v>
      </c>
      <c r="I1254" s="1" t="str">
        <f ca="1">VLOOKUP(D1254,料單!C:I,7,FALSE)</f>
        <v/>
      </c>
      <c r="J1254" s="1">
        <f ca="1">VLOOKUP(D1254,料單!C:J,8,FALSE)</f>
        <v>0</v>
      </c>
      <c r="K1254" s="1">
        <f ca="1">VLOOKUP(D1254,料單!C:K,9,FALSE)</f>
        <v>0</v>
      </c>
      <c r="L1254" s="1" t="str">
        <f ca="1">VLOOKUP(D1254,料單!C:M,11,FALSE)</f>
        <v/>
      </c>
      <c r="M1254" s="1">
        <f ca="1">VLOOKUP(D1254,料單!C:L,10,FALSE)</f>
        <v>0</v>
      </c>
      <c r="O1254" s="1">
        <f t="shared" ca="1" si="470"/>
        <v>0</v>
      </c>
      <c r="R1254" s="2" t="str">
        <f>IFERROR(VLOOKUP(表格15[[#This Row],[板材
色號]],資料庫!$P$3:$AJ$73,20,),"")</f>
        <v/>
      </c>
      <c r="S1254" s="9" t="str">
        <f t="shared" ca="1" si="467"/>
        <v/>
      </c>
    </row>
    <row r="1255" spans="1:21" x14ac:dyDescent="0.25">
      <c r="A1255" s="1">
        <f t="shared" si="471"/>
        <v>1089</v>
      </c>
      <c r="B1255" s="1">
        <f>料單!$C$1606</f>
        <v>42</v>
      </c>
      <c r="C1255" s="1">
        <f>料單!$C$1605</f>
        <v>0</v>
      </c>
      <c r="D1255" s="1">
        <f>料單!C1635</f>
        <v>42024</v>
      </c>
      <c r="E1255" s="1">
        <f ca="1">VLOOKUP(D1255,料單!C:E,3,FALSE)</f>
        <v>0</v>
      </c>
      <c r="F1255" s="1">
        <f ca="1">VLOOKUP(D1255,料單!C:F,4,FALSE)</f>
        <v>0</v>
      </c>
      <c r="G1255" s="1" t="str">
        <f ca="1">VLOOKUP(D1255,料單!C:G,5,FALSE)</f>
        <v/>
      </c>
      <c r="H1255" s="1">
        <f ca="1">VLOOKUP(D1255,料單!C:H,6,FALSE)</f>
        <v>0</v>
      </c>
      <c r="I1255" s="1" t="str">
        <f ca="1">VLOOKUP(D1255,料單!C:I,7,FALSE)</f>
        <v/>
      </c>
      <c r="J1255" s="1">
        <f ca="1">VLOOKUP(D1255,料單!C:J,8,FALSE)</f>
        <v>0</v>
      </c>
      <c r="K1255" s="1">
        <f ca="1">VLOOKUP(D1255,料單!C:K,9,FALSE)</f>
        <v>0</v>
      </c>
      <c r="L1255" s="1" t="str">
        <f ca="1">VLOOKUP(D1255,料單!C:M,11,FALSE)</f>
        <v/>
      </c>
      <c r="M1255" s="1">
        <f ca="1">VLOOKUP(D1255,料單!C:L,10,FALSE)</f>
        <v>0</v>
      </c>
      <c r="O1255" s="1">
        <f t="shared" ca="1" si="470"/>
        <v>0</v>
      </c>
      <c r="R1255" s="2" t="str">
        <f>IFERROR(VLOOKUP(表格15[[#This Row],[板材
色號]],資料庫!$P$3:$AJ$73,20,),"")</f>
        <v/>
      </c>
      <c r="S1255" s="9" t="str">
        <f t="shared" ca="1" si="467"/>
        <v/>
      </c>
    </row>
    <row r="1256" spans="1:21" x14ac:dyDescent="0.25">
      <c r="A1256" s="1">
        <f t="shared" si="471"/>
        <v>1090</v>
      </c>
      <c r="B1256" s="1">
        <f>料單!$C$1606</f>
        <v>42</v>
      </c>
      <c r="C1256" s="1">
        <f>料單!$C$1605</f>
        <v>0</v>
      </c>
      <c r="D1256" s="1">
        <f>料單!C1636</f>
        <v>42025</v>
      </c>
      <c r="E1256" s="1">
        <f ca="1">VLOOKUP(D1256,料單!C:E,3,FALSE)</f>
        <v>0</v>
      </c>
      <c r="F1256" s="1">
        <f ca="1">VLOOKUP(D1256,料單!C:F,4,FALSE)</f>
        <v>0</v>
      </c>
      <c r="G1256" s="1" t="str">
        <f ca="1">VLOOKUP(D1256,料單!C:G,5,FALSE)</f>
        <v/>
      </c>
      <c r="H1256" s="1">
        <f ca="1">VLOOKUP(D1256,料單!C:H,6,FALSE)</f>
        <v>0</v>
      </c>
      <c r="I1256" s="1" t="str">
        <f ca="1">VLOOKUP(D1256,料單!C:I,7,FALSE)</f>
        <v/>
      </c>
      <c r="J1256" s="1">
        <f ca="1">VLOOKUP(D1256,料單!C:J,8,FALSE)</f>
        <v>0</v>
      </c>
      <c r="K1256" s="1">
        <f ca="1">VLOOKUP(D1256,料單!C:K,9,FALSE)</f>
        <v>0</v>
      </c>
      <c r="L1256" s="1" t="str">
        <f ca="1">VLOOKUP(D1256,料單!C:M,11,FALSE)</f>
        <v/>
      </c>
      <c r="M1256" s="1">
        <f ca="1">VLOOKUP(D1256,料單!C:L,10,FALSE)</f>
        <v>0</v>
      </c>
      <c r="O1256" s="1">
        <f t="shared" ca="1" si="470"/>
        <v>0</v>
      </c>
      <c r="R1256" s="2" t="str">
        <f>IFERROR(VLOOKUP(表格15[[#This Row],[板材
色號]],資料庫!$P$3:$AJ$73,20,),"")</f>
        <v/>
      </c>
      <c r="S1256" s="9" t="str">
        <f t="shared" ca="1" si="467"/>
        <v/>
      </c>
    </row>
    <row r="1257" spans="1:21" x14ac:dyDescent="0.25">
      <c r="A1257" s="1">
        <f t="shared" si="471"/>
        <v>1091</v>
      </c>
      <c r="B1257" s="1">
        <f>料單!$C$1606</f>
        <v>42</v>
      </c>
      <c r="C1257" s="1">
        <f>料單!$C$1605</f>
        <v>0</v>
      </c>
      <c r="D1257" s="1">
        <f>料單!C1637</f>
        <v>42026</v>
      </c>
      <c r="E1257" s="1">
        <f ca="1">VLOOKUP(D1257,料單!C:E,3,FALSE)</f>
        <v>0</v>
      </c>
      <c r="F1257" s="1">
        <f ca="1">VLOOKUP(D1257,料單!C:F,4,FALSE)</f>
        <v>0</v>
      </c>
      <c r="G1257" s="1" t="str">
        <f ca="1">VLOOKUP(D1257,料單!C:G,5,FALSE)</f>
        <v/>
      </c>
      <c r="H1257" s="1">
        <f ca="1">VLOOKUP(D1257,料單!C:H,6,FALSE)</f>
        <v>0</v>
      </c>
      <c r="I1257" s="1" t="str">
        <f ca="1">VLOOKUP(D1257,料單!C:I,7,FALSE)</f>
        <v/>
      </c>
      <c r="J1257" s="1">
        <f ca="1">VLOOKUP(D1257,料單!C:J,8,FALSE)</f>
        <v>0</v>
      </c>
      <c r="K1257" s="1">
        <f ca="1">VLOOKUP(D1257,料單!C:K,9,FALSE)</f>
        <v>0</v>
      </c>
      <c r="L1257" s="1" t="str">
        <f ca="1">VLOOKUP(D1257,料單!C:M,11,FALSE)</f>
        <v/>
      </c>
      <c r="M1257" s="1">
        <f ca="1">VLOOKUP(D1257,料單!C:L,10,FALSE)</f>
        <v>0</v>
      </c>
      <c r="O1257" s="1">
        <f t="shared" ca="1" si="470"/>
        <v>0</v>
      </c>
      <c r="R1257" s="2" t="str">
        <f>IFERROR(VLOOKUP(表格15[[#This Row],[板材
色號]],資料庫!$P$3:$AJ$73,20,),"")</f>
        <v/>
      </c>
      <c r="S1257" s="9" t="str">
        <f t="shared" ca="1" si="467"/>
        <v/>
      </c>
    </row>
    <row r="1258" spans="1:21" x14ac:dyDescent="0.25">
      <c r="A1258" s="1">
        <f t="shared" si="471"/>
        <v>1092</v>
      </c>
      <c r="B1258" s="1">
        <f>料單!$C$1606</f>
        <v>42</v>
      </c>
      <c r="C1258" s="1">
        <f>料單!$C$1605</f>
        <v>0</v>
      </c>
      <c r="D1258" s="1">
        <f>料單!C1638</f>
        <v>42027</v>
      </c>
      <c r="E1258" s="1">
        <f ca="1">VLOOKUP(D1258,料單!C:E,3,FALSE)</f>
        <v>0</v>
      </c>
      <c r="F1258" s="1">
        <f ca="1">VLOOKUP(D1258,料單!C:F,4,FALSE)</f>
        <v>0</v>
      </c>
      <c r="G1258" s="1" t="str">
        <f ca="1">VLOOKUP(D1258,料單!C:G,5,FALSE)</f>
        <v/>
      </c>
      <c r="H1258" s="1">
        <f ca="1">VLOOKUP(D1258,料單!C:H,6,FALSE)</f>
        <v>0</v>
      </c>
      <c r="I1258" s="1" t="str">
        <f ca="1">VLOOKUP(D1258,料單!C:I,7,FALSE)</f>
        <v/>
      </c>
      <c r="J1258" s="1">
        <f ca="1">VLOOKUP(D1258,料單!C:J,8,FALSE)</f>
        <v>0</v>
      </c>
      <c r="K1258" s="1">
        <f ca="1">VLOOKUP(D1258,料單!C:K,9,FALSE)</f>
        <v>0</v>
      </c>
      <c r="L1258" s="1" t="str">
        <f ca="1">VLOOKUP(D1258,料單!C:M,11,FALSE)</f>
        <v/>
      </c>
      <c r="M1258" s="1">
        <f ca="1">VLOOKUP(D1258,料單!C:L,10,FALSE)</f>
        <v>0</v>
      </c>
      <c r="O1258" s="1">
        <f t="shared" ca="1" si="470"/>
        <v>0</v>
      </c>
      <c r="R1258" s="2" t="str">
        <f>IFERROR(VLOOKUP(表格15[[#This Row],[板材
色號]],資料庫!$P$3:$AJ$73,20,),"")</f>
        <v/>
      </c>
      <c r="S1258" s="9" t="str">
        <f t="shared" ca="1" si="467"/>
        <v/>
      </c>
    </row>
    <row r="1259" spans="1:21" x14ac:dyDescent="0.25">
      <c r="A1259" s="1">
        <f t="shared" si="471"/>
        <v>1093</v>
      </c>
      <c r="B1259" s="1">
        <f>料單!$C$1606</f>
        <v>42</v>
      </c>
      <c r="C1259" s="1">
        <f>料單!$C$1605</f>
        <v>0</v>
      </c>
      <c r="D1259" s="1">
        <f>料單!C1639</f>
        <v>42028</v>
      </c>
      <c r="E1259" s="1">
        <f ca="1">VLOOKUP(D1259,料單!C:E,3,FALSE)</f>
        <v>0</v>
      </c>
      <c r="F1259" s="1">
        <f ca="1">VLOOKUP(D1259,料單!C:F,4,FALSE)</f>
        <v>0</v>
      </c>
      <c r="G1259" s="1" t="str">
        <f ca="1">VLOOKUP(D1259,料單!C:G,5,FALSE)</f>
        <v/>
      </c>
      <c r="H1259" s="1">
        <f ca="1">VLOOKUP(D1259,料單!C:H,6,FALSE)</f>
        <v>0</v>
      </c>
      <c r="I1259" s="1" t="str">
        <f ca="1">VLOOKUP(D1259,料單!C:I,7,FALSE)</f>
        <v/>
      </c>
      <c r="J1259" s="1">
        <f ca="1">VLOOKUP(D1259,料單!C:J,8,FALSE)</f>
        <v>0</v>
      </c>
      <c r="K1259" s="1">
        <f ca="1">VLOOKUP(D1259,料單!C:K,9,FALSE)</f>
        <v>0</v>
      </c>
      <c r="L1259" s="1" t="str">
        <f ca="1">VLOOKUP(D1259,料單!C:M,11,FALSE)</f>
        <v/>
      </c>
      <c r="M1259" s="1">
        <f ca="1">VLOOKUP(D1259,料單!C:L,10,FALSE)</f>
        <v>0</v>
      </c>
      <c r="O1259" s="1">
        <f t="shared" ca="1" si="470"/>
        <v>0</v>
      </c>
      <c r="R1259" s="2" t="str">
        <f>IFERROR(VLOOKUP(表格15[[#This Row],[板材
色號]],資料庫!$P$3:$AJ$73,20,),"")</f>
        <v/>
      </c>
      <c r="S1259" s="9" t="str">
        <f t="shared" ca="1" si="467"/>
        <v/>
      </c>
    </row>
    <row r="1260" spans="1:21" x14ac:dyDescent="0.25">
      <c r="A1260" s="1">
        <f t="shared" si="471"/>
        <v>1094</v>
      </c>
      <c r="B1260" s="1">
        <f>料單!$C$1606</f>
        <v>42</v>
      </c>
      <c r="C1260" s="1">
        <f>料單!$C$1605</f>
        <v>0</v>
      </c>
      <c r="D1260" s="1">
        <f>料單!C1640</f>
        <v>42029</v>
      </c>
      <c r="E1260" s="1">
        <f ca="1">VLOOKUP(D1260,料單!C:E,3,FALSE)</f>
        <v>0</v>
      </c>
      <c r="F1260" s="1">
        <f ca="1">VLOOKUP(D1260,料單!C:F,4,FALSE)</f>
        <v>0</v>
      </c>
      <c r="G1260" s="1" t="str">
        <f ca="1">VLOOKUP(D1260,料單!C:G,5,FALSE)</f>
        <v/>
      </c>
      <c r="H1260" s="1">
        <f ca="1">VLOOKUP(D1260,料單!C:H,6,FALSE)</f>
        <v>0</v>
      </c>
      <c r="I1260" s="1" t="str">
        <f ca="1">VLOOKUP(D1260,料單!C:I,7,FALSE)</f>
        <v/>
      </c>
      <c r="J1260" s="1">
        <f ca="1">VLOOKUP(D1260,料單!C:J,8,FALSE)</f>
        <v>0</v>
      </c>
      <c r="K1260" s="1">
        <f ca="1">VLOOKUP(D1260,料單!C:K,9,FALSE)</f>
        <v>0</v>
      </c>
      <c r="L1260" s="1" t="str">
        <f ca="1">VLOOKUP(D1260,料單!C:M,11,FALSE)</f>
        <v/>
      </c>
      <c r="M1260" s="1">
        <f ca="1">VLOOKUP(D1260,料單!C:L,10,FALSE)</f>
        <v>0</v>
      </c>
      <c r="O1260" s="1">
        <f t="shared" ca="1" si="470"/>
        <v>0</v>
      </c>
      <c r="R1260" s="2" t="str">
        <f>IFERROR(VLOOKUP(表格15[[#This Row],[板材
色號]],資料庫!$P$3:$AJ$73,20,),"")</f>
        <v/>
      </c>
      <c r="S1260" s="9" t="str">
        <f t="shared" ca="1" si="467"/>
        <v/>
      </c>
    </row>
    <row r="1261" spans="1:21" s="43" customFormat="1" x14ac:dyDescent="0.25">
      <c r="A1261" s="43">
        <f t="shared" si="471"/>
        <v>1095</v>
      </c>
      <c r="B1261" s="43">
        <f>料單!$C$1606</f>
        <v>42</v>
      </c>
      <c r="C1261" s="43">
        <f>料單!$C$1605</f>
        <v>0</v>
      </c>
      <c r="D1261" s="43">
        <f>料單!C1641</f>
        <v>42030</v>
      </c>
      <c r="E1261" s="43">
        <f ca="1">VLOOKUP(D1261,料單!C:E,3,FALSE)</f>
        <v>0</v>
      </c>
      <c r="F1261" s="43">
        <f ca="1">VLOOKUP(D1261,料單!C:F,4,FALSE)</f>
        <v>0</v>
      </c>
      <c r="G1261" s="43" t="str">
        <f ca="1">VLOOKUP(D1261,料單!C:G,5,FALSE)</f>
        <v/>
      </c>
      <c r="H1261" s="43">
        <f ca="1">VLOOKUP(D1261,料單!C:H,6,FALSE)</f>
        <v>0</v>
      </c>
      <c r="I1261" s="43" t="str">
        <f ca="1">VLOOKUP(D1261,料單!C:I,7,FALSE)</f>
        <v/>
      </c>
      <c r="J1261" s="43">
        <f ca="1">VLOOKUP(D1261,料單!C:J,8,FALSE)</f>
        <v>0</v>
      </c>
      <c r="K1261" s="43">
        <f ca="1">VLOOKUP(D1261,料單!C:K,9,FALSE)</f>
        <v>0</v>
      </c>
      <c r="L1261" s="43" t="str">
        <f ca="1">VLOOKUP(D1261,料單!C:M,11,FALSE)</f>
        <v/>
      </c>
      <c r="M1261" s="43">
        <f ca="1">VLOOKUP(D1261,料單!C:L,10,FALSE)</f>
        <v>0</v>
      </c>
      <c r="O1261" s="43">
        <f t="shared" ca="1" si="470"/>
        <v>0</v>
      </c>
      <c r="P1261" s="360"/>
      <c r="Q1261" s="360"/>
      <c r="R1261" s="204" t="str">
        <f>IFERROR(VLOOKUP(表格15[[#This Row],[板材
色號]],資料庫!$P$3:$AJ$73,20,),"")</f>
        <v/>
      </c>
      <c r="S1261" s="205" t="str">
        <f t="shared" ca="1" si="467"/>
        <v/>
      </c>
    </row>
    <row r="1262" spans="1:21" x14ac:dyDescent="0.25">
      <c r="A1262" s="1">
        <f t="shared" si="471"/>
        <v>1096</v>
      </c>
      <c r="B1262" s="1">
        <f>料單!$C$1645</f>
        <v>43</v>
      </c>
      <c r="C1262" s="1">
        <f>料單!$C$1644</f>
        <v>0</v>
      </c>
      <c r="D1262" s="1">
        <f>料單!C1651</f>
        <v>43001</v>
      </c>
      <c r="E1262" s="1">
        <f ca="1">VLOOKUP(D1262,料單!C:E,3,FALSE)</f>
        <v>0</v>
      </c>
      <c r="F1262" s="1">
        <f ca="1">VLOOKUP(D1262,料單!C:F,4,FALSE)</f>
        <v>0</v>
      </c>
      <c r="G1262" s="1" t="str">
        <f ca="1">VLOOKUP(D1262,料單!C:G,5,FALSE)</f>
        <v/>
      </c>
      <c r="H1262" s="1">
        <f ca="1">VLOOKUP(D1262,料單!C:H,6,FALSE)</f>
        <v>0</v>
      </c>
      <c r="I1262" s="1" t="str">
        <f ca="1">VLOOKUP(D1262,料單!C:I,7,FALSE)</f>
        <v/>
      </c>
      <c r="J1262" s="1">
        <f ca="1">VLOOKUP(D1262,料單!C:J,8,FALSE)</f>
        <v>0</v>
      </c>
      <c r="K1262" s="1">
        <f ca="1">VLOOKUP(D1262,料單!C:K,9,FALSE)</f>
        <v>0</v>
      </c>
      <c r="L1262" s="1" t="str">
        <f ca="1">VLOOKUP(D1262,料單!C:M,11,FALSE)</f>
        <v/>
      </c>
      <c r="M1262" s="1">
        <f ca="1">VLOOKUP(D1262,料單!C:L,10,FALSE)</f>
        <v>0</v>
      </c>
      <c r="O1262" s="1">
        <f t="shared" ca="1" si="470"/>
        <v>0</v>
      </c>
      <c r="R1262" s="2" t="str">
        <f>IFERROR(VLOOKUP(表格15[[#This Row],[板材
色號]],資料庫!$P$3:$AJ$73,20,),"")</f>
        <v/>
      </c>
      <c r="S1262" s="9" t="str">
        <f t="shared" ca="1" si="467"/>
        <v/>
      </c>
      <c r="T1262" s="9"/>
      <c r="U1262" s="9"/>
    </row>
    <row r="1263" spans="1:21" x14ac:dyDescent="0.25">
      <c r="A1263" s="1">
        <f t="shared" si="471"/>
        <v>1097</v>
      </c>
      <c r="B1263" s="1">
        <f>料單!$C$1645</f>
        <v>43</v>
      </c>
      <c r="C1263" s="1">
        <f>料單!$C$1644</f>
        <v>0</v>
      </c>
      <c r="D1263" s="1">
        <f>料單!C1652</f>
        <v>43002</v>
      </c>
      <c r="E1263" s="1">
        <f ca="1">VLOOKUP(D1263,料單!C:E,3,FALSE)</f>
        <v>0</v>
      </c>
      <c r="F1263" s="1">
        <f ca="1">VLOOKUP(D1263,料單!C:F,4,FALSE)</f>
        <v>0</v>
      </c>
      <c r="G1263" s="1" t="str">
        <f ca="1">VLOOKUP(D1263,料單!C:G,5,FALSE)</f>
        <v/>
      </c>
      <c r="H1263" s="1">
        <f ca="1">VLOOKUP(D1263,料單!C:H,6,FALSE)</f>
        <v>0</v>
      </c>
      <c r="I1263" s="1" t="str">
        <f ca="1">VLOOKUP(D1263,料單!C:I,7,FALSE)</f>
        <v/>
      </c>
      <c r="J1263" s="1">
        <f ca="1">VLOOKUP(D1263,料單!C:J,8,FALSE)</f>
        <v>0</v>
      </c>
      <c r="K1263" s="1">
        <f ca="1">VLOOKUP(D1263,料單!C:K,9,FALSE)</f>
        <v>0</v>
      </c>
      <c r="L1263" s="1" t="str">
        <f ca="1">VLOOKUP(D1263,料單!C:M,11,FALSE)</f>
        <v/>
      </c>
      <c r="M1263" s="1">
        <f ca="1">VLOOKUP(D1263,料單!C:L,10,FALSE)</f>
        <v>0</v>
      </c>
      <c r="O1263" s="1">
        <f t="shared" ref="O1263:O1288" ca="1" si="472">(F1263*H1263)/90000*K1263</f>
        <v>0</v>
      </c>
      <c r="R1263" s="2" t="str">
        <f>IFERROR(VLOOKUP(表格15[[#This Row],[板材
色號]],資料庫!$P$3:$AJ$73,20,),"")</f>
        <v/>
      </c>
      <c r="S1263" s="9" t="str">
        <f t="shared" ca="1" si="467"/>
        <v/>
      </c>
    </row>
    <row r="1264" spans="1:21" x14ac:dyDescent="0.25">
      <c r="A1264" s="1">
        <f t="shared" si="471"/>
        <v>1098</v>
      </c>
      <c r="B1264" s="1">
        <f>料單!$C$1645</f>
        <v>43</v>
      </c>
      <c r="C1264" s="1">
        <f>料單!$C$1644</f>
        <v>0</v>
      </c>
      <c r="D1264" s="1">
        <f>料單!C1653</f>
        <v>43003</v>
      </c>
      <c r="E1264" s="1">
        <f ca="1">VLOOKUP(D1264,料單!C:E,3,FALSE)</f>
        <v>0</v>
      </c>
      <c r="F1264" s="1">
        <f ca="1">VLOOKUP(D1264,料單!C:F,4,FALSE)</f>
        <v>0</v>
      </c>
      <c r="G1264" s="1" t="str">
        <f ca="1">VLOOKUP(D1264,料單!C:G,5,FALSE)</f>
        <v/>
      </c>
      <c r="H1264" s="1">
        <f ca="1">VLOOKUP(D1264,料單!C:H,6,FALSE)</f>
        <v>0</v>
      </c>
      <c r="I1264" s="1" t="str">
        <f ca="1">VLOOKUP(D1264,料單!C:I,7,FALSE)</f>
        <v/>
      </c>
      <c r="J1264" s="1">
        <f ca="1">VLOOKUP(D1264,料單!C:J,8,FALSE)</f>
        <v>0</v>
      </c>
      <c r="K1264" s="1">
        <f ca="1">VLOOKUP(D1264,料單!C:K,9,FALSE)</f>
        <v>0</v>
      </c>
      <c r="L1264" s="1" t="str">
        <f ca="1">VLOOKUP(D1264,料單!C:M,11,FALSE)</f>
        <v/>
      </c>
      <c r="M1264" s="1">
        <f ca="1">VLOOKUP(D1264,料單!C:L,10,FALSE)</f>
        <v>0</v>
      </c>
      <c r="O1264" s="1">
        <f t="shared" ca="1" si="472"/>
        <v>0</v>
      </c>
      <c r="R1264" s="2" t="str">
        <f>IFERROR(VLOOKUP(表格15[[#This Row],[板材
色號]],資料庫!$P$3:$AJ$73,20,),"")</f>
        <v/>
      </c>
      <c r="S1264" s="9" t="str">
        <f t="shared" ca="1" si="467"/>
        <v/>
      </c>
    </row>
    <row r="1265" spans="1:19" x14ac:dyDescent="0.25">
      <c r="A1265" s="1">
        <f t="shared" si="471"/>
        <v>1099</v>
      </c>
      <c r="B1265" s="1">
        <f>料單!$C$1645</f>
        <v>43</v>
      </c>
      <c r="C1265" s="1">
        <f>料單!$C$1644</f>
        <v>0</v>
      </c>
      <c r="D1265" s="1">
        <f>料單!C1654</f>
        <v>43004</v>
      </c>
      <c r="E1265" s="1">
        <f ca="1">VLOOKUP(D1265,料單!C:E,3,FALSE)</f>
        <v>0</v>
      </c>
      <c r="F1265" s="1">
        <f ca="1">VLOOKUP(D1265,料單!C:F,4,FALSE)</f>
        <v>0</v>
      </c>
      <c r="G1265" s="1" t="str">
        <f ca="1">VLOOKUP(D1265,料單!C:G,5,FALSE)</f>
        <v/>
      </c>
      <c r="H1265" s="1">
        <f ca="1">VLOOKUP(D1265,料單!C:H,6,FALSE)</f>
        <v>0</v>
      </c>
      <c r="I1265" s="1" t="str">
        <f ca="1">VLOOKUP(D1265,料單!C:I,7,FALSE)</f>
        <v/>
      </c>
      <c r="J1265" s="1">
        <f ca="1">VLOOKUP(D1265,料單!C:J,8,FALSE)</f>
        <v>0</v>
      </c>
      <c r="K1265" s="1">
        <f ca="1">VLOOKUP(D1265,料單!C:K,9,FALSE)</f>
        <v>0</v>
      </c>
      <c r="L1265" s="1" t="str">
        <f ca="1">VLOOKUP(D1265,料單!C:M,11,FALSE)</f>
        <v/>
      </c>
      <c r="M1265" s="1">
        <f ca="1">VLOOKUP(D1265,料單!C:L,10,FALSE)</f>
        <v>0</v>
      </c>
      <c r="O1265" s="1">
        <f t="shared" ca="1" si="472"/>
        <v>0</v>
      </c>
      <c r="R1265" s="2" t="str">
        <f>IFERROR(VLOOKUP(表格15[[#This Row],[板材
色號]],資料庫!$P$3:$AJ$73,20,),"")</f>
        <v/>
      </c>
      <c r="S1265" s="9" t="str">
        <f t="shared" ca="1" si="467"/>
        <v/>
      </c>
    </row>
    <row r="1266" spans="1:19" x14ac:dyDescent="0.25">
      <c r="A1266" s="1">
        <f t="shared" si="471"/>
        <v>1100</v>
      </c>
      <c r="B1266" s="1">
        <f>料單!$C$1645</f>
        <v>43</v>
      </c>
      <c r="C1266" s="1">
        <f>料單!$C$1644</f>
        <v>0</v>
      </c>
      <c r="D1266" s="1">
        <f>料單!C1655</f>
        <v>43005</v>
      </c>
      <c r="E1266" s="1">
        <f ca="1">VLOOKUP(D1266,料單!C:E,3,FALSE)</f>
        <v>0</v>
      </c>
      <c r="F1266" s="1">
        <f ca="1">VLOOKUP(D1266,料單!C:F,4,FALSE)</f>
        <v>0</v>
      </c>
      <c r="G1266" s="1" t="str">
        <f ca="1">VLOOKUP(D1266,料單!C:G,5,FALSE)</f>
        <v/>
      </c>
      <c r="H1266" s="1">
        <f ca="1">VLOOKUP(D1266,料單!C:H,6,FALSE)</f>
        <v>0</v>
      </c>
      <c r="I1266" s="1" t="str">
        <f ca="1">VLOOKUP(D1266,料單!C:I,7,FALSE)</f>
        <v/>
      </c>
      <c r="J1266" s="1">
        <f ca="1">VLOOKUP(D1266,料單!C:J,8,FALSE)</f>
        <v>0</v>
      </c>
      <c r="K1266" s="1">
        <f ca="1">VLOOKUP(D1266,料單!C:K,9,FALSE)</f>
        <v>0</v>
      </c>
      <c r="L1266" s="1" t="str">
        <f ca="1">VLOOKUP(D1266,料單!C:M,11,FALSE)</f>
        <v/>
      </c>
      <c r="M1266" s="1">
        <f ca="1">VLOOKUP(D1266,料單!C:L,10,FALSE)</f>
        <v>0</v>
      </c>
      <c r="O1266" s="1">
        <f t="shared" ca="1" si="472"/>
        <v>0</v>
      </c>
      <c r="R1266" s="2" t="str">
        <f>IFERROR(VLOOKUP(表格15[[#This Row],[板材
色號]],資料庫!$P$3:$AJ$73,20,),"")</f>
        <v/>
      </c>
      <c r="S1266" s="9" t="str">
        <f t="shared" ref="S1266:S1329" ca="1" si="473">IFERROR((O1266*R1266),"")</f>
        <v/>
      </c>
    </row>
    <row r="1267" spans="1:19" x14ac:dyDescent="0.25">
      <c r="A1267" s="1">
        <f t="shared" si="471"/>
        <v>1101</v>
      </c>
      <c r="B1267" s="1">
        <f>料單!$C$1645</f>
        <v>43</v>
      </c>
      <c r="C1267" s="1">
        <f>料單!$C$1644</f>
        <v>0</v>
      </c>
      <c r="D1267" s="1">
        <f>料單!C1656</f>
        <v>43006</v>
      </c>
      <c r="E1267" s="1">
        <f ca="1">VLOOKUP(D1267,料單!C:E,3,FALSE)</f>
        <v>0</v>
      </c>
      <c r="F1267" s="1">
        <f ca="1">VLOOKUP(D1267,料單!C:F,4,FALSE)</f>
        <v>0</v>
      </c>
      <c r="G1267" s="1" t="str">
        <f ca="1">VLOOKUP(D1267,料單!C:G,5,FALSE)</f>
        <v/>
      </c>
      <c r="H1267" s="1">
        <f ca="1">VLOOKUP(D1267,料單!C:H,6,FALSE)</f>
        <v>0</v>
      </c>
      <c r="I1267" s="1" t="str">
        <f ca="1">VLOOKUP(D1267,料單!C:I,7,FALSE)</f>
        <v/>
      </c>
      <c r="J1267" s="1">
        <f ca="1">VLOOKUP(D1267,料單!C:J,8,FALSE)</f>
        <v>0</v>
      </c>
      <c r="K1267" s="1">
        <f ca="1">VLOOKUP(D1267,料單!C:K,9,FALSE)</f>
        <v>0</v>
      </c>
      <c r="L1267" s="1" t="str">
        <f ca="1">VLOOKUP(D1267,料單!C:M,11,FALSE)</f>
        <v/>
      </c>
      <c r="M1267" s="1">
        <f ca="1">VLOOKUP(D1267,料單!C:L,10,FALSE)</f>
        <v>0</v>
      </c>
      <c r="O1267" s="1">
        <f t="shared" ca="1" si="472"/>
        <v>0</v>
      </c>
      <c r="R1267" s="2" t="str">
        <f>IFERROR(VLOOKUP(表格15[[#This Row],[板材
色號]],資料庫!$P$3:$AJ$73,20,),"")</f>
        <v/>
      </c>
      <c r="S1267" s="9" t="str">
        <f t="shared" ca="1" si="473"/>
        <v/>
      </c>
    </row>
    <row r="1268" spans="1:19" x14ac:dyDescent="0.25">
      <c r="A1268" s="1">
        <f t="shared" si="471"/>
        <v>1102</v>
      </c>
      <c r="B1268" s="1">
        <f>料單!$C$1645</f>
        <v>43</v>
      </c>
      <c r="C1268" s="1">
        <f>料單!$C$1644</f>
        <v>0</v>
      </c>
      <c r="D1268" s="1">
        <f>料單!C1657</f>
        <v>43007</v>
      </c>
      <c r="E1268" s="1">
        <f ca="1">VLOOKUP(D1268,料單!C:E,3,FALSE)</f>
        <v>0</v>
      </c>
      <c r="F1268" s="1">
        <f ca="1">VLOOKUP(D1268,料單!C:F,4,FALSE)</f>
        <v>0</v>
      </c>
      <c r="G1268" s="1" t="str">
        <f ca="1">VLOOKUP(D1268,料單!C:G,5,FALSE)</f>
        <v/>
      </c>
      <c r="H1268" s="1">
        <f ca="1">VLOOKUP(D1268,料單!C:H,6,FALSE)</f>
        <v>0</v>
      </c>
      <c r="I1268" s="1" t="str">
        <f ca="1">VLOOKUP(D1268,料單!C:I,7,FALSE)</f>
        <v/>
      </c>
      <c r="J1268" s="1">
        <f ca="1">VLOOKUP(D1268,料單!C:J,8,FALSE)</f>
        <v>0</v>
      </c>
      <c r="K1268" s="1">
        <f ca="1">VLOOKUP(D1268,料單!C:K,9,FALSE)</f>
        <v>0</v>
      </c>
      <c r="L1268" s="1" t="str">
        <f ca="1">VLOOKUP(D1268,料單!C:M,11,FALSE)</f>
        <v/>
      </c>
      <c r="M1268" s="1">
        <f ca="1">VLOOKUP(D1268,料單!C:L,10,FALSE)</f>
        <v>0</v>
      </c>
      <c r="O1268" s="1">
        <f t="shared" ca="1" si="472"/>
        <v>0</v>
      </c>
      <c r="R1268" s="2" t="str">
        <f>IFERROR(VLOOKUP(表格15[[#This Row],[板材
色號]],資料庫!$P$3:$AJ$73,20,),"")</f>
        <v/>
      </c>
      <c r="S1268" s="9" t="str">
        <f t="shared" ca="1" si="473"/>
        <v/>
      </c>
    </row>
    <row r="1269" spans="1:19" x14ac:dyDescent="0.25">
      <c r="A1269" s="1">
        <f t="shared" si="471"/>
        <v>1103</v>
      </c>
      <c r="B1269" s="1">
        <f>料單!$C$1645</f>
        <v>43</v>
      </c>
      <c r="C1269" s="1">
        <f>料單!$C$1644</f>
        <v>0</v>
      </c>
      <c r="D1269" s="1">
        <f>料單!C1658</f>
        <v>43008</v>
      </c>
      <c r="E1269" s="1">
        <f ca="1">VLOOKUP(D1269,料單!C:E,3,FALSE)</f>
        <v>0</v>
      </c>
      <c r="F1269" s="1">
        <f ca="1">VLOOKUP(D1269,料單!C:F,4,FALSE)</f>
        <v>0</v>
      </c>
      <c r="G1269" s="1" t="str">
        <f ca="1">VLOOKUP(D1269,料單!C:G,5,FALSE)</f>
        <v/>
      </c>
      <c r="H1269" s="1">
        <f ca="1">VLOOKUP(D1269,料單!C:H,6,FALSE)</f>
        <v>0</v>
      </c>
      <c r="I1269" s="1" t="str">
        <f ca="1">VLOOKUP(D1269,料單!C:I,7,FALSE)</f>
        <v/>
      </c>
      <c r="J1269" s="1">
        <f ca="1">VLOOKUP(D1269,料單!C:J,8,FALSE)</f>
        <v>0</v>
      </c>
      <c r="K1269" s="1">
        <f ca="1">VLOOKUP(D1269,料單!C:K,9,FALSE)</f>
        <v>0</v>
      </c>
      <c r="L1269" s="1" t="str">
        <f ca="1">VLOOKUP(D1269,料單!C:M,11,FALSE)</f>
        <v/>
      </c>
      <c r="M1269" s="1">
        <f ca="1">VLOOKUP(D1269,料單!C:L,10,FALSE)</f>
        <v>0</v>
      </c>
      <c r="O1269" s="1">
        <f t="shared" ca="1" si="472"/>
        <v>0</v>
      </c>
      <c r="R1269" s="2" t="str">
        <f>IFERROR(VLOOKUP(表格15[[#This Row],[板材
色號]],資料庫!$P$3:$AJ$73,20,),"")</f>
        <v/>
      </c>
      <c r="S1269" s="9" t="str">
        <f t="shared" ca="1" si="473"/>
        <v/>
      </c>
    </row>
    <row r="1270" spans="1:19" x14ac:dyDescent="0.25">
      <c r="A1270" s="1">
        <f t="shared" si="471"/>
        <v>1104</v>
      </c>
      <c r="B1270" s="1">
        <f>料單!$C$1645</f>
        <v>43</v>
      </c>
      <c r="C1270" s="1">
        <f>料單!$C$1644</f>
        <v>0</v>
      </c>
      <c r="D1270" s="1">
        <f>料單!C1659</f>
        <v>43009</v>
      </c>
      <c r="E1270" s="1">
        <f ca="1">VLOOKUP(D1270,料單!C:E,3,FALSE)</f>
        <v>0</v>
      </c>
      <c r="F1270" s="1">
        <f ca="1">VLOOKUP(D1270,料單!C:F,4,FALSE)</f>
        <v>0</v>
      </c>
      <c r="G1270" s="1" t="str">
        <f ca="1">VLOOKUP(D1270,料單!C:G,5,FALSE)</f>
        <v/>
      </c>
      <c r="H1270" s="1">
        <f ca="1">VLOOKUP(D1270,料單!C:H,6,FALSE)</f>
        <v>0</v>
      </c>
      <c r="I1270" s="1" t="str">
        <f ca="1">VLOOKUP(D1270,料單!C:I,7,FALSE)</f>
        <v/>
      </c>
      <c r="J1270" s="1">
        <f ca="1">VLOOKUP(D1270,料單!C:J,8,FALSE)</f>
        <v>0</v>
      </c>
      <c r="K1270" s="1">
        <f ca="1">VLOOKUP(D1270,料單!C:K,9,FALSE)</f>
        <v>0</v>
      </c>
      <c r="L1270" s="1" t="str">
        <f ca="1">VLOOKUP(D1270,料單!C:M,11,FALSE)</f>
        <v/>
      </c>
      <c r="M1270" s="1">
        <f ca="1">VLOOKUP(D1270,料單!C:L,10,FALSE)</f>
        <v>0</v>
      </c>
      <c r="O1270" s="1">
        <f t="shared" ca="1" si="472"/>
        <v>0</v>
      </c>
      <c r="R1270" s="2" t="str">
        <f>IFERROR(VLOOKUP(表格15[[#This Row],[板材
色號]],資料庫!$P$3:$AJ$73,20,),"")</f>
        <v/>
      </c>
      <c r="S1270" s="9" t="str">
        <f t="shared" ca="1" si="473"/>
        <v/>
      </c>
    </row>
    <row r="1271" spans="1:19" x14ac:dyDescent="0.25">
      <c r="A1271" s="1">
        <f t="shared" si="471"/>
        <v>1105</v>
      </c>
      <c r="B1271" s="1">
        <f>料單!$C$1645</f>
        <v>43</v>
      </c>
      <c r="C1271" s="1">
        <f>料單!$C$1644</f>
        <v>0</v>
      </c>
      <c r="D1271" s="1">
        <f>料單!C1660</f>
        <v>43010</v>
      </c>
      <c r="E1271" s="1">
        <f ca="1">VLOOKUP(D1271,料單!C:E,3,FALSE)</f>
        <v>0</v>
      </c>
      <c r="F1271" s="1">
        <f ca="1">VLOOKUP(D1271,料單!C:F,4,FALSE)</f>
        <v>0</v>
      </c>
      <c r="G1271" s="1" t="str">
        <f ca="1">VLOOKUP(D1271,料單!C:G,5,FALSE)</f>
        <v/>
      </c>
      <c r="H1271" s="1">
        <f ca="1">VLOOKUP(D1271,料單!C:H,6,FALSE)</f>
        <v>0</v>
      </c>
      <c r="I1271" s="1" t="str">
        <f ca="1">VLOOKUP(D1271,料單!C:I,7,FALSE)</f>
        <v/>
      </c>
      <c r="J1271" s="1">
        <f ca="1">VLOOKUP(D1271,料單!C:J,8,FALSE)</f>
        <v>0</v>
      </c>
      <c r="K1271" s="1">
        <f ca="1">VLOOKUP(D1271,料單!C:K,9,FALSE)</f>
        <v>0</v>
      </c>
      <c r="L1271" s="1" t="str">
        <f ca="1">VLOOKUP(D1271,料單!C:M,11,FALSE)</f>
        <v/>
      </c>
      <c r="M1271" s="1">
        <f ca="1">VLOOKUP(D1271,料單!C:L,10,FALSE)</f>
        <v>0</v>
      </c>
      <c r="O1271" s="1">
        <f t="shared" ca="1" si="472"/>
        <v>0</v>
      </c>
      <c r="R1271" s="2" t="str">
        <f>IFERROR(VLOOKUP(表格15[[#This Row],[板材
色號]],資料庫!$P$3:$AJ$73,20,),"")</f>
        <v/>
      </c>
      <c r="S1271" s="9" t="str">
        <f t="shared" ca="1" si="473"/>
        <v/>
      </c>
    </row>
    <row r="1272" spans="1:19" x14ac:dyDescent="0.25">
      <c r="A1272" s="1">
        <f t="shared" si="471"/>
        <v>1106</v>
      </c>
      <c r="B1272" s="1">
        <f>料單!$C$1645</f>
        <v>43</v>
      </c>
      <c r="C1272" s="1">
        <f>料單!$C$1644</f>
        <v>0</v>
      </c>
      <c r="D1272" s="1">
        <f>料單!C1661</f>
        <v>43011</v>
      </c>
      <c r="E1272" s="1">
        <f ca="1">VLOOKUP(D1272,料單!C:E,3,FALSE)</f>
        <v>0</v>
      </c>
      <c r="F1272" s="1">
        <f ca="1">VLOOKUP(D1272,料單!C:F,4,FALSE)</f>
        <v>0</v>
      </c>
      <c r="G1272" s="1" t="str">
        <f ca="1">VLOOKUP(D1272,料單!C:G,5,FALSE)</f>
        <v/>
      </c>
      <c r="H1272" s="1">
        <f ca="1">VLOOKUP(D1272,料單!C:H,6,FALSE)</f>
        <v>0</v>
      </c>
      <c r="I1272" s="1" t="str">
        <f ca="1">VLOOKUP(D1272,料單!C:I,7,FALSE)</f>
        <v/>
      </c>
      <c r="J1272" s="1">
        <f ca="1">VLOOKUP(D1272,料單!C:J,8,FALSE)</f>
        <v>0</v>
      </c>
      <c r="K1272" s="1">
        <f ca="1">VLOOKUP(D1272,料單!C:K,9,FALSE)</f>
        <v>0</v>
      </c>
      <c r="L1272" s="1">
        <f ca="1">VLOOKUP(D1272,料單!C:M,11,FALSE)</f>
        <v>0</v>
      </c>
      <c r="M1272" s="1">
        <f ca="1">VLOOKUP(D1272,料單!C:L,10,FALSE)</f>
        <v>0</v>
      </c>
      <c r="O1272" s="1">
        <f t="shared" ca="1" si="472"/>
        <v>0</v>
      </c>
      <c r="R1272" s="2" t="str">
        <f>IFERROR(VLOOKUP(表格15[[#This Row],[板材
色號]],資料庫!$P$3:$AJ$73,20,),"")</f>
        <v/>
      </c>
      <c r="S1272" s="9" t="str">
        <f t="shared" ca="1" si="473"/>
        <v/>
      </c>
    </row>
    <row r="1273" spans="1:19" x14ac:dyDescent="0.25">
      <c r="A1273" s="1">
        <f t="shared" si="471"/>
        <v>1107</v>
      </c>
      <c r="B1273" s="1">
        <f>料單!$C$1645</f>
        <v>43</v>
      </c>
      <c r="C1273" s="1">
        <f>料單!$C$1644</f>
        <v>0</v>
      </c>
      <c r="D1273" s="1">
        <f>料單!C1662</f>
        <v>43012</v>
      </c>
      <c r="E1273" s="1">
        <f ca="1">VLOOKUP(D1273,料單!C:E,3,FALSE)</f>
        <v>0</v>
      </c>
      <c r="F1273" s="1">
        <f ca="1">VLOOKUP(D1273,料單!C:F,4,FALSE)</f>
        <v>0</v>
      </c>
      <c r="G1273" s="1" t="str">
        <f ca="1">VLOOKUP(D1273,料單!C:G,5,FALSE)</f>
        <v/>
      </c>
      <c r="H1273" s="1">
        <f ca="1">VLOOKUP(D1273,料單!C:H,6,FALSE)</f>
        <v>0</v>
      </c>
      <c r="I1273" s="1" t="str">
        <f ca="1">VLOOKUP(D1273,料單!C:I,7,FALSE)</f>
        <v/>
      </c>
      <c r="J1273" s="1">
        <f ca="1">VLOOKUP(D1273,料單!C:J,8,FALSE)</f>
        <v>0</v>
      </c>
      <c r="K1273" s="1">
        <f ca="1">VLOOKUP(D1273,料單!C:K,9,FALSE)</f>
        <v>0</v>
      </c>
      <c r="L1273" s="1">
        <f ca="1">VLOOKUP(D1273,料單!C:M,11,FALSE)</f>
        <v>0</v>
      </c>
      <c r="M1273" s="1">
        <f ca="1">VLOOKUP(D1273,料單!C:L,10,FALSE)</f>
        <v>0</v>
      </c>
      <c r="O1273" s="1">
        <f t="shared" ca="1" si="472"/>
        <v>0</v>
      </c>
      <c r="R1273" s="2" t="str">
        <f>IFERROR(VLOOKUP(表格15[[#This Row],[板材
色號]],資料庫!$P$3:$AJ$73,20,),"")</f>
        <v/>
      </c>
      <c r="S1273" s="9" t="str">
        <f t="shared" ca="1" si="473"/>
        <v/>
      </c>
    </row>
    <row r="1274" spans="1:19" x14ac:dyDescent="0.25">
      <c r="A1274" s="1">
        <f t="shared" si="471"/>
        <v>1108</v>
      </c>
      <c r="B1274" s="1">
        <f>料單!$C$1645</f>
        <v>43</v>
      </c>
      <c r="C1274" s="1">
        <f>料單!$C$1644</f>
        <v>0</v>
      </c>
      <c r="D1274" s="1">
        <f>料單!C1663</f>
        <v>43013</v>
      </c>
      <c r="E1274" s="1">
        <f ca="1">VLOOKUP(D1274,料單!C:E,3,FALSE)</f>
        <v>0</v>
      </c>
      <c r="F1274" s="1">
        <f ca="1">VLOOKUP(D1274,料單!C:F,4,FALSE)</f>
        <v>0</v>
      </c>
      <c r="G1274" s="1" t="str">
        <f ca="1">VLOOKUP(D1274,料單!C:G,5,FALSE)</f>
        <v/>
      </c>
      <c r="H1274" s="1">
        <f ca="1">VLOOKUP(D1274,料單!C:H,6,FALSE)</f>
        <v>0</v>
      </c>
      <c r="I1274" s="1" t="str">
        <f ca="1">VLOOKUP(D1274,料單!C:I,7,FALSE)</f>
        <v/>
      </c>
      <c r="J1274" s="1">
        <f ca="1">VLOOKUP(D1274,料單!C:J,8,FALSE)</f>
        <v>0</v>
      </c>
      <c r="K1274" s="1">
        <f ca="1">VLOOKUP(D1274,料單!C:K,9,FALSE)</f>
        <v>0</v>
      </c>
      <c r="L1274" s="1">
        <f ca="1">VLOOKUP(D1274,料單!C:M,11,FALSE)</f>
        <v>0</v>
      </c>
      <c r="M1274" s="1">
        <f ca="1">VLOOKUP(D1274,料單!C:L,10,FALSE)</f>
        <v>0</v>
      </c>
      <c r="O1274" s="1">
        <f t="shared" ca="1" si="472"/>
        <v>0</v>
      </c>
      <c r="R1274" s="2" t="str">
        <f>IFERROR(VLOOKUP(表格15[[#This Row],[板材
色號]],資料庫!$P$3:$AJ$73,20,),"")</f>
        <v/>
      </c>
      <c r="S1274" s="9" t="str">
        <f t="shared" ca="1" si="473"/>
        <v/>
      </c>
    </row>
    <row r="1275" spans="1:19" x14ac:dyDescent="0.25">
      <c r="A1275" s="1">
        <f t="shared" si="471"/>
        <v>1109</v>
      </c>
      <c r="B1275" s="1">
        <f>料單!$C$1645</f>
        <v>43</v>
      </c>
      <c r="C1275" s="1">
        <f>料單!$C$1644</f>
        <v>0</v>
      </c>
      <c r="D1275" s="1">
        <f>料單!C1664</f>
        <v>43014</v>
      </c>
      <c r="E1275" s="1">
        <f ca="1">VLOOKUP(D1275,料單!C:E,3,FALSE)</f>
        <v>0</v>
      </c>
      <c r="F1275" s="1">
        <f ca="1">VLOOKUP(D1275,料單!C:F,4,FALSE)</f>
        <v>0</v>
      </c>
      <c r="G1275" s="1" t="str">
        <f ca="1">VLOOKUP(D1275,料單!C:G,5,FALSE)</f>
        <v/>
      </c>
      <c r="H1275" s="1">
        <f ca="1">VLOOKUP(D1275,料單!C:H,6,FALSE)</f>
        <v>0</v>
      </c>
      <c r="I1275" s="1" t="str">
        <f ca="1">VLOOKUP(D1275,料單!C:I,7,FALSE)</f>
        <v/>
      </c>
      <c r="J1275" s="1">
        <f ca="1">VLOOKUP(D1275,料單!C:J,8,FALSE)</f>
        <v>0</v>
      </c>
      <c r="K1275" s="1">
        <f ca="1">VLOOKUP(D1275,料單!C:K,9,FALSE)</f>
        <v>0</v>
      </c>
      <c r="L1275" s="1">
        <f ca="1">VLOOKUP(D1275,料單!C:M,11,FALSE)</f>
        <v>0</v>
      </c>
      <c r="M1275" s="1">
        <f ca="1">VLOOKUP(D1275,料單!C:L,10,FALSE)</f>
        <v>0</v>
      </c>
      <c r="O1275" s="1">
        <f t="shared" ca="1" si="472"/>
        <v>0</v>
      </c>
      <c r="R1275" s="2" t="str">
        <f>IFERROR(VLOOKUP(表格15[[#This Row],[板材
色號]],資料庫!$P$3:$AJ$73,20,),"")</f>
        <v/>
      </c>
      <c r="S1275" s="9" t="str">
        <f t="shared" ca="1" si="473"/>
        <v/>
      </c>
    </row>
    <row r="1276" spans="1:19" x14ac:dyDescent="0.25">
      <c r="A1276" s="1">
        <f t="shared" si="471"/>
        <v>1110</v>
      </c>
      <c r="B1276" s="1">
        <f>料單!$C$1645</f>
        <v>43</v>
      </c>
      <c r="C1276" s="1">
        <f>料單!$C$1644</f>
        <v>0</v>
      </c>
      <c r="D1276" s="1">
        <f>料單!C1665</f>
        <v>43015</v>
      </c>
      <c r="E1276" s="1">
        <f ca="1">VLOOKUP(D1276,料單!C:E,3,FALSE)</f>
        <v>0</v>
      </c>
      <c r="F1276" s="1">
        <f ca="1">VLOOKUP(D1276,料單!C:F,4,FALSE)</f>
        <v>0</v>
      </c>
      <c r="G1276" s="1" t="str">
        <f ca="1">VLOOKUP(D1276,料單!C:G,5,FALSE)</f>
        <v/>
      </c>
      <c r="H1276" s="1">
        <f ca="1">VLOOKUP(D1276,料單!C:H,6,FALSE)</f>
        <v>0</v>
      </c>
      <c r="I1276" s="1" t="str">
        <f ca="1">VLOOKUP(D1276,料單!C:I,7,FALSE)</f>
        <v/>
      </c>
      <c r="J1276" s="1">
        <f ca="1">VLOOKUP(D1276,料單!C:J,8,FALSE)</f>
        <v>0</v>
      </c>
      <c r="K1276" s="1">
        <f ca="1">VLOOKUP(D1276,料單!C:K,9,FALSE)</f>
        <v>0</v>
      </c>
      <c r="L1276" s="1">
        <f ca="1">VLOOKUP(D1276,料單!C:M,11,FALSE)</f>
        <v>0</v>
      </c>
      <c r="M1276" s="1">
        <f ca="1">VLOOKUP(D1276,料單!C:L,10,FALSE)</f>
        <v>0</v>
      </c>
      <c r="O1276" s="1">
        <f t="shared" ca="1" si="472"/>
        <v>0</v>
      </c>
      <c r="R1276" s="2" t="str">
        <f>IFERROR(VLOOKUP(表格15[[#This Row],[板材
色號]],資料庫!$P$3:$AJ$73,20,),"")</f>
        <v/>
      </c>
      <c r="S1276" s="9" t="str">
        <f t="shared" ca="1" si="473"/>
        <v/>
      </c>
    </row>
    <row r="1277" spans="1:19" x14ac:dyDescent="0.25">
      <c r="A1277" s="1">
        <f t="shared" si="471"/>
        <v>1111</v>
      </c>
      <c r="B1277" s="1">
        <f>料單!$C$1645</f>
        <v>43</v>
      </c>
      <c r="C1277" s="1">
        <f>料單!$C$1644</f>
        <v>0</v>
      </c>
      <c r="D1277" s="1">
        <f>料單!C1666</f>
        <v>43016</v>
      </c>
      <c r="E1277" s="1">
        <f ca="1">VLOOKUP(D1277,料單!C:E,3,FALSE)</f>
        <v>0</v>
      </c>
      <c r="F1277" s="1">
        <f ca="1">VLOOKUP(D1277,料單!C:F,4,FALSE)</f>
        <v>0</v>
      </c>
      <c r="G1277" s="1" t="str">
        <f ca="1">VLOOKUP(D1277,料單!C:G,5,FALSE)</f>
        <v/>
      </c>
      <c r="H1277" s="1">
        <f ca="1">VLOOKUP(D1277,料單!C:H,6,FALSE)</f>
        <v>0</v>
      </c>
      <c r="I1277" s="1" t="str">
        <f ca="1">VLOOKUP(D1277,料單!C:I,7,FALSE)</f>
        <v/>
      </c>
      <c r="J1277" s="1">
        <f ca="1">VLOOKUP(D1277,料單!C:J,8,FALSE)</f>
        <v>0</v>
      </c>
      <c r="K1277" s="1">
        <f ca="1">VLOOKUP(D1277,料單!C:K,9,FALSE)</f>
        <v>0</v>
      </c>
      <c r="L1277" s="1">
        <f ca="1">VLOOKUP(D1277,料單!C:M,11,FALSE)</f>
        <v>0</v>
      </c>
      <c r="M1277" s="1">
        <f ca="1">VLOOKUP(D1277,料單!C:L,10,FALSE)</f>
        <v>0</v>
      </c>
      <c r="O1277" s="1">
        <f t="shared" ca="1" si="472"/>
        <v>0</v>
      </c>
      <c r="R1277" s="2" t="str">
        <f>IFERROR(VLOOKUP(表格15[[#This Row],[板材
色號]],資料庫!$P$3:$AJ$73,20,),"")</f>
        <v/>
      </c>
      <c r="S1277" s="9" t="str">
        <f t="shared" ca="1" si="473"/>
        <v/>
      </c>
    </row>
    <row r="1278" spans="1:19" x14ac:dyDescent="0.25">
      <c r="A1278" s="1">
        <f t="shared" si="471"/>
        <v>1112</v>
      </c>
      <c r="B1278" s="1">
        <f>料單!$C$1645</f>
        <v>43</v>
      </c>
      <c r="C1278" s="1">
        <f>料單!$C$1644</f>
        <v>0</v>
      </c>
      <c r="D1278" s="1">
        <f>料單!C1667</f>
        <v>43017</v>
      </c>
      <c r="E1278" s="1">
        <f ca="1">VLOOKUP(D1278,料單!C:E,3,FALSE)</f>
        <v>0</v>
      </c>
      <c r="F1278" s="1">
        <f ca="1">VLOOKUP(D1278,料單!C:F,4,FALSE)</f>
        <v>0</v>
      </c>
      <c r="G1278" s="1" t="str">
        <f ca="1">VLOOKUP(D1278,料單!C:G,5,FALSE)</f>
        <v/>
      </c>
      <c r="H1278" s="1">
        <f ca="1">VLOOKUP(D1278,料單!C:H,6,FALSE)</f>
        <v>0</v>
      </c>
      <c r="I1278" s="1" t="str">
        <f ca="1">VLOOKUP(D1278,料單!C:I,7,FALSE)</f>
        <v/>
      </c>
      <c r="J1278" s="1">
        <f ca="1">VLOOKUP(D1278,料單!C:J,8,FALSE)</f>
        <v>0</v>
      </c>
      <c r="K1278" s="1">
        <f ca="1">VLOOKUP(D1278,料單!C:K,9,FALSE)</f>
        <v>0</v>
      </c>
      <c r="L1278" s="1">
        <f ca="1">VLOOKUP(D1278,料單!C:M,11,FALSE)</f>
        <v>0</v>
      </c>
      <c r="M1278" s="1">
        <f ca="1">VLOOKUP(D1278,料單!C:L,10,FALSE)</f>
        <v>0</v>
      </c>
      <c r="O1278" s="1">
        <f t="shared" ca="1" si="472"/>
        <v>0</v>
      </c>
      <c r="R1278" s="2" t="str">
        <f>IFERROR(VLOOKUP(表格15[[#This Row],[板材
色號]],資料庫!$P$3:$AJ$73,20,),"")</f>
        <v/>
      </c>
      <c r="S1278" s="9" t="str">
        <f t="shared" ca="1" si="473"/>
        <v/>
      </c>
    </row>
    <row r="1279" spans="1:19" x14ac:dyDescent="0.25">
      <c r="A1279" s="1">
        <f t="shared" si="471"/>
        <v>1113</v>
      </c>
      <c r="B1279" s="1">
        <f>料單!$C$1645</f>
        <v>43</v>
      </c>
      <c r="C1279" s="1">
        <f>料單!$C$1644</f>
        <v>0</v>
      </c>
      <c r="D1279" s="1">
        <f>料單!C1668</f>
        <v>43018</v>
      </c>
      <c r="E1279" s="1">
        <f ca="1">VLOOKUP(D1279,料單!C:E,3,FALSE)</f>
        <v>0</v>
      </c>
      <c r="F1279" s="1">
        <f ca="1">VLOOKUP(D1279,料單!C:F,4,FALSE)</f>
        <v>0</v>
      </c>
      <c r="G1279" s="1" t="str">
        <f ca="1">VLOOKUP(D1279,料單!C:G,5,FALSE)</f>
        <v/>
      </c>
      <c r="H1279" s="1">
        <f ca="1">VLOOKUP(D1279,料單!C:H,6,FALSE)</f>
        <v>0</v>
      </c>
      <c r="I1279" s="1" t="str">
        <f ca="1">VLOOKUP(D1279,料單!C:I,7,FALSE)</f>
        <v/>
      </c>
      <c r="J1279" s="1">
        <f ca="1">VLOOKUP(D1279,料單!C:J,8,FALSE)</f>
        <v>0</v>
      </c>
      <c r="K1279" s="1">
        <f ca="1">VLOOKUP(D1279,料單!C:K,9,FALSE)</f>
        <v>0</v>
      </c>
      <c r="L1279" s="1">
        <f ca="1">VLOOKUP(D1279,料單!C:M,11,FALSE)</f>
        <v>0</v>
      </c>
      <c r="M1279" s="1">
        <f ca="1">VLOOKUP(D1279,料單!C:L,10,FALSE)</f>
        <v>0</v>
      </c>
      <c r="O1279" s="1">
        <f t="shared" ca="1" si="472"/>
        <v>0</v>
      </c>
      <c r="R1279" s="2" t="str">
        <f>IFERROR(VLOOKUP(表格15[[#This Row],[板材
色號]],資料庫!$P$3:$AJ$73,20,),"")</f>
        <v/>
      </c>
      <c r="S1279" s="9" t="str">
        <f t="shared" ca="1" si="473"/>
        <v/>
      </c>
    </row>
    <row r="1280" spans="1:19" x14ac:dyDescent="0.25">
      <c r="A1280" s="1">
        <f t="shared" si="471"/>
        <v>1114</v>
      </c>
      <c r="B1280" s="1">
        <f>料單!$C$1645</f>
        <v>43</v>
      </c>
      <c r="C1280" s="1">
        <f>料單!$C$1644</f>
        <v>0</v>
      </c>
      <c r="D1280" s="1">
        <f>料單!C1669</f>
        <v>43019</v>
      </c>
      <c r="E1280" s="1">
        <f ca="1">VLOOKUP(D1280,料單!C:E,3,FALSE)</f>
        <v>0</v>
      </c>
      <c r="F1280" s="1">
        <f ca="1">VLOOKUP(D1280,料單!C:F,4,FALSE)</f>
        <v>0</v>
      </c>
      <c r="G1280" s="1" t="str">
        <f ca="1">VLOOKUP(D1280,料單!C:G,5,FALSE)</f>
        <v/>
      </c>
      <c r="H1280" s="1">
        <f ca="1">VLOOKUP(D1280,料單!C:H,6,FALSE)</f>
        <v>0</v>
      </c>
      <c r="I1280" s="1" t="str">
        <f ca="1">VLOOKUP(D1280,料單!C:I,7,FALSE)</f>
        <v/>
      </c>
      <c r="J1280" s="1">
        <f ca="1">VLOOKUP(D1280,料單!C:J,8,FALSE)</f>
        <v>0</v>
      </c>
      <c r="K1280" s="1">
        <f ca="1">VLOOKUP(D1280,料單!C:K,9,FALSE)</f>
        <v>0</v>
      </c>
      <c r="L1280" s="1">
        <f ca="1">VLOOKUP(D1280,料單!C:M,11,FALSE)</f>
        <v>0</v>
      </c>
      <c r="M1280" s="1">
        <f ca="1">VLOOKUP(D1280,料單!C:L,10,FALSE)</f>
        <v>0</v>
      </c>
      <c r="O1280" s="1">
        <f t="shared" ca="1" si="472"/>
        <v>0</v>
      </c>
      <c r="R1280" s="2" t="str">
        <f>IFERROR(VLOOKUP(表格15[[#This Row],[板材
色號]],資料庫!$P$3:$AJ$73,20,),"")</f>
        <v/>
      </c>
      <c r="S1280" s="9" t="str">
        <f t="shared" ca="1" si="473"/>
        <v/>
      </c>
    </row>
    <row r="1281" spans="1:19" x14ac:dyDescent="0.25">
      <c r="A1281" s="1">
        <f t="shared" si="471"/>
        <v>1115</v>
      </c>
      <c r="B1281" s="1">
        <f>料單!$C$1645</f>
        <v>43</v>
      </c>
      <c r="C1281" s="1">
        <f>料單!$C$1644</f>
        <v>0</v>
      </c>
      <c r="D1281" s="1">
        <f>料單!C1670</f>
        <v>43020</v>
      </c>
      <c r="E1281" s="1">
        <f ca="1">VLOOKUP(D1281,料單!C:E,3,FALSE)</f>
        <v>0</v>
      </c>
      <c r="F1281" s="1">
        <f ca="1">VLOOKUP(D1281,料單!C:F,4,FALSE)</f>
        <v>0</v>
      </c>
      <c r="G1281" s="1" t="str">
        <f ca="1">VLOOKUP(D1281,料單!C:G,5,FALSE)</f>
        <v/>
      </c>
      <c r="H1281" s="1">
        <f ca="1">VLOOKUP(D1281,料單!C:H,6,FALSE)</f>
        <v>0</v>
      </c>
      <c r="I1281" s="1" t="str">
        <f ca="1">VLOOKUP(D1281,料單!C:I,7,FALSE)</f>
        <v/>
      </c>
      <c r="J1281" s="1">
        <f ca="1">VLOOKUP(D1281,料單!C:J,8,FALSE)</f>
        <v>0</v>
      </c>
      <c r="K1281" s="1">
        <f ca="1">VLOOKUP(D1281,料單!C:K,9,FALSE)</f>
        <v>0</v>
      </c>
      <c r="L1281" s="1" t="str">
        <f ca="1">VLOOKUP(D1281,料單!C:M,11,FALSE)</f>
        <v/>
      </c>
      <c r="M1281" s="1">
        <f ca="1">VLOOKUP(D1281,料單!C:L,10,FALSE)</f>
        <v>0</v>
      </c>
      <c r="O1281" s="1">
        <f t="shared" ca="1" si="472"/>
        <v>0</v>
      </c>
      <c r="R1281" s="2" t="str">
        <f>IFERROR(VLOOKUP(表格15[[#This Row],[板材
色號]],資料庫!$P$3:$AJ$73,20,),"")</f>
        <v/>
      </c>
      <c r="S1281" s="9" t="str">
        <f t="shared" ca="1" si="473"/>
        <v/>
      </c>
    </row>
    <row r="1282" spans="1:19" x14ac:dyDescent="0.25">
      <c r="A1282" s="1">
        <f t="shared" si="471"/>
        <v>1116</v>
      </c>
      <c r="B1282" s="1">
        <f>料單!$C$1645</f>
        <v>43</v>
      </c>
      <c r="C1282" s="1">
        <f>料單!$C$1644</f>
        <v>0</v>
      </c>
      <c r="D1282" s="1">
        <f>料單!C1671</f>
        <v>43021</v>
      </c>
      <c r="E1282" s="1">
        <f ca="1">VLOOKUP(D1282,料單!C:E,3,FALSE)</f>
        <v>0</v>
      </c>
      <c r="F1282" s="1">
        <f ca="1">VLOOKUP(D1282,料單!C:F,4,FALSE)</f>
        <v>0</v>
      </c>
      <c r="G1282" s="1" t="str">
        <f ca="1">VLOOKUP(D1282,料單!C:G,5,FALSE)</f>
        <v/>
      </c>
      <c r="H1282" s="1">
        <f ca="1">VLOOKUP(D1282,料單!C:H,6,FALSE)</f>
        <v>0</v>
      </c>
      <c r="I1282" s="1" t="str">
        <f ca="1">VLOOKUP(D1282,料單!C:I,7,FALSE)</f>
        <v/>
      </c>
      <c r="J1282" s="1">
        <f ca="1">VLOOKUP(D1282,料單!C:J,8,FALSE)</f>
        <v>0</v>
      </c>
      <c r="K1282" s="1">
        <f ca="1">VLOOKUP(D1282,料單!C:K,9,FALSE)</f>
        <v>0</v>
      </c>
      <c r="L1282" s="1" t="str">
        <f ca="1">VLOOKUP(D1282,料單!C:M,11,FALSE)</f>
        <v/>
      </c>
      <c r="M1282" s="1">
        <f ca="1">VLOOKUP(D1282,料單!C:L,10,FALSE)</f>
        <v>0</v>
      </c>
      <c r="O1282" s="1">
        <f t="shared" ca="1" si="472"/>
        <v>0</v>
      </c>
      <c r="R1282" s="2" t="str">
        <f>IFERROR(VLOOKUP(表格15[[#This Row],[板材
色號]],資料庫!$P$3:$AJ$73,20,),"")</f>
        <v/>
      </c>
      <c r="S1282" s="9" t="str">
        <f t="shared" ca="1" si="473"/>
        <v/>
      </c>
    </row>
    <row r="1283" spans="1:19" x14ac:dyDescent="0.25">
      <c r="A1283" s="1">
        <f t="shared" si="471"/>
        <v>1117</v>
      </c>
      <c r="B1283" s="1">
        <f>料單!$C$1645</f>
        <v>43</v>
      </c>
      <c r="C1283" s="1">
        <f>料單!$C$1644</f>
        <v>0</v>
      </c>
      <c r="D1283" s="1">
        <f>料單!C1672</f>
        <v>43022</v>
      </c>
      <c r="E1283" s="1">
        <f ca="1">VLOOKUP(D1283,料單!C:E,3,FALSE)</f>
        <v>0</v>
      </c>
      <c r="F1283" s="1">
        <f ca="1">VLOOKUP(D1283,料單!C:F,4,FALSE)</f>
        <v>0</v>
      </c>
      <c r="G1283" s="1" t="str">
        <f ca="1">VLOOKUP(D1283,料單!C:G,5,FALSE)</f>
        <v/>
      </c>
      <c r="H1283" s="1">
        <f ca="1">VLOOKUP(D1283,料單!C:H,6,FALSE)</f>
        <v>0</v>
      </c>
      <c r="I1283" s="1" t="str">
        <f ca="1">VLOOKUP(D1283,料單!C:I,7,FALSE)</f>
        <v/>
      </c>
      <c r="J1283" s="1">
        <f ca="1">VLOOKUP(D1283,料單!C:J,8,FALSE)</f>
        <v>0</v>
      </c>
      <c r="K1283" s="1">
        <f ca="1">VLOOKUP(D1283,料單!C:K,9,FALSE)</f>
        <v>0</v>
      </c>
      <c r="L1283" s="1" t="str">
        <f ca="1">VLOOKUP(D1283,料單!C:M,11,FALSE)</f>
        <v/>
      </c>
      <c r="M1283" s="1">
        <f ca="1">VLOOKUP(D1283,料單!C:L,10,FALSE)</f>
        <v>0</v>
      </c>
      <c r="O1283" s="1">
        <f t="shared" ca="1" si="472"/>
        <v>0</v>
      </c>
      <c r="R1283" s="2" t="str">
        <f>IFERROR(VLOOKUP(表格15[[#This Row],[板材
色號]],資料庫!$P$3:$AJ$73,20,),"")</f>
        <v/>
      </c>
      <c r="S1283" s="9" t="str">
        <f t="shared" ca="1" si="473"/>
        <v/>
      </c>
    </row>
    <row r="1284" spans="1:19" x14ac:dyDescent="0.25">
      <c r="A1284" s="1">
        <f t="shared" si="471"/>
        <v>1118</v>
      </c>
      <c r="B1284" s="1">
        <f>料單!$C$1645</f>
        <v>43</v>
      </c>
      <c r="C1284" s="1">
        <f>料單!$C$1644</f>
        <v>0</v>
      </c>
      <c r="D1284" s="1">
        <f>料單!C1673</f>
        <v>43023</v>
      </c>
      <c r="E1284" s="1">
        <f ca="1">VLOOKUP(D1284,料單!C:E,3,FALSE)</f>
        <v>0</v>
      </c>
      <c r="F1284" s="1">
        <f ca="1">VLOOKUP(D1284,料單!C:F,4,FALSE)</f>
        <v>0</v>
      </c>
      <c r="G1284" s="1" t="str">
        <f ca="1">VLOOKUP(D1284,料單!C:G,5,FALSE)</f>
        <v/>
      </c>
      <c r="H1284" s="1">
        <f ca="1">VLOOKUP(D1284,料單!C:H,6,FALSE)</f>
        <v>0</v>
      </c>
      <c r="I1284" s="1" t="str">
        <f ca="1">VLOOKUP(D1284,料單!C:I,7,FALSE)</f>
        <v/>
      </c>
      <c r="J1284" s="1">
        <f ca="1">VLOOKUP(D1284,料單!C:J,8,FALSE)</f>
        <v>0</v>
      </c>
      <c r="K1284" s="1">
        <f ca="1">VLOOKUP(D1284,料單!C:K,9,FALSE)</f>
        <v>0</v>
      </c>
      <c r="L1284" s="1" t="str">
        <f ca="1">VLOOKUP(D1284,料單!C:M,11,FALSE)</f>
        <v/>
      </c>
      <c r="M1284" s="1">
        <f ca="1">VLOOKUP(D1284,料單!C:L,10,FALSE)</f>
        <v>0</v>
      </c>
      <c r="O1284" s="1">
        <f t="shared" ca="1" si="472"/>
        <v>0</v>
      </c>
      <c r="R1284" s="2" t="str">
        <f>IFERROR(VLOOKUP(表格15[[#This Row],[板材
色號]],資料庫!$P$3:$AJ$73,20,),"")</f>
        <v/>
      </c>
      <c r="S1284" s="9" t="str">
        <f t="shared" ca="1" si="473"/>
        <v/>
      </c>
    </row>
    <row r="1285" spans="1:19" x14ac:dyDescent="0.25">
      <c r="A1285" s="1">
        <f t="shared" si="471"/>
        <v>1119</v>
      </c>
      <c r="B1285" s="1">
        <f>料單!$C$1645</f>
        <v>43</v>
      </c>
      <c r="C1285" s="1">
        <f>料單!$C$1644</f>
        <v>0</v>
      </c>
      <c r="D1285" s="1">
        <f>料單!C1674</f>
        <v>43024</v>
      </c>
      <c r="E1285" s="1">
        <f ca="1">VLOOKUP(D1285,料單!C:E,3,FALSE)</f>
        <v>0</v>
      </c>
      <c r="F1285" s="1">
        <f ca="1">VLOOKUP(D1285,料單!C:F,4,FALSE)</f>
        <v>0</v>
      </c>
      <c r="G1285" s="1" t="str">
        <f ca="1">VLOOKUP(D1285,料單!C:G,5,FALSE)</f>
        <v/>
      </c>
      <c r="H1285" s="1">
        <f ca="1">VLOOKUP(D1285,料單!C:H,6,FALSE)</f>
        <v>0</v>
      </c>
      <c r="I1285" s="1" t="str">
        <f ca="1">VLOOKUP(D1285,料單!C:I,7,FALSE)</f>
        <v/>
      </c>
      <c r="J1285" s="1">
        <f ca="1">VLOOKUP(D1285,料單!C:J,8,FALSE)</f>
        <v>0</v>
      </c>
      <c r="K1285" s="1">
        <f ca="1">VLOOKUP(D1285,料單!C:K,9,FALSE)</f>
        <v>0</v>
      </c>
      <c r="L1285" s="1" t="str">
        <f ca="1">VLOOKUP(D1285,料單!C:M,11,FALSE)</f>
        <v/>
      </c>
      <c r="M1285" s="1">
        <f ca="1">VLOOKUP(D1285,料單!C:L,10,FALSE)</f>
        <v>0</v>
      </c>
      <c r="O1285" s="1">
        <f t="shared" ca="1" si="472"/>
        <v>0</v>
      </c>
      <c r="R1285" s="2" t="str">
        <f>IFERROR(VLOOKUP(表格15[[#This Row],[板材
色號]],資料庫!$P$3:$AJ$73,20,),"")</f>
        <v/>
      </c>
      <c r="S1285" s="9" t="str">
        <f t="shared" ca="1" si="473"/>
        <v/>
      </c>
    </row>
    <row r="1286" spans="1:19" x14ac:dyDescent="0.25">
      <c r="A1286" s="1">
        <f t="shared" si="471"/>
        <v>1120</v>
      </c>
      <c r="B1286" s="1">
        <f>料單!$C$1645</f>
        <v>43</v>
      </c>
      <c r="C1286" s="1">
        <f>料單!$C$1644</f>
        <v>0</v>
      </c>
      <c r="D1286" s="1">
        <f>料單!C1675</f>
        <v>43025</v>
      </c>
      <c r="E1286" s="1">
        <f ca="1">VLOOKUP(D1286,料單!C:E,3,FALSE)</f>
        <v>0</v>
      </c>
      <c r="F1286" s="1">
        <f ca="1">VLOOKUP(D1286,料單!C:F,4,FALSE)</f>
        <v>0</v>
      </c>
      <c r="G1286" s="1" t="str">
        <f ca="1">VLOOKUP(D1286,料單!C:G,5,FALSE)</f>
        <v/>
      </c>
      <c r="H1286" s="1">
        <f ca="1">VLOOKUP(D1286,料單!C:H,6,FALSE)</f>
        <v>0</v>
      </c>
      <c r="I1286" s="1" t="str">
        <f ca="1">VLOOKUP(D1286,料單!C:I,7,FALSE)</f>
        <v/>
      </c>
      <c r="J1286" s="1">
        <f ca="1">VLOOKUP(D1286,料單!C:J,8,FALSE)</f>
        <v>0</v>
      </c>
      <c r="K1286" s="1">
        <f ca="1">VLOOKUP(D1286,料單!C:K,9,FALSE)</f>
        <v>0</v>
      </c>
      <c r="L1286" s="1" t="str">
        <f ca="1">VLOOKUP(D1286,料單!C:M,11,FALSE)</f>
        <v/>
      </c>
      <c r="M1286" s="1">
        <f ca="1">VLOOKUP(D1286,料單!C:L,10,FALSE)</f>
        <v>0</v>
      </c>
      <c r="O1286" s="1">
        <f t="shared" ca="1" si="472"/>
        <v>0</v>
      </c>
      <c r="R1286" s="2" t="str">
        <f>IFERROR(VLOOKUP(表格15[[#This Row],[板材
色號]],資料庫!$P$3:$AJ$73,20,),"")</f>
        <v/>
      </c>
      <c r="S1286" s="9" t="str">
        <f t="shared" ca="1" si="473"/>
        <v/>
      </c>
    </row>
    <row r="1287" spans="1:19" x14ac:dyDescent="0.25">
      <c r="A1287" s="1">
        <f t="shared" si="471"/>
        <v>1121</v>
      </c>
      <c r="B1287" s="1">
        <f>料單!$C$1645</f>
        <v>43</v>
      </c>
      <c r="C1287" s="1">
        <f>料單!$C$1644</f>
        <v>0</v>
      </c>
      <c r="D1287" s="1">
        <f>料單!C1676</f>
        <v>43026</v>
      </c>
      <c r="E1287" s="1">
        <f ca="1">VLOOKUP(D1287,料單!C:E,3,FALSE)</f>
        <v>0</v>
      </c>
      <c r="F1287" s="1">
        <f ca="1">VLOOKUP(D1287,料單!C:F,4,FALSE)</f>
        <v>0</v>
      </c>
      <c r="G1287" s="1" t="str">
        <f ca="1">VLOOKUP(D1287,料單!C:G,5,FALSE)</f>
        <v/>
      </c>
      <c r="H1287" s="1">
        <f ca="1">VLOOKUP(D1287,料單!C:H,6,FALSE)</f>
        <v>0</v>
      </c>
      <c r="I1287" s="1" t="str">
        <f ca="1">VLOOKUP(D1287,料單!C:I,7,FALSE)</f>
        <v/>
      </c>
      <c r="J1287" s="1">
        <f ca="1">VLOOKUP(D1287,料單!C:J,8,FALSE)</f>
        <v>0</v>
      </c>
      <c r="K1287" s="1">
        <f ca="1">VLOOKUP(D1287,料單!C:K,9,FALSE)</f>
        <v>0</v>
      </c>
      <c r="L1287" s="1" t="str">
        <f ca="1">VLOOKUP(D1287,料單!C:M,11,FALSE)</f>
        <v/>
      </c>
      <c r="M1287" s="1">
        <f ca="1">VLOOKUP(D1287,料單!C:L,10,FALSE)</f>
        <v>0</v>
      </c>
      <c r="O1287" s="1">
        <f t="shared" ca="1" si="472"/>
        <v>0</v>
      </c>
      <c r="R1287" s="2" t="str">
        <f>IFERROR(VLOOKUP(表格15[[#This Row],[板材
色號]],資料庫!$P$3:$AJ$73,20,),"")</f>
        <v/>
      </c>
      <c r="S1287" s="9" t="str">
        <f t="shared" ca="1" si="473"/>
        <v/>
      </c>
    </row>
    <row r="1288" spans="1:19" x14ac:dyDescent="0.25">
      <c r="A1288" s="1">
        <f t="shared" si="471"/>
        <v>1122</v>
      </c>
      <c r="B1288" s="1">
        <f>料單!$C$1645</f>
        <v>43</v>
      </c>
      <c r="C1288" s="1">
        <f>料單!$C$1644</f>
        <v>0</v>
      </c>
      <c r="D1288" s="1">
        <f>料單!C1677</f>
        <v>43027</v>
      </c>
      <c r="E1288" s="1">
        <f ca="1">VLOOKUP(D1288,料單!C:E,3,FALSE)</f>
        <v>0</v>
      </c>
      <c r="F1288" s="1">
        <f ca="1">VLOOKUP(D1288,料單!C:F,4,FALSE)</f>
        <v>0</v>
      </c>
      <c r="G1288" s="1" t="str">
        <f ca="1">VLOOKUP(D1288,料單!C:G,5,FALSE)</f>
        <v/>
      </c>
      <c r="H1288" s="1">
        <f ca="1">VLOOKUP(D1288,料單!C:H,6,FALSE)</f>
        <v>0</v>
      </c>
      <c r="I1288" s="1" t="str">
        <f ca="1">VLOOKUP(D1288,料單!C:I,7,FALSE)</f>
        <v/>
      </c>
      <c r="J1288" s="1">
        <f ca="1">VLOOKUP(D1288,料單!C:J,8,FALSE)</f>
        <v>0</v>
      </c>
      <c r="K1288" s="1">
        <f ca="1">VLOOKUP(D1288,料單!C:K,9,FALSE)</f>
        <v>0</v>
      </c>
      <c r="L1288" s="1" t="str">
        <f ca="1">VLOOKUP(D1288,料單!C:M,11,FALSE)</f>
        <v/>
      </c>
      <c r="M1288" s="1">
        <f ca="1">VLOOKUP(D1288,料單!C:L,10,FALSE)</f>
        <v>0</v>
      </c>
      <c r="O1288" s="1">
        <f t="shared" ca="1" si="472"/>
        <v>0</v>
      </c>
      <c r="R1288" s="2" t="str">
        <f>IFERROR(VLOOKUP(表格15[[#This Row],[板材
色號]],資料庫!$P$3:$AJ$73,20,),"")</f>
        <v/>
      </c>
      <c r="S1288" s="9" t="str">
        <f t="shared" ca="1" si="473"/>
        <v/>
      </c>
    </row>
    <row r="1289" spans="1:19" x14ac:dyDescent="0.25">
      <c r="A1289" s="1">
        <f t="shared" si="471"/>
        <v>1123</v>
      </c>
      <c r="B1289" s="1">
        <f>料單!$C$1645</f>
        <v>43</v>
      </c>
      <c r="C1289" s="1">
        <f>料單!$C$1644</f>
        <v>0</v>
      </c>
      <c r="D1289" s="1">
        <f>料單!C1678</f>
        <v>43028</v>
      </c>
      <c r="E1289" s="1">
        <f ca="1">VLOOKUP(D1289,料單!C:E,3,FALSE)</f>
        <v>0</v>
      </c>
      <c r="F1289" s="1">
        <f ca="1">VLOOKUP(D1289,料單!C:F,4,FALSE)</f>
        <v>0</v>
      </c>
      <c r="G1289" s="1" t="str">
        <f ca="1">VLOOKUP(D1289,料單!C:G,5,FALSE)</f>
        <v/>
      </c>
      <c r="H1289" s="1">
        <f ca="1">VLOOKUP(D1289,料單!C:H,6,FALSE)</f>
        <v>0</v>
      </c>
      <c r="I1289" s="1" t="str">
        <f ca="1">VLOOKUP(D1289,料單!C:I,7,FALSE)</f>
        <v/>
      </c>
      <c r="J1289" s="1">
        <f ca="1">VLOOKUP(D1289,料單!C:J,8,FALSE)</f>
        <v>0</v>
      </c>
      <c r="K1289" s="1">
        <f ca="1">VLOOKUP(D1289,料單!C:K,9,FALSE)</f>
        <v>0</v>
      </c>
      <c r="L1289" s="1" t="str">
        <f ca="1">VLOOKUP(D1289,料單!C:M,11,FALSE)</f>
        <v/>
      </c>
      <c r="M1289" s="1">
        <f ca="1">VLOOKUP(D1289,料單!C:L,10,FALSE)</f>
        <v>0</v>
      </c>
      <c r="O1289" s="1">
        <f t="shared" ref="O1289:O1291" ca="1" si="474">(F1289*H1289)/90000*K1289</f>
        <v>0</v>
      </c>
      <c r="R1289" s="2" t="str">
        <f>IFERROR(VLOOKUP(表格15[[#This Row],[板材
色號]],資料庫!$P$3:$AJ$73,20,),"")</f>
        <v/>
      </c>
      <c r="S1289" s="9" t="str">
        <f t="shared" ca="1" si="473"/>
        <v/>
      </c>
    </row>
    <row r="1290" spans="1:19" x14ac:dyDescent="0.25">
      <c r="A1290" s="1">
        <f t="shared" si="471"/>
        <v>1124</v>
      </c>
      <c r="B1290" s="1">
        <f>料單!$C$1645</f>
        <v>43</v>
      </c>
      <c r="C1290" s="1">
        <f>料單!$C$1644</f>
        <v>0</v>
      </c>
      <c r="D1290" s="1">
        <f>料單!C1679</f>
        <v>43029</v>
      </c>
      <c r="E1290" s="1">
        <f ca="1">VLOOKUP(D1290,料單!C:E,3,FALSE)</f>
        <v>0</v>
      </c>
      <c r="F1290" s="1">
        <f ca="1">VLOOKUP(D1290,料單!C:F,4,FALSE)</f>
        <v>0</v>
      </c>
      <c r="G1290" s="1" t="str">
        <f ca="1">VLOOKUP(D1290,料單!C:G,5,FALSE)</f>
        <v/>
      </c>
      <c r="H1290" s="1">
        <f ca="1">VLOOKUP(D1290,料單!C:H,6,FALSE)</f>
        <v>0</v>
      </c>
      <c r="I1290" s="1" t="str">
        <f ca="1">VLOOKUP(D1290,料單!C:I,7,FALSE)</f>
        <v/>
      </c>
      <c r="J1290" s="1">
        <f ca="1">VLOOKUP(D1290,料單!C:J,8,FALSE)</f>
        <v>0</v>
      </c>
      <c r="K1290" s="1">
        <f ca="1">VLOOKUP(D1290,料單!C:K,9,FALSE)</f>
        <v>0</v>
      </c>
      <c r="L1290" s="1" t="str">
        <f ca="1">VLOOKUP(D1290,料單!C:M,11,FALSE)</f>
        <v/>
      </c>
      <c r="M1290" s="1">
        <f ca="1">VLOOKUP(D1290,料單!C:L,10,FALSE)</f>
        <v>0</v>
      </c>
      <c r="O1290" s="1">
        <f t="shared" ca="1" si="474"/>
        <v>0</v>
      </c>
      <c r="R1290" s="2" t="str">
        <f>IFERROR(VLOOKUP(表格15[[#This Row],[板材
色號]],資料庫!$P$3:$AJ$73,20,),"")</f>
        <v/>
      </c>
      <c r="S1290" s="9" t="str">
        <f t="shared" ca="1" si="473"/>
        <v/>
      </c>
    </row>
    <row r="1291" spans="1:19" s="43" customFormat="1" x14ac:dyDescent="0.25">
      <c r="A1291" s="43">
        <f t="shared" si="471"/>
        <v>1125</v>
      </c>
      <c r="B1291" s="43">
        <f>料單!$C$1645</f>
        <v>43</v>
      </c>
      <c r="C1291" s="43">
        <f>料單!$C$1644</f>
        <v>0</v>
      </c>
      <c r="D1291" s="43">
        <f>料單!C1680</f>
        <v>43030</v>
      </c>
      <c r="E1291" s="43">
        <f ca="1">VLOOKUP(D1291,料單!C:E,3,FALSE)</f>
        <v>0</v>
      </c>
      <c r="F1291" s="43">
        <f ca="1">VLOOKUP(D1291,料單!C:F,4,FALSE)</f>
        <v>0</v>
      </c>
      <c r="G1291" s="43" t="str">
        <f ca="1">VLOOKUP(D1291,料單!C:G,5,FALSE)</f>
        <v/>
      </c>
      <c r="H1291" s="43">
        <f ca="1">VLOOKUP(D1291,料單!C:H,6,FALSE)</f>
        <v>0</v>
      </c>
      <c r="I1291" s="43" t="str">
        <f ca="1">VLOOKUP(D1291,料單!C:I,7,FALSE)</f>
        <v/>
      </c>
      <c r="J1291" s="43">
        <f ca="1">VLOOKUP(D1291,料單!C:J,8,FALSE)</f>
        <v>0</v>
      </c>
      <c r="K1291" s="43">
        <f ca="1">VLOOKUP(D1291,料單!C:K,9,FALSE)</f>
        <v>0</v>
      </c>
      <c r="L1291" s="43" t="str">
        <f ca="1">VLOOKUP(D1291,料單!C:M,11,FALSE)</f>
        <v/>
      </c>
      <c r="M1291" s="43">
        <f ca="1">VLOOKUP(D1291,料單!C:L,10,FALSE)</f>
        <v>0</v>
      </c>
      <c r="O1291" s="43">
        <f t="shared" ca="1" si="474"/>
        <v>0</v>
      </c>
      <c r="P1291" s="360"/>
      <c r="Q1291" s="360"/>
      <c r="R1291" s="204" t="str">
        <f>IFERROR(VLOOKUP(表格15[[#This Row],[板材
色號]],資料庫!$P$3:$AJ$73,20,),"")</f>
        <v/>
      </c>
      <c r="S1291" s="205" t="str">
        <f t="shared" ca="1" si="473"/>
        <v/>
      </c>
    </row>
    <row r="1292" spans="1:19" x14ac:dyDescent="0.25">
      <c r="A1292" s="1">
        <f t="shared" si="471"/>
        <v>1126</v>
      </c>
      <c r="B1292" s="1">
        <f>料單!$C$1684</f>
        <v>44</v>
      </c>
      <c r="C1292" s="1">
        <f>料單!$C$1683</f>
        <v>0</v>
      </c>
      <c r="D1292" s="1">
        <f>料單!C1690</f>
        <v>44001</v>
      </c>
      <c r="E1292" s="1">
        <f ca="1">VLOOKUP(D1292,料單!C:E,3,FALSE)</f>
        <v>0</v>
      </c>
      <c r="F1292" s="1">
        <f ca="1">VLOOKUP(D1292,料單!C:F,4,FALSE)</f>
        <v>0</v>
      </c>
      <c r="G1292" s="1" t="str">
        <f ca="1">VLOOKUP(D1292,料單!C:G,5,FALSE)</f>
        <v/>
      </c>
      <c r="H1292" s="1">
        <f ca="1">VLOOKUP(D1292,料單!C:H,6,FALSE)</f>
        <v>0</v>
      </c>
      <c r="I1292" s="1" t="str">
        <f ca="1">VLOOKUP(D1292,料單!C:I,7,FALSE)</f>
        <v/>
      </c>
      <c r="J1292" s="1">
        <f ca="1">VLOOKUP(D1292,料單!C:J,8,FALSE)</f>
        <v>0</v>
      </c>
      <c r="K1292" s="1">
        <f ca="1">VLOOKUP(D1292,料單!C:K,9,FALSE)</f>
        <v>0</v>
      </c>
      <c r="L1292" s="1" t="str">
        <f ca="1">VLOOKUP(D1292,料單!C:M,11,FALSE)</f>
        <v/>
      </c>
      <c r="M1292" s="1">
        <f ca="1">VLOOKUP(D1292,料單!C:L,10,FALSE)</f>
        <v>0</v>
      </c>
      <c r="O1292" s="1">
        <f t="shared" ref="O1292" ca="1" si="475">(F1292*H1292)/90000*K1292</f>
        <v>0</v>
      </c>
      <c r="R1292" s="2" t="str">
        <f>IFERROR(VLOOKUP(表格15[[#This Row],[板材
色號]],資料庫!$P$3:$AJ$73,20,),"")</f>
        <v/>
      </c>
      <c r="S1292" s="9" t="str">
        <f t="shared" ca="1" si="473"/>
        <v/>
      </c>
    </row>
    <row r="1293" spans="1:19" x14ac:dyDescent="0.25">
      <c r="A1293" s="1">
        <f t="shared" si="471"/>
        <v>1127</v>
      </c>
      <c r="B1293" s="1">
        <f>料單!$C$1684</f>
        <v>44</v>
      </c>
      <c r="C1293" s="1">
        <f>料單!$C$1683</f>
        <v>0</v>
      </c>
      <c r="D1293" s="1">
        <f>料單!C1691</f>
        <v>44002</v>
      </c>
      <c r="E1293" s="1">
        <f ca="1">VLOOKUP(D1293,料單!C:E,3,FALSE)</f>
        <v>0</v>
      </c>
      <c r="F1293" s="1">
        <f ca="1">VLOOKUP(D1293,料單!C:F,4,FALSE)</f>
        <v>0</v>
      </c>
      <c r="G1293" s="1" t="str">
        <f ca="1">VLOOKUP(D1293,料單!C:G,5,FALSE)</f>
        <v/>
      </c>
      <c r="H1293" s="1">
        <f ca="1">VLOOKUP(D1293,料單!C:H,6,FALSE)</f>
        <v>0</v>
      </c>
      <c r="I1293" s="1" t="str">
        <f ca="1">VLOOKUP(D1293,料單!C:I,7,FALSE)</f>
        <v/>
      </c>
      <c r="J1293" s="1">
        <f ca="1">VLOOKUP(D1293,料單!C:J,8,FALSE)</f>
        <v>0</v>
      </c>
      <c r="K1293" s="1">
        <f ca="1">VLOOKUP(D1293,料單!C:K,9,FALSE)</f>
        <v>0</v>
      </c>
      <c r="L1293" s="1" t="str">
        <f ca="1">VLOOKUP(D1293,料單!C:M,11,FALSE)</f>
        <v/>
      </c>
      <c r="M1293" s="1">
        <f ca="1">VLOOKUP(D1293,料單!C:L,10,FALSE)</f>
        <v>0</v>
      </c>
      <c r="O1293" s="1">
        <f t="shared" ref="O1293:O1312" ca="1" si="476">(F1293*H1293)/90000*K1293</f>
        <v>0</v>
      </c>
      <c r="R1293" s="2" t="str">
        <f>IFERROR(VLOOKUP(表格15[[#This Row],[板材
色號]],資料庫!$P$3:$AJ$73,20,),"")</f>
        <v/>
      </c>
      <c r="S1293" s="9" t="str">
        <f t="shared" ca="1" si="473"/>
        <v/>
      </c>
    </row>
    <row r="1294" spans="1:19" x14ac:dyDescent="0.25">
      <c r="A1294" s="1">
        <f t="shared" si="471"/>
        <v>1128</v>
      </c>
      <c r="B1294" s="1">
        <f>料單!$C$1684</f>
        <v>44</v>
      </c>
      <c r="C1294" s="1">
        <f>料單!$C$1683</f>
        <v>0</v>
      </c>
      <c r="D1294" s="1">
        <f>料單!C1692</f>
        <v>44003</v>
      </c>
      <c r="E1294" s="1">
        <f ca="1">VLOOKUP(D1294,料單!C:E,3,FALSE)</f>
        <v>0</v>
      </c>
      <c r="F1294" s="1">
        <f ca="1">VLOOKUP(D1294,料單!C:F,4,FALSE)</f>
        <v>0</v>
      </c>
      <c r="G1294" s="1" t="str">
        <f ca="1">VLOOKUP(D1294,料單!C:G,5,FALSE)</f>
        <v/>
      </c>
      <c r="H1294" s="1">
        <f ca="1">VLOOKUP(D1294,料單!C:H,6,FALSE)</f>
        <v>0</v>
      </c>
      <c r="I1294" s="1" t="str">
        <f ca="1">VLOOKUP(D1294,料單!C:I,7,FALSE)</f>
        <v/>
      </c>
      <c r="J1294" s="1">
        <f ca="1">VLOOKUP(D1294,料單!C:J,8,FALSE)</f>
        <v>0</v>
      </c>
      <c r="K1294" s="1">
        <f ca="1">VLOOKUP(D1294,料單!C:K,9,FALSE)</f>
        <v>0</v>
      </c>
      <c r="L1294" s="1" t="str">
        <f ca="1">VLOOKUP(D1294,料單!C:M,11,FALSE)</f>
        <v/>
      </c>
      <c r="M1294" s="1">
        <f ca="1">VLOOKUP(D1294,料單!C:L,10,FALSE)</f>
        <v>0</v>
      </c>
      <c r="O1294" s="1">
        <f t="shared" ca="1" si="476"/>
        <v>0</v>
      </c>
      <c r="R1294" s="2" t="str">
        <f>IFERROR(VLOOKUP(表格15[[#This Row],[板材
色號]],資料庫!$P$3:$AJ$73,20,),"")</f>
        <v/>
      </c>
      <c r="S1294" s="9" t="str">
        <f t="shared" ca="1" si="473"/>
        <v/>
      </c>
    </row>
    <row r="1295" spans="1:19" x14ac:dyDescent="0.25">
      <c r="A1295" s="1">
        <f t="shared" si="471"/>
        <v>1129</v>
      </c>
      <c r="B1295" s="1">
        <f>料單!$C$1684</f>
        <v>44</v>
      </c>
      <c r="C1295" s="1">
        <f>料單!$C$1683</f>
        <v>0</v>
      </c>
      <c r="D1295" s="1">
        <f>料單!C1693</f>
        <v>44004</v>
      </c>
      <c r="E1295" s="1">
        <f ca="1">VLOOKUP(D1295,料單!C:E,3,FALSE)</f>
        <v>0</v>
      </c>
      <c r="F1295" s="1">
        <f ca="1">VLOOKUP(D1295,料單!C:F,4,FALSE)</f>
        <v>0</v>
      </c>
      <c r="G1295" s="1" t="str">
        <f ca="1">VLOOKUP(D1295,料單!C:G,5,FALSE)</f>
        <v/>
      </c>
      <c r="H1295" s="1">
        <f ca="1">VLOOKUP(D1295,料單!C:H,6,FALSE)</f>
        <v>0</v>
      </c>
      <c r="I1295" s="1" t="str">
        <f ca="1">VLOOKUP(D1295,料單!C:I,7,FALSE)</f>
        <v/>
      </c>
      <c r="J1295" s="1">
        <f ca="1">VLOOKUP(D1295,料單!C:J,8,FALSE)</f>
        <v>0</v>
      </c>
      <c r="K1295" s="1">
        <f ca="1">VLOOKUP(D1295,料單!C:K,9,FALSE)</f>
        <v>0</v>
      </c>
      <c r="L1295" s="1" t="str">
        <f ca="1">VLOOKUP(D1295,料單!C:M,11,FALSE)</f>
        <v/>
      </c>
      <c r="M1295" s="1">
        <f ca="1">VLOOKUP(D1295,料單!C:L,10,FALSE)</f>
        <v>0</v>
      </c>
      <c r="O1295" s="1">
        <f t="shared" ca="1" si="476"/>
        <v>0</v>
      </c>
      <c r="R1295" s="2" t="str">
        <f>IFERROR(VLOOKUP(表格15[[#This Row],[板材
色號]],資料庫!$P$3:$AJ$73,20,),"")</f>
        <v/>
      </c>
      <c r="S1295" s="9" t="str">
        <f t="shared" ca="1" si="473"/>
        <v/>
      </c>
    </row>
    <row r="1296" spans="1:19" x14ac:dyDescent="0.25">
      <c r="A1296" s="1">
        <f t="shared" si="471"/>
        <v>1130</v>
      </c>
      <c r="B1296" s="1">
        <f>料單!$C$1684</f>
        <v>44</v>
      </c>
      <c r="C1296" s="1">
        <f>料單!$C$1683</f>
        <v>0</v>
      </c>
      <c r="D1296" s="1">
        <f>料單!C1694</f>
        <v>44005</v>
      </c>
      <c r="E1296" s="1">
        <f ca="1">VLOOKUP(D1296,料單!C:E,3,FALSE)</f>
        <v>0</v>
      </c>
      <c r="F1296" s="1">
        <f ca="1">VLOOKUP(D1296,料單!C:F,4,FALSE)</f>
        <v>0</v>
      </c>
      <c r="G1296" s="1" t="str">
        <f ca="1">VLOOKUP(D1296,料單!C:G,5,FALSE)</f>
        <v/>
      </c>
      <c r="H1296" s="1">
        <f ca="1">VLOOKUP(D1296,料單!C:H,6,FALSE)</f>
        <v>0</v>
      </c>
      <c r="I1296" s="1" t="str">
        <f ca="1">VLOOKUP(D1296,料單!C:I,7,FALSE)</f>
        <v/>
      </c>
      <c r="J1296" s="1">
        <f ca="1">VLOOKUP(D1296,料單!C:J,8,FALSE)</f>
        <v>0</v>
      </c>
      <c r="K1296" s="1">
        <f ca="1">VLOOKUP(D1296,料單!C:K,9,FALSE)</f>
        <v>0</v>
      </c>
      <c r="L1296" s="1" t="str">
        <f ca="1">VLOOKUP(D1296,料單!C:M,11,FALSE)</f>
        <v/>
      </c>
      <c r="M1296" s="1">
        <f ca="1">VLOOKUP(D1296,料單!C:L,10,FALSE)</f>
        <v>0</v>
      </c>
      <c r="O1296" s="1">
        <f t="shared" ca="1" si="476"/>
        <v>0</v>
      </c>
      <c r="R1296" s="2" t="str">
        <f>IFERROR(VLOOKUP(表格15[[#This Row],[板材
色號]],資料庫!$P$3:$AJ$73,20,),"")</f>
        <v/>
      </c>
      <c r="S1296" s="9" t="str">
        <f t="shared" ca="1" si="473"/>
        <v/>
      </c>
    </row>
    <row r="1297" spans="1:19" x14ac:dyDescent="0.25">
      <c r="A1297" s="1">
        <f t="shared" si="471"/>
        <v>1131</v>
      </c>
      <c r="B1297" s="1">
        <f>料單!$C$1684</f>
        <v>44</v>
      </c>
      <c r="C1297" s="1">
        <f>料單!$C$1683</f>
        <v>0</v>
      </c>
      <c r="D1297" s="1">
        <f>料單!C1695</f>
        <v>44006</v>
      </c>
      <c r="E1297" s="1">
        <f ca="1">VLOOKUP(D1297,料單!C:E,3,FALSE)</f>
        <v>0</v>
      </c>
      <c r="F1297" s="1">
        <f ca="1">VLOOKUP(D1297,料單!C:F,4,FALSE)</f>
        <v>0</v>
      </c>
      <c r="G1297" s="1" t="str">
        <f ca="1">VLOOKUP(D1297,料單!C:G,5,FALSE)</f>
        <v/>
      </c>
      <c r="H1297" s="1">
        <f ca="1">VLOOKUP(D1297,料單!C:H,6,FALSE)</f>
        <v>0</v>
      </c>
      <c r="I1297" s="1" t="str">
        <f ca="1">VLOOKUP(D1297,料單!C:I,7,FALSE)</f>
        <v/>
      </c>
      <c r="J1297" s="1">
        <f ca="1">VLOOKUP(D1297,料單!C:J,8,FALSE)</f>
        <v>0</v>
      </c>
      <c r="K1297" s="1">
        <f ca="1">VLOOKUP(D1297,料單!C:K,9,FALSE)</f>
        <v>0</v>
      </c>
      <c r="L1297" s="1" t="str">
        <f ca="1">VLOOKUP(D1297,料單!C:M,11,FALSE)</f>
        <v/>
      </c>
      <c r="M1297" s="1">
        <f ca="1">VLOOKUP(D1297,料單!C:L,10,FALSE)</f>
        <v>0</v>
      </c>
      <c r="O1297" s="1">
        <f t="shared" ca="1" si="476"/>
        <v>0</v>
      </c>
      <c r="R1297" s="2" t="str">
        <f>IFERROR(VLOOKUP(表格15[[#This Row],[板材
色號]],資料庫!$P$3:$AJ$73,20,),"")</f>
        <v/>
      </c>
      <c r="S1297" s="9" t="str">
        <f t="shared" ca="1" si="473"/>
        <v/>
      </c>
    </row>
    <row r="1298" spans="1:19" x14ac:dyDescent="0.25">
      <c r="A1298" s="1">
        <f t="shared" si="471"/>
        <v>1132</v>
      </c>
      <c r="B1298" s="1">
        <f>料單!$C$1684</f>
        <v>44</v>
      </c>
      <c r="C1298" s="1">
        <f>料單!$C$1683</f>
        <v>0</v>
      </c>
      <c r="D1298" s="1">
        <f>料單!C1696</f>
        <v>44007</v>
      </c>
      <c r="E1298" s="1">
        <f ca="1">VLOOKUP(D1298,料單!C:E,3,FALSE)</f>
        <v>0</v>
      </c>
      <c r="F1298" s="1">
        <f ca="1">VLOOKUP(D1298,料單!C:F,4,FALSE)</f>
        <v>0</v>
      </c>
      <c r="G1298" s="1" t="str">
        <f ca="1">VLOOKUP(D1298,料單!C:G,5,FALSE)</f>
        <v/>
      </c>
      <c r="H1298" s="1">
        <f ca="1">VLOOKUP(D1298,料單!C:H,6,FALSE)</f>
        <v>0</v>
      </c>
      <c r="I1298" s="1" t="str">
        <f ca="1">VLOOKUP(D1298,料單!C:I,7,FALSE)</f>
        <v/>
      </c>
      <c r="J1298" s="1">
        <f ca="1">VLOOKUP(D1298,料單!C:J,8,FALSE)</f>
        <v>0</v>
      </c>
      <c r="K1298" s="1">
        <f ca="1">VLOOKUP(D1298,料單!C:K,9,FALSE)</f>
        <v>0</v>
      </c>
      <c r="L1298" s="1" t="str">
        <f ca="1">VLOOKUP(D1298,料單!C:M,11,FALSE)</f>
        <v/>
      </c>
      <c r="M1298" s="1">
        <f ca="1">VLOOKUP(D1298,料單!C:L,10,FALSE)</f>
        <v>0</v>
      </c>
      <c r="O1298" s="1">
        <f t="shared" ca="1" si="476"/>
        <v>0</v>
      </c>
      <c r="R1298" s="2" t="str">
        <f>IFERROR(VLOOKUP(表格15[[#This Row],[板材
色號]],資料庫!$P$3:$AJ$73,20,),"")</f>
        <v/>
      </c>
      <c r="S1298" s="9" t="str">
        <f t="shared" ca="1" si="473"/>
        <v/>
      </c>
    </row>
    <row r="1299" spans="1:19" x14ac:dyDescent="0.25">
      <c r="A1299" s="1">
        <f t="shared" si="471"/>
        <v>1133</v>
      </c>
      <c r="B1299" s="1">
        <f>料單!$C$1684</f>
        <v>44</v>
      </c>
      <c r="C1299" s="1">
        <f>料單!$C$1683</f>
        <v>0</v>
      </c>
      <c r="D1299" s="1">
        <f>料單!C1697</f>
        <v>44008</v>
      </c>
      <c r="E1299" s="1">
        <f ca="1">VLOOKUP(D1299,料單!C:E,3,FALSE)</f>
        <v>0</v>
      </c>
      <c r="F1299" s="1">
        <f ca="1">VLOOKUP(D1299,料單!C:F,4,FALSE)</f>
        <v>0</v>
      </c>
      <c r="G1299" s="1" t="str">
        <f ca="1">VLOOKUP(D1299,料單!C:G,5,FALSE)</f>
        <v/>
      </c>
      <c r="H1299" s="1">
        <f ca="1">VLOOKUP(D1299,料單!C:H,6,FALSE)</f>
        <v>0</v>
      </c>
      <c r="I1299" s="1" t="str">
        <f ca="1">VLOOKUP(D1299,料單!C:I,7,FALSE)</f>
        <v/>
      </c>
      <c r="J1299" s="1">
        <f ca="1">VLOOKUP(D1299,料單!C:J,8,FALSE)</f>
        <v>0</v>
      </c>
      <c r="K1299" s="1">
        <f ca="1">VLOOKUP(D1299,料單!C:K,9,FALSE)</f>
        <v>0</v>
      </c>
      <c r="L1299" s="1" t="str">
        <f ca="1">VLOOKUP(D1299,料單!C:M,11,FALSE)</f>
        <v/>
      </c>
      <c r="M1299" s="1">
        <f ca="1">VLOOKUP(D1299,料單!C:L,10,FALSE)</f>
        <v>0</v>
      </c>
      <c r="O1299" s="1">
        <f t="shared" ca="1" si="476"/>
        <v>0</v>
      </c>
      <c r="R1299" s="2" t="str">
        <f>IFERROR(VLOOKUP(表格15[[#This Row],[板材
色號]],資料庫!$P$3:$AJ$73,20,),"")</f>
        <v/>
      </c>
      <c r="S1299" s="9" t="str">
        <f t="shared" ca="1" si="473"/>
        <v/>
      </c>
    </row>
    <row r="1300" spans="1:19" x14ac:dyDescent="0.25">
      <c r="A1300" s="1">
        <f t="shared" si="471"/>
        <v>1134</v>
      </c>
      <c r="B1300" s="1">
        <f>料單!$C$1684</f>
        <v>44</v>
      </c>
      <c r="C1300" s="1">
        <f>料單!$C$1683</f>
        <v>0</v>
      </c>
      <c r="D1300" s="1">
        <f>料單!C1698</f>
        <v>44009</v>
      </c>
      <c r="E1300" s="1">
        <f ca="1">VLOOKUP(D1300,料單!C:E,3,FALSE)</f>
        <v>0</v>
      </c>
      <c r="F1300" s="1">
        <f ca="1">VLOOKUP(D1300,料單!C:F,4,FALSE)</f>
        <v>0</v>
      </c>
      <c r="G1300" s="1" t="str">
        <f ca="1">VLOOKUP(D1300,料單!C:G,5,FALSE)</f>
        <v/>
      </c>
      <c r="H1300" s="1">
        <f ca="1">VLOOKUP(D1300,料單!C:H,6,FALSE)</f>
        <v>0</v>
      </c>
      <c r="I1300" s="1" t="str">
        <f ca="1">VLOOKUP(D1300,料單!C:I,7,FALSE)</f>
        <v/>
      </c>
      <c r="J1300" s="1">
        <f ca="1">VLOOKUP(D1300,料單!C:J,8,FALSE)</f>
        <v>0</v>
      </c>
      <c r="K1300" s="1">
        <f ca="1">VLOOKUP(D1300,料單!C:K,9,FALSE)</f>
        <v>0</v>
      </c>
      <c r="L1300" s="1" t="str">
        <f ca="1">VLOOKUP(D1300,料單!C:M,11,FALSE)</f>
        <v/>
      </c>
      <c r="M1300" s="1">
        <f ca="1">VLOOKUP(D1300,料單!C:L,10,FALSE)</f>
        <v>0</v>
      </c>
      <c r="O1300" s="1">
        <f t="shared" ca="1" si="476"/>
        <v>0</v>
      </c>
      <c r="R1300" s="2" t="str">
        <f>IFERROR(VLOOKUP(表格15[[#This Row],[板材
色號]],資料庫!$P$3:$AJ$73,20,),"")</f>
        <v/>
      </c>
      <c r="S1300" s="9" t="str">
        <f t="shared" ca="1" si="473"/>
        <v/>
      </c>
    </row>
    <row r="1301" spans="1:19" x14ac:dyDescent="0.25">
      <c r="A1301" s="1">
        <f t="shared" si="471"/>
        <v>1135</v>
      </c>
      <c r="B1301" s="1">
        <f>料單!$C$1684</f>
        <v>44</v>
      </c>
      <c r="C1301" s="1">
        <f>料單!$C$1683</f>
        <v>0</v>
      </c>
      <c r="D1301" s="1">
        <f>料單!C1699</f>
        <v>44010</v>
      </c>
      <c r="E1301" s="1">
        <f ca="1">VLOOKUP(D1301,料單!C:E,3,FALSE)</f>
        <v>0</v>
      </c>
      <c r="F1301" s="1">
        <f ca="1">VLOOKUP(D1301,料單!C:F,4,FALSE)</f>
        <v>0</v>
      </c>
      <c r="G1301" s="1" t="str">
        <f ca="1">VLOOKUP(D1301,料單!C:G,5,FALSE)</f>
        <v/>
      </c>
      <c r="H1301" s="1">
        <f ca="1">VLOOKUP(D1301,料單!C:H,6,FALSE)</f>
        <v>0</v>
      </c>
      <c r="I1301" s="1" t="str">
        <f ca="1">VLOOKUP(D1301,料單!C:I,7,FALSE)</f>
        <v/>
      </c>
      <c r="J1301" s="1">
        <f ca="1">VLOOKUP(D1301,料單!C:J,8,FALSE)</f>
        <v>0</v>
      </c>
      <c r="K1301" s="1">
        <f ca="1">VLOOKUP(D1301,料單!C:K,9,FALSE)</f>
        <v>0</v>
      </c>
      <c r="L1301" s="1" t="str">
        <f ca="1">VLOOKUP(D1301,料單!C:M,11,FALSE)</f>
        <v/>
      </c>
      <c r="M1301" s="1">
        <f ca="1">VLOOKUP(D1301,料單!C:L,10,FALSE)</f>
        <v>0</v>
      </c>
      <c r="O1301" s="1">
        <f t="shared" ca="1" si="476"/>
        <v>0</v>
      </c>
      <c r="R1301" s="2" t="str">
        <f>IFERROR(VLOOKUP(表格15[[#This Row],[板材
色號]],資料庫!$P$3:$AJ$73,20,),"")</f>
        <v/>
      </c>
      <c r="S1301" s="9" t="str">
        <f t="shared" ca="1" si="473"/>
        <v/>
      </c>
    </row>
    <row r="1302" spans="1:19" x14ac:dyDescent="0.25">
      <c r="A1302" s="1">
        <f t="shared" si="471"/>
        <v>1136</v>
      </c>
      <c r="B1302" s="1">
        <f>料單!$C$1684</f>
        <v>44</v>
      </c>
      <c r="C1302" s="1">
        <f>料單!$C$1683</f>
        <v>0</v>
      </c>
      <c r="D1302" s="1">
        <f>料單!C1700</f>
        <v>44011</v>
      </c>
      <c r="E1302" s="1">
        <f ca="1">VLOOKUP(D1302,料單!C:E,3,FALSE)</f>
        <v>0</v>
      </c>
      <c r="F1302" s="1">
        <f ca="1">VLOOKUP(D1302,料單!C:F,4,FALSE)</f>
        <v>0</v>
      </c>
      <c r="G1302" s="1" t="str">
        <f ca="1">VLOOKUP(D1302,料單!C:G,5,FALSE)</f>
        <v/>
      </c>
      <c r="H1302" s="1">
        <f ca="1">VLOOKUP(D1302,料單!C:H,6,FALSE)</f>
        <v>0</v>
      </c>
      <c r="I1302" s="1" t="str">
        <f ca="1">VLOOKUP(D1302,料單!C:I,7,FALSE)</f>
        <v/>
      </c>
      <c r="J1302" s="1">
        <f ca="1">VLOOKUP(D1302,料單!C:J,8,FALSE)</f>
        <v>0</v>
      </c>
      <c r="K1302" s="1">
        <f ca="1">VLOOKUP(D1302,料單!C:K,9,FALSE)</f>
        <v>0</v>
      </c>
      <c r="L1302" s="1">
        <f ca="1">VLOOKUP(D1302,料單!C:M,11,FALSE)</f>
        <v>0</v>
      </c>
      <c r="M1302" s="1">
        <f ca="1">VLOOKUP(D1302,料單!C:L,10,FALSE)</f>
        <v>0</v>
      </c>
      <c r="O1302" s="1">
        <f t="shared" ca="1" si="476"/>
        <v>0</v>
      </c>
      <c r="R1302" s="2" t="str">
        <f>IFERROR(VLOOKUP(表格15[[#This Row],[板材
色號]],資料庫!$P$3:$AJ$73,20,),"")</f>
        <v/>
      </c>
      <c r="S1302" s="9" t="str">
        <f t="shared" ca="1" si="473"/>
        <v/>
      </c>
    </row>
    <row r="1303" spans="1:19" x14ac:dyDescent="0.25">
      <c r="A1303" s="1">
        <f t="shared" si="471"/>
        <v>1137</v>
      </c>
      <c r="B1303" s="1">
        <f>料單!$C$1684</f>
        <v>44</v>
      </c>
      <c r="C1303" s="1">
        <f>料單!$C$1683</f>
        <v>0</v>
      </c>
      <c r="D1303" s="1">
        <f>料單!C1701</f>
        <v>44012</v>
      </c>
      <c r="E1303" s="1">
        <f ca="1">VLOOKUP(D1303,料單!C:E,3,FALSE)</f>
        <v>0</v>
      </c>
      <c r="F1303" s="1">
        <f ca="1">VLOOKUP(D1303,料單!C:F,4,FALSE)</f>
        <v>0</v>
      </c>
      <c r="G1303" s="1" t="str">
        <f ca="1">VLOOKUP(D1303,料單!C:G,5,FALSE)</f>
        <v/>
      </c>
      <c r="H1303" s="1">
        <f ca="1">VLOOKUP(D1303,料單!C:H,6,FALSE)</f>
        <v>0</v>
      </c>
      <c r="I1303" s="1" t="str">
        <f ca="1">VLOOKUP(D1303,料單!C:I,7,FALSE)</f>
        <v/>
      </c>
      <c r="J1303" s="1">
        <f ca="1">VLOOKUP(D1303,料單!C:J,8,FALSE)</f>
        <v>0</v>
      </c>
      <c r="K1303" s="1">
        <f ca="1">VLOOKUP(D1303,料單!C:K,9,FALSE)</f>
        <v>0</v>
      </c>
      <c r="L1303" s="1">
        <f ca="1">VLOOKUP(D1303,料單!C:M,11,FALSE)</f>
        <v>0</v>
      </c>
      <c r="M1303" s="1">
        <f ca="1">VLOOKUP(D1303,料單!C:L,10,FALSE)</f>
        <v>0</v>
      </c>
      <c r="O1303" s="1">
        <f t="shared" ca="1" si="476"/>
        <v>0</v>
      </c>
      <c r="R1303" s="2" t="str">
        <f>IFERROR(VLOOKUP(表格15[[#This Row],[板材
色號]],資料庫!$P$3:$AJ$73,20,),"")</f>
        <v/>
      </c>
      <c r="S1303" s="9" t="str">
        <f t="shared" ca="1" si="473"/>
        <v/>
      </c>
    </row>
    <row r="1304" spans="1:19" x14ac:dyDescent="0.25">
      <c r="A1304" s="1">
        <f t="shared" si="471"/>
        <v>1138</v>
      </c>
      <c r="B1304" s="1">
        <f>料單!$C$1684</f>
        <v>44</v>
      </c>
      <c r="C1304" s="1">
        <f>料單!$C$1683</f>
        <v>0</v>
      </c>
      <c r="D1304" s="1">
        <f>料單!C1702</f>
        <v>44013</v>
      </c>
      <c r="E1304" s="1">
        <f ca="1">VLOOKUP(D1304,料單!C:E,3,FALSE)</f>
        <v>0</v>
      </c>
      <c r="F1304" s="1">
        <f ca="1">VLOOKUP(D1304,料單!C:F,4,FALSE)</f>
        <v>0</v>
      </c>
      <c r="G1304" s="1" t="str">
        <f ca="1">VLOOKUP(D1304,料單!C:G,5,FALSE)</f>
        <v/>
      </c>
      <c r="H1304" s="1">
        <f ca="1">VLOOKUP(D1304,料單!C:H,6,FALSE)</f>
        <v>0</v>
      </c>
      <c r="I1304" s="1" t="str">
        <f ca="1">VLOOKUP(D1304,料單!C:I,7,FALSE)</f>
        <v/>
      </c>
      <c r="J1304" s="1">
        <f ca="1">VLOOKUP(D1304,料單!C:J,8,FALSE)</f>
        <v>0</v>
      </c>
      <c r="K1304" s="1">
        <f ca="1">VLOOKUP(D1304,料單!C:K,9,FALSE)</f>
        <v>0</v>
      </c>
      <c r="L1304" s="1">
        <f ca="1">VLOOKUP(D1304,料單!C:M,11,FALSE)</f>
        <v>0</v>
      </c>
      <c r="M1304" s="1">
        <f ca="1">VLOOKUP(D1304,料單!C:L,10,FALSE)</f>
        <v>0</v>
      </c>
      <c r="O1304" s="1">
        <f t="shared" ca="1" si="476"/>
        <v>0</v>
      </c>
      <c r="R1304" s="2" t="str">
        <f>IFERROR(VLOOKUP(表格15[[#This Row],[板材
色號]],資料庫!$P$3:$AJ$73,20,),"")</f>
        <v/>
      </c>
      <c r="S1304" s="9" t="str">
        <f t="shared" ca="1" si="473"/>
        <v/>
      </c>
    </row>
    <row r="1305" spans="1:19" x14ac:dyDescent="0.25">
      <c r="A1305" s="1">
        <f t="shared" si="471"/>
        <v>1139</v>
      </c>
      <c r="B1305" s="1">
        <f>料單!$C$1684</f>
        <v>44</v>
      </c>
      <c r="C1305" s="1">
        <f>料單!$C$1683</f>
        <v>0</v>
      </c>
      <c r="D1305" s="1">
        <f>料單!C1703</f>
        <v>44014</v>
      </c>
      <c r="E1305" s="1">
        <f ca="1">VLOOKUP(D1305,料單!C:E,3,FALSE)</f>
        <v>0</v>
      </c>
      <c r="F1305" s="1">
        <f ca="1">VLOOKUP(D1305,料單!C:F,4,FALSE)</f>
        <v>0</v>
      </c>
      <c r="G1305" s="1" t="str">
        <f ca="1">VLOOKUP(D1305,料單!C:G,5,FALSE)</f>
        <v/>
      </c>
      <c r="H1305" s="1">
        <f ca="1">VLOOKUP(D1305,料單!C:H,6,FALSE)</f>
        <v>0</v>
      </c>
      <c r="I1305" s="1" t="str">
        <f ca="1">VLOOKUP(D1305,料單!C:I,7,FALSE)</f>
        <v/>
      </c>
      <c r="J1305" s="1">
        <f ca="1">VLOOKUP(D1305,料單!C:J,8,FALSE)</f>
        <v>0</v>
      </c>
      <c r="K1305" s="1">
        <f ca="1">VLOOKUP(D1305,料單!C:K,9,FALSE)</f>
        <v>0</v>
      </c>
      <c r="L1305" s="1">
        <f ca="1">VLOOKUP(D1305,料單!C:M,11,FALSE)</f>
        <v>0</v>
      </c>
      <c r="M1305" s="1">
        <f ca="1">VLOOKUP(D1305,料單!C:L,10,FALSE)</f>
        <v>0</v>
      </c>
      <c r="O1305" s="1">
        <f t="shared" ca="1" si="476"/>
        <v>0</v>
      </c>
      <c r="R1305" s="2" t="str">
        <f>IFERROR(VLOOKUP(表格15[[#This Row],[板材
色號]],資料庫!$P$3:$AJ$73,20,),"")</f>
        <v/>
      </c>
      <c r="S1305" s="9" t="str">
        <f t="shared" ca="1" si="473"/>
        <v/>
      </c>
    </row>
    <row r="1306" spans="1:19" x14ac:dyDescent="0.25">
      <c r="A1306" s="1">
        <f t="shared" si="471"/>
        <v>1140</v>
      </c>
      <c r="B1306" s="1">
        <f>料單!$C$1684</f>
        <v>44</v>
      </c>
      <c r="C1306" s="1">
        <f>料單!$C$1683</f>
        <v>0</v>
      </c>
      <c r="D1306" s="1">
        <f>料單!C1704</f>
        <v>44015</v>
      </c>
      <c r="E1306" s="1">
        <f ca="1">VLOOKUP(D1306,料單!C:E,3,FALSE)</f>
        <v>0</v>
      </c>
      <c r="F1306" s="1">
        <f ca="1">VLOOKUP(D1306,料單!C:F,4,FALSE)</f>
        <v>0</v>
      </c>
      <c r="G1306" s="1" t="str">
        <f ca="1">VLOOKUP(D1306,料單!C:G,5,FALSE)</f>
        <v/>
      </c>
      <c r="H1306" s="1">
        <f ca="1">VLOOKUP(D1306,料單!C:H,6,FALSE)</f>
        <v>0</v>
      </c>
      <c r="I1306" s="1" t="str">
        <f ca="1">VLOOKUP(D1306,料單!C:I,7,FALSE)</f>
        <v/>
      </c>
      <c r="J1306" s="1">
        <f ca="1">VLOOKUP(D1306,料單!C:J,8,FALSE)</f>
        <v>0</v>
      </c>
      <c r="K1306" s="1">
        <f ca="1">VLOOKUP(D1306,料單!C:K,9,FALSE)</f>
        <v>0</v>
      </c>
      <c r="L1306" s="1">
        <f ca="1">VLOOKUP(D1306,料單!C:M,11,FALSE)</f>
        <v>0</v>
      </c>
      <c r="M1306" s="1">
        <f ca="1">VLOOKUP(D1306,料單!C:L,10,FALSE)</f>
        <v>0</v>
      </c>
      <c r="O1306" s="1">
        <f t="shared" ca="1" si="476"/>
        <v>0</v>
      </c>
      <c r="R1306" s="2" t="str">
        <f>IFERROR(VLOOKUP(表格15[[#This Row],[板材
色號]],資料庫!$P$3:$AJ$73,20,),"")</f>
        <v/>
      </c>
      <c r="S1306" s="9" t="str">
        <f t="shared" ca="1" si="473"/>
        <v/>
      </c>
    </row>
    <row r="1307" spans="1:19" x14ac:dyDescent="0.25">
      <c r="A1307" s="1">
        <f t="shared" si="471"/>
        <v>1141</v>
      </c>
      <c r="B1307" s="1">
        <f>料單!$C$1684</f>
        <v>44</v>
      </c>
      <c r="C1307" s="1">
        <f>料單!$C$1683</f>
        <v>0</v>
      </c>
      <c r="D1307" s="1">
        <f>料單!C1705</f>
        <v>44016</v>
      </c>
      <c r="E1307" s="1">
        <f ca="1">VLOOKUP(D1307,料單!C:E,3,FALSE)</f>
        <v>0</v>
      </c>
      <c r="F1307" s="1">
        <f ca="1">VLOOKUP(D1307,料單!C:F,4,FALSE)</f>
        <v>0</v>
      </c>
      <c r="G1307" s="1" t="str">
        <f ca="1">VLOOKUP(D1307,料單!C:G,5,FALSE)</f>
        <v/>
      </c>
      <c r="H1307" s="1">
        <f ca="1">VLOOKUP(D1307,料單!C:H,6,FALSE)</f>
        <v>0</v>
      </c>
      <c r="I1307" s="1" t="str">
        <f ca="1">VLOOKUP(D1307,料單!C:I,7,FALSE)</f>
        <v/>
      </c>
      <c r="J1307" s="1">
        <f ca="1">VLOOKUP(D1307,料單!C:J,8,FALSE)</f>
        <v>0</v>
      </c>
      <c r="K1307" s="1">
        <f ca="1">VLOOKUP(D1307,料單!C:K,9,FALSE)</f>
        <v>0</v>
      </c>
      <c r="L1307" s="1">
        <f ca="1">VLOOKUP(D1307,料單!C:M,11,FALSE)</f>
        <v>0</v>
      </c>
      <c r="M1307" s="1">
        <f ca="1">VLOOKUP(D1307,料單!C:L,10,FALSE)</f>
        <v>0</v>
      </c>
      <c r="O1307" s="1">
        <f t="shared" ca="1" si="476"/>
        <v>0</v>
      </c>
      <c r="R1307" s="2" t="str">
        <f>IFERROR(VLOOKUP(表格15[[#This Row],[板材
色號]],資料庫!$P$3:$AJ$73,20,),"")</f>
        <v/>
      </c>
      <c r="S1307" s="9" t="str">
        <f t="shared" ca="1" si="473"/>
        <v/>
      </c>
    </row>
    <row r="1308" spans="1:19" x14ac:dyDescent="0.25">
      <c r="A1308" s="1">
        <f t="shared" si="471"/>
        <v>1142</v>
      </c>
      <c r="B1308" s="1">
        <f>料單!$C$1684</f>
        <v>44</v>
      </c>
      <c r="C1308" s="1">
        <f>料單!$C$1683</f>
        <v>0</v>
      </c>
      <c r="D1308" s="1">
        <f>料單!C1706</f>
        <v>44017</v>
      </c>
      <c r="E1308" s="1">
        <f ca="1">VLOOKUP(D1308,料單!C:E,3,FALSE)</f>
        <v>0</v>
      </c>
      <c r="F1308" s="1">
        <f ca="1">VLOOKUP(D1308,料單!C:F,4,FALSE)</f>
        <v>0</v>
      </c>
      <c r="G1308" s="1" t="str">
        <f ca="1">VLOOKUP(D1308,料單!C:G,5,FALSE)</f>
        <v/>
      </c>
      <c r="H1308" s="1">
        <f ca="1">VLOOKUP(D1308,料單!C:H,6,FALSE)</f>
        <v>0</v>
      </c>
      <c r="I1308" s="1" t="str">
        <f ca="1">VLOOKUP(D1308,料單!C:I,7,FALSE)</f>
        <v/>
      </c>
      <c r="J1308" s="1">
        <f ca="1">VLOOKUP(D1308,料單!C:J,8,FALSE)</f>
        <v>0</v>
      </c>
      <c r="K1308" s="1">
        <f ca="1">VLOOKUP(D1308,料單!C:K,9,FALSE)</f>
        <v>0</v>
      </c>
      <c r="L1308" s="1">
        <f ca="1">VLOOKUP(D1308,料單!C:M,11,FALSE)</f>
        <v>0</v>
      </c>
      <c r="M1308" s="1">
        <f ca="1">VLOOKUP(D1308,料單!C:L,10,FALSE)</f>
        <v>0</v>
      </c>
      <c r="O1308" s="1">
        <f t="shared" ca="1" si="476"/>
        <v>0</v>
      </c>
      <c r="R1308" s="2" t="str">
        <f>IFERROR(VLOOKUP(表格15[[#This Row],[板材
色號]],資料庫!$P$3:$AJ$73,20,),"")</f>
        <v/>
      </c>
      <c r="S1308" s="9" t="str">
        <f t="shared" ca="1" si="473"/>
        <v/>
      </c>
    </row>
    <row r="1309" spans="1:19" x14ac:dyDescent="0.25">
      <c r="A1309" s="1">
        <f t="shared" ref="A1309:A1372" si="477">A1308+1</f>
        <v>1143</v>
      </c>
      <c r="B1309" s="1">
        <f>料單!$C$1684</f>
        <v>44</v>
      </c>
      <c r="C1309" s="1">
        <f>料單!$C$1683</f>
        <v>0</v>
      </c>
      <c r="D1309" s="1">
        <f>料單!C1707</f>
        <v>44018</v>
      </c>
      <c r="E1309" s="1">
        <f ca="1">VLOOKUP(D1309,料單!C:E,3,FALSE)</f>
        <v>0</v>
      </c>
      <c r="F1309" s="1">
        <f ca="1">VLOOKUP(D1309,料單!C:F,4,FALSE)</f>
        <v>0</v>
      </c>
      <c r="G1309" s="1" t="str">
        <f ca="1">VLOOKUP(D1309,料單!C:G,5,FALSE)</f>
        <v/>
      </c>
      <c r="H1309" s="1">
        <f ca="1">VLOOKUP(D1309,料單!C:H,6,FALSE)</f>
        <v>0</v>
      </c>
      <c r="I1309" s="1" t="str">
        <f ca="1">VLOOKUP(D1309,料單!C:I,7,FALSE)</f>
        <v/>
      </c>
      <c r="J1309" s="1">
        <f ca="1">VLOOKUP(D1309,料單!C:J,8,FALSE)</f>
        <v>0</v>
      </c>
      <c r="K1309" s="1">
        <f ca="1">VLOOKUP(D1309,料單!C:K,9,FALSE)</f>
        <v>0</v>
      </c>
      <c r="L1309" s="1">
        <f ca="1">VLOOKUP(D1309,料單!C:M,11,FALSE)</f>
        <v>0</v>
      </c>
      <c r="M1309" s="1">
        <f ca="1">VLOOKUP(D1309,料單!C:L,10,FALSE)</f>
        <v>0</v>
      </c>
      <c r="O1309" s="1">
        <f t="shared" ca="1" si="476"/>
        <v>0</v>
      </c>
      <c r="R1309" s="2" t="str">
        <f>IFERROR(VLOOKUP(表格15[[#This Row],[板材
色號]],資料庫!$P$3:$AJ$73,20,),"")</f>
        <v/>
      </c>
      <c r="S1309" s="9" t="str">
        <f t="shared" ca="1" si="473"/>
        <v/>
      </c>
    </row>
    <row r="1310" spans="1:19" x14ac:dyDescent="0.25">
      <c r="A1310" s="1">
        <f t="shared" si="477"/>
        <v>1144</v>
      </c>
      <c r="B1310" s="1">
        <f>料單!$C$1684</f>
        <v>44</v>
      </c>
      <c r="C1310" s="1">
        <f>料單!$C$1683</f>
        <v>0</v>
      </c>
      <c r="D1310" s="1">
        <f>料單!C1708</f>
        <v>44019</v>
      </c>
      <c r="E1310" s="1">
        <f ca="1">VLOOKUP(D1310,料單!C:E,3,FALSE)</f>
        <v>0</v>
      </c>
      <c r="F1310" s="1">
        <f ca="1">VLOOKUP(D1310,料單!C:F,4,FALSE)</f>
        <v>0</v>
      </c>
      <c r="G1310" s="1" t="str">
        <f ca="1">VLOOKUP(D1310,料單!C:G,5,FALSE)</f>
        <v/>
      </c>
      <c r="H1310" s="1">
        <f ca="1">VLOOKUP(D1310,料單!C:H,6,FALSE)</f>
        <v>0</v>
      </c>
      <c r="I1310" s="1" t="str">
        <f ca="1">VLOOKUP(D1310,料單!C:I,7,FALSE)</f>
        <v/>
      </c>
      <c r="J1310" s="1">
        <f ca="1">VLOOKUP(D1310,料單!C:J,8,FALSE)</f>
        <v>0</v>
      </c>
      <c r="K1310" s="1">
        <f ca="1">VLOOKUP(D1310,料單!C:K,9,FALSE)</f>
        <v>0</v>
      </c>
      <c r="L1310" s="1">
        <f ca="1">VLOOKUP(D1310,料單!C:M,11,FALSE)</f>
        <v>0</v>
      </c>
      <c r="M1310" s="1">
        <f ca="1">VLOOKUP(D1310,料單!C:L,10,FALSE)</f>
        <v>0</v>
      </c>
      <c r="O1310" s="1">
        <f t="shared" ca="1" si="476"/>
        <v>0</v>
      </c>
      <c r="R1310" s="2" t="str">
        <f>IFERROR(VLOOKUP(表格15[[#This Row],[板材
色號]],資料庫!$P$3:$AJ$73,20,),"")</f>
        <v/>
      </c>
      <c r="S1310" s="9" t="str">
        <f t="shared" ca="1" si="473"/>
        <v/>
      </c>
    </row>
    <row r="1311" spans="1:19" x14ac:dyDescent="0.25">
      <c r="A1311" s="1">
        <f t="shared" si="477"/>
        <v>1145</v>
      </c>
      <c r="B1311" s="1">
        <f>料單!$C$1684</f>
        <v>44</v>
      </c>
      <c r="C1311" s="1">
        <f>料單!$C$1683</f>
        <v>0</v>
      </c>
      <c r="D1311" s="1">
        <f>料單!C1709</f>
        <v>44020</v>
      </c>
      <c r="E1311" s="1">
        <f ca="1">VLOOKUP(D1311,料單!C:E,3,FALSE)</f>
        <v>0</v>
      </c>
      <c r="F1311" s="1">
        <f ca="1">VLOOKUP(D1311,料單!C:F,4,FALSE)</f>
        <v>0</v>
      </c>
      <c r="G1311" s="1" t="str">
        <f ca="1">VLOOKUP(D1311,料單!C:G,5,FALSE)</f>
        <v/>
      </c>
      <c r="H1311" s="1">
        <f ca="1">VLOOKUP(D1311,料單!C:H,6,FALSE)</f>
        <v>0</v>
      </c>
      <c r="I1311" s="1" t="str">
        <f ca="1">VLOOKUP(D1311,料單!C:I,7,FALSE)</f>
        <v/>
      </c>
      <c r="J1311" s="1">
        <f ca="1">VLOOKUP(D1311,料單!C:J,8,FALSE)</f>
        <v>0</v>
      </c>
      <c r="K1311" s="1">
        <f ca="1">VLOOKUP(D1311,料單!C:K,9,FALSE)</f>
        <v>0</v>
      </c>
      <c r="L1311" s="1" t="str">
        <f ca="1">VLOOKUP(D1311,料單!C:M,11,FALSE)</f>
        <v/>
      </c>
      <c r="M1311" s="1">
        <f ca="1">VLOOKUP(D1311,料單!C:L,10,FALSE)</f>
        <v>0</v>
      </c>
      <c r="O1311" s="1">
        <f t="shared" ca="1" si="476"/>
        <v>0</v>
      </c>
      <c r="R1311" s="2" t="str">
        <f>IFERROR(VLOOKUP(表格15[[#This Row],[板材
色號]],資料庫!$P$3:$AJ$73,20,),"")</f>
        <v/>
      </c>
      <c r="S1311" s="9" t="str">
        <f t="shared" ca="1" si="473"/>
        <v/>
      </c>
    </row>
    <row r="1312" spans="1:19" x14ac:dyDescent="0.25">
      <c r="A1312" s="1">
        <f t="shared" si="477"/>
        <v>1146</v>
      </c>
      <c r="B1312" s="1">
        <f>料單!$C$1684</f>
        <v>44</v>
      </c>
      <c r="C1312" s="1">
        <f>料單!$C$1683</f>
        <v>0</v>
      </c>
      <c r="D1312" s="1">
        <f>料單!C1710</f>
        <v>44021</v>
      </c>
      <c r="E1312" s="1">
        <f ca="1">VLOOKUP(D1312,料單!C:E,3,FALSE)</f>
        <v>0</v>
      </c>
      <c r="F1312" s="1">
        <f ca="1">VLOOKUP(D1312,料單!C:F,4,FALSE)</f>
        <v>0</v>
      </c>
      <c r="G1312" s="1" t="str">
        <f ca="1">VLOOKUP(D1312,料單!C:G,5,FALSE)</f>
        <v/>
      </c>
      <c r="H1312" s="1">
        <f ca="1">VLOOKUP(D1312,料單!C:H,6,FALSE)</f>
        <v>0</v>
      </c>
      <c r="I1312" s="1" t="str">
        <f ca="1">VLOOKUP(D1312,料單!C:I,7,FALSE)</f>
        <v/>
      </c>
      <c r="J1312" s="1">
        <f ca="1">VLOOKUP(D1312,料單!C:J,8,FALSE)</f>
        <v>0</v>
      </c>
      <c r="K1312" s="1">
        <f ca="1">VLOOKUP(D1312,料單!C:K,9,FALSE)</f>
        <v>0</v>
      </c>
      <c r="L1312" s="1" t="str">
        <f ca="1">VLOOKUP(D1312,料單!C:M,11,FALSE)</f>
        <v/>
      </c>
      <c r="M1312" s="1">
        <f ca="1">VLOOKUP(D1312,料單!C:L,10,FALSE)</f>
        <v>0</v>
      </c>
      <c r="O1312" s="1">
        <f t="shared" ca="1" si="476"/>
        <v>0</v>
      </c>
      <c r="R1312" s="2" t="str">
        <f>IFERROR(VLOOKUP(表格15[[#This Row],[板材
色號]],資料庫!$P$3:$AJ$73,20,),"")</f>
        <v/>
      </c>
      <c r="S1312" s="9" t="str">
        <f t="shared" ca="1" si="473"/>
        <v/>
      </c>
    </row>
    <row r="1313" spans="1:19" x14ac:dyDescent="0.25">
      <c r="A1313" s="1">
        <f t="shared" si="477"/>
        <v>1147</v>
      </c>
      <c r="B1313" s="1">
        <f>料單!$C$1684</f>
        <v>44</v>
      </c>
      <c r="C1313" s="1">
        <f>料單!$C$1683</f>
        <v>0</v>
      </c>
      <c r="D1313" s="1">
        <f>料單!C1711</f>
        <v>44022</v>
      </c>
      <c r="E1313" s="1">
        <f ca="1">VLOOKUP(D1313,料單!C:E,3,FALSE)</f>
        <v>0</v>
      </c>
      <c r="F1313" s="1">
        <f ca="1">VLOOKUP(D1313,料單!C:F,4,FALSE)</f>
        <v>0</v>
      </c>
      <c r="G1313" s="1" t="str">
        <f ca="1">VLOOKUP(D1313,料單!C:G,5,FALSE)</f>
        <v/>
      </c>
      <c r="H1313" s="1">
        <f ca="1">VLOOKUP(D1313,料單!C:H,6,FALSE)</f>
        <v>0</v>
      </c>
      <c r="I1313" s="1" t="str">
        <f ca="1">VLOOKUP(D1313,料單!C:I,7,FALSE)</f>
        <v/>
      </c>
      <c r="J1313" s="1">
        <f ca="1">VLOOKUP(D1313,料單!C:J,8,FALSE)</f>
        <v>0</v>
      </c>
      <c r="K1313" s="1">
        <f ca="1">VLOOKUP(D1313,料單!C:K,9,FALSE)</f>
        <v>0</v>
      </c>
      <c r="L1313" s="1" t="str">
        <f ca="1">VLOOKUP(D1313,料單!C:M,11,FALSE)</f>
        <v/>
      </c>
      <c r="M1313" s="1">
        <f ca="1">VLOOKUP(D1313,料單!C:L,10,FALSE)</f>
        <v>0</v>
      </c>
      <c r="O1313" s="1">
        <f t="shared" ref="O1313:O1322" ca="1" si="478">(F1313*H1313)/90000*K1313</f>
        <v>0</v>
      </c>
      <c r="R1313" s="2" t="str">
        <f>IFERROR(VLOOKUP(表格15[[#This Row],[板材
色號]],資料庫!$P$3:$AJ$73,20,),"")</f>
        <v/>
      </c>
      <c r="S1313" s="9" t="str">
        <f t="shared" ca="1" si="473"/>
        <v/>
      </c>
    </row>
    <row r="1314" spans="1:19" x14ac:dyDescent="0.25">
      <c r="A1314" s="1">
        <f t="shared" si="477"/>
        <v>1148</v>
      </c>
      <c r="B1314" s="1">
        <f>料單!$C$1684</f>
        <v>44</v>
      </c>
      <c r="C1314" s="1">
        <f>料單!$C$1683</f>
        <v>0</v>
      </c>
      <c r="D1314" s="1">
        <f>料單!C1712</f>
        <v>44023</v>
      </c>
      <c r="E1314" s="1">
        <f ca="1">VLOOKUP(D1314,料單!C:E,3,FALSE)</f>
        <v>0</v>
      </c>
      <c r="F1314" s="1">
        <f ca="1">VLOOKUP(D1314,料單!C:F,4,FALSE)</f>
        <v>0</v>
      </c>
      <c r="G1314" s="1" t="str">
        <f ca="1">VLOOKUP(D1314,料單!C:G,5,FALSE)</f>
        <v/>
      </c>
      <c r="H1314" s="1">
        <f ca="1">VLOOKUP(D1314,料單!C:H,6,FALSE)</f>
        <v>0</v>
      </c>
      <c r="I1314" s="1" t="str">
        <f ca="1">VLOOKUP(D1314,料單!C:I,7,FALSE)</f>
        <v/>
      </c>
      <c r="J1314" s="1">
        <f ca="1">VLOOKUP(D1314,料單!C:J,8,FALSE)</f>
        <v>0</v>
      </c>
      <c r="K1314" s="1">
        <f ca="1">VLOOKUP(D1314,料單!C:K,9,FALSE)</f>
        <v>0</v>
      </c>
      <c r="L1314" s="1" t="str">
        <f ca="1">VLOOKUP(D1314,料單!C:M,11,FALSE)</f>
        <v/>
      </c>
      <c r="M1314" s="1">
        <f ca="1">VLOOKUP(D1314,料單!C:L,10,FALSE)</f>
        <v>0</v>
      </c>
      <c r="O1314" s="1">
        <f t="shared" ca="1" si="478"/>
        <v>0</v>
      </c>
      <c r="R1314" s="2" t="str">
        <f>IFERROR(VLOOKUP(表格15[[#This Row],[板材
色號]],資料庫!$P$3:$AJ$73,20,),"")</f>
        <v/>
      </c>
      <c r="S1314" s="9" t="str">
        <f t="shared" ca="1" si="473"/>
        <v/>
      </c>
    </row>
    <row r="1315" spans="1:19" x14ac:dyDescent="0.25">
      <c r="A1315" s="1">
        <f t="shared" si="477"/>
        <v>1149</v>
      </c>
      <c r="B1315" s="1">
        <f>料單!$C$1684</f>
        <v>44</v>
      </c>
      <c r="C1315" s="1">
        <f>料單!$C$1683</f>
        <v>0</v>
      </c>
      <c r="D1315" s="1">
        <f>料單!C1713</f>
        <v>44024</v>
      </c>
      <c r="E1315" s="1">
        <f ca="1">VLOOKUP(D1315,料單!C:E,3,FALSE)</f>
        <v>0</v>
      </c>
      <c r="F1315" s="1">
        <f ca="1">VLOOKUP(D1315,料單!C:F,4,FALSE)</f>
        <v>0</v>
      </c>
      <c r="G1315" s="1" t="str">
        <f ca="1">VLOOKUP(D1315,料單!C:G,5,FALSE)</f>
        <v/>
      </c>
      <c r="H1315" s="1">
        <f ca="1">VLOOKUP(D1315,料單!C:H,6,FALSE)</f>
        <v>0</v>
      </c>
      <c r="I1315" s="1" t="str">
        <f ca="1">VLOOKUP(D1315,料單!C:I,7,FALSE)</f>
        <v/>
      </c>
      <c r="J1315" s="1">
        <f ca="1">VLOOKUP(D1315,料單!C:J,8,FALSE)</f>
        <v>0</v>
      </c>
      <c r="K1315" s="1">
        <f ca="1">VLOOKUP(D1315,料單!C:K,9,FALSE)</f>
        <v>0</v>
      </c>
      <c r="L1315" s="1" t="str">
        <f ca="1">VLOOKUP(D1315,料單!C:M,11,FALSE)</f>
        <v/>
      </c>
      <c r="M1315" s="1">
        <f ca="1">VLOOKUP(D1315,料單!C:L,10,FALSE)</f>
        <v>0</v>
      </c>
      <c r="O1315" s="1">
        <f t="shared" ca="1" si="478"/>
        <v>0</v>
      </c>
      <c r="R1315" s="2" t="str">
        <f>IFERROR(VLOOKUP(表格15[[#This Row],[板材
色號]],資料庫!$P$3:$AJ$73,20,),"")</f>
        <v/>
      </c>
      <c r="S1315" s="9" t="str">
        <f t="shared" ca="1" si="473"/>
        <v/>
      </c>
    </row>
    <row r="1316" spans="1:19" x14ac:dyDescent="0.25">
      <c r="A1316" s="1">
        <f t="shared" si="477"/>
        <v>1150</v>
      </c>
      <c r="B1316" s="1">
        <f>料單!$C$1684</f>
        <v>44</v>
      </c>
      <c r="C1316" s="1">
        <f>料單!$C$1683</f>
        <v>0</v>
      </c>
      <c r="D1316" s="1">
        <f>料單!C1714</f>
        <v>44025</v>
      </c>
      <c r="E1316" s="1">
        <f ca="1">VLOOKUP(D1316,料單!C:E,3,FALSE)</f>
        <v>0</v>
      </c>
      <c r="F1316" s="1">
        <f ca="1">VLOOKUP(D1316,料單!C:F,4,FALSE)</f>
        <v>0</v>
      </c>
      <c r="G1316" s="1" t="str">
        <f ca="1">VLOOKUP(D1316,料單!C:G,5,FALSE)</f>
        <v/>
      </c>
      <c r="H1316" s="1">
        <f ca="1">VLOOKUP(D1316,料單!C:H,6,FALSE)</f>
        <v>0</v>
      </c>
      <c r="I1316" s="1" t="str">
        <f ca="1">VLOOKUP(D1316,料單!C:I,7,FALSE)</f>
        <v/>
      </c>
      <c r="J1316" s="1">
        <f ca="1">VLOOKUP(D1316,料單!C:J,8,FALSE)</f>
        <v>0</v>
      </c>
      <c r="K1316" s="1">
        <f ca="1">VLOOKUP(D1316,料單!C:K,9,FALSE)</f>
        <v>0</v>
      </c>
      <c r="L1316" s="1" t="str">
        <f ca="1">VLOOKUP(D1316,料單!C:M,11,FALSE)</f>
        <v/>
      </c>
      <c r="M1316" s="1">
        <f ca="1">VLOOKUP(D1316,料單!C:L,10,FALSE)</f>
        <v>0</v>
      </c>
      <c r="O1316" s="1">
        <f t="shared" ca="1" si="478"/>
        <v>0</v>
      </c>
      <c r="R1316" s="2" t="str">
        <f>IFERROR(VLOOKUP(表格15[[#This Row],[板材
色號]],資料庫!$P$3:$AJ$73,20,),"")</f>
        <v/>
      </c>
      <c r="S1316" s="9" t="str">
        <f t="shared" ca="1" si="473"/>
        <v/>
      </c>
    </row>
    <row r="1317" spans="1:19" x14ac:dyDescent="0.25">
      <c r="A1317" s="1">
        <f t="shared" si="477"/>
        <v>1151</v>
      </c>
      <c r="B1317" s="1">
        <f>料單!$C$1684</f>
        <v>44</v>
      </c>
      <c r="C1317" s="1">
        <f>料單!$C$1683</f>
        <v>0</v>
      </c>
      <c r="D1317" s="1">
        <f>料單!C1715</f>
        <v>44026</v>
      </c>
      <c r="E1317" s="1">
        <f ca="1">VLOOKUP(D1317,料單!C:E,3,FALSE)</f>
        <v>0</v>
      </c>
      <c r="F1317" s="1">
        <f ca="1">VLOOKUP(D1317,料單!C:F,4,FALSE)</f>
        <v>0</v>
      </c>
      <c r="G1317" s="1" t="str">
        <f ca="1">VLOOKUP(D1317,料單!C:G,5,FALSE)</f>
        <v/>
      </c>
      <c r="H1317" s="1">
        <f ca="1">VLOOKUP(D1317,料單!C:H,6,FALSE)</f>
        <v>0</v>
      </c>
      <c r="I1317" s="1" t="str">
        <f ca="1">VLOOKUP(D1317,料單!C:I,7,FALSE)</f>
        <v/>
      </c>
      <c r="J1317" s="1">
        <f ca="1">VLOOKUP(D1317,料單!C:J,8,FALSE)</f>
        <v>0</v>
      </c>
      <c r="K1317" s="1">
        <f ca="1">VLOOKUP(D1317,料單!C:K,9,FALSE)</f>
        <v>0</v>
      </c>
      <c r="L1317" s="1" t="str">
        <f ca="1">VLOOKUP(D1317,料單!C:M,11,FALSE)</f>
        <v/>
      </c>
      <c r="M1317" s="1">
        <f ca="1">VLOOKUP(D1317,料單!C:L,10,FALSE)</f>
        <v>0</v>
      </c>
      <c r="O1317" s="1">
        <f t="shared" ca="1" si="478"/>
        <v>0</v>
      </c>
      <c r="R1317" s="2" t="str">
        <f>IFERROR(VLOOKUP(表格15[[#This Row],[板材
色號]],資料庫!$P$3:$AJ$73,20,),"")</f>
        <v/>
      </c>
      <c r="S1317" s="9" t="str">
        <f t="shared" ca="1" si="473"/>
        <v/>
      </c>
    </row>
    <row r="1318" spans="1:19" x14ac:dyDescent="0.25">
      <c r="A1318" s="1">
        <f t="shared" si="477"/>
        <v>1152</v>
      </c>
      <c r="B1318" s="1">
        <f>料單!$C$1684</f>
        <v>44</v>
      </c>
      <c r="C1318" s="1">
        <f>料單!$C$1683</f>
        <v>0</v>
      </c>
      <c r="D1318" s="1">
        <f>料單!C1716</f>
        <v>44027</v>
      </c>
      <c r="E1318" s="1">
        <f ca="1">VLOOKUP(D1318,料單!C:E,3,FALSE)</f>
        <v>0</v>
      </c>
      <c r="F1318" s="1">
        <f ca="1">VLOOKUP(D1318,料單!C:F,4,FALSE)</f>
        <v>0</v>
      </c>
      <c r="G1318" s="1" t="str">
        <f ca="1">VLOOKUP(D1318,料單!C:G,5,FALSE)</f>
        <v/>
      </c>
      <c r="H1318" s="1">
        <f ca="1">VLOOKUP(D1318,料單!C:H,6,FALSE)</f>
        <v>0</v>
      </c>
      <c r="I1318" s="1" t="str">
        <f ca="1">VLOOKUP(D1318,料單!C:I,7,FALSE)</f>
        <v/>
      </c>
      <c r="J1318" s="1">
        <f ca="1">VLOOKUP(D1318,料單!C:J,8,FALSE)</f>
        <v>0</v>
      </c>
      <c r="K1318" s="1">
        <f ca="1">VLOOKUP(D1318,料單!C:K,9,FALSE)</f>
        <v>0</v>
      </c>
      <c r="L1318" s="1" t="str">
        <f ca="1">VLOOKUP(D1318,料單!C:M,11,FALSE)</f>
        <v/>
      </c>
      <c r="M1318" s="1">
        <f ca="1">VLOOKUP(D1318,料單!C:L,10,FALSE)</f>
        <v>0</v>
      </c>
      <c r="O1318" s="1">
        <f t="shared" ca="1" si="478"/>
        <v>0</v>
      </c>
      <c r="R1318" s="2" t="str">
        <f>IFERROR(VLOOKUP(表格15[[#This Row],[板材
色號]],資料庫!$P$3:$AJ$73,20,),"")</f>
        <v/>
      </c>
      <c r="S1318" s="9" t="str">
        <f t="shared" ca="1" si="473"/>
        <v/>
      </c>
    </row>
    <row r="1319" spans="1:19" x14ac:dyDescent="0.25">
      <c r="A1319" s="1">
        <f t="shared" si="477"/>
        <v>1153</v>
      </c>
      <c r="B1319" s="1">
        <f>料單!$C$1684</f>
        <v>44</v>
      </c>
      <c r="C1319" s="1">
        <f>料單!$C$1683</f>
        <v>0</v>
      </c>
      <c r="D1319" s="1">
        <f>料單!C1717</f>
        <v>44028</v>
      </c>
      <c r="E1319" s="1">
        <f ca="1">VLOOKUP(D1319,料單!C:E,3,FALSE)</f>
        <v>0</v>
      </c>
      <c r="F1319" s="1">
        <f ca="1">VLOOKUP(D1319,料單!C:F,4,FALSE)</f>
        <v>0</v>
      </c>
      <c r="G1319" s="1" t="str">
        <f ca="1">VLOOKUP(D1319,料單!C:G,5,FALSE)</f>
        <v/>
      </c>
      <c r="H1319" s="1">
        <f ca="1">VLOOKUP(D1319,料單!C:H,6,FALSE)</f>
        <v>0</v>
      </c>
      <c r="I1319" s="1" t="str">
        <f ca="1">VLOOKUP(D1319,料單!C:I,7,FALSE)</f>
        <v/>
      </c>
      <c r="J1319" s="1">
        <f ca="1">VLOOKUP(D1319,料單!C:J,8,FALSE)</f>
        <v>0</v>
      </c>
      <c r="K1319" s="1">
        <f ca="1">VLOOKUP(D1319,料單!C:K,9,FALSE)</f>
        <v>0</v>
      </c>
      <c r="L1319" s="1" t="str">
        <f ca="1">VLOOKUP(D1319,料單!C:M,11,FALSE)</f>
        <v/>
      </c>
      <c r="M1319" s="1">
        <f ca="1">VLOOKUP(D1319,料單!C:L,10,FALSE)</f>
        <v>0</v>
      </c>
      <c r="O1319" s="1">
        <f t="shared" ca="1" si="478"/>
        <v>0</v>
      </c>
      <c r="R1319" s="2" t="str">
        <f>IFERROR(VLOOKUP(表格15[[#This Row],[板材
色號]],資料庫!$P$3:$AJ$73,20,),"")</f>
        <v/>
      </c>
      <c r="S1319" s="9" t="str">
        <f t="shared" ca="1" si="473"/>
        <v/>
      </c>
    </row>
    <row r="1320" spans="1:19" x14ac:dyDescent="0.25">
      <c r="A1320" s="1">
        <f t="shared" si="477"/>
        <v>1154</v>
      </c>
      <c r="B1320" s="1">
        <f>料單!$C$1684</f>
        <v>44</v>
      </c>
      <c r="C1320" s="1">
        <f>料單!$C$1683</f>
        <v>0</v>
      </c>
      <c r="D1320" s="1">
        <f>料單!C1718</f>
        <v>44029</v>
      </c>
      <c r="E1320" s="1">
        <f ca="1">VLOOKUP(D1320,料單!C:E,3,FALSE)</f>
        <v>0</v>
      </c>
      <c r="F1320" s="1">
        <f ca="1">VLOOKUP(D1320,料單!C:F,4,FALSE)</f>
        <v>0</v>
      </c>
      <c r="G1320" s="1" t="str">
        <f ca="1">VLOOKUP(D1320,料單!C:G,5,FALSE)</f>
        <v/>
      </c>
      <c r="H1320" s="1">
        <f ca="1">VLOOKUP(D1320,料單!C:H,6,FALSE)</f>
        <v>0</v>
      </c>
      <c r="I1320" s="1" t="str">
        <f ca="1">VLOOKUP(D1320,料單!C:I,7,FALSE)</f>
        <v/>
      </c>
      <c r="J1320" s="1">
        <f ca="1">VLOOKUP(D1320,料單!C:J,8,FALSE)</f>
        <v>0</v>
      </c>
      <c r="K1320" s="1">
        <f ca="1">VLOOKUP(D1320,料單!C:K,9,FALSE)</f>
        <v>0</v>
      </c>
      <c r="L1320" s="1" t="str">
        <f ca="1">VLOOKUP(D1320,料單!C:M,11,FALSE)</f>
        <v/>
      </c>
      <c r="M1320" s="1">
        <f ca="1">VLOOKUP(D1320,料單!C:L,10,FALSE)</f>
        <v>0</v>
      </c>
      <c r="O1320" s="1">
        <f t="shared" ca="1" si="478"/>
        <v>0</v>
      </c>
      <c r="R1320" s="2" t="str">
        <f>IFERROR(VLOOKUP(表格15[[#This Row],[板材
色號]],資料庫!$P$3:$AJ$73,20,),"")</f>
        <v/>
      </c>
      <c r="S1320" s="9" t="str">
        <f t="shared" ca="1" si="473"/>
        <v/>
      </c>
    </row>
    <row r="1321" spans="1:19" s="43" customFormat="1" x14ac:dyDescent="0.25">
      <c r="A1321" s="43">
        <f t="shared" si="477"/>
        <v>1155</v>
      </c>
      <c r="B1321" s="43">
        <f>料單!$C$1684</f>
        <v>44</v>
      </c>
      <c r="C1321" s="43">
        <f>料單!$C$1683</f>
        <v>0</v>
      </c>
      <c r="D1321" s="43">
        <f>料單!C1719</f>
        <v>44030</v>
      </c>
      <c r="E1321" s="43">
        <f ca="1">VLOOKUP(D1321,料單!C:E,3,FALSE)</f>
        <v>0</v>
      </c>
      <c r="F1321" s="43">
        <f ca="1">VLOOKUP(D1321,料單!C:F,4,FALSE)</f>
        <v>0</v>
      </c>
      <c r="G1321" s="43" t="str">
        <f ca="1">VLOOKUP(D1321,料單!C:G,5,FALSE)</f>
        <v/>
      </c>
      <c r="H1321" s="43">
        <f ca="1">VLOOKUP(D1321,料單!C:H,6,FALSE)</f>
        <v>0</v>
      </c>
      <c r="I1321" s="43" t="str">
        <f ca="1">VLOOKUP(D1321,料單!C:I,7,FALSE)</f>
        <v/>
      </c>
      <c r="J1321" s="43">
        <f ca="1">VLOOKUP(D1321,料單!C:J,8,FALSE)</f>
        <v>0</v>
      </c>
      <c r="K1321" s="43">
        <f ca="1">VLOOKUP(D1321,料單!C:K,9,FALSE)</f>
        <v>0</v>
      </c>
      <c r="L1321" s="43" t="str">
        <f ca="1">VLOOKUP(D1321,料單!C:M,11,FALSE)</f>
        <v/>
      </c>
      <c r="M1321" s="43">
        <f ca="1">VLOOKUP(D1321,料單!C:L,10,FALSE)</f>
        <v>0</v>
      </c>
      <c r="O1321" s="43">
        <f t="shared" ca="1" si="478"/>
        <v>0</v>
      </c>
      <c r="P1321" s="360"/>
      <c r="Q1321" s="360"/>
      <c r="R1321" s="204" t="str">
        <f>IFERROR(VLOOKUP(表格15[[#This Row],[板材
色號]],資料庫!$P$3:$AJ$73,20,),"")</f>
        <v/>
      </c>
      <c r="S1321" s="205" t="str">
        <f t="shared" ca="1" si="473"/>
        <v/>
      </c>
    </row>
    <row r="1322" spans="1:19" x14ac:dyDescent="0.25">
      <c r="A1322" s="1">
        <f t="shared" si="477"/>
        <v>1156</v>
      </c>
      <c r="B1322" s="1">
        <f>料單!$C$1723</f>
        <v>45</v>
      </c>
      <c r="C1322" s="1">
        <f>料單!$C$1722</f>
        <v>0</v>
      </c>
      <c r="D1322" s="1">
        <f>料單!C1729</f>
        <v>45001</v>
      </c>
      <c r="E1322" s="1">
        <f ca="1">VLOOKUP(D1322,料單!C:E,3,FALSE)</f>
        <v>0</v>
      </c>
      <c r="F1322" s="1">
        <f ca="1">VLOOKUP(D1322,料單!C:F,4,FALSE)</f>
        <v>0</v>
      </c>
      <c r="G1322" s="1" t="str">
        <f ca="1">VLOOKUP(D1322,料單!C:G,5,FALSE)</f>
        <v/>
      </c>
      <c r="H1322" s="1">
        <f ca="1">VLOOKUP(D1322,料單!C:H,6,FALSE)</f>
        <v>0</v>
      </c>
      <c r="I1322" s="1" t="str">
        <f ca="1">VLOOKUP(D1322,料單!C:I,7,FALSE)</f>
        <v/>
      </c>
      <c r="J1322" s="1">
        <f ca="1">VLOOKUP(D1322,料單!C:J,8,FALSE)</f>
        <v>0</v>
      </c>
      <c r="K1322" s="1">
        <f ca="1">VLOOKUP(D1322,料單!C:K,9,FALSE)</f>
        <v>0</v>
      </c>
      <c r="L1322" s="1" t="str">
        <f ca="1">VLOOKUP(D1322,料單!C:M,11,FALSE)</f>
        <v/>
      </c>
      <c r="M1322" s="1">
        <f ca="1">VLOOKUP(D1322,料單!C:L,10,FALSE)</f>
        <v>0</v>
      </c>
      <c r="O1322" s="1">
        <f t="shared" ca="1" si="478"/>
        <v>0</v>
      </c>
      <c r="R1322" s="2" t="str">
        <f>IFERROR(VLOOKUP(表格15[[#This Row],[板材
色號]],資料庫!$P$3:$AJ$73,20,),"")</f>
        <v/>
      </c>
      <c r="S1322" s="9" t="str">
        <f t="shared" ca="1" si="473"/>
        <v/>
      </c>
    </row>
    <row r="1323" spans="1:19" x14ac:dyDescent="0.25">
      <c r="A1323" s="1">
        <f t="shared" si="477"/>
        <v>1157</v>
      </c>
      <c r="B1323" s="1">
        <f>料單!$C$1723</f>
        <v>45</v>
      </c>
      <c r="C1323" s="1">
        <f>料單!$C$1722</f>
        <v>0</v>
      </c>
      <c r="D1323" s="1">
        <f>料單!C1730</f>
        <v>45002</v>
      </c>
      <c r="E1323" s="1">
        <f ca="1">VLOOKUP(D1323,料單!C:E,3,FALSE)</f>
        <v>0</v>
      </c>
      <c r="F1323" s="1">
        <f ca="1">VLOOKUP(D1323,料單!C:F,4,FALSE)</f>
        <v>0</v>
      </c>
      <c r="G1323" s="1" t="str">
        <f ca="1">VLOOKUP(D1323,料單!C:G,5,FALSE)</f>
        <v/>
      </c>
      <c r="H1323" s="1">
        <f ca="1">VLOOKUP(D1323,料單!C:H,6,FALSE)</f>
        <v>0</v>
      </c>
      <c r="I1323" s="1" t="str">
        <f ca="1">VLOOKUP(D1323,料單!C:I,7,FALSE)</f>
        <v/>
      </c>
      <c r="J1323" s="1">
        <f ca="1">VLOOKUP(D1323,料單!C:J,8,FALSE)</f>
        <v>0</v>
      </c>
      <c r="K1323" s="1">
        <f ca="1">VLOOKUP(D1323,料單!C:K,9,FALSE)</f>
        <v>0</v>
      </c>
      <c r="L1323" s="1" t="str">
        <f ca="1">VLOOKUP(D1323,料單!C:M,11,FALSE)</f>
        <v/>
      </c>
      <c r="M1323" s="1">
        <f ca="1">VLOOKUP(D1323,料單!C:L,10,FALSE)</f>
        <v>0</v>
      </c>
      <c r="O1323" s="1">
        <f t="shared" ref="O1323:O1340" ca="1" si="479">(F1323*H1323)/90000*K1323</f>
        <v>0</v>
      </c>
      <c r="R1323" s="2" t="str">
        <f>IFERROR(VLOOKUP(表格15[[#This Row],[板材
色號]],資料庫!$P$3:$AJ$73,20,),"")</f>
        <v/>
      </c>
      <c r="S1323" s="9" t="str">
        <f t="shared" ca="1" si="473"/>
        <v/>
      </c>
    </row>
    <row r="1324" spans="1:19" x14ac:dyDescent="0.25">
      <c r="A1324" s="1">
        <f t="shared" si="477"/>
        <v>1158</v>
      </c>
      <c r="B1324" s="1">
        <f>料單!$C$1723</f>
        <v>45</v>
      </c>
      <c r="C1324" s="1">
        <f>料單!$C$1722</f>
        <v>0</v>
      </c>
      <c r="D1324" s="1">
        <f>料單!C1731</f>
        <v>45003</v>
      </c>
      <c r="E1324" s="1">
        <f ca="1">VLOOKUP(D1324,料單!C:E,3,FALSE)</f>
        <v>0</v>
      </c>
      <c r="F1324" s="1">
        <f ca="1">VLOOKUP(D1324,料單!C:F,4,FALSE)</f>
        <v>0</v>
      </c>
      <c r="G1324" s="1" t="str">
        <f ca="1">VLOOKUP(D1324,料單!C:G,5,FALSE)</f>
        <v/>
      </c>
      <c r="H1324" s="1">
        <f ca="1">VLOOKUP(D1324,料單!C:H,6,FALSE)</f>
        <v>0</v>
      </c>
      <c r="I1324" s="1" t="str">
        <f ca="1">VLOOKUP(D1324,料單!C:I,7,FALSE)</f>
        <v/>
      </c>
      <c r="J1324" s="1">
        <f ca="1">VLOOKUP(D1324,料單!C:J,8,FALSE)</f>
        <v>0</v>
      </c>
      <c r="K1324" s="1">
        <f ca="1">VLOOKUP(D1324,料單!C:K,9,FALSE)</f>
        <v>0</v>
      </c>
      <c r="L1324" s="1" t="str">
        <f ca="1">VLOOKUP(D1324,料單!C:M,11,FALSE)</f>
        <v/>
      </c>
      <c r="M1324" s="1">
        <f ca="1">VLOOKUP(D1324,料單!C:L,10,FALSE)</f>
        <v>0</v>
      </c>
      <c r="O1324" s="1">
        <f t="shared" ca="1" si="479"/>
        <v>0</v>
      </c>
      <c r="R1324" s="2" t="str">
        <f>IFERROR(VLOOKUP(表格15[[#This Row],[板材
色號]],資料庫!$P$3:$AJ$73,20,),"")</f>
        <v/>
      </c>
      <c r="S1324" s="9" t="str">
        <f t="shared" ca="1" si="473"/>
        <v/>
      </c>
    </row>
    <row r="1325" spans="1:19" x14ac:dyDescent="0.25">
      <c r="A1325" s="1">
        <f t="shared" si="477"/>
        <v>1159</v>
      </c>
      <c r="B1325" s="1">
        <f>料單!$C$1723</f>
        <v>45</v>
      </c>
      <c r="C1325" s="1">
        <f>料單!$C$1722</f>
        <v>0</v>
      </c>
      <c r="D1325" s="1">
        <f>料單!C1732</f>
        <v>45004</v>
      </c>
      <c r="E1325" s="1">
        <f ca="1">VLOOKUP(D1325,料單!C:E,3,FALSE)</f>
        <v>0</v>
      </c>
      <c r="F1325" s="1">
        <f ca="1">VLOOKUP(D1325,料單!C:F,4,FALSE)</f>
        <v>0</v>
      </c>
      <c r="G1325" s="1" t="str">
        <f ca="1">VLOOKUP(D1325,料單!C:G,5,FALSE)</f>
        <v/>
      </c>
      <c r="H1325" s="1">
        <f ca="1">VLOOKUP(D1325,料單!C:H,6,FALSE)</f>
        <v>0</v>
      </c>
      <c r="I1325" s="1" t="str">
        <f ca="1">VLOOKUP(D1325,料單!C:I,7,FALSE)</f>
        <v/>
      </c>
      <c r="J1325" s="1">
        <f ca="1">VLOOKUP(D1325,料單!C:J,8,FALSE)</f>
        <v>0</v>
      </c>
      <c r="K1325" s="1">
        <f ca="1">VLOOKUP(D1325,料單!C:K,9,FALSE)</f>
        <v>0</v>
      </c>
      <c r="L1325" s="1" t="str">
        <f ca="1">VLOOKUP(D1325,料單!C:M,11,FALSE)</f>
        <v/>
      </c>
      <c r="M1325" s="1">
        <f ca="1">VLOOKUP(D1325,料單!C:L,10,FALSE)</f>
        <v>0</v>
      </c>
      <c r="O1325" s="1">
        <f t="shared" ca="1" si="479"/>
        <v>0</v>
      </c>
      <c r="R1325" s="2" t="str">
        <f>IFERROR(VLOOKUP(表格15[[#This Row],[板材
色號]],資料庫!$P$3:$AJ$73,20,),"")</f>
        <v/>
      </c>
      <c r="S1325" s="9" t="str">
        <f t="shared" ca="1" si="473"/>
        <v/>
      </c>
    </row>
    <row r="1326" spans="1:19" x14ac:dyDescent="0.25">
      <c r="A1326" s="1">
        <f t="shared" si="477"/>
        <v>1160</v>
      </c>
      <c r="B1326" s="1">
        <f>料單!$C$1723</f>
        <v>45</v>
      </c>
      <c r="C1326" s="1">
        <f>料單!$C$1722</f>
        <v>0</v>
      </c>
      <c r="D1326" s="1">
        <f>料單!C1733</f>
        <v>45005</v>
      </c>
      <c r="E1326" s="1">
        <f ca="1">VLOOKUP(D1326,料單!C:E,3,FALSE)</f>
        <v>0</v>
      </c>
      <c r="F1326" s="1">
        <f ca="1">VLOOKUP(D1326,料單!C:F,4,FALSE)</f>
        <v>0</v>
      </c>
      <c r="G1326" s="1" t="str">
        <f ca="1">VLOOKUP(D1326,料單!C:G,5,FALSE)</f>
        <v/>
      </c>
      <c r="H1326" s="1">
        <f ca="1">VLOOKUP(D1326,料單!C:H,6,FALSE)</f>
        <v>0</v>
      </c>
      <c r="I1326" s="1" t="str">
        <f ca="1">VLOOKUP(D1326,料單!C:I,7,FALSE)</f>
        <v/>
      </c>
      <c r="J1326" s="1">
        <f ca="1">VLOOKUP(D1326,料單!C:J,8,FALSE)</f>
        <v>0</v>
      </c>
      <c r="K1326" s="1">
        <f ca="1">VLOOKUP(D1326,料單!C:K,9,FALSE)</f>
        <v>0</v>
      </c>
      <c r="L1326" s="1" t="str">
        <f ca="1">VLOOKUP(D1326,料單!C:M,11,FALSE)</f>
        <v/>
      </c>
      <c r="M1326" s="1">
        <f ca="1">VLOOKUP(D1326,料單!C:L,10,FALSE)</f>
        <v>0</v>
      </c>
      <c r="O1326" s="1">
        <f t="shared" ca="1" si="479"/>
        <v>0</v>
      </c>
      <c r="R1326" s="2" t="str">
        <f>IFERROR(VLOOKUP(表格15[[#This Row],[板材
色號]],資料庫!$P$3:$AJ$73,20,),"")</f>
        <v/>
      </c>
      <c r="S1326" s="9" t="str">
        <f t="shared" ca="1" si="473"/>
        <v/>
      </c>
    </row>
    <row r="1327" spans="1:19" x14ac:dyDescent="0.25">
      <c r="A1327" s="1">
        <f t="shared" si="477"/>
        <v>1161</v>
      </c>
      <c r="B1327" s="1">
        <f>料單!$C$1723</f>
        <v>45</v>
      </c>
      <c r="C1327" s="1">
        <f>料單!$C$1722</f>
        <v>0</v>
      </c>
      <c r="D1327" s="1">
        <f>料單!C1734</f>
        <v>45006</v>
      </c>
      <c r="E1327" s="1">
        <f ca="1">VLOOKUP(D1327,料單!C:E,3,FALSE)</f>
        <v>0</v>
      </c>
      <c r="F1327" s="1">
        <f ca="1">VLOOKUP(D1327,料單!C:F,4,FALSE)</f>
        <v>0</v>
      </c>
      <c r="G1327" s="1" t="str">
        <f ca="1">VLOOKUP(D1327,料單!C:G,5,FALSE)</f>
        <v/>
      </c>
      <c r="H1327" s="1">
        <f ca="1">VLOOKUP(D1327,料單!C:H,6,FALSE)</f>
        <v>0</v>
      </c>
      <c r="I1327" s="1" t="str">
        <f ca="1">VLOOKUP(D1327,料單!C:I,7,FALSE)</f>
        <v/>
      </c>
      <c r="J1327" s="1">
        <f ca="1">VLOOKUP(D1327,料單!C:J,8,FALSE)</f>
        <v>0</v>
      </c>
      <c r="K1327" s="1">
        <f ca="1">VLOOKUP(D1327,料單!C:K,9,FALSE)</f>
        <v>0</v>
      </c>
      <c r="L1327" s="1" t="str">
        <f ca="1">VLOOKUP(D1327,料單!C:M,11,FALSE)</f>
        <v/>
      </c>
      <c r="M1327" s="1">
        <f ca="1">VLOOKUP(D1327,料單!C:L,10,FALSE)</f>
        <v>0</v>
      </c>
      <c r="O1327" s="1">
        <f t="shared" ca="1" si="479"/>
        <v>0</v>
      </c>
      <c r="R1327" s="2" t="str">
        <f>IFERROR(VLOOKUP(表格15[[#This Row],[板材
色號]],資料庫!$P$3:$AJ$73,20,),"")</f>
        <v/>
      </c>
      <c r="S1327" s="9" t="str">
        <f t="shared" ca="1" si="473"/>
        <v/>
      </c>
    </row>
    <row r="1328" spans="1:19" x14ac:dyDescent="0.25">
      <c r="A1328" s="1">
        <f t="shared" si="477"/>
        <v>1162</v>
      </c>
      <c r="B1328" s="1">
        <f>料單!$C$1723</f>
        <v>45</v>
      </c>
      <c r="C1328" s="1">
        <f>料單!$C$1722</f>
        <v>0</v>
      </c>
      <c r="D1328" s="1">
        <f>料單!C1735</f>
        <v>45007</v>
      </c>
      <c r="E1328" s="1">
        <f ca="1">VLOOKUP(D1328,料單!C:E,3,FALSE)</f>
        <v>0</v>
      </c>
      <c r="F1328" s="1">
        <f ca="1">VLOOKUP(D1328,料單!C:F,4,FALSE)</f>
        <v>0</v>
      </c>
      <c r="G1328" s="1" t="str">
        <f ca="1">VLOOKUP(D1328,料單!C:G,5,FALSE)</f>
        <v/>
      </c>
      <c r="H1328" s="1">
        <f ca="1">VLOOKUP(D1328,料單!C:H,6,FALSE)</f>
        <v>0</v>
      </c>
      <c r="I1328" s="1" t="str">
        <f ca="1">VLOOKUP(D1328,料單!C:I,7,FALSE)</f>
        <v/>
      </c>
      <c r="J1328" s="1">
        <f ca="1">VLOOKUP(D1328,料單!C:J,8,FALSE)</f>
        <v>0</v>
      </c>
      <c r="K1328" s="1">
        <f ca="1">VLOOKUP(D1328,料單!C:K,9,FALSE)</f>
        <v>0</v>
      </c>
      <c r="L1328" s="1" t="str">
        <f ca="1">VLOOKUP(D1328,料單!C:M,11,FALSE)</f>
        <v/>
      </c>
      <c r="M1328" s="1">
        <f ca="1">VLOOKUP(D1328,料單!C:L,10,FALSE)</f>
        <v>0</v>
      </c>
      <c r="O1328" s="1">
        <f t="shared" ca="1" si="479"/>
        <v>0</v>
      </c>
      <c r="R1328" s="2" t="str">
        <f>IFERROR(VLOOKUP(表格15[[#This Row],[板材
色號]],資料庫!$P$3:$AJ$73,20,),"")</f>
        <v/>
      </c>
      <c r="S1328" s="9" t="str">
        <f t="shared" ca="1" si="473"/>
        <v/>
      </c>
    </row>
    <row r="1329" spans="1:19" x14ac:dyDescent="0.25">
      <c r="A1329" s="1">
        <f t="shared" si="477"/>
        <v>1163</v>
      </c>
      <c r="B1329" s="1">
        <f>料單!$C$1723</f>
        <v>45</v>
      </c>
      <c r="C1329" s="1">
        <f>料單!$C$1722</f>
        <v>0</v>
      </c>
      <c r="D1329" s="1">
        <f>料單!C1736</f>
        <v>45008</v>
      </c>
      <c r="E1329" s="1">
        <f ca="1">VLOOKUP(D1329,料單!C:E,3,FALSE)</f>
        <v>0</v>
      </c>
      <c r="F1329" s="1">
        <f ca="1">VLOOKUP(D1329,料單!C:F,4,FALSE)</f>
        <v>0</v>
      </c>
      <c r="G1329" s="1" t="str">
        <f ca="1">VLOOKUP(D1329,料單!C:G,5,FALSE)</f>
        <v/>
      </c>
      <c r="H1329" s="1">
        <f ca="1">VLOOKUP(D1329,料單!C:H,6,FALSE)</f>
        <v>0</v>
      </c>
      <c r="I1329" s="1" t="str">
        <f ca="1">VLOOKUP(D1329,料單!C:I,7,FALSE)</f>
        <v/>
      </c>
      <c r="J1329" s="1">
        <f ca="1">VLOOKUP(D1329,料單!C:J,8,FALSE)</f>
        <v>0</v>
      </c>
      <c r="K1329" s="1">
        <f ca="1">VLOOKUP(D1329,料單!C:K,9,FALSE)</f>
        <v>0</v>
      </c>
      <c r="L1329" s="1" t="str">
        <f ca="1">VLOOKUP(D1329,料單!C:M,11,FALSE)</f>
        <v/>
      </c>
      <c r="M1329" s="1">
        <f ca="1">VLOOKUP(D1329,料單!C:L,10,FALSE)</f>
        <v>0</v>
      </c>
      <c r="O1329" s="1">
        <f t="shared" ca="1" si="479"/>
        <v>0</v>
      </c>
      <c r="R1329" s="2" t="str">
        <f>IFERROR(VLOOKUP(表格15[[#This Row],[板材
色號]],資料庫!$P$3:$AJ$73,20,),"")</f>
        <v/>
      </c>
      <c r="S1329" s="9" t="str">
        <f t="shared" ca="1" si="473"/>
        <v/>
      </c>
    </row>
    <row r="1330" spans="1:19" x14ac:dyDescent="0.25">
      <c r="A1330" s="1">
        <f t="shared" si="477"/>
        <v>1164</v>
      </c>
      <c r="B1330" s="1">
        <f>料單!$C$1723</f>
        <v>45</v>
      </c>
      <c r="C1330" s="1">
        <f>料單!$C$1722</f>
        <v>0</v>
      </c>
      <c r="D1330" s="1">
        <f>料單!C1737</f>
        <v>45009</v>
      </c>
      <c r="E1330" s="1">
        <f ca="1">VLOOKUP(D1330,料單!C:E,3,FALSE)</f>
        <v>0</v>
      </c>
      <c r="F1330" s="1">
        <f ca="1">VLOOKUP(D1330,料單!C:F,4,FALSE)</f>
        <v>0</v>
      </c>
      <c r="G1330" s="1" t="str">
        <f ca="1">VLOOKUP(D1330,料單!C:G,5,FALSE)</f>
        <v/>
      </c>
      <c r="H1330" s="1">
        <f ca="1">VLOOKUP(D1330,料單!C:H,6,FALSE)</f>
        <v>0</v>
      </c>
      <c r="I1330" s="1" t="str">
        <f ca="1">VLOOKUP(D1330,料單!C:I,7,FALSE)</f>
        <v/>
      </c>
      <c r="J1330" s="1">
        <f ca="1">VLOOKUP(D1330,料單!C:J,8,FALSE)</f>
        <v>0</v>
      </c>
      <c r="K1330" s="1">
        <f ca="1">VLOOKUP(D1330,料單!C:K,9,FALSE)</f>
        <v>0</v>
      </c>
      <c r="L1330" s="1" t="str">
        <f ca="1">VLOOKUP(D1330,料單!C:M,11,FALSE)</f>
        <v/>
      </c>
      <c r="M1330" s="1">
        <f ca="1">VLOOKUP(D1330,料單!C:L,10,FALSE)</f>
        <v>0</v>
      </c>
      <c r="O1330" s="1">
        <f t="shared" ca="1" si="479"/>
        <v>0</v>
      </c>
      <c r="R1330" s="2" t="str">
        <f>IFERROR(VLOOKUP(表格15[[#This Row],[板材
色號]],資料庫!$P$3:$AJ$73,20,),"")</f>
        <v/>
      </c>
      <c r="S1330" s="9" t="str">
        <f t="shared" ref="S1330:S1393" ca="1" si="480">IFERROR((O1330*R1330),"")</f>
        <v/>
      </c>
    </row>
    <row r="1331" spans="1:19" x14ac:dyDescent="0.25">
      <c r="A1331" s="1">
        <f t="shared" si="477"/>
        <v>1165</v>
      </c>
      <c r="B1331" s="1">
        <f>料單!$C$1723</f>
        <v>45</v>
      </c>
      <c r="C1331" s="1">
        <f>料單!$C$1722</f>
        <v>0</v>
      </c>
      <c r="D1331" s="1">
        <f>料單!C1738</f>
        <v>45010</v>
      </c>
      <c r="E1331" s="1">
        <f ca="1">VLOOKUP(D1331,料單!C:E,3,FALSE)</f>
        <v>0</v>
      </c>
      <c r="F1331" s="1">
        <f ca="1">VLOOKUP(D1331,料單!C:F,4,FALSE)</f>
        <v>0</v>
      </c>
      <c r="G1331" s="1" t="str">
        <f ca="1">VLOOKUP(D1331,料單!C:G,5,FALSE)</f>
        <v/>
      </c>
      <c r="H1331" s="1">
        <f ca="1">VLOOKUP(D1331,料單!C:H,6,FALSE)</f>
        <v>0</v>
      </c>
      <c r="I1331" s="1" t="str">
        <f ca="1">VLOOKUP(D1331,料單!C:I,7,FALSE)</f>
        <v/>
      </c>
      <c r="J1331" s="1">
        <f ca="1">VLOOKUP(D1331,料單!C:J,8,FALSE)</f>
        <v>0</v>
      </c>
      <c r="K1331" s="1">
        <f ca="1">VLOOKUP(D1331,料單!C:K,9,FALSE)</f>
        <v>0</v>
      </c>
      <c r="L1331" s="1" t="str">
        <f ca="1">VLOOKUP(D1331,料單!C:M,11,FALSE)</f>
        <v/>
      </c>
      <c r="M1331" s="1">
        <f ca="1">VLOOKUP(D1331,料單!C:L,10,FALSE)</f>
        <v>0</v>
      </c>
      <c r="O1331" s="1">
        <f t="shared" ca="1" si="479"/>
        <v>0</v>
      </c>
      <c r="R1331" s="2" t="str">
        <f>IFERROR(VLOOKUP(表格15[[#This Row],[板材
色號]],資料庫!$P$3:$AJ$73,20,),"")</f>
        <v/>
      </c>
      <c r="S1331" s="9" t="str">
        <f t="shared" ca="1" si="480"/>
        <v/>
      </c>
    </row>
    <row r="1332" spans="1:19" x14ac:dyDescent="0.25">
      <c r="A1332" s="1">
        <f t="shared" si="477"/>
        <v>1166</v>
      </c>
      <c r="B1332" s="1">
        <f>料單!$C$1723</f>
        <v>45</v>
      </c>
      <c r="C1332" s="1">
        <f>料單!$C$1722</f>
        <v>0</v>
      </c>
      <c r="D1332" s="1">
        <f>料單!C1739</f>
        <v>45011</v>
      </c>
      <c r="E1332" s="1">
        <f ca="1">VLOOKUP(D1332,料單!C:E,3,FALSE)</f>
        <v>0</v>
      </c>
      <c r="F1332" s="1">
        <f ca="1">VLOOKUP(D1332,料單!C:F,4,FALSE)</f>
        <v>0</v>
      </c>
      <c r="G1332" s="1" t="str">
        <f ca="1">VLOOKUP(D1332,料單!C:G,5,FALSE)</f>
        <v/>
      </c>
      <c r="H1332" s="1">
        <f ca="1">VLOOKUP(D1332,料單!C:H,6,FALSE)</f>
        <v>0</v>
      </c>
      <c r="I1332" s="1" t="str">
        <f ca="1">VLOOKUP(D1332,料單!C:I,7,FALSE)</f>
        <v/>
      </c>
      <c r="J1332" s="1">
        <f ca="1">VLOOKUP(D1332,料單!C:J,8,FALSE)</f>
        <v>0</v>
      </c>
      <c r="K1332" s="1">
        <f ca="1">VLOOKUP(D1332,料單!C:K,9,FALSE)</f>
        <v>0</v>
      </c>
      <c r="L1332" s="1">
        <f ca="1">VLOOKUP(D1332,料單!C:M,11,FALSE)</f>
        <v>0</v>
      </c>
      <c r="M1332" s="1">
        <f ca="1">VLOOKUP(D1332,料單!C:L,10,FALSE)</f>
        <v>0</v>
      </c>
      <c r="O1332" s="1">
        <f t="shared" ca="1" si="479"/>
        <v>0</v>
      </c>
      <c r="R1332" s="2" t="str">
        <f>IFERROR(VLOOKUP(表格15[[#This Row],[板材
色號]],資料庫!$P$3:$AJ$73,20,),"")</f>
        <v/>
      </c>
      <c r="S1332" s="9" t="str">
        <f t="shared" ca="1" si="480"/>
        <v/>
      </c>
    </row>
    <row r="1333" spans="1:19" x14ac:dyDescent="0.25">
      <c r="A1333" s="1">
        <f t="shared" si="477"/>
        <v>1167</v>
      </c>
      <c r="B1333" s="1">
        <f>料單!$C$1723</f>
        <v>45</v>
      </c>
      <c r="C1333" s="1">
        <f>料單!$C$1722</f>
        <v>0</v>
      </c>
      <c r="D1333" s="1">
        <f>料單!C1740</f>
        <v>45012</v>
      </c>
      <c r="E1333" s="1">
        <f ca="1">VLOOKUP(D1333,料單!C:E,3,FALSE)</f>
        <v>0</v>
      </c>
      <c r="F1333" s="1">
        <f ca="1">VLOOKUP(D1333,料單!C:F,4,FALSE)</f>
        <v>0</v>
      </c>
      <c r="G1333" s="1" t="str">
        <f ca="1">VLOOKUP(D1333,料單!C:G,5,FALSE)</f>
        <v/>
      </c>
      <c r="H1333" s="1">
        <f ca="1">VLOOKUP(D1333,料單!C:H,6,FALSE)</f>
        <v>0</v>
      </c>
      <c r="I1333" s="1" t="str">
        <f ca="1">VLOOKUP(D1333,料單!C:I,7,FALSE)</f>
        <v/>
      </c>
      <c r="J1333" s="1">
        <f ca="1">VLOOKUP(D1333,料單!C:J,8,FALSE)</f>
        <v>0</v>
      </c>
      <c r="K1333" s="1">
        <f ca="1">VLOOKUP(D1333,料單!C:K,9,FALSE)</f>
        <v>0</v>
      </c>
      <c r="L1333" s="1">
        <f ca="1">VLOOKUP(D1333,料單!C:M,11,FALSE)</f>
        <v>0</v>
      </c>
      <c r="M1333" s="1">
        <f ca="1">VLOOKUP(D1333,料單!C:L,10,FALSE)</f>
        <v>0</v>
      </c>
      <c r="O1333" s="1">
        <f t="shared" ca="1" si="479"/>
        <v>0</v>
      </c>
      <c r="R1333" s="2" t="str">
        <f>IFERROR(VLOOKUP(表格15[[#This Row],[板材
色號]],資料庫!$P$3:$AJ$73,20,),"")</f>
        <v/>
      </c>
      <c r="S1333" s="9" t="str">
        <f t="shared" ca="1" si="480"/>
        <v/>
      </c>
    </row>
    <row r="1334" spans="1:19" x14ac:dyDescent="0.25">
      <c r="A1334" s="1">
        <f t="shared" si="477"/>
        <v>1168</v>
      </c>
      <c r="B1334" s="1">
        <f>料單!$C$1723</f>
        <v>45</v>
      </c>
      <c r="C1334" s="1">
        <f>料單!$C$1722</f>
        <v>0</v>
      </c>
      <c r="D1334" s="1">
        <f>料單!C1741</f>
        <v>45013</v>
      </c>
      <c r="E1334" s="1">
        <f ca="1">VLOOKUP(D1334,料單!C:E,3,FALSE)</f>
        <v>0</v>
      </c>
      <c r="F1334" s="1">
        <f ca="1">VLOOKUP(D1334,料單!C:F,4,FALSE)</f>
        <v>0</v>
      </c>
      <c r="G1334" s="1" t="str">
        <f ca="1">VLOOKUP(D1334,料單!C:G,5,FALSE)</f>
        <v/>
      </c>
      <c r="H1334" s="1">
        <f ca="1">VLOOKUP(D1334,料單!C:H,6,FALSE)</f>
        <v>0</v>
      </c>
      <c r="I1334" s="1" t="str">
        <f ca="1">VLOOKUP(D1334,料單!C:I,7,FALSE)</f>
        <v/>
      </c>
      <c r="J1334" s="1">
        <f ca="1">VLOOKUP(D1334,料單!C:J,8,FALSE)</f>
        <v>0</v>
      </c>
      <c r="K1334" s="1">
        <f ca="1">VLOOKUP(D1334,料單!C:K,9,FALSE)</f>
        <v>0</v>
      </c>
      <c r="L1334" s="1">
        <f ca="1">VLOOKUP(D1334,料單!C:M,11,FALSE)</f>
        <v>0</v>
      </c>
      <c r="M1334" s="1">
        <f ca="1">VLOOKUP(D1334,料單!C:L,10,FALSE)</f>
        <v>0</v>
      </c>
      <c r="O1334" s="1">
        <f t="shared" ca="1" si="479"/>
        <v>0</v>
      </c>
      <c r="R1334" s="2" t="str">
        <f>IFERROR(VLOOKUP(表格15[[#This Row],[板材
色號]],資料庫!$P$3:$AJ$73,20,),"")</f>
        <v/>
      </c>
      <c r="S1334" s="9" t="str">
        <f t="shared" ca="1" si="480"/>
        <v/>
      </c>
    </row>
    <row r="1335" spans="1:19" x14ac:dyDescent="0.25">
      <c r="A1335" s="1">
        <f t="shared" si="477"/>
        <v>1169</v>
      </c>
      <c r="B1335" s="1">
        <f>料單!$C$1723</f>
        <v>45</v>
      </c>
      <c r="C1335" s="1">
        <f>料單!$C$1722</f>
        <v>0</v>
      </c>
      <c r="D1335" s="1">
        <f>料單!C1742</f>
        <v>45014</v>
      </c>
      <c r="E1335" s="1">
        <f ca="1">VLOOKUP(D1335,料單!C:E,3,FALSE)</f>
        <v>0</v>
      </c>
      <c r="F1335" s="1">
        <f ca="1">VLOOKUP(D1335,料單!C:F,4,FALSE)</f>
        <v>0</v>
      </c>
      <c r="G1335" s="1" t="str">
        <f ca="1">VLOOKUP(D1335,料單!C:G,5,FALSE)</f>
        <v/>
      </c>
      <c r="H1335" s="1">
        <f ca="1">VLOOKUP(D1335,料單!C:H,6,FALSE)</f>
        <v>0</v>
      </c>
      <c r="I1335" s="1" t="str">
        <f ca="1">VLOOKUP(D1335,料單!C:I,7,FALSE)</f>
        <v/>
      </c>
      <c r="J1335" s="1">
        <f ca="1">VLOOKUP(D1335,料單!C:J,8,FALSE)</f>
        <v>0</v>
      </c>
      <c r="K1335" s="1">
        <f ca="1">VLOOKUP(D1335,料單!C:K,9,FALSE)</f>
        <v>0</v>
      </c>
      <c r="L1335" s="1">
        <f ca="1">VLOOKUP(D1335,料單!C:M,11,FALSE)</f>
        <v>0</v>
      </c>
      <c r="M1335" s="1">
        <f ca="1">VLOOKUP(D1335,料單!C:L,10,FALSE)</f>
        <v>0</v>
      </c>
      <c r="O1335" s="1">
        <f t="shared" ca="1" si="479"/>
        <v>0</v>
      </c>
      <c r="R1335" s="2" t="str">
        <f>IFERROR(VLOOKUP(表格15[[#This Row],[板材
色號]],資料庫!$P$3:$AJ$73,20,),"")</f>
        <v/>
      </c>
      <c r="S1335" s="9" t="str">
        <f t="shared" ca="1" si="480"/>
        <v/>
      </c>
    </row>
    <row r="1336" spans="1:19" x14ac:dyDescent="0.25">
      <c r="A1336" s="1">
        <f t="shared" si="477"/>
        <v>1170</v>
      </c>
      <c r="B1336" s="1">
        <f>料單!$C$1723</f>
        <v>45</v>
      </c>
      <c r="C1336" s="1">
        <f>料單!$C$1722</f>
        <v>0</v>
      </c>
      <c r="D1336" s="1">
        <f>料單!C1743</f>
        <v>45015</v>
      </c>
      <c r="E1336" s="1">
        <f ca="1">VLOOKUP(D1336,料單!C:E,3,FALSE)</f>
        <v>0</v>
      </c>
      <c r="F1336" s="1">
        <f ca="1">VLOOKUP(D1336,料單!C:F,4,FALSE)</f>
        <v>0</v>
      </c>
      <c r="G1336" s="1" t="str">
        <f ca="1">VLOOKUP(D1336,料單!C:G,5,FALSE)</f>
        <v/>
      </c>
      <c r="H1336" s="1">
        <f ca="1">VLOOKUP(D1336,料單!C:H,6,FALSE)</f>
        <v>0</v>
      </c>
      <c r="I1336" s="1" t="str">
        <f ca="1">VLOOKUP(D1336,料單!C:I,7,FALSE)</f>
        <v/>
      </c>
      <c r="J1336" s="1">
        <f ca="1">VLOOKUP(D1336,料單!C:J,8,FALSE)</f>
        <v>0</v>
      </c>
      <c r="K1336" s="1">
        <f ca="1">VLOOKUP(D1336,料單!C:K,9,FALSE)</f>
        <v>0</v>
      </c>
      <c r="L1336" s="1">
        <f ca="1">VLOOKUP(D1336,料單!C:M,11,FALSE)</f>
        <v>0</v>
      </c>
      <c r="M1336" s="1">
        <f ca="1">VLOOKUP(D1336,料單!C:L,10,FALSE)</f>
        <v>0</v>
      </c>
      <c r="O1336" s="1">
        <f t="shared" ca="1" si="479"/>
        <v>0</v>
      </c>
      <c r="R1336" s="2" t="str">
        <f>IFERROR(VLOOKUP(表格15[[#This Row],[板材
色號]],資料庫!$P$3:$AJ$73,20,),"")</f>
        <v/>
      </c>
      <c r="S1336" s="9" t="str">
        <f t="shared" ca="1" si="480"/>
        <v/>
      </c>
    </row>
    <row r="1337" spans="1:19" x14ac:dyDescent="0.25">
      <c r="A1337" s="1">
        <f t="shared" si="477"/>
        <v>1171</v>
      </c>
      <c r="B1337" s="1">
        <f>料單!$C$1723</f>
        <v>45</v>
      </c>
      <c r="C1337" s="1">
        <f>料單!$C$1722</f>
        <v>0</v>
      </c>
      <c r="D1337" s="1">
        <f>料單!C1744</f>
        <v>45016</v>
      </c>
      <c r="E1337" s="1">
        <f ca="1">VLOOKUP(D1337,料單!C:E,3,FALSE)</f>
        <v>0</v>
      </c>
      <c r="F1337" s="1">
        <f ca="1">VLOOKUP(D1337,料單!C:F,4,FALSE)</f>
        <v>0</v>
      </c>
      <c r="G1337" s="1" t="str">
        <f ca="1">VLOOKUP(D1337,料單!C:G,5,FALSE)</f>
        <v/>
      </c>
      <c r="H1337" s="1">
        <f ca="1">VLOOKUP(D1337,料單!C:H,6,FALSE)</f>
        <v>0</v>
      </c>
      <c r="I1337" s="1" t="str">
        <f ca="1">VLOOKUP(D1337,料單!C:I,7,FALSE)</f>
        <v/>
      </c>
      <c r="J1337" s="1">
        <f ca="1">VLOOKUP(D1337,料單!C:J,8,FALSE)</f>
        <v>0</v>
      </c>
      <c r="K1337" s="1">
        <f ca="1">VLOOKUP(D1337,料單!C:K,9,FALSE)</f>
        <v>0</v>
      </c>
      <c r="L1337" s="1">
        <f ca="1">VLOOKUP(D1337,料單!C:M,11,FALSE)</f>
        <v>0</v>
      </c>
      <c r="M1337" s="1">
        <f ca="1">VLOOKUP(D1337,料單!C:L,10,FALSE)</f>
        <v>0</v>
      </c>
      <c r="O1337" s="1">
        <f t="shared" ca="1" si="479"/>
        <v>0</v>
      </c>
      <c r="R1337" s="2" t="str">
        <f>IFERROR(VLOOKUP(表格15[[#This Row],[板材
色號]],資料庫!$P$3:$AJ$73,20,),"")</f>
        <v/>
      </c>
      <c r="S1337" s="9" t="str">
        <f t="shared" ca="1" si="480"/>
        <v/>
      </c>
    </row>
    <row r="1338" spans="1:19" x14ac:dyDescent="0.25">
      <c r="A1338" s="1">
        <f t="shared" si="477"/>
        <v>1172</v>
      </c>
      <c r="B1338" s="1">
        <f>料單!$C$1723</f>
        <v>45</v>
      </c>
      <c r="C1338" s="1">
        <f>料單!$C$1722</f>
        <v>0</v>
      </c>
      <c r="D1338" s="1">
        <f>料單!C1745</f>
        <v>45017</v>
      </c>
      <c r="E1338" s="1">
        <f ca="1">VLOOKUP(D1338,料單!C:E,3,FALSE)</f>
        <v>0</v>
      </c>
      <c r="F1338" s="1">
        <f ca="1">VLOOKUP(D1338,料單!C:F,4,FALSE)</f>
        <v>0</v>
      </c>
      <c r="G1338" s="1" t="str">
        <f ca="1">VLOOKUP(D1338,料單!C:G,5,FALSE)</f>
        <v/>
      </c>
      <c r="H1338" s="1">
        <f ca="1">VLOOKUP(D1338,料單!C:H,6,FALSE)</f>
        <v>0</v>
      </c>
      <c r="I1338" s="1" t="str">
        <f ca="1">VLOOKUP(D1338,料單!C:I,7,FALSE)</f>
        <v/>
      </c>
      <c r="J1338" s="1">
        <f ca="1">VLOOKUP(D1338,料單!C:J,8,FALSE)</f>
        <v>0</v>
      </c>
      <c r="K1338" s="1">
        <f ca="1">VLOOKUP(D1338,料單!C:K,9,FALSE)</f>
        <v>0</v>
      </c>
      <c r="L1338" s="1">
        <f ca="1">VLOOKUP(D1338,料單!C:M,11,FALSE)</f>
        <v>0</v>
      </c>
      <c r="M1338" s="1">
        <f ca="1">VLOOKUP(D1338,料單!C:L,10,FALSE)</f>
        <v>0</v>
      </c>
      <c r="O1338" s="1">
        <f t="shared" ca="1" si="479"/>
        <v>0</v>
      </c>
      <c r="R1338" s="2" t="str">
        <f>IFERROR(VLOOKUP(表格15[[#This Row],[板材
色號]],資料庫!$P$3:$AJ$73,20,),"")</f>
        <v/>
      </c>
      <c r="S1338" s="9" t="str">
        <f t="shared" ca="1" si="480"/>
        <v/>
      </c>
    </row>
    <row r="1339" spans="1:19" x14ac:dyDescent="0.25">
      <c r="A1339" s="1">
        <f t="shared" si="477"/>
        <v>1173</v>
      </c>
      <c r="B1339" s="1">
        <f>料單!$C$1723</f>
        <v>45</v>
      </c>
      <c r="C1339" s="1">
        <f>料單!$C$1722</f>
        <v>0</v>
      </c>
      <c r="D1339" s="1">
        <f>料單!C1746</f>
        <v>45018</v>
      </c>
      <c r="E1339" s="1">
        <f ca="1">VLOOKUP(D1339,料單!C:E,3,FALSE)</f>
        <v>0</v>
      </c>
      <c r="F1339" s="1">
        <f ca="1">VLOOKUP(D1339,料單!C:F,4,FALSE)</f>
        <v>0</v>
      </c>
      <c r="G1339" s="1" t="str">
        <f ca="1">VLOOKUP(D1339,料單!C:G,5,FALSE)</f>
        <v/>
      </c>
      <c r="H1339" s="1">
        <f ca="1">VLOOKUP(D1339,料單!C:H,6,FALSE)</f>
        <v>0</v>
      </c>
      <c r="I1339" s="1" t="str">
        <f ca="1">VLOOKUP(D1339,料單!C:I,7,FALSE)</f>
        <v/>
      </c>
      <c r="J1339" s="1">
        <f ca="1">VLOOKUP(D1339,料單!C:J,8,FALSE)</f>
        <v>0</v>
      </c>
      <c r="K1339" s="1">
        <f ca="1">VLOOKUP(D1339,料單!C:K,9,FALSE)</f>
        <v>0</v>
      </c>
      <c r="L1339" s="1">
        <f ca="1">VLOOKUP(D1339,料單!C:M,11,FALSE)</f>
        <v>0</v>
      </c>
      <c r="M1339" s="1">
        <f ca="1">VLOOKUP(D1339,料單!C:L,10,FALSE)</f>
        <v>0</v>
      </c>
      <c r="O1339" s="1">
        <f t="shared" ca="1" si="479"/>
        <v>0</v>
      </c>
      <c r="R1339" s="2" t="str">
        <f>IFERROR(VLOOKUP(表格15[[#This Row],[板材
色號]],資料庫!$P$3:$AJ$73,20,),"")</f>
        <v/>
      </c>
      <c r="S1339" s="9" t="str">
        <f t="shared" ca="1" si="480"/>
        <v/>
      </c>
    </row>
    <row r="1340" spans="1:19" x14ac:dyDescent="0.25">
      <c r="A1340" s="1">
        <f t="shared" si="477"/>
        <v>1174</v>
      </c>
      <c r="B1340" s="1">
        <f>料單!$C$1723</f>
        <v>45</v>
      </c>
      <c r="C1340" s="1">
        <f>料單!$C$1722</f>
        <v>0</v>
      </c>
      <c r="D1340" s="1">
        <f>料單!C1747</f>
        <v>45019</v>
      </c>
      <c r="E1340" s="1">
        <f ca="1">VLOOKUP(D1340,料單!C:E,3,FALSE)</f>
        <v>0</v>
      </c>
      <c r="F1340" s="1">
        <f ca="1">VLOOKUP(D1340,料單!C:F,4,FALSE)</f>
        <v>0</v>
      </c>
      <c r="G1340" s="1" t="str">
        <f ca="1">VLOOKUP(D1340,料單!C:G,5,FALSE)</f>
        <v/>
      </c>
      <c r="H1340" s="1">
        <f ca="1">VLOOKUP(D1340,料單!C:H,6,FALSE)</f>
        <v>0</v>
      </c>
      <c r="I1340" s="1" t="str">
        <f ca="1">VLOOKUP(D1340,料單!C:I,7,FALSE)</f>
        <v/>
      </c>
      <c r="J1340" s="1">
        <f ca="1">VLOOKUP(D1340,料單!C:J,8,FALSE)</f>
        <v>0</v>
      </c>
      <c r="K1340" s="1">
        <f ca="1">VLOOKUP(D1340,料單!C:K,9,FALSE)</f>
        <v>0</v>
      </c>
      <c r="L1340" s="1">
        <f ca="1">VLOOKUP(D1340,料單!C:M,11,FALSE)</f>
        <v>0</v>
      </c>
      <c r="M1340" s="1">
        <f ca="1">VLOOKUP(D1340,料單!C:L,10,FALSE)</f>
        <v>0</v>
      </c>
      <c r="O1340" s="1">
        <f t="shared" ca="1" si="479"/>
        <v>0</v>
      </c>
      <c r="R1340" s="2" t="str">
        <f>IFERROR(VLOOKUP(表格15[[#This Row],[板材
色號]],資料庫!$P$3:$AJ$73,20,),"")</f>
        <v/>
      </c>
      <c r="S1340" s="9" t="str">
        <f t="shared" ca="1" si="480"/>
        <v/>
      </c>
    </row>
    <row r="1341" spans="1:19" x14ac:dyDescent="0.25">
      <c r="A1341" s="1">
        <f t="shared" si="477"/>
        <v>1175</v>
      </c>
      <c r="B1341" s="1">
        <f>料單!$C$1723</f>
        <v>45</v>
      </c>
      <c r="C1341" s="1">
        <f>料單!$C$1722</f>
        <v>0</v>
      </c>
      <c r="D1341" s="1">
        <f>料單!C1748</f>
        <v>45020</v>
      </c>
      <c r="E1341" s="1">
        <f ca="1">VLOOKUP(D1341,料單!C:E,3,FALSE)</f>
        <v>0</v>
      </c>
      <c r="F1341" s="1">
        <f ca="1">VLOOKUP(D1341,料單!C:F,4,FALSE)</f>
        <v>0</v>
      </c>
      <c r="G1341" s="1" t="str">
        <f ca="1">VLOOKUP(D1341,料單!C:G,5,FALSE)</f>
        <v/>
      </c>
      <c r="H1341" s="1">
        <f ca="1">VLOOKUP(D1341,料單!C:H,6,FALSE)</f>
        <v>0</v>
      </c>
      <c r="I1341" s="1" t="str">
        <f ca="1">VLOOKUP(D1341,料單!C:I,7,FALSE)</f>
        <v/>
      </c>
      <c r="J1341" s="1">
        <f ca="1">VLOOKUP(D1341,料單!C:J,8,FALSE)</f>
        <v>0</v>
      </c>
      <c r="K1341" s="1">
        <f ca="1">VLOOKUP(D1341,料單!C:K,9,FALSE)</f>
        <v>0</v>
      </c>
      <c r="L1341" s="1" t="str">
        <f ca="1">VLOOKUP(D1341,料單!C:M,11,FALSE)</f>
        <v/>
      </c>
      <c r="M1341" s="1">
        <f ca="1">VLOOKUP(D1341,料單!C:L,10,FALSE)</f>
        <v>0</v>
      </c>
      <c r="O1341" s="1">
        <f t="shared" ref="O1341:O1352" ca="1" si="481">(F1341*H1341)/90000*K1341</f>
        <v>0</v>
      </c>
      <c r="R1341" s="2" t="str">
        <f>IFERROR(VLOOKUP(表格15[[#This Row],[板材
色號]],資料庫!$P$3:$AJ$73,20,),"")</f>
        <v/>
      </c>
      <c r="S1341" s="9" t="str">
        <f t="shared" ca="1" si="480"/>
        <v/>
      </c>
    </row>
    <row r="1342" spans="1:19" x14ac:dyDescent="0.25">
      <c r="A1342" s="1">
        <f t="shared" si="477"/>
        <v>1176</v>
      </c>
      <c r="B1342" s="1">
        <f>料單!$C$1723</f>
        <v>45</v>
      </c>
      <c r="C1342" s="1">
        <f>料單!$C$1722</f>
        <v>0</v>
      </c>
      <c r="D1342" s="1">
        <f>料單!C1749</f>
        <v>45021</v>
      </c>
      <c r="E1342" s="1">
        <f ca="1">VLOOKUP(D1342,料單!C:E,3,FALSE)</f>
        <v>0</v>
      </c>
      <c r="F1342" s="1">
        <f ca="1">VLOOKUP(D1342,料單!C:F,4,FALSE)</f>
        <v>0</v>
      </c>
      <c r="G1342" s="1" t="str">
        <f ca="1">VLOOKUP(D1342,料單!C:G,5,FALSE)</f>
        <v/>
      </c>
      <c r="H1342" s="1">
        <f ca="1">VLOOKUP(D1342,料單!C:H,6,FALSE)</f>
        <v>0</v>
      </c>
      <c r="I1342" s="1" t="str">
        <f ca="1">VLOOKUP(D1342,料單!C:I,7,FALSE)</f>
        <v/>
      </c>
      <c r="J1342" s="1">
        <f ca="1">VLOOKUP(D1342,料單!C:J,8,FALSE)</f>
        <v>0</v>
      </c>
      <c r="K1342" s="1">
        <f ca="1">VLOOKUP(D1342,料單!C:K,9,FALSE)</f>
        <v>0</v>
      </c>
      <c r="L1342" s="1" t="str">
        <f ca="1">VLOOKUP(D1342,料單!C:M,11,FALSE)</f>
        <v/>
      </c>
      <c r="M1342" s="1">
        <f ca="1">VLOOKUP(D1342,料單!C:L,10,FALSE)</f>
        <v>0</v>
      </c>
      <c r="O1342" s="1">
        <f t="shared" ca="1" si="481"/>
        <v>0</v>
      </c>
      <c r="R1342" s="2" t="str">
        <f>IFERROR(VLOOKUP(表格15[[#This Row],[板材
色號]],資料庫!$P$3:$AJ$73,20,),"")</f>
        <v/>
      </c>
      <c r="S1342" s="9" t="str">
        <f t="shared" ca="1" si="480"/>
        <v/>
      </c>
    </row>
    <row r="1343" spans="1:19" x14ac:dyDescent="0.25">
      <c r="A1343" s="1">
        <f t="shared" si="477"/>
        <v>1177</v>
      </c>
      <c r="B1343" s="1">
        <f>料單!$C$1723</f>
        <v>45</v>
      </c>
      <c r="C1343" s="1">
        <f>料單!$C$1722</f>
        <v>0</v>
      </c>
      <c r="D1343" s="1">
        <f>料單!C1750</f>
        <v>45022</v>
      </c>
      <c r="E1343" s="1">
        <f ca="1">VLOOKUP(D1343,料單!C:E,3,FALSE)</f>
        <v>0</v>
      </c>
      <c r="F1343" s="1">
        <f ca="1">VLOOKUP(D1343,料單!C:F,4,FALSE)</f>
        <v>0</v>
      </c>
      <c r="G1343" s="1" t="str">
        <f ca="1">VLOOKUP(D1343,料單!C:G,5,FALSE)</f>
        <v/>
      </c>
      <c r="H1343" s="1">
        <f ca="1">VLOOKUP(D1343,料單!C:H,6,FALSE)</f>
        <v>0</v>
      </c>
      <c r="I1343" s="1" t="str">
        <f ca="1">VLOOKUP(D1343,料單!C:I,7,FALSE)</f>
        <v/>
      </c>
      <c r="J1343" s="1">
        <f ca="1">VLOOKUP(D1343,料單!C:J,8,FALSE)</f>
        <v>0</v>
      </c>
      <c r="K1343" s="1">
        <f ca="1">VLOOKUP(D1343,料單!C:K,9,FALSE)</f>
        <v>0</v>
      </c>
      <c r="L1343" s="1" t="str">
        <f ca="1">VLOOKUP(D1343,料單!C:M,11,FALSE)</f>
        <v/>
      </c>
      <c r="M1343" s="1">
        <f ca="1">VLOOKUP(D1343,料單!C:L,10,FALSE)</f>
        <v>0</v>
      </c>
      <c r="O1343" s="1">
        <f t="shared" ca="1" si="481"/>
        <v>0</v>
      </c>
      <c r="R1343" s="2" t="str">
        <f>IFERROR(VLOOKUP(表格15[[#This Row],[板材
色號]],資料庫!$P$3:$AJ$73,20,),"")</f>
        <v/>
      </c>
      <c r="S1343" s="9" t="str">
        <f t="shared" ca="1" si="480"/>
        <v/>
      </c>
    </row>
    <row r="1344" spans="1:19" x14ac:dyDescent="0.25">
      <c r="A1344" s="1">
        <f t="shared" si="477"/>
        <v>1178</v>
      </c>
      <c r="B1344" s="1">
        <f>料單!$C$1723</f>
        <v>45</v>
      </c>
      <c r="C1344" s="1">
        <f>料單!$C$1722</f>
        <v>0</v>
      </c>
      <c r="D1344" s="1">
        <f>料單!C1751</f>
        <v>45023</v>
      </c>
      <c r="E1344" s="1">
        <f ca="1">VLOOKUP(D1344,料單!C:E,3,FALSE)</f>
        <v>0</v>
      </c>
      <c r="F1344" s="1">
        <f ca="1">VLOOKUP(D1344,料單!C:F,4,FALSE)</f>
        <v>0</v>
      </c>
      <c r="G1344" s="1" t="str">
        <f ca="1">VLOOKUP(D1344,料單!C:G,5,FALSE)</f>
        <v/>
      </c>
      <c r="H1344" s="1">
        <f ca="1">VLOOKUP(D1344,料單!C:H,6,FALSE)</f>
        <v>0</v>
      </c>
      <c r="I1344" s="1" t="str">
        <f ca="1">VLOOKUP(D1344,料單!C:I,7,FALSE)</f>
        <v/>
      </c>
      <c r="J1344" s="1">
        <f ca="1">VLOOKUP(D1344,料單!C:J,8,FALSE)</f>
        <v>0</v>
      </c>
      <c r="K1344" s="1">
        <f ca="1">VLOOKUP(D1344,料單!C:K,9,FALSE)</f>
        <v>0</v>
      </c>
      <c r="L1344" s="1" t="str">
        <f ca="1">VLOOKUP(D1344,料單!C:M,11,FALSE)</f>
        <v/>
      </c>
      <c r="M1344" s="1">
        <f ca="1">VLOOKUP(D1344,料單!C:L,10,FALSE)</f>
        <v>0</v>
      </c>
      <c r="O1344" s="1">
        <f t="shared" ca="1" si="481"/>
        <v>0</v>
      </c>
      <c r="R1344" s="2" t="str">
        <f>IFERROR(VLOOKUP(表格15[[#This Row],[板材
色號]],資料庫!$P$3:$AJ$73,20,),"")</f>
        <v/>
      </c>
      <c r="S1344" s="9" t="str">
        <f t="shared" ca="1" si="480"/>
        <v/>
      </c>
    </row>
    <row r="1345" spans="1:19" x14ac:dyDescent="0.25">
      <c r="A1345" s="1">
        <f t="shared" si="477"/>
        <v>1179</v>
      </c>
      <c r="B1345" s="1">
        <f>料單!$C$1723</f>
        <v>45</v>
      </c>
      <c r="C1345" s="1">
        <f>料單!$C$1722</f>
        <v>0</v>
      </c>
      <c r="D1345" s="1">
        <f>料單!C1752</f>
        <v>45024</v>
      </c>
      <c r="E1345" s="1">
        <f ca="1">VLOOKUP(D1345,料單!C:E,3,FALSE)</f>
        <v>0</v>
      </c>
      <c r="F1345" s="1">
        <f ca="1">VLOOKUP(D1345,料單!C:F,4,FALSE)</f>
        <v>0</v>
      </c>
      <c r="G1345" s="1" t="str">
        <f ca="1">VLOOKUP(D1345,料單!C:G,5,FALSE)</f>
        <v/>
      </c>
      <c r="H1345" s="1">
        <f ca="1">VLOOKUP(D1345,料單!C:H,6,FALSE)</f>
        <v>0</v>
      </c>
      <c r="I1345" s="1" t="str">
        <f ca="1">VLOOKUP(D1345,料單!C:I,7,FALSE)</f>
        <v/>
      </c>
      <c r="J1345" s="1">
        <f ca="1">VLOOKUP(D1345,料單!C:J,8,FALSE)</f>
        <v>0</v>
      </c>
      <c r="K1345" s="1">
        <f ca="1">VLOOKUP(D1345,料單!C:K,9,FALSE)</f>
        <v>0</v>
      </c>
      <c r="L1345" s="1" t="str">
        <f ca="1">VLOOKUP(D1345,料單!C:M,11,FALSE)</f>
        <v/>
      </c>
      <c r="M1345" s="1">
        <f ca="1">VLOOKUP(D1345,料單!C:L,10,FALSE)</f>
        <v>0</v>
      </c>
      <c r="O1345" s="1">
        <f t="shared" ca="1" si="481"/>
        <v>0</v>
      </c>
      <c r="R1345" s="2" t="str">
        <f>IFERROR(VLOOKUP(表格15[[#This Row],[板材
色號]],資料庫!$P$3:$AJ$73,20,),"")</f>
        <v/>
      </c>
      <c r="S1345" s="9" t="str">
        <f t="shared" ca="1" si="480"/>
        <v/>
      </c>
    </row>
    <row r="1346" spans="1:19" x14ac:dyDescent="0.25">
      <c r="A1346" s="1">
        <f t="shared" si="477"/>
        <v>1180</v>
      </c>
      <c r="B1346" s="1">
        <f>料單!$C$1723</f>
        <v>45</v>
      </c>
      <c r="C1346" s="1">
        <f>料單!$C$1722</f>
        <v>0</v>
      </c>
      <c r="D1346" s="1">
        <f>料單!C1753</f>
        <v>45025</v>
      </c>
      <c r="E1346" s="1">
        <f ca="1">VLOOKUP(D1346,料單!C:E,3,FALSE)</f>
        <v>0</v>
      </c>
      <c r="F1346" s="1">
        <f ca="1">VLOOKUP(D1346,料單!C:F,4,FALSE)</f>
        <v>0</v>
      </c>
      <c r="G1346" s="1" t="str">
        <f ca="1">VLOOKUP(D1346,料單!C:G,5,FALSE)</f>
        <v/>
      </c>
      <c r="H1346" s="1">
        <f ca="1">VLOOKUP(D1346,料單!C:H,6,FALSE)</f>
        <v>0</v>
      </c>
      <c r="I1346" s="1" t="str">
        <f ca="1">VLOOKUP(D1346,料單!C:I,7,FALSE)</f>
        <v/>
      </c>
      <c r="J1346" s="1">
        <f ca="1">VLOOKUP(D1346,料單!C:J,8,FALSE)</f>
        <v>0</v>
      </c>
      <c r="K1346" s="1">
        <f ca="1">VLOOKUP(D1346,料單!C:K,9,FALSE)</f>
        <v>0</v>
      </c>
      <c r="L1346" s="1" t="str">
        <f ca="1">VLOOKUP(D1346,料單!C:M,11,FALSE)</f>
        <v/>
      </c>
      <c r="M1346" s="1">
        <f ca="1">VLOOKUP(D1346,料單!C:L,10,FALSE)</f>
        <v>0</v>
      </c>
      <c r="O1346" s="1">
        <f t="shared" ca="1" si="481"/>
        <v>0</v>
      </c>
      <c r="R1346" s="2" t="str">
        <f>IFERROR(VLOOKUP(表格15[[#This Row],[板材
色號]],資料庫!$P$3:$AJ$73,20,),"")</f>
        <v/>
      </c>
      <c r="S1346" s="9" t="str">
        <f t="shared" ca="1" si="480"/>
        <v/>
      </c>
    </row>
    <row r="1347" spans="1:19" x14ac:dyDescent="0.25">
      <c r="A1347" s="1">
        <f t="shared" si="477"/>
        <v>1181</v>
      </c>
      <c r="B1347" s="1">
        <f>料單!$C$1723</f>
        <v>45</v>
      </c>
      <c r="C1347" s="1">
        <f>料單!$C$1722</f>
        <v>0</v>
      </c>
      <c r="D1347" s="1">
        <f>料單!C1754</f>
        <v>45026</v>
      </c>
      <c r="E1347" s="1">
        <f ca="1">VLOOKUP(D1347,料單!C:E,3,FALSE)</f>
        <v>0</v>
      </c>
      <c r="F1347" s="1">
        <f ca="1">VLOOKUP(D1347,料單!C:F,4,FALSE)</f>
        <v>0</v>
      </c>
      <c r="G1347" s="1" t="str">
        <f ca="1">VLOOKUP(D1347,料單!C:G,5,FALSE)</f>
        <v/>
      </c>
      <c r="H1347" s="1">
        <f ca="1">VLOOKUP(D1347,料單!C:H,6,FALSE)</f>
        <v>0</v>
      </c>
      <c r="I1347" s="1" t="str">
        <f ca="1">VLOOKUP(D1347,料單!C:I,7,FALSE)</f>
        <v/>
      </c>
      <c r="J1347" s="1">
        <f ca="1">VLOOKUP(D1347,料單!C:J,8,FALSE)</f>
        <v>0</v>
      </c>
      <c r="K1347" s="1">
        <f ca="1">VLOOKUP(D1347,料單!C:K,9,FALSE)</f>
        <v>0</v>
      </c>
      <c r="L1347" s="1" t="str">
        <f ca="1">VLOOKUP(D1347,料單!C:M,11,FALSE)</f>
        <v/>
      </c>
      <c r="M1347" s="1">
        <f ca="1">VLOOKUP(D1347,料單!C:L,10,FALSE)</f>
        <v>0</v>
      </c>
      <c r="O1347" s="1">
        <f t="shared" ca="1" si="481"/>
        <v>0</v>
      </c>
      <c r="R1347" s="2" t="str">
        <f>IFERROR(VLOOKUP(表格15[[#This Row],[板材
色號]],資料庫!$P$3:$AJ$73,20,),"")</f>
        <v/>
      </c>
      <c r="S1347" s="9" t="str">
        <f t="shared" ca="1" si="480"/>
        <v/>
      </c>
    </row>
    <row r="1348" spans="1:19" x14ac:dyDescent="0.25">
      <c r="A1348" s="1">
        <f t="shared" si="477"/>
        <v>1182</v>
      </c>
      <c r="B1348" s="1">
        <f>料單!$C$1723</f>
        <v>45</v>
      </c>
      <c r="C1348" s="1">
        <f>料單!$C$1722</f>
        <v>0</v>
      </c>
      <c r="D1348" s="1">
        <f>料單!C1755</f>
        <v>45027</v>
      </c>
      <c r="E1348" s="1">
        <f ca="1">VLOOKUP(D1348,料單!C:E,3,FALSE)</f>
        <v>0</v>
      </c>
      <c r="F1348" s="1">
        <f ca="1">VLOOKUP(D1348,料單!C:F,4,FALSE)</f>
        <v>0</v>
      </c>
      <c r="G1348" s="1" t="str">
        <f ca="1">VLOOKUP(D1348,料單!C:G,5,FALSE)</f>
        <v/>
      </c>
      <c r="H1348" s="1">
        <f ca="1">VLOOKUP(D1348,料單!C:H,6,FALSE)</f>
        <v>0</v>
      </c>
      <c r="I1348" s="1" t="str">
        <f ca="1">VLOOKUP(D1348,料單!C:I,7,FALSE)</f>
        <v/>
      </c>
      <c r="J1348" s="1">
        <f ca="1">VLOOKUP(D1348,料單!C:J,8,FALSE)</f>
        <v>0</v>
      </c>
      <c r="K1348" s="1">
        <f ca="1">VLOOKUP(D1348,料單!C:K,9,FALSE)</f>
        <v>0</v>
      </c>
      <c r="L1348" s="1" t="str">
        <f ca="1">VLOOKUP(D1348,料單!C:M,11,FALSE)</f>
        <v/>
      </c>
      <c r="M1348" s="1">
        <f ca="1">VLOOKUP(D1348,料單!C:L,10,FALSE)</f>
        <v>0</v>
      </c>
      <c r="O1348" s="1">
        <f t="shared" ca="1" si="481"/>
        <v>0</v>
      </c>
      <c r="R1348" s="2" t="str">
        <f>IFERROR(VLOOKUP(表格15[[#This Row],[板材
色號]],資料庫!$P$3:$AJ$73,20,),"")</f>
        <v/>
      </c>
      <c r="S1348" s="9" t="str">
        <f t="shared" ca="1" si="480"/>
        <v/>
      </c>
    </row>
    <row r="1349" spans="1:19" x14ac:dyDescent="0.25">
      <c r="A1349" s="1">
        <f t="shared" si="477"/>
        <v>1183</v>
      </c>
      <c r="B1349" s="1">
        <f>料單!$C$1723</f>
        <v>45</v>
      </c>
      <c r="C1349" s="1">
        <f>料單!$C$1722</f>
        <v>0</v>
      </c>
      <c r="D1349" s="1">
        <f>料單!C1756</f>
        <v>45028</v>
      </c>
      <c r="E1349" s="1">
        <f ca="1">VLOOKUP(D1349,料單!C:E,3,FALSE)</f>
        <v>0</v>
      </c>
      <c r="F1349" s="1">
        <f ca="1">VLOOKUP(D1349,料單!C:F,4,FALSE)</f>
        <v>0</v>
      </c>
      <c r="G1349" s="1" t="str">
        <f ca="1">VLOOKUP(D1349,料單!C:G,5,FALSE)</f>
        <v/>
      </c>
      <c r="H1349" s="1">
        <f ca="1">VLOOKUP(D1349,料單!C:H,6,FALSE)</f>
        <v>0</v>
      </c>
      <c r="I1349" s="1" t="str">
        <f ca="1">VLOOKUP(D1349,料單!C:I,7,FALSE)</f>
        <v/>
      </c>
      <c r="J1349" s="1">
        <f ca="1">VLOOKUP(D1349,料單!C:J,8,FALSE)</f>
        <v>0</v>
      </c>
      <c r="K1349" s="1">
        <f ca="1">VLOOKUP(D1349,料單!C:K,9,FALSE)</f>
        <v>0</v>
      </c>
      <c r="L1349" s="1" t="str">
        <f ca="1">VLOOKUP(D1349,料單!C:M,11,FALSE)</f>
        <v/>
      </c>
      <c r="M1349" s="1">
        <f ca="1">VLOOKUP(D1349,料單!C:L,10,FALSE)</f>
        <v>0</v>
      </c>
      <c r="O1349" s="1">
        <f t="shared" ca="1" si="481"/>
        <v>0</v>
      </c>
      <c r="R1349" s="2" t="str">
        <f>IFERROR(VLOOKUP(表格15[[#This Row],[板材
色號]],資料庫!$P$3:$AJ$73,20,),"")</f>
        <v/>
      </c>
      <c r="S1349" s="9" t="str">
        <f t="shared" ca="1" si="480"/>
        <v/>
      </c>
    </row>
    <row r="1350" spans="1:19" x14ac:dyDescent="0.25">
      <c r="A1350" s="1">
        <f t="shared" si="477"/>
        <v>1184</v>
      </c>
      <c r="B1350" s="1">
        <f>料單!$C$1723</f>
        <v>45</v>
      </c>
      <c r="C1350" s="1">
        <f>料單!$C$1722</f>
        <v>0</v>
      </c>
      <c r="D1350" s="1">
        <f>料單!C1757</f>
        <v>45029</v>
      </c>
      <c r="E1350" s="1">
        <f ca="1">VLOOKUP(D1350,料單!C:E,3,FALSE)</f>
        <v>0</v>
      </c>
      <c r="F1350" s="1">
        <f ca="1">VLOOKUP(D1350,料單!C:F,4,FALSE)</f>
        <v>0</v>
      </c>
      <c r="G1350" s="1" t="str">
        <f ca="1">VLOOKUP(D1350,料單!C:G,5,FALSE)</f>
        <v/>
      </c>
      <c r="H1350" s="1">
        <f ca="1">VLOOKUP(D1350,料單!C:H,6,FALSE)</f>
        <v>0</v>
      </c>
      <c r="I1350" s="1" t="str">
        <f ca="1">VLOOKUP(D1350,料單!C:I,7,FALSE)</f>
        <v/>
      </c>
      <c r="J1350" s="1">
        <f ca="1">VLOOKUP(D1350,料單!C:J,8,FALSE)</f>
        <v>0</v>
      </c>
      <c r="K1350" s="1">
        <f ca="1">VLOOKUP(D1350,料單!C:K,9,FALSE)</f>
        <v>0</v>
      </c>
      <c r="L1350" s="1" t="str">
        <f ca="1">VLOOKUP(D1350,料單!C:M,11,FALSE)</f>
        <v/>
      </c>
      <c r="M1350" s="1">
        <f ca="1">VLOOKUP(D1350,料單!C:L,10,FALSE)</f>
        <v>0</v>
      </c>
      <c r="O1350" s="1">
        <f t="shared" ca="1" si="481"/>
        <v>0</v>
      </c>
      <c r="R1350" s="2" t="str">
        <f>IFERROR(VLOOKUP(表格15[[#This Row],[板材
色號]],資料庫!$P$3:$AJ$73,20,),"")</f>
        <v/>
      </c>
      <c r="S1350" s="9" t="str">
        <f t="shared" ca="1" si="480"/>
        <v/>
      </c>
    </row>
    <row r="1351" spans="1:19" s="43" customFormat="1" x14ac:dyDescent="0.25">
      <c r="A1351" s="43">
        <f t="shared" si="477"/>
        <v>1185</v>
      </c>
      <c r="B1351" s="43">
        <f>料單!$C$1723</f>
        <v>45</v>
      </c>
      <c r="C1351" s="43">
        <f>料單!$C$1722</f>
        <v>0</v>
      </c>
      <c r="D1351" s="43">
        <f>料單!C1758</f>
        <v>45030</v>
      </c>
      <c r="E1351" s="43">
        <f ca="1">VLOOKUP(D1351,料單!C:E,3,FALSE)</f>
        <v>0</v>
      </c>
      <c r="F1351" s="43">
        <f ca="1">VLOOKUP(D1351,料單!C:F,4,FALSE)</f>
        <v>0</v>
      </c>
      <c r="G1351" s="43" t="str">
        <f ca="1">VLOOKUP(D1351,料單!C:G,5,FALSE)</f>
        <v/>
      </c>
      <c r="H1351" s="43">
        <f ca="1">VLOOKUP(D1351,料單!C:H,6,FALSE)</f>
        <v>0</v>
      </c>
      <c r="I1351" s="43" t="str">
        <f ca="1">VLOOKUP(D1351,料單!C:I,7,FALSE)</f>
        <v/>
      </c>
      <c r="J1351" s="43">
        <f ca="1">VLOOKUP(D1351,料單!C:J,8,FALSE)</f>
        <v>0</v>
      </c>
      <c r="K1351" s="43">
        <f ca="1">VLOOKUP(D1351,料單!C:K,9,FALSE)</f>
        <v>0</v>
      </c>
      <c r="L1351" s="43" t="str">
        <f ca="1">VLOOKUP(D1351,料單!C:M,11,FALSE)</f>
        <v/>
      </c>
      <c r="M1351" s="43">
        <f ca="1">VLOOKUP(D1351,料單!C:L,10,FALSE)</f>
        <v>0</v>
      </c>
      <c r="O1351" s="43">
        <f t="shared" ca="1" si="481"/>
        <v>0</v>
      </c>
      <c r="P1351" s="360"/>
      <c r="Q1351" s="360"/>
      <c r="R1351" s="204" t="str">
        <f>IFERROR(VLOOKUP(表格15[[#This Row],[板材
色號]],資料庫!$P$3:$AJ$73,20,),"")</f>
        <v/>
      </c>
      <c r="S1351" s="205" t="str">
        <f t="shared" ca="1" si="480"/>
        <v/>
      </c>
    </row>
    <row r="1352" spans="1:19" x14ac:dyDescent="0.25">
      <c r="A1352" s="1">
        <f t="shared" si="477"/>
        <v>1186</v>
      </c>
      <c r="B1352" s="1">
        <f>料單!$C$1762</f>
        <v>0</v>
      </c>
      <c r="C1352" s="1">
        <f>料單!$C$1761</f>
        <v>0</v>
      </c>
      <c r="D1352" s="1">
        <f>料單!C1768</f>
        <v>0</v>
      </c>
      <c r="E1352" s="1">
        <f ca="1">VLOOKUP(D1352,料單!C:E,3,FALSE)</f>
        <v>0</v>
      </c>
      <c r="F1352" s="1">
        <f ca="1">VLOOKUP(D1352,料單!C:F,4,FALSE)</f>
        <v>0</v>
      </c>
      <c r="G1352" s="1">
        <f ca="1">VLOOKUP(D1352,料單!C:G,5,FALSE)</f>
        <v>0</v>
      </c>
      <c r="H1352" s="1">
        <f ca="1">VLOOKUP(D1352,料單!C:H,6,FALSE)</f>
        <v>0</v>
      </c>
      <c r="I1352" s="1">
        <f ca="1">VLOOKUP(D1352,料單!C:I,7,FALSE)</f>
        <v>0</v>
      </c>
      <c r="J1352" s="1" t="str">
        <f ca="1">VLOOKUP(D1352,料單!C:J,8,FALSE)</f>
        <v>送貨地址：</v>
      </c>
      <c r="K1352" s="1">
        <f ca="1">VLOOKUP(D1352,料單!C:K,9,FALSE)</f>
        <v>0</v>
      </c>
      <c r="L1352" s="1">
        <f ca="1">VLOOKUP(D1352,料單!C:M,11,FALSE)</f>
        <v>0</v>
      </c>
      <c r="M1352" s="1">
        <f ca="1">VLOOKUP(D1352,料單!C:L,10,FALSE)</f>
        <v>0</v>
      </c>
      <c r="O1352" s="1">
        <f t="shared" ca="1" si="481"/>
        <v>0</v>
      </c>
      <c r="R1352" s="2" t="str">
        <f>IFERROR(VLOOKUP(表格15[[#This Row],[板材
色號]],資料庫!$P$3:$AJ$73,20,),"")</f>
        <v/>
      </c>
      <c r="S1352" s="9" t="str">
        <f t="shared" ca="1" si="480"/>
        <v/>
      </c>
    </row>
    <row r="1353" spans="1:19" x14ac:dyDescent="0.25">
      <c r="A1353" s="1">
        <f t="shared" si="477"/>
        <v>1187</v>
      </c>
      <c r="B1353" s="1">
        <f>料單!$C$1762</f>
        <v>0</v>
      </c>
      <c r="C1353" s="1">
        <f>料單!$C$1761</f>
        <v>0</v>
      </c>
      <c r="D1353" s="1">
        <f>料單!C1769</f>
        <v>0</v>
      </c>
      <c r="E1353" s="1">
        <f ca="1">VLOOKUP(D1353,料單!C:E,3,FALSE)</f>
        <v>0</v>
      </c>
      <c r="F1353" s="1">
        <f ca="1">VLOOKUP(D1353,料單!C:F,4,FALSE)</f>
        <v>0</v>
      </c>
      <c r="G1353" s="1">
        <f ca="1">VLOOKUP(D1353,料單!C:G,5,FALSE)</f>
        <v>0</v>
      </c>
      <c r="H1353" s="1">
        <f ca="1">VLOOKUP(D1353,料單!C:H,6,FALSE)</f>
        <v>0</v>
      </c>
      <c r="I1353" s="1">
        <f ca="1">VLOOKUP(D1353,料單!C:I,7,FALSE)</f>
        <v>0</v>
      </c>
      <c r="J1353" s="1" t="str">
        <f ca="1">VLOOKUP(D1353,料單!C:J,8,FALSE)</f>
        <v>送貨地址：</v>
      </c>
      <c r="K1353" s="1">
        <f ca="1">VLOOKUP(D1353,料單!C:K,9,FALSE)</f>
        <v>0</v>
      </c>
      <c r="L1353" s="1">
        <f ca="1">VLOOKUP(D1353,料單!C:M,11,FALSE)</f>
        <v>0</v>
      </c>
      <c r="M1353" s="1">
        <f ca="1">VLOOKUP(D1353,料單!C:L,10,FALSE)</f>
        <v>0</v>
      </c>
      <c r="O1353" s="1">
        <f t="shared" ref="O1353:O1366" ca="1" si="482">(F1353*H1353)/90000*K1353</f>
        <v>0</v>
      </c>
      <c r="R1353" s="2" t="str">
        <f>IFERROR(VLOOKUP(表格15[[#This Row],[板材
色號]],資料庫!$P$3:$AJ$73,20,),"")</f>
        <v/>
      </c>
      <c r="S1353" s="9" t="str">
        <f t="shared" ca="1" si="480"/>
        <v/>
      </c>
    </row>
    <row r="1354" spans="1:19" x14ac:dyDescent="0.25">
      <c r="A1354" s="1">
        <f t="shared" si="477"/>
        <v>1188</v>
      </c>
      <c r="B1354" s="1">
        <f>料單!$C$1762</f>
        <v>0</v>
      </c>
      <c r="C1354" s="1">
        <f>料單!$C$1761</f>
        <v>0</v>
      </c>
      <c r="D1354" s="1">
        <f>料單!C1770</f>
        <v>0</v>
      </c>
      <c r="E1354" s="1">
        <f ca="1">VLOOKUP(D1354,料單!C:E,3,FALSE)</f>
        <v>0</v>
      </c>
      <c r="F1354" s="1">
        <f ca="1">VLOOKUP(D1354,料單!C:F,4,FALSE)</f>
        <v>0</v>
      </c>
      <c r="G1354" s="1">
        <f ca="1">VLOOKUP(D1354,料單!C:G,5,FALSE)</f>
        <v>0</v>
      </c>
      <c r="H1354" s="1">
        <f ca="1">VLOOKUP(D1354,料單!C:H,6,FALSE)</f>
        <v>0</v>
      </c>
      <c r="I1354" s="1">
        <f ca="1">VLOOKUP(D1354,料單!C:I,7,FALSE)</f>
        <v>0</v>
      </c>
      <c r="J1354" s="1" t="str">
        <f ca="1">VLOOKUP(D1354,料單!C:J,8,FALSE)</f>
        <v>送貨地址：</v>
      </c>
      <c r="K1354" s="1">
        <f ca="1">VLOOKUP(D1354,料單!C:K,9,FALSE)</f>
        <v>0</v>
      </c>
      <c r="L1354" s="1">
        <f ca="1">VLOOKUP(D1354,料單!C:M,11,FALSE)</f>
        <v>0</v>
      </c>
      <c r="M1354" s="1">
        <f ca="1">VLOOKUP(D1354,料單!C:L,10,FALSE)</f>
        <v>0</v>
      </c>
      <c r="O1354" s="1">
        <f t="shared" ca="1" si="482"/>
        <v>0</v>
      </c>
      <c r="R1354" s="2" t="str">
        <f>IFERROR(VLOOKUP(表格15[[#This Row],[板材
色號]],資料庫!$P$3:$AJ$73,20,),"")</f>
        <v/>
      </c>
      <c r="S1354" s="9" t="str">
        <f t="shared" ca="1" si="480"/>
        <v/>
      </c>
    </row>
    <row r="1355" spans="1:19" x14ac:dyDescent="0.25">
      <c r="A1355" s="1">
        <f t="shared" si="477"/>
        <v>1189</v>
      </c>
      <c r="B1355" s="1">
        <f>料單!$C$1762</f>
        <v>0</v>
      </c>
      <c r="C1355" s="1">
        <f>料單!$C$1761</f>
        <v>0</v>
      </c>
      <c r="D1355" s="1">
        <f>料單!C1771</f>
        <v>0</v>
      </c>
      <c r="E1355" s="1">
        <f ca="1">VLOOKUP(D1355,料單!C:E,3,FALSE)</f>
        <v>0</v>
      </c>
      <c r="F1355" s="1">
        <f ca="1">VLOOKUP(D1355,料單!C:F,4,FALSE)</f>
        <v>0</v>
      </c>
      <c r="G1355" s="1">
        <f ca="1">VLOOKUP(D1355,料單!C:G,5,FALSE)</f>
        <v>0</v>
      </c>
      <c r="H1355" s="1">
        <f ca="1">VLOOKUP(D1355,料單!C:H,6,FALSE)</f>
        <v>0</v>
      </c>
      <c r="I1355" s="1">
        <f ca="1">VLOOKUP(D1355,料單!C:I,7,FALSE)</f>
        <v>0</v>
      </c>
      <c r="J1355" s="1" t="str">
        <f ca="1">VLOOKUP(D1355,料單!C:J,8,FALSE)</f>
        <v>送貨地址：</v>
      </c>
      <c r="K1355" s="1">
        <f ca="1">VLOOKUP(D1355,料單!C:K,9,FALSE)</f>
        <v>0</v>
      </c>
      <c r="L1355" s="1">
        <f ca="1">VLOOKUP(D1355,料單!C:M,11,FALSE)</f>
        <v>0</v>
      </c>
      <c r="M1355" s="1">
        <f ca="1">VLOOKUP(D1355,料單!C:L,10,FALSE)</f>
        <v>0</v>
      </c>
      <c r="O1355" s="1">
        <f t="shared" ca="1" si="482"/>
        <v>0</v>
      </c>
      <c r="R1355" s="2" t="str">
        <f>IFERROR(VLOOKUP(表格15[[#This Row],[板材
色號]],資料庫!$P$3:$AJ$73,20,),"")</f>
        <v/>
      </c>
      <c r="S1355" s="9" t="str">
        <f t="shared" ca="1" si="480"/>
        <v/>
      </c>
    </row>
    <row r="1356" spans="1:19" x14ac:dyDescent="0.25">
      <c r="A1356" s="1">
        <f t="shared" si="477"/>
        <v>1190</v>
      </c>
      <c r="B1356" s="1">
        <f>料單!$C$1762</f>
        <v>0</v>
      </c>
      <c r="C1356" s="1">
        <f>料單!$C$1761</f>
        <v>0</v>
      </c>
      <c r="D1356" s="1">
        <f>料單!C1772</f>
        <v>0</v>
      </c>
      <c r="E1356" s="1">
        <f ca="1">VLOOKUP(D1356,料單!C:E,3,FALSE)</f>
        <v>0</v>
      </c>
      <c r="F1356" s="1">
        <f ca="1">VLOOKUP(D1356,料單!C:F,4,FALSE)</f>
        <v>0</v>
      </c>
      <c r="G1356" s="1">
        <f ca="1">VLOOKUP(D1356,料單!C:G,5,FALSE)</f>
        <v>0</v>
      </c>
      <c r="H1356" s="1">
        <f ca="1">VLOOKUP(D1356,料單!C:H,6,FALSE)</f>
        <v>0</v>
      </c>
      <c r="I1356" s="1">
        <f ca="1">VLOOKUP(D1356,料單!C:I,7,FALSE)</f>
        <v>0</v>
      </c>
      <c r="J1356" s="1" t="str">
        <f ca="1">VLOOKUP(D1356,料單!C:J,8,FALSE)</f>
        <v>送貨地址：</v>
      </c>
      <c r="K1356" s="1">
        <f ca="1">VLOOKUP(D1356,料單!C:K,9,FALSE)</f>
        <v>0</v>
      </c>
      <c r="L1356" s="1">
        <f ca="1">VLOOKUP(D1356,料單!C:M,11,FALSE)</f>
        <v>0</v>
      </c>
      <c r="M1356" s="1">
        <f ca="1">VLOOKUP(D1356,料單!C:L,10,FALSE)</f>
        <v>0</v>
      </c>
      <c r="O1356" s="1">
        <f t="shared" ca="1" si="482"/>
        <v>0</v>
      </c>
      <c r="R1356" s="2" t="str">
        <f>IFERROR(VLOOKUP(表格15[[#This Row],[板材
色號]],資料庫!$P$3:$AJ$73,20,),"")</f>
        <v/>
      </c>
      <c r="S1356" s="9" t="str">
        <f t="shared" ca="1" si="480"/>
        <v/>
      </c>
    </row>
    <row r="1357" spans="1:19" x14ac:dyDescent="0.25">
      <c r="A1357" s="1">
        <f t="shared" si="477"/>
        <v>1191</v>
      </c>
      <c r="B1357" s="1">
        <f>料單!$C$1762</f>
        <v>0</v>
      </c>
      <c r="C1357" s="1">
        <f>料單!$C$1761</f>
        <v>0</v>
      </c>
      <c r="D1357" s="1">
        <f>料單!C1773</f>
        <v>0</v>
      </c>
      <c r="E1357" s="1">
        <f ca="1">VLOOKUP(D1357,料單!C:E,3,FALSE)</f>
        <v>0</v>
      </c>
      <c r="F1357" s="1">
        <f ca="1">VLOOKUP(D1357,料單!C:F,4,FALSE)</f>
        <v>0</v>
      </c>
      <c r="G1357" s="1">
        <f ca="1">VLOOKUP(D1357,料單!C:G,5,FALSE)</f>
        <v>0</v>
      </c>
      <c r="H1357" s="1">
        <f ca="1">VLOOKUP(D1357,料單!C:H,6,FALSE)</f>
        <v>0</v>
      </c>
      <c r="I1357" s="1">
        <f ca="1">VLOOKUP(D1357,料單!C:I,7,FALSE)</f>
        <v>0</v>
      </c>
      <c r="J1357" s="1" t="str">
        <f ca="1">VLOOKUP(D1357,料單!C:J,8,FALSE)</f>
        <v>送貨地址：</v>
      </c>
      <c r="K1357" s="1">
        <f ca="1">VLOOKUP(D1357,料單!C:K,9,FALSE)</f>
        <v>0</v>
      </c>
      <c r="L1357" s="1">
        <f ca="1">VLOOKUP(D1357,料單!C:M,11,FALSE)</f>
        <v>0</v>
      </c>
      <c r="M1357" s="1">
        <f ca="1">VLOOKUP(D1357,料單!C:L,10,FALSE)</f>
        <v>0</v>
      </c>
      <c r="O1357" s="1">
        <f t="shared" ca="1" si="482"/>
        <v>0</v>
      </c>
      <c r="R1357" s="2" t="str">
        <f>IFERROR(VLOOKUP(表格15[[#This Row],[板材
色號]],資料庫!$P$3:$AJ$73,20,),"")</f>
        <v/>
      </c>
      <c r="S1357" s="9" t="str">
        <f t="shared" ca="1" si="480"/>
        <v/>
      </c>
    </row>
    <row r="1358" spans="1:19" x14ac:dyDescent="0.25">
      <c r="A1358" s="1">
        <f t="shared" si="477"/>
        <v>1192</v>
      </c>
      <c r="B1358" s="1">
        <f>料單!$C$1762</f>
        <v>0</v>
      </c>
      <c r="C1358" s="1">
        <f>料單!$C$1761</f>
        <v>0</v>
      </c>
      <c r="D1358" s="1">
        <f>料單!C1774</f>
        <v>0</v>
      </c>
      <c r="E1358" s="1">
        <f ca="1">VLOOKUP(D1358,料單!C:E,3,FALSE)</f>
        <v>0</v>
      </c>
      <c r="F1358" s="1">
        <f ca="1">VLOOKUP(D1358,料單!C:F,4,FALSE)</f>
        <v>0</v>
      </c>
      <c r="G1358" s="1">
        <f ca="1">VLOOKUP(D1358,料單!C:G,5,FALSE)</f>
        <v>0</v>
      </c>
      <c r="H1358" s="1">
        <f ca="1">VLOOKUP(D1358,料單!C:H,6,FALSE)</f>
        <v>0</v>
      </c>
      <c r="I1358" s="1">
        <f ca="1">VLOOKUP(D1358,料單!C:I,7,FALSE)</f>
        <v>0</v>
      </c>
      <c r="J1358" s="1" t="str">
        <f ca="1">VLOOKUP(D1358,料單!C:J,8,FALSE)</f>
        <v>送貨地址：</v>
      </c>
      <c r="K1358" s="1">
        <f ca="1">VLOOKUP(D1358,料單!C:K,9,FALSE)</f>
        <v>0</v>
      </c>
      <c r="L1358" s="1">
        <f ca="1">VLOOKUP(D1358,料單!C:M,11,FALSE)</f>
        <v>0</v>
      </c>
      <c r="M1358" s="1">
        <f ca="1">VLOOKUP(D1358,料單!C:L,10,FALSE)</f>
        <v>0</v>
      </c>
      <c r="O1358" s="1">
        <f t="shared" ca="1" si="482"/>
        <v>0</v>
      </c>
      <c r="R1358" s="2" t="str">
        <f>IFERROR(VLOOKUP(表格15[[#This Row],[板材
色號]],資料庫!$P$3:$AJ$73,20,),"")</f>
        <v/>
      </c>
      <c r="S1358" s="9" t="str">
        <f t="shared" ca="1" si="480"/>
        <v/>
      </c>
    </row>
    <row r="1359" spans="1:19" x14ac:dyDescent="0.25">
      <c r="A1359" s="1">
        <f t="shared" si="477"/>
        <v>1193</v>
      </c>
      <c r="B1359" s="1">
        <f>料單!$C$1762</f>
        <v>0</v>
      </c>
      <c r="C1359" s="1">
        <f>料單!$C$1761</f>
        <v>0</v>
      </c>
      <c r="D1359" s="1">
        <f>料單!C1775</f>
        <v>0</v>
      </c>
      <c r="E1359" s="1">
        <f ca="1">VLOOKUP(D1359,料單!C:E,3,FALSE)</f>
        <v>0</v>
      </c>
      <c r="F1359" s="1">
        <f ca="1">VLOOKUP(D1359,料單!C:F,4,FALSE)</f>
        <v>0</v>
      </c>
      <c r="G1359" s="1">
        <f ca="1">VLOOKUP(D1359,料單!C:G,5,FALSE)</f>
        <v>0</v>
      </c>
      <c r="H1359" s="1">
        <f ca="1">VLOOKUP(D1359,料單!C:H,6,FALSE)</f>
        <v>0</v>
      </c>
      <c r="I1359" s="1">
        <f ca="1">VLOOKUP(D1359,料單!C:I,7,FALSE)</f>
        <v>0</v>
      </c>
      <c r="J1359" s="1" t="str">
        <f ca="1">VLOOKUP(D1359,料單!C:J,8,FALSE)</f>
        <v>送貨地址：</v>
      </c>
      <c r="K1359" s="1">
        <f ca="1">VLOOKUP(D1359,料單!C:K,9,FALSE)</f>
        <v>0</v>
      </c>
      <c r="L1359" s="1">
        <f ca="1">VLOOKUP(D1359,料單!C:M,11,FALSE)</f>
        <v>0</v>
      </c>
      <c r="M1359" s="1">
        <f ca="1">VLOOKUP(D1359,料單!C:L,10,FALSE)</f>
        <v>0</v>
      </c>
      <c r="O1359" s="1">
        <f t="shared" ca="1" si="482"/>
        <v>0</v>
      </c>
      <c r="R1359" s="2" t="str">
        <f>IFERROR(VLOOKUP(表格15[[#This Row],[板材
色號]],資料庫!$P$3:$AJ$73,20,),"")</f>
        <v/>
      </c>
      <c r="S1359" s="9" t="str">
        <f t="shared" ca="1" si="480"/>
        <v/>
      </c>
    </row>
    <row r="1360" spans="1:19" x14ac:dyDescent="0.25">
      <c r="A1360" s="1">
        <f t="shared" si="477"/>
        <v>1194</v>
      </c>
      <c r="B1360" s="1">
        <f>料單!$C$1762</f>
        <v>0</v>
      </c>
      <c r="C1360" s="1">
        <f>料單!$C$1761</f>
        <v>0</v>
      </c>
      <c r="D1360" s="1">
        <f>料單!C1776</f>
        <v>0</v>
      </c>
      <c r="E1360" s="1">
        <f ca="1">VLOOKUP(D1360,料單!C:E,3,FALSE)</f>
        <v>0</v>
      </c>
      <c r="F1360" s="1">
        <f ca="1">VLOOKUP(D1360,料單!C:F,4,FALSE)</f>
        <v>0</v>
      </c>
      <c r="G1360" s="1">
        <f ca="1">VLOOKUP(D1360,料單!C:G,5,FALSE)</f>
        <v>0</v>
      </c>
      <c r="H1360" s="1">
        <f ca="1">VLOOKUP(D1360,料單!C:H,6,FALSE)</f>
        <v>0</v>
      </c>
      <c r="I1360" s="1">
        <f ca="1">VLOOKUP(D1360,料單!C:I,7,FALSE)</f>
        <v>0</v>
      </c>
      <c r="J1360" s="1" t="str">
        <f ca="1">VLOOKUP(D1360,料單!C:J,8,FALSE)</f>
        <v>送貨地址：</v>
      </c>
      <c r="K1360" s="1">
        <f ca="1">VLOOKUP(D1360,料單!C:K,9,FALSE)</f>
        <v>0</v>
      </c>
      <c r="L1360" s="1">
        <f ca="1">VLOOKUP(D1360,料單!C:M,11,FALSE)</f>
        <v>0</v>
      </c>
      <c r="M1360" s="1">
        <f ca="1">VLOOKUP(D1360,料單!C:L,10,FALSE)</f>
        <v>0</v>
      </c>
      <c r="O1360" s="1">
        <f t="shared" ca="1" si="482"/>
        <v>0</v>
      </c>
      <c r="R1360" s="2" t="str">
        <f>IFERROR(VLOOKUP(表格15[[#This Row],[板材
色號]],資料庫!$P$3:$AJ$73,20,),"")</f>
        <v/>
      </c>
      <c r="S1360" s="9" t="str">
        <f t="shared" ca="1" si="480"/>
        <v/>
      </c>
    </row>
    <row r="1361" spans="1:19" x14ac:dyDescent="0.25">
      <c r="A1361" s="1">
        <f t="shared" si="477"/>
        <v>1195</v>
      </c>
      <c r="B1361" s="1">
        <f>料單!$C$1762</f>
        <v>0</v>
      </c>
      <c r="C1361" s="1">
        <f>料單!$C$1761</f>
        <v>0</v>
      </c>
      <c r="D1361" s="1">
        <f>料單!C1777</f>
        <v>0</v>
      </c>
      <c r="E1361" s="1">
        <f ca="1">VLOOKUP(D1361,料單!C:E,3,FALSE)</f>
        <v>0</v>
      </c>
      <c r="F1361" s="1">
        <f ca="1">VLOOKUP(D1361,料單!C:F,4,FALSE)</f>
        <v>0</v>
      </c>
      <c r="G1361" s="1">
        <f ca="1">VLOOKUP(D1361,料單!C:G,5,FALSE)</f>
        <v>0</v>
      </c>
      <c r="H1361" s="1">
        <f ca="1">VLOOKUP(D1361,料單!C:H,6,FALSE)</f>
        <v>0</v>
      </c>
      <c r="I1361" s="1">
        <f ca="1">VLOOKUP(D1361,料單!C:I,7,FALSE)</f>
        <v>0</v>
      </c>
      <c r="J1361" s="1" t="str">
        <f ca="1">VLOOKUP(D1361,料單!C:J,8,FALSE)</f>
        <v>送貨地址：</v>
      </c>
      <c r="K1361" s="1">
        <f ca="1">VLOOKUP(D1361,料單!C:K,9,FALSE)</f>
        <v>0</v>
      </c>
      <c r="L1361" s="1">
        <f ca="1">VLOOKUP(D1361,料單!C:M,11,FALSE)</f>
        <v>0</v>
      </c>
      <c r="M1361" s="1">
        <f ca="1">VLOOKUP(D1361,料單!C:L,10,FALSE)</f>
        <v>0</v>
      </c>
      <c r="O1361" s="1">
        <f t="shared" ca="1" si="482"/>
        <v>0</v>
      </c>
      <c r="R1361" s="2" t="str">
        <f>IFERROR(VLOOKUP(表格15[[#This Row],[板材
色號]],資料庫!$P$3:$AJ$73,20,),"")</f>
        <v/>
      </c>
      <c r="S1361" s="9" t="str">
        <f t="shared" ca="1" si="480"/>
        <v/>
      </c>
    </row>
    <row r="1362" spans="1:19" x14ac:dyDescent="0.25">
      <c r="A1362" s="1">
        <f t="shared" si="477"/>
        <v>1196</v>
      </c>
      <c r="B1362" s="1">
        <f>料單!$C$1762</f>
        <v>0</v>
      </c>
      <c r="C1362" s="1">
        <f>料單!$C$1761</f>
        <v>0</v>
      </c>
      <c r="D1362" s="1">
        <f>料單!C1778</f>
        <v>0</v>
      </c>
      <c r="E1362" s="1">
        <f ca="1">VLOOKUP(D1362,料單!C:E,3,FALSE)</f>
        <v>0</v>
      </c>
      <c r="F1362" s="1">
        <f ca="1">VLOOKUP(D1362,料單!C:F,4,FALSE)</f>
        <v>0</v>
      </c>
      <c r="G1362" s="1">
        <f ca="1">VLOOKUP(D1362,料單!C:G,5,FALSE)</f>
        <v>0</v>
      </c>
      <c r="H1362" s="1">
        <f ca="1">VLOOKUP(D1362,料單!C:H,6,FALSE)</f>
        <v>0</v>
      </c>
      <c r="I1362" s="1">
        <f ca="1">VLOOKUP(D1362,料單!C:I,7,FALSE)</f>
        <v>0</v>
      </c>
      <c r="J1362" s="1" t="str">
        <f ca="1">VLOOKUP(D1362,料單!C:J,8,FALSE)</f>
        <v>送貨地址：</v>
      </c>
      <c r="K1362" s="1">
        <f ca="1">VLOOKUP(D1362,料單!C:K,9,FALSE)</f>
        <v>0</v>
      </c>
      <c r="L1362" s="1">
        <f ca="1">VLOOKUP(D1362,料單!C:M,11,FALSE)</f>
        <v>0</v>
      </c>
      <c r="M1362" s="1">
        <f ca="1">VLOOKUP(D1362,料單!C:L,10,FALSE)</f>
        <v>0</v>
      </c>
      <c r="O1362" s="1">
        <f t="shared" ca="1" si="482"/>
        <v>0</v>
      </c>
      <c r="R1362" s="2" t="str">
        <f>IFERROR(VLOOKUP(表格15[[#This Row],[板材
色號]],資料庫!$P$3:$AJ$73,20,),"")</f>
        <v/>
      </c>
      <c r="S1362" s="9" t="str">
        <f t="shared" ca="1" si="480"/>
        <v/>
      </c>
    </row>
    <row r="1363" spans="1:19" x14ac:dyDescent="0.25">
      <c r="A1363" s="1">
        <f t="shared" si="477"/>
        <v>1197</v>
      </c>
      <c r="B1363" s="1">
        <f>料單!$C$1762</f>
        <v>0</v>
      </c>
      <c r="C1363" s="1">
        <f>料單!$C$1761</f>
        <v>0</v>
      </c>
      <c r="D1363" s="1">
        <f>料單!C1779</f>
        <v>0</v>
      </c>
      <c r="E1363" s="1">
        <f ca="1">VLOOKUP(D1363,料單!C:E,3,FALSE)</f>
        <v>0</v>
      </c>
      <c r="F1363" s="1">
        <f ca="1">VLOOKUP(D1363,料單!C:F,4,FALSE)</f>
        <v>0</v>
      </c>
      <c r="G1363" s="1">
        <f ca="1">VLOOKUP(D1363,料單!C:G,5,FALSE)</f>
        <v>0</v>
      </c>
      <c r="H1363" s="1">
        <f ca="1">VLOOKUP(D1363,料單!C:H,6,FALSE)</f>
        <v>0</v>
      </c>
      <c r="I1363" s="1">
        <f ca="1">VLOOKUP(D1363,料單!C:I,7,FALSE)</f>
        <v>0</v>
      </c>
      <c r="J1363" s="1" t="str">
        <f ca="1">VLOOKUP(D1363,料單!C:J,8,FALSE)</f>
        <v>送貨地址：</v>
      </c>
      <c r="K1363" s="1">
        <f ca="1">VLOOKUP(D1363,料單!C:K,9,FALSE)</f>
        <v>0</v>
      </c>
      <c r="L1363" s="1">
        <f ca="1">VLOOKUP(D1363,料單!C:M,11,FALSE)</f>
        <v>0</v>
      </c>
      <c r="M1363" s="1">
        <f ca="1">VLOOKUP(D1363,料單!C:L,10,FALSE)</f>
        <v>0</v>
      </c>
      <c r="O1363" s="1">
        <f t="shared" ca="1" si="482"/>
        <v>0</v>
      </c>
      <c r="R1363" s="2" t="str">
        <f>IFERROR(VLOOKUP(表格15[[#This Row],[板材
色號]],資料庫!$P$3:$AJ$73,20,),"")</f>
        <v/>
      </c>
      <c r="S1363" s="9" t="str">
        <f t="shared" ca="1" si="480"/>
        <v/>
      </c>
    </row>
    <row r="1364" spans="1:19" x14ac:dyDescent="0.25">
      <c r="A1364" s="1">
        <f t="shared" si="477"/>
        <v>1198</v>
      </c>
      <c r="B1364" s="1">
        <f>料單!$C$1762</f>
        <v>0</v>
      </c>
      <c r="C1364" s="1">
        <f>料單!$C$1761</f>
        <v>0</v>
      </c>
      <c r="D1364" s="1">
        <f>料單!C1780</f>
        <v>0</v>
      </c>
      <c r="E1364" s="1">
        <f ca="1">VLOOKUP(D1364,料單!C:E,3,FALSE)</f>
        <v>0</v>
      </c>
      <c r="F1364" s="1">
        <f ca="1">VLOOKUP(D1364,料單!C:F,4,FALSE)</f>
        <v>0</v>
      </c>
      <c r="G1364" s="1">
        <f ca="1">VLOOKUP(D1364,料單!C:G,5,FALSE)</f>
        <v>0</v>
      </c>
      <c r="H1364" s="1">
        <f ca="1">VLOOKUP(D1364,料單!C:H,6,FALSE)</f>
        <v>0</v>
      </c>
      <c r="I1364" s="1">
        <f ca="1">VLOOKUP(D1364,料單!C:I,7,FALSE)</f>
        <v>0</v>
      </c>
      <c r="J1364" s="1" t="str">
        <f ca="1">VLOOKUP(D1364,料單!C:J,8,FALSE)</f>
        <v>送貨地址：</v>
      </c>
      <c r="K1364" s="1">
        <f ca="1">VLOOKUP(D1364,料單!C:K,9,FALSE)</f>
        <v>0</v>
      </c>
      <c r="L1364" s="1">
        <f ca="1">VLOOKUP(D1364,料單!C:M,11,FALSE)</f>
        <v>0</v>
      </c>
      <c r="M1364" s="1">
        <f ca="1">VLOOKUP(D1364,料單!C:L,10,FALSE)</f>
        <v>0</v>
      </c>
      <c r="O1364" s="1">
        <f t="shared" ca="1" si="482"/>
        <v>0</v>
      </c>
      <c r="R1364" s="2" t="str">
        <f>IFERROR(VLOOKUP(表格15[[#This Row],[板材
色號]],資料庫!$P$3:$AJ$73,20,),"")</f>
        <v/>
      </c>
      <c r="S1364" s="9" t="str">
        <f t="shared" ca="1" si="480"/>
        <v/>
      </c>
    </row>
    <row r="1365" spans="1:19" x14ac:dyDescent="0.25">
      <c r="A1365" s="1">
        <f t="shared" si="477"/>
        <v>1199</v>
      </c>
      <c r="B1365" s="1">
        <f>料單!$C$1762</f>
        <v>0</v>
      </c>
      <c r="C1365" s="1">
        <f>料單!$C$1761</f>
        <v>0</v>
      </c>
      <c r="D1365" s="1">
        <f>料單!C1781</f>
        <v>0</v>
      </c>
      <c r="E1365" s="1">
        <f ca="1">VLOOKUP(D1365,料單!C:E,3,FALSE)</f>
        <v>0</v>
      </c>
      <c r="F1365" s="1">
        <f ca="1">VLOOKUP(D1365,料單!C:F,4,FALSE)</f>
        <v>0</v>
      </c>
      <c r="G1365" s="1">
        <f ca="1">VLOOKUP(D1365,料單!C:G,5,FALSE)</f>
        <v>0</v>
      </c>
      <c r="H1365" s="1">
        <f ca="1">VLOOKUP(D1365,料單!C:H,6,FALSE)</f>
        <v>0</v>
      </c>
      <c r="I1365" s="1">
        <f ca="1">VLOOKUP(D1365,料單!C:I,7,FALSE)</f>
        <v>0</v>
      </c>
      <c r="J1365" s="1" t="str">
        <f ca="1">VLOOKUP(D1365,料單!C:J,8,FALSE)</f>
        <v>送貨地址：</v>
      </c>
      <c r="K1365" s="1">
        <f ca="1">VLOOKUP(D1365,料單!C:K,9,FALSE)</f>
        <v>0</v>
      </c>
      <c r="L1365" s="1">
        <f ca="1">VLOOKUP(D1365,料單!C:M,11,FALSE)</f>
        <v>0</v>
      </c>
      <c r="M1365" s="1">
        <f ca="1">VLOOKUP(D1365,料單!C:L,10,FALSE)</f>
        <v>0</v>
      </c>
      <c r="O1365" s="1">
        <f t="shared" ca="1" si="482"/>
        <v>0</v>
      </c>
      <c r="R1365" s="2" t="str">
        <f>IFERROR(VLOOKUP(表格15[[#This Row],[板材
色號]],資料庫!$P$3:$AJ$73,20,),"")</f>
        <v/>
      </c>
      <c r="S1365" s="9" t="str">
        <f t="shared" ca="1" si="480"/>
        <v/>
      </c>
    </row>
    <row r="1366" spans="1:19" x14ac:dyDescent="0.25">
      <c r="A1366" s="1">
        <f t="shared" si="477"/>
        <v>1200</v>
      </c>
      <c r="B1366" s="1">
        <f>料單!$C$1762</f>
        <v>0</v>
      </c>
      <c r="C1366" s="1">
        <f>料單!$C$1761</f>
        <v>0</v>
      </c>
      <c r="D1366" s="1">
        <f>料單!C1782</f>
        <v>0</v>
      </c>
      <c r="E1366" s="1">
        <f ca="1">VLOOKUP(D1366,料單!C:E,3,FALSE)</f>
        <v>0</v>
      </c>
      <c r="F1366" s="1">
        <f ca="1">VLOOKUP(D1366,料單!C:F,4,FALSE)</f>
        <v>0</v>
      </c>
      <c r="G1366" s="1">
        <f ca="1">VLOOKUP(D1366,料單!C:G,5,FALSE)</f>
        <v>0</v>
      </c>
      <c r="H1366" s="1">
        <f ca="1">VLOOKUP(D1366,料單!C:H,6,FALSE)</f>
        <v>0</v>
      </c>
      <c r="I1366" s="1">
        <f ca="1">VLOOKUP(D1366,料單!C:I,7,FALSE)</f>
        <v>0</v>
      </c>
      <c r="J1366" s="1" t="str">
        <f ca="1">VLOOKUP(D1366,料單!C:J,8,FALSE)</f>
        <v>送貨地址：</v>
      </c>
      <c r="K1366" s="1">
        <f ca="1">VLOOKUP(D1366,料單!C:K,9,FALSE)</f>
        <v>0</v>
      </c>
      <c r="L1366" s="1">
        <f ca="1">VLOOKUP(D1366,料單!C:M,11,FALSE)</f>
        <v>0</v>
      </c>
      <c r="M1366" s="1">
        <f ca="1">VLOOKUP(D1366,料單!C:L,10,FALSE)</f>
        <v>0</v>
      </c>
      <c r="O1366" s="1">
        <f t="shared" ca="1" si="482"/>
        <v>0</v>
      </c>
      <c r="R1366" s="2" t="str">
        <f>IFERROR(VLOOKUP(表格15[[#This Row],[板材
色號]],資料庫!$P$3:$AJ$73,20,),"")</f>
        <v/>
      </c>
      <c r="S1366" s="9" t="str">
        <f t="shared" ca="1" si="480"/>
        <v/>
      </c>
    </row>
    <row r="1367" spans="1:19" x14ac:dyDescent="0.25">
      <c r="A1367" s="1">
        <f t="shared" si="477"/>
        <v>1201</v>
      </c>
      <c r="B1367" s="1">
        <f>料單!$C$1762</f>
        <v>0</v>
      </c>
      <c r="C1367" s="1">
        <f>料單!$C$1761</f>
        <v>0</v>
      </c>
      <c r="D1367" s="1">
        <f>料單!C1783</f>
        <v>0</v>
      </c>
      <c r="E1367" s="1">
        <f ca="1">VLOOKUP(D1367,料單!C:E,3,FALSE)</f>
        <v>0</v>
      </c>
      <c r="F1367" s="1">
        <f ca="1">VLOOKUP(D1367,料單!C:F,4,FALSE)</f>
        <v>0</v>
      </c>
      <c r="G1367" s="1">
        <f ca="1">VLOOKUP(D1367,料單!C:G,5,FALSE)</f>
        <v>0</v>
      </c>
      <c r="H1367" s="1">
        <f ca="1">VLOOKUP(D1367,料單!C:H,6,FALSE)</f>
        <v>0</v>
      </c>
      <c r="I1367" s="1">
        <f ca="1">VLOOKUP(D1367,料單!C:I,7,FALSE)</f>
        <v>0</v>
      </c>
      <c r="J1367" s="1" t="str">
        <f ca="1">VLOOKUP(D1367,料單!C:J,8,FALSE)</f>
        <v>送貨地址：</v>
      </c>
      <c r="K1367" s="1">
        <f ca="1">VLOOKUP(D1367,料單!C:K,9,FALSE)</f>
        <v>0</v>
      </c>
      <c r="L1367" s="1">
        <f ca="1">VLOOKUP(D1367,料單!C:M,11,FALSE)</f>
        <v>0</v>
      </c>
      <c r="M1367" s="1">
        <f ca="1">VLOOKUP(D1367,料單!C:L,10,FALSE)</f>
        <v>0</v>
      </c>
      <c r="O1367" s="1">
        <f t="shared" ref="O1367:O1382" ca="1" si="483">(F1367*H1367)/90000*K1367</f>
        <v>0</v>
      </c>
      <c r="R1367" s="2" t="str">
        <f>IFERROR(VLOOKUP(表格15[[#This Row],[板材
色號]],資料庫!$P$3:$AJ$73,20,),"")</f>
        <v/>
      </c>
      <c r="S1367" s="9" t="str">
        <f t="shared" ca="1" si="480"/>
        <v/>
      </c>
    </row>
    <row r="1368" spans="1:19" x14ac:dyDescent="0.25">
      <c r="A1368" s="1">
        <f t="shared" si="477"/>
        <v>1202</v>
      </c>
      <c r="B1368" s="1">
        <f>料單!$C$1762</f>
        <v>0</v>
      </c>
      <c r="C1368" s="1">
        <f>料單!$C$1761</f>
        <v>0</v>
      </c>
      <c r="D1368" s="1">
        <f>料單!C1784</f>
        <v>0</v>
      </c>
      <c r="E1368" s="1">
        <f ca="1">VLOOKUP(D1368,料單!C:E,3,FALSE)</f>
        <v>0</v>
      </c>
      <c r="F1368" s="1">
        <f ca="1">VLOOKUP(D1368,料單!C:F,4,FALSE)</f>
        <v>0</v>
      </c>
      <c r="G1368" s="1">
        <f ca="1">VLOOKUP(D1368,料單!C:G,5,FALSE)</f>
        <v>0</v>
      </c>
      <c r="H1368" s="1">
        <f ca="1">VLOOKUP(D1368,料單!C:H,6,FALSE)</f>
        <v>0</v>
      </c>
      <c r="I1368" s="1">
        <f ca="1">VLOOKUP(D1368,料單!C:I,7,FALSE)</f>
        <v>0</v>
      </c>
      <c r="J1368" s="1" t="str">
        <f ca="1">VLOOKUP(D1368,料單!C:J,8,FALSE)</f>
        <v>送貨地址：</v>
      </c>
      <c r="K1368" s="1">
        <f ca="1">VLOOKUP(D1368,料單!C:K,9,FALSE)</f>
        <v>0</v>
      </c>
      <c r="L1368" s="1">
        <f ca="1">VLOOKUP(D1368,料單!C:M,11,FALSE)</f>
        <v>0</v>
      </c>
      <c r="M1368" s="1">
        <f ca="1">VLOOKUP(D1368,料單!C:L,10,FALSE)</f>
        <v>0</v>
      </c>
      <c r="O1368" s="1">
        <f t="shared" ca="1" si="483"/>
        <v>0</v>
      </c>
      <c r="R1368" s="2" t="str">
        <f>IFERROR(VLOOKUP(表格15[[#This Row],[板材
色號]],資料庫!$P$3:$AJ$73,20,),"")</f>
        <v/>
      </c>
      <c r="S1368" s="9" t="str">
        <f t="shared" ca="1" si="480"/>
        <v/>
      </c>
    </row>
    <row r="1369" spans="1:19" x14ac:dyDescent="0.25">
      <c r="A1369" s="1">
        <f t="shared" si="477"/>
        <v>1203</v>
      </c>
      <c r="B1369" s="1">
        <f>料單!$C$1762</f>
        <v>0</v>
      </c>
      <c r="C1369" s="1">
        <f>料單!$C$1761</f>
        <v>0</v>
      </c>
      <c r="D1369" s="1">
        <f>料單!C1785</f>
        <v>0</v>
      </c>
      <c r="E1369" s="1">
        <f ca="1">VLOOKUP(D1369,料單!C:E,3,FALSE)</f>
        <v>0</v>
      </c>
      <c r="F1369" s="1">
        <f ca="1">VLOOKUP(D1369,料單!C:F,4,FALSE)</f>
        <v>0</v>
      </c>
      <c r="G1369" s="1">
        <f ca="1">VLOOKUP(D1369,料單!C:G,5,FALSE)</f>
        <v>0</v>
      </c>
      <c r="H1369" s="1">
        <f ca="1">VLOOKUP(D1369,料單!C:H,6,FALSE)</f>
        <v>0</v>
      </c>
      <c r="I1369" s="1">
        <f ca="1">VLOOKUP(D1369,料單!C:I,7,FALSE)</f>
        <v>0</v>
      </c>
      <c r="J1369" s="1" t="str">
        <f ca="1">VLOOKUP(D1369,料單!C:J,8,FALSE)</f>
        <v>送貨地址：</v>
      </c>
      <c r="K1369" s="1">
        <f ca="1">VLOOKUP(D1369,料單!C:K,9,FALSE)</f>
        <v>0</v>
      </c>
      <c r="L1369" s="1">
        <f ca="1">VLOOKUP(D1369,料單!C:M,11,FALSE)</f>
        <v>0</v>
      </c>
      <c r="M1369" s="1">
        <f ca="1">VLOOKUP(D1369,料單!C:L,10,FALSE)</f>
        <v>0</v>
      </c>
      <c r="O1369" s="1">
        <f t="shared" ca="1" si="483"/>
        <v>0</v>
      </c>
      <c r="R1369" s="2" t="str">
        <f>IFERROR(VLOOKUP(表格15[[#This Row],[板材
色號]],資料庫!$P$3:$AJ$73,20,),"")</f>
        <v/>
      </c>
      <c r="S1369" s="9" t="str">
        <f t="shared" ca="1" si="480"/>
        <v/>
      </c>
    </row>
    <row r="1370" spans="1:19" x14ac:dyDescent="0.25">
      <c r="A1370" s="1">
        <f t="shared" si="477"/>
        <v>1204</v>
      </c>
      <c r="B1370" s="1">
        <f>料單!$C$1762</f>
        <v>0</v>
      </c>
      <c r="C1370" s="1">
        <f>料單!$C$1761</f>
        <v>0</v>
      </c>
      <c r="D1370" s="1">
        <f>料單!C1786</f>
        <v>0</v>
      </c>
      <c r="E1370" s="1">
        <f ca="1">VLOOKUP(D1370,料單!C:E,3,FALSE)</f>
        <v>0</v>
      </c>
      <c r="F1370" s="1">
        <f ca="1">VLOOKUP(D1370,料單!C:F,4,FALSE)</f>
        <v>0</v>
      </c>
      <c r="G1370" s="1">
        <f ca="1">VLOOKUP(D1370,料單!C:G,5,FALSE)</f>
        <v>0</v>
      </c>
      <c r="H1370" s="1">
        <f ca="1">VLOOKUP(D1370,料單!C:H,6,FALSE)</f>
        <v>0</v>
      </c>
      <c r="I1370" s="1">
        <f ca="1">VLOOKUP(D1370,料單!C:I,7,FALSE)</f>
        <v>0</v>
      </c>
      <c r="J1370" s="1" t="str">
        <f ca="1">VLOOKUP(D1370,料單!C:J,8,FALSE)</f>
        <v>送貨地址：</v>
      </c>
      <c r="K1370" s="1">
        <f ca="1">VLOOKUP(D1370,料單!C:K,9,FALSE)</f>
        <v>0</v>
      </c>
      <c r="L1370" s="1">
        <f ca="1">VLOOKUP(D1370,料單!C:M,11,FALSE)</f>
        <v>0</v>
      </c>
      <c r="M1370" s="1">
        <f ca="1">VLOOKUP(D1370,料單!C:L,10,FALSE)</f>
        <v>0</v>
      </c>
      <c r="O1370" s="1">
        <f t="shared" ca="1" si="483"/>
        <v>0</v>
      </c>
      <c r="R1370" s="2" t="str">
        <f>IFERROR(VLOOKUP(表格15[[#This Row],[板材
色號]],資料庫!$P$3:$AJ$73,20,),"")</f>
        <v/>
      </c>
      <c r="S1370" s="9" t="str">
        <f t="shared" ca="1" si="480"/>
        <v/>
      </c>
    </row>
    <row r="1371" spans="1:19" x14ac:dyDescent="0.25">
      <c r="A1371" s="1">
        <f t="shared" si="477"/>
        <v>1205</v>
      </c>
      <c r="B1371" s="1">
        <f>料單!$C$1762</f>
        <v>0</v>
      </c>
      <c r="C1371" s="1">
        <f>料單!$C$1761</f>
        <v>0</v>
      </c>
      <c r="D1371" s="1">
        <f>料單!C1787</f>
        <v>0</v>
      </c>
      <c r="E1371" s="1">
        <f ca="1">VLOOKUP(D1371,料單!C:E,3,FALSE)</f>
        <v>0</v>
      </c>
      <c r="F1371" s="1">
        <f ca="1">VLOOKUP(D1371,料單!C:F,4,FALSE)</f>
        <v>0</v>
      </c>
      <c r="G1371" s="1">
        <f ca="1">VLOOKUP(D1371,料單!C:G,5,FALSE)</f>
        <v>0</v>
      </c>
      <c r="H1371" s="1">
        <f ca="1">VLOOKUP(D1371,料單!C:H,6,FALSE)</f>
        <v>0</v>
      </c>
      <c r="I1371" s="1">
        <f ca="1">VLOOKUP(D1371,料單!C:I,7,FALSE)</f>
        <v>0</v>
      </c>
      <c r="J1371" s="1" t="str">
        <f ca="1">VLOOKUP(D1371,料單!C:J,8,FALSE)</f>
        <v>送貨地址：</v>
      </c>
      <c r="K1371" s="1">
        <f ca="1">VLOOKUP(D1371,料單!C:K,9,FALSE)</f>
        <v>0</v>
      </c>
      <c r="L1371" s="1">
        <f ca="1">VLOOKUP(D1371,料單!C:M,11,FALSE)</f>
        <v>0</v>
      </c>
      <c r="M1371" s="1">
        <f ca="1">VLOOKUP(D1371,料單!C:L,10,FALSE)</f>
        <v>0</v>
      </c>
      <c r="O1371" s="1">
        <f t="shared" ca="1" si="483"/>
        <v>0</v>
      </c>
      <c r="R1371" s="2" t="str">
        <f>IFERROR(VLOOKUP(表格15[[#This Row],[板材
色號]],資料庫!$P$3:$AJ$73,20,),"")</f>
        <v/>
      </c>
      <c r="S1371" s="9" t="str">
        <f t="shared" ca="1" si="480"/>
        <v/>
      </c>
    </row>
    <row r="1372" spans="1:19" x14ac:dyDescent="0.25">
      <c r="A1372" s="1">
        <f t="shared" si="477"/>
        <v>1206</v>
      </c>
      <c r="B1372" s="1">
        <f>料單!$C$1762</f>
        <v>0</v>
      </c>
      <c r="C1372" s="1">
        <f>料單!$C$1761</f>
        <v>0</v>
      </c>
      <c r="D1372" s="1">
        <f>料單!C1788</f>
        <v>0</v>
      </c>
      <c r="E1372" s="1">
        <f ca="1">VLOOKUP(D1372,料單!C:E,3,FALSE)</f>
        <v>0</v>
      </c>
      <c r="F1372" s="1">
        <f ca="1">VLOOKUP(D1372,料單!C:F,4,FALSE)</f>
        <v>0</v>
      </c>
      <c r="G1372" s="1">
        <f ca="1">VLOOKUP(D1372,料單!C:G,5,FALSE)</f>
        <v>0</v>
      </c>
      <c r="H1372" s="1">
        <f ca="1">VLOOKUP(D1372,料單!C:H,6,FALSE)</f>
        <v>0</v>
      </c>
      <c r="I1372" s="1">
        <f ca="1">VLOOKUP(D1372,料單!C:I,7,FALSE)</f>
        <v>0</v>
      </c>
      <c r="J1372" s="1" t="str">
        <f ca="1">VLOOKUP(D1372,料單!C:J,8,FALSE)</f>
        <v>送貨地址：</v>
      </c>
      <c r="K1372" s="1">
        <f ca="1">VLOOKUP(D1372,料單!C:K,9,FALSE)</f>
        <v>0</v>
      </c>
      <c r="L1372" s="1">
        <f ca="1">VLOOKUP(D1372,料單!C:M,11,FALSE)</f>
        <v>0</v>
      </c>
      <c r="M1372" s="1">
        <f ca="1">VLOOKUP(D1372,料單!C:L,10,FALSE)</f>
        <v>0</v>
      </c>
      <c r="O1372" s="1">
        <f t="shared" ca="1" si="483"/>
        <v>0</v>
      </c>
      <c r="R1372" s="2" t="str">
        <f>IFERROR(VLOOKUP(表格15[[#This Row],[板材
色號]],資料庫!$P$3:$AJ$73,20,),"")</f>
        <v/>
      </c>
      <c r="S1372" s="9" t="str">
        <f t="shared" ca="1" si="480"/>
        <v/>
      </c>
    </row>
    <row r="1373" spans="1:19" x14ac:dyDescent="0.25">
      <c r="A1373" s="1">
        <f t="shared" ref="A1373:A1436" si="484">A1372+1</f>
        <v>1207</v>
      </c>
      <c r="B1373" s="1">
        <f>料單!$C$1762</f>
        <v>0</v>
      </c>
      <c r="C1373" s="1">
        <f>料單!$C$1761</f>
        <v>0</v>
      </c>
      <c r="D1373" s="1">
        <f>料單!C1789</f>
        <v>0</v>
      </c>
      <c r="E1373" s="1">
        <f ca="1">VLOOKUP(D1373,料單!C:E,3,FALSE)</f>
        <v>0</v>
      </c>
      <c r="F1373" s="1">
        <f ca="1">VLOOKUP(D1373,料單!C:F,4,FALSE)</f>
        <v>0</v>
      </c>
      <c r="G1373" s="1">
        <f ca="1">VLOOKUP(D1373,料單!C:G,5,FALSE)</f>
        <v>0</v>
      </c>
      <c r="H1373" s="1">
        <f ca="1">VLOOKUP(D1373,料單!C:H,6,FALSE)</f>
        <v>0</v>
      </c>
      <c r="I1373" s="1">
        <f ca="1">VLOOKUP(D1373,料單!C:I,7,FALSE)</f>
        <v>0</v>
      </c>
      <c r="J1373" s="1" t="str">
        <f ca="1">VLOOKUP(D1373,料單!C:J,8,FALSE)</f>
        <v>送貨地址：</v>
      </c>
      <c r="K1373" s="1">
        <f ca="1">VLOOKUP(D1373,料單!C:K,9,FALSE)</f>
        <v>0</v>
      </c>
      <c r="L1373" s="1">
        <f ca="1">VLOOKUP(D1373,料單!C:M,11,FALSE)</f>
        <v>0</v>
      </c>
      <c r="M1373" s="1">
        <f ca="1">VLOOKUP(D1373,料單!C:L,10,FALSE)</f>
        <v>0</v>
      </c>
      <c r="O1373" s="1">
        <f t="shared" ca="1" si="483"/>
        <v>0</v>
      </c>
      <c r="R1373" s="2" t="str">
        <f>IFERROR(VLOOKUP(表格15[[#This Row],[板材
色號]],資料庫!$P$3:$AJ$73,20,),"")</f>
        <v/>
      </c>
      <c r="S1373" s="9" t="str">
        <f t="shared" ca="1" si="480"/>
        <v/>
      </c>
    </row>
    <row r="1374" spans="1:19" x14ac:dyDescent="0.25">
      <c r="A1374" s="1">
        <f t="shared" si="484"/>
        <v>1208</v>
      </c>
      <c r="B1374" s="1">
        <f>料單!$C$1762</f>
        <v>0</v>
      </c>
      <c r="C1374" s="1">
        <f>料單!$C$1761</f>
        <v>0</v>
      </c>
      <c r="D1374" s="1">
        <f>料單!C1790</f>
        <v>0</v>
      </c>
      <c r="E1374" s="1">
        <f ca="1">VLOOKUP(D1374,料單!C:E,3,FALSE)</f>
        <v>0</v>
      </c>
      <c r="F1374" s="1">
        <f ca="1">VLOOKUP(D1374,料單!C:F,4,FALSE)</f>
        <v>0</v>
      </c>
      <c r="G1374" s="1">
        <f ca="1">VLOOKUP(D1374,料單!C:G,5,FALSE)</f>
        <v>0</v>
      </c>
      <c r="H1374" s="1">
        <f ca="1">VLOOKUP(D1374,料單!C:H,6,FALSE)</f>
        <v>0</v>
      </c>
      <c r="I1374" s="1">
        <f ca="1">VLOOKUP(D1374,料單!C:I,7,FALSE)</f>
        <v>0</v>
      </c>
      <c r="J1374" s="1" t="str">
        <f ca="1">VLOOKUP(D1374,料單!C:J,8,FALSE)</f>
        <v>送貨地址：</v>
      </c>
      <c r="K1374" s="1">
        <f ca="1">VLOOKUP(D1374,料單!C:K,9,FALSE)</f>
        <v>0</v>
      </c>
      <c r="L1374" s="1">
        <f ca="1">VLOOKUP(D1374,料單!C:M,11,FALSE)</f>
        <v>0</v>
      </c>
      <c r="M1374" s="1">
        <f ca="1">VLOOKUP(D1374,料單!C:L,10,FALSE)</f>
        <v>0</v>
      </c>
      <c r="O1374" s="1">
        <f t="shared" ca="1" si="483"/>
        <v>0</v>
      </c>
      <c r="R1374" s="2" t="str">
        <f>IFERROR(VLOOKUP(表格15[[#This Row],[板材
色號]],資料庫!$P$3:$AJ$73,20,),"")</f>
        <v/>
      </c>
      <c r="S1374" s="9" t="str">
        <f t="shared" ca="1" si="480"/>
        <v/>
      </c>
    </row>
    <row r="1375" spans="1:19" x14ac:dyDescent="0.25">
      <c r="A1375" s="1">
        <f t="shared" si="484"/>
        <v>1209</v>
      </c>
      <c r="B1375" s="1">
        <f>料單!$C$1762</f>
        <v>0</v>
      </c>
      <c r="C1375" s="1">
        <f>料單!$C$1761</f>
        <v>0</v>
      </c>
      <c r="D1375" s="1">
        <f>料單!C1791</f>
        <v>0</v>
      </c>
      <c r="E1375" s="1">
        <f ca="1">VLOOKUP(D1375,料單!C:E,3,FALSE)</f>
        <v>0</v>
      </c>
      <c r="F1375" s="1">
        <f ca="1">VLOOKUP(D1375,料單!C:F,4,FALSE)</f>
        <v>0</v>
      </c>
      <c r="G1375" s="1">
        <f ca="1">VLOOKUP(D1375,料單!C:G,5,FALSE)</f>
        <v>0</v>
      </c>
      <c r="H1375" s="1">
        <f ca="1">VLOOKUP(D1375,料單!C:H,6,FALSE)</f>
        <v>0</v>
      </c>
      <c r="I1375" s="1">
        <f ca="1">VLOOKUP(D1375,料單!C:I,7,FALSE)</f>
        <v>0</v>
      </c>
      <c r="J1375" s="1" t="str">
        <f ca="1">VLOOKUP(D1375,料單!C:J,8,FALSE)</f>
        <v>送貨地址：</v>
      </c>
      <c r="K1375" s="1">
        <f ca="1">VLOOKUP(D1375,料單!C:K,9,FALSE)</f>
        <v>0</v>
      </c>
      <c r="L1375" s="1">
        <f ca="1">VLOOKUP(D1375,料單!C:M,11,FALSE)</f>
        <v>0</v>
      </c>
      <c r="M1375" s="1">
        <f ca="1">VLOOKUP(D1375,料單!C:L,10,FALSE)</f>
        <v>0</v>
      </c>
      <c r="O1375" s="1">
        <f t="shared" ca="1" si="483"/>
        <v>0</v>
      </c>
      <c r="R1375" s="2" t="str">
        <f>IFERROR(VLOOKUP(表格15[[#This Row],[板材
色號]],資料庫!$P$3:$AJ$73,20,),"")</f>
        <v/>
      </c>
      <c r="S1375" s="9" t="str">
        <f t="shared" ca="1" si="480"/>
        <v/>
      </c>
    </row>
    <row r="1376" spans="1:19" x14ac:dyDescent="0.25">
      <c r="A1376" s="1">
        <f t="shared" si="484"/>
        <v>1210</v>
      </c>
      <c r="B1376" s="1">
        <f>料單!$C$1762</f>
        <v>0</v>
      </c>
      <c r="C1376" s="1">
        <f>料單!$C$1761</f>
        <v>0</v>
      </c>
      <c r="D1376" s="1">
        <f>料單!C1792</f>
        <v>0</v>
      </c>
      <c r="E1376" s="1">
        <f ca="1">VLOOKUP(D1376,料單!C:E,3,FALSE)</f>
        <v>0</v>
      </c>
      <c r="F1376" s="1">
        <f ca="1">VLOOKUP(D1376,料單!C:F,4,FALSE)</f>
        <v>0</v>
      </c>
      <c r="G1376" s="1">
        <f ca="1">VLOOKUP(D1376,料單!C:G,5,FALSE)</f>
        <v>0</v>
      </c>
      <c r="H1376" s="1">
        <f ca="1">VLOOKUP(D1376,料單!C:H,6,FALSE)</f>
        <v>0</v>
      </c>
      <c r="I1376" s="1">
        <f ca="1">VLOOKUP(D1376,料單!C:I,7,FALSE)</f>
        <v>0</v>
      </c>
      <c r="J1376" s="1" t="str">
        <f ca="1">VLOOKUP(D1376,料單!C:J,8,FALSE)</f>
        <v>送貨地址：</v>
      </c>
      <c r="K1376" s="1">
        <f ca="1">VLOOKUP(D1376,料單!C:K,9,FALSE)</f>
        <v>0</v>
      </c>
      <c r="L1376" s="1">
        <f ca="1">VLOOKUP(D1376,料單!C:M,11,FALSE)</f>
        <v>0</v>
      </c>
      <c r="M1376" s="1">
        <f ca="1">VLOOKUP(D1376,料單!C:L,10,FALSE)</f>
        <v>0</v>
      </c>
      <c r="O1376" s="1">
        <f t="shared" ca="1" si="483"/>
        <v>0</v>
      </c>
      <c r="R1376" s="2" t="str">
        <f>IFERROR(VLOOKUP(表格15[[#This Row],[板材
色號]],資料庫!$P$3:$AJ$73,20,),"")</f>
        <v/>
      </c>
      <c r="S1376" s="9" t="str">
        <f t="shared" ca="1" si="480"/>
        <v/>
      </c>
    </row>
    <row r="1377" spans="1:19" x14ac:dyDescent="0.25">
      <c r="A1377" s="1">
        <f t="shared" si="484"/>
        <v>1211</v>
      </c>
      <c r="B1377" s="1">
        <f>料單!$C$1762</f>
        <v>0</v>
      </c>
      <c r="C1377" s="1">
        <f>料單!$C$1761</f>
        <v>0</v>
      </c>
      <c r="D1377" s="1">
        <f>料單!C1793</f>
        <v>0</v>
      </c>
      <c r="E1377" s="1">
        <f ca="1">VLOOKUP(D1377,料單!C:E,3,FALSE)</f>
        <v>0</v>
      </c>
      <c r="F1377" s="1">
        <f ca="1">VLOOKUP(D1377,料單!C:F,4,FALSE)</f>
        <v>0</v>
      </c>
      <c r="G1377" s="1">
        <f ca="1">VLOOKUP(D1377,料單!C:G,5,FALSE)</f>
        <v>0</v>
      </c>
      <c r="H1377" s="1">
        <f ca="1">VLOOKUP(D1377,料單!C:H,6,FALSE)</f>
        <v>0</v>
      </c>
      <c r="I1377" s="1">
        <f ca="1">VLOOKUP(D1377,料單!C:I,7,FALSE)</f>
        <v>0</v>
      </c>
      <c r="J1377" s="1" t="str">
        <f ca="1">VLOOKUP(D1377,料單!C:J,8,FALSE)</f>
        <v>送貨地址：</v>
      </c>
      <c r="K1377" s="1">
        <f ca="1">VLOOKUP(D1377,料單!C:K,9,FALSE)</f>
        <v>0</v>
      </c>
      <c r="L1377" s="1">
        <f ca="1">VLOOKUP(D1377,料單!C:M,11,FALSE)</f>
        <v>0</v>
      </c>
      <c r="M1377" s="1">
        <f ca="1">VLOOKUP(D1377,料單!C:L,10,FALSE)</f>
        <v>0</v>
      </c>
      <c r="O1377" s="1">
        <f t="shared" ca="1" si="483"/>
        <v>0</v>
      </c>
      <c r="R1377" s="2" t="str">
        <f>IFERROR(VLOOKUP(表格15[[#This Row],[板材
色號]],資料庫!$P$3:$AJ$73,20,),"")</f>
        <v/>
      </c>
      <c r="S1377" s="9" t="str">
        <f t="shared" ca="1" si="480"/>
        <v/>
      </c>
    </row>
    <row r="1378" spans="1:19" x14ac:dyDescent="0.25">
      <c r="A1378" s="1">
        <f t="shared" si="484"/>
        <v>1212</v>
      </c>
      <c r="B1378" s="1">
        <f>料單!$C$1762</f>
        <v>0</v>
      </c>
      <c r="C1378" s="1">
        <f>料單!$C$1761</f>
        <v>0</v>
      </c>
      <c r="D1378" s="1">
        <f>料單!C1794</f>
        <v>0</v>
      </c>
      <c r="E1378" s="1">
        <f ca="1">VLOOKUP(D1378,料單!C:E,3,FALSE)</f>
        <v>0</v>
      </c>
      <c r="F1378" s="1">
        <f ca="1">VLOOKUP(D1378,料單!C:F,4,FALSE)</f>
        <v>0</v>
      </c>
      <c r="G1378" s="1">
        <f ca="1">VLOOKUP(D1378,料單!C:G,5,FALSE)</f>
        <v>0</v>
      </c>
      <c r="H1378" s="1">
        <f ca="1">VLOOKUP(D1378,料單!C:H,6,FALSE)</f>
        <v>0</v>
      </c>
      <c r="I1378" s="1">
        <f ca="1">VLOOKUP(D1378,料單!C:I,7,FALSE)</f>
        <v>0</v>
      </c>
      <c r="J1378" s="1" t="str">
        <f ca="1">VLOOKUP(D1378,料單!C:J,8,FALSE)</f>
        <v>送貨地址：</v>
      </c>
      <c r="K1378" s="1">
        <f ca="1">VLOOKUP(D1378,料單!C:K,9,FALSE)</f>
        <v>0</v>
      </c>
      <c r="L1378" s="1">
        <f ca="1">VLOOKUP(D1378,料單!C:M,11,FALSE)</f>
        <v>0</v>
      </c>
      <c r="M1378" s="1">
        <f ca="1">VLOOKUP(D1378,料單!C:L,10,FALSE)</f>
        <v>0</v>
      </c>
      <c r="O1378" s="1">
        <f t="shared" ca="1" si="483"/>
        <v>0</v>
      </c>
      <c r="R1378" s="2" t="str">
        <f>IFERROR(VLOOKUP(表格15[[#This Row],[板材
色號]],資料庫!$P$3:$AJ$73,20,),"")</f>
        <v/>
      </c>
      <c r="S1378" s="9" t="str">
        <f t="shared" ca="1" si="480"/>
        <v/>
      </c>
    </row>
    <row r="1379" spans="1:19" x14ac:dyDescent="0.25">
      <c r="A1379" s="1">
        <f t="shared" si="484"/>
        <v>1213</v>
      </c>
      <c r="B1379" s="1">
        <f>料單!$C$1762</f>
        <v>0</v>
      </c>
      <c r="C1379" s="1">
        <f>料單!$C$1761</f>
        <v>0</v>
      </c>
      <c r="D1379" s="1">
        <f>料單!C1795</f>
        <v>0</v>
      </c>
      <c r="E1379" s="1">
        <f ca="1">VLOOKUP(D1379,料單!C:E,3,FALSE)</f>
        <v>0</v>
      </c>
      <c r="F1379" s="1">
        <f ca="1">VLOOKUP(D1379,料單!C:F,4,FALSE)</f>
        <v>0</v>
      </c>
      <c r="G1379" s="1">
        <f ca="1">VLOOKUP(D1379,料單!C:G,5,FALSE)</f>
        <v>0</v>
      </c>
      <c r="H1379" s="1">
        <f ca="1">VLOOKUP(D1379,料單!C:H,6,FALSE)</f>
        <v>0</v>
      </c>
      <c r="I1379" s="1">
        <f ca="1">VLOOKUP(D1379,料單!C:I,7,FALSE)</f>
        <v>0</v>
      </c>
      <c r="J1379" s="1" t="str">
        <f ca="1">VLOOKUP(D1379,料單!C:J,8,FALSE)</f>
        <v>送貨地址：</v>
      </c>
      <c r="K1379" s="1">
        <f ca="1">VLOOKUP(D1379,料單!C:K,9,FALSE)</f>
        <v>0</v>
      </c>
      <c r="L1379" s="1">
        <f ca="1">VLOOKUP(D1379,料單!C:M,11,FALSE)</f>
        <v>0</v>
      </c>
      <c r="M1379" s="1">
        <f ca="1">VLOOKUP(D1379,料單!C:L,10,FALSE)</f>
        <v>0</v>
      </c>
      <c r="O1379" s="1">
        <f t="shared" ca="1" si="483"/>
        <v>0</v>
      </c>
      <c r="R1379" s="2" t="str">
        <f>IFERROR(VLOOKUP(表格15[[#This Row],[板材
色號]],資料庫!$P$3:$AJ$73,20,),"")</f>
        <v/>
      </c>
      <c r="S1379" s="9" t="str">
        <f t="shared" ca="1" si="480"/>
        <v/>
      </c>
    </row>
    <row r="1380" spans="1:19" x14ac:dyDescent="0.25">
      <c r="A1380" s="1">
        <f t="shared" si="484"/>
        <v>1214</v>
      </c>
      <c r="B1380" s="1">
        <f>料單!$C$1762</f>
        <v>0</v>
      </c>
      <c r="C1380" s="1">
        <f>料單!$C$1761</f>
        <v>0</v>
      </c>
      <c r="D1380" s="1">
        <f>料單!C1796</f>
        <v>0</v>
      </c>
      <c r="E1380" s="1">
        <f ca="1">VLOOKUP(D1380,料單!C:E,3,FALSE)</f>
        <v>0</v>
      </c>
      <c r="F1380" s="1">
        <f ca="1">VLOOKUP(D1380,料單!C:F,4,FALSE)</f>
        <v>0</v>
      </c>
      <c r="G1380" s="1">
        <f ca="1">VLOOKUP(D1380,料單!C:G,5,FALSE)</f>
        <v>0</v>
      </c>
      <c r="H1380" s="1">
        <f ca="1">VLOOKUP(D1380,料單!C:H,6,FALSE)</f>
        <v>0</v>
      </c>
      <c r="I1380" s="1">
        <f ca="1">VLOOKUP(D1380,料單!C:I,7,FALSE)</f>
        <v>0</v>
      </c>
      <c r="J1380" s="1" t="str">
        <f ca="1">VLOOKUP(D1380,料單!C:J,8,FALSE)</f>
        <v>送貨地址：</v>
      </c>
      <c r="K1380" s="1">
        <f ca="1">VLOOKUP(D1380,料單!C:K,9,FALSE)</f>
        <v>0</v>
      </c>
      <c r="L1380" s="1">
        <f ca="1">VLOOKUP(D1380,料單!C:M,11,FALSE)</f>
        <v>0</v>
      </c>
      <c r="M1380" s="1">
        <f ca="1">VLOOKUP(D1380,料單!C:L,10,FALSE)</f>
        <v>0</v>
      </c>
      <c r="O1380" s="1">
        <f t="shared" ca="1" si="483"/>
        <v>0</v>
      </c>
      <c r="R1380" s="2" t="str">
        <f>IFERROR(VLOOKUP(表格15[[#This Row],[板材
色號]],資料庫!$P$3:$AJ$73,20,),"")</f>
        <v/>
      </c>
      <c r="S1380" s="9" t="str">
        <f t="shared" ca="1" si="480"/>
        <v/>
      </c>
    </row>
    <row r="1381" spans="1:19" s="43" customFormat="1" x14ac:dyDescent="0.25">
      <c r="A1381" s="43">
        <f t="shared" si="484"/>
        <v>1215</v>
      </c>
      <c r="B1381" s="43">
        <f>料單!$C$1762</f>
        <v>0</v>
      </c>
      <c r="C1381" s="43">
        <f>料單!$C$1761</f>
        <v>0</v>
      </c>
      <c r="D1381" s="43">
        <f>料單!C1797</f>
        <v>0</v>
      </c>
      <c r="E1381" s="43">
        <f ca="1">VLOOKUP(D1381,料單!C:E,3,FALSE)</f>
        <v>0</v>
      </c>
      <c r="F1381" s="43">
        <f ca="1">VLOOKUP(D1381,料單!C:F,4,FALSE)</f>
        <v>0</v>
      </c>
      <c r="G1381" s="43">
        <f ca="1">VLOOKUP(D1381,料單!C:G,5,FALSE)</f>
        <v>0</v>
      </c>
      <c r="H1381" s="43">
        <f ca="1">VLOOKUP(D1381,料單!C:H,6,FALSE)</f>
        <v>0</v>
      </c>
      <c r="I1381" s="43">
        <f ca="1">VLOOKUP(D1381,料單!C:I,7,FALSE)</f>
        <v>0</v>
      </c>
      <c r="J1381" s="43" t="str">
        <f ca="1">VLOOKUP(D1381,料單!C:J,8,FALSE)</f>
        <v>送貨地址：</v>
      </c>
      <c r="K1381" s="43">
        <f ca="1">VLOOKUP(D1381,料單!C:K,9,FALSE)</f>
        <v>0</v>
      </c>
      <c r="L1381" s="43">
        <f ca="1">VLOOKUP(D1381,料單!C:M,11,FALSE)</f>
        <v>0</v>
      </c>
      <c r="M1381" s="43">
        <f ca="1">VLOOKUP(D1381,料單!C:L,10,FALSE)</f>
        <v>0</v>
      </c>
      <c r="O1381" s="43">
        <f t="shared" ca="1" si="483"/>
        <v>0</v>
      </c>
      <c r="P1381" s="360"/>
      <c r="Q1381" s="360"/>
      <c r="R1381" s="204" t="str">
        <f>IFERROR(VLOOKUP(表格15[[#This Row],[板材
色號]],資料庫!$P$3:$AJ$73,20,),"")</f>
        <v/>
      </c>
      <c r="S1381" s="205" t="str">
        <f t="shared" ca="1" si="480"/>
        <v/>
      </c>
    </row>
    <row r="1382" spans="1:19" x14ac:dyDescent="0.25">
      <c r="A1382" s="1">
        <f t="shared" si="484"/>
        <v>1216</v>
      </c>
      <c r="B1382" s="1">
        <f>料單!$C$1801</f>
        <v>0</v>
      </c>
      <c r="C1382" s="1">
        <f>料單!$C$1800</f>
        <v>0</v>
      </c>
      <c r="D1382" s="1">
        <f>料單!C1807</f>
        <v>0</v>
      </c>
      <c r="E1382" s="1">
        <f ca="1">VLOOKUP(D1382,料單!C:E,3,FALSE)</f>
        <v>0</v>
      </c>
      <c r="F1382" s="1">
        <f ca="1">VLOOKUP(D1382,料單!C:F,4,FALSE)</f>
        <v>0</v>
      </c>
      <c r="G1382" s="1">
        <f ca="1">VLOOKUP(D1382,料單!C:G,5,FALSE)</f>
        <v>0</v>
      </c>
      <c r="H1382" s="1">
        <f ca="1">VLOOKUP(D1382,料單!C:H,6,FALSE)</f>
        <v>0</v>
      </c>
      <c r="I1382" s="1">
        <f ca="1">VLOOKUP(D1382,料單!C:I,7,FALSE)</f>
        <v>0</v>
      </c>
      <c r="J1382" s="1" t="str">
        <f ca="1">VLOOKUP(D1382,料單!C:J,8,FALSE)</f>
        <v>送貨地址：</v>
      </c>
      <c r="K1382" s="1">
        <f ca="1">VLOOKUP(D1382,料單!C:K,9,FALSE)</f>
        <v>0</v>
      </c>
      <c r="L1382" s="1">
        <f ca="1">VLOOKUP(D1382,料單!C:M,11,FALSE)</f>
        <v>0</v>
      </c>
      <c r="M1382" s="1">
        <f ca="1">VLOOKUP(D1382,料單!C:L,10,FALSE)</f>
        <v>0</v>
      </c>
      <c r="O1382" s="1">
        <f t="shared" ca="1" si="483"/>
        <v>0</v>
      </c>
      <c r="R1382" s="2" t="str">
        <f>IFERROR(VLOOKUP(表格15[[#This Row],[板材
色號]],資料庫!$P$3:$AJ$73,20,),"")</f>
        <v/>
      </c>
      <c r="S1382" s="9" t="str">
        <f t="shared" ca="1" si="480"/>
        <v/>
      </c>
    </row>
    <row r="1383" spans="1:19" x14ac:dyDescent="0.25">
      <c r="A1383" s="1">
        <f t="shared" si="484"/>
        <v>1217</v>
      </c>
      <c r="B1383" s="1">
        <f>料單!$C$1801</f>
        <v>0</v>
      </c>
      <c r="C1383" s="1">
        <f>料單!$C$1800</f>
        <v>0</v>
      </c>
      <c r="D1383" s="1">
        <f>料單!C1808</f>
        <v>0</v>
      </c>
      <c r="E1383" s="1">
        <f ca="1">VLOOKUP(D1383,料單!C:E,3,FALSE)</f>
        <v>0</v>
      </c>
      <c r="F1383" s="1">
        <f ca="1">VLOOKUP(D1383,料單!C:F,4,FALSE)</f>
        <v>0</v>
      </c>
      <c r="G1383" s="1">
        <f ca="1">VLOOKUP(D1383,料單!C:G,5,FALSE)</f>
        <v>0</v>
      </c>
      <c r="H1383" s="1">
        <f ca="1">VLOOKUP(D1383,料單!C:H,6,FALSE)</f>
        <v>0</v>
      </c>
      <c r="I1383" s="1">
        <f ca="1">VLOOKUP(D1383,料單!C:I,7,FALSE)</f>
        <v>0</v>
      </c>
      <c r="J1383" s="1" t="str">
        <f ca="1">VLOOKUP(D1383,料單!C:J,8,FALSE)</f>
        <v>送貨地址：</v>
      </c>
      <c r="K1383" s="1">
        <f ca="1">VLOOKUP(D1383,料單!C:K,9,FALSE)</f>
        <v>0</v>
      </c>
      <c r="L1383" s="1">
        <f ca="1">VLOOKUP(D1383,料單!C:M,11,FALSE)</f>
        <v>0</v>
      </c>
      <c r="M1383" s="1">
        <f ca="1">VLOOKUP(D1383,料單!C:L,10,FALSE)</f>
        <v>0</v>
      </c>
      <c r="O1383" s="1">
        <f t="shared" ref="O1383:O1399" ca="1" si="485">(F1383*H1383)/90000*K1383</f>
        <v>0</v>
      </c>
      <c r="R1383" s="2" t="str">
        <f>IFERROR(VLOOKUP(表格15[[#This Row],[板材
色號]],資料庫!$P$3:$AJ$73,20,),"")</f>
        <v/>
      </c>
      <c r="S1383" s="9" t="str">
        <f t="shared" ca="1" si="480"/>
        <v/>
      </c>
    </row>
    <row r="1384" spans="1:19" x14ac:dyDescent="0.25">
      <c r="A1384" s="1">
        <f t="shared" si="484"/>
        <v>1218</v>
      </c>
      <c r="B1384" s="1">
        <f>料單!$C$1801</f>
        <v>0</v>
      </c>
      <c r="C1384" s="1">
        <f>料單!$C$1800</f>
        <v>0</v>
      </c>
      <c r="D1384" s="1">
        <f>料單!C1809</f>
        <v>0</v>
      </c>
      <c r="E1384" s="1">
        <f ca="1">VLOOKUP(D1384,料單!C:E,3,FALSE)</f>
        <v>0</v>
      </c>
      <c r="F1384" s="1">
        <f ca="1">VLOOKUP(D1384,料單!C:F,4,FALSE)</f>
        <v>0</v>
      </c>
      <c r="G1384" s="1">
        <f ca="1">VLOOKUP(D1384,料單!C:G,5,FALSE)</f>
        <v>0</v>
      </c>
      <c r="H1384" s="1">
        <f ca="1">VLOOKUP(D1384,料單!C:H,6,FALSE)</f>
        <v>0</v>
      </c>
      <c r="I1384" s="1">
        <f ca="1">VLOOKUP(D1384,料單!C:I,7,FALSE)</f>
        <v>0</v>
      </c>
      <c r="J1384" s="1" t="str">
        <f ca="1">VLOOKUP(D1384,料單!C:J,8,FALSE)</f>
        <v>送貨地址：</v>
      </c>
      <c r="K1384" s="1">
        <f ca="1">VLOOKUP(D1384,料單!C:K,9,FALSE)</f>
        <v>0</v>
      </c>
      <c r="L1384" s="1">
        <f ca="1">VLOOKUP(D1384,料單!C:M,11,FALSE)</f>
        <v>0</v>
      </c>
      <c r="M1384" s="1">
        <f ca="1">VLOOKUP(D1384,料單!C:L,10,FALSE)</f>
        <v>0</v>
      </c>
      <c r="O1384" s="1">
        <f t="shared" ca="1" si="485"/>
        <v>0</v>
      </c>
      <c r="R1384" s="2" t="str">
        <f>IFERROR(VLOOKUP(表格15[[#This Row],[板材
色號]],資料庫!$P$3:$AJ$73,20,),"")</f>
        <v/>
      </c>
      <c r="S1384" s="9" t="str">
        <f t="shared" ca="1" si="480"/>
        <v/>
      </c>
    </row>
    <row r="1385" spans="1:19" x14ac:dyDescent="0.25">
      <c r="A1385" s="1">
        <f t="shared" si="484"/>
        <v>1219</v>
      </c>
      <c r="B1385" s="1">
        <f>料單!$C$1801</f>
        <v>0</v>
      </c>
      <c r="C1385" s="1">
        <f>料單!$C$1800</f>
        <v>0</v>
      </c>
      <c r="D1385" s="1">
        <f>料單!C1810</f>
        <v>0</v>
      </c>
      <c r="E1385" s="1">
        <f ca="1">VLOOKUP(D1385,料單!C:E,3,FALSE)</f>
        <v>0</v>
      </c>
      <c r="F1385" s="1">
        <f ca="1">VLOOKUP(D1385,料單!C:F,4,FALSE)</f>
        <v>0</v>
      </c>
      <c r="G1385" s="1">
        <f ca="1">VLOOKUP(D1385,料單!C:G,5,FALSE)</f>
        <v>0</v>
      </c>
      <c r="H1385" s="1">
        <f ca="1">VLOOKUP(D1385,料單!C:H,6,FALSE)</f>
        <v>0</v>
      </c>
      <c r="I1385" s="1">
        <f ca="1">VLOOKUP(D1385,料單!C:I,7,FALSE)</f>
        <v>0</v>
      </c>
      <c r="J1385" s="1" t="str">
        <f ca="1">VLOOKUP(D1385,料單!C:J,8,FALSE)</f>
        <v>送貨地址：</v>
      </c>
      <c r="K1385" s="1">
        <f ca="1">VLOOKUP(D1385,料單!C:K,9,FALSE)</f>
        <v>0</v>
      </c>
      <c r="L1385" s="1">
        <f ca="1">VLOOKUP(D1385,料單!C:M,11,FALSE)</f>
        <v>0</v>
      </c>
      <c r="M1385" s="1">
        <f ca="1">VLOOKUP(D1385,料單!C:L,10,FALSE)</f>
        <v>0</v>
      </c>
      <c r="O1385" s="1">
        <f t="shared" ca="1" si="485"/>
        <v>0</v>
      </c>
      <c r="R1385" s="2" t="str">
        <f>IFERROR(VLOOKUP(表格15[[#This Row],[板材
色號]],資料庫!$P$3:$AJ$73,20,),"")</f>
        <v/>
      </c>
      <c r="S1385" s="9" t="str">
        <f t="shared" ca="1" si="480"/>
        <v/>
      </c>
    </row>
    <row r="1386" spans="1:19" x14ac:dyDescent="0.25">
      <c r="A1386" s="1">
        <f t="shared" si="484"/>
        <v>1220</v>
      </c>
      <c r="B1386" s="1">
        <f>料單!$C$1801</f>
        <v>0</v>
      </c>
      <c r="C1386" s="1">
        <f>料單!$C$1800</f>
        <v>0</v>
      </c>
      <c r="D1386" s="1">
        <f>料單!C1811</f>
        <v>0</v>
      </c>
      <c r="E1386" s="1">
        <f ca="1">VLOOKUP(D1386,料單!C:E,3,FALSE)</f>
        <v>0</v>
      </c>
      <c r="F1386" s="1">
        <f ca="1">VLOOKUP(D1386,料單!C:F,4,FALSE)</f>
        <v>0</v>
      </c>
      <c r="G1386" s="1">
        <f ca="1">VLOOKUP(D1386,料單!C:G,5,FALSE)</f>
        <v>0</v>
      </c>
      <c r="H1386" s="1">
        <f ca="1">VLOOKUP(D1386,料單!C:H,6,FALSE)</f>
        <v>0</v>
      </c>
      <c r="I1386" s="1">
        <f ca="1">VLOOKUP(D1386,料單!C:I,7,FALSE)</f>
        <v>0</v>
      </c>
      <c r="J1386" s="1" t="str">
        <f ca="1">VLOOKUP(D1386,料單!C:J,8,FALSE)</f>
        <v>送貨地址：</v>
      </c>
      <c r="K1386" s="1">
        <f ca="1">VLOOKUP(D1386,料單!C:K,9,FALSE)</f>
        <v>0</v>
      </c>
      <c r="L1386" s="1">
        <f ca="1">VLOOKUP(D1386,料單!C:M,11,FALSE)</f>
        <v>0</v>
      </c>
      <c r="M1386" s="1">
        <f ca="1">VLOOKUP(D1386,料單!C:L,10,FALSE)</f>
        <v>0</v>
      </c>
      <c r="O1386" s="1">
        <f t="shared" ca="1" si="485"/>
        <v>0</v>
      </c>
      <c r="R1386" s="2" t="str">
        <f>IFERROR(VLOOKUP(表格15[[#This Row],[板材
色號]],資料庫!$P$3:$AJ$73,20,),"")</f>
        <v/>
      </c>
      <c r="S1386" s="9" t="str">
        <f t="shared" ca="1" si="480"/>
        <v/>
      </c>
    </row>
    <row r="1387" spans="1:19" x14ac:dyDescent="0.25">
      <c r="A1387" s="1">
        <f t="shared" si="484"/>
        <v>1221</v>
      </c>
      <c r="B1387" s="1">
        <f>料單!$C$1801</f>
        <v>0</v>
      </c>
      <c r="C1387" s="1">
        <f>料單!$C$1800</f>
        <v>0</v>
      </c>
      <c r="D1387" s="1">
        <f>料單!C1812</f>
        <v>0</v>
      </c>
      <c r="E1387" s="1">
        <f ca="1">VLOOKUP(D1387,料單!C:E,3,FALSE)</f>
        <v>0</v>
      </c>
      <c r="F1387" s="1">
        <f ca="1">VLOOKUP(D1387,料單!C:F,4,FALSE)</f>
        <v>0</v>
      </c>
      <c r="G1387" s="1">
        <f ca="1">VLOOKUP(D1387,料單!C:G,5,FALSE)</f>
        <v>0</v>
      </c>
      <c r="H1387" s="1">
        <f ca="1">VLOOKUP(D1387,料單!C:H,6,FALSE)</f>
        <v>0</v>
      </c>
      <c r="I1387" s="1">
        <f ca="1">VLOOKUP(D1387,料單!C:I,7,FALSE)</f>
        <v>0</v>
      </c>
      <c r="J1387" s="1" t="str">
        <f ca="1">VLOOKUP(D1387,料單!C:J,8,FALSE)</f>
        <v>送貨地址：</v>
      </c>
      <c r="K1387" s="1">
        <f ca="1">VLOOKUP(D1387,料單!C:K,9,FALSE)</f>
        <v>0</v>
      </c>
      <c r="L1387" s="1">
        <f ca="1">VLOOKUP(D1387,料單!C:M,11,FALSE)</f>
        <v>0</v>
      </c>
      <c r="M1387" s="1">
        <f ca="1">VLOOKUP(D1387,料單!C:L,10,FALSE)</f>
        <v>0</v>
      </c>
      <c r="O1387" s="1">
        <f t="shared" ca="1" si="485"/>
        <v>0</v>
      </c>
      <c r="R1387" s="2" t="str">
        <f>IFERROR(VLOOKUP(表格15[[#This Row],[板材
色號]],資料庫!$P$3:$AJ$73,20,),"")</f>
        <v/>
      </c>
      <c r="S1387" s="9" t="str">
        <f t="shared" ca="1" si="480"/>
        <v/>
      </c>
    </row>
    <row r="1388" spans="1:19" x14ac:dyDescent="0.25">
      <c r="A1388" s="1">
        <f t="shared" si="484"/>
        <v>1222</v>
      </c>
      <c r="B1388" s="1">
        <f>料單!$C$1801</f>
        <v>0</v>
      </c>
      <c r="C1388" s="1">
        <f>料單!$C$1800</f>
        <v>0</v>
      </c>
      <c r="D1388" s="1">
        <f>料單!C1813</f>
        <v>0</v>
      </c>
      <c r="E1388" s="1">
        <f ca="1">VLOOKUP(D1388,料單!C:E,3,FALSE)</f>
        <v>0</v>
      </c>
      <c r="F1388" s="1">
        <f ca="1">VLOOKUP(D1388,料單!C:F,4,FALSE)</f>
        <v>0</v>
      </c>
      <c r="G1388" s="1">
        <f ca="1">VLOOKUP(D1388,料單!C:G,5,FALSE)</f>
        <v>0</v>
      </c>
      <c r="H1388" s="1">
        <f ca="1">VLOOKUP(D1388,料單!C:H,6,FALSE)</f>
        <v>0</v>
      </c>
      <c r="I1388" s="1">
        <f ca="1">VLOOKUP(D1388,料單!C:I,7,FALSE)</f>
        <v>0</v>
      </c>
      <c r="J1388" s="1" t="str">
        <f ca="1">VLOOKUP(D1388,料單!C:J,8,FALSE)</f>
        <v>送貨地址：</v>
      </c>
      <c r="K1388" s="1">
        <f ca="1">VLOOKUP(D1388,料單!C:K,9,FALSE)</f>
        <v>0</v>
      </c>
      <c r="L1388" s="1">
        <f ca="1">VLOOKUP(D1388,料單!C:M,11,FALSE)</f>
        <v>0</v>
      </c>
      <c r="M1388" s="1">
        <f ca="1">VLOOKUP(D1388,料單!C:L,10,FALSE)</f>
        <v>0</v>
      </c>
      <c r="O1388" s="1">
        <f t="shared" ca="1" si="485"/>
        <v>0</v>
      </c>
      <c r="R1388" s="2" t="str">
        <f>IFERROR(VLOOKUP(表格15[[#This Row],[板材
色號]],資料庫!$P$3:$AJ$73,20,),"")</f>
        <v/>
      </c>
      <c r="S1388" s="9" t="str">
        <f t="shared" ca="1" si="480"/>
        <v/>
      </c>
    </row>
    <row r="1389" spans="1:19" x14ac:dyDescent="0.25">
      <c r="A1389" s="1">
        <f t="shared" si="484"/>
        <v>1223</v>
      </c>
      <c r="B1389" s="1">
        <f>料單!$C$1801</f>
        <v>0</v>
      </c>
      <c r="C1389" s="1">
        <f>料單!$C$1800</f>
        <v>0</v>
      </c>
      <c r="D1389" s="1">
        <f>料單!C1814</f>
        <v>0</v>
      </c>
      <c r="E1389" s="1">
        <f ca="1">VLOOKUP(D1389,料單!C:E,3,FALSE)</f>
        <v>0</v>
      </c>
      <c r="F1389" s="1">
        <f ca="1">VLOOKUP(D1389,料單!C:F,4,FALSE)</f>
        <v>0</v>
      </c>
      <c r="G1389" s="1">
        <f ca="1">VLOOKUP(D1389,料單!C:G,5,FALSE)</f>
        <v>0</v>
      </c>
      <c r="H1389" s="1">
        <f ca="1">VLOOKUP(D1389,料單!C:H,6,FALSE)</f>
        <v>0</v>
      </c>
      <c r="I1389" s="1">
        <f ca="1">VLOOKUP(D1389,料單!C:I,7,FALSE)</f>
        <v>0</v>
      </c>
      <c r="J1389" s="1" t="str">
        <f ca="1">VLOOKUP(D1389,料單!C:J,8,FALSE)</f>
        <v>送貨地址：</v>
      </c>
      <c r="K1389" s="1">
        <f ca="1">VLOOKUP(D1389,料單!C:K,9,FALSE)</f>
        <v>0</v>
      </c>
      <c r="L1389" s="1">
        <f ca="1">VLOOKUP(D1389,料單!C:M,11,FALSE)</f>
        <v>0</v>
      </c>
      <c r="M1389" s="1">
        <f ca="1">VLOOKUP(D1389,料單!C:L,10,FALSE)</f>
        <v>0</v>
      </c>
      <c r="O1389" s="1">
        <f t="shared" ca="1" si="485"/>
        <v>0</v>
      </c>
      <c r="R1389" s="2" t="str">
        <f>IFERROR(VLOOKUP(表格15[[#This Row],[板材
色號]],資料庫!$P$3:$AJ$73,20,),"")</f>
        <v/>
      </c>
      <c r="S1389" s="9" t="str">
        <f t="shared" ca="1" si="480"/>
        <v/>
      </c>
    </row>
    <row r="1390" spans="1:19" x14ac:dyDescent="0.25">
      <c r="A1390" s="1">
        <f t="shared" si="484"/>
        <v>1224</v>
      </c>
      <c r="B1390" s="1">
        <f>料單!$C$1801</f>
        <v>0</v>
      </c>
      <c r="C1390" s="1">
        <f>料單!$C$1800</f>
        <v>0</v>
      </c>
      <c r="D1390" s="1">
        <f>料單!C1815</f>
        <v>0</v>
      </c>
      <c r="E1390" s="1">
        <f ca="1">VLOOKUP(D1390,料單!C:E,3,FALSE)</f>
        <v>0</v>
      </c>
      <c r="F1390" s="1">
        <f ca="1">VLOOKUP(D1390,料單!C:F,4,FALSE)</f>
        <v>0</v>
      </c>
      <c r="G1390" s="1">
        <f ca="1">VLOOKUP(D1390,料單!C:G,5,FALSE)</f>
        <v>0</v>
      </c>
      <c r="H1390" s="1">
        <f ca="1">VLOOKUP(D1390,料單!C:H,6,FALSE)</f>
        <v>0</v>
      </c>
      <c r="I1390" s="1">
        <f ca="1">VLOOKUP(D1390,料單!C:I,7,FALSE)</f>
        <v>0</v>
      </c>
      <c r="J1390" s="1" t="str">
        <f ca="1">VLOOKUP(D1390,料單!C:J,8,FALSE)</f>
        <v>送貨地址：</v>
      </c>
      <c r="K1390" s="1">
        <f ca="1">VLOOKUP(D1390,料單!C:K,9,FALSE)</f>
        <v>0</v>
      </c>
      <c r="L1390" s="1">
        <f ca="1">VLOOKUP(D1390,料單!C:M,11,FALSE)</f>
        <v>0</v>
      </c>
      <c r="M1390" s="1">
        <f ca="1">VLOOKUP(D1390,料單!C:L,10,FALSE)</f>
        <v>0</v>
      </c>
      <c r="O1390" s="1">
        <f t="shared" ca="1" si="485"/>
        <v>0</v>
      </c>
      <c r="R1390" s="2" t="str">
        <f>IFERROR(VLOOKUP(表格15[[#This Row],[板材
色號]],資料庫!$P$3:$AJ$73,20,),"")</f>
        <v/>
      </c>
      <c r="S1390" s="9" t="str">
        <f t="shared" ca="1" si="480"/>
        <v/>
      </c>
    </row>
    <row r="1391" spans="1:19" x14ac:dyDescent="0.25">
      <c r="A1391" s="1">
        <f t="shared" si="484"/>
        <v>1225</v>
      </c>
      <c r="B1391" s="1">
        <f>料單!$C$1801</f>
        <v>0</v>
      </c>
      <c r="C1391" s="1">
        <f>料單!$C$1800</f>
        <v>0</v>
      </c>
      <c r="D1391" s="1">
        <f>料單!C1816</f>
        <v>0</v>
      </c>
      <c r="E1391" s="1">
        <f ca="1">VLOOKUP(D1391,料單!C:E,3,FALSE)</f>
        <v>0</v>
      </c>
      <c r="F1391" s="1">
        <f ca="1">VLOOKUP(D1391,料單!C:F,4,FALSE)</f>
        <v>0</v>
      </c>
      <c r="G1391" s="1">
        <f ca="1">VLOOKUP(D1391,料單!C:G,5,FALSE)</f>
        <v>0</v>
      </c>
      <c r="H1391" s="1">
        <f ca="1">VLOOKUP(D1391,料單!C:H,6,FALSE)</f>
        <v>0</v>
      </c>
      <c r="I1391" s="1">
        <f ca="1">VLOOKUP(D1391,料單!C:I,7,FALSE)</f>
        <v>0</v>
      </c>
      <c r="J1391" s="1" t="str">
        <f ca="1">VLOOKUP(D1391,料單!C:J,8,FALSE)</f>
        <v>送貨地址：</v>
      </c>
      <c r="K1391" s="1">
        <f ca="1">VLOOKUP(D1391,料單!C:K,9,FALSE)</f>
        <v>0</v>
      </c>
      <c r="L1391" s="1">
        <f ca="1">VLOOKUP(D1391,料單!C:M,11,FALSE)</f>
        <v>0</v>
      </c>
      <c r="M1391" s="1">
        <f ca="1">VLOOKUP(D1391,料單!C:L,10,FALSE)</f>
        <v>0</v>
      </c>
      <c r="O1391" s="1">
        <f t="shared" ca="1" si="485"/>
        <v>0</v>
      </c>
      <c r="R1391" s="2" t="str">
        <f>IFERROR(VLOOKUP(表格15[[#This Row],[板材
色號]],資料庫!$P$3:$AJ$73,20,),"")</f>
        <v/>
      </c>
      <c r="S1391" s="9" t="str">
        <f t="shared" ca="1" si="480"/>
        <v/>
      </c>
    </row>
    <row r="1392" spans="1:19" x14ac:dyDescent="0.25">
      <c r="A1392" s="1">
        <f t="shared" si="484"/>
        <v>1226</v>
      </c>
      <c r="B1392" s="1">
        <f>料單!$C$1801</f>
        <v>0</v>
      </c>
      <c r="C1392" s="1">
        <f>料單!$C$1800</f>
        <v>0</v>
      </c>
      <c r="D1392" s="1">
        <f>料單!C1817</f>
        <v>0</v>
      </c>
      <c r="E1392" s="1">
        <f ca="1">VLOOKUP(D1392,料單!C:E,3,FALSE)</f>
        <v>0</v>
      </c>
      <c r="F1392" s="1">
        <f ca="1">VLOOKUP(D1392,料單!C:F,4,FALSE)</f>
        <v>0</v>
      </c>
      <c r="G1392" s="1">
        <f ca="1">VLOOKUP(D1392,料單!C:G,5,FALSE)</f>
        <v>0</v>
      </c>
      <c r="H1392" s="1">
        <f ca="1">VLOOKUP(D1392,料單!C:H,6,FALSE)</f>
        <v>0</v>
      </c>
      <c r="I1392" s="1">
        <f ca="1">VLOOKUP(D1392,料單!C:I,7,FALSE)</f>
        <v>0</v>
      </c>
      <c r="J1392" s="1" t="str">
        <f ca="1">VLOOKUP(D1392,料單!C:J,8,FALSE)</f>
        <v>送貨地址：</v>
      </c>
      <c r="K1392" s="1">
        <f ca="1">VLOOKUP(D1392,料單!C:K,9,FALSE)</f>
        <v>0</v>
      </c>
      <c r="L1392" s="1">
        <f ca="1">VLOOKUP(D1392,料單!C:M,11,FALSE)</f>
        <v>0</v>
      </c>
      <c r="M1392" s="1">
        <f ca="1">VLOOKUP(D1392,料單!C:L,10,FALSE)</f>
        <v>0</v>
      </c>
      <c r="O1392" s="1">
        <f t="shared" ca="1" si="485"/>
        <v>0</v>
      </c>
      <c r="R1392" s="2" t="str">
        <f>IFERROR(VLOOKUP(表格15[[#This Row],[板材
色號]],資料庫!$P$3:$AJ$73,20,),"")</f>
        <v/>
      </c>
      <c r="S1392" s="9" t="str">
        <f t="shared" ca="1" si="480"/>
        <v/>
      </c>
    </row>
    <row r="1393" spans="1:19" x14ac:dyDescent="0.25">
      <c r="A1393" s="1">
        <f t="shared" si="484"/>
        <v>1227</v>
      </c>
      <c r="B1393" s="1">
        <f>料單!$C$1801</f>
        <v>0</v>
      </c>
      <c r="C1393" s="1">
        <f>料單!$C$1800</f>
        <v>0</v>
      </c>
      <c r="D1393" s="1">
        <f>料單!C1818</f>
        <v>0</v>
      </c>
      <c r="E1393" s="1">
        <f ca="1">VLOOKUP(D1393,料單!C:E,3,FALSE)</f>
        <v>0</v>
      </c>
      <c r="F1393" s="1">
        <f ca="1">VLOOKUP(D1393,料單!C:F,4,FALSE)</f>
        <v>0</v>
      </c>
      <c r="G1393" s="1">
        <f ca="1">VLOOKUP(D1393,料單!C:G,5,FALSE)</f>
        <v>0</v>
      </c>
      <c r="H1393" s="1">
        <f ca="1">VLOOKUP(D1393,料單!C:H,6,FALSE)</f>
        <v>0</v>
      </c>
      <c r="I1393" s="1">
        <f ca="1">VLOOKUP(D1393,料單!C:I,7,FALSE)</f>
        <v>0</v>
      </c>
      <c r="J1393" s="1" t="str">
        <f ca="1">VLOOKUP(D1393,料單!C:J,8,FALSE)</f>
        <v>送貨地址：</v>
      </c>
      <c r="K1393" s="1">
        <f ca="1">VLOOKUP(D1393,料單!C:K,9,FALSE)</f>
        <v>0</v>
      </c>
      <c r="L1393" s="1">
        <f ca="1">VLOOKUP(D1393,料單!C:M,11,FALSE)</f>
        <v>0</v>
      </c>
      <c r="M1393" s="1">
        <f ca="1">VLOOKUP(D1393,料單!C:L,10,FALSE)</f>
        <v>0</v>
      </c>
      <c r="O1393" s="1">
        <f t="shared" ca="1" si="485"/>
        <v>0</v>
      </c>
      <c r="R1393" s="2" t="str">
        <f>IFERROR(VLOOKUP(表格15[[#This Row],[板材
色號]],資料庫!$P$3:$AJ$73,20,),"")</f>
        <v/>
      </c>
      <c r="S1393" s="9" t="str">
        <f t="shared" ca="1" si="480"/>
        <v/>
      </c>
    </row>
    <row r="1394" spans="1:19" x14ac:dyDescent="0.25">
      <c r="A1394" s="1">
        <f t="shared" si="484"/>
        <v>1228</v>
      </c>
      <c r="B1394" s="1">
        <f>料單!$C$1801</f>
        <v>0</v>
      </c>
      <c r="C1394" s="1">
        <f>料單!$C$1800</f>
        <v>0</v>
      </c>
      <c r="D1394" s="1">
        <f>料單!C1819</f>
        <v>0</v>
      </c>
      <c r="E1394" s="1">
        <f ca="1">VLOOKUP(D1394,料單!C:E,3,FALSE)</f>
        <v>0</v>
      </c>
      <c r="F1394" s="1">
        <f ca="1">VLOOKUP(D1394,料單!C:F,4,FALSE)</f>
        <v>0</v>
      </c>
      <c r="G1394" s="1">
        <f ca="1">VLOOKUP(D1394,料單!C:G,5,FALSE)</f>
        <v>0</v>
      </c>
      <c r="H1394" s="1">
        <f ca="1">VLOOKUP(D1394,料單!C:H,6,FALSE)</f>
        <v>0</v>
      </c>
      <c r="I1394" s="1">
        <f ca="1">VLOOKUP(D1394,料單!C:I,7,FALSE)</f>
        <v>0</v>
      </c>
      <c r="J1394" s="1" t="str">
        <f ca="1">VLOOKUP(D1394,料單!C:J,8,FALSE)</f>
        <v>送貨地址：</v>
      </c>
      <c r="K1394" s="1">
        <f ca="1">VLOOKUP(D1394,料單!C:K,9,FALSE)</f>
        <v>0</v>
      </c>
      <c r="L1394" s="1">
        <f ca="1">VLOOKUP(D1394,料單!C:M,11,FALSE)</f>
        <v>0</v>
      </c>
      <c r="M1394" s="1">
        <f ca="1">VLOOKUP(D1394,料單!C:L,10,FALSE)</f>
        <v>0</v>
      </c>
      <c r="O1394" s="1">
        <f t="shared" ca="1" si="485"/>
        <v>0</v>
      </c>
      <c r="R1394" s="2" t="str">
        <f>IFERROR(VLOOKUP(表格15[[#This Row],[板材
色號]],資料庫!$P$3:$AJ$73,20,),"")</f>
        <v/>
      </c>
      <c r="S1394" s="9" t="str">
        <f t="shared" ref="S1394:S1457" ca="1" si="486">IFERROR((O1394*R1394),"")</f>
        <v/>
      </c>
    </row>
    <row r="1395" spans="1:19" x14ac:dyDescent="0.25">
      <c r="A1395" s="1">
        <f t="shared" si="484"/>
        <v>1229</v>
      </c>
      <c r="B1395" s="1">
        <f>料單!$C$1801</f>
        <v>0</v>
      </c>
      <c r="C1395" s="1">
        <f>料單!$C$1800</f>
        <v>0</v>
      </c>
      <c r="D1395" s="1">
        <f>料單!C1820</f>
        <v>0</v>
      </c>
      <c r="E1395" s="1">
        <f ca="1">VLOOKUP(D1395,料單!C:E,3,FALSE)</f>
        <v>0</v>
      </c>
      <c r="F1395" s="1">
        <f ca="1">VLOOKUP(D1395,料單!C:F,4,FALSE)</f>
        <v>0</v>
      </c>
      <c r="G1395" s="1">
        <f ca="1">VLOOKUP(D1395,料單!C:G,5,FALSE)</f>
        <v>0</v>
      </c>
      <c r="H1395" s="1">
        <f ca="1">VLOOKUP(D1395,料單!C:H,6,FALSE)</f>
        <v>0</v>
      </c>
      <c r="I1395" s="1">
        <f ca="1">VLOOKUP(D1395,料單!C:I,7,FALSE)</f>
        <v>0</v>
      </c>
      <c r="J1395" s="1" t="str">
        <f ca="1">VLOOKUP(D1395,料單!C:J,8,FALSE)</f>
        <v>送貨地址：</v>
      </c>
      <c r="K1395" s="1">
        <f ca="1">VLOOKUP(D1395,料單!C:K,9,FALSE)</f>
        <v>0</v>
      </c>
      <c r="L1395" s="1">
        <f ca="1">VLOOKUP(D1395,料單!C:M,11,FALSE)</f>
        <v>0</v>
      </c>
      <c r="M1395" s="1">
        <f ca="1">VLOOKUP(D1395,料單!C:L,10,FALSE)</f>
        <v>0</v>
      </c>
      <c r="O1395" s="1">
        <f t="shared" ca="1" si="485"/>
        <v>0</v>
      </c>
      <c r="R1395" s="2" t="str">
        <f>IFERROR(VLOOKUP(表格15[[#This Row],[板材
色號]],資料庫!$P$3:$AJ$73,20,),"")</f>
        <v/>
      </c>
      <c r="S1395" s="9" t="str">
        <f t="shared" ca="1" si="486"/>
        <v/>
      </c>
    </row>
    <row r="1396" spans="1:19" x14ac:dyDescent="0.25">
      <c r="A1396" s="1">
        <f t="shared" si="484"/>
        <v>1230</v>
      </c>
      <c r="B1396" s="1">
        <f>料單!$C$1801</f>
        <v>0</v>
      </c>
      <c r="C1396" s="1">
        <f>料單!$C$1800</f>
        <v>0</v>
      </c>
      <c r="D1396" s="1">
        <f>料單!C1821</f>
        <v>0</v>
      </c>
      <c r="E1396" s="1">
        <f ca="1">VLOOKUP(D1396,料單!C:E,3,FALSE)</f>
        <v>0</v>
      </c>
      <c r="F1396" s="1">
        <f ca="1">VLOOKUP(D1396,料單!C:F,4,FALSE)</f>
        <v>0</v>
      </c>
      <c r="G1396" s="1">
        <f ca="1">VLOOKUP(D1396,料單!C:G,5,FALSE)</f>
        <v>0</v>
      </c>
      <c r="H1396" s="1">
        <f ca="1">VLOOKUP(D1396,料單!C:H,6,FALSE)</f>
        <v>0</v>
      </c>
      <c r="I1396" s="1">
        <f ca="1">VLOOKUP(D1396,料單!C:I,7,FALSE)</f>
        <v>0</v>
      </c>
      <c r="J1396" s="1" t="str">
        <f ca="1">VLOOKUP(D1396,料單!C:J,8,FALSE)</f>
        <v>送貨地址：</v>
      </c>
      <c r="K1396" s="1">
        <f ca="1">VLOOKUP(D1396,料單!C:K,9,FALSE)</f>
        <v>0</v>
      </c>
      <c r="L1396" s="1">
        <f ca="1">VLOOKUP(D1396,料單!C:M,11,FALSE)</f>
        <v>0</v>
      </c>
      <c r="M1396" s="1">
        <f ca="1">VLOOKUP(D1396,料單!C:L,10,FALSE)</f>
        <v>0</v>
      </c>
      <c r="O1396" s="1">
        <f t="shared" ca="1" si="485"/>
        <v>0</v>
      </c>
      <c r="R1396" s="2" t="str">
        <f>IFERROR(VLOOKUP(表格15[[#This Row],[板材
色號]],資料庫!$P$3:$AJ$73,20,),"")</f>
        <v/>
      </c>
      <c r="S1396" s="9" t="str">
        <f t="shared" ca="1" si="486"/>
        <v/>
      </c>
    </row>
    <row r="1397" spans="1:19" x14ac:dyDescent="0.25">
      <c r="A1397" s="1">
        <f t="shared" si="484"/>
        <v>1231</v>
      </c>
      <c r="B1397" s="1">
        <f>料單!$C$1801</f>
        <v>0</v>
      </c>
      <c r="C1397" s="1">
        <f>料單!$C$1800</f>
        <v>0</v>
      </c>
      <c r="D1397" s="1">
        <f>料單!C1822</f>
        <v>0</v>
      </c>
      <c r="E1397" s="1">
        <f ca="1">VLOOKUP(D1397,料單!C:E,3,FALSE)</f>
        <v>0</v>
      </c>
      <c r="F1397" s="1">
        <f ca="1">VLOOKUP(D1397,料單!C:F,4,FALSE)</f>
        <v>0</v>
      </c>
      <c r="G1397" s="1">
        <f ca="1">VLOOKUP(D1397,料單!C:G,5,FALSE)</f>
        <v>0</v>
      </c>
      <c r="H1397" s="1">
        <f ca="1">VLOOKUP(D1397,料單!C:H,6,FALSE)</f>
        <v>0</v>
      </c>
      <c r="I1397" s="1">
        <f ca="1">VLOOKUP(D1397,料單!C:I,7,FALSE)</f>
        <v>0</v>
      </c>
      <c r="J1397" s="1" t="str">
        <f ca="1">VLOOKUP(D1397,料單!C:J,8,FALSE)</f>
        <v>送貨地址：</v>
      </c>
      <c r="K1397" s="1">
        <f ca="1">VLOOKUP(D1397,料單!C:K,9,FALSE)</f>
        <v>0</v>
      </c>
      <c r="L1397" s="1">
        <f ca="1">VLOOKUP(D1397,料單!C:M,11,FALSE)</f>
        <v>0</v>
      </c>
      <c r="M1397" s="1">
        <f ca="1">VLOOKUP(D1397,料單!C:L,10,FALSE)</f>
        <v>0</v>
      </c>
      <c r="O1397" s="1">
        <f t="shared" ca="1" si="485"/>
        <v>0</v>
      </c>
      <c r="R1397" s="2" t="str">
        <f>IFERROR(VLOOKUP(表格15[[#This Row],[板材
色號]],資料庫!$P$3:$AJ$73,20,),"")</f>
        <v/>
      </c>
      <c r="S1397" s="9" t="str">
        <f t="shared" ca="1" si="486"/>
        <v/>
      </c>
    </row>
    <row r="1398" spans="1:19" x14ac:dyDescent="0.25">
      <c r="A1398" s="1">
        <f t="shared" si="484"/>
        <v>1232</v>
      </c>
      <c r="B1398" s="1">
        <f>料單!$C$1801</f>
        <v>0</v>
      </c>
      <c r="C1398" s="1">
        <f>料單!$C$1800</f>
        <v>0</v>
      </c>
      <c r="D1398" s="1">
        <f>料單!C1823</f>
        <v>0</v>
      </c>
      <c r="E1398" s="1">
        <f ca="1">VLOOKUP(D1398,料單!C:E,3,FALSE)</f>
        <v>0</v>
      </c>
      <c r="F1398" s="1">
        <f ca="1">VLOOKUP(D1398,料單!C:F,4,FALSE)</f>
        <v>0</v>
      </c>
      <c r="G1398" s="1">
        <f ca="1">VLOOKUP(D1398,料單!C:G,5,FALSE)</f>
        <v>0</v>
      </c>
      <c r="H1398" s="1">
        <f ca="1">VLOOKUP(D1398,料單!C:H,6,FALSE)</f>
        <v>0</v>
      </c>
      <c r="I1398" s="1">
        <f ca="1">VLOOKUP(D1398,料單!C:I,7,FALSE)</f>
        <v>0</v>
      </c>
      <c r="J1398" s="1" t="str">
        <f ca="1">VLOOKUP(D1398,料單!C:J,8,FALSE)</f>
        <v>送貨地址：</v>
      </c>
      <c r="K1398" s="1">
        <f ca="1">VLOOKUP(D1398,料單!C:K,9,FALSE)</f>
        <v>0</v>
      </c>
      <c r="L1398" s="1">
        <f ca="1">VLOOKUP(D1398,料單!C:M,11,FALSE)</f>
        <v>0</v>
      </c>
      <c r="M1398" s="1">
        <f ca="1">VLOOKUP(D1398,料單!C:L,10,FALSE)</f>
        <v>0</v>
      </c>
      <c r="O1398" s="1">
        <f t="shared" ca="1" si="485"/>
        <v>0</v>
      </c>
      <c r="R1398" s="2" t="str">
        <f>IFERROR(VLOOKUP(表格15[[#This Row],[板材
色號]],資料庫!$P$3:$AJ$73,20,),"")</f>
        <v/>
      </c>
      <c r="S1398" s="9" t="str">
        <f t="shared" ca="1" si="486"/>
        <v/>
      </c>
    </row>
    <row r="1399" spans="1:19" x14ac:dyDescent="0.25">
      <c r="A1399" s="1">
        <f t="shared" si="484"/>
        <v>1233</v>
      </c>
      <c r="B1399" s="1">
        <f>料單!$C$1801</f>
        <v>0</v>
      </c>
      <c r="C1399" s="1">
        <f>料單!$C$1800</f>
        <v>0</v>
      </c>
      <c r="D1399" s="1">
        <f>料單!C1824</f>
        <v>0</v>
      </c>
      <c r="E1399" s="1">
        <f ca="1">VLOOKUP(D1399,料單!C:E,3,FALSE)</f>
        <v>0</v>
      </c>
      <c r="F1399" s="1">
        <f ca="1">VLOOKUP(D1399,料單!C:F,4,FALSE)</f>
        <v>0</v>
      </c>
      <c r="G1399" s="1">
        <f ca="1">VLOOKUP(D1399,料單!C:G,5,FALSE)</f>
        <v>0</v>
      </c>
      <c r="H1399" s="1">
        <f ca="1">VLOOKUP(D1399,料單!C:H,6,FALSE)</f>
        <v>0</v>
      </c>
      <c r="I1399" s="1">
        <f ca="1">VLOOKUP(D1399,料單!C:I,7,FALSE)</f>
        <v>0</v>
      </c>
      <c r="J1399" s="1" t="str">
        <f ca="1">VLOOKUP(D1399,料單!C:J,8,FALSE)</f>
        <v>送貨地址：</v>
      </c>
      <c r="K1399" s="1">
        <f ca="1">VLOOKUP(D1399,料單!C:K,9,FALSE)</f>
        <v>0</v>
      </c>
      <c r="L1399" s="1">
        <f ca="1">VLOOKUP(D1399,料單!C:M,11,FALSE)</f>
        <v>0</v>
      </c>
      <c r="M1399" s="1">
        <f ca="1">VLOOKUP(D1399,料單!C:L,10,FALSE)</f>
        <v>0</v>
      </c>
      <c r="O1399" s="1">
        <f t="shared" ca="1" si="485"/>
        <v>0</v>
      </c>
      <c r="R1399" s="2" t="str">
        <f>IFERROR(VLOOKUP(表格15[[#This Row],[板材
色號]],資料庫!$P$3:$AJ$73,20,),"")</f>
        <v/>
      </c>
      <c r="S1399" s="9" t="str">
        <f t="shared" ca="1" si="486"/>
        <v/>
      </c>
    </row>
    <row r="1400" spans="1:19" x14ac:dyDescent="0.25">
      <c r="A1400" s="1">
        <f t="shared" si="484"/>
        <v>1234</v>
      </c>
      <c r="B1400" s="1">
        <f>料單!$C$1801</f>
        <v>0</v>
      </c>
      <c r="C1400" s="1">
        <f>料單!$C$1800</f>
        <v>0</v>
      </c>
      <c r="D1400" s="1">
        <f>料單!C1825</f>
        <v>0</v>
      </c>
      <c r="E1400" s="1">
        <f ca="1">VLOOKUP(D1400,料單!C:E,3,FALSE)</f>
        <v>0</v>
      </c>
      <c r="F1400" s="1">
        <f ca="1">VLOOKUP(D1400,料單!C:F,4,FALSE)</f>
        <v>0</v>
      </c>
      <c r="G1400" s="1">
        <f ca="1">VLOOKUP(D1400,料單!C:G,5,FALSE)</f>
        <v>0</v>
      </c>
      <c r="H1400" s="1">
        <f ca="1">VLOOKUP(D1400,料單!C:H,6,FALSE)</f>
        <v>0</v>
      </c>
      <c r="I1400" s="1">
        <f ca="1">VLOOKUP(D1400,料單!C:I,7,FALSE)</f>
        <v>0</v>
      </c>
      <c r="J1400" s="1" t="str">
        <f ca="1">VLOOKUP(D1400,料單!C:J,8,FALSE)</f>
        <v>送貨地址：</v>
      </c>
      <c r="K1400" s="1">
        <f ca="1">VLOOKUP(D1400,料單!C:K,9,FALSE)</f>
        <v>0</v>
      </c>
      <c r="L1400" s="1">
        <f ca="1">VLOOKUP(D1400,料單!C:M,11,FALSE)</f>
        <v>0</v>
      </c>
      <c r="M1400" s="1">
        <f ca="1">VLOOKUP(D1400,料單!C:L,10,FALSE)</f>
        <v>0</v>
      </c>
      <c r="O1400" s="1">
        <f t="shared" ref="O1400:O1412" ca="1" si="487">(F1400*H1400)/90000*K1400</f>
        <v>0</v>
      </c>
      <c r="R1400" s="2" t="str">
        <f>IFERROR(VLOOKUP(表格15[[#This Row],[板材
色號]],資料庫!$P$3:$AJ$73,20,),"")</f>
        <v/>
      </c>
      <c r="S1400" s="9" t="str">
        <f t="shared" ca="1" si="486"/>
        <v/>
      </c>
    </row>
    <row r="1401" spans="1:19" x14ac:dyDescent="0.25">
      <c r="A1401" s="1">
        <f t="shared" si="484"/>
        <v>1235</v>
      </c>
      <c r="B1401" s="1">
        <f>料單!$C$1801</f>
        <v>0</v>
      </c>
      <c r="C1401" s="1">
        <f>料單!$C$1800</f>
        <v>0</v>
      </c>
      <c r="D1401" s="1">
        <f>料單!C1826</f>
        <v>0</v>
      </c>
      <c r="E1401" s="1">
        <f ca="1">VLOOKUP(D1401,料單!C:E,3,FALSE)</f>
        <v>0</v>
      </c>
      <c r="F1401" s="1">
        <f ca="1">VLOOKUP(D1401,料單!C:F,4,FALSE)</f>
        <v>0</v>
      </c>
      <c r="G1401" s="1">
        <f ca="1">VLOOKUP(D1401,料單!C:G,5,FALSE)</f>
        <v>0</v>
      </c>
      <c r="H1401" s="1">
        <f ca="1">VLOOKUP(D1401,料單!C:H,6,FALSE)</f>
        <v>0</v>
      </c>
      <c r="I1401" s="1">
        <f ca="1">VLOOKUP(D1401,料單!C:I,7,FALSE)</f>
        <v>0</v>
      </c>
      <c r="J1401" s="1" t="str">
        <f ca="1">VLOOKUP(D1401,料單!C:J,8,FALSE)</f>
        <v>送貨地址：</v>
      </c>
      <c r="K1401" s="1">
        <f ca="1">VLOOKUP(D1401,料單!C:K,9,FALSE)</f>
        <v>0</v>
      </c>
      <c r="L1401" s="1">
        <f ca="1">VLOOKUP(D1401,料單!C:M,11,FALSE)</f>
        <v>0</v>
      </c>
      <c r="M1401" s="1">
        <f ca="1">VLOOKUP(D1401,料單!C:L,10,FALSE)</f>
        <v>0</v>
      </c>
      <c r="O1401" s="1">
        <f t="shared" ca="1" si="487"/>
        <v>0</v>
      </c>
      <c r="R1401" s="2" t="str">
        <f>IFERROR(VLOOKUP(表格15[[#This Row],[板材
色號]],資料庫!$P$3:$AJ$73,20,),"")</f>
        <v/>
      </c>
      <c r="S1401" s="9" t="str">
        <f t="shared" ca="1" si="486"/>
        <v/>
      </c>
    </row>
    <row r="1402" spans="1:19" x14ac:dyDescent="0.25">
      <c r="A1402" s="1">
        <f t="shared" si="484"/>
        <v>1236</v>
      </c>
      <c r="B1402" s="1">
        <f>料單!$C$1801</f>
        <v>0</v>
      </c>
      <c r="C1402" s="1">
        <f>料單!$C$1800</f>
        <v>0</v>
      </c>
      <c r="D1402" s="1">
        <f>料單!C1827</f>
        <v>0</v>
      </c>
      <c r="E1402" s="1">
        <f ca="1">VLOOKUP(D1402,料單!C:E,3,FALSE)</f>
        <v>0</v>
      </c>
      <c r="F1402" s="1">
        <f ca="1">VLOOKUP(D1402,料單!C:F,4,FALSE)</f>
        <v>0</v>
      </c>
      <c r="G1402" s="1">
        <f ca="1">VLOOKUP(D1402,料單!C:G,5,FALSE)</f>
        <v>0</v>
      </c>
      <c r="H1402" s="1">
        <f ca="1">VLOOKUP(D1402,料單!C:H,6,FALSE)</f>
        <v>0</v>
      </c>
      <c r="I1402" s="1">
        <f ca="1">VLOOKUP(D1402,料單!C:I,7,FALSE)</f>
        <v>0</v>
      </c>
      <c r="J1402" s="1" t="str">
        <f ca="1">VLOOKUP(D1402,料單!C:J,8,FALSE)</f>
        <v>送貨地址：</v>
      </c>
      <c r="K1402" s="1">
        <f ca="1">VLOOKUP(D1402,料單!C:K,9,FALSE)</f>
        <v>0</v>
      </c>
      <c r="L1402" s="1">
        <f ca="1">VLOOKUP(D1402,料單!C:M,11,FALSE)</f>
        <v>0</v>
      </c>
      <c r="M1402" s="1">
        <f ca="1">VLOOKUP(D1402,料單!C:L,10,FALSE)</f>
        <v>0</v>
      </c>
      <c r="O1402" s="1">
        <f t="shared" ca="1" si="487"/>
        <v>0</v>
      </c>
      <c r="R1402" s="2" t="str">
        <f>IFERROR(VLOOKUP(表格15[[#This Row],[板材
色號]],資料庫!$P$3:$AJ$73,20,),"")</f>
        <v/>
      </c>
      <c r="S1402" s="9" t="str">
        <f t="shared" ca="1" si="486"/>
        <v/>
      </c>
    </row>
    <row r="1403" spans="1:19" x14ac:dyDescent="0.25">
      <c r="A1403" s="1">
        <f t="shared" si="484"/>
        <v>1237</v>
      </c>
      <c r="B1403" s="1">
        <f>料單!$C$1801</f>
        <v>0</v>
      </c>
      <c r="C1403" s="1">
        <f>料單!$C$1800</f>
        <v>0</v>
      </c>
      <c r="D1403" s="1">
        <f>料單!C1828</f>
        <v>0</v>
      </c>
      <c r="E1403" s="1">
        <f ca="1">VLOOKUP(D1403,料單!C:E,3,FALSE)</f>
        <v>0</v>
      </c>
      <c r="F1403" s="1">
        <f ca="1">VLOOKUP(D1403,料單!C:F,4,FALSE)</f>
        <v>0</v>
      </c>
      <c r="G1403" s="1">
        <f ca="1">VLOOKUP(D1403,料單!C:G,5,FALSE)</f>
        <v>0</v>
      </c>
      <c r="H1403" s="1">
        <f ca="1">VLOOKUP(D1403,料單!C:H,6,FALSE)</f>
        <v>0</v>
      </c>
      <c r="I1403" s="1">
        <f ca="1">VLOOKUP(D1403,料單!C:I,7,FALSE)</f>
        <v>0</v>
      </c>
      <c r="J1403" s="1" t="str">
        <f ca="1">VLOOKUP(D1403,料單!C:J,8,FALSE)</f>
        <v>送貨地址：</v>
      </c>
      <c r="K1403" s="1">
        <f ca="1">VLOOKUP(D1403,料單!C:K,9,FALSE)</f>
        <v>0</v>
      </c>
      <c r="L1403" s="1">
        <f ca="1">VLOOKUP(D1403,料單!C:M,11,FALSE)</f>
        <v>0</v>
      </c>
      <c r="M1403" s="1">
        <f ca="1">VLOOKUP(D1403,料單!C:L,10,FALSE)</f>
        <v>0</v>
      </c>
      <c r="O1403" s="1">
        <f t="shared" ca="1" si="487"/>
        <v>0</v>
      </c>
      <c r="R1403" s="2" t="str">
        <f>IFERROR(VLOOKUP(表格15[[#This Row],[板材
色號]],資料庫!$P$3:$AJ$73,20,),"")</f>
        <v/>
      </c>
      <c r="S1403" s="9" t="str">
        <f t="shared" ca="1" si="486"/>
        <v/>
      </c>
    </row>
    <row r="1404" spans="1:19" x14ac:dyDescent="0.25">
      <c r="A1404" s="1">
        <f t="shared" si="484"/>
        <v>1238</v>
      </c>
      <c r="B1404" s="1">
        <f>料單!$C$1801</f>
        <v>0</v>
      </c>
      <c r="C1404" s="1">
        <f>料單!$C$1800</f>
        <v>0</v>
      </c>
      <c r="D1404" s="1">
        <f>料單!C1829</f>
        <v>0</v>
      </c>
      <c r="E1404" s="1">
        <f ca="1">VLOOKUP(D1404,料單!C:E,3,FALSE)</f>
        <v>0</v>
      </c>
      <c r="F1404" s="1">
        <f ca="1">VLOOKUP(D1404,料單!C:F,4,FALSE)</f>
        <v>0</v>
      </c>
      <c r="G1404" s="1">
        <f ca="1">VLOOKUP(D1404,料單!C:G,5,FALSE)</f>
        <v>0</v>
      </c>
      <c r="H1404" s="1">
        <f ca="1">VLOOKUP(D1404,料單!C:H,6,FALSE)</f>
        <v>0</v>
      </c>
      <c r="I1404" s="1">
        <f ca="1">VLOOKUP(D1404,料單!C:I,7,FALSE)</f>
        <v>0</v>
      </c>
      <c r="J1404" s="1" t="str">
        <f ca="1">VLOOKUP(D1404,料單!C:J,8,FALSE)</f>
        <v>送貨地址：</v>
      </c>
      <c r="K1404" s="1">
        <f ca="1">VLOOKUP(D1404,料單!C:K,9,FALSE)</f>
        <v>0</v>
      </c>
      <c r="L1404" s="1">
        <f ca="1">VLOOKUP(D1404,料單!C:M,11,FALSE)</f>
        <v>0</v>
      </c>
      <c r="M1404" s="1">
        <f ca="1">VLOOKUP(D1404,料單!C:L,10,FALSE)</f>
        <v>0</v>
      </c>
      <c r="O1404" s="1">
        <f t="shared" ca="1" si="487"/>
        <v>0</v>
      </c>
      <c r="R1404" s="2" t="str">
        <f>IFERROR(VLOOKUP(表格15[[#This Row],[板材
色號]],資料庫!$P$3:$AJ$73,20,),"")</f>
        <v/>
      </c>
      <c r="S1404" s="9" t="str">
        <f t="shared" ca="1" si="486"/>
        <v/>
      </c>
    </row>
    <row r="1405" spans="1:19" x14ac:dyDescent="0.25">
      <c r="A1405" s="1">
        <f t="shared" si="484"/>
        <v>1239</v>
      </c>
      <c r="B1405" s="1">
        <f>料單!$C$1801</f>
        <v>0</v>
      </c>
      <c r="C1405" s="1">
        <f>料單!$C$1800</f>
        <v>0</v>
      </c>
      <c r="D1405" s="1">
        <f>料單!C1830</f>
        <v>0</v>
      </c>
      <c r="E1405" s="1">
        <f ca="1">VLOOKUP(D1405,料單!C:E,3,FALSE)</f>
        <v>0</v>
      </c>
      <c r="F1405" s="1">
        <f ca="1">VLOOKUP(D1405,料單!C:F,4,FALSE)</f>
        <v>0</v>
      </c>
      <c r="G1405" s="1">
        <f ca="1">VLOOKUP(D1405,料單!C:G,5,FALSE)</f>
        <v>0</v>
      </c>
      <c r="H1405" s="1">
        <f ca="1">VLOOKUP(D1405,料單!C:H,6,FALSE)</f>
        <v>0</v>
      </c>
      <c r="I1405" s="1">
        <f ca="1">VLOOKUP(D1405,料單!C:I,7,FALSE)</f>
        <v>0</v>
      </c>
      <c r="J1405" s="1" t="str">
        <f ca="1">VLOOKUP(D1405,料單!C:J,8,FALSE)</f>
        <v>送貨地址：</v>
      </c>
      <c r="K1405" s="1">
        <f ca="1">VLOOKUP(D1405,料單!C:K,9,FALSE)</f>
        <v>0</v>
      </c>
      <c r="L1405" s="1">
        <f ca="1">VLOOKUP(D1405,料單!C:M,11,FALSE)</f>
        <v>0</v>
      </c>
      <c r="M1405" s="1">
        <f ca="1">VLOOKUP(D1405,料單!C:L,10,FALSE)</f>
        <v>0</v>
      </c>
      <c r="O1405" s="1">
        <f t="shared" ca="1" si="487"/>
        <v>0</v>
      </c>
      <c r="R1405" s="2" t="str">
        <f>IFERROR(VLOOKUP(表格15[[#This Row],[板材
色號]],資料庫!$P$3:$AJ$73,20,),"")</f>
        <v/>
      </c>
      <c r="S1405" s="9" t="str">
        <f t="shared" ca="1" si="486"/>
        <v/>
      </c>
    </row>
    <row r="1406" spans="1:19" x14ac:dyDescent="0.25">
      <c r="A1406" s="1">
        <f t="shared" si="484"/>
        <v>1240</v>
      </c>
      <c r="B1406" s="1">
        <f>料單!$C$1801</f>
        <v>0</v>
      </c>
      <c r="C1406" s="1">
        <f>料單!$C$1800</f>
        <v>0</v>
      </c>
      <c r="D1406" s="1">
        <f>料單!C1831</f>
        <v>0</v>
      </c>
      <c r="E1406" s="1">
        <f ca="1">VLOOKUP(D1406,料單!C:E,3,FALSE)</f>
        <v>0</v>
      </c>
      <c r="F1406" s="1">
        <f ca="1">VLOOKUP(D1406,料單!C:F,4,FALSE)</f>
        <v>0</v>
      </c>
      <c r="G1406" s="1">
        <f ca="1">VLOOKUP(D1406,料單!C:G,5,FALSE)</f>
        <v>0</v>
      </c>
      <c r="H1406" s="1">
        <f ca="1">VLOOKUP(D1406,料單!C:H,6,FALSE)</f>
        <v>0</v>
      </c>
      <c r="I1406" s="1">
        <f ca="1">VLOOKUP(D1406,料單!C:I,7,FALSE)</f>
        <v>0</v>
      </c>
      <c r="J1406" s="1" t="str">
        <f ca="1">VLOOKUP(D1406,料單!C:J,8,FALSE)</f>
        <v>送貨地址：</v>
      </c>
      <c r="K1406" s="1">
        <f ca="1">VLOOKUP(D1406,料單!C:K,9,FALSE)</f>
        <v>0</v>
      </c>
      <c r="L1406" s="1">
        <f ca="1">VLOOKUP(D1406,料單!C:M,11,FALSE)</f>
        <v>0</v>
      </c>
      <c r="M1406" s="1">
        <f ca="1">VLOOKUP(D1406,料單!C:L,10,FALSE)</f>
        <v>0</v>
      </c>
      <c r="O1406" s="1">
        <f t="shared" ca="1" si="487"/>
        <v>0</v>
      </c>
      <c r="R1406" s="2" t="str">
        <f>IFERROR(VLOOKUP(表格15[[#This Row],[板材
色號]],資料庫!$P$3:$AJ$73,20,),"")</f>
        <v/>
      </c>
      <c r="S1406" s="9" t="str">
        <f t="shared" ca="1" si="486"/>
        <v/>
      </c>
    </row>
    <row r="1407" spans="1:19" x14ac:dyDescent="0.25">
      <c r="A1407" s="1">
        <f t="shared" si="484"/>
        <v>1241</v>
      </c>
      <c r="B1407" s="1">
        <f>料單!$C$1801</f>
        <v>0</v>
      </c>
      <c r="C1407" s="1">
        <f>料單!$C$1800</f>
        <v>0</v>
      </c>
      <c r="D1407" s="1">
        <f>料單!C1832</f>
        <v>0</v>
      </c>
      <c r="E1407" s="1">
        <f ca="1">VLOOKUP(D1407,料單!C:E,3,FALSE)</f>
        <v>0</v>
      </c>
      <c r="F1407" s="1">
        <f ca="1">VLOOKUP(D1407,料單!C:F,4,FALSE)</f>
        <v>0</v>
      </c>
      <c r="G1407" s="1">
        <f ca="1">VLOOKUP(D1407,料單!C:G,5,FALSE)</f>
        <v>0</v>
      </c>
      <c r="H1407" s="1">
        <f ca="1">VLOOKUP(D1407,料單!C:H,6,FALSE)</f>
        <v>0</v>
      </c>
      <c r="I1407" s="1">
        <f ca="1">VLOOKUP(D1407,料單!C:I,7,FALSE)</f>
        <v>0</v>
      </c>
      <c r="J1407" s="1" t="str">
        <f ca="1">VLOOKUP(D1407,料單!C:J,8,FALSE)</f>
        <v>送貨地址：</v>
      </c>
      <c r="K1407" s="1">
        <f ca="1">VLOOKUP(D1407,料單!C:K,9,FALSE)</f>
        <v>0</v>
      </c>
      <c r="L1407" s="1">
        <f ca="1">VLOOKUP(D1407,料單!C:M,11,FALSE)</f>
        <v>0</v>
      </c>
      <c r="M1407" s="1">
        <f ca="1">VLOOKUP(D1407,料單!C:L,10,FALSE)</f>
        <v>0</v>
      </c>
      <c r="O1407" s="1">
        <f t="shared" ca="1" si="487"/>
        <v>0</v>
      </c>
      <c r="R1407" s="2" t="str">
        <f>IFERROR(VLOOKUP(表格15[[#This Row],[板材
色號]],資料庫!$P$3:$AJ$73,20,),"")</f>
        <v/>
      </c>
      <c r="S1407" s="9" t="str">
        <f t="shared" ca="1" si="486"/>
        <v/>
      </c>
    </row>
    <row r="1408" spans="1:19" x14ac:dyDescent="0.25">
      <c r="A1408" s="1">
        <f t="shared" si="484"/>
        <v>1242</v>
      </c>
      <c r="B1408" s="1">
        <f>料單!$C$1801</f>
        <v>0</v>
      </c>
      <c r="C1408" s="1">
        <f>料單!$C$1800</f>
        <v>0</v>
      </c>
      <c r="D1408" s="1">
        <f>料單!C1833</f>
        <v>0</v>
      </c>
      <c r="E1408" s="1">
        <f ca="1">VLOOKUP(D1408,料單!C:E,3,FALSE)</f>
        <v>0</v>
      </c>
      <c r="F1408" s="1">
        <f ca="1">VLOOKUP(D1408,料單!C:F,4,FALSE)</f>
        <v>0</v>
      </c>
      <c r="G1408" s="1">
        <f ca="1">VLOOKUP(D1408,料單!C:G,5,FALSE)</f>
        <v>0</v>
      </c>
      <c r="H1408" s="1">
        <f ca="1">VLOOKUP(D1408,料單!C:H,6,FALSE)</f>
        <v>0</v>
      </c>
      <c r="I1408" s="1">
        <f ca="1">VLOOKUP(D1408,料單!C:I,7,FALSE)</f>
        <v>0</v>
      </c>
      <c r="J1408" s="1" t="str">
        <f ca="1">VLOOKUP(D1408,料單!C:J,8,FALSE)</f>
        <v>送貨地址：</v>
      </c>
      <c r="K1408" s="1">
        <f ca="1">VLOOKUP(D1408,料單!C:K,9,FALSE)</f>
        <v>0</v>
      </c>
      <c r="L1408" s="1">
        <f ca="1">VLOOKUP(D1408,料單!C:M,11,FALSE)</f>
        <v>0</v>
      </c>
      <c r="M1408" s="1">
        <f ca="1">VLOOKUP(D1408,料單!C:L,10,FALSE)</f>
        <v>0</v>
      </c>
      <c r="O1408" s="1">
        <f t="shared" ca="1" si="487"/>
        <v>0</v>
      </c>
      <c r="R1408" s="2" t="str">
        <f>IFERROR(VLOOKUP(表格15[[#This Row],[板材
色號]],資料庫!$P$3:$AJ$73,20,),"")</f>
        <v/>
      </c>
      <c r="S1408" s="9" t="str">
        <f t="shared" ca="1" si="486"/>
        <v/>
      </c>
    </row>
    <row r="1409" spans="1:19" x14ac:dyDescent="0.25">
      <c r="A1409" s="1">
        <f t="shared" si="484"/>
        <v>1243</v>
      </c>
      <c r="B1409" s="1">
        <f>料單!$C$1801</f>
        <v>0</v>
      </c>
      <c r="C1409" s="1">
        <f>料單!$C$1800</f>
        <v>0</v>
      </c>
      <c r="D1409" s="1">
        <f>料單!C1834</f>
        <v>0</v>
      </c>
      <c r="E1409" s="1">
        <f ca="1">VLOOKUP(D1409,料單!C:E,3,FALSE)</f>
        <v>0</v>
      </c>
      <c r="F1409" s="1">
        <f ca="1">VLOOKUP(D1409,料單!C:F,4,FALSE)</f>
        <v>0</v>
      </c>
      <c r="G1409" s="1">
        <f ca="1">VLOOKUP(D1409,料單!C:G,5,FALSE)</f>
        <v>0</v>
      </c>
      <c r="H1409" s="1">
        <f ca="1">VLOOKUP(D1409,料單!C:H,6,FALSE)</f>
        <v>0</v>
      </c>
      <c r="I1409" s="1">
        <f ca="1">VLOOKUP(D1409,料單!C:I,7,FALSE)</f>
        <v>0</v>
      </c>
      <c r="J1409" s="1" t="str">
        <f ca="1">VLOOKUP(D1409,料單!C:J,8,FALSE)</f>
        <v>送貨地址：</v>
      </c>
      <c r="K1409" s="1">
        <f ca="1">VLOOKUP(D1409,料單!C:K,9,FALSE)</f>
        <v>0</v>
      </c>
      <c r="L1409" s="1">
        <f ca="1">VLOOKUP(D1409,料單!C:M,11,FALSE)</f>
        <v>0</v>
      </c>
      <c r="M1409" s="1">
        <f ca="1">VLOOKUP(D1409,料單!C:L,10,FALSE)</f>
        <v>0</v>
      </c>
      <c r="O1409" s="1">
        <f t="shared" ca="1" si="487"/>
        <v>0</v>
      </c>
      <c r="R1409" s="2" t="str">
        <f>IFERROR(VLOOKUP(表格15[[#This Row],[板材
色號]],資料庫!$P$3:$AJ$73,20,),"")</f>
        <v/>
      </c>
      <c r="S1409" s="9" t="str">
        <f t="shared" ca="1" si="486"/>
        <v/>
      </c>
    </row>
    <row r="1410" spans="1:19" x14ac:dyDescent="0.25">
      <c r="A1410" s="1">
        <f t="shared" si="484"/>
        <v>1244</v>
      </c>
      <c r="B1410" s="1">
        <f>料單!$C$1801</f>
        <v>0</v>
      </c>
      <c r="C1410" s="1">
        <f>料單!$C$1800</f>
        <v>0</v>
      </c>
      <c r="D1410" s="1">
        <f>料單!C1835</f>
        <v>0</v>
      </c>
      <c r="E1410" s="1">
        <f ca="1">VLOOKUP(D1410,料單!C:E,3,FALSE)</f>
        <v>0</v>
      </c>
      <c r="F1410" s="1">
        <f ca="1">VLOOKUP(D1410,料單!C:F,4,FALSE)</f>
        <v>0</v>
      </c>
      <c r="G1410" s="1">
        <f ca="1">VLOOKUP(D1410,料單!C:G,5,FALSE)</f>
        <v>0</v>
      </c>
      <c r="H1410" s="1">
        <f ca="1">VLOOKUP(D1410,料單!C:H,6,FALSE)</f>
        <v>0</v>
      </c>
      <c r="I1410" s="1">
        <f ca="1">VLOOKUP(D1410,料單!C:I,7,FALSE)</f>
        <v>0</v>
      </c>
      <c r="J1410" s="1" t="str">
        <f ca="1">VLOOKUP(D1410,料單!C:J,8,FALSE)</f>
        <v>送貨地址：</v>
      </c>
      <c r="K1410" s="1">
        <f ca="1">VLOOKUP(D1410,料單!C:K,9,FALSE)</f>
        <v>0</v>
      </c>
      <c r="L1410" s="1">
        <f ca="1">VLOOKUP(D1410,料單!C:M,11,FALSE)</f>
        <v>0</v>
      </c>
      <c r="M1410" s="1">
        <f ca="1">VLOOKUP(D1410,料單!C:L,10,FALSE)</f>
        <v>0</v>
      </c>
      <c r="O1410" s="1">
        <f t="shared" ca="1" si="487"/>
        <v>0</v>
      </c>
      <c r="R1410" s="2" t="str">
        <f>IFERROR(VLOOKUP(表格15[[#This Row],[板材
色號]],資料庫!$P$3:$AJ$73,20,),"")</f>
        <v/>
      </c>
      <c r="S1410" s="9" t="str">
        <f t="shared" ca="1" si="486"/>
        <v/>
      </c>
    </row>
    <row r="1411" spans="1:19" s="43" customFormat="1" ht="17.25" customHeight="1" x14ac:dyDescent="0.25">
      <c r="A1411" s="43">
        <f t="shared" si="484"/>
        <v>1245</v>
      </c>
      <c r="B1411" s="43">
        <f>料單!$C$1801</f>
        <v>0</v>
      </c>
      <c r="C1411" s="43">
        <f>料單!$C$1800</f>
        <v>0</v>
      </c>
      <c r="D1411" s="43">
        <f>料單!C1836</f>
        <v>0</v>
      </c>
      <c r="E1411" s="43">
        <f ca="1">VLOOKUP(D1411,料單!C:E,3,FALSE)</f>
        <v>0</v>
      </c>
      <c r="F1411" s="43">
        <f ca="1">VLOOKUP(D1411,料單!C:F,4,FALSE)</f>
        <v>0</v>
      </c>
      <c r="G1411" s="43">
        <f ca="1">VLOOKUP(D1411,料單!C:G,5,FALSE)</f>
        <v>0</v>
      </c>
      <c r="H1411" s="43">
        <f ca="1">VLOOKUP(D1411,料單!C:H,6,FALSE)</f>
        <v>0</v>
      </c>
      <c r="I1411" s="43">
        <f ca="1">VLOOKUP(D1411,料單!C:I,7,FALSE)</f>
        <v>0</v>
      </c>
      <c r="J1411" s="43" t="str">
        <f ca="1">VLOOKUP(D1411,料單!C:J,8,FALSE)</f>
        <v>送貨地址：</v>
      </c>
      <c r="K1411" s="43">
        <f ca="1">VLOOKUP(D1411,料單!C:K,9,FALSE)</f>
        <v>0</v>
      </c>
      <c r="L1411" s="43">
        <f ca="1">VLOOKUP(D1411,料單!C:M,11,FALSE)</f>
        <v>0</v>
      </c>
      <c r="M1411" s="43">
        <f ca="1">VLOOKUP(D1411,料單!C:L,10,FALSE)</f>
        <v>0</v>
      </c>
      <c r="O1411" s="43">
        <f t="shared" ca="1" si="487"/>
        <v>0</v>
      </c>
      <c r="P1411" s="360"/>
      <c r="Q1411" s="360"/>
      <c r="R1411" s="204" t="str">
        <f>IFERROR(VLOOKUP(表格15[[#This Row],[板材
色號]],資料庫!$P$3:$AJ$73,20,),"")</f>
        <v/>
      </c>
      <c r="S1411" s="205" t="str">
        <f t="shared" ca="1" si="486"/>
        <v/>
      </c>
    </row>
    <row r="1412" spans="1:19" x14ac:dyDescent="0.25">
      <c r="A1412" s="1">
        <f t="shared" si="484"/>
        <v>1246</v>
      </c>
      <c r="B1412" s="1">
        <f>料單!$C$1840</f>
        <v>0</v>
      </c>
      <c r="C1412" s="1">
        <f>料單!$C$1839</f>
        <v>0</v>
      </c>
      <c r="D1412" s="1">
        <f>料單!C1846</f>
        <v>0</v>
      </c>
      <c r="E1412" s="1">
        <f ca="1">VLOOKUP(D1412,料單!C:E,3,FALSE)</f>
        <v>0</v>
      </c>
      <c r="F1412" s="1">
        <f ca="1">VLOOKUP(D1412,料單!C:F,4,FALSE)</f>
        <v>0</v>
      </c>
      <c r="G1412" s="1">
        <f ca="1">VLOOKUP(D1412,料單!C:G,5,FALSE)</f>
        <v>0</v>
      </c>
      <c r="H1412" s="1">
        <f ca="1">VLOOKUP(D1412,料單!C:H,6,FALSE)</f>
        <v>0</v>
      </c>
      <c r="I1412" s="1">
        <f ca="1">VLOOKUP(D1412,料單!C:I,7,FALSE)</f>
        <v>0</v>
      </c>
      <c r="J1412" s="1" t="str">
        <f ca="1">VLOOKUP(D1412,料單!C:J,8,FALSE)</f>
        <v>送貨地址：</v>
      </c>
      <c r="K1412" s="1">
        <f ca="1">VLOOKUP(D1412,料單!C:K,9,FALSE)</f>
        <v>0</v>
      </c>
      <c r="L1412" s="1">
        <f ca="1">VLOOKUP(D1412,料單!C:M,11,FALSE)</f>
        <v>0</v>
      </c>
      <c r="M1412" s="1">
        <f ca="1">VLOOKUP(D1412,料單!C:L,10,FALSE)</f>
        <v>0</v>
      </c>
      <c r="O1412" s="1">
        <f t="shared" ca="1" si="487"/>
        <v>0</v>
      </c>
      <c r="R1412" s="2" t="str">
        <f>IFERROR(VLOOKUP(表格15[[#This Row],[板材
色號]],資料庫!$P$3:$AJ$73,20,),"")</f>
        <v/>
      </c>
      <c r="S1412" s="9" t="str">
        <f t="shared" ca="1" si="486"/>
        <v/>
      </c>
    </row>
    <row r="1413" spans="1:19" x14ac:dyDescent="0.25">
      <c r="A1413" s="1">
        <f t="shared" si="484"/>
        <v>1247</v>
      </c>
      <c r="B1413" s="1">
        <f>料單!$C$1840</f>
        <v>0</v>
      </c>
      <c r="C1413" s="1">
        <f>料單!$C$1839</f>
        <v>0</v>
      </c>
      <c r="D1413" s="1">
        <f>料單!C1847</f>
        <v>0</v>
      </c>
      <c r="E1413" s="1">
        <f ca="1">VLOOKUP(D1413,料單!C:E,3,FALSE)</f>
        <v>0</v>
      </c>
      <c r="F1413" s="1">
        <f ca="1">VLOOKUP(D1413,料單!C:F,4,FALSE)</f>
        <v>0</v>
      </c>
      <c r="G1413" s="1">
        <f ca="1">VLOOKUP(D1413,料單!C:G,5,FALSE)</f>
        <v>0</v>
      </c>
      <c r="H1413" s="1">
        <f ca="1">VLOOKUP(D1413,料單!C:H,6,FALSE)</f>
        <v>0</v>
      </c>
      <c r="I1413" s="1">
        <f ca="1">VLOOKUP(D1413,料單!C:I,7,FALSE)</f>
        <v>0</v>
      </c>
      <c r="J1413" s="1" t="str">
        <f ca="1">VLOOKUP(D1413,料單!C:J,8,FALSE)</f>
        <v>送貨地址：</v>
      </c>
      <c r="K1413" s="1">
        <f ca="1">VLOOKUP(D1413,料單!C:K,9,FALSE)</f>
        <v>0</v>
      </c>
      <c r="L1413" s="1">
        <f ca="1">VLOOKUP(D1413,料單!C:M,11,FALSE)</f>
        <v>0</v>
      </c>
      <c r="M1413" s="1">
        <f ca="1">VLOOKUP(D1413,料單!C:L,10,FALSE)</f>
        <v>0</v>
      </c>
      <c r="O1413" s="1">
        <f t="shared" ref="O1413:O1429" ca="1" si="488">(F1413*H1413)/90000*K1413</f>
        <v>0</v>
      </c>
      <c r="R1413" s="2" t="str">
        <f>IFERROR(VLOOKUP(表格15[[#This Row],[板材
色號]],資料庫!$P$3:$AJ$73,20,),"")</f>
        <v/>
      </c>
      <c r="S1413" s="9" t="str">
        <f t="shared" ca="1" si="486"/>
        <v/>
      </c>
    </row>
    <row r="1414" spans="1:19" x14ac:dyDescent="0.25">
      <c r="A1414" s="1">
        <f t="shared" si="484"/>
        <v>1248</v>
      </c>
      <c r="B1414" s="1">
        <f>料單!$C$1840</f>
        <v>0</v>
      </c>
      <c r="C1414" s="1">
        <f>料單!$C$1839</f>
        <v>0</v>
      </c>
      <c r="D1414" s="1">
        <f>料單!C1848</f>
        <v>0</v>
      </c>
      <c r="E1414" s="1">
        <f ca="1">VLOOKUP(D1414,料單!C:E,3,FALSE)</f>
        <v>0</v>
      </c>
      <c r="F1414" s="1">
        <f ca="1">VLOOKUP(D1414,料單!C:F,4,FALSE)</f>
        <v>0</v>
      </c>
      <c r="G1414" s="1">
        <f ca="1">VLOOKUP(D1414,料單!C:G,5,FALSE)</f>
        <v>0</v>
      </c>
      <c r="H1414" s="1">
        <f ca="1">VLOOKUP(D1414,料單!C:H,6,FALSE)</f>
        <v>0</v>
      </c>
      <c r="I1414" s="1">
        <f ca="1">VLOOKUP(D1414,料單!C:I,7,FALSE)</f>
        <v>0</v>
      </c>
      <c r="J1414" s="1" t="str">
        <f ca="1">VLOOKUP(D1414,料單!C:J,8,FALSE)</f>
        <v>送貨地址：</v>
      </c>
      <c r="K1414" s="1">
        <f ca="1">VLOOKUP(D1414,料單!C:K,9,FALSE)</f>
        <v>0</v>
      </c>
      <c r="L1414" s="1">
        <f ca="1">VLOOKUP(D1414,料單!C:M,11,FALSE)</f>
        <v>0</v>
      </c>
      <c r="M1414" s="1">
        <f ca="1">VLOOKUP(D1414,料單!C:L,10,FALSE)</f>
        <v>0</v>
      </c>
      <c r="O1414" s="1">
        <f t="shared" ca="1" si="488"/>
        <v>0</v>
      </c>
      <c r="R1414" s="2" t="str">
        <f>IFERROR(VLOOKUP(表格15[[#This Row],[板材
色號]],資料庫!$P$3:$AJ$73,20,),"")</f>
        <v/>
      </c>
      <c r="S1414" s="9" t="str">
        <f t="shared" ca="1" si="486"/>
        <v/>
      </c>
    </row>
    <row r="1415" spans="1:19" x14ac:dyDescent="0.25">
      <c r="A1415" s="1">
        <f t="shared" si="484"/>
        <v>1249</v>
      </c>
      <c r="B1415" s="1">
        <f>料單!$C$1840</f>
        <v>0</v>
      </c>
      <c r="C1415" s="1">
        <f>料單!$C$1839</f>
        <v>0</v>
      </c>
      <c r="D1415" s="1">
        <f>料單!C1849</f>
        <v>0</v>
      </c>
      <c r="E1415" s="1">
        <f ca="1">VLOOKUP(D1415,料單!C:E,3,FALSE)</f>
        <v>0</v>
      </c>
      <c r="F1415" s="1">
        <f ca="1">VLOOKUP(D1415,料單!C:F,4,FALSE)</f>
        <v>0</v>
      </c>
      <c r="G1415" s="1">
        <f ca="1">VLOOKUP(D1415,料單!C:G,5,FALSE)</f>
        <v>0</v>
      </c>
      <c r="H1415" s="1">
        <f ca="1">VLOOKUP(D1415,料單!C:H,6,FALSE)</f>
        <v>0</v>
      </c>
      <c r="I1415" s="1">
        <f ca="1">VLOOKUP(D1415,料單!C:I,7,FALSE)</f>
        <v>0</v>
      </c>
      <c r="J1415" s="1" t="str">
        <f ca="1">VLOOKUP(D1415,料單!C:J,8,FALSE)</f>
        <v>送貨地址：</v>
      </c>
      <c r="K1415" s="1">
        <f ca="1">VLOOKUP(D1415,料單!C:K,9,FALSE)</f>
        <v>0</v>
      </c>
      <c r="L1415" s="1">
        <f ca="1">VLOOKUP(D1415,料單!C:M,11,FALSE)</f>
        <v>0</v>
      </c>
      <c r="M1415" s="1">
        <f ca="1">VLOOKUP(D1415,料單!C:L,10,FALSE)</f>
        <v>0</v>
      </c>
      <c r="O1415" s="1">
        <f t="shared" ca="1" si="488"/>
        <v>0</v>
      </c>
      <c r="R1415" s="2" t="str">
        <f>IFERROR(VLOOKUP(表格15[[#This Row],[板材
色號]],資料庫!$P$3:$AJ$73,20,),"")</f>
        <v/>
      </c>
      <c r="S1415" s="9" t="str">
        <f t="shared" ca="1" si="486"/>
        <v/>
      </c>
    </row>
    <row r="1416" spans="1:19" x14ac:dyDescent="0.25">
      <c r="A1416" s="1">
        <f t="shared" si="484"/>
        <v>1250</v>
      </c>
      <c r="B1416" s="1">
        <f>料單!$C$1840</f>
        <v>0</v>
      </c>
      <c r="C1416" s="1">
        <f>料單!$C$1839</f>
        <v>0</v>
      </c>
      <c r="D1416" s="1">
        <f>料單!C1850</f>
        <v>0</v>
      </c>
      <c r="E1416" s="1">
        <f ca="1">VLOOKUP(D1416,料單!C:E,3,FALSE)</f>
        <v>0</v>
      </c>
      <c r="F1416" s="1">
        <f ca="1">VLOOKUP(D1416,料單!C:F,4,FALSE)</f>
        <v>0</v>
      </c>
      <c r="G1416" s="1">
        <f ca="1">VLOOKUP(D1416,料單!C:G,5,FALSE)</f>
        <v>0</v>
      </c>
      <c r="H1416" s="1">
        <f ca="1">VLOOKUP(D1416,料單!C:H,6,FALSE)</f>
        <v>0</v>
      </c>
      <c r="I1416" s="1">
        <f ca="1">VLOOKUP(D1416,料單!C:I,7,FALSE)</f>
        <v>0</v>
      </c>
      <c r="J1416" s="1" t="str">
        <f ca="1">VLOOKUP(D1416,料單!C:J,8,FALSE)</f>
        <v>送貨地址：</v>
      </c>
      <c r="K1416" s="1">
        <f ca="1">VLOOKUP(D1416,料單!C:K,9,FALSE)</f>
        <v>0</v>
      </c>
      <c r="L1416" s="1">
        <f ca="1">VLOOKUP(D1416,料單!C:M,11,FALSE)</f>
        <v>0</v>
      </c>
      <c r="M1416" s="1">
        <f ca="1">VLOOKUP(D1416,料單!C:L,10,FALSE)</f>
        <v>0</v>
      </c>
      <c r="O1416" s="1">
        <f t="shared" ca="1" si="488"/>
        <v>0</v>
      </c>
      <c r="R1416" s="2" t="str">
        <f>IFERROR(VLOOKUP(表格15[[#This Row],[板材
色號]],資料庫!$P$3:$AJ$73,20,),"")</f>
        <v/>
      </c>
      <c r="S1416" s="9" t="str">
        <f t="shared" ca="1" si="486"/>
        <v/>
      </c>
    </row>
    <row r="1417" spans="1:19" x14ac:dyDescent="0.25">
      <c r="A1417" s="1">
        <f t="shared" si="484"/>
        <v>1251</v>
      </c>
      <c r="B1417" s="1">
        <f>料單!$C$1840</f>
        <v>0</v>
      </c>
      <c r="C1417" s="1">
        <f>料單!$C$1839</f>
        <v>0</v>
      </c>
      <c r="D1417" s="1">
        <f>料單!C1851</f>
        <v>0</v>
      </c>
      <c r="E1417" s="1">
        <f ca="1">VLOOKUP(D1417,料單!C:E,3,FALSE)</f>
        <v>0</v>
      </c>
      <c r="F1417" s="1">
        <f ca="1">VLOOKUP(D1417,料單!C:F,4,FALSE)</f>
        <v>0</v>
      </c>
      <c r="G1417" s="1">
        <f ca="1">VLOOKUP(D1417,料單!C:G,5,FALSE)</f>
        <v>0</v>
      </c>
      <c r="H1417" s="1">
        <f ca="1">VLOOKUP(D1417,料單!C:H,6,FALSE)</f>
        <v>0</v>
      </c>
      <c r="I1417" s="1">
        <f ca="1">VLOOKUP(D1417,料單!C:I,7,FALSE)</f>
        <v>0</v>
      </c>
      <c r="J1417" s="1" t="str">
        <f ca="1">VLOOKUP(D1417,料單!C:J,8,FALSE)</f>
        <v>送貨地址：</v>
      </c>
      <c r="K1417" s="1">
        <f ca="1">VLOOKUP(D1417,料單!C:K,9,FALSE)</f>
        <v>0</v>
      </c>
      <c r="L1417" s="1">
        <f ca="1">VLOOKUP(D1417,料單!C:M,11,FALSE)</f>
        <v>0</v>
      </c>
      <c r="M1417" s="1">
        <f ca="1">VLOOKUP(D1417,料單!C:L,10,FALSE)</f>
        <v>0</v>
      </c>
      <c r="O1417" s="1">
        <f t="shared" ca="1" si="488"/>
        <v>0</v>
      </c>
      <c r="R1417" s="2" t="str">
        <f>IFERROR(VLOOKUP(表格15[[#This Row],[板材
色號]],資料庫!$P$3:$AJ$73,20,),"")</f>
        <v/>
      </c>
      <c r="S1417" s="9" t="str">
        <f t="shared" ca="1" si="486"/>
        <v/>
      </c>
    </row>
    <row r="1418" spans="1:19" x14ac:dyDescent="0.25">
      <c r="A1418" s="1">
        <f t="shared" si="484"/>
        <v>1252</v>
      </c>
      <c r="B1418" s="1">
        <f>料單!$C$1840</f>
        <v>0</v>
      </c>
      <c r="C1418" s="1">
        <f>料單!$C$1839</f>
        <v>0</v>
      </c>
      <c r="D1418" s="1">
        <f>料單!C1852</f>
        <v>0</v>
      </c>
      <c r="E1418" s="1">
        <f ca="1">VLOOKUP(D1418,料單!C:E,3,FALSE)</f>
        <v>0</v>
      </c>
      <c r="F1418" s="1">
        <f ca="1">VLOOKUP(D1418,料單!C:F,4,FALSE)</f>
        <v>0</v>
      </c>
      <c r="G1418" s="1">
        <f ca="1">VLOOKUP(D1418,料單!C:G,5,FALSE)</f>
        <v>0</v>
      </c>
      <c r="H1418" s="1">
        <f ca="1">VLOOKUP(D1418,料單!C:H,6,FALSE)</f>
        <v>0</v>
      </c>
      <c r="I1418" s="1">
        <f ca="1">VLOOKUP(D1418,料單!C:I,7,FALSE)</f>
        <v>0</v>
      </c>
      <c r="J1418" s="1" t="str">
        <f ca="1">VLOOKUP(D1418,料單!C:J,8,FALSE)</f>
        <v>送貨地址：</v>
      </c>
      <c r="K1418" s="1">
        <f ca="1">VLOOKUP(D1418,料單!C:K,9,FALSE)</f>
        <v>0</v>
      </c>
      <c r="L1418" s="1">
        <f ca="1">VLOOKUP(D1418,料單!C:M,11,FALSE)</f>
        <v>0</v>
      </c>
      <c r="M1418" s="1">
        <f ca="1">VLOOKUP(D1418,料單!C:L,10,FALSE)</f>
        <v>0</v>
      </c>
      <c r="O1418" s="1">
        <f t="shared" ca="1" si="488"/>
        <v>0</v>
      </c>
      <c r="R1418" s="2" t="str">
        <f>IFERROR(VLOOKUP(表格15[[#This Row],[板材
色號]],資料庫!$P$3:$AJ$73,20,),"")</f>
        <v/>
      </c>
      <c r="S1418" s="9" t="str">
        <f t="shared" ca="1" si="486"/>
        <v/>
      </c>
    </row>
    <row r="1419" spans="1:19" x14ac:dyDescent="0.25">
      <c r="A1419" s="1">
        <f t="shared" si="484"/>
        <v>1253</v>
      </c>
      <c r="B1419" s="1">
        <f>料單!$C$1840</f>
        <v>0</v>
      </c>
      <c r="C1419" s="1">
        <f>料單!$C$1839</f>
        <v>0</v>
      </c>
      <c r="D1419" s="1">
        <f>料單!C1853</f>
        <v>0</v>
      </c>
      <c r="E1419" s="1">
        <f ca="1">VLOOKUP(D1419,料單!C:E,3,FALSE)</f>
        <v>0</v>
      </c>
      <c r="F1419" s="1">
        <f ca="1">VLOOKUP(D1419,料單!C:F,4,FALSE)</f>
        <v>0</v>
      </c>
      <c r="G1419" s="1">
        <f ca="1">VLOOKUP(D1419,料單!C:G,5,FALSE)</f>
        <v>0</v>
      </c>
      <c r="H1419" s="1">
        <f ca="1">VLOOKUP(D1419,料單!C:H,6,FALSE)</f>
        <v>0</v>
      </c>
      <c r="I1419" s="1">
        <f ca="1">VLOOKUP(D1419,料單!C:I,7,FALSE)</f>
        <v>0</v>
      </c>
      <c r="J1419" s="1" t="str">
        <f ca="1">VLOOKUP(D1419,料單!C:J,8,FALSE)</f>
        <v>送貨地址：</v>
      </c>
      <c r="K1419" s="1">
        <f ca="1">VLOOKUP(D1419,料單!C:K,9,FALSE)</f>
        <v>0</v>
      </c>
      <c r="L1419" s="1">
        <f ca="1">VLOOKUP(D1419,料單!C:M,11,FALSE)</f>
        <v>0</v>
      </c>
      <c r="M1419" s="1">
        <f ca="1">VLOOKUP(D1419,料單!C:L,10,FALSE)</f>
        <v>0</v>
      </c>
      <c r="O1419" s="1">
        <f t="shared" ca="1" si="488"/>
        <v>0</v>
      </c>
      <c r="R1419" s="2" t="str">
        <f>IFERROR(VLOOKUP(表格15[[#This Row],[板材
色號]],資料庫!$P$3:$AJ$73,20,),"")</f>
        <v/>
      </c>
      <c r="S1419" s="9" t="str">
        <f t="shared" ca="1" si="486"/>
        <v/>
      </c>
    </row>
    <row r="1420" spans="1:19" x14ac:dyDescent="0.25">
      <c r="A1420" s="1">
        <f t="shared" si="484"/>
        <v>1254</v>
      </c>
      <c r="B1420" s="1">
        <f>料單!$C$1840</f>
        <v>0</v>
      </c>
      <c r="C1420" s="1">
        <f>料單!$C$1839</f>
        <v>0</v>
      </c>
      <c r="D1420" s="1">
        <f>料單!C1854</f>
        <v>0</v>
      </c>
      <c r="E1420" s="1">
        <f ca="1">VLOOKUP(D1420,料單!C:E,3,FALSE)</f>
        <v>0</v>
      </c>
      <c r="F1420" s="1">
        <f ca="1">VLOOKUP(D1420,料單!C:F,4,FALSE)</f>
        <v>0</v>
      </c>
      <c r="G1420" s="1">
        <f ca="1">VLOOKUP(D1420,料單!C:G,5,FALSE)</f>
        <v>0</v>
      </c>
      <c r="H1420" s="1">
        <f ca="1">VLOOKUP(D1420,料單!C:H,6,FALSE)</f>
        <v>0</v>
      </c>
      <c r="I1420" s="1">
        <f ca="1">VLOOKUP(D1420,料單!C:I,7,FALSE)</f>
        <v>0</v>
      </c>
      <c r="J1420" s="1" t="str">
        <f ca="1">VLOOKUP(D1420,料單!C:J,8,FALSE)</f>
        <v>送貨地址：</v>
      </c>
      <c r="K1420" s="1">
        <f ca="1">VLOOKUP(D1420,料單!C:K,9,FALSE)</f>
        <v>0</v>
      </c>
      <c r="L1420" s="1">
        <f ca="1">VLOOKUP(D1420,料單!C:M,11,FALSE)</f>
        <v>0</v>
      </c>
      <c r="M1420" s="1">
        <f ca="1">VLOOKUP(D1420,料單!C:L,10,FALSE)</f>
        <v>0</v>
      </c>
      <c r="O1420" s="1">
        <f t="shared" ca="1" si="488"/>
        <v>0</v>
      </c>
      <c r="R1420" s="2" t="str">
        <f>IFERROR(VLOOKUP(表格15[[#This Row],[板材
色號]],資料庫!$P$3:$AJ$73,20,),"")</f>
        <v/>
      </c>
      <c r="S1420" s="9" t="str">
        <f t="shared" ca="1" si="486"/>
        <v/>
      </c>
    </row>
    <row r="1421" spans="1:19" x14ac:dyDescent="0.25">
      <c r="A1421" s="1">
        <f t="shared" si="484"/>
        <v>1255</v>
      </c>
      <c r="B1421" s="1">
        <f>料單!$C$1840</f>
        <v>0</v>
      </c>
      <c r="C1421" s="1">
        <f>料單!$C$1839</f>
        <v>0</v>
      </c>
      <c r="D1421" s="1">
        <f>料單!C1855</f>
        <v>0</v>
      </c>
      <c r="E1421" s="1">
        <f ca="1">VLOOKUP(D1421,料單!C:E,3,FALSE)</f>
        <v>0</v>
      </c>
      <c r="F1421" s="1">
        <f ca="1">VLOOKUP(D1421,料單!C:F,4,FALSE)</f>
        <v>0</v>
      </c>
      <c r="G1421" s="1">
        <f ca="1">VLOOKUP(D1421,料單!C:G,5,FALSE)</f>
        <v>0</v>
      </c>
      <c r="H1421" s="1">
        <f ca="1">VLOOKUP(D1421,料單!C:H,6,FALSE)</f>
        <v>0</v>
      </c>
      <c r="I1421" s="1">
        <f ca="1">VLOOKUP(D1421,料單!C:I,7,FALSE)</f>
        <v>0</v>
      </c>
      <c r="J1421" s="1" t="str">
        <f ca="1">VLOOKUP(D1421,料單!C:J,8,FALSE)</f>
        <v>送貨地址：</v>
      </c>
      <c r="K1421" s="1">
        <f ca="1">VLOOKUP(D1421,料單!C:K,9,FALSE)</f>
        <v>0</v>
      </c>
      <c r="L1421" s="1">
        <f ca="1">VLOOKUP(D1421,料單!C:M,11,FALSE)</f>
        <v>0</v>
      </c>
      <c r="M1421" s="1">
        <f ca="1">VLOOKUP(D1421,料單!C:L,10,FALSE)</f>
        <v>0</v>
      </c>
      <c r="O1421" s="1">
        <f t="shared" ca="1" si="488"/>
        <v>0</v>
      </c>
      <c r="R1421" s="2" t="str">
        <f>IFERROR(VLOOKUP(表格15[[#This Row],[板材
色號]],資料庫!$P$3:$AJ$73,20,),"")</f>
        <v/>
      </c>
      <c r="S1421" s="9" t="str">
        <f t="shared" ca="1" si="486"/>
        <v/>
      </c>
    </row>
    <row r="1422" spans="1:19" x14ac:dyDescent="0.25">
      <c r="A1422" s="1">
        <f t="shared" si="484"/>
        <v>1256</v>
      </c>
      <c r="B1422" s="1">
        <f>料單!$C$1840</f>
        <v>0</v>
      </c>
      <c r="C1422" s="1">
        <f>料單!$C$1839</f>
        <v>0</v>
      </c>
      <c r="D1422" s="1">
        <f>料單!C1856</f>
        <v>0</v>
      </c>
      <c r="E1422" s="1">
        <f ca="1">VLOOKUP(D1422,料單!C:E,3,FALSE)</f>
        <v>0</v>
      </c>
      <c r="F1422" s="1">
        <f ca="1">VLOOKUP(D1422,料單!C:F,4,FALSE)</f>
        <v>0</v>
      </c>
      <c r="G1422" s="1">
        <f ca="1">VLOOKUP(D1422,料單!C:G,5,FALSE)</f>
        <v>0</v>
      </c>
      <c r="H1422" s="1">
        <f ca="1">VLOOKUP(D1422,料單!C:H,6,FALSE)</f>
        <v>0</v>
      </c>
      <c r="I1422" s="1">
        <f ca="1">VLOOKUP(D1422,料單!C:I,7,FALSE)</f>
        <v>0</v>
      </c>
      <c r="J1422" s="1" t="str">
        <f ca="1">VLOOKUP(D1422,料單!C:J,8,FALSE)</f>
        <v>送貨地址：</v>
      </c>
      <c r="K1422" s="1">
        <f ca="1">VLOOKUP(D1422,料單!C:K,9,FALSE)</f>
        <v>0</v>
      </c>
      <c r="L1422" s="1">
        <f ca="1">VLOOKUP(D1422,料單!C:M,11,FALSE)</f>
        <v>0</v>
      </c>
      <c r="M1422" s="1">
        <f ca="1">VLOOKUP(D1422,料單!C:L,10,FALSE)</f>
        <v>0</v>
      </c>
      <c r="O1422" s="1">
        <f t="shared" ca="1" si="488"/>
        <v>0</v>
      </c>
      <c r="R1422" s="2" t="str">
        <f>IFERROR(VLOOKUP(表格15[[#This Row],[板材
色號]],資料庫!$P$3:$AJ$73,20,),"")</f>
        <v/>
      </c>
      <c r="S1422" s="9" t="str">
        <f t="shared" ca="1" si="486"/>
        <v/>
      </c>
    </row>
    <row r="1423" spans="1:19" x14ac:dyDescent="0.25">
      <c r="A1423" s="1">
        <f t="shared" si="484"/>
        <v>1257</v>
      </c>
      <c r="B1423" s="1">
        <f>料單!$C$1840</f>
        <v>0</v>
      </c>
      <c r="C1423" s="1">
        <f>料單!$C$1839</f>
        <v>0</v>
      </c>
      <c r="D1423" s="1">
        <f>料單!C1857</f>
        <v>0</v>
      </c>
      <c r="E1423" s="1">
        <f ca="1">VLOOKUP(D1423,料單!C:E,3,FALSE)</f>
        <v>0</v>
      </c>
      <c r="F1423" s="1">
        <f ca="1">VLOOKUP(D1423,料單!C:F,4,FALSE)</f>
        <v>0</v>
      </c>
      <c r="G1423" s="1">
        <f ca="1">VLOOKUP(D1423,料單!C:G,5,FALSE)</f>
        <v>0</v>
      </c>
      <c r="H1423" s="1">
        <f ca="1">VLOOKUP(D1423,料單!C:H,6,FALSE)</f>
        <v>0</v>
      </c>
      <c r="I1423" s="1">
        <f ca="1">VLOOKUP(D1423,料單!C:I,7,FALSE)</f>
        <v>0</v>
      </c>
      <c r="J1423" s="1" t="str">
        <f ca="1">VLOOKUP(D1423,料單!C:J,8,FALSE)</f>
        <v>送貨地址：</v>
      </c>
      <c r="K1423" s="1">
        <f ca="1">VLOOKUP(D1423,料單!C:K,9,FALSE)</f>
        <v>0</v>
      </c>
      <c r="L1423" s="1">
        <f ca="1">VLOOKUP(D1423,料單!C:M,11,FALSE)</f>
        <v>0</v>
      </c>
      <c r="M1423" s="1">
        <f ca="1">VLOOKUP(D1423,料單!C:L,10,FALSE)</f>
        <v>0</v>
      </c>
      <c r="O1423" s="1">
        <f t="shared" ca="1" si="488"/>
        <v>0</v>
      </c>
      <c r="R1423" s="2" t="str">
        <f>IFERROR(VLOOKUP(表格15[[#This Row],[板材
色號]],資料庫!$P$3:$AJ$73,20,),"")</f>
        <v/>
      </c>
      <c r="S1423" s="9" t="str">
        <f t="shared" ca="1" si="486"/>
        <v/>
      </c>
    </row>
    <row r="1424" spans="1:19" x14ac:dyDescent="0.25">
      <c r="A1424" s="1">
        <f t="shared" si="484"/>
        <v>1258</v>
      </c>
      <c r="B1424" s="1">
        <f>料單!$C$1840</f>
        <v>0</v>
      </c>
      <c r="C1424" s="1">
        <f>料單!$C$1839</f>
        <v>0</v>
      </c>
      <c r="D1424" s="1">
        <f>料單!C1858</f>
        <v>0</v>
      </c>
      <c r="E1424" s="1">
        <f ca="1">VLOOKUP(D1424,料單!C:E,3,FALSE)</f>
        <v>0</v>
      </c>
      <c r="F1424" s="1">
        <f ca="1">VLOOKUP(D1424,料單!C:F,4,FALSE)</f>
        <v>0</v>
      </c>
      <c r="G1424" s="1">
        <f ca="1">VLOOKUP(D1424,料單!C:G,5,FALSE)</f>
        <v>0</v>
      </c>
      <c r="H1424" s="1">
        <f ca="1">VLOOKUP(D1424,料單!C:H,6,FALSE)</f>
        <v>0</v>
      </c>
      <c r="I1424" s="1">
        <f ca="1">VLOOKUP(D1424,料單!C:I,7,FALSE)</f>
        <v>0</v>
      </c>
      <c r="J1424" s="1" t="str">
        <f ca="1">VLOOKUP(D1424,料單!C:J,8,FALSE)</f>
        <v>送貨地址：</v>
      </c>
      <c r="K1424" s="1">
        <f ca="1">VLOOKUP(D1424,料單!C:K,9,FALSE)</f>
        <v>0</v>
      </c>
      <c r="L1424" s="1">
        <f ca="1">VLOOKUP(D1424,料單!C:M,11,FALSE)</f>
        <v>0</v>
      </c>
      <c r="M1424" s="1">
        <f ca="1">VLOOKUP(D1424,料單!C:L,10,FALSE)</f>
        <v>0</v>
      </c>
      <c r="O1424" s="1">
        <f t="shared" ca="1" si="488"/>
        <v>0</v>
      </c>
      <c r="R1424" s="2" t="str">
        <f>IFERROR(VLOOKUP(表格15[[#This Row],[板材
色號]],資料庫!$P$3:$AJ$73,20,),"")</f>
        <v/>
      </c>
      <c r="S1424" s="9" t="str">
        <f t="shared" ca="1" si="486"/>
        <v/>
      </c>
    </row>
    <row r="1425" spans="1:19" x14ac:dyDescent="0.25">
      <c r="A1425" s="1">
        <f t="shared" si="484"/>
        <v>1259</v>
      </c>
      <c r="B1425" s="1">
        <f>料單!$C$1840</f>
        <v>0</v>
      </c>
      <c r="C1425" s="1">
        <f>料單!$C$1839</f>
        <v>0</v>
      </c>
      <c r="D1425" s="1">
        <f>料單!C1859</f>
        <v>0</v>
      </c>
      <c r="E1425" s="1">
        <f ca="1">VLOOKUP(D1425,料單!C:E,3,FALSE)</f>
        <v>0</v>
      </c>
      <c r="F1425" s="1">
        <f ca="1">VLOOKUP(D1425,料單!C:F,4,FALSE)</f>
        <v>0</v>
      </c>
      <c r="G1425" s="1">
        <f ca="1">VLOOKUP(D1425,料單!C:G,5,FALSE)</f>
        <v>0</v>
      </c>
      <c r="H1425" s="1">
        <f ca="1">VLOOKUP(D1425,料單!C:H,6,FALSE)</f>
        <v>0</v>
      </c>
      <c r="I1425" s="1">
        <f ca="1">VLOOKUP(D1425,料單!C:I,7,FALSE)</f>
        <v>0</v>
      </c>
      <c r="J1425" s="1" t="str">
        <f ca="1">VLOOKUP(D1425,料單!C:J,8,FALSE)</f>
        <v>送貨地址：</v>
      </c>
      <c r="K1425" s="1">
        <f ca="1">VLOOKUP(D1425,料單!C:K,9,FALSE)</f>
        <v>0</v>
      </c>
      <c r="L1425" s="1">
        <f ca="1">VLOOKUP(D1425,料單!C:M,11,FALSE)</f>
        <v>0</v>
      </c>
      <c r="M1425" s="1">
        <f ca="1">VLOOKUP(D1425,料單!C:L,10,FALSE)</f>
        <v>0</v>
      </c>
      <c r="O1425" s="1">
        <f t="shared" ca="1" si="488"/>
        <v>0</v>
      </c>
      <c r="R1425" s="2" t="str">
        <f>IFERROR(VLOOKUP(表格15[[#This Row],[板材
色號]],資料庫!$P$3:$AJ$73,20,),"")</f>
        <v/>
      </c>
      <c r="S1425" s="9" t="str">
        <f t="shared" ca="1" si="486"/>
        <v/>
      </c>
    </row>
    <row r="1426" spans="1:19" x14ac:dyDescent="0.25">
      <c r="A1426" s="1">
        <f t="shared" si="484"/>
        <v>1260</v>
      </c>
      <c r="B1426" s="1">
        <f>料單!$C$1840</f>
        <v>0</v>
      </c>
      <c r="C1426" s="1">
        <f>料單!$C$1839</f>
        <v>0</v>
      </c>
      <c r="D1426" s="1">
        <f>料單!C1860</f>
        <v>0</v>
      </c>
      <c r="E1426" s="1">
        <f ca="1">VLOOKUP(D1426,料單!C:E,3,FALSE)</f>
        <v>0</v>
      </c>
      <c r="F1426" s="1">
        <f ca="1">VLOOKUP(D1426,料單!C:F,4,FALSE)</f>
        <v>0</v>
      </c>
      <c r="G1426" s="1">
        <f ca="1">VLOOKUP(D1426,料單!C:G,5,FALSE)</f>
        <v>0</v>
      </c>
      <c r="H1426" s="1">
        <f ca="1">VLOOKUP(D1426,料單!C:H,6,FALSE)</f>
        <v>0</v>
      </c>
      <c r="I1426" s="1">
        <f ca="1">VLOOKUP(D1426,料單!C:I,7,FALSE)</f>
        <v>0</v>
      </c>
      <c r="J1426" s="1" t="str">
        <f ca="1">VLOOKUP(D1426,料單!C:J,8,FALSE)</f>
        <v>送貨地址：</v>
      </c>
      <c r="K1426" s="1">
        <f ca="1">VLOOKUP(D1426,料單!C:K,9,FALSE)</f>
        <v>0</v>
      </c>
      <c r="L1426" s="1">
        <f ca="1">VLOOKUP(D1426,料單!C:M,11,FALSE)</f>
        <v>0</v>
      </c>
      <c r="M1426" s="1">
        <f ca="1">VLOOKUP(D1426,料單!C:L,10,FALSE)</f>
        <v>0</v>
      </c>
      <c r="O1426" s="1">
        <f t="shared" ca="1" si="488"/>
        <v>0</v>
      </c>
      <c r="R1426" s="2" t="str">
        <f>IFERROR(VLOOKUP(表格15[[#This Row],[板材
色號]],資料庫!$P$3:$AJ$73,20,),"")</f>
        <v/>
      </c>
      <c r="S1426" s="9" t="str">
        <f t="shared" ca="1" si="486"/>
        <v/>
      </c>
    </row>
    <row r="1427" spans="1:19" x14ac:dyDescent="0.25">
      <c r="A1427" s="1">
        <f t="shared" si="484"/>
        <v>1261</v>
      </c>
      <c r="B1427" s="1">
        <f>料單!$C$1840</f>
        <v>0</v>
      </c>
      <c r="C1427" s="1">
        <f>料單!$C$1839</f>
        <v>0</v>
      </c>
      <c r="D1427" s="1">
        <f>料單!C1861</f>
        <v>0</v>
      </c>
      <c r="E1427" s="1">
        <f ca="1">VLOOKUP(D1427,料單!C:E,3,FALSE)</f>
        <v>0</v>
      </c>
      <c r="F1427" s="1">
        <f ca="1">VLOOKUP(D1427,料單!C:F,4,FALSE)</f>
        <v>0</v>
      </c>
      <c r="G1427" s="1">
        <f ca="1">VLOOKUP(D1427,料單!C:G,5,FALSE)</f>
        <v>0</v>
      </c>
      <c r="H1427" s="1">
        <f ca="1">VLOOKUP(D1427,料單!C:H,6,FALSE)</f>
        <v>0</v>
      </c>
      <c r="I1427" s="1">
        <f ca="1">VLOOKUP(D1427,料單!C:I,7,FALSE)</f>
        <v>0</v>
      </c>
      <c r="J1427" s="1" t="str">
        <f ca="1">VLOOKUP(D1427,料單!C:J,8,FALSE)</f>
        <v>送貨地址：</v>
      </c>
      <c r="K1427" s="1">
        <f ca="1">VLOOKUP(D1427,料單!C:K,9,FALSE)</f>
        <v>0</v>
      </c>
      <c r="L1427" s="1">
        <f ca="1">VLOOKUP(D1427,料單!C:M,11,FALSE)</f>
        <v>0</v>
      </c>
      <c r="M1427" s="1">
        <f ca="1">VLOOKUP(D1427,料單!C:L,10,FALSE)</f>
        <v>0</v>
      </c>
      <c r="O1427" s="1">
        <f t="shared" ca="1" si="488"/>
        <v>0</v>
      </c>
      <c r="R1427" s="2" t="str">
        <f>IFERROR(VLOOKUP(表格15[[#This Row],[板材
色號]],資料庫!$P$3:$AJ$73,20,),"")</f>
        <v/>
      </c>
      <c r="S1427" s="9" t="str">
        <f t="shared" ca="1" si="486"/>
        <v/>
      </c>
    </row>
    <row r="1428" spans="1:19" x14ac:dyDescent="0.25">
      <c r="A1428" s="1">
        <f t="shared" si="484"/>
        <v>1262</v>
      </c>
      <c r="B1428" s="1">
        <f>料單!$C$1840</f>
        <v>0</v>
      </c>
      <c r="C1428" s="1">
        <f>料單!$C$1839</f>
        <v>0</v>
      </c>
      <c r="D1428" s="1">
        <f>料單!C1862</f>
        <v>0</v>
      </c>
      <c r="E1428" s="1">
        <f ca="1">VLOOKUP(D1428,料單!C:E,3,FALSE)</f>
        <v>0</v>
      </c>
      <c r="F1428" s="1">
        <f ca="1">VLOOKUP(D1428,料單!C:F,4,FALSE)</f>
        <v>0</v>
      </c>
      <c r="G1428" s="1">
        <f ca="1">VLOOKUP(D1428,料單!C:G,5,FALSE)</f>
        <v>0</v>
      </c>
      <c r="H1428" s="1">
        <f ca="1">VLOOKUP(D1428,料單!C:H,6,FALSE)</f>
        <v>0</v>
      </c>
      <c r="I1428" s="1">
        <f ca="1">VLOOKUP(D1428,料單!C:I,7,FALSE)</f>
        <v>0</v>
      </c>
      <c r="J1428" s="1" t="str">
        <f ca="1">VLOOKUP(D1428,料單!C:J,8,FALSE)</f>
        <v>送貨地址：</v>
      </c>
      <c r="K1428" s="1">
        <f ca="1">VLOOKUP(D1428,料單!C:K,9,FALSE)</f>
        <v>0</v>
      </c>
      <c r="L1428" s="1">
        <f ca="1">VLOOKUP(D1428,料單!C:M,11,FALSE)</f>
        <v>0</v>
      </c>
      <c r="M1428" s="1">
        <f ca="1">VLOOKUP(D1428,料單!C:L,10,FALSE)</f>
        <v>0</v>
      </c>
      <c r="O1428" s="1">
        <f t="shared" ca="1" si="488"/>
        <v>0</v>
      </c>
      <c r="R1428" s="2" t="str">
        <f>IFERROR(VLOOKUP(表格15[[#This Row],[板材
色號]],資料庫!$P$3:$AJ$73,20,),"")</f>
        <v/>
      </c>
      <c r="S1428" s="9" t="str">
        <f t="shared" ca="1" si="486"/>
        <v/>
      </c>
    </row>
    <row r="1429" spans="1:19" x14ac:dyDescent="0.25">
      <c r="A1429" s="1">
        <f t="shared" si="484"/>
        <v>1263</v>
      </c>
      <c r="B1429" s="1">
        <f>料單!$C$1840</f>
        <v>0</v>
      </c>
      <c r="C1429" s="1">
        <f>料單!$C$1839</f>
        <v>0</v>
      </c>
      <c r="D1429" s="1">
        <f>料單!C1863</f>
        <v>0</v>
      </c>
      <c r="E1429" s="1">
        <f ca="1">VLOOKUP(D1429,料單!C:E,3,FALSE)</f>
        <v>0</v>
      </c>
      <c r="F1429" s="1">
        <f ca="1">VLOOKUP(D1429,料單!C:F,4,FALSE)</f>
        <v>0</v>
      </c>
      <c r="G1429" s="1">
        <f ca="1">VLOOKUP(D1429,料單!C:G,5,FALSE)</f>
        <v>0</v>
      </c>
      <c r="H1429" s="1">
        <f ca="1">VLOOKUP(D1429,料單!C:H,6,FALSE)</f>
        <v>0</v>
      </c>
      <c r="I1429" s="1">
        <f ca="1">VLOOKUP(D1429,料單!C:I,7,FALSE)</f>
        <v>0</v>
      </c>
      <c r="J1429" s="1" t="str">
        <f ca="1">VLOOKUP(D1429,料單!C:J,8,FALSE)</f>
        <v>送貨地址：</v>
      </c>
      <c r="K1429" s="1">
        <f ca="1">VLOOKUP(D1429,料單!C:K,9,FALSE)</f>
        <v>0</v>
      </c>
      <c r="L1429" s="1">
        <f ca="1">VLOOKUP(D1429,料單!C:M,11,FALSE)</f>
        <v>0</v>
      </c>
      <c r="M1429" s="1">
        <f ca="1">VLOOKUP(D1429,料單!C:L,10,FALSE)</f>
        <v>0</v>
      </c>
      <c r="O1429" s="1">
        <f t="shared" ca="1" si="488"/>
        <v>0</v>
      </c>
      <c r="R1429" s="2" t="str">
        <f>IFERROR(VLOOKUP(表格15[[#This Row],[板材
色號]],資料庫!$P$3:$AJ$73,20,),"")</f>
        <v/>
      </c>
      <c r="S1429" s="9" t="str">
        <f t="shared" ca="1" si="486"/>
        <v/>
      </c>
    </row>
    <row r="1430" spans="1:19" x14ac:dyDescent="0.25">
      <c r="A1430" s="1">
        <f t="shared" si="484"/>
        <v>1264</v>
      </c>
      <c r="B1430" s="1">
        <f>料單!$C$1840</f>
        <v>0</v>
      </c>
      <c r="C1430" s="1">
        <f>料單!$C$1839</f>
        <v>0</v>
      </c>
      <c r="D1430" s="1">
        <f>料單!C1864</f>
        <v>0</v>
      </c>
      <c r="E1430" s="1">
        <f ca="1">VLOOKUP(D1430,料單!C:E,3,FALSE)</f>
        <v>0</v>
      </c>
      <c r="F1430" s="1">
        <f ca="1">VLOOKUP(D1430,料單!C:F,4,FALSE)</f>
        <v>0</v>
      </c>
      <c r="G1430" s="1">
        <f ca="1">VLOOKUP(D1430,料單!C:G,5,FALSE)</f>
        <v>0</v>
      </c>
      <c r="H1430" s="1">
        <f ca="1">VLOOKUP(D1430,料單!C:H,6,FALSE)</f>
        <v>0</v>
      </c>
      <c r="I1430" s="1">
        <f ca="1">VLOOKUP(D1430,料單!C:I,7,FALSE)</f>
        <v>0</v>
      </c>
      <c r="J1430" s="1" t="str">
        <f ca="1">VLOOKUP(D1430,料單!C:J,8,FALSE)</f>
        <v>送貨地址：</v>
      </c>
      <c r="K1430" s="1">
        <f ca="1">VLOOKUP(D1430,料單!C:K,9,FALSE)</f>
        <v>0</v>
      </c>
      <c r="L1430" s="1">
        <f ca="1">VLOOKUP(D1430,料單!C:M,11,FALSE)</f>
        <v>0</v>
      </c>
      <c r="M1430" s="1">
        <f ca="1">VLOOKUP(D1430,料單!C:L,10,FALSE)</f>
        <v>0</v>
      </c>
      <c r="O1430" s="1">
        <f t="shared" ref="O1430:O1442" ca="1" si="489">(F1430*H1430)/90000*K1430</f>
        <v>0</v>
      </c>
      <c r="R1430" s="2" t="str">
        <f>IFERROR(VLOOKUP(表格15[[#This Row],[板材
色號]],資料庫!$P$3:$AJ$73,20,),"")</f>
        <v/>
      </c>
      <c r="S1430" s="9" t="str">
        <f t="shared" ca="1" si="486"/>
        <v/>
      </c>
    </row>
    <row r="1431" spans="1:19" x14ac:dyDescent="0.25">
      <c r="A1431" s="1">
        <f t="shared" si="484"/>
        <v>1265</v>
      </c>
      <c r="B1431" s="1">
        <f>料單!$C$1840</f>
        <v>0</v>
      </c>
      <c r="C1431" s="1">
        <f>料單!$C$1839</f>
        <v>0</v>
      </c>
      <c r="D1431" s="1">
        <f>料單!C1865</f>
        <v>0</v>
      </c>
      <c r="E1431" s="1">
        <f ca="1">VLOOKUP(D1431,料單!C:E,3,FALSE)</f>
        <v>0</v>
      </c>
      <c r="F1431" s="1">
        <f ca="1">VLOOKUP(D1431,料單!C:F,4,FALSE)</f>
        <v>0</v>
      </c>
      <c r="G1431" s="1">
        <f ca="1">VLOOKUP(D1431,料單!C:G,5,FALSE)</f>
        <v>0</v>
      </c>
      <c r="H1431" s="1">
        <f ca="1">VLOOKUP(D1431,料單!C:H,6,FALSE)</f>
        <v>0</v>
      </c>
      <c r="I1431" s="1">
        <f ca="1">VLOOKUP(D1431,料單!C:I,7,FALSE)</f>
        <v>0</v>
      </c>
      <c r="J1431" s="1" t="str">
        <f ca="1">VLOOKUP(D1431,料單!C:J,8,FALSE)</f>
        <v>送貨地址：</v>
      </c>
      <c r="K1431" s="1">
        <f ca="1">VLOOKUP(D1431,料單!C:K,9,FALSE)</f>
        <v>0</v>
      </c>
      <c r="L1431" s="1">
        <f ca="1">VLOOKUP(D1431,料單!C:M,11,FALSE)</f>
        <v>0</v>
      </c>
      <c r="M1431" s="1">
        <f ca="1">VLOOKUP(D1431,料單!C:L,10,FALSE)</f>
        <v>0</v>
      </c>
      <c r="O1431" s="1">
        <f t="shared" ca="1" si="489"/>
        <v>0</v>
      </c>
      <c r="R1431" s="2" t="str">
        <f>IFERROR(VLOOKUP(表格15[[#This Row],[板材
色號]],資料庫!$P$3:$AJ$73,20,),"")</f>
        <v/>
      </c>
      <c r="S1431" s="9" t="str">
        <f t="shared" ca="1" si="486"/>
        <v/>
      </c>
    </row>
    <row r="1432" spans="1:19" x14ac:dyDescent="0.25">
      <c r="A1432" s="1">
        <f t="shared" si="484"/>
        <v>1266</v>
      </c>
      <c r="B1432" s="1">
        <f>料單!$C$1840</f>
        <v>0</v>
      </c>
      <c r="C1432" s="1">
        <f>料單!$C$1839</f>
        <v>0</v>
      </c>
      <c r="D1432" s="1">
        <f>料單!C1866</f>
        <v>0</v>
      </c>
      <c r="E1432" s="1">
        <f ca="1">VLOOKUP(D1432,料單!C:E,3,FALSE)</f>
        <v>0</v>
      </c>
      <c r="F1432" s="1">
        <f ca="1">VLOOKUP(D1432,料單!C:F,4,FALSE)</f>
        <v>0</v>
      </c>
      <c r="G1432" s="1">
        <f ca="1">VLOOKUP(D1432,料單!C:G,5,FALSE)</f>
        <v>0</v>
      </c>
      <c r="H1432" s="1">
        <f ca="1">VLOOKUP(D1432,料單!C:H,6,FALSE)</f>
        <v>0</v>
      </c>
      <c r="I1432" s="1">
        <f ca="1">VLOOKUP(D1432,料單!C:I,7,FALSE)</f>
        <v>0</v>
      </c>
      <c r="J1432" s="1" t="str">
        <f ca="1">VLOOKUP(D1432,料單!C:J,8,FALSE)</f>
        <v>送貨地址：</v>
      </c>
      <c r="K1432" s="1">
        <f ca="1">VLOOKUP(D1432,料單!C:K,9,FALSE)</f>
        <v>0</v>
      </c>
      <c r="L1432" s="1">
        <f ca="1">VLOOKUP(D1432,料單!C:M,11,FALSE)</f>
        <v>0</v>
      </c>
      <c r="M1432" s="1">
        <f ca="1">VLOOKUP(D1432,料單!C:L,10,FALSE)</f>
        <v>0</v>
      </c>
      <c r="O1432" s="1">
        <f t="shared" ca="1" si="489"/>
        <v>0</v>
      </c>
      <c r="R1432" s="2" t="str">
        <f>IFERROR(VLOOKUP(表格15[[#This Row],[板材
色號]],資料庫!$P$3:$AJ$73,20,),"")</f>
        <v/>
      </c>
      <c r="S1432" s="9" t="str">
        <f t="shared" ca="1" si="486"/>
        <v/>
      </c>
    </row>
    <row r="1433" spans="1:19" x14ac:dyDescent="0.25">
      <c r="A1433" s="1">
        <f t="shared" si="484"/>
        <v>1267</v>
      </c>
      <c r="B1433" s="1">
        <f>料單!$C$1840</f>
        <v>0</v>
      </c>
      <c r="C1433" s="1">
        <f>料單!$C$1839</f>
        <v>0</v>
      </c>
      <c r="D1433" s="1">
        <f>料單!C1867</f>
        <v>0</v>
      </c>
      <c r="E1433" s="1">
        <f ca="1">VLOOKUP(D1433,料單!C:E,3,FALSE)</f>
        <v>0</v>
      </c>
      <c r="F1433" s="1">
        <f ca="1">VLOOKUP(D1433,料單!C:F,4,FALSE)</f>
        <v>0</v>
      </c>
      <c r="G1433" s="1">
        <f ca="1">VLOOKUP(D1433,料單!C:G,5,FALSE)</f>
        <v>0</v>
      </c>
      <c r="H1433" s="1">
        <f ca="1">VLOOKUP(D1433,料單!C:H,6,FALSE)</f>
        <v>0</v>
      </c>
      <c r="I1433" s="1">
        <f ca="1">VLOOKUP(D1433,料單!C:I,7,FALSE)</f>
        <v>0</v>
      </c>
      <c r="J1433" s="1" t="str">
        <f ca="1">VLOOKUP(D1433,料單!C:J,8,FALSE)</f>
        <v>送貨地址：</v>
      </c>
      <c r="K1433" s="1">
        <f ca="1">VLOOKUP(D1433,料單!C:K,9,FALSE)</f>
        <v>0</v>
      </c>
      <c r="L1433" s="1">
        <f ca="1">VLOOKUP(D1433,料單!C:M,11,FALSE)</f>
        <v>0</v>
      </c>
      <c r="M1433" s="1">
        <f ca="1">VLOOKUP(D1433,料單!C:L,10,FALSE)</f>
        <v>0</v>
      </c>
      <c r="O1433" s="1">
        <f t="shared" ca="1" si="489"/>
        <v>0</v>
      </c>
      <c r="R1433" s="2" t="str">
        <f>IFERROR(VLOOKUP(表格15[[#This Row],[板材
色號]],資料庫!$P$3:$AJ$73,20,),"")</f>
        <v/>
      </c>
      <c r="S1433" s="9" t="str">
        <f t="shared" ca="1" si="486"/>
        <v/>
      </c>
    </row>
    <row r="1434" spans="1:19" x14ac:dyDescent="0.25">
      <c r="A1434" s="1">
        <f t="shared" si="484"/>
        <v>1268</v>
      </c>
      <c r="B1434" s="1">
        <f>料單!$C$1840</f>
        <v>0</v>
      </c>
      <c r="C1434" s="1">
        <f>料單!$C$1839</f>
        <v>0</v>
      </c>
      <c r="D1434" s="1">
        <f>料單!C1868</f>
        <v>0</v>
      </c>
      <c r="E1434" s="1">
        <f ca="1">VLOOKUP(D1434,料單!C:E,3,FALSE)</f>
        <v>0</v>
      </c>
      <c r="F1434" s="1">
        <f ca="1">VLOOKUP(D1434,料單!C:F,4,FALSE)</f>
        <v>0</v>
      </c>
      <c r="G1434" s="1">
        <f ca="1">VLOOKUP(D1434,料單!C:G,5,FALSE)</f>
        <v>0</v>
      </c>
      <c r="H1434" s="1">
        <f ca="1">VLOOKUP(D1434,料單!C:H,6,FALSE)</f>
        <v>0</v>
      </c>
      <c r="I1434" s="1">
        <f ca="1">VLOOKUP(D1434,料單!C:I,7,FALSE)</f>
        <v>0</v>
      </c>
      <c r="J1434" s="1" t="str">
        <f ca="1">VLOOKUP(D1434,料單!C:J,8,FALSE)</f>
        <v>送貨地址：</v>
      </c>
      <c r="K1434" s="1">
        <f ca="1">VLOOKUP(D1434,料單!C:K,9,FALSE)</f>
        <v>0</v>
      </c>
      <c r="L1434" s="1">
        <f ca="1">VLOOKUP(D1434,料單!C:M,11,FALSE)</f>
        <v>0</v>
      </c>
      <c r="M1434" s="1">
        <f ca="1">VLOOKUP(D1434,料單!C:L,10,FALSE)</f>
        <v>0</v>
      </c>
      <c r="O1434" s="1">
        <f t="shared" ca="1" si="489"/>
        <v>0</v>
      </c>
      <c r="R1434" s="2" t="str">
        <f>IFERROR(VLOOKUP(表格15[[#This Row],[板材
色號]],資料庫!$P$3:$AJ$73,20,),"")</f>
        <v/>
      </c>
      <c r="S1434" s="9" t="str">
        <f t="shared" ca="1" si="486"/>
        <v/>
      </c>
    </row>
    <row r="1435" spans="1:19" x14ac:dyDescent="0.25">
      <c r="A1435" s="1">
        <f t="shared" si="484"/>
        <v>1269</v>
      </c>
      <c r="B1435" s="1">
        <f>料單!$C$1840</f>
        <v>0</v>
      </c>
      <c r="C1435" s="1">
        <f>料單!$C$1839</f>
        <v>0</v>
      </c>
      <c r="D1435" s="1">
        <f>料單!C1869</f>
        <v>0</v>
      </c>
      <c r="E1435" s="1">
        <f ca="1">VLOOKUP(D1435,料單!C:E,3,FALSE)</f>
        <v>0</v>
      </c>
      <c r="F1435" s="1">
        <f ca="1">VLOOKUP(D1435,料單!C:F,4,FALSE)</f>
        <v>0</v>
      </c>
      <c r="G1435" s="1">
        <f ca="1">VLOOKUP(D1435,料單!C:G,5,FALSE)</f>
        <v>0</v>
      </c>
      <c r="H1435" s="1">
        <f ca="1">VLOOKUP(D1435,料單!C:H,6,FALSE)</f>
        <v>0</v>
      </c>
      <c r="I1435" s="1">
        <f ca="1">VLOOKUP(D1435,料單!C:I,7,FALSE)</f>
        <v>0</v>
      </c>
      <c r="J1435" s="1" t="str">
        <f ca="1">VLOOKUP(D1435,料單!C:J,8,FALSE)</f>
        <v>送貨地址：</v>
      </c>
      <c r="K1435" s="1">
        <f ca="1">VLOOKUP(D1435,料單!C:K,9,FALSE)</f>
        <v>0</v>
      </c>
      <c r="L1435" s="1">
        <f ca="1">VLOOKUP(D1435,料單!C:M,11,FALSE)</f>
        <v>0</v>
      </c>
      <c r="M1435" s="1">
        <f ca="1">VLOOKUP(D1435,料單!C:L,10,FALSE)</f>
        <v>0</v>
      </c>
      <c r="O1435" s="1">
        <f t="shared" ca="1" si="489"/>
        <v>0</v>
      </c>
      <c r="R1435" s="2" t="str">
        <f>IFERROR(VLOOKUP(表格15[[#This Row],[板材
色號]],資料庫!$P$3:$AJ$73,20,),"")</f>
        <v/>
      </c>
      <c r="S1435" s="9" t="str">
        <f t="shared" ca="1" si="486"/>
        <v/>
      </c>
    </row>
    <row r="1436" spans="1:19" x14ac:dyDescent="0.25">
      <c r="A1436" s="1">
        <f t="shared" si="484"/>
        <v>1270</v>
      </c>
      <c r="B1436" s="1">
        <f>料單!$C$1840</f>
        <v>0</v>
      </c>
      <c r="C1436" s="1">
        <f>料單!$C$1839</f>
        <v>0</v>
      </c>
      <c r="D1436" s="1">
        <f>料單!C1870</f>
        <v>0</v>
      </c>
      <c r="E1436" s="1">
        <f ca="1">VLOOKUP(D1436,料單!C:E,3,FALSE)</f>
        <v>0</v>
      </c>
      <c r="F1436" s="1">
        <f ca="1">VLOOKUP(D1436,料單!C:F,4,FALSE)</f>
        <v>0</v>
      </c>
      <c r="G1436" s="1">
        <f ca="1">VLOOKUP(D1436,料單!C:G,5,FALSE)</f>
        <v>0</v>
      </c>
      <c r="H1436" s="1">
        <f ca="1">VLOOKUP(D1436,料單!C:H,6,FALSE)</f>
        <v>0</v>
      </c>
      <c r="I1436" s="1">
        <f ca="1">VLOOKUP(D1436,料單!C:I,7,FALSE)</f>
        <v>0</v>
      </c>
      <c r="J1436" s="1" t="str">
        <f ca="1">VLOOKUP(D1436,料單!C:J,8,FALSE)</f>
        <v>送貨地址：</v>
      </c>
      <c r="K1436" s="1">
        <f ca="1">VLOOKUP(D1436,料單!C:K,9,FALSE)</f>
        <v>0</v>
      </c>
      <c r="L1436" s="1">
        <f ca="1">VLOOKUP(D1436,料單!C:M,11,FALSE)</f>
        <v>0</v>
      </c>
      <c r="M1436" s="1">
        <f ca="1">VLOOKUP(D1436,料單!C:L,10,FALSE)</f>
        <v>0</v>
      </c>
      <c r="O1436" s="1">
        <f t="shared" ca="1" si="489"/>
        <v>0</v>
      </c>
      <c r="R1436" s="2" t="str">
        <f>IFERROR(VLOOKUP(表格15[[#This Row],[板材
色號]],資料庫!$P$3:$AJ$73,20,),"")</f>
        <v/>
      </c>
      <c r="S1436" s="9" t="str">
        <f t="shared" ca="1" si="486"/>
        <v/>
      </c>
    </row>
    <row r="1437" spans="1:19" x14ac:dyDescent="0.25">
      <c r="A1437" s="1">
        <f t="shared" ref="A1437:A1500" si="490">A1436+1</f>
        <v>1271</v>
      </c>
      <c r="B1437" s="1">
        <f>料單!$C$1840</f>
        <v>0</v>
      </c>
      <c r="C1437" s="1">
        <f>料單!$C$1839</f>
        <v>0</v>
      </c>
      <c r="D1437" s="1">
        <f>料單!C1871</f>
        <v>0</v>
      </c>
      <c r="E1437" s="1">
        <f ca="1">VLOOKUP(D1437,料單!C:E,3,FALSE)</f>
        <v>0</v>
      </c>
      <c r="F1437" s="1">
        <f ca="1">VLOOKUP(D1437,料單!C:F,4,FALSE)</f>
        <v>0</v>
      </c>
      <c r="G1437" s="1">
        <f ca="1">VLOOKUP(D1437,料單!C:G,5,FALSE)</f>
        <v>0</v>
      </c>
      <c r="H1437" s="1">
        <f ca="1">VLOOKUP(D1437,料單!C:H,6,FALSE)</f>
        <v>0</v>
      </c>
      <c r="I1437" s="1">
        <f ca="1">VLOOKUP(D1437,料單!C:I,7,FALSE)</f>
        <v>0</v>
      </c>
      <c r="J1437" s="1" t="str">
        <f ca="1">VLOOKUP(D1437,料單!C:J,8,FALSE)</f>
        <v>送貨地址：</v>
      </c>
      <c r="K1437" s="1">
        <f ca="1">VLOOKUP(D1437,料單!C:K,9,FALSE)</f>
        <v>0</v>
      </c>
      <c r="L1437" s="1">
        <f ca="1">VLOOKUP(D1437,料單!C:M,11,FALSE)</f>
        <v>0</v>
      </c>
      <c r="M1437" s="1">
        <f ca="1">VLOOKUP(D1437,料單!C:L,10,FALSE)</f>
        <v>0</v>
      </c>
      <c r="O1437" s="1">
        <f t="shared" ca="1" si="489"/>
        <v>0</v>
      </c>
      <c r="R1437" s="2" t="str">
        <f>IFERROR(VLOOKUP(表格15[[#This Row],[板材
色號]],資料庫!$P$3:$AJ$73,20,),"")</f>
        <v/>
      </c>
      <c r="S1437" s="9" t="str">
        <f t="shared" ca="1" si="486"/>
        <v/>
      </c>
    </row>
    <row r="1438" spans="1:19" x14ac:dyDescent="0.25">
      <c r="A1438" s="1">
        <f t="shared" si="490"/>
        <v>1272</v>
      </c>
      <c r="B1438" s="1">
        <f>料單!$C$1840</f>
        <v>0</v>
      </c>
      <c r="C1438" s="1">
        <f>料單!$C$1839</f>
        <v>0</v>
      </c>
      <c r="D1438" s="1">
        <f>料單!C1872</f>
        <v>0</v>
      </c>
      <c r="E1438" s="1">
        <f ca="1">VLOOKUP(D1438,料單!C:E,3,FALSE)</f>
        <v>0</v>
      </c>
      <c r="F1438" s="1">
        <f ca="1">VLOOKUP(D1438,料單!C:F,4,FALSE)</f>
        <v>0</v>
      </c>
      <c r="G1438" s="1">
        <f ca="1">VLOOKUP(D1438,料單!C:G,5,FALSE)</f>
        <v>0</v>
      </c>
      <c r="H1438" s="1">
        <f ca="1">VLOOKUP(D1438,料單!C:H,6,FALSE)</f>
        <v>0</v>
      </c>
      <c r="I1438" s="1">
        <f ca="1">VLOOKUP(D1438,料單!C:I,7,FALSE)</f>
        <v>0</v>
      </c>
      <c r="J1438" s="1" t="str">
        <f ca="1">VLOOKUP(D1438,料單!C:J,8,FALSE)</f>
        <v>送貨地址：</v>
      </c>
      <c r="K1438" s="1">
        <f ca="1">VLOOKUP(D1438,料單!C:K,9,FALSE)</f>
        <v>0</v>
      </c>
      <c r="L1438" s="1">
        <f ca="1">VLOOKUP(D1438,料單!C:M,11,FALSE)</f>
        <v>0</v>
      </c>
      <c r="M1438" s="1">
        <f ca="1">VLOOKUP(D1438,料單!C:L,10,FALSE)</f>
        <v>0</v>
      </c>
      <c r="O1438" s="1">
        <f t="shared" ca="1" si="489"/>
        <v>0</v>
      </c>
      <c r="R1438" s="2" t="str">
        <f>IFERROR(VLOOKUP(表格15[[#This Row],[板材
色號]],資料庫!$P$3:$AJ$73,20,),"")</f>
        <v/>
      </c>
      <c r="S1438" s="9" t="str">
        <f t="shared" ca="1" si="486"/>
        <v/>
      </c>
    </row>
    <row r="1439" spans="1:19" x14ac:dyDescent="0.25">
      <c r="A1439" s="1">
        <f t="shared" si="490"/>
        <v>1273</v>
      </c>
      <c r="B1439" s="1">
        <f>料單!$C$1840</f>
        <v>0</v>
      </c>
      <c r="C1439" s="1">
        <f>料單!$C$1839</f>
        <v>0</v>
      </c>
      <c r="D1439" s="1">
        <f>料單!C1873</f>
        <v>0</v>
      </c>
      <c r="E1439" s="1">
        <f ca="1">VLOOKUP(D1439,料單!C:E,3,FALSE)</f>
        <v>0</v>
      </c>
      <c r="F1439" s="1">
        <f ca="1">VLOOKUP(D1439,料單!C:F,4,FALSE)</f>
        <v>0</v>
      </c>
      <c r="G1439" s="1">
        <f ca="1">VLOOKUP(D1439,料單!C:G,5,FALSE)</f>
        <v>0</v>
      </c>
      <c r="H1439" s="1">
        <f ca="1">VLOOKUP(D1439,料單!C:H,6,FALSE)</f>
        <v>0</v>
      </c>
      <c r="I1439" s="1">
        <f ca="1">VLOOKUP(D1439,料單!C:I,7,FALSE)</f>
        <v>0</v>
      </c>
      <c r="J1439" s="1" t="str">
        <f ca="1">VLOOKUP(D1439,料單!C:J,8,FALSE)</f>
        <v>送貨地址：</v>
      </c>
      <c r="K1439" s="1">
        <f ca="1">VLOOKUP(D1439,料單!C:K,9,FALSE)</f>
        <v>0</v>
      </c>
      <c r="L1439" s="1">
        <f ca="1">VLOOKUP(D1439,料單!C:M,11,FALSE)</f>
        <v>0</v>
      </c>
      <c r="M1439" s="1">
        <f ca="1">VLOOKUP(D1439,料單!C:L,10,FALSE)</f>
        <v>0</v>
      </c>
      <c r="O1439" s="1">
        <f t="shared" ca="1" si="489"/>
        <v>0</v>
      </c>
      <c r="R1439" s="2" t="str">
        <f>IFERROR(VLOOKUP(表格15[[#This Row],[板材
色號]],資料庫!$P$3:$AJ$73,20,),"")</f>
        <v/>
      </c>
      <c r="S1439" s="9" t="str">
        <f t="shared" ca="1" si="486"/>
        <v/>
      </c>
    </row>
    <row r="1440" spans="1:19" x14ac:dyDescent="0.25">
      <c r="A1440" s="1">
        <f t="shared" si="490"/>
        <v>1274</v>
      </c>
      <c r="B1440" s="1">
        <f>料單!$C$1840</f>
        <v>0</v>
      </c>
      <c r="C1440" s="1">
        <f>料單!$C$1839</f>
        <v>0</v>
      </c>
      <c r="D1440" s="1">
        <f>料單!C1874</f>
        <v>0</v>
      </c>
      <c r="E1440" s="1">
        <f ca="1">VLOOKUP(D1440,料單!C:E,3,FALSE)</f>
        <v>0</v>
      </c>
      <c r="F1440" s="1">
        <f ca="1">VLOOKUP(D1440,料單!C:F,4,FALSE)</f>
        <v>0</v>
      </c>
      <c r="G1440" s="1">
        <f ca="1">VLOOKUP(D1440,料單!C:G,5,FALSE)</f>
        <v>0</v>
      </c>
      <c r="H1440" s="1">
        <f ca="1">VLOOKUP(D1440,料單!C:H,6,FALSE)</f>
        <v>0</v>
      </c>
      <c r="I1440" s="1">
        <f ca="1">VLOOKUP(D1440,料單!C:I,7,FALSE)</f>
        <v>0</v>
      </c>
      <c r="J1440" s="1" t="str">
        <f ca="1">VLOOKUP(D1440,料單!C:J,8,FALSE)</f>
        <v>送貨地址：</v>
      </c>
      <c r="K1440" s="1">
        <f ca="1">VLOOKUP(D1440,料單!C:K,9,FALSE)</f>
        <v>0</v>
      </c>
      <c r="L1440" s="1">
        <f ca="1">VLOOKUP(D1440,料單!C:M,11,FALSE)</f>
        <v>0</v>
      </c>
      <c r="M1440" s="1">
        <f ca="1">VLOOKUP(D1440,料單!C:L,10,FALSE)</f>
        <v>0</v>
      </c>
      <c r="O1440" s="1">
        <f t="shared" ca="1" si="489"/>
        <v>0</v>
      </c>
      <c r="R1440" s="2" t="str">
        <f>IFERROR(VLOOKUP(表格15[[#This Row],[板材
色號]],資料庫!$P$3:$AJ$73,20,),"")</f>
        <v/>
      </c>
      <c r="S1440" s="9" t="str">
        <f t="shared" ca="1" si="486"/>
        <v/>
      </c>
    </row>
    <row r="1441" spans="1:19" s="43" customFormat="1" x14ac:dyDescent="0.25">
      <c r="A1441" s="43">
        <f t="shared" si="490"/>
        <v>1275</v>
      </c>
      <c r="B1441" s="43">
        <f>料單!$C$1840</f>
        <v>0</v>
      </c>
      <c r="C1441" s="43">
        <f>料單!$C$1839</f>
        <v>0</v>
      </c>
      <c r="D1441" s="43">
        <f>料單!C1875</f>
        <v>0</v>
      </c>
      <c r="E1441" s="43">
        <f ca="1">VLOOKUP(D1441,料單!C:E,3,FALSE)</f>
        <v>0</v>
      </c>
      <c r="F1441" s="43">
        <f ca="1">VLOOKUP(D1441,料單!C:F,4,FALSE)</f>
        <v>0</v>
      </c>
      <c r="G1441" s="43">
        <f ca="1">VLOOKUP(D1441,料單!C:G,5,FALSE)</f>
        <v>0</v>
      </c>
      <c r="H1441" s="43">
        <f ca="1">VLOOKUP(D1441,料單!C:H,6,FALSE)</f>
        <v>0</v>
      </c>
      <c r="I1441" s="43">
        <f ca="1">VLOOKUP(D1441,料單!C:I,7,FALSE)</f>
        <v>0</v>
      </c>
      <c r="J1441" s="43" t="str">
        <f ca="1">VLOOKUP(D1441,料單!C:J,8,FALSE)</f>
        <v>送貨地址：</v>
      </c>
      <c r="K1441" s="43">
        <f ca="1">VLOOKUP(D1441,料單!C:K,9,FALSE)</f>
        <v>0</v>
      </c>
      <c r="L1441" s="43">
        <f ca="1">VLOOKUP(D1441,料單!C:M,11,FALSE)</f>
        <v>0</v>
      </c>
      <c r="M1441" s="43">
        <f ca="1">VLOOKUP(D1441,料單!C:L,10,FALSE)</f>
        <v>0</v>
      </c>
      <c r="O1441" s="43">
        <f t="shared" ca="1" si="489"/>
        <v>0</v>
      </c>
      <c r="P1441" s="360"/>
      <c r="Q1441" s="360"/>
      <c r="R1441" s="204" t="str">
        <f>IFERROR(VLOOKUP(表格15[[#This Row],[板材
色號]],資料庫!$P$3:$AJ$73,20,),"")</f>
        <v/>
      </c>
      <c r="S1441" s="205" t="str">
        <f t="shared" ca="1" si="486"/>
        <v/>
      </c>
    </row>
    <row r="1442" spans="1:19" x14ac:dyDescent="0.25">
      <c r="A1442" s="1">
        <f t="shared" si="490"/>
        <v>1276</v>
      </c>
      <c r="B1442" s="1">
        <f>料單!$C$1879</f>
        <v>0</v>
      </c>
      <c r="C1442" s="1">
        <f>料單!$C$1878</f>
        <v>0</v>
      </c>
      <c r="D1442" s="1">
        <f>料單!C1885</f>
        <v>0</v>
      </c>
      <c r="E1442" s="1">
        <f ca="1">VLOOKUP(D1442,料單!C:E,3,FALSE)</f>
        <v>0</v>
      </c>
      <c r="F1442" s="1">
        <f ca="1">VLOOKUP(D1442,料單!C:F,4,FALSE)</f>
        <v>0</v>
      </c>
      <c r="G1442" s="1">
        <f ca="1">VLOOKUP(D1442,料單!C:G,5,FALSE)</f>
        <v>0</v>
      </c>
      <c r="H1442" s="1">
        <f ca="1">VLOOKUP(D1442,料單!C:H,6,FALSE)</f>
        <v>0</v>
      </c>
      <c r="I1442" s="1">
        <f ca="1">VLOOKUP(D1442,料單!C:I,7,FALSE)</f>
        <v>0</v>
      </c>
      <c r="J1442" s="1" t="str">
        <f ca="1">VLOOKUP(D1442,料單!C:J,8,FALSE)</f>
        <v>送貨地址：</v>
      </c>
      <c r="K1442" s="1">
        <f ca="1">VLOOKUP(D1442,料單!C:K,9,FALSE)</f>
        <v>0</v>
      </c>
      <c r="L1442" s="1">
        <f ca="1">VLOOKUP(D1442,料單!C:M,11,FALSE)</f>
        <v>0</v>
      </c>
      <c r="M1442" s="1">
        <f ca="1">VLOOKUP(D1442,料單!C:L,10,FALSE)</f>
        <v>0</v>
      </c>
      <c r="O1442" s="1">
        <f t="shared" ca="1" si="489"/>
        <v>0</v>
      </c>
      <c r="R1442" s="2" t="str">
        <f>IFERROR(VLOOKUP(表格15[[#This Row],[板材
色號]],資料庫!$P$3:$AJ$73,20,),"")</f>
        <v/>
      </c>
      <c r="S1442" s="9" t="str">
        <f t="shared" ca="1" si="486"/>
        <v/>
      </c>
    </row>
    <row r="1443" spans="1:19" x14ac:dyDescent="0.25">
      <c r="A1443" s="1">
        <f t="shared" si="490"/>
        <v>1277</v>
      </c>
      <c r="B1443" s="1">
        <f>料單!$C$1879</f>
        <v>0</v>
      </c>
      <c r="C1443" s="1">
        <f>料單!$C$1878</f>
        <v>0</v>
      </c>
      <c r="D1443" s="1">
        <f>料單!C1886</f>
        <v>0</v>
      </c>
      <c r="E1443" s="1">
        <f ca="1">VLOOKUP(D1443,料單!C:E,3,FALSE)</f>
        <v>0</v>
      </c>
      <c r="F1443" s="1">
        <f ca="1">VLOOKUP(D1443,料單!C:F,4,FALSE)</f>
        <v>0</v>
      </c>
      <c r="G1443" s="1">
        <f ca="1">VLOOKUP(D1443,料單!C:G,5,FALSE)</f>
        <v>0</v>
      </c>
      <c r="H1443" s="1">
        <f ca="1">VLOOKUP(D1443,料單!C:H,6,FALSE)</f>
        <v>0</v>
      </c>
      <c r="I1443" s="1">
        <f ca="1">VLOOKUP(D1443,料單!C:I,7,FALSE)</f>
        <v>0</v>
      </c>
      <c r="J1443" s="1" t="str">
        <f ca="1">VLOOKUP(D1443,料單!C:J,8,FALSE)</f>
        <v>送貨地址：</v>
      </c>
      <c r="K1443" s="1">
        <f ca="1">VLOOKUP(D1443,料單!C:K,9,FALSE)</f>
        <v>0</v>
      </c>
      <c r="L1443" s="1">
        <f ca="1">VLOOKUP(D1443,料單!C:M,11,FALSE)</f>
        <v>0</v>
      </c>
      <c r="M1443" s="1">
        <f ca="1">VLOOKUP(D1443,料單!C:L,10,FALSE)</f>
        <v>0</v>
      </c>
      <c r="O1443" s="1">
        <f t="shared" ref="O1443:O1462" ca="1" si="491">(F1443*H1443)/90000*K1443</f>
        <v>0</v>
      </c>
      <c r="R1443" s="2" t="str">
        <f>IFERROR(VLOOKUP(表格15[[#This Row],[板材
色號]],資料庫!$P$3:$AJ$73,20,),"")</f>
        <v/>
      </c>
      <c r="S1443" s="9" t="str">
        <f t="shared" ca="1" si="486"/>
        <v/>
      </c>
    </row>
    <row r="1444" spans="1:19" x14ac:dyDescent="0.25">
      <c r="A1444" s="1">
        <f t="shared" si="490"/>
        <v>1278</v>
      </c>
      <c r="B1444" s="1">
        <f>料單!$C$1879</f>
        <v>0</v>
      </c>
      <c r="C1444" s="1">
        <f>料單!$C$1878</f>
        <v>0</v>
      </c>
      <c r="D1444" s="1">
        <f>料單!C1887</f>
        <v>0</v>
      </c>
      <c r="E1444" s="1">
        <f ca="1">VLOOKUP(D1444,料單!C:E,3,FALSE)</f>
        <v>0</v>
      </c>
      <c r="F1444" s="1">
        <f ca="1">VLOOKUP(D1444,料單!C:F,4,FALSE)</f>
        <v>0</v>
      </c>
      <c r="G1444" s="1">
        <f ca="1">VLOOKUP(D1444,料單!C:G,5,FALSE)</f>
        <v>0</v>
      </c>
      <c r="H1444" s="1">
        <f ca="1">VLOOKUP(D1444,料單!C:H,6,FALSE)</f>
        <v>0</v>
      </c>
      <c r="I1444" s="1">
        <f ca="1">VLOOKUP(D1444,料單!C:I,7,FALSE)</f>
        <v>0</v>
      </c>
      <c r="J1444" s="1" t="str">
        <f ca="1">VLOOKUP(D1444,料單!C:J,8,FALSE)</f>
        <v>送貨地址：</v>
      </c>
      <c r="K1444" s="1">
        <f ca="1">VLOOKUP(D1444,料單!C:K,9,FALSE)</f>
        <v>0</v>
      </c>
      <c r="L1444" s="1">
        <f ca="1">VLOOKUP(D1444,料單!C:M,11,FALSE)</f>
        <v>0</v>
      </c>
      <c r="M1444" s="1">
        <f ca="1">VLOOKUP(D1444,料單!C:L,10,FALSE)</f>
        <v>0</v>
      </c>
      <c r="O1444" s="1">
        <f t="shared" ca="1" si="491"/>
        <v>0</v>
      </c>
      <c r="R1444" s="2" t="str">
        <f>IFERROR(VLOOKUP(表格15[[#This Row],[板材
色號]],資料庫!$P$3:$AJ$73,20,),"")</f>
        <v/>
      </c>
      <c r="S1444" s="9" t="str">
        <f t="shared" ca="1" si="486"/>
        <v/>
      </c>
    </row>
    <row r="1445" spans="1:19" x14ac:dyDescent="0.25">
      <c r="A1445" s="1">
        <f t="shared" si="490"/>
        <v>1279</v>
      </c>
      <c r="B1445" s="1">
        <f>料單!$C$1879</f>
        <v>0</v>
      </c>
      <c r="C1445" s="1">
        <f>料單!$C$1878</f>
        <v>0</v>
      </c>
      <c r="D1445" s="1">
        <f>料單!C1888</f>
        <v>0</v>
      </c>
      <c r="E1445" s="1">
        <f ca="1">VLOOKUP(D1445,料單!C:E,3,FALSE)</f>
        <v>0</v>
      </c>
      <c r="F1445" s="1">
        <f ca="1">VLOOKUP(D1445,料單!C:F,4,FALSE)</f>
        <v>0</v>
      </c>
      <c r="G1445" s="1">
        <f ca="1">VLOOKUP(D1445,料單!C:G,5,FALSE)</f>
        <v>0</v>
      </c>
      <c r="H1445" s="1">
        <f ca="1">VLOOKUP(D1445,料單!C:H,6,FALSE)</f>
        <v>0</v>
      </c>
      <c r="I1445" s="1">
        <f ca="1">VLOOKUP(D1445,料單!C:I,7,FALSE)</f>
        <v>0</v>
      </c>
      <c r="J1445" s="1" t="str">
        <f ca="1">VLOOKUP(D1445,料單!C:J,8,FALSE)</f>
        <v>送貨地址：</v>
      </c>
      <c r="K1445" s="1">
        <f ca="1">VLOOKUP(D1445,料單!C:K,9,FALSE)</f>
        <v>0</v>
      </c>
      <c r="L1445" s="1">
        <f ca="1">VLOOKUP(D1445,料單!C:M,11,FALSE)</f>
        <v>0</v>
      </c>
      <c r="M1445" s="1">
        <f ca="1">VLOOKUP(D1445,料單!C:L,10,FALSE)</f>
        <v>0</v>
      </c>
      <c r="O1445" s="1">
        <f t="shared" ca="1" si="491"/>
        <v>0</v>
      </c>
      <c r="R1445" s="2" t="str">
        <f>IFERROR(VLOOKUP(表格15[[#This Row],[板材
色號]],資料庫!$P$3:$AJ$73,20,),"")</f>
        <v/>
      </c>
      <c r="S1445" s="9" t="str">
        <f t="shared" ca="1" si="486"/>
        <v/>
      </c>
    </row>
    <row r="1446" spans="1:19" x14ac:dyDescent="0.25">
      <c r="A1446" s="1">
        <f t="shared" si="490"/>
        <v>1280</v>
      </c>
      <c r="B1446" s="1">
        <f>料單!$C$1879</f>
        <v>0</v>
      </c>
      <c r="C1446" s="1">
        <f>料單!$C$1878</f>
        <v>0</v>
      </c>
      <c r="D1446" s="1">
        <f>料單!C1889</f>
        <v>0</v>
      </c>
      <c r="E1446" s="1">
        <f ca="1">VLOOKUP(D1446,料單!C:E,3,FALSE)</f>
        <v>0</v>
      </c>
      <c r="F1446" s="1">
        <f ca="1">VLOOKUP(D1446,料單!C:F,4,FALSE)</f>
        <v>0</v>
      </c>
      <c r="G1446" s="1">
        <f ca="1">VLOOKUP(D1446,料單!C:G,5,FALSE)</f>
        <v>0</v>
      </c>
      <c r="H1446" s="1">
        <f ca="1">VLOOKUP(D1446,料單!C:H,6,FALSE)</f>
        <v>0</v>
      </c>
      <c r="I1446" s="1">
        <f ca="1">VLOOKUP(D1446,料單!C:I,7,FALSE)</f>
        <v>0</v>
      </c>
      <c r="J1446" s="1" t="str">
        <f ca="1">VLOOKUP(D1446,料單!C:J,8,FALSE)</f>
        <v>送貨地址：</v>
      </c>
      <c r="K1446" s="1">
        <f ca="1">VLOOKUP(D1446,料單!C:K,9,FALSE)</f>
        <v>0</v>
      </c>
      <c r="L1446" s="1">
        <f ca="1">VLOOKUP(D1446,料單!C:M,11,FALSE)</f>
        <v>0</v>
      </c>
      <c r="M1446" s="1">
        <f ca="1">VLOOKUP(D1446,料單!C:L,10,FALSE)</f>
        <v>0</v>
      </c>
      <c r="O1446" s="1">
        <f t="shared" ca="1" si="491"/>
        <v>0</v>
      </c>
      <c r="R1446" s="2" t="str">
        <f>IFERROR(VLOOKUP(表格15[[#This Row],[板材
色號]],資料庫!$P$3:$AJ$73,20,),"")</f>
        <v/>
      </c>
      <c r="S1446" s="9" t="str">
        <f t="shared" ca="1" si="486"/>
        <v/>
      </c>
    </row>
    <row r="1447" spans="1:19" x14ac:dyDescent="0.25">
      <c r="A1447" s="1">
        <f t="shared" si="490"/>
        <v>1281</v>
      </c>
      <c r="B1447" s="1">
        <f>料單!$C$1879</f>
        <v>0</v>
      </c>
      <c r="C1447" s="1">
        <f>料單!$C$1878</f>
        <v>0</v>
      </c>
      <c r="D1447" s="1">
        <f>料單!C1890</f>
        <v>0</v>
      </c>
      <c r="E1447" s="1">
        <f ca="1">VLOOKUP(D1447,料單!C:E,3,FALSE)</f>
        <v>0</v>
      </c>
      <c r="F1447" s="1">
        <f ca="1">VLOOKUP(D1447,料單!C:F,4,FALSE)</f>
        <v>0</v>
      </c>
      <c r="G1447" s="1">
        <f ca="1">VLOOKUP(D1447,料單!C:G,5,FALSE)</f>
        <v>0</v>
      </c>
      <c r="H1447" s="1">
        <f ca="1">VLOOKUP(D1447,料單!C:H,6,FALSE)</f>
        <v>0</v>
      </c>
      <c r="I1447" s="1">
        <f ca="1">VLOOKUP(D1447,料單!C:I,7,FALSE)</f>
        <v>0</v>
      </c>
      <c r="J1447" s="1" t="str">
        <f ca="1">VLOOKUP(D1447,料單!C:J,8,FALSE)</f>
        <v>送貨地址：</v>
      </c>
      <c r="K1447" s="1">
        <f ca="1">VLOOKUP(D1447,料單!C:K,9,FALSE)</f>
        <v>0</v>
      </c>
      <c r="L1447" s="1">
        <f ca="1">VLOOKUP(D1447,料單!C:M,11,FALSE)</f>
        <v>0</v>
      </c>
      <c r="M1447" s="1">
        <f ca="1">VLOOKUP(D1447,料單!C:L,10,FALSE)</f>
        <v>0</v>
      </c>
      <c r="O1447" s="1">
        <f t="shared" ca="1" si="491"/>
        <v>0</v>
      </c>
      <c r="R1447" s="2" t="str">
        <f>IFERROR(VLOOKUP(表格15[[#This Row],[板材
色號]],資料庫!$P$3:$AJ$73,20,),"")</f>
        <v/>
      </c>
      <c r="S1447" s="9" t="str">
        <f t="shared" ca="1" si="486"/>
        <v/>
      </c>
    </row>
    <row r="1448" spans="1:19" x14ac:dyDescent="0.25">
      <c r="A1448" s="1">
        <f t="shared" si="490"/>
        <v>1282</v>
      </c>
      <c r="B1448" s="1">
        <f>料單!$C$1879</f>
        <v>0</v>
      </c>
      <c r="C1448" s="1">
        <f>料單!$C$1878</f>
        <v>0</v>
      </c>
      <c r="D1448" s="1">
        <f>料單!C1891</f>
        <v>0</v>
      </c>
      <c r="E1448" s="1">
        <f ca="1">VLOOKUP(D1448,料單!C:E,3,FALSE)</f>
        <v>0</v>
      </c>
      <c r="F1448" s="1">
        <f ca="1">VLOOKUP(D1448,料單!C:F,4,FALSE)</f>
        <v>0</v>
      </c>
      <c r="G1448" s="1">
        <f ca="1">VLOOKUP(D1448,料單!C:G,5,FALSE)</f>
        <v>0</v>
      </c>
      <c r="H1448" s="1">
        <f ca="1">VLOOKUP(D1448,料單!C:H,6,FALSE)</f>
        <v>0</v>
      </c>
      <c r="I1448" s="1">
        <f ca="1">VLOOKUP(D1448,料單!C:I,7,FALSE)</f>
        <v>0</v>
      </c>
      <c r="J1448" s="1" t="str">
        <f ca="1">VLOOKUP(D1448,料單!C:J,8,FALSE)</f>
        <v>送貨地址：</v>
      </c>
      <c r="K1448" s="1">
        <f ca="1">VLOOKUP(D1448,料單!C:K,9,FALSE)</f>
        <v>0</v>
      </c>
      <c r="L1448" s="1">
        <f ca="1">VLOOKUP(D1448,料單!C:M,11,FALSE)</f>
        <v>0</v>
      </c>
      <c r="M1448" s="1">
        <f ca="1">VLOOKUP(D1448,料單!C:L,10,FALSE)</f>
        <v>0</v>
      </c>
      <c r="O1448" s="1">
        <f t="shared" ca="1" si="491"/>
        <v>0</v>
      </c>
      <c r="R1448" s="2" t="str">
        <f>IFERROR(VLOOKUP(表格15[[#This Row],[板材
色號]],資料庫!$P$3:$AJ$73,20,),"")</f>
        <v/>
      </c>
      <c r="S1448" s="9" t="str">
        <f t="shared" ca="1" si="486"/>
        <v/>
      </c>
    </row>
    <row r="1449" spans="1:19" x14ac:dyDescent="0.25">
      <c r="A1449" s="1">
        <f t="shared" si="490"/>
        <v>1283</v>
      </c>
      <c r="B1449" s="1">
        <f>料單!$C$1879</f>
        <v>0</v>
      </c>
      <c r="C1449" s="1">
        <f>料單!$C$1878</f>
        <v>0</v>
      </c>
      <c r="D1449" s="1">
        <f>料單!C1892</f>
        <v>0</v>
      </c>
      <c r="E1449" s="1">
        <f ca="1">VLOOKUP(D1449,料單!C:E,3,FALSE)</f>
        <v>0</v>
      </c>
      <c r="F1449" s="1">
        <f ca="1">VLOOKUP(D1449,料單!C:F,4,FALSE)</f>
        <v>0</v>
      </c>
      <c r="G1449" s="1">
        <f ca="1">VLOOKUP(D1449,料單!C:G,5,FALSE)</f>
        <v>0</v>
      </c>
      <c r="H1449" s="1">
        <f ca="1">VLOOKUP(D1449,料單!C:H,6,FALSE)</f>
        <v>0</v>
      </c>
      <c r="I1449" s="1">
        <f ca="1">VLOOKUP(D1449,料單!C:I,7,FALSE)</f>
        <v>0</v>
      </c>
      <c r="J1449" s="1" t="str">
        <f ca="1">VLOOKUP(D1449,料單!C:J,8,FALSE)</f>
        <v>送貨地址：</v>
      </c>
      <c r="K1449" s="1">
        <f ca="1">VLOOKUP(D1449,料單!C:K,9,FALSE)</f>
        <v>0</v>
      </c>
      <c r="L1449" s="1">
        <f ca="1">VLOOKUP(D1449,料單!C:M,11,FALSE)</f>
        <v>0</v>
      </c>
      <c r="M1449" s="1">
        <f ca="1">VLOOKUP(D1449,料單!C:L,10,FALSE)</f>
        <v>0</v>
      </c>
      <c r="O1449" s="1">
        <f t="shared" ca="1" si="491"/>
        <v>0</v>
      </c>
      <c r="R1449" s="2" t="str">
        <f>IFERROR(VLOOKUP(表格15[[#This Row],[板材
色號]],資料庫!$P$3:$AJ$73,20,),"")</f>
        <v/>
      </c>
      <c r="S1449" s="9" t="str">
        <f t="shared" ca="1" si="486"/>
        <v/>
      </c>
    </row>
    <row r="1450" spans="1:19" x14ac:dyDescent="0.25">
      <c r="A1450" s="1">
        <f t="shared" si="490"/>
        <v>1284</v>
      </c>
      <c r="B1450" s="1">
        <f>料單!$C$1879</f>
        <v>0</v>
      </c>
      <c r="C1450" s="1">
        <f>料單!$C$1878</f>
        <v>0</v>
      </c>
      <c r="D1450" s="1">
        <f>料單!C1893</f>
        <v>0</v>
      </c>
      <c r="E1450" s="1">
        <f ca="1">VLOOKUP(D1450,料單!C:E,3,FALSE)</f>
        <v>0</v>
      </c>
      <c r="F1450" s="1">
        <f ca="1">VLOOKUP(D1450,料單!C:F,4,FALSE)</f>
        <v>0</v>
      </c>
      <c r="G1450" s="1">
        <f ca="1">VLOOKUP(D1450,料單!C:G,5,FALSE)</f>
        <v>0</v>
      </c>
      <c r="H1450" s="1">
        <f ca="1">VLOOKUP(D1450,料單!C:H,6,FALSE)</f>
        <v>0</v>
      </c>
      <c r="I1450" s="1">
        <f ca="1">VLOOKUP(D1450,料單!C:I,7,FALSE)</f>
        <v>0</v>
      </c>
      <c r="J1450" s="1" t="str">
        <f ca="1">VLOOKUP(D1450,料單!C:J,8,FALSE)</f>
        <v>送貨地址：</v>
      </c>
      <c r="K1450" s="1">
        <f ca="1">VLOOKUP(D1450,料單!C:K,9,FALSE)</f>
        <v>0</v>
      </c>
      <c r="L1450" s="1">
        <f ca="1">VLOOKUP(D1450,料單!C:M,11,FALSE)</f>
        <v>0</v>
      </c>
      <c r="M1450" s="1">
        <f ca="1">VLOOKUP(D1450,料單!C:L,10,FALSE)</f>
        <v>0</v>
      </c>
      <c r="O1450" s="1">
        <f t="shared" ca="1" si="491"/>
        <v>0</v>
      </c>
      <c r="R1450" s="2" t="str">
        <f>IFERROR(VLOOKUP(表格15[[#This Row],[板材
色號]],資料庫!$P$3:$AJ$73,20,),"")</f>
        <v/>
      </c>
      <c r="S1450" s="9" t="str">
        <f t="shared" ca="1" si="486"/>
        <v/>
      </c>
    </row>
    <row r="1451" spans="1:19" x14ac:dyDescent="0.25">
      <c r="A1451" s="1">
        <f t="shared" si="490"/>
        <v>1285</v>
      </c>
      <c r="B1451" s="1">
        <f>料單!$C$1879</f>
        <v>0</v>
      </c>
      <c r="C1451" s="1">
        <f>料單!$C$1878</f>
        <v>0</v>
      </c>
      <c r="D1451" s="1">
        <f>料單!C1894</f>
        <v>0</v>
      </c>
      <c r="E1451" s="1">
        <f ca="1">VLOOKUP(D1451,料單!C:E,3,FALSE)</f>
        <v>0</v>
      </c>
      <c r="F1451" s="1">
        <f ca="1">VLOOKUP(D1451,料單!C:F,4,FALSE)</f>
        <v>0</v>
      </c>
      <c r="G1451" s="1">
        <f ca="1">VLOOKUP(D1451,料單!C:G,5,FALSE)</f>
        <v>0</v>
      </c>
      <c r="H1451" s="1">
        <f ca="1">VLOOKUP(D1451,料單!C:H,6,FALSE)</f>
        <v>0</v>
      </c>
      <c r="I1451" s="1">
        <f ca="1">VLOOKUP(D1451,料單!C:I,7,FALSE)</f>
        <v>0</v>
      </c>
      <c r="J1451" s="1" t="str">
        <f ca="1">VLOOKUP(D1451,料單!C:J,8,FALSE)</f>
        <v>送貨地址：</v>
      </c>
      <c r="K1451" s="1">
        <f ca="1">VLOOKUP(D1451,料單!C:K,9,FALSE)</f>
        <v>0</v>
      </c>
      <c r="L1451" s="1">
        <f ca="1">VLOOKUP(D1451,料單!C:M,11,FALSE)</f>
        <v>0</v>
      </c>
      <c r="M1451" s="1">
        <f ca="1">VLOOKUP(D1451,料單!C:L,10,FALSE)</f>
        <v>0</v>
      </c>
      <c r="O1451" s="1">
        <f t="shared" ca="1" si="491"/>
        <v>0</v>
      </c>
      <c r="R1451" s="2" t="str">
        <f>IFERROR(VLOOKUP(表格15[[#This Row],[板材
色號]],資料庫!$P$3:$AJ$73,20,),"")</f>
        <v/>
      </c>
      <c r="S1451" s="9" t="str">
        <f t="shared" ca="1" si="486"/>
        <v/>
      </c>
    </row>
    <row r="1452" spans="1:19" x14ac:dyDescent="0.25">
      <c r="A1452" s="1">
        <f t="shared" si="490"/>
        <v>1286</v>
      </c>
      <c r="B1452" s="1">
        <f>料單!$C$1879</f>
        <v>0</v>
      </c>
      <c r="C1452" s="1">
        <f>料單!$C$1878</f>
        <v>0</v>
      </c>
      <c r="D1452" s="1">
        <f>料單!C1895</f>
        <v>0</v>
      </c>
      <c r="E1452" s="1">
        <f ca="1">VLOOKUP(D1452,料單!C:E,3,FALSE)</f>
        <v>0</v>
      </c>
      <c r="F1452" s="1">
        <f ca="1">VLOOKUP(D1452,料單!C:F,4,FALSE)</f>
        <v>0</v>
      </c>
      <c r="G1452" s="1">
        <f ca="1">VLOOKUP(D1452,料單!C:G,5,FALSE)</f>
        <v>0</v>
      </c>
      <c r="H1452" s="1">
        <f ca="1">VLOOKUP(D1452,料單!C:H,6,FALSE)</f>
        <v>0</v>
      </c>
      <c r="I1452" s="1">
        <f ca="1">VLOOKUP(D1452,料單!C:I,7,FALSE)</f>
        <v>0</v>
      </c>
      <c r="J1452" s="1" t="str">
        <f ca="1">VLOOKUP(D1452,料單!C:J,8,FALSE)</f>
        <v>送貨地址：</v>
      </c>
      <c r="K1452" s="1">
        <f ca="1">VLOOKUP(D1452,料單!C:K,9,FALSE)</f>
        <v>0</v>
      </c>
      <c r="L1452" s="1">
        <f ca="1">VLOOKUP(D1452,料單!C:M,11,FALSE)</f>
        <v>0</v>
      </c>
      <c r="M1452" s="1">
        <f ca="1">VLOOKUP(D1452,料單!C:L,10,FALSE)</f>
        <v>0</v>
      </c>
      <c r="O1452" s="1">
        <f t="shared" ca="1" si="491"/>
        <v>0</v>
      </c>
      <c r="R1452" s="2" t="str">
        <f>IFERROR(VLOOKUP(表格15[[#This Row],[板材
色號]],資料庫!$P$3:$AJ$73,20,),"")</f>
        <v/>
      </c>
      <c r="S1452" s="9" t="str">
        <f t="shared" ca="1" si="486"/>
        <v/>
      </c>
    </row>
    <row r="1453" spans="1:19" x14ac:dyDescent="0.25">
      <c r="A1453" s="1">
        <f t="shared" si="490"/>
        <v>1287</v>
      </c>
      <c r="B1453" s="1">
        <f>料單!$C$1879</f>
        <v>0</v>
      </c>
      <c r="C1453" s="1">
        <f>料單!$C$1878</f>
        <v>0</v>
      </c>
      <c r="D1453" s="1">
        <f>料單!C1896</f>
        <v>0</v>
      </c>
      <c r="E1453" s="1">
        <f ca="1">VLOOKUP(D1453,料單!C:E,3,FALSE)</f>
        <v>0</v>
      </c>
      <c r="F1453" s="1">
        <f ca="1">VLOOKUP(D1453,料單!C:F,4,FALSE)</f>
        <v>0</v>
      </c>
      <c r="G1453" s="1">
        <f ca="1">VLOOKUP(D1453,料單!C:G,5,FALSE)</f>
        <v>0</v>
      </c>
      <c r="H1453" s="1">
        <f ca="1">VLOOKUP(D1453,料單!C:H,6,FALSE)</f>
        <v>0</v>
      </c>
      <c r="I1453" s="1">
        <f ca="1">VLOOKUP(D1453,料單!C:I,7,FALSE)</f>
        <v>0</v>
      </c>
      <c r="J1453" s="1" t="str">
        <f ca="1">VLOOKUP(D1453,料單!C:J,8,FALSE)</f>
        <v>送貨地址：</v>
      </c>
      <c r="K1453" s="1">
        <f ca="1">VLOOKUP(D1453,料單!C:K,9,FALSE)</f>
        <v>0</v>
      </c>
      <c r="L1453" s="1">
        <f ca="1">VLOOKUP(D1453,料單!C:M,11,FALSE)</f>
        <v>0</v>
      </c>
      <c r="M1453" s="1">
        <f ca="1">VLOOKUP(D1453,料單!C:L,10,FALSE)</f>
        <v>0</v>
      </c>
      <c r="O1453" s="1">
        <f t="shared" ca="1" si="491"/>
        <v>0</v>
      </c>
      <c r="R1453" s="2" t="str">
        <f>IFERROR(VLOOKUP(表格15[[#This Row],[板材
色號]],資料庫!$P$3:$AJ$73,20,),"")</f>
        <v/>
      </c>
      <c r="S1453" s="9" t="str">
        <f t="shared" ca="1" si="486"/>
        <v/>
      </c>
    </row>
    <row r="1454" spans="1:19" x14ac:dyDescent="0.25">
      <c r="A1454" s="1">
        <f t="shared" si="490"/>
        <v>1288</v>
      </c>
      <c r="B1454" s="1">
        <f>料單!$C$1879</f>
        <v>0</v>
      </c>
      <c r="C1454" s="1">
        <f>料單!$C$1878</f>
        <v>0</v>
      </c>
      <c r="D1454" s="1">
        <f>料單!C1897</f>
        <v>0</v>
      </c>
      <c r="E1454" s="1">
        <f ca="1">VLOOKUP(D1454,料單!C:E,3,FALSE)</f>
        <v>0</v>
      </c>
      <c r="F1454" s="1">
        <f ca="1">VLOOKUP(D1454,料單!C:F,4,FALSE)</f>
        <v>0</v>
      </c>
      <c r="G1454" s="1">
        <f ca="1">VLOOKUP(D1454,料單!C:G,5,FALSE)</f>
        <v>0</v>
      </c>
      <c r="H1454" s="1">
        <f ca="1">VLOOKUP(D1454,料單!C:H,6,FALSE)</f>
        <v>0</v>
      </c>
      <c r="I1454" s="1">
        <f ca="1">VLOOKUP(D1454,料單!C:I,7,FALSE)</f>
        <v>0</v>
      </c>
      <c r="J1454" s="1" t="str">
        <f ca="1">VLOOKUP(D1454,料單!C:J,8,FALSE)</f>
        <v>送貨地址：</v>
      </c>
      <c r="K1454" s="1">
        <f ca="1">VLOOKUP(D1454,料單!C:K,9,FALSE)</f>
        <v>0</v>
      </c>
      <c r="L1454" s="1">
        <f ca="1">VLOOKUP(D1454,料單!C:M,11,FALSE)</f>
        <v>0</v>
      </c>
      <c r="M1454" s="1">
        <f ca="1">VLOOKUP(D1454,料單!C:L,10,FALSE)</f>
        <v>0</v>
      </c>
      <c r="O1454" s="1">
        <f t="shared" ca="1" si="491"/>
        <v>0</v>
      </c>
      <c r="R1454" s="2" t="str">
        <f>IFERROR(VLOOKUP(表格15[[#This Row],[板材
色號]],資料庫!$P$3:$AJ$73,20,),"")</f>
        <v/>
      </c>
      <c r="S1454" s="9" t="str">
        <f t="shared" ca="1" si="486"/>
        <v/>
      </c>
    </row>
    <row r="1455" spans="1:19" x14ac:dyDescent="0.25">
      <c r="A1455" s="1">
        <f t="shared" si="490"/>
        <v>1289</v>
      </c>
      <c r="B1455" s="1">
        <f>料單!$C$1879</f>
        <v>0</v>
      </c>
      <c r="C1455" s="1">
        <f>料單!$C$1878</f>
        <v>0</v>
      </c>
      <c r="D1455" s="1">
        <f>料單!C1898</f>
        <v>0</v>
      </c>
      <c r="E1455" s="1">
        <f ca="1">VLOOKUP(D1455,料單!C:E,3,FALSE)</f>
        <v>0</v>
      </c>
      <c r="F1455" s="1">
        <f ca="1">VLOOKUP(D1455,料單!C:F,4,FALSE)</f>
        <v>0</v>
      </c>
      <c r="G1455" s="1">
        <f ca="1">VLOOKUP(D1455,料單!C:G,5,FALSE)</f>
        <v>0</v>
      </c>
      <c r="H1455" s="1">
        <f ca="1">VLOOKUP(D1455,料單!C:H,6,FALSE)</f>
        <v>0</v>
      </c>
      <c r="I1455" s="1">
        <f ca="1">VLOOKUP(D1455,料單!C:I,7,FALSE)</f>
        <v>0</v>
      </c>
      <c r="J1455" s="1" t="str">
        <f ca="1">VLOOKUP(D1455,料單!C:J,8,FALSE)</f>
        <v>送貨地址：</v>
      </c>
      <c r="K1455" s="1">
        <f ca="1">VLOOKUP(D1455,料單!C:K,9,FALSE)</f>
        <v>0</v>
      </c>
      <c r="L1455" s="1">
        <f ca="1">VLOOKUP(D1455,料單!C:M,11,FALSE)</f>
        <v>0</v>
      </c>
      <c r="M1455" s="1">
        <f ca="1">VLOOKUP(D1455,料單!C:L,10,FALSE)</f>
        <v>0</v>
      </c>
      <c r="O1455" s="1">
        <f t="shared" ca="1" si="491"/>
        <v>0</v>
      </c>
      <c r="R1455" s="2" t="str">
        <f>IFERROR(VLOOKUP(表格15[[#This Row],[板材
色號]],資料庫!$P$3:$AJ$73,20,),"")</f>
        <v/>
      </c>
      <c r="S1455" s="9" t="str">
        <f t="shared" ca="1" si="486"/>
        <v/>
      </c>
    </row>
    <row r="1456" spans="1:19" x14ac:dyDescent="0.25">
      <c r="A1456" s="1">
        <f t="shared" si="490"/>
        <v>1290</v>
      </c>
      <c r="B1456" s="1">
        <f>料單!$C$1879</f>
        <v>0</v>
      </c>
      <c r="C1456" s="1">
        <f>料單!$C$1878</f>
        <v>0</v>
      </c>
      <c r="D1456" s="1">
        <f>料單!C1899</f>
        <v>0</v>
      </c>
      <c r="E1456" s="1">
        <f ca="1">VLOOKUP(D1456,料單!C:E,3,FALSE)</f>
        <v>0</v>
      </c>
      <c r="F1456" s="1">
        <f ca="1">VLOOKUP(D1456,料單!C:F,4,FALSE)</f>
        <v>0</v>
      </c>
      <c r="G1456" s="1">
        <f ca="1">VLOOKUP(D1456,料單!C:G,5,FALSE)</f>
        <v>0</v>
      </c>
      <c r="H1456" s="1">
        <f ca="1">VLOOKUP(D1456,料單!C:H,6,FALSE)</f>
        <v>0</v>
      </c>
      <c r="I1456" s="1">
        <f ca="1">VLOOKUP(D1456,料單!C:I,7,FALSE)</f>
        <v>0</v>
      </c>
      <c r="J1456" s="1" t="str">
        <f ca="1">VLOOKUP(D1456,料單!C:J,8,FALSE)</f>
        <v>送貨地址：</v>
      </c>
      <c r="K1456" s="1">
        <f ca="1">VLOOKUP(D1456,料單!C:K,9,FALSE)</f>
        <v>0</v>
      </c>
      <c r="L1456" s="1">
        <f ca="1">VLOOKUP(D1456,料單!C:M,11,FALSE)</f>
        <v>0</v>
      </c>
      <c r="M1456" s="1">
        <f ca="1">VLOOKUP(D1456,料單!C:L,10,FALSE)</f>
        <v>0</v>
      </c>
      <c r="O1456" s="1">
        <f t="shared" ca="1" si="491"/>
        <v>0</v>
      </c>
      <c r="R1456" s="2" t="str">
        <f>IFERROR(VLOOKUP(表格15[[#This Row],[板材
色號]],資料庫!$P$3:$AJ$73,20,),"")</f>
        <v/>
      </c>
      <c r="S1456" s="9" t="str">
        <f t="shared" ca="1" si="486"/>
        <v/>
      </c>
    </row>
    <row r="1457" spans="1:19" x14ac:dyDescent="0.25">
      <c r="A1457" s="1">
        <f t="shared" si="490"/>
        <v>1291</v>
      </c>
      <c r="B1457" s="1">
        <f>料單!$C$1879</f>
        <v>0</v>
      </c>
      <c r="C1457" s="1">
        <f>料單!$C$1878</f>
        <v>0</v>
      </c>
      <c r="D1457" s="1">
        <f>料單!C1900</f>
        <v>0</v>
      </c>
      <c r="E1457" s="1">
        <f ca="1">VLOOKUP(D1457,料單!C:E,3,FALSE)</f>
        <v>0</v>
      </c>
      <c r="F1457" s="1">
        <f ca="1">VLOOKUP(D1457,料單!C:F,4,FALSE)</f>
        <v>0</v>
      </c>
      <c r="G1457" s="1">
        <f ca="1">VLOOKUP(D1457,料單!C:G,5,FALSE)</f>
        <v>0</v>
      </c>
      <c r="H1457" s="1">
        <f ca="1">VLOOKUP(D1457,料單!C:H,6,FALSE)</f>
        <v>0</v>
      </c>
      <c r="I1457" s="1">
        <f ca="1">VLOOKUP(D1457,料單!C:I,7,FALSE)</f>
        <v>0</v>
      </c>
      <c r="J1457" s="1" t="str">
        <f ca="1">VLOOKUP(D1457,料單!C:J,8,FALSE)</f>
        <v>送貨地址：</v>
      </c>
      <c r="K1457" s="1">
        <f ca="1">VLOOKUP(D1457,料單!C:K,9,FALSE)</f>
        <v>0</v>
      </c>
      <c r="L1457" s="1">
        <f ca="1">VLOOKUP(D1457,料單!C:M,11,FALSE)</f>
        <v>0</v>
      </c>
      <c r="M1457" s="1">
        <f ca="1">VLOOKUP(D1457,料單!C:L,10,FALSE)</f>
        <v>0</v>
      </c>
      <c r="O1457" s="1">
        <f t="shared" ca="1" si="491"/>
        <v>0</v>
      </c>
      <c r="R1457" s="2" t="str">
        <f>IFERROR(VLOOKUP(表格15[[#This Row],[板材
色號]],資料庫!$P$3:$AJ$73,20,),"")</f>
        <v/>
      </c>
      <c r="S1457" s="9" t="str">
        <f t="shared" ca="1" si="486"/>
        <v/>
      </c>
    </row>
    <row r="1458" spans="1:19" x14ac:dyDescent="0.25">
      <c r="A1458" s="1">
        <f t="shared" si="490"/>
        <v>1292</v>
      </c>
      <c r="B1458" s="1">
        <f>料單!$C$1879</f>
        <v>0</v>
      </c>
      <c r="C1458" s="1">
        <f>料單!$C$1878</f>
        <v>0</v>
      </c>
      <c r="D1458" s="1">
        <f>料單!C1901</f>
        <v>0</v>
      </c>
      <c r="E1458" s="1">
        <f ca="1">VLOOKUP(D1458,料單!C:E,3,FALSE)</f>
        <v>0</v>
      </c>
      <c r="F1458" s="1">
        <f ca="1">VLOOKUP(D1458,料單!C:F,4,FALSE)</f>
        <v>0</v>
      </c>
      <c r="G1458" s="1">
        <f ca="1">VLOOKUP(D1458,料單!C:G,5,FALSE)</f>
        <v>0</v>
      </c>
      <c r="H1458" s="1">
        <f ca="1">VLOOKUP(D1458,料單!C:H,6,FALSE)</f>
        <v>0</v>
      </c>
      <c r="I1458" s="1">
        <f ca="1">VLOOKUP(D1458,料單!C:I,7,FALSE)</f>
        <v>0</v>
      </c>
      <c r="J1458" s="1" t="str">
        <f ca="1">VLOOKUP(D1458,料單!C:J,8,FALSE)</f>
        <v>送貨地址：</v>
      </c>
      <c r="K1458" s="1">
        <f ca="1">VLOOKUP(D1458,料單!C:K,9,FALSE)</f>
        <v>0</v>
      </c>
      <c r="L1458" s="1">
        <f ca="1">VLOOKUP(D1458,料單!C:M,11,FALSE)</f>
        <v>0</v>
      </c>
      <c r="M1458" s="1">
        <f ca="1">VLOOKUP(D1458,料單!C:L,10,FALSE)</f>
        <v>0</v>
      </c>
      <c r="O1458" s="1">
        <f t="shared" ca="1" si="491"/>
        <v>0</v>
      </c>
      <c r="R1458" s="2" t="str">
        <f>IFERROR(VLOOKUP(表格15[[#This Row],[板材
色號]],資料庫!$P$3:$AJ$73,20,),"")</f>
        <v/>
      </c>
      <c r="S1458" s="9" t="str">
        <f t="shared" ref="S1458:S1501" ca="1" si="492">IFERROR((O1458*R1458),"")</f>
        <v/>
      </c>
    </row>
    <row r="1459" spans="1:19" x14ac:dyDescent="0.25">
      <c r="A1459" s="1">
        <f t="shared" si="490"/>
        <v>1293</v>
      </c>
      <c r="B1459" s="1">
        <f>料單!$C$1879</f>
        <v>0</v>
      </c>
      <c r="C1459" s="1">
        <f>料單!$C$1878</f>
        <v>0</v>
      </c>
      <c r="D1459" s="1">
        <f>料單!C1902</f>
        <v>0</v>
      </c>
      <c r="E1459" s="1">
        <f ca="1">VLOOKUP(D1459,料單!C:E,3,FALSE)</f>
        <v>0</v>
      </c>
      <c r="F1459" s="1">
        <f ca="1">VLOOKUP(D1459,料單!C:F,4,FALSE)</f>
        <v>0</v>
      </c>
      <c r="G1459" s="1">
        <f ca="1">VLOOKUP(D1459,料單!C:G,5,FALSE)</f>
        <v>0</v>
      </c>
      <c r="H1459" s="1">
        <f ca="1">VLOOKUP(D1459,料單!C:H,6,FALSE)</f>
        <v>0</v>
      </c>
      <c r="I1459" s="1">
        <f ca="1">VLOOKUP(D1459,料單!C:I,7,FALSE)</f>
        <v>0</v>
      </c>
      <c r="J1459" s="1" t="str">
        <f ca="1">VLOOKUP(D1459,料單!C:J,8,FALSE)</f>
        <v>送貨地址：</v>
      </c>
      <c r="K1459" s="1">
        <f ca="1">VLOOKUP(D1459,料單!C:K,9,FALSE)</f>
        <v>0</v>
      </c>
      <c r="L1459" s="1">
        <f ca="1">VLOOKUP(D1459,料單!C:M,11,FALSE)</f>
        <v>0</v>
      </c>
      <c r="M1459" s="1">
        <f ca="1">VLOOKUP(D1459,料單!C:L,10,FALSE)</f>
        <v>0</v>
      </c>
      <c r="O1459" s="1">
        <f t="shared" ca="1" si="491"/>
        <v>0</v>
      </c>
      <c r="R1459" s="2" t="str">
        <f>IFERROR(VLOOKUP(表格15[[#This Row],[板材
色號]],資料庫!$P$3:$AJ$73,20,),"")</f>
        <v/>
      </c>
      <c r="S1459" s="9" t="str">
        <f t="shared" ca="1" si="492"/>
        <v/>
      </c>
    </row>
    <row r="1460" spans="1:19" x14ac:dyDescent="0.25">
      <c r="A1460" s="1">
        <f t="shared" si="490"/>
        <v>1294</v>
      </c>
      <c r="B1460" s="1">
        <f>料單!$C$1879</f>
        <v>0</v>
      </c>
      <c r="C1460" s="1">
        <f>料單!$C$1878</f>
        <v>0</v>
      </c>
      <c r="D1460" s="1">
        <f>料單!C1903</f>
        <v>0</v>
      </c>
      <c r="E1460" s="1">
        <f ca="1">VLOOKUP(D1460,料單!C:E,3,FALSE)</f>
        <v>0</v>
      </c>
      <c r="F1460" s="1">
        <f ca="1">VLOOKUP(D1460,料單!C:F,4,FALSE)</f>
        <v>0</v>
      </c>
      <c r="G1460" s="1">
        <f ca="1">VLOOKUP(D1460,料單!C:G,5,FALSE)</f>
        <v>0</v>
      </c>
      <c r="H1460" s="1">
        <f ca="1">VLOOKUP(D1460,料單!C:H,6,FALSE)</f>
        <v>0</v>
      </c>
      <c r="I1460" s="1">
        <f ca="1">VLOOKUP(D1460,料單!C:I,7,FALSE)</f>
        <v>0</v>
      </c>
      <c r="J1460" s="1" t="str">
        <f ca="1">VLOOKUP(D1460,料單!C:J,8,FALSE)</f>
        <v>送貨地址：</v>
      </c>
      <c r="K1460" s="1">
        <f ca="1">VLOOKUP(D1460,料單!C:K,9,FALSE)</f>
        <v>0</v>
      </c>
      <c r="L1460" s="1">
        <f ca="1">VLOOKUP(D1460,料單!C:M,11,FALSE)</f>
        <v>0</v>
      </c>
      <c r="M1460" s="1">
        <f ca="1">VLOOKUP(D1460,料單!C:L,10,FALSE)</f>
        <v>0</v>
      </c>
      <c r="O1460" s="1">
        <f t="shared" ca="1" si="491"/>
        <v>0</v>
      </c>
      <c r="R1460" s="2" t="str">
        <f>IFERROR(VLOOKUP(表格15[[#This Row],[板材
色號]],資料庫!$P$3:$AJ$73,20,),"")</f>
        <v/>
      </c>
      <c r="S1460" s="9" t="str">
        <f t="shared" ca="1" si="492"/>
        <v/>
      </c>
    </row>
    <row r="1461" spans="1:19" x14ac:dyDescent="0.25">
      <c r="A1461" s="1">
        <f t="shared" si="490"/>
        <v>1295</v>
      </c>
      <c r="B1461" s="1">
        <f>料單!$C$1879</f>
        <v>0</v>
      </c>
      <c r="C1461" s="1">
        <f>料單!$C$1878</f>
        <v>0</v>
      </c>
      <c r="D1461" s="1">
        <f>料單!C1904</f>
        <v>0</v>
      </c>
      <c r="E1461" s="1">
        <f ca="1">VLOOKUP(D1461,料單!C:E,3,FALSE)</f>
        <v>0</v>
      </c>
      <c r="F1461" s="1">
        <f ca="1">VLOOKUP(D1461,料單!C:F,4,FALSE)</f>
        <v>0</v>
      </c>
      <c r="G1461" s="1">
        <f ca="1">VLOOKUP(D1461,料單!C:G,5,FALSE)</f>
        <v>0</v>
      </c>
      <c r="H1461" s="1">
        <f ca="1">VLOOKUP(D1461,料單!C:H,6,FALSE)</f>
        <v>0</v>
      </c>
      <c r="I1461" s="1">
        <f ca="1">VLOOKUP(D1461,料單!C:I,7,FALSE)</f>
        <v>0</v>
      </c>
      <c r="J1461" s="1" t="str">
        <f ca="1">VLOOKUP(D1461,料單!C:J,8,FALSE)</f>
        <v>送貨地址：</v>
      </c>
      <c r="K1461" s="1">
        <f ca="1">VLOOKUP(D1461,料單!C:K,9,FALSE)</f>
        <v>0</v>
      </c>
      <c r="L1461" s="1">
        <f ca="1">VLOOKUP(D1461,料單!C:M,11,FALSE)</f>
        <v>0</v>
      </c>
      <c r="M1461" s="1">
        <f ca="1">VLOOKUP(D1461,料單!C:L,10,FALSE)</f>
        <v>0</v>
      </c>
      <c r="O1461" s="1">
        <f t="shared" ca="1" si="491"/>
        <v>0</v>
      </c>
      <c r="R1461" s="2" t="str">
        <f>IFERROR(VLOOKUP(表格15[[#This Row],[板材
色號]],資料庫!$P$3:$AJ$73,20,),"")</f>
        <v/>
      </c>
      <c r="S1461" s="9" t="str">
        <f t="shared" ca="1" si="492"/>
        <v/>
      </c>
    </row>
    <row r="1462" spans="1:19" x14ac:dyDescent="0.25">
      <c r="A1462" s="1">
        <f t="shared" si="490"/>
        <v>1296</v>
      </c>
      <c r="B1462" s="1">
        <f>料單!$C$1879</f>
        <v>0</v>
      </c>
      <c r="C1462" s="1">
        <f>料單!$C$1878</f>
        <v>0</v>
      </c>
      <c r="D1462" s="1">
        <f>料單!C1905</f>
        <v>0</v>
      </c>
      <c r="E1462" s="1">
        <f ca="1">VLOOKUP(D1462,料單!C:E,3,FALSE)</f>
        <v>0</v>
      </c>
      <c r="F1462" s="1">
        <f ca="1">VLOOKUP(D1462,料單!C:F,4,FALSE)</f>
        <v>0</v>
      </c>
      <c r="G1462" s="1">
        <f ca="1">VLOOKUP(D1462,料單!C:G,5,FALSE)</f>
        <v>0</v>
      </c>
      <c r="H1462" s="1">
        <f ca="1">VLOOKUP(D1462,料單!C:H,6,FALSE)</f>
        <v>0</v>
      </c>
      <c r="I1462" s="1">
        <f ca="1">VLOOKUP(D1462,料單!C:I,7,FALSE)</f>
        <v>0</v>
      </c>
      <c r="J1462" s="1" t="str">
        <f ca="1">VLOOKUP(D1462,料單!C:J,8,FALSE)</f>
        <v>送貨地址：</v>
      </c>
      <c r="K1462" s="1">
        <f ca="1">VLOOKUP(D1462,料單!C:K,9,FALSE)</f>
        <v>0</v>
      </c>
      <c r="L1462" s="1">
        <f ca="1">VLOOKUP(D1462,料單!C:M,11,FALSE)</f>
        <v>0</v>
      </c>
      <c r="M1462" s="1">
        <f ca="1">VLOOKUP(D1462,料單!C:L,10,FALSE)</f>
        <v>0</v>
      </c>
      <c r="O1462" s="1">
        <f t="shared" ca="1" si="491"/>
        <v>0</v>
      </c>
      <c r="R1462" s="2" t="str">
        <f>IFERROR(VLOOKUP(表格15[[#This Row],[板材
色號]],資料庫!$P$3:$AJ$73,20,),"")</f>
        <v/>
      </c>
      <c r="S1462" s="9" t="str">
        <f t="shared" ca="1" si="492"/>
        <v/>
      </c>
    </row>
    <row r="1463" spans="1:19" x14ac:dyDescent="0.25">
      <c r="A1463" s="1">
        <f t="shared" si="490"/>
        <v>1297</v>
      </c>
      <c r="B1463" s="1">
        <f>料單!$C$1879</f>
        <v>0</v>
      </c>
      <c r="C1463" s="1">
        <f>料單!$C$1878</f>
        <v>0</v>
      </c>
      <c r="D1463" s="1">
        <f>料單!C1906</f>
        <v>0</v>
      </c>
      <c r="E1463" s="1">
        <f ca="1">VLOOKUP(D1463,料單!C:E,3,FALSE)</f>
        <v>0</v>
      </c>
      <c r="F1463" s="1">
        <f ca="1">VLOOKUP(D1463,料單!C:F,4,FALSE)</f>
        <v>0</v>
      </c>
      <c r="G1463" s="1">
        <f ca="1">VLOOKUP(D1463,料單!C:G,5,FALSE)</f>
        <v>0</v>
      </c>
      <c r="H1463" s="1">
        <f ca="1">VLOOKUP(D1463,料單!C:H,6,FALSE)</f>
        <v>0</v>
      </c>
      <c r="I1463" s="1">
        <f ca="1">VLOOKUP(D1463,料單!C:I,7,FALSE)</f>
        <v>0</v>
      </c>
      <c r="J1463" s="1" t="str">
        <f ca="1">VLOOKUP(D1463,料單!C:J,8,FALSE)</f>
        <v>送貨地址：</v>
      </c>
      <c r="K1463" s="1">
        <f ca="1">VLOOKUP(D1463,料單!C:K,9,FALSE)</f>
        <v>0</v>
      </c>
      <c r="L1463" s="1">
        <f ca="1">VLOOKUP(D1463,料單!C:M,11,FALSE)</f>
        <v>0</v>
      </c>
      <c r="M1463" s="1">
        <f ca="1">VLOOKUP(D1463,料單!C:L,10,FALSE)</f>
        <v>0</v>
      </c>
      <c r="O1463" s="1">
        <f t="shared" ref="O1463:O1472" ca="1" si="493">(F1463*H1463)/90000*K1463</f>
        <v>0</v>
      </c>
      <c r="R1463" s="2" t="str">
        <f>IFERROR(VLOOKUP(表格15[[#This Row],[板材
色號]],資料庫!$P$3:$AJ$73,20,),"")</f>
        <v/>
      </c>
      <c r="S1463" s="9" t="str">
        <f t="shared" ca="1" si="492"/>
        <v/>
      </c>
    </row>
    <row r="1464" spans="1:19" x14ac:dyDescent="0.25">
      <c r="A1464" s="1">
        <f t="shared" si="490"/>
        <v>1298</v>
      </c>
      <c r="B1464" s="1">
        <f>料單!$C$1879</f>
        <v>0</v>
      </c>
      <c r="C1464" s="1">
        <f>料單!$C$1878</f>
        <v>0</v>
      </c>
      <c r="D1464" s="1">
        <f>料單!C1907</f>
        <v>0</v>
      </c>
      <c r="E1464" s="1">
        <f ca="1">VLOOKUP(D1464,料單!C:E,3,FALSE)</f>
        <v>0</v>
      </c>
      <c r="F1464" s="1">
        <f ca="1">VLOOKUP(D1464,料單!C:F,4,FALSE)</f>
        <v>0</v>
      </c>
      <c r="G1464" s="1">
        <f ca="1">VLOOKUP(D1464,料單!C:G,5,FALSE)</f>
        <v>0</v>
      </c>
      <c r="H1464" s="1">
        <f ca="1">VLOOKUP(D1464,料單!C:H,6,FALSE)</f>
        <v>0</v>
      </c>
      <c r="I1464" s="1">
        <f ca="1">VLOOKUP(D1464,料單!C:I,7,FALSE)</f>
        <v>0</v>
      </c>
      <c r="J1464" s="1" t="str">
        <f ca="1">VLOOKUP(D1464,料單!C:J,8,FALSE)</f>
        <v>送貨地址：</v>
      </c>
      <c r="K1464" s="1">
        <f ca="1">VLOOKUP(D1464,料單!C:K,9,FALSE)</f>
        <v>0</v>
      </c>
      <c r="L1464" s="1">
        <f ca="1">VLOOKUP(D1464,料單!C:M,11,FALSE)</f>
        <v>0</v>
      </c>
      <c r="M1464" s="1">
        <f ca="1">VLOOKUP(D1464,料單!C:L,10,FALSE)</f>
        <v>0</v>
      </c>
      <c r="O1464" s="1">
        <f t="shared" ca="1" si="493"/>
        <v>0</v>
      </c>
      <c r="R1464" s="2" t="str">
        <f>IFERROR(VLOOKUP(表格15[[#This Row],[板材
色號]],資料庫!$P$3:$AJ$73,20,),"")</f>
        <v/>
      </c>
      <c r="S1464" s="9" t="str">
        <f t="shared" ca="1" si="492"/>
        <v/>
      </c>
    </row>
    <row r="1465" spans="1:19" x14ac:dyDescent="0.25">
      <c r="A1465" s="1">
        <f t="shared" si="490"/>
        <v>1299</v>
      </c>
      <c r="B1465" s="1">
        <f>料單!$C$1879</f>
        <v>0</v>
      </c>
      <c r="C1465" s="1">
        <f>料單!$C$1878</f>
        <v>0</v>
      </c>
      <c r="D1465" s="1">
        <f>料單!C1908</f>
        <v>0</v>
      </c>
      <c r="E1465" s="1">
        <f ca="1">VLOOKUP(D1465,料單!C:E,3,FALSE)</f>
        <v>0</v>
      </c>
      <c r="F1465" s="1">
        <f ca="1">VLOOKUP(D1465,料單!C:F,4,FALSE)</f>
        <v>0</v>
      </c>
      <c r="G1465" s="1">
        <f ca="1">VLOOKUP(D1465,料單!C:G,5,FALSE)</f>
        <v>0</v>
      </c>
      <c r="H1465" s="1">
        <f ca="1">VLOOKUP(D1465,料單!C:H,6,FALSE)</f>
        <v>0</v>
      </c>
      <c r="I1465" s="1">
        <f ca="1">VLOOKUP(D1465,料單!C:I,7,FALSE)</f>
        <v>0</v>
      </c>
      <c r="J1465" s="1" t="str">
        <f ca="1">VLOOKUP(D1465,料單!C:J,8,FALSE)</f>
        <v>送貨地址：</v>
      </c>
      <c r="K1465" s="1">
        <f ca="1">VLOOKUP(D1465,料單!C:K,9,FALSE)</f>
        <v>0</v>
      </c>
      <c r="L1465" s="1">
        <f ca="1">VLOOKUP(D1465,料單!C:M,11,FALSE)</f>
        <v>0</v>
      </c>
      <c r="M1465" s="1">
        <f ca="1">VLOOKUP(D1465,料單!C:L,10,FALSE)</f>
        <v>0</v>
      </c>
      <c r="O1465" s="1">
        <f t="shared" ca="1" si="493"/>
        <v>0</v>
      </c>
      <c r="R1465" s="2" t="str">
        <f>IFERROR(VLOOKUP(表格15[[#This Row],[板材
色號]],資料庫!$P$3:$AJ$73,20,),"")</f>
        <v/>
      </c>
      <c r="S1465" s="9" t="str">
        <f t="shared" ca="1" si="492"/>
        <v/>
      </c>
    </row>
    <row r="1466" spans="1:19" x14ac:dyDescent="0.25">
      <c r="A1466" s="1">
        <f t="shared" si="490"/>
        <v>1300</v>
      </c>
      <c r="B1466" s="1">
        <f>料單!$C$1879</f>
        <v>0</v>
      </c>
      <c r="C1466" s="1">
        <f>料單!$C$1878</f>
        <v>0</v>
      </c>
      <c r="D1466" s="1">
        <f>料單!C1909</f>
        <v>0</v>
      </c>
      <c r="E1466" s="1">
        <f ca="1">VLOOKUP(D1466,料單!C:E,3,FALSE)</f>
        <v>0</v>
      </c>
      <c r="F1466" s="1">
        <f ca="1">VLOOKUP(D1466,料單!C:F,4,FALSE)</f>
        <v>0</v>
      </c>
      <c r="G1466" s="1">
        <f ca="1">VLOOKUP(D1466,料單!C:G,5,FALSE)</f>
        <v>0</v>
      </c>
      <c r="H1466" s="1">
        <f ca="1">VLOOKUP(D1466,料單!C:H,6,FALSE)</f>
        <v>0</v>
      </c>
      <c r="I1466" s="1">
        <f ca="1">VLOOKUP(D1466,料單!C:I,7,FALSE)</f>
        <v>0</v>
      </c>
      <c r="J1466" s="1" t="str">
        <f ca="1">VLOOKUP(D1466,料單!C:J,8,FALSE)</f>
        <v>送貨地址：</v>
      </c>
      <c r="K1466" s="1">
        <f ca="1">VLOOKUP(D1466,料單!C:K,9,FALSE)</f>
        <v>0</v>
      </c>
      <c r="L1466" s="1">
        <f ca="1">VLOOKUP(D1466,料單!C:M,11,FALSE)</f>
        <v>0</v>
      </c>
      <c r="M1466" s="1">
        <f ca="1">VLOOKUP(D1466,料單!C:L,10,FALSE)</f>
        <v>0</v>
      </c>
      <c r="O1466" s="1">
        <f t="shared" ca="1" si="493"/>
        <v>0</v>
      </c>
      <c r="R1466" s="2" t="str">
        <f>IFERROR(VLOOKUP(表格15[[#This Row],[板材
色號]],資料庫!$P$3:$AJ$73,20,),"")</f>
        <v/>
      </c>
      <c r="S1466" s="9" t="str">
        <f t="shared" ca="1" si="492"/>
        <v/>
      </c>
    </row>
    <row r="1467" spans="1:19" x14ac:dyDescent="0.25">
      <c r="A1467" s="1">
        <f t="shared" si="490"/>
        <v>1301</v>
      </c>
      <c r="B1467" s="1">
        <f>料單!$C$1879</f>
        <v>0</v>
      </c>
      <c r="C1467" s="1">
        <f>料單!$C$1878</f>
        <v>0</v>
      </c>
      <c r="D1467" s="1">
        <f>料單!C1910</f>
        <v>0</v>
      </c>
      <c r="E1467" s="1">
        <f ca="1">VLOOKUP(D1467,料單!C:E,3,FALSE)</f>
        <v>0</v>
      </c>
      <c r="F1467" s="1">
        <f ca="1">VLOOKUP(D1467,料單!C:F,4,FALSE)</f>
        <v>0</v>
      </c>
      <c r="G1467" s="1">
        <f ca="1">VLOOKUP(D1467,料單!C:G,5,FALSE)</f>
        <v>0</v>
      </c>
      <c r="H1467" s="1">
        <f ca="1">VLOOKUP(D1467,料單!C:H,6,FALSE)</f>
        <v>0</v>
      </c>
      <c r="I1467" s="1">
        <f ca="1">VLOOKUP(D1467,料單!C:I,7,FALSE)</f>
        <v>0</v>
      </c>
      <c r="J1467" s="1" t="str">
        <f ca="1">VLOOKUP(D1467,料單!C:J,8,FALSE)</f>
        <v>送貨地址：</v>
      </c>
      <c r="K1467" s="1">
        <f ca="1">VLOOKUP(D1467,料單!C:K,9,FALSE)</f>
        <v>0</v>
      </c>
      <c r="L1467" s="1">
        <f ca="1">VLOOKUP(D1467,料單!C:M,11,FALSE)</f>
        <v>0</v>
      </c>
      <c r="M1467" s="1">
        <f ca="1">VLOOKUP(D1467,料單!C:L,10,FALSE)</f>
        <v>0</v>
      </c>
      <c r="O1467" s="1">
        <f t="shared" ca="1" si="493"/>
        <v>0</v>
      </c>
      <c r="R1467" s="2" t="str">
        <f>IFERROR(VLOOKUP(表格15[[#This Row],[板材
色號]],資料庫!$P$3:$AJ$73,20,),"")</f>
        <v/>
      </c>
      <c r="S1467" s="9" t="str">
        <f t="shared" ca="1" si="492"/>
        <v/>
      </c>
    </row>
    <row r="1468" spans="1:19" x14ac:dyDescent="0.25">
      <c r="A1468" s="1">
        <f t="shared" si="490"/>
        <v>1302</v>
      </c>
      <c r="B1468" s="1">
        <f>料單!$C$1879</f>
        <v>0</v>
      </c>
      <c r="C1468" s="1">
        <f>料單!$C$1878</f>
        <v>0</v>
      </c>
      <c r="D1468" s="1">
        <f>料單!C1911</f>
        <v>0</v>
      </c>
      <c r="E1468" s="1">
        <f ca="1">VLOOKUP(D1468,料單!C:E,3,FALSE)</f>
        <v>0</v>
      </c>
      <c r="F1468" s="1">
        <f ca="1">VLOOKUP(D1468,料單!C:F,4,FALSE)</f>
        <v>0</v>
      </c>
      <c r="G1468" s="1">
        <f ca="1">VLOOKUP(D1468,料單!C:G,5,FALSE)</f>
        <v>0</v>
      </c>
      <c r="H1468" s="1">
        <f ca="1">VLOOKUP(D1468,料單!C:H,6,FALSE)</f>
        <v>0</v>
      </c>
      <c r="I1468" s="1">
        <f ca="1">VLOOKUP(D1468,料單!C:I,7,FALSE)</f>
        <v>0</v>
      </c>
      <c r="J1468" s="1" t="str">
        <f ca="1">VLOOKUP(D1468,料單!C:J,8,FALSE)</f>
        <v>送貨地址：</v>
      </c>
      <c r="K1468" s="1">
        <f ca="1">VLOOKUP(D1468,料單!C:K,9,FALSE)</f>
        <v>0</v>
      </c>
      <c r="L1468" s="1">
        <f ca="1">VLOOKUP(D1468,料單!C:M,11,FALSE)</f>
        <v>0</v>
      </c>
      <c r="M1468" s="1">
        <f ca="1">VLOOKUP(D1468,料單!C:L,10,FALSE)</f>
        <v>0</v>
      </c>
      <c r="O1468" s="1">
        <f t="shared" ca="1" si="493"/>
        <v>0</v>
      </c>
      <c r="R1468" s="2" t="str">
        <f>IFERROR(VLOOKUP(表格15[[#This Row],[板材
色號]],資料庫!$P$3:$AJ$73,20,),"")</f>
        <v/>
      </c>
      <c r="S1468" s="9" t="str">
        <f t="shared" ca="1" si="492"/>
        <v/>
      </c>
    </row>
    <row r="1469" spans="1:19" x14ac:dyDescent="0.25">
      <c r="A1469" s="1">
        <f t="shared" si="490"/>
        <v>1303</v>
      </c>
      <c r="B1469" s="1">
        <f>料單!$C$1879</f>
        <v>0</v>
      </c>
      <c r="C1469" s="1">
        <f>料單!$C$1878</f>
        <v>0</v>
      </c>
      <c r="D1469" s="1">
        <f>料單!C1912</f>
        <v>0</v>
      </c>
      <c r="E1469" s="1">
        <f ca="1">VLOOKUP(D1469,料單!C:E,3,FALSE)</f>
        <v>0</v>
      </c>
      <c r="F1469" s="1">
        <f ca="1">VLOOKUP(D1469,料單!C:F,4,FALSE)</f>
        <v>0</v>
      </c>
      <c r="G1469" s="1">
        <f ca="1">VLOOKUP(D1469,料單!C:G,5,FALSE)</f>
        <v>0</v>
      </c>
      <c r="H1469" s="1">
        <f ca="1">VLOOKUP(D1469,料單!C:H,6,FALSE)</f>
        <v>0</v>
      </c>
      <c r="I1469" s="1">
        <f ca="1">VLOOKUP(D1469,料單!C:I,7,FALSE)</f>
        <v>0</v>
      </c>
      <c r="J1469" s="1" t="str">
        <f ca="1">VLOOKUP(D1469,料單!C:J,8,FALSE)</f>
        <v>送貨地址：</v>
      </c>
      <c r="K1469" s="1">
        <f ca="1">VLOOKUP(D1469,料單!C:K,9,FALSE)</f>
        <v>0</v>
      </c>
      <c r="L1469" s="1">
        <f ca="1">VLOOKUP(D1469,料單!C:M,11,FALSE)</f>
        <v>0</v>
      </c>
      <c r="M1469" s="1">
        <f ca="1">VLOOKUP(D1469,料單!C:L,10,FALSE)</f>
        <v>0</v>
      </c>
      <c r="O1469" s="1">
        <f t="shared" ca="1" si="493"/>
        <v>0</v>
      </c>
      <c r="R1469" s="2" t="str">
        <f>IFERROR(VLOOKUP(表格15[[#This Row],[板材
色號]],資料庫!$P$3:$AJ$73,20,),"")</f>
        <v/>
      </c>
      <c r="S1469" s="9" t="str">
        <f t="shared" ca="1" si="492"/>
        <v/>
      </c>
    </row>
    <row r="1470" spans="1:19" x14ac:dyDescent="0.25">
      <c r="A1470" s="1">
        <f t="shared" si="490"/>
        <v>1304</v>
      </c>
      <c r="B1470" s="1">
        <f>料單!$C$1879</f>
        <v>0</v>
      </c>
      <c r="C1470" s="1">
        <f>料單!$C$1878</f>
        <v>0</v>
      </c>
      <c r="D1470" s="1">
        <f>料單!C1913</f>
        <v>0</v>
      </c>
      <c r="E1470" s="1">
        <f ca="1">VLOOKUP(D1470,料單!C:E,3,FALSE)</f>
        <v>0</v>
      </c>
      <c r="F1470" s="1">
        <f ca="1">VLOOKUP(D1470,料單!C:F,4,FALSE)</f>
        <v>0</v>
      </c>
      <c r="G1470" s="1">
        <f ca="1">VLOOKUP(D1470,料單!C:G,5,FALSE)</f>
        <v>0</v>
      </c>
      <c r="H1470" s="1">
        <f ca="1">VLOOKUP(D1470,料單!C:H,6,FALSE)</f>
        <v>0</v>
      </c>
      <c r="I1470" s="1">
        <f ca="1">VLOOKUP(D1470,料單!C:I,7,FALSE)</f>
        <v>0</v>
      </c>
      <c r="J1470" s="1" t="str">
        <f ca="1">VLOOKUP(D1470,料單!C:J,8,FALSE)</f>
        <v>送貨地址：</v>
      </c>
      <c r="K1470" s="1">
        <f ca="1">VLOOKUP(D1470,料單!C:K,9,FALSE)</f>
        <v>0</v>
      </c>
      <c r="L1470" s="1">
        <f ca="1">VLOOKUP(D1470,料單!C:M,11,FALSE)</f>
        <v>0</v>
      </c>
      <c r="M1470" s="1">
        <f ca="1">VLOOKUP(D1470,料單!C:L,10,FALSE)</f>
        <v>0</v>
      </c>
      <c r="O1470" s="1">
        <f t="shared" ca="1" si="493"/>
        <v>0</v>
      </c>
      <c r="R1470" s="2" t="str">
        <f>IFERROR(VLOOKUP(表格15[[#This Row],[板材
色號]],資料庫!$P$3:$AJ$73,20,),"")</f>
        <v/>
      </c>
      <c r="S1470" s="9" t="str">
        <f t="shared" ca="1" si="492"/>
        <v/>
      </c>
    </row>
    <row r="1471" spans="1:19" s="43" customFormat="1" x14ac:dyDescent="0.25">
      <c r="A1471" s="43">
        <f t="shared" si="490"/>
        <v>1305</v>
      </c>
      <c r="B1471" s="43">
        <f>料單!$C$1879</f>
        <v>0</v>
      </c>
      <c r="C1471" s="43">
        <f>料單!$C$1878</f>
        <v>0</v>
      </c>
      <c r="D1471" s="43">
        <f>料單!C1914</f>
        <v>0</v>
      </c>
      <c r="E1471" s="43">
        <f ca="1">VLOOKUP(D1471,料單!C:E,3,FALSE)</f>
        <v>0</v>
      </c>
      <c r="F1471" s="43">
        <f ca="1">VLOOKUP(D1471,料單!C:F,4,FALSE)</f>
        <v>0</v>
      </c>
      <c r="G1471" s="43">
        <f ca="1">VLOOKUP(D1471,料單!C:G,5,FALSE)</f>
        <v>0</v>
      </c>
      <c r="H1471" s="43">
        <f ca="1">VLOOKUP(D1471,料單!C:H,6,FALSE)</f>
        <v>0</v>
      </c>
      <c r="I1471" s="43">
        <f ca="1">VLOOKUP(D1471,料單!C:I,7,FALSE)</f>
        <v>0</v>
      </c>
      <c r="J1471" s="43" t="str">
        <f ca="1">VLOOKUP(D1471,料單!C:J,8,FALSE)</f>
        <v>送貨地址：</v>
      </c>
      <c r="K1471" s="43">
        <f ca="1">VLOOKUP(D1471,料單!C:K,9,FALSE)</f>
        <v>0</v>
      </c>
      <c r="L1471" s="43">
        <f ca="1">VLOOKUP(D1471,料單!C:M,11,FALSE)</f>
        <v>0</v>
      </c>
      <c r="M1471" s="43">
        <f ca="1">VLOOKUP(D1471,料單!C:L,10,FALSE)</f>
        <v>0</v>
      </c>
      <c r="O1471" s="43">
        <f t="shared" ca="1" si="493"/>
        <v>0</v>
      </c>
      <c r="P1471" s="360"/>
      <c r="Q1471" s="360"/>
      <c r="R1471" s="204" t="str">
        <f>IFERROR(VLOOKUP(表格15[[#This Row],[板材
色號]],資料庫!$P$3:$AJ$73,20,),"")</f>
        <v/>
      </c>
      <c r="S1471" s="205" t="str">
        <f t="shared" ca="1" si="492"/>
        <v/>
      </c>
    </row>
    <row r="1472" spans="1:19" x14ac:dyDescent="0.25">
      <c r="A1472" s="1">
        <f t="shared" si="490"/>
        <v>1306</v>
      </c>
      <c r="B1472" s="1">
        <f>料單!$C$1918</f>
        <v>0</v>
      </c>
      <c r="C1472" s="1">
        <f>料單!$C$1917</f>
        <v>0</v>
      </c>
      <c r="D1472" s="1">
        <f>料單!C1924</f>
        <v>0</v>
      </c>
      <c r="E1472" s="1">
        <f ca="1">VLOOKUP(D1472,料單!C:E,3,FALSE)</f>
        <v>0</v>
      </c>
      <c r="F1472" s="1">
        <f ca="1">VLOOKUP(D1472,料單!C:F,4,FALSE)</f>
        <v>0</v>
      </c>
      <c r="G1472" s="1">
        <f ca="1">VLOOKUP(D1472,料單!C:G,5,FALSE)</f>
        <v>0</v>
      </c>
      <c r="H1472" s="1">
        <f ca="1">VLOOKUP(D1472,料單!C:H,6,FALSE)</f>
        <v>0</v>
      </c>
      <c r="I1472" s="1">
        <f ca="1">VLOOKUP(D1472,料單!C:I,7,FALSE)</f>
        <v>0</v>
      </c>
      <c r="J1472" s="1" t="str">
        <f ca="1">VLOOKUP(D1472,料單!C:J,8,FALSE)</f>
        <v>送貨地址：</v>
      </c>
      <c r="K1472" s="1">
        <f ca="1">VLOOKUP(D1472,料單!C:K,9,FALSE)</f>
        <v>0</v>
      </c>
      <c r="L1472" s="1">
        <f ca="1">VLOOKUP(D1472,料單!C:M,11,FALSE)</f>
        <v>0</v>
      </c>
      <c r="M1472" s="1">
        <f ca="1">VLOOKUP(D1472,料單!C:L,10,FALSE)</f>
        <v>0</v>
      </c>
      <c r="O1472" s="1">
        <f t="shared" ca="1" si="493"/>
        <v>0</v>
      </c>
      <c r="R1472" s="2" t="str">
        <f>IFERROR(VLOOKUP(表格15[[#This Row],[板材
色號]],資料庫!$P$3:$AJ$73,20,),"")</f>
        <v/>
      </c>
      <c r="S1472" s="9" t="str">
        <f t="shared" ca="1" si="492"/>
        <v/>
      </c>
    </row>
    <row r="1473" spans="1:19" x14ac:dyDescent="0.25">
      <c r="A1473" s="1">
        <f t="shared" si="490"/>
        <v>1307</v>
      </c>
      <c r="B1473" s="1">
        <f>料單!$C$1918</f>
        <v>0</v>
      </c>
      <c r="C1473" s="1">
        <f>料單!$C$1917</f>
        <v>0</v>
      </c>
      <c r="D1473" s="1">
        <f>料單!C1925</f>
        <v>0</v>
      </c>
      <c r="E1473" s="1">
        <f ca="1">VLOOKUP(D1473,料單!C:E,3,FALSE)</f>
        <v>0</v>
      </c>
      <c r="F1473" s="1">
        <f ca="1">VLOOKUP(D1473,料單!C:F,4,FALSE)</f>
        <v>0</v>
      </c>
      <c r="G1473" s="1">
        <f ca="1">VLOOKUP(D1473,料單!C:G,5,FALSE)</f>
        <v>0</v>
      </c>
      <c r="H1473" s="1">
        <f ca="1">VLOOKUP(D1473,料單!C:H,6,FALSE)</f>
        <v>0</v>
      </c>
      <c r="I1473" s="1">
        <f ca="1">VLOOKUP(D1473,料單!C:I,7,FALSE)</f>
        <v>0</v>
      </c>
      <c r="J1473" s="1" t="str">
        <f ca="1">VLOOKUP(D1473,料單!C:J,8,FALSE)</f>
        <v>送貨地址：</v>
      </c>
      <c r="K1473" s="1">
        <f ca="1">VLOOKUP(D1473,料單!C:K,9,FALSE)</f>
        <v>0</v>
      </c>
      <c r="L1473" s="1">
        <f ca="1">VLOOKUP(D1473,料單!C:M,11,FALSE)</f>
        <v>0</v>
      </c>
      <c r="M1473" s="1">
        <f ca="1">VLOOKUP(D1473,料單!C:L,10,FALSE)</f>
        <v>0</v>
      </c>
      <c r="O1473" s="1">
        <f t="shared" ref="O1473:O1488" ca="1" si="494">(F1473*H1473)/90000*K1473</f>
        <v>0</v>
      </c>
      <c r="R1473" s="2" t="str">
        <f>IFERROR(VLOOKUP(表格15[[#This Row],[板材
色號]],資料庫!$P$3:$AJ$73,20,),"")</f>
        <v/>
      </c>
      <c r="S1473" s="9" t="str">
        <f t="shared" ca="1" si="492"/>
        <v/>
      </c>
    </row>
    <row r="1474" spans="1:19" x14ac:dyDescent="0.25">
      <c r="A1474" s="1">
        <f t="shared" si="490"/>
        <v>1308</v>
      </c>
      <c r="B1474" s="1">
        <f>料單!$C$1918</f>
        <v>0</v>
      </c>
      <c r="C1474" s="1">
        <f>料單!$C$1917</f>
        <v>0</v>
      </c>
      <c r="D1474" s="1">
        <f>料單!C1926</f>
        <v>0</v>
      </c>
      <c r="E1474" s="1">
        <f ca="1">VLOOKUP(D1474,料單!C:E,3,FALSE)</f>
        <v>0</v>
      </c>
      <c r="F1474" s="1">
        <f ca="1">VLOOKUP(D1474,料單!C:F,4,FALSE)</f>
        <v>0</v>
      </c>
      <c r="G1474" s="1">
        <f ca="1">VLOOKUP(D1474,料單!C:G,5,FALSE)</f>
        <v>0</v>
      </c>
      <c r="H1474" s="1">
        <f ca="1">VLOOKUP(D1474,料單!C:H,6,FALSE)</f>
        <v>0</v>
      </c>
      <c r="I1474" s="1">
        <f ca="1">VLOOKUP(D1474,料單!C:I,7,FALSE)</f>
        <v>0</v>
      </c>
      <c r="J1474" s="1" t="str">
        <f ca="1">VLOOKUP(D1474,料單!C:J,8,FALSE)</f>
        <v>送貨地址：</v>
      </c>
      <c r="K1474" s="1">
        <f ca="1">VLOOKUP(D1474,料單!C:K,9,FALSE)</f>
        <v>0</v>
      </c>
      <c r="L1474" s="1">
        <f ca="1">VLOOKUP(D1474,料單!C:M,11,FALSE)</f>
        <v>0</v>
      </c>
      <c r="M1474" s="1">
        <f ca="1">VLOOKUP(D1474,料單!C:L,10,FALSE)</f>
        <v>0</v>
      </c>
      <c r="O1474" s="1">
        <f t="shared" ca="1" si="494"/>
        <v>0</v>
      </c>
      <c r="R1474" s="2" t="str">
        <f>IFERROR(VLOOKUP(表格15[[#This Row],[板材
色號]],資料庫!$P$3:$AJ$73,20,),"")</f>
        <v/>
      </c>
      <c r="S1474" s="9" t="str">
        <f t="shared" ca="1" si="492"/>
        <v/>
      </c>
    </row>
    <row r="1475" spans="1:19" x14ac:dyDescent="0.25">
      <c r="A1475" s="1">
        <f t="shared" si="490"/>
        <v>1309</v>
      </c>
      <c r="B1475" s="1">
        <f>料單!$C$1918</f>
        <v>0</v>
      </c>
      <c r="C1475" s="1">
        <f>料單!$C$1917</f>
        <v>0</v>
      </c>
      <c r="D1475" s="1">
        <f>料單!C1927</f>
        <v>0</v>
      </c>
      <c r="E1475" s="1">
        <f ca="1">VLOOKUP(D1475,料單!C:E,3,FALSE)</f>
        <v>0</v>
      </c>
      <c r="F1475" s="1">
        <f ca="1">VLOOKUP(D1475,料單!C:F,4,FALSE)</f>
        <v>0</v>
      </c>
      <c r="G1475" s="1">
        <f ca="1">VLOOKUP(D1475,料單!C:G,5,FALSE)</f>
        <v>0</v>
      </c>
      <c r="H1475" s="1">
        <f ca="1">VLOOKUP(D1475,料單!C:H,6,FALSE)</f>
        <v>0</v>
      </c>
      <c r="I1475" s="1">
        <f ca="1">VLOOKUP(D1475,料單!C:I,7,FALSE)</f>
        <v>0</v>
      </c>
      <c r="J1475" s="1" t="str">
        <f ca="1">VLOOKUP(D1475,料單!C:J,8,FALSE)</f>
        <v>送貨地址：</v>
      </c>
      <c r="K1475" s="1">
        <f ca="1">VLOOKUP(D1475,料單!C:K,9,FALSE)</f>
        <v>0</v>
      </c>
      <c r="L1475" s="1">
        <f ca="1">VLOOKUP(D1475,料單!C:M,11,FALSE)</f>
        <v>0</v>
      </c>
      <c r="M1475" s="1">
        <f ca="1">VLOOKUP(D1475,料單!C:L,10,FALSE)</f>
        <v>0</v>
      </c>
      <c r="O1475" s="1">
        <f t="shared" ca="1" si="494"/>
        <v>0</v>
      </c>
      <c r="R1475" s="2" t="str">
        <f>IFERROR(VLOOKUP(表格15[[#This Row],[板材
色號]],資料庫!$P$3:$AJ$73,20,),"")</f>
        <v/>
      </c>
      <c r="S1475" s="9" t="str">
        <f t="shared" ca="1" si="492"/>
        <v/>
      </c>
    </row>
    <row r="1476" spans="1:19" x14ac:dyDescent="0.25">
      <c r="A1476" s="1">
        <f t="shared" si="490"/>
        <v>1310</v>
      </c>
      <c r="B1476" s="1">
        <f>料單!$C$1918</f>
        <v>0</v>
      </c>
      <c r="C1476" s="1">
        <f>料單!$C$1917</f>
        <v>0</v>
      </c>
      <c r="D1476" s="1">
        <f>料單!C1928</f>
        <v>0</v>
      </c>
      <c r="E1476" s="1">
        <f ca="1">VLOOKUP(D1476,料單!C:E,3,FALSE)</f>
        <v>0</v>
      </c>
      <c r="F1476" s="1">
        <f ca="1">VLOOKUP(D1476,料單!C:F,4,FALSE)</f>
        <v>0</v>
      </c>
      <c r="G1476" s="1">
        <f ca="1">VLOOKUP(D1476,料單!C:G,5,FALSE)</f>
        <v>0</v>
      </c>
      <c r="H1476" s="1">
        <f ca="1">VLOOKUP(D1476,料單!C:H,6,FALSE)</f>
        <v>0</v>
      </c>
      <c r="I1476" s="1">
        <f ca="1">VLOOKUP(D1476,料單!C:I,7,FALSE)</f>
        <v>0</v>
      </c>
      <c r="J1476" s="1" t="str">
        <f ca="1">VLOOKUP(D1476,料單!C:J,8,FALSE)</f>
        <v>送貨地址：</v>
      </c>
      <c r="K1476" s="1">
        <f ca="1">VLOOKUP(D1476,料單!C:K,9,FALSE)</f>
        <v>0</v>
      </c>
      <c r="L1476" s="1">
        <f ca="1">VLOOKUP(D1476,料單!C:M,11,FALSE)</f>
        <v>0</v>
      </c>
      <c r="M1476" s="1">
        <f ca="1">VLOOKUP(D1476,料單!C:L,10,FALSE)</f>
        <v>0</v>
      </c>
      <c r="O1476" s="1">
        <f t="shared" ca="1" si="494"/>
        <v>0</v>
      </c>
      <c r="R1476" s="2" t="str">
        <f>IFERROR(VLOOKUP(表格15[[#This Row],[板材
色號]],資料庫!$P$3:$AJ$73,20,),"")</f>
        <v/>
      </c>
      <c r="S1476" s="9" t="str">
        <f t="shared" ca="1" si="492"/>
        <v/>
      </c>
    </row>
    <row r="1477" spans="1:19" x14ac:dyDescent="0.25">
      <c r="A1477" s="1">
        <f t="shared" si="490"/>
        <v>1311</v>
      </c>
      <c r="B1477" s="1">
        <f>料單!$C$1918</f>
        <v>0</v>
      </c>
      <c r="C1477" s="1">
        <f>料單!$C$1917</f>
        <v>0</v>
      </c>
      <c r="D1477" s="1">
        <f>料單!C1929</f>
        <v>0</v>
      </c>
      <c r="E1477" s="1">
        <f ca="1">VLOOKUP(D1477,料單!C:E,3,FALSE)</f>
        <v>0</v>
      </c>
      <c r="F1477" s="1">
        <f ca="1">VLOOKUP(D1477,料單!C:F,4,FALSE)</f>
        <v>0</v>
      </c>
      <c r="G1477" s="1">
        <f ca="1">VLOOKUP(D1477,料單!C:G,5,FALSE)</f>
        <v>0</v>
      </c>
      <c r="H1477" s="1">
        <f ca="1">VLOOKUP(D1477,料單!C:H,6,FALSE)</f>
        <v>0</v>
      </c>
      <c r="I1477" s="1">
        <f ca="1">VLOOKUP(D1477,料單!C:I,7,FALSE)</f>
        <v>0</v>
      </c>
      <c r="J1477" s="1" t="str">
        <f ca="1">VLOOKUP(D1477,料單!C:J,8,FALSE)</f>
        <v>送貨地址：</v>
      </c>
      <c r="K1477" s="1">
        <f ca="1">VLOOKUP(D1477,料單!C:K,9,FALSE)</f>
        <v>0</v>
      </c>
      <c r="L1477" s="1">
        <f ca="1">VLOOKUP(D1477,料單!C:M,11,FALSE)</f>
        <v>0</v>
      </c>
      <c r="M1477" s="1">
        <f ca="1">VLOOKUP(D1477,料單!C:L,10,FALSE)</f>
        <v>0</v>
      </c>
      <c r="O1477" s="1">
        <f t="shared" ca="1" si="494"/>
        <v>0</v>
      </c>
      <c r="R1477" s="2" t="str">
        <f>IFERROR(VLOOKUP(表格15[[#This Row],[板材
色號]],資料庫!$P$3:$AJ$73,20,),"")</f>
        <v/>
      </c>
      <c r="S1477" s="9" t="str">
        <f t="shared" ca="1" si="492"/>
        <v/>
      </c>
    </row>
    <row r="1478" spans="1:19" x14ac:dyDescent="0.25">
      <c r="A1478" s="1">
        <f t="shared" si="490"/>
        <v>1312</v>
      </c>
      <c r="B1478" s="1">
        <f>料單!$C$1918</f>
        <v>0</v>
      </c>
      <c r="C1478" s="1">
        <f>料單!$C$1917</f>
        <v>0</v>
      </c>
      <c r="D1478" s="1">
        <f>料單!C1930</f>
        <v>0</v>
      </c>
      <c r="E1478" s="1">
        <f ca="1">VLOOKUP(D1478,料單!C:E,3,FALSE)</f>
        <v>0</v>
      </c>
      <c r="F1478" s="1">
        <f ca="1">VLOOKUP(D1478,料單!C:F,4,FALSE)</f>
        <v>0</v>
      </c>
      <c r="G1478" s="1">
        <f ca="1">VLOOKUP(D1478,料單!C:G,5,FALSE)</f>
        <v>0</v>
      </c>
      <c r="H1478" s="1">
        <f ca="1">VLOOKUP(D1478,料單!C:H,6,FALSE)</f>
        <v>0</v>
      </c>
      <c r="I1478" s="1">
        <f ca="1">VLOOKUP(D1478,料單!C:I,7,FALSE)</f>
        <v>0</v>
      </c>
      <c r="J1478" s="1" t="str">
        <f ca="1">VLOOKUP(D1478,料單!C:J,8,FALSE)</f>
        <v>送貨地址：</v>
      </c>
      <c r="K1478" s="1">
        <f ca="1">VLOOKUP(D1478,料單!C:K,9,FALSE)</f>
        <v>0</v>
      </c>
      <c r="L1478" s="1">
        <f ca="1">VLOOKUP(D1478,料單!C:M,11,FALSE)</f>
        <v>0</v>
      </c>
      <c r="M1478" s="1">
        <f ca="1">VLOOKUP(D1478,料單!C:L,10,FALSE)</f>
        <v>0</v>
      </c>
      <c r="O1478" s="1">
        <f t="shared" ca="1" si="494"/>
        <v>0</v>
      </c>
      <c r="R1478" s="2" t="str">
        <f>IFERROR(VLOOKUP(表格15[[#This Row],[板材
色號]],資料庫!$P$3:$AJ$73,20,),"")</f>
        <v/>
      </c>
      <c r="S1478" s="9" t="str">
        <f t="shared" ca="1" si="492"/>
        <v/>
      </c>
    </row>
    <row r="1479" spans="1:19" x14ac:dyDescent="0.25">
      <c r="A1479" s="1">
        <f t="shared" si="490"/>
        <v>1313</v>
      </c>
      <c r="B1479" s="1">
        <f>料單!$C$1918</f>
        <v>0</v>
      </c>
      <c r="C1479" s="1">
        <f>料單!$C$1917</f>
        <v>0</v>
      </c>
      <c r="D1479" s="1">
        <f>料單!C1931</f>
        <v>0</v>
      </c>
      <c r="E1479" s="1">
        <f ca="1">VLOOKUP(D1479,料單!C:E,3,FALSE)</f>
        <v>0</v>
      </c>
      <c r="F1479" s="1">
        <f ca="1">VLOOKUP(D1479,料單!C:F,4,FALSE)</f>
        <v>0</v>
      </c>
      <c r="G1479" s="1">
        <f ca="1">VLOOKUP(D1479,料單!C:G,5,FALSE)</f>
        <v>0</v>
      </c>
      <c r="H1479" s="1">
        <f ca="1">VLOOKUP(D1479,料單!C:H,6,FALSE)</f>
        <v>0</v>
      </c>
      <c r="I1479" s="1">
        <f ca="1">VLOOKUP(D1479,料單!C:I,7,FALSE)</f>
        <v>0</v>
      </c>
      <c r="J1479" s="1" t="str">
        <f ca="1">VLOOKUP(D1479,料單!C:J,8,FALSE)</f>
        <v>送貨地址：</v>
      </c>
      <c r="K1479" s="1">
        <f ca="1">VLOOKUP(D1479,料單!C:K,9,FALSE)</f>
        <v>0</v>
      </c>
      <c r="L1479" s="1">
        <f ca="1">VLOOKUP(D1479,料單!C:M,11,FALSE)</f>
        <v>0</v>
      </c>
      <c r="M1479" s="1">
        <f ca="1">VLOOKUP(D1479,料單!C:L,10,FALSE)</f>
        <v>0</v>
      </c>
      <c r="O1479" s="1">
        <f t="shared" ca="1" si="494"/>
        <v>0</v>
      </c>
      <c r="R1479" s="2" t="str">
        <f>IFERROR(VLOOKUP(表格15[[#This Row],[板材
色號]],資料庫!$P$3:$AJ$73,20,),"")</f>
        <v/>
      </c>
      <c r="S1479" s="9" t="str">
        <f t="shared" ca="1" si="492"/>
        <v/>
      </c>
    </row>
    <row r="1480" spans="1:19" x14ac:dyDescent="0.25">
      <c r="A1480" s="1">
        <f t="shared" si="490"/>
        <v>1314</v>
      </c>
      <c r="B1480" s="1">
        <f>料單!$C$1918</f>
        <v>0</v>
      </c>
      <c r="C1480" s="1">
        <f>料單!$C$1917</f>
        <v>0</v>
      </c>
      <c r="D1480" s="1">
        <f>料單!C1932</f>
        <v>0</v>
      </c>
      <c r="E1480" s="1">
        <f ca="1">VLOOKUP(D1480,料單!C:E,3,FALSE)</f>
        <v>0</v>
      </c>
      <c r="F1480" s="1">
        <f ca="1">VLOOKUP(D1480,料單!C:F,4,FALSE)</f>
        <v>0</v>
      </c>
      <c r="G1480" s="1">
        <f ca="1">VLOOKUP(D1480,料單!C:G,5,FALSE)</f>
        <v>0</v>
      </c>
      <c r="H1480" s="1">
        <f ca="1">VLOOKUP(D1480,料單!C:H,6,FALSE)</f>
        <v>0</v>
      </c>
      <c r="I1480" s="1">
        <f ca="1">VLOOKUP(D1480,料單!C:I,7,FALSE)</f>
        <v>0</v>
      </c>
      <c r="J1480" s="1" t="str">
        <f ca="1">VLOOKUP(D1480,料單!C:J,8,FALSE)</f>
        <v>送貨地址：</v>
      </c>
      <c r="K1480" s="1">
        <f ca="1">VLOOKUP(D1480,料單!C:K,9,FALSE)</f>
        <v>0</v>
      </c>
      <c r="L1480" s="1">
        <f ca="1">VLOOKUP(D1480,料單!C:M,11,FALSE)</f>
        <v>0</v>
      </c>
      <c r="M1480" s="1">
        <f ca="1">VLOOKUP(D1480,料單!C:L,10,FALSE)</f>
        <v>0</v>
      </c>
      <c r="O1480" s="1">
        <f t="shared" ca="1" si="494"/>
        <v>0</v>
      </c>
      <c r="R1480" s="2" t="str">
        <f>IFERROR(VLOOKUP(表格15[[#This Row],[板材
色號]],資料庫!$P$3:$AJ$73,20,),"")</f>
        <v/>
      </c>
      <c r="S1480" s="9" t="str">
        <f t="shared" ca="1" si="492"/>
        <v/>
      </c>
    </row>
    <row r="1481" spans="1:19" x14ac:dyDescent="0.25">
      <c r="A1481" s="1">
        <f t="shared" si="490"/>
        <v>1315</v>
      </c>
      <c r="B1481" s="1">
        <f>料單!$C$1918</f>
        <v>0</v>
      </c>
      <c r="C1481" s="1">
        <f>料單!$C$1917</f>
        <v>0</v>
      </c>
      <c r="D1481" s="1">
        <f>料單!C1933</f>
        <v>0</v>
      </c>
      <c r="E1481" s="1">
        <f ca="1">VLOOKUP(D1481,料單!C:E,3,FALSE)</f>
        <v>0</v>
      </c>
      <c r="F1481" s="1">
        <f ca="1">VLOOKUP(D1481,料單!C:F,4,FALSE)</f>
        <v>0</v>
      </c>
      <c r="G1481" s="1">
        <f ca="1">VLOOKUP(D1481,料單!C:G,5,FALSE)</f>
        <v>0</v>
      </c>
      <c r="H1481" s="1">
        <f ca="1">VLOOKUP(D1481,料單!C:H,6,FALSE)</f>
        <v>0</v>
      </c>
      <c r="I1481" s="1">
        <f ca="1">VLOOKUP(D1481,料單!C:I,7,FALSE)</f>
        <v>0</v>
      </c>
      <c r="J1481" s="1" t="str">
        <f ca="1">VLOOKUP(D1481,料單!C:J,8,FALSE)</f>
        <v>送貨地址：</v>
      </c>
      <c r="K1481" s="1">
        <f ca="1">VLOOKUP(D1481,料單!C:K,9,FALSE)</f>
        <v>0</v>
      </c>
      <c r="L1481" s="1">
        <f ca="1">VLOOKUP(D1481,料單!C:M,11,FALSE)</f>
        <v>0</v>
      </c>
      <c r="M1481" s="1">
        <f ca="1">VLOOKUP(D1481,料單!C:L,10,FALSE)</f>
        <v>0</v>
      </c>
      <c r="O1481" s="1">
        <f t="shared" ca="1" si="494"/>
        <v>0</v>
      </c>
      <c r="R1481" s="2" t="str">
        <f>IFERROR(VLOOKUP(表格15[[#This Row],[板材
色號]],資料庫!$P$3:$AJ$73,20,),"")</f>
        <v/>
      </c>
      <c r="S1481" s="9" t="str">
        <f t="shared" ca="1" si="492"/>
        <v/>
      </c>
    </row>
    <row r="1482" spans="1:19" x14ac:dyDescent="0.25">
      <c r="A1482" s="1">
        <f t="shared" si="490"/>
        <v>1316</v>
      </c>
      <c r="B1482" s="1">
        <f>料單!$C$1918</f>
        <v>0</v>
      </c>
      <c r="C1482" s="1">
        <f>料單!$C$1917</f>
        <v>0</v>
      </c>
      <c r="D1482" s="1">
        <f>料單!C1934</f>
        <v>0</v>
      </c>
      <c r="E1482" s="1">
        <f ca="1">VLOOKUP(D1482,料單!C:E,3,FALSE)</f>
        <v>0</v>
      </c>
      <c r="F1482" s="1">
        <f ca="1">VLOOKUP(D1482,料單!C:F,4,FALSE)</f>
        <v>0</v>
      </c>
      <c r="G1482" s="1">
        <f ca="1">VLOOKUP(D1482,料單!C:G,5,FALSE)</f>
        <v>0</v>
      </c>
      <c r="H1482" s="1">
        <f ca="1">VLOOKUP(D1482,料單!C:H,6,FALSE)</f>
        <v>0</v>
      </c>
      <c r="I1482" s="1">
        <f ca="1">VLOOKUP(D1482,料單!C:I,7,FALSE)</f>
        <v>0</v>
      </c>
      <c r="J1482" s="1" t="str">
        <f ca="1">VLOOKUP(D1482,料單!C:J,8,FALSE)</f>
        <v>送貨地址：</v>
      </c>
      <c r="K1482" s="1">
        <f ca="1">VLOOKUP(D1482,料單!C:K,9,FALSE)</f>
        <v>0</v>
      </c>
      <c r="L1482" s="1">
        <f ca="1">VLOOKUP(D1482,料單!C:M,11,FALSE)</f>
        <v>0</v>
      </c>
      <c r="M1482" s="1">
        <f ca="1">VLOOKUP(D1482,料單!C:L,10,FALSE)</f>
        <v>0</v>
      </c>
      <c r="O1482" s="1">
        <f t="shared" ca="1" si="494"/>
        <v>0</v>
      </c>
      <c r="R1482" s="2" t="str">
        <f>IFERROR(VLOOKUP(表格15[[#This Row],[板材
色號]],資料庫!$P$3:$AJ$73,20,),"")</f>
        <v/>
      </c>
      <c r="S1482" s="9" t="str">
        <f t="shared" ca="1" si="492"/>
        <v/>
      </c>
    </row>
    <row r="1483" spans="1:19" x14ac:dyDescent="0.25">
      <c r="A1483" s="1">
        <f t="shared" si="490"/>
        <v>1317</v>
      </c>
      <c r="B1483" s="1">
        <f>料單!$C$1918</f>
        <v>0</v>
      </c>
      <c r="C1483" s="1">
        <f>料單!$C$1917</f>
        <v>0</v>
      </c>
      <c r="D1483" s="1">
        <f>料單!C1935</f>
        <v>0</v>
      </c>
      <c r="E1483" s="1">
        <f ca="1">VLOOKUP(D1483,料單!C:E,3,FALSE)</f>
        <v>0</v>
      </c>
      <c r="F1483" s="1">
        <f ca="1">VLOOKUP(D1483,料單!C:F,4,FALSE)</f>
        <v>0</v>
      </c>
      <c r="G1483" s="1">
        <f ca="1">VLOOKUP(D1483,料單!C:G,5,FALSE)</f>
        <v>0</v>
      </c>
      <c r="H1483" s="1">
        <f ca="1">VLOOKUP(D1483,料單!C:H,6,FALSE)</f>
        <v>0</v>
      </c>
      <c r="I1483" s="1">
        <f ca="1">VLOOKUP(D1483,料單!C:I,7,FALSE)</f>
        <v>0</v>
      </c>
      <c r="J1483" s="1" t="str">
        <f ca="1">VLOOKUP(D1483,料單!C:J,8,FALSE)</f>
        <v>送貨地址：</v>
      </c>
      <c r="K1483" s="1">
        <f ca="1">VLOOKUP(D1483,料單!C:K,9,FALSE)</f>
        <v>0</v>
      </c>
      <c r="L1483" s="1">
        <f ca="1">VLOOKUP(D1483,料單!C:M,11,FALSE)</f>
        <v>0</v>
      </c>
      <c r="M1483" s="1">
        <f ca="1">VLOOKUP(D1483,料單!C:L,10,FALSE)</f>
        <v>0</v>
      </c>
      <c r="O1483" s="1">
        <f t="shared" ca="1" si="494"/>
        <v>0</v>
      </c>
      <c r="R1483" s="2" t="str">
        <f>IFERROR(VLOOKUP(表格15[[#This Row],[板材
色號]],資料庫!$P$3:$AJ$73,20,),"")</f>
        <v/>
      </c>
      <c r="S1483" s="9" t="str">
        <f t="shared" ca="1" si="492"/>
        <v/>
      </c>
    </row>
    <row r="1484" spans="1:19" x14ac:dyDescent="0.25">
      <c r="A1484" s="1">
        <f t="shared" si="490"/>
        <v>1318</v>
      </c>
      <c r="B1484" s="1">
        <f>料單!$C$1918</f>
        <v>0</v>
      </c>
      <c r="C1484" s="1">
        <f>料單!$C$1917</f>
        <v>0</v>
      </c>
      <c r="D1484" s="1">
        <f>料單!C1936</f>
        <v>0</v>
      </c>
      <c r="E1484" s="1">
        <f ca="1">VLOOKUP(D1484,料單!C:E,3,FALSE)</f>
        <v>0</v>
      </c>
      <c r="F1484" s="1">
        <f ca="1">VLOOKUP(D1484,料單!C:F,4,FALSE)</f>
        <v>0</v>
      </c>
      <c r="G1484" s="1">
        <f ca="1">VLOOKUP(D1484,料單!C:G,5,FALSE)</f>
        <v>0</v>
      </c>
      <c r="H1484" s="1">
        <f ca="1">VLOOKUP(D1484,料單!C:H,6,FALSE)</f>
        <v>0</v>
      </c>
      <c r="I1484" s="1">
        <f ca="1">VLOOKUP(D1484,料單!C:I,7,FALSE)</f>
        <v>0</v>
      </c>
      <c r="J1484" s="1" t="str">
        <f ca="1">VLOOKUP(D1484,料單!C:J,8,FALSE)</f>
        <v>送貨地址：</v>
      </c>
      <c r="K1484" s="1">
        <f ca="1">VLOOKUP(D1484,料單!C:K,9,FALSE)</f>
        <v>0</v>
      </c>
      <c r="L1484" s="1">
        <f ca="1">VLOOKUP(D1484,料單!C:M,11,FALSE)</f>
        <v>0</v>
      </c>
      <c r="M1484" s="1">
        <f ca="1">VLOOKUP(D1484,料單!C:L,10,FALSE)</f>
        <v>0</v>
      </c>
      <c r="O1484" s="1">
        <f t="shared" ca="1" si="494"/>
        <v>0</v>
      </c>
      <c r="R1484" s="2" t="str">
        <f>IFERROR(VLOOKUP(表格15[[#This Row],[板材
色號]],資料庫!$P$3:$AJ$73,20,),"")</f>
        <v/>
      </c>
      <c r="S1484" s="9" t="str">
        <f t="shared" ca="1" si="492"/>
        <v/>
      </c>
    </row>
    <row r="1485" spans="1:19" x14ac:dyDescent="0.25">
      <c r="A1485" s="1">
        <f t="shared" si="490"/>
        <v>1319</v>
      </c>
      <c r="B1485" s="1">
        <f>料單!$C$1918</f>
        <v>0</v>
      </c>
      <c r="C1485" s="1">
        <f>料單!$C$1917</f>
        <v>0</v>
      </c>
      <c r="D1485" s="1">
        <f>料單!C1937</f>
        <v>0</v>
      </c>
      <c r="E1485" s="1">
        <f ca="1">VLOOKUP(D1485,料單!C:E,3,FALSE)</f>
        <v>0</v>
      </c>
      <c r="F1485" s="1">
        <f ca="1">VLOOKUP(D1485,料單!C:F,4,FALSE)</f>
        <v>0</v>
      </c>
      <c r="G1485" s="1">
        <f ca="1">VLOOKUP(D1485,料單!C:G,5,FALSE)</f>
        <v>0</v>
      </c>
      <c r="H1485" s="1">
        <f ca="1">VLOOKUP(D1485,料單!C:H,6,FALSE)</f>
        <v>0</v>
      </c>
      <c r="I1485" s="1">
        <f ca="1">VLOOKUP(D1485,料單!C:I,7,FALSE)</f>
        <v>0</v>
      </c>
      <c r="J1485" s="1" t="str">
        <f ca="1">VLOOKUP(D1485,料單!C:J,8,FALSE)</f>
        <v>送貨地址：</v>
      </c>
      <c r="K1485" s="1">
        <f ca="1">VLOOKUP(D1485,料單!C:K,9,FALSE)</f>
        <v>0</v>
      </c>
      <c r="L1485" s="1">
        <f ca="1">VLOOKUP(D1485,料單!C:M,11,FALSE)</f>
        <v>0</v>
      </c>
      <c r="M1485" s="1">
        <f ca="1">VLOOKUP(D1485,料單!C:L,10,FALSE)</f>
        <v>0</v>
      </c>
      <c r="O1485" s="1">
        <f t="shared" ca="1" si="494"/>
        <v>0</v>
      </c>
      <c r="R1485" s="2" t="str">
        <f>IFERROR(VLOOKUP(表格15[[#This Row],[板材
色號]],資料庫!$P$3:$AJ$73,20,),"")</f>
        <v/>
      </c>
      <c r="S1485" s="9" t="str">
        <f t="shared" ca="1" si="492"/>
        <v/>
      </c>
    </row>
    <row r="1486" spans="1:19" x14ac:dyDescent="0.25">
      <c r="A1486" s="1">
        <f t="shared" si="490"/>
        <v>1320</v>
      </c>
      <c r="B1486" s="1">
        <f>料單!$C$1918</f>
        <v>0</v>
      </c>
      <c r="C1486" s="1">
        <f>料單!$C$1917</f>
        <v>0</v>
      </c>
      <c r="D1486" s="1">
        <f>料單!C1938</f>
        <v>0</v>
      </c>
      <c r="E1486" s="1">
        <f ca="1">VLOOKUP(D1486,料單!C:E,3,FALSE)</f>
        <v>0</v>
      </c>
      <c r="F1486" s="1">
        <f ca="1">VLOOKUP(D1486,料單!C:F,4,FALSE)</f>
        <v>0</v>
      </c>
      <c r="G1486" s="1">
        <f ca="1">VLOOKUP(D1486,料單!C:G,5,FALSE)</f>
        <v>0</v>
      </c>
      <c r="H1486" s="1">
        <f ca="1">VLOOKUP(D1486,料單!C:H,6,FALSE)</f>
        <v>0</v>
      </c>
      <c r="I1486" s="1">
        <f ca="1">VLOOKUP(D1486,料單!C:I,7,FALSE)</f>
        <v>0</v>
      </c>
      <c r="J1486" s="1" t="str">
        <f ca="1">VLOOKUP(D1486,料單!C:J,8,FALSE)</f>
        <v>送貨地址：</v>
      </c>
      <c r="K1486" s="1">
        <f ca="1">VLOOKUP(D1486,料單!C:K,9,FALSE)</f>
        <v>0</v>
      </c>
      <c r="L1486" s="1">
        <f ca="1">VLOOKUP(D1486,料單!C:M,11,FALSE)</f>
        <v>0</v>
      </c>
      <c r="M1486" s="1">
        <f ca="1">VLOOKUP(D1486,料單!C:L,10,FALSE)</f>
        <v>0</v>
      </c>
      <c r="O1486" s="1">
        <f t="shared" ca="1" si="494"/>
        <v>0</v>
      </c>
      <c r="R1486" s="2" t="str">
        <f>IFERROR(VLOOKUP(表格15[[#This Row],[板材
色號]],資料庫!$P$3:$AJ$73,20,),"")</f>
        <v/>
      </c>
      <c r="S1486" s="9" t="str">
        <f t="shared" ca="1" si="492"/>
        <v/>
      </c>
    </row>
    <row r="1487" spans="1:19" x14ac:dyDescent="0.25">
      <c r="A1487" s="1">
        <f t="shared" si="490"/>
        <v>1321</v>
      </c>
      <c r="B1487" s="1">
        <f>料單!$C$1918</f>
        <v>0</v>
      </c>
      <c r="C1487" s="1">
        <f>料單!$C$1917</f>
        <v>0</v>
      </c>
      <c r="D1487" s="1">
        <f>料單!C1939</f>
        <v>0</v>
      </c>
      <c r="E1487" s="1">
        <f ca="1">VLOOKUP(D1487,料單!C:E,3,FALSE)</f>
        <v>0</v>
      </c>
      <c r="F1487" s="1">
        <f ca="1">VLOOKUP(D1487,料單!C:F,4,FALSE)</f>
        <v>0</v>
      </c>
      <c r="G1487" s="1">
        <f ca="1">VLOOKUP(D1487,料單!C:G,5,FALSE)</f>
        <v>0</v>
      </c>
      <c r="H1487" s="1">
        <f ca="1">VLOOKUP(D1487,料單!C:H,6,FALSE)</f>
        <v>0</v>
      </c>
      <c r="I1487" s="1">
        <f ca="1">VLOOKUP(D1487,料單!C:I,7,FALSE)</f>
        <v>0</v>
      </c>
      <c r="J1487" s="1" t="str">
        <f ca="1">VLOOKUP(D1487,料單!C:J,8,FALSE)</f>
        <v>送貨地址：</v>
      </c>
      <c r="K1487" s="1">
        <f ca="1">VLOOKUP(D1487,料單!C:K,9,FALSE)</f>
        <v>0</v>
      </c>
      <c r="L1487" s="1">
        <f ca="1">VLOOKUP(D1487,料單!C:M,11,FALSE)</f>
        <v>0</v>
      </c>
      <c r="M1487" s="1">
        <f ca="1">VLOOKUP(D1487,料單!C:L,10,FALSE)</f>
        <v>0</v>
      </c>
      <c r="O1487" s="1">
        <f t="shared" ca="1" si="494"/>
        <v>0</v>
      </c>
      <c r="R1487" s="2" t="str">
        <f>IFERROR(VLOOKUP(表格15[[#This Row],[板材
色號]],資料庫!$P$3:$AJ$73,20,),"")</f>
        <v/>
      </c>
      <c r="S1487" s="9" t="str">
        <f t="shared" ca="1" si="492"/>
        <v/>
      </c>
    </row>
    <row r="1488" spans="1:19" x14ac:dyDescent="0.25">
      <c r="A1488" s="1">
        <f t="shared" si="490"/>
        <v>1322</v>
      </c>
      <c r="B1488" s="1">
        <f>料單!$C$1918</f>
        <v>0</v>
      </c>
      <c r="C1488" s="1">
        <f>料單!$C$1917</f>
        <v>0</v>
      </c>
      <c r="D1488" s="1">
        <f>料單!C1940</f>
        <v>0</v>
      </c>
      <c r="E1488" s="1">
        <f ca="1">VLOOKUP(D1488,料單!C:E,3,FALSE)</f>
        <v>0</v>
      </c>
      <c r="F1488" s="1">
        <f ca="1">VLOOKUP(D1488,料單!C:F,4,FALSE)</f>
        <v>0</v>
      </c>
      <c r="G1488" s="1">
        <f ca="1">VLOOKUP(D1488,料單!C:G,5,FALSE)</f>
        <v>0</v>
      </c>
      <c r="H1488" s="1">
        <f ca="1">VLOOKUP(D1488,料單!C:H,6,FALSE)</f>
        <v>0</v>
      </c>
      <c r="I1488" s="1">
        <f ca="1">VLOOKUP(D1488,料單!C:I,7,FALSE)</f>
        <v>0</v>
      </c>
      <c r="J1488" s="1" t="str">
        <f ca="1">VLOOKUP(D1488,料單!C:J,8,FALSE)</f>
        <v>送貨地址：</v>
      </c>
      <c r="K1488" s="1">
        <f ca="1">VLOOKUP(D1488,料單!C:K,9,FALSE)</f>
        <v>0</v>
      </c>
      <c r="L1488" s="1">
        <f ca="1">VLOOKUP(D1488,料單!C:M,11,FALSE)</f>
        <v>0</v>
      </c>
      <c r="M1488" s="1">
        <f ca="1">VLOOKUP(D1488,料單!C:L,10,FALSE)</f>
        <v>0</v>
      </c>
      <c r="O1488" s="1">
        <f t="shared" ca="1" si="494"/>
        <v>0</v>
      </c>
      <c r="R1488" s="2" t="str">
        <f>IFERROR(VLOOKUP(表格15[[#This Row],[板材
色號]],資料庫!$P$3:$AJ$73,20,),"")</f>
        <v/>
      </c>
      <c r="S1488" s="9" t="str">
        <f t="shared" ca="1" si="492"/>
        <v/>
      </c>
    </row>
    <row r="1489" spans="1:19" x14ac:dyDescent="0.25">
      <c r="A1489" s="1">
        <f t="shared" si="490"/>
        <v>1323</v>
      </c>
      <c r="B1489" s="1">
        <f>料單!$C$1918</f>
        <v>0</v>
      </c>
      <c r="C1489" s="1">
        <f>料單!$C$1917</f>
        <v>0</v>
      </c>
      <c r="D1489" s="1">
        <f>料單!C1941</f>
        <v>0</v>
      </c>
      <c r="E1489" s="1">
        <f ca="1">VLOOKUP(D1489,料單!C:E,3,FALSE)</f>
        <v>0</v>
      </c>
      <c r="F1489" s="1">
        <f ca="1">VLOOKUP(D1489,料單!C:F,4,FALSE)</f>
        <v>0</v>
      </c>
      <c r="G1489" s="1">
        <f ca="1">VLOOKUP(D1489,料單!C:G,5,FALSE)</f>
        <v>0</v>
      </c>
      <c r="H1489" s="1">
        <f ca="1">VLOOKUP(D1489,料單!C:H,6,FALSE)</f>
        <v>0</v>
      </c>
      <c r="I1489" s="1">
        <f ca="1">VLOOKUP(D1489,料單!C:I,7,FALSE)</f>
        <v>0</v>
      </c>
      <c r="J1489" s="1" t="str">
        <f ca="1">VLOOKUP(D1489,料單!C:J,8,FALSE)</f>
        <v>送貨地址：</v>
      </c>
      <c r="K1489" s="1">
        <f ca="1">VLOOKUP(D1489,料單!C:K,9,FALSE)</f>
        <v>0</v>
      </c>
      <c r="L1489" s="1">
        <f ca="1">VLOOKUP(D1489,料單!C:M,11,FALSE)</f>
        <v>0</v>
      </c>
      <c r="M1489" s="1">
        <f ca="1">VLOOKUP(D1489,料單!C:L,10,FALSE)</f>
        <v>0</v>
      </c>
      <c r="O1489" s="1">
        <f t="shared" ref="O1489:O1501" ca="1" si="495">(F1489*H1489)/90000*K1489</f>
        <v>0</v>
      </c>
      <c r="R1489" s="2" t="str">
        <f>IFERROR(VLOOKUP(表格15[[#This Row],[板材
色號]],資料庫!$P$3:$AJ$73,20,),"")</f>
        <v/>
      </c>
      <c r="S1489" s="9" t="str">
        <f t="shared" ca="1" si="492"/>
        <v/>
      </c>
    </row>
    <row r="1490" spans="1:19" x14ac:dyDescent="0.25">
      <c r="A1490" s="1">
        <f t="shared" si="490"/>
        <v>1324</v>
      </c>
      <c r="B1490" s="1">
        <f>料單!$C$1918</f>
        <v>0</v>
      </c>
      <c r="C1490" s="1">
        <f>料單!$C$1917</f>
        <v>0</v>
      </c>
      <c r="D1490" s="1">
        <f>料單!C1942</f>
        <v>0</v>
      </c>
      <c r="E1490" s="1">
        <f ca="1">VLOOKUP(D1490,料單!C:E,3,FALSE)</f>
        <v>0</v>
      </c>
      <c r="F1490" s="1">
        <f ca="1">VLOOKUP(D1490,料單!C:F,4,FALSE)</f>
        <v>0</v>
      </c>
      <c r="G1490" s="1">
        <f ca="1">VLOOKUP(D1490,料單!C:G,5,FALSE)</f>
        <v>0</v>
      </c>
      <c r="H1490" s="1">
        <f ca="1">VLOOKUP(D1490,料單!C:H,6,FALSE)</f>
        <v>0</v>
      </c>
      <c r="I1490" s="1">
        <f ca="1">VLOOKUP(D1490,料單!C:I,7,FALSE)</f>
        <v>0</v>
      </c>
      <c r="J1490" s="1" t="str">
        <f ca="1">VLOOKUP(D1490,料單!C:J,8,FALSE)</f>
        <v>送貨地址：</v>
      </c>
      <c r="K1490" s="1">
        <f ca="1">VLOOKUP(D1490,料單!C:K,9,FALSE)</f>
        <v>0</v>
      </c>
      <c r="L1490" s="1">
        <f ca="1">VLOOKUP(D1490,料單!C:M,11,FALSE)</f>
        <v>0</v>
      </c>
      <c r="M1490" s="1">
        <f ca="1">VLOOKUP(D1490,料單!C:L,10,FALSE)</f>
        <v>0</v>
      </c>
      <c r="O1490" s="1">
        <f t="shared" ca="1" si="495"/>
        <v>0</v>
      </c>
      <c r="R1490" s="2" t="str">
        <f>IFERROR(VLOOKUP(表格15[[#This Row],[板材
色號]],資料庫!$P$3:$AJ$73,20,),"")</f>
        <v/>
      </c>
      <c r="S1490" s="9" t="str">
        <f t="shared" ca="1" si="492"/>
        <v/>
      </c>
    </row>
    <row r="1491" spans="1:19" x14ac:dyDescent="0.25">
      <c r="A1491" s="1">
        <f t="shared" si="490"/>
        <v>1325</v>
      </c>
      <c r="B1491" s="1">
        <f>料單!$C$1918</f>
        <v>0</v>
      </c>
      <c r="C1491" s="1">
        <f>料單!$C$1917</f>
        <v>0</v>
      </c>
      <c r="D1491" s="1">
        <f>料單!C1943</f>
        <v>0</v>
      </c>
      <c r="E1491" s="1">
        <f ca="1">VLOOKUP(D1491,料單!C:E,3,FALSE)</f>
        <v>0</v>
      </c>
      <c r="F1491" s="1">
        <f ca="1">VLOOKUP(D1491,料單!C:F,4,FALSE)</f>
        <v>0</v>
      </c>
      <c r="G1491" s="1">
        <f ca="1">VLOOKUP(D1491,料單!C:G,5,FALSE)</f>
        <v>0</v>
      </c>
      <c r="H1491" s="1">
        <f ca="1">VLOOKUP(D1491,料單!C:H,6,FALSE)</f>
        <v>0</v>
      </c>
      <c r="I1491" s="1">
        <f ca="1">VLOOKUP(D1491,料單!C:I,7,FALSE)</f>
        <v>0</v>
      </c>
      <c r="J1491" s="1" t="str">
        <f ca="1">VLOOKUP(D1491,料單!C:J,8,FALSE)</f>
        <v>送貨地址：</v>
      </c>
      <c r="K1491" s="1">
        <f ca="1">VLOOKUP(D1491,料單!C:K,9,FALSE)</f>
        <v>0</v>
      </c>
      <c r="L1491" s="1">
        <f ca="1">VLOOKUP(D1491,料單!C:M,11,FALSE)</f>
        <v>0</v>
      </c>
      <c r="M1491" s="1">
        <f ca="1">VLOOKUP(D1491,料單!C:L,10,FALSE)</f>
        <v>0</v>
      </c>
      <c r="O1491" s="1">
        <f t="shared" ca="1" si="495"/>
        <v>0</v>
      </c>
      <c r="R1491" s="2" t="str">
        <f>IFERROR(VLOOKUP(表格15[[#This Row],[板材
色號]],資料庫!$P$3:$AJ$73,20,),"")</f>
        <v/>
      </c>
      <c r="S1491" s="9" t="str">
        <f t="shared" ca="1" si="492"/>
        <v/>
      </c>
    </row>
    <row r="1492" spans="1:19" x14ac:dyDescent="0.25">
      <c r="A1492" s="1">
        <f t="shared" si="490"/>
        <v>1326</v>
      </c>
      <c r="B1492" s="1">
        <f>料單!$C$1918</f>
        <v>0</v>
      </c>
      <c r="C1492" s="1">
        <f>料單!$C$1917</f>
        <v>0</v>
      </c>
      <c r="D1492" s="1">
        <f>料單!C1944</f>
        <v>0</v>
      </c>
      <c r="E1492" s="1">
        <f ca="1">VLOOKUP(D1492,料單!C:E,3,FALSE)</f>
        <v>0</v>
      </c>
      <c r="F1492" s="1">
        <f ca="1">VLOOKUP(D1492,料單!C:F,4,FALSE)</f>
        <v>0</v>
      </c>
      <c r="G1492" s="1">
        <f ca="1">VLOOKUP(D1492,料單!C:G,5,FALSE)</f>
        <v>0</v>
      </c>
      <c r="H1492" s="1">
        <f ca="1">VLOOKUP(D1492,料單!C:H,6,FALSE)</f>
        <v>0</v>
      </c>
      <c r="I1492" s="1">
        <f ca="1">VLOOKUP(D1492,料單!C:I,7,FALSE)</f>
        <v>0</v>
      </c>
      <c r="J1492" s="1" t="str">
        <f ca="1">VLOOKUP(D1492,料單!C:J,8,FALSE)</f>
        <v>送貨地址：</v>
      </c>
      <c r="K1492" s="1">
        <f ca="1">VLOOKUP(D1492,料單!C:K,9,FALSE)</f>
        <v>0</v>
      </c>
      <c r="L1492" s="1">
        <f ca="1">VLOOKUP(D1492,料單!C:M,11,FALSE)</f>
        <v>0</v>
      </c>
      <c r="M1492" s="1">
        <f ca="1">VLOOKUP(D1492,料單!C:L,10,FALSE)</f>
        <v>0</v>
      </c>
      <c r="O1492" s="1">
        <f t="shared" ca="1" si="495"/>
        <v>0</v>
      </c>
      <c r="R1492" s="2" t="str">
        <f>IFERROR(VLOOKUP(表格15[[#This Row],[板材
色號]],資料庫!$P$3:$AJ$73,20,),"")</f>
        <v/>
      </c>
      <c r="S1492" s="9" t="str">
        <f t="shared" ca="1" si="492"/>
        <v/>
      </c>
    </row>
    <row r="1493" spans="1:19" x14ac:dyDescent="0.25">
      <c r="A1493" s="1">
        <f t="shared" si="490"/>
        <v>1327</v>
      </c>
      <c r="B1493" s="1">
        <f>料單!$C$1918</f>
        <v>0</v>
      </c>
      <c r="C1493" s="1">
        <f>料單!$C$1917</f>
        <v>0</v>
      </c>
      <c r="D1493" s="1">
        <f>料單!C1945</f>
        <v>0</v>
      </c>
      <c r="E1493" s="1">
        <f ca="1">VLOOKUP(D1493,料單!C:E,3,FALSE)</f>
        <v>0</v>
      </c>
      <c r="F1493" s="1">
        <f ca="1">VLOOKUP(D1493,料單!C:F,4,FALSE)</f>
        <v>0</v>
      </c>
      <c r="G1493" s="1">
        <f ca="1">VLOOKUP(D1493,料單!C:G,5,FALSE)</f>
        <v>0</v>
      </c>
      <c r="H1493" s="1">
        <f ca="1">VLOOKUP(D1493,料單!C:H,6,FALSE)</f>
        <v>0</v>
      </c>
      <c r="I1493" s="1">
        <f ca="1">VLOOKUP(D1493,料單!C:I,7,FALSE)</f>
        <v>0</v>
      </c>
      <c r="J1493" s="1" t="str">
        <f ca="1">VLOOKUP(D1493,料單!C:J,8,FALSE)</f>
        <v>送貨地址：</v>
      </c>
      <c r="K1493" s="1">
        <f ca="1">VLOOKUP(D1493,料單!C:K,9,FALSE)</f>
        <v>0</v>
      </c>
      <c r="L1493" s="1">
        <f ca="1">VLOOKUP(D1493,料單!C:M,11,FALSE)</f>
        <v>0</v>
      </c>
      <c r="M1493" s="1">
        <f ca="1">VLOOKUP(D1493,料單!C:L,10,FALSE)</f>
        <v>0</v>
      </c>
      <c r="O1493" s="1">
        <f t="shared" ca="1" si="495"/>
        <v>0</v>
      </c>
      <c r="R1493" s="2" t="str">
        <f>IFERROR(VLOOKUP(表格15[[#This Row],[板材
色號]],資料庫!$P$3:$AJ$73,20,),"")</f>
        <v/>
      </c>
      <c r="S1493" s="9" t="str">
        <f t="shared" ca="1" si="492"/>
        <v/>
      </c>
    </row>
    <row r="1494" spans="1:19" x14ac:dyDescent="0.25">
      <c r="A1494" s="1">
        <f t="shared" si="490"/>
        <v>1328</v>
      </c>
      <c r="B1494" s="1">
        <f>料單!$C$1918</f>
        <v>0</v>
      </c>
      <c r="C1494" s="1">
        <f>料單!$C$1917</f>
        <v>0</v>
      </c>
      <c r="D1494" s="1">
        <f>料單!C1946</f>
        <v>0</v>
      </c>
      <c r="E1494" s="1">
        <f ca="1">VLOOKUP(D1494,料單!C:E,3,FALSE)</f>
        <v>0</v>
      </c>
      <c r="F1494" s="1">
        <f ca="1">VLOOKUP(D1494,料單!C:F,4,FALSE)</f>
        <v>0</v>
      </c>
      <c r="G1494" s="1">
        <f ca="1">VLOOKUP(D1494,料單!C:G,5,FALSE)</f>
        <v>0</v>
      </c>
      <c r="H1494" s="1">
        <f ca="1">VLOOKUP(D1494,料單!C:H,6,FALSE)</f>
        <v>0</v>
      </c>
      <c r="I1494" s="1">
        <f ca="1">VLOOKUP(D1494,料單!C:I,7,FALSE)</f>
        <v>0</v>
      </c>
      <c r="J1494" s="1" t="str">
        <f ca="1">VLOOKUP(D1494,料單!C:J,8,FALSE)</f>
        <v>送貨地址：</v>
      </c>
      <c r="K1494" s="1">
        <f ca="1">VLOOKUP(D1494,料單!C:K,9,FALSE)</f>
        <v>0</v>
      </c>
      <c r="L1494" s="1">
        <f ca="1">VLOOKUP(D1494,料單!C:M,11,FALSE)</f>
        <v>0</v>
      </c>
      <c r="M1494" s="1">
        <f ca="1">VLOOKUP(D1494,料單!C:L,10,FALSE)</f>
        <v>0</v>
      </c>
      <c r="O1494" s="1">
        <f t="shared" ca="1" si="495"/>
        <v>0</v>
      </c>
      <c r="R1494" s="2" t="str">
        <f>IFERROR(VLOOKUP(表格15[[#This Row],[板材
色號]],資料庫!$P$3:$AJ$73,20,),"")</f>
        <v/>
      </c>
      <c r="S1494" s="9" t="str">
        <f t="shared" ca="1" si="492"/>
        <v/>
      </c>
    </row>
    <row r="1495" spans="1:19" x14ac:dyDescent="0.25">
      <c r="A1495" s="1">
        <f t="shared" si="490"/>
        <v>1329</v>
      </c>
      <c r="B1495" s="1">
        <f>料單!$C$1918</f>
        <v>0</v>
      </c>
      <c r="C1495" s="1">
        <f>料單!$C$1917</f>
        <v>0</v>
      </c>
      <c r="D1495" s="1">
        <f>料單!C1947</f>
        <v>0</v>
      </c>
      <c r="E1495" s="1">
        <f ca="1">VLOOKUP(D1495,料單!C:E,3,FALSE)</f>
        <v>0</v>
      </c>
      <c r="F1495" s="1">
        <f ca="1">VLOOKUP(D1495,料單!C:F,4,FALSE)</f>
        <v>0</v>
      </c>
      <c r="G1495" s="1">
        <f ca="1">VLOOKUP(D1495,料單!C:G,5,FALSE)</f>
        <v>0</v>
      </c>
      <c r="H1495" s="1">
        <f ca="1">VLOOKUP(D1495,料單!C:H,6,FALSE)</f>
        <v>0</v>
      </c>
      <c r="I1495" s="1">
        <f ca="1">VLOOKUP(D1495,料單!C:I,7,FALSE)</f>
        <v>0</v>
      </c>
      <c r="J1495" s="1" t="str">
        <f ca="1">VLOOKUP(D1495,料單!C:J,8,FALSE)</f>
        <v>送貨地址：</v>
      </c>
      <c r="K1495" s="1">
        <f ca="1">VLOOKUP(D1495,料單!C:K,9,FALSE)</f>
        <v>0</v>
      </c>
      <c r="L1495" s="1">
        <f ca="1">VLOOKUP(D1495,料單!C:M,11,FALSE)</f>
        <v>0</v>
      </c>
      <c r="M1495" s="1">
        <f ca="1">VLOOKUP(D1495,料單!C:L,10,FALSE)</f>
        <v>0</v>
      </c>
      <c r="O1495" s="1">
        <f t="shared" ca="1" si="495"/>
        <v>0</v>
      </c>
      <c r="R1495" s="2" t="str">
        <f>IFERROR(VLOOKUP(表格15[[#This Row],[板材
色號]],資料庫!$P$3:$AJ$73,20,),"")</f>
        <v/>
      </c>
      <c r="S1495" s="9" t="str">
        <f t="shared" ca="1" si="492"/>
        <v/>
      </c>
    </row>
    <row r="1496" spans="1:19" x14ac:dyDescent="0.25">
      <c r="A1496" s="1">
        <f t="shared" si="490"/>
        <v>1330</v>
      </c>
      <c r="B1496" s="1">
        <f>料單!$C$1918</f>
        <v>0</v>
      </c>
      <c r="C1496" s="1">
        <f>料單!$C$1917</f>
        <v>0</v>
      </c>
      <c r="D1496" s="1">
        <f>料單!C1948</f>
        <v>0</v>
      </c>
      <c r="E1496" s="1">
        <f ca="1">VLOOKUP(D1496,料單!C:E,3,FALSE)</f>
        <v>0</v>
      </c>
      <c r="F1496" s="1">
        <f ca="1">VLOOKUP(D1496,料單!C:F,4,FALSE)</f>
        <v>0</v>
      </c>
      <c r="G1496" s="1">
        <f ca="1">VLOOKUP(D1496,料單!C:G,5,FALSE)</f>
        <v>0</v>
      </c>
      <c r="H1496" s="1">
        <f ca="1">VLOOKUP(D1496,料單!C:H,6,FALSE)</f>
        <v>0</v>
      </c>
      <c r="I1496" s="1">
        <f ca="1">VLOOKUP(D1496,料單!C:I,7,FALSE)</f>
        <v>0</v>
      </c>
      <c r="J1496" s="1" t="str">
        <f ca="1">VLOOKUP(D1496,料單!C:J,8,FALSE)</f>
        <v>送貨地址：</v>
      </c>
      <c r="K1496" s="1">
        <f ca="1">VLOOKUP(D1496,料單!C:K,9,FALSE)</f>
        <v>0</v>
      </c>
      <c r="L1496" s="1">
        <f ca="1">VLOOKUP(D1496,料單!C:M,11,FALSE)</f>
        <v>0</v>
      </c>
      <c r="M1496" s="1">
        <f ca="1">VLOOKUP(D1496,料單!C:L,10,FALSE)</f>
        <v>0</v>
      </c>
      <c r="O1496" s="1">
        <f t="shared" ca="1" si="495"/>
        <v>0</v>
      </c>
      <c r="R1496" s="2" t="str">
        <f>IFERROR(VLOOKUP(表格15[[#This Row],[板材
色號]],資料庫!$P$3:$AJ$73,20,),"")</f>
        <v/>
      </c>
      <c r="S1496" s="9" t="str">
        <f t="shared" ca="1" si="492"/>
        <v/>
      </c>
    </row>
    <row r="1497" spans="1:19" x14ac:dyDescent="0.25">
      <c r="A1497" s="1">
        <f t="shared" si="490"/>
        <v>1331</v>
      </c>
      <c r="B1497" s="1">
        <f>料單!$C$1918</f>
        <v>0</v>
      </c>
      <c r="C1497" s="1">
        <f>料單!$C$1917</f>
        <v>0</v>
      </c>
      <c r="D1497" s="1">
        <f>料單!C1949</f>
        <v>0</v>
      </c>
      <c r="E1497" s="1">
        <f ca="1">VLOOKUP(D1497,料單!C:E,3,FALSE)</f>
        <v>0</v>
      </c>
      <c r="F1497" s="1">
        <f ca="1">VLOOKUP(D1497,料單!C:F,4,FALSE)</f>
        <v>0</v>
      </c>
      <c r="G1497" s="1">
        <f ca="1">VLOOKUP(D1497,料單!C:G,5,FALSE)</f>
        <v>0</v>
      </c>
      <c r="H1497" s="1">
        <f ca="1">VLOOKUP(D1497,料單!C:H,6,FALSE)</f>
        <v>0</v>
      </c>
      <c r="I1497" s="1">
        <f ca="1">VLOOKUP(D1497,料單!C:I,7,FALSE)</f>
        <v>0</v>
      </c>
      <c r="J1497" s="1" t="str">
        <f ca="1">VLOOKUP(D1497,料單!C:J,8,FALSE)</f>
        <v>送貨地址：</v>
      </c>
      <c r="K1497" s="1">
        <f ca="1">VLOOKUP(D1497,料單!C:K,9,FALSE)</f>
        <v>0</v>
      </c>
      <c r="L1497" s="1">
        <f ca="1">VLOOKUP(D1497,料單!C:M,11,FALSE)</f>
        <v>0</v>
      </c>
      <c r="M1497" s="1">
        <f ca="1">VLOOKUP(D1497,料單!C:L,10,FALSE)</f>
        <v>0</v>
      </c>
      <c r="O1497" s="1">
        <f t="shared" ca="1" si="495"/>
        <v>0</v>
      </c>
      <c r="R1497" s="2" t="str">
        <f>IFERROR(VLOOKUP(表格15[[#This Row],[板材
色號]],資料庫!$P$3:$AJ$73,20,),"")</f>
        <v/>
      </c>
      <c r="S1497" s="9" t="str">
        <f t="shared" ca="1" si="492"/>
        <v/>
      </c>
    </row>
    <row r="1498" spans="1:19" x14ac:dyDescent="0.25">
      <c r="A1498" s="1">
        <f t="shared" si="490"/>
        <v>1332</v>
      </c>
      <c r="B1498" s="1">
        <f>料單!$C$1918</f>
        <v>0</v>
      </c>
      <c r="C1498" s="1">
        <f>料單!$C$1917</f>
        <v>0</v>
      </c>
      <c r="D1498" s="1">
        <f>料單!C1950</f>
        <v>0</v>
      </c>
      <c r="E1498" s="1">
        <f ca="1">VLOOKUP(D1498,料單!C:E,3,FALSE)</f>
        <v>0</v>
      </c>
      <c r="F1498" s="1">
        <f ca="1">VLOOKUP(D1498,料單!C:F,4,FALSE)</f>
        <v>0</v>
      </c>
      <c r="G1498" s="1">
        <f ca="1">VLOOKUP(D1498,料單!C:G,5,FALSE)</f>
        <v>0</v>
      </c>
      <c r="H1498" s="1">
        <f ca="1">VLOOKUP(D1498,料單!C:H,6,FALSE)</f>
        <v>0</v>
      </c>
      <c r="I1498" s="1">
        <f ca="1">VLOOKUP(D1498,料單!C:I,7,FALSE)</f>
        <v>0</v>
      </c>
      <c r="J1498" s="1" t="str">
        <f ca="1">VLOOKUP(D1498,料單!C:J,8,FALSE)</f>
        <v>送貨地址：</v>
      </c>
      <c r="K1498" s="1">
        <f ca="1">VLOOKUP(D1498,料單!C:K,9,FALSE)</f>
        <v>0</v>
      </c>
      <c r="L1498" s="1">
        <f ca="1">VLOOKUP(D1498,料單!C:M,11,FALSE)</f>
        <v>0</v>
      </c>
      <c r="M1498" s="1">
        <f ca="1">VLOOKUP(D1498,料單!C:L,10,FALSE)</f>
        <v>0</v>
      </c>
      <c r="O1498" s="1">
        <f t="shared" ca="1" si="495"/>
        <v>0</v>
      </c>
      <c r="R1498" s="2" t="str">
        <f>IFERROR(VLOOKUP(表格15[[#This Row],[板材
色號]],資料庫!$P$3:$AJ$73,20,),"")</f>
        <v/>
      </c>
      <c r="S1498" s="9" t="str">
        <f t="shared" ca="1" si="492"/>
        <v/>
      </c>
    </row>
    <row r="1499" spans="1:19" x14ac:dyDescent="0.25">
      <c r="A1499" s="1">
        <f t="shared" si="490"/>
        <v>1333</v>
      </c>
      <c r="B1499" s="1">
        <f>料單!$C$1918</f>
        <v>0</v>
      </c>
      <c r="C1499" s="1">
        <f>料單!$C$1917</f>
        <v>0</v>
      </c>
      <c r="D1499" s="1">
        <f>料單!C1951</f>
        <v>0</v>
      </c>
      <c r="E1499" s="1">
        <f ca="1">VLOOKUP(D1499,料單!C:E,3,FALSE)</f>
        <v>0</v>
      </c>
      <c r="F1499" s="1">
        <f ca="1">VLOOKUP(D1499,料單!C:F,4,FALSE)</f>
        <v>0</v>
      </c>
      <c r="G1499" s="1">
        <f ca="1">VLOOKUP(D1499,料單!C:G,5,FALSE)</f>
        <v>0</v>
      </c>
      <c r="H1499" s="1">
        <f ca="1">VLOOKUP(D1499,料單!C:H,6,FALSE)</f>
        <v>0</v>
      </c>
      <c r="I1499" s="1">
        <f ca="1">VLOOKUP(D1499,料單!C:I,7,FALSE)</f>
        <v>0</v>
      </c>
      <c r="J1499" s="1" t="str">
        <f ca="1">VLOOKUP(D1499,料單!C:J,8,FALSE)</f>
        <v>送貨地址：</v>
      </c>
      <c r="K1499" s="1">
        <f ca="1">VLOOKUP(D1499,料單!C:K,9,FALSE)</f>
        <v>0</v>
      </c>
      <c r="L1499" s="1">
        <f ca="1">VLOOKUP(D1499,料單!C:M,11,FALSE)</f>
        <v>0</v>
      </c>
      <c r="M1499" s="1">
        <f ca="1">VLOOKUP(D1499,料單!C:L,10,FALSE)</f>
        <v>0</v>
      </c>
      <c r="O1499" s="1">
        <f t="shared" ca="1" si="495"/>
        <v>0</v>
      </c>
      <c r="R1499" s="2" t="str">
        <f>IFERROR(VLOOKUP(表格15[[#This Row],[板材
色號]],資料庫!$P$3:$AJ$73,20,),"")</f>
        <v/>
      </c>
      <c r="S1499" s="9" t="str">
        <f t="shared" ca="1" si="492"/>
        <v/>
      </c>
    </row>
    <row r="1500" spans="1:19" x14ac:dyDescent="0.25">
      <c r="A1500" s="1">
        <f t="shared" si="490"/>
        <v>1334</v>
      </c>
      <c r="B1500" s="1">
        <f>料單!$C$1918</f>
        <v>0</v>
      </c>
      <c r="C1500" s="1">
        <f>料單!$C$1917</f>
        <v>0</v>
      </c>
      <c r="D1500" s="1">
        <f>料單!C1952</f>
        <v>0</v>
      </c>
      <c r="E1500" s="1">
        <f ca="1">VLOOKUP(D1500,料單!C:E,3,FALSE)</f>
        <v>0</v>
      </c>
      <c r="F1500" s="1">
        <f ca="1">VLOOKUP(D1500,料單!C:F,4,FALSE)</f>
        <v>0</v>
      </c>
      <c r="G1500" s="1">
        <f ca="1">VLOOKUP(D1500,料單!C:G,5,FALSE)</f>
        <v>0</v>
      </c>
      <c r="H1500" s="1">
        <f ca="1">VLOOKUP(D1500,料單!C:H,6,FALSE)</f>
        <v>0</v>
      </c>
      <c r="I1500" s="1">
        <f ca="1">VLOOKUP(D1500,料單!C:I,7,FALSE)</f>
        <v>0</v>
      </c>
      <c r="J1500" s="1" t="str">
        <f ca="1">VLOOKUP(D1500,料單!C:J,8,FALSE)</f>
        <v>送貨地址：</v>
      </c>
      <c r="K1500" s="1">
        <f ca="1">VLOOKUP(D1500,料單!C:K,9,FALSE)</f>
        <v>0</v>
      </c>
      <c r="L1500" s="1">
        <f ca="1">VLOOKUP(D1500,料單!C:M,11,FALSE)</f>
        <v>0</v>
      </c>
      <c r="M1500" s="1">
        <f ca="1">VLOOKUP(D1500,料單!C:L,10,FALSE)</f>
        <v>0</v>
      </c>
      <c r="O1500" s="1">
        <f t="shared" ca="1" si="495"/>
        <v>0</v>
      </c>
      <c r="R1500" s="2" t="str">
        <f>IFERROR(VLOOKUP(表格15[[#This Row],[板材
色號]],資料庫!$P$3:$AJ$73,20,),"")</f>
        <v/>
      </c>
      <c r="S1500" s="9" t="str">
        <f t="shared" ca="1" si="492"/>
        <v/>
      </c>
    </row>
    <row r="1501" spans="1:19" s="43" customFormat="1" x14ac:dyDescent="0.25">
      <c r="A1501" s="43">
        <f t="shared" ref="A1501" si="496">A1500+1</f>
        <v>1335</v>
      </c>
      <c r="B1501" s="43">
        <f>料單!$C$1918</f>
        <v>0</v>
      </c>
      <c r="C1501" s="43">
        <f>料單!$C$1917</f>
        <v>0</v>
      </c>
      <c r="D1501" s="43">
        <f>料單!C1953</f>
        <v>0</v>
      </c>
      <c r="E1501" s="43">
        <f ca="1">VLOOKUP(D1501,料單!C:E,3,FALSE)</f>
        <v>0</v>
      </c>
      <c r="F1501" s="43">
        <f ca="1">VLOOKUP(D1501,料單!C:F,4,FALSE)</f>
        <v>0</v>
      </c>
      <c r="G1501" s="43">
        <f ca="1">VLOOKUP(D1501,料單!C:G,5,FALSE)</f>
        <v>0</v>
      </c>
      <c r="H1501" s="43">
        <f ca="1">VLOOKUP(D1501,料單!C:H,6,FALSE)</f>
        <v>0</v>
      </c>
      <c r="I1501" s="43">
        <f ca="1">VLOOKUP(D1501,料單!C:I,7,FALSE)</f>
        <v>0</v>
      </c>
      <c r="J1501" s="43" t="str">
        <f ca="1">VLOOKUP(D1501,料單!C:J,8,FALSE)</f>
        <v>送貨地址：</v>
      </c>
      <c r="K1501" s="43">
        <f ca="1">VLOOKUP(D1501,料單!C:K,9,FALSE)</f>
        <v>0</v>
      </c>
      <c r="L1501" s="43">
        <f ca="1">VLOOKUP(D1501,料單!C:M,11,FALSE)</f>
        <v>0</v>
      </c>
      <c r="M1501" s="43">
        <f ca="1">VLOOKUP(D1501,料單!C:L,10,FALSE)</f>
        <v>0</v>
      </c>
      <c r="O1501" s="43">
        <f t="shared" ca="1" si="495"/>
        <v>0</v>
      </c>
      <c r="P1501" s="360"/>
      <c r="Q1501" s="360"/>
      <c r="R1501" s="204" t="str">
        <f>IFERROR(VLOOKUP(表格15[[#This Row],[板材
色號]],資料庫!$P$3:$AJ$73,20,),"")</f>
        <v/>
      </c>
      <c r="S1501" s="205" t="str">
        <f t="shared" ca="1" si="492"/>
        <v/>
      </c>
    </row>
  </sheetData>
  <phoneticPr fontId="2" type="noConversion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51ED-BA95-42B8-8FB1-B8FE10807146}">
  <sheetPr codeName="工作表6">
    <tabColor rgb="FFFF0000"/>
  </sheetPr>
  <dimension ref="A1:M794"/>
  <sheetViews>
    <sheetView zoomScaleNormal="100" workbookViewId="0">
      <pane ySplit="1" topLeftCell="A722" activePane="bottomLeft" state="frozen"/>
      <selection pane="bottomLeft" activeCell="E739" sqref="E739"/>
    </sheetView>
  </sheetViews>
  <sheetFormatPr defaultRowHeight="16.5" x14ac:dyDescent="0.25"/>
  <cols>
    <col min="2" max="2" width="22.75" style="6" bestFit="1" customWidth="1"/>
    <col min="3" max="3" width="22.75" bestFit="1" customWidth="1"/>
    <col min="4" max="5" width="11.375" customWidth="1"/>
    <col min="6" max="6" width="11" style="6" customWidth="1"/>
    <col min="7" max="13" width="10.875" style="6" customWidth="1"/>
  </cols>
  <sheetData>
    <row r="1" spans="1:13" x14ac:dyDescent="0.25">
      <c r="B1" s="6" t="s">
        <v>52</v>
      </c>
      <c r="C1" t="s">
        <v>53</v>
      </c>
      <c r="D1" t="s">
        <v>54</v>
      </c>
      <c r="E1" t="s">
        <v>2779</v>
      </c>
      <c r="F1" s="228" t="s">
        <v>2718</v>
      </c>
      <c r="G1" s="6" t="s">
        <v>2719</v>
      </c>
      <c r="H1" s="6" t="s">
        <v>2720</v>
      </c>
      <c r="I1" s="6" t="s">
        <v>2721</v>
      </c>
      <c r="J1" s="6" t="s">
        <v>2722</v>
      </c>
      <c r="K1" s="6" t="s">
        <v>2723</v>
      </c>
      <c r="L1" s="6" t="s">
        <v>2724</v>
      </c>
      <c r="M1" s="6" t="s">
        <v>2725</v>
      </c>
    </row>
    <row r="2" spans="1:13" x14ac:dyDescent="0.25">
      <c r="B2" s="6" t="s">
        <v>1769</v>
      </c>
      <c r="C2" t="s">
        <v>2712</v>
      </c>
      <c r="D2" t="s">
        <v>2713</v>
      </c>
      <c r="E2">
        <v>1</v>
      </c>
      <c r="F2" s="6">
        <v>4</v>
      </c>
      <c r="G2" s="6">
        <v>18</v>
      </c>
      <c r="H2" s="6">
        <v>17.5</v>
      </c>
      <c r="I2" s="6">
        <v>17.2</v>
      </c>
      <c r="J2" s="6">
        <v>21</v>
      </c>
      <c r="K2" s="6">
        <v>25</v>
      </c>
      <c r="L2" s="6">
        <v>36</v>
      </c>
      <c r="M2" s="6">
        <v>53</v>
      </c>
    </row>
    <row r="3" spans="1:13" x14ac:dyDescent="0.25">
      <c r="B3" s="6">
        <f>色號!A2</f>
        <v>9999</v>
      </c>
      <c r="C3" t="str">
        <f>色號!B2</f>
        <v>發泡板</v>
      </c>
      <c r="D3">
        <f>色號!C2</f>
        <v>0</v>
      </c>
      <c r="F3" s="442"/>
      <c r="G3" s="442">
        <v>136</v>
      </c>
      <c r="H3" s="442">
        <v>136</v>
      </c>
      <c r="I3" s="442">
        <v>136</v>
      </c>
      <c r="J3" s="442"/>
      <c r="K3" s="442"/>
      <c r="L3" s="442"/>
      <c r="M3" s="442"/>
    </row>
    <row r="4" spans="1:13" x14ac:dyDescent="0.25">
      <c r="B4" s="6">
        <f>色號!A3</f>
        <v>1</v>
      </c>
      <c r="C4" t="str">
        <f>色號!B3</f>
        <v>白身</v>
      </c>
      <c r="D4">
        <f>色號!C3</f>
        <v>0</v>
      </c>
      <c r="F4" s="442"/>
      <c r="G4" s="442"/>
      <c r="H4" s="442"/>
      <c r="I4" s="442"/>
      <c r="J4" s="442"/>
      <c r="K4" s="442"/>
      <c r="L4" s="442"/>
      <c r="M4" s="442"/>
    </row>
    <row r="5" spans="1:13" x14ac:dyDescent="0.25">
      <c r="A5" t="s">
        <v>1926</v>
      </c>
      <c r="B5" s="6">
        <f>色號!A4</f>
        <v>1434</v>
      </c>
      <c r="C5" t="str">
        <f>色號!B4</f>
        <v>晨星白橡</v>
      </c>
      <c r="D5" t="str">
        <f>色號!C4</f>
        <v>翰可</v>
      </c>
      <c r="F5" s="442">
        <v>63</v>
      </c>
      <c r="G5" s="442">
        <v>131</v>
      </c>
      <c r="H5" s="442">
        <v>131</v>
      </c>
      <c r="I5" s="442">
        <v>131</v>
      </c>
      <c r="J5" s="442">
        <v>194</v>
      </c>
      <c r="K5" s="442">
        <v>236</v>
      </c>
      <c r="L5" s="442">
        <v>313</v>
      </c>
      <c r="M5" s="442">
        <v>402</v>
      </c>
    </row>
    <row r="6" spans="1:13" x14ac:dyDescent="0.25">
      <c r="A6" t="s">
        <v>1926</v>
      </c>
      <c r="B6" s="6">
        <f>色號!A5</f>
        <v>1614</v>
      </c>
      <c r="C6" t="str">
        <f>色號!B5</f>
        <v>銀白核桃</v>
      </c>
      <c r="D6" t="str">
        <f>色號!C5</f>
        <v>翰可</v>
      </c>
      <c r="F6" s="442">
        <v>63</v>
      </c>
      <c r="G6" s="442">
        <v>131</v>
      </c>
      <c r="H6" s="442">
        <v>131</v>
      </c>
      <c r="I6" s="442">
        <v>131</v>
      </c>
      <c r="J6" s="442">
        <v>194</v>
      </c>
      <c r="K6" s="442">
        <v>236</v>
      </c>
      <c r="L6" s="442">
        <v>313</v>
      </c>
      <c r="M6" s="442">
        <v>402</v>
      </c>
    </row>
    <row r="7" spans="1:13" x14ac:dyDescent="0.25">
      <c r="A7" t="s">
        <v>1926</v>
      </c>
      <c r="B7" s="6">
        <f>色號!A6</f>
        <v>1633</v>
      </c>
      <c r="C7" t="str">
        <f>色號!B6</f>
        <v>清新楓木</v>
      </c>
      <c r="D7" t="str">
        <f>色號!C6</f>
        <v>翰可</v>
      </c>
      <c r="F7" s="442">
        <v>63</v>
      </c>
      <c r="G7" s="442">
        <v>131</v>
      </c>
      <c r="H7" s="442">
        <v>131</v>
      </c>
      <c r="I7" s="442">
        <v>131</v>
      </c>
      <c r="J7" s="442">
        <v>194</v>
      </c>
      <c r="K7" s="442">
        <v>236</v>
      </c>
      <c r="L7" s="442">
        <v>313</v>
      </c>
      <c r="M7" s="442">
        <v>402</v>
      </c>
    </row>
    <row r="8" spans="1:13" x14ac:dyDescent="0.25">
      <c r="A8" t="s">
        <v>1926</v>
      </c>
      <c r="B8" s="6">
        <f>色號!A7</f>
        <v>1644</v>
      </c>
      <c r="C8" t="str">
        <f>色號!B7</f>
        <v>歐洲橡木</v>
      </c>
      <c r="D8" t="str">
        <f>色號!C7</f>
        <v>翰可</v>
      </c>
      <c r="F8" s="442">
        <v>63</v>
      </c>
      <c r="G8" s="442">
        <v>131</v>
      </c>
      <c r="H8" s="442">
        <v>131</v>
      </c>
      <c r="I8" s="442">
        <v>131</v>
      </c>
      <c r="J8" s="442">
        <v>194</v>
      </c>
      <c r="K8" s="442">
        <v>236</v>
      </c>
      <c r="L8" s="442">
        <v>313</v>
      </c>
      <c r="M8" s="442">
        <v>402</v>
      </c>
    </row>
    <row r="9" spans="1:13" x14ac:dyDescent="0.25">
      <c r="A9" t="s">
        <v>1926</v>
      </c>
      <c r="B9" s="6">
        <f>色號!A8</f>
        <v>1703</v>
      </c>
      <c r="C9" t="str">
        <f>色號!B8</f>
        <v>幻影黑橡</v>
      </c>
      <c r="D9" t="str">
        <f>色號!C8</f>
        <v>翰可</v>
      </c>
      <c r="F9" s="442">
        <v>63</v>
      </c>
      <c r="G9" s="442">
        <v>131</v>
      </c>
      <c r="H9" s="442">
        <v>131</v>
      </c>
      <c r="I9" s="442">
        <v>131</v>
      </c>
      <c r="J9" s="442">
        <v>194</v>
      </c>
      <c r="K9" s="442">
        <v>236</v>
      </c>
      <c r="L9" s="442">
        <v>313</v>
      </c>
      <c r="M9" s="442">
        <v>402</v>
      </c>
    </row>
    <row r="10" spans="1:13" x14ac:dyDescent="0.25">
      <c r="A10" t="s">
        <v>1926</v>
      </c>
      <c r="B10" s="6">
        <f>色號!A9</f>
        <v>1754</v>
      </c>
      <c r="C10" t="str">
        <f>色號!B9</f>
        <v>南洋玉檀</v>
      </c>
      <c r="D10" t="str">
        <f>色號!C9</f>
        <v>翰可</v>
      </c>
      <c r="F10" s="442">
        <v>63</v>
      </c>
      <c r="G10" s="442">
        <v>131</v>
      </c>
      <c r="H10" s="442">
        <v>131</v>
      </c>
      <c r="I10" s="442">
        <v>131</v>
      </c>
      <c r="J10" s="442">
        <v>194</v>
      </c>
      <c r="K10" s="442">
        <v>236</v>
      </c>
      <c r="L10" s="442">
        <v>313</v>
      </c>
      <c r="M10" s="442">
        <v>402</v>
      </c>
    </row>
    <row r="11" spans="1:13" x14ac:dyDescent="0.25">
      <c r="A11" t="s">
        <v>1926</v>
      </c>
      <c r="B11" s="6">
        <f>色號!A10</f>
        <v>1764</v>
      </c>
      <c r="C11" t="str">
        <f>色號!B10</f>
        <v>古典白橡</v>
      </c>
      <c r="D11" t="str">
        <f>色號!C10</f>
        <v>翰可</v>
      </c>
      <c r="F11" s="442">
        <v>63</v>
      </c>
      <c r="G11" s="442">
        <v>131</v>
      </c>
      <c r="H11" s="442">
        <v>131</v>
      </c>
      <c r="I11" s="442">
        <v>131</v>
      </c>
      <c r="J11" s="442">
        <v>194</v>
      </c>
      <c r="K11" s="442">
        <v>236</v>
      </c>
      <c r="L11" s="442">
        <v>313</v>
      </c>
      <c r="M11" s="442">
        <v>402</v>
      </c>
    </row>
    <row r="12" spans="1:13" x14ac:dyDescent="0.25">
      <c r="A12" t="s">
        <v>1926</v>
      </c>
      <c r="B12" s="6">
        <f>色號!A11</f>
        <v>1774</v>
      </c>
      <c r="C12" t="str">
        <f>色號!B11</f>
        <v>淺棕橡木</v>
      </c>
      <c r="D12" t="str">
        <f>色號!C11</f>
        <v>翰可</v>
      </c>
      <c r="F12" s="442">
        <v>63</v>
      </c>
      <c r="G12" s="442">
        <v>131</v>
      </c>
      <c r="H12" s="442">
        <v>131</v>
      </c>
      <c r="I12" s="442">
        <v>131</v>
      </c>
      <c r="J12" s="442">
        <v>194</v>
      </c>
      <c r="K12" s="442">
        <v>236</v>
      </c>
      <c r="L12" s="442">
        <v>313</v>
      </c>
      <c r="M12" s="442">
        <v>402</v>
      </c>
    </row>
    <row r="13" spans="1:13" x14ac:dyDescent="0.25">
      <c r="A13" t="s">
        <v>1926</v>
      </c>
      <c r="B13" s="6">
        <f>色號!A12</f>
        <v>1784</v>
      </c>
      <c r="C13" t="str">
        <f>色號!B12</f>
        <v>鐵刀木</v>
      </c>
      <c r="D13" t="str">
        <f>色號!C12</f>
        <v>翰可</v>
      </c>
      <c r="F13" s="442">
        <v>63</v>
      </c>
      <c r="G13" s="442">
        <v>131</v>
      </c>
      <c r="H13" s="442">
        <v>131</v>
      </c>
      <c r="I13" s="442">
        <v>131</v>
      </c>
      <c r="J13" s="442">
        <v>194</v>
      </c>
      <c r="K13" s="442">
        <v>236</v>
      </c>
      <c r="L13" s="442">
        <v>313</v>
      </c>
      <c r="M13" s="442">
        <v>402</v>
      </c>
    </row>
    <row r="14" spans="1:13" x14ac:dyDescent="0.25">
      <c r="A14" t="s">
        <v>1926</v>
      </c>
      <c r="B14" s="6">
        <f>色號!A13</f>
        <v>1794</v>
      </c>
      <c r="C14" t="str">
        <f>色號!B13</f>
        <v>皇家胡桃</v>
      </c>
      <c r="D14" t="str">
        <f>色號!C13</f>
        <v>翰可</v>
      </c>
      <c r="F14" s="442">
        <v>63</v>
      </c>
      <c r="G14" s="442">
        <v>131</v>
      </c>
      <c r="H14" s="442">
        <v>131</v>
      </c>
      <c r="I14" s="442">
        <v>131</v>
      </c>
      <c r="J14" s="442">
        <v>194</v>
      </c>
      <c r="K14" s="442">
        <v>236</v>
      </c>
      <c r="L14" s="442">
        <v>313</v>
      </c>
      <c r="M14" s="442">
        <v>402</v>
      </c>
    </row>
    <row r="15" spans="1:13" x14ac:dyDescent="0.25">
      <c r="A15" t="s">
        <v>1926</v>
      </c>
      <c r="B15" s="6">
        <f>色號!A14</f>
        <v>1804</v>
      </c>
      <c r="C15" t="str">
        <f>色號!B14</f>
        <v>夜影檀木</v>
      </c>
      <c r="D15" t="str">
        <f>色號!C14</f>
        <v>翰可</v>
      </c>
      <c r="F15" s="442">
        <v>63</v>
      </c>
      <c r="G15" s="442">
        <v>131</v>
      </c>
      <c r="H15" s="442">
        <v>131</v>
      </c>
      <c r="I15" s="442">
        <v>131</v>
      </c>
      <c r="J15" s="442">
        <v>194</v>
      </c>
      <c r="K15" s="442">
        <v>236</v>
      </c>
      <c r="L15" s="442">
        <v>313</v>
      </c>
      <c r="M15" s="442">
        <v>402</v>
      </c>
    </row>
    <row r="16" spans="1:13" x14ac:dyDescent="0.25">
      <c r="A16" t="s">
        <v>1926</v>
      </c>
      <c r="B16" s="6">
        <f>色號!A15</f>
        <v>1814</v>
      </c>
      <c r="C16" t="str">
        <f>色號!B15</f>
        <v>東方栗木</v>
      </c>
      <c r="D16" t="str">
        <f>色號!C15</f>
        <v>翰可</v>
      </c>
      <c r="F16" s="442">
        <v>63</v>
      </c>
      <c r="G16" s="442">
        <v>131</v>
      </c>
      <c r="H16" s="442">
        <v>131</v>
      </c>
      <c r="I16" s="442">
        <v>131</v>
      </c>
      <c r="J16" s="442">
        <v>194</v>
      </c>
      <c r="K16" s="442">
        <v>236</v>
      </c>
      <c r="L16" s="442">
        <v>313</v>
      </c>
      <c r="M16" s="442">
        <v>402</v>
      </c>
    </row>
    <row r="17" spans="1:13" x14ac:dyDescent="0.25">
      <c r="A17" t="s">
        <v>1926</v>
      </c>
      <c r="B17" s="6">
        <f>色號!A16</f>
        <v>2101</v>
      </c>
      <c r="C17" t="str">
        <f>色號!B16</f>
        <v>金屬灰</v>
      </c>
      <c r="D17" t="str">
        <f>色號!C16</f>
        <v>翰可</v>
      </c>
      <c r="F17" s="442">
        <v>63</v>
      </c>
      <c r="G17" s="442">
        <v>131</v>
      </c>
      <c r="H17" s="442">
        <v>131</v>
      </c>
      <c r="I17" s="442">
        <v>131</v>
      </c>
      <c r="J17" s="442">
        <v>194</v>
      </c>
      <c r="K17" s="442">
        <v>236</v>
      </c>
      <c r="L17" s="442">
        <v>313</v>
      </c>
      <c r="M17" s="442">
        <v>402</v>
      </c>
    </row>
    <row r="18" spans="1:13" x14ac:dyDescent="0.25">
      <c r="A18" t="s">
        <v>1926</v>
      </c>
      <c r="B18" s="6">
        <f>色號!A17</f>
        <v>2102</v>
      </c>
      <c r="C18" t="str">
        <f>色號!B17</f>
        <v>和風金</v>
      </c>
      <c r="D18" t="str">
        <f>色號!C17</f>
        <v>翰可</v>
      </c>
      <c r="F18" s="442">
        <v>63</v>
      </c>
      <c r="G18" s="442">
        <v>131</v>
      </c>
      <c r="H18" s="442">
        <v>131</v>
      </c>
      <c r="I18" s="442">
        <v>131</v>
      </c>
      <c r="J18" s="442">
        <v>194</v>
      </c>
      <c r="K18" s="442">
        <v>236</v>
      </c>
      <c r="L18" s="442">
        <v>313</v>
      </c>
      <c r="M18" s="442">
        <v>402</v>
      </c>
    </row>
    <row r="19" spans="1:13" x14ac:dyDescent="0.25">
      <c r="A19" t="s">
        <v>1926</v>
      </c>
      <c r="B19" s="6">
        <f>色號!A18</f>
        <v>2103</v>
      </c>
      <c r="C19" t="str">
        <f>色號!B18</f>
        <v>流金棕</v>
      </c>
      <c r="D19" t="str">
        <f>色號!C18</f>
        <v>翰可</v>
      </c>
      <c r="F19" s="442">
        <v>63</v>
      </c>
      <c r="G19" s="442">
        <v>131</v>
      </c>
      <c r="H19" s="442">
        <v>131</v>
      </c>
      <c r="I19" s="442">
        <v>131</v>
      </c>
      <c r="J19" s="442">
        <v>194</v>
      </c>
      <c r="K19" s="442">
        <v>236</v>
      </c>
      <c r="L19" s="442">
        <v>313</v>
      </c>
      <c r="M19" s="442">
        <v>402</v>
      </c>
    </row>
    <row r="20" spans="1:13" x14ac:dyDescent="0.25">
      <c r="A20" t="s">
        <v>1926</v>
      </c>
      <c r="B20" s="6">
        <f>色號!A19</f>
        <v>2104</v>
      </c>
      <c r="C20" t="str">
        <f>色號!B19</f>
        <v>香檳金</v>
      </c>
      <c r="D20" t="str">
        <f>色號!C19</f>
        <v>翰可</v>
      </c>
      <c r="F20" s="442">
        <v>63</v>
      </c>
      <c r="G20" s="442">
        <v>131</v>
      </c>
      <c r="H20" s="442">
        <v>131</v>
      </c>
      <c r="I20" s="442">
        <v>131</v>
      </c>
      <c r="J20" s="442">
        <v>194</v>
      </c>
      <c r="K20" s="442">
        <v>236</v>
      </c>
      <c r="L20" s="442">
        <v>313</v>
      </c>
      <c r="M20" s="442">
        <v>402</v>
      </c>
    </row>
    <row r="21" spans="1:13" x14ac:dyDescent="0.25">
      <c r="A21" t="s">
        <v>1926</v>
      </c>
      <c r="B21" s="6">
        <f>色號!A20</f>
        <v>2317</v>
      </c>
      <c r="C21" t="str">
        <f>色號!B20</f>
        <v>卡拉白</v>
      </c>
      <c r="D21" t="str">
        <f>色號!C20</f>
        <v>翰可</v>
      </c>
      <c r="F21" s="442">
        <v>63</v>
      </c>
      <c r="G21" s="442">
        <v>131</v>
      </c>
      <c r="H21" s="442">
        <v>131</v>
      </c>
      <c r="I21" s="442">
        <v>131</v>
      </c>
      <c r="J21" s="442">
        <v>194</v>
      </c>
      <c r="K21" s="442">
        <v>236</v>
      </c>
      <c r="L21" s="442">
        <v>313</v>
      </c>
      <c r="M21" s="442">
        <v>402</v>
      </c>
    </row>
    <row r="22" spans="1:13" x14ac:dyDescent="0.25">
      <c r="A22" t="s">
        <v>1926</v>
      </c>
      <c r="B22" s="6">
        <f>色號!A21</f>
        <v>2327</v>
      </c>
      <c r="C22" t="str">
        <f>色號!B21</f>
        <v>絕色松華</v>
      </c>
      <c r="D22" t="str">
        <f>色號!C21</f>
        <v>翰可</v>
      </c>
      <c r="F22" s="442">
        <v>63</v>
      </c>
      <c r="G22" s="442">
        <v>131</v>
      </c>
      <c r="H22" s="442">
        <v>131</v>
      </c>
      <c r="I22" s="442">
        <v>131</v>
      </c>
      <c r="J22" s="442">
        <v>194</v>
      </c>
      <c r="K22" s="442">
        <v>236</v>
      </c>
      <c r="L22" s="442">
        <v>313</v>
      </c>
      <c r="M22" s="442">
        <v>402</v>
      </c>
    </row>
    <row r="23" spans="1:13" x14ac:dyDescent="0.25">
      <c r="A23" t="s">
        <v>1926</v>
      </c>
      <c r="B23" s="6">
        <f>色號!A22</f>
        <v>2330</v>
      </c>
      <c r="C23" t="str">
        <f>色號!B22</f>
        <v>雪銀狐</v>
      </c>
      <c r="D23" t="str">
        <f>色號!C22</f>
        <v>翰可</v>
      </c>
      <c r="F23" s="442">
        <v>63</v>
      </c>
      <c r="G23" s="442">
        <v>131</v>
      </c>
      <c r="H23" s="442">
        <v>131</v>
      </c>
      <c r="I23" s="442">
        <v>131</v>
      </c>
      <c r="J23" s="442">
        <v>194</v>
      </c>
      <c r="K23" s="442">
        <v>236</v>
      </c>
      <c r="L23" s="442">
        <v>313</v>
      </c>
      <c r="M23" s="442">
        <v>402</v>
      </c>
    </row>
    <row r="24" spans="1:13" x14ac:dyDescent="0.25">
      <c r="A24" t="s">
        <v>1926</v>
      </c>
      <c r="B24" s="6">
        <f>色號!A23</f>
        <v>2353</v>
      </c>
      <c r="C24" t="str">
        <f>色號!B23</f>
        <v>月雲白</v>
      </c>
      <c r="D24" t="str">
        <f>色號!C23</f>
        <v>翰可</v>
      </c>
      <c r="F24" s="442">
        <v>63</v>
      </c>
      <c r="G24" s="442">
        <v>131</v>
      </c>
      <c r="H24" s="442">
        <v>131</v>
      </c>
      <c r="I24" s="442">
        <v>131</v>
      </c>
      <c r="J24" s="442">
        <v>194</v>
      </c>
      <c r="K24" s="442">
        <v>236</v>
      </c>
      <c r="L24" s="442">
        <v>313</v>
      </c>
      <c r="M24" s="442">
        <v>402</v>
      </c>
    </row>
    <row r="25" spans="1:13" x14ac:dyDescent="0.25">
      <c r="A25" t="s">
        <v>1926</v>
      </c>
      <c r="B25" s="6">
        <f>色號!A24</f>
        <v>2454</v>
      </c>
      <c r="C25" t="str">
        <f>色號!B24</f>
        <v>北國雪樹</v>
      </c>
      <c r="D25" t="str">
        <f>色號!C24</f>
        <v>翰可</v>
      </c>
      <c r="F25" s="442">
        <v>63</v>
      </c>
      <c r="G25" s="442">
        <v>131</v>
      </c>
      <c r="H25" s="442">
        <v>131</v>
      </c>
      <c r="I25" s="442">
        <v>131</v>
      </c>
      <c r="J25" s="442">
        <v>194</v>
      </c>
      <c r="K25" s="442">
        <v>236</v>
      </c>
      <c r="L25" s="442">
        <v>313</v>
      </c>
      <c r="M25" s="442">
        <v>402</v>
      </c>
    </row>
    <row r="26" spans="1:13" x14ac:dyDescent="0.25">
      <c r="A26" t="s">
        <v>1926</v>
      </c>
      <c r="B26" s="6">
        <f>色號!A25</f>
        <v>2624</v>
      </c>
      <c r="C26" t="str">
        <f>色號!B25</f>
        <v>淺白榆木</v>
      </c>
      <c r="D26" t="str">
        <f>色號!C25</f>
        <v>翰可</v>
      </c>
      <c r="F26" s="442">
        <v>63</v>
      </c>
      <c r="G26" s="442">
        <v>131</v>
      </c>
      <c r="H26" s="442">
        <v>131</v>
      </c>
      <c r="I26" s="442">
        <v>131</v>
      </c>
      <c r="J26" s="442">
        <v>194</v>
      </c>
      <c r="K26" s="442">
        <v>236</v>
      </c>
      <c r="L26" s="442">
        <v>313</v>
      </c>
      <c r="M26" s="442">
        <v>402</v>
      </c>
    </row>
    <row r="27" spans="1:13" x14ac:dyDescent="0.25">
      <c r="A27" t="s">
        <v>1926</v>
      </c>
      <c r="B27" s="6">
        <f>色號!A26</f>
        <v>2653</v>
      </c>
      <c r="C27" t="str">
        <f>色號!B26</f>
        <v>懷舊白橡</v>
      </c>
      <c r="D27" t="str">
        <f>色號!C26</f>
        <v>翰可</v>
      </c>
      <c r="F27" s="442">
        <v>63</v>
      </c>
      <c r="G27" s="442">
        <v>131</v>
      </c>
      <c r="H27" s="442">
        <v>131</v>
      </c>
      <c r="I27" s="442">
        <v>131</v>
      </c>
      <c r="J27" s="442">
        <v>194</v>
      </c>
      <c r="K27" s="442">
        <v>236</v>
      </c>
      <c r="L27" s="442">
        <v>313</v>
      </c>
      <c r="M27" s="442">
        <v>402</v>
      </c>
    </row>
    <row r="28" spans="1:13" x14ac:dyDescent="0.25">
      <c r="A28" t="s">
        <v>1926</v>
      </c>
      <c r="B28" s="6">
        <f>色號!A27</f>
        <v>2664</v>
      </c>
      <c r="C28" t="str">
        <f>色號!B27</f>
        <v>北美櫻桃</v>
      </c>
      <c r="D28" t="str">
        <f>色號!C27</f>
        <v>翰可</v>
      </c>
      <c r="F28" s="442">
        <v>63</v>
      </c>
      <c r="G28" s="442">
        <v>131</v>
      </c>
      <c r="H28" s="442">
        <v>131</v>
      </c>
      <c r="I28" s="442">
        <v>131</v>
      </c>
      <c r="J28" s="442">
        <v>194</v>
      </c>
      <c r="K28" s="442">
        <v>236</v>
      </c>
      <c r="L28" s="442">
        <v>313</v>
      </c>
      <c r="M28" s="442">
        <v>402</v>
      </c>
    </row>
    <row r="29" spans="1:13" x14ac:dyDescent="0.25">
      <c r="A29" t="s">
        <v>1926</v>
      </c>
      <c r="B29" s="6">
        <f>色號!A28</f>
        <v>2673</v>
      </c>
      <c r="C29" t="str">
        <f>色號!B28</f>
        <v>黃金柚木</v>
      </c>
      <c r="D29" t="str">
        <f>色號!C28</f>
        <v>翰可</v>
      </c>
      <c r="F29" s="442">
        <v>63</v>
      </c>
      <c r="G29" s="442">
        <v>131</v>
      </c>
      <c r="H29" s="442">
        <v>131</v>
      </c>
      <c r="I29" s="442">
        <v>131</v>
      </c>
      <c r="J29" s="442">
        <v>194</v>
      </c>
      <c r="K29" s="442">
        <v>236</v>
      </c>
      <c r="L29" s="442">
        <v>313</v>
      </c>
      <c r="M29" s="442">
        <v>402</v>
      </c>
    </row>
    <row r="30" spans="1:13" x14ac:dyDescent="0.25">
      <c r="A30" t="s">
        <v>1926</v>
      </c>
      <c r="B30" s="6">
        <f>色號!A29</f>
        <v>2684</v>
      </c>
      <c r="C30" t="str">
        <f>色號!B29</f>
        <v>可可櫻桃</v>
      </c>
      <c r="D30" t="str">
        <f>色號!C29</f>
        <v>翰可</v>
      </c>
      <c r="F30" s="442">
        <v>63</v>
      </c>
      <c r="G30" s="442">
        <v>131</v>
      </c>
      <c r="H30" s="442">
        <v>131</v>
      </c>
      <c r="I30" s="442">
        <v>131</v>
      </c>
      <c r="J30" s="442">
        <v>194</v>
      </c>
      <c r="K30" s="442">
        <v>236</v>
      </c>
      <c r="L30" s="442">
        <v>313</v>
      </c>
      <c r="M30" s="442">
        <v>402</v>
      </c>
    </row>
    <row r="31" spans="1:13" x14ac:dyDescent="0.25">
      <c r="A31" t="s">
        <v>1926</v>
      </c>
      <c r="B31" s="6">
        <f>色號!A30</f>
        <v>2693</v>
      </c>
      <c r="C31" t="str">
        <f>色號!B30</f>
        <v>英式胡桃</v>
      </c>
      <c r="D31" t="str">
        <f>色號!C30</f>
        <v>翰可</v>
      </c>
      <c r="F31" s="442">
        <v>63</v>
      </c>
      <c r="G31" s="442">
        <v>131</v>
      </c>
      <c r="H31" s="442">
        <v>131</v>
      </c>
      <c r="I31" s="442">
        <v>131</v>
      </c>
      <c r="J31" s="442">
        <v>194</v>
      </c>
      <c r="K31" s="442">
        <v>236</v>
      </c>
      <c r="L31" s="442">
        <v>313</v>
      </c>
      <c r="M31" s="442">
        <v>402</v>
      </c>
    </row>
    <row r="32" spans="1:13" x14ac:dyDescent="0.25">
      <c r="A32" t="s">
        <v>1926</v>
      </c>
      <c r="B32" s="6">
        <f>色號!A31</f>
        <v>2713</v>
      </c>
      <c r="C32" t="str">
        <f>色號!B31</f>
        <v>深紋棕橡</v>
      </c>
      <c r="D32" t="str">
        <f>色號!C31</f>
        <v>翰可</v>
      </c>
      <c r="F32" s="442">
        <v>63</v>
      </c>
      <c r="G32" s="442">
        <v>131</v>
      </c>
      <c r="H32" s="442">
        <v>131</v>
      </c>
      <c r="I32" s="442">
        <v>131</v>
      </c>
      <c r="J32" s="442">
        <v>194</v>
      </c>
      <c r="K32" s="442">
        <v>236</v>
      </c>
      <c r="L32" s="442">
        <v>313</v>
      </c>
      <c r="M32" s="442">
        <v>402</v>
      </c>
    </row>
    <row r="33" spans="1:13" x14ac:dyDescent="0.25">
      <c r="A33" t="s">
        <v>1926</v>
      </c>
      <c r="B33" s="6">
        <f>色號!A32</f>
        <v>2724</v>
      </c>
      <c r="C33" t="str">
        <f>色號!B32</f>
        <v>晨影榆木</v>
      </c>
      <c r="D33" t="str">
        <f>色號!C32</f>
        <v>翰可</v>
      </c>
      <c r="F33" s="442">
        <v>63</v>
      </c>
      <c r="G33" s="442">
        <v>131</v>
      </c>
      <c r="H33" s="442">
        <v>131</v>
      </c>
      <c r="I33" s="442">
        <v>131</v>
      </c>
      <c r="J33" s="442">
        <v>194</v>
      </c>
      <c r="K33" s="442">
        <v>236</v>
      </c>
      <c r="L33" s="442">
        <v>313</v>
      </c>
      <c r="M33" s="442">
        <v>402</v>
      </c>
    </row>
    <row r="34" spans="1:13" x14ac:dyDescent="0.25">
      <c r="A34" t="s">
        <v>1926</v>
      </c>
      <c r="B34" s="6">
        <f>色號!A33</f>
        <v>2733</v>
      </c>
      <c r="C34" t="str">
        <f>色號!B33</f>
        <v>燻染尤加利</v>
      </c>
      <c r="D34" t="str">
        <f>色號!C33</f>
        <v>翰可</v>
      </c>
      <c r="F34" s="442">
        <v>63</v>
      </c>
      <c r="G34" s="442">
        <v>131</v>
      </c>
      <c r="H34" s="442">
        <v>131</v>
      </c>
      <c r="I34" s="442">
        <v>131</v>
      </c>
      <c r="J34" s="442">
        <v>194</v>
      </c>
      <c r="K34" s="442">
        <v>236</v>
      </c>
      <c r="L34" s="442">
        <v>313</v>
      </c>
      <c r="M34" s="442">
        <v>402</v>
      </c>
    </row>
    <row r="35" spans="1:13" x14ac:dyDescent="0.25">
      <c r="A35" t="s">
        <v>1926</v>
      </c>
      <c r="B35" s="6">
        <f>色號!A34</f>
        <v>2744</v>
      </c>
      <c r="C35" t="str">
        <f>色號!B34</f>
        <v>桃花心木</v>
      </c>
      <c r="D35" t="str">
        <f>色號!C34</f>
        <v>翰可</v>
      </c>
      <c r="F35" s="442">
        <v>63</v>
      </c>
      <c r="G35" s="442">
        <v>131</v>
      </c>
      <c r="H35" s="442">
        <v>131</v>
      </c>
      <c r="I35" s="442">
        <v>131</v>
      </c>
      <c r="J35" s="442">
        <v>194</v>
      </c>
      <c r="K35" s="442">
        <v>236</v>
      </c>
      <c r="L35" s="442">
        <v>313</v>
      </c>
      <c r="M35" s="442">
        <v>402</v>
      </c>
    </row>
    <row r="36" spans="1:13" x14ac:dyDescent="0.25">
      <c r="A36" t="s">
        <v>1926</v>
      </c>
      <c r="B36" s="6">
        <f>色號!A35</f>
        <v>2882</v>
      </c>
      <c r="C36" t="str">
        <f>色號!B35</f>
        <v>輝夜岩</v>
      </c>
      <c r="D36" t="str">
        <f>色號!C35</f>
        <v>翰可</v>
      </c>
      <c r="F36" s="442">
        <v>63</v>
      </c>
      <c r="G36" s="442">
        <v>131</v>
      </c>
      <c r="H36" s="442">
        <v>131</v>
      </c>
      <c r="I36" s="442">
        <v>131</v>
      </c>
      <c r="J36" s="442">
        <v>194</v>
      </c>
      <c r="K36" s="442">
        <v>236</v>
      </c>
      <c r="L36" s="442">
        <v>313</v>
      </c>
      <c r="M36" s="442">
        <v>402</v>
      </c>
    </row>
    <row r="37" spans="1:13" x14ac:dyDescent="0.25">
      <c r="A37" t="s">
        <v>1926</v>
      </c>
      <c r="B37" s="6">
        <f>色號!A36</f>
        <v>3008</v>
      </c>
      <c r="C37" t="str">
        <f>色號!B36</f>
        <v>南美胡桃</v>
      </c>
      <c r="D37" t="str">
        <f>色號!C36</f>
        <v>翰可</v>
      </c>
      <c r="F37" s="442">
        <v>63</v>
      </c>
      <c r="G37" s="442">
        <v>131</v>
      </c>
      <c r="H37" s="442">
        <v>131</v>
      </c>
      <c r="I37" s="442">
        <v>131</v>
      </c>
      <c r="J37" s="442">
        <v>194</v>
      </c>
      <c r="K37" s="442">
        <v>236</v>
      </c>
      <c r="L37" s="442">
        <v>313</v>
      </c>
      <c r="M37" s="442">
        <v>402</v>
      </c>
    </row>
    <row r="38" spans="1:13" x14ac:dyDescent="0.25">
      <c r="A38" t="s">
        <v>1926</v>
      </c>
      <c r="B38" s="6">
        <f>色號!A37</f>
        <v>3131</v>
      </c>
      <c r="C38" t="str">
        <f>色號!B37</f>
        <v>霧色榆木</v>
      </c>
      <c r="D38" t="str">
        <f>色號!C37</f>
        <v>翰可</v>
      </c>
      <c r="F38" s="442">
        <v>63</v>
      </c>
      <c r="G38" s="442">
        <v>131</v>
      </c>
      <c r="H38" s="442">
        <v>131</v>
      </c>
      <c r="I38" s="442">
        <v>131</v>
      </c>
      <c r="J38" s="442">
        <v>194</v>
      </c>
      <c r="K38" s="442">
        <v>236</v>
      </c>
      <c r="L38" s="442">
        <v>313</v>
      </c>
      <c r="M38" s="442">
        <v>402</v>
      </c>
    </row>
    <row r="39" spans="1:13" x14ac:dyDescent="0.25">
      <c r="A39" t="s">
        <v>1926</v>
      </c>
      <c r="B39" s="6">
        <f>色號!A38</f>
        <v>3218</v>
      </c>
      <c r="C39" t="str">
        <f>色號!B38</f>
        <v>奶油澄木</v>
      </c>
      <c r="D39" t="str">
        <f>色號!C38</f>
        <v>翰可</v>
      </c>
      <c r="F39" s="442">
        <v>63</v>
      </c>
      <c r="G39" s="442">
        <v>131</v>
      </c>
      <c r="H39" s="442">
        <v>131</v>
      </c>
      <c r="I39" s="442">
        <v>131</v>
      </c>
      <c r="J39" s="442">
        <v>194</v>
      </c>
      <c r="K39" s="442">
        <v>236</v>
      </c>
      <c r="L39" s="442">
        <v>313</v>
      </c>
      <c r="M39" s="442">
        <v>402</v>
      </c>
    </row>
    <row r="40" spans="1:13" x14ac:dyDescent="0.25">
      <c r="A40" t="s">
        <v>1926</v>
      </c>
      <c r="B40" s="6">
        <f>色號!A39</f>
        <v>3293</v>
      </c>
      <c r="C40" t="str">
        <f>色號!B39</f>
        <v>青森雪松</v>
      </c>
      <c r="D40" t="str">
        <f>色號!C39</f>
        <v>翰可</v>
      </c>
      <c r="F40" s="442">
        <v>63</v>
      </c>
      <c r="G40" s="442">
        <v>131</v>
      </c>
      <c r="H40" s="442">
        <v>131</v>
      </c>
      <c r="I40" s="442">
        <v>131</v>
      </c>
      <c r="J40" s="442">
        <v>194</v>
      </c>
      <c r="K40" s="442">
        <v>236</v>
      </c>
      <c r="L40" s="442">
        <v>313</v>
      </c>
      <c r="M40" s="442">
        <v>402</v>
      </c>
    </row>
    <row r="41" spans="1:13" x14ac:dyDescent="0.25">
      <c r="A41" t="s">
        <v>1926</v>
      </c>
      <c r="B41" s="6">
        <f>色號!A40</f>
        <v>3338</v>
      </c>
      <c r="C41" t="str">
        <f>色號!B40</f>
        <v>黎明橡木</v>
      </c>
      <c r="D41" t="str">
        <f>色號!C40</f>
        <v>翰可</v>
      </c>
      <c r="F41" s="442">
        <v>63</v>
      </c>
      <c r="G41" s="442">
        <v>131</v>
      </c>
      <c r="H41" s="442">
        <v>131</v>
      </c>
      <c r="I41" s="442">
        <v>131</v>
      </c>
      <c r="J41" s="442">
        <v>194</v>
      </c>
      <c r="K41" s="442">
        <v>236</v>
      </c>
      <c r="L41" s="442">
        <v>313</v>
      </c>
      <c r="M41" s="442">
        <v>402</v>
      </c>
    </row>
    <row r="42" spans="1:13" x14ac:dyDescent="0.25">
      <c r="A42" t="s">
        <v>1926</v>
      </c>
      <c r="B42" s="6">
        <f>色號!A41</f>
        <v>3653</v>
      </c>
      <c r="C42" t="str">
        <f>色號!B41</f>
        <v>暗夜澄木</v>
      </c>
      <c r="D42" t="str">
        <f>色號!C41</f>
        <v>翰可</v>
      </c>
      <c r="F42" s="442">
        <v>63</v>
      </c>
      <c r="G42" s="442">
        <v>131</v>
      </c>
      <c r="H42" s="442">
        <v>131</v>
      </c>
      <c r="I42" s="442">
        <v>131</v>
      </c>
      <c r="J42" s="442">
        <v>194</v>
      </c>
      <c r="K42" s="442">
        <v>236</v>
      </c>
      <c r="L42" s="442">
        <v>313</v>
      </c>
      <c r="M42" s="442">
        <v>402</v>
      </c>
    </row>
    <row r="43" spans="1:13" x14ac:dyDescent="0.25">
      <c r="A43" t="s">
        <v>1926</v>
      </c>
      <c r="B43" s="6">
        <f>色號!A42</f>
        <v>3661</v>
      </c>
      <c r="C43" t="str">
        <f>色號!B42</f>
        <v>加州胡桃</v>
      </c>
      <c r="D43" t="str">
        <f>色號!C42</f>
        <v>翰可</v>
      </c>
      <c r="F43" s="442">
        <v>63</v>
      </c>
      <c r="G43" s="442">
        <v>131</v>
      </c>
      <c r="H43" s="442">
        <v>131</v>
      </c>
      <c r="I43" s="442">
        <v>131</v>
      </c>
      <c r="J43" s="442">
        <v>194</v>
      </c>
      <c r="K43" s="442">
        <v>236</v>
      </c>
      <c r="L43" s="442">
        <v>313</v>
      </c>
      <c r="M43" s="442">
        <v>402</v>
      </c>
    </row>
    <row r="44" spans="1:13" x14ac:dyDescent="0.25">
      <c r="A44" t="s">
        <v>1926</v>
      </c>
      <c r="B44" s="6">
        <f>色號!A43</f>
        <v>3680</v>
      </c>
      <c r="C44" t="str">
        <f>色號!B43</f>
        <v>山陰榆木</v>
      </c>
      <c r="D44" t="str">
        <f>色號!C43</f>
        <v>翰可</v>
      </c>
      <c r="F44" s="442">
        <v>63</v>
      </c>
      <c r="G44" s="442">
        <v>131</v>
      </c>
      <c r="H44" s="442">
        <v>131</v>
      </c>
      <c r="I44" s="442">
        <v>131</v>
      </c>
      <c r="J44" s="442">
        <v>194</v>
      </c>
      <c r="K44" s="442">
        <v>236</v>
      </c>
      <c r="L44" s="442">
        <v>313</v>
      </c>
      <c r="M44" s="442">
        <v>402</v>
      </c>
    </row>
    <row r="45" spans="1:13" x14ac:dyDescent="0.25">
      <c r="A45" t="s">
        <v>1926</v>
      </c>
      <c r="B45" s="6">
        <f>色號!A44</f>
        <v>3037</v>
      </c>
      <c r="C45" t="str">
        <f>色號!B44</f>
        <v>日光淺泥</v>
      </c>
      <c r="D45" t="str">
        <f>色號!C44</f>
        <v>翰可</v>
      </c>
      <c r="F45" s="442">
        <v>63</v>
      </c>
      <c r="G45" s="442">
        <v>131</v>
      </c>
      <c r="H45" s="442">
        <v>131</v>
      </c>
      <c r="I45" s="442">
        <v>131</v>
      </c>
      <c r="J45" s="442">
        <v>194</v>
      </c>
      <c r="K45" s="442">
        <v>236</v>
      </c>
      <c r="L45" s="442">
        <v>313</v>
      </c>
      <c r="M45" s="442">
        <v>402</v>
      </c>
    </row>
    <row r="46" spans="1:13" x14ac:dyDescent="0.25">
      <c r="A46" t="s">
        <v>1926</v>
      </c>
      <c r="B46" s="6">
        <f>色號!A45</f>
        <v>3105</v>
      </c>
      <c r="C46" t="str">
        <f>色號!B45</f>
        <v>霧島深泥</v>
      </c>
      <c r="D46" t="str">
        <f>色號!C45</f>
        <v>翰可</v>
      </c>
      <c r="F46" s="442">
        <v>63</v>
      </c>
      <c r="G46" s="442">
        <v>131</v>
      </c>
      <c r="H46" s="442">
        <v>131</v>
      </c>
      <c r="I46" s="442">
        <v>131</v>
      </c>
      <c r="J46" s="442">
        <v>194</v>
      </c>
      <c r="K46" s="442">
        <v>236</v>
      </c>
      <c r="L46" s="442">
        <v>313</v>
      </c>
      <c r="M46" s="442">
        <v>402</v>
      </c>
    </row>
    <row r="47" spans="1:13" x14ac:dyDescent="0.25">
      <c r="A47" t="s">
        <v>1926</v>
      </c>
      <c r="B47" s="6">
        <f>色號!A46</f>
        <v>3045</v>
      </c>
      <c r="C47" t="str">
        <f>色號!B46</f>
        <v>曠野灰</v>
      </c>
      <c r="D47" t="str">
        <f>色號!C46</f>
        <v>翰可</v>
      </c>
      <c r="F47" s="442">
        <v>63</v>
      </c>
      <c r="G47" s="442">
        <v>131</v>
      </c>
      <c r="H47" s="442">
        <v>131</v>
      </c>
      <c r="I47" s="442">
        <v>131</v>
      </c>
      <c r="J47" s="442">
        <v>194</v>
      </c>
      <c r="K47" s="442">
        <v>236</v>
      </c>
      <c r="L47" s="442">
        <v>313</v>
      </c>
      <c r="M47" s="442">
        <v>402</v>
      </c>
    </row>
    <row r="48" spans="1:13" x14ac:dyDescent="0.25">
      <c r="A48" t="s">
        <v>1926</v>
      </c>
      <c r="B48" s="6">
        <f>色號!A47</f>
        <v>6669</v>
      </c>
      <c r="C48" t="str">
        <f>色號!B47</f>
        <v>雅士白</v>
      </c>
      <c r="D48" t="str">
        <f>色號!C47</f>
        <v>翰可</v>
      </c>
      <c r="F48" s="442">
        <v>63</v>
      </c>
      <c r="G48" s="442">
        <v>131</v>
      </c>
      <c r="H48" s="442">
        <v>131</v>
      </c>
      <c r="I48" s="442">
        <v>131</v>
      </c>
      <c r="J48" s="442">
        <v>194</v>
      </c>
      <c r="K48" s="442">
        <v>236</v>
      </c>
      <c r="L48" s="442">
        <v>313</v>
      </c>
      <c r="M48" s="442">
        <v>402</v>
      </c>
    </row>
    <row r="49" spans="1:13" x14ac:dyDescent="0.25">
      <c r="A49" t="s">
        <v>1926</v>
      </c>
      <c r="B49" s="6">
        <f>色號!A48</f>
        <v>6533</v>
      </c>
      <c r="C49" t="str">
        <f>色號!B48</f>
        <v>黑曜石</v>
      </c>
      <c r="D49" t="str">
        <f>色號!C48</f>
        <v>翰可</v>
      </c>
      <c r="F49" s="442">
        <v>63</v>
      </c>
      <c r="G49" s="442">
        <v>131</v>
      </c>
      <c r="H49" s="442">
        <v>131</v>
      </c>
      <c r="I49" s="442">
        <v>131</v>
      </c>
      <c r="J49" s="442">
        <v>194</v>
      </c>
      <c r="K49" s="442">
        <v>236</v>
      </c>
      <c r="L49" s="442">
        <v>313</v>
      </c>
      <c r="M49" s="442">
        <v>402</v>
      </c>
    </row>
    <row r="50" spans="1:13" x14ac:dyDescent="0.25">
      <c r="A50" t="s">
        <v>1926</v>
      </c>
      <c r="B50" s="6">
        <f>色號!A49</f>
        <v>6488</v>
      </c>
      <c r="C50" t="str">
        <f>色號!B49</f>
        <v>星鑽灰</v>
      </c>
      <c r="D50" t="str">
        <f>色號!C49</f>
        <v>翰可</v>
      </c>
      <c r="F50" s="442">
        <v>63</v>
      </c>
      <c r="G50" s="442">
        <v>131</v>
      </c>
      <c r="H50" s="442">
        <v>131</v>
      </c>
      <c r="I50" s="442">
        <v>131</v>
      </c>
      <c r="J50" s="442">
        <v>194</v>
      </c>
      <c r="K50" s="442">
        <v>236</v>
      </c>
      <c r="L50" s="442">
        <v>313</v>
      </c>
      <c r="M50" s="442">
        <v>402</v>
      </c>
    </row>
    <row r="51" spans="1:13" x14ac:dyDescent="0.25">
      <c r="A51" t="s">
        <v>1926</v>
      </c>
      <c r="B51" s="6">
        <f>色號!A50</f>
        <v>6617</v>
      </c>
      <c r="C51" t="str">
        <f>色號!B50</f>
        <v>千穗雲橡</v>
      </c>
      <c r="D51" t="str">
        <f>色號!C50</f>
        <v>翰可</v>
      </c>
      <c r="F51" s="442">
        <v>63</v>
      </c>
      <c r="G51" s="442">
        <v>131</v>
      </c>
      <c r="H51" s="442">
        <v>131</v>
      </c>
      <c r="I51" s="442">
        <v>131</v>
      </c>
      <c r="J51" s="442">
        <v>194</v>
      </c>
      <c r="K51" s="442">
        <v>236</v>
      </c>
      <c r="L51" s="442">
        <v>313</v>
      </c>
      <c r="M51" s="442">
        <v>402</v>
      </c>
    </row>
    <row r="52" spans="1:13" x14ac:dyDescent="0.25">
      <c r="A52" t="s">
        <v>1926</v>
      </c>
      <c r="B52" s="6">
        <f>色號!A51</f>
        <v>6446</v>
      </c>
      <c r="C52" t="str">
        <f>色號!B51</f>
        <v>新岳白橡</v>
      </c>
      <c r="D52" t="str">
        <f>色號!C51</f>
        <v>翰可</v>
      </c>
      <c r="F52" s="442">
        <v>63</v>
      </c>
      <c r="G52" s="442">
        <v>131</v>
      </c>
      <c r="H52" s="442">
        <v>131</v>
      </c>
      <c r="I52" s="442">
        <v>131</v>
      </c>
      <c r="J52" s="442">
        <v>194</v>
      </c>
      <c r="K52" s="442">
        <v>236</v>
      </c>
      <c r="L52" s="442">
        <v>313</v>
      </c>
      <c r="M52" s="442">
        <v>402</v>
      </c>
    </row>
    <row r="53" spans="1:13" x14ac:dyDescent="0.25">
      <c r="A53" t="s">
        <v>1926</v>
      </c>
      <c r="B53" s="6">
        <f>色號!A52</f>
        <v>6589</v>
      </c>
      <c r="C53" t="str">
        <f>色號!B52</f>
        <v>爵士白</v>
      </c>
      <c r="D53" t="str">
        <f>色號!C52</f>
        <v>翰可</v>
      </c>
      <c r="F53" s="442">
        <v>63</v>
      </c>
      <c r="G53" s="442">
        <v>131</v>
      </c>
      <c r="H53" s="442">
        <v>131</v>
      </c>
      <c r="I53" s="442">
        <v>131</v>
      </c>
      <c r="J53" s="442">
        <v>194</v>
      </c>
      <c r="K53" s="442">
        <v>236</v>
      </c>
      <c r="L53" s="442">
        <v>313</v>
      </c>
      <c r="M53" s="442">
        <v>402</v>
      </c>
    </row>
    <row r="54" spans="1:13" x14ac:dyDescent="0.25">
      <c r="A54" t="s">
        <v>1926</v>
      </c>
      <c r="B54" s="6">
        <f>色號!A53</f>
        <v>6838</v>
      </c>
      <c r="C54" t="str">
        <f>色號!B53</f>
        <v>銀河白</v>
      </c>
      <c r="D54" t="str">
        <f>色號!C53</f>
        <v>翰可</v>
      </c>
      <c r="F54" s="442">
        <v>63</v>
      </c>
      <c r="G54" s="442">
        <v>131</v>
      </c>
      <c r="H54" s="442">
        <v>131</v>
      </c>
      <c r="I54" s="442">
        <v>131</v>
      </c>
      <c r="J54" s="442">
        <v>194</v>
      </c>
      <c r="K54" s="442">
        <v>236</v>
      </c>
      <c r="L54" s="442">
        <v>313</v>
      </c>
      <c r="M54" s="442">
        <v>402</v>
      </c>
    </row>
    <row r="55" spans="1:13" x14ac:dyDescent="0.25">
      <c r="A55" t="s">
        <v>1926</v>
      </c>
      <c r="B55" s="6">
        <f>色號!A54</f>
        <v>6121</v>
      </c>
      <c r="C55" t="str">
        <f>色號!B54</f>
        <v>莫蘭迪灰像</v>
      </c>
      <c r="D55" t="str">
        <f>色號!C54</f>
        <v>翰可</v>
      </c>
      <c r="F55" s="442">
        <v>63</v>
      </c>
      <c r="G55" s="442">
        <v>131</v>
      </c>
      <c r="H55" s="442">
        <v>131</v>
      </c>
      <c r="I55" s="442">
        <v>131</v>
      </c>
      <c r="J55" s="442">
        <v>194</v>
      </c>
      <c r="K55" s="442">
        <v>236</v>
      </c>
      <c r="L55" s="442">
        <v>313</v>
      </c>
      <c r="M55" s="442">
        <v>402</v>
      </c>
    </row>
    <row r="56" spans="1:13" x14ac:dyDescent="0.25">
      <c r="A56" t="s">
        <v>1926</v>
      </c>
      <c r="B56" s="6">
        <f>色號!A55</f>
        <v>8046</v>
      </c>
      <c r="C56" t="str">
        <f>色號!B55</f>
        <v>米蘭針織</v>
      </c>
      <c r="D56" t="str">
        <f>色號!C55</f>
        <v>翰可</v>
      </c>
      <c r="F56" s="442">
        <v>63</v>
      </c>
      <c r="G56" s="442">
        <v>131</v>
      </c>
      <c r="H56" s="442">
        <v>131</v>
      </c>
      <c r="I56" s="442">
        <v>131</v>
      </c>
      <c r="J56" s="442">
        <v>194</v>
      </c>
      <c r="K56" s="442">
        <v>236</v>
      </c>
      <c r="L56" s="442">
        <v>313</v>
      </c>
      <c r="M56" s="442">
        <v>402</v>
      </c>
    </row>
    <row r="57" spans="1:13" x14ac:dyDescent="0.25">
      <c r="A57" t="s">
        <v>1926</v>
      </c>
      <c r="B57" s="6">
        <f>色號!A56</f>
        <v>8081</v>
      </c>
      <c r="C57" t="str">
        <f>色號!B56</f>
        <v>亞麻布紋</v>
      </c>
      <c r="D57" t="str">
        <f>色號!C56</f>
        <v>翰可</v>
      </c>
      <c r="F57" s="442">
        <v>63</v>
      </c>
      <c r="G57" s="442">
        <v>131</v>
      </c>
      <c r="H57" s="442">
        <v>131</v>
      </c>
      <c r="I57" s="442">
        <v>131</v>
      </c>
      <c r="J57" s="442">
        <v>194</v>
      </c>
      <c r="K57" s="442">
        <v>236</v>
      </c>
      <c r="L57" s="442">
        <v>313</v>
      </c>
      <c r="M57" s="442">
        <v>402</v>
      </c>
    </row>
    <row r="58" spans="1:13" x14ac:dyDescent="0.25">
      <c r="A58" t="s">
        <v>1926</v>
      </c>
      <c r="B58" s="6">
        <f>色號!A57</f>
        <v>8150</v>
      </c>
      <c r="C58" t="str">
        <f>色號!B57</f>
        <v>灰布編織</v>
      </c>
      <c r="D58" t="str">
        <f>色號!C57</f>
        <v>翰可</v>
      </c>
      <c r="F58" s="442">
        <v>63</v>
      </c>
      <c r="G58" s="442">
        <v>131</v>
      </c>
      <c r="H58" s="442">
        <v>131</v>
      </c>
      <c r="I58" s="442">
        <v>131</v>
      </c>
      <c r="J58" s="442">
        <v>194</v>
      </c>
      <c r="K58" s="442">
        <v>236</v>
      </c>
      <c r="L58" s="442">
        <v>313</v>
      </c>
      <c r="M58" s="442">
        <v>402</v>
      </c>
    </row>
    <row r="59" spans="1:13" x14ac:dyDescent="0.25">
      <c r="A59" t="s">
        <v>1926</v>
      </c>
      <c r="B59" s="6">
        <f>色號!A58</f>
        <v>8069</v>
      </c>
      <c r="C59" t="str">
        <f>色號!B58</f>
        <v>咖啡棕</v>
      </c>
      <c r="D59" t="str">
        <f>色號!C58</f>
        <v>翰可</v>
      </c>
      <c r="F59" s="442">
        <v>63</v>
      </c>
      <c r="G59" s="442">
        <v>131</v>
      </c>
      <c r="H59" s="442">
        <v>131</v>
      </c>
      <c r="I59" s="442">
        <v>131</v>
      </c>
      <c r="J59" s="442">
        <v>194</v>
      </c>
      <c r="K59" s="442">
        <v>236</v>
      </c>
      <c r="L59" s="442">
        <v>313</v>
      </c>
      <c r="M59" s="442">
        <v>402</v>
      </c>
    </row>
    <row r="60" spans="1:13" x14ac:dyDescent="0.25">
      <c r="A60" t="s">
        <v>1926</v>
      </c>
      <c r="B60" s="6">
        <f>色號!A59</f>
        <v>8213</v>
      </c>
      <c r="C60" t="str">
        <f>色號!B59</f>
        <v>拿鐵色</v>
      </c>
      <c r="D60" t="str">
        <f>色號!C59</f>
        <v>翰可</v>
      </c>
      <c r="F60" s="442">
        <v>63</v>
      </c>
      <c r="G60" s="442">
        <v>131</v>
      </c>
      <c r="H60" s="442">
        <v>131</v>
      </c>
      <c r="I60" s="442">
        <v>131</v>
      </c>
      <c r="J60" s="442">
        <v>194</v>
      </c>
      <c r="K60" s="442">
        <v>236</v>
      </c>
      <c r="L60" s="442">
        <v>313</v>
      </c>
      <c r="M60" s="442">
        <v>402</v>
      </c>
    </row>
    <row r="61" spans="1:13" x14ac:dyDescent="0.25">
      <c r="A61" t="s">
        <v>1926</v>
      </c>
      <c r="B61" s="6">
        <f>色號!A60</f>
        <v>8215</v>
      </c>
      <c r="C61" t="str">
        <f>色號!B60</f>
        <v>時尚灰</v>
      </c>
      <c r="D61" t="str">
        <f>色號!C60</f>
        <v>翰可</v>
      </c>
      <c r="F61" s="442">
        <v>63</v>
      </c>
      <c r="G61" s="442">
        <v>131</v>
      </c>
      <c r="H61" s="442">
        <v>131</v>
      </c>
      <c r="I61" s="442">
        <v>131</v>
      </c>
      <c r="J61" s="442">
        <v>194</v>
      </c>
      <c r="K61" s="442">
        <v>236</v>
      </c>
      <c r="L61" s="442">
        <v>313</v>
      </c>
      <c r="M61" s="442">
        <v>402</v>
      </c>
    </row>
    <row r="62" spans="1:13" x14ac:dyDescent="0.25">
      <c r="A62" t="s">
        <v>1926</v>
      </c>
      <c r="B62" s="6">
        <f>色號!A61</f>
        <v>8255</v>
      </c>
      <c r="C62" t="str">
        <f>色號!B61</f>
        <v>摩卡黑</v>
      </c>
      <c r="D62" t="str">
        <f>色號!C61</f>
        <v>翰可</v>
      </c>
      <c r="F62" s="442">
        <v>63</v>
      </c>
      <c r="G62" s="442">
        <v>131</v>
      </c>
      <c r="H62" s="442">
        <v>131</v>
      </c>
      <c r="I62" s="442">
        <v>131</v>
      </c>
      <c r="J62" s="442">
        <v>194</v>
      </c>
      <c r="K62" s="442">
        <v>236</v>
      </c>
      <c r="L62" s="442">
        <v>313</v>
      </c>
      <c r="M62" s="442">
        <v>402</v>
      </c>
    </row>
    <row r="63" spans="1:13" x14ac:dyDescent="0.25">
      <c r="A63" t="s">
        <v>1926</v>
      </c>
      <c r="B63" s="6">
        <f>色號!A62</f>
        <v>8299</v>
      </c>
      <c r="C63" t="str">
        <f>色號!B62</f>
        <v>霜白色</v>
      </c>
      <c r="D63" t="str">
        <f>色號!C62</f>
        <v>翰可</v>
      </c>
      <c r="F63" s="442">
        <v>63</v>
      </c>
      <c r="G63" s="442">
        <v>131</v>
      </c>
      <c r="H63" s="442">
        <v>131</v>
      </c>
      <c r="I63" s="442">
        <v>131</v>
      </c>
      <c r="J63" s="442">
        <v>194</v>
      </c>
      <c r="K63" s="442">
        <v>236</v>
      </c>
      <c r="L63" s="442">
        <v>313</v>
      </c>
      <c r="M63" s="442">
        <v>402</v>
      </c>
    </row>
    <row r="64" spans="1:13" x14ac:dyDescent="0.25">
      <c r="A64" t="s">
        <v>1926</v>
      </c>
      <c r="B64" s="6">
        <f>色號!A63</f>
        <v>8454</v>
      </c>
      <c r="C64" t="str">
        <f>色號!B63</f>
        <v>象牙白</v>
      </c>
      <c r="D64" t="str">
        <f>色號!C63</f>
        <v>翰可</v>
      </c>
      <c r="F64" s="442">
        <v>63</v>
      </c>
      <c r="G64" s="442">
        <v>131</v>
      </c>
      <c r="H64" s="442">
        <v>131</v>
      </c>
      <c r="I64" s="442">
        <v>131</v>
      </c>
      <c r="J64" s="442">
        <v>194</v>
      </c>
      <c r="K64" s="442">
        <v>236</v>
      </c>
      <c r="L64" s="442">
        <v>313</v>
      </c>
      <c r="M64" s="442">
        <v>402</v>
      </c>
    </row>
    <row r="65" spans="1:13" x14ac:dyDescent="0.25">
      <c r="A65" t="s">
        <v>1926</v>
      </c>
      <c r="B65" s="6">
        <f>色號!A64</f>
        <v>6285</v>
      </c>
      <c r="C65" t="str">
        <f>色號!B64</f>
        <v>倉米織紋</v>
      </c>
      <c r="D65" t="str">
        <f>色號!C64</f>
        <v>翰可</v>
      </c>
      <c r="F65" s="442">
        <v>63</v>
      </c>
      <c r="G65" s="442">
        <v>131</v>
      </c>
      <c r="H65" s="442">
        <v>131</v>
      </c>
      <c r="I65" s="442">
        <v>131</v>
      </c>
      <c r="J65" s="442">
        <v>194</v>
      </c>
      <c r="K65" s="442">
        <v>236</v>
      </c>
      <c r="L65" s="442">
        <v>313</v>
      </c>
      <c r="M65" s="442">
        <v>402</v>
      </c>
    </row>
    <row r="66" spans="1:13" x14ac:dyDescent="0.25">
      <c r="A66" t="s">
        <v>1926</v>
      </c>
      <c r="B66" s="6">
        <f>色號!A65</f>
        <v>6830</v>
      </c>
      <c r="C66" t="str">
        <f>色號!B65</f>
        <v>山茶織布</v>
      </c>
      <c r="D66" t="str">
        <f>色號!C65</f>
        <v>翰可</v>
      </c>
      <c r="F66" s="442">
        <v>63</v>
      </c>
      <c r="G66" s="442">
        <v>131</v>
      </c>
      <c r="H66" s="442">
        <v>131</v>
      </c>
      <c r="I66" s="442">
        <v>131</v>
      </c>
      <c r="J66" s="442">
        <v>194</v>
      </c>
      <c r="K66" s="442">
        <v>236</v>
      </c>
      <c r="L66" s="442">
        <v>313</v>
      </c>
      <c r="M66" s="442">
        <v>402</v>
      </c>
    </row>
    <row r="67" spans="1:13" x14ac:dyDescent="0.25">
      <c r="A67" t="s">
        <v>1926</v>
      </c>
      <c r="B67" s="6">
        <f>色號!A66</f>
        <v>6515</v>
      </c>
      <c r="C67" t="str">
        <f>色號!B66</f>
        <v>橫紋白理</v>
      </c>
      <c r="D67" t="str">
        <f>色號!C66</f>
        <v>翰可</v>
      </c>
      <c r="F67" s="442">
        <v>63</v>
      </c>
      <c r="G67" s="442">
        <v>131</v>
      </c>
      <c r="H67" s="442">
        <v>131</v>
      </c>
      <c r="I67" s="442">
        <v>131</v>
      </c>
      <c r="J67" s="442">
        <v>194</v>
      </c>
      <c r="K67" s="442">
        <v>236</v>
      </c>
      <c r="L67" s="442">
        <v>313</v>
      </c>
      <c r="M67" s="442">
        <v>402</v>
      </c>
    </row>
    <row r="68" spans="1:13" x14ac:dyDescent="0.25">
      <c r="A68" t="s">
        <v>1926</v>
      </c>
      <c r="B68" s="6">
        <f>色號!A67</f>
        <v>6234</v>
      </c>
      <c r="C68" t="str">
        <f>色號!B67</f>
        <v>雪點壁布</v>
      </c>
      <c r="D68" t="str">
        <f>色號!C67</f>
        <v>翰可</v>
      </c>
      <c r="F68" s="442">
        <v>63</v>
      </c>
      <c r="G68" s="442">
        <v>131</v>
      </c>
      <c r="H68" s="442">
        <v>131</v>
      </c>
      <c r="I68" s="442">
        <v>131</v>
      </c>
      <c r="J68" s="442">
        <v>194</v>
      </c>
      <c r="K68" s="442">
        <v>236</v>
      </c>
      <c r="L68" s="442">
        <v>313</v>
      </c>
      <c r="M68" s="442">
        <v>402</v>
      </c>
    </row>
    <row r="69" spans="1:13" x14ac:dyDescent="0.25">
      <c r="A69" t="s">
        <v>1926</v>
      </c>
      <c r="B69" s="6">
        <f>色號!A68</f>
        <v>6643</v>
      </c>
      <c r="C69" t="str">
        <f>色號!B68</f>
        <v>雪山橡木</v>
      </c>
      <c r="D69" t="str">
        <f>色號!C68</f>
        <v>翰可</v>
      </c>
      <c r="F69" s="442">
        <v>63</v>
      </c>
      <c r="G69" s="442">
        <v>131</v>
      </c>
      <c r="H69" s="442">
        <v>131</v>
      </c>
      <c r="I69" s="442">
        <v>131</v>
      </c>
      <c r="J69" s="442">
        <v>194</v>
      </c>
      <c r="K69" s="442">
        <v>236</v>
      </c>
      <c r="L69" s="442">
        <v>313</v>
      </c>
      <c r="M69" s="442">
        <v>402</v>
      </c>
    </row>
    <row r="70" spans="1:13" x14ac:dyDescent="0.25">
      <c r="A70" t="s">
        <v>1926</v>
      </c>
      <c r="B70" s="6">
        <f>色號!A69</f>
        <v>6472</v>
      </c>
      <c r="C70" t="str">
        <f>色號!B69</f>
        <v>山紋灰橡</v>
      </c>
      <c r="D70" t="str">
        <f>色號!C69</f>
        <v>翰可</v>
      </c>
      <c r="F70" s="442">
        <v>63</v>
      </c>
      <c r="G70" s="442">
        <v>131</v>
      </c>
      <c r="H70" s="442">
        <v>131</v>
      </c>
      <c r="I70" s="442">
        <v>131</v>
      </c>
      <c r="J70" s="442">
        <v>194</v>
      </c>
      <c r="K70" s="442">
        <v>236</v>
      </c>
      <c r="L70" s="442">
        <v>313</v>
      </c>
      <c r="M70" s="442">
        <v>402</v>
      </c>
    </row>
    <row r="71" spans="1:13" x14ac:dyDescent="0.25">
      <c r="A71" t="s">
        <v>1926</v>
      </c>
      <c r="B71" s="6">
        <f>色號!A70</f>
        <v>6781</v>
      </c>
      <c r="C71" t="str">
        <f>色號!B70</f>
        <v>山形白橡</v>
      </c>
      <c r="D71" t="str">
        <f>色號!C70</f>
        <v>翰可</v>
      </c>
      <c r="F71" s="442">
        <v>63</v>
      </c>
      <c r="G71" s="442">
        <v>131</v>
      </c>
      <c r="H71" s="442">
        <v>131</v>
      </c>
      <c r="I71" s="442">
        <v>131</v>
      </c>
      <c r="J71" s="442">
        <v>194</v>
      </c>
      <c r="K71" s="442">
        <v>236</v>
      </c>
      <c r="L71" s="442">
        <v>313</v>
      </c>
      <c r="M71" s="442">
        <v>402</v>
      </c>
    </row>
    <row r="72" spans="1:13" x14ac:dyDescent="0.25">
      <c r="A72" t="s">
        <v>1926</v>
      </c>
      <c r="B72" s="6">
        <f>色號!A71</f>
        <v>6763</v>
      </c>
      <c r="C72" t="str">
        <f>色號!B71</f>
        <v>栗色胡桃</v>
      </c>
      <c r="D72" t="str">
        <f>色號!C71</f>
        <v>翰可</v>
      </c>
      <c r="F72" s="442">
        <v>63</v>
      </c>
      <c r="G72" s="442">
        <v>131</v>
      </c>
      <c r="H72" s="442">
        <v>131</v>
      </c>
      <c r="I72" s="442">
        <v>131</v>
      </c>
      <c r="J72" s="442">
        <v>194</v>
      </c>
      <c r="K72" s="442">
        <v>236</v>
      </c>
      <c r="L72" s="442">
        <v>313</v>
      </c>
      <c r="M72" s="442">
        <v>402</v>
      </c>
    </row>
    <row r="73" spans="1:13" x14ac:dyDescent="0.25">
      <c r="A73" t="s">
        <v>1926</v>
      </c>
      <c r="B73" s="6">
        <f>色號!A72</f>
        <v>6691</v>
      </c>
      <c r="C73" t="str">
        <f>色號!B72</f>
        <v>暮色白橡</v>
      </c>
      <c r="D73" t="str">
        <f>色號!C72</f>
        <v>翰可</v>
      </c>
      <c r="F73" s="442">
        <v>63</v>
      </c>
      <c r="G73" s="442">
        <v>131</v>
      </c>
      <c r="H73" s="442">
        <v>131</v>
      </c>
      <c r="I73" s="442">
        <v>131</v>
      </c>
      <c r="J73" s="442">
        <v>194</v>
      </c>
      <c r="K73" s="442">
        <v>236</v>
      </c>
      <c r="L73" s="442">
        <v>313</v>
      </c>
      <c r="M73" s="442">
        <v>402</v>
      </c>
    </row>
    <row r="74" spans="1:13" x14ac:dyDescent="0.25">
      <c r="A74" t="s">
        <v>1926</v>
      </c>
      <c r="B74" s="6">
        <f>色號!A73</f>
        <v>6732</v>
      </c>
      <c r="C74" t="str">
        <f>色號!B73</f>
        <v>影灰胡桃</v>
      </c>
      <c r="D74" t="str">
        <f>色號!C73</f>
        <v>翰可</v>
      </c>
      <c r="F74" s="442">
        <v>63</v>
      </c>
      <c r="G74" s="442">
        <v>131</v>
      </c>
      <c r="H74" s="442">
        <v>131</v>
      </c>
      <c r="I74" s="442">
        <v>131</v>
      </c>
      <c r="J74" s="442">
        <v>194</v>
      </c>
      <c r="K74" s="442">
        <v>236</v>
      </c>
      <c r="L74" s="442">
        <v>313</v>
      </c>
      <c r="M74" s="442">
        <v>402</v>
      </c>
    </row>
    <row r="75" spans="1:13" x14ac:dyDescent="0.25">
      <c r="A75" t="s">
        <v>1926</v>
      </c>
      <c r="B75" s="6">
        <f>色號!A74</f>
        <v>6415</v>
      </c>
      <c r="C75" t="str">
        <f>色號!B74</f>
        <v>日陰杉木</v>
      </c>
      <c r="D75" t="str">
        <f>色號!C74</f>
        <v>翰可</v>
      </c>
      <c r="F75" s="442">
        <v>63</v>
      </c>
      <c r="G75" s="442">
        <v>131</v>
      </c>
      <c r="H75" s="442">
        <v>131</v>
      </c>
      <c r="I75" s="442">
        <v>131</v>
      </c>
      <c r="J75" s="442">
        <v>194</v>
      </c>
      <c r="K75" s="442">
        <v>236</v>
      </c>
      <c r="L75" s="442">
        <v>313</v>
      </c>
      <c r="M75" s="442">
        <v>402</v>
      </c>
    </row>
    <row r="76" spans="1:13" x14ac:dyDescent="0.25">
      <c r="A76" t="s">
        <v>1926</v>
      </c>
      <c r="B76" s="6">
        <f>色號!A75</f>
        <v>6803</v>
      </c>
      <c r="C76" t="str">
        <f>色號!B75</f>
        <v>風華胡桃</v>
      </c>
      <c r="D76" t="str">
        <f>色號!C75</f>
        <v>翰可</v>
      </c>
      <c r="F76" s="442">
        <v>63</v>
      </c>
      <c r="G76" s="442">
        <v>131</v>
      </c>
      <c r="H76" s="442">
        <v>131</v>
      </c>
      <c r="I76" s="442">
        <v>131</v>
      </c>
      <c r="J76" s="442">
        <v>194</v>
      </c>
      <c r="K76" s="442">
        <v>236</v>
      </c>
      <c r="L76" s="442">
        <v>313</v>
      </c>
      <c r="M76" s="442">
        <v>402</v>
      </c>
    </row>
    <row r="77" spans="1:13" x14ac:dyDescent="0.25">
      <c r="A77" t="s">
        <v>1926</v>
      </c>
      <c r="B77" s="6">
        <f>色號!A76</f>
        <v>6409</v>
      </c>
      <c r="C77" t="str">
        <f>色號!B76</f>
        <v>金絲白橡</v>
      </c>
      <c r="D77" t="str">
        <f>色號!C76</f>
        <v>翰可</v>
      </c>
      <c r="F77" s="442">
        <v>63</v>
      </c>
      <c r="G77" s="442">
        <v>131</v>
      </c>
      <c r="H77" s="442">
        <v>131</v>
      </c>
      <c r="I77" s="442">
        <v>131</v>
      </c>
      <c r="J77" s="442">
        <v>194</v>
      </c>
      <c r="K77" s="442">
        <v>236</v>
      </c>
      <c r="L77" s="442">
        <v>313</v>
      </c>
      <c r="M77" s="442">
        <v>402</v>
      </c>
    </row>
    <row r="78" spans="1:13" x14ac:dyDescent="0.25">
      <c r="A78" t="s">
        <v>1926</v>
      </c>
      <c r="B78" s="6">
        <f>色號!A77</f>
        <v>6805</v>
      </c>
      <c r="C78" t="str">
        <f>色號!B77</f>
        <v>水青橡木</v>
      </c>
      <c r="D78" t="str">
        <f>色號!C77</f>
        <v>翰可</v>
      </c>
      <c r="F78" s="442">
        <v>63</v>
      </c>
      <c r="G78" s="442">
        <v>131</v>
      </c>
      <c r="H78" s="442">
        <v>131</v>
      </c>
      <c r="I78" s="442">
        <v>131</v>
      </c>
      <c r="J78" s="442">
        <v>194</v>
      </c>
      <c r="K78" s="442">
        <v>236</v>
      </c>
      <c r="L78" s="442">
        <v>313</v>
      </c>
      <c r="M78" s="442">
        <v>402</v>
      </c>
    </row>
    <row r="79" spans="1:13" x14ac:dyDescent="0.25">
      <c r="A79" t="s">
        <v>1926</v>
      </c>
      <c r="B79" s="6">
        <f>色號!A78</f>
        <v>6491</v>
      </c>
      <c r="C79" t="str">
        <f>色號!B78</f>
        <v>藍山橡木</v>
      </c>
      <c r="D79" t="str">
        <f>色號!C78</f>
        <v>翰可</v>
      </c>
      <c r="F79" s="442">
        <v>63</v>
      </c>
      <c r="G79" s="442">
        <v>131</v>
      </c>
      <c r="H79" s="442">
        <v>131</v>
      </c>
      <c r="I79" s="442">
        <v>131</v>
      </c>
      <c r="J79" s="442">
        <v>194</v>
      </c>
      <c r="K79" s="442">
        <v>236</v>
      </c>
      <c r="L79" s="442">
        <v>313</v>
      </c>
      <c r="M79" s="442">
        <v>402</v>
      </c>
    </row>
    <row r="80" spans="1:13" x14ac:dyDescent="0.25">
      <c r="A80" t="s">
        <v>1926</v>
      </c>
      <c r="B80" s="6">
        <f>色號!A79</f>
        <v>8478</v>
      </c>
      <c r="C80" t="str">
        <f>色號!B79</f>
        <v>純灰木紋</v>
      </c>
      <c r="D80" t="str">
        <f>色號!C79</f>
        <v>翰可</v>
      </c>
      <c r="F80" s="442">
        <v>63</v>
      </c>
      <c r="G80" s="442">
        <v>131</v>
      </c>
      <c r="H80" s="442">
        <v>131</v>
      </c>
      <c r="I80" s="442">
        <v>131</v>
      </c>
      <c r="J80" s="442">
        <v>194</v>
      </c>
      <c r="K80" s="442">
        <v>236</v>
      </c>
      <c r="L80" s="442">
        <v>313</v>
      </c>
      <c r="M80" s="442">
        <v>402</v>
      </c>
    </row>
    <row r="81" spans="1:13" x14ac:dyDescent="0.25">
      <c r="A81" t="s">
        <v>1926</v>
      </c>
      <c r="B81" s="6">
        <f>色號!A80</f>
        <v>8227</v>
      </c>
      <c r="C81" t="str">
        <f>色號!B80</f>
        <v>純白木紋</v>
      </c>
      <c r="D81" t="str">
        <f>色號!C80</f>
        <v>翰可</v>
      </c>
      <c r="F81" s="442">
        <v>63</v>
      </c>
      <c r="G81" s="442">
        <v>131</v>
      </c>
      <c r="H81" s="442">
        <v>131</v>
      </c>
      <c r="I81" s="442">
        <v>131</v>
      </c>
      <c r="J81" s="442">
        <v>194</v>
      </c>
      <c r="K81" s="442">
        <v>236</v>
      </c>
      <c r="L81" s="442">
        <v>313</v>
      </c>
      <c r="M81" s="442">
        <v>402</v>
      </c>
    </row>
    <row r="82" spans="1:13" x14ac:dyDescent="0.25">
      <c r="A82" t="s">
        <v>1926</v>
      </c>
      <c r="B82" s="6">
        <f>色號!A81</f>
        <v>8932</v>
      </c>
      <c r="C82" t="str">
        <f>色號!B81</f>
        <v>椰奶色</v>
      </c>
      <c r="D82" t="str">
        <f>色號!C81</f>
        <v>翰可</v>
      </c>
      <c r="F82" s="442">
        <v>63</v>
      </c>
      <c r="G82" s="442">
        <v>131</v>
      </c>
      <c r="H82" s="442">
        <v>131</v>
      </c>
      <c r="I82" s="442">
        <v>131</v>
      </c>
      <c r="J82" s="442">
        <v>194</v>
      </c>
      <c r="K82" s="442">
        <v>236</v>
      </c>
      <c r="L82" s="442">
        <v>313</v>
      </c>
      <c r="M82" s="442">
        <v>402</v>
      </c>
    </row>
    <row r="83" spans="1:13" x14ac:dyDescent="0.25">
      <c r="A83" t="s">
        <v>1926</v>
      </c>
      <c r="B83" s="6">
        <f>色號!A82</f>
        <v>8083</v>
      </c>
      <c r="C83" t="str">
        <f>色號!B82</f>
        <v>杏仁灰</v>
      </c>
      <c r="D83" t="str">
        <f>色號!C82</f>
        <v>翰可</v>
      </c>
      <c r="F83" s="442">
        <v>63</v>
      </c>
      <c r="G83" s="442">
        <v>131</v>
      </c>
      <c r="H83" s="442">
        <v>131</v>
      </c>
      <c r="I83" s="442">
        <v>131</v>
      </c>
      <c r="J83" s="442">
        <v>194</v>
      </c>
      <c r="K83" s="442">
        <v>236</v>
      </c>
      <c r="L83" s="442">
        <v>313</v>
      </c>
      <c r="M83" s="442">
        <v>402</v>
      </c>
    </row>
    <row r="84" spans="1:13" x14ac:dyDescent="0.25">
      <c r="A84" t="s">
        <v>1926</v>
      </c>
      <c r="B84" s="6">
        <f>色號!A83</f>
        <v>8464</v>
      </c>
      <c r="C84" t="str">
        <f>色號!B83</f>
        <v>暖白色</v>
      </c>
      <c r="D84" t="str">
        <f>色號!C83</f>
        <v>翰可</v>
      </c>
      <c r="F84" s="442">
        <v>63</v>
      </c>
      <c r="G84" s="442">
        <v>131</v>
      </c>
      <c r="H84" s="442">
        <v>131</v>
      </c>
      <c r="I84" s="442">
        <v>131</v>
      </c>
      <c r="J84" s="442">
        <v>194</v>
      </c>
      <c r="K84" s="442">
        <v>236</v>
      </c>
      <c r="L84" s="442">
        <v>313</v>
      </c>
      <c r="M84" s="442">
        <v>402</v>
      </c>
    </row>
    <row r="85" spans="1:13" x14ac:dyDescent="0.25">
      <c r="A85" t="s">
        <v>1926</v>
      </c>
      <c r="B85" s="6">
        <f>色號!A84</f>
        <v>8086</v>
      </c>
      <c r="C85" t="str">
        <f>色號!B84</f>
        <v>山嵐灰</v>
      </c>
      <c r="D85" t="str">
        <f>色號!C84</f>
        <v>翰可</v>
      </c>
      <c r="F85" s="442">
        <v>63</v>
      </c>
      <c r="G85" s="442">
        <v>131</v>
      </c>
      <c r="H85" s="442">
        <v>131</v>
      </c>
      <c r="I85" s="442">
        <v>131</v>
      </c>
      <c r="J85" s="442">
        <v>194</v>
      </c>
      <c r="K85" s="442">
        <v>236</v>
      </c>
      <c r="L85" s="442">
        <v>313</v>
      </c>
      <c r="M85" s="442">
        <v>402</v>
      </c>
    </row>
    <row r="86" spans="1:13" x14ac:dyDescent="0.25">
      <c r="A86" t="s">
        <v>1926</v>
      </c>
      <c r="B86" s="6">
        <f>色號!A85</f>
        <v>8155</v>
      </c>
      <c r="C86" t="str">
        <f>色號!B85</f>
        <v>石英灰</v>
      </c>
      <c r="D86" t="str">
        <f>色號!C85</f>
        <v>翰可</v>
      </c>
      <c r="F86" s="442">
        <v>63</v>
      </c>
      <c r="G86" s="442">
        <v>131</v>
      </c>
      <c r="H86" s="442">
        <v>131</v>
      </c>
      <c r="I86" s="442">
        <v>131</v>
      </c>
      <c r="J86" s="442">
        <v>194</v>
      </c>
      <c r="K86" s="442">
        <v>236</v>
      </c>
      <c r="L86" s="442">
        <v>313</v>
      </c>
      <c r="M86" s="442">
        <v>402</v>
      </c>
    </row>
    <row r="87" spans="1:13" x14ac:dyDescent="0.25">
      <c r="A87" t="s">
        <v>1926</v>
      </c>
      <c r="B87" s="6">
        <f>色號!A86</f>
        <v>3035</v>
      </c>
      <c r="C87" t="str">
        <f>色號!B86</f>
        <v>仲夏榆木</v>
      </c>
      <c r="D87" t="str">
        <f>色號!C86</f>
        <v>翰可</v>
      </c>
      <c r="F87" s="442">
        <v>63</v>
      </c>
      <c r="G87" s="442">
        <v>131</v>
      </c>
      <c r="H87" s="442">
        <v>131</v>
      </c>
      <c r="I87" s="442">
        <v>131</v>
      </c>
      <c r="J87" s="442">
        <v>194</v>
      </c>
      <c r="K87" s="442">
        <v>236</v>
      </c>
      <c r="L87" s="442">
        <v>313</v>
      </c>
      <c r="M87" s="442">
        <v>402</v>
      </c>
    </row>
    <row r="88" spans="1:13" x14ac:dyDescent="0.25">
      <c r="A88" t="s">
        <v>1926</v>
      </c>
      <c r="B88" s="6">
        <f>色號!A87</f>
        <v>3443</v>
      </c>
      <c r="C88" t="str">
        <f>色號!B87</f>
        <v>尼斯櫻桃</v>
      </c>
      <c r="D88" t="str">
        <f>色號!C87</f>
        <v>翰可</v>
      </c>
      <c r="F88" s="442">
        <v>63</v>
      </c>
      <c r="G88" s="442">
        <v>131</v>
      </c>
      <c r="H88" s="442">
        <v>131</v>
      </c>
      <c r="I88" s="442">
        <v>131</v>
      </c>
      <c r="J88" s="442">
        <v>194</v>
      </c>
      <c r="K88" s="442">
        <v>236</v>
      </c>
      <c r="L88" s="442">
        <v>313</v>
      </c>
      <c r="M88" s="442">
        <v>402</v>
      </c>
    </row>
    <row r="89" spans="1:13" x14ac:dyDescent="0.25">
      <c r="A89" t="s">
        <v>1926</v>
      </c>
      <c r="B89" s="6">
        <f>色號!A88</f>
        <v>6703</v>
      </c>
      <c r="C89" t="str">
        <f>色號!B88</f>
        <v>雪映岩</v>
      </c>
      <c r="D89" t="str">
        <f>色號!C88</f>
        <v>翰可</v>
      </c>
      <c r="F89" s="442">
        <v>63</v>
      </c>
      <c r="G89" s="442">
        <v>131</v>
      </c>
      <c r="H89" s="442">
        <v>131</v>
      </c>
      <c r="I89" s="442">
        <v>131</v>
      </c>
      <c r="J89" s="442">
        <v>194</v>
      </c>
      <c r="K89" s="442">
        <v>236</v>
      </c>
      <c r="L89" s="442">
        <v>313</v>
      </c>
      <c r="M89" s="442">
        <v>402</v>
      </c>
    </row>
    <row r="90" spans="1:13" x14ac:dyDescent="0.25">
      <c r="A90" t="s">
        <v>1926</v>
      </c>
      <c r="B90" s="6">
        <f>色號!A89</f>
        <v>6706</v>
      </c>
      <c r="C90" t="str">
        <f>色號!B89</f>
        <v>金紋岩</v>
      </c>
      <c r="D90" t="str">
        <f>色號!C89</f>
        <v>翰可</v>
      </c>
      <c r="F90" s="442">
        <v>63</v>
      </c>
      <c r="G90" s="442">
        <v>131</v>
      </c>
      <c r="H90" s="442">
        <v>131</v>
      </c>
      <c r="I90" s="442">
        <v>131</v>
      </c>
      <c r="J90" s="442">
        <v>194</v>
      </c>
      <c r="K90" s="442">
        <v>236</v>
      </c>
      <c r="L90" s="442">
        <v>313</v>
      </c>
      <c r="M90" s="442">
        <v>402</v>
      </c>
    </row>
    <row r="91" spans="1:13" x14ac:dyDescent="0.25">
      <c r="A91" t="s">
        <v>1926</v>
      </c>
      <c r="B91" s="6">
        <f>色號!A90</f>
        <v>6708</v>
      </c>
      <c r="C91" t="str">
        <f>色號!B90</f>
        <v>初光柔沙</v>
      </c>
      <c r="D91" t="str">
        <f>色號!C90</f>
        <v>翰可</v>
      </c>
      <c r="F91" s="442">
        <v>63</v>
      </c>
      <c r="G91" s="442">
        <v>131</v>
      </c>
      <c r="H91" s="442">
        <v>131</v>
      </c>
      <c r="I91" s="442">
        <v>131</v>
      </c>
      <c r="J91" s="442">
        <v>194</v>
      </c>
      <c r="K91" s="442">
        <v>236</v>
      </c>
      <c r="L91" s="442">
        <v>313</v>
      </c>
      <c r="M91" s="442">
        <v>402</v>
      </c>
    </row>
    <row r="92" spans="1:13" x14ac:dyDescent="0.25">
      <c r="A92" t="s">
        <v>1926</v>
      </c>
      <c r="B92" s="6">
        <f>色號!A91</f>
        <v>6712</v>
      </c>
      <c r="C92" t="str">
        <f>色號!B91</f>
        <v>曜石幻影</v>
      </c>
      <c r="D92" t="str">
        <f>色號!C91</f>
        <v>翰可</v>
      </c>
      <c r="F92" s="442">
        <v>63</v>
      </c>
      <c r="G92" s="442">
        <v>131</v>
      </c>
      <c r="H92" s="442">
        <v>131</v>
      </c>
      <c r="I92" s="442">
        <v>131</v>
      </c>
      <c r="J92" s="442">
        <v>194</v>
      </c>
      <c r="K92" s="442">
        <v>236</v>
      </c>
      <c r="L92" s="442">
        <v>313</v>
      </c>
      <c r="M92" s="442">
        <v>402</v>
      </c>
    </row>
    <row r="93" spans="1:13" x14ac:dyDescent="0.25">
      <c r="A93" t="s">
        <v>1926</v>
      </c>
      <c r="B93" s="6">
        <f>色號!A92</f>
        <v>8201</v>
      </c>
      <c r="C93" t="str">
        <f>色號!B92</f>
        <v>柔米白</v>
      </c>
      <c r="D93" t="str">
        <f>色號!C92</f>
        <v>翰可</v>
      </c>
      <c r="F93" s="442">
        <v>63</v>
      </c>
      <c r="G93" s="442">
        <v>131</v>
      </c>
      <c r="H93" s="442">
        <v>131</v>
      </c>
      <c r="I93" s="442">
        <v>131</v>
      </c>
      <c r="J93" s="442">
        <v>194</v>
      </c>
      <c r="K93" s="442">
        <v>236</v>
      </c>
      <c r="L93" s="442">
        <v>313</v>
      </c>
      <c r="M93" s="442">
        <v>402</v>
      </c>
    </row>
    <row r="94" spans="1:13" x14ac:dyDescent="0.25">
      <c r="A94" t="s">
        <v>1926</v>
      </c>
      <c r="B94" s="6">
        <f>色號!A93</f>
        <v>8210</v>
      </c>
      <c r="C94" t="str">
        <f>色號!B93</f>
        <v>淺大地</v>
      </c>
      <c r="D94" t="str">
        <f>色號!C93</f>
        <v>翰可</v>
      </c>
      <c r="F94" s="442">
        <v>63</v>
      </c>
      <c r="G94" s="442">
        <v>131</v>
      </c>
      <c r="H94" s="442">
        <v>131</v>
      </c>
      <c r="I94" s="442">
        <v>131</v>
      </c>
      <c r="J94" s="442">
        <v>194</v>
      </c>
      <c r="K94" s="442">
        <v>236</v>
      </c>
      <c r="L94" s="442">
        <v>313</v>
      </c>
      <c r="M94" s="442">
        <v>402</v>
      </c>
    </row>
    <row r="95" spans="1:13" x14ac:dyDescent="0.25">
      <c r="A95" t="s">
        <v>1926</v>
      </c>
      <c r="B95" s="6">
        <f>色號!A94</f>
        <v>8222</v>
      </c>
      <c r="C95" t="str">
        <f>色號!B94</f>
        <v>霧藍星</v>
      </c>
      <c r="D95" t="str">
        <f>色號!C94</f>
        <v>翰可</v>
      </c>
      <c r="F95" s="442">
        <v>63</v>
      </c>
      <c r="G95" s="442">
        <v>131</v>
      </c>
      <c r="H95" s="442">
        <v>131</v>
      </c>
      <c r="I95" s="442">
        <v>131</v>
      </c>
      <c r="J95" s="442">
        <v>194</v>
      </c>
      <c r="K95" s="442">
        <v>236</v>
      </c>
      <c r="L95" s="442">
        <v>313</v>
      </c>
      <c r="M95" s="442">
        <v>402</v>
      </c>
    </row>
    <row r="96" spans="1:13" x14ac:dyDescent="0.25">
      <c r="A96" t="s">
        <v>1926</v>
      </c>
      <c r="B96" s="6">
        <f>色號!A95</f>
        <v>8234</v>
      </c>
      <c r="C96" t="str">
        <f>色號!B95</f>
        <v>曙光白</v>
      </c>
      <c r="D96" t="str">
        <f>色號!C95</f>
        <v>翰可</v>
      </c>
      <c r="F96" s="442">
        <v>63</v>
      </c>
      <c r="G96" s="442">
        <v>131</v>
      </c>
      <c r="H96" s="442">
        <v>131</v>
      </c>
      <c r="I96" s="442">
        <v>131</v>
      </c>
      <c r="J96" s="442">
        <v>194</v>
      </c>
      <c r="K96" s="442">
        <v>236</v>
      </c>
      <c r="L96" s="442">
        <v>313</v>
      </c>
      <c r="M96" s="442">
        <v>402</v>
      </c>
    </row>
    <row r="97" spans="1:13" x14ac:dyDescent="0.25">
      <c r="A97" t="s">
        <v>1926</v>
      </c>
      <c r="B97" s="6">
        <f>色號!A96</f>
        <v>3017</v>
      </c>
      <c r="C97" t="str">
        <f>色號!B96</f>
        <v>灰凝彩邑</v>
      </c>
      <c r="D97" t="str">
        <f>色號!C96</f>
        <v>翰可</v>
      </c>
      <c r="F97" s="442">
        <v>63</v>
      </c>
      <c r="G97" s="442">
        <v>131</v>
      </c>
      <c r="H97" s="442">
        <v>131</v>
      </c>
      <c r="I97" s="442">
        <v>131</v>
      </c>
      <c r="J97" s="442">
        <v>194</v>
      </c>
      <c r="K97" s="442">
        <v>236</v>
      </c>
      <c r="L97" s="442">
        <v>313</v>
      </c>
      <c r="M97" s="442">
        <v>402</v>
      </c>
    </row>
    <row r="98" spans="1:13" x14ac:dyDescent="0.25">
      <c r="A98" t="s">
        <v>1926</v>
      </c>
      <c r="B98" s="6">
        <f>色號!A97</f>
        <v>3450</v>
      </c>
      <c r="C98" t="str">
        <f>色號!B97</f>
        <v>水墨丹青</v>
      </c>
      <c r="D98" t="str">
        <f>色號!C97</f>
        <v>翰可</v>
      </c>
      <c r="F98" s="442">
        <v>63</v>
      </c>
      <c r="G98" s="442">
        <v>131</v>
      </c>
      <c r="H98" s="442">
        <v>131</v>
      </c>
      <c r="I98" s="442">
        <v>131</v>
      </c>
      <c r="J98" s="442">
        <v>194</v>
      </c>
      <c r="K98" s="442">
        <v>236</v>
      </c>
      <c r="L98" s="442">
        <v>313</v>
      </c>
      <c r="M98" s="442">
        <v>402</v>
      </c>
    </row>
    <row r="99" spans="1:13" x14ac:dyDescent="0.25">
      <c r="A99" t="s">
        <v>1927</v>
      </c>
      <c r="B99" s="437">
        <f>色號!A98</f>
        <v>3552</v>
      </c>
      <c r="C99" s="449" t="str">
        <f>色號!B98</f>
        <v>富山胡桃</v>
      </c>
      <c r="D99" s="424" t="str">
        <f>色號!C98</f>
        <v>翰可</v>
      </c>
      <c r="E99" s="424"/>
      <c r="F99" s="443">
        <v>71</v>
      </c>
      <c r="G99" s="443">
        <v>142</v>
      </c>
      <c r="H99" s="443">
        <v>142</v>
      </c>
      <c r="I99" s="443">
        <v>142</v>
      </c>
      <c r="J99" s="443">
        <v>213</v>
      </c>
      <c r="K99" s="443">
        <v>258</v>
      </c>
      <c r="L99" s="443">
        <v>334</v>
      </c>
      <c r="M99" s="443">
        <v>435</v>
      </c>
    </row>
    <row r="100" spans="1:13" x14ac:dyDescent="0.25">
      <c r="A100" t="s">
        <v>1927</v>
      </c>
      <c r="B100" s="437">
        <f>色號!A99</f>
        <v>3406</v>
      </c>
      <c r="C100" s="449" t="str">
        <f>色號!B99</f>
        <v>北岳胡桃</v>
      </c>
      <c r="D100" s="424" t="str">
        <f>色號!C99</f>
        <v>翰可</v>
      </c>
      <c r="E100" s="424"/>
      <c r="F100" s="443">
        <v>71</v>
      </c>
      <c r="G100" s="443">
        <v>142</v>
      </c>
      <c r="H100" s="443">
        <v>142</v>
      </c>
      <c r="I100" s="443">
        <v>142</v>
      </c>
      <c r="J100" s="443">
        <v>213</v>
      </c>
      <c r="K100" s="443">
        <v>258</v>
      </c>
      <c r="L100" s="443">
        <v>334</v>
      </c>
      <c r="M100" s="443">
        <v>435</v>
      </c>
    </row>
    <row r="101" spans="1:13" x14ac:dyDescent="0.25">
      <c r="A101" t="s">
        <v>1927</v>
      </c>
      <c r="B101" s="437">
        <f>色號!A100</f>
        <v>3081</v>
      </c>
      <c r="C101" s="449" t="str">
        <f>色號!B100</f>
        <v>岩灰梣木</v>
      </c>
      <c r="D101" s="424" t="str">
        <f>色號!C100</f>
        <v>翰可</v>
      </c>
      <c r="E101" s="424"/>
      <c r="F101" s="443">
        <v>71</v>
      </c>
      <c r="G101" s="443">
        <v>142</v>
      </c>
      <c r="H101" s="443">
        <v>142</v>
      </c>
      <c r="I101" s="443">
        <v>142</v>
      </c>
      <c r="J101" s="443">
        <v>213</v>
      </c>
      <c r="K101" s="443">
        <v>258</v>
      </c>
      <c r="L101" s="443">
        <v>334</v>
      </c>
      <c r="M101" s="443">
        <v>435</v>
      </c>
    </row>
    <row r="102" spans="1:13" x14ac:dyDescent="0.25">
      <c r="A102" t="s">
        <v>1927</v>
      </c>
      <c r="B102" s="437">
        <f>色號!A101</f>
        <v>3211</v>
      </c>
      <c r="C102" s="449" t="str">
        <f>色號!B101</f>
        <v>秋野深橡</v>
      </c>
      <c r="D102" s="424" t="str">
        <f>色號!C101</f>
        <v>翰可</v>
      </c>
      <c r="E102" s="424"/>
      <c r="F102" s="443">
        <v>71</v>
      </c>
      <c r="G102" s="443">
        <v>142</v>
      </c>
      <c r="H102" s="443">
        <v>142</v>
      </c>
      <c r="I102" s="443">
        <v>142</v>
      </c>
      <c r="J102" s="443">
        <v>213</v>
      </c>
      <c r="K102" s="443">
        <v>258</v>
      </c>
      <c r="L102" s="443">
        <v>334</v>
      </c>
      <c r="M102" s="443">
        <v>435</v>
      </c>
    </row>
    <row r="103" spans="1:13" x14ac:dyDescent="0.25">
      <c r="A103" t="s">
        <v>1927</v>
      </c>
      <c r="B103" s="437">
        <f>色號!A102</f>
        <v>3529</v>
      </c>
      <c r="C103" s="449" t="str">
        <f>色號!B102</f>
        <v>信濃白橡</v>
      </c>
      <c r="D103" s="424" t="str">
        <f>色號!C102</f>
        <v>翰可</v>
      </c>
      <c r="E103" s="424"/>
      <c r="F103" s="443">
        <v>71</v>
      </c>
      <c r="G103" s="443">
        <v>142</v>
      </c>
      <c r="H103" s="443">
        <v>142</v>
      </c>
      <c r="I103" s="443">
        <v>142</v>
      </c>
      <c r="J103" s="443">
        <v>213</v>
      </c>
      <c r="K103" s="443">
        <v>258</v>
      </c>
      <c r="L103" s="443">
        <v>334</v>
      </c>
      <c r="M103" s="443">
        <v>435</v>
      </c>
    </row>
    <row r="104" spans="1:13" x14ac:dyDescent="0.25">
      <c r="A104" t="s">
        <v>1927</v>
      </c>
      <c r="B104" s="437">
        <f>色號!A103</f>
        <v>3023</v>
      </c>
      <c r="C104" s="449" t="str">
        <f>色號!B103</f>
        <v>白杉栗木</v>
      </c>
      <c r="D104" s="424" t="str">
        <f>色號!C103</f>
        <v>翰可</v>
      </c>
      <c r="E104" s="424"/>
      <c r="F104" s="443">
        <v>71</v>
      </c>
      <c r="G104" s="443">
        <v>142</v>
      </c>
      <c r="H104" s="443">
        <v>142</v>
      </c>
      <c r="I104" s="443">
        <v>142</v>
      </c>
      <c r="J104" s="443">
        <v>213</v>
      </c>
      <c r="K104" s="443">
        <v>258</v>
      </c>
      <c r="L104" s="443">
        <v>334</v>
      </c>
      <c r="M104" s="443">
        <v>435</v>
      </c>
    </row>
    <row r="105" spans="1:13" x14ac:dyDescent="0.25">
      <c r="A105" t="s">
        <v>1927</v>
      </c>
      <c r="B105" s="437">
        <f>色號!A104</f>
        <v>3016</v>
      </c>
      <c r="C105" s="449" t="str">
        <f>色號!B104</f>
        <v>熊野白樺</v>
      </c>
      <c r="D105" s="424" t="str">
        <f>色號!C104</f>
        <v>翰可</v>
      </c>
      <c r="E105" s="424"/>
      <c r="F105" s="443">
        <v>71</v>
      </c>
      <c r="G105" s="443">
        <v>142</v>
      </c>
      <c r="H105" s="443">
        <v>142</v>
      </c>
      <c r="I105" s="443">
        <v>142</v>
      </c>
      <c r="J105" s="443">
        <v>213</v>
      </c>
      <c r="K105" s="443">
        <v>258</v>
      </c>
      <c r="L105" s="443">
        <v>334</v>
      </c>
      <c r="M105" s="443">
        <v>435</v>
      </c>
    </row>
    <row r="106" spans="1:13" x14ac:dyDescent="0.25">
      <c r="A106" t="s">
        <v>1927</v>
      </c>
      <c r="B106" s="438">
        <f>色號!A105</f>
        <v>3138</v>
      </c>
      <c r="C106" s="449" t="str">
        <f>色號!B105</f>
        <v>明石白橡</v>
      </c>
      <c r="D106" s="425" t="str">
        <f>色號!C105</f>
        <v>翰可</v>
      </c>
      <c r="E106" s="425"/>
      <c r="F106" s="444">
        <v>71</v>
      </c>
      <c r="G106" s="444">
        <v>142</v>
      </c>
      <c r="H106" s="444">
        <v>142</v>
      </c>
      <c r="I106" s="444">
        <v>142</v>
      </c>
      <c r="J106" s="444">
        <v>213</v>
      </c>
      <c r="K106" s="444">
        <v>258</v>
      </c>
      <c r="L106" s="444">
        <v>334</v>
      </c>
      <c r="M106" s="444">
        <v>435</v>
      </c>
    </row>
    <row r="107" spans="1:13" x14ac:dyDescent="0.25">
      <c r="A107" t="s">
        <v>1928</v>
      </c>
      <c r="B107" s="439">
        <f>色號!A106</f>
        <v>5243</v>
      </c>
      <c r="C107" s="450" t="str">
        <f>色號!B106</f>
        <v>錦灰銀光</v>
      </c>
      <c r="D107" s="426" t="str">
        <f>色號!C106</f>
        <v>翰可</v>
      </c>
      <c r="E107" s="426"/>
      <c r="F107" s="445">
        <v>43</v>
      </c>
      <c r="G107" s="445">
        <v>99</v>
      </c>
      <c r="H107" s="445">
        <v>99</v>
      </c>
      <c r="I107" s="445">
        <v>99</v>
      </c>
      <c r="J107" s="445">
        <v>142</v>
      </c>
      <c r="K107" s="445">
        <v>196</v>
      </c>
      <c r="L107" s="445">
        <v>248</v>
      </c>
      <c r="M107" s="445">
        <v>305</v>
      </c>
    </row>
    <row r="108" spans="1:13" x14ac:dyDescent="0.25">
      <c r="A108" t="s">
        <v>1928</v>
      </c>
      <c r="B108" s="439">
        <f>色號!A107</f>
        <v>5227</v>
      </c>
      <c r="C108" s="450" t="str">
        <f>色號!B107</f>
        <v>金霧星砂</v>
      </c>
      <c r="D108" s="426" t="str">
        <f>色號!C107</f>
        <v>翰可</v>
      </c>
      <c r="E108" s="426"/>
      <c r="F108" s="445">
        <v>43</v>
      </c>
      <c r="G108" s="445">
        <v>99</v>
      </c>
      <c r="H108" s="445">
        <v>99</v>
      </c>
      <c r="I108" s="445">
        <v>99</v>
      </c>
      <c r="J108" s="445">
        <v>142</v>
      </c>
      <c r="K108" s="445">
        <v>196</v>
      </c>
      <c r="L108" s="445">
        <v>248</v>
      </c>
      <c r="M108" s="445">
        <v>305</v>
      </c>
    </row>
    <row r="109" spans="1:13" x14ac:dyDescent="0.25">
      <c r="A109" t="s">
        <v>1928</v>
      </c>
      <c r="B109" s="439">
        <f>色號!A108</f>
        <v>5272</v>
      </c>
      <c r="C109" s="450" t="str">
        <f>色號!B108</f>
        <v>暖調金影</v>
      </c>
      <c r="D109" s="426" t="str">
        <f>色號!C108</f>
        <v>翰可</v>
      </c>
      <c r="E109" s="426"/>
      <c r="F109" s="445">
        <v>43</v>
      </c>
      <c r="G109" s="445">
        <v>99</v>
      </c>
      <c r="H109" s="445">
        <v>99</v>
      </c>
      <c r="I109" s="445">
        <v>99</v>
      </c>
      <c r="J109" s="445">
        <v>142</v>
      </c>
      <c r="K109" s="445">
        <v>196</v>
      </c>
      <c r="L109" s="445">
        <v>248</v>
      </c>
      <c r="M109" s="445">
        <v>305</v>
      </c>
    </row>
    <row r="110" spans="1:13" x14ac:dyDescent="0.25">
      <c r="A110" t="s">
        <v>1928</v>
      </c>
      <c r="B110" s="439">
        <f>色號!A109</f>
        <v>5285</v>
      </c>
      <c r="C110" s="450" t="str">
        <f>色號!B109</f>
        <v>冰川灰</v>
      </c>
      <c r="D110" s="426" t="str">
        <f>色號!C109</f>
        <v>翰可</v>
      </c>
      <c r="E110" s="426"/>
      <c r="F110" s="445">
        <v>43</v>
      </c>
      <c r="G110" s="445">
        <v>99</v>
      </c>
      <c r="H110" s="445">
        <v>99</v>
      </c>
      <c r="I110" s="445">
        <v>99</v>
      </c>
      <c r="J110" s="445">
        <v>142</v>
      </c>
      <c r="K110" s="445">
        <v>196</v>
      </c>
      <c r="L110" s="445">
        <v>248</v>
      </c>
      <c r="M110" s="445">
        <v>305</v>
      </c>
    </row>
    <row r="111" spans="1:13" x14ac:dyDescent="0.25">
      <c r="A111" t="s">
        <v>1928</v>
      </c>
      <c r="B111" s="439">
        <f>色號!A110</f>
        <v>5314</v>
      </c>
      <c r="C111" s="450" t="str">
        <f>色號!B110</f>
        <v>法蘭布紋</v>
      </c>
      <c r="D111" s="426" t="str">
        <f>色號!C110</f>
        <v>翰可</v>
      </c>
      <c r="E111" s="426"/>
      <c r="F111" s="445">
        <v>43</v>
      </c>
      <c r="G111" s="445">
        <v>99</v>
      </c>
      <c r="H111" s="445">
        <v>99</v>
      </c>
      <c r="I111" s="445">
        <v>99</v>
      </c>
      <c r="J111" s="445">
        <v>142</v>
      </c>
      <c r="K111" s="445">
        <v>196</v>
      </c>
      <c r="L111" s="445">
        <v>248</v>
      </c>
      <c r="M111" s="445">
        <v>305</v>
      </c>
    </row>
    <row r="112" spans="1:13" x14ac:dyDescent="0.25">
      <c r="A112" t="s">
        <v>1928</v>
      </c>
      <c r="B112" s="439">
        <f>色號!A111</f>
        <v>5403</v>
      </c>
      <c r="C112" s="450" t="str">
        <f>色號!B111</f>
        <v>靜柔白</v>
      </c>
      <c r="D112" s="426" t="str">
        <f>色號!C111</f>
        <v>翰可</v>
      </c>
      <c r="E112" s="426"/>
      <c r="F112" s="445">
        <v>43</v>
      </c>
      <c r="G112" s="445">
        <v>99</v>
      </c>
      <c r="H112" s="445">
        <v>99</v>
      </c>
      <c r="I112" s="445">
        <v>99</v>
      </c>
      <c r="J112" s="445">
        <v>142</v>
      </c>
      <c r="K112" s="445">
        <v>196</v>
      </c>
      <c r="L112" s="445">
        <v>248</v>
      </c>
      <c r="M112" s="445">
        <v>305</v>
      </c>
    </row>
    <row r="113" spans="1:13" x14ac:dyDescent="0.25">
      <c r="A113" t="s">
        <v>1928</v>
      </c>
      <c r="B113" s="439">
        <f>色號!A112</f>
        <v>5522</v>
      </c>
      <c r="C113" s="450" t="str">
        <f>色號!B112</f>
        <v>雅米白</v>
      </c>
      <c r="D113" s="426" t="str">
        <f>色號!C112</f>
        <v>翰可</v>
      </c>
      <c r="E113" s="426"/>
      <c r="F113" s="445">
        <v>43</v>
      </c>
      <c r="G113" s="445">
        <v>99</v>
      </c>
      <c r="H113" s="445">
        <v>99</v>
      </c>
      <c r="I113" s="445">
        <v>99</v>
      </c>
      <c r="J113" s="445">
        <v>142</v>
      </c>
      <c r="K113" s="445">
        <v>196</v>
      </c>
      <c r="L113" s="445">
        <v>248</v>
      </c>
      <c r="M113" s="445">
        <v>305</v>
      </c>
    </row>
    <row r="114" spans="1:13" x14ac:dyDescent="0.25">
      <c r="A114" t="s">
        <v>1928</v>
      </c>
      <c r="B114" s="439">
        <f>色號!A113</f>
        <v>5425</v>
      </c>
      <c r="C114" s="450" t="str">
        <f>色號!B113</f>
        <v>暖沙丘</v>
      </c>
      <c r="D114" s="426" t="str">
        <f>色號!C113</f>
        <v>翰可</v>
      </c>
      <c r="E114" s="426"/>
      <c r="F114" s="445">
        <v>43</v>
      </c>
      <c r="G114" s="445">
        <v>99</v>
      </c>
      <c r="H114" s="445">
        <v>99</v>
      </c>
      <c r="I114" s="445">
        <v>99</v>
      </c>
      <c r="J114" s="445">
        <v>142</v>
      </c>
      <c r="K114" s="445">
        <v>196</v>
      </c>
      <c r="L114" s="445">
        <v>248</v>
      </c>
      <c r="M114" s="445">
        <v>305</v>
      </c>
    </row>
    <row r="115" spans="1:13" x14ac:dyDescent="0.25">
      <c r="A115" t="s">
        <v>1928</v>
      </c>
      <c r="B115" s="439">
        <f>色號!A114</f>
        <v>5519</v>
      </c>
      <c r="C115" s="450" t="str">
        <f>色號!B114</f>
        <v>薄霧灰</v>
      </c>
      <c r="D115" s="426" t="str">
        <f>色號!C114</f>
        <v>翰可</v>
      </c>
      <c r="E115" s="426"/>
      <c r="F115" s="445">
        <v>43</v>
      </c>
      <c r="G115" s="445">
        <v>99</v>
      </c>
      <c r="H115" s="445">
        <v>99</v>
      </c>
      <c r="I115" s="445">
        <v>99</v>
      </c>
      <c r="J115" s="445">
        <v>142</v>
      </c>
      <c r="K115" s="445">
        <v>196</v>
      </c>
      <c r="L115" s="445">
        <v>248</v>
      </c>
      <c r="M115" s="445">
        <v>305</v>
      </c>
    </row>
    <row r="116" spans="1:13" x14ac:dyDescent="0.25">
      <c r="A116" t="s">
        <v>1928</v>
      </c>
      <c r="B116" s="439">
        <f>色號!A115</f>
        <v>5410</v>
      </c>
      <c r="C116" s="450" t="str">
        <f>色號!B115</f>
        <v>米沙灰</v>
      </c>
      <c r="D116" s="426" t="str">
        <f>色號!C115</f>
        <v>翰可</v>
      </c>
      <c r="E116" s="426"/>
      <c r="F116" s="445">
        <v>43</v>
      </c>
      <c r="G116" s="445">
        <v>99</v>
      </c>
      <c r="H116" s="445">
        <v>99</v>
      </c>
      <c r="I116" s="445">
        <v>99</v>
      </c>
      <c r="J116" s="445">
        <v>142</v>
      </c>
      <c r="K116" s="445">
        <v>196</v>
      </c>
      <c r="L116" s="445">
        <v>248</v>
      </c>
      <c r="M116" s="445">
        <v>305</v>
      </c>
    </row>
    <row r="117" spans="1:13" x14ac:dyDescent="0.25">
      <c r="A117" t="s">
        <v>1928</v>
      </c>
      <c r="B117" s="439">
        <f>色號!A116</f>
        <v>5471</v>
      </c>
      <c r="C117" s="450" t="str">
        <f>色號!B116</f>
        <v>消光灰</v>
      </c>
      <c r="D117" s="426" t="str">
        <f>色號!C116</f>
        <v>翰可</v>
      </c>
      <c r="E117" s="426"/>
      <c r="F117" s="445">
        <v>43</v>
      </c>
      <c r="G117" s="445">
        <v>99</v>
      </c>
      <c r="H117" s="445">
        <v>99</v>
      </c>
      <c r="I117" s="445">
        <v>99</v>
      </c>
      <c r="J117" s="445">
        <v>142</v>
      </c>
      <c r="K117" s="445">
        <v>196</v>
      </c>
      <c r="L117" s="445">
        <v>248</v>
      </c>
      <c r="M117" s="445">
        <v>305</v>
      </c>
    </row>
    <row r="118" spans="1:13" x14ac:dyDescent="0.25">
      <c r="A118" t="s">
        <v>1928</v>
      </c>
      <c r="B118" s="439">
        <f>色號!A117</f>
        <v>5478</v>
      </c>
      <c r="C118" s="450" t="str">
        <f>色號!B117</f>
        <v>冷白壁布</v>
      </c>
      <c r="D118" s="426" t="str">
        <f>色號!C117</f>
        <v>翰可</v>
      </c>
      <c r="E118" s="426"/>
      <c r="F118" s="445">
        <v>43</v>
      </c>
      <c r="G118" s="445">
        <v>99</v>
      </c>
      <c r="H118" s="445">
        <v>99</v>
      </c>
      <c r="I118" s="445">
        <v>99</v>
      </c>
      <c r="J118" s="445">
        <v>142</v>
      </c>
      <c r="K118" s="445">
        <v>196</v>
      </c>
      <c r="L118" s="445">
        <v>248</v>
      </c>
      <c r="M118" s="445">
        <v>305</v>
      </c>
    </row>
    <row r="119" spans="1:13" x14ac:dyDescent="0.25">
      <c r="A119" t="s">
        <v>1928</v>
      </c>
      <c r="B119" s="439">
        <f>色號!A118</f>
        <v>5278</v>
      </c>
      <c r="C119" s="450" t="str">
        <f>色號!B118</f>
        <v>米黃壁布</v>
      </c>
      <c r="D119" s="426" t="str">
        <f>色號!C118</f>
        <v>翰可</v>
      </c>
      <c r="E119" s="426"/>
      <c r="F119" s="445">
        <v>43</v>
      </c>
      <c r="G119" s="445">
        <v>99</v>
      </c>
      <c r="H119" s="445">
        <v>99</v>
      </c>
      <c r="I119" s="445">
        <v>99</v>
      </c>
      <c r="J119" s="445">
        <v>142</v>
      </c>
      <c r="K119" s="445">
        <v>196</v>
      </c>
      <c r="L119" s="445">
        <v>248</v>
      </c>
      <c r="M119" s="445">
        <v>305</v>
      </c>
    </row>
    <row r="120" spans="1:13" x14ac:dyDescent="0.25">
      <c r="A120" t="s">
        <v>1928</v>
      </c>
      <c r="B120" s="439">
        <f>色號!A119</f>
        <v>5434</v>
      </c>
      <c r="C120" s="450" t="str">
        <f>色號!B119</f>
        <v>灰色壁布</v>
      </c>
      <c r="D120" s="426" t="str">
        <f>色號!C119</f>
        <v>翰可</v>
      </c>
      <c r="E120" s="426"/>
      <c r="F120" s="445">
        <v>43</v>
      </c>
      <c r="G120" s="445">
        <v>99</v>
      </c>
      <c r="H120" s="445">
        <v>99</v>
      </c>
      <c r="I120" s="445">
        <v>99</v>
      </c>
      <c r="J120" s="445">
        <v>142</v>
      </c>
      <c r="K120" s="445">
        <v>196</v>
      </c>
      <c r="L120" s="445">
        <v>248</v>
      </c>
      <c r="M120" s="445">
        <v>305</v>
      </c>
    </row>
    <row r="121" spans="1:13" x14ac:dyDescent="0.25">
      <c r="A121" t="s">
        <v>1928</v>
      </c>
      <c r="B121" s="439">
        <f>色號!A120</f>
        <v>5904</v>
      </c>
      <c r="C121" s="450" t="str">
        <f>色號!B120</f>
        <v>深白木紋</v>
      </c>
      <c r="D121" s="426" t="str">
        <f>色號!C120</f>
        <v>翰可</v>
      </c>
      <c r="E121" s="426"/>
      <c r="F121" s="445">
        <v>43</v>
      </c>
      <c r="G121" s="445">
        <v>99</v>
      </c>
      <c r="H121" s="445">
        <v>99</v>
      </c>
      <c r="I121" s="445">
        <v>99</v>
      </c>
      <c r="J121" s="445">
        <v>142</v>
      </c>
      <c r="K121" s="445">
        <v>196</v>
      </c>
      <c r="L121" s="445">
        <v>248</v>
      </c>
      <c r="M121" s="445">
        <v>305</v>
      </c>
    </row>
    <row r="122" spans="1:13" x14ac:dyDescent="0.25">
      <c r="A122" t="s">
        <v>1928</v>
      </c>
      <c r="B122" s="439">
        <f>色號!A121</f>
        <v>5287</v>
      </c>
      <c r="C122" s="450" t="str">
        <f>色號!B121</f>
        <v>米白木紋</v>
      </c>
      <c r="D122" s="426" t="str">
        <f>色號!C121</f>
        <v>翰可</v>
      </c>
      <c r="E122" s="426"/>
      <c r="F122" s="445">
        <v>43</v>
      </c>
      <c r="G122" s="445">
        <v>99</v>
      </c>
      <c r="H122" s="445">
        <v>99</v>
      </c>
      <c r="I122" s="445">
        <v>99</v>
      </c>
      <c r="J122" s="445">
        <v>142</v>
      </c>
      <c r="K122" s="445">
        <v>196</v>
      </c>
      <c r="L122" s="445">
        <v>248</v>
      </c>
      <c r="M122" s="445">
        <v>305</v>
      </c>
    </row>
    <row r="123" spans="1:13" x14ac:dyDescent="0.25">
      <c r="A123" t="s">
        <v>1928</v>
      </c>
      <c r="B123" s="439">
        <f>色號!A122</f>
        <v>5263</v>
      </c>
      <c r="C123" s="450" t="str">
        <f>色號!B122</f>
        <v>淺灰木紋</v>
      </c>
      <c r="D123" s="426" t="str">
        <f>色號!C122</f>
        <v>翰可</v>
      </c>
      <c r="E123" s="426"/>
      <c r="F123" s="445">
        <v>43</v>
      </c>
      <c r="G123" s="445">
        <v>99</v>
      </c>
      <c r="H123" s="445">
        <v>99</v>
      </c>
      <c r="I123" s="445">
        <v>99</v>
      </c>
      <c r="J123" s="445">
        <v>142</v>
      </c>
      <c r="K123" s="445">
        <v>196</v>
      </c>
      <c r="L123" s="445">
        <v>248</v>
      </c>
      <c r="M123" s="445">
        <v>305</v>
      </c>
    </row>
    <row r="124" spans="1:13" x14ac:dyDescent="0.25">
      <c r="A124" t="s">
        <v>1928</v>
      </c>
      <c r="B124" s="439">
        <f>色號!A123</f>
        <v>5289</v>
      </c>
      <c r="C124" s="450" t="str">
        <f>色號!B123</f>
        <v>雪印木紋</v>
      </c>
      <c r="D124" s="426" t="str">
        <f>色號!C123</f>
        <v>翰可</v>
      </c>
      <c r="E124" s="426"/>
      <c r="F124" s="445">
        <v>43</v>
      </c>
      <c r="G124" s="445">
        <v>99</v>
      </c>
      <c r="H124" s="445">
        <v>99</v>
      </c>
      <c r="I124" s="445">
        <v>99</v>
      </c>
      <c r="J124" s="445">
        <v>142</v>
      </c>
      <c r="K124" s="445">
        <v>196</v>
      </c>
      <c r="L124" s="445">
        <v>248</v>
      </c>
      <c r="M124" s="445">
        <v>305</v>
      </c>
    </row>
    <row r="125" spans="1:13" x14ac:dyDescent="0.25">
      <c r="A125" t="s">
        <v>1928</v>
      </c>
      <c r="B125" s="439">
        <f>色號!A124</f>
        <v>5903</v>
      </c>
      <c r="C125" s="450" t="str">
        <f>色號!B124</f>
        <v>白衫木紋</v>
      </c>
      <c r="D125" s="426" t="str">
        <f>色號!C124</f>
        <v>翰可</v>
      </c>
      <c r="E125" s="426"/>
      <c r="F125" s="445">
        <v>43</v>
      </c>
      <c r="G125" s="445">
        <v>99</v>
      </c>
      <c r="H125" s="445">
        <v>99</v>
      </c>
      <c r="I125" s="445">
        <v>99</v>
      </c>
      <c r="J125" s="445">
        <v>142</v>
      </c>
      <c r="K125" s="445">
        <v>196</v>
      </c>
      <c r="L125" s="445">
        <v>248</v>
      </c>
      <c r="M125" s="445">
        <v>305</v>
      </c>
    </row>
    <row r="126" spans="1:13" x14ac:dyDescent="0.25">
      <c r="A126" t="s">
        <v>1928</v>
      </c>
      <c r="B126" s="439">
        <f>色號!A125</f>
        <v>5483</v>
      </c>
      <c r="C126" s="450" t="str">
        <f>色號!B125</f>
        <v>染白胡桃</v>
      </c>
      <c r="D126" s="426" t="str">
        <f>色號!C125</f>
        <v>翰可</v>
      </c>
      <c r="E126" s="426"/>
      <c r="F126" s="445">
        <v>43</v>
      </c>
      <c r="G126" s="445">
        <v>99</v>
      </c>
      <c r="H126" s="445">
        <v>99</v>
      </c>
      <c r="I126" s="445">
        <v>99</v>
      </c>
      <c r="J126" s="445">
        <v>142</v>
      </c>
      <c r="K126" s="445">
        <v>196</v>
      </c>
      <c r="L126" s="445">
        <v>248</v>
      </c>
      <c r="M126" s="445">
        <v>305</v>
      </c>
    </row>
    <row r="127" spans="1:13" x14ac:dyDescent="0.25">
      <c r="A127" t="s">
        <v>1928</v>
      </c>
      <c r="B127" s="439">
        <f>色號!A126</f>
        <v>5236</v>
      </c>
      <c r="C127" s="450" t="str">
        <f>色號!B126</f>
        <v>北歐白橡</v>
      </c>
      <c r="D127" s="426" t="str">
        <f>色號!C126</f>
        <v>翰可</v>
      </c>
      <c r="E127" s="426"/>
      <c r="F127" s="445">
        <v>43</v>
      </c>
      <c r="G127" s="445">
        <v>99</v>
      </c>
      <c r="H127" s="445">
        <v>99</v>
      </c>
      <c r="I127" s="445">
        <v>99</v>
      </c>
      <c r="J127" s="445">
        <v>142</v>
      </c>
      <c r="K127" s="445">
        <v>196</v>
      </c>
      <c r="L127" s="445">
        <v>248</v>
      </c>
      <c r="M127" s="445">
        <v>305</v>
      </c>
    </row>
    <row r="128" spans="1:13" x14ac:dyDescent="0.25">
      <c r="A128" t="s">
        <v>1928</v>
      </c>
      <c r="B128" s="439">
        <f>色號!A127</f>
        <v>5209</v>
      </c>
      <c r="C128" s="450" t="str">
        <f>色號!B127</f>
        <v>直紋淺橡</v>
      </c>
      <c r="D128" s="426" t="str">
        <f>色號!C127</f>
        <v>翰可</v>
      </c>
      <c r="E128" s="426"/>
      <c r="F128" s="445">
        <v>43</v>
      </c>
      <c r="G128" s="445">
        <v>99</v>
      </c>
      <c r="H128" s="445">
        <v>99</v>
      </c>
      <c r="I128" s="445">
        <v>99</v>
      </c>
      <c r="J128" s="445">
        <v>142</v>
      </c>
      <c r="K128" s="445">
        <v>196</v>
      </c>
      <c r="L128" s="445">
        <v>248</v>
      </c>
      <c r="M128" s="445">
        <v>305</v>
      </c>
    </row>
    <row r="129" spans="1:13" x14ac:dyDescent="0.25">
      <c r="A129" t="s">
        <v>1928</v>
      </c>
      <c r="B129" s="439">
        <f>色號!A128</f>
        <v>5299</v>
      </c>
      <c r="C129" s="450" t="str">
        <f>色號!B128</f>
        <v>秋色柚木</v>
      </c>
      <c r="D129" s="426" t="str">
        <f>色號!C128</f>
        <v>翰可</v>
      </c>
      <c r="E129" s="426"/>
      <c r="F129" s="445">
        <v>43</v>
      </c>
      <c r="G129" s="445">
        <v>99</v>
      </c>
      <c r="H129" s="445">
        <v>99</v>
      </c>
      <c r="I129" s="445">
        <v>99</v>
      </c>
      <c r="J129" s="445">
        <v>142</v>
      </c>
      <c r="K129" s="445">
        <v>196</v>
      </c>
      <c r="L129" s="445">
        <v>248</v>
      </c>
      <c r="M129" s="445">
        <v>305</v>
      </c>
    </row>
    <row r="130" spans="1:13" x14ac:dyDescent="0.25">
      <c r="A130" t="s">
        <v>1928</v>
      </c>
      <c r="B130" s="439">
        <f>色號!A129</f>
        <v>5536</v>
      </c>
      <c r="C130" s="450" t="str">
        <f>色號!B129</f>
        <v>純色橡木</v>
      </c>
      <c r="D130" s="426" t="str">
        <f>色號!C129</f>
        <v>翰可</v>
      </c>
      <c r="E130" s="426"/>
      <c r="F130" s="445">
        <v>43</v>
      </c>
      <c r="G130" s="445">
        <v>99</v>
      </c>
      <c r="H130" s="445">
        <v>99</v>
      </c>
      <c r="I130" s="445">
        <v>99</v>
      </c>
      <c r="J130" s="445">
        <v>142</v>
      </c>
      <c r="K130" s="445">
        <v>196</v>
      </c>
      <c r="L130" s="445">
        <v>248</v>
      </c>
      <c r="M130" s="445">
        <v>305</v>
      </c>
    </row>
    <row r="131" spans="1:13" x14ac:dyDescent="0.25">
      <c r="A131" t="s">
        <v>1928</v>
      </c>
      <c r="B131" s="439">
        <f>色號!A130</f>
        <v>5871</v>
      </c>
      <c r="C131" s="450" t="str">
        <f>色號!B130</f>
        <v>水暖白橡</v>
      </c>
      <c r="D131" s="426" t="str">
        <f>色號!C130</f>
        <v>翰可</v>
      </c>
      <c r="E131" s="426"/>
      <c r="F131" s="445">
        <v>43</v>
      </c>
      <c r="G131" s="445">
        <v>99</v>
      </c>
      <c r="H131" s="445">
        <v>99</v>
      </c>
      <c r="I131" s="445">
        <v>99</v>
      </c>
      <c r="J131" s="445">
        <v>142</v>
      </c>
      <c r="K131" s="445">
        <v>196</v>
      </c>
      <c r="L131" s="445">
        <v>248</v>
      </c>
      <c r="M131" s="445">
        <v>305</v>
      </c>
    </row>
    <row r="132" spans="1:13" x14ac:dyDescent="0.25">
      <c r="A132" t="s">
        <v>1928</v>
      </c>
      <c r="B132" s="439">
        <f>色號!A131</f>
        <v>5222</v>
      </c>
      <c r="C132" s="450" t="str">
        <f>色號!B131</f>
        <v>鄉村棕櫚</v>
      </c>
      <c r="D132" s="426" t="str">
        <f>色號!C131</f>
        <v>翰可</v>
      </c>
      <c r="E132" s="426"/>
      <c r="F132" s="445">
        <v>43</v>
      </c>
      <c r="G132" s="445">
        <v>99</v>
      </c>
      <c r="H132" s="445">
        <v>99</v>
      </c>
      <c r="I132" s="445">
        <v>99</v>
      </c>
      <c r="J132" s="445">
        <v>142</v>
      </c>
      <c r="K132" s="445">
        <v>196</v>
      </c>
      <c r="L132" s="445">
        <v>248</v>
      </c>
      <c r="M132" s="445">
        <v>305</v>
      </c>
    </row>
    <row r="133" spans="1:13" x14ac:dyDescent="0.25">
      <c r="A133" t="s">
        <v>1928</v>
      </c>
      <c r="B133" s="439">
        <f>色號!A132</f>
        <v>5288</v>
      </c>
      <c r="C133" s="450" t="str">
        <f>色號!B132</f>
        <v>復刻白橡</v>
      </c>
      <c r="D133" s="426" t="str">
        <f>色號!C132</f>
        <v>翰可</v>
      </c>
      <c r="E133" s="426"/>
      <c r="F133" s="445">
        <v>43</v>
      </c>
      <c r="G133" s="445">
        <v>99</v>
      </c>
      <c r="H133" s="445">
        <v>99</v>
      </c>
      <c r="I133" s="445">
        <v>99</v>
      </c>
      <c r="J133" s="445">
        <v>142</v>
      </c>
      <c r="K133" s="445">
        <v>196</v>
      </c>
      <c r="L133" s="445">
        <v>248</v>
      </c>
      <c r="M133" s="445">
        <v>305</v>
      </c>
    </row>
    <row r="134" spans="1:13" x14ac:dyDescent="0.25">
      <c r="A134" t="s">
        <v>1928</v>
      </c>
      <c r="B134" s="439">
        <f>色號!A133</f>
        <v>5439</v>
      </c>
      <c r="C134" s="450" t="str">
        <f>色號!B133</f>
        <v>粗曠白橡</v>
      </c>
      <c r="D134" s="426" t="str">
        <f>色號!C133</f>
        <v>翰可</v>
      </c>
      <c r="E134" s="426"/>
      <c r="F134" s="445">
        <v>43</v>
      </c>
      <c r="G134" s="445">
        <v>99</v>
      </c>
      <c r="H134" s="445">
        <v>99</v>
      </c>
      <c r="I134" s="445">
        <v>99</v>
      </c>
      <c r="J134" s="445">
        <v>142</v>
      </c>
      <c r="K134" s="445">
        <v>196</v>
      </c>
      <c r="L134" s="445">
        <v>248</v>
      </c>
      <c r="M134" s="445">
        <v>305</v>
      </c>
    </row>
    <row r="135" spans="1:13" x14ac:dyDescent="0.25">
      <c r="A135" t="s">
        <v>1928</v>
      </c>
      <c r="B135" s="439">
        <f>色號!A134</f>
        <v>5432</v>
      </c>
      <c r="C135" s="450" t="str">
        <f>色號!B134</f>
        <v>風雅胡桃</v>
      </c>
      <c r="D135" s="426" t="str">
        <f>色號!C134</f>
        <v>翰可</v>
      </c>
      <c r="E135" s="426"/>
      <c r="F135" s="445">
        <v>43</v>
      </c>
      <c r="G135" s="445">
        <v>99</v>
      </c>
      <c r="H135" s="445">
        <v>99</v>
      </c>
      <c r="I135" s="445">
        <v>99</v>
      </c>
      <c r="J135" s="445">
        <v>142</v>
      </c>
      <c r="K135" s="445">
        <v>196</v>
      </c>
      <c r="L135" s="445">
        <v>248</v>
      </c>
      <c r="M135" s="445">
        <v>305</v>
      </c>
    </row>
    <row r="136" spans="1:13" x14ac:dyDescent="0.25">
      <c r="A136" t="s">
        <v>1928</v>
      </c>
      <c r="B136" s="439">
        <f>色號!A135</f>
        <v>5284</v>
      </c>
      <c r="C136" s="450" t="str">
        <f>色號!B135</f>
        <v>年代柚木</v>
      </c>
      <c r="D136" s="426" t="str">
        <f>色號!C135</f>
        <v>翰可</v>
      </c>
      <c r="E136" s="426"/>
      <c r="F136" s="445">
        <v>43</v>
      </c>
      <c r="G136" s="445">
        <v>99</v>
      </c>
      <c r="H136" s="445">
        <v>99</v>
      </c>
      <c r="I136" s="445">
        <v>99</v>
      </c>
      <c r="J136" s="445">
        <v>142</v>
      </c>
      <c r="K136" s="445">
        <v>196</v>
      </c>
      <c r="L136" s="445">
        <v>248</v>
      </c>
      <c r="M136" s="445">
        <v>305</v>
      </c>
    </row>
    <row r="137" spans="1:13" x14ac:dyDescent="0.25">
      <c r="A137" t="s">
        <v>1928</v>
      </c>
      <c r="B137" s="439">
        <f>色號!A136</f>
        <v>5283</v>
      </c>
      <c r="C137" s="450" t="str">
        <f>色號!B136</f>
        <v>水染非橡</v>
      </c>
      <c r="D137" s="426" t="str">
        <f>色號!C136</f>
        <v>翰可</v>
      </c>
      <c r="E137" s="426"/>
      <c r="F137" s="445">
        <v>43</v>
      </c>
      <c r="G137" s="445">
        <v>99</v>
      </c>
      <c r="H137" s="445">
        <v>99</v>
      </c>
      <c r="I137" s="445">
        <v>99</v>
      </c>
      <c r="J137" s="445">
        <v>142</v>
      </c>
      <c r="K137" s="445">
        <v>196</v>
      </c>
      <c r="L137" s="445">
        <v>248</v>
      </c>
      <c r="M137" s="445">
        <v>305</v>
      </c>
    </row>
    <row r="138" spans="1:13" x14ac:dyDescent="0.25">
      <c r="A138" t="s">
        <v>1928</v>
      </c>
      <c r="B138" s="439">
        <f>色號!A137</f>
        <v>5258</v>
      </c>
      <c r="C138" s="450" t="str">
        <f>色號!B137</f>
        <v>銀灰黑橡</v>
      </c>
      <c r="D138" s="426" t="str">
        <f>色號!C137</f>
        <v>翰可</v>
      </c>
      <c r="E138" s="426"/>
      <c r="F138" s="445">
        <v>43</v>
      </c>
      <c r="G138" s="445">
        <v>99</v>
      </c>
      <c r="H138" s="445">
        <v>99</v>
      </c>
      <c r="I138" s="445">
        <v>99</v>
      </c>
      <c r="J138" s="445">
        <v>142</v>
      </c>
      <c r="K138" s="445">
        <v>196</v>
      </c>
      <c r="L138" s="445">
        <v>248</v>
      </c>
      <c r="M138" s="445">
        <v>305</v>
      </c>
    </row>
    <row r="139" spans="1:13" x14ac:dyDescent="0.25">
      <c r="A139" t="s">
        <v>1928</v>
      </c>
      <c r="B139" s="439">
        <f>色號!A138</f>
        <v>5306</v>
      </c>
      <c r="C139" s="450" t="str">
        <f>色號!B138</f>
        <v>拼接灰橡</v>
      </c>
      <c r="D139" s="426" t="str">
        <f>色號!C138</f>
        <v>翰可</v>
      </c>
      <c r="E139" s="426"/>
      <c r="F139" s="445">
        <v>43</v>
      </c>
      <c r="G139" s="445">
        <v>99</v>
      </c>
      <c r="H139" s="445">
        <v>99</v>
      </c>
      <c r="I139" s="445">
        <v>99</v>
      </c>
      <c r="J139" s="445">
        <v>142</v>
      </c>
      <c r="K139" s="445">
        <v>196</v>
      </c>
      <c r="L139" s="445">
        <v>248</v>
      </c>
      <c r="M139" s="445">
        <v>305</v>
      </c>
    </row>
    <row r="140" spans="1:13" x14ac:dyDescent="0.25">
      <c r="A140" t="s">
        <v>1928</v>
      </c>
      <c r="B140" s="439">
        <f>色號!A139</f>
        <v>5388</v>
      </c>
      <c r="C140" s="450" t="str">
        <f>色號!B139</f>
        <v>銀山柚木</v>
      </c>
      <c r="D140" s="426" t="str">
        <f>色號!C139</f>
        <v>翰可</v>
      </c>
      <c r="E140" s="426"/>
      <c r="F140" s="445">
        <v>43</v>
      </c>
      <c r="G140" s="445">
        <v>99</v>
      </c>
      <c r="H140" s="445">
        <v>99</v>
      </c>
      <c r="I140" s="445">
        <v>99</v>
      </c>
      <c r="J140" s="445">
        <v>142</v>
      </c>
      <c r="K140" s="445">
        <v>196</v>
      </c>
      <c r="L140" s="445">
        <v>248</v>
      </c>
      <c r="M140" s="445">
        <v>305</v>
      </c>
    </row>
    <row r="141" spans="1:13" x14ac:dyDescent="0.25">
      <c r="A141" t="s">
        <v>1928</v>
      </c>
      <c r="B141" s="440">
        <f>色號!A140</f>
        <v>5474</v>
      </c>
      <c r="C141" s="451" t="str">
        <f>色號!B140</f>
        <v>南非烏木</v>
      </c>
      <c r="D141" s="426" t="str">
        <f>色號!C140</f>
        <v>翰可</v>
      </c>
      <c r="E141" s="427"/>
      <c r="F141" s="446">
        <v>43</v>
      </c>
      <c r="G141" s="446">
        <v>99</v>
      </c>
      <c r="H141" s="446">
        <v>99</v>
      </c>
      <c r="I141" s="446">
        <v>99</v>
      </c>
      <c r="J141" s="446">
        <v>142</v>
      </c>
      <c r="K141" s="446">
        <v>196</v>
      </c>
      <c r="L141" s="446">
        <v>248</v>
      </c>
      <c r="M141" s="446">
        <v>305</v>
      </c>
    </row>
    <row r="142" spans="1:13" x14ac:dyDescent="0.25">
      <c r="A142" t="s">
        <v>1928</v>
      </c>
      <c r="B142" s="440">
        <f>色號!A141</f>
        <v>0</v>
      </c>
      <c r="C142" s="451">
        <f>色號!B141</f>
        <v>0</v>
      </c>
      <c r="D142" s="426">
        <f>色號!C141</f>
        <v>0</v>
      </c>
      <c r="E142" s="427"/>
      <c r="F142" s="446">
        <v>43</v>
      </c>
      <c r="G142" s="446">
        <v>99</v>
      </c>
      <c r="H142" s="446">
        <v>99</v>
      </c>
      <c r="I142" s="446">
        <v>99</v>
      </c>
      <c r="J142" s="446">
        <v>142</v>
      </c>
      <c r="K142" s="446">
        <v>196</v>
      </c>
      <c r="L142" s="446">
        <v>248</v>
      </c>
      <c r="M142" s="446">
        <v>305</v>
      </c>
    </row>
    <row r="143" spans="1:13" x14ac:dyDescent="0.25">
      <c r="A143" t="s">
        <v>1928</v>
      </c>
      <c r="B143" s="440">
        <f>色號!A142</f>
        <v>0</v>
      </c>
      <c r="C143" s="451">
        <f>色號!B142</f>
        <v>0</v>
      </c>
      <c r="D143" s="426">
        <f>色號!C142</f>
        <v>0</v>
      </c>
      <c r="E143" s="427"/>
      <c r="F143" s="446">
        <v>43</v>
      </c>
      <c r="G143" s="446">
        <v>99</v>
      </c>
      <c r="H143" s="446">
        <v>99</v>
      </c>
      <c r="I143" s="446">
        <v>99</v>
      </c>
      <c r="J143" s="446">
        <v>142</v>
      </c>
      <c r="K143" s="446">
        <v>196</v>
      </c>
      <c r="L143" s="446">
        <v>248</v>
      </c>
      <c r="M143" s="446">
        <v>305</v>
      </c>
    </row>
    <row r="144" spans="1:13" x14ac:dyDescent="0.25">
      <c r="A144" t="s">
        <v>1928</v>
      </c>
      <c r="B144" s="440">
        <f>色號!A143</f>
        <v>0</v>
      </c>
      <c r="C144" s="451">
        <f>色號!B143</f>
        <v>0</v>
      </c>
      <c r="D144" s="426">
        <f>色號!C143</f>
        <v>0</v>
      </c>
      <c r="E144" s="427"/>
      <c r="F144" s="446">
        <v>43</v>
      </c>
      <c r="G144" s="446">
        <v>99</v>
      </c>
      <c r="H144" s="446">
        <v>99</v>
      </c>
      <c r="I144" s="446">
        <v>99</v>
      </c>
      <c r="J144" s="446">
        <v>142</v>
      </c>
      <c r="K144" s="446">
        <v>196</v>
      </c>
      <c r="L144" s="446">
        <v>248</v>
      </c>
      <c r="M144" s="446">
        <v>305</v>
      </c>
    </row>
    <row r="145" spans="1:13" x14ac:dyDescent="0.25">
      <c r="A145" t="s">
        <v>1928</v>
      </c>
      <c r="B145" s="440">
        <f>色號!A144</f>
        <v>0</v>
      </c>
      <c r="C145" s="451">
        <f>色號!B144</f>
        <v>0</v>
      </c>
      <c r="D145" s="426">
        <f>色號!C144</f>
        <v>0</v>
      </c>
      <c r="E145" s="427"/>
      <c r="F145" s="446">
        <v>43</v>
      </c>
      <c r="G145" s="446">
        <v>99</v>
      </c>
      <c r="H145" s="446">
        <v>99</v>
      </c>
      <c r="I145" s="446">
        <v>99</v>
      </c>
      <c r="J145" s="446">
        <v>142</v>
      </c>
      <c r="K145" s="446">
        <v>196</v>
      </c>
      <c r="L145" s="446">
        <v>248</v>
      </c>
      <c r="M145" s="446">
        <v>305</v>
      </c>
    </row>
    <row r="146" spans="1:13" x14ac:dyDescent="0.25">
      <c r="A146" t="s">
        <v>1928</v>
      </c>
      <c r="B146" s="440">
        <f>色號!A145</f>
        <v>0</v>
      </c>
      <c r="C146" s="451">
        <f>色號!B145</f>
        <v>0</v>
      </c>
      <c r="D146" s="427">
        <f>色號!C145</f>
        <v>0</v>
      </c>
      <c r="E146" s="427"/>
      <c r="F146" s="446">
        <v>43</v>
      </c>
      <c r="G146" s="446">
        <v>99</v>
      </c>
      <c r="H146" s="446">
        <v>99</v>
      </c>
      <c r="I146" s="446">
        <v>99</v>
      </c>
      <c r="J146" s="446">
        <v>142</v>
      </c>
      <c r="K146" s="446">
        <v>196</v>
      </c>
      <c r="L146" s="446">
        <v>248</v>
      </c>
      <c r="M146" s="446">
        <v>305</v>
      </c>
    </row>
    <row r="147" spans="1:13" x14ac:dyDescent="0.25">
      <c r="B147" s="459" t="str">
        <f>色號!A146</f>
        <v>M61</v>
      </c>
      <c r="C147" s="458" t="str">
        <f>色號!B146</f>
        <v>染白鋼刷白栓</v>
      </c>
      <c r="D147" s="458" t="str">
        <f>色號!C146</f>
        <v>信嘉誠</v>
      </c>
      <c r="E147" s="458"/>
      <c r="F147" s="460">
        <v>49</v>
      </c>
      <c r="G147" s="460">
        <v>92</v>
      </c>
      <c r="H147" s="460">
        <v>92</v>
      </c>
      <c r="I147" s="460">
        <v>92</v>
      </c>
      <c r="J147" s="460">
        <v>141</v>
      </c>
      <c r="K147" s="460">
        <v>179</v>
      </c>
      <c r="L147" s="460">
        <v>234</v>
      </c>
      <c r="M147" s="460">
        <v>284</v>
      </c>
    </row>
    <row r="148" spans="1:13" x14ac:dyDescent="0.25">
      <c r="B148" s="459" t="str">
        <f>色號!A147</f>
        <v>M62</v>
      </c>
      <c r="C148" s="458" t="str">
        <f>色號!B147</f>
        <v>雪梨鋸齒梧桐</v>
      </c>
      <c r="D148" s="458" t="str">
        <f>色號!C147</f>
        <v>信嘉誠</v>
      </c>
      <c r="E148" s="458"/>
      <c r="F148" s="460">
        <v>49</v>
      </c>
      <c r="G148" s="460">
        <v>92</v>
      </c>
      <c r="H148" s="460">
        <v>92</v>
      </c>
      <c r="I148" s="460">
        <v>92</v>
      </c>
      <c r="J148" s="460">
        <v>141</v>
      </c>
      <c r="K148" s="460">
        <v>179</v>
      </c>
      <c r="L148" s="460">
        <v>234</v>
      </c>
      <c r="M148" s="460">
        <v>284</v>
      </c>
    </row>
    <row r="149" spans="1:13" x14ac:dyDescent="0.25">
      <c r="B149" s="459" t="str">
        <f>色號!A148</f>
        <v>M63</v>
      </c>
      <c r="C149" s="458" t="str">
        <f>色號!B148</f>
        <v>京都鋸齒梧桐</v>
      </c>
      <c r="D149" s="458" t="str">
        <f>色號!C148</f>
        <v>信嘉誠</v>
      </c>
      <c r="E149" s="458"/>
      <c r="F149" s="460">
        <v>49</v>
      </c>
      <c r="G149" s="460">
        <v>92</v>
      </c>
      <c r="H149" s="460">
        <v>92</v>
      </c>
      <c r="I149" s="460">
        <v>92</v>
      </c>
      <c r="J149" s="460">
        <v>141</v>
      </c>
      <c r="K149" s="460">
        <v>179</v>
      </c>
      <c r="L149" s="460">
        <v>234</v>
      </c>
      <c r="M149" s="460">
        <v>284</v>
      </c>
    </row>
    <row r="150" spans="1:13" x14ac:dyDescent="0.25">
      <c r="B150" s="459" t="str">
        <f>色號!A149</f>
        <v>M65</v>
      </c>
      <c r="C150" s="458" t="str">
        <f>色號!B149</f>
        <v>北海道鋸齒梧桐</v>
      </c>
      <c r="D150" s="458" t="str">
        <f>色號!C149</f>
        <v>信嘉誠</v>
      </c>
      <c r="E150" s="458"/>
      <c r="F150" s="460">
        <v>49</v>
      </c>
      <c r="G150" s="460">
        <v>92</v>
      </c>
      <c r="H150" s="460">
        <v>92</v>
      </c>
      <c r="I150" s="460">
        <v>92</v>
      </c>
      <c r="J150" s="460">
        <v>141</v>
      </c>
      <c r="K150" s="460">
        <v>179</v>
      </c>
      <c r="L150" s="460">
        <v>234</v>
      </c>
      <c r="M150" s="460">
        <v>284</v>
      </c>
    </row>
    <row r="151" spans="1:13" x14ac:dyDescent="0.25">
      <c r="B151" s="459" t="str">
        <f>色號!A150</f>
        <v>M66</v>
      </c>
      <c r="C151" s="458" t="str">
        <f>色號!B150</f>
        <v>瑞士鋸齒胡桃木</v>
      </c>
      <c r="D151" s="458" t="str">
        <f>色號!C150</f>
        <v>信嘉誠</v>
      </c>
      <c r="E151" s="458"/>
      <c r="F151" s="460">
        <v>49</v>
      </c>
      <c r="G151" s="460">
        <v>92</v>
      </c>
      <c r="H151" s="460">
        <v>92</v>
      </c>
      <c r="I151" s="460">
        <v>92</v>
      </c>
      <c r="J151" s="460">
        <v>141</v>
      </c>
      <c r="K151" s="460">
        <v>179</v>
      </c>
      <c r="L151" s="460">
        <v>234</v>
      </c>
      <c r="M151" s="460">
        <v>284</v>
      </c>
    </row>
    <row r="152" spans="1:13" x14ac:dyDescent="0.25">
      <c r="B152" s="459" t="str">
        <f>色號!A151</f>
        <v>M67</v>
      </c>
      <c r="C152" s="458" t="str">
        <f>色號!B151</f>
        <v>義大利天然栓木</v>
      </c>
      <c r="D152" s="458" t="str">
        <f>色號!C151</f>
        <v>信嘉誠</v>
      </c>
      <c r="E152" s="458"/>
      <c r="F152" s="460">
        <v>49</v>
      </c>
      <c r="G152" s="460">
        <v>92</v>
      </c>
      <c r="H152" s="460">
        <v>92</v>
      </c>
      <c r="I152" s="460">
        <v>92</v>
      </c>
      <c r="J152" s="460">
        <v>141</v>
      </c>
      <c r="K152" s="460">
        <v>179</v>
      </c>
      <c r="L152" s="460">
        <v>234</v>
      </c>
      <c r="M152" s="460">
        <v>284</v>
      </c>
    </row>
    <row r="153" spans="1:13" x14ac:dyDescent="0.25">
      <c r="B153" s="459" t="str">
        <f>色號!A152</f>
        <v>M68</v>
      </c>
      <c r="C153" s="458" t="str">
        <f>色號!B152</f>
        <v>噴砂緬甸柚木</v>
      </c>
      <c r="D153" s="458" t="str">
        <f>色號!C152</f>
        <v>信嘉誠</v>
      </c>
      <c r="E153" s="458"/>
      <c r="F153" s="460">
        <v>49</v>
      </c>
      <c r="G153" s="460">
        <v>92</v>
      </c>
      <c r="H153" s="460">
        <v>92</v>
      </c>
      <c r="I153" s="460">
        <v>92</v>
      </c>
      <c r="J153" s="460">
        <v>141</v>
      </c>
      <c r="K153" s="460">
        <v>179</v>
      </c>
      <c r="L153" s="460">
        <v>234</v>
      </c>
      <c r="M153" s="460">
        <v>284</v>
      </c>
    </row>
    <row r="154" spans="1:13" x14ac:dyDescent="0.25">
      <c r="B154" s="459" t="str">
        <f>色號!A153</f>
        <v>M69</v>
      </c>
      <c r="C154" s="458" t="str">
        <f>色號!B153</f>
        <v>噴砂泰國柚木</v>
      </c>
      <c r="D154" s="458" t="str">
        <f>色號!C153</f>
        <v>信嘉誠</v>
      </c>
      <c r="E154" s="458"/>
      <c r="F154" s="460">
        <v>49</v>
      </c>
      <c r="G154" s="460">
        <v>92</v>
      </c>
      <c r="H154" s="460">
        <v>92</v>
      </c>
      <c r="I154" s="460">
        <v>92</v>
      </c>
      <c r="J154" s="460">
        <v>141</v>
      </c>
      <c r="K154" s="460">
        <v>179</v>
      </c>
      <c r="L154" s="460">
        <v>234</v>
      </c>
      <c r="M154" s="460">
        <v>284</v>
      </c>
    </row>
    <row r="155" spans="1:13" x14ac:dyDescent="0.25">
      <c r="B155" s="459" t="str">
        <f>色號!A154</f>
        <v>M71</v>
      </c>
      <c r="C155" s="458" t="str">
        <f>色號!B154</f>
        <v>法國天然栓木</v>
      </c>
      <c r="D155" s="458" t="str">
        <f>色號!C154</f>
        <v>信嘉誠</v>
      </c>
      <c r="E155" s="458"/>
      <c r="F155" s="460">
        <v>49</v>
      </c>
      <c r="G155" s="460">
        <v>92</v>
      </c>
      <c r="H155" s="460">
        <v>92</v>
      </c>
      <c r="I155" s="460">
        <v>92</v>
      </c>
      <c r="J155" s="460">
        <v>141</v>
      </c>
      <c r="K155" s="460">
        <v>179</v>
      </c>
      <c r="L155" s="460">
        <v>234</v>
      </c>
      <c r="M155" s="460">
        <v>284</v>
      </c>
    </row>
    <row r="156" spans="1:13" x14ac:dyDescent="0.25">
      <c r="B156" s="459" t="str">
        <f>色號!A155</f>
        <v>M72</v>
      </c>
      <c r="C156" s="458" t="str">
        <f>色號!B155</f>
        <v>加拿大天然楓木</v>
      </c>
      <c r="D156" s="458" t="str">
        <f>色號!C155</f>
        <v>信嘉誠</v>
      </c>
      <c r="E156" s="458"/>
      <c r="F156" s="460">
        <v>49</v>
      </c>
      <c r="G156" s="460">
        <v>92</v>
      </c>
      <c r="H156" s="460">
        <v>92</v>
      </c>
      <c r="I156" s="460">
        <v>92</v>
      </c>
      <c r="J156" s="460">
        <v>141</v>
      </c>
      <c r="K156" s="460">
        <v>179</v>
      </c>
      <c r="L156" s="460">
        <v>234</v>
      </c>
      <c r="M156" s="460">
        <v>284</v>
      </c>
    </row>
    <row r="157" spans="1:13" x14ac:dyDescent="0.25">
      <c r="B157" s="459" t="str">
        <f>色號!A156</f>
        <v>M73</v>
      </c>
      <c r="C157" s="458" t="str">
        <f>色號!B156</f>
        <v>檀香山美檜</v>
      </c>
      <c r="D157" s="458" t="str">
        <f>色號!C156</f>
        <v>信嘉誠</v>
      </c>
      <c r="E157" s="458"/>
      <c r="F157" s="460">
        <v>49</v>
      </c>
      <c r="G157" s="460">
        <v>92</v>
      </c>
      <c r="H157" s="460">
        <v>92</v>
      </c>
      <c r="I157" s="460">
        <v>92</v>
      </c>
      <c r="J157" s="460">
        <v>141</v>
      </c>
      <c r="K157" s="460">
        <v>179</v>
      </c>
      <c r="L157" s="460">
        <v>234</v>
      </c>
      <c r="M157" s="460">
        <v>284</v>
      </c>
    </row>
    <row r="158" spans="1:13" x14ac:dyDescent="0.25">
      <c r="B158" s="459" t="str">
        <f>色號!A157</f>
        <v>M75</v>
      </c>
      <c r="C158" s="458" t="str">
        <f>色號!B157</f>
        <v>噴砂安地斯靚木</v>
      </c>
      <c r="D158" s="458" t="str">
        <f>色號!C157</f>
        <v>信嘉誠</v>
      </c>
      <c r="E158" s="458"/>
      <c r="F158" s="460">
        <v>49</v>
      </c>
      <c r="G158" s="460">
        <v>92</v>
      </c>
      <c r="H158" s="460">
        <v>92</v>
      </c>
      <c r="I158" s="460">
        <v>92</v>
      </c>
      <c r="J158" s="460">
        <v>141</v>
      </c>
      <c r="K158" s="460">
        <v>179</v>
      </c>
      <c r="L158" s="460">
        <v>234</v>
      </c>
      <c r="M158" s="460">
        <v>284</v>
      </c>
    </row>
    <row r="159" spans="1:13" x14ac:dyDescent="0.25">
      <c r="B159" s="459" t="str">
        <f>色號!A158</f>
        <v>M76</v>
      </c>
      <c r="C159" s="458" t="str">
        <f>色號!B158</f>
        <v>瑞典楓華木</v>
      </c>
      <c r="D159" s="458" t="str">
        <f>色號!C158</f>
        <v>信嘉誠</v>
      </c>
      <c r="E159" s="458"/>
      <c r="F159" s="460">
        <v>49</v>
      </c>
      <c r="G159" s="460">
        <v>92</v>
      </c>
      <c r="H159" s="460">
        <v>92</v>
      </c>
      <c r="I159" s="460">
        <v>92</v>
      </c>
      <c r="J159" s="460">
        <v>141</v>
      </c>
      <c r="K159" s="460">
        <v>179</v>
      </c>
      <c r="L159" s="460">
        <v>234</v>
      </c>
      <c r="M159" s="460">
        <v>284</v>
      </c>
    </row>
    <row r="160" spans="1:13" x14ac:dyDescent="0.25">
      <c r="B160" s="459" t="str">
        <f>色號!A159</f>
        <v>M77</v>
      </c>
      <c r="C160" s="458" t="str">
        <f>色號!B159</f>
        <v>威尼斯楓華木</v>
      </c>
      <c r="D160" s="458" t="str">
        <f>色號!C159</f>
        <v>信嘉誠</v>
      </c>
      <c r="E160" s="458"/>
      <c r="F160" s="460">
        <v>49</v>
      </c>
      <c r="G160" s="460">
        <v>92</v>
      </c>
      <c r="H160" s="460">
        <v>92</v>
      </c>
      <c r="I160" s="460">
        <v>92</v>
      </c>
      <c r="J160" s="460">
        <v>141</v>
      </c>
      <c r="K160" s="460">
        <v>179</v>
      </c>
      <c r="L160" s="460">
        <v>234</v>
      </c>
      <c r="M160" s="460">
        <v>284</v>
      </c>
    </row>
    <row r="161" spans="2:13" x14ac:dyDescent="0.25">
      <c r="B161" s="459" t="str">
        <f>色號!A160</f>
        <v>M78</v>
      </c>
      <c r="C161" s="458" t="str">
        <f>色號!B160</f>
        <v>噴砂藝染橡木</v>
      </c>
      <c r="D161" s="458" t="str">
        <f>色號!C160</f>
        <v>信嘉誠</v>
      </c>
      <c r="E161" s="458"/>
      <c r="F161" s="460">
        <v>49</v>
      </c>
      <c r="G161" s="460">
        <v>92</v>
      </c>
      <c r="H161" s="460">
        <v>92</v>
      </c>
      <c r="I161" s="460">
        <v>92</v>
      </c>
      <c r="J161" s="460">
        <v>141</v>
      </c>
      <c r="K161" s="460">
        <v>179</v>
      </c>
      <c r="L161" s="460">
        <v>234</v>
      </c>
      <c r="M161" s="460">
        <v>284</v>
      </c>
    </row>
    <row r="162" spans="2:13" x14ac:dyDescent="0.25">
      <c r="B162" s="459" t="str">
        <f>色號!A161</f>
        <v>M79</v>
      </c>
      <c r="C162" s="458" t="str">
        <f>色號!B161</f>
        <v>噴砂馬利鐵刀木</v>
      </c>
      <c r="D162" s="458" t="str">
        <f>色號!C161</f>
        <v>信嘉誠</v>
      </c>
      <c r="E162" s="458"/>
      <c r="F162" s="460">
        <v>49</v>
      </c>
      <c r="G162" s="460">
        <v>92</v>
      </c>
      <c r="H162" s="460">
        <v>92</v>
      </c>
      <c r="I162" s="460">
        <v>92</v>
      </c>
      <c r="J162" s="460">
        <v>141</v>
      </c>
      <c r="K162" s="460">
        <v>179</v>
      </c>
      <c r="L162" s="460">
        <v>234</v>
      </c>
      <c r="M162" s="460">
        <v>284</v>
      </c>
    </row>
    <row r="163" spans="2:13" x14ac:dyDescent="0.25">
      <c r="B163" s="459" t="str">
        <f>色號!A162</f>
        <v>M81</v>
      </c>
      <c r="C163" s="458" t="str">
        <f>色號!B162</f>
        <v>義大利柚檀</v>
      </c>
      <c r="D163" s="458" t="str">
        <f>色號!C162</f>
        <v>信嘉誠</v>
      </c>
      <c r="E163" s="458"/>
      <c r="F163" s="460">
        <v>49</v>
      </c>
      <c r="G163" s="460">
        <v>92</v>
      </c>
      <c r="H163" s="460">
        <v>92</v>
      </c>
      <c r="I163" s="460">
        <v>92</v>
      </c>
      <c r="J163" s="460">
        <v>141</v>
      </c>
      <c r="K163" s="460">
        <v>179</v>
      </c>
      <c r="L163" s="460">
        <v>234</v>
      </c>
      <c r="M163" s="460">
        <v>284</v>
      </c>
    </row>
    <row r="164" spans="2:13" x14ac:dyDescent="0.25">
      <c r="B164" s="459" t="str">
        <f>色號!A163</f>
        <v>M82</v>
      </c>
      <c r="C164" s="458" t="str">
        <f>色號!B163</f>
        <v>瑞士古典檀木</v>
      </c>
      <c r="D164" s="458" t="str">
        <f>色號!C163</f>
        <v>信嘉誠</v>
      </c>
      <c r="E164" s="458"/>
      <c r="F164" s="460">
        <v>49</v>
      </c>
      <c r="G164" s="460">
        <v>92</v>
      </c>
      <c r="H164" s="460">
        <v>92</v>
      </c>
      <c r="I164" s="460">
        <v>92</v>
      </c>
      <c r="J164" s="460">
        <v>141</v>
      </c>
      <c r="K164" s="460">
        <v>179</v>
      </c>
      <c r="L164" s="460">
        <v>234</v>
      </c>
      <c r="M164" s="460">
        <v>284</v>
      </c>
    </row>
    <row r="165" spans="2:13" x14ac:dyDescent="0.25">
      <c r="B165" s="459" t="str">
        <f>色號!A164</f>
        <v>M83</v>
      </c>
      <c r="C165" s="458" t="str">
        <f>色號!B164</f>
        <v>北歐核桃木</v>
      </c>
      <c r="D165" s="458" t="str">
        <f>色號!C164</f>
        <v>信嘉誠</v>
      </c>
      <c r="E165" s="458"/>
      <c r="F165" s="460">
        <v>49</v>
      </c>
      <c r="G165" s="460">
        <v>92</v>
      </c>
      <c r="H165" s="460">
        <v>92</v>
      </c>
      <c r="I165" s="460">
        <v>92</v>
      </c>
      <c r="J165" s="460">
        <v>141</v>
      </c>
      <c r="K165" s="460">
        <v>179</v>
      </c>
      <c r="L165" s="460">
        <v>234</v>
      </c>
      <c r="M165" s="460">
        <v>284</v>
      </c>
    </row>
    <row r="166" spans="2:13" x14ac:dyDescent="0.25">
      <c r="B166" s="459" t="str">
        <f>色號!A165</f>
        <v>M85</v>
      </c>
      <c r="C166" s="458" t="str">
        <f>色號!B165</f>
        <v>噴砂染色柯特</v>
      </c>
      <c r="D166" s="458" t="str">
        <f>色號!C165</f>
        <v>信嘉誠</v>
      </c>
      <c r="E166" s="458"/>
      <c r="F166" s="460">
        <v>49</v>
      </c>
      <c r="G166" s="460">
        <v>92</v>
      </c>
      <c r="H166" s="460">
        <v>92</v>
      </c>
      <c r="I166" s="460">
        <v>92</v>
      </c>
      <c r="J166" s="460">
        <v>141</v>
      </c>
      <c r="K166" s="460">
        <v>179</v>
      </c>
      <c r="L166" s="460">
        <v>234</v>
      </c>
      <c r="M166" s="460">
        <v>284</v>
      </c>
    </row>
    <row r="167" spans="2:13" x14ac:dyDescent="0.25">
      <c r="B167" s="459" t="str">
        <f>色號!A166</f>
        <v>M86</v>
      </c>
      <c r="C167" s="458" t="str">
        <f>色號!B166</f>
        <v>挪威風雅木</v>
      </c>
      <c r="D167" s="458" t="str">
        <f>色號!C166</f>
        <v>信嘉誠</v>
      </c>
      <c r="E167" s="458"/>
      <c r="F167" s="460">
        <v>49</v>
      </c>
      <c r="G167" s="460">
        <v>92</v>
      </c>
      <c r="H167" s="460">
        <v>92</v>
      </c>
      <c r="I167" s="460">
        <v>92</v>
      </c>
      <c r="J167" s="460">
        <v>141</v>
      </c>
      <c r="K167" s="460">
        <v>179</v>
      </c>
      <c r="L167" s="460">
        <v>234</v>
      </c>
      <c r="M167" s="460">
        <v>284</v>
      </c>
    </row>
    <row r="168" spans="2:13" x14ac:dyDescent="0.25">
      <c r="B168" s="459" t="str">
        <f>色號!A167</f>
        <v>M88</v>
      </c>
      <c r="C168" s="458" t="str">
        <f>色號!B167</f>
        <v>北歐巴檀木</v>
      </c>
      <c r="D168" s="458" t="str">
        <f>色號!C167</f>
        <v>信嘉誠</v>
      </c>
      <c r="E168" s="458"/>
      <c r="F168" s="460">
        <v>49</v>
      </c>
      <c r="G168" s="460">
        <v>92</v>
      </c>
      <c r="H168" s="460">
        <v>92</v>
      </c>
      <c r="I168" s="460">
        <v>92</v>
      </c>
      <c r="J168" s="460">
        <v>141</v>
      </c>
      <c r="K168" s="460">
        <v>179</v>
      </c>
      <c r="L168" s="460">
        <v>234</v>
      </c>
      <c r="M168" s="460">
        <v>284</v>
      </c>
    </row>
    <row r="169" spans="2:13" x14ac:dyDescent="0.25">
      <c r="B169" s="459" t="str">
        <f>色號!A168</f>
        <v>M89</v>
      </c>
      <c r="C169" s="458" t="str">
        <f>色號!B168</f>
        <v>新幾內亞紫檀</v>
      </c>
      <c r="D169" s="458" t="str">
        <f>色號!C168</f>
        <v>信嘉誠</v>
      </c>
      <c r="E169" s="458"/>
      <c r="F169" s="460">
        <v>49</v>
      </c>
      <c r="G169" s="460">
        <v>92</v>
      </c>
      <c r="H169" s="460">
        <v>92</v>
      </c>
      <c r="I169" s="460">
        <v>92</v>
      </c>
      <c r="J169" s="460">
        <v>141</v>
      </c>
      <c r="K169" s="460">
        <v>179</v>
      </c>
      <c r="L169" s="460">
        <v>234</v>
      </c>
      <c r="M169" s="460">
        <v>284</v>
      </c>
    </row>
    <row r="170" spans="2:13" x14ac:dyDescent="0.25">
      <c r="B170" s="459" t="str">
        <f>色號!A169</f>
        <v>K8</v>
      </c>
      <c r="C170" s="458" t="str">
        <f>色號!B169</f>
        <v>天然胡桃</v>
      </c>
      <c r="D170" s="458" t="str">
        <f>色號!C169</f>
        <v>信嘉誠</v>
      </c>
      <c r="E170" s="458"/>
      <c r="F170" s="460">
        <v>49</v>
      </c>
      <c r="G170" s="460">
        <v>92</v>
      </c>
      <c r="H170" s="460">
        <v>92</v>
      </c>
      <c r="I170" s="460">
        <v>92</v>
      </c>
      <c r="J170" s="460">
        <v>141</v>
      </c>
      <c r="K170" s="460">
        <v>179</v>
      </c>
      <c r="L170" s="460">
        <v>234</v>
      </c>
      <c r="M170" s="460">
        <v>284</v>
      </c>
    </row>
    <row r="171" spans="2:13" x14ac:dyDescent="0.25">
      <c r="B171" s="459" t="str">
        <f>色號!A170</f>
        <v>K9</v>
      </c>
      <c r="C171" s="458" t="str">
        <f>色號!B170</f>
        <v>天然楓木</v>
      </c>
      <c r="D171" s="458" t="str">
        <f>色號!C170</f>
        <v>信嘉誠</v>
      </c>
      <c r="E171" s="458"/>
      <c r="F171" s="460">
        <v>49</v>
      </c>
      <c r="G171" s="460">
        <v>92</v>
      </c>
      <c r="H171" s="460">
        <v>92</v>
      </c>
      <c r="I171" s="460">
        <v>92</v>
      </c>
      <c r="J171" s="460">
        <v>141</v>
      </c>
      <c r="K171" s="460">
        <v>179</v>
      </c>
      <c r="L171" s="460">
        <v>234</v>
      </c>
      <c r="M171" s="460">
        <v>284</v>
      </c>
    </row>
    <row r="172" spans="2:13" x14ac:dyDescent="0.25">
      <c r="B172" s="459" t="str">
        <f>色號!A171</f>
        <v>K12</v>
      </c>
      <c r="C172" s="458" t="str">
        <f>色號!B171</f>
        <v>秋香染白</v>
      </c>
      <c r="D172" s="458" t="str">
        <f>色號!C171</f>
        <v>信嘉誠</v>
      </c>
      <c r="E172" s="458"/>
      <c r="F172" s="460">
        <v>49</v>
      </c>
      <c r="G172" s="460">
        <v>92</v>
      </c>
      <c r="H172" s="460">
        <v>92</v>
      </c>
      <c r="I172" s="460">
        <v>92</v>
      </c>
      <c r="J172" s="460">
        <v>141</v>
      </c>
      <c r="K172" s="460">
        <v>179</v>
      </c>
      <c r="L172" s="460">
        <v>234</v>
      </c>
      <c r="M172" s="460">
        <v>284</v>
      </c>
    </row>
    <row r="173" spans="2:13" x14ac:dyDescent="0.25">
      <c r="B173" s="459" t="str">
        <f>色號!A172</f>
        <v>K13</v>
      </c>
      <c r="C173" s="458" t="str">
        <f>色號!B172</f>
        <v>鋼刷白梣</v>
      </c>
      <c r="D173" s="458" t="str">
        <f>色號!C172</f>
        <v>信嘉誠</v>
      </c>
      <c r="E173" s="458"/>
      <c r="F173" s="460">
        <v>49</v>
      </c>
      <c r="G173" s="460">
        <v>92</v>
      </c>
      <c r="H173" s="460">
        <v>92</v>
      </c>
      <c r="I173" s="460">
        <v>92</v>
      </c>
      <c r="J173" s="460">
        <v>141</v>
      </c>
      <c r="K173" s="460">
        <v>179</v>
      </c>
      <c r="L173" s="460">
        <v>234</v>
      </c>
      <c r="M173" s="460">
        <v>284</v>
      </c>
    </row>
    <row r="174" spans="2:13" x14ac:dyDescent="0.25">
      <c r="B174" s="459" t="str">
        <f>色號!A173</f>
        <v>K18</v>
      </c>
      <c r="C174" s="458" t="str">
        <f>色號!B173</f>
        <v>黃金櫻桃</v>
      </c>
      <c r="D174" s="458" t="str">
        <f>色號!C173</f>
        <v>信嘉誠</v>
      </c>
      <c r="E174" s="458"/>
      <c r="F174" s="460">
        <v>49</v>
      </c>
      <c r="G174" s="460">
        <v>92</v>
      </c>
      <c r="H174" s="460">
        <v>92</v>
      </c>
      <c r="I174" s="460">
        <v>92</v>
      </c>
      <c r="J174" s="460">
        <v>141</v>
      </c>
      <c r="K174" s="460">
        <v>179</v>
      </c>
      <c r="L174" s="460">
        <v>234</v>
      </c>
      <c r="M174" s="460">
        <v>284</v>
      </c>
    </row>
    <row r="175" spans="2:13" x14ac:dyDescent="0.25">
      <c r="B175" s="459" t="str">
        <f>色號!A174</f>
        <v>K19</v>
      </c>
      <c r="C175" s="458" t="str">
        <f>色號!B174</f>
        <v>鑽石白</v>
      </c>
      <c r="D175" s="458" t="str">
        <f>色號!C174</f>
        <v>信嘉誠</v>
      </c>
      <c r="E175" s="458"/>
      <c r="F175" s="460">
        <v>49</v>
      </c>
      <c r="G175" s="460">
        <v>92</v>
      </c>
      <c r="H175" s="460">
        <v>92</v>
      </c>
      <c r="I175" s="460">
        <v>92</v>
      </c>
      <c r="J175" s="460">
        <v>141</v>
      </c>
      <c r="K175" s="460">
        <v>179</v>
      </c>
      <c r="L175" s="460">
        <v>234</v>
      </c>
      <c r="M175" s="460">
        <v>284</v>
      </c>
    </row>
    <row r="176" spans="2:13" x14ac:dyDescent="0.25">
      <c r="B176" s="459" t="str">
        <f>色號!A175</f>
        <v>K20</v>
      </c>
      <c r="C176" s="458" t="str">
        <f>色號!B175</f>
        <v>鋼刷典雅大甘木</v>
      </c>
      <c r="D176" s="458" t="str">
        <f>色號!C175</f>
        <v>信嘉誠</v>
      </c>
      <c r="E176" s="458"/>
      <c r="F176" s="460">
        <v>49</v>
      </c>
      <c r="G176" s="460">
        <v>92</v>
      </c>
      <c r="H176" s="460">
        <v>92</v>
      </c>
      <c r="I176" s="460">
        <v>92</v>
      </c>
      <c r="J176" s="460">
        <v>141</v>
      </c>
      <c r="K176" s="460">
        <v>179</v>
      </c>
      <c r="L176" s="460">
        <v>234</v>
      </c>
      <c r="M176" s="460">
        <v>284</v>
      </c>
    </row>
    <row r="177" spans="2:13" x14ac:dyDescent="0.25">
      <c r="B177" s="459" t="str">
        <f>色號!A176</f>
        <v>K21</v>
      </c>
      <c r="C177" s="458" t="str">
        <f>色號!B176</f>
        <v>鋼刷千年黑玉檀</v>
      </c>
      <c r="D177" s="458" t="str">
        <f>色號!C176</f>
        <v>信嘉誠</v>
      </c>
      <c r="E177" s="458"/>
      <c r="F177" s="460">
        <v>49</v>
      </c>
      <c r="G177" s="460">
        <v>92</v>
      </c>
      <c r="H177" s="460">
        <v>92</v>
      </c>
      <c r="I177" s="460">
        <v>92</v>
      </c>
      <c r="J177" s="460">
        <v>141</v>
      </c>
      <c r="K177" s="460">
        <v>179</v>
      </c>
      <c r="L177" s="460">
        <v>234</v>
      </c>
      <c r="M177" s="460">
        <v>284</v>
      </c>
    </row>
    <row r="178" spans="2:13" x14ac:dyDescent="0.25">
      <c r="B178" s="459" t="str">
        <f>色號!A177</f>
        <v>K22</v>
      </c>
      <c r="C178" s="458" t="str">
        <f>色號!B177</f>
        <v>鋼刷時尚淺胡桃</v>
      </c>
      <c r="D178" s="458" t="str">
        <f>色號!C177</f>
        <v>信嘉誠</v>
      </c>
      <c r="E178" s="458"/>
      <c r="F178" s="460">
        <v>49</v>
      </c>
      <c r="G178" s="460">
        <v>92</v>
      </c>
      <c r="H178" s="460">
        <v>92</v>
      </c>
      <c r="I178" s="460">
        <v>92</v>
      </c>
      <c r="J178" s="460">
        <v>141</v>
      </c>
      <c r="K178" s="460">
        <v>179</v>
      </c>
      <c r="L178" s="460">
        <v>234</v>
      </c>
      <c r="M178" s="460">
        <v>284</v>
      </c>
    </row>
    <row r="179" spans="2:13" x14ac:dyDescent="0.25">
      <c r="B179" s="459" t="str">
        <f>色號!A178</f>
        <v>K23</v>
      </c>
      <c r="C179" s="458" t="str">
        <f>色號!B178</f>
        <v>鋼刷俄羅斯赤松</v>
      </c>
      <c r="D179" s="458" t="str">
        <f>色號!C178</f>
        <v>信嘉誠</v>
      </c>
      <c r="E179" s="458"/>
      <c r="F179" s="460">
        <v>49</v>
      </c>
      <c r="G179" s="460">
        <v>92</v>
      </c>
      <c r="H179" s="460">
        <v>92</v>
      </c>
      <c r="I179" s="460">
        <v>92</v>
      </c>
      <c r="J179" s="460">
        <v>141</v>
      </c>
      <c r="K179" s="460">
        <v>179</v>
      </c>
      <c r="L179" s="460">
        <v>234</v>
      </c>
      <c r="M179" s="460">
        <v>284</v>
      </c>
    </row>
    <row r="180" spans="2:13" x14ac:dyDescent="0.25">
      <c r="B180" s="459" t="str">
        <f>色號!A179</f>
        <v>K25</v>
      </c>
      <c r="C180" s="458" t="str">
        <f>色號!B179</f>
        <v>鋼刷京都白栓</v>
      </c>
      <c r="D180" s="458" t="str">
        <f>色號!C179</f>
        <v>信嘉誠</v>
      </c>
      <c r="E180" s="458"/>
      <c r="F180" s="460">
        <v>49</v>
      </c>
      <c r="G180" s="460">
        <v>92</v>
      </c>
      <c r="H180" s="460">
        <v>92</v>
      </c>
      <c r="I180" s="460">
        <v>92</v>
      </c>
      <c r="J180" s="460">
        <v>141</v>
      </c>
      <c r="K180" s="460">
        <v>179</v>
      </c>
      <c r="L180" s="460">
        <v>234</v>
      </c>
      <c r="M180" s="460">
        <v>284</v>
      </c>
    </row>
    <row r="181" spans="2:13" x14ac:dyDescent="0.25">
      <c r="B181" s="459" t="str">
        <f>色號!A180</f>
        <v>K26</v>
      </c>
      <c r="C181" s="458" t="str">
        <f>色號!B180</f>
        <v>臻賓梧桐木</v>
      </c>
      <c r="D181" s="458" t="str">
        <f>色號!C180</f>
        <v>信嘉誠</v>
      </c>
      <c r="E181" s="458"/>
      <c r="F181" s="460">
        <v>49</v>
      </c>
      <c r="G181" s="460">
        <v>92</v>
      </c>
      <c r="H181" s="460">
        <v>92</v>
      </c>
      <c r="I181" s="460">
        <v>92</v>
      </c>
      <c r="J181" s="460">
        <v>141</v>
      </c>
      <c r="K181" s="460">
        <v>179</v>
      </c>
      <c r="L181" s="460">
        <v>234</v>
      </c>
      <c r="M181" s="460">
        <v>284</v>
      </c>
    </row>
    <row r="182" spans="2:13" x14ac:dyDescent="0.25">
      <c r="B182" s="459" t="str">
        <f>色號!A181</f>
        <v>K27</v>
      </c>
      <c r="C182" s="458" t="str">
        <f>色號!B181</f>
        <v>臻賓樹玉</v>
      </c>
      <c r="D182" s="458" t="str">
        <f>色號!C181</f>
        <v>信嘉誠</v>
      </c>
      <c r="E182" s="458"/>
      <c r="F182" s="460">
        <v>49</v>
      </c>
      <c r="G182" s="460">
        <v>92</v>
      </c>
      <c r="H182" s="460">
        <v>92</v>
      </c>
      <c r="I182" s="460">
        <v>92</v>
      </c>
      <c r="J182" s="460">
        <v>141</v>
      </c>
      <c r="K182" s="460">
        <v>179</v>
      </c>
      <c r="L182" s="460">
        <v>234</v>
      </c>
      <c r="M182" s="460">
        <v>284</v>
      </c>
    </row>
    <row r="183" spans="2:13" x14ac:dyDescent="0.25">
      <c r="B183" s="459" t="str">
        <f>色號!A182</f>
        <v>K28</v>
      </c>
      <c r="C183" s="458" t="str">
        <f>色號!B182</f>
        <v>臻賓白金檀</v>
      </c>
      <c r="D183" s="458" t="str">
        <f>色號!C182</f>
        <v>信嘉誠</v>
      </c>
      <c r="E183" s="458"/>
      <c r="F183" s="460">
        <v>49</v>
      </c>
      <c r="G183" s="460">
        <v>92</v>
      </c>
      <c r="H183" s="460">
        <v>92</v>
      </c>
      <c r="I183" s="460">
        <v>92</v>
      </c>
      <c r="J183" s="460">
        <v>141</v>
      </c>
      <c r="K183" s="460">
        <v>179</v>
      </c>
      <c r="L183" s="460">
        <v>234</v>
      </c>
      <c r="M183" s="460">
        <v>284</v>
      </c>
    </row>
    <row r="184" spans="2:13" x14ac:dyDescent="0.25">
      <c r="B184" s="459" t="str">
        <f>色號!A183</f>
        <v>K29</v>
      </c>
      <c r="C184" s="458" t="str">
        <f>色號!B183</f>
        <v>臻賓臻善銓柚木</v>
      </c>
      <c r="D184" s="458" t="str">
        <f>色號!C183</f>
        <v>信嘉誠</v>
      </c>
      <c r="E184" s="458"/>
      <c r="F184" s="460">
        <v>49</v>
      </c>
      <c r="G184" s="460">
        <v>92</v>
      </c>
      <c r="H184" s="460">
        <v>92</v>
      </c>
      <c r="I184" s="460">
        <v>92</v>
      </c>
      <c r="J184" s="460">
        <v>141</v>
      </c>
      <c r="K184" s="460">
        <v>179</v>
      </c>
      <c r="L184" s="460">
        <v>234</v>
      </c>
      <c r="M184" s="460">
        <v>284</v>
      </c>
    </row>
    <row r="185" spans="2:13" x14ac:dyDescent="0.25">
      <c r="B185" s="459" t="str">
        <f>色號!A184</f>
        <v>K30</v>
      </c>
      <c r="C185" s="458" t="str">
        <f>色號!B184</f>
        <v>福爾摩沙栓檜</v>
      </c>
      <c r="D185" s="458" t="str">
        <f>色號!C184</f>
        <v>信嘉誠</v>
      </c>
      <c r="E185" s="458"/>
      <c r="F185" s="460">
        <v>49</v>
      </c>
      <c r="G185" s="460">
        <v>92</v>
      </c>
      <c r="H185" s="460">
        <v>92</v>
      </c>
      <c r="I185" s="460">
        <v>92</v>
      </c>
      <c r="J185" s="460">
        <v>141</v>
      </c>
      <c r="K185" s="460">
        <v>179</v>
      </c>
      <c r="L185" s="460">
        <v>234</v>
      </c>
      <c r="M185" s="460">
        <v>284</v>
      </c>
    </row>
    <row r="186" spans="2:13" x14ac:dyDescent="0.25">
      <c r="B186" s="459" t="str">
        <f>色號!A185</f>
        <v>K31</v>
      </c>
      <c r="C186" s="458" t="str">
        <f>色號!B185</f>
        <v>淺藝彩劍柏</v>
      </c>
      <c r="D186" s="458" t="str">
        <f>色號!C185</f>
        <v>信嘉誠</v>
      </c>
      <c r="E186" s="458"/>
      <c r="F186" s="460">
        <v>49</v>
      </c>
      <c r="G186" s="460">
        <v>92</v>
      </c>
      <c r="H186" s="460">
        <v>92</v>
      </c>
      <c r="I186" s="460">
        <v>92</v>
      </c>
      <c r="J186" s="460">
        <v>141</v>
      </c>
      <c r="K186" s="460">
        <v>179</v>
      </c>
      <c r="L186" s="460">
        <v>234</v>
      </c>
      <c r="M186" s="460">
        <v>284</v>
      </c>
    </row>
    <row r="187" spans="2:13" x14ac:dyDescent="0.25">
      <c r="B187" s="459" t="str">
        <f>色號!A186</f>
        <v>K32</v>
      </c>
      <c r="C187" s="458" t="str">
        <f>色號!B186</f>
        <v>藝彩劍柏</v>
      </c>
      <c r="D187" s="458" t="str">
        <f>色號!C186</f>
        <v>信嘉誠</v>
      </c>
      <c r="E187" s="458"/>
      <c r="F187" s="460">
        <v>49</v>
      </c>
      <c r="G187" s="460">
        <v>92</v>
      </c>
      <c r="H187" s="460">
        <v>92</v>
      </c>
      <c r="I187" s="460">
        <v>92</v>
      </c>
      <c r="J187" s="460">
        <v>141</v>
      </c>
      <c r="K187" s="460">
        <v>179</v>
      </c>
      <c r="L187" s="460">
        <v>234</v>
      </c>
      <c r="M187" s="460">
        <v>284</v>
      </c>
    </row>
    <row r="188" spans="2:13" x14ac:dyDescent="0.25">
      <c r="B188" s="459" t="str">
        <f>色號!A187</f>
        <v>K33</v>
      </c>
      <c r="C188" s="458" t="str">
        <f>色號!B187</f>
        <v>鋼刷貴族淺梧桐</v>
      </c>
      <c r="D188" s="458" t="str">
        <f>色號!C187</f>
        <v>信嘉誠</v>
      </c>
      <c r="E188" s="458"/>
      <c r="F188" s="460">
        <v>49</v>
      </c>
      <c r="G188" s="460">
        <v>92</v>
      </c>
      <c r="H188" s="460">
        <v>92</v>
      </c>
      <c r="I188" s="460">
        <v>92</v>
      </c>
      <c r="J188" s="460">
        <v>141</v>
      </c>
      <c r="K188" s="460">
        <v>179</v>
      </c>
      <c r="L188" s="460">
        <v>234</v>
      </c>
      <c r="M188" s="460">
        <v>284</v>
      </c>
    </row>
    <row r="189" spans="2:13" x14ac:dyDescent="0.25">
      <c r="B189" s="459" t="str">
        <f>色號!A188</f>
        <v>K39</v>
      </c>
      <c r="C189" s="458" t="str">
        <f>色號!B188</f>
        <v>鋼刷菩提可果木</v>
      </c>
      <c r="D189" s="458" t="str">
        <f>色號!C188</f>
        <v>信嘉誠</v>
      </c>
      <c r="E189" s="458"/>
      <c r="F189" s="460">
        <v>49</v>
      </c>
      <c r="G189" s="460">
        <v>92</v>
      </c>
      <c r="H189" s="460">
        <v>92</v>
      </c>
      <c r="I189" s="460">
        <v>92</v>
      </c>
      <c r="J189" s="460">
        <v>141</v>
      </c>
      <c r="K189" s="460">
        <v>179</v>
      </c>
      <c r="L189" s="460">
        <v>234</v>
      </c>
      <c r="M189" s="460">
        <v>284</v>
      </c>
    </row>
    <row r="190" spans="2:13" x14ac:dyDescent="0.25">
      <c r="B190" s="459" t="str">
        <f>色號!A189</f>
        <v>K51</v>
      </c>
      <c r="C190" s="458" t="str">
        <f>色號!B189</f>
        <v>安地斯山櫟木鋸野紋</v>
      </c>
      <c r="D190" s="458" t="str">
        <f>色號!C189</f>
        <v>信嘉誠</v>
      </c>
      <c r="E190" s="458"/>
      <c r="F190" s="460">
        <v>49</v>
      </c>
      <c r="G190" s="460">
        <v>92</v>
      </c>
      <c r="H190" s="460">
        <v>92</v>
      </c>
      <c r="I190" s="460">
        <v>92</v>
      </c>
      <c r="J190" s="460">
        <v>141</v>
      </c>
      <c r="K190" s="460">
        <v>179</v>
      </c>
      <c r="L190" s="460">
        <v>234</v>
      </c>
      <c r="M190" s="460">
        <v>284</v>
      </c>
    </row>
    <row r="191" spans="2:13" x14ac:dyDescent="0.25">
      <c r="B191" s="459" t="str">
        <f>色號!A190</f>
        <v>K52</v>
      </c>
      <c r="C191" s="458" t="str">
        <f>色號!B190</f>
        <v>南美洲樺木鋸野紋</v>
      </c>
      <c r="D191" s="458" t="str">
        <f>色號!C190</f>
        <v>信嘉誠</v>
      </c>
      <c r="E191" s="458"/>
      <c r="F191" s="460">
        <v>49</v>
      </c>
      <c r="G191" s="460">
        <v>92</v>
      </c>
      <c r="H191" s="460">
        <v>92</v>
      </c>
      <c r="I191" s="460">
        <v>92</v>
      </c>
      <c r="J191" s="460">
        <v>141</v>
      </c>
      <c r="K191" s="460">
        <v>179</v>
      </c>
      <c r="L191" s="460">
        <v>234</v>
      </c>
      <c r="M191" s="460">
        <v>284</v>
      </c>
    </row>
    <row r="192" spans="2:13" x14ac:dyDescent="0.25">
      <c r="B192" s="459" t="str">
        <f>色號!A191</f>
        <v>K53</v>
      </c>
      <c r="C192" s="458" t="str">
        <f>色號!B191</f>
        <v>瑞典雪松鋸齒紋</v>
      </c>
      <c r="D192" s="458" t="str">
        <f>色號!C191</f>
        <v>信嘉誠</v>
      </c>
      <c r="E192" s="458"/>
      <c r="F192" s="460">
        <v>49</v>
      </c>
      <c r="G192" s="460">
        <v>92</v>
      </c>
      <c r="H192" s="460">
        <v>92</v>
      </c>
      <c r="I192" s="460">
        <v>92</v>
      </c>
      <c r="J192" s="460">
        <v>141</v>
      </c>
      <c r="K192" s="460">
        <v>179</v>
      </c>
      <c r="L192" s="460">
        <v>234</v>
      </c>
      <c r="M192" s="460">
        <v>284</v>
      </c>
    </row>
    <row r="193" spans="2:13" x14ac:dyDescent="0.25">
      <c r="B193" s="459" t="str">
        <f>色號!A192</f>
        <v>K55</v>
      </c>
      <c r="C193" s="458" t="str">
        <f>色號!B192</f>
        <v>北美白橡木鋸齒紋</v>
      </c>
      <c r="D193" s="458" t="str">
        <f>色號!C192</f>
        <v>信嘉誠</v>
      </c>
      <c r="E193" s="458"/>
      <c r="F193" s="460">
        <v>49</v>
      </c>
      <c r="G193" s="460">
        <v>92</v>
      </c>
      <c r="H193" s="460">
        <v>92</v>
      </c>
      <c r="I193" s="460">
        <v>92</v>
      </c>
      <c r="J193" s="460">
        <v>141</v>
      </c>
      <c r="K193" s="460">
        <v>179</v>
      </c>
      <c r="L193" s="460">
        <v>234</v>
      </c>
      <c r="M193" s="460">
        <v>284</v>
      </c>
    </row>
    <row r="194" spans="2:13" x14ac:dyDescent="0.25">
      <c r="B194" s="459" t="str">
        <f>色號!A193</f>
        <v>K56</v>
      </c>
      <c r="C194" s="458" t="str">
        <f>色號!B193</f>
        <v>日式現代清水模</v>
      </c>
      <c r="D194" s="458" t="str">
        <f>色號!C193</f>
        <v>信嘉誠</v>
      </c>
      <c r="E194" s="458"/>
      <c r="F194" s="460">
        <v>49</v>
      </c>
      <c r="G194" s="460">
        <v>92</v>
      </c>
      <c r="H194" s="460">
        <v>92</v>
      </c>
      <c r="I194" s="460">
        <v>92</v>
      </c>
      <c r="J194" s="460">
        <v>141</v>
      </c>
      <c r="K194" s="460">
        <v>179</v>
      </c>
      <c r="L194" s="460">
        <v>234</v>
      </c>
      <c r="M194" s="460">
        <v>284</v>
      </c>
    </row>
    <row r="195" spans="2:13" x14ac:dyDescent="0.25">
      <c r="B195" s="459" t="str">
        <f>色號!A194</f>
        <v>K58</v>
      </c>
      <c r="C195" s="458" t="str">
        <f>色號!B194</f>
        <v>義大利羅馬大理石</v>
      </c>
      <c r="D195" s="458" t="str">
        <f>色號!C194</f>
        <v>信嘉誠</v>
      </c>
      <c r="E195" s="458"/>
      <c r="F195" s="460">
        <v>49</v>
      </c>
      <c r="G195" s="460">
        <v>92</v>
      </c>
      <c r="H195" s="460">
        <v>92</v>
      </c>
      <c r="I195" s="460">
        <v>92</v>
      </c>
      <c r="J195" s="460">
        <v>141</v>
      </c>
      <c r="K195" s="460">
        <v>179</v>
      </c>
      <c r="L195" s="460">
        <v>234</v>
      </c>
      <c r="M195" s="460">
        <v>284</v>
      </c>
    </row>
    <row r="196" spans="2:13" x14ac:dyDescent="0.25">
      <c r="B196" s="459" t="str">
        <f>色號!A195</f>
        <v>K100</v>
      </c>
      <c r="C196" s="458" t="str">
        <f>色號!B195</f>
        <v>科特棕楎鋸紋</v>
      </c>
      <c r="D196" s="458" t="str">
        <f>色號!C195</f>
        <v>信嘉誠</v>
      </c>
      <c r="E196" s="458"/>
      <c r="F196" s="460">
        <v>49</v>
      </c>
      <c r="G196" s="460">
        <v>92</v>
      </c>
      <c r="H196" s="460">
        <v>92</v>
      </c>
      <c r="I196" s="460">
        <v>92</v>
      </c>
      <c r="J196" s="460">
        <v>141</v>
      </c>
      <c r="K196" s="460">
        <v>179</v>
      </c>
      <c r="L196" s="460">
        <v>234</v>
      </c>
      <c r="M196" s="460">
        <v>284</v>
      </c>
    </row>
    <row r="197" spans="2:13" x14ac:dyDescent="0.25">
      <c r="B197" s="459" t="str">
        <f>色號!A196</f>
        <v>K101</v>
      </c>
      <c r="C197" s="458" t="str">
        <f>色號!B196</f>
        <v>奧斯卡清水模</v>
      </c>
      <c r="D197" s="458" t="str">
        <f>色號!C196</f>
        <v>信嘉誠</v>
      </c>
      <c r="E197" s="458"/>
      <c r="F197" s="460">
        <v>49</v>
      </c>
      <c r="G197" s="460">
        <v>92</v>
      </c>
      <c r="H197" s="460">
        <v>92</v>
      </c>
      <c r="I197" s="460">
        <v>92</v>
      </c>
      <c r="J197" s="460">
        <v>141</v>
      </c>
      <c r="K197" s="460">
        <v>179</v>
      </c>
      <c r="L197" s="460">
        <v>234</v>
      </c>
      <c r="M197" s="460">
        <v>284</v>
      </c>
    </row>
    <row r="198" spans="2:13" x14ac:dyDescent="0.25">
      <c r="B198" s="459" t="str">
        <f>色號!A197</f>
        <v>K102</v>
      </c>
      <c r="C198" s="458" t="str">
        <f>色號!B197</f>
        <v>瑞典胡桃集成</v>
      </c>
      <c r="D198" s="458" t="str">
        <f>色號!C197</f>
        <v>信嘉誠</v>
      </c>
      <c r="E198" s="458"/>
      <c r="F198" s="460">
        <v>49</v>
      </c>
      <c r="G198" s="460">
        <v>92</v>
      </c>
      <c r="H198" s="460">
        <v>92</v>
      </c>
      <c r="I198" s="460">
        <v>92</v>
      </c>
      <c r="J198" s="460">
        <v>141</v>
      </c>
      <c r="K198" s="460">
        <v>179</v>
      </c>
      <c r="L198" s="460">
        <v>234</v>
      </c>
      <c r="M198" s="460">
        <v>284</v>
      </c>
    </row>
    <row r="199" spans="2:13" x14ac:dyDescent="0.25">
      <c r="B199" s="459" t="str">
        <f>色號!A198</f>
        <v>K103</v>
      </c>
      <c r="C199" s="458" t="str">
        <f>色號!B198</f>
        <v>亞麻綢紋</v>
      </c>
      <c r="D199" s="458" t="str">
        <f>色號!C198</f>
        <v>信嘉誠</v>
      </c>
      <c r="E199" s="458"/>
      <c r="F199" s="460">
        <v>49</v>
      </c>
      <c r="G199" s="460">
        <v>92</v>
      </c>
      <c r="H199" s="460">
        <v>92</v>
      </c>
      <c r="I199" s="460">
        <v>92</v>
      </c>
      <c r="J199" s="460">
        <v>141</v>
      </c>
      <c r="K199" s="460">
        <v>179</v>
      </c>
      <c r="L199" s="460">
        <v>234</v>
      </c>
      <c r="M199" s="460">
        <v>284</v>
      </c>
    </row>
    <row r="200" spans="2:13" x14ac:dyDescent="0.25">
      <c r="B200" s="459" t="str">
        <f>色號!A199</f>
        <v>K105</v>
      </c>
      <c r="C200" s="458" t="str">
        <f>色號!B199</f>
        <v>英國奶茶</v>
      </c>
      <c r="D200" s="458" t="str">
        <f>色號!C199</f>
        <v>信嘉誠</v>
      </c>
      <c r="E200" s="458"/>
      <c r="F200" s="460">
        <v>49</v>
      </c>
      <c r="G200" s="460">
        <v>92</v>
      </c>
      <c r="H200" s="460">
        <v>92</v>
      </c>
      <c r="I200" s="460">
        <v>92</v>
      </c>
      <c r="J200" s="460">
        <v>141</v>
      </c>
      <c r="K200" s="460">
        <v>179</v>
      </c>
      <c r="L200" s="460">
        <v>234</v>
      </c>
      <c r="M200" s="460">
        <v>284</v>
      </c>
    </row>
    <row r="201" spans="2:13" x14ac:dyDescent="0.25">
      <c r="B201" s="459" t="str">
        <f>色號!A200</f>
        <v>K-VL166</v>
      </c>
      <c r="C201" s="458" t="str">
        <f>色號!B200</f>
        <v>粉白榆木</v>
      </c>
      <c r="D201" s="458" t="str">
        <f>色號!C200</f>
        <v>信嘉誠</v>
      </c>
      <c r="E201" s="458"/>
      <c r="F201" s="460">
        <v>49</v>
      </c>
      <c r="G201" s="460">
        <v>92</v>
      </c>
      <c r="H201" s="460">
        <v>92</v>
      </c>
      <c r="I201" s="460">
        <v>92</v>
      </c>
      <c r="J201" s="460">
        <v>141</v>
      </c>
      <c r="K201" s="460">
        <v>179</v>
      </c>
      <c r="L201" s="460">
        <v>234</v>
      </c>
      <c r="M201" s="460">
        <v>284</v>
      </c>
    </row>
    <row r="202" spans="2:13" x14ac:dyDescent="0.25">
      <c r="B202" s="459" t="str">
        <f>色號!A201</f>
        <v>K-VL168</v>
      </c>
      <c r="C202" s="458" t="str">
        <f>色號!B201</f>
        <v>經典梧桐木</v>
      </c>
      <c r="D202" s="458" t="str">
        <f>色號!C201</f>
        <v>信嘉誠</v>
      </c>
      <c r="E202" s="458"/>
      <c r="F202" s="460">
        <v>49</v>
      </c>
      <c r="G202" s="460">
        <v>92</v>
      </c>
      <c r="H202" s="460">
        <v>92</v>
      </c>
      <c r="I202" s="460">
        <v>92</v>
      </c>
      <c r="J202" s="460">
        <v>141</v>
      </c>
      <c r="K202" s="460">
        <v>179</v>
      </c>
      <c r="L202" s="460">
        <v>234</v>
      </c>
      <c r="M202" s="460">
        <v>284</v>
      </c>
    </row>
    <row r="203" spans="2:13" x14ac:dyDescent="0.25">
      <c r="B203" s="459" t="str">
        <f>色號!A202</f>
        <v>K-VL169</v>
      </c>
      <c r="C203" s="458" t="str">
        <f>色號!B202</f>
        <v>深山核桃木</v>
      </c>
      <c r="D203" s="458" t="str">
        <f>色號!C202</f>
        <v>信嘉誠</v>
      </c>
      <c r="E203" s="458"/>
      <c r="F203" s="460">
        <v>49</v>
      </c>
      <c r="G203" s="460">
        <v>92</v>
      </c>
      <c r="H203" s="460">
        <v>92</v>
      </c>
      <c r="I203" s="460">
        <v>92</v>
      </c>
      <c r="J203" s="460">
        <v>141</v>
      </c>
      <c r="K203" s="460">
        <v>179</v>
      </c>
      <c r="L203" s="460">
        <v>234</v>
      </c>
      <c r="M203" s="460">
        <v>284</v>
      </c>
    </row>
    <row r="204" spans="2:13" x14ac:dyDescent="0.25">
      <c r="B204" s="459" t="str">
        <f>色號!A203</f>
        <v>K-VL188</v>
      </c>
      <c r="C204" s="458" t="str">
        <f>色號!B203</f>
        <v>瑞士玻瑰木</v>
      </c>
      <c r="D204" s="458" t="str">
        <f>色號!C203</f>
        <v>信嘉誠</v>
      </c>
      <c r="E204" s="458"/>
      <c r="F204" s="460">
        <v>49</v>
      </c>
      <c r="G204" s="460">
        <v>92</v>
      </c>
      <c r="H204" s="460">
        <v>92</v>
      </c>
      <c r="I204" s="460">
        <v>92</v>
      </c>
      <c r="J204" s="460">
        <v>141</v>
      </c>
      <c r="K204" s="460">
        <v>179</v>
      </c>
      <c r="L204" s="460">
        <v>234</v>
      </c>
      <c r="M204" s="460">
        <v>284</v>
      </c>
    </row>
    <row r="205" spans="2:13" x14ac:dyDescent="0.25">
      <c r="B205" s="459" t="str">
        <f>色號!A204</f>
        <v>K-VL189</v>
      </c>
      <c r="C205" s="458" t="str">
        <f>色號!B204</f>
        <v>維也納森松</v>
      </c>
      <c r="D205" s="458" t="str">
        <f>色號!C204</f>
        <v>信嘉誠</v>
      </c>
      <c r="E205" s="458"/>
      <c r="F205" s="460">
        <v>49</v>
      </c>
      <c r="G205" s="460">
        <v>92</v>
      </c>
      <c r="H205" s="460">
        <v>92</v>
      </c>
      <c r="I205" s="460">
        <v>92</v>
      </c>
      <c r="J205" s="460">
        <v>141</v>
      </c>
      <c r="K205" s="460">
        <v>179</v>
      </c>
      <c r="L205" s="460">
        <v>234</v>
      </c>
      <c r="M205" s="460">
        <v>284</v>
      </c>
    </row>
    <row r="206" spans="2:13" x14ac:dyDescent="0.25">
      <c r="B206" s="6">
        <f>色號!A205</f>
        <v>0</v>
      </c>
      <c r="C206">
        <f>色號!B205</f>
        <v>0</v>
      </c>
      <c r="D206">
        <f>色號!C205</f>
        <v>0</v>
      </c>
      <c r="F206" s="442"/>
      <c r="G206" s="442"/>
      <c r="H206" s="442"/>
      <c r="I206" s="442"/>
      <c r="J206" s="442"/>
      <c r="K206" s="442"/>
      <c r="L206" s="442"/>
      <c r="M206" s="442"/>
    </row>
    <row r="207" spans="2:13" x14ac:dyDescent="0.25">
      <c r="B207" s="6">
        <f>色號!A206</f>
        <v>0</v>
      </c>
      <c r="C207">
        <f>色號!B206</f>
        <v>0</v>
      </c>
      <c r="D207">
        <f>色號!C206</f>
        <v>0</v>
      </c>
      <c r="F207" s="442"/>
      <c r="G207" s="442"/>
      <c r="H207" s="442"/>
      <c r="I207" s="442"/>
      <c r="J207" s="442"/>
      <c r="K207" s="442"/>
      <c r="L207" s="442"/>
      <c r="M207" s="442"/>
    </row>
    <row r="208" spans="2:13" x14ac:dyDescent="0.25">
      <c r="B208" s="441" t="str">
        <f>色號!A207</f>
        <v>P101C</v>
      </c>
      <c r="C208" t="str">
        <f>色號!B207</f>
        <v>楓木水波</v>
      </c>
      <c r="D208" t="str">
        <f>色號!C207</f>
        <v>科定A</v>
      </c>
      <c r="F208" s="447">
        <v>67</v>
      </c>
      <c r="G208" s="447">
        <v>136</v>
      </c>
      <c r="H208" s="447">
        <v>136</v>
      </c>
      <c r="I208" s="447">
        <v>136</v>
      </c>
      <c r="J208" s="447">
        <v>203</v>
      </c>
      <c r="K208" s="447">
        <v>244</v>
      </c>
      <c r="L208" s="447">
        <v>322</v>
      </c>
      <c r="M208" s="447">
        <v>416</v>
      </c>
    </row>
    <row r="209" spans="2:13" x14ac:dyDescent="0.25">
      <c r="B209" s="441" t="str">
        <f>色號!A208</f>
        <v>P169K</v>
      </c>
      <c r="C209" t="str">
        <f>色號!B208</f>
        <v>梧桐木</v>
      </c>
      <c r="D209" t="str">
        <f>色號!C208</f>
        <v>科定A</v>
      </c>
      <c r="F209" s="447">
        <v>67</v>
      </c>
      <c r="G209" s="447">
        <v>136</v>
      </c>
      <c r="H209" s="447">
        <v>136</v>
      </c>
      <c r="I209" s="447">
        <v>136</v>
      </c>
      <c r="J209" s="447">
        <v>203</v>
      </c>
      <c r="K209" s="447">
        <v>244</v>
      </c>
      <c r="L209" s="447">
        <v>322</v>
      </c>
      <c r="M209" s="447">
        <v>416</v>
      </c>
    </row>
    <row r="210" spans="2:13" x14ac:dyDescent="0.25">
      <c r="B210" s="441" t="str">
        <f>色號!A209</f>
        <v>P101D</v>
      </c>
      <c r="C210" t="str">
        <f>色號!B209</f>
        <v>楓木水波</v>
      </c>
      <c r="D210" t="str">
        <f>色號!C209</f>
        <v>科定A</v>
      </c>
      <c r="F210" s="447">
        <v>67</v>
      </c>
      <c r="G210" s="447">
        <v>136</v>
      </c>
      <c r="H210" s="447">
        <v>136</v>
      </c>
      <c r="I210" s="447">
        <v>136</v>
      </c>
      <c r="J210" s="447">
        <v>203</v>
      </c>
      <c r="K210" s="447">
        <v>244</v>
      </c>
      <c r="L210" s="447">
        <v>322</v>
      </c>
      <c r="M210" s="447">
        <v>416</v>
      </c>
    </row>
    <row r="211" spans="2:13" x14ac:dyDescent="0.25">
      <c r="B211" s="441" t="str">
        <f>色號!A210</f>
        <v>P169M</v>
      </c>
      <c r="C211" t="str">
        <f>色號!B210</f>
        <v>梧桐木直紋</v>
      </c>
      <c r="D211" t="str">
        <f>色號!C210</f>
        <v>科定A</v>
      </c>
      <c r="F211" s="447">
        <v>67</v>
      </c>
      <c r="G211" s="447">
        <v>136</v>
      </c>
      <c r="H211" s="447">
        <v>136</v>
      </c>
      <c r="I211" s="447">
        <v>136</v>
      </c>
      <c r="J211" s="447">
        <v>203</v>
      </c>
      <c r="K211" s="447">
        <v>244</v>
      </c>
      <c r="L211" s="447">
        <v>322</v>
      </c>
      <c r="M211" s="447">
        <v>416</v>
      </c>
    </row>
    <row r="212" spans="2:13" x14ac:dyDescent="0.25">
      <c r="B212" s="441" t="str">
        <f>色號!A211</f>
        <v>P101F</v>
      </c>
      <c r="C212" t="str">
        <f>色號!B211</f>
        <v>楓木水波</v>
      </c>
      <c r="D212" t="str">
        <f>色號!C211</f>
        <v>科定A</v>
      </c>
      <c r="F212" s="447">
        <v>67</v>
      </c>
      <c r="G212" s="447">
        <v>136</v>
      </c>
      <c r="H212" s="447">
        <v>136</v>
      </c>
      <c r="I212" s="447">
        <v>136</v>
      </c>
      <c r="J212" s="447">
        <v>203</v>
      </c>
      <c r="K212" s="447">
        <v>244</v>
      </c>
      <c r="L212" s="447">
        <v>322</v>
      </c>
      <c r="M212" s="447">
        <v>416</v>
      </c>
    </row>
    <row r="213" spans="2:13" x14ac:dyDescent="0.25">
      <c r="B213" s="441" t="str">
        <f>色號!A212</f>
        <v>P269M</v>
      </c>
      <c r="C213" t="str">
        <f>色號!B212</f>
        <v>梧桐木山紋</v>
      </c>
      <c r="D213" t="str">
        <f>色號!C212</f>
        <v>科定A</v>
      </c>
      <c r="F213" s="447">
        <v>67</v>
      </c>
      <c r="G213" s="447">
        <v>136</v>
      </c>
      <c r="H213" s="447">
        <v>136</v>
      </c>
      <c r="I213" s="447">
        <v>136</v>
      </c>
      <c r="J213" s="447">
        <v>203</v>
      </c>
      <c r="K213" s="447">
        <v>244</v>
      </c>
      <c r="L213" s="447">
        <v>322</v>
      </c>
      <c r="M213" s="447">
        <v>416</v>
      </c>
    </row>
    <row r="214" spans="2:13" x14ac:dyDescent="0.25">
      <c r="B214" s="441" t="str">
        <f>色號!A213</f>
        <v>P101P</v>
      </c>
      <c r="C214" t="str">
        <f>色號!B213</f>
        <v>楓木水波</v>
      </c>
      <c r="D214" t="str">
        <f>色號!C213</f>
        <v>科定A</v>
      </c>
      <c r="F214" s="447">
        <v>67</v>
      </c>
      <c r="G214" s="447">
        <v>136</v>
      </c>
      <c r="H214" s="447">
        <v>136</v>
      </c>
      <c r="I214" s="447">
        <v>136</v>
      </c>
      <c r="J214" s="447">
        <v>203</v>
      </c>
      <c r="K214" s="447">
        <v>244</v>
      </c>
      <c r="L214" s="447">
        <v>322</v>
      </c>
      <c r="M214" s="447">
        <v>416</v>
      </c>
    </row>
    <row r="215" spans="2:13" x14ac:dyDescent="0.25">
      <c r="B215" s="441" t="str">
        <f>色號!A214</f>
        <v>P269N</v>
      </c>
      <c r="C215" t="str">
        <f>色號!B214</f>
        <v>梧桐木山紋</v>
      </c>
      <c r="D215" t="str">
        <f>色號!C214</f>
        <v>科定A</v>
      </c>
      <c r="F215" s="447">
        <v>67</v>
      </c>
      <c r="G215" s="447">
        <v>136</v>
      </c>
      <c r="H215" s="447">
        <v>136</v>
      </c>
      <c r="I215" s="447">
        <v>136</v>
      </c>
      <c r="J215" s="447">
        <v>203</v>
      </c>
      <c r="K215" s="447">
        <v>244</v>
      </c>
      <c r="L215" s="447">
        <v>322</v>
      </c>
      <c r="M215" s="447">
        <v>416</v>
      </c>
    </row>
    <row r="216" spans="2:13" x14ac:dyDescent="0.25">
      <c r="B216" s="441" t="str">
        <f>色號!A215</f>
        <v>P101Q</v>
      </c>
      <c r="C216" t="str">
        <f>色號!B215</f>
        <v>楓木水波</v>
      </c>
      <c r="D216" t="str">
        <f>色號!C215</f>
        <v>科定A</v>
      </c>
      <c r="F216" s="447">
        <v>67</v>
      </c>
      <c r="G216" s="447">
        <v>136</v>
      </c>
      <c r="H216" s="447">
        <v>136</v>
      </c>
      <c r="I216" s="447">
        <v>136</v>
      </c>
      <c r="J216" s="447">
        <v>203</v>
      </c>
      <c r="K216" s="447">
        <v>244</v>
      </c>
      <c r="L216" s="447">
        <v>322</v>
      </c>
      <c r="M216" s="447">
        <v>416</v>
      </c>
    </row>
    <row r="217" spans="2:13" x14ac:dyDescent="0.25">
      <c r="B217" s="441" t="str">
        <f>色號!A216</f>
        <v>P169P</v>
      </c>
      <c r="C217" t="str">
        <f>色號!B216</f>
        <v>梧桐木直紋</v>
      </c>
      <c r="D217" t="str">
        <f>色號!C216</f>
        <v>科定A</v>
      </c>
      <c r="F217" s="447">
        <v>67</v>
      </c>
      <c r="G217" s="447">
        <v>136</v>
      </c>
      <c r="H217" s="447">
        <v>136</v>
      </c>
      <c r="I217" s="447">
        <v>136</v>
      </c>
      <c r="J217" s="447">
        <v>203</v>
      </c>
      <c r="K217" s="447">
        <v>244</v>
      </c>
      <c r="L217" s="447">
        <v>322</v>
      </c>
      <c r="M217" s="447">
        <v>416</v>
      </c>
    </row>
    <row r="218" spans="2:13" x14ac:dyDescent="0.25">
      <c r="B218" s="441" t="str">
        <f>色號!A217</f>
        <v>P110A</v>
      </c>
      <c r="C218" t="str">
        <f>色號!B217</f>
        <v>安麗格</v>
      </c>
      <c r="D218" t="str">
        <f>色號!C217</f>
        <v>科定A</v>
      </c>
      <c r="F218" s="447">
        <v>67</v>
      </c>
      <c r="G218" s="447">
        <v>136</v>
      </c>
      <c r="H218" s="447">
        <v>136</v>
      </c>
      <c r="I218" s="447">
        <v>136</v>
      </c>
      <c r="J218" s="447">
        <v>203</v>
      </c>
      <c r="K218" s="447">
        <v>244</v>
      </c>
      <c r="L218" s="447">
        <v>322</v>
      </c>
      <c r="M218" s="447">
        <v>416</v>
      </c>
    </row>
    <row r="219" spans="2:13" x14ac:dyDescent="0.25">
      <c r="B219" s="441" t="str">
        <f>色號!A218</f>
        <v>P269P</v>
      </c>
      <c r="C219" t="str">
        <f>色號!B218</f>
        <v>梧桐木山紋</v>
      </c>
      <c r="D219" t="str">
        <f>色號!C218</f>
        <v>科定A</v>
      </c>
      <c r="F219" s="447">
        <v>67</v>
      </c>
      <c r="G219" s="447">
        <v>136</v>
      </c>
      <c r="H219" s="447">
        <v>136</v>
      </c>
      <c r="I219" s="447">
        <v>136</v>
      </c>
      <c r="J219" s="447">
        <v>203</v>
      </c>
      <c r="K219" s="447">
        <v>244</v>
      </c>
      <c r="L219" s="447">
        <v>322</v>
      </c>
      <c r="M219" s="447">
        <v>416</v>
      </c>
    </row>
    <row r="220" spans="2:13" x14ac:dyDescent="0.25">
      <c r="B220" s="441" t="str">
        <f>色號!A219</f>
        <v>P110B</v>
      </c>
      <c r="C220" t="str">
        <f>色號!B219</f>
        <v>安麗格</v>
      </c>
      <c r="D220" t="str">
        <f>色號!C219</f>
        <v>科定A</v>
      </c>
      <c r="F220" s="447">
        <v>67</v>
      </c>
      <c r="G220" s="447">
        <v>136</v>
      </c>
      <c r="H220" s="447">
        <v>136</v>
      </c>
      <c r="I220" s="447">
        <v>136</v>
      </c>
      <c r="J220" s="447">
        <v>203</v>
      </c>
      <c r="K220" s="447">
        <v>244</v>
      </c>
      <c r="L220" s="447">
        <v>322</v>
      </c>
      <c r="M220" s="447">
        <v>416</v>
      </c>
    </row>
    <row r="221" spans="2:13" x14ac:dyDescent="0.25">
      <c r="B221" s="441" t="str">
        <f>色號!A220</f>
        <v>P172B</v>
      </c>
      <c r="C221" t="str">
        <f>色號!B220</f>
        <v>白栓木水波</v>
      </c>
      <c r="D221" t="str">
        <f>色號!C220</f>
        <v>科定A</v>
      </c>
      <c r="F221" s="447">
        <v>67</v>
      </c>
      <c r="G221" s="447">
        <v>136</v>
      </c>
      <c r="H221" s="447">
        <v>136</v>
      </c>
      <c r="I221" s="447">
        <v>136</v>
      </c>
      <c r="J221" s="447">
        <v>203</v>
      </c>
      <c r="K221" s="447">
        <v>244</v>
      </c>
      <c r="L221" s="447">
        <v>322</v>
      </c>
      <c r="M221" s="447">
        <v>416</v>
      </c>
    </row>
    <row r="222" spans="2:13" x14ac:dyDescent="0.25">
      <c r="B222" s="441" t="str">
        <f>色號!A221</f>
        <v>P110C</v>
      </c>
      <c r="C222" t="str">
        <f>色號!B221</f>
        <v>安麗格</v>
      </c>
      <c r="D222" t="str">
        <f>色號!C221</f>
        <v>科定A</v>
      </c>
      <c r="F222" s="447">
        <v>67</v>
      </c>
      <c r="G222" s="447">
        <v>136</v>
      </c>
      <c r="H222" s="447">
        <v>136</v>
      </c>
      <c r="I222" s="447">
        <v>136</v>
      </c>
      <c r="J222" s="447">
        <v>203</v>
      </c>
      <c r="K222" s="447">
        <v>244</v>
      </c>
      <c r="L222" s="447">
        <v>322</v>
      </c>
      <c r="M222" s="447">
        <v>416</v>
      </c>
    </row>
    <row r="223" spans="2:13" x14ac:dyDescent="0.25">
      <c r="B223" s="441" t="str">
        <f>色號!A222</f>
        <v>P173B</v>
      </c>
      <c r="C223" t="str">
        <f>色號!B222</f>
        <v>白栓木水波</v>
      </c>
      <c r="D223" t="str">
        <f>色號!C222</f>
        <v>科定A</v>
      </c>
      <c r="F223" s="447">
        <v>67</v>
      </c>
      <c r="G223" s="447">
        <v>136</v>
      </c>
      <c r="H223" s="447">
        <v>136</v>
      </c>
      <c r="I223" s="447">
        <v>136</v>
      </c>
      <c r="J223" s="447">
        <v>203</v>
      </c>
      <c r="K223" s="447">
        <v>244</v>
      </c>
      <c r="L223" s="447">
        <v>322</v>
      </c>
      <c r="M223" s="447">
        <v>416</v>
      </c>
    </row>
    <row r="224" spans="2:13" x14ac:dyDescent="0.25">
      <c r="B224" s="441" t="str">
        <f>色號!A223</f>
        <v>P214A</v>
      </c>
      <c r="C224" t="str">
        <f>色號!B223</f>
        <v>櫻桃木山紋</v>
      </c>
      <c r="D224" t="str">
        <f>色號!C223</f>
        <v>科定A</v>
      </c>
      <c r="F224" s="447">
        <v>67</v>
      </c>
      <c r="G224" s="447">
        <v>136</v>
      </c>
      <c r="H224" s="447">
        <v>136</v>
      </c>
      <c r="I224" s="447">
        <v>136</v>
      </c>
      <c r="J224" s="447">
        <v>203</v>
      </c>
      <c r="K224" s="447">
        <v>244</v>
      </c>
      <c r="L224" s="447">
        <v>322</v>
      </c>
      <c r="M224" s="447">
        <v>416</v>
      </c>
    </row>
    <row r="225" spans="2:13" x14ac:dyDescent="0.25">
      <c r="B225" s="441" t="str">
        <f>色號!A224</f>
        <v>P173C</v>
      </c>
      <c r="C225" t="str">
        <f>色號!B224</f>
        <v>白栓木水波</v>
      </c>
      <c r="D225" t="str">
        <f>色號!C224</f>
        <v>科定A</v>
      </c>
      <c r="F225" s="447">
        <v>67</v>
      </c>
      <c r="G225" s="447">
        <v>136</v>
      </c>
      <c r="H225" s="447">
        <v>136</v>
      </c>
      <c r="I225" s="447">
        <v>136</v>
      </c>
      <c r="J225" s="447">
        <v>203</v>
      </c>
      <c r="K225" s="447">
        <v>244</v>
      </c>
      <c r="L225" s="447">
        <v>322</v>
      </c>
      <c r="M225" s="447">
        <v>416</v>
      </c>
    </row>
    <row r="226" spans="2:13" x14ac:dyDescent="0.25">
      <c r="B226" s="441" t="str">
        <f>色號!A225</f>
        <v>P214B</v>
      </c>
      <c r="C226" t="str">
        <f>色號!B225</f>
        <v>櫻桃木山紋</v>
      </c>
      <c r="D226" t="str">
        <f>色號!C225</f>
        <v>科定A</v>
      </c>
      <c r="F226" s="447">
        <v>67</v>
      </c>
      <c r="G226" s="447">
        <v>136</v>
      </c>
      <c r="H226" s="447">
        <v>136</v>
      </c>
      <c r="I226" s="447">
        <v>136</v>
      </c>
      <c r="J226" s="447">
        <v>203</v>
      </c>
      <c r="K226" s="447">
        <v>244</v>
      </c>
      <c r="L226" s="447">
        <v>322</v>
      </c>
      <c r="M226" s="447">
        <v>416</v>
      </c>
    </row>
    <row r="227" spans="2:13" x14ac:dyDescent="0.25">
      <c r="B227" s="441" t="str">
        <f>色號!A226</f>
        <v>P173D</v>
      </c>
      <c r="C227" t="str">
        <f>色號!B226</f>
        <v>白栓木水波</v>
      </c>
      <c r="D227" t="str">
        <f>色號!C226</f>
        <v>科定A</v>
      </c>
      <c r="F227" s="447">
        <v>67</v>
      </c>
      <c r="G227" s="447">
        <v>136</v>
      </c>
      <c r="H227" s="447">
        <v>136</v>
      </c>
      <c r="I227" s="447">
        <v>136</v>
      </c>
      <c r="J227" s="447">
        <v>203</v>
      </c>
      <c r="K227" s="447">
        <v>244</v>
      </c>
      <c r="L227" s="447">
        <v>322</v>
      </c>
      <c r="M227" s="447">
        <v>416</v>
      </c>
    </row>
    <row r="228" spans="2:13" x14ac:dyDescent="0.25">
      <c r="B228" s="441" t="str">
        <f>色號!A227</f>
        <v>P214C</v>
      </c>
      <c r="C228" t="str">
        <f>色號!B227</f>
        <v>櫻桃木山紋</v>
      </c>
      <c r="D228" t="str">
        <f>色號!C227</f>
        <v>科定A</v>
      </c>
      <c r="F228" s="447">
        <v>67</v>
      </c>
      <c r="G228" s="447">
        <v>136</v>
      </c>
      <c r="H228" s="447">
        <v>136</v>
      </c>
      <c r="I228" s="447">
        <v>136</v>
      </c>
      <c r="J228" s="447">
        <v>203</v>
      </c>
      <c r="K228" s="447">
        <v>244</v>
      </c>
      <c r="L228" s="447">
        <v>322</v>
      </c>
      <c r="M228" s="447">
        <v>416</v>
      </c>
    </row>
    <row r="229" spans="2:13" x14ac:dyDescent="0.25">
      <c r="B229" s="441" t="str">
        <f>色號!A228</f>
        <v>P175B</v>
      </c>
      <c r="C229" t="str">
        <f>色號!B228</f>
        <v>白橡木</v>
      </c>
      <c r="D229" t="str">
        <f>色號!C228</f>
        <v>科定A</v>
      </c>
      <c r="F229" s="447">
        <v>67</v>
      </c>
      <c r="G229" s="447">
        <v>136</v>
      </c>
      <c r="H229" s="447">
        <v>136</v>
      </c>
      <c r="I229" s="447">
        <v>136</v>
      </c>
      <c r="J229" s="447">
        <v>203</v>
      </c>
      <c r="K229" s="447">
        <v>244</v>
      </c>
      <c r="L229" s="447">
        <v>322</v>
      </c>
      <c r="M229" s="447">
        <v>416</v>
      </c>
    </row>
    <row r="230" spans="2:13" x14ac:dyDescent="0.25">
      <c r="B230" s="441" t="str">
        <f>色號!A229</f>
        <v>P214D</v>
      </c>
      <c r="C230" t="str">
        <f>色號!B229</f>
        <v>櫻桃木山紋</v>
      </c>
      <c r="D230" t="str">
        <f>色號!C229</f>
        <v>科定A</v>
      </c>
      <c r="F230" s="447">
        <v>67</v>
      </c>
      <c r="G230" s="447">
        <v>136</v>
      </c>
      <c r="H230" s="447">
        <v>136</v>
      </c>
      <c r="I230" s="447">
        <v>136</v>
      </c>
      <c r="J230" s="447">
        <v>203</v>
      </c>
      <c r="K230" s="447">
        <v>244</v>
      </c>
      <c r="L230" s="447">
        <v>322</v>
      </c>
      <c r="M230" s="447">
        <v>416</v>
      </c>
    </row>
    <row r="231" spans="2:13" x14ac:dyDescent="0.25">
      <c r="B231" s="441" t="str">
        <f>色號!A230</f>
        <v>P175C</v>
      </c>
      <c r="C231" t="str">
        <f>色號!B230</f>
        <v>白橡木</v>
      </c>
      <c r="D231" t="str">
        <f>色號!C230</f>
        <v>科定A</v>
      </c>
      <c r="F231" s="447">
        <v>67</v>
      </c>
      <c r="G231" s="447">
        <v>136</v>
      </c>
      <c r="H231" s="447">
        <v>136</v>
      </c>
      <c r="I231" s="447">
        <v>136</v>
      </c>
      <c r="J231" s="447">
        <v>203</v>
      </c>
      <c r="K231" s="447">
        <v>244</v>
      </c>
      <c r="L231" s="447">
        <v>322</v>
      </c>
      <c r="M231" s="447">
        <v>416</v>
      </c>
    </row>
    <row r="232" spans="2:13" x14ac:dyDescent="0.25">
      <c r="B232" s="441" t="str">
        <f>色號!A231</f>
        <v>P214F</v>
      </c>
      <c r="C232" t="str">
        <f>色號!B231</f>
        <v>櫻桃木山紋</v>
      </c>
      <c r="D232" t="str">
        <f>色號!C231</f>
        <v>科定A</v>
      </c>
      <c r="F232" s="447">
        <v>67</v>
      </c>
      <c r="G232" s="447">
        <v>136</v>
      </c>
      <c r="H232" s="447">
        <v>136</v>
      </c>
      <c r="I232" s="447">
        <v>136</v>
      </c>
      <c r="J232" s="447">
        <v>203</v>
      </c>
      <c r="K232" s="447">
        <v>244</v>
      </c>
      <c r="L232" s="447">
        <v>322</v>
      </c>
      <c r="M232" s="447">
        <v>416</v>
      </c>
    </row>
    <row r="233" spans="2:13" x14ac:dyDescent="0.25">
      <c r="B233" s="441" t="str">
        <f>色號!A232</f>
        <v>P176A</v>
      </c>
      <c r="C233" t="str">
        <f>色號!B232</f>
        <v>白榆木直紋</v>
      </c>
      <c r="D233" t="str">
        <f>色號!C232</f>
        <v>科定A</v>
      </c>
      <c r="F233" s="447">
        <v>67</v>
      </c>
      <c r="G233" s="447">
        <v>136</v>
      </c>
      <c r="H233" s="447">
        <v>136</v>
      </c>
      <c r="I233" s="447">
        <v>136</v>
      </c>
      <c r="J233" s="447">
        <v>203</v>
      </c>
      <c r="K233" s="447">
        <v>244</v>
      </c>
      <c r="L233" s="447">
        <v>322</v>
      </c>
      <c r="M233" s="447">
        <v>416</v>
      </c>
    </row>
    <row r="234" spans="2:13" x14ac:dyDescent="0.25">
      <c r="B234" s="441" t="str">
        <f>色號!A233</f>
        <v>P214G</v>
      </c>
      <c r="C234" t="str">
        <f>色號!B233</f>
        <v>櫻桃木山紋</v>
      </c>
      <c r="D234" t="str">
        <f>色號!C233</f>
        <v>科定A</v>
      </c>
      <c r="F234" s="447">
        <v>67</v>
      </c>
      <c r="G234" s="447">
        <v>136</v>
      </c>
      <c r="H234" s="447">
        <v>136</v>
      </c>
      <c r="I234" s="447">
        <v>136</v>
      </c>
      <c r="J234" s="447">
        <v>203</v>
      </c>
      <c r="K234" s="447">
        <v>244</v>
      </c>
      <c r="L234" s="447">
        <v>322</v>
      </c>
      <c r="M234" s="447">
        <v>416</v>
      </c>
    </row>
    <row r="235" spans="2:13" x14ac:dyDescent="0.25">
      <c r="B235" s="441" t="str">
        <f>色號!A234</f>
        <v>P276A</v>
      </c>
      <c r="C235" t="str">
        <f>色號!B234</f>
        <v>白榆木山紋</v>
      </c>
      <c r="D235" t="str">
        <f>色號!C234</f>
        <v>科定A</v>
      </c>
      <c r="F235" s="447">
        <v>67</v>
      </c>
      <c r="G235" s="447">
        <v>136</v>
      </c>
      <c r="H235" s="447">
        <v>136</v>
      </c>
      <c r="I235" s="447">
        <v>136</v>
      </c>
      <c r="J235" s="447">
        <v>203</v>
      </c>
      <c r="K235" s="447">
        <v>244</v>
      </c>
      <c r="L235" s="447">
        <v>322</v>
      </c>
      <c r="M235" s="447">
        <v>416</v>
      </c>
    </row>
    <row r="236" spans="2:13" x14ac:dyDescent="0.25">
      <c r="B236" s="441" t="str">
        <f>色號!A235</f>
        <v>P214H</v>
      </c>
      <c r="C236" t="str">
        <f>色號!B235</f>
        <v>櫻桃木山紋</v>
      </c>
      <c r="D236" t="str">
        <f>色號!C235</f>
        <v>科定A</v>
      </c>
      <c r="F236" s="447">
        <v>67</v>
      </c>
      <c r="G236" s="447">
        <v>136</v>
      </c>
      <c r="H236" s="447">
        <v>136</v>
      </c>
      <c r="I236" s="447">
        <v>136</v>
      </c>
      <c r="J236" s="447">
        <v>203</v>
      </c>
      <c r="K236" s="447">
        <v>244</v>
      </c>
      <c r="L236" s="447">
        <v>322</v>
      </c>
      <c r="M236" s="447">
        <v>416</v>
      </c>
    </row>
    <row r="237" spans="2:13" x14ac:dyDescent="0.25">
      <c r="B237" s="441" t="str">
        <f>色號!A236</f>
        <v>P276B</v>
      </c>
      <c r="C237" t="str">
        <f>色號!B236</f>
        <v>白榆木山紋</v>
      </c>
      <c r="D237" t="str">
        <f>色號!C236</f>
        <v>科定A</v>
      </c>
      <c r="F237" s="447">
        <v>67</v>
      </c>
      <c r="G237" s="447">
        <v>136</v>
      </c>
      <c r="H237" s="447">
        <v>136</v>
      </c>
      <c r="I237" s="447">
        <v>136</v>
      </c>
      <c r="J237" s="447">
        <v>203</v>
      </c>
      <c r="K237" s="447">
        <v>244</v>
      </c>
      <c r="L237" s="447">
        <v>322</v>
      </c>
      <c r="M237" s="447">
        <v>416</v>
      </c>
    </row>
    <row r="238" spans="2:13" x14ac:dyDescent="0.25">
      <c r="B238" s="441" t="str">
        <f>色號!A237</f>
        <v>P214J</v>
      </c>
      <c r="C238" t="str">
        <f>色號!B237</f>
        <v>櫻桃木山紋</v>
      </c>
      <c r="D238" t="str">
        <f>色號!C237</f>
        <v>科定A</v>
      </c>
      <c r="F238" s="447">
        <v>67</v>
      </c>
      <c r="G238" s="447">
        <v>136</v>
      </c>
      <c r="H238" s="447">
        <v>136</v>
      </c>
      <c r="I238" s="447">
        <v>136</v>
      </c>
      <c r="J238" s="447">
        <v>203</v>
      </c>
      <c r="K238" s="447">
        <v>244</v>
      </c>
      <c r="L238" s="447">
        <v>322</v>
      </c>
      <c r="M238" s="447">
        <v>416</v>
      </c>
    </row>
    <row r="239" spans="2:13" x14ac:dyDescent="0.25">
      <c r="B239" s="441" t="str">
        <f>色號!A238</f>
        <v>P176C</v>
      </c>
      <c r="C239" t="str">
        <f>色號!B238</f>
        <v>白榆木直紋</v>
      </c>
      <c r="D239" t="str">
        <f>色號!C238</f>
        <v>科定A</v>
      </c>
      <c r="F239" s="447">
        <v>67</v>
      </c>
      <c r="G239" s="447">
        <v>136</v>
      </c>
      <c r="H239" s="447">
        <v>136</v>
      </c>
      <c r="I239" s="447">
        <v>136</v>
      </c>
      <c r="J239" s="447">
        <v>203</v>
      </c>
      <c r="K239" s="447">
        <v>244</v>
      </c>
      <c r="L239" s="447">
        <v>322</v>
      </c>
      <c r="M239" s="447">
        <v>416</v>
      </c>
    </row>
    <row r="240" spans="2:13" x14ac:dyDescent="0.25">
      <c r="B240" s="441" t="str">
        <f>色號!A239</f>
        <v>P125C</v>
      </c>
      <c r="C240" t="str">
        <f>色號!B239</f>
        <v>沙比利</v>
      </c>
      <c r="D240" t="str">
        <f>色號!C239</f>
        <v>科定A</v>
      </c>
      <c r="F240" s="447">
        <v>67</v>
      </c>
      <c r="G240" s="447">
        <v>136</v>
      </c>
      <c r="H240" s="447">
        <v>136</v>
      </c>
      <c r="I240" s="447">
        <v>136</v>
      </c>
      <c r="J240" s="447">
        <v>203</v>
      </c>
      <c r="K240" s="447">
        <v>244</v>
      </c>
      <c r="L240" s="447">
        <v>322</v>
      </c>
      <c r="M240" s="447">
        <v>416</v>
      </c>
    </row>
    <row r="241" spans="2:13" x14ac:dyDescent="0.25">
      <c r="B241" s="441" t="str">
        <f>色號!A240</f>
        <v>P276C</v>
      </c>
      <c r="C241" t="str">
        <f>色號!B240</f>
        <v>白榆木山紋</v>
      </c>
      <c r="D241" t="str">
        <f>色號!C240</f>
        <v>科定A</v>
      </c>
      <c r="F241" s="447">
        <v>67</v>
      </c>
      <c r="G241" s="447">
        <v>136</v>
      </c>
      <c r="H241" s="447">
        <v>136</v>
      </c>
      <c r="I241" s="447">
        <v>136</v>
      </c>
      <c r="J241" s="447">
        <v>203</v>
      </c>
      <c r="K241" s="447">
        <v>244</v>
      </c>
      <c r="L241" s="447">
        <v>322</v>
      </c>
      <c r="M241" s="447">
        <v>416</v>
      </c>
    </row>
    <row r="242" spans="2:13" x14ac:dyDescent="0.25">
      <c r="B242" s="441" t="str">
        <f>色號!A241</f>
        <v>P125H</v>
      </c>
      <c r="C242" t="str">
        <f>色號!B241</f>
        <v>沙比利</v>
      </c>
      <c r="D242" t="str">
        <f>色號!C241</f>
        <v>科定A</v>
      </c>
      <c r="F242" s="447">
        <v>67</v>
      </c>
      <c r="G242" s="447">
        <v>136</v>
      </c>
      <c r="H242" s="447">
        <v>136</v>
      </c>
      <c r="I242" s="447">
        <v>136</v>
      </c>
      <c r="J242" s="447">
        <v>203</v>
      </c>
      <c r="K242" s="447">
        <v>244</v>
      </c>
      <c r="L242" s="447">
        <v>322</v>
      </c>
      <c r="M242" s="447">
        <v>416</v>
      </c>
    </row>
    <row r="243" spans="2:13" x14ac:dyDescent="0.25">
      <c r="B243" s="441" t="str">
        <f>色號!A242</f>
        <v>P276D</v>
      </c>
      <c r="C243" t="str">
        <f>色號!B242</f>
        <v>白榆木山紋</v>
      </c>
      <c r="D243" t="str">
        <f>色號!C242</f>
        <v>科定A</v>
      </c>
      <c r="F243" s="447">
        <v>67</v>
      </c>
      <c r="G243" s="447">
        <v>136</v>
      </c>
      <c r="H243" s="447">
        <v>136</v>
      </c>
      <c r="I243" s="447">
        <v>136</v>
      </c>
      <c r="J243" s="447">
        <v>203</v>
      </c>
      <c r="K243" s="447">
        <v>244</v>
      </c>
      <c r="L243" s="447">
        <v>322</v>
      </c>
      <c r="M243" s="447">
        <v>416</v>
      </c>
    </row>
    <row r="244" spans="2:13" x14ac:dyDescent="0.25">
      <c r="B244" s="441" t="str">
        <f>色號!A243</f>
        <v>P125P</v>
      </c>
      <c r="C244" t="str">
        <f>色號!B243</f>
        <v>沙比利</v>
      </c>
      <c r="D244" t="str">
        <f>色號!C243</f>
        <v>科定A</v>
      </c>
      <c r="F244" s="447">
        <v>67</v>
      </c>
      <c r="G244" s="447">
        <v>136</v>
      </c>
      <c r="H244" s="447">
        <v>136</v>
      </c>
      <c r="I244" s="447">
        <v>136</v>
      </c>
      <c r="J244" s="447">
        <v>203</v>
      </c>
      <c r="K244" s="447">
        <v>244</v>
      </c>
      <c r="L244" s="447">
        <v>322</v>
      </c>
      <c r="M244" s="447">
        <v>416</v>
      </c>
    </row>
    <row r="245" spans="2:13" x14ac:dyDescent="0.25">
      <c r="B245" s="441" t="str">
        <f>色號!A244</f>
        <v>P276E</v>
      </c>
      <c r="C245" t="str">
        <f>色號!B244</f>
        <v>白榆木山紋</v>
      </c>
      <c r="D245" t="str">
        <f>色號!C244</f>
        <v>科定A</v>
      </c>
      <c r="F245" s="447">
        <v>67</v>
      </c>
      <c r="G245" s="447">
        <v>136</v>
      </c>
      <c r="H245" s="447">
        <v>136</v>
      </c>
      <c r="I245" s="447">
        <v>136</v>
      </c>
      <c r="J245" s="447">
        <v>203</v>
      </c>
      <c r="K245" s="447">
        <v>244</v>
      </c>
      <c r="L245" s="447">
        <v>322</v>
      </c>
      <c r="M245" s="447">
        <v>416</v>
      </c>
    </row>
    <row r="246" spans="2:13" x14ac:dyDescent="0.25">
      <c r="B246" s="441" t="str">
        <f>色號!A245</f>
        <v>P126A</v>
      </c>
      <c r="C246" t="str">
        <f>色號!B245</f>
        <v>沙比利</v>
      </c>
      <c r="D246" t="str">
        <f>色號!C245</f>
        <v>科定A</v>
      </c>
      <c r="F246" s="447">
        <v>67</v>
      </c>
      <c r="G246" s="447">
        <v>136</v>
      </c>
      <c r="H246" s="447">
        <v>136</v>
      </c>
      <c r="I246" s="447">
        <v>136</v>
      </c>
      <c r="J246" s="447">
        <v>203</v>
      </c>
      <c r="K246" s="447">
        <v>244</v>
      </c>
      <c r="L246" s="447">
        <v>322</v>
      </c>
      <c r="M246" s="447">
        <v>416</v>
      </c>
    </row>
    <row r="247" spans="2:13" x14ac:dyDescent="0.25">
      <c r="B247" s="441" t="str">
        <f>色號!A246</f>
        <v>P176F</v>
      </c>
      <c r="C247" t="str">
        <f>色號!B246</f>
        <v>白榆木</v>
      </c>
      <c r="D247" t="str">
        <f>色號!C246</f>
        <v>科定A</v>
      </c>
      <c r="F247" s="447">
        <v>67</v>
      </c>
      <c r="G247" s="447">
        <v>136</v>
      </c>
      <c r="H247" s="447">
        <v>136</v>
      </c>
      <c r="I247" s="447">
        <v>136</v>
      </c>
      <c r="J247" s="447">
        <v>203</v>
      </c>
      <c r="K247" s="447">
        <v>244</v>
      </c>
      <c r="L247" s="447">
        <v>322</v>
      </c>
      <c r="M247" s="447">
        <v>416</v>
      </c>
    </row>
    <row r="248" spans="2:13" x14ac:dyDescent="0.25">
      <c r="B248" s="441" t="str">
        <f>色號!A247</f>
        <v>P126D</v>
      </c>
      <c r="C248" t="str">
        <f>色號!B247</f>
        <v>沙比利</v>
      </c>
      <c r="D248" t="str">
        <f>色號!C247</f>
        <v>科定A</v>
      </c>
      <c r="F248" s="447">
        <v>67</v>
      </c>
      <c r="G248" s="447">
        <v>136</v>
      </c>
      <c r="H248" s="447">
        <v>136</v>
      </c>
      <c r="I248" s="447">
        <v>136</v>
      </c>
      <c r="J248" s="447">
        <v>203</v>
      </c>
      <c r="K248" s="447">
        <v>244</v>
      </c>
      <c r="L248" s="447">
        <v>322</v>
      </c>
      <c r="M248" s="447">
        <v>416</v>
      </c>
    </row>
    <row r="249" spans="2:13" x14ac:dyDescent="0.25">
      <c r="B249" s="441" t="str">
        <f>色號!A248</f>
        <v>P276F</v>
      </c>
      <c r="C249" t="str">
        <f>色號!B248</f>
        <v>白榆木山紋</v>
      </c>
      <c r="D249" t="str">
        <f>色號!C248</f>
        <v>科定A</v>
      </c>
      <c r="F249" s="447">
        <v>67</v>
      </c>
      <c r="G249" s="447">
        <v>136</v>
      </c>
      <c r="H249" s="447">
        <v>136</v>
      </c>
      <c r="I249" s="447">
        <v>136</v>
      </c>
      <c r="J249" s="447">
        <v>203</v>
      </c>
      <c r="K249" s="447">
        <v>244</v>
      </c>
      <c r="L249" s="447">
        <v>322</v>
      </c>
      <c r="M249" s="447">
        <v>416</v>
      </c>
    </row>
    <row r="250" spans="2:13" x14ac:dyDescent="0.25">
      <c r="B250" s="441" t="str">
        <f>色號!A249</f>
        <v>P126E</v>
      </c>
      <c r="C250" t="str">
        <f>色號!B249</f>
        <v>沙比利</v>
      </c>
      <c r="D250" t="str">
        <f>色號!C249</f>
        <v>科定A</v>
      </c>
      <c r="F250" s="447">
        <v>67</v>
      </c>
      <c r="G250" s="447">
        <v>136</v>
      </c>
      <c r="H250" s="447">
        <v>136</v>
      </c>
      <c r="I250" s="447">
        <v>136</v>
      </c>
      <c r="J250" s="447">
        <v>203</v>
      </c>
      <c r="K250" s="447">
        <v>244</v>
      </c>
      <c r="L250" s="447">
        <v>322</v>
      </c>
      <c r="M250" s="447">
        <v>416</v>
      </c>
    </row>
    <row r="251" spans="2:13" x14ac:dyDescent="0.25">
      <c r="B251" s="441" t="str">
        <f>色號!A250</f>
        <v>P176G</v>
      </c>
      <c r="C251" t="str">
        <f>色號!B250</f>
        <v>白榆木直紋</v>
      </c>
      <c r="D251" t="str">
        <f>色號!C250</f>
        <v>科定A</v>
      </c>
      <c r="F251" s="447">
        <v>67</v>
      </c>
      <c r="G251" s="447">
        <v>136</v>
      </c>
      <c r="H251" s="447">
        <v>136</v>
      </c>
      <c r="I251" s="447">
        <v>136</v>
      </c>
      <c r="J251" s="447">
        <v>203</v>
      </c>
      <c r="K251" s="447">
        <v>244</v>
      </c>
      <c r="L251" s="447">
        <v>322</v>
      </c>
      <c r="M251" s="447">
        <v>416</v>
      </c>
    </row>
    <row r="252" spans="2:13" x14ac:dyDescent="0.25">
      <c r="B252" s="441" t="str">
        <f>色號!A251</f>
        <v>P126F</v>
      </c>
      <c r="C252" t="str">
        <f>色號!B251</f>
        <v>沙比利</v>
      </c>
      <c r="D252" t="str">
        <f>色號!C251</f>
        <v>科定A</v>
      </c>
      <c r="F252" s="447">
        <v>67</v>
      </c>
      <c r="G252" s="447">
        <v>136</v>
      </c>
      <c r="H252" s="447">
        <v>136</v>
      </c>
      <c r="I252" s="447">
        <v>136</v>
      </c>
      <c r="J252" s="447">
        <v>203</v>
      </c>
      <c r="K252" s="447">
        <v>244</v>
      </c>
      <c r="L252" s="447">
        <v>322</v>
      </c>
      <c r="M252" s="447">
        <v>416</v>
      </c>
    </row>
    <row r="253" spans="2:13" x14ac:dyDescent="0.25">
      <c r="B253" s="441" t="str">
        <f>色號!A252</f>
        <v>P276H</v>
      </c>
      <c r="C253" t="str">
        <f>色號!B252</f>
        <v>白榆木山紋</v>
      </c>
      <c r="D253" t="str">
        <f>色號!C252</f>
        <v>科定A</v>
      </c>
      <c r="F253" s="447">
        <v>67</v>
      </c>
      <c r="G253" s="447">
        <v>136</v>
      </c>
      <c r="H253" s="447">
        <v>136</v>
      </c>
      <c r="I253" s="447">
        <v>136</v>
      </c>
      <c r="J253" s="447">
        <v>203</v>
      </c>
      <c r="K253" s="447">
        <v>244</v>
      </c>
      <c r="L253" s="447">
        <v>322</v>
      </c>
      <c r="M253" s="447">
        <v>416</v>
      </c>
    </row>
    <row r="254" spans="2:13" x14ac:dyDescent="0.25">
      <c r="B254" s="441" t="str">
        <f>色號!A253</f>
        <v>P126G</v>
      </c>
      <c r="C254" t="str">
        <f>色號!B253</f>
        <v>沙比利</v>
      </c>
      <c r="D254" t="str">
        <f>色號!C253</f>
        <v>科定A</v>
      </c>
      <c r="F254" s="447">
        <v>67</v>
      </c>
      <c r="G254" s="447">
        <v>136</v>
      </c>
      <c r="H254" s="447">
        <v>136</v>
      </c>
      <c r="I254" s="447">
        <v>136</v>
      </c>
      <c r="J254" s="447">
        <v>203</v>
      </c>
      <c r="K254" s="447">
        <v>244</v>
      </c>
      <c r="L254" s="447">
        <v>322</v>
      </c>
      <c r="M254" s="447">
        <v>416</v>
      </c>
    </row>
    <row r="255" spans="2:13" x14ac:dyDescent="0.25">
      <c r="B255" s="441" t="str">
        <f>色號!A254</f>
        <v>P176J</v>
      </c>
      <c r="C255" t="str">
        <f>色號!B254</f>
        <v>白榆木直紋</v>
      </c>
      <c r="D255" t="str">
        <f>色號!C254</f>
        <v>科定A</v>
      </c>
      <c r="F255" s="447">
        <v>67</v>
      </c>
      <c r="G255" s="447">
        <v>136</v>
      </c>
      <c r="H255" s="447">
        <v>136</v>
      </c>
      <c r="I255" s="447">
        <v>136</v>
      </c>
      <c r="J255" s="447">
        <v>203</v>
      </c>
      <c r="K255" s="447">
        <v>244</v>
      </c>
      <c r="L255" s="447">
        <v>322</v>
      </c>
      <c r="M255" s="447">
        <v>416</v>
      </c>
    </row>
    <row r="256" spans="2:13" x14ac:dyDescent="0.25">
      <c r="B256" s="441" t="str">
        <f>色號!A255</f>
        <v>P126J</v>
      </c>
      <c r="C256" t="str">
        <f>色號!B255</f>
        <v>沙比利</v>
      </c>
      <c r="D256" t="str">
        <f>色號!C255</f>
        <v>科定A</v>
      </c>
      <c r="F256" s="447">
        <v>67</v>
      </c>
      <c r="G256" s="447">
        <v>136</v>
      </c>
      <c r="H256" s="447">
        <v>136</v>
      </c>
      <c r="I256" s="447">
        <v>136</v>
      </c>
      <c r="J256" s="447">
        <v>203</v>
      </c>
      <c r="K256" s="447">
        <v>244</v>
      </c>
      <c r="L256" s="447">
        <v>322</v>
      </c>
      <c r="M256" s="447">
        <v>416</v>
      </c>
    </row>
    <row r="257" spans="2:13" x14ac:dyDescent="0.25">
      <c r="B257" s="441" t="str">
        <f>色號!A256</f>
        <v>P176K</v>
      </c>
      <c r="C257" t="str">
        <f>色號!B256</f>
        <v>白榆木直紋</v>
      </c>
      <c r="D257" t="str">
        <f>色號!C256</f>
        <v>科定A</v>
      </c>
      <c r="F257" s="447">
        <v>67</v>
      </c>
      <c r="G257" s="447">
        <v>136</v>
      </c>
      <c r="H257" s="447">
        <v>136</v>
      </c>
      <c r="I257" s="447">
        <v>136</v>
      </c>
      <c r="J257" s="447">
        <v>203</v>
      </c>
      <c r="K257" s="447">
        <v>244</v>
      </c>
      <c r="L257" s="447">
        <v>322</v>
      </c>
      <c r="M257" s="447">
        <v>416</v>
      </c>
    </row>
    <row r="258" spans="2:13" x14ac:dyDescent="0.25">
      <c r="B258" s="441" t="str">
        <f>色號!A257</f>
        <v>P126K</v>
      </c>
      <c r="C258" t="str">
        <f>色號!B257</f>
        <v>沙比利</v>
      </c>
      <c r="D258" t="str">
        <f>色號!C257</f>
        <v>科定A</v>
      </c>
      <c r="F258" s="447">
        <v>67</v>
      </c>
      <c r="G258" s="447">
        <v>136</v>
      </c>
      <c r="H258" s="447">
        <v>136</v>
      </c>
      <c r="I258" s="447">
        <v>136</v>
      </c>
      <c r="J258" s="447">
        <v>203</v>
      </c>
      <c r="K258" s="447">
        <v>244</v>
      </c>
      <c r="L258" s="447">
        <v>322</v>
      </c>
      <c r="M258" s="447">
        <v>416</v>
      </c>
    </row>
    <row r="259" spans="2:13" x14ac:dyDescent="0.25">
      <c r="B259" s="441" t="str">
        <f>色號!A258</f>
        <v>P276M</v>
      </c>
      <c r="C259" t="str">
        <f>色號!B258</f>
        <v>白榆木山紋</v>
      </c>
      <c r="D259" t="str">
        <f>色號!C258</f>
        <v>科定A</v>
      </c>
      <c r="F259" s="447">
        <v>67</v>
      </c>
      <c r="G259" s="447">
        <v>136</v>
      </c>
      <c r="H259" s="447">
        <v>136</v>
      </c>
      <c r="I259" s="447">
        <v>136</v>
      </c>
      <c r="J259" s="447">
        <v>203</v>
      </c>
      <c r="K259" s="447">
        <v>244</v>
      </c>
      <c r="L259" s="447">
        <v>322</v>
      </c>
      <c r="M259" s="447">
        <v>416</v>
      </c>
    </row>
    <row r="260" spans="2:13" x14ac:dyDescent="0.25">
      <c r="B260" s="441" t="str">
        <f>色號!A259</f>
        <v>P126M</v>
      </c>
      <c r="C260" t="str">
        <f>色號!B259</f>
        <v>沙比利</v>
      </c>
      <c r="D260" t="str">
        <f>色號!C259</f>
        <v>科定A</v>
      </c>
      <c r="F260" s="447">
        <v>67</v>
      </c>
      <c r="G260" s="447">
        <v>136</v>
      </c>
      <c r="H260" s="447">
        <v>136</v>
      </c>
      <c r="I260" s="447">
        <v>136</v>
      </c>
      <c r="J260" s="447">
        <v>203</v>
      </c>
      <c r="K260" s="447">
        <v>244</v>
      </c>
      <c r="L260" s="447">
        <v>322</v>
      </c>
      <c r="M260" s="447">
        <v>416</v>
      </c>
    </row>
    <row r="261" spans="2:13" x14ac:dyDescent="0.25">
      <c r="B261" s="441" t="str">
        <f>色號!A260</f>
        <v>P276N</v>
      </c>
      <c r="C261" t="str">
        <f>色號!B260</f>
        <v>白榆木山紋</v>
      </c>
      <c r="D261" t="str">
        <f>色號!C260</f>
        <v>科定A</v>
      </c>
      <c r="F261" s="447">
        <v>67</v>
      </c>
      <c r="G261" s="447">
        <v>136</v>
      </c>
      <c r="H261" s="447">
        <v>136</v>
      </c>
      <c r="I261" s="447">
        <v>136</v>
      </c>
      <c r="J261" s="447">
        <v>203</v>
      </c>
      <c r="K261" s="447">
        <v>244</v>
      </c>
      <c r="L261" s="447">
        <v>322</v>
      </c>
      <c r="M261" s="447">
        <v>416</v>
      </c>
    </row>
    <row r="262" spans="2:13" x14ac:dyDescent="0.25">
      <c r="B262" s="441" t="str">
        <f>色號!A261</f>
        <v>P126P</v>
      </c>
      <c r="C262" t="str">
        <f>色號!B261</f>
        <v>沙比利</v>
      </c>
      <c r="D262" t="str">
        <f>色號!C261</f>
        <v>科定A</v>
      </c>
      <c r="F262" s="447">
        <v>67</v>
      </c>
      <c r="G262" s="447">
        <v>136</v>
      </c>
      <c r="H262" s="447">
        <v>136</v>
      </c>
      <c r="I262" s="447">
        <v>136</v>
      </c>
      <c r="J262" s="447">
        <v>203</v>
      </c>
      <c r="K262" s="447">
        <v>244</v>
      </c>
      <c r="L262" s="447">
        <v>322</v>
      </c>
      <c r="M262" s="447">
        <v>416</v>
      </c>
    </row>
    <row r="263" spans="2:13" x14ac:dyDescent="0.25">
      <c r="B263" s="441" t="str">
        <f>色號!A262</f>
        <v>P176P</v>
      </c>
      <c r="C263" t="str">
        <f>色號!B262</f>
        <v>白榆木直紋</v>
      </c>
      <c r="D263" t="str">
        <f>色號!C262</f>
        <v>科定A</v>
      </c>
      <c r="F263" s="447">
        <v>67</v>
      </c>
      <c r="G263" s="447">
        <v>136</v>
      </c>
      <c r="H263" s="447">
        <v>136</v>
      </c>
      <c r="I263" s="447">
        <v>136</v>
      </c>
      <c r="J263" s="447">
        <v>203</v>
      </c>
      <c r="K263" s="447">
        <v>244</v>
      </c>
      <c r="L263" s="447">
        <v>322</v>
      </c>
      <c r="M263" s="447">
        <v>416</v>
      </c>
    </row>
    <row r="264" spans="2:13" x14ac:dyDescent="0.25">
      <c r="B264" s="441" t="str">
        <f>色號!A263</f>
        <v>P137C</v>
      </c>
      <c r="C264" t="str">
        <f>色號!B263</f>
        <v>杷檀木</v>
      </c>
      <c r="D264" t="str">
        <f>色號!C263</f>
        <v>科定A</v>
      </c>
      <c r="F264" s="447">
        <v>67</v>
      </c>
      <c r="G264" s="447">
        <v>136</v>
      </c>
      <c r="H264" s="447">
        <v>136</v>
      </c>
      <c r="I264" s="447">
        <v>136</v>
      </c>
      <c r="J264" s="447">
        <v>203</v>
      </c>
      <c r="K264" s="447">
        <v>244</v>
      </c>
      <c r="L264" s="447">
        <v>322</v>
      </c>
      <c r="M264" s="447">
        <v>416</v>
      </c>
    </row>
    <row r="265" spans="2:13" x14ac:dyDescent="0.25">
      <c r="B265" s="441" t="str">
        <f>色號!A264</f>
        <v>P276Q</v>
      </c>
      <c r="C265" t="str">
        <f>色號!B264</f>
        <v>白榆木山紋</v>
      </c>
      <c r="D265" t="str">
        <f>色號!C264</f>
        <v>科定A</v>
      </c>
      <c r="F265" s="447">
        <v>67</v>
      </c>
      <c r="G265" s="447">
        <v>136</v>
      </c>
      <c r="H265" s="447">
        <v>136</v>
      </c>
      <c r="I265" s="447">
        <v>136</v>
      </c>
      <c r="J265" s="447">
        <v>203</v>
      </c>
      <c r="K265" s="447">
        <v>244</v>
      </c>
      <c r="L265" s="447">
        <v>322</v>
      </c>
      <c r="M265" s="447">
        <v>416</v>
      </c>
    </row>
    <row r="266" spans="2:13" x14ac:dyDescent="0.25">
      <c r="B266" s="441" t="str">
        <f>色號!A265</f>
        <v>P137D</v>
      </c>
      <c r="C266" t="str">
        <f>色號!B265</f>
        <v>杷檀木</v>
      </c>
      <c r="D266" t="str">
        <f>色號!C265</f>
        <v>科定A</v>
      </c>
      <c r="F266" s="447">
        <v>67</v>
      </c>
      <c r="G266" s="447">
        <v>136</v>
      </c>
      <c r="H266" s="447">
        <v>136</v>
      </c>
      <c r="I266" s="447">
        <v>136</v>
      </c>
      <c r="J266" s="447">
        <v>203</v>
      </c>
      <c r="K266" s="447">
        <v>244</v>
      </c>
      <c r="L266" s="447">
        <v>322</v>
      </c>
      <c r="M266" s="447">
        <v>416</v>
      </c>
    </row>
    <row r="267" spans="2:13" x14ac:dyDescent="0.25">
      <c r="B267" s="441" t="str">
        <f>色號!A266</f>
        <v>P276R</v>
      </c>
      <c r="C267" t="str">
        <f>色號!B266</f>
        <v>白榆木山紋</v>
      </c>
      <c r="D267" t="str">
        <f>色號!C266</f>
        <v>科定A</v>
      </c>
      <c r="F267" s="447">
        <v>67</v>
      </c>
      <c r="G267" s="447">
        <v>136</v>
      </c>
      <c r="H267" s="447">
        <v>136</v>
      </c>
      <c r="I267" s="447">
        <v>136</v>
      </c>
      <c r="J267" s="447">
        <v>203</v>
      </c>
      <c r="K267" s="447">
        <v>244</v>
      </c>
      <c r="L267" s="447">
        <v>322</v>
      </c>
      <c r="M267" s="447">
        <v>416</v>
      </c>
    </row>
    <row r="268" spans="2:13" x14ac:dyDescent="0.25">
      <c r="B268" s="441" t="str">
        <f>色號!A267</f>
        <v>P137F</v>
      </c>
      <c r="C268" t="str">
        <f>色號!B267</f>
        <v>杷檀木</v>
      </c>
      <c r="D268" t="str">
        <f>色號!C267</f>
        <v>科定A</v>
      </c>
      <c r="F268" s="447">
        <v>67</v>
      </c>
      <c r="G268" s="447">
        <v>136</v>
      </c>
      <c r="H268" s="447">
        <v>136</v>
      </c>
      <c r="I268" s="447">
        <v>136</v>
      </c>
      <c r="J268" s="447">
        <v>203</v>
      </c>
      <c r="K268" s="447">
        <v>244</v>
      </c>
      <c r="L268" s="447">
        <v>322</v>
      </c>
      <c r="M268" s="447">
        <v>416</v>
      </c>
    </row>
    <row r="269" spans="2:13" x14ac:dyDescent="0.25">
      <c r="B269" s="441" t="str">
        <f>色號!A268</f>
        <v>P276T</v>
      </c>
      <c r="C269" t="str">
        <f>色號!B268</f>
        <v>白榆木山紋</v>
      </c>
      <c r="D269" t="str">
        <f>色號!C268</f>
        <v>科定A</v>
      </c>
      <c r="F269" s="447">
        <v>67</v>
      </c>
      <c r="G269" s="447">
        <v>136</v>
      </c>
      <c r="H269" s="447">
        <v>136</v>
      </c>
      <c r="I269" s="447">
        <v>136</v>
      </c>
      <c r="J269" s="447">
        <v>203</v>
      </c>
      <c r="K269" s="447">
        <v>244</v>
      </c>
      <c r="L269" s="447">
        <v>322</v>
      </c>
      <c r="M269" s="447">
        <v>416</v>
      </c>
    </row>
    <row r="270" spans="2:13" x14ac:dyDescent="0.25">
      <c r="B270" s="441" t="str">
        <f>色號!A269</f>
        <v>P137Q</v>
      </c>
      <c r="C270" t="str">
        <f>色號!B269</f>
        <v>杷檀木</v>
      </c>
      <c r="D270" t="str">
        <f>色號!C269</f>
        <v>科定A</v>
      </c>
      <c r="F270" s="447">
        <v>67</v>
      </c>
      <c r="G270" s="447">
        <v>136</v>
      </c>
      <c r="H270" s="447">
        <v>136</v>
      </c>
      <c r="I270" s="447">
        <v>136</v>
      </c>
      <c r="J270" s="447">
        <v>203</v>
      </c>
      <c r="K270" s="447">
        <v>244</v>
      </c>
      <c r="L270" s="447">
        <v>322</v>
      </c>
      <c r="M270" s="447">
        <v>416</v>
      </c>
    </row>
    <row r="271" spans="2:13" x14ac:dyDescent="0.25">
      <c r="B271" s="441" t="str">
        <f>色號!A270</f>
        <v>P476A</v>
      </c>
      <c r="C271" t="str">
        <f>色號!B270</f>
        <v>白榆木木節鋸痕</v>
      </c>
      <c r="D271" t="str">
        <f>色號!C270</f>
        <v>科定A</v>
      </c>
      <c r="F271" s="447">
        <v>67</v>
      </c>
      <c r="G271" s="447">
        <v>136</v>
      </c>
      <c r="H271" s="447">
        <v>136</v>
      </c>
      <c r="I271" s="447">
        <v>136</v>
      </c>
      <c r="J271" s="447">
        <v>203</v>
      </c>
      <c r="K271" s="447">
        <v>244</v>
      </c>
      <c r="L271" s="447">
        <v>322</v>
      </c>
      <c r="M271" s="447">
        <v>416</v>
      </c>
    </row>
    <row r="272" spans="2:13" x14ac:dyDescent="0.25">
      <c r="B272" s="441" t="str">
        <f>色號!A271</f>
        <v>P137R</v>
      </c>
      <c r="C272" t="str">
        <f>色號!B271</f>
        <v>杷檀木</v>
      </c>
      <c r="D272" t="str">
        <f>色號!C271</f>
        <v>科定A</v>
      </c>
      <c r="F272" s="447">
        <v>67</v>
      </c>
      <c r="G272" s="447">
        <v>136</v>
      </c>
      <c r="H272" s="447">
        <v>136</v>
      </c>
      <c r="I272" s="447">
        <v>136</v>
      </c>
      <c r="J272" s="447">
        <v>203</v>
      </c>
      <c r="K272" s="447">
        <v>244</v>
      </c>
      <c r="L272" s="447">
        <v>322</v>
      </c>
      <c r="M272" s="447">
        <v>416</v>
      </c>
    </row>
    <row r="273" spans="2:13" x14ac:dyDescent="0.25">
      <c r="B273" s="441" t="str">
        <f>色號!A272</f>
        <v>P476B</v>
      </c>
      <c r="C273" t="str">
        <f>色號!B272</f>
        <v>白榆木木節鋸痕</v>
      </c>
      <c r="D273" t="str">
        <f>色號!C272</f>
        <v>科定A</v>
      </c>
      <c r="F273" s="447">
        <v>67</v>
      </c>
      <c r="G273" s="447">
        <v>136</v>
      </c>
      <c r="H273" s="447">
        <v>136</v>
      </c>
      <c r="I273" s="447">
        <v>136</v>
      </c>
      <c r="J273" s="447">
        <v>203</v>
      </c>
      <c r="K273" s="447">
        <v>244</v>
      </c>
      <c r="L273" s="447">
        <v>322</v>
      </c>
      <c r="M273" s="447">
        <v>416</v>
      </c>
    </row>
    <row r="274" spans="2:13" x14ac:dyDescent="0.25">
      <c r="B274" s="441" t="str">
        <f>色號!A273</f>
        <v>P140B</v>
      </c>
      <c r="C274" t="str">
        <f>色號!B273</f>
        <v>黑檀木</v>
      </c>
      <c r="D274" t="str">
        <f>色號!C273</f>
        <v>科定A</v>
      </c>
      <c r="F274" s="447">
        <v>67</v>
      </c>
      <c r="G274" s="447">
        <v>136</v>
      </c>
      <c r="H274" s="447">
        <v>136</v>
      </c>
      <c r="I274" s="447">
        <v>136</v>
      </c>
      <c r="J274" s="447">
        <v>203</v>
      </c>
      <c r="K274" s="447">
        <v>244</v>
      </c>
      <c r="L274" s="447">
        <v>322</v>
      </c>
      <c r="M274" s="447">
        <v>416</v>
      </c>
    </row>
    <row r="275" spans="2:13" x14ac:dyDescent="0.25">
      <c r="B275" s="441" t="str">
        <f>色號!A274</f>
        <v>P476C</v>
      </c>
      <c r="C275" t="str">
        <f>色號!B274</f>
        <v>白榆木木節鋸痕</v>
      </c>
      <c r="D275" t="str">
        <f>色號!C274</f>
        <v>科定A</v>
      </c>
      <c r="F275" s="447">
        <v>67</v>
      </c>
      <c r="G275" s="447">
        <v>136</v>
      </c>
      <c r="H275" s="447">
        <v>136</v>
      </c>
      <c r="I275" s="447">
        <v>136</v>
      </c>
      <c r="J275" s="447">
        <v>203</v>
      </c>
      <c r="K275" s="447">
        <v>244</v>
      </c>
      <c r="L275" s="447">
        <v>322</v>
      </c>
      <c r="M275" s="447">
        <v>416</v>
      </c>
    </row>
    <row r="276" spans="2:13" x14ac:dyDescent="0.25">
      <c r="B276" s="441" t="str">
        <f>色號!A275</f>
        <v>P140C</v>
      </c>
      <c r="C276" t="str">
        <f>色號!B275</f>
        <v>黑檀木</v>
      </c>
      <c r="D276" t="str">
        <f>色號!C275</f>
        <v>科定A</v>
      </c>
      <c r="F276" s="447">
        <v>67</v>
      </c>
      <c r="G276" s="447">
        <v>136</v>
      </c>
      <c r="H276" s="447">
        <v>136</v>
      </c>
      <c r="I276" s="447">
        <v>136</v>
      </c>
      <c r="J276" s="447">
        <v>203</v>
      </c>
      <c r="K276" s="447">
        <v>244</v>
      </c>
      <c r="L276" s="447">
        <v>322</v>
      </c>
      <c r="M276" s="447">
        <v>416</v>
      </c>
    </row>
    <row r="277" spans="2:13" x14ac:dyDescent="0.25">
      <c r="B277" s="441" t="str">
        <f>色號!A276</f>
        <v>P476D</v>
      </c>
      <c r="C277" t="str">
        <f>色號!B276</f>
        <v>白榆木木節鋸痕</v>
      </c>
      <c r="D277" t="str">
        <f>色號!C276</f>
        <v>科定A</v>
      </c>
      <c r="F277" s="447">
        <v>67</v>
      </c>
      <c r="G277" s="447">
        <v>136</v>
      </c>
      <c r="H277" s="447">
        <v>136</v>
      </c>
      <c r="I277" s="447">
        <v>136</v>
      </c>
      <c r="J277" s="447">
        <v>203</v>
      </c>
      <c r="K277" s="447">
        <v>244</v>
      </c>
      <c r="L277" s="447">
        <v>322</v>
      </c>
      <c r="M277" s="447">
        <v>416</v>
      </c>
    </row>
    <row r="278" spans="2:13" x14ac:dyDescent="0.25">
      <c r="B278" s="441" t="str">
        <f>色號!A277</f>
        <v>P476F</v>
      </c>
      <c r="C278" t="str">
        <f>色號!B277</f>
        <v>白榆木木節鋸痕</v>
      </c>
      <c r="D278" t="str">
        <f>色號!C277</f>
        <v>科定A</v>
      </c>
      <c r="F278" s="447">
        <v>67</v>
      </c>
      <c r="G278" s="447">
        <v>136</v>
      </c>
      <c r="H278" s="447">
        <v>136</v>
      </c>
      <c r="I278" s="447">
        <v>136</v>
      </c>
      <c r="J278" s="447">
        <v>203</v>
      </c>
      <c r="K278" s="447">
        <v>244</v>
      </c>
      <c r="L278" s="447">
        <v>322</v>
      </c>
      <c r="M278" s="447">
        <v>416</v>
      </c>
    </row>
    <row r="279" spans="2:13" x14ac:dyDescent="0.25">
      <c r="B279" s="441" t="str">
        <f>色號!A278</f>
        <v>P476G</v>
      </c>
      <c r="C279" t="str">
        <f>色號!B278</f>
        <v>白榆木木節鋸痕</v>
      </c>
      <c r="D279" t="str">
        <f>色號!C278</f>
        <v>科定A</v>
      </c>
      <c r="F279" s="447">
        <v>67</v>
      </c>
      <c r="G279" s="447">
        <v>136</v>
      </c>
      <c r="H279" s="447">
        <v>136</v>
      </c>
      <c r="I279" s="447">
        <v>136</v>
      </c>
      <c r="J279" s="447">
        <v>203</v>
      </c>
      <c r="K279" s="447">
        <v>244</v>
      </c>
      <c r="L279" s="447">
        <v>322</v>
      </c>
      <c r="M279" s="447">
        <v>416</v>
      </c>
    </row>
    <row r="280" spans="2:13" x14ac:dyDescent="0.25">
      <c r="B280" s="441" t="str">
        <f>色號!A279</f>
        <v>P177A</v>
      </c>
      <c r="C280" t="str">
        <f>色號!B279</f>
        <v>白鐵刀木</v>
      </c>
      <c r="D280" t="str">
        <f>色號!C279</f>
        <v>科定A</v>
      </c>
      <c r="F280" s="447">
        <v>67</v>
      </c>
      <c r="G280" s="447">
        <v>136</v>
      </c>
      <c r="H280" s="447">
        <v>136</v>
      </c>
      <c r="I280" s="447">
        <v>136</v>
      </c>
      <c r="J280" s="447">
        <v>203</v>
      </c>
      <c r="K280" s="447">
        <v>244</v>
      </c>
      <c r="L280" s="447">
        <v>322</v>
      </c>
      <c r="M280" s="447">
        <v>416</v>
      </c>
    </row>
    <row r="281" spans="2:13" x14ac:dyDescent="0.25">
      <c r="B281" s="441" t="str">
        <f>色號!A280</f>
        <v>P177B</v>
      </c>
      <c r="C281" t="str">
        <f>色號!B280</f>
        <v>白鐵刀木</v>
      </c>
      <c r="D281" t="str">
        <f>色號!C280</f>
        <v>科定A</v>
      </c>
      <c r="F281" s="447">
        <v>67</v>
      </c>
      <c r="G281" s="447">
        <v>136</v>
      </c>
      <c r="H281" s="447">
        <v>136</v>
      </c>
      <c r="I281" s="447">
        <v>136</v>
      </c>
      <c r="J281" s="447">
        <v>203</v>
      </c>
      <c r="K281" s="447">
        <v>244</v>
      </c>
      <c r="L281" s="447">
        <v>322</v>
      </c>
      <c r="M281" s="447">
        <v>416</v>
      </c>
    </row>
    <row r="282" spans="2:13" x14ac:dyDescent="0.25">
      <c r="B282" s="441" t="str">
        <f>色號!A281</f>
        <v>P177C</v>
      </c>
      <c r="C282" t="str">
        <f>色號!B281</f>
        <v>白鐵刀木</v>
      </c>
      <c r="D282" t="str">
        <f>色號!C281</f>
        <v>科定A</v>
      </c>
      <c r="F282" s="447">
        <v>67</v>
      </c>
      <c r="G282" s="447">
        <v>136</v>
      </c>
      <c r="H282" s="447">
        <v>136</v>
      </c>
      <c r="I282" s="447">
        <v>136</v>
      </c>
      <c r="J282" s="447">
        <v>203</v>
      </c>
      <c r="K282" s="447">
        <v>244</v>
      </c>
      <c r="L282" s="447">
        <v>322</v>
      </c>
      <c r="M282" s="447">
        <v>416</v>
      </c>
    </row>
    <row r="283" spans="2:13" x14ac:dyDescent="0.25">
      <c r="B283" s="441" t="str">
        <f>色號!A282</f>
        <v>P245A</v>
      </c>
      <c r="C283" t="str">
        <f>色號!B282</f>
        <v>柚木</v>
      </c>
      <c r="D283" t="str">
        <f>色號!C282</f>
        <v>科定A</v>
      </c>
      <c r="F283" s="447">
        <v>67</v>
      </c>
      <c r="G283" s="447">
        <v>136</v>
      </c>
      <c r="H283" s="447">
        <v>136</v>
      </c>
      <c r="I283" s="447">
        <v>136</v>
      </c>
      <c r="J283" s="447">
        <v>203</v>
      </c>
      <c r="K283" s="447">
        <v>244</v>
      </c>
      <c r="L283" s="447">
        <v>322</v>
      </c>
      <c r="M283" s="447">
        <v>416</v>
      </c>
    </row>
    <row r="284" spans="2:13" x14ac:dyDescent="0.25">
      <c r="B284" s="441" t="str">
        <f>色號!A283</f>
        <v>P177P</v>
      </c>
      <c r="C284" t="str">
        <f>色號!B283</f>
        <v>白鐵刀木</v>
      </c>
      <c r="D284" t="str">
        <f>色號!C283</f>
        <v>科定A</v>
      </c>
      <c r="F284" s="447">
        <v>67</v>
      </c>
      <c r="G284" s="447">
        <v>136</v>
      </c>
      <c r="H284" s="447">
        <v>136</v>
      </c>
      <c r="I284" s="447">
        <v>136</v>
      </c>
      <c r="J284" s="447">
        <v>203</v>
      </c>
      <c r="K284" s="447">
        <v>244</v>
      </c>
      <c r="L284" s="447">
        <v>322</v>
      </c>
      <c r="M284" s="447">
        <v>416</v>
      </c>
    </row>
    <row r="285" spans="2:13" x14ac:dyDescent="0.25">
      <c r="B285" s="441" t="str">
        <f>色號!A284</f>
        <v>P245B</v>
      </c>
      <c r="C285" t="str">
        <f>色號!B284</f>
        <v>柚木</v>
      </c>
      <c r="D285" t="str">
        <f>色號!C284</f>
        <v>科定A</v>
      </c>
      <c r="F285" s="447">
        <v>67</v>
      </c>
      <c r="G285" s="447">
        <v>136</v>
      </c>
      <c r="H285" s="447">
        <v>136</v>
      </c>
      <c r="I285" s="447">
        <v>136</v>
      </c>
      <c r="J285" s="447">
        <v>203</v>
      </c>
      <c r="K285" s="447">
        <v>244</v>
      </c>
      <c r="L285" s="447">
        <v>322</v>
      </c>
      <c r="M285" s="447">
        <v>416</v>
      </c>
    </row>
    <row r="286" spans="2:13" x14ac:dyDescent="0.25">
      <c r="B286" s="441" t="str">
        <f>色號!A285</f>
        <v>P178C</v>
      </c>
      <c r="C286" t="str">
        <f>色號!B285</f>
        <v>白栓木直紋</v>
      </c>
      <c r="D286" t="str">
        <f>色號!C285</f>
        <v>科定A</v>
      </c>
      <c r="F286" s="447">
        <v>67</v>
      </c>
      <c r="G286" s="447">
        <v>136</v>
      </c>
      <c r="H286" s="447">
        <v>136</v>
      </c>
      <c r="I286" s="447">
        <v>136</v>
      </c>
      <c r="J286" s="447">
        <v>203</v>
      </c>
      <c r="K286" s="447">
        <v>244</v>
      </c>
      <c r="L286" s="447">
        <v>322</v>
      </c>
      <c r="M286" s="447">
        <v>416</v>
      </c>
    </row>
    <row r="287" spans="2:13" x14ac:dyDescent="0.25">
      <c r="B287" s="441" t="str">
        <f>色號!A286</f>
        <v>P245C</v>
      </c>
      <c r="C287" t="str">
        <f>色號!B286</f>
        <v>柚木</v>
      </c>
      <c r="D287" t="str">
        <f>色號!C286</f>
        <v>科定A</v>
      </c>
      <c r="F287" s="447">
        <v>67</v>
      </c>
      <c r="G287" s="447">
        <v>136</v>
      </c>
      <c r="H287" s="447">
        <v>136</v>
      </c>
      <c r="I287" s="447">
        <v>136</v>
      </c>
      <c r="J287" s="447">
        <v>203</v>
      </c>
      <c r="K287" s="447">
        <v>244</v>
      </c>
      <c r="L287" s="447">
        <v>322</v>
      </c>
      <c r="M287" s="447">
        <v>416</v>
      </c>
    </row>
    <row r="288" spans="2:13" x14ac:dyDescent="0.25">
      <c r="B288" s="441" t="str">
        <f>色號!A287</f>
        <v>P278C</v>
      </c>
      <c r="C288" t="str">
        <f>色號!B287</f>
        <v>白栓木山紋</v>
      </c>
      <c r="D288" t="str">
        <f>色號!C287</f>
        <v>科定A</v>
      </c>
      <c r="F288" s="447">
        <v>67</v>
      </c>
      <c r="G288" s="447">
        <v>136</v>
      </c>
      <c r="H288" s="447">
        <v>136</v>
      </c>
      <c r="I288" s="447">
        <v>136</v>
      </c>
      <c r="J288" s="447">
        <v>203</v>
      </c>
      <c r="K288" s="447">
        <v>244</v>
      </c>
      <c r="L288" s="447">
        <v>322</v>
      </c>
      <c r="M288" s="447">
        <v>416</v>
      </c>
    </row>
    <row r="289" spans="2:13" x14ac:dyDescent="0.25">
      <c r="B289" s="441" t="str">
        <f>色號!A288</f>
        <v>P278D</v>
      </c>
      <c r="C289" t="str">
        <f>色號!B288</f>
        <v>白栓木山紋</v>
      </c>
      <c r="D289" t="str">
        <f>色號!C288</f>
        <v>科定A</v>
      </c>
      <c r="F289" s="447">
        <v>67</v>
      </c>
      <c r="G289" s="447">
        <v>136</v>
      </c>
      <c r="H289" s="447">
        <v>136</v>
      </c>
      <c r="I289" s="447">
        <v>136</v>
      </c>
      <c r="J289" s="447">
        <v>203</v>
      </c>
      <c r="K289" s="447">
        <v>244</v>
      </c>
      <c r="L289" s="447">
        <v>322</v>
      </c>
      <c r="M289" s="447">
        <v>416</v>
      </c>
    </row>
    <row r="290" spans="2:13" x14ac:dyDescent="0.25">
      <c r="B290" s="441" t="str">
        <f>色號!A289</f>
        <v>P278F</v>
      </c>
      <c r="C290" t="str">
        <f>色號!B289</f>
        <v>白栓木山紋</v>
      </c>
      <c r="D290" t="str">
        <f>色號!C289</f>
        <v>科定A</v>
      </c>
      <c r="F290" s="447">
        <v>67</v>
      </c>
      <c r="G290" s="447">
        <v>136</v>
      </c>
      <c r="H290" s="447">
        <v>136</v>
      </c>
      <c r="I290" s="447">
        <v>136</v>
      </c>
      <c r="J290" s="447">
        <v>203</v>
      </c>
      <c r="K290" s="447">
        <v>244</v>
      </c>
      <c r="L290" s="447">
        <v>322</v>
      </c>
      <c r="M290" s="447">
        <v>416</v>
      </c>
    </row>
    <row r="291" spans="2:13" x14ac:dyDescent="0.25">
      <c r="B291" s="441" t="str">
        <f>色號!A290</f>
        <v>P278P</v>
      </c>
      <c r="C291" t="str">
        <f>色號!B290</f>
        <v>白栓木山紋</v>
      </c>
      <c r="D291" t="str">
        <f>色號!C290</f>
        <v>科定A</v>
      </c>
      <c r="F291" s="447">
        <v>67</v>
      </c>
      <c r="G291" s="447">
        <v>136</v>
      </c>
      <c r="H291" s="447">
        <v>136</v>
      </c>
      <c r="I291" s="447">
        <v>136</v>
      </c>
      <c r="J291" s="447">
        <v>203</v>
      </c>
      <c r="K291" s="447">
        <v>244</v>
      </c>
      <c r="L291" s="447">
        <v>322</v>
      </c>
      <c r="M291" s="447">
        <v>416</v>
      </c>
    </row>
    <row r="292" spans="2:13" x14ac:dyDescent="0.25">
      <c r="B292" s="441" t="str">
        <f>色號!A291</f>
        <v>P178Q</v>
      </c>
      <c r="C292" t="str">
        <f>色號!B291</f>
        <v>白栓木</v>
      </c>
      <c r="D292" t="str">
        <f>色號!C291</f>
        <v>科定A</v>
      </c>
      <c r="F292" s="447">
        <v>67</v>
      </c>
      <c r="G292" s="447">
        <v>136</v>
      </c>
      <c r="H292" s="447">
        <v>136</v>
      </c>
      <c r="I292" s="447">
        <v>136</v>
      </c>
      <c r="J292" s="447">
        <v>203</v>
      </c>
      <c r="K292" s="447">
        <v>244</v>
      </c>
      <c r="L292" s="447">
        <v>322</v>
      </c>
      <c r="M292" s="447">
        <v>416</v>
      </c>
    </row>
    <row r="293" spans="2:13" x14ac:dyDescent="0.25">
      <c r="B293" s="441" t="str">
        <f>色號!A292</f>
        <v>P179D</v>
      </c>
      <c r="C293" t="str">
        <f>色號!B292</f>
        <v>榆木直紋</v>
      </c>
      <c r="D293" t="str">
        <f>色號!C292</f>
        <v>科定A</v>
      </c>
      <c r="F293" s="447">
        <v>67</v>
      </c>
      <c r="G293" s="447">
        <v>136</v>
      </c>
      <c r="H293" s="447">
        <v>136</v>
      </c>
      <c r="I293" s="447">
        <v>136</v>
      </c>
      <c r="J293" s="447">
        <v>203</v>
      </c>
      <c r="K293" s="447">
        <v>244</v>
      </c>
      <c r="L293" s="447">
        <v>322</v>
      </c>
      <c r="M293" s="447">
        <v>416</v>
      </c>
    </row>
    <row r="294" spans="2:13" x14ac:dyDescent="0.25">
      <c r="B294" s="441" t="str">
        <f>色號!A293</f>
        <v>P160A</v>
      </c>
      <c r="C294" t="str">
        <f>色號!B293</f>
        <v>尤加利</v>
      </c>
      <c r="D294" t="str">
        <f>色號!C293</f>
        <v>科定A</v>
      </c>
      <c r="F294" s="447">
        <v>67</v>
      </c>
      <c r="G294" s="447">
        <v>136</v>
      </c>
      <c r="H294" s="447">
        <v>136</v>
      </c>
      <c r="I294" s="447">
        <v>136</v>
      </c>
      <c r="J294" s="447">
        <v>203</v>
      </c>
      <c r="K294" s="447">
        <v>244</v>
      </c>
      <c r="L294" s="447">
        <v>322</v>
      </c>
      <c r="M294" s="447">
        <v>416</v>
      </c>
    </row>
    <row r="295" spans="2:13" x14ac:dyDescent="0.25">
      <c r="B295" s="441" t="str">
        <f>色號!A294</f>
        <v>P279D</v>
      </c>
      <c r="C295" t="str">
        <f>色號!B294</f>
        <v>榆木山紋</v>
      </c>
      <c r="D295" t="str">
        <f>色號!C294</f>
        <v>科定A</v>
      </c>
      <c r="F295" s="447">
        <v>67</v>
      </c>
      <c r="G295" s="447">
        <v>136</v>
      </c>
      <c r="H295" s="447">
        <v>136</v>
      </c>
      <c r="I295" s="447">
        <v>136</v>
      </c>
      <c r="J295" s="447">
        <v>203</v>
      </c>
      <c r="K295" s="447">
        <v>244</v>
      </c>
      <c r="L295" s="447">
        <v>322</v>
      </c>
      <c r="M295" s="447">
        <v>416</v>
      </c>
    </row>
    <row r="296" spans="2:13" x14ac:dyDescent="0.25">
      <c r="B296" s="441" t="str">
        <f>色號!A295</f>
        <v>P160B</v>
      </c>
      <c r="C296" t="str">
        <f>色號!B295</f>
        <v>尤加利</v>
      </c>
      <c r="D296" t="str">
        <f>色號!C295</f>
        <v>科定A</v>
      </c>
      <c r="F296" s="447">
        <v>67</v>
      </c>
      <c r="G296" s="447">
        <v>136</v>
      </c>
      <c r="H296" s="447">
        <v>136</v>
      </c>
      <c r="I296" s="447">
        <v>136</v>
      </c>
      <c r="J296" s="447">
        <v>203</v>
      </c>
      <c r="K296" s="447">
        <v>244</v>
      </c>
      <c r="L296" s="447">
        <v>322</v>
      </c>
      <c r="M296" s="447">
        <v>416</v>
      </c>
    </row>
    <row r="297" spans="2:13" x14ac:dyDescent="0.25">
      <c r="B297" s="441" t="str">
        <f>色號!A296</f>
        <v>P279F</v>
      </c>
      <c r="C297" t="str">
        <f>色號!B296</f>
        <v>榆木山紋</v>
      </c>
      <c r="D297" t="str">
        <f>色號!C296</f>
        <v>科定A</v>
      </c>
      <c r="F297" s="447">
        <v>67</v>
      </c>
      <c r="G297" s="447">
        <v>136</v>
      </c>
      <c r="H297" s="447">
        <v>136</v>
      </c>
      <c r="I297" s="447">
        <v>136</v>
      </c>
      <c r="J297" s="447">
        <v>203</v>
      </c>
      <c r="K297" s="447">
        <v>244</v>
      </c>
      <c r="L297" s="447">
        <v>322</v>
      </c>
      <c r="M297" s="447">
        <v>416</v>
      </c>
    </row>
    <row r="298" spans="2:13" x14ac:dyDescent="0.25">
      <c r="B298" s="441" t="str">
        <f>色號!A297</f>
        <v>P160C</v>
      </c>
      <c r="C298" t="str">
        <f>色號!B297</f>
        <v>尤加利</v>
      </c>
      <c r="D298" t="str">
        <f>色號!C297</f>
        <v>科定A</v>
      </c>
      <c r="F298" s="447">
        <v>67</v>
      </c>
      <c r="G298" s="447">
        <v>136</v>
      </c>
      <c r="H298" s="447">
        <v>136</v>
      </c>
      <c r="I298" s="447">
        <v>136</v>
      </c>
      <c r="J298" s="447">
        <v>203</v>
      </c>
      <c r="K298" s="447">
        <v>244</v>
      </c>
      <c r="L298" s="447">
        <v>322</v>
      </c>
      <c r="M298" s="447">
        <v>416</v>
      </c>
    </row>
    <row r="299" spans="2:13" x14ac:dyDescent="0.25">
      <c r="B299" s="441" t="str">
        <f>色號!A298</f>
        <v>P279G</v>
      </c>
      <c r="C299" t="str">
        <f>色號!B298</f>
        <v>榆木山紋</v>
      </c>
      <c r="D299" t="str">
        <f>色號!C298</f>
        <v>科定A</v>
      </c>
      <c r="F299" s="447">
        <v>67</v>
      </c>
      <c r="G299" s="447">
        <v>136</v>
      </c>
      <c r="H299" s="447">
        <v>136</v>
      </c>
      <c r="I299" s="447">
        <v>136</v>
      </c>
      <c r="J299" s="447">
        <v>203</v>
      </c>
      <c r="K299" s="447">
        <v>244</v>
      </c>
      <c r="L299" s="447">
        <v>322</v>
      </c>
      <c r="M299" s="447">
        <v>416</v>
      </c>
    </row>
    <row r="300" spans="2:13" x14ac:dyDescent="0.25">
      <c r="B300" s="441" t="str">
        <f>色號!A299</f>
        <v>P160D</v>
      </c>
      <c r="C300" t="str">
        <f>色號!B299</f>
        <v>尤加利</v>
      </c>
      <c r="D300" t="str">
        <f>色號!C299</f>
        <v>科定A</v>
      </c>
      <c r="F300" s="447">
        <v>67</v>
      </c>
      <c r="G300" s="447">
        <v>136</v>
      </c>
      <c r="H300" s="447">
        <v>136</v>
      </c>
      <c r="I300" s="447">
        <v>136</v>
      </c>
      <c r="J300" s="447">
        <v>203</v>
      </c>
      <c r="K300" s="447">
        <v>244</v>
      </c>
      <c r="L300" s="447">
        <v>322</v>
      </c>
      <c r="M300" s="447">
        <v>416</v>
      </c>
    </row>
    <row r="301" spans="2:13" x14ac:dyDescent="0.25">
      <c r="B301" s="441" t="str">
        <f>色號!A300</f>
        <v>P279H</v>
      </c>
      <c r="C301" t="str">
        <f>色號!B300</f>
        <v>榆木山紋</v>
      </c>
      <c r="D301" t="str">
        <f>色號!C300</f>
        <v>科定A</v>
      </c>
      <c r="F301" s="447">
        <v>67</v>
      </c>
      <c r="G301" s="447">
        <v>136</v>
      </c>
      <c r="H301" s="447">
        <v>136</v>
      </c>
      <c r="I301" s="447">
        <v>136</v>
      </c>
      <c r="J301" s="447">
        <v>203</v>
      </c>
      <c r="K301" s="447">
        <v>244</v>
      </c>
      <c r="L301" s="447">
        <v>322</v>
      </c>
      <c r="M301" s="447">
        <v>416</v>
      </c>
    </row>
    <row r="302" spans="2:13" x14ac:dyDescent="0.25">
      <c r="B302" s="441" t="str">
        <f>色號!A301</f>
        <v>P160F</v>
      </c>
      <c r="C302" t="str">
        <f>色號!B301</f>
        <v>尤加利</v>
      </c>
      <c r="D302" t="str">
        <f>色號!C301</f>
        <v>科定A</v>
      </c>
      <c r="F302" s="447">
        <v>67</v>
      </c>
      <c r="G302" s="447">
        <v>136</v>
      </c>
      <c r="H302" s="447">
        <v>136</v>
      </c>
      <c r="I302" s="447">
        <v>136</v>
      </c>
      <c r="J302" s="447">
        <v>203</v>
      </c>
      <c r="K302" s="447">
        <v>244</v>
      </c>
      <c r="L302" s="447">
        <v>322</v>
      </c>
      <c r="M302" s="447">
        <v>416</v>
      </c>
    </row>
    <row r="303" spans="2:13" x14ac:dyDescent="0.25">
      <c r="B303" s="441" t="str">
        <f>色號!A302</f>
        <v>P279J</v>
      </c>
      <c r="C303" t="str">
        <f>色號!B302</f>
        <v>榆木山紋</v>
      </c>
      <c r="D303" t="str">
        <f>色號!C302</f>
        <v>科定A</v>
      </c>
      <c r="F303" s="447">
        <v>67</v>
      </c>
      <c r="G303" s="447">
        <v>136</v>
      </c>
      <c r="H303" s="447">
        <v>136</v>
      </c>
      <c r="I303" s="447">
        <v>136</v>
      </c>
      <c r="J303" s="447">
        <v>203</v>
      </c>
      <c r="K303" s="447">
        <v>244</v>
      </c>
      <c r="L303" s="447">
        <v>322</v>
      </c>
      <c r="M303" s="447">
        <v>416</v>
      </c>
    </row>
    <row r="304" spans="2:13" x14ac:dyDescent="0.25">
      <c r="B304" s="441" t="str">
        <f>色號!A303</f>
        <v>P160G</v>
      </c>
      <c r="C304" t="str">
        <f>色號!B303</f>
        <v>尤加利</v>
      </c>
      <c r="D304" t="str">
        <f>色號!C303</f>
        <v>科定A</v>
      </c>
      <c r="F304" s="447">
        <v>67</v>
      </c>
      <c r="G304" s="447">
        <v>136</v>
      </c>
      <c r="H304" s="447">
        <v>136</v>
      </c>
      <c r="I304" s="447">
        <v>136</v>
      </c>
      <c r="J304" s="447">
        <v>203</v>
      </c>
      <c r="K304" s="447">
        <v>244</v>
      </c>
      <c r="L304" s="447">
        <v>322</v>
      </c>
      <c r="M304" s="447">
        <v>416</v>
      </c>
    </row>
    <row r="305" spans="2:13" x14ac:dyDescent="0.25">
      <c r="B305" s="441" t="str">
        <f>色號!A304</f>
        <v>P280A</v>
      </c>
      <c r="C305" t="str">
        <f>色號!B304</f>
        <v>鐵刀木山紋</v>
      </c>
      <c r="D305" t="str">
        <f>色號!C304</f>
        <v>科定A</v>
      </c>
      <c r="F305" s="447">
        <v>67</v>
      </c>
      <c r="G305" s="447">
        <v>136</v>
      </c>
      <c r="H305" s="447">
        <v>136</v>
      </c>
      <c r="I305" s="447">
        <v>136</v>
      </c>
      <c r="J305" s="447">
        <v>203</v>
      </c>
      <c r="K305" s="447">
        <v>244</v>
      </c>
      <c r="L305" s="447">
        <v>322</v>
      </c>
      <c r="M305" s="447">
        <v>416</v>
      </c>
    </row>
    <row r="306" spans="2:13" x14ac:dyDescent="0.25">
      <c r="B306" s="441" t="str">
        <f>色號!A305</f>
        <v>P160H</v>
      </c>
      <c r="C306" t="str">
        <f>色號!B305</f>
        <v>尤加利</v>
      </c>
      <c r="D306" t="str">
        <f>色號!C305</f>
        <v>科定A</v>
      </c>
      <c r="F306" s="447">
        <v>67</v>
      </c>
      <c r="G306" s="447">
        <v>136</v>
      </c>
      <c r="H306" s="447">
        <v>136</v>
      </c>
      <c r="I306" s="447">
        <v>136</v>
      </c>
      <c r="J306" s="447">
        <v>203</v>
      </c>
      <c r="K306" s="447">
        <v>244</v>
      </c>
      <c r="L306" s="447">
        <v>322</v>
      </c>
      <c r="M306" s="447">
        <v>416</v>
      </c>
    </row>
    <row r="307" spans="2:13" x14ac:dyDescent="0.25">
      <c r="B307" s="441" t="str">
        <f>色號!A306</f>
        <v>P280B</v>
      </c>
      <c r="C307" t="str">
        <f>色號!B306</f>
        <v>鐵刀木山紋</v>
      </c>
      <c r="D307" t="str">
        <f>色號!C306</f>
        <v>科定A</v>
      </c>
      <c r="F307" s="447">
        <v>67</v>
      </c>
      <c r="G307" s="447">
        <v>136</v>
      </c>
      <c r="H307" s="447">
        <v>136</v>
      </c>
      <c r="I307" s="447">
        <v>136</v>
      </c>
      <c r="J307" s="447">
        <v>203</v>
      </c>
      <c r="K307" s="447">
        <v>244</v>
      </c>
      <c r="L307" s="447">
        <v>322</v>
      </c>
      <c r="M307" s="447">
        <v>416</v>
      </c>
    </row>
    <row r="308" spans="2:13" x14ac:dyDescent="0.25">
      <c r="B308" s="441" t="str">
        <f>色號!A307</f>
        <v>P160I</v>
      </c>
      <c r="C308" t="str">
        <f>色號!B307</f>
        <v>尤加利</v>
      </c>
      <c r="D308" t="str">
        <f>色號!C307</f>
        <v>科定A</v>
      </c>
      <c r="F308" s="447">
        <v>67</v>
      </c>
      <c r="G308" s="447">
        <v>136</v>
      </c>
      <c r="H308" s="447">
        <v>136</v>
      </c>
      <c r="I308" s="447">
        <v>136</v>
      </c>
      <c r="J308" s="447">
        <v>203</v>
      </c>
      <c r="K308" s="447">
        <v>244</v>
      </c>
      <c r="L308" s="447">
        <v>322</v>
      </c>
      <c r="M308" s="447">
        <v>416</v>
      </c>
    </row>
    <row r="309" spans="2:13" x14ac:dyDescent="0.25">
      <c r="B309" s="441" t="str">
        <f>色號!A308</f>
        <v>P280C</v>
      </c>
      <c r="C309" t="str">
        <f>色號!B308</f>
        <v>鐵刀木山紋</v>
      </c>
      <c r="D309" t="str">
        <f>色號!C308</f>
        <v>科定A</v>
      </c>
      <c r="F309" s="447">
        <v>67</v>
      </c>
      <c r="G309" s="447">
        <v>136</v>
      </c>
      <c r="H309" s="447">
        <v>136</v>
      </c>
      <c r="I309" s="447">
        <v>136</v>
      </c>
      <c r="J309" s="447">
        <v>203</v>
      </c>
      <c r="K309" s="447">
        <v>244</v>
      </c>
      <c r="L309" s="447">
        <v>322</v>
      </c>
      <c r="M309" s="447">
        <v>416</v>
      </c>
    </row>
    <row r="310" spans="2:13" x14ac:dyDescent="0.25">
      <c r="B310" s="441" t="str">
        <f>色號!A309</f>
        <v>P160J</v>
      </c>
      <c r="C310" t="str">
        <f>色號!B309</f>
        <v>尤加利</v>
      </c>
      <c r="D310" t="str">
        <f>色號!C309</f>
        <v>科定A</v>
      </c>
      <c r="F310" s="447">
        <v>67</v>
      </c>
      <c r="G310" s="447">
        <v>136</v>
      </c>
      <c r="H310" s="447">
        <v>136</v>
      </c>
      <c r="I310" s="447">
        <v>136</v>
      </c>
      <c r="J310" s="447">
        <v>203</v>
      </c>
      <c r="K310" s="447">
        <v>244</v>
      </c>
      <c r="L310" s="447">
        <v>322</v>
      </c>
      <c r="M310" s="447">
        <v>416</v>
      </c>
    </row>
    <row r="311" spans="2:13" x14ac:dyDescent="0.25">
      <c r="B311" s="441" t="str">
        <f>色號!A310</f>
        <v>P280D</v>
      </c>
      <c r="C311" t="str">
        <f>色號!B310</f>
        <v>鐵刀木山紋</v>
      </c>
      <c r="D311" t="str">
        <f>色號!C310</f>
        <v>科定A</v>
      </c>
      <c r="F311" s="447">
        <v>67</v>
      </c>
      <c r="G311" s="447">
        <v>136</v>
      </c>
      <c r="H311" s="447">
        <v>136</v>
      </c>
      <c r="I311" s="447">
        <v>136</v>
      </c>
      <c r="J311" s="447">
        <v>203</v>
      </c>
      <c r="K311" s="447">
        <v>244</v>
      </c>
      <c r="L311" s="447">
        <v>322</v>
      </c>
      <c r="M311" s="447">
        <v>416</v>
      </c>
    </row>
    <row r="312" spans="2:13" x14ac:dyDescent="0.25">
      <c r="B312" s="441" t="str">
        <f>色號!A311</f>
        <v>P160K</v>
      </c>
      <c r="C312" t="str">
        <f>色號!B311</f>
        <v>尤加利</v>
      </c>
      <c r="D312" t="str">
        <f>色號!C311</f>
        <v>科定A</v>
      </c>
      <c r="F312" s="447">
        <v>67</v>
      </c>
      <c r="G312" s="447">
        <v>136</v>
      </c>
      <c r="H312" s="447">
        <v>136</v>
      </c>
      <c r="I312" s="447">
        <v>136</v>
      </c>
      <c r="J312" s="447">
        <v>203</v>
      </c>
      <c r="K312" s="447">
        <v>244</v>
      </c>
      <c r="L312" s="447">
        <v>322</v>
      </c>
      <c r="M312" s="447">
        <v>416</v>
      </c>
    </row>
    <row r="313" spans="2:13" x14ac:dyDescent="0.25">
      <c r="B313" s="441" t="str">
        <f>色號!A312</f>
        <v>P280F</v>
      </c>
      <c r="C313" t="str">
        <f>色號!B312</f>
        <v>鐵刀木山紋</v>
      </c>
      <c r="D313" t="str">
        <f>色號!C312</f>
        <v>科定A</v>
      </c>
      <c r="F313" s="447">
        <v>67</v>
      </c>
      <c r="G313" s="447">
        <v>136</v>
      </c>
      <c r="H313" s="447">
        <v>136</v>
      </c>
      <c r="I313" s="447">
        <v>136</v>
      </c>
      <c r="J313" s="447">
        <v>203</v>
      </c>
      <c r="K313" s="447">
        <v>244</v>
      </c>
      <c r="L313" s="447">
        <v>322</v>
      </c>
      <c r="M313" s="447">
        <v>416</v>
      </c>
    </row>
    <row r="314" spans="2:13" x14ac:dyDescent="0.25">
      <c r="B314" s="441" t="str">
        <f>色號!A313</f>
        <v>P160M</v>
      </c>
      <c r="C314" t="str">
        <f>色號!B313</f>
        <v>尤加利</v>
      </c>
      <c r="D314" t="str">
        <f>色號!C313</f>
        <v>科定A</v>
      </c>
      <c r="F314" s="447">
        <v>67</v>
      </c>
      <c r="G314" s="447">
        <v>136</v>
      </c>
      <c r="H314" s="447">
        <v>136</v>
      </c>
      <c r="I314" s="447">
        <v>136</v>
      </c>
      <c r="J314" s="447">
        <v>203</v>
      </c>
      <c r="K314" s="447">
        <v>244</v>
      </c>
      <c r="L314" s="447">
        <v>322</v>
      </c>
      <c r="M314" s="447">
        <v>416</v>
      </c>
    </row>
    <row r="315" spans="2:13" x14ac:dyDescent="0.25">
      <c r="B315" s="441" t="str">
        <f>色號!A314</f>
        <v>P181A</v>
      </c>
      <c r="C315" t="str">
        <f>色號!B314</f>
        <v>胡桃木</v>
      </c>
      <c r="D315" t="str">
        <f>色號!C314</f>
        <v>科定A</v>
      </c>
      <c r="F315" s="447">
        <v>67</v>
      </c>
      <c r="G315" s="447">
        <v>136</v>
      </c>
      <c r="H315" s="447">
        <v>136</v>
      </c>
      <c r="I315" s="447">
        <v>136</v>
      </c>
      <c r="J315" s="447">
        <v>203</v>
      </c>
      <c r="K315" s="447">
        <v>244</v>
      </c>
      <c r="L315" s="447">
        <v>322</v>
      </c>
      <c r="M315" s="447">
        <v>416</v>
      </c>
    </row>
    <row r="316" spans="2:13" x14ac:dyDescent="0.25">
      <c r="B316" s="441" t="str">
        <f>色號!A315</f>
        <v>P160Q</v>
      </c>
      <c r="C316" t="str">
        <f>色號!B315</f>
        <v>尤加利</v>
      </c>
      <c r="D316" t="str">
        <f>色號!C315</f>
        <v>科定A</v>
      </c>
      <c r="F316" s="447">
        <v>67</v>
      </c>
      <c r="G316" s="447">
        <v>136</v>
      </c>
      <c r="H316" s="447">
        <v>136</v>
      </c>
      <c r="I316" s="447">
        <v>136</v>
      </c>
      <c r="J316" s="447">
        <v>203</v>
      </c>
      <c r="K316" s="447">
        <v>244</v>
      </c>
      <c r="L316" s="447">
        <v>322</v>
      </c>
      <c r="M316" s="447">
        <v>416</v>
      </c>
    </row>
    <row r="317" spans="2:13" x14ac:dyDescent="0.25">
      <c r="B317" s="441" t="str">
        <f>色號!A316</f>
        <v>P181B</v>
      </c>
      <c r="C317" t="str">
        <f>色號!B316</f>
        <v>胡桃木</v>
      </c>
      <c r="D317" t="str">
        <f>色號!C316</f>
        <v>科定A</v>
      </c>
      <c r="F317" s="447">
        <v>67</v>
      </c>
      <c r="G317" s="447">
        <v>136</v>
      </c>
      <c r="H317" s="447">
        <v>136</v>
      </c>
      <c r="I317" s="447">
        <v>136</v>
      </c>
      <c r="J317" s="447">
        <v>203</v>
      </c>
      <c r="K317" s="447">
        <v>244</v>
      </c>
      <c r="L317" s="447">
        <v>322</v>
      </c>
      <c r="M317" s="447">
        <v>416</v>
      </c>
    </row>
    <row r="318" spans="2:13" x14ac:dyDescent="0.25">
      <c r="B318" s="441" t="str">
        <f>色號!A317</f>
        <v>P169A</v>
      </c>
      <c r="C318" t="str">
        <f>色號!B317</f>
        <v>梧桐木直紋</v>
      </c>
      <c r="D318" t="str">
        <f>色號!C317</f>
        <v>科定A</v>
      </c>
      <c r="F318" s="447">
        <v>67</v>
      </c>
      <c r="G318" s="447">
        <v>136</v>
      </c>
      <c r="H318" s="447">
        <v>136</v>
      </c>
      <c r="I318" s="447">
        <v>136</v>
      </c>
      <c r="J318" s="447">
        <v>203</v>
      </c>
      <c r="K318" s="447">
        <v>244</v>
      </c>
      <c r="L318" s="447">
        <v>322</v>
      </c>
      <c r="M318" s="447">
        <v>416</v>
      </c>
    </row>
    <row r="319" spans="2:13" x14ac:dyDescent="0.25">
      <c r="B319" s="441" t="str">
        <f>色號!A318</f>
        <v>P181C</v>
      </c>
      <c r="C319" t="str">
        <f>色號!B318</f>
        <v>胡桃木</v>
      </c>
      <c r="D319" t="str">
        <f>色號!C318</f>
        <v>科定A</v>
      </c>
      <c r="F319" s="447">
        <v>67</v>
      </c>
      <c r="G319" s="447">
        <v>136</v>
      </c>
      <c r="H319" s="447">
        <v>136</v>
      </c>
      <c r="I319" s="447">
        <v>136</v>
      </c>
      <c r="J319" s="447">
        <v>203</v>
      </c>
      <c r="K319" s="447">
        <v>244</v>
      </c>
      <c r="L319" s="447">
        <v>322</v>
      </c>
      <c r="M319" s="447">
        <v>416</v>
      </c>
    </row>
    <row r="320" spans="2:13" x14ac:dyDescent="0.25">
      <c r="B320" s="441" t="str">
        <f>色號!A319</f>
        <v>P269A</v>
      </c>
      <c r="C320" t="str">
        <f>色號!B319</f>
        <v>梧桐木山紋</v>
      </c>
      <c r="D320" t="str">
        <f>色號!C319</f>
        <v>科定A</v>
      </c>
      <c r="F320" s="447">
        <v>67</v>
      </c>
      <c r="G320" s="447">
        <v>136</v>
      </c>
      <c r="H320" s="447">
        <v>136</v>
      </c>
      <c r="I320" s="447">
        <v>136</v>
      </c>
      <c r="J320" s="447">
        <v>203</v>
      </c>
      <c r="K320" s="447">
        <v>244</v>
      </c>
      <c r="L320" s="447">
        <v>322</v>
      </c>
      <c r="M320" s="447">
        <v>416</v>
      </c>
    </row>
    <row r="321" spans="2:13" x14ac:dyDescent="0.25">
      <c r="B321" s="441" t="str">
        <f>色號!A320</f>
        <v>P181D</v>
      </c>
      <c r="C321" t="str">
        <f>色號!B320</f>
        <v>胡桃木</v>
      </c>
      <c r="D321" t="str">
        <f>色號!C320</f>
        <v>科定A</v>
      </c>
      <c r="F321" s="447">
        <v>67</v>
      </c>
      <c r="G321" s="447">
        <v>136</v>
      </c>
      <c r="H321" s="447">
        <v>136</v>
      </c>
      <c r="I321" s="447">
        <v>136</v>
      </c>
      <c r="J321" s="447">
        <v>203</v>
      </c>
      <c r="K321" s="447">
        <v>244</v>
      </c>
      <c r="L321" s="447">
        <v>322</v>
      </c>
      <c r="M321" s="447">
        <v>416</v>
      </c>
    </row>
    <row r="322" spans="2:13" x14ac:dyDescent="0.25">
      <c r="B322" s="441" t="str">
        <f>色號!A321</f>
        <v>P269B</v>
      </c>
      <c r="C322" t="str">
        <f>色號!B321</f>
        <v>梧桐木山紋</v>
      </c>
      <c r="D322" t="str">
        <f>色號!C321</f>
        <v>科定A</v>
      </c>
      <c r="F322" s="447">
        <v>67</v>
      </c>
      <c r="G322" s="447">
        <v>136</v>
      </c>
      <c r="H322" s="447">
        <v>136</v>
      </c>
      <c r="I322" s="447">
        <v>136</v>
      </c>
      <c r="J322" s="447">
        <v>203</v>
      </c>
      <c r="K322" s="447">
        <v>244</v>
      </c>
      <c r="L322" s="447">
        <v>322</v>
      </c>
      <c r="M322" s="447">
        <v>416</v>
      </c>
    </row>
    <row r="323" spans="2:13" x14ac:dyDescent="0.25">
      <c r="B323" s="441" t="str">
        <f>色號!A322</f>
        <v>P281F</v>
      </c>
      <c r="C323" t="str">
        <f>色號!B322</f>
        <v>胡桃木山紋</v>
      </c>
      <c r="D323" t="str">
        <f>色號!C322</f>
        <v>科定A</v>
      </c>
      <c r="F323" s="447">
        <v>67</v>
      </c>
      <c r="G323" s="447">
        <v>136</v>
      </c>
      <c r="H323" s="447">
        <v>136</v>
      </c>
      <c r="I323" s="447">
        <v>136</v>
      </c>
      <c r="J323" s="447">
        <v>203</v>
      </c>
      <c r="K323" s="447">
        <v>244</v>
      </c>
      <c r="L323" s="447">
        <v>322</v>
      </c>
      <c r="M323" s="447">
        <v>416</v>
      </c>
    </row>
    <row r="324" spans="2:13" x14ac:dyDescent="0.25">
      <c r="B324" s="441" t="str">
        <f>色號!A323</f>
        <v>P269C</v>
      </c>
      <c r="C324" t="str">
        <f>色號!B323</f>
        <v>梧桐木山紋</v>
      </c>
      <c r="D324" t="str">
        <f>色號!C323</f>
        <v>科定A</v>
      </c>
      <c r="F324" s="447">
        <v>67</v>
      </c>
      <c r="G324" s="447">
        <v>136</v>
      </c>
      <c r="H324" s="447">
        <v>136</v>
      </c>
      <c r="I324" s="447">
        <v>136</v>
      </c>
      <c r="J324" s="447">
        <v>203</v>
      </c>
      <c r="K324" s="447">
        <v>244</v>
      </c>
      <c r="L324" s="447">
        <v>322</v>
      </c>
      <c r="M324" s="447">
        <v>416</v>
      </c>
    </row>
    <row r="325" spans="2:13" x14ac:dyDescent="0.25">
      <c r="B325" s="441" t="str">
        <f>色號!A324</f>
        <v>P181G</v>
      </c>
      <c r="C325" t="str">
        <f>色號!B324</f>
        <v>胡桃木</v>
      </c>
      <c r="D325" t="str">
        <f>色號!C324</f>
        <v>科定A</v>
      </c>
      <c r="F325" s="447">
        <v>67</v>
      </c>
      <c r="G325" s="447">
        <v>136</v>
      </c>
      <c r="H325" s="447">
        <v>136</v>
      </c>
      <c r="I325" s="447">
        <v>136</v>
      </c>
      <c r="J325" s="447">
        <v>203</v>
      </c>
      <c r="K325" s="447">
        <v>244</v>
      </c>
      <c r="L325" s="447">
        <v>322</v>
      </c>
      <c r="M325" s="447">
        <v>416</v>
      </c>
    </row>
    <row r="326" spans="2:13" x14ac:dyDescent="0.25">
      <c r="B326" s="441" t="str">
        <f>色號!A325</f>
        <v>P269D</v>
      </c>
      <c r="C326" t="str">
        <f>色號!B325</f>
        <v>梧桐木山紋</v>
      </c>
      <c r="D326" t="str">
        <f>色號!C325</f>
        <v>科定A</v>
      </c>
      <c r="F326" s="447">
        <v>67</v>
      </c>
      <c r="G326" s="447">
        <v>136</v>
      </c>
      <c r="H326" s="447">
        <v>136</v>
      </c>
      <c r="I326" s="447">
        <v>136</v>
      </c>
      <c r="J326" s="447">
        <v>203</v>
      </c>
      <c r="K326" s="447">
        <v>244</v>
      </c>
      <c r="L326" s="447">
        <v>322</v>
      </c>
      <c r="M326" s="447">
        <v>416</v>
      </c>
    </row>
    <row r="327" spans="2:13" x14ac:dyDescent="0.25">
      <c r="B327" s="441" t="str">
        <f>色號!A326</f>
        <v>P181H</v>
      </c>
      <c r="C327" t="str">
        <f>色號!B326</f>
        <v>胡桃木</v>
      </c>
      <c r="D327" t="str">
        <f>色號!C326</f>
        <v>科定A</v>
      </c>
      <c r="F327" s="447">
        <v>67</v>
      </c>
      <c r="G327" s="447">
        <v>136</v>
      </c>
      <c r="H327" s="447">
        <v>136</v>
      </c>
      <c r="I327" s="447">
        <v>136</v>
      </c>
      <c r="J327" s="447">
        <v>203</v>
      </c>
      <c r="K327" s="447">
        <v>244</v>
      </c>
      <c r="L327" s="447">
        <v>322</v>
      </c>
      <c r="M327" s="447">
        <v>416</v>
      </c>
    </row>
    <row r="328" spans="2:13" x14ac:dyDescent="0.25">
      <c r="B328" s="441" t="str">
        <f>色號!A327</f>
        <v>P269F</v>
      </c>
      <c r="C328" t="str">
        <f>色號!B327</f>
        <v>梧桐木山紋</v>
      </c>
      <c r="D328" t="str">
        <f>色號!C327</f>
        <v>科定A</v>
      </c>
      <c r="F328" s="447">
        <v>67</v>
      </c>
      <c r="G328" s="447">
        <v>136</v>
      </c>
      <c r="H328" s="447">
        <v>136</v>
      </c>
      <c r="I328" s="447">
        <v>136</v>
      </c>
      <c r="J328" s="447">
        <v>203</v>
      </c>
      <c r="K328" s="447">
        <v>244</v>
      </c>
      <c r="L328" s="447">
        <v>322</v>
      </c>
      <c r="M328" s="447">
        <v>416</v>
      </c>
    </row>
    <row r="329" spans="2:13" x14ac:dyDescent="0.25">
      <c r="B329" s="441" t="str">
        <f>色號!A328</f>
        <v>P181J</v>
      </c>
      <c r="C329" t="str">
        <f>色號!B328</f>
        <v>胡桃木</v>
      </c>
      <c r="D329" t="str">
        <f>色號!C328</f>
        <v>科定A</v>
      </c>
      <c r="F329" s="447">
        <v>67</v>
      </c>
      <c r="G329" s="447">
        <v>136</v>
      </c>
      <c r="H329" s="447">
        <v>136</v>
      </c>
      <c r="I329" s="447">
        <v>136</v>
      </c>
      <c r="J329" s="447">
        <v>203</v>
      </c>
      <c r="K329" s="447">
        <v>244</v>
      </c>
      <c r="L329" s="447">
        <v>322</v>
      </c>
      <c r="M329" s="447">
        <v>416</v>
      </c>
    </row>
    <row r="330" spans="2:13" x14ac:dyDescent="0.25">
      <c r="B330" s="441" t="str">
        <f>色號!A329</f>
        <v>P169G</v>
      </c>
      <c r="C330" t="str">
        <f>色號!B329</f>
        <v>梧桐木直紋</v>
      </c>
      <c r="D330" t="str">
        <f>色號!C329</f>
        <v>科定A</v>
      </c>
      <c r="F330" s="447">
        <v>67</v>
      </c>
      <c r="G330" s="447">
        <v>136</v>
      </c>
      <c r="H330" s="447">
        <v>136</v>
      </c>
      <c r="I330" s="447">
        <v>136</v>
      </c>
      <c r="J330" s="447">
        <v>203</v>
      </c>
      <c r="K330" s="447">
        <v>244</v>
      </c>
      <c r="L330" s="447">
        <v>322</v>
      </c>
      <c r="M330" s="447">
        <v>416</v>
      </c>
    </row>
    <row r="331" spans="2:13" x14ac:dyDescent="0.25">
      <c r="B331" s="441" t="str">
        <f>色號!A330</f>
        <v>P181K</v>
      </c>
      <c r="C331" t="str">
        <f>色號!B330</f>
        <v>胡桃木</v>
      </c>
      <c r="D331" t="str">
        <f>色號!C330</f>
        <v>科定A</v>
      </c>
      <c r="F331" s="447">
        <v>67</v>
      </c>
      <c r="G331" s="447">
        <v>136</v>
      </c>
      <c r="H331" s="447">
        <v>136</v>
      </c>
      <c r="I331" s="447">
        <v>136</v>
      </c>
      <c r="J331" s="447">
        <v>203</v>
      </c>
      <c r="K331" s="447">
        <v>244</v>
      </c>
      <c r="L331" s="447">
        <v>322</v>
      </c>
      <c r="M331" s="447">
        <v>416</v>
      </c>
    </row>
    <row r="332" spans="2:13" x14ac:dyDescent="0.25">
      <c r="B332" s="441" t="str">
        <f>色號!A331</f>
        <v>P269G</v>
      </c>
      <c r="C332" t="str">
        <f>色號!B331</f>
        <v>梧桐木山紋</v>
      </c>
      <c r="D332" t="str">
        <f>色號!C331</f>
        <v>科定A</v>
      </c>
      <c r="F332" s="447">
        <v>67</v>
      </c>
      <c r="G332" s="447">
        <v>136</v>
      </c>
      <c r="H332" s="447">
        <v>136</v>
      </c>
      <c r="I332" s="447">
        <v>136</v>
      </c>
      <c r="J332" s="447">
        <v>203</v>
      </c>
      <c r="K332" s="447">
        <v>244</v>
      </c>
      <c r="L332" s="447">
        <v>322</v>
      </c>
      <c r="M332" s="447">
        <v>416</v>
      </c>
    </row>
    <row r="333" spans="2:13" x14ac:dyDescent="0.25">
      <c r="B333" s="441" t="str">
        <f>色號!A332</f>
        <v>P281M</v>
      </c>
      <c r="C333" t="str">
        <f>色號!B332</f>
        <v>胡桃木山紋</v>
      </c>
      <c r="D333" t="str">
        <f>色號!C332</f>
        <v>科定A</v>
      </c>
      <c r="F333" s="447">
        <v>67</v>
      </c>
      <c r="G333" s="447">
        <v>136</v>
      </c>
      <c r="H333" s="447">
        <v>136</v>
      </c>
      <c r="I333" s="447">
        <v>136</v>
      </c>
      <c r="J333" s="447">
        <v>203</v>
      </c>
      <c r="K333" s="447">
        <v>244</v>
      </c>
      <c r="L333" s="447">
        <v>322</v>
      </c>
      <c r="M333" s="447">
        <v>416</v>
      </c>
    </row>
    <row r="334" spans="2:13" x14ac:dyDescent="0.25">
      <c r="B334" s="441" t="str">
        <f>色號!A333</f>
        <v>P281N</v>
      </c>
      <c r="C334" t="str">
        <f>色號!B333</f>
        <v>胡桃木山紋</v>
      </c>
      <c r="D334" t="str">
        <f>色號!C333</f>
        <v>科定A</v>
      </c>
      <c r="F334" s="447">
        <v>67</v>
      </c>
      <c r="G334" s="447">
        <v>136</v>
      </c>
      <c r="H334" s="447">
        <v>136</v>
      </c>
      <c r="I334" s="447">
        <v>136</v>
      </c>
      <c r="J334" s="447">
        <v>203</v>
      </c>
      <c r="K334" s="447">
        <v>244</v>
      </c>
      <c r="L334" s="447">
        <v>322</v>
      </c>
      <c r="M334" s="447">
        <v>416</v>
      </c>
    </row>
    <row r="335" spans="2:13" x14ac:dyDescent="0.25">
      <c r="B335" s="441" t="str">
        <f>色號!A334</f>
        <v>P197Q</v>
      </c>
      <c r="C335" t="str">
        <f>色號!B334</f>
        <v>栓木</v>
      </c>
      <c r="D335" t="str">
        <f>色號!C334</f>
        <v>科定A</v>
      </c>
      <c r="F335" s="447">
        <v>67</v>
      </c>
      <c r="G335" s="447">
        <v>136</v>
      </c>
      <c r="H335" s="447">
        <v>136</v>
      </c>
      <c r="I335" s="447">
        <v>136</v>
      </c>
      <c r="J335" s="447">
        <v>203</v>
      </c>
      <c r="K335" s="447">
        <v>244</v>
      </c>
      <c r="L335" s="447">
        <v>322</v>
      </c>
      <c r="M335" s="447">
        <v>416</v>
      </c>
    </row>
    <row r="336" spans="2:13" x14ac:dyDescent="0.25">
      <c r="B336" s="441" t="str">
        <f>色號!A335</f>
        <v>P281P</v>
      </c>
      <c r="C336" t="str">
        <f>色號!B335</f>
        <v>胡桃木山紋</v>
      </c>
      <c r="D336" t="str">
        <f>色號!C335</f>
        <v>科定A</v>
      </c>
      <c r="F336" s="447">
        <v>67</v>
      </c>
      <c r="G336" s="447">
        <v>136</v>
      </c>
      <c r="H336" s="447">
        <v>136</v>
      </c>
      <c r="I336" s="447">
        <v>136</v>
      </c>
      <c r="J336" s="447">
        <v>203</v>
      </c>
      <c r="K336" s="447">
        <v>244</v>
      </c>
      <c r="L336" s="447">
        <v>322</v>
      </c>
      <c r="M336" s="447">
        <v>416</v>
      </c>
    </row>
    <row r="337" spans="2:13" x14ac:dyDescent="0.25">
      <c r="B337" s="441" t="str">
        <f>色號!A336</f>
        <v>P197R</v>
      </c>
      <c r="C337" t="str">
        <f>色號!B336</f>
        <v>栓木</v>
      </c>
      <c r="D337" t="str">
        <f>色號!C336</f>
        <v>科定A</v>
      </c>
      <c r="F337" s="447">
        <v>67</v>
      </c>
      <c r="G337" s="447">
        <v>136</v>
      </c>
      <c r="H337" s="447">
        <v>136</v>
      </c>
      <c r="I337" s="447">
        <v>136</v>
      </c>
      <c r="J337" s="447">
        <v>203</v>
      </c>
      <c r="K337" s="447">
        <v>244</v>
      </c>
      <c r="L337" s="447">
        <v>322</v>
      </c>
      <c r="M337" s="447">
        <v>416</v>
      </c>
    </row>
    <row r="338" spans="2:13" x14ac:dyDescent="0.25">
      <c r="B338" s="441" t="str">
        <f>色號!A337</f>
        <v>P281Q</v>
      </c>
      <c r="C338" t="str">
        <f>色號!B337</f>
        <v>胡桃木山紋</v>
      </c>
      <c r="D338" t="str">
        <f>色號!C337</f>
        <v>科定A</v>
      </c>
      <c r="F338" s="447">
        <v>67</v>
      </c>
      <c r="G338" s="447">
        <v>136</v>
      </c>
      <c r="H338" s="447">
        <v>136</v>
      </c>
      <c r="I338" s="447">
        <v>136</v>
      </c>
      <c r="J338" s="447">
        <v>203</v>
      </c>
      <c r="K338" s="447">
        <v>244</v>
      </c>
      <c r="L338" s="447">
        <v>322</v>
      </c>
      <c r="M338" s="447">
        <v>416</v>
      </c>
    </row>
    <row r="339" spans="2:13" x14ac:dyDescent="0.25">
      <c r="B339" s="441" t="str">
        <f>色號!A338</f>
        <v>P197T</v>
      </c>
      <c r="C339" t="str">
        <f>色號!B338</f>
        <v>栓木</v>
      </c>
      <c r="D339" t="str">
        <f>色號!C338</f>
        <v>科定A</v>
      </c>
      <c r="F339" s="447">
        <v>67</v>
      </c>
      <c r="G339" s="447">
        <v>136</v>
      </c>
      <c r="H339" s="447">
        <v>136</v>
      </c>
      <c r="I339" s="447">
        <v>136</v>
      </c>
      <c r="J339" s="447">
        <v>203</v>
      </c>
      <c r="K339" s="447">
        <v>244</v>
      </c>
      <c r="L339" s="447">
        <v>322</v>
      </c>
      <c r="M339" s="447">
        <v>416</v>
      </c>
    </row>
    <row r="340" spans="2:13" x14ac:dyDescent="0.25">
      <c r="B340" s="441" t="str">
        <f>色號!A339</f>
        <v>P181R</v>
      </c>
      <c r="C340" t="str">
        <f>色號!B339</f>
        <v>胡桃木</v>
      </c>
      <c r="D340" t="str">
        <f>色號!C339</f>
        <v>科定A</v>
      </c>
      <c r="F340" s="447">
        <v>67</v>
      </c>
      <c r="G340" s="447">
        <v>136</v>
      </c>
      <c r="H340" s="447">
        <v>136</v>
      </c>
      <c r="I340" s="447">
        <v>136</v>
      </c>
      <c r="J340" s="447">
        <v>203</v>
      </c>
      <c r="K340" s="447">
        <v>244</v>
      </c>
      <c r="L340" s="447">
        <v>322</v>
      </c>
      <c r="M340" s="447">
        <v>416</v>
      </c>
    </row>
    <row r="341" spans="2:13" x14ac:dyDescent="0.25">
      <c r="B341" s="441" t="str">
        <f>色號!A340</f>
        <v>P281T</v>
      </c>
      <c r="C341" t="str">
        <f>色號!B340</f>
        <v>胡桃木山紋</v>
      </c>
      <c r="D341" t="str">
        <f>色號!C340</f>
        <v>科定A</v>
      </c>
      <c r="F341" s="447">
        <v>67</v>
      </c>
      <c r="G341" s="447">
        <v>136</v>
      </c>
      <c r="H341" s="447">
        <v>136</v>
      </c>
      <c r="I341" s="447">
        <v>136</v>
      </c>
      <c r="J341" s="447">
        <v>203</v>
      </c>
      <c r="K341" s="447">
        <v>244</v>
      </c>
      <c r="L341" s="447">
        <v>322</v>
      </c>
      <c r="M341" s="447">
        <v>416</v>
      </c>
    </row>
    <row r="342" spans="2:13" x14ac:dyDescent="0.25">
      <c r="B342" s="441" t="str">
        <f>色號!A341</f>
        <v>P281Y</v>
      </c>
      <c r="C342" t="str">
        <f>色號!B341</f>
        <v>胡桃木山紋</v>
      </c>
      <c r="D342" t="str">
        <f>色號!C341</f>
        <v>科定A</v>
      </c>
      <c r="F342" s="447">
        <v>67</v>
      </c>
      <c r="G342" s="447">
        <v>136</v>
      </c>
      <c r="H342" s="447">
        <v>136</v>
      </c>
      <c r="I342" s="447">
        <v>136</v>
      </c>
      <c r="J342" s="447">
        <v>203</v>
      </c>
      <c r="K342" s="447">
        <v>244</v>
      </c>
      <c r="L342" s="447">
        <v>322</v>
      </c>
      <c r="M342" s="447">
        <v>416</v>
      </c>
    </row>
    <row r="343" spans="2:13" x14ac:dyDescent="0.25">
      <c r="B343" s="441" t="str">
        <f>色號!A342</f>
        <v>P481C</v>
      </c>
      <c r="C343" t="str">
        <f>色號!B342</f>
        <v>胡桃木鋸痕</v>
      </c>
      <c r="D343" t="str">
        <f>色號!C342</f>
        <v>科定A</v>
      </c>
      <c r="F343" s="447">
        <v>67</v>
      </c>
      <c r="G343" s="447">
        <v>136</v>
      </c>
      <c r="H343" s="447">
        <v>136</v>
      </c>
      <c r="I343" s="447">
        <v>136</v>
      </c>
      <c r="J343" s="447">
        <v>203</v>
      </c>
      <c r="K343" s="447">
        <v>244</v>
      </c>
      <c r="L343" s="447">
        <v>322</v>
      </c>
      <c r="M343" s="447">
        <v>416</v>
      </c>
    </row>
    <row r="344" spans="2:13" x14ac:dyDescent="0.25">
      <c r="B344" s="441" t="str">
        <f>色號!A343</f>
        <v>P481D</v>
      </c>
      <c r="C344" t="str">
        <f>色號!B343</f>
        <v>胡桃木鋸痕</v>
      </c>
      <c r="D344" t="str">
        <f>色號!C343</f>
        <v>科定A</v>
      </c>
      <c r="F344" s="447">
        <v>67</v>
      </c>
      <c r="G344" s="447">
        <v>136</v>
      </c>
      <c r="H344" s="447">
        <v>136</v>
      </c>
      <c r="I344" s="447">
        <v>136</v>
      </c>
      <c r="J344" s="447">
        <v>203</v>
      </c>
      <c r="K344" s="447">
        <v>244</v>
      </c>
      <c r="L344" s="447">
        <v>322</v>
      </c>
      <c r="M344" s="447">
        <v>416</v>
      </c>
    </row>
    <row r="345" spans="2:13" x14ac:dyDescent="0.25">
      <c r="B345" s="441" t="str">
        <f>色號!A344</f>
        <v>P481F</v>
      </c>
      <c r="C345" t="str">
        <f>色號!B344</f>
        <v>胡桃木鋸痕</v>
      </c>
      <c r="D345" t="str">
        <f>色號!C344</f>
        <v>科定A</v>
      </c>
      <c r="F345" s="447">
        <v>67</v>
      </c>
      <c r="G345" s="447">
        <v>136</v>
      </c>
      <c r="H345" s="447">
        <v>136</v>
      </c>
      <c r="I345" s="447">
        <v>136</v>
      </c>
      <c r="J345" s="447">
        <v>203</v>
      </c>
      <c r="K345" s="447">
        <v>244</v>
      </c>
      <c r="L345" s="447">
        <v>322</v>
      </c>
      <c r="M345" s="447">
        <v>416</v>
      </c>
    </row>
    <row r="346" spans="2:13" x14ac:dyDescent="0.25">
      <c r="B346" s="441" t="str">
        <f>色號!A345</f>
        <v>P481G</v>
      </c>
      <c r="C346" t="str">
        <f>色號!B345</f>
        <v>胡桃木鋸痕</v>
      </c>
      <c r="D346" t="str">
        <f>色號!C345</f>
        <v>科定A</v>
      </c>
      <c r="F346" s="447">
        <v>67</v>
      </c>
      <c r="G346" s="447">
        <v>136</v>
      </c>
      <c r="H346" s="447">
        <v>136</v>
      </c>
      <c r="I346" s="447">
        <v>136</v>
      </c>
      <c r="J346" s="447">
        <v>203</v>
      </c>
      <c r="K346" s="447">
        <v>244</v>
      </c>
      <c r="L346" s="447">
        <v>322</v>
      </c>
      <c r="M346" s="447">
        <v>416</v>
      </c>
    </row>
    <row r="347" spans="2:13" x14ac:dyDescent="0.25">
      <c r="B347" s="441" t="str">
        <f>色號!A346</f>
        <v>P481H</v>
      </c>
      <c r="C347" t="str">
        <f>色號!B346</f>
        <v>胡桃木鋸痕</v>
      </c>
      <c r="D347" t="str">
        <f>色號!C346</f>
        <v>科定A</v>
      </c>
      <c r="F347" s="447">
        <v>67</v>
      </c>
      <c r="G347" s="447">
        <v>136</v>
      </c>
      <c r="H347" s="447">
        <v>136</v>
      </c>
      <c r="I347" s="447">
        <v>136</v>
      </c>
      <c r="J347" s="447">
        <v>203</v>
      </c>
      <c r="K347" s="447">
        <v>244</v>
      </c>
      <c r="L347" s="447">
        <v>322</v>
      </c>
      <c r="M347" s="447">
        <v>416</v>
      </c>
    </row>
    <row r="348" spans="2:13" x14ac:dyDescent="0.25">
      <c r="B348" s="441" t="str">
        <f>色號!A347</f>
        <v>P581A</v>
      </c>
      <c r="C348" t="str">
        <f>色號!B347</f>
        <v>胡桃木橫貼</v>
      </c>
      <c r="D348" t="str">
        <f>色號!C347</f>
        <v>科定A</v>
      </c>
      <c r="F348" s="447">
        <v>67</v>
      </c>
      <c r="G348" s="447">
        <v>136</v>
      </c>
      <c r="H348" s="447">
        <v>136</v>
      </c>
      <c r="I348" s="447">
        <v>136</v>
      </c>
      <c r="J348" s="447">
        <v>203</v>
      </c>
      <c r="K348" s="447">
        <v>244</v>
      </c>
      <c r="L348" s="447">
        <v>322</v>
      </c>
      <c r="M348" s="447">
        <v>416</v>
      </c>
    </row>
    <row r="349" spans="2:13" x14ac:dyDescent="0.25">
      <c r="B349" s="441" t="str">
        <f>色號!A348</f>
        <v>P581N</v>
      </c>
      <c r="C349" t="str">
        <f>色號!B348</f>
        <v>胡桃木橫貼</v>
      </c>
      <c r="D349" t="str">
        <f>色號!C348</f>
        <v>科定A</v>
      </c>
      <c r="F349" s="447">
        <v>67</v>
      </c>
      <c r="G349" s="447">
        <v>136</v>
      </c>
      <c r="H349" s="447">
        <v>136</v>
      </c>
      <c r="I349" s="447">
        <v>136</v>
      </c>
      <c r="J349" s="447">
        <v>203</v>
      </c>
      <c r="K349" s="447">
        <v>244</v>
      </c>
      <c r="L349" s="447">
        <v>322</v>
      </c>
      <c r="M349" s="447">
        <v>416</v>
      </c>
    </row>
    <row r="350" spans="2:13" x14ac:dyDescent="0.25">
      <c r="B350" s="441" t="str">
        <f>色號!A349</f>
        <v>P182G</v>
      </c>
      <c r="C350" t="str">
        <f>色號!B349</f>
        <v>金絲柚</v>
      </c>
      <c r="D350" t="str">
        <f>色號!C349</f>
        <v>科定A</v>
      </c>
      <c r="F350" s="447">
        <v>67</v>
      </c>
      <c r="G350" s="447">
        <v>136</v>
      </c>
      <c r="H350" s="447">
        <v>136</v>
      </c>
      <c r="I350" s="447">
        <v>136</v>
      </c>
      <c r="J350" s="447">
        <v>203</v>
      </c>
      <c r="K350" s="447">
        <v>244</v>
      </c>
      <c r="L350" s="447">
        <v>322</v>
      </c>
      <c r="M350" s="447">
        <v>416</v>
      </c>
    </row>
    <row r="351" spans="2:13" x14ac:dyDescent="0.25">
      <c r="B351" s="441" t="str">
        <f>色號!A350</f>
        <v>P182H</v>
      </c>
      <c r="C351" t="str">
        <f>色號!B350</f>
        <v>金絲柚</v>
      </c>
      <c r="D351" t="str">
        <f>色號!C350</f>
        <v>科定A</v>
      </c>
      <c r="F351" s="447">
        <v>67</v>
      </c>
      <c r="G351" s="447">
        <v>136</v>
      </c>
      <c r="H351" s="447">
        <v>136</v>
      </c>
      <c r="I351" s="447">
        <v>136</v>
      </c>
      <c r="J351" s="447">
        <v>203</v>
      </c>
      <c r="K351" s="447">
        <v>244</v>
      </c>
      <c r="L351" s="447">
        <v>322</v>
      </c>
      <c r="M351" s="447">
        <v>416</v>
      </c>
    </row>
    <row r="352" spans="2:13" x14ac:dyDescent="0.25">
      <c r="B352" s="441" t="str">
        <f>色號!A351</f>
        <v>P182P</v>
      </c>
      <c r="C352" t="str">
        <f>色號!B351</f>
        <v>金絲柚</v>
      </c>
      <c r="D352" t="str">
        <f>色號!C351</f>
        <v>科定A</v>
      </c>
      <c r="F352" s="447">
        <v>67</v>
      </c>
      <c r="G352" s="447">
        <v>136</v>
      </c>
      <c r="H352" s="447">
        <v>136</v>
      </c>
      <c r="I352" s="447">
        <v>136</v>
      </c>
      <c r="J352" s="447">
        <v>203</v>
      </c>
      <c r="K352" s="447">
        <v>244</v>
      </c>
      <c r="L352" s="447">
        <v>322</v>
      </c>
      <c r="M352" s="447">
        <v>416</v>
      </c>
    </row>
    <row r="353" spans="2:13" x14ac:dyDescent="0.25">
      <c r="B353" s="441" t="str">
        <f>色號!A352</f>
        <v>P182Q</v>
      </c>
      <c r="C353" t="str">
        <f>色號!B352</f>
        <v>金絲柚</v>
      </c>
      <c r="D353" t="str">
        <f>色號!C352</f>
        <v>科定A</v>
      </c>
      <c r="F353" s="447">
        <v>67</v>
      </c>
      <c r="G353" s="447">
        <v>136</v>
      </c>
      <c r="H353" s="447">
        <v>136</v>
      </c>
      <c r="I353" s="447">
        <v>136</v>
      </c>
      <c r="J353" s="447">
        <v>203</v>
      </c>
      <c r="K353" s="447">
        <v>244</v>
      </c>
      <c r="L353" s="447">
        <v>322</v>
      </c>
      <c r="M353" s="447">
        <v>416</v>
      </c>
    </row>
    <row r="354" spans="2:13" x14ac:dyDescent="0.25">
      <c r="B354" s="441" t="str">
        <f>色號!A353</f>
        <v>P186A</v>
      </c>
      <c r="C354" t="str">
        <f>色號!B353</f>
        <v>柚木</v>
      </c>
      <c r="D354" t="str">
        <f>色號!C353</f>
        <v>科定A</v>
      </c>
      <c r="F354" s="447">
        <v>67</v>
      </c>
      <c r="G354" s="447">
        <v>136</v>
      </c>
      <c r="H354" s="447">
        <v>136</v>
      </c>
      <c r="I354" s="447">
        <v>136</v>
      </c>
      <c r="J354" s="447">
        <v>203</v>
      </c>
      <c r="K354" s="447">
        <v>244</v>
      </c>
      <c r="L354" s="447">
        <v>322</v>
      </c>
      <c r="M354" s="447">
        <v>416</v>
      </c>
    </row>
    <row r="355" spans="2:13" x14ac:dyDescent="0.25">
      <c r="B355" s="441" t="str">
        <f>色號!A354</f>
        <v>P186C</v>
      </c>
      <c r="C355" t="str">
        <f>色號!B354</f>
        <v>柚木</v>
      </c>
      <c r="D355" t="str">
        <f>色號!C354</f>
        <v>科定A</v>
      </c>
      <c r="F355" s="447">
        <v>67</v>
      </c>
      <c r="G355" s="447">
        <v>136</v>
      </c>
      <c r="H355" s="447">
        <v>136</v>
      </c>
      <c r="I355" s="447">
        <v>136</v>
      </c>
      <c r="J355" s="447">
        <v>203</v>
      </c>
      <c r="K355" s="447">
        <v>244</v>
      </c>
      <c r="L355" s="447">
        <v>322</v>
      </c>
      <c r="M355" s="447">
        <v>416</v>
      </c>
    </row>
    <row r="356" spans="2:13" x14ac:dyDescent="0.25">
      <c r="B356" s="441" t="str">
        <f>色號!A355</f>
        <v>P186G</v>
      </c>
      <c r="C356" t="str">
        <f>色號!B355</f>
        <v>柚木</v>
      </c>
      <c r="D356" t="str">
        <f>色號!C355</f>
        <v>科定A</v>
      </c>
      <c r="F356" s="447">
        <v>67</v>
      </c>
      <c r="G356" s="447">
        <v>136</v>
      </c>
      <c r="H356" s="447">
        <v>136</v>
      </c>
      <c r="I356" s="447">
        <v>136</v>
      </c>
      <c r="J356" s="447">
        <v>203</v>
      </c>
      <c r="K356" s="447">
        <v>244</v>
      </c>
      <c r="L356" s="447">
        <v>322</v>
      </c>
      <c r="M356" s="447">
        <v>416</v>
      </c>
    </row>
    <row r="357" spans="2:13" x14ac:dyDescent="0.25">
      <c r="B357" s="441" t="str">
        <f>色號!A356</f>
        <v>P187A</v>
      </c>
      <c r="C357" t="str">
        <f>色號!B356</f>
        <v>白橡木直紋</v>
      </c>
      <c r="D357" t="str">
        <f>色號!C356</f>
        <v>科定A</v>
      </c>
      <c r="F357" s="447">
        <v>67</v>
      </c>
      <c r="G357" s="447">
        <v>136</v>
      </c>
      <c r="H357" s="447">
        <v>136</v>
      </c>
      <c r="I357" s="447">
        <v>136</v>
      </c>
      <c r="J357" s="447">
        <v>203</v>
      </c>
      <c r="K357" s="447">
        <v>244</v>
      </c>
      <c r="L357" s="447">
        <v>322</v>
      </c>
      <c r="M357" s="447">
        <v>416</v>
      </c>
    </row>
    <row r="358" spans="2:13" x14ac:dyDescent="0.25">
      <c r="B358" s="441" t="str">
        <f>色號!A357</f>
        <v>P287A</v>
      </c>
      <c r="C358" t="str">
        <f>色號!B357</f>
        <v>白橡木山紋</v>
      </c>
      <c r="D358" t="str">
        <f>色號!C357</f>
        <v>科定A</v>
      </c>
      <c r="F358" s="447">
        <v>67</v>
      </c>
      <c r="G358" s="447">
        <v>136</v>
      </c>
      <c r="H358" s="447">
        <v>136</v>
      </c>
      <c r="I358" s="447">
        <v>136</v>
      </c>
      <c r="J358" s="447">
        <v>203</v>
      </c>
      <c r="K358" s="447">
        <v>244</v>
      </c>
      <c r="L358" s="447">
        <v>322</v>
      </c>
      <c r="M358" s="447">
        <v>416</v>
      </c>
    </row>
    <row r="359" spans="2:13" x14ac:dyDescent="0.25">
      <c r="B359" s="441" t="str">
        <f>色號!A358</f>
        <v>P187B</v>
      </c>
      <c r="C359" t="str">
        <f>色號!B358</f>
        <v>白橡木直紋</v>
      </c>
      <c r="D359" t="str">
        <f>色號!C358</f>
        <v>科定A</v>
      </c>
      <c r="F359" s="447">
        <v>67</v>
      </c>
      <c r="G359" s="447">
        <v>136</v>
      </c>
      <c r="H359" s="447">
        <v>136</v>
      </c>
      <c r="I359" s="447">
        <v>136</v>
      </c>
      <c r="J359" s="447">
        <v>203</v>
      </c>
      <c r="K359" s="447">
        <v>244</v>
      </c>
      <c r="L359" s="447">
        <v>322</v>
      </c>
      <c r="M359" s="447">
        <v>416</v>
      </c>
    </row>
    <row r="360" spans="2:13" x14ac:dyDescent="0.25">
      <c r="B360" s="441" t="str">
        <f>色號!A359</f>
        <v>P287B</v>
      </c>
      <c r="C360" t="str">
        <f>色號!B359</f>
        <v>白橡木山紋</v>
      </c>
      <c r="D360" t="str">
        <f>色號!C359</f>
        <v>科定A</v>
      </c>
      <c r="F360" s="447">
        <v>67</v>
      </c>
      <c r="G360" s="447">
        <v>136</v>
      </c>
      <c r="H360" s="447">
        <v>136</v>
      </c>
      <c r="I360" s="447">
        <v>136</v>
      </c>
      <c r="J360" s="447">
        <v>203</v>
      </c>
      <c r="K360" s="447">
        <v>244</v>
      </c>
      <c r="L360" s="447">
        <v>322</v>
      </c>
      <c r="M360" s="447">
        <v>416</v>
      </c>
    </row>
    <row r="361" spans="2:13" x14ac:dyDescent="0.25">
      <c r="B361" s="441" t="str">
        <f>色號!A360</f>
        <v>P287D</v>
      </c>
      <c r="C361" t="str">
        <f>色號!B360</f>
        <v>白橡木山紋</v>
      </c>
      <c r="D361" t="str">
        <f>色號!C360</f>
        <v>科定A</v>
      </c>
      <c r="F361" s="447">
        <v>67</v>
      </c>
      <c r="G361" s="447">
        <v>136</v>
      </c>
      <c r="H361" s="447">
        <v>136</v>
      </c>
      <c r="I361" s="447">
        <v>136</v>
      </c>
      <c r="J361" s="447">
        <v>203</v>
      </c>
      <c r="K361" s="447">
        <v>244</v>
      </c>
      <c r="L361" s="447">
        <v>322</v>
      </c>
      <c r="M361" s="447">
        <v>416</v>
      </c>
    </row>
    <row r="362" spans="2:13" x14ac:dyDescent="0.25">
      <c r="B362" s="441" t="str">
        <f>色號!A361</f>
        <v>P187G</v>
      </c>
      <c r="C362" t="str">
        <f>色號!B361</f>
        <v>白橡木</v>
      </c>
      <c r="D362" t="str">
        <f>色號!C361</f>
        <v>科定A</v>
      </c>
      <c r="F362" s="447">
        <v>67</v>
      </c>
      <c r="G362" s="447">
        <v>136</v>
      </c>
      <c r="H362" s="447">
        <v>136</v>
      </c>
      <c r="I362" s="447">
        <v>136</v>
      </c>
      <c r="J362" s="447">
        <v>203</v>
      </c>
      <c r="K362" s="447">
        <v>244</v>
      </c>
      <c r="L362" s="447">
        <v>322</v>
      </c>
      <c r="M362" s="447">
        <v>416</v>
      </c>
    </row>
    <row r="363" spans="2:13" x14ac:dyDescent="0.25">
      <c r="B363" s="441" t="str">
        <f>色號!A362</f>
        <v>P187H</v>
      </c>
      <c r="C363" t="str">
        <f>色號!B362</f>
        <v>白橡木</v>
      </c>
      <c r="D363" t="str">
        <f>色號!C362</f>
        <v>科定A</v>
      </c>
      <c r="F363" s="447">
        <v>67</v>
      </c>
      <c r="G363" s="447">
        <v>136</v>
      </c>
      <c r="H363" s="447">
        <v>136</v>
      </c>
      <c r="I363" s="447">
        <v>136</v>
      </c>
      <c r="J363" s="447">
        <v>203</v>
      </c>
      <c r="K363" s="447">
        <v>244</v>
      </c>
      <c r="L363" s="447">
        <v>322</v>
      </c>
      <c r="M363" s="447">
        <v>416</v>
      </c>
    </row>
    <row r="364" spans="2:13" x14ac:dyDescent="0.25">
      <c r="B364" s="441" t="str">
        <f>色號!A363</f>
        <v>P187J</v>
      </c>
      <c r="C364" t="str">
        <f>色號!B363</f>
        <v>白橡木</v>
      </c>
      <c r="D364" t="str">
        <f>色號!C363</f>
        <v>科定A</v>
      </c>
      <c r="F364" s="447">
        <v>67</v>
      </c>
      <c r="G364" s="447">
        <v>136</v>
      </c>
      <c r="H364" s="447">
        <v>136</v>
      </c>
      <c r="I364" s="447">
        <v>136</v>
      </c>
      <c r="J364" s="447">
        <v>203</v>
      </c>
      <c r="K364" s="447">
        <v>244</v>
      </c>
      <c r="L364" s="447">
        <v>322</v>
      </c>
      <c r="M364" s="447">
        <v>416</v>
      </c>
    </row>
    <row r="365" spans="2:13" x14ac:dyDescent="0.25">
      <c r="B365" s="441" t="str">
        <f>色號!A364</f>
        <v>P187K</v>
      </c>
      <c r="C365" t="str">
        <f>色號!B364</f>
        <v>白橡木</v>
      </c>
      <c r="D365" t="str">
        <f>色號!C364</f>
        <v>科定A</v>
      </c>
      <c r="F365" s="447">
        <v>67</v>
      </c>
      <c r="G365" s="447">
        <v>136</v>
      </c>
      <c r="H365" s="447">
        <v>136</v>
      </c>
      <c r="I365" s="447">
        <v>136</v>
      </c>
      <c r="J365" s="447">
        <v>203</v>
      </c>
      <c r="K365" s="447">
        <v>244</v>
      </c>
      <c r="L365" s="447">
        <v>322</v>
      </c>
      <c r="M365" s="447">
        <v>416</v>
      </c>
    </row>
    <row r="366" spans="2:13" x14ac:dyDescent="0.25">
      <c r="B366" s="441" t="str">
        <f>色號!A365</f>
        <v>P187P</v>
      </c>
      <c r="C366" t="str">
        <f>色號!B365</f>
        <v>白橡木</v>
      </c>
      <c r="D366" t="str">
        <f>色號!C365</f>
        <v>科定A</v>
      </c>
      <c r="F366" s="447">
        <v>67</v>
      </c>
      <c r="G366" s="447">
        <v>136</v>
      </c>
      <c r="H366" s="447">
        <v>136</v>
      </c>
      <c r="I366" s="447">
        <v>136</v>
      </c>
      <c r="J366" s="447">
        <v>203</v>
      </c>
      <c r="K366" s="447">
        <v>244</v>
      </c>
      <c r="L366" s="447">
        <v>322</v>
      </c>
      <c r="M366" s="447">
        <v>416</v>
      </c>
    </row>
    <row r="367" spans="2:13" x14ac:dyDescent="0.25">
      <c r="B367" s="441" t="str">
        <f>色號!A366</f>
        <v>P187Q</v>
      </c>
      <c r="C367" t="str">
        <f>色號!B366</f>
        <v>白橡木</v>
      </c>
      <c r="D367" t="str">
        <f>色號!C366</f>
        <v>科定A</v>
      </c>
      <c r="F367" s="447">
        <v>67</v>
      </c>
      <c r="G367" s="447">
        <v>136</v>
      </c>
      <c r="H367" s="447">
        <v>136</v>
      </c>
      <c r="I367" s="447">
        <v>136</v>
      </c>
      <c r="J367" s="447">
        <v>203</v>
      </c>
      <c r="K367" s="447">
        <v>244</v>
      </c>
      <c r="L367" s="447">
        <v>322</v>
      </c>
      <c r="M367" s="447">
        <v>416</v>
      </c>
    </row>
    <row r="368" spans="2:13" x14ac:dyDescent="0.25">
      <c r="B368" s="441" t="str">
        <f>色號!A367</f>
        <v>P187R</v>
      </c>
      <c r="C368" t="str">
        <f>色號!B367</f>
        <v>白橡木</v>
      </c>
      <c r="D368" t="str">
        <f>色號!C367</f>
        <v>科定A</v>
      </c>
      <c r="F368" s="447">
        <v>67</v>
      </c>
      <c r="G368" s="447">
        <v>136</v>
      </c>
      <c r="H368" s="447">
        <v>136</v>
      </c>
      <c r="I368" s="447">
        <v>136</v>
      </c>
      <c r="J368" s="447">
        <v>203</v>
      </c>
      <c r="K368" s="447">
        <v>244</v>
      </c>
      <c r="L368" s="447">
        <v>322</v>
      </c>
      <c r="M368" s="447">
        <v>416</v>
      </c>
    </row>
    <row r="369" spans="2:13" x14ac:dyDescent="0.25">
      <c r="B369" s="441" t="str">
        <f>色號!A368</f>
        <v>P187T</v>
      </c>
      <c r="C369" t="str">
        <f>色號!B368</f>
        <v>白橡木</v>
      </c>
      <c r="D369" t="str">
        <f>色號!C368</f>
        <v>科定A</v>
      </c>
      <c r="F369" s="447">
        <v>67</v>
      </c>
      <c r="G369" s="447">
        <v>136</v>
      </c>
      <c r="H369" s="447">
        <v>136</v>
      </c>
      <c r="I369" s="447">
        <v>136</v>
      </c>
      <c r="J369" s="447">
        <v>203</v>
      </c>
      <c r="K369" s="447">
        <v>244</v>
      </c>
      <c r="L369" s="447">
        <v>322</v>
      </c>
      <c r="M369" s="447">
        <v>416</v>
      </c>
    </row>
    <row r="370" spans="2:13" x14ac:dyDescent="0.25">
      <c r="B370" s="441" t="str">
        <f>色號!A369</f>
        <v>P187Y</v>
      </c>
      <c r="C370" t="str">
        <f>色號!B369</f>
        <v>白橡木</v>
      </c>
      <c r="D370" t="str">
        <f>色號!C369</f>
        <v>科定A</v>
      </c>
      <c r="F370" s="447">
        <v>67</v>
      </c>
      <c r="G370" s="447">
        <v>136</v>
      </c>
      <c r="H370" s="447">
        <v>136</v>
      </c>
      <c r="I370" s="447">
        <v>136</v>
      </c>
      <c r="J370" s="447">
        <v>203</v>
      </c>
      <c r="K370" s="447">
        <v>244</v>
      </c>
      <c r="L370" s="447">
        <v>322</v>
      </c>
      <c r="M370" s="447">
        <v>416</v>
      </c>
    </row>
    <row r="371" spans="2:13" x14ac:dyDescent="0.25">
      <c r="B371" s="441" t="str">
        <f>色號!A370</f>
        <v>P188B</v>
      </c>
      <c r="C371" t="str">
        <f>色號!B370</f>
        <v>白橡木白毛孔</v>
      </c>
      <c r="D371" t="str">
        <f>色號!C370</f>
        <v>科定A</v>
      </c>
      <c r="F371" s="447">
        <v>67</v>
      </c>
      <c r="G371" s="447">
        <v>136</v>
      </c>
      <c r="H371" s="447">
        <v>136</v>
      </c>
      <c r="I371" s="447">
        <v>136</v>
      </c>
      <c r="J371" s="447">
        <v>203</v>
      </c>
      <c r="K371" s="447">
        <v>244</v>
      </c>
      <c r="L371" s="447">
        <v>322</v>
      </c>
      <c r="M371" s="447">
        <v>416</v>
      </c>
    </row>
    <row r="372" spans="2:13" x14ac:dyDescent="0.25">
      <c r="B372" s="441" t="str">
        <f>色號!A371</f>
        <v>P188C</v>
      </c>
      <c r="C372" t="str">
        <f>色號!B371</f>
        <v>白橡木白毛孔</v>
      </c>
      <c r="D372" t="str">
        <f>色號!C371</f>
        <v>科定A</v>
      </c>
      <c r="F372" s="447">
        <v>67</v>
      </c>
      <c r="G372" s="447">
        <v>136</v>
      </c>
      <c r="H372" s="447">
        <v>136</v>
      </c>
      <c r="I372" s="447">
        <v>136</v>
      </c>
      <c r="J372" s="447">
        <v>203</v>
      </c>
      <c r="K372" s="447">
        <v>244</v>
      </c>
      <c r="L372" s="447">
        <v>322</v>
      </c>
      <c r="M372" s="447">
        <v>416</v>
      </c>
    </row>
    <row r="373" spans="2:13" x14ac:dyDescent="0.25">
      <c r="B373" s="441" t="str">
        <f>色號!A372</f>
        <v>P188D</v>
      </c>
      <c r="C373" t="str">
        <f>色號!B372</f>
        <v>白橡木白毛孔</v>
      </c>
      <c r="D373" t="str">
        <f>色號!C372</f>
        <v>科定A</v>
      </c>
      <c r="F373" s="447">
        <v>67</v>
      </c>
      <c r="G373" s="447">
        <v>136</v>
      </c>
      <c r="H373" s="447">
        <v>136</v>
      </c>
      <c r="I373" s="447">
        <v>136</v>
      </c>
      <c r="J373" s="447">
        <v>203</v>
      </c>
      <c r="K373" s="447">
        <v>244</v>
      </c>
      <c r="L373" s="447">
        <v>322</v>
      </c>
      <c r="M373" s="447">
        <v>416</v>
      </c>
    </row>
    <row r="374" spans="2:13" x14ac:dyDescent="0.25">
      <c r="B374" s="441" t="str">
        <f>色號!A373</f>
        <v>P188F</v>
      </c>
      <c r="C374" t="str">
        <f>色號!B373</f>
        <v>白橡木白毛孔</v>
      </c>
      <c r="D374" t="str">
        <f>色號!C373</f>
        <v>科定A</v>
      </c>
      <c r="F374" s="447">
        <v>67</v>
      </c>
      <c r="G374" s="447">
        <v>136</v>
      </c>
      <c r="H374" s="447">
        <v>136</v>
      </c>
      <c r="I374" s="447">
        <v>136</v>
      </c>
      <c r="J374" s="447">
        <v>203</v>
      </c>
      <c r="K374" s="447">
        <v>244</v>
      </c>
      <c r="L374" s="447">
        <v>322</v>
      </c>
      <c r="M374" s="447">
        <v>416</v>
      </c>
    </row>
    <row r="375" spans="2:13" x14ac:dyDescent="0.25">
      <c r="B375" s="441" t="str">
        <f>色號!A374</f>
        <v>P188G</v>
      </c>
      <c r="C375" t="str">
        <f>色號!B374</f>
        <v>白橡木白毛孔</v>
      </c>
      <c r="D375" t="str">
        <f>色號!C374</f>
        <v>科定A</v>
      </c>
      <c r="F375" s="447">
        <v>67</v>
      </c>
      <c r="G375" s="447">
        <v>136</v>
      </c>
      <c r="H375" s="447">
        <v>136</v>
      </c>
      <c r="I375" s="447">
        <v>136</v>
      </c>
      <c r="J375" s="447">
        <v>203</v>
      </c>
      <c r="K375" s="447">
        <v>244</v>
      </c>
      <c r="L375" s="447">
        <v>322</v>
      </c>
      <c r="M375" s="447">
        <v>416</v>
      </c>
    </row>
    <row r="376" spans="2:13" x14ac:dyDescent="0.25">
      <c r="B376" s="441" t="str">
        <f>色號!A375</f>
        <v>P188H</v>
      </c>
      <c r="C376" t="str">
        <f>色號!B375</f>
        <v>白橡木白毛孔</v>
      </c>
      <c r="D376" t="str">
        <f>色號!C375</f>
        <v>科定A</v>
      </c>
      <c r="F376" s="447">
        <v>67</v>
      </c>
      <c r="G376" s="447">
        <v>136</v>
      </c>
      <c r="H376" s="447">
        <v>136</v>
      </c>
      <c r="I376" s="447">
        <v>136</v>
      </c>
      <c r="J376" s="447">
        <v>203</v>
      </c>
      <c r="K376" s="447">
        <v>244</v>
      </c>
      <c r="L376" s="447">
        <v>322</v>
      </c>
      <c r="M376" s="447">
        <v>416</v>
      </c>
    </row>
    <row r="377" spans="2:13" x14ac:dyDescent="0.25">
      <c r="B377" s="441" t="str">
        <f>色號!A376</f>
        <v>P188J</v>
      </c>
      <c r="C377" t="str">
        <f>色號!B376</f>
        <v>白橡木白毛孔</v>
      </c>
      <c r="D377" t="str">
        <f>色號!C376</f>
        <v>科定A</v>
      </c>
      <c r="F377" s="447">
        <v>67</v>
      </c>
      <c r="G377" s="447">
        <v>136</v>
      </c>
      <c r="H377" s="447">
        <v>136</v>
      </c>
      <c r="I377" s="447">
        <v>136</v>
      </c>
      <c r="J377" s="447">
        <v>203</v>
      </c>
      <c r="K377" s="447">
        <v>244</v>
      </c>
      <c r="L377" s="447">
        <v>322</v>
      </c>
      <c r="M377" s="447">
        <v>416</v>
      </c>
    </row>
    <row r="378" spans="2:13" x14ac:dyDescent="0.25">
      <c r="B378" s="441" t="str">
        <f>色號!A377</f>
        <v>P188K</v>
      </c>
      <c r="C378" t="str">
        <f>色號!B377</f>
        <v>白橡木白毛孔</v>
      </c>
      <c r="D378" t="str">
        <f>色號!C377</f>
        <v>科定A</v>
      </c>
      <c r="F378" s="447">
        <v>67</v>
      </c>
      <c r="G378" s="447">
        <v>136</v>
      </c>
      <c r="H378" s="447">
        <v>136</v>
      </c>
      <c r="I378" s="447">
        <v>136</v>
      </c>
      <c r="J378" s="447">
        <v>203</v>
      </c>
      <c r="K378" s="447">
        <v>244</v>
      </c>
      <c r="L378" s="447">
        <v>322</v>
      </c>
      <c r="M378" s="447">
        <v>416</v>
      </c>
    </row>
    <row r="379" spans="2:13" x14ac:dyDescent="0.25">
      <c r="B379" s="441" t="str">
        <f>色號!A378</f>
        <v>P193B</v>
      </c>
      <c r="C379" t="str">
        <f>色號!B378</f>
        <v>瑞士檀木</v>
      </c>
      <c r="D379" t="str">
        <f>色號!C378</f>
        <v>科定A</v>
      </c>
      <c r="F379" s="447">
        <v>67</v>
      </c>
      <c r="G379" s="447">
        <v>136</v>
      </c>
      <c r="H379" s="447">
        <v>136</v>
      </c>
      <c r="I379" s="447">
        <v>136</v>
      </c>
      <c r="J379" s="447">
        <v>203</v>
      </c>
      <c r="K379" s="447">
        <v>244</v>
      </c>
      <c r="L379" s="447">
        <v>322</v>
      </c>
      <c r="M379" s="447">
        <v>416</v>
      </c>
    </row>
    <row r="380" spans="2:13" x14ac:dyDescent="0.25">
      <c r="B380" s="441" t="str">
        <f>色號!A379</f>
        <v>P193C</v>
      </c>
      <c r="C380" t="str">
        <f>色號!B379</f>
        <v>瑞士檀木</v>
      </c>
      <c r="D380" t="str">
        <f>色號!C379</f>
        <v>科定A</v>
      </c>
      <c r="F380" s="447">
        <v>67</v>
      </c>
      <c r="G380" s="447">
        <v>136</v>
      </c>
      <c r="H380" s="447">
        <v>136</v>
      </c>
      <c r="I380" s="447">
        <v>136</v>
      </c>
      <c r="J380" s="447">
        <v>203</v>
      </c>
      <c r="K380" s="447">
        <v>244</v>
      </c>
      <c r="L380" s="447">
        <v>322</v>
      </c>
      <c r="M380" s="447">
        <v>416</v>
      </c>
    </row>
    <row r="381" spans="2:13" x14ac:dyDescent="0.25">
      <c r="B381" s="441" t="str">
        <f>色號!A380</f>
        <v>P193F</v>
      </c>
      <c r="C381" t="str">
        <f>色號!B380</f>
        <v>瑞士檀木</v>
      </c>
      <c r="D381" t="str">
        <f>色號!C380</f>
        <v>科定A</v>
      </c>
      <c r="F381" s="447">
        <v>67</v>
      </c>
      <c r="G381" s="447">
        <v>136</v>
      </c>
      <c r="H381" s="447">
        <v>136</v>
      </c>
      <c r="I381" s="447">
        <v>136</v>
      </c>
      <c r="J381" s="447">
        <v>203</v>
      </c>
      <c r="K381" s="447">
        <v>244</v>
      </c>
      <c r="L381" s="447">
        <v>322</v>
      </c>
      <c r="M381" s="447">
        <v>416</v>
      </c>
    </row>
    <row r="382" spans="2:13" x14ac:dyDescent="0.25">
      <c r="B382" s="441" t="str">
        <f>色號!A381</f>
        <v>P193G</v>
      </c>
      <c r="C382" t="str">
        <f>色號!B381</f>
        <v>瑞士檀木</v>
      </c>
      <c r="D382" t="str">
        <f>色號!C381</f>
        <v>科定A</v>
      </c>
      <c r="F382" s="447">
        <v>67</v>
      </c>
      <c r="G382" s="447">
        <v>136</v>
      </c>
      <c r="H382" s="447">
        <v>136</v>
      </c>
      <c r="I382" s="447">
        <v>136</v>
      </c>
      <c r="J382" s="447">
        <v>203</v>
      </c>
      <c r="K382" s="447">
        <v>244</v>
      </c>
      <c r="L382" s="447">
        <v>322</v>
      </c>
      <c r="M382" s="447">
        <v>416</v>
      </c>
    </row>
    <row r="383" spans="2:13" x14ac:dyDescent="0.25">
      <c r="B383" s="441" t="str">
        <f>色號!A382</f>
        <v>P196B</v>
      </c>
      <c r="C383" t="str">
        <f>色號!B382</f>
        <v>檜木</v>
      </c>
      <c r="D383" t="str">
        <f>色號!C382</f>
        <v>科定A</v>
      </c>
      <c r="F383" s="447">
        <v>67</v>
      </c>
      <c r="G383" s="447">
        <v>136</v>
      </c>
      <c r="H383" s="447">
        <v>136</v>
      </c>
      <c r="I383" s="447">
        <v>136</v>
      </c>
      <c r="J383" s="447">
        <v>203</v>
      </c>
      <c r="K383" s="447">
        <v>244</v>
      </c>
      <c r="L383" s="447">
        <v>322</v>
      </c>
      <c r="M383" s="447">
        <v>416</v>
      </c>
    </row>
    <row r="384" spans="2:13" x14ac:dyDescent="0.25">
      <c r="B384" s="441" t="str">
        <f>色號!A383</f>
        <v>P196C</v>
      </c>
      <c r="C384" t="str">
        <f>色號!B383</f>
        <v>檜木</v>
      </c>
      <c r="D384" t="str">
        <f>色號!C383</f>
        <v>科定A</v>
      </c>
      <c r="F384" s="447">
        <v>67</v>
      </c>
      <c r="G384" s="447">
        <v>136</v>
      </c>
      <c r="H384" s="447">
        <v>136</v>
      </c>
      <c r="I384" s="447">
        <v>136</v>
      </c>
      <c r="J384" s="447">
        <v>203</v>
      </c>
      <c r="K384" s="447">
        <v>244</v>
      </c>
      <c r="L384" s="447">
        <v>322</v>
      </c>
      <c r="M384" s="447">
        <v>416</v>
      </c>
    </row>
    <row r="385" spans="2:13" x14ac:dyDescent="0.25">
      <c r="B385" s="441" t="str">
        <f>色號!A384</f>
        <v>P196D</v>
      </c>
      <c r="C385" t="str">
        <f>色號!B384</f>
        <v>檜木</v>
      </c>
      <c r="D385" t="str">
        <f>色號!C384</f>
        <v>科定A</v>
      </c>
      <c r="F385" s="447">
        <v>67</v>
      </c>
      <c r="G385" s="447">
        <v>136</v>
      </c>
      <c r="H385" s="447">
        <v>136</v>
      </c>
      <c r="I385" s="447">
        <v>136</v>
      </c>
      <c r="J385" s="447">
        <v>203</v>
      </c>
      <c r="K385" s="447">
        <v>244</v>
      </c>
      <c r="L385" s="447">
        <v>322</v>
      </c>
      <c r="M385" s="447">
        <v>416</v>
      </c>
    </row>
    <row r="386" spans="2:13" x14ac:dyDescent="0.25">
      <c r="B386" s="441" t="str">
        <f>色號!A385</f>
        <v>P196F</v>
      </c>
      <c r="C386" t="str">
        <f>色號!B385</f>
        <v>檜木</v>
      </c>
      <c r="D386" t="str">
        <f>色號!C385</f>
        <v>科定A</v>
      </c>
      <c r="F386" s="447">
        <v>67</v>
      </c>
      <c r="G386" s="447">
        <v>136</v>
      </c>
      <c r="H386" s="447">
        <v>136</v>
      </c>
      <c r="I386" s="447">
        <v>136</v>
      </c>
      <c r="J386" s="447">
        <v>203</v>
      </c>
      <c r="K386" s="447">
        <v>244</v>
      </c>
      <c r="L386" s="447">
        <v>322</v>
      </c>
      <c r="M386" s="447">
        <v>416</v>
      </c>
    </row>
    <row r="387" spans="2:13" x14ac:dyDescent="0.25">
      <c r="B387" s="441" t="str">
        <f>色號!A386</f>
        <v>P196G</v>
      </c>
      <c r="C387" t="str">
        <f>色號!B386</f>
        <v>檜木</v>
      </c>
      <c r="D387" t="str">
        <f>色號!C386</f>
        <v>科定A</v>
      </c>
      <c r="F387" s="447">
        <v>67</v>
      </c>
      <c r="G387" s="447">
        <v>136</v>
      </c>
      <c r="H387" s="447">
        <v>136</v>
      </c>
      <c r="I387" s="447">
        <v>136</v>
      </c>
      <c r="J387" s="447">
        <v>203</v>
      </c>
      <c r="K387" s="447">
        <v>244</v>
      </c>
      <c r="L387" s="447">
        <v>322</v>
      </c>
      <c r="M387" s="447">
        <v>416</v>
      </c>
    </row>
    <row r="388" spans="2:13" x14ac:dyDescent="0.25">
      <c r="B388" s="441" t="str">
        <f>色號!A387</f>
        <v>P196H</v>
      </c>
      <c r="C388" t="str">
        <f>色號!B387</f>
        <v>檜木</v>
      </c>
      <c r="D388" t="str">
        <f>色號!C387</f>
        <v>科定A</v>
      </c>
      <c r="F388" s="447">
        <v>67</v>
      </c>
      <c r="G388" s="447">
        <v>136</v>
      </c>
      <c r="H388" s="447">
        <v>136</v>
      </c>
      <c r="I388" s="447">
        <v>136</v>
      </c>
      <c r="J388" s="447">
        <v>203</v>
      </c>
      <c r="K388" s="447">
        <v>244</v>
      </c>
      <c r="L388" s="447">
        <v>322</v>
      </c>
      <c r="M388" s="447">
        <v>416</v>
      </c>
    </row>
    <row r="389" spans="2:13" x14ac:dyDescent="0.25">
      <c r="B389" s="441" t="str">
        <f>色號!A388</f>
        <v>P196J</v>
      </c>
      <c r="C389" t="str">
        <f>色號!B388</f>
        <v>檜木</v>
      </c>
      <c r="D389" t="str">
        <f>色號!C388</f>
        <v>科定A</v>
      </c>
      <c r="F389" s="447">
        <v>67</v>
      </c>
      <c r="G389" s="447">
        <v>136</v>
      </c>
      <c r="H389" s="447">
        <v>136</v>
      </c>
      <c r="I389" s="447">
        <v>136</v>
      </c>
      <c r="J389" s="447">
        <v>203</v>
      </c>
      <c r="K389" s="447">
        <v>244</v>
      </c>
      <c r="L389" s="447">
        <v>322</v>
      </c>
      <c r="M389" s="447">
        <v>416</v>
      </c>
    </row>
    <row r="390" spans="2:13" x14ac:dyDescent="0.25">
      <c r="B390" s="441" t="str">
        <f>色號!A389</f>
        <v>P196K</v>
      </c>
      <c r="C390" t="str">
        <f>色號!B389</f>
        <v>檜木</v>
      </c>
      <c r="D390" t="str">
        <f>色號!C389</f>
        <v>科定A</v>
      </c>
      <c r="F390" s="447">
        <v>67</v>
      </c>
      <c r="G390" s="447">
        <v>136</v>
      </c>
      <c r="H390" s="447">
        <v>136</v>
      </c>
      <c r="I390" s="447">
        <v>136</v>
      </c>
      <c r="J390" s="447">
        <v>203</v>
      </c>
      <c r="K390" s="447">
        <v>244</v>
      </c>
      <c r="L390" s="447">
        <v>322</v>
      </c>
      <c r="M390" s="447">
        <v>416</v>
      </c>
    </row>
    <row r="391" spans="2:13" x14ac:dyDescent="0.25">
      <c r="B391" s="441" t="str">
        <f>色號!A390</f>
        <v>P196P</v>
      </c>
      <c r="C391" t="str">
        <f>色號!B390</f>
        <v>檜木</v>
      </c>
      <c r="D391" t="str">
        <f>色號!C390</f>
        <v>科定A</v>
      </c>
      <c r="F391" s="447">
        <v>67</v>
      </c>
      <c r="G391" s="447">
        <v>136</v>
      </c>
      <c r="H391" s="447">
        <v>136</v>
      </c>
      <c r="I391" s="447">
        <v>136</v>
      </c>
      <c r="J391" s="447">
        <v>203</v>
      </c>
      <c r="K391" s="447">
        <v>244</v>
      </c>
      <c r="L391" s="447">
        <v>322</v>
      </c>
      <c r="M391" s="447">
        <v>416</v>
      </c>
    </row>
    <row r="392" spans="2:13" x14ac:dyDescent="0.25">
      <c r="B392" s="441" t="str">
        <f>色號!A391</f>
        <v>P196Q</v>
      </c>
      <c r="C392" t="str">
        <f>色號!B391</f>
        <v>檜木</v>
      </c>
      <c r="D392" t="str">
        <f>色號!C391</f>
        <v>科定A</v>
      </c>
      <c r="F392" s="447">
        <v>67</v>
      </c>
      <c r="G392" s="447">
        <v>136</v>
      </c>
      <c r="H392" s="447">
        <v>136</v>
      </c>
      <c r="I392" s="447">
        <v>136</v>
      </c>
      <c r="J392" s="447">
        <v>203</v>
      </c>
      <c r="K392" s="447">
        <v>244</v>
      </c>
      <c r="L392" s="447">
        <v>322</v>
      </c>
      <c r="M392" s="447">
        <v>416</v>
      </c>
    </row>
    <row r="393" spans="2:13" x14ac:dyDescent="0.25">
      <c r="B393" s="441" t="str">
        <f>色號!A392</f>
        <v>P196R</v>
      </c>
      <c r="C393" t="str">
        <f>色號!B392</f>
        <v>檜木</v>
      </c>
      <c r="D393" t="str">
        <f>色號!C392</f>
        <v>科定A</v>
      </c>
      <c r="F393" s="447">
        <v>67</v>
      </c>
      <c r="G393" s="447">
        <v>136</v>
      </c>
      <c r="H393" s="447">
        <v>136</v>
      </c>
      <c r="I393" s="447">
        <v>136</v>
      </c>
      <c r="J393" s="447">
        <v>203</v>
      </c>
      <c r="K393" s="447">
        <v>244</v>
      </c>
      <c r="L393" s="447">
        <v>322</v>
      </c>
      <c r="M393" s="447">
        <v>416</v>
      </c>
    </row>
    <row r="394" spans="2:13" x14ac:dyDescent="0.25">
      <c r="B394" s="441" t="str">
        <f>色號!A393</f>
        <v>P197A</v>
      </c>
      <c r="C394" t="str">
        <f>色號!B393</f>
        <v>栓木</v>
      </c>
      <c r="D394" t="str">
        <f>色號!C393</f>
        <v>科定A</v>
      </c>
      <c r="F394" s="447">
        <v>67</v>
      </c>
      <c r="G394" s="447">
        <v>136</v>
      </c>
      <c r="H394" s="447">
        <v>136</v>
      </c>
      <c r="I394" s="447">
        <v>136</v>
      </c>
      <c r="J394" s="447">
        <v>203</v>
      </c>
      <c r="K394" s="447">
        <v>244</v>
      </c>
      <c r="L394" s="447">
        <v>322</v>
      </c>
      <c r="M394" s="447">
        <v>416</v>
      </c>
    </row>
    <row r="395" spans="2:13" x14ac:dyDescent="0.25">
      <c r="B395" s="441" t="str">
        <f>色號!A394</f>
        <v>P197C</v>
      </c>
      <c r="C395" t="str">
        <f>色號!B394</f>
        <v>栓木</v>
      </c>
      <c r="D395" t="str">
        <f>色號!C394</f>
        <v>科定A</v>
      </c>
      <c r="F395" s="447">
        <v>67</v>
      </c>
      <c r="G395" s="447">
        <v>136</v>
      </c>
      <c r="H395" s="447">
        <v>136</v>
      </c>
      <c r="I395" s="447">
        <v>136</v>
      </c>
      <c r="J395" s="447">
        <v>203</v>
      </c>
      <c r="K395" s="447">
        <v>244</v>
      </c>
      <c r="L395" s="447">
        <v>322</v>
      </c>
      <c r="M395" s="447">
        <v>416</v>
      </c>
    </row>
    <row r="396" spans="2:13" x14ac:dyDescent="0.25">
      <c r="B396" s="441" t="str">
        <f>色號!A395</f>
        <v>P197D</v>
      </c>
      <c r="C396" t="str">
        <f>色號!B395</f>
        <v>栓木</v>
      </c>
      <c r="D396" t="str">
        <f>色號!C395</f>
        <v>科定A</v>
      </c>
      <c r="F396" s="447">
        <v>67</v>
      </c>
      <c r="G396" s="447">
        <v>136</v>
      </c>
      <c r="H396" s="447">
        <v>136</v>
      </c>
      <c r="I396" s="447">
        <v>136</v>
      </c>
      <c r="J396" s="447">
        <v>203</v>
      </c>
      <c r="K396" s="447">
        <v>244</v>
      </c>
      <c r="L396" s="447">
        <v>322</v>
      </c>
      <c r="M396" s="447">
        <v>416</v>
      </c>
    </row>
    <row r="397" spans="2:13" x14ac:dyDescent="0.25">
      <c r="B397" s="441" t="str">
        <f>色號!A396</f>
        <v>P197F</v>
      </c>
      <c r="C397" t="str">
        <f>色號!B396</f>
        <v>栓木</v>
      </c>
      <c r="D397" t="str">
        <f>色號!C396</f>
        <v>科定A</v>
      </c>
      <c r="F397" s="447">
        <v>67</v>
      </c>
      <c r="G397" s="447">
        <v>136</v>
      </c>
      <c r="H397" s="447">
        <v>136</v>
      </c>
      <c r="I397" s="447">
        <v>136</v>
      </c>
      <c r="J397" s="447">
        <v>203</v>
      </c>
      <c r="K397" s="447">
        <v>244</v>
      </c>
      <c r="L397" s="447">
        <v>322</v>
      </c>
      <c r="M397" s="447">
        <v>416</v>
      </c>
    </row>
    <row r="398" spans="2:13" x14ac:dyDescent="0.25">
      <c r="B398" s="441" t="str">
        <f>色號!A397</f>
        <v>P197G</v>
      </c>
      <c r="C398" t="str">
        <f>色號!B397</f>
        <v>栓木</v>
      </c>
      <c r="D398" t="str">
        <f>色號!C397</f>
        <v>科定A</v>
      </c>
      <c r="F398" s="447">
        <v>67</v>
      </c>
      <c r="G398" s="447">
        <v>136</v>
      </c>
      <c r="H398" s="447">
        <v>136</v>
      </c>
      <c r="I398" s="447">
        <v>136</v>
      </c>
      <c r="J398" s="447">
        <v>203</v>
      </c>
      <c r="K398" s="447">
        <v>244</v>
      </c>
      <c r="L398" s="447">
        <v>322</v>
      </c>
      <c r="M398" s="447">
        <v>416</v>
      </c>
    </row>
    <row r="399" spans="2:13" x14ac:dyDescent="0.25">
      <c r="B399" s="441" t="str">
        <f>色號!A398</f>
        <v>P197H</v>
      </c>
      <c r="C399" t="str">
        <f>色號!B398</f>
        <v>栓木</v>
      </c>
      <c r="D399" t="str">
        <f>色號!C398</f>
        <v>科定A</v>
      </c>
      <c r="F399" s="447">
        <v>67</v>
      </c>
      <c r="G399" s="447">
        <v>136</v>
      </c>
      <c r="H399" s="447">
        <v>136</v>
      </c>
      <c r="I399" s="447">
        <v>136</v>
      </c>
      <c r="J399" s="447">
        <v>203</v>
      </c>
      <c r="K399" s="447">
        <v>244</v>
      </c>
      <c r="L399" s="447">
        <v>322</v>
      </c>
      <c r="M399" s="447">
        <v>416</v>
      </c>
    </row>
    <row r="400" spans="2:13" x14ac:dyDescent="0.25">
      <c r="B400" s="441" t="str">
        <f>色號!A399</f>
        <v>P197J</v>
      </c>
      <c r="C400" t="str">
        <f>色號!B399</f>
        <v>栓木</v>
      </c>
      <c r="D400" t="str">
        <f>色號!C399</f>
        <v>科定A</v>
      </c>
      <c r="F400" s="447">
        <v>67</v>
      </c>
      <c r="G400" s="447">
        <v>136</v>
      </c>
      <c r="H400" s="447">
        <v>136</v>
      </c>
      <c r="I400" s="447">
        <v>136</v>
      </c>
      <c r="J400" s="447">
        <v>203</v>
      </c>
      <c r="K400" s="447">
        <v>244</v>
      </c>
      <c r="L400" s="447">
        <v>322</v>
      </c>
      <c r="M400" s="447">
        <v>416</v>
      </c>
    </row>
    <row r="401" spans="2:13" x14ac:dyDescent="0.25">
      <c r="B401" s="441" t="str">
        <f>色號!A400</f>
        <v>P197K</v>
      </c>
      <c r="C401" t="str">
        <f>色號!B400</f>
        <v>栓木</v>
      </c>
      <c r="D401" t="str">
        <f>色號!C400</f>
        <v>科定A</v>
      </c>
      <c r="F401" s="447">
        <v>67</v>
      </c>
      <c r="G401" s="447">
        <v>136</v>
      </c>
      <c r="H401" s="447">
        <v>136</v>
      </c>
      <c r="I401" s="447">
        <v>136</v>
      </c>
      <c r="J401" s="447">
        <v>203</v>
      </c>
      <c r="K401" s="447">
        <v>244</v>
      </c>
      <c r="L401" s="447">
        <v>322</v>
      </c>
      <c r="M401" s="447">
        <v>416</v>
      </c>
    </row>
    <row r="402" spans="2:13" x14ac:dyDescent="0.25">
      <c r="B402" s="441" t="str">
        <f>色號!A401</f>
        <v>P197M</v>
      </c>
      <c r="C402" t="str">
        <f>色號!B401</f>
        <v>栓木</v>
      </c>
      <c r="D402" t="str">
        <f>色號!C401</f>
        <v>科定A</v>
      </c>
      <c r="F402" s="447">
        <v>67</v>
      </c>
      <c r="G402" s="447">
        <v>136</v>
      </c>
      <c r="H402" s="447">
        <v>136</v>
      </c>
      <c r="I402" s="447">
        <v>136</v>
      </c>
      <c r="J402" s="447">
        <v>203</v>
      </c>
      <c r="K402" s="447">
        <v>244</v>
      </c>
      <c r="L402" s="447">
        <v>322</v>
      </c>
      <c r="M402" s="447">
        <v>416</v>
      </c>
    </row>
    <row r="403" spans="2:13" x14ac:dyDescent="0.25">
      <c r="B403" s="441" t="str">
        <f>色號!A402</f>
        <v>P197N</v>
      </c>
      <c r="C403" t="str">
        <f>色號!B402</f>
        <v>栓木</v>
      </c>
      <c r="D403" t="str">
        <f>色號!C402</f>
        <v>科定A</v>
      </c>
      <c r="F403" s="447">
        <v>67</v>
      </c>
      <c r="G403" s="447">
        <v>136</v>
      </c>
      <c r="H403" s="447">
        <v>136</v>
      </c>
      <c r="I403" s="447">
        <v>136</v>
      </c>
      <c r="J403" s="447">
        <v>203</v>
      </c>
      <c r="K403" s="447">
        <v>244</v>
      </c>
      <c r="L403" s="447">
        <v>322</v>
      </c>
      <c r="M403" s="447">
        <v>416</v>
      </c>
    </row>
    <row r="404" spans="2:13" x14ac:dyDescent="0.25">
      <c r="B404" s="441" t="str">
        <f>色號!A403</f>
        <v>P197P</v>
      </c>
      <c r="C404" t="str">
        <f>色號!B403</f>
        <v>栓木</v>
      </c>
      <c r="D404" t="str">
        <f>色號!C403</f>
        <v>科定A</v>
      </c>
      <c r="F404" s="447">
        <v>67</v>
      </c>
      <c r="G404" s="447">
        <v>136</v>
      </c>
      <c r="H404" s="447">
        <v>136</v>
      </c>
      <c r="I404" s="447">
        <v>136</v>
      </c>
      <c r="J404" s="447">
        <v>203</v>
      </c>
      <c r="K404" s="447">
        <v>244</v>
      </c>
      <c r="L404" s="447">
        <v>322</v>
      </c>
      <c r="M404" s="447">
        <v>416</v>
      </c>
    </row>
    <row r="405" spans="2:13" x14ac:dyDescent="0.25">
      <c r="B405" s="441" t="str">
        <f>色號!A404</f>
        <v>P8002</v>
      </c>
      <c r="C405" t="str">
        <f>色號!B404</f>
        <v>砂面雪白</v>
      </c>
      <c r="D405" t="str">
        <f>色號!C404</f>
        <v>科定A</v>
      </c>
      <c r="F405" s="447">
        <v>67</v>
      </c>
      <c r="G405" s="447">
        <v>136</v>
      </c>
      <c r="H405" s="447">
        <v>136</v>
      </c>
      <c r="I405" s="447">
        <v>136</v>
      </c>
      <c r="J405" s="447">
        <v>203</v>
      </c>
      <c r="K405" s="447">
        <v>244</v>
      </c>
      <c r="L405" s="447">
        <v>322</v>
      </c>
      <c r="M405" s="447">
        <v>416</v>
      </c>
    </row>
    <row r="406" spans="2:13" x14ac:dyDescent="0.25">
      <c r="B406" s="441" t="str">
        <f>色號!A405</f>
        <v>P8003</v>
      </c>
      <c r="C406" t="str">
        <f>色號!B405</f>
        <v>砂面駝黃</v>
      </c>
      <c r="D406" t="str">
        <f>色號!C405</f>
        <v>科定A</v>
      </c>
      <c r="F406" s="447">
        <v>67</v>
      </c>
      <c r="G406" s="447">
        <v>136</v>
      </c>
      <c r="H406" s="447">
        <v>136</v>
      </c>
      <c r="I406" s="447">
        <v>136</v>
      </c>
      <c r="J406" s="447">
        <v>203</v>
      </c>
      <c r="K406" s="447">
        <v>244</v>
      </c>
      <c r="L406" s="447">
        <v>322</v>
      </c>
      <c r="M406" s="447">
        <v>416</v>
      </c>
    </row>
    <row r="407" spans="2:13" x14ac:dyDescent="0.25">
      <c r="B407" s="441" t="str">
        <f>色號!A406</f>
        <v>P8006</v>
      </c>
      <c r="C407" t="str">
        <f>色號!B406</f>
        <v>砂面中灰</v>
      </c>
      <c r="D407" t="str">
        <f>色號!C406</f>
        <v>科定A</v>
      </c>
      <c r="F407" s="447">
        <v>67</v>
      </c>
      <c r="G407" s="447">
        <v>136</v>
      </c>
      <c r="H407" s="447">
        <v>136</v>
      </c>
      <c r="I407" s="447">
        <v>136</v>
      </c>
      <c r="J407" s="447">
        <v>203</v>
      </c>
      <c r="K407" s="447">
        <v>244</v>
      </c>
      <c r="L407" s="447">
        <v>322</v>
      </c>
      <c r="M407" s="447">
        <v>416</v>
      </c>
    </row>
    <row r="408" spans="2:13" x14ac:dyDescent="0.25">
      <c r="B408" s="441" t="str">
        <f>色號!A407</f>
        <v>P8007</v>
      </c>
      <c r="C408" t="str">
        <f>色號!B407</f>
        <v>砂面玫瑰白</v>
      </c>
      <c r="D408" t="str">
        <f>色號!C407</f>
        <v>科定A</v>
      </c>
      <c r="F408" s="447">
        <v>67</v>
      </c>
      <c r="G408" s="447">
        <v>136</v>
      </c>
      <c r="H408" s="447">
        <v>136</v>
      </c>
      <c r="I408" s="447">
        <v>136</v>
      </c>
      <c r="J408" s="447">
        <v>203</v>
      </c>
      <c r="K408" s="447">
        <v>244</v>
      </c>
      <c r="L408" s="447">
        <v>322</v>
      </c>
      <c r="M408" s="447">
        <v>416</v>
      </c>
    </row>
    <row r="409" spans="2:13" x14ac:dyDescent="0.25">
      <c r="B409" s="441" t="str">
        <f>色號!A408</f>
        <v>P8011</v>
      </c>
      <c r="C409" t="str">
        <f>色號!B408</f>
        <v>砂面灰白</v>
      </c>
      <c r="D409" t="str">
        <f>色號!C408</f>
        <v>科定A</v>
      </c>
      <c r="F409" s="447">
        <v>67</v>
      </c>
      <c r="G409" s="447">
        <v>136</v>
      </c>
      <c r="H409" s="447">
        <v>136</v>
      </c>
      <c r="I409" s="447">
        <v>136</v>
      </c>
      <c r="J409" s="447">
        <v>203</v>
      </c>
      <c r="K409" s="447">
        <v>244</v>
      </c>
      <c r="L409" s="447">
        <v>322</v>
      </c>
      <c r="M409" s="447">
        <v>416</v>
      </c>
    </row>
    <row r="410" spans="2:13" x14ac:dyDescent="0.25">
      <c r="B410" s="441" t="str">
        <f>色號!A409</f>
        <v>P8014</v>
      </c>
      <c r="C410" t="str">
        <f>色號!B409</f>
        <v>砂面米黃</v>
      </c>
      <c r="D410" t="str">
        <f>色號!C409</f>
        <v>科定A</v>
      </c>
      <c r="F410" s="447">
        <v>67</v>
      </c>
      <c r="G410" s="447">
        <v>136</v>
      </c>
      <c r="H410" s="447">
        <v>136</v>
      </c>
      <c r="I410" s="447">
        <v>136</v>
      </c>
      <c r="J410" s="447">
        <v>203</v>
      </c>
      <c r="K410" s="447">
        <v>244</v>
      </c>
      <c r="L410" s="447">
        <v>322</v>
      </c>
      <c r="M410" s="447">
        <v>416</v>
      </c>
    </row>
    <row r="411" spans="2:13" x14ac:dyDescent="0.25">
      <c r="B411" s="441" t="str">
        <f>色號!A410</f>
        <v>P8015</v>
      </c>
      <c r="C411" t="str">
        <f>色號!B410</f>
        <v>砂面粉膚</v>
      </c>
      <c r="D411" t="str">
        <f>色號!C410</f>
        <v>科定A</v>
      </c>
      <c r="F411" s="447">
        <v>67</v>
      </c>
      <c r="G411" s="447">
        <v>136</v>
      </c>
      <c r="H411" s="447">
        <v>136</v>
      </c>
      <c r="I411" s="447">
        <v>136</v>
      </c>
      <c r="J411" s="447">
        <v>203</v>
      </c>
      <c r="K411" s="447">
        <v>244</v>
      </c>
      <c r="L411" s="447">
        <v>322</v>
      </c>
      <c r="M411" s="447">
        <v>416</v>
      </c>
    </row>
    <row r="412" spans="2:13" x14ac:dyDescent="0.25">
      <c r="B412" s="441" t="str">
        <f>色號!A411</f>
        <v>P8021</v>
      </c>
      <c r="C412" t="str">
        <f>色號!B411</f>
        <v>砂面暖灰</v>
      </c>
      <c r="D412" t="str">
        <f>色號!C411</f>
        <v>科定A</v>
      </c>
      <c r="F412" s="447">
        <v>67</v>
      </c>
      <c r="G412" s="447">
        <v>136</v>
      </c>
      <c r="H412" s="447">
        <v>136</v>
      </c>
      <c r="I412" s="447">
        <v>136</v>
      </c>
      <c r="J412" s="447">
        <v>203</v>
      </c>
      <c r="K412" s="447">
        <v>244</v>
      </c>
      <c r="L412" s="447">
        <v>322</v>
      </c>
      <c r="M412" s="447">
        <v>416</v>
      </c>
    </row>
    <row r="413" spans="2:13" x14ac:dyDescent="0.25">
      <c r="B413" s="441" t="str">
        <f>色號!A412</f>
        <v>P8030</v>
      </c>
      <c r="C413" t="str">
        <f>色號!B412</f>
        <v>砂面灰綠</v>
      </c>
      <c r="D413" t="str">
        <f>色號!C412</f>
        <v>科定A</v>
      </c>
      <c r="F413" s="447">
        <v>67</v>
      </c>
      <c r="G413" s="447">
        <v>136</v>
      </c>
      <c r="H413" s="447">
        <v>136</v>
      </c>
      <c r="I413" s="447">
        <v>136</v>
      </c>
      <c r="J413" s="447">
        <v>203</v>
      </c>
      <c r="K413" s="447">
        <v>244</v>
      </c>
      <c r="L413" s="447">
        <v>322</v>
      </c>
      <c r="M413" s="447">
        <v>416</v>
      </c>
    </row>
    <row r="414" spans="2:13" x14ac:dyDescent="0.25">
      <c r="B414" s="441" t="str">
        <f>色號!A413</f>
        <v>P8031</v>
      </c>
      <c r="C414" t="str">
        <f>色號!B413</f>
        <v>砂面淡綠</v>
      </c>
      <c r="D414" t="str">
        <f>色號!C413</f>
        <v>科定A</v>
      </c>
      <c r="F414" s="447">
        <v>67</v>
      </c>
      <c r="G414" s="447">
        <v>136</v>
      </c>
      <c r="H414" s="447">
        <v>136</v>
      </c>
      <c r="I414" s="447">
        <v>136</v>
      </c>
      <c r="J414" s="447">
        <v>203</v>
      </c>
      <c r="K414" s="447">
        <v>244</v>
      </c>
      <c r="L414" s="447">
        <v>322</v>
      </c>
      <c r="M414" s="447">
        <v>416</v>
      </c>
    </row>
    <row r="415" spans="2:13" x14ac:dyDescent="0.25">
      <c r="B415" s="441" t="str">
        <f>色號!A414</f>
        <v>P8032</v>
      </c>
      <c r="C415" t="str">
        <f>色號!B414</f>
        <v>砂面碳灰</v>
      </c>
      <c r="D415" t="str">
        <f>色號!C414</f>
        <v>科定A</v>
      </c>
      <c r="F415" s="447">
        <v>67</v>
      </c>
      <c r="G415" s="447">
        <v>136</v>
      </c>
      <c r="H415" s="447">
        <v>136</v>
      </c>
      <c r="I415" s="447">
        <v>136</v>
      </c>
      <c r="J415" s="447">
        <v>203</v>
      </c>
      <c r="K415" s="447">
        <v>244</v>
      </c>
      <c r="L415" s="447">
        <v>322</v>
      </c>
      <c r="M415" s="447">
        <v>416</v>
      </c>
    </row>
    <row r="416" spans="2:13" x14ac:dyDescent="0.25">
      <c r="B416" s="441" t="str">
        <f>色號!A415</f>
        <v>P8033</v>
      </c>
      <c r="C416" t="str">
        <f>色號!B415</f>
        <v>砂面秋香</v>
      </c>
      <c r="D416" t="str">
        <f>色號!C415</f>
        <v>科定A</v>
      </c>
      <c r="F416" s="447">
        <v>67</v>
      </c>
      <c r="G416" s="447">
        <v>136</v>
      </c>
      <c r="H416" s="447">
        <v>136</v>
      </c>
      <c r="I416" s="447">
        <v>136</v>
      </c>
      <c r="J416" s="447">
        <v>203</v>
      </c>
      <c r="K416" s="447">
        <v>244</v>
      </c>
      <c r="L416" s="447">
        <v>322</v>
      </c>
      <c r="M416" s="447">
        <v>416</v>
      </c>
    </row>
    <row r="417" spans="2:13" x14ac:dyDescent="0.25">
      <c r="B417" s="441" t="str">
        <f>色號!A416</f>
        <v>P8041</v>
      </c>
      <c r="C417" t="str">
        <f>色號!B416</f>
        <v>砂面淡藍</v>
      </c>
      <c r="D417" t="str">
        <f>色號!C416</f>
        <v>科定A</v>
      </c>
      <c r="F417" s="447">
        <v>67</v>
      </c>
      <c r="G417" s="447">
        <v>136</v>
      </c>
      <c r="H417" s="447">
        <v>136</v>
      </c>
      <c r="I417" s="447">
        <v>136</v>
      </c>
      <c r="J417" s="447">
        <v>203</v>
      </c>
      <c r="K417" s="447">
        <v>244</v>
      </c>
      <c r="L417" s="447">
        <v>322</v>
      </c>
      <c r="M417" s="447">
        <v>416</v>
      </c>
    </row>
    <row r="418" spans="2:13" x14ac:dyDescent="0.25">
      <c r="B418" s="441" t="str">
        <f>色號!A417</f>
        <v>P8081</v>
      </c>
      <c r="C418" t="str">
        <f>色號!B417</f>
        <v>砂面栗咖</v>
      </c>
      <c r="D418" t="str">
        <f>色號!C417</f>
        <v>科定A</v>
      </c>
      <c r="F418" s="447">
        <v>67</v>
      </c>
      <c r="G418" s="447">
        <v>136</v>
      </c>
      <c r="H418" s="447">
        <v>136</v>
      </c>
      <c r="I418" s="447">
        <v>136</v>
      </c>
      <c r="J418" s="447">
        <v>203</v>
      </c>
      <c r="K418" s="447">
        <v>244</v>
      </c>
      <c r="L418" s="447">
        <v>322</v>
      </c>
      <c r="M418" s="447">
        <v>416</v>
      </c>
    </row>
    <row r="419" spans="2:13" x14ac:dyDescent="0.25">
      <c r="B419" s="441" t="str">
        <f>色號!A418</f>
        <v>P8082</v>
      </c>
      <c r="C419" t="str">
        <f>色號!B418</f>
        <v>砂面褐棕</v>
      </c>
      <c r="D419" t="str">
        <f>色號!C418</f>
        <v>科定A</v>
      </c>
      <c r="F419" s="447">
        <v>67</v>
      </c>
      <c r="G419" s="447">
        <v>136</v>
      </c>
      <c r="H419" s="447">
        <v>136</v>
      </c>
      <c r="I419" s="447">
        <v>136</v>
      </c>
      <c r="J419" s="447">
        <v>203</v>
      </c>
      <c r="K419" s="447">
        <v>244</v>
      </c>
      <c r="L419" s="447">
        <v>322</v>
      </c>
      <c r="M419" s="447">
        <v>416</v>
      </c>
    </row>
    <row r="420" spans="2:13" x14ac:dyDescent="0.25">
      <c r="B420" s="441" t="str">
        <f>色號!A419</f>
        <v>P8808</v>
      </c>
      <c r="C420" t="str">
        <f>色號!B419</f>
        <v>栗咖皮革紋</v>
      </c>
      <c r="D420" t="str">
        <f>色號!C419</f>
        <v>科定A</v>
      </c>
      <c r="F420" s="447">
        <v>67</v>
      </c>
      <c r="G420" s="447">
        <v>136</v>
      </c>
      <c r="H420" s="447">
        <v>136</v>
      </c>
      <c r="I420" s="447">
        <v>136</v>
      </c>
      <c r="J420" s="447">
        <v>203</v>
      </c>
      <c r="K420" s="447">
        <v>244</v>
      </c>
      <c r="L420" s="447">
        <v>322</v>
      </c>
      <c r="M420" s="447">
        <v>416</v>
      </c>
    </row>
    <row r="421" spans="2:13" x14ac:dyDescent="0.25">
      <c r="B421" s="441" t="str">
        <f>色號!A420</f>
        <v>P8904</v>
      </c>
      <c r="C421" t="str">
        <f>色號!B420</f>
        <v>米白荔枝紋</v>
      </c>
      <c r="D421" t="str">
        <f>色號!C420</f>
        <v>科定A</v>
      </c>
      <c r="F421" s="447">
        <v>67</v>
      </c>
      <c r="G421" s="447">
        <v>136</v>
      </c>
      <c r="H421" s="447">
        <v>136</v>
      </c>
      <c r="I421" s="447">
        <v>136</v>
      </c>
      <c r="J421" s="447">
        <v>203</v>
      </c>
      <c r="K421" s="447">
        <v>244</v>
      </c>
      <c r="L421" s="447">
        <v>322</v>
      </c>
      <c r="M421" s="447">
        <v>416</v>
      </c>
    </row>
    <row r="422" spans="2:13" x14ac:dyDescent="0.25">
      <c r="B422" s="441" t="str">
        <f>色號!A421</f>
        <v>P8921</v>
      </c>
      <c r="C422" t="str">
        <f>色號!B421</f>
        <v>暖灰荔枝紋</v>
      </c>
      <c r="D422" t="str">
        <f>色號!C421</f>
        <v>科定A</v>
      </c>
      <c r="F422" s="447">
        <v>67</v>
      </c>
      <c r="G422" s="447">
        <v>136</v>
      </c>
      <c r="H422" s="447">
        <v>136</v>
      </c>
      <c r="I422" s="447">
        <v>136</v>
      </c>
      <c r="J422" s="447">
        <v>203</v>
      </c>
      <c r="K422" s="447">
        <v>244</v>
      </c>
      <c r="L422" s="447">
        <v>322</v>
      </c>
      <c r="M422" s="447">
        <v>416</v>
      </c>
    </row>
    <row r="423" spans="2:13" x14ac:dyDescent="0.25">
      <c r="B423" s="441" t="str">
        <f>色號!A422</f>
        <v>P9002</v>
      </c>
      <c r="C423" t="str">
        <f>色號!B422</f>
        <v>雪白泥作紋</v>
      </c>
      <c r="D423" t="str">
        <f>色號!C422</f>
        <v>科定A</v>
      </c>
      <c r="F423" s="447">
        <v>67</v>
      </c>
      <c r="G423" s="447">
        <v>136</v>
      </c>
      <c r="H423" s="447">
        <v>136</v>
      </c>
      <c r="I423" s="447">
        <v>136</v>
      </c>
      <c r="J423" s="447">
        <v>203</v>
      </c>
      <c r="K423" s="447">
        <v>244</v>
      </c>
      <c r="L423" s="447">
        <v>322</v>
      </c>
      <c r="M423" s="447">
        <v>416</v>
      </c>
    </row>
    <row r="424" spans="2:13" x14ac:dyDescent="0.25">
      <c r="B424" s="441" t="str">
        <f>色號!A423</f>
        <v>P9005</v>
      </c>
      <c r="C424" t="str">
        <f>色號!B423</f>
        <v>卡其泥作紋</v>
      </c>
      <c r="D424" t="str">
        <f>色號!C423</f>
        <v>科定A</v>
      </c>
      <c r="F424" s="447">
        <v>67</v>
      </c>
      <c r="G424" s="447">
        <v>136</v>
      </c>
      <c r="H424" s="447">
        <v>136</v>
      </c>
      <c r="I424" s="447">
        <v>136</v>
      </c>
      <c r="J424" s="447">
        <v>203</v>
      </c>
      <c r="K424" s="447">
        <v>244</v>
      </c>
      <c r="L424" s="447">
        <v>322</v>
      </c>
      <c r="M424" s="447">
        <v>416</v>
      </c>
    </row>
    <row r="425" spans="2:13" x14ac:dyDescent="0.25">
      <c r="B425" s="441" t="str">
        <f>色號!A424</f>
        <v>P9104</v>
      </c>
      <c r="C425" t="str">
        <f>色號!B424</f>
        <v>米白直布紋</v>
      </c>
      <c r="D425" t="str">
        <f>色號!C424</f>
        <v>科定A</v>
      </c>
      <c r="F425" s="447">
        <v>67</v>
      </c>
      <c r="G425" s="447">
        <v>136</v>
      </c>
      <c r="H425" s="447">
        <v>136</v>
      </c>
      <c r="I425" s="447">
        <v>136</v>
      </c>
      <c r="J425" s="447">
        <v>203</v>
      </c>
      <c r="K425" s="447">
        <v>244</v>
      </c>
      <c r="L425" s="447">
        <v>322</v>
      </c>
      <c r="M425" s="447">
        <v>416</v>
      </c>
    </row>
    <row r="426" spans="2:13" x14ac:dyDescent="0.25">
      <c r="B426" s="441" t="str">
        <f>色號!A425</f>
        <v>P9105</v>
      </c>
      <c r="C426" t="str">
        <f>色號!B425</f>
        <v>卡其直布紋</v>
      </c>
      <c r="D426" t="str">
        <f>色號!C425</f>
        <v>科定A</v>
      </c>
      <c r="F426" s="447">
        <v>67</v>
      </c>
      <c r="G426" s="447">
        <v>136</v>
      </c>
      <c r="H426" s="447">
        <v>136</v>
      </c>
      <c r="I426" s="447">
        <v>136</v>
      </c>
      <c r="J426" s="447">
        <v>203</v>
      </c>
      <c r="K426" s="447">
        <v>244</v>
      </c>
      <c r="L426" s="447">
        <v>322</v>
      </c>
      <c r="M426" s="447">
        <v>416</v>
      </c>
    </row>
    <row r="427" spans="2:13" x14ac:dyDescent="0.25">
      <c r="B427" s="441" t="str">
        <f>色號!A426</f>
        <v>P9207</v>
      </c>
      <c r="C427" t="str">
        <f>色號!B426</f>
        <v>秋香斜布紋</v>
      </c>
      <c r="D427" t="str">
        <f>色號!C426</f>
        <v>科定A</v>
      </c>
      <c r="F427" s="447">
        <v>67</v>
      </c>
      <c r="G427" s="447">
        <v>136</v>
      </c>
      <c r="H427" s="447">
        <v>136</v>
      </c>
      <c r="I427" s="447">
        <v>136</v>
      </c>
      <c r="J427" s="447">
        <v>203</v>
      </c>
      <c r="K427" s="447">
        <v>244</v>
      </c>
      <c r="L427" s="447">
        <v>322</v>
      </c>
      <c r="M427" s="447">
        <v>416</v>
      </c>
    </row>
    <row r="428" spans="2:13" x14ac:dyDescent="0.25">
      <c r="B428" s="441" t="str">
        <f>色號!A427</f>
        <v>P9221</v>
      </c>
      <c r="C428" t="str">
        <f>色號!B427</f>
        <v>暖灰斜布紋</v>
      </c>
      <c r="D428" t="str">
        <f>色號!C427</f>
        <v>科定A</v>
      </c>
      <c r="F428" s="447">
        <v>67</v>
      </c>
      <c r="G428" s="447">
        <v>136</v>
      </c>
      <c r="H428" s="447">
        <v>136</v>
      </c>
      <c r="I428" s="447">
        <v>136</v>
      </c>
      <c r="J428" s="447">
        <v>203</v>
      </c>
      <c r="K428" s="447">
        <v>244</v>
      </c>
      <c r="L428" s="447">
        <v>322</v>
      </c>
      <c r="M428" s="447">
        <v>416</v>
      </c>
    </row>
    <row r="429" spans="2:13" x14ac:dyDescent="0.25">
      <c r="B429" s="441" t="str">
        <f>色號!A428</f>
        <v>P9505</v>
      </c>
      <c r="C429" t="str">
        <f>色號!B428</f>
        <v>卡其直紋</v>
      </c>
      <c r="D429" t="str">
        <f>色號!C428</f>
        <v>科定A</v>
      </c>
      <c r="F429" s="447">
        <v>67</v>
      </c>
      <c r="G429" s="447">
        <v>136</v>
      </c>
      <c r="H429" s="447">
        <v>136</v>
      </c>
      <c r="I429" s="447">
        <v>136</v>
      </c>
      <c r="J429" s="447">
        <v>203</v>
      </c>
      <c r="K429" s="447">
        <v>244</v>
      </c>
      <c r="L429" s="447">
        <v>322</v>
      </c>
      <c r="M429" s="447">
        <v>416</v>
      </c>
    </row>
    <row r="430" spans="2:13" x14ac:dyDescent="0.25">
      <c r="B430" s="6" t="str">
        <f>色號!A429</f>
        <v>P331A</v>
      </c>
      <c r="C430" t="str">
        <f>色號!B429</f>
        <v>膚感白楊木</v>
      </c>
      <c r="D430" t="str">
        <f>色號!C429</f>
        <v>科定B</v>
      </c>
      <c r="F430" s="442">
        <v>74</v>
      </c>
      <c r="G430" s="442">
        <v>148</v>
      </c>
      <c r="H430" s="442">
        <v>148</v>
      </c>
      <c r="I430" s="442">
        <v>148</v>
      </c>
      <c r="J430" s="442">
        <v>222</v>
      </c>
      <c r="K430" s="442">
        <v>260</v>
      </c>
      <c r="L430" s="442">
        <v>346</v>
      </c>
      <c r="M430" s="442">
        <v>451</v>
      </c>
    </row>
    <row r="431" spans="2:13" x14ac:dyDescent="0.25">
      <c r="B431" s="6" t="str">
        <f>色號!A430</f>
        <v>P333A</v>
      </c>
      <c r="C431" t="str">
        <f>色號!B430</f>
        <v>膚感白楊木</v>
      </c>
      <c r="D431" t="str">
        <f>色號!C430</f>
        <v>科定B</v>
      </c>
      <c r="F431" s="442">
        <v>74</v>
      </c>
      <c r="G431" s="442">
        <v>148</v>
      </c>
      <c r="H431" s="442">
        <v>148</v>
      </c>
      <c r="I431" s="442">
        <v>148</v>
      </c>
      <c r="J431" s="442">
        <v>222</v>
      </c>
      <c r="K431" s="442">
        <v>260</v>
      </c>
      <c r="L431" s="442">
        <v>346</v>
      </c>
      <c r="M431" s="442">
        <v>451</v>
      </c>
    </row>
    <row r="432" spans="2:13" x14ac:dyDescent="0.25">
      <c r="B432" s="6" t="str">
        <f>色號!A431</f>
        <v>P342A</v>
      </c>
      <c r="C432" t="str">
        <f>色號!B431</f>
        <v>膚感白楊木</v>
      </c>
      <c r="D432" t="str">
        <f>色號!C431</f>
        <v>科定B</v>
      </c>
      <c r="F432" s="442">
        <v>74</v>
      </c>
      <c r="G432" s="442">
        <v>148</v>
      </c>
      <c r="H432" s="442">
        <v>148</v>
      </c>
      <c r="I432" s="442">
        <v>148</v>
      </c>
      <c r="J432" s="442">
        <v>222</v>
      </c>
      <c r="K432" s="442">
        <v>260</v>
      </c>
      <c r="L432" s="442">
        <v>346</v>
      </c>
      <c r="M432" s="442">
        <v>451</v>
      </c>
    </row>
    <row r="433" spans="2:13" x14ac:dyDescent="0.25">
      <c r="B433" s="6" t="str">
        <f>色號!A432</f>
        <v>P371A</v>
      </c>
      <c r="C433" t="str">
        <f>色號!B432</f>
        <v>膚感白楊木</v>
      </c>
      <c r="D433" t="str">
        <f>色號!C432</f>
        <v>科定B</v>
      </c>
      <c r="F433" s="442">
        <v>74</v>
      </c>
      <c r="G433" s="442">
        <v>148</v>
      </c>
      <c r="H433" s="442">
        <v>148</v>
      </c>
      <c r="I433" s="442">
        <v>148</v>
      </c>
      <c r="J433" s="442">
        <v>222</v>
      </c>
      <c r="K433" s="442">
        <v>260</v>
      </c>
      <c r="L433" s="442">
        <v>346</v>
      </c>
      <c r="M433" s="442">
        <v>451</v>
      </c>
    </row>
    <row r="434" spans="2:13" x14ac:dyDescent="0.25">
      <c r="B434" s="6" t="str">
        <f>色號!A433</f>
        <v>P372A</v>
      </c>
      <c r="C434" t="str">
        <f>色號!B433</f>
        <v>膚感白楊木</v>
      </c>
      <c r="D434" t="str">
        <f>色號!C433</f>
        <v>科定B</v>
      </c>
      <c r="F434" s="442">
        <v>74</v>
      </c>
      <c r="G434" s="442">
        <v>148</v>
      </c>
      <c r="H434" s="442">
        <v>148</v>
      </c>
      <c r="I434" s="442">
        <v>148</v>
      </c>
      <c r="J434" s="442">
        <v>222</v>
      </c>
      <c r="K434" s="442">
        <v>260</v>
      </c>
      <c r="L434" s="442">
        <v>346</v>
      </c>
      <c r="M434" s="442">
        <v>451</v>
      </c>
    </row>
    <row r="435" spans="2:13" x14ac:dyDescent="0.25">
      <c r="B435" s="6" t="str">
        <f>色號!A434</f>
        <v>P373A</v>
      </c>
      <c r="C435" t="str">
        <f>色號!B434</f>
        <v>膚感白楊木</v>
      </c>
      <c r="D435" t="str">
        <f>色號!C434</f>
        <v>科定B</v>
      </c>
      <c r="F435" s="442">
        <v>74</v>
      </c>
      <c r="G435" s="442">
        <v>148</v>
      </c>
      <c r="H435" s="442">
        <v>148</v>
      </c>
      <c r="I435" s="442">
        <v>148</v>
      </c>
      <c r="J435" s="442">
        <v>222</v>
      </c>
      <c r="K435" s="442">
        <v>260</v>
      </c>
      <c r="L435" s="442">
        <v>346</v>
      </c>
      <c r="M435" s="442">
        <v>451</v>
      </c>
    </row>
    <row r="436" spans="2:13" x14ac:dyDescent="0.25">
      <c r="B436" s="6" t="str">
        <f>色號!A435</f>
        <v>P374A</v>
      </c>
      <c r="C436" t="str">
        <f>色號!B435</f>
        <v>膚感白楊木</v>
      </c>
      <c r="D436" t="str">
        <f>色號!C435</f>
        <v>科定B</v>
      </c>
      <c r="F436" s="442">
        <v>74</v>
      </c>
      <c r="G436" s="442">
        <v>148</v>
      </c>
      <c r="H436" s="442">
        <v>148</v>
      </c>
      <c r="I436" s="442">
        <v>148</v>
      </c>
      <c r="J436" s="442">
        <v>222</v>
      </c>
      <c r="K436" s="442">
        <v>260</v>
      </c>
      <c r="L436" s="442">
        <v>346</v>
      </c>
      <c r="M436" s="442">
        <v>451</v>
      </c>
    </row>
    <row r="437" spans="2:13" x14ac:dyDescent="0.25">
      <c r="B437" s="6" t="str">
        <f>色號!A436</f>
        <v>P375A</v>
      </c>
      <c r="C437" t="str">
        <f>色號!B436</f>
        <v>膚感白楊木</v>
      </c>
      <c r="D437" t="str">
        <f>色號!C436</f>
        <v>科定B</v>
      </c>
      <c r="F437" s="442">
        <v>74</v>
      </c>
      <c r="G437" s="442">
        <v>148</v>
      </c>
      <c r="H437" s="442">
        <v>148</v>
      </c>
      <c r="I437" s="442">
        <v>148</v>
      </c>
      <c r="J437" s="442">
        <v>222</v>
      </c>
      <c r="K437" s="442">
        <v>260</v>
      </c>
      <c r="L437" s="442">
        <v>346</v>
      </c>
      <c r="M437" s="442">
        <v>451</v>
      </c>
    </row>
    <row r="438" spans="2:13" x14ac:dyDescent="0.25">
      <c r="B438" s="6" t="str">
        <f>色號!A437</f>
        <v>P376A</v>
      </c>
      <c r="C438" t="str">
        <f>色號!B437</f>
        <v>膚感白楊木</v>
      </c>
      <c r="D438" t="str">
        <f>色號!C437</f>
        <v>科定B</v>
      </c>
      <c r="F438" s="442">
        <v>74</v>
      </c>
      <c r="G438" s="442">
        <v>148</v>
      </c>
      <c r="H438" s="442">
        <v>148</v>
      </c>
      <c r="I438" s="442">
        <v>148</v>
      </c>
      <c r="J438" s="442">
        <v>222</v>
      </c>
      <c r="K438" s="442">
        <v>260</v>
      </c>
      <c r="L438" s="442">
        <v>346</v>
      </c>
      <c r="M438" s="442">
        <v>451</v>
      </c>
    </row>
    <row r="439" spans="2:13" x14ac:dyDescent="0.25">
      <c r="B439" s="6" t="str">
        <f>色號!A438</f>
        <v>P377A</v>
      </c>
      <c r="C439" t="str">
        <f>色號!B438</f>
        <v>膚感白楊木</v>
      </c>
      <c r="D439" t="str">
        <f>色號!C438</f>
        <v>科定B</v>
      </c>
      <c r="F439" s="442">
        <v>74</v>
      </c>
      <c r="G439" s="442">
        <v>148</v>
      </c>
      <c r="H439" s="442">
        <v>148</v>
      </c>
      <c r="I439" s="442">
        <v>148</v>
      </c>
      <c r="J439" s="442">
        <v>222</v>
      </c>
      <c r="K439" s="442">
        <v>260</v>
      </c>
      <c r="L439" s="442">
        <v>346</v>
      </c>
      <c r="M439" s="442">
        <v>451</v>
      </c>
    </row>
    <row r="440" spans="2:13" x14ac:dyDescent="0.25">
      <c r="B440" s="6" t="str">
        <f>色號!A439</f>
        <v>P378A</v>
      </c>
      <c r="C440" t="str">
        <f>色號!B439</f>
        <v>膚感白楊木</v>
      </c>
      <c r="D440" t="str">
        <f>色號!C439</f>
        <v>科定B</v>
      </c>
      <c r="F440" s="442">
        <v>74</v>
      </c>
      <c r="G440" s="442">
        <v>148</v>
      </c>
      <c r="H440" s="442">
        <v>148</v>
      </c>
      <c r="I440" s="442">
        <v>148</v>
      </c>
      <c r="J440" s="442">
        <v>222</v>
      </c>
      <c r="K440" s="442">
        <v>260</v>
      </c>
      <c r="L440" s="442">
        <v>346</v>
      </c>
      <c r="M440" s="442">
        <v>451</v>
      </c>
    </row>
    <row r="441" spans="2:13" x14ac:dyDescent="0.25">
      <c r="B441" s="6" t="str">
        <f>色號!A440</f>
        <v>P379A</v>
      </c>
      <c r="C441" t="str">
        <f>色號!B440</f>
        <v>膚感白楊木</v>
      </c>
      <c r="D441" t="str">
        <f>色號!C440</f>
        <v>科定B</v>
      </c>
      <c r="F441" s="442">
        <v>74</v>
      </c>
      <c r="G441" s="442">
        <v>148</v>
      </c>
      <c r="H441" s="442">
        <v>148</v>
      </c>
      <c r="I441" s="442">
        <v>148</v>
      </c>
      <c r="J441" s="442">
        <v>222</v>
      </c>
      <c r="K441" s="442">
        <v>260</v>
      </c>
      <c r="L441" s="442">
        <v>346</v>
      </c>
      <c r="M441" s="442">
        <v>451</v>
      </c>
    </row>
    <row r="442" spans="2:13" x14ac:dyDescent="0.25">
      <c r="B442" s="6" t="str">
        <f>色號!A441</f>
        <v>P7002</v>
      </c>
      <c r="C442" t="str">
        <f>色號!B441</f>
        <v>銀狐石</v>
      </c>
      <c r="D442" t="str">
        <f>色號!C441</f>
        <v>科定B</v>
      </c>
      <c r="F442" s="442">
        <v>74</v>
      </c>
      <c r="G442" s="442">
        <v>148</v>
      </c>
      <c r="H442" s="442">
        <v>148</v>
      </c>
      <c r="I442" s="442">
        <v>148</v>
      </c>
      <c r="J442" s="442">
        <v>222</v>
      </c>
      <c r="K442" s="442">
        <v>260</v>
      </c>
      <c r="L442" s="442">
        <v>346</v>
      </c>
      <c r="M442" s="442">
        <v>451</v>
      </c>
    </row>
    <row r="443" spans="2:13" x14ac:dyDescent="0.25">
      <c r="B443" s="6" t="str">
        <f>色號!A442</f>
        <v>P7009</v>
      </c>
      <c r="C443" t="str">
        <f>色號!B442</f>
        <v>膚感黑雲石</v>
      </c>
      <c r="D443" t="str">
        <f>色號!C442</f>
        <v>科定B</v>
      </c>
      <c r="F443" s="442">
        <v>74</v>
      </c>
      <c r="G443" s="442">
        <v>148</v>
      </c>
      <c r="H443" s="442">
        <v>148</v>
      </c>
      <c r="I443" s="442">
        <v>148</v>
      </c>
      <c r="J443" s="442">
        <v>222</v>
      </c>
      <c r="K443" s="442">
        <v>260</v>
      </c>
      <c r="L443" s="442">
        <v>346</v>
      </c>
      <c r="M443" s="442">
        <v>451</v>
      </c>
    </row>
    <row r="444" spans="2:13" x14ac:dyDescent="0.25">
      <c r="B444" s="6" t="str">
        <f>色號!A443</f>
        <v>P7012</v>
      </c>
      <c r="C444" t="str">
        <f>色號!B443</f>
        <v>白石紋</v>
      </c>
      <c r="D444" t="str">
        <f>色號!C443</f>
        <v>科定B</v>
      </c>
      <c r="F444" s="442">
        <v>74</v>
      </c>
      <c r="G444" s="442">
        <v>148</v>
      </c>
      <c r="H444" s="442">
        <v>148</v>
      </c>
      <c r="I444" s="442">
        <v>148</v>
      </c>
      <c r="J444" s="442">
        <v>222</v>
      </c>
      <c r="K444" s="442">
        <v>260</v>
      </c>
      <c r="L444" s="442">
        <v>346</v>
      </c>
      <c r="M444" s="442">
        <v>451</v>
      </c>
    </row>
    <row r="445" spans="2:13" x14ac:dyDescent="0.25">
      <c r="B445" s="6" t="str">
        <f>色號!A444</f>
        <v>P7013</v>
      </c>
      <c r="C445" t="str">
        <f>色號!B444</f>
        <v>木紋石</v>
      </c>
      <c r="D445" t="str">
        <f>色號!C444</f>
        <v>科定B</v>
      </c>
      <c r="F445" s="442">
        <v>74</v>
      </c>
      <c r="G445" s="442">
        <v>148</v>
      </c>
      <c r="H445" s="442">
        <v>148</v>
      </c>
      <c r="I445" s="442">
        <v>148</v>
      </c>
      <c r="J445" s="442">
        <v>222</v>
      </c>
      <c r="K445" s="442">
        <v>260</v>
      </c>
      <c r="L445" s="442">
        <v>346</v>
      </c>
      <c r="M445" s="442">
        <v>451</v>
      </c>
    </row>
    <row r="446" spans="2:13" x14ac:dyDescent="0.25">
      <c r="B446" s="6" t="str">
        <f>色號!A445</f>
        <v>P701B</v>
      </c>
      <c r="C446" t="str">
        <f>色號!B445</f>
        <v>膚感灰磨石</v>
      </c>
      <c r="D446" t="str">
        <f>色號!C445</f>
        <v>科定B</v>
      </c>
      <c r="F446" s="442">
        <v>74</v>
      </c>
      <c r="G446" s="442">
        <v>148</v>
      </c>
      <c r="H446" s="442">
        <v>148</v>
      </c>
      <c r="I446" s="442">
        <v>148</v>
      </c>
      <c r="J446" s="442">
        <v>222</v>
      </c>
      <c r="K446" s="442">
        <v>260</v>
      </c>
      <c r="L446" s="442">
        <v>346</v>
      </c>
      <c r="M446" s="442">
        <v>451</v>
      </c>
    </row>
    <row r="447" spans="2:13" x14ac:dyDescent="0.25">
      <c r="B447" s="6" t="str">
        <f>色號!A446</f>
        <v>P702B</v>
      </c>
      <c r="C447" t="str">
        <f>色號!B446</f>
        <v>米白水磨石</v>
      </c>
      <c r="D447" t="str">
        <f>色號!C446</f>
        <v>科定B</v>
      </c>
      <c r="F447" s="442">
        <v>74</v>
      </c>
      <c r="G447" s="442">
        <v>148</v>
      </c>
      <c r="H447" s="442">
        <v>148</v>
      </c>
      <c r="I447" s="442">
        <v>148</v>
      </c>
      <c r="J447" s="442">
        <v>222</v>
      </c>
      <c r="K447" s="442">
        <v>260</v>
      </c>
      <c r="L447" s="442">
        <v>346</v>
      </c>
      <c r="M447" s="442">
        <v>451</v>
      </c>
    </row>
    <row r="448" spans="2:13" x14ac:dyDescent="0.25">
      <c r="B448" s="6" t="str">
        <f>色號!A447</f>
        <v>P703B</v>
      </c>
      <c r="C448" t="str">
        <f>色號!B447</f>
        <v>膚感白玉蘭</v>
      </c>
      <c r="D448" t="str">
        <f>色號!C447</f>
        <v>科定B</v>
      </c>
      <c r="F448" s="442">
        <v>74</v>
      </c>
      <c r="G448" s="442">
        <v>148</v>
      </c>
      <c r="H448" s="442">
        <v>148</v>
      </c>
      <c r="I448" s="442">
        <v>148</v>
      </c>
      <c r="J448" s="442">
        <v>222</v>
      </c>
      <c r="K448" s="442">
        <v>260</v>
      </c>
      <c r="L448" s="442">
        <v>346</v>
      </c>
      <c r="M448" s="442">
        <v>451</v>
      </c>
    </row>
    <row r="449" spans="2:13" x14ac:dyDescent="0.25">
      <c r="B449" s="6" t="str">
        <f>色號!A448</f>
        <v>P703C</v>
      </c>
      <c r="C449" t="str">
        <f>色號!B448</f>
        <v>膚感啡慕斯</v>
      </c>
      <c r="D449" t="str">
        <f>色號!C448</f>
        <v>科定B</v>
      </c>
      <c r="F449" s="442">
        <v>74</v>
      </c>
      <c r="G449" s="442">
        <v>148</v>
      </c>
      <c r="H449" s="442">
        <v>148</v>
      </c>
      <c r="I449" s="442">
        <v>148</v>
      </c>
      <c r="J449" s="442">
        <v>222</v>
      </c>
      <c r="K449" s="442">
        <v>260</v>
      </c>
      <c r="L449" s="442">
        <v>346</v>
      </c>
      <c r="M449" s="442">
        <v>451</v>
      </c>
    </row>
    <row r="450" spans="2:13" x14ac:dyDescent="0.25">
      <c r="B450" s="6" t="str">
        <f>色號!A449</f>
        <v>P704B</v>
      </c>
      <c r="C450" t="str">
        <f>色號!B449</f>
        <v>膚感雕刻白</v>
      </c>
      <c r="D450" t="str">
        <f>色號!C449</f>
        <v>科定B</v>
      </c>
      <c r="F450" s="442">
        <v>74</v>
      </c>
      <c r="G450" s="442">
        <v>148</v>
      </c>
      <c r="H450" s="442">
        <v>148</v>
      </c>
      <c r="I450" s="442">
        <v>148</v>
      </c>
      <c r="J450" s="442">
        <v>222</v>
      </c>
      <c r="K450" s="442">
        <v>260</v>
      </c>
      <c r="L450" s="442">
        <v>346</v>
      </c>
      <c r="M450" s="442">
        <v>451</v>
      </c>
    </row>
    <row r="451" spans="2:13" x14ac:dyDescent="0.25">
      <c r="B451" s="6" t="str">
        <f>色號!A450</f>
        <v>P7051</v>
      </c>
      <c r="C451" t="str">
        <f>色號!B450</f>
        <v>暖灰清水模</v>
      </c>
      <c r="D451" t="str">
        <f>色號!C450</f>
        <v>科定B</v>
      </c>
      <c r="F451" s="442">
        <v>74</v>
      </c>
      <c r="G451" s="442">
        <v>148</v>
      </c>
      <c r="H451" s="442">
        <v>148</v>
      </c>
      <c r="I451" s="442">
        <v>148</v>
      </c>
      <c r="J451" s="442">
        <v>222</v>
      </c>
      <c r="K451" s="442">
        <v>260</v>
      </c>
      <c r="L451" s="442">
        <v>346</v>
      </c>
      <c r="M451" s="442">
        <v>451</v>
      </c>
    </row>
    <row r="452" spans="2:13" x14ac:dyDescent="0.25">
      <c r="B452" s="6" t="str">
        <f>色號!A451</f>
        <v>P7052</v>
      </c>
      <c r="C452" t="str">
        <f>色號!B451</f>
        <v>灰白清水模</v>
      </c>
      <c r="D452" t="str">
        <f>色號!C451</f>
        <v>科定B</v>
      </c>
      <c r="F452" s="442">
        <v>74</v>
      </c>
      <c r="G452" s="442">
        <v>148</v>
      </c>
      <c r="H452" s="442">
        <v>148</v>
      </c>
      <c r="I452" s="442">
        <v>148</v>
      </c>
      <c r="J452" s="442">
        <v>222</v>
      </c>
      <c r="K452" s="442">
        <v>260</v>
      </c>
      <c r="L452" s="442">
        <v>346</v>
      </c>
      <c r="M452" s="442">
        <v>451</v>
      </c>
    </row>
    <row r="453" spans="2:13" x14ac:dyDescent="0.25">
      <c r="B453" s="6" t="str">
        <f>色號!A452</f>
        <v>P7053</v>
      </c>
      <c r="C453" t="str">
        <f>色號!B452</f>
        <v>灰藍清水模</v>
      </c>
      <c r="D453" t="str">
        <f>色號!C452</f>
        <v>科定B</v>
      </c>
      <c r="F453" s="442">
        <v>74</v>
      </c>
      <c r="G453" s="442">
        <v>148</v>
      </c>
      <c r="H453" s="442">
        <v>148</v>
      </c>
      <c r="I453" s="442">
        <v>148</v>
      </c>
      <c r="J453" s="442">
        <v>222</v>
      </c>
      <c r="K453" s="442">
        <v>260</v>
      </c>
      <c r="L453" s="442">
        <v>346</v>
      </c>
      <c r="M453" s="442">
        <v>451</v>
      </c>
    </row>
    <row r="454" spans="2:13" x14ac:dyDescent="0.25">
      <c r="B454" s="6" t="str">
        <f>色號!A453</f>
        <v>P7054</v>
      </c>
      <c r="C454" t="str">
        <f>色號!B453</f>
        <v>暖沙清水模</v>
      </c>
      <c r="D454" t="str">
        <f>色號!C453</f>
        <v>科定B</v>
      </c>
      <c r="F454" s="442">
        <v>74</v>
      </c>
      <c r="G454" s="442">
        <v>148</v>
      </c>
      <c r="H454" s="442">
        <v>148</v>
      </c>
      <c r="I454" s="442">
        <v>148</v>
      </c>
      <c r="J454" s="442">
        <v>222</v>
      </c>
      <c r="K454" s="442">
        <v>260</v>
      </c>
      <c r="L454" s="442">
        <v>346</v>
      </c>
      <c r="M454" s="442">
        <v>451</v>
      </c>
    </row>
    <row r="455" spans="2:13" x14ac:dyDescent="0.25">
      <c r="B455" s="6" t="str">
        <f>色號!A454</f>
        <v>P7059</v>
      </c>
      <c r="C455" t="str">
        <f>色號!B454</f>
        <v>墨黑清水模</v>
      </c>
      <c r="D455" t="str">
        <f>色號!C454</f>
        <v>科定B</v>
      </c>
      <c r="F455" s="442">
        <v>74</v>
      </c>
      <c r="G455" s="442">
        <v>148</v>
      </c>
      <c r="H455" s="442">
        <v>148</v>
      </c>
      <c r="I455" s="442">
        <v>148</v>
      </c>
      <c r="J455" s="442">
        <v>222</v>
      </c>
      <c r="K455" s="442">
        <v>260</v>
      </c>
      <c r="L455" s="442">
        <v>346</v>
      </c>
      <c r="M455" s="442">
        <v>451</v>
      </c>
    </row>
    <row r="456" spans="2:13" x14ac:dyDescent="0.25">
      <c r="B456" s="6" t="str">
        <f>色號!A455</f>
        <v>P705A</v>
      </c>
      <c r="C456" t="str">
        <f>色號!B455</f>
        <v>膚感爵士白</v>
      </c>
      <c r="D456" t="str">
        <f>色號!C455</f>
        <v>科定B</v>
      </c>
      <c r="F456" s="442">
        <v>74</v>
      </c>
      <c r="G456" s="442">
        <v>148</v>
      </c>
      <c r="H456" s="442">
        <v>148</v>
      </c>
      <c r="I456" s="442">
        <v>148</v>
      </c>
      <c r="J456" s="442">
        <v>222</v>
      </c>
      <c r="K456" s="442">
        <v>260</v>
      </c>
      <c r="L456" s="442">
        <v>346</v>
      </c>
      <c r="M456" s="442">
        <v>451</v>
      </c>
    </row>
    <row r="457" spans="2:13" x14ac:dyDescent="0.25">
      <c r="B457" s="6" t="str">
        <f>色號!A456</f>
        <v>P706B</v>
      </c>
      <c r="C457" t="str">
        <f>色號!B456</f>
        <v>膚感灰網石</v>
      </c>
      <c r="D457" t="str">
        <f>色號!C456</f>
        <v>科定B</v>
      </c>
      <c r="F457" s="442">
        <v>74</v>
      </c>
      <c r="G457" s="442">
        <v>148</v>
      </c>
      <c r="H457" s="442">
        <v>148</v>
      </c>
      <c r="I457" s="442">
        <v>148</v>
      </c>
      <c r="J457" s="442">
        <v>222</v>
      </c>
      <c r="K457" s="442">
        <v>260</v>
      </c>
      <c r="L457" s="442">
        <v>346</v>
      </c>
      <c r="M457" s="442">
        <v>451</v>
      </c>
    </row>
    <row r="458" spans="2:13" x14ac:dyDescent="0.25">
      <c r="B458" s="6" t="str">
        <f>色號!A457</f>
        <v>P706C</v>
      </c>
      <c r="C458" t="str">
        <f>色號!B457</f>
        <v>膚感深金峰</v>
      </c>
      <c r="D458" t="str">
        <f>色號!C457</f>
        <v>科定B</v>
      </c>
      <c r="F458" s="442">
        <v>74</v>
      </c>
      <c r="G458" s="442">
        <v>148</v>
      </c>
      <c r="H458" s="442">
        <v>148</v>
      </c>
      <c r="I458" s="442">
        <v>148</v>
      </c>
      <c r="J458" s="442">
        <v>222</v>
      </c>
      <c r="K458" s="442">
        <v>260</v>
      </c>
      <c r="L458" s="442">
        <v>346</v>
      </c>
      <c r="M458" s="442">
        <v>451</v>
      </c>
    </row>
    <row r="459" spans="2:13" x14ac:dyDescent="0.25">
      <c r="B459" s="6" t="str">
        <f>色號!A458</f>
        <v>P706F</v>
      </c>
      <c r="C459" t="str">
        <f>色號!B458</f>
        <v>膚感蛇紋石</v>
      </c>
      <c r="D459" t="str">
        <f>色號!C458</f>
        <v>科定B</v>
      </c>
      <c r="F459" s="442">
        <v>74</v>
      </c>
      <c r="G459" s="442">
        <v>148</v>
      </c>
      <c r="H459" s="442">
        <v>148</v>
      </c>
      <c r="I459" s="442">
        <v>148</v>
      </c>
      <c r="J459" s="442">
        <v>222</v>
      </c>
      <c r="K459" s="442">
        <v>260</v>
      </c>
      <c r="L459" s="442">
        <v>346</v>
      </c>
      <c r="M459" s="442">
        <v>451</v>
      </c>
    </row>
    <row r="460" spans="2:13" x14ac:dyDescent="0.25">
      <c r="B460" s="6" t="str">
        <f>色號!A459</f>
        <v>P7108</v>
      </c>
      <c r="C460" t="str">
        <f>色號!B459</f>
        <v>鏽斑栗咖</v>
      </c>
      <c r="D460" t="str">
        <f>色號!C459</f>
        <v>科定B</v>
      </c>
      <c r="F460" s="442">
        <v>74</v>
      </c>
      <c r="G460" s="442">
        <v>148</v>
      </c>
      <c r="H460" s="442">
        <v>148</v>
      </c>
      <c r="I460" s="442">
        <v>148</v>
      </c>
      <c r="J460" s="442">
        <v>222</v>
      </c>
      <c r="K460" s="442">
        <v>260</v>
      </c>
      <c r="L460" s="442">
        <v>346</v>
      </c>
      <c r="M460" s="442">
        <v>451</v>
      </c>
    </row>
    <row r="461" spans="2:13" x14ac:dyDescent="0.25">
      <c r="B461" s="6" t="str">
        <f>色號!A460</f>
        <v>P7109</v>
      </c>
      <c r="C461" t="str">
        <f>色號!B460</f>
        <v>鏽斑銅綠</v>
      </c>
      <c r="D461" t="str">
        <f>色號!C460</f>
        <v>科定B</v>
      </c>
      <c r="F461" s="442">
        <v>74</v>
      </c>
      <c r="G461" s="442">
        <v>148</v>
      </c>
      <c r="H461" s="442">
        <v>148</v>
      </c>
      <c r="I461" s="442">
        <v>148</v>
      </c>
      <c r="J461" s="442">
        <v>222</v>
      </c>
      <c r="K461" s="442">
        <v>260</v>
      </c>
      <c r="L461" s="442">
        <v>346</v>
      </c>
      <c r="M461" s="442">
        <v>451</v>
      </c>
    </row>
    <row r="462" spans="2:13" x14ac:dyDescent="0.25">
      <c r="B462" s="6" t="str">
        <f>色號!A461</f>
        <v>P7121</v>
      </c>
      <c r="C462" t="str">
        <f>色號!B461</f>
        <v>渲染薰衣草</v>
      </c>
      <c r="D462" t="str">
        <f>色號!C461</f>
        <v>科定B</v>
      </c>
      <c r="F462" s="442">
        <v>74</v>
      </c>
      <c r="G462" s="442">
        <v>148</v>
      </c>
      <c r="H462" s="442">
        <v>148</v>
      </c>
      <c r="I462" s="442">
        <v>148</v>
      </c>
      <c r="J462" s="442">
        <v>222</v>
      </c>
      <c r="K462" s="442">
        <v>260</v>
      </c>
      <c r="L462" s="442">
        <v>346</v>
      </c>
      <c r="M462" s="442">
        <v>451</v>
      </c>
    </row>
    <row r="463" spans="2:13" x14ac:dyDescent="0.25">
      <c r="B463" s="6" t="str">
        <f>色號!A462</f>
        <v>P7122</v>
      </c>
      <c r="C463" t="str">
        <f>色號!B462</f>
        <v>渲染萊姆黃</v>
      </c>
      <c r="D463" t="str">
        <f>色號!C462</f>
        <v>科定B</v>
      </c>
      <c r="F463" s="442">
        <v>74</v>
      </c>
      <c r="G463" s="442">
        <v>148</v>
      </c>
      <c r="H463" s="442">
        <v>148</v>
      </c>
      <c r="I463" s="442">
        <v>148</v>
      </c>
      <c r="J463" s="442">
        <v>222</v>
      </c>
      <c r="K463" s="442">
        <v>260</v>
      </c>
      <c r="L463" s="442">
        <v>346</v>
      </c>
      <c r="M463" s="442">
        <v>451</v>
      </c>
    </row>
    <row r="464" spans="2:13" x14ac:dyDescent="0.25">
      <c r="B464" s="6" t="str">
        <f>色號!A463</f>
        <v>P7123</v>
      </c>
      <c r="C464" t="str">
        <f>色號!B463</f>
        <v>渲染丹寧藍</v>
      </c>
      <c r="D464" t="str">
        <f>色號!C463</f>
        <v>科定B</v>
      </c>
      <c r="F464" s="442">
        <v>74</v>
      </c>
      <c r="G464" s="442">
        <v>148</v>
      </c>
      <c r="H464" s="442">
        <v>148</v>
      </c>
      <c r="I464" s="442">
        <v>148</v>
      </c>
      <c r="J464" s="442">
        <v>222</v>
      </c>
      <c r="K464" s="442">
        <v>260</v>
      </c>
      <c r="L464" s="442">
        <v>346</v>
      </c>
      <c r="M464" s="442">
        <v>451</v>
      </c>
    </row>
    <row r="465" spans="2:13" x14ac:dyDescent="0.25">
      <c r="B465" s="6" t="str">
        <f>色號!A464</f>
        <v>P7131</v>
      </c>
      <c r="C465" t="str">
        <f>色號!B464</f>
        <v>草綠刷漆紋</v>
      </c>
      <c r="D465" t="str">
        <f>色號!C464</f>
        <v>科定B</v>
      </c>
      <c r="F465" s="442">
        <v>74</v>
      </c>
      <c r="G465" s="442">
        <v>148</v>
      </c>
      <c r="H465" s="442">
        <v>148</v>
      </c>
      <c r="I465" s="442">
        <v>148</v>
      </c>
      <c r="J465" s="442">
        <v>222</v>
      </c>
      <c r="K465" s="442">
        <v>260</v>
      </c>
      <c r="L465" s="442">
        <v>346</v>
      </c>
      <c r="M465" s="442">
        <v>451</v>
      </c>
    </row>
    <row r="466" spans="2:13" x14ac:dyDescent="0.25">
      <c r="B466" s="6" t="str">
        <f>色號!A465</f>
        <v>P7132</v>
      </c>
      <c r="C466" t="str">
        <f>色號!B465</f>
        <v>鮭紅刷漆紋</v>
      </c>
      <c r="D466" t="str">
        <f>色號!C465</f>
        <v>科定B</v>
      </c>
      <c r="F466" s="442">
        <v>74</v>
      </c>
      <c r="G466" s="442">
        <v>148</v>
      </c>
      <c r="H466" s="442">
        <v>148</v>
      </c>
      <c r="I466" s="442">
        <v>148</v>
      </c>
      <c r="J466" s="442">
        <v>222</v>
      </c>
      <c r="K466" s="442">
        <v>260</v>
      </c>
      <c r="L466" s="442">
        <v>346</v>
      </c>
      <c r="M466" s="442">
        <v>451</v>
      </c>
    </row>
    <row r="467" spans="2:13" x14ac:dyDescent="0.25">
      <c r="B467" s="6" t="str">
        <f>色號!A466</f>
        <v>P7133</v>
      </c>
      <c r="C467" t="str">
        <f>色號!B466</f>
        <v>磚橘刷漆紋</v>
      </c>
      <c r="D467" t="str">
        <f>色號!C466</f>
        <v>科定B</v>
      </c>
      <c r="F467" s="442">
        <v>74</v>
      </c>
      <c r="G467" s="442">
        <v>148</v>
      </c>
      <c r="H467" s="442">
        <v>148</v>
      </c>
      <c r="I467" s="442">
        <v>148</v>
      </c>
      <c r="J467" s="442">
        <v>222</v>
      </c>
      <c r="K467" s="442">
        <v>260</v>
      </c>
      <c r="L467" s="442">
        <v>346</v>
      </c>
      <c r="M467" s="442">
        <v>451</v>
      </c>
    </row>
    <row r="468" spans="2:13" x14ac:dyDescent="0.25">
      <c r="B468" s="6" t="str">
        <f>色號!A467</f>
        <v>P7153</v>
      </c>
      <c r="C468" t="str">
        <f>色號!B467</f>
        <v>卡其麻布紋</v>
      </c>
      <c r="D468" t="str">
        <f>色號!C467</f>
        <v>科定B</v>
      </c>
      <c r="F468" s="442">
        <v>74</v>
      </c>
      <c r="G468" s="442">
        <v>148</v>
      </c>
      <c r="H468" s="442">
        <v>148</v>
      </c>
      <c r="I468" s="442">
        <v>148</v>
      </c>
      <c r="J468" s="442">
        <v>222</v>
      </c>
      <c r="K468" s="442">
        <v>260</v>
      </c>
      <c r="L468" s="442">
        <v>346</v>
      </c>
      <c r="M468" s="442">
        <v>451</v>
      </c>
    </row>
    <row r="469" spans="2:13" x14ac:dyDescent="0.25">
      <c r="B469" s="6" t="str">
        <f>色號!A468</f>
        <v>P7154</v>
      </c>
      <c r="C469" t="str">
        <f>色號!B468</f>
        <v>米白麻布紋</v>
      </c>
      <c r="D469" t="str">
        <f>色號!C468</f>
        <v>科定B</v>
      </c>
      <c r="F469" s="442">
        <v>74</v>
      </c>
      <c r="G469" s="442">
        <v>148</v>
      </c>
      <c r="H469" s="442">
        <v>148</v>
      </c>
      <c r="I469" s="442">
        <v>148</v>
      </c>
      <c r="J469" s="442">
        <v>222</v>
      </c>
      <c r="K469" s="442">
        <v>260</v>
      </c>
      <c r="L469" s="442">
        <v>346</v>
      </c>
      <c r="M469" s="442">
        <v>451</v>
      </c>
    </row>
    <row r="470" spans="2:13" x14ac:dyDescent="0.25">
      <c r="B470" s="6" t="str">
        <f>色號!A469</f>
        <v>P7156</v>
      </c>
      <c r="C470" t="str">
        <f>色號!B469</f>
        <v>秋香麻布紋</v>
      </c>
      <c r="D470" t="str">
        <f>色號!C469</f>
        <v>科定B</v>
      </c>
      <c r="F470" s="442">
        <v>74</v>
      </c>
      <c r="G470" s="442">
        <v>148</v>
      </c>
      <c r="H470" s="442">
        <v>148</v>
      </c>
      <c r="I470" s="442">
        <v>148</v>
      </c>
      <c r="J470" s="442">
        <v>222</v>
      </c>
      <c r="K470" s="442">
        <v>260</v>
      </c>
      <c r="L470" s="442">
        <v>346</v>
      </c>
      <c r="M470" s="442">
        <v>451</v>
      </c>
    </row>
    <row r="471" spans="2:13" x14ac:dyDescent="0.25">
      <c r="B471" s="6" t="str">
        <f>色號!A470</f>
        <v>P7161</v>
      </c>
      <c r="C471" t="str">
        <f>色號!B470</f>
        <v>淺杏麻布紋</v>
      </c>
      <c r="D471" t="str">
        <f>色號!C470</f>
        <v>科定B</v>
      </c>
      <c r="F471" s="442">
        <v>74</v>
      </c>
      <c r="G471" s="442">
        <v>148</v>
      </c>
      <c r="H471" s="442">
        <v>148</v>
      </c>
      <c r="I471" s="442">
        <v>148</v>
      </c>
      <c r="J471" s="442">
        <v>222</v>
      </c>
      <c r="K471" s="442">
        <v>260</v>
      </c>
      <c r="L471" s="442">
        <v>346</v>
      </c>
      <c r="M471" s="442">
        <v>451</v>
      </c>
    </row>
    <row r="472" spans="2:13" x14ac:dyDescent="0.25">
      <c r="B472" s="6" t="str">
        <f>色號!A471</f>
        <v>P7162</v>
      </c>
      <c r="C472" t="str">
        <f>色號!B471</f>
        <v>摩卡麻布紋</v>
      </c>
      <c r="D472" t="str">
        <f>色號!C471</f>
        <v>科定B</v>
      </c>
      <c r="F472" s="442">
        <v>74</v>
      </c>
      <c r="G472" s="442">
        <v>148</v>
      </c>
      <c r="H472" s="442">
        <v>148</v>
      </c>
      <c r="I472" s="442">
        <v>148</v>
      </c>
      <c r="J472" s="442">
        <v>222</v>
      </c>
      <c r="K472" s="442">
        <v>260</v>
      </c>
      <c r="L472" s="442">
        <v>346</v>
      </c>
      <c r="M472" s="442">
        <v>451</v>
      </c>
    </row>
    <row r="473" spans="2:13" x14ac:dyDescent="0.25">
      <c r="B473" s="6" t="str">
        <f>色號!A472</f>
        <v>P7171</v>
      </c>
      <c r="C473" t="str">
        <f>色號!B472</f>
        <v>銀絲麻布紋</v>
      </c>
      <c r="D473" t="str">
        <f>色號!C472</f>
        <v>科定B</v>
      </c>
      <c r="F473" s="442">
        <v>74</v>
      </c>
      <c r="G473" s="442">
        <v>148</v>
      </c>
      <c r="H473" s="442">
        <v>148</v>
      </c>
      <c r="I473" s="442">
        <v>148</v>
      </c>
      <c r="J473" s="442">
        <v>222</v>
      </c>
      <c r="K473" s="442">
        <v>260</v>
      </c>
      <c r="L473" s="442">
        <v>346</v>
      </c>
      <c r="M473" s="442">
        <v>451</v>
      </c>
    </row>
    <row r="474" spans="2:13" x14ac:dyDescent="0.25">
      <c r="B474" s="6" t="str">
        <f>色號!A473</f>
        <v>P7181</v>
      </c>
      <c r="C474" t="str">
        <f>色號!B473</f>
        <v>淺灰麻布紋</v>
      </c>
      <c r="D474" t="str">
        <f>色號!C473</f>
        <v>科定B</v>
      </c>
      <c r="F474" s="442">
        <v>74</v>
      </c>
      <c r="G474" s="442">
        <v>148</v>
      </c>
      <c r="H474" s="442">
        <v>148</v>
      </c>
      <c r="I474" s="442">
        <v>148</v>
      </c>
      <c r="J474" s="442">
        <v>222</v>
      </c>
      <c r="K474" s="442">
        <v>260</v>
      </c>
      <c r="L474" s="442">
        <v>346</v>
      </c>
      <c r="M474" s="442">
        <v>451</v>
      </c>
    </row>
    <row r="475" spans="2:13" x14ac:dyDescent="0.25">
      <c r="B475" s="6" t="str">
        <f>色號!A474</f>
        <v>P7191</v>
      </c>
      <c r="C475" t="str">
        <f>色號!B474</f>
        <v>暖灰麻布紋</v>
      </c>
      <c r="D475" t="str">
        <f>色號!C474</f>
        <v>科定B</v>
      </c>
      <c r="F475" s="442">
        <v>74</v>
      </c>
      <c r="G475" s="442">
        <v>148</v>
      </c>
      <c r="H475" s="442">
        <v>148</v>
      </c>
      <c r="I475" s="442">
        <v>148</v>
      </c>
      <c r="J475" s="442">
        <v>222</v>
      </c>
      <c r="K475" s="442">
        <v>260</v>
      </c>
      <c r="L475" s="442">
        <v>346</v>
      </c>
      <c r="M475" s="442">
        <v>451</v>
      </c>
    </row>
    <row r="476" spans="2:13" x14ac:dyDescent="0.25">
      <c r="B476" s="6" t="str">
        <f>色號!A475</f>
        <v>P7201</v>
      </c>
      <c r="C476" t="str">
        <f>色號!B475</f>
        <v>灰白牛皮紙</v>
      </c>
      <c r="D476" t="str">
        <f>色號!C475</f>
        <v>科定B</v>
      </c>
      <c r="F476" s="442">
        <v>74</v>
      </c>
      <c r="G476" s="442">
        <v>148</v>
      </c>
      <c r="H476" s="442">
        <v>148</v>
      </c>
      <c r="I476" s="442">
        <v>148</v>
      </c>
      <c r="J476" s="442">
        <v>222</v>
      </c>
      <c r="K476" s="442">
        <v>260</v>
      </c>
      <c r="L476" s="442">
        <v>346</v>
      </c>
      <c r="M476" s="442">
        <v>451</v>
      </c>
    </row>
    <row r="477" spans="2:13" x14ac:dyDescent="0.25">
      <c r="B477" s="6" t="str">
        <f>色號!A476</f>
        <v>P7202</v>
      </c>
      <c r="C477" t="str">
        <f>色號!B476</f>
        <v>雪白牛皮紙</v>
      </c>
      <c r="D477" t="str">
        <f>色號!C476</f>
        <v>科定B</v>
      </c>
      <c r="F477" s="442">
        <v>74</v>
      </c>
      <c r="G477" s="442">
        <v>148</v>
      </c>
      <c r="H477" s="442">
        <v>148</v>
      </c>
      <c r="I477" s="442">
        <v>148</v>
      </c>
      <c r="J477" s="442">
        <v>222</v>
      </c>
      <c r="K477" s="442">
        <v>260</v>
      </c>
      <c r="L477" s="442">
        <v>346</v>
      </c>
      <c r="M477" s="442">
        <v>451</v>
      </c>
    </row>
    <row r="478" spans="2:13" x14ac:dyDescent="0.25">
      <c r="B478" s="6" t="str">
        <f>色號!A477</f>
        <v>P7203</v>
      </c>
      <c r="C478" t="str">
        <f>色號!B477</f>
        <v>雲藍牛皮紙</v>
      </c>
      <c r="D478" t="str">
        <f>色號!C477</f>
        <v>科定B</v>
      </c>
      <c r="F478" s="442">
        <v>74</v>
      </c>
      <c r="G478" s="442">
        <v>148</v>
      </c>
      <c r="H478" s="442">
        <v>148</v>
      </c>
      <c r="I478" s="442">
        <v>148</v>
      </c>
      <c r="J478" s="442">
        <v>222</v>
      </c>
      <c r="K478" s="442">
        <v>260</v>
      </c>
      <c r="L478" s="442">
        <v>346</v>
      </c>
      <c r="M478" s="442">
        <v>451</v>
      </c>
    </row>
    <row r="479" spans="2:13" x14ac:dyDescent="0.25">
      <c r="B479" s="6" t="str">
        <f>色號!A478</f>
        <v>P7204</v>
      </c>
      <c r="C479" t="str">
        <f>色號!B478</f>
        <v>岩灰牛皮紙</v>
      </c>
      <c r="D479" t="str">
        <f>色號!C478</f>
        <v>科定B</v>
      </c>
      <c r="F479" s="442">
        <v>74</v>
      </c>
      <c r="G479" s="442">
        <v>148</v>
      </c>
      <c r="H479" s="442">
        <v>148</v>
      </c>
      <c r="I479" s="442">
        <v>148</v>
      </c>
      <c r="J479" s="442">
        <v>222</v>
      </c>
      <c r="K479" s="442">
        <v>260</v>
      </c>
      <c r="L479" s="442">
        <v>346</v>
      </c>
      <c r="M479" s="442">
        <v>451</v>
      </c>
    </row>
    <row r="480" spans="2:13" x14ac:dyDescent="0.25">
      <c r="B480" s="6" t="str">
        <f>色號!A479</f>
        <v>P7205</v>
      </c>
      <c r="C480" t="str">
        <f>色號!B479</f>
        <v>卡其牛皮紙</v>
      </c>
      <c r="D480" t="str">
        <f>色號!C479</f>
        <v>科定B</v>
      </c>
      <c r="F480" s="442">
        <v>74</v>
      </c>
      <c r="G480" s="442">
        <v>148</v>
      </c>
      <c r="H480" s="442">
        <v>148</v>
      </c>
      <c r="I480" s="442">
        <v>148</v>
      </c>
      <c r="J480" s="442">
        <v>222</v>
      </c>
      <c r="K480" s="442">
        <v>260</v>
      </c>
      <c r="L480" s="442">
        <v>346</v>
      </c>
      <c r="M480" s="442">
        <v>451</v>
      </c>
    </row>
    <row r="481" spans="2:13" x14ac:dyDescent="0.25">
      <c r="B481" s="6" t="str">
        <f>色號!A480</f>
        <v>P7206</v>
      </c>
      <c r="C481" t="str">
        <f>色號!B480</f>
        <v>暖灰牛皮紙</v>
      </c>
      <c r="D481" t="str">
        <f>色號!C480</f>
        <v>科定B</v>
      </c>
      <c r="F481" s="442">
        <v>74</v>
      </c>
      <c r="G481" s="442">
        <v>148</v>
      </c>
      <c r="H481" s="442">
        <v>148</v>
      </c>
      <c r="I481" s="442">
        <v>148</v>
      </c>
      <c r="J481" s="442">
        <v>222</v>
      </c>
      <c r="K481" s="442">
        <v>260</v>
      </c>
      <c r="L481" s="442">
        <v>346</v>
      </c>
      <c r="M481" s="442">
        <v>451</v>
      </c>
    </row>
    <row r="482" spans="2:13" x14ac:dyDescent="0.25">
      <c r="B482" s="6" t="str">
        <f>色號!A481</f>
        <v>P7208</v>
      </c>
      <c r="C482" t="str">
        <f>色號!B481</f>
        <v>栗咖牛皮紙</v>
      </c>
      <c r="D482" t="str">
        <f>色號!C481</f>
        <v>科定B</v>
      </c>
      <c r="F482" s="442">
        <v>74</v>
      </c>
      <c r="G482" s="442">
        <v>148</v>
      </c>
      <c r="H482" s="442">
        <v>148</v>
      </c>
      <c r="I482" s="442">
        <v>148</v>
      </c>
      <c r="J482" s="442">
        <v>222</v>
      </c>
      <c r="K482" s="442">
        <v>260</v>
      </c>
      <c r="L482" s="442">
        <v>346</v>
      </c>
      <c r="M482" s="442">
        <v>451</v>
      </c>
    </row>
    <row r="483" spans="2:13" x14ac:dyDescent="0.25">
      <c r="B483" s="6" t="str">
        <f>色號!A482</f>
        <v>P7214</v>
      </c>
      <c r="C483" t="str">
        <f>色號!B482</f>
        <v>亮灰牛皮紙</v>
      </c>
      <c r="D483" t="str">
        <f>色號!C482</f>
        <v>科定B</v>
      </c>
      <c r="F483" s="442">
        <v>74</v>
      </c>
      <c r="G483" s="442">
        <v>148</v>
      </c>
      <c r="H483" s="442">
        <v>148</v>
      </c>
      <c r="I483" s="442">
        <v>148</v>
      </c>
      <c r="J483" s="442">
        <v>222</v>
      </c>
      <c r="K483" s="442">
        <v>260</v>
      </c>
      <c r="L483" s="442">
        <v>346</v>
      </c>
      <c r="M483" s="442">
        <v>451</v>
      </c>
    </row>
    <row r="484" spans="2:13" x14ac:dyDescent="0.25">
      <c r="B484" s="6" t="str">
        <f>色號!A483</f>
        <v>P8132</v>
      </c>
      <c r="C484" t="str">
        <f>色號!B483</f>
        <v>碳灰蛋殼紋</v>
      </c>
      <c r="D484" t="str">
        <f>色號!C483</f>
        <v>科定B</v>
      </c>
      <c r="F484" s="442">
        <v>74</v>
      </c>
      <c r="G484" s="442">
        <v>148</v>
      </c>
      <c r="H484" s="442">
        <v>148</v>
      </c>
      <c r="I484" s="442">
        <v>148</v>
      </c>
      <c r="J484" s="442">
        <v>222</v>
      </c>
      <c r="K484" s="442">
        <v>260</v>
      </c>
      <c r="L484" s="442">
        <v>346</v>
      </c>
      <c r="M484" s="442">
        <v>451</v>
      </c>
    </row>
    <row r="485" spans="2:13" x14ac:dyDescent="0.25">
      <c r="B485" s="6" t="str">
        <f>色號!A484</f>
        <v>P7218</v>
      </c>
      <c r="C485" t="str">
        <f>色號!B484</f>
        <v>夜黑牛皮紙</v>
      </c>
      <c r="D485" t="str">
        <f>色號!C484</f>
        <v>科定B</v>
      </c>
      <c r="F485" s="442">
        <v>74</v>
      </c>
      <c r="G485" s="442">
        <v>148</v>
      </c>
      <c r="H485" s="442">
        <v>148</v>
      </c>
      <c r="I485" s="442">
        <v>148</v>
      </c>
      <c r="J485" s="442">
        <v>222</v>
      </c>
      <c r="K485" s="442">
        <v>260</v>
      </c>
      <c r="L485" s="442">
        <v>346</v>
      </c>
      <c r="M485" s="442">
        <v>451</v>
      </c>
    </row>
    <row r="486" spans="2:13" x14ac:dyDescent="0.25">
      <c r="B486" s="6" t="str">
        <f>色號!A485</f>
        <v>P8140</v>
      </c>
      <c r="C486" t="str">
        <f>色號!B485</f>
        <v>霧藍蛋殼紋</v>
      </c>
      <c r="D486" t="str">
        <f>色號!C485</f>
        <v>科定B</v>
      </c>
      <c r="F486" s="442">
        <v>74</v>
      </c>
      <c r="G486" s="442">
        <v>148</v>
      </c>
      <c r="H486" s="442">
        <v>148</v>
      </c>
      <c r="I486" s="442">
        <v>148</v>
      </c>
      <c r="J486" s="442">
        <v>222</v>
      </c>
      <c r="K486" s="442">
        <v>260</v>
      </c>
      <c r="L486" s="442">
        <v>346</v>
      </c>
      <c r="M486" s="442">
        <v>451</v>
      </c>
    </row>
    <row r="487" spans="2:13" x14ac:dyDescent="0.25">
      <c r="B487" s="6" t="str">
        <f>色號!A486</f>
        <v>P7221</v>
      </c>
      <c r="C487" t="str">
        <f>色號!B486</f>
        <v>軟木沙黃</v>
      </c>
      <c r="D487" t="str">
        <f>色號!C486</f>
        <v>科定B</v>
      </c>
      <c r="F487" s="442">
        <v>74</v>
      </c>
      <c r="G487" s="442">
        <v>148</v>
      </c>
      <c r="H487" s="442">
        <v>148</v>
      </c>
      <c r="I487" s="442">
        <v>148</v>
      </c>
      <c r="J487" s="442">
        <v>222</v>
      </c>
      <c r="K487" s="442">
        <v>260</v>
      </c>
      <c r="L487" s="442">
        <v>346</v>
      </c>
      <c r="M487" s="442">
        <v>451</v>
      </c>
    </row>
    <row r="488" spans="2:13" x14ac:dyDescent="0.25">
      <c r="B488" s="6" t="str">
        <f>色號!A487</f>
        <v>P8142</v>
      </c>
      <c r="C488" t="str">
        <f>色號!B487</f>
        <v>紗藍蛋殼紋</v>
      </c>
      <c r="D488" t="str">
        <f>色號!C487</f>
        <v>科定B</v>
      </c>
      <c r="F488" s="442">
        <v>74</v>
      </c>
      <c r="G488" s="442">
        <v>148</v>
      </c>
      <c r="H488" s="442">
        <v>148</v>
      </c>
      <c r="I488" s="442">
        <v>148</v>
      </c>
      <c r="J488" s="442">
        <v>222</v>
      </c>
      <c r="K488" s="442">
        <v>260</v>
      </c>
      <c r="L488" s="442">
        <v>346</v>
      </c>
      <c r="M488" s="442">
        <v>451</v>
      </c>
    </row>
    <row r="489" spans="2:13" x14ac:dyDescent="0.25">
      <c r="B489" s="6" t="str">
        <f>色號!A488</f>
        <v>P7251</v>
      </c>
      <c r="C489" t="str">
        <f>色號!B488</f>
        <v>皇家圖騰</v>
      </c>
      <c r="D489" t="str">
        <f>色號!C488</f>
        <v>科定B</v>
      </c>
      <c r="F489" s="442">
        <v>74</v>
      </c>
      <c r="G489" s="442">
        <v>148</v>
      </c>
      <c r="H489" s="442">
        <v>148</v>
      </c>
      <c r="I489" s="442">
        <v>148</v>
      </c>
      <c r="J489" s="442">
        <v>222</v>
      </c>
      <c r="K489" s="442">
        <v>260</v>
      </c>
      <c r="L489" s="442">
        <v>346</v>
      </c>
      <c r="M489" s="442">
        <v>451</v>
      </c>
    </row>
    <row r="490" spans="2:13" x14ac:dyDescent="0.25">
      <c r="B490" s="6" t="str">
        <f>色號!A489</f>
        <v>P8143</v>
      </c>
      <c r="C490" t="str">
        <f>色號!B489</f>
        <v>蔚藍蛋殼紋</v>
      </c>
      <c r="D490" t="str">
        <f>色號!C489</f>
        <v>科定B</v>
      </c>
      <c r="F490" s="442">
        <v>74</v>
      </c>
      <c r="G490" s="442">
        <v>148</v>
      </c>
      <c r="H490" s="442">
        <v>148</v>
      </c>
      <c r="I490" s="442">
        <v>148</v>
      </c>
      <c r="J490" s="442">
        <v>222</v>
      </c>
      <c r="K490" s="442">
        <v>260</v>
      </c>
      <c r="L490" s="442">
        <v>346</v>
      </c>
      <c r="M490" s="442">
        <v>451</v>
      </c>
    </row>
    <row r="491" spans="2:13" x14ac:dyDescent="0.25">
      <c r="B491" s="6" t="str">
        <f>色號!A490</f>
        <v>P7258</v>
      </c>
      <c r="C491" t="str">
        <f>色號!B490</f>
        <v>古典圖騰</v>
      </c>
      <c r="D491" t="str">
        <f>色號!C490</f>
        <v>科定B</v>
      </c>
      <c r="F491" s="442">
        <v>74</v>
      </c>
      <c r="G491" s="442">
        <v>148</v>
      </c>
      <c r="H491" s="442">
        <v>148</v>
      </c>
      <c r="I491" s="442">
        <v>148</v>
      </c>
      <c r="J491" s="442">
        <v>222</v>
      </c>
      <c r="K491" s="442">
        <v>260</v>
      </c>
      <c r="L491" s="442">
        <v>346</v>
      </c>
      <c r="M491" s="442">
        <v>451</v>
      </c>
    </row>
    <row r="492" spans="2:13" x14ac:dyDescent="0.25">
      <c r="B492" s="6" t="str">
        <f>色號!A491</f>
        <v>P8151</v>
      </c>
      <c r="C492" t="str">
        <f>色號!B491</f>
        <v>櫻花蛋殼紋</v>
      </c>
      <c r="D492" t="str">
        <f>色號!C491</f>
        <v>科定B</v>
      </c>
      <c r="F492" s="442">
        <v>74</v>
      </c>
      <c r="G492" s="442">
        <v>148</v>
      </c>
      <c r="H492" s="442">
        <v>148</v>
      </c>
      <c r="I492" s="442">
        <v>148</v>
      </c>
      <c r="J492" s="442">
        <v>222</v>
      </c>
      <c r="K492" s="442">
        <v>260</v>
      </c>
      <c r="L492" s="442">
        <v>346</v>
      </c>
      <c r="M492" s="442">
        <v>451</v>
      </c>
    </row>
    <row r="493" spans="2:13" x14ac:dyDescent="0.25">
      <c r="B493" s="6" t="str">
        <f>色號!A492</f>
        <v>P8152</v>
      </c>
      <c r="C493" t="str">
        <f>色號!B492</f>
        <v>粉紫蛋殼紋</v>
      </c>
      <c r="D493" t="str">
        <f>色號!C492</f>
        <v>科定B</v>
      </c>
      <c r="F493" s="442">
        <v>74</v>
      </c>
      <c r="G493" s="442">
        <v>148</v>
      </c>
      <c r="H493" s="442">
        <v>148</v>
      </c>
      <c r="I493" s="442">
        <v>148</v>
      </c>
      <c r="J493" s="442">
        <v>222</v>
      </c>
      <c r="K493" s="442">
        <v>260</v>
      </c>
      <c r="L493" s="442">
        <v>346</v>
      </c>
      <c r="M493" s="442">
        <v>451</v>
      </c>
    </row>
    <row r="494" spans="2:13" x14ac:dyDescent="0.25">
      <c r="B494" s="6" t="str">
        <f>色號!A493</f>
        <v>P8161</v>
      </c>
      <c r="C494" t="str">
        <f>色號!B493</f>
        <v>蜜橘蛋殼紋</v>
      </c>
      <c r="D494" t="str">
        <f>色號!C493</f>
        <v>科定B</v>
      </c>
      <c r="F494" s="442">
        <v>74</v>
      </c>
      <c r="G494" s="442">
        <v>148</v>
      </c>
      <c r="H494" s="442">
        <v>148</v>
      </c>
      <c r="I494" s="442">
        <v>148</v>
      </c>
      <c r="J494" s="442">
        <v>222</v>
      </c>
      <c r="K494" s="442">
        <v>260</v>
      </c>
      <c r="L494" s="442">
        <v>346</v>
      </c>
      <c r="M494" s="442">
        <v>451</v>
      </c>
    </row>
    <row r="495" spans="2:13" x14ac:dyDescent="0.25">
      <c r="B495" s="6" t="str">
        <f>色號!A494</f>
        <v>P7271</v>
      </c>
      <c r="C495" t="str">
        <f>色號!B494</f>
        <v>噴砂淺杏灰</v>
      </c>
      <c r="D495" t="str">
        <f>色號!C494</f>
        <v>科定B</v>
      </c>
      <c r="F495" s="442">
        <v>74</v>
      </c>
      <c r="G495" s="442">
        <v>148</v>
      </c>
      <c r="H495" s="442">
        <v>148</v>
      </c>
      <c r="I495" s="442">
        <v>148</v>
      </c>
      <c r="J495" s="442">
        <v>222</v>
      </c>
      <c r="K495" s="442">
        <v>260</v>
      </c>
      <c r="L495" s="442">
        <v>346</v>
      </c>
      <c r="M495" s="442">
        <v>451</v>
      </c>
    </row>
    <row r="496" spans="2:13" x14ac:dyDescent="0.25">
      <c r="B496" s="6" t="str">
        <f>色號!A495</f>
        <v>P8171</v>
      </c>
      <c r="C496" t="str">
        <f>色號!B495</f>
        <v>銘黃蛋殼紋</v>
      </c>
      <c r="D496" t="str">
        <f>色號!C495</f>
        <v>科定B</v>
      </c>
      <c r="F496" s="442">
        <v>74</v>
      </c>
      <c r="G496" s="442">
        <v>148</v>
      </c>
      <c r="H496" s="442">
        <v>148</v>
      </c>
      <c r="I496" s="442">
        <v>148</v>
      </c>
      <c r="J496" s="442">
        <v>222</v>
      </c>
      <c r="K496" s="442">
        <v>260</v>
      </c>
      <c r="L496" s="442">
        <v>346</v>
      </c>
      <c r="M496" s="442">
        <v>451</v>
      </c>
    </row>
    <row r="497" spans="2:13" x14ac:dyDescent="0.25">
      <c r="B497" s="6" t="str">
        <f>色號!A496</f>
        <v>P7281</v>
      </c>
      <c r="C497" t="str">
        <f>色號!B496</f>
        <v>清灰貝殼岩</v>
      </c>
      <c r="D497" t="str">
        <f>色號!C496</f>
        <v>科定B</v>
      </c>
      <c r="F497" s="442">
        <v>74</v>
      </c>
      <c r="G497" s="442">
        <v>148</v>
      </c>
      <c r="H497" s="442">
        <v>148</v>
      </c>
      <c r="I497" s="442">
        <v>148</v>
      </c>
      <c r="J497" s="442">
        <v>222</v>
      </c>
      <c r="K497" s="442">
        <v>260</v>
      </c>
      <c r="L497" s="442">
        <v>346</v>
      </c>
      <c r="M497" s="442">
        <v>451</v>
      </c>
    </row>
    <row r="498" spans="2:13" x14ac:dyDescent="0.25">
      <c r="B498" s="6" t="str">
        <f>色號!A497</f>
        <v>P8172</v>
      </c>
      <c r="C498" t="str">
        <f>色號!B497</f>
        <v>柔黃蛋殼紋</v>
      </c>
      <c r="D498" t="str">
        <f>色號!C497</f>
        <v>科定B</v>
      </c>
      <c r="F498" s="442">
        <v>74</v>
      </c>
      <c r="G498" s="442">
        <v>148</v>
      </c>
      <c r="H498" s="442">
        <v>148</v>
      </c>
      <c r="I498" s="442">
        <v>148</v>
      </c>
      <c r="J498" s="442">
        <v>222</v>
      </c>
      <c r="K498" s="442">
        <v>260</v>
      </c>
      <c r="L498" s="442">
        <v>346</v>
      </c>
      <c r="M498" s="442">
        <v>451</v>
      </c>
    </row>
    <row r="499" spans="2:13" x14ac:dyDescent="0.25">
      <c r="B499" s="6" t="str">
        <f>色號!A498</f>
        <v>P8173</v>
      </c>
      <c r="C499" t="str">
        <f>色號!B498</f>
        <v>禾黃蛋殼紋</v>
      </c>
      <c r="D499" t="str">
        <f>色號!C498</f>
        <v>科定B</v>
      </c>
      <c r="F499" s="442">
        <v>74</v>
      </c>
      <c r="G499" s="442">
        <v>148</v>
      </c>
      <c r="H499" s="442">
        <v>148</v>
      </c>
      <c r="I499" s="442">
        <v>148</v>
      </c>
      <c r="J499" s="442">
        <v>222</v>
      </c>
      <c r="K499" s="442">
        <v>260</v>
      </c>
      <c r="L499" s="442">
        <v>346</v>
      </c>
      <c r="M499" s="442">
        <v>451</v>
      </c>
    </row>
    <row r="500" spans="2:13" x14ac:dyDescent="0.25">
      <c r="B500" s="6" t="str">
        <f>色號!A499</f>
        <v>P8183</v>
      </c>
      <c r="C500" t="str">
        <f>色號!B499</f>
        <v>薄杏蛋殼紋</v>
      </c>
      <c r="D500" t="str">
        <f>色號!C499</f>
        <v>科定B</v>
      </c>
      <c r="F500" s="442">
        <v>74</v>
      </c>
      <c r="G500" s="442">
        <v>148</v>
      </c>
      <c r="H500" s="442">
        <v>148</v>
      </c>
      <c r="I500" s="442">
        <v>148</v>
      </c>
      <c r="J500" s="442">
        <v>222</v>
      </c>
      <c r="K500" s="442">
        <v>260</v>
      </c>
      <c r="L500" s="442">
        <v>346</v>
      </c>
      <c r="M500" s="442">
        <v>451</v>
      </c>
    </row>
    <row r="501" spans="2:13" x14ac:dyDescent="0.25">
      <c r="B501" s="6" t="str">
        <f>色號!A500</f>
        <v>P8184</v>
      </c>
      <c r="C501" t="str">
        <f>色號!B500</f>
        <v>裸灰蛋殼紋</v>
      </c>
      <c r="D501" t="str">
        <f>色號!C500</f>
        <v>科定B</v>
      </c>
      <c r="F501" s="442">
        <v>74</v>
      </c>
      <c r="G501" s="442">
        <v>148</v>
      </c>
      <c r="H501" s="442">
        <v>148</v>
      </c>
      <c r="I501" s="442">
        <v>148</v>
      </c>
      <c r="J501" s="442">
        <v>222</v>
      </c>
      <c r="K501" s="442">
        <v>260</v>
      </c>
      <c r="L501" s="442">
        <v>346</v>
      </c>
      <c r="M501" s="442">
        <v>451</v>
      </c>
    </row>
    <row r="502" spans="2:13" x14ac:dyDescent="0.25">
      <c r="B502" s="6" t="str">
        <f>色號!A501</f>
        <v>P8185</v>
      </c>
      <c r="C502" t="str">
        <f>色號!B501</f>
        <v>紫灰蛋殼紋</v>
      </c>
      <c r="D502" t="str">
        <f>色號!C501</f>
        <v>科定B</v>
      </c>
      <c r="F502" s="442">
        <v>74</v>
      </c>
      <c r="G502" s="442">
        <v>148</v>
      </c>
      <c r="H502" s="442">
        <v>148</v>
      </c>
      <c r="I502" s="442">
        <v>148</v>
      </c>
      <c r="J502" s="442">
        <v>222</v>
      </c>
      <c r="K502" s="442">
        <v>260</v>
      </c>
      <c r="L502" s="442">
        <v>346</v>
      </c>
      <c r="M502" s="442">
        <v>451</v>
      </c>
    </row>
    <row r="503" spans="2:13" x14ac:dyDescent="0.25">
      <c r="B503" s="6" t="str">
        <f>色號!A502</f>
        <v>P8198</v>
      </c>
      <c r="C503" t="str">
        <f>色號!B502</f>
        <v>雪藍蛋殼紋</v>
      </c>
      <c r="D503" t="str">
        <f>色號!C502</f>
        <v>科定B</v>
      </c>
      <c r="F503" s="442">
        <v>74</v>
      </c>
      <c r="G503" s="442">
        <v>148</v>
      </c>
      <c r="H503" s="442">
        <v>148</v>
      </c>
      <c r="I503" s="442">
        <v>148</v>
      </c>
      <c r="J503" s="442">
        <v>222</v>
      </c>
      <c r="K503" s="442">
        <v>260</v>
      </c>
      <c r="L503" s="442">
        <v>346</v>
      </c>
      <c r="M503" s="442">
        <v>451</v>
      </c>
    </row>
    <row r="504" spans="2:13" x14ac:dyDescent="0.25">
      <c r="B504" s="6" t="str">
        <f>色號!A503</f>
        <v>P8199</v>
      </c>
      <c r="C504" t="str">
        <f>色號!B503</f>
        <v>瓷白蛋殼紋</v>
      </c>
      <c r="D504" t="str">
        <f>色號!C503</f>
        <v>科定B</v>
      </c>
      <c r="F504" s="442">
        <v>74</v>
      </c>
      <c r="G504" s="442">
        <v>148</v>
      </c>
      <c r="H504" s="442">
        <v>148</v>
      </c>
      <c r="I504" s="442">
        <v>148</v>
      </c>
      <c r="J504" s="442">
        <v>222</v>
      </c>
      <c r="K504" s="442">
        <v>260</v>
      </c>
      <c r="L504" s="442">
        <v>346</v>
      </c>
      <c r="M504" s="442">
        <v>451</v>
      </c>
    </row>
    <row r="505" spans="2:13" x14ac:dyDescent="0.25">
      <c r="B505" s="6" t="str">
        <f>色號!A504</f>
        <v>P8101</v>
      </c>
      <c r="C505" t="str">
        <f>色號!B504</f>
        <v>淺灰蛋殼紋</v>
      </c>
      <c r="D505" t="str">
        <f>色號!C504</f>
        <v>科定B</v>
      </c>
      <c r="F505" s="442">
        <v>74</v>
      </c>
      <c r="G505" s="442">
        <v>148</v>
      </c>
      <c r="H505" s="442">
        <v>148</v>
      </c>
      <c r="I505" s="442">
        <v>148</v>
      </c>
      <c r="J505" s="442">
        <v>222</v>
      </c>
      <c r="K505" s="442">
        <v>260</v>
      </c>
      <c r="L505" s="442">
        <v>346</v>
      </c>
      <c r="M505" s="442">
        <v>451</v>
      </c>
    </row>
    <row r="506" spans="2:13" x14ac:dyDescent="0.25">
      <c r="B506" s="6" t="str">
        <f>色號!A505</f>
        <v>P8102</v>
      </c>
      <c r="C506" t="str">
        <f>色號!B505</f>
        <v>雪白蛋殼紋</v>
      </c>
      <c r="D506" t="str">
        <f>色號!C505</f>
        <v>科定B</v>
      </c>
      <c r="F506" s="442">
        <v>74</v>
      </c>
      <c r="G506" s="442">
        <v>148</v>
      </c>
      <c r="H506" s="442">
        <v>148</v>
      </c>
      <c r="I506" s="442">
        <v>148</v>
      </c>
      <c r="J506" s="442">
        <v>222</v>
      </c>
      <c r="K506" s="442">
        <v>260</v>
      </c>
      <c r="L506" s="442">
        <v>346</v>
      </c>
      <c r="M506" s="442">
        <v>451</v>
      </c>
    </row>
    <row r="507" spans="2:13" x14ac:dyDescent="0.25">
      <c r="B507" s="6" t="str">
        <f>色號!A506</f>
        <v>P8103</v>
      </c>
      <c r="C507" t="str">
        <f>色號!B506</f>
        <v>駝黃蛋殼紋</v>
      </c>
      <c r="D507" t="str">
        <f>色號!C506</f>
        <v>科定B</v>
      </c>
      <c r="F507" s="442">
        <v>74</v>
      </c>
      <c r="G507" s="442">
        <v>148</v>
      </c>
      <c r="H507" s="442">
        <v>148</v>
      </c>
      <c r="I507" s="442">
        <v>148</v>
      </c>
      <c r="J507" s="442">
        <v>222</v>
      </c>
      <c r="K507" s="442">
        <v>260</v>
      </c>
      <c r="L507" s="442">
        <v>346</v>
      </c>
      <c r="M507" s="442">
        <v>451</v>
      </c>
    </row>
    <row r="508" spans="2:13" x14ac:dyDescent="0.25">
      <c r="B508" s="6" t="str">
        <f>色號!A507</f>
        <v>P8104</v>
      </c>
      <c r="C508" t="str">
        <f>色號!B507</f>
        <v>米白蛋殼紋</v>
      </c>
      <c r="D508" t="str">
        <f>色號!C507</f>
        <v>科定B</v>
      </c>
      <c r="F508" s="442">
        <v>74</v>
      </c>
      <c r="G508" s="442">
        <v>148</v>
      </c>
      <c r="H508" s="442">
        <v>148</v>
      </c>
      <c r="I508" s="442">
        <v>148</v>
      </c>
      <c r="J508" s="442">
        <v>222</v>
      </c>
      <c r="K508" s="442">
        <v>260</v>
      </c>
      <c r="L508" s="442">
        <v>346</v>
      </c>
      <c r="M508" s="442">
        <v>451</v>
      </c>
    </row>
    <row r="509" spans="2:13" x14ac:dyDescent="0.25">
      <c r="B509" s="6" t="str">
        <f>色號!A508</f>
        <v>P8105</v>
      </c>
      <c r="C509" t="str">
        <f>色號!B508</f>
        <v>卡其蛋殼紋</v>
      </c>
      <c r="D509" t="str">
        <f>色號!C508</f>
        <v>科定B</v>
      </c>
      <c r="F509" s="442">
        <v>74</v>
      </c>
      <c r="G509" s="442">
        <v>148</v>
      </c>
      <c r="H509" s="442">
        <v>148</v>
      </c>
      <c r="I509" s="442">
        <v>148</v>
      </c>
      <c r="J509" s="442">
        <v>222</v>
      </c>
      <c r="K509" s="442">
        <v>260</v>
      </c>
      <c r="L509" s="442">
        <v>346</v>
      </c>
      <c r="M509" s="442">
        <v>451</v>
      </c>
    </row>
    <row r="510" spans="2:13" x14ac:dyDescent="0.25">
      <c r="B510" s="6" t="str">
        <f>色號!A509</f>
        <v>P8106</v>
      </c>
      <c r="C510" t="str">
        <f>色號!B509</f>
        <v>中灰蛋殼紋</v>
      </c>
      <c r="D510" t="str">
        <f>色號!C509</f>
        <v>科定B</v>
      </c>
      <c r="F510" s="442">
        <v>74</v>
      </c>
      <c r="G510" s="442">
        <v>148</v>
      </c>
      <c r="H510" s="442">
        <v>148</v>
      </c>
      <c r="I510" s="442">
        <v>148</v>
      </c>
      <c r="J510" s="442">
        <v>222</v>
      </c>
      <c r="K510" s="442">
        <v>260</v>
      </c>
      <c r="L510" s="442">
        <v>346</v>
      </c>
      <c r="M510" s="442">
        <v>451</v>
      </c>
    </row>
    <row r="511" spans="2:13" x14ac:dyDescent="0.25">
      <c r="B511" s="6" t="str">
        <f>色號!A510</f>
        <v>P8107</v>
      </c>
      <c r="C511" t="str">
        <f>色號!B510</f>
        <v>玫瑰白蛋殼紋</v>
      </c>
      <c r="D511" t="str">
        <f>色號!C510</f>
        <v>科定B</v>
      </c>
      <c r="F511" s="442">
        <v>74</v>
      </c>
      <c r="G511" s="442">
        <v>148</v>
      </c>
      <c r="H511" s="442">
        <v>148</v>
      </c>
      <c r="I511" s="442">
        <v>148</v>
      </c>
      <c r="J511" s="442">
        <v>222</v>
      </c>
      <c r="K511" s="442">
        <v>260</v>
      </c>
      <c r="L511" s="442">
        <v>346</v>
      </c>
      <c r="M511" s="442">
        <v>451</v>
      </c>
    </row>
    <row r="512" spans="2:13" x14ac:dyDescent="0.25">
      <c r="B512" s="6" t="str">
        <f>色號!A511</f>
        <v>P8108</v>
      </c>
      <c r="C512" t="str">
        <f>色號!B511</f>
        <v>透藍蛋殼紋</v>
      </c>
      <c r="D512" t="str">
        <f>色號!C511</f>
        <v>科定B</v>
      </c>
      <c r="F512" s="442">
        <v>74</v>
      </c>
      <c r="G512" s="442">
        <v>148</v>
      </c>
      <c r="H512" s="442">
        <v>148</v>
      </c>
      <c r="I512" s="442">
        <v>148</v>
      </c>
      <c r="J512" s="442">
        <v>222</v>
      </c>
      <c r="K512" s="442">
        <v>260</v>
      </c>
      <c r="L512" s="442">
        <v>346</v>
      </c>
      <c r="M512" s="442">
        <v>451</v>
      </c>
    </row>
    <row r="513" spans="2:13" x14ac:dyDescent="0.25">
      <c r="B513" s="6" t="str">
        <f>色號!A512</f>
        <v>P8109</v>
      </c>
      <c r="C513" t="str">
        <f>色號!B512</f>
        <v>墨黑蛋殼紋</v>
      </c>
      <c r="D513" t="str">
        <f>色號!C512</f>
        <v>科定B</v>
      </c>
      <c r="F513" s="442">
        <v>74</v>
      </c>
      <c r="G513" s="442">
        <v>148</v>
      </c>
      <c r="H513" s="442">
        <v>148</v>
      </c>
      <c r="I513" s="442">
        <v>148</v>
      </c>
      <c r="J513" s="442">
        <v>222</v>
      </c>
      <c r="K513" s="442">
        <v>260</v>
      </c>
      <c r="L513" s="442">
        <v>346</v>
      </c>
      <c r="M513" s="442">
        <v>451</v>
      </c>
    </row>
    <row r="514" spans="2:13" x14ac:dyDescent="0.25">
      <c r="B514" s="6" t="str">
        <f>色號!A513</f>
        <v>P8110</v>
      </c>
      <c r="C514" t="str">
        <f>色號!B513</f>
        <v>灰杏蛋殼紋</v>
      </c>
      <c r="D514" t="str">
        <f>色號!C513</f>
        <v>科定B</v>
      </c>
      <c r="F514" s="442">
        <v>74</v>
      </c>
      <c r="G514" s="442">
        <v>148</v>
      </c>
      <c r="H514" s="442">
        <v>148</v>
      </c>
      <c r="I514" s="442">
        <v>148</v>
      </c>
      <c r="J514" s="442">
        <v>222</v>
      </c>
      <c r="K514" s="442">
        <v>260</v>
      </c>
      <c r="L514" s="442">
        <v>346</v>
      </c>
      <c r="M514" s="442">
        <v>451</v>
      </c>
    </row>
    <row r="515" spans="2:13" x14ac:dyDescent="0.25">
      <c r="B515" s="6" t="str">
        <f>色號!A514</f>
        <v>P8111</v>
      </c>
      <c r="C515" t="str">
        <f>色號!B514</f>
        <v>灰白蛋殼紋</v>
      </c>
      <c r="D515" t="str">
        <f>色號!C514</f>
        <v>科定B</v>
      </c>
      <c r="F515" s="442">
        <v>74</v>
      </c>
      <c r="G515" s="442">
        <v>148</v>
      </c>
      <c r="H515" s="442">
        <v>148</v>
      </c>
      <c r="I515" s="442">
        <v>148</v>
      </c>
      <c r="J515" s="442">
        <v>222</v>
      </c>
      <c r="K515" s="442">
        <v>260</v>
      </c>
      <c r="L515" s="442">
        <v>346</v>
      </c>
      <c r="M515" s="442">
        <v>451</v>
      </c>
    </row>
    <row r="516" spans="2:13" x14ac:dyDescent="0.25">
      <c r="B516" s="6" t="str">
        <f>色號!A515</f>
        <v>P8116</v>
      </c>
      <c r="C516" t="str">
        <f>色號!B515</f>
        <v>米灰蛋殼紋</v>
      </c>
      <c r="D516" t="str">
        <f>色號!C515</f>
        <v>科定B</v>
      </c>
      <c r="F516" s="442">
        <v>74</v>
      </c>
      <c r="G516" s="442">
        <v>148</v>
      </c>
      <c r="H516" s="442">
        <v>148</v>
      </c>
      <c r="I516" s="442">
        <v>148</v>
      </c>
      <c r="J516" s="442">
        <v>222</v>
      </c>
      <c r="K516" s="442">
        <v>260</v>
      </c>
      <c r="L516" s="442">
        <v>346</v>
      </c>
      <c r="M516" s="442">
        <v>451</v>
      </c>
    </row>
    <row r="517" spans="2:13" x14ac:dyDescent="0.25">
      <c r="B517" s="6" t="str">
        <f>色號!A516</f>
        <v>P8117</v>
      </c>
      <c r="C517" t="str">
        <f>色號!B516</f>
        <v>裸膚蛋殼紋</v>
      </c>
      <c r="D517" t="str">
        <f>色號!C516</f>
        <v>科定B</v>
      </c>
      <c r="F517" s="442">
        <v>74</v>
      </c>
      <c r="G517" s="442">
        <v>148</v>
      </c>
      <c r="H517" s="442">
        <v>148</v>
      </c>
      <c r="I517" s="442">
        <v>148</v>
      </c>
      <c r="J517" s="442">
        <v>222</v>
      </c>
      <c r="K517" s="442">
        <v>260</v>
      </c>
      <c r="L517" s="442">
        <v>346</v>
      </c>
      <c r="M517" s="442">
        <v>451</v>
      </c>
    </row>
    <row r="518" spans="2:13" x14ac:dyDescent="0.25">
      <c r="B518" s="6" t="str">
        <f>色號!A517</f>
        <v>P8118</v>
      </c>
      <c r="C518" t="str">
        <f>色號!B517</f>
        <v>鐵灰蛋殼紋</v>
      </c>
      <c r="D518" t="str">
        <f>色號!C517</f>
        <v>科定B</v>
      </c>
      <c r="F518" s="442">
        <v>74</v>
      </c>
      <c r="G518" s="442">
        <v>148</v>
      </c>
      <c r="H518" s="442">
        <v>148</v>
      </c>
      <c r="I518" s="442">
        <v>148</v>
      </c>
      <c r="J518" s="442">
        <v>222</v>
      </c>
      <c r="K518" s="442">
        <v>260</v>
      </c>
      <c r="L518" s="442">
        <v>346</v>
      </c>
      <c r="M518" s="442">
        <v>451</v>
      </c>
    </row>
    <row r="519" spans="2:13" x14ac:dyDescent="0.25">
      <c r="B519" s="6" t="str">
        <f>色號!A518</f>
        <v>P8119</v>
      </c>
      <c r="C519" t="str">
        <f>色號!B518</f>
        <v>米杏蛋殼紋</v>
      </c>
      <c r="D519" t="str">
        <f>色號!C518</f>
        <v>科定B</v>
      </c>
      <c r="F519" s="442">
        <v>74</v>
      </c>
      <c r="G519" s="442">
        <v>148</v>
      </c>
      <c r="H519" s="442">
        <v>148</v>
      </c>
      <c r="I519" s="442">
        <v>148</v>
      </c>
      <c r="J519" s="442">
        <v>222</v>
      </c>
      <c r="K519" s="442">
        <v>260</v>
      </c>
      <c r="L519" s="442">
        <v>346</v>
      </c>
      <c r="M519" s="442">
        <v>451</v>
      </c>
    </row>
    <row r="520" spans="2:13" x14ac:dyDescent="0.25">
      <c r="B520" s="6" t="str">
        <f>色號!A519</f>
        <v>P8121</v>
      </c>
      <c r="C520" t="str">
        <f>色號!B519</f>
        <v>暖灰蛋殼紋</v>
      </c>
      <c r="D520" t="str">
        <f>色號!C519</f>
        <v>科定B</v>
      </c>
      <c r="F520" s="442">
        <v>74</v>
      </c>
      <c r="G520" s="442">
        <v>148</v>
      </c>
      <c r="H520" s="442">
        <v>148</v>
      </c>
      <c r="I520" s="442">
        <v>148</v>
      </c>
      <c r="J520" s="442">
        <v>222</v>
      </c>
      <c r="K520" s="442">
        <v>260</v>
      </c>
      <c r="L520" s="442">
        <v>346</v>
      </c>
      <c r="M520" s="442">
        <v>451</v>
      </c>
    </row>
    <row r="521" spans="2:13" x14ac:dyDescent="0.25">
      <c r="B521" s="6" t="str">
        <f>色號!A520</f>
        <v>P8122</v>
      </c>
      <c r="C521" t="str">
        <f>色號!B520</f>
        <v>磚紅蛋殼紋</v>
      </c>
      <c r="D521" t="str">
        <f>色號!C520</f>
        <v>科定B</v>
      </c>
      <c r="F521" s="442">
        <v>74</v>
      </c>
      <c r="G521" s="442">
        <v>148</v>
      </c>
      <c r="H521" s="442">
        <v>148</v>
      </c>
      <c r="I521" s="442">
        <v>148</v>
      </c>
      <c r="J521" s="442">
        <v>222</v>
      </c>
      <c r="K521" s="442">
        <v>260</v>
      </c>
      <c r="L521" s="442">
        <v>346</v>
      </c>
      <c r="M521" s="442">
        <v>451</v>
      </c>
    </row>
    <row r="522" spans="2:13" x14ac:dyDescent="0.25">
      <c r="B522" s="6" t="str">
        <f>色號!A521</f>
        <v>P8130</v>
      </c>
      <c r="C522" t="str">
        <f>色號!B521</f>
        <v>灰綠蛋殼紋</v>
      </c>
      <c r="D522" t="str">
        <f>色號!C521</f>
        <v>科定B</v>
      </c>
      <c r="F522" s="442">
        <v>74</v>
      </c>
      <c r="G522" s="442">
        <v>148</v>
      </c>
      <c r="H522" s="442">
        <v>148</v>
      </c>
      <c r="I522" s="442">
        <v>148</v>
      </c>
      <c r="J522" s="442">
        <v>222</v>
      </c>
      <c r="K522" s="442">
        <v>260</v>
      </c>
      <c r="L522" s="442">
        <v>346</v>
      </c>
      <c r="M522" s="442">
        <v>451</v>
      </c>
    </row>
    <row r="523" spans="2:13" x14ac:dyDescent="0.25">
      <c r="B523" s="6" t="str">
        <f>色號!A522</f>
        <v>P8131</v>
      </c>
      <c r="C523" t="str">
        <f>色號!B522</f>
        <v>淡綠蛋殼紋</v>
      </c>
      <c r="D523" t="str">
        <f>色號!C522</f>
        <v>科定B</v>
      </c>
      <c r="F523" s="442">
        <v>74</v>
      </c>
      <c r="G523" s="442">
        <v>148</v>
      </c>
      <c r="H523" s="442">
        <v>148</v>
      </c>
      <c r="I523" s="442">
        <v>148</v>
      </c>
      <c r="J523" s="442">
        <v>222</v>
      </c>
      <c r="K523" s="442">
        <v>260</v>
      </c>
      <c r="L523" s="442">
        <v>346</v>
      </c>
      <c r="M523" s="442">
        <v>451</v>
      </c>
    </row>
    <row r="524" spans="2:13" x14ac:dyDescent="0.25">
      <c r="B524" s="6" t="str">
        <f>色號!A523</f>
        <v>P8702</v>
      </c>
      <c r="C524" t="str">
        <f>色號!B523</f>
        <v>雪白珍珠紋</v>
      </c>
      <c r="D524" t="str">
        <f>色號!C523</f>
        <v>科定B</v>
      </c>
      <c r="F524" s="442">
        <v>74</v>
      </c>
      <c r="G524" s="442">
        <v>148</v>
      </c>
      <c r="H524" s="442">
        <v>148</v>
      </c>
      <c r="I524" s="442">
        <v>148</v>
      </c>
      <c r="J524" s="442">
        <v>222</v>
      </c>
      <c r="K524" s="442">
        <v>260</v>
      </c>
      <c r="L524" s="442">
        <v>346</v>
      </c>
      <c r="M524" s="442">
        <v>451</v>
      </c>
    </row>
    <row r="525" spans="2:13" x14ac:dyDescent="0.25">
      <c r="B525" s="6" t="str">
        <f>色號!A524</f>
        <v>P8705</v>
      </c>
      <c r="C525" t="str">
        <f>色號!B524</f>
        <v>卡其珍珠紋</v>
      </c>
      <c r="D525" t="str">
        <f>色號!C524</f>
        <v>科定B</v>
      </c>
      <c r="F525" s="442">
        <v>74</v>
      </c>
      <c r="G525" s="442">
        <v>148</v>
      </c>
      <c r="H525" s="442">
        <v>148</v>
      </c>
      <c r="I525" s="442">
        <v>148</v>
      </c>
      <c r="J525" s="442">
        <v>222</v>
      </c>
      <c r="K525" s="442">
        <v>260</v>
      </c>
      <c r="L525" s="442">
        <v>346</v>
      </c>
      <c r="M525" s="442">
        <v>451</v>
      </c>
    </row>
    <row r="526" spans="2:13" x14ac:dyDescent="0.25">
      <c r="B526" s="6" t="str">
        <f>色號!A525</f>
        <v>P8706</v>
      </c>
      <c r="C526" t="str">
        <f>色號!B525</f>
        <v>栗灰珍珠紋</v>
      </c>
      <c r="D526" t="str">
        <f>色號!C525</f>
        <v>科定B</v>
      </c>
      <c r="F526" s="442">
        <v>74</v>
      </c>
      <c r="G526" s="442">
        <v>148</v>
      </c>
      <c r="H526" s="442">
        <v>148</v>
      </c>
      <c r="I526" s="442">
        <v>148</v>
      </c>
      <c r="J526" s="442">
        <v>222</v>
      </c>
      <c r="K526" s="442">
        <v>260</v>
      </c>
      <c r="L526" s="442">
        <v>346</v>
      </c>
      <c r="M526" s="442">
        <v>451</v>
      </c>
    </row>
    <row r="527" spans="2:13" x14ac:dyDescent="0.25">
      <c r="B527" s="6" t="str">
        <f>色號!A526</f>
        <v>P8709</v>
      </c>
      <c r="C527" t="str">
        <f>色號!B526</f>
        <v>墨黑珍珠紋</v>
      </c>
      <c r="D527" t="str">
        <f>色號!C526</f>
        <v>科定B</v>
      </c>
      <c r="F527" s="442">
        <v>74</v>
      </c>
      <c r="G527" s="442">
        <v>148</v>
      </c>
      <c r="H527" s="442">
        <v>148</v>
      </c>
      <c r="I527" s="442">
        <v>148</v>
      </c>
      <c r="J527" s="442">
        <v>222</v>
      </c>
      <c r="K527" s="442">
        <v>260</v>
      </c>
      <c r="L527" s="442">
        <v>346</v>
      </c>
      <c r="M527" s="442">
        <v>451</v>
      </c>
    </row>
    <row r="528" spans="2:13" x14ac:dyDescent="0.25">
      <c r="B528" s="6" t="str">
        <f>色號!A527</f>
        <v>P9405</v>
      </c>
      <c r="C528" t="str">
        <f>色號!B527</f>
        <v>卡其點陣紋</v>
      </c>
      <c r="D528" t="str">
        <f>色號!C527</f>
        <v>科定B</v>
      </c>
      <c r="F528" s="442">
        <v>74</v>
      </c>
      <c r="G528" s="442">
        <v>148</v>
      </c>
      <c r="H528" s="442">
        <v>148</v>
      </c>
      <c r="I528" s="442">
        <v>148</v>
      </c>
      <c r="J528" s="442">
        <v>222</v>
      </c>
      <c r="K528" s="442">
        <v>260</v>
      </c>
      <c r="L528" s="442">
        <v>346</v>
      </c>
      <c r="M528" s="442">
        <v>451</v>
      </c>
    </row>
    <row r="529" spans="2:13" x14ac:dyDescent="0.25">
      <c r="B529" s="6" t="str">
        <f>色號!A528</f>
        <v>P9601</v>
      </c>
      <c r="C529" t="str">
        <f>色號!B528</f>
        <v>灰白皮革紋</v>
      </c>
      <c r="D529" t="str">
        <f>色號!C528</f>
        <v>科定B</v>
      </c>
      <c r="F529" s="442">
        <v>74</v>
      </c>
      <c r="G529" s="442">
        <v>148</v>
      </c>
      <c r="H529" s="442">
        <v>148</v>
      </c>
      <c r="I529" s="442">
        <v>148</v>
      </c>
      <c r="J529" s="442">
        <v>222</v>
      </c>
      <c r="K529" s="442">
        <v>260</v>
      </c>
      <c r="L529" s="442">
        <v>346</v>
      </c>
      <c r="M529" s="442">
        <v>451</v>
      </c>
    </row>
    <row r="530" spans="2:13" x14ac:dyDescent="0.25">
      <c r="B530" s="6" t="str">
        <f>色號!A529</f>
        <v>P9604</v>
      </c>
      <c r="C530" t="str">
        <f>色號!B529</f>
        <v>霧白皮革紋</v>
      </c>
      <c r="D530" t="str">
        <f>色號!C529</f>
        <v>科定B</v>
      </c>
      <c r="F530" s="442">
        <v>74</v>
      </c>
      <c r="G530" s="442">
        <v>148</v>
      </c>
      <c r="H530" s="442">
        <v>148</v>
      </c>
      <c r="I530" s="442">
        <v>148</v>
      </c>
      <c r="J530" s="442">
        <v>222</v>
      </c>
      <c r="K530" s="442">
        <v>260</v>
      </c>
      <c r="L530" s="442">
        <v>346</v>
      </c>
      <c r="M530" s="442">
        <v>451</v>
      </c>
    </row>
    <row r="531" spans="2:13" x14ac:dyDescent="0.25">
      <c r="B531" s="6" t="str">
        <f>色號!A530</f>
        <v>P9605</v>
      </c>
      <c r="C531" t="str">
        <f>色號!B530</f>
        <v>卡其皮革紋</v>
      </c>
      <c r="D531" t="str">
        <f>色號!C530</f>
        <v>科定B</v>
      </c>
      <c r="F531" s="442">
        <v>74</v>
      </c>
      <c r="G531" s="442">
        <v>148</v>
      </c>
      <c r="H531" s="442">
        <v>148</v>
      </c>
      <c r="I531" s="442">
        <v>148</v>
      </c>
      <c r="J531" s="442">
        <v>222</v>
      </c>
      <c r="K531" s="442">
        <v>260</v>
      </c>
      <c r="L531" s="442">
        <v>346</v>
      </c>
      <c r="M531" s="442">
        <v>451</v>
      </c>
    </row>
    <row r="532" spans="2:13" x14ac:dyDescent="0.25">
      <c r="B532" s="6" t="str">
        <f>色號!A531</f>
        <v>P9606</v>
      </c>
      <c r="C532" t="str">
        <f>色號!B531</f>
        <v>暮灰皮革紋</v>
      </c>
      <c r="D532" t="str">
        <f>色號!C531</f>
        <v>科定B</v>
      </c>
      <c r="F532" s="442">
        <v>74</v>
      </c>
      <c r="G532" s="442">
        <v>148</v>
      </c>
      <c r="H532" s="442">
        <v>148</v>
      </c>
      <c r="I532" s="442">
        <v>148</v>
      </c>
      <c r="J532" s="442">
        <v>222</v>
      </c>
      <c r="K532" s="442">
        <v>260</v>
      </c>
      <c r="L532" s="442">
        <v>346</v>
      </c>
      <c r="M532" s="442">
        <v>451</v>
      </c>
    </row>
    <row r="533" spans="2:13" x14ac:dyDescent="0.25">
      <c r="B533" s="6" t="str">
        <f>色號!A532</f>
        <v>P9607</v>
      </c>
      <c r="C533" t="str">
        <f>色號!B532</f>
        <v>秋香皮革紋</v>
      </c>
      <c r="D533" t="str">
        <f>色號!C532</f>
        <v>科定B</v>
      </c>
      <c r="F533" s="442">
        <v>74</v>
      </c>
      <c r="G533" s="442">
        <v>148</v>
      </c>
      <c r="H533" s="442">
        <v>148</v>
      </c>
      <c r="I533" s="442">
        <v>148</v>
      </c>
      <c r="J533" s="442">
        <v>222</v>
      </c>
      <c r="K533" s="442">
        <v>260</v>
      </c>
      <c r="L533" s="442">
        <v>346</v>
      </c>
      <c r="M533" s="442">
        <v>451</v>
      </c>
    </row>
    <row r="534" spans="2:13" x14ac:dyDescent="0.25">
      <c r="B534" s="6" t="str">
        <f>色號!A533</f>
        <v>P9608</v>
      </c>
      <c r="C534" t="str">
        <f>色號!B533</f>
        <v>栗咖皮革紋</v>
      </c>
      <c r="D534" t="str">
        <f>色號!C533</f>
        <v>科定B</v>
      </c>
      <c r="F534" s="442">
        <v>74</v>
      </c>
      <c r="G534" s="442">
        <v>148</v>
      </c>
      <c r="H534" s="442">
        <v>148</v>
      </c>
      <c r="I534" s="442">
        <v>148</v>
      </c>
      <c r="J534" s="442">
        <v>222</v>
      </c>
      <c r="K534" s="442">
        <v>260</v>
      </c>
      <c r="L534" s="442">
        <v>346</v>
      </c>
      <c r="M534" s="442">
        <v>451</v>
      </c>
    </row>
    <row r="535" spans="2:13" x14ac:dyDescent="0.25">
      <c r="B535" s="6" t="str">
        <f>色號!A534</f>
        <v>P9609</v>
      </c>
      <c r="C535" t="str">
        <f>色號!B534</f>
        <v>象牙皮革紋</v>
      </c>
      <c r="D535" t="str">
        <f>色號!C534</f>
        <v>科定B</v>
      </c>
      <c r="F535" s="442">
        <v>74</v>
      </c>
      <c r="G535" s="442">
        <v>148</v>
      </c>
      <c r="H535" s="442">
        <v>148</v>
      </c>
      <c r="I535" s="442">
        <v>148</v>
      </c>
      <c r="J535" s="442">
        <v>222</v>
      </c>
      <c r="K535" s="442">
        <v>260</v>
      </c>
      <c r="L535" s="442">
        <v>346</v>
      </c>
      <c r="M535" s="442">
        <v>451</v>
      </c>
    </row>
    <row r="536" spans="2:13" x14ac:dyDescent="0.25">
      <c r="B536" s="6" t="str">
        <f>色號!A535</f>
        <v>P9613</v>
      </c>
      <c r="C536" t="str">
        <f>色號!B535</f>
        <v>泥棕皮革紋</v>
      </c>
      <c r="D536" t="str">
        <f>色號!C535</f>
        <v>科定B</v>
      </c>
      <c r="F536" s="442">
        <v>74</v>
      </c>
      <c r="G536" s="442">
        <v>148</v>
      </c>
      <c r="H536" s="442">
        <v>148</v>
      </c>
      <c r="I536" s="442">
        <v>148</v>
      </c>
      <c r="J536" s="442">
        <v>222</v>
      </c>
      <c r="K536" s="442">
        <v>260</v>
      </c>
      <c r="L536" s="442">
        <v>346</v>
      </c>
      <c r="M536" s="442">
        <v>451</v>
      </c>
    </row>
    <row r="537" spans="2:13" x14ac:dyDescent="0.25">
      <c r="B537" s="6" t="str">
        <f>色號!A536</f>
        <v>P9614</v>
      </c>
      <c r="C537" t="str">
        <f>色號!B536</f>
        <v>礦褐皮革紋</v>
      </c>
      <c r="D537" t="str">
        <f>色號!C536</f>
        <v>科定B</v>
      </c>
      <c r="F537" s="442">
        <v>74</v>
      </c>
      <c r="G537" s="442">
        <v>148</v>
      </c>
      <c r="H537" s="442">
        <v>148</v>
      </c>
      <c r="I537" s="442">
        <v>148</v>
      </c>
      <c r="J537" s="442">
        <v>222</v>
      </c>
      <c r="K537" s="442">
        <v>260</v>
      </c>
      <c r="L537" s="442">
        <v>346</v>
      </c>
      <c r="M537" s="442">
        <v>451</v>
      </c>
    </row>
    <row r="538" spans="2:13" x14ac:dyDescent="0.25">
      <c r="B538" s="6" t="str">
        <f>色號!A537</f>
        <v>P9615</v>
      </c>
      <c r="C538" t="str">
        <f>色號!B537</f>
        <v>煙灰皮革紋</v>
      </c>
      <c r="D538" t="str">
        <f>色號!C537</f>
        <v>科定B</v>
      </c>
      <c r="F538" s="442">
        <v>74</v>
      </c>
      <c r="G538" s="442">
        <v>148</v>
      </c>
      <c r="H538" s="442">
        <v>148</v>
      </c>
      <c r="I538" s="442">
        <v>148</v>
      </c>
      <c r="J538" s="442">
        <v>222</v>
      </c>
      <c r="K538" s="442">
        <v>260</v>
      </c>
      <c r="L538" s="442">
        <v>346</v>
      </c>
      <c r="M538" s="442">
        <v>451</v>
      </c>
    </row>
    <row r="539" spans="2:13" x14ac:dyDescent="0.25">
      <c r="B539" s="6" t="str">
        <f>色號!A538</f>
        <v>P9616</v>
      </c>
      <c r="C539" t="str">
        <f>色號!B538</f>
        <v>米金皮革紋</v>
      </c>
      <c r="D539" t="str">
        <f>色號!C538</f>
        <v>科定B</v>
      </c>
      <c r="F539" s="442">
        <v>74</v>
      </c>
      <c r="G539" s="442">
        <v>148</v>
      </c>
      <c r="H539" s="442">
        <v>148</v>
      </c>
      <c r="I539" s="442">
        <v>148</v>
      </c>
      <c r="J539" s="442">
        <v>222</v>
      </c>
      <c r="K539" s="442">
        <v>260</v>
      </c>
      <c r="L539" s="442">
        <v>346</v>
      </c>
      <c r="M539" s="442">
        <v>451</v>
      </c>
    </row>
    <row r="540" spans="2:13" x14ac:dyDescent="0.25">
      <c r="B540" s="6" t="str">
        <f>色號!A539</f>
        <v>P9618</v>
      </c>
      <c r="C540" t="str">
        <f>色號!B539</f>
        <v>墨灰皮革紋</v>
      </c>
      <c r="D540" t="str">
        <f>色號!C539</f>
        <v>科定B</v>
      </c>
      <c r="F540" s="442">
        <v>74</v>
      </c>
      <c r="G540" s="442">
        <v>148</v>
      </c>
      <c r="H540" s="442">
        <v>148</v>
      </c>
      <c r="I540" s="442">
        <v>148</v>
      </c>
      <c r="J540" s="442">
        <v>222</v>
      </c>
      <c r="K540" s="442">
        <v>260</v>
      </c>
      <c r="L540" s="442">
        <v>346</v>
      </c>
      <c r="M540" s="442">
        <v>451</v>
      </c>
    </row>
    <row r="541" spans="2:13" x14ac:dyDescent="0.25">
      <c r="B541" s="6" t="str">
        <f>色號!A540</f>
        <v>P9620</v>
      </c>
      <c r="C541" t="str">
        <f>色號!B540</f>
        <v>玫瑰皮革紋</v>
      </c>
      <c r="D541" t="str">
        <f>色號!C540</f>
        <v>科定B</v>
      </c>
      <c r="F541" s="442">
        <v>74</v>
      </c>
      <c r="G541" s="442">
        <v>148</v>
      </c>
      <c r="H541" s="442">
        <v>148</v>
      </c>
      <c r="I541" s="442">
        <v>148</v>
      </c>
      <c r="J541" s="442">
        <v>222</v>
      </c>
      <c r="K541" s="442">
        <v>260</v>
      </c>
      <c r="L541" s="442">
        <v>346</v>
      </c>
      <c r="M541" s="442">
        <v>451</v>
      </c>
    </row>
    <row r="542" spans="2:13" x14ac:dyDescent="0.25">
      <c r="B542" s="6" t="str">
        <f>色號!A541</f>
        <v>P9622</v>
      </c>
      <c r="C542" t="str">
        <f>色號!B541</f>
        <v>奶茶皮革紋</v>
      </c>
      <c r="D542" t="str">
        <f>色號!C541</f>
        <v>科定B</v>
      </c>
      <c r="F542" s="442">
        <v>74</v>
      </c>
      <c r="G542" s="442">
        <v>148</v>
      </c>
      <c r="H542" s="442">
        <v>148</v>
      </c>
      <c r="I542" s="442">
        <v>148</v>
      </c>
      <c r="J542" s="442">
        <v>222</v>
      </c>
      <c r="K542" s="442">
        <v>260</v>
      </c>
      <c r="L542" s="442">
        <v>346</v>
      </c>
      <c r="M542" s="442">
        <v>451</v>
      </c>
    </row>
    <row r="543" spans="2:13" x14ac:dyDescent="0.25">
      <c r="B543" s="6" t="str">
        <f>色號!A542</f>
        <v>P9626</v>
      </c>
      <c r="C543" t="str">
        <f>色號!B542</f>
        <v>灰棕皮革紋</v>
      </c>
      <c r="D543" t="str">
        <f>色號!C542</f>
        <v>科定B</v>
      </c>
      <c r="F543" s="442">
        <v>74</v>
      </c>
      <c r="G543" s="442">
        <v>148</v>
      </c>
      <c r="H543" s="442">
        <v>148</v>
      </c>
      <c r="I543" s="442">
        <v>148</v>
      </c>
      <c r="J543" s="442">
        <v>222</v>
      </c>
      <c r="K543" s="442">
        <v>260</v>
      </c>
      <c r="L543" s="442">
        <v>346</v>
      </c>
      <c r="M543" s="442">
        <v>451</v>
      </c>
    </row>
    <row r="544" spans="2:13" x14ac:dyDescent="0.25">
      <c r="B544" s="6" t="str">
        <f>色號!A543</f>
        <v>P9634</v>
      </c>
      <c r="C544" t="str">
        <f>色號!B543</f>
        <v>檸綠皮革紋</v>
      </c>
      <c r="D544" t="str">
        <f>色號!C543</f>
        <v>科定B</v>
      </c>
      <c r="F544" s="442">
        <v>74</v>
      </c>
      <c r="G544" s="442">
        <v>148</v>
      </c>
      <c r="H544" s="442">
        <v>148</v>
      </c>
      <c r="I544" s="442">
        <v>148</v>
      </c>
      <c r="J544" s="442">
        <v>222</v>
      </c>
      <c r="K544" s="442">
        <v>260</v>
      </c>
      <c r="L544" s="442">
        <v>346</v>
      </c>
      <c r="M544" s="442">
        <v>451</v>
      </c>
    </row>
    <row r="545" spans="2:13" x14ac:dyDescent="0.25">
      <c r="B545" s="6" t="str">
        <f>色號!A544</f>
        <v>P9663</v>
      </c>
      <c r="C545" t="str">
        <f>色號!B544</f>
        <v>杏桃皮革紋</v>
      </c>
      <c r="D545" t="str">
        <f>色號!C544</f>
        <v>科定B</v>
      </c>
      <c r="F545" s="442">
        <v>74</v>
      </c>
      <c r="G545" s="442">
        <v>148</v>
      </c>
      <c r="H545" s="442">
        <v>148</v>
      </c>
      <c r="I545" s="442">
        <v>148</v>
      </c>
      <c r="J545" s="442">
        <v>222</v>
      </c>
      <c r="K545" s="442">
        <v>260</v>
      </c>
      <c r="L545" s="442">
        <v>346</v>
      </c>
      <c r="M545" s="442">
        <v>451</v>
      </c>
    </row>
    <row r="546" spans="2:13" x14ac:dyDescent="0.25">
      <c r="B546" s="6" t="str">
        <f>色號!A545</f>
        <v>P9699</v>
      </c>
      <c r="C546" t="str">
        <f>色號!B545</f>
        <v>瓷白皮革紋</v>
      </c>
      <c r="D546" t="str">
        <f>色號!C545</f>
        <v>科定B</v>
      </c>
      <c r="F546" s="442">
        <v>74</v>
      </c>
      <c r="G546" s="442">
        <v>148</v>
      </c>
      <c r="H546" s="442">
        <v>148</v>
      </c>
      <c r="I546" s="442">
        <v>148</v>
      </c>
      <c r="J546" s="442">
        <v>222</v>
      </c>
      <c r="K546" s="442">
        <v>260</v>
      </c>
      <c r="L546" s="442">
        <v>346</v>
      </c>
      <c r="M546" s="442">
        <v>451</v>
      </c>
    </row>
    <row r="547" spans="2:13" x14ac:dyDescent="0.25">
      <c r="B547" s="6" t="str">
        <f>色號!A546</f>
        <v>P142A</v>
      </c>
      <c r="C547" t="str">
        <f>色號!B546</f>
        <v>樹叉</v>
      </c>
      <c r="D547" t="str">
        <f>色號!C546</f>
        <v>科定C</v>
      </c>
      <c r="F547" s="442">
        <v>84</v>
      </c>
      <c r="G547" s="442">
        <v>167</v>
      </c>
      <c r="H547" s="442">
        <v>167</v>
      </c>
      <c r="I547" s="442">
        <v>167</v>
      </c>
      <c r="J547" s="442">
        <v>251</v>
      </c>
      <c r="K547" s="442">
        <v>289</v>
      </c>
      <c r="L547" s="442">
        <v>384</v>
      </c>
      <c r="M547" s="442">
        <v>509</v>
      </c>
    </row>
    <row r="548" spans="2:13" x14ac:dyDescent="0.25">
      <c r="B548" s="6" t="str">
        <f>色號!A547</f>
        <v>P142B</v>
      </c>
      <c r="C548" t="str">
        <f>色號!B547</f>
        <v>樹叉</v>
      </c>
      <c r="D548" t="str">
        <f>色號!C547</f>
        <v>科定C</v>
      </c>
      <c r="F548" s="442">
        <v>84</v>
      </c>
      <c r="G548" s="442">
        <v>167</v>
      </c>
      <c r="H548" s="442">
        <v>167</v>
      </c>
      <c r="I548" s="442">
        <v>167</v>
      </c>
      <c r="J548" s="442">
        <v>251</v>
      </c>
      <c r="K548" s="442">
        <v>289</v>
      </c>
      <c r="L548" s="442">
        <v>384</v>
      </c>
      <c r="M548" s="442">
        <v>509</v>
      </c>
    </row>
    <row r="549" spans="2:13" x14ac:dyDescent="0.25">
      <c r="B549" s="6" t="str">
        <f>色號!A548</f>
        <v>P143A</v>
      </c>
      <c r="C549" t="str">
        <f>色號!B548</f>
        <v>樹瘤</v>
      </c>
      <c r="D549" t="str">
        <f>色號!C548</f>
        <v>科定C</v>
      </c>
      <c r="F549" s="442">
        <v>84</v>
      </c>
      <c r="G549" s="442">
        <v>167</v>
      </c>
      <c r="H549" s="442">
        <v>167</v>
      </c>
      <c r="I549" s="442">
        <v>167</v>
      </c>
      <c r="J549" s="442">
        <v>251</v>
      </c>
      <c r="K549" s="442">
        <v>289</v>
      </c>
      <c r="L549" s="442">
        <v>384</v>
      </c>
      <c r="M549" s="442">
        <v>509</v>
      </c>
    </row>
    <row r="550" spans="2:13" x14ac:dyDescent="0.25">
      <c r="B550" s="6" t="str">
        <f>色號!A549</f>
        <v>P143B</v>
      </c>
      <c r="C550" t="str">
        <f>色號!B549</f>
        <v>樹瘤</v>
      </c>
      <c r="D550" t="str">
        <f>色號!C549</f>
        <v>科定C</v>
      </c>
      <c r="F550" s="442">
        <v>84</v>
      </c>
      <c r="G550" s="442">
        <v>167</v>
      </c>
      <c r="H550" s="442">
        <v>167</v>
      </c>
      <c r="I550" s="442">
        <v>167</v>
      </c>
      <c r="J550" s="442">
        <v>251</v>
      </c>
      <c r="K550" s="442">
        <v>289</v>
      </c>
      <c r="L550" s="442">
        <v>384</v>
      </c>
      <c r="M550" s="442">
        <v>509</v>
      </c>
    </row>
    <row r="551" spans="2:13" x14ac:dyDescent="0.25">
      <c r="B551" s="6" t="str">
        <f>色號!A550</f>
        <v>P159B</v>
      </c>
      <c r="C551" t="str">
        <f>色號!B550</f>
        <v>楓木鳥眼</v>
      </c>
      <c r="D551" t="str">
        <f>色號!C550</f>
        <v>科定C</v>
      </c>
      <c r="F551" s="442">
        <v>84</v>
      </c>
      <c r="G551" s="442">
        <v>167</v>
      </c>
      <c r="H551" s="442">
        <v>167</v>
      </c>
      <c r="I551" s="442">
        <v>167</v>
      </c>
      <c r="J551" s="442">
        <v>251</v>
      </c>
      <c r="K551" s="442">
        <v>289</v>
      </c>
      <c r="L551" s="442">
        <v>384</v>
      </c>
      <c r="M551" s="442">
        <v>509</v>
      </c>
    </row>
    <row r="552" spans="2:13" x14ac:dyDescent="0.25">
      <c r="B552" s="6" t="str">
        <f>色號!A551</f>
        <v>P159C</v>
      </c>
      <c r="C552" t="str">
        <f>色號!B551</f>
        <v>楓木鳥眼</v>
      </c>
      <c r="D552" t="str">
        <f>色號!C551</f>
        <v>科定C</v>
      </c>
      <c r="F552" s="442">
        <v>84</v>
      </c>
      <c r="G552" s="442">
        <v>167</v>
      </c>
      <c r="H552" s="442">
        <v>167</v>
      </c>
      <c r="I552" s="442">
        <v>167</v>
      </c>
      <c r="J552" s="442">
        <v>251</v>
      </c>
      <c r="K552" s="442">
        <v>289</v>
      </c>
      <c r="L552" s="442">
        <v>384</v>
      </c>
      <c r="M552" s="442">
        <v>509</v>
      </c>
    </row>
    <row r="553" spans="2:13" x14ac:dyDescent="0.25">
      <c r="B553" s="6" t="str">
        <f>色號!A552</f>
        <v>P159D</v>
      </c>
      <c r="C553" t="str">
        <f>色號!B552</f>
        <v>楓木鳥眼</v>
      </c>
      <c r="D553" t="str">
        <f>色號!C552</f>
        <v>科定C</v>
      </c>
      <c r="F553" s="442">
        <v>84</v>
      </c>
      <c r="G553" s="442">
        <v>167</v>
      </c>
      <c r="H553" s="442">
        <v>167</v>
      </c>
      <c r="I553" s="442">
        <v>167</v>
      </c>
      <c r="J553" s="442">
        <v>251</v>
      </c>
      <c r="K553" s="442">
        <v>289</v>
      </c>
      <c r="L553" s="442">
        <v>384</v>
      </c>
      <c r="M553" s="442">
        <v>509</v>
      </c>
    </row>
    <row r="554" spans="2:13" x14ac:dyDescent="0.25">
      <c r="B554" s="6" t="str">
        <f>色號!A553</f>
        <v>P159F</v>
      </c>
      <c r="C554" t="str">
        <f>色號!B553</f>
        <v>楓木鳥眼</v>
      </c>
      <c r="D554" t="str">
        <f>色號!C553</f>
        <v>科定C</v>
      </c>
      <c r="F554" s="442">
        <v>84</v>
      </c>
      <c r="G554" s="442">
        <v>167</v>
      </c>
      <c r="H554" s="442">
        <v>167</v>
      </c>
      <c r="I554" s="442">
        <v>167</v>
      </c>
      <c r="J554" s="442">
        <v>251</v>
      </c>
      <c r="K554" s="442">
        <v>289</v>
      </c>
      <c r="L554" s="442">
        <v>384</v>
      </c>
      <c r="M554" s="442">
        <v>509</v>
      </c>
    </row>
    <row r="555" spans="2:13" x14ac:dyDescent="0.25">
      <c r="B555" s="6" t="str">
        <f>色號!A554</f>
        <v>P159G</v>
      </c>
      <c r="C555" t="str">
        <f>色號!B554</f>
        <v>楓木鳥眼</v>
      </c>
      <c r="D555" t="str">
        <f>色號!C554</f>
        <v>科定C</v>
      </c>
      <c r="F555" s="442">
        <v>84</v>
      </c>
      <c r="G555" s="442">
        <v>167</v>
      </c>
      <c r="H555" s="442">
        <v>167</v>
      </c>
      <c r="I555" s="442">
        <v>167</v>
      </c>
      <c r="J555" s="442">
        <v>251</v>
      </c>
      <c r="K555" s="442">
        <v>289</v>
      </c>
      <c r="L555" s="442">
        <v>384</v>
      </c>
      <c r="M555" s="442">
        <v>509</v>
      </c>
    </row>
    <row r="556" spans="2:13" x14ac:dyDescent="0.25">
      <c r="B556" s="6" t="str">
        <f>色號!A555</f>
        <v>P7261</v>
      </c>
      <c r="C556" t="str">
        <f>色號!B555</f>
        <v>米黃橙皮紋</v>
      </c>
      <c r="D556" t="str">
        <f>色號!C555</f>
        <v>科定C</v>
      </c>
      <c r="F556" s="442">
        <v>84</v>
      </c>
      <c r="G556" s="442">
        <v>167</v>
      </c>
      <c r="H556" s="442">
        <v>167</v>
      </c>
      <c r="I556" s="442">
        <v>167</v>
      </c>
      <c r="J556" s="442">
        <v>251</v>
      </c>
      <c r="K556" s="442">
        <v>289</v>
      </c>
      <c r="L556" s="442">
        <v>384</v>
      </c>
      <c r="M556" s="442">
        <v>509</v>
      </c>
    </row>
    <row r="557" spans="2:13" x14ac:dyDescent="0.25">
      <c r="B557" s="6" t="str">
        <f>色號!A556</f>
        <v>P7262</v>
      </c>
      <c r="C557" t="str">
        <f>色號!B556</f>
        <v>中灰橙皮紋</v>
      </c>
      <c r="D557" t="str">
        <f>色號!C556</f>
        <v>科定C</v>
      </c>
      <c r="F557" s="442">
        <v>84</v>
      </c>
      <c r="G557" s="442">
        <v>167</v>
      </c>
      <c r="H557" s="442">
        <v>167</v>
      </c>
      <c r="I557" s="442">
        <v>167</v>
      </c>
      <c r="J557" s="442">
        <v>251</v>
      </c>
      <c r="K557" s="442">
        <v>289</v>
      </c>
      <c r="L557" s="442">
        <v>384</v>
      </c>
      <c r="M557" s="442">
        <v>509</v>
      </c>
    </row>
    <row r="558" spans="2:13" x14ac:dyDescent="0.25">
      <c r="B558" s="6" t="str">
        <f>色號!A557</f>
        <v>P8301</v>
      </c>
      <c r="C558" t="str">
        <f>色號!B557</f>
        <v>膚感柔白</v>
      </c>
      <c r="D558" t="str">
        <f>色號!C557</f>
        <v>科定C</v>
      </c>
      <c r="F558" s="442">
        <v>84</v>
      </c>
      <c r="G558" s="442">
        <v>167</v>
      </c>
      <c r="H558" s="442">
        <v>167</v>
      </c>
      <c r="I558" s="442">
        <v>167</v>
      </c>
      <c r="J558" s="442">
        <v>251</v>
      </c>
      <c r="K558" s="442">
        <v>289</v>
      </c>
      <c r="L558" s="442">
        <v>384</v>
      </c>
      <c r="M558" s="442">
        <v>509</v>
      </c>
    </row>
    <row r="559" spans="2:13" x14ac:dyDescent="0.25">
      <c r="B559" s="6" t="str">
        <f>色號!A558</f>
        <v>P8302</v>
      </c>
      <c r="C559" t="str">
        <f>色號!B558</f>
        <v>膚感雪白</v>
      </c>
      <c r="D559" t="str">
        <f>色號!C558</f>
        <v>科定C</v>
      </c>
      <c r="F559" s="442">
        <v>84</v>
      </c>
      <c r="G559" s="442">
        <v>167</v>
      </c>
      <c r="H559" s="442">
        <v>167</v>
      </c>
      <c r="I559" s="442">
        <v>167</v>
      </c>
      <c r="J559" s="442">
        <v>251</v>
      </c>
      <c r="K559" s="442">
        <v>289</v>
      </c>
      <c r="L559" s="442">
        <v>384</v>
      </c>
      <c r="M559" s="442">
        <v>509</v>
      </c>
    </row>
    <row r="560" spans="2:13" x14ac:dyDescent="0.25">
      <c r="B560" s="6" t="str">
        <f>色號!A559</f>
        <v>P8303</v>
      </c>
      <c r="C560" t="str">
        <f>色號!B559</f>
        <v>膚感米黃</v>
      </c>
      <c r="D560" t="str">
        <f>色號!C559</f>
        <v>科定C</v>
      </c>
      <c r="F560" s="442">
        <v>84</v>
      </c>
      <c r="G560" s="442">
        <v>167</v>
      </c>
      <c r="H560" s="442">
        <v>167</v>
      </c>
      <c r="I560" s="442">
        <v>167</v>
      </c>
      <c r="J560" s="442">
        <v>251</v>
      </c>
      <c r="K560" s="442">
        <v>289</v>
      </c>
      <c r="L560" s="442">
        <v>384</v>
      </c>
      <c r="M560" s="442">
        <v>509</v>
      </c>
    </row>
    <row r="561" spans="2:13" x14ac:dyDescent="0.25">
      <c r="B561" s="6" t="str">
        <f>色號!A560</f>
        <v>P8304</v>
      </c>
      <c r="C561" t="str">
        <f>色號!B560</f>
        <v>膚感米白</v>
      </c>
      <c r="D561" t="str">
        <f>色號!C560</f>
        <v>科定C</v>
      </c>
      <c r="F561" s="442">
        <v>84</v>
      </c>
      <c r="G561" s="442">
        <v>167</v>
      </c>
      <c r="H561" s="442">
        <v>167</v>
      </c>
      <c r="I561" s="442">
        <v>167</v>
      </c>
      <c r="J561" s="442">
        <v>251</v>
      </c>
      <c r="K561" s="442">
        <v>289</v>
      </c>
      <c r="L561" s="442">
        <v>384</v>
      </c>
      <c r="M561" s="442">
        <v>509</v>
      </c>
    </row>
    <row r="562" spans="2:13" x14ac:dyDescent="0.25">
      <c r="B562" s="6" t="str">
        <f>色號!A561</f>
        <v>P8305</v>
      </c>
      <c r="C562" t="str">
        <f>色號!B561</f>
        <v>膚感卡其</v>
      </c>
      <c r="D562" t="str">
        <f>色號!C561</f>
        <v>科定C</v>
      </c>
      <c r="F562" s="442">
        <v>84</v>
      </c>
      <c r="G562" s="442">
        <v>167</v>
      </c>
      <c r="H562" s="442">
        <v>167</v>
      </c>
      <c r="I562" s="442">
        <v>167</v>
      </c>
      <c r="J562" s="442">
        <v>251</v>
      </c>
      <c r="K562" s="442">
        <v>289</v>
      </c>
      <c r="L562" s="442">
        <v>384</v>
      </c>
      <c r="M562" s="442">
        <v>509</v>
      </c>
    </row>
    <row r="563" spans="2:13" x14ac:dyDescent="0.25">
      <c r="B563" s="6" t="str">
        <f>色號!A562</f>
        <v>P8306</v>
      </c>
      <c r="C563" t="str">
        <f>色號!B562</f>
        <v>膚感象灰</v>
      </c>
      <c r="D563" t="str">
        <f>色號!C562</f>
        <v>科定C</v>
      </c>
      <c r="F563" s="442">
        <v>84</v>
      </c>
      <c r="G563" s="442">
        <v>167</v>
      </c>
      <c r="H563" s="442">
        <v>167</v>
      </c>
      <c r="I563" s="442">
        <v>167</v>
      </c>
      <c r="J563" s="442">
        <v>251</v>
      </c>
      <c r="K563" s="442">
        <v>289</v>
      </c>
      <c r="L563" s="442">
        <v>384</v>
      </c>
      <c r="M563" s="442">
        <v>509</v>
      </c>
    </row>
    <row r="564" spans="2:13" x14ac:dyDescent="0.25">
      <c r="B564" s="6" t="str">
        <f>色號!A563</f>
        <v>P8307</v>
      </c>
      <c r="C564" t="str">
        <f>色號!B563</f>
        <v>膚感秋香</v>
      </c>
      <c r="D564" t="str">
        <f>色號!C563</f>
        <v>科定C</v>
      </c>
      <c r="F564" s="442">
        <v>84</v>
      </c>
      <c r="G564" s="442">
        <v>167</v>
      </c>
      <c r="H564" s="442">
        <v>167</v>
      </c>
      <c r="I564" s="442">
        <v>167</v>
      </c>
      <c r="J564" s="442">
        <v>251</v>
      </c>
      <c r="K564" s="442">
        <v>289</v>
      </c>
      <c r="L564" s="442">
        <v>384</v>
      </c>
      <c r="M564" s="442">
        <v>509</v>
      </c>
    </row>
    <row r="565" spans="2:13" x14ac:dyDescent="0.25">
      <c r="B565" s="6" t="str">
        <f>色號!A564</f>
        <v>P8308</v>
      </c>
      <c r="C565" t="str">
        <f>色號!B564</f>
        <v>膚感栗咖</v>
      </c>
      <c r="D565" t="str">
        <f>色號!C564</f>
        <v>科定C</v>
      </c>
      <c r="F565" s="442">
        <v>84</v>
      </c>
      <c r="G565" s="442">
        <v>167</v>
      </c>
      <c r="H565" s="442">
        <v>167</v>
      </c>
      <c r="I565" s="442">
        <v>167</v>
      </c>
      <c r="J565" s="442">
        <v>251</v>
      </c>
      <c r="K565" s="442">
        <v>289</v>
      </c>
      <c r="L565" s="442">
        <v>384</v>
      </c>
      <c r="M565" s="442">
        <v>509</v>
      </c>
    </row>
    <row r="566" spans="2:13" x14ac:dyDescent="0.25">
      <c r="B566" s="6" t="str">
        <f>色號!A565</f>
        <v>P8309</v>
      </c>
      <c r="C566" t="str">
        <f>色號!B565</f>
        <v>膚感墨黑</v>
      </c>
      <c r="D566" t="str">
        <f>色號!C565</f>
        <v>科定C</v>
      </c>
      <c r="F566" s="442">
        <v>84</v>
      </c>
      <c r="G566" s="442">
        <v>167</v>
      </c>
      <c r="H566" s="442">
        <v>167</v>
      </c>
      <c r="I566" s="442">
        <v>167</v>
      </c>
      <c r="J566" s="442">
        <v>251</v>
      </c>
      <c r="K566" s="442">
        <v>289</v>
      </c>
      <c r="L566" s="442">
        <v>384</v>
      </c>
      <c r="M566" s="442">
        <v>509</v>
      </c>
    </row>
    <row r="567" spans="2:13" x14ac:dyDescent="0.25">
      <c r="B567" s="6" t="str">
        <f>色號!A566</f>
        <v>P8311</v>
      </c>
      <c r="C567" t="str">
        <f>色號!B566</f>
        <v>膚感蠶絲白</v>
      </c>
      <c r="D567" t="str">
        <f>色號!C566</f>
        <v>科定C</v>
      </c>
      <c r="F567" s="442">
        <v>84</v>
      </c>
      <c r="G567" s="442">
        <v>167</v>
      </c>
      <c r="H567" s="442">
        <v>167</v>
      </c>
      <c r="I567" s="442">
        <v>167</v>
      </c>
      <c r="J567" s="442">
        <v>251</v>
      </c>
      <c r="K567" s="442">
        <v>289</v>
      </c>
      <c r="L567" s="442">
        <v>384</v>
      </c>
      <c r="M567" s="442">
        <v>509</v>
      </c>
    </row>
    <row r="568" spans="2:13" x14ac:dyDescent="0.25">
      <c r="B568" s="6" t="str">
        <f>色號!A567</f>
        <v>P8312</v>
      </c>
      <c r="C568" t="str">
        <f>色號!B567</f>
        <v>膚感珍珠白</v>
      </c>
      <c r="D568" t="str">
        <f>色號!C567</f>
        <v>科定C</v>
      </c>
      <c r="F568" s="442">
        <v>84</v>
      </c>
      <c r="G568" s="442">
        <v>167</v>
      </c>
      <c r="H568" s="442">
        <v>167</v>
      </c>
      <c r="I568" s="442">
        <v>167</v>
      </c>
      <c r="J568" s="442">
        <v>251</v>
      </c>
      <c r="K568" s="442">
        <v>289</v>
      </c>
      <c r="L568" s="442">
        <v>384</v>
      </c>
      <c r="M568" s="442">
        <v>509</v>
      </c>
    </row>
    <row r="569" spans="2:13" x14ac:dyDescent="0.25">
      <c r="B569" s="6" t="str">
        <f>色號!A568</f>
        <v>P8313</v>
      </c>
      <c r="C569" t="str">
        <f>色號!B568</f>
        <v>膚感石膏白</v>
      </c>
      <c r="D569" t="str">
        <f>色號!C568</f>
        <v>科定C</v>
      </c>
      <c r="F569" s="442">
        <v>84</v>
      </c>
      <c r="G569" s="442">
        <v>167</v>
      </c>
      <c r="H569" s="442">
        <v>167</v>
      </c>
      <c r="I569" s="442">
        <v>167</v>
      </c>
      <c r="J569" s="442">
        <v>251</v>
      </c>
      <c r="K569" s="442">
        <v>289</v>
      </c>
      <c r="L569" s="442">
        <v>384</v>
      </c>
      <c r="M569" s="442">
        <v>509</v>
      </c>
    </row>
    <row r="570" spans="2:13" x14ac:dyDescent="0.25">
      <c r="B570" s="6" t="str">
        <f>色號!A569</f>
        <v>P8314</v>
      </c>
      <c r="C570" t="str">
        <f>色號!B569</f>
        <v>膚感暖白</v>
      </c>
      <c r="D570" t="str">
        <f>色號!C569</f>
        <v>科定C</v>
      </c>
      <c r="F570" s="442">
        <v>84</v>
      </c>
      <c r="G570" s="442">
        <v>167</v>
      </c>
      <c r="H570" s="442">
        <v>167</v>
      </c>
      <c r="I570" s="442">
        <v>167</v>
      </c>
      <c r="J570" s="442">
        <v>251</v>
      </c>
      <c r="K570" s="442">
        <v>289</v>
      </c>
      <c r="L570" s="442">
        <v>384</v>
      </c>
      <c r="M570" s="442">
        <v>509</v>
      </c>
    </row>
    <row r="571" spans="2:13" x14ac:dyDescent="0.25">
      <c r="B571" s="6" t="str">
        <f>色號!A570</f>
        <v>P8315</v>
      </c>
      <c r="C571" t="str">
        <f>色號!B570</f>
        <v>膚感淺粉</v>
      </c>
      <c r="D571" t="str">
        <f>色號!C570</f>
        <v>科定C</v>
      </c>
      <c r="F571" s="442">
        <v>84</v>
      </c>
      <c r="G571" s="442">
        <v>167</v>
      </c>
      <c r="H571" s="442">
        <v>167</v>
      </c>
      <c r="I571" s="442">
        <v>167</v>
      </c>
      <c r="J571" s="442">
        <v>251</v>
      </c>
      <c r="K571" s="442">
        <v>289</v>
      </c>
      <c r="L571" s="442">
        <v>384</v>
      </c>
      <c r="M571" s="442">
        <v>509</v>
      </c>
    </row>
    <row r="572" spans="2:13" x14ac:dyDescent="0.25">
      <c r="B572" s="6" t="str">
        <f>色號!A571</f>
        <v>P8316</v>
      </c>
      <c r="C572" t="str">
        <f>色號!B571</f>
        <v>膚感米金</v>
      </c>
      <c r="D572" t="str">
        <f>色號!C571</f>
        <v>科定C</v>
      </c>
      <c r="F572" s="442">
        <v>84</v>
      </c>
      <c r="G572" s="442">
        <v>167</v>
      </c>
      <c r="H572" s="442">
        <v>167</v>
      </c>
      <c r="I572" s="442">
        <v>167</v>
      </c>
      <c r="J572" s="442">
        <v>251</v>
      </c>
      <c r="K572" s="442">
        <v>289</v>
      </c>
      <c r="L572" s="442">
        <v>384</v>
      </c>
      <c r="M572" s="442">
        <v>509</v>
      </c>
    </row>
    <row r="573" spans="2:13" x14ac:dyDescent="0.25">
      <c r="B573" s="6" t="str">
        <f>色號!A572</f>
        <v>P8318</v>
      </c>
      <c r="C573" t="str">
        <f>色號!B572</f>
        <v>膚感鐵灰</v>
      </c>
      <c r="D573" t="str">
        <f>色號!C572</f>
        <v>科定C</v>
      </c>
      <c r="F573" s="442">
        <v>84</v>
      </c>
      <c r="G573" s="442">
        <v>167</v>
      </c>
      <c r="H573" s="442">
        <v>167</v>
      </c>
      <c r="I573" s="442">
        <v>167</v>
      </c>
      <c r="J573" s="442">
        <v>251</v>
      </c>
      <c r="K573" s="442">
        <v>289</v>
      </c>
      <c r="L573" s="442">
        <v>384</v>
      </c>
      <c r="M573" s="442">
        <v>509</v>
      </c>
    </row>
    <row r="574" spans="2:13" x14ac:dyDescent="0.25">
      <c r="B574" s="6" t="str">
        <f>色號!A573</f>
        <v>P8319</v>
      </c>
      <c r="C574" t="str">
        <f>色號!B573</f>
        <v>膚感百合白</v>
      </c>
      <c r="D574" t="str">
        <f>色號!C573</f>
        <v>科定C</v>
      </c>
      <c r="F574" s="442">
        <v>84</v>
      </c>
      <c r="G574" s="442">
        <v>167</v>
      </c>
      <c r="H574" s="442">
        <v>167</v>
      </c>
      <c r="I574" s="442">
        <v>167</v>
      </c>
      <c r="J574" s="442">
        <v>251</v>
      </c>
      <c r="K574" s="442">
        <v>289</v>
      </c>
      <c r="L574" s="442">
        <v>384</v>
      </c>
      <c r="M574" s="442">
        <v>509</v>
      </c>
    </row>
    <row r="575" spans="2:13" x14ac:dyDescent="0.25">
      <c r="B575" s="6" t="str">
        <f>色號!A574</f>
        <v>P8320</v>
      </c>
      <c r="C575" t="str">
        <f>色號!B574</f>
        <v>膚感玫瑰</v>
      </c>
      <c r="D575" t="str">
        <f>色號!C574</f>
        <v>科定C</v>
      </c>
      <c r="F575" s="442">
        <v>84</v>
      </c>
      <c r="G575" s="442">
        <v>167</v>
      </c>
      <c r="H575" s="442">
        <v>167</v>
      </c>
      <c r="I575" s="442">
        <v>167</v>
      </c>
      <c r="J575" s="442">
        <v>251</v>
      </c>
      <c r="K575" s="442">
        <v>289</v>
      </c>
      <c r="L575" s="442">
        <v>384</v>
      </c>
      <c r="M575" s="442">
        <v>509</v>
      </c>
    </row>
    <row r="576" spans="2:13" x14ac:dyDescent="0.25">
      <c r="B576" s="6" t="str">
        <f>色號!A575</f>
        <v>P8321</v>
      </c>
      <c r="C576" t="str">
        <f>色號!B575</f>
        <v>膚感豆沙</v>
      </c>
      <c r="D576" t="str">
        <f>色號!C575</f>
        <v>科定C</v>
      </c>
      <c r="F576" s="442">
        <v>84</v>
      </c>
      <c r="G576" s="442">
        <v>167</v>
      </c>
      <c r="H576" s="442">
        <v>167</v>
      </c>
      <c r="I576" s="442">
        <v>167</v>
      </c>
      <c r="J576" s="442">
        <v>251</v>
      </c>
      <c r="K576" s="442">
        <v>289</v>
      </c>
      <c r="L576" s="442">
        <v>384</v>
      </c>
      <c r="M576" s="442">
        <v>509</v>
      </c>
    </row>
    <row r="577" spans="2:13" x14ac:dyDescent="0.25">
      <c r="B577" s="6" t="str">
        <f>色號!A576</f>
        <v>P8322</v>
      </c>
      <c r="C577" t="str">
        <f>色號!B576</f>
        <v>膚感鶴紅</v>
      </c>
      <c r="D577" t="str">
        <f>色號!C576</f>
        <v>科定C</v>
      </c>
      <c r="F577" s="442">
        <v>84</v>
      </c>
      <c r="G577" s="442">
        <v>167</v>
      </c>
      <c r="H577" s="442">
        <v>167</v>
      </c>
      <c r="I577" s="442">
        <v>167</v>
      </c>
      <c r="J577" s="442">
        <v>251</v>
      </c>
      <c r="K577" s="442">
        <v>289</v>
      </c>
      <c r="L577" s="442">
        <v>384</v>
      </c>
      <c r="M577" s="442">
        <v>509</v>
      </c>
    </row>
    <row r="578" spans="2:13" x14ac:dyDescent="0.25">
      <c r="B578" s="6" t="str">
        <f>色號!A577</f>
        <v>P8323</v>
      </c>
      <c r="C578" t="str">
        <f>色號!B577</f>
        <v>膚感酒紅</v>
      </c>
      <c r="D578" t="str">
        <f>色號!C577</f>
        <v>科定C</v>
      </c>
      <c r="F578" s="442">
        <v>84</v>
      </c>
      <c r="G578" s="442">
        <v>167</v>
      </c>
      <c r="H578" s="442">
        <v>167</v>
      </c>
      <c r="I578" s="442">
        <v>167</v>
      </c>
      <c r="J578" s="442">
        <v>251</v>
      </c>
      <c r="K578" s="442">
        <v>289</v>
      </c>
      <c r="L578" s="442">
        <v>384</v>
      </c>
      <c r="M578" s="442">
        <v>509</v>
      </c>
    </row>
    <row r="579" spans="2:13" x14ac:dyDescent="0.25">
      <c r="B579" s="6" t="str">
        <f>色號!A578</f>
        <v>P8324</v>
      </c>
      <c r="C579" t="str">
        <f>色號!B578</f>
        <v>膚感桃粉</v>
      </c>
      <c r="D579" t="str">
        <f>色號!C578</f>
        <v>科定C</v>
      </c>
      <c r="F579" s="442">
        <v>84</v>
      </c>
      <c r="G579" s="442">
        <v>167</v>
      </c>
      <c r="H579" s="442">
        <v>167</v>
      </c>
      <c r="I579" s="442">
        <v>167</v>
      </c>
      <c r="J579" s="442">
        <v>251</v>
      </c>
      <c r="K579" s="442">
        <v>289</v>
      </c>
      <c r="L579" s="442">
        <v>384</v>
      </c>
      <c r="M579" s="442">
        <v>509</v>
      </c>
    </row>
    <row r="580" spans="2:13" x14ac:dyDescent="0.25">
      <c r="B580" s="6" t="str">
        <f>色號!A579</f>
        <v>P8325</v>
      </c>
      <c r="C580" t="str">
        <f>色號!B579</f>
        <v>膚感杜鵑紅</v>
      </c>
      <c r="D580" t="str">
        <f>色號!C579</f>
        <v>科定C</v>
      </c>
      <c r="F580" s="442">
        <v>84</v>
      </c>
      <c r="G580" s="442">
        <v>167</v>
      </c>
      <c r="H580" s="442">
        <v>167</v>
      </c>
      <c r="I580" s="442">
        <v>167</v>
      </c>
      <c r="J580" s="442">
        <v>251</v>
      </c>
      <c r="K580" s="442">
        <v>289</v>
      </c>
      <c r="L580" s="442">
        <v>384</v>
      </c>
      <c r="M580" s="442">
        <v>509</v>
      </c>
    </row>
    <row r="581" spans="2:13" x14ac:dyDescent="0.25">
      <c r="B581" s="6" t="str">
        <f>色號!A580</f>
        <v>P8326</v>
      </c>
      <c r="C581" t="str">
        <f>色號!B580</f>
        <v>膚感黃褐</v>
      </c>
      <c r="D581" t="str">
        <f>色號!C580</f>
        <v>科定C</v>
      </c>
      <c r="F581" s="442">
        <v>84</v>
      </c>
      <c r="G581" s="442">
        <v>167</v>
      </c>
      <c r="H581" s="442">
        <v>167</v>
      </c>
      <c r="I581" s="442">
        <v>167</v>
      </c>
      <c r="J581" s="442">
        <v>251</v>
      </c>
      <c r="K581" s="442">
        <v>289</v>
      </c>
      <c r="L581" s="442">
        <v>384</v>
      </c>
      <c r="M581" s="442">
        <v>509</v>
      </c>
    </row>
    <row r="582" spans="2:13" x14ac:dyDescent="0.25">
      <c r="B582" s="6" t="str">
        <f>色號!A581</f>
        <v>P8327</v>
      </c>
      <c r="C582" t="str">
        <f>色號!B581</f>
        <v>膚感胭脂</v>
      </c>
      <c r="D582" t="str">
        <f>色號!C581</f>
        <v>科定C</v>
      </c>
      <c r="F582" s="442">
        <v>84</v>
      </c>
      <c r="G582" s="442">
        <v>167</v>
      </c>
      <c r="H582" s="442">
        <v>167</v>
      </c>
      <c r="I582" s="442">
        <v>167</v>
      </c>
      <c r="J582" s="442">
        <v>251</v>
      </c>
      <c r="K582" s="442">
        <v>289</v>
      </c>
      <c r="L582" s="442">
        <v>384</v>
      </c>
      <c r="M582" s="442">
        <v>509</v>
      </c>
    </row>
    <row r="583" spans="2:13" x14ac:dyDescent="0.25">
      <c r="B583" s="6" t="str">
        <f>色號!A582</f>
        <v>P8328</v>
      </c>
      <c r="C583" t="str">
        <f>色號!B582</f>
        <v>膚感赤紅</v>
      </c>
      <c r="D583" t="str">
        <f>色號!C582</f>
        <v>科定C</v>
      </c>
      <c r="F583" s="442">
        <v>84</v>
      </c>
      <c r="G583" s="442">
        <v>167</v>
      </c>
      <c r="H583" s="442">
        <v>167</v>
      </c>
      <c r="I583" s="442">
        <v>167</v>
      </c>
      <c r="J583" s="442">
        <v>251</v>
      </c>
      <c r="K583" s="442">
        <v>289</v>
      </c>
      <c r="L583" s="442">
        <v>384</v>
      </c>
      <c r="M583" s="442">
        <v>509</v>
      </c>
    </row>
    <row r="584" spans="2:13" x14ac:dyDescent="0.25">
      <c r="B584" s="6" t="str">
        <f>色號!A583</f>
        <v>P8329</v>
      </c>
      <c r="C584" t="str">
        <f>色號!B583</f>
        <v>膚感棕紅</v>
      </c>
      <c r="D584" t="str">
        <f>色號!C583</f>
        <v>科定C</v>
      </c>
      <c r="F584" s="442">
        <v>84</v>
      </c>
      <c r="G584" s="442">
        <v>167</v>
      </c>
      <c r="H584" s="442">
        <v>167</v>
      </c>
      <c r="I584" s="442">
        <v>167</v>
      </c>
      <c r="J584" s="442">
        <v>251</v>
      </c>
      <c r="K584" s="442">
        <v>289</v>
      </c>
      <c r="L584" s="442">
        <v>384</v>
      </c>
      <c r="M584" s="442">
        <v>509</v>
      </c>
    </row>
    <row r="585" spans="2:13" x14ac:dyDescent="0.25">
      <c r="B585" s="6" t="str">
        <f>色號!A584</f>
        <v>P8330</v>
      </c>
      <c r="C585" t="str">
        <f>色號!B584</f>
        <v>膚感灰綠</v>
      </c>
      <c r="D585" t="str">
        <f>色號!C584</f>
        <v>科定C</v>
      </c>
      <c r="F585" s="442">
        <v>84</v>
      </c>
      <c r="G585" s="442">
        <v>167</v>
      </c>
      <c r="H585" s="442">
        <v>167</v>
      </c>
      <c r="I585" s="442">
        <v>167</v>
      </c>
      <c r="J585" s="442">
        <v>251</v>
      </c>
      <c r="K585" s="442">
        <v>289</v>
      </c>
      <c r="L585" s="442">
        <v>384</v>
      </c>
      <c r="M585" s="442">
        <v>509</v>
      </c>
    </row>
    <row r="586" spans="2:13" x14ac:dyDescent="0.25">
      <c r="B586" s="6" t="str">
        <f>色號!A585</f>
        <v>P8331</v>
      </c>
      <c r="C586" t="str">
        <f>色號!B585</f>
        <v>膚感清綠</v>
      </c>
      <c r="D586" t="str">
        <f>色號!C585</f>
        <v>科定C</v>
      </c>
      <c r="F586" s="442">
        <v>84</v>
      </c>
      <c r="G586" s="442">
        <v>167</v>
      </c>
      <c r="H586" s="442">
        <v>167</v>
      </c>
      <c r="I586" s="442">
        <v>167</v>
      </c>
      <c r="J586" s="442">
        <v>251</v>
      </c>
      <c r="K586" s="442">
        <v>289</v>
      </c>
      <c r="L586" s="442">
        <v>384</v>
      </c>
      <c r="M586" s="442">
        <v>509</v>
      </c>
    </row>
    <row r="587" spans="2:13" x14ac:dyDescent="0.25">
      <c r="B587" s="6" t="str">
        <f>色號!A586</f>
        <v>P8332</v>
      </c>
      <c r="C587" t="str">
        <f>色號!B586</f>
        <v>膚感草綠</v>
      </c>
      <c r="D587" t="str">
        <f>色號!C586</f>
        <v>科定C</v>
      </c>
      <c r="F587" s="442">
        <v>84</v>
      </c>
      <c r="G587" s="442">
        <v>167</v>
      </c>
      <c r="H587" s="442">
        <v>167</v>
      </c>
      <c r="I587" s="442">
        <v>167</v>
      </c>
      <c r="J587" s="442">
        <v>251</v>
      </c>
      <c r="K587" s="442">
        <v>289</v>
      </c>
      <c r="L587" s="442">
        <v>384</v>
      </c>
      <c r="M587" s="442">
        <v>509</v>
      </c>
    </row>
    <row r="588" spans="2:13" x14ac:dyDescent="0.25">
      <c r="B588" s="6" t="str">
        <f>色號!A587</f>
        <v>P8333</v>
      </c>
      <c r="C588" t="str">
        <f>色號!B587</f>
        <v>膚感墨綠</v>
      </c>
      <c r="D588" t="str">
        <f>色號!C587</f>
        <v>科定C</v>
      </c>
      <c r="F588" s="442">
        <v>84</v>
      </c>
      <c r="G588" s="442">
        <v>167</v>
      </c>
      <c r="H588" s="442">
        <v>167</v>
      </c>
      <c r="I588" s="442">
        <v>167</v>
      </c>
      <c r="J588" s="442">
        <v>251</v>
      </c>
      <c r="K588" s="442">
        <v>289</v>
      </c>
      <c r="L588" s="442">
        <v>384</v>
      </c>
      <c r="M588" s="442">
        <v>509</v>
      </c>
    </row>
    <row r="589" spans="2:13" x14ac:dyDescent="0.25">
      <c r="B589" s="6" t="str">
        <f>色號!A588</f>
        <v>P8334</v>
      </c>
      <c r="C589" t="str">
        <f>色號!B588</f>
        <v>膚感檸綠</v>
      </c>
      <c r="D589" t="str">
        <f>色號!C588</f>
        <v>科定C</v>
      </c>
      <c r="F589" s="442">
        <v>84</v>
      </c>
      <c r="G589" s="442">
        <v>167</v>
      </c>
      <c r="H589" s="442">
        <v>167</v>
      </c>
      <c r="I589" s="442">
        <v>167</v>
      </c>
      <c r="J589" s="442">
        <v>251</v>
      </c>
      <c r="K589" s="442">
        <v>289</v>
      </c>
      <c r="L589" s="442">
        <v>384</v>
      </c>
      <c r="M589" s="442">
        <v>509</v>
      </c>
    </row>
    <row r="590" spans="2:13" x14ac:dyDescent="0.25">
      <c r="B590" s="6" t="str">
        <f>色號!A589</f>
        <v>P8335</v>
      </c>
      <c r="C590" t="str">
        <f>色號!B589</f>
        <v>膚感薄荷綠</v>
      </c>
      <c r="D590" t="str">
        <f>色號!C589</f>
        <v>科定C</v>
      </c>
      <c r="F590" s="442">
        <v>84</v>
      </c>
      <c r="G590" s="442">
        <v>167</v>
      </c>
      <c r="H590" s="442">
        <v>167</v>
      </c>
      <c r="I590" s="442">
        <v>167</v>
      </c>
      <c r="J590" s="442">
        <v>251</v>
      </c>
      <c r="K590" s="442">
        <v>289</v>
      </c>
      <c r="L590" s="442">
        <v>384</v>
      </c>
      <c r="M590" s="442">
        <v>509</v>
      </c>
    </row>
    <row r="591" spans="2:13" x14ac:dyDescent="0.25">
      <c r="B591" s="6" t="str">
        <f>色號!A590</f>
        <v>P8336</v>
      </c>
      <c r="C591" t="str">
        <f>色號!B590</f>
        <v>膚感碧綠</v>
      </c>
      <c r="D591" t="str">
        <f>色號!C590</f>
        <v>科定C</v>
      </c>
      <c r="F591" s="442">
        <v>84</v>
      </c>
      <c r="G591" s="442">
        <v>167</v>
      </c>
      <c r="H591" s="442">
        <v>167</v>
      </c>
      <c r="I591" s="442">
        <v>167</v>
      </c>
      <c r="J591" s="442">
        <v>251</v>
      </c>
      <c r="K591" s="442">
        <v>289</v>
      </c>
      <c r="L591" s="442">
        <v>384</v>
      </c>
      <c r="M591" s="442">
        <v>509</v>
      </c>
    </row>
    <row r="592" spans="2:13" x14ac:dyDescent="0.25">
      <c r="B592" s="6" t="str">
        <f>色號!A591</f>
        <v>P8337</v>
      </c>
      <c r="C592" t="str">
        <f>色號!B591</f>
        <v>膚感葉綠</v>
      </c>
      <c r="D592" t="str">
        <f>色號!C591</f>
        <v>科定C</v>
      </c>
      <c r="F592" s="442">
        <v>84</v>
      </c>
      <c r="G592" s="442">
        <v>167</v>
      </c>
      <c r="H592" s="442">
        <v>167</v>
      </c>
      <c r="I592" s="442">
        <v>167</v>
      </c>
      <c r="J592" s="442">
        <v>251</v>
      </c>
      <c r="K592" s="442">
        <v>289</v>
      </c>
      <c r="L592" s="442">
        <v>384</v>
      </c>
      <c r="M592" s="442">
        <v>509</v>
      </c>
    </row>
    <row r="593" spans="2:13" x14ac:dyDescent="0.25">
      <c r="B593" s="6" t="str">
        <f>色號!A592</f>
        <v>P8338</v>
      </c>
      <c r="C593" t="str">
        <f>色號!B592</f>
        <v>膚感蔥綠</v>
      </c>
      <c r="D593" t="str">
        <f>色號!C592</f>
        <v>科定C</v>
      </c>
      <c r="F593" s="442">
        <v>84</v>
      </c>
      <c r="G593" s="442">
        <v>167</v>
      </c>
      <c r="H593" s="442">
        <v>167</v>
      </c>
      <c r="I593" s="442">
        <v>167</v>
      </c>
      <c r="J593" s="442">
        <v>251</v>
      </c>
      <c r="K593" s="442">
        <v>289</v>
      </c>
      <c r="L593" s="442">
        <v>384</v>
      </c>
      <c r="M593" s="442">
        <v>509</v>
      </c>
    </row>
    <row r="594" spans="2:13" x14ac:dyDescent="0.25">
      <c r="B594" s="6" t="str">
        <f>色號!A593</f>
        <v>P8339</v>
      </c>
      <c r="C594" t="str">
        <f>色號!B593</f>
        <v>膚感夜綠</v>
      </c>
      <c r="D594" t="str">
        <f>色號!C593</f>
        <v>科定C</v>
      </c>
      <c r="F594" s="442">
        <v>84</v>
      </c>
      <c r="G594" s="442">
        <v>167</v>
      </c>
      <c r="H594" s="442">
        <v>167</v>
      </c>
      <c r="I594" s="442">
        <v>167</v>
      </c>
      <c r="J594" s="442">
        <v>251</v>
      </c>
      <c r="K594" s="442">
        <v>289</v>
      </c>
      <c r="L594" s="442">
        <v>384</v>
      </c>
      <c r="M594" s="442">
        <v>509</v>
      </c>
    </row>
    <row r="595" spans="2:13" x14ac:dyDescent="0.25">
      <c r="B595" s="6" t="str">
        <f>色號!A594</f>
        <v>P8341</v>
      </c>
      <c r="C595" t="str">
        <f>色號!B594</f>
        <v>膚感奶藍</v>
      </c>
      <c r="D595" t="str">
        <f>色號!C594</f>
        <v>科定C</v>
      </c>
      <c r="F595" s="442">
        <v>84</v>
      </c>
      <c r="G595" s="442">
        <v>167</v>
      </c>
      <c r="H595" s="442">
        <v>167</v>
      </c>
      <c r="I595" s="442">
        <v>167</v>
      </c>
      <c r="J595" s="442">
        <v>251</v>
      </c>
      <c r="K595" s="442">
        <v>289</v>
      </c>
      <c r="L595" s="442">
        <v>384</v>
      </c>
      <c r="M595" s="442">
        <v>509</v>
      </c>
    </row>
    <row r="596" spans="2:13" x14ac:dyDescent="0.25">
      <c r="B596" s="6" t="str">
        <f>色號!A595</f>
        <v>P8342</v>
      </c>
      <c r="C596" t="str">
        <f>色號!B595</f>
        <v>膚感霧藍</v>
      </c>
      <c r="D596" t="str">
        <f>色號!C595</f>
        <v>科定C</v>
      </c>
      <c r="F596" s="442">
        <v>84</v>
      </c>
      <c r="G596" s="442">
        <v>167</v>
      </c>
      <c r="H596" s="442">
        <v>167</v>
      </c>
      <c r="I596" s="442">
        <v>167</v>
      </c>
      <c r="J596" s="442">
        <v>251</v>
      </c>
      <c r="K596" s="442">
        <v>289</v>
      </c>
      <c r="L596" s="442">
        <v>384</v>
      </c>
      <c r="M596" s="442">
        <v>509</v>
      </c>
    </row>
    <row r="597" spans="2:13" x14ac:dyDescent="0.25">
      <c r="B597" s="6" t="str">
        <f>色號!A596</f>
        <v>P8343</v>
      </c>
      <c r="C597" t="str">
        <f>色號!B596</f>
        <v>膚感藏青</v>
      </c>
      <c r="D597" t="str">
        <f>色號!C596</f>
        <v>科定C</v>
      </c>
      <c r="F597" s="442">
        <v>84</v>
      </c>
      <c r="G597" s="442">
        <v>167</v>
      </c>
      <c r="H597" s="442">
        <v>167</v>
      </c>
      <c r="I597" s="442">
        <v>167</v>
      </c>
      <c r="J597" s="442">
        <v>251</v>
      </c>
      <c r="K597" s="442">
        <v>289</v>
      </c>
      <c r="L597" s="442">
        <v>384</v>
      </c>
      <c r="M597" s="442">
        <v>509</v>
      </c>
    </row>
    <row r="598" spans="2:13" x14ac:dyDescent="0.25">
      <c r="B598" s="6" t="str">
        <f>色號!A597</f>
        <v>P8344</v>
      </c>
      <c r="C598" t="str">
        <f>色號!B597</f>
        <v>膚感冰藍</v>
      </c>
      <c r="D598" t="str">
        <f>色號!C597</f>
        <v>科定C</v>
      </c>
      <c r="F598" s="442">
        <v>84</v>
      </c>
      <c r="G598" s="442">
        <v>167</v>
      </c>
      <c r="H598" s="442">
        <v>167</v>
      </c>
      <c r="I598" s="442">
        <v>167</v>
      </c>
      <c r="J598" s="442">
        <v>251</v>
      </c>
      <c r="K598" s="442">
        <v>289</v>
      </c>
      <c r="L598" s="442">
        <v>384</v>
      </c>
      <c r="M598" s="442">
        <v>509</v>
      </c>
    </row>
    <row r="599" spans="2:13" x14ac:dyDescent="0.25">
      <c r="B599" s="6" t="str">
        <f>色號!A598</f>
        <v>P8345</v>
      </c>
      <c r="C599" t="str">
        <f>色號!B598</f>
        <v>膚感水藍</v>
      </c>
      <c r="D599" t="str">
        <f>色號!C598</f>
        <v>科定C</v>
      </c>
      <c r="F599" s="442">
        <v>84</v>
      </c>
      <c r="G599" s="442">
        <v>167</v>
      </c>
      <c r="H599" s="442">
        <v>167</v>
      </c>
      <c r="I599" s="442">
        <v>167</v>
      </c>
      <c r="J599" s="442">
        <v>251</v>
      </c>
      <c r="K599" s="442">
        <v>289</v>
      </c>
      <c r="L599" s="442">
        <v>384</v>
      </c>
      <c r="M599" s="442">
        <v>509</v>
      </c>
    </row>
    <row r="600" spans="2:13" x14ac:dyDescent="0.25">
      <c r="B600" s="6" t="str">
        <f>色號!A599</f>
        <v>P8346</v>
      </c>
      <c r="C600" t="str">
        <f>色號!B599</f>
        <v>膚感煙藍</v>
      </c>
      <c r="D600" t="str">
        <f>色號!C599</f>
        <v>科定C</v>
      </c>
      <c r="F600" s="442">
        <v>84</v>
      </c>
      <c r="G600" s="442">
        <v>167</v>
      </c>
      <c r="H600" s="442">
        <v>167</v>
      </c>
      <c r="I600" s="442">
        <v>167</v>
      </c>
      <c r="J600" s="442">
        <v>251</v>
      </c>
      <c r="K600" s="442">
        <v>289</v>
      </c>
      <c r="L600" s="442">
        <v>384</v>
      </c>
      <c r="M600" s="442">
        <v>509</v>
      </c>
    </row>
    <row r="601" spans="2:13" x14ac:dyDescent="0.25">
      <c r="B601" s="6" t="str">
        <f>色號!A600</f>
        <v>P8347</v>
      </c>
      <c r="C601" t="str">
        <f>色號!B600</f>
        <v>膚感鴿藍</v>
      </c>
      <c r="D601" t="str">
        <f>色號!C600</f>
        <v>科定C</v>
      </c>
      <c r="F601" s="442">
        <v>84</v>
      </c>
      <c r="G601" s="442">
        <v>167</v>
      </c>
      <c r="H601" s="442">
        <v>167</v>
      </c>
      <c r="I601" s="442">
        <v>167</v>
      </c>
      <c r="J601" s="442">
        <v>251</v>
      </c>
      <c r="K601" s="442">
        <v>289</v>
      </c>
      <c r="L601" s="442">
        <v>384</v>
      </c>
      <c r="M601" s="442">
        <v>509</v>
      </c>
    </row>
    <row r="602" spans="2:13" x14ac:dyDescent="0.25">
      <c r="B602" s="6" t="str">
        <f>色號!A601</f>
        <v>P8348</v>
      </c>
      <c r="C602" t="str">
        <f>色號!B601</f>
        <v>膚感靛青</v>
      </c>
      <c r="D602" t="str">
        <f>色號!C601</f>
        <v>科定C</v>
      </c>
      <c r="F602" s="442">
        <v>84</v>
      </c>
      <c r="G602" s="442">
        <v>167</v>
      </c>
      <c r="H602" s="442">
        <v>167</v>
      </c>
      <c r="I602" s="442">
        <v>167</v>
      </c>
      <c r="J602" s="442">
        <v>251</v>
      </c>
      <c r="K602" s="442">
        <v>289</v>
      </c>
      <c r="L602" s="442">
        <v>384</v>
      </c>
      <c r="M602" s="442">
        <v>509</v>
      </c>
    </row>
    <row r="603" spans="2:13" x14ac:dyDescent="0.25">
      <c r="B603" s="6" t="str">
        <f>色號!A602</f>
        <v>P8351</v>
      </c>
      <c r="C603" t="str">
        <f>色號!B602</f>
        <v>膚感薰衣草</v>
      </c>
      <c r="D603" t="str">
        <f>色號!C602</f>
        <v>科定C</v>
      </c>
      <c r="F603" s="442">
        <v>84</v>
      </c>
      <c r="G603" s="442">
        <v>167</v>
      </c>
      <c r="H603" s="442">
        <v>167</v>
      </c>
      <c r="I603" s="442">
        <v>167</v>
      </c>
      <c r="J603" s="442">
        <v>251</v>
      </c>
      <c r="K603" s="442">
        <v>289</v>
      </c>
      <c r="L603" s="442">
        <v>384</v>
      </c>
      <c r="M603" s="442">
        <v>509</v>
      </c>
    </row>
    <row r="604" spans="2:13" x14ac:dyDescent="0.25">
      <c r="B604" s="6" t="str">
        <f>色號!A603</f>
        <v>P8352</v>
      </c>
      <c r="C604" t="str">
        <f>色號!B603</f>
        <v>膚感灰紫</v>
      </c>
      <c r="D604" t="str">
        <f>色號!C603</f>
        <v>科定C</v>
      </c>
      <c r="F604" s="442">
        <v>84</v>
      </c>
      <c r="G604" s="442">
        <v>167</v>
      </c>
      <c r="H604" s="442">
        <v>167</v>
      </c>
      <c r="I604" s="442">
        <v>167</v>
      </c>
      <c r="J604" s="442">
        <v>251</v>
      </c>
      <c r="K604" s="442">
        <v>289</v>
      </c>
      <c r="L604" s="442">
        <v>384</v>
      </c>
      <c r="M604" s="442">
        <v>509</v>
      </c>
    </row>
    <row r="605" spans="2:13" x14ac:dyDescent="0.25">
      <c r="B605" s="6" t="str">
        <f>色號!A604</f>
        <v>P8353</v>
      </c>
      <c r="C605" t="str">
        <f>色號!B604</f>
        <v>膚感粉櫻</v>
      </c>
      <c r="D605" t="str">
        <f>色號!C604</f>
        <v>科定C</v>
      </c>
      <c r="F605" s="442">
        <v>84</v>
      </c>
      <c r="G605" s="442">
        <v>167</v>
      </c>
      <c r="H605" s="442">
        <v>167</v>
      </c>
      <c r="I605" s="442">
        <v>167</v>
      </c>
      <c r="J605" s="442">
        <v>251</v>
      </c>
      <c r="K605" s="442">
        <v>289</v>
      </c>
      <c r="L605" s="442">
        <v>384</v>
      </c>
      <c r="M605" s="442">
        <v>509</v>
      </c>
    </row>
    <row r="606" spans="2:13" x14ac:dyDescent="0.25">
      <c r="B606" s="6" t="str">
        <f>色號!A605</f>
        <v>P8354</v>
      </c>
      <c r="C606" t="str">
        <f>色號!B605</f>
        <v>膚感丁香灰</v>
      </c>
      <c r="D606" t="str">
        <f>色號!C605</f>
        <v>科定C</v>
      </c>
      <c r="F606" s="442">
        <v>84</v>
      </c>
      <c r="G606" s="442">
        <v>167</v>
      </c>
      <c r="H606" s="442">
        <v>167</v>
      </c>
      <c r="I606" s="442">
        <v>167</v>
      </c>
      <c r="J606" s="442">
        <v>251</v>
      </c>
      <c r="K606" s="442">
        <v>289</v>
      </c>
      <c r="L606" s="442">
        <v>384</v>
      </c>
      <c r="M606" s="442">
        <v>509</v>
      </c>
    </row>
    <row r="607" spans="2:13" x14ac:dyDescent="0.25">
      <c r="B607" s="6" t="str">
        <f>色號!A606</f>
        <v>P8361</v>
      </c>
      <c r="C607" t="str">
        <f>色號!B606</f>
        <v>膚感柑橘</v>
      </c>
      <c r="D607" t="str">
        <f>色號!C606</f>
        <v>科定C</v>
      </c>
      <c r="F607" s="442">
        <v>84</v>
      </c>
      <c r="G607" s="442">
        <v>167</v>
      </c>
      <c r="H607" s="442">
        <v>167</v>
      </c>
      <c r="I607" s="442">
        <v>167</v>
      </c>
      <c r="J607" s="442">
        <v>251</v>
      </c>
      <c r="K607" s="442">
        <v>289</v>
      </c>
      <c r="L607" s="442">
        <v>384</v>
      </c>
      <c r="M607" s="442">
        <v>509</v>
      </c>
    </row>
    <row r="608" spans="2:13" x14ac:dyDescent="0.25">
      <c r="B608" s="6" t="str">
        <f>色號!A607</f>
        <v>P8362</v>
      </c>
      <c r="C608" t="str">
        <f>色號!B607</f>
        <v>膚感亮橙</v>
      </c>
      <c r="D608" t="str">
        <f>色號!C607</f>
        <v>科定C</v>
      </c>
      <c r="F608" s="442">
        <v>84</v>
      </c>
      <c r="G608" s="442">
        <v>167</v>
      </c>
      <c r="H608" s="442">
        <v>167</v>
      </c>
      <c r="I608" s="442">
        <v>167</v>
      </c>
      <c r="J608" s="442">
        <v>251</v>
      </c>
      <c r="K608" s="442">
        <v>289</v>
      </c>
      <c r="L608" s="442">
        <v>384</v>
      </c>
      <c r="M608" s="442">
        <v>509</v>
      </c>
    </row>
    <row r="609" spans="2:13" x14ac:dyDescent="0.25">
      <c r="B609" s="6" t="str">
        <f>色號!A608</f>
        <v>P8363</v>
      </c>
      <c r="C609" t="str">
        <f>色號!B608</f>
        <v>膚感杏桃</v>
      </c>
      <c r="D609" t="str">
        <f>色號!C608</f>
        <v>科定C</v>
      </c>
      <c r="F609" s="442">
        <v>84</v>
      </c>
      <c r="G609" s="442">
        <v>167</v>
      </c>
      <c r="H609" s="442">
        <v>167</v>
      </c>
      <c r="I609" s="442">
        <v>167</v>
      </c>
      <c r="J609" s="442">
        <v>251</v>
      </c>
      <c r="K609" s="442">
        <v>289</v>
      </c>
      <c r="L609" s="442">
        <v>384</v>
      </c>
      <c r="M609" s="442">
        <v>509</v>
      </c>
    </row>
    <row r="610" spans="2:13" x14ac:dyDescent="0.25">
      <c r="B610" s="6" t="str">
        <f>色號!A609</f>
        <v>P8364</v>
      </c>
      <c r="C610" t="str">
        <f>色號!B609</f>
        <v>膚感甜柿</v>
      </c>
      <c r="D610" t="str">
        <f>色號!C609</f>
        <v>科定C</v>
      </c>
      <c r="F610" s="442">
        <v>84</v>
      </c>
      <c r="G610" s="442">
        <v>167</v>
      </c>
      <c r="H610" s="442">
        <v>167</v>
      </c>
      <c r="I610" s="442">
        <v>167</v>
      </c>
      <c r="J610" s="442">
        <v>251</v>
      </c>
      <c r="K610" s="442">
        <v>289</v>
      </c>
      <c r="L610" s="442">
        <v>384</v>
      </c>
      <c r="M610" s="442">
        <v>509</v>
      </c>
    </row>
    <row r="611" spans="2:13" x14ac:dyDescent="0.25">
      <c r="B611" s="6" t="str">
        <f>色號!A610</f>
        <v>P8371</v>
      </c>
      <c r="C611" t="str">
        <f>色號!B610</f>
        <v>膚感鵝黃</v>
      </c>
      <c r="D611" t="str">
        <f>色號!C610</f>
        <v>科定C</v>
      </c>
      <c r="F611" s="442">
        <v>84</v>
      </c>
      <c r="G611" s="442">
        <v>167</v>
      </c>
      <c r="H611" s="442">
        <v>167</v>
      </c>
      <c r="I611" s="442">
        <v>167</v>
      </c>
      <c r="J611" s="442">
        <v>251</v>
      </c>
      <c r="K611" s="442">
        <v>289</v>
      </c>
      <c r="L611" s="442">
        <v>384</v>
      </c>
      <c r="M611" s="442">
        <v>509</v>
      </c>
    </row>
    <row r="612" spans="2:13" x14ac:dyDescent="0.25">
      <c r="B612" s="6" t="str">
        <f>色號!A611</f>
        <v>P8372</v>
      </c>
      <c r="C612" t="str">
        <f>色號!B611</f>
        <v>膚感嫩黃</v>
      </c>
      <c r="D612" t="str">
        <f>色號!C611</f>
        <v>科定C</v>
      </c>
      <c r="F612" s="442">
        <v>84</v>
      </c>
      <c r="G612" s="442">
        <v>167</v>
      </c>
      <c r="H612" s="442">
        <v>167</v>
      </c>
      <c r="I612" s="442">
        <v>167</v>
      </c>
      <c r="J612" s="442">
        <v>251</v>
      </c>
      <c r="K612" s="442">
        <v>289</v>
      </c>
      <c r="L612" s="442">
        <v>384</v>
      </c>
      <c r="M612" s="442">
        <v>509</v>
      </c>
    </row>
    <row r="613" spans="2:13" x14ac:dyDescent="0.25">
      <c r="B613" s="6" t="str">
        <f>色號!A612</f>
        <v>P8373</v>
      </c>
      <c r="C613" t="str">
        <f>色號!B612</f>
        <v>膚感淡黃</v>
      </c>
      <c r="D613" t="str">
        <f>色號!C612</f>
        <v>科定C</v>
      </c>
      <c r="F613" s="442">
        <v>84</v>
      </c>
      <c r="G613" s="442">
        <v>167</v>
      </c>
      <c r="H613" s="442">
        <v>167</v>
      </c>
      <c r="I613" s="442">
        <v>167</v>
      </c>
      <c r="J613" s="442">
        <v>251</v>
      </c>
      <c r="K613" s="442">
        <v>289</v>
      </c>
      <c r="L613" s="442">
        <v>384</v>
      </c>
      <c r="M613" s="442">
        <v>509</v>
      </c>
    </row>
    <row r="614" spans="2:13" x14ac:dyDescent="0.25">
      <c r="B614" s="6" t="str">
        <f>色號!A613</f>
        <v>P8374</v>
      </c>
      <c r="C614" t="str">
        <f>色號!B613</f>
        <v>膚感亮黃</v>
      </c>
      <c r="D614" t="str">
        <f>色號!C613</f>
        <v>科定C</v>
      </c>
      <c r="F614" s="442">
        <v>84</v>
      </c>
      <c r="G614" s="442">
        <v>167</v>
      </c>
      <c r="H614" s="442">
        <v>167</v>
      </c>
      <c r="I614" s="442">
        <v>167</v>
      </c>
      <c r="J614" s="442">
        <v>251</v>
      </c>
      <c r="K614" s="442">
        <v>289</v>
      </c>
      <c r="L614" s="442">
        <v>384</v>
      </c>
      <c r="M614" s="442">
        <v>509</v>
      </c>
    </row>
    <row r="615" spans="2:13" x14ac:dyDescent="0.25">
      <c r="B615" s="6" t="str">
        <f>色號!A614</f>
        <v>P8381</v>
      </c>
      <c r="C615" t="str">
        <f>色號!B614</f>
        <v>膚感咖啡</v>
      </c>
      <c r="D615" t="str">
        <f>色號!C614</f>
        <v>科定C</v>
      </c>
      <c r="F615" s="442">
        <v>84</v>
      </c>
      <c r="G615" s="442">
        <v>167</v>
      </c>
      <c r="H615" s="442">
        <v>167</v>
      </c>
      <c r="I615" s="442">
        <v>167</v>
      </c>
      <c r="J615" s="442">
        <v>251</v>
      </c>
      <c r="K615" s="442">
        <v>289</v>
      </c>
      <c r="L615" s="442">
        <v>384</v>
      </c>
      <c r="M615" s="442">
        <v>509</v>
      </c>
    </row>
    <row r="616" spans="2:13" x14ac:dyDescent="0.25">
      <c r="B616" s="6" t="str">
        <f>色號!A615</f>
        <v>P8382</v>
      </c>
      <c r="C616" t="str">
        <f>色號!B615</f>
        <v>膚感摩卡</v>
      </c>
      <c r="D616" t="str">
        <f>色號!C615</f>
        <v>科定C</v>
      </c>
      <c r="F616" s="442">
        <v>84</v>
      </c>
      <c r="G616" s="442">
        <v>167</v>
      </c>
      <c r="H616" s="442">
        <v>167</v>
      </c>
      <c r="I616" s="442">
        <v>167</v>
      </c>
      <c r="J616" s="442">
        <v>251</v>
      </c>
      <c r="K616" s="442">
        <v>289</v>
      </c>
      <c r="L616" s="442">
        <v>384</v>
      </c>
      <c r="M616" s="442">
        <v>509</v>
      </c>
    </row>
    <row r="617" spans="2:13" x14ac:dyDescent="0.25">
      <c r="B617" s="6" t="str">
        <f>色號!A616</f>
        <v>P8383</v>
      </c>
      <c r="C617" t="str">
        <f>色號!B616</f>
        <v>膚感茶棕</v>
      </c>
      <c r="D617" t="str">
        <f>色號!C616</f>
        <v>科定C</v>
      </c>
      <c r="F617" s="442">
        <v>84</v>
      </c>
      <c r="G617" s="442">
        <v>167</v>
      </c>
      <c r="H617" s="442">
        <v>167</v>
      </c>
      <c r="I617" s="442">
        <v>167</v>
      </c>
      <c r="J617" s="442">
        <v>251</v>
      </c>
      <c r="K617" s="442">
        <v>289</v>
      </c>
      <c r="L617" s="442">
        <v>384</v>
      </c>
      <c r="M617" s="442">
        <v>509</v>
      </c>
    </row>
    <row r="618" spans="2:13" x14ac:dyDescent="0.25">
      <c r="B618" s="6" t="str">
        <f>色號!A617</f>
        <v>P8397</v>
      </c>
      <c r="C618" t="str">
        <f>色號!B617</f>
        <v>膚感奶白</v>
      </c>
      <c r="D618" t="str">
        <f>色號!C617</f>
        <v>科定C</v>
      </c>
      <c r="F618" s="442">
        <v>84</v>
      </c>
      <c r="G618" s="442">
        <v>167</v>
      </c>
      <c r="H618" s="442">
        <v>167</v>
      </c>
      <c r="I618" s="442">
        <v>167</v>
      </c>
      <c r="J618" s="442">
        <v>251</v>
      </c>
      <c r="K618" s="442">
        <v>289</v>
      </c>
      <c r="L618" s="442">
        <v>384</v>
      </c>
      <c r="M618" s="442">
        <v>509</v>
      </c>
    </row>
    <row r="619" spans="2:13" x14ac:dyDescent="0.25">
      <c r="B619" s="6" t="str">
        <f>色號!A618</f>
        <v>P8398</v>
      </c>
      <c r="C619" t="str">
        <f>色號!B618</f>
        <v>膚感冷白</v>
      </c>
      <c r="D619" t="str">
        <f>色號!C618</f>
        <v>科定C</v>
      </c>
      <c r="F619" s="442">
        <v>84</v>
      </c>
      <c r="G619" s="442">
        <v>167</v>
      </c>
      <c r="H619" s="442">
        <v>167</v>
      </c>
      <c r="I619" s="442">
        <v>167</v>
      </c>
      <c r="J619" s="442">
        <v>251</v>
      </c>
      <c r="K619" s="442">
        <v>289</v>
      </c>
      <c r="L619" s="442">
        <v>384</v>
      </c>
      <c r="M619" s="442">
        <v>509</v>
      </c>
    </row>
    <row r="620" spans="2:13" x14ac:dyDescent="0.25">
      <c r="B620" s="6" t="str">
        <f>色號!A619</f>
        <v>P8399</v>
      </c>
      <c r="C620" t="str">
        <f>色號!B619</f>
        <v>膚感瓷白</v>
      </c>
      <c r="D620" t="str">
        <f>色號!C619</f>
        <v>科定C</v>
      </c>
      <c r="F620" s="442">
        <v>84</v>
      </c>
      <c r="G620" s="442">
        <v>167</v>
      </c>
      <c r="H620" s="442">
        <v>167</v>
      </c>
      <c r="I620" s="442">
        <v>167</v>
      </c>
      <c r="J620" s="442">
        <v>251</v>
      </c>
      <c r="K620" s="442">
        <v>289</v>
      </c>
      <c r="L620" s="442">
        <v>384</v>
      </c>
      <c r="M620" s="442">
        <v>509</v>
      </c>
    </row>
    <row r="621" spans="2:13" x14ac:dyDescent="0.25">
      <c r="B621" s="6" t="str">
        <f>色號!A620</f>
        <v>P8401</v>
      </c>
      <c r="C621" t="str">
        <f>色號!B620</f>
        <v>膚感灰白</v>
      </c>
      <c r="D621" t="str">
        <f>色號!C620</f>
        <v>科定C</v>
      </c>
      <c r="F621" s="442">
        <v>84</v>
      </c>
      <c r="G621" s="442">
        <v>167</v>
      </c>
      <c r="H621" s="442">
        <v>167</v>
      </c>
      <c r="I621" s="442">
        <v>167</v>
      </c>
      <c r="J621" s="442">
        <v>251</v>
      </c>
      <c r="K621" s="442">
        <v>289</v>
      </c>
      <c r="L621" s="442">
        <v>384</v>
      </c>
      <c r="M621" s="442">
        <v>509</v>
      </c>
    </row>
    <row r="622" spans="2:13" x14ac:dyDescent="0.25">
      <c r="B622" s="6" t="str">
        <f>色號!A621</f>
        <v>P8402</v>
      </c>
      <c r="C622" t="str">
        <f>色號!B621</f>
        <v>膚感淺灰</v>
      </c>
      <c r="D622" t="str">
        <f>色號!C621</f>
        <v>科定C</v>
      </c>
      <c r="F622" s="442">
        <v>84</v>
      </c>
      <c r="G622" s="442">
        <v>167</v>
      </c>
      <c r="H622" s="442">
        <v>167</v>
      </c>
      <c r="I622" s="442">
        <v>167</v>
      </c>
      <c r="J622" s="442">
        <v>251</v>
      </c>
      <c r="K622" s="442">
        <v>289</v>
      </c>
      <c r="L622" s="442">
        <v>384</v>
      </c>
      <c r="M622" s="442">
        <v>509</v>
      </c>
    </row>
    <row r="623" spans="2:13" x14ac:dyDescent="0.25">
      <c r="B623" s="6" t="str">
        <f>色號!A622</f>
        <v>P8403</v>
      </c>
      <c r="C623" t="str">
        <f>色號!B622</f>
        <v>膚感豆綠</v>
      </c>
      <c r="D623" t="str">
        <f>色號!C622</f>
        <v>科定C</v>
      </c>
      <c r="F623" s="442">
        <v>84</v>
      </c>
      <c r="G623" s="442">
        <v>167</v>
      </c>
      <c r="H623" s="442">
        <v>167</v>
      </c>
      <c r="I623" s="442">
        <v>167</v>
      </c>
      <c r="J623" s="442">
        <v>251</v>
      </c>
      <c r="K623" s="442">
        <v>289</v>
      </c>
      <c r="L623" s="442">
        <v>384</v>
      </c>
      <c r="M623" s="442">
        <v>509</v>
      </c>
    </row>
    <row r="624" spans="2:13" x14ac:dyDescent="0.25">
      <c r="B624" s="6" t="str">
        <f>色號!A623</f>
        <v>P8404</v>
      </c>
      <c r="C624" t="str">
        <f>色號!B623</f>
        <v>膚感杏灰</v>
      </c>
      <c r="D624" t="str">
        <f>色號!C623</f>
        <v>科定C</v>
      </c>
      <c r="F624" s="442">
        <v>84</v>
      </c>
      <c r="G624" s="442">
        <v>167</v>
      </c>
      <c r="H624" s="442">
        <v>167</v>
      </c>
      <c r="I624" s="442">
        <v>167</v>
      </c>
      <c r="J624" s="442">
        <v>251</v>
      </c>
      <c r="K624" s="442">
        <v>289</v>
      </c>
      <c r="L624" s="442">
        <v>384</v>
      </c>
      <c r="M624" s="442">
        <v>509</v>
      </c>
    </row>
    <row r="625" spans="2:13" x14ac:dyDescent="0.25">
      <c r="B625" s="6" t="str">
        <f>色號!A624</f>
        <v>P8405</v>
      </c>
      <c r="C625" t="str">
        <f>色號!B624</f>
        <v>膚感暖灰</v>
      </c>
      <c r="D625" t="str">
        <f>色號!C624</f>
        <v>科定C</v>
      </c>
      <c r="F625" s="442">
        <v>84</v>
      </c>
      <c r="G625" s="442">
        <v>167</v>
      </c>
      <c r="H625" s="442">
        <v>167</v>
      </c>
      <c r="I625" s="442">
        <v>167</v>
      </c>
      <c r="J625" s="442">
        <v>251</v>
      </c>
      <c r="K625" s="442">
        <v>289</v>
      </c>
      <c r="L625" s="442">
        <v>384</v>
      </c>
      <c r="M625" s="442">
        <v>509</v>
      </c>
    </row>
    <row r="626" spans="2:13" x14ac:dyDescent="0.25">
      <c r="B626" s="6" t="str">
        <f>色號!A625</f>
        <v>P8406</v>
      </c>
      <c r="C626" t="str">
        <f>色號!B625</f>
        <v>膚感中灰</v>
      </c>
      <c r="D626" t="str">
        <f>色號!C625</f>
        <v>科定C</v>
      </c>
      <c r="F626" s="442">
        <v>84</v>
      </c>
      <c r="G626" s="442">
        <v>167</v>
      </c>
      <c r="H626" s="442">
        <v>167</v>
      </c>
      <c r="I626" s="442">
        <v>167</v>
      </c>
      <c r="J626" s="442">
        <v>251</v>
      </c>
      <c r="K626" s="442">
        <v>289</v>
      </c>
      <c r="L626" s="442">
        <v>384</v>
      </c>
      <c r="M626" s="442">
        <v>509</v>
      </c>
    </row>
    <row r="627" spans="2:13" x14ac:dyDescent="0.25">
      <c r="B627" s="6" t="str">
        <f>色號!A626</f>
        <v>P8407</v>
      </c>
      <c r="C627" t="str">
        <f>色號!B626</f>
        <v>膚感岩灰</v>
      </c>
      <c r="D627" t="str">
        <f>色號!C626</f>
        <v>科定C</v>
      </c>
      <c r="F627" s="442">
        <v>84</v>
      </c>
      <c r="G627" s="442">
        <v>167</v>
      </c>
      <c r="H627" s="442">
        <v>167</v>
      </c>
      <c r="I627" s="442">
        <v>167</v>
      </c>
      <c r="J627" s="442">
        <v>251</v>
      </c>
      <c r="K627" s="442">
        <v>289</v>
      </c>
      <c r="L627" s="442">
        <v>384</v>
      </c>
      <c r="M627" s="442">
        <v>509</v>
      </c>
    </row>
    <row r="628" spans="2:13" x14ac:dyDescent="0.25">
      <c r="B628" s="6" t="str">
        <f>色號!A627</f>
        <v>P8408</v>
      </c>
      <c r="C628" t="str">
        <f>色號!B627</f>
        <v>膚感影灰</v>
      </c>
      <c r="D628" t="str">
        <f>色號!C627</f>
        <v>科定C</v>
      </c>
      <c r="F628" s="442">
        <v>84</v>
      </c>
      <c r="G628" s="442">
        <v>167</v>
      </c>
      <c r="H628" s="442">
        <v>167</v>
      </c>
      <c r="I628" s="442">
        <v>167</v>
      </c>
      <c r="J628" s="442">
        <v>251</v>
      </c>
      <c r="K628" s="442">
        <v>289</v>
      </c>
      <c r="L628" s="442">
        <v>384</v>
      </c>
      <c r="M628" s="442">
        <v>509</v>
      </c>
    </row>
    <row r="629" spans="2:13" x14ac:dyDescent="0.25">
      <c r="B629" s="6" t="str">
        <f>色號!A628</f>
        <v>P8409</v>
      </c>
      <c r="C629" t="str">
        <f>色號!B628</f>
        <v>膚感米灰</v>
      </c>
      <c r="D629" t="str">
        <f>色號!C628</f>
        <v>科定C</v>
      </c>
      <c r="F629" s="442">
        <v>84</v>
      </c>
      <c r="G629" s="442">
        <v>167</v>
      </c>
      <c r="H629" s="442">
        <v>167</v>
      </c>
      <c r="I629" s="442">
        <v>167</v>
      </c>
      <c r="J629" s="442">
        <v>251</v>
      </c>
      <c r="K629" s="442">
        <v>289</v>
      </c>
      <c r="L629" s="442">
        <v>384</v>
      </c>
      <c r="M629" s="442">
        <v>509</v>
      </c>
    </row>
    <row r="630" spans="2:13" x14ac:dyDescent="0.25">
      <c r="B630" s="6" t="str">
        <f>色號!A629</f>
        <v>P8561</v>
      </c>
      <c r="C630" t="str">
        <f>色號!B629</f>
        <v>砂面爍銀灰</v>
      </c>
      <c r="D630" t="str">
        <f>色號!C629</f>
        <v>科定C</v>
      </c>
      <c r="F630" s="442">
        <v>84</v>
      </c>
      <c r="G630" s="442">
        <v>167</v>
      </c>
      <c r="H630" s="442">
        <v>167</v>
      </c>
      <c r="I630" s="442">
        <v>167</v>
      </c>
      <c r="J630" s="442">
        <v>251</v>
      </c>
      <c r="K630" s="442">
        <v>289</v>
      </c>
      <c r="L630" s="442">
        <v>384</v>
      </c>
      <c r="M630" s="442">
        <v>509</v>
      </c>
    </row>
    <row r="631" spans="2:13" x14ac:dyDescent="0.25">
      <c r="B631" s="6" t="str">
        <f>色號!A630</f>
        <v>P8411</v>
      </c>
      <c r="C631" t="str">
        <f>色號!B630</f>
        <v>膚感大麥白</v>
      </c>
      <c r="D631" t="str">
        <f>色號!C630</f>
        <v>科定C</v>
      </c>
      <c r="F631" s="442">
        <v>84</v>
      </c>
      <c r="G631" s="442">
        <v>167</v>
      </c>
      <c r="H631" s="442">
        <v>167</v>
      </c>
      <c r="I631" s="442">
        <v>167</v>
      </c>
      <c r="J631" s="442">
        <v>251</v>
      </c>
      <c r="K631" s="442">
        <v>289</v>
      </c>
      <c r="L631" s="442">
        <v>384</v>
      </c>
      <c r="M631" s="442">
        <v>509</v>
      </c>
    </row>
    <row r="632" spans="2:13" x14ac:dyDescent="0.25">
      <c r="B632" s="6" t="str">
        <f>色號!A631</f>
        <v>P8562</v>
      </c>
      <c r="C632" t="str">
        <f>色號!B631</f>
        <v>砂面爍鉑米</v>
      </c>
      <c r="D632" t="str">
        <f>色號!C631</f>
        <v>科定C</v>
      </c>
      <c r="F632" s="442">
        <v>84</v>
      </c>
      <c r="G632" s="442">
        <v>167</v>
      </c>
      <c r="H632" s="442">
        <v>167</v>
      </c>
      <c r="I632" s="442">
        <v>167</v>
      </c>
      <c r="J632" s="442">
        <v>251</v>
      </c>
      <c r="K632" s="442">
        <v>289</v>
      </c>
      <c r="L632" s="442">
        <v>384</v>
      </c>
      <c r="M632" s="442">
        <v>509</v>
      </c>
    </row>
    <row r="633" spans="2:13" x14ac:dyDescent="0.25">
      <c r="B633" s="6" t="str">
        <f>色號!A632</f>
        <v>P8412</v>
      </c>
      <c r="C633" t="str">
        <f>色號!B632</f>
        <v>膚感燕麥</v>
      </c>
      <c r="D633" t="str">
        <f>色號!C632</f>
        <v>科定C</v>
      </c>
      <c r="F633" s="442">
        <v>84</v>
      </c>
      <c r="G633" s="442">
        <v>167</v>
      </c>
      <c r="H633" s="442">
        <v>167</v>
      </c>
      <c r="I633" s="442">
        <v>167</v>
      </c>
      <c r="J633" s="442">
        <v>251</v>
      </c>
      <c r="K633" s="442">
        <v>289</v>
      </c>
      <c r="L633" s="442">
        <v>384</v>
      </c>
      <c r="M633" s="442">
        <v>509</v>
      </c>
    </row>
    <row r="634" spans="2:13" x14ac:dyDescent="0.25">
      <c r="B634" s="6" t="str">
        <f>色號!A633</f>
        <v>P8563</v>
      </c>
      <c r="C634" t="str">
        <f>色號!B633</f>
        <v>砂面爍鉑灰</v>
      </c>
      <c r="D634" t="str">
        <f>色號!C633</f>
        <v>科定C</v>
      </c>
      <c r="F634" s="442">
        <v>84</v>
      </c>
      <c r="G634" s="442">
        <v>167</v>
      </c>
      <c r="H634" s="442">
        <v>167</v>
      </c>
      <c r="I634" s="442">
        <v>167</v>
      </c>
      <c r="J634" s="442">
        <v>251</v>
      </c>
      <c r="K634" s="442">
        <v>289</v>
      </c>
      <c r="L634" s="442">
        <v>384</v>
      </c>
      <c r="M634" s="442">
        <v>509</v>
      </c>
    </row>
    <row r="635" spans="2:13" x14ac:dyDescent="0.25">
      <c r="B635" s="6" t="str">
        <f>色號!A634</f>
        <v>P8413</v>
      </c>
      <c r="C635" t="str">
        <f>色號!B634</f>
        <v>膚感冰川灰</v>
      </c>
      <c r="D635" t="str">
        <f>色號!C634</f>
        <v>科定C</v>
      </c>
      <c r="F635" s="442">
        <v>84</v>
      </c>
      <c r="G635" s="442">
        <v>167</v>
      </c>
      <c r="H635" s="442">
        <v>167</v>
      </c>
      <c r="I635" s="442">
        <v>167</v>
      </c>
      <c r="J635" s="442">
        <v>251</v>
      </c>
      <c r="K635" s="442">
        <v>289</v>
      </c>
      <c r="L635" s="442">
        <v>384</v>
      </c>
      <c r="M635" s="442">
        <v>509</v>
      </c>
    </row>
    <row r="636" spans="2:13" x14ac:dyDescent="0.25">
      <c r="B636" s="6" t="str">
        <f>色號!A635</f>
        <v>P8565</v>
      </c>
      <c r="C636" t="str">
        <f>色號!B635</f>
        <v>砂面爍鉑杏</v>
      </c>
      <c r="D636" t="str">
        <f>色號!C635</f>
        <v>科定C</v>
      </c>
      <c r="F636" s="442">
        <v>84</v>
      </c>
      <c r="G636" s="442">
        <v>167</v>
      </c>
      <c r="H636" s="442">
        <v>167</v>
      </c>
      <c r="I636" s="442">
        <v>167</v>
      </c>
      <c r="J636" s="442">
        <v>251</v>
      </c>
      <c r="K636" s="442">
        <v>289</v>
      </c>
      <c r="L636" s="442">
        <v>384</v>
      </c>
      <c r="M636" s="442">
        <v>509</v>
      </c>
    </row>
    <row r="637" spans="2:13" x14ac:dyDescent="0.25">
      <c r="B637" s="6" t="str">
        <f>色號!A636</f>
        <v>P8414</v>
      </c>
      <c r="C637" t="str">
        <f>色號!B636</f>
        <v>膚感亮灰</v>
      </c>
      <c r="D637" t="str">
        <f>色號!C636</f>
        <v>科定C</v>
      </c>
      <c r="F637" s="442">
        <v>84</v>
      </c>
      <c r="G637" s="442">
        <v>167</v>
      </c>
      <c r="H637" s="442">
        <v>167</v>
      </c>
      <c r="I637" s="442">
        <v>167</v>
      </c>
      <c r="J637" s="442">
        <v>251</v>
      </c>
      <c r="K637" s="442">
        <v>289</v>
      </c>
      <c r="L637" s="442">
        <v>384</v>
      </c>
      <c r="M637" s="442">
        <v>509</v>
      </c>
    </row>
    <row r="638" spans="2:13" x14ac:dyDescent="0.25">
      <c r="B638" s="6" t="str">
        <f>色號!A637</f>
        <v>P8566</v>
      </c>
      <c r="C638" t="str">
        <f>色號!B637</f>
        <v>砂面爍鉑藍</v>
      </c>
      <c r="D638" t="str">
        <f>色號!C637</f>
        <v>科定C</v>
      </c>
      <c r="F638" s="442">
        <v>84</v>
      </c>
      <c r="G638" s="442">
        <v>167</v>
      </c>
      <c r="H638" s="442">
        <v>167</v>
      </c>
      <c r="I638" s="442">
        <v>167</v>
      </c>
      <c r="J638" s="442">
        <v>251</v>
      </c>
      <c r="K638" s="442">
        <v>289</v>
      </c>
      <c r="L638" s="442">
        <v>384</v>
      </c>
      <c r="M638" s="442">
        <v>509</v>
      </c>
    </row>
    <row r="639" spans="2:13" x14ac:dyDescent="0.25">
      <c r="B639" s="6" t="str">
        <f>色號!A638</f>
        <v>P8415</v>
      </c>
      <c r="C639" t="str">
        <f>色號!B638</f>
        <v>膚感雲霧灰</v>
      </c>
      <c r="D639" t="str">
        <f>色號!C638</f>
        <v>科定C</v>
      </c>
      <c r="F639" s="442">
        <v>84</v>
      </c>
      <c r="G639" s="442">
        <v>167</v>
      </c>
      <c r="H639" s="442">
        <v>167</v>
      </c>
      <c r="I639" s="442">
        <v>167</v>
      </c>
      <c r="J639" s="442">
        <v>251</v>
      </c>
      <c r="K639" s="442">
        <v>289</v>
      </c>
      <c r="L639" s="442">
        <v>384</v>
      </c>
      <c r="M639" s="442">
        <v>509</v>
      </c>
    </row>
    <row r="640" spans="2:13" x14ac:dyDescent="0.25">
      <c r="B640" s="6" t="str">
        <f>色號!A639</f>
        <v>P8567</v>
      </c>
      <c r="C640" t="str">
        <f>色號!B639</f>
        <v>砂面爍金粉</v>
      </c>
      <c r="D640" t="str">
        <f>色號!C639</f>
        <v>科定C</v>
      </c>
      <c r="F640" s="442">
        <v>84</v>
      </c>
      <c r="G640" s="442">
        <v>167</v>
      </c>
      <c r="H640" s="442">
        <v>167</v>
      </c>
      <c r="I640" s="442">
        <v>167</v>
      </c>
      <c r="J640" s="442">
        <v>251</v>
      </c>
      <c r="K640" s="442">
        <v>289</v>
      </c>
      <c r="L640" s="442">
        <v>384</v>
      </c>
      <c r="M640" s="442">
        <v>509</v>
      </c>
    </row>
    <row r="641" spans="2:13" x14ac:dyDescent="0.25">
      <c r="B641" s="6" t="str">
        <f>色號!A640</f>
        <v>P8416</v>
      </c>
      <c r="C641" t="str">
        <f>色號!B640</f>
        <v>膚感煙灰</v>
      </c>
      <c r="D641" t="str">
        <f>色號!C640</f>
        <v>科定C</v>
      </c>
      <c r="F641" s="442">
        <v>84</v>
      </c>
      <c r="G641" s="442">
        <v>167</v>
      </c>
      <c r="H641" s="442">
        <v>167</v>
      </c>
      <c r="I641" s="442">
        <v>167</v>
      </c>
      <c r="J641" s="442">
        <v>251</v>
      </c>
      <c r="K641" s="442">
        <v>289</v>
      </c>
      <c r="L641" s="442">
        <v>384</v>
      </c>
      <c r="M641" s="442">
        <v>509</v>
      </c>
    </row>
    <row r="642" spans="2:13" x14ac:dyDescent="0.25">
      <c r="B642" s="6" t="str">
        <f>色號!A641</f>
        <v>P8568</v>
      </c>
      <c r="C642" t="str">
        <f>色號!B641</f>
        <v>砂面爍鈦棕</v>
      </c>
      <c r="D642" t="str">
        <f>色號!C641</f>
        <v>科定C</v>
      </c>
      <c r="F642" s="442">
        <v>84</v>
      </c>
      <c r="G642" s="442">
        <v>167</v>
      </c>
      <c r="H642" s="442">
        <v>167</v>
      </c>
      <c r="I642" s="442">
        <v>167</v>
      </c>
      <c r="J642" s="442">
        <v>251</v>
      </c>
      <c r="K642" s="442">
        <v>289</v>
      </c>
      <c r="L642" s="442">
        <v>384</v>
      </c>
      <c r="M642" s="442">
        <v>509</v>
      </c>
    </row>
    <row r="643" spans="2:13" x14ac:dyDescent="0.25">
      <c r="B643" s="6" t="str">
        <f>色號!A642</f>
        <v>P8417</v>
      </c>
      <c r="C643" t="str">
        <f>色號!B642</f>
        <v>膚感太空灰</v>
      </c>
      <c r="D643" t="str">
        <f>色號!C642</f>
        <v>科定C</v>
      </c>
      <c r="F643" s="442">
        <v>84</v>
      </c>
      <c r="G643" s="442">
        <v>167</v>
      </c>
      <c r="H643" s="442">
        <v>167</v>
      </c>
      <c r="I643" s="442">
        <v>167</v>
      </c>
      <c r="J643" s="442">
        <v>251</v>
      </c>
      <c r="K643" s="442">
        <v>289</v>
      </c>
      <c r="L643" s="442">
        <v>384</v>
      </c>
      <c r="M643" s="442">
        <v>509</v>
      </c>
    </row>
    <row r="644" spans="2:13" x14ac:dyDescent="0.25">
      <c r="B644" s="6" t="str">
        <f>色號!A643</f>
        <v>P8569</v>
      </c>
      <c r="C644" t="str">
        <f>色號!B643</f>
        <v>砂面爍銀墨</v>
      </c>
      <c r="D644" t="str">
        <f>色號!C643</f>
        <v>科定C</v>
      </c>
      <c r="F644" s="442">
        <v>84</v>
      </c>
      <c r="G644" s="442">
        <v>167</v>
      </c>
      <c r="H644" s="442">
        <v>167</v>
      </c>
      <c r="I644" s="442">
        <v>167</v>
      </c>
      <c r="J644" s="442">
        <v>251</v>
      </c>
      <c r="K644" s="442">
        <v>289</v>
      </c>
      <c r="L644" s="442">
        <v>384</v>
      </c>
      <c r="M644" s="442">
        <v>509</v>
      </c>
    </row>
    <row r="645" spans="2:13" x14ac:dyDescent="0.25">
      <c r="B645" s="6" t="str">
        <f>色號!A644</f>
        <v>P8418</v>
      </c>
      <c r="C645" t="str">
        <f>色號!B644</f>
        <v>膚感藍灰</v>
      </c>
      <c r="D645" t="str">
        <f>色號!C644</f>
        <v>科定C</v>
      </c>
      <c r="F645" s="442">
        <v>84</v>
      </c>
      <c r="G645" s="442">
        <v>167</v>
      </c>
      <c r="H645" s="442">
        <v>167</v>
      </c>
      <c r="I645" s="442">
        <v>167</v>
      </c>
      <c r="J645" s="442">
        <v>251</v>
      </c>
      <c r="K645" s="442">
        <v>289</v>
      </c>
      <c r="L645" s="442">
        <v>384</v>
      </c>
      <c r="M645" s="442">
        <v>509</v>
      </c>
    </row>
    <row r="646" spans="2:13" x14ac:dyDescent="0.25">
      <c r="B646" s="6" t="str">
        <f>色號!A645</f>
        <v>P8599</v>
      </c>
      <c r="C646" t="str">
        <f>色號!B645</f>
        <v>砂面爍銀白</v>
      </c>
      <c r="D646" t="str">
        <f>色號!C645</f>
        <v>科定C</v>
      </c>
      <c r="F646" s="442">
        <v>84</v>
      </c>
      <c r="G646" s="442">
        <v>167</v>
      </c>
      <c r="H646" s="442">
        <v>167</v>
      </c>
      <c r="I646" s="442">
        <v>167</v>
      </c>
      <c r="J646" s="442">
        <v>251</v>
      </c>
      <c r="K646" s="442">
        <v>289</v>
      </c>
      <c r="L646" s="442">
        <v>384</v>
      </c>
      <c r="M646" s="442">
        <v>509</v>
      </c>
    </row>
    <row r="647" spans="2:13" x14ac:dyDescent="0.25">
      <c r="B647" s="6" t="str">
        <f>色號!A646</f>
        <v>P8419</v>
      </c>
      <c r="C647" t="str">
        <f>色號!B646</f>
        <v>膚感深灰</v>
      </c>
      <c r="D647" t="str">
        <f>色號!C646</f>
        <v>科定C</v>
      </c>
      <c r="F647" s="442">
        <v>84</v>
      </c>
      <c r="G647" s="442">
        <v>167</v>
      </c>
      <c r="H647" s="442">
        <v>167</v>
      </c>
      <c r="I647" s="442">
        <v>167</v>
      </c>
      <c r="J647" s="442">
        <v>251</v>
      </c>
      <c r="K647" s="442">
        <v>289</v>
      </c>
      <c r="L647" s="442">
        <v>384</v>
      </c>
      <c r="M647" s="442">
        <v>509</v>
      </c>
    </row>
    <row r="648" spans="2:13" x14ac:dyDescent="0.25">
      <c r="B648" s="6" t="str">
        <f>色號!A647</f>
        <v>P8421</v>
      </c>
      <c r="C648" t="str">
        <f>色號!B647</f>
        <v>膚感暖膚</v>
      </c>
      <c r="D648" t="str">
        <f>色號!C647</f>
        <v>科定C</v>
      </c>
      <c r="F648" s="442">
        <v>84</v>
      </c>
      <c r="G648" s="442">
        <v>167</v>
      </c>
      <c r="H648" s="442">
        <v>167</v>
      </c>
      <c r="I648" s="442">
        <v>167</v>
      </c>
      <c r="J648" s="442">
        <v>251</v>
      </c>
      <c r="K648" s="442">
        <v>289</v>
      </c>
      <c r="L648" s="442">
        <v>384</v>
      </c>
      <c r="M648" s="442">
        <v>509</v>
      </c>
    </row>
    <row r="649" spans="2:13" x14ac:dyDescent="0.25">
      <c r="B649" s="6" t="str">
        <f>色號!A648</f>
        <v>P8422</v>
      </c>
      <c r="C649" t="str">
        <f>色號!B648</f>
        <v>膚感奶茶</v>
      </c>
      <c r="D649" t="str">
        <f>色號!C648</f>
        <v>科定C</v>
      </c>
      <c r="F649" s="442">
        <v>84</v>
      </c>
      <c r="G649" s="442">
        <v>167</v>
      </c>
      <c r="H649" s="442">
        <v>167</v>
      </c>
      <c r="I649" s="442">
        <v>167</v>
      </c>
      <c r="J649" s="442">
        <v>251</v>
      </c>
      <c r="K649" s="442">
        <v>289</v>
      </c>
      <c r="L649" s="442">
        <v>384</v>
      </c>
      <c r="M649" s="442">
        <v>509</v>
      </c>
    </row>
    <row r="650" spans="2:13" x14ac:dyDescent="0.25">
      <c r="B650" s="6" t="str">
        <f>色號!A649</f>
        <v>P8423</v>
      </c>
      <c r="C650" t="str">
        <f>色號!B649</f>
        <v>膚感駝黃</v>
      </c>
      <c r="D650" t="str">
        <f>色號!C649</f>
        <v>科定C</v>
      </c>
      <c r="F650" s="442">
        <v>84</v>
      </c>
      <c r="G650" s="442">
        <v>167</v>
      </c>
      <c r="H650" s="442">
        <v>167</v>
      </c>
      <c r="I650" s="442">
        <v>167</v>
      </c>
      <c r="J650" s="442">
        <v>251</v>
      </c>
      <c r="K650" s="442">
        <v>289</v>
      </c>
      <c r="L650" s="442">
        <v>384</v>
      </c>
      <c r="M650" s="442">
        <v>509</v>
      </c>
    </row>
    <row r="651" spans="2:13" x14ac:dyDescent="0.25">
      <c r="B651" s="6" t="str">
        <f>色號!A650</f>
        <v>P8424</v>
      </c>
      <c r="C651" t="str">
        <f>色號!B650</f>
        <v>膚感裸棕</v>
      </c>
      <c r="D651" t="str">
        <f>色號!C650</f>
        <v>科定C</v>
      </c>
      <c r="F651" s="442">
        <v>84</v>
      </c>
      <c r="G651" s="442">
        <v>167</v>
      </c>
      <c r="H651" s="442">
        <v>167</v>
      </c>
      <c r="I651" s="442">
        <v>167</v>
      </c>
      <c r="J651" s="442">
        <v>251</v>
      </c>
      <c r="K651" s="442">
        <v>289</v>
      </c>
      <c r="L651" s="442">
        <v>384</v>
      </c>
      <c r="M651" s="442">
        <v>509</v>
      </c>
    </row>
    <row r="652" spans="2:13" x14ac:dyDescent="0.25">
      <c r="B652" s="6" t="str">
        <f>色號!A651</f>
        <v>P8425</v>
      </c>
      <c r="C652" t="str">
        <f>色號!B651</f>
        <v>膚感肉桂棕</v>
      </c>
      <c r="D652" t="str">
        <f>色號!C651</f>
        <v>科定C</v>
      </c>
      <c r="F652" s="442">
        <v>84</v>
      </c>
      <c r="G652" s="442">
        <v>167</v>
      </c>
      <c r="H652" s="442">
        <v>167</v>
      </c>
      <c r="I652" s="442">
        <v>167</v>
      </c>
      <c r="J652" s="442">
        <v>251</v>
      </c>
      <c r="K652" s="442">
        <v>289</v>
      </c>
      <c r="L652" s="442">
        <v>384</v>
      </c>
      <c r="M652" s="442">
        <v>509</v>
      </c>
    </row>
    <row r="653" spans="2:13" x14ac:dyDescent="0.25">
      <c r="B653" s="6" t="str">
        <f>色號!A652</f>
        <v>P8426</v>
      </c>
      <c r="C653" t="str">
        <f>色號!B652</f>
        <v>膚感灰棕</v>
      </c>
      <c r="D653" t="str">
        <f>色號!C652</f>
        <v>科定C</v>
      </c>
      <c r="F653" s="442">
        <v>84</v>
      </c>
      <c r="G653" s="442">
        <v>167</v>
      </c>
      <c r="H653" s="442">
        <v>167</v>
      </c>
      <c r="I653" s="442">
        <v>167</v>
      </c>
      <c r="J653" s="442">
        <v>251</v>
      </c>
      <c r="K653" s="442">
        <v>289</v>
      </c>
      <c r="L653" s="442">
        <v>384</v>
      </c>
      <c r="M653" s="442">
        <v>509</v>
      </c>
    </row>
    <row r="654" spans="2:13" x14ac:dyDescent="0.25">
      <c r="B654" s="6" t="str">
        <f>色號!A653</f>
        <v>P8427</v>
      </c>
      <c r="C654" t="str">
        <f>色號!B653</f>
        <v>膚感霧棕</v>
      </c>
      <c r="D654" t="str">
        <f>色號!C653</f>
        <v>科定C</v>
      </c>
      <c r="F654" s="442">
        <v>84</v>
      </c>
      <c r="G654" s="442">
        <v>167</v>
      </c>
      <c r="H654" s="442">
        <v>167</v>
      </c>
      <c r="I654" s="442">
        <v>167</v>
      </c>
      <c r="J654" s="442">
        <v>251</v>
      </c>
      <c r="K654" s="442">
        <v>289</v>
      </c>
      <c r="L654" s="442">
        <v>384</v>
      </c>
      <c r="M654" s="442">
        <v>509</v>
      </c>
    </row>
    <row r="655" spans="2:13" x14ac:dyDescent="0.25">
      <c r="B655" s="6" t="str">
        <f>色號!A654</f>
        <v>P8428</v>
      </c>
      <c r="C655" t="str">
        <f>色號!B654</f>
        <v>膚感可可</v>
      </c>
      <c r="D655" t="str">
        <f>色號!C654</f>
        <v>科定C</v>
      </c>
      <c r="F655" s="442">
        <v>84</v>
      </c>
      <c r="G655" s="442">
        <v>167</v>
      </c>
      <c r="H655" s="442">
        <v>167</v>
      </c>
      <c r="I655" s="442">
        <v>167</v>
      </c>
      <c r="J655" s="442">
        <v>251</v>
      </c>
      <c r="K655" s="442">
        <v>289</v>
      </c>
      <c r="L655" s="442">
        <v>384</v>
      </c>
      <c r="M655" s="442">
        <v>509</v>
      </c>
    </row>
    <row r="656" spans="2:13" x14ac:dyDescent="0.25">
      <c r="B656" s="6" t="str">
        <f>色號!A655</f>
        <v>P8431</v>
      </c>
      <c r="C656" t="str">
        <f>色號!B655</f>
        <v>膚感亞麻</v>
      </c>
      <c r="D656" t="str">
        <f>色號!C655</f>
        <v>科定C</v>
      </c>
      <c r="F656" s="442">
        <v>84</v>
      </c>
      <c r="G656" s="442">
        <v>167</v>
      </c>
      <c r="H656" s="442">
        <v>167</v>
      </c>
      <c r="I656" s="442">
        <v>167</v>
      </c>
      <c r="J656" s="442">
        <v>251</v>
      </c>
      <c r="K656" s="442">
        <v>289</v>
      </c>
      <c r="L656" s="442">
        <v>384</v>
      </c>
      <c r="M656" s="442">
        <v>509</v>
      </c>
    </row>
    <row r="657" spans="2:13" x14ac:dyDescent="0.25">
      <c r="B657" s="6" t="str">
        <f>色號!A656</f>
        <v>P8432</v>
      </c>
      <c r="C657" t="str">
        <f>色號!B656</f>
        <v>膚感泥棕</v>
      </c>
      <c r="D657" t="str">
        <f>色號!C656</f>
        <v>科定C</v>
      </c>
      <c r="F657" s="442">
        <v>84</v>
      </c>
      <c r="G657" s="442">
        <v>167</v>
      </c>
      <c r="H657" s="442">
        <v>167</v>
      </c>
      <c r="I657" s="442">
        <v>167</v>
      </c>
      <c r="J657" s="442">
        <v>251</v>
      </c>
      <c r="K657" s="442">
        <v>289</v>
      </c>
      <c r="L657" s="442">
        <v>384</v>
      </c>
      <c r="M657" s="442">
        <v>509</v>
      </c>
    </row>
    <row r="658" spans="2:13" x14ac:dyDescent="0.25">
      <c r="B658" s="6" t="str">
        <f>色號!A657</f>
        <v>P8433</v>
      </c>
      <c r="C658" t="str">
        <f>色號!B657</f>
        <v>膚感煙褐</v>
      </c>
      <c r="D658" t="str">
        <f>色號!C657</f>
        <v>科定C</v>
      </c>
      <c r="F658" s="442">
        <v>84</v>
      </c>
      <c r="G658" s="442">
        <v>167</v>
      </c>
      <c r="H658" s="442">
        <v>167</v>
      </c>
      <c r="I658" s="442">
        <v>167</v>
      </c>
      <c r="J658" s="442">
        <v>251</v>
      </c>
      <c r="K658" s="442">
        <v>289</v>
      </c>
      <c r="L658" s="442">
        <v>384</v>
      </c>
      <c r="M658" s="442">
        <v>509</v>
      </c>
    </row>
    <row r="659" spans="2:13" x14ac:dyDescent="0.25">
      <c r="B659" s="6" t="str">
        <f>色號!A658</f>
        <v>P8434</v>
      </c>
      <c r="C659" t="str">
        <f>色號!B658</f>
        <v>膚感紫褐</v>
      </c>
      <c r="D659" t="str">
        <f>色號!C658</f>
        <v>科定C</v>
      </c>
      <c r="F659" s="442">
        <v>84</v>
      </c>
      <c r="G659" s="442">
        <v>167</v>
      </c>
      <c r="H659" s="442">
        <v>167</v>
      </c>
      <c r="I659" s="442">
        <v>167</v>
      </c>
      <c r="J659" s="442">
        <v>251</v>
      </c>
      <c r="K659" s="442">
        <v>289</v>
      </c>
      <c r="L659" s="442">
        <v>384</v>
      </c>
      <c r="M659" s="442">
        <v>509</v>
      </c>
    </row>
    <row r="660" spans="2:13" x14ac:dyDescent="0.25">
      <c r="B660" s="6" t="str">
        <f>色號!A659</f>
        <v>P8451</v>
      </c>
      <c r="C660" t="str">
        <f>色號!B659</f>
        <v>膚感紗灰</v>
      </c>
      <c r="D660" t="str">
        <f>色號!C659</f>
        <v>科定C</v>
      </c>
      <c r="F660" s="442">
        <v>84</v>
      </c>
      <c r="G660" s="442">
        <v>167</v>
      </c>
      <c r="H660" s="442">
        <v>167</v>
      </c>
      <c r="I660" s="442">
        <v>167</v>
      </c>
      <c r="J660" s="442">
        <v>251</v>
      </c>
      <c r="K660" s="442">
        <v>289</v>
      </c>
      <c r="L660" s="442">
        <v>384</v>
      </c>
      <c r="M660" s="442">
        <v>509</v>
      </c>
    </row>
    <row r="661" spans="2:13" x14ac:dyDescent="0.25">
      <c r="B661" s="6" t="str">
        <f>色號!A660</f>
        <v>P8452</v>
      </c>
      <c r="C661" t="str">
        <f>色號!B660</f>
        <v>膚感煙粉</v>
      </c>
      <c r="D661" t="str">
        <f>色號!C660</f>
        <v>科定C</v>
      </c>
      <c r="F661" s="442">
        <v>84</v>
      </c>
      <c r="G661" s="442">
        <v>167</v>
      </c>
      <c r="H661" s="442">
        <v>167</v>
      </c>
      <c r="I661" s="442">
        <v>167</v>
      </c>
      <c r="J661" s="442">
        <v>251</v>
      </c>
      <c r="K661" s="442">
        <v>289</v>
      </c>
      <c r="L661" s="442">
        <v>384</v>
      </c>
      <c r="M661" s="442">
        <v>509</v>
      </c>
    </row>
    <row r="662" spans="2:13" x14ac:dyDescent="0.25">
      <c r="B662" s="6" t="str">
        <f>色號!A661</f>
        <v>P8453</v>
      </c>
      <c r="C662" t="str">
        <f>色號!B661</f>
        <v>膚感玫瑰紫</v>
      </c>
      <c r="D662" t="str">
        <f>色號!C661</f>
        <v>科定C</v>
      </c>
      <c r="F662" s="442">
        <v>84</v>
      </c>
      <c r="G662" s="442">
        <v>167</v>
      </c>
      <c r="H662" s="442">
        <v>167</v>
      </c>
      <c r="I662" s="442">
        <v>167</v>
      </c>
      <c r="J662" s="442">
        <v>251</v>
      </c>
      <c r="K662" s="442">
        <v>289</v>
      </c>
      <c r="L662" s="442">
        <v>384</v>
      </c>
      <c r="M662" s="442">
        <v>509</v>
      </c>
    </row>
    <row r="663" spans="2:13" x14ac:dyDescent="0.25">
      <c r="B663" s="6" t="str">
        <f>色號!A662</f>
        <v>P8454</v>
      </c>
      <c r="C663" t="str">
        <f>色號!B662</f>
        <v>膚感藤紫</v>
      </c>
      <c r="D663" t="str">
        <f>色號!C662</f>
        <v>科定C</v>
      </c>
      <c r="F663" s="442">
        <v>84</v>
      </c>
      <c r="G663" s="442">
        <v>167</v>
      </c>
      <c r="H663" s="442">
        <v>167</v>
      </c>
      <c r="I663" s="442">
        <v>167</v>
      </c>
      <c r="J663" s="442">
        <v>251</v>
      </c>
      <c r="K663" s="442">
        <v>289</v>
      </c>
      <c r="L663" s="442">
        <v>384</v>
      </c>
      <c r="M663" s="442">
        <v>509</v>
      </c>
    </row>
    <row r="664" spans="2:13" x14ac:dyDescent="0.25">
      <c r="B664" s="6" t="str">
        <f>色號!A663</f>
        <v>P8455</v>
      </c>
      <c r="C664" t="str">
        <f>色號!B663</f>
        <v>膚感藍紫</v>
      </c>
      <c r="D664" t="str">
        <f>色號!C663</f>
        <v>科定C</v>
      </c>
      <c r="F664" s="442">
        <v>84</v>
      </c>
      <c r="G664" s="442">
        <v>167</v>
      </c>
      <c r="H664" s="442">
        <v>167</v>
      </c>
      <c r="I664" s="442">
        <v>167</v>
      </c>
      <c r="J664" s="442">
        <v>251</v>
      </c>
      <c r="K664" s="442">
        <v>289</v>
      </c>
      <c r="L664" s="442">
        <v>384</v>
      </c>
      <c r="M664" s="442">
        <v>509</v>
      </c>
    </row>
    <row r="665" spans="2:13" x14ac:dyDescent="0.25">
      <c r="B665" s="6" t="str">
        <f>色號!A664</f>
        <v>P8456</v>
      </c>
      <c r="C665" t="str">
        <f>色號!B664</f>
        <v>膚感靛紫</v>
      </c>
      <c r="D665" t="str">
        <f>色號!C664</f>
        <v>科定C</v>
      </c>
      <c r="F665" s="442">
        <v>84</v>
      </c>
      <c r="G665" s="442">
        <v>167</v>
      </c>
      <c r="H665" s="442">
        <v>167</v>
      </c>
      <c r="I665" s="442">
        <v>167</v>
      </c>
      <c r="J665" s="442">
        <v>251</v>
      </c>
      <c r="K665" s="442">
        <v>289</v>
      </c>
      <c r="L665" s="442">
        <v>384</v>
      </c>
      <c r="M665" s="442">
        <v>509</v>
      </c>
    </row>
    <row r="666" spans="2:13" x14ac:dyDescent="0.25">
      <c r="B666" s="6" t="str">
        <f>色號!A665</f>
        <v>P8457</v>
      </c>
      <c r="C666" t="str">
        <f>色號!B665</f>
        <v>膚感茄紫</v>
      </c>
      <c r="D666" t="str">
        <f>色號!C665</f>
        <v>科定C</v>
      </c>
      <c r="F666" s="442">
        <v>84</v>
      </c>
      <c r="G666" s="442">
        <v>167</v>
      </c>
      <c r="H666" s="442">
        <v>167</v>
      </c>
      <c r="I666" s="442">
        <v>167</v>
      </c>
      <c r="J666" s="442">
        <v>251</v>
      </c>
      <c r="K666" s="442">
        <v>289</v>
      </c>
      <c r="L666" s="442">
        <v>384</v>
      </c>
      <c r="M666" s="442">
        <v>509</v>
      </c>
    </row>
    <row r="667" spans="2:13" x14ac:dyDescent="0.25">
      <c r="B667" s="6" t="str">
        <f>色號!A666</f>
        <v>P8458</v>
      </c>
      <c r="C667" t="str">
        <f>色號!B666</f>
        <v>膚感暗紫</v>
      </c>
      <c r="D667" t="str">
        <f>色號!C666</f>
        <v>科定C</v>
      </c>
      <c r="F667" s="442">
        <v>84</v>
      </c>
      <c r="G667" s="442">
        <v>167</v>
      </c>
      <c r="H667" s="442">
        <v>167</v>
      </c>
      <c r="I667" s="442">
        <v>167</v>
      </c>
      <c r="J667" s="442">
        <v>251</v>
      </c>
      <c r="K667" s="442">
        <v>289</v>
      </c>
      <c r="L667" s="442">
        <v>384</v>
      </c>
      <c r="M667" s="442">
        <v>509</v>
      </c>
    </row>
    <row r="668" spans="2:13" x14ac:dyDescent="0.25">
      <c r="B668" s="6" t="str">
        <f>色號!A667</f>
        <v>P8459</v>
      </c>
      <c r="C668" t="str">
        <f>色號!B667</f>
        <v>膚感洋紅紫</v>
      </c>
      <c r="D668" t="str">
        <f>色號!C667</f>
        <v>科定C</v>
      </c>
      <c r="F668" s="442">
        <v>84</v>
      </c>
      <c r="G668" s="442">
        <v>167</v>
      </c>
      <c r="H668" s="442">
        <v>167</v>
      </c>
      <c r="I668" s="442">
        <v>167</v>
      </c>
      <c r="J668" s="442">
        <v>251</v>
      </c>
      <c r="K668" s="442">
        <v>289</v>
      </c>
      <c r="L668" s="442">
        <v>384</v>
      </c>
      <c r="M668" s="442">
        <v>509</v>
      </c>
    </row>
    <row r="669" spans="2:13" x14ac:dyDescent="0.25">
      <c r="B669" s="6" t="str">
        <f>色號!A668</f>
        <v>P8461</v>
      </c>
      <c r="C669" t="str">
        <f>色號!B668</f>
        <v>膚感奶杏</v>
      </c>
      <c r="D669" t="str">
        <f>色號!C668</f>
        <v>科定C</v>
      </c>
      <c r="F669" s="442">
        <v>84</v>
      </c>
      <c r="G669" s="442">
        <v>167</v>
      </c>
      <c r="H669" s="442">
        <v>167</v>
      </c>
      <c r="I669" s="442">
        <v>167</v>
      </c>
      <c r="J669" s="442">
        <v>251</v>
      </c>
      <c r="K669" s="442">
        <v>289</v>
      </c>
      <c r="L669" s="442">
        <v>384</v>
      </c>
      <c r="M669" s="442">
        <v>509</v>
      </c>
    </row>
    <row r="670" spans="2:13" x14ac:dyDescent="0.25">
      <c r="B670" s="6" t="str">
        <f>色號!A669</f>
        <v>P8462</v>
      </c>
      <c r="C670" t="str">
        <f>色號!B669</f>
        <v>膚感柔杏</v>
      </c>
      <c r="D670" t="str">
        <f>色號!C669</f>
        <v>科定C</v>
      </c>
      <c r="F670" s="442">
        <v>84</v>
      </c>
      <c r="G670" s="442">
        <v>167</v>
      </c>
      <c r="H670" s="442">
        <v>167</v>
      </c>
      <c r="I670" s="442">
        <v>167</v>
      </c>
      <c r="J670" s="442">
        <v>251</v>
      </c>
      <c r="K670" s="442">
        <v>289</v>
      </c>
      <c r="L670" s="442">
        <v>384</v>
      </c>
      <c r="M670" s="442">
        <v>509</v>
      </c>
    </row>
    <row r="671" spans="2:13" x14ac:dyDescent="0.25">
      <c r="B671" s="6" t="str">
        <f>色號!A670</f>
        <v>P8463</v>
      </c>
      <c r="C671" t="str">
        <f>色號!B670</f>
        <v>膚感暖杏</v>
      </c>
      <c r="D671" t="str">
        <f>色號!C670</f>
        <v>科定C</v>
      </c>
      <c r="F671" s="442">
        <v>84</v>
      </c>
      <c r="G671" s="442">
        <v>167</v>
      </c>
      <c r="H671" s="442">
        <v>167</v>
      </c>
      <c r="I671" s="442">
        <v>167</v>
      </c>
      <c r="J671" s="442">
        <v>251</v>
      </c>
      <c r="K671" s="442">
        <v>289</v>
      </c>
      <c r="L671" s="442">
        <v>384</v>
      </c>
      <c r="M671" s="442">
        <v>509</v>
      </c>
    </row>
    <row r="672" spans="2:13" x14ac:dyDescent="0.25">
      <c r="B672" s="6" t="str">
        <f>色號!A671</f>
        <v>P8464</v>
      </c>
      <c r="C672" t="str">
        <f>色號!B671</f>
        <v>膚感裸杏</v>
      </c>
      <c r="D672" t="str">
        <f>色號!C671</f>
        <v>科定C</v>
      </c>
      <c r="F672" s="442">
        <v>84</v>
      </c>
      <c r="G672" s="442">
        <v>167</v>
      </c>
      <c r="H672" s="442">
        <v>167</v>
      </c>
      <c r="I672" s="442">
        <v>167</v>
      </c>
      <c r="J672" s="442">
        <v>251</v>
      </c>
      <c r="K672" s="442">
        <v>289</v>
      </c>
      <c r="L672" s="442">
        <v>384</v>
      </c>
      <c r="M672" s="442">
        <v>509</v>
      </c>
    </row>
    <row r="673" spans="2:13" x14ac:dyDescent="0.25">
      <c r="B673" s="6" t="str">
        <f>色號!A672</f>
        <v>P8471</v>
      </c>
      <c r="C673" t="str">
        <f>色號!B672</f>
        <v>膚感雪粉</v>
      </c>
      <c r="D673" t="str">
        <f>色號!C672</f>
        <v>科定C</v>
      </c>
      <c r="F673" s="442">
        <v>84</v>
      </c>
      <c r="G673" s="442">
        <v>167</v>
      </c>
      <c r="H673" s="442">
        <v>167</v>
      </c>
      <c r="I673" s="442">
        <v>167</v>
      </c>
      <c r="J673" s="442">
        <v>251</v>
      </c>
      <c r="K673" s="442">
        <v>289</v>
      </c>
      <c r="L673" s="442">
        <v>384</v>
      </c>
      <c r="M673" s="442">
        <v>509</v>
      </c>
    </row>
    <row r="674" spans="2:13" x14ac:dyDescent="0.25">
      <c r="B674" s="6" t="str">
        <f>色號!A673</f>
        <v>P8472</v>
      </c>
      <c r="C674" t="str">
        <f>色號!B673</f>
        <v>膚感蜜桃粉</v>
      </c>
      <c r="D674" t="str">
        <f>色號!C673</f>
        <v>科定C</v>
      </c>
      <c r="F674" s="442">
        <v>84</v>
      </c>
      <c r="G674" s="442">
        <v>167</v>
      </c>
      <c r="H674" s="442">
        <v>167</v>
      </c>
      <c r="I674" s="442">
        <v>167</v>
      </c>
      <c r="J674" s="442">
        <v>251</v>
      </c>
      <c r="K674" s="442">
        <v>289</v>
      </c>
      <c r="L674" s="442">
        <v>384</v>
      </c>
      <c r="M674" s="442">
        <v>509</v>
      </c>
    </row>
    <row r="675" spans="2:13" x14ac:dyDescent="0.25">
      <c r="B675" s="6" t="str">
        <f>色號!A674</f>
        <v>P8473</v>
      </c>
      <c r="C675" t="str">
        <f>色號!B674</f>
        <v>膚感灰藕</v>
      </c>
      <c r="D675" t="str">
        <f>色號!C674</f>
        <v>科定C</v>
      </c>
      <c r="F675" s="442">
        <v>84</v>
      </c>
      <c r="G675" s="442">
        <v>167</v>
      </c>
      <c r="H675" s="442">
        <v>167</v>
      </c>
      <c r="I675" s="442">
        <v>167</v>
      </c>
      <c r="J675" s="442">
        <v>251</v>
      </c>
      <c r="K675" s="442">
        <v>289</v>
      </c>
      <c r="L675" s="442">
        <v>384</v>
      </c>
      <c r="M675" s="442">
        <v>509</v>
      </c>
    </row>
    <row r="676" spans="2:13" x14ac:dyDescent="0.25">
      <c r="B676" s="6" t="str">
        <f>色號!A675</f>
        <v>P8474</v>
      </c>
      <c r="C676" t="str">
        <f>色號!B675</f>
        <v>膚感淺藕</v>
      </c>
      <c r="D676" t="str">
        <f>色號!C675</f>
        <v>科定C</v>
      </c>
      <c r="F676" s="442">
        <v>84</v>
      </c>
      <c r="G676" s="442">
        <v>167</v>
      </c>
      <c r="H676" s="442">
        <v>167</v>
      </c>
      <c r="I676" s="442">
        <v>167</v>
      </c>
      <c r="J676" s="442">
        <v>251</v>
      </c>
      <c r="K676" s="442">
        <v>289</v>
      </c>
      <c r="L676" s="442">
        <v>384</v>
      </c>
      <c r="M676" s="442">
        <v>509</v>
      </c>
    </row>
    <row r="677" spans="2:13" x14ac:dyDescent="0.25">
      <c r="B677" s="6" t="str">
        <f>色號!A676</f>
        <v>P8475</v>
      </c>
      <c r="C677" t="str">
        <f>色號!B676</f>
        <v>膚感紫櫻</v>
      </c>
      <c r="D677" t="str">
        <f>色號!C676</f>
        <v>科定C</v>
      </c>
      <c r="F677" s="442">
        <v>84</v>
      </c>
      <c r="G677" s="442">
        <v>167</v>
      </c>
      <c r="H677" s="442">
        <v>167</v>
      </c>
      <c r="I677" s="442">
        <v>167</v>
      </c>
      <c r="J677" s="442">
        <v>251</v>
      </c>
      <c r="K677" s="442">
        <v>289</v>
      </c>
      <c r="L677" s="442">
        <v>384</v>
      </c>
      <c r="M677" s="442">
        <v>509</v>
      </c>
    </row>
    <row r="678" spans="2:13" x14ac:dyDescent="0.25">
      <c r="B678" s="6" t="str">
        <f>色號!A677</f>
        <v>P8476</v>
      </c>
      <c r="C678" t="str">
        <f>色號!B677</f>
        <v>膚感裸粉</v>
      </c>
      <c r="D678" t="str">
        <f>色號!C677</f>
        <v>科定C</v>
      </c>
      <c r="F678" s="442">
        <v>84</v>
      </c>
      <c r="G678" s="442">
        <v>167</v>
      </c>
      <c r="H678" s="442">
        <v>167</v>
      </c>
      <c r="I678" s="442">
        <v>167</v>
      </c>
      <c r="J678" s="442">
        <v>251</v>
      </c>
      <c r="K678" s="442">
        <v>289</v>
      </c>
      <c r="L678" s="442">
        <v>384</v>
      </c>
      <c r="M678" s="442">
        <v>509</v>
      </c>
    </row>
    <row r="679" spans="2:13" x14ac:dyDescent="0.25">
      <c r="B679" s="6" t="str">
        <f>色號!A678</f>
        <v>P8481</v>
      </c>
      <c r="C679" t="str">
        <f>色號!B678</f>
        <v>膚感柔灰</v>
      </c>
      <c r="D679" t="str">
        <f>色號!C678</f>
        <v>科定C</v>
      </c>
      <c r="F679" s="442">
        <v>84</v>
      </c>
      <c r="G679" s="442">
        <v>167</v>
      </c>
      <c r="H679" s="442">
        <v>167</v>
      </c>
      <c r="I679" s="442">
        <v>167</v>
      </c>
      <c r="J679" s="442">
        <v>251</v>
      </c>
      <c r="K679" s="442">
        <v>289</v>
      </c>
      <c r="L679" s="442">
        <v>384</v>
      </c>
      <c r="M679" s="442">
        <v>509</v>
      </c>
    </row>
    <row r="680" spans="2:13" x14ac:dyDescent="0.25">
      <c r="B680" s="6" t="str">
        <f>色號!A679</f>
        <v>P8482</v>
      </c>
      <c r="C680" t="str">
        <f>色號!B679</f>
        <v>膚感冰灰</v>
      </c>
      <c r="D680" t="str">
        <f>色號!C679</f>
        <v>科定C</v>
      </c>
      <c r="F680" s="442">
        <v>84</v>
      </c>
      <c r="G680" s="442">
        <v>167</v>
      </c>
      <c r="H680" s="442">
        <v>167</v>
      </c>
      <c r="I680" s="442">
        <v>167</v>
      </c>
      <c r="J680" s="442">
        <v>251</v>
      </c>
      <c r="K680" s="442">
        <v>289</v>
      </c>
      <c r="L680" s="442">
        <v>384</v>
      </c>
      <c r="M680" s="442">
        <v>509</v>
      </c>
    </row>
    <row r="681" spans="2:13" x14ac:dyDescent="0.25">
      <c r="B681" s="6" t="str">
        <f>色號!A680</f>
        <v>P8483</v>
      </c>
      <c r="C681" t="str">
        <f>色號!B680</f>
        <v>膚感鼠灰</v>
      </c>
      <c r="D681" t="str">
        <f>色號!C680</f>
        <v>科定C</v>
      </c>
      <c r="F681" s="442">
        <v>84</v>
      </c>
      <c r="G681" s="442">
        <v>167</v>
      </c>
      <c r="H681" s="442">
        <v>167</v>
      </c>
      <c r="I681" s="442">
        <v>167</v>
      </c>
      <c r="J681" s="442">
        <v>251</v>
      </c>
      <c r="K681" s="442">
        <v>289</v>
      </c>
      <c r="L681" s="442">
        <v>384</v>
      </c>
      <c r="M681" s="442">
        <v>509</v>
      </c>
    </row>
    <row r="682" spans="2:13" x14ac:dyDescent="0.25">
      <c r="B682" s="6" t="str">
        <f>色號!A681</f>
        <v>P8484</v>
      </c>
      <c r="C682" t="str">
        <f>色號!B681</f>
        <v>膚感炭灰</v>
      </c>
      <c r="D682" t="str">
        <f>色號!C681</f>
        <v>科定C</v>
      </c>
      <c r="F682" s="442">
        <v>84</v>
      </c>
      <c r="G682" s="442">
        <v>167</v>
      </c>
      <c r="H682" s="442">
        <v>167</v>
      </c>
      <c r="I682" s="442">
        <v>167</v>
      </c>
      <c r="J682" s="442">
        <v>251</v>
      </c>
      <c r="K682" s="442">
        <v>289</v>
      </c>
      <c r="L682" s="442">
        <v>384</v>
      </c>
      <c r="M682" s="442">
        <v>509</v>
      </c>
    </row>
    <row r="683" spans="2:13" x14ac:dyDescent="0.25">
      <c r="B683" s="6" t="str">
        <f>色號!A682</f>
        <v>P8485</v>
      </c>
      <c r="C683" t="str">
        <f>色號!B682</f>
        <v>膚感墨灰</v>
      </c>
      <c r="D683" t="str">
        <f>色號!C682</f>
        <v>科定C</v>
      </c>
      <c r="F683" s="442">
        <v>84</v>
      </c>
      <c r="G683" s="442">
        <v>167</v>
      </c>
      <c r="H683" s="442">
        <v>167</v>
      </c>
      <c r="I683" s="442">
        <v>167</v>
      </c>
      <c r="J683" s="442">
        <v>251</v>
      </c>
      <c r="K683" s="442">
        <v>289</v>
      </c>
      <c r="L683" s="442">
        <v>384</v>
      </c>
      <c r="M683" s="442">
        <v>509</v>
      </c>
    </row>
    <row r="684" spans="2:13" x14ac:dyDescent="0.25">
      <c r="B684" s="6" t="str">
        <f>色號!A683</f>
        <v>P8507</v>
      </c>
      <c r="C684" t="str">
        <f>色號!B683</f>
        <v>膚感香檳</v>
      </c>
      <c r="D684" t="str">
        <f>色號!C683</f>
        <v>科定D</v>
      </c>
      <c r="F684" s="442">
        <v>102</v>
      </c>
      <c r="G684" s="442">
        <v>205</v>
      </c>
      <c r="H684" s="442">
        <v>205</v>
      </c>
      <c r="I684" s="442">
        <v>205</v>
      </c>
      <c r="J684" s="442">
        <v>306</v>
      </c>
      <c r="K684" s="442">
        <v>365</v>
      </c>
      <c r="L684" s="442">
        <v>459</v>
      </c>
      <c r="M684" s="442">
        <v>622</v>
      </c>
    </row>
    <row r="685" spans="2:13" x14ac:dyDescent="0.25">
      <c r="B685" s="6" t="str">
        <f>色號!A684</f>
        <v>P8508</v>
      </c>
      <c r="C685" t="str">
        <f>色號!B684</f>
        <v>膚感鈦灰</v>
      </c>
      <c r="D685" t="str">
        <f>色號!C684</f>
        <v>科定D</v>
      </c>
      <c r="F685" s="442">
        <v>102</v>
      </c>
      <c r="G685" s="442">
        <v>205</v>
      </c>
      <c r="H685" s="442">
        <v>205</v>
      </c>
      <c r="I685" s="442">
        <v>205</v>
      </c>
      <c r="J685" s="442">
        <v>306</v>
      </c>
      <c r="K685" s="442">
        <v>365</v>
      </c>
      <c r="L685" s="442">
        <v>459</v>
      </c>
      <c r="M685" s="442">
        <v>622</v>
      </c>
    </row>
    <row r="686" spans="2:13" x14ac:dyDescent="0.25">
      <c r="B686" s="6" t="str">
        <f>色號!A685</f>
        <v>P8509</v>
      </c>
      <c r="C686" t="str">
        <f>色號!B685</f>
        <v>膚感鉑雪</v>
      </c>
      <c r="D686" t="str">
        <f>色號!C685</f>
        <v>科定D</v>
      </c>
      <c r="F686" s="442">
        <v>102</v>
      </c>
      <c r="G686" s="442">
        <v>205</v>
      </c>
      <c r="H686" s="442">
        <v>205</v>
      </c>
      <c r="I686" s="442">
        <v>205</v>
      </c>
      <c r="J686" s="442">
        <v>306</v>
      </c>
      <c r="K686" s="442">
        <v>365</v>
      </c>
      <c r="L686" s="442">
        <v>459</v>
      </c>
      <c r="M686" s="442">
        <v>622</v>
      </c>
    </row>
    <row r="687" spans="2:13" x14ac:dyDescent="0.25">
      <c r="B687" s="6" t="str">
        <f>色號!A686</f>
        <v>P8510</v>
      </c>
      <c r="C687" t="str">
        <f>色號!B686</f>
        <v>膚感玫瑰金</v>
      </c>
      <c r="D687" t="str">
        <f>色號!C686</f>
        <v>科定D</v>
      </c>
      <c r="F687" s="442">
        <v>102</v>
      </c>
      <c r="G687" s="442">
        <v>205</v>
      </c>
      <c r="H687" s="442">
        <v>205</v>
      </c>
      <c r="I687" s="442">
        <v>205</v>
      </c>
      <c r="J687" s="442">
        <v>306</v>
      </c>
      <c r="K687" s="442">
        <v>365</v>
      </c>
      <c r="L687" s="442">
        <v>459</v>
      </c>
      <c r="M687" s="442">
        <v>622</v>
      </c>
    </row>
    <row r="688" spans="2:13" x14ac:dyDescent="0.25">
      <c r="B688" s="6" t="str">
        <f>色號!A687</f>
        <v>P8512</v>
      </c>
      <c r="C688" t="str">
        <f>色號!B687</f>
        <v>膚感鈦銀</v>
      </c>
      <c r="D688" t="str">
        <f>色號!C687</f>
        <v>科定D</v>
      </c>
      <c r="F688" s="442">
        <v>102</v>
      </c>
      <c r="G688" s="442">
        <v>205</v>
      </c>
      <c r="H688" s="442">
        <v>205</v>
      </c>
      <c r="I688" s="442">
        <v>205</v>
      </c>
      <c r="J688" s="442">
        <v>306</v>
      </c>
      <c r="K688" s="442">
        <v>365</v>
      </c>
      <c r="L688" s="442">
        <v>459</v>
      </c>
      <c r="M688" s="442">
        <v>622</v>
      </c>
    </row>
    <row r="689" spans="2:13" x14ac:dyDescent="0.25">
      <c r="B689" s="6" t="str">
        <f>色號!A688</f>
        <v>P8513</v>
      </c>
      <c r="C689" t="str">
        <f>色號!B688</f>
        <v>膚感銀白</v>
      </c>
      <c r="D689" t="str">
        <f>色號!C688</f>
        <v>科定D</v>
      </c>
      <c r="F689" s="442">
        <v>102</v>
      </c>
      <c r="G689" s="442">
        <v>205</v>
      </c>
      <c r="H689" s="442">
        <v>205</v>
      </c>
      <c r="I689" s="442">
        <v>205</v>
      </c>
      <c r="J689" s="442">
        <v>306</v>
      </c>
      <c r="K689" s="442">
        <v>365</v>
      </c>
      <c r="L689" s="442">
        <v>459</v>
      </c>
      <c r="M689" s="442">
        <v>622</v>
      </c>
    </row>
    <row r="690" spans="2:13" x14ac:dyDescent="0.25">
      <c r="B690" s="6" t="str">
        <f>色號!A689</f>
        <v>P8514</v>
      </c>
      <c r="C690" t="str">
        <f>色號!B689</f>
        <v>膚感鈦白</v>
      </c>
      <c r="D690" t="str">
        <f>色號!C689</f>
        <v>科定D</v>
      </c>
      <c r="F690" s="442">
        <v>102</v>
      </c>
      <c r="G690" s="442">
        <v>205</v>
      </c>
      <c r="H690" s="442">
        <v>205</v>
      </c>
      <c r="I690" s="442">
        <v>205</v>
      </c>
      <c r="J690" s="442">
        <v>306</v>
      </c>
      <c r="K690" s="442">
        <v>365</v>
      </c>
      <c r="L690" s="442">
        <v>459</v>
      </c>
      <c r="M690" s="442">
        <v>622</v>
      </c>
    </row>
    <row r="691" spans="2:13" x14ac:dyDescent="0.25">
      <c r="B691" s="6" t="str">
        <f>色號!A690</f>
        <v>P8516</v>
      </c>
      <c r="C691" t="str">
        <f>色號!B690</f>
        <v>膚感銀灰</v>
      </c>
      <c r="D691" t="str">
        <f>色號!C690</f>
        <v>科定D</v>
      </c>
      <c r="F691" s="442">
        <v>102</v>
      </c>
      <c r="G691" s="442">
        <v>205</v>
      </c>
      <c r="H691" s="442">
        <v>205</v>
      </c>
      <c r="I691" s="442">
        <v>205</v>
      </c>
      <c r="J691" s="442">
        <v>306</v>
      </c>
      <c r="K691" s="442">
        <v>365</v>
      </c>
      <c r="L691" s="442">
        <v>459</v>
      </c>
      <c r="M691" s="442">
        <v>622</v>
      </c>
    </row>
    <row r="692" spans="2:13" x14ac:dyDescent="0.25">
      <c r="B692" s="6" t="str">
        <f>色號!A691</f>
        <v>P8518</v>
      </c>
      <c r="C692" t="str">
        <f>色號!B691</f>
        <v>膚感鈦灰</v>
      </c>
      <c r="D692" t="str">
        <f>色號!C691</f>
        <v>科定D</v>
      </c>
      <c r="F692" s="442">
        <v>102</v>
      </c>
      <c r="G692" s="442">
        <v>205</v>
      </c>
      <c r="H692" s="442">
        <v>205</v>
      </c>
      <c r="I692" s="442">
        <v>205</v>
      </c>
      <c r="J692" s="442">
        <v>306</v>
      </c>
      <c r="K692" s="442">
        <v>365</v>
      </c>
      <c r="L692" s="442">
        <v>459</v>
      </c>
      <c r="M692" s="442">
        <v>622</v>
      </c>
    </row>
    <row r="693" spans="2:13" x14ac:dyDescent="0.25">
      <c r="B693" s="6" t="str">
        <f>色號!A692</f>
        <v>P8520</v>
      </c>
      <c r="C693" t="str">
        <f>色號!B692</f>
        <v>膚感玫瑰金</v>
      </c>
      <c r="D693" t="str">
        <f>色號!C692</f>
        <v>科定D</v>
      </c>
      <c r="F693" s="442">
        <v>102</v>
      </c>
      <c r="G693" s="442">
        <v>205</v>
      </c>
      <c r="H693" s="442">
        <v>205</v>
      </c>
      <c r="I693" s="442">
        <v>205</v>
      </c>
      <c r="J693" s="442">
        <v>306</v>
      </c>
      <c r="K693" s="442">
        <v>365</v>
      </c>
      <c r="L693" s="442">
        <v>459</v>
      </c>
      <c r="M693" s="442">
        <v>622</v>
      </c>
    </row>
    <row r="694" spans="2:13" x14ac:dyDescent="0.25">
      <c r="B694" s="6" t="str">
        <f>色號!A693</f>
        <v>P8521</v>
      </c>
      <c r="C694" t="str">
        <f>色號!B693</f>
        <v>膚感絲緞銀</v>
      </c>
      <c r="D694" t="str">
        <f>色號!C693</f>
        <v>科定D</v>
      </c>
      <c r="F694" s="442">
        <v>102</v>
      </c>
      <c r="G694" s="442">
        <v>205</v>
      </c>
      <c r="H694" s="442">
        <v>205</v>
      </c>
      <c r="I694" s="442">
        <v>205</v>
      </c>
      <c r="J694" s="442">
        <v>306</v>
      </c>
      <c r="K694" s="442">
        <v>365</v>
      </c>
      <c r="L694" s="442">
        <v>459</v>
      </c>
      <c r="M694" s="442">
        <v>622</v>
      </c>
    </row>
    <row r="695" spans="2:13" x14ac:dyDescent="0.25">
      <c r="B695" s="6" t="str">
        <f>色號!A694</f>
        <v>P8522</v>
      </c>
      <c r="C695" t="str">
        <f>色號!B694</f>
        <v>膚感紫金</v>
      </c>
      <c r="D695" t="str">
        <f>色號!C694</f>
        <v>科定D</v>
      </c>
      <c r="F695" s="442">
        <v>102</v>
      </c>
      <c r="G695" s="442">
        <v>205</v>
      </c>
      <c r="H695" s="442">
        <v>205</v>
      </c>
      <c r="I695" s="442">
        <v>205</v>
      </c>
      <c r="J695" s="442">
        <v>306</v>
      </c>
      <c r="K695" s="442">
        <v>365</v>
      </c>
      <c r="L695" s="442">
        <v>459</v>
      </c>
      <c r="M695" s="442">
        <v>622</v>
      </c>
    </row>
    <row r="696" spans="2:13" x14ac:dyDescent="0.25">
      <c r="B696" s="6" t="str">
        <f>色號!A695</f>
        <v>P8541</v>
      </c>
      <c r="C696" t="str">
        <f>色號!B695</f>
        <v>銀雪蛋殼紋</v>
      </c>
      <c r="D696" t="str">
        <f>色號!C695</f>
        <v>科定D</v>
      </c>
      <c r="F696" s="442">
        <v>102</v>
      </c>
      <c r="G696" s="442">
        <v>205</v>
      </c>
      <c r="H696" s="442">
        <v>205</v>
      </c>
      <c r="I696" s="442">
        <v>205</v>
      </c>
      <c r="J696" s="442">
        <v>306</v>
      </c>
      <c r="K696" s="442">
        <v>365</v>
      </c>
      <c r="L696" s="442">
        <v>459</v>
      </c>
      <c r="M696" s="442">
        <v>622</v>
      </c>
    </row>
    <row r="697" spans="2:13" x14ac:dyDescent="0.25">
      <c r="B697" s="6" t="str">
        <f>色號!A696</f>
        <v>P8542</v>
      </c>
      <c r="C697" t="str">
        <f>色號!B696</f>
        <v>鉑米蛋殼紋</v>
      </c>
      <c r="D697" t="str">
        <f>色號!C696</f>
        <v>科定D</v>
      </c>
      <c r="F697" s="442">
        <v>102</v>
      </c>
      <c r="G697" s="442">
        <v>205</v>
      </c>
      <c r="H697" s="442">
        <v>205</v>
      </c>
      <c r="I697" s="442">
        <v>205</v>
      </c>
      <c r="J697" s="442">
        <v>306</v>
      </c>
      <c r="K697" s="442">
        <v>365</v>
      </c>
      <c r="L697" s="442">
        <v>459</v>
      </c>
      <c r="M697" s="442">
        <v>622</v>
      </c>
    </row>
    <row r="698" spans="2:13" x14ac:dyDescent="0.25">
      <c r="B698" s="6" t="str">
        <f>色號!A697</f>
        <v>P8543</v>
      </c>
      <c r="C698" t="str">
        <f>色號!B697</f>
        <v>鉑灰蛋殼紋</v>
      </c>
      <c r="D698" t="str">
        <f>色號!C697</f>
        <v>科定D</v>
      </c>
      <c r="F698" s="442">
        <v>102</v>
      </c>
      <c r="G698" s="442">
        <v>205</v>
      </c>
      <c r="H698" s="442">
        <v>205</v>
      </c>
      <c r="I698" s="442">
        <v>205</v>
      </c>
      <c r="J698" s="442">
        <v>306</v>
      </c>
      <c r="K698" s="442">
        <v>365</v>
      </c>
      <c r="L698" s="442">
        <v>459</v>
      </c>
      <c r="M698" s="442">
        <v>622</v>
      </c>
    </row>
    <row r="699" spans="2:13" x14ac:dyDescent="0.25">
      <c r="B699" s="6" t="str">
        <f>色號!A698</f>
        <v>P8544</v>
      </c>
      <c r="C699" t="str">
        <f>色號!B698</f>
        <v>鈦灰蛋殼紋</v>
      </c>
      <c r="D699" t="str">
        <f>色號!C698</f>
        <v>科定D</v>
      </c>
      <c r="F699" s="442">
        <v>102</v>
      </c>
      <c r="G699" s="442">
        <v>205</v>
      </c>
      <c r="H699" s="442">
        <v>205</v>
      </c>
      <c r="I699" s="442">
        <v>205</v>
      </c>
      <c r="J699" s="442">
        <v>306</v>
      </c>
      <c r="K699" s="442">
        <v>365</v>
      </c>
      <c r="L699" s="442">
        <v>459</v>
      </c>
      <c r="M699" s="442">
        <v>622</v>
      </c>
    </row>
    <row r="700" spans="2:13" x14ac:dyDescent="0.25">
      <c r="B700" s="6" t="str">
        <f>色號!A699</f>
        <v>P8545</v>
      </c>
      <c r="C700" t="str">
        <f>色號!B699</f>
        <v>膚銀蛋殼紋</v>
      </c>
      <c r="D700" t="str">
        <f>色號!C699</f>
        <v>科定D</v>
      </c>
      <c r="F700" s="442">
        <v>102</v>
      </c>
      <c r="G700" s="442">
        <v>205</v>
      </c>
      <c r="H700" s="442">
        <v>205</v>
      </c>
      <c r="I700" s="442">
        <v>205</v>
      </c>
      <c r="J700" s="442">
        <v>306</v>
      </c>
      <c r="K700" s="442">
        <v>365</v>
      </c>
      <c r="L700" s="442">
        <v>459</v>
      </c>
      <c r="M700" s="442">
        <v>622</v>
      </c>
    </row>
    <row r="701" spans="2:13" x14ac:dyDescent="0.25">
      <c r="B701" s="6" t="str">
        <f>色號!A700</f>
        <v>P8546</v>
      </c>
      <c r="C701" t="str">
        <f>色號!B700</f>
        <v>藕金蛋殼紋</v>
      </c>
      <c r="D701" t="str">
        <f>色號!C700</f>
        <v>科定D</v>
      </c>
      <c r="F701" s="442">
        <v>102</v>
      </c>
      <c r="G701" s="442">
        <v>205</v>
      </c>
      <c r="H701" s="442">
        <v>205</v>
      </c>
      <c r="I701" s="442">
        <v>205</v>
      </c>
      <c r="J701" s="442">
        <v>306</v>
      </c>
      <c r="K701" s="442">
        <v>365</v>
      </c>
      <c r="L701" s="442">
        <v>459</v>
      </c>
      <c r="M701" s="442">
        <v>622</v>
      </c>
    </row>
    <row r="702" spans="2:13" x14ac:dyDescent="0.25">
      <c r="B702" s="6" t="str">
        <f>色號!A701</f>
        <v>P8602</v>
      </c>
      <c r="C702" t="str">
        <f>色號!B701</f>
        <v>鏡面白</v>
      </c>
      <c r="D702" t="str">
        <f>色號!C701</f>
        <v>科定D</v>
      </c>
      <c r="F702" s="442">
        <v>102</v>
      </c>
      <c r="G702" s="442">
        <v>205</v>
      </c>
      <c r="H702" s="442">
        <v>205</v>
      </c>
      <c r="I702" s="442">
        <v>205</v>
      </c>
      <c r="J702" s="442">
        <v>306</v>
      </c>
      <c r="K702" s="442">
        <v>365</v>
      </c>
      <c r="L702" s="442">
        <v>459</v>
      </c>
      <c r="M702" s="442">
        <v>622</v>
      </c>
    </row>
    <row r="703" spans="2:13" x14ac:dyDescent="0.25">
      <c r="B703" s="6" t="str">
        <f>色號!A702</f>
        <v>P8605</v>
      </c>
      <c r="C703" t="str">
        <f>色號!B702</f>
        <v>鏡面卡其</v>
      </c>
      <c r="D703" t="str">
        <f>色號!C702</f>
        <v>科定D</v>
      </c>
      <c r="F703" s="442">
        <v>102</v>
      </c>
      <c r="G703" s="442">
        <v>205</v>
      </c>
      <c r="H703" s="442">
        <v>205</v>
      </c>
      <c r="I703" s="442">
        <v>205</v>
      </c>
      <c r="J703" s="442">
        <v>306</v>
      </c>
      <c r="K703" s="442">
        <v>365</v>
      </c>
      <c r="L703" s="442">
        <v>459</v>
      </c>
      <c r="M703" s="442">
        <v>622</v>
      </c>
    </row>
    <row r="704" spans="2:13" x14ac:dyDescent="0.25">
      <c r="B704" s="6" t="str">
        <f>色號!A703</f>
        <v>P8609</v>
      </c>
      <c r="C704" t="str">
        <f>色號!B703</f>
        <v>鏡面黑</v>
      </c>
      <c r="D704" t="str">
        <f>色號!C703</f>
        <v>科定D</v>
      </c>
      <c r="F704" s="442">
        <v>102</v>
      </c>
      <c r="G704" s="442">
        <v>205</v>
      </c>
      <c r="H704" s="442">
        <v>205</v>
      </c>
      <c r="I704" s="442">
        <v>205</v>
      </c>
      <c r="J704" s="442">
        <v>306</v>
      </c>
      <c r="K704" s="442">
        <v>365</v>
      </c>
      <c r="L704" s="442">
        <v>459</v>
      </c>
      <c r="M704" s="442">
        <v>622</v>
      </c>
    </row>
    <row r="705" spans="2:13" x14ac:dyDescent="0.25">
      <c r="B705" s="6" t="str">
        <f>色號!A704</f>
        <v>P8501</v>
      </c>
      <c r="C705" t="str">
        <f>色號!B704</f>
        <v>膚感鈦銀</v>
      </c>
      <c r="D705" t="str">
        <f>色號!C704</f>
        <v>科定D</v>
      </c>
      <c r="F705" s="442">
        <v>102</v>
      </c>
      <c r="G705" s="442">
        <v>205</v>
      </c>
      <c r="H705" s="442">
        <v>205</v>
      </c>
      <c r="I705" s="442">
        <v>205</v>
      </c>
      <c r="J705" s="442">
        <v>306</v>
      </c>
      <c r="K705" s="442">
        <v>365</v>
      </c>
      <c r="L705" s="442">
        <v>459</v>
      </c>
      <c r="M705" s="442">
        <v>622</v>
      </c>
    </row>
    <row r="706" spans="2:13" x14ac:dyDescent="0.25">
      <c r="B706" s="6" t="str">
        <f>色號!A705</f>
        <v>P9654</v>
      </c>
      <c r="C706" t="str">
        <f>色號!B705</f>
        <v>鉑杏皮革紋</v>
      </c>
      <c r="D706" t="str">
        <f>色號!C705</f>
        <v>科定D</v>
      </c>
      <c r="F706" s="442">
        <v>102</v>
      </c>
      <c r="G706" s="442">
        <v>205</v>
      </c>
      <c r="H706" s="442">
        <v>205</v>
      </c>
      <c r="I706" s="442">
        <v>205</v>
      </c>
      <c r="J706" s="442">
        <v>306</v>
      </c>
      <c r="K706" s="442">
        <v>365</v>
      </c>
      <c r="L706" s="442">
        <v>459</v>
      </c>
      <c r="M706" s="442">
        <v>622</v>
      </c>
    </row>
    <row r="707" spans="2:13" x14ac:dyDescent="0.25">
      <c r="B707" s="6" t="str">
        <f>色號!A706</f>
        <v>P8502</v>
      </c>
      <c r="C707" t="str">
        <f>色號!B706</f>
        <v>膚感白金</v>
      </c>
      <c r="D707" t="str">
        <f>色號!C706</f>
        <v>科定D</v>
      </c>
      <c r="F707" s="442">
        <v>102</v>
      </c>
      <c r="G707" s="442">
        <v>205</v>
      </c>
      <c r="H707" s="442">
        <v>205</v>
      </c>
      <c r="I707" s="442">
        <v>205</v>
      </c>
      <c r="J707" s="442">
        <v>306</v>
      </c>
      <c r="K707" s="442">
        <v>365</v>
      </c>
      <c r="L707" s="442">
        <v>459</v>
      </c>
      <c r="M707" s="442">
        <v>622</v>
      </c>
    </row>
    <row r="708" spans="2:13" x14ac:dyDescent="0.25">
      <c r="B708" s="6" t="str">
        <f>色號!A707</f>
        <v>P8503</v>
      </c>
      <c r="C708" t="str">
        <f>色號!B707</f>
        <v>膚感絲緞粉</v>
      </c>
      <c r="D708" t="str">
        <f>色號!C707</f>
        <v>科定D</v>
      </c>
      <c r="F708" s="442">
        <v>102</v>
      </c>
      <c r="G708" s="442">
        <v>205</v>
      </c>
      <c r="H708" s="442">
        <v>205</v>
      </c>
      <c r="I708" s="442">
        <v>205</v>
      </c>
      <c r="J708" s="442">
        <v>306</v>
      </c>
      <c r="K708" s="442">
        <v>365</v>
      </c>
      <c r="L708" s="442">
        <v>459</v>
      </c>
      <c r="M708" s="442">
        <v>622</v>
      </c>
    </row>
    <row r="709" spans="2:13" x14ac:dyDescent="0.25">
      <c r="B709" s="6" t="str">
        <f>色號!A708</f>
        <v>P8506</v>
      </c>
      <c r="C709" t="str">
        <f>色號!B708</f>
        <v>膚感銀灰</v>
      </c>
      <c r="D709" t="str">
        <f>色號!C708</f>
        <v>科定D</v>
      </c>
      <c r="F709" s="442">
        <v>102</v>
      </c>
      <c r="G709" s="442">
        <v>205</v>
      </c>
      <c r="H709" s="442">
        <v>205</v>
      </c>
      <c r="I709" s="442">
        <v>205</v>
      </c>
      <c r="J709" s="442">
        <v>306</v>
      </c>
      <c r="K709" s="442">
        <v>365</v>
      </c>
      <c r="L709" s="442">
        <v>459</v>
      </c>
      <c r="M709" s="442">
        <v>622</v>
      </c>
    </row>
    <row r="710" spans="2:13" x14ac:dyDescent="0.25">
      <c r="B710" s="6">
        <f>色號!A709</f>
        <v>0</v>
      </c>
      <c r="C710">
        <f>色號!B709</f>
        <v>0</v>
      </c>
      <c r="D710">
        <f>色號!C709</f>
        <v>0</v>
      </c>
      <c r="F710" s="442"/>
      <c r="G710" s="442"/>
      <c r="H710" s="442"/>
      <c r="I710" s="442"/>
      <c r="J710" s="442"/>
      <c r="K710" s="442"/>
      <c r="L710" s="442"/>
      <c r="M710" s="442"/>
    </row>
    <row r="711" spans="2:13" x14ac:dyDescent="0.25">
      <c r="B711" s="6" t="str">
        <f>色號!A710</f>
        <v>K101</v>
      </c>
      <c r="C711" t="str">
        <f>色號!B710</f>
        <v>珍珠白</v>
      </c>
      <c r="D711" t="str">
        <f>色號!C710</f>
        <v>百益</v>
      </c>
      <c r="F711" s="442"/>
      <c r="G711" s="442"/>
      <c r="H711" s="442"/>
      <c r="I711" s="442"/>
      <c r="J711" s="442"/>
      <c r="K711" s="442"/>
      <c r="L711" s="442"/>
      <c r="M711" s="442"/>
    </row>
    <row r="712" spans="2:13" x14ac:dyDescent="0.25">
      <c r="B712" s="6" t="str">
        <f>色號!A711</f>
        <v>0245</v>
      </c>
      <c r="C712" t="str">
        <f>色號!B711</f>
        <v>發泡板</v>
      </c>
      <c r="D712" t="str">
        <f>色號!C711</f>
        <v>櫥雅</v>
      </c>
      <c r="F712" s="442"/>
      <c r="G712" s="442"/>
      <c r="H712" s="442"/>
      <c r="I712" s="442"/>
      <c r="J712" s="442"/>
      <c r="K712" s="442"/>
      <c r="L712" s="442"/>
      <c r="M712" s="442"/>
    </row>
    <row r="713" spans="2:13" x14ac:dyDescent="0.25">
      <c r="B713" s="6">
        <f>色號!A712</f>
        <v>0</v>
      </c>
      <c r="C713">
        <f>色號!B712</f>
        <v>0</v>
      </c>
      <c r="D713">
        <f>色號!C712</f>
        <v>0</v>
      </c>
      <c r="F713" s="442"/>
      <c r="G713" s="442"/>
      <c r="H713" s="442"/>
      <c r="I713" s="442"/>
      <c r="J713" s="442"/>
      <c r="K713" s="442"/>
      <c r="L713" s="442"/>
      <c r="M713" s="442"/>
    </row>
    <row r="714" spans="2:13" x14ac:dyDescent="0.25">
      <c r="B714" s="6">
        <f>色號!A713</f>
        <v>0</v>
      </c>
      <c r="C714">
        <f>色號!B713</f>
        <v>0</v>
      </c>
      <c r="D714">
        <f>色號!C713</f>
        <v>0</v>
      </c>
      <c r="F714" s="442"/>
      <c r="G714" s="442"/>
      <c r="H714" s="442"/>
      <c r="I714" s="442"/>
      <c r="J714" s="442"/>
      <c r="K714" s="442"/>
      <c r="L714" s="442"/>
      <c r="M714" s="442"/>
    </row>
    <row r="715" spans="2:13" x14ac:dyDescent="0.25">
      <c r="B715" s="6">
        <f>色號!A714</f>
        <v>0</v>
      </c>
      <c r="C715">
        <f>色號!B714</f>
        <v>0</v>
      </c>
      <c r="D715">
        <f>色號!C714</f>
        <v>0</v>
      </c>
      <c r="F715" s="442"/>
      <c r="G715" s="442"/>
      <c r="H715" s="442"/>
      <c r="I715" s="442"/>
      <c r="J715" s="442"/>
      <c r="K715" s="442"/>
      <c r="L715" s="442"/>
      <c r="M715" s="442"/>
    </row>
    <row r="716" spans="2:13" x14ac:dyDescent="0.25">
      <c r="B716" s="6">
        <f>色號!A715</f>
        <v>0</v>
      </c>
      <c r="C716">
        <f>色號!B715</f>
        <v>0</v>
      </c>
      <c r="D716">
        <f>色號!C715</f>
        <v>0</v>
      </c>
      <c r="F716" s="442"/>
      <c r="G716" s="442"/>
      <c r="H716" s="442"/>
      <c r="I716" s="442"/>
      <c r="J716" s="442"/>
      <c r="K716" s="442"/>
      <c r="L716" s="442"/>
      <c r="M716" s="442"/>
    </row>
    <row r="717" spans="2:13" x14ac:dyDescent="0.25">
      <c r="B717" s="6">
        <f>色號!A716</f>
        <v>0</v>
      </c>
      <c r="C717">
        <f>色號!B716</f>
        <v>0</v>
      </c>
      <c r="D717">
        <f>色號!C716</f>
        <v>0</v>
      </c>
      <c r="F717" s="442"/>
      <c r="G717" s="442"/>
      <c r="H717" s="442"/>
      <c r="I717" s="442"/>
      <c r="J717" s="442"/>
      <c r="K717" s="442"/>
      <c r="L717" s="442"/>
      <c r="M717" s="442"/>
    </row>
    <row r="718" spans="2:13" x14ac:dyDescent="0.25">
      <c r="B718" s="6">
        <f>色號!A717</f>
        <v>0</v>
      </c>
      <c r="C718">
        <f>色號!B717</f>
        <v>0</v>
      </c>
      <c r="D718">
        <f>色號!C717</f>
        <v>0</v>
      </c>
      <c r="F718" s="442"/>
      <c r="G718" s="442"/>
      <c r="H718" s="442"/>
      <c r="I718" s="442"/>
      <c r="J718" s="442"/>
      <c r="K718" s="442"/>
      <c r="L718" s="442"/>
      <c r="M718" s="442"/>
    </row>
    <row r="719" spans="2:13" x14ac:dyDescent="0.25">
      <c r="B719" s="6">
        <f>色號!A718</f>
        <v>0</v>
      </c>
      <c r="C719">
        <f>色號!B718</f>
        <v>0</v>
      </c>
      <c r="D719">
        <f>色號!C718</f>
        <v>0</v>
      </c>
      <c r="F719" s="442"/>
      <c r="G719" s="442"/>
      <c r="H719" s="442"/>
      <c r="I719" s="442"/>
      <c r="J719" s="442"/>
      <c r="K719" s="442"/>
      <c r="L719" s="442"/>
      <c r="M719" s="442"/>
    </row>
    <row r="720" spans="2:13" x14ac:dyDescent="0.25">
      <c r="B720" s="6">
        <f>色號!A719</f>
        <v>0</v>
      </c>
      <c r="C720">
        <f>色號!B719</f>
        <v>0</v>
      </c>
      <c r="D720">
        <f>色號!C719</f>
        <v>0</v>
      </c>
      <c r="F720" s="442"/>
      <c r="G720" s="442"/>
      <c r="H720" s="442"/>
      <c r="I720" s="442"/>
      <c r="J720" s="442"/>
      <c r="K720" s="442"/>
      <c r="L720" s="442"/>
      <c r="M720" s="442"/>
    </row>
    <row r="721" spans="2:13" x14ac:dyDescent="0.25">
      <c r="B721" s="6">
        <f>色號!A720</f>
        <v>0</v>
      </c>
      <c r="C721">
        <f>色號!B720</f>
        <v>0</v>
      </c>
      <c r="D721">
        <f>色號!C720</f>
        <v>0</v>
      </c>
      <c r="F721" s="442"/>
      <c r="G721" s="442"/>
      <c r="H721" s="442"/>
      <c r="I721" s="442"/>
      <c r="J721" s="442"/>
      <c r="K721" s="442"/>
      <c r="L721" s="442"/>
      <c r="M721" s="442"/>
    </row>
    <row r="722" spans="2:13" x14ac:dyDescent="0.25">
      <c r="B722" s="6">
        <f>色號!A721</f>
        <v>0</v>
      </c>
      <c r="C722">
        <f>色號!B721</f>
        <v>0</v>
      </c>
      <c r="D722">
        <f>色號!C721</f>
        <v>0</v>
      </c>
      <c r="F722" s="442"/>
      <c r="G722" s="442"/>
      <c r="H722" s="442"/>
      <c r="I722" s="442"/>
      <c r="J722" s="442"/>
      <c r="K722" s="442"/>
      <c r="L722" s="442"/>
      <c r="M722" s="442"/>
    </row>
    <row r="723" spans="2:13" x14ac:dyDescent="0.25">
      <c r="B723" s="6">
        <f>色號!A722</f>
        <v>0</v>
      </c>
      <c r="C723">
        <f>色號!B722</f>
        <v>0</v>
      </c>
      <c r="D723">
        <f>色號!C722</f>
        <v>0</v>
      </c>
      <c r="F723" s="442"/>
      <c r="G723" s="442"/>
      <c r="H723" s="442"/>
      <c r="I723" s="442"/>
      <c r="J723" s="442"/>
      <c r="K723" s="442"/>
      <c r="L723" s="442"/>
      <c r="M723" s="442"/>
    </row>
    <row r="724" spans="2:13" x14ac:dyDescent="0.25">
      <c r="B724" s="6">
        <f>色號!A723</f>
        <v>0</v>
      </c>
      <c r="C724">
        <f>色號!B723</f>
        <v>0</v>
      </c>
      <c r="D724">
        <f>色號!C723</f>
        <v>0</v>
      </c>
      <c r="F724" s="442"/>
      <c r="G724" s="442"/>
      <c r="H724" s="442"/>
      <c r="I724" s="442"/>
      <c r="J724" s="442"/>
      <c r="K724" s="442"/>
      <c r="L724" s="442"/>
      <c r="M724" s="442"/>
    </row>
    <row r="725" spans="2:13" x14ac:dyDescent="0.25">
      <c r="B725" s="6">
        <f>色號!A724</f>
        <v>0</v>
      </c>
      <c r="C725">
        <f>色號!B724</f>
        <v>0</v>
      </c>
      <c r="D725">
        <f>色號!C724</f>
        <v>0</v>
      </c>
      <c r="F725" s="442"/>
      <c r="G725" s="442"/>
      <c r="H725" s="442"/>
      <c r="I725" s="442"/>
      <c r="J725" s="442"/>
      <c r="K725" s="442"/>
      <c r="L725" s="442"/>
      <c r="M725" s="442"/>
    </row>
    <row r="726" spans="2:13" x14ac:dyDescent="0.25">
      <c r="B726" s="6">
        <f>色號!A725</f>
        <v>0</v>
      </c>
      <c r="C726">
        <f>色號!B725</f>
        <v>0</v>
      </c>
      <c r="D726">
        <f>色號!C725</f>
        <v>0</v>
      </c>
      <c r="F726" s="442"/>
      <c r="G726" s="442"/>
      <c r="H726" s="442"/>
      <c r="I726" s="442"/>
      <c r="J726" s="442"/>
      <c r="K726" s="442"/>
      <c r="L726" s="442"/>
      <c r="M726" s="442"/>
    </row>
    <row r="727" spans="2:13" x14ac:dyDescent="0.25">
      <c r="B727" s="6">
        <f>色號!A726</f>
        <v>0</v>
      </c>
      <c r="C727">
        <f>色號!B726</f>
        <v>0</v>
      </c>
      <c r="D727">
        <f>色號!C726</f>
        <v>0</v>
      </c>
      <c r="F727" s="442"/>
      <c r="G727" s="442"/>
      <c r="H727" s="442"/>
      <c r="I727" s="442"/>
      <c r="J727" s="442"/>
      <c r="K727" s="442"/>
      <c r="L727" s="442"/>
      <c r="M727" s="442"/>
    </row>
    <row r="728" spans="2:13" x14ac:dyDescent="0.25">
      <c r="B728" s="6">
        <f>色號!A727</f>
        <v>1</v>
      </c>
      <c r="C728" t="str">
        <f>色號!B727</f>
        <v>拉米諾</v>
      </c>
      <c r="D728" t="str">
        <f>色號!C727</f>
        <v>拉米諾</v>
      </c>
      <c r="E728">
        <v>32</v>
      </c>
      <c r="F728" s="442"/>
      <c r="G728" s="442"/>
      <c r="H728" s="442"/>
      <c r="I728" s="442"/>
      <c r="J728" s="442"/>
      <c r="K728" s="442"/>
      <c r="L728" s="442"/>
      <c r="M728" s="442"/>
    </row>
    <row r="729" spans="2:13" x14ac:dyDescent="0.25">
      <c r="B729" s="6">
        <f>色號!A728</f>
        <v>2</v>
      </c>
      <c r="C729" t="str">
        <f>色號!B728</f>
        <v>緩衝鉸鏈  六分</v>
      </c>
      <c r="D729" t="str">
        <f>色號!C728</f>
        <v>聯青</v>
      </c>
      <c r="E729">
        <v>48</v>
      </c>
      <c r="F729" s="442"/>
      <c r="G729" s="442"/>
      <c r="H729" s="442"/>
      <c r="I729" s="442"/>
      <c r="J729" s="442"/>
      <c r="K729" s="442"/>
      <c r="L729" s="442"/>
      <c r="M729" s="442"/>
    </row>
    <row r="730" spans="2:13" x14ac:dyDescent="0.25">
      <c r="B730" s="6">
        <f>色號!A729</f>
        <v>3</v>
      </c>
      <c r="C730" t="str">
        <f>色號!B729</f>
        <v>20公分三節式滑軌</v>
      </c>
      <c r="D730" t="str">
        <f>色號!C729</f>
        <v>自有</v>
      </c>
      <c r="E730">
        <v>252</v>
      </c>
      <c r="F730" s="442"/>
      <c r="G730" s="442"/>
      <c r="H730" s="442"/>
      <c r="I730" s="442"/>
      <c r="J730" s="442"/>
      <c r="K730" s="442"/>
      <c r="L730" s="442"/>
      <c r="M730" s="442"/>
    </row>
    <row r="731" spans="2:13" x14ac:dyDescent="0.25">
      <c r="B731" s="6">
        <f>色號!A730</f>
        <v>4</v>
      </c>
      <c r="C731" t="str">
        <f>色號!B730</f>
        <v>25公分三節式緩衝滑軌</v>
      </c>
      <c r="D731" t="str">
        <f>色號!C730</f>
        <v>自有</v>
      </c>
      <c r="E731">
        <v>252</v>
      </c>
      <c r="F731" s="442"/>
      <c r="G731" s="442"/>
      <c r="H731" s="442"/>
      <c r="I731" s="442"/>
      <c r="J731" s="442"/>
      <c r="K731" s="442"/>
      <c r="L731" s="442"/>
      <c r="M731" s="442"/>
    </row>
    <row r="732" spans="2:13" x14ac:dyDescent="0.25">
      <c r="B732" s="6">
        <f>色號!A731</f>
        <v>5</v>
      </c>
      <c r="C732" t="str">
        <f>色號!B731</f>
        <v>30公分三節式緩衝滑軌</v>
      </c>
      <c r="D732" t="str">
        <f>色號!C731</f>
        <v>自有</v>
      </c>
      <c r="E732">
        <v>252</v>
      </c>
      <c r="F732" s="442"/>
      <c r="G732" s="442"/>
      <c r="H732" s="442"/>
      <c r="I732" s="442"/>
      <c r="J732" s="442"/>
      <c r="K732" s="442"/>
      <c r="L732" s="442"/>
      <c r="M732" s="442"/>
    </row>
    <row r="733" spans="2:13" x14ac:dyDescent="0.25">
      <c r="B733" s="6">
        <f>色號!A732</f>
        <v>6</v>
      </c>
      <c r="C733" t="str">
        <f>色號!B732</f>
        <v>35公分三節式緩衝滑軌</v>
      </c>
      <c r="D733" t="str">
        <f>色號!C732</f>
        <v>自有</v>
      </c>
      <c r="E733">
        <v>252</v>
      </c>
      <c r="F733" s="442"/>
      <c r="G733" s="442"/>
      <c r="H733" s="442"/>
      <c r="I733" s="442"/>
      <c r="J733" s="442"/>
      <c r="K733" s="442"/>
      <c r="L733" s="442"/>
      <c r="M733" s="442"/>
    </row>
    <row r="734" spans="2:13" x14ac:dyDescent="0.25">
      <c r="B734" s="6">
        <f>色號!A733</f>
        <v>7</v>
      </c>
      <c r="C734" t="str">
        <f>色號!B733</f>
        <v>40公分三節式緩衝滑軌</v>
      </c>
      <c r="D734" t="str">
        <f>色號!C733</f>
        <v>自有</v>
      </c>
      <c r="E734">
        <v>280</v>
      </c>
      <c r="F734" s="442"/>
      <c r="G734" s="442"/>
      <c r="H734" s="442"/>
      <c r="I734" s="442"/>
      <c r="J734" s="442"/>
      <c r="K734" s="442"/>
      <c r="L734" s="442"/>
      <c r="M734" s="442"/>
    </row>
    <row r="735" spans="2:13" x14ac:dyDescent="0.25">
      <c r="B735" s="6">
        <f>色號!A734</f>
        <v>8</v>
      </c>
      <c r="C735" t="str">
        <f>色號!B734</f>
        <v>45公分三節式緩衝滑軌</v>
      </c>
      <c r="D735" t="str">
        <f>色號!C734</f>
        <v>自有</v>
      </c>
      <c r="E735">
        <v>280</v>
      </c>
      <c r="F735" s="442"/>
      <c r="G735" s="442"/>
      <c r="H735" s="442"/>
      <c r="I735" s="442"/>
      <c r="J735" s="442"/>
      <c r="K735" s="442"/>
      <c r="L735" s="442"/>
      <c r="M735" s="442"/>
    </row>
    <row r="736" spans="2:13" x14ac:dyDescent="0.25">
      <c r="B736" s="6">
        <f>色號!A735</f>
        <v>9</v>
      </c>
      <c r="C736" t="str">
        <f>色號!B735</f>
        <v>50公分三節式緩衝滑軌</v>
      </c>
      <c r="D736" t="str">
        <f>色號!C735</f>
        <v>自有</v>
      </c>
      <c r="E736">
        <v>280</v>
      </c>
      <c r="F736" s="442"/>
      <c r="G736" s="442"/>
      <c r="H736" s="442"/>
      <c r="I736" s="442"/>
      <c r="J736" s="442"/>
      <c r="K736" s="442"/>
      <c r="L736" s="442"/>
      <c r="M736" s="442"/>
    </row>
    <row r="737" spans="2:13" x14ac:dyDescent="0.25">
      <c r="B737" s="6">
        <f>色號!A736</f>
        <v>10</v>
      </c>
      <c r="C737" t="str">
        <f>色號!B736</f>
        <v>55公分三節式緩衝滑軌</v>
      </c>
      <c r="D737" t="str">
        <f>色號!C736</f>
        <v>自有</v>
      </c>
      <c r="E737">
        <v>280</v>
      </c>
      <c r="F737" s="442"/>
      <c r="G737" s="442"/>
      <c r="H737" s="442"/>
      <c r="I737" s="442"/>
      <c r="J737" s="442"/>
      <c r="K737" s="442"/>
      <c r="L737" s="442"/>
      <c r="M737" s="442"/>
    </row>
    <row r="738" spans="2:13" x14ac:dyDescent="0.25">
      <c r="B738" s="6">
        <f>色號!A737</f>
        <v>11</v>
      </c>
      <c r="C738" t="str">
        <f>色號!B737</f>
        <v>吊衣桿</v>
      </c>
      <c r="D738" t="str">
        <f>色號!C737</f>
        <v>自有</v>
      </c>
      <c r="F738" s="442"/>
      <c r="G738" s="442"/>
      <c r="H738" s="442"/>
      <c r="I738" s="442"/>
      <c r="J738" s="442"/>
      <c r="K738" s="442"/>
      <c r="L738" s="442"/>
      <c r="M738" s="442"/>
    </row>
    <row r="739" spans="2:13" x14ac:dyDescent="0.25">
      <c r="B739" s="6">
        <f>色號!A738</f>
        <v>12</v>
      </c>
      <c r="C739" t="str">
        <f>色號!B738</f>
        <v>吊   耳</v>
      </c>
      <c r="D739" t="str">
        <f>色號!C738</f>
        <v>自有</v>
      </c>
      <c r="E739">
        <v>10</v>
      </c>
      <c r="F739" s="442"/>
      <c r="G739" s="442"/>
      <c r="H739" s="442"/>
      <c r="I739" s="442"/>
      <c r="J739" s="442"/>
      <c r="K739" s="442"/>
      <c r="L739" s="442"/>
      <c r="M739" s="442"/>
    </row>
    <row r="740" spans="2:13" x14ac:dyDescent="0.25">
      <c r="B740" s="6">
        <f>色號!A739</f>
        <v>13</v>
      </c>
      <c r="C740" t="str">
        <f>色號!B739</f>
        <v>中   通</v>
      </c>
      <c r="D740" t="str">
        <f>色號!C739</f>
        <v>自有</v>
      </c>
      <c r="E740">
        <v>40</v>
      </c>
      <c r="F740" s="442"/>
      <c r="G740" s="442"/>
      <c r="H740" s="442"/>
      <c r="I740" s="442"/>
      <c r="J740" s="442"/>
      <c r="K740" s="442"/>
      <c r="L740" s="442"/>
      <c r="M740" s="442"/>
    </row>
    <row r="741" spans="2:13" x14ac:dyDescent="0.25">
      <c r="B741" s="6">
        <f>色號!A740</f>
        <v>14</v>
      </c>
      <c r="C741" t="str">
        <f>色號!B740</f>
        <v>圓柱拍拍手</v>
      </c>
      <c r="D741" t="str">
        <f>色號!C740</f>
        <v>自有</v>
      </c>
      <c r="E741">
        <v>60</v>
      </c>
      <c r="F741" s="442"/>
      <c r="G741" s="442"/>
      <c r="H741" s="442"/>
      <c r="I741" s="442"/>
      <c r="J741" s="442"/>
      <c r="K741" s="442"/>
      <c r="L741" s="442"/>
      <c r="M741" s="442"/>
    </row>
    <row r="742" spans="2:13" x14ac:dyDescent="0.25">
      <c r="B742" s="6">
        <f>色號!A741</f>
        <v>15</v>
      </c>
      <c r="C742" t="str">
        <f>色號!B741</f>
        <v>固隔器(金屬)含螺絲</v>
      </c>
      <c r="D742" t="str">
        <f>色號!C741</f>
        <v>自有</v>
      </c>
      <c r="E742">
        <v>15</v>
      </c>
      <c r="F742" s="442"/>
      <c r="G742" s="442"/>
      <c r="H742" s="442"/>
      <c r="I742" s="442"/>
      <c r="J742" s="442"/>
      <c r="K742" s="442"/>
      <c r="L742" s="442"/>
      <c r="M742" s="442"/>
    </row>
    <row r="743" spans="2:13" x14ac:dyDescent="0.25">
      <c r="B743" s="6">
        <f>色號!A742</f>
        <v>16</v>
      </c>
      <c r="C743" t="str">
        <f>色號!B742</f>
        <v>活隔粒</v>
      </c>
      <c r="D743" t="str">
        <f>色號!C742</f>
        <v>自有</v>
      </c>
      <c r="E743">
        <v>3</v>
      </c>
      <c r="F743" s="442"/>
      <c r="G743" s="442"/>
      <c r="H743" s="442"/>
      <c r="I743" s="442"/>
      <c r="J743" s="442"/>
      <c r="K743" s="442"/>
      <c r="L743" s="442"/>
      <c r="M743" s="442"/>
    </row>
    <row r="744" spans="2:13" x14ac:dyDescent="0.25">
      <c r="B744" s="6">
        <f>色號!A743</f>
        <v>17</v>
      </c>
      <c r="C744">
        <f>色號!B743</f>
        <v>0</v>
      </c>
      <c r="D744" t="str">
        <f>色號!C743</f>
        <v>自有</v>
      </c>
      <c r="F744" s="442"/>
      <c r="G744" s="442"/>
      <c r="H744" s="442"/>
      <c r="I744" s="442"/>
      <c r="J744" s="442"/>
      <c r="K744" s="442"/>
      <c r="L744" s="442"/>
      <c r="M744" s="442"/>
    </row>
    <row r="745" spans="2:13" x14ac:dyDescent="0.25">
      <c r="B745" s="6">
        <f>色號!A744</f>
        <v>18</v>
      </c>
      <c r="C745" t="str">
        <f>色號!B744</f>
        <v>調整腳(10-12cm)</v>
      </c>
      <c r="D745" t="str">
        <f>色號!C744</f>
        <v>自有</v>
      </c>
      <c r="E745">
        <v>17</v>
      </c>
      <c r="F745" s="442"/>
      <c r="G745" s="442"/>
      <c r="H745" s="442"/>
      <c r="I745" s="442"/>
      <c r="J745" s="442"/>
      <c r="K745" s="442"/>
      <c r="L745" s="442"/>
      <c r="M745" s="442"/>
    </row>
    <row r="746" spans="2:13" x14ac:dyDescent="0.25">
      <c r="B746" s="6">
        <f>色號!A745</f>
        <v>19</v>
      </c>
      <c r="C746" t="str">
        <f>色號!B745</f>
        <v>調整腳(8-10cm)</v>
      </c>
      <c r="D746" t="str">
        <f>色號!C745</f>
        <v>自有</v>
      </c>
      <c r="E746">
        <v>18</v>
      </c>
      <c r="F746" s="442"/>
      <c r="G746" s="442"/>
      <c r="H746" s="442"/>
      <c r="I746" s="442"/>
      <c r="J746" s="442"/>
      <c r="K746" s="442"/>
      <c r="L746" s="442"/>
      <c r="M746" s="442"/>
    </row>
    <row r="747" spans="2:13" x14ac:dyDescent="0.25">
      <c r="B747" s="6">
        <f>色號!A746</f>
        <v>20</v>
      </c>
      <c r="C747">
        <f>色號!B746</f>
        <v>0</v>
      </c>
      <c r="D747">
        <f>色號!C746</f>
        <v>0</v>
      </c>
      <c r="F747" s="442"/>
      <c r="G747" s="442"/>
      <c r="H747" s="442"/>
      <c r="I747" s="442"/>
      <c r="J747" s="442"/>
      <c r="K747" s="442"/>
      <c r="L747" s="442"/>
      <c r="M747" s="442"/>
    </row>
    <row r="748" spans="2:13" x14ac:dyDescent="0.25">
      <c r="B748" s="6">
        <f>色號!A747</f>
        <v>21</v>
      </c>
      <c r="C748">
        <f>色號!B747</f>
        <v>0</v>
      </c>
      <c r="D748">
        <f>色號!C747</f>
        <v>0</v>
      </c>
      <c r="F748" s="442"/>
      <c r="G748" s="442"/>
      <c r="H748" s="442"/>
      <c r="I748" s="442"/>
      <c r="J748" s="442"/>
      <c r="K748" s="442"/>
      <c r="L748" s="442"/>
      <c r="M748" s="442"/>
    </row>
    <row r="749" spans="2:13" x14ac:dyDescent="0.25">
      <c r="B749" s="6">
        <f>色號!A748</f>
        <v>0</v>
      </c>
      <c r="C749">
        <f>色號!B748</f>
        <v>0</v>
      </c>
      <c r="D749">
        <f>色號!C748</f>
        <v>0</v>
      </c>
      <c r="F749" s="442"/>
      <c r="G749" s="442"/>
      <c r="H749" s="442"/>
      <c r="I749" s="442"/>
      <c r="J749" s="442"/>
      <c r="K749" s="442"/>
      <c r="L749" s="442"/>
      <c r="M749" s="442"/>
    </row>
    <row r="750" spans="2:13" x14ac:dyDescent="0.25">
      <c r="B750" s="6">
        <f>色號!A749</f>
        <v>0</v>
      </c>
      <c r="C750">
        <f>色號!B749</f>
        <v>0</v>
      </c>
      <c r="D750">
        <f>色號!C749</f>
        <v>0</v>
      </c>
      <c r="F750" s="442"/>
      <c r="G750" s="442"/>
      <c r="H750" s="442"/>
      <c r="I750" s="442"/>
      <c r="J750" s="442"/>
      <c r="K750" s="442"/>
      <c r="L750" s="442"/>
      <c r="M750" s="442"/>
    </row>
    <row r="751" spans="2:13" x14ac:dyDescent="0.25">
      <c r="B751" s="6">
        <f>色號!A750</f>
        <v>0</v>
      </c>
      <c r="C751">
        <f>色號!B750</f>
        <v>0</v>
      </c>
      <c r="D751">
        <f>色號!C750</f>
        <v>0</v>
      </c>
      <c r="F751" s="442"/>
      <c r="G751" s="442"/>
      <c r="H751" s="442"/>
      <c r="I751" s="442"/>
      <c r="J751" s="442"/>
      <c r="K751" s="442"/>
      <c r="L751" s="442"/>
      <c r="M751" s="442"/>
    </row>
    <row r="752" spans="2:13" x14ac:dyDescent="0.25">
      <c r="B752" s="6">
        <f>色號!A751</f>
        <v>0</v>
      </c>
      <c r="C752">
        <f>色號!B751</f>
        <v>0</v>
      </c>
      <c r="D752">
        <f>色號!C751</f>
        <v>0</v>
      </c>
      <c r="F752" s="442"/>
      <c r="G752" s="442"/>
      <c r="H752" s="442"/>
      <c r="I752" s="442"/>
      <c r="J752" s="442"/>
      <c r="K752" s="442"/>
      <c r="L752" s="442"/>
      <c r="M752" s="442"/>
    </row>
    <row r="753" spans="2:13" x14ac:dyDescent="0.25">
      <c r="B753" s="6">
        <f>色號!A752</f>
        <v>0</v>
      </c>
      <c r="C753">
        <f>色號!B752</f>
        <v>0</v>
      </c>
      <c r="D753">
        <f>色號!C752</f>
        <v>0</v>
      </c>
      <c r="F753" s="442"/>
      <c r="G753" s="442"/>
      <c r="H753" s="442"/>
      <c r="I753" s="442"/>
      <c r="J753" s="442"/>
      <c r="K753" s="442"/>
      <c r="L753" s="442"/>
      <c r="M753" s="442"/>
    </row>
    <row r="754" spans="2:13" x14ac:dyDescent="0.25">
      <c r="B754" s="6">
        <f>色號!A753</f>
        <v>0</v>
      </c>
      <c r="C754">
        <f>色號!B753</f>
        <v>0</v>
      </c>
      <c r="D754">
        <f>色號!C753</f>
        <v>0</v>
      </c>
      <c r="F754" s="442"/>
      <c r="G754" s="442"/>
      <c r="H754" s="442"/>
      <c r="I754" s="442"/>
      <c r="J754" s="442"/>
      <c r="K754" s="442"/>
      <c r="L754" s="442"/>
      <c r="M754" s="442"/>
    </row>
    <row r="755" spans="2:13" x14ac:dyDescent="0.25">
      <c r="B755" s="6">
        <f>色號!A754</f>
        <v>0</v>
      </c>
      <c r="C755">
        <f>色號!B754</f>
        <v>0</v>
      </c>
      <c r="D755">
        <f>色號!C754</f>
        <v>0</v>
      </c>
      <c r="F755" s="442"/>
      <c r="G755" s="442"/>
      <c r="H755" s="442"/>
      <c r="I755" s="442"/>
      <c r="J755" s="442"/>
      <c r="K755" s="442"/>
      <c r="L755" s="442"/>
      <c r="M755" s="442"/>
    </row>
    <row r="756" spans="2:13" x14ac:dyDescent="0.25">
      <c r="B756" s="6">
        <f>色號!A755</f>
        <v>0</v>
      </c>
      <c r="C756">
        <f>色號!B755</f>
        <v>0</v>
      </c>
      <c r="D756">
        <f>色號!C755</f>
        <v>0</v>
      </c>
      <c r="F756" s="442"/>
      <c r="G756" s="442"/>
      <c r="H756" s="442"/>
      <c r="I756" s="442"/>
      <c r="J756" s="442"/>
      <c r="K756" s="442"/>
      <c r="L756" s="442"/>
      <c r="M756" s="442"/>
    </row>
    <row r="757" spans="2:13" x14ac:dyDescent="0.25">
      <c r="B757" s="6">
        <f>色號!A756</f>
        <v>0</v>
      </c>
      <c r="C757">
        <f>色號!B756</f>
        <v>0</v>
      </c>
      <c r="D757">
        <f>色號!C756</f>
        <v>0</v>
      </c>
      <c r="F757" s="442"/>
      <c r="G757" s="442"/>
      <c r="H757" s="442"/>
      <c r="I757" s="442"/>
      <c r="J757" s="442"/>
      <c r="K757" s="442"/>
      <c r="L757" s="442"/>
      <c r="M757" s="442"/>
    </row>
    <row r="758" spans="2:13" x14ac:dyDescent="0.25">
      <c r="B758" s="6">
        <f>色號!A757</f>
        <v>0</v>
      </c>
      <c r="C758">
        <f>色號!B757</f>
        <v>0</v>
      </c>
      <c r="D758">
        <f>色號!C757</f>
        <v>0</v>
      </c>
      <c r="F758" s="442"/>
      <c r="G758" s="442"/>
      <c r="H758" s="442"/>
      <c r="I758" s="442"/>
      <c r="J758" s="442"/>
      <c r="K758" s="442"/>
      <c r="L758" s="442"/>
      <c r="M758" s="442"/>
    </row>
    <row r="759" spans="2:13" x14ac:dyDescent="0.25">
      <c r="B759" s="6">
        <f>色號!A758</f>
        <v>0</v>
      </c>
      <c r="C759">
        <f>色號!B758</f>
        <v>0</v>
      </c>
      <c r="D759">
        <f>色號!C758</f>
        <v>0</v>
      </c>
      <c r="F759" s="442"/>
      <c r="G759" s="442"/>
      <c r="H759" s="442"/>
      <c r="I759" s="442"/>
      <c r="J759" s="442"/>
      <c r="K759" s="442"/>
      <c r="L759" s="442"/>
      <c r="M759" s="442"/>
    </row>
    <row r="760" spans="2:13" x14ac:dyDescent="0.25">
      <c r="B760" s="6">
        <f>色號!A759</f>
        <v>0</v>
      </c>
      <c r="C760">
        <f>色號!B759</f>
        <v>0</v>
      </c>
      <c r="D760">
        <f>色號!C759</f>
        <v>0</v>
      </c>
      <c r="F760" s="442"/>
      <c r="G760" s="442"/>
      <c r="H760" s="442"/>
      <c r="I760" s="442"/>
      <c r="J760" s="442"/>
      <c r="K760" s="442"/>
      <c r="L760" s="442"/>
      <c r="M760" s="442"/>
    </row>
    <row r="761" spans="2:13" x14ac:dyDescent="0.25">
      <c r="B761" s="6">
        <f>色號!A760</f>
        <v>0</v>
      </c>
      <c r="C761">
        <f>色號!B760</f>
        <v>0</v>
      </c>
      <c r="D761">
        <f>色號!C760</f>
        <v>0</v>
      </c>
      <c r="F761" s="442"/>
      <c r="G761" s="442"/>
      <c r="H761" s="442"/>
      <c r="I761" s="442"/>
      <c r="J761" s="442"/>
      <c r="K761" s="442"/>
      <c r="L761" s="442"/>
      <c r="M761" s="442"/>
    </row>
    <row r="762" spans="2:13" x14ac:dyDescent="0.25">
      <c r="B762" s="6">
        <f>色號!A761</f>
        <v>0</v>
      </c>
      <c r="C762">
        <f>色號!B761</f>
        <v>0</v>
      </c>
      <c r="D762">
        <f>色號!C761</f>
        <v>0</v>
      </c>
      <c r="F762" s="442"/>
      <c r="G762" s="442"/>
      <c r="H762" s="442"/>
      <c r="I762" s="442"/>
      <c r="J762" s="442"/>
      <c r="K762" s="442"/>
      <c r="L762" s="442"/>
      <c r="M762" s="442"/>
    </row>
    <row r="763" spans="2:13" x14ac:dyDescent="0.25">
      <c r="B763" s="6">
        <f>色號!A762</f>
        <v>0</v>
      </c>
      <c r="C763">
        <f>色號!B762</f>
        <v>0</v>
      </c>
      <c r="D763">
        <f>色號!C762</f>
        <v>0</v>
      </c>
      <c r="F763" s="442"/>
      <c r="G763" s="442"/>
      <c r="H763" s="442"/>
      <c r="I763" s="442"/>
      <c r="J763" s="442"/>
      <c r="K763" s="442"/>
      <c r="L763" s="442"/>
      <c r="M763" s="442"/>
    </row>
    <row r="764" spans="2:13" x14ac:dyDescent="0.25">
      <c r="B764" s="6">
        <f>色號!A763</f>
        <v>0</v>
      </c>
      <c r="C764">
        <f>色號!B763</f>
        <v>0</v>
      </c>
      <c r="D764">
        <f>色號!C763</f>
        <v>0</v>
      </c>
      <c r="F764" s="442"/>
      <c r="G764" s="442"/>
      <c r="H764" s="442"/>
      <c r="I764" s="442"/>
      <c r="J764" s="442"/>
      <c r="K764" s="442"/>
      <c r="L764" s="442"/>
      <c r="M764" s="442"/>
    </row>
    <row r="765" spans="2:13" x14ac:dyDescent="0.25">
      <c r="B765" s="6">
        <f>色號!A764</f>
        <v>0</v>
      </c>
      <c r="C765">
        <f>色號!B764</f>
        <v>0</v>
      </c>
      <c r="D765">
        <f>色號!C764</f>
        <v>0</v>
      </c>
      <c r="F765" s="442"/>
      <c r="G765" s="442"/>
      <c r="H765" s="442"/>
      <c r="I765" s="442"/>
      <c r="J765" s="442"/>
      <c r="K765" s="442"/>
      <c r="L765" s="442"/>
      <c r="M765" s="442"/>
    </row>
    <row r="766" spans="2:13" x14ac:dyDescent="0.25">
      <c r="B766" s="6">
        <f>色號!A765</f>
        <v>0</v>
      </c>
      <c r="C766">
        <f>色號!B765</f>
        <v>0</v>
      </c>
      <c r="D766">
        <f>色號!C765</f>
        <v>0</v>
      </c>
      <c r="F766" s="442"/>
      <c r="G766" s="442"/>
      <c r="H766" s="442"/>
      <c r="I766" s="442"/>
      <c r="J766" s="442"/>
      <c r="K766" s="442"/>
      <c r="L766" s="442"/>
      <c r="M766" s="442"/>
    </row>
    <row r="767" spans="2:13" x14ac:dyDescent="0.25">
      <c r="B767" s="6">
        <f>色號!A766</f>
        <v>0</v>
      </c>
      <c r="C767">
        <f>色號!B766</f>
        <v>0</v>
      </c>
      <c r="D767">
        <f>色號!C766</f>
        <v>0</v>
      </c>
      <c r="F767" s="442"/>
      <c r="G767" s="442"/>
      <c r="H767" s="442"/>
      <c r="I767" s="442"/>
      <c r="J767" s="442"/>
      <c r="K767" s="442"/>
      <c r="L767" s="442"/>
      <c r="M767" s="442"/>
    </row>
    <row r="768" spans="2:13" x14ac:dyDescent="0.25">
      <c r="B768" s="6">
        <f>色號!A767</f>
        <v>0</v>
      </c>
      <c r="C768">
        <f>色號!B767</f>
        <v>0</v>
      </c>
      <c r="D768">
        <f>色號!C767</f>
        <v>0</v>
      </c>
      <c r="F768" s="442"/>
      <c r="G768" s="442"/>
      <c r="H768" s="442"/>
      <c r="I768" s="442"/>
      <c r="J768" s="442"/>
      <c r="K768" s="442"/>
      <c r="L768" s="442"/>
      <c r="M768" s="442"/>
    </row>
    <row r="769" spans="2:13" x14ac:dyDescent="0.25">
      <c r="B769" s="6" t="str">
        <f>色號!A768</f>
        <v xml:space="preserve">大頭螺絲 </v>
      </c>
      <c r="C769" t="str">
        <f>色號!B768</f>
        <v xml:space="preserve">大頭螺絲 </v>
      </c>
      <c r="D769">
        <f>色號!C768</f>
        <v>0</v>
      </c>
      <c r="E769">
        <v>1</v>
      </c>
      <c r="F769" s="442"/>
      <c r="G769" s="442"/>
      <c r="H769" s="442"/>
      <c r="I769" s="442"/>
      <c r="J769" s="442"/>
      <c r="K769" s="442"/>
      <c r="L769" s="442"/>
      <c r="M769" s="442"/>
    </row>
    <row r="770" spans="2:13" x14ac:dyDescent="0.25">
      <c r="B770" s="6" t="str">
        <f>色號!A769</f>
        <v>木螺絲   小(1.5cm)</v>
      </c>
      <c r="C770" t="str">
        <f>色號!B769</f>
        <v>木螺絲   小(1.5cm)</v>
      </c>
      <c r="D770">
        <f>色號!C769</f>
        <v>0</v>
      </c>
      <c r="E770">
        <v>1</v>
      </c>
      <c r="F770" s="442"/>
      <c r="G770" s="442"/>
      <c r="H770" s="442"/>
      <c r="I770" s="442"/>
      <c r="J770" s="442"/>
      <c r="K770" s="442"/>
      <c r="L770" s="442"/>
      <c r="M770" s="442"/>
    </row>
    <row r="771" spans="2:13" x14ac:dyDescent="0.25">
      <c r="B771" s="6" t="str">
        <f>色號!A770</f>
        <v>木螺絲   中(3cm)</v>
      </c>
      <c r="C771" t="str">
        <f>色號!B770</f>
        <v>木螺絲   中(3cm)</v>
      </c>
      <c r="D771">
        <f>色號!C770</f>
        <v>0</v>
      </c>
      <c r="E771">
        <v>1</v>
      </c>
      <c r="F771" s="442"/>
      <c r="G771" s="442"/>
      <c r="H771" s="442"/>
      <c r="I771" s="442"/>
      <c r="J771" s="442"/>
      <c r="K771" s="442"/>
      <c r="L771" s="442"/>
      <c r="M771" s="442"/>
    </row>
    <row r="772" spans="2:13" x14ac:dyDescent="0.25">
      <c r="B772" s="6" t="str">
        <f>色號!A771</f>
        <v>木螺絲   中(5cm)</v>
      </c>
      <c r="C772" t="str">
        <f>色號!B771</f>
        <v>木螺絲   中(5cm)</v>
      </c>
      <c r="D772">
        <f>色號!C771</f>
        <v>0</v>
      </c>
      <c r="E772">
        <v>1</v>
      </c>
      <c r="F772" s="442"/>
      <c r="G772" s="442"/>
      <c r="H772" s="442"/>
      <c r="I772" s="442"/>
      <c r="J772" s="442"/>
      <c r="K772" s="442"/>
      <c r="L772" s="442"/>
      <c r="M772" s="442"/>
    </row>
    <row r="773" spans="2:13" x14ac:dyDescent="0.25">
      <c r="B773" s="6">
        <f>色號!A772</f>
        <v>0</v>
      </c>
      <c r="C773">
        <f>色號!B772</f>
        <v>0</v>
      </c>
      <c r="D773">
        <f>色號!C772</f>
        <v>0</v>
      </c>
      <c r="F773" s="442"/>
      <c r="G773" s="442"/>
      <c r="H773" s="442"/>
      <c r="I773" s="442"/>
      <c r="J773" s="442"/>
      <c r="K773" s="442"/>
      <c r="L773" s="442"/>
      <c r="M773" s="442"/>
    </row>
    <row r="774" spans="2:13" x14ac:dyDescent="0.25">
      <c r="B774" s="6">
        <f>色號!A773</f>
        <v>0</v>
      </c>
      <c r="C774">
        <f>色號!B773</f>
        <v>0</v>
      </c>
      <c r="D774">
        <f>色號!C773</f>
        <v>0</v>
      </c>
      <c r="F774" s="442"/>
      <c r="G774" s="442"/>
      <c r="H774" s="442"/>
      <c r="I774" s="442"/>
      <c r="J774" s="442"/>
      <c r="K774" s="442"/>
      <c r="L774" s="442"/>
      <c r="M774" s="442"/>
    </row>
    <row r="775" spans="2:13" x14ac:dyDescent="0.25">
      <c r="B775" s="6">
        <f>色號!A774</f>
        <v>0</v>
      </c>
      <c r="C775">
        <f>色號!B774</f>
        <v>0</v>
      </c>
      <c r="D775">
        <f>色號!C774</f>
        <v>0</v>
      </c>
      <c r="F775" s="442"/>
      <c r="G775" s="442"/>
      <c r="H775" s="442"/>
      <c r="I775" s="442"/>
      <c r="J775" s="442"/>
      <c r="K775" s="442"/>
      <c r="L775" s="442"/>
      <c r="M775" s="442"/>
    </row>
    <row r="776" spans="2:13" x14ac:dyDescent="0.25">
      <c r="B776" s="6">
        <f>色號!A775</f>
        <v>0</v>
      </c>
      <c r="C776">
        <f>色號!B775</f>
        <v>0</v>
      </c>
      <c r="D776">
        <f>色號!C775</f>
        <v>0</v>
      </c>
      <c r="F776" s="442"/>
      <c r="G776" s="442"/>
      <c r="H776" s="442"/>
      <c r="I776" s="442"/>
      <c r="J776" s="442"/>
      <c r="K776" s="442"/>
      <c r="L776" s="442"/>
      <c r="M776" s="442"/>
    </row>
    <row r="777" spans="2:13" x14ac:dyDescent="0.25">
      <c r="B777" s="6">
        <f>色號!A776</f>
        <v>0</v>
      </c>
      <c r="C777">
        <f>色號!B776</f>
        <v>0</v>
      </c>
      <c r="D777">
        <f>色號!C776</f>
        <v>0</v>
      </c>
      <c r="F777" s="442"/>
      <c r="G777" s="442"/>
      <c r="H777" s="442"/>
      <c r="I777" s="442"/>
      <c r="J777" s="442"/>
      <c r="K777" s="442"/>
      <c r="L777" s="442"/>
      <c r="M777" s="442"/>
    </row>
    <row r="778" spans="2:13" x14ac:dyDescent="0.25">
      <c r="B778" s="6">
        <f>色號!A777</f>
        <v>0</v>
      </c>
      <c r="C778">
        <f>色號!B777</f>
        <v>0</v>
      </c>
      <c r="D778">
        <f>色號!C777</f>
        <v>0</v>
      </c>
      <c r="F778" s="442"/>
      <c r="G778" s="442"/>
      <c r="H778" s="442"/>
      <c r="I778" s="442"/>
      <c r="J778" s="442"/>
      <c r="K778" s="442"/>
      <c r="L778" s="442"/>
      <c r="M778" s="442"/>
    </row>
    <row r="779" spans="2:13" x14ac:dyDescent="0.25">
      <c r="B779" s="6">
        <f>色號!A778</f>
        <v>0</v>
      </c>
      <c r="C779">
        <f>色號!B778</f>
        <v>0</v>
      </c>
      <c r="D779">
        <f>色號!C778</f>
        <v>0</v>
      </c>
      <c r="F779" s="442"/>
      <c r="G779" s="442"/>
      <c r="H779" s="442"/>
      <c r="I779" s="442"/>
      <c r="J779" s="442"/>
      <c r="K779" s="442"/>
      <c r="L779" s="442"/>
      <c r="M779" s="442"/>
    </row>
    <row r="780" spans="2:13" x14ac:dyDescent="0.25">
      <c r="B780" s="6">
        <f>色號!A779</f>
        <v>0</v>
      </c>
      <c r="C780">
        <f>色號!B779</f>
        <v>0</v>
      </c>
      <c r="D780">
        <f>色號!C779</f>
        <v>0</v>
      </c>
      <c r="F780" s="442"/>
      <c r="G780" s="442"/>
      <c r="H780" s="442"/>
      <c r="I780" s="442"/>
      <c r="J780" s="442"/>
      <c r="K780" s="442"/>
      <c r="L780" s="442"/>
      <c r="M780" s="442"/>
    </row>
    <row r="781" spans="2:13" x14ac:dyDescent="0.25">
      <c r="B781" s="6">
        <f>色號!A780</f>
        <v>0</v>
      </c>
      <c r="C781">
        <f>色號!B780</f>
        <v>0</v>
      </c>
      <c r="D781">
        <f>色號!C780</f>
        <v>0</v>
      </c>
      <c r="F781" s="442"/>
      <c r="G781" s="442"/>
      <c r="H781" s="442"/>
      <c r="I781" s="442"/>
      <c r="J781" s="442"/>
      <c r="K781" s="442"/>
      <c r="L781" s="442"/>
      <c r="M781" s="442"/>
    </row>
    <row r="782" spans="2:13" x14ac:dyDescent="0.25">
      <c r="B782" s="6">
        <f>色號!A781</f>
        <v>0</v>
      </c>
      <c r="C782">
        <f>色號!B781</f>
        <v>0</v>
      </c>
      <c r="D782">
        <f>色號!C781</f>
        <v>0</v>
      </c>
      <c r="F782" s="442"/>
      <c r="G782" s="442"/>
      <c r="H782" s="442"/>
      <c r="I782" s="442"/>
      <c r="J782" s="442"/>
      <c r="K782" s="442"/>
      <c r="L782" s="442"/>
      <c r="M782" s="442"/>
    </row>
    <row r="783" spans="2:13" x14ac:dyDescent="0.25">
      <c r="B783" s="6">
        <f>色號!A782</f>
        <v>0</v>
      </c>
      <c r="C783">
        <f>色號!B782</f>
        <v>0</v>
      </c>
      <c r="D783">
        <f>色號!C782</f>
        <v>0</v>
      </c>
      <c r="F783" s="442"/>
      <c r="G783" s="442"/>
      <c r="H783" s="442"/>
      <c r="I783" s="442"/>
      <c r="J783" s="442"/>
      <c r="K783" s="442"/>
      <c r="L783" s="442"/>
      <c r="M783" s="442"/>
    </row>
    <row r="784" spans="2:13" x14ac:dyDescent="0.25">
      <c r="B784" s="6">
        <f>色號!A783</f>
        <v>0</v>
      </c>
      <c r="C784">
        <f>色號!B783</f>
        <v>0</v>
      </c>
      <c r="D784">
        <f>色號!C783</f>
        <v>0</v>
      </c>
      <c r="F784" s="442"/>
      <c r="G784" s="442"/>
      <c r="H784" s="442"/>
      <c r="I784" s="442"/>
      <c r="J784" s="442"/>
      <c r="K784" s="442"/>
      <c r="L784" s="442"/>
      <c r="M784" s="442"/>
    </row>
    <row r="785" spans="2:13" x14ac:dyDescent="0.25">
      <c r="B785" s="6">
        <f>色號!A784</f>
        <v>0</v>
      </c>
      <c r="C785">
        <f>色號!B784</f>
        <v>0</v>
      </c>
      <c r="D785">
        <f>色號!C784</f>
        <v>0</v>
      </c>
      <c r="F785" s="442"/>
      <c r="G785" s="442"/>
      <c r="H785" s="442"/>
      <c r="I785" s="442"/>
      <c r="J785" s="442"/>
      <c r="K785" s="442"/>
      <c r="L785" s="442"/>
      <c r="M785" s="442"/>
    </row>
    <row r="786" spans="2:13" x14ac:dyDescent="0.25">
      <c r="B786" s="6">
        <f>色號!A785</f>
        <v>0</v>
      </c>
      <c r="C786">
        <f>色號!B785</f>
        <v>0</v>
      </c>
      <c r="D786">
        <f>色號!C785</f>
        <v>0</v>
      </c>
      <c r="F786" s="442"/>
      <c r="G786" s="442"/>
      <c r="H786" s="442"/>
      <c r="I786" s="442"/>
      <c r="J786" s="442"/>
      <c r="K786" s="442"/>
      <c r="L786" s="442"/>
      <c r="M786" s="442"/>
    </row>
    <row r="787" spans="2:13" x14ac:dyDescent="0.25">
      <c r="B787" s="6">
        <f>色號!A786</f>
        <v>0</v>
      </c>
      <c r="C787">
        <f>色號!B786</f>
        <v>0</v>
      </c>
      <c r="D787">
        <f>色號!C786</f>
        <v>0</v>
      </c>
      <c r="F787" s="442"/>
      <c r="G787" s="442"/>
      <c r="H787" s="442"/>
      <c r="I787" s="442"/>
      <c r="J787" s="442"/>
      <c r="K787" s="442"/>
      <c r="L787" s="442"/>
      <c r="M787" s="442"/>
    </row>
    <row r="788" spans="2:13" x14ac:dyDescent="0.25">
      <c r="B788" s="6">
        <f>色號!A787</f>
        <v>0</v>
      </c>
      <c r="C788">
        <f>色號!B787</f>
        <v>0</v>
      </c>
      <c r="D788">
        <f>色號!C787</f>
        <v>0</v>
      </c>
      <c r="F788" s="442"/>
      <c r="G788" s="442"/>
      <c r="H788" s="442"/>
      <c r="I788" s="442"/>
      <c r="J788" s="442"/>
      <c r="K788" s="442"/>
      <c r="L788" s="442"/>
      <c r="M788" s="442"/>
    </row>
    <row r="789" spans="2:13" x14ac:dyDescent="0.25">
      <c r="B789" s="6">
        <f>色號!A788</f>
        <v>0</v>
      </c>
      <c r="C789">
        <f>色號!B788</f>
        <v>0</v>
      </c>
      <c r="D789">
        <f>色號!C788</f>
        <v>0</v>
      </c>
      <c r="F789" s="442"/>
      <c r="G789" s="442"/>
      <c r="H789" s="442"/>
      <c r="I789" s="442"/>
      <c r="J789" s="442"/>
      <c r="K789" s="442"/>
      <c r="L789" s="442"/>
      <c r="M789" s="442"/>
    </row>
    <row r="790" spans="2:13" x14ac:dyDescent="0.25">
      <c r="B790" s="6">
        <f>色號!A789</f>
        <v>0</v>
      </c>
      <c r="C790">
        <f>色號!B789</f>
        <v>0</v>
      </c>
      <c r="D790">
        <f>色號!C789</f>
        <v>0</v>
      </c>
      <c r="F790" s="442"/>
      <c r="G790" s="442"/>
      <c r="H790" s="442"/>
      <c r="I790" s="442"/>
      <c r="J790" s="442"/>
      <c r="K790" s="442"/>
      <c r="L790" s="442"/>
      <c r="M790" s="442"/>
    </row>
    <row r="791" spans="2:13" x14ac:dyDescent="0.25">
      <c r="B791" s="6">
        <f>色號!A790</f>
        <v>0</v>
      </c>
      <c r="C791">
        <f>色號!B790</f>
        <v>0</v>
      </c>
      <c r="D791">
        <f>色號!C790</f>
        <v>0</v>
      </c>
      <c r="F791" s="442"/>
      <c r="G791" s="442"/>
      <c r="H791" s="442"/>
      <c r="I791" s="442"/>
      <c r="J791" s="442"/>
      <c r="K791" s="442"/>
      <c r="L791" s="442"/>
      <c r="M791" s="442"/>
    </row>
    <row r="792" spans="2:13" x14ac:dyDescent="0.25">
      <c r="B792" s="6">
        <f>色號!A791</f>
        <v>0</v>
      </c>
      <c r="C792">
        <f>色號!B791</f>
        <v>0</v>
      </c>
      <c r="D792">
        <f>色號!C791</f>
        <v>0</v>
      </c>
      <c r="F792" s="442"/>
      <c r="G792" s="442"/>
      <c r="H792" s="442"/>
      <c r="I792" s="442"/>
      <c r="J792" s="442"/>
      <c r="K792" s="442"/>
      <c r="L792" s="442"/>
      <c r="M792" s="442"/>
    </row>
    <row r="793" spans="2:13" x14ac:dyDescent="0.25">
      <c r="B793" s="6">
        <f>色號!A792</f>
        <v>0</v>
      </c>
      <c r="C793">
        <f>色號!B792</f>
        <v>0</v>
      </c>
      <c r="D793">
        <f>色號!C792</f>
        <v>0</v>
      </c>
      <c r="F793" s="442"/>
      <c r="G793" s="442"/>
      <c r="H793" s="442"/>
      <c r="I793" s="442"/>
      <c r="J793" s="442"/>
      <c r="K793" s="442"/>
      <c r="L793" s="442"/>
      <c r="M793" s="442"/>
    </row>
    <row r="794" spans="2:13" x14ac:dyDescent="0.25">
      <c r="B794" s="6">
        <f>色號!A793</f>
        <v>0</v>
      </c>
      <c r="C794">
        <f>色號!B793</f>
        <v>0</v>
      </c>
      <c r="D794">
        <f>色號!C793</f>
        <v>0</v>
      </c>
      <c r="F794" s="442"/>
      <c r="G794" s="442"/>
      <c r="H794" s="442"/>
      <c r="I794" s="442"/>
      <c r="J794" s="442"/>
      <c r="K794" s="442"/>
      <c r="L794" s="442"/>
      <c r="M794" s="442"/>
    </row>
  </sheetData>
  <protectedRanges>
    <protectedRange sqref="F1" name="範圍1_1"/>
  </protectedRanges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BF710D-CA07-487C-8AB5-F4F0E1844A02}">
          <x14:formula1>
            <xm:f>資料庫!$I$3:$I$19</xm:f>
          </x14:formula1>
          <xm:sqref>F1</xm:sqref>
        </x14:dataValidation>
        <x14:dataValidation type="list" allowBlank="1" showInputMessage="1" showErrorMessage="1" xr:uid="{29BD4A16-B48A-4198-B3A2-F2E25F994668}">
          <x14:formula1>
            <xm:f>標記!$C$2:$C$15</xm:f>
          </x14:formula1>
          <xm:sqref>F1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4"/>
  <dimension ref="A1:R2338"/>
  <sheetViews>
    <sheetView showZeros="0" zoomScale="85" zoomScaleNormal="85" workbookViewId="0">
      <selection activeCell="T30" sqref="T30"/>
    </sheetView>
  </sheetViews>
  <sheetFormatPr defaultColWidth="9" defaultRowHeight="14.25" x14ac:dyDescent="0.25"/>
  <cols>
    <col min="1" max="1" width="12.5" style="32" customWidth="1"/>
    <col min="2" max="2" width="16.125" style="32" bestFit="1" customWidth="1"/>
    <col min="3" max="3" width="7" style="32" bestFit="1" customWidth="1"/>
    <col min="4" max="4" width="9" style="32"/>
    <col min="5" max="5" width="9.625" style="32" bestFit="1" customWidth="1"/>
    <col min="6" max="6" width="10.625" style="32" customWidth="1"/>
    <col min="7" max="7" width="5.75" style="32" customWidth="1"/>
    <col min="8" max="8" width="4.375" style="32" customWidth="1"/>
    <col min="9" max="10" width="4.75" style="32" bestFit="1" customWidth="1"/>
    <col min="11" max="11" width="9" style="53" bestFit="1" customWidth="1"/>
    <col min="12" max="12" width="4.75" style="32" bestFit="1" customWidth="1"/>
    <col min="13" max="13" width="10.5" style="32" customWidth="1"/>
    <col min="14" max="14" width="11.875" style="35" customWidth="1"/>
    <col min="15" max="15" width="10.375" style="32" customWidth="1"/>
    <col min="16" max="16" width="8.5" style="32" bestFit="1" customWidth="1"/>
    <col min="17" max="16384" width="9" style="32"/>
  </cols>
  <sheetData>
    <row r="1" spans="1:18" ht="45.75" customHeight="1" thickBot="1" x14ac:dyDescent="0.3">
      <c r="A1" s="526" t="s">
        <v>1811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  <c r="R1" s="528"/>
    </row>
    <row r="2" spans="1:18" ht="15" thickBot="1" x14ac:dyDescent="0.3">
      <c r="A2" s="467"/>
      <c r="R2" s="468"/>
    </row>
    <row r="3" spans="1:18" x14ac:dyDescent="0.25">
      <c r="A3" s="469" t="s">
        <v>280</v>
      </c>
      <c r="B3" s="435" t="str">
        <f ca="1">料單!C1</f>
        <v>2026101401</v>
      </c>
      <c r="C3" s="33"/>
      <c r="D3" s="72"/>
      <c r="E3" s="72"/>
      <c r="F3" s="72"/>
      <c r="G3" s="33"/>
      <c r="H3" s="33"/>
      <c r="I3" s="33"/>
      <c r="J3" s="33"/>
      <c r="K3" s="52"/>
      <c r="L3" s="33"/>
      <c r="M3" s="73"/>
      <c r="N3" s="73"/>
      <c r="O3" s="73"/>
      <c r="P3" s="33"/>
      <c r="Q3" s="33"/>
      <c r="R3" s="470"/>
    </row>
    <row r="4" spans="1:18" x14ac:dyDescent="0.25">
      <c r="A4" s="471" t="s">
        <v>268</v>
      </c>
      <c r="B4" s="75" t="str">
        <f>IFERROR(VLOOKUP(B5,[1]客戶資料!$B$7:$P$48,15,FALSE),"")</f>
        <v/>
      </c>
      <c r="D4" s="75"/>
      <c r="E4" s="75" t="s">
        <v>282</v>
      </c>
      <c r="F4" s="472">
        <f ca="1">料單!K2</f>
        <v>46309</v>
      </c>
      <c r="G4" s="529"/>
      <c r="H4" s="529"/>
      <c r="I4" s="529"/>
      <c r="J4" s="529"/>
      <c r="M4" s="76"/>
      <c r="N4" s="76"/>
      <c r="O4" s="76"/>
      <c r="R4" s="468"/>
    </row>
    <row r="5" spans="1:18" x14ac:dyDescent="0.25">
      <c r="A5" s="471" t="s">
        <v>283</v>
      </c>
      <c r="B5" s="531">
        <f>料單!C3</f>
        <v>0</v>
      </c>
      <c r="C5" s="531"/>
      <c r="D5" s="531"/>
      <c r="E5" s="75" t="s">
        <v>1334</v>
      </c>
      <c r="F5" s="472">
        <f>料單!K3</f>
        <v>0</v>
      </c>
      <c r="M5" s="76"/>
      <c r="N5" s="76"/>
      <c r="O5" s="76"/>
      <c r="R5" s="468"/>
    </row>
    <row r="6" spans="1:18" x14ac:dyDescent="0.25">
      <c r="A6" s="471" t="s">
        <v>284</v>
      </c>
      <c r="B6" s="75" t="str">
        <f>IFERROR(VLOOKUP(B5,[1]客戶資料!B7:P43,5,FALSE),"")</f>
        <v/>
      </c>
      <c r="C6" s="75"/>
      <c r="D6" s="75"/>
      <c r="E6" s="75"/>
      <c r="F6" s="75"/>
      <c r="G6" s="75"/>
      <c r="M6" s="76"/>
      <c r="N6" s="481" t="s">
        <v>285</v>
      </c>
      <c r="O6" s="490">
        <f ca="1">SUM($O$12:$O$4337)</f>
        <v>0</v>
      </c>
      <c r="R6" s="468"/>
    </row>
    <row r="7" spans="1:18" x14ac:dyDescent="0.25">
      <c r="A7" s="471" t="s">
        <v>286</v>
      </c>
      <c r="B7" s="473">
        <f>料單!L4</f>
        <v>0</v>
      </c>
      <c r="J7" s="93"/>
      <c r="K7" s="474" t="s">
        <v>287</v>
      </c>
      <c r="L7" s="530">
        <f ca="1">料單!B5</f>
        <v>0</v>
      </c>
      <c r="M7" s="530"/>
      <c r="N7" s="481" t="s">
        <v>2791</v>
      </c>
      <c r="O7" s="490"/>
      <c r="R7" s="468"/>
    </row>
    <row r="8" spans="1:18" x14ac:dyDescent="0.25">
      <c r="A8" s="471" t="s">
        <v>289</v>
      </c>
      <c r="B8" s="93">
        <f>料單!C2</f>
        <v>0</v>
      </c>
      <c r="C8" s="93"/>
      <c r="D8" s="93"/>
      <c r="J8" s="75"/>
      <c r="K8" s="475"/>
      <c r="L8" s="79"/>
      <c r="M8" s="61"/>
      <c r="N8" s="481" t="s">
        <v>2792</v>
      </c>
      <c r="O8" s="490"/>
      <c r="R8" s="468"/>
    </row>
    <row r="9" spans="1:18" x14ac:dyDescent="0.25">
      <c r="A9" s="471"/>
      <c r="J9" s="75"/>
      <c r="K9" s="475"/>
      <c r="L9" s="79"/>
      <c r="M9" s="61"/>
      <c r="N9" s="481" t="s">
        <v>2838</v>
      </c>
      <c r="O9" s="490">
        <f ca="1">(O6+O7+O8)*5%</f>
        <v>0</v>
      </c>
      <c r="R9" s="468"/>
    </row>
    <row r="10" spans="1:18" x14ac:dyDescent="0.25">
      <c r="A10" s="471"/>
      <c r="M10" s="76"/>
      <c r="N10" s="481" t="s">
        <v>2793</v>
      </c>
      <c r="O10" s="490">
        <f ca="1">O6+O7+O8+O9</f>
        <v>0</v>
      </c>
      <c r="R10" s="468"/>
    </row>
    <row r="11" spans="1:18" ht="15" thickBot="1" x14ac:dyDescent="0.3">
      <c r="A11" s="476"/>
      <c r="B11" s="409"/>
      <c r="C11" s="409"/>
      <c r="D11" s="409"/>
      <c r="E11" s="409"/>
      <c r="F11" s="409"/>
      <c r="G11" s="409"/>
      <c r="H11" s="409"/>
      <c r="I11" s="409"/>
      <c r="J11" s="409"/>
      <c r="K11" s="477"/>
      <c r="L11" s="409"/>
      <c r="M11" s="478"/>
      <c r="N11" s="479"/>
      <c r="O11" s="409"/>
      <c r="P11" s="409"/>
      <c r="Q11" s="409"/>
      <c r="R11" s="480"/>
    </row>
    <row r="12" spans="1:18" x14ac:dyDescent="0.25">
      <c r="A12" s="403" t="str">
        <f>料單!A7</f>
        <v>櫃體名稱</v>
      </c>
      <c r="B12" s="403">
        <f>料單!C7</f>
        <v>0</v>
      </c>
    </row>
    <row r="13" spans="1:18" x14ac:dyDescent="0.25">
      <c r="A13" s="403" t="str">
        <f>料單!A8</f>
        <v>櫃號</v>
      </c>
      <c r="B13" s="403">
        <f>料單!C8</f>
        <v>1</v>
      </c>
    </row>
    <row r="14" spans="1:18" x14ac:dyDescent="0.25">
      <c r="A14" s="403" t="str">
        <f>料單!A9</f>
        <v>櫃高</v>
      </c>
      <c r="B14" s="403">
        <f>料單!C9</f>
        <v>0</v>
      </c>
    </row>
    <row r="15" spans="1:18" x14ac:dyDescent="0.25">
      <c r="A15" s="403" t="str">
        <f>料單!A10</f>
        <v>櫃深</v>
      </c>
      <c r="B15" s="403">
        <f>料單!C10</f>
        <v>0</v>
      </c>
    </row>
    <row r="16" spans="1:18" x14ac:dyDescent="0.25">
      <c r="A16" s="403" t="str">
        <f>料單!A11</f>
        <v>櫃寬</v>
      </c>
      <c r="B16" s="403">
        <f>料單!C11</f>
        <v>0</v>
      </c>
    </row>
    <row r="17" spans="1:18" x14ac:dyDescent="0.25">
      <c r="A17" s="46" t="s">
        <v>79</v>
      </c>
      <c r="B17" s="46" t="s">
        <v>236</v>
      </c>
      <c r="C17" s="46" t="s">
        <v>962</v>
      </c>
      <c r="D17" s="46" t="s">
        <v>81</v>
      </c>
      <c r="E17" s="46" t="s">
        <v>0</v>
      </c>
      <c r="F17" s="46" t="s">
        <v>17</v>
      </c>
      <c r="G17" s="46" t="s">
        <v>1</v>
      </c>
      <c r="H17" s="46" t="s">
        <v>17</v>
      </c>
      <c r="I17" s="46" t="s">
        <v>85</v>
      </c>
      <c r="J17" s="46" t="s">
        <v>66</v>
      </c>
      <c r="K17" s="61" t="s">
        <v>2726</v>
      </c>
      <c r="L17" s="46" t="s">
        <v>87</v>
      </c>
      <c r="M17" s="46" t="s">
        <v>234</v>
      </c>
      <c r="N17" s="50" t="s">
        <v>88</v>
      </c>
      <c r="O17" s="46" t="s">
        <v>9</v>
      </c>
      <c r="P17" s="46" t="s">
        <v>9</v>
      </c>
      <c r="Q17" s="46" t="s">
        <v>9</v>
      </c>
      <c r="R17" s="46" t="s">
        <v>9</v>
      </c>
    </row>
    <row r="18" spans="1:18" x14ac:dyDescent="0.25">
      <c r="A18" s="32">
        <f>[1]板材才數分析.!D2</f>
        <v>1001</v>
      </c>
      <c r="B18" s="32" t="str">
        <f>料單!E14</f>
        <v>頂板</v>
      </c>
      <c r="C18" s="32">
        <f>料單!L14</f>
        <v>0</v>
      </c>
      <c r="D18" s="32" t="str">
        <f>料單!M14</f>
        <v/>
      </c>
      <c r="E18" s="32">
        <f>料單!F14</f>
        <v>-35</v>
      </c>
      <c r="F18" s="32" t="str">
        <f>料單!G14</f>
        <v>AA</v>
      </c>
      <c r="G18" s="32">
        <f>料單!H14</f>
        <v>0</v>
      </c>
      <c r="H18" s="32" t="str">
        <f>料單!I14</f>
        <v/>
      </c>
      <c r="I18" s="448">
        <f>料單!J14</f>
        <v>18</v>
      </c>
      <c r="J18" s="32">
        <f>料單!K14</f>
        <v>0</v>
      </c>
      <c r="K18" s="53">
        <f ca="1">板材才數分析.!O2</f>
        <v>0</v>
      </c>
      <c r="L18" s="32" t="str">
        <f>IFERROR(VLOOKUP(C18,[1]資料庫!$K$3:$AA$10,17,FALSE),"")</f>
        <v/>
      </c>
      <c r="M18" s="32">
        <f>IFERROR(
    INDEX(單價表!$E$3:$M$1000,
          MATCH($C18, 單價表!$B$3:$B$1000, 0),
          MATCH($I18, 單價表!$E$2:$M$2, 0)
    ),
    ""
)</f>
        <v>99</v>
      </c>
      <c r="N18" s="35">
        <f t="shared" ref="N18:N40" ca="1" si="0">IFERROR((K18*M18),"")</f>
        <v>0</v>
      </c>
      <c r="O18" s="32" t="str">
        <f>料單!P14</f>
        <v>背板溝</v>
      </c>
      <c r="P18" s="32" t="str">
        <f>料單!Q14</f>
        <v>側</v>
      </c>
      <c r="Q18" s="32" t="str">
        <f>料單!R14</f>
        <v/>
      </c>
      <c r="R18" s="32">
        <f>料單!S14</f>
        <v>0</v>
      </c>
    </row>
    <row r="19" spans="1:18" x14ac:dyDescent="0.25">
      <c r="A19" s="32">
        <f>[1]板材才數分析.!D3</f>
        <v>1002</v>
      </c>
      <c r="B19" s="32" t="str">
        <f>料單!E15</f>
        <v>底板</v>
      </c>
      <c r="C19" s="32">
        <f>料單!L15</f>
        <v>0</v>
      </c>
      <c r="D19" s="32" t="str">
        <f>料單!M15</f>
        <v/>
      </c>
      <c r="E19" s="32">
        <f>料單!F15</f>
        <v>-35</v>
      </c>
      <c r="F19" s="32" t="str">
        <f>料單!G15</f>
        <v>AA</v>
      </c>
      <c r="G19" s="32">
        <f>料單!H15</f>
        <v>0</v>
      </c>
      <c r="H19" s="32" t="str">
        <f>料單!I15</f>
        <v/>
      </c>
      <c r="I19" s="448">
        <f>料單!J15</f>
        <v>18</v>
      </c>
      <c r="J19" s="32">
        <f>料單!K15</f>
        <v>0</v>
      </c>
      <c r="K19" s="53">
        <f ca="1">板材才數分析.!O3</f>
        <v>0</v>
      </c>
      <c r="L19" s="32" t="str">
        <f>IFERROR(VLOOKUP(C19,[1]資料庫!$K$3:$AA$10,17,FALSE),"")</f>
        <v/>
      </c>
      <c r="M19" s="32">
        <f>IFERROR(
    INDEX(單價表!$E$3:$M$1000,
          MATCH($C19, 單價表!$B$3:$B$1000, 0),
          MATCH($I19, 單價表!$E$2:$M$2, 0)
    ),
    ""
)</f>
        <v>99</v>
      </c>
      <c r="N19" s="35">
        <f t="shared" ca="1" si="0"/>
        <v>0</v>
      </c>
      <c r="O19" s="32" t="str">
        <f>料單!P15</f>
        <v>背板溝</v>
      </c>
      <c r="P19" s="32" t="str">
        <f>料單!Q15</f>
        <v>側</v>
      </c>
      <c r="Q19" s="32" t="str">
        <f>料單!R15</f>
        <v/>
      </c>
      <c r="R19" s="32">
        <f>料單!S15</f>
        <v>0</v>
      </c>
    </row>
    <row r="20" spans="1:18" x14ac:dyDescent="0.25">
      <c r="A20" s="32">
        <f>[1]板材才數分析.!D4</f>
        <v>1003</v>
      </c>
      <c r="B20" s="32" t="str">
        <f>料單!E16</f>
        <v>左側板</v>
      </c>
      <c r="C20" s="32">
        <f>料單!L16</f>
        <v>0</v>
      </c>
      <c r="D20" s="32" t="str">
        <f>料單!M16</f>
        <v/>
      </c>
      <c r="E20" s="32">
        <f>料單!F16</f>
        <v>0</v>
      </c>
      <c r="F20" s="32" t="str">
        <f>料單!G16</f>
        <v>AA</v>
      </c>
      <c r="G20" s="32">
        <f>料單!H16</f>
        <v>0</v>
      </c>
      <c r="H20" s="32" t="str">
        <f>料單!I16</f>
        <v>AA</v>
      </c>
      <c r="I20" s="448">
        <f>料單!J16</f>
        <v>18</v>
      </c>
      <c r="J20" s="32">
        <f>料單!K16</f>
        <v>0</v>
      </c>
      <c r="K20" s="53">
        <f ca="1">板材才數分析.!O4</f>
        <v>0</v>
      </c>
      <c r="L20" s="32" t="str">
        <f>IFERROR(VLOOKUP(C20,[1]資料庫!$K$3:$AA$10,17,FALSE),"")</f>
        <v/>
      </c>
      <c r="M20" s="32">
        <f>IFERROR(
    INDEX(單價表!$E$3:$M$1000,
          MATCH($C20, 單價表!$B$3:$B$1000, 0),
          MATCH($I20, 單價表!$E$2:$M$2, 0)
    ),
    ""
)</f>
        <v>99</v>
      </c>
      <c r="N20" s="35">
        <f t="shared" ca="1" si="0"/>
        <v>0</v>
      </c>
      <c r="O20" s="32" t="str">
        <f>料單!P16</f>
        <v>背板溝</v>
      </c>
      <c r="P20" s="32" t="str">
        <f>料單!Q16</f>
        <v>面</v>
      </c>
      <c r="Q20" s="32" t="str">
        <f>料單!R16</f>
        <v>排</v>
      </c>
      <c r="R20" s="32">
        <f>料單!S16</f>
        <v>0</v>
      </c>
    </row>
    <row r="21" spans="1:18" x14ac:dyDescent="0.25">
      <c r="A21" s="32">
        <f>[1]板材才數分析.!D5</f>
        <v>1004</v>
      </c>
      <c r="B21" s="32" t="str">
        <f>料單!E17</f>
        <v>右側板</v>
      </c>
      <c r="C21" s="32">
        <f>料單!L17</f>
        <v>0</v>
      </c>
      <c r="D21" s="32" t="str">
        <f>料單!M17</f>
        <v/>
      </c>
      <c r="E21" s="32">
        <f>料單!F17</f>
        <v>0</v>
      </c>
      <c r="F21" s="32" t="str">
        <f>料單!G17</f>
        <v>AA</v>
      </c>
      <c r="G21" s="32">
        <f>料單!H17</f>
        <v>0</v>
      </c>
      <c r="H21" s="32" t="str">
        <f>料單!I17</f>
        <v>AA</v>
      </c>
      <c r="I21" s="448">
        <f>料單!J17</f>
        <v>18</v>
      </c>
      <c r="J21" s="32">
        <f>料單!K17</f>
        <v>0</v>
      </c>
      <c r="K21" s="53">
        <f ca="1">板材才數分析.!O5</f>
        <v>0</v>
      </c>
      <c r="L21" s="32" t="str">
        <f>IFERROR(VLOOKUP(C21,[1]資料庫!$K$3:$AA$10,17,FALSE),"")</f>
        <v/>
      </c>
      <c r="M21" s="32">
        <f>IFERROR(
    INDEX(單價表!$E$3:$M$1000,
          MATCH($C21, 單價表!$B$3:$B$1000, 0),
          MATCH($I21, 單價表!$E$2:$M$2, 0)
    ),
    ""
)</f>
        <v>99</v>
      </c>
      <c r="N21" s="35">
        <f t="shared" ca="1" si="0"/>
        <v>0</v>
      </c>
      <c r="O21" s="32" t="str">
        <f>料單!P17</f>
        <v>背板溝</v>
      </c>
      <c r="P21" s="32" t="str">
        <f>料單!Q17</f>
        <v>面</v>
      </c>
      <c r="Q21" s="32" t="str">
        <f>料單!R17</f>
        <v>排</v>
      </c>
      <c r="R21" s="32">
        <f>料單!S17</f>
        <v>0</v>
      </c>
    </row>
    <row r="22" spans="1:18" x14ac:dyDescent="0.25">
      <c r="A22" s="32">
        <f>[1]板材才數分析.!D6</f>
        <v>1005</v>
      </c>
      <c r="B22" s="32" t="str">
        <f>料單!E18</f>
        <v>背板</v>
      </c>
      <c r="C22" s="32">
        <f>料單!L18</f>
        <v>0</v>
      </c>
      <c r="D22" s="32" t="str">
        <f>料單!M18</f>
        <v/>
      </c>
      <c r="E22" s="32">
        <f>料單!F18</f>
        <v>-22</v>
      </c>
      <c r="F22" s="32" t="str">
        <f>料單!G18</f>
        <v/>
      </c>
      <c r="G22" s="32">
        <f>料單!H18</f>
        <v>-22</v>
      </c>
      <c r="H22" s="32" t="str">
        <f>料單!I18</f>
        <v/>
      </c>
      <c r="I22" s="448">
        <f>料單!J18</f>
        <v>4</v>
      </c>
      <c r="J22" s="32">
        <f>料單!K18</f>
        <v>0</v>
      </c>
      <c r="K22" s="53">
        <f ca="1">板材才數分析.!O6</f>
        <v>0</v>
      </c>
      <c r="L22" s="32" t="str">
        <f>IFERROR(VLOOKUP(C22,[1]資料庫!$K$3:$AA$10,17,FALSE),"")</f>
        <v/>
      </c>
      <c r="M22" s="32">
        <f>IFERROR(
    INDEX(單價表!$E$3:$M$1000,
          MATCH($C22, 單價表!$B$3:$B$1000, 0),
          MATCH($I22, 單價表!$E$2:$M$2, 0)
    ),
    ""
)</f>
        <v>43</v>
      </c>
      <c r="N22" s="35">
        <f t="shared" ca="1" si="0"/>
        <v>0</v>
      </c>
      <c r="O22" s="32" t="str">
        <f>料單!P18</f>
        <v/>
      </c>
      <c r="P22" s="32" t="str">
        <f>料單!Q18</f>
        <v/>
      </c>
      <c r="Q22" s="32" t="str">
        <f>料單!R18</f>
        <v/>
      </c>
      <c r="R22" s="32">
        <f>料單!S18</f>
        <v>0</v>
      </c>
    </row>
    <row r="23" spans="1:18" x14ac:dyDescent="0.25">
      <c r="A23" s="32">
        <f>[1]板材才數分析.!D7</f>
        <v>1006</v>
      </c>
      <c r="B23" s="32" t="str">
        <f>料單!E19</f>
        <v>背拉桿</v>
      </c>
      <c r="C23" s="32">
        <f>料單!L19</f>
        <v>0</v>
      </c>
      <c r="D23" s="32" t="str">
        <f>料單!M19</f>
        <v/>
      </c>
      <c r="E23" s="32">
        <f>料單!F19</f>
        <v>-35</v>
      </c>
      <c r="F23" s="32" t="str">
        <f>料單!G19</f>
        <v>AA</v>
      </c>
      <c r="G23" s="32">
        <f>料單!H19</f>
        <v>120</v>
      </c>
      <c r="H23" s="32" t="str">
        <f>料單!I19</f>
        <v/>
      </c>
      <c r="I23" s="448">
        <f>料單!J19</f>
        <v>18</v>
      </c>
      <c r="J23" s="32">
        <f>料單!K19</f>
        <v>0</v>
      </c>
      <c r="K23" s="53">
        <f ca="1">板材才數分析.!O7</f>
        <v>0</v>
      </c>
      <c r="L23" s="32" t="str">
        <f>IFERROR(VLOOKUP(C23,[1]資料庫!$K$3:$AA$10,17,FALSE),"")</f>
        <v/>
      </c>
      <c r="M23" s="32">
        <f>IFERROR(
    INDEX(單價表!$E$3:$M$1000,
          MATCH($C23, 單價表!$B$3:$B$1000, 0),
          MATCH($I23, 單價表!$E$2:$M$2, 0)
    ),
    ""
)</f>
        <v>99</v>
      </c>
      <c r="N23" s="35">
        <f t="shared" ca="1" si="0"/>
        <v>0</v>
      </c>
      <c r="O23" s="32" t="str">
        <f>料單!P19</f>
        <v/>
      </c>
      <c r="P23" s="32" t="str">
        <f>料單!Q19</f>
        <v>側</v>
      </c>
      <c r="Q23" s="32" t="str">
        <f>料單!R19</f>
        <v/>
      </c>
      <c r="R23" s="32">
        <f>料單!S19</f>
        <v>0</v>
      </c>
    </row>
    <row r="24" spans="1:18" x14ac:dyDescent="0.25">
      <c r="A24" s="32">
        <f>[1]板材才數分析.!D8</f>
        <v>1007</v>
      </c>
      <c r="B24" s="32" t="str">
        <f>料單!E20</f>
        <v>中立板</v>
      </c>
      <c r="C24" s="32">
        <f>料單!L20</f>
        <v>0</v>
      </c>
      <c r="D24" s="32" t="str">
        <f>料單!M20</f>
        <v/>
      </c>
      <c r="E24" s="32">
        <f>料單!F20</f>
        <v>-35</v>
      </c>
      <c r="F24" s="32" t="str">
        <f>料單!G20</f>
        <v>AA</v>
      </c>
      <c r="G24" s="32">
        <f>料單!H20</f>
        <v>-22</v>
      </c>
      <c r="H24" s="32" t="str">
        <f>料單!I20</f>
        <v/>
      </c>
      <c r="I24" s="448">
        <f>料單!J20</f>
        <v>18</v>
      </c>
      <c r="J24" s="32">
        <f>料單!K20</f>
        <v>0</v>
      </c>
      <c r="K24" s="53">
        <f ca="1">板材才數分析.!O8</f>
        <v>0</v>
      </c>
      <c r="L24" s="32" t="str">
        <f>IFERROR(VLOOKUP(C24,[1]資料庫!$K$3:$AA$10,17,FALSE),"")</f>
        <v/>
      </c>
      <c r="M24" s="32">
        <f>IFERROR(
    INDEX(單價表!$E$3:$M$1000,
          MATCH($C24, 單價表!$B$3:$B$1000, 0),
          MATCH($I24, 單價表!$E$2:$M$2, 0)
    ),
    ""
)</f>
        <v>99</v>
      </c>
      <c r="N24" s="35">
        <f t="shared" ca="1" si="0"/>
        <v>0</v>
      </c>
      <c r="O24" s="32" t="str">
        <f>料單!P20</f>
        <v/>
      </c>
      <c r="P24" s="32" t="str">
        <f>料單!Q20</f>
        <v>側</v>
      </c>
      <c r="Q24" s="32" t="str">
        <f>料單!R20</f>
        <v>排</v>
      </c>
      <c r="R24" s="32">
        <f>料單!S20</f>
        <v>0</v>
      </c>
    </row>
    <row r="25" spans="1:18" x14ac:dyDescent="0.25">
      <c r="A25" s="32">
        <f>[1]板材才數分析.!D9</f>
        <v>1008</v>
      </c>
      <c r="B25" s="32" t="str">
        <f>料單!E21</f>
        <v>活隔</v>
      </c>
      <c r="C25" s="32">
        <f>料單!L21</f>
        <v>0</v>
      </c>
      <c r="D25" s="32" t="str">
        <f>料單!M21</f>
        <v/>
      </c>
      <c r="E25" s="32">
        <f>料單!F21</f>
        <v>0</v>
      </c>
      <c r="F25" s="32" t="str">
        <f>料單!G21</f>
        <v>AA</v>
      </c>
      <c r="G25" s="32">
        <f>料單!H21</f>
        <v>-32</v>
      </c>
      <c r="H25" s="32" t="str">
        <f>料單!I21</f>
        <v>AA</v>
      </c>
      <c r="I25" s="448">
        <f>料單!J21</f>
        <v>18</v>
      </c>
      <c r="J25" s="32">
        <f>料單!K21</f>
        <v>0</v>
      </c>
      <c r="K25" s="53">
        <f ca="1">板材才數分析.!O9</f>
        <v>0</v>
      </c>
      <c r="L25" s="32" t="str">
        <f>IFERROR(VLOOKUP(C25,[1]資料庫!$K$3:$AA$10,17,FALSE),"")</f>
        <v/>
      </c>
      <c r="M25" s="32">
        <f>IFERROR(
    INDEX(單價表!$E$3:$M$1000,
          MATCH($C25, 單價表!$B$3:$B$1000, 0),
          MATCH($I25, 單價表!$E$2:$M$2, 0)
    ),
    ""
)</f>
        <v>99</v>
      </c>
      <c r="N25" s="35">
        <f t="shared" ca="1" si="0"/>
        <v>0</v>
      </c>
      <c r="O25" s="32" t="str">
        <f>料單!P21</f>
        <v/>
      </c>
      <c r="P25" s="32" t="str">
        <f>料單!Q21</f>
        <v/>
      </c>
      <c r="Q25" s="32" t="str">
        <f>料單!R21</f>
        <v/>
      </c>
      <c r="R25" s="32">
        <f>料單!S21</f>
        <v>0</v>
      </c>
    </row>
    <row r="26" spans="1:18" x14ac:dyDescent="0.25">
      <c r="A26" s="32">
        <f>[1]板材才數分析.!D10</f>
        <v>1009</v>
      </c>
      <c r="B26" s="32" t="str">
        <f>料單!E22</f>
        <v>固隔</v>
      </c>
      <c r="C26" s="32">
        <f>料單!L22</f>
        <v>0</v>
      </c>
      <c r="D26" s="32" t="str">
        <f>料單!M22</f>
        <v/>
      </c>
      <c r="E26" s="32">
        <f>料單!F22</f>
        <v>0</v>
      </c>
      <c r="F26" s="32" t="str">
        <f>料單!G22</f>
        <v>AA</v>
      </c>
      <c r="G26" s="32">
        <f>料單!H22</f>
        <v>-22</v>
      </c>
      <c r="H26" s="32" t="str">
        <f>料單!I22</f>
        <v/>
      </c>
      <c r="I26" s="448">
        <f>料單!J22</f>
        <v>18</v>
      </c>
      <c r="J26" s="32">
        <f>料單!K22</f>
        <v>0</v>
      </c>
      <c r="K26" s="53">
        <f ca="1">板材才數分析.!O10</f>
        <v>0</v>
      </c>
      <c r="L26" s="32" t="str">
        <f>IFERROR(VLOOKUP(C26,[1]資料庫!$K$3:$AA$10,17,FALSE),"")</f>
        <v/>
      </c>
      <c r="M26" s="32">
        <f>IFERROR(
    INDEX(單價表!$E$3:$M$1000,
          MATCH($C26, 單價表!$B$3:$B$1000, 0),
          MATCH($I26, 單價表!$E$2:$M$2, 0)
    ),
    ""
)</f>
        <v>99</v>
      </c>
      <c r="N26" s="35">
        <f t="shared" ca="1" si="0"/>
        <v>0</v>
      </c>
      <c r="O26" s="32" t="str">
        <f>料單!P22</f>
        <v/>
      </c>
      <c r="P26" s="32" t="str">
        <f>料單!Q22</f>
        <v>固</v>
      </c>
      <c r="Q26" s="32" t="str">
        <f>料單!R22</f>
        <v/>
      </c>
      <c r="R26" s="32">
        <f>料單!S22</f>
        <v>0</v>
      </c>
    </row>
    <row r="27" spans="1:18" x14ac:dyDescent="0.25">
      <c r="A27" s="32">
        <f>[1]板材才數分析.!D11</f>
        <v>1010</v>
      </c>
      <c r="B27" s="32" t="str">
        <f>料單!E23</f>
        <v>左門板</v>
      </c>
      <c r="C27" s="32">
        <f>料單!L23</f>
        <v>0</v>
      </c>
      <c r="D27" s="32" t="str">
        <f>料單!M23</f>
        <v/>
      </c>
      <c r="E27" s="32">
        <f>料單!F23</f>
        <v>0</v>
      </c>
      <c r="F27" s="32" t="str">
        <f>料單!G23</f>
        <v>AA</v>
      </c>
      <c r="G27" s="32">
        <f>料單!H23</f>
        <v>-4</v>
      </c>
      <c r="H27" s="32" t="str">
        <f>料單!I23</f>
        <v>AA</v>
      </c>
      <c r="I27" s="448">
        <f>料單!J23</f>
        <v>18</v>
      </c>
      <c r="J27" s="32">
        <f>料單!K23</f>
        <v>0</v>
      </c>
      <c r="K27" s="53">
        <f ca="1">板材才數分析.!O11</f>
        <v>0</v>
      </c>
      <c r="L27" s="32" t="str">
        <f>IFERROR(VLOOKUP(C27,[1]資料庫!$K$3:$AA$10,17,FALSE),"")</f>
        <v/>
      </c>
      <c r="M27" s="32">
        <f>IFERROR(
    INDEX(單價表!$E$3:$M$1000,
          MATCH($C27, 單價表!$B$3:$B$1000, 0),
          MATCH($I27, 單價表!$E$2:$M$2, 0)
    ),
    ""
)</f>
        <v>99</v>
      </c>
      <c r="N27" s="35">
        <f t="shared" ca="1" si="0"/>
        <v>0</v>
      </c>
      <c r="O27" s="32" t="str">
        <f>料單!P23</f>
        <v>鉸2</v>
      </c>
      <c r="P27" s="32" t="str">
        <f>料單!Q23</f>
        <v/>
      </c>
      <c r="Q27" s="32" t="str">
        <f>料單!R23</f>
        <v/>
      </c>
      <c r="R27" s="32">
        <f>料單!S23</f>
        <v>0</v>
      </c>
    </row>
    <row r="28" spans="1:18" x14ac:dyDescent="0.25">
      <c r="A28" s="32">
        <f>[1]板材才數分析.!D12</f>
        <v>1011</v>
      </c>
      <c r="B28" s="32" t="str">
        <f>料單!E24</f>
        <v>右門板</v>
      </c>
      <c r="C28" s="32">
        <f>料單!L24</f>
        <v>0</v>
      </c>
      <c r="D28" s="32" t="str">
        <f>料單!M24</f>
        <v/>
      </c>
      <c r="E28" s="32">
        <f>料單!F24</f>
        <v>0</v>
      </c>
      <c r="F28" s="32" t="str">
        <f>料單!G24</f>
        <v>AA</v>
      </c>
      <c r="G28" s="32">
        <f>料單!H24</f>
        <v>-4</v>
      </c>
      <c r="H28" s="32" t="str">
        <f>料單!I24</f>
        <v>AA</v>
      </c>
      <c r="I28" s="448">
        <f>料單!J24</f>
        <v>18</v>
      </c>
      <c r="J28" s="32">
        <f>料單!K24</f>
        <v>0</v>
      </c>
      <c r="K28" s="53">
        <f ca="1">板材才數分析.!O12</f>
        <v>0</v>
      </c>
      <c r="L28" s="32" t="str">
        <f>IFERROR(VLOOKUP(C28,[1]資料庫!$K$3:$AA$10,17,FALSE),"")</f>
        <v/>
      </c>
      <c r="M28" s="32">
        <f>IFERROR(
    INDEX(單價表!$E$3:$M$1000,
          MATCH($C28, 單價表!$B$3:$B$1000, 0),
          MATCH($I28, 單價表!$E$2:$M$2, 0)
    ),
    ""
)</f>
        <v>99</v>
      </c>
      <c r="N28" s="35">
        <f t="shared" ca="1" si="0"/>
        <v>0</v>
      </c>
      <c r="O28" s="32" t="str">
        <f>料單!P24</f>
        <v>鉸2</v>
      </c>
      <c r="P28" s="32">
        <f>料單!Q24</f>
        <v>0</v>
      </c>
      <c r="Q28" s="32">
        <f>料單!R24</f>
        <v>0</v>
      </c>
      <c r="R28" s="32">
        <f>料單!S24</f>
        <v>0</v>
      </c>
    </row>
    <row r="29" spans="1:18" x14ac:dyDescent="0.25">
      <c r="A29" s="32">
        <f>[1]板材才數分析.!D13</f>
        <v>1012</v>
      </c>
      <c r="B29" s="32">
        <f>料單!E25</f>
        <v>0</v>
      </c>
      <c r="C29" s="32">
        <f>料單!L25</f>
        <v>0</v>
      </c>
      <c r="D29" s="32" t="str">
        <f>料單!M25</f>
        <v/>
      </c>
      <c r="E29" s="32">
        <f>料單!F25</f>
        <v>0</v>
      </c>
      <c r="F29" s="32" t="str">
        <f>料單!G25</f>
        <v/>
      </c>
      <c r="G29" s="32">
        <f>料單!H25</f>
        <v>0</v>
      </c>
      <c r="H29" s="32" t="str">
        <f>料單!I25</f>
        <v/>
      </c>
      <c r="I29" s="448">
        <f>料單!J25</f>
        <v>0</v>
      </c>
      <c r="J29" s="32">
        <f>料單!K25</f>
        <v>0</v>
      </c>
      <c r="K29" s="53">
        <f ca="1">板材才數分析.!O13</f>
        <v>0</v>
      </c>
      <c r="L29" s="32" t="str">
        <f>IFERROR(VLOOKUP(C29,[1]資料庫!$K$3:$AA$10,17,FALSE),"")</f>
        <v/>
      </c>
      <c r="M29" s="32" t="str">
        <f>IFERROR(
    INDEX(單價表!$E$3:$M$1000,
          MATCH($C29, 單價表!$B$3:$B$1000, 0),
          MATCH($I29, 單價表!$E$2:$M$2, 0)
    ),
    ""
)</f>
        <v/>
      </c>
      <c r="N29" s="35" t="str">
        <f t="shared" ca="1" si="0"/>
        <v/>
      </c>
      <c r="O29" s="32" t="str">
        <f>料單!P25</f>
        <v/>
      </c>
      <c r="P29" s="32">
        <f>料單!Q25</f>
        <v>0</v>
      </c>
      <c r="Q29" s="32">
        <f>料單!R25</f>
        <v>0</v>
      </c>
      <c r="R29" s="32">
        <f>料單!S25</f>
        <v>0</v>
      </c>
    </row>
    <row r="30" spans="1:18" x14ac:dyDescent="0.25">
      <c r="A30" s="32">
        <f>[1]板材才數分析.!D14</f>
        <v>1013</v>
      </c>
      <c r="B30" s="32">
        <f>料單!E26</f>
        <v>0</v>
      </c>
      <c r="C30" s="32">
        <f>料單!L26</f>
        <v>0</v>
      </c>
      <c r="D30" s="32" t="str">
        <f>料單!M26</f>
        <v/>
      </c>
      <c r="E30" s="32">
        <f>料單!F26</f>
        <v>0</v>
      </c>
      <c r="F30" s="32" t="str">
        <f>料單!G26</f>
        <v/>
      </c>
      <c r="G30" s="32">
        <f>料單!H26</f>
        <v>0</v>
      </c>
      <c r="H30" s="32" t="str">
        <f>料單!I26</f>
        <v/>
      </c>
      <c r="I30" s="448">
        <f>料單!J26</f>
        <v>0</v>
      </c>
      <c r="J30" s="32">
        <f>料單!K26</f>
        <v>0</v>
      </c>
      <c r="K30" s="53">
        <f ca="1">板材才數分析.!O14</f>
        <v>0</v>
      </c>
      <c r="L30" s="32" t="str">
        <f>IFERROR(VLOOKUP(C30,[1]資料庫!$K$3:$AA$10,17,FALSE),"")</f>
        <v/>
      </c>
      <c r="M30" s="32" t="str">
        <f>IFERROR(
    INDEX(單價表!$E$3:$M$1000,
          MATCH($C30, 單價表!$B$3:$B$1000, 0),
          MATCH($I30, 單價表!$E$2:$M$2, 0)
    ),
    ""
)</f>
        <v/>
      </c>
      <c r="N30" s="35" t="str">
        <f t="shared" ca="1" si="0"/>
        <v/>
      </c>
      <c r="O30" s="32" t="str">
        <f>料單!P26</f>
        <v/>
      </c>
      <c r="P30" s="32">
        <f>料單!Q26</f>
        <v>0</v>
      </c>
      <c r="Q30" s="32">
        <f>料單!R26</f>
        <v>0</v>
      </c>
      <c r="R30" s="32">
        <f>料單!S26</f>
        <v>0</v>
      </c>
    </row>
    <row r="31" spans="1:18" x14ac:dyDescent="0.25">
      <c r="A31" s="32">
        <f>[1]板材才數分析.!D15</f>
        <v>1014</v>
      </c>
      <c r="B31" s="32">
        <f>料單!E27</f>
        <v>0</v>
      </c>
      <c r="C31" s="32">
        <f>料單!L27</f>
        <v>0</v>
      </c>
      <c r="D31" s="32" t="str">
        <f>料單!M27</f>
        <v/>
      </c>
      <c r="E31" s="32">
        <f>料單!F27</f>
        <v>0</v>
      </c>
      <c r="F31" s="32" t="str">
        <f>料單!G27</f>
        <v/>
      </c>
      <c r="G31" s="32">
        <f>料單!H27</f>
        <v>0</v>
      </c>
      <c r="H31" s="32" t="str">
        <f>料單!I27</f>
        <v/>
      </c>
      <c r="I31" s="448">
        <f>料單!J27</f>
        <v>0</v>
      </c>
      <c r="J31" s="32">
        <f>料單!K27</f>
        <v>0</v>
      </c>
      <c r="K31" s="53">
        <f ca="1">板材才數分析.!O15</f>
        <v>0</v>
      </c>
      <c r="L31" s="32" t="str">
        <f>IFERROR(VLOOKUP(C31,[1]資料庫!$K$3:$AA$10,17,FALSE),"")</f>
        <v/>
      </c>
      <c r="M31" s="32" t="str">
        <f>IFERROR(
    INDEX(單價表!$E$3:$M$1000,
          MATCH($C31, 單價表!$B$3:$B$1000, 0),
          MATCH($I31, 單價表!$E$2:$M$2, 0)
    ),
    ""
)</f>
        <v/>
      </c>
      <c r="N31" s="35" t="str">
        <f t="shared" ca="1" si="0"/>
        <v/>
      </c>
      <c r="O31" s="32" t="str">
        <f>料單!P27</f>
        <v/>
      </c>
      <c r="P31" s="32">
        <f>料單!Q27</f>
        <v>0</v>
      </c>
      <c r="Q31" s="32">
        <f>料單!R27</f>
        <v>0</v>
      </c>
      <c r="R31" s="32">
        <f>料單!S27</f>
        <v>0</v>
      </c>
    </row>
    <row r="32" spans="1:18" x14ac:dyDescent="0.25">
      <c r="A32" s="32">
        <f>[1]板材才數分析.!D16</f>
        <v>1015</v>
      </c>
      <c r="B32" s="32">
        <f>料單!E28</f>
        <v>0</v>
      </c>
      <c r="C32" s="32">
        <f>料單!L28</f>
        <v>0</v>
      </c>
      <c r="D32" s="32" t="str">
        <f>料單!M28</f>
        <v/>
      </c>
      <c r="E32" s="32">
        <f>料單!F28</f>
        <v>0</v>
      </c>
      <c r="F32" s="32" t="str">
        <f>料單!G28</f>
        <v/>
      </c>
      <c r="G32" s="32">
        <f>料單!H28</f>
        <v>0</v>
      </c>
      <c r="H32" s="32" t="str">
        <f>料單!I28</f>
        <v/>
      </c>
      <c r="I32" s="448">
        <f>料單!J28</f>
        <v>0</v>
      </c>
      <c r="J32" s="32">
        <f>料單!K28</f>
        <v>0</v>
      </c>
      <c r="K32" s="53">
        <f ca="1">板材才數分析.!O16</f>
        <v>0</v>
      </c>
      <c r="L32" s="32" t="str">
        <f>IFERROR(VLOOKUP(C32,[1]資料庫!$K$3:$AA$10,17,FALSE),"")</f>
        <v/>
      </c>
      <c r="M32" s="32" t="str">
        <f>IFERROR(
    INDEX(單價表!$E$3:$M$1000,
          MATCH($C32, 單價表!$B$3:$B$1000, 0),
          MATCH($I32, 單價表!$E$2:$M$2, 0)
    ),
    ""
)</f>
        <v/>
      </c>
      <c r="N32" s="35" t="str">
        <f t="shared" ca="1" si="0"/>
        <v/>
      </c>
      <c r="O32" s="32" t="str">
        <f>料單!P28</f>
        <v/>
      </c>
      <c r="P32" s="32">
        <f>料單!Q28</f>
        <v>0</v>
      </c>
      <c r="Q32" s="32">
        <f>料單!R28</f>
        <v>0</v>
      </c>
      <c r="R32" s="32">
        <f>料單!S28</f>
        <v>0</v>
      </c>
    </row>
    <row r="33" spans="1:18" x14ac:dyDescent="0.25">
      <c r="A33" s="32">
        <f>[1]板材才數分析.!D17</f>
        <v>1016</v>
      </c>
      <c r="B33" s="32">
        <f>料單!E29</f>
        <v>0</v>
      </c>
      <c r="C33" s="32">
        <f>料單!L29</f>
        <v>0</v>
      </c>
      <c r="D33" s="32" t="str">
        <f>料單!M29</f>
        <v/>
      </c>
      <c r="E33" s="32">
        <f>料單!F29</f>
        <v>0</v>
      </c>
      <c r="F33" s="32" t="str">
        <f>料單!G29</f>
        <v/>
      </c>
      <c r="G33" s="32">
        <f>料單!H29</f>
        <v>0</v>
      </c>
      <c r="H33" s="32" t="str">
        <f>料單!I29</f>
        <v/>
      </c>
      <c r="I33" s="448">
        <f>料單!J29</f>
        <v>0</v>
      </c>
      <c r="J33" s="32">
        <f>料單!K29</f>
        <v>0</v>
      </c>
      <c r="K33" s="53">
        <f ca="1">板材才數分析.!O17</f>
        <v>0</v>
      </c>
      <c r="L33" s="32" t="str">
        <f>IFERROR(VLOOKUP(C33,[1]資料庫!$K$3:$AA$10,17,FALSE),"")</f>
        <v/>
      </c>
      <c r="M33" s="32" t="str">
        <f>IFERROR(
    INDEX(單價表!$E$3:$M$1000,
          MATCH($C33, 單價表!$B$3:$B$1000, 0),
          MATCH($I33, 單價表!$E$2:$M$2, 0)
    ),
    ""
)</f>
        <v/>
      </c>
      <c r="N33" s="35" t="str">
        <f t="shared" ca="1" si="0"/>
        <v/>
      </c>
      <c r="O33" s="32" t="str">
        <f>料單!P29</f>
        <v/>
      </c>
      <c r="P33" s="32">
        <f>料單!Q29</f>
        <v>0</v>
      </c>
      <c r="Q33" s="32">
        <f>料單!R29</f>
        <v>0</v>
      </c>
      <c r="R33" s="32">
        <f>料單!S29</f>
        <v>0</v>
      </c>
    </row>
    <row r="34" spans="1:18" x14ac:dyDescent="0.25">
      <c r="A34" s="32">
        <f>[1]板材才數分析.!D18</f>
        <v>1017</v>
      </c>
      <c r="B34" s="32">
        <f>料單!E30</f>
        <v>0</v>
      </c>
      <c r="C34" s="32">
        <f>料單!L30</f>
        <v>0</v>
      </c>
      <c r="D34" s="32" t="str">
        <f>料單!M30</f>
        <v/>
      </c>
      <c r="E34" s="32">
        <f>料單!F30</f>
        <v>0</v>
      </c>
      <c r="F34" s="32" t="str">
        <f>料單!G30</f>
        <v/>
      </c>
      <c r="G34" s="32">
        <f>料單!H30</f>
        <v>0</v>
      </c>
      <c r="H34" s="32" t="str">
        <f>料單!I30</f>
        <v/>
      </c>
      <c r="I34" s="448">
        <f>料單!J30</f>
        <v>0</v>
      </c>
      <c r="J34" s="32">
        <f>料單!K30</f>
        <v>0</v>
      </c>
      <c r="K34" s="53">
        <f ca="1">板材才數分析.!O18</f>
        <v>0</v>
      </c>
      <c r="L34" s="32" t="str">
        <f>IFERROR(VLOOKUP(C34,[1]資料庫!$K$3:$AA$10,17,FALSE),"")</f>
        <v/>
      </c>
      <c r="M34" s="32" t="str">
        <f>IFERROR(
    INDEX(單價表!$E$3:$M$1000,
          MATCH($C34, 單價表!$B$3:$B$1000, 0),
          MATCH($I34, 單價表!$E$2:$M$2, 0)
    ),
    ""
)</f>
        <v/>
      </c>
      <c r="N34" s="35" t="str">
        <f t="shared" ca="1" si="0"/>
        <v/>
      </c>
      <c r="O34" s="32" t="str">
        <f>料單!P30</f>
        <v/>
      </c>
      <c r="P34" s="32" t="str">
        <f>料單!Q30</f>
        <v/>
      </c>
      <c r="Q34" s="32" t="str">
        <f>料單!R30</f>
        <v/>
      </c>
      <c r="R34" s="32">
        <f>料單!S30</f>
        <v>0</v>
      </c>
    </row>
    <row r="35" spans="1:18" x14ac:dyDescent="0.25">
      <c r="A35" s="32">
        <f>[1]板材才數分析.!D19</f>
        <v>1018</v>
      </c>
      <c r="B35" s="32">
        <f>料單!E31</f>
        <v>0</v>
      </c>
      <c r="C35" s="32">
        <f>料單!L31</f>
        <v>0</v>
      </c>
      <c r="D35" s="32" t="str">
        <f>料單!M31</f>
        <v/>
      </c>
      <c r="E35" s="32">
        <f>料單!F31</f>
        <v>0</v>
      </c>
      <c r="F35" s="32" t="str">
        <f>料單!G31</f>
        <v/>
      </c>
      <c r="G35" s="32">
        <f>料單!H31</f>
        <v>0</v>
      </c>
      <c r="H35" s="32" t="str">
        <f>料單!I31</f>
        <v/>
      </c>
      <c r="I35" s="448">
        <f>料單!J31</f>
        <v>0</v>
      </c>
      <c r="J35" s="32">
        <f>料單!K31</f>
        <v>0</v>
      </c>
      <c r="K35" s="53">
        <f ca="1">板材才數分析.!O19</f>
        <v>0</v>
      </c>
      <c r="L35" s="32" t="str">
        <f>IFERROR(VLOOKUP(C35,[1]資料庫!$K$3:$AA$10,17,FALSE),"")</f>
        <v/>
      </c>
      <c r="M35" s="32" t="str">
        <f>IFERROR(
    INDEX(單價表!$E$3:$M$1000,
          MATCH($C35, 單價表!$B$3:$B$1000, 0),
          MATCH($I35, 單價表!$E$2:$M$2, 0)
    ),
    ""
)</f>
        <v/>
      </c>
      <c r="N35" s="35" t="str">
        <f t="shared" ca="1" si="0"/>
        <v/>
      </c>
      <c r="O35" s="32" t="str">
        <f>料單!P31</f>
        <v/>
      </c>
      <c r="P35" s="32" t="str">
        <f>料單!Q31</f>
        <v/>
      </c>
      <c r="Q35" s="32" t="str">
        <f>料單!R31</f>
        <v/>
      </c>
      <c r="R35" s="32">
        <f>料單!S31</f>
        <v>0</v>
      </c>
    </row>
    <row r="36" spans="1:18" x14ac:dyDescent="0.25">
      <c r="A36" s="32">
        <f>[1]板材才數分析.!D20</f>
        <v>1019</v>
      </c>
      <c r="B36" s="32">
        <f>料單!E32</f>
        <v>0</v>
      </c>
      <c r="C36" s="32">
        <f>料單!L32</f>
        <v>0</v>
      </c>
      <c r="D36" s="32" t="str">
        <f>料單!M32</f>
        <v/>
      </c>
      <c r="E36" s="32">
        <f>料單!F32</f>
        <v>0</v>
      </c>
      <c r="F36" s="32" t="str">
        <f>料單!G32</f>
        <v/>
      </c>
      <c r="G36" s="32">
        <f>料單!H32</f>
        <v>0</v>
      </c>
      <c r="H36" s="32" t="str">
        <f>料單!I32</f>
        <v/>
      </c>
      <c r="I36" s="448">
        <f>料單!J32</f>
        <v>0</v>
      </c>
      <c r="J36" s="32">
        <f>料單!K32</f>
        <v>0</v>
      </c>
      <c r="K36" s="53">
        <f ca="1">板材才數分析.!O20</f>
        <v>0</v>
      </c>
      <c r="L36" s="32" t="str">
        <f>IFERROR(VLOOKUP(C36,[1]資料庫!$K$3:$AA$10,17,FALSE),"")</f>
        <v/>
      </c>
      <c r="M36" s="32" t="str">
        <f>IFERROR(
    INDEX(單價表!$E$3:$M$1000,
          MATCH($C36, 單價表!$B$3:$B$1000, 0),
          MATCH($I36, 單價表!$E$2:$M$2, 0)
    ),
    ""
)</f>
        <v/>
      </c>
      <c r="N36" s="35" t="str">
        <f t="shared" ca="1" si="0"/>
        <v/>
      </c>
      <c r="O36" s="32" t="str">
        <f>料單!P32</f>
        <v/>
      </c>
      <c r="P36" s="32" t="str">
        <f>料單!Q32</f>
        <v/>
      </c>
      <c r="Q36" s="32" t="str">
        <f>料單!R32</f>
        <v/>
      </c>
      <c r="R36" s="32">
        <f>料單!S32</f>
        <v>0</v>
      </c>
    </row>
    <row r="37" spans="1:18" x14ac:dyDescent="0.25">
      <c r="A37" s="32">
        <f>[1]板材才數分析.!D21</f>
        <v>1020</v>
      </c>
      <c r="B37" s="32">
        <f>料單!E33</f>
        <v>0</v>
      </c>
      <c r="C37" s="32">
        <f>料單!L33</f>
        <v>0</v>
      </c>
      <c r="D37" s="32" t="str">
        <f>料單!M33</f>
        <v/>
      </c>
      <c r="E37" s="32">
        <f>料單!F33</f>
        <v>0</v>
      </c>
      <c r="F37" s="32" t="str">
        <f>料單!G33</f>
        <v/>
      </c>
      <c r="G37" s="32">
        <f>料單!H33</f>
        <v>0</v>
      </c>
      <c r="H37" s="32" t="str">
        <f>料單!I33</f>
        <v/>
      </c>
      <c r="I37" s="448">
        <f>料單!J33</f>
        <v>0</v>
      </c>
      <c r="J37" s="32">
        <f>料單!K33</f>
        <v>0</v>
      </c>
      <c r="K37" s="53">
        <f ca="1">板材才數分析.!O21</f>
        <v>0</v>
      </c>
      <c r="L37" s="32" t="str">
        <f>IFERROR(VLOOKUP(C37,[1]資料庫!$K$3:$AA$10,17,FALSE),"")</f>
        <v/>
      </c>
      <c r="M37" s="32" t="str">
        <f>IFERROR(
    INDEX(單價表!$E$3:$M$1000,
          MATCH($C37, 單價表!$B$3:$B$1000, 0),
          MATCH($I37, 單價表!$E$2:$M$2, 0)
    ),
    ""
)</f>
        <v/>
      </c>
      <c r="N37" s="35" t="str">
        <f t="shared" ca="1" si="0"/>
        <v/>
      </c>
      <c r="O37" s="32" t="str">
        <f>料單!P33</f>
        <v/>
      </c>
      <c r="P37" s="32" t="str">
        <f>料單!Q33</f>
        <v/>
      </c>
      <c r="Q37" s="32" t="str">
        <f>料單!R33</f>
        <v/>
      </c>
      <c r="R37" s="32">
        <f>料單!S33</f>
        <v>0</v>
      </c>
    </row>
    <row r="38" spans="1:18" x14ac:dyDescent="0.25">
      <c r="A38" s="32">
        <f>[1]板材才數分析.!D22</f>
        <v>1021</v>
      </c>
      <c r="B38" s="32">
        <f>料單!E34</f>
        <v>0</v>
      </c>
      <c r="C38" s="32">
        <f>料單!L34</f>
        <v>0</v>
      </c>
      <c r="D38" s="32" t="str">
        <f>料單!M34</f>
        <v/>
      </c>
      <c r="E38" s="32">
        <f>料單!F34</f>
        <v>0</v>
      </c>
      <c r="F38" s="32" t="str">
        <f>料單!G34</f>
        <v/>
      </c>
      <c r="G38" s="32">
        <f>料單!H34</f>
        <v>0</v>
      </c>
      <c r="H38" s="32" t="str">
        <f>料單!I34</f>
        <v/>
      </c>
      <c r="I38" s="448">
        <f>料單!J34</f>
        <v>0</v>
      </c>
      <c r="J38" s="32">
        <f>料單!K34</f>
        <v>0</v>
      </c>
      <c r="K38" s="53">
        <f ca="1">板材才數分析.!O22</f>
        <v>0</v>
      </c>
      <c r="L38" s="32" t="str">
        <f>IFERROR(VLOOKUP(C38,[1]資料庫!$K$3:$AA$10,17,FALSE),"")</f>
        <v/>
      </c>
      <c r="M38" s="32" t="str">
        <f>IFERROR(
    INDEX(單價表!$E$3:$M$1000,
          MATCH($C38, 單價表!$B$3:$B$1000, 0),
          MATCH($I38, 單價表!$E$2:$M$2, 0)
    ),
    ""
)</f>
        <v/>
      </c>
      <c r="N38" s="35" t="str">
        <f t="shared" ca="1" si="0"/>
        <v/>
      </c>
      <c r="O38" s="32" t="str">
        <f>料單!P34</f>
        <v/>
      </c>
      <c r="P38" s="32" t="str">
        <f>料單!Q34</f>
        <v/>
      </c>
      <c r="Q38" s="32" t="str">
        <f>料單!R34</f>
        <v/>
      </c>
      <c r="R38" s="32">
        <f>料單!S34</f>
        <v>0</v>
      </c>
    </row>
    <row r="39" spans="1:18" x14ac:dyDescent="0.25">
      <c r="A39" s="32">
        <f>[1]板材才數分析.!D23</f>
        <v>1022</v>
      </c>
      <c r="B39" s="32">
        <f>料單!E35</f>
        <v>0</v>
      </c>
      <c r="C39" s="32">
        <f>料單!L35</f>
        <v>0</v>
      </c>
      <c r="D39" s="32" t="str">
        <f>料單!M35</f>
        <v/>
      </c>
      <c r="E39" s="32">
        <f>料單!F35</f>
        <v>0</v>
      </c>
      <c r="F39" s="32" t="str">
        <f>料單!G35</f>
        <v/>
      </c>
      <c r="G39" s="32">
        <f>料單!H35</f>
        <v>0</v>
      </c>
      <c r="H39" s="32" t="str">
        <f>料單!I35</f>
        <v/>
      </c>
      <c r="I39" s="448">
        <f>料單!J35</f>
        <v>0</v>
      </c>
      <c r="J39" s="32">
        <f>料單!K35</f>
        <v>0</v>
      </c>
      <c r="K39" s="53">
        <f ca="1">板材才數分析.!O23</f>
        <v>0</v>
      </c>
      <c r="L39" s="32" t="str">
        <f>IFERROR(VLOOKUP(C39,[1]資料庫!$K$3:$AA$10,17,FALSE),"")</f>
        <v/>
      </c>
      <c r="M39" s="32" t="str">
        <f>IFERROR(
    INDEX(單價表!$E$3:$M$1000,
          MATCH($C39, 單價表!$B$3:$B$1000, 0),
          MATCH($I39, 單價表!$E$2:$M$2, 0)
    ),
    ""
)</f>
        <v/>
      </c>
      <c r="N39" s="35" t="str">
        <f t="shared" ca="1" si="0"/>
        <v/>
      </c>
      <c r="O39" s="32" t="str">
        <f>料單!P35</f>
        <v/>
      </c>
      <c r="P39" s="32" t="str">
        <f>料單!Q35</f>
        <v/>
      </c>
      <c r="Q39" s="32" t="str">
        <f>料單!R35</f>
        <v/>
      </c>
      <c r="R39" s="32">
        <f>料單!S35</f>
        <v>0</v>
      </c>
    </row>
    <row r="40" spans="1:18" x14ac:dyDescent="0.25">
      <c r="A40" s="32">
        <f>[1]板材才數分析.!D24</f>
        <v>1023</v>
      </c>
      <c r="B40" s="32">
        <f>料單!E36</f>
        <v>0</v>
      </c>
      <c r="C40" s="32">
        <f>料單!L36</f>
        <v>0</v>
      </c>
      <c r="D40" s="32" t="str">
        <f>料單!M36</f>
        <v/>
      </c>
      <c r="E40" s="32">
        <f>料單!F36</f>
        <v>0</v>
      </c>
      <c r="F40" s="32" t="str">
        <f>料單!G36</f>
        <v/>
      </c>
      <c r="G40" s="32">
        <f>料單!H36</f>
        <v>0</v>
      </c>
      <c r="H40" s="32" t="str">
        <f>料單!I36</f>
        <v/>
      </c>
      <c r="I40" s="448">
        <f>料單!J36</f>
        <v>0</v>
      </c>
      <c r="J40" s="32">
        <f>料單!K36</f>
        <v>0</v>
      </c>
      <c r="K40" s="53">
        <f ca="1">板材才數分析.!O24</f>
        <v>0</v>
      </c>
      <c r="L40" s="32" t="str">
        <f>IFERROR(VLOOKUP(C40,[1]資料庫!$K$3:$AA$10,17,FALSE),"")</f>
        <v/>
      </c>
      <c r="M40" s="32" t="str">
        <f>IFERROR(
    INDEX(單價表!$E$3:$M$1000,
          MATCH($C40, 單價表!$B$3:$B$1000, 0),
          MATCH($I40, 單價表!$E$2:$M$2, 0)
    ),
    ""
)</f>
        <v/>
      </c>
      <c r="N40" s="35" t="str">
        <f t="shared" ca="1" si="0"/>
        <v/>
      </c>
      <c r="O40" s="32" t="str">
        <f>料單!P36</f>
        <v/>
      </c>
      <c r="P40" s="32" t="str">
        <f>料單!Q36</f>
        <v/>
      </c>
      <c r="Q40" s="32" t="str">
        <f>料單!R36</f>
        <v/>
      </c>
      <c r="R40" s="32">
        <f>料單!S36</f>
        <v>0</v>
      </c>
    </row>
    <row r="41" spans="1:18" x14ac:dyDescent="0.25">
      <c r="A41" s="32">
        <f>[1]板材才數分析.!D25</f>
        <v>1024</v>
      </c>
      <c r="B41" s="32">
        <f>料單!E37</f>
        <v>0</v>
      </c>
      <c r="C41" s="32">
        <f>料單!L37</f>
        <v>0</v>
      </c>
      <c r="D41" s="32" t="str">
        <f>料單!M37</f>
        <v/>
      </c>
      <c r="E41" s="32">
        <f>料單!F37</f>
        <v>0</v>
      </c>
      <c r="F41" s="32" t="str">
        <f>料單!G37</f>
        <v/>
      </c>
      <c r="G41" s="32">
        <f>料單!H37</f>
        <v>0</v>
      </c>
      <c r="H41" s="32" t="str">
        <f>料單!I37</f>
        <v/>
      </c>
      <c r="I41" s="448">
        <f>料單!J37</f>
        <v>0</v>
      </c>
      <c r="J41" s="32">
        <f>料單!K37</f>
        <v>0</v>
      </c>
      <c r="K41" s="53">
        <f ca="1">板材才數分析.!O25</f>
        <v>0</v>
      </c>
      <c r="L41" s="32" t="str">
        <f>IFERROR(VLOOKUP(C41,[1]資料庫!$K$3:$AA$10,17,FALSE),"")</f>
        <v/>
      </c>
      <c r="M41" s="32" t="str">
        <f>IFERROR(
    INDEX(單價表!$E$3:$M$1000,
          MATCH($C41, 單價表!$B$3:$B$1000, 0),
          MATCH($I41, 單價表!$E$2:$M$2, 0)
    ),
    ""
)</f>
        <v/>
      </c>
      <c r="O41" s="32" t="str">
        <f>料單!P37</f>
        <v/>
      </c>
      <c r="P41" s="32" t="str">
        <f>料單!Q37</f>
        <v/>
      </c>
      <c r="Q41" s="32" t="str">
        <f>料單!R37</f>
        <v/>
      </c>
      <c r="R41" s="32">
        <f>料單!S37</f>
        <v>0</v>
      </c>
    </row>
    <row r="42" spans="1:18" x14ac:dyDescent="0.25">
      <c r="A42" s="32">
        <f>[1]板材才數分析.!D26</f>
        <v>1025</v>
      </c>
      <c r="B42" s="32">
        <f>料單!E38</f>
        <v>0</v>
      </c>
      <c r="C42" s="32">
        <f>料單!L38</f>
        <v>0</v>
      </c>
      <c r="D42" s="32" t="str">
        <f>料單!M38</f>
        <v/>
      </c>
      <c r="E42" s="32">
        <f>料單!F38</f>
        <v>0</v>
      </c>
      <c r="F42" s="32" t="str">
        <f>料單!G38</f>
        <v/>
      </c>
      <c r="G42" s="32">
        <f>料單!H38</f>
        <v>0</v>
      </c>
      <c r="H42" s="32" t="str">
        <f>料單!I38</f>
        <v/>
      </c>
      <c r="I42" s="448">
        <f>料單!J38</f>
        <v>0</v>
      </c>
      <c r="J42" s="32">
        <f>料單!K38</f>
        <v>0</v>
      </c>
      <c r="K42" s="53">
        <f ca="1">板材才數分析.!O26</f>
        <v>0</v>
      </c>
      <c r="L42" s="32" t="str">
        <f>IFERROR(VLOOKUP(C42,[1]資料庫!$K$3:$AA$10,17,FALSE),"")</f>
        <v/>
      </c>
      <c r="M42" s="32" t="str">
        <f>IFERROR(
    INDEX(單價表!$E$3:$M$1000,
          MATCH($C42, 單價表!$B$3:$B$1000, 0),
          MATCH($I42, 單價表!$E$2:$M$2, 0)
    ),
    ""
)</f>
        <v/>
      </c>
      <c r="O42" s="32" t="str">
        <f>料單!P38</f>
        <v/>
      </c>
      <c r="P42" s="32" t="str">
        <f>料單!Q38</f>
        <v/>
      </c>
      <c r="Q42" s="32" t="str">
        <f>料單!R38</f>
        <v/>
      </c>
      <c r="R42" s="32">
        <f>料單!S38</f>
        <v>0</v>
      </c>
    </row>
    <row r="43" spans="1:18" x14ac:dyDescent="0.25">
      <c r="A43" s="32">
        <f>[1]板材才數分析.!D27</f>
        <v>1026</v>
      </c>
      <c r="B43" s="32">
        <f>料單!E39</f>
        <v>0</v>
      </c>
      <c r="C43" s="32">
        <f>料單!L39</f>
        <v>0</v>
      </c>
      <c r="D43" s="32" t="str">
        <f>料單!M39</f>
        <v/>
      </c>
      <c r="E43" s="32">
        <f>料單!F39</f>
        <v>0</v>
      </c>
      <c r="F43" s="32" t="str">
        <f>料單!G39</f>
        <v/>
      </c>
      <c r="G43" s="32">
        <f>料單!H39</f>
        <v>0</v>
      </c>
      <c r="H43" s="32" t="str">
        <f>料單!I39</f>
        <v/>
      </c>
      <c r="I43" s="448">
        <f>料單!J39</f>
        <v>0</v>
      </c>
      <c r="J43" s="32">
        <f>料單!K39</f>
        <v>0</v>
      </c>
      <c r="K43" s="53">
        <f ca="1">板材才數分析.!O27</f>
        <v>0</v>
      </c>
      <c r="L43" s="32" t="str">
        <f>IFERROR(VLOOKUP(C43,[1]資料庫!$K$3:$AA$10,17,FALSE),"")</f>
        <v/>
      </c>
      <c r="M43" s="32" t="str">
        <f>IFERROR(
    INDEX(單價表!$E$3:$M$1000,
          MATCH($C43, 單價表!$B$3:$B$1000, 0),
          MATCH($I43, 單價表!$E$2:$M$2, 0)
    ),
    ""
)</f>
        <v/>
      </c>
      <c r="O43" s="32" t="str">
        <f>料單!P39</f>
        <v/>
      </c>
      <c r="P43" s="32" t="str">
        <f>料單!Q39</f>
        <v/>
      </c>
      <c r="Q43" s="32" t="str">
        <f>料單!R39</f>
        <v/>
      </c>
      <c r="R43" s="32">
        <f>料單!S39</f>
        <v>0</v>
      </c>
    </row>
    <row r="44" spans="1:18" x14ac:dyDescent="0.25">
      <c r="A44" s="32">
        <f>[1]板材才數分析.!D28</f>
        <v>1027</v>
      </c>
      <c r="B44" s="32">
        <f>料單!E40</f>
        <v>0</v>
      </c>
      <c r="C44" s="32">
        <f>料單!L40</f>
        <v>0</v>
      </c>
      <c r="D44" s="32" t="str">
        <f>料單!M40</f>
        <v/>
      </c>
      <c r="E44" s="32">
        <f>料單!F40</f>
        <v>0</v>
      </c>
      <c r="F44" s="32" t="str">
        <f>料單!G40</f>
        <v/>
      </c>
      <c r="G44" s="32">
        <f>料單!H40</f>
        <v>0</v>
      </c>
      <c r="H44" s="32" t="str">
        <f>料單!I40</f>
        <v/>
      </c>
      <c r="I44" s="448">
        <f>料單!J40</f>
        <v>0</v>
      </c>
      <c r="J44" s="32">
        <f>料單!K40</f>
        <v>0</v>
      </c>
      <c r="K44" s="53">
        <f ca="1">板材才數分析.!O28</f>
        <v>0</v>
      </c>
      <c r="L44" s="32" t="str">
        <f>IFERROR(VLOOKUP(C44,[1]資料庫!$K$3:$AA$10,17,FALSE),"")</f>
        <v/>
      </c>
      <c r="M44" s="32" t="str">
        <f>IFERROR(
    INDEX(單價表!$E$3:$M$1000,
          MATCH($C44, 單價表!$B$3:$B$1000, 0),
          MATCH($I44, 單價表!$E$2:$M$2, 0)
    ),
    ""
)</f>
        <v/>
      </c>
      <c r="O44" s="32" t="str">
        <f>料單!P40</f>
        <v/>
      </c>
      <c r="P44" s="32" t="str">
        <f>料單!Q40</f>
        <v/>
      </c>
      <c r="Q44" s="32" t="str">
        <f>料單!R40</f>
        <v/>
      </c>
      <c r="R44" s="32">
        <f>料單!S40</f>
        <v>0</v>
      </c>
    </row>
    <row r="45" spans="1:18" x14ac:dyDescent="0.25">
      <c r="A45" s="32">
        <f>[1]板材才數分析.!D29</f>
        <v>1028</v>
      </c>
      <c r="B45" s="32">
        <f>料單!E41</f>
        <v>0</v>
      </c>
      <c r="C45" s="32">
        <f>料單!L41</f>
        <v>0</v>
      </c>
      <c r="D45" s="32" t="str">
        <f>料單!M41</f>
        <v/>
      </c>
      <c r="E45" s="32">
        <f>料單!F41</f>
        <v>0</v>
      </c>
      <c r="F45" s="32" t="str">
        <f>料單!G41</f>
        <v/>
      </c>
      <c r="G45" s="32">
        <f>料單!H41</f>
        <v>0</v>
      </c>
      <c r="H45" s="32" t="str">
        <f>料單!I41</f>
        <v/>
      </c>
      <c r="I45" s="448">
        <f>料單!J41</f>
        <v>0</v>
      </c>
      <c r="J45" s="32">
        <f>料單!K41</f>
        <v>0</v>
      </c>
      <c r="K45" s="53">
        <f ca="1">板材才數分析.!O29</f>
        <v>0</v>
      </c>
      <c r="L45" s="32" t="str">
        <f>IFERROR(VLOOKUP(C45,[1]資料庫!$K$3:$AA$10,17,FALSE),"")</f>
        <v/>
      </c>
      <c r="M45" s="32" t="str">
        <f>IFERROR(
    INDEX(單價表!$E$3:$M$1000,
          MATCH($C45, 單價表!$B$3:$B$1000, 0),
          MATCH($I45, 單價表!$E$2:$M$2, 0)
    ),
    ""
)</f>
        <v/>
      </c>
      <c r="O45" s="32" t="str">
        <f>料單!P41</f>
        <v/>
      </c>
      <c r="P45" s="32" t="str">
        <f>料單!Q41</f>
        <v/>
      </c>
      <c r="Q45" s="32" t="str">
        <f>料單!R41</f>
        <v/>
      </c>
      <c r="R45" s="32">
        <f>料單!S41</f>
        <v>0</v>
      </c>
    </row>
    <row r="46" spans="1:18" x14ac:dyDescent="0.25">
      <c r="A46" s="32">
        <f>[1]板材才數分析.!D30</f>
        <v>1029</v>
      </c>
      <c r="B46" s="32">
        <f>料單!E42</f>
        <v>0</v>
      </c>
      <c r="C46" s="32">
        <f>料單!L42</f>
        <v>0</v>
      </c>
      <c r="D46" s="32" t="str">
        <f>料單!M42</f>
        <v/>
      </c>
      <c r="E46" s="32">
        <f>料單!F42</f>
        <v>0</v>
      </c>
      <c r="F46" s="32" t="str">
        <f>料單!G42</f>
        <v/>
      </c>
      <c r="G46" s="32">
        <f>料單!H42</f>
        <v>0</v>
      </c>
      <c r="H46" s="32" t="str">
        <f>料單!I42</f>
        <v/>
      </c>
      <c r="I46" s="448">
        <f>料單!J42</f>
        <v>0</v>
      </c>
      <c r="J46" s="32">
        <f>料單!K42</f>
        <v>0</v>
      </c>
      <c r="K46" s="53">
        <f ca="1">板材才數分析.!O30</f>
        <v>0</v>
      </c>
      <c r="L46" s="32" t="str">
        <f>IFERROR(VLOOKUP(C46,[1]資料庫!$K$3:$AA$10,17,FALSE),"")</f>
        <v/>
      </c>
      <c r="M46" s="32" t="str">
        <f>IFERROR(
    INDEX(單價表!$E$3:$M$1000,
          MATCH($C46, 單價表!$B$3:$B$1000, 0),
          MATCH($I46, 單價表!$E$2:$M$2, 0)
    ),
    ""
)</f>
        <v/>
      </c>
      <c r="O46" s="32" t="str">
        <f>料單!P42</f>
        <v/>
      </c>
      <c r="P46" s="32" t="str">
        <f>料單!Q42</f>
        <v/>
      </c>
      <c r="Q46" s="32" t="str">
        <f>料單!R42</f>
        <v/>
      </c>
      <c r="R46" s="32">
        <f>料單!S42</f>
        <v>0</v>
      </c>
    </row>
    <row r="47" spans="1:18" x14ac:dyDescent="0.25">
      <c r="A47" s="32">
        <f>[1]板材才數分析.!D31</f>
        <v>1030</v>
      </c>
      <c r="B47" s="32">
        <f>料單!E43</f>
        <v>0</v>
      </c>
      <c r="C47" s="32">
        <f>料單!L43</f>
        <v>0</v>
      </c>
      <c r="D47" s="32" t="str">
        <f>料單!M43</f>
        <v/>
      </c>
      <c r="E47" s="32">
        <f>料單!F43</f>
        <v>0</v>
      </c>
      <c r="F47" s="32" t="str">
        <f>料單!G43</f>
        <v/>
      </c>
      <c r="G47" s="32">
        <f>料單!H43</f>
        <v>0</v>
      </c>
      <c r="H47" s="32" t="str">
        <f>料單!I43</f>
        <v/>
      </c>
      <c r="I47" s="448">
        <f>料單!J43</f>
        <v>0</v>
      </c>
      <c r="J47" s="32">
        <f>料單!K43</f>
        <v>0</v>
      </c>
      <c r="K47" s="53">
        <f ca="1">板材才數分析.!O31</f>
        <v>0</v>
      </c>
      <c r="L47" s="32" t="str">
        <f>IFERROR(VLOOKUP(C47,[1]資料庫!$K$3:$AA$10,17,FALSE),"")</f>
        <v/>
      </c>
      <c r="M47" s="32" t="str">
        <f>IFERROR(
    INDEX(單價表!$E$3:$M$1000,
          MATCH($C47, 單價表!$B$3:$B$1000, 0),
          MATCH($I47, 單價表!$E$2:$M$2, 0)
    ),
    ""
)</f>
        <v/>
      </c>
      <c r="O47" s="32" t="str">
        <f>料單!P43</f>
        <v/>
      </c>
      <c r="P47" s="32" t="str">
        <f>料單!Q43</f>
        <v/>
      </c>
      <c r="Q47" s="32" t="str">
        <f>料單!R43</f>
        <v/>
      </c>
      <c r="R47" s="32">
        <f>料單!S43</f>
        <v>0</v>
      </c>
    </row>
    <row r="48" spans="1:18" x14ac:dyDescent="0.25">
      <c r="B48" s="400"/>
      <c r="C48" s="400"/>
      <c r="D48" s="400">
        <f>[2]板材才數分析.!L25</f>
        <v>0</v>
      </c>
      <c r="E48" s="400">
        <f>[2]板材才數分析.!F25</f>
        <v>0</v>
      </c>
      <c r="F48" s="400">
        <f>[2]板材才數分析.!G25</f>
        <v>0</v>
      </c>
      <c r="G48" s="400">
        <f>[2]板材才數分析.!H25</f>
        <v>0</v>
      </c>
      <c r="H48" s="400">
        <f>[2]板材才數分析.!I25</f>
        <v>0</v>
      </c>
      <c r="I48" s="400">
        <f>[2]板材才數分析.!J25</f>
        <v>0</v>
      </c>
      <c r="J48" s="400">
        <f>[2]板材才數分析.!K25</f>
        <v>0</v>
      </c>
      <c r="K48" s="401"/>
      <c r="L48" s="400"/>
      <c r="M48" s="400"/>
      <c r="N48" s="399">
        <f t="shared" ref="N48:N53" si="1">IFERROR((K48*M48),"")</f>
        <v>0</v>
      </c>
    </row>
    <row r="49" spans="1:18" x14ac:dyDescent="0.25">
      <c r="B49" s="400"/>
      <c r="C49" s="400"/>
      <c r="D49" s="400">
        <f>[2]板材才數分析.!L26</f>
        <v>0</v>
      </c>
      <c r="E49" s="400">
        <f>[2]板材才數分析.!F26</f>
        <v>0</v>
      </c>
      <c r="F49" s="400">
        <f>[2]板材才數分析.!G26</f>
        <v>0</v>
      </c>
      <c r="G49" s="400">
        <f>[2]板材才數分析.!H26</f>
        <v>0</v>
      </c>
      <c r="H49" s="400">
        <f>[2]板材才數分析.!I26</f>
        <v>0</v>
      </c>
      <c r="I49" s="400">
        <f>[2]板材才數分析.!J26</f>
        <v>0</v>
      </c>
      <c r="J49" s="400">
        <f>[2]板材才數分析.!K26</f>
        <v>0</v>
      </c>
      <c r="K49" s="401"/>
      <c r="L49" s="400"/>
      <c r="M49" s="400"/>
      <c r="N49" s="399">
        <f t="shared" si="1"/>
        <v>0</v>
      </c>
    </row>
    <row r="50" spans="1:18" x14ac:dyDescent="0.25">
      <c r="B50" s="400"/>
      <c r="C50" s="400"/>
      <c r="D50" s="400">
        <f>[2]板材才數分析.!L27</f>
        <v>0</v>
      </c>
      <c r="E50" s="400">
        <f>[2]板材才數分析.!F27</f>
        <v>0</v>
      </c>
      <c r="F50" s="400">
        <f>[2]板材才數分析.!G27</f>
        <v>0</v>
      </c>
      <c r="G50" s="400">
        <f>[2]板材才數分析.!H27</f>
        <v>0</v>
      </c>
      <c r="H50" s="400">
        <f>[2]板材才數分析.!I27</f>
        <v>0</v>
      </c>
      <c r="I50" s="400">
        <f>[2]板材才數分析.!J27</f>
        <v>0</v>
      </c>
      <c r="J50" s="400">
        <f>[2]板材才數分析.!K27</f>
        <v>0</v>
      </c>
      <c r="K50" s="401"/>
      <c r="L50" s="400"/>
      <c r="M50" s="400"/>
      <c r="N50" s="399">
        <f t="shared" si="1"/>
        <v>0</v>
      </c>
    </row>
    <row r="51" spans="1:18" x14ac:dyDescent="0.25">
      <c r="B51" s="400"/>
      <c r="C51" s="400"/>
      <c r="D51" s="400">
        <f>[2]板材才數分析.!L28</f>
        <v>0</v>
      </c>
      <c r="E51" s="400">
        <f>[2]板材才數分析.!F28</f>
        <v>0</v>
      </c>
      <c r="F51" s="400">
        <f>[2]板材才數分析.!G28</f>
        <v>0</v>
      </c>
      <c r="G51" s="400">
        <f>[2]板材才數分析.!H28</f>
        <v>0</v>
      </c>
      <c r="H51" s="400">
        <f>[2]板材才數分析.!I28</f>
        <v>0</v>
      </c>
      <c r="I51" s="400">
        <f>[2]板材才數分析.!J28</f>
        <v>0</v>
      </c>
      <c r="J51" s="400">
        <f>[2]板材才數分析.!K28</f>
        <v>0</v>
      </c>
      <c r="K51" s="401"/>
      <c r="L51" s="400"/>
      <c r="M51" s="400"/>
      <c r="N51" s="399">
        <f t="shared" si="1"/>
        <v>0</v>
      </c>
    </row>
    <row r="52" spans="1:18" x14ac:dyDescent="0.25">
      <c r="B52" s="400"/>
      <c r="C52" s="400"/>
      <c r="D52" s="400">
        <f>[2]板材才數分析.!L29</f>
        <v>0</v>
      </c>
      <c r="E52" s="400">
        <f>[2]板材才數分析.!F29</f>
        <v>0</v>
      </c>
      <c r="F52" s="400">
        <f>[2]板材才數分析.!G29</f>
        <v>0</v>
      </c>
      <c r="G52" s="400">
        <f>[2]板材才數分析.!H29</f>
        <v>0</v>
      </c>
      <c r="H52" s="400">
        <f>[2]板材才數分析.!I29</f>
        <v>0</v>
      </c>
      <c r="I52" s="400">
        <f>[2]板材才數分析.!J29</f>
        <v>0</v>
      </c>
      <c r="J52" s="400">
        <f>[2]板材才數分析.!K29</f>
        <v>0</v>
      </c>
      <c r="K52" s="401"/>
      <c r="L52" s="400"/>
      <c r="M52" s="400"/>
      <c r="N52" s="399">
        <f t="shared" si="1"/>
        <v>0</v>
      </c>
    </row>
    <row r="53" spans="1:18" x14ac:dyDescent="0.25">
      <c r="B53" s="400"/>
      <c r="C53" s="400"/>
      <c r="D53" s="400">
        <f>[1]板材才數分析.!M26</f>
        <v>0</v>
      </c>
      <c r="E53" s="400">
        <f>[1]板材才數分析.!F26</f>
        <v>0</v>
      </c>
      <c r="F53" s="400">
        <f>[1]板材才數分析.!G26</f>
        <v>0</v>
      </c>
      <c r="G53" s="400">
        <f>[1]板材才數分析.!H26</f>
        <v>0</v>
      </c>
      <c r="H53" s="400">
        <f>[1]板材才數分析.!I26</f>
        <v>0</v>
      </c>
      <c r="I53" s="400">
        <f>[1]板材才數分析.!J26</f>
        <v>0</v>
      </c>
      <c r="J53" s="400">
        <f>[1]板材才數分析.!K26</f>
        <v>0</v>
      </c>
      <c r="K53" s="401"/>
      <c r="L53" s="400" t="str">
        <f>IFERROR(VLOOKUP(C53,[1]資料庫!$K$3:$AA$10,17,FALSE),"")</f>
        <v/>
      </c>
      <c r="M53" s="400"/>
      <c r="N53" s="399">
        <f t="shared" si="1"/>
        <v>0</v>
      </c>
      <c r="O53" s="32" t="str">
        <f>IFERROR(VLOOKUP(D53,[1]資料庫!$P$4:$Q$136,2,FALSE),"")</f>
        <v/>
      </c>
    </row>
    <row r="55" spans="1:18" x14ac:dyDescent="0.25">
      <c r="B55" s="46"/>
      <c r="H55" s="524" t="s">
        <v>67</v>
      </c>
      <c r="I55" s="524"/>
      <c r="J55" s="524"/>
      <c r="K55" s="54">
        <f ca="1">SUM(K18:K53)</f>
        <v>0</v>
      </c>
      <c r="L55" s="48" t="str">
        <f>L18</f>
        <v/>
      </c>
      <c r="M55" s="47"/>
      <c r="N55" s="49"/>
      <c r="O55" s="466">
        <f ca="1">SUM(N18:N53)</f>
        <v>0</v>
      </c>
      <c r="P55" s="47"/>
    </row>
    <row r="56" spans="1:18" x14ac:dyDescent="0.25">
      <c r="A56" s="403" t="str">
        <f>料單!A45</f>
        <v>櫃體名稱</v>
      </c>
      <c r="B56" s="403">
        <f>料單!C45</f>
        <v>0</v>
      </c>
    </row>
    <row r="57" spans="1:18" x14ac:dyDescent="0.25">
      <c r="A57" s="403" t="str">
        <f>料單!A46</f>
        <v>櫃號</v>
      </c>
      <c r="B57" s="403">
        <f>料單!C46</f>
        <v>2</v>
      </c>
    </row>
    <row r="58" spans="1:18" x14ac:dyDescent="0.25">
      <c r="A58" s="403" t="str">
        <f>料單!A47</f>
        <v>櫃高</v>
      </c>
      <c r="B58" s="403">
        <f>料單!C47</f>
        <v>0</v>
      </c>
    </row>
    <row r="59" spans="1:18" x14ac:dyDescent="0.25">
      <c r="A59" s="403" t="str">
        <f>料單!A48</f>
        <v>櫃深</v>
      </c>
      <c r="B59" s="403">
        <f>料單!C48</f>
        <v>0</v>
      </c>
    </row>
    <row r="60" spans="1:18" x14ac:dyDescent="0.25">
      <c r="A60" s="403" t="str">
        <f>料單!A49</f>
        <v>櫃寬</v>
      </c>
      <c r="B60" s="403">
        <f>料單!C49</f>
        <v>0</v>
      </c>
    </row>
    <row r="61" spans="1:18" s="46" customFormat="1" x14ac:dyDescent="0.25">
      <c r="A61" s="46" t="s">
        <v>79</v>
      </c>
      <c r="B61" s="46" t="s">
        <v>236</v>
      </c>
      <c r="C61" s="46" t="s">
        <v>962</v>
      </c>
      <c r="D61" s="46" t="s">
        <v>81</v>
      </c>
      <c r="E61" s="46" t="s">
        <v>0</v>
      </c>
      <c r="F61" s="46" t="s">
        <v>17</v>
      </c>
      <c r="G61" s="46" t="s">
        <v>1</v>
      </c>
      <c r="H61" s="46" t="s">
        <v>17</v>
      </c>
      <c r="I61" s="46" t="s">
        <v>85</v>
      </c>
      <c r="J61" s="46" t="s">
        <v>66</v>
      </c>
      <c r="K61" s="61" t="s">
        <v>2726</v>
      </c>
      <c r="L61" s="46" t="s">
        <v>87</v>
      </c>
      <c r="M61" s="46" t="s">
        <v>234</v>
      </c>
      <c r="N61" s="50" t="s">
        <v>88</v>
      </c>
      <c r="O61" s="46" t="s">
        <v>9</v>
      </c>
      <c r="P61" s="46" t="s">
        <v>9</v>
      </c>
      <c r="Q61" s="46" t="s">
        <v>9</v>
      </c>
      <c r="R61" s="46" t="s">
        <v>9</v>
      </c>
    </row>
    <row r="62" spans="1:18" x14ac:dyDescent="0.25">
      <c r="A62" s="32">
        <f>[1]板材才數分析.!D32</f>
        <v>2001</v>
      </c>
      <c r="B62" s="32" t="str">
        <f>料單!E52</f>
        <v>頂板</v>
      </c>
      <c r="C62" s="32">
        <f>料單!L52</f>
        <v>0</v>
      </c>
      <c r="D62" s="32" t="str">
        <f>料單!M52</f>
        <v/>
      </c>
      <c r="E62" s="32">
        <f>料單!F52</f>
        <v>-36</v>
      </c>
      <c r="F62" s="32" t="str">
        <f>料單!G52</f>
        <v>AA</v>
      </c>
      <c r="G62" s="32">
        <f>料單!H52</f>
        <v>0</v>
      </c>
      <c r="H62" s="32" t="str">
        <f>料單!I52</f>
        <v/>
      </c>
      <c r="I62" s="32">
        <f>料單!J52</f>
        <v>18</v>
      </c>
      <c r="J62" s="32">
        <f>料單!K52</f>
        <v>0</v>
      </c>
      <c r="K62" s="53">
        <f ca="1">板材才數分析.!O32</f>
        <v>0</v>
      </c>
      <c r="M62" s="32">
        <f>IFERROR(
    INDEX(單價表!$E$3:$M$1000,
          MATCH($C62, 單價表!$B$3:$B$1000, 0),
          MATCH($I62, 單價表!$E$2:$M$2, 0)
    ),
    ""
)</f>
        <v>99</v>
      </c>
      <c r="N62" s="35">
        <f t="shared" ref="N62:N89" ca="1" si="2">IFERROR((K62*M62),"")</f>
        <v>0</v>
      </c>
      <c r="O62" s="32" t="str">
        <f>料單!P52</f>
        <v>背板溝</v>
      </c>
      <c r="P62" s="32" t="str">
        <f>料單!Q52</f>
        <v>側</v>
      </c>
      <c r="Q62" s="32" t="str">
        <f>料單!R52</f>
        <v/>
      </c>
      <c r="R62" s="32">
        <f>料單!S52</f>
        <v>0</v>
      </c>
    </row>
    <row r="63" spans="1:18" x14ac:dyDescent="0.25">
      <c r="A63" s="32">
        <f>[1]板材才數分析.!D33</f>
        <v>2002</v>
      </c>
      <c r="B63" s="32" t="str">
        <f>料單!E53</f>
        <v>底板</v>
      </c>
      <c r="C63" s="32">
        <f>料單!L53</f>
        <v>0</v>
      </c>
      <c r="D63" s="32" t="str">
        <f>料單!M53</f>
        <v/>
      </c>
      <c r="E63" s="32">
        <f>料單!F53</f>
        <v>-36</v>
      </c>
      <c r="F63" s="32" t="str">
        <f>料單!G53</f>
        <v>AA</v>
      </c>
      <c r="G63" s="32">
        <f>料單!H53</f>
        <v>0</v>
      </c>
      <c r="H63" s="32" t="str">
        <f>料單!I53</f>
        <v/>
      </c>
      <c r="I63" s="32">
        <f>料單!J53</f>
        <v>18</v>
      </c>
      <c r="J63" s="32">
        <f>料單!K53</f>
        <v>0</v>
      </c>
      <c r="K63" s="53">
        <f ca="1">板材才數分析.!O33</f>
        <v>0</v>
      </c>
      <c r="L63" s="32" t="str">
        <f>IFERROR(VLOOKUP(C63,[1]資料庫!$K$3:$AA$10,17,FALSE),"")</f>
        <v/>
      </c>
      <c r="M63" s="32">
        <f>IFERROR(
    INDEX(單價表!$E$3:$M$1000,
          MATCH($C63, 單價表!$B$3:$B$1000, 0),
          MATCH($I63, 單價表!$E$2:$M$2, 0)
    ),
    ""
)</f>
        <v>99</v>
      </c>
      <c r="N63" s="35">
        <f t="shared" ca="1" si="2"/>
        <v>0</v>
      </c>
      <c r="O63" s="32" t="str">
        <f>料單!P53</f>
        <v>背板溝</v>
      </c>
      <c r="P63" s="32" t="str">
        <f>料單!Q53</f>
        <v>側</v>
      </c>
      <c r="Q63" s="32" t="str">
        <f>料單!R53</f>
        <v/>
      </c>
      <c r="R63" s="32">
        <f>料單!S53</f>
        <v>0</v>
      </c>
    </row>
    <row r="64" spans="1:18" x14ac:dyDescent="0.25">
      <c r="A64" s="32">
        <f>[1]板材才數分析.!D34</f>
        <v>2003</v>
      </c>
      <c r="B64" s="32" t="str">
        <f>料單!E54</f>
        <v>左側板</v>
      </c>
      <c r="C64" s="32">
        <f>料單!L54</f>
        <v>0</v>
      </c>
      <c r="D64" s="32" t="str">
        <f>料單!M54</f>
        <v/>
      </c>
      <c r="E64" s="32">
        <f>料單!F54</f>
        <v>0</v>
      </c>
      <c r="F64" s="32" t="str">
        <f>料單!G54</f>
        <v>AA</v>
      </c>
      <c r="G64" s="32">
        <f>料單!H54</f>
        <v>0</v>
      </c>
      <c r="H64" s="32" t="str">
        <f>料單!I54</f>
        <v>AA</v>
      </c>
      <c r="I64" s="32">
        <f>料單!J54</f>
        <v>18</v>
      </c>
      <c r="J64" s="32">
        <f>料單!K54</f>
        <v>0</v>
      </c>
      <c r="K64" s="53">
        <f ca="1">板材才數分析.!O34</f>
        <v>0</v>
      </c>
      <c r="L64" s="32" t="str">
        <f>IFERROR(VLOOKUP(C64,[1]資料庫!$K$3:$AA$10,17,FALSE),"")</f>
        <v/>
      </c>
      <c r="M64" s="32">
        <f>IFERROR(
    INDEX(單價表!$E$3:$M$1000,
          MATCH($C64, 單價表!$B$3:$B$1000, 0),
          MATCH($I64, 單價表!$E$2:$M$2, 0)
    ),
    ""
)</f>
        <v>99</v>
      </c>
      <c r="N64" s="35">
        <f t="shared" ca="1" si="2"/>
        <v>0</v>
      </c>
      <c r="O64" s="32" t="str">
        <f>料單!P54</f>
        <v>背板溝</v>
      </c>
      <c r="P64" s="32" t="str">
        <f>料單!Q54</f>
        <v>面</v>
      </c>
      <c r="Q64" s="32" t="str">
        <f>料單!R54</f>
        <v>排</v>
      </c>
      <c r="R64" s="32">
        <f>料單!S54</f>
        <v>0</v>
      </c>
    </row>
    <row r="65" spans="1:18" x14ac:dyDescent="0.25">
      <c r="A65" s="32">
        <f>[1]板材才數分析.!D35</f>
        <v>2004</v>
      </c>
      <c r="B65" s="32" t="str">
        <f>料單!E55</f>
        <v>右側板</v>
      </c>
      <c r="C65" s="32">
        <f>料單!L55</f>
        <v>0</v>
      </c>
      <c r="D65" s="32" t="str">
        <f>料單!M55</f>
        <v/>
      </c>
      <c r="E65" s="32">
        <f>料單!F55</f>
        <v>0</v>
      </c>
      <c r="F65" s="32" t="str">
        <f>料單!G55</f>
        <v>AA</v>
      </c>
      <c r="G65" s="32">
        <f>料單!H55</f>
        <v>0</v>
      </c>
      <c r="H65" s="32" t="str">
        <f>料單!I55</f>
        <v>AA</v>
      </c>
      <c r="I65" s="32">
        <f>料單!J55</f>
        <v>18</v>
      </c>
      <c r="J65" s="32">
        <f>料單!K55</f>
        <v>0</v>
      </c>
      <c r="K65" s="53">
        <f ca="1">板材才數分析.!O35</f>
        <v>0</v>
      </c>
      <c r="M65" s="32">
        <f>IFERROR(
    INDEX(單價表!$E$3:$M$1000,
          MATCH($C65, 單價表!$B$3:$B$1000, 0),
          MATCH($I65, 單價表!$E$2:$M$2, 0)
    ),
    ""
)</f>
        <v>99</v>
      </c>
      <c r="N65" s="35">
        <f t="shared" ca="1" si="2"/>
        <v>0</v>
      </c>
      <c r="O65" s="32" t="str">
        <f>料單!P55</f>
        <v>背板溝</v>
      </c>
      <c r="P65" s="32" t="str">
        <f>料單!Q55</f>
        <v>面</v>
      </c>
      <c r="Q65" s="32" t="str">
        <f>料單!R55</f>
        <v>排</v>
      </c>
      <c r="R65" s="32">
        <f>料單!S55</f>
        <v>0</v>
      </c>
    </row>
    <row r="66" spans="1:18" x14ac:dyDescent="0.25">
      <c r="A66" s="32">
        <f>[1]板材才數分析.!D37</f>
        <v>2006</v>
      </c>
      <c r="B66" s="32" t="str">
        <f>料單!E56</f>
        <v>背板</v>
      </c>
      <c r="C66" s="32">
        <f>料單!L56</f>
        <v>0</v>
      </c>
      <c r="D66" s="32" t="str">
        <f>料單!M56</f>
        <v/>
      </c>
      <c r="E66" s="32">
        <f>料單!F56</f>
        <v>-22</v>
      </c>
      <c r="F66" s="32" t="str">
        <f>料單!G56</f>
        <v/>
      </c>
      <c r="G66" s="32">
        <f>料單!H56</f>
        <v>-22</v>
      </c>
      <c r="H66" s="32" t="str">
        <f>料單!I56</f>
        <v/>
      </c>
      <c r="I66" s="32">
        <f>料單!J56</f>
        <v>4</v>
      </c>
      <c r="J66" s="32">
        <f>料單!K56</f>
        <v>0</v>
      </c>
      <c r="K66" s="53">
        <f ca="1">板材才數分析.!O36</f>
        <v>0</v>
      </c>
      <c r="M66" s="32">
        <f>IFERROR(
    INDEX(單價表!$E$3:$M$1000,
          MATCH($C66, 單價表!$B$3:$B$1000, 0),
          MATCH($I66, 單價表!$E$2:$M$2, 0)
    ),
    ""
)</f>
        <v>43</v>
      </c>
      <c r="N66" s="35">
        <f t="shared" ca="1" si="2"/>
        <v>0</v>
      </c>
      <c r="O66" s="32" t="str">
        <f>料單!P56</f>
        <v/>
      </c>
      <c r="P66" s="32" t="str">
        <f>料單!Q56</f>
        <v/>
      </c>
      <c r="Q66" s="32" t="str">
        <f>料單!R56</f>
        <v/>
      </c>
      <c r="R66" s="32">
        <f>料單!S56</f>
        <v>0</v>
      </c>
    </row>
    <row r="67" spans="1:18" x14ac:dyDescent="0.25">
      <c r="A67" s="32">
        <f>[1]板材才數分析.!D38</f>
        <v>2007</v>
      </c>
      <c r="B67" s="32" t="str">
        <f>料單!E57</f>
        <v>背拉桿</v>
      </c>
      <c r="C67" s="32">
        <f>料單!L57</f>
        <v>0</v>
      </c>
      <c r="D67" s="32" t="str">
        <f>料單!M57</f>
        <v/>
      </c>
      <c r="E67" s="32">
        <f>料單!F57</f>
        <v>-36</v>
      </c>
      <c r="F67" s="32" t="str">
        <f>料單!G57</f>
        <v>AA</v>
      </c>
      <c r="G67" s="32">
        <f>料單!H57</f>
        <v>120</v>
      </c>
      <c r="H67" s="32" t="str">
        <f>料單!I57</f>
        <v/>
      </c>
      <c r="I67" s="32">
        <f>料單!J57</f>
        <v>18</v>
      </c>
      <c r="J67" s="32">
        <f>料單!K57</f>
        <v>0</v>
      </c>
      <c r="K67" s="53">
        <f ca="1">板材才數分析.!O37</f>
        <v>0</v>
      </c>
      <c r="M67" s="32">
        <f>IFERROR(
    INDEX(單價表!$E$3:$M$1000,
          MATCH($C67, 單價表!$B$3:$B$1000, 0),
          MATCH($I67, 單價表!$E$2:$M$2, 0)
    ),
    ""
)</f>
        <v>99</v>
      </c>
      <c r="N67" s="35">
        <f t="shared" ca="1" si="2"/>
        <v>0</v>
      </c>
      <c r="O67" s="32" t="str">
        <f>料單!P57</f>
        <v/>
      </c>
      <c r="P67" s="32" t="str">
        <f>料單!Q57</f>
        <v>側</v>
      </c>
      <c r="Q67" s="32" t="str">
        <f>料單!R57</f>
        <v/>
      </c>
      <c r="R67" s="32">
        <f>料單!S57</f>
        <v>0</v>
      </c>
    </row>
    <row r="68" spans="1:18" x14ac:dyDescent="0.25">
      <c r="A68" s="32">
        <f>[1]板材才數分析.!D39</f>
        <v>2008</v>
      </c>
      <c r="B68" s="32" t="str">
        <f>料單!E58</f>
        <v>中立板</v>
      </c>
      <c r="C68" s="32">
        <f>料單!L58</f>
        <v>0</v>
      </c>
      <c r="D68" s="32" t="str">
        <f>料單!M58</f>
        <v/>
      </c>
      <c r="E68" s="32">
        <f>料單!F58</f>
        <v>-36</v>
      </c>
      <c r="F68" s="32" t="str">
        <f>料單!G58</f>
        <v>AA</v>
      </c>
      <c r="G68" s="32">
        <f>料單!H58</f>
        <v>-22</v>
      </c>
      <c r="H68" s="32" t="str">
        <f>料單!I58</f>
        <v/>
      </c>
      <c r="I68" s="32">
        <f>料單!J58</f>
        <v>18</v>
      </c>
      <c r="J68" s="32">
        <f>料單!K58</f>
        <v>0</v>
      </c>
      <c r="K68" s="53">
        <f ca="1">板材才數分析.!O38</f>
        <v>0</v>
      </c>
      <c r="M68" s="32">
        <f>IFERROR(
    INDEX(單價表!$E$3:$M$1000,
          MATCH($C68, 單價表!$B$3:$B$1000, 0),
          MATCH($I68, 單價表!$E$2:$M$2, 0)
    ),
    ""
)</f>
        <v>99</v>
      </c>
      <c r="N68" s="35">
        <f t="shared" ca="1" si="2"/>
        <v>0</v>
      </c>
      <c r="O68" s="32" t="str">
        <f>料單!P58</f>
        <v/>
      </c>
      <c r="P68" s="32" t="str">
        <f>料單!Q58</f>
        <v>側</v>
      </c>
      <c r="Q68" s="32" t="str">
        <f>料單!R58</f>
        <v>排</v>
      </c>
      <c r="R68" s="32">
        <f>料單!S58</f>
        <v>0</v>
      </c>
    </row>
    <row r="69" spans="1:18" x14ac:dyDescent="0.25">
      <c r="A69" s="32">
        <f>[1]板材才數分析.!D40</f>
        <v>2009</v>
      </c>
      <c r="B69" s="32" t="str">
        <f>料單!E59</f>
        <v>活隔</v>
      </c>
      <c r="C69" s="32">
        <f>料單!L59</f>
        <v>0</v>
      </c>
      <c r="D69" s="32" t="str">
        <f>料單!M59</f>
        <v/>
      </c>
      <c r="E69" s="32">
        <f>料單!F59</f>
        <v>0</v>
      </c>
      <c r="F69" s="32" t="str">
        <f>料單!G59</f>
        <v>AA</v>
      </c>
      <c r="G69" s="32">
        <f>料單!H59</f>
        <v>-32</v>
      </c>
      <c r="H69" s="32" t="str">
        <f>料單!I59</f>
        <v>AA</v>
      </c>
      <c r="I69" s="32">
        <f>料單!J59</f>
        <v>18</v>
      </c>
      <c r="J69" s="32">
        <f>料單!K59</f>
        <v>0</v>
      </c>
      <c r="K69" s="53">
        <f ca="1">板材才數分析.!O39</f>
        <v>0</v>
      </c>
      <c r="M69" s="32">
        <f>IFERROR(
    INDEX(單價表!$E$3:$M$1000,
          MATCH($C69, 單價表!$B$3:$B$1000, 0),
          MATCH($I69, 單價表!$E$2:$M$2, 0)
    ),
    ""
)</f>
        <v>99</v>
      </c>
      <c r="N69" s="35">
        <f t="shared" ca="1" si="2"/>
        <v>0</v>
      </c>
      <c r="O69" s="32" t="str">
        <f>料單!P59</f>
        <v/>
      </c>
      <c r="P69" s="32" t="str">
        <f>料單!Q59</f>
        <v/>
      </c>
      <c r="Q69" s="32" t="str">
        <f>料單!R59</f>
        <v/>
      </c>
      <c r="R69" s="32">
        <f>料單!S59</f>
        <v>0</v>
      </c>
    </row>
    <row r="70" spans="1:18" x14ac:dyDescent="0.25">
      <c r="A70" s="32">
        <f>[1]板材才數分析.!D41</f>
        <v>2010</v>
      </c>
      <c r="B70" s="32" t="str">
        <f>料單!E60</f>
        <v>固隔</v>
      </c>
      <c r="C70" s="32">
        <f>料單!L60</f>
        <v>0</v>
      </c>
      <c r="D70" s="32" t="str">
        <f>料單!M60</f>
        <v/>
      </c>
      <c r="E70" s="32">
        <f>料單!F60</f>
        <v>0</v>
      </c>
      <c r="F70" s="32" t="str">
        <f>料單!G60</f>
        <v>AA</v>
      </c>
      <c r="G70" s="32">
        <f>料單!H60</f>
        <v>-22</v>
      </c>
      <c r="H70" s="32" t="str">
        <f>料單!I60</f>
        <v/>
      </c>
      <c r="I70" s="32">
        <f>料單!J60</f>
        <v>18</v>
      </c>
      <c r="J70" s="32">
        <f>料單!K60</f>
        <v>0</v>
      </c>
      <c r="K70" s="53">
        <f ca="1">板材才數分析.!O40</f>
        <v>0</v>
      </c>
      <c r="M70" s="32">
        <f>IFERROR(
    INDEX(單價表!$E$3:$M$1000,
          MATCH($C70, 單價表!$B$3:$B$1000, 0),
          MATCH($I70, 單價表!$E$2:$M$2, 0)
    ),
    ""
)</f>
        <v>99</v>
      </c>
      <c r="N70" s="35">
        <f t="shared" ca="1" si="2"/>
        <v>0</v>
      </c>
      <c r="O70" s="32" t="str">
        <f>料單!P60</f>
        <v/>
      </c>
      <c r="P70" s="32" t="str">
        <f>料單!Q60</f>
        <v>固</v>
      </c>
      <c r="Q70" s="32" t="str">
        <f>料單!R60</f>
        <v/>
      </c>
      <c r="R70" s="32">
        <f>料單!S60</f>
        <v>0</v>
      </c>
    </row>
    <row r="71" spans="1:18" x14ac:dyDescent="0.25">
      <c r="A71" s="32">
        <f>[1]板材才數分析.!D42</f>
        <v>2011</v>
      </c>
      <c r="B71" s="32" t="str">
        <f>料單!E61</f>
        <v>左門板</v>
      </c>
      <c r="C71" s="32">
        <f>料單!L61</f>
        <v>0</v>
      </c>
      <c r="D71" s="32" t="str">
        <f>料單!M61</f>
        <v/>
      </c>
      <c r="E71" s="32">
        <f>料單!F61</f>
        <v>0</v>
      </c>
      <c r="F71" s="32" t="str">
        <f>料單!G61</f>
        <v>AA</v>
      </c>
      <c r="G71" s="32">
        <f>料單!H61</f>
        <v>-4</v>
      </c>
      <c r="H71" s="32" t="str">
        <f>料單!I61</f>
        <v>AA</v>
      </c>
      <c r="I71" s="32">
        <f>料單!J61</f>
        <v>18</v>
      </c>
      <c r="J71" s="32">
        <f>料單!K61</f>
        <v>0</v>
      </c>
      <c r="K71" s="53">
        <f ca="1">板材才數分析.!O41</f>
        <v>0</v>
      </c>
      <c r="M71" s="32">
        <f>IFERROR(
    INDEX(單價表!$E$3:$M$1000,
          MATCH($C71, 單價表!$B$3:$B$1000, 0),
          MATCH($I71, 單價表!$E$2:$M$2, 0)
    ),
    ""
)</f>
        <v>99</v>
      </c>
      <c r="N71" s="35">
        <f t="shared" ca="1" si="2"/>
        <v>0</v>
      </c>
      <c r="O71" s="32" t="str">
        <f>料單!P61</f>
        <v>鉸2</v>
      </c>
      <c r="P71" s="32">
        <f>料單!Q61</f>
        <v>0</v>
      </c>
      <c r="Q71" s="32">
        <f>料單!R61</f>
        <v>0</v>
      </c>
      <c r="R71" s="32">
        <f>料單!S61</f>
        <v>0</v>
      </c>
    </row>
    <row r="72" spans="1:18" x14ac:dyDescent="0.25">
      <c r="A72" s="32">
        <f>[1]板材才數分析.!D43</f>
        <v>2012</v>
      </c>
      <c r="B72" s="32" t="str">
        <f>料單!E62</f>
        <v>右門板</v>
      </c>
      <c r="C72" s="32">
        <f>料單!L62</f>
        <v>0</v>
      </c>
      <c r="D72" s="32" t="str">
        <f>料單!M62</f>
        <v/>
      </c>
      <c r="E72" s="32">
        <f>料單!F62</f>
        <v>0</v>
      </c>
      <c r="F72" s="32" t="str">
        <f>料單!G62</f>
        <v>AA</v>
      </c>
      <c r="G72" s="32">
        <f>料單!H62</f>
        <v>-4</v>
      </c>
      <c r="H72" s="32" t="str">
        <f>料單!I62</f>
        <v>AA</v>
      </c>
      <c r="I72" s="32">
        <f>料單!J62</f>
        <v>18</v>
      </c>
      <c r="J72" s="32">
        <f>料單!K62</f>
        <v>0</v>
      </c>
      <c r="K72" s="53">
        <f ca="1">板材才數分析.!O42</f>
        <v>0</v>
      </c>
      <c r="M72" s="32">
        <f>IFERROR(
    INDEX(單價表!$E$3:$M$1000,
          MATCH($C72, 單價表!$B$3:$B$1000, 0),
          MATCH($I72, 單價表!$E$2:$M$2, 0)
    ),
    ""
)</f>
        <v>99</v>
      </c>
      <c r="N72" s="35">
        <f t="shared" ca="1" si="2"/>
        <v>0</v>
      </c>
      <c r="O72" s="32" t="str">
        <f>料單!P62</f>
        <v>鉸2</v>
      </c>
      <c r="P72" s="32">
        <f>料單!Q62</f>
        <v>0</v>
      </c>
      <c r="Q72" s="32">
        <f>料單!R62</f>
        <v>0</v>
      </c>
      <c r="R72" s="32">
        <f>料單!S62</f>
        <v>0</v>
      </c>
    </row>
    <row r="73" spans="1:18" x14ac:dyDescent="0.25">
      <c r="A73" s="32">
        <f>[1]板材才數分析.!D44</f>
        <v>2013</v>
      </c>
      <c r="B73" s="32">
        <f>料單!E63</f>
        <v>0</v>
      </c>
      <c r="C73" s="32">
        <f>料單!L63</f>
        <v>0</v>
      </c>
      <c r="D73" s="32" t="str">
        <f>料單!M63</f>
        <v/>
      </c>
      <c r="E73" s="32">
        <f>料單!F63</f>
        <v>0</v>
      </c>
      <c r="F73" s="32" t="str">
        <f>料單!G63</f>
        <v/>
      </c>
      <c r="G73" s="32">
        <f>料單!H63</f>
        <v>0</v>
      </c>
      <c r="H73" s="32" t="str">
        <f>料單!I63</f>
        <v/>
      </c>
      <c r="I73" s="32">
        <f>料單!J63</f>
        <v>18</v>
      </c>
      <c r="J73" s="32">
        <f>料單!K63</f>
        <v>0</v>
      </c>
      <c r="K73" s="53">
        <f ca="1">板材才數分析.!O43</f>
        <v>0</v>
      </c>
      <c r="M73" s="32">
        <f>IFERROR(
    INDEX(單價表!$E$3:$M$1000,
          MATCH($C73, 單價表!$B$3:$B$1000, 0),
          MATCH($I73, 單價表!$E$2:$M$2, 0)
    ),
    ""
)</f>
        <v>99</v>
      </c>
      <c r="N73" s="35">
        <f t="shared" ca="1" si="2"/>
        <v>0</v>
      </c>
      <c r="O73" s="32" t="str">
        <f>料單!P63</f>
        <v/>
      </c>
      <c r="P73" s="32">
        <f>料單!Q63</f>
        <v>0</v>
      </c>
      <c r="Q73" s="32">
        <f>料單!R63</f>
        <v>0</v>
      </c>
      <c r="R73" s="32">
        <f>料單!S63</f>
        <v>0</v>
      </c>
    </row>
    <row r="74" spans="1:18" x14ac:dyDescent="0.25">
      <c r="A74" s="32">
        <f>[1]板材才數分析.!D45</f>
        <v>2014</v>
      </c>
      <c r="B74" s="32">
        <f>料單!E64</f>
        <v>0</v>
      </c>
      <c r="C74" s="32">
        <f>料單!L64</f>
        <v>0</v>
      </c>
      <c r="D74" s="32" t="str">
        <f>料單!M64</f>
        <v/>
      </c>
      <c r="E74" s="32">
        <f>料單!F64</f>
        <v>0</v>
      </c>
      <c r="F74" s="32" t="str">
        <f>料單!G64</f>
        <v/>
      </c>
      <c r="G74" s="32">
        <f>料單!H64</f>
        <v>0</v>
      </c>
      <c r="H74" s="32" t="str">
        <f>料單!I64</f>
        <v/>
      </c>
      <c r="I74" s="32">
        <f>料單!J64</f>
        <v>0</v>
      </c>
      <c r="J74" s="32">
        <f>料單!K64</f>
        <v>0</v>
      </c>
      <c r="K74" s="53">
        <f ca="1">板材才數分析.!O44</f>
        <v>0</v>
      </c>
      <c r="M74" s="32" t="str">
        <f>IFERROR(
    INDEX(單價表!$E$3:$M$1000,
          MATCH($C74, 單價表!$B$3:$B$1000, 0),
          MATCH($I74, 單價表!$E$2:$M$2, 0)
    ),
    ""
)</f>
        <v/>
      </c>
      <c r="N74" s="35" t="str">
        <f t="shared" ca="1" si="2"/>
        <v/>
      </c>
      <c r="O74" s="32" t="str">
        <f>料單!P64</f>
        <v/>
      </c>
      <c r="P74" s="32" t="str">
        <f>料單!Q64</f>
        <v/>
      </c>
      <c r="Q74" s="32" t="str">
        <f>料單!R64</f>
        <v/>
      </c>
      <c r="R74" s="32">
        <f>料單!S64</f>
        <v>0</v>
      </c>
    </row>
    <row r="75" spans="1:18" x14ac:dyDescent="0.25">
      <c r="A75" s="32">
        <f>[1]板材才數分析.!D46</f>
        <v>2015</v>
      </c>
      <c r="B75" s="32">
        <f>料單!E65</f>
        <v>0</v>
      </c>
      <c r="C75" s="32">
        <f>料單!L65</f>
        <v>0</v>
      </c>
      <c r="D75" s="32" t="str">
        <f>料單!M65</f>
        <v/>
      </c>
      <c r="E75" s="32">
        <f>料單!F65</f>
        <v>0</v>
      </c>
      <c r="F75" s="32" t="str">
        <f>料單!G65</f>
        <v/>
      </c>
      <c r="G75" s="32">
        <f>料單!H65</f>
        <v>0</v>
      </c>
      <c r="H75" s="32" t="str">
        <f>料單!I65</f>
        <v/>
      </c>
      <c r="I75" s="32">
        <f>料單!J65</f>
        <v>0</v>
      </c>
      <c r="J75" s="32">
        <f>料單!K65</f>
        <v>0</v>
      </c>
      <c r="K75" s="53">
        <f ca="1">板材才數分析.!O45</f>
        <v>0</v>
      </c>
      <c r="M75" s="32" t="str">
        <f>IFERROR(
    INDEX(單價表!$E$3:$M$1000,
          MATCH($C75, 單價表!$B$3:$B$1000, 0),
          MATCH($I75, 單價表!$E$2:$M$2, 0)
    ),
    ""
)</f>
        <v/>
      </c>
      <c r="N75" s="35" t="str">
        <f t="shared" ca="1" si="2"/>
        <v/>
      </c>
      <c r="O75" s="32" t="str">
        <f>料單!P65</f>
        <v/>
      </c>
      <c r="P75" s="32" t="str">
        <f>料單!Q65</f>
        <v/>
      </c>
      <c r="Q75" s="32" t="str">
        <f>料單!R65</f>
        <v/>
      </c>
      <c r="R75" s="32">
        <f>料單!S65</f>
        <v>0</v>
      </c>
    </row>
    <row r="76" spans="1:18" x14ac:dyDescent="0.25">
      <c r="A76" s="32">
        <f>[1]板材才數分析.!D47</f>
        <v>2016</v>
      </c>
      <c r="B76" s="32">
        <f>料單!E66</f>
        <v>0</v>
      </c>
      <c r="C76" s="32">
        <f>料單!L66</f>
        <v>0</v>
      </c>
      <c r="D76" s="32" t="str">
        <f>料單!M66</f>
        <v/>
      </c>
      <c r="E76" s="32">
        <f>料單!F66</f>
        <v>0</v>
      </c>
      <c r="F76" s="32" t="str">
        <f>料單!G66</f>
        <v/>
      </c>
      <c r="G76" s="32">
        <f>料單!H66</f>
        <v>0</v>
      </c>
      <c r="H76" s="32" t="str">
        <f>料單!I66</f>
        <v/>
      </c>
      <c r="I76" s="32">
        <f>料單!J66</f>
        <v>0</v>
      </c>
      <c r="J76" s="32">
        <f>料單!K66</f>
        <v>0</v>
      </c>
      <c r="K76" s="53">
        <f ca="1">板材才數分析.!O46</f>
        <v>0</v>
      </c>
      <c r="M76" s="32" t="str">
        <f>IFERROR(
    INDEX(單價表!$E$3:$M$1000,
          MATCH($C76, 單價表!$B$3:$B$1000, 0),
          MATCH($I76, 單價表!$E$2:$M$2, 0)
    ),
    ""
)</f>
        <v/>
      </c>
      <c r="N76" s="35" t="str">
        <f t="shared" ca="1" si="2"/>
        <v/>
      </c>
      <c r="O76" s="32" t="str">
        <f>料單!P66</f>
        <v/>
      </c>
      <c r="P76" s="32" t="str">
        <f>料單!Q66</f>
        <v/>
      </c>
      <c r="Q76" s="32" t="str">
        <f>料單!R66</f>
        <v/>
      </c>
      <c r="R76" s="32">
        <f>料單!S66</f>
        <v>0</v>
      </c>
    </row>
    <row r="77" spans="1:18" x14ac:dyDescent="0.25">
      <c r="A77" s="32">
        <f>[1]板材才數分析.!D48</f>
        <v>2017</v>
      </c>
      <c r="B77" s="32">
        <f>料單!E67</f>
        <v>0</v>
      </c>
      <c r="C77" s="32">
        <f>料單!L67</f>
        <v>0</v>
      </c>
      <c r="D77" s="32" t="str">
        <f>料單!M67</f>
        <v/>
      </c>
      <c r="E77" s="32">
        <f>料單!F67</f>
        <v>0</v>
      </c>
      <c r="F77" s="32">
        <f>料單!G67</f>
        <v>0</v>
      </c>
      <c r="G77" s="32">
        <f>料單!H67</f>
        <v>0</v>
      </c>
      <c r="H77" s="32" t="str">
        <f>料單!I67</f>
        <v/>
      </c>
      <c r="I77" s="32">
        <f>料單!J67</f>
        <v>0</v>
      </c>
      <c r="J77" s="32">
        <f>料單!K67</f>
        <v>0</v>
      </c>
      <c r="K77" s="53">
        <f ca="1">板材才數分析.!O47</f>
        <v>0</v>
      </c>
      <c r="M77" s="32" t="str">
        <f>IFERROR(
    INDEX(單價表!$E$3:$M$1000,
          MATCH($C77, 單價表!$B$3:$B$1000, 0),
          MATCH($I77, 單價表!$E$2:$M$2, 0)
    ),
    ""
)</f>
        <v/>
      </c>
      <c r="N77" s="35" t="str">
        <f t="shared" ca="1" si="2"/>
        <v/>
      </c>
      <c r="O77" s="32" t="str">
        <f>料單!P67</f>
        <v/>
      </c>
      <c r="P77" s="32" t="str">
        <f>料單!Q67</f>
        <v/>
      </c>
      <c r="Q77" s="32" t="str">
        <f>料單!R67</f>
        <v/>
      </c>
      <c r="R77" s="32">
        <f>料單!S67</f>
        <v>0</v>
      </c>
    </row>
    <row r="78" spans="1:18" x14ac:dyDescent="0.25">
      <c r="A78" s="32">
        <f>[1]板材才數分析.!D49</f>
        <v>2018</v>
      </c>
      <c r="B78" s="32">
        <f>料單!E68</f>
        <v>0</v>
      </c>
      <c r="C78" s="32">
        <f>料單!L68</f>
        <v>0</v>
      </c>
      <c r="D78" s="32" t="str">
        <f>料單!M68</f>
        <v/>
      </c>
      <c r="E78" s="32">
        <f>料單!F68</f>
        <v>0</v>
      </c>
      <c r="F78" s="32" t="str">
        <f>料單!G68</f>
        <v/>
      </c>
      <c r="G78" s="32">
        <f>料單!H68</f>
        <v>0</v>
      </c>
      <c r="H78" s="32" t="str">
        <f>料單!I68</f>
        <v/>
      </c>
      <c r="I78" s="32">
        <f>料單!J68</f>
        <v>0</v>
      </c>
      <c r="J78" s="32">
        <f>料單!K68</f>
        <v>0</v>
      </c>
      <c r="K78" s="53">
        <f ca="1">板材才數分析.!O48</f>
        <v>0</v>
      </c>
      <c r="M78" s="32" t="str">
        <f>IFERROR(
    INDEX(單價表!$E$3:$M$1000,
          MATCH($C78, 單價表!$B$3:$B$1000, 0),
          MATCH($I78, 單價表!$E$2:$M$2, 0)
    ),
    ""
)</f>
        <v/>
      </c>
      <c r="N78" s="35" t="str">
        <f t="shared" ca="1" si="2"/>
        <v/>
      </c>
      <c r="O78" s="32" t="str">
        <f>料單!P68</f>
        <v/>
      </c>
      <c r="P78" s="32" t="str">
        <f>料單!Q68</f>
        <v/>
      </c>
      <c r="Q78" s="32" t="str">
        <f>料單!R68</f>
        <v/>
      </c>
      <c r="R78" s="32">
        <f>料單!S68</f>
        <v>0</v>
      </c>
    </row>
    <row r="79" spans="1:18" x14ac:dyDescent="0.25">
      <c r="A79" s="32">
        <f>[1]板材才數分析.!D50</f>
        <v>2019</v>
      </c>
      <c r="B79" s="32">
        <f>料單!E69</f>
        <v>0</v>
      </c>
      <c r="C79" s="32">
        <f>料單!L69</f>
        <v>0</v>
      </c>
      <c r="D79" s="32" t="str">
        <f>料單!M69</f>
        <v/>
      </c>
      <c r="E79" s="32">
        <f>料單!F69</f>
        <v>0</v>
      </c>
      <c r="F79" s="32" t="str">
        <f>料單!G69</f>
        <v/>
      </c>
      <c r="G79" s="32">
        <f>料單!H69</f>
        <v>0</v>
      </c>
      <c r="H79" s="32" t="str">
        <f>料單!I69</f>
        <v/>
      </c>
      <c r="I79" s="32">
        <f>料單!J69</f>
        <v>0</v>
      </c>
      <c r="J79" s="32">
        <f>料單!K69</f>
        <v>0</v>
      </c>
      <c r="K79" s="53">
        <f ca="1">板材才數分析.!O49</f>
        <v>0</v>
      </c>
      <c r="M79" s="32" t="str">
        <f>IFERROR(
    INDEX(單價表!$E$3:$M$1000,
          MATCH($C79, 單價表!$B$3:$B$1000, 0),
          MATCH($I79, 單價表!$E$2:$M$2, 0)
    ),
    ""
)</f>
        <v/>
      </c>
      <c r="N79" s="35" t="str">
        <f t="shared" ca="1" si="2"/>
        <v/>
      </c>
      <c r="O79" s="32" t="str">
        <f>料單!P69</f>
        <v/>
      </c>
      <c r="P79" s="32" t="str">
        <f>料單!Q69</f>
        <v/>
      </c>
      <c r="Q79" s="32" t="str">
        <f>料單!R69</f>
        <v/>
      </c>
      <c r="R79" s="32">
        <f>料單!S69</f>
        <v>0</v>
      </c>
    </row>
    <row r="80" spans="1:18" x14ac:dyDescent="0.25">
      <c r="A80" s="32">
        <f>[1]板材才數分析.!D51</f>
        <v>2020</v>
      </c>
      <c r="B80" s="32">
        <f>料單!E70</f>
        <v>0</v>
      </c>
      <c r="C80" s="32">
        <f>料單!L70</f>
        <v>0</v>
      </c>
      <c r="D80" s="32" t="str">
        <f>料單!M70</f>
        <v/>
      </c>
      <c r="E80" s="32">
        <f>料單!F70</f>
        <v>0</v>
      </c>
      <c r="F80" s="32" t="str">
        <f>料單!G70</f>
        <v/>
      </c>
      <c r="G80" s="32">
        <f>料單!H70</f>
        <v>0</v>
      </c>
      <c r="H80" s="32" t="str">
        <f>料單!I70</f>
        <v/>
      </c>
      <c r="I80" s="32">
        <f>料單!J70</f>
        <v>0</v>
      </c>
      <c r="J80" s="32">
        <f>料單!K70</f>
        <v>0</v>
      </c>
      <c r="K80" s="53">
        <f ca="1">板材才數分析.!O50</f>
        <v>0</v>
      </c>
      <c r="M80" s="32" t="str">
        <f>IFERROR(
    INDEX(單價表!$E$3:$M$1000,
          MATCH($C80, 單價表!$B$3:$B$1000, 0),
          MATCH($I80, 單價表!$E$2:$M$2, 0)
    ),
    ""
)</f>
        <v/>
      </c>
      <c r="N80" s="35" t="str">
        <f t="shared" ca="1" si="2"/>
        <v/>
      </c>
      <c r="O80" s="32" t="str">
        <f>料單!P70</f>
        <v/>
      </c>
      <c r="P80" s="32" t="str">
        <f>料單!Q70</f>
        <v/>
      </c>
      <c r="Q80" s="32" t="str">
        <f>料單!R70</f>
        <v/>
      </c>
      <c r="R80" s="32">
        <f>料單!S70</f>
        <v>0</v>
      </c>
    </row>
    <row r="81" spans="1:18" x14ac:dyDescent="0.25">
      <c r="A81" s="32">
        <f>[1]板材才數分析.!D52</f>
        <v>2021</v>
      </c>
      <c r="B81" s="32">
        <f>料單!E71</f>
        <v>0</v>
      </c>
      <c r="C81" s="32">
        <f>料單!L71</f>
        <v>0</v>
      </c>
      <c r="D81" s="32" t="str">
        <f>料單!M71</f>
        <v/>
      </c>
      <c r="E81" s="32">
        <f>料單!F71</f>
        <v>0</v>
      </c>
      <c r="F81" s="32" t="str">
        <f>料單!G71</f>
        <v/>
      </c>
      <c r="G81" s="32">
        <f>料單!H71</f>
        <v>0</v>
      </c>
      <c r="H81" s="32" t="str">
        <f>料單!I71</f>
        <v/>
      </c>
      <c r="I81" s="32">
        <f>料單!J71</f>
        <v>0</v>
      </c>
      <c r="J81" s="32">
        <f>料單!K71</f>
        <v>0</v>
      </c>
      <c r="K81" s="53">
        <f ca="1">板材才數分析.!O51</f>
        <v>0</v>
      </c>
      <c r="M81" s="32" t="str">
        <f>IFERROR(
    INDEX(單價表!$E$3:$M$1000,
          MATCH($C81, 單價表!$B$3:$B$1000, 0),
          MATCH($I81, 單價表!$E$2:$M$2, 0)
    ),
    ""
)</f>
        <v/>
      </c>
      <c r="N81" s="35" t="str">
        <f t="shared" ca="1" si="2"/>
        <v/>
      </c>
      <c r="O81" s="32" t="str">
        <f>料單!P71</f>
        <v/>
      </c>
      <c r="P81" s="32" t="str">
        <f>料單!Q71</f>
        <v/>
      </c>
      <c r="Q81" s="32" t="str">
        <f>料單!R71</f>
        <v/>
      </c>
      <c r="R81" s="32">
        <f>料單!S71</f>
        <v>0</v>
      </c>
    </row>
    <row r="82" spans="1:18" x14ac:dyDescent="0.25">
      <c r="A82" s="32">
        <f>[1]板材才數分析.!D53</f>
        <v>2022</v>
      </c>
      <c r="B82" s="32">
        <f>料單!E72</f>
        <v>0</v>
      </c>
      <c r="C82" s="32">
        <f>料單!L72</f>
        <v>0</v>
      </c>
      <c r="D82" s="32" t="str">
        <f>料單!M72</f>
        <v/>
      </c>
      <c r="E82" s="32">
        <f>料單!F72</f>
        <v>0</v>
      </c>
      <c r="F82" s="32" t="str">
        <f>料單!G72</f>
        <v/>
      </c>
      <c r="G82" s="32">
        <f>料單!H72</f>
        <v>0</v>
      </c>
      <c r="H82" s="32" t="str">
        <f>料單!I72</f>
        <v/>
      </c>
      <c r="I82" s="32">
        <f>料單!J72</f>
        <v>0</v>
      </c>
      <c r="J82" s="32">
        <f>料單!K72</f>
        <v>0</v>
      </c>
      <c r="K82" s="53">
        <f ca="1">板材才數分析.!O52</f>
        <v>0</v>
      </c>
      <c r="L82" s="32" t="str">
        <f>IFERROR(VLOOKUP(C82,[1]資料庫!$K$3:$AA$10,17,FALSE),"")</f>
        <v/>
      </c>
      <c r="M82" s="32" t="str">
        <f>IFERROR(
    INDEX(單價表!$E$3:$M$1000,
          MATCH($C82, 單價表!$B$3:$B$1000, 0),
          MATCH($I82, 單價表!$E$2:$M$2, 0)
    ),
    ""
)</f>
        <v/>
      </c>
      <c r="N82" s="35" t="str">
        <f t="shared" ca="1" si="2"/>
        <v/>
      </c>
      <c r="O82" s="32" t="str">
        <f>料單!P72</f>
        <v/>
      </c>
      <c r="P82" s="32" t="str">
        <f>料單!Q72</f>
        <v/>
      </c>
      <c r="Q82" s="32" t="str">
        <f>料單!R72</f>
        <v/>
      </c>
      <c r="R82" s="32">
        <f>料單!S72</f>
        <v>0</v>
      </c>
    </row>
    <row r="83" spans="1:18" x14ac:dyDescent="0.25">
      <c r="A83" s="32">
        <f>[1]板材才數分析.!D54</f>
        <v>2023</v>
      </c>
      <c r="B83" s="32">
        <f>料單!E73</f>
        <v>0</v>
      </c>
      <c r="C83" s="32">
        <f>料單!L73</f>
        <v>0</v>
      </c>
      <c r="D83" s="32" t="str">
        <f>料單!M73</f>
        <v/>
      </c>
      <c r="E83" s="32">
        <f>料單!F73</f>
        <v>0</v>
      </c>
      <c r="F83" s="32" t="str">
        <f>料單!G73</f>
        <v/>
      </c>
      <c r="G83" s="32">
        <f>料單!H73</f>
        <v>0</v>
      </c>
      <c r="H83" s="32" t="str">
        <f>料單!I73</f>
        <v/>
      </c>
      <c r="I83" s="32">
        <f>料單!J73</f>
        <v>0</v>
      </c>
      <c r="J83" s="32">
        <f>料單!K73</f>
        <v>0</v>
      </c>
      <c r="K83" s="53">
        <f ca="1">板材才數分析.!O53</f>
        <v>0</v>
      </c>
      <c r="L83" s="32" t="str">
        <f>IFERROR(VLOOKUP(C83,[1]資料庫!$K$3:$AA$10,17,FALSE),"")</f>
        <v/>
      </c>
      <c r="M83" s="32" t="str">
        <f>IFERROR(
    INDEX(單價表!$E$3:$M$1000,
          MATCH($C83, 單價表!$B$3:$B$1000, 0),
          MATCH($I83, 單價表!$E$2:$M$2, 0)
    ),
    ""
)</f>
        <v/>
      </c>
      <c r="N83" s="35" t="str">
        <f t="shared" ca="1" si="2"/>
        <v/>
      </c>
      <c r="O83" s="32" t="str">
        <f>料單!P73</f>
        <v/>
      </c>
      <c r="P83" s="32" t="str">
        <f>料單!Q73</f>
        <v/>
      </c>
      <c r="Q83" s="32" t="str">
        <f>料單!R73</f>
        <v/>
      </c>
      <c r="R83" s="32">
        <f>料單!S73</f>
        <v>0</v>
      </c>
    </row>
    <row r="84" spans="1:18" x14ac:dyDescent="0.25">
      <c r="A84" s="32">
        <f>[1]板材才數分析.!D55</f>
        <v>2024</v>
      </c>
      <c r="B84" s="32">
        <f>料單!E74</f>
        <v>0</v>
      </c>
      <c r="C84" s="32">
        <f>料單!L74</f>
        <v>0</v>
      </c>
      <c r="D84" s="32" t="str">
        <f>料單!M74</f>
        <v/>
      </c>
      <c r="E84" s="32">
        <f>料單!F74</f>
        <v>0</v>
      </c>
      <c r="F84" s="32" t="str">
        <f>料單!G74</f>
        <v/>
      </c>
      <c r="G84" s="32">
        <f>料單!H74</f>
        <v>0</v>
      </c>
      <c r="H84" s="32" t="str">
        <f>料單!I74</f>
        <v/>
      </c>
      <c r="I84" s="32">
        <f>料單!J74</f>
        <v>0</v>
      </c>
      <c r="J84" s="32">
        <f>料單!K74</f>
        <v>0</v>
      </c>
      <c r="K84" s="53">
        <f ca="1">板材才數分析.!O54</f>
        <v>0</v>
      </c>
      <c r="L84" s="32" t="str">
        <f>IFERROR(VLOOKUP(C84,[1]資料庫!$K$3:$AA$10,17,FALSE),"")</f>
        <v/>
      </c>
      <c r="M84" s="32" t="str">
        <f>IFERROR(
    INDEX(單價表!$E$3:$M$1000,
          MATCH($C84, 單價表!$B$3:$B$1000, 0),
          MATCH($I84, 單價表!$E$2:$M$2, 0)
    ),
    ""
)</f>
        <v/>
      </c>
      <c r="N84" s="35" t="str">
        <f t="shared" ca="1" si="2"/>
        <v/>
      </c>
      <c r="O84" s="32" t="str">
        <f>料單!P74</f>
        <v/>
      </c>
      <c r="P84" s="32" t="str">
        <f>料單!Q74</f>
        <v/>
      </c>
      <c r="Q84" s="32" t="str">
        <f>料單!R74</f>
        <v/>
      </c>
      <c r="R84" s="32">
        <f>料單!S74</f>
        <v>0</v>
      </c>
    </row>
    <row r="85" spans="1:18" x14ac:dyDescent="0.25">
      <c r="A85" s="32">
        <f>[1]板材才數分析.!D56</f>
        <v>2025</v>
      </c>
      <c r="B85" s="32">
        <f>料單!E75</f>
        <v>0</v>
      </c>
      <c r="C85" s="32">
        <f>料單!L75</f>
        <v>0</v>
      </c>
      <c r="D85" s="32" t="str">
        <f>料單!M75</f>
        <v/>
      </c>
      <c r="E85" s="32">
        <f>料單!F75</f>
        <v>0</v>
      </c>
      <c r="F85" s="32" t="str">
        <f>料單!G75</f>
        <v/>
      </c>
      <c r="G85" s="32">
        <f>料單!H75</f>
        <v>0</v>
      </c>
      <c r="H85" s="32" t="str">
        <f>料單!I75</f>
        <v/>
      </c>
      <c r="I85" s="32">
        <f>料單!J75</f>
        <v>0</v>
      </c>
      <c r="J85" s="32">
        <f>料單!K75</f>
        <v>0</v>
      </c>
      <c r="K85" s="53">
        <f ca="1">板材才數分析.!O55</f>
        <v>0</v>
      </c>
      <c r="M85" s="32" t="str">
        <f>IFERROR(
    INDEX(單價表!$E$3:$M$1000,
          MATCH($C85, 單價表!$B$3:$B$1000, 0),
          MATCH($I85, 單價表!$E$2:$M$2, 0)
    ),
    ""
)</f>
        <v/>
      </c>
      <c r="N85" s="35" t="str">
        <f t="shared" ca="1" si="2"/>
        <v/>
      </c>
      <c r="O85" s="32" t="str">
        <f>料單!P75</f>
        <v/>
      </c>
      <c r="P85" s="32" t="str">
        <f>料單!Q75</f>
        <v/>
      </c>
      <c r="Q85" s="32" t="str">
        <f>料單!R75</f>
        <v/>
      </c>
      <c r="R85" s="32">
        <f>料單!S75</f>
        <v>0</v>
      </c>
    </row>
    <row r="86" spans="1:18" x14ac:dyDescent="0.25">
      <c r="A86" s="32">
        <f>[1]板材才數分析.!D57</f>
        <v>2026</v>
      </c>
      <c r="B86" s="32">
        <f>料單!E76</f>
        <v>0</v>
      </c>
      <c r="C86" s="32">
        <f>料單!L76</f>
        <v>0</v>
      </c>
      <c r="D86" s="32" t="str">
        <f>料單!M76</f>
        <v/>
      </c>
      <c r="E86" s="32">
        <f>料單!F76</f>
        <v>0</v>
      </c>
      <c r="F86" s="32" t="str">
        <f>料單!G76</f>
        <v/>
      </c>
      <c r="G86" s="32">
        <f>料單!H76</f>
        <v>0</v>
      </c>
      <c r="H86" s="32" t="str">
        <f>料單!I76</f>
        <v/>
      </c>
      <c r="I86" s="32">
        <f>料單!J76</f>
        <v>0</v>
      </c>
      <c r="J86" s="32">
        <f>料單!K76</f>
        <v>0</v>
      </c>
      <c r="K86" s="53">
        <f ca="1">板材才數分析.!O56</f>
        <v>0</v>
      </c>
      <c r="M86" s="32" t="str">
        <f>IFERROR(
    INDEX(單價表!$E$3:$M$1000,
          MATCH($C86, 單價表!$B$3:$B$1000, 0),
          MATCH($I86, 單價表!$E$2:$M$2, 0)
    ),
    ""
)</f>
        <v/>
      </c>
      <c r="N86" s="35" t="str">
        <f t="shared" ca="1" si="2"/>
        <v/>
      </c>
      <c r="O86" s="32" t="str">
        <f>料單!P76</f>
        <v/>
      </c>
      <c r="P86" s="32" t="str">
        <f>料單!Q76</f>
        <v/>
      </c>
      <c r="Q86" s="32" t="str">
        <f>料單!R76</f>
        <v/>
      </c>
      <c r="R86" s="32">
        <f>料單!S76</f>
        <v>0</v>
      </c>
    </row>
    <row r="87" spans="1:18" x14ac:dyDescent="0.25">
      <c r="A87" s="32">
        <f>[1]板材才數分析.!D58</f>
        <v>2027</v>
      </c>
      <c r="B87" s="32">
        <f>料單!E77</f>
        <v>0</v>
      </c>
      <c r="C87" s="32">
        <f>料單!L77</f>
        <v>0</v>
      </c>
      <c r="D87" s="32" t="str">
        <f>料單!M77</f>
        <v/>
      </c>
      <c r="E87" s="32">
        <f>料單!F77</f>
        <v>0</v>
      </c>
      <c r="F87" s="32" t="str">
        <f>料單!G77</f>
        <v/>
      </c>
      <c r="G87" s="32">
        <f>料單!H77</f>
        <v>0</v>
      </c>
      <c r="H87" s="32" t="str">
        <f>料單!I77</f>
        <v/>
      </c>
      <c r="I87" s="32">
        <f>料單!J77</f>
        <v>0</v>
      </c>
      <c r="J87" s="32">
        <f>料單!K77</f>
        <v>0</v>
      </c>
      <c r="K87" s="53">
        <f ca="1">板材才數分析.!O57</f>
        <v>0</v>
      </c>
      <c r="M87" s="32" t="str">
        <f>IFERROR(
    INDEX(單價表!$E$3:$M$1000,
          MATCH($C87, 單價表!$B$3:$B$1000, 0),
          MATCH($I87, 單價表!$E$2:$M$2, 0)
    ),
    ""
)</f>
        <v/>
      </c>
      <c r="N87" s="35" t="str">
        <f t="shared" ca="1" si="2"/>
        <v/>
      </c>
      <c r="O87" s="32" t="str">
        <f>料單!P77</f>
        <v/>
      </c>
      <c r="P87" s="32" t="str">
        <f>料單!Q77</f>
        <v/>
      </c>
      <c r="Q87" s="32" t="str">
        <f>料單!R77</f>
        <v/>
      </c>
      <c r="R87" s="32">
        <f>料單!S77</f>
        <v>0</v>
      </c>
    </row>
    <row r="88" spans="1:18" x14ac:dyDescent="0.25">
      <c r="A88" s="32">
        <f>[1]板材才數分析.!D59</f>
        <v>2028</v>
      </c>
      <c r="B88" s="32">
        <f>料單!E78</f>
        <v>0</v>
      </c>
      <c r="C88" s="32">
        <f>料單!L78</f>
        <v>0</v>
      </c>
      <c r="D88" s="32" t="str">
        <f>料單!M78</f>
        <v/>
      </c>
      <c r="E88" s="32">
        <f>料單!F78</f>
        <v>0</v>
      </c>
      <c r="F88" s="32" t="str">
        <f>料單!G78</f>
        <v/>
      </c>
      <c r="G88" s="32">
        <f>料單!H78</f>
        <v>0</v>
      </c>
      <c r="H88" s="32" t="str">
        <f>料單!I78</f>
        <v/>
      </c>
      <c r="I88" s="32">
        <f>料單!J78</f>
        <v>0</v>
      </c>
      <c r="J88" s="32">
        <f>料單!K78</f>
        <v>0</v>
      </c>
      <c r="K88" s="53">
        <f ca="1">板材才數分析.!O58</f>
        <v>0</v>
      </c>
      <c r="M88" s="32" t="str">
        <f>IFERROR(
    INDEX(單價表!$E$3:$M$1000,
          MATCH($C88, 單價表!$B$3:$B$1000, 0),
          MATCH($I88, 單價表!$E$2:$M$2, 0)
    ),
    ""
)</f>
        <v/>
      </c>
      <c r="N88" s="35" t="str">
        <f t="shared" ca="1" si="2"/>
        <v/>
      </c>
      <c r="O88" s="32" t="str">
        <f>料單!P78</f>
        <v/>
      </c>
      <c r="P88" s="32" t="str">
        <f>料單!Q78</f>
        <v/>
      </c>
      <c r="Q88" s="32" t="str">
        <f>料單!R78</f>
        <v/>
      </c>
      <c r="R88" s="32">
        <f>料單!S78</f>
        <v>0</v>
      </c>
    </row>
    <row r="89" spans="1:18" x14ac:dyDescent="0.25">
      <c r="A89" s="32">
        <f>[1]板材才數分析.!D60</f>
        <v>2029</v>
      </c>
      <c r="B89" s="32">
        <f>料單!E79</f>
        <v>0</v>
      </c>
      <c r="C89" s="32">
        <f>料單!L79</f>
        <v>0</v>
      </c>
      <c r="D89" s="32" t="str">
        <f>料單!M79</f>
        <v/>
      </c>
      <c r="E89" s="32">
        <f>料單!F79</f>
        <v>0</v>
      </c>
      <c r="F89" s="32" t="str">
        <f>料單!G79</f>
        <v/>
      </c>
      <c r="G89" s="32">
        <f>料單!H79</f>
        <v>0</v>
      </c>
      <c r="H89" s="32" t="str">
        <f>料單!I79</f>
        <v/>
      </c>
      <c r="I89" s="32">
        <f>料單!J79</f>
        <v>0</v>
      </c>
      <c r="J89" s="32">
        <f>料單!K79</f>
        <v>0</v>
      </c>
      <c r="K89" s="53">
        <f ca="1">板材才數分析.!O59</f>
        <v>0</v>
      </c>
      <c r="M89" s="32" t="str">
        <f>IFERROR(
    INDEX(單價表!$E$3:$M$1000,
          MATCH($C89, 單價表!$B$3:$B$1000, 0),
          MATCH($I89, 單價表!$E$2:$M$2, 0)
    ),
    ""
)</f>
        <v/>
      </c>
      <c r="N89" s="35" t="str">
        <f t="shared" ca="1" si="2"/>
        <v/>
      </c>
      <c r="O89" s="32" t="str">
        <f>料單!P79</f>
        <v/>
      </c>
      <c r="P89" s="32" t="str">
        <f>料單!Q79</f>
        <v/>
      </c>
      <c r="Q89" s="32" t="str">
        <f>料單!R79</f>
        <v/>
      </c>
      <c r="R89" s="32">
        <f>料單!S79</f>
        <v>0</v>
      </c>
    </row>
    <row r="90" spans="1:18" x14ac:dyDescent="0.25">
      <c r="A90" s="32">
        <f>[1]板材才數分析.!D61</f>
        <v>2030</v>
      </c>
      <c r="C90" s="32">
        <f>料單!L80</f>
        <v>0</v>
      </c>
      <c r="D90" s="32" t="str">
        <f>料單!M80</f>
        <v/>
      </c>
      <c r="E90" s="32">
        <f>料單!F80</f>
        <v>0</v>
      </c>
      <c r="F90" s="32" t="str">
        <f>料單!G80</f>
        <v/>
      </c>
      <c r="G90" s="32">
        <f>料單!H80</f>
        <v>0</v>
      </c>
      <c r="H90" s="32" t="str">
        <f>料單!I80</f>
        <v/>
      </c>
      <c r="I90" s="32">
        <f>料單!J80</f>
        <v>0</v>
      </c>
      <c r="J90" s="32">
        <f>料單!K80</f>
        <v>0</v>
      </c>
      <c r="K90" s="53">
        <f ca="1">板材才數分析.!O60</f>
        <v>0</v>
      </c>
      <c r="M90" s="32" t="str">
        <f>IFERROR(
    INDEX(單價表!$E$3:$M$1000,
          MATCH($C90, 單價表!$B$3:$B$1000, 0),
          MATCH($I90, 單價表!$E$2:$M$2, 0)
    ),
    ""
)</f>
        <v/>
      </c>
      <c r="O90" s="32" t="str">
        <f>料單!P80</f>
        <v/>
      </c>
      <c r="P90" s="32" t="str">
        <f>料單!Q80</f>
        <v/>
      </c>
      <c r="Q90" s="32" t="str">
        <f>料單!R80</f>
        <v/>
      </c>
      <c r="R90" s="32">
        <f>料單!S80</f>
        <v>0</v>
      </c>
    </row>
    <row r="91" spans="1:18" x14ac:dyDescent="0.25">
      <c r="B91" s="400"/>
      <c r="C91" s="400"/>
      <c r="D91" s="400">
        <f>[2]板材才數分析.!L68</f>
        <v>0</v>
      </c>
      <c r="E91" s="400">
        <f>[2]板材才數分析.!F68</f>
        <v>0</v>
      </c>
      <c r="F91" s="400">
        <f>[2]板材才數分析.!G68</f>
        <v>0</v>
      </c>
      <c r="G91" s="400">
        <f>[2]板材才數分析.!H68</f>
        <v>0</v>
      </c>
      <c r="H91" s="400">
        <f>[2]板材才數分析.!I68</f>
        <v>0</v>
      </c>
      <c r="I91" s="400">
        <f>[2]板材才數分析.!J68</f>
        <v>0</v>
      </c>
      <c r="J91" s="400">
        <f>[2]板材才數分析.!K68</f>
        <v>0</v>
      </c>
      <c r="K91" s="401"/>
      <c r="L91" s="400"/>
      <c r="M91" s="32" t="str">
        <f>IFERROR(
    INDEX(單價表!$E$3:$M$1000,
          MATCH($C91, 單價表!$B$3:$B$1000, 0),
          MATCH($I91, 單價表!$E$2:$M$2, 0)
    ),
    ""
)</f>
        <v/>
      </c>
      <c r="N91" s="399" t="str">
        <f t="shared" ref="N91:N96" si="3">IFERROR((K91*M91),"")</f>
        <v/>
      </c>
      <c r="O91" s="32" t="str">
        <f>料單!P81</f>
        <v/>
      </c>
      <c r="P91" s="32" t="str">
        <f>料單!Q81</f>
        <v/>
      </c>
      <c r="Q91" s="32" t="str">
        <f>料單!R81</f>
        <v/>
      </c>
    </row>
    <row r="92" spans="1:18" x14ac:dyDescent="0.25">
      <c r="B92" s="400"/>
      <c r="C92" s="400"/>
      <c r="D92" s="400">
        <f>[2]板材才數分析.!L69</f>
        <v>0</v>
      </c>
      <c r="E92" s="400">
        <f>[2]板材才數分析.!F69</f>
        <v>0</v>
      </c>
      <c r="F92" s="400">
        <f>[2]板材才數分析.!G69</f>
        <v>0</v>
      </c>
      <c r="G92" s="400">
        <f>[2]板材才數分析.!H69</f>
        <v>0</v>
      </c>
      <c r="H92" s="400">
        <f>[2]板材才數分析.!I69</f>
        <v>0</v>
      </c>
      <c r="I92" s="400">
        <f>[2]板材才數分析.!J69</f>
        <v>0</v>
      </c>
      <c r="J92" s="400">
        <f>[2]板材才數分析.!K69</f>
        <v>0</v>
      </c>
      <c r="K92" s="401"/>
      <c r="L92" s="400"/>
      <c r="M92" s="400"/>
      <c r="N92" s="399">
        <f t="shared" si="3"/>
        <v>0</v>
      </c>
    </row>
    <row r="93" spans="1:18" x14ac:dyDescent="0.25">
      <c r="B93" s="400"/>
      <c r="C93" s="400"/>
      <c r="D93" s="400">
        <f>[2]板材才數分析.!L70</f>
        <v>0</v>
      </c>
      <c r="E93" s="400">
        <f>[2]板材才數分析.!F70</f>
        <v>0</v>
      </c>
      <c r="F93" s="400">
        <f>[2]板材才數分析.!G70</f>
        <v>0</v>
      </c>
      <c r="G93" s="400">
        <f>[2]板材才數分析.!H70</f>
        <v>0</v>
      </c>
      <c r="H93" s="400">
        <f>[2]板材才數分析.!I70</f>
        <v>0</v>
      </c>
      <c r="I93" s="400">
        <f>[2]板材才數分析.!J70</f>
        <v>0</v>
      </c>
      <c r="J93" s="400">
        <f>[2]板材才數分析.!K70</f>
        <v>0</v>
      </c>
      <c r="K93" s="401"/>
      <c r="L93" s="400"/>
      <c r="M93" s="400"/>
      <c r="N93" s="399">
        <f t="shared" si="3"/>
        <v>0</v>
      </c>
    </row>
    <row r="94" spans="1:18" x14ac:dyDescent="0.25">
      <c r="B94" s="400"/>
      <c r="C94" s="400"/>
      <c r="D94" s="400">
        <f>[2]板材才數分析.!L71</f>
        <v>0</v>
      </c>
      <c r="E94" s="400">
        <f>[2]板材才數分析.!F71</f>
        <v>0</v>
      </c>
      <c r="F94" s="400">
        <f>[2]板材才數分析.!G71</f>
        <v>0</v>
      </c>
      <c r="G94" s="400">
        <f>[2]板材才數分析.!H71</f>
        <v>0</v>
      </c>
      <c r="H94" s="400">
        <f>[2]板材才數分析.!I71</f>
        <v>0</v>
      </c>
      <c r="I94" s="400">
        <f>[2]板材才數分析.!J71</f>
        <v>0</v>
      </c>
      <c r="J94" s="400">
        <f>[2]板材才數分析.!K71</f>
        <v>0</v>
      </c>
      <c r="K94" s="401"/>
      <c r="L94" s="400"/>
      <c r="M94" s="400"/>
      <c r="N94" s="399">
        <f t="shared" si="3"/>
        <v>0</v>
      </c>
    </row>
    <row r="95" spans="1:18" x14ac:dyDescent="0.25">
      <c r="B95" s="400"/>
      <c r="C95" s="400"/>
      <c r="D95" s="400">
        <f>[2]板材才數分析.!L72</f>
        <v>0</v>
      </c>
      <c r="E95" s="400">
        <f>[2]板材才數分析.!F72</f>
        <v>0</v>
      </c>
      <c r="F95" s="400">
        <f>[2]板材才數分析.!G72</f>
        <v>0</v>
      </c>
      <c r="G95" s="400">
        <f>[2]板材才數分析.!H72</f>
        <v>0</v>
      </c>
      <c r="H95" s="400">
        <f>[2]板材才數分析.!I72</f>
        <v>0</v>
      </c>
      <c r="I95" s="400">
        <f>[2]板材才數分析.!J72</f>
        <v>0</v>
      </c>
      <c r="J95" s="400">
        <f>[2]板材才數分析.!K72</f>
        <v>0</v>
      </c>
      <c r="K95" s="401"/>
      <c r="L95" s="400"/>
      <c r="M95" s="400"/>
      <c r="N95" s="399">
        <f t="shared" si="3"/>
        <v>0</v>
      </c>
    </row>
    <row r="96" spans="1:18" x14ac:dyDescent="0.25">
      <c r="B96" s="400"/>
      <c r="C96" s="400"/>
      <c r="D96" s="400"/>
      <c r="E96" s="400"/>
      <c r="F96" s="400"/>
      <c r="G96" s="400"/>
      <c r="H96" s="400"/>
      <c r="I96" s="400"/>
      <c r="J96" s="400"/>
      <c r="K96" s="401"/>
      <c r="L96" s="400" t="str">
        <f>IFERROR(VLOOKUP(C96,[1]資料庫!$K$3:$AA$10,17,FALSE),"")</f>
        <v/>
      </c>
      <c r="M96" s="400"/>
      <c r="N96" s="399">
        <f t="shared" si="3"/>
        <v>0</v>
      </c>
    </row>
    <row r="97" spans="1:18" x14ac:dyDescent="0.25">
      <c r="H97" s="524" t="s">
        <v>67</v>
      </c>
      <c r="I97" s="524"/>
      <c r="J97" s="524"/>
      <c r="K97" s="54">
        <f ca="1">SUM(K62:K91)</f>
        <v>0</v>
      </c>
      <c r="L97" s="48">
        <f>L62</f>
        <v>0</v>
      </c>
      <c r="M97" s="47"/>
      <c r="N97" s="49"/>
      <c r="O97" s="466">
        <f ca="1">SUM(N62:N96)</f>
        <v>0</v>
      </c>
      <c r="P97" s="47"/>
    </row>
    <row r="98" spans="1:18" x14ac:dyDescent="0.25">
      <c r="A98" s="403" t="str">
        <f>料單!A84</f>
        <v>櫃體名稱</v>
      </c>
      <c r="B98" s="403">
        <f>料單!C84</f>
        <v>0</v>
      </c>
    </row>
    <row r="99" spans="1:18" x14ac:dyDescent="0.25">
      <c r="A99" s="403" t="str">
        <f>料單!A85</f>
        <v>櫃號</v>
      </c>
      <c r="B99" s="403">
        <f>料單!C85</f>
        <v>3</v>
      </c>
    </row>
    <row r="100" spans="1:18" x14ac:dyDescent="0.25">
      <c r="A100" s="403" t="str">
        <f>料單!A86</f>
        <v>櫃高</v>
      </c>
      <c r="B100" s="403">
        <f>料單!C86</f>
        <v>0</v>
      </c>
    </row>
    <row r="101" spans="1:18" x14ac:dyDescent="0.25">
      <c r="A101" s="403" t="str">
        <f>料單!A87</f>
        <v>櫃深</v>
      </c>
      <c r="B101" s="403">
        <f>料單!C87</f>
        <v>0</v>
      </c>
    </row>
    <row r="102" spans="1:18" x14ac:dyDescent="0.25">
      <c r="A102" s="403" t="str">
        <f>料單!A88</f>
        <v>櫃寬</v>
      </c>
      <c r="B102" s="403">
        <f>料單!C88</f>
        <v>0</v>
      </c>
    </row>
    <row r="103" spans="1:18" x14ac:dyDescent="0.25">
      <c r="A103" s="46" t="s">
        <v>79</v>
      </c>
      <c r="B103" s="46" t="s">
        <v>236</v>
      </c>
      <c r="C103" s="46" t="s">
        <v>962</v>
      </c>
      <c r="D103" s="46" t="s">
        <v>81</v>
      </c>
      <c r="E103" s="46" t="s">
        <v>0</v>
      </c>
      <c r="F103" s="46" t="s">
        <v>17</v>
      </c>
      <c r="G103" s="46" t="s">
        <v>1</v>
      </c>
      <c r="H103" s="46" t="s">
        <v>17</v>
      </c>
      <c r="I103" s="46" t="s">
        <v>85</v>
      </c>
      <c r="J103" s="46" t="s">
        <v>66</v>
      </c>
      <c r="K103" s="61" t="s">
        <v>2726</v>
      </c>
      <c r="L103" s="46" t="s">
        <v>87</v>
      </c>
      <c r="M103" s="46" t="s">
        <v>234</v>
      </c>
      <c r="N103" s="50" t="s">
        <v>88</v>
      </c>
      <c r="O103" s="46" t="s">
        <v>9</v>
      </c>
      <c r="P103" s="46" t="s">
        <v>9</v>
      </c>
      <c r="Q103" s="46" t="s">
        <v>9</v>
      </c>
      <c r="R103" s="46" t="s">
        <v>9</v>
      </c>
    </row>
    <row r="104" spans="1:18" x14ac:dyDescent="0.25">
      <c r="A104" s="32">
        <f>[1]板材才數分析.!D62</f>
        <v>3001</v>
      </c>
      <c r="B104" s="32" t="str">
        <f>料單!E91</f>
        <v>頂板</v>
      </c>
      <c r="C104" s="32">
        <f>料單!L91</f>
        <v>0</v>
      </c>
      <c r="D104" s="32" t="str">
        <f>料單!M91</f>
        <v/>
      </c>
      <c r="E104" s="32">
        <f>料單!F91</f>
        <v>-36</v>
      </c>
      <c r="F104" s="32" t="str">
        <f>料單!G91</f>
        <v>AA</v>
      </c>
      <c r="G104" s="32">
        <f>料單!H91</f>
        <v>0</v>
      </c>
      <c r="H104" s="32" t="str">
        <f>料單!I91</f>
        <v/>
      </c>
      <c r="I104" s="32">
        <f>料單!J91</f>
        <v>18</v>
      </c>
      <c r="J104" s="32">
        <f>料單!K91</f>
        <v>0</v>
      </c>
      <c r="K104" s="53">
        <f ca="1">板材才數分析.!O62</f>
        <v>0</v>
      </c>
      <c r="L104" s="32" t="str">
        <f>IFERROR(VLOOKUP(C104,[1]資料庫!$K$3:$AA$10,17,FALSE),"")</f>
        <v/>
      </c>
      <c r="M104" s="32">
        <f>IFERROR(
    INDEX(單價表!$E$3:$M$1000,
          MATCH($C104, 單價表!$B$3:$B$1000, 0),
          MATCH($I104, 單價表!$E$2:$M$2, 0)
    ),
    ""
)</f>
        <v>99</v>
      </c>
      <c r="N104" s="35">
        <f t="shared" ref="N104:N121" ca="1" si="4">IFERROR((K104*M104),"")</f>
        <v>0</v>
      </c>
      <c r="O104" s="32" t="str">
        <f>料單!P91</f>
        <v>背板溝</v>
      </c>
      <c r="P104" s="32" t="str">
        <f>料單!Q91</f>
        <v>側</v>
      </c>
      <c r="Q104" s="32" t="str">
        <f>料單!R91</f>
        <v/>
      </c>
      <c r="R104" s="32">
        <f>料單!S91</f>
        <v>0</v>
      </c>
    </row>
    <row r="105" spans="1:18" x14ac:dyDescent="0.25">
      <c r="A105" s="32">
        <f>[1]板材才數分析.!D63</f>
        <v>3002</v>
      </c>
      <c r="B105" s="32" t="str">
        <f>料單!E92</f>
        <v>底板</v>
      </c>
      <c r="C105" s="32">
        <f>料單!L92</f>
        <v>0</v>
      </c>
      <c r="D105" s="32" t="str">
        <f>料單!M92</f>
        <v/>
      </c>
      <c r="E105" s="32">
        <f>料單!F92</f>
        <v>-36</v>
      </c>
      <c r="F105" s="32" t="str">
        <f>料單!G92</f>
        <v>AA</v>
      </c>
      <c r="G105" s="32">
        <f>料單!H92</f>
        <v>0</v>
      </c>
      <c r="H105" s="32" t="str">
        <f>料單!I92</f>
        <v/>
      </c>
      <c r="I105" s="32">
        <f>料單!J92</f>
        <v>18</v>
      </c>
      <c r="J105" s="32">
        <f>料單!K92</f>
        <v>0</v>
      </c>
      <c r="K105" s="53">
        <f ca="1">板材才數分析.!O63</f>
        <v>0</v>
      </c>
      <c r="L105" s="32" t="str">
        <f>IFERROR(VLOOKUP(C105,[1]資料庫!$K$3:$AA$10,17,FALSE),"")</f>
        <v/>
      </c>
      <c r="M105" s="32">
        <f>IFERROR(
    INDEX(單價表!$E$3:$M$1000,
          MATCH($C105, 單價表!$B$3:$B$1000, 0),
          MATCH($I105, 單價表!$E$2:$M$2, 0)
    ),
    ""
)</f>
        <v>99</v>
      </c>
      <c r="N105" s="35">
        <f t="shared" ca="1" si="4"/>
        <v>0</v>
      </c>
      <c r="O105" s="32" t="str">
        <f>料單!P92</f>
        <v>背板溝</v>
      </c>
      <c r="P105" s="32" t="str">
        <f>料單!Q92</f>
        <v>側</v>
      </c>
      <c r="Q105" s="32" t="str">
        <f>料單!R92</f>
        <v/>
      </c>
      <c r="R105" s="32">
        <f>料單!S92</f>
        <v>0</v>
      </c>
    </row>
    <row r="106" spans="1:18" x14ac:dyDescent="0.25">
      <c r="A106" s="32">
        <f>[1]板材才數分析.!D64</f>
        <v>3003</v>
      </c>
      <c r="B106" s="32" t="str">
        <f>料單!E93</f>
        <v>左側板</v>
      </c>
      <c r="C106" s="32">
        <f>料單!L93</f>
        <v>0</v>
      </c>
      <c r="D106" s="32" t="str">
        <f>料單!M93</f>
        <v/>
      </c>
      <c r="E106" s="32">
        <f>料單!F93</f>
        <v>0</v>
      </c>
      <c r="F106" s="32" t="str">
        <f>料單!G93</f>
        <v>AA</v>
      </c>
      <c r="G106" s="32">
        <f>料單!H93</f>
        <v>0</v>
      </c>
      <c r="H106" s="32" t="str">
        <f>料單!I93</f>
        <v>AA</v>
      </c>
      <c r="I106" s="32">
        <f>料單!J93</f>
        <v>18</v>
      </c>
      <c r="J106" s="32">
        <f>料單!K93</f>
        <v>0</v>
      </c>
      <c r="K106" s="53">
        <f ca="1">板材才數分析.!O64</f>
        <v>0</v>
      </c>
      <c r="L106" s="32" t="str">
        <f>IFERROR(VLOOKUP(C106,[1]資料庫!$K$3:$AA$10,17,FALSE),"")</f>
        <v/>
      </c>
      <c r="M106" s="32">
        <f>IFERROR(
    INDEX(單價表!$E$3:$M$1000,
          MATCH($C106, 單價表!$B$3:$B$1000, 0),
          MATCH($I106, 單價表!$E$2:$M$2, 0)
    ),
    ""
)</f>
        <v>99</v>
      </c>
      <c r="N106" s="35">
        <f t="shared" ca="1" si="4"/>
        <v>0</v>
      </c>
      <c r="O106" s="32" t="str">
        <f>料單!P93</f>
        <v>背板溝</v>
      </c>
      <c r="P106" s="32" t="str">
        <f>料單!Q93</f>
        <v>面</v>
      </c>
      <c r="Q106" s="32" t="str">
        <f>料單!R93</f>
        <v>排</v>
      </c>
      <c r="R106" s="32">
        <f>料單!S93</f>
        <v>0</v>
      </c>
    </row>
    <row r="107" spans="1:18" x14ac:dyDescent="0.25">
      <c r="A107" s="32">
        <f>[1]板材才數分析.!D65</f>
        <v>3004</v>
      </c>
      <c r="B107" s="32" t="str">
        <f>料單!E94</f>
        <v>右側板</v>
      </c>
      <c r="C107" s="32">
        <f>料單!L94</f>
        <v>0</v>
      </c>
      <c r="D107" s="32" t="str">
        <f>料單!M94</f>
        <v/>
      </c>
      <c r="E107" s="32">
        <f>料單!F94</f>
        <v>0</v>
      </c>
      <c r="F107" s="32" t="str">
        <f>料單!G94</f>
        <v>AA</v>
      </c>
      <c r="G107" s="32">
        <f>料單!H94</f>
        <v>0</v>
      </c>
      <c r="H107" s="32" t="str">
        <f>料單!I94</f>
        <v>AA</v>
      </c>
      <c r="I107" s="32">
        <f>料單!J94</f>
        <v>18</v>
      </c>
      <c r="J107" s="32">
        <f>料單!K94</f>
        <v>0</v>
      </c>
      <c r="K107" s="53">
        <f ca="1">板材才數分析.!O65</f>
        <v>0</v>
      </c>
      <c r="M107" s="32">
        <f>IFERROR(
    INDEX(單價表!$E$3:$M$1000,
          MATCH($C107, 單價表!$B$3:$B$1000, 0),
          MATCH($I107, 單價表!$E$2:$M$2, 0)
    ),
    ""
)</f>
        <v>99</v>
      </c>
      <c r="N107" s="35">
        <f t="shared" ca="1" si="4"/>
        <v>0</v>
      </c>
      <c r="O107" s="32" t="str">
        <f>料單!P94</f>
        <v>背板溝</v>
      </c>
      <c r="P107" s="32" t="str">
        <f>料單!Q94</f>
        <v>面</v>
      </c>
      <c r="Q107" s="32" t="str">
        <f>料單!R94</f>
        <v>排</v>
      </c>
      <c r="R107" s="32">
        <f>料單!S94</f>
        <v>0</v>
      </c>
    </row>
    <row r="108" spans="1:18" x14ac:dyDescent="0.25">
      <c r="A108" s="32">
        <f>[1]板材才數分析.!D66</f>
        <v>3005</v>
      </c>
      <c r="B108" s="32" t="str">
        <f>料單!E95</f>
        <v>背板</v>
      </c>
      <c r="C108" s="32">
        <f>料單!L95</f>
        <v>0</v>
      </c>
      <c r="D108" s="32" t="str">
        <f>料單!M95</f>
        <v/>
      </c>
      <c r="E108" s="32">
        <f>料單!F95</f>
        <v>-22</v>
      </c>
      <c r="F108" s="32" t="str">
        <f>料單!G95</f>
        <v/>
      </c>
      <c r="G108" s="32">
        <f>料單!H95</f>
        <v>-22</v>
      </c>
      <c r="H108" s="32" t="str">
        <f>料單!I95</f>
        <v/>
      </c>
      <c r="I108" s="32">
        <f>料單!J95</f>
        <v>4</v>
      </c>
      <c r="J108" s="32">
        <f>料單!K95</f>
        <v>0</v>
      </c>
      <c r="K108" s="53">
        <f ca="1">板材才數分析.!O66</f>
        <v>0</v>
      </c>
      <c r="M108" s="32">
        <f>IFERROR(
    INDEX(單價表!$E$3:$M$1000,
          MATCH($C108, 單價表!$B$3:$B$1000, 0),
          MATCH($I108, 單價表!$E$2:$M$2, 0)
    ),
    ""
)</f>
        <v>43</v>
      </c>
      <c r="N108" s="35">
        <f t="shared" ca="1" si="4"/>
        <v>0</v>
      </c>
      <c r="O108" s="32" t="str">
        <f>料單!P95</f>
        <v/>
      </c>
      <c r="P108" s="32" t="str">
        <f>料單!Q95</f>
        <v/>
      </c>
      <c r="Q108" s="32" t="str">
        <f>料單!R95</f>
        <v/>
      </c>
      <c r="R108" s="32">
        <f>料單!S95</f>
        <v>0</v>
      </c>
    </row>
    <row r="109" spans="1:18" x14ac:dyDescent="0.25">
      <c r="A109" s="32">
        <f>[1]板材才數分析.!D67</f>
        <v>3006</v>
      </c>
      <c r="B109" s="32" t="str">
        <f>料單!E96</f>
        <v>背拉桿</v>
      </c>
      <c r="C109" s="32">
        <f>料單!L96</f>
        <v>0</v>
      </c>
      <c r="D109" s="32" t="str">
        <f>料單!M96</f>
        <v/>
      </c>
      <c r="E109" s="32">
        <f>料單!F96</f>
        <v>-36</v>
      </c>
      <c r="F109" s="32" t="str">
        <f>料單!G96</f>
        <v>AA</v>
      </c>
      <c r="G109" s="32">
        <f>料單!H96</f>
        <v>120</v>
      </c>
      <c r="H109" s="32" t="str">
        <f>料單!I96</f>
        <v/>
      </c>
      <c r="I109" s="32">
        <f>料單!J96</f>
        <v>18</v>
      </c>
      <c r="J109" s="32">
        <f>料單!K96</f>
        <v>0</v>
      </c>
      <c r="K109" s="53">
        <f ca="1">板材才數分析.!O67</f>
        <v>0</v>
      </c>
      <c r="M109" s="32">
        <f>IFERROR(
    INDEX(單價表!$E$3:$M$1000,
          MATCH($C109, 單價表!$B$3:$B$1000, 0),
          MATCH($I109, 單價表!$E$2:$M$2, 0)
    ),
    ""
)</f>
        <v>99</v>
      </c>
      <c r="N109" s="35">
        <f t="shared" ca="1" si="4"/>
        <v>0</v>
      </c>
      <c r="O109" s="32" t="str">
        <f>料單!P96</f>
        <v/>
      </c>
      <c r="P109" s="32" t="str">
        <f>料單!Q96</f>
        <v>側</v>
      </c>
      <c r="Q109" s="32" t="str">
        <f>料單!R96</f>
        <v/>
      </c>
      <c r="R109" s="32">
        <f>料單!S96</f>
        <v>0</v>
      </c>
    </row>
    <row r="110" spans="1:18" x14ac:dyDescent="0.25">
      <c r="A110" s="32">
        <f>[1]板材才數分析.!D68</f>
        <v>3007</v>
      </c>
      <c r="B110" s="32" t="str">
        <f>料單!E97</f>
        <v>中立板</v>
      </c>
      <c r="C110" s="32">
        <f>料單!L97</f>
        <v>0</v>
      </c>
      <c r="D110" s="32" t="str">
        <f>料單!M97</f>
        <v/>
      </c>
      <c r="E110" s="32">
        <f>料單!F97</f>
        <v>-36</v>
      </c>
      <c r="F110" s="32" t="str">
        <f>料單!G97</f>
        <v>AA</v>
      </c>
      <c r="G110" s="32">
        <f>料單!H97</f>
        <v>-22</v>
      </c>
      <c r="H110" s="32" t="str">
        <f>料單!I97</f>
        <v/>
      </c>
      <c r="I110" s="32">
        <f>料單!J97</f>
        <v>18</v>
      </c>
      <c r="J110" s="32">
        <f>料單!K97</f>
        <v>0</v>
      </c>
      <c r="K110" s="53">
        <f ca="1">板材才數分析.!O68</f>
        <v>0</v>
      </c>
      <c r="M110" s="32">
        <f>IFERROR(
    INDEX(單價表!$E$3:$M$1000,
          MATCH($C110, 單價表!$B$3:$B$1000, 0),
          MATCH($I110, 單價表!$E$2:$M$2, 0)
    ),
    ""
)</f>
        <v>99</v>
      </c>
      <c r="N110" s="35">
        <f t="shared" ca="1" si="4"/>
        <v>0</v>
      </c>
      <c r="O110" s="32" t="str">
        <f>料單!P97</f>
        <v/>
      </c>
      <c r="P110" s="32" t="str">
        <f>料單!Q97</f>
        <v>側</v>
      </c>
      <c r="Q110" s="32" t="str">
        <f>料單!R97</f>
        <v>排</v>
      </c>
      <c r="R110" s="32">
        <f>料單!S97</f>
        <v>0</v>
      </c>
    </row>
    <row r="111" spans="1:18" x14ac:dyDescent="0.25">
      <c r="A111" s="32">
        <f>[1]板材才數分析.!D69</f>
        <v>3008</v>
      </c>
      <c r="B111" s="32" t="str">
        <f>料單!E98</f>
        <v>活隔</v>
      </c>
      <c r="C111" s="32">
        <f>料單!L98</f>
        <v>0</v>
      </c>
      <c r="D111" s="32" t="str">
        <f>料單!M98</f>
        <v/>
      </c>
      <c r="E111" s="32">
        <f>料單!F98</f>
        <v>0</v>
      </c>
      <c r="F111" s="32" t="str">
        <f>料單!G98</f>
        <v>AA</v>
      </c>
      <c r="G111" s="32">
        <f>料單!H98</f>
        <v>-32</v>
      </c>
      <c r="H111" s="32" t="str">
        <f>料單!I98</f>
        <v>AA</v>
      </c>
      <c r="I111" s="32">
        <f>料單!J98</f>
        <v>18</v>
      </c>
      <c r="J111" s="32">
        <f>料單!K98</f>
        <v>0</v>
      </c>
      <c r="K111" s="53">
        <f ca="1">板材才數分析.!O69</f>
        <v>0</v>
      </c>
      <c r="M111" s="32">
        <f>IFERROR(
    INDEX(單價表!$E$3:$M$1000,
          MATCH($C111, 單價表!$B$3:$B$1000, 0),
          MATCH($I111, 單價表!$E$2:$M$2, 0)
    ),
    ""
)</f>
        <v>99</v>
      </c>
      <c r="N111" s="35">
        <f t="shared" ca="1" si="4"/>
        <v>0</v>
      </c>
      <c r="O111" s="32" t="str">
        <f>料單!P98</f>
        <v/>
      </c>
      <c r="P111" s="32" t="str">
        <f>料單!Q98</f>
        <v/>
      </c>
      <c r="Q111" s="32" t="str">
        <f>料單!R98</f>
        <v/>
      </c>
      <c r="R111" s="32">
        <f>料單!S98</f>
        <v>0</v>
      </c>
    </row>
    <row r="112" spans="1:18" x14ac:dyDescent="0.25">
      <c r="A112" s="32">
        <f>[1]板材才數分析.!D70</f>
        <v>3009</v>
      </c>
      <c r="B112" s="32" t="str">
        <f>料單!E99</f>
        <v>固隔</v>
      </c>
      <c r="C112" s="32">
        <f>料單!L99</f>
        <v>0</v>
      </c>
      <c r="D112" s="32" t="str">
        <f>料單!M99</f>
        <v/>
      </c>
      <c r="E112" s="32">
        <f>料單!F99</f>
        <v>0</v>
      </c>
      <c r="F112" s="32" t="str">
        <f>料單!G99</f>
        <v>AA</v>
      </c>
      <c r="G112" s="32">
        <f>料單!H99</f>
        <v>-22</v>
      </c>
      <c r="H112" s="32" t="str">
        <f>料單!I99</f>
        <v/>
      </c>
      <c r="I112" s="32">
        <f>料單!J99</f>
        <v>18</v>
      </c>
      <c r="J112" s="32">
        <f>料單!K99</f>
        <v>0</v>
      </c>
      <c r="K112" s="53">
        <f ca="1">板材才數分析.!O70</f>
        <v>0</v>
      </c>
      <c r="M112" s="32">
        <f>IFERROR(
    INDEX(單價表!$E$3:$M$1000,
          MATCH($C112, 單價表!$B$3:$B$1000, 0),
          MATCH($I112, 單價表!$E$2:$M$2, 0)
    ),
    ""
)</f>
        <v>99</v>
      </c>
      <c r="N112" s="35">
        <f t="shared" ca="1" si="4"/>
        <v>0</v>
      </c>
      <c r="O112" s="32" t="str">
        <f>料單!P99</f>
        <v/>
      </c>
      <c r="P112" s="32" t="str">
        <f>料單!Q99</f>
        <v>固</v>
      </c>
      <c r="Q112" s="32" t="str">
        <f>料單!R99</f>
        <v/>
      </c>
      <c r="R112" s="32">
        <f>料單!S99</f>
        <v>0</v>
      </c>
    </row>
    <row r="113" spans="1:18" x14ac:dyDescent="0.25">
      <c r="A113" s="32">
        <f>[1]板材才數分析.!D71</f>
        <v>3010</v>
      </c>
      <c r="B113" s="32" t="str">
        <f>料單!E100</f>
        <v>左門板</v>
      </c>
      <c r="C113" s="32">
        <f>料單!L100</f>
        <v>0</v>
      </c>
      <c r="D113" s="32" t="str">
        <f>料單!M100</f>
        <v/>
      </c>
      <c r="E113" s="32">
        <f>料單!F100</f>
        <v>0</v>
      </c>
      <c r="F113" s="32" t="str">
        <f>料單!G100</f>
        <v>AA</v>
      </c>
      <c r="G113" s="32">
        <f>料單!H100</f>
        <v>-4</v>
      </c>
      <c r="H113" s="32" t="str">
        <f>料單!I100</f>
        <v>AA</v>
      </c>
      <c r="I113" s="32">
        <f>料單!J100</f>
        <v>18</v>
      </c>
      <c r="J113" s="32">
        <f>料單!K100</f>
        <v>0</v>
      </c>
      <c r="K113" s="53">
        <f ca="1">板材才數分析.!O71</f>
        <v>0</v>
      </c>
      <c r="M113" s="32">
        <f>IFERROR(
    INDEX(單價表!$E$3:$M$1000,
          MATCH($C113, 單價表!$B$3:$B$1000, 0),
          MATCH($I113, 單價表!$E$2:$M$2, 0)
    ),
    ""
)</f>
        <v>99</v>
      </c>
      <c r="N113" s="35">
        <f t="shared" ca="1" si="4"/>
        <v>0</v>
      </c>
      <c r="O113" s="32" t="str">
        <f>料單!P100</f>
        <v>鉸2</v>
      </c>
      <c r="P113" s="32" t="str">
        <f>料單!Q100</f>
        <v/>
      </c>
      <c r="Q113" s="32" t="str">
        <f>料單!R100</f>
        <v/>
      </c>
      <c r="R113" s="32">
        <f>料單!S100</f>
        <v>0</v>
      </c>
    </row>
    <row r="114" spans="1:18" x14ac:dyDescent="0.25">
      <c r="A114" s="32">
        <f>[1]板材才數分析.!D72</f>
        <v>3011</v>
      </c>
      <c r="B114" s="32" t="str">
        <f>料單!E101</f>
        <v>右門板</v>
      </c>
      <c r="C114" s="32">
        <f>料單!L101</f>
        <v>0</v>
      </c>
      <c r="D114" s="32" t="str">
        <f>料單!M101</f>
        <v/>
      </c>
      <c r="E114" s="32">
        <f>料單!F101</f>
        <v>0</v>
      </c>
      <c r="F114" s="32" t="str">
        <f>料單!G101</f>
        <v>AA</v>
      </c>
      <c r="G114" s="32">
        <f>料單!H101</f>
        <v>-4</v>
      </c>
      <c r="H114" s="32" t="str">
        <f>料單!I101</f>
        <v>AA</v>
      </c>
      <c r="I114" s="32">
        <f>料單!J101</f>
        <v>18</v>
      </c>
      <c r="J114" s="32">
        <f>料單!K101</f>
        <v>0</v>
      </c>
      <c r="K114" s="53">
        <f ca="1">板材才數分析.!O72</f>
        <v>0</v>
      </c>
      <c r="M114" s="32">
        <f>IFERROR(
    INDEX(單價表!$E$3:$M$1000,
          MATCH($C114, 單價表!$B$3:$B$1000, 0),
          MATCH($I114, 單價表!$E$2:$M$2, 0)
    ),
    ""
)</f>
        <v>99</v>
      </c>
      <c r="N114" s="35">
        <f t="shared" ca="1" si="4"/>
        <v>0</v>
      </c>
      <c r="O114" s="32" t="str">
        <f>料單!P101</f>
        <v>鉸2</v>
      </c>
      <c r="P114" s="32" t="str">
        <f>料單!Q101</f>
        <v/>
      </c>
      <c r="Q114" s="32" t="str">
        <f>料單!R101</f>
        <v/>
      </c>
      <c r="R114" s="32">
        <f>料單!S101</f>
        <v>0</v>
      </c>
    </row>
    <row r="115" spans="1:18" x14ac:dyDescent="0.25">
      <c r="A115" s="32">
        <f>[1]板材才數分析.!D73</f>
        <v>3012</v>
      </c>
      <c r="B115" s="32">
        <f>料單!E102</f>
        <v>0</v>
      </c>
      <c r="C115" s="32">
        <f>料單!L102</f>
        <v>0</v>
      </c>
      <c r="D115" s="32" t="str">
        <f>料單!M102</f>
        <v/>
      </c>
      <c r="E115" s="32">
        <f>料單!F102</f>
        <v>0</v>
      </c>
      <c r="F115" s="32" t="str">
        <f>料單!G102</f>
        <v/>
      </c>
      <c r="G115" s="32">
        <f>料單!H102</f>
        <v>0</v>
      </c>
      <c r="H115" s="32" t="str">
        <f>料單!I102</f>
        <v/>
      </c>
      <c r="I115" s="32">
        <f>料單!J102</f>
        <v>0</v>
      </c>
      <c r="J115" s="32">
        <f>料單!K102</f>
        <v>0</v>
      </c>
      <c r="K115" s="53">
        <f ca="1">板材才數分析.!O73</f>
        <v>0</v>
      </c>
      <c r="M115" s="32" t="str">
        <f>IFERROR(
    INDEX(單價表!$E$3:$M$1000,
          MATCH($C115, 單價表!$B$3:$B$1000, 0),
          MATCH($I115, 單價表!$E$2:$M$2, 0)
    ),
    ""
)</f>
        <v/>
      </c>
      <c r="N115" s="35" t="str">
        <f t="shared" ca="1" si="4"/>
        <v/>
      </c>
      <c r="O115" s="32" t="str">
        <f>料單!P102</f>
        <v/>
      </c>
      <c r="P115" s="32" t="str">
        <f>料單!Q102</f>
        <v/>
      </c>
      <c r="Q115" s="32" t="str">
        <f>料單!R102</f>
        <v/>
      </c>
      <c r="R115" s="32">
        <f>料單!S102</f>
        <v>0</v>
      </c>
    </row>
    <row r="116" spans="1:18" x14ac:dyDescent="0.25">
      <c r="A116" s="32">
        <f>[1]板材才數分析.!D74</f>
        <v>3013</v>
      </c>
      <c r="B116" s="32">
        <f>料單!E103</f>
        <v>0</v>
      </c>
      <c r="C116" s="32">
        <f>料單!L103</f>
        <v>0</v>
      </c>
      <c r="D116" s="32" t="str">
        <f>料單!M103</f>
        <v/>
      </c>
      <c r="E116" s="32">
        <f>料單!F103</f>
        <v>0</v>
      </c>
      <c r="F116" s="32" t="str">
        <f>料單!G103</f>
        <v/>
      </c>
      <c r="G116" s="32">
        <f>料單!H103</f>
        <v>0</v>
      </c>
      <c r="H116" s="32" t="str">
        <f>料單!I103</f>
        <v/>
      </c>
      <c r="I116" s="32">
        <f>料單!J103</f>
        <v>0</v>
      </c>
      <c r="J116" s="32">
        <f>料單!K103</f>
        <v>0</v>
      </c>
      <c r="K116" s="53">
        <f ca="1">板材才數分析.!O74</f>
        <v>0</v>
      </c>
      <c r="M116" s="32" t="str">
        <f>IFERROR(
    INDEX(單價表!$E$3:$M$1000,
          MATCH($C116, 單價表!$B$3:$B$1000, 0),
          MATCH($I116, 單價表!$E$2:$M$2, 0)
    ),
    ""
)</f>
        <v/>
      </c>
      <c r="N116" s="35" t="str">
        <f t="shared" ca="1" si="4"/>
        <v/>
      </c>
      <c r="O116" s="32" t="str">
        <f>料單!P103</f>
        <v/>
      </c>
      <c r="P116" s="32" t="str">
        <f>料單!Q103</f>
        <v/>
      </c>
      <c r="Q116" s="32" t="str">
        <f>料單!R103</f>
        <v/>
      </c>
      <c r="R116" s="32">
        <f>料單!S103</f>
        <v>0</v>
      </c>
    </row>
    <row r="117" spans="1:18" x14ac:dyDescent="0.25">
      <c r="A117" s="32">
        <f>[1]板材才數分析.!D75</f>
        <v>3014</v>
      </c>
      <c r="B117" s="32">
        <f>料單!E104</f>
        <v>0</v>
      </c>
      <c r="C117" s="32">
        <f>料單!L104</f>
        <v>0</v>
      </c>
      <c r="D117" s="32" t="str">
        <f>料單!M104</f>
        <v/>
      </c>
      <c r="E117" s="32">
        <f>料單!F104</f>
        <v>0</v>
      </c>
      <c r="F117" s="32" t="str">
        <f>料單!G104</f>
        <v/>
      </c>
      <c r="G117" s="32">
        <f>料單!H104</f>
        <v>0</v>
      </c>
      <c r="H117" s="32" t="str">
        <f>料單!I104</f>
        <v/>
      </c>
      <c r="I117" s="32">
        <f>料單!J104</f>
        <v>0</v>
      </c>
      <c r="J117" s="32">
        <f>料單!K104</f>
        <v>0</v>
      </c>
      <c r="K117" s="53">
        <f ca="1">板材才數分析.!O75</f>
        <v>0</v>
      </c>
      <c r="M117" s="32" t="str">
        <f>IFERROR(
    INDEX(單價表!$E$3:$M$1000,
          MATCH($C117, 單價表!$B$3:$B$1000, 0),
          MATCH($I117, 單價表!$E$2:$M$2, 0)
    ),
    ""
)</f>
        <v/>
      </c>
      <c r="N117" s="35" t="str">
        <f t="shared" ca="1" si="4"/>
        <v/>
      </c>
      <c r="O117" s="32" t="str">
        <f>料單!P104</f>
        <v/>
      </c>
      <c r="P117" s="32" t="str">
        <f>料單!Q104</f>
        <v/>
      </c>
      <c r="Q117" s="32" t="str">
        <f>料單!R104</f>
        <v/>
      </c>
      <c r="R117" s="32">
        <f>料單!S104</f>
        <v>0</v>
      </c>
    </row>
    <row r="118" spans="1:18" x14ac:dyDescent="0.25">
      <c r="A118" s="32">
        <f>[1]板材才數分析.!D76</f>
        <v>3015</v>
      </c>
      <c r="B118" s="32">
        <f>料單!E105</f>
        <v>0</v>
      </c>
      <c r="C118" s="32">
        <f>料單!L105</f>
        <v>0</v>
      </c>
      <c r="D118" s="32" t="str">
        <f>料單!M105</f>
        <v/>
      </c>
      <c r="E118" s="32">
        <f>料單!F105</f>
        <v>0</v>
      </c>
      <c r="F118" s="32" t="str">
        <f>料單!G105</f>
        <v/>
      </c>
      <c r="G118" s="32">
        <f>料單!H105</f>
        <v>0</v>
      </c>
      <c r="H118" s="32" t="str">
        <f>料單!I105</f>
        <v/>
      </c>
      <c r="I118" s="32">
        <f>料單!J105</f>
        <v>0</v>
      </c>
      <c r="J118" s="32">
        <f>料單!K105</f>
        <v>0</v>
      </c>
      <c r="K118" s="53">
        <f ca="1">板材才數分析.!O76</f>
        <v>0</v>
      </c>
      <c r="M118" s="32" t="str">
        <f>IFERROR(
    INDEX(單價表!$E$3:$M$1000,
          MATCH($C118, 單價表!$B$3:$B$1000, 0),
          MATCH($I118, 單價表!$E$2:$M$2, 0)
    ),
    ""
)</f>
        <v/>
      </c>
      <c r="N118" s="35" t="str">
        <f t="shared" ca="1" si="4"/>
        <v/>
      </c>
      <c r="O118" s="32" t="str">
        <f>料單!P105</f>
        <v/>
      </c>
      <c r="P118" s="32" t="str">
        <f>料單!Q105</f>
        <v/>
      </c>
      <c r="Q118" s="32" t="str">
        <f>料單!R105</f>
        <v/>
      </c>
      <c r="R118" s="32">
        <f>料單!S105</f>
        <v>0</v>
      </c>
    </row>
    <row r="119" spans="1:18" x14ac:dyDescent="0.25">
      <c r="A119" s="32">
        <f>[1]板材才數分析.!D77</f>
        <v>3016</v>
      </c>
      <c r="B119" s="32">
        <f>料單!E106</f>
        <v>0</v>
      </c>
      <c r="C119" s="32">
        <f>料單!L106</f>
        <v>0</v>
      </c>
      <c r="D119" s="32" t="str">
        <f>料單!M106</f>
        <v/>
      </c>
      <c r="E119" s="32">
        <f>料單!F106</f>
        <v>0</v>
      </c>
      <c r="F119" s="32" t="str">
        <f>料單!G106</f>
        <v/>
      </c>
      <c r="G119" s="32">
        <f>料單!H106</f>
        <v>0</v>
      </c>
      <c r="H119" s="32" t="str">
        <f>料單!I106</f>
        <v/>
      </c>
      <c r="I119" s="32">
        <f>料單!J106</f>
        <v>0</v>
      </c>
      <c r="J119" s="32">
        <f>料單!K106</f>
        <v>0</v>
      </c>
      <c r="K119" s="53">
        <f ca="1">板材才數分析.!O77</f>
        <v>0</v>
      </c>
      <c r="M119" s="32" t="str">
        <f>IFERROR(
    INDEX(單價表!$E$3:$M$1000,
          MATCH($C119, 單價表!$B$3:$B$1000, 0),
          MATCH($I119, 單價表!$E$2:$M$2, 0)
    ),
    ""
)</f>
        <v/>
      </c>
      <c r="N119" s="35" t="str">
        <f t="shared" ca="1" si="4"/>
        <v/>
      </c>
      <c r="O119" s="32" t="str">
        <f>料單!P106</f>
        <v/>
      </c>
      <c r="P119" s="32" t="str">
        <f>料單!Q106</f>
        <v/>
      </c>
      <c r="Q119" s="32" t="str">
        <f>料單!R106</f>
        <v/>
      </c>
      <c r="R119" s="32">
        <f>料單!S106</f>
        <v>0</v>
      </c>
    </row>
    <row r="120" spans="1:18" x14ac:dyDescent="0.25">
      <c r="A120" s="32">
        <f>[1]板材才數分析.!D78</f>
        <v>3017</v>
      </c>
      <c r="B120" s="32">
        <f>料單!E107</f>
        <v>0</v>
      </c>
      <c r="C120" s="32">
        <f>料單!L107</f>
        <v>0</v>
      </c>
      <c r="D120" s="32" t="str">
        <f>料單!M107</f>
        <v/>
      </c>
      <c r="E120" s="32">
        <f>料單!F107</f>
        <v>0</v>
      </c>
      <c r="F120" s="32" t="str">
        <f>料單!G107</f>
        <v/>
      </c>
      <c r="G120" s="32">
        <f>料單!H107</f>
        <v>0</v>
      </c>
      <c r="H120" s="32" t="str">
        <f>料單!I107</f>
        <v/>
      </c>
      <c r="I120" s="32">
        <f>料單!J107</f>
        <v>0</v>
      </c>
      <c r="J120" s="32">
        <f>料單!K107</f>
        <v>0</v>
      </c>
      <c r="K120" s="53">
        <f ca="1">板材才數分析.!O78</f>
        <v>0</v>
      </c>
      <c r="M120" s="32" t="str">
        <f>IFERROR(
    INDEX(單價表!$E$3:$M$1000,
          MATCH($C120, 單價表!$B$3:$B$1000, 0),
          MATCH($I120, 單價表!$E$2:$M$2, 0)
    ),
    ""
)</f>
        <v/>
      </c>
      <c r="N120" s="35" t="str">
        <f t="shared" ca="1" si="4"/>
        <v/>
      </c>
      <c r="O120" s="32" t="str">
        <f>料單!P107</f>
        <v/>
      </c>
      <c r="P120" s="32" t="str">
        <f>料單!Q107</f>
        <v/>
      </c>
      <c r="Q120" s="32" t="str">
        <f>料單!R107</f>
        <v/>
      </c>
      <c r="R120" s="32">
        <f>料單!S107</f>
        <v>0</v>
      </c>
    </row>
    <row r="121" spans="1:18" x14ac:dyDescent="0.25">
      <c r="A121" s="32">
        <f>[1]板材才數分析.!D79</f>
        <v>3018</v>
      </c>
      <c r="B121" s="32">
        <f>料單!E108</f>
        <v>0</v>
      </c>
      <c r="C121" s="32">
        <f>料單!L108</f>
        <v>0</v>
      </c>
      <c r="D121" s="32" t="str">
        <f>料單!M108</f>
        <v/>
      </c>
      <c r="E121" s="32">
        <f>料單!F108</f>
        <v>0</v>
      </c>
      <c r="F121" s="32" t="str">
        <f>料單!G108</f>
        <v/>
      </c>
      <c r="G121" s="32">
        <f>料單!H108</f>
        <v>0</v>
      </c>
      <c r="H121" s="32" t="str">
        <f>料單!I108</f>
        <v/>
      </c>
      <c r="I121" s="32">
        <f>料單!J108</f>
        <v>0</v>
      </c>
      <c r="J121" s="32">
        <f>料單!K108</f>
        <v>0</v>
      </c>
      <c r="K121" s="53">
        <f ca="1">板材才數分析.!O79</f>
        <v>0</v>
      </c>
      <c r="M121" s="32" t="str">
        <f>IFERROR(
    INDEX(單價表!$E$3:$M$1000,
          MATCH($C121, 單價表!$B$3:$B$1000, 0),
          MATCH($I121, 單價表!$E$2:$M$2, 0)
    ),
    ""
)</f>
        <v/>
      </c>
      <c r="N121" s="35" t="str">
        <f t="shared" ca="1" si="4"/>
        <v/>
      </c>
      <c r="O121" s="32" t="str">
        <f>料單!P108</f>
        <v/>
      </c>
      <c r="P121" s="32" t="str">
        <f>料單!Q108</f>
        <v/>
      </c>
      <c r="Q121" s="32" t="str">
        <f>料單!R108</f>
        <v/>
      </c>
      <c r="R121" s="32">
        <f>料單!S108</f>
        <v>0</v>
      </c>
    </row>
    <row r="122" spans="1:18" x14ac:dyDescent="0.25">
      <c r="A122" s="32">
        <f>[1]板材才數分析.!D80</f>
        <v>3019</v>
      </c>
      <c r="B122" s="32">
        <f>料單!E109</f>
        <v>0</v>
      </c>
      <c r="C122" s="32">
        <f>料單!L109</f>
        <v>0</v>
      </c>
      <c r="D122" s="32" t="str">
        <f>料單!M109</f>
        <v/>
      </c>
      <c r="E122" s="32">
        <f>料單!F109</f>
        <v>0</v>
      </c>
      <c r="F122" s="32" t="str">
        <f>料單!G109</f>
        <v/>
      </c>
      <c r="G122" s="32">
        <f>料單!H109</f>
        <v>0</v>
      </c>
      <c r="H122" s="32" t="str">
        <f>料單!I109</f>
        <v/>
      </c>
      <c r="I122" s="32">
        <f>料單!J109</f>
        <v>0</v>
      </c>
      <c r="J122" s="32">
        <f>料單!K109</f>
        <v>0</v>
      </c>
      <c r="K122" s="53">
        <f ca="1">板材才數分析.!O80</f>
        <v>0</v>
      </c>
      <c r="M122" s="32" t="str">
        <f>IFERROR(
    INDEX(單價表!$E$3:$M$1000,
          MATCH($C122, 單價表!$B$3:$B$1000, 0),
          MATCH($I122, 單價表!$E$2:$M$2, 0)
    ),
    ""
)</f>
        <v/>
      </c>
      <c r="O122" s="32" t="str">
        <f>料單!P109</f>
        <v/>
      </c>
      <c r="P122" s="32" t="str">
        <f>料單!Q109</f>
        <v/>
      </c>
      <c r="Q122" s="32" t="str">
        <f>料單!R109</f>
        <v/>
      </c>
      <c r="R122" s="32">
        <f>料單!S109</f>
        <v>0</v>
      </c>
    </row>
    <row r="123" spans="1:18" x14ac:dyDescent="0.25">
      <c r="A123" s="32">
        <f>[1]板材才數分析.!D81</f>
        <v>3020</v>
      </c>
      <c r="B123" s="32">
        <f>料單!E110</f>
        <v>0</v>
      </c>
      <c r="C123" s="32">
        <f>料單!L110</f>
        <v>0</v>
      </c>
      <c r="D123" s="32" t="str">
        <f>料單!M110</f>
        <v/>
      </c>
      <c r="E123" s="32">
        <f>料單!F110</f>
        <v>0</v>
      </c>
      <c r="F123" s="32" t="str">
        <f>料單!G110</f>
        <v/>
      </c>
      <c r="G123" s="32">
        <f>料單!H110</f>
        <v>0</v>
      </c>
      <c r="H123" s="32" t="str">
        <f>料單!I110</f>
        <v/>
      </c>
      <c r="I123" s="32">
        <f>料單!J110</f>
        <v>0</v>
      </c>
      <c r="J123" s="32">
        <f>料單!K110</f>
        <v>0</v>
      </c>
      <c r="K123" s="53">
        <f ca="1">板材才數分析.!O81</f>
        <v>0</v>
      </c>
      <c r="M123" s="32" t="str">
        <f>IFERROR(
    INDEX(單價表!$E$3:$M$1000,
          MATCH($C123, 單價表!$B$3:$B$1000, 0),
          MATCH($I123, 單價表!$E$2:$M$2, 0)
    ),
    ""
)</f>
        <v/>
      </c>
      <c r="O123" s="32" t="str">
        <f>料單!P110</f>
        <v/>
      </c>
      <c r="P123" s="32" t="str">
        <f>料單!Q110</f>
        <v/>
      </c>
      <c r="Q123" s="32" t="str">
        <f>料單!R110</f>
        <v/>
      </c>
      <c r="R123" s="32">
        <f>料單!S110</f>
        <v>0</v>
      </c>
    </row>
    <row r="124" spans="1:18" x14ac:dyDescent="0.25">
      <c r="A124" s="32">
        <f>[1]板材才數分析.!D82</f>
        <v>3021</v>
      </c>
      <c r="B124" s="32">
        <f>料單!E111</f>
        <v>0</v>
      </c>
      <c r="C124" s="32">
        <f>料單!L111</f>
        <v>0</v>
      </c>
      <c r="D124" s="32" t="str">
        <f>料單!M111</f>
        <v/>
      </c>
      <c r="E124" s="32">
        <f>料單!F111</f>
        <v>0</v>
      </c>
      <c r="F124" s="32" t="str">
        <f>料單!G111</f>
        <v/>
      </c>
      <c r="G124" s="32">
        <f>料單!H111</f>
        <v>0</v>
      </c>
      <c r="H124" s="32" t="str">
        <f>料單!I111</f>
        <v/>
      </c>
      <c r="I124" s="32">
        <f>料單!J111</f>
        <v>0</v>
      </c>
      <c r="J124" s="32">
        <f>料單!K111</f>
        <v>0</v>
      </c>
      <c r="K124" s="53">
        <f ca="1">板材才數分析.!O82</f>
        <v>0</v>
      </c>
      <c r="M124" s="32" t="str">
        <f>IFERROR(
    INDEX(單價表!$E$3:$M$1000,
          MATCH($C124, 單價表!$B$3:$B$1000, 0),
          MATCH($I124, 單價表!$E$2:$M$2, 0)
    ),
    ""
)</f>
        <v/>
      </c>
      <c r="O124" s="32" t="str">
        <f>料單!P111</f>
        <v/>
      </c>
      <c r="P124" s="32" t="str">
        <f>料單!Q111</f>
        <v/>
      </c>
      <c r="Q124" s="32" t="str">
        <f>料單!R111</f>
        <v/>
      </c>
      <c r="R124" s="32">
        <f>料單!S111</f>
        <v>0</v>
      </c>
    </row>
    <row r="125" spans="1:18" x14ac:dyDescent="0.25">
      <c r="A125" s="32">
        <f>[1]板材才數分析.!D83</f>
        <v>3022</v>
      </c>
      <c r="B125" s="32">
        <f>料單!E112</f>
        <v>0</v>
      </c>
      <c r="C125" s="32">
        <f>料單!L112</f>
        <v>0</v>
      </c>
      <c r="D125" s="32" t="str">
        <f>料單!M112</f>
        <v/>
      </c>
      <c r="E125" s="32">
        <f>料單!F112</f>
        <v>0</v>
      </c>
      <c r="F125" s="32" t="str">
        <f>料單!G112</f>
        <v/>
      </c>
      <c r="G125" s="32">
        <f>料單!H112</f>
        <v>0</v>
      </c>
      <c r="H125" s="32" t="str">
        <f>料單!I112</f>
        <v/>
      </c>
      <c r="I125" s="32">
        <f>料單!J112</f>
        <v>0</v>
      </c>
      <c r="J125" s="32">
        <f>料單!K112</f>
        <v>0</v>
      </c>
      <c r="K125" s="53">
        <f ca="1">板材才數分析.!O83</f>
        <v>0</v>
      </c>
      <c r="M125" s="32" t="str">
        <f>IFERROR(
    INDEX(單價表!$E$3:$M$1000,
          MATCH($C125, 單價表!$B$3:$B$1000, 0),
          MATCH($I125, 單價表!$E$2:$M$2, 0)
    ),
    ""
)</f>
        <v/>
      </c>
      <c r="O125" s="32" t="str">
        <f>料單!P112</f>
        <v/>
      </c>
      <c r="P125" s="32" t="str">
        <f>料單!Q112</f>
        <v/>
      </c>
      <c r="Q125" s="32" t="str">
        <f>料單!R112</f>
        <v/>
      </c>
      <c r="R125" s="32">
        <f>料單!S112</f>
        <v>0</v>
      </c>
    </row>
    <row r="126" spans="1:18" x14ac:dyDescent="0.25">
      <c r="A126" s="32">
        <f>[1]板材才數分析.!D84</f>
        <v>3023</v>
      </c>
      <c r="B126" s="32">
        <f>料單!E113</f>
        <v>0</v>
      </c>
      <c r="C126" s="32">
        <f>料單!L113</f>
        <v>0</v>
      </c>
      <c r="D126" s="32" t="str">
        <f>料單!M113</f>
        <v/>
      </c>
      <c r="E126" s="32">
        <f>料單!F113</f>
        <v>0</v>
      </c>
      <c r="F126" s="32" t="str">
        <f>料單!G113</f>
        <v/>
      </c>
      <c r="G126" s="32">
        <f>料單!H113</f>
        <v>0</v>
      </c>
      <c r="H126" s="32" t="str">
        <f>料單!I113</f>
        <v/>
      </c>
      <c r="I126" s="32">
        <f>料單!J113</f>
        <v>0</v>
      </c>
      <c r="J126" s="32">
        <f>料單!K113</f>
        <v>0</v>
      </c>
      <c r="K126" s="53">
        <f ca="1">板材才數分析.!O84</f>
        <v>0</v>
      </c>
      <c r="M126" s="32" t="str">
        <f>IFERROR(
    INDEX(單價表!$E$3:$M$1000,
          MATCH($C126, 單價表!$B$3:$B$1000, 0),
          MATCH($I126, 單價表!$E$2:$M$2, 0)
    ),
    ""
)</f>
        <v/>
      </c>
      <c r="O126" s="32" t="str">
        <f>料單!P113</f>
        <v/>
      </c>
      <c r="P126" s="32" t="str">
        <f>料單!Q113</f>
        <v/>
      </c>
      <c r="Q126" s="32" t="str">
        <f>料單!R113</f>
        <v/>
      </c>
      <c r="R126" s="32">
        <f>料單!S113</f>
        <v>0</v>
      </c>
    </row>
    <row r="127" spans="1:18" x14ac:dyDescent="0.25">
      <c r="A127" s="32">
        <f>[1]板材才數分析.!D85</f>
        <v>3024</v>
      </c>
      <c r="B127" s="32">
        <f>料單!E114</f>
        <v>0</v>
      </c>
      <c r="C127" s="32">
        <f>料單!L114</f>
        <v>0</v>
      </c>
      <c r="D127" s="32" t="str">
        <f>料單!M114</f>
        <v/>
      </c>
      <c r="E127" s="32">
        <f>料單!F114</f>
        <v>0</v>
      </c>
      <c r="F127" s="32" t="str">
        <f>料單!G114</f>
        <v/>
      </c>
      <c r="G127" s="32">
        <f>料單!H114</f>
        <v>0</v>
      </c>
      <c r="H127" s="32" t="str">
        <f>料單!I114</f>
        <v/>
      </c>
      <c r="I127" s="32">
        <f>料單!J114</f>
        <v>0</v>
      </c>
      <c r="J127" s="32">
        <f>料單!K114</f>
        <v>0</v>
      </c>
      <c r="K127" s="53">
        <f ca="1">板材才數分析.!O85</f>
        <v>0</v>
      </c>
      <c r="M127" s="32" t="str">
        <f>IFERROR(
    INDEX(單價表!$E$3:$M$1000,
          MATCH($C127, 單價表!$B$3:$B$1000, 0),
          MATCH($I127, 單價表!$E$2:$M$2, 0)
    ),
    ""
)</f>
        <v/>
      </c>
      <c r="O127" s="32" t="str">
        <f>料單!P114</f>
        <v/>
      </c>
      <c r="P127" s="32" t="str">
        <f>料單!Q114</f>
        <v/>
      </c>
      <c r="Q127" s="32" t="str">
        <f>料單!R114</f>
        <v/>
      </c>
      <c r="R127" s="32">
        <f>料單!S114</f>
        <v>0</v>
      </c>
    </row>
    <row r="128" spans="1:18" x14ac:dyDescent="0.25">
      <c r="A128" s="32">
        <f>[1]板材才數分析.!D86</f>
        <v>3025</v>
      </c>
      <c r="B128" s="32">
        <f>料單!E115</f>
        <v>0</v>
      </c>
      <c r="C128" s="32">
        <f>料單!L115</f>
        <v>0</v>
      </c>
      <c r="D128" s="32" t="str">
        <f>料單!M115</f>
        <v/>
      </c>
      <c r="E128" s="32">
        <f>料單!F115</f>
        <v>0</v>
      </c>
      <c r="F128" s="32" t="str">
        <f>料單!G115</f>
        <v/>
      </c>
      <c r="G128" s="32">
        <f>料單!H115</f>
        <v>0</v>
      </c>
      <c r="H128" s="32" t="str">
        <f>料單!I115</f>
        <v/>
      </c>
      <c r="I128" s="32">
        <f>料單!J115</f>
        <v>0</v>
      </c>
      <c r="J128" s="32">
        <f>料單!K115</f>
        <v>0</v>
      </c>
      <c r="K128" s="53">
        <f ca="1">板材才數分析.!O86</f>
        <v>0</v>
      </c>
      <c r="L128" s="400"/>
      <c r="M128" s="32" t="str">
        <f>IFERROR(
    INDEX(單價表!$E$3:$M$1000,
          MATCH($C128, 單價表!$B$3:$B$1000, 0),
          MATCH($I128, 單價表!$E$2:$M$2, 0)
    ),
    ""
)</f>
        <v/>
      </c>
      <c r="N128" s="399" t="str">
        <f ca="1">IFERROR((K128*M128),"")</f>
        <v/>
      </c>
      <c r="O128" s="32" t="str">
        <f>料單!P115</f>
        <v/>
      </c>
      <c r="P128" s="32" t="str">
        <f>料單!Q115</f>
        <v/>
      </c>
      <c r="Q128" s="32" t="str">
        <f>料單!R115</f>
        <v/>
      </c>
      <c r="R128" s="32">
        <f>料單!S115</f>
        <v>0</v>
      </c>
    </row>
    <row r="129" spans="1:18" x14ac:dyDescent="0.25">
      <c r="A129" s="32">
        <f>[1]板材才數分析.!D87</f>
        <v>3026</v>
      </c>
      <c r="B129" s="32">
        <f>料單!E116</f>
        <v>0</v>
      </c>
      <c r="C129" s="32">
        <f>料單!L116</f>
        <v>0</v>
      </c>
      <c r="D129" s="32" t="str">
        <f>料單!M116</f>
        <v/>
      </c>
      <c r="E129" s="32">
        <f>料單!F116</f>
        <v>0</v>
      </c>
      <c r="F129" s="32" t="str">
        <f>料單!G116</f>
        <v/>
      </c>
      <c r="G129" s="32">
        <f>料單!H116</f>
        <v>0</v>
      </c>
      <c r="H129" s="32" t="str">
        <f>料單!I116</f>
        <v/>
      </c>
      <c r="I129" s="32">
        <f>料單!J116</f>
        <v>0</v>
      </c>
      <c r="J129" s="32">
        <f>料單!K116</f>
        <v>0</v>
      </c>
      <c r="K129" s="53">
        <f ca="1">板材才數分析.!O87</f>
        <v>0</v>
      </c>
      <c r="L129" s="400"/>
      <c r="M129" s="32" t="str">
        <f>IFERROR(
    INDEX(單價表!$E$3:$M$1000,
          MATCH($C129, 單價表!$B$3:$B$1000, 0),
          MATCH($I129, 單價表!$E$2:$M$2, 0)
    ),
    ""
)</f>
        <v/>
      </c>
      <c r="N129" s="399" t="str">
        <f ca="1">IFERROR((K129*M129),"")</f>
        <v/>
      </c>
      <c r="O129" s="32" t="str">
        <f>料單!P116</f>
        <v/>
      </c>
      <c r="P129" s="32" t="str">
        <f>料單!Q116</f>
        <v/>
      </c>
      <c r="Q129" s="32" t="str">
        <f>料單!R116</f>
        <v/>
      </c>
      <c r="R129" s="32">
        <f>料單!S116</f>
        <v>0</v>
      </c>
    </row>
    <row r="130" spans="1:18" x14ac:dyDescent="0.25">
      <c r="A130" s="32">
        <f>[1]板材才數分析.!D88</f>
        <v>3027</v>
      </c>
      <c r="B130" s="32">
        <f>料單!E117</f>
        <v>0</v>
      </c>
      <c r="C130" s="32">
        <f>料單!L117</f>
        <v>0</v>
      </c>
      <c r="D130" s="32" t="str">
        <f>料單!M117</f>
        <v/>
      </c>
      <c r="E130" s="32">
        <f>料單!F117</f>
        <v>0</v>
      </c>
      <c r="F130" s="32" t="str">
        <f>料單!G117</f>
        <v/>
      </c>
      <c r="G130" s="32">
        <f>料單!H117</f>
        <v>0</v>
      </c>
      <c r="H130" s="32" t="str">
        <f>料單!I117</f>
        <v/>
      </c>
      <c r="I130" s="32">
        <f>料單!J117</f>
        <v>0</v>
      </c>
      <c r="J130" s="32">
        <f>料單!K117</f>
        <v>0</v>
      </c>
      <c r="K130" s="53">
        <f ca="1">板材才數分析.!O88</f>
        <v>0</v>
      </c>
      <c r="L130" s="400"/>
      <c r="M130" s="32" t="str">
        <f>IFERROR(
    INDEX(單價表!$E$3:$M$1000,
          MATCH($C130, 單價表!$B$3:$B$1000, 0),
          MATCH($I130, 單價表!$E$2:$M$2, 0)
    ),
    ""
)</f>
        <v/>
      </c>
      <c r="N130" s="399"/>
      <c r="O130" s="32" t="str">
        <f>料單!P117</f>
        <v/>
      </c>
      <c r="P130" s="32" t="str">
        <f>料單!Q117</f>
        <v/>
      </c>
      <c r="Q130" s="32" t="str">
        <f>料單!R117</f>
        <v/>
      </c>
      <c r="R130" s="32">
        <f>料單!S117</f>
        <v>0</v>
      </c>
    </row>
    <row r="131" spans="1:18" x14ac:dyDescent="0.25">
      <c r="A131" s="32">
        <f>[1]板材才數分析.!D89</f>
        <v>3028</v>
      </c>
      <c r="B131" s="32">
        <f>料單!E118</f>
        <v>0</v>
      </c>
      <c r="C131" s="32">
        <f>料單!L118</f>
        <v>0</v>
      </c>
      <c r="D131" s="32" t="str">
        <f>料單!M118</f>
        <v/>
      </c>
      <c r="E131" s="32">
        <f>料單!F118</f>
        <v>0</v>
      </c>
      <c r="F131" s="32" t="str">
        <f>料單!G118</f>
        <v/>
      </c>
      <c r="G131" s="32">
        <f>料單!H118</f>
        <v>0</v>
      </c>
      <c r="H131" s="32" t="str">
        <f>料單!I118</f>
        <v/>
      </c>
      <c r="I131" s="32">
        <f>料單!J118</f>
        <v>0</v>
      </c>
      <c r="J131" s="32">
        <f>料單!K118</f>
        <v>0</v>
      </c>
      <c r="K131" s="53">
        <f ca="1">板材才數分析.!O89</f>
        <v>0</v>
      </c>
      <c r="L131" s="400" t="str">
        <f>IFERROR(VLOOKUP(C131,[1]資料庫!$K$3:$AA$10,17,FALSE),"")</f>
        <v/>
      </c>
      <c r="M131" s="32" t="str">
        <f>IFERROR(
    INDEX(單價表!$E$3:$M$1000,
          MATCH($C131, 單價表!$B$3:$B$1000, 0),
          MATCH($I131, 單價表!$E$2:$M$2, 0)
    ),
    ""
)</f>
        <v/>
      </c>
      <c r="N131" s="399" t="str">
        <f t="shared" ref="N131:N139" ca="1" si="5">IFERROR((K131*M131),"")</f>
        <v/>
      </c>
      <c r="O131" s="32" t="str">
        <f>料單!P118</f>
        <v/>
      </c>
      <c r="P131" s="32" t="str">
        <f>料單!Q118</f>
        <v/>
      </c>
      <c r="Q131" s="32" t="str">
        <f>料單!R118</f>
        <v/>
      </c>
      <c r="R131" s="32">
        <f>料單!S118</f>
        <v>0</v>
      </c>
    </row>
    <row r="132" spans="1:18" x14ac:dyDescent="0.25">
      <c r="A132" s="32">
        <f>[1]板材才數分析.!D90</f>
        <v>3029</v>
      </c>
      <c r="B132" s="32">
        <f>料單!E119</f>
        <v>0</v>
      </c>
      <c r="C132" s="32">
        <f>料單!L119</f>
        <v>0</v>
      </c>
      <c r="D132" s="32" t="str">
        <f>料單!M119</f>
        <v/>
      </c>
      <c r="E132" s="32">
        <f>料單!F119</f>
        <v>0</v>
      </c>
      <c r="F132" s="32" t="str">
        <f>料單!G119</f>
        <v/>
      </c>
      <c r="G132" s="32">
        <f>料單!H119</f>
        <v>0</v>
      </c>
      <c r="H132" s="32" t="str">
        <f>料單!I119</f>
        <v/>
      </c>
      <c r="I132" s="32">
        <f>料單!J119</f>
        <v>0</v>
      </c>
      <c r="J132" s="32">
        <f>料單!K119</f>
        <v>0</v>
      </c>
      <c r="K132" s="53">
        <f ca="1">板材才數分析.!O90</f>
        <v>0</v>
      </c>
      <c r="L132" s="400" t="str">
        <f>IFERROR(VLOOKUP(C132,[1]資料庫!$K$3:$AA$10,17,FALSE),"")</f>
        <v/>
      </c>
      <c r="M132" s="32" t="str">
        <f>IFERROR(
    INDEX(單價表!$E$3:$M$1000,
          MATCH($C132, 單價表!$B$3:$B$1000, 0),
          MATCH($I132, 單價表!$E$2:$M$2, 0)
    ),
    ""
)</f>
        <v/>
      </c>
      <c r="N132" s="399" t="str">
        <f t="shared" ca="1" si="5"/>
        <v/>
      </c>
      <c r="O132" s="32" t="str">
        <f>料單!P119</f>
        <v/>
      </c>
      <c r="P132" s="32" t="str">
        <f>料單!Q119</f>
        <v/>
      </c>
      <c r="Q132" s="32" t="str">
        <f>料單!R119</f>
        <v/>
      </c>
      <c r="R132" s="32">
        <f>料單!S119</f>
        <v>0</v>
      </c>
    </row>
    <row r="133" spans="1:18" x14ac:dyDescent="0.25">
      <c r="A133" s="32">
        <f>[1]板材才數分析.!D91</f>
        <v>3030</v>
      </c>
      <c r="B133" s="32">
        <f>料單!E120</f>
        <v>0</v>
      </c>
      <c r="C133" s="32">
        <f>料單!L120</f>
        <v>0</v>
      </c>
      <c r="D133" s="32" t="str">
        <f>料單!M120</f>
        <v/>
      </c>
      <c r="E133" s="32">
        <f>料單!F120</f>
        <v>0</v>
      </c>
      <c r="F133" s="32" t="str">
        <f>料單!G120</f>
        <v/>
      </c>
      <c r="G133" s="32">
        <f>料單!H120</f>
        <v>0</v>
      </c>
      <c r="H133" s="32" t="str">
        <f>料單!I120</f>
        <v/>
      </c>
      <c r="I133" s="32">
        <f>料單!J120</f>
        <v>0</v>
      </c>
      <c r="J133" s="32">
        <f>料單!K120</f>
        <v>0</v>
      </c>
      <c r="K133" s="53">
        <f ca="1">板材才數分析.!O91</f>
        <v>0</v>
      </c>
      <c r="L133" s="400" t="str">
        <f>IFERROR(VLOOKUP(C133,[1]資料庫!$K$3:$AA$10,17,FALSE),"")</f>
        <v/>
      </c>
      <c r="M133" s="32" t="str">
        <f>IFERROR(
    INDEX(單價表!$E$3:$M$1000,
          MATCH($C133, 單價表!$B$3:$B$1000, 0),
          MATCH($I133, 單價表!$E$2:$M$2, 0)
    ),
    ""
)</f>
        <v/>
      </c>
      <c r="N133" s="399" t="str">
        <f t="shared" ca="1" si="5"/>
        <v/>
      </c>
      <c r="O133" s="32" t="str">
        <f>料單!P120</f>
        <v/>
      </c>
      <c r="P133" s="32" t="str">
        <f>料單!Q120</f>
        <v/>
      </c>
      <c r="Q133" s="32" t="str">
        <f>料單!R120</f>
        <v/>
      </c>
      <c r="R133" s="32">
        <f>料單!S120</f>
        <v>0</v>
      </c>
    </row>
    <row r="134" spans="1:18" x14ac:dyDescent="0.25">
      <c r="B134" s="400"/>
      <c r="C134" s="400"/>
      <c r="D134" s="400">
        <f>[2]板材才數分析.!L111</f>
        <v>0</v>
      </c>
      <c r="E134" s="400">
        <f>[2]板材才數分析.!F111</f>
        <v>0</v>
      </c>
      <c r="F134" s="400">
        <f>[2]板材才數分析.!G111</f>
        <v>0</v>
      </c>
      <c r="G134" s="400">
        <f>[2]板材才數分析.!H111</f>
        <v>0</v>
      </c>
      <c r="H134" s="400">
        <f>[2]板材才數分析.!I111</f>
        <v>0</v>
      </c>
      <c r="I134" s="400">
        <f>[2]板材才數分析.!J111</f>
        <v>0</v>
      </c>
      <c r="J134" s="400">
        <f>[2]板材才數分析.!K111</f>
        <v>0</v>
      </c>
      <c r="K134" s="401"/>
      <c r="L134" s="400"/>
      <c r="M134" s="400"/>
      <c r="N134" s="35">
        <f t="shared" si="5"/>
        <v>0</v>
      </c>
      <c r="O134" s="32" t="str">
        <f>IFERROR(VLOOKUP(D134,[1]資料庫!$P$4:$Q$136,2,FALSE),"")</f>
        <v/>
      </c>
    </row>
    <row r="135" spans="1:18" x14ac:dyDescent="0.25">
      <c r="B135" s="400"/>
      <c r="C135" s="400"/>
      <c r="D135" s="400">
        <f>[2]板材才數分析.!L112</f>
        <v>0</v>
      </c>
      <c r="E135" s="400">
        <f>[2]板材才數分析.!F112</f>
        <v>0</v>
      </c>
      <c r="F135" s="400">
        <f>[2]板材才數分析.!G112</f>
        <v>0</v>
      </c>
      <c r="G135" s="400">
        <f>[2]板材才數分析.!H112</f>
        <v>0</v>
      </c>
      <c r="H135" s="400">
        <f>[2]板材才數分析.!I112</f>
        <v>0</v>
      </c>
      <c r="I135" s="400">
        <f>[2]板材才數分析.!J112</f>
        <v>0</v>
      </c>
      <c r="J135" s="400">
        <f>[2]板材才數分析.!K112</f>
        <v>0</v>
      </c>
      <c r="K135" s="401"/>
      <c r="L135" s="400"/>
      <c r="M135" s="400"/>
      <c r="N135" s="35">
        <f t="shared" si="5"/>
        <v>0</v>
      </c>
      <c r="O135" s="32" t="str">
        <f>IFERROR(VLOOKUP(D135,[1]資料庫!$P$4:$Q$136,2,FALSE),"")</f>
        <v/>
      </c>
    </row>
    <row r="136" spans="1:18" x14ac:dyDescent="0.25">
      <c r="B136" s="400"/>
      <c r="C136" s="400"/>
      <c r="D136" s="400">
        <f>[2]板材才數分析.!L113</f>
        <v>0</v>
      </c>
      <c r="E136" s="400">
        <f>[2]板材才數分析.!F113</f>
        <v>0</v>
      </c>
      <c r="F136" s="400">
        <f>[2]板材才數分析.!G113</f>
        <v>0</v>
      </c>
      <c r="G136" s="400">
        <f>[2]板材才數分析.!H113</f>
        <v>0</v>
      </c>
      <c r="H136" s="400">
        <f>[2]板材才數分析.!I113</f>
        <v>0</v>
      </c>
      <c r="I136" s="400">
        <f>[2]板材才數分析.!J113</f>
        <v>0</v>
      </c>
      <c r="J136" s="400">
        <f>[2]板材才數分析.!K113</f>
        <v>0</v>
      </c>
      <c r="K136" s="401"/>
      <c r="L136" s="400"/>
      <c r="M136" s="400"/>
      <c r="N136" s="35">
        <f t="shared" si="5"/>
        <v>0</v>
      </c>
      <c r="O136" s="32" t="str">
        <f>IFERROR(VLOOKUP(D136,[1]資料庫!$P$4:$Q$136,2,FALSE),"")</f>
        <v/>
      </c>
    </row>
    <row r="137" spans="1:18" x14ac:dyDescent="0.25">
      <c r="B137" s="400"/>
      <c r="C137" s="400"/>
      <c r="D137" s="400">
        <f>[2]板材才數分析.!L114</f>
        <v>0</v>
      </c>
      <c r="E137" s="400">
        <f>[2]板材才數分析.!F114</f>
        <v>0</v>
      </c>
      <c r="F137" s="400">
        <f>[2]板材才數分析.!G114</f>
        <v>0</v>
      </c>
      <c r="G137" s="400">
        <f>[2]板材才數分析.!H114</f>
        <v>0</v>
      </c>
      <c r="H137" s="400">
        <f>[2]板材才數分析.!I114</f>
        <v>0</v>
      </c>
      <c r="I137" s="400">
        <f>[2]板材才數分析.!J114</f>
        <v>0</v>
      </c>
      <c r="J137" s="400">
        <f>[2]板材才數分析.!K114</f>
        <v>0</v>
      </c>
      <c r="K137" s="401"/>
      <c r="L137" s="400"/>
      <c r="M137" s="400"/>
      <c r="N137" s="35">
        <f t="shared" si="5"/>
        <v>0</v>
      </c>
      <c r="O137" s="32" t="str">
        <f>IFERROR(VLOOKUP(D137,[1]資料庫!$P$4:$Q$136,2,FALSE),"")</f>
        <v/>
      </c>
    </row>
    <row r="138" spans="1:18" x14ac:dyDescent="0.25">
      <c r="B138" s="400"/>
      <c r="C138" s="400"/>
      <c r="D138" s="400">
        <f>[2]板材才數分析.!L115</f>
        <v>0</v>
      </c>
      <c r="E138" s="400">
        <f>[2]板材才數分析.!F115</f>
        <v>0</v>
      </c>
      <c r="F138" s="400">
        <f>[2]板材才數分析.!G115</f>
        <v>0</v>
      </c>
      <c r="G138" s="400">
        <f>[2]板材才數分析.!H115</f>
        <v>0</v>
      </c>
      <c r="H138" s="400">
        <f>[2]板材才數分析.!I115</f>
        <v>0</v>
      </c>
      <c r="I138" s="400">
        <f>[2]板材才數分析.!J115</f>
        <v>0</v>
      </c>
      <c r="J138" s="400">
        <f>[2]板材才數分析.!K115</f>
        <v>0</v>
      </c>
      <c r="K138" s="401"/>
      <c r="L138" s="400"/>
      <c r="M138" s="400"/>
      <c r="N138" s="35">
        <f t="shared" si="5"/>
        <v>0</v>
      </c>
      <c r="O138" s="32" t="str">
        <f>IFERROR(VLOOKUP(D138,[1]資料庫!$P$4:$Q$136,2,FALSE),"")</f>
        <v/>
      </c>
    </row>
    <row r="139" spans="1:18" x14ac:dyDescent="0.25">
      <c r="B139" s="400"/>
      <c r="C139" s="400"/>
      <c r="D139" s="400"/>
      <c r="E139" s="400"/>
      <c r="F139" s="400"/>
      <c r="G139" s="400"/>
      <c r="H139" s="400"/>
      <c r="I139" s="400"/>
      <c r="J139" s="400"/>
      <c r="K139" s="401"/>
      <c r="L139" s="400" t="str">
        <f>IFERROR(VLOOKUP(C139,[1]資料庫!$K$3:$AA$10,17,FALSE),"")</f>
        <v/>
      </c>
      <c r="M139" s="400"/>
      <c r="N139" s="35">
        <f t="shared" si="5"/>
        <v>0</v>
      </c>
      <c r="O139" s="32" t="str">
        <f>IFERROR(VLOOKUP(D139,[1]資料庫!$P$4:$Q$136,2,FALSE),"")</f>
        <v/>
      </c>
    </row>
    <row r="140" spans="1:18" x14ac:dyDescent="0.25">
      <c r="H140" s="524" t="s">
        <v>67</v>
      </c>
      <c r="I140" s="524"/>
      <c r="J140" s="524"/>
      <c r="K140" s="54">
        <f ca="1">SUM(K104:K139)</f>
        <v>0</v>
      </c>
      <c r="L140" s="48" t="str">
        <f>L104</f>
        <v/>
      </c>
      <c r="M140" s="48"/>
      <c r="N140" s="49"/>
      <c r="O140" s="466">
        <f ca="1">SUM(N104:N139)</f>
        <v>0</v>
      </c>
      <c r="P140" s="47"/>
    </row>
    <row r="141" spans="1:18" x14ac:dyDescent="0.25">
      <c r="A141" s="403" t="str">
        <f>料單!A123</f>
        <v>櫃體名稱</v>
      </c>
      <c r="B141" s="403">
        <f>料單!C123</f>
        <v>0</v>
      </c>
    </row>
    <row r="142" spans="1:18" x14ac:dyDescent="0.25">
      <c r="A142" s="403" t="str">
        <f>料單!A124</f>
        <v>櫃號</v>
      </c>
      <c r="B142" s="403">
        <f>料單!C124</f>
        <v>4</v>
      </c>
    </row>
    <row r="143" spans="1:18" x14ac:dyDescent="0.25">
      <c r="A143" s="403" t="str">
        <f>料單!A125</f>
        <v>櫃高</v>
      </c>
      <c r="B143" s="403">
        <f>料單!C125</f>
        <v>0</v>
      </c>
    </row>
    <row r="144" spans="1:18" x14ac:dyDescent="0.25">
      <c r="A144" s="403" t="str">
        <f>料單!A126</f>
        <v>櫃深</v>
      </c>
      <c r="B144" s="403">
        <f>料單!C126</f>
        <v>0</v>
      </c>
    </row>
    <row r="145" spans="1:18" x14ac:dyDescent="0.25">
      <c r="A145" s="403" t="str">
        <f>料單!A127</f>
        <v>櫃寬</v>
      </c>
      <c r="B145" s="403">
        <f>料單!C127</f>
        <v>0</v>
      </c>
    </row>
    <row r="146" spans="1:18" x14ac:dyDescent="0.25">
      <c r="A146" s="46" t="s">
        <v>79</v>
      </c>
      <c r="B146" s="46" t="s">
        <v>236</v>
      </c>
      <c r="C146" s="46" t="s">
        <v>962</v>
      </c>
      <c r="D146" s="46" t="s">
        <v>81</v>
      </c>
      <c r="E146" s="46" t="s">
        <v>0</v>
      </c>
      <c r="F146" s="46" t="s">
        <v>17</v>
      </c>
      <c r="G146" s="46" t="s">
        <v>1</v>
      </c>
      <c r="H146" s="46" t="s">
        <v>17</v>
      </c>
      <c r="I146" s="46" t="s">
        <v>85</v>
      </c>
      <c r="J146" s="46" t="s">
        <v>66</v>
      </c>
      <c r="K146" s="61" t="s">
        <v>2726</v>
      </c>
      <c r="L146" s="46" t="s">
        <v>87</v>
      </c>
      <c r="M146" s="46" t="s">
        <v>234</v>
      </c>
      <c r="N146" s="50" t="s">
        <v>88</v>
      </c>
      <c r="O146" s="46" t="s">
        <v>9</v>
      </c>
      <c r="P146" s="46" t="s">
        <v>9</v>
      </c>
      <c r="Q146" s="46" t="s">
        <v>9</v>
      </c>
      <c r="R146" s="46" t="s">
        <v>9</v>
      </c>
    </row>
    <row r="147" spans="1:18" x14ac:dyDescent="0.25">
      <c r="A147" s="32">
        <f>[1]板材才數分析.!D92</f>
        <v>4001</v>
      </c>
      <c r="B147" s="32" t="str">
        <f>料單!E130</f>
        <v>頂板</v>
      </c>
      <c r="C147" s="32">
        <f>料單!L130</f>
        <v>0</v>
      </c>
      <c r="D147" s="32" t="str">
        <f>料單!M130</f>
        <v/>
      </c>
      <c r="E147" s="32">
        <f>料單!F130</f>
        <v>-36</v>
      </c>
      <c r="F147" s="32" t="str">
        <f>料單!G130</f>
        <v>AA</v>
      </c>
      <c r="G147" s="32">
        <f>料單!H130</f>
        <v>0</v>
      </c>
      <c r="H147" s="32" t="str">
        <f>料單!I130</f>
        <v/>
      </c>
      <c r="I147" s="32">
        <f>料單!J130</f>
        <v>18</v>
      </c>
      <c r="J147" s="32">
        <f>料單!K130</f>
        <v>0</v>
      </c>
      <c r="K147" s="53">
        <f ca="1">板材才數分析.!O92</f>
        <v>0</v>
      </c>
      <c r="L147" s="32" t="str">
        <f>IFERROR(VLOOKUP(C147,[1]資料庫!$K$3:$AA$10,17,FALSE),"")</f>
        <v/>
      </c>
      <c r="M147" s="32">
        <f>IFERROR(
    INDEX(單價表!$E$3:$M$1000,
          MATCH($C147, 單價表!$B$3:$B$1000, 0),
          MATCH($I147, 單價表!$E$2:$M$2, 0)
    ),
    ""
)</f>
        <v>99</v>
      </c>
      <c r="N147" s="35">
        <f t="shared" ref="N147:N174" ca="1" si="6">IFERROR((K147*M147),"")</f>
        <v>0</v>
      </c>
      <c r="O147" s="32" t="str">
        <f>料單!P130</f>
        <v>背板溝</v>
      </c>
      <c r="P147" s="32" t="str">
        <f>料單!Q130</f>
        <v>側</v>
      </c>
      <c r="Q147" s="32" t="str">
        <f>料單!R130</f>
        <v/>
      </c>
      <c r="R147" s="32">
        <f>料單!S130</f>
        <v>0</v>
      </c>
    </row>
    <row r="148" spans="1:18" x14ac:dyDescent="0.25">
      <c r="A148" s="32">
        <f>[1]板材才數分析.!D93</f>
        <v>4002</v>
      </c>
      <c r="B148" s="32" t="str">
        <f>料單!E131</f>
        <v>底板</v>
      </c>
      <c r="C148" s="32">
        <f>料單!L131</f>
        <v>0</v>
      </c>
      <c r="D148" s="32" t="str">
        <f>料單!M131</f>
        <v/>
      </c>
      <c r="E148" s="32">
        <f>料單!F131</f>
        <v>-36</v>
      </c>
      <c r="F148" s="32" t="str">
        <f>料單!G131</f>
        <v>AA</v>
      </c>
      <c r="G148" s="32">
        <f>料單!H131</f>
        <v>0</v>
      </c>
      <c r="H148" s="32" t="str">
        <f>料單!I131</f>
        <v/>
      </c>
      <c r="I148" s="32">
        <f>料單!J131</f>
        <v>18</v>
      </c>
      <c r="J148" s="32">
        <f>料單!K131</f>
        <v>0</v>
      </c>
      <c r="K148" s="53">
        <f ca="1">板材才數分析.!O93</f>
        <v>0</v>
      </c>
      <c r="L148" s="32" t="str">
        <f>IFERROR(VLOOKUP(C148,[1]資料庫!$K$3:$AA$10,17,FALSE),"")</f>
        <v/>
      </c>
      <c r="M148" s="32">
        <f>IFERROR(
    INDEX(單價表!$E$3:$M$1000,
          MATCH($C148, 單價表!$B$3:$B$1000, 0),
          MATCH($I148, 單價表!$E$2:$M$2, 0)
    ),
    ""
)</f>
        <v>99</v>
      </c>
      <c r="N148" s="35">
        <f t="shared" ca="1" si="6"/>
        <v>0</v>
      </c>
      <c r="O148" s="32" t="str">
        <f>料單!P131</f>
        <v>背板溝</v>
      </c>
      <c r="P148" s="32" t="str">
        <f>料單!Q131</f>
        <v>側</v>
      </c>
      <c r="Q148" s="32" t="str">
        <f>料單!R131</f>
        <v/>
      </c>
      <c r="R148" s="32">
        <f>料單!S131</f>
        <v>0</v>
      </c>
    </row>
    <row r="149" spans="1:18" x14ac:dyDescent="0.25">
      <c r="A149" s="32">
        <f>[1]板材才數分析.!D94</f>
        <v>4003</v>
      </c>
      <c r="B149" s="32" t="str">
        <f>料單!E132</f>
        <v>左側板</v>
      </c>
      <c r="C149" s="32">
        <f>料單!L132</f>
        <v>0</v>
      </c>
      <c r="D149" s="32" t="str">
        <f>料單!M132</f>
        <v/>
      </c>
      <c r="E149" s="32">
        <f>料單!F132</f>
        <v>0</v>
      </c>
      <c r="F149" s="32" t="str">
        <f>料單!G132</f>
        <v>AA</v>
      </c>
      <c r="G149" s="32">
        <f>料單!H132</f>
        <v>0</v>
      </c>
      <c r="H149" s="32" t="str">
        <f>料單!I132</f>
        <v>AA</v>
      </c>
      <c r="I149" s="32">
        <f>料單!J132</f>
        <v>18</v>
      </c>
      <c r="J149" s="32">
        <f>料單!K132</f>
        <v>0</v>
      </c>
      <c r="K149" s="53">
        <f ca="1">板材才數分析.!O94</f>
        <v>0</v>
      </c>
      <c r="L149" s="32" t="str">
        <f>IFERROR(VLOOKUP(C149,[1]資料庫!$K$3:$AA$10,17,FALSE),"")</f>
        <v/>
      </c>
      <c r="M149" s="32">
        <f>IFERROR(
    INDEX(單價表!$E$3:$M$1000,
          MATCH($C149, 單價表!$B$3:$B$1000, 0),
          MATCH($I149, 單價表!$E$2:$M$2, 0)
    ),
    ""
)</f>
        <v>99</v>
      </c>
      <c r="N149" s="35">
        <f t="shared" ca="1" si="6"/>
        <v>0</v>
      </c>
      <c r="O149" s="32" t="str">
        <f>料單!P132</f>
        <v>背板溝</v>
      </c>
      <c r="P149" s="32" t="str">
        <f>料單!Q132</f>
        <v>面</v>
      </c>
      <c r="Q149" s="32" t="str">
        <f>料單!R132</f>
        <v>排</v>
      </c>
      <c r="R149" s="32">
        <f>料單!S132</f>
        <v>0</v>
      </c>
    </row>
    <row r="150" spans="1:18" x14ac:dyDescent="0.25">
      <c r="A150" s="32">
        <f>[1]板材才數分析.!D95</f>
        <v>4004</v>
      </c>
      <c r="B150" s="32" t="str">
        <f>料單!E133</f>
        <v>右側板</v>
      </c>
      <c r="C150" s="32">
        <f>料單!L133</f>
        <v>0</v>
      </c>
      <c r="D150" s="32" t="str">
        <f>料單!M133</f>
        <v/>
      </c>
      <c r="E150" s="32">
        <f>料單!F133</f>
        <v>0</v>
      </c>
      <c r="F150" s="32" t="str">
        <f>料單!G133</f>
        <v>AA</v>
      </c>
      <c r="G150" s="32">
        <f>料單!H133</f>
        <v>0</v>
      </c>
      <c r="H150" s="32" t="str">
        <f>料單!I133</f>
        <v>AA</v>
      </c>
      <c r="I150" s="32">
        <f>料單!J133</f>
        <v>18</v>
      </c>
      <c r="J150" s="32">
        <f>料單!K133</f>
        <v>0</v>
      </c>
      <c r="K150" s="53">
        <f ca="1">板材才數分析.!O95</f>
        <v>0</v>
      </c>
      <c r="L150" s="32" t="str">
        <f>IFERROR(VLOOKUP(C150,[1]資料庫!$K$3:$AA$10,17,FALSE),"")</f>
        <v/>
      </c>
      <c r="M150" s="32">
        <f>IFERROR(
    INDEX(單價表!$E$3:$M$1000,
          MATCH($C150, 單價表!$B$3:$B$1000, 0),
          MATCH($I150, 單價表!$E$2:$M$2, 0)
    ),
    ""
)</f>
        <v>99</v>
      </c>
      <c r="N150" s="35">
        <f t="shared" ca="1" si="6"/>
        <v>0</v>
      </c>
      <c r="O150" s="32" t="str">
        <f>料單!P133</f>
        <v>背板溝</v>
      </c>
      <c r="P150" s="32" t="str">
        <f>料單!Q133</f>
        <v>面</v>
      </c>
      <c r="Q150" s="32" t="str">
        <f>料單!R133</f>
        <v>排</v>
      </c>
      <c r="R150" s="32">
        <f>料單!S133</f>
        <v>0</v>
      </c>
    </row>
    <row r="151" spans="1:18" x14ac:dyDescent="0.25">
      <c r="A151" s="32">
        <f>[1]板材才數分析.!D96</f>
        <v>4005</v>
      </c>
      <c r="B151" s="32" t="str">
        <f>料單!E134</f>
        <v>背板</v>
      </c>
      <c r="C151" s="32">
        <f>料單!L134</f>
        <v>0</v>
      </c>
      <c r="D151" s="32" t="str">
        <f>料單!M134</f>
        <v/>
      </c>
      <c r="E151" s="32">
        <f>料單!F134</f>
        <v>-22</v>
      </c>
      <c r="F151" s="32" t="str">
        <f>料單!G134</f>
        <v/>
      </c>
      <c r="G151" s="32">
        <f>料單!H134</f>
        <v>-22</v>
      </c>
      <c r="H151" s="32" t="str">
        <f>料單!I134</f>
        <v/>
      </c>
      <c r="I151" s="32">
        <f>料單!J134</f>
        <v>4</v>
      </c>
      <c r="J151" s="32">
        <f>料單!K134</f>
        <v>0</v>
      </c>
      <c r="K151" s="53">
        <f ca="1">板材才數分析.!O96</f>
        <v>0</v>
      </c>
      <c r="L151" s="32" t="str">
        <f>IFERROR(VLOOKUP(C151,[1]資料庫!$K$3:$AA$10,17,FALSE),"")</f>
        <v/>
      </c>
      <c r="M151" s="32">
        <f>IFERROR(
    INDEX(單價表!$E$3:$M$1000,
          MATCH($C151, 單價表!$B$3:$B$1000, 0),
          MATCH($I151, 單價表!$E$2:$M$2, 0)
    ),
    ""
)</f>
        <v>43</v>
      </c>
      <c r="N151" s="35">
        <f t="shared" ca="1" si="6"/>
        <v>0</v>
      </c>
      <c r="O151" s="32" t="str">
        <f>料單!P134</f>
        <v/>
      </c>
      <c r="P151" s="32" t="str">
        <f>料單!Q134</f>
        <v/>
      </c>
      <c r="Q151" s="32" t="str">
        <f>料單!R134</f>
        <v/>
      </c>
      <c r="R151" s="32">
        <f>料單!S134</f>
        <v>0</v>
      </c>
    </row>
    <row r="152" spans="1:18" x14ac:dyDescent="0.25">
      <c r="A152" s="32">
        <f>[1]板材才數分析.!D97</f>
        <v>4006</v>
      </c>
      <c r="B152" s="32" t="str">
        <f>料單!E135</f>
        <v>背拉桿</v>
      </c>
      <c r="C152" s="32">
        <f>料單!L135</f>
        <v>0</v>
      </c>
      <c r="D152" s="32" t="str">
        <f>料單!M135</f>
        <v/>
      </c>
      <c r="E152" s="32">
        <f>料單!F135</f>
        <v>-36</v>
      </c>
      <c r="F152" s="32" t="str">
        <f>料單!G135</f>
        <v>AA</v>
      </c>
      <c r="G152" s="32">
        <f>料單!H135</f>
        <v>120</v>
      </c>
      <c r="H152" s="32" t="str">
        <f>料單!I135</f>
        <v/>
      </c>
      <c r="I152" s="32">
        <f>料單!J135</f>
        <v>18</v>
      </c>
      <c r="J152" s="32">
        <f>料單!K135</f>
        <v>0</v>
      </c>
      <c r="K152" s="53">
        <f ca="1">板材才數分析.!O97</f>
        <v>0</v>
      </c>
      <c r="M152" s="32">
        <f>IFERROR(
    INDEX(單價表!$E$3:$M$1000,
          MATCH($C152, 單價表!$B$3:$B$1000, 0),
          MATCH($I152, 單價表!$E$2:$M$2, 0)
    ),
    ""
)</f>
        <v>99</v>
      </c>
      <c r="N152" s="35">
        <f t="shared" ca="1" si="6"/>
        <v>0</v>
      </c>
      <c r="O152" s="32" t="str">
        <f>料單!P135</f>
        <v/>
      </c>
      <c r="P152" s="32" t="str">
        <f>料單!Q135</f>
        <v>側</v>
      </c>
      <c r="Q152" s="32" t="str">
        <f>料單!R135</f>
        <v/>
      </c>
      <c r="R152" s="32">
        <f>料單!S135</f>
        <v>0</v>
      </c>
    </row>
    <row r="153" spans="1:18" x14ac:dyDescent="0.25">
      <c r="A153" s="32">
        <f>[1]板材才數分析.!D98</f>
        <v>4007</v>
      </c>
      <c r="B153" s="32" t="str">
        <f>料單!E136</f>
        <v>中立板</v>
      </c>
      <c r="C153" s="32">
        <f>料單!L136</f>
        <v>0</v>
      </c>
      <c r="D153" s="32" t="str">
        <f>料單!M136</f>
        <v/>
      </c>
      <c r="E153" s="32">
        <f>料單!F136</f>
        <v>-36</v>
      </c>
      <c r="F153" s="32" t="str">
        <f>料單!G136</f>
        <v>AA</v>
      </c>
      <c r="G153" s="32">
        <f>料單!H136</f>
        <v>-22</v>
      </c>
      <c r="H153" s="32" t="str">
        <f>料單!I136</f>
        <v/>
      </c>
      <c r="I153" s="32">
        <f>料單!J136</f>
        <v>18</v>
      </c>
      <c r="J153" s="32">
        <f>料單!K136</f>
        <v>0</v>
      </c>
      <c r="K153" s="53">
        <f ca="1">板材才數分析.!O98</f>
        <v>0</v>
      </c>
      <c r="M153" s="32">
        <f>IFERROR(
    INDEX(單價表!$E$3:$M$1000,
          MATCH($C153, 單價表!$B$3:$B$1000, 0),
          MATCH($I153, 單價表!$E$2:$M$2, 0)
    ),
    ""
)</f>
        <v>99</v>
      </c>
      <c r="N153" s="35">
        <f t="shared" ca="1" si="6"/>
        <v>0</v>
      </c>
      <c r="O153" s="32" t="str">
        <f>料單!P136</f>
        <v/>
      </c>
      <c r="P153" s="32" t="str">
        <f>料單!Q136</f>
        <v>側</v>
      </c>
      <c r="Q153" s="32" t="str">
        <f>料單!R136</f>
        <v>排</v>
      </c>
      <c r="R153" s="32">
        <f>料單!S136</f>
        <v>0</v>
      </c>
    </row>
    <row r="154" spans="1:18" x14ac:dyDescent="0.25">
      <c r="A154" s="32">
        <f>[1]板材才數分析.!D99</f>
        <v>4008</v>
      </c>
      <c r="B154" s="32" t="str">
        <f>料單!E137</f>
        <v>活隔</v>
      </c>
      <c r="C154" s="32">
        <f>料單!L137</f>
        <v>0</v>
      </c>
      <c r="D154" s="32" t="str">
        <f>料單!M137</f>
        <v/>
      </c>
      <c r="E154" s="32">
        <f>料單!F137</f>
        <v>0</v>
      </c>
      <c r="F154" s="32" t="str">
        <f>料單!G137</f>
        <v>AA</v>
      </c>
      <c r="G154" s="32">
        <f>料單!H137</f>
        <v>-32</v>
      </c>
      <c r="H154" s="32" t="str">
        <f>料單!I137</f>
        <v>AA</v>
      </c>
      <c r="I154" s="32">
        <f>料單!J137</f>
        <v>18</v>
      </c>
      <c r="J154" s="32">
        <f>料單!K137</f>
        <v>0</v>
      </c>
      <c r="K154" s="53">
        <f ca="1">板材才數分析.!O99</f>
        <v>0</v>
      </c>
      <c r="M154" s="32">
        <f>IFERROR(
    INDEX(單價表!$E$3:$M$1000,
          MATCH($C154, 單價表!$B$3:$B$1000, 0),
          MATCH($I154, 單價表!$E$2:$M$2, 0)
    ),
    ""
)</f>
        <v>99</v>
      </c>
      <c r="N154" s="35">
        <f t="shared" ca="1" si="6"/>
        <v>0</v>
      </c>
      <c r="O154" s="32" t="str">
        <f>料單!P137</f>
        <v/>
      </c>
      <c r="P154" s="32" t="str">
        <f>料單!Q137</f>
        <v/>
      </c>
      <c r="Q154" s="32" t="str">
        <f>料單!R137</f>
        <v/>
      </c>
      <c r="R154" s="32">
        <f>料單!S137</f>
        <v>0</v>
      </c>
    </row>
    <row r="155" spans="1:18" x14ac:dyDescent="0.25">
      <c r="A155" s="32">
        <f>[1]板材才數分析.!D100</f>
        <v>4009</v>
      </c>
      <c r="B155" s="32" t="str">
        <f>料單!E138</f>
        <v>固隔</v>
      </c>
      <c r="C155" s="32">
        <f>料單!L138</f>
        <v>0</v>
      </c>
      <c r="D155" s="32" t="str">
        <f>料單!M138</f>
        <v/>
      </c>
      <c r="E155" s="32">
        <f>料單!F138</f>
        <v>0</v>
      </c>
      <c r="F155" s="32" t="str">
        <f>料單!G138</f>
        <v>AA</v>
      </c>
      <c r="G155" s="32">
        <f>料單!H138</f>
        <v>-22</v>
      </c>
      <c r="H155" s="32" t="str">
        <f>料單!I138</f>
        <v/>
      </c>
      <c r="I155" s="32">
        <f>料單!J138</f>
        <v>18</v>
      </c>
      <c r="J155" s="32">
        <f>料單!K138</f>
        <v>0</v>
      </c>
      <c r="K155" s="53">
        <f ca="1">板材才數分析.!O100</f>
        <v>0</v>
      </c>
      <c r="M155" s="32">
        <f>IFERROR(
    INDEX(單價表!$E$3:$M$1000,
          MATCH($C155, 單價表!$B$3:$B$1000, 0),
          MATCH($I155, 單價表!$E$2:$M$2, 0)
    ),
    ""
)</f>
        <v>99</v>
      </c>
      <c r="N155" s="35">
        <f t="shared" ca="1" si="6"/>
        <v>0</v>
      </c>
      <c r="O155" s="32" t="str">
        <f>料單!P138</f>
        <v/>
      </c>
      <c r="P155" s="32" t="str">
        <f>料單!Q138</f>
        <v>固</v>
      </c>
      <c r="Q155" s="32" t="str">
        <f>料單!R138</f>
        <v/>
      </c>
      <c r="R155" s="32">
        <f>料單!S138</f>
        <v>0</v>
      </c>
    </row>
    <row r="156" spans="1:18" x14ac:dyDescent="0.25">
      <c r="A156" s="32">
        <f>[1]板材才數分析.!D101</f>
        <v>4010</v>
      </c>
      <c r="B156" s="32" t="str">
        <f>料單!E139</f>
        <v>左門板</v>
      </c>
      <c r="C156" s="32">
        <f>料單!L139</f>
        <v>0</v>
      </c>
      <c r="D156" s="32" t="str">
        <f>料單!M139</f>
        <v/>
      </c>
      <c r="E156" s="32">
        <f>料單!F139</f>
        <v>0</v>
      </c>
      <c r="F156" s="32" t="str">
        <f>料單!G139</f>
        <v>AA</v>
      </c>
      <c r="G156" s="32">
        <f>料單!H139</f>
        <v>-4</v>
      </c>
      <c r="H156" s="32" t="str">
        <f>料單!I139</f>
        <v>AA</v>
      </c>
      <c r="I156" s="32">
        <f>料單!J139</f>
        <v>18</v>
      </c>
      <c r="J156" s="32">
        <f>料單!K139</f>
        <v>0</v>
      </c>
      <c r="K156" s="53">
        <f ca="1">板材才數分析.!O101</f>
        <v>0</v>
      </c>
      <c r="M156" s="32">
        <f>IFERROR(
    INDEX(單價表!$E$3:$M$1000,
          MATCH($C156, 單價表!$B$3:$B$1000, 0),
          MATCH($I156, 單價表!$E$2:$M$2, 0)
    ),
    ""
)</f>
        <v>99</v>
      </c>
      <c r="N156" s="35">
        <f t="shared" ca="1" si="6"/>
        <v>0</v>
      </c>
      <c r="O156" s="32" t="str">
        <f>料單!P139</f>
        <v>鉸2</v>
      </c>
      <c r="P156" s="32" t="str">
        <f>料單!Q139</f>
        <v/>
      </c>
      <c r="Q156" s="32" t="str">
        <f>料單!R139</f>
        <v/>
      </c>
      <c r="R156" s="32">
        <f>料單!S139</f>
        <v>0</v>
      </c>
    </row>
    <row r="157" spans="1:18" x14ac:dyDescent="0.25">
      <c r="A157" s="32">
        <f>[1]板材才數分析.!D102</f>
        <v>4011</v>
      </c>
      <c r="B157" s="32" t="str">
        <f>料單!E140</f>
        <v>右門板</v>
      </c>
      <c r="C157" s="32">
        <f>料單!L140</f>
        <v>0</v>
      </c>
      <c r="D157" s="32" t="str">
        <f>料單!M140</f>
        <v/>
      </c>
      <c r="E157" s="32">
        <f>料單!F140</f>
        <v>0</v>
      </c>
      <c r="F157" s="32" t="str">
        <f>料單!G140</f>
        <v>AA</v>
      </c>
      <c r="G157" s="32">
        <f>料單!H140</f>
        <v>-4</v>
      </c>
      <c r="H157" s="32" t="str">
        <f>料單!I140</f>
        <v>AA</v>
      </c>
      <c r="I157" s="32">
        <f>料單!J140</f>
        <v>18</v>
      </c>
      <c r="J157" s="32">
        <f>料單!K140</f>
        <v>0</v>
      </c>
      <c r="K157" s="53">
        <f ca="1">板材才數分析.!O102</f>
        <v>0</v>
      </c>
      <c r="M157" s="32">
        <f>IFERROR(
    INDEX(單價表!$E$3:$M$1000,
          MATCH($C157, 單價表!$B$3:$B$1000, 0),
          MATCH($I157, 單價表!$E$2:$M$2, 0)
    ),
    ""
)</f>
        <v>99</v>
      </c>
      <c r="N157" s="35">
        <f t="shared" ca="1" si="6"/>
        <v>0</v>
      </c>
      <c r="O157" s="32" t="str">
        <f>料單!P140</f>
        <v>鉸2</v>
      </c>
      <c r="P157" s="32" t="str">
        <f>料單!Q140</f>
        <v/>
      </c>
      <c r="Q157" s="32" t="str">
        <f>料單!R140</f>
        <v/>
      </c>
      <c r="R157" s="32">
        <f>料單!S140</f>
        <v>0</v>
      </c>
    </row>
    <row r="158" spans="1:18" x14ac:dyDescent="0.25">
      <c r="A158" s="32">
        <f>[1]板材才數分析.!D103</f>
        <v>4012</v>
      </c>
      <c r="B158" s="32">
        <f>料單!E141</f>
        <v>0</v>
      </c>
      <c r="C158" s="32">
        <f>料單!L141</f>
        <v>0</v>
      </c>
      <c r="D158" s="32" t="str">
        <f>料單!M141</f>
        <v/>
      </c>
      <c r="E158" s="32">
        <f>料單!F141</f>
        <v>0</v>
      </c>
      <c r="F158" s="32" t="str">
        <f>料單!G141</f>
        <v/>
      </c>
      <c r="G158" s="32">
        <f>料單!H141</f>
        <v>0</v>
      </c>
      <c r="H158" s="32" t="str">
        <f>料單!I141</f>
        <v/>
      </c>
      <c r="I158" s="32">
        <f>料單!J141</f>
        <v>0</v>
      </c>
      <c r="J158" s="32">
        <f>料單!K141</f>
        <v>0</v>
      </c>
      <c r="K158" s="53">
        <f ca="1">板材才數分析.!O103</f>
        <v>0</v>
      </c>
      <c r="M158" s="32" t="str">
        <f>IFERROR(
    INDEX(單價表!$E$3:$M$1000,
          MATCH($C158, 單價表!$B$3:$B$1000, 0),
          MATCH($I158, 單價表!$E$2:$M$2, 0)
    ),
    ""
)</f>
        <v/>
      </c>
      <c r="N158" s="35" t="str">
        <f t="shared" ca="1" si="6"/>
        <v/>
      </c>
      <c r="O158" s="32" t="str">
        <f>料單!P141</f>
        <v/>
      </c>
      <c r="P158" s="32" t="str">
        <f>料單!Q141</f>
        <v/>
      </c>
      <c r="Q158" s="32" t="str">
        <f>料單!R141</f>
        <v/>
      </c>
      <c r="R158" s="32">
        <f>料單!S141</f>
        <v>0</v>
      </c>
    </row>
    <row r="159" spans="1:18" x14ac:dyDescent="0.25">
      <c r="A159" s="32">
        <f>[1]板材才數分析.!D104</f>
        <v>4013</v>
      </c>
      <c r="B159" s="32">
        <f>料單!E142</f>
        <v>0</v>
      </c>
      <c r="C159" s="32">
        <f>料單!L142</f>
        <v>0</v>
      </c>
      <c r="D159" s="32" t="str">
        <f>料單!M142</f>
        <v/>
      </c>
      <c r="E159" s="32">
        <f>料單!F142</f>
        <v>0</v>
      </c>
      <c r="F159" s="32" t="str">
        <f>料單!G142</f>
        <v/>
      </c>
      <c r="G159" s="32">
        <f>料單!H142</f>
        <v>0</v>
      </c>
      <c r="H159" s="32" t="str">
        <f>料單!I142</f>
        <v/>
      </c>
      <c r="I159" s="32">
        <f>料單!J142</f>
        <v>0</v>
      </c>
      <c r="J159" s="32">
        <f>料單!K142</f>
        <v>0</v>
      </c>
      <c r="K159" s="53">
        <f ca="1">板材才數分析.!O104</f>
        <v>0</v>
      </c>
      <c r="M159" s="32" t="str">
        <f>IFERROR(
    INDEX(單價表!$E$3:$M$1000,
          MATCH($C159, 單價表!$B$3:$B$1000, 0),
          MATCH($I159, 單價表!$E$2:$M$2, 0)
    ),
    ""
)</f>
        <v/>
      </c>
      <c r="N159" s="35" t="str">
        <f t="shared" ca="1" si="6"/>
        <v/>
      </c>
      <c r="O159" s="32" t="str">
        <f>料單!P142</f>
        <v/>
      </c>
      <c r="P159" s="32" t="str">
        <f>料單!Q142</f>
        <v/>
      </c>
      <c r="Q159" s="32" t="str">
        <f>料單!R142</f>
        <v/>
      </c>
      <c r="R159" s="32">
        <f>料單!S142</f>
        <v>0</v>
      </c>
    </row>
    <row r="160" spans="1:18" x14ac:dyDescent="0.25">
      <c r="A160" s="32">
        <f>[1]板材才數分析.!D105</f>
        <v>4014</v>
      </c>
      <c r="B160" s="32">
        <f>料單!E143</f>
        <v>0</v>
      </c>
      <c r="C160" s="32">
        <f>料單!L143</f>
        <v>0</v>
      </c>
      <c r="D160" s="32" t="str">
        <f>料單!M143</f>
        <v/>
      </c>
      <c r="E160" s="32">
        <f>料單!F143</f>
        <v>0</v>
      </c>
      <c r="F160" s="32" t="str">
        <f>料單!G143</f>
        <v/>
      </c>
      <c r="G160" s="32">
        <f>料單!H143</f>
        <v>0</v>
      </c>
      <c r="H160" s="32" t="str">
        <f>料單!I143</f>
        <v/>
      </c>
      <c r="I160" s="32">
        <f>料單!J143</f>
        <v>0</v>
      </c>
      <c r="J160" s="32">
        <f>料單!K143</f>
        <v>0</v>
      </c>
      <c r="K160" s="53">
        <f ca="1">板材才數分析.!O105</f>
        <v>0</v>
      </c>
      <c r="M160" s="32" t="str">
        <f>IFERROR(
    INDEX(單價表!$E$3:$M$1000,
          MATCH($C160, 單價表!$B$3:$B$1000, 0),
          MATCH($I160, 單價表!$E$2:$M$2, 0)
    ),
    ""
)</f>
        <v/>
      </c>
      <c r="N160" s="35" t="str">
        <f t="shared" ca="1" si="6"/>
        <v/>
      </c>
      <c r="O160" s="32" t="str">
        <f>料單!P143</f>
        <v/>
      </c>
      <c r="P160" s="32" t="str">
        <f>料單!Q143</f>
        <v/>
      </c>
      <c r="Q160" s="32" t="str">
        <f>料單!R143</f>
        <v/>
      </c>
      <c r="R160" s="32">
        <f>料單!S143</f>
        <v>0</v>
      </c>
    </row>
    <row r="161" spans="1:18" x14ac:dyDescent="0.25">
      <c r="A161" s="32">
        <f>[1]板材才數分析.!D106</f>
        <v>4015</v>
      </c>
      <c r="B161" s="32">
        <f>料單!E144</f>
        <v>0</v>
      </c>
      <c r="C161" s="32">
        <f>料單!L144</f>
        <v>0</v>
      </c>
      <c r="D161" s="32" t="str">
        <f>料單!M144</f>
        <v/>
      </c>
      <c r="E161" s="32">
        <f>料單!F144</f>
        <v>0</v>
      </c>
      <c r="F161" s="32" t="str">
        <f>料單!G144</f>
        <v/>
      </c>
      <c r="G161" s="32">
        <f>料單!H144</f>
        <v>0</v>
      </c>
      <c r="H161" s="32" t="str">
        <f>料單!I144</f>
        <v/>
      </c>
      <c r="I161" s="32">
        <f>料單!J144</f>
        <v>0</v>
      </c>
      <c r="J161" s="32">
        <f>料單!K144</f>
        <v>0</v>
      </c>
      <c r="K161" s="53">
        <f ca="1">板材才數分析.!O106</f>
        <v>0</v>
      </c>
      <c r="M161" s="32" t="str">
        <f>IFERROR(
    INDEX(單價表!$E$3:$M$1000,
          MATCH($C161, 單價表!$B$3:$B$1000, 0),
          MATCH($I161, 單價表!$E$2:$M$2, 0)
    ),
    ""
)</f>
        <v/>
      </c>
      <c r="N161" s="35" t="str">
        <f t="shared" ca="1" si="6"/>
        <v/>
      </c>
      <c r="O161" s="32" t="str">
        <f>料單!P144</f>
        <v/>
      </c>
      <c r="P161" s="32" t="str">
        <f>料單!Q144</f>
        <v/>
      </c>
      <c r="Q161" s="32" t="str">
        <f>料單!R144</f>
        <v/>
      </c>
      <c r="R161" s="32">
        <f>料單!S144</f>
        <v>0</v>
      </c>
    </row>
    <row r="162" spans="1:18" x14ac:dyDescent="0.25">
      <c r="A162" s="32">
        <f>[1]板材才數分析.!D107</f>
        <v>4016</v>
      </c>
      <c r="B162" s="32">
        <f>料單!E145</f>
        <v>0</v>
      </c>
      <c r="C162" s="32">
        <f>料單!L145</f>
        <v>0</v>
      </c>
      <c r="D162" s="32" t="str">
        <f>料單!M145</f>
        <v/>
      </c>
      <c r="E162" s="32">
        <f>料單!F145</f>
        <v>0</v>
      </c>
      <c r="F162" s="32" t="str">
        <f>料單!G145</f>
        <v/>
      </c>
      <c r="G162" s="32">
        <f>料單!H145</f>
        <v>0</v>
      </c>
      <c r="H162" s="32" t="str">
        <f>料單!I145</f>
        <v/>
      </c>
      <c r="I162" s="32">
        <f>料單!J145</f>
        <v>0</v>
      </c>
      <c r="J162" s="32">
        <f>料單!K145</f>
        <v>0</v>
      </c>
      <c r="K162" s="53">
        <f ca="1">板材才數分析.!O107</f>
        <v>0</v>
      </c>
      <c r="M162" s="32" t="str">
        <f>IFERROR(
    INDEX(單價表!$E$3:$M$1000,
          MATCH($C162, 單價表!$B$3:$B$1000, 0),
          MATCH($I162, 單價表!$E$2:$M$2, 0)
    ),
    ""
)</f>
        <v/>
      </c>
      <c r="N162" s="35" t="str">
        <f t="shared" ca="1" si="6"/>
        <v/>
      </c>
      <c r="O162" s="32" t="str">
        <f>料單!P145</f>
        <v/>
      </c>
      <c r="P162" s="32" t="str">
        <f>料單!Q145</f>
        <v/>
      </c>
      <c r="Q162" s="32" t="str">
        <f>料單!R145</f>
        <v/>
      </c>
      <c r="R162" s="32">
        <f>料單!S145</f>
        <v>0</v>
      </c>
    </row>
    <row r="163" spans="1:18" x14ac:dyDescent="0.25">
      <c r="A163" s="32">
        <f>[1]板材才數分析.!D108</f>
        <v>4017</v>
      </c>
      <c r="B163" s="32">
        <f>料單!E146</f>
        <v>0</v>
      </c>
      <c r="C163" s="32">
        <f>料單!L146</f>
        <v>0</v>
      </c>
      <c r="D163" s="32" t="str">
        <f>料單!M146</f>
        <v/>
      </c>
      <c r="E163" s="32">
        <f>料單!F146</f>
        <v>0</v>
      </c>
      <c r="F163" s="32" t="str">
        <f>料單!G146</f>
        <v/>
      </c>
      <c r="G163" s="32">
        <f>料單!H146</f>
        <v>0</v>
      </c>
      <c r="H163" s="32" t="str">
        <f>料單!I146</f>
        <v/>
      </c>
      <c r="I163" s="32">
        <f>料單!J146</f>
        <v>0</v>
      </c>
      <c r="J163" s="32">
        <f>料單!K146</f>
        <v>0</v>
      </c>
      <c r="K163" s="53">
        <f ca="1">板材才數分析.!O108</f>
        <v>0</v>
      </c>
      <c r="M163" s="32" t="str">
        <f>IFERROR(
    INDEX(單價表!$E$3:$M$1000,
          MATCH($C163, 單價表!$B$3:$B$1000, 0),
          MATCH($I163, 單價表!$E$2:$M$2, 0)
    ),
    ""
)</f>
        <v/>
      </c>
      <c r="N163" s="35" t="str">
        <f t="shared" ca="1" si="6"/>
        <v/>
      </c>
      <c r="O163" s="32" t="str">
        <f>料單!P146</f>
        <v/>
      </c>
      <c r="P163" s="32" t="str">
        <f>料單!Q146</f>
        <v/>
      </c>
      <c r="Q163" s="32" t="str">
        <f>料單!R146</f>
        <v/>
      </c>
      <c r="R163" s="32">
        <f>料單!S146</f>
        <v>0</v>
      </c>
    </row>
    <row r="164" spans="1:18" x14ac:dyDescent="0.25">
      <c r="A164" s="32">
        <f>[1]板材才數分析.!D109</f>
        <v>4018</v>
      </c>
      <c r="B164" s="32">
        <f>料單!E147</f>
        <v>0</v>
      </c>
      <c r="C164" s="32">
        <f>料單!L147</f>
        <v>0</v>
      </c>
      <c r="D164" s="32" t="str">
        <f>料單!M147</f>
        <v/>
      </c>
      <c r="E164" s="32">
        <f>料單!F147</f>
        <v>0</v>
      </c>
      <c r="F164" s="32" t="str">
        <f>料單!G147</f>
        <v/>
      </c>
      <c r="G164" s="32">
        <f>料單!H147</f>
        <v>0</v>
      </c>
      <c r="H164" s="32" t="str">
        <f>料單!I147</f>
        <v/>
      </c>
      <c r="I164" s="32">
        <f>料單!J147</f>
        <v>0</v>
      </c>
      <c r="J164" s="32">
        <f>料單!K147</f>
        <v>0</v>
      </c>
      <c r="K164" s="53">
        <f ca="1">板材才數分析.!O109</f>
        <v>0</v>
      </c>
      <c r="M164" s="32" t="str">
        <f>IFERROR(
    INDEX(單價表!$E$3:$M$1000,
          MATCH($C164, 單價表!$B$3:$B$1000, 0),
          MATCH($I164, 單價表!$E$2:$M$2, 0)
    ),
    ""
)</f>
        <v/>
      </c>
      <c r="N164" s="35" t="str">
        <f t="shared" ca="1" si="6"/>
        <v/>
      </c>
      <c r="O164" s="32" t="str">
        <f>料單!P147</f>
        <v/>
      </c>
      <c r="P164" s="32" t="str">
        <f>料單!Q147</f>
        <v/>
      </c>
      <c r="Q164" s="32" t="str">
        <f>料單!R147</f>
        <v/>
      </c>
      <c r="R164" s="32">
        <f>料單!S147</f>
        <v>0</v>
      </c>
    </row>
    <row r="165" spans="1:18" x14ac:dyDescent="0.25">
      <c r="A165" s="32">
        <f>[1]板材才數分析.!D110</f>
        <v>4019</v>
      </c>
      <c r="B165" s="32">
        <f>料單!E148</f>
        <v>0</v>
      </c>
      <c r="C165" s="32">
        <f>料單!L148</f>
        <v>0</v>
      </c>
      <c r="D165" s="32" t="str">
        <f>料單!M148</f>
        <v/>
      </c>
      <c r="E165" s="32">
        <f>料單!F148</f>
        <v>0</v>
      </c>
      <c r="F165" s="32" t="str">
        <f>料單!G148</f>
        <v/>
      </c>
      <c r="G165" s="32">
        <f>料單!H148</f>
        <v>0</v>
      </c>
      <c r="H165" s="32" t="str">
        <f>料單!I148</f>
        <v/>
      </c>
      <c r="I165" s="32">
        <f>料單!J148</f>
        <v>0</v>
      </c>
      <c r="J165" s="32">
        <f>料單!K148</f>
        <v>0</v>
      </c>
      <c r="K165" s="53">
        <f ca="1">板材才數分析.!O110</f>
        <v>0</v>
      </c>
      <c r="M165" s="32" t="str">
        <f>IFERROR(
    INDEX(單價表!$E$3:$M$1000,
          MATCH($C165, 單價表!$B$3:$B$1000, 0),
          MATCH($I165, 單價表!$E$2:$M$2, 0)
    ),
    ""
)</f>
        <v/>
      </c>
      <c r="N165" s="35" t="str">
        <f t="shared" ca="1" si="6"/>
        <v/>
      </c>
      <c r="O165" s="32" t="str">
        <f>料單!P148</f>
        <v/>
      </c>
      <c r="P165" s="32" t="str">
        <f>料單!Q148</f>
        <v/>
      </c>
      <c r="Q165" s="32" t="str">
        <f>料單!R148</f>
        <v/>
      </c>
      <c r="R165" s="32">
        <f>料單!S148</f>
        <v>0</v>
      </c>
    </row>
    <row r="166" spans="1:18" x14ac:dyDescent="0.25">
      <c r="A166" s="32">
        <f>[1]板材才數分析.!D111</f>
        <v>4020</v>
      </c>
      <c r="B166" s="32">
        <f>料單!E149</f>
        <v>0</v>
      </c>
      <c r="C166" s="32">
        <f>料單!L149</f>
        <v>0</v>
      </c>
      <c r="D166" s="32" t="str">
        <f>料單!M149</f>
        <v/>
      </c>
      <c r="E166" s="32">
        <f>料單!F149</f>
        <v>0</v>
      </c>
      <c r="F166" s="32" t="str">
        <f>料單!G149</f>
        <v/>
      </c>
      <c r="G166" s="32">
        <f>料單!H149</f>
        <v>0</v>
      </c>
      <c r="H166" s="32" t="str">
        <f>料單!I149</f>
        <v/>
      </c>
      <c r="I166" s="32">
        <f>料單!J149</f>
        <v>0</v>
      </c>
      <c r="J166" s="32">
        <f>料單!K149</f>
        <v>0</v>
      </c>
      <c r="K166" s="53">
        <f ca="1">板材才數分析.!O111</f>
        <v>0</v>
      </c>
      <c r="M166" s="32" t="str">
        <f>IFERROR(
    INDEX(單價表!$E$3:$M$1000,
          MATCH($C166, 單價表!$B$3:$B$1000, 0),
          MATCH($I166, 單價表!$E$2:$M$2, 0)
    ),
    ""
)</f>
        <v/>
      </c>
      <c r="N166" s="35" t="str">
        <f t="shared" ca="1" si="6"/>
        <v/>
      </c>
      <c r="O166" s="32" t="str">
        <f>料單!P149</f>
        <v/>
      </c>
      <c r="P166" s="32" t="str">
        <f>料單!Q149</f>
        <v/>
      </c>
      <c r="Q166" s="32" t="str">
        <f>料單!R149</f>
        <v/>
      </c>
      <c r="R166" s="32">
        <f>料單!S149</f>
        <v>0</v>
      </c>
    </row>
    <row r="167" spans="1:18" x14ac:dyDescent="0.25">
      <c r="A167" s="32">
        <f>[1]板材才數分析.!D112</f>
        <v>4021</v>
      </c>
      <c r="B167" s="32">
        <f>料單!E150</f>
        <v>0</v>
      </c>
      <c r="C167" s="32">
        <f>料單!L150</f>
        <v>0</v>
      </c>
      <c r="D167" s="32" t="str">
        <f>料單!M150</f>
        <v/>
      </c>
      <c r="E167" s="32">
        <f>料單!F150</f>
        <v>0</v>
      </c>
      <c r="F167" s="32" t="str">
        <f>料單!G150</f>
        <v/>
      </c>
      <c r="G167" s="32">
        <f>料單!H150</f>
        <v>0</v>
      </c>
      <c r="H167" s="32" t="str">
        <f>料單!I150</f>
        <v/>
      </c>
      <c r="I167" s="32">
        <f>料單!J150</f>
        <v>0</v>
      </c>
      <c r="J167" s="32">
        <f>料單!K150</f>
        <v>0</v>
      </c>
      <c r="K167" s="53">
        <f ca="1">板材才數分析.!O112</f>
        <v>0</v>
      </c>
      <c r="M167" s="32" t="str">
        <f>IFERROR(
    INDEX(單價表!$E$3:$M$1000,
          MATCH($C167, 單價表!$B$3:$B$1000, 0),
          MATCH($I167, 單價表!$E$2:$M$2, 0)
    ),
    ""
)</f>
        <v/>
      </c>
      <c r="N167" s="35" t="str">
        <f t="shared" ca="1" si="6"/>
        <v/>
      </c>
      <c r="O167" s="32" t="str">
        <f>料單!P150</f>
        <v/>
      </c>
      <c r="P167" s="32" t="str">
        <f>料單!Q150</f>
        <v/>
      </c>
      <c r="Q167" s="32" t="str">
        <f>料單!R150</f>
        <v/>
      </c>
      <c r="R167" s="32">
        <f>料單!S150</f>
        <v>0</v>
      </c>
    </row>
    <row r="168" spans="1:18" x14ac:dyDescent="0.25">
      <c r="A168" s="32">
        <f>[1]板材才數分析.!D113</f>
        <v>4022</v>
      </c>
      <c r="B168" s="32">
        <f>料單!E151</f>
        <v>0</v>
      </c>
      <c r="C168" s="32">
        <f>料單!L151</f>
        <v>0</v>
      </c>
      <c r="D168" s="32" t="str">
        <f>料單!M151</f>
        <v/>
      </c>
      <c r="E168" s="32">
        <f>料單!F151</f>
        <v>0</v>
      </c>
      <c r="F168" s="32" t="str">
        <f>料單!G151</f>
        <v/>
      </c>
      <c r="G168" s="32">
        <f>料單!H151</f>
        <v>0</v>
      </c>
      <c r="H168" s="32" t="str">
        <f>料單!I151</f>
        <v/>
      </c>
      <c r="I168" s="32">
        <f>料單!J151</f>
        <v>0</v>
      </c>
      <c r="J168" s="32">
        <f>料單!K151</f>
        <v>0</v>
      </c>
      <c r="K168" s="53">
        <f ca="1">板材才數分析.!O113</f>
        <v>0</v>
      </c>
      <c r="M168" s="32" t="str">
        <f>IFERROR(
    INDEX(單價表!$E$3:$M$1000,
          MATCH($C168, 單價表!$B$3:$B$1000, 0),
          MATCH($I168, 單價表!$E$2:$M$2, 0)
    ),
    ""
)</f>
        <v/>
      </c>
      <c r="N168" s="35" t="str">
        <f t="shared" ca="1" si="6"/>
        <v/>
      </c>
      <c r="O168" s="32" t="str">
        <f>料單!P151</f>
        <v/>
      </c>
      <c r="P168" s="32" t="str">
        <f>料單!Q151</f>
        <v/>
      </c>
      <c r="Q168" s="32" t="str">
        <f>料單!R151</f>
        <v/>
      </c>
      <c r="R168" s="32">
        <f>料單!S151</f>
        <v>0</v>
      </c>
    </row>
    <row r="169" spans="1:18" x14ac:dyDescent="0.25">
      <c r="A169" s="32">
        <f>[1]板材才數分析.!D114</f>
        <v>4023</v>
      </c>
      <c r="B169" s="32">
        <f>料單!E152</f>
        <v>0</v>
      </c>
      <c r="C169" s="32">
        <f>料單!L152</f>
        <v>0</v>
      </c>
      <c r="D169" s="32" t="str">
        <f>料單!M152</f>
        <v/>
      </c>
      <c r="E169" s="32">
        <f>料單!F152</f>
        <v>0</v>
      </c>
      <c r="F169" s="32" t="str">
        <f>料單!G152</f>
        <v/>
      </c>
      <c r="G169" s="32">
        <f>料單!H152</f>
        <v>0</v>
      </c>
      <c r="H169" s="32" t="str">
        <f>料單!I152</f>
        <v/>
      </c>
      <c r="I169" s="32">
        <f>料單!J152</f>
        <v>0</v>
      </c>
      <c r="J169" s="32">
        <f>料單!K152</f>
        <v>0</v>
      </c>
      <c r="K169" s="53">
        <f ca="1">板材才數分析.!O114</f>
        <v>0</v>
      </c>
      <c r="M169" s="32" t="str">
        <f>IFERROR(
    INDEX(單價表!$E$3:$M$1000,
          MATCH($C169, 單價表!$B$3:$B$1000, 0),
          MATCH($I169, 單價表!$E$2:$M$2, 0)
    ),
    ""
)</f>
        <v/>
      </c>
      <c r="N169" s="35" t="str">
        <f t="shared" ca="1" si="6"/>
        <v/>
      </c>
      <c r="O169" s="32" t="str">
        <f>料單!P152</f>
        <v/>
      </c>
      <c r="P169" s="32" t="str">
        <f>料單!Q152</f>
        <v/>
      </c>
      <c r="Q169" s="32" t="str">
        <f>料單!R152</f>
        <v/>
      </c>
      <c r="R169" s="32">
        <f>料單!S152</f>
        <v>0</v>
      </c>
    </row>
    <row r="170" spans="1:18" x14ac:dyDescent="0.25">
      <c r="A170" s="32">
        <f>[1]板材才數分析.!D115</f>
        <v>4024</v>
      </c>
      <c r="B170" s="32">
        <f>料單!E153</f>
        <v>0</v>
      </c>
      <c r="C170" s="32">
        <f>料單!L153</f>
        <v>0</v>
      </c>
      <c r="D170" s="32" t="str">
        <f>料單!M153</f>
        <v/>
      </c>
      <c r="E170" s="32">
        <f>料單!F153</f>
        <v>0</v>
      </c>
      <c r="F170" s="32" t="str">
        <f>料單!G153</f>
        <v/>
      </c>
      <c r="G170" s="32">
        <f>料單!H153</f>
        <v>0</v>
      </c>
      <c r="H170" s="32" t="str">
        <f>料單!I153</f>
        <v/>
      </c>
      <c r="I170" s="32">
        <f>料單!J153</f>
        <v>0</v>
      </c>
      <c r="J170" s="32">
        <f>料單!K153</f>
        <v>0</v>
      </c>
      <c r="K170" s="53">
        <f ca="1">板材才數分析.!O115</f>
        <v>0</v>
      </c>
      <c r="M170" s="32" t="str">
        <f>IFERROR(
    INDEX(單價表!$E$3:$M$1000,
          MATCH($C170, 單價表!$B$3:$B$1000, 0),
          MATCH($I170, 單價表!$E$2:$M$2, 0)
    ),
    ""
)</f>
        <v/>
      </c>
      <c r="N170" s="35" t="str">
        <f t="shared" ca="1" si="6"/>
        <v/>
      </c>
      <c r="O170" s="32" t="str">
        <f>料單!P153</f>
        <v/>
      </c>
      <c r="P170" s="32" t="str">
        <f>料單!Q153</f>
        <v/>
      </c>
      <c r="Q170" s="32" t="str">
        <f>料單!R153</f>
        <v/>
      </c>
      <c r="R170" s="32">
        <f>料單!S153</f>
        <v>0</v>
      </c>
    </row>
    <row r="171" spans="1:18" x14ac:dyDescent="0.25">
      <c r="A171" s="32">
        <f>[1]板材才數分析.!D116</f>
        <v>4025</v>
      </c>
      <c r="B171" s="32">
        <f>料單!E154</f>
        <v>0</v>
      </c>
      <c r="C171" s="32">
        <f>料單!L154</f>
        <v>0</v>
      </c>
      <c r="D171" s="32" t="str">
        <f>料單!M154</f>
        <v/>
      </c>
      <c r="E171" s="32">
        <f>料單!F154</f>
        <v>0</v>
      </c>
      <c r="F171" s="32" t="str">
        <f>料單!G154</f>
        <v/>
      </c>
      <c r="G171" s="32">
        <f>料單!H154</f>
        <v>0</v>
      </c>
      <c r="H171" s="32" t="str">
        <f>料單!I154</f>
        <v/>
      </c>
      <c r="I171" s="32">
        <f>料單!J154</f>
        <v>0</v>
      </c>
      <c r="J171" s="32">
        <f>料單!K154</f>
        <v>0</v>
      </c>
      <c r="K171" s="53">
        <f ca="1">板材才數分析.!O116</f>
        <v>0</v>
      </c>
      <c r="M171" s="32" t="str">
        <f>IFERROR(
    INDEX(單價表!$E$3:$M$1000,
          MATCH($C171, 單價表!$B$3:$B$1000, 0),
          MATCH($I171, 單價表!$E$2:$M$2, 0)
    ),
    ""
)</f>
        <v/>
      </c>
      <c r="N171" s="35" t="str">
        <f t="shared" ca="1" si="6"/>
        <v/>
      </c>
      <c r="O171" s="32" t="str">
        <f>料單!P154</f>
        <v/>
      </c>
      <c r="P171" s="32" t="str">
        <f>料單!Q154</f>
        <v/>
      </c>
      <c r="Q171" s="32" t="str">
        <f>料單!R154</f>
        <v/>
      </c>
      <c r="R171" s="32">
        <f>料單!S154</f>
        <v>0</v>
      </c>
    </row>
    <row r="172" spans="1:18" x14ac:dyDescent="0.25">
      <c r="A172" s="32">
        <f>[1]板材才數分析.!D117</f>
        <v>4026</v>
      </c>
      <c r="B172" s="32">
        <f>料單!E155</f>
        <v>0</v>
      </c>
      <c r="C172" s="32">
        <f>料單!L155</f>
        <v>0</v>
      </c>
      <c r="D172" s="32" t="str">
        <f>料單!M155</f>
        <v/>
      </c>
      <c r="E172" s="32">
        <f>料單!F155</f>
        <v>0</v>
      </c>
      <c r="F172" s="32" t="str">
        <f>料單!G155</f>
        <v/>
      </c>
      <c r="G172" s="32">
        <f>料單!H155</f>
        <v>0</v>
      </c>
      <c r="H172" s="32" t="str">
        <f>料單!I155</f>
        <v/>
      </c>
      <c r="I172" s="32">
        <f>料單!J155</f>
        <v>0</v>
      </c>
      <c r="J172" s="32">
        <f>料單!K155</f>
        <v>0</v>
      </c>
      <c r="K172" s="53">
        <f ca="1">板材才數分析.!O117</f>
        <v>0</v>
      </c>
      <c r="M172" s="32" t="str">
        <f>IFERROR(
    INDEX(單價表!$E$3:$M$1000,
          MATCH($C172, 單價表!$B$3:$B$1000, 0),
          MATCH($I172, 單價表!$E$2:$M$2, 0)
    ),
    ""
)</f>
        <v/>
      </c>
      <c r="N172" s="35" t="str">
        <f t="shared" ca="1" si="6"/>
        <v/>
      </c>
      <c r="O172" s="32" t="str">
        <f>料單!P155</f>
        <v/>
      </c>
      <c r="P172" s="32" t="str">
        <f>料單!Q155</f>
        <v/>
      </c>
      <c r="Q172" s="32" t="str">
        <f>料單!R155</f>
        <v/>
      </c>
      <c r="R172" s="32">
        <f>料單!S155</f>
        <v>0</v>
      </c>
    </row>
    <row r="173" spans="1:18" x14ac:dyDescent="0.25">
      <c r="A173" s="32">
        <f>[1]板材才數分析.!D118</f>
        <v>4027</v>
      </c>
      <c r="B173" s="32">
        <f>料單!E156</f>
        <v>0</v>
      </c>
      <c r="C173" s="32">
        <f>料單!L156</f>
        <v>0</v>
      </c>
      <c r="D173" s="32" t="str">
        <f>料單!M156</f>
        <v/>
      </c>
      <c r="E173" s="32">
        <f>料單!F156</f>
        <v>0</v>
      </c>
      <c r="F173" s="32" t="str">
        <f>料單!G156</f>
        <v/>
      </c>
      <c r="G173" s="32">
        <f>料單!H156</f>
        <v>0</v>
      </c>
      <c r="H173" s="32" t="str">
        <f>料單!I156</f>
        <v/>
      </c>
      <c r="I173" s="32">
        <f>料單!J156</f>
        <v>0</v>
      </c>
      <c r="J173" s="32">
        <f>料單!K156</f>
        <v>0</v>
      </c>
      <c r="K173" s="53">
        <f ca="1">板材才數分析.!O118</f>
        <v>0</v>
      </c>
      <c r="M173" s="32" t="str">
        <f>IFERROR(
    INDEX(單價表!$E$3:$M$1000,
          MATCH($C173, 單價表!$B$3:$B$1000, 0),
          MATCH($I173, 單價表!$E$2:$M$2, 0)
    ),
    ""
)</f>
        <v/>
      </c>
      <c r="N173" s="35" t="str">
        <f t="shared" ca="1" si="6"/>
        <v/>
      </c>
      <c r="O173" s="32" t="str">
        <f>料單!P156</f>
        <v/>
      </c>
      <c r="P173" s="32" t="str">
        <f>料單!Q156</f>
        <v/>
      </c>
      <c r="Q173" s="32" t="str">
        <f>料單!R156</f>
        <v/>
      </c>
      <c r="R173" s="32">
        <f>料單!S156</f>
        <v>0</v>
      </c>
    </row>
    <row r="174" spans="1:18" x14ac:dyDescent="0.25">
      <c r="A174" s="32">
        <f>[1]板材才數分析.!D119</f>
        <v>4028</v>
      </c>
      <c r="B174" s="32">
        <f>料單!E157</f>
        <v>0</v>
      </c>
      <c r="C174" s="32">
        <f>料單!L157</f>
        <v>0</v>
      </c>
      <c r="D174" s="32" t="str">
        <f>料單!M157</f>
        <v/>
      </c>
      <c r="E174" s="32">
        <f>料單!F157</f>
        <v>0</v>
      </c>
      <c r="F174" s="32" t="str">
        <f>料單!G157</f>
        <v/>
      </c>
      <c r="G174" s="32">
        <f>料單!H157</f>
        <v>0</v>
      </c>
      <c r="H174" s="32" t="str">
        <f>料單!I157</f>
        <v/>
      </c>
      <c r="I174" s="32">
        <f>料單!J157</f>
        <v>0</v>
      </c>
      <c r="J174" s="32">
        <f>料單!K157</f>
        <v>0</v>
      </c>
      <c r="K174" s="53">
        <f ca="1">板材才數分析.!O119</f>
        <v>0</v>
      </c>
      <c r="M174" s="32" t="str">
        <f>IFERROR(
    INDEX(單價表!$E$3:$M$1000,
          MATCH($C174, 單價表!$B$3:$B$1000, 0),
          MATCH($I174, 單價表!$E$2:$M$2, 0)
    ),
    ""
)</f>
        <v/>
      </c>
      <c r="N174" s="35" t="str">
        <f t="shared" ca="1" si="6"/>
        <v/>
      </c>
      <c r="O174" s="32" t="str">
        <f>料單!P157</f>
        <v/>
      </c>
      <c r="P174" s="32" t="str">
        <f>料單!Q157</f>
        <v/>
      </c>
      <c r="Q174" s="32" t="str">
        <f>料單!R157</f>
        <v/>
      </c>
      <c r="R174" s="32">
        <f>料單!S157</f>
        <v>0</v>
      </c>
    </row>
    <row r="175" spans="1:18" x14ac:dyDescent="0.25">
      <c r="A175" s="32">
        <f>[1]板材才數分析.!D120</f>
        <v>4029</v>
      </c>
      <c r="B175" s="32">
        <f>料單!E158</f>
        <v>0</v>
      </c>
      <c r="C175" s="32">
        <f>料單!L158</f>
        <v>0</v>
      </c>
      <c r="D175" s="32" t="str">
        <f>料單!M158</f>
        <v/>
      </c>
      <c r="E175" s="32">
        <f>料單!F158</f>
        <v>0</v>
      </c>
      <c r="F175" s="32" t="str">
        <f>料單!G158</f>
        <v/>
      </c>
      <c r="G175" s="32">
        <f>料單!H158</f>
        <v>0</v>
      </c>
      <c r="H175" s="32" t="str">
        <f>料單!I158</f>
        <v/>
      </c>
      <c r="I175" s="32">
        <f>料單!J158</f>
        <v>0</v>
      </c>
      <c r="J175" s="32">
        <f>料單!K158</f>
        <v>0</v>
      </c>
      <c r="K175" s="53">
        <f ca="1">板材才數分析.!O120</f>
        <v>0</v>
      </c>
      <c r="M175" s="32" t="str">
        <f>IFERROR(
    INDEX(單價表!$E$3:$M$1000,
          MATCH($C175, 單價表!$B$3:$B$1000, 0),
          MATCH($I175, 單價表!$E$2:$M$2, 0)
    ),
    ""
)</f>
        <v/>
      </c>
      <c r="O175" s="32" t="str">
        <f>料單!P158</f>
        <v/>
      </c>
      <c r="P175" s="32" t="str">
        <f>料單!Q158</f>
        <v/>
      </c>
      <c r="Q175" s="32" t="str">
        <f>料單!R158</f>
        <v/>
      </c>
      <c r="R175" s="32">
        <f>料單!S158</f>
        <v>0</v>
      </c>
    </row>
    <row r="176" spans="1:18" x14ac:dyDescent="0.25">
      <c r="A176" s="32">
        <f>[1]板材才數分析.!D121</f>
        <v>4030</v>
      </c>
      <c r="C176" s="32">
        <f>料單!L159</f>
        <v>0</v>
      </c>
      <c r="D176" s="32" t="str">
        <f>料單!M159</f>
        <v/>
      </c>
      <c r="E176" s="32">
        <f>料單!F159</f>
        <v>0</v>
      </c>
      <c r="F176" s="32" t="str">
        <f>料單!G159</f>
        <v/>
      </c>
      <c r="G176" s="32">
        <f>料單!H159</f>
        <v>0</v>
      </c>
      <c r="H176" s="32" t="str">
        <f>料單!I159</f>
        <v/>
      </c>
      <c r="I176" s="32">
        <f>料單!J159</f>
        <v>0</v>
      </c>
      <c r="J176" s="32">
        <f>料單!K159</f>
        <v>0</v>
      </c>
      <c r="K176" s="53">
        <f ca="1">板材才數分析.!O121</f>
        <v>0</v>
      </c>
      <c r="M176" s="32" t="str">
        <f>IFERROR(
    INDEX(單價表!$E$3:$M$1000,
          MATCH($C176, 單價表!$B$3:$B$1000, 0),
          MATCH($I176, 單價表!$E$2:$M$2, 0)
    ),
    ""
)</f>
        <v/>
      </c>
      <c r="O176" s="32" t="str">
        <f>料單!P159</f>
        <v/>
      </c>
      <c r="P176" s="32" t="str">
        <f>料單!Q159</f>
        <v/>
      </c>
      <c r="Q176" s="32" t="str">
        <f>料單!R159</f>
        <v/>
      </c>
      <c r="R176" s="32">
        <f>料單!S159</f>
        <v>0</v>
      </c>
    </row>
    <row r="177" spans="1:18" x14ac:dyDescent="0.25">
      <c r="B177" s="400"/>
      <c r="C177" s="400"/>
      <c r="D177" s="400">
        <f>[2]板材才數分析.!L154</f>
        <v>0</v>
      </c>
      <c r="E177" s="400">
        <f>[2]板材才數分析.!F154</f>
        <v>0</v>
      </c>
      <c r="F177" s="400">
        <f>[2]板材才數分析.!G154</f>
        <v>0</v>
      </c>
      <c r="G177" s="400">
        <f>[2]板材才數分析.!H154</f>
        <v>0</v>
      </c>
      <c r="H177" s="400">
        <f>[2]板材才數分析.!I154</f>
        <v>0</v>
      </c>
      <c r="I177" s="400">
        <f>[2]板材才數分析.!J154</f>
        <v>0</v>
      </c>
      <c r="J177" s="400">
        <f>[2]板材才數分析.!K154</f>
        <v>0</v>
      </c>
      <c r="K177" s="401"/>
      <c r="L177" s="400"/>
      <c r="M177" s="400"/>
      <c r="N177" s="35">
        <f t="shared" ref="N177:N182" si="7">IFERROR((K177*M177),"")</f>
        <v>0</v>
      </c>
      <c r="O177" s="32">
        <f>料單!P160</f>
        <v>0</v>
      </c>
      <c r="P177" s="32">
        <f>料單!Q160</f>
        <v>0</v>
      </c>
      <c r="Q177" s="32">
        <f>料單!R160</f>
        <v>0</v>
      </c>
      <c r="R177" s="32">
        <f>料單!S160</f>
        <v>0</v>
      </c>
    </row>
    <row r="178" spans="1:18" x14ac:dyDescent="0.25">
      <c r="B178" s="400"/>
      <c r="C178" s="400"/>
      <c r="D178" s="400">
        <f>[2]板材才數分析.!L155</f>
        <v>0</v>
      </c>
      <c r="E178" s="400">
        <f>[2]板材才數分析.!F155</f>
        <v>0</v>
      </c>
      <c r="F178" s="400">
        <f>[2]板材才數分析.!G155</f>
        <v>0</v>
      </c>
      <c r="G178" s="400">
        <f>[2]板材才數分析.!H155</f>
        <v>0</v>
      </c>
      <c r="H178" s="400">
        <f>[2]板材才數分析.!I155</f>
        <v>0</v>
      </c>
      <c r="I178" s="400">
        <f>[2]板材才數分析.!J155</f>
        <v>0</v>
      </c>
      <c r="J178" s="400">
        <f>[2]板材才數分析.!K155</f>
        <v>0</v>
      </c>
      <c r="K178" s="401"/>
      <c r="L178" s="400"/>
      <c r="M178" s="400"/>
      <c r="N178" s="35">
        <f t="shared" si="7"/>
        <v>0</v>
      </c>
      <c r="O178" s="32" t="str">
        <f>IFERROR(VLOOKUP(D178,[1]資料庫!$P$4:$Q$136,2,FALSE),"")</f>
        <v/>
      </c>
      <c r="R178" s="32">
        <f>料單!S161</f>
        <v>0</v>
      </c>
    </row>
    <row r="179" spans="1:18" x14ac:dyDescent="0.25">
      <c r="B179" s="400"/>
      <c r="C179" s="400"/>
      <c r="D179" s="400">
        <f>[2]板材才數分析.!L156</f>
        <v>0</v>
      </c>
      <c r="E179" s="400">
        <f>[2]板材才數分析.!F156</f>
        <v>0</v>
      </c>
      <c r="F179" s="400">
        <f>[2]板材才數分析.!G156</f>
        <v>0</v>
      </c>
      <c r="G179" s="400">
        <f>[2]板材才數分析.!H156</f>
        <v>0</v>
      </c>
      <c r="H179" s="400">
        <f>[2]板材才數分析.!I156</f>
        <v>0</v>
      </c>
      <c r="I179" s="400">
        <f>[2]板材才數分析.!J156</f>
        <v>0</v>
      </c>
      <c r="J179" s="400">
        <f>[2]板材才數分析.!K156</f>
        <v>0</v>
      </c>
      <c r="K179" s="401"/>
      <c r="L179" s="400"/>
      <c r="M179" s="400"/>
      <c r="N179" s="35">
        <f t="shared" si="7"/>
        <v>0</v>
      </c>
      <c r="R179" s="32">
        <f>料單!S162</f>
        <v>0</v>
      </c>
    </row>
    <row r="180" spans="1:18" x14ac:dyDescent="0.25">
      <c r="B180" s="400"/>
      <c r="C180" s="400"/>
      <c r="D180" s="400">
        <f>[2]板材才數分析.!L157</f>
        <v>0</v>
      </c>
      <c r="E180" s="400">
        <f>[2]板材才數分析.!F157</f>
        <v>0</v>
      </c>
      <c r="F180" s="400">
        <f>[2]板材才數分析.!G157</f>
        <v>0</v>
      </c>
      <c r="G180" s="400">
        <f>[2]板材才數分析.!H157</f>
        <v>0</v>
      </c>
      <c r="H180" s="400">
        <f>[2]板材才數分析.!I157</f>
        <v>0</v>
      </c>
      <c r="I180" s="400">
        <f>[2]板材才數分析.!J157</f>
        <v>0</v>
      </c>
      <c r="J180" s="400">
        <f>[2]板材才數分析.!K157</f>
        <v>0</v>
      </c>
      <c r="K180" s="401"/>
      <c r="L180" s="400"/>
      <c r="M180" s="400"/>
      <c r="N180" s="35">
        <f t="shared" si="7"/>
        <v>0</v>
      </c>
      <c r="R180" s="32">
        <f>料單!S163</f>
        <v>0</v>
      </c>
    </row>
    <row r="181" spans="1:18" x14ac:dyDescent="0.25">
      <c r="B181" s="400"/>
      <c r="C181" s="400"/>
      <c r="D181" s="400">
        <f>[2]板材才數分析.!L158</f>
        <v>0</v>
      </c>
      <c r="E181" s="400">
        <f>[2]板材才數分析.!F158</f>
        <v>0</v>
      </c>
      <c r="F181" s="400">
        <f>[2]板材才數分析.!G158</f>
        <v>0</v>
      </c>
      <c r="G181" s="400">
        <f>[2]板材才數分析.!H158</f>
        <v>0</v>
      </c>
      <c r="H181" s="400">
        <f>[2]板材才數分析.!I158</f>
        <v>0</v>
      </c>
      <c r="I181" s="400">
        <f>[2]板材才數分析.!J158</f>
        <v>0</v>
      </c>
      <c r="J181" s="400">
        <f>[2]板材才數分析.!K158</f>
        <v>0</v>
      </c>
      <c r="K181" s="401"/>
      <c r="L181" s="400"/>
      <c r="M181" s="400"/>
      <c r="N181" s="399">
        <f t="shared" si="7"/>
        <v>0</v>
      </c>
      <c r="R181" s="32">
        <f>料單!S164</f>
        <v>0</v>
      </c>
    </row>
    <row r="182" spans="1:18" x14ac:dyDescent="0.25">
      <c r="B182" s="400"/>
      <c r="C182" s="400"/>
      <c r="D182" s="400"/>
      <c r="E182" s="400"/>
      <c r="F182" s="400"/>
      <c r="G182" s="400"/>
      <c r="H182" s="400"/>
      <c r="I182" s="400"/>
      <c r="J182" s="400"/>
      <c r="K182" s="401"/>
      <c r="L182" s="400" t="str">
        <f>IFERROR(VLOOKUP(C182,[1]資料庫!$K$3:$AA$10,17,FALSE),"")</f>
        <v/>
      </c>
      <c r="M182" s="400"/>
      <c r="N182" s="399">
        <f t="shared" si="7"/>
        <v>0</v>
      </c>
      <c r="R182" s="32">
        <f>料單!S165</f>
        <v>0</v>
      </c>
    </row>
    <row r="184" spans="1:18" x14ac:dyDescent="0.25">
      <c r="H184" s="524" t="s">
        <v>67</v>
      </c>
      <c r="I184" s="524"/>
      <c r="J184" s="524"/>
      <c r="K184" s="54">
        <f ca="1">SUM(K147:K178)</f>
        <v>0</v>
      </c>
      <c r="L184" s="47" t="str">
        <f>L147</f>
        <v/>
      </c>
      <c r="M184" s="47"/>
      <c r="N184" s="49"/>
      <c r="O184" s="466">
        <f ca="1">SUM(N146:N182)</f>
        <v>0</v>
      </c>
      <c r="P184" s="47"/>
    </row>
    <row r="185" spans="1:18" x14ac:dyDescent="0.25">
      <c r="A185" s="403" t="str">
        <f>料單!A162</f>
        <v>櫃體名稱</v>
      </c>
      <c r="B185" s="403">
        <f>料單!C162</f>
        <v>0</v>
      </c>
    </row>
    <row r="186" spans="1:18" x14ac:dyDescent="0.25">
      <c r="A186" s="403" t="str">
        <f>料單!A163</f>
        <v>櫃號</v>
      </c>
      <c r="B186" s="403">
        <f>料單!C163</f>
        <v>5</v>
      </c>
    </row>
    <row r="187" spans="1:18" x14ac:dyDescent="0.25">
      <c r="A187" s="403" t="str">
        <f>料單!A164</f>
        <v>櫃高</v>
      </c>
      <c r="B187" s="403">
        <f>料單!C164</f>
        <v>0</v>
      </c>
    </row>
    <row r="188" spans="1:18" x14ac:dyDescent="0.25">
      <c r="A188" s="403" t="str">
        <f>料單!A165</f>
        <v>櫃深</v>
      </c>
      <c r="B188" s="403">
        <f>料單!C165</f>
        <v>0</v>
      </c>
    </row>
    <row r="189" spans="1:18" x14ac:dyDescent="0.25">
      <c r="A189" s="403" t="str">
        <f>料單!A166</f>
        <v>櫃寬</v>
      </c>
      <c r="B189" s="403">
        <f>料單!C166</f>
        <v>0</v>
      </c>
    </row>
    <row r="190" spans="1:18" x14ac:dyDescent="0.25">
      <c r="A190" s="46" t="s">
        <v>79</v>
      </c>
      <c r="B190" s="46" t="s">
        <v>236</v>
      </c>
      <c r="C190" s="46" t="s">
        <v>962</v>
      </c>
      <c r="D190" s="46" t="s">
        <v>81</v>
      </c>
      <c r="E190" s="46" t="s">
        <v>0</v>
      </c>
      <c r="F190" s="46" t="s">
        <v>17</v>
      </c>
      <c r="G190" s="46" t="s">
        <v>1</v>
      </c>
      <c r="H190" s="46" t="s">
        <v>17</v>
      </c>
      <c r="I190" s="46" t="s">
        <v>85</v>
      </c>
      <c r="J190" s="46" t="s">
        <v>66</v>
      </c>
      <c r="K190" s="61" t="s">
        <v>2726</v>
      </c>
      <c r="L190" s="46" t="s">
        <v>87</v>
      </c>
      <c r="M190" s="46" t="s">
        <v>234</v>
      </c>
      <c r="N190" s="50" t="s">
        <v>88</v>
      </c>
      <c r="O190" s="46" t="s">
        <v>9</v>
      </c>
      <c r="P190" s="46" t="s">
        <v>9</v>
      </c>
      <c r="Q190" s="46" t="s">
        <v>9</v>
      </c>
      <c r="R190" s="46" t="s">
        <v>9</v>
      </c>
    </row>
    <row r="191" spans="1:18" x14ac:dyDescent="0.25">
      <c r="A191" s="32">
        <f>[1]板材才數分析.!D123</f>
        <v>5002</v>
      </c>
      <c r="B191" s="32" t="str">
        <f>料單!E169</f>
        <v>頂板</v>
      </c>
      <c r="C191" s="32">
        <f>料單!L169</f>
        <v>0</v>
      </c>
      <c r="D191" s="32" t="str">
        <f>料單!M169</f>
        <v/>
      </c>
      <c r="E191" s="32">
        <f>料單!F169</f>
        <v>-36</v>
      </c>
      <c r="F191" s="32" t="str">
        <f>料單!G169</f>
        <v>AA</v>
      </c>
      <c r="G191" s="32">
        <f>料單!H169</f>
        <v>0</v>
      </c>
      <c r="H191" s="32" t="str">
        <f>料單!I169</f>
        <v/>
      </c>
      <c r="I191" s="32">
        <f>料單!J169</f>
        <v>18</v>
      </c>
      <c r="J191" s="32">
        <f>料單!K169</f>
        <v>0</v>
      </c>
      <c r="K191" s="53">
        <f ca="1">板材才數分析.!O122</f>
        <v>0</v>
      </c>
      <c r="M191" s="463">
        <f>IFERROR(
    INDEX(單價表!$E$3:$M$1000,
          MATCH($C191, 單價表!$B$3:$B$1000, 0),
          MATCH($I191, 單價表!$E$2:$M$2, 0)
    ),
    ""
)</f>
        <v>99</v>
      </c>
      <c r="N191" s="35">
        <f t="shared" ref="N191:N213" ca="1" si="8">IFERROR((K191*M191),"")</f>
        <v>0</v>
      </c>
      <c r="O191" s="32" t="str">
        <f>料單!P169</f>
        <v>背板溝</v>
      </c>
      <c r="P191" s="32" t="str">
        <f>料單!Q169</f>
        <v>側</v>
      </c>
      <c r="Q191" s="32" t="str">
        <f>料單!R169</f>
        <v/>
      </c>
      <c r="R191" s="32">
        <f>料單!S169</f>
        <v>0</v>
      </c>
    </row>
    <row r="192" spans="1:18" x14ac:dyDescent="0.25">
      <c r="A192" s="32">
        <f>[1]板材才數分析.!D124</f>
        <v>5003</v>
      </c>
      <c r="B192" s="32" t="str">
        <f>料單!E170</f>
        <v>底板</v>
      </c>
      <c r="C192" s="32">
        <f>料單!L170</f>
        <v>0</v>
      </c>
      <c r="D192" s="32" t="str">
        <f>料單!M170</f>
        <v/>
      </c>
      <c r="E192" s="32">
        <f>料單!F170</f>
        <v>-36</v>
      </c>
      <c r="F192" s="32" t="str">
        <f>料單!G170</f>
        <v>AA</v>
      </c>
      <c r="G192" s="32">
        <f>料單!H170</f>
        <v>0</v>
      </c>
      <c r="H192" s="32" t="str">
        <f>料單!I170</f>
        <v/>
      </c>
      <c r="I192" s="32">
        <f>料單!J170</f>
        <v>18</v>
      </c>
      <c r="J192" s="32">
        <f>料單!K170</f>
        <v>0</v>
      </c>
      <c r="K192" s="53">
        <f ca="1">板材才數分析.!O123</f>
        <v>0</v>
      </c>
      <c r="M192" s="463">
        <f>IFERROR(
    INDEX(單價表!$E$3:$M$1000,
          MATCH($C192, 單價表!$B$3:$B$1000, 0),
          MATCH($I192, 單價表!$E$2:$M$2, 0)
    ),
    ""
)</f>
        <v>99</v>
      </c>
      <c r="N192" s="35">
        <f t="shared" ca="1" si="8"/>
        <v>0</v>
      </c>
      <c r="O192" s="32" t="str">
        <f>料單!P170</f>
        <v>背板溝</v>
      </c>
      <c r="P192" s="32" t="str">
        <f>料單!Q170</f>
        <v>側</v>
      </c>
      <c r="Q192" s="32" t="str">
        <f>料單!R170</f>
        <v/>
      </c>
      <c r="R192" s="32">
        <f>料單!S170</f>
        <v>0</v>
      </c>
    </row>
    <row r="193" spans="1:18" x14ac:dyDescent="0.25">
      <c r="A193" s="32">
        <f>[1]板材才數分析.!D125</f>
        <v>5004</v>
      </c>
      <c r="B193" s="32" t="str">
        <f>料單!E171</f>
        <v>左側板</v>
      </c>
      <c r="C193" s="32">
        <f>料單!L171</f>
        <v>0</v>
      </c>
      <c r="D193" s="32" t="str">
        <f>料單!M171</f>
        <v/>
      </c>
      <c r="E193" s="32">
        <f>料單!F171</f>
        <v>0</v>
      </c>
      <c r="F193" s="32" t="str">
        <f>料單!G171</f>
        <v>AA</v>
      </c>
      <c r="G193" s="32">
        <f>料單!H171</f>
        <v>0</v>
      </c>
      <c r="H193" s="32" t="str">
        <f>料單!I171</f>
        <v>AA</v>
      </c>
      <c r="I193" s="32">
        <f>料單!J171</f>
        <v>18</v>
      </c>
      <c r="J193" s="32">
        <f>料單!K171</f>
        <v>0</v>
      </c>
      <c r="K193" s="53">
        <f ca="1">板材才數分析.!O124</f>
        <v>0</v>
      </c>
      <c r="M193" s="463">
        <f>IFERROR(
    INDEX(單價表!$E$3:$M$1000,
          MATCH($C193, 單價表!$B$3:$B$1000, 0),
          MATCH($I193, 單價表!$E$2:$M$2, 0)
    ),
    ""
)</f>
        <v>99</v>
      </c>
      <c r="N193" s="35">
        <f t="shared" ca="1" si="8"/>
        <v>0</v>
      </c>
      <c r="O193" s="32" t="str">
        <f>料單!P171</f>
        <v>背板溝</v>
      </c>
      <c r="P193" s="32" t="str">
        <f>料單!Q171</f>
        <v>面</v>
      </c>
      <c r="Q193" s="32" t="str">
        <f>料單!R171</f>
        <v>排</v>
      </c>
      <c r="R193" s="32">
        <f>料單!S171</f>
        <v>0</v>
      </c>
    </row>
    <row r="194" spans="1:18" x14ac:dyDescent="0.25">
      <c r="A194" s="32">
        <f>[1]板材才數分析.!D126</f>
        <v>5005</v>
      </c>
      <c r="B194" s="32" t="str">
        <f>料單!E172</f>
        <v>右側板</v>
      </c>
      <c r="C194" s="32">
        <f>料單!L172</f>
        <v>0</v>
      </c>
      <c r="D194" s="32" t="str">
        <f>料單!M172</f>
        <v/>
      </c>
      <c r="E194" s="32">
        <f>料單!F172</f>
        <v>0</v>
      </c>
      <c r="F194" s="32" t="str">
        <f>料單!G172</f>
        <v>AA</v>
      </c>
      <c r="G194" s="32">
        <f>料單!H172</f>
        <v>0</v>
      </c>
      <c r="H194" s="32" t="str">
        <f>料單!I172</f>
        <v>AA</v>
      </c>
      <c r="I194" s="32">
        <f>料單!J172</f>
        <v>18</v>
      </c>
      <c r="J194" s="32">
        <f>料單!K172</f>
        <v>0</v>
      </c>
      <c r="K194" s="53">
        <f ca="1">板材才數分析.!O125</f>
        <v>0</v>
      </c>
      <c r="M194" s="463">
        <f>IFERROR(
    INDEX(單價表!$E$3:$M$1000,
          MATCH($C194, 單價表!$B$3:$B$1000, 0),
          MATCH($I194, 單價表!$E$2:$M$2, 0)
    ),
    ""
)</f>
        <v>99</v>
      </c>
      <c r="N194" s="35">
        <f t="shared" ca="1" si="8"/>
        <v>0</v>
      </c>
      <c r="O194" s="32" t="str">
        <f>料單!P172</f>
        <v>背板溝</v>
      </c>
      <c r="P194" s="32" t="str">
        <f>料單!Q172</f>
        <v>面</v>
      </c>
      <c r="Q194" s="32" t="str">
        <f>料單!R172</f>
        <v>排</v>
      </c>
      <c r="R194" s="32">
        <f>料單!S172</f>
        <v>0</v>
      </c>
    </row>
    <row r="195" spans="1:18" x14ac:dyDescent="0.25">
      <c r="A195" s="32">
        <f>[1]板材才數分析.!D127</f>
        <v>5006</v>
      </c>
      <c r="B195" s="32" t="str">
        <f>料單!E173</f>
        <v>背板</v>
      </c>
      <c r="C195" s="32">
        <f>料單!L173</f>
        <v>0</v>
      </c>
      <c r="D195" s="32" t="str">
        <f>料單!M173</f>
        <v/>
      </c>
      <c r="E195" s="32">
        <f>料單!F173</f>
        <v>-22</v>
      </c>
      <c r="F195" s="32" t="str">
        <f>料單!G173</f>
        <v/>
      </c>
      <c r="G195" s="32">
        <f>料單!H173</f>
        <v>-22</v>
      </c>
      <c r="H195" s="32" t="str">
        <f>料單!I173</f>
        <v/>
      </c>
      <c r="I195" s="32">
        <f>料單!J173</f>
        <v>4</v>
      </c>
      <c r="J195" s="32">
        <f>料單!K173</f>
        <v>0</v>
      </c>
      <c r="K195" s="53">
        <f ca="1">板材才數分析.!O126</f>
        <v>0</v>
      </c>
      <c r="M195" s="463">
        <f>IFERROR(
    INDEX(單價表!$E$3:$M$1000,
          MATCH($C195, 單價表!$B$3:$B$1000, 0),
          MATCH($I195, 單價表!$E$2:$M$2, 0)
    ),
    ""
)</f>
        <v>43</v>
      </c>
      <c r="N195" s="35">
        <f t="shared" ca="1" si="8"/>
        <v>0</v>
      </c>
      <c r="O195" s="32" t="str">
        <f>料單!P173</f>
        <v/>
      </c>
      <c r="P195" s="32" t="str">
        <f>料單!Q173</f>
        <v/>
      </c>
      <c r="Q195" s="32" t="str">
        <f>料單!R173</f>
        <v/>
      </c>
      <c r="R195" s="32">
        <f>料單!S173</f>
        <v>0</v>
      </c>
    </row>
    <row r="196" spans="1:18" x14ac:dyDescent="0.25">
      <c r="A196" s="32">
        <f>[1]板材才數分析.!D128</f>
        <v>5007</v>
      </c>
      <c r="B196" s="32" t="str">
        <f>料單!E174</f>
        <v>背拉桿</v>
      </c>
      <c r="C196" s="32">
        <f>料單!L174</f>
        <v>0</v>
      </c>
      <c r="D196" s="32" t="str">
        <f>料單!M174</f>
        <v/>
      </c>
      <c r="E196" s="32">
        <f>料單!F174</f>
        <v>-36</v>
      </c>
      <c r="F196" s="32" t="str">
        <f>料單!G174</f>
        <v>AA</v>
      </c>
      <c r="G196" s="32">
        <f>料單!H174</f>
        <v>120</v>
      </c>
      <c r="H196" s="32" t="str">
        <f>料單!I174</f>
        <v/>
      </c>
      <c r="I196" s="32">
        <f>料單!J174</f>
        <v>18</v>
      </c>
      <c r="J196" s="32">
        <f>料單!K174</f>
        <v>0</v>
      </c>
      <c r="K196" s="53">
        <f ca="1">板材才數分析.!O127</f>
        <v>0</v>
      </c>
      <c r="M196" s="463">
        <f>IFERROR(
    INDEX(單價表!$E$3:$M$1000,
          MATCH($C196, 單價表!$B$3:$B$1000, 0),
          MATCH($I196, 單價表!$E$2:$M$2, 0)
    ),
    ""
)</f>
        <v>99</v>
      </c>
      <c r="N196" s="35">
        <f t="shared" ca="1" si="8"/>
        <v>0</v>
      </c>
      <c r="O196" s="32" t="str">
        <f>料單!P174</f>
        <v/>
      </c>
      <c r="P196" s="32" t="str">
        <f>料單!Q174</f>
        <v>側</v>
      </c>
      <c r="Q196" s="32" t="str">
        <f>料單!R174</f>
        <v/>
      </c>
      <c r="R196" s="32">
        <f>料單!S174</f>
        <v>0</v>
      </c>
    </row>
    <row r="197" spans="1:18" x14ac:dyDescent="0.25">
      <c r="A197" s="32">
        <f>[1]板材才數分析.!D129</f>
        <v>5008</v>
      </c>
      <c r="B197" s="32" t="str">
        <f>料單!E175</f>
        <v>中立板</v>
      </c>
      <c r="C197" s="32">
        <f>料單!L175</f>
        <v>0</v>
      </c>
      <c r="D197" s="32" t="str">
        <f>料單!M175</f>
        <v/>
      </c>
      <c r="E197" s="32">
        <f>料單!F175</f>
        <v>-36</v>
      </c>
      <c r="F197" s="32" t="str">
        <f>料單!G175</f>
        <v>AA</v>
      </c>
      <c r="G197" s="32">
        <f>料單!H175</f>
        <v>-22</v>
      </c>
      <c r="H197" s="32" t="str">
        <f>料單!I175</f>
        <v/>
      </c>
      <c r="I197" s="32">
        <f>料單!J175</f>
        <v>18</v>
      </c>
      <c r="J197" s="32">
        <f>料單!K175</f>
        <v>0</v>
      </c>
      <c r="K197" s="53">
        <f ca="1">板材才數分析.!O128</f>
        <v>0</v>
      </c>
      <c r="M197" s="463">
        <f>IFERROR(
    INDEX(單價表!$E$3:$M$1000,
          MATCH($C197, 單價表!$B$3:$B$1000, 0),
          MATCH($I197, 單價表!$E$2:$M$2, 0)
    ),
    ""
)</f>
        <v>99</v>
      </c>
      <c r="N197" s="35">
        <f t="shared" ca="1" si="8"/>
        <v>0</v>
      </c>
      <c r="O197" s="32" t="str">
        <f>料單!P175</f>
        <v/>
      </c>
      <c r="P197" s="32" t="str">
        <f>料單!Q175</f>
        <v>側</v>
      </c>
      <c r="Q197" s="32" t="str">
        <f>料單!R175</f>
        <v>排</v>
      </c>
      <c r="R197" s="32">
        <f>料單!S175</f>
        <v>0</v>
      </c>
    </row>
    <row r="198" spans="1:18" x14ac:dyDescent="0.25">
      <c r="A198" s="32">
        <f>[1]板材才數分析.!D130</f>
        <v>5009</v>
      </c>
      <c r="B198" s="32" t="str">
        <f>料單!E176</f>
        <v>活隔</v>
      </c>
      <c r="C198" s="32">
        <f>料單!L176</f>
        <v>0</v>
      </c>
      <c r="D198" s="32" t="str">
        <f>料單!M176</f>
        <v/>
      </c>
      <c r="E198" s="32">
        <f>料單!F176</f>
        <v>0</v>
      </c>
      <c r="F198" s="32" t="str">
        <f>料單!G176</f>
        <v>AA</v>
      </c>
      <c r="G198" s="32">
        <f>料單!H176</f>
        <v>-32</v>
      </c>
      <c r="H198" s="32" t="str">
        <f>料單!I176</f>
        <v>AA</v>
      </c>
      <c r="I198" s="32">
        <f>料單!J176</f>
        <v>18</v>
      </c>
      <c r="J198" s="32">
        <f>料單!K176</f>
        <v>0</v>
      </c>
      <c r="K198" s="53">
        <f ca="1">板材才數分析.!O129</f>
        <v>0</v>
      </c>
      <c r="M198" s="463">
        <f>IFERROR(
    INDEX(單價表!$E$3:$M$1000,
          MATCH($C198, 單價表!$B$3:$B$1000, 0),
          MATCH($I198, 單價表!$E$2:$M$2, 0)
    ),
    ""
)</f>
        <v>99</v>
      </c>
      <c r="N198" s="35">
        <f t="shared" ca="1" si="8"/>
        <v>0</v>
      </c>
      <c r="O198" s="32" t="str">
        <f>料單!P176</f>
        <v/>
      </c>
      <c r="P198" s="32" t="str">
        <f>料單!Q176</f>
        <v/>
      </c>
      <c r="Q198" s="32" t="str">
        <f>料單!R176</f>
        <v/>
      </c>
      <c r="R198" s="32">
        <f>料單!S176</f>
        <v>0</v>
      </c>
    </row>
    <row r="199" spans="1:18" x14ac:dyDescent="0.25">
      <c r="A199" s="32">
        <f>[1]板材才數分析.!D131</f>
        <v>5010</v>
      </c>
      <c r="B199" s="32" t="str">
        <f>料單!E177</f>
        <v>固隔</v>
      </c>
      <c r="C199" s="32">
        <f>料單!L177</f>
        <v>0</v>
      </c>
      <c r="D199" s="32" t="str">
        <f>料單!M177</f>
        <v/>
      </c>
      <c r="E199" s="32">
        <f>料單!F177</f>
        <v>0</v>
      </c>
      <c r="F199" s="32" t="str">
        <f>料單!G177</f>
        <v>AA</v>
      </c>
      <c r="G199" s="32">
        <f>料單!H177</f>
        <v>-22</v>
      </c>
      <c r="H199" s="32" t="str">
        <f>料單!I177</f>
        <v/>
      </c>
      <c r="I199" s="32">
        <f>料單!J177</f>
        <v>18</v>
      </c>
      <c r="J199" s="32">
        <f>料單!K177</f>
        <v>0</v>
      </c>
      <c r="K199" s="53">
        <f ca="1">板材才數分析.!O130</f>
        <v>0</v>
      </c>
      <c r="M199" s="463">
        <f>IFERROR(
    INDEX(單價表!$E$3:$M$1000,
          MATCH($C199, 單價表!$B$3:$B$1000, 0),
          MATCH($I199, 單價表!$E$2:$M$2, 0)
    ),
    ""
)</f>
        <v>99</v>
      </c>
      <c r="N199" s="35">
        <f t="shared" ca="1" si="8"/>
        <v>0</v>
      </c>
      <c r="O199" s="32" t="str">
        <f>料單!P177</f>
        <v/>
      </c>
      <c r="P199" s="32" t="str">
        <f>料單!Q177</f>
        <v>固</v>
      </c>
      <c r="Q199" s="32" t="str">
        <f>料單!R177</f>
        <v/>
      </c>
      <c r="R199" s="32">
        <f>料單!S177</f>
        <v>0</v>
      </c>
    </row>
    <row r="200" spans="1:18" x14ac:dyDescent="0.25">
      <c r="A200" s="32">
        <f>[1]板材才數分析.!D132</f>
        <v>5011</v>
      </c>
      <c r="B200" s="32" t="str">
        <f>料單!E178</f>
        <v>左門板</v>
      </c>
      <c r="C200" s="32">
        <f>料單!L178</f>
        <v>0</v>
      </c>
      <c r="D200" s="32" t="str">
        <f>料單!M178</f>
        <v/>
      </c>
      <c r="E200" s="32">
        <f>料單!F178</f>
        <v>0</v>
      </c>
      <c r="F200" s="32" t="str">
        <f>料單!G178</f>
        <v>AA</v>
      </c>
      <c r="G200" s="32">
        <f>料單!H178</f>
        <v>-4</v>
      </c>
      <c r="H200" s="32" t="str">
        <f>料單!I178</f>
        <v>AA</v>
      </c>
      <c r="I200" s="32">
        <f>料單!J178</f>
        <v>18</v>
      </c>
      <c r="J200" s="32">
        <f>料單!K178</f>
        <v>0</v>
      </c>
      <c r="K200" s="53">
        <f ca="1">板材才數分析.!O131</f>
        <v>0</v>
      </c>
      <c r="M200" s="463">
        <f>IFERROR(
    INDEX(單價表!$E$3:$M$1000,
          MATCH($C200, 單價表!$B$3:$B$1000, 0),
          MATCH($I200, 單價表!$E$2:$M$2, 0)
    ),
    ""
)</f>
        <v>99</v>
      </c>
      <c r="N200" s="35">
        <f t="shared" ca="1" si="8"/>
        <v>0</v>
      </c>
      <c r="O200" s="32" t="str">
        <f>料單!P178</f>
        <v>鉸2</v>
      </c>
      <c r="P200" s="32" t="str">
        <f>料單!Q178</f>
        <v/>
      </c>
      <c r="Q200" s="32" t="str">
        <f>料單!R178</f>
        <v/>
      </c>
      <c r="R200" s="32">
        <f>料單!S178</f>
        <v>0</v>
      </c>
    </row>
    <row r="201" spans="1:18" x14ac:dyDescent="0.25">
      <c r="A201" s="32">
        <f>[1]板材才數分析.!D133</f>
        <v>5012</v>
      </c>
      <c r="B201" s="32" t="str">
        <f>料單!E179</f>
        <v>右門板</v>
      </c>
      <c r="C201" s="32">
        <f>料單!L179</f>
        <v>0</v>
      </c>
      <c r="D201" s="32" t="str">
        <f>料單!M179</f>
        <v/>
      </c>
      <c r="E201" s="32">
        <f>料單!F179</f>
        <v>0</v>
      </c>
      <c r="F201" s="32" t="str">
        <f>料單!G179</f>
        <v>AA</v>
      </c>
      <c r="G201" s="32">
        <f>料單!H179</f>
        <v>-4</v>
      </c>
      <c r="H201" s="32" t="str">
        <f>料單!I179</f>
        <v>AA</v>
      </c>
      <c r="I201" s="32">
        <f>料單!J179</f>
        <v>18</v>
      </c>
      <c r="J201" s="32">
        <f>料單!K179</f>
        <v>0</v>
      </c>
      <c r="K201" s="53">
        <f ca="1">板材才數分析.!O132</f>
        <v>0</v>
      </c>
      <c r="M201" s="463">
        <f>IFERROR(
    INDEX(單價表!$E$3:$M$1000,
          MATCH($C201, 單價表!$B$3:$B$1000, 0),
          MATCH($I201, 單價表!$E$2:$M$2, 0)
    ),
    ""
)</f>
        <v>99</v>
      </c>
      <c r="N201" s="35">
        <f t="shared" ca="1" si="8"/>
        <v>0</v>
      </c>
      <c r="O201" s="32" t="str">
        <f>料單!P179</f>
        <v>鉸2</v>
      </c>
      <c r="P201" s="32" t="str">
        <f>料單!Q179</f>
        <v/>
      </c>
      <c r="Q201" s="32" t="str">
        <f>料單!R179</f>
        <v/>
      </c>
      <c r="R201" s="32">
        <f>料單!S179</f>
        <v>0</v>
      </c>
    </row>
    <row r="202" spans="1:18" x14ac:dyDescent="0.25">
      <c r="A202" s="32">
        <f>[1]板材才數分析.!D134</f>
        <v>5013</v>
      </c>
      <c r="B202" s="32">
        <f>料單!E180</f>
        <v>0</v>
      </c>
      <c r="C202" s="32">
        <f>料單!L180</f>
        <v>0</v>
      </c>
      <c r="D202" s="32" t="str">
        <f>料單!M180</f>
        <v/>
      </c>
      <c r="E202" s="32">
        <f>料單!F180</f>
        <v>0</v>
      </c>
      <c r="F202" s="32" t="str">
        <f>料單!G180</f>
        <v/>
      </c>
      <c r="G202" s="32">
        <f>料單!H180</f>
        <v>0</v>
      </c>
      <c r="H202" s="32" t="str">
        <f>料單!I180</f>
        <v/>
      </c>
      <c r="I202" s="32">
        <f>料單!J180</f>
        <v>0</v>
      </c>
      <c r="J202" s="32">
        <f>料單!K180</f>
        <v>0</v>
      </c>
      <c r="K202" s="53">
        <f ca="1">板材才數分析.!O133</f>
        <v>0</v>
      </c>
      <c r="M202" s="463" t="str">
        <f>IFERROR(
    INDEX(單價表!$E$3:$M$1000,
          MATCH($C202, 單價表!$B$3:$B$1000, 0),
          MATCH($I202, 單價表!$E$2:$M$2, 0)
    ),
    ""
)</f>
        <v/>
      </c>
      <c r="N202" s="35" t="str">
        <f t="shared" ca="1" si="8"/>
        <v/>
      </c>
      <c r="O202" s="32" t="str">
        <f>料單!P180</f>
        <v/>
      </c>
      <c r="P202" s="32" t="str">
        <f>料單!Q180</f>
        <v/>
      </c>
      <c r="Q202" s="32" t="str">
        <f>料單!R180</f>
        <v/>
      </c>
      <c r="R202" s="32">
        <f>料單!S180</f>
        <v>0</v>
      </c>
    </row>
    <row r="203" spans="1:18" x14ac:dyDescent="0.25">
      <c r="A203" s="32">
        <f>[1]板材才數分析.!D135</f>
        <v>5014</v>
      </c>
      <c r="B203" s="32">
        <f>料單!E181</f>
        <v>0</v>
      </c>
      <c r="C203" s="32">
        <f>料單!L181</f>
        <v>0</v>
      </c>
      <c r="D203" s="32" t="str">
        <f>料單!M181</f>
        <v/>
      </c>
      <c r="E203" s="32">
        <f>料單!F181</f>
        <v>0</v>
      </c>
      <c r="F203" s="32" t="str">
        <f>料單!G181</f>
        <v/>
      </c>
      <c r="G203" s="32">
        <f>料單!H181</f>
        <v>0</v>
      </c>
      <c r="H203" s="32" t="str">
        <f>料單!I181</f>
        <v/>
      </c>
      <c r="I203" s="32">
        <f>料單!J181</f>
        <v>0</v>
      </c>
      <c r="J203" s="32">
        <f>料單!K181</f>
        <v>0</v>
      </c>
      <c r="K203" s="53">
        <f ca="1">板材才數分析.!O134</f>
        <v>0</v>
      </c>
      <c r="M203" s="463" t="str">
        <f>IFERROR(
    INDEX(單價表!$E$3:$M$1000,
          MATCH($C203, 單價表!$B$3:$B$1000, 0),
          MATCH($I203, 單價表!$E$2:$M$2, 0)
    ),
    ""
)</f>
        <v/>
      </c>
      <c r="N203" s="35" t="str">
        <f t="shared" ca="1" si="8"/>
        <v/>
      </c>
      <c r="O203" s="32" t="str">
        <f>料單!P181</f>
        <v/>
      </c>
      <c r="P203" s="32" t="str">
        <f>料單!Q181</f>
        <v/>
      </c>
      <c r="Q203" s="32" t="str">
        <f>料單!R181</f>
        <v/>
      </c>
      <c r="R203" s="32">
        <f>料單!S181</f>
        <v>0</v>
      </c>
    </row>
    <row r="204" spans="1:18" x14ac:dyDescent="0.25">
      <c r="A204" s="32">
        <f>[1]板材才數分析.!D136</f>
        <v>5015</v>
      </c>
      <c r="B204" s="32">
        <f>料單!E182</f>
        <v>0</v>
      </c>
      <c r="C204" s="32">
        <f>料單!L182</f>
        <v>0</v>
      </c>
      <c r="D204" s="32" t="str">
        <f>料單!M182</f>
        <v/>
      </c>
      <c r="E204" s="32">
        <f>料單!F182</f>
        <v>0</v>
      </c>
      <c r="F204" s="32" t="str">
        <f>料單!G182</f>
        <v/>
      </c>
      <c r="G204" s="32">
        <f>料單!H182</f>
        <v>0</v>
      </c>
      <c r="H204" s="32" t="str">
        <f>料單!I182</f>
        <v/>
      </c>
      <c r="I204" s="32">
        <f>料單!J182</f>
        <v>0</v>
      </c>
      <c r="J204" s="32">
        <f>料單!K182</f>
        <v>0</v>
      </c>
      <c r="K204" s="53">
        <f ca="1">板材才數分析.!O135</f>
        <v>0</v>
      </c>
      <c r="M204" s="463" t="str">
        <f>IFERROR(
    INDEX(單價表!$E$3:$M$1000,
          MATCH($C204, 單價表!$B$3:$B$1000, 0),
          MATCH($I204, 單價表!$E$2:$M$2, 0)
    ),
    ""
)</f>
        <v/>
      </c>
      <c r="N204" s="35" t="str">
        <f t="shared" ca="1" si="8"/>
        <v/>
      </c>
      <c r="O204" s="32" t="str">
        <f>料單!P182</f>
        <v/>
      </c>
      <c r="P204" s="32" t="str">
        <f>料單!Q182</f>
        <v/>
      </c>
      <c r="Q204" s="32" t="str">
        <f>料單!R182</f>
        <v/>
      </c>
      <c r="R204" s="32">
        <f>料單!S182</f>
        <v>0</v>
      </c>
    </row>
    <row r="205" spans="1:18" x14ac:dyDescent="0.25">
      <c r="A205" s="32">
        <f>[1]板材才數分析.!D137</f>
        <v>5016</v>
      </c>
      <c r="B205" s="32">
        <f>料單!E183</f>
        <v>0</v>
      </c>
      <c r="C205" s="32">
        <f>料單!L183</f>
        <v>0</v>
      </c>
      <c r="D205" s="32" t="str">
        <f>料單!M183</f>
        <v/>
      </c>
      <c r="E205" s="32">
        <f>料單!F183</f>
        <v>0</v>
      </c>
      <c r="F205" s="32" t="str">
        <f>料單!G183</f>
        <v/>
      </c>
      <c r="G205" s="32">
        <f>料單!H183</f>
        <v>0</v>
      </c>
      <c r="H205" s="32" t="str">
        <f>料單!I183</f>
        <v/>
      </c>
      <c r="I205" s="32">
        <f>料單!J183</f>
        <v>0</v>
      </c>
      <c r="J205" s="32">
        <f>料單!K183</f>
        <v>0</v>
      </c>
      <c r="K205" s="53">
        <f ca="1">板材才數分析.!O136</f>
        <v>0</v>
      </c>
      <c r="M205" s="463" t="str">
        <f>IFERROR(
    INDEX(單價表!$E$3:$M$1000,
          MATCH($C205, 單價表!$B$3:$B$1000, 0),
          MATCH($I205, 單價表!$E$2:$M$2, 0)
    ),
    ""
)</f>
        <v/>
      </c>
      <c r="N205" s="35" t="str">
        <f t="shared" ca="1" si="8"/>
        <v/>
      </c>
      <c r="O205" s="32" t="str">
        <f>料單!P183</f>
        <v/>
      </c>
      <c r="P205" s="32" t="str">
        <f>料單!Q183</f>
        <v/>
      </c>
      <c r="Q205" s="32" t="str">
        <f>料單!R183</f>
        <v/>
      </c>
      <c r="R205" s="32">
        <f>料單!S183</f>
        <v>0</v>
      </c>
    </row>
    <row r="206" spans="1:18" x14ac:dyDescent="0.25">
      <c r="A206" s="32">
        <f>[1]板材才數分析.!D138</f>
        <v>5017</v>
      </c>
      <c r="B206" s="32">
        <f>料單!E184</f>
        <v>0</v>
      </c>
      <c r="C206" s="32">
        <f>料單!L184</f>
        <v>0</v>
      </c>
      <c r="D206" s="32" t="str">
        <f>料單!M184</f>
        <v/>
      </c>
      <c r="E206" s="32">
        <f>料單!F184</f>
        <v>0</v>
      </c>
      <c r="F206" s="32" t="str">
        <f>料單!G184</f>
        <v/>
      </c>
      <c r="G206" s="32">
        <f>料單!H184</f>
        <v>0</v>
      </c>
      <c r="H206" s="32" t="str">
        <f>料單!I184</f>
        <v/>
      </c>
      <c r="I206" s="32">
        <f>料單!J184</f>
        <v>0</v>
      </c>
      <c r="J206" s="32">
        <f>料單!K184</f>
        <v>0</v>
      </c>
      <c r="K206" s="53">
        <f ca="1">板材才數分析.!O137</f>
        <v>0</v>
      </c>
      <c r="M206" s="463" t="str">
        <f>IFERROR(
    INDEX(單價表!$E$3:$M$1000,
          MATCH($C206, 單價表!$B$3:$B$1000, 0),
          MATCH($I206, 單價表!$E$2:$M$2, 0)
    ),
    ""
)</f>
        <v/>
      </c>
      <c r="N206" s="35" t="str">
        <f t="shared" ca="1" si="8"/>
        <v/>
      </c>
      <c r="O206" s="32" t="str">
        <f>料單!P184</f>
        <v/>
      </c>
      <c r="P206" s="32" t="str">
        <f>料單!Q184</f>
        <v/>
      </c>
      <c r="Q206" s="32" t="str">
        <f>料單!R184</f>
        <v/>
      </c>
      <c r="R206" s="32">
        <f>料單!S184</f>
        <v>0</v>
      </c>
    </row>
    <row r="207" spans="1:18" x14ac:dyDescent="0.25">
      <c r="A207" s="32">
        <f>[1]板材才數分析.!D139</f>
        <v>5018</v>
      </c>
      <c r="B207" s="32">
        <f>料單!E185</f>
        <v>0</v>
      </c>
      <c r="C207" s="32">
        <f>料單!L185</f>
        <v>0</v>
      </c>
      <c r="D207" s="32" t="str">
        <f>料單!M185</f>
        <v/>
      </c>
      <c r="E207" s="32">
        <f>料單!F185</f>
        <v>0</v>
      </c>
      <c r="F207" s="32" t="str">
        <f>料單!G185</f>
        <v/>
      </c>
      <c r="G207" s="32">
        <f>料單!H185</f>
        <v>0</v>
      </c>
      <c r="H207" s="32" t="str">
        <f>料單!I185</f>
        <v/>
      </c>
      <c r="I207" s="32">
        <f>料單!J185</f>
        <v>0</v>
      </c>
      <c r="J207" s="32">
        <f>料單!K185</f>
        <v>0</v>
      </c>
      <c r="K207" s="53">
        <f ca="1">板材才數分析.!O138</f>
        <v>0</v>
      </c>
      <c r="M207" s="463" t="str">
        <f>IFERROR(
    INDEX(單價表!$E$3:$M$1000,
          MATCH($C207, 單價表!$B$3:$B$1000, 0),
          MATCH($I207, 單價表!$E$2:$M$2, 0)
    ),
    ""
)</f>
        <v/>
      </c>
      <c r="N207" s="35" t="str">
        <f t="shared" ca="1" si="8"/>
        <v/>
      </c>
      <c r="O207" s="32" t="str">
        <f>料單!P185</f>
        <v/>
      </c>
      <c r="P207" s="32" t="str">
        <f>料單!Q185</f>
        <v/>
      </c>
      <c r="Q207" s="32" t="str">
        <f>料單!R185</f>
        <v/>
      </c>
      <c r="R207" s="32">
        <f>料單!S185</f>
        <v>0</v>
      </c>
    </row>
    <row r="208" spans="1:18" x14ac:dyDescent="0.25">
      <c r="A208" s="32">
        <f>[1]板材才數分析.!D140</f>
        <v>5019</v>
      </c>
      <c r="B208" s="32">
        <f>料單!E186</f>
        <v>0</v>
      </c>
      <c r="C208" s="32">
        <f>料單!L186</f>
        <v>0</v>
      </c>
      <c r="D208" s="32" t="str">
        <f>料單!M186</f>
        <v/>
      </c>
      <c r="E208" s="32">
        <f>料單!F186</f>
        <v>0</v>
      </c>
      <c r="F208" s="32" t="str">
        <f>料單!G186</f>
        <v/>
      </c>
      <c r="G208" s="32">
        <f>料單!H186</f>
        <v>0</v>
      </c>
      <c r="H208" s="32" t="str">
        <f>料單!I186</f>
        <v/>
      </c>
      <c r="I208" s="32">
        <f>料單!J186</f>
        <v>0</v>
      </c>
      <c r="J208" s="32">
        <f>料單!K186</f>
        <v>0</v>
      </c>
      <c r="K208" s="53">
        <f ca="1">板材才數分析.!O139</f>
        <v>0</v>
      </c>
      <c r="M208" s="463" t="str">
        <f>IFERROR(
    INDEX(單價表!$E$3:$M$1000,
          MATCH($C208, 單價表!$B$3:$B$1000, 0),
          MATCH($I208, 單價表!$E$2:$M$2, 0)
    ),
    ""
)</f>
        <v/>
      </c>
      <c r="N208" s="35" t="str">
        <f t="shared" ca="1" si="8"/>
        <v/>
      </c>
      <c r="O208" s="32" t="str">
        <f>料單!P186</f>
        <v/>
      </c>
      <c r="P208" s="32" t="str">
        <f>料單!Q186</f>
        <v/>
      </c>
      <c r="Q208" s="32" t="str">
        <f>料單!R186</f>
        <v/>
      </c>
      <c r="R208" s="32">
        <f>料單!S186</f>
        <v>0</v>
      </c>
    </row>
    <row r="209" spans="1:18" x14ac:dyDescent="0.25">
      <c r="A209" s="32">
        <f>[1]板材才數分析.!D141</f>
        <v>5020</v>
      </c>
      <c r="B209" s="32">
        <f>料單!E187</f>
        <v>0</v>
      </c>
      <c r="C209" s="32">
        <f>料單!L187</f>
        <v>0</v>
      </c>
      <c r="D209" s="32" t="str">
        <f>料單!M187</f>
        <v/>
      </c>
      <c r="E209" s="32">
        <f>料單!F187</f>
        <v>0</v>
      </c>
      <c r="F209" s="32" t="str">
        <f>料單!G187</f>
        <v/>
      </c>
      <c r="G209" s="32">
        <f>料單!H187</f>
        <v>0</v>
      </c>
      <c r="H209" s="32" t="str">
        <f>料單!I187</f>
        <v/>
      </c>
      <c r="I209" s="32">
        <f>料單!J187</f>
        <v>0</v>
      </c>
      <c r="J209" s="32">
        <f>料單!K187</f>
        <v>0</v>
      </c>
      <c r="K209" s="53">
        <f ca="1">板材才數分析.!O140</f>
        <v>0</v>
      </c>
      <c r="M209" s="463" t="str">
        <f>IFERROR(
    INDEX(單價表!$E$3:$M$1000,
          MATCH($C209, 單價表!$B$3:$B$1000, 0),
          MATCH($I209, 單價表!$E$2:$M$2, 0)
    ),
    ""
)</f>
        <v/>
      </c>
      <c r="N209" s="35" t="str">
        <f t="shared" ca="1" si="8"/>
        <v/>
      </c>
      <c r="O209" s="32" t="str">
        <f>料單!P187</f>
        <v/>
      </c>
      <c r="P209" s="32" t="str">
        <f>料單!Q187</f>
        <v/>
      </c>
      <c r="Q209" s="32" t="str">
        <f>料單!R187</f>
        <v/>
      </c>
      <c r="R209" s="32">
        <f>料單!S187</f>
        <v>0</v>
      </c>
    </row>
    <row r="210" spans="1:18" x14ac:dyDescent="0.25">
      <c r="A210" s="32">
        <f>[1]板材才數分析.!D142</f>
        <v>5021</v>
      </c>
      <c r="B210" s="32">
        <f>料單!E188</f>
        <v>0</v>
      </c>
      <c r="C210" s="32">
        <f>料單!L188</f>
        <v>0</v>
      </c>
      <c r="D210" s="32" t="str">
        <f>料單!M188</f>
        <v/>
      </c>
      <c r="E210" s="32">
        <f>料單!F188</f>
        <v>0</v>
      </c>
      <c r="F210" s="32" t="str">
        <f>料單!G188</f>
        <v/>
      </c>
      <c r="G210" s="32">
        <f>料單!H188</f>
        <v>0</v>
      </c>
      <c r="H210" s="32" t="str">
        <f>料單!I188</f>
        <v/>
      </c>
      <c r="I210" s="32">
        <f>料單!J188</f>
        <v>0</v>
      </c>
      <c r="J210" s="32">
        <f>料單!K188</f>
        <v>0</v>
      </c>
      <c r="K210" s="53">
        <f ca="1">板材才數分析.!O141</f>
        <v>0</v>
      </c>
      <c r="M210" s="463" t="str">
        <f>IFERROR(
    INDEX(單價表!$E$3:$M$1000,
          MATCH($C210, 單價表!$B$3:$B$1000, 0),
          MATCH($I210, 單價表!$E$2:$M$2, 0)
    ),
    ""
)</f>
        <v/>
      </c>
      <c r="N210" s="35" t="str">
        <f t="shared" ca="1" si="8"/>
        <v/>
      </c>
      <c r="O210" s="32" t="str">
        <f>料單!P188</f>
        <v/>
      </c>
      <c r="P210" s="32" t="str">
        <f>料單!Q188</f>
        <v/>
      </c>
      <c r="Q210" s="32" t="str">
        <f>料單!R188</f>
        <v/>
      </c>
      <c r="R210" s="32">
        <f>料單!S188</f>
        <v>0</v>
      </c>
    </row>
    <row r="211" spans="1:18" x14ac:dyDescent="0.25">
      <c r="A211" s="32">
        <f>[1]板材才數分析.!D143</f>
        <v>5022</v>
      </c>
      <c r="B211" s="32">
        <f>料單!E189</f>
        <v>0</v>
      </c>
      <c r="C211" s="32">
        <f>料單!L189</f>
        <v>0</v>
      </c>
      <c r="D211" s="32" t="str">
        <f>料單!M189</f>
        <v/>
      </c>
      <c r="E211" s="32">
        <f>料單!F189</f>
        <v>0</v>
      </c>
      <c r="F211" s="32" t="str">
        <f>料單!G189</f>
        <v/>
      </c>
      <c r="G211" s="32">
        <f>料單!H189</f>
        <v>0</v>
      </c>
      <c r="H211" s="32" t="str">
        <f>料單!I189</f>
        <v/>
      </c>
      <c r="I211" s="32">
        <f>料單!J189</f>
        <v>0</v>
      </c>
      <c r="J211" s="32">
        <f>料單!K189</f>
        <v>0</v>
      </c>
      <c r="K211" s="53">
        <f ca="1">板材才數分析.!O142</f>
        <v>0</v>
      </c>
      <c r="M211" s="463" t="str">
        <f>IFERROR(
    INDEX(單價表!$E$3:$M$1000,
          MATCH($C211, 單價表!$B$3:$B$1000, 0),
          MATCH($I211, 單價表!$E$2:$M$2, 0)
    ),
    ""
)</f>
        <v/>
      </c>
      <c r="N211" s="35" t="str">
        <f t="shared" ca="1" si="8"/>
        <v/>
      </c>
      <c r="O211" s="32" t="str">
        <f>料單!P189</f>
        <v/>
      </c>
      <c r="P211" s="32" t="str">
        <f>料單!Q189</f>
        <v/>
      </c>
      <c r="Q211" s="32" t="str">
        <f>料單!R189</f>
        <v/>
      </c>
      <c r="R211" s="32">
        <f>料單!S189</f>
        <v>0</v>
      </c>
    </row>
    <row r="212" spans="1:18" x14ac:dyDescent="0.25">
      <c r="A212" s="32">
        <f>[1]板材才數分析.!D144</f>
        <v>5023</v>
      </c>
      <c r="B212" s="32">
        <f>料單!E190</f>
        <v>0</v>
      </c>
      <c r="C212" s="32">
        <f>料單!L190</f>
        <v>0</v>
      </c>
      <c r="D212" s="32" t="str">
        <f>料單!M190</f>
        <v/>
      </c>
      <c r="E212" s="32">
        <f>料單!F190</f>
        <v>0</v>
      </c>
      <c r="F212" s="32" t="str">
        <f>料單!G190</f>
        <v/>
      </c>
      <c r="G212" s="32">
        <f>料單!H190</f>
        <v>0</v>
      </c>
      <c r="H212" s="32" t="str">
        <f>料單!I190</f>
        <v/>
      </c>
      <c r="I212" s="32">
        <f>料單!J190</f>
        <v>0</v>
      </c>
      <c r="J212" s="32">
        <f>料單!K190</f>
        <v>0</v>
      </c>
      <c r="K212" s="53">
        <f ca="1">板材才數分析.!O143</f>
        <v>0</v>
      </c>
      <c r="M212" s="463" t="str">
        <f>IFERROR(
    INDEX(單價表!$E$3:$M$1000,
          MATCH($C212, 單價表!$B$3:$B$1000, 0),
          MATCH($I212, 單價表!$E$2:$M$2, 0)
    ),
    ""
)</f>
        <v/>
      </c>
      <c r="N212" s="35" t="str">
        <f t="shared" ca="1" si="8"/>
        <v/>
      </c>
      <c r="O212" s="32" t="str">
        <f>料單!P190</f>
        <v/>
      </c>
      <c r="P212" s="32" t="str">
        <f>料單!Q190</f>
        <v/>
      </c>
      <c r="Q212" s="32" t="str">
        <f>料單!R190</f>
        <v/>
      </c>
      <c r="R212" s="32">
        <f>料單!S190</f>
        <v>0</v>
      </c>
    </row>
    <row r="213" spans="1:18" x14ac:dyDescent="0.25">
      <c r="A213" s="32">
        <f>[1]板材才數分析.!D145</f>
        <v>5024</v>
      </c>
      <c r="B213" s="32">
        <f>料單!E191</f>
        <v>0</v>
      </c>
      <c r="C213" s="32">
        <f>料單!L191</f>
        <v>0</v>
      </c>
      <c r="D213" s="32" t="str">
        <f>料單!M191</f>
        <v/>
      </c>
      <c r="E213" s="32">
        <f>料單!F191</f>
        <v>0</v>
      </c>
      <c r="F213" s="32" t="str">
        <f>料單!G191</f>
        <v/>
      </c>
      <c r="G213" s="32">
        <f>料單!H191</f>
        <v>0</v>
      </c>
      <c r="H213" s="32" t="str">
        <f>料單!I191</f>
        <v/>
      </c>
      <c r="I213" s="32">
        <f>料單!J191</f>
        <v>0</v>
      </c>
      <c r="J213" s="32">
        <f>料單!K191</f>
        <v>0</v>
      </c>
      <c r="K213" s="53">
        <f ca="1">板材才數分析.!O144</f>
        <v>0</v>
      </c>
      <c r="M213" s="463" t="str">
        <f>IFERROR(
    INDEX(單價表!$E$3:$M$1000,
          MATCH($C213, 單價表!$B$3:$B$1000, 0),
          MATCH($I213, 單價表!$E$2:$M$2, 0)
    ),
    ""
)</f>
        <v/>
      </c>
      <c r="N213" s="35" t="str">
        <f t="shared" ca="1" si="8"/>
        <v/>
      </c>
      <c r="O213" s="32" t="str">
        <f>料單!P191</f>
        <v/>
      </c>
      <c r="P213" s="32" t="str">
        <f>料單!Q191</f>
        <v/>
      </c>
      <c r="Q213" s="32" t="str">
        <f>料單!R191</f>
        <v/>
      </c>
      <c r="R213" s="32">
        <f>料單!S191</f>
        <v>0</v>
      </c>
    </row>
    <row r="214" spans="1:18" x14ac:dyDescent="0.25">
      <c r="A214" s="32">
        <f>[1]板材才數分析.!D146</f>
        <v>5025</v>
      </c>
      <c r="B214" s="32">
        <f>料單!E192</f>
        <v>0</v>
      </c>
      <c r="C214" s="32">
        <f>料單!L192</f>
        <v>0</v>
      </c>
      <c r="D214" s="32" t="str">
        <f>料單!M192</f>
        <v/>
      </c>
      <c r="E214" s="32">
        <f>料單!F192</f>
        <v>0</v>
      </c>
      <c r="F214" s="32" t="str">
        <f>料單!G192</f>
        <v/>
      </c>
      <c r="G214" s="32">
        <f>料單!H192</f>
        <v>0</v>
      </c>
      <c r="H214" s="32" t="str">
        <f>料單!I192</f>
        <v/>
      </c>
      <c r="I214" s="32">
        <f>料單!J192</f>
        <v>0</v>
      </c>
      <c r="J214" s="32">
        <f>料單!K192</f>
        <v>0</v>
      </c>
      <c r="K214" s="53">
        <f ca="1">板材才數分析.!O145</f>
        <v>0</v>
      </c>
      <c r="M214" s="463" t="str">
        <f>IFERROR(
    INDEX(單價表!$E$3:$M$1000,
          MATCH($C214, 單價表!$B$3:$B$1000, 0),
          MATCH($I214, 單價表!$E$2:$M$2, 0)
    ),
    ""
)</f>
        <v/>
      </c>
      <c r="O214" s="32" t="str">
        <f>料單!P192</f>
        <v/>
      </c>
      <c r="P214" s="32" t="str">
        <f>料單!Q192</f>
        <v/>
      </c>
      <c r="Q214" s="32" t="str">
        <f>料單!R192</f>
        <v/>
      </c>
      <c r="R214" s="32">
        <f>料單!S192</f>
        <v>0</v>
      </c>
    </row>
    <row r="215" spans="1:18" x14ac:dyDescent="0.25">
      <c r="A215" s="32">
        <f>[1]板材才數分析.!D147</f>
        <v>5026</v>
      </c>
      <c r="B215" s="32">
        <f>料單!E193</f>
        <v>0</v>
      </c>
      <c r="C215" s="32">
        <f>料單!L193</f>
        <v>0</v>
      </c>
      <c r="D215" s="32" t="str">
        <f>料單!M193</f>
        <v/>
      </c>
      <c r="E215" s="32">
        <f>料單!F193</f>
        <v>0</v>
      </c>
      <c r="F215" s="32" t="str">
        <f>料單!G193</f>
        <v/>
      </c>
      <c r="G215" s="32">
        <f>料單!H193</f>
        <v>0</v>
      </c>
      <c r="H215" s="32" t="str">
        <f>料單!I193</f>
        <v/>
      </c>
      <c r="I215" s="32">
        <f>料單!J193</f>
        <v>0</v>
      </c>
      <c r="J215" s="32">
        <f>料單!K193</f>
        <v>0</v>
      </c>
      <c r="K215" s="53">
        <f ca="1">板材才數分析.!O146</f>
        <v>0</v>
      </c>
      <c r="M215" s="463" t="str">
        <f>IFERROR(
    INDEX(單價表!$E$3:$M$1000,
          MATCH($C215, 單價表!$B$3:$B$1000, 0),
          MATCH($I215, 單價表!$E$2:$M$2, 0)
    ),
    ""
)</f>
        <v/>
      </c>
      <c r="O215" s="32" t="str">
        <f>料單!P193</f>
        <v/>
      </c>
      <c r="P215" s="32" t="str">
        <f>料單!Q193</f>
        <v/>
      </c>
      <c r="Q215" s="32" t="str">
        <f>料單!R193</f>
        <v/>
      </c>
      <c r="R215" s="32">
        <f>料單!S193</f>
        <v>0</v>
      </c>
    </row>
    <row r="216" spans="1:18" x14ac:dyDescent="0.25">
      <c r="A216" s="32">
        <f>[1]板材才數分析.!D148</f>
        <v>5027</v>
      </c>
      <c r="B216" s="32">
        <f>料單!E194</f>
        <v>0</v>
      </c>
      <c r="C216" s="32">
        <f>料單!L194</f>
        <v>0</v>
      </c>
      <c r="D216" s="32" t="str">
        <f>料單!M194</f>
        <v/>
      </c>
      <c r="E216" s="32">
        <f>料單!F194</f>
        <v>0</v>
      </c>
      <c r="F216" s="32" t="str">
        <f>料單!G194</f>
        <v/>
      </c>
      <c r="G216" s="32">
        <f>料單!H194</f>
        <v>0</v>
      </c>
      <c r="H216" s="32" t="str">
        <f>料單!I194</f>
        <v/>
      </c>
      <c r="I216" s="32">
        <f>料單!J194</f>
        <v>0</v>
      </c>
      <c r="J216" s="32">
        <f>料單!K194</f>
        <v>0</v>
      </c>
      <c r="K216" s="53">
        <f ca="1">板材才數分析.!O147</f>
        <v>0</v>
      </c>
      <c r="M216" s="463" t="str">
        <f>IFERROR(
    INDEX(單價表!$E$3:$M$1000,
          MATCH($C216, 單價表!$B$3:$B$1000, 0),
          MATCH($I216, 單價表!$E$2:$M$2, 0)
    ),
    ""
)</f>
        <v/>
      </c>
      <c r="O216" s="32" t="str">
        <f>料單!P194</f>
        <v/>
      </c>
      <c r="P216" s="32" t="str">
        <f>料單!Q194</f>
        <v/>
      </c>
      <c r="Q216" s="32" t="str">
        <f>料單!R194</f>
        <v/>
      </c>
      <c r="R216" s="32">
        <f>料單!S194</f>
        <v>0</v>
      </c>
    </row>
    <row r="217" spans="1:18" x14ac:dyDescent="0.25">
      <c r="A217" s="32">
        <f>[1]板材才數分析.!D149</f>
        <v>5028</v>
      </c>
      <c r="B217" s="32">
        <f>料單!E195</f>
        <v>0</v>
      </c>
      <c r="C217" s="32">
        <f>料單!L195</f>
        <v>0</v>
      </c>
      <c r="D217" s="32" t="str">
        <f>料單!M195</f>
        <v/>
      </c>
      <c r="E217" s="32">
        <f>料單!F195</f>
        <v>0</v>
      </c>
      <c r="F217" s="32" t="str">
        <f>料單!G195</f>
        <v/>
      </c>
      <c r="G217" s="32">
        <f>料單!H195</f>
        <v>0</v>
      </c>
      <c r="H217" s="32" t="str">
        <f>料單!I195</f>
        <v/>
      </c>
      <c r="I217" s="32">
        <f>料單!J195</f>
        <v>0</v>
      </c>
      <c r="J217" s="32">
        <f>料單!K195</f>
        <v>0</v>
      </c>
      <c r="K217" s="53">
        <f ca="1">板材才數分析.!O148</f>
        <v>0</v>
      </c>
      <c r="M217" s="463" t="str">
        <f>IFERROR(
    INDEX(單價表!$E$3:$M$1000,
          MATCH($C217, 單價表!$B$3:$B$1000, 0),
          MATCH($I217, 單價表!$E$2:$M$2, 0)
    ),
    ""
)</f>
        <v/>
      </c>
      <c r="O217" s="32" t="str">
        <f>料單!P195</f>
        <v/>
      </c>
      <c r="P217" s="32" t="str">
        <f>料單!Q195</f>
        <v/>
      </c>
      <c r="Q217" s="32" t="str">
        <f>料單!R195</f>
        <v/>
      </c>
      <c r="R217" s="32">
        <f>料單!S195</f>
        <v>0</v>
      </c>
    </row>
    <row r="218" spans="1:18" x14ac:dyDescent="0.25">
      <c r="A218" s="32">
        <f>[1]板材才數分析.!D150</f>
        <v>5029</v>
      </c>
      <c r="B218" s="32">
        <f>料單!E196</f>
        <v>0</v>
      </c>
      <c r="C218" s="32">
        <f>料單!L196</f>
        <v>0</v>
      </c>
      <c r="D218" s="32" t="str">
        <f>料單!M196</f>
        <v/>
      </c>
      <c r="E218" s="32">
        <f>料單!F196</f>
        <v>0</v>
      </c>
      <c r="F218" s="32" t="str">
        <f>料單!G196</f>
        <v/>
      </c>
      <c r="G218" s="32">
        <f>料單!H196</f>
        <v>0</v>
      </c>
      <c r="H218" s="32" t="str">
        <f>料單!I196</f>
        <v/>
      </c>
      <c r="I218" s="32">
        <f>料單!J196</f>
        <v>0</v>
      </c>
      <c r="J218" s="32">
        <f>料單!K196</f>
        <v>0</v>
      </c>
      <c r="K218" s="53">
        <f ca="1">板材才數分析.!O149</f>
        <v>0</v>
      </c>
      <c r="M218" s="463" t="str">
        <f>IFERROR(
    INDEX(單價表!$E$3:$M$1000,
          MATCH($C218, 單價表!$B$3:$B$1000, 0),
          MATCH($I218, 單價表!$E$2:$M$2, 0)
    ),
    ""
)</f>
        <v/>
      </c>
      <c r="O218" s="32" t="str">
        <f>料單!P196</f>
        <v/>
      </c>
      <c r="P218" s="32" t="str">
        <f>料單!Q196</f>
        <v/>
      </c>
      <c r="Q218" s="32" t="str">
        <f>料單!R196</f>
        <v/>
      </c>
      <c r="R218" s="32">
        <f>料單!S196</f>
        <v>0</v>
      </c>
    </row>
    <row r="219" spans="1:18" x14ac:dyDescent="0.25">
      <c r="A219" s="32">
        <f>[1]板材才數分析.!D151</f>
        <v>5030</v>
      </c>
      <c r="B219" s="32">
        <f>料單!E197</f>
        <v>0</v>
      </c>
      <c r="C219" s="32">
        <f>料單!L197</f>
        <v>0</v>
      </c>
      <c r="D219" s="32" t="str">
        <f>料單!M197</f>
        <v/>
      </c>
      <c r="E219" s="32">
        <f>料單!F197</f>
        <v>0</v>
      </c>
      <c r="F219" s="32" t="str">
        <f>料單!G197</f>
        <v/>
      </c>
      <c r="G219" s="32">
        <f>料單!H197</f>
        <v>0</v>
      </c>
      <c r="H219" s="32" t="str">
        <f>料單!I197</f>
        <v/>
      </c>
      <c r="I219" s="32">
        <f>料單!J197</f>
        <v>0</v>
      </c>
      <c r="J219" s="32">
        <f>料單!K197</f>
        <v>0</v>
      </c>
      <c r="K219" s="53">
        <f ca="1">板材才數分析.!O150</f>
        <v>0</v>
      </c>
      <c r="M219" s="463" t="str">
        <f>IFERROR(
    INDEX(單價表!$E$3:$M$1000,
          MATCH($C219, 單價表!$B$3:$B$1000, 0),
          MATCH($I219, 單價表!$E$2:$M$2, 0)
    ),
    ""
)</f>
        <v/>
      </c>
      <c r="O219" s="32" t="str">
        <f>料單!P197</f>
        <v/>
      </c>
      <c r="P219" s="32" t="str">
        <f>料單!Q197</f>
        <v/>
      </c>
      <c r="Q219" s="32" t="str">
        <f>料單!R197</f>
        <v/>
      </c>
      <c r="R219" s="32">
        <f>料單!S197</f>
        <v>0</v>
      </c>
    </row>
    <row r="220" spans="1:18" x14ac:dyDescent="0.25">
      <c r="B220" s="400"/>
      <c r="C220" s="400"/>
      <c r="D220" s="400">
        <f>[2]板材才數分析.!L197</f>
        <v>0</v>
      </c>
      <c r="E220" s="400">
        <f>[2]板材才數分析.!F197</f>
        <v>0</v>
      </c>
      <c r="F220" s="400">
        <f>[2]板材才數分析.!G197</f>
        <v>0</v>
      </c>
      <c r="G220" s="400">
        <f>[2]板材才數分析.!H197</f>
        <v>0</v>
      </c>
      <c r="H220" s="400">
        <f>[2]板材才數分析.!I197</f>
        <v>0</v>
      </c>
      <c r="I220" s="400">
        <f>[2]板材才數分析.!J197</f>
        <v>0</v>
      </c>
      <c r="J220" s="400">
        <f>[2]板材才數分析.!K197</f>
        <v>0</v>
      </c>
      <c r="K220" s="401"/>
      <c r="L220" s="400"/>
      <c r="M220" s="463" t="str">
        <f>IFERROR(
    INDEX(單價表!$E$3:$M$1000,
          MATCH($C220, 單價表!$B$3:$B$1000, 0),
          MATCH($I220, 單價表!$E$2:$M$2, 0)
    ),
    ""
)</f>
        <v/>
      </c>
      <c r="N220" s="35" t="str">
        <f t="shared" ref="N220:N225" si="9">IFERROR((K220*M220),"")</f>
        <v/>
      </c>
      <c r="O220" s="32" t="str">
        <f>料單!P198</f>
        <v/>
      </c>
      <c r="P220" s="32" t="str">
        <f>料單!Q198</f>
        <v/>
      </c>
      <c r="Q220" s="32" t="str">
        <f>料單!R198</f>
        <v/>
      </c>
    </row>
    <row r="221" spans="1:18" x14ac:dyDescent="0.25">
      <c r="B221" s="400"/>
      <c r="C221" s="400"/>
      <c r="D221" s="400">
        <f>[2]板材才數分析.!L198</f>
        <v>0</v>
      </c>
      <c r="E221" s="400">
        <f>[2]板材才數分析.!F198</f>
        <v>0</v>
      </c>
      <c r="F221" s="400">
        <f>[2]板材才數分析.!G198</f>
        <v>0</v>
      </c>
      <c r="G221" s="400">
        <f>[2]板材才數分析.!H198</f>
        <v>0</v>
      </c>
      <c r="H221" s="400">
        <f>[2]板材才數分析.!I198</f>
        <v>0</v>
      </c>
      <c r="I221" s="400">
        <f>[2]板材才數分析.!J198</f>
        <v>0</v>
      </c>
      <c r="J221" s="400">
        <f>[2]板材才數分析.!K198</f>
        <v>0</v>
      </c>
      <c r="K221" s="401"/>
      <c r="L221" s="400"/>
      <c r="M221" s="464"/>
      <c r="N221" s="399">
        <f t="shared" si="9"/>
        <v>0</v>
      </c>
    </row>
    <row r="222" spans="1:18" x14ac:dyDescent="0.25">
      <c r="B222" s="400"/>
      <c r="C222" s="400"/>
      <c r="D222" s="400">
        <f>[2]板材才數分析.!L199</f>
        <v>0</v>
      </c>
      <c r="E222" s="400">
        <f>[2]板材才數分析.!F199</f>
        <v>0</v>
      </c>
      <c r="F222" s="400">
        <f>[2]板材才數分析.!G199</f>
        <v>0</v>
      </c>
      <c r="G222" s="400">
        <f>[2]板材才數分析.!H199</f>
        <v>0</v>
      </c>
      <c r="H222" s="400">
        <f>[2]板材才數分析.!I199</f>
        <v>0</v>
      </c>
      <c r="I222" s="400">
        <f>[2]板材才數分析.!J199</f>
        <v>0</v>
      </c>
      <c r="J222" s="400">
        <f>[2]板材才數分析.!K199</f>
        <v>0</v>
      </c>
      <c r="K222" s="401"/>
      <c r="L222" s="400"/>
      <c r="M222" s="464"/>
      <c r="N222" s="399">
        <f t="shared" si="9"/>
        <v>0</v>
      </c>
    </row>
    <row r="223" spans="1:18" x14ac:dyDescent="0.25">
      <c r="B223" s="400"/>
      <c r="C223" s="400"/>
      <c r="D223" s="400">
        <f>[2]板材才數分析.!L200</f>
        <v>0</v>
      </c>
      <c r="E223" s="400">
        <f>[2]板材才數分析.!F200</f>
        <v>0</v>
      </c>
      <c r="F223" s="400">
        <f>[2]板材才數分析.!G200</f>
        <v>0</v>
      </c>
      <c r="G223" s="400">
        <f>[2]板材才數分析.!H200</f>
        <v>0</v>
      </c>
      <c r="H223" s="400">
        <f>[2]板材才數分析.!I200</f>
        <v>0</v>
      </c>
      <c r="I223" s="400">
        <f>[2]板材才數分析.!J200</f>
        <v>0</v>
      </c>
      <c r="J223" s="400">
        <f>[2]板材才數分析.!K200</f>
        <v>0</v>
      </c>
      <c r="K223" s="401"/>
      <c r="L223" s="400"/>
      <c r="M223" s="464"/>
      <c r="N223" s="399">
        <f t="shared" si="9"/>
        <v>0</v>
      </c>
    </row>
    <row r="224" spans="1:18" x14ac:dyDescent="0.25">
      <c r="B224" s="400"/>
      <c r="C224" s="400"/>
      <c r="D224" s="400">
        <f>[2]板材才數分析.!L201</f>
        <v>0</v>
      </c>
      <c r="E224" s="400">
        <f>[2]板材才數分析.!F201</f>
        <v>0</v>
      </c>
      <c r="F224" s="400">
        <f>[2]板材才數分析.!G201</f>
        <v>0</v>
      </c>
      <c r="G224" s="400">
        <f>[2]板材才數分析.!H201</f>
        <v>0</v>
      </c>
      <c r="H224" s="400">
        <f>[2]板材才數分析.!I201</f>
        <v>0</v>
      </c>
      <c r="I224" s="400">
        <f>[2]板材才數分析.!J201</f>
        <v>0</v>
      </c>
      <c r="J224" s="400">
        <f>[2]板材才數分析.!K201</f>
        <v>0</v>
      </c>
      <c r="K224" s="401"/>
      <c r="L224" s="400"/>
      <c r="M224" s="464"/>
      <c r="N224" s="399">
        <f t="shared" si="9"/>
        <v>0</v>
      </c>
    </row>
    <row r="225" spans="1:18" x14ac:dyDescent="0.25">
      <c r="B225" s="400"/>
      <c r="C225" s="400"/>
      <c r="D225" s="400"/>
      <c r="E225" s="400"/>
      <c r="F225" s="400"/>
      <c r="G225" s="400"/>
      <c r="H225" s="400"/>
      <c r="I225" s="400"/>
      <c r="J225" s="400"/>
      <c r="K225" s="401"/>
      <c r="L225" s="400" t="str">
        <f>IFERROR(VLOOKUP(C225,[1]資料庫!$K$3:$AA$10,17,FALSE),"")</f>
        <v/>
      </c>
      <c r="M225" s="464"/>
      <c r="N225" s="399">
        <f t="shared" si="9"/>
        <v>0</v>
      </c>
      <c r="O225" s="32" t="str">
        <f>IFERROR(VLOOKUP(D225,[1]資料庫!$P$4:$Q$136,2,FALSE),"")</f>
        <v/>
      </c>
    </row>
    <row r="226" spans="1:18" x14ac:dyDescent="0.25">
      <c r="H226" s="524" t="s">
        <v>67</v>
      </c>
      <c r="I226" s="524"/>
      <c r="J226" s="524"/>
      <c r="K226" s="54">
        <f ca="1">SUM(K190:K225)</f>
        <v>0</v>
      </c>
      <c r="L226" s="48">
        <f>L191</f>
        <v>0</v>
      </c>
      <c r="M226" s="465"/>
      <c r="N226" s="49"/>
      <c r="O226" s="466">
        <f ca="1">SUM(N189:N225)</f>
        <v>0</v>
      </c>
      <c r="P226" s="47"/>
    </row>
    <row r="227" spans="1:18" x14ac:dyDescent="0.25">
      <c r="A227" s="403" t="str">
        <f>料單!A201</f>
        <v>櫃體名稱</v>
      </c>
      <c r="B227" s="403">
        <f>料單!C201</f>
        <v>0</v>
      </c>
      <c r="M227" s="463"/>
    </row>
    <row r="228" spans="1:18" x14ac:dyDescent="0.25">
      <c r="A228" s="403" t="str">
        <f>料單!A202</f>
        <v>櫃號</v>
      </c>
      <c r="B228" s="403">
        <f>料單!C202</f>
        <v>6</v>
      </c>
      <c r="M228" s="463"/>
    </row>
    <row r="229" spans="1:18" x14ac:dyDescent="0.25">
      <c r="A229" s="403" t="str">
        <f>料單!A203</f>
        <v>櫃高</v>
      </c>
      <c r="B229" s="403">
        <f>料單!C203</f>
        <v>0</v>
      </c>
      <c r="M229" s="463"/>
    </row>
    <row r="230" spans="1:18" x14ac:dyDescent="0.25">
      <c r="A230" s="403" t="str">
        <f>料單!A204</f>
        <v>櫃深</v>
      </c>
      <c r="B230" s="403">
        <f>料單!C204</f>
        <v>0</v>
      </c>
      <c r="M230" s="463"/>
    </row>
    <row r="231" spans="1:18" x14ac:dyDescent="0.25">
      <c r="A231" s="403" t="str">
        <f>料單!A205</f>
        <v>櫃寬</v>
      </c>
      <c r="B231" s="403">
        <f>料單!C205</f>
        <v>0</v>
      </c>
      <c r="M231" s="463"/>
    </row>
    <row r="232" spans="1:18" x14ac:dyDescent="0.25">
      <c r="A232" s="46" t="s">
        <v>79</v>
      </c>
      <c r="B232" s="46" t="s">
        <v>236</v>
      </c>
      <c r="C232" s="46" t="s">
        <v>962</v>
      </c>
      <c r="D232" s="46" t="s">
        <v>81</v>
      </c>
      <c r="E232" s="46" t="s">
        <v>0</v>
      </c>
      <c r="F232" s="46" t="s">
        <v>17</v>
      </c>
      <c r="G232" s="46" t="s">
        <v>1</v>
      </c>
      <c r="H232" s="46" t="s">
        <v>17</v>
      </c>
      <c r="I232" s="46" t="s">
        <v>85</v>
      </c>
      <c r="J232" s="46" t="s">
        <v>66</v>
      </c>
      <c r="K232" s="61" t="s">
        <v>2726</v>
      </c>
      <c r="L232" s="46" t="s">
        <v>87</v>
      </c>
      <c r="M232" s="220" t="s">
        <v>234</v>
      </c>
      <c r="N232" s="50" t="s">
        <v>88</v>
      </c>
      <c r="O232" s="46" t="s">
        <v>9</v>
      </c>
      <c r="P232" s="46" t="s">
        <v>9</v>
      </c>
      <c r="Q232" s="46" t="s">
        <v>9</v>
      </c>
      <c r="R232" s="46" t="s">
        <v>9</v>
      </c>
    </row>
    <row r="233" spans="1:18" x14ac:dyDescent="0.25">
      <c r="A233" s="32">
        <f>[1]板材才數分析.!D152</f>
        <v>6001</v>
      </c>
      <c r="B233" s="32" t="str">
        <f>料單!E208</f>
        <v>頂板</v>
      </c>
      <c r="C233" s="32">
        <f>料單!L208</f>
        <v>0</v>
      </c>
      <c r="D233" s="32" t="str">
        <f>料單!M208</f>
        <v/>
      </c>
      <c r="E233" s="32">
        <f>料單!F208</f>
        <v>-36</v>
      </c>
      <c r="F233" s="32" t="str">
        <f>料單!G208</f>
        <v>AA</v>
      </c>
      <c r="G233" s="32">
        <f>料單!H208</f>
        <v>0</v>
      </c>
      <c r="H233" s="32" t="str">
        <f>料單!I208</f>
        <v/>
      </c>
      <c r="I233" s="32">
        <f>料單!J208</f>
        <v>18</v>
      </c>
      <c r="J233" s="32">
        <f>料單!K208</f>
        <v>0</v>
      </c>
      <c r="K233" s="53">
        <f ca="1">板材才數分析.!O152</f>
        <v>0</v>
      </c>
      <c r="L233" s="32" t="str">
        <f>IFERROR(VLOOKUP(C233,[1]資料庫!$K$3:$AA$10,17,FALSE),"")</f>
        <v/>
      </c>
      <c r="M233" s="463">
        <f>IFERROR(
    INDEX(單價表!$E$3:$M$1000,
          MATCH($C233, 單價表!$B$3:$B$1000, 0),
          MATCH($I233, 單價表!$E$2:$M$2, 0)
    ),
    ""
)</f>
        <v>99</v>
      </c>
      <c r="N233" s="35">
        <f t="shared" ref="N233:N268" ca="1" si="10">IFERROR((K233*M233),"")</f>
        <v>0</v>
      </c>
      <c r="O233" s="32" t="str">
        <f>料單!P208</f>
        <v>背板溝</v>
      </c>
      <c r="P233" s="32" t="str">
        <f>料單!Q208</f>
        <v>側</v>
      </c>
      <c r="Q233" s="32" t="str">
        <f>料單!R208</f>
        <v/>
      </c>
      <c r="R233" s="32">
        <f>料單!S208</f>
        <v>0</v>
      </c>
    </row>
    <row r="234" spans="1:18" x14ac:dyDescent="0.25">
      <c r="A234" s="32">
        <f>[1]板材才數分析.!D153</f>
        <v>6002</v>
      </c>
      <c r="B234" s="32" t="str">
        <f>料單!E209</f>
        <v>底板</v>
      </c>
      <c r="C234" s="32">
        <f>料單!L209</f>
        <v>0</v>
      </c>
      <c r="D234" s="32" t="str">
        <f>料單!M209</f>
        <v/>
      </c>
      <c r="E234" s="32">
        <f>料單!F209</f>
        <v>-36</v>
      </c>
      <c r="F234" s="32" t="str">
        <f>料單!G209</f>
        <v>AA</v>
      </c>
      <c r="G234" s="32">
        <f>料單!H209</f>
        <v>0</v>
      </c>
      <c r="H234" s="32" t="str">
        <f>料單!I209</f>
        <v/>
      </c>
      <c r="I234" s="32">
        <f>料單!J209</f>
        <v>18</v>
      </c>
      <c r="J234" s="32">
        <f>料單!K209</f>
        <v>0</v>
      </c>
      <c r="K234" s="53">
        <f ca="1">板材才數分析.!O153</f>
        <v>0</v>
      </c>
      <c r="L234" s="32" t="str">
        <f>IFERROR(VLOOKUP(C234,[1]資料庫!$K$3:$AA$10,17,FALSE),"")</f>
        <v/>
      </c>
      <c r="M234" s="463">
        <f>IFERROR(
    INDEX(單價表!$E$3:$M$1000,
          MATCH($C234, 單價表!$B$3:$B$1000, 0),
          MATCH($I234, 單價表!$E$2:$M$2, 0)
    ),
    ""
)</f>
        <v>99</v>
      </c>
      <c r="N234" s="35">
        <f t="shared" ca="1" si="10"/>
        <v>0</v>
      </c>
      <c r="O234" s="32" t="str">
        <f>料單!P209</f>
        <v>背板溝</v>
      </c>
      <c r="P234" s="32" t="str">
        <f>料單!Q209</f>
        <v>側</v>
      </c>
      <c r="Q234" s="32" t="str">
        <f>料單!R209</f>
        <v/>
      </c>
      <c r="R234" s="32">
        <f>料單!S209</f>
        <v>0</v>
      </c>
    </row>
    <row r="235" spans="1:18" x14ac:dyDescent="0.25">
      <c r="A235" s="32">
        <f>[1]板材才數分析.!D154</f>
        <v>6003</v>
      </c>
      <c r="B235" s="32" t="str">
        <f>料單!E210</f>
        <v>左側板</v>
      </c>
      <c r="C235" s="32">
        <f>料單!L210</f>
        <v>0</v>
      </c>
      <c r="D235" s="32" t="str">
        <f>料單!M210</f>
        <v/>
      </c>
      <c r="E235" s="32">
        <f>料單!F210</f>
        <v>0</v>
      </c>
      <c r="F235" s="32" t="str">
        <f>料單!G210</f>
        <v>AA</v>
      </c>
      <c r="G235" s="32">
        <f>料單!H210</f>
        <v>0</v>
      </c>
      <c r="H235" s="32" t="str">
        <f>料單!I210</f>
        <v>AA</v>
      </c>
      <c r="I235" s="32">
        <f>料單!J210</f>
        <v>18</v>
      </c>
      <c r="J235" s="32">
        <f>料單!K210</f>
        <v>0</v>
      </c>
      <c r="K235" s="53">
        <f ca="1">板材才數分析.!O154</f>
        <v>0</v>
      </c>
      <c r="L235" s="32" t="str">
        <f>IFERROR(VLOOKUP(C235,[1]資料庫!$K$3:$AA$10,17,FALSE),"")</f>
        <v/>
      </c>
      <c r="M235" s="463">
        <f>IFERROR(
    INDEX(單價表!$E$3:$M$1000,
          MATCH($C235, 單價表!$B$3:$B$1000, 0),
          MATCH($I235, 單價表!$E$2:$M$2, 0)
    ),
    ""
)</f>
        <v>99</v>
      </c>
      <c r="N235" s="35">
        <f t="shared" ca="1" si="10"/>
        <v>0</v>
      </c>
      <c r="O235" s="32" t="str">
        <f>料單!P210</f>
        <v>背板溝</v>
      </c>
      <c r="P235" s="32" t="str">
        <f>料單!Q210</f>
        <v>面</v>
      </c>
      <c r="Q235" s="32" t="str">
        <f>料單!R210</f>
        <v>排</v>
      </c>
      <c r="R235" s="32">
        <f>料單!S210</f>
        <v>0</v>
      </c>
    </row>
    <row r="236" spans="1:18" x14ac:dyDescent="0.25">
      <c r="A236" s="32">
        <f>[1]板材才數分析.!D155</f>
        <v>6004</v>
      </c>
      <c r="B236" s="32" t="str">
        <f>料單!E211</f>
        <v>右側板</v>
      </c>
      <c r="C236" s="32">
        <f>料單!L211</f>
        <v>0</v>
      </c>
      <c r="D236" s="32" t="str">
        <f>料單!M211</f>
        <v/>
      </c>
      <c r="E236" s="32">
        <f>料單!F211</f>
        <v>0</v>
      </c>
      <c r="F236" s="32" t="str">
        <f>料單!G211</f>
        <v>AA</v>
      </c>
      <c r="G236" s="32">
        <f>料單!H211</f>
        <v>0</v>
      </c>
      <c r="H236" s="32" t="str">
        <f>料單!I211</f>
        <v>AA</v>
      </c>
      <c r="I236" s="32">
        <f>料單!J211</f>
        <v>18</v>
      </c>
      <c r="J236" s="32">
        <f>料單!K211</f>
        <v>0</v>
      </c>
      <c r="K236" s="53">
        <f ca="1">板材才數分析.!O155</f>
        <v>0</v>
      </c>
      <c r="M236" s="463">
        <f>IFERROR(
    INDEX(單價表!$E$3:$M$1000,
          MATCH($C236, 單價表!$B$3:$B$1000, 0),
          MATCH($I236, 單價表!$E$2:$M$2, 0)
    ),
    ""
)</f>
        <v>99</v>
      </c>
      <c r="N236" s="35">
        <f t="shared" ca="1" si="10"/>
        <v>0</v>
      </c>
      <c r="O236" s="32" t="str">
        <f>料單!P211</f>
        <v>背板溝</v>
      </c>
      <c r="P236" s="32" t="str">
        <f>料單!Q211</f>
        <v>面</v>
      </c>
      <c r="Q236" s="32" t="str">
        <f>料單!R211</f>
        <v>排</v>
      </c>
      <c r="R236" s="32">
        <f>料單!S211</f>
        <v>0</v>
      </c>
    </row>
    <row r="237" spans="1:18" x14ac:dyDescent="0.25">
      <c r="A237" s="32">
        <f>[1]板材才數分析.!D156</f>
        <v>6005</v>
      </c>
      <c r="B237" s="32" t="str">
        <f>料單!E212</f>
        <v>背板</v>
      </c>
      <c r="C237" s="32">
        <f>料單!L212</f>
        <v>0</v>
      </c>
      <c r="D237" s="32" t="str">
        <f>料單!M212</f>
        <v/>
      </c>
      <c r="E237" s="32">
        <f>料單!F212</f>
        <v>-22</v>
      </c>
      <c r="F237" s="32" t="str">
        <f>料單!G212</f>
        <v/>
      </c>
      <c r="G237" s="32">
        <f>料單!H212</f>
        <v>-22</v>
      </c>
      <c r="H237" s="32" t="str">
        <f>料單!I212</f>
        <v/>
      </c>
      <c r="I237" s="32">
        <f>料單!J212</f>
        <v>4</v>
      </c>
      <c r="J237" s="32">
        <f>料單!K212</f>
        <v>0</v>
      </c>
      <c r="K237" s="53">
        <f ca="1">板材才數分析.!O156</f>
        <v>0</v>
      </c>
      <c r="M237" s="463">
        <f>IFERROR(
    INDEX(單價表!$E$3:$M$1000,
          MATCH($C237, 單價表!$B$3:$B$1000, 0),
          MATCH($I237, 單價表!$E$2:$M$2, 0)
    ),
    ""
)</f>
        <v>43</v>
      </c>
      <c r="N237" s="35">
        <f t="shared" ca="1" si="10"/>
        <v>0</v>
      </c>
      <c r="O237" s="32" t="str">
        <f>料單!P212</f>
        <v/>
      </c>
      <c r="P237" s="32" t="str">
        <f>料單!Q212</f>
        <v/>
      </c>
      <c r="Q237" s="32" t="str">
        <f>料單!R212</f>
        <v/>
      </c>
      <c r="R237" s="32">
        <f>料單!S212</f>
        <v>0</v>
      </c>
    </row>
    <row r="238" spans="1:18" x14ac:dyDescent="0.25">
      <c r="A238" s="32">
        <f>[1]板材才數分析.!D157</f>
        <v>6006</v>
      </c>
      <c r="B238" s="32" t="str">
        <f>料單!E213</f>
        <v>背拉桿</v>
      </c>
      <c r="C238" s="32">
        <f>料單!L213</f>
        <v>0</v>
      </c>
      <c r="D238" s="32" t="str">
        <f>料單!M213</f>
        <v/>
      </c>
      <c r="E238" s="32">
        <f>料單!F213</f>
        <v>-36</v>
      </c>
      <c r="F238" s="32" t="str">
        <f>料單!G213</f>
        <v>AA</v>
      </c>
      <c r="G238" s="32">
        <f>料單!H213</f>
        <v>120</v>
      </c>
      <c r="H238" s="32" t="str">
        <f>料單!I213</f>
        <v/>
      </c>
      <c r="I238" s="32">
        <f>料單!J213</f>
        <v>18</v>
      </c>
      <c r="J238" s="32">
        <f>料單!K213</f>
        <v>0</v>
      </c>
      <c r="K238" s="53">
        <f ca="1">板材才數分析.!O157</f>
        <v>0</v>
      </c>
      <c r="M238" s="463">
        <f>IFERROR(
    INDEX(單價表!$E$3:$M$1000,
          MATCH($C238, 單價表!$B$3:$B$1000, 0),
          MATCH($I238, 單價表!$E$2:$M$2, 0)
    ),
    ""
)</f>
        <v>99</v>
      </c>
      <c r="N238" s="35">
        <f t="shared" ca="1" si="10"/>
        <v>0</v>
      </c>
      <c r="O238" s="32" t="str">
        <f>料單!P213</f>
        <v/>
      </c>
      <c r="P238" s="32" t="str">
        <f>料單!Q213</f>
        <v>側</v>
      </c>
      <c r="Q238" s="32" t="str">
        <f>料單!R213</f>
        <v/>
      </c>
      <c r="R238" s="32">
        <f>料單!S213</f>
        <v>0</v>
      </c>
    </row>
    <row r="239" spans="1:18" x14ac:dyDescent="0.25">
      <c r="A239" s="32">
        <f>[1]板材才數分析.!D158</f>
        <v>6007</v>
      </c>
      <c r="B239" s="32" t="str">
        <f>料單!E214</f>
        <v>中立板</v>
      </c>
      <c r="C239" s="32">
        <f>料單!L214</f>
        <v>0</v>
      </c>
      <c r="D239" s="32" t="str">
        <f>料單!M214</f>
        <v/>
      </c>
      <c r="E239" s="32">
        <f>料單!F214</f>
        <v>-36</v>
      </c>
      <c r="F239" s="32" t="str">
        <f>料單!G214</f>
        <v>AA</v>
      </c>
      <c r="G239" s="32">
        <f>料單!H214</f>
        <v>-22</v>
      </c>
      <c r="H239" s="32" t="str">
        <f>料單!I214</f>
        <v/>
      </c>
      <c r="I239" s="32">
        <f>料單!J214</f>
        <v>18</v>
      </c>
      <c r="J239" s="32">
        <f>料單!K214</f>
        <v>0</v>
      </c>
      <c r="K239" s="53">
        <f ca="1">板材才數分析.!O158</f>
        <v>0</v>
      </c>
      <c r="M239" s="463">
        <f>IFERROR(
    INDEX(單價表!$E$3:$M$1000,
          MATCH($C239, 單價表!$B$3:$B$1000, 0),
          MATCH($I239, 單價表!$E$2:$M$2, 0)
    ),
    ""
)</f>
        <v>99</v>
      </c>
      <c r="N239" s="35">
        <f t="shared" ca="1" si="10"/>
        <v>0</v>
      </c>
      <c r="O239" s="32" t="str">
        <f>料單!P214</f>
        <v/>
      </c>
      <c r="P239" s="32" t="str">
        <f>料單!Q214</f>
        <v>側</v>
      </c>
      <c r="Q239" s="32" t="str">
        <f>料單!R214</f>
        <v>排</v>
      </c>
      <c r="R239" s="32">
        <f>料單!S214</f>
        <v>0</v>
      </c>
    </row>
    <row r="240" spans="1:18" x14ac:dyDescent="0.25">
      <c r="A240" s="32">
        <f>[1]板材才數分析.!D159</f>
        <v>6008</v>
      </c>
      <c r="B240" s="32" t="str">
        <f>料單!E215</f>
        <v>活隔</v>
      </c>
      <c r="C240" s="32">
        <f>料單!L215</f>
        <v>0</v>
      </c>
      <c r="D240" s="32" t="str">
        <f>料單!M215</f>
        <v/>
      </c>
      <c r="E240" s="32">
        <f>料單!F215</f>
        <v>0</v>
      </c>
      <c r="F240" s="32" t="str">
        <f>料單!G215</f>
        <v>AA</v>
      </c>
      <c r="G240" s="32">
        <f>料單!H215</f>
        <v>-32</v>
      </c>
      <c r="H240" s="32" t="str">
        <f>料單!I215</f>
        <v>AA</v>
      </c>
      <c r="I240" s="32">
        <f>料單!J215</f>
        <v>18</v>
      </c>
      <c r="J240" s="32">
        <f>料單!K215</f>
        <v>0</v>
      </c>
      <c r="K240" s="53">
        <f ca="1">板材才數分析.!O159</f>
        <v>0</v>
      </c>
      <c r="M240" s="463">
        <f>IFERROR(
    INDEX(單價表!$E$3:$M$1000,
          MATCH($C240, 單價表!$B$3:$B$1000, 0),
          MATCH($I240, 單價表!$E$2:$M$2, 0)
    ),
    ""
)</f>
        <v>99</v>
      </c>
      <c r="N240" s="35">
        <f t="shared" ca="1" si="10"/>
        <v>0</v>
      </c>
      <c r="O240" s="32" t="str">
        <f>料單!P215</f>
        <v/>
      </c>
      <c r="P240" s="32" t="str">
        <f>料單!Q215</f>
        <v/>
      </c>
      <c r="Q240" s="32" t="str">
        <f>料單!R215</f>
        <v/>
      </c>
      <c r="R240" s="32">
        <f>料單!S215</f>
        <v>0</v>
      </c>
    </row>
    <row r="241" spans="1:18" x14ac:dyDescent="0.25">
      <c r="A241" s="32">
        <f>[1]板材才數分析.!D160</f>
        <v>6009</v>
      </c>
      <c r="B241" s="32" t="str">
        <f>料單!E216</f>
        <v>固隔</v>
      </c>
      <c r="C241" s="32">
        <f>料單!L216</f>
        <v>0</v>
      </c>
      <c r="D241" s="32" t="str">
        <f>料單!M216</f>
        <v/>
      </c>
      <c r="E241" s="32">
        <f>料單!F216</f>
        <v>0</v>
      </c>
      <c r="F241" s="32" t="str">
        <f>料單!G216</f>
        <v>AA</v>
      </c>
      <c r="G241" s="32">
        <f>料單!H216</f>
        <v>-22</v>
      </c>
      <c r="H241" s="32" t="str">
        <f>料單!I216</f>
        <v/>
      </c>
      <c r="I241" s="32">
        <f>料單!J216</f>
        <v>18</v>
      </c>
      <c r="J241" s="32">
        <f>料單!K216</f>
        <v>0</v>
      </c>
      <c r="K241" s="53">
        <f ca="1">板材才數分析.!O160</f>
        <v>0</v>
      </c>
      <c r="M241" s="463">
        <f>IFERROR(
    INDEX(單價表!$E$3:$M$1000,
          MATCH($C241, 單價表!$B$3:$B$1000, 0),
          MATCH($I241, 單價表!$E$2:$M$2, 0)
    ),
    ""
)</f>
        <v>99</v>
      </c>
      <c r="N241" s="35">
        <f t="shared" ca="1" si="10"/>
        <v>0</v>
      </c>
      <c r="O241" s="32" t="str">
        <f>料單!P216</f>
        <v/>
      </c>
      <c r="P241" s="32" t="str">
        <f>料單!Q216</f>
        <v>固</v>
      </c>
      <c r="Q241" s="32" t="str">
        <f>料單!R216</f>
        <v/>
      </c>
      <c r="R241" s="32">
        <f>料單!S216</f>
        <v>0</v>
      </c>
    </row>
    <row r="242" spans="1:18" x14ac:dyDescent="0.25">
      <c r="A242" s="32">
        <f>[1]板材才數分析.!D161</f>
        <v>6010</v>
      </c>
      <c r="B242" s="32" t="str">
        <f>料單!E217</f>
        <v>左門板</v>
      </c>
      <c r="C242" s="32">
        <f>料單!L217</f>
        <v>0</v>
      </c>
      <c r="D242" s="32" t="str">
        <f>料單!M217</f>
        <v/>
      </c>
      <c r="E242" s="32">
        <f>料單!F217</f>
        <v>0</v>
      </c>
      <c r="F242" s="32" t="str">
        <f>料單!G217</f>
        <v>AA</v>
      </c>
      <c r="G242" s="32">
        <f>料單!H217</f>
        <v>-4</v>
      </c>
      <c r="H242" s="32" t="str">
        <f>料單!I217</f>
        <v>AA</v>
      </c>
      <c r="I242" s="32">
        <f>料單!J217</f>
        <v>18</v>
      </c>
      <c r="J242" s="32">
        <f>料單!K217</f>
        <v>0</v>
      </c>
      <c r="K242" s="53">
        <f ca="1">板材才數分析.!O161</f>
        <v>0</v>
      </c>
      <c r="M242" s="463">
        <f>IFERROR(
    INDEX(單價表!$E$3:$M$1000,
          MATCH($C242, 單價表!$B$3:$B$1000, 0),
          MATCH($I242, 單價表!$E$2:$M$2, 0)
    ),
    ""
)</f>
        <v>99</v>
      </c>
      <c r="N242" s="35">
        <f t="shared" ca="1" si="10"/>
        <v>0</v>
      </c>
      <c r="O242" s="32" t="str">
        <f>料單!P217</f>
        <v>鉸2</v>
      </c>
      <c r="P242" s="32" t="str">
        <f>料單!Q217</f>
        <v/>
      </c>
      <c r="Q242" s="32" t="str">
        <f>料單!R217</f>
        <v/>
      </c>
      <c r="R242" s="32">
        <f>料單!S217</f>
        <v>0</v>
      </c>
    </row>
    <row r="243" spans="1:18" x14ac:dyDescent="0.25">
      <c r="A243" s="32">
        <f>[1]板材才數分析.!D162</f>
        <v>6011</v>
      </c>
      <c r="B243" s="32" t="str">
        <f>料單!E218</f>
        <v>右門板</v>
      </c>
      <c r="C243" s="32">
        <f>料單!L218</f>
        <v>0</v>
      </c>
      <c r="D243" s="32" t="str">
        <f>料單!M218</f>
        <v/>
      </c>
      <c r="E243" s="32">
        <f>料單!F218</f>
        <v>0</v>
      </c>
      <c r="F243" s="32" t="str">
        <f>料單!G218</f>
        <v>AA</v>
      </c>
      <c r="G243" s="32">
        <f>料單!H218</f>
        <v>-4</v>
      </c>
      <c r="H243" s="32" t="str">
        <f>料單!I218</f>
        <v>AA</v>
      </c>
      <c r="I243" s="32">
        <f>料單!J218</f>
        <v>18</v>
      </c>
      <c r="J243" s="32">
        <f>料單!K218</f>
        <v>0</v>
      </c>
      <c r="K243" s="53">
        <f ca="1">板材才數分析.!O162</f>
        <v>0</v>
      </c>
      <c r="M243" s="463">
        <f>IFERROR(
    INDEX(單價表!$E$3:$M$1000,
          MATCH($C243, 單價表!$B$3:$B$1000, 0),
          MATCH($I243, 單價表!$E$2:$M$2, 0)
    ),
    ""
)</f>
        <v>99</v>
      </c>
      <c r="N243" s="35">
        <f t="shared" ca="1" si="10"/>
        <v>0</v>
      </c>
      <c r="O243" s="32" t="str">
        <f>料單!P218</f>
        <v>鉸2</v>
      </c>
      <c r="P243" s="32" t="str">
        <f>料單!Q218</f>
        <v/>
      </c>
      <c r="Q243" s="32" t="str">
        <f>料單!R218</f>
        <v/>
      </c>
      <c r="R243" s="32">
        <f>料單!S218</f>
        <v>0</v>
      </c>
    </row>
    <row r="244" spans="1:18" x14ac:dyDescent="0.25">
      <c r="A244" s="32">
        <f>[1]板材才數分析.!D163</f>
        <v>6012</v>
      </c>
      <c r="B244" s="32">
        <f>料單!E219</f>
        <v>0</v>
      </c>
      <c r="C244" s="32">
        <f>料單!L219</f>
        <v>0</v>
      </c>
      <c r="D244" s="32" t="str">
        <f>料單!M219</f>
        <v/>
      </c>
      <c r="E244" s="32">
        <f>料單!F219</f>
        <v>0</v>
      </c>
      <c r="F244" s="32" t="str">
        <f>料單!G219</f>
        <v/>
      </c>
      <c r="G244" s="32">
        <f>料單!H219</f>
        <v>0</v>
      </c>
      <c r="H244" s="32" t="str">
        <f>料單!I219</f>
        <v/>
      </c>
      <c r="I244" s="32">
        <f>料單!J219</f>
        <v>0</v>
      </c>
      <c r="J244" s="32">
        <f>料單!K219</f>
        <v>0</v>
      </c>
      <c r="K244" s="53">
        <f ca="1">板材才數分析.!O163</f>
        <v>0</v>
      </c>
      <c r="L244" s="32" t="str">
        <f>IFERROR(VLOOKUP(C244,[1]資料庫!$K$3:$AA$10,17,FALSE),"")</f>
        <v/>
      </c>
      <c r="M244" s="463" t="str">
        <f>IFERROR(
    INDEX(單價表!$E$3:$M$1000,
          MATCH($C244, 單價表!$B$3:$B$1000, 0),
          MATCH($I244, 單價表!$E$2:$M$2, 0)
    ),
    ""
)</f>
        <v/>
      </c>
      <c r="N244" s="35" t="str">
        <f t="shared" ca="1" si="10"/>
        <v/>
      </c>
      <c r="O244" s="32" t="str">
        <f>料單!P219</f>
        <v/>
      </c>
      <c r="P244" s="32" t="str">
        <f>料單!Q219</f>
        <v/>
      </c>
      <c r="Q244" s="32" t="str">
        <f>料單!R219</f>
        <v/>
      </c>
      <c r="R244" s="32">
        <f>料單!S219</f>
        <v>0</v>
      </c>
    </row>
    <row r="245" spans="1:18" x14ac:dyDescent="0.25">
      <c r="A245" s="32">
        <f>[1]板材才數分析.!D164</f>
        <v>6013</v>
      </c>
      <c r="B245" s="32">
        <f>料單!E220</f>
        <v>0</v>
      </c>
      <c r="C245" s="32">
        <f>料單!L220</f>
        <v>0</v>
      </c>
      <c r="D245" s="32" t="str">
        <f>料單!M220</f>
        <v/>
      </c>
      <c r="E245" s="32">
        <f>料單!F220</f>
        <v>0</v>
      </c>
      <c r="F245" s="32" t="str">
        <f>料單!G220</f>
        <v/>
      </c>
      <c r="G245" s="32">
        <f>料單!H220</f>
        <v>0</v>
      </c>
      <c r="H245" s="32" t="str">
        <f>料單!I220</f>
        <v/>
      </c>
      <c r="I245" s="32">
        <f>料單!J220</f>
        <v>0</v>
      </c>
      <c r="J245" s="32">
        <f>料單!K220</f>
        <v>0</v>
      </c>
      <c r="K245" s="53">
        <f ca="1">板材才數分析.!O164</f>
        <v>0</v>
      </c>
      <c r="L245" s="32" t="str">
        <f>IFERROR(VLOOKUP(C245,[1]資料庫!$K$3:$AA$10,17,FALSE),"")</f>
        <v/>
      </c>
      <c r="M245" s="463" t="str">
        <f>IFERROR(
    INDEX(單價表!$E$3:$M$1000,
          MATCH($C245, 單價表!$B$3:$B$1000, 0),
          MATCH($I245, 單價表!$E$2:$M$2, 0)
    ),
    ""
)</f>
        <v/>
      </c>
      <c r="N245" s="35" t="str">
        <f t="shared" ca="1" si="10"/>
        <v/>
      </c>
      <c r="O245" s="32" t="str">
        <f>料單!P220</f>
        <v/>
      </c>
      <c r="P245" s="32" t="str">
        <f>料單!Q220</f>
        <v/>
      </c>
      <c r="Q245" s="32" t="str">
        <f>料單!R220</f>
        <v/>
      </c>
      <c r="R245" s="32">
        <f>料單!S220</f>
        <v>0</v>
      </c>
    </row>
    <row r="246" spans="1:18" x14ac:dyDescent="0.25">
      <c r="A246" s="32">
        <f>[1]板材才數分析.!D165</f>
        <v>6014</v>
      </c>
      <c r="B246" s="32">
        <f>料單!E221</f>
        <v>0</v>
      </c>
      <c r="C246" s="32">
        <f>料單!L221</f>
        <v>0</v>
      </c>
      <c r="D246" s="32" t="str">
        <f>料單!M221</f>
        <v/>
      </c>
      <c r="E246" s="32">
        <f>料單!F221</f>
        <v>0</v>
      </c>
      <c r="F246" s="32" t="str">
        <f>料單!G221</f>
        <v/>
      </c>
      <c r="G246" s="32">
        <f>料單!H221</f>
        <v>0</v>
      </c>
      <c r="H246" s="32" t="str">
        <f>料單!I221</f>
        <v/>
      </c>
      <c r="I246" s="32">
        <f>料單!J221</f>
        <v>0</v>
      </c>
      <c r="J246" s="32">
        <f>料單!K221</f>
        <v>0</v>
      </c>
      <c r="K246" s="53">
        <f ca="1">板材才數分析.!O165</f>
        <v>0</v>
      </c>
      <c r="L246" s="32" t="str">
        <f>IFERROR(VLOOKUP(C246,[1]資料庫!$K$3:$AA$10,17,FALSE),"")</f>
        <v/>
      </c>
      <c r="M246" s="463" t="str">
        <f>IFERROR(
    INDEX(單價表!$E$3:$M$1000,
          MATCH($C246, 單價表!$B$3:$B$1000, 0),
          MATCH($I246, 單價表!$E$2:$M$2, 0)
    ),
    ""
)</f>
        <v/>
      </c>
      <c r="N246" s="35" t="str">
        <f t="shared" ca="1" si="10"/>
        <v/>
      </c>
      <c r="O246" s="32" t="str">
        <f>料單!P221</f>
        <v/>
      </c>
      <c r="P246" s="32" t="str">
        <f>料單!Q221</f>
        <v/>
      </c>
      <c r="Q246" s="32" t="str">
        <f>料單!R221</f>
        <v/>
      </c>
      <c r="R246" s="32">
        <f>料單!S221</f>
        <v>0</v>
      </c>
    </row>
    <row r="247" spans="1:18" x14ac:dyDescent="0.25">
      <c r="A247" s="32">
        <f>[1]板材才數分析.!D166</f>
        <v>6015</v>
      </c>
      <c r="B247" s="32">
        <f>料單!E222</f>
        <v>0</v>
      </c>
      <c r="C247" s="32">
        <f>料單!L222</f>
        <v>0</v>
      </c>
      <c r="D247" s="32" t="str">
        <f>料單!M222</f>
        <v/>
      </c>
      <c r="E247" s="32">
        <f>料單!F222</f>
        <v>0</v>
      </c>
      <c r="F247" s="32" t="str">
        <f>料單!G222</f>
        <v/>
      </c>
      <c r="G247" s="32">
        <f>料單!H222</f>
        <v>0</v>
      </c>
      <c r="H247" s="32" t="str">
        <f>料單!I222</f>
        <v/>
      </c>
      <c r="I247" s="32">
        <f>料單!J222</f>
        <v>0</v>
      </c>
      <c r="J247" s="32">
        <f>料單!K222</f>
        <v>0</v>
      </c>
      <c r="K247" s="53">
        <f ca="1">板材才數分析.!O166</f>
        <v>0</v>
      </c>
      <c r="L247" s="32" t="str">
        <f>IFERROR(VLOOKUP(C247,[1]資料庫!$K$3:$AA$10,17,FALSE),"")</f>
        <v/>
      </c>
      <c r="M247" s="463" t="str">
        <f>IFERROR(
    INDEX(單價表!$E$3:$M$1000,
          MATCH($C247, 單價表!$B$3:$B$1000, 0),
          MATCH($I247, 單價表!$E$2:$M$2, 0)
    ),
    ""
)</f>
        <v/>
      </c>
      <c r="N247" s="35" t="str">
        <f t="shared" ca="1" si="10"/>
        <v/>
      </c>
      <c r="O247" s="32" t="str">
        <f>料單!P222</f>
        <v/>
      </c>
      <c r="P247" s="32" t="str">
        <f>料單!Q222</f>
        <v/>
      </c>
      <c r="Q247" s="32" t="str">
        <f>料單!R222</f>
        <v/>
      </c>
      <c r="R247" s="32">
        <f>料單!S222</f>
        <v>0</v>
      </c>
    </row>
    <row r="248" spans="1:18" x14ac:dyDescent="0.25">
      <c r="A248" s="32">
        <f>[1]板材才數分析.!D167</f>
        <v>6016</v>
      </c>
      <c r="B248" s="32">
        <f>料單!E223</f>
        <v>0</v>
      </c>
      <c r="C248" s="32">
        <f>料單!L223</f>
        <v>0</v>
      </c>
      <c r="D248" s="32" t="str">
        <f>料單!M223</f>
        <v/>
      </c>
      <c r="E248" s="32">
        <f>料單!F223</f>
        <v>0</v>
      </c>
      <c r="F248" s="32" t="str">
        <f>料單!G223</f>
        <v/>
      </c>
      <c r="G248" s="32">
        <f>料單!H223</f>
        <v>0</v>
      </c>
      <c r="H248" s="32" t="str">
        <f>料單!I223</f>
        <v/>
      </c>
      <c r="I248" s="32">
        <f>料單!J223</f>
        <v>0</v>
      </c>
      <c r="J248" s="32">
        <f>料單!K223</f>
        <v>0</v>
      </c>
      <c r="K248" s="53">
        <f ca="1">板材才數分析.!O167</f>
        <v>0</v>
      </c>
      <c r="L248" s="32" t="str">
        <f>IFERROR(VLOOKUP(C248,[1]資料庫!$K$3:$AA$10,17,FALSE),"")</f>
        <v/>
      </c>
      <c r="M248" s="463" t="str">
        <f>IFERROR(
    INDEX(單價表!$E$3:$M$1000,
          MATCH($C248, 單價表!$B$3:$B$1000, 0),
          MATCH($I248, 單價表!$E$2:$M$2, 0)
    ),
    ""
)</f>
        <v/>
      </c>
      <c r="N248" s="35" t="str">
        <f t="shared" ca="1" si="10"/>
        <v/>
      </c>
      <c r="O248" s="32" t="str">
        <f>料單!P223</f>
        <v/>
      </c>
      <c r="P248" s="32" t="str">
        <f>料單!Q223</f>
        <v/>
      </c>
      <c r="Q248" s="32" t="str">
        <f>料單!R223</f>
        <v/>
      </c>
      <c r="R248" s="32">
        <f>料單!S223</f>
        <v>0</v>
      </c>
    </row>
    <row r="249" spans="1:18" x14ac:dyDescent="0.25">
      <c r="A249" s="32">
        <f>[1]板材才數分析.!D168</f>
        <v>6017</v>
      </c>
      <c r="B249" s="32">
        <f>料單!E224</f>
        <v>0</v>
      </c>
      <c r="C249" s="32">
        <f>料單!L224</f>
        <v>0</v>
      </c>
      <c r="D249" s="32" t="str">
        <f>料單!M224</f>
        <v/>
      </c>
      <c r="E249" s="32">
        <f>料單!F224</f>
        <v>0</v>
      </c>
      <c r="F249" s="32" t="str">
        <f>料單!G224</f>
        <v/>
      </c>
      <c r="G249" s="32">
        <f>料單!H224</f>
        <v>0</v>
      </c>
      <c r="H249" s="32" t="str">
        <f>料單!I224</f>
        <v/>
      </c>
      <c r="I249" s="32">
        <f>料單!J224</f>
        <v>0</v>
      </c>
      <c r="J249" s="32">
        <f>料單!K224</f>
        <v>0</v>
      </c>
      <c r="K249" s="53">
        <f ca="1">板材才數分析.!O168</f>
        <v>0</v>
      </c>
      <c r="L249" s="32" t="str">
        <f>IFERROR(VLOOKUP(C249,[1]資料庫!$K$3:$AA$10,17,FALSE),"")</f>
        <v/>
      </c>
      <c r="M249" s="463" t="str">
        <f>IFERROR(
    INDEX(單價表!$E$3:$M$1000,
          MATCH($C249, 單價表!$B$3:$B$1000, 0),
          MATCH($I249, 單價表!$E$2:$M$2, 0)
    ),
    ""
)</f>
        <v/>
      </c>
      <c r="N249" s="35" t="str">
        <f t="shared" ca="1" si="10"/>
        <v/>
      </c>
      <c r="O249" s="32" t="str">
        <f>料單!P224</f>
        <v/>
      </c>
      <c r="P249" s="32" t="str">
        <f>料單!Q224</f>
        <v/>
      </c>
      <c r="Q249" s="32" t="str">
        <f>料單!R224</f>
        <v/>
      </c>
      <c r="R249" s="32">
        <f>料單!S224</f>
        <v>0</v>
      </c>
    </row>
    <row r="250" spans="1:18" x14ac:dyDescent="0.25">
      <c r="A250" s="32">
        <f>[1]板材才數分析.!D169</f>
        <v>6018</v>
      </c>
      <c r="B250" s="32">
        <f>料單!E225</f>
        <v>0</v>
      </c>
      <c r="C250" s="32">
        <f>料單!L225</f>
        <v>0</v>
      </c>
      <c r="D250" s="32" t="str">
        <f>料單!M225</f>
        <v/>
      </c>
      <c r="E250" s="32">
        <f>料單!F225</f>
        <v>0</v>
      </c>
      <c r="F250" s="32" t="str">
        <f>料單!G225</f>
        <v/>
      </c>
      <c r="G250" s="32">
        <f>料單!H225</f>
        <v>0</v>
      </c>
      <c r="H250" s="32" t="str">
        <f>料單!I225</f>
        <v/>
      </c>
      <c r="I250" s="32">
        <f>料單!J225</f>
        <v>0</v>
      </c>
      <c r="J250" s="32">
        <f>料單!K225</f>
        <v>0</v>
      </c>
      <c r="K250" s="53">
        <f ca="1">板材才數分析.!O169</f>
        <v>0</v>
      </c>
      <c r="M250" s="463" t="str">
        <f>IFERROR(
    INDEX(單價表!$E$3:$M$1000,
          MATCH($C250, 單價表!$B$3:$B$1000, 0),
          MATCH($I250, 單價表!$E$2:$M$2, 0)
    ),
    ""
)</f>
        <v/>
      </c>
      <c r="N250" s="35" t="str">
        <f t="shared" ca="1" si="10"/>
        <v/>
      </c>
      <c r="O250" s="32" t="str">
        <f>料單!P225</f>
        <v/>
      </c>
      <c r="P250" s="32" t="str">
        <f>料單!Q225</f>
        <v/>
      </c>
      <c r="Q250" s="32" t="str">
        <f>料單!R225</f>
        <v/>
      </c>
      <c r="R250" s="32">
        <f>料單!S225</f>
        <v>0</v>
      </c>
    </row>
    <row r="251" spans="1:18" x14ac:dyDescent="0.25">
      <c r="A251" s="32">
        <f>[1]板材才數分析.!D170</f>
        <v>6019</v>
      </c>
      <c r="B251" s="32">
        <f>料單!E226</f>
        <v>0</v>
      </c>
      <c r="C251" s="32">
        <f>料單!L226</f>
        <v>0</v>
      </c>
      <c r="D251" s="32" t="str">
        <f>料單!M226</f>
        <v/>
      </c>
      <c r="E251" s="32">
        <f>料單!F226</f>
        <v>0</v>
      </c>
      <c r="F251" s="32" t="str">
        <f>料單!G226</f>
        <v/>
      </c>
      <c r="G251" s="32">
        <f>料單!H226</f>
        <v>0</v>
      </c>
      <c r="H251" s="32" t="str">
        <f>料單!I226</f>
        <v/>
      </c>
      <c r="I251" s="32">
        <f>料單!J226</f>
        <v>0</v>
      </c>
      <c r="J251" s="32">
        <f>料單!K226</f>
        <v>0</v>
      </c>
      <c r="K251" s="53">
        <f ca="1">板材才數分析.!O170</f>
        <v>0</v>
      </c>
      <c r="M251" s="463" t="str">
        <f>IFERROR(
    INDEX(單價表!$E$3:$M$1000,
          MATCH($C251, 單價表!$B$3:$B$1000, 0),
          MATCH($I251, 單價表!$E$2:$M$2, 0)
    ),
    ""
)</f>
        <v/>
      </c>
      <c r="N251" s="35" t="str">
        <f t="shared" ca="1" si="10"/>
        <v/>
      </c>
      <c r="O251" s="32" t="str">
        <f>料單!P226</f>
        <v/>
      </c>
      <c r="P251" s="32" t="str">
        <f>料單!Q226</f>
        <v/>
      </c>
      <c r="Q251" s="32" t="str">
        <f>料單!R226</f>
        <v/>
      </c>
      <c r="R251" s="32">
        <f>料單!S226</f>
        <v>0</v>
      </c>
    </row>
    <row r="252" spans="1:18" x14ac:dyDescent="0.25">
      <c r="A252" s="32">
        <f>[1]板材才數分析.!D171</f>
        <v>6020</v>
      </c>
      <c r="B252" s="32">
        <f>料單!E227</f>
        <v>0</v>
      </c>
      <c r="C252" s="32">
        <f>料單!L227</f>
        <v>0</v>
      </c>
      <c r="D252" s="32" t="str">
        <f>料單!M227</f>
        <v/>
      </c>
      <c r="E252" s="32">
        <f>料單!F227</f>
        <v>0</v>
      </c>
      <c r="F252" s="32" t="str">
        <f>料單!G227</f>
        <v/>
      </c>
      <c r="G252" s="32">
        <f>料單!H227</f>
        <v>0</v>
      </c>
      <c r="H252" s="32" t="str">
        <f>料單!I227</f>
        <v/>
      </c>
      <c r="I252" s="32">
        <f>料單!J227</f>
        <v>0</v>
      </c>
      <c r="J252" s="32">
        <f>料單!K227</f>
        <v>0</v>
      </c>
      <c r="K252" s="53">
        <f ca="1">板材才數分析.!O171</f>
        <v>0</v>
      </c>
      <c r="M252" s="463" t="str">
        <f>IFERROR(
    INDEX(單價表!$E$3:$M$1000,
          MATCH($C252, 單價表!$B$3:$B$1000, 0),
          MATCH($I252, 單價表!$E$2:$M$2, 0)
    ),
    ""
)</f>
        <v/>
      </c>
      <c r="N252" s="35" t="str">
        <f t="shared" ca="1" si="10"/>
        <v/>
      </c>
      <c r="O252" s="32" t="str">
        <f>料單!P227</f>
        <v/>
      </c>
      <c r="P252" s="32" t="str">
        <f>料單!Q227</f>
        <v/>
      </c>
      <c r="Q252" s="32" t="str">
        <f>料單!R227</f>
        <v/>
      </c>
      <c r="R252" s="32">
        <f>料單!S227</f>
        <v>0</v>
      </c>
    </row>
    <row r="253" spans="1:18" x14ac:dyDescent="0.25">
      <c r="A253" s="32">
        <f>[1]板材才數分析.!D172</f>
        <v>6021</v>
      </c>
      <c r="B253" s="32">
        <f>料單!E228</f>
        <v>0</v>
      </c>
      <c r="C253" s="32">
        <f>料單!L228</f>
        <v>0</v>
      </c>
      <c r="D253" s="32" t="str">
        <f>料單!M228</f>
        <v/>
      </c>
      <c r="E253" s="32">
        <f>料單!F228</f>
        <v>0</v>
      </c>
      <c r="F253" s="32" t="str">
        <f>料單!G228</f>
        <v/>
      </c>
      <c r="G253" s="32">
        <f>料單!H228</f>
        <v>0</v>
      </c>
      <c r="H253" s="32" t="str">
        <f>料單!I228</f>
        <v/>
      </c>
      <c r="I253" s="32">
        <f>料單!J228</f>
        <v>0</v>
      </c>
      <c r="J253" s="32">
        <f>料單!K228</f>
        <v>0</v>
      </c>
      <c r="K253" s="53">
        <f ca="1">板材才數分析.!O172</f>
        <v>0</v>
      </c>
      <c r="M253" s="463" t="str">
        <f>IFERROR(
    INDEX(單價表!$E$3:$M$1000,
          MATCH($C253, 單價表!$B$3:$B$1000, 0),
          MATCH($I253, 單價表!$E$2:$M$2, 0)
    ),
    ""
)</f>
        <v/>
      </c>
      <c r="N253" s="35" t="str">
        <f t="shared" ca="1" si="10"/>
        <v/>
      </c>
      <c r="O253" s="32" t="str">
        <f>料單!P228</f>
        <v/>
      </c>
      <c r="P253" s="32" t="str">
        <f>料單!Q228</f>
        <v/>
      </c>
      <c r="Q253" s="32" t="str">
        <f>料單!R228</f>
        <v/>
      </c>
      <c r="R253" s="32">
        <f>料單!S228</f>
        <v>0</v>
      </c>
    </row>
    <row r="254" spans="1:18" x14ac:dyDescent="0.25">
      <c r="A254" s="32">
        <f>[1]板材才數分析.!D173</f>
        <v>6022</v>
      </c>
      <c r="B254" s="32">
        <f>料單!E229</f>
        <v>0</v>
      </c>
      <c r="C254" s="32">
        <f>料單!L229</f>
        <v>0</v>
      </c>
      <c r="D254" s="32" t="str">
        <f>料單!M229</f>
        <v/>
      </c>
      <c r="E254" s="32">
        <f>料單!F229</f>
        <v>0</v>
      </c>
      <c r="F254" s="32" t="str">
        <f>料單!G229</f>
        <v/>
      </c>
      <c r="G254" s="32">
        <f>料單!H229</f>
        <v>0</v>
      </c>
      <c r="H254" s="32" t="str">
        <f>料單!I229</f>
        <v/>
      </c>
      <c r="I254" s="32">
        <f>料單!J229</f>
        <v>0</v>
      </c>
      <c r="J254" s="32">
        <f>料單!K229</f>
        <v>0</v>
      </c>
      <c r="K254" s="53">
        <f ca="1">板材才數分析.!O173</f>
        <v>0</v>
      </c>
      <c r="M254" s="463" t="str">
        <f>IFERROR(
    INDEX(單價表!$E$3:$M$1000,
          MATCH($C254, 單價表!$B$3:$B$1000, 0),
          MATCH($I254, 單價表!$E$2:$M$2, 0)
    ),
    ""
)</f>
        <v/>
      </c>
      <c r="N254" s="35" t="str">
        <f t="shared" ca="1" si="10"/>
        <v/>
      </c>
      <c r="O254" s="32" t="str">
        <f>料單!P229</f>
        <v/>
      </c>
      <c r="P254" s="32" t="str">
        <f>料單!Q229</f>
        <v/>
      </c>
      <c r="Q254" s="32" t="str">
        <f>料單!R229</f>
        <v/>
      </c>
      <c r="R254" s="32">
        <f>料單!S229</f>
        <v>0</v>
      </c>
    </row>
    <row r="255" spans="1:18" x14ac:dyDescent="0.25">
      <c r="A255" s="32">
        <f>[1]板材才數分析.!D174</f>
        <v>6023</v>
      </c>
      <c r="B255" s="32">
        <f>料單!E230</f>
        <v>0</v>
      </c>
      <c r="C255" s="32">
        <f>料單!L230</f>
        <v>0</v>
      </c>
      <c r="D255" s="32" t="str">
        <f>料單!M230</f>
        <v/>
      </c>
      <c r="E255" s="32">
        <f>料單!F230</f>
        <v>0</v>
      </c>
      <c r="F255" s="32" t="str">
        <f>料單!G230</f>
        <v/>
      </c>
      <c r="G255" s="32">
        <f>料單!H230</f>
        <v>0</v>
      </c>
      <c r="H255" s="32" t="str">
        <f>料單!I230</f>
        <v/>
      </c>
      <c r="I255" s="32">
        <f>料單!J230</f>
        <v>0</v>
      </c>
      <c r="J255" s="32">
        <f>料單!K230</f>
        <v>0</v>
      </c>
      <c r="K255" s="53">
        <f ca="1">板材才數分析.!O174</f>
        <v>0</v>
      </c>
      <c r="M255" s="463" t="str">
        <f>IFERROR(
    INDEX(單價表!$E$3:$M$1000,
          MATCH($C255, 單價表!$B$3:$B$1000, 0),
          MATCH($I255, 單價表!$E$2:$M$2, 0)
    ),
    ""
)</f>
        <v/>
      </c>
      <c r="N255" s="35" t="str">
        <f t="shared" ca="1" si="10"/>
        <v/>
      </c>
      <c r="O255" s="32" t="str">
        <f>料單!P230</f>
        <v/>
      </c>
      <c r="P255" s="32" t="str">
        <f>料單!Q230</f>
        <v/>
      </c>
      <c r="Q255" s="32" t="str">
        <f>料單!R230</f>
        <v/>
      </c>
      <c r="R255" s="32">
        <f>料單!S230</f>
        <v>0</v>
      </c>
    </row>
    <row r="256" spans="1:18" x14ac:dyDescent="0.25">
      <c r="A256" s="32">
        <f>[1]板材才數分析.!D175</f>
        <v>6024</v>
      </c>
      <c r="B256" s="32">
        <f>料單!E231</f>
        <v>0</v>
      </c>
      <c r="C256" s="32">
        <f>料單!L231</f>
        <v>0</v>
      </c>
      <c r="D256" s="32" t="str">
        <f>料單!M231</f>
        <v/>
      </c>
      <c r="E256" s="32">
        <f>料單!F231</f>
        <v>0</v>
      </c>
      <c r="F256" s="32" t="str">
        <f>料單!G231</f>
        <v/>
      </c>
      <c r="G256" s="32">
        <f>料單!H231</f>
        <v>0</v>
      </c>
      <c r="H256" s="32" t="str">
        <f>料單!I231</f>
        <v/>
      </c>
      <c r="I256" s="32">
        <f>料單!J231</f>
        <v>0</v>
      </c>
      <c r="J256" s="32">
        <f>料單!K231</f>
        <v>0</v>
      </c>
      <c r="K256" s="53">
        <f ca="1">板材才數分析.!O175</f>
        <v>0</v>
      </c>
      <c r="M256" s="463" t="str">
        <f>IFERROR(
    INDEX(單價表!$E$3:$M$1000,
          MATCH($C256, 單價表!$B$3:$B$1000, 0),
          MATCH($I256, 單價表!$E$2:$M$2, 0)
    ),
    ""
)</f>
        <v/>
      </c>
      <c r="N256" s="35" t="str">
        <f t="shared" ca="1" si="10"/>
        <v/>
      </c>
      <c r="O256" s="32" t="str">
        <f>料單!P231</f>
        <v/>
      </c>
      <c r="P256" s="32" t="str">
        <f>料單!Q231</f>
        <v/>
      </c>
      <c r="Q256" s="32" t="str">
        <f>料單!R231</f>
        <v/>
      </c>
      <c r="R256" s="32">
        <f>料單!S231</f>
        <v>0</v>
      </c>
    </row>
    <row r="257" spans="1:18" x14ac:dyDescent="0.25">
      <c r="A257" s="32">
        <f>[1]板材才數分析.!D176</f>
        <v>6025</v>
      </c>
      <c r="B257" s="32">
        <f>料單!E232</f>
        <v>0</v>
      </c>
      <c r="C257" s="32">
        <f>料單!L232</f>
        <v>0</v>
      </c>
      <c r="D257" s="32" t="str">
        <f>料單!M232</f>
        <v/>
      </c>
      <c r="E257" s="32">
        <f>料單!F232</f>
        <v>0</v>
      </c>
      <c r="F257" s="32" t="str">
        <f>料單!G232</f>
        <v/>
      </c>
      <c r="G257" s="32">
        <f>料單!H232</f>
        <v>0</v>
      </c>
      <c r="H257" s="32" t="str">
        <f>料單!I232</f>
        <v/>
      </c>
      <c r="I257" s="32">
        <f>料單!J232</f>
        <v>0</v>
      </c>
      <c r="J257" s="32">
        <f>料單!K232</f>
        <v>0</v>
      </c>
      <c r="K257" s="53">
        <f ca="1">板材才數分析.!O176</f>
        <v>0</v>
      </c>
      <c r="L257" s="400"/>
      <c r="M257" s="463" t="str">
        <f>IFERROR(
    INDEX(單價表!$E$3:$M$1000,
          MATCH($C257, 單價表!$B$3:$B$1000, 0),
          MATCH($I257, 單價表!$E$2:$M$2, 0)
    ),
    ""
)</f>
        <v/>
      </c>
      <c r="N257" s="35" t="str">
        <f t="shared" ca="1" si="10"/>
        <v/>
      </c>
      <c r="O257" s="32" t="str">
        <f>料單!P232</f>
        <v/>
      </c>
      <c r="P257" s="32" t="str">
        <f>料單!Q232</f>
        <v/>
      </c>
      <c r="Q257" s="32" t="str">
        <f>料單!R232</f>
        <v/>
      </c>
      <c r="R257" s="32">
        <f>料單!S232</f>
        <v>0</v>
      </c>
    </row>
    <row r="258" spans="1:18" x14ac:dyDescent="0.25">
      <c r="A258" s="32">
        <f>[1]板材才數分析.!D177</f>
        <v>6026</v>
      </c>
      <c r="B258" s="32">
        <f>料單!E233</f>
        <v>0</v>
      </c>
      <c r="C258" s="32">
        <f>料單!L233</f>
        <v>0</v>
      </c>
      <c r="D258" s="32" t="str">
        <f>料單!M233</f>
        <v/>
      </c>
      <c r="E258" s="32">
        <f>料單!F233</f>
        <v>0</v>
      </c>
      <c r="F258" s="32" t="str">
        <f>料單!G233</f>
        <v/>
      </c>
      <c r="G258" s="32">
        <f>料單!H233</f>
        <v>0</v>
      </c>
      <c r="H258" s="32" t="str">
        <f>料單!I233</f>
        <v/>
      </c>
      <c r="I258" s="32">
        <f>料單!J233</f>
        <v>0</v>
      </c>
      <c r="J258" s="32">
        <f>料單!K233</f>
        <v>0</v>
      </c>
      <c r="K258" s="53">
        <f ca="1">板材才數分析.!O177</f>
        <v>0</v>
      </c>
      <c r="L258" s="400"/>
      <c r="M258" s="463" t="str">
        <f>IFERROR(
    INDEX(單價表!$E$3:$M$1000,
          MATCH($C258, 單價表!$B$3:$B$1000, 0),
          MATCH($I258, 單價表!$E$2:$M$2, 0)
    ),
    ""
)</f>
        <v/>
      </c>
      <c r="N258" s="35" t="str">
        <f t="shared" ca="1" si="10"/>
        <v/>
      </c>
      <c r="O258" s="32" t="str">
        <f>料單!P233</f>
        <v/>
      </c>
      <c r="P258" s="32" t="str">
        <f>料單!Q233</f>
        <v/>
      </c>
      <c r="Q258" s="32" t="str">
        <f>料單!R233</f>
        <v/>
      </c>
      <c r="R258" s="32">
        <f>料單!S233</f>
        <v>0</v>
      </c>
    </row>
    <row r="259" spans="1:18" x14ac:dyDescent="0.25">
      <c r="A259" s="32">
        <f>[1]板材才數分析.!D178</f>
        <v>6027</v>
      </c>
      <c r="B259" s="32">
        <f>料單!E234</f>
        <v>0</v>
      </c>
      <c r="C259" s="32">
        <f>料單!L234</f>
        <v>0</v>
      </c>
      <c r="D259" s="32" t="str">
        <f>料單!M234</f>
        <v/>
      </c>
      <c r="E259" s="32">
        <f>料單!F234</f>
        <v>0</v>
      </c>
      <c r="F259" s="32" t="str">
        <f>料單!G234</f>
        <v/>
      </c>
      <c r="G259" s="32">
        <f>料單!H234</f>
        <v>0</v>
      </c>
      <c r="H259" s="32" t="str">
        <f>料單!I234</f>
        <v/>
      </c>
      <c r="I259" s="32">
        <f>料單!J234</f>
        <v>0</v>
      </c>
      <c r="J259" s="32">
        <f>料單!K234</f>
        <v>0</v>
      </c>
      <c r="K259" s="53">
        <f ca="1">板材才數分析.!O178</f>
        <v>0</v>
      </c>
      <c r="L259" s="400"/>
      <c r="M259" s="463" t="str">
        <f>IFERROR(
    INDEX(單價表!$E$3:$M$1000,
          MATCH($C259, 單價表!$B$3:$B$1000, 0),
          MATCH($I259, 單價表!$E$2:$M$2, 0)
    ),
    ""
)</f>
        <v/>
      </c>
      <c r="N259" s="35" t="str">
        <f t="shared" ca="1" si="10"/>
        <v/>
      </c>
      <c r="O259" s="32" t="str">
        <f>料單!P234</f>
        <v/>
      </c>
      <c r="P259" s="32" t="str">
        <f>料單!Q234</f>
        <v/>
      </c>
      <c r="Q259" s="32" t="str">
        <f>料單!R234</f>
        <v/>
      </c>
      <c r="R259" s="32">
        <f>料單!S234</f>
        <v>0</v>
      </c>
    </row>
    <row r="260" spans="1:18" x14ac:dyDescent="0.25">
      <c r="A260" s="32">
        <f>[1]板材才數分析.!D179</f>
        <v>6028</v>
      </c>
      <c r="B260" s="32">
        <f>料單!E235</f>
        <v>0</v>
      </c>
      <c r="C260" s="32">
        <f>料單!L235</f>
        <v>0</v>
      </c>
      <c r="D260" s="32" t="str">
        <f>料單!M235</f>
        <v/>
      </c>
      <c r="E260" s="32">
        <f>料單!F235</f>
        <v>0</v>
      </c>
      <c r="F260" s="32" t="str">
        <f>料單!G235</f>
        <v/>
      </c>
      <c r="G260" s="32">
        <f>料單!H235</f>
        <v>0</v>
      </c>
      <c r="H260" s="32" t="str">
        <f>料單!I235</f>
        <v/>
      </c>
      <c r="I260" s="32">
        <f>料單!J235</f>
        <v>0</v>
      </c>
      <c r="J260" s="32">
        <f>料單!K235</f>
        <v>0</v>
      </c>
      <c r="K260" s="53">
        <f ca="1">板材才數分析.!O179</f>
        <v>0</v>
      </c>
      <c r="L260" s="400"/>
      <c r="M260" s="463" t="str">
        <f>IFERROR(
    INDEX(單價表!$E$3:$M$1000,
          MATCH($C260, 單價表!$B$3:$B$1000, 0),
          MATCH($I260, 單價表!$E$2:$M$2, 0)
    ),
    ""
)</f>
        <v/>
      </c>
      <c r="N260" s="35" t="str">
        <f t="shared" ca="1" si="10"/>
        <v/>
      </c>
      <c r="O260" s="32" t="str">
        <f>料單!P235</f>
        <v/>
      </c>
      <c r="P260" s="32" t="str">
        <f>料單!Q235</f>
        <v/>
      </c>
      <c r="Q260" s="32" t="str">
        <f>料單!R235</f>
        <v/>
      </c>
      <c r="R260" s="32">
        <f>料單!S235</f>
        <v>0</v>
      </c>
    </row>
    <row r="261" spans="1:18" x14ac:dyDescent="0.25">
      <c r="A261" s="32">
        <f>[1]板材才數分析.!D180</f>
        <v>6029</v>
      </c>
      <c r="B261" s="32">
        <f>料單!E236</f>
        <v>0</v>
      </c>
      <c r="C261" s="32">
        <f>料單!L236</f>
        <v>0</v>
      </c>
      <c r="D261" s="32" t="str">
        <f>料單!M236</f>
        <v/>
      </c>
      <c r="E261" s="32">
        <f>料單!F236</f>
        <v>0</v>
      </c>
      <c r="F261" s="32" t="str">
        <f>料單!G236</f>
        <v/>
      </c>
      <c r="G261" s="32">
        <f>料單!H236</f>
        <v>0</v>
      </c>
      <c r="H261" s="32" t="str">
        <f>料單!I236</f>
        <v/>
      </c>
      <c r="I261" s="32">
        <f>料單!J236</f>
        <v>0</v>
      </c>
      <c r="J261" s="32">
        <f>料單!K236</f>
        <v>0</v>
      </c>
      <c r="K261" s="53">
        <f ca="1">板材才數分析.!O180</f>
        <v>0</v>
      </c>
      <c r="L261" s="400"/>
      <c r="M261" s="463" t="str">
        <f>IFERROR(
    INDEX(單價表!$E$3:$M$1000,
          MATCH($C261, 單價表!$B$3:$B$1000, 0),
          MATCH($I261, 單價表!$E$2:$M$2, 0)
    ),
    ""
)</f>
        <v/>
      </c>
      <c r="N261" s="35" t="str">
        <f t="shared" ca="1" si="10"/>
        <v/>
      </c>
      <c r="O261" s="32" t="str">
        <f>料單!P236</f>
        <v/>
      </c>
      <c r="P261" s="32" t="str">
        <f>料單!Q236</f>
        <v/>
      </c>
      <c r="Q261" s="32" t="str">
        <f>料單!R236</f>
        <v/>
      </c>
      <c r="R261" s="32">
        <f>料單!S236</f>
        <v>0</v>
      </c>
    </row>
    <row r="262" spans="1:18" x14ac:dyDescent="0.25">
      <c r="A262" s="32">
        <f>[1]板材才數分析.!D181</f>
        <v>6030</v>
      </c>
      <c r="B262" s="32">
        <f>料單!E237</f>
        <v>0</v>
      </c>
      <c r="C262" s="32">
        <f>料單!L237</f>
        <v>0</v>
      </c>
      <c r="D262" s="32" t="str">
        <f>料單!M237</f>
        <v/>
      </c>
      <c r="E262" s="32">
        <f>料單!F237</f>
        <v>0</v>
      </c>
      <c r="F262" s="32" t="str">
        <f>料單!G237</f>
        <v/>
      </c>
      <c r="G262" s="32">
        <f>料單!H237</f>
        <v>0</v>
      </c>
      <c r="H262" s="32" t="str">
        <f>料單!I237</f>
        <v/>
      </c>
      <c r="I262" s="32">
        <f>料單!J237</f>
        <v>0</v>
      </c>
      <c r="J262" s="32">
        <f>料單!K237</f>
        <v>0</v>
      </c>
      <c r="K262" s="53">
        <f ca="1">板材才數分析.!O181</f>
        <v>0</v>
      </c>
      <c r="L262" s="400"/>
      <c r="M262" s="463" t="str">
        <f>IFERROR(
    INDEX(單價表!$E$3:$M$1000,
          MATCH($C262, 單價表!$B$3:$B$1000, 0),
          MATCH($I262, 單價表!$E$2:$M$2, 0)
    ),
    ""
)</f>
        <v/>
      </c>
      <c r="N262" s="35" t="str">
        <f t="shared" ca="1" si="10"/>
        <v/>
      </c>
      <c r="O262" s="32" t="str">
        <f>料單!P237</f>
        <v/>
      </c>
      <c r="P262" s="32" t="str">
        <f>料單!Q237</f>
        <v/>
      </c>
      <c r="Q262" s="32" t="str">
        <f>料單!R237</f>
        <v/>
      </c>
      <c r="R262" s="32">
        <f>料單!S237</f>
        <v>0</v>
      </c>
    </row>
    <row r="263" spans="1:18" x14ac:dyDescent="0.25">
      <c r="B263" s="400"/>
      <c r="C263" s="400"/>
      <c r="D263" s="400">
        <f>[2]板材才數分析.!L240</f>
        <v>0</v>
      </c>
      <c r="E263" s="400">
        <f>[2]板材才數分析.!F240</f>
        <v>0</v>
      </c>
      <c r="F263" s="400">
        <f>[2]板材才數分析.!G240</f>
        <v>0</v>
      </c>
      <c r="G263" s="400">
        <f>[2]板材才數分析.!H240</f>
        <v>0</v>
      </c>
      <c r="H263" s="400">
        <f>[2]板材才數分析.!I240</f>
        <v>0</v>
      </c>
      <c r="I263" s="400">
        <f>[2]板材才數分析.!J240</f>
        <v>0</v>
      </c>
      <c r="J263" s="400">
        <f>[2]板材才數分析.!K240</f>
        <v>0</v>
      </c>
      <c r="K263" s="401"/>
      <c r="L263" s="400"/>
      <c r="M263" s="464"/>
      <c r="N263" s="35">
        <f t="shared" si="10"/>
        <v>0</v>
      </c>
    </row>
    <row r="264" spans="1:18" x14ac:dyDescent="0.25">
      <c r="B264" s="400"/>
      <c r="C264" s="400"/>
      <c r="D264" s="400">
        <f>[2]板材才數分析.!L241</f>
        <v>0</v>
      </c>
      <c r="E264" s="400">
        <f>[2]板材才數分析.!F241</f>
        <v>0</v>
      </c>
      <c r="F264" s="400">
        <f>[2]板材才數分析.!G241</f>
        <v>0</v>
      </c>
      <c r="G264" s="400">
        <f>[2]板材才數分析.!H241</f>
        <v>0</v>
      </c>
      <c r="H264" s="400">
        <f>[2]板材才數分析.!I241</f>
        <v>0</v>
      </c>
      <c r="I264" s="400">
        <f>[2]板材才數分析.!J241</f>
        <v>0</v>
      </c>
      <c r="J264" s="400">
        <f>[2]板材才數分析.!K241</f>
        <v>0</v>
      </c>
      <c r="K264" s="401"/>
      <c r="L264" s="400"/>
      <c r="M264" s="464"/>
      <c r="N264" s="35">
        <f t="shared" si="10"/>
        <v>0</v>
      </c>
    </row>
    <row r="265" spans="1:18" x14ac:dyDescent="0.25">
      <c r="B265" s="400"/>
      <c r="C265" s="400"/>
      <c r="D265" s="400">
        <f>[2]板材才數分析.!L242</f>
        <v>0</v>
      </c>
      <c r="E265" s="400">
        <f>[2]板材才數分析.!F242</f>
        <v>0</v>
      </c>
      <c r="F265" s="400">
        <f>[2]板材才數分析.!G242</f>
        <v>0</v>
      </c>
      <c r="G265" s="400">
        <f>[2]板材才數分析.!H242</f>
        <v>0</v>
      </c>
      <c r="H265" s="400">
        <f>[2]板材才數分析.!I242</f>
        <v>0</v>
      </c>
      <c r="I265" s="400">
        <f>[2]板材才數分析.!J242</f>
        <v>0</v>
      </c>
      <c r="J265" s="400">
        <f>[2]板材才數分析.!K242</f>
        <v>0</v>
      </c>
      <c r="K265" s="401"/>
      <c r="L265" s="400"/>
      <c r="M265" s="464"/>
      <c r="N265" s="35">
        <f t="shared" si="10"/>
        <v>0</v>
      </c>
    </row>
    <row r="266" spans="1:18" x14ac:dyDescent="0.25">
      <c r="B266" s="400"/>
      <c r="C266" s="400"/>
      <c r="D266" s="400">
        <f>[2]板材才數分析.!L243</f>
        <v>0</v>
      </c>
      <c r="E266" s="400">
        <f>[2]板材才數分析.!F243</f>
        <v>0</v>
      </c>
      <c r="F266" s="400">
        <f>[2]板材才數分析.!G243</f>
        <v>0</v>
      </c>
      <c r="G266" s="400">
        <f>[2]板材才數分析.!H243</f>
        <v>0</v>
      </c>
      <c r="H266" s="400">
        <f>[2]板材才數分析.!I243</f>
        <v>0</v>
      </c>
      <c r="I266" s="400">
        <f>[2]板材才數分析.!J243</f>
        <v>0</v>
      </c>
      <c r="J266" s="400">
        <f>[2]板材才數分析.!K243</f>
        <v>0</v>
      </c>
      <c r="K266" s="401"/>
      <c r="L266" s="400"/>
      <c r="M266" s="464"/>
      <c r="N266" s="35">
        <f t="shared" si="10"/>
        <v>0</v>
      </c>
    </row>
    <row r="267" spans="1:18" x14ac:dyDescent="0.25">
      <c r="B267" s="400"/>
      <c r="C267" s="400"/>
      <c r="D267" s="400">
        <f>[2]板材才數分析.!L244</f>
        <v>0</v>
      </c>
      <c r="E267" s="400">
        <f>[2]板材才數分析.!F244</f>
        <v>0</v>
      </c>
      <c r="F267" s="400">
        <f>[2]板材才數分析.!G244</f>
        <v>0</v>
      </c>
      <c r="G267" s="400">
        <f>[2]板材才數分析.!H244</f>
        <v>0</v>
      </c>
      <c r="H267" s="400">
        <f>[2]板材才數分析.!I244</f>
        <v>0</v>
      </c>
      <c r="I267" s="400">
        <f>[2]板材才數分析.!J244</f>
        <v>0</v>
      </c>
      <c r="J267" s="400">
        <f>[2]板材才數分析.!K244</f>
        <v>0</v>
      </c>
      <c r="K267" s="401"/>
      <c r="L267" s="400"/>
      <c r="M267" s="464"/>
      <c r="N267" s="35">
        <f t="shared" si="10"/>
        <v>0</v>
      </c>
    </row>
    <row r="268" spans="1:18" x14ac:dyDescent="0.25">
      <c r="B268" s="400"/>
      <c r="C268" s="400"/>
      <c r="D268" s="400"/>
      <c r="E268" s="400"/>
      <c r="F268" s="400"/>
      <c r="G268" s="400"/>
      <c r="H268" s="400"/>
      <c r="I268" s="400"/>
      <c r="J268" s="400"/>
      <c r="K268" s="401"/>
      <c r="L268" s="400" t="str">
        <f>IFERROR(VLOOKUP(C268,[1]資料庫!$K$3:$AA$10,17,FALSE),"")</f>
        <v/>
      </c>
      <c r="M268" s="464"/>
      <c r="N268" s="35">
        <f t="shared" si="10"/>
        <v>0</v>
      </c>
    </row>
    <row r="269" spans="1:18" x14ac:dyDescent="0.25">
      <c r="H269" s="524" t="s">
        <v>67</v>
      </c>
      <c r="I269" s="524"/>
      <c r="J269" s="524"/>
      <c r="K269" s="54">
        <f ca="1">SUM(K233:K268)</f>
        <v>0</v>
      </c>
      <c r="L269" s="47" t="str">
        <f>L233</f>
        <v/>
      </c>
      <c r="M269" s="465"/>
      <c r="N269" s="49"/>
      <c r="O269" s="466">
        <f ca="1">SUM(N233:N268)</f>
        <v>0</v>
      </c>
      <c r="P269" s="47"/>
    </row>
    <row r="270" spans="1:18" x14ac:dyDescent="0.25">
      <c r="A270" s="403" t="str">
        <f>料單!A240</f>
        <v>櫃體名稱</v>
      </c>
      <c r="B270" s="403">
        <f>料單!C240</f>
        <v>0</v>
      </c>
      <c r="M270" s="463"/>
    </row>
    <row r="271" spans="1:18" x14ac:dyDescent="0.25">
      <c r="A271" s="403" t="str">
        <f>料單!A241</f>
        <v>櫃號</v>
      </c>
      <c r="B271" s="403">
        <f>料單!C241</f>
        <v>7</v>
      </c>
      <c r="M271" s="463"/>
    </row>
    <row r="272" spans="1:18" x14ac:dyDescent="0.25">
      <c r="A272" s="403" t="str">
        <f>料單!A242</f>
        <v>櫃高</v>
      </c>
      <c r="B272" s="403">
        <f>料單!C242</f>
        <v>0</v>
      </c>
      <c r="M272" s="463"/>
    </row>
    <row r="273" spans="1:18" x14ac:dyDescent="0.25">
      <c r="A273" s="403" t="str">
        <f>料單!A243</f>
        <v>櫃深</v>
      </c>
      <c r="B273" s="403">
        <f>料單!C243</f>
        <v>0</v>
      </c>
      <c r="M273" s="463"/>
    </row>
    <row r="274" spans="1:18" x14ac:dyDescent="0.25">
      <c r="A274" s="403" t="str">
        <f>料單!A244</f>
        <v>櫃寬</v>
      </c>
      <c r="B274" s="403">
        <f>料單!C244</f>
        <v>0</v>
      </c>
      <c r="M274" s="463"/>
    </row>
    <row r="275" spans="1:18" x14ac:dyDescent="0.25">
      <c r="A275" s="46" t="s">
        <v>79</v>
      </c>
      <c r="B275" s="46" t="s">
        <v>236</v>
      </c>
      <c r="C275" s="46" t="s">
        <v>962</v>
      </c>
      <c r="D275" s="46" t="s">
        <v>81</v>
      </c>
      <c r="E275" s="46" t="s">
        <v>0</v>
      </c>
      <c r="F275" s="46" t="s">
        <v>17</v>
      </c>
      <c r="G275" s="46" t="s">
        <v>1</v>
      </c>
      <c r="H275" s="46" t="s">
        <v>17</v>
      </c>
      <c r="I275" s="46" t="s">
        <v>85</v>
      </c>
      <c r="J275" s="46" t="s">
        <v>66</v>
      </c>
      <c r="K275" s="61" t="s">
        <v>2726</v>
      </c>
      <c r="L275" s="46" t="s">
        <v>87</v>
      </c>
      <c r="M275" s="220" t="s">
        <v>234</v>
      </c>
      <c r="N275" s="50" t="s">
        <v>88</v>
      </c>
      <c r="O275" s="46" t="s">
        <v>9</v>
      </c>
      <c r="P275" s="46" t="s">
        <v>9</v>
      </c>
      <c r="Q275" s="46" t="s">
        <v>9</v>
      </c>
      <c r="R275" s="46" t="s">
        <v>9</v>
      </c>
    </row>
    <row r="276" spans="1:18" x14ac:dyDescent="0.25">
      <c r="A276" s="32">
        <f>[1]板材才數分析.!D182</f>
        <v>7001</v>
      </c>
      <c r="B276" s="32" t="str">
        <f>料單!E247</f>
        <v>頂板</v>
      </c>
      <c r="C276" s="32">
        <f>料單!L247</f>
        <v>0</v>
      </c>
      <c r="D276" s="32" t="str">
        <f>料單!M247</f>
        <v/>
      </c>
      <c r="E276" s="32">
        <f>料單!F247</f>
        <v>-36</v>
      </c>
      <c r="F276" s="32" t="str">
        <f>料單!G247</f>
        <v>AA</v>
      </c>
      <c r="G276" s="32">
        <f>料單!H247</f>
        <v>0</v>
      </c>
      <c r="H276" s="32" t="str">
        <f>料單!I247</f>
        <v/>
      </c>
      <c r="I276" s="32">
        <f>料單!J247</f>
        <v>18</v>
      </c>
      <c r="J276" s="32">
        <f>料單!K247</f>
        <v>0</v>
      </c>
      <c r="K276" s="53">
        <f ca="1">板材才數分析.!O182</f>
        <v>0</v>
      </c>
      <c r="L276" s="32" t="str">
        <f>IFERROR(VLOOKUP(C276,[1]資料庫!$K$3:$AA$10,17,FALSE),"")</f>
        <v/>
      </c>
      <c r="M276" s="463">
        <f>IFERROR(
    INDEX(單價表!$E$3:$M$1000,
          MATCH($C276, 單價表!$B$3:$B$1000, 0),
          MATCH($I276, 單價表!$E$2:$M$2, 0)
    ),
    ""
)</f>
        <v>99</v>
      </c>
      <c r="N276" s="35">
        <f t="shared" ref="N276:N312" ca="1" si="11">IFERROR((K276*M276),"")</f>
        <v>0</v>
      </c>
      <c r="O276" s="32" t="str">
        <f>料單!P247</f>
        <v>背板溝</v>
      </c>
      <c r="P276" s="32" t="str">
        <f>料單!Q247</f>
        <v>側</v>
      </c>
      <c r="Q276" s="32" t="str">
        <f>料單!R247</f>
        <v/>
      </c>
      <c r="R276" s="32">
        <f>料單!S247</f>
        <v>0</v>
      </c>
    </row>
    <row r="277" spans="1:18" x14ac:dyDescent="0.25">
      <c r="A277" s="32">
        <f>[1]板材才數分析.!D183</f>
        <v>7002</v>
      </c>
      <c r="B277" s="32" t="str">
        <f>料單!E248</f>
        <v>底板</v>
      </c>
      <c r="C277" s="32">
        <f>料單!L248</f>
        <v>0</v>
      </c>
      <c r="D277" s="32" t="str">
        <f>料單!M248</f>
        <v/>
      </c>
      <c r="E277" s="32">
        <f>料單!F248</f>
        <v>-36</v>
      </c>
      <c r="F277" s="32" t="str">
        <f>料單!G248</f>
        <v>AA</v>
      </c>
      <c r="G277" s="32">
        <f>料單!H248</f>
        <v>0</v>
      </c>
      <c r="H277" s="32" t="str">
        <f>料單!I248</f>
        <v/>
      </c>
      <c r="I277" s="32">
        <f>料單!J248</f>
        <v>18</v>
      </c>
      <c r="J277" s="32">
        <f>料單!K248</f>
        <v>0</v>
      </c>
      <c r="K277" s="53">
        <f ca="1">板材才數分析.!O183</f>
        <v>0</v>
      </c>
      <c r="L277" s="32" t="str">
        <f>IFERROR(VLOOKUP(C277,[1]資料庫!$K$3:$AA$10,17,FALSE),"")</f>
        <v/>
      </c>
      <c r="M277" s="463">
        <f>IFERROR(
    INDEX(單價表!$E$3:$M$1000,
          MATCH($C277, 單價表!$B$3:$B$1000, 0),
          MATCH($I277, 單價表!$E$2:$M$2, 0)
    ),
    ""
)</f>
        <v>99</v>
      </c>
      <c r="N277" s="35">
        <f t="shared" ca="1" si="11"/>
        <v>0</v>
      </c>
      <c r="O277" s="32" t="str">
        <f>料單!P248</f>
        <v>背板溝</v>
      </c>
      <c r="P277" s="32" t="str">
        <f>料單!Q248</f>
        <v>側</v>
      </c>
      <c r="Q277" s="32" t="str">
        <f>料單!R248</f>
        <v/>
      </c>
      <c r="R277" s="32">
        <f>料單!S248</f>
        <v>0</v>
      </c>
    </row>
    <row r="278" spans="1:18" x14ac:dyDescent="0.25">
      <c r="A278" s="32">
        <f>[1]板材才數分析.!D184</f>
        <v>7003</v>
      </c>
      <c r="B278" s="32" t="str">
        <f>料單!E249</f>
        <v>左側板</v>
      </c>
      <c r="C278" s="32">
        <f>料單!L249</f>
        <v>0</v>
      </c>
      <c r="D278" s="32" t="str">
        <f>料單!M249</f>
        <v/>
      </c>
      <c r="E278" s="32">
        <f>料單!F249</f>
        <v>0</v>
      </c>
      <c r="F278" s="32" t="str">
        <f>料單!G249</f>
        <v>AA</v>
      </c>
      <c r="G278" s="32">
        <f>料單!H249</f>
        <v>0</v>
      </c>
      <c r="H278" s="32" t="str">
        <f>料單!I249</f>
        <v>AA</v>
      </c>
      <c r="I278" s="32">
        <f>料單!J249</f>
        <v>18</v>
      </c>
      <c r="J278" s="32">
        <f>料單!K249</f>
        <v>0</v>
      </c>
      <c r="K278" s="53">
        <f ca="1">板材才數分析.!O184</f>
        <v>0</v>
      </c>
      <c r="L278" s="32" t="str">
        <f>IFERROR(VLOOKUP(C278,[1]資料庫!$K$3:$AA$10,17,FALSE),"")</f>
        <v/>
      </c>
      <c r="M278" s="463">
        <f>IFERROR(
    INDEX(單價表!$E$3:$M$1000,
          MATCH($C278, 單價表!$B$3:$B$1000, 0),
          MATCH($I278, 單價表!$E$2:$M$2, 0)
    ),
    ""
)</f>
        <v>99</v>
      </c>
      <c r="N278" s="35">
        <f t="shared" ca="1" si="11"/>
        <v>0</v>
      </c>
      <c r="O278" s="32" t="str">
        <f>料單!P249</f>
        <v>背板溝</v>
      </c>
      <c r="P278" s="32" t="str">
        <f>料單!Q249</f>
        <v>面</v>
      </c>
      <c r="Q278" s="32" t="str">
        <f>料單!R249</f>
        <v>排</v>
      </c>
      <c r="R278" s="32">
        <f>料單!S249</f>
        <v>0</v>
      </c>
    </row>
    <row r="279" spans="1:18" x14ac:dyDescent="0.25">
      <c r="A279" s="32">
        <f>[1]板材才數分析.!D185</f>
        <v>7004</v>
      </c>
      <c r="B279" s="32" t="str">
        <f>料單!E250</f>
        <v>右側板</v>
      </c>
      <c r="C279" s="32">
        <f>料單!L250</f>
        <v>0</v>
      </c>
      <c r="D279" s="32" t="str">
        <f>料單!M250</f>
        <v/>
      </c>
      <c r="E279" s="32">
        <f>料單!F250</f>
        <v>0</v>
      </c>
      <c r="F279" s="32" t="str">
        <f>料單!G250</f>
        <v>AA</v>
      </c>
      <c r="G279" s="32">
        <f>料單!H250</f>
        <v>0</v>
      </c>
      <c r="H279" s="32" t="str">
        <f>料單!I250</f>
        <v>AA</v>
      </c>
      <c r="I279" s="32">
        <f>料單!J250</f>
        <v>18</v>
      </c>
      <c r="J279" s="32">
        <f>料單!K250</f>
        <v>0</v>
      </c>
      <c r="K279" s="53">
        <f ca="1">板材才數分析.!O185</f>
        <v>0</v>
      </c>
      <c r="M279" s="463">
        <f>IFERROR(
    INDEX(單價表!$E$3:$M$1000,
          MATCH($C279, 單價表!$B$3:$B$1000, 0),
          MATCH($I279, 單價表!$E$2:$M$2, 0)
    ),
    ""
)</f>
        <v>99</v>
      </c>
      <c r="N279" s="35">
        <f t="shared" ca="1" si="11"/>
        <v>0</v>
      </c>
      <c r="O279" s="32" t="str">
        <f>料單!P250</f>
        <v>背板溝</v>
      </c>
      <c r="P279" s="32" t="str">
        <f>料單!Q250</f>
        <v>面</v>
      </c>
      <c r="Q279" s="32" t="str">
        <f>料單!R250</f>
        <v>排</v>
      </c>
      <c r="R279" s="32">
        <f>料單!S250</f>
        <v>0</v>
      </c>
    </row>
    <row r="280" spans="1:18" x14ac:dyDescent="0.25">
      <c r="A280" s="32">
        <f>[1]板材才數分析.!D186</f>
        <v>7005</v>
      </c>
      <c r="B280" s="32" t="str">
        <f>料單!E251</f>
        <v>背板</v>
      </c>
      <c r="C280" s="32">
        <f>料單!L251</f>
        <v>0</v>
      </c>
      <c r="D280" s="32" t="str">
        <f>料單!M251</f>
        <v/>
      </c>
      <c r="E280" s="32">
        <f>料單!F251</f>
        <v>-22</v>
      </c>
      <c r="F280" s="32" t="str">
        <f>料單!G251</f>
        <v/>
      </c>
      <c r="G280" s="32">
        <f>料單!H251</f>
        <v>-22</v>
      </c>
      <c r="H280" s="32" t="str">
        <f>料單!I251</f>
        <v/>
      </c>
      <c r="I280" s="32">
        <f>料單!J251</f>
        <v>4</v>
      </c>
      <c r="J280" s="32">
        <f>料單!K251</f>
        <v>0</v>
      </c>
      <c r="K280" s="53">
        <f ca="1">板材才數分析.!O186</f>
        <v>0</v>
      </c>
      <c r="M280" s="463">
        <f>IFERROR(
    INDEX(單價表!$E$3:$M$1000,
          MATCH($C280, 單價表!$B$3:$B$1000, 0),
          MATCH($I280, 單價表!$E$2:$M$2, 0)
    ),
    ""
)</f>
        <v>43</v>
      </c>
      <c r="N280" s="35">
        <f t="shared" ca="1" si="11"/>
        <v>0</v>
      </c>
      <c r="O280" s="32" t="str">
        <f>料單!P251</f>
        <v/>
      </c>
      <c r="P280" s="32" t="str">
        <f>料單!Q251</f>
        <v/>
      </c>
      <c r="Q280" s="32" t="str">
        <f>料單!R251</f>
        <v/>
      </c>
      <c r="R280" s="32">
        <f>料單!S251</f>
        <v>0</v>
      </c>
    </row>
    <row r="281" spans="1:18" x14ac:dyDescent="0.25">
      <c r="A281" s="32">
        <f>[1]板材才數分析.!D187</f>
        <v>7006</v>
      </c>
      <c r="B281" s="32" t="str">
        <f>料單!E252</f>
        <v>背拉桿</v>
      </c>
      <c r="C281" s="32">
        <f>料單!L252</f>
        <v>0</v>
      </c>
      <c r="D281" s="32" t="str">
        <f>料單!M252</f>
        <v/>
      </c>
      <c r="E281" s="32">
        <f>料單!F252</f>
        <v>-36</v>
      </c>
      <c r="F281" s="32" t="str">
        <f>料單!G252</f>
        <v>AA</v>
      </c>
      <c r="G281" s="32">
        <f>料單!H252</f>
        <v>120</v>
      </c>
      <c r="H281" s="32" t="str">
        <f>料單!I252</f>
        <v/>
      </c>
      <c r="I281" s="32">
        <f>料單!J252</f>
        <v>18</v>
      </c>
      <c r="J281" s="32">
        <f>料單!K252</f>
        <v>0</v>
      </c>
      <c r="K281" s="53">
        <f ca="1">板材才數分析.!O187</f>
        <v>0</v>
      </c>
      <c r="M281" s="463">
        <f>IFERROR(
    INDEX(單價表!$E$3:$M$1000,
          MATCH($C281, 單價表!$B$3:$B$1000, 0),
          MATCH($I281, 單價表!$E$2:$M$2, 0)
    ),
    ""
)</f>
        <v>99</v>
      </c>
      <c r="N281" s="35">
        <f t="shared" ca="1" si="11"/>
        <v>0</v>
      </c>
      <c r="O281" s="32" t="str">
        <f>料單!P252</f>
        <v/>
      </c>
      <c r="P281" s="32" t="str">
        <f>料單!Q252</f>
        <v>側</v>
      </c>
      <c r="Q281" s="32" t="str">
        <f>料單!R252</f>
        <v/>
      </c>
      <c r="R281" s="32">
        <f>料單!S252</f>
        <v>0</v>
      </c>
    </row>
    <row r="282" spans="1:18" x14ac:dyDescent="0.25">
      <c r="A282" s="32">
        <f>[1]板材才數分析.!D188</f>
        <v>7007</v>
      </c>
      <c r="B282" s="32" t="str">
        <f>料單!E253</f>
        <v>中立板</v>
      </c>
      <c r="C282" s="32">
        <f>料單!L253</f>
        <v>0</v>
      </c>
      <c r="D282" s="32" t="str">
        <f>料單!M253</f>
        <v/>
      </c>
      <c r="E282" s="32">
        <f>料單!F253</f>
        <v>-36</v>
      </c>
      <c r="F282" s="32" t="str">
        <f>料單!G253</f>
        <v>AA</v>
      </c>
      <c r="G282" s="32">
        <f>料單!H253</f>
        <v>-22</v>
      </c>
      <c r="H282" s="32" t="str">
        <f>料單!I253</f>
        <v/>
      </c>
      <c r="I282" s="32">
        <f>料單!J253</f>
        <v>18</v>
      </c>
      <c r="J282" s="32">
        <f>料單!K253</f>
        <v>0</v>
      </c>
      <c r="K282" s="53">
        <f ca="1">板材才數分析.!O188</f>
        <v>0</v>
      </c>
      <c r="M282" s="463">
        <f>IFERROR(
    INDEX(單價表!$E$3:$M$1000,
          MATCH($C282, 單價表!$B$3:$B$1000, 0),
          MATCH($I282, 單價表!$E$2:$M$2, 0)
    ),
    ""
)</f>
        <v>99</v>
      </c>
      <c r="N282" s="35">
        <f t="shared" ca="1" si="11"/>
        <v>0</v>
      </c>
      <c r="O282" s="32" t="str">
        <f>料單!P253</f>
        <v/>
      </c>
      <c r="P282" s="32" t="str">
        <f>料單!Q253</f>
        <v>側</v>
      </c>
      <c r="Q282" s="32" t="str">
        <f>料單!R253</f>
        <v>排</v>
      </c>
      <c r="R282" s="32">
        <f>料單!S253</f>
        <v>0</v>
      </c>
    </row>
    <row r="283" spans="1:18" x14ac:dyDescent="0.25">
      <c r="A283" s="32">
        <f>[1]板材才數分析.!D189</f>
        <v>7008</v>
      </c>
      <c r="B283" s="32" t="str">
        <f>料單!E254</f>
        <v>活隔</v>
      </c>
      <c r="C283" s="32">
        <f>料單!L254</f>
        <v>0</v>
      </c>
      <c r="D283" s="32" t="str">
        <f>料單!M254</f>
        <v/>
      </c>
      <c r="E283" s="32">
        <f>料單!F254</f>
        <v>0</v>
      </c>
      <c r="F283" s="32" t="str">
        <f>料單!G254</f>
        <v>AA</v>
      </c>
      <c r="G283" s="32">
        <f>料單!H254</f>
        <v>-32</v>
      </c>
      <c r="H283" s="32" t="str">
        <f>料單!I254</f>
        <v>AA</v>
      </c>
      <c r="I283" s="32">
        <f>料單!J254</f>
        <v>18</v>
      </c>
      <c r="J283" s="32">
        <f>料單!K254</f>
        <v>0</v>
      </c>
      <c r="K283" s="53">
        <f ca="1">板材才數分析.!O189</f>
        <v>0</v>
      </c>
      <c r="M283" s="463">
        <f>IFERROR(
    INDEX(單價表!$E$3:$M$1000,
          MATCH($C283, 單價表!$B$3:$B$1000, 0),
          MATCH($I283, 單價表!$E$2:$M$2, 0)
    ),
    ""
)</f>
        <v>99</v>
      </c>
      <c r="N283" s="35">
        <f t="shared" ca="1" si="11"/>
        <v>0</v>
      </c>
      <c r="O283" s="32" t="str">
        <f>料單!P254</f>
        <v/>
      </c>
      <c r="P283" s="32" t="str">
        <f>料單!Q254</f>
        <v/>
      </c>
      <c r="Q283" s="32" t="str">
        <f>料單!R254</f>
        <v/>
      </c>
      <c r="R283" s="32">
        <f>料單!S254</f>
        <v>0</v>
      </c>
    </row>
    <row r="284" spans="1:18" x14ac:dyDescent="0.25">
      <c r="A284" s="32">
        <f>[1]板材才數分析.!D190</f>
        <v>7009</v>
      </c>
      <c r="B284" s="32" t="str">
        <f>料單!E255</f>
        <v>固隔</v>
      </c>
      <c r="C284" s="32">
        <f>料單!L255</f>
        <v>0</v>
      </c>
      <c r="D284" s="32" t="str">
        <f>料單!M255</f>
        <v/>
      </c>
      <c r="E284" s="32">
        <f>料單!F255</f>
        <v>0</v>
      </c>
      <c r="F284" s="32" t="str">
        <f>料單!G255</f>
        <v>AA</v>
      </c>
      <c r="G284" s="32">
        <f>料單!H255</f>
        <v>-22</v>
      </c>
      <c r="H284" s="32" t="str">
        <f>料單!I255</f>
        <v/>
      </c>
      <c r="I284" s="32">
        <f>料單!J255</f>
        <v>18</v>
      </c>
      <c r="J284" s="32">
        <f>料單!K255</f>
        <v>0</v>
      </c>
      <c r="K284" s="53">
        <f ca="1">板材才數分析.!O190</f>
        <v>0</v>
      </c>
      <c r="M284" s="463">
        <f>IFERROR(
    INDEX(單價表!$E$3:$M$1000,
          MATCH($C284, 單價表!$B$3:$B$1000, 0),
          MATCH($I284, 單價表!$E$2:$M$2, 0)
    ),
    ""
)</f>
        <v>99</v>
      </c>
      <c r="N284" s="35">
        <f t="shared" ca="1" si="11"/>
        <v>0</v>
      </c>
      <c r="O284" s="32" t="str">
        <f>料單!P255</f>
        <v/>
      </c>
      <c r="P284" s="32" t="str">
        <f>料單!Q255</f>
        <v>固</v>
      </c>
      <c r="Q284" s="32" t="str">
        <f>料單!R255</f>
        <v/>
      </c>
      <c r="R284" s="32">
        <f>料單!S255</f>
        <v>0</v>
      </c>
    </row>
    <row r="285" spans="1:18" x14ac:dyDescent="0.25">
      <c r="A285" s="32">
        <f>[1]板材才數分析.!D191</f>
        <v>7010</v>
      </c>
      <c r="B285" s="32" t="str">
        <f>料單!E256</f>
        <v>左門板</v>
      </c>
      <c r="C285" s="32">
        <f>料單!L256</f>
        <v>0</v>
      </c>
      <c r="D285" s="32" t="str">
        <f>料單!M256</f>
        <v/>
      </c>
      <c r="E285" s="32">
        <f>料單!F256</f>
        <v>0</v>
      </c>
      <c r="F285" s="32" t="str">
        <f>料單!G256</f>
        <v>AA</v>
      </c>
      <c r="G285" s="32">
        <f>料單!H256</f>
        <v>-4</v>
      </c>
      <c r="H285" s="32" t="str">
        <f>料單!I256</f>
        <v>AA</v>
      </c>
      <c r="I285" s="32">
        <f>料單!J256</f>
        <v>18</v>
      </c>
      <c r="J285" s="32">
        <f>料單!K256</f>
        <v>0</v>
      </c>
      <c r="K285" s="53">
        <f ca="1">板材才數分析.!O191</f>
        <v>0</v>
      </c>
      <c r="M285" s="463">
        <f>IFERROR(
    INDEX(單價表!$E$3:$M$1000,
          MATCH($C285, 單價表!$B$3:$B$1000, 0),
          MATCH($I285, 單價表!$E$2:$M$2, 0)
    ),
    ""
)</f>
        <v>99</v>
      </c>
      <c r="N285" s="35">
        <f t="shared" ca="1" si="11"/>
        <v>0</v>
      </c>
      <c r="O285" s="32" t="str">
        <f>料單!P256</f>
        <v>鉸2</v>
      </c>
      <c r="P285" s="32" t="str">
        <f>料單!Q256</f>
        <v/>
      </c>
      <c r="Q285" s="32" t="str">
        <f>料單!R256</f>
        <v/>
      </c>
      <c r="R285" s="32">
        <f>料單!S256</f>
        <v>0</v>
      </c>
    </row>
    <row r="286" spans="1:18" x14ac:dyDescent="0.25">
      <c r="A286" s="32">
        <f>[1]板材才數分析.!D192</f>
        <v>7011</v>
      </c>
      <c r="B286" s="32" t="str">
        <f>料單!E257</f>
        <v>右門板</v>
      </c>
      <c r="C286" s="32">
        <f>料單!L257</f>
        <v>0</v>
      </c>
      <c r="D286" s="32" t="str">
        <f>料單!M257</f>
        <v/>
      </c>
      <c r="E286" s="32">
        <f>料單!F257</f>
        <v>0</v>
      </c>
      <c r="F286" s="32" t="str">
        <f>料單!G257</f>
        <v>AA</v>
      </c>
      <c r="G286" s="32">
        <f>料單!H257</f>
        <v>-4</v>
      </c>
      <c r="H286" s="32" t="str">
        <f>料單!I257</f>
        <v>AA</v>
      </c>
      <c r="I286" s="32">
        <f>料單!J257</f>
        <v>18</v>
      </c>
      <c r="J286" s="32">
        <f>料單!K257</f>
        <v>0</v>
      </c>
      <c r="K286" s="53">
        <f ca="1">板材才數分析.!O192</f>
        <v>0</v>
      </c>
      <c r="M286" s="463">
        <f>IFERROR(
    INDEX(單價表!$E$3:$M$1000,
          MATCH($C286, 單價表!$B$3:$B$1000, 0),
          MATCH($I286, 單價表!$E$2:$M$2, 0)
    ),
    ""
)</f>
        <v>99</v>
      </c>
      <c r="N286" s="35">
        <f t="shared" ca="1" si="11"/>
        <v>0</v>
      </c>
      <c r="O286" s="32" t="str">
        <f>料單!P257</f>
        <v>鉸2</v>
      </c>
      <c r="P286" s="32" t="str">
        <f>料單!Q257</f>
        <v/>
      </c>
      <c r="Q286" s="32" t="str">
        <f>料單!R257</f>
        <v/>
      </c>
      <c r="R286" s="32">
        <f>料單!S257</f>
        <v>0</v>
      </c>
    </row>
    <row r="287" spans="1:18" x14ac:dyDescent="0.25">
      <c r="A287" s="32">
        <f>[1]板材才數分析.!D193</f>
        <v>7012</v>
      </c>
      <c r="B287" s="32">
        <f>料單!E258</f>
        <v>0</v>
      </c>
      <c r="C287" s="32">
        <f>料單!L258</f>
        <v>0</v>
      </c>
      <c r="D287" s="32" t="str">
        <f>料單!M258</f>
        <v/>
      </c>
      <c r="E287" s="32">
        <f>料單!F258</f>
        <v>0</v>
      </c>
      <c r="F287" s="32" t="str">
        <f>料單!G258</f>
        <v/>
      </c>
      <c r="G287" s="32">
        <f>料單!H258</f>
        <v>0</v>
      </c>
      <c r="H287" s="32" t="str">
        <f>料單!I258</f>
        <v/>
      </c>
      <c r="I287" s="32">
        <f>料單!J258</f>
        <v>0</v>
      </c>
      <c r="J287" s="32">
        <f>料單!K258</f>
        <v>0</v>
      </c>
      <c r="K287" s="53">
        <f ca="1">板材才數分析.!O193</f>
        <v>0</v>
      </c>
      <c r="M287" s="463" t="str">
        <f>IFERROR(
    INDEX(單價表!$E$3:$M$1000,
          MATCH($C287, 單價表!$B$3:$B$1000, 0),
          MATCH($I287, 單價表!$E$2:$M$2, 0)
    ),
    ""
)</f>
        <v/>
      </c>
      <c r="N287" s="35" t="str">
        <f t="shared" ca="1" si="11"/>
        <v/>
      </c>
      <c r="O287" s="32" t="str">
        <f>料單!P258</f>
        <v/>
      </c>
      <c r="P287" s="32" t="str">
        <f>料單!Q258</f>
        <v/>
      </c>
      <c r="Q287" s="32" t="str">
        <f>料單!R258</f>
        <v/>
      </c>
      <c r="R287" s="32">
        <f>料單!S258</f>
        <v>0</v>
      </c>
    </row>
    <row r="288" spans="1:18" x14ac:dyDescent="0.25">
      <c r="A288" s="32">
        <f>[1]板材才數分析.!D194</f>
        <v>7013</v>
      </c>
      <c r="B288" s="32">
        <f>料單!E259</f>
        <v>0</v>
      </c>
      <c r="C288" s="32">
        <f>料單!L259</f>
        <v>0</v>
      </c>
      <c r="D288" s="32" t="str">
        <f>料單!M259</f>
        <v/>
      </c>
      <c r="E288" s="32">
        <f>料單!F259</f>
        <v>0</v>
      </c>
      <c r="F288" s="32" t="str">
        <f>料單!G259</f>
        <v/>
      </c>
      <c r="G288" s="32">
        <f>料單!H259</f>
        <v>0</v>
      </c>
      <c r="H288" s="32" t="str">
        <f>料單!I259</f>
        <v/>
      </c>
      <c r="I288" s="32">
        <f>料單!J259</f>
        <v>0</v>
      </c>
      <c r="J288" s="32">
        <f>料單!K259</f>
        <v>0</v>
      </c>
      <c r="K288" s="53">
        <f ca="1">板材才數分析.!O194</f>
        <v>0</v>
      </c>
      <c r="M288" s="463" t="str">
        <f>IFERROR(
    INDEX(單價表!$E$3:$M$1000,
          MATCH($C288, 單價表!$B$3:$B$1000, 0),
          MATCH($I288, 單價表!$E$2:$M$2, 0)
    ),
    ""
)</f>
        <v/>
      </c>
      <c r="N288" s="35" t="str">
        <f t="shared" ca="1" si="11"/>
        <v/>
      </c>
      <c r="O288" s="32" t="str">
        <f>料單!P259</f>
        <v/>
      </c>
      <c r="P288" s="32" t="str">
        <f>料單!Q259</f>
        <v/>
      </c>
      <c r="Q288" s="32" t="str">
        <f>料單!R259</f>
        <v/>
      </c>
      <c r="R288" s="32">
        <f>料單!S259</f>
        <v>0</v>
      </c>
    </row>
    <row r="289" spans="1:18" x14ac:dyDescent="0.25">
      <c r="A289" s="32">
        <f>[1]板材才數分析.!D195</f>
        <v>7014</v>
      </c>
      <c r="B289" s="32">
        <f>料單!E260</f>
        <v>0</v>
      </c>
      <c r="C289" s="32">
        <f>料單!L260</f>
        <v>0</v>
      </c>
      <c r="D289" s="32" t="str">
        <f>料單!M260</f>
        <v/>
      </c>
      <c r="E289" s="32">
        <f>料單!F260</f>
        <v>0</v>
      </c>
      <c r="F289" s="32" t="str">
        <f>料單!G260</f>
        <v/>
      </c>
      <c r="G289" s="32">
        <f>料單!H260</f>
        <v>0</v>
      </c>
      <c r="H289" s="32" t="str">
        <f>料單!I260</f>
        <v/>
      </c>
      <c r="I289" s="32">
        <f>料單!J260</f>
        <v>0</v>
      </c>
      <c r="J289" s="32">
        <f>料單!K260</f>
        <v>0</v>
      </c>
      <c r="K289" s="53">
        <f ca="1">板材才數分析.!O195</f>
        <v>0</v>
      </c>
      <c r="M289" s="463" t="str">
        <f>IFERROR(
    INDEX(單價表!$E$3:$M$1000,
          MATCH($C289, 單價表!$B$3:$B$1000, 0),
          MATCH($I289, 單價表!$E$2:$M$2, 0)
    ),
    ""
)</f>
        <v/>
      </c>
      <c r="N289" s="35" t="str">
        <f t="shared" ca="1" si="11"/>
        <v/>
      </c>
      <c r="O289" s="32" t="str">
        <f>料單!P260</f>
        <v/>
      </c>
      <c r="P289" s="32" t="str">
        <f>料單!Q260</f>
        <v/>
      </c>
      <c r="Q289" s="32" t="str">
        <f>料單!R260</f>
        <v/>
      </c>
      <c r="R289" s="32">
        <f>料單!S260</f>
        <v>0</v>
      </c>
    </row>
    <row r="290" spans="1:18" x14ac:dyDescent="0.25">
      <c r="A290" s="32">
        <f>[1]板材才數分析.!D196</f>
        <v>7015</v>
      </c>
      <c r="B290" s="32">
        <f>料單!E261</f>
        <v>0</v>
      </c>
      <c r="C290" s="32">
        <f>料單!L261</f>
        <v>0</v>
      </c>
      <c r="D290" s="32" t="str">
        <f>料單!M261</f>
        <v/>
      </c>
      <c r="E290" s="32">
        <f>料單!F261</f>
        <v>0</v>
      </c>
      <c r="F290" s="32" t="str">
        <f>料單!G261</f>
        <v/>
      </c>
      <c r="G290" s="32">
        <f>料單!H261</f>
        <v>0</v>
      </c>
      <c r="H290" s="32" t="str">
        <f>料單!I261</f>
        <v/>
      </c>
      <c r="I290" s="32">
        <f>料單!J261</f>
        <v>0</v>
      </c>
      <c r="J290" s="32">
        <f>料單!K261</f>
        <v>0</v>
      </c>
      <c r="K290" s="53">
        <f ca="1">板材才數分析.!O196</f>
        <v>0</v>
      </c>
      <c r="L290" s="32" t="str">
        <f>IFERROR(VLOOKUP(C290,[1]資料庫!$K$3:$AA$10,17,FALSE),"")</f>
        <v/>
      </c>
      <c r="M290" s="463" t="str">
        <f>IFERROR(
    INDEX(單價表!$E$3:$M$1000,
          MATCH($C290, 單價表!$B$3:$B$1000, 0),
          MATCH($I290, 單價表!$E$2:$M$2, 0)
    ),
    ""
)</f>
        <v/>
      </c>
      <c r="N290" s="35" t="str">
        <f t="shared" ca="1" si="11"/>
        <v/>
      </c>
      <c r="O290" s="32" t="str">
        <f>料單!P261</f>
        <v/>
      </c>
      <c r="P290" s="32" t="str">
        <f>料單!Q261</f>
        <v/>
      </c>
      <c r="Q290" s="32" t="str">
        <f>料單!R261</f>
        <v/>
      </c>
      <c r="R290" s="32">
        <f>料單!S261</f>
        <v>0</v>
      </c>
    </row>
    <row r="291" spans="1:18" x14ac:dyDescent="0.25">
      <c r="A291" s="32">
        <f>[1]板材才數分析.!D197</f>
        <v>7016</v>
      </c>
      <c r="B291" s="32">
        <f>料單!E262</f>
        <v>0</v>
      </c>
      <c r="C291" s="32">
        <f>料單!L262</f>
        <v>0</v>
      </c>
      <c r="D291" s="32" t="str">
        <f>料單!M262</f>
        <v/>
      </c>
      <c r="E291" s="32">
        <f>料單!F262</f>
        <v>0</v>
      </c>
      <c r="F291" s="32" t="str">
        <f>料單!G262</f>
        <v/>
      </c>
      <c r="G291" s="32">
        <f>料單!H262</f>
        <v>0</v>
      </c>
      <c r="H291" s="32" t="str">
        <f>料單!I262</f>
        <v/>
      </c>
      <c r="I291" s="32">
        <f>料單!J262</f>
        <v>0</v>
      </c>
      <c r="J291" s="32">
        <f>料單!K262</f>
        <v>0</v>
      </c>
      <c r="K291" s="53">
        <f ca="1">板材才數分析.!O197</f>
        <v>0</v>
      </c>
      <c r="M291" s="463" t="str">
        <f>IFERROR(
    INDEX(單價表!$E$3:$M$1000,
          MATCH($C291, 單價表!$B$3:$B$1000, 0),
          MATCH($I291, 單價表!$E$2:$M$2, 0)
    ),
    ""
)</f>
        <v/>
      </c>
      <c r="N291" s="35" t="str">
        <f t="shared" ca="1" si="11"/>
        <v/>
      </c>
      <c r="O291" s="32" t="str">
        <f>料單!P262</f>
        <v/>
      </c>
      <c r="P291" s="32" t="str">
        <f>料單!Q262</f>
        <v/>
      </c>
      <c r="Q291" s="32" t="str">
        <f>料單!R262</f>
        <v/>
      </c>
      <c r="R291" s="32">
        <f>料單!S262</f>
        <v>0</v>
      </c>
    </row>
    <row r="292" spans="1:18" x14ac:dyDescent="0.25">
      <c r="A292" s="32">
        <f>[1]板材才數分析.!D198</f>
        <v>7017</v>
      </c>
      <c r="B292" s="32">
        <f>料單!E263</f>
        <v>0</v>
      </c>
      <c r="C292" s="32">
        <f>料單!L263</f>
        <v>0</v>
      </c>
      <c r="D292" s="32" t="str">
        <f>料單!M263</f>
        <v/>
      </c>
      <c r="E292" s="32">
        <f>料單!F263</f>
        <v>0</v>
      </c>
      <c r="F292" s="32" t="str">
        <f>料單!G263</f>
        <v/>
      </c>
      <c r="G292" s="32">
        <f>料單!H263</f>
        <v>0</v>
      </c>
      <c r="H292" s="32" t="str">
        <f>料單!I263</f>
        <v/>
      </c>
      <c r="I292" s="32">
        <f>料單!J263</f>
        <v>0</v>
      </c>
      <c r="J292" s="32">
        <f>料單!K263</f>
        <v>0</v>
      </c>
      <c r="K292" s="53">
        <f ca="1">板材才數分析.!O198</f>
        <v>0</v>
      </c>
      <c r="M292" s="463" t="str">
        <f>IFERROR(
    INDEX(單價表!$E$3:$M$1000,
          MATCH($C292, 單價表!$B$3:$B$1000, 0),
          MATCH($I292, 單價表!$E$2:$M$2, 0)
    ),
    ""
)</f>
        <v/>
      </c>
      <c r="N292" s="35" t="str">
        <f t="shared" ca="1" si="11"/>
        <v/>
      </c>
      <c r="O292" s="32" t="str">
        <f>料單!P263</f>
        <v/>
      </c>
      <c r="P292" s="32" t="str">
        <f>料單!Q263</f>
        <v/>
      </c>
      <c r="Q292" s="32" t="str">
        <f>料單!R263</f>
        <v/>
      </c>
      <c r="R292" s="32">
        <f>料單!S263</f>
        <v>0</v>
      </c>
    </row>
    <row r="293" spans="1:18" x14ac:dyDescent="0.25">
      <c r="A293" s="32">
        <f>[1]板材才數分析.!D199</f>
        <v>7018</v>
      </c>
      <c r="B293" s="32">
        <f>料單!E264</f>
        <v>0</v>
      </c>
      <c r="C293" s="32">
        <f>料單!L264</f>
        <v>0</v>
      </c>
      <c r="D293" s="32" t="str">
        <f>料單!M264</f>
        <v/>
      </c>
      <c r="E293" s="32">
        <f>料單!F264</f>
        <v>0</v>
      </c>
      <c r="F293" s="32" t="str">
        <f>料單!G264</f>
        <v/>
      </c>
      <c r="G293" s="32">
        <f>料單!H264</f>
        <v>0</v>
      </c>
      <c r="H293" s="32" t="str">
        <f>料單!I264</f>
        <v/>
      </c>
      <c r="I293" s="32">
        <f>料單!J264</f>
        <v>0</v>
      </c>
      <c r="J293" s="32">
        <f>料單!K264</f>
        <v>0</v>
      </c>
      <c r="K293" s="53">
        <f ca="1">板材才數分析.!O199</f>
        <v>0</v>
      </c>
      <c r="M293" s="463" t="str">
        <f>IFERROR(
    INDEX(單價表!$E$3:$M$1000,
          MATCH($C293, 單價表!$B$3:$B$1000, 0),
          MATCH($I293, 單價表!$E$2:$M$2, 0)
    ),
    ""
)</f>
        <v/>
      </c>
      <c r="N293" s="35" t="str">
        <f t="shared" ca="1" si="11"/>
        <v/>
      </c>
      <c r="O293" s="32" t="str">
        <f>料單!P264</f>
        <v/>
      </c>
      <c r="P293" s="32" t="str">
        <f>料單!Q264</f>
        <v/>
      </c>
      <c r="Q293" s="32" t="str">
        <f>料單!R264</f>
        <v/>
      </c>
      <c r="R293" s="32">
        <f>料單!S264</f>
        <v>0</v>
      </c>
    </row>
    <row r="294" spans="1:18" x14ac:dyDescent="0.25">
      <c r="A294" s="32">
        <f>[1]板材才數分析.!D200</f>
        <v>7019</v>
      </c>
      <c r="B294" s="32">
        <f>料單!E265</f>
        <v>0</v>
      </c>
      <c r="C294" s="32">
        <f>料單!L265</f>
        <v>0</v>
      </c>
      <c r="D294" s="32" t="str">
        <f>料單!M265</f>
        <v/>
      </c>
      <c r="E294" s="32">
        <f>料單!F265</f>
        <v>0</v>
      </c>
      <c r="F294" s="32" t="str">
        <f>料單!G265</f>
        <v/>
      </c>
      <c r="G294" s="32">
        <f>料單!H265</f>
        <v>0</v>
      </c>
      <c r="H294" s="32" t="str">
        <f>料單!I265</f>
        <v/>
      </c>
      <c r="I294" s="32">
        <f>料單!J265</f>
        <v>0</v>
      </c>
      <c r="J294" s="32">
        <f>料單!K265</f>
        <v>0</v>
      </c>
      <c r="K294" s="53">
        <f ca="1">板材才數分析.!O200</f>
        <v>0</v>
      </c>
      <c r="M294" s="463" t="str">
        <f>IFERROR(
    INDEX(單價表!$E$3:$M$1000,
          MATCH($C294, 單價表!$B$3:$B$1000, 0),
          MATCH($I294, 單價表!$E$2:$M$2, 0)
    ),
    ""
)</f>
        <v/>
      </c>
      <c r="N294" s="35" t="str">
        <f t="shared" ca="1" si="11"/>
        <v/>
      </c>
      <c r="O294" s="32" t="str">
        <f>料單!P265</f>
        <v/>
      </c>
      <c r="P294" s="32" t="str">
        <f>料單!Q265</f>
        <v/>
      </c>
      <c r="Q294" s="32" t="str">
        <f>料單!R265</f>
        <v/>
      </c>
      <c r="R294" s="32">
        <f>料單!S265</f>
        <v>0</v>
      </c>
    </row>
    <row r="295" spans="1:18" x14ac:dyDescent="0.25">
      <c r="A295" s="32">
        <f>[1]板材才數分析.!D201</f>
        <v>7020</v>
      </c>
      <c r="B295" s="32">
        <f>料單!E266</f>
        <v>0</v>
      </c>
      <c r="C295" s="32">
        <f>料單!L266</f>
        <v>0</v>
      </c>
      <c r="D295" s="32" t="str">
        <f>料單!M266</f>
        <v/>
      </c>
      <c r="E295" s="32">
        <f>料單!F266</f>
        <v>0</v>
      </c>
      <c r="F295" s="32" t="str">
        <f>料單!G266</f>
        <v/>
      </c>
      <c r="G295" s="32">
        <f>料單!H266</f>
        <v>0</v>
      </c>
      <c r="H295" s="32" t="str">
        <f>料單!I266</f>
        <v/>
      </c>
      <c r="I295" s="32">
        <f>料單!J266</f>
        <v>0</v>
      </c>
      <c r="J295" s="32">
        <f>料單!K266</f>
        <v>0</v>
      </c>
      <c r="K295" s="53">
        <f ca="1">板材才數分析.!O201</f>
        <v>0</v>
      </c>
      <c r="M295" s="463" t="str">
        <f>IFERROR(
    INDEX(單價表!$E$3:$M$1000,
          MATCH($C295, 單價表!$B$3:$B$1000, 0),
          MATCH($I295, 單價表!$E$2:$M$2, 0)
    ),
    ""
)</f>
        <v/>
      </c>
      <c r="N295" s="35" t="str">
        <f t="shared" ca="1" si="11"/>
        <v/>
      </c>
      <c r="O295" s="32" t="str">
        <f>料單!P266</f>
        <v/>
      </c>
      <c r="P295" s="32" t="str">
        <f>料單!Q266</f>
        <v/>
      </c>
      <c r="Q295" s="32" t="str">
        <f>料單!R266</f>
        <v/>
      </c>
      <c r="R295" s="32">
        <f>料單!S266</f>
        <v>0</v>
      </c>
    </row>
    <row r="296" spans="1:18" x14ac:dyDescent="0.25">
      <c r="A296" s="32">
        <f>[1]板材才數分析.!D202</f>
        <v>7021</v>
      </c>
      <c r="B296" s="32">
        <f>料單!E267</f>
        <v>0</v>
      </c>
      <c r="C296" s="32">
        <f>料單!L267</f>
        <v>0</v>
      </c>
      <c r="D296" s="32" t="str">
        <f>料單!M267</f>
        <v/>
      </c>
      <c r="E296" s="32">
        <f>料單!F267</f>
        <v>0</v>
      </c>
      <c r="F296" s="32" t="str">
        <f>料單!G267</f>
        <v/>
      </c>
      <c r="G296" s="32">
        <f>料單!H267</f>
        <v>0</v>
      </c>
      <c r="H296" s="32" t="str">
        <f>料單!I267</f>
        <v/>
      </c>
      <c r="I296" s="32">
        <f>料單!J267</f>
        <v>0</v>
      </c>
      <c r="J296" s="32">
        <f>料單!K267</f>
        <v>0</v>
      </c>
      <c r="K296" s="53">
        <f ca="1">板材才數分析.!O202</f>
        <v>0</v>
      </c>
      <c r="M296" s="463" t="str">
        <f>IFERROR(
    INDEX(單價表!$E$3:$M$1000,
          MATCH($C296, 單價表!$B$3:$B$1000, 0),
          MATCH($I296, 單價表!$E$2:$M$2, 0)
    ),
    ""
)</f>
        <v/>
      </c>
      <c r="N296" s="35" t="str">
        <f t="shared" ca="1" si="11"/>
        <v/>
      </c>
      <c r="O296" s="32" t="str">
        <f>料單!P267</f>
        <v/>
      </c>
      <c r="P296" s="32" t="str">
        <f>料單!Q267</f>
        <v/>
      </c>
      <c r="Q296" s="32" t="str">
        <f>料單!R267</f>
        <v/>
      </c>
      <c r="R296" s="32">
        <f>料單!S267</f>
        <v>0</v>
      </c>
    </row>
    <row r="297" spans="1:18" x14ac:dyDescent="0.25">
      <c r="A297" s="32">
        <f>[1]板材才數分析.!D203</f>
        <v>7022</v>
      </c>
      <c r="B297" s="32">
        <f>料單!E268</f>
        <v>0</v>
      </c>
      <c r="C297" s="32">
        <f>料單!L268</f>
        <v>0</v>
      </c>
      <c r="D297" s="32" t="str">
        <f>料單!M268</f>
        <v/>
      </c>
      <c r="E297" s="32">
        <f>料單!F268</f>
        <v>0</v>
      </c>
      <c r="F297" s="32" t="str">
        <f>料單!G268</f>
        <v/>
      </c>
      <c r="G297" s="32">
        <f>料單!H268</f>
        <v>0</v>
      </c>
      <c r="H297" s="32" t="str">
        <f>料單!I268</f>
        <v/>
      </c>
      <c r="I297" s="32">
        <f>料單!J268</f>
        <v>0</v>
      </c>
      <c r="J297" s="32">
        <f>料單!K268</f>
        <v>0</v>
      </c>
      <c r="K297" s="53">
        <f ca="1">板材才數分析.!O203</f>
        <v>0</v>
      </c>
      <c r="L297" s="400"/>
      <c r="M297" s="463" t="str">
        <f>IFERROR(
    INDEX(單價表!$E$3:$M$1000,
          MATCH($C297, 單價表!$B$3:$B$1000, 0),
          MATCH($I297, 單價表!$E$2:$M$2, 0)
    ),
    ""
)</f>
        <v/>
      </c>
      <c r="N297" s="35" t="str">
        <f t="shared" ca="1" si="11"/>
        <v/>
      </c>
      <c r="O297" s="32" t="str">
        <f>料單!P268</f>
        <v/>
      </c>
      <c r="P297" s="32" t="str">
        <f>料單!Q268</f>
        <v/>
      </c>
      <c r="Q297" s="32" t="str">
        <f>料單!R268</f>
        <v/>
      </c>
      <c r="R297" s="32">
        <f>料單!S268</f>
        <v>0</v>
      </c>
    </row>
    <row r="298" spans="1:18" x14ac:dyDescent="0.25">
      <c r="A298" s="32">
        <f>[1]板材才數分析.!D204</f>
        <v>7023</v>
      </c>
      <c r="B298" s="32">
        <f>料單!E269</f>
        <v>0</v>
      </c>
      <c r="C298" s="32">
        <f>料單!L269</f>
        <v>0</v>
      </c>
      <c r="D298" s="32" t="str">
        <f>料單!M269</f>
        <v/>
      </c>
      <c r="E298" s="32">
        <f>料單!F269</f>
        <v>0</v>
      </c>
      <c r="F298" s="32" t="str">
        <f>料單!G269</f>
        <v/>
      </c>
      <c r="G298" s="32">
        <f>料單!H269</f>
        <v>0</v>
      </c>
      <c r="H298" s="32" t="str">
        <f>料單!I269</f>
        <v/>
      </c>
      <c r="I298" s="32">
        <f>料單!J269</f>
        <v>0</v>
      </c>
      <c r="J298" s="32">
        <f>料單!K269</f>
        <v>0</v>
      </c>
      <c r="K298" s="53">
        <f ca="1">板材才數分析.!O204</f>
        <v>0</v>
      </c>
      <c r="L298" s="400"/>
      <c r="M298" s="463" t="str">
        <f>IFERROR(
    INDEX(單價表!$E$3:$M$1000,
          MATCH($C298, 單價表!$B$3:$B$1000, 0),
          MATCH($I298, 單價表!$E$2:$M$2, 0)
    ),
    ""
)</f>
        <v/>
      </c>
      <c r="N298" s="35" t="str">
        <f t="shared" ca="1" si="11"/>
        <v/>
      </c>
      <c r="O298" s="32" t="str">
        <f>料單!P269</f>
        <v/>
      </c>
      <c r="P298" s="32" t="str">
        <f>料單!Q269</f>
        <v/>
      </c>
      <c r="Q298" s="32" t="str">
        <f>料單!R269</f>
        <v/>
      </c>
      <c r="R298" s="32">
        <f>料單!S269</f>
        <v>0</v>
      </c>
    </row>
    <row r="299" spans="1:18" x14ac:dyDescent="0.25">
      <c r="A299" s="32">
        <f>[1]板材才數分析.!D205</f>
        <v>7024</v>
      </c>
      <c r="B299" s="32">
        <f>料單!E270</f>
        <v>0</v>
      </c>
      <c r="C299" s="32">
        <f>料單!L270</f>
        <v>0</v>
      </c>
      <c r="D299" s="32" t="str">
        <f>料單!M270</f>
        <v/>
      </c>
      <c r="E299" s="32">
        <f>料單!F270</f>
        <v>0</v>
      </c>
      <c r="F299" s="32" t="str">
        <f>料單!G270</f>
        <v/>
      </c>
      <c r="G299" s="32">
        <f>料單!H270</f>
        <v>0</v>
      </c>
      <c r="H299" s="32" t="str">
        <f>料單!I270</f>
        <v/>
      </c>
      <c r="I299" s="32">
        <f>料單!J270</f>
        <v>0</v>
      </c>
      <c r="J299" s="32">
        <f>料單!K270</f>
        <v>0</v>
      </c>
      <c r="K299" s="53">
        <f ca="1">板材才數分析.!O205</f>
        <v>0</v>
      </c>
      <c r="L299" s="400"/>
      <c r="M299" s="463" t="str">
        <f>IFERROR(
    INDEX(單價表!$E$3:$M$1000,
          MATCH($C299, 單價表!$B$3:$B$1000, 0),
          MATCH($I299, 單價表!$E$2:$M$2, 0)
    ),
    ""
)</f>
        <v/>
      </c>
      <c r="N299" s="35" t="str">
        <f t="shared" ca="1" si="11"/>
        <v/>
      </c>
      <c r="O299" s="32" t="str">
        <f>料單!P270</f>
        <v/>
      </c>
      <c r="P299" s="32" t="str">
        <f>料單!Q270</f>
        <v/>
      </c>
      <c r="Q299" s="32" t="str">
        <f>料單!R270</f>
        <v/>
      </c>
      <c r="R299" s="32">
        <f>料單!S270</f>
        <v>0</v>
      </c>
    </row>
    <row r="300" spans="1:18" x14ac:dyDescent="0.25">
      <c r="A300" s="32">
        <f>[1]板材才數分析.!D206</f>
        <v>7025</v>
      </c>
      <c r="B300" s="32">
        <f>料單!E271</f>
        <v>0</v>
      </c>
      <c r="C300" s="32">
        <f>料單!L271</f>
        <v>0</v>
      </c>
      <c r="D300" s="32" t="str">
        <f>料單!M271</f>
        <v/>
      </c>
      <c r="E300" s="32">
        <f>料單!F271</f>
        <v>0</v>
      </c>
      <c r="F300" s="32" t="str">
        <f>料單!G271</f>
        <v/>
      </c>
      <c r="G300" s="32">
        <f>料單!H271</f>
        <v>0</v>
      </c>
      <c r="H300" s="32" t="str">
        <f>料單!I271</f>
        <v/>
      </c>
      <c r="I300" s="32">
        <f>料單!J271</f>
        <v>0</v>
      </c>
      <c r="J300" s="32">
        <f>料單!K271</f>
        <v>0</v>
      </c>
      <c r="K300" s="53">
        <f ca="1">板材才數分析.!O206</f>
        <v>0</v>
      </c>
      <c r="L300" s="400"/>
      <c r="M300" s="32" t="str">
        <f>IFERROR(
    INDEX(單價表!$E$3:$M$1000,
          MATCH($C300, 單價表!$B$3:$B$1000, 0),
          MATCH($I300, 單價表!$E$2:$M$2, 0)
    ),
    ""
)</f>
        <v/>
      </c>
      <c r="N300" s="35" t="str">
        <f t="shared" ca="1" si="11"/>
        <v/>
      </c>
      <c r="O300" s="32" t="str">
        <f>料單!P271</f>
        <v/>
      </c>
      <c r="P300" s="32" t="str">
        <f>料單!Q271</f>
        <v/>
      </c>
      <c r="Q300" s="32" t="str">
        <f>料單!R271</f>
        <v/>
      </c>
      <c r="R300" s="32">
        <f>料單!S271</f>
        <v>0</v>
      </c>
    </row>
    <row r="301" spans="1:18" x14ac:dyDescent="0.25">
      <c r="A301" s="32">
        <f>[1]板材才數分析.!D207</f>
        <v>7026</v>
      </c>
      <c r="B301" s="32">
        <f>料單!E272</f>
        <v>0</v>
      </c>
      <c r="C301" s="32">
        <f>料單!L272</f>
        <v>0</v>
      </c>
      <c r="D301" s="32" t="str">
        <f>料單!M272</f>
        <v/>
      </c>
      <c r="E301" s="32">
        <f>料單!F272</f>
        <v>0</v>
      </c>
      <c r="F301" s="32" t="str">
        <f>料單!G272</f>
        <v/>
      </c>
      <c r="G301" s="32">
        <f>料單!H272</f>
        <v>0</v>
      </c>
      <c r="H301" s="32" t="str">
        <f>料單!I272</f>
        <v/>
      </c>
      <c r="I301" s="32">
        <f>料單!J272</f>
        <v>0</v>
      </c>
      <c r="J301" s="32">
        <f>料單!K272</f>
        <v>0</v>
      </c>
      <c r="K301" s="53">
        <f ca="1">板材才數分析.!O207</f>
        <v>0</v>
      </c>
      <c r="L301" s="400"/>
      <c r="M301" s="32" t="str">
        <f>IFERROR(
    INDEX(單價表!$E$3:$M$1000,
          MATCH($C301, 單價表!$B$3:$B$1000, 0),
          MATCH($I301, 單價表!$E$2:$M$2, 0)
    ),
    ""
)</f>
        <v/>
      </c>
      <c r="N301" s="35" t="str">
        <f t="shared" ca="1" si="11"/>
        <v/>
      </c>
      <c r="O301" s="32" t="str">
        <f>料單!P272</f>
        <v/>
      </c>
      <c r="P301" s="32" t="str">
        <f>料單!Q272</f>
        <v/>
      </c>
      <c r="Q301" s="32" t="str">
        <f>料單!R272</f>
        <v/>
      </c>
      <c r="R301" s="32">
        <f>料單!S272</f>
        <v>0</v>
      </c>
    </row>
    <row r="302" spans="1:18" x14ac:dyDescent="0.25">
      <c r="A302" s="32">
        <f>[1]板材才數分析.!D208</f>
        <v>7027</v>
      </c>
      <c r="B302" s="32">
        <f>料單!E273</f>
        <v>0</v>
      </c>
      <c r="C302" s="32">
        <f>料單!L273</f>
        <v>0</v>
      </c>
      <c r="D302" s="32" t="str">
        <f>料單!M273</f>
        <v/>
      </c>
      <c r="E302" s="32">
        <f>料單!F273</f>
        <v>0</v>
      </c>
      <c r="F302" s="32" t="str">
        <f>料單!G273</f>
        <v/>
      </c>
      <c r="G302" s="32">
        <f>料單!H273</f>
        <v>0</v>
      </c>
      <c r="H302" s="32" t="str">
        <f>料單!I273</f>
        <v/>
      </c>
      <c r="I302" s="32">
        <f>料單!J273</f>
        <v>0</v>
      </c>
      <c r="J302" s="32">
        <f>料單!K273</f>
        <v>0</v>
      </c>
      <c r="K302" s="53">
        <f ca="1">板材才數分析.!O208</f>
        <v>0</v>
      </c>
      <c r="L302" s="400"/>
      <c r="M302" s="32" t="str">
        <f>IFERROR(
    INDEX(單價表!$E$3:$M$1000,
          MATCH($C302, 單價表!$B$3:$B$1000, 0),
          MATCH($I302, 單價表!$E$2:$M$2, 0)
    ),
    ""
)</f>
        <v/>
      </c>
      <c r="N302" s="35" t="str">
        <f t="shared" ca="1" si="11"/>
        <v/>
      </c>
      <c r="O302" s="32" t="str">
        <f>料單!P273</f>
        <v/>
      </c>
      <c r="P302" s="32" t="str">
        <f>料單!Q273</f>
        <v/>
      </c>
      <c r="Q302" s="32" t="str">
        <f>料單!R273</f>
        <v/>
      </c>
      <c r="R302" s="32">
        <f>料單!S273</f>
        <v>0</v>
      </c>
    </row>
    <row r="303" spans="1:18" x14ac:dyDescent="0.25">
      <c r="A303" s="32">
        <f>[1]板材才數分析.!D209</f>
        <v>7028</v>
      </c>
      <c r="B303" s="32">
        <f>料單!E274</f>
        <v>0</v>
      </c>
      <c r="C303" s="32">
        <f>料單!L274</f>
        <v>0</v>
      </c>
      <c r="D303" s="32" t="str">
        <f>料單!M274</f>
        <v/>
      </c>
      <c r="E303" s="32">
        <f>料單!F274</f>
        <v>0</v>
      </c>
      <c r="F303" s="32" t="str">
        <f>料單!G274</f>
        <v/>
      </c>
      <c r="G303" s="32">
        <f>料單!H274</f>
        <v>0</v>
      </c>
      <c r="H303" s="32" t="str">
        <f>料單!I274</f>
        <v/>
      </c>
      <c r="I303" s="32">
        <f>料單!J274</f>
        <v>0</v>
      </c>
      <c r="J303" s="32">
        <f>料單!K274</f>
        <v>0</v>
      </c>
      <c r="K303" s="53">
        <f ca="1">板材才數分析.!O209</f>
        <v>0</v>
      </c>
      <c r="M303" s="32" t="str">
        <f>IFERROR(
    INDEX(單價表!$E$3:$M$1000,
          MATCH($C303, 單價表!$B$3:$B$1000, 0),
          MATCH($I303, 單價表!$E$2:$M$2, 0)
    ),
    ""
)</f>
        <v/>
      </c>
      <c r="N303" s="35" t="str">
        <f t="shared" ca="1" si="11"/>
        <v/>
      </c>
      <c r="O303" s="32" t="str">
        <f>料單!P274</f>
        <v/>
      </c>
      <c r="P303" s="32" t="str">
        <f>料單!Q274</f>
        <v/>
      </c>
      <c r="Q303" s="32" t="str">
        <f>料單!R274</f>
        <v/>
      </c>
      <c r="R303" s="32">
        <f>料單!S274</f>
        <v>0</v>
      </c>
    </row>
    <row r="304" spans="1:18" x14ac:dyDescent="0.25">
      <c r="A304" s="32">
        <f>[1]板材才數分析.!D210</f>
        <v>7029</v>
      </c>
      <c r="B304" s="32">
        <f>料單!E275</f>
        <v>0</v>
      </c>
      <c r="C304" s="32">
        <f>料單!L275</f>
        <v>0</v>
      </c>
      <c r="D304" s="32" t="str">
        <f>料單!M275</f>
        <v/>
      </c>
      <c r="E304" s="32">
        <f>料單!F275</f>
        <v>0</v>
      </c>
      <c r="F304" s="32" t="str">
        <f>料單!G275</f>
        <v/>
      </c>
      <c r="G304" s="32">
        <f>料單!H275</f>
        <v>0</v>
      </c>
      <c r="H304" s="32" t="str">
        <f>料單!I275</f>
        <v/>
      </c>
      <c r="I304" s="32">
        <f>料單!J275</f>
        <v>0</v>
      </c>
      <c r="J304" s="32">
        <f>料單!K275</f>
        <v>0</v>
      </c>
      <c r="K304" s="53">
        <f ca="1">板材才數分析.!O210</f>
        <v>0</v>
      </c>
      <c r="L304" s="32" t="str">
        <f>IFERROR(VLOOKUP(C304,[1]資料庫!$K$3:$AA$10,17,FALSE),"")</f>
        <v/>
      </c>
      <c r="M304" s="32" t="str">
        <f>IFERROR(
    INDEX(單價表!$E$3:$M$1000,
          MATCH($C304, 單價表!$B$3:$B$1000, 0),
          MATCH($I304, 單價表!$E$2:$M$2, 0)
    ),
    ""
)</f>
        <v/>
      </c>
      <c r="N304" s="35" t="str">
        <f t="shared" ca="1" si="11"/>
        <v/>
      </c>
      <c r="O304" s="32" t="str">
        <f>料單!P275</f>
        <v/>
      </c>
      <c r="P304" s="32" t="str">
        <f>料單!Q275</f>
        <v/>
      </c>
      <c r="Q304" s="32" t="str">
        <f>料單!R275</f>
        <v/>
      </c>
      <c r="R304" s="32">
        <f>料單!S275</f>
        <v>0</v>
      </c>
    </row>
    <row r="305" spans="1:18" x14ac:dyDescent="0.25">
      <c r="A305" s="32">
        <f>[1]板材才數分析.!D211</f>
        <v>7030</v>
      </c>
      <c r="B305" s="32">
        <f>料單!E276</f>
        <v>0</v>
      </c>
      <c r="C305" s="32">
        <f>料單!L276</f>
        <v>0</v>
      </c>
      <c r="D305" s="32" t="str">
        <f>料單!M276</f>
        <v/>
      </c>
      <c r="E305" s="32">
        <f>料單!F276</f>
        <v>0</v>
      </c>
      <c r="F305" s="32" t="str">
        <f>料單!G276</f>
        <v/>
      </c>
      <c r="G305" s="32">
        <f>料單!H276</f>
        <v>0</v>
      </c>
      <c r="H305" s="32" t="str">
        <f>料單!I276</f>
        <v/>
      </c>
      <c r="I305" s="32">
        <f>料單!J276</f>
        <v>0</v>
      </c>
      <c r="J305" s="32">
        <f>料單!K276</f>
        <v>0</v>
      </c>
      <c r="K305" s="53">
        <f ca="1">板材才數分析.!O211</f>
        <v>0</v>
      </c>
      <c r="L305" s="32" t="str">
        <f>IFERROR(VLOOKUP(C305,[1]資料庫!$K$3:$AA$10,17,FALSE),"")</f>
        <v/>
      </c>
      <c r="M305" s="32" t="str">
        <f>IFERROR(
    INDEX(單價表!$E$3:$M$1000,
          MATCH($C305, 單價表!$B$3:$B$1000, 0),
          MATCH($I305, 單價表!$E$2:$M$2, 0)
    ),
    ""
)</f>
        <v/>
      </c>
      <c r="N305" s="35" t="str">
        <f t="shared" ca="1" si="11"/>
        <v/>
      </c>
      <c r="O305" s="32" t="str">
        <f>料單!P276</f>
        <v/>
      </c>
      <c r="P305" s="32" t="str">
        <f>料單!Q276</f>
        <v/>
      </c>
      <c r="Q305" s="32" t="str">
        <f>料單!R276</f>
        <v/>
      </c>
      <c r="R305" s="32">
        <f>料單!S276</f>
        <v>0</v>
      </c>
    </row>
    <row r="306" spans="1:18" x14ac:dyDescent="0.25">
      <c r="B306" s="32">
        <f>[2]板材才數分析.!E206</f>
        <v>0</v>
      </c>
      <c r="D306" s="32">
        <f>[2]板材才數分析.!L206</f>
        <v>0</v>
      </c>
      <c r="E306" s="32">
        <f>[2]板材才數分析.!F206</f>
        <v>0</v>
      </c>
      <c r="F306" s="32">
        <f>[2]板材才數分析.!G206</f>
        <v>0</v>
      </c>
      <c r="G306" s="32">
        <f>[2]板材才數分析.!H206</f>
        <v>0</v>
      </c>
      <c r="H306" s="32">
        <f>[2]板材才數分析.!I206</f>
        <v>0</v>
      </c>
      <c r="I306" s="32">
        <f>[2]板材才數分析.!J206</f>
        <v>0</v>
      </c>
      <c r="J306" s="32">
        <f>[2]板材才數分析.!K206</f>
        <v>0</v>
      </c>
      <c r="K306" s="53">
        <f>[2]板材才數分析.!N206</f>
        <v>0</v>
      </c>
      <c r="L306" s="32" t="str">
        <f>IFERROR(VLOOKUP(C306,[1]資料庫!$K$3:$AA$10,17,FALSE),"")</f>
        <v/>
      </c>
      <c r="M306" s="32" t="str">
        <f>IFERROR(
    INDEX(單價表!$F$3:$M$792,
          MATCH($C306, 單價表!$B$3:$B$506, 0),
          MATCH($I306, 單價表!$F$2:$M$2, 0)
    ),
    ""
)</f>
        <v/>
      </c>
      <c r="N306" s="35" t="str">
        <f t="shared" si="11"/>
        <v/>
      </c>
      <c r="O306" s="32">
        <f>料單!P277</f>
        <v>0</v>
      </c>
      <c r="P306" s="32">
        <f>料單!Q277</f>
        <v>0</v>
      </c>
      <c r="Q306" s="32" t="str">
        <f>料單!R277</f>
        <v/>
      </c>
    </row>
    <row r="307" spans="1:18" x14ac:dyDescent="0.25">
      <c r="B307" s="400"/>
      <c r="C307" s="400"/>
      <c r="D307" s="400">
        <f>[2]板材才數分析.!L284</f>
        <v>0</v>
      </c>
      <c r="E307" s="400">
        <f>[2]板材才數分析.!F284</f>
        <v>0</v>
      </c>
      <c r="F307" s="400">
        <f>[2]板材才數分析.!G284</f>
        <v>0</v>
      </c>
      <c r="G307" s="400">
        <f>[2]板材才數分析.!H284</f>
        <v>0</v>
      </c>
      <c r="H307" s="400">
        <f>[2]板材才數分析.!I284</f>
        <v>0</v>
      </c>
      <c r="I307" s="400">
        <f>[2]板材才數分析.!J284</f>
        <v>0</v>
      </c>
      <c r="J307" s="400">
        <f>[2]板材才數分析.!K284</f>
        <v>0</v>
      </c>
      <c r="K307" s="401"/>
      <c r="L307" s="400"/>
      <c r="M307" s="400"/>
      <c r="N307" s="35">
        <f t="shared" si="11"/>
        <v>0</v>
      </c>
      <c r="O307" s="32" t="str">
        <f>IFERROR(VLOOKUP(D307,[1]資料庫!$P$4:$Q$136,2,FALSE),"")</f>
        <v/>
      </c>
    </row>
    <row r="308" spans="1:18" x14ac:dyDescent="0.25">
      <c r="B308" s="400"/>
      <c r="C308" s="400"/>
      <c r="D308" s="400">
        <f>[2]板材才數分析.!L285</f>
        <v>0</v>
      </c>
      <c r="E308" s="400">
        <f>[2]板材才數分析.!F285</f>
        <v>0</v>
      </c>
      <c r="F308" s="400">
        <f>[2]板材才數分析.!G285</f>
        <v>0</v>
      </c>
      <c r="G308" s="400">
        <f>[2]板材才數分析.!H285</f>
        <v>0</v>
      </c>
      <c r="H308" s="400">
        <f>[2]板材才數分析.!I285</f>
        <v>0</v>
      </c>
      <c r="I308" s="400">
        <f>[2]板材才數分析.!J285</f>
        <v>0</v>
      </c>
      <c r="J308" s="400">
        <f>[2]板材才數分析.!K285</f>
        <v>0</v>
      </c>
      <c r="K308" s="401"/>
      <c r="L308" s="400"/>
      <c r="M308" s="400"/>
      <c r="N308" s="35">
        <f t="shared" si="11"/>
        <v>0</v>
      </c>
      <c r="O308" s="32" t="str">
        <f>IFERROR(VLOOKUP(D308,[1]資料庫!$P$4:$Q$136,2,FALSE),"")</f>
        <v/>
      </c>
    </row>
    <row r="309" spans="1:18" x14ac:dyDescent="0.25">
      <c r="B309" s="400"/>
      <c r="C309" s="400"/>
      <c r="D309" s="400">
        <f>[2]板材才數分析.!L286</f>
        <v>0</v>
      </c>
      <c r="E309" s="400">
        <f>[2]板材才數分析.!F286</f>
        <v>0</v>
      </c>
      <c r="F309" s="400">
        <f>[2]板材才數分析.!G286</f>
        <v>0</v>
      </c>
      <c r="G309" s="400">
        <f>[2]板材才數分析.!H286</f>
        <v>0</v>
      </c>
      <c r="H309" s="400">
        <f>[2]板材才數分析.!I286</f>
        <v>0</v>
      </c>
      <c r="I309" s="400">
        <f>[2]板材才數分析.!J286</f>
        <v>0</v>
      </c>
      <c r="J309" s="400">
        <f>[2]板材才數分析.!K286</f>
        <v>0</v>
      </c>
      <c r="K309" s="401"/>
      <c r="L309" s="400"/>
      <c r="M309" s="400"/>
      <c r="N309" s="35">
        <f t="shared" si="11"/>
        <v>0</v>
      </c>
      <c r="O309" s="32" t="str">
        <f>IFERROR(VLOOKUP(D309,[1]資料庫!$P$4:$Q$136,2,FALSE),"")</f>
        <v/>
      </c>
    </row>
    <row r="310" spans="1:18" x14ac:dyDescent="0.25">
      <c r="B310" s="400"/>
      <c r="C310" s="400"/>
      <c r="D310" s="400">
        <f>[2]板材才數分析.!L287</f>
        <v>0</v>
      </c>
      <c r="E310" s="400">
        <f>[2]板材才數分析.!F287</f>
        <v>0</v>
      </c>
      <c r="F310" s="400">
        <f>[2]板材才數分析.!G287</f>
        <v>0</v>
      </c>
      <c r="G310" s="400">
        <f>[2]板材才數分析.!H287</f>
        <v>0</v>
      </c>
      <c r="H310" s="400">
        <f>[2]板材才數分析.!I287</f>
        <v>0</v>
      </c>
      <c r="I310" s="400">
        <f>[2]板材才數分析.!J287</f>
        <v>0</v>
      </c>
      <c r="J310" s="400">
        <f>[2]板材才數分析.!K287</f>
        <v>0</v>
      </c>
      <c r="K310" s="401"/>
      <c r="L310" s="400"/>
      <c r="M310" s="400"/>
      <c r="N310" s="35">
        <f t="shared" si="11"/>
        <v>0</v>
      </c>
      <c r="O310" s="32" t="str">
        <f>IFERROR(VLOOKUP(D310,[1]資料庫!$P$4:$Q$136,2,FALSE),"")</f>
        <v/>
      </c>
    </row>
    <row r="311" spans="1:18" x14ac:dyDescent="0.25">
      <c r="B311" s="400"/>
      <c r="C311" s="400"/>
      <c r="D311" s="400">
        <f>[2]板材才數分析.!L288</f>
        <v>0</v>
      </c>
      <c r="E311" s="400">
        <f>[2]板材才數分析.!F288</f>
        <v>0</v>
      </c>
      <c r="F311" s="400">
        <f>[2]板材才數分析.!G288</f>
        <v>0</v>
      </c>
      <c r="G311" s="400">
        <f>[2]板材才數分析.!H288</f>
        <v>0</v>
      </c>
      <c r="H311" s="400">
        <f>[2]板材才數分析.!I288</f>
        <v>0</v>
      </c>
      <c r="I311" s="400">
        <f>[2]板材才數分析.!J288</f>
        <v>0</v>
      </c>
      <c r="J311" s="400">
        <f>[2]板材才數分析.!K288</f>
        <v>0</v>
      </c>
      <c r="K311" s="401"/>
      <c r="L311" s="400"/>
      <c r="M311" s="400"/>
      <c r="N311" s="35">
        <f t="shared" si="11"/>
        <v>0</v>
      </c>
      <c r="O311" s="32" t="str">
        <f>IFERROR(VLOOKUP(D311,[1]資料庫!$P$4:$Q$136,2,FALSE),"")</f>
        <v/>
      </c>
    </row>
    <row r="312" spans="1:18" x14ac:dyDescent="0.25">
      <c r="B312" s="400"/>
      <c r="C312" s="400"/>
      <c r="D312" s="400"/>
      <c r="E312" s="400"/>
      <c r="F312" s="400"/>
      <c r="G312" s="400"/>
      <c r="H312" s="400"/>
      <c r="I312" s="400"/>
      <c r="J312" s="400"/>
      <c r="K312" s="401"/>
      <c r="L312" s="400" t="str">
        <f>IFERROR(VLOOKUP(C312,[1]資料庫!$K$3:$AA$10,17,FALSE),"")</f>
        <v/>
      </c>
      <c r="M312" s="400"/>
      <c r="N312" s="35">
        <f t="shared" si="11"/>
        <v>0</v>
      </c>
    </row>
    <row r="314" spans="1:18" x14ac:dyDescent="0.25">
      <c r="H314" s="524" t="s">
        <v>67</v>
      </c>
      <c r="I314" s="524"/>
      <c r="J314" s="524"/>
      <c r="K314" s="54">
        <f ca="1">SUM(K276:K309)</f>
        <v>0</v>
      </c>
      <c r="L314" s="47" t="str">
        <f>L276</f>
        <v/>
      </c>
      <c r="M314" s="47"/>
      <c r="N314" s="49"/>
      <c r="O314" s="466">
        <f ca="1">SUM(N276:N312)</f>
        <v>0</v>
      </c>
      <c r="P314" s="47"/>
    </row>
    <row r="315" spans="1:18" x14ac:dyDescent="0.25">
      <c r="A315" s="403" t="str">
        <f>料單!A279</f>
        <v>櫃體名稱</v>
      </c>
      <c r="B315" s="403">
        <f>料單!C279</f>
        <v>0</v>
      </c>
    </row>
    <row r="316" spans="1:18" x14ac:dyDescent="0.25">
      <c r="A316" s="403" t="str">
        <f>料單!A280</f>
        <v>櫃號</v>
      </c>
      <c r="B316" s="403">
        <f>料單!C280</f>
        <v>8</v>
      </c>
    </row>
    <row r="317" spans="1:18" x14ac:dyDescent="0.25">
      <c r="A317" s="403" t="str">
        <f>料單!A281</f>
        <v>櫃高</v>
      </c>
      <c r="B317" s="403">
        <f>料單!C281</f>
        <v>0</v>
      </c>
    </row>
    <row r="318" spans="1:18" x14ac:dyDescent="0.25">
      <c r="A318" s="403" t="str">
        <f>料單!A282</f>
        <v>櫃深</v>
      </c>
      <c r="B318" s="403">
        <f>料單!C282</f>
        <v>0</v>
      </c>
    </row>
    <row r="319" spans="1:18" x14ac:dyDescent="0.25">
      <c r="A319" s="403" t="str">
        <f>料單!A283</f>
        <v>櫃寬</v>
      </c>
      <c r="B319" s="403">
        <f>料單!C283</f>
        <v>0</v>
      </c>
    </row>
    <row r="320" spans="1:18" x14ac:dyDescent="0.25">
      <c r="A320" s="46" t="s">
        <v>79</v>
      </c>
      <c r="B320" s="46" t="s">
        <v>236</v>
      </c>
      <c r="C320" s="46" t="s">
        <v>962</v>
      </c>
      <c r="D320" s="46" t="s">
        <v>81</v>
      </c>
      <c r="E320" s="46" t="s">
        <v>0</v>
      </c>
      <c r="F320" s="46" t="s">
        <v>17</v>
      </c>
      <c r="G320" s="46" t="s">
        <v>1</v>
      </c>
      <c r="H320" s="46" t="s">
        <v>17</v>
      </c>
      <c r="I320" s="46" t="s">
        <v>85</v>
      </c>
      <c r="J320" s="46" t="s">
        <v>66</v>
      </c>
      <c r="K320" s="61" t="s">
        <v>2726</v>
      </c>
      <c r="L320" s="46" t="s">
        <v>87</v>
      </c>
      <c r="M320" s="46" t="s">
        <v>234</v>
      </c>
      <c r="N320" s="50" t="s">
        <v>88</v>
      </c>
      <c r="O320" s="46" t="s">
        <v>9</v>
      </c>
      <c r="P320" s="46" t="s">
        <v>9</v>
      </c>
      <c r="Q320" s="46" t="s">
        <v>9</v>
      </c>
      <c r="R320" s="46" t="s">
        <v>9</v>
      </c>
    </row>
    <row r="321" spans="1:18" x14ac:dyDescent="0.25">
      <c r="A321" s="32">
        <f>[1]板材才數分析.!D212</f>
        <v>8001</v>
      </c>
      <c r="B321" s="32" t="str">
        <f>料單!E286</f>
        <v>頂板</v>
      </c>
      <c r="C321" s="32">
        <f>料單!L286</f>
        <v>0</v>
      </c>
      <c r="D321" s="32" t="str">
        <f>料單!M286</f>
        <v/>
      </c>
      <c r="E321" s="32">
        <f>料單!F286</f>
        <v>-36</v>
      </c>
      <c r="F321" s="32" t="str">
        <f>料單!G286</f>
        <v>AA</v>
      </c>
      <c r="G321" s="32">
        <f>料單!H286</f>
        <v>0</v>
      </c>
      <c r="H321" s="32" t="str">
        <f>料單!I286</f>
        <v/>
      </c>
      <c r="I321" s="32">
        <f>料單!J286</f>
        <v>18</v>
      </c>
      <c r="J321" s="32">
        <f>料單!K286</f>
        <v>0</v>
      </c>
      <c r="K321" s="53">
        <f ca="1">板材才數分析.!O212</f>
        <v>0</v>
      </c>
      <c r="L321" s="32" t="str">
        <f>IFERROR(VLOOKUP(C321,[1]資料庫!$K$3:$AA$10,17,FALSE),"")</f>
        <v/>
      </c>
      <c r="M321" s="32">
        <f>IFERROR(
    INDEX(單價表!$E$3:$M$1000,
          MATCH($C321, 單價表!$B$3:$B$1000, 0),
          MATCH($I321, 單價表!$E$2:$M$2, 0)
    ),
    ""
)</f>
        <v>99</v>
      </c>
      <c r="N321" s="35">
        <f t="shared" ref="N321:N339" ca="1" si="12">IFERROR((K321*M321),"")</f>
        <v>0</v>
      </c>
      <c r="O321" s="32" t="str">
        <f>料單!P286</f>
        <v>背板溝</v>
      </c>
      <c r="P321" s="32" t="str">
        <f>料單!Q286</f>
        <v>側</v>
      </c>
      <c r="Q321" s="32" t="str">
        <f>料單!R286</f>
        <v/>
      </c>
      <c r="R321" s="32">
        <f>料單!S286</f>
        <v>0</v>
      </c>
    </row>
    <row r="322" spans="1:18" x14ac:dyDescent="0.25">
      <c r="A322" s="32">
        <f>[1]板材才數分析.!D213</f>
        <v>8002</v>
      </c>
      <c r="B322" s="32" t="str">
        <f>料單!E287</f>
        <v>底板</v>
      </c>
      <c r="C322" s="32">
        <f>料單!L287</f>
        <v>0</v>
      </c>
      <c r="D322" s="32" t="str">
        <f>料單!M287</f>
        <v/>
      </c>
      <c r="E322" s="32">
        <f>料單!F287</f>
        <v>-36</v>
      </c>
      <c r="F322" s="32" t="str">
        <f>料單!G287</f>
        <v>AA</v>
      </c>
      <c r="G322" s="32">
        <f>料單!H287</f>
        <v>0</v>
      </c>
      <c r="H322" s="32" t="str">
        <f>料單!I287</f>
        <v/>
      </c>
      <c r="I322" s="32">
        <f>料單!J287</f>
        <v>18</v>
      </c>
      <c r="J322" s="32">
        <f>料單!K287</f>
        <v>0</v>
      </c>
      <c r="K322" s="53">
        <f ca="1">板材才數分析.!O213</f>
        <v>0</v>
      </c>
      <c r="L322" s="32" t="str">
        <f>IFERROR(VLOOKUP(C322,[1]資料庫!$K$3:$AA$10,17,FALSE),"")</f>
        <v/>
      </c>
      <c r="M322" s="32">
        <f>IFERROR(
    INDEX(單價表!$E$3:$M$1000,
          MATCH($C322, 單價表!$B$3:$B$1000, 0),
          MATCH($I322, 單價表!$E$2:$M$2, 0)
    ),
    ""
)</f>
        <v>99</v>
      </c>
      <c r="N322" s="35">
        <f t="shared" ca="1" si="12"/>
        <v>0</v>
      </c>
      <c r="O322" s="32" t="str">
        <f>料單!P287</f>
        <v>背板溝</v>
      </c>
      <c r="P322" s="32" t="str">
        <f>料單!Q287</f>
        <v>側</v>
      </c>
      <c r="Q322" s="32" t="str">
        <f>料單!R287</f>
        <v/>
      </c>
      <c r="R322" s="32">
        <f>料單!S287</f>
        <v>0</v>
      </c>
    </row>
    <row r="323" spans="1:18" x14ac:dyDescent="0.25">
      <c r="A323" s="32">
        <f>[1]板材才數分析.!D214</f>
        <v>8003</v>
      </c>
      <c r="B323" s="32" t="str">
        <f>料單!E288</f>
        <v>左側板</v>
      </c>
      <c r="C323" s="32">
        <f>料單!L288</f>
        <v>0</v>
      </c>
      <c r="D323" s="32" t="str">
        <f>料單!M288</f>
        <v/>
      </c>
      <c r="E323" s="32">
        <f>料單!F288</f>
        <v>0</v>
      </c>
      <c r="F323" s="32" t="str">
        <f>料單!G288</f>
        <v>AA</v>
      </c>
      <c r="G323" s="32">
        <f>料單!H288</f>
        <v>0</v>
      </c>
      <c r="H323" s="32" t="str">
        <f>料單!I288</f>
        <v>AA</v>
      </c>
      <c r="I323" s="32">
        <f>料單!J288</f>
        <v>18</v>
      </c>
      <c r="J323" s="32">
        <f>料單!K288</f>
        <v>0</v>
      </c>
      <c r="K323" s="53">
        <f ca="1">板材才數分析.!O214</f>
        <v>0</v>
      </c>
      <c r="M323" s="32">
        <f>IFERROR(
    INDEX(單價表!$E$3:$M$1000,
          MATCH($C323, 單價表!$B$3:$B$1000, 0),
          MATCH($I323, 單價表!$E$2:$M$2, 0)
    ),
    ""
)</f>
        <v>99</v>
      </c>
      <c r="N323" s="35">
        <f t="shared" ca="1" si="12"/>
        <v>0</v>
      </c>
      <c r="O323" s="32" t="str">
        <f>料單!P288</f>
        <v>背板溝</v>
      </c>
      <c r="P323" s="32" t="str">
        <f>料單!Q288</f>
        <v>面</v>
      </c>
      <c r="Q323" s="32" t="str">
        <f>料單!R288</f>
        <v>排</v>
      </c>
      <c r="R323" s="32">
        <f>料單!S288</f>
        <v>0</v>
      </c>
    </row>
    <row r="324" spans="1:18" x14ac:dyDescent="0.25">
      <c r="A324" s="32">
        <f>[1]板材才數分析.!D215</f>
        <v>8004</v>
      </c>
      <c r="B324" s="32" t="str">
        <f>料單!E289</f>
        <v>右側板</v>
      </c>
      <c r="C324" s="32">
        <f>料單!L289</f>
        <v>0</v>
      </c>
      <c r="D324" s="32" t="str">
        <f>料單!M289</f>
        <v/>
      </c>
      <c r="E324" s="32">
        <f>料單!F289</f>
        <v>0</v>
      </c>
      <c r="F324" s="32" t="str">
        <f>料單!G289</f>
        <v>AA</v>
      </c>
      <c r="G324" s="32">
        <f>料單!H289</f>
        <v>0</v>
      </c>
      <c r="H324" s="32" t="str">
        <f>料單!I289</f>
        <v>AA</v>
      </c>
      <c r="I324" s="32">
        <f>料單!J289</f>
        <v>18</v>
      </c>
      <c r="J324" s="32">
        <f>料單!K289</f>
        <v>0</v>
      </c>
      <c r="K324" s="53">
        <f ca="1">板材才數分析.!O215</f>
        <v>0</v>
      </c>
      <c r="M324" s="32">
        <f>IFERROR(
    INDEX(單價表!$E$3:$M$1000,
          MATCH($C324, 單價表!$B$3:$B$1000, 0),
          MATCH($I324, 單價表!$E$2:$M$2, 0)
    ),
    ""
)</f>
        <v>99</v>
      </c>
      <c r="N324" s="35">
        <f t="shared" ca="1" si="12"/>
        <v>0</v>
      </c>
      <c r="O324" s="32" t="str">
        <f>料單!P289</f>
        <v>背板溝</v>
      </c>
      <c r="P324" s="32" t="str">
        <f>料單!Q289</f>
        <v>面</v>
      </c>
      <c r="Q324" s="32" t="str">
        <f>料單!R289</f>
        <v>排</v>
      </c>
      <c r="R324" s="32">
        <f>料單!S289</f>
        <v>0</v>
      </c>
    </row>
    <row r="325" spans="1:18" x14ac:dyDescent="0.25">
      <c r="A325" s="32">
        <f>[1]板材才數分析.!D216</f>
        <v>8005</v>
      </c>
      <c r="B325" s="32" t="str">
        <f>料單!E290</f>
        <v>背板</v>
      </c>
      <c r="C325" s="32">
        <f>料單!L290</f>
        <v>0</v>
      </c>
      <c r="D325" s="32" t="str">
        <f>料單!M290</f>
        <v/>
      </c>
      <c r="E325" s="32">
        <f>料單!F290</f>
        <v>-22</v>
      </c>
      <c r="F325" s="32" t="str">
        <f>料單!G290</f>
        <v/>
      </c>
      <c r="G325" s="32">
        <f>料單!H290</f>
        <v>-22</v>
      </c>
      <c r="H325" s="32" t="str">
        <f>料單!I290</f>
        <v/>
      </c>
      <c r="I325" s="32">
        <f>料單!J290</f>
        <v>4</v>
      </c>
      <c r="J325" s="32">
        <f>料單!K290</f>
        <v>0</v>
      </c>
      <c r="K325" s="53">
        <f ca="1">板材才數分析.!O216</f>
        <v>0</v>
      </c>
      <c r="M325" s="32">
        <f>IFERROR(
    INDEX(單價表!$E$3:$M$1000,
          MATCH($C325, 單價表!$B$3:$B$1000, 0),
          MATCH($I325, 單價表!$E$2:$M$2, 0)
    ),
    ""
)</f>
        <v>43</v>
      </c>
      <c r="N325" s="35">
        <f t="shared" ca="1" si="12"/>
        <v>0</v>
      </c>
      <c r="O325" s="32" t="str">
        <f>料單!P290</f>
        <v/>
      </c>
      <c r="P325" s="32" t="str">
        <f>料單!Q290</f>
        <v/>
      </c>
      <c r="Q325" s="32" t="str">
        <f>料單!R290</f>
        <v/>
      </c>
      <c r="R325" s="32">
        <f>料單!S290</f>
        <v>0</v>
      </c>
    </row>
    <row r="326" spans="1:18" x14ac:dyDescent="0.25">
      <c r="A326" s="32">
        <f>[1]板材才數分析.!D217</f>
        <v>8006</v>
      </c>
      <c r="B326" s="32" t="str">
        <f>料單!E291</f>
        <v>背拉桿</v>
      </c>
      <c r="C326" s="32">
        <f>料單!L291</f>
        <v>0</v>
      </c>
      <c r="D326" s="32" t="str">
        <f>料單!M291</f>
        <v/>
      </c>
      <c r="E326" s="32">
        <f>料單!F291</f>
        <v>-36</v>
      </c>
      <c r="F326" s="32" t="str">
        <f>料單!G291</f>
        <v>AA</v>
      </c>
      <c r="G326" s="32">
        <f>料單!H291</f>
        <v>120</v>
      </c>
      <c r="H326" s="32" t="str">
        <f>料單!I291</f>
        <v/>
      </c>
      <c r="I326" s="32">
        <f>料單!J291</f>
        <v>18</v>
      </c>
      <c r="J326" s="32">
        <f>料單!K291</f>
        <v>0</v>
      </c>
      <c r="K326" s="53">
        <f ca="1">板材才數分析.!O217</f>
        <v>0</v>
      </c>
      <c r="M326" s="32">
        <f>IFERROR(
    INDEX(單價表!$E$3:$M$1000,
          MATCH($C326, 單價表!$B$3:$B$1000, 0),
          MATCH($I326, 單價表!$E$2:$M$2, 0)
    ),
    ""
)</f>
        <v>99</v>
      </c>
      <c r="N326" s="35">
        <f t="shared" ca="1" si="12"/>
        <v>0</v>
      </c>
      <c r="O326" s="32" t="str">
        <f>料單!P291</f>
        <v/>
      </c>
      <c r="P326" s="32" t="str">
        <f>料單!Q291</f>
        <v>側</v>
      </c>
      <c r="Q326" s="32" t="str">
        <f>料單!R291</f>
        <v/>
      </c>
      <c r="R326" s="32">
        <f>料單!S291</f>
        <v>0</v>
      </c>
    </row>
    <row r="327" spans="1:18" x14ac:dyDescent="0.25">
      <c r="A327" s="32">
        <f>[1]板材才數分析.!D218</f>
        <v>8007</v>
      </c>
      <c r="B327" s="32" t="str">
        <f>料單!E292</f>
        <v>中立板</v>
      </c>
      <c r="C327" s="32">
        <f>料單!L292</f>
        <v>0</v>
      </c>
      <c r="D327" s="32" t="str">
        <f>料單!M292</f>
        <v/>
      </c>
      <c r="E327" s="32">
        <f>料單!F292</f>
        <v>-36</v>
      </c>
      <c r="F327" s="32" t="str">
        <f>料單!G292</f>
        <v>AA</v>
      </c>
      <c r="G327" s="32">
        <f>料單!H292</f>
        <v>-22</v>
      </c>
      <c r="H327" s="32" t="str">
        <f>料單!I292</f>
        <v/>
      </c>
      <c r="I327" s="32">
        <f>料單!J292</f>
        <v>18</v>
      </c>
      <c r="J327" s="32">
        <f>料單!K292</f>
        <v>0</v>
      </c>
      <c r="K327" s="53">
        <f ca="1">板材才數分析.!O218</f>
        <v>0</v>
      </c>
      <c r="M327" s="32">
        <f>IFERROR(
    INDEX(單價表!$E$3:$M$1000,
          MATCH($C327, 單價表!$B$3:$B$1000, 0),
          MATCH($I327, 單價表!$E$2:$M$2, 0)
    ),
    ""
)</f>
        <v>99</v>
      </c>
      <c r="N327" s="35">
        <f t="shared" ca="1" si="12"/>
        <v>0</v>
      </c>
      <c r="O327" s="32" t="str">
        <f>料單!P292</f>
        <v/>
      </c>
      <c r="P327" s="32" t="str">
        <f>料單!Q292</f>
        <v>側</v>
      </c>
      <c r="Q327" s="32" t="str">
        <f>料單!R292</f>
        <v>排</v>
      </c>
      <c r="R327" s="32">
        <f>料單!S292</f>
        <v>0</v>
      </c>
    </row>
    <row r="328" spans="1:18" x14ac:dyDescent="0.25">
      <c r="A328" s="32">
        <f>[1]板材才數分析.!D219</f>
        <v>8008</v>
      </c>
      <c r="B328" s="32" t="str">
        <f>料單!E293</f>
        <v>活隔</v>
      </c>
      <c r="C328" s="32">
        <f>料單!L293</f>
        <v>0</v>
      </c>
      <c r="D328" s="32" t="str">
        <f>料單!M293</f>
        <v/>
      </c>
      <c r="E328" s="32">
        <f>料單!F293</f>
        <v>0</v>
      </c>
      <c r="F328" s="32" t="str">
        <f>料單!G293</f>
        <v>AA</v>
      </c>
      <c r="G328" s="32">
        <f>料單!H293</f>
        <v>-32</v>
      </c>
      <c r="H328" s="32" t="str">
        <f>料單!I293</f>
        <v>AA</v>
      </c>
      <c r="I328" s="32">
        <f>料單!J293</f>
        <v>18</v>
      </c>
      <c r="J328" s="32">
        <f>料單!K293</f>
        <v>0</v>
      </c>
      <c r="K328" s="53">
        <f ca="1">板材才數分析.!O219</f>
        <v>0</v>
      </c>
      <c r="M328" s="32">
        <f>IFERROR(
    INDEX(單價表!$E$3:$M$1000,
          MATCH($C328, 單價表!$B$3:$B$1000, 0),
          MATCH($I328, 單價表!$E$2:$M$2, 0)
    ),
    ""
)</f>
        <v>99</v>
      </c>
      <c r="N328" s="35">
        <f t="shared" ca="1" si="12"/>
        <v>0</v>
      </c>
      <c r="O328" s="32" t="str">
        <f>料單!P293</f>
        <v/>
      </c>
      <c r="P328" s="32" t="str">
        <f>料單!Q293</f>
        <v/>
      </c>
      <c r="Q328" s="32" t="str">
        <f>料單!R293</f>
        <v/>
      </c>
      <c r="R328" s="32">
        <f>料單!S293</f>
        <v>0</v>
      </c>
    </row>
    <row r="329" spans="1:18" x14ac:dyDescent="0.25">
      <c r="A329" s="32">
        <f>[1]板材才數分析.!D220</f>
        <v>8009</v>
      </c>
      <c r="B329" s="32" t="str">
        <f>料單!E294</f>
        <v>固隔</v>
      </c>
      <c r="C329" s="32">
        <f>料單!L294</f>
        <v>0</v>
      </c>
      <c r="D329" s="32" t="str">
        <f>料單!M294</f>
        <v/>
      </c>
      <c r="E329" s="32">
        <f>料單!F294</f>
        <v>0</v>
      </c>
      <c r="F329" s="32" t="str">
        <f>料單!G294</f>
        <v>AA</v>
      </c>
      <c r="G329" s="32">
        <f>料單!H294</f>
        <v>-22</v>
      </c>
      <c r="H329" s="32" t="str">
        <f>料單!I294</f>
        <v/>
      </c>
      <c r="I329" s="32">
        <f>料單!J294</f>
        <v>18</v>
      </c>
      <c r="J329" s="32">
        <f>料單!K294</f>
        <v>0</v>
      </c>
      <c r="K329" s="53">
        <f ca="1">板材才數分析.!O220</f>
        <v>0</v>
      </c>
      <c r="M329" s="32">
        <f>IFERROR(
    INDEX(單價表!$E$3:$M$1000,
          MATCH($C329, 單價表!$B$3:$B$1000, 0),
          MATCH($I329, 單價表!$E$2:$M$2, 0)
    ),
    ""
)</f>
        <v>99</v>
      </c>
      <c r="N329" s="35">
        <f t="shared" ca="1" si="12"/>
        <v>0</v>
      </c>
      <c r="O329" s="32" t="str">
        <f>料單!P294</f>
        <v/>
      </c>
      <c r="P329" s="32" t="str">
        <f>料單!Q294</f>
        <v>固</v>
      </c>
      <c r="Q329" s="32" t="str">
        <f>料單!R294</f>
        <v/>
      </c>
      <c r="R329" s="32">
        <f>料單!S294</f>
        <v>0</v>
      </c>
    </row>
    <row r="330" spans="1:18" x14ac:dyDescent="0.25">
      <c r="A330" s="32">
        <f>[1]板材才數分析.!D221</f>
        <v>8010</v>
      </c>
      <c r="B330" s="32" t="str">
        <f>料單!E295</f>
        <v>左門板</v>
      </c>
      <c r="C330" s="32">
        <f>料單!L295</f>
        <v>0</v>
      </c>
      <c r="D330" s="32" t="str">
        <f>料單!M295</f>
        <v/>
      </c>
      <c r="E330" s="32">
        <f>料單!F295</f>
        <v>0</v>
      </c>
      <c r="F330" s="32" t="str">
        <f>料單!G295</f>
        <v>AA</v>
      </c>
      <c r="G330" s="32">
        <f>料單!H295</f>
        <v>-4</v>
      </c>
      <c r="H330" s="32" t="str">
        <f>料單!I295</f>
        <v>AA</v>
      </c>
      <c r="I330" s="32">
        <f>料單!J295</f>
        <v>18</v>
      </c>
      <c r="J330" s="32">
        <f>料單!K295</f>
        <v>0</v>
      </c>
      <c r="K330" s="53">
        <f ca="1">板材才數分析.!O221</f>
        <v>0</v>
      </c>
      <c r="M330" s="32">
        <f>IFERROR(
    INDEX(單價表!$E$3:$M$1000,
          MATCH($C330, 單價表!$B$3:$B$1000, 0),
          MATCH($I330, 單價表!$E$2:$M$2, 0)
    ),
    ""
)</f>
        <v>99</v>
      </c>
      <c r="N330" s="35">
        <f t="shared" ca="1" si="12"/>
        <v>0</v>
      </c>
      <c r="O330" s="32" t="str">
        <f>料單!P295</f>
        <v>鉸2</v>
      </c>
      <c r="P330" s="32" t="str">
        <f>料單!Q295</f>
        <v/>
      </c>
      <c r="Q330" s="32" t="str">
        <f>料單!R295</f>
        <v/>
      </c>
      <c r="R330" s="32">
        <f>料單!S295</f>
        <v>0</v>
      </c>
    </row>
    <row r="331" spans="1:18" x14ac:dyDescent="0.25">
      <c r="A331" s="32">
        <f>[1]板材才數分析.!D222</f>
        <v>8011</v>
      </c>
      <c r="B331" s="32" t="str">
        <f>料單!E296</f>
        <v>右門板</v>
      </c>
      <c r="C331" s="32">
        <f>料單!L296</f>
        <v>0</v>
      </c>
      <c r="D331" s="32" t="str">
        <f>料單!M296</f>
        <v/>
      </c>
      <c r="E331" s="32">
        <f>料單!F296</f>
        <v>0</v>
      </c>
      <c r="F331" s="32" t="str">
        <f>料單!G296</f>
        <v>AA</v>
      </c>
      <c r="G331" s="32">
        <f>料單!H296</f>
        <v>-4</v>
      </c>
      <c r="H331" s="32" t="str">
        <f>料單!I296</f>
        <v>AA</v>
      </c>
      <c r="I331" s="32">
        <f>料單!J296</f>
        <v>18</v>
      </c>
      <c r="J331" s="32">
        <f>料單!K296</f>
        <v>0</v>
      </c>
      <c r="K331" s="53">
        <f ca="1">板材才數分析.!O222</f>
        <v>0</v>
      </c>
      <c r="M331" s="32">
        <f>IFERROR(
    INDEX(單價表!$E$3:$M$1000,
          MATCH($C331, 單價表!$B$3:$B$1000, 0),
          MATCH($I331, 單價表!$E$2:$M$2, 0)
    ),
    ""
)</f>
        <v>99</v>
      </c>
      <c r="N331" s="35">
        <f t="shared" ca="1" si="12"/>
        <v>0</v>
      </c>
      <c r="O331" s="32" t="str">
        <f>料單!P296</f>
        <v>鉸2</v>
      </c>
      <c r="P331" s="32" t="str">
        <f>料單!Q296</f>
        <v/>
      </c>
      <c r="Q331" s="32" t="str">
        <f>料單!R296</f>
        <v/>
      </c>
      <c r="R331" s="32">
        <f>料單!S296</f>
        <v>0</v>
      </c>
    </row>
    <row r="332" spans="1:18" x14ac:dyDescent="0.25">
      <c r="A332" s="32">
        <f>[1]板材才數分析.!D223</f>
        <v>8012</v>
      </c>
      <c r="B332" s="32">
        <f>料單!E297</f>
        <v>0</v>
      </c>
      <c r="C332" s="32">
        <f>料單!L297</f>
        <v>0</v>
      </c>
      <c r="D332" s="32" t="str">
        <f>料單!M297</f>
        <v/>
      </c>
      <c r="E332" s="32">
        <f>料單!F297</f>
        <v>0</v>
      </c>
      <c r="F332" s="32" t="str">
        <f>料單!G297</f>
        <v/>
      </c>
      <c r="G332" s="32">
        <f>料單!H297</f>
        <v>0</v>
      </c>
      <c r="H332" s="32" t="str">
        <f>料單!I297</f>
        <v/>
      </c>
      <c r="I332" s="32">
        <f>料單!J297</f>
        <v>0</v>
      </c>
      <c r="J332" s="32">
        <f>料單!K297</f>
        <v>0</v>
      </c>
      <c r="K332" s="53">
        <f ca="1">板材才數分析.!O223</f>
        <v>0</v>
      </c>
      <c r="M332" s="32" t="str">
        <f>IFERROR(
    INDEX(單價表!$E$3:$M$1000,
          MATCH($C332, 單價表!$B$3:$B$1000, 0),
          MATCH($I332, 單價表!$E$2:$M$2, 0)
    ),
    ""
)</f>
        <v/>
      </c>
      <c r="N332" s="35" t="str">
        <f t="shared" ca="1" si="12"/>
        <v/>
      </c>
      <c r="O332" s="32" t="str">
        <f>料單!P297</f>
        <v/>
      </c>
      <c r="P332" s="32" t="str">
        <f>料單!Q297</f>
        <v/>
      </c>
      <c r="Q332" s="32" t="str">
        <f>料單!R297</f>
        <v/>
      </c>
      <c r="R332" s="32">
        <f>料單!S297</f>
        <v>0</v>
      </c>
    </row>
    <row r="333" spans="1:18" x14ac:dyDescent="0.25">
      <c r="A333" s="32">
        <f>[1]板材才數分析.!D224</f>
        <v>8013</v>
      </c>
      <c r="B333" s="32">
        <f>料單!E298</f>
        <v>0</v>
      </c>
      <c r="C333" s="32">
        <f>料單!L298</f>
        <v>0</v>
      </c>
      <c r="D333" s="32" t="str">
        <f>料單!M298</f>
        <v/>
      </c>
      <c r="E333" s="32">
        <f>料單!F298</f>
        <v>0</v>
      </c>
      <c r="F333" s="32" t="str">
        <f>料單!G298</f>
        <v/>
      </c>
      <c r="G333" s="32">
        <f>料單!H298</f>
        <v>0</v>
      </c>
      <c r="H333" s="32" t="str">
        <f>料單!I298</f>
        <v/>
      </c>
      <c r="I333" s="32">
        <f>料單!J298</f>
        <v>0</v>
      </c>
      <c r="J333" s="32">
        <f>料單!K298</f>
        <v>0</v>
      </c>
      <c r="K333" s="53">
        <f ca="1">板材才數分析.!O224</f>
        <v>0</v>
      </c>
      <c r="M333" s="32" t="str">
        <f>IFERROR(
    INDEX(單價表!$E$3:$M$1000,
          MATCH($C333, 單價表!$B$3:$B$1000, 0),
          MATCH($I333, 單價表!$E$2:$M$2, 0)
    ),
    ""
)</f>
        <v/>
      </c>
      <c r="N333" s="35" t="str">
        <f t="shared" ca="1" si="12"/>
        <v/>
      </c>
      <c r="O333" s="32" t="str">
        <f>料單!P298</f>
        <v/>
      </c>
      <c r="P333" s="32" t="str">
        <f>料單!Q298</f>
        <v/>
      </c>
      <c r="Q333" s="32" t="str">
        <f>料單!R298</f>
        <v/>
      </c>
      <c r="R333" s="32">
        <f>料單!S298</f>
        <v>0</v>
      </c>
    </row>
    <row r="334" spans="1:18" x14ac:dyDescent="0.25">
      <c r="A334" s="32">
        <f>[1]板材才數分析.!D225</f>
        <v>8014</v>
      </c>
      <c r="B334" s="32">
        <f>料單!E299</f>
        <v>0</v>
      </c>
      <c r="C334" s="32">
        <f>料單!L299</f>
        <v>0</v>
      </c>
      <c r="D334" s="32" t="str">
        <f>料單!M299</f>
        <v/>
      </c>
      <c r="E334" s="32">
        <f>料單!F299</f>
        <v>0</v>
      </c>
      <c r="F334" s="32" t="str">
        <f>料單!G299</f>
        <v/>
      </c>
      <c r="G334" s="32">
        <f>料單!H299</f>
        <v>0</v>
      </c>
      <c r="H334" s="32" t="str">
        <f>料單!I299</f>
        <v/>
      </c>
      <c r="I334" s="32">
        <f>料單!J299</f>
        <v>0</v>
      </c>
      <c r="J334" s="32">
        <f>料單!K299</f>
        <v>0</v>
      </c>
      <c r="K334" s="53">
        <f ca="1">板材才數分析.!O225</f>
        <v>0</v>
      </c>
      <c r="M334" s="32" t="str">
        <f>IFERROR(
    INDEX(單價表!$E$3:$M$1000,
          MATCH($C334, 單價表!$B$3:$B$1000, 0),
          MATCH($I334, 單價表!$E$2:$M$2, 0)
    ),
    ""
)</f>
        <v/>
      </c>
      <c r="N334" s="35" t="str">
        <f t="shared" ca="1" si="12"/>
        <v/>
      </c>
      <c r="O334" s="32" t="str">
        <f>料單!P299</f>
        <v/>
      </c>
      <c r="P334" s="32" t="str">
        <f>料單!Q299</f>
        <v/>
      </c>
      <c r="Q334" s="32" t="str">
        <f>料單!R299</f>
        <v/>
      </c>
      <c r="R334" s="32">
        <f>料單!S299</f>
        <v>0</v>
      </c>
    </row>
    <row r="335" spans="1:18" x14ac:dyDescent="0.25">
      <c r="A335" s="32">
        <f>[1]板材才數分析.!D226</f>
        <v>8015</v>
      </c>
      <c r="B335" s="32">
        <f>料單!E300</f>
        <v>0</v>
      </c>
      <c r="C335" s="32">
        <f>料單!L300</f>
        <v>0</v>
      </c>
      <c r="D335" s="32" t="str">
        <f>料單!M300</f>
        <v/>
      </c>
      <c r="E335" s="32">
        <f>料單!F300</f>
        <v>0</v>
      </c>
      <c r="F335" s="32" t="str">
        <f>料單!G300</f>
        <v/>
      </c>
      <c r="G335" s="32">
        <f>料單!H300</f>
        <v>0</v>
      </c>
      <c r="H335" s="32" t="str">
        <f>料單!I300</f>
        <v/>
      </c>
      <c r="I335" s="32">
        <f>料單!J300</f>
        <v>0</v>
      </c>
      <c r="J335" s="32">
        <f>料單!K300</f>
        <v>0</v>
      </c>
      <c r="K335" s="53">
        <f ca="1">板材才數分析.!O226</f>
        <v>0</v>
      </c>
      <c r="M335" s="32" t="str">
        <f>IFERROR(
    INDEX(單價表!$E$3:$M$1000,
          MATCH($C335, 單價表!$B$3:$B$1000, 0),
          MATCH($I335, 單價表!$E$2:$M$2, 0)
    ),
    ""
)</f>
        <v/>
      </c>
      <c r="N335" s="35" t="str">
        <f t="shared" ca="1" si="12"/>
        <v/>
      </c>
      <c r="O335" s="32" t="str">
        <f>料單!P300</f>
        <v/>
      </c>
      <c r="P335" s="32" t="str">
        <f>料單!Q300</f>
        <v/>
      </c>
      <c r="Q335" s="32" t="str">
        <f>料單!R300</f>
        <v/>
      </c>
      <c r="R335" s="32">
        <f>料單!S300</f>
        <v>0</v>
      </c>
    </row>
    <row r="336" spans="1:18" x14ac:dyDescent="0.25">
      <c r="A336" s="32">
        <f>[1]板材才數分析.!D227</f>
        <v>8016</v>
      </c>
      <c r="B336" s="32">
        <f>料單!E301</f>
        <v>0</v>
      </c>
      <c r="C336" s="32">
        <f>料單!L301</f>
        <v>0</v>
      </c>
      <c r="D336" s="32" t="str">
        <f>料單!M301</f>
        <v/>
      </c>
      <c r="E336" s="32">
        <f>料單!F301</f>
        <v>0</v>
      </c>
      <c r="F336" s="32" t="str">
        <f>料單!G301</f>
        <v/>
      </c>
      <c r="G336" s="32">
        <f>料單!H301</f>
        <v>0</v>
      </c>
      <c r="H336" s="32" t="str">
        <f>料單!I301</f>
        <v/>
      </c>
      <c r="I336" s="32">
        <f>料單!J301</f>
        <v>0</v>
      </c>
      <c r="J336" s="32">
        <f>料單!K301</f>
        <v>0</v>
      </c>
      <c r="K336" s="53">
        <f ca="1">板材才數分析.!O227</f>
        <v>0</v>
      </c>
      <c r="M336" s="32" t="str">
        <f>IFERROR(
    INDEX(單價表!$E$3:$M$1000,
          MATCH($C336, 單價表!$B$3:$B$1000, 0),
          MATCH($I336, 單價表!$E$2:$M$2, 0)
    ),
    ""
)</f>
        <v/>
      </c>
      <c r="N336" s="35" t="str">
        <f t="shared" ca="1" si="12"/>
        <v/>
      </c>
      <c r="O336" s="32" t="str">
        <f>料單!P301</f>
        <v/>
      </c>
      <c r="P336" s="32" t="str">
        <f>料單!Q301</f>
        <v/>
      </c>
      <c r="Q336" s="32" t="str">
        <f>料單!R301</f>
        <v/>
      </c>
      <c r="R336" s="32">
        <f>料單!S301</f>
        <v>0</v>
      </c>
    </row>
    <row r="337" spans="1:18" x14ac:dyDescent="0.25">
      <c r="A337" s="32">
        <f>[1]板材才數分析.!D228</f>
        <v>8017</v>
      </c>
      <c r="B337" s="32">
        <f>料單!E302</f>
        <v>0</v>
      </c>
      <c r="C337" s="32">
        <f>料單!L302</f>
        <v>0</v>
      </c>
      <c r="D337" s="32" t="str">
        <f>料單!M302</f>
        <v/>
      </c>
      <c r="E337" s="32">
        <f>料單!F302</f>
        <v>0</v>
      </c>
      <c r="F337" s="32" t="str">
        <f>料單!G302</f>
        <v/>
      </c>
      <c r="G337" s="32">
        <f>料單!H302</f>
        <v>0</v>
      </c>
      <c r="H337" s="32" t="str">
        <f>料單!I302</f>
        <v/>
      </c>
      <c r="I337" s="32">
        <f>料單!J302</f>
        <v>0</v>
      </c>
      <c r="J337" s="32">
        <f>料單!K302</f>
        <v>0</v>
      </c>
      <c r="K337" s="53">
        <f ca="1">板材才數分析.!O228</f>
        <v>0</v>
      </c>
      <c r="L337" s="32" t="str">
        <f>IFERROR(VLOOKUP(C337,[1]資料庫!$K$3:$AA$10,17,FALSE),"")</f>
        <v/>
      </c>
      <c r="M337" s="32" t="str">
        <f>IFERROR(
    INDEX(單價表!$E$3:$M$1000,
          MATCH($C337, 單價表!$B$3:$B$1000, 0),
          MATCH($I337, 單價表!$E$2:$M$2, 0)
    ),
    ""
)</f>
        <v/>
      </c>
      <c r="N337" s="35" t="str">
        <f t="shared" ca="1" si="12"/>
        <v/>
      </c>
      <c r="O337" s="32" t="str">
        <f>料單!P302</f>
        <v/>
      </c>
      <c r="P337" s="32" t="str">
        <f>料單!Q302</f>
        <v/>
      </c>
      <c r="Q337" s="32" t="str">
        <f>料單!R302</f>
        <v/>
      </c>
      <c r="R337" s="32">
        <f>料單!S302</f>
        <v>0</v>
      </c>
    </row>
    <row r="338" spans="1:18" x14ac:dyDescent="0.25">
      <c r="A338" s="32">
        <f>[1]板材才數分析.!D229</f>
        <v>8018</v>
      </c>
      <c r="B338" s="32">
        <f>料單!E303</f>
        <v>0</v>
      </c>
      <c r="C338" s="32">
        <f>料單!L303</f>
        <v>0</v>
      </c>
      <c r="D338" s="32" t="str">
        <f>料單!M303</f>
        <v/>
      </c>
      <c r="E338" s="32">
        <f>料單!F303</f>
        <v>0</v>
      </c>
      <c r="F338" s="32" t="str">
        <f>料單!G303</f>
        <v/>
      </c>
      <c r="G338" s="32">
        <f>料單!H303</f>
        <v>0</v>
      </c>
      <c r="H338" s="32" t="str">
        <f>料單!I303</f>
        <v/>
      </c>
      <c r="I338" s="32">
        <f>料單!J303</f>
        <v>0</v>
      </c>
      <c r="J338" s="32">
        <f>料單!K303</f>
        <v>0</v>
      </c>
      <c r="K338" s="53">
        <f ca="1">板材才數分析.!O229</f>
        <v>0</v>
      </c>
      <c r="L338" s="32" t="str">
        <f>IFERROR(VLOOKUP(C338,[1]資料庫!$K$3:$AA$10,17,FALSE),"")</f>
        <v/>
      </c>
      <c r="M338" s="32" t="str">
        <f>IFERROR(
    INDEX(單價表!$E$3:$M$1000,
          MATCH($C338, 單價表!$B$3:$B$1000, 0),
          MATCH($I338, 單價表!$E$2:$M$2, 0)
    ),
    ""
)</f>
        <v/>
      </c>
      <c r="N338" s="35" t="str">
        <f t="shared" ca="1" si="12"/>
        <v/>
      </c>
      <c r="O338" s="32" t="str">
        <f>料單!P303</f>
        <v/>
      </c>
      <c r="P338" s="32" t="str">
        <f>料單!Q303</f>
        <v/>
      </c>
      <c r="Q338" s="32" t="str">
        <f>料單!R303</f>
        <v/>
      </c>
      <c r="R338" s="32">
        <f>料單!S303</f>
        <v>0</v>
      </c>
    </row>
    <row r="339" spans="1:18" x14ac:dyDescent="0.25">
      <c r="A339" s="32">
        <f>[1]板材才數分析.!D230</f>
        <v>8019</v>
      </c>
      <c r="B339" s="32">
        <f>料單!E304</f>
        <v>0</v>
      </c>
      <c r="C339" s="32">
        <f>料單!L304</f>
        <v>0</v>
      </c>
      <c r="D339" s="32" t="str">
        <f>料單!M304</f>
        <v/>
      </c>
      <c r="E339" s="32">
        <f>料單!F304</f>
        <v>0</v>
      </c>
      <c r="F339" s="32" t="str">
        <f>料單!G304</f>
        <v/>
      </c>
      <c r="G339" s="32">
        <f>料單!H304</f>
        <v>0</v>
      </c>
      <c r="H339" s="32" t="str">
        <f>料單!I304</f>
        <v/>
      </c>
      <c r="I339" s="32">
        <f>料單!J304</f>
        <v>0</v>
      </c>
      <c r="J339" s="32">
        <f>料單!K304</f>
        <v>0</v>
      </c>
      <c r="K339" s="53">
        <f ca="1">板材才數分析.!O230</f>
        <v>0</v>
      </c>
      <c r="L339" s="32" t="str">
        <f>IFERROR(VLOOKUP(C339,[1]資料庫!$K$3:$AA$10,17,FALSE),"")</f>
        <v/>
      </c>
      <c r="M339" s="32" t="str">
        <f>IFERROR(
    INDEX(單價表!$E$3:$M$1000,
          MATCH($C339, 單價表!$B$3:$B$1000, 0),
          MATCH($I339, 單價表!$E$2:$M$2, 0)
    ),
    ""
)</f>
        <v/>
      </c>
      <c r="N339" s="35" t="str">
        <f t="shared" ca="1" si="12"/>
        <v/>
      </c>
      <c r="O339" s="32" t="str">
        <f>料單!P304</f>
        <v/>
      </c>
      <c r="P339" s="32" t="str">
        <f>料單!Q304</f>
        <v/>
      </c>
      <c r="Q339" s="32" t="str">
        <f>料單!R304</f>
        <v/>
      </c>
      <c r="R339" s="32">
        <f>料單!S304</f>
        <v>0</v>
      </c>
    </row>
    <row r="340" spans="1:18" x14ac:dyDescent="0.25">
      <c r="A340" s="32">
        <f>[1]板材才數分析.!D231</f>
        <v>8020</v>
      </c>
      <c r="B340" s="32">
        <f>料單!E305</f>
        <v>0</v>
      </c>
      <c r="C340" s="32">
        <f>料單!L305</f>
        <v>0</v>
      </c>
      <c r="D340" s="32" t="str">
        <f>料單!M305</f>
        <v/>
      </c>
      <c r="E340" s="32">
        <f>料單!F305</f>
        <v>0</v>
      </c>
      <c r="F340" s="32" t="str">
        <f>料單!G305</f>
        <v/>
      </c>
      <c r="G340" s="32">
        <f>料單!H305</f>
        <v>0</v>
      </c>
      <c r="H340" s="32" t="str">
        <f>料單!I305</f>
        <v/>
      </c>
      <c r="I340" s="32">
        <f>料單!J305</f>
        <v>0</v>
      </c>
      <c r="J340" s="32">
        <f>料單!K305</f>
        <v>0</v>
      </c>
      <c r="K340" s="53">
        <f ca="1">板材才數分析.!O231</f>
        <v>0</v>
      </c>
      <c r="M340" s="32" t="str">
        <f>IFERROR(
    INDEX(單價表!$E$3:$M$1000,
          MATCH($C340, 單價表!$B$3:$B$1000, 0),
          MATCH($I340, 單價表!$E$2:$M$2, 0)
    ),
    ""
)</f>
        <v/>
      </c>
      <c r="O340" s="32" t="str">
        <f>料單!P305</f>
        <v/>
      </c>
      <c r="P340" s="32" t="str">
        <f>料單!Q305</f>
        <v/>
      </c>
      <c r="Q340" s="32" t="str">
        <f>料單!R305</f>
        <v/>
      </c>
      <c r="R340" s="32">
        <f>料單!S305</f>
        <v>0</v>
      </c>
    </row>
    <row r="341" spans="1:18" x14ac:dyDescent="0.25">
      <c r="A341" s="32">
        <f>[1]板材才數分析.!D232</f>
        <v>8021</v>
      </c>
      <c r="B341" s="32">
        <f>料單!E306</f>
        <v>0</v>
      </c>
      <c r="C341" s="32">
        <f>料單!L306</f>
        <v>0</v>
      </c>
      <c r="D341" s="32" t="str">
        <f>料單!M306</f>
        <v/>
      </c>
      <c r="E341" s="32">
        <f>料單!F306</f>
        <v>0</v>
      </c>
      <c r="F341" s="32" t="str">
        <f>料單!G306</f>
        <v/>
      </c>
      <c r="G341" s="32">
        <f>料單!H306</f>
        <v>0</v>
      </c>
      <c r="H341" s="32" t="str">
        <f>料單!I306</f>
        <v/>
      </c>
      <c r="I341" s="32">
        <f>料單!J306</f>
        <v>0</v>
      </c>
      <c r="J341" s="32">
        <f>料單!K306</f>
        <v>0</v>
      </c>
      <c r="K341" s="53">
        <f ca="1">板材才數分析.!O232</f>
        <v>0</v>
      </c>
      <c r="M341" s="32" t="str">
        <f>IFERROR(
    INDEX(單價表!$E$3:$M$1000,
          MATCH($C341, 單價表!$B$3:$B$1000, 0),
          MATCH($I341, 單價表!$E$2:$M$2, 0)
    ),
    ""
)</f>
        <v/>
      </c>
      <c r="O341" s="32" t="str">
        <f>料單!P306</f>
        <v/>
      </c>
      <c r="P341" s="32" t="str">
        <f>料單!Q306</f>
        <v/>
      </c>
      <c r="Q341" s="32" t="str">
        <f>料單!R306</f>
        <v/>
      </c>
      <c r="R341" s="32">
        <f>料單!S306</f>
        <v>0</v>
      </c>
    </row>
    <row r="342" spans="1:18" x14ac:dyDescent="0.25">
      <c r="A342" s="32">
        <f>[1]板材才數分析.!D233</f>
        <v>8022</v>
      </c>
      <c r="B342" s="32">
        <f>料單!E307</f>
        <v>0</v>
      </c>
      <c r="C342" s="32">
        <f>料單!L307</f>
        <v>0</v>
      </c>
      <c r="D342" s="32" t="str">
        <f>料單!M307</f>
        <v/>
      </c>
      <c r="E342" s="32">
        <f>料單!F307</f>
        <v>0</v>
      </c>
      <c r="F342" s="32" t="str">
        <f>料單!G307</f>
        <v/>
      </c>
      <c r="G342" s="32">
        <f>料單!H307</f>
        <v>0</v>
      </c>
      <c r="H342" s="32" t="str">
        <f>料單!I307</f>
        <v/>
      </c>
      <c r="I342" s="32">
        <f>料單!J307</f>
        <v>0</v>
      </c>
      <c r="J342" s="32">
        <f>料單!K307</f>
        <v>0</v>
      </c>
      <c r="K342" s="53">
        <f ca="1">板材才數分析.!O233</f>
        <v>0</v>
      </c>
      <c r="M342" s="32" t="str">
        <f>IFERROR(
    INDEX(單價表!$E$3:$M$1000,
          MATCH($C342, 單價表!$B$3:$B$1000, 0),
          MATCH($I342, 單價表!$E$2:$M$2, 0)
    ),
    ""
)</f>
        <v/>
      </c>
      <c r="O342" s="32" t="str">
        <f>料單!P307</f>
        <v/>
      </c>
      <c r="P342" s="32" t="str">
        <f>料單!Q307</f>
        <v/>
      </c>
      <c r="Q342" s="32" t="str">
        <f>料單!R307</f>
        <v/>
      </c>
      <c r="R342" s="32">
        <f>料單!S307</f>
        <v>0</v>
      </c>
    </row>
    <row r="343" spans="1:18" x14ac:dyDescent="0.25">
      <c r="A343" s="32">
        <f>[1]板材才數分析.!D234</f>
        <v>8023</v>
      </c>
      <c r="B343" s="32">
        <f>料單!E308</f>
        <v>0</v>
      </c>
      <c r="C343" s="32">
        <f>料單!L308</f>
        <v>0</v>
      </c>
      <c r="D343" s="32" t="str">
        <f>料單!M308</f>
        <v/>
      </c>
      <c r="E343" s="32">
        <f>料單!F308</f>
        <v>0</v>
      </c>
      <c r="F343" s="32" t="str">
        <f>料單!G308</f>
        <v/>
      </c>
      <c r="G343" s="32">
        <f>料單!H308</f>
        <v>0</v>
      </c>
      <c r="H343" s="32" t="str">
        <f>料單!I308</f>
        <v/>
      </c>
      <c r="I343" s="32">
        <f>料單!J308</f>
        <v>0</v>
      </c>
      <c r="J343" s="32">
        <f>料單!K308</f>
        <v>0</v>
      </c>
      <c r="K343" s="53">
        <f ca="1">板材才數分析.!O234</f>
        <v>0</v>
      </c>
      <c r="M343" s="32" t="str">
        <f>IFERROR(
    INDEX(單價表!$E$3:$M$1000,
          MATCH($C343, 單價表!$B$3:$B$1000, 0),
          MATCH($I343, 單價表!$E$2:$M$2, 0)
    ),
    ""
)</f>
        <v/>
      </c>
      <c r="O343" s="32" t="str">
        <f>料單!P308</f>
        <v/>
      </c>
      <c r="P343" s="32" t="str">
        <f>料單!Q308</f>
        <v/>
      </c>
      <c r="Q343" s="32" t="str">
        <f>料單!R308</f>
        <v/>
      </c>
      <c r="R343" s="32">
        <f>料單!S308</f>
        <v>0</v>
      </c>
    </row>
    <row r="344" spans="1:18" x14ac:dyDescent="0.25">
      <c r="A344" s="32">
        <f>[1]板材才數分析.!D235</f>
        <v>8024</v>
      </c>
      <c r="B344" s="32">
        <f>料單!E309</f>
        <v>0</v>
      </c>
      <c r="C344" s="32">
        <f>料單!L309</f>
        <v>0</v>
      </c>
      <c r="D344" s="32" t="str">
        <f>料單!M309</f>
        <v/>
      </c>
      <c r="E344" s="32">
        <f>料單!F309</f>
        <v>0</v>
      </c>
      <c r="F344" s="32" t="str">
        <f>料單!G309</f>
        <v/>
      </c>
      <c r="G344" s="32">
        <f>料單!H309</f>
        <v>0</v>
      </c>
      <c r="H344" s="32" t="str">
        <f>料單!I309</f>
        <v/>
      </c>
      <c r="I344" s="32">
        <f>料單!J309</f>
        <v>0</v>
      </c>
      <c r="J344" s="32">
        <f>料單!K309</f>
        <v>0</v>
      </c>
      <c r="K344" s="53">
        <f ca="1">板材才數分析.!O235</f>
        <v>0</v>
      </c>
      <c r="M344" s="32" t="str">
        <f>IFERROR(
    INDEX(單價表!$E$3:$M$1000,
          MATCH($C344, 單價表!$B$3:$B$1000, 0),
          MATCH($I344, 單價表!$E$2:$M$2, 0)
    ),
    ""
)</f>
        <v/>
      </c>
      <c r="O344" s="32" t="str">
        <f>料單!P309</f>
        <v/>
      </c>
      <c r="P344" s="32" t="str">
        <f>料單!Q309</f>
        <v/>
      </c>
      <c r="Q344" s="32" t="str">
        <f>料單!R309</f>
        <v/>
      </c>
      <c r="R344" s="32">
        <f>料單!S309</f>
        <v>0</v>
      </c>
    </row>
    <row r="345" spans="1:18" x14ac:dyDescent="0.25">
      <c r="A345" s="32">
        <f>[1]板材才數分析.!D236</f>
        <v>8025</v>
      </c>
      <c r="B345" s="32">
        <f>料單!E310</f>
        <v>0</v>
      </c>
      <c r="C345" s="32">
        <f>料單!L310</f>
        <v>0</v>
      </c>
      <c r="D345" s="32" t="str">
        <f>料單!M310</f>
        <v/>
      </c>
      <c r="E345" s="32">
        <f>料單!F310</f>
        <v>0</v>
      </c>
      <c r="F345" s="32" t="str">
        <f>料單!G310</f>
        <v/>
      </c>
      <c r="G345" s="32">
        <f>料單!H310</f>
        <v>0</v>
      </c>
      <c r="H345" s="32" t="str">
        <f>料單!I310</f>
        <v/>
      </c>
      <c r="I345" s="32">
        <f>料單!J310</f>
        <v>0</v>
      </c>
      <c r="J345" s="32">
        <f>料單!K310</f>
        <v>0</v>
      </c>
      <c r="K345" s="53">
        <f ca="1">板材才數分析.!O236</f>
        <v>0</v>
      </c>
      <c r="M345" s="32" t="str">
        <f>IFERROR(
    INDEX(單價表!$E$3:$M$1000,
          MATCH($C345, 單價表!$B$3:$B$1000, 0),
          MATCH($I345, 單價表!$E$2:$M$2, 0)
    ),
    ""
)</f>
        <v/>
      </c>
      <c r="O345" s="32" t="str">
        <f>料單!P310</f>
        <v/>
      </c>
      <c r="P345" s="32" t="str">
        <f>料單!Q310</f>
        <v/>
      </c>
      <c r="Q345" s="32" t="str">
        <f>料單!R310</f>
        <v/>
      </c>
      <c r="R345" s="32">
        <f>料單!S310</f>
        <v>0</v>
      </c>
    </row>
    <row r="346" spans="1:18" x14ac:dyDescent="0.25">
      <c r="A346" s="32">
        <f>[1]板材才數分析.!D237</f>
        <v>8026</v>
      </c>
      <c r="B346" s="32">
        <f>料單!E311</f>
        <v>0</v>
      </c>
      <c r="C346" s="32">
        <f>料單!L311</f>
        <v>0</v>
      </c>
      <c r="D346" s="32" t="str">
        <f>料單!M311</f>
        <v/>
      </c>
      <c r="E346" s="32">
        <f>料單!F311</f>
        <v>0</v>
      </c>
      <c r="F346" s="32" t="str">
        <f>料單!G311</f>
        <v/>
      </c>
      <c r="G346" s="32">
        <f>料單!H311</f>
        <v>0</v>
      </c>
      <c r="H346" s="32" t="str">
        <f>料單!I311</f>
        <v/>
      </c>
      <c r="I346" s="32">
        <f>料單!J311</f>
        <v>0</v>
      </c>
      <c r="J346" s="32">
        <f>料單!K311</f>
        <v>0</v>
      </c>
      <c r="K346" s="53">
        <f ca="1">板材才數分析.!O237</f>
        <v>0</v>
      </c>
      <c r="L346" s="400"/>
      <c r="M346" s="32" t="str">
        <f>IFERROR(
    INDEX(單價表!$E$3:$M$1000,
          MATCH($C346, 單價表!$B$3:$B$1000, 0),
          MATCH($I346, 單價表!$E$2:$M$2, 0)
    ),
    ""
)</f>
        <v/>
      </c>
      <c r="N346" s="399" t="str">
        <f t="shared" ref="N346:N356" ca="1" si="13">IFERROR((K346*M346),"")</f>
        <v/>
      </c>
      <c r="O346" s="32" t="str">
        <f>料單!P311</f>
        <v/>
      </c>
      <c r="P346" s="32" t="str">
        <f>料單!Q311</f>
        <v/>
      </c>
      <c r="Q346" s="32" t="str">
        <f>料單!R311</f>
        <v/>
      </c>
      <c r="R346" s="32">
        <f>料單!S311</f>
        <v>0</v>
      </c>
    </row>
    <row r="347" spans="1:18" x14ac:dyDescent="0.25">
      <c r="A347" s="32">
        <f>[1]板材才數分析.!D238</f>
        <v>8027</v>
      </c>
      <c r="B347" s="32">
        <f>料單!E312</f>
        <v>0</v>
      </c>
      <c r="C347" s="32">
        <f>料單!L312</f>
        <v>0</v>
      </c>
      <c r="D347" s="32" t="str">
        <f>料單!M312</f>
        <v/>
      </c>
      <c r="E347" s="32">
        <f>料單!F312</f>
        <v>0</v>
      </c>
      <c r="F347" s="32" t="str">
        <f>料單!G312</f>
        <v/>
      </c>
      <c r="G347" s="32">
        <f>料單!H312</f>
        <v>0</v>
      </c>
      <c r="H347" s="32" t="str">
        <f>料單!I312</f>
        <v/>
      </c>
      <c r="I347" s="32">
        <f>料單!J312</f>
        <v>0</v>
      </c>
      <c r="J347" s="32">
        <f>料單!K312</f>
        <v>0</v>
      </c>
      <c r="K347" s="53">
        <f ca="1">板材才數分析.!O238</f>
        <v>0</v>
      </c>
      <c r="L347" s="400"/>
      <c r="M347" s="32" t="str">
        <f>IFERROR(
    INDEX(單價表!$E$3:$M$1000,
          MATCH($C347, 單價表!$B$3:$B$1000, 0),
          MATCH($I347, 單價表!$E$2:$M$2, 0)
    ),
    ""
)</f>
        <v/>
      </c>
      <c r="N347" s="399" t="str">
        <f t="shared" ca="1" si="13"/>
        <v/>
      </c>
      <c r="O347" s="32" t="str">
        <f>料單!P312</f>
        <v/>
      </c>
      <c r="P347" s="32" t="str">
        <f>料單!Q312</f>
        <v/>
      </c>
      <c r="Q347" s="32" t="str">
        <f>料單!R312</f>
        <v/>
      </c>
      <c r="R347" s="32">
        <f>料單!S312</f>
        <v>0</v>
      </c>
    </row>
    <row r="348" spans="1:18" x14ac:dyDescent="0.25">
      <c r="A348" s="32">
        <f>[1]板材才數分析.!D239</f>
        <v>8028</v>
      </c>
      <c r="B348" s="32">
        <f>料單!E313</f>
        <v>0</v>
      </c>
      <c r="C348" s="32">
        <f>料單!L313</f>
        <v>0</v>
      </c>
      <c r="D348" s="32" t="str">
        <f>料單!M313</f>
        <v/>
      </c>
      <c r="E348" s="32">
        <f>料單!F313</f>
        <v>0</v>
      </c>
      <c r="F348" s="32" t="str">
        <f>料單!G313</f>
        <v/>
      </c>
      <c r="G348" s="32">
        <f>料單!H313</f>
        <v>0</v>
      </c>
      <c r="H348" s="32" t="str">
        <f>料單!I313</f>
        <v/>
      </c>
      <c r="I348" s="32">
        <f>料單!J313</f>
        <v>0</v>
      </c>
      <c r="J348" s="32">
        <f>料單!K313</f>
        <v>0</v>
      </c>
      <c r="K348" s="53">
        <f ca="1">板材才數分析.!O239</f>
        <v>0</v>
      </c>
      <c r="L348" s="400"/>
      <c r="M348" s="32" t="str">
        <f>IFERROR(
    INDEX(單價表!$E$3:$M$1000,
          MATCH($C348, 單價表!$B$3:$B$1000, 0),
          MATCH($I348, 單價表!$E$2:$M$2, 0)
    ),
    ""
)</f>
        <v/>
      </c>
      <c r="N348" s="399" t="str">
        <f t="shared" ca="1" si="13"/>
        <v/>
      </c>
      <c r="O348" s="32" t="str">
        <f>料單!P313</f>
        <v/>
      </c>
      <c r="P348" s="32" t="str">
        <f>料單!Q313</f>
        <v/>
      </c>
      <c r="Q348" s="32" t="str">
        <f>料單!R313</f>
        <v/>
      </c>
      <c r="R348" s="32">
        <f>料單!S313</f>
        <v>0</v>
      </c>
    </row>
    <row r="349" spans="1:18" x14ac:dyDescent="0.25">
      <c r="A349" s="32">
        <f>[1]板材才數分析.!D240</f>
        <v>8029</v>
      </c>
      <c r="B349" s="32">
        <f>料單!E314</f>
        <v>0</v>
      </c>
      <c r="C349" s="32">
        <f>料單!L314</f>
        <v>0</v>
      </c>
      <c r="D349" s="32" t="str">
        <f>料單!M314</f>
        <v/>
      </c>
      <c r="E349" s="32">
        <f>料單!F314</f>
        <v>0</v>
      </c>
      <c r="F349" s="32" t="str">
        <f>料單!G314</f>
        <v/>
      </c>
      <c r="G349" s="32">
        <f>料單!H314</f>
        <v>0</v>
      </c>
      <c r="H349" s="32" t="str">
        <f>料單!I314</f>
        <v/>
      </c>
      <c r="I349" s="32">
        <f>料單!J314</f>
        <v>0</v>
      </c>
      <c r="J349" s="32">
        <f>料單!K314</f>
        <v>0</v>
      </c>
      <c r="K349" s="53">
        <f ca="1">板材才數分析.!O240</f>
        <v>0</v>
      </c>
      <c r="L349" s="400"/>
      <c r="M349" s="32" t="str">
        <f>IFERROR(
    INDEX(單價表!$E$3:$M$1000,
          MATCH($C349, 單價表!$B$3:$B$1000, 0),
          MATCH($I349, 單價表!$E$2:$M$2, 0)
    ),
    ""
)</f>
        <v/>
      </c>
      <c r="N349" s="399" t="str">
        <f t="shared" ca="1" si="13"/>
        <v/>
      </c>
      <c r="O349" s="32" t="str">
        <f>料單!P314</f>
        <v/>
      </c>
      <c r="P349" s="32" t="str">
        <f>料單!Q314</f>
        <v/>
      </c>
      <c r="Q349" s="32" t="str">
        <f>料單!R314</f>
        <v/>
      </c>
      <c r="R349" s="32">
        <f>料單!S314</f>
        <v>0</v>
      </c>
    </row>
    <row r="350" spans="1:18" x14ac:dyDescent="0.25">
      <c r="A350" s="32">
        <f>[1]板材才數分析.!D241</f>
        <v>8030</v>
      </c>
      <c r="B350" s="32">
        <f>料單!E315</f>
        <v>0</v>
      </c>
      <c r="C350" s="32">
        <f>料單!L315</f>
        <v>0</v>
      </c>
      <c r="D350" s="32" t="str">
        <f>料單!M315</f>
        <v/>
      </c>
      <c r="E350" s="32">
        <f>料單!F315</f>
        <v>0</v>
      </c>
      <c r="F350" s="32" t="str">
        <f>料單!G315</f>
        <v/>
      </c>
      <c r="G350" s="32">
        <f>料單!H315</f>
        <v>0</v>
      </c>
      <c r="H350" s="32" t="str">
        <f>料單!I315</f>
        <v/>
      </c>
      <c r="I350" s="32">
        <f>料單!J315</f>
        <v>0</v>
      </c>
      <c r="J350" s="32">
        <f>料單!K315</f>
        <v>0</v>
      </c>
      <c r="K350" s="53">
        <f ca="1">板材才數分析.!O241</f>
        <v>0</v>
      </c>
      <c r="L350" s="400"/>
      <c r="M350" s="32" t="str">
        <f>IFERROR(
    INDEX(單價表!$E$3:$M$1000,
          MATCH($C350, 單價表!$B$3:$B$1000, 0),
          MATCH($I350, 單價表!$E$2:$M$2, 0)
    ),
    ""
)</f>
        <v/>
      </c>
      <c r="N350" s="399" t="str">
        <f t="shared" ca="1" si="13"/>
        <v/>
      </c>
      <c r="O350" s="32" t="str">
        <f>料單!P315</f>
        <v/>
      </c>
      <c r="P350" s="32" t="str">
        <f>料單!Q315</f>
        <v/>
      </c>
      <c r="Q350" s="32" t="str">
        <f>料單!R315</f>
        <v/>
      </c>
      <c r="R350" s="32">
        <f>料單!S315</f>
        <v>0</v>
      </c>
    </row>
    <row r="351" spans="1:18" x14ac:dyDescent="0.25">
      <c r="B351" s="400"/>
      <c r="C351" s="400"/>
      <c r="D351" s="400"/>
      <c r="E351" s="400"/>
      <c r="F351" s="400"/>
      <c r="G351" s="400"/>
      <c r="H351" s="400"/>
      <c r="I351" s="400"/>
      <c r="J351" s="400"/>
      <c r="K351" s="401"/>
      <c r="L351" s="400"/>
      <c r="M351" s="400"/>
      <c r="N351" s="399">
        <f t="shared" si="13"/>
        <v>0</v>
      </c>
      <c r="O351" s="32">
        <f>料單!P316</f>
        <v>0</v>
      </c>
      <c r="P351" s="32">
        <f>料單!Q316</f>
        <v>0</v>
      </c>
      <c r="Q351" s="32" t="str">
        <f>料單!R316</f>
        <v/>
      </c>
      <c r="R351" s="32">
        <f>料單!S316</f>
        <v>0</v>
      </c>
    </row>
    <row r="352" spans="1:18" x14ac:dyDescent="0.25">
      <c r="B352" s="400"/>
      <c r="C352" s="400"/>
      <c r="D352" s="400">
        <f>[2]板材才數分析.!L329</f>
        <v>0</v>
      </c>
      <c r="E352" s="400">
        <f>[2]板材才數分析.!F329</f>
        <v>0</v>
      </c>
      <c r="F352" s="400">
        <f>[2]板材才數分析.!G329</f>
        <v>0</v>
      </c>
      <c r="G352" s="400">
        <f>[2]板材才數分析.!H329</f>
        <v>0</v>
      </c>
      <c r="H352" s="400">
        <f>[2]板材才數分析.!I329</f>
        <v>0</v>
      </c>
      <c r="I352" s="400">
        <f>[2]板材才數分析.!J329</f>
        <v>0</v>
      </c>
      <c r="J352" s="400">
        <f>[2]板材才數分析.!K329</f>
        <v>0</v>
      </c>
      <c r="K352" s="401"/>
      <c r="L352" s="400"/>
      <c r="M352" s="400"/>
      <c r="N352" s="35">
        <f t="shared" si="13"/>
        <v>0</v>
      </c>
      <c r="O352" s="32" t="str">
        <f>IFERROR(VLOOKUP(D352,[1]資料庫!$P$4:$Q$136,2,FALSE),"")</f>
        <v/>
      </c>
    </row>
    <row r="353" spans="1:18" x14ac:dyDescent="0.25">
      <c r="B353" s="400"/>
      <c r="C353" s="400"/>
      <c r="D353" s="400">
        <f>[2]板材才數分析.!L330</f>
        <v>0</v>
      </c>
      <c r="E353" s="400">
        <f>[2]板材才數分析.!F330</f>
        <v>0</v>
      </c>
      <c r="F353" s="400">
        <f>[2]板材才數分析.!G330</f>
        <v>0</v>
      </c>
      <c r="G353" s="400">
        <f>[2]板材才數分析.!H330</f>
        <v>0</v>
      </c>
      <c r="H353" s="400">
        <f>[2]板材才數分析.!I330</f>
        <v>0</v>
      </c>
      <c r="I353" s="400">
        <f>[2]板材才數分析.!J330</f>
        <v>0</v>
      </c>
      <c r="J353" s="400">
        <f>[2]板材才數分析.!K330</f>
        <v>0</v>
      </c>
      <c r="K353" s="401"/>
      <c r="L353" s="400"/>
      <c r="M353" s="400"/>
      <c r="N353" s="35">
        <f t="shared" si="13"/>
        <v>0</v>
      </c>
      <c r="O353" s="32" t="str">
        <f>IFERROR(VLOOKUP(D353,[1]資料庫!$P$4:$Q$136,2,FALSE),"")</f>
        <v/>
      </c>
    </row>
    <row r="354" spans="1:18" x14ac:dyDescent="0.25">
      <c r="B354" s="400"/>
      <c r="C354" s="400"/>
      <c r="D354" s="400">
        <f>[2]板材才數分析.!L331</f>
        <v>0</v>
      </c>
      <c r="E354" s="400">
        <f>[2]板材才數分析.!F331</f>
        <v>0</v>
      </c>
      <c r="F354" s="400">
        <f>[2]板材才數分析.!G331</f>
        <v>0</v>
      </c>
      <c r="G354" s="400">
        <f>[2]板材才數分析.!H331</f>
        <v>0</v>
      </c>
      <c r="H354" s="400">
        <f>[2]板材才數分析.!I331</f>
        <v>0</v>
      </c>
      <c r="I354" s="400">
        <f>[2]板材才數分析.!J331</f>
        <v>0</v>
      </c>
      <c r="J354" s="400">
        <f>[2]板材才數分析.!K331</f>
        <v>0</v>
      </c>
      <c r="K354" s="401"/>
      <c r="L354" s="400"/>
      <c r="M354" s="400"/>
      <c r="N354" s="35">
        <f t="shared" si="13"/>
        <v>0</v>
      </c>
      <c r="O354" s="32" t="str">
        <f>IFERROR(VLOOKUP(D354,[1]資料庫!$P$4:$Q$136,2,FALSE),"")</f>
        <v/>
      </c>
    </row>
    <row r="355" spans="1:18" x14ac:dyDescent="0.25">
      <c r="B355" s="400"/>
      <c r="C355" s="400"/>
      <c r="D355" s="400">
        <f>[2]板材才數分析.!L332</f>
        <v>0</v>
      </c>
      <c r="E355" s="400">
        <f>[2]板材才數分析.!F332</f>
        <v>0</v>
      </c>
      <c r="F355" s="400">
        <f>[2]板材才數分析.!G332</f>
        <v>0</v>
      </c>
      <c r="G355" s="400">
        <f>[2]板材才數分析.!H332</f>
        <v>0</v>
      </c>
      <c r="H355" s="400">
        <f>[2]板材才數分析.!I332</f>
        <v>0</v>
      </c>
      <c r="I355" s="400">
        <f>[2]板材才數分析.!J332</f>
        <v>0</v>
      </c>
      <c r="J355" s="400">
        <f>[2]板材才數分析.!K332</f>
        <v>0</v>
      </c>
      <c r="K355" s="401"/>
      <c r="L355" s="400"/>
      <c r="M355" s="400"/>
      <c r="N355" s="35">
        <f t="shared" si="13"/>
        <v>0</v>
      </c>
      <c r="O355" s="32" t="str">
        <f>IFERROR(VLOOKUP(D355,[1]資料庫!$P$4:$Q$136,2,FALSE),"")</f>
        <v/>
      </c>
    </row>
    <row r="356" spans="1:18" x14ac:dyDescent="0.25">
      <c r="B356" s="400"/>
      <c r="C356" s="400"/>
      <c r="D356" s="400">
        <f>[2]板材才數分析.!L333</f>
        <v>0</v>
      </c>
      <c r="E356" s="400">
        <f>[2]板材才數分析.!F333</f>
        <v>0</v>
      </c>
      <c r="F356" s="400">
        <f>[2]板材才數分析.!G333</f>
        <v>0</v>
      </c>
      <c r="G356" s="400">
        <f>[2]板材才數分析.!H333</f>
        <v>0</v>
      </c>
      <c r="H356" s="400">
        <f>[2]板材才數分析.!I333</f>
        <v>0</v>
      </c>
      <c r="I356" s="400">
        <f>[2]板材才數分析.!J333</f>
        <v>0</v>
      </c>
      <c r="J356" s="400">
        <f>[2]板材才數分析.!K333</f>
        <v>0</v>
      </c>
      <c r="K356" s="401"/>
      <c r="L356" s="400"/>
      <c r="M356" s="400"/>
      <c r="N356" s="35">
        <f t="shared" si="13"/>
        <v>0</v>
      </c>
      <c r="O356" s="32" t="str">
        <f>IFERROR(VLOOKUP(D356,[1]資料庫!$P$4:$Q$136,2,FALSE),"")</f>
        <v/>
      </c>
    </row>
    <row r="357" spans="1:18" x14ac:dyDescent="0.25">
      <c r="B357" s="400"/>
      <c r="C357" s="400"/>
      <c r="D357" s="400"/>
      <c r="E357" s="400"/>
      <c r="F357" s="400"/>
      <c r="G357" s="400"/>
      <c r="H357" s="400"/>
      <c r="I357" s="400"/>
      <c r="J357" s="400"/>
      <c r="K357" s="401"/>
      <c r="L357" s="400" t="str">
        <f>IFERROR(VLOOKUP(C357,[1]資料庫!$K$3:$AA$10,17,FALSE),"")</f>
        <v/>
      </c>
      <c r="M357" s="400"/>
    </row>
    <row r="358" spans="1:18" x14ac:dyDescent="0.25">
      <c r="H358" s="524" t="s">
        <v>67</v>
      </c>
      <c r="I358" s="524"/>
      <c r="J358" s="524"/>
      <c r="K358" s="54">
        <f ca="1">SUM(K321:K357)</f>
        <v>0</v>
      </c>
      <c r="L358" s="47" t="str">
        <f>L321</f>
        <v/>
      </c>
      <c r="M358" s="47"/>
      <c r="N358" s="49"/>
      <c r="O358" s="466">
        <f ca="1">SUM(N321:N357)</f>
        <v>0</v>
      </c>
      <c r="P358" s="47"/>
    </row>
    <row r="359" spans="1:18" x14ac:dyDescent="0.25">
      <c r="A359" s="403" t="str">
        <f>料單!A318</f>
        <v>櫃體名稱</v>
      </c>
      <c r="B359" s="403">
        <f>料單!C318</f>
        <v>0</v>
      </c>
    </row>
    <row r="360" spans="1:18" x14ac:dyDescent="0.25">
      <c r="A360" s="403" t="str">
        <f>料單!A319</f>
        <v>櫃號</v>
      </c>
      <c r="B360" s="403">
        <f>料單!C319</f>
        <v>9</v>
      </c>
    </row>
    <row r="361" spans="1:18" x14ac:dyDescent="0.25">
      <c r="A361" s="403" t="str">
        <f>料單!A320</f>
        <v>櫃高</v>
      </c>
      <c r="B361" s="403">
        <f>料單!C320</f>
        <v>0</v>
      </c>
    </row>
    <row r="362" spans="1:18" x14ac:dyDescent="0.25">
      <c r="A362" s="403" t="str">
        <f>料單!A321</f>
        <v>櫃深</v>
      </c>
      <c r="B362" s="403">
        <f>料單!C321</f>
        <v>0</v>
      </c>
    </row>
    <row r="363" spans="1:18" x14ac:dyDescent="0.25">
      <c r="A363" s="403" t="str">
        <f>料單!A322</f>
        <v>櫃寬</v>
      </c>
      <c r="B363" s="403">
        <f>料單!C322</f>
        <v>0</v>
      </c>
    </row>
    <row r="364" spans="1:18" x14ac:dyDescent="0.25">
      <c r="A364" s="46" t="s">
        <v>79</v>
      </c>
      <c r="B364" s="46" t="s">
        <v>236</v>
      </c>
      <c r="C364" s="46" t="s">
        <v>962</v>
      </c>
      <c r="D364" s="46" t="s">
        <v>81</v>
      </c>
      <c r="E364" s="46" t="s">
        <v>0</v>
      </c>
      <c r="F364" s="46" t="s">
        <v>17</v>
      </c>
      <c r="G364" s="46" t="s">
        <v>1</v>
      </c>
      <c r="H364" s="46" t="s">
        <v>17</v>
      </c>
      <c r="I364" s="46" t="s">
        <v>85</v>
      </c>
      <c r="J364" s="46" t="s">
        <v>66</v>
      </c>
      <c r="K364" s="61" t="s">
        <v>2726</v>
      </c>
      <c r="L364" s="46" t="s">
        <v>87</v>
      </c>
      <c r="M364" s="46" t="s">
        <v>234</v>
      </c>
      <c r="N364" s="50" t="s">
        <v>88</v>
      </c>
      <c r="O364" s="46" t="s">
        <v>9</v>
      </c>
      <c r="P364" s="46" t="s">
        <v>9</v>
      </c>
      <c r="Q364" s="46" t="s">
        <v>9</v>
      </c>
      <c r="R364" s="46" t="s">
        <v>9</v>
      </c>
    </row>
    <row r="365" spans="1:18" x14ac:dyDescent="0.25">
      <c r="A365" s="32">
        <f>[1]板材才數分析.!D242</f>
        <v>9001</v>
      </c>
      <c r="B365" s="32" t="str">
        <f>料單!E325</f>
        <v>頂板</v>
      </c>
      <c r="C365" s="32">
        <f>料單!L325</f>
        <v>0</v>
      </c>
      <c r="D365" s="32" t="str">
        <f>料單!M325</f>
        <v/>
      </c>
      <c r="E365" s="32">
        <f>料單!F325</f>
        <v>-36</v>
      </c>
      <c r="F365" s="32" t="str">
        <f>料單!G325</f>
        <v>AA</v>
      </c>
      <c r="G365" s="32">
        <f>料單!H325</f>
        <v>0</v>
      </c>
      <c r="H365" s="32" t="str">
        <f>料單!I325</f>
        <v/>
      </c>
      <c r="I365" s="32">
        <f>料單!J325</f>
        <v>18</v>
      </c>
      <c r="J365" s="32">
        <f>料單!K325</f>
        <v>0</v>
      </c>
      <c r="K365" s="53">
        <f ca="1">板材才數分析.!O242</f>
        <v>0</v>
      </c>
      <c r="L365" s="32" t="str">
        <f>IFERROR(VLOOKUP(C365,[1]資料庫!$K$3:$AA$10,17,FALSE),"")</f>
        <v/>
      </c>
      <c r="M365" s="32">
        <f>IFERROR(
    INDEX(單價表!$E$3:$M$1000,
          MATCH($C365, 單價表!$B$3:$B$1000, 0),
          MATCH($I365, 單價表!$E$2:$M$2, 0)
    ),
    ""
)</f>
        <v>99</v>
      </c>
      <c r="N365" s="35">
        <f t="shared" ref="N365:N400" ca="1" si="14">IFERROR((K365*M365),"")</f>
        <v>0</v>
      </c>
      <c r="O365" s="32" t="str">
        <f>料單!P325</f>
        <v>背板溝</v>
      </c>
      <c r="P365" s="32" t="str">
        <f>料單!Q325</f>
        <v>側</v>
      </c>
      <c r="Q365" s="32" t="str">
        <f>料單!R325</f>
        <v/>
      </c>
      <c r="R365" s="32">
        <f>料單!S325</f>
        <v>0</v>
      </c>
    </row>
    <row r="366" spans="1:18" x14ac:dyDescent="0.25">
      <c r="A366" s="32">
        <f>[1]板材才數分析.!D243</f>
        <v>9002</v>
      </c>
      <c r="B366" s="32" t="str">
        <f>料單!E326</f>
        <v>底板</v>
      </c>
      <c r="C366" s="32">
        <f>料單!L326</f>
        <v>0</v>
      </c>
      <c r="D366" s="32" t="str">
        <f>料單!M326</f>
        <v/>
      </c>
      <c r="E366" s="32">
        <f>料單!F326</f>
        <v>-36</v>
      </c>
      <c r="F366" s="32" t="str">
        <f>料單!G326</f>
        <v>AA</v>
      </c>
      <c r="G366" s="32">
        <f>料單!H326</f>
        <v>0</v>
      </c>
      <c r="H366" s="32" t="str">
        <f>料單!I326</f>
        <v/>
      </c>
      <c r="I366" s="32">
        <f>料單!J326</f>
        <v>18</v>
      </c>
      <c r="J366" s="32">
        <f>料單!K326</f>
        <v>0</v>
      </c>
      <c r="K366" s="53">
        <f ca="1">板材才數分析.!O243</f>
        <v>0</v>
      </c>
      <c r="L366" s="32" t="str">
        <f>IFERROR(VLOOKUP(C366,[1]資料庫!$K$3:$AA$10,17,FALSE),"")</f>
        <v/>
      </c>
      <c r="M366" s="32">
        <f>IFERROR(
    INDEX(單價表!$E$3:$M$1000,
          MATCH($C366, 單價表!$B$3:$B$1000, 0),
          MATCH($I366, 單價表!$E$2:$M$2, 0)
    ),
    ""
)</f>
        <v>99</v>
      </c>
      <c r="N366" s="35">
        <f t="shared" ca="1" si="14"/>
        <v>0</v>
      </c>
      <c r="O366" s="32" t="str">
        <f>料單!P326</f>
        <v>背板溝</v>
      </c>
      <c r="P366" s="32" t="str">
        <f>料單!Q326</f>
        <v>側</v>
      </c>
      <c r="Q366" s="32" t="str">
        <f>料單!R326</f>
        <v/>
      </c>
      <c r="R366" s="32">
        <f>料單!S326</f>
        <v>0</v>
      </c>
    </row>
    <row r="367" spans="1:18" x14ac:dyDescent="0.25">
      <c r="A367" s="32">
        <f>[1]板材才數分析.!D244</f>
        <v>9003</v>
      </c>
      <c r="B367" s="32" t="str">
        <f>料單!E327</f>
        <v>左側板</v>
      </c>
      <c r="C367" s="32">
        <f>料單!L327</f>
        <v>0</v>
      </c>
      <c r="D367" s="32" t="str">
        <f>料單!M327</f>
        <v/>
      </c>
      <c r="E367" s="32">
        <f>料單!F327</f>
        <v>0</v>
      </c>
      <c r="F367" s="32" t="str">
        <f>料單!G327</f>
        <v>AA</v>
      </c>
      <c r="G367" s="32">
        <f>料單!H327</f>
        <v>0</v>
      </c>
      <c r="H367" s="32" t="str">
        <f>料單!I327</f>
        <v>AA</v>
      </c>
      <c r="I367" s="32">
        <f>料單!J327</f>
        <v>18</v>
      </c>
      <c r="J367" s="32">
        <f>料單!K327</f>
        <v>0</v>
      </c>
      <c r="K367" s="53">
        <f ca="1">板材才數分析.!O244</f>
        <v>0</v>
      </c>
      <c r="L367" s="32" t="str">
        <f>IFERROR(VLOOKUP(C367,[1]資料庫!$K$3:$AA$10,17,FALSE),"")</f>
        <v/>
      </c>
      <c r="M367" s="32">
        <f>IFERROR(
    INDEX(單價表!$E$3:$M$1000,
          MATCH($C367, 單價表!$B$3:$B$1000, 0),
          MATCH($I367, 單價表!$E$2:$M$2, 0)
    ),
    ""
)</f>
        <v>99</v>
      </c>
      <c r="N367" s="35">
        <f t="shared" ca="1" si="14"/>
        <v>0</v>
      </c>
      <c r="O367" s="32" t="str">
        <f>料單!P327</f>
        <v>背板溝</v>
      </c>
      <c r="P367" s="32" t="str">
        <f>料單!Q327</f>
        <v>面</v>
      </c>
      <c r="Q367" s="32" t="str">
        <f>料單!R327</f>
        <v>排</v>
      </c>
      <c r="R367" s="32">
        <f>料單!S327</f>
        <v>0</v>
      </c>
    </row>
    <row r="368" spans="1:18" x14ac:dyDescent="0.25">
      <c r="A368" s="32">
        <f>[1]板材才數分析.!D245</f>
        <v>9004</v>
      </c>
      <c r="B368" s="32" t="str">
        <f>料單!E328</f>
        <v>右側板</v>
      </c>
      <c r="C368" s="32">
        <f>料單!L328</f>
        <v>0</v>
      </c>
      <c r="D368" s="32" t="str">
        <f>料單!M328</f>
        <v/>
      </c>
      <c r="E368" s="32">
        <f>料單!F328</f>
        <v>0</v>
      </c>
      <c r="F368" s="32" t="str">
        <f>料單!G328</f>
        <v>AA</v>
      </c>
      <c r="G368" s="32">
        <f>料單!H328</f>
        <v>0</v>
      </c>
      <c r="H368" s="32" t="str">
        <f>料單!I328</f>
        <v>AA</v>
      </c>
      <c r="I368" s="32">
        <f>料單!J328</f>
        <v>18</v>
      </c>
      <c r="J368" s="32">
        <f>料單!K328</f>
        <v>0</v>
      </c>
      <c r="K368" s="53">
        <f ca="1">板材才數分析.!O245</f>
        <v>0</v>
      </c>
      <c r="M368" s="32">
        <f>IFERROR(
    INDEX(單價表!$E$3:$M$1000,
          MATCH($C368, 單價表!$B$3:$B$1000, 0),
          MATCH($I368, 單價表!$E$2:$M$2, 0)
    ),
    ""
)</f>
        <v>99</v>
      </c>
      <c r="N368" s="35">
        <f t="shared" ca="1" si="14"/>
        <v>0</v>
      </c>
      <c r="O368" s="32" t="str">
        <f>料單!P328</f>
        <v>背板溝</v>
      </c>
      <c r="P368" s="32" t="str">
        <f>料單!Q328</f>
        <v>面</v>
      </c>
      <c r="Q368" s="32" t="str">
        <f>料單!R328</f>
        <v>排</v>
      </c>
      <c r="R368" s="32">
        <f>料單!S328</f>
        <v>0</v>
      </c>
    </row>
    <row r="369" spans="1:18" x14ac:dyDescent="0.25">
      <c r="A369" s="32">
        <f>[1]板材才數分析.!D246</f>
        <v>9005</v>
      </c>
      <c r="B369" s="32" t="str">
        <f>料單!E329</f>
        <v>背板</v>
      </c>
      <c r="C369" s="32">
        <f>料單!L329</f>
        <v>0</v>
      </c>
      <c r="D369" s="32" t="str">
        <f>料單!M329</f>
        <v/>
      </c>
      <c r="E369" s="32">
        <f>料單!F329</f>
        <v>-22</v>
      </c>
      <c r="F369" s="32" t="str">
        <f>料單!G329</f>
        <v/>
      </c>
      <c r="G369" s="32">
        <f>料單!H329</f>
        <v>-22</v>
      </c>
      <c r="H369" s="32" t="str">
        <f>料單!I329</f>
        <v/>
      </c>
      <c r="I369" s="32">
        <f>料單!J329</f>
        <v>4</v>
      </c>
      <c r="J369" s="32">
        <f>料單!K329</f>
        <v>0</v>
      </c>
      <c r="K369" s="53">
        <f ca="1">板材才數分析.!O246</f>
        <v>0</v>
      </c>
      <c r="M369" s="32">
        <f>IFERROR(
    INDEX(單價表!$E$3:$M$1000,
          MATCH($C369, 單價表!$B$3:$B$1000, 0),
          MATCH($I369, 單價表!$E$2:$M$2, 0)
    ),
    ""
)</f>
        <v>43</v>
      </c>
      <c r="N369" s="35">
        <f t="shared" ca="1" si="14"/>
        <v>0</v>
      </c>
      <c r="O369" s="32" t="str">
        <f>料單!P329</f>
        <v/>
      </c>
      <c r="P369" s="32" t="str">
        <f>料單!Q329</f>
        <v/>
      </c>
      <c r="Q369" s="32" t="str">
        <f>料單!R329</f>
        <v/>
      </c>
      <c r="R369" s="32">
        <f>料單!S329</f>
        <v>0</v>
      </c>
    </row>
    <row r="370" spans="1:18" x14ac:dyDescent="0.25">
      <c r="A370" s="32">
        <f>[1]板材才數分析.!D247</f>
        <v>9006</v>
      </c>
      <c r="B370" s="32" t="str">
        <f>料單!E330</f>
        <v>背拉桿</v>
      </c>
      <c r="C370" s="32">
        <f>料單!L330</f>
        <v>0</v>
      </c>
      <c r="D370" s="32" t="str">
        <f>料單!M330</f>
        <v/>
      </c>
      <c r="E370" s="32">
        <f>料單!F330</f>
        <v>-36</v>
      </c>
      <c r="F370" s="32" t="str">
        <f>料單!G330</f>
        <v>AA</v>
      </c>
      <c r="G370" s="32">
        <f>料單!H330</f>
        <v>120</v>
      </c>
      <c r="H370" s="32" t="str">
        <f>料單!I330</f>
        <v/>
      </c>
      <c r="I370" s="32">
        <f>料單!J330</f>
        <v>18</v>
      </c>
      <c r="J370" s="32">
        <f>料單!K330</f>
        <v>0</v>
      </c>
      <c r="K370" s="53">
        <f ca="1">板材才數分析.!O247</f>
        <v>0</v>
      </c>
      <c r="M370" s="32">
        <f>IFERROR(
    INDEX(單價表!$E$3:$M$1000,
          MATCH($C370, 單價表!$B$3:$B$1000, 0),
          MATCH($I370, 單價表!$E$2:$M$2, 0)
    ),
    ""
)</f>
        <v>99</v>
      </c>
      <c r="N370" s="35">
        <f t="shared" ca="1" si="14"/>
        <v>0</v>
      </c>
      <c r="O370" s="32" t="str">
        <f>料單!P330</f>
        <v/>
      </c>
      <c r="P370" s="32" t="str">
        <f>料單!Q330</f>
        <v>側</v>
      </c>
      <c r="Q370" s="32" t="str">
        <f>料單!R330</f>
        <v/>
      </c>
      <c r="R370" s="32">
        <f>料單!S330</f>
        <v>0</v>
      </c>
    </row>
    <row r="371" spans="1:18" x14ac:dyDescent="0.25">
      <c r="A371" s="32">
        <f>[1]板材才數分析.!D248</f>
        <v>9007</v>
      </c>
      <c r="B371" s="32" t="str">
        <f>料單!E331</f>
        <v>中立板</v>
      </c>
      <c r="C371" s="32">
        <f>料單!L331</f>
        <v>0</v>
      </c>
      <c r="D371" s="32" t="str">
        <f>料單!M331</f>
        <v/>
      </c>
      <c r="E371" s="32">
        <f>料單!F331</f>
        <v>-36</v>
      </c>
      <c r="F371" s="32" t="str">
        <f>料單!G331</f>
        <v>AA</v>
      </c>
      <c r="G371" s="32">
        <f>料單!H331</f>
        <v>-22</v>
      </c>
      <c r="H371" s="32" t="str">
        <f>料單!I331</f>
        <v/>
      </c>
      <c r="I371" s="32">
        <f>料單!J331</f>
        <v>18</v>
      </c>
      <c r="J371" s="32">
        <f>料單!K331</f>
        <v>0</v>
      </c>
      <c r="K371" s="53">
        <f ca="1">板材才數分析.!O248</f>
        <v>0</v>
      </c>
      <c r="M371" s="32">
        <f>IFERROR(
    INDEX(單價表!$E$3:$M$1000,
          MATCH($C371, 單價表!$B$3:$B$1000, 0),
          MATCH($I371, 單價表!$E$2:$M$2, 0)
    ),
    ""
)</f>
        <v>99</v>
      </c>
      <c r="N371" s="35">
        <f t="shared" ca="1" si="14"/>
        <v>0</v>
      </c>
      <c r="O371" s="32" t="str">
        <f>料單!P331</f>
        <v/>
      </c>
      <c r="P371" s="32" t="str">
        <f>料單!Q331</f>
        <v>側</v>
      </c>
      <c r="Q371" s="32" t="str">
        <f>料單!R331</f>
        <v>排</v>
      </c>
      <c r="R371" s="32">
        <f>料單!S331</f>
        <v>0</v>
      </c>
    </row>
    <row r="372" spans="1:18" x14ac:dyDescent="0.25">
      <c r="A372" s="32">
        <f>[1]板材才數分析.!D249</f>
        <v>9008</v>
      </c>
      <c r="B372" s="32" t="str">
        <f>料單!E332</f>
        <v>活隔</v>
      </c>
      <c r="C372" s="32">
        <f>料單!L332</f>
        <v>0</v>
      </c>
      <c r="D372" s="32" t="str">
        <f>料單!M332</f>
        <v/>
      </c>
      <c r="E372" s="32">
        <f>料單!F332</f>
        <v>0</v>
      </c>
      <c r="F372" s="32" t="str">
        <f>料單!G332</f>
        <v>AA</v>
      </c>
      <c r="G372" s="32">
        <f>料單!H332</f>
        <v>-32</v>
      </c>
      <c r="H372" s="32" t="str">
        <f>料單!I332</f>
        <v>AA</v>
      </c>
      <c r="I372" s="32">
        <f>料單!J332</f>
        <v>18</v>
      </c>
      <c r="J372" s="32">
        <f>料單!K332</f>
        <v>0</v>
      </c>
      <c r="K372" s="53">
        <f ca="1">板材才數分析.!O249</f>
        <v>0</v>
      </c>
      <c r="M372" s="32">
        <f>IFERROR(
    INDEX(單價表!$E$3:$M$1000,
          MATCH($C372, 單價表!$B$3:$B$1000, 0),
          MATCH($I372, 單價表!$E$2:$M$2, 0)
    ),
    ""
)</f>
        <v>99</v>
      </c>
      <c r="N372" s="35">
        <f t="shared" ca="1" si="14"/>
        <v>0</v>
      </c>
      <c r="O372" s="32" t="str">
        <f>料單!P332</f>
        <v/>
      </c>
      <c r="P372" s="32" t="str">
        <f>料單!Q332</f>
        <v/>
      </c>
      <c r="Q372" s="32" t="str">
        <f>料單!R332</f>
        <v/>
      </c>
      <c r="R372" s="32">
        <f>料單!S332</f>
        <v>0</v>
      </c>
    </row>
    <row r="373" spans="1:18" x14ac:dyDescent="0.25">
      <c r="A373" s="32">
        <f>[1]板材才數分析.!D250</f>
        <v>9009</v>
      </c>
      <c r="B373" s="32" t="str">
        <f>料單!E333</f>
        <v>固隔</v>
      </c>
      <c r="C373" s="32">
        <f>料單!L333</f>
        <v>0</v>
      </c>
      <c r="D373" s="32" t="str">
        <f>料單!M333</f>
        <v/>
      </c>
      <c r="E373" s="32">
        <f>料單!F333</f>
        <v>0</v>
      </c>
      <c r="F373" s="32" t="str">
        <f>料單!G333</f>
        <v>AA</v>
      </c>
      <c r="G373" s="32">
        <f>料單!H333</f>
        <v>-22</v>
      </c>
      <c r="H373" s="32" t="str">
        <f>料單!I333</f>
        <v/>
      </c>
      <c r="I373" s="32">
        <f>料單!J333</f>
        <v>18</v>
      </c>
      <c r="J373" s="32">
        <f>料單!K333</f>
        <v>0</v>
      </c>
      <c r="K373" s="53">
        <f ca="1">板材才數分析.!O250</f>
        <v>0</v>
      </c>
      <c r="M373" s="32">
        <f>IFERROR(
    INDEX(單價表!$E$3:$M$1000,
          MATCH($C373, 單價表!$B$3:$B$1000, 0),
          MATCH($I373, 單價表!$E$2:$M$2, 0)
    ),
    ""
)</f>
        <v>99</v>
      </c>
      <c r="N373" s="35">
        <f t="shared" ca="1" si="14"/>
        <v>0</v>
      </c>
      <c r="O373" s="32" t="str">
        <f>料單!P333</f>
        <v/>
      </c>
      <c r="P373" s="32" t="str">
        <f>料單!Q333</f>
        <v>固</v>
      </c>
      <c r="Q373" s="32" t="str">
        <f>料單!R333</f>
        <v/>
      </c>
      <c r="R373" s="32">
        <f>料單!S333</f>
        <v>0</v>
      </c>
    </row>
    <row r="374" spans="1:18" x14ac:dyDescent="0.25">
      <c r="A374" s="32">
        <f>[1]板材才數分析.!D251</f>
        <v>9010</v>
      </c>
      <c r="B374" s="32" t="str">
        <f>料單!E334</f>
        <v>左門板</v>
      </c>
      <c r="C374" s="32">
        <f>料單!L334</f>
        <v>0</v>
      </c>
      <c r="D374" s="32" t="str">
        <f>料單!M334</f>
        <v/>
      </c>
      <c r="E374" s="32">
        <f>料單!F334</f>
        <v>0</v>
      </c>
      <c r="F374" s="32" t="str">
        <f>料單!G334</f>
        <v>AA</v>
      </c>
      <c r="G374" s="32">
        <f>料單!H334</f>
        <v>-4</v>
      </c>
      <c r="H374" s="32" t="str">
        <f>料單!I334</f>
        <v>AA</v>
      </c>
      <c r="I374" s="32">
        <f>料單!J334</f>
        <v>18</v>
      </c>
      <c r="J374" s="32">
        <f>料單!K334</f>
        <v>0</v>
      </c>
      <c r="K374" s="53">
        <f ca="1">板材才數分析.!O251</f>
        <v>0</v>
      </c>
      <c r="M374" s="32">
        <f>IFERROR(
    INDEX(單價表!$E$3:$M$1000,
          MATCH($C374, 單價表!$B$3:$B$1000, 0),
          MATCH($I374, 單價表!$E$2:$M$2, 0)
    ),
    ""
)</f>
        <v>99</v>
      </c>
      <c r="N374" s="35">
        <f t="shared" ca="1" si="14"/>
        <v>0</v>
      </c>
      <c r="O374" s="32" t="str">
        <f>料單!P334</f>
        <v>鉸2</v>
      </c>
      <c r="P374" s="32" t="str">
        <f>料單!Q334</f>
        <v/>
      </c>
      <c r="Q374" s="32" t="str">
        <f>料單!R334</f>
        <v/>
      </c>
      <c r="R374" s="32">
        <f>料單!S334</f>
        <v>0</v>
      </c>
    </row>
    <row r="375" spans="1:18" x14ac:dyDescent="0.25">
      <c r="A375" s="32">
        <f>[1]板材才數分析.!D252</f>
        <v>9011</v>
      </c>
      <c r="B375" s="32" t="str">
        <f>料單!E335</f>
        <v>右門板</v>
      </c>
      <c r="C375" s="32">
        <f>料單!L335</f>
        <v>0</v>
      </c>
      <c r="D375" s="32" t="str">
        <f>料單!M335</f>
        <v/>
      </c>
      <c r="E375" s="32">
        <f>料單!F335</f>
        <v>0</v>
      </c>
      <c r="F375" s="32" t="str">
        <f>料單!G335</f>
        <v>AA</v>
      </c>
      <c r="G375" s="32">
        <f>料單!H335</f>
        <v>-4</v>
      </c>
      <c r="H375" s="32" t="str">
        <f>料單!I335</f>
        <v>AA</v>
      </c>
      <c r="I375" s="32">
        <f>料單!J335</f>
        <v>18</v>
      </c>
      <c r="J375" s="32">
        <f>料單!K335</f>
        <v>0</v>
      </c>
      <c r="K375" s="53">
        <f ca="1">板材才數分析.!O252</f>
        <v>0</v>
      </c>
      <c r="M375" s="32">
        <f>IFERROR(
    INDEX(單價表!$E$3:$M$1000,
          MATCH($C375, 單價表!$B$3:$B$1000, 0),
          MATCH($I375, 單價表!$E$2:$M$2, 0)
    ),
    ""
)</f>
        <v>99</v>
      </c>
      <c r="N375" s="35">
        <f t="shared" ca="1" si="14"/>
        <v>0</v>
      </c>
      <c r="O375" s="32" t="str">
        <f>料單!P335</f>
        <v>鉸2</v>
      </c>
      <c r="P375" s="32" t="str">
        <f>料單!Q335</f>
        <v/>
      </c>
      <c r="Q375" s="32" t="str">
        <f>料單!R335</f>
        <v/>
      </c>
      <c r="R375" s="32">
        <f>料單!S335</f>
        <v>0</v>
      </c>
    </row>
    <row r="376" spans="1:18" x14ac:dyDescent="0.25">
      <c r="A376" s="32">
        <f>[1]板材才數分析.!D253</f>
        <v>9012</v>
      </c>
      <c r="B376" s="32">
        <f>料單!E336</f>
        <v>0</v>
      </c>
      <c r="C376" s="32">
        <f>料單!L336</f>
        <v>0</v>
      </c>
      <c r="D376" s="32" t="str">
        <f>料單!M336</f>
        <v/>
      </c>
      <c r="E376" s="32">
        <f>料單!F336</f>
        <v>0</v>
      </c>
      <c r="F376" s="32" t="str">
        <f>料單!G336</f>
        <v/>
      </c>
      <c r="G376" s="32">
        <f>料單!H336</f>
        <v>0</v>
      </c>
      <c r="H376" s="32" t="str">
        <f>料單!I336</f>
        <v/>
      </c>
      <c r="I376" s="32">
        <f>料單!J336</f>
        <v>0</v>
      </c>
      <c r="J376" s="32">
        <f>料單!K336</f>
        <v>0</v>
      </c>
      <c r="K376" s="53">
        <f ca="1">板材才數分析.!O253</f>
        <v>0</v>
      </c>
      <c r="M376" s="32" t="str">
        <f>IFERROR(
    INDEX(單價表!$E$3:$M$1000,
          MATCH($C376, 單價表!$B$3:$B$1000, 0),
          MATCH($I376, 單價表!$E$2:$M$2, 0)
    ),
    ""
)</f>
        <v/>
      </c>
      <c r="N376" s="35" t="str">
        <f t="shared" ca="1" si="14"/>
        <v/>
      </c>
      <c r="O376" s="32" t="str">
        <f>料單!P336</f>
        <v/>
      </c>
      <c r="P376" s="32" t="str">
        <f>料單!Q336</f>
        <v/>
      </c>
      <c r="Q376" s="32" t="str">
        <f>料單!R336</f>
        <v/>
      </c>
      <c r="R376" s="32">
        <f>料單!S336</f>
        <v>0</v>
      </c>
    </row>
    <row r="377" spans="1:18" x14ac:dyDescent="0.25">
      <c r="A377" s="32">
        <f>[1]板材才數分析.!D254</f>
        <v>9013</v>
      </c>
      <c r="B377" s="32">
        <f>料單!E337</f>
        <v>0</v>
      </c>
      <c r="C377" s="32">
        <f>料單!L337</f>
        <v>0</v>
      </c>
      <c r="D377" s="32" t="str">
        <f>料單!M337</f>
        <v/>
      </c>
      <c r="E377" s="32">
        <f>料單!F337</f>
        <v>0</v>
      </c>
      <c r="F377" s="32" t="str">
        <f>料單!G337</f>
        <v/>
      </c>
      <c r="G377" s="32">
        <f>料單!H337</f>
        <v>0</v>
      </c>
      <c r="H377" s="32" t="str">
        <f>料單!I337</f>
        <v/>
      </c>
      <c r="I377" s="32">
        <f>料單!J337</f>
        <v>0</v>
      </c>
      <c r="J377" s="32">
        <f>料單!K337</f>
        <v>0</v>
      </c>
      <c r="K377" s="53">
        <f ca="1">板材才數分析.!O254</f>
        <v>0</v>
      </c>
      <c r="M377" s="32" t="str">
        <f>IFERROR(
    INDEX(單價表!$E$3:$M$1000,
          MATCH($C377, 單價表!$B$3:$B$1000, 0),
          MATCH($I377, 單價表!$E$2:$M$2, 0)
    ),
    ""
)</f>
        <v/>
      </c>
      <c r="N377" s="35" t="str">
        <f t="shared" ca="1" si="14"/>
        <v/>
      </c>
      <c r="O377" s="32" t="str">
        <f>料單!P337</f>
        <v/>
      </c>
      <c r="P377" s="32" t="str">
        <f>料單!Q337</f>
        <v/>
      </c>
      <c r="Q377" s="32" t="str">
        <f>料單!R337</f>
        <v/>
      </c>
      <c r="R377" s="32">
        <f>料單!S337</f>
        <v>0</v>
      </c>
    </row>
    <row r="378" spans="1:18" x14ac:dyDescent="0.25">
      <c r="A378" s="32">
        <f>[1]板材才數分析.!D255</f>
        <v>9014</v>
      </c>
      <c r="B378" s="32">
        <f>料單!E338</f>
        <v>0</v>
      </c>
      <c r="C378" s="32">
        <f>料單!L338</f>
        <v>0</v>
      </c>
      <c r="D378" s="32" t="str">
        <f>料單!M338</f>
        <v/>
      </c>
      <c r="E378" s="32">
        <f>料單!F338</f>
        <v>0</v>
      </c>
      <c r="F378" s="32" t="str">
        <f>料單!G338</f>
        <v/>
      </c>
      <c r="G378" s="32">
        <f>料單!H338</f>
        <v>0</v>
      </c>
      <c r="H378" s="32" t="str">
        <f>料單!I338</f>
        <v/>
      </c>
      <c r="I378" s="32">
        <f>料單!J338</f>
        <v>0</v>
      </c>
      <c r="J378" s="32">
        <f>料單!K338</f>
        <v>0</v>
      </c>
      <c r="K378" s="53">
        <f ca="1">板材才數分析.!O255</f>
        <v>0</v>
      </c>
      <c r="M378" s="32" t="str">
        <f>IFERROR(
    INDEX(單價表!$E$3:$M$1000,
          MATCH($C378, 單價表!$B$3:$B$1000, 0),
          MATCH($I378, 單價表!$E$2:$M$2, 0)
    ),
    ""
)</f>
        <v/>
      </c>
      <c r="N378" s="35" t="str">
        <f t="shared" ca="1" si="14"/>
        <v/>
      </c>
      <c r="O378" s="32" t="str">
        <f>料單!P338</f>
        <v/>
      </c>
      <c r="P378" s="32" t="str">
        <f>料單!Q338</f>
        <v/>
      </c>
      <c r="Q378" s="32" t="str">
        <f>料單!R338</f>
        <v/>
      </c>
      <c r="R378" s="32">
        <f>料單!S338</f>
        <v>0</v>
      </c>
    </row>
    <row r="379" spans="1:18" x14ac:dyDescent="0.25">
      <c r="A379" s="32">
        <f>[1]板材才數分析.!D256</f>
        <v>9015</v>
      </c>
      <c r="B379" s="32">
        <f>料單!E339</f>
        <v>0</v>
      </c>
      <c r="C379" s="32">
        <f>料單!L339</f>
        <v>0</v>
      </c>
      <c r="D379" s="32" t="str">
        <f>料單!M339</f>
        <v/>
      </c>
      <c r="E379" s="32">
        <f>料單!F339</f>
        <v>0</v>
      </c>
      <c r="F379" s="32" t="str">
        <f>料單!G339</f>
        <v/>
      </c>
      <c r="G379" s="32">
        <f>料單!H339</f>
        <v>0</v>
      </c>
      <c r="H379" s="32" t="str">
        <f>料單!I339</f>
        <v/>
      </c>
      <c r="I379" s="32">
        <f>料單!J339</f>
        <v>0</v>
      </c>
      <c r="J379" s="32">
        <f>料單!K339</f>
        <v>0</v>
      </c>
      <c r="K379" s="53">
        <f ca="1">板材才數分析.!O256</f>
        <v>0</v>
      </c>
      <c r="M379" s="32" t="str">
        <f>IFERROR(
    INDEX(單價表!$E$3:$M$1000,
          MATCH($C379, 單價表!$B$3:$B$1000, 0),
          MATCH($I379, 單價表!$E$2:$M$2, 0)
    ),
    ""
)</f>
        <v/>
      </c>
      <c r="N379" s="35" t="str">
        <f t="shared" ca="1" si="14"/>
        <v/>
      </c>
      <c r="O379" s="32" t="str">
        <f>料單!P339</f>
        <v/>
      </c>
      <c r="P379" s="32" t="str">
        <f>料單!Q339</f>
        <v/>
      </c>
      <c r="Q379" s="32" t="str">
        <f>料單!R339</f>
        <v/>
      </c>
      <c r="R379" s="32">
        <f>料單!S339</f>
        <v>0</v>
      </c>
    </row>
    <row r="380" spans="1:18" x14ac:dyDescent="0.25">
      <c r="A380" s="32">
        <f>[1]板材才數分析.!D257</f>
        <v>9016</v>
      </c>
      <c r="B380" s="32">
        <f>料單!E340</f>
        <v>0</v>
      </c>
      <c r="C380" s="32">
        <f>料單!L340</f>
        <v>0</v>
      </c>
      <c r="D380" s="32" t="str">
        <f>料單!M340</f>
        <v/>
      </c>
      <c r="E380" s="32">
        <f>料單!F340</f>
        <v>0</v>
      </c>
      <c r="F380" s="32" t="str">
        <f>料單!G340</f>
        <v/>
      </c>
      <c r="G380" s="32">
        <f>料單!H340</f>
        <v>0</v>
      </c>
      <c r="H380" s="32" t="str">
        <f>料單!I340</f>
        <v/>
      </c>
      <c r="I380" s="32">
        <f>料單!J340</f>
        <v>0</v>
      </c>
      <c r="J380" s="32">
        <f>料單!K340</f>
        <v>0</v>
      </c>
      <c r="K380" s="53">
        <f ca="1">板材才數分析.!O257</f>
        <v>0</v>
      </c>
      <c r="M380" s="32" t="str">
        <f>IFERROR(
    INDEX(單價表!$E$3:$M$1000,
          MATCH($C380, 單價表!$B$3:$B$1000, 0),
          MATCH($I380, 單價表!$E$2:$M$2, 0)
    ),
    ""
)</f>
        <v/>
      </c>
      <c r="N380" s="35" t="str">
        <f t="shared" ca="1" si="14"/>
        <v/>
      </c>
      <c r="O380" s="32" t="str">
        <f>料單!P340</f>
        <v/>
      </c>
      <c r="P380" s="32" t="str">
        <f>料單!Q340</f>
        <v/>
      </c>
      <c r="Q380" s="32" t="str">
        <f>料單!R340</f>
        <v/>
      </c>
      <c r="R380" s="32">
        <f>料單!S340</f>
        <v>0</v>
      </c>
    </row>
    <row r="381" spans="1:18" x14ac:dyDescent="0.25">
      <c r="A381" s="32">
        <f>[1]板材才數分析.!D258</f>
        <v>9017</v>
      </c>
      <c r="B381" s="32">
        <f>料單!E341</f>
        <v>0</v>
      </c>
      <c r="C381" s="32">
        <f>料單!L341</f>
        <v>0</v>
      </c>
      <c r="D381" s="32" t="str">
        <f>料單!M341</f>
        <v/>
      </c>
      <c r="E381" s="32">
        <f>料單!F341</f>
        <v>0</v>
      </c>
      <c r="F381" s="32" t="str">
        <f>料單!G341</f>
        <v/>
      </c>
      <c r="G381" s="32">
        <f>料單!H341</f>
        <v>0</v>
      </c>
      <c r="H381" s="32" t="str">
        <f>料單!I341</f>
        <v/>
      </c>
      <c r="I381" s="32">
        <f>料單!J341</f>
        <v>0</v>
      </c>
      <c r="J381" s="32">
        <f>料單!K341</f>
        <v>0</v>
      </c>
      <c r="K381" s="53">
        <f ca="1">板材才數分析.!O258</f>
        <v>0</v>
      </c>
      <c r="M381" s="32" t="str">
        <f>IFERROR(
    INDEX(單價表!$E$3:$M$1000,
          MATCH($C381, 單價表!$B$3:$B$1000, 0),
          MATCH($I381, 單價表!$E$2:$M$2, 0)
    ),
    ""
)</f>
        <v/>
      </c>
      <c r="N381" s="35" t="str">
        <f t="shared" ca="1" si="14"/>
        <v/>
      </c>
      <c r="O381" s="32" t="str">
        <f>料單!P341</f>
        <v/>
      </c>
      <c r="P381" s="32" t="str">
        <f>料單!Q341</f>
        <v/>
      </c>
      <c r="Q381" s="32" t="str">
        <f>料單!R341</f>
        <v/>
      </c>
      <c r="R381" s="32">
        <f>料單!S341</f>
        <v>0</v>
      </c>
    </row>
    <row r="382" spans="1:18" x14ac:dyDescent="0.25">
      <c r="A382" s="32">
        <f>[1]板材才數分析.!D259</f>
        <v>9018</v>
      </c>
      <c r="B382" s="32">
        <f>料單!E342</f>
        <v>0</v>
      </c>
      <c r="C382" s="32">
        <f>料單!L342</f>
        <v>0</v>
      </c>
      <c r="D382" s="32" t="str">
        <f>料單!M342</f>
        <v/>
      </c>
      <c r="E382" s="32">
        <f>料單!F342</f>
        <v>0</v>
      </c>
      <c r="F382" s="32" t="str">
        <f>料單!G342</f>
        <v/>
      </c>
      <c r="G382" s="32">
        <f>料單!H342</f>
        <v>0</v>
      </c>
      <c r="H382" s="32" t="str">
        <f>料單!I342</f>
        <v/>
      </c>
      <c r="I382" s="32">
        <f>料單!J342</f>
        <v>0</v>
      </c>
      <c r="J382" s="32">
        <f>料單!K342</f>
        <v>0</v>
      </c>
      <c r="K382" s="53">
        <f ca="1">板材才數分析.!O259</f>
        <v>0</v>
      </c>
      <c r="M382" s="32" t="str">
        <f>IFERROR(
    INDEX(單價表!$E$3:$M$1000,
          MATCH($C382, 單價表!$B$3:$B$1000, 0),
          MATCH($I382, 單價表!$E$2:$M$2, 0)
    ),
    ""
)</f>
        <v/>
      </c>
      <c r="N382" s="35" t="str">
        <f t="shared" ca="1" si="14"/>
        <v/>
      </c>
      <c r="O382" s="32" t="str">
        <f>料單!P342</f>
        <v/>
      </c>
      <c r="P382" s="32" t="str">
        <f>料單!Q342</f>
        <v/>
      </c>
      <c r="Q382" s="32" t="str">
        <f>料單!R342</f>
        <v/>
      </c>
      <c r="R382" s="32">
        <f>料單!S342</f>
        <v>0</v>
      </c>
    </row>
    <row r="383" spans="1:18" x14ac:dyDescent="0.25">
      <c r="A383" s="32">
        <f>[1]板材才數分析.!D260</f>
        <v>9019</v>
      </c>
      <c r="B383" s="32">
        <f>料單!E343</f>
        <v>0</v>
      </c>
      <c r="C383" s="32">
        <f>料單!L343</f>
        <v>0</v>
      </c>
      <c r="D383" s="32" t="str">
        <f>料單!M343</f>
        <v/>
      </c>
      <c r="E383" s="32">
        <f>料單!F343</f>
        <v>0</v>
      </c>
      <c r="F383" s="32" t="str">
        <f>料單!G343</f>
        <v/>
      </c>
      <c r="G383" s="32">
        <f>料單!H343</f>
        <v>0</v>
      </c>
      <c r="H383" s="32" t="str">
        <f>料單!I343</f>
        <v/>
      </c>
      <c r="I383" s="32">
        <f>料單!J343</f>
        <v>0</v>
      </c>
      <c r="J383" s="32">
        <f>料單!K343</f>
        <v>0</v>
      </c>
      <c r="K383" s="53">
        <f ca="1">板材才數分析.!O260</f>
        <v>0</v>
      </c>
      <c r="M383" s="32" t="str">
        <f>IFERROR(
    INDEX(單價表!$E$3:$M$1000,
          MATCH($C383, 單價表!$B$3:$B$1000, 0),
          MATCH($I383, 單價表!$E$2:$M$2, 0)
    ),
    ""
)</f>
        <v/>
      </c>
      <c r="N383" s="35" t="str">
        <f t="shared" ca="1" si="14"/>
        <v/>
      </c>
      <c r="O383" s="32" t="str">
        <f>料單!P343</f>
        <v/>
      </c>
      <c r="P383" s="32" t="str">
        <f>料單!Q343</f>
        <v/>
      </c>
      <c r="Q383" s="32" t="str">
        <f>料單!R343</f>
        <v/>
      </c>
      <c r="R383" s="32">
        <f>料單!S343</f>
        <v>0</v>
      </c>
    </row>
    <row r="384" spans="1:18" x14ac:dyDescent="0.25">
      <c r="A384" s="32">
        <f>[1]板材才數分析.!D261</f>
        <v>9020</v>
      </c>
      <c r="B384" s="32">
        <f>料單!E344</f>
        <v>0</v>
      </c>
      <c r="C384" s="32">
        <f>料單!L344</f>
        <v>0</v>
      </c>
      <c r="D384" s="32" t="str">
        <f>料單!M344</f>
        <v/>
      </c>
      <c r="E384" s="32">
        <f>料單!F344</f>
        <v>0</v>
      </c>
      <c r="F384" s="32" t="str">
        <f>料單!G344</f>
        <v/>
      </c>
      <c r="G384" s="32">
        <f>料單!H344</f>
        <v>0</v>
      </c>
      <c r="H384" s="32" t="str">
        <f>料單!I344</f>
        <v/>
      </c>
      <c r="I384" s="32">
        <f>料單!J344</f>
        <v>0</v>
      </c>
      <c r="J384" s="32">
        <f>料單!K344</f>
        <v>0</v>
      </c>
      <c r="K384" s="53">
        <f ca="1">板材才數分析.!O261</f>
        <v>0</v>
      </c>
      <c r="M384" s="32" t="str">
        <f>IFERROR(
    INDEX(單價表!$E$3:$M$1000,
          MATCH($C384, 單價表!$B$3:$B$1000, 0),
          MATCH($I384, 單價表!$E$2:$M$2, 0)
    ),
    ""
)</f>
        <v/>
      </c>
      <c r="N384" s="35" t="str">
        <f t="shared" ca="1" si="14"/>
        <v/>
      </c>
      <c r="O384" s="32" t="str">
        <f>料單!P344</f>
        <v/>
      </c>
      <c r="P384" s="32" t="str">
        <f>料單!Q344</f>
        <v/>
      </c>
      <c r="Q384" s="32" t="str">
        <f>料單!R344</f>
        <v/>
      </c>
      <c r="R384" s="32">
        <f>料單!S344</f>
        <v>0</v>
      </c>
    </row>
    <row r="385" spans="1:18" x14ac:dyDescent="0.25">
      <c r="A385" s="32">
        <f>[1]板材才數分析.!D262</f>
        <v>9021</v>
      </c>
      <c r="B385" s="32">
        <f>料單!E345</f>
        <v>0</v>
      </c>
      <c r="C385" s="32">
        <f>料單!L345</f>
        <v>0</v>
      </c>
      <c r="D385" s="32" t="str">
        <f>料單!M345</f>
        <v/>
      </c>
      <c r="E385" s="32">
        <f>料單!F345</f>
        <v>0</v>
      </c>
      <c r="F385" s="32" t="str">
        <f>料單!G345</f>
        <v/>
      </c>
      <c r="G385" s="32">
        <f>料單!H345</f>
        <v>0</v>
      </c>
      <c r="H385" s="32" t="str">
        <f>料單!I345</f>
        <v/>
      </c>
      <c r="I385" s="32">
        <f>料單!J345</f>
        <v>0</v>
      </c>
      <c r="J385" s="32">
        <f>料單!K345</f>
        <v>0</v>
      </c>
      <c r="K385" s="53">
        <f ca="1">板材才數分析.!O262</f>
        <v>0</v>
      </c>
      <c r="M385" s="32" t="str">
        <f>IFERROR(
    INDEX(單價表!$E$3:$M$1000,
          MATCH($C385, 單價表!$B$3:$B$1000, 0),
          MATCH($I385, 單價表!$E$2:$M$2, 0)
    ),
    ""
)</f>
        <v/>
      </c>
      <c r="N385" s="35" t="str">
        <f t="shared" ca="1" si="14"/>
        <v/>
      </c>
      <c r="O385" s="32" t="str">
        <f>料單!P345</f>
        <v/>
      </c>
      <c r="P385" s="32" t="str">
        <f>料單!Q345</f>
        <v/>
      </c>
      <c r="Q385" s="32" t="str">
        <f>料單!R345</f>
        <v/>
      </c>
      <c r="R385" s="32">
        <f>料單!S345</f>
        <v>0</v>
      </c>
    </row>
    <row r="386" spans="1:18" x14ac:dyDescent="0.25">
      <c r="A386" s="32">
        <f>[1]板材才數分析.!D263</f>
        <v>9022</v>
      </c>
      <c r="B386" s="32">
        <f>料單!E346</f>
        <v>0</v>
      </c>
      <c r="C386" s="32">
        <f>料單!L346</f>
        <v>0</v>
      </c>
      <c r="D386" s="32" t="str">
        <f>料單!M346</f>
        <v/>
      </c>
      <c r="E386" s="32">
        <f>料單!F346</f>
        <v>0</v>
      </c>
      <c r="F386" s="32" t="str">
        <f>料單!G346</f>
        <v/>
      </c>
      <c r="G386" s="32">
        <f>料單!H346</f>
        <v>0</v>
      </c>
      <c r="H386" s="32" t="str">
        <f>料單!I346</f>
        <v/>
      </c>
      <c r="I386" s="32">
        <f>料單!J346</f>
        <v>0</v>
      </c>
      <c r="J386" s="32">
        <f>料單!K346</f>
        <v>0</v>
      </c>
      <c r="K386" s="53">
        <f ca="1">板材才數分析.!O263</f>
        <v>0</v>
      </c>
      <c r="L386" s="32" t="str">
        <f>IFERROR(VLOOKUP(C386,[1]資料庫!$K$3:$AA$10,17,FALSE),"")</f>
        <v/>
      </c>
      <c r="M386" s="32" t="str">
        <f>IFERROR(
    INDEX(單價表!$E$3:$M$1000,
          MATCH($C386, 單價表!$B$3:$B$1000, 0),
          MATCH($I386, 單價表!$E$2:$M$2, 0)
    ),
    ""
)</f>
        <v/>
      </c>
      <c r="N386" s="35" t="str">
        <f t="shared" ca="1" si="14"/>
        <v/>
      </c>
      <c r="O386" s="32" t="str">
        <f>料單!P346</f>
        <v/>
      </c>
      <c r="P386" s="32" t="str">
        <f>料單!Q346</f>
        <v/>
      </c>
      <c r="Q386" s="32" t="str">
        <f>料單!R346</f>
        <v/>
      </c>
      <c r="R386" s="32">
        <f>料單!S346</f>
        <v>0</v>
      </c>
    </row>
    <row r="387" spans="1:18" x14ac:dyDescent="0.25">
      <c r="A387" s="32">
        <f>[1]板材才數分析.!D264</f>
        <v>9023</v>
      </c>
      <c r="B387" s="32">
        <f>料單!E347</f>
        <v>0</v>
      </c>
      <c r="C387" s="32">
        <f>料單!L347</f>
        <v>0</v>
      </c>
      <c r="D387" s="32" t="str">
        <f>料單!M347</f>
        <v/>
      </c>
      <c r="E387" s="32">
        <f>料單!F347</f>
        <v>0</v>
      </c>
      <c r="F387" s="32" t="str">
        <f>料單!G347</f>
        <v/>
      </c>
      <c r="G387" s="32">
        <f>料單!H347</f>
        <v>0</v>
      </c>
      <c r="H387" s="32" t="str">
        <f>料單!I347</f>
        <v/>
      </c>
      <c r="I387" s="32">
        <f>料單!J347</f>
        <v>0</v>
      </c>
      <c r="J387" s="32">
        <f>料單!K347</f>
        <v>0</v>
      </c>
      <c r="K387" s="53">
        <f ca="1">板材才數分析.!O264</f>
        <v>0</v>
      </c>
      <c r="L387" s="400"/>
      <c r="M387" s="32" t="str">
        <f>IFERROR(
    INDEX(單價表!$E$3:$M$1000,
          MATCH($C387, 單價表!$B$3:$B$1000, 0),
          MATCH($I387, 單價表!$E$2:$M$2, 0)
    ),
    ""
)</f>
        <v/>
      </c>
      <c r="N387" s="399" t="str">
        <f t="shared" ca="1" si="14"/>
        <v/>
      </c>
      <c r="O387" s="32" t="str">
        <f>料單!P347</f>
        <v/>
      </c>
      <c r="P387" s="32" t="str">
        <f>料單!Q347</f>
        <v/>
      </c>
      <c r="Q387" s="32" t="str">
        <f>料單!R347</f>
        <v/>
      </c>
      <c r="R387" s="32">
        <f>料單!S347</f>
        <v>0</v>
      </c>
    </row>
    <row r="388" spans="1:18" x14ac:dyDescent="0.25">
      <c r="A388" s="32">
        <f>[1]板材才數分析.!D265</f>
        <v>9024</v>
      </c>
      <c r="B388" s="32">
        <f>料單!E348</f>
        <v>0</v>
      </c>
      <c r="C388" s="32">
        <f>料單!L348</f>
        <v>0</v>
      </c>
      <c r="D388" s="32" t="str">
        <f>料單!M348</f>
        <v/>
      </c>
      <c r="E388" s="32">
        <f>料單!F348</f>
        <v>0</v>
      </c>
      <c r="F388" s="32" t="str">
        <f>料單!G348</f>
        <v/>
      </c>
      <c r="G388" s="32">
        <f>料單!H348</f>
        <v>0</v>
      </c>
      <c r="H388" s="32" t="str">
        <f>料單!I348</f>
        <v/>
      </c>
      <c r="I388" s="32">
        <f>料單!J348</f>
        <v>0</v>
      </c>
      <c r="J388" s="32">
        <f>料單!K348</f>
        <v>0</v>
      </c>
      <c r="K388" s="53">
        <f ca="1">板材才數分析.!O265</f>
        <v>0</v>
      </c>
      <c r="L388" s="400"/>
      <c r="M388" s="32" t="str">
        <f>IFERROR(
    INDEX(單價表!$E$3:$M$1000,
          MATCH($C388, 單價表!$B$3:$B$1000, 0),
          MATCH($I388, 單價表!$E$2:$M$2, 0)
    ),
    ""
)</f>
        <v/>
      </c>
      <c r="N388" s="399" t="str">
        <f t="shared" ca="1" si="14"/>
        <v/>
      </c>
      <c r="O388" s="32" t="str">
        <f>料單!P348</f>
        <v/>
      </c>
      <c r="P388" s="32" t="str">
        <f>料單!Q348</f>
        <v/>
      </c>
      <c r="Q388" s="32" t="str">
        <f>料單!R348</f>
        <v/>
      </c>
      <c r="R388" s="32">
        <f>料單!S348</f>
        <v>0</v>
      </c>
    </row>
    <row r="389" spans="1:18" x14ac:dyDescent="0.25">
      <c r="A389" s="32">
        <f>[1]板材才數分析.!D266</f>
        <v>9025</v>
      </c>
      <c r="B389" s="32">
        <f>料單!E349</f>
        <v>0</v>
      </c>
      <c r="C389" s="32">
        <f>料單!L349</f>
        <v>0</v>
      </c>
      <c r="D389" s="32" t="str">
        <f>料單!M349</f>
        <v/>
      </c>
      <c r="E389" s="32">
        <f>料單!F349</f>
        <v>0</v>
      </c>
      <c r="F389" s="32" t="str">
        <f>料單!G349</f>
        <v/>
      </c>
      <c r="G389" s="32">
        <f>料單!H349</f>
        <v>0</v>
      </c>
      <c r="H389" s="32" t="str">
        <f>料單!I349</f>
        <v/>
      </c>
      <c r="I389" s="32">
        <f>料單!J349</f>
        <v>0</v>
      </c>
      <c r="J389" s="32">
        <f>料單!K349</f>
        <v>0</v>
      </c>
      <c r="K389" s="53">
        <f ca="1">板材才數分析.!O266</f>
        <v>0</v>
      </c>
      <c r="L389" s="400"/>
      <c r="M389" s="32" t="str">
        <f>IFERROR(
    INDEX(單價表!$E$3:$M$1000,
          MATCH($C389, 單價表!$B$3:$B$1000, 0),
          MATCH($I389, 單價表!$E$2:$M$2, 0)
    ),
    ""
)</f>
        <v/>
      </c>
      <c r="N389" s="399" t="str">
        <f t="shared" ca="1" si="14"/>
        <v/>
      </c>
      <c r="O389" s="32" t="str">
        <f>料單!P349</f>
        <v/>
      </c>
      <c r="P389" s="32" t="str">
        <f>料單!Q349</f>
        <v/>
      </c>
      <c r="Q389" s="32" t="str">
        <f>料單!R349</f>
        <v/>
      </c>
      <c r="R389" s="32">
        <f>料單!S349</f>
        <v>0</v>
      </c>
    </row>
    <row r="390" spans="1:18" x14ac:dyDescent="0.25">
      <c r="A390" s="32">
        <f>[1]板材才數分析.!D267</f>
        <v>9026</v>
      </c>
      <c r="B390" s="32">
        <f>料單!E350</f>
        <v>0</v>
      </c>
      <c r="C390" s="32">
        <f>料單!L350</f>
        <v>0</v>
      </c>
      <c r="D390" s="32" t="str">
        <f>料單!M350</f>
        <v/>
      </c>
      <c r="E390" s="32">
        <f>料單!F350</f>
        <v>0</v>
      </c>
      <c r="F390" s="32" t="str">
        <f>料單!G350</f>
        <v/>
      </c>
      <c r="G390" s="32">
        <f>料單!H350</f>
        <v>0</v>
      </c>
      <c r="H390" s="32" t="str">
        <f>料單!I350</f>
        <v/>
      </c>
      <c r="I390" s="32">
        <f>料單!J350</f>
        <v>0</v>
      </c>
      <c r="J390" s="32">
        <f>料單!K350</f>
        <v>0</v>
      </c>
      <c r="K390" s="53">
        <f ca="1">板材才數分析.!O267</f>
        <v>0</v>
      </c>
      <c r="L390" s="400"/>
      <c r="M390" s="32" t="str">
        <f>IFERROR(
    INDEX(單價表!$E$3:$M$1000,
          MATCH($C390, 單價表!$B$3:$B$1000, 0),
          MATCH($I390, 單價表!$E$2:$M$2, 0)
    ),
    ""
)</f>
        <v/>
      </c>
      <c r="N390" s="399" t="str">
        <f t="shared" ca="1" si="14"/>
        <v/>
      </c>
      <c r="O390" s="32" t="str">
        <f>料單!P350</f>
        <v/>
      </c>
      <c r="P390" s="32" t="str">
        <f>料單!Q350</f>
        <v/>
      </c>
      <c r="Q390" s="32" t="str">
        <f>料單!R350</f>
        <v/>
      </c>
      <c r="R390" s="32">
        <f>料單!S350</f>
        <v>0</v>
      </c>
    </row>
    <row r="391" spans="1:18" x14ac:dyDescent="0.25">
      <c r="A391" s="32">
        <f>[1]板材才數分析.!D268</f>
        <v>9027</v>
      </c>
      <c r="B391" s="32">
        <f>料單!E351</f>
        <v>0</v>
      </c>
      <c r="C391" s="32">
        <f>料單!L351</f>
        <v>0</v>
      </c>
      <c r="D391" s="32" t="str">
        <f>料單!M351</f>
        <v/>
      </c>
      <c r="E391" s="32">
        <f>料單!F351</f>
        <v>0</v>
      </c>
      <c r="F391" s="32" t="str">
        <f>料單!G351</f>
        <v/>
      </c>
      <c r="G391" s="32">
        <f>料單!H351</f>
        <v>0</v>
      </c>
      <c r="H391" s="32" t="str">
        <f>料單!I351</f>
        <v/>
      </c>
      <c r="I391" s="32">
        <f>料單!J351</f>
        <v>0</v>
      </c>
      <c r="J391" s="32">
        <f>料單!K351</f>
        <v>0</v>
      </c>
      <c r="K391" s="53">
        <f ca="1">板材才數分析.!O268</f>
        <v>0</v>
      </c>
      <c r="L391" s="400"/>
      <c r="M391" s="32" t="str">
        <f>IFERROR(
    INDEX(單價表!$E$3:$M$1000,
          MATCH($C391, 單價表!$B$3:$B$1000, 0),
          MATCH($I391, 單價表!$E$2:$M$2, 0)
    ),
    ""
)</f>
        <v/>
      </c>
      <c r="N391" s="399" t="str">
        <f t="shared" ca="1" si="14"/>
        <v/>
      </c>
      <c r="O391" s="32" t="str">
        <f>料單!P351</f>
        <v/>
      </c>
      <c r="P391" s="32" t="str">
        <f>料單!Q351</f>
        <v/>
      </c>
      <c r="Q391" s="32" t="str">
        <f>料單!R351</f>
        <v/>
      </c>
      <c r="R391" s="32">
        <f>料單!S351</f>
        <v>0</v>
      </c>
    </row>
    <row r="392" spans="1:18" x14ac:dyDescent="0.25">
      <c r="A392" s="32">
        <f>[1]板材才數分析.!D269</f>
        <v>9028</v>
      </c>
      <c r="B392" s="32">
        <f>料單!E352</f>
        <v>0</v>
      </c>
      <c r="C392" s="32">
        <f>料單!L352</f>
        <v>0</v>
      </c>
      <c r="D392" s="32" t="str">
        <f>料單!M352</f>
        <v/>
      </c>
      <c r="E392" s="32">
        <f>料單!F352</f>
        <v>0</v>
      </c>
      <c r="F392" s="32" t="str">
        <f>料單!G352</f>
        <v/>
      </c>
      <c r="G392" s="32">
        <f>料單!H352</f>
        <v>0</v>
      </c>
      <c r="H392" s="32" t="str">
        <f>料單!I352</f>
        <v/>
      </c>
      <c r="I392" s="32">
        <f>料單!J352</f>
        <v>0</v>
      </c>
      <c r="J392" s="32">
        <f>料單!K352</f>
        <v>0</v>
      </c>
      <c r="K392" s="53">
        <f ca="1">板材才數分析.!O269</f>
        <v>0</v>
      </c>
      <c r="L392" s="400" t="str">
        <f>IFERROR(VLOOKUP(C392,[1]資料庫!$K$3:$AA$10,17,FALSE),"")</f>
        <v/>
      </c>
      <c r="M392" s="32" t="str">
        <f>IFERROR(
    INDEX(單價表!$E$3:$M$1000,
          MATCH($C392, 單價表!$B$3:$B$1000, 0),
          MATCH($I392, 單價表!$E$2:$M$2, 0)
    ),
    ""
)</f>
        <v/>
      </c>
      <c r="N392" s="399" t="str">
        <f t="shared" ca="1" si="14"/>
        <v/>
      </c>
      <c r="O392" s="32" t="str">
        <f>料單!P352</f>
        <v/>
      </c>
      <c r="P392" s="32" t="str">
        <f>料單!Q352</f>
        <v/>
      </c>
      <c r="Q392" s="32" t="str">
        <f>料單!R352</f>
        <v/>
      </c>
      <c r="R392" s="32">
        <f>料單!S352</f>
        <v>0</v>
      </c>
    </row>
    <row r="393" spans="1:18" x14ac:dyDescent="0.25">
      <c r="A393" s="32">
        <f>[1]板材才數分析.!D270</f>
        <v>9029</v>
      </c>
      <c r="B393" s="32">
        <f>料單!E353</f>
        <v>0</v>
      </c>
      <c r="C393" s="32">
        <f>料單!L353</f>
        <v>0</v>
      </c>
      <c r="D393" s="32" t="str">
        <f>料單!M353</f>
        <v/>
      </c>
      <c r="E393" s="32">
        <f>料單!F353</f>
        <v>0</v>
      </c>
      <c r="F393" s="32" t="str">
        <f>料單!G353</f>
        <v/>
      </c>
      <c r="G393" s="32">
        <f>料單!H353</f>
        <v>0</v>
      </c>
      <c r="H393" s="32" t="str">
        <f>料單!I353</f>
        <v/>
      </c>
      <c r="I393" s="32">
        <f>料單!J353</f>
        <v>0</v>
      </c>
      <c r="J393" s="32">
        <f>料單!K353</f>
        <v>0</v>
      </c>
      <c r="K393" s="53">
        <f ca="1">板材才數分析.!O270</f>
        <v>0</v>
      </c>
      <c r="L393" s="400"/>
      <c r="M393" s="32" t="str">
        <f>IFERROR(
    INDEX(單價表!$E$3:$M$1000,
          MATCH($C393, 單價表!$B$3:$B$1000, 0),
          MATCH($I393, 單價表!$E$2:$M$2, 0)
    ),
    ""
)</f>
        <v/>
      </c>
      <c r="N393" s="399"/>
      <c r="O393" s="32" t="str">
        <f>料單!P353</f>
        <v/>
      </c>
      <c r="P393" s="32" t="str">
        <f>料單!Q353</f>
        <v/>
      </c>
      <c r="Q393" s="32" t="str">
        <f>料單!R353</f>
        <v/>
      </c>
      <c r="R393" s="32">
        <f>料單!S353</f>
        <v>0</v>
      </c>
    </row>
    <row r="394" spans="1:18" x14ac:dyDescent="0.25">
      <c r="A394" s="32">
        <f>[1]板材才數分析.!D271</f>
        <v>9030</v>
      </c>
      <c r="B394" s="32">
        <f>料單!E354</f>
        <v>0</v>
      </c>
      <c r="C394" s="32">
        <f>料單!L354</f>
        <v>0</v>
      </c>
      <c r="D394" s="32" t="str">
        <f>料單!M354</f>
        <v/>
      </c>
      <c r="E394" s="32">
        <f>料單!F354</f>
        <v>0</v>
      </c>
      <c r="F394" s="32" t="str">
        <f>料單!G354</f>
        <v/>
      </c>
      <c r="G394" s="32">
        <f>料單!H354</f>
        <v>0</v>
      </c>
      <c r="H394" s="32" t="str">
        <f>料單!I354</f>
        <v/>
      </c>
      <c r="I394" s="32">
        <f>料單!J354</f>
        <v>0</v>
      </c>
      <c r="J394" s="32">
        <f>料單!K354</f>
        <v>0</v>
      </c>
      <c r="K394" s="53">
        <f ca="1">板材才數分析.!O271</f>
        <v>0</v>
      </c>
      <c r="L394" s="400"/>
      <c r="M394" s="32" t="str">
        <f>IFERROR(
    INDEX(單價表!$E$3:$M$1000,
          MATCH($C394, 單價表!$B$3:$B$1000, 0),
          MATCH($I394, 單價表!$E$2:$M$2, 0)
    ),
    ""
)</f>
        <v/>
      </c>
      <c r="N394" s="399"/>
      <c r="O394" s="32" t="str">
        <f>料單!P354</f>
        <v/>
      </c>
      <c r="P394" s="32" t="str">
        <f>料單!Q354</f>
        <v/>
      </c>
      <c r="Q394" s="32" t="str">
        <f>料單!R354</f>
        <v/>
      </c>
      <c r="R394" s="32">
        <f>料單!S354</f>
        <v>0</v>
      </c>
    </row>
    <row r="395" spans="1:18" x14ac:dyDescent="0.25">
      <c r="B395" s="400"/>
      <c r="C395" s="400"/>
      <c r="D395" s="400">
        <f>[2]板材才數分析.!L372</f>
        <v>0</v>
      </c>
      <c r="E395" s="400">
        <f>[2]板材才數分析.!F372</f>
        <v>0</v>
      </c>
      <c r="F395" s="400">
        <f>[2]板材才數分析.!G372</f>
        <v>0</v>
      </c>
      <c r="G395" s="400">
        <f>[2]板材才數分析.!H372</f>
        <v>0</v>
      </c>
      <c r="H395" s="400">
        <f>[2]板材才數分析.!I372</f>
        <v>0</v>
      </c>
      <c r="I395" s="400">
        <f>[2]板材才數分析.!J372</f>
        <v>0</v>
      </c>
      <c r="J395" s="400">
        <f>[2]板材才數分析.!K372</f>
        <v>0</v>
      </c>
      <c r="K395" s="401"/>
      <c r="L395" s="400"/>
      <c r="M395" s="400"/>
      <c r="N395" s="399"/>
      <c r="O395" s="32">
        <f>料單!P355</f>
        <v>0</v>
      </c>
      <c r="P395" s="32">
        <f>料單!Q355</f>
        <v>0</v>
      </c>
      <c r="Q395" s="32" t="str">
        <f>料單!R355</f>
        <v/>
      </c>
    </row>
    <row r="396" spans="1:18" x14ac:dyDescent="0.25">
      <c r="B396" s="400"/>
      <c r="C396" s="400"/>
      <c r="D396" s="400">
        <f>[2]板材才數分析.!L373</f>
        <v>0</v>
      </c>
      <c r="E396" s="400">
        <f>[2]板材才數分析.!F373</f>
        <v>0</v>
      </c>
      <c r="F396" s="400">
        <f>[2]板材才數分析.!G373</f>
        <v>0</v>
      </c>
      <c r="G396" s="400">
        <f>[2]板材才數分析.!H373</f>
        <v>0</v>
      </c>
      <c r="H396" s="400">
        <f>[2]板材才數分析.!I373</f>
        <v>0</v>
      </c>
      <c r="I396" s="400">
        <f>[2]板材才數分析.!J373</f>
        <v>0</v>
      </c>
      <c r="J396" s="400">
        <f>[2]板材才數分析.!K373</f>
        <v>0</v>
      </c>
      <c r="K396" s="401"/>
      <c r="L396" s="400"/>
      <c r="M396" s="400"/>
      <c r="N396" s="399"/>
    </row>
    <row r="397" spans="1:18" x14ac:dyDescent="0.25">
      <c r="B397" s="400"/>
      <c r="C397" s="400"/>
      <c r="D397" s="400">
        <f>[2]板材才數分析.!L374</f>
        <v>0</v>
      </c>
      <c r="E397" s="400">
        <f>[2]板材才數分析.!F374</f>
        <v>0</v>
      </c>
      <c r="F397" s="400">
        <f>[2]板材才數分析.!G374</f>
        <v>0</v>
      </c>
      <c r="G397" s="400">
        <f>[2]板材才數分析.!H374</f>
        <v>0</v>
      </c>
      <c r="H397" s="400">
        <f>[2]板材才數分析.!I374</f>
        <v>0</v>
      </c>
      <c r="I397" s="400">
        <f>[2]板材才數分析.!J374</f>
        <v>0</v>
      </c>
      <c r="J397" s="400">
        <f>[2]板材才數分析.!K374</f>
        <v>0</v>
      </c>
      <c r="K397" s="401"/>
      <c r="L397" s="400"/>
      <c r="M397" s="400"/>
      <c r="N397" s="399"/>
    </row>
    <row r="398" spans="1:18" x14ac:dyDescent="0.25">
      <c r="B398" s="400"/>
      <c r="C398" s="400"/>
      <c r="D398" s="400">
        <f>[2]板材才數分析.!L375</f>
        <v>0</v>
      </c>
      <c r="E398" s="400">
        <f>[2]板材才數分析.!F375</f>
        <v>0</v>
      </c>
      <c r="F398" s="400">
        <f>[2]板材才數分析.!G375</f>
        <v>0</v>
      </c>
      <c r="G398" s="400">
        <f>[2]板材才數分析.!H375</f>
        <v>0</v>
      </c>
      <c r="H398" s="400">
        <f>[2]板材才數分析.!I375</f>
        <v>0</v>
      </c>
      <c r="I398" s="400">
        <f>[2]板材才數分析.!J375</f>
        <v>0</v>
      </c>
      <c r="J398" s="400">
        <f>[2]板材才數分析.!K375</f>
        <v>0</v>
      </c>
      <c r="K398" s="401"/>
      <c r="L398" s="400"/>
      <c r="M398" s="400"/>
      <c r="N398" s="399"/>
    </row>
    <row r="399" spans="1:18" x14ac:dyDescent="0.25">
      <c r="B399" s="400"/>
      <c r="C399" s="400"/>
      <c r="D399" s="400">
        <f>[2]板材才數分析.!L376</f>
        <v>0</v>
      </c>
      <c r="E399" s="400">
        <f>[2]板材才數分析.!F376</f>
        <v>0</v>
      </c>
      <c r="F399" s="400">
        <f>[2]板材才數分析.!G376</f>
        <v>0</v>
      </c>
      <c r="G399" s="400">
        <f>[2]板材才數分析.!H376</f>
        <v>0</v>
      </c>
      <c r="H399" s="400">
        <f>[2]板材才數分析.!I376</f>
        <v>0</v>
      </c>
      <c r="I399" s="400">
        <f>[2]板材才數分析.!J376</f>
        <v>0</v>
      </c>
      <c r="J399" s="400">
        <f>[2]板材才數分析.!K376</f>
        <v>0</v>
      </c>
      <c r="K399" s="401"/>
      <c r="L399" s="400"/>
      <c r="M399" s="400"/>
      <c r="N399" s="35">
        <f t="shared" si="14"/>
        <v>0</v>
      </c>
      <c r="O399" s="32" t="str">
        <f>IFERROR(VLOOKUP(D399,[1]資料庫!$P$4:$Q$136,2,FALSE),"")</f>
        <v/>
      </c>
    </row>
    <row r="400" spans="1:18" x14ac:dyDescent="0.25">
      <c r="B400" s="400"/>
      <c r="C400" s="400"/>
      <c r="D400" s="400"/>
      <c r="E400" s="400"/>
      <c r="F400" s="400"/>
      <c r="G400" s="400"/>
      <c r="H400" s="400"/>
      <c r="I400" s="400"/>
      <c r="J400" s="400"/>
      <c r="K400" s="401"/>
      <c r="L400" s="400" t="str">
        <f>IFERROR(VLOOKUP(C400,[1]資料庫!$K$3:$AA$10,17,FALSE),"")</f>
        <v/>
      </c>
      <c r="M400" s="400"/>
      <c r="N400" s="35">
        <f t="shared" si="14"/>
        <v>0</v>
      </c>
      <c r="O400" s="32" t="str">
        <f>IFERROR(VLOOKUP(D400,[1]資料庫!$P$4:$Q$136,2,FALSE),"")</f>
        <v/>
      </c>
    </row>
    <row r="402" spans="1:18" x14ac:dyDescent="0.25">
      <c r="H402" s="524" t="s">
        <v>67</v>
      </c>
      <c r="I402" s="524"/>
      <c r="J402" s="524"/>
      <c r="K402" s="54">
        <f ca="1">SUM(K365:K401)</f>
        <v>0</v>
      </c>
      <c r="L402" s="47" t="str">
        <f>L365</f>
        <v/>
      </c>
      <c r="M402" s="47"/>
      <c r="N402" s="49"/>
      <c r="O402" s="466">
        <f ca="1">SUM(N365:N401)</f>
        <v>0</v>
      </c>
      <c r="P402" s="47"/>
    </row>
    <row r="403" spans="1:18" x14ac:dyDescent="0.25">
      <c r="A403" s="403" t="str">
        <f>料單!A357</f>
        <v>櫃體名稱</v>
      </c>
      <c r="B403" s="403">
        <f>料單!C357</f>
        <v>0</v>
      </c>
    </row>
    <row r="404" spans="1:18" x14ac:dyDescent="0.25">
      <c r="A404" s="403" t="str">
        <f>料單!A358</f>
        <v>櫃號</v>
      </c>
      <c r="B404" s="403">
        <f>料單!C358</f>
        <v>10</v>
      </c>
    </row>
    <row r="405" spans="1:18" x14ac:dyDescent="0.25">
      <c r="A405" s="403" t="str">
        <f>料單!A359</f>
        <v>櫃高</v>
      </c>
      <c r="B405" s="403">
        <f>料單!C359</f>
        <v>0</v>
      </c>
    </row>
    <row r="406" spans="1:18" x14ac:dyDescent="0.25">
      <c r="A406" s="403" t="str">
        <f>料單!A360</f>
        <v>櫃深</v>
      </c>
      <c r="B406" s="403">
        <f>料單!C360</f>
        <v>0</v>
      </c>
    </row>
    <row r="407" spans="1:18" x14ac:dyDescent="0.25">
      <c r="A407" s="403" t="str">
        <f>料單!A361</f>
        <v>櫃寬</v>
      </c>
      <c r="B407" s="403">
        <f>料單!C361</f>
        <v>0</v>
      </c>
    </row>
    <row r="408" spans="1:18" x14ac:dyDescent="0.25">
      <c r="A408" s="46" t="s">
        <v>79</v>
      </c>
      <c r="B408" s="46" t="s">
        <v>236</v>
      </c>
      <c r="C408" s="46" t="s">
        <v>962</v>
      </c>
      <c r="D408" s="46" t="s">
        <v>81</v>
      </c>
      <c r="E408" s="46" t="s">
        <v>0</v>
      </c>
      <c r="F408" s="46" t="s">
        <v>17</v>
      </c>
      <c r="G408" s="46" t="s">
        <v>1</v>
      </c>
      <c r="H408" s="46" t="s">
        <v>17</v>
      </c>
      <c r="I408" s="46" t="s">
        <v>85</v>
      </c>
      <c r="J408" s="46" t="s">
        <v>66</v>
      </c>
      <c r="K408" s="61" t="s">
        <v>2726</v>
      </c>
      <c r="L408" s="46" t="s">
        <v>87</v>
      </c>
      <c r="M408" s="46" t="s">
        <v>234</v>
      </c>
      <c r="N408" s="50" t="s">
        <v>88</v>
      </c>
      <c r="O408" s="46" t="s">
        <v>9</v>
      </c>
      <c r="P408" s="46" t="s">
        <v>9</v>
      </c>
      <c r="Q408" s="46" t="s">
        <v>9</v>
      </c>
      <c r="R408" s="46" t="s">
        <v>9</v>
      </c>
    </row>
    <row r="409" spans="1:18" x14ac:dyDescent="0.25">
      <c r="A409" s="32">
        <f>[1]板材才數分析.!D272</f>
        <v>10001</v>
      </c>
      <c r="B409" s="32" t="str">
        <f>料單!E364</f>
        <v>頂板</v>
      </c>
      <c r="C409" s="32">
        <f>料單!L364</f>
        <v>0</v>
      </c>
      <c r="D409" s="32" t="str">
        <f>料單!M364</f>
        <v/>
      </c>
      <c r="E409" s="32">
        <f>料單!F364</f>
        <v>-36</v>
      </c>
      <c r="F409" s="32" t="str">
        <f>料單!G364</f>
        <v>AA</v>
      </c>
      <c r="G409" s="32">
        <f>料單!H364</f>
        <v>0</v>
      </c>
      <c r="H409" s="32" t="str">
        <f>料單!I364</f>
        <v/>
      </c>
      <c r="I409" s="32">
        <f>料單!J364</f>
        <v>18</v>
      </c>
      <c r="J409" s="32">
        <f>料單!K364</f>
        <v>0</v>
      </c>
      <c r="K409" s="53">
        <f ca="1">板材才數分析.!O272</f>
        <v>0</v>
      </c>
      <c r="L409" s="32" t="str">
        <f>IFERROR(VLOOKUP(C409,[1]資料庫!$K$3:$AA$10,17,FALSE),"")</f>
        <v/>
      </c>
      <c r="M409" s="32">
        <f>IFERROR(
    INDEX(單價表!$E$3:$M$1000,
          MATCH($C409, 單價表!$B$3:$B$1000, 0),
          MATCH($I409, 單價表!$E$2:$M$2, 0)
    ),
    ""
)</f>
        <v>99</v>
      </c>
      <c r="N409" s="35">
        <f t="shared" ref="N409:N438" ca="1" si="15">IFERROR((K409*M409),"")</f>
        <v>0</v>
      </c>
      <c r="O409" s="32" t="str">
        <f>料單!P364</f>
        <v>背板溝</v>
      </c>
      <c r="P409" s="32" t="str">
        <f>料單!Q364</f>
        <v>側</v>
      </c>
      <c r="Q409" s="32" t="str">
        <f>料單!R364</f>
        <v/>
      </c>
      <c r="R409" s="32">
        <f>料單!S364</f>
        <v>0</v>
      </c>
    </row>
    <row r="410" spans="1:18" x14ac:dyDescent="0.25">
      <c r="A410" s="32">
        <f>[1]板材才數分析.!D273</f>
        <v>10002</v>
      </c>
      <c r="B410" s="32" t="str">
        <f>料單!E365</f>
        <v>底板</v>
      </c>
      <c r="C410" s="32">
        <f>料單!L365</f>
        <v>0</v>
      </c>
      <c r="D410" s="32" t="str">
        <f>料單!M365</f>
        <v/>
      </c>
      <c r="E410" s="32">
        <f>料單!F365</f>
        <v>-36</v>
      </c>
      <c r="F410" s="32" t="str">
        <f>料單!G365</f>
        <v>AA</v>
      </c>
      <c r="G410" s="32">
        <f>料單!H365</f>
        <v>0</v>
      </c>
      <c r="H410" s="32" t="str">
        <f>料單!I365</f>
        <v/>
      </c>
      <c r="I410" s="32">
        <f>料單!J365</f>
        <v>18</v>
      </c>
      <c r="J410" s="32">
        <f>料單!K365</f>
        <v>0</v>
      </c>
      <c r="K410" s="53">
        <f ca="1">板材才數分析.!O273</f>
        <v>0</v>
      </c>
      <c r="L410" s="32" t="str">
        <f>IFERROR(VLOOKUP(C410,[1]資料庫!$K$3:$AA$10,17,FALSE),"")</f>
        <v/>
      </c>
      <c r="M410" s="32">
        <f>IFERROR(
    INDEX(單價表!$E$3:$M$1000,
          MATCH($C410, 單價表!$B$3:$B$1000, 0),
          MATCH($I410, 單價表!$E$2:$M$2, 0)
    ),
    ""
)</f>
        <v>99</v>
      </c>
      <c r="N410" s="35">
        <f t="shared" ca="1" si="15"/>
        <v>0</v>
      </c>
      <c r="O410" s="32" t="str">
        <f>料單!P365</f>
        <v>背板溝</v>
      </c>
      <c r="P410" s="32" t="str">
        <f>料單!Q365</f>
        <v>側</v>
      </c>
      <c r="Q410" s="32" t="str">
        <f>料單!R365</f>
        <v/>
      </c>
      <c r="R410" s="32">
        <f>料單!S365</f>
        <v>0</v>
      </c>
    </row>
    <row r="411" spans="1:18" x14ac:dyDescent="0.25">
      <c r="A411" s="32">
        <f>[1]板材才數分析.!D274</f>
        <v>10003</v>
      </c>
      <c r="B411" s="32" t="str">
        <f>料單!E366</f>
        <v>左側板</v>
      </c>
      <c r="C411" s="32">
        <f>料單!L366</f>
        <v>0</v>
      </c>
      <c r="D411" s="32" t="str">
        <f>料單!M366</f>
        <v/>
      </c>
      <c r="E411" s="32">
        <f>料單!F366</f>
        <v>0</v>
      </c>
      <c r="F411" s="32" t="str">
        <f>料單!G366</f>
        <v>AA</v>
      </c>
      <c r="G411" s="32">
        <f>料單!H366</f>
        <v>0</v>
      </c>
      <c r="H411" s="32" t="str">
        <f>料單!I366</f>
        <v>AA</v>
      </c>
      <c r="I411" s="32">
        <f>料單!J366</f>
        <v>18</v>
      </c>
      <c r="J411" s="32">
        <f>料單!K366</f>
        <v>0</v>
      </c>
      <c r="K411" s="53">
        <f ca="1">板材才數分析.!O274</f>
        <v>0</v>
      </c>
      <c r="L411" s="32" t="str">
        <f>IFERROR(VLOOKUP(C411,[1]資料庫!$K$3:$AA$10,17,FALSE),"")</f>
        <v/>
      </c>
      <c r="M411" s="32">
        <f>IFERROR(
    INDEX(單價表!$E$3:$M$1000,
          MATCH($C411, 單價表!$B$3:$B$1000, 0),
          MATCH($I411, 單價表!$E$2:$M$2, 0)
    ),
    ""
)</f>
        <v>99</v>
      </c>
      <c r="N411" s="35">
        <f t="shared" ca="1" si="15"/>
        <v>0</v>
      </c>
      <c r="O411" s="32" t="str">
        <f>料單!P366</f>
        <v>背板溝</v>
      </c>
      <c r="P411" s="32" t="str">
        <f>料單!Q366</f>
        <v>面</v>
      </c>
      <c r="Q411" s="32" t="str">
        <f>料單!R366</f>
        <v>排</v>
      </c>
      <c r="R411" s="32">
        <f>料單!S366</f>
        <v>0</v>
      </c>
    </row>
    <row r="412" spans="1:18" x14ac:dyDescent="0.25">
      <c r="A412" s="32">
        <f>[1]板材才數分析.!D275</f>
        <v>10004</v>
      </c>
      <c r="B412" s="32" t="str">
        <f>料單!E367</f>
        <v>右側板</v>
      </c>
      <c r="C412" s="32">
        <f>料單!L367</f>
        <v>0</v>
      </c>
      <c r="D412" s="32" t="str">
        <f>料單!M367</f>
        <v/>
      </c>
      <c r="E412" s="32">
        <f>料單!F367</f>
        <v>0</v>
      </c>
      <c r="F412" s="32" t="str">
        <f>料單!G367</f>
        <v>AA</v>
      </c>
      <c r="G412" s="32">
        <f>料單!H367</f>
        <v>0</v>
      </c>
      <c r="H412" s="32" t="str">
        <f>料單!I367</f>
        <v>AA</v>
      </c>
      <c r="I412" s="32">
        <f>料單!J367</f>
        <v>18</v>
      </c>
      <c r="J412" s="32">
        <f>料單!K367</f>
        <v>0</v>
      </c>
      <c r="K412" s="53">
        <f ca="1">板材才數分析.!O275</f>
        <v>0</v>
      </c>
      <c r="L412" s="32" t="str">
        <f>IFERROR(VLOOKUP(C412,[1]資料庫!$K$3:$AA$10,17,FALSE),"")</f>
        <v/>
      </c>
      <c r="M412" s="32">
        <f>IFERROR(
    INDEX(單價表!$E$3:$M$1000,
          MATCH($C412, 單價表!$B$3:$B$1000, 0),
          MATCH($I412, 單價表!$E$2:$M$2, 0)
    ),
    ""
)</f>
        <v>99</v>
      </c>
      <c r="N412" s="35">
        <f t="shared" ca="1" si="15"/>
        <v>0</v>
      </c>
      <c r="O412" s="32" t="str">
        <f>料單!P367</f>
        <v>背板溝</v>
      </c>
      <c r="P412" s="32" t="str">
        <f>料單!Q367</f>
        <v>面</v>
      </c>
      <c r="Q412" s="32" t="str">
        <f>料單!R367</f>
        <v>排</v>
      </c>
      <c r="R412" s="32">
        <f>料單!S367</f>
        <v>0</v>
      </c>
    </row>
    <row r="413" spans="1:18" x14ac:dyDescent="0.25">
      <c r="A413" s="32">
        <f>[1]板材才數分析.!D276</f>
        <v>10005</v>
      </c>
      <c r="B413" s="32" t="str">
        <f>料單!E368</f>
        <v>背板</v>
      </c>
      <c r="C413" s="32">
        <f>料單!L368</f>
        <v>0</v>
      </c>
      <c r="D413" s="32" t="str">
        <f>料單!M368</f>
        <v/>
      </c>
      <c r="E413" s="32">
        <f>料單!F368</f>
        <v>-22</v>
      </c>
      <c r="F413" s="32" t="str">
        <f>料單!G368</f>
        <v/>
      </c>
      <c r="G413" s="32">
        <f>料單!H368</f>
        <v>-22</v>
      </c>
      <c r="H413" s="32" t="str">
        <f>料單!I368</f>
        <v/>
      </c>
      <c r="I413" s="32">
        <f>料單!J368</f>
        <v>4</v>
      </c>
      <c r="J413" s="32">
        <f>料單!K368</f>
        <v>0</v>
      </c>
      <c r="K413" s="53">
        <f ca="1">板材才數分析.!O276</f>
        <v>0</v>
      </c>
      <c r="M413" s="32">
        <f>IFERROR(
    INDEX(單價表!$E$3:$M$1000,
          MATCH($C413, 單價表!$B$3:$B$1000, 0),
          MATCH($I413, 單價表!$E$2:$M$2, 0)
    ),
    ""
)</f>
        <v>43</v>
      </c>
      <c r="N413" s="35">
        <f t="shared" ca="1" si="15"/>
        <v>0</v>
      </c>
      <c r="O413" s="32" t="str">
        <f>料單!P368</f>
        <v/>
      </c>
      <c r="P413" s="32" t="str">
        <f>料單!Q368</f>
        <v/>
      </c>
      <c r="Q413" s="32" t="str">
        <f>料單!R368</f>
        <v/>
      </c>
      <c r="R413" s="32">
        <f>料單!S368</f>
        <v>0</v>
      </c>
    </row>
    <row r="414" spans="1:18" x14ac:dyDescent="0.25">
      <c r="A414" s="32">
        <f>[1]板材才數分析.!D277</f>
        <v>10006</v>
      </c>
      <c r="B414" s="32" t="str">
        <f>料單!E369</f>
        <v>背拉桿</v>
      </c>
      <c r="C414" s="32">
        <f>料單!L369</f>
        <v>0</v>
      </c>
      <c r="D414" s="32" t="str">
        <f>料單!M369</f>
        <v/>
      </c>
      <c r="E414" s="32">
        <f>料單!F369</f>
        <v>-36</v>
      </c>
      <c r="F414" s="32" t="str">
        <f>料單!G369</f>
        <v>AA</v>
      </c>
      <c r="G414" s="32">
        <f>料單!H369</f>
        <v>120</v>
      </c>
      <c r="H414" s="32" t="str">
        <f>料單!I369</f>
        <v/>
      </c>
      <c r="I414" s="32">
        <f>料單!J369</f>
        <v>18</v>
      </c>
      <c r="J414" s="32">
        <f>料單!K369</f>
        <v>0</v>
      </c>
      <c r="K414" s="53">
        <f ca="1">板材才數分析.!O277</f>
        <v>0</v>
      </c>
      <c r="M414" s="32">
        <f>IFERROR(
    INDEX(單價表!$E$3:$M$1000,
          MATCH($C414, 單價表!$B$3:$B$1000, 0),
          MATCH($I414, 單價表!$E$2:$M$2, 0)
    ),
    ""
)</f>
        <v>99</v>
      </c>
      <c r="N414" s="35">
        <f t="shared" ca="1" si="15"/>
        <v>0</v>
      </c>
      <c r="O414" s="32" t="str">
        <f>料單!P369</f>
        <v/>
      </c>
      <c r="P414" s="32" t="str">
        <f>料單!Q369</f>
        <v>側</v>
      </c>
      <c r="Q414" s="32" t="str">
        <f>料單!R369</f>
        <v/>
      </c>
      <c r="R414" s="32">
        <f>料單!S369</f>
        <v>0</v>
      </c>
    </row>
    <row r="415" spans="1:18" x14ac:dyDescent="0.25">
      <c r="A415" s="32">
        <f>[1]板材才數分析.!D278</f>
        <v>10007</v>
      </c>
      <c r="B415" s="32" t="str">
        <f>料單!E370</f>
        <v>中立板</v>
      </c>
      <c r="C415" s="32">
        <f>料單!L370</f>
        <v>0</v>
      </c>
      <c r="D415" s="32" t="str">
        <f>料單!M370</f>
        <v/>
      </c>
      <c r="E415" s="32">
        <f>料單!F370</f>
        <v>-36</v>
      </c>
      <c r="F415" s="32" t="str">
        <f>料單!G370</f>
        <v>AA</v>
      </c>
      <c r="G415" s="32">
        <f>料單!H370</f>
        <v>-22</v>
      </c>
      <c r="H415" s="32" t="str">
        <f>料單!I370</f>
        <v/>
      </c>
      <c r="I415" s="32">
        <f>料單!J370</f>
        <v>18</v>
      </c>
      <c r="J415" s="32">
        <f>料單!K370</f>
        <v>0</v>
      </c>
      <c r="K415" s="53">
        <f ca="1">板材才數分析.!O278</f>
        <v>0</v>
      </c>
      <c r="M415" s="32">
        <f>IFERROR(
    INDEX(單價表!$E$3:$M$1000,
          MATCH($C415, 單價表!$B$3:$B$1000, 0),
          MATCH($I415, 單價表!$E$2:$M$2, 0)
    ),
    ""
)</f>
        <v>99</v>
      </c>
      <c r="N415" s="35">
        <f t="shared" ca="1" si="15"/>
        <v>0</v>
      </c>
      <c r="O415" s="32" t="str">
        <f>料單!P370</f>
        <v/>
      </c>
      <c r="P415" s="32" t="str">
        <f>料單!Q370</f>
        <v>側</v>
      </c>
      <c r="Q415" s="32" t="str">
        <f>料單!R370</f>
        <v>排</v>
      </c>
      <c r="R415" s="32">
        <f>料單!S370</f>
        <v>0</v>
      </c>
    </row>
    <row r="416" spans="1:18" x14ac:dyDescent="0.25">
      <c r="A416" s="32">
        <f>[1]板材才數分析.!D279</f>
        <v>10008</v>
      </c>
      <c r="B416" s="32" t="str">
        <f>料單!E371</f>
        <v>活隔</v>
      </c>
      <c r="C416" s="32">
        <f>料單!L371</f>
        <v>0</v>
      </c>
      <c r="D416" s="32" t="str">
        <f>料單!M371</f>
        <v/>
      </c>
      <c r="E416" s="32">
        <f>料單!F371</f>
        <v>0</v>
      </c>
      <c r="F416" s="32" t="str">
        <f>料單!G371</f>
        <v>AA</v>
      </c>
      <c r="G416" s="32">
        <f>料單!H371</f>
        <v>-32</v>
      </c>
      <c r="H416" s="32" t="str">
        <f>料單!I371</f>
        <v>AA</v>
      </c>
      <c r="I416" s="32">
        <f>料單!J371</f>
        <v>18</v>
      </c>
      <c r="J416" s="32">
        <f>料單!K371</f>
        <v>0</v>
      </c>
      <c r="K416" s="53">
        <f ca="1">板材才數分析.!O279</f>
        <v>0</v>
      </c>
      <c r="M416" s="32">
        <f>IFERROR(
    INDEX(單價表!$E$3:$M$1000,
          MATCH($C416, 單價表!$B$3:$B$1000, 0),
          MATCH($I416, 單價表!$E$2:$M$2, 0)
    ),
    ""
)</f>
        <v>99</v>
      </c>
      <c r="N416" s="35">
        <f t="shared" ca="1" si="15"/>
        <v>0</v>
      </c>
      <c r="O416" s="32" t="str">
        <f>料單!P371</f>
        <v/>
      </c>
      <c r="P416" s="32" t="str">
        <f>料單!Q371</f>
        <v/>
      </c>
      <c r="Q416" s="32" t="str">
        <f>料單!R371</f>
        <v/>
      </c>
      <c r="R416" s="32">
        <f>料單!S371</f>
        <v>0</v>
      </c>
    </row>
    <row r="417" spans="1:18" x14ac:dyDescent="0.25">
      <c r="A417" s="32">
        <f>[1]板材才數分析.!D280</f>
        <v>10009</v>
      </c>
      <c r="B417" s="32" t="str">
        <f>料單!E372</f>
        <v>固隔</v>
      </c>
      <c r="C417" s="32">
        <f>料單!L372</f>
        <v>0</v>
      </c>
      <c r="D417" s="32" t="str">
        <f>料單!M372</f>
        <v/>
      </c>
      <c r="E417" s="32">
        <f>料單!F372</f>
        <v>0</v>
      </c>
      <c r="F417" s="32" t="str">
        <f>料單!G372</f>
        <v>AA</v>
      </c>
      <c r="G417" s="32">
        <f>料單!H372</f>
        <v>-22</v>
      </c>
      <c r="H417" s="32" t="str">
        <f>料單!I372</f>
        <v/>
      </c>
      <c r="I417" s="32">
        <f>料單!J372</f>
        <v>18</v>
      </c>
      <c r="J417" s="32">
        <f>料單!K372</f>
        <v>0</v>
      </c>
      <c r="K417" s="53">
        <f ca="1">板材才數分析.!O280</f>
        <v>0</v>
      </c>
      <c r="M417" s="32">
        <f>IFERROR(
    INDEX(單價表!$E$3:$M$1000,
          MATCH($C417, 單價表!$B$3:$B$1000, 0),
          MATCH($I417, 單價表!$E$2:$M$2, 0)
    ),
    ""
)</f>
        <v>99</v>
      </c>
      <c r="N417" s="35">
        <f t="shared" ca="1" si="15"/>
        <v>0</v>
      </c>
      <c r="O417" s="32" t="str">
        <f>料單!P372</f>
        <v/>
      </c>
      <c r="P417" s="32" t="str">
        <f>料單!Q372</f>
        <v>固</v>
      </c>
      <c r="Q417" s="32" t="str">
        <f>料單!R372</f>
        <v/>
      </c>
      <c r="R417" s="32">
        <f>料單!S372</f>
        <v>0</v>
      </c>
    </row>
    <row r="418" spans="1:18" x14ac:dyDescent="0.25">
      <c r="A418" s="32">
        <f>[1]板材才數分析.!D281</f>
        <v>10010</v>
      </c>
      <c r="B418" s="32" t="str">
        <f>料單!E373</f>
        <v>左門板</v>
      </c>
      <c r="C418" s="32">
        <f>料單!L373</f>
        <v>0</v>
      </c>
      <c r="D418" s="32" t="str">
        <f>料單!M373</f>
        <v/>
      </c>
      <c r="E418" s="32">
        <f>料單!F373</f>
        <v>0</v>
      </c>
      <c r="F418" s="32" t="str">
        <f>料單!G373</f>
        <v>AA</v>
      </c>
      <c r="G418" s="32">
        <f>料單!H373</f>
        <v>-4</v>
      </c>
      <c r="H418" s="32" t="str">
        <f>料單!I373</f>
        <v>AA</v>
      </c>
      <c r="I418" s="32">
        <f>料單!J373</f>
        <v>18</v>
      </c>
      <c r="J418" s="32">
        <f>料單!K373</f>
        <v>0</v>
      </c>
      <c r="K418" s="53">
        <f ca="1">板材才數分析.!O281</f>
        <v>0</v>
      </c>
      <c r="M418" s="32">
        <f>IFERROR(
    INDEX(單價表!$E$3:$M$1000,
          MATCH($C418, 單價表!$B$3:$B$1000, 0),
          MATCH($I418, 單價表!$E$2:$M$2, 0)
    ),
    ""
)</f>
        <v>99</v>
      </c>
      <c r="N418" s="35">
        <f t="shared" ca="1" si="15"/>
        <v>0</v>
      </c>
      <c r="O418" s="32" t="str">
        <f>料單!P373</f>
        <v>鉸2</v>
      </c>
      <c r="P418" s="32" t="str">
        <f>料單!Q373</f>
        <v/>
      </c>
      <c r="Q418" s="32" t="str">
        <f>料單!R373</f>
        <v/>
      </c>
      <c r="R418" s="32">
        <f>料單!S373</f>
        <v>0</v>
      </c>
    </row>
    <row r="419" spans="1:18" x14ac:dyDescent="0.25">
      <c r="A419" s="32">
        <f>[1]板材才數分析.!D282</f>
        <v>10011</v>
      </c>
      <c r="B419" s="32" t="str">
        <f>料單!E374</f>
        <v>右門板</v>
      </c>
      <c r="C419" s="32">
        <f>料單!L374</f>
        <v>0</v>
      </c>
      <c r="D419" s="32" t="str">
        <f>料單!M374</f>
        <v/>
      </c>
      <c r="E419" s="32">
        <f>料單!F374</f>
        <v>0</v>
      </c>
      <c r="F419" s="32" t="str">
        <f>料單!G374</f>
        <v>AA</v>
      </c>
      <c r="G419" s="32">
        <f>料單!H374</f>
        <v>-4</v>
      </c>
      <c r="H419" s="32" t="str">
        <f>料單!I374</f>
        <v>AA</v>
      </c>
      <c r="I419" s="32">
        <f>料單!J374</f>
        <v>18</v>
      </c>
      <c r="J419" s="32">
        <f>料單!K374</f>
        <v>0</v>
      </c>
      <c r="K419" s="53">
        <f ca="1">板材才數分析.!O282</f>
        <v>0</v>
      </c>
      <c r="M419" s="32">
        <f>IFERROR(
    INDEX(單價表!$E$3:$M$1000,
          MATCH($C419, 單價表!$B$3:$B$1000, 0),
          MATCH($I419, 單價表!$E$2:$M$2, 0)
    ),
    ""
)</f>
        <v>99</v>
      </c>
      <c r="N419" s="35">
        <f t="shared" ca="1" si="15"/>
        <v>0</v>
      </c>
      <c r="O419" s="32" t="str">
        <f>料單!P374</f>
        <v>鉸2</v>
      </c>
      <c r="P419" s="32" t="str">
        <f>料單!Q374</f>
        <v/>
      </c>
      <c r="Q419" s="32" t="str">
        <f>料單!R374</f>
        <v/>
      </c>
      <c r="R419" s="32">
        <f>料單!S374</f>
        <v>0</v>
      </c>
    </row>
    <row r="420" spans="1:18" x14ac:dyDescent="0.25">
      <c r="A420" s="32">
        <f>[1]板材才數分析.!D283</f>
        <v>10012</v>
      </c>
      <c r="B420" s="32">
        <f>料單!E375</f>
        <v>0</v>
      </c>
      <c r="C420" s="32">
        <f>料單!L375</f>
        <v>0</v>
      </c>
      <c r="D420" s="32" t="str">
        <f>料單!M375</f>
        <v/>
      </c>
      <c r="E420" s="32">
        <f>料單!F375</f>
        <v>0</v>
      </c>
      <c r="F420" s="32" t="str">
        <f>料單!G375</f>
        <v/>
      </c>
      <c r="G420" s="32">
        <f>料單!H375</f>
        <v>0</v>
      </c>
      <c r="H420" s="32" t="str">
        <f>料單!I375</f>
        <v/>
      </c>
      <c r="I420" s="32">
        <f>料單!J375</f>
        <v>0</v>
      </c>
      <c r="J420" s="32">
        <f>料單!K375</f>
        <v>0</v>
      </c>
      <c r="K420" s="53">
        <f ca="1">板材才數分析.!O283</f>
        <v>0</v>
      </c>
      <c r="M420" s="32" t="str">
        <f>IFERROR(
    INDEX(單價表!$E$3:$M$1000,
          MATCH($C420, 單價表!$B$3:$B$1000, 0),
          MATCH($I420, 單價表!$E$2:$M$2, 0)
    ),
    ""
)</f>
        <v/>
      </c>
      <c r="N420" s="35" t="str">
        <f t="shared" ca="1" si="15"/>
        <v/>
      </c>
      <c r="O420" s="32" t="str">
        <f>料單!P375</f>
        <v/>
      </c>
      <c r="P420" s="32" t="str">
        <f>料單!Q375</f>
        <v/>
      </c>
      <c r="Q420" s="32" t="str">
        <f>料單!R375</f>
        <v/>
      </c>
      <c r="R420" s="32">
        <f>料單!S375</f>
        <v>0</v>
      </c>
    </row>
    <row r="421" spans="1:18" x14ac:dyDescent="0.25">
      <c r="A421" s="32">
        <f>[1]板材才數分析.!D284</f>
        <v>10013</v>
      </c>
      <c r="B421" s="32">
        <f>料單!E376</f>
        <v>0</v>
      </c>
      <c r="C421" s="32">
        <f>料單!L376</f>
        <v>0</v>
      </c>
      <c r="D421" s="32" t="str">
        <f>料單!M376</f>
        <v/>
      </c>
      <c r="E421" s="32">
        <f>料單!F376</f>
        <v>0</v>
      </c>
      <c r="F421" s="32" t="str">
        <f>料單!G376</f>
        <v/>
      </c>
      <c r="G421" s="32">
        <f>料單!H376</f>
        <v>0</v>
      </c>
      <c r="H421" s="32" t="str">
        <f>料單!I376</f>
        <v/>
      </c>
      <c r="I421" s="32">
        <f>料單!J376</f>
        <v>0</v>
      </c>
      <c r="J421" s="32">
        <f>料單!K376</f>
        <v>0</v>
      </c>
      <c r="K421" s="53">
        <f ca="1">板材才數分析.!O284</f>
        <v>0</v>
      </c>
      <c r="M421" s="32" t="str">
        <f>IFERROR(
    INDEX(單價表!$E$3:$M$1000,
          MATCH($C421, 單價表!$B$3:$B$1000, 0),
          MATCH($I421, 單價表!$E$2:$M$2, 0)
    ),
    ""
)</f>
        <v/>
      </c>
      <c r="N421" s="35" t="str">
        <f t="shared" ca="1" si="15"/>
        <v/>
      </c>
      <c r="O421" s="32" t="str">
        <f>料單!P376</f>
        <v/>
      </c>
      <c r="P421" s="32" t="str">
        <f>料單!Q376</f>
        <v/>
      </c>
      <c r="Q421" s="32" t="str">
        <f>料單!R376</f>
        <v/>
      </c>
      <c r="R421" s="32">
        <f>料單!S376</f>
        <v>0</v>
      </c>
    </row>
    <row r="422" spans="1:18" x14ac:dyDescent="0.25">
      <c r="A422" s="32">
        <f>[1]板材才數分析.!D285</f>
        <v>10014</v>
      </c>
      <c r="B422" s="32">
        <f>料單!E377</f>
        <v>0</v>
      </c>
      <c r="C422" s="32">
        <f>料單!L377</f>
        <v>0</v>
      </c>
      <c r="D422" s="32" t="str">
        <f>料單!M377</f>
        <v/>
      </c>
      <c r="E422" s="32">
        <f>料單!F377</f>
        <v>0</v>
      </c>
      <c r="F422" s="32" t="str">
        <f>料單!G377</f>
        <v/>
      </c>
      <c r="G422" s="32">
        <f>料單!H377</f>
        <v>0</v>
      </c>
      <c r="H422" s="32" t="str">
        <f>料單!I377</f>
        <v/>
      </c>
      <c r="I422" s="32">
        <f>料單!J377</f>
        <v>0</v>
      </c>
      <c r="J422" s="32">
        <f>料單!K377</f>
        <v>0</v>
      </c>
      <c r="K422" s="53">
        <f ca="1">板材才數分析.!O285</f>
        <v>0</v>
      </c>
      <c r="M422" s="32" t="str">
        <f>IFERROR(
    INDEX(單價表!$E$3:$M$1000,
          MATCH($C422, 單價表!$B$3:$B$1000, 0),
          MATCH($I422, 單價表!$E$2:$M$2, 0)
    ),
    ""
)</f>
        <v/>
      </c>
      <c r="N422" s="35" t="str">
        <f t="shared" ca="1" si="15"/>
        <v/>
      </c>
      <c r="O422" s="32" t="str">
        <f>料單!P377</f>
        <v/>
      </c>
      <c r="P422" s="32" t="str">
        <f>料單!Q377</f>
        <v/>
      </c>
      <c r="Q422" s="32" t="str">
        <f>料單!R377</f>
        <v/>
      </c>
      <c r="R422" s="32">
        <f>料單!S377</f>
        <v>0</v>
      </c>
    </row>
    <row r="423" spans="1:18" x14ac:dyDescent="0.25">
      <c r="A423" s="32">
        <f>[1]板材才數分析.!D286</f>
        <v>10015</v>
      </c>
      <c r="B423" s="32">
        <f>料單!E378</f>
        <v>0</v>
      </c>
      <c r="C423" s="32">
        <f>料單!L378</f>
        <v>0</v>
      </c>
      <c r="D423" s="32" t="str">
        <f>料單!M378</f>
        <v/>
      </c>
      <c r="E423" s="32">
        <f>料單!F378</f>
        <v>0</v>
      </c>
      <c r="F423" s="32" t="str">
        <f>料單!G378</f>
        <v/>
      </c>
      <c r="G423" s="32">
        <f>料單!H378</f>
        <v>0</v>
      </c>
      <c r="H423" s="32" t="str">
        <f>料單!I378</f>
        <v/>
      </c>
      <c r="I423" s="32">
        <f>料單!J378</f>
        <v>0</v>
      </c>
      <c r="J423" s="32">
        <f>料單!K378</f>
        <v>0</v>
      </c>
      <c r="K423" s="53">
        <f ca="1">板材才數分析.!O286</f>
        <v>0</v>
      </c>
      <c r="M423" s="32" t="str">
        <f>IFERROR(
    INDEX(單價表!$E$3:$M$1000,
          MATCH($C423, 單價表!$B$3:$B$1000, 0),
          MATCH($I423, 單價表!$E$2:$M$2, 0)
    ),
    ""
)</f>
        <v/>
      </c>
      <c r="N423" s="35" t="str">
        <f t="shared" ca="1" si="15"/>
        <v/>
      </c>
      <c r="O423" s="32" t="str">
        <f>料單!P378</f>
        <v/>
      </c>
      <c r="P423" s="32" t="str">
        <f>料單!Q378</f>
        <v/>
      </c>
      <c r="Q423" s="32" t="str">
        <f>料單!R378</f>
        <v/>
      </c>
      <c r="R423" s="32">
        <f>料單!S378</f>
        <v>0</v>
      </c>
    </row>
    <row r="424" spans="1:18" x14ac:dyDescent="0.25">
      <c r="A424" s="32">
        <f>[1]板材才數分析.!D287</f>
        <v>10016</v>
      </c>
      <c r="B424" s="32">
        <f>料單!E379</f>
        <v>0</v>
      </c>
      <c r="C424" s="32">
        <f>料單!L379</f>
        <v>0</v>
      </c>
      <c r="D424" s="32" t="str">
        <f>料單!M379</f>
        <v/>
      </c>
      <c r="E424" s="32">
        <f>料單!F379</f>
        <v>0</v>
      </c>
      <c r="F424" s="32" t="str">
        <f>料單!G379</f>
        <v/>
      </c>
      <c r="G424" s="32">
        <f>料單!H379</f>
        <v>0</v>
      </c>
      <c r="H424" s="32" t="str">
        <f>料單!I379</f>
        <v/>
      </c>
      <c r="I424" s="32">
        <f>料單!J379</f>
        <v>0</v>
      </c>
      <c r="J424" s="32">
        <f>料單!K379</f>
        <v>0</v>
      </c>
      <c r="K424" s="53">
        <f ca="1">板材才數分析.!O287</f>
        <v>0</v>
      </c>
      <c r="M424" s="32" t="str">
        <f>IFERROR(
    INDEX(單價表!$E$3:$M$1000,
          MATCH($C424, 單價表!$B$3:$B$1000, 0),
          MATCH($I424, 單價表!$E$2:$M$2, 0)
    ),
    ""
)</f>
        <v/>
      </c>
      <c r="N424" s="35" t="str">
        <f t="shared" ca="1" si="15"/>
        <v/>
      </c>
      <c r="O424" s="32" t="str">
        <f>料單!P379</f>
        <v/>
      </c>
      <c r="P424" s="32" t="str">
        <f>料單!Q379</f>
        <v/>
      </c>
      <c r="Q424" s="32" t="str">
        <f>料單!R379</f>
        <v/>
      </c>
      <c r="R424" s="32">
        <f>料單!S379</f>
        <v>0</v>
      </c>
    </row>
    <row r="425" spans="1:18" x14ac:dyDescent="0.25">
      <c r="A425" s="32">
        <f>[1]板材才數分析.!D288</f>
        <v>10017</v>
      </c>
      <c r="B425" s="32">
        <f>料單!E380</f>
        <v>0</v>
      </c>
      <c r="C425" s="32">
        <f>料單!L380</f>
        <v>0</v>
      </c>
      <c r="D425" s="32" t="str">
        <f>料單!M380</f>
        <v/>
      </c>
      <c r="E425" s="32">
        <f>料單!F380</f>
        <v>0</v>
      </c>
      <c r="F425" s="32" t="str">
        <f>料單!G380</f>
        <v/>
      </c>
      <c r="G425" s="32">
        <f>料單!H380</f>
        <v>0</v>
      </c>
      <c r="H425" s="32" t="str">
        <f>料單!I380</f>
        <v/>
      </c>
      <c r="I425" s="32">
        <f>料單!J380</f>
        <v>0</v>
      </c>
      <c r="J425" s="32">
        <f>料單!K380</f>
        <v>0</v>
      </c>
      <c r="K425" s="53">
        <f ca="1">板材才數分析.!O288</f>
        <v>0</v>
      </c>
      <c r="M425" s="32" t="str">
        <f>IFERROR(
    INDEX(單價表!$E$3:$M$1000,
          MATCH($C425, 單價表!$B$3:$B$1000, 0),
          MATCH($I425, 單價表!$E$2:$M$2, 0)
    ),
    ""
)</f>
        <v/>
      </c>
      <c r="N425" s="35" t="str">
        <f t="shared" ca="1" si="15"/>
        <v/>
      </c>
      <c r="O425" s="32" t="str">
        <f>料單!P380</f>
        <v/>
      </c>
      <c r="P425" s="32" t="str">
        <f>料單!Q380</f>
        <v/>
      </c>
      <c r="Q425" s="32" t="str">
        <f>料單!R380</f>
        <v/>
      </c>
      <c r="R425" s="32">
        <f>料單!S380</f>
        <v>0</v>
      </c>
    </row>
    <row r="426" spans="1:18" x14ac:dyDescent="0.25">
      <c r="A426" s="32">
        <f>[1]板材才數分析.!D289</f>
        <v>10018</v>
      </c>
      <c r="B426" s="32">
        <f>料單!E381</f>
        <v>0</v>
      </c>
      <c r="C426" s="32">
        <f>料單!L381</f>
        <v>0</v>
      </c>
      <c r="D426" s="32" t="str">
        <f>料單!M381</f>
        <v/>
      </c>
      <c r="E426" s="32">
        <f>料單!F381</f>
        <v>0</v>
      </c>
      <c r="F426" s="32" t="str">
        <f>料單!G381</f>
        <v/>
      </c>
      <c r="G426" s="32">
        <f>料單!H381</f>
        <v>0</v>
      </c>
      <c r="H426" s="32" t="str">
        <f>料單!I381</f>
        <v/>
      </c>
      <c r="I426" s="32">
        <f>料單!J381</f>
        <v>0</v>
      </c>
      <c r="J426" s="32">
        <f>料單!K381</f>
        <v>0</v>
      </c>
      <c r="K426" s="53">
        <f ca="1">板材才數分析.!O289</f>
        <v>0</v>
      </c>
      <c r="M426" s="32" t="str">
        <f>IFERROR(
    INDEX(單價表!$E$3:$M$1000,
          MATCH($C426, 單價表!$B$3:$B$1000, 0),
          MATCH($I426, 單價表!$E$2:$M$2, 0)
    ),
    ""
)</f>
        <v/>
      </c>
      <c r="N426" s="35" t="str">
        <f t="shared" ca="1" si="15"/>
        <v/>
      </c>
      <c r="O426" s="32" t="str">
        <f>料單!P381</f>
        <v/>
      </c>
      <c r="P426" s="32" t="str">
        <f>料單!Q381</f>
        <v/>
      </c>
      <c r="Q426" s="32" t="str">
        <f>料單!R381</f>
        <v/>
      </c>
      <c r="R426" s="32">
        <f>料單!S381</f>
        <v>0</v>
      </c>
    </row>
    <row r="427" spans="1:18" x14ac:dyDescent="0.25">
      <c r="A427" s="32">
        <f>[1]板材才數分析.!D290</f>
        <v>10019</v>
      </c>
      <c r="B427" s="32">
        <f>料單!E382</f>
        <v>0</v>
      </c>
      <c r="C427" s="32">
        <f>料單!L382</f>
        <v>0</v>
      </c>
      <c r="D427" s="32" t="str">
        <f>料單!M382</f>
        <v/>
      </c>
      <c r="E427" s="32">
        <f>料單!F382</f>
        <v>0</v>
      </c>
      <c r="F427" s="32" t="str">
        <f>料單!G382</f>
        <v/>
      </c>
      <c r="G427" s="32">
        <f>料單!H382</f>
        <v>0</v>
      </c>
      <c r="H427" s="32" t="str">
        <f>料單!I382</f>
        <v/>
      </c>
      <c r="I427" s="32">
        <f>料單!J382</f>
        <v>0</v>
      </c>
      <c r="J427" s="32">
        <f>料單!K382</f>
        <v>0</v>
      </c>
      <c r="K427" s="53">
        <f ca="1">板材才數分析.!O290</f>
        <v>0</v>
      </c>
      <c r="M427" s="32" t="str">
        <f>IFERROR(
    INDEX(單價表!$E$3:$M$1000,
          MATCH($C427, 單價表!$B$3:$B$1000, 0),
          MATCH($I427, 單價表!$E$2:$M$2, 0)
    ),
    ""
)</f>
        <v/>
      </c>
      <c r="N427" s="35" t="str">
        <f t="shared" ca="1" si="15"/>
        <v/>
      </c>
      <c r="O427" s="32" t="str">
        <f>料單!P382</f>
        <v/>
      </c>
      <c r="P427" s="32" t="str">
        <f>料單!Q382</f>
        <v/>
      </c>
      <c r="Q427" s="32" t="str">
        <f>料單!R382</f>
        <v/>
      </c>
      <c r="R427" s="32">
        <f>料單!S382</f>
        <v>0</v>
      </c>
    </row>
    <row r="428" spans="1:18" x14ac:dyDescent="0.25">
      <c r="A428" s="32">
        <f>[1]板材才數分析.!D291</f>
        <v>10020</v>
      </c>
      <c r="B428" s="32">
        <f>料單!E383</f>
        <v>0</v>
      </c>
      <c r="C428" s="32">
        <f>料單!L383</f>
        <v>0</v>
      </c>
      <c r="D428" s="32" t="str">
        <f>料單!M383</f>
        <v/>
      </c>
      <c r="E428" s="32">
        <f>料單!F383</f>
        <v>0</v>
      </c>
      <c r="F428" s="32" t="str">
        <f>料單!G383</f>
        <v/>
      </c>
      <c r="G428" s="32">
        <f>料單!H383</f>
        <v>0</v>
      </c>
      <c r="H428" s="32" t="str">
        <f>料單!I383</f>
        <v/>
      </c>
      <c r="I428" s="32">
        <f>料單!J383</f>
        <v>0</v>
      </c>
      <c r="J428" s="32">
        <f>料單!K383</f>
        <v>0</v>
      </c>
      <c r="K428" s="53">
        <f ca="1">板材才數分析.!O291</f>
        <v>0</v>
      </c>
      <c r="M428" s="32" t="str">
        <f>IFERROR(
    INDEX(單價表!$E$3:$M$1000,
          MATCH($C428, 單價表!$B$3:$B$1000, 0),
          MATCH($I428, 單價表!$E$2:$M$2, 0)
    ),
    ""
)</f>
        <v/>
      </c>
      <c r="N428" s="35" t="str">
        <f t="shared" ca="1" si="15"/>
        <v/>
      </c>
      <c r="O428" s="32" t="str">
        <f>料單!P383</f>
        <v/>
      </c>
      <c r="P428" s="32" t="str">
        <f>料單!Q383</f>
        <v/>
      </c>
      <c r="Q428" s="32" t="str">
        <f>料單!R383</f>
        <v/>
      </c>
      <c r="R428" s="32">
        <f>料單!S383</f>
        <v>0</v>
      </c>
    </row>
    <row r="429" spans="1:18" x14ac:dyDescent="0.25">
      <c r="A429" s="32">
        <f>[1]板材才數分析.!D292</f>
        <v>10021</v>
      </c>
      <c r="B429" s="32">
        <f>料單!E384</f>
        <v>0</v>
      </c>
      <c r="C429" s="32">
        <f>料單!L384</f>
        <v>0</v>
      </c>
      <c r="D429" s="32" t="str">
        <f>料單!M384</f>
        <v/>
      </c>
      <c r="E429" s="32">
        <f>料單!F384</f>
        <v>0</v>
      </c>
      <c r="F429" s="32" t="str">
        <f>料單!G384</f>
        <v/>
      </c>
      <c r="G429" s="32">
        <f>料單!H384</f>
        <v>0</v>
      </c>
      <c r="H429" s="32" t="str">
        <f>料單!I384</f>
        <v/>
      </c>
      <c r="I429" s="32">
        <f>料單!J384</f>
        <v>0</v>
      </c>
      <c r="J429" s="32">
        <f>料單!K384</f>
        <v>0</v>
      </c>
      <c r="K429" s="53">
        <f ca="1">板材才數分析.!O292</f>
        <v>0</v>
      </c>
      <c r="M429" s="32" t="str">
        <f>IFERROR(
    INDEX(單價表!$E$3:$M$1000,
          MATCH($C429, 單價表!$B$3:$B$1000, 0),
          MATCH($I429, 單價表!$E$2:$M$2, 0)
    ),
    ""
)</f>
        <v/>
      </c>
      <c r="N429" s="35" t="str">
        <f t="shared" ca="1" si="15"/>
        <v/>
      </c>
      <c r="O429" s="32" t="str">
        <f>料單!P384</f>
        <v/>
      </c>
      <c r="P429" s="32" t="str">
        <f>料單!Q384</f>
        <v/>
      </c>
      <c r="Q429" s="32" t="str">
        <f>料單!R384</f>
        <v/>
      </c>
      <c r="R429" s="32">
        <f>料單!S384</f>
        <v>0</v>
      </c>
    </row>
    <row r="430" spans="1:18" x14ac:dyDescent="0.25">
      <c r="A430" s="32">
        <f>[1]板材才數分析.!D293</f>
        <v>10022</v>
      </c>
      <c r="B430" s="32">
        <f>料單!E385</f>
        <v>0</v>
      </c>
      <c r="C430" s="32">
        <f>料單!L385</f>
        <v>0</v>
      </c>
      <c r="D430" s="32" t="str">
        <f>料單!M385</f>
        <v/>
      </c>
      <c r="E430" s="32">
        <f>料單!F385</f>
        <v>0</v>
      </c>
      <c r="F430" s="32" t="str">
        <f>料單!G385</f>
        <v/>
      </c>
      <c r="G430" s="32">
        <f>料單!H385</f>
        <v>0</v>
      </c>
      <c r="H430" s="32" t="str">
        <f>料單!I385</f>
        <v/>
      </c>
      <c r="I430" s="32">
        <f>料單!J385</f>
        <v>0</v>
      </c>
      <c r="J430" s="32">
        <f>料單!K385</f>
        <v>0</v>
      </c>
      <c r="K430" s="53">
        <f ca="1">板材才數分析.!O293</f>
        <v>0</v>
      </c>
      <c r="M430" s="32" t="str">
        <f>IFERROR(
    INDEX(單價表!$E$3:$M$1000,
          MATCH($C430, 單價表!$B$3:$B$1000, 0),
          MATCH($I430, 單價表!$E$2:$M$2, 0)
    ),
    ""
)</f>
        <v/>
      </c>
      <c r="N430" s="35" t="str">
        <f t="shared" ca="1" si="15"/>
        <v/>
      </c>
      <c r="O430" s="32" t="str">
        <f>料單!P385</f>
        <v/>
      </c>
      <c r="P430" s="32" t="str">
        <f>料單!Q385</f>
        <v/>
      </c>
      <c r="Q430" s="32" t="str">
        <f>料單!R385</f>
        <v/>
      </c>
      <c r="R430" s="32">
        <f>料單!S385</f>
        <v>0</v>
      </c>
    </row>
    <row r="431" spans="1:18" x14ac:dyDescent="0.25">
      <c r="A431" s="32">
        <f>[1]板材才數分析.!D294</f>
        <v>10023</v>
      </c>
      <c r="B431" s="32">
        <f>料單!E386</f>
        <v>0</v>
      </c>
      <c r="C431" s="32">
        <f>料單!L386</f>
        <v>0</v>
      </c>
      <c r="D431" s="32" t="str">
        <f>料單!M386</f>
        <v/>
      </c>
      <c r="E431" s="32">
        <f>料單!F386</f>
        <v>0</v>
      </c>
      <c r="F431" s="32" t="str">
        <f>料單!G386</f>
        <v/>
      </c>
      <c r="G431" s="32">
        <f>料單!H386</f>
        <v>0</v>
      </c>
      <c r="H431" s="32" t="str">
        <f>料單!I386</f>
        <v/>
      </c>
      <c r="I431" s="32">
        <f>料單!J386</f>
        <v>0</v>
      </c>
      <c r="J431" s="32">
        <f>料單!K386</f>
        <v>0</v>
      </c>
      <c r="K431" s="53">
        <f ca="1">板材才數分析.!O294</f>
        <v>0</v>
      </c>
      <c r="L431" s="32" t="str">
        <f>IFERROR(VLOOKUP(C431,[1]資料庫!$K$3:$AA$10,17,FALSE),"")</f>
        <v/>
      </c>
      <c r="M431" s="32" t="str">
        <f>IFERROR(
    INDEX(單價表!$E$3:$M$1000,
          MATCH($C431, 單價表!$B$3:$B$1000, 0),
          MATCH($I431, 單價表!$E$2:$M$2, 0)
    ),
    ""
)</f>
        <v/>
      </c>
      <c r="N431" s="35" t="str">
        <f t="shared" ca="1" si="15"/>
        <v/>
      </c>
      <c r="O431" s="32" t="str">
        <f>料單!P386</f>
        <v/>
      </c>
      <c r="P431" s="32" t="str">
        <f>料單!Q386</f>
        <v/>
      </c>
      <c r="Q431" s="32" t="str">
        <f>料單!R386</f>
        <v/>
      </c>
      <c r="R431" s="32">
        <f>料單!S386</f>
        <v>0</v>
      </c>
    </row>
    <row r="432" spans="1:18" x14ac:dyDescent="0.25">
      <c r="A432" s="32">
        <f>[1]板材才數分析.!D295</f>
        <v>10024</v>
      </c>
      <c r="B432" s="32">
        <f>料單!E387</f>
        <v>0</v>
      </c>
      <c r="C432" s="32">
        <f>料單!L387</f>
        <v>0</v>
      </c>
      <c r="D432" s="32" t="str">
        <f>料單!M387</f>
        <v/>
      </c>
      <c r="E432" s="32">
        <f>料單!F387</f>
        <v>0</v>
      </c>
      <c r="F432" s="32" t="str">
        <f>料單!G387</f>
        <v/>
      </c>
      <c r="G432" s="32">
        <f>料單!H387</f>
        <v>0</v>
      </c>
      <c r="H432" s="32" t="str">
        <f>料單!I387</f>
        <v/>
      </c>
      <c r="I432" s="32">
        <f>料單!J387</f>
        <v>0</v>
      </c>
      <c r="J432" s="32">
        <f>料單!K387</f>
        <v>0</v>
      </c>
      <c r="K432" s="53">
        <f ca="1">板材才數分析.!O295</f>
        <v>0</v>
      </c>
      <c r="L432" s="400"/>
      <c r="M432" s="32" t="str">
        <f>IFERROR(
    INDEX(單價表!$E$3:$M$1000,
          MATCH($C432, 單價表!$B$3:$B$1000, 0),
          MATCH($I432, 單價表!$E$2:$M$2, 0)
    ),
    ""
)</f>
        <v/>
      </c>
      <c r="N432" s="399" t="str">
        <f t="shared" ca="1" si="15"/>
        <v/>
      </c>
      <c r="O432" s="32" t="str">
        <f>料單!P387</f>
        <v/>
      </c>
      <c r="P432" s="32" t="str">
        <f>料單!Q387</f>
        <v/>
      </c>
      <c r="Q432" s="32" t="str">
        <f>料單!R387</f>
        <v/>
      </c>
      <c r="R432" s="32">
        <f>料單!S387</f>
        <v>0</v>
      </c>
    </row>
    <row r="433" spans="1:18" x14ac:dyDescent="0.25">
      <c r="A433" s="32">
        <f>[1]板材才數分析.!D296</f>
        <v>10025</v>
      </c>
      <c r="B433" s="32">
        <f>料單!E388</f>
        <v>0</v>
      </c>
      <c r="C433" s="32">
        <f>料單!L388</f>
        <v>0</v>
      </c>
      <c r="D433" s="32" t="str">
        <f>料單!M388</f>
        <v/>
      </c>
      <c r="E433" s="32">
        <f>料單!F388</f>
        <v>0</v>
      </c>
      <c r="F433" s="32" t="str">
        <f>料單!G388</f>
        <v/>
      </c>
      <c r="G433" s="32">
        <f>料單!H388</f>
        <v>0</v>
      </c>
      <c r="H433" s="32" t="str">
        <f>料單!I388</f>
        <v/>
      </c>
      <c r="I433" s="32">
        <f>料單!J388</f>
        <v>0</v>
      </c>
      <c r="J433" s="32">
        <f>料單!K388</f>
        <v>0</v>
      </c>
      <c r="K433" s="53">
        <f ca="1">板材才數分析.!O296</f>
        <v>0</v>
      </c>
      <c r="L433" s="400"/>
      <c r="M433" s="32" t="str">
        <f>IFERROR(
    INDEX(單價表!$E$3:$M$1000,
          MATCH($C433, 單價表!$B$3:$B$1000, 0),
          MATCH($I433, 單價表!$E$2:$M$2, 0)
    ),
    ""
)</f>
        <v/>
      </c>
      <c r="N433" s="399" t="str">
        <f t="shared" ca="1" si="15"/>
        <v/>
      </c>
      <c r="O433" s="32" t="str">
        <f>料單!P388</f>
        <v/>
      </c>
      <c r="P433" s="32" t="str">
        <f>料單!Q388</f>
        <v/>
      </c>
      <c r="Q433" s="32" t="str">
        <f>料單!R388</f>
        <v/>
      </c>
      <c r="R433" s="32">
        <f>料單!S388</f>
        <v>0</v>
      </c>
    </row>
    <row r="434" spans="1:18" x14ac:dyDescent="0.25">
      <c r="A434" s="32">
        <f>[1]板材才數分析.!D297</f>
        <v>10026</v>
      </c>
      <c r="B434" s="32">
        <f>料單!E389</f>
        <v>0</v>
      </c>
      <c r="C434" s="32">
        <f>料單!L389</f>
        <v>0</v>
      </c>
      <c r="D434" s="32" t="str">
        <f>料單!M389</f>
        <v/>
      </c>
      <c r="E434" s="32">
        <f>料單!F389</f>
        <v>0</v>
      </c>
      <c r="F434" s="32" t="str">
        <f>料單!G389</f>
        <v/>
      </c>
      <c r="G434" s="32">
        <f>料單!H389</f>
        <v>0</v>
      </c>
      <c r="H434" s="32" t="str">
        <f>料單!I389</f>
        <v/>
      </c>
      <c r="I434" s="32">
        <f>料單!J389</f>
        <v>0</v>
      </c>
      <c r="J434" s="32">
        <f>料單!K389</f>
        <v>0</v>
      </c>
      <c r="K434" s="53">
        <f ca="1">板材才數分析.!O297</f>
        <v>0</v>
      </c>
      <c r="L434" s="400"/>
      <c r="M434" s="32" t="str">
        <f>IFERROR(
    INDEX(單價表!$E$3:$M$1000,
          MATCH($C434, 單價表!$B$3:$B$1000, 0),
          MATCH($I434, 單價表!$E$2:$M$2, 0)
    ),
    ""
)</f>
        <v/>
      </c>
      <c r="N434" s="399" t="str">
        <f t="shared" ca="1" si="15"/>
        <v/>
      </c>
      <c r="O434" s="32" t="str">
        <f>料單!P389</f>
        <v/>
      </c>
      <c r="P434" s="32" t="str">
        <f>料單!Q389</f>
        <v/>
      </c>
      <c r="Q434" s="32" t="str">
        <f>料單!R389</f>
        <v/>
      </c>
      <c r="R434" s="32">
        <f>料單!S389</f>
        <v>0</v>
      </c>
    </row>
    <row r="435" spans="1:18" x14ac:dyDescent="0.25">
      <c r="A435" s="32">
        <f>[1]板材才數分析.!D298</f>
        <v>10027</v>
      </c>
      <c r="B435" s="32">
        <f>料單!E390</f>
        <v>0</v>
      </c>
      <c r="C435" s="32">
        <f>料單!L390</f>
        <v>0</v>
      </c>
      <c r="D435" s="32" t="str">
        <f>料單!M390</f>
        <v/>
      </c>
      <c r="E435" s="32">
        <f>料單!F390</f>
        <v>0</v>
      </c>
      <c r="F435" s="32" t="str">
        <f>料單!G390</f>
        <v/>
      </c>
      <c r="G435" s="32">
        <f>料單!H390</f>
        <v>0</v>
      </c>
      <c r="H435" s="32" t="str">
        <f>料單!I390</f>
        <v/>
      </c>
      <c r="I435" s="32">
        <f>料單!J390</f>
        <v>0</v>
      </c>
      <c r="J435" s="32">
        <f>料單!K390</f>
        <v>0</v>
      </c>
      <c r="K435" s="53">
        <f ca="1">板材才數分析.!O298</f>
        <v>0</v>
      </c>
      <c r="L435" s="400"/>
      <c r="M435" s="32" t="str">
        <f>IFERROR(
    INDEX(單價表!$E$3:$M$1000,
          MATCH($C435, 單價表!$B$3:$B$1000, 0),
          MATCH($I435, 單價表!$E$2:$M$2, 0)
    ),
    ""
)</f>
        <v/>
      </c>
      <c r="N435" s="399" t="str">
        <f t="shared" ca="1" si="15"/>
        <v/>
      </c>
      <c r="O435" s="32" t="str">
        <f>料單!P390</f>
        <v/>
      </c>
      <c r="P435" s="32" t="str">
        <f>料單!Q390</f>
        <v/>
      </c>
      <c r="Q435" s="32" t="str">
        <f>料單!R390</f>
        <v/>
      </c>
      <c r="R435" s="32">
        <f>料單!S390</f>
        <v>0</v>
      </c>
    </row>
    <row r="436" spans="1:18" x14ac:dyDescent="0.25">
      <c r="A436" s="32">
        <f>[1]板材才數分析.!D299</f>
        <v>10028</v>
      </c>
      <c r="B436" s="32">
        <f>料單!E391</f>
        <v>0</v>
      </c>
      <c r="C436" s="32">
        <f>料單!L391</f>
        <v>0</v>
      </c>
      <c r="D436" s="32" t="str">
        <f>料單!M391</f>
        <v/>
      </c>
      <c r="E436" s="32">
        <f>料單!F391</f>
        <v>0</v>
      </c>
      <c r="F436" s="32" t="str">
        <f>料單!G391</f>
        <v/>
      </c>
      <c r="G436" s="32">
        <f>料單!H391</f>
        <v>0</v>
      </c>
      <c r="H436" s="32" t="str">
        <f>料單!I391</f>
        <v/>
      </c>
      <c r="I436" s="32">
        <f>料單!J391</f>
        <v>0</v>
      </c>
      <c r="J436" s="32">
        <f>料單!K391</f>
        <v>0</v>
      </c>
      <c r="K436" s="53">
        <f ca="1">板材才數分析.!O299</f>
        <v>0</v>
      </c>
      <c r="L436" s="400"/>
      <c r="M436" s="32" t="str">
        <f>IFERROR(
    INDEX(單價表!$E$3:$M$1000,
          MATCH($C436, 單價表!$B$3:$B$1000, 0),
          MATCH($I436, 單價表!$E$2:$M$2, 0)
    ),
    ""
)</f>
        <v/>
      </c>
      <c r="N436" s="399" t="str">
        <f t="shared" ca="1" si="15"/>
        <v/>
      </c>
      <c r="O436" s="32" t="str">
        <f>料單!P391</f>
        <v/>
      </c>
      <c r="P436" s="32" t="str">
        <f>料單!Q391</f>
        <v/>
      </c>
      <c r="Q436" s="32" t="str">
        <f>料單!R391</f>
        <v/>
      </c>
      <c r="R436" s="32">
        <f>料單!S391</f>
        <v>0</v>
      </c>
    </row>
    <row r="437" spans="1:18" x14ac:dyDescent="0.25">
      <c r="A437" s="32">
        <f>[1]板材才數分析.!D300</f>
        <v>10029</v>
      </c>
      <c r="B437" s="32">
        <f>料單!E392</f>
        <v>0</v>
      </c>
      <c r="C437" s="32">
        <f>料單!L392</f>
        <v>0</v>
      </c>
      <c r="D437" s="32" t="str">
        <f>料單!M392</f>
        <v/>
      </c>
      <c r="E437" s="32">
        <f>料單!F392</f>
        <v>0</v>
      </c>
      <c r="F437" s="32" t="str">
        <f>料單!G392</f>
        <v/>
      </c>
      <c r="G437" s="32">
        <f>料單!H392</f>
        <v>0</v>
      </c>
      <c r="H437" s="32" t="str">
        <f>料單!I392</f>
        <v/>
      </c>
      <c r="I437" s="32">
        <f>料單!J392</f>
        <v>0</v>
      </c>
      <c r="J437" s="32">
        <f>料單!K392</f>
        <v>0</v>
      </c>
      <c r="K437" s="53">
        <f ca="1">板材才數分析.!O300</f>
        <v>0</v>
      </c>
      <c r="L437" s="400"/>
      <c r="M437" s="32" t="str">
        <f>IFERROR(
    INDEX(單價表!$E$3:$M$1000,
          MATCH($C437, 單價表!$B$3:$B$1000, 0),
          MATCH($I437, 單價表!$E$2:$M$2, 0)
    ),
    ""
)</f>
        <v/>
      </c>
      <c r="N437" s="399" t="str">
        <f t="shared" ca="1" si="15"/>
        <v/>
      </c>
      <c r="O437" s="32" t="str">
        <f>料單!P392</f>
        <v/>
      </c>
      <c r="P437" s="32" t="str">
        <f>料單!Q392</f>
        <v/>
      </c>
      <c r="Q437" s="32" t="str">
        <f>料單!R392</f>
        <v/>
      </c>
      <c r="R437" s="32">
        <f>料單!S392</f>
        <v>0</v>
      </c>
    </row>
    <row r="438" spans="1:18" x14ac:dyDescent="0.25">
      <c r="A438" s="32">
        <f>[1]板材才數分析.!D301</f>
        <v>10030</v>
      </c>
      <c r="B438" s="32">
        <f>料單!E393</f>
        <v>0</v>
      </c>
      <c r="C438" s="32">
        <f>料單!L393</f>
        <v>0</v>
      </c>
      <c r="D438" s="32" t="str">
        <f>料單!M393</f>
        <v/>
      </c>
      <c r="E438" s="32">
        <f>料單!F393</f>
        <v>0</v>
      </c>
      <c r="F438" s="32" t="str">
        <f>料單!G393</f>
        <v/>
      </c>
      <c r="G438" s="32">
        <f>料單!H393</f>
        <v>0</v>
      </c>
      <c r="H438" s="32" t="str">
        <f>料單!I393</f>
        <v/>
      </c>
      <c r="I438" s="32">
        <f>料單!J393</f>
        <v>0</v>
      </c>
      <c r="J438" s="32">
        <f>料單!K393</f>
        <v>0</v>
      </c>
      <c r="K438" s="53">
        <f ca="1">板材才數分析.!O301</f>
        <v>0</v>
      </c>
      <c r="L438" s="32" t="str">
        <f>IFERROR(VLOOKUP(C438,[1]資料庫!$K$3:$AA$10,17,FALSE),"")</f>
        <v/>
      </c>
      <c r="M438" s="32" t="str">
        <f>IFERROR(
    INDEX(單價表!$E$3:$M$1000,
          MATCH($C438, 單價表!$B$3:$B$1000, 0),
          MATCH($I438, 單價表!$E$2:$M$2, 0)
    ),
    ""
)</f>
        <v/>
      </c>
      <c r="N438" s="35" t="str">
        <f t="shared" ca="1" si="15"/>
        <v/>
      </c>
      <c r="O438" s="32" t="str">
        <f>料單!P393</f>
        <v/>
      </c>
      <c r="P438" s="32" t="str">
        <f>料單!Q393</f>
        <v/>
      </c>
      <c r="Q438" s="32" t="str">
        <f>料單!R393</f>
        <v/>
      </c>
      <c r="R438" s="32">
        <f>料單!S393</f>
        <v>0</v>
      </c>
    </row>
    <row r="439" spans="1:18" x14ac:dyDescent="0.25">
      <c r="B439" s="400"/>
      <c r="C439" s="400"/>
      <c r="D439" s="400">
        <f>[2]板材才數分析.!L416</f>
        <v>0</v>
      </c>
      <c r="E439" s="400">
        <f>[2]板材才數分析.!F416</f>
        <v>0</v>
      </c>
      <c r="F439" s="400">
        <f>[2]板材才數分析.!G416</f>
        <v>0</v>
      </c>
      <c r="G439" s="400">
        <f>[2]板材才數分析.!H416</f>
        <v>0</v>
      </c>
      <c r="H439" s="400">
        <f>[2]板材才數分析.!I416</f>
        <v>0</v>
      </c>
      <c r="I439" s="400">
        <f>[2]板材才數分析.!J416</f>
        <v>0</v>
      </c>
      <c r="J439" s="400">
        <f>[2]板材才數分析.!K416</f>
        <v>0</v>
      </c>
      <c r="K439" s="401"/>
      <c r="L439" s="400"/>
      <c r="M439" s="400"/>
    </row>
    <row r="440" spans="1:18" x14ac:dyDescent="0.25">
      <c r="B440" s="400"/>
      <c r="C440" s="400"/>
      <c r="D440" s="400">
        <f>[2]板材才數分析.!L417</f>
        <v>0</v>
      </c>
      <c r="E440" s="400">
        <f>[2]板材才數分析.!F417</f>
        <v>0</v>
      </c>
      <c r="F440" s="400">
        <f>[2]板材才數分析.!G417</f>
        <v>0</v>
      </c>
      <c r="G440" s="400">
        <f>[2]板材才數分析.!H417</f>
        <v>0</v>
      </c>
      <c r="H440" s="400">
        <f>[2]板材才數分析.!I417</f>
        <v>0</v>
      </c>
      <c r="I440" s="400">
        <f>[2]板材才數分析.!J417</f>
        <v>0</v>
      </c>
      <c r="J440" s="400">
        <f>[2]板材才數分析.!K417</f>
        <v>0</v>
      </c>
      <c r="K440" s="401"/>
      <c r="L440" s="400"/>
      <c r="M440" s="400"/>
    </row>
    <row r="441" spans="1:18" x14ac:dyDescent="0.25">
      <c r="B441" s="400"/>
      <c r="C441" s="400"/>
      <c r="D441" s="400">
        <f>[2]板材才數分析.!L418</f>
        <v>0</v>
      </c>
      <c r="E441" s="400">
        <f>[2]板材才數分析.!F418</f>
        <v>0</v>
      </c>
      <c r="F441" s="400">
        <f>[2]板材才數分析.!G418</f>
        <v>0</v>
      </c>
      <c r="G441" s="400">
        <f>[2]板材才數分析.!H418</f>
        <v>0</v>
      </c>
      <c r="H441" s="400">
        <f>[2]板材才數分析.!I418</f>
        <v>0</v>
      </c>
      <c r="I441" s="400">
        <f>[2]板材才數分析.!J418</f>
        <v>0</v>
      </c>
      <c r="J441" s="400">
        <f>[2]板材才數分析.!K418</f>
        <v>0</v>
      </c>
      <c r="K441" s="401"/>
      <c r="L441" s="400"/>
      <c r="M441" s="400"/>
    </row>
    <row r="442" spans="1:18" x14ac:dyDescent="0.25">
      <c r="B442" s="400"/>
      <c r="C442" s="400"/>
      <c r="D442" s="400">
        <f>[2]板材才數分析.!L419</f>
        <v>0</v>
      </c>
      <c r="E442" s="400">
        <f>[2]板材才數分析.!F419</f>
        <v>0</v>
      </c>
      <c r="F442" s="400">
        <f>[2]板材才數分析.!G419</f>
        <v>0</v>
      </c>
      <c r="G442" s="400">
        <f>[2]板材才數分析.!H419</f>
        <v>0</v>
      </c>
      <c r="H442" s="400">
        <f>[2]板材才數分析.!I419</f>
        <v>0</v>
      </c>
      <c r="I442" s="400">
        <f>[2]板材才數分析.!J419</f>
        <v>0</v>
      </c>
      <c r="J442" s="400">
        <f>[2]板材才數分析.!K419</f>
        <v>0</v>
      </c>
      <c r="K442" s="401"/>
      <c r="L442" s="400"/>
      <c r="M442" s="400"/>
    </row>
    <row r="443" spans="1:18" x14ac:dyDescent="0.25">
      <c r="B443" s="400"/>
      <c r="C443" s="400"/>
      <c r="D443" s="400">
        <f>[2]板材才數分析.!L420</f>
        <v>0</v>
      </c>
      <c r="E443" s="400">
        <f>[2]板材才數分析.!F420</f>
        <v>0</v>
      </c>
      <c r="F443" s="400">
        <f>[2]板材才數分析.!G420</f>
        <v>0</v>
      </c>
      <c r="G443" s="400">
        <f>[2]板材才數分析.!H420</f>
        <v>0</v>
      </c>
      <c r="H443" s="400">
        <f>[2]板材才數分析.!I420</f>
        <v>0</v>
      </c>
      <c r="I443" s="400">
        <f>[2]板材才數分析.!J420</f>
        <v>0</v>
      </c>
      <c r="J443" s="400">
        <f>[2]板材才數分析.!K420</f>
        <v>0</v>
      </c>
      <c r="K443" s="401"/>
      <c r="L443" s="400"/>
      <c r="M443" s="400"/>
    </row>
    <row r="444" spans="1:18" x14ac:dyDescent="0.25">
      <c r="B444" s="400"/>
      <c r="C444" s="400"/>
      <c r="D444" s="400"/>
      <c r="E444" s="400"/>
      <c r="F444" s="400"/>
      <c r="G444" s="400"/>
      <c r="H444" s="400"/>
      <c r="I444" s="400"/>
      <c r="J444" s="400"/>
      <c r="K444" s="401"/>
      <c r="L444" s="400" t="str">
        <f>IFERROR(VLOOKUP(C444,[1]資料庫!$K$3:$AA$10,17,FALSE),"")</f>
        <v/>
      </c>
      <c r="M444" s="400"/>
    </row>
    <row r="445" spans="1:18" x14ac:dyDescent="0.25">
      <c r="H445" s="524" t="s">
        <v>67</v>
      </c>
      <c r="I445" s="524"/>
      <c r="J445" s="524"/>
      <c r="K445" s="54">
        <f ca="1">SUM(K409:K435)</f>
        <v>0</v>
      </c>
      <c r="L445" s="47" t="str">
        <f>L409</f>
        <v/>
      </c>
      <c r="M445" s="47"/>
      <c r="N445" s="49"/>
      <c r="O445" s="466">
        <f ca="1">SUM(N409:N444)</f>
        <v>0</v>
      </c>
      <c r="P445" s="47"/>
    </row>
    <row r="446" spans="1:18" x14ac:dyDescent="0.25">
      <c r="A446" s="403" t="str">
        <f>料單!A396</f>
        <v>櫃體名稱</v>
      </c>
      <c r="B446" s="403">
        <f>料單!C396</f>
        <v>0</v>
      </c>
    </row>
    <row r="447" spans="1:18" x14ac:dyDescent="0.25">
      <c r="A447" s="403" t="str">
        <f>料單!A397</f>
        <v>櫃號</v>
      </c>
      <c r="B447" s="403">
        <f>料單!C397</f>
        <v>11</v>
      </c>
    </row>
    <row r="448" spans="1:18" x14ac:dyDescent="0.25">
      <c r="A448" s="403" t="str">
        <f>料單!A398</f>
        <v>櫃高</v>
      </c>
      <c r="B448" s="403">
        <f>料單!C398</f>
        <v>0</v>
      </c>
    </row>
    <row r="449" spans="1:18" x14ac:dyDescent="0.25">
      <c r="A449" s="403" t="str">
        <f>料單!A399</f>
        <v>櫃深</v>
      </c>
      <c r="B449" s="403">
        <f>料單!C399</f>
        <v>0</v>
      </c>
    </row>
    <row r="450" spans="1:18" x14ac:dyDescent="0.25">
      <c r="A450" s="403" t="str">
        <f>料單!A400</f>
        <v>櫃寬</v>
      </c>
      <c r="B450" s="403">
        <f>料單!C400</f>
        <v>0</v>
      </c>
    </row>
    <row r="451" spans="1:18" x14ac:dyDescent="0.25">
      <c r="A451" s="46" t="s">
        <v>79</v>
      </c>
      <c r="B451" s="46" t="s">
        <v>236</v>
      </c>
      <c r="C451" s="46" t="s">
        <v>962</v>
      </c>
      <c r="D451" s="46" t="s">
        <v>81</v>
      </c>
      <c r="E451" s="46" t="s">
        <v>0</v>
      </c>
      <c r="F451" s="46" t="s">
        <v>17</v>
      </c>
      <c r="G451" s="46" t="s">
        <v>1</v>
      </c>
      <c r="H451" s="46" t="s">
        <v>17</v>
      </c>
      <c r="I451" s="46" t="s">
        <v>85</v>
      </c>
      <c r="J451" s="46" t="s">
        <v>66</v>
      </c>
      <c r="K451" s="61" t="s">
        <v>2726</v>
      </c>
      <c r="L451" s="46" t="s">
        <v>87</v>
      </c>
      <c r="M451" s="46" t="s">
        <v>234</v>
      </c>
      <c r="N451" s="50" t="s">
        <v>88</v>
      </c>
      <c r="O451" s="46" t="s">
        <v>9</v>
      </c>
      <c r="P451" s="46" t="s">
        <v>9</v>
      </c>
      <c r="Q451" s="46" t="s">
        <v>9</v>
      </c>
      <c r="R451" s="46" t="s">
        <v>9</v>
      </c>
    </row>
    <row r="452" spans="1:18" x14ac:dyDescent="0.25">
      <c r="A452" s="32">
        <f>[1]板材才數分析.!D302</f>
        <v>11001</v>
      </c>
      <c r="B452" s="32" t="str">
        <f>料單!E403</f>
        <v>頂板</v>
      </c>
      <c r="C452" s="32">
        <f>料單!L403</f>
        <v>0</v>
      </c>
      <c r="D452" s="32" t="str">
        <f>料單!M403</f>
        <v/>
      </c>
      <c r="E452" s="32">
        <f>料單!F403</f>
        <v>-36</v>
      </c>
      <c r="F452" s="32" t="str">
        <f>料單!G403</f>
        <v>AA</v>
      </c>
      <c r="G452" s="32">
        <f>料單!H403</f>
        <v>0</v>
      </c>
      <c r="H452" s="32" t="str">
        <f>料單!I403</f>
        <v/>
      </c>
      <c r="I452" s="32">
        <f>料單!J403</f>
        <v>18</v>
      </c>
      <c r="J452" s="32">
        <f>料單!K403</f>
        <v>0</v>
      </c>
      <c r="K452" s="53">
        <f ca="1">板材才數分析.!O302</f>
        <v>0</v>
      </c>
      <c r="L452" s="32" t="str">
        <f>IFERROR(VLOOKUP(C452,[1]資料庫!$K$3:$AA$10,17,FALSE),"")</f>
        <v/>
      </c>
      <c r="M452" s="32">
        <f>IFERROR(
    INDEX(單價表!$E$3:$M$1000,
          MATCH($C452, 單價表!$B$3:$B$1000, 0),
          MATCH($I452, 單價表!$E$2:$M$2, 0)
    ),
    ""
)</f>
        <v>99</v>
      </c>
      <c r="N452" s="35">
        <f t="shared" ref="N452:N478" ca="1" si="16">IFERROR((K452*M452),"")</f>
        <v>0</v>
      </c>
      <c r="O452" s="32" t="str">
        <f>料單!P403</f>
        <v>背板溝</v>
      </c>
      <c r="P452" s="32" t="str">
        <f>料單!Q403</f>
        <v>側</v>
      </c>
      <c r="Q452" s="32" t="str">
        <f>料單!R403</f>
        <v/>
      </c>
      <c r="R452" s="32">
        <f>料單!S403</f>
        <v>0</v>
      </c>
    </row>
    <row r="453" spans="1:18" x14ac:dyDescent="0.25">
      <c r="A453" s="32">
        <f>[1]板材才數分析.!D303</f>
        <v>11002</v>
      </c>
      <c r="B453" s="32" t="str">
        <f>料單!E404</f>
        <v>底板</v>
      </c>
      <c r="C453" s="32">
        <f>料單!L404</f>
        <v>0</v>
      </c>
      <c r="D453" s="32" t="str">
        <f>料單!M404</f>
        <v/>
      </c>
      <c r="E453" s="32">
        <f>料單!F404</f>
        <v>-36</v>
      </c>
      <c r="F453" s="32" t="str">
        <f>料單!G404</f>
        <v>AA</v>
      </c>
      <c r="G453" s="32">
        <f>料單!H404</f>
        <v>0</v>
      </c>
      <c r="H453" s="32" t="str">
        <f>料單!I404</f>
        <v/>
      </c>
      <c r="I453" s="32">
        <f>料單!J404</f>
        <v>18</v>
      </c>
      <c r="J453" s="32">
        <f>料單!K404</f>
        <v>0</v>
      </c>
      <c r="K453" s="53">
        <f ca="1">板材才數分析.!O303</f>
        <v>0</v>
      </c>
      <c r="L453" s="32" t="str">
        <f>IFERROR(VLOOKUP(C453,[1]資料庫!$K$3:$AA$10,17,FALSE),"")</f>
        <v/>
      </c>
      <c r="M453" s="32">
        <f>IFERROR(
    INDEX(單價表!$E$3:$M$1000,
          MATCH($C453, 單價表!$B$3:$B$1000, 0),
          MATCH($I453, 單價表!$E$2:$M$2, 0)
    ),
    ""
)</f>
        <v>99</v>
      </c>
      <c r="N453" s="35">
        <f t="shared" ca="1" si="16"/>
        <v>0</v>
      </c>
      <c r="O453" s="32" t="str">
        <f>料單!P404</f>
        <v>背板溝</v>
      </c>
      <c r="P453" s="32" t="str">
        <f>料單!Q404</f>
        <v>側</v>
      </c>
      <c r="Q453" s="32" t="str">
        <f>料單!R404</f>
        <v/>
      </c>
      <c r="R453" s="32">
        <f>料單!S404</f>
        <v>0</v>
      </c>
    </row>
    <row r="454" spans="1:18" x14ac:dyDescent="0.25">
      <c r="A454" s="32">
        <f>[1]板材才數分析.!D304</f>
        <v>11003</v>
      </c>
      <c r="B454" s="32" t="str">
        <f>料單!E405</f>
        <v>左側板</v>
      </c>
      <c r="C454" s="32">
        <f>料單!L405</f>
        <v>0</v>
      </c>
      <c r="D454" s="32" t="str">
        <f>料單!M405</f>
        <v/>
      </c>
      <c r="E454" s="32">
        <f>料單!F405</f>
        <v>0</v>
      </c>
      <c r="F454" s="32" t="str">
        <f>料單!G405</f>
        <v>AA</v>
      </c>
      <c r="G454" s="32">
        <f>料單!H405</f>
        <v>0</v>
      </c>
      <c r="H454" s="32" t="str">
        <f>料單!I405</f>
        <v>AA</v>
      </c>
      <c r="I454" s="32">
        <f>料單!J405</f>
        <v>18</v>
      </c>
      <c r="J454" s="32">
        <f>料單!K405</f>
        <v>0</v>
      </c>
      <c r="K454" s="53">
        <f ca="1">板材才數分析.!O304</f>
        <v>0</v>
      </c>
      <c r="M454" s="32">
        <f>IFERROR(
    INDEX(單價表!$E$3:$M$1000,
          MATCH($C454, 單價表!$B$3:$B$1000, 0),
          MATCH($I454, 單價表!$E$2:$M$2, 0)
    ),
    ""
)</f>
        <v>99</v>
      </c>
      <c r="N454" s="35">
        <f t="shared" ca="1" si="16"/>
        <v>0</v>
      </c>
      <c r="O454" s="32" t="str">
        <f>料單!P405</f>
        <v>背板溝</v>
      </c>
      <c r="P454" s="32" t="str">
        <f>料單!Q405</f>
        <v>面</v>
      </c>
      <c r="Q454" s="32" t="str">
        <f>料單!R405</f>
        <v>排</v>
      </c>
      <c r="R454" s="32">
        <f>料單!S405</f>
        <v>0</v>
      </c>
    </row>
    <row r="455" spans="1:18" x14ac:dyDescent="0.25">
      <c r="A455" s="32">
        <f>[1]板材才數分析.!D305</f>
        <v>11004</v>
      </c>
      <c r="B455" s="32" t="str">
        <f>料單!E406</f>
        <v>右側板</v>
      </c>
      <c r="C455" s="32">
        <f>料單!L406</f>
        <v>0</v>
      </c>
      <c r="D455" s="32" t="str">
        <f>料單!M406</f>
        <v/>
      </c>
      <c r="E455" s="32">
        <f>料單!F406</f>
        <v>0</v>
      </c>
      <c r="F455" s="32" t="str">
        <f>料單!G406</f>
        <v>AA</v>
      </c>
      <c r="G455" s="32">
        <f>料單!H406</f>
        <v>0</v>
      </c>
      <c r="H455" s="32" t="str">
        <f>料單!I406</f>
        <v>AA</v>
      </c>
      <c r="I455" s="32">
        <f>料單!J406</f>
        <v>18</v>
      </c>
      <c r="J455" s="32">
        <f>料單!K406</f>
        <v>0</v>
      </c>
      <c r="K455" s="53">
        <f ca="1">板材才數分析.!O305</f>
        <v>0</v>
      </c>
      <c r="M455" s="32">
        <f>IFERROR(
    INDEX(單價表!$E$3:$M$1000,
          MATCH($C455, 單價表!$B$3:$B$1000, 0),
          MATCH($I455, 單價表!$E$2:$M$2, 0)
    ),
    ""
)</f>
        <v>99</v>
      </c>
      <c r="N455" s="35">
        <f t="shared" ca="1" si="16"/>
        <v>0</v>
      </c>
      <c r="O455" s="32" t="str">
        <f>料單!P406</f>
        <v>背板溝</v>
      </c>
      <c r="P455" s="32" t="str">
        <f>料單!Q406</f>
        <v>面</v>
      </c>
      <c r="Q455" s="32" t="str">
        <f>料單!R406</f>
        <v>排</v>
      </c>
      <c r="R455" s="32">
        <f>料單!S406</f>
        <v>0</v>
      </c>
    </row>
    <row r="456" spans="1:18" x14ac:dyDescent="0.25">
      <c r="A456" s="32">
        <f>[1]板材才數分析.!D306</f>
        <v>11005</v>
      </c>
      <c r="B456" s="32" t="str">
        <f>料單!E407</f>
        <v>背板</v>
      </c>
      <c r="C456" s="32">
        <f>料單!L407</f>
        <v>0</v>
      </c>
      <c r="D456" s="32" t="str">
        <f>料單!M407</f>
        <v/>
      </c>
      <c r="E456" s="32">
        <f>料單!F407</f>
        <v>-22</v>
      </c>
      <c r="F456" s="32" t="str">
        <f>料單!G407</f>
        <v/>
      </c>
      <c r="G456" s="32">
        <f>料單!H407</f>
        <v>-22</v>
      </c>
      <c r="H456" s="32" t="str">
        <f>料單!I407</f>
        <v/>
      </c>
      <c r="I456" s="32">
        <f>料單!J407</f>
        <v>4</v>
      </c>
      <c r="J456" s="32">
        <f>料單!K407</f>
        <v>0</v>
      </c>
      <c r="K456" s="53">
        <f ca="1">板材才數分析.!O306</f>
        <v>0</v>
      </c>
      <c r="M456" s="32">
        <f>IFERROR(
    INDEX(單價表!$E$3:$M$1000,
          MATCH($C456, 單價表!$B$3:$B$1000, 0),
          MATCH($I456, 單價表!$E$2:$M$2, 0)
    ),
    ""
)</f>
        <v>43</v>
      </c>
      <c r="N456" s="35">
        <f t="shared" ca="1" si="16"/>
        <v>0</v>
      </c>
      <c r="O456" s="32" t="str">
        <f>料單!P407</f>
        <v/>
      </c>
      <c r="P456" s="32" t="str">
        <f>料單!Q407</f>
        <v/>
      </c>
      <c r="Q456" s="32" t="str">
        <f>料單!R407</f>
        <v/>
      </c>
      <c r="R456" s="32">
        <f>料單!S407</f>
        <v>0</v>
      </c>
    </row>
    <row r="457" spans="1:18" x14ac:dyDescent="0.25">
      <c r="A457" s="32">
        <f>[1]板材才數分析.!D307</f>
        <v>11006</v>
      </c>
      <c r="B457" s="32" t="str">
        <f>料單!E408</f>
        <v>背拉桿</v>
      </c>
      <c r="C457" s="32">
        <f>料單!L408</f>
        <v>0</v>
      </c>
      <c r="D457" s="32" t="str">
        <f>料單!M408</f>
        <v/>
      </c>
      <c r="E457" s="32">
        <f>料單!F408</f>
        <v>-36</v>
      </c>
      <c r="F457" s="32" t="str">
        <f>料單!G408</f>
        <v>AA</v>
      </c>
      <c r="G457" s="32">
        <f>料單!H408</f>
        <v>120</v>
      </c>
      <c r="H457" s="32" t="str">
        <f>料單!I408</f>
        <v/>
      </c>
      <c r="I457" s="32">
        <f>料單!J408</f>
        <v>18</v>
      </c>
      <c r="J457" s="32">
        <f>料單!K408</f>
        <v>0</v>
      </c>
      <c r="K457" s="53">
        <f ca="1">板材才數分析.!O307</f>
        <v>0</v>
      </c>
      <c r="M457" s="32">
        <f>IFERROR(
    INDEX(單價表!$E$3:$M$1000,
          MATCH($C457, 單價表!$B$3:$B$1000, 0),
          MATCH($I457, 單價表!$E$2:$M$2, 0)
    ),
    ""
)</f>
        <v>99</v>
      </c>
      <c r="N457" s="35">
        <f t="shared" ca="1" si="16"/>
        <v>0</v>
      </c>
      <c r="O457" s="32" t="str">
        <f>料單!P408</f>
        <v/>
      </c>
      <c r="P457" s="32" t="str">
        <f>料單!Q408</f>
        <v>側</v>
      </c>
      <c r="Q457" s="32" t="str">
        <f>料單!R408</f>
        <v/>
      </c>
      <c r="R457" s="32">
        <f>料單!S408</f>
        <v>0</v>
      </c>
    </row>
    <row r="458" spans="1:18" x14ac:dyDescent="0.25">
      <c r="A458" s="32">
        <f>[1]板材才數分析.!D308</f>
        <v>11007</v>
      </c>
      <c r="B458" s="32" t="str">
        <f>料單!E409</f>
        <v>中立板</v>
      </c>
      <c r="C458" s="32">
        <f>料單!L409</f>
        <v>0</v>
      </c>
      <c r="D458" s="32" t="str">
        <f>料單!M409</f>
        <v/>
      </c>
      <c r="E458" s="32">
        <f>料單!F409</f>
        <v>-36</v>
      </c>
      <c r="F458" s="32" t="str">
        <f>料單!G409</f>
        <v>AA</v>
      </c>
      <c r="G458" s="32">
        <f>料單!H409</f>
        <v>-22</v>
      </c>
      <c r="H458" s="32" t="str">
        <f>料單!I409</f>
        <v/>
      </c>
      <c r="I458" s="32">
        <f>料單!J409</f>
        <v>18</v>
      </c>
      <c r="J458" s="32">
        <f>料單!K409</f>
        <v>0</v>
      </c>
      <c r="K458" s="53">
        <f ca="1">板材才數分析.!O308</f>
        <v>0</v>
      </c>
      <c r="M458" s="32">
        <f>IFERROR(
    INDEX(單價表!$E$3:$M$1000,
          MATCH($C458, 單價表!$B$3:$B$1000, 0),
          MATCH($I458, 單價表!$E$2:$M$2, 0)
    ),
    ""
)</f>
        <v>99</v>
      </c>
      <c r="N458" s="35">
        <f t="shared" ca="1" si="16"/>
        <v>0</v>
      </c>
      <c r="O458" s="32" t="str">
        <f>料單!P409</f>
        <v/>
      </c>
      <c r="P458" s="32" t="str">
        <f>料單!Q409</f>
        <v>側</v>
      </c>
      <c r="Q458" s="32" t="str">
        <f>料單!R409</f>
        <v>排</v>
      </c>
      <c r="R458" s="32">
        <f>料單!S409</f>
        <v>0</v>
      </c>
    </row>
    <row r="459" spans="1:18" x14ac:dyDescent="0.25">
      <c r="A459" s="32">
        <f>[1]板材才數分析.!D309</f>
        <v>11008</v>
      </c>
      <c r="B459" s="32" t="str">
        <f>料單!E410</f>
        <v>活隔</v>
      </c>
      <c r="C459" s="32">
        <f>料單!L410</f>
        <v>0</v>
      </c>
      <c r="D459" s="32" t="str">
        <f>料單!M410</f>
        <v/>
      </c>
      <c r="E459" s="32">
        <f>料單!F410</f>
        <v>0</v>
      </c>
      <c r="F459" s="32" t="str">
        <f>料單!G410</f>
        <v>AA</v>
      </c>
      <c r="G459" s="32">
        <f>料單!H410</f>
        <v>-32</v>
      </c>
      <c r="H459" s="32" t="str">
        <f>料單!I410</f>
        <v>AA</v>
      </c>
      <c r="I459" s="32">
        <f>料單!J410</f>
        <v>18</v>
      </c>
      <c r="J459" s="32">
        <f>料單!K410</f>
        <v>0</v>
      </c>
      <c r="K459" s="53">
        <f ca="1">板材才數分析.!O309</f>
        <v>0</v>
      </c>
      <c r="M459" s="32">
        <f>IFERROR(
    INDEX(單價表!$E$3:$M$1000,
          MATCH($C459, 單價表!$B$3:$B$1000, 0),
          MATCH($I459, 單價表!$E$2:$M$2, 0)
    ),
    ""
)</f>
        <v>99</v>
      </c>
      <c r="N459" s="35">
        <f t="shared" ca="1" si="16"/>
        <v>0</v>
      </c>
      <c r="O459" s="32" t="str">
        <f>料單!P410</f>
        <v/>
      </c>
      <c r="P459" s="32" t="str">
        <f>料單!Q410</f>
        <v/>
      </c>
      <c r="Q459" s="32" t="str">
        <f>料單!R410</f>
        <v/>
      </c>
      <c r="R459" s="32">
        <f>料單!S410</f>
        <v>0</v>
      </c>
    </row>
    <row r="460" spans="1:18" x14ac:dyDescent="0.25">
      <c r="A460" s="32">
        <f>[1]板材才數分析.!D310</f>
        <v>11009</v>
      </c>
      <c r="B460" s="32" t="str">
        <f>料單!E411</f>
        <v>固隔</v>
      </c>
      <c r="C460" s="32">
        <f>料單!L411</f>
        <v>0</v>
      </c>
      <c r="D460" s="32" t="str">
        <f>料單!M411</f>
        <v/>
      </c>
      <c r="E460" s="32">
        <f>料單!F411</f>
        <v>0</v>
      </c>
      <c r="F460" s="32" t="str">
        <f>料單!G411</f>
        <v>AA</v>
      </c>
      <c r="G460" s="32">
        <f>料單!H411</f>
        <v>-22</v>
      </c>
      <c r="H460" s="32" t="str">
        <f>料單!I411</f>
        <v/>
      </c>
      <c r="I460" s="32">
        <f>料單!J411</f>
        <v>18</v>
      </c>
      <c r="J460" s="32">
        <f>料單!K411</f>
        <v>0</v>
      </c>
      <c r="K460" s="53">
        <f ca="1">板材才數分析.!O310</f>
        <v>0</v>
      </c>
      <c r="L460" s="32" t="str">
        <f>IFERROR(VLOOKUP(C460,[1]資料庫!$K$3:$AA$10,17,FALSE),"")</f>
        <v/>
      </c>
      <c r="M460" s="32">
        <f>IFERROR(
    INDEX(單價表!$E$3:$M$1000,
          MATCH($C460, 單價表!$B$3:$B$1000, 0),
          MATCH($I460, 單價表!$E$2:$M$2, 0)
    ),
    ""
)</f>
        <v>99</v>
      </c>
      <c r="N460" s="35">
        <f t="shared" ca="1" si="16"/>
        <v>0</v>
      </c>
      <c r="O460" s="32" t="str">
        <f>料單!P411</f>
        <v/>
      </c>
      <c r="P460" s="32" t="str">
        <f>料單!Q411</f>
        <v>固</v>
      </c>
      <c r="Q460" s="32" t="str">
        <f>料單!R411</f>
        <v/>
      </c>
      <c r="R460" s="32">
        <f>料單!S411</f>
        <v>0</v>
      </c>
    </row>
    <row r="461" spans="1:18" x14ac:dyDescent="0.25">
      <c r="A461" s="32">
        <f>[1]板材才數分析.!D311</f>
        <v>11010</v>
      </c>
      <c r="B461" s="32" t="str">
        <f>料單!E412</f>
        <v>左門板</v>
      </c>
      <c r="C461" s="32">
        <f>料單!L412</f>
        <v>0</v>
      </c>
      <c r="D461" s="32" t="str">
        <f>料單!M412</f>
        <v/>
      </c>
      <c r="E461" s="32">
        <f>料單!F412</f>
        <v>0</v>
      </c>
      <c r="F461" s="32" t="str">
        <f>料單!G412</f>
        <v>AA</v>
      </c>
      <c r="G461" s="32">
        <f>料單!H412</f>
        <v>-4</v>
      </c>
      <c r="H461" s="32" t="str">
        <f>料單!I412</f>
        <v>AA</v>
      </c>
      <c r="I461" s="32">
        <f>料單!J412</f>
        <v>18</v>
      </c>
      <c r="J461" s="32">
        <f>料單!K412</f>
        <v>0</v>
      </c>
      <c r="K461" s="53">
        <f ca="1">板材才數分析.!O311</f>
        <v>0</v>
      </c>
      <c r="L461" s="32" t="str">
        <f>IFERROR(VLOOKUP(C461,[1]資料庫!$K$3:$AA$10,17,FALSE),"")</f>
        <v/>
      </c>
      <c r="M461" s="32">
        <f>IFERROR(
    INDEX(單價表!$E$3:$M$1000,
          MATCH($C461, 單價表!$B$3:$B$1000, 0),
          MATCH($I461, 單價表!$E$2:$M$2, 0)
    ),
    ""
)</f>
        <v>99</v>
      </c>
      <c r="N461" s="35">
        <f t="shared" ca="1" si="16"/>
        <v>0</v>
      </c>
      <c r="O461" s="32" t="str">
        <f>料單!P412</f>
        <v>鉸2</v>
      </c>
      <c r="P461" s="32" t="str">
        <f>料單!Q412</f>
        <v/>
      </c>
      <c r="Q461" s="32" t="str">
        <f>料單!R412</f>
        <v/>
      </c>
      <c r="R461" s="32">
        <f>料單!S412</f>
        <v>0</v>
      </c>
    </row>
    <row r="462" spans="1:18" x14ac:dyDescent="0.25">
      <c r="A462" s="32">
        <f>[1]板材才數分析.!D312</f>
        <v>11011</v>
      </c>
      <c r="B462" s="32" t="str">
        <f>料單!E413</f>
        <v>右門板</v>
      </c>
      <c r="C462" s="32">
        <f>料單!L413</f>
        <v>0</v>
      </c>
      <c r="D462" s="32" t="str">
        <f>料單!M413</f>
        <v/>
      </c>
      <c r="E462" s="32">
        <f>料單!F413</f>
        <v>0</v>
      </c>
      <c r="F462" s="32" t="str">
        <f>料單!G413</f>
        <v>AA</v>
      </c>
      <c r="G462" s="32">
        <f>料單!H413</f>
        <v>-4</v>
      </c>
      <c r="H462" s="32" t="str">
        <f>料單!I413</f>
        <v>AA</v>
      </c>
      <c r="I462" s="32">
        <f>料單!J413</f>
        <v>18</v>
      </c>
      <c r="J462" s="32">
        <f>料單!K413</f>
        <v>0</v>
      </c>
      <c r="K462" s="53">
        <f ca="1">板材才數分析.!O312</f>
        <v>0</v>
      </c>
      <c r="L462" s="32" t="str">
        <f>IFERROR(VLOOKUP(C462,[1]資料庫!$K$3:$AA$10,17,FALSE),"")</f>
        <v/>
      </c>
      <c r="M462" s="32">
        <f>IFERROR(
    INDEX(單價表!$E$3:$M$1000,
          MATCH($C462, 單價表!$B$3:$B$1000, 0),
          MATCH($I462, 單價表!$E$2:$M$2, 0)
    ),
    ""
)</f>
        <v>99</v>
      </c>
      <c r="N462" s="35">
        <f t="shared" ca="1" si="16"/>
        <v>0</v>
      </c>
      <c r="O462" s="32" t="str">
        <f>料單!P413</f>
        <v>鉸2</v>
      </c>
      <c r="P462" s="32" t="str">
        <f>料單!Q413</f>
        <v/>
      </c>
      <c r="Q462" s="32" t="str">
        <f>料單!R413</f>
        <v/>
      </c>
      <c r="R462" s="32">
        <f>料單!S413</f>
        <v>0</v>
      </c>
    </row>
    <row r="463" spans="1:18" x14ac:dyDescent="0.25">
      <c r="A463" s="32">
        <f>[1]板材才數分析.!D313</f>
        <v>11012</v>
      </c>
      <c r="B463" s="32">
        <f>料單!E414</f>
        <v>0</v>
      </c>
      <c r="C463" s="32">
        <f>料單!L414</f>
        <v>0</v>
      </c>
      <c r="D463" s="32" t="str">
        <f>料單!M414</f>
        <v/>
      </c>
      <c r="E463" s="32">
        <f>料單!F414</f>
        <v>0</v>
      </c>
      <c r="F463" s="32" t="str">
        <f>料單!G414</f>
        <v/>
      </c>
      <c r="G463" s="32">
        <f>料單!H414</f>
        <v>0</v>
      </c>
      <c r="H463" s="32" t="str">
        <f>料單!I414</f>
        <v/>
      </c>
      <c r="I463" s="32">
        <f>料單!J414</f>
        <v>0</v>
      </c>
      <c r="J463" s="32">
        <f>料單!K414</f>
        <v>0</v>
      </c>
      <c r="K463" s="53">
        <f ca="1">板材才數分析.!O313</f>
        <v>0</v>
      </c>
      <c r="L463" s="32" t="str">
        <f>IFERROR(VLOOKUP(C463,[1]資料庫!$K$3:$AA$10,17,FALSE),"")</f>
        <v/>
      </c>
      <c r="M463" s="32" t="str">
        <f>IFERROR(
    INDEX(單價表!$E$3:$M$1000,
          MATCH($C463, 單價表!$B$3:$B$1000, 0),
          MATCH($I463, 單價表!$E$2:$M$2, 0)
    ),
    ""
)</f>
        <v/>
      </c>
      <c r="N463" s="35" t="str">
        <f t="shared" ca="1" si="16"/>
        <v/>
      </c>
      <c r="O463" s="32" t="str">
        <f>料單!P414</f>
        <v/>
      </c>
      <c r="P463" s="32" t="str">
        <f>料單!Q414</f>
        <v/>
      </c>
      <c r="Q463" s="32" t="str">
        <f>料單!R414</f>
        <v/>
      </c>
      <c r="R463" s="32">
        <f>料單!S414</f>
        <v>0</v>
      </c>
    </row>
    <row r="464" spans="1:18" x14ac:dyDescent="0.25">
      <c r="A464" s="32">
        <f>[1]板材才數分析.!D314</f>
        <v>11013</v>
      </c>
      <c r="B464" s="32">
        <f>料單!E415</f>
        <v>0</v>
      </c>
      <c r="C464" s="32">
        <f>料單!L415</f>
        <v>0</v>
      </c>
      <c r="D464" s="32" t="str">
        <f>料單!M415</f>
        <v/>
      </c>
      <c r="E464" s="32">
        <f>料單!F415</f>
        <v>0</v>
      </c>
      <c r="F464" s="32" t="str">
        <f>料單!G415</f>
        <v/>
      </c>
      <c r="G464" s="32">
        <f>料單!H415</f>
        <v>0</v>
      </c>
      <c r="H464" s="32" t="str">
        <f>料單!I415</f>
        <v/>
      </c>
      <c r="I464" s="32">
        <f>料單!J415</f>
        <v>0</v>
      </c>
      <c r="J464" s="32">
        <f>料單!K415</f>
        <v>0</v>
      </c>
      <c r="K464" s="53">
        <f ca="1">板材才數分析.!O314</f>
        <v>0</v>
      </c>
      <c r="L464" s="32" t="str">
        <f>IFERROR(VLOOKUP(C464,[1]資料庫!$K$3:$AA$10,17,FALSE),"")</f>
        <v/>
      </c>
      <c r="M464" s="32" t="str">
        <f>IFERROR(
    INDEX(單價表!$E$3:$M$1000,
          MATCH($C464, 單價表!$B$3:$B$1000, 0),
          MATCH($I464, 單價表!$E$2:$M$2, 0)
    ),
    ""
)</f>
        <v/>
      </c>
      <c r="N464" s="35" t="str">
        <f t="shared" ca="1" si="16"/>
        <v/>
      </c>
      <c r="O464" s="32" t="str">
        <f>料單!P415</f>
        <v/>
      </c>
      <c r="P464" s="32" t="str">
        <f>料單!Q415</f>
        <v/>
      </c>
      <c r="Q464" s="32" t="str">
        <f>料單!R415</f>
        <v/>
      </c>
      <c r="R464" s="32">
        <f>料單!S415</f>
        <v>0</v>
      </c>
    </row>
    <row r="465" spans="1:18" x14ac:dyDescent="0.25">
      <c r="A465" s="32">
        <f>[1]板材才數分析.!D315</f>
        <v>11014</v>
      </c>
      <c r="B465" s="32">
        <f>料單!E416</f>
        <v>0</v>
      </c>
      <c r="C465" s="32">
        <f>料單!L416</f>
        <v>0</v>
      </c>
      <c r="D465" s="32" t="str">
        <f>料單!M416</f>
        <v/>
      </c>
      <c r="E465" s="32">
        <f>料單!F416</f>
        <v>0</v>
      </c>
      <c r="F465" s="32" t="str">
        <f>料單!G416</f>
        <v/>
      </c>
      <c r="G465" s="32">
        <f>料單!H416</f>
        <v>0</v>
      </c>
      <c r="H465" s="32" t="str">
        <f>料單!I416</f>
        <v/>
      </c>
      <c r="I465" s="32">
        <f>料單!J416</f>
        <v>0</v>
      </c>
      <c r="J465" s="32">
        <f>料單!K416</f>
        <v>0</v>
      </c>
      <c r="K465" s="53">
        <f ca="1">板材才數分析.!O315</f>
        <v>0</v>
      </c>
      <c r="L465" s="32" t="str">
        <f>IFERROR(VLOOKUP(C465,[1]資料庫!$K$3:$AA$10,17,FALSE),"")</f>
        <v/>
      </c>
      <c r="M465" s="32" t="str">
        <f>IFERROR(
    INDEX(單價表!$E$3:$M$1000,
          MATCH($C465, 單價表!$B$3:$B$1000, 0),
          MATCH($I465, 單價表!$E$2:$M$2, 0)
    ),
    ""
)</f>
        <v/>
      </c>
      <c r="N465" s="35" t="str">
        <f t="shared" ca="1" si="16"/>
        <v/>
      </c>
      <c r="O465" s="32" t="str">
        <f>料單!P416</f>
        <v/>
      </c>
      <c r="P465" s="32" t="str">
        <f>料單!Q416</f>
        <v/>
      </c>
      <c r="Q465" s="32" t="str">
        <f>料單!R416</f>
        <v/>
      </c>
      <c r="R465" s="32">
        <f>料單!S416</f>
        <v>0</v>
      </c>
    </row>
    <row r="466" spans="1:18" x14ac:dyDescent="0.25">
      <c r="A466" s="32">
        <f>[1]板材才數分析.!D316</f>
        <v>11015</v>
      </c>
      <c r="B466" s="32">
        <f>料單!E417</f>
        <v>0</v>
      </c>
      <c r="C466" s="32">
        <f>料單!L417</f>
        <v>0</v>
      </c>
      <c r="D466" s="32" t="str">
        <f>料單!M417</f>
        <v/>
      </c>
      <c r="E466" s="32">
        <f>料單!F417</f>
        <v>0</v>
      </c>
      <c r="F466" s="32" t="str">
        <f>料單!G417</f>
        <v/>
      </c>
      <c r="G466" s="32">
        <f>料單!H417</f>
        <v>0</v>
      </c>
      <c r="H466" s="32" t="str">
        <f>料單!I417</f>
        <v/>
      </c>
      <c r="I466" s="32">
        <f>料單!J417</f>
        <v>0</v>
      </c>
      <c r="J466" s="32">
        <f>料單!K417</f>
        <v>0</v>
      </c>
      <c r="K466" s="53">
        <f ca="1">板材才數分析.!O316</f>
        <v>0</v>
      </c>
      <c r="L466" s="32" t="str">
        <f>IFERROR(VLOOKUP(C466,[1]資料庫!$K$3:$AA$10,17,FALSE),"")</f>
        <v/>
      </c>
      <c r="M466" s="32" t="str">
        <f>IFERROR(
    INDEX(單價表!$E$3:$M$1000,
          MATCH($C466, 單價表!$B$3:$B$1000, 0),
          MATCH($I466, 單價表!$E$2:$M$2, 0)
    ),
    ""
)</f>
        <v/>
      </c>
      <c r="N466" s="35" t="str">
        <f t="shared" ca="1" si="16"/>
        <v/>
      </c>
      <c r="O466" s="32" t="str">
        <f>料單!P417</f>
        <v/>
      </c>
      <c r="P466" s="32" t="str">
        <f>料單!Q417</f>
        <v/>
      </c>
      <c r="Q466" s="32" t="str">
        <f>料單!R417</f>
        <v/>
      </c>
      <c r="R466" s="32">
        <f>料單!S417</f>
        <v>0</v>
      </c>
    </row>
    <row r="467" spans="1:18" x14ac:dyDescent="0.25">
      <c r="A467" s="32">
        <f>[1]板材才數分析.!D317</f>
        <v>11016</v>
      </c>
      <c r="B467" s="32">
        <f>料單!E418</f>
        <v>0</v>
      </c>
      <c r="C467" s="32">
        <f>料單!L418</f>
        <v>0</v>
      </c>
      <c r="D467" s="32" t="str">
        <f>料單!M418</f>
        <v/>
      </c>
      <c r="E467" s="32">
        <f>料單!F418</f>
        <v>0</v>
      </c>
      <c r="F467" s="32" t="str">
        <f>料單!G418</f>
        <v/>
      </c>
      <c r="G467" s="32">
        <f>料單!H418</f>
        <v>0</v>
      </c>
      <c r="H467" s="32" t="str">
        <f>料單!I418</f>
        <v/>
      </c>
      <c r="I467" s="32">
        <f>料單!J418</f>
        <v>0</v>
      </c>
      <c r="J467" s="32">
        <f>料單!K418</f>
        <v>0</v>
      </c>
      <c r="K467" s="53">
        <f ca="1">板材才數分析.!O317</f>
        <v>0</v>
      </c>
      <c r="L467" s="32" t="str">
        <f>IFERROR(VLOOKUP(C467,[1]資料庫!$K$3:$AA$10,17,FALSE),"")</f>
        <v/>
      </c>
      <c r="M467" s="32" t="str">
        <f>IFERROR(
    INDEX(單價表!$E$3:$M$1000,
          MATCH($C467, 單價表!$B$3:$B$1000, 0),
          MATCH($I467, 單價表!$E$2:$M$2, 0)
    ),
    ""
)</f>
        <v/>
      </c>
      <c r="N467" s="35" t="str">
        <f t="shared" ca="1" si="16"/>
        <v/>
      </c>
      <c r="O467" s="32" t="str">
        <f>料單!P418</f>
        <v/>
      </c>
      <c r="P467" s="32" t="str">
        <f>料單!Q418</f>
        <v/>
      </c>
      <c r="Q467" s="32" t="str">
        <f>料單!R418</f>
        <v/>
      </c>
      <c r="R467" s="32">
        <f>料單!S418</f>
        <v>0</v>
      </c>
    </row>
    <row r="468" spans="1:18" x14ac:dyDescent="0.25">
      <c r="A468" s="32">
        <f>[1]板材才數分析.!D318</f>
        <v>11017</v>
      </c>
      <c r="B468" s="32">
        <f>料單!E419</f>
        <v>0</v>
      </c>
      <c r="C468" s="32">
        <f>料單!L419</f>
        <v>0</v>
      </c>
      <c r="D468" s="32" t="str">
        <f>料單!M419</f>
        <v/>
      </c>
      <c r="E468" s="32">
        <f>料單!F419</f>
        <v>0</v>
      </c>
      <c r="F468" s="32" t="str">
        <f>料單!G419</f>
        <v/>
      </c>
      <c r="G468" s="32">
        <f>料單!H419</f>
        <v>0</v>
      </c>
      <c r="H468" s="32" t="str">
        <f>料單!I419</f>
        <v/>
      </c>
      <c r="I468" s="32">
        <f>料單!J419</f>
        <v>0</v>
      </c>
      <c r="J468" s="32">
        <f>料單!K419</f>
        <v>0</v>
      </c>
      <c r="K468" s="53">
        <f ca="1">板材才數分析.!O318</f>
        <v>0</v>
      </c>
      <c r="L468" s="32" t="str">
        <f>IFERROR(VLOOKUP(C468,[1]資料庫!$K$3:$AA$10,17,FALSE),"")</f>
        <v/>
      </c>
      <c r="M468" s="32" t="str">
        <f>IFERROR(
    INDEX(單價表!$E$3:$M$1000,
          MATCH($C468, 單價表!$B$3:$B$1000, 0),
          MATCH($I468, 單價表!$E$2:$M$2, 0)
    ),
    ""
)</f>
        <v/>
      </c>
      <c r="N468" s="35" t="str">
        <f t="shared" ca="1" si="16"/>
        <v/>
      </c>
      <c r="O468" s="32" t="str">
        <f>料單!P419</f>
        <v/>
      </c>
      <c r="P468" s="32" t="str">
        <f>料單!Q419</f>
        <v/>
      </c>
      <c r="Q468" s="32" t="str">
        <f>料單!R419</f>
        <v/>
      </c>
      <c r="R468" s="32">
        <f>料單!S419</f>
        <v>0</v>
      </c>
    </row>
    <row r="469" spans="1:18" x14ac:dyDescent="0.25">
      <c r="A469" s="32">
        <f>[1]板材才數分析.!D319</f>
        <v>11018</v>
      </c>
      <c r="B469" s="32">
        <f>料單!E420</f>
        <v>0</v>
      </c>
      <c r="C469" s="32">
        <f>料單!L420</f>
        <v>0</v>
      </c>
      <c r="D469" s="32" t="str">
        <f>料單!M420</f>
        <v/>
      </c>
      <c r="E469" s="32">
        <f>料單!F420</f>
        <v>0</v>
      </c>
      <c r="F469" s="32" t="str">
        <f>料單!G420</f>
        <v/>
      </c>
      <c r="G469" s="32">
        <f>料單!H420</f>
        <v>0</v>
      </c>
      <c r="H469" s="32" t="str">
        <f>料單!I420</f>
        <v/>
      </c>
      <c r="I469" s="32">
        <f>料單!J420</f>
        <v>0</v>
      </c>
      <c r="J469" s="32">
        <f>料單!K420</f>
        <v>0</v>
      </c>
      <c r="K469" s="53">
        <f ca="1">板材才數分析.!O319</f>
        <v>0</v>
      </c>
      <c r="M469" s="32" t="str">
        <f>IFERROR(
    INDEX(單價表!$E$3:$M$1000,
          MATCH($C469, 單價表!$B$3:$B$1000, 0),
          MATCH($I469, 單價表!$E$2:$M$2, 0)
    ),
    ""
)</f>
        <v/>
      </c>
      <c r="N469" s="35" t="str">
        <f t="shared" ca="1" si="16"/>
        <v/>
      </c>
      <c r="O469" s="32" t="str">
        <f>料單!P420</f>
        <v/>
      </c>
      <c r="P469" s="32" t="str">
        <f>料單!Q420</f>
        <v/>
      </c>
      <c r="Q469" s="32" t="str">
        <f>料單!R420</f>
        <v/>
      </c>
      <c r="R469" s="32">
        <f>料單!S420</f>
        <v>0</v>
      </c>
    </row>
    <row r="470" spans="1:18" x14ac:dyDescent="0.25">
      <c r="A470" s="32">
        <f>[1]板材才數分析.!D320</f>
        <v>11019</v>
      </c>
      <c r="B470" s="32">
        <f>料單!E421</f>
        <v>0</v>
      </c>
      <c r="C470" s="32">
        <f>料單!L421</f>
        <v>0</v>
      </c>
      <c r="D470" s="32" t="str">
        <f>料單!M421</f>
        <v/>
      </c>
      <c r="E470" s="32">
        <f>料單!F421</f>
        <v>0</v>
      </c>
      <c r="F470" s="32" t="str">
        <f>料單!G421</f>
        <v/>
      </c>
      <c r="G470" s="32">
        <f>料單!H421</f>
        <v>0</v>
      </c>
      <c r="H470" s="32" t="str">
        <f>料單!I421</f>
        <v/>
      </c>
      <c r="I470" s="32">
        <f>料單!J421</f>
        <v>0</v>
      </c>
      <c r="J470" s="32">
        <f>料單!K421</f>
        <v>0</v>
      </c>
      <c r="K470" s="53">
        <f ca="1">板材才數分析.!O320</f>
        <v>0</v>
      </c>
      <c r="M470" s="32" t="str">
        <f>IFERROR(
    INDEX(單價表!$E$3:$M$1000,
          MATCH($C470, 單價表!$B$3:$B$1000, 0),
          MATCH($I470, 單價表!$E$2:$M$2, 0)
    ),
    ""
)</f>
        <v/>
      </c>
      <c r="N470" s="35" t="str">
        <f t="shared" ca="1" si="16"/>
        <v/>
      </c>
      <c r="O470" s="32" t="str">
        <f>料單!P421</f>
        <v/>
      </c>
      <c r="P470" s="32" t="str">
        <f>料單!Q421</f>
        <v/>
      </c>
      <c r="Q470" s="32" t="str">
        <f>料單!R421</f>
        <v/>
      </c>
      <c r="R470" s="32">
        <f>料單!S421</f>
        <v>0</v>
      </c>
    </row>
    <row r="471" spans="1:18" x14ac:dyDescent="0.25">
      <c r="A471" s="32">
        <f>[1]板材才數分析.!D321</f>
        <v>11020</v>
      </c>
      <c r="B471" s="32">
        <f>料單!E422</f>
        <v>0</v>
      </c>
      <c r="C471" s="32">
        <f>料單!L422</f>
        <v>0</v>
      </c>
      <c r="D471" s="32" t="str">
        <f>料單!M422</f>
        <v/>
      </c>
      <c r="E471" s="32">
        <f>料單!F422</f>
        <v>0</v>
      </c>
      <c r="F471" s="32" t="str">
        <f>料單!G422</f>
        <v/>
      </c>
      <c r="G471" s="32">
        <f>料單!H422</f>
        <v>0</v>
      </c>
      <c r="H471" s="32" t="str">
        <f>料單!I422</f>
        <v/>
      </c>
      <c r="I471" s="32">
        <f>料單!J422</f>
        <v>0</v>
      </c>
      <c r="J471" s="32">
        <f>料單!K422</f>
        <v>0</v>
      </c>
      <c r="K471" s="53">
        <f ca="1">板材才數分析.!O321</f>
        <v>0</v>
      </c>
      <c r="M471" s="32" t="str">
        <f>IFERROR(
    INDEX(單價表!$E$3:$M$1000,
          MATCH($C471, 單價表!$B$3:$B$1000, 0),
          MATCH($I471, 單價表!$E$2:$M$2, 0)
    ),
    ""
)</f>
        <v/>
      </c>
      <c r="N471" s="35" t="str">
        <f t="shared" ca="1" si="16"/>
        <v/>
      </c>
      <c r="O471" s="32" t="str">
        <f>料單!P422</f>
        <v/>
      </c>
      <c r="P471" s="32" t="str">
        <f>料單!Q422</f>
        <v/>
      </c>
      <c r="Q471" s="32" t="str">
        <f>料單!R422</f>
        <v/>
      </c>
      <c r="R471" s="32">
        <f>料單!S422</f>
        <v>0</v>
      </c>
    </row>
    <row r="472" spans="1:18" x14ac:dyDescent="0.25">
      <c r="A472" s="32">
        <f>[1]板材才數分析.!D322</f>
        <v>11021</v>
      </c>
      <c r="B472" s="32">
        <f>料單!E423</f>
        <v>0</v>
      </c>
      <c r="C472" s="32">
        <f>料單!L423</f>
        <v>0</v>
      </c>
      <c r="D472" s="32" t="str">
        <f>料單!M423</f>
        <v/>
      </c>
      <c r="E472" s="32">
        <f>料單!F423</f>
        <v>0</v>
      </c>
      <c r="F472" s="32" t="str">
        <f>料單!G423</f>
        <v/>
      </c>
      <c r="G472" s="32">
        <f>料單!H423</f>
        <v>0</v>
      </c>
      <c r="H472" s="32" t="str">
        <f>料單!I423</f>
        <v/>
      </c>
      <c r="I472" s="32">
        <f>料單!J423</f>
        <v>0</v>
      </c>
      <c r="J472" s="32">
        <f>料單!K423</f>
        <v>0</v>
      </c>
      <c r="K472" s="53">
        <f ca="1">板材才數分析.!O322</f>
        <v>0</v>
      </c>
      <c r="L472" s="400" t="str">
        <f>IFERROR(VLOOKUP(C472,[1]資料庫!$K$3:$AA$10,17,FALSE),"")</f>
        <v/>
      </c>
      <c r="M472" s="32" t="str">
        <f>IFERROR(
    INDEX(單價表!$E$3:$M$1000,
          MATCH($C472, 單價表!$B$3:$B$1000, 0),
          MATCH($I472, 單價表!$E$2:$M$2, 0)
    ),
    ""
)</f>
        <v/>
      </c>
      <c r="N472" s="399" t="str">
        <f t="shared" ca="1" si="16"/>
        <v/>
      </c>
      <c r="O472" s="32" t="str">
        <f>料單!P423</f>
        <v/>
      </c>
      <c r="P472" s="32" t="str">
        <f>料單!Q423</f>
        <v/>
      </c>
      <c r="Q472" s="32" t="str">
        <f>料單!R423</f>
        <v/>
      </c>
      <c r="R472" s="32">
        <f>料單!S423</f>
        <v>0</v>
      </c>
    </row>
    <row r="473" spans="1:18" x14ac:dyDescent="0.25">
      <c r="A473" s="32">
        <f>[1]板材才數分析.!D323</f>
        <v>11022</v>
      </c>
      <c r="B473" s="32">
        <f>料單!E424</f>
        <v>0</v>
      </c>
      <c r="C473" s="32">
        <f>料單!L424</f>
        <v>0</v>
      </c>
      <c r="D473" s="32" t="str">
        <f>料單!M424</f>
        <v/>
      </c>
      <c r="E473" s="32">
        <f>料單!F424</f>
        <v>0</v>
      </c>
      <c r="F473" s="32" t="str">
        <f>料單!G424</f>
        <v/>
      </c>
      <c r="G473" s="32">
        <f>料單!H424</f>
        <v>0</v>
      </c>
      <c r="H473" s="32" t="str">
        <f>料單!I424</f>
        <v/>
      </c>
      <c r="I473" s="32">
        <f>料單!J424</f>
        <v>0</v>
      </c>
      <c r="J473" s="32">
        <f>料單!K424</f>
        <v>0</v>
      </c>
      <c r="K473" s="53">
        <f ca="1">板材才數分析.!O323</f>
        <v>0</v>
      </c>
      <c r="L473" s="400" t="str">
        <f>IFERROR(VLOOKUP(C473,[1]資料庫!$K$3:$AA$10,17,FALSE),"")</f>
        <v/>
      </c>
      <c r="M473" s="32" t="str">
        <f>IFERROR(
    INDEX(單價表!$E$3:$M$1000,
          MATCH($C473, 單價表!$B$3:$B$1000, 0),
          MATCH($I473, 單價表!$E$2:$M$2, 0)
    ),
    ""
)</f>
        <v/>
      </c>
      <c r="N473" s="399" t="str">
        <f t="shared" ca="1" si="16"/>
        <v/>
      </c>
      <c r="O473" s="32" t="str">
        <f>料單!P424</f>
        <v/>
      </c>
      <c r="P473" s="32" t="str">
        <f>料單!Q424</f>
        <v/>
      </c>
      <c r="Q473" s="32" t="str">
        <f>料單!R424</f>
        <v/>
      </c>
      <c r="R473" s="32">
        <f>料單!S424</f>
        <v>0</v>
      </c>
    </row>
    <row r="474" spans="1:18" x14ac:dyDescent="0.25">
      <c r="A474" s="32">
        <f>[1]板材才數分析.!D324</f>
        <v>11023</v>
      </c>
      <c r="B474" s="32">
        <f>料單!E425</f>
        <v>0</v>
      </c>
      <c r="C474" s="32">
        <f>料單!L425</f>
        <v>0</v>
      </c>
      <c r="D474" s="32" t="str">
        <f>料單!M425</f>
        <v/>
      </c>
      <c r="E474" s="32">
        <f>料單!F425</f>
        <v>0</v>
      </c>
      <c r="F474" s="32" t="str">
        <f>料單!G425</f>
        <v/>
      </c>
      <c r="G474" s="32">
        <f>料單!H425</f>
        <v>0</v>
      </c>
      <c r="H474" s="32" t="str">
        <f>料單!I425</f>
        <v/>
      </c>
      <c r="I474" s="32">
        <f>料單!J425</f>
        <v>0</v>
      </c>
      <c r="J474" s="32">
        <f>料單!K425</f>
        <v>0</v>
      </c>
      <c r="K474" s="53">
        <f ca="1">板材才數分析.!O324</f>
        <v>0</v>
      </c>
      <c r="L474" s="400" t="str">
        <f>IFERROR(VLOOKUP(C474,[1]資料庫!$K$3:$AA$10,17,FALSE),"")</f>
        <v/>
      </c>
      <c r="M474" s="32" t="str">
        <f>IFERROR(
    INDEX(單價表!$E$3:$M$1000,
          MATCH($C474, 單價表!$B$3:$B$1000, 0),
          MATCH($I474, 單價表!$E$2:$M$2, 0)
    ),
    ""
)</f>
        <v/>
      </c>
      <c r="N474" s="399" t="str">
        <f t="shared" ca="1" si="16"/>
        <v/>
      </c>
      <c r="O474" s="32" t="str">
        <f>料單!P425</f>
        <v/>
      </c>
      <c r="P474" s="32" t="str">
        <f>料單!Q425</f>
        <v/>
      </c>
      <c r="Q474" s="32" t="str">
        <f>料單!R425</f>
        <v/>
      </c>
      <c r="R474" s="32">
        <f>料單!S425</f>
        <v>0</v>
      </c>
    </row>
    <row r="475" spans="1:18" x14ac:dyDescent="0.25">
      <c r="A475" s="32">
        <f>[1]板材才數分析.!D325</f>
        <v>11024</v>
      </c>
      <c r="B475" s="32">
        <f>料單!E426</f>
        <v>0</v>
      </c>
      <c r="C475" s="32">
        <f>料單!L426</f>
        <v>0</v>
      </c>
      <c r="D475" s="32" t="str">
        <f>料單!M426</f>
        <v/>
      </c>
      <c r="E475" s="32">
        <f>料單!F426</f>
        <v>0</v>
      </c>
      <c r="F475" s="32" t="str">
        <f>料單!G426</f>
        <v/>
      </c>
      <c r="G475" s="32">
        <f>料單!H426</f>
        <v>0</v>
      </c>
      <c r="H475" s="32" t="str">
        <f>料單!I426</f>
        <v/>
      </c>
      <c r="I475" s="32">
        <f>料單!J426</f>
        <v>0</v>
      </c>
      <c r="J475" s="32">
        <f>料單!K426</f>
        <v>0</v>
      </c>
      <c r="K475" s="53">
        <f ca="1">板材才數分析.!O325</f>
        <v>0</v>
      </c>
      <c r="L475" s="400" t="str">
        <f>IFERROR(VLOOKUP(C475,[1]資料庫!$K$3:$AA$10,17,FALSE),"")</f>
        <v/>
      </c>
      <c r="M475" s="32" t="str">
        <f>IFERROR(
    INDEX(單價表!$E$3:$M$1000,
          MATCH($C475, 單價表!$B$3:$B$1000, 0),
          MATCH($I475, 單價表!$E$2:$M$2, 0)
    ),
    ""
)</f>
        <v/>
      </c>
      <c r="N475" s="399" t="str">
        <f t="shared" ca="1" si="16"/>
        <v/>
      </c>
      <c r="O475" s="32" t="str">
        <f>料單!P426</f>
        <v/>
      </c>
      <c r="P475" s="32" t="str">
        <f>料單!Q426</f>
        <v/>
      </c>
      <c r="Q475" s="32" t="str">
        <f>料單!R426</f>
        <v/>
      </c>
      <c r="R475" s="32">
        <f>料單!S426</f>
        <v>0</v>
      </c>
    </row>
    <row r="476" spans="1:18" x14ac:dyDescent="0.25">
      <c r="A476" s="32">
        <f>[1]板材才數分析.!D326</f>
        <v>11025</v>
      </c>
      <c r="B476" s="32">
        <f>料單!E427</f>
        <v>0</v>
      </c>
      <c r="C476" s="32">
        <f>料單!L427</f>
        <v>0</v>
      </c>
      <c r="D476" s="32" t="str">
        <f>料單!M427</f>
        <v/>
      </c>
      <c r="E476" s="32">
        <f>料單!F427</f>
        <v>0</v>
      </c>
      <c r="F476" s="32" t="str">
        <f>料單!G427</f>
        <v/>
      </c>
      <c r="G476" s="32">
        <f>料單!H427</f>
        <v>0</v>
      </c>
      <c r="H476" s="32" t="str">
        <f>料單!I427</f>
        <v/>
      </c>
      <c r="I476" s="32">
        <f>料單!J427</f>
        <v>0</v>
      </c>
      <c r="J476" s="32">
        <f>料單!K427</f>
        <v>0</v>
      </c>
      <c r="K476" s="53">
        <f ca="1">板材才數分析.!O326</f>
        <v>0</v>
      </c>
      <c r="L476" s="400" t="str">
        <f>IFERROR(VLOOKUP(C476,[1]資料庫!$K$3:$AA$10,17,FALSE),"")</f>
        <v/>
      </c>
      <c r="M476" s="32" t="str">
        <f>IFERROR(
    INDEX(單價表!$E$3:$M$1000,
          MATCH($C476, 單價表!$B$3:$B$1000, 0),
          MATCH($I476, 單價表!$E$2:$M$2, 0)
    ),
    ""
)</f>
        <v/>
      </c>
      <c r="N476" s="399" t="str">
        <f t="shared" ca="1" si="16"/>
        <v/>
      </c>
      <c r="O476" s="32" t="str">
        <f>料單!P427</f>
        <v/>
      </c>
      <c r="P476" s="32" t="str">
        <f>料單!Q427</f>
        <v/>
      </c>
      <c r="Q476" s="32" t="str">
        <f>料單!R427</f>
        <v/>
      </c>
      <c r="R476" s="32">
        <f>料單!S427</f>
        <v>0</v>
      </c>
    </row>
    <row r="477" spans="1:18" x14ac:dyDescent="0.25">
      <c r="A477" s="32">
        <f>[1]板材才數分析.!D327</f>
        <v>11026</v>
      </c>
      <c r="B477" s="32">
        <f>料單!E428</f>
        <v>0</v>
      </c>
      <c r="C477" s="32">
        <f>料單!L428</f>
        <v>0</v>
      </c>
      <c r="D477" s="32" t="str">
        <f>料單!M428</f>
        <v/>
      </c>
      <c r="E477" s="32">
        <f>料單!F428</f>
        <v>0</v>
      </c>
      <c r="F477" s="32" t="str">
        <f>料單!G428</f>
        <v/>
      </c>
      <c r="G477" s="32">
        <f>料單!H428</f>
        <v>0</v>
      </c>
      <c r="H477" s="32" t="str">
        <f>料單!I428</f>
        <v/>
      </c>
      <c r="I477" s="32">
        <f>料單!J428</f>
        <v>0</v>
      </c>
      <c r="J477" s="32">
        <f>料單!K428</f>
        <v>0</v>
      </c>
      <c r="K477" s="53">
        <f ca="1">板材才數分析.!O327</f>
        <v>0</v>
      </c>
      <c r="L477" s="400" t="str">
        <f>IFERROR(VLOOKUP(C477,[1]資料庫!$K$3:$AA$10,17,FALSE),"")</f>
        <v/>
      </c>
      <c r="M477" s="32" t="str">
        <f>IFERROR(
    INDEX(單價表!$E$3:$M$1000,
          MATCH($C477, 單價表!$B$3:$B$1000, 0),
          MATCH($I477, 單價表!$E$2:$M$2, 0)
    ),
    ""
)</f>
        <v/>
      </c>
      <c r="N477" s="399" t="str">
        <f t="shared" ca="1" si="16"/>
        <v/>
      </c>
      <c r="O477" s="32" t="str">
        <f>料單!P428</f>
        <v/>
      </c>
      <c r="P477" s="32" t="str">
        <f>料單!Q428</f>
        <v/>
      </c>
      <c r="Q477" s="32" t="str">
        <f>料單!R428</f>
        <v/>
      </c>
      <c r="R477" s="32">
        <f>料單!S428</f>
        <v>0</v>
      </c>
    </row>
    <row r="478" spans="1:18" x14ac:dyDescent="0.25">
      <c r="A478" s="32">
        <f>[1]板材才數分析.!D328</f>
        <v>11027</v>
      </c>
      <c r="B478" s="32">
        <f>料單!E429</f>
        <v>0</v>
      </c>
      <c r="C478" s="32">
        <f>料單!L429</f>
        <v>0</v>
      </c>
      <c r="D478" s="32" t="str">
        <f>料單!M429</f>
        <v/>
      </c>
      <c r="E478" s="32">
        <f>料單!F429</f>
        <v>0</v>
      </c>
      <c r="F478" s="32" t="str">
        <f>料單!G429</f>
        <v/>
      </c>
      <c r="G478" s="32">
        <f>料單!H429</f>
        <v>0</v>
      </c>
      <c r="H478" s="32" t="str">
        <f>料單!I429</f>
        <v/>
      </c>
      <c r="I478" s="32">
        <f>料單!J429</f>
        <v>0</v>
      </c>
      <c r="J478" s="32">
        <f>料單!K429</f>
        <v>0</v>
      </c>
      <c r="K478" s="53">
        <f ca="1">板材才數分析.!O328</f>
        <v>0</v>
      </c>
      <c r="M478" s="32" t="str">
        <f>IFERROR(
    INDEX(單價表!$E$3:$M$1000,
          MATCH($C478, 單價表!$B$3:$B$1000, 0),
          MATCH($I478, 單價表!$E$2:$M$2, 0)
    ),
    ""
)</f>
        <v/>
      </c>
      <c r="N478" s="35" t="str">
        <f t="shared" ca="1" si="16"/>
        <v/>
      </c>
      <c r="O478" s="32" t="str">
        <f>料單!P429</f>
        <v/>
      </c>
      <c r="P478" s="32" t="str">
        <f>料單!Q429</f>
        <v/>
      </c>
      <c r="Q478" s="32" t="str">
        <f>料單!R429</f>
        <v/>
      </c>
      <c r="R478" s="32">
        <f>料單!S429</f>
        <v>0</v>
      </c>
    </row>
    <row r="479" spans="1:18" x14ac:dyDescent="0.25">
      <c r="A479" s="32">
        <f>[1]板材才數分析.!D329</f>
        <v>11028</v>
      </c>
      <c r="B479" s="32">
        <f>料單!E430</f>
        <v>0</v>
      </c>
      <c r="C479" s="32">
        <f>料單!L430</f>
        <v>0</v>
      </c>
      <c r="D479" s="32" t="str">
        <f>料單!M430</f>
        <v/>
      </c>
      <c r="E479" s="32">
        <f>料單!F430</f>
        <v>0</v>
      </c>
      <c r="F479" s="32" t="str">
        <f>料單!G430</f>
        <v/>
      </c>
      <c r="G479" s="32">
        <f>料單!H430</f>
        <v>0</v>
      </c>
      <c r="H479" s="32" t="str">
        <f>料單!I430</f>
        <v/>
      </c>
      <c r="I479" s="32">
        <f>料單!J430</f>
        <v>0</v>
      </c>
      <c r="J479" s="32">
        <f>料單!K430</f>
        <v>0</v>
      </c>
      <c r="K479" s="53">
        <f ca="1">板材才數分析.!O329</f>
        <v>0</v>
      </c>
      <c r="M479" s="32" t="str">
        <f>IFERROR(
    INDEX(單價表!$E$3:$M$1000,
          MATCH($C479, 單價表!$B$3:$B$1000, 0),
          MATCH($I479, 單價表!$E$2:$M$2, 0)
    ),
    ""
)</f>
        <v/>
      </c>
      <c r="O479" s="32" t="str">
        <f>料單!P430</f>
        <v/>
      </c>
      <c r="P479" s="32" t="str">
        <f>料單!Q430</f>
        <v/>
      </c>
      <c r="Q479" s="32" t="str">
        <f>料單!R430</f>
        <v/>
      </c>
      <c r="R479" s="32">
        <f>料單!S430</f>
        <v>0</v>
      </c>
    </row>
    <row r="480" spans="1:18" x14ac:dyDescent="0.25">
      <c r="A480" s="32">
        <f>[1]板材才數分析.!D330</f>
        <v>11029</v>
      </c>
      <c r="B480" s="32">
        <f>料單!E431</f>
        <v>0</v>
      </c>
      <c r="C480" s="32">
        <f>料單!L431</f>
        <v>0</v>
      </c>
      <c r="D480" s="32" t="str">
        <f>料單!M431</f>
        <v/>
      </c>
      <c r="E480" s="32">
        <f>料單!F431</f>
        <v>0</v>
      </c>
      <c r="F480" s="32" t="str">
        <f>料單!G431</f>
        <v/>
      </c>
      <c r="G480" s="32">
        <f>料單!H431</f>
        <v>0</v>
      </c>
      <c r="H480" s="32" t="str">
        <f>料單!I431</f>
        <v/>
      </c>
      <c r="I480" s="32">
        <f>料單!J431</f>
        <v>0</v>
      </c>
      <c r="J480" s="32">
        <f>料單!K431</f>
        <v>0</v>
      </c>
      <c r="K480" s="53">
        <f ca="1">板材才數分析.!O330</f>
        <v>0</v>
      </c>
      <c r="M480" s="32" t="str">
        <f>IFERROR(
    INDEX(單價表!$E$3:$M$1000,
          MATCH($C480, 單價表!$B$3:$B$1000, 0),
          MATCH($I480, 單價表!$E$2:$M$2, 0)
    ),
    ""
)</f>
        <v/>
      </c>
      <c r="O480" s="32" t="str">
        <f>料單!P431</f>
        <v/>
      </c>
      <c r="P480" s="32" t="str">
        <f>料單!Q431</f>
        <v/>
      </c>
      <c r="Q480" s="32" t="str">
        <f>料單!R431</f>
        <v/>
      </c>
      <c r="R480" s="32">
        <f>料單!S431</f>
        <v>0</v>
      </c>
    </row>
    <row r="481" spans="1:18" x14ac:dyDescent="0.25">
      <c r="A481" s="32">
        <f>[1]板材才數分析.!D331</f>
        <v>11030</v>
      </c>
      <c r="B481" s="32">
        <f>料單!E432</f>
        <v>0</v>
      </c>
      <c r="C481" s="32">
        <f>料單!L432</f>
        <v>0</v>
      </c>
      <c r="D481" s="32" t="str">
        <f>料單!M432</f>
        <v/>
      </c>
      <c r="E481" s="32">
        <f>料單!F432</f>
        <v>0</v>
      </c>
      <c r="F481" s="32" t="str">
        <f>料單!G432</f>
        <v/>
      </c>
      <c r="G481" s="32">
        <f>料單!H432</f>
        <v>0</v>
      </c>
      <c r="H481" s="32" t="str">
        <f>料單!I432</f>
        <v/>
      </c>
      <c r="I481" s="32">
        <f>料單!J432</f>
        <v>0</v>
      </c>
      <c r="J481" s="32">
        <f>料單!K432</f>
        <v>0</v>
      </c>
      <c r="K481" s="53">
        <f ca="1">板材才數分析.!O331</f>
        <v>0</v>
      </c>
      <c r="M481" s="32" t="str">
        <f>IFERROR(
    INDEX(單價表!$E$3:$M$1000,
          MATCH($C481, 單價表!$B$3:$B$1000, 0),
          MATCH($I481, 單價表!$E$2:$M$2, 0)
    ),
    ""
)</f>
        <v/>
      </c>
      <c r="O481" s="32" t="str">
        <f>料單!P432</f>
        <v/>
      </c>
      <c r="P481" s="32" t="str">
        <f>料單!Q432</f>
        <v/>
      </c>
      <c r="Q481" s="32" t="str">
        <f>料單!R432</f>
        <v/>
      </c>
      <c r="R481" s="32">
        <f>料單!S432</f>
        <v>0</v>
      </c>
    </row>
    <row r="482" spans="1:18" x14ac:dyDescent="0.25">
      <c r="B482" s="400"/>
      <c r="C482" s="400"/>
      <c r="D482" s="400">
        <f>[2]板材才數分析.!L459</f>
        <v>0</v>
      </c>
      <c r="E482" s="400">
        <f>[2]板材才數分析.!F459</f>
        <v>0</v>
      </c>
      <c r="F482" s="400">
        <f>[2]板材才數分析.!G459</f>
        <v>0</v>
      </c>
      <c r="G482" s="400">
        <f>[2]板材才數分析.!H459</f>
        <v>0</v>
      </c>
      <c r="H482" s="400">
        <f>[2]板材才數分析.!I459</f>
        <v>0</v>
      </c>
      <c r="I482" s="400">
        <f>[2]板材才數分析.!J459</f>
        <v>0</v>
      </c>
      <c r="J482" s="400">
        <f>[2]板材才數分析.!K459</f>
        <v>0</v>
      </c>
      <c r="K482" s="401"/>
      <c r="L482" s="400"/>
      <c r="M482" s="400"/>
    </row>
    <row r="483" spans="1:18" x14ac:dyDescent="0.25">
      <c r="B483" s="400"/>
      <c r="C483" s="400"/>
      <c r="D483" s="400">
        <f>[2]板材才數分析.!L460</f>
        <v>0</v>
      </c>
      <c r="E483" s="400">
        <f>[2]板材才數分析.!F460</f>
        <v>0</v>
      </c>
      <c r="F483" s="400">
        <f>[2]板材才數分析.!G460</f>
        <v>0</v>
      </c>
      <c r="G483" s="400">
        <f>[2]板材才數分析.!H460</f>
        <v>0</v>
      </c>
      <c r="H483" s="400">
        <f>[2]板材才數分析.!I460</f>
        <v>0</v>
      </c>
      <c r="I483" s="400">
        <f>[2]板材才數分析.!J460</f>
        <v>0</v>
      </c>
      <c r="J483" s="400">
        <f>[2]板材才數分析.!K460</f>
        <v>0</v>
      </c>
      <c r="K483" s="401"/>
      <c r="L483" s="400"/>
      <c r="M483" s="400"/>
    </row>
    <row r="484" spans="1:18" x14ac:dyDescent="0.25">
      <c r="B484" s="400"/>
      <c r="C484" s="400"/>
      <c r="D484" s="400">
        <f>[2]板材才數分析.!L461</f>
        <v>0</v>
      </c>
      <c r="E484" s="400">
        <f>[2]板材才數分析.!F461</f>
        <v>0</v>
      </c>
      <c r="F484" s="400">
        <f>[2]板材才數分析.!G461</f>
        <v>0</v>
      </c>
      <c r="G484" s="400">
        <f>[2]板材才數分析.!H461</f>
        <v>0</v>
      </c>
      <c r="H484" s="400">
        <f>[2]板材才數分析.!I461</f>
        <v>0</v>
      </c>
      <c r="I484" s="400">
        <f>[2]板材才數分析.!J461</f>
        <v>0</v>
      </c>
      <c r="J484" s="400">
        <f>[2]板材才數分析.!K461</f>
        <v>0</v>
      </c>
      <c r="K484" s="401"/>
      <c r="L484" s="400"/>
      <c r="M484" s="400"/>
    </row>
    <row r="485" spans="1:18" x14ac:dyDescent="0.25">
      <c r="B485" s="400"/>
      <c r="C485" s="400"/>
      <c r="D485" s="400">
        <f>[2]板材才數分析.!L462</f>
        <v>0</v>
      </c>
      <c r="E485" s="400">
        <f>[2]板材才數分析.!F462</f>
        <v>0</v>
      </c>
      <c r="F485" s="400">
        <f>[2]板材才數分析.!G462</f>
        <v>0</v>
      </c>
      <c r="G485" s="400">
        <f>[2]板材才數分析.!H462</f>
        <v>0</v>
      </c>
      <c r="H485" s="400">
        <f>[2]板材才數分析.!I462</f>
        <v>0</v>
      </c>
      <c r="I485" s="400">
        <f>[2]板材才數分析.!J462</f>
        <v>0</v>
      </c>
      <c r="J485" s="400">
        <f>[2]板材才數分析.!K462</f>
        <v>0</v>
      </c>
      <c r="K485" s="401"/>
      <c r="L485" s="400"/>
      <c r="M485" s="400"/>
    </row>
    <row r="486" spans="1:18" x14ac:dyDescent="0.25">
      <c r="B486" s="400"/>
      <c r="C486" s="400"/>
      <c r="D486" s="400">
        <f>[2]板材才數分析.!L463</f>
        <v>0</v>
      </c>
      <c r="E486" s="400">
        <f>[2]板材才數分析.!F463</f>
        <v>0</v>
      </c>
      <c r="F486" s="400">
        <f>[2]板材才數分析.!G463</f>
        <v>0</v>
      </c>
      <c r="G486" s="400">
        <f>[2]板材才數分析.!H463</f>
        <v>0</v>
      </c>
      <c r="H486" s="400">
        <f>[2]板材才數分析.!I463</f>
        <v>0</v>
      </c>
      <c r="I486" s="400">
        <f>[2]板材才數分析.!J463</f>
        <v>0</v>
      </c>
      <c r="J486" s="400">
        <f>[2]板材才數分析.!K463</f>
        <v>0</v>
      </c>
      <c r="K486" s="401"/>
      <c r="L486" s="400"/>
      <c r="M486" s="400"/>
    </row>
    <row r="487" spans="1:18" x14ac:dyDescent="0.25">
      <c r="B487" s="400"/>
      <c r="C487" s="400"/>
      <c r="D487" s="400"/>
      <c r="E487" s="400"/>
      <c r="F487" s="400"/>
      <c r="G487" s="400"/>
      <c r="H487" s="400"/>
      <c r="I487" s="400"/>
      <c r="J487" s="400"/>
      <c r="K487" s="401"/>
      <c r="L487" s="400" t="str">
        <f>IFERROR(VLOOKUP(C487,[1]資料庫!$K$3:$AA$10,17,FALSE),"")</f>
        <v/>
      </c>
      <c r="M487" s="400"/>
    </row>
    <row r="488" spans="1:18" x14ac:dyDescent="0.25">
      <c r="H488" s="524" t="s">
        <v>67</v>
      </c>
      <c r="I488" s="524"/>
      <c r="J488" s="524"/>
      <c r="K488" s="54">
        <f ca="1">SUM(K452:K487)</f>
        <v>0</v>
      </c>
      <c r="L488" s="48" t="str">
        <f>L452</f>
        <v/>
      </c>
      <c r="M488" s="47"/>
      <c r="N488" s="49"/>
      <c r="O488" s="466">
        <f ca="1">SUM(N452:N487)</f>
        <v>0</v>
      </c>
      <c r="P488" s="47"/>
    </row>
    <row r="489" spans="1:18" x14ac:dyDescent="0.25">
      <c r="A489" s="403" t="str">
        <f>料單!A435</f>
        <v>櫃體名稱</v>
      </c>
      <c r="B489" s="403">
        <f>料單!C435</f>
        <v>0</v>
      </c>
    </row>
    <row r="490" spans="1:18" x14ac:dyDescent="0.25">
      <c r="A490" s="403" t="str">
        <f>料單!A436</f>
        <v>櫃號</v>
      </c>
      <c r="B490" s="403">
        <f>料單!C436</f>
        <v>12</v>
      </c>
    </row>
    <row r="491" spans="1:18" x14ac:dyDescent="0.25">
      <c r="A491" s="403" t="str">
        <f>料單!A437</f>
        <v>櫃高</v>
      </c>
      <c r="B491" s="403">
        <f>料單!C437</f>
        <v>0</v>
      </c>
    </row>
    <row r="492" spans="1:18" x14ac:dyDescent="0.25">
      <c r="A492" s="403" t="str">
        <f>料單!A438</f>
        <v>櫃深</v>
      </c>
      <c r="B492" s="403">
        <f>料單!C438</f>
        <v>0</v>
      </c>
    </row>
    <row r="493" spans="1:18" x14ac:dyDescent="0.25">
      <c r="A493" s="403" t="str">
        <f>料單!A439</f>
        <v>櫃寬</v>
      </c>
      <c r="B493" s="403">
        <f>料單!C439</f>
        <v>0</v>
      </c>
    </row>
    <row r="494" spans="1:18" x14ac:dyDescent="0.25">
      <c r="A494" s="46" t="s">
        <v>79</v>
      </c>
      <c r="B494" s="46" t="s">
        <v>236</v>
      </c>
      <c r="C494" s="46" t="s">
        <v>962</v>
      </c>
      <c r="D494" s="46" t="s">
        <v>81</v>
      </c>
      <c r="E494" s="46" t="s">
        <v>0</v>
      </c>
      <c r="F494" s="46" t="s">
        <v>17</v>
      </c>
      <c r="G494" s="46" t="s">
        <v>1</v>
      </c>
      <c r="H494" s="46" t="s">
        <v>17</v>
      </c>
      <c r="I494" s="46" t="s">
        <v>85</v>
      </c>
      <c r="J494" s="46" t="s">
        <v>66</v>
      </c>
      <c r="K494" s="61" t="s">
        <v>2726</v>
      </c>
      <c r="L494" s="46" t="s">
        <v>87</v>
      </c>
      <c r="M494" s="46" t="s">
        <v>234</v>
      </c>
      <c r="N494" s="50" t="s">
        <v>88</v>
      </c>
      <c r="O494" s="46" t="s">
        <v>9</v>
      </c>
      <c r="P494" s="46" t="s">
        <v>9</v>
      </c>
      <c r="Q494" s="46" t="s">
        <v>9</v>
      </c>
      <c r="R494" s="46" t="s">
        <v>9</v>
      </c>
    </row>
    <row r="495" spans="1:18" x14ac:dyDescent="0.25">
      <c r="A495" s="32">
        <f>[1]板材才數分析.!D332</f>
        <v>12001</v>
      </c>
      <c r="B495" s="32" t="str">
        <f>料單!E442</f>
        <v>頂板</v>
      </c>
      <c r="C495" s="32">
        <f>料單!L442</f>
        <v>0</v>
      </c>
      <c r="D495" s="32" t="str">
        <f>料單!M442</f>
        <v/>
      </c>
      <c r="E495" s="32">
        <f>料單!F442</f>
        <v>-36</v>
      </c>
      <c r="F495" s="32" t="str">
        <f>料單!G442</f>
        <v>AA</v>
      </c>
      <c r="G495" s="32">
        <f>料單!H442</f>
        <v>0</v>
      </c>
      <c r="H495" s="32" t="str">
        <f>料單!I442</f>
        <v/>
      </c>
      <c r="I495" s="32">
        <f>料單!J442</f>
        <v>18</v>
      </c>
      <c r="J495" s="32">
        <f>料單!K442</f>
        <v>0</v>
      </c>
      <c r="K495" s="53">
        <f ca="1">板材才數分析.!O332</f>
        <v>0</v>
      </c>
      <c r="L495" s="32" t="str">
        <f>IFERROR(VLOOKUP(C495,[1]資料庫!$K$3:$AA$10,17,FALSE),"")</f>
        <v/>
      </c>
      <c r="M495" s="32">
        <f>IFERROR(
    INDEX(單價表!$E$3:$M$1000,
          MATCH($C495, 單價表!$B$3:$B$1000, 0),
          MATCH($I495, 單價表!$E$2:$M$2, 0)
    ),
    ""
)</f>
        <v>99</v>
      </c>
      <c r="N495" s="35">
        <f t="shared" ref="N495:N523" ca="1" si="17">IFERROR((K495*M495),"")</f>
        <v>0</v>
      </c>
      <c r="O495" s="32" t="str">
        <f>料單!P442</f>
        <v>背板溝</v>
      </c>
      <c r="P495" s="32" t="str">
        <f>料單!Q442</f>
        <v>側</v>
      </c>
      <c r="Q495" s="32" t="str">
        <f>料單!R442</f>
        <v/>
      </c>
      <c r="R495" s="32">
        <f>料單!S442</f>
        <v>0</v>
      </c>
    </row>
    <row r="496" spans="1:18" x14ac:dyDescent="0.25">
      <c r="A496" s="32">
        <f>[1]板材才數分析.!D333</f>
        <v>12002</v>
      </c>
      <c r="B496" s="32" t="str">
        <f>料單!E443</f>
        <v>底板</v>
      </c>
      <c r="C496" s="32">
        <f>料單!L443</f>
        <v>0</v>
      </c>
      <c r="D496" s="32" t="str">
        <f>料單!M443</f>
        <v/>
      </c>
      <c r="E496" s="32">
        <f>料單!F443</f>
        <v>-36</v>
      </c>
      <c r="F496" s="32" t="str">
        <f>料單!G443</f>
        <v>AA</v>
      </c>
      <c r="G496" s="32">
        <f>料單!H443</f>
        <v>0</v>
      </c>
      <c r="H496" s="32" t="str">
        <f>料單!I443</f>
        <v/>
      </c>
      <c r="I496" s="32">
        <f>料單!J443</f>
        <v>18</v>
      </c>
      <c r="J496" s="32">
        <f>料單!K443</f>
        <v>0</v>
      </c>
      <c r="K496" s="53">
        <f ca="1">板材才數分析.!O333</f>
        <v>0</v>
      </c>
      <c r="L496" s="32" t="str">
        <f>IFERROR(VLOOKUP(C496,[1]資料庫!$K$3:$AA$10,17,FALSE),"")</f>
        <v/>
      </c>
      <c r="M496" s="32">
        <f>IFERROR(
    INDEX(單價表!$E$3:$M$1000,
          MATCH($C496, 單價表!$B$3:$B$1000, 0),
          MATCH($I496, 單價表!$E$2:$M$2, 0)
    ),
    ""
)</f>
        <v>99</v>
      </c>
      <c r="N496" s="35">
        <f t="shared" ca="1" si="17"/>
        <v>0</v>
      </c>
      <c r="O496" s="32" t="str">
        <f>料單!P443</f>
        <v>背板溝</v>
      </c>
      <c r="P496" s="32" t="str">
        <f>料單!Q443</f>
        <v>側</v>
      </c>
      <c r="Q496" s="32" t="str">
        <f>料單!R443</f>
        <v/>
      </c>
      <c r="R496" s="32">
        <f>料單!S443</f>
        <v>0</v>
      </c>
    </row>
    <row r="497" spans="1:18" x14ac:dyDescent="0.25">
      <c r="A497" s="32">
        <f>[1]板材才數分析.!D334</f>
        <v>12003</v>
      </c>
      <c r="B497" s="32" t="str">
        <f>料單!E444</f>
        <v>左側板</v>
      </c>
      <c r="C497" s="32">
        <f>料單!L444</f>
        <v>0</v>
      </c>
      <c r="D497" s="32" t="str">
        <f>料單!M444</f>
        <v/>
      </c>
      <c r="E497" s="32">
        <f>料單!F444</f>
        <v>0</v>
      </c>
      <c r="F497" s="32" t="str">
        <f>料單!G444</f>
        <v>AA</v>
      </c>
      <c r="G497" s="32">
        <f>料單!H444</f>
        <v>0</v>
      </c>
      <c r="H497" s="32" t="str">
        <f>料單!I444</f>
        <v>AA</v>
      </c>
      <c r="I497" s="32">
        <f>料單!J444</f>
        <v>18</v>
      </c>
      <c r="J497" s="32">
        <f>料單!K444</f>
        <v>0</v>
      </c>
      <c r="K497" s="53">
        <f ca="1">板材才數分析.!O334</f>
        <v>0</v>
      </c>
      <c r="L497" s="32" t="str">
        <f>IFERROR(VLOOKUP(C497,[1]資料庫!$K$3:$AA$10,17,FALSE),"")</f>
        <v/>
      </c>
      <c r="M497" s="32">
        <f>IFERROR(
    INDEX(單價表!$E$3:$M$1000,
          MATCH($C497, 單價表!$B$3:$B$1000, 0),
          MATCH($I497, 單價表!$E$2:$M$2, 0)
    ),
    ""
)</f>
        <v>99</v>
      </c>
      <c r="N497" s="35">
        <f t="shared" ca="1" si="17"/>
        <v>0</v>
      </c>
      <c r="O497" s="32" t="str">
        <f>料單!P444</f>
        <v>背板溝</v>
      </c>
      <c r="P497" s="32" t="str">
        <f>料單!Q444</f>
        <v>面</v>
      </c>
      <c r="Q497" s="32" t="str">
        <f>料單!R444</f>
        <v>排</v>
      </c>
      <c r="R497" s="32">
        <f>料單!S444</f>
        <v>0</v>
      </c>
    </row>
    <row r="498" spans="1:18" x14ac:dyDescent="0.25">
      <c r="A498" s="32">
        <f>[1]板材才數分析.!D335</f>
        <v>12004</v>
      </c>
      <c r="B498" s="32" t="str">
        <f>料單!E445</f>
        <v>右側板</v>
      </c>
      <c r="C498" s="32">
        <f>料單!L445</f>
        <v>0</v>
      </c>
      <c r="D498" s="32" t="str">
        <f>料單!M445</f>
        <v/>
      </c>
      <c r="E498" s="32">
        <f>料單!F445</f>
        <v>0</v>
      </c>
      <c r="F498" s="32" t="str">
        <f>料單!G445</f>
        <v>AA</v>
      </c>
      <c r="G498" s="32">
        <f>料單!H445</f>
        <v>0</v>
      </c>
      <c r="H498" s="32" t="str">
        <f>料單!I445</f>
        <v>AA</v>
      </c>
      <c r="I498" s="32">
        <f>料單!J445</f>
        <v>18</v>
      </c>
      <c r="J498" s="32">
        <f>料單!K445</f>
        <v>0</v>
      </c>
      <c r="K498" s="53">
        <f ca="1">板材才數分析.!O335</f>
        <v>0</v>
      </c>
      <c r="L498" s="32" t="str">
        <f>IFERROR(VLOOKUP(C498,[1]資料庫!$K$3:$AA$10,17,FALSE),"")</f>
        <v/>
      </c>
      <c r="M498" s="32">
        <f>IFERROR(
    INDEX(單價表!$E$3:$M$1000,
          MATCH($C498, 單價表!$B$3:$B$1000, 0),
          MATCH($I498, 單價表!$E$2:$M$2, 0)
    ),
    ""
)</f>
        <v>99</v>
      </c>
      <c r="N498" s="35">
        <f t="shared" ca="1" si="17"/>
        <v>0</v>
      </c>
      <c r="O498" s="32" t="str">
        <f>料單!P445</f>
        <v>背板溝</v>
      </c>
      <c r="P498" s="32" t="str">
        <f>料單!Q445</f>
        <v>面</v>
      </c>
      <c r="Q498" s="32" t="str">
        <f>料單!R445</f>
        <v>排</v>
      </c>
      <c r="R498" s="32">
        <f>料單!S445</f>
        <v>0</v>
      </c>
    </row>
    <row r="499" spans="1:18" x14ac:dyDescent="0.25">
      <c r="A499" s="32">
        <f>[1]板材才數分析.!D336</f>
        <v>12005</v>
      </c>
      <c r="B499" s="32" t="str">
        <f>料單!E446</f>
        <v>背板</v>
      </c>
      <c r="C499" s="32">
        <f>料單!L446</f>
        <v>0</v>
      </c>
      <c r="D499" s="32" t="str">
        <f>料單!M446</f>
        <v/>
      </c>
      <c r="E499" s="32">
        <f>料單!F446</f>
        <v>-22</v>
      </c>
      <c r="F499" s="32" t="str">
        <f>料單!G446</f>
        <v/>
      </c>
      <c r="G499" s="32">
        <f>料單!H446</f>
        <v>-22</v>
      </c>
      <c r="H499" s="32" t="str">
        <f>料單!I446</f>
        <v/>
      </c>
      <c r="I499" s="32">
        <f>料單!J446</f>
        <v>4</v>
      </c>
      <c r="J499" s="32">
        <f>料單!K446</f>
        <v>0</v>
      </c>
      <c r="K499" s="53">
        <f ca="1">板材才數分析.!O336</f>
        <v>0</v>
      </c>
      <c r="M499" s="32">
        <f>IFERROR(
    INDEX(單價表!$E$3:$M$1000,
          MATCH($C499, 單價表!$B$3:$B$1000, 0),
          MATCH($I499, 單價表!$E$2:$M$2, 0)
    ),
    ""
)</f>
        <v>43</v>
      </c>
      <c r="N499" s="35">
        <f t="shared" ca="1" si="17"/>
        <v>0</v>
      </c>
      <c r="O499" s="32" t="str">
        <f>料單!P446</f>
        <v/>
      </c>
      <c r="P499" s="32" t="str">
        <f>料單!Q446</f>
        <v/>
      </c>
      <c r="Q499" s="32" t="str">
        <f>料單!R446</f>
        <v/>
      </c>
      <c r="R499" s="32">
        <f>料單!S446</f>
        <v>0</v>
      </c>
    </row>
    <row r="500" spans="1:18" x14ac:dyDescent="0.25">
      <c r="A500" s="32">
        <f>[1]板材才數分析.!D337</f>
        <v>12006</v>
      </c>
      <c r="B500" s="32" t="str">
        <f>料單!E447</f>
        <v>背拉桿</v>
      </c>
      <c r="C500" s="32">
        <f>料單!L447</f>
        <v>0</v>
      </c>
      <c r="D500" s="32" t="str">
        <f>料單!M447</f>
        <v/>
      </c>
      <c r="E500" s="32">
        <f>料單!F447</f>
        <v>-36</v>
      </c>
      <c r="F500" s="32" t="str">
        <f>料單!G447</f>
        <v>AA</v>
      </c>
      <c r="G500" s="32">
        <f>料單!H447</f>
        <v>120</v>
      </c>
      <c r="H500" s="32" t="str">
        <f>料單!I447</f>
        <v/>
      </c>
      <c r="I500" s="32">
        <f>料單!J447</f>
        <v>18</v>
      </c>
      <c r="J500" s="32">
        <f>料單!K447</f>
        <v>0</v>
      </c>
      <c r="K500" s="53">
        <f ca="1">板材才數分析.!O337</f>
        <v>0</v>
      </c>
      <c r="M500" s="32">
        <f>IFERROR(
    INDEX(單價表!$E$3:$M$1000,
          MATCH($C500, 單價表!$B$3:$B$1000, 0),
          MATCH($I500, 單價表!$E$2:$M$2, 0)
    ),
    ""
)</f>
        <v>99</v>
      </c>
      <c r="N500" s="35">
        <f t="shared" ca="1" si="17"/>
        <v>0</v>
      </c>
      <c r="O500" s="32" t="str">
        <f>料單!P447</f>
        <v/>
      </c>
      <c r="P500" s="32" t="str">
        <f>料單!Q447</f>
        <v>側</v>
      </c>
      <c r="Q500" s="32" t="str">
        <f>料單!R447</f>
        <v/>
      </c>
      <c r="R500" s="32">
        <f>料單!S447</f>
        <v>0</v>
      </c>
    </row>
    <row r="501" spans="1:18" x14ac:dyDescent="0.25">
      <c r="A501" s="32">
        <f>[1]板材才數分析.!D338</f>
        <v>12007</v>
      </c>
      <c r="B501" s="32" t="str">
        <f>料單!E448</f>
        <v>中立板</v>
      </c>
      <c r="C501" s="32">
        <f>料單!L448</f>
        <v>0</v>
      </c>
      <c r="D501" s="32" t="str">
        <f>料單!M448</f>
        <v/>
      </c>
      <c r="E501" s="32">
        <f>料單!F448</f>
        <v>-36</v>
      </c>
      <c r="F501" s="32" t="str">
        <f>料單!G448</f>
        <v>AA</v>
      </c>
      <c r="G501" s="32">
        <f>料單!H448</f>
        <v>-22</v>
      </c>
      <c r="H501" s="32" t="str">
        <f>料單!I448</f>
        <v/>
      </c>
      <c r="I501" s="32">
        <f>料單!J448</f>
        <v>18</v>
      </c>
      <c r="J501" s="32">
        <f>料單!K448</f>
        <v>0</v>
      </c>
      <c r="K501" s="53">
        <f ca="1">板材才數分析.!O338</f>
        <v>0</v>
      </c>
      <c r="M501" s="32">
        <f>IFERROR(
    INDEX(單價表!$E$3:$M$1000,
          MATCH($C501, 單價表!$B$3:$B$1000, 0),
          MATCH($I501, 單價表!$E$2:$M$2, 0)
    ),
    ""
)</f>
        <v>99</v>
      </c>
      <c r="N501" s="35">
        <f t="shared" ca="1" si="17"/>
        <v>0</v>
      </c>
      <c r="O501" s="32" t="str">
        <f>料單!P448</f>
        <v/>
      </c>
      <c r="P501" s="32" t="str">
        <f>料單!Q448</f>
        <v>側</v>
      </c>
      <c r="Q501" s="32" t="str">
        <f>料單!R448</f>
        <v>排</v>
      </c>
      <c r="R501" s="32">
        <f>料單!S448</f>
        <v>0</v>
      </c>
    </row>
    <row r="502" spans="1:18" x14ac:dyDescent="0.25">
      <c r="A502" s="32">
        <f>[1]板材才數分析.!D339</f>
        <v>12008</v>
      </c>
      <c r="B502" s="32" t="str">
        <f>料單!E449</f>
        <v>活隔</v>
      </c>
      <c r="C502" s="32">
        <f>料單!L449</f>
        <v>0</v>
      </c>
      <c r="D502" s="32" t="str">
        <f>料單!M449</f>
        <v/>
      </c>
      <c r="E502" s="32">
        <f>料單!F449</f>
        <v>0</v>
      </c>
      <c r="F502" s="32" t="str">
        <f>料單!G449</f>
        <v>AA</v>
      </c>
      <c r="G502" s="32">
        <f>料單!H449</f>
        <v>-32</v>
      </c>
      <c r="H502" s="32" t="str">
        <f>料單!I449</f>
        <v>AA</v>
      </c>
      <c r="I502" s="32">
        <f>料單!J449</f>
        <v>18</v>
      </c>
      <c r="J502" s="32">
        <f>料單!K449</f>
        <v>0</v>
      </c>
      <c r="K502" s="53">
        <f ca="1">板材才數分析.!O339</f>
        <v>0</v>
      </c>
      <c r="M502" s="32">
        <f>IFERROR(
    INDEX(單價表!$E$3:$M$1000,
          MATCH($C502, 單價表!$B$3:$B$1000, 0),
          MATCH($I502, 單價表!$E$2:$M$2, 0)
    ),
    ""
)</f>
        <v>99</v>
      </c>
      <c r="N502" s="35">
        <f t="shared" ca="1" si="17"/>
        <v>0</v>
      </c>
      <c r="O502" s="32" t="str">
        <f>料單!P449</f>
        <v/>
      </c>
      <c r="P502" s="32" t="str">
        <f>料單!Q449</f>
        <v/>
      </c>
      <c r="Q502" s="32" t="str">
        <f>料單!R449</f>
        <v/>
      </c>
      <c r="R502" s="32">
        <f>料單!S449</f>
        <v>0</v>
      </c>
    </row>
    <row r="503" spans="1:18" x14ac:dyDescent="0.25">
      <c r="A503" s="32">
        <f>[1]板材才數分析.!D340</f>
        <v>12009</v>
      </c>
      <c r="B503" s="32" t="str">
        <f>料單!E450</f>
        <v>固隔</v>
      </c>
      <c r="C503" s="32">
        <f>料單!L450</f>
        <v>0</v>
      </c>
      <c r="D503" s="32" t="str">
        <f>料單!M450</f>
        <v/>
      </c>
      <c r="E503" s="32">
        <f>料單!F450</f>
        <v>0</v>
      </c>
      <c r="F503" s="32" t="str">
        <f>料單!G450</f>
        <v>AA</v>
      </c>
      <c r="G503" s="32">
        <f>料單!H450</f>
        <v>-22</v>
      </c>
      <c r="H503" s="32" t="str">
        <f>料單!I450</f>
        <v/>
      </c>
      <c r="I503" s="32">
        <f>料單!J450</f>
        <v>18</v>
      </c>
      <c r="J503" s="32">
        <f>料單!K450</f>
        <v>0</v>
      </c>
      <c r="K503" s="53">
        <f ca="1">板材才數分析.!O340</f>
        <v>0</v>
      </c>
      <c r="M503" s="32">
        <f>IFERROR(
    INDEX(單價表!$E$3:$M$1000,
          MATCH($C503, 單價表!$B$3:$B$1000, 0),
          MATCH($I503, 單價表!$E$2:$M$2, 0)
    ),
    ""
)</f>
        <v>99</v>
      </c>
      <c r="N503" s="35">
        <f t="shared" ca="1" si="17"/>
        <v>0</v>
      </c>
      <c r="O503" s="32" t="str">
        <f>料單!P450</f>
        <v/>
      </c>
      <c r="P503" s="32" t="str">
        <f>料單!Q450</f>
        <v>固</v>
      </c>
      <c r="Q503" s="32" t="str">
        <f>料單!R450</f>
        <v/>
      </c>
      <c r="R503" s="32">
        <f>料單!S450</f>
        <v>0</v>
      </c>
    </row>
    <row r="504" spans="1:18" x14ac:dyDescent="0.25">
      <c r="A504" s="32">
        <f>[1]板材才數分析.!D341</f>
        <v>12010</v>
      </c>
      <c r="B504" s="32" t="str">
        <f>料單!E451</f>
        <v>左門板</v>
      </c>
      <c r="C504" s="32">
        <f>料單!L451</f>
        <v>0</v>
      </c>
      <c r="D504" s="32" t="str">
        <f>料單!M451</f>
        <v/>
      </c>
      <c r="E504" s="32">
        <f>料單!F451</f>
        <v>0</v>
      </c>
      <c r="F504" s="32" t="str">
        <f>料單!G451</f>
        <v>AA</v>
      </c>
      <c r="G504" s="32">
        <f>料單!H451</f>
        <v>-4</v>
      </c>
      <c r="H504" s="32" t="str">
        <f>料單!I451</f>
        <v>AA</v>
      </c>
      <c r="I504" s="32">
        <f>料單!J451</f>
        <v>18</v>
      </c>
      <c r="J504" s="32">
        <f>料單!K451</f>
        <v>0</v>
      </c>
      <c r="K504" s="53">
        <f ca="1">板材才數分析.!O341</f>
        <v>0</v>
      </c>
      <c r="M504" s="32">
        <f>IFERROR(
    INDEX(單價表!$E$3:$M$1000,
          MATCH($C504, 單價表!$B$3:$B$1000, 0),
          MATCH($I504, 單價表!$E$2:$M$2, 0)
    ),
    ""
)</f>
        <v>99</v>
      </c>
      <c r="N504" s="35">
        <f t="shared" ca="1" si="17"/>
        <v>0</v>
      </c>
      <c r="O504" s="32" t="str">
        <f>料單!P451</f>
        <v>鉸2</v>
      </c>
      <c r="P504" s="32" t="str">
        <f>料單!Q451</f>
        <v/>
      </c>
      <c r="Q504" s="32" t="str">
        <f>料單!R451</f>
        <v/>
      </c>
      <c r="R504" s="32">
        <f>料單!S451</f>
        <v>0</v>
      </c>
    </row>
    <row r="505" spans="1:18" x14ac:dyDescent="0.25">
      <c r="A505" s="32">
        <f>[1]板材才數分析.!D342</f>
        <v>12011</v>
      </c>
      <c r="B505" s="32" t="str">
        <f>料單!E452</f>
        <v>右門板</v>
      </c>
      <c r="C505" s="32">
        <f>料單!L452</f>
        <v>0</v>
      </c>
      <c r="D505" s="32" t="str">
        <f>料單!M452</f>
        <v/>
      </c>
      <c r="E505" s="32">
        <f>料單!F452</f>
        <v>0</v>
      </c>
      <c r="F505" s="32" t="str">
        <f>料單!G452</f>
        <v>AA</v>
      </c>
      <c r="G505" s="32">
        <f>料單!H452</f>
        <v>-4</v>
      </c>
      <c r="H505" s="32" t="str">
        <f>料單!I452</f>
        <v>AA</v>
      </c>
      <c r="I505" s="32">
        <f>料單!J452</f>
        <v>18</v>
      </c>
      <c r="J505" s="32">
        <f>料單!K452</f>
        <v>0</v>
      </c>
      <c r="K505" s="53">
        <f ca="1">板材才數分析.!O342</f>
        <v>0</v>
      </c>
      <c r="M505" s="32">
        <f>IFERROR(
    INDEX(單價表!$E$3:$M$1000,
          MATCH($C505, 單價表!$B$3:$B$1000, 0),
          MATCH($I505, 單價表!$E$2:$M$2, 0)
    ),
    ""
)</f>
        <v>99</v>
      </c>
      <c r="N505" s="35">
        <f t="shared" ca="1" si="17"/>
        <v>0</v>
      </c>
      <c r="O505" s="32" t="str">
        <f>料單!P452</f>
        <v>鉸2</v>
      </c>
      <c r="P505" s="32" t="str">
        <f>料單!Q452</f>
        <v/>
      </c>
      <c r="Q505" s="32" t="str">
        <f>料單!R452</f>
        <v/>
      </c>
      <c r="R505" s="32">
        <f>料單!S452</f>
        <v>0</v>
      </c>
    </row>
    <row r="506" spans="1:18" x14ac:dyDescent="0.25">
      <c r="A506" s="32">
        <f>[1]板材才數分析.!D343</f>
        <v>12012</v>
      </c>
      <c r="B506" s="32">
        <f>料單!E453</f>
        <v>0</v>
      </c>
      <c r="C506" s="32">
        <f>料單!L453</f>
        <v>0</v>
      </c>
      <c r="D506" s="32" t="str">
        <f>料單!M453</f>
        <v/>
      </c>
      <c r="E506" s="32">
        <f>料單!F453</f>
        <v>0</v>
      </c>
      <c r="F506" s="32" t="str">
        <f>料單!G453</f>
        <v/>
      </c>
      <c r="G506" s="32">
        <f>料單!H453</f>
        <v>0</v>
      </c>
      <c r="H506" s="32" t="str">
        <f>料單!I453</f>
        <v/>
      </c>
      <c r="I506" s="32">
        <f>料單!J453</f>
        <v>0</v>
      </c>
      <c r="J506" s="32">
        <f>料單!K453</f>
        <v>0</v>
      </c>
      <c r="K506" s="53">
        <f ca="1">板材才數分析.!O343</f>
        <v>0</v>
      </c>
      <c r="M506" s="32" t="str">
        <f>IFERROR(
    INDEX(單價表!$E$3:$M$1000,
          MATCH($C506, 單價表!$B$3:$B$1000, 0),
          MATCH($I506, 單價表!$E$2:$M$2, 0)
    ),
    ""
)</f>
        <v/>
      </c>
      <c r="N506" s="35" t="str">
        <f t="shared" ca="1" si="17"/>
        <v/>
      </c>
      <c r="O506" s="32" t="str">
        <f>料單!P453</f>
        <v/>
      </c>
      <c r="P506" s="32" t="str">
        <f>料單!Q453</f>
        <v/>
      </c>
      <c r="Q506" s="32" t="str">
        <f>料單!R453</f>
        <v/>
      </c>
      <c r="R506" s="32">
        <f>料單!S453</f>
        <v>0</v>
      </c>
    </row>
    <row r="507" spans="1:18" x14ac:dyDescent="0.25">
      <c r="A507" s="32">
        <f>[1]板材才數分析.!D344</f>
        <v>12013</v>
      </c>
      <c r="B507" s="32">
        <f>料單!E454</f>
        <v>0</v>
      </c>
      <c r="C507" s="32">
        <f>料單!L454</f>
        <v>0</v>
      </c>
      <c r="D507" s="32" t="str">
        <f>料單!M454</f>
        <v/>
      </c>
      <c r="E507" s="32">
        <f>料單!F454</f>
        <v>0</v>
      </c>
      <c r="F507" s="32" t="str">
        <f>料單!G454</f>
        <v/>
      </c>
      <c r="G507" s="32">
        <f>料單!H454</f>
        <v>0</v>
      </c>
      <c r="H507" s="32" t="str">
        <f>料單!I454</f>
        <v/>
      </c>
      <c r="I507" s="32">
        <f>料單!J454</f>
        <v>0</v>
      </c>
      <c r="J507" s="32">
        <f>料單!K454</f>
        <v>0</v>
      </c>
      <c r="K507" s="53">
        <f ca="1">板材才數分析.!O344</f>
        <v>0</v>
      </c>
      <c r="L507" s="32" t="str">
        <f>IFERROR(VLOOKUP(C507,[1]資料庫!$K$3:$AA$10,17,FALSE),"")</f>
        <v/>
      </c>
      <c r="M507" s="32" t="str">
        <f>IFERROR(
    INDEX(單價表!$E$3:$M$1000,
          MATCH($C507, 單價表!$B$3:$B$1000, 0),
          MATCH($I507, 單價表!$E$2:$M$2, 0)
    ),
    ""
)</f>
        <v/>
      </c>
      <c r="N507" s="35" t="str">
        <f t="shared" ca="1" si="17"/>
        <v/>
      </c>
      <c r="O507" s="32" t="str">
        <f>料單!P454</f>
        <v/>
      </c>
      <c r="P507" s="32" t="str">
        <f>料單!Q454</f>
        <v/>
      </c>
      <c r="Q507" s="32" t="str">
        <f>料單!R454</f>
        <v/>
      </c>
      <c r="R507" s="32">
        <f>料單!S454</f>
        <v>0</v>
      </c>
    </row>
    <row r="508" spans="1:18" x14ac:dyDescent="0.25">
      <c r="A508" s="32">
        <f>[1]板材才數分析.!D345</f>
        <v>12014</v>
      </c>
      <c r="B508" s="32">
        <f>料單!E455</f>
        <v>0</v>
      </c>
      <c r="C508" s="32">
        <f>料單!L455</f>
        <v>0</v>
      </c>
      <c r="D508" s="32" t="str">
        <f>料單!M455</f>
        <v/>
      </c>
      <c r="E508" s="32">
        <f>料單!F455</f>
        <v>0</v>
      </c>
      <c r="F508" s="32" t="str">
        <f>料單!G455</f>
        <v/>
      </c>
      <c r="G508" s="32">
        <f>料單!H455</f>
        <v>0</v>
      </c>
      <c r="H508" s="32" t="str">
        <f>料單!I455</f>
        <v/>
      </c>
      <c r="I508" s="32">
        <f>料單!J455</f>
        <v>0</v>
      </c>
      <c r="J508" s="32">
        <f>料單!K455</f>
        <v>0</v>
      </c>
      <c r="K508" s="53">
        <f ca="1">板材才數分析.!O345</f>
        <v>0</v>
      </c>
      <c r="L508" s="32" t="str">
        <f>IFERROR(VLOOKUP(C508,[1]資料庫!$K$3:$AA$10,17,FALSE),"")</f>
        <v/>
      </c>
      <c r="M508" s="32" t="str">
        <f>IFERROR(
    INDEX(單價表!$E$3:$M$1000,
          MATCH($C508, 單價表!$B$3:$B$1000, 0),
          MATCH($I508, 單價表!$E$2:$M$2, 0)
    ),
    ""
)</f>
        <v/>
      </c>
      <c r="N508" s="35" t="str">
        <f t="shared" ca="1" si="17"/>
        <v/>
      </c>
      <c r="O508" s="32" t="str">
        <f>料單!P455</f>
        <v/>
      </c>
      <c r="P508" s="32" t="str">
        <f>料單!Q455</f>
        <v/>
      </c>
      <c r="Q508" s="32" t="str">
        <f>料單!R455</f>
        <v/>
      </c>
      <c r="R508" s="32">
        <f>料單!S455</f>
        <v>0</v>
      </c>
    </row>
    <row r="509" spans="1:18" x14ac:dyDescent="0.25">
      <c r="A509" s="32">
        <f>[1]板材才數分析.!D346</f>
        <v>12015</v>
      </c>
      <c r="B509" s="32">
        <f>料單!E456</f>
        <v>0</v>
      </c>
      <c r="C509" s="32">
        <f>料單!L456</f>
        <v>0</v>
      </c>
      <c r="D509" s="32" t="str">
        <f>料單!M456</f>
        <v/>
      </c>
      <c r="E509" s="32">
        <f>料單!F456</f>
        <v>0</v>
      </c>
      <c r="F509" s="32" t="str">
        <f>料單!G456</f>
        <v/>
      </c>
      <c r="G509" s="32">
        <f>料單!H456</f>
        <v>0</v>
      </c>
      <c r="H509" s="32" t="str">
        <f>料單!I456</f>
        <v/>
      </c>
      <c r="I509" s="32">
        <f>料單!J456</f>
        <v>0</v>
      </c>
      <c r="J509" s="32">
        <f>料單!K456</f>
        <v>0</v>
      </c>
      <c r="K509" s="53">
        <f ca="1">板材才數分析.!O346</f>
        <v>0</v>
      </c>
      <c r="L509" s="32" t="str">
        <f>IFERROR(VLOOKUP(C509,[1]資料庫!$K$3:$AA$10,17,FALSE),"")</f>
        <v/>
      </c>
      <c r="M509" s="32" t="str">
        <f>IFERROR(
    INDEX(單價表!$E$3:$M$1000,
          MATCH($C509, 單價表!$B$3:$B$1000, 0),
          MATCH($I509, 單價表!$E$2:$M$2, 0)
    ),
    ""
)</f>
        <v/>
      </c>
      <c r="N509" s="35" t="str">
        <f t="shared" ca="1" si="17"/>
        <v/>
      </c>
      <c r="O509" s="32" t="str">
        <f>料單!P456</f>
        <v/>
      </c>
      <c r="P509" s="32" t="str">
        <f>料單!Q456</f>
        <v/>
      </c>
      <c r="Q509" s="32" t="str">
        <f>料單!R456</f>
        <v/>
      </c>
      <c r="R509" s="32">
        <f>料單!S456</f>
        <v>0</v>
      </c>
    </row>
    <row r="510" spans="1:18" x14ac:dyDescent="0.25">
      <c r="A510" s="32">
        <f>[1]板材才數分析.!D347</f>
        <v>12016</v>
      </c>
      <c r="B510" s="32">
        <f>料單!E457</f>
        <v>0</v>
      </c>
      <c r="C510" s="32">
        <f>料單!L457</f>
        <v>0</v>
      </c>
      <c r="D510" s="32" t="str">
        <f>料單!M457</f>
        <v/>
      </c>
      <c r="E510" s="32">
        <f>料單!F457</f>
        <v>0</v>
      </c>
      <c r="F510" s="32" t="str">
        <f>料單!G457</f>
        <v/>
      </c>
      <c r="G510" s="32">
        <f>料單!H457</f>
        <v>0</v>
      </c>
      <c r="H510" s="32" t="str">
        <f>料單!I457</f>
        <v/>
      </c>
      <c r="I510" s="32">
        <f>料單!J457</f>
        <v>0</v>
      </c>
      <c r="J510" s="32">
        <f>料單!K457</f>
        <v>0</v>
      </c>
      <c r="K510" s="53">
        <f ca="1">板材才數分析.!O347</f>
        <v>0</v>
      </c>
      <c r="L510" s="32" t="str">
        <f>IFERROR(VLOOKUP(C510,[1]資料庫!$K$3:$AA$10,17,FALSE),"")</f>
        <v/>
      </c>
      <c r="M510" s="32" t="str">
        <f>IFERROR(
    INDEX(單價表!$E$3:$M$1000,
          MATCH($C510, 單價表!$B$3:$B$1000, 0),
          MATCH($I510, 單價表!$E$2:$M$2, 0)
    ),
    ""
)</f>
        <v/>
      </c>
      <c r="N510" s="35" t="str">
        <f t="shared" ca="1" si="17"/>
        <v/>
      </c>
      <c r="O510" s="32" t="str">
        <f>料單!P457</f>
        <v/>
      </c>
      <c r="P510" s="32" t="str">
        <f>料單!Q457</f>
        <v/>
      </c>
      <c r="Q510" s="32" t="str">
        <f>料單!R457</f>
        <v/>
      </c>
      <c r="R510" s="32">
        <f>料單!S457</f>
        <v>0</v>
      </c>
    </row>
    <row r="511" spans="1:18" x14ac:dyDescent="0.25">
      <c r="A511" s="32">
        <f>[1]板材才數分析.!D348</f>
        <v>12017</v>
      </c>
      <c r="B511" s="32">
        <f>料單!E458</f>
        <v>0</v>
      </c>
      <c r="C511" s="32">
        <f>料單!L458</f>
        <v>0</v>
      </c>
      <c r="D511" s="32" t="str">
        <f>料單!M458</f>
        <v/>
      </c>
      <c r="E511" s="32">
        <f>料單!F458</f>
        <v>0</v>
      </c>
      <c r="F511" s="32" t="str">
        <f>料單!G458</f>
        <v/>
      </c>
      <c r="G511" s="32">
        <f>料單!H458</f>
        <v>0</v>
      </c>
      <c r="H511" s="32" t="str">
        <f>料單!I458</f>
        <v/>
      </c>
      <c r="I511" s="32">
        <f>料單!J458</f>
        <v>0</v>
      </c>
      <c r="J511" s="32">
        <f>料單!K458</f>
        <v>0</v>
      </c>
      <c r="K511" s="53">
        <f ca="1">板材才數分析.!O348</f>
        <v>0</v>
      </c>
      <c r="L511" s="32" t="str">
        <f>IFERROR(VLOOKUP(C511,[1]資料庫!$K$3:$AA$10,17,FALSE),"")</f>
        <v/>
      </c>
      <c r="M511" s="32" t="str">
        <f>IFERROR(
    INDEX(單價表!$E$3:$M$1000,
          MATCH($C511, 單價表!$B$3:$B$1000, 0),
          MATCH($I511, 單價表!$E$2:$M$2, 0)
    ),
    ""
)</f>
        <v/>
      </c>
      <c r="N511" s="35" t="str">
        <f t="shared" ca="1" si="17"/>
        <v/>
      </c>
      <c r="O511" s="32" t="str">
        <f>料單!P458</f>
        <v/>
      </c>
      <c r="P511" s="32" t="str">
        <f>料單!Q458</f>
        <v/>
      </c>
      <c r="Q511" s="32" t="str">
        <f>料單!R458</f>
        <v/>
      </c>
      <c r="R511" s="32">
        <f>料單!S458</f>
        <v>0</v>
      </c>
    </row>
    <row r="512" spans="1:18" x14ac:dyDescent="0.25">
      <c r="A512" s="32">
        <f>[1]板材才數分析.!D349</f>
        <v>12018</v>
      </c>
      <c r="B512" s="32">
        <f>料單!E459</f>
        <v>0</v>
      </c>
      <c r="C512" s="32">
        <f>料單!L459</f>
        <v>0</v>
      </c>
      <c r="D512" s="32" t="str">
        <f>料單!M459</f>
        <v/>
      </c>
      <c r="E512" s="32">
        <f>料單!F459</f>
        <v>0</v>
      </c>
      <c r="F512" s="32" t="str">
        <f>料單!G459</f>
        <v/>
      </c>
      <c r="G512" s="32">
        <f>料單!H459</f>
        <v>0</v>
      </c>
      <c r="H512" s="32" t="str">
        <f>料單!I459</f>
        <v/>
      </c>
      <c r="I512" s="32">
        <f>料單!J459</f>
        <v>0</v>
      </c>
      <c r="J512" s="32">
        <f>料單!K459</f>
        <v>0</v>
      </c>
      <c r="K512" s="53">
        <f ca="1">板材才數分析.!O349</f>
        <v>0</v>
      </c>
      <c r="L512" s="400" t="str">
        <f>IFERROR(VLOOKUP(C512,[1]資料庫!$K$3:$AA$10,17,FALSE),"")</f>
        <v/>
      </c>
      <c r="M512" s="32" t="str">
        <f>IFERROR(
    INDEX(單價表!$E$3:$M$1000,
          MATCH($C512, 單價表!$B$3:$B$1000, 0),
          MATCH($I512, 單價表!$E$2:$M$2, 0)
    ),
    ""
)</f>
        <v/>
      </c>
      <c r="N512" s="399" t="str">
        <f t="shared" ca="1" si="17"/>
        <v/>
      </c>
      <c r="O512" s="32" t="str">
        <f>料單!P459</f>
        <v/>
      </c>
      <c r="P512" s="32" t="str">
        <f>料單!Q459</f>
        <v/>
      </c>
      <c r="Q512" s="32" t="str">
        <f>料單!R459</f>
        <v/>
      </c>
      <c r="R512" s="32">
        <f>料單!S459</f>
        <v>0</v>
      </c>
    </row>
    <row r="513" spans="1:18" x14ac:dyDescent="0.25">
      <c r="A513" s="32">
        <f>[1]板材才數分析.!D350</f>
        <v>12019</v>
      </c>
      <c r="B513" s="32">
        <f>料單!E460</f>
        <v>0</v>
      </c>
      <c r="C513" s="32">
        <f>料單!L460</f>
        <v>0</v>
      </c>
      <c r="D513" s="32" t="str">
        <f>料單!M460</f>
        <v/>
      </c>
      <c r="E513" s="32">
        <f>料單!F460</f>
        <v>0</v>
      </c>
      <c r="F513" s="32" t="str">
        <f>料單!G460</f>
        <v/>
      </c>
      <c r="G513" s="32">
        <f>料單!H460</f>
        <v>0</v>
      </c>
      <c r="H513" s="32" t="str">
        <f>料單!I460</f>
        <v/>
      </c>
      <c r="I513" s="32">
        <f>料單!J460</f>
        <v>0</v>
      </c>
      <c r="J513" s="32">
        <f>料單!K460</f>
        <v>0</v>
      </c>
      <c r="K513" s="53">
        <f ca="1">板材才數分析.!O350</f>
        <v>0</v>
      </c>
      <c r="L513" s="400" t="str">
        <f>IFERROR(VLOOKUP(C513,[1]資料庫!$K$3:$AA$10,17,FALSE),"")</f>
        <v/>
      </c>
      <c r="M513" s="32" t="str">
        <f>IFERROR(
    INDEX(單價表!$E$3:$M$1000,
          MATCH($C513, 單價表!$B$3:$B$1000, 0),
          MATCH($I513, 單價表!$E$2:$M$2, 0)
    ),
    ""
)</f>
        <v/>
      </c>
      <c r="N513" s="399" t="str">
        <f t="shared" ca="1" si="17"/>
        <v/>
      </c>
      <c r="O513" s="32" t="str">
        <f>料單!P460</f>
        <v/>
      </c>
      <c r="P513" s="32" t="str">
        <f>料單!Q460</f>
        <v/>
      </c>
      <c r="Q513" s="32" t="str">
        <f>料單!R460</f>
        <v/>
      </c>
      <c r="R513" s="32">
        <f>料單!S460</f>
        <v>0</v>
      </c>
    </row>
    <row r="514" spans="1:18" x14ac:dyDescent="0.25">
      <c r="A514" s="32">
        <f>[1]板材才數分析.!D351</f>
        <v>12020</v>
      </c>
      <c r="B514" s="32">
        <f>料單!E461</f>
        <v>0</v>
      </c>
      <c r="C514" s="32">
        <f>料單!L461</f>
        <v>0</v>
      </c>
      <c r="D514" s="32" t="str">
        <f>料單!M461</f>
        <v/>
      </c>
      <c r="E514" s="32">
        <f>料單!F461</f>
        <v>0</v>
      </c>
      <c r="F514" s="32" t="str">
        <f>料單!G461</f>
        <v/>
      </c>
      <c r="G514" s="32">
        <f>料單!H461</f>
        <v>0</v>
      </c>
      <c r="H514" s="32" t="str">
        <f>料單!I461</f>
        <v/>
      </c>
      <c r="I514" s="32">
        <f>料單!J461</f>
        <v>0</v>
      </c>
      <c r="J514" s="32">
        <f>料單!K461</f>
        <v>0</v>
      </c>
      <c r="K514" s="53">
        <f ca="1">板材才數分析.!O351</f>
        <v>0</v>
      </c>
      <c r="L514" s="400" t="str">
        <f>IFERROR(VLOOKUP(C514,[1]資料庫!$K$3:$AA$10,17,FALSE),"")</f>
        <v/>
      </c>
      <c r="M514" s="32" t="str">
        <f>IFERROR(
    INDEX(單價表!$E$3:$M$1000,
          MATCH($C514, 單價表!$B$3:$B$1000, 0),
          MATCH($I514, 單價表!$E$2:$M$2, 0)
    ),
    ""
)</f>
        <v/>
      </c>
      <c r="N514" s="399" t="str">
        <f t="shared" ca="1" si="17"/>
        <v/>
      </c>
      <c r="O514" s="32" t="str">
        <f>料單!P461</f>
        <v/>
      </c>
      <c r="P514" s="32" t="str">
        <f>料單!Q461</f>
        <v/>
      </c>
      <c r="Q514" s="32" t="str">
        <f>料單!R461</f>
        <v/>
      </c>
      <c r="R514" s="32">
        <f>料單!S461</f>
        <v>0</v>
      </c>
    </row>
    <row r="515" spans="1:18" x14ac:dyDescent="0.25">
      <c r="A515" s="32">
        <f>[1]板材才數分析.!D352</f>
        <v>12021</v>
      </c>
      <c r="B515" s="32">
        <f>料單!E462</f>
        <v>0</v>
      </c>
      <c r="C515" s="32">
        <f>料單!L462</f>
        <v>0</v>
      </c>
      <c r="D515" s="32" t="str">
        <f>料單!M462</f>
        <v/>
      </c>
      <c r="E515" s="32">
        <f>料單!F462</f>
        <v>0</v>
      </c>
      <c r="F515" s="32" t="str">
        <f>料單!G462</f>
        <v/>
      </c>
      <c r="G515" s="32">
        <f>料單!H462</f>
        <v>0</v>
      </c>
      <c r="H515" s="32" t="str">
        <f>料單!I462</f>
        <v/>
      </c>
      <c r="I515" s="32">
        <f>料單!J462</f>
        <v>0</v>
      </c>
      <c r="J515" s="32">
        <f>料單!K462</f>
        <v>0</v>
      </c>
      <c r="K515" s="53">
        <f ca="1">板材才數分析.!O352</f>
        <v>0</v>
      </c>
      <c r="L515" s="400" t="str">
        <f>IFERROR(VLOOKUP(C515,[1]資料庫!$K$3:$AA$10,17,FALSE),"")</f>
        <v/>
      </c>
      <c r="M515" s="32" t="str">
        <f>IFERROR(
    INDEX(單價表!$E$3:$M$1000,
          MATCH($C515, 單價表!$B$3:$B$1000, 0),
          MATCH($I515, 單價表!$E$2:$M$2, 0)
    ),
    ""
)</f>
        <v/>
      </c>
      <c r="N515" s="399" t="str">
        <f t="shared" ca="1" si="17"/>
        <v/>
      </c>
      <c r="O515" s="32" t="str">
        <f>料單!P462</f>
        <v/>
      </c>
      <c r="P515" s="32" t="str">
        <f>料單!Q462</f>
        <v/>
      </c>
      <c r="Q515" s="32" t="str">
        <f>料單!R462</f>
        <v/>
      </c>
      <c r="R515" s="32">
        <f>料單!S462</f>
        <v>0</v>
      </c>
    </row>
    <row r="516" spans="1:18" x14ac:dyDescent="0.25">
      <c r="A516" s="32">
        <f>[1]板材才數分析.!D353</f>
        <v>12022</v>
      </c>
      <c r="B516" s="32">
        <f>料單!E463</f>
        <v>0</v>
      </c>
      <c r="C516" s="32">
        <f>料單!L463</f>
        <v>0</v>
      </c>
      <c r="D516" s="32" t="str">
        <f>料單!M463</f>
        <v/>
      </c>
      <c r="E516" s="32">
        <f>料單!F463</f>
        <v>0</v>
      </c>
      <c r="F516" s="32" t="str">
        <f>料單!G463</f>
        <v/>
      </c>
      <c r="G516" s="32">
        <f>料單!H463</f>
        <v>0</v>
      </c>
      <c r="H516" s="32" t="str">
        <f>料單!I463</f>
        <v/>
      </c>
      <c r="I516" s="32">
        <f>料單!J463</f>
        <v>0</v>
      </c>
      <c r="J516" s="32">
        <f>料單!K463</f>
        <v>0</v>
      </c>
      <c r="K516" s="53">
        <f ca="1">板材才數分析.!O353</f>
        <v>0</v>
      </c>
      <c r="L516" s="400" t="str">
        <f>IFERROR(VLOOKUP(C516,[1]資料庫!$K$3:$AA$10,17,FALSE),"")</f>
        <v/>
      </c>
      <c r="M516" s="32" t="str">
        <f>IFERROR(
    INDEX(單價表!$E$3:$M$1000,
          MATCH($C516, 單價表!$B$3:$B$1000, 0),
          MATCH($I516, 單價表!$E$2:$M$2, 0)
    ),
    ""
)</f>
        <v/>
      </c>
      <c r="N516" s="399" t="str">
        <f t="shared" ca="1" si="17"/>
        <v/>
      </c>
      <c r="O516" s="32" t="str">
        <f>料單!P463</f>
        <v/>
      </c>
      <c r="P516" s="32" t="str">
        <f>料單!Q463</f>
        <v/>
      </c>
      <c r="Q516" s="32" t="str">
        <f>料單!R463</f>
        <v/>
      </c>
      <c r="R516" s="32">
        <f>料單!S463</f>
        <v>0</v>
      </c>
    </row>
    <row r="517" spans="1:18" x14ac:dyDescent="0.25">
      <c r="A517" s="32">
        <f>[1]板材才數分析.!D354</f>
        <v>12023</v>
      </c>
      <c r="B517" s="32">
        <f>料單!E464</f>
        <v>0</v>
      </c>
      <c r="C517" s="32">
        <f>料單!L464</f>
        <v>0</v>
      </c>
      <c r="D517" s="32" t="str">
        <f>料單!M464</f>
        <v/>
      </c>
      <c r="E517" s="32">
        <f>料單!F464</f>
        <v>0</v>
      </c>
      <c r="F517" s="32" t="str">
        <f>料單!G464</f>
        <v/>
      </c>
      <c r="G517" s="32">
        <f>料單!H464</f>
        <v>0</v>
      </c>
      <c r="H517" s="32" t="str">
        <f>料單!I464</f>
        <v/>
      </c>
      <c r="I517" s="32">
        <f>料單!J464</f>
        <v>0</v>
      </c>
      <c r="J517" s="32">
        <f>料單!K464</f>
        <v>0</v>
      </c>
      <c r="K517" s="53">
        <f ca="1">板材才數分析.!O354</f>
        <v>0</v>
      </c>
      <c r="L517" s="400" t="str">
        <f>IFERROR(VLOOKUP(C517,[1]資料庫!$K$3:$AA$10,17,FALSE),"")</f>
        <v/>
      </c>
      <c r="M517" s="32" t="str">
        <f>IFERROR(
    INDEX(單價表!$E$3:$M$1000,
          MATCH($C517, 單價表!$B$3:$B$1000, 0),
          MATCH($I517, 單價表!$E$2:$M$2, 0)
    ),
    ""
)</f>
        <v/>
      </c>
      <c r="N517" s="399" t="str">
        <f t="shared" ca="1" si="17"/>
        <v/>
      </c>
      <c r="O517" s="32" t="str">
        <f>料單!P464</f>
        <v/>
      </c>
      <c r="P517" s="32" t="str">
        <f>料單!Q464</f>
        <v/>
      </c>
      <c r="Q517" s="32" t="str">
        <f>料單!R464</f>
        <v/>
      </c>
      <c r="R517" s="32">
        <f>料單!S464</f>
        <v>0</v>
      </c>
    </row>
    <row r="518" spans="1:18" x14ac:dyDescent="0.25">
      <c r="A518" s="32">
        <f>[1]板材才數分析.!D355</f>
        <v>12024</v>
      </c>
      <c r="B518" s="32">
        <f>料單!E465</f>
        <v>0</v>
      </c>
      <c r="C518" s="32">
        <f>料單!L465</f>
        <v>0</v>
      </c>
      <c r="D518" s="32" t="str">
        <f>料單!M465</f>
        <v/>
      </c>
      <c r="E518" s="32">
        <f>料單!F465</f>
        <v>0</v>
      </c>
      <c r="F518" s="32" t="str">
        <f>料單!G465</f>
        <v/>
      </c>
      <c r="G518" s="32">
        <f>料單!H465</f>
        <v>0</v>
      </c>
      <c r="H518" s="32" t="str">
        <f>料單!I465</f>
        <v/>
      </c>
      <c r="I518" s="32">
        <f>料單!J465</f>
        <v>0</v>
      </c>
      <c r="J518" s="32">
        <f>料單!K465</f>
        <v>0</v>
      </c>
      <c r="K518" s="53">
        <f ca="1">板材才數分析.!O355</f>
        <v>0</v>
      </c>
      <c r="L518" s="32" t="str">
        <f>IFERROR(VLOOKUP(C518,[1]資料庫!$K$3:$AA$10,17,FALSE),"")</f>
        <v/>
      </c>
      <c r="M518" s="32" t="str">
        <f>IFERROR(
    INDEX(單價表!$E$3:$M$1000,
          MATCH($C518, 單價表!$B$3:$B$1000, 0),
          MATCH($I518, 單價表!$E$2:$M$2, 0)
    ),
    ""
)</f>
        <v/>
      </c>
      <c r="N518" s="35" t="str">
        <f t="shared" ca="1" si="17"/>
        <v/>
      </c>
      <c r="O518" s="32" t="str">
        <f>料單!P465</f>
        <v/>
      </c>
      <c r="P518" s="32" t="str">
        <f>料單!Q465</f>
        <v/>
      </c>
      <c r="Q518" s="32" t="str">
        <f>料單!R465</f>
        <v/>
      </c>
      <c r="R518" s="32">
        <f>料單!S465</f>
        <v>0</v>
      </c>
    </row>
    <row r="519" spans="1:18" x14ac:dyDescent="0.25">
      <c r="A519" s="32">
        <f>[1]板材才數分析.!D356</f>
        <v>12025</v>
      </c>
      <c r="B519" s="32">
        <f>料單!E466</f>
        <v>0</v>
      </c>
      <c r="C519" s="32">
        <f>料單!L466</f>
        <v>0</v>
      </c>
      <c r="D519" s="32" t="str">
        <f>料單!M466</f>
        <v/>
      </c>
      <c r="E519" s="32">
        <f>料單!F466</f>
        <v>0</v>
      </c>
      <c r="F519" s="32" t="str">
        <f>料單!G466</f>
        <v/>
      </c>
      <c r="G519" s="32">
        <f>料單!H466</f>
        <v>0</v>
      </c>
      <c r="H519" s="32" t="str">
        <f>料單!I466</f>
        <v/>
      </c>
      <c r="I519" s="32">
        <f>料單!J466</f>
        <v>0</v>
      </c>
      <c r="J519" s="32">
        <f>料單!K466</f>
        <v>0</v>
      </c>
      <c r="K519" s="53">
        <f ca="1">板材才數分析.!O356</f>
        <v>0</v>
      </c>
      <c r="L519" s="32" t="str">
        <f>IFERROR(VLOOKUP(C519,[1]資料庫!$K$3:$AA$10,17,FALSE),"")</f>
        <v/>
      </c>
      <c r="M519" s="32" t="str">
        <f>IFERROR(
    INDEX(單價表!$E$3:$M$1000,
          MATCH($C519, 單價表!$B$3:$B$1000, 0),
          MATCH($I519, 單價表!$E$2:$M$2, 0)
    ),
    ""
)</f>
        <v/>
      </c>
      <c r="N519" s="35" t="str">
        <f t="shared" ca="1" si="17"/>
        <v/>
      </c>
      <c r="O519" s="32" t="str">
        <f>料單!P466</f>
        <v/>
      </c>
      <c r="P519" s="32" t="str">
        <f>料單!Q466</f>
        <v/>
      </c>
      <c r="Q519" s="32" t="str">
        <f>料單!R466</f>
        <v/>
      </c>
      <c r="R519" s="32">
        <f>料單!S466</f>
        <v>0</v>
      </c>
    </row>
    <row r="520" spans="1:18" x14ac:dyDescent="0.25">
      <c r="A520" s="32">
        <f>[1]板材才數分析.!D357</f>
        <v>12026</v>
      </c>
      <c r="B520" s="32">
        <f>料單!E467</f>
        <v>0</v>
      </c>
      <c r="C520" s="32">
        <f>料單!L467</f>
        <v>0</v>
      </c>
      <c r="D520" s="32" t="str">
        <f>料單!M467</f>
        <v/>
      </c>
      <c r="E520" s="32">
        <f>料單!F467</f>
        <v>0</v>
      </c>
      <c r="F520" s="32" t="str">
        <f>料單!G467</f>
        <v/>
      </c>
      <c r="G520" s="32">
        <f>料單!H467</f>
        <v>0</v>
      </c>
      <c r="H520" s="32" t="str">
        <f>料單!I467</f>
        <v/>
      </c>
      <c r="I520" s="32">
        <f>料單!J467</f>
        <v>0</v>
      </c>
      <c r="J520" s="32">
        <f>料單!K467</f>
        <v>0</v>
      </c>
      <c r="K520" s="53">
        <f ca="1">板材才數分析.!O357</f>
        <v>0</v>
      </c>
      <c r="L520" s="32" t="str">
        <f>IFERROR(VLOOKUP(C520,[1]資料庫!$K$3:$AA$10,17,FALSE),"")</f>
        <v/>
      </c>
      <c r="M520" s="32" t="str">
        <f>IFERROR(
    INDEX(單價表!$E$3:$M$1000,
          MATCH($C520, 單價表!$B$3:$B$1000, 0),
          MATCH($I520, 單價表!$E$2:$M$2, 0)
    ),
    ""
)</f>
        <v/>
      </c>
      <c r="N520" s="35" t="str">
        <f t="shared" ca="1" si="17"/>
        <v/>
      </c>
      <c r="O520" s="32" t="str">
        <f>料單!P467</f>
        <v/>
      </c>
      <c r="P520" s="32" t="str">
        <f>料單!Q467</f>
        <v/>
      </c>
      <c r="Q520" s="32" t="str">
        <f>料單!R467</f>
        <v/>
      </c>
      <c r="R520" s="32">
        <f>料單!S467</f>
        <v>0</v>
      </c>
    </row>
    <row r="521" spans="1:18" x14ac:dyDescent="0.25">
      <c r="A521" s="32">
        <f>[1]板材才數分析.!D358</f>
        <v>12027</v>
      </c>
      <c r="B521" s="32">
        <f>料單!E468</f>
        <v>0</v>
      </c>
      <c r="C521" s="32">
        <f>料單!L468</f>
        <v>0</v>
      </c>
      <c r="D521" s="32" t="str">
        <f>料單!M468</f>
        <v/>
      </c>
      <c r="E521" s="32">
        <f>料單!F468</f>
        <v>0</v>
      </c>
      <c r="F521" s="32" t="str">
        <f>料單!G468</f>
        <v/>
      </c>
      <c r="G521" s="32">
        <f>料單!H468</f>
        <v>0</v>
      </c>
      <c r="H521" s="32" t="str">
        <f>料單!I468</f>
        <v/>
      </c>
      <c r="I521" s="32">
        <f>料單!J468</f>
        <v>0</v>
      </c>
      <c r="J521" s="32">
        <f>料單!K468</f>
        <v>0</v>
      </c>
      <c r="K521" s="53">
        <f ca="1">板材才數分析.!O358</f>
        <v>0</v>
      </c>
      <c r="L521" s="32" t="str">
        <f>IFERROR(VLOOKUP(C521,[1]資料庫!$K$3:$AA$10,17,FALSE),"")</f>
        <v/>
      </c>
      <c r="M521" s="32" t="str">
        <f>IFERROR(
    INDEX(單價表!$E$3:$M$1000,
          MATCH($C521, 單價表!$B$3:$B$1000, 0),
          MATCH($I521, 單價表!$E$2:$M$2, 0)
    ),
    ""
)</f>
        <v/>
      </c>
      <c r="N521" s="35" t="str">
        <f t="shared" ca="1" si="17"/>
        <v/>
      </c>
      <c r="O521" s="32" t="str">
        <f>料單!P468</f>
        <v/>
      </c>
      <c r="P521" s="32" t="str">
        <f>料單!Q468</f>
        <v/>
      </c>
      <c r="Q521" s="32" t="str">
        <f>料單!R468</f>
        <v/>
      </c>
      <c r="R521" s="32">
        <f>料單!S468</f>
        <v>0</v>
      </c>
    </row>
    <row r="522" spans="1:18" x14ac:dyDescent="0.25">
      <c r="A522" s="32">
        <f>[1]板材才數分析.!D359</f>
        <v>12028</v>
      </c>
      <c r="B522" s="32">
        <f>料單!E469</f>
        <v>0</v>
      </c>
      <c r="C522" s="32">
        <f>料單!L469</f>
        <v>0</v>
      </c>
      <c r="D522" s="32" t="str">
        <f>料單!M469</f>
        <v/>
      </c>
      <c r="E522" s="32">
        <f>料單!F469</f>
        <v>0</v>
      </c>
      <c r="F522" s="32" t="str">
        <f>料單!G469</f>
        <v/>
      </c>
      <c r="G522" s="32">
        <f>料單!H469</f>
        <v>0</v>
      </c>
      <c r="H522" s="32" t="str">
        <f>料單!I469</f>
        <v/>
      </c>
      <c r="I522" s="32">
        <f>料單!J469</f>
        <v>0</v>
      </c>
      <c r="J522" s="32">
        <f>料單!K469</f>
        <v>0</v>
      </c>
      <c r="K522" s="53">
        <f ca="1">板材才數分析.!O359</f>
        <v>0</v>
      </c>
      <c r="L522" s="32" t="str">
        <f>IFERROR(VLOOKUP(C522,[1]資料庫!$K$3:$AA$10,17,FALSE),"")</f>
        <v/>
      </c>
      <c r="M522" s="32" t="str">
        <f>IFERROR(
    INDEX(單價表!$E$3:$M$1000,
          MATCH($C522, 單價表!$B$3:$B$1000, 0),
          MATCH($I522, 單價表!$E$2:$M$2, 0)
    ),
    ""
)</f>
        <v/>
      </c>
      <c r="N522" s="35" t="str">
        <f t="shared" ca="1" si="17"/>
        <v/>
      </c>
      <c r="O522" s="32" t="str">
        <f>料單!P469</f>
        <v/>
      </c>
      <c r="P522" s="32" t="str">
        <f>料單!Q469</f>
        <v/>
      </c>
      <c r="Q522" s="32" t="str">
        <f>料單!R469</f>
        <v/>
      </c>
      <c r="R522" s="32">
        <f>料單!S469</f>
        <v>0</v>
      </c>
    </row>
    <row r="523" spans="1:18" x14ac:dyDescent="0.25">
      <c r="A523" s="32">
        <f>[1]板材才數分析.!D360</f>
        <v>12029</v>
      </c>
      <c r="B523" s="32">
        <f>料單!E470</f>
        <v>0</v>
      </c>
      <c r="C523" s="32">
        <f>料單!L470</f>
        <v>0</v>
      </c>
      <c r="D523" s="32" t="str">
        <f>料單!M470</f>
        <v/>
      </c>
      <c r="E523" s="32">
        <f>料單!F470</f>
        <v>0</v>
      </c>
      <c r="F523" s="32" t="str">
        <f>料單!G470</f>
        <v/>
      </c>
      <c r="G523" s="32">
        <f>料單!H470</f>
        <v>0</v>
      </c>
      <c r="H523" s="32" t="str">
        <f>料單!I470</f>
        <v/>
      </c>
      <c r="I523" s="32">
        <f>料單!J470</f>
        <v>0</v>
      </c>
      <c r="J523" s="32">
        <f>料單!K470</f>
        <v>0</v>
      </c>
      <c r="K523" s="53">
        <f ca="1">板材才數分析.!O360</f>
        <v>0</v>
      </c>
      <c r="L523" s="32" t="str">
        <f>IFERROR(VLOOKUP(C523,[1]資料庫!$K$3:$AA$10,17,FALSE),"")</f>
        <v/>
      </c>
      <c r="M523" s="32" t="str">
        <f>IFERROR(
    INDEX(單價表!$E$3:$M$1000,
          MATCH($C523, 單價表!$B$3:$B$1000, 0),
          MATCH($I523, 單價表!$E$2:$M$2, 0)
    ),
    ""
)</f>
        <v/>
      </c>
      <c r="N523" s="35" t="str">
        <f t="shared" ca="1" si="17"/>
        <v/>
      </c>
      <c r="O523" s="32" t="str">
        <f>料單!P470</f>
        <v/>
      </c>
      <c r="P523" s="32" t="str">
        <f>料單!Q470</f>
        <v/>
      </c>
      <c r="Q523" s="32" t="str">
        <f>料單!R470</f>
        <v/>
      </c>
      <c r="R523" s="32">
        <f>料單!S470</f>
        <v>0</v>
      </c>
    </row>
    <row r="524" spans="1:18" x14ac:dyDescent="0.25">
      <c r="A524" s="32">
        <f>[1]板材才數分析.!D361</f>
        <v>12030</v>
      </c>
      <c r="B524" s="32">
        <f>料單!E471</f>
        <v>0</v>
      </c>
      <c r="C524" s="32">
        <f>料單!L471</f>
        <v>0</v>
      </c>
      <c r="D524" s="32" t="str">
        <f>料單!M471</f>
        <v/>
      </c>
      <c r="E524" s="32">
        <f>料單!F471</f>
        <v>0</v>
      </c>
      <c r="F524" s="32" t="str">
        <f>料單!G471</f>
        <v/>
      </c>
      <c r="G524" s="32">
        <f>料單!H471</f>
        <v>0</v>
      </c>
      <c r="H524" s="32" t="str">
        <f>料單!I471</f>
        <v/>
      </c>
      <c r="I524" s="32">
        <f>料單!J471</f>
        <v>0</v>
      </c>
      <c r="J524" s="32">
        <f>料單!K471</f>
        <v>0</v>
      </c>
      <c r="K524" s="53">
        <f ca="1">板材才數分析.!O361</f>
        <v>0</v>
      </c>
      <c r="M524" s="32" t="str">
        <f>IFERROR(
    INDEX(單價表!$E$3:$M$1000,
          MATCH($C524, 單價表!$B$3:$B$1000, 0),
          MATCH($I524, 單價表!$E$2:$M$2, 0)
    ),
    ""
)</f>
        <v/>
      </c>
      <c r="O524" s="32" t="str">
        <f>料單!P471</f>
        <v/>
      </c>
      <c r="P524" s="32" t="str">
        <f>料單!Q471</f>
        <v/>
      </c>
      <c r="Q524" s="32" t="str">
        <f>料單!R471</f>
        <v/>
      </c>
      <c r="R524" s="32">
        <f>料單!S471</f>
        <v>0</v>
      </c>
    </row>
    <row r="525" spans="1:18" x14ac:dyDescent="0.25">
      <c r="B525" s="400"/>
      <c r="C525" s="400"/>
      <c r="D525" s="400">
        <f>[2]板材才數分析.!L506</f>
        <v>0</v>
      </c>
      <c r="E525" s="400">
        <f>[2]板材才數分析.!F506</f>
        <v>0</v>
      </c>
      <c r="F525" s="400">
        <f>[2]板材才數分析.!G506</f>
        <v>0</v>
      </c>
      <c r="G525" s="400">
        <f>[2]板材才數分析.!H506</f>
        <v>0</v>
      </c>
      <c r="H525" s="400">
        <f>[2]板材才數分析.!I506</f>
        <v>0</v>
      </c>
      <c r="I525" s="400">
        <f>[2]板材才數分析.!J506</f>
        <v>0</v>
      </c>
      <c r="J525" s="400">
        <f>[2]板材才數分析.!K506</f>
        <v>0</v>
      </c>
      <c r="K525" s="401"/>
      <c r="L525" s="400"/>
      <c r="M525" s="400"/>
    </row>
    <row r="526" spans="1:18" x14ac:dyDescent="0.25">
      <c r="B526" s="400"/>
      <c r="C526" s="400"/>
      <c r="D526" s="400">
        <f>[2]板材才數分析.!L507</f>
        <v>0</v>
      </c>
      <c r="E526" s="400">
        <f>[2]板材才數分析.!F507</f>
        <v>0</v>
      </c>
      <c r="F526" s="400">
        <f>[2]板材才數分析.!G507</f>
        <v>0</v>
      </c>
      <c r="G526" s="400">
        <f>[2]板材才數分析.!H507</f>
        <v>0</v>
      </c>
      <c r="H526" s="400">
        <f>[2]板材才數分析.!I507</f>
        <v>0</v>
      </c>
      <c r="I526" s="400">
        <f>[2]板材才數分析.!J507</f>
        <v>0</v>
      </c>
      <c r="J526" s="400">
        <f>[2]板材才數分析.!K507</f>
        <v>0</v>
      </c>
      <c r="K526" s="401"/>
      <c r="L526" s="400"/>
      <c r="M526" s="400"/>
    </row>
    <row r="527" spans="1:18" x14ac:dyDescent="0.25">
      <c r="B527" s="400"/>
      <c r="C527" s="400"/>
      <c r="D527" s="400">
        <f>[2]板材才數分析.!L508</f>
        <v>0</v>
      </c>
      <c r="E527" s="400">
        <f>[2]板材才數分析.!F508</f>
        <v>0</v>
      </c>
      <c r="F527" s="400">
        <f>[2]板材才數分析.!G508</f>
        <v>0</v>
      </c>
      <c r="G527" s="400">
        <f>[2]板材才數分析.!H508</f>
        <v>0</v>
      </c>
      <c r="H527" s="400">
        <f>[2]板材才數分析.!I508</f>
        <v>0</v>
      </c>
      <c r="I527" s="400">
        <f>[2]板材才數分析.!J508</f>
        <v>0</v>
      </c>
      <c r="J527" s="400">
        <f>[2]板材才數分析.!K508</f>
        <v>0</v>
      </c>
      <c r="K527" s="401"/>
      <c r="L527" s="400"/>
      <c r="M527" s="400"/>
    </row>
    <row r="528" spans="1:18" x14ac:dyDescent="0.25">
      <c r="B528" s="400"/>
      <c r="C528" s="400"/>
      <c r="D528" s="400">
        <f>[2]板材才數分析.!L509</f>
        <v>0</v>
      </c>
      <c r="E528" s="400">
        <f>[2]板材才數分析.!F509</f>
        <v>0</v>
      </c>
      <c r="F528" s="400">
        <f>[2]板材才數分析.!G509</f>
        <v>0</v>
      </c>
      <c r="G528" s="400">
        <f>[2]板材才數分析.!H509</f>
        <v>0</v>
      </c>
      <c r="H528" s="400">
        <f>[2]板材才數分析.!I509</f>
        <v>0</v>
      </c>
      <c r="I528" s="400">
        <f>[2]板材才數分析.!J509</f>
        <v>0</v>
      </c>
      <c r="J528" s="400">
        <f>[2]板材才數分析.!K509</f>
        <v>0</v>
      </c>
      <c r="K528" s="401"/>
      <c r="L528" s="400"/>
      <c r="M528" s="400"/>
    </row>
    <row r="529" spans="1:18" x14ac:dyDescent="0.25">
      <c r="B529" s="400"/>
      <c r="C529" s="400"/>
      <c r="D529" s="400">
        <f>[2]板材才數分析.!L510</f>
        <v>0</v>
      </c>
      <c r="E529" s="400">
        <f>[2]板材才數分析.!F510</f>
        <v>0</v>
      </c>
      <c r="F529" s="400">
        <f>[2]板材才數分析.!G510</f>
        <v>0</v>
      </c>
      <c r="G529" s="400">
        <f>[2]板材才數分析.!H510</f>
        <v>0</v>
      </c>
      <c r="H529" s="400">
        <f>[2]板材才數分析.!I510</f>
        <v>0</v>
      </c>
      <c r="I529" s="400">
        <f>[2]板材才數分析.!J510</f>
        <v>0</v>
      </c>
      <c r="J529" s="400">
        <f>[2]板材才數分析.!K510</f>
        <v>0</v>
      </c>
      <c r="K529" s="401"/>
      <c r="L529" s="400"/>
      <c r="M529" s="400"/>
    </row>
    <row r="530" spans="1:18" x14ac:dyDescent="0.25">
      <c r="B530" s="400"/>
      <c r="C530" s="400"/>
      <c r="D530" s="400"/>
      <c r="E530" s="400"/>
      <c r="F530" s="400"/>
      <c r="G530" s="400"/>
      <c r="H530" s="400"/>
      <c r="I530" s="400"/>
      <c r="J530" s="400"/>
      <c r="K530" s="401"/>
      <c r="L530" s="400" t="str">
        <f>IFERROR(VLOOKUP(C530,[1]資料庫!$K$3:$AA$10,17,FALSE),"")</f>
        <v/>
      </c>
      <c r="M530" s="400"/>
    </row>
    <row r="531" spans="1:18" x14ac:dyDescent="0.25">
      <c r="H531" s="524" t="s">
        <v>67</v>
      </c>
      <c r="I531" s="524"/>
      <c r="J531" s="524"/>
      <c r="K531" s="54">
        <f ca="1">SUM(K495:K530)</f>
        <v>0</v>
      </c>
      <c r="L531" s="47" t="str">
        <f>L495</f>
        <v/>
      </c>
      <c r="M531" s="47"/>
      <c r="N531" s="49"/>
      <c r="O531" s="466">
        <f ca="1">SUM(N495:N530)</f>
        <v>0</v>
      </c>
      <c r="P531" s="47"/>
    </row>
    <row r="532" spans="1:18" x14ac:dyDescent="0.25">
      <c r="A532" s="403" t="str">
        <f>料單!A474</f>
        <v>櫃體名稱</v>
      </c>
      <c r="B532" s="403">
        <f>料單!C474</f>
        <v>0</v>
      </c>
    </row>
    <row r="533" spans="1:18" x14ac:dyDescent="0.25">
      <c r="A533" s="403" t="str">
        <f>料單!A475</f>
        <v>櫃號</v>
      </c>
      <c r="B533" s="403">
        <f>料單!C475</f>
        <v>13</v>
      </c>
    </row>
    <row r="534" spans="1:18" x14ac:dyDescent="0.25">
      <c r="A534" s="403" t="str">
        <f>料單!A476</f>
        <v>櫃高</v>
      </c>
      <c r="B534" s="403">
        <f>料單!C476</f>
        <v>0</v>
      </c>
    </row>
    <row r="535" spans="1:18" x14ac:dyDescent="0.25">
      <c r="A535" s="403" t="str">
        <f>料單!A477</f>
        <v>櫃深</v>
      </c>
      <c r="B535" s="403">
        <f>料單!C477</f>
        <v>0</v>
      </c>
    </row>
    <row r="536" spans="1:18" x14ac:dyDescent="0.25">
      <c r="A536" s="403" t="str">
        <f>料單!A478</f>
        <v>櫃寬</v>
      </c>
      <c r="B536" s="403">
        <f>料單!C478</f>
        <v>0</v>
      </c>
    </row>
    <row r="537" spans="1:18" x14ac:dyDescent="0.25">
      <c r="A537" s="46" t="s">
        <v>79</v>
      </c>
      <c r="B537" s="46" t="s">
        <v>236</v>
      </c>
      <c r="C537" s="46" t="s">
        <v>962</v>
      </c>
      <c r="D537" s="46" t="s">
        <v>81</v>
      </c>
      <c r="E537" s="46" t="s">
        <v>0</v>
      </c>
      <c r="F537" s="46" t="s">
        <v>17</v>
      </c>
      <c r="G537" s="46" t="s">
        <v>1</v>
      </c>
      <c r="H537" s="46" t="s">
        <v>17</v>
      </c>
      <c r="I537" s="46" t="s">
        <v>85</v>
      </c>
      <c r="J537" s="46" t="s">
        <v>66</v>
      </c>
      <c r="K537" s="61" t="s">
        <v>2726</v>
      </c>
      <c r="L537" s="46" t="s">
        <v>87</v>
      </c>
      <c r="M537" s="46" t="s">
        <v>234</v>
      </c>
      <c r="N537" s="50" t="s">
        <v>88</v>
      </c>
      <c r="O537" s="46" t="s">
        <v>9</v>
      </c>
      <c r="P537" s="46" t="s">
        <v>9</v>
      </c>
      <c r="Q537" s="46" t="s">
        <v>9</v>
      </c>
      <c r="R537" s="46" t="s">
        <v>9</v>
      </c>
    </row>
    <row r="538" spans="1:18" x14ac:dyDescent="0.25">
      <c r="A538" s="32">
        <f>[1]板材才數分析.!D362</f>
        <v>13001</v>
      </c>
      <c r="B538" s="32" t="str">
        <f>料單!E481</f>
        <v>頂板</v>
      </c>
      <c r="C538" s="32">
        <f>料單!L481</f>
        <v>0</v>
      </c>
      <c r="D538" s="32" t="str">
        <f>料單!M481</f>
        <v/>
      </c>
      <c r="E538" s="32">
        <f>料單!F481</f>
        <v>-36</v>
      </c>
      <c r="F538" s="32" t="str">
        <f>料單!G481</f>
        <v>AA</v>
      </c>
      <c r="G538" s="32">
        <f>料單!H481</f>
        <v>0</v>
      </c>
      <c r="H538" s="32" t="str">
        <f>料單!I481</f>
        <v/>
      </c>
      <c r="I538" s="32">
        <f>料單!J481</f>
        <v>18</v>
      </c>
      <c r="J538" s="32">
        <f>料單!K481</f>
        <v>0</v>
      </c>
      <c r="K538" s="53">
        <f ca="1">板材才數分析.!O362</f>
        <v>0</v>
      </c>
      <c r="L538" s="32" t="str">
        <f>IFERROR(VLOOKUP(C538,[1]資料庫!$K$3:$AA$10,17,FALSE),"")</f>
        <v/>
      </c>
      <c r="M538" s="32">
        <f>IFERROR(
    INDEX(單價表!$E$3:$M$1000,
          MATCH($C538, 單價表!$B$3:$B$1000, 0),
          MATCH($I538, 單價表!$E$2:$M$2, 0)
    ),
    ""
)</f>
        <v>99</v>
      </c>
      <c r="N538" s="35">
        <f t="shared" ref="N538:N570" ca="1" si="18">IFERROR((K538*M538),"")</f>
        <v>0</v>
      </c>
      <c r="O538" s="32" t="str">
        <f>料單!P481</f>
        <v>背板溝</v>
      </c>
      <c r="P538" s="32" t="str">
        <f>料單!Q481</f>
        <v>側</v>
      </c>
      <c r="Q538" s="32" t="str">
        <f>料單!R481</f>
        <v/>
      </c>
      <c r="R538" s="32">
        <f>料單!S481</f>
        <v>0</v>
      </c>
    </row>
    <row r="539" spans="1:18" x14ac:dyDescent="0.25">
      <c r="A539" s="32">
        <f>[1]板材才數分析.!D363</f>
        <v>13002</v>
      </c>
      <c r="B539" s="32" t="str">
        <f>料單!E482</f>
        <v>底板</v>
      </c>
      <c r="C539" s="32">
        <f>料單!L482</f>
        <v>0</v>
      </c>
      <c r="D539" s="32" t="str">
        <f>料單!M482</f>
        <v/>
      </c>
      <c r="E539" s="32">
        <f>料單!F482</f>
        <v>-36</v>
      </c>
      <c r="F539" s="32" t="str">
        <f>料單!G482</f>
        <v>AA</v>
      </c>
      <c r="G539" s="32">
        <f>料單!H482</f>
        <v>0</v>
      </c>
      <c r="H539" s="32" t="str">
        <f>料單!I482</f>
        <v/>
      </c>
      <c r="I539" s="32">
        <f>料單!J482</f>
        <v>18</v>
      </c>
      <c r="J539" s="32">
        <f>料單!K482</f>
        <v>0</v>
      </c>
      <c r="K539" s="53">
        <f ca="1">板材才數分析.!O363</f>
        <v>0</v>
      </c>
      <c r="L539" s="32" t="str">
        <f>IFERROR(VLOOKUP(C539,[1]資料庫!$K$3:$AA$10,17,FALSE),"")</f>
        <v/>
      </c>
      <c r="M539" s="32">
        <f>IFERROR(
    INDEX(單價表!$E$3:$M$1000,
          MATCH($C539, 單價表!$B$3:$B$1000, 0),
          MATCH($I539, 單價表!$E$2:$M$2, 0)
    ),
    ""
)</f>
        <v>99</v>
      </c>
      <c r="N539" s="35">
        <f t="shared" ca="1" si="18"/>
        <v>0</v>
      </c>
      <c r="O539" s="32" t="str">
        <f>料單!P482</f>
        <v>背板溝</v>
      </c>
      <c r="P539" s="32" t="str">
        <f>料單!Q482</f>
        <v>側</v>
      </c>
      <c r="Q539" s="32" t="str">
        <f>料單!R482</f>
        <v/>
      </c>
      <c r="R539" s="32">
        <f>料單!S482</f>
        <v>0</v>
      </c>
    </row>
    <row r="540" spans="1:18" x14ac:dyDescent="0.25">
      <c r="A540" s="32">
        <f>[1]板材才數分析.!D364</f>
        <v>13003</v>
      </c>
      <c r="B540" s="32" t="str">
        <f>料單!E483</f>
        <v>左側板</v>
      </c>
      <c r="C540" s="32">
        <f>料單!L483</f>
        <v>0</v>
      </c>
      <c r="D540" s="32" t="str">
        <f>料單!M483</f>
        <v/>
      </c>
      <c r="E540" s="32">
        <f>料單!F483</f>
        <v>0</v>
      </c>
      <c r="F540" s="32" t="str">
        <f>料單!G483</f>
        <v>AA</v>
      </c>
      <c r="G540" s="32">
        <f>料單!H483</f>
        <v>0</v>
      </c>
      <c r="H540" s="32" t="str">
        <f>料單!I483</f>
        <v>AA</v>
      </c>
      <c r="I540" s="32">
        <f>料單!J483</f>
        <v>18</v>
      </c>
      <c r="J540" s="32">
        <f>料單!K483</f>
        <v>0</v>
      </c>
      <c r="K540" s="53">
        <f ca="1">板材才數分析.!O364</f>
        <v>0</v>
      </c>
      <c r="L540" s="32" t="str">
        <f>IFERROR(VLOOKUP(C540,[1]資料庫!$K$3:$AA$10,17,FALSE),"")</f>
        <v/>
      </c>
      <c r="M540" s="32">
        <f>IFERROR(
    INDEX(單價表!$E$3:$M$1000,
          MATCH($C540, 單價表!$B$3:$B$1000, 0),
          MATCH($I540, 單價表!$E$2:$M$2, 0)
    ),
    ""
)</f>
        <v>99</v>
      </c>
      <c r="N540" s="35">
        <f t="shared" ca="1" si="18"/>
        <v>0</v>
      </c>
      <c r="O540" s="32" t="str">
        <f>料單!P483</f>
        <v>背板溝</v>
      </c>
      <c r="P540" s="32" t="str">
        <f>料單!Q483</f>
        <v>面</v>
      </c>
      <c r="Q540" s="32" t="str">
        <f>料單!R483</f>
        <v>排</v>
      </c>
      <c r="R540" s="32">
        <f>料單!S483</f>
        <v>0</v>
      </c>
    </row>
    <row r="541" spans="1:18" x14ac:dyDescent="0.25">
      <c r="A541" s="32">
        <f>[1]板材才數分析.!D365</f>
        <v>13004</v>
      </c>
      <c r="B541" s="32" t="str">
        <f>料單!E484</f>
        <v>右側板</v>
      </c>
      <c r="C541" s="32">
        <f>料單!L484</f>
        <v>0</v>
      </c>
      <c r="D541" s="32" t="str">
        <f>料單!M484</f>
        <v/>
      </c>
      <c r="E541" s="32">
        <f>料單!F484</f>
        <v>0</v>
      </c>
      <c r="F541" s="32" t="str">
        <f>料單!G484</f>
        <v>AA</v>
      </c>
      <c r="G541" s="32">
        <f>料單!H484</f>
        <v>0</v>
      </c>
      <c r="H541" s="32" t="str">
        <f>料單!I484</f>
        <v>AA</v>
      </c>
      <c r="I541" s="32">
        <f>料單!J484</f>
        <v>18</v>
      </c>
      <c r="J541" s="32">
        <f>料單!K484</f>
        <v>0</v>
      </c>
      <c r="K541" s="53">
        <f ca="1">板材才數分析.!O365</f>
        <v>0</v>
      </c>
      <c r="L541" s="32" t="str">
        <f>IFERROR(VLOOKUP(C541,[1]資料庫!$K$3:$AA$10,17,FALSE),"")</f>
        <v/>
      </c>
      <c r="M541" s="32">
        <f>IFERROR(
    INDEX(單價表!$E$3:$M$1000,
          MATCH($C541, 單價表!$B$3:$B$1000, 0),
          MATCH($I541, 單價表!$E$2:$M$2, 0)
    ),
    ""
)</f>
        <v>99</v>
      </c>
      <c r="N541" s="35">
        <f t="shared" ca="1" si="18"/>
        <v>0</v>
      </c>
      <c r="O541" s="32" t="str">
        <f>料單!P484</f>
        <v>背板溝</v>
      </c>
      <c r="P541" s="32" t="str">
        <f>料單!Q484</f>
        <v>面</v>
      </c>
      <c r="Q541" s="32" t="str">
        <f>料單!R484</f>
        <v>排</v>
      </c>
      <c r="R541" s="32">
        <f>料單!S484</f>
        <v>0</v>
      </c>
    </row>
    <row r="542" spans="1:18" x14ac:dyDescent="0.25">
      <c r="A542" s="32">
        <f>[1]板材才數分析.!D366</f>
        <v>13005</v>
      </c>
      <c r="B542" s="32" t="str">
        <f>料單!E485</f>
        <v>背板</v>
      </c>
      <c r="C542" s="32">
        <f>料單!L485</f>
        <v>0</v>
      </c>
      <c r="D542" s="32" t="str">
        <f>料單!M485</f>
        <v/>
      </c>
      <c r="E542" s="32">
        <f>料單!F485</f>
        <v>-22</v>
      </c>
      <c r="F542" s="32" t="str">
        <f>料單!G485</f>
        <v/>
      </c>
      <c r="G542" s="32">
        <f>料單!H485</f>
        <v>-22</v>
      </c>
      <c r="H542" s="32" t="str">
        <f>料單!I485</f>
        <v/>
      </c>
      <c r="I542" s="32">
        <f>料單!J485</f>
        <v>4</v>
      </c>
      <c r="J542" s="32">
        <f>料單!K485</f>
        <v>0</v>
      </c>
      <c r="K542" s="53">
        <f ca="1">板材才數分析.!O366</f>
        <v>0</v>
      </c>
      <c r="L542" s="32" t="str">
        <f>IFERROR(VLOOKUP(C542,[1]資料庫!$K$3:$AA$10,17,FALSE),"")</f>
        <v/>
      </c>
      <c r="M542" s="32">
        <f>IFERROR(
    INDEX(單價表!$E$3:$M$1000,
          MATCH($C542, 單價表!$B$3:$B$1000, 0),
          MATCH($I542, 單價表!$E$2:$M$2, 0)
    ),
    ""
)</f>
        <v>43</v>
      </c>
      <c r="N542" s="35">
        <f t="shared" ca="1" si="18"/>
        <v>0</v>
      </c>
      <c r="O542" s="32" t="str">
        <f>料單!P485</f>
        <v/>
      </c>
      <c r="P542" s="32" t="str">
        <f>料單!Q485</f>
        <v/>
      </c>
      <c r="Q542" s="32" t="str">
        <f>料單!R485</f>
        <v/>
      </c>
      <c r="R542" s="32">
        <f>料單!S485</f>
        <v>0</v>
      </c>
    </row>
    <row r="543" spans="1:18" x14ac:dyDescent="0.25">
      <c r="A543" s="32">
        <f>[1]板材才數分析.!D367</f>
        <v>13006</v>
      </c>
      <c r="B543" s="32" t="str">
        <f>料單!E486</f>
        <v>背拉桿</v>
      </c>
      <c r="C543" s="32">
        <f>料單!L486</f>
        <v>0</v>
      </c>
      <c r="D543" s="32" t="str">
        <f>料單!M486</f>
        <v/>
      </c>
      <c r="E543" s="32">
        <f>料單!F486</f>
        <v>-36</v>
      </c>
      <c r="F543" s="32" t="str">
        <f>料單!G486</f>
        <v>AA</v>
      </c>
      <c r="G543" s="32">
        <f>料單!H486</f>
        <v>120</v>
      </c>
      <c r="H543" s="32" t="str">
        <f>料單!I486</f>
        <v/>
      </c>
      <c r="I543" s="32">
        <f>料單!J486</f>
        <v>18</v>
      </c>
      <c r="J543" s="32">
        <f>料單!K486</f>
        <v>0</v>
      </c>
      <c r="K543" s="53">
        <f ca="1">板材才數分析.!O367</f>
        <v>0</v>
      </c>
      <c r="L543" s="32" t="str">
        <f>IFERROR(VLOOKUP(C543,[1]資料庫!$K$3:$AA$10,17,FALSE),"")</f>
        <v/>
      </c>
      <c r="M543" s="32">
        <f>IFERROR(
    INDEX(單價表!$E$3:$M$1000,
          MATCH($C543, 單價表!$B$3:$B$1000, 0),
          MATCH($I543, 單價表!$E$2:$M$2, 0)
    ),
    ""
)</f>
        <v>99</v>
      </c>
      <c r="N543" s="35">
        <f t="shared" ca="1" si="18"/>
        <v>0</v>
      </c>
      <c r="O543" s="32" t="str">
        <f>料單!P486</f>
        <v/>
      </c>
      <c r="P543" s="32" t="str">
        <f>料單!Q486</f>
        <v>側</v>
      </c>
      <c r="Q543" s="32" t="str">
        <f>料單!R486</f>
        <v/>
      </c>
      <c r="R543" s="32">
        <f>料單!S486</f>
        <v>0</v>
      </c>
    </row>
    <row r="544" spans="1:18" x14ac:dyDescent="0.25">
      <c r="A544" s="32">
        <f>[1]板材才數分析.!D368</f>
        <v>13007</v>
      </c>
      <c r="B544" s="32" t="str">
        <f>料單!E487</f>
        <v>中立板</v>
      </c>
      <c r="C544" s="32">
        <f>料單!L487</f>
        <v>0</v>
      </c>
      <c r="D544" s="32" t="str">
        <f>料單!M487</f>
        <v/>
      </c>
      <c r="E544" s="32">
        <f>料單!F487</f>
        <v>-36</v>
      </c>
      <c r="F544" s="32" t="str">
        <f>料單!G487</f>
        <v>AA</v>
      </c>
      <c r="G544" s="32">
        <f>料單!H487</f>
        <v>-22</v>
      </c>
      <c r="H544" s="32" t="str">
        <f>料單!I487</f>
        <v/>
      </c>
      <c r="I544" s="32">
        <f>料單!J487</f>
        <v>18</v>
      </c>
      <c r="J544" s="32">
        <f>料單!K487</f>
        <v>0</v>
      </c>
      <c r="K544" s="53">
        <f ca="1">板材才數分析.!O368</f>
        <v>0</v>
      </c>
      <c r="L544" s="32" t="str">
        <f>IFERROR(VLOOKUP(C544,[1]資料庫!$K$3:$AA$10,17,FALSE),"")</f>
        <v/>
      </c>
      <c r="M544" s="32">
        <f>IFERROR(
    INDEX(單價表!$E$3:$M$1000,
          MATCH($C544, 單價表!$B$3:$B$1000, 0),
          MATCH($I544, 單價表!$E$2:$M$2, 0)
    ),
    ""
)</f>
        <v>99</v>
      </c>
      <c r="N544" s="35">
        <f t="shared" ca="1" si="18"/>
        <v>0</v>
      </c>
      <c r="O544" s="32" t="str">
        <f>料單!P487</f>
        <v/>
      </c>
      <c r="P544" s="32" t="str">
        <f>料單!Q487</f>
        <v>側</v>
      </c>
      <c r="Q544" s="32" t="str">
        <f>料單!R487</f>
        <v>排</v>
      </c>
      <c r="R544" s="32">
        <f>料單!S487</f>
        <v>0</v>
      </c>
    </row>
    <row r="545" spans="1:18" x14ac:dyDescent="0.25">
      <c r="A545" s="32">
        <f>[1]板材才數分析.!D369</f>
        <v>13008</v>
      </c>
      <c r="B545" s="32" t="str">
        <f>料單!E488</f>
        <v>活隔</v>
      </c>
      <c r="C545" s="32">
        <f>料單!L488</f>
        <v>0</v>
      </c>
      <c r="D545" s="32" t="str">
        <f>料單!M488</f>
        <v/>
      </c>
      <c r="E545" s="32">
        <f>料單!F488</f>
        <v>0</v>
      </c>
      <c r="F545" s="32" t="str">
        <f>料單!G488</f>
        <v>AA</v>
      </c>
      <c r="G545" s="32">
        <f>料單!H488</f>
        <v>-32</v>
      </c>
      <c r="H545" s="32" t="str">
        <f>料單!I488</f>
        <v>AA</v>
      </c>
      <c r="I545" s="32">
        <f>料單!J488</f>
        <v>18</v>
      </c>
      <c r="J545" s="32">
        <f>料單!K488</f>
        <v>0</v>
      </c>
      <c r="K545" s="53">
        <f ca="1">板材才數分析.!O369</f>
        <v>0</v>
      </c>
      <c r="L545" s="32" t="str">
        <f>IFERROR(VLOOKUP(C545,[1]資料庫!$K$3:$AA$10,17,FALSE),"")</f>
        <v/>
      </c>
      <c r="M545" s="32">
        <f>IFERROR(
    INDEX(單價表!$E$3:$M$1000,
          MATCH($C545, 單價表!$B$3:$B$1000, 0),
          MATCH($I545, 單價表!$E$2:$M$2, 0)
    ),
    ""
)</f>
        <v>99</v>
      </c>
      <c r="N545" s="35">
        <f t="shared" ca="1" si="18"/>
        <v>0</v>
      </c>
      <c r="O545" s="32" t="str">
        <f>料單!P488</f>
        <v/>
      </c>
      <c r="P545" s="32" t="str">
        <f>料單!Q488</f>
        <v/>
      </c>
      <c r="Q545" s="32" t="str">
        <f>料單!R488</f>
        <v/>
      </c>
      <c r="R545" s="32">
        <f>料單!S488</f>
        <v>0</v>
      </c>
    </row>
    <row r="546" spans="1:18" x14ac:dyDescent="0.25">
      <c r="A546" s="32">
        <f>[1]板材才數分析.!D370</f>
        <v>13009</v>
      </c>
      <c r="B546" s="32" t="str">
        <f>料單!E489</f>
        <v>固隔</v>
      </c>
      <c r="C546" s="32">
        <f>料單!L489</f>
        <v>0</v>
      </c>
      <c r="D546" s="32" t="str">
        <f>料單!M489</f>
        <v/>
      </c>
      <c r="E546" s="32">
        <f>料單!F489</f>
        <v>0</v>
      </c>
      <c r="F546" s="32" t="str">
        <f>料單!G489</f>
        <v>AA</v>
      </c>
      <c r="G546" s="32">
        <f>料單!H489</f>
        <v>-22</v>
      </c>
      <c r="H546" s="32" t="str">
        <f>料單!I489</f>
        <v/>
      </c>
      <c r="I546" s="32">
        <f>料單!J489</f>
        <v>18</v>
      </c>
      <c r="J546" s="32">
        <f>料單!K489</f>
        <v>0</v>
      </c>
      <c r="K546" s="53">
        <f ca="1">板材才數分析.!O370</f>
        <v>0</v>
      </c>
      <c r="L546" s="32" t="str">
        <f>IFERROR(VLOOKUP(C546,[1]資料庫!$K$3:$AA$10,17,FALSE),"")</f>
        <v/>
      </c>
      <c r="M546" s="32">
        <f>IFERROR(
    INDEX(單價表!$E$3:$M$1000,
          MATCH($C546, 單價表!$B$3:$B$1000, 0),
          MATCH($I546, 單價表!$E$2:$M$2, 0)
    ),
    ""
)</f>
        <v>99</v>
      </c>
      <c r="N546" s="35">
        <f t="shared" ca="1" si="18"/>
        <v>0</v>
      </c>
      <c r="O546" s="32" t="str">
        <f>料單!P489</f>
        <v/>
      </c>
      <c r="P546" s="32" t="str">
        <f>料單!Q489</f>
        <v>固</v>
      </c>
      <c r="Q546" s="32" t="str">
        <f>料單!R489</f>
        <v/>
      </c>
      <c r="R546" s="32">
        <f>料單!S489</f>
        <v>0</v>
      </c>
    </row>
    <row r="547" spans="1:18" x14ac:dyDescent="0.25">
      <c r="A547" s="32">
        <f>[1]板材才數分析.!D371</f>
        <v>13010</v>
      </c>
      <c r="B547" s="32" t="str">
        <f>料單!E490</f>
        <v>左門板</v>
      </c>
      <c r="C547" s="32">
        <f>料單!L490</f>
        <v>0</v>
      </c>
      <c r="D547" s="32" t="str">
        <f>料單!M490</f>
        <v/>
      </c>
      <c r="E547" s="32">
        <f>料單!F490</f>
        <v>0</v>
      </c>
      <c r="F547" s="32" t="str">
        <f>料單!G490</f>
        <v>AA</v>
      </c>
      <c r="G547" s="32">
        <f>料單!H490</f>
        <v>-4</v>
      </c>
      <c r="H547" s="32" t="str">
        <f>料單!I490</f>
        <v>AA</v>
      </c>
      <c r="I547" s="32">
        <f>料單!J490</f>
        <v>18</v>
      </c>
      <c r="J547" s="32">
        <f>料單!K490</f>
        <v>0</v>
      </c>
      <c r="K547" s="53">
        <f ca="1">板材才數分析.!O371</f>
        <v>0</v>
      </c>
      <c r="L547" s="32" t="str">
        <f>IFERROR(VLOOKUP(C547,[1]資料庫!$K$3:$AA$10,17,FALSE),"")</f>
        <v/>
      </c>
      <c r="M547" s="32">
        <f>IFERROR(
    INDEX(單價表!$E$3:$M$1000,
          MATCH($C547, 單價表!$B$3:$B$1000, 0),
          MATCH($I547, 單價表!$E$2:$M$2, 0)
    ),
    ""
)</f>
        <v>99</v>
      </c>
      <c r="N547" s="35">
        <f t="shared" ca="1" si="18"/>
        <v>0</v>
      </c>
      <c r="O547" s="32" t="str">
        <f>料單!P490</f>
        <v>鉸2</v>
      </c>
      <c r="P547" s="32" t="str">
        <f>料單!Q490</f>
        <v/>
      </c>
      <c r="Q547" s="32" t="str">
        <f>料單!R490</f>
        <v/>
      </c>
      <c r="R547" s="32">
        <f>料單!S490</f>
        <v>0</v>
      </c>
    </row>
    <row r="548" spans="1:18" x14ac:dyDescent="0.25">
      <c r="A548" s="32">
        <f>[1]板材才數分析.!D372</f>
        <v>13011</v>
      </c>
      <c r="B548" s="32" t="str">
        <f>料單!E491</f>
        <v>右門板</v>
      </c>
      <c r="C548" s="32">
        <f>料單!L491</f>
        <v>0</v>
      </c>
      <c r="D548" s="32" t="str">
        <f>料單!M491</f>
        <v/>
      </c>
      <c r="E548" s="32">
        <f>料單!F491</f>
        <v>0</v>
      </c>
      <c r="F548" s="32" t="str">
        <f>料單!G491</f>
        <v>AA</v>
      </c>
      <c r="G548" s="32">
        <f>料單!H491</f>
        <v>-4</v>
      </c>
      <c r="H548" s="32" t="str">
        <f>料單!I491</f>
        <v>AA</v>
      </c>
      <c r="I548" s="32">
        <f>料單!J491</f>
        <v>18</v>
      </c>
      <c r="J548" s="32">
        <f>料單!K491</f>
        <v>0</v>
      </c>
      <c r="K548" s="53">
        <f ca="1">板材才數分析.!O372</f>
        <v>0</v>
      </c>
      <c r="L548" s="32" t="str">
        <f>IFERROR(VLOOKUP(C548,[1]資料庫!$K$3:$AA$10,17,FALSE),"")</f>
        <v/>
      </c>
      <c r="M548" s="32">
        <f>IFERROR(
    INDEX(單價表!$E$3:$M$1000,
          MATCH($C548, 單價表!$B$3:$B$1000, 0),
          MATCH($I548, 單價表!$E$2:$M$2, 0)
    ),
    ""
)</f>
        <v>99</v>
      </c>
      <c r="N548" s="35">
        <f t="shared" ca="1" si="18"/>
        <v>0</v>
      </c>
      <c r="O548" s="32" t="str">
        <f>料單!P491</f>
        <v>鉸2</v>
      </c>
      <c r="P548" s="32" t="str">
        <f>料單!Q491</f>
        <v/>
      </c>
      <c r="Q548" s="32" t="str">
        <f>料單!R491</f>
        <v/>
      </c>
      <c r="R548" s="32">
        <f>料單!S491</f>
        <v>0</v>
      </c>
    </row>
    <row r="549" spans="1:18" x14ac:dyDescent="0.25">
      <c r="A549" s="32">
        <f>[1]板材才數分析.!D373</f>
        <v>13012</v>
      </c>
      <c r="B549" s="32">
        <f>料單!E492</f>
        <v>0</v>
      </c>
      <c r="C549" s="32">
        <f>料單!L492</f>
        <v>0</v>
      </c>
      <c r="D549" s="32" t="str">
        <f>料單!M492</f>
        <v/>
      </c>
      <c r="E549" s="32">
        <f>料單!F492</f>
        <v>0</v>
      </c>
      <c r="F549" s="32" t="str">
        <f>料單!G492</f>
        <v/>
      </c>
      <c r="G549" s="32">
        <f>料單!H492</f>
        <v>0</v>
      </c>
      <c r="H549" s="32" t="str">
        <f>料單!I492</f>
        <v/>
      </c>
      <c r="I549" s="32">
        <f>料單!J492</f>
        <v>0</v>
      </c>
      <c r="J549" s="32">
        <f>料單!K492</f>
        <v>0</v>
      </c>
      <c r="K549" s="53">
        <f ca="1">板材才數分析.!O373</f>
        <v>0</v>
      </c>
      <c r="L549" s="32" t="str">
        <f>IFERROR(VLOOKUP(C549,[1]資料庫!$K$3:$AA$10,17,FALSE),"")</f>
        <v/>
      </c>
      <c r="M549" s="32" t="str">
        <f>IFERROR(
    INDEX(單價表!$E$3:$M$1000,
          MATCH($C549, 單價表!$B$3:$B$1000, 0),
          MATCH($I549, 單價表!$E$2:$M$2, 0)
    ),
    ""
)</f>
        <v/>
      </c>
      <c r="N549" s="35" t="str">
        <f t="shared" ca="1" si="18"/>
        <v/>
      </c>
      <c r="O549" s="32" t="str">
        <f>料單!P492</f>
        <v/>
      </c>
      <c r="P549" s="32" t="str">
        <f>料單!Q492</f>
        <v/>
      </c>
      <c r="Q549" s="32" t="str">
        <f>料單!R492</f>
        <v/>
      </c>
      <c r="R549" s="32">
        <f>料單!S492</f>
        <v>0</v>
      </c>
    </row>
    <row r="550" spans="1:18" x14ac:dyDescent="0.25">
      <c r="A550" s="32">
        <f>[1]板材才數分析.!D374</f>
        <v>13013</v>
      </c>
      <c r="B550" s="32">
        <f>料單!E493</f>
        <v>0</v>
      </c>
      <c r="C550" s="32">
        <f>料單!L493</f>
        <v>0</v>
      </c>
      <c r="D550" s="32" t="str">
        <f>料單!M493</f>
        <v/>
      </c>
      <c r="E550" s="32">
        <f>料單!F493</f>
        <v>0</v>
      </c>
      <c r="F550" s="32" t="str">
        <f>料單!G493</f>
        <v/>
      </c>
      <c r="G550" s="32">
        <f>料單!H493</f>
        <v>0</v>
      </c>
      <c r="H550" s="32" t="str">
        <f>料單!I493</f>
        <v/>
      </c>
      <c r="I550" s="32">
        <f>料單!J493</f>
        <v>0</v>
      </c>
      <c r="J550" s="32">
        <f>料單!K493</f>
        <v>0</v>
      </c>
      <c r="K550" s="53">
        <f ca="1">板材才數分析.!O374</f>
        <v>0</v>
      </c>
      <c r="L550" s="32" t="str">
        <f>IFERROR(VLOOKUP(C550,[1]資料庫!$K$3:$AA$10,17,FALSE),"")</f>
        <v/>
      </c>
      <c r="M550" s="32" t="str">
        <f>IFERROR(
    INDEX(單價表!$E$3:$M$1000,
          MATCH($C550, 單價表!$B$3:$B$1000, 0),
          MATCH($I550, 單價表!$E$2:$M$2, 0)
    ),
    ""
)</f>
        <v/>
      </c>
      <c r="N550" s="35" t="str">
        <f t="shared" ca="1" si="18"/>
        <v/>
      </c>
      <c r="O550" s="32" t="str">
        <f>料單!P493</f>
        <v/>
      </c>
      <c r="P550" s="32" t="str">
        <f>料單!Q493</f>
        <v/>
      </c>
      <c r="Q550" s="32" t="str">
        <f>料單!R493</f>
        <v/>
      </c>
      <c r="R550" s="32">
        <f>料單!S493</f>
        <v>0</v>
      </c>
    </row>
    <row r="551" spans="1:18" x14ac:dyDescent="0.25">
      <c r="A551" s="32">
        <f>[1]板材才數分析.!D375</f>
        <v>13014</v>
      </c>
      <c r="B551" s="32">
        <f>料單!E494</f>
        <v>0</v>
      </c>
      <c r="C551" s="32">
        <f>料單!L494</f>
        <v>0</v>
      </c>
      <c r="D551" s="32" t="str">
        <f>料單!M494</f>
        <v/>
      </c>
      <c r="E551" s="32">
        <f>料單!F494</f>
        <v>0</v>
      </c>
      <c r="F551" s="32" t="str">
        <f>料單!G494</f>
        <v/>
      </c>
      <c r="G551" s="32">
        <f>料單!H494</f>
        <v>0</v>
      </c>
      <c r="H551" s="32" t="str">
        <f>料單!I494</f>
        <v/>
      </c>
      <c r="I551" s="32">
        <f>料單!J494</f>
        <v>0</v>
      </c>
      <c r="J551" s="32">
        <f>料單!K494</f>
        <v>0</v>
      </c>
      <c r="K551" s="53">
        <f ca="1">板材才數分析.!O375</f>
        <v>0</v>
      </c>
      <c r="L551" s="32" t="str">
        <f>IFERROR(VLOOKUP(C551,[1]資料庫!$K$3:$AA$10,17,FALSE),"")</f>
        <v/>
      </c>
      <c r="M551" s="32" t="str">
        <f>IFERROR(
    INDEX(單價表!$E$3:$M$1000,
          MATCH($C551, 單價表!$B$3:$B$1000, 0),
          MATCH($I551, 單價表!$E$2:$M$2, 0)
    ),
    ""
)</f>
        <v/>
      </c>
      <c r="N551" s="35" t="str">
        <f t="shared" ca="1" si="18"/>
        <v/>
      </c>
      <c r="O551" s="32" t="str">
        <f>料單!P494</f>
        <v/>
      </c>
      <c r="P551" s="32" t="str">
        <f>料單!Q494</f>
        <v/>
      </c>
      <c r="Q551" s="32" t="str">
        <f>料單!R494</f>
        <v/>
      </c>
      <c r="R551" s="32">
        <f>料單!S494</f>
        <v>0</v>
      </c>
    </row>
    <row r="552" spans="1:18" x14ac:dyDescent="0.25">
      <c r="A552" s="32">
        <f>[1]板材才數分析.!D376</f>
        <v>13015</v>
      </c>
      <c r="B552" s="32">
        <f>料單!E495</f>
        <v>0</v>
      </c>
      <c r="C552" s="32">
        <f>料單!L495</f>
        <v>0</v>
      </c>
      <c r="D552" s="32" t="str">
        <f>料單!M495</f>
        <v/>
      </c>
      <c r="E552" s="32">
        <f>料單!F495</f>
        <v>0</v>
      </c>
      <c r="F552" s="32" t="str">
        <f>料單!G495</f>
        <v/>
      </c>
      <c r="G552" s="32">
        <f>料單!H495</f>
        <v>0</v>
      </c>
      <c r="H552" s="32" t="str">
        <f>料單!I495</f>
        <v/>
      </c>
      <c r="I552" s="32">
        <f>料單!J495</f>
        <v>0</v>
      </c>
      <c r="J552" s="32">
        <f>料單!K495</f>
        <v>0</v>
      </c>
      <c r="K552" s="53">
        <f ca="1">板材才數分析.!O376</f>
        <v>0</v>
      </c>
      <c r="L552" s="32" t="str">
        <f>IFERROR(VLOOKUP(C552,[1]資料庫!$K$3:$AA$10,17,FALSE),"")</f>
        <v/>
      </c>
      <c r="M552" s="32" t="str">
        <f>IFERROR(
    INDEX(單價表!$E$3:$M$1000,
          MATCH($C552, 單價表!$B$3:$B$1000, 0),
          MATCH($I552, 單價表!$E$2:$M$2, 0)
    ),
    ""
)</f>
        <v/>
      </c>
      <c r="N552" s="35" t="str">
        <f t="shared" ca="1" si="18"/>
        <v/>
      </c>
      <c r="O552" s="32" t="str">
        <f>料單!P495</f>
        <v/>
      </c>
      <c r="P552" s="32" t="str">
        <f>料單!Q495</f>
        <v/>
      </c>
      <c r="Q552" s="32" t="str">
        <f>料單!R495</f>
        <v/>
      </c>
      <c r="R552" s="32">
        <f>料單!S495</f>
        <v>0</v>
      </c>
    </row>
    <row r="553" spans="1:18" x14ac:dyDescent="0.25">
      <c r="A553" s="32">
        <f>[1]板材才數分析.!D377</f>
        <v>13016</v>
      </c>
      <c r="B553" s="32">
        <f>料單!E496</f>
        <v>0</v>
      </c>
      <c r="C553" s="32">
        <f>料單!L496</f>
        <v>0</v>
      </c>
      <c r="D553" s="32" t="str">
        <f>料單!M496</f>
        <v/>
      </c>
      <c r="E553" s="32">
        <f>料單!F496</f>
        <v>0</v>
      </c>
      <c r="F553" s="32" t="str">
        <f>料單!G496</f>
        <v/>
      </c>
      <c r="G553" s="32">
        <f>料單!H496</f>
        <v>0</v>
      </c>
      <c r="H553" s="32" t="str">
        <f>料單!I496</f>
        <v/>
      </c>
      <c r="I553" s="32">
        <f>料單!J496</f>
        <v>0</v>
      </c>
      <c r="J553" s="32">
        <f>料單!K496</f>
        <v>0</v>
      </c>
      <c r="K553" s="53">
        <f ca="1">板材才數分析.!O377</f>
        <v>0</v>
      </c>
      <c r="L553" s="32" t="str">
        <f>IFERROR(VLOOKUP(C553,[1]資料庫!$K$3:$AA$10,17,FALSE),"")</f>
        <v/>
      </c>
      <c r="M553" s="32" t="str">
        <f>IFERROR(
    INDEX(單價表!$E$3:$M$1000,
          MATCH($C553, 單價表!$B$3:$B$1000, 0),
          MATCH($I553, 單價表!$E$2:$M$2, 0)
    ),
    ""
)</f>
        <v/>
      </c>
      <c r="N553" s="35" t="str">
        <f t="shared" ca="1" si="18"/>
        <v/>
      </c>
      <c r="O553" s="32" t="str">
        <f>料單!P496</f>
        <v/>
      </c>
      <c r="P553" s="32" t="str">
        <f>料單!Q496</f>
        <v/>
      </c>
      <c r="Q553" s="32" t="str">
        <f>料單!R496</f>
        <v/>
      </c>
      <c r="R553" s="32">
        <f>料單!S496</f>
        <v>0</v>
      </c>
    </row>
    <row r="554" spans="1:18" x14ac:dyDescent="0.25">
      <c r="A554" s="32">
        <f>[1]板材才數分析.!D378</f>
        <v>13017</v>
      </c>
      <c r="B554" s="32">
        <f>料單!E497</f>
        <v>0</v>
      </c>
      <c r="C554" s="32">
        <f>料單!L497</f>
        <v>0</v>
      </c>
      <c r="D554" s="32" t="str">
        <f>料單!M497</f>
        <v/>
      </c>
      <c r="E554" s="32">
        <f>料單!F497</f>
        <v>0</v>
      </c>
      <c r="F554" s="32" t="str">
        <f>料單!G497</f>
        <v/>
      </c>
      <c r="G554" s="32">
        <f>料單!H497</f>
        <v>0</v>
      </c>
      <c r="H554" s="32" t="str">
        <f>料單!I497</f>
        <v/>
      </c>
      <c r="I554" s="32">
        <f>料單!J497</f>
        <v>0</v>
      </c>
      <c r="J554" s="32">
        <f>料單!K497</f>
        <v>0</v>
      </c>
      <c r="K554" s="53">
        <f ca="1">板材才數分析.!O378</f>
        <v>0</v>
      </c>
      <c r="L554" s="32" t="str">
        <f>IFERROR(VLOOKUP(C554,[1]資料庫!$K$3:$AA$10,17,FALSE),"")</f>
        <v/>
      </c>
      <c r="M554" s="32" t="str">
        <f>IFERROR(
    INDEX(單價表!$E$3:$M$1000,
          MATCH($C554, 單價表!$B$3:$B$1000, 0),
          MATCH($I554, 單價表!$E$2:$M$2, 0)
    ),
    ""
)</f>
        <v/>
      </c>
      <c r="N554" s="35" t="str">
        <f t="shared" ca="1" si="18"/>
        <v/>
      </c>
      <c r="O554" s="32" t="str">
        <f>料單!P497</f>
        <v/>
      </c>
      <c r="P554" s="32" t="str">
        <f>料單!Q497</f>
        <v/>
      </c>
      <c r="Q554" s="32" t="str">
        <f>料單!R497</f>
        <v/>
      </c>
      <c r="R554" s="32">
        <f>料單!S497</f>
        <v>0</v>
      </c>
    </row>
    <row r="555" spans="1:18" x14ac:dyDescent="0.25">
      <c r="A555" s="32">
        <f>[1]板材才數分析.!D379</f>
        <v>13018</v>
      </c>
      <c r="B555" s="32">
        <f>料單!E498</f>
        <v>0</v>
      </c>
      <c r="C555" s="32">
        <f>料單!L498</f>
        <v>0</v>
      </c>
      <c r="D555" s="32" t="str">
        <f>料單!M498</f>
        <v/>
      </c>
      <c r="E555" s="32">
        <f>料單!F498</f>
        <v>0</v>
      </c>
      <c r="F555" s="32" t="str">
        <f>料單!G498</f>
        <v/>
      </c>
      <c r="G555" s="32">
        <f>料單!H498</f>
        <v>0</v>
      </c>
      <c r="H555" s="32" t="str">
        <f>料單!I498</f>
        <v/>
      </c>
      <c r="I555" s="32">
        <f>料單!J498</f>
        <v>0</v>
      </c>
      <c r="J555" s="32">
        <f>料單!K498</f>
        <v>0</v>
      </c>
      <c r="K555" s="53">
        <f ca="1">板材才數分析.!O379</f>
        <v>0</v>
      </c>
      <c r="L555" s="32" t="str">
        <f>IFERROR(VLOOKUP(C555,[1]資料庫!$K$3:$AA$10,17,FALSE),"")</f>
        <v/>
      </c>
      <c r="M555" s="32" t="str">
        <f>IFERROR(
    INDEX(單價表!$E$3:$M$1000,
          MATCH($C555, 單價表!$B$3:$B$1000, 0),
          MATCH($I555, 單價表!$E$2:$M$2, 0)
    ),
    ""
)</f>
        <v/>
      </c>
      <c r="N555" s="35" t="str">
        <f t="shared" ca="1" si="18"/>
        <v/>
      </c>
      <c r="O555" s="32" t="str">
        <f>料單!P498</f>
        <v/>
      </c>
      <c r="P555" s="32" t="str">
        <f>料單!Q498</f>
        <v/>
      </c>
      <c r="Q555" s="32" t="str">
        <f>料單!R498</f>
        <v/>
      </c>
      <c r="R555" s="32">
        <f>料單!S498</f>
        <v>0</v>
      </c>
    </row>
    <row r="556" spans="1:18" x14ac:dyDescent="0.25">
      <c r="A556" s="32">
        <f>[1]板材才數分析.!D380</f>
        <v>13019</v>
      </c>
      <c r="B556" s="32">
        <f>料單!E499</f>
        <v>0</v>
      </c>
      <c r="C556" s="32">
        <f>料單!L499</f>
        <v>0</v>
      </c>
      <c r="D556" s="32" t="str">
        <f>料單!M499</f>
        <v/>
      </c>
      <c r="E556" s="32">
        <f>料單!F499</f>
        <v>0</v>
      </c>
      <c r="F556" s="32" t="str">
        <f>料單!G499</f>
        <v/>
      </c>
      <c r="G556" s="32">
        <f>料單!H499</f>
        <v>0</v>
      </c>
      <c r="H556" s="32" t="str">
        <f>料單!I499</f>
        <v/>
      </c>
      <c r="I556" s="32">
        <f>料單!J499</f>
        <v>0</v>
      </c>
      <c r="J556" s="32">
        <f>料單!K499</f>
        <v>0</v>
      </c>
      <c r="K556" s="53">
        <f ca="1">板材才數分析.!O380</f>
        <v>0</v>
      </c>
      <c r="L556" s="32" t="str">
        <f>IFERROR(VLOOKUP(C556,[1]資料庫!$K$3:$AA$10,17,FALSE),"")</f>
        <v/>
      </c>
      <c r="M556" s="32" t="str">
        <f>IFERROR(
    INDEX(單價表!$E$3:$M$1000,
          MATCH($C556, 單價表!$B$3:$B$1000, 0),
          MATCH($I556, 單價表!$E$2:$M$2, 0)
    ),
    ""
)</f>
        <v/>
      </c>
      <c r="N556" s="35" t="str">
        <f t="shared" ca="1" si="18"/>
        <v/>
      </c>
      <c r="O556" s="32" t="str">
        <f>料單!P499</f>
        <v/>
      </c>
      <c r="P556" s="32" t="str">
        <f>料單!Q499</f>
        <v/>
      </c>
      <c r="Q556" s="32" t="str">
        <f>料單!R499</f>
        <v/>
      </c>
      <c r="R556" s="32">
        <f>料單!S499</f>
        <v>0</v>
      </c>
    </row>
    <row r="557" spans="1:18" x14ac:dyDescent="0.25">
      <c r="A557" s="32">
        <f>[1]板材才數分析.!D381</f>
        <v>13020</v>
      </c>
      <c r="B557" s="32">
        <f>料單!E500</f>
        <v>0</v>
      </c>
      <c r="C557" s="32">
        <f>料單!L500</f>
        <v>0</v>
      </c>
      <c r="D557" s="32" t="str">
        <f>料單!M500</f>
        <v/>
      </c>
      <c r="E557" s="32">
        <f>料單!F500</f>
        <v>0</v>
      </c>
      <c r="F557" s="32" t="str">
        <f>料單!G500</f>
        <v/>
      </c>
      <c r="G557" s="32">
        <f>料單!H500</f>
        <v>0</v>
      </c>
      <c r="H557" s="32" t="str">
        <f>料單!I500</f>
        <v/>
      </c>
      <c r="I557" s="32">
        <f>料單!J500</f>
        <v>0</v>
      </c>
      <c r="J557" s="32">
        <f>料單!K500</f>
        <v>0</v>
      </c>
      <c r="K557" s="53">
        <f ca="1">板材才數分析.!O381</f>
        <v>0</v>
      </c>
      <c r="L557" s="32" t="str">
        <f>IFERROR(VLOOKUP(C557,[1]資料庫!$K$3:$AA$10,17,FALSE),"")</f>
        <v/>
      </c>
      <c r="M557" s="32" t="str">
        <f>IFERROR(
    INDEX(單價表!$E$3:$M$1000,
          MATCH($C557, 單價表!$B$3:$B$1000, 0),
          MATCH($I557, 單價表!$E$2:$M$2, 0)
    ),
    ""
)</f>
        <v/>
      </c>
      <c r="N557" s="35" t="str">
        <f t="shared" ca="1" si="18"/>
        <v/>
      </c>
      <c r="O557" s="32" t="str">
        <f>料單!P500</f>
        <v/>
      </c>
      <c r="P557" s="32" t="str">
        <f>料單!Q500</f>
        <v/>
      </c>
      <c r="Q557" s="32" t="str">
        <f>料單!R500</f>
        <v/>
      </c>
      <c r="R557" s="32">
        <f>料單!S500</f>
        <v>0</v>
      </c>
    </row>
    <row r="558" spans="1:18" x14ac:dyDescent="0.25">
      <c r="A558" s="32">
        <f>[1]板材才數分析.!D382</f>
        <v>13021</v>
      </c>
      <c r="B558" s="32">
        <f>料單!E501</f>
        <v>0</v>
      </c>
      <c r="C558" s="32">
        <f>料單!L501</f>
        <v>0</v>
      </c>
      <c r="D558" s="32" t="str">
        <f>料單!M501</f>
        <v/>
      </c>
      <c r="E558" s="32">
        <f>料單!F501</f>
        <v>0</v>
      </c>
      <c r="F558" s="32" t="str">
        <f>料單!G501</f>
        <v/>
      </c>
      <c r="G558" s="32">
        <f>料單!H501</f>
        <v>0</v>
      </c>
      <c r="H558" s="32" t="str">
        <f>料單!I501</f>
        <v/>
      </c>
      <c r="I558" s="32">
        <f>料單!J501</f>
        <v>0</v>
      </c>
      <c r="J558" s="32">
        <f>料單!K501</f>
        <v>0</v>
      </c>
      <c r="K558" s="53">
        <f ca="1">板材才數分析.!O382</f>
        <v>0</v>
      </c>
      <c r="L558" s="32" t="str">
        <f>IFERROR(VLOOKUP(C558,[1]資料庫!$K$3:$AA$10,17,FALSE),"")</f>
        <v/>
      </c>
      <c r="M558" s="32" t="str">
        <f>IFERROR(
    INDEX(單價表!$E$3:$M$1000,
          MATCH($C558, 單價表!$B$3:$B$1000, 0),
          MATCH($I558, 單價表!$E$2:$M$2, 0)
    ),
    ""
)</f>
        <v/>
      </c>
      <c r="N558" s="35" t="str">
        <f t="shared" ca="1" si="18"/>
        <v/>
      </c>
      <c r="O558" s="32" t="str">
        <f>料單!P501</f>
        <v/>
      </c>
      <c r="P558" s="32" t="str">
        <f>料單!Q501</f>
        <v/>
      </c>
      <c r="Q558" s="32" t="str">
        <f>料單!R501</f>
        <v/>
      </c>
      <c r="R558" s="32">
        <f>料單!S501</f>
        <v>0</v>
      </c>
    </row>
    <row r="559" spans="1:18" x14ac:dyDescent="0.25">
      <c r="A559" s="32">
        <f>[1]板材才數分析.!D383</f>
        <v>13022</v>
      </c>
      <c r="B559" s="32">
        <f>料單!E502</f>
        <v>0</v>
      </c>
      <c r="C559" s="32">
        <f>料單!L502</f>
        <v>0</v>
      </c>
      <c r="D559" s="32" t="str">
        <f>料單!M502</f>
        <v/>
      </c>
      <c r="E559" s="32">
        <f>料單!F502</f>
        <v>0</v>
      </c>
      <c r="F559" s="32" t="str">
        <f>料單!G502</f>
        <v/>
      </c>
      <c r="G559" s="32">
        <f>料單!H502</f>
        <v>0</v>
      </c>
      <c r="H559" s="32" t="str">
        <f>料單!I502</f>
        <v/>
      </c>
      <c r="I559" s="32">
        <f>料單!J502</f>
        <v>0</v>
      </c>
      <c r="J559" s="32">
        <f>料單!K502</f>
        <v>0</v>
      </c>
      <c r="K559" s="53">
        <f ca="1">板材才數分析.!O383</f>
        <v>0</v>
      </c>
      <c r="L559" s="32" t="str">
        <f>IFERROR(VLOOKUP(C559,[1]資料庫!$K$3:$AA$10,17,FALSE),"")</f>
        <v/>
      </c>
      <c r="M559" s="32" t="str">
        <f>IFERROR(
    INDEX(單價表!$E$3:$M$1000,
          MATCH($C559, 單價表!$B$3:$B$1000, 0),
          MATCH($I559, 單價表!$E$2:$M$2, 0)
    ),
    ""
)</f>
        <v/>
      </c>
      <c r="N559" s="35" t="str">
        <f t="shared" ca="1" si="18"/>
        <v/>
      </c>
      <c r="O559" s="32" t="str">
        <f>料單!P502</f>
        <v/>
      </c>
      <c r="P559" s="32" t="str">
        <f>料單!Q502</f>
        <v/>
      </c>
      <c r="Q559" s="32" t="str">
        <f>料單!R502</f>
        <v/>
      </c>
      <c r="R559" s="32">
        <f>料單!S502</f>
        <v>0</v>
      </c>
    </row>
    <row r="560" spans="1:18" x14ac:dyDescent="0.25">
      <c r="A560" s="32">
        <f>[1]板材才數分析.!D384</f>
        <v>13023</v>
      </c>
      <c r="B560" s="32">
        <f>料單!E503</f>
        <v>0</v>
      </c>
      <c r="C560" s="32">
        <f>料單!L503</f>
        <v>0</v>
      </c>
      <c r="D560" s="32" t="str">
        <f>料單!M503</f>
        <v/>
      </c>
      <c r="E560" s="32">
        <f>料單!F503</f>
        <v>0</v>
      </c>
      <c r="F560" s="32" t="str">
        <f>料單!G503</f>
        <v/>
      </c>
      <c r="G560" s="32">
        <f>料單!H503</f>
        <v>0</v>
      </c>
      <c r="H560" s="32" t="str">
        <f>料單!I503</f>
        <v/>
      </c>
      <c r="I560" s="32">
        <f>料單!J503</f>
        <v>0</v>
      </c>
      <c r="J560" s="32">
        <f>料單!K503</f>
        <v>0</v>
      </c>
      <c r="K560" s="53">
        <f ca="1">板材才數分析.!O384</f>
        <v>0</v>
      </c>
      <c r="L560" s="32" t="str">
        <f>IFERROR(VLOOKUP(C560,[1]資料庫!$K$3:$AA$10,17,FALSE),"")</f>
        <v/>
      </c>
      <c r="M560" s="32" t="str">
        <f>IFERROR(
    INDEX(單價表!$E$3:$M$1000,
          MATCH($C560, 單價表!$B$3:$B$1000, 0),
          MATCH($I560, 單價表!$E$2:$M$2, 0)
    ),
    ""
)</f>
        <v/>
      </c>
      <c r="N560" s="35" t="str">
        <f t="shared" ca="1" si="18"/>
        <v/>
      </c>
      <c r="O560" s="32" t="str">
        <f>料單!P503</f>
        <v/>
      </c>
      <c r="P560" s="32" t="str">
        <f>料單!Q503</f>
        <v/>
      </c>
      <c r="Q560" s="32" t="str">
        <f>料單!R503</f>
        <v/>
      </c>
      <c r="R560" s="32">
        <f>料單!S503</f>
        <v>0</v>
      </c>
    </row>
    <row r="561" spans="1:18" x14ac:dyDescent="0.25">
      <c r="A561" s="32">
        <f>[1]板材才數分析.!D385</f>
        <v>13024</v>
      </c>
      <c r="B561" s="32">
        <f>料單!E504</f>
        <v>0</v>
      </c>
      <c r="C561" s="32">
        <f>料單!L504</f>
        <v>0</v>
      </c>
      <c r="D561" s="32" t="str">
        <f>料單!M504</f>
        <v/>
      </c>
      <c r="E561" s="32">
        <f>料單!F504</f>
        <v>0</v>
      </c>
      <c r="F561" s="32" t="str">
        <f>料單!G504</f>
        <v/>
      </c>
      <c r="G561" s="32">
        <f>料單!H504</f>
        <v>0</v>
      </c>
      <c r="H561" s="32" t="str">
        <f>料單!I504</f>
        <v/>
      </c>
      <c r="I561" s="32">
        <f>料單!J504</f>
        <v>0</v>
      </c>
      <c r="J561" s="32">
        <f>料單!K504</f>
        <v>0</v>
      </c>
      <c r="K561" s="53">
        <f ca="1">板材才數分析.!O385</f>
        <v>0</v>
      </c>
      <c r="L561" s="32" t="str">
        <f>IFERROR(VLOOKUP(C561,[1]資料庫!$K$3:$AA$10,17,FALSE),"")</f>
        <v/>
      </c>
      <c r="M561" s="32" t="str">
        <f>IFERROR(
    INDEX(單價表!$E$3:$M$1000,
          MATCH($C561, 單價表!$B$3:$B$1000, 0),
          MATCH($I561, 單價表!$E$2:$M$2, 0)
    ),
    ""
)</f>
        <v/>
      </c>
      <c r="N561" s="35" t="str">
        <f t="shared" ca="1" si="18"/>
        <v/>
      </c>
      <c r="O561" s="32" t="str">
        <f>料單!P504</f>
        <v/>
      </c>
      <c r="P561" s="32" t="str">
        <f>料單!Q504</f>
        <v/>
      </c>
      <c r="Q561" s="32" t="str">
        <f>料單!R504</f>
        <v/>
      </c>
      <c r="R561" s="32">
        <f>料單!S504</f>
        <v>0</v>
      </c>
    </row>
    <row r="562" spans="1:18" x14ac:dyDescent="0.25">
      <c r="A562" s="32">
        <f>[1]板材才數分析.!D386</f>
        <v>13025</v>
      </c>
      <c r="B562" s="32">
        <f>料單!E505</f>
        <v>0</v>
      </c>
      <c r="C562" s="32">
        <f>料單!L505</f>
        <v>0</v>
      </c>
      <c r="D562" s="32" t="str">
        <f>料單!M505</f>
        <v/>
      </c>
      <c r="E562" s="32">
        <f>料單!F505</f>
        <v>0</v>
      </c>
      <c r="F562" s="32" t="str">
        <f>料單!G505</f>
        <v/>
      </c>
      <c r="G562" s="32">
        <f>料單!H505</f>
        <v>0</v>
      </c>
      <c r="H562" s="32" t="str">
        <f>料單!I505</f>
        <v/>
      </c>
      <c r="I562" s="32">
        <f>料單!J505</f>
        <v>0</v>
      </c>
      <c r="J562" s="32">
        <f>料單!K505</f>
        <v>0</v>
      </c>
      <c r="K562" s="53">
        <f ca="1">板材才數分析.!O386</f>
        <v>0</v>
      </c>
      <c r="L562" s="32" t="str">
        <f>IFERROR(VLOOKUP(C562,[1]資料庫!$K$3:$AA$10,17,FALSE),"")</f>
        <v/>
      </c>
      <c r="M562" s="32" t="str">
        <f>IFERROR(
    INDEX(單價表!$E$3:$M$1000,
          MATCH($C562, 單價表!$B$3:$B$1000, 0),
          MATCH($I562, 單價表!$E$2:$M$2, 0)
    ),
    ""
)</f>
        <v/>
      </c>
      <c r="N562" s="35" t="str">
        <f t="shared" ca="1" si="18"/>
        <v/>
      </c>
      <c r="O562" s="32" t="str">
        <f>料單!P505</f>
        <v/>
      </c>
      <c r="P562" s="32" t="str">
        <f>料單!Q505</f>
        <v/>
      </c>
      <c r="Q562" s="32" t="str">
        <f>料單!R505</f>
        <v/>
      </c>
      <c r="R562" s="32">
        <f>料單!S505</f>
        <v>0</v>
      </c>
    </row>
    <row r="563" spans="1:18" x14ac:dyDescent="0.25">
      <c r="A563" s="32">
        <f>[1]板材才數分析.!D387</f>
        <v>13026</v>
      </c>
      <c r="B563" s="32">
        <f>料單!E506</f>
        <v>0</v>
      </c>
      <c r="C563" s="32">
        <f>料單!L506</f>
        <v>0</v>
      </c>
      <c r="D563" s="32" t="str">
        <f>料單!M506</f>
        <v/>
      </c>
      <c r="E563" s="32">
        <f>料單!F506</f>
        <v>0</v>
      </c>
      <c r="F563" s="32" t="str">
        <f>料單!G506</f>
        <v/>
      </c>
      <c r="G563" s="32">
        <f>料單!H506</f>
        <v>0</v>
      </c>
      <c r="H563" s="32" t="str">
        <f>料單!I506</f>
        <v/>
      </c>
      <c r="I563" s="32">
        <f>料單!J506</f>
        <v>0</v>
      </c>
      <c r="J563" s="32">
        <f>料單!K506</f>
        <v>0</v>
      </c>
      <c r="K563" s="53">
        <f ca="1">板材才數分析.!O387</f>
        <v>0</v>
      </c>
      <c r="L563" s="32" t="str">
        <f>IFERROR(VLOOKUP(C563,[1]資料庫!$K$3:$AA$10,17,FALSE),"")</f>
        <v/>
      </c>
      <c r="M563" s="32" t="str">
        <f>IFERROR(
    INDEX(單價表!$E$3:$M$1000,
          MATCH($C563, 單價表!$B$3:$B$1000, 0),
          MATCH($I563, 單價表!$E$2:$M$2, 0)
    ),
    ""
)</f>
        <v/>
      </c>
      <c r="N563" s="35" t="str">
        <f t="shared" ca="1" si="18"/>
        <v/>
      </c>
      <c r="O563" s="32" t="str">
        <f>料單!P506</f>
        <v/>
      </c>
      <c r="P563" s="32" t="str">
        <f>料單!Q506</f>
        <v/>
      </c>
      <c r="Q563" s="32" t="str">
        <f>料單!R506</f>
        <v/>
      </c>
      <c r="R563" s="32">
        <f>料單!S506</f>
        <v>0</v>
      </c>
    </row>
    <row r="564" spans="1:18" x14ac:dyDescent="0.25">
      <c r="A564" s="32">
        <f>[1]板材才數分析.!D388</f>
        <v>13027</v>
      </c>
      <c r="B564" s="32">
        <f>料單!E507</f>
        <v>0</v>
      </c>
      <c r="C564" s="32">
        <f>料單!L507</f>
        <v>0</v>
      </c>
      <c r="D564" s="32" t="str">
        <f>料單!M507</f>
        <v/>
      </c>
      <c r="E564" s="32">
        <f>料單!F507</f>
        <v>0</v>
      </c>
      <c r="F564" s="32" t="str">
        <f>料單!G507</f>
        <v/>
      </c>
      <c r="G564" s="32">
        <f>料單!H507</f>
        <v>0</v>
      </c>
      <c r="H564" s="32" t="str">
        <f>料單!I507</f>
        <v/>
      </c>
      <c r="I564" s="32">
        <f>料單!J507</f>
        <v>0</v>
      </c>
      <c r="J564" s="32">
        <f>料單!K507</f>
        <v>0</v>
      </c>
      <c r="K564" s="53">
        <f ca="1">板材才數分析.!O388</f>
        <v>0</v>
      </c>
      <c r="L564" s="32" t="str">
        <f>IFERROR(VLOOKUP(C564,[1]資料庫!$K$3:$AA$10,17,FALSE),"")</f>
        <v/>
      </c>
      <c r="M564" s="32" t="str">
        <f>IFERROR(
    INDEX(單價表!$E$3:$M$1000,
          MATCH($C564, 單價表!$B$3:$B$1000, 0),
          MATCH($I564, 單價表!$E$2:$M$2, 0)
    ),
    ""
)</f>
        <v/>
      </c>
      <c r="N564" s="35" t="str">
        <f t="shared" ca="1" si="18"/>
        <v/>
      </c>
      <c r="O564" s="32" t="str">
        <f>料單!P507</f>
        <v/>
      </c>
      <c r="P564" s="32" t="str">
        <f>料單!Q507</f>
        <v/>
      </c>
      <c r="Q564" s="32" t="str">
        <f>料單!R507</f>
        <v/>
      </c>
      <c r="R564" s="32">
        <f>料單!S507</f>
        <v>0</v>
      </c>
    </row>
    <row r="565" spans="1:18" x14ac:dyDescent="0.25">
      <c r="A565" s="32">
        <f>[1]板材才數分析.!D389</f>
        <v>13028</v>
      </c>
      <c r="B565" s="32">
        <f>料單!E508</f>
        <v>0</v>
      </c>
      <c r="C565" s="32">
        <f>料單!L508</f>
        <v>0</v>
      </c>
      <c r="D565" s="32" t="str">
        <f>料單!M508</f>
        <v/>
      </c>
      <c r="E565" s="32">
        <f>料單!F508</f>
        <v>0</v>
      </c>
      <c r="F565" s="32" t="str">
        <f>料單!G508</f>
        <v/>
      </c>
      <c r="G565" s="32">
        <f>料單!H508</f>
        <v>0</v>
      </c>
      <c r="H565" s="32" t="str">
        <f>料單!I508</f>
        <v/>
      </c>
      <c r="I565" s="32">
        <f>料單!J508</f>
        <v>0</v>
      </c>
      <c r="J565" s="32">
        <f>料單!K508</f>
        <v>0</v>
      </c>
      <c r="K565" s="53">
        <f ca="1">板材才數分析.!O389</f>
        <v>0</v>
      </c>
      <c r="L565" s="400" t="str">
        <f>IFERROR(VLOOKUP(C565,[1]資料庫!$K$3:$AA$10,17,FALSE),"")</f>
        <v/>
      </c>
      <c r="M565" s="32" t="str">
        <f>IFERROR(
    INDEX(單價表!$E$3:$M$1000,
          MATCH($C565, 單價表!$B$3:$B$1000, 0),
          MATCH($I565, 單價表!$E$2:$M$2, 0)
    ),
    ""
)</f>
        <v/>
      </c>
      <c r="N565" s="399" t="str">
        <f t="shared" ca="1" si="18"/>
        <v/>
      </c>
      <c r="O565" s="32" t="str">
        <f>料單!P508</f>
        <v/>
      </c>
      <c r="P565" s="32" t="str">
        <f>料單!Q508</f>
        <v/>
      </c>
      <c r="Q565" s="32" t="str">
        <f>料單!R508</f>
        <v/>
      </c>
      <c r="R565" s="32">
        <f>料單!S508</f>
        <v>0</v>
      </c>
    </row>
    <row r="566" spans="1:18" x14ac:dyDescent="0.25">
      <c r="A566" s="32">
        <f>[1]板材才數分析.!D390</f>
        <v>13029</v>
      </c>
      <c r="B566" s="32">
        <f>料單!E509</f>
        <v>0</v>
      </c>
      <c r="C566" s="32">
        <f>料單!L509</f>
        <v>0</v>
      </c>
      <c r="D566" s="32" t="str">
        <f>料單!M509</f>
        <v/>
      </c>
      <c r="E566" s="32">
        <f>料單!F509</f>
        <v>0</v>
      </c>
      <c r="F566" s="32" t="str">
        <f>料單!G509</f>
        <v/>
      </c>
      <c r="G566" s="32">
        <f>料單!H509</f>
        <v>0</v>
      </c>
      <c r="H566" s="32" t="str">
        <f>料單!I509</f>
        <v/>
      </c>
      <c r="I566" s="32">
        <f>料單!J509</f>
        <v>0</v>
      </c>
      <c r="J566" s="32">
        <f>料單!K509</f>
        <v>0</v>
      </c>
      <c r="K566" s="53">
        <f ca="1">板材才數分析.!O390</f>
        <v>0</v>
      </c>
      <c r="L566" s="400" t="str">
        <f>IFERROR(VLOOKUP(C566,[1]資料庫!$K$3:$AA$10,17,FALSE),"")</f>
        <v/>
      </c>
      <c r="M566" s="32" t="str">
        <f>IFERROR(
    INDEX(單價表!$E$3:$M$1000,
          MATCH($C566, 單價表!$B$3:$B$1000, 0),
          MATCH($I566, 單價表!$E$2:$M$2, 0)
    ),
    ""
)</f>
        <v/>
      </c>
      <c r="N566" s="399" t="str">
        <f t="shared" ca="1" si="18"/>
        <v/>
      </c>
      <c r="O566" s="32" t="str">
        <f>料單!P509</f>
        <v/>
      </c>
      <c r="P566" s="32" t="str">
        <f>料單!Q509</f>
        <v/>
      </c>
      <c r="Q566" s="32" t="str">
        <f>料單!R509</f>
        <v/>
      </c>
      <c r="R566" s="32">
        <f>料單!S509</f>
        <v>0</v>
      </c>
    </row>
    <row r="567" spans="1:18" x14ac:dyDescent="0.25">
      <c r="A567" s="32">
        <f>[1]板材才數分析.!D391</f>
        <v>13030</v>
      </c>
      <c r="B567" s="32">
        <f>料單!E510</f>
        <v>0</v>
      </c>
      <c r="C567" s="32">
        <f>料單!L510</f>
        <v>0</v>
      </c>
      <c r="D567" s="32" t="str">
        <f>料單!M510</f>
        <v/>
      </c>
      <c r="E567" s="32">
        <f>料單!F510</f>
        <v>0</v>
      </c>
      <c r="F567" s="32" t="str">
        <f>料單!G510</f>
        <v/>
      </c>
      <c r="G567" s="32">
        <f>料單!H510</f>
        <v>0</v>
      </c>
      <c r="H567" s="32" t="str">
        <f>料單!I510</f>
        <v/>
      </c>
      <c r="I567" s="32">
        <f>料單!J510</f>
        <v>0</v>
      </c>
      <c r="J567" s="32">
        <f>料單!K510</f>
        <v>0</v>
      </c>
      <c r="K567" s="53">
        <f ca="1">板材才數分析.!O391</f>
        <v>0</v>
      </c>
      <c r="L567" s="400" t="str">
        <f>IFERROR(VLOOKUP(C567,[1]資料庫!$K$3:$AA$10,17,FALSE),"")</f>
        <v/>
      </c>
      <c r="M567" s="32" t="str">
        <f>IFERROR(
    INDEX(單價表!$E$3:$M$1000,
          MATCH($C567, 單價表!$B$3:$B$1000, 0),
          MATCH($I567, 單價表!$E$2:$M$2, 0)
    ),
    ""
)</f>
        <v/>
      </c>
      <c r="N567" s="399" t="str">
        <f t="shared" ca="1" si="18"/>
        <v/>
      </c>
      <c r="O567" s="32" t="str">
        <f>料單!P510</f>
        <v/>
      </c>
      <c r="P567" s="32" t="str">
        <f>料單!Q510</f>
        <v/>
      </c>
      <c r="Q567" s="32" t="str">
        <f>料單!R510</f>
        <v/>
      </c>
      <c r="R567" s="32">
        <f>料單!S510</f>
        <v>0</v>
      </c>
    </row>
    <row r="568" spans="1:18" x14ac:dyDescent="0.25">
      <c r="B568" s="400"/>
      <c r="C568" s="400"/>
      <c r="D568" s="400"/>
      <c r="E568" s="400"/>
      <c r="F568" s="400"/>
      <c r="G568" s="400"/>
      <c r="H568" s="400"/>
      <c r="I568" s="400"/>
      <c r="J568" s="400"/>
      <c r="K568" s="401"/>
      <c r="L568" s="400" t="str">
        <f>IFERROR(VLOOKUP(C568,[1]資料庫!$K$3:$AA$10,17,FALSE),"")</f>
        <v/>
      </c>
      <c r="M568" s="400"/>
      <c r="N568" s="399">
        <f t="shared" si="18"/>
        <v>0</v>
      </c>
    </row>
    <row r="569" spans="1:18" x14ac:dyDescent="0.25">
      <c r="B569" s="400"/>
      <c r="C569" s="400"/>
      <c r="D569" s="400"/>
      <c r="E569" s="400"/>
      <c r="F569" s="400"/>
      <c r="G569" s="400"/>
      <c r="H569" s="400"/>
      <c r="I569" s="400"/>
      <c r="J569" s="400"/>
      <c r="K569" s="401"/>
      <c r="L569" s="400" t="str">
        <f>IFERROR(VLOOKUP(C569,[1]資料庫!$K$3:$AA$10,17,FALSE),"")</f>
        <v/>
      </c>
      <c r="M569" s="400"/>
      <c r="N569" s="399">
        <f t="shared" si="18"/>
        <v>0</v>
      </c>
    </row>
    <row r="570" spans="1:18" x14ac:dyDescent="0.25">
      <c r="B570" s="400"/>
      <c r="C570" s="400"/>
      <c r="D570" s="400"/>
      <c r="E570" s="400"/>
      <c r="F570" s="400"/>
      <c r="G570" s="400"/>
      <c r="H570" s="400"/>
      <c r="I570" s="400"/>
      <c r="J570" s="400"/>
      <c r="K570" s="401"/>
      <c r="L570" s="400" t="str">
        <f>IFERROR(VLOOKUP(C570,[1]資料庫!$K$3:$AA$10,17,FALSE),"")</f>
        <v/>
      </c>
      <c r="M570" s="400"/>
      <c r="N570" s="399">
        <f t="shared" si="18"/>
        <v>0</v>
      </c>
    </row>
    <row r="571" spans="1:18" x14ac:dyDescent="0.25">
      <c r="H571" s="524" t="s">
        <v>67</v>
      </c>
      <c r="I571" s="524"/>
      <c r="J571" s="524"/>
      <c r="K571" s="54">
        <f ca="1">SUM(K538:K565)</f>
        <v>0</v>
      </c>
      <c r="L571" s="48" t="str">
        <f>L538</f>
        <v/>
      </c>
      <c r="M571" s="48"/>
      <c r="N571" s="49"/>
      <c r="O571" s="466">
        <f ca="1">SUM(N538:N570)</f>
        <v>0</v>
      </c>
      <c r="P571" s="47"/>
    </row>
    <row r="572" spans="1:18" x14ac:dyDescent="0.25">
      <c r="A572" s="403" t="str">
        <f>料單!A513</f>
        <v>櫃體名稱</v>
      </c>
      <c r="B572" s="403">
        <f>料單!C513</f>
        <v>0</v>
      </c>
    </row>
    <row r="573" spans="1:18" x14ac:dyDescent="0.25">
      <c r="A573" s="403" t="str">
        <f>料單!A514</f>
        <v>櫃號</v>
      </c>
      <c r="B573" s="403">
        <f>料單!C514</f>
        <v>14</v>
      </c>
    </row>
    <row r="574" spans="1:18" x14ac:dyDescent="0.25">
      <c r="A574" s="403" t="str">
        <f>料單!A515</f>
        <v>櫃高</v>
      </c>
      <c r="B574" s="403">
        <f>料單!C515</f>
        <v>0</v>
      </c>
    </row>
    <row r="575" spans="1:18" x14ac:dyDescent="0.25">
      <c r="A575" s="403" t="str">
        <f>料單!A516</f>
        <v>櫃深</v>
      </c>
      <c r="B575" s="403">
        <f>料單!C516</f>
        <v>0</v>
      </c>
    </row>
    <row r="576" spans="1:18" x14ac:dyDescent="0.25">
      <c r="A576" s="403" t="str">
        <f>料單!A517</f>
        <v>櫃寬</v>
      </c>
      <c r="B576" s="403">
        <f>料單!C517</f>
        <v>0</v>
      </c>
    </row>
    <row r="577" spans="1:18" x14ac:dyDescent="0.25">
      <c r="A577" s="46" t="s">
        <v>79</v>
      </c>
      <c r="B577" s="46" t="s">
        <v>236</v>
      </c>
      <c r="C577" s="46" t="s">
        <v>962</v>
      </c>
      <c r="D577" s="46" t="s">
        <v>81</v>
      </c>
      <c r="E577" s="46" t="s">
        <v>0</v>
      </c>
      <c r="F577" s="46" t="s">
        <v>17</v>
      </c>
      <c r="G577" s="46" t="s">
        <v>1</v>
      </c>
      <c r="H577" s="46" t="s">
        <v>17</v>
      </c>
      <c r="I577" s="46" t="s">
        <v>85</v>
      </c>
      <c r="J577" s="46" t="s">
        <v>66</v>
      </c>
      <c r="K577" s="61" t="s">
        <v>2726</v>
      </c>
      <c r="L577" s="46" t="s">
        <v>87</v>
      </c>
      <c r="M577" s="46" t="s">
        <v>234</v>
      </c>
      <c r="N577" s="50" t="s">
        <v>88</v>
      </c>
      <c r="O577" s="46" t="s">
        <v>9</v>
      </c>
      <c r="P577" s="46" t="s">
        <v>9</v>
      </c>
      <c r="Q577" s="46" t="s">
        <v>9</v>
      </c>
      <c r="R577" s="46" t="s">
        <v>9</v>
      </c>
    </row>
    <row r="578" spans="1:18" x14ac:dyDescent="0.25">
      <c r="A578" s="32">
        <f>[1]板材才數分析.!D392</f>
        <v>14001</v>
      </c>
      <c r="B578" s="32" t="str">
        <f>料單!E520</f>
        <v>頂板</v>
      </c>
      <c r="C578" s="32">
        <f>料單!L520</f>
        <v>0</v>
      </c>
      <c r="D578" s="32" t="str">
        <f>料單!M520</f>
        <v/>
      </c>
      <c r="E578" s="32">
        <f>料單!F520</f>
        <v>-36</v>
      </c>
      <c r="F578" s="32" t="str">
        <f>料單!G520</f>
        <v>AA</v>
      </c>
      <c r="G578" s="32">
        <f>料單!H520</f>
        <v>0</v>
      </c>
      <c r="H578" s="32" t="str">
        <f>料單!I520</f>
        <v/>
      </c>
      <c r="I578" s="32">
        <f>料單!J520</f>
        <v>18</v>
      </c>
      <c r="J578" s="32">
        <f>料單!K520</f>
        <v>0</v>
      </c>
      <c r="K578" s="53">
        <f ca="1">板材才數分析.!O392</f>
        <v>0</v>
      </c>
      <c r="L578" s="32" t="str">
        <f>IFERROR(VLOOKUP(C578,[1]資料庫!$K$3:$AA$10,17,FALSE),"")</f>
        <v/>
      </c>
      <c r="M578" s="32">
        <f>IFERROR(
    INDEX(單價表!$E$3:$M$1000,
          MATCH($C578, 單價表!$B$3:$B$1000, 0),
          MATCH($I578, 單價表!$E$2:$M$2, 0)
    ),
    ""
)</f>
        <v>99</v>
      </c>
      <c r="N578" s="35">
        <f t="shared" ref="N578:N613" ca="1" si="19">IFERROR((K578*M578),"")</f>
        <v>0</v>
      </c>
      <c r="O578" s="32" t="str">
        <f>料單!P520</f>
        <v>背板溝</v>
      </c>
      <c r="P578" s="32" t="str">
        <f>料單!Q520</f>
        <v>側</v>
      </c>
      <c r="Q578" s="32" t="str">
        <f>料單!R520</f>
        <v/>
      </c>
      <c r="R578" s="32">
        <f>料單!S520</f>
        <v>0</v>
      </c>
    </row>
    <row r="579" spans="1:18" x14ac:dyDescent="0.25">
      <c r="A579" s="32">
        <f>[1]板材才數分析.!D393</f>
        <v>14002</v>
      </c>
      <c r="B579" s="32" t="str">
        <f>料單!E521</f>
        <v>底板</v>
      </c>
      <c r="C579" s="32">
        <f>料單!L521</f>
        <v>0</v>
      </c>
      <c r="D579" s="32" t="str">
        <f>料單!M521</f>
        <v/>
      </c>
      <c r="E579" s="32">
        <f>料單!F521</f>
        <v>-36</v>
      </c>
      <c r="F579" s="32" t="str">
        <f>料單!G521</f>
        <v>AA</v>
      </c>
      <c r="G579" s="32">
        <f>料單!H521</f>
        <v>0</v>
      </c>
      <c r="H579" s="32" t="str">
        <f>料單!I521</f>
        <v/>
      </c>
      <c r="I579" s="32">
        <f>料單!J521</f>
        <v>18</v>
      </c>
      <c r="J579" s="32">
        <f>料單!K521</f>
        <v>0</v>
      </c>
      <c r="K579" s="53">
        <f ca="1">板材才數分析.!O393</f>
        <v>0</v>
      </c>
      <c r="L579" s="32" t="str">
        <f>IFERROR(VLOOKUP(C579,[1]資料庫!$K$3:$AA$10,17,FALSE),"")</f>
        <v/>
      </c>
      <c r="M579" s="32">
        <f>IFERROR(
    INDEX(單價表!$E$3:$M$1000,
          MATCH($C579, 單價表!$B$3:$B$1000, 0),
          MATCH($I579, 單價表!$E$2:$M$2, 0)
    ),
    ""
)</f>
        <v>99</v>
      </c>
      <c r="N579" s="35">
        <f t="shared" ca="1" si="19"/>
        <v>0</v>
      </c>
      <c r="O579" s="32" t="str">
        <f>料單!P521</f>
        <v>背板溝</v>
      </c>
      <c r="P579" s="32" t="str">
        <f>料單!Q521</f>
        <v>側</v>
      </c>
      <c r="Q579" s="32" t="str">
        <f>料單!R521</f>
        <v/>
      </c>
      <c r="R579" s="32">
        <f>料單!S521</f>
        <v>0</v>
      </c>
    </row>
    <row r="580" spans="1:18" x14ac:dyDescent="0.25">
      <c r="A580" s="32">
        <f>[1]板材才數分析.!D394</f>
        <v>14003</v>
      </c>
      <c r="B580" s="32" t="str">
        <f>料單!E522</f>
        <v>左側板</v>
      </c>
      <c r="C580" s="32">
        <f>料單!L522</f>
        <v>0</v>
      </c>
      <c r="D580" s="32" t="str">
        <f>料單!M522</f>
        <v/>
      </c>
      <c r="E580" s="32">
        <f>料單!F522</f>
        <v>0</v>
      </c>
      <c r="F580" s="32" t="str">
        <f>料單!G522</f>
        <v>AA</v>
      </c>
      <c r="G580" s="32">
        <f>料單!H522</f>
        <v>0</v>
      </c>
      <c r="H580" s="32" t="str">
        <f>料單!I522</f>
        <v>AA</v>
      </c>
      <c r="I580" s="32">
        <f>料單!J522</f>
        <v>18</v>
      </c>
      <c r="J580" s="32">
        <f>料單!K522</f>
        <v>0</v>
      </c>
      <c r="K580" s="53">
        <f ca="1">板材才數分析.!O394</f>
        <v>0</v>
      </c>
      <c r="L580" s="32" t="str">
        <f>IFERROR(VLOOKUP(C580,[1]資料庫!$K$3:$AA$10,17,FALSE),"")</f>
        <v/>
      </c>
      <c r="M580" s="32">
        <f>IFERROR(
    INDEX(單價表!$E$3:$M$1000,
          MATCH($C580, 單價表!$B$3:$B$1000, 0),
          MATCH($I580, 單價表!$E$2:$M$2, 0)
    ),
    ""
)</f>
        <v>99</v>
      </c>
      <c r="N580" s="35">
        <f t="shared" ca="1" si="19"/>
        <v>0</v>
      </c>
      <c r="O580" s="32" t="str">
        <f>料單!P522</f>
        <v>背板溝</v>
      </c>
      <c r="P580" s="32" t="str">
        <f>料單!Q522</f>
        <v>面</v>
      </c>
      <c r="Q580" s="32" t="str">
        <f>料單!R522</f>
        <v>排</v>
      </c>
      <c r="R580" s="32">
        <f>料單!S522</f>
        <v>0</v>
      </c>
    </row>
    <row r="581" spans="1:18" x14ac:dyDescent="0.25">
      <c r="A581" s="32">
        <f>[1]板材才數分析.!D395</f>
        <v>14004</v>
      </c>
      <c r="B581" s="32" t="str">
        <f>料單!E523</f>
        <v>右側板</v>
      </c>
      <c r="C581" s="32">
        <f>料單!L523</f>
        <v>0</v>
      </c>
      <c r="D581" s="32" t="str">
        <f>料單!M523</f>
        <v/>
      </c>
      <c r="E581" s="32">
        <f>料單!F523</f>
        <v>0</v>
      </c>
      <c r="F581" s="32" t="str">
        <f>料單!G523</f>
        <v>AA</v>
      </c>
      <c r="G581" s="32">
        <f>料單!H523</f>
        <v>0</v>
      </c>
      <c r="H581" s="32" t="str">
        <f>料單!I523</f>
        <v>AA</v>
      </c>
      <c r="I581" s="32">
        <f>料單!J523</f>
        <v>18</v>
      </c>
      <c r="J581" s="32">
        <f>料單!K523</f>
        <v>0</v>
      </c>
      <c r="K581" s="53">
        <f ca="1">板材才數分析.!O395</f>
        <v>0</v>
      </c>
      <c r="L581" s="32" t="str">
        <f>IFERROR(VLOOKUP(C581,[1]資料庫!$K$3:$AA$10,17,FALSE),"")</f>
        <v/>
      </c>
      <c r="M581" s="32">
        <f>IFERROR(
    INDEX(單價表!$E$3:$M$1000,
          MATCH($C581, 單價表!$B$3:$B$1000, 0),
          MATCH($I581, 單價表!$E$2:$M$2, 0)
    ),
    ""
)</f>
        <v>99</v>
      </c>
      <c r="N581" s="35">
        <f t="shared" ca="1" si="19"/>
        <v>0</v>
      </c>
      <c r="O581" s="32" t="str">
        <f>料單!P523</f>
        <v>背板溝</v>
      </c>
      <c r="P581" s="32" t="str">
        <f>料單!Q523</f>
        <v>面</v>
      </c>
      <c r="Q581" s="32" t="str">
        <f>料單!R523</f>
        <v>排</v>
      </c>
      <c r="R581" s="32">
        <f>料單!S523</f>
        <v>0</v>
      </c>
    </row>
    <row r="582" spans="1:18" x14ac:dyDescent="0.25">
      <c r="A582" s="32">
        <f>[1]板材才數分析.!D396</f>
        <v>14005</v>
      </c>
      <c r="B582" s="32" t="str">
        <f>料單!E524</f>
        <v>背板</v>
      </c>
      <c r="C582" s="32">
        <f>料單!L524</f>
        <v>0</v>
      </c>
      <c r="D582" s="32" t="str">
        <f>料單!M524</f>
        <v/>
      </c>
      <c r="E582" s="32">
        <f>料單!F524</f>
        <v>-22</v>
      </c>
      <c r="F582" s="32" t="str">
        <f>料單!G524</f>
        <v/>
      </c>
      <c r="G582" s="32">
        <f>料單!H524</f>
        <v>-22</v>
      </c>
      <c r="H582" s="32" t="str">
        <f>料單!I524</f>
        <v/>
      </c>
      <c r="I582" s="32">
        <f>料單!J524</f>
        <v>4</v>
      </c>
      <c r="J582" s="32">
        <f>料單!K524</f>
        <v>0</v>
      </c>
      <c r="K582" s="53">
        <f ca="1">板材才數分析.!O396</f>
        <v>0</v>
      </c>
      <c r="L582" s="32" t="str">
        <f>IFERROR(VLOOKUP(C582,[1]資料庫!$K$3:$AA$10,17,FALSE),"")</f>
        <v/>
      </c>
      <c r="M582" s="32">
        <f>IFERROR(
    INDEX(單價表!$E$3:$M$1000,
          MATCH($C582, 單價表!$B$3:$B$1000, 0),
          MATCH($I582, 單價表!$E$2:$M$2, 0)
    ),
    ""
)</f>
        <v>43</v>
      </c>
      <c r="N582" s="35">
        <f t="shared" ca="1" si="19"/>
        <v>0</v>
      </c>
      <c r="O582" s="32" t="str">
        <f>料單!P524</f>
        <v/>
      </c>
      <c r="P582" s="32" t="str">
        <f>料單!Q524</f>
        <v/>
      </c>
      <c r="Q582" s="32" t="str">
        <f>料單!R524</f>
        <v/>
      </c>
      <c r="R582" s="32">
        <f>料單!S524</f>
        <v>0</v>
      </c>
    </row>
    <row r="583" spans="1:18" x14ac:dyDescent="0.25">
      <c r="A583" s="32">
        <f>[1]板材才數分析.!D397</f>
        <v>14006</v>
      </c>
      <c r="B583" s="32" t="str">
        <f>料單!E525</f>
        <v>背拉桿</v>
      </c>
      <c r="C583" s="32">
        <f>料單!L525</f>
        <v>0</v>
      </c>
      <c r="D583" s="32" t="str">
        <f>料單!M525</f>
        <v/>
      </c>
      <c r="E583" s="32">
        <f>料單!F525</f>
        <v>-36</v>
      </c>
      <c r="F583" s="32" t="str">
        <f>料單!G525</f>
        <v>AA</v>
      </c>
      <c r="G583" s="32">
        <f>料單!H525</f>
        <v>120</v>
      </c>
      <c r="H583" s="32" t="str">
        <f>料單!I525</f>
        <v/>
      </c>
      <c r="I583" s="32">
        <f>料單!J525</f>
        <v>18</v>
      </c>
      <c r="J583" s="32">
        <f>料單!K525</f>
        <v>0</v>
      </c>
      <c r="K583" s="53">
        <f ca="1">板材才數分析.!O397</f>
        <v>0</v>
      </c>
      <c r="L583" s="32" t="str">
        <f>IFERROR(VLOOKUP(C583,[1]資料庫!$K$3:$AA$10,17,FALSE),"")</f>
        <v/>
      </c>
      <c r="M583" s="32">
        <f>IFERROR(
    INDEX(單價表!$E$3:$M$1000,
          MATCH($C583, 單價表!$B$3:$B$1000, 0),
          MATCH($I583, 單價表!$E$2:$M$2, 0)
    ),
    ""
)</f>
        <v>99</v>
      </c>
      <c r="N583" s="35">
        <f t="shared" ca="1" si="19"/>
        <v>0</v>
      </c>
      <c r="O583" s="32" t="str">
        <f>料單!P525</f>
        <v/>
      </c>
      <c r="P583" s="32" t="str">
        <f>料單!Q525</f>
        <v>側</v>
      </c>
      <c r="Q583" s="32" t="str">
        <f>料單!R525</f>
        <v/>
      </c>
      <c r="R583" s="32">
        <f>料單!S525</f>
        <v>0</v>
      </c>
    </row>
    <row r="584" spans="1:18" x14ac:dyDescent="0.25">
      <c r="A584" s="32">
        <f>[1]板材才數分析.!D398</f>
        <v>14007</v>
      </c>
      <c r="B584" s="32" t="str">
        <f>料單!E526</f>
        <v>中立板</v>
      </c>
      <c r="C584" s="32">
        <f>料單!L526</f>
        <v>0</v>
      </c>
      <c r="D584" s="32" t="str">
        <f>料單!M526</f>
        <v/>
      </c>
      <c r="E584" s="32">
        <f>料單!F526</f>
        <v>-36</v>
      </c>
      <c r="F584" s="32" t="str">
        <f>料單!G526</f>
        <v>AA</v>
      </c>
      <c r="G584" s="32">
        <f>料單!H526</f>
        <v>-22</v>
      </c>
      <c r="H584" s="32" t="str">
        <f>料單!I526</f>
        <v/>
      </c>
      <c r="I584" s="32">
        <f>料單!J526</f>
        <v>18</v>
      </c>
      <c r="J584" s="32">
        <f>料單!K526</f>
        <v>0</v>
      </c>
      <c r="K584" s="53">
        <f ca="1">板材才數分析.!O398</f>
        <v>0</v>
      </c>
      <c r="L584" s="32" t="str">
        <f>IFERROR(VLOOKUP(C584,[1]資料庫!$K$3:$AA$10,17,FALSE),"")</f>
        <v/>
      </c>
      <c r="M584" s="32">
        <f>IFERROR(
    INDEX(單價表!$E$3:$M$1000,
          MATCH($C584, 單價表!$B$3:$B$1000, 0),
          MATCH($I584, 單價表!$E$2:$M$2, 0)
    ),
    ""
)</f>
        <v>99</v>
      </c>
      <c r="N584" s="35">
        <f t="shared" ca="1" si="19"/>
        <v>0</v>
      </c>
      <c r="O584" s="32" t="str">
        <f>料單!P526</f>
        <v/>
      </c>
      <c r="P584" s="32" t="str">
        <f>料單!Q526</f>
        <v>側</v>
      </c>
      <c r="Q584" s="32" t="str">
        <f>料單!R526</f>
        <v>排</v>
      </c>
      <c r="R584" s="32">
        <f>料單!S526</f>
        <v>0</v>
      </c>
    </row>
    <row r="585" spans="1:18" x14ac:dyDescent="0.25">
      <c r="A585" s="32">
        <f>[1]板材才數分析.!D399</f>
        <v>14008</v>
      </c>
      <c r="B585" s="32" t="str">
        <f>料單!E527</f>
        <v>活隔</v>
      </c>
      <c r="C585" s="32">
        <f>料單!L527</f>
        <v>0</v>
      </c>
      <c r="D585" s="32" t="str">
        <f>料單!M527</f>
        <v/>
      </c>
      <c r="E585" s="32">
        <f>料單!F527</f>
        <v>0</v>
      </c>
      <c r="F585" s="32" t="str">
        <f>料單!G527</f>
        <v>AA</v>
      </c>
      <c r="G585" s="32">
        <f>料單!H527</f>
        <v>-32</v>
      </c>
      <c r="H585" s="32" t="str">
        <f>料單!I527</f>
        <v>AA</v>
      </c>
      <c r="I585" s="32">
        <f>料單!J527</f>
        <v>18</v>
      </c>
      <c r="J585" s="32">
        <f>料單!K527</f>
        <v>0</v>
      </c>
      <c r="K585" s="53">
        <f ca="1">板材才數分析.!O399</f>
        <v>0</v>
      </c>
      <c r="L585" s="32" t="str">
        <f>IFERROR(VLOOKUP(C585,[1]資料庫!$K$3:$AA$10,17,FALSE),"")</f>
        <v/>
      </c>
      <c r="M585" s="32">
        <f>IFERROR(
    INDEX(單價表!$E$3:$M$1000,
          MATCH($C585, 單價表!$B$3:$B$1000, 0),
          MATCH($I585, 單價表!$E$2:$M$2, 0)
    ),
    ""
)</f>
        <v>99</v>
      </c>
      <c r="N585" s="35">
        <f t="shared" ca="1" si="19"/>
        <v>0</v>
      </c>
      <c r="O585" s="32" t="str">
        <f>料單!P527</f>
        <v/>
      </c>
      <c r="P585" s="32" t="str">
        <f>料單!Q527</f>
        <v/>
      </c>
      <c r="Q585" s="32" t="str">
        <f>料單!R527</f>
        <v/>
      </c>
      <c r="R585" s="32">
        <f>料單!S527</f>
        <v>0</v>
      </c>
    </row>
    <row r="586" spans="1:18" x14ac:dyDescent="0.25">
      <c r="A586" s="32">
        <f>[1]板材才數分析.!D400</f>
        <v>14009</v>
      </c>
      <c r="B586" s="32" t="str">
        <f>料單!E528</f>
        <v>固隔</v>
      </c>
      <c r="C586" s="32">
        <f>料單!L528</f>
        <v>0</v>
      </c>
      <c r="D586" s="32" t="str">
        <f>料單!M528</f>
        <v/>
      </c>
      <c r="E586" s="32">
        <f>料單!F528</f>
        <v>0</v>
      </c>
      <c r="F586" s="32" t="str">
        <f>料單!G528</f>
        <v>AA</v>
      </c>
      <c r="G586" s="32">
        <f>料單!H528</f>
        <v>-22</v>
      </c>
      <c r="H586" s="32" t="str">
        <f>料單!I528</f>
        <v/>
      </c>
      <c r="I586" s="32">
        <f>料單!J528</f>
        <v>18</v>
      </c>
      <c r="J586" s="32">
        <f>料單!K528</f>
        <v>0</v>
      </c>
      <c r="K586" s="53">
        <f ca="1">板材才數分析.!O400</f>
        <v>0</v>
      </c>
      <c r="L586" s="32" t="str">
        <f>IFERROR(VLOOKUP(C586,[1]資料庫!$K$3:$AA$10,17,FALSE),"")</f>
        <v/>
      </c>
      <c r="M586" s="32">
        <f>IFERROR(
    INDEX(單價表!$E$3:$M$1000,
          MATCH($C586, 單價表!$B$3:$B$1000, 0),
          MATCH($I586, 單價表!$E$2:$M$2, 0)
    ),
    ""
)</f>
        <v>99</v>
      </c>
      <c r="N586" s="35">
        <f t="shared" ca="1" si="19"/>
        <v>0</v>
      </c>
      <c r="O586" s="32" t="str">
        <f>料單!P528</f>
        <v/>
      </c>
      <c r="P586" s="32" t="str">
        <f>料單!Q528</f>
        <v>固</v>
      </c>
      <c r="Q586" s="32" t="str">
        <f>料單!R528</f>
        <v/>
      </c>
      <c r="R586" s="32">
        <f>料單!S528</f>
        <v>0</v>
      </c>
    </row>
    <row r="587" spans="1:18" x14ac:dyDescent="0.25">
      <c r="A587" s="32">
        <f>[1]板材才數分析.!D401</f>
        <v>14010</v>
      </c>
      <c r="B587" s="32" t="str">
        <f>料單!E529</f>
        <v>左門板</v>
      </c>
      <c r="C587" s="32">
        <f>料單!L529</f>
        <v>0</v>
      </c>
      <c r="D587" s="32" t="str">
        <f>料單!M529</f>
        <v/>
      </c>
      <c r="E587" s="32">
        <f>料單!F529</f>
        <v>0</v>
      </c>
      <c r="F587" s="32" t="str">
        <f>料單!G529</f>
        <v>AA</v>
      </c>
      <c r="G587" s="32">
        <f>料單!H529</f>
        <v>-4</v>
      </c>
      <c r="H587" s="32" t="str">
        <f>料單!I529</f>
        <v>AA</v>
      </c>
      <c r="I587" s="32">
        <f>料單!J529</f>
        <v>18</v>
      </c>
      <c r="J587" s="32">
        <f>料單!K529</f>
        <v>0</v>
      </c>
      <c r="K587" s="53">
        <f ca="1">板材才數分析.!O401</f>
        <v>0</v>
      </c>
      <c r="L587" s="32" t="str">
        <f>IFERROR(VLOOKUP(C587,[1]資料庫!$K$3:$AA$10,17,FALSE),"")</f>
        <v/>
      </c>
      <c r="M587" s="32">
        <f>IFERROR(
    INDEX(單價表!$E$3:$M$1000,
          MATCH($C587, 單價表!$B$3:$B$1000, 0),
          MATCH($I587, 單價表!$E$2:$M$2, 0)
    ),
    ""
)</f>
        <v>99</v>
      </c>
      <c r="N587" s="35">
        <f t="shared" ca="1" si="19"/>
        <v>0</v>
      </c>
      <c r="O587" s="32" t="str">
        <f>料單!P529</f>
        <v>鉸2</v>
      </c>
      <c r="P587" s="32" t="str">
        <f>料單!Q529</f>
        <v/>
      </c>
      <c r="Q587" s="32" t="str">
        <f>料單!R529</f>
        <v/>
      </c>
      <c r="R587" s="32">
        <f>料單!S529</f>
        <v>0</v>
      </c>
    </row>
    <row r="588" spans="1:18" x14ac:dyDescent="0.25">
      <c r="A588" s="32">
        <f>[1]板材才數分析.!D402</f>
        <v>14011</v>
      </c>
      <c r="B588" s="32" t="str">
        <f>料單!E530</f>
        <v>右門板</v>
      </c>
      <c r="C588" s="32">
        <f>料單!L530</f>
        <v>0</v>
      </c>
      <c r="D588" s="32" t="str">
        <f>料單!M530</f>
        <v/>
      </c>
      <c r="E588" s="32">
        <f>料單!F530</f>
        <v>0</v>
      </c>
      <c r="F588" s="32" t="str">
        <f>料單!G530</f>
        <v>AA</v>
      </c>
      <c r="G588" s="32">
        <f>料單!H530</f>
        <v>-4</v>
      </c>
      <c r="H588" s="32" t="str">
        <f>料單!I530</f>
        <v>AA</v>
      </c>
      <c r="I588" s="32">
        <f>料單!J530</f>
        <v>18</v>
      </c>
      <c r="J588" s="32">
        <f>料單!K530</f>
        <v>0</v>
      </c>
      <c r="K588" s="53">
        <f ca="1">板材才數分析.!O402</f>
        <v>0</v>
      </c>
      <c r="L588" s="32" t="str">
        <f>IFERROR(VLOOKUP(C588,[1]資料庫!$K$3:$AA$10,17,FALSE),"")</f>
        <v/>
      </c>
      <c r="M588" s="32">
        <f>IFERROR(
    INDEX(單價表!$E$3:$M$1000,
          MATCH($C588, 單價表!$B$3:$B$1000, 0),
          MATCH($I588, 單價表!$E$2:$M$2, 0)
    ),
    ""
)</f>
        <v>99</v>
      </c>
      <c r="N588" s="35">
        <f t="shared" ca="1" si="19"/>
        <v>0</v>
      </c>
      <c r="O588" s="32" t="str">
        <f>料單!P530</f>
        <v>鉸2</v>
      </c>
      <c r="P588" s="32" t="str">
        <f>料單!Q530</f>
        <v/>
      </c>
      <c r="Q588" s="32" t="str">
        <f>料單!R530</f>
        <v/>
      </c>
      <c r="R588" s="32">
        <f>料單!S530</f>
        <v>0</v>
      </c>
    </row>
    <row r="589" spans="1:18" x14ac:dyDescent="0.25">
      <c r="A589" s="32">
        <f>[1]板材才數分析.!D403</f>
        <v>14012</v>
      </c>
      <c r="B589" s="32">
        <f>料單!E531</f>
        <v>0</v>
      </c>
      <c r="C589" s="32">
        <f>料單!L531</f>
        <v>0</v>
      </c>
      <c r="D589" s="32" t="str">
        <f>料單!M531</f>
        <v/>
      </c>
      <c r="E589" s="32">
        <f>料單!F531</f>
        <v>0</v>
      </c>
      <c r="F589" s="32" t="str">
        <f>料單!G531</f>
        <v/>
      </c>
      <c r="G589" s="32">
        <f>料單!H531</f>
        <v>0</v>
      </c>
      <c r="H589" s="32" t="str">
        <f>料單!I531</f>
        <v/>
      </c>
      <c r="I589" s="32">
        <f>料單!J531</f>
        <v>0</v>
      </c>
      <c r="J589" s="32">
        <f>料單!K531</f>
        <v>0</v>
      </c>
      <c r="K589" s="53">
        <f ca="1">板材才數分析.!O403</f>
        <v>0</v>
      </c>
      <c r="L589" s="32" t="str">
        <f>IFERROR(VLOOKUP(C589,[1]資料庫!$K$3:$AA$10,17,FALSE),"")</f>
        <v/>
      </c>
      <c r="M589" s="32" t="str">
        <f>IFERROR(
    INDEX(單價表!$E$3:$M$1000,
          MATCH($C589, 單價表!$B$3:$B$1000, 0),
          MATCH($I589, 單價表!$E$2:$M$2, 0)
    ),
    ""
)</f>
        <v/>
      </c>
      <c r="N589" s="35" t="str">
        <f t="shared" ca="1" si="19"/>
        <v/>
      </c>
      <c r="O589" s="32" t="str">
        <f>料單!P531</f>
        <v/>
      </c>
      <c r="P589" s="32" t="str">
        <f>料單!Q531</f>
        <v/>
      </c>
      <c r="Q589" s="32" t="str">
        <f>料單!R531</f>
        <v/>
      </c>
      <c r="R589" s="32">
        <f>料單!S531</f>
        <v>0</v>
      </c>
    </row>
    <row r="590" spans="1:18" x14ac:dyDescent="0.25">
      <c r="A590" s="32">
        <f>[1]板材才數分析.!D404</f>
        <v>14013</v>
      </c>
      <c r="B590" s="32">
        <f>料單!E532</f>
        <v>0</v>
      </c>
      <c r="C590" s="32">
        <f>料單!L532</f>
        <v>0</v>
      </c>
      <c r="D590" s="32" t="str">
        <f>料單!M532</f>
        <v/>
      </c>
      <c r="E590" s="32">
        <f>料單!F532</f>
        <v>0</v>
      </c>
      <c r="F590" s="32" t="str">
        <f>料單!G532</f>
        <v/>
      </c>
      <c r="G590" s="32">
        <f>料單!H532</f>
        <v>0</v>
      </c>
      <c r="H590" s="32" t="str">
        <f>料單!I532</f>
        <v/>
      </c>
      <c r="I590" s="32">
        <f>料單!J532</f>
        <v>0</v>
      </c>
      <c r="J590" s="32">
        <f>料單!K532</f>
        <v>0</v>
      </c>
      <c r="K590" s="53">
        <f ca="1">板材才數分析.!O404</f>
        <v>0</v>
      </c>
      <c r="L590" s="32" t="str">
        <f>IFERROR(VLOOKUP(C590,[1]資料庫!$K$3:$AA$10,17,FALSE),"")</f>
        <v/>
      </c>
      <c r="M590" s="32" t="str">
        <f>IFERROR(
    INDEX(單價表!$E$3:$M$1000,
          MATCH($C590, 單價表!$B$3:$B$1000, 0),
          MATCH($I590, 單價表!$E$2:$M$2, 0)
    ),
    ""
)</f>
        <v/>
      </c>
      <c r="N590" s="35" t="str">
        <f t="shared" ca="1" si="19"/>
        <v/>
      </c>
      <c r="O590" s="32" t="str">
        <f>料單!P532</f>
        <v/>
      </c>
      <c r="P590" s="32" t="str">
        <f>料單!Q532</f>
        <v/>
      </c>
      <c r="Q590" s="32" t="str">
        <f>料單!R532</f>
        <v/>
      </c>
      <c r="R590" s="32">
        <f>料單!S532</f>
        <v>0</v>
      </c>
    </row>
    <row r="591" spans="1:18" x14ac:dyDescent="0.25">
      <c r="A591" s="32">
        <f>[1]板材才數分析.!D405</f>
        <v>14014</v>
      </c>
      <c r="B591" s="32">
        <f>料單!E533</f>
        <v>0</v>
      </c>
      <c r="C591" s="32">
        <f>料單!L533</f>
        <v>0</v>
      </c>
      <c r="D591" s="32" t="str">
        <f>料單!M533</f>
        <v/>
      </c>
      <c r="E591" s="32">
        <f>料單!F533</f>
        <v>0</v>
      </c>
      <c r="F591" s="32" t="str">
        <f>料單!G533</f>
        <v/>
      </c>
      <c r="G591" s="32">
        <f>料單!H533</f>
        <v>0</v>
      </c>
      <c r="H591" s="32" t="str">
        <f>料單!I533</f>
        <v/>
      </c>
      <c r="I591" s="32">
        <f>料單!J533</f>
        <v>0</v>
      </c>
      <c r="J591" s="32">
        <f>料單!K533</f>
        <v>0</v>
      </c>
      <c r="K591" s="53">
        <f ca="1">板材才數分析.!O405</f>
        <v>0</v>
      </c>
      <c r="L591" s="32" t="str">
        <f>IFERROR(VLOOKUP(C591,[1]資料庫!$K$3:$AA$10,17,FALSE),"")</f>
        <v/>
      </c>
      <c r="M591" s="32" t="str">
        <f>IFERROR(
    INDEX(單價表!$E$3:$M$1000,
          MATCH($C591, 單價表!$B$3:$B$1000, 0),
          MATCH($I591, 單價表!$E$2:$M$2, 0)
    ),
    ""
)</f>
        <v/>
      </c>
      <c r="N591" s="35" t="str">
        <f t="shared" ca="1" si="19"/>
        <v/>
      </c>
      <c r="O591" s="32" t="str">
        <f>料單!P533</f>
        <v/>
      </c>
      <c r="P591" s="32" t="str">
        <f>料單!Q533</f>
        <v/>
      </c>
      <c r="Q591" s="32" t="str">
        <f>料單!R533</f>
        <v/>
      </c>
      <c r="R591" s="32">
        <f>料單!S533</f>
        <v>0</v>
      </c>
    </row>
    <row r="592" spans="1:18" x14ac:dyDescent="0.25">
      <c r="A592" s="32">
        <f>[1]板材才數分析.!D406</f>
        <v>14015</v>
      </c>
      <c r="B592" s="32">
        <f>料單!E534</f>
        <v>0</v>
      </c>
      <c r="C592" s="32">
        <f>料單!L534</f>
        <v>0</v>
      </c>
      <c r="D592" s="32" t="str">
        <f>料單!M534</f>
        <v/>
      </c>
      <c r="E592" s="32">
        <f>料單!F534</f>
        <v>0</v>
      </c>
      <c r="F592" s="32" t="str">
        <f>料單!G534</f>
        <v/>
      </c>
      <c r="G592" s="32">
        <f>料單!H534</f>
        <v>0</v>
      </c>
      <c r="H592" s="32" t="str">
        <f>料單!I534</f>
        <v/>
      </c>
      <c r="I592" s="32">
        <f>料單!J534</f>
        <v>0</v>
      </c>
      <c r="J592" s="32">
        <f>料單!K534</f>
        <v>0</v>
      </c>
      <c r="K592" s="53">
        <f ca="1">板材才數分析.!O406</f>
        <v>0</v>
      </c>
      <c r="L592" s="32" t="str">
        <f>IFERROR(VLOOKUP(C592,[1]資料庫!$K$3:$AA$10,17,FALSE),"")</f>
        <v/>
      </c>
      <c r="M592" s="32" t="str">
        <f>IFERROR(
    INDEX(單價表!$E$3:$M$1000,
          MATCH($C592, 單價表!$B$3:$B$1000, 0),
          MATCH($I592, 單價表!$E$2:$M$2, 0)
    ),
    ""
)</f>
        <v/>
      </c>
      <c r="N592" s="35" t="str">
        <f t="shared" ca="1" si="19"/>
        <v/>
      </c>
      <c r="O592" s="32" t="str">
        <f>料單!P534</f>
        <v/>
      </c>
      <c r="P592" s="32" t="str">
        <f>料單!Q534</f>
        <v/>
      </c>
      <c r="Q592" s="32" t="str">
        <f>料單!R534</f>
        <v/>
      </c>
      <c r="R592" s="32">
        <f>料單!S534</f>
        <v>0</v>
      </c>
    </row>
    <row r="593" spans="1:18" x14ac:dyDescent="0.25">
      <c r="A593" s="32">
        <f>[1]板材才數分析.!D407</f>
        <v>14016</v>
      </c>
      <c r="B593" s="32">
        <f>料單!E535</f>
        <v>0</v>
      </c>
      <c r="C593" s="32">
        <f>料單!L535</f>
        <v>0</v>
      </c>
      <c r="D593" s="32" t="str">
        <f>料單!M535</f>
        <v/>
      </c>
      <c r="E593" s="32">
        <f>料單!F535</f>
        <v>0</v>
      </c>
      <c r="F593" s="32" t="str">
        <f>料單!G535</f>
        <v/>
      </c>
      <c r="G593" s="32">
        <f>料單!H535</f>
        <v>0</v>
      </c>
      <c r="H593" s="32" t="str">
        <f>料單!I535</f>
        <v/>
      </c>
      <c r="I593" s="32">
        <f>料單!J535</f>
        <v>0</v>
      </c>
      <c r="J593" s="32">
        <f>料單!K535</f>
        <v>0</v>
      </c>
      <c r="K593" s="53">
        <f ca="1">板材才數分析.!O407</f>
        <v>0</v>
      </c>
      <c r="L593" s="32" t="str">
        <f>IFERROR(VLOOKUP(C593,[1]資料庫!$K$3:$AA$10,17,FALSE),"")</f>
        <v/>
      </c>
      <c r="M593" s="32" t="str">
        <f>IFERROR(
    INDEX(單價表!$E$3:$M$1000,
          MATCH($C593, 單價表!$B$3:$B$1000, 0),
          MATCH($I593, 單價表!$E$2:$M$2, 0)
    ),
    ""
)</f>
        <v/>
      </c>
      <c r="N593" s="35" t="str">
        <f t="shared" ca="1" si="19"/>
        <v/>
      </c>
      <c r="O593" s="32" t="str">
        <f>料單!P535</f>
        <v/>
      </c>
      <c r="P593" s="32" t="str">
        <f>料單!Q535</f>
        <v/>
      </c>
      <c r="Q593" s="32" t="str">
        <f>料單!R535</f>
        <v/>
      </c>
      <c r="R593" s="32">
        <f>料單!S535</f>
        <v>0</v>
      </c>
    </row>
    <row r="594" spans="1:18" x14ac:dyDescent="0.25">
      <c r="A594" s="32">
        <f>[1]板材才數分析.!D408</f>
        <v>14017</v>
      </c>
      <c r="B594" s="32">
        <f>料單!E536</f>
        <v>0</v>
      </c>
      <c r="C594" s="32">
        <f>料單!L536</f>
        <v>0</v>
      </c>
      <c r="D594" s="32" t="str">
        <f>料單!M536</f>
        <v/>
      </c>
      <c r="E594" s="32">
        <f>料單!F536</f>
        <v>0</v>
      </c>
      <c r="F594" s="32" t="str">
        <f>料單!G536</f>
        <v/>
      </c>
      <c r="G594" s="32">
        <f>料單!H536</f>
        <v>0</v>
      </c>
      <c r="H594" s="32" t="str">
        <f>料單!I536</f>
        <v/>
      </c>
      <c r="I594" s="32">
        <f>料單!J536</f>
        <v>0</v>
      </c>
      <c r="J594" s="32">
        <f>料單!K536</f>
        <v>0</v>
      </c>
      <c r="K594" s="53">
        <f ca="1">板材才數分析.!O408</f>
        <v>0</v>
      </c>
      <c r="L594" s="32" t="str">
        <f>IFERROR(VLOOKUP(C594,[1]資料庫!$K$3:$AA$10,17,FALSE),"")</f>
        <v/>
      </c>
      <c r="M594" s="32" t="str">
        <f>IFERROR(
    INDEX(單價表!$E$3:$M$1000,
          MATCH($C594, 單價表!$B$3:$B$1000, 0),
          MATCH($I594, 單價表!$E$2:$M$2, 0)
    ),
    ""
)</f>
        <v/>
      </c>
      <c r="N594" s="35" t="str">
        <f t="shared" ca="1" si="19"/>
        <v/>
      </c>
      <c r="O594" s="32" t="str">
        <f>料單!P536</f>
        <v/>
      </c>
      <c r="P594" s="32" t="str">
        <f>料單!Q536</f>
        <v/>
      </c>
      <c r="Q594" s="32" t="str">
        <f>料單!R536</f>
        <v/>
      </c>
      <c r="R594" s="32">
        <f>料單!S536</f>
        <v>0</v>
      </c>
    </row>
    <row r="595" spans="1:18" x14ac:dyDescent="0.25">
      <c r="A595" s="32">
        <f>[1]板材才數分析.!D409</f>
        <v>14018</v>
      </c>
      <c r="B595" s="32">
        <f>料單!E537</f>
        <v>0</v>
      </c>
      <c r="C595" s="32">
        <f>料單!L537</f>
        <v>0</v>
      </c>
      <c r="D595" s="32" t="str">
        <f>料單!M537</f>
        <v/>
      </c>
      <c r="E595" s="32">
        <f>料單!F537</f>
        <v>0</v>
      </c>
      <c r="F595" s="32" t="str">
        <f>料單!G537</f>
        <v/>
      </c>
      <c r="G595" s="32">
        <f>料單!H537</f>
        <v>0</v>
      </c>
      <c r="H595" s="32" t="str">
        <f>料單!I537</f>
        <v/>
      </c>
      <c r="I595" s="32">
        <f>料單!J537</f>
        <v>0</v>
      </c>
      <c r="J595" s="32">
        <f>料單!K537</f>
        <v>0</v>
      </c>
      <c r="K595" s="53">
        <f ca="1">板材才數分析.!O409</f>
        <v>0</v>
      </c>
      <c r="L595" s="32" t="str">
        <f>IFERROR(VLOOKUP(C595,[1]資料庫!$K$3:$AA$10,17,FALSE),"")</f>
        <v/>
      </c>
      <c r="M595" s="32" t="str">
        <f>IFERROR(
    INDEX(單價表!$E$3:$M$1000,
          MATCH($C595, 單價表!$B$3:$B$1000, 0),
          MATCH($I595, 單價表!$E$2:$M$2, 0)
    ),
    ""
)</f>
        <v/>
      </c>
      <c r="N595" s="35" t="str">
        <f t="shared" ca="1" si="19"/>
        <v/>
      </c>
      <c r="O595" s="32" t="str">
        <f>料單!P537</f>
        <v/>
      </c>
      <c r="P595" s="32" t="str">
        <f>料單!Q537</f>
        <v/>
      </c>
      <c r="Q595" s="32" t="str">
        <f>料單!R537</f>
        <v/>
      </c>
      <c r="R595" s="32">
        <f>料單!S537</f>
        <v>0</v>
      </c>
    </row>
    <row r="596" spans="1:18" x14ac:dyDescent="0.25">
      <c r="A596" s="32">
        <f>[1]板材才數分析.!D410</f>
        <v>14019</v>
      </c>
      <c r="B596" s="32">
        <f>料單!E538</f>
        <v>0</v>
      </c>
      <c r="C596" s="32">
        <f>料單!L538</f>
        <v>0</v>
      </c>
      <c r="D596" s="32" t="str">
        <f>料單!M538</f>
        <v/>
      </c>
      <c r="E596" s="32">
        <f>料單!F538</f>
        <v>0</v>
      </c>
      <c r="F596" s="32" t="str">
        <f>料單!G538</f>
        <v/>
      </c>
      <c r="G596" s="32">
        <f>料單!H538</f>
        <v>0</v>
      </c>
      <c r="H596" s="32" t="str">
        <f>料單!I538</f>
        <v/>
      </c>
      <c r="I596" s="32">
        <f>料單!J538</f>
        <v>0</v>
      </c>
      <c r="J596" s="32">
        <f>料單!K538</f>
        <v>0</v>
      </c>
      <c r="K596" s="53">
        <f ca="1">板材才數分析.!O410</f>
        <v>0</v>
      </c>
      <c r="L596" s="32" t="str">
        <f>IFERROR(VLOOKUP(C596,[1]資料庫!$K$3:$AA$10,17,FALSE),"")</f>
        <v/>
      </c>
      <c r="M596" s="32" t="str">
        <f>IFERROR(
    INDEX(單價表!$E$3:$M$1000,
          MATCH($C596, 單價表!$B$3:$B$1000, 0),
          MATCH($I596, 單價表!$E$2:$M$2, 0)
    ),
    ""
)</f>
        <v/>
      </c>
      <c r="N596" s="35" t="str">
        <f t="shared" ca="1" si="19"/>
        <v/>
      </c>
      <c r="O596" s="32" t="str">
        <f>料單!P538</f>
        <v/>
      </c>
      <c r="P596" s="32" t="str">
        <f>料單!Q538</f>
        <v/>
      </c>
      <c r="Q596" s="32" t="str">
        <f>料單!R538</f>
        <v/>
      </c>
      <c r="R596" s="32">
        <f>料單!S538</f>
        <v>0</v>
      </c>
    </row>
    <row r="597" spans="1:18" x14ac:dyDescent="0.25">
      <c r="A597" s="32">
        <f>[1]板材才數分析.!D411</f>
        <v>14020</v>
      </c>
      <c r="B597" s="32">
        <f>料單!E539</f>
        <v>0</v>
      </c>
      <c r="C597" s="32">
        <f>料單!L539</f>
        <v>0</v>
      </c>
      <c r="D597" s="32" t="str">
        <f>料單!M539</f>
        <v/>
      </c>
      <c r="E597" s="32">
        <f>料單!F539</f>
        <v>0</v>
      </c>
      <c r="F597" s="32" t="str">
        <f>料單!G539</f>
        <v/>
      </c>
      <c r="G597" s="32">
        <f>料單!H539</f>
        <v>0</v>
      </c>
      <c r="H597" s="32" t="str">
        <f>料單!I539</f>
        <v/>
      </c>
      <c r="I597" s="32">
        <f>料單!J539</f>
        <v>0</v>
      </c>
      <c r="J597" s="32">
        <f>料單!K539</f>
        <v>0</v>
      </c>
      <c r="K597" s="53">
        <f ca="1">板材才數分析.!O411</f>
        <v>0</v>
      </c>
      <c r="L597" s="32" t="str">
        <f>IFERROR(VLOOKUP(C597,[1]資料庫!$K$3:$AA$10,17,FALSE),"")</f>
        <v/>
      </c>
      <c r="M597" s="32" t="str">
        <f>IFERROR(
    INDEX(單價表!$E$3:$M$1000,
          MATCH($C597, 單價表!$B$3:$B$1000, 0),
          MATCH($I597, 單價表!$E$2:$M$2, 0)
    ),
    ""
)</f>
        <v/>
      </c>
      <c r="N597" s="35" t="str">
        <f t="shared" ca="1" si="19"/>
        <v/>
      </c>
      <c r="O597" s="32" t="str">
        <f>料單!P539</f>
        <v/>
      </c>
      <c r="P597" s="32" t="str">
        <f>料單!Q539</f>
        <v/>
      </c>
      <c r="Q597" s="32" t="str">
        <f>料單!R539</f>
        <v/>
      </c>
      <c r="R597" s="32">
        <f>料單!S539</f>
        <v>0</v>
      </c>
    </row>
    <row r="598" spans="1:18" x14ac:dyDescent="0.25">
      <c r="A598" s="32">
        <f>[1]板材才數分析.!D412</f>
        <v>14021</v>
      </c>
      <c r="B598" s="32">
        <f>料單!E540</f>
        <v>0</v>
      </c>
      <c r="C598" s="32">
        <f>料單!L540</f>
        <v>0</v>
      </c>
      <c r="D598" s="32" t="str">
        <f>料單!M540</f>
        <v/>
      </c>
      <c r="E598" s="32">
        <f>料單!F540</f>
        <v>0</v>
      </c>
      <c r="F598" s="32" t="str">
        <f>料單!G540</f>
        <v/>
      </c>
      <c r="G598" s="32">
        <f>料單!H540</f>
        <v>0</v>
      </c>
      <c r="H598" s="32" t="str">
        <f>料單!I540</f>
        <v/>
      </c>
      <c r="I598" s="32">
        <f>料單!J540</f>
        <v>0</v>
      </c>
      <c r="J598" s="32">
        <f>料單!K540</f>
        <v>0</v>
      </c>
      <c r="K598" s="53">
        <f ca="1">板材才數分析.!O412</f>
        <v>0</v>
      </c>
      <c r="L598" s="32" t="str">
        <f>IFERROR(VLOOKUP(C598,[1]資料庫!$K$3:$AA$10,17,FALSE),"")</f>
        <v/>
      </c>
      <c r="M598" s="32" t="str">
        <f>IFERROR(
    INDEX(單價表!$E$3:$M$1000,
          MATCH($C598, 單價表!$B$3:$B$1000, 0),
          MATCH($I598, 單價表!$E$2:$M$2, 0)
    ),
    ""
)</f>
        <v/>
      </c>
      <c r="N598" s="35" t="str">
        <f t="shared" ca="1" si="19"/>
        <v/>
      </c>
      <c r="O598" s="32" t="str">
        <f>料單!P540</f>
        <v/>
      </c>
      <c r="P598" s="32" t="str">
        <f>料單!Q540</f>
        <v/>
      </c>
      <c r="Q598" s="32" t="str">
        <f>料單!R540</f>
        <v/>
      </c>
      <c r="R598" s="32">
        <f>料單!S540</f>
        <v>0</v>
      </c>
    </row>
    <row r="599" spans="1:18" x14ac:dyDescent="0.25">
      <c r="A599" s="32">
        <f>[1]板材才數分析.!D413</f>
        <v>14022</v>
      </c>
      <c r="B599" s="32">
        <f>料單!E541</f>
        <v>0</v>
      </c>
      <c r="C599" s="32">
        <f>料單!L541</f>
        <v>0</v>
      </c>
      <c r="D599" s="32" t="str">
        <f>料單!M541</f>
        <v/>
      </c>
      <c r="E599" s="32">
        <f>料單!F541</f>
        <v>0</v>
      </c>
      <c r="F599" s="32" t="str">
        <f>料單!G541</f>
        <v/>
      </c>
      <c r="G599" s="32">
        <f>料單!H541</f>
        <v>0</v>
      </c>
      <c r="H599" s="32" t="str">
        <f>料單!I541</f>
        <v/>
      </c>
      <c r="I599" s="32">
        <f>料單!J541</f>
        <v>0</v>
      </c>
      <c r="J599" s="32">
        <f>料單!K541</f>
        <v>0</v>
      </c>
      <c r="K599" s="53">
        <f ca="1">板材才數分析.!O413</f>
        <v>0</v>
      </c>
      <c r="L599" s="32" t="str">
        <f>IFERROR(VLOOKUP(C599,[1]資料庫!$K$3:$AA$10,17,FALSE),"")</f>
        <v/>
      </c>
      <c r="M599" s="32" t="str">
        <f>IFERROR(
    INDEX(單價表!$E$3:$M$1000,
          MATCH($C599, 單價表!$B$3:$B$1000, 0),
          MATCH($I599, 單價表!$E$2:$M$2, 0)
    ),
    ""
)</f>
        <v/>
      </c>
      <c r="N599" s="35" t="str">
        <f t="shared" ca="1" si="19"/>
        <v/>
      </c>
      <c r="O599" s="32" t="str">
        <f>料單!P541</f>
        <v/>
      </c>
      <c r="P599" s="32" t="str">
        <f>料單!Q541</f>
        <v/>
      </c>
      <c r="Q599" s="32" t="str">
        <f>料單!R541</f>
        <v/>
      </c>
      <c r="R599" s="32">
        <f>料單!S541</f>
        <v>0</v>
      </c>
    </row>
    <row r="600" spans="1:18" x14ac:dyDescent="0.25">
      <c r="A600" s="32">
        <f>[1]板材才數分析.!D414</f>
        <v>14023</v>
      </c>
      <c r="B600" s="32">
        <f>料單!E542</f>
        <v>0</v>
      </c>
      <c r="C600" s="32">
        <f>料單!L542</f>
        <v>0</v>
      </c>
      <c r="D600" s="32" t="str">
        <f>料單!M542</f>
        <v/>
      </c>
      <c r="E600" s="32">
        <f>料單!F542</f>
        <v>0</v>
      </c>
      <c r="F600" s="32" t="str">
        <f>料單!G542</f>
        <v/>
      </c>
      <c r="G600" s="32">
        <f>料單!H542</f>
        <v>0</v>
      </c>
      <c r="H600" s="32" t="str">
        <f>料單!I542</f>
        <v/>
      </c>
      <c r="I600" s="32">
        <f>料單!J542</f>
        <v>0</v>
      </c>
      <c r="J600" s="32">
        <f>料單!K542</f>
        <v>0</v>
      </c>
      <c r="K600" s="53">
        <f ca="1">板材才數分析.!O414</f>
        <v>0</v>
      </c>
      <c r="L600" s="32" t="str">
        <f>IFERROR(VLOOKUP(C600,[1]資料庫!$K$3:$AA$10,17,FALSE),"")</f>
        <v/>
      </c>
      <c r="M600" s="32" t="str">
        <f>IFERROR(
    INDEX(單價表!$E$3:$M$1000,
          MATCH($C600, 單價表!$B$3:$B$1000, 0),
          MATCH($I600, 單價表!$E$2:$M$2, 0)
    ),
    ""
)</f>
        <v/>
      </c>
      <c r="N600" s="35" t="str">
        <f t="shared" ca="1" si="19"/>
        <v/>
      </c>
      <c r="O600" s="32" t="str">
        <f>料單!P542</f>
        <v/>
      </c>
      <c r="P600" s="32" t="str">
        <f>料單!Q542</f>
        <v/>
      </c>
      <c r="Q600" s="32" t="str">
        <f>料單!R542</f>
        <v/>
      </c>
      <c r="R600" s="32">
        <f>料單!S542</f>
        <v>0</v>
      </c>
    </row>
    <row r="601" spans="1:18" x14ac:dyDescent="0.25">
      <c r="A601" s="32">
        <f>[1]板材才數分析.!D415</f>
        <v>14024</v>
      </c>
      <c r="B601" s="32">
        <f>料單!E543</f>
        <v>0</v>
      </c>
      <c r="C601" s="32">
        <f>料單!L543</f>
        <v>0</v>
      </c>
      <c r="D601" s="32" t="str">
        <f>料單!M543</f>
        <v/>
      </c>
      <c r="E601" s="32">
        <f>料單!F543</f>
        <v>0</v>
      </c>
      <c r="F601" s="32" t="str">
        <f>料單!G543</f>
        <v/>
      </c>
      <c r="G601" s="32">
        <f>料單!H543</f>
        <v>0</v>
      </c>
      <c r="H601" s="32" t="str">
        <f>料單!I543</f>
        <v/>
      </c>
      <c r="I601" s="32">
        <f>料單!J543</f>
        <v>0</v>
      </c>
      <c r="J601" s="32">
        <f>料單!K543</f>
        <v>0</v>
      </c>
      <c r="K601" s="53">
        <f ca="1">板材才數分析.!O415</f>
        <v>0</v>
      </c>
      <c r="L601" s="32" t="str">
        <f>IFERROR(VLOOKUP(C601,[1]資料庫!$K$3:$AA$10,17,FALSE),"")</f>
        <v/>
      </c>
      <c r="M601" s="32" t="str">
        <f>IFERROR(
    INDEX(單價表!$E$3:$M$1000,
          MATCH($C601, 單價表!$B$3:$B$1000, 0),
          MATCH($I601, 單價表!$E$2:$M$2, 0)
    ),
    ""
)</f>
        <v/>
      </c>
      <c r="N601" s="35" t="str">
        <f t="shared" ca="1" si="19"/>
        <v/>
      </c>
      <c r="O601" s="32" t="str">
        <f>料單!P543</f>
        <v/>
      </c>
      <c r="P601" s="32" t="str">
        <f>料單!Q543</f>
        <v/>
      </c>
      <c r="Q601" s="32" t="str">
        <f>料單!R543</f>
        <v/>
      </c>
      <c r="R601" s="32">
        <f>料單!S543</f>
        <v>0</v>
      </c>
    </row>
    <row r="602" spans="1:18" x14ac:dyDescent="0.25">
      <c r="A602" s="32">
        <f>[1]板材才數分析.!D416</f>
        <v>14025</v>
      </c>
      <c r="B602" s="32">
        <f>料單!E544</f>
        <v>0</v>
      </c>
      <c r="C602" s="32">
        <f>料單!L544</f>
        <v>0</v>
      </c>
      <c r="D602" s="32" t="str">
        <f>料單!M544</f>
        <v/>
      </c>
      <c r="E602" s="32">
        <f>料單!F544</f>
        <v>0</v>
      </c>
      <c r="F602" s="32" t="str">
        <f>料單!G544</f>
        <v/>
      </c>
      <c r="G602" s="32">
        <f>料單!H544</f>
        <v>0</v>
      </c>
      <c r="H602" s="32" t="str">
        <f>料單!I544</f>
        <v/>
      </c>
      <c r="I602" s="32">
        <f>料單!J544</f>
        <v>0</v>
      </c>
      <c r="J602" s="32">
        <f>料單!K544</f>
        <v>0</v>
      </c>
      <c r="K602" s="53">
        <f ca="1">板材才數分析.!O416</f>
        <v>0</v>
      </c>
      <c r="L602" s="32" t="str">
        <f>IFERROR(VLOOKUP(C602,[1]資料庫!$K$3:$AA$10,17,FALSE),"")</f>
        <v/>
      </c>
      <c r="M602" s="32" t="str">
        <f>IFERROR(
    INDEX(單價表!$E$3:$M$1000,
          MATCH($C602, 單價表!$B$3:$B$1000, 0),
          MATCH($I602, 單價表!$E$2:$M$2, 0)
    ),
    ""
)</f>
        <v/>
      </c>
      <c r="N602" s="35" t="str">
        <f t="shared" ca="1" si="19"/>
        <v/>
      </c>
      <c r="O602" s="32" t="str">
        <f>料單!P544</f>
        <v/>
      </c>
      <c r="P602" s="32" t="str">
        <f>料單!Q544</f>
        <v/>
      </c>
      <c r="Q602" s="32" t="str">
        <f>料單!R544</f>
        <v/>
      </c>
      <c r="R602" s="32">
        <f>料單!S544</f>
        <v>0</v>
      </c>
    </row>
    <row r="603" spans="1:18" x14ac:dyDescent="0.25">
      <c r="A603" s="32">
        <f>[1]板材才數分析.!D417</f>
        <v>14026</v>
      </c>
      <c r="B603" s="32">
        <f>料單!E545</f>
        <v>0</v>
      </c>
      <c r="C603" s="32">
        <f>料單!L545</f>
        <v>0</v>
      </c>
      <c r="D603" s="32" t="str">
        <f>料單!M545</f>
        <v/>
      </c>
      <c r="E603" s="32">
        <f>料單!F545</f>
        <v>0</v>
      </c>
      <c r="F603" s="32" t="str">
        <f>料單!G545</f>
        <v/>
      </c>
      <c r="G603" s="32">
        <f>料單!H545</f>
        <v>0</v>
      </c>
      <c r="H603" s="32" t="str">
        <f>料單!I545</f>
        <v/>
      </c>
      <c r="I603" s="32">
        <f>料單!J545</f>
        <v>0</v>
      </c>
      <c r="J603" s="32">
        <f>料單!K545</f>
        <v>0</v>
      </c>
      <c r="K603" s="53">
        <f ca="1">板材才數分析.!O417</f>
        <v>0</v>
      </c>
      <c r="L603" s="32" t="str">
        <f>IFERROR(VLOOKUP(C603,[1]資料庫!$K$3:$AA$10,17,FALSE),"")</f>
        <v/>
      </c>
      <c r="M603" s="32" t="str">
        <f>IFERROR(
    INDEX(單價表!$E$3:$M$1000,
          MATCH($C603, 單價表!$B$3:$B$1000, 0),
          MATCH($I603, 單價表!$E$2:$M$2, 0)
    ),
    ""
)</f>
        <v/>
      </c>
      <c r="N603" s="35" t="str">
        <f t="shared" ca="1" si="19"/>
        <v/>
      </c>
      <c r="O603" s="32" t="str">
        <f>料單!P545</f>
        <v/>
      </c>
      <c r="P603" s="32" t="str">
        <f>料單!Q545</f>
        <v/>
      </c>
      <c r="Q603" s="32" t="str">
        <f>料單!R545</f>
        <v/>
      </c>
      <c r="R603" s="32">
        <f>料單!S545</f>
        <v>0</v>
      </c>
    </row>
    <row r="604" spans="1:18" x14ac:dyDescent="0.25">
      <c r="A604" s="32">
        <f>[1]板材才數分析.!D418</f>
        <v>14027</v>
      </c>
      <c r="B604" s="32">
        <f>料單!E546</f>
        <v>0</v>
      </c>
      <c r="C604" s="32">
        <f>料單!L546</f>
        <v>0</v>
      </c>
      <c r="D604" s="32" t="str">
        <f>料單!M546</f>
        <v/>
      </c>
      <c r="E604" s="32">
        <f>料單!F546</f>
        <v>0</v>
      </c>
      <c r="F604" s="32" t="str">
        <f>料單!G546</f>
        <v/>
      </c>
      <c r="G604" s="32">
        <f>料單!H546</f>
        <v>0</v>
      </c>
      <c r="H604" s="32" t="str">
        <f>料單!I546</f>
        <v/>
      </c>
      <c r="I604" s="32">
        <f>料單!J546</f>
        <v>0</v>
      </c>
      <c r="J604" s="32">
        <f>料單!K546</f>
        <v>0</v>
      </c>
      <c r="K604" s="53">
        <f ca="1">板材才數分析.!O418</f>
        <v>0</v>
      </c>
      <c r="L604" s="32" t="str">
        <f>IFERROR(VLOOKUP(C604,[1]資料庫!$K$3:$AA$10,17,FALSE),"")</f>
        <v/>
      </c>
      <c r="M604" s="32" t="str">
        <f>IFERROR(
    INDEX(單價表!$E$3:$M$1000,
          MATCH($C604, 單價表!$B$3:$B$1000, 0),
          MATCH($I604, 單價表!$E$2:$M$2, 0)
    ),
    ""
)</f>
        <v/>
      </c>
      <c r="N604" s="35" t="str">
        <f t="shared" ca="1" si="19"/>
        <v/>
      </c>
      <c r="O604" s="32" t="str">
        <f>料單!P546</f>
        <v/>
      </c>
      <c r="P604" s="32" t="str">
        <f>料單!Q546</f>
        <v/>
      </c>
      <c r="Q604" s="32" t="str">
        <f>料單!R546</f>
        <v/>
      </c>
      <c r="R604" s="32">
        <f>料單!S546</f>
        <v>0</v>
      </c>
    </row>
    <row r="605" spans="1:18" x14ac:dyDescent="0.25">
      <c r="A605" s="32">
        <f>[1]板材才數分析.!D419</f>
        <v>14028</v>
      </c>
      <c r="B605" s="32">
        <f>料單!E547</f>
        <v>0</v>
      </c>
      <c r="C605" s="32">
        <f>料單!L547</f>
        <v>0</v>
      </c>
      <c r="D605" s="32" t="str">
        <f>料單!M547</f>
        <v/>
      </c>
      <c r="E605" s="32">
        <f>料單!F547</f>
        <v>0</v>
      </c>
      <c r="F605" s="32" t="str">
        <f>料單!G547</f>
        <v/>
      </c>
      <c r="G605" s="32">
        <f>料單!H547</f>
        <v>0</v>
      </c>
      <c r="H605" s="32" t="str">
        <f>料單!I547</f>
        <v/>
      </c>
      <c r="I605" s="32">
        <f>料單!J547</f>
        <v>0</v>
      </c>
      <c r="J605" s="32">
        <f>料單!K547</f>
        <v>0</v>
      </c>
      <c r="K605" s="53">
        <f ca="1">板材才數分析.!O419</f>
        <v>0</v>
      </c>
      <c r="L605" s="32" t="str">
        <f>IFERROR(VLOOKUP(C605,[1]資料庫!$K$3:$AA$10,17,FALSE),"")</f>
        <v/>
      </c>
      <c r="M605" s="32" t="str">
        <f>IFERROR(
    INDEX(單價表!$E$3:$M$1000,
          MATCH($C605, 單價表!$B$3:$B$1000, 0),
          MATCH($I605, 單價表!$E$2:$M$2, 0)
    ),
    ""
)</f>
        <v/>
      </c>
      <c r="N605" s="35" t="str">
        <f t="shared" ca="1" si="19"/>
        <v/>
      </c>
      <c r="O605" s="32" t="str">
        <f>料單!P547</f>
        <v/>
      </c>
      <c r="P605" s="32" t="str">
        <f>料單!Q547</f>
        <v/>
      </c>
      <c r="Q605" s="32" t="str">
        <f>料單!R547</f>
        <v/>
      </c>
      <c r="R605" s="32">
        <f>料單!S547</f>
        <v>0</v>
      </c>
    </row>
    <row r="606" spans="1:18" x14ac:dyDescent="0.25">
      <c r="A606" s="32">
        <f>[1]板材才數分析.!D420</f>
        <v>14029</v>
      </c>
      <c r="B606" s="32">
        <f>料單!E548</f>
        <v>0</v>
      </c>
      <c r="C606" s="32">
        <f>料單!L548</f>
        <v>0</v>
      </c>
      <c r="D606" s="32" t="str">
        <f>料單!M548</f>
        <v/>
      </c>
      <c r="E606" s="32">
        <f>料單!F548</f>
        <v>0</v>
      </c>
      <c r="F606" s="32" t="str">
        <f>料單!G548</f>
        <v/>
      </c>
      <c r="G606" s="32">
        <f>料單!H548</f>
        <v>0</v>
      </c>
      <c r="H606" s="32" t="str">
        <f>料單!I548</f>
        <v/>
      </c>
      <c r="I606" s="32">
        <f>料單!J548</f>
        <v>0</v>
      </c>
      <c r="J606" s="32">
        <f>料單!K548</f>
        <v>0</v>
      </c>
      <c r="K606" s="53">
        <f ca="1">板材才數分析.!O420</f>
        <v>0</v>
      </c>
      <c r="L606" s="32" t="str">
        <f>IFERROR(VLOOKUP(C606,[1]資料庫!$K$3:$AA$10,17,FALSE),"")</f>
        <v/>
      </c>
      <c r="M606" s="32" t="str">
        <f>IFERROR(
    INDEX(單價表!$E$3:$M$1000,
          MATCH($C606, 單價表!$B$3:$B$1000, 0),
          MATCH($I606, 單價表!$E$2:$M$2, 0)
    ),
    ""
)</f>
        <v/>
      </c>
      <c r="N606" s="35" t="str">
        <f t="shared" ca="1" si="19"/>
        <v/>
      </c>
      <c r="O606" s="32" t="str">
        <f>料單!P548</f>
        <v/>
      </c>
      <c r="P606" s="32" t="str">
        <f>料單!Q548</f>
        <v/>
      </c>
      <c r="Q606" s="32" t="str">
        <f>料單!R548</f>
        <v/>
      </c>
      <c r="R606" s="32">
        <f>料單!S548</f>
        <v>0</v>
      </c>
    </row>
    <row r="607" spans="1:18" x14ac:dyDescent="0.25">
      <c r="A607" s="32">
        <f>[1]板材才數分析.!D421</f>
        <v>14030</v>
      </c>
      <c r="B607" s="32">
        <f>料單!E549</f>
        <v>0</v>
      </c>
      <c r="C607" s="32">
        <f>料單!L549</f>
        <v>0</v>
      </c>
      <c r="D607" s="32" t="str">
        <f>料單!M549</f>
        <v/>
      </c>
      <c r="E607" s="32">
        <f>料單!F549</f>
        <v>0</v>
      </c>
      <c r="F607" s="32" t="str">
        <f>料單!G549</f>
        <v/>
      </c>
      <c r="G607" s="32">
        <f>料單!H549</f>
        <v>0</v>
      </c>
      <c r="H607" s="32" t="str">
        <f>料單!I549</f>
        <v/>
      </c>
      <c r="I607" s="32">
        <f>料單!J549</f>
        <v>0</v>
      </c>
      <c r="J607" s="32">
        <f>料單!K549</f>
        <v>0</v>
      </c>
      <c r="K607" s="53">
        <f ca="1">板材才數分析.!O421</f>
        <v>0</v>
      </c>
      <c r="L607" s="32" t="str">
        <f>IFERROR(VLOOKUP(C607,[1]資料庫!$K$3:$AA$10,17,FALSE),"")</f>
        <v/>
      </c>
      <c r="M607" s="32" t="str">
        <f>IFERROR(
    INDEX(單價表!$E$3:$M$1000,
          MATCH($C607, 單價表!$B$3:$B$1000, 0),
          MATCH($I607, 單價表!$E$2:$M$2, 0)
    ),
    ""
)</f>
        <v/>
      </c>
      <c r="N607" s="35" t="str">
        <f t="shared" ca="1" si="19"/>
        <v/>
      </c>
      <c r="O607" s="32" t="str">
        <f>料單!P549</f>
        <v/>
      </c>
      <c r="P607" s="32" t="str">
        <f>料單!Q549</f>
        <v/>
      </c>
      <c r="Q607" s="32" t="str">
        <f>料單!R549</f>
        <v/>
      </c>
      <c r="R607" s="32">
        <f>料單!S549</f>
        <v>0</v>
      </c>
    </row>
    <row r="608" spans="1:18" x14ac:dyDescent="0.25">
      <c r="B608" s="400"/>
      <c r="C608" s="400"/>
      <c r="D608" s="400"/>
      <c r="E608" s="400"/>
      <c r="F608" s="400"/>
      <c r="G608" s="400"/>
      <c r="H608" s="400"/>
      <c r="I608" s="400"/>
      <c r="J608" s="400"/>
      <c r="K608" s="401"/>
      <c r="L608" s="400" t="str">
        <f>IFERROR(VLOOKUP(C608,[1]資料庫!$K$3:$AA$10,17,FALSE),"")</f>
        <v/>
      </c>
      <c r="M608" s="400"/>
      <c r="N608" s="399">
        <f t="shared" si="19"/>
        <v>0</v>
      </c>
    </row>
    <row r="609" spans="1:18" x14ac:dyDescent="0.25">
      <c r="B609" s="400"/>
      <c r="C609" s="400"/>
      <c r="D609" s="400"/>
      <c r="E609" s="400"/>
      <c r="F609" s="400"/>
      <c r="G609" s="400"/>
      <c r="H609" s="400"/>
      <c r="I609" s="400"/>
      <c r="J609" s="400"/>
      <c r="K609" s="401"/>
      <c r="L609" s="400" t="str">
        <f>IFERROR(VLOOKUP(C609,[1]資料庫!$K$3:$AA$10,17,FALSE),"")</f>
        <v/>
      </c>
      <c r="M609" s="400"/>
      <c r="N609" s="399">
        <f t="shared" si="19"/>
        <v>0</v>
      </c>
    </row>
    <row r="610" spans="1:18" x14ac:dyDescent="0.25">
      <c r="B610" s="400"/>
      <c r="C610" s="400"/>
      <c r="D610" s="400"/>
      <c r="E610" s="400"/>
      <c r="F610" s="400"/>
      <c r="G610" s="400"/>
      <c r="H610" s="400"/>
      <c r="I610" s="400"/>
      <c r="J610" s="400"/>
      <c r="K610" s="401"/>
      <c r="L610" s="400" t="str">
        <f>IFERROR(VLOOKUP(C610,[1]資料庫!$K$3:$AA$10,17,FALSE),"")</f>
        <v/>
      </c>
      <c r="M610" s="400"/>
      <c r="N610" s="399">
        <f t="shared" si="19"/>
        <v>0</v>
      </c>
    </row>
    <row r="611" spans="1:18" x14ac:dyDescent="0.25">
      <c r="B611" s="400"/>
      <c r="C611" s="400"/>
      <c r="D611" s="400"/>
      <c r="E611" s="400"/>
      <c r="F611" s="400"/>
      <c r="G611" s="400"/>
      <c r="H611" s="400"/>
      <c r="I611" s="400"/>
      <c r="J611" s="400"/>
      <c r="K611" s="401"/>
      <c r="L611" s="400" t="str">
        <f>IFERROR(VLOOKUP(C611,[1]資料庫!$K$3:$AA$10,17,FALSE),"")</f>
        <v/>
      </c>
      <c r="M611" s="400"/>
      <c r="N611" s="399">
        <f t="shared" si="19"/>
        <v>0</v>
      </c>
    </row>
    <row r="612" spans="1:18" x14ac:dyDescent="0.25">
      <c r="B612" s="400"/>
      <c r="C612" s="400"/>
      <c r="D612" s="400"/>
      <c r="E612" s="400"/>
      <c r="F612" s="400"/>
      <c r="G612" s="400"/>
      <c r="H612" s="400"/>
      <c r="I612" s="400"/>
      <c r="J612" s="400"/>
      <c r="K612" s="401"/>
      <c r="L612" s="400" t="str">
        <f>IFERROR(VLOOKUP(C612,[1]資料庫!$K$3:$AA$10,17,FALSE),"")</f>
        <v/>
      </c>
      <c r="M612" s="400"/>
      <c r="N612" s="399">
        <f t="shared" si="19"/>
        <v>0</v>
      </c>
    </row>
    <row r="613" spans="1:18" x14ac:dyDescent="0.25">
      <c r="B613" s="400"/>
      <c r="C613" s="400"/>
      <c r="D613" s="400"/>
      <c r="E613" s="400"/>
      <c r="F613" s="400"/>
      <c r="G613" s="400"/>
      <c r="H613" s="400"/>
      <c r="I613" s="400"/>
      <c r="J613" s="400"/>
      <c r="K613" s="401"/>
      <c r="L613" s="400" t="str">
        <f>IFERROR(VLOOKUP(C613,[1]資料庫!$K$3:$AA$10,17,FALSE),"")</f>
        <v/>
      </c>
      <c r="M613" s="400"/>
      <c r="N613" s="399">
        <f t="shared" si="19"/>
        <v>0</v>
      </c>
    </row>
    <row r="614" spans="1:18" x14ac:dyDescent="0.25">
      <c r="H614" s="524" t="s">
        <v>67</v>
      </c>
      <c r="I614" s="524"/>
      <c r="J614" s="524"/>
      <c r="K614" s="54">
        <f ca="1">SUM(K578:K603)</f>
        <v>0</v>
      </c>
      <c r="L614" s="48" t="str">
        <f>L578</f>
        <v/>
      </c>
      <c r="M614" s="48"/>
      <c r="N614" s="49"/>
      <c r="O614" s="466">
        <f ca="1">SUM(N578:N613)</f>
        <v>0</v>
      </c>
      <c r="P614" s="47"/>
    </row>
    <row r="615" spans="1:18" x14ac:dyDescent="0.25">
      <c r="A615" s="403" t="str">
        <f>料單!A552</f>
        <v>櫃體名稱</v>
      </c>
      <c r="B615" s="403">
        <f>料單!C552</f>
        <v>0</v>
      </c>
    </row>
    <row r="616" spans="1:18" x14ac:dyDescent="0.25">
      <c r="A616" s="403" t="str">
        <f>料單!A553</f>
        <v>櫃號</v>
      </c>
      <c r="B616" s="403">
        <f>料單!C553</f>
        <v>15</v>
      </c>
    </row>
    <row r="617" spans="1:18" x14ac:dyDescent="0.25">
      <c r="A617" s="403" t="str">
        <f>料單!A554</f>
        <v>櫃高</v>
      </c>
      <c r="B617" s="403">
        <f>料單!C554</f>
        <v>0</v>
      </c>
    </row>
    <row r="618" spans="1:18" x14ac:dyDescent="0.25">
      <c r="A618" s="403" t="str">
        <f>料單!A555</f>
        <v>櫃深</v>
      </c>
      <c r="B618" s="403">
        <f>料單!C555</f>
        <v>0</v>
      </c>
    </row>
    <row r="619" spans="1:18" x14ac:dyDescent="0.25">
      <c r="A619" s="403" t="str">
        <f>料單!A556</f>
        <v>櫃寬</v>
      </c>
      <c r="B619" s="403">
        <f>料單!C556</f>
        <v>0</v>
      </c>
    </row>
    <row r="620" spans="1:18" x14ac:dyDescent="0.25">
      <c r="A620" s="46" t="s">
        <v>79</v>
      </c>
      <c r="B620" s="46" t="s">
        <v>236</v>
      </c>
      <c r="C620" s="46" t="s">
        <v>962</v>
      </c>
      <c r="D620" s="46" t="s">
        <v>81</v>
      </c>
      <c r="E620" s="46" t="s">
        <v>0</v>
      </c>
      <c r="F620" s="46" t="s">
        <v>17</v>
      </c>
      <c r="G620" s="46" t="s">
        <v>1</v>
      </c>
      <c r="H620" s="46" t="s">
        <v>17</v>
      </c>
      <c r="I620" s="46" t="s">
        <v>85</v>
      </c>
      <c r="J620" s="46" t="s">
        <v>66</v>
      </c>
      <c r="K620" s="61" t="s">
        <v>2726</v>
      </c>
      <c r="L620" s="46" t="s">
        <v>87</v>
      </c>
      <c r="M620" s="46" t="s">
        <v>234</v>
      </c>
      <c r="N620" s="50" t="s">
        <v>88</v>
      </c>
      <c r="O620" s="46" t="s">
        <v>9</v>
      </c>
      <c r="P620" s="46" t="s">
        <v>9</v>
      </c>
      <c r="Q620" s="46" t="s">
        <v>9</v>
      </c>
      <c r="R620" s="46" t="s">
        <v>9</v>
      </c>
    </row>
    <row r="621" spans="1:18" x14ac:dyDescent="0.25">
      <c r="A621" s="32">
        <f>[1]板材才數分析.!D422</f>
        <v>15001</v>
      </c>
      <c r="B621" s="32" t="str">
        <f>料單!E559</f>
        <v>頂板</v>
      </c>
      <c r="C621" s="32">
        <f>料單!L559</f>
        <v>0</v>
      </c>
      <c r="D621" s="32" t="str">
        <f>料單!M559</f>
        <v/>
      </c>
      <c r="E621" s="32">
        <f>料單!F559</f>
        <v>-36</v>
      </c>
      <c r="F621" s="32" t="str">
        <f>料單!G559</f>
        <v>AA</v>
      </c>
      <c r="G621" s="32">
        <f>料單!H559</f>
        <v>0</v>
      </c>
      <c r="H621" s="32" t="str">
        <f>料單!I559</f>
        <v/>
      </c>
      <c r="I621" s="32">
        <f>料單!J559</f>
        <v>18</v>
      </c>
      <c r="J621" s="32">
        <f>料單!K559</f>
        <v>0</v>
      </c>
      <c r="K621" s="53">
        <f ca="1">板材才數分析.!O422</f>
        <v>0</v>
      </c>
      <c r="L621" s="32" t="str">
        <f>IFERROR(VLOOKUP(C621,[1]資料庫!$K$3:$AA$10,17,FALSE),"")</f>
        <v/>
      </c>
      <c r="M621" s="32">
        <f>IFERROR(
    INDEX(單價表!$E$3:$M$1000,
          MATCH($C621, 單價表!$B$3:$B$1000, 0),
          MATCH($I621, 單價表!$E$2:$M$2, 0)
    ),
    ""
)</f>
        <v>99</v>
      </c>
      <c r="N621" s="35">
        <f t="shared" ref="N621:N656" ca="1" si="20">IFERROR((K621*M621),"")</f>
        <v>0</v>
      </c>
      <c r="O621" s="32" t="str">
        <f>料單!P559</f>
        <v>背板溝</v>
      </c>
      <c r="P621" s="32" t="str">
        <f>料單!Q559</f>
        <v>側</v>
      </c>
      <c r="Q621" s="32" t="str">
        <f>料單!R559</f>
        <v/>
      </c>
      <c r="R621" s="32">
        <f>料單!S559</f>
        <v>0</v>
      </c>
    </row>
    <row r="622" spans="1:18" x14ac:dyDescent="0.25">
      <c r="A622" s="32">
        <f>[1]板材才數分析.!D423</f>
        <v>15002</v>
      </c>
      <c r="B622" s="32" t="str">
        <f>料單!E560</f>
        <v>底板</v>
      </c>
      <c r="C622" s="32">
        <f>料單!L560</f>
        <v>0</v>
      </c>
      <c r="D622" s="32" t="str">
        <f>料單!M560</f>
        <v/>
      </c>
      <c r="E622" s="32">
        <f>料單!F560</f>
        <v>-36</v>
      </c>
      <c r="F622" s="32" t="str">
        <f>料單!G560</f>
        <v>AA</v>
      </c>
      <c r="G622" s="32">
        <f>料單!H560</f>
        <v>0</v>
      </c>
      <c r="H622" s="32" t="str">
        <f>料單!I560</f>
        <v/>
      </c>
      <c r="I622" s="32">
        <f>料單!J560</f>
        <v>18</v>
      </c>
      <c r="J622" s="32">
        <f>料單!K560</f>
        <v>0</v>
      </c>
      <c r="K622" s="53">
        <f ca="1">板材才數分析.!O423</f>
        <v>0</v>
      </c>
      <c r="L622" s="32" t="str">
        <f>IFERROR(VLOOKUP(C622,[1]資料庫!$K$3:$AA$10,17,FALSE),"")</f>
        <v/>
      </c>
      <c r="M622" s="32">
        <f>IFERROR(
    INDEX(單價表!$E$3:$M$1000,
          MATCH($C622, 單價表!$B$3:$B$1000, 0),
          MATCH($I622, 單價表!$E$2:$M$2, 0)
    ),
    ""
)</f>
        <v>99</v>
      </c>
      <c r="N622" s="35">
        <f t="shared" ca="1" si="20"/>
        <v>0</v>
      </c>
      <c r="O622" s="32" t="str">
        <f>料單!P560</f>
        <v>背板溝</v>
      </c>
      <c r="P622" s="32" t="str">
        <f>料單!Q560</f>
        <v>側</v>
      </c>
      <c r="Q622" s="32" t="str">
        <f>料單!R560</f>
        <v/>
      </c>
      <c r="R622" s="32">
        <f>料單!S560</f>
        <v>0</v>
      </c>
    </row>
    <row r="623" spans="1:18" x14ac:dyDescent="0.25">
      <c r="A623" s="32">
        <f>[1]板材才數分析.!D424</f>
        <v>15003</v>
      </c>
      <c r="B623" s="32" t="str">
        <f>料單!E561</f>
        <v>左側板</v>
      </c>
      <c r="C623" s="32">
        <f>料單!L561</f>
        <v>0</v>
      </c>
      <c r="D623" s="32" t="str">
        <f>料單!M561</f>
        <v/>
      </c>
      <c r="E623" s="32">
        <f>料單!F561</f>
        <v>0</v>
      </c>
      <c r="F623" s="32" t="str">
        <f>料單!G561</f>
        <v>AA</v>
      </c>
      <c r="G623" s="32">
        <f>料單!H561</f>
        <v>0</v>
      </c>
      <c r="H623" s="32" t="str">
        <f>料單!I561</f>
        <v>AA</v>
      </c>
      <c r="I623" s="32">
        <f>料單!J561</f>
        <v>18</v>
      </c>
      <c r="J623" s="32">
        <f>料單!K561</f>
        <v>0</v>
      </c>
      <c r="K623" s="53">
        <f ca="1">板材才數分析.!O424</f>
        <v>0</v>
      </c>
      <c r="L623" s="32" t="str">
        <f>IFERROR(VLOOKUP(C623,[1]資料庫!$K$3:$AA$10,17,FALSE),"")</f>
        <v/>
      </c>
      <c r="M623" s="32">
        <f>IFERROR(
    INDEX(單價表!$E$3:$M$1000,
          MATCH($C623, 單價表!$B$3:$B$1000, 0),
          MATCH($I623, 單價表!$E$2:$M$2, 0)
    ),
    ""
)</f>
        <v>99</v>
      </c>
      <c r="N623" s="35">
        <f t="shared" ca="1" si="20"/>
        <v>0</v>
      </c>
      <c r="O623" s="32" t="str">
        <f>料單!P561</f>
        <v>背板溝</v>
      </c>
      <c r="P623" s="32" t="str">
        <f>料單!Q561</f>
        <v>面</v>
      </c>
      <c r="Q623" s="32" t="str">
        <f>料單!R561</f>
        <v>排</v>
      </c>
      <c r="R623" s="32">
        <f>料單!S561</f>
        <v>0</v>
      </c>
    </row>
    <row r="624" spans="1:18" x14ac:dyDescent="0.25">
      <c r="A624" s="32">
        <f>[1]板材才數分析.!D425</f>
        <v>15004</v>
      </c>
      <c r="B624" s="32" t="str">
        <f>料單!E562</f>
        <v>右側板</v>
      </c>
      <c r="C624" s="32">
        <f>料單!L562</f>
        <v>0</v>
      </c>
      <c r="D624" s="32" t="str">
        <f>料單!M562</f>
        <v/>
      </c>
      <c r="E624" s="32">
        <f>料單!F562</f>
        <v>0</v>
      </c>
      <c r="F624" s="32" t="str">
        <f>料單!G562</f>
        <v>AA</v>
      </c>
      <c r="G624" s="32">
        <f>料單!H562</f>
        <v>0</v>
      </c>
      <c r="H624" s="32" t="str">
        <f>料單!I562</f>
        <v>AA</v>
      </c>
      <c r="I624" s="32">
        <f>料單!J562</f>
        <v>18</v>
      </c>
      <c r="J624" s="32">
        <f>料單!K562</f>
        <v>0</v>
      </c>
      <c r="K624" s="53">
        <f ca="1">板材才數分析.!O425</f>
        <v>0</v>
      </c>
      <c r="L624" s="32" t="str">
        <f>IFERROR(VLOOKUP(C624,[1]資料庫!$K$3:$AA$10,17,FALSE),"")</f>
        <v/>
      </c>
      <c r="M624" s="32">
        <f>IFERROR(
    INDEX(單價表!$E$3:$M$1000,
          MATCH($C624, 單價表!$B$3:$B$1000, 0),
          MATCH($I624, 單價表!$E$2:$M$2, 0)
    ),
    ""
)</f>
        <v>99</v>
      </c>
      <c r="N624" s="35">
        <f t="shared" ca="1" si="20"/>
        <v>0</v>
      </c>
      <c r="O624" s="32" t="str">
        <f>料單!P562</f>
        <v>背板溝</v>
      </c>
      <c r="P624" s="32" t="str">
        <f>料單!Q562</f>
        <v>面</v>
      </c>
      <c r="Q624" s="32" t="str">
        <f>料單!R562</f>
        <v>排</v>
      </c>
      <c r="R624" s="32">
        <f>料單!S562</f>
        <v>0</v>
      </c>
    </row>
    <row r="625" spans="1:18" x14ac:dyDescent="0.25">
      <c r="A625" s="32">
        <f>[1]板材才數分析.!D426</f>
        <v>15005</v>
      </c>
      <c r="B625" s="32" t="str">
        <f>料單!E563</f>
        <v>背板</v>
      </c>
      <c r="C625" s="32">
        <f>料單!L563</f>
        <v>0</v>
      </c>
      <c r="D625" s="32" t="str">
        <f>料單!M563</f>
        <v/>
      </c>
      <c r="E625" s="32">
        <f>料單!F563</f>
        <v>-22</v>
      </c>
      <c r="F625" s="32" t="str">
        <f>料單!G563</f>
        <v/>
      </c>
      <c r="G625" s="32">
        <f>料單!H563</f>
        <v>-22</v>
      </c>
      <c r="H625" s="32" t="str">
        <f>料單!I563</f>
        <v/>
      </c>
      <c r="I625" s="32">
        <f>料單!J563</f>
        <v>4</v>
      </c>
      <c r="J625" s="32">
        <f>料單!K563</f>
        <v>0</v>
      </c>
      <c r="K625" s="53">
        <f ca="1">板材才數分析.!O426</f>
        <v>0</v>
      </c>
      <c r="L625" s="32" t="str">
        <f>IFERROR(VLOOKUP(C625,[1]資料庫!$K$3:$AA$10,17,FALSE),"")</f>
        <v/>
      </c>
      <c r="M625" s="32">
        <f>IFERROR(
    INDEX(單價表!$E$3:$M$1000,
          MATCH($C625, 單價表!$B$3:$B$1000, 0),
          MATCH($I625, 單價表!$E$2:$M$2, 0)
    ),
    ""
)</f>
        <v>43</v>
      </c>
      <c r="N625" s="35">
        <f t="shared" ca="1" si="20"/>
        <v>0</v>
      </c>
      <c r="O625" s="32" t="str">
        <f>料單!P563</f>
        <v/>
      </c>
      <c r="P625" s="32" t="str">
        <f>料單!Q563</f>
        <v/>
      </c>
      <c r="Q625" s="32" t="str">
        <f>料單!R563</f>
        <v/>
      </c>
      <c r="R625" s="32">
        <f>料單!S563</f>
        <v>0</v>
      </c>
    </row>
    <row r="626" spans="1:18" x14ac:dyDescent="0.25">
      <c r="A626" s="32">
        <f>[1]板材才數分析.!D427</f>
        <v>15006</v>
      </c>
      <c r="B626" s="32" t="str">
        <f>料單!E564</f>
        <v>背拉桿</v>
      </c>
      <c r="C626" s="32">
        <f>料單!L564</f>
        <v>0</v>
      </c>
      <c r="D626" s="32" t="str">
        <f>料單!M564</f>
        <v/>
      </c>
      <c r="E626" s="32">
        <f>料單!F564</f>
        <v>-36</v>
      </c>
      <c r="F626" s="32" t="str">
        <f>料單!G564</f>
        <v>AA</v>
      </c>
      <c r="G626" s="32">
        <f>料單!H564</f>
        <v>120</v>
      </c>
      <c r="H626" s="32" t="str">
        <f>料單!I564</f>
        <v/>
      </c>
      <c r="I626" s="32">
        <f>料單!J564</f>
        <v>18</v>
      </c>
      <c r="J626" s="32">
        <f>料單!K564</f>
        <v>0</v>
      </c>
      <c r="K626" s="53">
        <f ca="1">板材才數分析.!O427</f>
        <v>0</v>
      </c>
      <c r="L626" s="32" t="str">
        <f>IFERROR(VLOOKUP(C626,[1]資料庫!$K$3:$AA$10,17,FALSE),"")</f>
        <v/>
      </c>
      <c r="M626" s="32">
        <f>IFERROR(
    INDEX(單價表!$E$3:$M$1000,
          MATCH($C626, 單價表!$B$3:$B$1000, 0),
          MATCH($I626, 單價表!$E$2:$M$2, 0)
    ),
    ""
)</f>
        <v>99</v>
      </c>
      <c r="N626" s="35">
        <f t="shared" ca="1" si="20"/>
        <v>0</v>
      </c>
      <c r="O626" s="32" t="str">
        <f>料單!P564</f>
        <v/>
      </c>
      <c r="P626" s="32" t="str">
        <f>料單!Q564</f>
        <v>側</v>
      </c>
      <c r="Q626" s="32" t="str">
        <f>料單!R564</f>
        <v/>
      </c>
      <c r="R626" s="32">
        <f>料單!S564</f>
        <v>0</v>
      </c>
    </row>
    <row r="627" spans="1:18" x14ac:dyDescent="0.25">
      <c r="A627" s="32">
        <f>[1]板材才數分析.!D428</f>
        <v>15007</v>
      </c>
      <c r="B627" s="32" t="str">
        <f>料單!E565</f>
        <v>中立板</v>
      </c>
      <c r="C627" s="32">
        <f>料單!L565</f>
        <v>0</v>
      </c>
      <c r="D627" s="32" t="str">
        <f>料單!M565</f>
        <v/>
      </c>
      <c r="E627" s="32">
        <f>料單!F565</f>
        <v>-36</v>
      </c>
      <c r="F627" s="32" t="str">
        <f>料單!G565</f>
        <v>AA</v>
      </c>
      <c r="G627" s="32">
        <f>料單!H565</f>
        <v>-22</v>
      </c>
      <c r="H627" s="32" t="str">
        <f>料單!I565</f>
        <v/>
      </c>
      <c r="I627" s="32">
        <f>料單!J565</f>
        <v>18</v>
      </c>
      <c r="J627" s="32">
        <f>料單!K565</f>
        <v>0</v>
      </c>
      <c r="K627" s="53">
        <f ca="1">板材才數分析.!O428</f>
        <v>0</v>
      </c>
      <c r="L627" s="32" t="str">
        <f>IFERROR(VLOOKUP(C627,[1]資料庫!$K$3:$AA$10,17,FALSE),"")</f>
        <v/>
      </c>
      <c r="M627" s="32">
        <f>IFERROR(
    INDEX(單價表!$E$3:$M$1000,
          MATCH($C627, 單價表!$B$3:$B$1000, 0),
          MATCH($I627, 單價表!$E$2:$M$2, 0)
    ),
    ""
)</f>
        <v>99</v>
      </c>
      <c r="N627" s="35">
        <f t="shared" ca="1" si="20"/>
        <v>0</v>
      </c>
      <c r="O627" s="32" t="str">
        <f>料單!P565</f>
        <v/>
      </c>
      <c r="P627" s="32" t="str">
        <f>料單!Q565</f>
        <v>側</v>
      </c>
      <c r="Q627" s="32" t="str">
        <f>料單!R565</f>
        <v>排</v>
      </c>
      <c r="R627" s="32">
        <f>料單!S565</f>
        <v>0</v>
      </c>
    </row>
    <row r="628" spans="1:18" x14ac:dyDescent="0.25">
      <c r="A628" s="32">
        <f>[1]板材才數分析.!D429</f>
        <v>15008</v>
      </c>
      <c r="B628" s="32" t="str">
        <f>料單!E566</f>
        <v>活隔</v>
      </c>
      <c r="C628" s="32">
        <f>料單!L566</f>
        <v>0</v>
      </c>
      <c r="D628" s="32" t="str">
        <f>料單!M566</f>
        <v/>
      </c>
      <c r="E628" s="32">
        <f>料單!F566</f>
        <v>0</v>
      </c>
      <c r="F628" s="32" t="str">
        <f>料單!G566</f>
        <v>AA</v>
      </c>
      <c r="G628" s="32">
        <f>料單!H566</f>
        <v>-32</v>
      </c>
      <c r="H628" s="32" t="str">
        <f>料單!I566</f>
        <v>AA</v>
      </c>
      <c r="I628" s="32">
        <f>料單!J566</f>
        <v>18</v>
      </c>
      <c r="J628" s="32">
        <f>料單!K566</f>
        <v>0</v>
      </c>
      <c r="K628" s="53">
        <f ca="1">板材才數分析.!O429</f>
        <v>0</v>
      </c>
      <c r="L628" s="32" t="str">
        <f>IFERROR(VLOOKUP(C628,[1]資料庫!$K$3:$AA$10,17,FALSE),"")</f>
        <v/>
      </c>
      <c r="M628" s="32">
        <f>IFERROR(
    INDEX(單價表!$E$3:$M$1000,
          MATCH($C628, 單價表!$B$3:$B$1000, 0),
          MATCH($I628, 單價表!$E$2:$M$2, 0)
    ),
    ""
)</f>
        <v>99</v>
      </c>
      <c r="N628" s="35">
        <f t="shared" ca="1" si="20"/>
        <v>0</v>
      </c>
      <c r="O628" s="32" t="str">
        <f>料單!P566</f>
        <v/>
      </c>
      <c r="P628" s="32" t="str">
        <f>料單!Q566</f>
        <v/>
      </c>
      <c r="Q628" s="32" t="str">
        <f>料單!R566</f>
        <v/>
      </c>
      <c r="R628" s="32">
        <f>料單!S566</f>
        <v>0</v>
      </c>
    </row>
    <row r="629" spans="1:18" x14ac:dyDescent="0.25">
      <c r="A629" s="32">
        <f>[1]板材才數分析.!D430</f>
        <v>15009</v>
      </c>
      <c r="B629" s="32" t="str">
        <f>料單!E567</f>
        <v>固隔</v>
      </c>
      <c r="C629" s="32">
        <f>料單!L567</f>
        <v>0</v>
      </c>
      <c r="D629" s="32" t="str">
        <f>料單!M567</f>
        <v/>
      </c>
      <c r="E629" s="32">
        <f>料單!F567</f>
        <v>0</v>
      </c>
      <c r="F629" s="32" t="str">
        <f>料單!G567</f>
        <v>AA</v>
      </c>
      <c r="G629" s="32">
        <f>料單!H567</f>
        <v>-22</v>
      </c>
      <c r="H629" s="32" t="str">
        <f>料單!I567</f>
        <v/>
      </c>
      <c r="I629" s="32">
        <f>料單!J567</f>
        <v>18</v>
      </c>
      <c r="J629" s="32">
        <f>料單!K567</f>
        <v>0</v>
      </c>
      <c r="K629" s="53">
        <f ca="1">板材才數分析.!O430</f>
        <v>0</v>
      </c>
      <c r="L629" s="32" t="str">
        <f>IFERROR(VLOOKUP(C629,[1]資料庫!$K$3:$AA$10,17,FALSE),"")</f>
        <v/>
      </c>
      <c r="M629" s="32">
        <f>IFERROR(
    INDEX(單價表!$E$3:$M$1000,
          MATCH($C629, 單價表!$B$3:$B$1000, 0),
          MATCH($I629, 單價表!$E$2:$M$2, 0)
    ),
    ""
)</f>
        <v>99</v>
      </c>
      <c r="N629" s="35">
        <f t="shared" ca="1" si="20"/>
        <v>0</v>
      </c>
      <c r="O629" s="32" t="str">
        <f>料單!P567</f>
        <v/>
      </c>
      <c r="P629" s="32" t="str">
        <f>料單!Q567</f>
        <v>固</v>
      </c>
      <c r="Q629" s="32" t="str">
        <f>料單!R567</f>
        <v/>
      </c>
      <c r="R629" s="32">
        <f>料單!S567</f>
        <v>0</v>
      </c>
    </row>
    <row r="630" spans="1:18" x14ac:dyDescent="0.25">
      <c r="A630" s="32">
        <f>[1]板材才數分析.!D431</f>
        <v>15010</v>
      </c>
      <c r="B630" s="32" t="str">
        <f>料單!E568</f>
        <v>左門板</v>
      </c>
      <c r="C630" s="32">
        <f>料單!L568</f>
        <v>0</v>
      </c>
      <c r="D630" s="32" t="str">
        <f>料單!M568</f>
        <v/>
      </c>
      <c r="E630" s="32">
        <f>料單!F568</f>
        <v>0</v>
      </c>
      <c r="F630" s="32" t="str">
        <f>料單!G568</f>
        <v>AA</v>
      </c>
      <c r="G630" s="32">
        <f>料單!H568</f>
        <v>-4</v>
      </c>
      <c r="H630" s="32" t="str">
        <f>料單!I568</f>
        <v>AA</v>
      </c>
      <c r="I630" s="32">
        <f>料單!J568</f>
        <v>18</v>
      </c>
      <c r="J630" s="32">
        <f>料單!K568</f>
        <v>0</v>
      </c>
      <c r="K630" s="53">
        <f ca="1">板材才數分析.!O431</f>
        <v>0</v>
      </c>
      <c r="L630" s="32" t="str">
        <f>IFERROR(VLOOKUP(C630,[1]資料庫!$K$3:$AA$10,17,FALSE),"")</f>
        <v/>
      </c>
      <c r="M630" s="32">
        <f>IFERROR(
    INDEX(單價表!$E$3:$M$1000,
          MATCH($C630, 單價表!$B$3:$B$1000, 0),
          MATCH($I630, 單價表!$E$2:$M$2, 0)
    ),
    ""
)</f>
        <v>99</v>
      </c>
      <c r="N630" s="35">
        <f t="shared" ca="1" si="20"/>
        <v>0</v>
      </c>
      <c r="O630" s="32" t="str">
        <f>料單!P568</f>
        <v>鉸2</v>
      </c>
      <c r="P630" s="32" t="str">
        <f>料單!Q568</f>
        <v/>
      </c>
      <c r="Q630" s="32" t="str">
        <f>料單!R568</f>
        <v/>
      </c>
      <c r="R630" s="32">
        <f>料單!S568</f>
        <v>0</v>
      </c>
    </row>
    <row r="631" spans="1:18" x14ac:dyDescent="0.25">
      <c r="A631" s="32">
        <f>[1]板材才數分析.!D432</f>
        <v>15011</v>
      </c>
      <c r="B631" s="32" t="str">
        <f>料單!E569</f>
        <v>右門板</v>
      </c>
      <c r="C631" s="32">
        <f>料單!L569</f>
        <v>0</v>
      </c>
      <c r="D631" s="32" t="str">
        <f>料單!M569</f>
        <v/>
      </c>
      <c r="E631" s="32">
        <f>料單!F569</f>
        <v>0</v>
      </c>
      <c r="F631" s="32" t="str">
        <f>料單!G569</f>
        <v>AA</v>
      </c>
      <c r="G631" s="32">
        <f>料單!H569</f>
        <v>-4</v>
      </c>
      <c r="H631" s="32" t="str">
        <f>料單!I569</f>
        <v>AA</v>
      </c>
      <c r="I631" s="32">
        <f>料單!J569</f>
        <v>18</v>
      </c>
      <c r="J631" s="32">
        <f>料單!K569</f>
        <v>0</v>
      </c>
      <c r="K631" s="53">
        <f ca="1">板材才數分析.!O432</f>
        <v>0</v>
      </c>
      <c r="L631" s="32" t="str">
        <f>IFERROR(VLOOKUP(C631,[1]資料庫!$K$3:$AA$10,17,FALSE),"")</f>
        <v/>
      </c>
      <c r="M631" s="32">
        <f>IFERROR(
    INDEX(單價表!$E$3:$M$1000,
          MATCH($C631, 單價表!$B$3:$B$1000, 0),
          MATCH($I631, 單價表!$E$2:$M$2, 0)
    ),
    ""
)</f>
        <v>99</v>
      </c>
      <c r="N631" s="35">
        <f t="shared" ca="1" si="20"/>
        <v>0</v>
      </c>
      <c r="O631" s="32" t="str">
        <f>料單!P569</f>
        <v>鉸2</v>
      </c>
      <c r="P631" s="32" t="str">
        <f>料單!Q569</f>
        <v/>
      </c>
      <c r="Q631" s="32" t="str">
        <f>料單!R569</f>
        <v/>
      </c>
      <c r="R631" s="32">
        <f>料單!S569</f>
        <v>0</v>
      </c>
    </row>
    <row r="632" spans="1:18" x14ac:dyDescent="0.25">
      <c r="A632" s="32">
        <f>[1]板材才數分析.!D433</f>
        <v>15012</v>
      </c>
      <c r="B632" s="32">
        <f>料單!E570</f>
        <v>0</v>
      </c>
      <c r="C632" s="32">
        <f>料單!L570</f>
        <v>0</v>
      </c>
      <c r="D632" s="32" t="str">
        <f>料單!M570</f>
        <v/>
      </c>
      <c r="E632" s="32">
        <f>料單!F570</f>
        <v>0</v>
      </c>
      <c r="F632" s="32" t="str">
        <f>料單!G570</f>
        <v/>
      </c>
      <c r="G632" s="32">
        <f>料單!H570</f>
        <v>0</v>
      </c>
      <c r="H632" s="32" t="str">
        <f>料單!I570</f>
        <v/>
      </c>
      <c r="I632" s="32">
        <f>料單!J570</f>
        <v>0</v>
      </c>
      <c r="J632" s="32">
        <f>料單!K570</f>
        <v>0</v>
      </c>
      <c r="K632" s="53">
        <f ca="1">板材才數分析.!O433</f>
        <v>0</v>
      </c>
      <c r="L632" s="32" t="str">
        <f>IFERROR(VLOOKUP(C632,[1]資料庫!$K$3:$AA$10,17,FALSE),"")</f>
        <v/>
      </c>
      <c r="M632" s="32" t="str">
        <f>IFERROR(
    INDEX(單價表!$E$3:$M$1000,
          MATCH($C632, 單價表!$B$3:$B$1000, 0),
          MATCH($I632, 單價表!$E$2:$M$2, 0)
    ),
    ""
)</f>
        <v/>
      </c>
      <c r="N632" s="35" t="str">
        <f t="shared" ca="1" si="20"/>
        <v/>
      </c>
      <c r="O632" s="32" t="str">
        <f>料單!P570</f>
        <v/>
      </c>
      <c r="P632" s="32" t="str">
        <f>料單!Q570</f>
        <v/>
      </c>
      <c r="Q632" s="32" t="str">
        <f>料單!R570</f>
        <v/>
      </c>
      <c r="R632" s="32">
        <f>料單!S570</f>
        <v>0</v>
      </c>
    </row>
    <row r="633" spans="1:18" x14ac:dyDescent="0.25">
      <c r="A633" s="32">
        <f>[1]板材才數分析.!D434</f>
        <v>15013</v>
      </c>
      <c r="B633" s="32">
        <f>料單!E571</f>
        <v>0</v>
      </c>
      <c r="C633" s="32">
        <f>料單!L571</f>
        <v>0</v>
      </c>
      <c r="D633" s="32" t="str">
        <f>料單!M571</f>
        <v/>
      </c>
      <c r="E633" s="32">
        <f>料單!F571</f>
        <v>0</v>
      </c>
      <c r="F633" s="32" t="str">
        <f>料單!G571</f>
        <v/>
      </c>
      <c r="G633" s="32">
        <f>料單!H571</f>
        <v>0</v>
      </c>
      <c r="H633" s="32" t="str">
        <f>料單!I571</f>
        <v/>
      </c>
      <c r="I633" s="32">
        <f>料單!J571</f>
        <v>0</v>
      </c>
      <c r="J633" s="32">
        <f>料單!K571</f>
        <v>0</v>
      </c>
      <c r="K633" s="53">
        <f ca="1">板材才數分析.!O434</f>
        <v>0</v>
      </c>
      <c r="L633" s="32" t="str">
        <f>IFERROR(VLOOKUP(C633,[1]資料庫!$K$3:$AA$10,17,FALSE),"")</f>
        <v/>
      </c>
      <c r="M633" s="32" t="str">
        <f>IFERROR(
    INDEX(單價表!$E$3:$M$1000,
          MATCH($C633, 單價表!$B$3:$B$1000, 0),
          MATCH($I633, 單價表!$E$2:$M$2, 0)
    ),
    ""
)</f>
        <v/>
      </c>
      <c r="N633" s="35" t="str">
        <f t="shared" ca="1" si="20"/>
        <v/>
      </c>
      <c r="O633" s="32" t="str">
        <f>料單!P571</f>
        <v/>
      </c>
      <c r="P633" s="32" t="str">
        <f>料單!Q571</f>
        <v/>
      </c>
      <c r="Q633" s="32" t="str">
        <f>料單!R571</f>
        <v/>
      </c>
      <c r="R633" s="32">
        <f>料單!S571</f>
        <v>0</v>
      </c>
    </row>
    <row r="634" spans="1:18" x14ac:dyDescent="0.25">
      <c r="A634" s="32">
        <f>[1]板材才數分析.!D435</f>
        <v>15014</v>
      </c>
      <c r="B634" s="32">
        <f>料單!E572</f>
        <v>0</v>
      </c>
      <c r="C634" s="32">
        <f>料單!L572</f>
        <v>0</v>
      </c>
      <c r="D634" s="32" t="str">
        <f>料單!M572</f>
        <v/>
      </c>
      <c r="E634" s="32">
        <f>料單!F572</f>
        <v>0</v>
      </c>
      <c r="F634" s="32" t="str">
        <f>料單!G572</f>
        <v/>
      </c>
      <c r="G634" s="32">
        <f>料單!H572</f>
        <v>0</v>
      </c>
      <c r="H634" s="32" t="str">
        <f>料單!I572</f>
        <v/>
      </c>
      <c r="I634" s="32">
        <f>料單!J572</f>
        <v>0</v>
      </c>
      <c r="J634" s="32">
        <f>料單!K572</f>
        <v>0</v>
      </c>
      <c r="K634" s="53">
        <f ca="1">板材才數分析.!O435</f>
        <v>0</v>
      </c>
      <c r="L634" s="32" t="str">
        <f>IFERROR(VLOOKUP(C634,[1]資料庫!$K$3:$AA$10,17,FALSE),"")</f>
        <v/>
      </c>
      <c r="M634" s="32" t="str">
        <f>IFERROR(
    INDEX(單價表!$E$3:$M$1000,
          MATCH($C634, 單價表!$B$3:$B$1000, 0),
          MATCH($I634, 單價表!$E$2:$M$2, 0)
    ),
    ""
)</f>
        <v/>
      </c>
      <c r="N634" s="35" t="str">
        <f t="shared" ca="1" si="20"/>
        <v/>
      </c>
      <c r="O634" s="32" t="str">
        <f>料單!P572</f>
        <v/>
      </c>
      <c r="P634" s="32" t="str">
        <f>料單!Q572</f>
        <v/>
      </c>
      <c r="Q634" s="32" t="str">
        <f>料單!R572</f>
        <v/>
      </c>
      <c r="R634" s="32">
        <f>料單!S572</f>
        <v>0</v>
      </c>
    </row>
    <row r="635" spans="1:18" x14ac:dyDescent="0.25">
      <c r="A635" s="32">
        <f>[1]板材才數分析.!D436</f>
        <v>15015</v>
      </c>
      <c r="B635" s="32">
        <f>料單!E573</f>
        <v>0</v>
      </c>
      <c r="C635" s="32">
        <f>料單!L573</f>
        <v>0</v>
      </c>
      <c r="D635" s="32" t="str">
        <f>料單!M573</f>
        <v/>
      </c>
      <c r="E635" s="32">
        <f>料單!F573</f>
        <v>0</v>
      </c>
      <c r="F635" s="32" t="str">
        <f>料單!G573</f>
        <v/>
      </c>
      <c r="G635" s="32">
        <f>料單!H573</f>
        <v>0</v>
      </c>
      <c r="H635" s="32" t="str">
        <f>料單!I573</f>
        <v/>
      </c>
      <c r="I635" s="32">
        <f>料單!J573</f>
        <v>0</v>
      </c>
      <c r="J635" s="32">
        <f>料單!K573</f>
        <v>0</v>
      </c>
      <c r="K635" s="53">
        <f ca="1">板材才數分析.!O436</f>
        <v>0</v>
      </c>
      <c r="L635" s="32" t="str">
        <f>IFERROR(VLOOKUP(C635,[1]資料庫!$K$3:$AA$10,17,FALSE),"")</f>
        <v/>
      </c>
      <c r="M635" s="32" t="str">
        <f>IFERROR(
    INDEX(單價表!$E$3:$M$1000,
          MATCH($C635, 單價表!$B$3:$B$1000, 0),
          MATCH($I635, 單價表!$E$2:$M$2, 0)
    ),
    ""
)</f>
        <v/>
      </c>
      <c r="N635" s="35" t="str">
        <f t="shared" ca="1" si="20"/>
        <v/>
      </c>
      <c r="O635" s="32" t="str">
        <f>料單!P573</f>
        <v/>
      </c>
      <c r="P635" s="32" t="str">
        <f>料單!Q573</f>
        <v/>
      </c>
      <c r="Q635" s="32" t="str">
        <f>料單!R573</f>
        <v/>
      </c>
      <c r="R635" s="32">
        <f>料單!S573</f>
        <v>0</v>
      </c>
    </row>
    <row r="636" spans="1:18" x14ac:dyDescent="0.25">
      <c r="A636" s="32">
        <f>[1]板材才數分析.!D437</f>
        <v>15016</v>
      </c>
      <c r="B636" s="32">
        <f>料單!E574</f>
        <v>0</v>
      </c>
      <c r="C636" s="32">
        <f>料單!L574</f>
        <v>0</v>
      </c>
      <c r="D636" s="32" t="str">
        <f>料單!M574</f>
        <v/>
      </c>
      <c r="E636" s="32">
        <f>料單!F574</f>
        <v>0</v>
      </c>
      <c r="F636" s="32" t="str">
        <f>料單!G574</f>
        <v/>
      </c>
      <c r="G636" s="32">
        <f>料單!H574</f>
        <v>0</v>
      </c>
      <c r="H636" s="32" t="str">
        <f>料單!I574</f>
        <v/>
      </c>
      <c r="I636" s="32">
        <f>料單!J574</f>
        <v>0</v>
      </c>
      <c r="J636" s="32">
        <f>料單!K574</f>
        <v>0</v>
      </c>
      <c r="K636" s="53">
        <f ca="1">板材才數分析.!O437</f>
        <v>0</v>
      </c>
      <c r="L636" s="32" t="str">
        <f>IFERROR(VLOOKUP(C636,[1]資料庫!$K$3:$AA$10,17,FALSE),"")</f>
        <v/>
      </c>
      <c r="M636" s="32" t="str">
        <f>IFERROR(
    INDEX(單價表!$E$3:$M$1000,
          MATCH($C636, 單價表!$B$3:$B$1000, 0),
          MATCH($I636, 單價表!$E$2:$M$2, 0)
    ),
    ""
)</f>
        <v/>
      </c>
      <c r="N636" s="35" t="str">
        <f t="shared" ca="1" si="20"/>
        <v/>
      </c>
      <c r="O636" s="32" t="str">
        <f>料單!P574</f>
        <v/>
      </c>
      <c r="P636" s="32" t="str">
        <f>料單!Q574</f>
        <v/>
      </c>
      <c r="Q636" s="32" t="str">
        <f>料單!R574</f>
        <v/>
      </c>
      <c r="R636" s="32">
        <f>料單!S574</f>
        <v>0</v>
      </c>
    </row>
    <row r="637" spans="1:18" x14ac:dyDescent="0.25">
      <c r="A637" s="32">
        <f>[1]板材才數分析.!D438</f>
        <v>15017</v>
      </c>
      <c r="B637" s="32">
        <f>料單!E575</f>
        <v>0</v>
      </c>
      <c r="C637" s="32">
        <f>料單!L575</f>
        <v>0</v>
      </c>
      <c r="D637" s="32" t="str">
        <f>料單!M575</f>
        <v/>
      </c>
      <c r="E637" s="32">
        <f>料單!F575</f>
        <v>0</v>
      </c>
      <c r="F637" s="32" t="str">
        <f>料單!G575</f>
        <v/>
      </c>
      <c r="G637" s="32">
        <f>料單!H575</f>
        <v>0</v>
      </c>
      <c r="H637" s="32" t="str">
        <f>料單!I575</f>
        <v/>
      </c>
      <c r="I637" s="32">
        <f>料單!J575</f>
        <v>0</v>
      </c>
      <c r="J637" s="32">
        <f>料單!K575</f>
        <v>0</v>
      </c>
      <c r="K637" s="53">
        <f ca="1">板材才數分析.!O438</f>
        <v>0</v>
      </c>
      <c r="L637" s="32" t="str">
        <f>IFERROR(VLOOKUP(C637,[1]資料庫!$K$3:$AA$10,17,FALSE),"")</f>
        <v/>
      </c>
      <c r="M637" s="32" t="str">
        <f>IFERROR(
    INDEX(單價表!$E$3:$M$1000,
          MATCH($C637, 單價表!$B$3:$B$1000, 0),
          MATCH($I637, 單價表!$E$2:$M$2, 0)
    ),
    ""
)</f>
        <v/>
      </c>
      <c r="N637" s="35" t="str">
        <f t="shared" ca="1" si="20"/>
        <v/>
      </c>
      <c r="O637" s="32" t="str">
        <f>料單!P575</f>
        <v/>
      </c>
      <c r="P637" s="32" t="str">
        <f>料單!Q575</f>
        <v/>
      </c>
      <c r="Q637" s="32" t="str">
        <f>料單!R575</f>
        <v/>
      </c>
      <c r="R637" s="32">
        <f>料單!S575</f>
        <v>0</v>
      </c>
    </row>
    <row r="638" spans="1:18" x14ac:dyDescent="0.25">
      <c r="A638" s="32">
        <f>[1]板材才數分析.!D439</f>
        <v>15018</v>
      </c>
      <c r="B638" s="32">
        <f>料單!E576</f>
        <v>0</v>
      </c>
      <c r="C638" s="32">
        <f>料單!L576</f>
        <v>0</v>
      </c>
      <c r="D638" s="32" t="str">
        <f>料單!M576</f>
        <v/>
      </c>
      <c r="E638" s="32">
        <f>料單!F576</f>
        <v>0</v>
      </c>
      <c r="F638" s="32" t="str">
        <f>料單!G576</f>
        <v/>
      </c>
      <c r="G638" s="32">
        <f>料單!H576</f>
        <v>0</v>
      </c>
      <c r="H638" s="32" t="str">
        <f>料單!I576</f>
        <v/>
      </c>
      <c r="I638" s="32">
        <f>料單!J576</f>
        <v>0</v>
      </c>
      <c r="J638" s="32">
        <f>料單!K576</f>
        <v>0</v>
      </c>
      <c r="K638" s="53">
        <f ca="1">板材才數分析.!O439</f>
        <v>0</v>
      </c>
      <c r="L638" s="32" t="str">
        <f>IFERROR(VLOOKUP(C638,[1]資料庫!$K$3:$AA$10,17,FALSE),"")</f>
        <v/>
      </c>
      <c r="M638" s="32" t="str">
        <f>IFERROR(
    INDEX(單價表!$E$3:$M$1000,
          MATCH($C638, 單價表!$B$3:$B$1000, 0),
          MATCH($I638, 單價表!$E$2:$M$2, 0)
    ),
    ""
)</f>
        <v/>
      </c>
      <c r="N638" s="35" t="str">
        <f t="shared" ca="1" si="20"/>
        <v/>
      </c>
      <c r="O638" s="32" t="str">
        <f>料單!P576</f>
        <v/>
      </c>
      <c r="P638" s="32" t="str">
        <f>料單!Q576</f>
        <v/>
      </c>
      <c r="Q638" s="32" t="str">
        <f>料單!R576</f>
        <v/>
      </c>
      <c r="R638" s="32">
        <f>料單!S576</f>
        <v>0</v>
      </c>
    </row>
    <row r="639" spans="1:18" x14ac:dyDescent="0.25">
      <c r="A639" s="32">
        <f>[1]板材才數分析.!D440</f>
        <v>15019</v>
      </c>
      <c r="B639" s="32">
        <f>料單!E577</f>
        <v>0</v>
      </c>
      <c r="C639" s="32">
        <f>料單!L577</f>
        <v>0</v>
      </c>
      <c r="D639" s="32" t="str">
        <f>料單!M577</f>
        <v/>
      </c>
      <c r="E639" s="32">
        <f>料單!F577</f>
        <v>0</v>
      </c>
      <c r="F639" s="32" t="str">
        <f>料單!G577</f>
        <v/>
      </c>
      <c r="G639" s="32">
        <f>料單!H577</f>
        <v>0</v>
      </c>
      <c r="H639" s="32" t="str">
        <f>料單!I577</f>
        <v/>
      </c>
      <c r="I639" s="32">
        <f>料單!J577</f>
        <v>0</v>
      </c>
      <c r="J639" s="32">
        <f>料單!K577</f>
        <v>0</v>
      </c>
      <c r="K639" s="53">
        <f ca="1">板材才數分析.!O440</f>
        <v>0</v>
      </c>
      <c r="L639" s="32" t="str">
        <f>IFERROR(VLOOKUP(C639,[1]資料庫!$K$3:$AA$10,17,FALSE),"")</f>
        <v/>
      </c>
      <c r="M639" s="32" t="str">
        <f>IFERROR(
    INDEX(單價表!$E$3:$M$1000,
          MATCH($C639, 單價表!$B$3:$B$1000, 0),
          MATCH($I639, 單價表!$E$2:$M$2, 0)
    ),
    ""
)</f>
        <v/>
      </c>
      <c r="N639" s="35" t="str">
        <f t="shared" ca="1" si="20"/>
        <v/>
      </c>
      <c r="O639" s="32" t="str">
        <f>料單!P577</f>
        <v/>
      </c>
      <c r="P639" s="32" t="str">
        <f>料單!Q577</f>
        <v/>
      </c>
      <c r="Q639" s="32" t="str">
        <f>料單!R577</f>
        <v/>
      </c>
      <c r="R639" s="32">
        <f>料單!S577</f>
        <v>0</v>
      </c>
    </row>
    <row r="640" spans="1:18" x14ac:dyDescent="0.25">
      <c r="A640" s="32">
        <f>[1]板材才數分析.!D441</f>
        <v>15020</v>
      </c>
      <c r="B640" s="32">
        <f>料單!E578</f>
        <v>0</v>
      </c>
      <c r="C640" s="32">
        <f>料單!L578</f>
        <v>0</v>
      </c>
      <c r="D640" s="32" t="str">
        <f>料單!M578</f>
        <v/>
      </c>
      <c r="E640" s="32">
        <f>料單!F578</f>
        <v>0</v>
      </c>
      <c r="F640" s="32" t="str">
        <f>料單!G578</f>
        <v/>
      </c>
      <c r="G640" s="32">
        <f>料單!H578</f>
        <v>0</v>
      </c>
      <c r="H640" s="32" t="str">
        <f>料單!I578</f>
        <v/>
      </c>
      <c r="I640" s="32">
        <f>料單!J578</f>
        <v>0</v>
      </c>
      <c r="J640" s="32">
        <f>料單!K578</f>
        <v>0</v>
      </c>
      <c r="K640" s="53">
        <f ca="1">板材才數分析.!O441</f>
        <v>0</v>
      </c>
      <c r="L640" s="32" t="str">
        <f>IFERROR(VLOOKUP(C640,[1]資料庫!$K$3:$AA$10,17,FALSE),"")</f>
        <v/>
      </c>
      <c r="M640" s="32" t="str">
        <f>IFERROR(
    INDEX(單價表!$E$3:$M$1000,
          MATCH($C640, 單價表!$B$3:$B$1000, 0),
          MATCH($I640, 單價表!$E$2:$M$2, 0)
    ),
    ""
)</f>
        <v/>
      </c>
      <c r="N640" s="35" t="str">
        <f t="shared" ca="1" si="20"/>
        <v/>
      </c>
      <c r="O640" s="32" t="str">
        <f>料單!P578</f>
        <v/>
      </c>
      <c r="P640" s="32" t="str">
        <f>料單!Q578</f>
        <v/>
      </c>
      <c r="Q640" s="32" t="str">
        <f>料單!R578</f>
        <v/>
      </c>
      <c r="R640" s="32">
        <f>料單!S578</f>
        <v>0</v>
      </c>
    </row>
    <row r="641" spans="1:18" x14ac:dyDescent="0.25">
      <c r="A641" s="32">
        <f>[1]板材才數分析.!D442</f>
        <v>15021</v>
      </c>
      <c r="B641" s="32">
        <f>料單!E579</f>
        <v>0</v>
      </c>
      <c r="C641" s="32">
        <f>料單!L579</f>
        <v>0</v>
      </c>
      <c r="D641" s="32" t="str">
        <f>料單!M579</f>
        <v/>
      </c>
      <c r="E641" s="32">
        <f>料單!F579</f>
        <v>0</v>
      </c>
      <c r="F641" s="32" t="str">
        <f>料單!G579</f>
        <v/>
      </c>
      <c r="G641" s="32">
        <f>料單!H579</f>
        <v>0</v>
      </c>
      <c r="H641" s="32" t="str">
        <f>料單!I579</f>
        <v/>
      </c>
      <c r="I641" s="32">
        <f>料單!J579</f>
        <v>0</v>
      </c>
      <c r="J641" s="32">
        <f>料單!K579</f>
        <v>0</v>
      </c>
      <c r="K641" s="53">
        <f ca="1">板材才數分析.!O442</f>
        <v>0</v>
      </c>
      <c r="L641" s="400"/>
      <c r="M641" s="32" t="str">
        <f>IFERROR(
    INDEX(單價表!$E$3:$M$1000,
          MATCH($C641, 單價表!$B$3:$B$1000, 0),
          MATCH($I641, 單價表!$E$2:$M$2, 0)
    ),
    ""
)</f>
        <v/>
      </c>
      <c r="N641" s="399" t="str">
        <f t="shared" ca="1" si="20"/>
        <v/>
      </c>
      <c r="O641" s="32" t="str">
        <f>料單!P579</f>
        <v/>
      </c>
      <c r="P641" s="32" t="str">
        <f>料單!Q579</f>
        <v/>
      </c>
      <c r="Q641" s="32" t="str">
        <f>料單!R579</f>
        <v/>
      </c>
      <c r="R641" s="32">
        <f>料單!S579</f>
        <v>0</v>
      </c>
    </row>
    <row r="642" spans="1:18" x14ac:dyDescent="0.25">
      <c r="A642" s="32">
        <f>[1]板材才數分析.!D443</f>
        <v>15022</v>
      </c>
      <c r="B642" s="32">
        <f>料單!E580</f>
        <v>0</v>
      </c>
      <c r="C642" s="32">
        <f>料單!L580</f>
        <v>0</v>
      </c>
      <c r="D642" s="32" t="str">
        <f>料單!M580</f>
        <v/>
      </c>
      <c r="E642" s="32">
        <f>料單!F580</f>
        <v>0</v>
      </c>
      <c r="F642" s="32" t="str">
        <f>料單!G580</f>
        <v/>
      </c>
      <c r="G642" s="32">
        <f>料單!H580</f>
        <v>0</v>
      </c>
      <c r="H642" s="32" t="str">
        <f>料單!I580</f>
        <v/>
      </c>
      <c r="I642" s="32">
        <f>料單!J580</f>
        <v>0</v>
      </c>
      <c r="J642" s="32">
        <f>料單!K580</f>
        <v>0</v>
      </c>
      <c r="K642" s="53">
        <f ca="1">板材才數分析.!O443</f>
        <v>0</v>
      </c>
      <c r="L642" s="400"/>
      <c r="M642" s="32" t="str">
        <f>IFERROR(
    INDEX(單價表!$E$3:$M$1000,
          MATCH($C642, 單價表!$B$3:$B$1000, 0),
          MATCH($I642, 單價表!$E$2:$M$2, 0)
    ),
    ""
)</f>
        <v/>
      </c>
      <c r="N642" s="399" t="str">
        <f t="shared" ca="1" si="20"/>
        <v/>
      </c>
      <c r="O642" s="32" t="str">
        <f>料單!P580</f>
        <v/>
      </c>
      <c r="P642" s="32" t="str">
        <f>料單!Q580</f>
        <v/>
      </c>
      <c r="Q642" s="32" t="str">
        <f>料單!R580</f>
        <v/>
      </c>
      <c r="R642" s="32">
        <f>料單!S580</f>
        <v>0</v>
      </c>
    </row>
    <row r="643" spans="1:18" x14ac:dyDescent="0.25">
      <c r="A643" s="32">
        <f>[1]板材才數分析.!D444</f>
        <v>15023</v>
      </c>
      <c r="B643" s="32">
        <f>料單!E581</f>
        <v>0</v>
      </c>
      <c r="C643" s="32">
        <f>料單!L581</f>
        <v>0</v>
      </c>
      <c r="D643" s="32" t="str">
        <f>料單!M581</f>
        <v/>
      </c>
      <c r="E643" s="32">
        <f>料單!F581</f>
        <v>0</v>
      </c>
      <c r="F643" s="32" t="str">
        <f>料單!G581</f>
        <v/>
      </c>
      <c r="G643" s="32">
        <f>料單!H581</f>
        <v>0</v>
      </c>
      <c r="H643" s="32" t="str">
        <f>料單!I581</f>
        <v/>
      </c>
      <c r="I643" s="32">
        <f>料單!J581</f>
        <v>0</v>
      </c>
      <c r="J643" s="32">
        <f>料單!K581</f>
        <v>0</v>
      </c>
      <c r="K643" s="53">
        <f ca="1">板材才數分析.!O444</f>
        <v>0</v>
      </c>
      <c r="L643" s="400"/>
      <c r="M643" s="32" t="str">
        <f>IFERROR(
    INDEX(單價表!$E$3:$M$1000,
          MATCH($C643, 單價表!$B$3:$B$1000, 0),
          MATCH($I643, 單價表!$E$2:$M$2, 0)
    ),
    ""
)</f>
        <v/>
      </c>
      <c r="N643" s="399" t="str">
        <f t="shared" ca="1" si="20"/>
        <v/>
      </c>
      <c r="O643" s="32" t="str">
        <f>料單!P581</f>
        <v/>
      </c>
      <c r="P643" s="32" t="str">
        <f>料單!Q581</f>
        <v/>
      </c>
      <c r="Q643" s="32" t="str">
        <f>料單!R581</f>
        <v/>
      </c>
      <c r="R643" s="32">
        <f>料單!S581</f>
        <v>0</v>
      </c>
    </row>
    <row r="644" spans="1:18" x14ac:dyDescent="0.25">
      <c r="A644" s="32">
        <f>[1]板材才數分析.!D445</f>
        <v>15024</v>
      </c>
      <c r="B644" s="32">
        <f>料單!E582</f>
        <v>0</v>
      </c>
      <c r="C644" s="32">
        <f>料單!L582</f>
        <v>0</v>
      </c>
      <c r="D644" s="32" t="str">
        <f>料單!M582</f>
        <v/>
      </c>
      <c r="E644" s="32">
        <f>料單!F582</f>
        <v>0</v>
      </c>
      <c r="F644" s="32" t="str">
        <f>料單!G582</f>
        <v/>
      </c>
      <c r="G644" s="32">
        <f>料單!H582</f>
        <v>0</v>
      </c>
      <c r="H644" s="32" t="str">
        <f>料單!I582</f>
        <v/>
      </c>
      <c r="I644" s="32">
        <f>料單!J582</f>
        <v>0</v>
      </c>
      <c r="J644" s="32">
        <f>料單!K582</f>
        <v>0</v>
      </c>
      <c r="K644" s="53">
        <f ca="1">板材才數分析.!O445</f>
        <v>0</v>
      </c>
      <c r="L644" s="400"/>
      <c r="M644" s="32" t="str">
        <f>IFERROR(
    INDEX(單價表!$E$3:$M$1000,
          MATCH($C644, 單價表!$B$3:$B$1000, 0),
          MATCH($I644, 單價表!$E$2:$M$2, 0)
    ),
    ""
)</f>
        <v/>
      </c>
      <c r="N644" s="399" t="str">
        <f t="shared" ca="1" si="20"/>
        <v/>
      </c>
      <c r="O644" s="32" t="str">
        <f>料單!P582</f>
        <v/>
      </c>
      <c r="P644" s="32" t="str">
        <f>料單!Q582</f>
        <v/>
      </c>
      <c r="Q644" s="32" t="str">
        <f>料單!R582</f>
        <v/>
      </c>
      <c r="R644" s="32">
        <f>料單!S582</f>
        <v>0</v>
      </c>
    </row>
    <row r="645" spans="1:18" x14ac:dyDescent="0.25">
      <c r="A645" s="32">
        <f>[1]板材才數分析.!D446</f>
        <v>15025</v>
      </c>
      <c r="B645" s="32">
        <f>料單!E583</f>
        <v>0</v>
      </c>
      <c r="C645" s="32">
        <f>料單!L583</f>
        <v>0</v>
      </c>
      <c r="D645" s="32" t="str">
        <f>料單!M583</f>
        <v/>
      </c>
      <c r="E645" s="32">
        <f>料單!F583</f>
        <v>0</v>
      </c>
      <c r="F645" s="32" t="str">
        <f>料單!G583</f>
        <v/>
      </c>
      <c r="G645" s="32">
        <f>料單!H583</f>
        <v>0</v>
      </c>
      <c r="H645" s="32" t="str">
        <f>料單!I583</f>
        <v/>
      </c>
      <c r="I645" s="32">
        <f>料單!J583</f>
        <v>0</v>
      </c>
      <c r="J645" s="32">
        <f>料單!K583</f>
        <v>0</v>
      </c>
      <c r="K645" s="53">
        <f ca="1">板材才數分析.!O446</f>
        <v>0</v>
      </c>
      <c r="L645" s="400"/>
      <c r="M645" s="32" t="str">
        <f>IFERROR(
    INDEX(單價表!$E$3:$M$1000,
          MATCH($C645, 單價表!$B$3:$B$1000, 0),
          MATCH($I645, 單價表!$E$2:$M$2, 0)
    ),
    ""
)</f>
        <v/>
      </c>
      <c r="N645" s="399" t="str">
        <f t="shared" ca="1" si="20"/>
        <v/>
      </c>
      <c r="O645" s="32" t="str">
        <f>料單!P583</f>
        <v/>
      </c>
      <c r="P645" s="32" t="str">
        <f>料單!Q583</f>
        <v/>
      </c>
      <c r="Q645" s="32" t="str">
        <f>料單!R583</f>
        <v/>
      </c>
      <c r="R645" s="32">
        <f>料單!S583</f>
        <v>0</v>
      </c>
    </row>
    <row r="646" spans="1:18" x14ac:dyDescent="0.25">
      <c r="A646" s="32">
        <f>[1]板材才數分析.!D447</f>
        <v>15026</v>
      </c>
      <c r="B646" s="32">
        <f>料單!E584</f>
        <v>0</v>
      </c>
      <c r="C646" s="32">
        <f>料單!L584</f>
        <v>0</v>
      </c>
      <c r="D646" s="32" t="str">
        <f>料單!M584</f>
        <v/>
      </c>
      <c r="E646" s="32">
        <f>料單!F584</f>
        <v>0</v>
      </c>
      <c r="F646" s="32" t="str">
        <f>料單!G584</f>
        <v/>
      </c>
      <c r="G646" s="32">
        <f>料單!H584</f>
        <v>0</v>
      </c>
      <c r="H646" s="32" t="str">
        <f>料單!I584</f>
        <v/>
      </c>
      <c r="I646" s="32">
        <f>料單!J584</f>
        <v>0</v>
      </c>
      <c r="J646" s="32">
        <f>料單!K584</f>
        <v>0</v>
      </c>
      <c r="K646" s="53">
        <f ca="1">板材才數分析.!O447</f>
        <v>0</v>
      </c>
      <c r="L646" s="400"/>
      <c r="M646" s="32" t="str">
        <f>IFERROR(
    INDEX(單價表!$E$3:$M$1000,
          MATCH($C646, 單價表!$B$3:$B$1000, 0),
          MATCH($I646, 單價表!$E$2:$M$2, 0)
    ),
    ""
)</f>
        <v/>
      </c>
      <c r="N646" s="399" t="str">
        <f t="shared" ca="1" si="20"/>
        <v/>
      </c>
      <c r="O646" s="32" t="str">
        <f>料單!P584</f>
        <v/>
      </c>
      <c r="P646" s="32" t="str">
        <f>料單!Q584</f>
        <v/>
      </c>
      <c r="Q646" s="32" t="str">
        <f>料單!R584</f>
        <v/>
      </c>
      <c r="R646" s="32">
        <f>料單!S584</f>
        <v>0</v>
      </c>
    </row>
    <row r="647" spans="1:18" x14ac:dyDescent="0.25">
      <c r="A647" s="32">
        <f>[1]板材才數分析.!D448</f>
        <v>15027</v>
      </c>
      <c r="B647" s="32">
        <f>料單!E585</f>
        <v>0</v>
      </c>
      <c r="C647" s="32">
        <f>料單!L585</f>
        <v>0</v>
      </c>
      <c r="D647" s="32" t="str">
        <f>料單!M585</f>
        <v/>
      </c>
      <c r="E647" s="32">
        <f>料單!F585</f>
        <v>0</v>
      </c>
      <c r="F647" s="32" t="str">
        <f>料單!G585</f>
        <v/>
      </c>
      <c r="G647" s="32">
        <f>料單!H585</f>
        <v>0</v>
      </c>
      <c r="H647" s="32" t="str">
        <f>料單!I585</f>
        <v/>
      </c>
      <c r="I647" s="32">
        <f>料單!J585</f>
        <v>0</v>
      </c>
      <c r="J647" s="32">
        <f>料單!K585</f>
        <v>0</v>
      </c>
      <c r="K647" s="53">
        <f ca="1">板材才數分析.!O448</f>
        <v>0</v>
      </c>
      <c r="L647" s="32" t="str">
        <f>IFERROR(VLOOKUP(C647,[1]資料庫!$K$3:$AA$10,17,FALSE),"")</f>
        <v/>
      </c>
      <c r="M647" s="32" t="str">
        <f>IFERROR(
    INDEX(單價表!$E$3:$M$1000,
          MATCH($C647, 單價表!$B$3:$B$1000, 0),
          MATCH($I647, 單價表!$E$2:$M$2, 0)
    ),
    ""
)</f>
        <v/>
      </c>
      <c r="N647" s="399" t="str">
        <f t="shared" ca="1" si="20"/>
        <v/>
      </c>
      <c r="O647" s="32" t="str">
        <f>料單!P585</f>
        <v/>
      </c>
      <c r="P647" s="32" t="str">
        <f>料單!Q585</f>
        <v/>
      </c>
      <c r="Q647" s="32" t="str">
        <f>料單!R585</f>
        <v/>
      </c>
      <c r="R647" s="32">
        <f>料單!S585</f>
        <v>0</v>
      </c>
    </row>
    <row r="648" spans="1:18" x14ac:dyDescent="0.25">
      <c r="A648" s="32">
        <f>[1]板材才數分析.!D449</f>
        <v>15028</v>
      </c>
      <c r="B648" s="32">
        <f>料單!E586</f>
        <v>0</v>
      </c>
      <c r="C648" s="32">
        <f>料單!L586</f>
        <v>0</v>
      </c>
      <c r="D648" s="32" t="str">
        <f>料單!M586</f>
        <v/>
      </c>
      <c r="E648" s="32">
        <f>料單!F586</f>
        <v>0</v>
      </c>
      <c r="F648" s="32" t="str">
        <f>料單!G586</f>
        <v/>
      </c>
      <c r="G648" s="32">
        <f>料單!H586</f>
        <v>0</v>
      </c>
      <c r="H648" s="32" t="str">
        <f>料單!I586</f>
        <v/>
      </c>
      <c r="I648" s="32">
        <f>料單!J586</f>
        <v>0</v>
      </c>
      <c r="J648" s="32">
        <f>料單!K586</f>
        <v>0</v>
      </c>
      <c r="K648" s="53">
        <f ca="1">板材才數分析.!O449</f>
        <v>0</v>
      </c>
      <c r="L648" s="32" t="str">
        <f>IFERROR(VLOOKUP(C648,[1]資料庫!$K$3:$AA$10,17,FALSE),"")</f>
        <v/>
      </c>
      <c r="M648" s="32" t="str">
        <f>IFERROR(
    INDEX(單價表!$E$3:$M$1000,
          MATCH($C648, 單價表!$B$3:$B$1000, 0),
          MATCH($I648, 單價表!$E$2:$M$2, 0)
    ),
    ""
)</f>
        <v/>
      </c>
      <c r="N648" s="399" t="str">
        <f t="shared" ca="1" si="20"/>
        <v/>
      </c>
      <c r="O648" s="32" t="str">
        <f>料單!P586</f>
        <v/>
      </c>
      <c r="P648" s="32" t="str">
        <f>料單!Q586</f>
        <v/>
      </c>
      <c r="Q648" s="32" t="str">
        <f>料單!R586</f>
        <v/>
      </c>
      <c r="R648" s="32">
        <f>料單!S586</f>
        <v>0</v>
      </c>
    </row>
    <row r="649" spans="1:18" x14ac:dyDescent="0.25">
      <c r="A649" s="32">
        <f>[1]板材才數分析.!D450</f>
        <v>15029</v>
      </c>
      <c r="B649" s="32">
        <f>料單!E587</f>
        <v>0</v>
      </c>
      <c r="C649" s="32">
        <f>料單!L587</f>
        <v>0</v>
      </c>
      <c r="D649" s="32" t="str">
        <f>料單!M587</f>
        <v/>
      </c>
      <c r="E649" s="32">
        <f>料單!F587</f>
        <v>0</v>
      </c>
      <c r="F649" s="32" t="str">
        <f>料單!G587</f>
        <v/>
      </c>
      <c r="G649" s="32">
        <f>料單!H587</f>
        <v>0</v>
      </c>
      <c r="H649" s="32" t="str">
        <f>料單!I587</f>
        <v/>
      </c>
      <c r="I649" s="32">
        <f>料單!J587</f>
        <v>0</v>
      </c>
      <c r="J649" s="32">
        <f>料單!K587</f>
        <v>0</v>
      </c>
      <c r="K649" s="53">
        <f ca="1">板材才數分析.!O450</f>
        <v>0</v>
      </c>
      <c r="L649" s="32" t="str">
        <f>IFERROR(VLOOKUP(C649,[1]資料庫!$K$3:$AA$10,17,FALSE),"")</f>
        <v/>
      </c>
      <c r="M649" s="32" t="str">
        <f>IFERROR(
    INDEX(單價表!$E$3:$M$1000,
          MATCH($C649, 單價表!$B$3:$B$1000, 0),
          MATCH($I649, 單價表!$E$2:$M$2, 0)
    ),
    ""
)</f>
        <v/>
      </c>
      <c r="N649" s="399" t="str">
        <f t="shared" ca="1" si="20"/>
        <v/>
      </c>
      <c r="O649" s="32" t="str">
        <f>料單!P587</f>
        <v/>
      </c>
      <c r="P649" s="32" t="str">
        <f>料單!Q587</f>
        <v/>
      </c>
      <c r="Q649" s="32" t="str">
        <f>料單!R587</f>
        <v/>
      </c>
      <c r="R649" s="32">
        <f>料單!S587</f>
        <v>0</v>
      </c>
    </row>
    <row r="650" spans="1:18" x14ac:dyDescent="0.25">
      <c r="A650" s="32">
        <f>[1]板材才數分析.!D451</f>
        <v>15030</v>
      </c>
      <c r="B650" s="32">
        <f>料單!E588</f>
        <v>0</v>
      </c>
      <c r="C650" s="32">
        <f>料單!L588</f>
        <v>0</v>
      </c>
      <c r="D650" s="32" t="str">
        <f>料單!M588</f>
        <v/>
      </c>
      <c r="E650" s="32">
        <f>料單!F588</f>
        <v>0</v>
      </c>
      <c r="F650" s="32" t="str">
        <f>料單!G588</f>
        <v/>
      </c>
      <c r="G650" s="32">
        <f>料單!H588</f>
        <v>0</v>
      </c>
      <c r="H650" s="32" t="str">
        <f>料單!I588</f>
        <v/>
      </c>
      <c r="I650" s="32">
        <f>料單!J588</f>
        <v>0</v>
      </c>
      <c r="J650" s="32">
        <f>料單!K588</f>
        <v>0</v>
      </c>
      <c r="K650" s="53">
        <f ca="1">板材才數分析.!O451</f>
        <v>0</v>
      </c>
      <c r="M650" s="32" t="str">
        <f>IFERROR(
    INDEX(單價表!$E$3:$M$1000,
          MATCH($C650, 單價表!$B$3:$B$1000, 0),
          MATCH($I650, 單價表!$E$2:$M$2, 0)
    ),
    ""
)</f>
        <v/>
      </c>
      <c r="N650" s="399" t="str">
        <f t="shared" ca="1" si="20"/>
        <v/>
      </c>
      <c r="O650" s="32" t="str">
        <f>料單!P588</f>
        <v/>
      </c>
      <c r="P650" s="32" t="str">
        <f>料單!Q588</f>
        <v/>
      </c>
      <c r="Q650" s="32" t="str">
        <f>料單!R588</f>
        <v/>
      </c>
      <c r="R650" s="32">
        <f>料單!S588</f>
        <v>0</v>
      </c>
    </row>
    <row r="651" spans="1:18" x14ac:dyDescent="0.25">
      <c r="B651" s="400"/>
      <c r="C651" s="400"/>
      <c r="D651" s="400">
        <f>[2]板材才數分析.!L452</f>
        <v>0</v>
      </c>
      <c r="E651" s="400">
        <f>[2]板材才數分析.!F452</f>
        <v>0</v>
      </c>
      <c r="F651" s="400">
        <f>[2]板材才數分析.!G452</f>
        <v>0</v>
      </c>
      <c r="G651" s="400">
        <f>[2]板材才數分析.!H452</f>
        <v>0</v>
      </c>
      <c r="H651" s="400">
        <f>[2]板材才數分析.!I452</f>
        <v>0</v>
      </c>
      <c r="I651" s="400">
        <f>[2]板材才數分析.!J452</f>
        <v>0</v>
      </c>
      <c r="J651" s="400">
        <f>[2]板材才數分析.!K452</f>
        <v>0</v>
      </c>
      <c r="K651" s="401"/>
      <c r="L651" s="400" t="str">
        <f>IFERROR(VLOOKUP(C651,[1]資料庫!$K$3:$AA$10,17,FALSE),"")</f>
        <v/>
      </c>
      <c r="M651" s="400"/>
      <c r="N651" s="399">
        <f t="shared" si="20"/>
        <v>0</v>
      </c>
    </row>
    <row r="652" spans="1:18" x14ac:dyDescent="0.25">
      <c r="B652" s="400"/>
      <c r="C652" s="400"/>
      <c r="D652" s="400">
        <f>[2]板材才數分析.!L453</f>
        <v>0</v>
      </c>
      <c r="E652" s="400">
        <f>[2]板材才數分析.!F453</f>
        <v>0</v>
      </c>
      <c r="F652" s="400">
        <f>[2]板材才數分析.!G453</f>
        <v>0</v>
      </c>
      <c r="G652" s="400">
        <f>[2]板材才數分析.!H453</f>
        <v>0</v>
      </c>
      <c r="H652" s="400">
        <f>[2]板材才數分析.!I453</f>
        <v>0</v>
      </c>
      <c r="I652" s="400">
        <f>[2]板材才數分析.!J453</f>
        <v>0</v>
      </c>
      <c r="J652" s="400">
        <f>[2]板材才數分析.!K453</f>
        <v>0</v>
      </c>
      <c r="K652" s="401"/>
      <c r="L652" s="400" t="str">
        <f>IFERROR(VLOOKUP(C652,[1]資料庫!$K$3:$AA$10,17,FALSE),"")</f>
        <v/>
      </c>
      <c r="M652" s="400"/>
      <c r="N652" s="399">
        <f t="shared" si="20"/>
        <v>0</v>
      </c>
    </row>
    <row r="653" spans="1:18" x14ac:dyDescent="0.25">
      <c r="B653" s="400"/>
      <c r="C653" s="400"/>
      <c r="D653" s="400">
        <f>[2]板材才數分析.!L454</f>
        <v>0</v>
      </c>
      <c r="E653" s="400">
        <f>[2]板材才數分析.!F454</f>
        <v>0</v>
      </c>
      <c r="F653" s="400">
        <f>[2]板材才數分析.!G454</f>
        <v>0</v>
      </c>
      <c r="G653" s="400">
        <f>[2]板材才數分析.!H454</f>
        <v>0</v>
      </c>
      <c r="H653" s="400">
        <f>[2]板材才數分析.!I454</f>
        <v>0</v>
      </c>
      <c r="I653" s="400">
        <f>[2]板材才數分析.!J454</f>
        <v>0</v>
      </c>
      <c r="J653" s="400">
        <f>[2]板材才數分析.!K454</f>
        <v>0</v>
      </c>
      <c r="K653" s="401"/>
      <c r="L653" s="400" t="str">
        <f>IFERROR(VLOOKUP(C653,[1]資料庫!$K$3:$AA$10,17,FALSE),"")</f>
        <v/>
      </c>
      <c r="M653" s="400"/>
      <c r="N653" s="399">
        <f t="shared" si="20"/>
        <v>0</v>
      </c>
    </row>
    <row r="654" spans="1:18" x14ac:dyDescent="0.25">
      <c r="B654" s="400"/>
      <c r="C654" s="400"/>
      <c r="D654" s="400">
        <f>[2]板材才數分析.!L455</f>
        <v>0</v>
      </c>
      <c r="E654" s="400">
        <f>[2]板材才數分析.!F455</f>
        <v>0</v>
      </c>
      <c r="F654" s="400">
        <f>[2]板材才數分析.!G455</f>
        <v>0</v>
      </c>
      <c r="G654" s="400">
        <f>[2]板材才數分析.!H455</f>
        <v>0</v>
      </c>
      <c r="H654" s="400">
        <f>[2]板材才數分析.!I455</f>
        <v>0</v>
      </c>
      <c r="I654" s="400">
        <f>[2]板材才數分析.!J455</f>
        <v>0</v>
      </c>
      <c r="J654" s="400">
        <f>[2]板材才數分析.!K455</f>
        <v>0</v>
      </c>
      <c r="K654" s="401"/>
      <c r="L654" s="400" t="str">
        <f>IFERROR(VLOOKUP(C654,[1]資料庫!$K$3:$AA$10,17,FALSE),"")</f>
        <v/>
      </c>
      <c r="M654" s="400"/>
      <c r="N654" s="399">
        <f t="shared" si="20"/>
        <v>0</v>
      </c>
    </row>
    <row r="655" spans="1:18" x14ac:dyDescent="0.25">
      <c r="B655" s="400"/>
      <c r="C655" s="400"/>
      <c r="D655" s="400">
        <f>[2]板材才數分析.!L456</f>
        <v>0</v>
      </c>
      <c r="E655" s="400">
        <f>[2]板材才數分析.!F456</f>
        <v>0</v>
      </c>
      <c r="F655" s="400">
        <f>[2]板材才數分析.!G456</f>
        <v>0</v>
      </c>
      <c r="G655" s="400">
        <f>[2]板材才數分析.!H456</f>
        <v>0</v>
      </c>
      <c r="H655" s="400">
        <f>[2]板材才數分析.!I456</f>
        <v>0</v>
      </c>
      <c r="I655" s="400">
        <f>[2]板材才數分析.!J456</f>
        <v>0</v>
      </c>
      <c r="J655" s="400">
        <f>[2]板材才數分析.!K456</f>
        <v>0</v>
      </c>
      <c r="K655" s="401"/>
      <c r="L655" s="400" t="str">
        <f>IFERROR(VLOOKUP(C655,[1]資料庫!$K$3:$AA$10,17,FALSE),"")</f>
        <v/>
      </c>
      <c r="M655" s="400"/>
      <c r="N655" s="399">
        <f t="shared" si="20"/>
        <v>0</v>
      </c>
    </row>
    <row r="656" spans="1:18" x14ac:dyDescent="0.25">
      <c r="B656" s="400"/>
      <c r="C656" s="400"/>
      <c r="D656" s="400">
        <f>[2]板材才數分析.!L457</f>
        <v>0</v>
      </c>
      <c r="E656" s="400">
        <f>[2]板材才數分析.!F457</f>
        <v>0</v>
      </c>
      <c r="F656" s="400">
        <f>[2]板材才數分析.!G457</f>
        <v>0</v>
      </c>
      <c r="G656" s="400">
        <f>[2]板材才數分析.!H457</f>
        <v>0</v>
      </c>
      <c r="H656" s="400">
        <f>[2]板材才數分析.!I457</f>
        <v>0</v>
      </c>
      <c r="I656" s="400">
        <f>[2]板材才數分析.!J457</f>
        <v>0</v>
      </c>
      <c r="J656" s="400">
        <f>[2]板材才數分析.!K457</f>
        <v>0</v>
      </c>
      <c r="K656" s="401"/>
      <c r="L656" s="400" t="str">
        <f>IFERROR(VLOOKUP(C656,[1]資料庫!$K$3:$AA$10,17,FALSE),"")</f>
        <v/>
      </c>
      <c r="M656" s="400"/>
      <c r="N656" s="399">
        <f t="shared" si="20"/>
        <v>0</v>
      </c>
    </row>
    <row r="657" spans="1:18" x14ac:dyDescent="0.25">
      <c r="H657" s="524" t="s">
        <v>67</v>
      </c>
      <c r="I657" s="524"/>
      <c r="J657" s="524"/>
      <c r="K657" s="54">
        <f ca="1">SUM(K621:K656)</f>
        <v>0</v>
      </c>
      <c r="L657" s="48" t="str">
        <f>L621</f>
        <v/>
      </c>
      <c r="M657" s="48"/>
      <c r="N657" s="49"/>
      <c r="O657" s="466">
        <f ca="1">SUM(N621:N656)</f>
        <v>0</v>
      </c>
      <c r="P657" s="47"/>
    </row>
    <row r="658" spans="1:18" x14ac:dyDescent="0.25">
      <c r="A658" s="403" t="str">
        <f>料單!A591</f>
        <v>櫃體名稱</v>
      </c>
      <c r="B658" s="403">
        <f>料單!C591</f>
        <v>0</v>
      </c>
    </row>
    <row r="659" spans="1:18" x14ac:dyDescent="0.25">
      <c r="A659" s="403" t="str">
        <f>料單!A592</f>
        <v>櫃號</v>
      </c>
      <c r="B659" s="403">
        <f>料單!C592</f>
        <v>16</v>
      </c>
    </row>
    <row r="660" spans="1:18" x14ac:dyDescent="0.25">
      <c r="A660" s="403" t="str">
        <f>料單!A593</f>
        <v>櫃高</v>
      </c>
      <c r="B660" s="403">
        <f>料單!C593</f>
        <v>0</v>
      </c>
    </row>
    <row r="661" spans="1:18" x14ac:dyDescent="0.25">
      <c r="A661" s="403" t="str">
        <f>料單!A594</f>
        <v>櫃深</v>
      </c>
      <c r="B661" s="403">
        <f>料單!C594</f>
        <v>0</v>
      </c>
    </row>
    <row r="662" spans="1:18" x14ac:dyDescent="0.25">
      <c r="A662" s="403" t="str">
        <f>料單!A595</f>
        <v>櫃寬</v>
      </c>
      <c r="B662" s="403">
        <f>料單!C595</f>
        <v>0</v>
      </c>
    </row>
    <row r="663" spans="1:18" x14ac:dyDescent="0.25">
      <c r="A663" s="46" t="s">
        <v>79</v>
      </c>
      <c r="B663" s="46" t="s">
        <v>236</v>
      </c>
      <c r="C663" s="46" t="s">
        <v>962</v>
      </c>
      <c r="D663" s="46" t="s">
        <v>81</v>
      </c>
      <c r="E663" s="46" t="s">
        <v>0</v>
      </c>
      <c r="F663" s="46" t="s">
        <v>17</v>
      </c>
      <c r="G663" s="46" t="s">
        <v>1</v>
      </c>
      <c r="H663" s="46" t="s">
        <v>17</v>
      </c>
      <c r="I663" s="46" t="s">
        <v>85</v>
      </c>
      <c r="J663" s="46" t="s">
        <v>66</v>
      </c>
      <c r="K663" s="61" t="s">
        <v>2726</v>
      </c>
      <c r="L663" s="46" t="s">
        <v>87</v>
      </c>
      <c r="M663" s="46" t="s">
        <v>234</v>
      </c>
      <c r="N663" s="50" t="s">
        <v>88</v>
      </c>
      <c r="O663" s="46" t="s">
        <v>9</v>
      </c>
      <c r="P663" s="46" t="s">
        <v>9</v>
      </c>
      <c r="Q663" s="46" t="s">
        <v>9</v>
      </c>
      <c r="R663" s="46" t="s">
        <v>9</v>
      </c>
    </row>
    <row r="664" spans="1:18" x14ac:dyDescent="0.25">
      <c r="A664" s="32">
        <f>[1]板材才數分析.!D452</f>
        <v>16001</v>
      </c>
      <c r="B664" s="32" t="str">
        <f>料單!E598</f>
        <v>頂板</v>
      </c>
      <c r="C664" s="32">
        <f>料單!L598</f>
        <v>0</v>
      </c>
      <c r="D664" s="32" t="str">
        <f>料單!M598</f>
        <v/>
      </c>
      <c r="E664" s="32">
        <f>料單!F598</f>
        <v>-36</v>
      </c>
      <c r="F664" s="32" t="str">
        <f>料單!G598</f>
        <v>AA</v>
      </c>
      <c r="G664" s="32">
        <f>料單!H598</f>
        <v>0</v>
      </c>
      <c r="H664" s="32" t="str">
        <f>料單!I598</f>
        <v/>
      </c>
      <c r="I664" s="32">
        <f>料單!J598</f>
        <v>18</v>
      </c>
      <c r="J664" s="32">
        <f>料單!K598</f>
        <v>0</v>
      </c>
      <c r="K664" s="53">
        <f ca="1">板材才數分析.!O452</f>
        <v>0</v>
      </c>
      <c r="L664" s="32" t="str">
        <f>IFERROR(VLOOKUP(C664,[1]資料庫!$K$3:$AA$10,17,FALSE),"")</f>
        <v/>
      </c>
      <c r="M664" s="32">
        <f>IFERROR(
    INDEX(單價表!$E$3:$M$1000,
          MATCH($C664, 單價表!$B$3:$B$1000, 0),
          MATCH($I664, 單價表!$E$2:$M$2, 0)
    ),
    ""
)</f>
        <v>99</v>
      </c>
      <c r="N664" s="35">
        <f t="shared" ref="N664:N699" ca="1" si="21">IFERROR((K664*M664),"")</f>
        <v>0</v>
      </c>
      <c r="O664" s="32" t="str">
        <f>料單!P598</f>
        <v>背板溝</v>
      </c>
      <c r="P664" s="32" t="str">
        <f>料單!Q598</f>
        <v>側</v>
      </c>
      <c r="Q664" s="32" t="str">
        <f>料單!R598</f>
        <v/>
      </c>
      <c r="R664" s="32">
        <f>料單!S598</f>
        <v>0</v>
      </c>
    </row>
    <row r="665" spans="1:18" x14ac:dyDescent="0.25">
      <c r="A665" s="32">
        <f>[1]板材才數分析.!D453</f>
        <v>16002</v>
      </c>
      <c r="B665" s="32" t="str">
        <f>料單!E599</f>
        <v>底板</v>
      </c>
      <c r="C665" s="32">
        <f>料單!L599</f>
        <v>0</v>
      </c>
      <c r="D665" s="32" t="str">
        <f>料單!M599</f>
        <v/>
      </c>
      <c r="E665" s="32">
        <f>料單!F599</f>
        <v>-36</v>
      </c>
      <c r="F665" s="32" t="str">
        <f>料單!G599</f>
        <v>AA</v>
      </c>
      <c r="G665" s="32">
        <f>料單!H599</f>
        <v>0</v>
      </c>
      <c r="H665" s="32" t="str">
        <f>料單!I599</f>
        <v/>
      </c>
      <c r="I665" s="32">
        <f>料單!J599</f>
        <v>18</v>
      </c>
      <c r="J665" s="32">
        <f>料單!K599</f>
        <v>0</v>
      </c>
      <c r="K665" s="53">
        <f ca="1">板材才數分析.!O453</f>
        <v>0</v>
      </c>
      <c r="L665" s="32" t="str">
        <f>IFERROR(VLOOKUP(C665,[1]資料庫!$K$3:$AA$10,17,FALSE),"")</f>
        <v/>
      </c>
      <c r="M665" s="32">
        <f>IFERROR(
    INDEX(單價表!$E$3:$M$1000,
          MATCH($C665, 單價表!$B$3:$B$1000, 0),
          MATCH($I665, 單價表!$E$2:$M$2, 0)
    ),
    ""
)</f>
        <v>99</v>
      </c>
      <c r="N665" s="35">
        <f t="shared" ca="1" si="21"/>
        <v>0</v>
      </c>
      <c r="O665" s="32" t="str">
        <f>料單!P599</f>
        <v>背板溝</v>
      </c>
      <c r="P665" s="32" t="str">
        <f>料單!Q599</f>
        <v>側</v>
      </c>
      <c r="Q665" s="32" t="str">
        <f>料單!R599</f>
        <v/>
      </c>
      <c r="R665" s="32">
        <f>料單!S599</f>
        <v>0</v>
      </c>
    </row>
    <row r="666" spans="1:18" x14ac:dyDescent="0.25">
      <c r="A666" s="32">
        <f>[1]板材才數分析.!D454</f>
        <v>16003</v>
      </c>
      <c r="B666" s="32" t="str">
        <f>料單!E600</f>
        <v>左側板</v>
      </c>
      <c r="C666" s="32">
        <f>料單!L600</f>
        <v>0</v>
      </c>
      <c r="D666" s="32" t="str">
        <f>料單!M600</f>
        <v/>
      </c>
      <c r="E666" s="32">
        <f>料單!F600</f>
        <v>0</v>
      </c>
      <c r="F666" s="32" t="str">
        <f>料單!G600</f>
        <v>AA</v>
      </c>
      <c r="G666" s="32">
        <f>料單!H600</f>
        <v>0</v>
      </c>
      <c r="H666" s="32" t="str">
        <f>料單!I600</f>
        <v>AA</v>
      </c>
      <c r="I666" s="32">
        <f>料單!J600</f>
        <v>18</v>
      </c>
      <c r="J666" s="32">
        <f>料單!K600</f>
        <v>0</v>
      </c>
      <c r="K666" s="53">
        <f ca="1">板材才數分析.!O454</f>
        <v>0</v>
      </c>
      <c r="L666" s="32" t="str">
        <f>IFERROR(VLOOKUP(C666,[1]資料庫!$K$3:$AA$10,17,FALSE),"")</f>
        <v/>
      </c>
      <c r="M666" s="32">
        <f>IFERROR(
    INDEX(單價表!$E$3:$M$1000,
          MATCH($C666, 單價表!$B$3:$B$1000, 0),
          MATCH($I666, 單價表!$E$2:$M$2, 0)
    ),
    ""
)</f>
        <v>99</v>
      </c>
      <c r="N666" s="35">
        <f t="shared" ca="1" si="21"/>
        <v>0</v>
      </c>
      <c r="O666" s="32" t="str">
        <f>料單!P600</f>
        <v>背板溝</v>
      </c>
      <c r="P666" s="32" t="str">
        <f>料單!Q600</f>
        <v>面</v>
      </c>
      <c r="Q666" s="32" t="str">
        <f>料單!R600</f>
        <v>排</v>
      </c>
      <c r="R666" s="32">
        <f>料單!S600</f>
        <v>0</v>
      </c>
    </row>
    <row r="667" spans="1:18" x14ac:dyDescent="0.25">
      <c r="A667" s="32">
        <f>[1]板材才數分析.!D455</f>
        <v>16004</v>
      </c>
      <c r="B667" s="32" t="str">
        <f>料單!E601</f>
        <v>右側板</v>
      </c>
      <c r="C667" s="32">
        <f>料單!L601</f>
        <v>0</v>
      </c>
      <c r="D667" s="32" t="str">
        <f>料單!M601</f>
        <v/>
      </c>
      <c r="E667" s="32">
        <f>料單!F601</f>
        <v>0</v>
      </c>
      <c r="F667" s="32" t="str">
        <f>料單!G601</f>
        <v>AA</v>
      </c>
      <c r="G667" s="32">
        <f>料單!H601</f>
        <v>0</v>
      </c>
      <c r="H667" s="32" t="str">
        <f>料單!I601</f>
        <v>AA</v>
      </c>
      <c r="I667" s="32">
        <f>料單!J601</f>
        <v>18</v>
      </c>
      <c r="J667" s="32">
        <f>料單!K601</f>
        <v>0</v>
      </c>
      <c r="K667" s="53">
        <f ca="1">板材才數分析.!O455</f>
        <v>0</v>
      </c>
      <c r="L667" s="32" t="str">
        <f>IFERROR(VLOOKUP(C667,[1]資料庫!$K$3:$AA$10,17,FALSE),"")</f>
        <v/>
      </c>
      <c r="M667" s="32">
        <f>IFERROR(
    INDEX(單價表!$E$3:$M$1000,
          MATCH($C667, 單價表!$B$3:$B$1000, 0),
          MATCH($I667, 單價表!$E$2:$M$2, 0)
    ),
    ""
)</f>
        <v>99</v>
      </c>
      <c r="N667" s="35">
        <f t="shared" ca="1" si="21"/>
        <v>0</v>
      </c>
      <c r="O667" s="32" t="str">
        <f>料單!P601</f>
        <v>背板溝</v>
      </c>
      <c r="P667" s="32" t="str">
        <f>料單!Q601</f>
        <v>面</v>
      </c>
      <c r="Q667" s="32" t="str">
        <f>料單!R601</f>
        <v>排</v>
      </c>
      <c r="R667" s="32">
        <f>料單!S601</f>
        <v>0</v>
      </c>
    </row>
    <row r="668" spans="1:18" x14ac:dyDescent="0.25">
      <c r="A668" s="32">
        <f>[1]板材才數分析.!D456</f>
        <v>16005</v>
      </c>
      <c r="B668" s="32" t="str">
        <f>料單!E602</f>
        <v>背板</v>
      </c>
      <c r="C668" s="32">
        <f>料單!L602</f>
        <v>0</v>
      </c>
      <c r="D668" s="32" t="str">
        <f>料單!M602</f>
        <v/>
      </c>
      <c r="E668" s="32">
        <f>料單!F602</f>
        <v>-22</v>
      </c>
      <c r="F668" s="32" t="str">
        <f>料單!G602</f>
        <v/>
      </c>
      <c r="G668" s="32">
        <f>料單!H602</f>
        <v>-22</v>
      </c>
      <c r="H668" s="32" t="str">
        <f>料單!I602</f>
        <v/>
      </c>
      <c r="I668" s="32">
        <f>料單!J602</f>
        <v>4</v>
      </c>
      <c r="J668" s="32">
        <f>料單!K602</f>
        <v>0</v>
      </c>
      <c r="K668" s="53">
        <f ca="1">板材才數分析.!O456</f>
        <v>0</v>
      </c>
      <c r="L668" s="32" t="str">
        <f>IFERROR(VLOOKUP(C668,[1]資料庫!$K$3:$AA$10,17,FALSE),"")</f>
        <v/>
      </c>
      <c r="M668" s="32">
        <f>IFERROR(
    INDEX(單價表!$E$3:$M$1000,
          MATCH($C668, 單價表!$B$3:$B$1000, 0),
          MATCH($I668, 單價表!$E$2:$M$2, 0)
    ),
    ""
)</f>
        <v>43</v>
      </c>
      <c r="N668" s="35">
        <f t="shared" ca="1" si="21"/>
        <v>0</v>
      </c>
      <c r="O668" s="32" t="str">
        <f>料單!P602</f>
        <v/>
      </c>
      <c r="P668" s="32" t="str">
        <f>料單!Q602</f>
        <v/>
      </c>
      <c r="Q668" s="32" t="str">
        <f>料單!R602</f>
        <v/>
      </c>
      <c r="R668" s="32">
        <f>料單!S602</f>
        <v>0</v>
      </c>
    </row>
    <row r="669" spans="1:18" x14ac:dyDescent="0.25">
      <c r="A669" s="32">
        <f>[1]板材才數分析.!D457</f>
        <v>16006</v>
      </c>
      <c r="B669" s="32" t="str">
        <f>料單!E603</f>
        <v>背拉桿</v>
      </c>
      <c r="C669" s="32">
        <f>料單!L603</f>
        <v>0</v>
      </c>
      <c r="D669" s="32" t="str">
        <f>料單!M603</f>
        <v/>
      </c>
      <c r="E669" s="32">
        <f>料單!F603</f>
        <v>-36</v>
      </c>
      <c r="F669" s="32" t="str">
        <f>料單!G603</f>
        <v>AA</v>
      </c>
      <c r="G669" s="32">
        <f>料單!H603</f>
        <v>120</v>
      </c>
      <c r="H669" s="32" t="str">
        <f>料單!I603</f>
        <v/>
      </c>
      <c r="I669" s="32">
        <f>料單!J603</f>
        <v>18</v>
      </c>
      <c r="J669" s="32">
        <f>料單!K603</f>
        <v>0</v>
      </c>
      <c r="K669" s="53">
        <f ca="1">板材才數分析.!O457</f>
        <v>0</v>
      </c>
      <c r="L669" s="32" t="str">
        <f>IFERROR(VLOOKUP(C669,[1]資料庫!$K$3:$AA$10,17,FALSE),"")</f>
        <v/>
      </c>
      <c r="M669" s="32">
        <f>IFERROR(
    INDEX(單價表!$E$3:$M$1000,
          MATCH($C669, 單價表!$B$3:$B$1000, 0),
          MATCH($I669, 單價表!$E$2:$M$2, 0)
    ),
    ""
)</f>
        <v>99</v>
      </c>
      <c r="N669" s="35">
        <f t="shared" ca="1" si="21"/>
        <v>0</v>
      </c>
      <c r="O669" s="32" t="str">
        <f>料單!P603</f>
        <v/>
      </c>
      <c r="P669" s="32" t="str">
        <f>料單!Q603</f>
        <v>側</v>
      </c>
      <c r="Q669" s="32" t="str">
        <f>料單!R603</f>
        <v/>
      </c>
      <c r="R669" s="32">
        <f>料單!S603</f>
        <v>0</v>
      </c>
    </row>
    <row r="670" spans="1:18" x14ac:dyDescent="0.25">
      <c r="A670" s="32">
        <f>[1]板材才數分析.!D458</f>
        <v>16007</v>
      </c>
      <c r="B670" s="32" t="str">
        <f>料單!E604</f>
        <v>中立板</v>
      </c>
      <c r="C670" s="32">
        <f>料單!L604</f>
        <v>0</v>
      </c>
      <c r="D670" s="32" t="str">
        <f>料單!M604</f>
        <v/>
      </c>
      <c r="E670" s="32">
        <f>料單!F604</f>
        <v>-36</v>
      </c>
      <c r="F670" s="32" t="str">
        <f>料單!G604</f>
        <v>AA</v>
      </c>
      <c r="G670" s="32">
        <f>料單!H604</f>
        <v>-22</v>
      </c>
      <c r="H670" s="32" t="str">
        <f>料單!I604</f>
        <v/>
      </c>
      <c r="I670" s="32">
        <f>料單!J604</f>
        <v>18</v>
      </c>
      <c r="J670" s="32">
        <f>料單!K604</f>
        <v>0</v>
      </c>
      <c r="K670" s="53">
        <f ca="1">板材才數分析.!O458</f>
        <v>0</v>
      </c>
      <c r="L670" s="32" t="str">
        <f>IFERROR(VLOOKUP(C670,[1]資料庫!$K$3:$AA$10,17,FALSE),"")</f>
        <v/>
      </c>
      <c r="M670" s="32">
        <f>IFERROR(
    INDEX(單價表!$E$3:$M$1000,
          MATCH($C670, 單價表!$B$3:$B$1000, 0),
          MATCH($I670, 單價表!$E$2:$M$2, 0)
    ),
    ""
)</f>
        <v>99</v>
      </c>
      <c r="N670" s="35">
        <f t="shared" ca="1" si="21"/>
        <v>0</v>
      </c>
      <c r="O670" s="32" t="str">
        <f>料單!P604</f>
        <v/>
      </c>
      <c r="P670" s="32" t="str">
        <f>料單!Q604</f>
        <v>側</v>
      </c>
      <c r="Q670" s="32" t="str">
        <f>料單!R604</f>
        <v>排</v>
      </c>
      <c r="R670" s="32">
        <f>料單!S604</f>
        <v>0</v>
      </c>
    </row>
    <row r="671" spans="1:18" x14ac:dyDescent="0.25">
      <c r="A671" s="32">
        <f>[1]板材才數分析.!D459</f>
        <v>16008</v>
      </c>
      <c r="B671" s="32" t="str">
        <f>料單!E605</f>
        <v>活隔</v>
      </c>
      <c r="C671" s="32">
        <f>料單!L605</f>
        <v>0</v>
      </c>
      <c r="D671" s="32" t="str">
        <f>料單!M605</f>
        <v/>
      </c>
      <c r="E671" s="32">
        <f>料單!F605</f>
        <v>0</v>
      </c>
      <c r="F671" s="32" t="str">
        <f>料單!G605</f>
        <v>AA</v>
      </c>
      <c r="G671" s="32">
        <f>料單!H605</f>
        <v>-32</v>
      </c>
      <c r="H671" s="32" t="str">
        <f>料單!I605</f>
        <v>AA</v>
      </c>
      <c r="I671" s="32">
        <f>料單!J605</f>
        <v>18</v>
      </c>
      <c r="J671" s="32">
        <f>料單!K605</f>
        <v>0</v>
      </c>
      <c r="K671" s="53">
        <f ca="1">板材才數分析.!O459</f>
        <v>0</v>
      </c>
      <c r="L671" s="32" t="str">
        <f>IFERROR(VLOOKUP(C671,[1]資料庫!$K$3:$AA$10,17,FALSE),"")</f>
        <v/>
      </c>
      <c r="M671" s="32">
        <f>IFERROR(
    INDEX(單價表!$E$3:$M$1000,
          MATCH($C671, 單價表!$B$3:$B$1000, 0),
          MATCH($I671, 單價表!$E$2:$M$2, 0)
    ),
    ""
)</f>
        <v>99</v>
      </c>
      <c r="N671" s="35">
        <f t="shared" ca="1" si="21"/>
        <v>0</v>
      </c>
      <c r="O671" s="32" t="str">
        <f>料單!P605</f>
        <v/>
      </c>
      <c r="P671" s="32" t="str">
        <f>料單!Q605</f>
        <v/>
      </c>
      <c r="Q671" s="32" t="str">
        <f>料單!R605</f>
        <v/>
      </c>
      <c r="R671" s="32">
        <f>料單!S605</f>
        <v>0</v>
      </c>
    </row>
    <row r="672" spans="1:18" x14ac:dyDescent="0.25">
      <c r="A672" s="32">
        <f>[1]板材才數分析.!D460</f>
        <v>16009</v>
      </c>
      <c r="B672" s="32" t="str">
        <f>料單!E606</f>
        <v>固隔</v>
      </c>
      <c r="C672" s="32">
        <f>料單!L606</f>
        <v>0</v>
      </c>
      <c r="D672" s="32" t="str">
        <f>料單!M606</f>
        <v/>
      </c>
      <c r="E672" s="32">
        <f>料單!F606</f>
        <v>0</v>
      </c>
      <c r="F672" s="32" t="str">
        <f>料單!G606</f>
        <v>AA</v>
      </c>
      <c r="G672" s="32">
        <f>料單!H606</f>
        <v>-22</v>
      </c>
      <c r="H672" s="32" t="str">
        <f>料單!I606</f>
        <v/>
      </c>
      <c r="I672" s="32">
        <f>料單!J606</f>
        <v>18</v>
      </c>
      <c r="J672" s="32">
        <f>料單!K606</f>
        <v>0</v>
      </c>
      <c r="K672" s="53">
        <f ca="1">板材才數分析.!O460</f>
        <v>0</v>
      </c>
      <c r="L672" s="32" t="str">
        <f>IFERROR(VLOOKUP(C672,[1]資料庫!$K$3:$AA$10,17,FALSE),"")</f>
        <v/>
      </c>
      <c r="M672" s="32">
        <f>IFERROR(
    INDEX(單價表!$E$3:$M$1000,
          MATCH($C672, 單價表!$B$3:$B$1000, 0),
          MATCH($I672, 單價表!$E$2:$M$2, 0)
    ),
    ""
)</f>
        <v>99</v>
      </c>
      <c r="N672" s="35">
        <f t="shared" ca="1" si="21"/>
        <v>0</v>
      </c>
      <c r="O672" s="32" t="str">
        <f>料單!P606</f>
        <v/>
      </c>
      <c r="P672" s="32" t="str">
        <f>料單!Q606</f>
        <v>固</v>
      </c>
      <c r="Q672" s="32" t="str">
        <f>料單!R606</f>
        <v/>
      </c>
      <c r="R672" s="32">
        <f>料單!S606</f>
        <v>0</v>
      </c>
    </row>
    <row r="673" spans="1:18" x14ac:dyDescent="0.25">
      <c r="A673" s="32">
        <f>[1]板材才數分析.!D461</f>
        <v>16010</v>
      </c>
      <c r="B673" s="32" t="str">
        <f>料單!E607</f>
        <v>左門板</v>
      </c>
      <c r="C673" s="32">
        <f>料單!L607</f>
        <v>0</v>
      </c>
      <c r="D673" s="32" t="str">
        <f>料單!M607</f>
        <v/>
      </c>
      <c r="E673" s="32">
        <f>料單!F607</f>
        <v>0</v>
      </c>
      <c r="F673" s="32" t="str">
        <f>料單!G607</f>
        <v>AA</v>
      </c>
      <c r="G673" s="32">
        <f>料單!H607</f>
        <v>-4</v>
      </c>
      <c r="H673" s="32" t="str">
        <f>料單!I607</f>
        <v>AA</v>
      </c>
      <c r="I673" s="32">
        <f>料單!J607</f>
        <v>18</v>
      </c>
      <c r="J673" s="32">
        <f>料單!K607</f>
        <v>0</v>
      </c>
      <c r="K673" s="53">
        <f ca="1">板材才數分析.!O461</f>
        <v>0</v>
      </c>
      <c r="L673" s="32" t="str">
        <f>IFERROR(VLOOKUP(C673,[1]資料庫!$K$3:$AA$10,17,FALSE),"")</f>
        <v/>
      </c>
      <c r="M673" s="32">
        <f>IFERROR(
    INDEX(單價表!$E$3:$M$1000,
          MATCH($C673, 單價表!$B$3:$B$1000, 0),
          MATCH($I673, 單價表!$E$2:$M$2, 0)
    ),
    ""
)</f>
        <v>99</v>
      </c>
      <c r="N673" s="35">
        <f t="shared" ca="1" si="21"/>
        <v>0</v>
      </c>
      <c r="O673" s="32" t="str">
        <f>料單!P607</f>
        <v>鉸2</v>
      </c>
      <c r="P673" s="32" t="str">
        <f>料單!Q607</f>
        <v/>
      </c>
      <c r="Q673" s="32" t="str">
        <f>料單!R607</f>
        <v/>
      </c>
      <c r="R673" s="32">
        <f>料單!S607</f>
        <v>0</v>
      </c>
    </row>
    <row r="674" spans="1:18" x14ac:dyDescent="0.25">
      <c r="A674" s="32">
        <f>[1]板材才數分析.!D462</f>
        <v>16011</v>
      </c>
      <c r="B674" s="32" t="str">
        <f>料單!E608</f>
        <v>右門板</v>
      </c>
      <c r="C674" s="32">
        <f>料單!L608</f>
        <v>0</v>
      </c>
      <c r="D674" s="32" t="str">
        <f>料單!M608</f>
        <v/>
      </c>
      <c r="E674" s="32">
        <f>料單!F608</f>
        <v>0</v>
      </c>
      <c r="F674" s="32" t="str">
        <f>料單!G608</f>
        <v>AA</v>
      </c>
      <c r="G674" s="32">
        <f>料單!H608</f>
        <v>-4</v>
      </c>
      <c r="H674" s="32" t="str">
        <f>料單!I608</f>
        <v>AA</v>
      </c>
      <c r="I674" s="32">
        <f>料單!J608</f>
        <v>18</v>
      </c>
      <c r="J674" s="32">
        <f>料單!K608</f>
        <v>0</v>
      </c>
      <c r="K674" s="53">
        <f ca="1">板材才數分析.!O462</f>
        <v>0</v>
      </c>
      <c r="L674" s="32" t="str">
        <f>IFERROR(VLOOKUP(C674,[1]資料庫!$K$3:$AA$10,17,FALSE),"")</f>
        <v/>
      </c>
      <c r="M674" s="32">
        <f>IFERROR(
    INDEX(單價表!$E$3:$M$1000,
          MATCH($C674, 單價表!$B$3:$B$1000, 0),
          MATCH($I674, 單價表!$E$2:$M$2, 0)
    ),
    ""
)</f>
        <v>99</v>
      </c>
      <c r="N674" s="35">
        <f t="shared" ca="1" si="21"/>
        <v>0</v>
      </c>
      <c r="O674" s="32" t="str">
        <f>料單!P608</f>
        <v>鉸2</v>
      </c>
      <c r="P674" s="32" t="str">
        <f>料單!Q608</f>
        <v/>
      </c>
      <c r="Q674" s="32" t="str">
        <f>料單!R608</f>
        <v/>
      </c>
      <c r="R674" s="32">
        <f>料單!S608</f>
        <v>0</v>
      </c>
    </row>
    <row r="675" spans="1:18" x14ac:dyDescent="0.25">
      <c r="A675" s="32">
        <f>[1]板材才數分析.!D463</f>
        <v>16012</v>
      </c>
      <c r="B675" s="32">
        <f>料單!E609</f>
        <v>0</v>
      </c>
      <c r="C675" s="32">
        <f>料單!L609</f>
        <v>0</v>
      </c>
      <c r="D675" s="32" t="str">
        <f>料單!M609</f>
        <v/>
      </c>
      <c r="E675" s="32">
        <f>料單!F609</f>
        <v>0</v>
      </c>
      <c r="F675" s="32" t="str">
        <f>料單!G609</f>
        <v/>
      </c>
      <c r="G675" s="32">
        <f>料單!H609</f>
        <v>0</v>
      </c>
      <c r="H675" s="32" t="str">
        <f>料單!I609</f>
        <v/>
      </c>
      <c r="I675" s="32">
        <f>料單!J609</f>
        <v>0</v>
      </c>
      <c r="J675" s="32">
        <f>料單!K609</f>
        <v>0</v>
      </c>
      <c r="K675" s="53">
        <f ca="1">板材才數分析.!O463</f>
        <v>0</v>
      </c>
      <c r="L675" s="32" t="str">
        <f>IFERROR(VLOOKUP(C675,[1]資料庫!$K$3:$AA$10,17,FALSE),"")</f>
        <v/>
      </c>
      <c r="M675" s="32" t="str">
        <f>IFERROR(
    INDEX(單價表!$E$3:$M$1000,
          MATCH($C675, 單價表!$B$3:$B$1000, 0),
          MATCH($I675, 單價表!$E$2:$M$2, 0)
    ),
    ""
)</f>
        <v/>
      </c>
      <c r="N675" s="35" t="str">
        <f t="shared" ca="1" si="21"/>
        <v/>
      </c>
      <c r="O675" s="32" t="str">
        <f>料單!P609</f>
        <v/>
      </c>
      <c r="P675" s="32" t="str">
        <f>料單!Q609</f>
        <v/>
      </c>
      <c r="Q675" s="32" t="str">
        <f>料單!R609</f>
        <v/>
      </c>
      <c r="R675" s="32">
        <f>料單!S609</f>
        <v>0</v>
      </c>
    </row>
    <row r="676" spans="1:18" x14ac:dyDescent="0.25">
      <c r="A676" s="32">
        <f>[1]板材才數分析.!D464</f>
        <v>16013</v>
      </c>
      <c r="B676" s="32">
        <f>料單!E610</f>
        <v>0</v>
      </c>
      <c r="C676" s="32">
        <f>料單!L610</f>
        <v>0</v>
      </c>
      <c r="D676" s="32" t="str">
        <f>料單!M610</f>
        <v/>
      </c>
      <c r="E676" s="32">
        <f>料單!F610</f>
        <v>0</v>
      </c>
      <c r="F676" s="32" t="str">
        <f>料單!G610</f>
        <v/>
      </c>
      <c r="G676" s="32">
        <f>料單!H610</f>
        <v>0</v>
      </c>
      <c r="H676" s="32" t="str">
        <f>料單!I610</f>
        <v/>
      </c>
      <c r="I676" s="32">
        <f>料單!J610</f>
        <v>0</v>
      </c>
      <c r="J676" s="32">
        <f>料單!K610</f>
        <v>0</v>
      </c>
      <c r="K676" s="53">
        <f ca="1">板材才數分析.!O464</f>
        <v>0</v>
      </c>
      <c r="L676" s="32" t="str">
        <f>IFERROR(VLOOKUP(C676,[1]資料庫!$K$3:$AA$10,17,FALSE),"")</f>
        <v/>
      </c>
      <c r="M676" s="32" t="str">
        <f>IFERROR(
    INDEX(單價表!$E$3:$M$1000,
          MATCH($C676, 單價表!$B$3:$B$1000, 0),
          MATCH($I676, 單價表!$E$2:$M$2, 0)
    ),
    ""
)</f>
        <v/>
      </c>
      <c r="N676" s="35" t="str">
        <f t="shared" ca="1" si="21"/>
        <v/>
      </c>
      <c r="O676" s="32" t="str">
        <f>料單!P610</f>
        <v/>
      </c>
      <c r="P676" s="32" t="str">
        <f>料單!Q610</f>
        <v/>
      </c>
      <c r="Q676" s="32" t="str">
        <f>料單!R610</f>
        <v/>
      </c>
      <c r="R676" s="32">
        <f>料單!S610</f>
        <v>0</v>
      </c>
    </row>
    <row r="677" spans="1:18" x14ac:dyDescent="0.25">
      <c r="A677" s="32">
        <f>[1]板材才數分析.!D465</f>
        <v>16014</v>
      </c>
      <c r="B677" s="32">
        <f>料單!E611</f>
        <v>0</v>
      </c>
      <c r="C677" s="32">
        <f>料單!L611</f>
        <v>0</v>
      </c>
      <c r="D677" s="32" t="str">
        <f>料單!M611</f>
        <v/>
      </c>
      <c r="E677" s="32">
        <f>料單!F611</f>
        <v>0</v>
      </c>
      <c r="F677" s="32" t="str">
        <f>料單!G611</f>
        <v/>
      </c>
      <c r="G677" s="32">
        <f>料單!H611</f>
        <v>0</v>
      </c>
      <c r="H677" s="32" t="str">
        <f>料單!I611</f>
        <v/>
      </c>
      <c r="I677" s="32">
        <f>料單!J611</f>
        <v>0</v>
      </c>
      <c r="J677" s="32">
        <f>料單!K611</f>
        <v>0</v>
      </c>
      <c r="K677" s="53">
        <f ca="1">板材才數分析.!O465</f>
        <v>0</v>
      </c>
      <c r="L677" s="32" t="str">
        <f>IFERROR(VLOOKUP(C677,[1]資料庫!$K$3:$AA$10,17,FALSE),"")</f>
        <v/>
      </c>
      <c r="M677" s="32" t="str">
        <f>IFERROR(
    INDEX(單價表!$E$3:$M$1000,
          MATCH($C677, 單價表!$B$3:$B$1000, 0),
          MATCH($I677, 單價表!$E$2:$M$2, 0)
    ),
    ""
)</f>
        <v/>
      </c>
      <c r="N677" s="35" t="str">
        <f t="shared" ca="1" si="21"/>
        <v/>
      </c>
      <c r="O677" s="32" t="str">
        <f>料單!P611</f>
        <v/>
      </c>
      <c r="P677" s="32" t="str">
        <f>料單!Q611</f>
        <v/>
      </c>
      <c r="Q677" s="32" t="str">
        <f>料單!R611</f>
        <v/>
      </c>
      <c r="R677" s="32">
        <f>料單!S611</f>
        <v>0</v>
      </c>
    </row>
    <row r="678" spans="1:18" x14ac:dyDescent="0.25">
      <c r="A678" s="32">
        <f>[1]板材才數分析.!D466</f>
        <v>16015</v>
      </c>
      <c r="B678" s="32">
        <f>料單!E612</f>
        <v>0</v>
      </c>
      <c r="C678" s="32">
        <f>料單!L612</f>
        <v>0</v>
      </c>
      <c r="D678" s="32" t="str">
        <f>料單!M612</f>
        <v/>
      </c>
      <c r="E678" s="32">
        <f>料單!F612</f>
        <v>0</v>
      </c>
      <c r="F678" s="32" t="str">
        <f>料單!G612</f>
        <v/>
      </c>
      <c r="G678" s="32">
        <f>料單!H612</f>
        <v>0</v>
      </c>
      <c r="H678" s="32" t="str">
        <f>料單!I612</f>
        <v/>
      </c>
      <c r="I678" s="32">
        <f>料單!J612</f>
        <v>0</v>
      </c>
      <c r="J678" s="32">
        <f>料單!K612</f>
        <v>0</v>
      </c>
      <c r="K678" s="53">
        <f ca="1">板材才數分析.!O466</f>
        <v>0</v>
      </c>
      <c r="L678" s="32" t="str">
        <f>IFERROR(VLOOKUP(C678,[1]資料庫!$K$3:$AA$10,17,FALSE),"")</f>
        <v/>
      </c>
      <c r="M678" s="32" t="str">
        <f>IFERROR(
    INDEX(單價表!$E$3:$M$1000,
          MATCH($C678, 單價表!$B$3:$B$1000, 0),
          MATCH($I678, 單價表!$E$2:$M$2, 0)
    ),
    ""
)</f>
        <v/>
      </c>
      <c r="N678" s="35" t="str">
        <f t="shared" ca="1" si="21"/>
        <v/>
      </c>
      <c r="O678" s="32" t="str">
        <f>料單!P612</f>
        <v/>
      </c>
      <c r="P678" s="32" t="str">
        <f>料單!Q612</f>
        <v/>
      </c>
      <c r="Q678" s="32" t="str">
        <f>料單!R612</f>
        <v/>
      </c>
      <c r="R678" s="32">
        <f>料單!S612</f>
        <v>0</v>
      </c>
    </row>
    <row r="679" spans="1:18" x14ac:dyDescent="0.25">
      <c r="A679" s="32">
        <f>[1]板材才數分析.!D467</f>
        <v>16016</v>
      </c>
      <c r="B679" s="32">
        <f>料單!E613</f>
        <v>0</v>
      </c>
      <c r="C679" s="32">
        <f>料單!L613</f>
        <v>0</v>
      </c>
      <c r="D679" s="32" t="str">
        <f>料單!M613</f>
        <v/>
      </c>
      <c r="E679" s="32">
        <f>料單!F613</f>
        <v>0</v>
      </c>
      <c r="F679" s="32" t="str">
        <f>料單!G613</f>
        <v/>
      </c>
      <c r="G679" s="32">
        <f>料單!H613</f>
        <v>0</v>
      </c>
      <c r="H679" s="32" t="str">
        <f>料單!I613</f>
        <v/>
      </c>
      <c r="I679" s="32">
        <f>料單!J613</f>
        <v>0</v>
      </c>
      <c r="J679" s="32">
        <f>料單!K613</f>
        <v>0</v>
      </c>
      <c r="K679" s="53">
        <f ca="1">板材才數分析.!O467</f>
        <v>0</v>
      </c>
      <c r="L679" s="32" t="str">
        <f>IFERROR(VLOOKUP(C679,[1]資料庫!$K$3:$AA$10,17,FALSE),"")</f>
        <v/>
      </c>
      <c r="M679" s="32" t="str">
        <f>IFERROR(
    INDEX(單價表!$E$3:$M$1000,
          MATCH($C679, 單價表!$B$3:$B$1000, 0),
          MATCH($I679, 單價表!$E$2:$M$2, 0)
    ),
    ""
)</f>
        <v/>
      </c>
      <c r="N679" s="35" t="str">
        <f t="shared" ca="1" si="21"/>
        <v/>
      </c>
      <c r="O679" s="32" t="str">
        <f>料單!P613</f>
        <v/>
      </c>
      <c r="P679" s="32" t="str">
        <f>料單!Q613</f>
        <v/>
      </c>
      <c r="Q679" s="32" t="str">
        <f>料單!R613</f>
        <v/>
      </c>
      <c r="R679" s="32">
        <f>料單!S613</f>
        <v>0</v>
      </c>
    </row>
    <row r="680" spans="1:18" x14ac:dyDescent="0.25">
      <c r="A680" s="32">
        <f>[1]板材才數分析.!D468</f>
        <v>16017</v>
      </c>
      <c r="B680" s="32">
        <f>料單!E614</f>
        <v>0</v>
      </c>
      <c r="C680" s="32">
        <f>料單!L614</f>
        <v>0</v>
      </c>
      <c r="D680" s="32" t="str">
        <f>料單!M614</f>
        <v/>
      </c>
      <c r="E680" s="32">
        <f>料單!F614</f>
        <v>0</v>
      </c>
      <c r="F680" s="32" t="str">
        <f>料單!G614</f>
        <v/>
      </c>
      <c r="G680" s="32">
        <f>料單!H614</f>
        <v>0</v>
      </c>
      <c r="H680" s="32" t="str">
        <f>料單!I614</f>
        <v/>
      </c>
      <c r="I680" s="32">
        <f>料單!J614</f>
        <v>0</v>
      </c>
      <c r="J680" s="32">
        <f>料單!K614</f>
        <v>0</v>
      </c>
      <c r="K680" s="53">
        <f ca="1">板材才數分析.!O468</f>
        <v>0</v>
      </c>
      <c r="L680" s="32" t="str">
        <f>IFERROR(VLOOKUP(C680,[1]資料庫!$K$3:$AA$10,17,FALSE),"")</f>
        <v/>
      </c>
      <c r="M680" s="32" t="str">
        <f>IFERROR(
    INDEX(單價表!$E$3:$M$1000,
          MATCH($C680, 單價表!$B$3:$B$1000, 0),
          MATCH($I680, 單價表!$E$2:$M$2, 0)
    ),
    ""
)</f>
        <v/>
      </c>
      <c r="N680" s="35" t="str">
        <f t="shared" ca="1" si="21"/>
        <v/>
      </c>
      <c r="O680" s="32" t="str">
        <f>料單!P614</f>
        <v/>
      </c>
      <c r="P680" s="32" t="str">
        <f>料單!Q614</f>
        <v/>
      </c>
      <c r="Q680" s="32" t="str">
        <f>料單!R614</f>
        <v/>
      </c>
      <c r="R680" s="32">
        <f>料單!S614</f>
        <v>0</v>
      </c>
    </row>
    <row r="681" spans="1:18" x14ac:dyDescent="0.25">
      <c r="A681" s="32">
        <f>[1]板材才數分析.!D469</f>
        <v>16018</v>
      </c>
      <c r="B681" s="32">
        <f>料單!E615</f>
        <v>0</v>
      </c>
      <c r="C681" s="32">
        <f>料單!L615</f>
        <v>0</v>
      </c>
      <c r="D681" s="32" t="str">
        <f>料單!M615</f>
        <v/>
      </c>
      <c r="E681" s="32">
        <f>料單!F615</f>
        <v>0</v>
      </c>
      <c r="F681" s="32" t="str">
        <f>料單!G615</f>
        <v/>
      </c>
      <c r="G681" s="32">
        <f>料單!H615</f>
        <v>0</v>
      </c>
      <c r="H681" s="32" t="str">
        <f>料單!I615</f>
        <v/>
      </c>
      <c r="I681" s="32">
        <f>料單!J615</f>
        <v>0</v>
      </c>
      <c r="J681" s="32">
        <f>料單!K615</f>
        <v>0</v>
      </c>
      <c r="K681" s="53">
        <f ca="1">板材才數分析.!O469</f>
        <v>0</v>
      </c>
      <c r="L681" s="32" t="str">
        <f>IFERROR(VLOOKUP(C681,[1]資料庫!$K$3:$AA$10,17,FALSE),"")</f>
        <v/>
      </c>
      <c r="M681" s="32" t="str">
        <f>IFERROR(
    INDEX(單價表!$E$3:$M$1000,
          MATCH($C681, 單價表!$B$3:$B$1000, 0),
          MATCH($I681, 單價表!$E$2:$M$2, 0)
    ),
    ""
)</f>
        <v/>
      </c>
      <c r="N681" s="35" t="str">
        <f t="shared" ca="1" si="21"/>
        <v/>
      </c>
      <c r="O681" s="32" t="str">
        <f>料單!P615</f>
        <v/>
      </c>
      <c r="P681" s="32" t="str">
        <f>料單!Q615</f>
        <v/>
      </c>
      <c r="Q681" s="32" t="str">
        <f>料單!R615</f>
        <v/>
      </c>
      <c r="R681" s="32">
        <f>料單!S615</f>
        <v>0</v>
      </c>
    </row>
    <row r="682" spans="1:18" x14ac:dyDescent="0.25">
      <c r="A682" s="32">
        <f>[1]板材才數分析.!D470</f>
        <v>16019</v>
      </c>
      <c r="B682" s="32">
        <f>料單!E616</f>
        <v>0</v>
      </c>
      <c r="C682" s="32">
        <f>料單!L616</f>
        <v>0</v>
      </c>
      <c r="D682" s="32" t="str">
        <f>料單!M616</f>
        <v/>
      </c>
      <c r="E682" s="32">
        <f>料單!F616</f>
        <v>0</v>
      </c>
      <c r="F682" s="32" t="str">
        <f>料單!G616</f>
        <v/>
      </c>
      <c r="G682" s="32">
        <f>料單!H616</f>
        <v>0</v>
      </c>
      <c r="H682" s="32" t="str">
        <f>料單!I616</f>
        <v/>
      </c>
      <c r="I682" s="32">
        <f>料單!J616</f>
        <v>0</v>
      </c>
      <c r="J682" s="32">
        <f>料單!K616</f>
        <v>0</v>
      </c>
      <c r="K682" s="53">
        <f ca="1">板材才數分析.!O470</f>
        <v>0</v>
      </c>
      <c r="L682" s="400"/>
      <c r="M682" s="32" t="str">
        <f>IFERROR(
    INDEX(單價表!$E$3:$M$1000,
          MATCH($C682, 單價表!$B$3:$B$1000, 0),
          MATCH($I682, 單價表!$E$2:$M$2, 0)
    ),
    ""
)</f>
        <v/>
      </c>
      <c r="N682" s="399" t="str">
        <f t="shared" ca="1" si="21"/>
        <v/>
      </c>
      <c r="O682" s="32" t="str">
        <f>料單!P616</f>
        <v/>
      </c>
      <c r="P682" s="32" t="str">
        <f>料單!Q616</f>
        <v/>
      </c>
      <c r="Q682" s="32" t="str">
        <f>料單!R616</f>
        <v/>
      </c>
      <c r="R682" s="32">
        <f>料單!S616</f>
        <v>0</v>
      </c>
    </row>
    <row r="683" spans="1:18" x14ac:dyDescent="0.25">
      <c r="A683" s="32">
        <f>[1]板材才數分析.!D471</f>
        <v>16020</v>
      </c>
      <c r="B683" s="32">
        <f>料單!E617</f>
        <v>0</v>
      </c>
      <c r="C683" s="32">
        <f>料單!L617</f>
        <v>0</v>
      </c>
      <c r="D683" s="32" t="str">
        <f>料單!M617</f>
        <v/>
      </c>
      <c r="E683" s="32">
        <f>料單!F617</f>
        <v>0</v>
      </c>
      <c r="F683" s="32" t="str">
        <f>料單!G617</f>
        <v/>
      </c>
      <c r="G683" s="32">
        <f>料單!H617</f>
        <v>0</v>
      </c>
      <c r="H683" s="32" t="str">
        <f>料單!I617</f>
        <v/>
      </c>
      <c r="I683" s="32">
        <f>料單!J617</f>
        <v>0</v>
      </c>
      <c r="J683" s="32">
        <f>料單!K617</f>
        <v>0</v>
      </c>
      <c r="K683" s="53">
        <f ca="1">板材才數分析.!O471</f>
        <v>0</v>
      </c>
      <c r="L683" s="400"/>
      <c r="M683" s="32" t="str">
        <f>IFERROR(
    INDEX(單價表!$E$3:$M$1000,
          MATCH($C683, 單價表!$B$3:$B$1000, 0),
          MATCH($I683, 單價表!$E$2:$M$2, 0)
    ),
    ""
)</f>
        <v/>
      </c>
      <c r="N683" s="399" t="str">
        <f t="shared" ca="1" si="21"/>
        <v/>
      </c>
      <c r="O683" s="32" t="str">
        <f>料單!P617</f>
        <v/>
      </c>
      <c r="P683" s="32" t="str">
        <f>料單!Q617</f>
        <v/>
      </c>
      <c r="Q683" s="32" t="str">
        <f>料單!R617</f>
        <v/>
      </c>
      <c r="R683" s="32">
        <f>料單!S617</f>
        <v>0</v>
      </c>
    </row>
    <row r="684" spans="1:18" x14ac:dyDescent="0.25">
      <c r="A684" s="32">
        <f>[1]板材才數分析.!D472</f>
        <v>16021</v>
      </c>
      <c r="B684" s="32">
        <f>料單!E618</f>
        <v>0</v>
      </c>
      <c r="C684" s="32">
        <f>料單!L618</f>
        <v>0</v>
      </c>
      <c r="D684" s="32" t="str">
        <f>料單!M618</f>
        <v/>
      </c>
      <c r="E684" s="32">
        <f>料單!F618</f>
        <v>0</v>
      </c>
      <c r="F684" s="32" t="str">
        <f>料單!G618</f>
        <v/>
      </c>
      <c r="G684" s="32">
        <f>料單!H618</f>
        <v>0</v>
      </c>
      <c r="H684" s="32" t="str">
        <f>料單!I618</f>
        <v/>
      </c>
      <c r="I684" s="32">
        <f>料單!J618</f>
        <v>0</v>
      </c>
      <c r="J684" s="32">
        <f>料單!K618</f>
        <v>0</v>
      </c>
      <c r="K684" s="53">
        <f ca="1">板材才數分析.!O472</f>
        <v>0</v>
      </c>
      <c r="L684" s="400"/>
      <c r="M684" s="32" t="str">
        <f>IFERROR(
    INDEX(單價表!$E$3:$M$1000,
          MATCH($C684, 單價表!$B$3:$B$1000, 0),
          MATCH($I684, 單價表!$E$2:$M$2, 0)
    ),
    ""
)</f>
        <v/>
      </c>
      <c r="N684" s="399" t="str">
        <f t="shared" ca="1" si="21"/>
        <v/>
      </c>
      <c r="O684" s="32" t="str">
        <f>料單!P618</f>
        <v/>
      </c>
      <c r="P684" s="32" t="str">
        <f>料單!Q618</f>
        <v/>
      </c>
      <c r="Q684" s="32" t="str">
        <f>料單!R618</f>
        <v/>
      </c>
      <c r="R684" s="32">
        <f>料單!S618</f>
        <v>0</v>
      </c>
    </row>
    <row r="685" spans="1:18" x14ac:dyDescent="0.25">
      <c r="A685" s="32">
        <f>[1]板材才數分析.!D473</f>
        <v>16022</v>
      </c>
      <c r="B685" s="32">
        <f>料單!E619</f>
        <v>0</v>
      </c>
      <c r="C685" s="32">
        <f>料單!L619</f>
        <v>0</v>
      </c>
      <c r="D685" s="32" t="str">
        <f>料單!M619</f>
        <v/>
      </c>
      <c r="E685" s="32">
        <f>料單!F619</f>
        <v>0</v>
      </c>
      <c r="F685" s="32" t="str">
        <f>料單!G619</f>
        <v/>
      </c>
      <c r="G685" s="32">
        <f>料單!H619</f>
        <v>0</v>
      </c>
      <c r="H685" s="32" t="str">
        <f>料單!I619</f>
        <v/>
      </c>
      <c r="I685" s="32">
        <f>料單!J619</f>
        <v>0</v>
      </c>
      <c r="J685" s="32">
        <f>料單!K619</f>
        <v>0</v>
      </c>
      <c r="K685" s="53">
        <f ca="1">板材才數分析.!O473</f>
        <v>0</v>
      </c>
      <c r="L685" s="400"/>
      <c r="M685" s="32" t="str">
        <f>IFERROR(
    INDEX(單價表!$E$3:$M$1000,
          MATCH($C685, 單價表!$B$3:$B$1000, 0),
          MATCH($I685, 單價表!$E$2:$M$2, 0)
    ),
    ""
)</f>
        <v/>
      </c>
      <c r="N685" s="399" t="str">
        <f t="shared" ca="1" si="21"/>
        <v/>
      </c>
      <c r="O685" s="32" t="str">
        <f>料單!P619</f>
        <v/>
      </c>
      <c r="P685" s="32" t="str">
        <f>料單!Q619</f>
        <v/>
      </c>
      <c r="Q685" s="32" t="str">
        <f>料單!R619</f>
        <v/>
      </c>
      <c r="R685" s="32">
        <f>料單!S619</f>
        <v>0</v>
      </c>
    </row>
    <row r="686" spans="1:18" x14ac:dyDescent="0.25">
      <c r="A686" s="32">
        <f>[1]板材才數分析.!D474</f>
        <v>16023</v>
      </c>
      <c r="B686" s="32">
        <f>料單!E620</f>
        <v>0</v>
      </c>
      <c r="C686" s="32">
        <f>料單!L620</f>
        <v>0</v>
      </c>
      <c r="D686" s="32" t="str">
        <f>料單!M620</f>
        <v/>
      </c>
      <c r="E686" s="32">
        <f>料單!F620</f>
        <v>0</v>
      </c>
      <c r="F686" s="32" t="str">
        <f>料單!G620</f>
        <v/>
      </c>
      <c r="G686" s="32">
        <f>料單!H620</f>
        <v>0</v>
      </c>
      <c r="H686" s="32" t="str">
        <f>料單!I620</f>
        <v/>
      </c>
      <c r="I686" s="32">
        <f>料單!J620</f>
        <v>0</v>
      </c>
      <c r="J686" s="32">
        <f>料單!K620</f>
        <v>0</v>
      </c>
      <c r="K686" s="53">
        <f ca="1">板材才數分析.!O474</f>
        <v>0</v>
      </c>
      <c r="L686" s="400"/>
      <c r="M686" s="32" t="str">
        <f>IFERROR(
    INDEX(單價表!$E$3:$M$1000,
          MATCH($C686, 單價表!$B$3:$B$1000, 0),
          MATCH($I686, 單價表!$E$2:$M$2, 0)
    ),
    ""
)</f>
        <v/>
      </c>
      <c r="N686" s="399" t="str">
        <f t="shared" ca="1" si="21"/>
        <v/>
      </c>
      <c r="O686" s="32" t="str">
        <f>料單!P620</f>
        <v/>
      </c>
      <c r="P686" s="32" t="str">
        <f>料單!Q620</f>
        <v/>
      </c>
      <c r="Q686" s="32" t="str">
        <f>料單!R620</f>
        <v/>
      </c>
      <c r="R686" s="32">
        <f>料單!S620</f>
        <v>0</v>
      </c>
    </row>
    <row r="687" spans="1:18" x14ac:dyDescent="0.25">
      <c r="A687" s="32">
        <f>[1]板材才數分析.!D475</f>
        <v>16024</v>
      </c>
      <c r="B687" s="32">
        <f>料單!E621</f>
        <v>0</v>
      </c>
      <c r="C687" s="32">
        <f>料單!L621</f>
        <v>0</v>
      </c>
      <c r="D687" s="32" t="str">
        <f>料單!M621</f>
        <v/>
      </c>
      <c r="E687" s="32">
        <f>料單!F621</f>
        <v>0</v>
      </c>
      <c r="F687" s="32" t="str">
        <f>料單!G621</f>
        <v/>
      </c>
      <c r="G687" s="32">
        <f>料單!H621</f>
        <v>0</v>
      </c>
      <c r="H687" s="32" t="str">
        <f>料單!I621</f>
        <v/>
      </c>
      <c r="I687" s="32">
        <f>料單!J621</f>
        <v>0</v>
      </c>
      <c r="J687" s="32">
        <f>料單!K621</f>
        <v>0</v>
      </c>
      <c r="K687" s="53">
        <f ca="1">板材才數分析.!O475</f>
        <v>0</v>
      </c>
      <c r="L687" s="400"/>
      <c r="M687" s="32" t="str">
        <f>IFERROR(
    INDEX(單價表!$E$3:$M$1000,
          MATCH($C687, 單價表!$B$3:$B$1000, 0),
          MATCH($I687, 單價表!$E$2:$M$2, 0)
    ),
    ""
)</f>
        <v/>
      </c>
      <c r="N687" s="399" t="str">
        <f t="shared" ca="1" si="21"/>
        <v/>
      </c>
      <c r="O687" s="32" t="str">
        <f>料單!P621</f>
        <v/>
      </c>
      <c r="P687" s="32" t="str">
        <f>料單!Q621</f>
        <v/>
      </c>
      <c r="Q687" s="32" t="str">
        <f>料單!R621</f>
        <v/>
      </c>
      <c r="R687" s="32">
        <f>料單!S621</f>
        <v>0</v>
      </c>
    </row>
    <row r="688" spans="1:18" x14ac:dyDescent="0.25">
      <c r="A688" s="32">
        <f>[1]板材才數分析.!D476</f>
        <v>16025</v>
      </c>
      <c r="B688" s="32">
        <f>料單!E622</f>
        <v>0</v>
      </c>
      <c r="C688" s="32">
        <f>料單!L622</f>
        <v>0</v>
      </c>
      <c r="D688" s="32" t="str">
        <f>料單!M622</f>
        <v/>
      </c>
      <c r="E688" s="32">
        <f>料單!F622</f>
        <v>0</v>
      </c>
      <c r="F688" s="32" t="str">
        <f>料單!G622</f>
        <v/>
      </c>
      <c r="G688" s="32">
        <f>料單!H622</f>
        <v>0</v>
      </c>
      <c r="H688" s="32" t="str">
        <f>料單!I622</f>
        <v/>
      </c>
      <c r="I688" s="32">
        <f>料單!J622</f>
        <v>0</v>
      </c>
      <c r="J688" s="32">
        <f>料單!K622</f>
        <v>0</v>
      </c>
      <c r="K688" s="53">
        <f ca="1">板材才數分析.!O476</f>
        <v>0</v>
      </c>
      <c r="L688" s="32" t="str">
        <f>IFERROR(VLOOKUP(C688,[1]資料庫!$K$3:$AA$10,17,FALSE),"")</f>
        <v/>
      </c>
      <c r="M688" s="32" t="str">
        <f>IFERROR(
    INDEX(單價表!$E$3:$M$1000,
          MATCH($C688, 單價表!$B$3:$B$1000, 0),
          MATCH($I688, 單價表!$E$2:$M$2, 0)
    ),
    ""
)</f>
        <v/>
      </c>
      <c r="N688" s="35" t="str">
        <f t="shared" ca="1" si="21"/>
        <v/>
      </c>
      <c r="O688" s="32" t="str">
        <f>料單!P622</f>
        <v/>
      </c>
      <c r="P688" s="32" t="str">
        <f>料單!Q622</f>
        <v/>
      </c>
      <c r="Q688" s="32" t="str">
        <f>料單!R622</f>
        <v/>
      </c>
      <c r="R688" s="32">
        <f>料單!S622</f>
        <v>0</v>
      </c>
    </row>
    <row r="689" spans="1:18" x14ac:dyDescent="0.25">
      <c r="A689" s="32">
        <f>[1]板材才數分析.!D477</f>
        <v>16026</v>
      </c>
      <c r="B689" s="32">
        <f>料單!E623</f>
        <v>0</v>
      </c>
      <c r="C689" s="32">
        <f>料單!L623</f>
        <v>0</v>
      </c>
      <c r="D689" s="32" t="str">
        <f>料單!M623</f>
        <v/>
      </c>
      <c r="E689" s="32">
        <f>料單!F623</f>
        <v>0</v>
      </c>
      <c r="F689" s="32" t="str">
        <f>料單!G623</f>
        <v/>
      </c>
      <c r="G689" s="32">
        <f>料單!H623</f>
        <v>0</v>
      </c>
      <c r="H689" s="32" t="str">
        <f>料單!I623</f>
        <v/>
      </c>
      <c r="I689" s="32">
        <f>料單!J623</f>
        <v>0</v>
      </c>
      <c r="J689" s="32">
        <f>料單!K623</f>
        <v>0</v>
      </c>
      <c r="K689" s="53">
        <f ca="1">板材才數分析.!O477</f>
        <v>0</v>
      </c>
      <c r="L689" s="32" t="str">
        <f>IFERROR(VLOOKUP(C689,[1]資料庫!$K$3:$AA$10,17,FALSE),"")</f>
        <v/>
      </c>
      <c r="M689" s="32" t="str">
        <f>IFERROR(
    INDEX(單價表!$E$3:$M$1000,
          MATCH($C689, 單價表!$B$3:$B$1000, 0),
          MATCH($I689, 單價表!$E$2:$M$2, 0)
    ),
    ""
)</f>
        <v/>
      </c>
      <c r="N689" s="35" t="str">
        <f t="shared" ca="1" si="21"/>
        <v/>
      </c>
      <c r="O689" s="32" t="str">
        <f>料單!P623</f>
        <v/>
      </c>
      <c r="P689" s="32" t="str">
        <f>料單!Q623</f>
        <v/>
      </c>
      <c r="Q689" s="32" t="str">
        <f>料單!R623</f>
        <v/>
      </c>
      <c r="R689" s="32">
        <f>料單!S623</f>
        <v>0</v>
      </c>
    </row>
    <row r="690" spans="1:18" x14ac:dyDescent="0.25">
      <c r="A690" s="32">
        <f>[1]板材才數分析.!D478</f>
        <v>16027</v>
      </c>
      <c r="B690" s="32">
        <f>料單!E624</f>
        <v>0</v>
      </c>
      <c r="C690" s="32">
        <f>料單!L624</f>
        <v>0</v>
      </c>
      <c r="D690" s="32" t="str">
        <f>料單!M624</f>
        <v/>
      </c>
      <c r="E690" s="32">
        <f>料單!F624</f>
        <v>0</v>
      </c>
      <c r="F690" s="32" t="str">
        <f>料單!G624</f>
        <v/>
      </c>
      <c r="G690" s="32">
        <f>料單!H624</f>
        <v>0</v>
      </c>
      <c r="H690" s="32" t="str">
        <f>料單!I624</f>
        <v/>
      </c>
      <c r="I690" s="32">
        <f>料單!J624</f>
        <v>0</v>
      </c>
      <c r="J690" s="32">
        <f>料單!K624</f>
        <v>0</v>
      </c>
      <c r="K690" s="53">
        <f ca="1">板材才數分析.!O478</f>
        <v>0</v>
      </c>
      <c r="L690" s="32" t="str">
        <f>IFERROR(VLOOKUP(C690,[1]資料庫!$K$3:$AA$10,17,FALSE),"")</f>
        <v/>
      </c>
      <c r="M690" s="32" t="str">
        <f>IFERROR(
    INDEX(單價表!$E$3:$M$1000,
          MATCH($C690, 單價表!$B$3:$B$1000, 0),
          MATCH($I690, 單價表!$E$2:$M$2, 0)
    ),
    ""
)</f>
        <v/>
      </c>
      <c r="N690" s="35" t="str">
        <f t="shared" ca="1" si="21"/>
        <v/>
      </c>
      <c r="O690" s="32" t="str">
        <f>料單!P624</f>
        <v/>
      </c>
      <c r="P690" s="32" t="str">
        <f>料單!Q624</f>
        <v/>
      </c>
      <c r="Q690" s="32" t="str">
        <f>料單!R624</f>
        <v/>
      </c>
      <c r="R690" s="32">
        <f>料單!S624</f>
        <v>0</v>
      </c>
    </row>
    <row r="691" spans="1:18" x14ac:dyDescent="0.25">
      <c r="A691" s="32">
        <f>[1]板材才數分析.!D479</f>
        <v>16028</v>
      </c>
      <c r="B691" s="32">
        <f>料單!E625</f>
        <v>0</v>
      </c>
      <c r="C691" s="32">
        <f>料單!L625</f>
        <v>0</v>
      </c>
      <c r="D691" s="32" t="str">
        <f>料單!M625</f>
        <v/>
      </c>
      <c r="E691" s="32">
        <f>料單!F625</f>
        <v>0</v>
      </c>
      <c r="F691" s="32" t="str">
        <f>料單!G625</f>
        <v/>
      </c>
      <c r="G691" s="32">
        <f>料單!H625</f>
        <v>0</v>
      </c>
      <c r="H691" s="32" t="str">
        <f>料單!I625</f>
        <v/>
      </c>
      <c r="I691" s="32">
        <f>料單!J625</f>
        <v>0</v>
      </c>
      <c r="J691" s="32">
        <f>料單!K625</f>
        <v>0</v>
      </c>
      <c r="K691" s="53">
        <f ca="1">板材才數分析.!O479</f>
        <v>0</v>
      </c>
      <c r="L691" s="32" t="str">
        <f>IFERROR(VLOOKUP(C691,[1]資料庫!$K$3:$AA$10,17,FALSE),"")</f>
        <v/>
      </c>
      <c r="M691" s="32" t="str">
        <f>IFERROR(
    INDEX(單價表!$E$3:$M$1000,
          MATCH($C691, 單價表!$B$3:$B$1000, 0),
          MATCH($I691, 單價表!$E$2:$M$2, 0)
    ),
    ""
)</f>
        <v/>
      </c>
      <c r="N691" s="35" t="str">
        <f t="shared" ca="1" si="21"/>
        <v/>
      </c>
      <c r="O691" s="32" t="str">
        <f>料單!P625</f>
        <v/>
      </c>
      <c r="P691" s="32" t="str">
        <f>料單!Q625</f>
        <v/>
      </c>
      <c r="Q691" s="32" t="str">
        <f>料單!R625</f>
        <v/>
      </c>
      <c r="R691" s="32">
        <f>料單!S625</f>
        <v>0</v>
      </c>
    </row>
    <row r="692" spans="1:18" x14ac:dyDescent="0.25">
      <c r="A692" s="32">
        <f>[1]板材才數分析.!D480</f>
        <v>16029</v>
      </c>
      <c r="B692" s="32">
        <f>料單!E626</f>
        <v>0</v>
      </c>
      <c r="C692" s="32">
        <f>料單!L626</f>
        <v>0</v>
      </c>
      <c r="D692" s="32" t="str">
        <f>料單!M626</f>
        <v/>
      </c>
      <c r="E692" s="32">
        <f>料單!F626</f>
        <v>0</v>
      </c>
      <c r="F692" s="32" t="str">
        <f>料單!G626</f>
        <v/>
      </c>
      <c r="G692" s="32">
        <f>料單!H626</f>
        <v>0</v>
      </c>
      <c r="H692" s="32" t="str">
        <f>料單!I626</f>
        <v/>
      </c>
      <c r="I692" s="32">
        <f>料單!J626</f>
        <v>0</v>
      </c>
      <c r="J692" s="32">
        <f>料單!K626</f>
        <v>0</v>
      </c>
      <c r="K692" s="53">
        <f ca="1">板材才數分析.!O480</f>
        <v>0</v>
      </c>
      <c r="L692" s="32" t="str">
        <f>IFERROR(VLOOKUP(C692,[1]資料庫!$K$3:$AA$10,17,FALSE),"")</f>
        <v/>
      </c>
      <c r="M692" s="32" t="str">
        <f>IFERROR(
    INDEX(單價表!$E$3:$M$1000,
          MATCH($C692, 單價表!$B$3:$B$1000, 0),
          MATCH($I692, 單價表!$E$2:$M$2, 0)
    ),
    ""
)</f>
        <v/>
      </c>
      <c r="N692" s="35" t="str">
        <f t="shared" ca="1" si="21"/>
        <v/>
      </c>
      <c r="O692" s="32" t="str">
        <f>料單!P626</f>
        <v/>
      </c>
      <c r="P692" s="32" t="str">
        <f>料單!Q626</f>
        <v/>
      </c>
      <c r="Q692" s="32" t="str">
        <f>料單!R626</f>
        <v/>
      </c>
      <c r="R692" s="32">
        <f>料單!S626</f>
        <v>0</v>
      </c>
    </row>
    <row r="693" spans="1:18" x14ac:dyDescent="0.25">
      <c r="A693" s="32">
        <f>[1]板材才數分析.!D481</f>
        <v>16030</v>
      </c>
      <c r="B693" s="32">
        <f>料單!E627</f>
        <v>0</v>
      </c>
      <c r="C693" s="32">
        <f>料單!L627</f>
        <v>0</v>
      </c>
      <c r="D693" s="32" t="str">
        <f>料單!M627</f>
        <v/>
      </c>
      <c r="E693" s="32">
        <f>料單!F627</f>
        <v>0</v>
      </c>
      <c r="F693" s="32" t="str">
        <f>料單!G627</f>
        <v/>
      </c>
      <c r="G693" s="32">
        <f>料單!H627</f>
        <v>0</v>
      </c>
      <c r="H693" s="32" t="str">
        <f>料單!I627</f>
        <v/>
      </c>
      <c r="I693" s="32">
        <f>料單!J627</f>
        <v>0</v>
      </c>
      <c r="J693" s="32">
        <f>料單!K627</f>
        <v>0</v>
      </c>
      <c r="K693" s="53">
        <f ca="1">板材才數分析.!O481</f>
        <v>0</v>
      </c>
      <c r="M693" s="32" t="str">
        <f>IFERROR(
    INDEX(單價表!$E$3:$M$1000,
          MATCH($C693, 單價表!$B$3:$B$1000, 0),
          MATCH($I693, 單價表!$E$2:$M$2, 0)
    ),
    ""
)</f>
        <v/>
      </c>
      <c r="O693" s="32" t="str">
        <f>料單!P627</f>
        <v/>
      </c>
      <c r="P693" s="32" t="str">
        <f>料單!Q627</f>
        <v/>
      </c>
      <c r="Q693" s="32" t="str">
        <f>料單!R627</f>
        <v/>
      </c>
      <c r="R693" s="32">
        <f>料單!S627</f>
        <v>0</v>
      </c>
    </row>
    <row r="694" spans="1:18" x14ac:dyDescent="0.25">
      <c r="B694" s="400"/>
      <c r="C694" s="400"/>
      <c r="D694" s="400">
        <f>[2]板材才數分析.!L482</f>
        <v>0</v>
      </c>
      <c r="E694" s="400">
        <f>[2]板材才數分析.!F482</f>
        <v>0</v>
      </c>
      <c r="F694" s="400">
        <f>[2]板材才數分析.!G482</f>
        <v>0</v>
      </c>
      <c r="G694" s="400">
        <f>[2]板材才數分析.!H482</f>
        <v>0</v>
      </c>
      <c r="H694" s="400">
        <f>[2]板材才數分析.!I482</f>
        <v>0</v>
      </c>
      <c r="I694" s="400">
        <f>[2]板材才數分析.!J482</f>
        <v>0</v>
      </c>
      <c r="J694" s="400">
        <f>[2]板材才數分析.!K482</f>
        <v>0</v>
      </c>
      <c r="K694" s="401"/>
      <c r="L694" s="400" t="str">
        <f>IFERROR(VLOOKUP(C694,[1]資料庫!$K$3:$AA$10,17,FALSE),"")</f>
        <v/>
      </c>
      <c r="M694" s="400"/>
      <c r="O694" s="32">
        <f>料單!P628</f>
        <v>0</v>
      </c>
      <c r="P694" s="32">
        <f>料單!Q628</f>
        <v>0</v>
      </c>
      <c r="Q694" s="32">
        <f>料單!R628</f>
        <v>0</v>
      </c>
    </row>
    <row r="695" spans="1:18" x14ac:dyDescent="0.25">
      <c r="B695" s="400"/>
      <c r="C695" s="400"/>
      <c r="D695" s="400">
        <f>[2]板材才數分析.!L483</f>
        <v>0</v>
      </c>
      <c r="E695" s="400">
        <f>[2]板材才數分析.!F483</f>
        <v>0</v>
      </c>
      <c r="F695" s="400">
        <f>[2]板材才數分析.!G483</f>
        <v>0</v>
      </c>
      <c r="G695" s="400">
        <f>[2]板材才數分析.!H483</f>
        <v>0</v>
      </c>
      <c r="H695" s="400">
        <f>[2]板材才數分析.!I483</f>
        <v>0</v>
      </c>
      <c r="I695" s="400">
        <f>[2]板材才數分析.!J483</f>
        <v>0</v>
      </c>
      <c r="J695" s="400">
        <f>[2]板材才數分析.!K483</f>
        <v>0</v>
      </c>
      <c r="K695" s="401"/>
      <c r="L695" s="400" t="str">
        <f>IFERROR(VLOOKUP(C695,[1]資料庫!$K$3:$AA$10,17,FALSE),"")</f>
        <v/>
      </c>
      <c r="M695" s="400"/>
    </row>
    <row r="696" spans="1:18" x14ac:dyDescent="0.25">
      <c r="B696" s="400"/>
      <c r="C696" s="400"/>
      <c r="D696" s="400">
        <f>[2]板材才數分析.!L484</f>
        <v>0</v>
      </c>
      <c r="E696" s="400">
        <f>[2]板材才數分析.!F484</f>
        <v>0</v>
      </c>
      <c r="F696" s="400">
        <f>[2]板材才數分析.!G484</f>
        <v>0</v>
      </c>
      <c r="G696" s="400">
        <f>[2]板材才數分析.!H484</f>
        <v>0</v>
      </c>
      <c r="H696" s="400">
        <f>[2]板材才數分析.!I484</f>
        <v>0</v>
      </c>
      <c r="I696" s="400">
        <f>[2]板材才數分析.!J484</f>
        <v>0</v>
      </c>
      <c r="J696" s="400">
        <f>[2]板材才數分析.!K484</f>
        <v>0</v>
      </c>
      <c r="K696" s="401"/>
      <c r="L696" s="400" t="str">
        <f>IFERROR(VLOOKUP(C696,[1]資料庫!$K$3:$AA$10,17,FALSE),"")</f>
        <v/>
      </c>
      <c r="M696" s="400"/>
    </row>
    <row r="697" spans="1:18" x14ac:dyDescent="0.25">
      <c r="B697" s="400"/>
      <c r="C697" s="400"/>
      <c r="D697" s="400">
        <f>[2]板材才數分析.!L485</f>
        <v>0</v>
      </c>
      <c r="E697" s="400">
        <f>[2]板材才數分析.!F485</f>
        <v>0</v>
      </c>
      <c r="F697" s="400">
        <f>[2]板材才數分析.!G485</f>
        <v>0</v>
      </c>
      <c r="G697" s="400">
        <f>[2]板材才數分析.!H485</f>
        <v>0</v>
      </c>
      <c r="H697" s="400">
        <f>[2]板材才數分析.!I485</f>
        <v>0</v>
      </c>
      <c r="I697" s="400">
        <f>[2]板材才數分析.!J485</f>
        <v>0</v>
      </c>
      <c r="J697" s="400">
        <f>[2]板材才數分析.!K485</f>
        <v>0</v>
      </c>
      <c r="K697" s="401"/>
      <c r="L697" s="400" t="str">
        <f>IFERROR(VLOOKUP(C697,[1]資料庫!$K$3:$AA$10,17,FALSE),"")</f>
        <v/>
      </c>
      <c r="M697" s="400"/>
    </row>
    <row r="698" spans="1:18" x14ac:dyDescent="0.25">
      <c r="B698" s="400"/>
      <c r="C698" s="400"/>
      <c r="D698" s="400">
        <f>[2]板材才數分析.!L486</f>
        <v>0</v>
      </c>
      <c r="E698" s="400">
        <f>[2]板材才數分析.!F486</f>
        <v>0</v>
      </c>
      <c r="F698" s="400">
        <f>[2]板材才數分析.!G486</f>
        <v>0</v>
      </c>
      <c r="G698" s="400">
        <f>[2]板材才數分析.!H486</f>
        <v>0</v>
      </c>
      <c r="H698" s="400">
        <f>[2]板材才數分析.!I486</f>
        <v>0</v>
      </c>
      <c r="I698" s="400">
        <f>[2]板材才數分析.!J486</f>
        <v>0</v>
      </c>
      <c r="J698" s="400">
        <f>[2]板材才數分析.!K486</f>
        <v>0</v>
      </c>
      <c r="K698" s="401"/>
      <c r="L698" s="400" t="str">
        <f>IFERROR(VLOOKUP(C698,[1]資料庫!$K$3:$AA$10,17,FALSE),"")</f>
        <v/>
      </c>
      <c r="M698" s="400"/>
    </row>
    <row r="699" spans="1:18" x14ac:dyDescent="0.25">
      <c r="B699" s="400"/>
      <c r="C699" s="400"/>
      <c r="D699" s="400">
        <f>[2]板材才數分析.!L487</f>
        <v>0</v>
      </c>
      <c r="E699" s="400">
        <f>[2]板材才數分析.!F487</f>
        <v>0</v>
      </c>
      <c r="F699" s="400">
        <f>[2]板材才數分析.!G487</f>
        <v>0</v>
      </c>
      <c r="G699" s="400">
        <f>[2]板材才數分析.!H487</f>
        <v>0</v>
      </c>
      <c r="H699" s="400">
        <f>[2]板材才數分析.!I487</f>
        <v>0</v>
      </c>
      <c r="I699" s="400">
        <f>[2]板材才數分析.!J487</f>
        <v>0</v>
      </c>
      <c r="J699" s="400">
        <f>[2]板材才數分析.!K487</f>
        <v>0</v>
      </c>
      <c r="K699" s="401"/>
      <c r="L699" s="400" t="str">
        <f>IFERROR(VLOOKUP(C699,[1]資料庫!$K$3:$AA$10,17,FALSE),"")</f>
        <v/>
      </c>
      <c r="M699" s="400"/>
      <c r="N699" s="35">
        <f t="shared" si="21"/>
        <v>0</v>
      </c>
      <c r="O699" s="32" t="str">
        <f>IFERROR(VLOOKUP(D699,[1]資料庫!$P$4:$Q$136,2,FALSE),"")</f>
        <v/>
      </c>
    </row>
    <row r="702" spans="1:18" x14ac:dyDescent="0.25">
      <c r="H702" s="524" t="s">
        <v>67</v>
      </c>
      <c r="I702" s="524"/>
      <c r="J702" s="524"/>
      <c r="K702" s="54">
        <f ca="1">SUM(K664:K691)</f>
        <v>0</v>
      </c>
      <c r="L702" s="48" t="str">
        <f>L664</f>
        <v/>
      </c>
      <c r="M702" s="48"/>
      <c r="N702" s="49"/>
      <c r="O702" s="466">
        <f ca="1">SUM(N664:N691)</f>
        <v>0</v>
      </c>
      <c r="P702" s="47"/>
    </row>
    <row r="703" spans="1:18" x14ac:dyDescent="0.25">
      <c r="A703" s="403" t="str">
        <f>料單!A630</f>
        <v>櫃體名稱</v>
      </c>
      <c r="B703" s="403">
        <f>料單!C630</f>
        <v>0</v>
      </c>
    </row>
    <row r="704" spans="1:18" x14ac:dyDescent="0.25">
      <c r="A704" s="403" t="str">
        <f>料單!A631</f>
        <v>櫃號</v>
      </c>
      <c r="B704" s="403">
        <f>料單!C631</f>
        <v>17</v>
      </c>
    </row>
    <row r="705" spans="1:18" x14ac:dyDescent="0.25">
      <c r="A705" s="403" t="str">
        <f>料單!A632</f>
        <v>櫃高</v>
      </c>
      <c r="B705" s="403">
        <f>料單!C632</f>
        <v>0</v>
      </c>
    </row>
    <row r="706" spans="1:18" x14ac:dyDescent="0.25">
      <c r="A706" s="403" t="str">
        <f>料單!A633</f>
        <v>櫃深</v>
      </c>
      <c r="B706" s="403">
        <f>料單!C633</f>
        <v>0</v>
      </c>
    </row>
    <row r="707" spans="1:18" x14ac:dyDescent="0.25">
      <c r="A707" s="403" t="str">
        <f>料單!A634</f>
        <v>櫃寬</v>
      </c>
      <c r="B707" s="403">
        <f>料單!C634</f>
        <v>0</v>
      </c>
    </row>
    <row r="708" spans="1:18" x14ac:dyDescent="0.25">
      <c r="A708" s="46" t="s">
        <v>79</v>
      </c>
      <c r="B708" s="46" t="s">
        <v>236</v>
      </c>
      <c r="C708" s="46" t="s">
        <v>962</v>
      </c>
      <c r="D708" s="46" t="s">
        <v>81</v>
      </c>
      <c r="E708" s="46" t="s">
        <v>0</v>
      </c>
      <c r="F708" s="46" t="s">
        <v>17</v>
      </c>
      <c r="G708" s="46" t="s">
        <v>1</v>
      </c>
      <c r="H708" s="46" t="s">
        <v>17</v>
      </c>
      <c r="I708" s="46" t="s">
        <v>85</v>
      </c>
      <c r="J708" s="46" t="s">
        <v>66</v>
      </c>
      <c r="K708" s="61" t="s">
        <v>2726</v>
      </c>
      <c r="L708" s="46" t="s">
        <v>87</v>
      </c>
      <c r="M708" s="46" t="s">
        <v>234</v>
      </c>
      <c r="N708" s="50" t="s">
        <v>88</v>
      </c>
      <c r="O708" s="46" t="s">
        <v>9</v>
      </c>
      <c r="P708" s="46" t="s">
        <v>9</v>
      </c>
      <c r="Q708" s="46" t="s">
        <v>9</v>
      </c>
      <c r="R708" s="46" t="s">
        <v>9</v>
      </c>
    </row>
    <row r="709" spans="1:18" x14ac:dyDescent="0.25">
      <c r="A709" s="32">
        <f>[1]板材才數分析.!D482</f>
        <v>17001</v>
      </c>
      <c r="B709" s="32" t="str">
        <f>料單!E637</f>
        <v>頂板</v>
      </c>
      <c r="C709" s="32">
        <f>料單!L637</f>
        <v>0</v>
      </c>
      <c r="D709" s="32" t="str">
        <f>料單!M637</f>
        <v/>
      </c>
      <c r="E709" s="32">
        <f>料單!F637</f>
        <v>-36</v>
      </c>
      <c r="F709" s="32" t="str">
        <f>料單!G637</f>
        <v>AA</v>
      </c>
      <c r="G709" s="32">
        <f>料單!H637</f>
        <v>0</v>
      </c>
      <c r="H709" s="32" t="str">
        <f>料單!I637</f>
        <v/>
      </c>
      <c r="I709" s="32">
        <f>料單!J637</f>
        <v>18</v>
      </c>
      <c r="J709" s="32">
        <f>料單!K637</f>
        <v>0</v>
      </c>
      <c r="K709" s="53">
        <f ca="1">板材才數分析.!O482</f>
        <v>0</v>
      </c>
      <c r="L709" s="32" t="str">
        <f>IFERROR(VLOOKUP(C709,[1]資料庫!$K$3:$AA$10,17,FALSE),"")</f>
        <v/>
      </c>
      <c r="M709" s="32">
        <f>IFERROR(
    INDEX(單價表!$E$3:$M$1000,
          MATCH($C709, 單價表!$B$3:$B$1000, 0),
          MATCH($I709, 單價表!$E$2:$M$2, 0)
    ),
    ""
)</f>
        <v>99</v>
      </c>
      <c r="N709" s="35">
        <f t="shared" ref="N709:N737" ca="1" si="22">IFERROR((K709*M709),"")</f>
        <v>0</v>
      </c>
      <c r="O709" s="32" t="str">
        <f>料單!P637</f>
        <v>背板溝</v>
      </c>
      <c r="P709" s="32" t="str">
        <f>料單!Q637</f>
        <v>側</v>
      </c>
      <c r="Q709" s="32" t="str">
        <f>料單!R637</f>
        <v/>
      </c>
      <c r="R709" s="32">
        <f>料單!S637</f>
        <v>0</v>
      </c>
    </row>
    <row r="710" spans="1:18" x14ac:dyDescent="0.25">
      <c r="A710" s="32">
        <f>[1]板材才數分析.!D483</f>
        <v>17002</v>
      </c>
      <c r="B710" s="32" t="str">
        <f>料單!E638</f>
        <v>底板</v>
      </c>
      <c r="C710" s="32">
        <f>料單!L638</f>
        <v>0</v>
      </c>
      <c r="D710" s="32" t="str">
        <f>料單!M638</f>
        <v/>
      </c>
      <c r="E710" s="32">
        <f>料單!F638</f>
        <v>-36</v>
      </c>
      <c r="F710" s="32" t="str">
        <f>料單!G638</f>
        <v>AA</v>
      </c>
      <c r="G710" s="32">
        <f>料單!H638</f>
        <v>0</v>
      </c>
      <c r="H710" s="32" t="str">
        <f>料單!I638</f>
        <v/>
      </c>
      <c r="I710" s="32">
        <f>料單!J638</f>
        <v>18</v>
      </c>
      <c r="J710" s="32">
        <f>料單!K638</f>
        <v>0</v>
      </c>
      <c r="K710" s="53">
        <f ca="1">板材才數分析.!O483</f>
        <v>0</v>
      </c>
      <c r="L710" s="32" t="str">
        <f>IFERROR(VLOOKUP(C710,[1]資料庫!$K$3:$AA$10,17,FALSE),"")</f>
        <v/>
      </c>
      <c r="M710" s="32">
        <f>IFERROR(
    INDEX(單價表!$E$3:$M$1000,
          MATCH($C710, 單價表!$B$3:$B$1000, 0),
          MATCH($I710, 單價表!$E$2:$M$2, 0)
    ),
    ""
)</f>
        <v>99</v>
      </c>
      <c r="N710" s="35">
        <f t="shared" ca="1" si="22"/>
        <v>0</v>
      </c>
      <c r="O710" s="32" t="str">
        <f>料單!P638</f>
        <v>背板溝</v>
      </c>
      <c r="P710" s="32" t="str">
        <f>料單!Q638</f>
        <v>側</v>
      </c>
      <c r="Q710" s="32" t="str">
        <f>料單!R638</f>
        <v/>
      </c>
      <c r="R710" s="32">
        <f>料單!S638</f>
        <v>0</v>
      </c>
    </row>
    <row r="711" spans="1:18" x14ac:dyDescent="0.25">
      <c r="A711" s="32">
        <f>[1]板材才數分析.!D484</f>
        <v>17003</v>
      </c>
      <c r="B711" s="32" t="str">
        <f>料單!E639</f>
        <v>左側板</v>
      </c>
      <c r="C711" s="32">
        <f>料單!L639</f>
        <v>0</v>
      </c>
      <c r="D711" s="32" t="str">
        <f>料單!M639</f>
        <v/>
      </c>
      <c r="E711" s="32">
        <f>料單!F639</f>
        <v>0</v>
      </c>
      <c r="F711" s="32" t="str">
        <f>料單!G639</f>
        <v>AA</v>
      </c>
      <c r="G711" s="32">
        <f>料單!H639</f>
        <v>0</v>
      </c>
      <c r="H711" s="32" t="str">
        <f>料單!I639</f>
        <v>AA</v>
      </c>
      <c r="I711" s="32">
        <f>料單!J639</f>
        <v>18</v>
      </c>
      <c r="J711" s="32">
        <f>料單!K639</f>
        <v>0</v>
      </c>
      <c r="K711" s="53">
        <f ca="1">板材才數分析.!O484</f>
        <v>0</v>
      </c>
      <c r="L711" s="32" t="str">
        <f>IFERROR(VLOOKUP(C711,[1]資料庫!$K$3:$AA$10,17,FALSE),"")</f>
        <v/>
      </c>
      <c r="M711" s="32">
        <f>IFERROR(
    INDEX(單價表!$E$3:$M$1000,
          MATCH($C711, 單價表!$B$3:$B$1000, 0),
          MATCH($I711, 單價表!$E$2:$M$2, 0)
    ),
    ""
)</f>
        <v>99</v>
      </c>
      <c r="N711" s="35">
        <f t="shared" ca="1" si="22"/>
        <v>0</v>
      </c>
      <c r="O711" s="32" t="str">
        <f>料單!P639</f>
        <v>背板溝</v>
      </c>
      <c r="P711" s="32" t="str">
        <f>料單!Q639</f>
        <v>面</v>
      </c>
      <c r="Q711" s="32" t="str">
        <f>料單!R639</f>
        <v>排</v>
      </c>
      <c r="R711" s="32">
        <f>料單!S639</f>
        <v>0</v>
      </c>
    </row>
    <row r="712" spans="1:18" x14ac:dyDescent="0.25">
      <c r="A712" s="32">
        <f>[1]板材才數分析.!D485</f>
        <v>17004</v>
      </c>
      <c r="B712" s="32" t="str">
        <f>料單!E640</f>
        <v>右側板</v>
      </c>
      <c r="C712" s="32">
        <f>料單!L640</f>
        <v>0</v>
      </c>
      <c r="D712" s="32" t="str">
        <f>料單!M640</f>
        <v/>
      </c>
      <c r="E712" s="32">
        <f>料單!F640</f>
        <v>0</v>
      </c>
      <c r="F712" s="32" t="str">
        <f>料單!G640</f>
        <v>AA</v>
      </c>
      <c r="G712" s="32">
        <f>料單!H640</f>
        <v>0</v>
      </c>
      <c r="H712" s="32" t="str">
        <f>料單!I640</f>
        <v>AA</v>
      </c>
      <c r="I712" s="32">
        <f>料單!J640</f>
        <v>18</v>
      </c>
      <c r="J712" s="32">
        <f>料單!K640</f>
        <v>0</v>
      </c>
      <c r="K712" s="53">
        <f ca="1">板材才數分析.!O485</f>
        <v>0</v>
      </c>
      <c r="L712" s="32" t="str">
        <f>IFERROR(VLOOKUP(C712,[1]資料庫!$K$3:$AA$10,17,FALSE),"")</f>
        <v/>
      </c>
      <c r="M712" s="32">
        <f>IFERROR(
    INDEX(單價表!$E$3:$M$1000,
          MATCH($C712, 單價表!$B$3:$B$1000, 0),
          MATCH($I712, 單價表!$E$2:$M$2, 0)
    ),
    ""
)</f>
        <v>99</v>
      </c>
      <c r="N712" s="35">
        <f t="shared" ca="1" si="22"/>
        <v>0</v>
      </c>
      <c r="O712" s="32" t="str">
        <f>料單!P640</f>
        <v>背板溝</v>
      </c>
      <c r="P712" s="32" t="str">
        <f>料單!Q640</f>
        <v>面</v>
      </c>
      <c r="Q712" s="32" t="str">
        <f>料單!R640</f>
        <v>排</v>
      </c>
      <c r="R712" s="32">
        <f>料單!S640</f>
        <v>0</v>
      </c>
    </row>
    <row r="713" spans="1:18" x14ac:dyDescent="0.25">
      <c r="A713" s="32">
        <f>[1]板材才數分析.!D486</f>
        <v>17005</v>
      </c>
      <c r="B713" s="32" t="str">
        <f>料單!E641</f>
        <v>背板</v>
      </c>
      <c r="C713" s="32">
        <f>料單!L641</f>
        <v>0</v>
      </c>
      <c r="D713" s="32" t="str">
        <f>料單!M641</f>
        <v/>
      </c>
      <c r="E713" s="32">
        <f>料單!F641</f>
        <v>-22</v>
      </c>
      <c r="F713" s="32" t="str">
        <f>料單!G641</f>
        <v/>
      </c>
      <c r="G713" s="32">
        <f>料單!H641</f>
        <v>-22</v>
      </c>
      <c r="H713" s="32" t="str">
        <f>料單!I641</f>
        <v/>
      </c>
      <c r="I713" s="32">
        <f>料單!J641</f>
        <v>4</v>
      </c>
      <c r="J713" s="32">
        <f>料單!K641</f>
        <v>0</v>
      </c>
      <c r="K713" s="53">
        <f ca="1">板材才數分析.!O486</f>
        <v>0</v>
      </c>
      <c r="L713" s="32" t="str">
        <f>IFERROR(VLOOKUP(C713,[1]資料庫!$K$3:$AA$10,17,FALSE),"")</f>
        <v/>
      </c>
      <c r="M713" s="32">
        <f>IFERROR(
    INDEX(單價表!$E$3:$M$1000,
          MATCH($C713, 單價表!$B$3:$B$1000, 0),
          MATCH($I713, 單價表!$E$2:$M$2, 0)
    ),
    ""
)</f>
        <v>43</v>
      </c>
      <c r="N713" s="35">
        <f t="shared" ca="1" si="22"/>
        <v>0</v>
      </c>
      <c r="O713" s="32" t="str">
        <f>料單!P641</f>
        <v/>
      </c>
      <c r="P713" s="32" t="str">
        <f>料單!Q641</f>
        <v/>
      </c>
      <c r="Q713" s="32" t="str">
        <f>料單!R641</f>
        <v/>
      </c>
      <c r="R713" s="32">
        <f>料單!S641</f>
        <v>0</v>
      </c>
    </row>
    <row r="714" spans="1:18" x14ac:dyDescent="0.25">
      <c r="A714" s="32">
        <f>[1]板材才數分析.!D487</f>
        <v>17006</v>
      </c>
      <c r="B714" s="32" t="str">
        <f>料單!E642</f>
        <v>背拉桿</v>
      </c>
      <c r="C714" s="32">
        <f>料單!L642</f>
        <v>0</v>
      </c>
      <c r="D714" s="32" t="str">
        <f>料單!M642</f>
        <v/>
      </c>
      <c r="E714" s="32">
        <f>料單!F642</f>
        <v>-36</v>
      </c>
      <c r="F714" s="32" t="str">
        <f>料單!G642</f>
        <v>AA</v>
      </c>
      <c r="G714" s="32">
        <f>料單!H642</f>
        <v>120</v>
      </c>
      <c r="H714" s="32" t="str">
        <f>料單!I642</f>
        <v/>
      </c>
      <c r="I714" s="32">
        <f>料單!J642</f>
        <v>18</v>
      </c>
      <c r="J714" s="32">
        <f>料單!K642</f>
        <v>0</v>
      </c>
      <c r="K714" s="53">
        <f ca="1">板材才數分析.!O487</f>
        <v>0</v>
      </c>
      <c r="L714" s="32" t="str">
        <f>IFERROR(VLOOKUP(C714,[1]資料庫!$K$3:$AA$10,17,FALSE),"")</f>
        <v/>
      </c>
      <c r="M714" s="32">
        <f>IFERROR(
    INDEX(單價表!$E$3:$M$1000,
          MATCH($C714, 單價表!$B$3:$B$1000, 0),
          MATCH($I714, 單價表!$E$2:$M$2, 0)
    ),
    ""
)</f>
        <v>99</v>
      </c>
      <c r="N714" s="35">
        <f t="shared" ca="1" si="22"/>
        <v>0</v>
      </c>
      <c r="O714" s="32" t="str">
        <f>料單!P642</f>
        <v/>
      </c>
      <c r="P714" s="32" t="str">
        <f>料單!Q642</f>
        <v>側</v>
      </c>
      <c r="Q714" s="32" t="str">
        <f>料單!R642</f>
        <v/>
      </c>
      <c r="R714" s="32">
        <f>料單!S642</f>
        <v>0</v>
      </c>
    </row>
    <row r="715" spans="1:18" x14ac:dyDescent="0.25">
      <c r="A715" s="32">
        <f>[1]板材才數分析.!D488</f>
        <v>17007</v>
      </c>
      <c r="B715" s="32" t="str">
        <f>料單!E643</f>
        <v>中立板</v>
      </c>
      <c r="C715" s="32">
        <f>料單!L643</f>
        <v>0</v>
      </c>
      <c r="D715" s="32" t="str">
        <f>料單!M643</f>
        <v/>
      </c>
      <c r="E715" s="32">
        <f>料單!F643</f>
        <v>-36</v>
      </c>
      <c r="F715" s="32" t="str">
        <f>料單!G643</f>
        <v>AA</v>
      </c>
      <c r="G715" s="32">
        <f>料單!H643</f>
        <v>-22</v>
      </c>
      <c r="H715" s="32" t="str">
        <f>料單!I643</f>
        <v/>
      </c>
      <c r="I715" s="32">
        <f>料單!J643</f>
        <v>18</v>
      </c>
      <c r="J715" s="32">
        <f>料單!K643</f>
        <v>0</v>
      </c>
      <c r="K715" s="53">
        <f ca="1">板材才數分析.!O488</f>
        <v>0</v>
      </c>
      <c r="L715" s="32" t="str">
        <f>IFERROR(VLOOKUP(C715,[1]資料庫!$K$3:$AA$10,17,FALSE),"")</f>
        <v/>
      </c>
      <c r="M715" s="32">
        <f>IFERROR(
    INDEX(單價表!$E$3:$M$1000,
          MATCH($C715, 單價表!$B$3:$B$1000, 0),
          MATCH($I715, 單價表!$E$2:$M$2, 0)
    ),
    ""
)</f>
        <v>99</v>
      </c>
      <c r="N715" s="35">
        <f t="shared" ca="1" si="22"/>
        <v>0</v>
      </c>
      <c r="O715" s="32" t="str">
        <f>料單!P643</f>
        <v/>
      </c>
      <c r="P715" s="32" t="str">
        <f>料單!Q643</f>
        <v>側</v>
      </c>
      <c r="Q715" s="32" t="str">
        <f>料單!R643</f>
        <v>排</v>
      </c>
      <c r="R715" s="32">
        <f>料單!S643</f>
        <v>0</v>
      </c>
    </row>
    <row r="716" spans="1:18" x14ac:dyDescent="0.25">
      <c r="A716" s="32">
        <f>[1]板材才數分析.!D489</f>
        <v>17008</v>
      </c>
      <c r="B716" s="32" t="str">
        <f>料單!E644</f>
        <v>活隔</v>
      </c>
      <c r="C716" s="32">
        <f>料單!L644</f>
        <v>0</v>
      </c>
      <c r="D716" s="32" t="str">
        <f>料單!M644</f>
        <v/>
      </c>
      <c r="E716" s="32">
        <f>料單!F644</f>
        <v>0</v>
      </c>
      <c r="F716" s="32" t="str">
        <f>料單!G644</f>
        <v>AA</v>
      </c>
      <c r="G716" s="32">
        <f>料單!H644</f>
        <v>-32</v>
      </c>
      <c r="H716" s="32" t="str">
        <f>料單!I644</f>
        <v>AA</v>
      </c>
      <c r="I716" s="32">
        <f>料單!J644</f>
        <v>18</v>
      </c>
      <c r="J716" s="32">
        <f>料單!K644</f>
        <v>0</v>
      </c>
      <c r="K716" s="53">
        <f ca="1">板材才數分析.!O489</f>
        <v>0</v>
      </c>
      <c r="L716" s="32" t="str">
        <f>IFERROR(VLOOKUP(C716,[1]資料庫!$K$3:$AA$10,17,FALSE),"")</f>
        <v/>
      </c>
      <c r="M716" s="32">
        <f>IFERROR(
    INDEX(單價表!$E$3:$M$1000,
          MATCH($C716, 單價表!$B$3:$B$1000, 0),
          MATCH($I716, 單價表!$E$2:$M$2, 0)
    ),
    ""
)</f>
        <v>99</v>
      </c>
      <c r="N716" s="35">
        <f t="shared" ca="1" si="22"/>
        <v>0</v>
      </c>
      <c r="O716" s="32" t="str">
        <f>料單!P644</f>
        <v/>
      </c>
      <c r="P716" s="32" t="str">
        <f>料單!Q644</f>
        <v/>
      </c>
      <c r="Q716" s="32" t="str">
        <f>料單!R644</f>
        <v/>
      </c>
      <c r="R716" s="32">
        <f>料單!S644</f>
        <v>0</v>
      </c>
    </row>
    <row r="717" spans="1:18" x14ac:dyDescent="0.25">
      <c r="A717" s="32">
        <f>[1]板材才數分析.!D490</f>
        <v>17009</v>
      </c>
      <c r="B717" s="32" t="str">
        <f>料單!E645</f>
        <v>固隔</v>
      </c>
      <c r="C717" s="32">
        <f>料單!L645</f>
        <v>0</v>
      </c>
      <c r="D717" s="32" t="str">
        <f>料單!M645</f>
        <v/>
      </c>
      <c r="E717" s="32">
        <f>料單!F645</f>
        <v>0</v>
      </c>
      <c r="F717" s="32" t="str">
        <f>料單!G645</f>
        <v>AA</v>
      </c>
      <c r="G717" s="32">
        <f>料單!H645</f>
        <v>-22</v>
      </c>
      <c r="H717" s="32" t="str">
        <f>料單!I645</f>
        <v/>
      </c>
      <c r="I717" s="32">
        <f>料單!J645</f>
        <v>18</v>
      </c>
      <c r="J717" s="32">
        <f>料單!K645</f>
        <v>0</v>
      </c>
      <c r="K717" s="53">
        <f ca="1">板材才數分析.!O490</f>
        <v>0</v>
      </c>
      <c r="L717" s="32" t="str">
        <f>IFERROR(VLOOKUP(C717,[1]資料庫!$K$3:$AA$10,17,FALSE),"")</f>
        <v/>
      </c>
      <c r="M717" s="32">
        <f>IFERROR(
    INDEX(單價表!$E$3:$M$1000,
          MATCH($C717, 單價表!$B$3:$B$1000, 0),
          MATCH($I717, 單價表!$E$2:$M$2, 0)
    ),
    ""
)</f>
        <v>99</v>
      </c>
      <c r="N717" s="35">
        <f t="shared" ca="1" si="22"/>
        <v>0</v>
      </c>
      <c r="O717" s="32" t="str">
        <f>料單!P645</f>
        <v/>
      </c>
      <c r="P717" s="32" t="str">
        <f>料單!Q645</f>
        <v>固</v>
      </c>
      <c r="Q717" s="32" t="str">
        <f>料單!R645</f>
        <v/>
      </c>
      <c r="R717" s="32">
        <f>料單!S645</f>
        <v>0</v>
      </c>
    </row>
    <row r="718" spans="1:18" x14ac:dyDescent="0.25">
      <c r="A718" s="32">
        <f>[1]板材才數分析.!D491</f>
        <v>17010</v>
      </c>
      <c r="B718" s="32" t="str">
        <f>料單!E646</f>
        <v>左門板</v>
      </c>
      <c r="C718" s="32">
        <f>料單!L646</f>
        <v>0</v>
      </c>
      <c r="D718" s="32" t="str">
        <f>料單!M646</f>
        <v/>
      </c>
      <c r="E718" s="32">
        <f>料單!F646</f>
        <v>0</v>
      </c>
      <c r="F718" s="32" t="str">
        <f>料單!G646</f>
        <v>AA</v>
      </c>
      <c r="G718" s="32">
        <f>料單!H646</f>
        <v>-4</v>
      </c>
      <c r="H718" s="32" t="str">
        <f>料單!I646</f>
        <v>AA</v>
      </c>
      <c r="I718" s="32">
        <f>料單!J646</f>
        <v>18</v>
      </c>
      <c r="J718" s="32">
        <f>料單!K646</f>
        <v>0</v>
      </c>
      <c r="K718" s="53">
        <f ca="1">板材才數分析.!O491</f>
        <v>0</v>
      </c>
      <c r="L718" s="32" t="str">
        <f>IFERROR(VLOOKUP(C718,[1]資料庫!$K$3:$AA$10,17,FALSE),"")</f>
        <v/>
      </c>
      <c r="M718" s="32">
        <f>IFERROR(
    INDEX(單價表!$E$3:$M$1000,
          MATCH($C718, 單價表!$B$3:$B$1000, 0),
          MATCH($I718, 單價表!$E$2:$M$2, 0)
    ),
    ""
)</f>
        <v>99</v>
      </c>
      <c r="N718" s="35">
        <f t="shared" ca="1" si="22"/>
        <v>0</v>
      </c>
      <c r="O718" s="32" t="str">
        <f>料單!P646</f>
        <v>鉸2</v>
      </c>
      <c r="P718" s="32" t="str">
        <f>料單!Q646</f>
        <v/>
      </c>
      <c r="Q718" s="32" t="str">
        <f>料單!R646</f>
        <v/>
      </c>
      <c r="R718" s="32">
        <f>料單!S646</f>
        <v>0</v>
      </c>
    </row>
    <row r="719" spans="1:18" x14ac:dyDescent="0.25">
      <c r="A719" s="32">
        <f>[1]板材才數分析.!D492</f>
        <v>17011</v>
      </c>
      <c r="B719" s="32" t="str">
        <f>料單!E647</f>
        <v>右門板</v>
      </c>
      <c r="C719" s="32">
        <f>料單!L647</f>
        <v>0</v>
      </c>
      <c r="D719" s="32" t="str">
        <f>料單!M647</f>
        <v/>
      </c>
      <c r="E719" s="32">
        <f>料單!F647</f>
        <v>0</v>
      </c>
      <c r="F719" s="32" t="str">
        <f>料單!G647</f>
        <v>AA</v>
      </c>
      <c r="G719" s="32">
        <f>料單!H647</f>
        <v>-4</v>
      </c>
      <c r="H719" s="32" t="str">
        <f>料單!I647</f>
        <v>AA</v>
      </c>
      <c r="I719" s="32">
        <f>料單!J647</f>
        <v>18</v>
      </c>
      <c r="J719" s="32">
        <f>料單!K647</f>
        <v>0</v>
      </c>
      <c r="K719" s="53">
        <f ca="1">板材才數分析.!O492</f>
        <v>0</v>
      </c>
      <c r="L719" s="32" t="str">
        <f>IFERROR(VLOOKUP(C719,[1]資料庫!$K$3:$AA$10,17,FALSE),"")</f>
        <v/>
      </c>
      <c r="M719" s="32">
        <f>IFERROR(
    INDEX(單價表!$E$3:$M$1000,
          MATCH($C719, 單價表!$B$3:$B$1000, 0),
          MATCH($I719, 單價表!$E$2:$M$2, 0)
    ),
    ""
)</f>
        <v>99</v>
      </c>
      <c r="N719" s="35">
        <f t="shared" ca="1" si="22"/>
        <v>0</v>
      </c>
      <c r="O719" s="32" t="str">
        <f>料單!P647</f>
        <v>鉸2</v>
      </c>
      <c r="P719" s="32" t="str">
        <f>料單!Q647</f>
        <v/>
      </c>
      <c r="Q719" s="32" t="str">
        <f>料單!R647</f>
        <v/>
      </c>
      <c r="R719" s="32">
        <f>料單!S647</f>
        <v>0</v>
      </c>
    </row>
    <row r="720" spans="1:18" x14ac:dyDescent="0.25">
      <c r="A720" s="32">
        <f>[1]板材才數分析.!D493</f>
        <v>17012</v>
      </c>
      <c r="B720" s="32">
        <f>料單!E648</f>
        <v>0</v>
      </c>
      <c r="C720" s="32">
        <f>料單!L648</f>
        <v>0</v>
      </c>
      <c r="D720" s="32" t="str">
        <f>料單!M648</f>
        <v/>
      </c>
      <c r="E720" s="32">
        <f>料單!F648</f>
        <v>0</v>
      </c>
      <c r="F720" s="32" t="str">
        <f>料單!G648</f>
        <v/>
      </c>
      <c r="G720" s="32">
        <f>料單!H648</f>
        <v>0</v>
      </c>
      <c r="H720" s="32" t="str">
        <f>料單!I648</f>
        <v/>
      </c>
      <c r="I720" s="32">
        <f>料單!J648</f>
        <v>0</v>
      </c>
      <c r="J720" s="32">
        <f>料單!K648</f>
        <v>0</v>
      </c>
      <c r="K720" s="53">
        <f ca="1">板材才數分析.!O493</f>
        <v>0</v>
      </c>
      <c r="L720" s="32" t="str">
        <f>IFERROR(VLOOKUP(C720,[1]資料庫!$K$3:$AA$10,17,FALSE),"")</f>
        <v/>
      </c>
      <c r="M720" s="32" t="str">
        <f>IFERROR(
    INDEX(單價表!$E$3:$M$1000,
          MATCH($C720, 單價表!$B$3:$B$1000, 0),
          MATCH($I720, 單價表!$E$2:$M$2, 0)
    ),
    ""
)</f>
        <v/>
      </c>
      <c r="N720" s="35" t="str">
        <f t="shared" ca="1" si="22"/>
        <v/>
      </c>
      <c r="O720" s="32" t="str">
        <f>料單!P648</f>
        <v/>
      </c>
      <c r="P720" s="32" t="str">
        <f>料單!Q648</f>
        <v/>
      </c>
      <c r="Q720" s="32" t="str">
        <f>料單!R648</f>
        <v/>
      </c>
      <c r="R720" s="32">
        <f>料單!S648</f>
        <v>0</v>
      </c>
    </row>
    <row r="721" spans="1:18" x14ac:dyDescent="0.25">
      <c r="A721" s="32">
        <f>[1]板材才數分析.!D494</f>
        <v>17013</v>
      </c>
      <c r="B721" s="32">
        <f>料單!E649</f>
        <v>0</v>
      </c>
      <c r="C721" s="32">
        <f>料單!L649</f>
        <v>0</v>
      </c>
      <c r="D721" s="32" t="str">
        <f>料單!M649</f>
        <v/>
      </c>
      <c r="E721" s="32">
        <f>料單!F649</f>
        <v>0</v>
      </c>
      <c r="F721" s="32" t="str">
        <f>料單!G649</f>
        <v/>
      </c>
      <c r="G721" s="32">
        <f>料單!H649</f>
        <v>0</v>
      </c>
      <c r="H721" s="32" t="str">
        <f>料單!I649</f>
        <v/>
      </c>
      <c r="I721" s="32">
        <f>料單!J649</f>
        <v>0</v>
      </c>
      <c r="J721" s="32">
        <f>料單!K649</f>
        <v>0</v>
      </c>
      <c r="K721" s="53">
        <f ca="1">板材才數分析.!O494</f>
        <v>0</v>
      </c>
      <c r="L721" s="32" t="str">
        <f>IFERROR(VLOOKUP(C721,[1]資料庫!$K$3:$AA$10,17,FALSE),"")</f>
        <v/>
      </c>
      <c r="M721" s="32" t="str">
        <f>IFERROR(
    INDEX(單價表!$E$3:$M$1000,
          MATCH($C721, 單價表!$B$3:$B$1000, 0),
          MATCH($I721, 單價表!$E$2:$M$2, 0)
    ),
    ""
)</f>
        <v/>
      </c>
      <c r="N721" s="35" t="str">
        <f t="shared" ca="1" si="22"/>
        <v/>
      </c>
      <c r="O721" s="32" t="str">
        <f>料單!P649</f>
        <v/>
      </c>
      <c r="P721" s="32" t="str">
        <f>料單!Q649</f>
        <v/>
      </c>
      <c r="Q721" s="32" t="str">
        <f>料單!R649</f>
        <v/>
      </c>
      <c r="R721" s="32">
        <f>料單!S649</f>
        <v>0</v>
      </c>
    </row>
    <row r="722" spans="1:18" x14ac:dyDescent="0.25">
      <c r="A722" s="32">
        <f>[1]板材才數分析.!D495</f>
        <v>17014</v>
      </c>
      <c r="B722" s="32">
        <f>料單!E650</f>
        <v>0</v>
      </c>
      <c r="C722" s="32">
        <f>料單!L650</f>
        <v>0</v>
      </c>
      <c r="D722" s="32" t="str">
        <f>料單!M650</f>
        <v/>
      </c>
      <c r="E722" s="32">
        <f>料單!F650</f>
        <v>0</v>
      </c>
      <c r="F722" s="32" t="str">
        <f>料單!G650</f>
        <v/>
      </c>
      <c r="G722" s="32">
        <f>料單!H650</f>
        <v>0</v>
      </c>
      <c r="H722" s="32" t="str">
        <f>料單!I650</f>
        <v/>
      </c>
      <c r="I722" s="32">
        <f>料單!J650</f>
        <v>0</v>
      </c>
      <c r="J722" s="32">
        <f>料單!K650</f>
        <v>0</v>
      </c>
      <c r="K722" s="53">
        <f ca="1">板材才數分析.!O495</f>
        <v>0</v>
      </c>
      <c r="L722" s="32" t="str">
        <f>IFERROR(VLOOKUP(C722,[1]資料庫!$K$3:$AA$10,17,FALSE),"")</f>
        <v/>
      </c>
      <c r="M722" s="32" t="str">
        <f>IFERROR(
    INDEX(單價表!$E$3:$M$1000,
          MATCH($C722, 單價表!$B$3:$B$1000, 0),
          MATCH($I722, 單價表!$E$2:$M$2, 0)
    ),
    ""
)</f>
        <v/>
      </c>
      <c r="N722" s="35" t="str">
        <f t="shared" ca="1" si="22"/>
        <v/>
      </c>
      <c r="O722" s="32" t="str">
        <f>料單!P650</f>
        <v/>
      </c>
      <c r="P722" s="32" t="str">
        <f>料單!Q650</f>
        <v/>
      </c>
      <c r="Q722" s="32" t="str">
        <f>料單!R650</f>
        <v/>
      </c>
      <c r="R722" s="32">
        <f>料單!S650</f>
        <v>0</v>
      </c>
    </row>
    <row r="723" spans="1:18" x14ac:dyDescent="0.25">
      <c r="A723" s="32">
        <f>[1]板材才數分析.!D496</f>
        <v>17015</v>
      </c>
      <c r="B723" s="32">
        <f>料單!E651</f>
        <v>0</v>
      </c>
      <c r="C723" s="32">
        <f>料單!L651</f>
        <v>0</v>
      </c>
      <c r="D723" s="32" t="str">
        <f>料單!M651</f>
        <v/>
      </c>
      <c r="E723" s="32">
        <f>料單!F651</f>
        <v>0</v>
      </c>
      <c r="F723" s="32" t="str">
        <f>料單!G651</f>
        <v/>
      </c>
      <c r="G723" s="32">
        <f>料單!H651</f>
        <v>0</v>
      </c>
      <c r="H723" s="32" t="str">
        <f>料單!I651</f>
        <v/>
      </c>
      <c r="I723" s="32">
        <f>料單!J651</f>
        <v>0</v>
      </c>
      <c r="J723" s="32">
        <f>料單!K651</f>
        <v>0</v>
      </c>
      <c r="K723" s="53">
        <f ca="1">板材才數分析.!O496</f>
        <v>0</v>
      </c>
      <c r="L723" s="32" t="str">
        <f>IFERROR(VLOOKUP(C723,[1]資料庫!$K$3:$AA$10,17,FALSE),"")</f>
        <v/>
      </c>
      <c r="M723" s="32" t="str">
        <f>IFERROR(
    INDEX(單價表!$E$3:$M$1000,
          MATCH($C723, 單價表!$B$3:$B$1000, 0),
          MATCH($I723, 單價表!$E$2:$M$2, 0)
    ),
    ""
)</f>
        <v/>
      </c>
      <c r="N723" s="35" t="str">
        <f t="shared" ca="1" si="22"/>
        <v/>
      </c>
      <c r="O723" s="32" t="str">
        <f>料單!P651</f>
        <v/>
      </c>
      <c r="P723" s="32" t="str">
        <f>料單!Q651</f>
        <v/>
      </c>
      <c r="Q723" s="32" t="str">
        <f>料單!R651</f>
        <v/>
      </c>
      <c r="R723" s="32">
        <f>料單!S651</f>
        <v>0</v>
      </c>
    </row>
    <row r="724" spans="1:18" x14ac:dyDescent="0.25">
      <c r="A724" s="32">
        <f>[1]板材才數分析.!D497</f>
        <v>17016</v>
      </c>
      <c r="B724" s="32">
        <f>料單!E652</f>
        <v>0</v>
      </c>
      <c r="C724" s="32">
        <f>料單!L652</f>
        <v>0</v>
      </c>
      <c r="D724" s="32" t="str">
        <f>料單!M652</f>
        <v/>
      </c>
      <c r="E724" s="32">
        <f>料單!F652</f>
        <v>0</v>
      </c>
      <c r="F724" s="32" t="str">
        <f>料單!G652</f>
        <v/>
      </c>
      <c r="G724" s="32">
        <f>料單!H652</f>
        <v>0</v>
      </c>
      <c r="H724" s="32" t="str">
        <f>料單!I652</f>
        <v/>
      </c>
      <c r="I724" s="32">
        <f>料單!J652</f>
        <v>0</v>
      </c>
      <c r="J724" s="32">
        <f>料單!K652</f>
        <v>0</v>
      </c>
      <c r="K724" s="53">
        <f ca="1">板材才數分析.!O497</f>
        <v>0</v>
      </c>
      <c r="L724" s="32" t="str">
        <f>IFERROR(VLOOKUP(C724,[1]資料庫!$K$3:$AA$10,17,FALSE),"")</f>
        <v/>
      </c>
      <c r="M724" s="32" t="str">
        <f>IFERROR(
    INDEX(單價表!$E$3:$M$1000,
          MATCH($C724, 單價表!$B$3:$B$1000, 0),
          MATCH($I724, 單價表!$E$2:$M$2, 0)
    ),
    ""
)</f>
        <v/>
      </c>
      <c r="N724" s="35" t="str">
        <f t="shared" ca="1" si="22"/>
        <v/>
      </c>
      <c r="O724" s="32" t="str">
        <f>料單!P652</f>
        <v/>
      </c>
      <c r="P724" s="32" t="str">
        <f>料單!Q652</f>
        <v/>
      </c>
      <c r="Q724" s="32" t="str">
        <f>料單!R652</f>
        <v/>
      </c>
      <c r="R724" s="32">
        <f>料單!S652</f>
        <v>0</v>
      </c>
    </row>
    <row r="725" spans="1:18" x14ac:dyDescent="0.25">
      <c r="A725" s="32">
        <f>[1]板材才數分析.!D498</f>
        <v>17017</v>
      </c>
      <c r="B725" s="32">
        <f>料單!E653</f>
        <v>0</v>
      </c>
      <c r="C725" s="32">
        <f>料單!L653</f>
        <v>0</v>
      </c>
      <c r="D725" s="32" t="str">
        <f>料單!M653</f>
        <v/>
      </c>
      <c r="E725" s="32">
        <f>料單!F653</f>
        <v>0</v>
      </c>
      <c r="F725" s="32" t="str">
        <f>料單!G653</f>
        <v/>
      </c>
      <c r="G725" s="32">
        <f>料單!H653</f>
        <v>0</v>
      </c>
      <c r="H725" s="32" t="str">
        <f>料單!I653</f>
        <v/>
      </c>
      <c r="I725" s="32">
        <f>料單!J653</f>
        <v>0</v>
      </c>
      <c r="J725" s="32">
        <f>料單!K653</f>
        <v>0</v>
      </c>
      <c r="K725" s="53">
        <f ca="1">板材才數分析.!O498</f>
        <v>0</v>
      </c>
      <c r="L725" s="32" t="str">
        <f>IFERROR(VLOOKUP(C725,[1]資料庫!$K$3:$AA$10,17,FALSE),"")</f>
        <v/>
      </c>
      <c r="M725" s="32" t="str">
        <f>IFERROR(
    INDEX(單價表!$E$3:$M$1000,
          MATCH($C725, 單價表!$B$3:$B$1000, 0),
          MATCH($I725, 單價表!$E$2:$M$2, 0)
    ),
    ""
)</f>
        <v/>
      </c>
      <c r="N725" s="35" t="str">
        <f t="shared" ca="1" si="22"/>
        <v/>
      </c>
      <c r="O725" s="32" t="str">
        <f>料單!P653</f>
        <v/>
      </c>
      <c r="P725" s="32" t="str">
        <f>料單!Q653</f>
        <v/>
      </c>
      <c r="Q725" s="32" t="str">
        <f>料單!R653</f>
        <v/>
      </c>
      <c r="R725" s="32">
        <f>料單!S653</f>
        <v>0</v>
      </c>
    </row>
    <row r="726" spans="1:18" x14ac:dyDescent="0.25">
      <c r="A726" s="32">
        <f>[1]板材才數分析.!D499</f>
        <v>17018</v>
      </c>
      <c r="B726" s="32">
        <f>料單!E654</f>
        <v>0</v>
      </c>
      <c r="C726" s="32">
        <f>料單!L654</f>
        <v>0</v>
      </c>
      <c r="D726" s="32" t="str">
        <f>料單!M654</f>
        <v/>
      </c>
      <c r="E726" s="32">
        <f>料單!F654</f>
        <v>0</v>
      </c>
      <c r="F726" s="32" t="str">
        <f>料單!G654</f>
        <v/>
      </c>
      <c r="G726" s="32">
        <f>料單!H654</f>
        <v>0</v>
      </c>
      <c r="H726" s="32" t="str">
        <f>料單!I654</f>
        <v/>
      </c>
      <c r="I726" s="32">
        <f>料單!J654</f>
        <v>0</v>
      </c>
      <c r="J726" s="32">
        <f>料單!K654</f>
        <v>0</v>
      </c>
      <c r="K726" s="53">
        <f ca="1">板材才數分析.!O499</f>
        <v>0</v>
      </c>
      <c r="L726" s="400"/>
      <c r="M726" s="32" t="str">
        <f>IFERROR(
    INDEX(單價表!$E$3:$M$1000,
          MATCH($C726, 單價表!$B$3:$B$1000, 0),
          MATCH($I726, 單價表!$E$2:$M$2, 0)
    ),
    ""
)</f>
        <v/>
      </c>
      <c r="N726" s="399" t="str">
        <f t="shared" ca="1" si="22"/>
        <v/>
      </c>
      <c r="O726" s="32" t="str">
        <f>料單!P654</f>
        <v/>
      </c>
      <c r="P726" s="32" t="str">
        <f>料單!Q654</f>
        <v/>
      </c>
      <c r="Q726" s="32" t="str">
        <f>料單!R654</f>
        <v/>
      </c>
      <c r="R726" s="32">
        <f>料單!S654</f>
        <v>0</v>
      </c>
    </row>
    <row r="727" spans="1:18" x14ac:dyDescent="0.25">
      <c r="A727" s="32">
        <f>[1]板材才數分析.!D500</f>
        <v>17019</v>
      </c>
      <c r="B727" s="32">
        <f>料單!E655</f>
        <v>0</v>
      </c>
      <c r="C727" s="32">
        <f>料單!L655</f>
        <v>0</v>
      </c>
      <c r="D727" s="32" t="str">
        <f>料單!M655</f>
        <v/>
      </c>
      <c r="E727" s="32">
        <f>料單!F655</f>
        <v>0</v>
      </c>
      <c r="F727" s="32" t="str">
        <f>料單!G655</f>
        <v/>
      </c>
      <c r="G727" s="32">
        <f>料單!H655</f>
        <v>0</v>
      </c>
      <c r="H727" s="32" t="str">
        <f>料單!I655</f>
        <v/>
      </c>
      <c r="I727" s="32">
        <f>料單!J655</f>
        <v>0</v>
      </c>
      <c r="J727" s="32">
        <f>料單!K655</f>
        <v>0</v>
      </c>
      <c r="K727" s="53">
        <f ca="1">板材才數分析.!O500</f>
        <v>0</v>
      </c>
      <c r="L727" s="400"/>
      <c r="M727" s="32" t="str">
        <f>IFERROR(
    INDEX(單價表!$E$3:$M$1000,
          MATCH($C727, 單價表!$B$3:$B$1000, 0),
          MATCH($I727, 單價表!$E$2:$M$2, 0)
    ),
    ""
)</f>
        <v/>
      </c>
      <c r="N727" s="399" t="str">
        <f t="shared" ca="1" si="22"/>
        <v/>
      </c>
      <c r="O727" s="32" t="str">
        <f>料單!P655</f>
        <v/>
      </c>
      <c r="P727" s="32" t="str">
        <f>料單!Q655</f>
        <v/>
      </c>
      <c r="Q727" s="32" t="str">
        <f>料單!R655</f>
        <v/>
      </c>
      <c r="R727" s="32">
        <f>料單!S655</f>
        <v>0</v>
      </c>
    </row>
    <row r="728" spans="1:18" x14ac:dyDescent="0.25">
      <c r="A728" s="32">
        <f>[1]板材才數分析.!D501</f>
        <v>17020</v>
      </c>
      <c r="B728" s="32">
        <f>料單!E656</f>
        <v>0</v>
      </c>
      <c r="C728" s="32">
        <f>料單!L656</f>
        <v>0</v>
      </c>
      <c r="D728" s="32" t="str">
        <f>料單!M656</f>
        <v/>
      </c>
      <c r="E728" s="32">
        <f>料單!F656</f>
        <v>0</v>
      </c>
      <c r="F728" s="32" t="str">
        <f>料單!G656</f>
        <v/>
      </c>
      <c r="G728" s="32">
        <f>料單!H656</f>
        <v>0</v>
      </c>
      <c r="H728" s="32" t="str">
        <f>料單!I656</f>
        <v/>
      </c>
      <c r="I728" s="32">
        <f>料單!J656</f>
        <v>0</v>
      </c>
      <c r="J728" s="32">
        <f>料單!K656</f>
        <v>0</v>
      </c>
      <c r="K728" s="53">
        <f ca="1">板材才數分析.!O501</f>
        <v>0</v>
      </c>
      <c r="L728" s="400"/>
      <c r="M728" s="32" t="str">
        <f>IFERROR(
    INDEX(單價表!$E$3:$M$1000,
          MATCH($C728, 單價表!$B$3:$B$1000, 0),
          MATCH($I728, 單價表!$E$2:$M$2, 0)
    ),
    ""
)</f>
        <v/>
      </c>
      <c r="N728" s="399" t="str">
        <f t="shared" ca="1" si="22"/>
        <v/>
      </c>
      <c r="O728" s="32" t="str">
        <f>料單!P656</f>
        <v/>
      </c>
      <c r="P728" s="32" t="str">
        <f>料單!Q656</f>
        <v/>
      </c>
      <c r="Q728" s="32" t="str">
        <f>料單!R656</f>
        <v/>
      </c>
      <c r="R728" s="32">
        <f>料單!S656</f>
        <v>0</v>
      </c>
    </row>
    <row r="729" spans="1:18" x14ac:dyDescent="0.25">
      <c r="A729" s="32">
        <f>[1]板材才數分析.!D502</f>
        <v>17021</v>
      </c>
      <c r="B729" s="32">
        <f>料單!E657</f>
        <v>0</v>
      </c>
      <c r="C729" s="32">
        <f>料單!L657</f>
        <v>0</v>
      </c>
      <c r="D729" s="32" t="str">
        <f>料單!M657</f>
        <v/>
      </c>
      <c r="E729" s="32">
        <f>料單!F657</f>
        <v>0</v>
      </c>
      <c r="F729" s="32" t="str">
        <f>料單!G657</f>
        <v/>
      </c>
      <c r="G729" s="32">
        <f>料單!H657</f>
        <v>0</v>
      </c>
      <c r="H729" s="32" t="str">
        <f>料單!I657</f>
        <v/>
      </c>
      <c r="I729" s="32">
        <f>料單!J657</f>
        <v>0</v>
      </c>
      <c r="J729" s="32">
        <f>料單!K657</f>
        <v>0</v>
      </c>
      <c r="K729" s="53">
        <f ca="1">板材才數分析.!O502</f>
        <v>0</v>
      </c>
      <c r="L729" s="400"/>
      <c r="M729" s="32" t="str">
        <f>IFERROR(
    INDEX(單價表!$E$3:$M$1000,
          MATCH($C729, 單價表!$B$3:$B$1000, 0),
          MATCH($I729, 單價表!$E$2:$M$2, 0)
    ),
    ""
)</f>
        <v/>
      </c>
      <c r="N729" s="399" t="str">
        <f t="shared" ca="1" si="22"/>
        <v/>
      </c>
      <c r="O729" s="32" t="str">
        <f>料單!P657</f>
        <v/>
      </c>
      <c r="P729" s="32" t="str">
        <f>料單!Q657</f>
        <v/>
      </c>
      <c r="Q729" s="32" t="str">
        <f>料單!R657</f>
        <v/>
      </c>
      <c r="R729" s="32">
        <f>料單!S657</f>
        <v>0</v>
      </c>
    </row>
    <row r="730" spans="1:18" x14ac:dyDescent="0.25">
      <c r="A730" s="32">
        <f>[1]板材才數分析.!D503</f>
        <v>17022</v>
      </c>
      <c r="B730" s="32">
        <f>料單!E658</f>
        <v>0</v>
      </c>
      <c r="C730" s="32">
        <f>料單!L658</f>
        <v>0</v>
      </c>
      <c r="D730" s="32" t="str">
        <f>料單!M658</f>
        <v/>
      </c>
      <c r="E730" s="32">
        <f>料單!F658</f>
        <v>0</v>
      </c>
      <c r="F730" s="32" t="str">
        <f>料單!G658</f>
        <v/>
      </c>
      <c r="G730" s="32">
        <f>料單!H658</f>
        <v>0</v>
      </c>
      <c r="H730" s="32" t="str">
        <f>料單!I658</f>
        <v/>
      </c>
      <c r="I730" s="32">
        <f>料單!J658</f>
        <v>0</v>
      </c>
      <c r="J730" s="32">
        <f>料單!K658</f>
        <v>0</v>
      </c>
      <c r="K730" s="53">
        <f ca="1">板材才數分析.!O503</f>
        <v>0</v>
      </c>
      <c r="L730" s="400"/>
      <c r="M730" s="32" t="str">
        <f>IFERROR(
    INDEX(單價表!$E$3:$M$1000,
          MATCH($C730, 單價表!$B$3:$B$1000, 0),
          MATCH($I730, 單價表!$E$2:$M$2, 0)
    ),
    ""
)</f>
        <v/>
      </c>
      <c r="N730" s="399" t="str">
        <f t="shared" ca="1" si="22"/>
        <v/>
      </c>
      <c r="O730" s="32" t="str">
        <f>料單!P658</f>
        <v/>
      </c>
      <c r="P730" s="32" t="str">
        <f>料單!Q658</f>
        <v/>
      </c>
      <c r="Q730" s="32" t="str">
        <f>料單!R658</f>
        <v/>
      </c>
      <c r="R730" s="32">
        <f>料單!S658</f>
        <v>0</v>
      </c>
    </row>
    <row r="731" spans="1:18" x14ac:dyDescent="0.25">
      <c r="A731" s="32">
        <f>[1]板材才數分析.!D504</f>
        <v>17023</v>
      </c>
      <c r="B731" s="32">
        <f>料單!E659</f>
        <v>0</v>
      </c>
      <c r="C731" s="32">
        <f>料單!L659</f>
        <v>0</v>
      </c>
      <c r="D731" s="32" t="str">
        <f>料單!M659</f>
        <v/>
      </c>
      <c r="E731" s="32">
        <f>料單!F659</f>
        <v>0</v>
      </c>
      <c r="F731" s="32" t="str">
        <f>料單!G659</f>
        <v/>
      </c>
      <c r="G731" s="32">
        <f>料單!H659</f>
        <v>0</v>
      </c>
      <c r="H731" s="32" t="str">
        <f>料單!I659</f>
        <v/>
      </c>
      <c r="I731" s="32">
        <f>料單!J659</f>
        <v>0</v>
      </c>
      <c r="J731" s="32">
        <f>料單!K659</f>
        <v>0</v>
      </c>
      <c r="K731" s="53">
        <f ca="1">板材才數分析.!O504</f>
        <v>0</v>
      </c>
      <c r="L731" s="400" t="str">
        <f>IFERROR(VLOOKUP(C731,[1]資料庫!$K$3:$AA$10,17,FALSE),"")</f>
        <v/>
      </c>
      <c r="M731" s="32" t="str">
        <f>IFERROR(
    INDEX(單價表!$E$3:$M$1000,
          MATCH($C731, 單價表!$B$3:$B$1000, 0),
          MATCH($I731, 單價表!$E$2:$M$2, 0)
    ),
    ""
)</f>
        <v/>
      </c>
      <c r="N731" s="399" t="str">
        <f t="shared" ca="1" si="22"/>
        <v/>
      </c>
      <c r="O731" s="32" t="str">
        <f>料單!P659</f>
        <v/>
      </c>
      <c r="P731" s="32" t="str">
        <f>料單!Q659</f>
        <v/>
      </c>
      <c r="Q731" s="32" t="str">
        <f>料單!R659</f>
        <v/>
      </c>
      <c r="R731" s="32">
        <f>料單!S659</f>
        <v>0</v>
      </c>
    </row>
    <row r="732" spans="1:18" x14ac:dyDescent="0.25">
      <c r="A732" s="32">
        <f>[1]板材才數分析.!D505</f>
        <v>17024</v>
      </c>
      <c r="B732" s="32">
        <f>料單!E660</f>
        <v>0</v>
      </c>
      <c r="C732" s="32">
        <f>料單!L660</f>
        <v>0</v>
      </c>
      <c r="D732" s="32" t="str">
        <f>料單!M660</f>
        <v/>
      </c>
      <c r="E732" s="32">
        <f>料單!F660</f>
        <v>0</v>
      </c>
      <c r="F732" s="32" t="str">
        <f>料單!G660</f>
        <v/>
      </c>
      <c r="G732" s="32">
        <f>料單!H660</f>
        <v>0</v>
      </c>
      <c r="H732" s="32" t="str">
        <f>料單!I660</f>
        <v/>
      </c>
      <c r="I732" s="32">
        <f>料單!J660</f>
        <v>0</v>
      </c>
      <c r="J732" s="32">
        <f>料單!K660</f>
        <v>0</v>
      </c>
      <c r="K732" s="53">
        <f ca="1">板材才數分析.!O505</f>
        <v>0</v>
      </c>
      <c r="L732" s="32" t="str">
        <f>IFERROR(VLOOKUP(C732,[1]資料庫!$K$3:$AA$10,17,FALSE),"")</f>
        <v/>
      </c>
      <c r="M732" s="32" t="str">
        <f>IFERROR(
    INDEX(單價表!$E$3:$M$1000,
          MATCH($C732, 單價表!$B$3:$B$1000, 0),
          MATCH($I732, 單價表!$E$2:$M$2, 0)
    ),
    ""
)</f>
        <v/>
      </c>
      <c r="N732" s="35" t="str">
        <f t="shared" ca="1" si="22"/>
        <v/>
      </c>
      <c r="O732" s="32" t="str">
        <f>料單!P660</f>
        <v/>
      </c>
      <c r="P732" s="32" t="str">
        <f>料單!Q660</f>
        <v/>
      </c>
      <c r="Q732" s="32" t="str">
        <f>料單!R660</f>
        <v/>
      </c>
      <c r="R732" s="32">
        <f>料單!S660</f>
        <v>0</v>
      </c>
    </row>
    <row r="733" spans="1:18" x14ac:dyDescent="0.25">
      <c r="A733" s="32">
        <f>[1]板材才數分析.!D506</f>
        <v>17025</v>
      </c>
      <c r="B733" s="32">
        <f>料單!E661</f>
        <v>0</v>
      </c>
      <c r="C733" s="32">
        <f>料單!L661</f>
        <v>0</v>
      </c>
      <c r="D733" s="32" t="str">
        <f>料單!M661</f>
        <v/>
      </c>
      <c r="E733" s="32">
        <f>料單!F661</f>
        <v>0</v>
      </c>
      <c r="F733" s="32" t="str">
        <f>料單!G661</f>
        <v/>
      </c>
      <c r="G733" s="32">
        <f>料單!H661</f>
        <v>0</v>
      </c>
      <c r="H733" s="32" t="str">
        <f>料單!I661</f>
        <v/>
      </c>
      <c r="I733" s="32">
        <f>料單!J661</f>
        <v>0</v>
      </c>
      <c r="J733" s="32">
        <f>料單!K661</f>
        <v>0</v>
      </c>
      <c r="K733" s="53">
        <f ca="1">板材才數分析.!O506</f>
        <v>0</v>
      </c>
      <c r="L733" s="32" t="str">
        <f>IFERROR(VLOOKUP(C733,[1]資料庫!$K$3:$AA$10,17,FALSE),"")</f>
        <v/>
      </c>
      <c r="M733" s="32" t="str">
        <f>IFERROR(
    INDEX(單價表!$E$3:$M$1000,
          MATCH($C733, 單價表!$B$3:$B$1000, 0),
          MATCH($I733, 單價表!$E$2:$M$2, 0)
    ),
    ""
)</f>
        <v/>
      </c>
      <c r="N733" s="35" t="str">
        <f t="shared" ca="1" si="22"/>
        <v/>
      </c>
      <c r="O733" s="32" t="str">
        <f>料單!P661</f>
        <v/>
      </c>
      <c r="P733" s="32" t="str">
        <f>料單!Q661</f>
        <v/>
      </c>
      <c r="Q733" s="32" t="str">
        <f>料單!R661</f>
        <v/>
      </c>
      <c r="R733" s="32">
        <f>料單!S661</f>
        <v>0</v>
      </c>
    </row>
    <row r="734" spans="1:18" x14ac:dyDescent="0.25">
      <c r="A734" s="32">
        <f>[1]板材才數分析.!D507</f>
        <v>17026</v>
      </c>
      <c r="B734" s="32">
        <f>料單!E662</f>
        <v>0</v>
      </c>
      <c r="C734" s="32">
        <f>料單!L662</f>
        <v>0</v>
      </c>
      <c r="D734" s="32" t="str">
        <f>料單!M662</f>
        <v/>
      </c>
      <c r="E734" s="32">
        <f>料單!F662</f>
        <v>0</v>
      </c>
      <c r="F734" s="32" t="str">
        <f>料單!G662</f>
        <v/>
      </c>
      <c r="G734" s="32">
        <f>料單!H662</f>
        <v>0</v>
      </c>
      <c r="H734" s="32" t="str">
        <f>料單!I662</f>
        <v/>
      </c>
      <c r="I734" s="32">
        <f>料單!J662</f>
        <v>0</v>
      </c>
      <c r="J734" s="32">
        <f>料單!K662</f>
        <v>0</v>
      </c>
      <c r="K734" s="53">
        <f ca="1">板材才數分析.!O507</f>
        <v>0</v>
      </c>
      <c r="L734" s="32" t="str">
        <f>IFERROR(VLOOKUP(C734,[1]資料庫!$K$3:$AA$10,17,FALSE),"")</f>
        <v/>
      </c>
      <c r="M734" s="32" t="str">
        <f>IFERROR(
    INDEX(單價表!$E$3:$M$1000,
          MATCH($C734, 單價表!$B$3:$B$1000, 0),
          MATCH($I734, 單價表!$E$2:$M$2, 0)
    ),
    ""
)</f>
        <v/>
      </c>
      <c r="N734" s="35" t="str">
        <f t="shared" ca="1" si="22"/>
        <v/>
      </c>
      <c r="O734" s="32" t="str">
        <f>料單!P662</f>
        <v/>
      </c>
      <c r="P734" s="32" t="str">
        <f>料單!Q662</f>
        <v/>
      </c>
      <c r="Q734" s="32" t="str">
        <f>料單!R662</f>
        <v/>
      </c>
      <c r="R734" s="32">
        <f>料單!S662</f>
        <v>0</v>
      </c>
    </row>
    <row r="735" spans="1:18" x14ac:dyDescent="0.25">
      <c r="A735" s="32">
        <f>[1]板材才數分析.!D508</f>
        <v>17027</v>
      </c>
      <c r="B735" s="32">
        <f>料單!E663</f>
        <v>0</v>
      </c>
      <c r="C735" s="32">
        <f>料單!L663</f>
        <v>0</v>
      </c>
      <c r="D735" s="32" t="str">
        <f>料單!M663</f>
        <v/>
      </c>
      <c r="E735" s="32">
        <f>料單!F663</f>
        <v>0</v>
      </c>
      <c r="F735" s="32" t="str">
        <f>料單!G663</f>
        <v/>
      </c>
      <c r="G735" s="32">
        <f>料單!H663</f>
        <v>0</v>
      </c>
      <c r="H735" s="32" t="str">
        <f>料單!I663</f>
        <v/>
      </c>
      <c r="I735" s="32">
        <f>料單!J663</f>
        <v>0</v>
      </c>
      <c r="J735" s="32">
        <f>料單!K663</f>
        <v>0</v>
      </c>
      <c r="K735" s="53">
        <f ca="1">板材才數分析.!O508</f>
        <v>0</v>
      </c>
      <c r="L735" s="32" t="str">
        <f>IFERROR(VLOOKUP(C735,[1]資料庫!$K$3:$AA$10,17,FALSE),"")</f>
        <v/>
      </c>
      <c r="M735" s="32" t="str">
        <f>IFERROR(
    INDEX(單價表!$E$3:$M$1000,
          MATCH($C735, 單價表!$B$3:$B$1000, 0),
          MATCH($I735, 單價表!$E$2:$M$2, 0)
    ),
    ""
)</f>
        <v/>
      </c>
      <c r="N735" s="35" t="str">
        <f t="shared" ca="1" si="22"/>
        <v/>
      </c>
      <c r="O735" s="32" t="str">
        <f>料單!P663</f>
        <v/>
      </c>
      <c r="P735" s="32" t="str">
        <f>料單!Q663</f>
        <v/>
      </c>
      <c r="Q735" s="32" t="str">
        <f>料單!R663</f>
        <v/>
      </c>
      <c r="R735" s="32">
        <f>料單!S663</f>
        <v>0</v>
      </c>
    </row>
    <row r="736" spans="1:18" x14ac:dyDescent="0.25">
      <c r="A736" s="32">
        <f>[1]板材才數分析.!D509</f>
        <v>17028</v>
      </c>
      <c r="B736" s="32">
        <f>料單!E664</f>
        <v>0</v>
      </c>
      <c r="C736" s="32">
        <f>料單!L664</f>
        <v>0</v>
      </c>
      <c r="D736" s="32" t="str">
        <f>料單!M664</f>
        <v/>
      </c>
      <c r="E736" s="32">
        <f>料單!F664</f>
        <v>0</v>
      </c>
      <c r="F736" s="32" t="str">
        <f>料單!G664</f>
        <v/>
      </c>
      <c r="G736" s="32">
        <f>料單!H664</f>
        <v>0</v>
      </c>
      <c r="H736" s="32" t="str">
        <f>料單!I664</f>
        <v/>
      </c>
      <c r="I736" s="32">
        <f>料單!J664</f>
        <v>0</v>
      </c>
      <c r="J736" s="32">
        <f>料單!K664</f>
        <v>0</v>
      </c>
      <c r="K736" s="53">
        <f ca="1">板材才數分析.!O509</f>
        <v>0</v>
      </c>
      <c r="L736" s="32" t="str">
        <f>IFERROR(VLOOKUP(C736,[1]資料庫!$K$3:$AA$10,17,FALSE),"")</f>
        <v/>
      </c>
      <c r="M736" s="32" t="str">
        <f>IFERROR(
    INDEX(單價表!$E$3:$M$1000,
          MATCH($C736, 單價表!$B$3:$B$1000, 0),
          MATCH($I736, 單價表!$E$2:$M$2, 0)
    ),
    ""
)</f>
        <v/>
      </c>
      <c r="N736" s="35" t="str">
        <f t="shared" ca="1" si="22"/>
        <v/>
      </c>
      <c r="O736" s="32" t="str">
        <f>料單!P664</f>
        <v/>
      </c>
      <c r="P736" s="32" t="str">
        <f>料單!Q664</f>
        <v/>
      </c>
      <c r="Q736" s="32" t="str">
        <f>料單!R664</f>
        <v/>
      </c>
      <c r="R736" s="32">
        <f>料單!S664</f>
        <v>0</v>
      </c>
    </row>
    <row r="737" spans="1:18" x14ac:dyDescent="0.25">
      <c r="A737" s="32">
        <f>[1]板材才數分析.!D510</f>
        <v>17029</v>
      </c>
      <c r="B737" s="32">
        <f>料單!E665</f>
        <v>0</v>
      </c>
      <c r="C737" s="32">
        <f>料單!L665</f>
        <v>0</v>
      </c>
      <c r="D737" s="32" t="str">
        <f>料單!M665</f>
        <v/>
      </c>
      <c r="E737" s="32">
        <f>料單!F665</f>
        <v>0</v>
      </c>
      <c r="F737" s="32" t="str">
        <f>料單!G665</f>
        <v/>
      </c>
      <c r="G737" s="32">
        <f>料單!H665</f>
        <v>0</v>
      </c>
      <c r="H737" s="32" t="str">
        <f>料單!I665</f>
        <v/>
      </c>
      <c r="I737" s="32">
        <f>料單!J665</f>
        <v>0</v>
      </c>
      <c r="J737" s="32">
        <f>料單!K665</f>
        <v>0</v>
      </c>
      <c r="K737" s="53">
        <f ca="1">板材才數分析.!O510</f>
        <v>0</v>
      </c>
      <c r="L737" s="32" t="str">
        <f>IFERROR(VLOOKUP(C737,[1]資料庫!$K$3:$AA$10,17,FALSE),"")</f>
        <v/>
      </c>
      <c r="M737" s="32" t="str">
        <f>IFERROR(
    INDEX(單價表!$E$3:$M$1000,
          MATCH($C737, 單價表!$B$3:$B$1000, 0),
          MATCH($I737, 單價表!$E$2:$M$2, 0)
    ),
    ""
)</f>
        <v/>
      </c>
      <c r="N737" s="35" t="str">
        <f t="shared" ca="1" si="22"/>
        <v/>
      </c>
      <c r="O737" s="32" t="str">
        <f>料單!P665</f>
        <v/>
      </c>
      <c r="P737" s="32" t="str">
        <f>料單!Q665</f>
        <v/>
      </c>
      <c r="Q737" s="32" t="str">
        <f>料單!R665</f>
        <v/>
      </c>
      <c r="R737" s="32">
        <f>料單!S665</f>
        <v>0</v>
      </c>
    </row>
    <row r="738" spans="1:18" x14ac:dyDescent="0.25">
      <c r="A738" s="32">
        <f>[1]板材才數分析.!D511</f>
        <v>17030</v>
      </c>
      <c r="B738" s="32">
        <f>料單!E666</f>
        <v>0</v>
      </c>
      <c r="C738" s="32">
        <f>料單!L666</f>
        <v>0</v>
      </c>
      <c r="D738" s="32" t="str">
        <f>料單!M666</f>
        <v/>
      </c>
      <c r="E738" s="32">
        <f>料單!F666</f>
        <v>0</v>
      </c>
      <c r="F738" s="32" t="str">
        <f>料單!G666</f>
        <v/>
      </c>
      <c r="G738" s="32">
        <f>料單!H666</f>
        <v>0</v>
      </c>
      <c r="H738" s="32" t="str">
        <f>料單!I666</f>
        <v/>
      </c>
      <c r="I738" s="32">
        <f>料單!J666</f>
        <v>0</v>
      </c>
      <c r="J738" s="32">
        <f>料單!K666</f>
        <v>0</v>
      </c>
      <c r="K738" s="53">
        <f ca="1">板材才數分析.!O511</f>
        <v>0</v>
      </c>
      <c r="M738" s="32" t="str">
        <f>IFERROR(
    INDEX(單價表!$E$3:$M$1000,
          MATCH($C738, 單價表!$B$3:$B$1000, 0),
          MATCH($I738, 單價表!$E$2:$M$2, 0)
    ),
    ""
)</f>
        <v/>
      </c>
      <c r="O738" s="32" t="str">
        <f>料單!P666</f>
        <v/>
      </c>
      <c r="P738" s="32" t="str">
        <f>料單!Q666</f>
        <v/>
      </c>
      <c r="Q738" s="32" t="str">
        <f>料單!R666</f>
        <v/>
      </c>
      <c r="R738" s="32">
        <f>料單!S666</f>
        <v>0</v>
      </c>
    </row>
    <row r="739" spans="1:18" x14ac:dyDescent="0.25">
      <c r="B739" s="400"/>
      <c r="C739" s="400"/>
      <c r="D739" s="400">
        <f>[2]板材才數分析.!L512</f>
        <v>0</v>
      </c>
      <c r="E739" s="400">
        <f>[2]板材才數分析.!F512</f>
        <v>0</v>
      </c>
      <c r="F739" s="400">
        <f>[2]板材才數分析.!G512</f>
        <v>0</v>
      </c>
      <c r="G739" s="400">
        <f>[2]板材才數分析.!H512</f>
        <v>0</v>
      </c>
      <c r="H739" s="400">
        <f>[2]板材才數分析.!I512</f>
        <v>0</v>
      </c>
      <c r="I739" s="400">
        <f>[2]板材才數分析.!J512</f>
        <v>0</v>
      </c>
      <c r="J739" s="400">
        <f>[2]板材才數分析.!K512</f>
        <v>0</v>
      </c>
      <c r="K739" s="401"/>
      <c r="L739" s="400" t="str">
        <f>IFERROR(VLOOKUP(C739,[1]資料庫!$K$3:$AA$10,17,FALSE),"")</f>
        <v/>
      </c>
      <c r="M739" s="400"/>
    </row>
    <row r="740" spans="1:18" x14ac:dyDescent="0.25">
      <c r="B740" s="400"/>
      <c r="C740" s="400"/>
      <c r="D740" s="400">
        <f>[2]板材才數分析.!L513</f>
        <v>0</v>
      </c>
      <c r="E740" s="400">
        <f>[2]板材才數分析.!F513</f>
        <v>0</v>
      </c>
      <c r="F740" s="400">
        <f>[2]板材才數分析.!G513</f>
        <v>0</v>
      </c>
      <c r="G740" s="400">
        <f>[2]板材才數分析.!H513</f>
        <v>0</v>
      </c>
      <c r="H740" s="400">
        <f>[2]板材才數分析.!I513</f>
        <v>0</v>
      </c>
      <c r="I740" s="400">
        <f>[2]板材才數分析.!J513</f>
        <v>0</v>
      </c>
      <c r="J740" s="400">
        <f>[2]板材才數分析.!K513</f>
        <v>0</v>
      </c>
      <c r="K740" s="401"/>
      <c r="L740" s="400" t="str">
        <f>IFERROR(VLOOKUP(C740,[1]資料庫!$K$3:$AA$10,17,FALSE),"")</f>
        <v/>
      </c>
      <c r="M740" s="400"/>
    </row>
    <row r="741" spans="1:18" x14ac:dyDescent="0.25">
      <c r="B741" s="400"/>
      <c r="C741" s="400"/>
      <c r="D741" s="400">
        <f>[2]板材才數分析.!L514</f>
        <v>0</v>
      </c>
      <c r="E741" s="400">
        <f>[2]板材才數分析.!F514</f>
        <v>0</v>
      </c>
      <c r="F741" s="400">
        <f>[2]板材才數分析.!G514</f>
        <v>0</v>
      </c>
      <c r="G741" s="400">
        <f>[2]板材才數分析.!H514</f>
        <v>0</v>
      </c>
      <c r="H741" s="400">
        <f>[2]板材才數分析.!I514</f>
        <v>0</v>
      </c>
      <c r="I741" s="400">
        <f>[2]板材才數分析.!J514</f>
        <v>0</v>
      </c>
      <c r="J741" s="400">
        <f>[2]板材才數分析.!K514</f>
        <v>0</v>
      </c>
      <c r="K741" s="401"/>
      <c r="L741" s="400" t="str">
        <f>IFERROR(VLOOKUP(C741,[1]資料庫!$K$3:$AA$10,17,FALSE),"")</f>
        <v/>
      </c>
      <c r="M741" s="400"/>
    </row>
    <row r="742" spans="1:18" x14ac:dyDescent="0.25">
      <c r="B742" s="400"/>
      <c r="C742" s="400"/>
      <c r="D742" s="400">
        <f>[2]板材才數分析.!L515</f>
        <v>0</v>
      </c>
      <c r="E742" s="400">
        <f>[2]板材才數分析.!F515</f>
        <v>0</v>
      </c>
      <c r="F742" s="400">
        <f>[2]板材才數分析.!G515</f>
        <v>0</v>
      </c>
      <c r="G742" s="400">
        <f>[2]板材才數分析.!H515</f>
        <v>0</v>
      </c>
      <c r="H742" s="400">
        <f>[2]板材才數分析.!I515</f>
        <v>0</v>
      </c>
      <c r="I742" s="400">
        <f>[2]板材才數分析.!J515</f>
        <v>0</v>
      </c>
      <c r="J742" s="400">
        <f>[2]板材才數分析.!K515</f>
        <v>0</v>
      </c>
      <c r="K742" s="401"/>
      <c r="L742" s="400" t="str">
        <f>IFERROR(VLOOKUP(C742,[1]資料庫!$K$3:$AA$10,17,FALSE),"")</f>
        <v/>
      </c>
      <c r="M742" s="400"/>
    </row>
    <row r="743" spans="1:18" x14ac:dyDescent="0.25">
      <c r="B743" s="400"/>
      <c r="C743" s="400"/>
      <c r="D743" s="400">
        <f>[2]板材才數分析.!L516</f>
        <v>0</v>
      </c>
      <c r="E743" s="400">
        <f>[2]板材才數分析.!F516</f>
        <v>0</v>
      </c>
      <c r="F743" s="400">
        <f>[2]板材才數分析.!G516</f>
        <v>0</v>
      </c>
      <c r="G743" s="400">
        <f>[2]板材才數分析.!H516</f>
        <v>0</v>
      </c>
      <c r="H743" s="400">
        <f>[2]板材才數分析.!I516</f>
        <v>0</v>
      </c>
      <c r="I743" s="400">
        <f>[2]板材才數分析.!J516</f>
        <v>0</v>
      </c>
      <c r="J743" s="400">
        <f>[2]板材才數分析.!K516</f>
        <v>0</v>
      </c>
      <c r="K743" s="401"/>
      <c r="L743" s="400" t="str">
        <f>IFERROR(VLOOKUP(C743,[1]資料庫!$K$3:$AA$10,17,FALSE),"")</f>
        <v/>
      </c>
      <c r="M743" s="400"/>
    </row>
    <row r="744" spans="1:18" x14ac:dyDescent="0.25">
      <c r="B744" s="400"/>
      <c r="C744" s="400"/>
      <c r="D744" s="400">
        <f>[2]板材才數分析.!L517</f>
        <v>0</v>
      </c>
      <c r="E744" s="400">
        <f>[2]板材才數分析.!F517</f>
        <v>0</v>
      </c>
      <c r="F744" s="400">
        <f>[2]板材才數分析.!G517</f>
        <v>0</v>
      </c>
      <c r="G744" s="400">
        <f>[2]板材才數分析.!H517</f>
        <v>0</v>
      </c>
      <c r="H744" s="400">
        <f>[2]板材才數分析.!I517</f>
        <v>0</v>
      </c>
      <c r="I744" s="400">
        <f>[2]板材才數分析.!J517</f>
        <v>0</v>
      </c>
      <c r="J744" s="400">
        <f>[2]板材才數分析.!K517</f>
        <v>0</v>
      </c>
      <c r="K744" s="401"/>
      <c r="L744" s="400" t="str">
        <f>IFERROR(VLOOKUP(C744,[1]資料庫!$K$3:$AA$10,17,FALSE),"")</f>
        <v/>
      </c>
      <c r="M744" s="400"/>
    </row>
    <row r="745" spans="1:18" x14ac:dyDescent="0.25">
      <c r="H745" s="524" t="s">
        <v>67</v>
      </c>
      <c r="I745" s="524"/>
      <c r="J745" s="524"/>
      <c r="K745" s="54">
        <f ca="1">SUM(K709:K744)</f>
        <v>0</v>
      </c>
      <c r="L745" s="48" t="str">
        <f>L709</f>
        <v/>
      </c>
      <c r="M745" s="48"/>
      <c r="N745" s="49"/>
      <c r="O745" s="466">
        <f ca="1">SUM(N709:N744)</f>
        <v>0</v>
      </c>
      <c r="P745" s="47"/>
    </row>
    <row r="746" spans="1:18" x14ac:dyDescent="0.25">
      <c r="A746" s="403" t="str">
        <f>料單!A669</f>
        <v>櫃體名稱</v>
      </c>
      <c r="B746" s="403">
        <f>料單!C669</f>
        <v>0</v>
      </c>
    </row>
    <row r="747" spans="1:18" x14ac:dyDescent="0.25">
      <c r="A747" s="403" t="str">
        <f>料單!A670</f>
        <v>櫃號</v>
      </c>
      <c r="B747" s="403">
        <f>料單!C670</f>
        <v>18</v>
      </c>
    </row>
    <row r="748" spans="1:18" x14ac:dyDescent="0.25">
      <c r="A748" s="403" t="str">
        <f>料單!A671</f>
        <v>櫃高</v>
      </c>
      <c r="B748" s="403">
        <f>料單!C671</f>
        <v>0</v>
      </c>
    </row>
    <row r="749" spans="1:18" x14ac:dyDescent="0.25">
      <c r="A749" s="403" t="str">
        <f>料單!A672</f>
        <v>櫃深</v>
      </c>
      <c r="B749" s="403">
        <f>料單!C672</f>
        <v>0</v>
      </c>
    </row>
    <row r="750" spans="1:18" x14ac:dyDescent="0.25">
      <c r="A750" s="403" t="str">
        <f>料單!A673</f>
        <v>櫃寬</v>
      </c>
      <c r="B750" s="403">
        <f>料單!C673</f>
        <v>0</v>
      </c>
    </row>
    <row r="751" spans="1:18" x14ac:dyDescent="0.25">
      <c r="A751" s="46" t="s">
        <v>79</v>
      </c>
      <c r="B751" s="46" t="s">
        <v>236</v>
      </c>
      <c r="C751" s="46" t="s">
        <v>962</v>
      </c>
      <c r="D751" s="46" t="s">
        <v>81</v>
      </c>
      <c r="E751" s="46" t="s">
        <v>0</v>
      </c>
      <c r="F751" s="46" t="s">
        <v>17</v>
      </c>
      <c r="G751" s="46" t="s">
        <v>1</v>
      </c>
      <c r="H751" s="46" t="s">
        <v>17</v>
      </c>
      <c r="I751" s="46" t="s">
        <v>85</v>
      </c>
      <c r="J751" s="46" t="s">
        <v>66</v>
      </c>
      <c r="K751" s="61" t="s">
        <v>2726</v>
      </c>
      <c r="L751" s="46" t="s">
        <v>87</v>
      </c>
      <c r="M751" s="46" t="s">
        <v>234</v>
      </c>
      <c r="N751" s="50" t="s">
        <v>88</v>
      </c>
      <c r="O751" s="46" t="s">
        <v>9</v>
      </c>
      <c r="P751" s="46" t="s">
        <v>9</v>
      </c>
      <c r="Q751" s="46" t="s">
        <v>9</v>
      </c>
      <c r="R751" s="46" t="s">
        <v>9</v>
      </c>
    </row>
    <row r="752" spans="1:18" x14ac:dyDescent="0.25">
      <c r="A752" s="32">
        <f>[1]板材才數分析.!D512</f>
        <v>18001</v>
      </c>
      <c r="B752" s="32" t="str">
        <f>料單!E676</f>
        <v>頂板</v>
      </c>
      <c r="C752" s="32">
        <f>料單!L676</f>
        <v>0</v>
      </c>
      <c r="D752" s="32" t="str">
        <f>料單!M676</f>
        <v/>
      </c>
      <c r="E752" s="32">
        <f>料單!F676</f>
        <v>-36</v>
      </c>
      <c r="F752" s="32" t="str">
        <f>料單!G676</f>
        <v>AA</v>
      </c>
      <c r="G752" s="32">
        <f>料單!H676</f>
        <v>0</v>
      </c>
      <c r="H752" s="32" t="str">
        <f>料單!I676</f>
        <v/>
      </c>
      <c r="I752" s="32">
        <f>料單!J676</f>
        <v>18</v>
      </c>
      <c r="J752" s="32">
        <f>料單!K676</f>
        <v>0</v>
      </c>
      <c r="K752" s="53">
        <f ca="1">板材才數分析.!O512</f>
        <v>0</v>
      </c>
      <c r="L752" s="32" t="str">
        <f>IFERROR(VLOOKUP(C752,[1]資料庫!$K$3:$AA$10,17,FALSE),"")</f>
        <v/>
      </c>
      <c r="M752" s="32">
        <f>IFERROR(
    INDEX(單價表!$E$3:$M$1000,
          MATCH($C752, 單價表!$B$3:$B$1000, 0),
          MATCH($I752, 單價表!$E$2:$M$2, 0)
    ),
    ""
)</f>
        <v>99</v>
      </c>
      <c r="N752" s="35">
        <f t="shared" ref="N752:N787" ca="1" si="23">IFERROR((K752*M752),"")</f>
        <v>0</v>
      </c>
      <c r="O752" s="32" t="str">
        <f>料單!P676</f>
        <v>背板溝</v>
      </c>
      <c r="P752" s="32" t="str">
        <f>料單!Q676</f>
        <v>側</v>
      </c>
      <c r="Q752" s="32" t="str">
        <f>料單!R676</f>
        <v/>
      </c>
      <c r="R752" s="32">
        <f>料單!S676</f>
        <v>0</v>
      </c>
    </row>
    <row r="753" spans="1:18" x14ac:dyDescent="0.25">
      <c r="A753" s="32">
        <f>[1]板材才數分析.!D513</f>
        <v>18002</v>
      </c>
      <c r="B753" s="32" t="str">
        <f>料單!E677</f>
        <v>底板</v>
      </c>
      <c r="C753" s="32">
        <f>料單!L677</f>
        <v>0</v>
      </c>
      <c r="D753" s="32" t="str">
        <f>料單!M677</f>
        <v/>
      </c>
      <c r="E753" s="32">
        <f>料單!F677</f>
        <v>-36</v>
      </c>
      <c r="F753" s="32" t="str">
        <f>料單!G677</f>
        <v>AA</v>
      </c>
      <c r="G753" s="32">
        <f>料單!H677</f>
        <v>0</v>
      </c>
      <c r="H753" s="32" t="str">
        <f>料單!I677</f>
        <v/>
      </c>
      <c r="I753" s="32">
        <f>料單!J677</f>
        <v>18</v>
      </c>
      <c r="J753" s="32">
        <f>料單!K677</f>
        <v>0</v>
      </c>
      <c r="K753" s="53">
        <f ca="1">板材才數分析.!O513</f>
        <v>0</v>
      </c>
      <c r="L753" s="32" t="str">
        <f>IFERROR(VLOOKUP(C753,[1]資料庫!$K$3:$AA$10,17,FALSE),"")</f>
        <v/>
      </c>
      <c r="M753" s="32">
        <f>IFERROR(
    INDEX(單價表!$E$3:$M$1000,
          MATCH($C753, 單價表!$B$3:$B$1000, 0),
          MATCH($I753, 單價表!$E$2:$M$2, 0)
    ),
    ""
)</f>
        <v>99</v>
      </c>
      <c r="N753" s="35">
        <f t="shared" ca="1" si="23"/>
        <v>0</v>
      </c>
      <c r="O753" s="32" t="str">
        <f>料單!P677</f>
        <v>背板溝</v>
      </c>
      <c r="P753" s="32" t="str">
        <f>料單!Q677</f>
        <v>側</v>
      </c>
      <c r="Q753" s="32" t="str">
        <f>料單!R677</f>
        <v/>
      </c>
      <c r="R753" s="32">
        <f>料單!S677</f>
        <v>0</v>
      </c>
    </row>
    <row r="754" spans="1:18" x14ac:dyDescent="0.25">
      <c r="A754" s="32">
        <f>[1]板材才數分析.!D514</f>
        <v>18003</v>
      </c>
      <c r="B754" s="32" t="str">
        <f>料單!E678</f>
        <v>左側板</v>
      </c>
      <c r="C754" s="32">
        <f>料單!L678</f>
        <v>0</v>
      </c>
      <c r="D754" s="32" t="str">
        <f>料單!M678</f>
        <v/>
      </c>
      <c r="E754" s="32">
        <f>料單!F678</f>
        <v>0</v>
      </c>
      <c r="F754" s="32" t="str">
        <f>料單!G678</f>
        <v>AA</v>
      </c>
      <c r="G754" s="32">
        <f>料單!H678</f>
        <v>0</v>
      </c>
      <c r="H754" s="32" t="str">
        <f>料單!I678</f>
        <v>AA</v>
      </c>
      <c r="I754" s="32">
        <f>料單!J678</f>
        <v>18</v>
      </c>
      <c r="J754" s="32">
        <f>料單!K678</f>
        <v>0</v>
      </c>
      <c r="K754" s="53">
        <f ca="1">板材才數分析.!O514</f>
        <v>0</v>
      </c>
      <c r="L754" s="32" t="str">
        <f>IFERROR(VLOOKUP(C754,[1]資料庫!$K$3:$AA$10,17,FALSE),"")</f>
        <v/>
      </c>
      <c r="M754" s="32">
        <f>IFERROR(
    INDEX(單價表!$E$3:$M$1000,
          MATCH($C754, 單價表!$B$3:$B$1000, 0),
          MATCH($I754, 單價表!$E$2:$M$2, 0)
    ),
    ""
)</f>
        <v>99</v>
      </c>
      <c r="N754" s="35">
        <f t="shared" ca="1" si="23"/>
        <v>0</v>
      </c>
      <c r="O754" s="32" t="str">
        <f>料單!P678</f>
        <v>背板溝</v>
      </c>
      <c r="P754" s="32" t="str">
        <f>料單!Q678</f>
        <v>面</v>
      </c>
      <c r="Q754" s="32" t="str">
        <f>料單!R678</f>
        <v>排</v>
      </c>
      <c r="R754" s="32">
        <f>料單!S678</f>
        <v>0</v>
      </c>
    </row>
    <row r="755" spans="1:18" x14ac:dyDescent="0.25">
      <c r="A755" s="32">
        <f>[1]板材才數分析.!D515</f>
        <v>18004</v>
      </c>
      <c r="B755" s="32" t="str">
        <f>料單!E679</f>
        <v>右側板</v>
      </c>
      <c r="C755" s="32">
        <f>料單!L679</f>
        <v>0</v>
      </c>
      <c r="D755" s="32" t="str">
        <f>料單!M679</f>
        <v/>
      </c>
      <c r="E755" s="32">
        <f>料單!F679</f>
        <v>0</v>
      </c>
      <c r="F755" s="32" t="str">
        <f>料單!G679</f>
        <v>AA</v>
      </c>
      <c r="G755" s="32">
        <f>料單!H679</f>
        <v>0</v>
      </c>
      <c r="H755" s="32" t="str">
        <f>料單!I679</f>
        <v>AA</v>
      </c>
      <c r="I755" s="32">
        <f>料單!J679</f>
        <v>18</v>
      </c>
      <c r="J755" s="32">
        <f>料單!K679</f>
        <v>0</v>
      </c>
      <c r="K755" s="53">
        <f ca="1">板材才數分析.!O515</f>
        <v>0</v>
      </c>
      <c r="L755" s="32" t="str">
        <f>IFERROR(VLOOKUP(C755,[1]資料庫!$K$3:$AA$10,17,FALSE),"")</f>
        <v/>
      </c>
      <c r="M755" s="32">
        <f>IFERROR(
    INDEX(單價表!$E$3:$M$1000,
          MATCH($C755, 單價表!$B$3:$B$1000, 0),
          MATCH($I755, 單價表!$E$2:$M$2, 0)
    ),
    ""
)</f>
        <v>99</v>
      </c>
      <c r="N755" s="35">
        <f t="shared" ca="1" si="23"/>
        <v>0</v>
      </c>
      <c r="O755" s="32" t="str">
        <f>料單!P679</f>
        <v>背板溝</v>
      </c>
      <c r="P755" s="32" t="str">
        <f>料單!Q679</f>
        <v>面</v>
      </c>
      <c r="Q755" s="32" t="str">
        <f>料單!R679</f>
        <v>排</v>
      </c>
      <c r="R755" s="32">
        <f>料單!S679</f>
        <v>0</v>
      </c>
    </row>
    <row r="756" spans="1:18" x14ac:dyDescent="0.25">
      <c r="A756" s="32">
        <f>[1]板材才數分析.!D516</f>
        <v>18005</v>
      </c>
      <c r="B756" s="32" t="str">
        <f>料單!E680</f>
        <v>背板</v>
      </c>
      <c r="C756" s="32">
        <f>料單!L680</f>
        <v>0</v>
      </c>
      <c r="D756" s="32" t="str">
        <f>料單!M680</f>
        <v/>
      </c>
      <c r="E756" s="32">
        <f>料單!F680</f>
        <v>-22</v>
      </c>
      <c r="F756" s="32" t="str">
        <f>料單!G680</f>
        <v/>
      </c>
      <c r="G756" s="32">
        <f>料單!H680</f>
        <v>-22</v>
      </c>
      <c r="H756" s="32" t="str">
        <f>料單!I680</f>
        <v/>
      </c>
      <c r="I756" s="32">
        <f>料單!J680</f>
        <v>4</v>
      </c>
      <c r="J756" s="32">
        <f>料單!K680</f>
        <v>0</v>
      </c>
      <c r="K756" s="53">
        <f ca="1">板材才數分析.!O516</f>
        <v>0</v>
      </c>
      <c r="L756" s="32" t="str">
        <f>IFERROR(VLOOKUP(C756,[1]資料庫!$K$3:$AA$10,17,FALSE),"")</f>
        <v/>
      </c>
      <c r="M756" s="32">
        <f>IFERROR(
    INDEX(單價表!$E$3:$M$1000,
          MATCH($C756, 單價表!$B$3:$B$1000, 0),
          MATCH($I756, 單價表!$E$2:$M$2, 0)
    ),
    ""
)</f>
        <v>43</v>
      </c>
      <c r="N756" s="35">
        <f t="shared" ca="1" si="23"/>
        <v>0</v>
      </c>
      <c r="O756" s="32" t="str">
        <f>料單!P680</f>
        <v/>
      </c>
      <c r="P756" s="32" t="str">
        <f>料單!Q680</f>
        <v/>
      </c>
      <c r="Q756" s="32" t="str">
        <f>料單!R680</f>
        <v/>
      </c>
      <c r="R756" s="32">
        <f>料單!S680</f>
        <v>0</v>
      </c>
    </row>
    <row r="757" spans="1:18" x14ac:dyDescent="0.25">
      <c r="A757" s="32">
        <f>[1]板材才數分析.!D517</f>
        <v>18006</v>
      </c>
      <c r="B757" s="32" t="str">
        <f>料單!E681</f>
        <v>背拉桿</v>
      </c>
      <c r="C757" s="32">
        <f>料單!L681</f>
        <v>0</v>
      </c>
      <c r="D757" s="32" t="str">
        <f>料單!M681</f>
        <v/>
      </c>
      <c r="E757" s="32">
        <f>料單!F681</f>
        <v>-36</v>
      </c>
      <c r="F757" s="32" t="str">
        <f>料單!G681</f>
        <v>AA</v>
      </c>
      <c r="G757" s="32">
        <f>料單!H681</f>
        <v>120</v>
      </c>
      <c r="H757" s="32" t="str">
        <f>料單!I681</f>
        <v/>
      </c>
      <c r="I757" s="32">
        <f>料單!J681</f>
        <v>18</v>
      </c>
      <c r="J757" s="32">
        <f>料單!K681</f>
        <v>0</v>
      </c>
      <c r="K757" s="53">
        <f ca="1">板材才數分析.!O517</f>
        <v>0</v>
      </c>
      <c r="L757" s="32" t="str">
        <f>IFERROR(VLOOKUP(C757,[1]資料庫!$K$3:$AA$10,17,FALSE),"")</f>
        <v/>
      </c>
      <c r="M757" s="32">
        <f>IFERROR(
    INDEX(單價表!$E$3:$M$1000,
          MATCH($C757, 單價表!$B$3:$B$1000, 0),
          MATCH($I757, 單價表!$E$2:$M$2, 0)
    ),
    ""
)</f>
        <v>99</v>
      </c>
      <c r="N757" s="35">
        <f t="shared" ca="1" si="23"/>
        <v>0</v>
      </c>
      <c r="O757" s="32" t="str">
        <f>料單!P681</f>
        <v/>
      </c>
      <c r="P757" s="32" t="str">
        <f>料單!Q681</f>
        <v>側</v>
      </c>
      <c r="Q757" s="32" t="str">
        <f>料單!R681</f>
        <v/>
      </c>
      <c r="R757" s="32">
        <f>料單!S681</f>
        <v>0</v>
      </c>
    </row>
    <row r="758" spans="1:18" x14ac:dyDescent="0.25">
      <c r="A758" s="32">
        <f>[1]板材才數分析.!D518</f>
        <v>18007</v>
      </c>
      <c r="B758" s="32" t="str">
        <f>料單!E682</f>
        <v>中立板</v>
      </c>
      <c r="C758" s="32">
        <f>料單!L682</f>
        <v>0</v>
      </c>
      <c r="D758" s="32" t="str">
        <f>料單!M682</f>
        <v/>
      </c>
      <c r="E758" s="32">
        <f>料單!F682</f>
        <v>-36</v>
      </c>
      <c r="F758" s="32" t="str">
        <f>料單!G682</f>
        <v>AA</v>
      </c>
      <c r="G758" s="32">
        <f>料單!H682</f>
        <v>-22</v>
      </c>
      <c r="H758" s="32" t="str">
        <f>料單!I682</f>
        <v/>
      </c>
      <c r="I758" s="32">
        <f>料單!J682</f>
        <v>18</v>
      </c>
      <c r="J758" s="32">
        <f>料單!K682</f>
        <v>0</v>
      </c>
      <c r="K758" s="53">
        <f ca="1">板材才數分析.!O518</f>
        <v>0</v>
      </c>
      <c r="L758" s="32" t="str">
        <f>IFERROR(VLOOKUP(C758,[1]資料庫!$K$3:$AA$10,17,FALSE),"")</f>
        <v/>
      </c>
      <c r="M758" s="32">
        <f>IFERROR(
    INDEX(單價表!$E$3:$M$1000,
          MATCH($C758, 單價表!$B$3:$B$1000, 0),
          MATCH($I758, 單價表!$E$2:$M$2, 0)
    ),
    ""
)</f>
        <v>99</v>
      </c>
      <c r="N758" s="35">
        <f t="shared" ca="1" si="23"/>
        <v>0</v>
      </c>
      <c r="O758" s="32" t="str">
        <f>料單!P682</f>
        <v/>
      </c>
      <c r="P758" s="32" t="str">
        <f>料單!Q682</f>
        <v>側</v>
      </c>
      <c r="Q758" s="32" t="str">
        <f>料單!R682</f>
        <v>排</v>
      </c>
      <c r="R758" s="32">
        <f>料單!S682</f>
        <v>0</v>
      </c>
    </row>
    <row r="759" spans="1:18" x14ac:dyDescent="0.25">
      <c r="A759" s="32">
        <f>[1]板材才數分析.!D519</f>
        <v>18008</v>
      </c>
      <c r="B759" s="32" t="str">
        <f>料單!E683</f>
        <v>活隔</v>
      </c>
      <c r="C759" s="32">
        <f>料單!L683</f>
        <v>0</v>
      </c>
      <c r="D759" s="32" t="str">
        <f>料單!M683</f>
        <v/>
      </c>
      <c r="E759" s="32">
        <f>料單!F683</f>
        <v>0</v>
      </c>
      <c r="F759" s="32" t="str">
        <f>料單!G683</f>
        <v>AA</v>
      </c>
      <c r="G759" s="32">
        <f>料單!H683</f>
        <v>-32</v>
      </c>
      <c r="H759" s="32" t="str">
        <f>料單!I683</f>
        <v>AA</v>
      </c>
      <c r="I759" s="32">
        <f>料單!J683</f>
        <v>18</v>
      </c>
      <c r="J759" s="32">
        <f>料單!K683</f>
        <v>0</v>
      </c>
      <c r="K759" s="53">
        <f ca="1">板材才數分析.!O519</f>
        <v>0</v>
      </c>
      <c r="L759" s="32" t="str">
        <f>IFERROR(VLOOKUP(C759,[1]資料庫!$K$3:$AA$10,17,FALSE),"")</f>
        <v/>
      </c>
      <c r="M759" s="32">
        <f>IFERROR(
    INDEX(單價表!$E$3:$M$1000,
          MATCH($C759, 單價表!$B$3:$B$1000, 0),
          MATCH($I759, 單價表!$E$2:$M$2, 0)
    ),
    ""
)</f>
        <v>99</v>
      </c>
      <c r="N759" s="35">
        <f t="shared" ca="1" si="23"/>
        <v>0</v>
      </c>
      <c r="O759" s="32" t="str">
        <f>料單!P683</f>
        <v/>
      </c>
      <c r="P759" s="32" t="str">
        <f>料單!Q683</f>
        <v/>
      </c>
      <c r="Q759" s="32" t="str">
        <f>料單!R683</f>
        <v/>
      </c>
      <c r="R759" s="32">
        <f>料單!S683</f>
        <v>0</v>
      </c>
    </row>
    <row r="760" spans="1:18" x14ac:dyDescent="0.25">
      <c r="A760" s="32">
        <f>[1]板材才數分析.!D520</f>
        <v>18009</v>
      </c>
      <c r="B760" s="32" t="str">
        <f>料單!E684</f>
        <v>固隔</v>
      </c>
      <c r="C760" s="32">
        <f>料單!L684</f>
        <v>0</v>
      </c>
      <c r="D760" s="32" t="str">
        <f>料單!M684</f>
        <v/>
      </c>
      <c r="E760" s="32">
        <f>料單!F684</f>
        <v>0</v>
      </c>
      <c r="F760" s="32" t="str">
        <f>料單!G684</f>
        <v>AA</v>
      </c>
      <c r="G760" s="32">
        <f>料單!H684</f>
        <v>-22</v>
      </c>
      <c r="H760" s="32" t="str">
        <f>料單!I684</f>
        <v/>
      </c>
      <c r="I760" s="32">
        <f>料單!J684</f>
        <v>18</v>
      </c>
      <c r="J760" s="32">
        <f>料單!K684</f>
        <v>0</v>
      </c>
      <c r="K760" s="53">
        <f ca="1">板材才數分析.!O520</f>
        <v>0</v>
      </c>
      <c r="L760" s="32" t="str">
        <f>IFERROR(VLOOKUP(C760,[1]資料庫!$K$3:$AA$10,17,FALSE),"")</f>
        <v/>
      </c>
      <c r="M760" s="32">
        <f>IFERROR(
    INDEX(單價表!$E$3:$M$1000,
          MATCH($C760, 單價表!$B$3:$B$1000, 0),
          MATCH($I760, 單價表!$E$2:$M$2, 0)
    ),
    ""
)</f>
        <v>99</v>
      </c>
      <c r="N760" s="35">
        <f t="shared" ca="1" si="23"/>
        <v>0</v>
      </c>
      <c r="O760" s="32" t="str">
        <f>料單!P684</f>
        <v/>
      </c>
      <c r="P760" s="32" t="str">
        <f>料單!Q684</f>
        <v>固</v>
      </c>
      <c r="Q760" s="32" t="str">
        <f>料單!R684</f>
        <v/>
      </c>
      <c r="R760" s="32">
        <f>料單!S684</f>
        <v>0</v>
      </c>
    </row>
    <row r="761" spans="1:18" x14ac:dyDescent="0.25">
      <c r="A761" s="32">
        <f>[1]板材才數分析.!D521</f>
        <v>18010</v>
      </c>
      <c r="B761" s="32" t="str">
        <f>料單!E685</f>
        <v>左門板</v>
      </c>
      <c r="C761" s="32">
        <f>料單!L685</f>
        <v>0</v>
      </c>
      <c r="D761" s="32" t="str">
        <f>料單!M685</f>
        <v/>
      </c>
      <c r="E761" s="32">
        <f>料單!F685</f>
        <v>0</v>
      </c>
      <c r="F761" s="32" t="str">
        <f>料單!G685</f>
        <v>AA</v>
      </c>
      <c r="G761" s="32">
        <f>料單!H685</f>
        <v>-4</v>
      </c>
      <c r="H761" s="32" t="str">
        <f>料單!I685</f>
        <v>AA</v>
      </c>
      <c r="I761" s="32">
        <f>料單!J685</f>
        <v>18</v>
      </c>
      <c r="J761" s="32">
        <f>料單!K685</f>
        <v>0</v>
      </c>
      <c r="K761" s="53">
        <f ca="1">板材才數分析.!O521</f>
        <v>0</v>
      </c>
      <c r="L761" s="32" t="str">
        <f>IFERROR(VLOOKUP(C761,[1]資料庫!$K$3:$AA$10,17,FALSE),"")</f>
        <v/>
      </c>
      <c r="M761" s="32">
        <f>IFERROR(
    INDEX(單價表!$E$3:$M$1000,
          MATCH($C761, 單價表!$B$3:$B$1000, 0),
          MATCH($I761, 單價表!$E$2:$M$2, 0)
    ),
    ""
)</f>
        <v>99</v>
      </c>
      <c r="N761" s="35">
        <f t="shared" ca="1" si="23"/>
        <v>0</v>
      </c>
      <c r="O761" s="32" t="str">
        <f>料單!P685</f>
        <v>鉸2</v>
      </c>
      <c r="P761" s="32" t="str">
        <f>料單!Q685</f>
        <v/>
      </c>
      <c r="Q761" s="32" t="str">
        <f>料單!R685</f>
        <v/>
      </c>
      <c r="R761" s="32">
        <f>料單!S685</f>
        <v>0</v>
      </c>
    </row>
    <row r="762" spans="1:18" x14ac:dyDescent="0.25">
      <c r="A762" s="32">
        <f>[1]板材才數分析.!D522</f>
        <v>18011</v>
      </c>
      <c r="B762" s="32" t="str">
        <f>料單!E686</f>
        <v>右門板</v>
      </c>
      <c r="C762" s="32">
        <f>料單!L686</f>
        <v>0</v>
      </c>
      <c r="D762" s="32" t="str">
        <f>料單!M686</f>
        <v/>
      </c>
      <c r="E762" s="32">
        <f>料單!F686</f>
        <v>0</v>
      </c>
      <c r="F762" s="32" t="str">
        <f>料單!G686</f>
        <v>AA</v>
      </c>
      <c r="G762" s="32">
        <f>料單!H686</f>
        <v>-4</v>
      </c>
      <c r="H762" s="32" t="str">
        <f>料單!I686</f>
        <v>AA</v>
      </c>
      <c r="I762" s="32">
        <f>料單!J686</f>
        <v>18</v>
      </c>
      <c r="J762" s="32">
        <f>料單!K686</f>
        <v>0</v>
      </c>
      <c r="K762" s="53">
        <f ca="1">板材才數分析.!O522</f>
        <v>0</v>
      </c>
      <c r="L762" s="32" t="str">
        <f>IFERROR(VLOOKUP(C762,[1]資料庫!$K$3:$AA$10,17,FALSE),"")</f>
        <v/>
      </c>
      <c r="M762" s="32">
        <f>IFERROR(
    INDEX(單價表!$E$3:$M$1000,
          MATCH($C762, 單價表!$B$3:$B$1000, 0),
          MATCH($I762, 單價表!$E$2:$M$2, 0)
    ),
    ""
)</f>
        <v>99</v>
      </c>
      <c r="N762" s="35">
        <f t="shared" ca="1" si="23"/>
        <v>0</v>
      </c>
      <c r="O762" s="32" t="str">
        <f>料單!P686</f>
        <v>鉸2</v>
      </c>
      <c r="P762" s="32" t="str">
        <f>料單!Q686</f>
        <v/>
      </c>
      <c r="Q762" s="32" t="str">
        <f>料單!R686</f>
        <v/>
      </c>
      <c r="R762" s="32">
        <f>料單!S686</f>
        <v>0</v>
      </c>
    </row>
    <row r="763" spans="1:18" x14ac:dyDescent="0.25">
      <c r="A763" s="32">
        <f>[1]板材才數分析.!D523</f>
        <v>18012</v>
      </c>
      <c r="B763" s="32">
        <f>料單!E687</f>
        <v>0</v>
      </c>
      <c r="C763" s="32">
        <f>料單!L687</f>
        <v>0</v>
      </c>
      <c r="D763" s="32" t="str">
        <f>料單!M687</f>
        <v/>
      </c>
      <c r="E763" s="32">
        <f>料單!F687</f>
        <v>0</v>
      </c>
      <c r="F763" s="32" t="str">
        <f>料單!G687</f>
        <v/>
      </c>
      <c r="G763" s="32">
        <f>料單!H687</f>
        <v>0</v>
      </c>
      <c r="H763" s="32" t="str">
        <f>料單!I687</f>
        <v/>
      </c>
      <c r="I763" s="32">
        <f>料單!J687</f>
        <v>0</v>
      </c>
      <c r="J763" s="32">
        <f>料單!K687</f>
        <v>0</v>
      </c>
      <c r="K763" s="53">
        <f ca="1">板材才數分析.!O523</f>
        <v>0</v>
      </c>
      <c r="L763" s="32" t="str">
        <f>IFERROR(VLOOKUP(C763,[1]資料庫!$K$3:$AA$10,17,FALSE),"")</f>
        <v/>
      </c>
      <c r="M763" s="32" t="str">
        <f>IFERROR(
    INDEX(單價表!$E$3:$M$1000,
          MATCH($C763, 單價表!$B$3:$B$1000, 0),
          MATCH($I763, 單價表!$E$2:$M$2, 0)
    ),
    ""
)</f>
        <v/>
      </c>
      <c r="N763" s="35" t="str">
        <f t="shared" ca="1" si="23"/>
        <v/>
      </c>
      <c r="O763" s="32" t="str">
        <f>料單!P687</f>
        <v/>
      </c>
      <c r="P763" s="32" t="str">
        <f>料單!Q687</f>
        <v/>
      </c>
      <c r="Q763" s="32" t="str">
        <f>料單!R687</f>
        <v/>
      </c>
      <c r="R763" s="32">
        <f>料單!S687</f>
        <v>0</v>
      </c>
    </row>
    <row r="764" spans="1:18" x14ac:dyDescent="0.25">
      <c r="A764" s="32">
        <f>[1]板材才數分析.!D524</f>
        <v>18013</v>
      </c>
      <c r="B764" s="32">
        <f>料單!E688</f>
        <v>0</v>
      </c>
      <c r="C764" s="32">
        <f>料單!L688</f>
        <v>0</v>
      </c>
      <c r="D764" s="32" t="str">
        <f>料單!M688</f>
        <v/>
      </c>
      <c r="E764" s="32">
        <f>料單!F688</f>
        <v>0</v>
      </c>
      <c r="F764" s="32" t="str">
        <f>料單!G688</f>
        <v/>
      </c>
      <c r="G764" s="32">
        <f>料單!H688</f>
        <v>0</v>
      </c>
      <c r="H764" s="32" t="str">
        <f>料單!I688</f>
        <v/>
      </c>
      <c r="I764" s="32">
        <f>料單!J688</f>
        <v>0</v>
      </c>
      <c r="J764" s="32">
        <f>料單!K688</f>
        <v>0</v>
      </c>
      <c r="K764" s="53">
        <f ca="1">板材才數分析.!O524</f>
        <v>0</v>
      </c>
      <c r="L764" s="32" t="str">
        <f>IFERROR(VLOOKUP(C764,[1]資料庫!$K$3:$AA$10,17,FALSE),"")</f>
        <v/>
      </c>
      <c r="M764" s="32" t="str">
        <f>IFERROR(
    INDEX(單價表!$E$3:$M$1000,
          MATCH($C764, 單價表!$B$3:$B$1000, 0),
          MATCH($I764, 單價表!$E$2:$M$2, 0)
    ),
    ""
)</f>
        <v/>
      </c>
      <c r="N764" s="35" t="str">
        <f t="shared" ca="1" si="23"/>
        <v/>
      </c>
      <c r="O764" s="32" t="str">
        <f>料單!P688</f>
        <v/>
      </c>
      <c r="P764" s="32" t="str">
        <f>料單!Q688</f>
        <v/>
      </c>
      <c r="Q764" s="32" t="str">
        <f>料單!R688</f>
        <v/>
      </c>
      <c r="R764" s="32">
        <f>料單!S688</f>
        <v>0</v>
      </c>
    </row>
    <row r="765" spans="1:18" x14ac:dyDescent="0.25">
      <c r="A765" s="32">
        <f>[1]板材才數分析.!D525</f>
        <v>18014</v>
      </c>
      <c r="B765" s="32">
        <f>料單!E689</f>
        <v>0</v>
      </c>
      <c r="C765" s="32">
        <f>料單!L689</f>
        <v>0</v>
      </c>
      <c r="D765" s="32" t="str">
        <f>料單!M689</f>
        <v/>
      </c>
      <c r="E765" s="32">
        <f>料單!F689</f>
        <v>0</v>
      </c>
      <c r="F765" s="32" t="str">
        <f>料單!G689</f>
        <v/>
      </c>
      <c r="G765" s="32">
        <f>料單!H689</f>
        <v>0</v>
      </c>
      <c r="H765" s="32" t="str">
        <f>料單!I689</f>
        <v/>
      </c>
      <c r="I765" s="32">
        <f>料單!J689</f>
        <v>0</v>
      </c>
      <c r="J765" s="32">
        <f>料單!K689</f>
        <v>0</v>
      </c>
      <c r="K765" s="53">
        <f ca="1">板材才數分析.!O525</f>
        <v>0</v>
      </c>
      <c r="L765" s="32" t="str">
        <f>IFERROR(VLOOKUP(C765,[1]資料庫!$K$3:$AA$10,17,FALSE),"")</f>
        <v/>
      </c>
      <c r="M765" s="32" t="str">
        <f>IFERROR(
    INDEX(單價表!$E$3:$M$1000,
          MATCH($C765, 單價表!$B$3:$B$1000, 0),
          MATCH($I765, 單價表!$E$2:$M$2, 0)
    ),
    ""
)</f>
        <v/>
      </c>
      <c r="N765" s="35" t="str">
        <f t="shared" ca="1" si="23"/>
        <v/>
      </c>
      <c r="O765" s="32" t="str">
        <f>料單!P689</f>
        <v/>
      </c>
      <c r="P765" s="32" t="str">
        <f>料單!Q689</f>
        <v/>
      </c>
      <c r="Q765" s="32" t="str">
        <f>料單!R689</f>
        <v/>
      </c>
      <c r="R765" s="32">
        <f>料單!S689</f>
        <v>0</v>
      </c>
    </row>
    <row r="766" spans="1:18" x14ac:dyDescent="0.25">
      <c r="A766" s="32">
        <f>[1]板材才數分析.!D526</f>
        <v>18015</v>
      </c>
      <c r="B766" s="32">
        <f>料單!E690</f>
        <v>0</v>
      </c>
      <c r="C766" s="32">
        <f>料單!L690</f>
        <v>0</v>
      </c>
      <c r="D766" s="32" t="str">
        <f>料單!M690</f>
        <v/>
      </c>
      <c r="E766" s="32">
        <f>料單!F690</f>
        <v>0</v>
      </c>
      <c r="F766" s="32" t="str">
        <f>料單!G690</f>
        <v/>
      </c>
      <c r="G766" s="32">
        <f>料單!H690</f>
        <v>0</v>
      </c>
      <c r="H766" s="32" t="str">
        <f>料單!I690</f>
        <v/>
      </c>
      <c r="I766" s="32">
        <f>料單!J690</f>
        <v>0</v>
      </c>
      <c r="J766" s="32">
        <f>料單!K690</f>
        <v>0</v>
      </c>
      <c r="K766" s="53">
        <f ca="1">板材才數分析.!O526</f>
        <v>0</v>
      </c>
      <c r="L766" s="32" t="str">
        <f>IFERROR(VLOOKUP(C766,[1]資料庫!$K$3:$AA$10,17,FALSE),"")</f>
        <v/>
      </c>
      <c r="M766" s="32" t="str">
        <f>IFERROR(
    INDEX(單價表!$E$3:$M$1000,
          MATCH($C766, 單價表!$B$3:$B$1000, 0),
          MATCH($I766, 單價表!$E$2:$M$2, 0)
    ),
    ""
)</f>
        <v/>
      </c>
      <c r="N766" s="35" t="str">
        <f t="shared" ca="1" si="23"/>
        <v/>
      </c>
      <c r="O766" s="32" t="str">
        <f>料單!P690</f>
        <v/>
      </c>
      <c r="P766" s="32" t="str">
        <f>料單!Q690</f>
        <v/>
      </c>
      <c r="Q766" s="32" t="str">
        <f>料單!R690</f>
        <v/>
      </c>
      <c r="R766" s="32">
        <f>料單!S690</f>
        <v>0</v>
      </c>
    </row>
    <row r="767" spans="1:18" x14ac:dyDescent="0.25">
      <c r="A767" s="32">
        <f>[1]板材才數分析.!D527</f>
        <v>18016</v>
      </c>
      <c r="B767" s="32">
        <f>料單!E691</f>
        <v>0</v>
      </c>
      <c r="C767" s="32">
        <f>料單!L691</f>
        <v>0</v>
      </c>
      <c r="D767" s="32" t="str">
        <f>料單!M691</f>
        <v/>
      </c>
      <c r="E767" s="32">
        <f>料單!F691</f>
        <v>0</v>
      </c>
      <c r="F767" s="32" t="str">
        <f>料單!G691</f>
        <v/>
      </c>
      <c r="G767" s="32">
        <f>料單!H691</f>
        <v>0</v>
      </c>
      <c r="H767" s="32" t="str">
        <f>料單!I691</f>
        <v/>
      </c>
      <c r="I767" s="32">
        <f>料單!J691</f>
        <v>0</v>
      </c>
      <c r="J767" s="32">
        <f>料單!K691</f>
        <v>0</v>
      </c>
      <c r="K767" s="53">
        <f ca="1">板材才數分析.!O527</f>
        <v>0</v>
      </c>
      <c r="L767" s="32" t="str">
        <f>IFERROR(VLOOKUP(C767,[1]資料庫!$K$3:$AA$10,17,FALSE),"")</f>
        <v/>
      </c>
      <c r="M767" s="32" t="str">
        <f>IFERROR(
    INDEX(單價表!$E$3:$M$1000,
          MATCH($C767, 單價表!$B$3:$B$1000, 0),
          MATCH($I767, 單價表!$E$2:$M$2, 0)
    ),
    ""
)</f>
        <v/>
      </c>
      <c r="N767" s="35" t="str">
        <f t="shared" ca="1" si="23"/>
        <v/>
      </c>
      <c r="O767" s="32" t="str">
        <f>料單!P691</f>
        <v/>
      </c>
      <c r="P767" s="32" t="str">
        <f>料單!Q691</f>
        <v/>
      </c>
      <c r="Q767" s="32" t="str">
        <f>料單!R691</f>
        <v/>
      </c>
      <c r="R767" s="32">
        <f>料單!S691</f>
        <v>0</v>
      </c>
    </row>
    <row r="768" spans="1:18" x14ac:dyDescent="0.25">
      <c r="A768" s="32">
        <f>[1]板材才數分析.!D528</f>
        <v>18017</v>
      </c>
      <c r="B768" s="32">
        <f>料單!E692</f>
        <v>0</v>
      </c>
      <c r="C768" s="32">
        <f>料單!L692</f>
        <v>0</v>
      </c>
      <c r="D768" s="32" t="str">
        <f>料單!M692</f>
        <v/>
      </c>
      <c r="E768" s="32">
        <f>料單!F692</f>
        <v>0</v>
      </c>
      <c r="F768" s="32" t="str">
        <f>料單!G692</f>
        <v/>
      </c>
      <c r="G768" s="32">
        <f>料單!H692</f>
        <v>0</v>
      </c>
      <c r="H768" s="32" t="str">
        <f>料單!I692</f>
        <v/>
      </c>
      <c r="I768" s="32">
        <f>料單!J692</f>
        <v>0</v>
      </c>
      <c r="J768" s="32">
        <f>料單!K692</f>
        <v>0</v>
      </c>
      <c r="K768" s="53">
        <f ca="1">板材才數分析.!O528</f>
        <v>0</v>
      </c>
      <c r="L768" s="32" t="str">
        <f>IFERROR(VLOOKUP(C768,[1]資料庫!$K$3:$AA$10,17,FALSE),"")</f>
        <v/>
      </c>
      <c r="M768" s="32" t="str">
        <f>IFERROR(
    INDEX(單價表!$E$3:$M$1000,
          MATCH($C768, 單價表!$B$3:$B$1000, 0),
          MATCH($I768, 單價表!$E$2:$M$2, 0)
    ),
    ""
)</f>
        <v/>
      </c>
      <c r="N768" s="35" t="str">
        <f t="shared" ca="1" si="23"/>
        <v/>
      </c>
      <c r="O768" s="32" t="str">
        <f>料單!P692</f>
        <v/>
      </c>
      <c r="P768" s="32" t="str">
        <f>料單!Q692</f>
        <v/>
      </c>
      <c r="Q768" s="32" t="str">
        <f>料單!R692</f>
        <v/>
      </c>
      <c r="R768" s="32">
        <f>料單!S692</f>
        <v>0</v>
      </c>
    </row>
    <row r="769" spans="1:18" x14ac:dyDescent="0.25">
      <c r="A769" s="32">
        <f>[1]板材才數分析.!D529</f>
        <v>18018</v>
      </c>
      <c r="B769" s="32">
        <f>料單!E693</f>
        <v>0</v>
      </c>
      <c r="C769" s="32">
        <f>料單!L693</f>
        <v>0</v>
      </c>
      <c r="D769" s="32" t="str">
        <f>料單!M693</f>
        <v/>
      </c>
      <c r="E769" s="32">
        <f>料單!F693</f>
        <v>0</v>
      </c>
      <c r="F769" s="32" t="str">
        <f>料單!G693</f>
        <v/>
      </c>
      <c r="G769" s="32">
        <f>料單!H693</f>
        <v>0</v>
      </c>
      <c r="H769" s="32" t="str">
        <f>料單!I693</f>
        <v/>
      </c>
      <c r="I769" s="32">
        <f>料單!J693</f>
        <v>0</v>
      </c>
      <c r="J769" s="32">
        <f>料單!K693</f>
        <v>0</v>
      </c>
      <c r="K769" s="53">
        <f ca="1">板材才數分析.!O529</f>
        <v>0</v>
      </c>
      <c r="L769" s="32" t="str">
        <f>IFERROR(VLOOKUP(C769,[1]資料庫!$K$3:$AA$10,17,FALSE),"")</f>
        <v/>
      </c>
      <c r="M769" s="32" t="str">
        <f>IFERROR(
    INDEX(單價表!$E$3:$M$1000,
          MATCH($C769, 單價表!$B$3:$B$1000, 0),
          MATCH($I769, 單價表!$E$2:$M$2, 0)
    ),
    ""
)</f>
        <v/>
      </c>
      <c r="N769" s="35" t="str">
        <f t="shared" ca="1" si="23"/>
        <v/>
      </c>
      <c r="O769" s="32" t="str">
        <f>料單!P693</f>
        <v/>
      </c>
      <c r="P769" s="32" t="str">
        <f>料單!Q693</f>
        <v/>
      </c>
      <c r="Q769" s="32" t="str">
        <f>料單!R693</f>
        <v/>
      </c>
      <c r="R769" s="32">
        <f>料單!S693</f>
        <v>0</v>
      </c>
    </row>
    <row r="770" spans="1:18" x14ac:dyDescent="0.25">
      <c r="A770" s="32">
        <f>[1]板材才數分析.!D530</f>
        <v>18019</v>
      </c>
      <c r="B770" s="32">
        <f>料單!E694</f>
        <v>0</v>
      </c>
      <c r="C770" s="32">
        <f>料單!L694</f>
        <v>0</v>
      </c>
      <c r="D770" s="32" t="str">
        <f>料單!M694</f>
        <v/>
      </c>
      <c r="E770" s="32">
        <f>料單!F694</f>
        <v>0</v>
      </c>
      <c r="F770" s="32" t="str">
        <f>料單!G694</f>
        <v/>
      </c>
      <c r="G770" s="32">
        <f>料單!H694</f>
        <v>0</v>
      </c>
      <c r="H770" s="32" t="str">
        <f>料單!I694</f>
        <v/>
      </c>
      <c r="I770" s="32">
        <f>料單!J694</f>
        <v>0</v>
      </c>
      <c r="J770" s="32">
        <f>料單!K694</f>
        <v>0</v>
      </c>
      <c r="K770" s="53">
        <f ca="1">板材才數分析.!O530</f>
        <v>0</v>
      </c>
      <c r="L770" s="32" t="str">
        <f>IFERROR(VLOOKUP(C770,[1]資料庫!$K$3:$AA$10,17,FALSE),"")</f>
        <v/>
      </c>
      <c r="M770" s="32" t="str">
        <f>IFERROR(
    INDEX(單價表!$E$3:$M$1000,
          MATCH($C770, 單價表!$B$3:$B$1000, 0),
          MATCH($I770, 單價表!$E$2:$M$2, 0)
    ),
    ""
)</f>
        <v/>
      </c>
      <c r="N770" s="35" t="str">
        <f t="shared" ca="1" si="23"/>
        <v/>
      </c>
      <c r="O770" s="32" t="str">
        <f>料單!P694</f>
        <v/>
      </c>
      <c r="P770" s="32" t="str">
        <f>料單!Q694</f>
        <v/>
      </c>
      <c r="Q770" s="32" t="str">
        <f>料單!R694</f>
        <v/>
      </c>
      <c r="R770" s="32">
        <f>料單!S694</f>
        <v>0</v>
      </c>
    </row>
    <row r="771" spans="1:18" x14ac:dyDescent="0.25">
      <c r="A771" s="32">
        <f>[1]板材才數分析.!D531</f>
        <v>18020</v>
      </c>
      <c r="B771" s="32">
        <f>料單!E695</f>
        <v>0</v>
      </c>
      <c r="C771" s="32">
        <f>料單!L695</f>
        <v>0</v>
      </c>
      <c r="D771" s="32" t="str">
        <f>料單!M695</f>
        <v/>
      </c>
      <c r="E771" s="32">
        <f>料單!F695</f>
        <v>0</v>
      </c>
      <c r="F771" s="32" t="str">
        <f>料單!G695</f>
        <v/>
      </c>
      <c r="G771" s="32">
        <f>料單!H695</f>
        <v>0</v>
      </c>
      <c r="H771" s="32" t="str">
        <f>料單!I695</f>
        <v/>
      </c>
      <c r="I771" s="32">
        <f>料單!J695</f>
        <v>0</v>
      </c>
      <c r="J771" s="32">
        <f>料單!K695</f>
        <v>0</v>
      </c>
      <c r="K771" s="53">
        <f ca="1">板材才數分析.!O531</f>
        <v>0</v>
      </c>
      <c r="L771" s="32" t="str">
        <f>IFERROR(VLOOKUP(C771,[1]資料庫!$K$3:$AA$10,17,FALSE),"")</f>
        <v/>
      </c>
      <c r="M771" s="32" t="str">
        <f>IFERROR(
    INDEX(單價表!$E$3:$M$1000,
          MATCH($C771, 單價表!$B$3:$B$1000, 0),
          MATCH($I771, 單價表!$E$2:$M$2, 0)
    ),
    ""
)</f>
        <v/>
      </c>
      <c r="N771" s="35" t="str">
        <f t="shared" ca="1" si="23"/>
        <v/>
      </c>
      <c r="O771" s="32" t="str">
        <f>料單!P695</f>
        <v/>
      </c>
      <c r="P771" s="32" t="str">
        <f>料單!Q695</f>
        <v/>
      </c>
      <c r="Q771" s="32" t="str">
        <f>料單!R695</f>
        <v/>
      </c>
      <c r="R771" s="32">
        <f>料單!S695</f>
        <v>0</v>
      </c>
    </row>
    <row r="772" spans="1:18" x14ac:dyDescent="0.25">
      <c r="A772" s="32">
        <f>[1]板材才數分析.!D532</f>
        <v>18021</v>
      </c>
      <c r="B772" s="32">
        <f>料單!E696</f>
        <v>0</v>
      </c>
      <c r="C772" s="32">
        <f>料單!L696</f>
        <v>0</v>
      </c>
      <c r="D772" s="32" t="str">
        <f>料單!M696</f>
        <v/>
      </c>
      <c r="E772" s="32">
        <f>料單!F696</f>
        <v>0</v>
      </c>
      <c r="F772" s="32" t="str">
        <f>料單!G696</f>
        <v/>
      </c>
      <c r="G772" s="32">
        <f>料單!H696</f>
        <v>0</v>
      </c>
      <c r="H772" s="32" t="str">
        <f>料單!I696</f>
        <v/>
      </c>
      <c r="I772" s="32">
        <f>料單!J696</f>
        <v>0</v>
      </c>
      <c r="J772" s="32">
        <f>料單!K696</f>
        <v>0</v>
      </c>
      <c r="K772" s="53">
        <f ca="1">板材才數分析.!O532</f>
        <v>0</v>
      </c>
      <c r="L772" s="32" t="str">
        <f>IFERROR(VLOOKUP(C772,[1]資料庫!$K$3:$AA$10,17,FALSE),"")</f>
        <v/>
      </c>
      <c r="M772" s="32" t="str">
        <f>IFERROR(
    INDEX(單價表!$E$3:$M$1000,
          MATCH($C772, 單價表!$B$3:$B$1000, 0),
          MATCH($I772, 單價表!$E$2:$M$2, 0)
    ),
    ""
)</f>
        <v/>
      </c>
      <c r="N772" s="35" t="str">
        <f t="shared" ca="1" si="23"/>
        <v/>
      </c>
      <c r="O772" s="32" t="str">
        <f>料單!P696</f>
        <v/>
      </c>
      <c r="P772" s="32" t="str">
        <f>料單!Q696</f>
        <v/>
      </c>
      <c r="Q772" s="32" t="str">
        <f>料單!R696</f>
        <v/>
      </c>
      <c r="R772" s="32">
        <f>料單!S696</f>
        <v>0</v>
      </c>
    </row>
    <row r="773" spans="1:18" x14ac:dyDescent="0.25">
      <c r="A773" s="32">
        <f>[1]板材才數分析.!D533</f>
        <v>18022</v>
      </c>
      <c r="B773" s="32">
        <f>料單!E697</f>
        <v>0</v>
      </c>
      <c r="C773" s="32">
        <f>料單!L697</f>
        <v>0</v>
      </c>
      <c r="D773" s="32" t="str">
        <f>料單!M697</f>
        <v/>
      </c>
      <c r="E773" s="32">
        <f>料單!F697</f>
        <v>0</v>
      </c>
      <c r="F773" s="32" t="str">
        <f>料單!G697</f>
        <v/>
      </c>
      <c r="G773" s="32">
        <f>料單!H697</f>
        <v>0</v>
      </c>
      <c r="H773" s="32" t="str">
        <f>料單!I697</f>
        <v/>
      </c>
      <c r="I773" s="32">
        <f>料單!J697</f>
        <v>0</v>
      </c>
      <c r="J773" s="32">
        <f>料單!K697</f>
        <v>0</v>
      </c>
      <c r="K773" s="53">
        <f ca="1">板材才數分析.!O533</f>
        <v>0</v>
      </c>
      <c r="L773" s="32" t="str">
        <f>IFERROR(VLOOKUP(C773,[1]資料庫!$K$3:$AA$10,17,FALSE),"")</f>
        <v/>
      </c>
      <c r="M773" s="32" t="str">
        <f>IFERROR(
    INDEX(單價表!$E$3:$M$1000,
          MATCH($C773, 單價表!$B$3:$B$1000, 0),
          MATCH($I773, 單價表!$E$2:$M$2, 0)
    ),
    ""
)</f>
        <v/>
      </c>
      <c r="N773" s="35" t="str">
        <f t="shared" ca="1" si="23"/>
        <v/>
      </c>
      <c r="O773" s="32" t="str">
        <f>料單!P697</f>
        <v/>
      </c>
      <c r="P773" s="32" t="str">
        <f>料單!Q697</f>
        <v/>
      </c>
      <c r="Q773" s="32" t="str">
        <f>料單!R697</f>
        <v/>
      </c>
      <c r="R773" s="32">
        <f>料單!S697</f>
        <v>0</v>
      </c>
    </row>
    <row r="774" spans="1:18" x14ac:dyDescent="0.25">
      <c r="A774" s="32">
        <f>[1]板材才數分析.!D534</f>
        <v>18023</v>
      </c>
      <c r="B774" s="32">
        <f>料單!E698</f>
        <v>0</v>
      </c>
      <c r="C774" s="32">
        <f>料單!L698</f>
        <v>0</v>
      </c>
      <c r="D774" s="32" t="str">
        <f>料單!M698</f>
        <v/>
      </c>
      <c r="E774" s="32">
        <f>料單!F698</f>
        <v>0</v>
      </c>
      <c r="F774" s="32" t="str">
        <f>料單!G698</f>
        <v/>
      </c>
      <c r="G774" s="32">
        <f>料單!H698</f>
        <v>0</v>
      </c>
      <c r="H774" s="32" t="str">
        <f>料單!I698</f>
        <v/>
      </c>
      <c r="I774" s="32">
        <f>料單!J698</f>
        <v>0</v>
      </c>
      <c r="J774" s="32">
        <f>料單!K698</f>
        <v>0</v>
      </c>
      <c r="K774" s="53">
        <f ca="1">板材才數分析.!O534</f>
        <v>0</v>
      </c>
      <c r="L774" s="32" t="str">
        <f>IFERROR(VLOOKUP(C774,[1]資料庫!$K$3:$AA$10,17,FALSE),"")</f>
        <v/>
      </c>
      <c r="M774" s="32" t="str">
        <f>IFERROR(
    INDEX(單價表!$E$3:$M$1000,
          MATCH($C774, 單價表!$B$3:$B$1000, 0),
          MATCH($I774, 單價表!$E$2:$M$2, 0)
    ),
    ""
)</f>
        <v/>
      </c>
      <c r="N774" s="35" t="str">
        <f t="shared" ca="1" si="23"/>
        <v/>
      </c>
      <c r="O774" s="32" t="str">
        <f>料單!P698</f>
        <v/>
      </c>
      <c r="P774" s="32" t="str">
        <f>料單!Q698</f>
        <v/>
      </c>
      <c r="Q774" s="32" t="str">
        <f>料單!R698</f>
        <v/>
      </c>
      <c r="R774" s="32">
        <f>料單!S698</f>
        <v>0</v>
      </c>
    </row>
    <row r="775" spans="1:18" x14ac:dyDescent="0.25">
      <c r="A775" s="32">
        <f>[1]板材才數分析.!D535</f>
        <v>18024</v>
      </c>
      <c r="B775" s="32">
        <f>料單!E699</f>
        <v>0</v>
      </c>
      <c r="C775" s="32">
        <f>料單!L699</f>
        <v>0</v>
      </c>
      <c r="D775" s="32" t="str">
        <f>料單!M699</f>
        <v/>
      </c>
      <c r="E775" s="32">
        <f>料單!F699</f>
        <v>0</v>
      </c>
      <c r="F775" s="32" t="str">
        <f>料單!G699</f>
        <v/>
      </c>
      <c r="G775" s="32">
        <f>料單!H699</f>
        <v>0</v>
      </c>
      <c r="H775" s="32" t="str">
        <f>料單!I699</f>
        <v/>
      </c>
      <c r="I775" s="32">
        <f>料單!J699</f>
        <v>0</v>
      </c>
      <c r="J775" s="32">
        <f>料單!K699</f>
        <v>0</v>
      </c>
      <c r="K775" s="53">
        <f ca="1">板材才數分析.!O535</f>
        <v>0</v>
      </c>
      <c r="L775" s="32" t="str">
        <f>IFERROR(VLOOKUP(C775,[1]資料庫!$K$3:$AA$10,17,FALSE),"")</f>
        <v/>
      </c>
      <c r="M775" s="32" t="str">
        <f>IFERROR(
    INDEX(單價表!$E$3:$M$1000,
          MATCH($C775, 單價表!$B$3:$B$1000, 0),
          MATCH($I775, 單價表!$E$2:$M$2, 0)
    ),
    ""
)</f>
        <v/>
      </c>
      <c r="N775" s="35" t="str">
        <f t="shared" ca="1" si="23"/>
        <v/>
      </c>
      <c r="O775" s="32" t="str">
        <f>料單!P699</f>
        <v/>
      </c>
      <c r="P775" s="32" t="str">
        <f>料單!Q699</f>
        <v/>
      </c>
      <c r="Q775" s="32" t="str">
        <f>料單!R699</f>
        <v/>
      </c>
      <c r="R775" s="32">
        <f>料單!S699</f>
        <v>0</v>
      </c>
    </row>
    <row r="776" spans="1:18" x14ac:dyDescent="0.25">
      <c r="A776" s="32">
        <f>[1]板材才數分析.!D536</f>
        <v>18025</v>
      </c>
      <c r="B776" s="32">
        <f>料單!E700</f>
        <v>0</v>
      </c>
      <c r="C776" s="32">
        <f>料單!L700</f>
        <v>0</v>
      </c>
      <c r="D776" s="32" t="str">
        <f>料單!M700</f>
        <v/>
      </c>
      <c r="E776" s="32">
        <f>料單!F700</f>
        <v>0</v>
      </c>
      <c r="F776" s="32" t="str">
        <f>料單!G700</f>
        <v/>
      </c>
      <c r="G776" s="32">
        <f>料單!H700</f>
        <v>0</v>
      </c>
      <c r="H776" s="32" t="str">
        <f>料單!I700</f>
        <v/>
      </c>
      <c r="I776" s="32">
        <f>料單!J700</f>
        <v>0</v>
      </c>
      <c r="J776" s="32">
        <f>料單!K700</f>
        <v>0</v>
      </c>
      <c r="K776" s="53">
        <f ca="1">板材才數分析.!O536</f>
        <v>0</v>
      </c>
      <c r="L776" s="32" t="str">
        <f>IFERROR(VLOOKUP(C776,[1]資料庫!$K$3:$AA$10,17,FALSE),"")</f>
        <v/>
      </c>
      <c r="M776" s="32" t="str">
        <f>IFERROR(
    INDEX(單價表!$E$3:$M$1000,
          MATCH($C776, 單價表!$B$3:$B$1000, 0),
          MATCH($I776, 單價表!$E$2:$M$2, 0)
    ),
    ""
)</f>
        <v/>
      </c>
      <c r="N776" s="35" t="str">
        <f t="shared" ca="1" si="23"/>
        <v/>
      </c>
      <c r="O776" s="32" t="str">
        <f>料單!P700</f>
        <v/>
      </c>
      <c r="P776" s="32" t="str">
        <f>料單!Q700</f>
        <v/>
      </c>
      <c r="Q776" s="32" t="str">
        <f>料單!R700</f>
        <v/>
      </c>
      <c r="R776" s="32">
        <f>料單!S700</f>
        <v>0</v>
      </c>
    </row>
    <row r="777" spans="1:18" x14ac:dyDescent="0.25">
      <c r="A777" s="32">
        <f>[1]板材才數分析.!D537</f>
        <v>18026</v>
      </c>
      <c r="B777" s="32">
        <f>料單!E701</f>
        <v>0</v>
      </c>
      <c r="C777" s="32">
        <f>料單!L701</f>
        <v>0</v>
      </c>
      <c r="D777" s="32" t="str">
        <f>料單!M701</f>
        <v/>
      </c>
      <c r="E777" s="32">
        <f>料單!F701</f>
        <v>0</v>
      </c>
      <c r="F777" s="32" t="str">
        <f>料單!G701</f>
        <v/>
      </c>
      <c r="G777" s="32">
        <f>料單!H701</f>
        <v>0</v>
      </c>
      <c r="H777" s="32" t="str">
        <f>料單!I701</f>
        <v/>
      </c>
      <c r="I777" s="32">
        <f>料單!J701</f>
        <v>0</v>
      </c>
      <c r="J777" s="32">
        <f>料單!K701</f>
        <v>0</v>
      </c>
      <c r="K777" s="53">
        <f ca="1">板材才數分析.!O537</f>
        <v>0</v>
      </c>
      <c r="L777" s="32" t="str">
        <f>IFERROR(VLOOKUP(C777,[1]資料庫!$K$3:$AA$10,17,FALSE),"")</f>
        <v/>
      </c>
      <c r="M777" s="32" t="str">
        <f>IFERROR(
    INDEX(單價表!$E$3:$M$1000,
          MATCH($C777, 單價表!$B$3:$B$1000, 0),
          MATCH($I777, 單價表!$E$2:$M$2, 0)
    ),
    ""
)</f>
        <v/>
      </c>
      <c r="N777" s="35" t="str">
        <f t="shared" ca="1" si="23"/>
        <v/>
      </c>
      <c r="O777" s="32" t="str">
        <f>料單!P701</f>
        <v/>
      </c>
      <c r="P777" s="32" t="str">
        <f>料單!Q701</f>
        <v/>
      </c>
      <c r="Q777" s="32" t="str">
        <f>料單!R701</f>
        <v/>
      </c>
      <c r="R777" s="32">
        <f>料單!S701</f>
        <v>0</v>
      </c>
    </row>
    <row r="778" spans="1:18" x14ac:dyDescent="0.25">
      <c r="A778" s="32">
        <f>[1]板材才數分析.!D538</f>
        <v>18027</v>
      </c>
      <c r="B778" s="32">
        <f>料單!E702</f>
        <v>0</v>
      </c>
      <c r="C778" s="32">
        <f>料單!L702</f>
        <v>0</v>
      </c>
      <c r="D778" s="32" t="str">
        <f>料單!M702</f>
        <v/>
      </c>
      <c r="E778" s="32">
        <f>料單!F702</f>
        <v>0</v>
      </c>
      <c r="F778" s="32" t="str">
        <f>料單!G702</f>
        <v/>
      </c>
      <c r="G778" s="32">
        <f>料單!H702</f>
        <v>0</v>
      </c>
      <c r="H778" s="32" t="str">
        <f>料單!I702</f>
        <v/>
      </c>
      <c r="I778" s="32">
        <f>料單!J702</f>
        <v>0</v>
      </c>
      <c r="J778" s="32">
        <f>料單!K702</f>
        <v>0</v>
      </c>
      <c r="K778" s="53">
        <f ca="1">板材才數分析.!O538</f>
        <v>0</v>
      </c>
      <c r="L778" s="400"/>
      <c r="M778" s="32" t="str">
        <f>IFERROR(
    INDEX(單價表!$E$3:$M$1000,
          MATCH($C778, 單價表!$B$3:$B$1000, 0),
          MATCH($I778, 單價表!$E$2:$M$2, 0)
    ),
    ""
)</f>
        <v/>
      </c>
      <c r="N778" s="399" t="str">
        <f t="shared" ca="1" si="23"/>
        <v/>
      </c>
      <c r="O778" s="32" t="str">
        <f>料單!P702</f>
        <v/>
      </c>
      <c r="P778" s="32" t="str">
        <f>料單!Q702</f>
        <v/>
      </c>
      <c r="Q778" s="32" t="str">
        <f>料單!R702</f>
        <v/>
      </c>
      <c r="R778" s="32">
        <f>料單!S702</f>
        <v>0</v>
      </c>
    </row>
    <row r="779" spans="1:18" x14ac:dyDescent="0.25">
      <c r="A779" s="32">
        <f>[1]板材才數分析.!D539</f>
        <v>18028</v>
      </c>
      <c r="B779" s="32">
        <f>料單!E703</f>
        <v>0</v>
      </c>
      <c r="C779" s="32">
        <f>料單!L703</f>
        <v>0</v>
      </c>
      <c r="D779" s="32" t="str">
        <f>料單!M703</f>
        <v/>
      </c>
      <c r="E779" s="32">
        <f>料單!F703</f>
        <v>0</v>
      </c>
      <c r="F779" s="32" t="str">
        <f>料單!G703</f>
        <v/>
      </c>
      <c r="G779" s="32">
        <f>料單!H703</f>
        <v>0</v>
      </c>
      <c r="H779" s="32" t="str">
        <f>料單!I703</f>
        <v/>
      </c>
      <c r="I779" s="32">
        <f>料單!J703</f>
        <v>0</v>
      </c>
      <c r="J779" s="32">
        <f>料單!K703</f>
        <v>0</v>
      </c>
      <c r="K779" s="53">
        <f ca="1">板材才數分析.!O539</f>
        <v>0</v>
      </c>
      <c r="L779" s="400"/>
      <c r="M779" s="32" t="str">
        <f>IFERROR(
    INDEX(單價表!$E$3:$M$1000,
          MATCH($C779, 單價表!$B$3:$B$1000, 0),
          MATCH($I779, 單價表!$E$2:$M$2, 0)
    ),
    ""
)</f>
        <v/>
      </c>
      <c r="N779" s="399" t="str">
        <f t="shared" ca="1" si="23"/>
        <v/>
      </c>
      <c r="O779" s="32" t="str">
        <f>料單!P703</f>
        <v/>
      </c>
      <c r="P779" s="32" t="str">
        <f>料單!Q703</f>
        <v/>
      </c>
      <c r="Q779" s="32" t="str">
        <f>料單!R703</f>
        <v/>
      </c>
      <c r="R779" s="32">
        <f>料單!S703</f>
        <v>0</v>
      </c>
    </row>
    <row r="780" spans="1:18" x14ac:dyDescent="0.25">
      <c r="A780" s="32">
        <f>[1]板材才數分析.!D540</f>
        <v>18029</v>
      </c>
      <c r="B780" s="32">
        <f>料單!E704</f>
        <v>0</v>
      </c>
      <c r="C780" s="32">
        <f>料單!L704</f>
        <v>0</v>
      </c>
      <c r="D780" s="32" t="str">
        <f>料單!M704</f>
        <v/>
      </c>
      <c r="E780" s="32">
        <f>料單!F704</f>
        <v>0</v>
      </c>
      <c r="F780" s="32" t="str">
        <f>料單!G704</f>
        <v/>
      </c>
      <c r="G780" s="32">
        <f>料單!H704</f>
        <v>0</v>
      </c>
      <c r="H780" s="32" t="str">
        <f>料單!I704</f>
        <v/>
      </c>
      <c r="I780" s="32">
        <f>料單!J704</f>
        <v>0</v>
      </c>
      <c r="J780" s="32">
        <f>料單!K704</f>
        <v>0</v>
      </c>
      <c r="K780" s="53">
        <f ca="1">板材才數分析.!O540</f>
        <v>0</v>
      </c>
      <c r="L780" s="400"/>
      <c r="M780" s="32" t="str">
        <f>IFERROR(
    INDEX(單價表!$E$3:$M$1000,
          MATCH($C780, 單價表!$B$3:$B$1000, 0),
          MATCH($I780, 單價表!$E$2:$M$2, 0)
    ),
    ""
)</f>
        <v/>
      </c>
      <c r="N780" s="399" t="str">
        <f t="shared" ca="1" si="23"/>
        <v/>
      </c>
      <c r="O780" s="32" t="str">
        <f>料單!P704</f>
        <v/>
      </c>
      <c r="P780" s="32" t="str">
        <f>料單!Q704</f>
        <v/>
      </c>
      <c r="Q780" s="32" t="str">
        <f>料單!R704</f>
        <v/>
      </c>
      <c r="R780" s="32">
        <f>料單!S704</f>
        <v>0</v>
      </c>
    </row>
    <row r="781" spans="1:18" x14ac:dyDescent="0.25">
      <c r="A781" s="32">
        <f>[1]板材才數分析.!D541</f>
        <v>18030</v>
      </c>
      <c r="B781" s="32">
        <f>料單!E705</f>
        <v>0</v>
      </c>
      <c r="C781" s="32">
        <f>料單!L705</f>
        <v>0</v>
      </c>
      <c r="D781" s="32" t="str">
        <f>料單!M705</f>
        <v/>
      </c>
      <c r="E781" s="32">
        <f>料單!F705</f>
        <v>0</v>
      </c>
      <c r="F781" s="32" t="str">
        <f>料單!G705</f>
        <v/>
      </c>
      <c r="G781" s="32">
        <f>料單!H705</f>
        <v>0</v>
      </c>
      <c r="H781" s="32" t="str">
        <f>料單!I705</f>
        <v/>
      </c>
      <c r="I781" s="32">
        <f>料單!J705</f>
        <v>0</v>
      </c>
      <c r="J781" s="32">
        <f>料單!K705</f>
        <v>0</v>
      </c>
      <c r="K781" s="53">
        <f ca="1">板材才數分析.!O541</f>
        <v>0</v>
      </c>
      <c r="L781" s="400"/>
      <c r="M781" s="32" t="str">
        <f>IFERROR(
    INDEX(單價表!$E$3:$M$1000,
          MATCH($C781, 單價表!$B$3:$B$1000, 0),
          MATCH($I781, 單價表!$E$2:$M$2, 0)
    ),
    ""
)</f>
        <v/>
      </c>
      <c r="N781" s="399"/>
      <c r="O781" s="32" t="str">
        <f>料單!P705</f>
        <v/>
      </c>
      <c r="P781" s="32" t="str">
        <f>料單!Q705</f>
        <v/>
      </c>
      <c r="Q781" s="32" t="str">
        <f>料單!R705</f>
        <v/>
      </c>
      <c r="R781" s="32">
        <f>料單!S705</f>
        <v>0</v>
      </c>
    </row>
    <row r="782" spans="1:18" x14ac:dyDescent="0.25">
      <c r="B782" s="400"/>
      <c r="C782" s="400"/>
      <c r="D782" s="400">
        <f>[2]板材才數分析.!L542</f>
        <v>0</v>
      </c>
      <c r="E782" s="400">
        <f>[2]板材才數分析.!F542</f>
        <v>0</v>
      </c>
      <c r="F782" s="400">
        <f>[2]板材才數分析.!G542</f>
        <v>0</v>
      </c>
      <c r="G782" s="400">
        <f>[2]板材才數分析.!H542</f>
        <v>0</v>
      </c>
      <c r="H782" s="400">
        <f>[2]板材才數分析.!I542</f>
        <v>0</v>
      </c>
      <c r="I782" s="400">
        <f>[2]板材才數分析.!J542</f>
        <v>0</v>
      </c>
      <c r="J782" s="400">
        <f>[2]板材才數分析.!K542</f>
        <v>0</v>
      </c>
      <c r="K782" s="401"/>
      <c r="L782" s="400" t="str">
        <f>IFERROR(VLOOKUP(C782,[1]資料庫!$K$3:$AA$10,17,FALSE),"")</f>
        <v/>
      </c>
      <c r="M782" s="400"/>
      <c r="N782" s="399"/>
    </row>
    <row r="783" spans="1:18" x14ac:dyDescent="0.25">
      <c r="B783" s="400"/>
      <c r="C783" s="400"/>
      <c r="D783" s="400">
        <f>[2]板材才數分析.!L543</f>
        <v>0</v>
      </c>
      <c r="E783" s="400">
        <f>[2]板材才數分析.!F543</f>
        <v>0</v>
      </c>
      <c r="F783" s="400">
        <f>[2]板材才數分析.!G543</f>
        <v>0</v>
      </c>
      <c r="G783" s="400">
        <f>[2]板材才數分析.!H543</f>
        <v>0</v>
      </c>
      <c r="H783" s="400">
        <f>[2]板材才數分析.!I543</f>
        <v>0</v>
      </c>
      <c r="I783" s="400">
        <f>[2]板材才數分析.!J543</f>
        <v>0</v>
      </c>
      <c r="J783" s="400">
        <f>[2]板材才數分析.!K543</f>
        <v>0</v>
      </c>
      <c r="K783" s="401"/>
      <c r="L783" s="400" t="str">
        <f>IFERROR(VLOOKUP(C783,[1]資料庫!$K$3:$AA$10,17,FALSE),"")</f>
        <v/>
      </c>
      <c r="M783" s="400"/>
      <c r="N783" s="399"/>
    </row>
    <row r="784" spans="1:18" x14ac:dyDescent="0.25">
      <c r="B784" s="400"/>
      <c r="C784" s="400"/>
      <c r="D784" s="400">
        <f>[2]板材才數分析.!L544</f>
        <v>0</v>
      </c>
      <c r="E784" s="400">
        <f>[2]板材才數分析.!F544</f>
        <v>0</v>
      </c>
      <c r="F784" s="400">
        <f>[2]板材才數分析.!G544</f>
        <v>0</v>
      </c>
      <c r="G784" s="400">
        <f>[2]板材才數分析.!H544</f>
        <v>0</v>
      </c>
      <c r="H784" s="400">
        <f>[2]板材才數分析.!I544</f>
        <v>0</v>
      </c>
      <c r="I784" s="400">
        <f>[2]板材才數分析.!J544</f>
        <v>0</v>
      </c>
      <c r="J784" s="400">
        <f>[2]板材才數分析.!K544</f>
        <v>0</v>
      </c>
      <c r="K784" s="401"/>
      <c r="L784" s="400" t="str">
        <f>IFERROR(VLOOKUP(C784,[1]資料庫!$K$3:$AA$10,17,FALSE),"")</f>
        <v/>
      </c>
      <c r="M784" s="400"/>
      <c r="N784" s="399"/>
    </row>
    <row r="785" spans="1:18" x14ac:dyDescent="0.25">
      <c r="B785" s="400"/>
      <c r="C785" s="400"/>
      <c r="D785" s="400">
        <f>[2]板材才數分析.!L539</f>
        <v>0</v>
      </c>
      <c r="E785" s="400">
        <f>[2]板材才數分析.!F539</f>
        <v>0</v>
      </c>
      <c r="F785" s="400">
        <f>[2]板材才數分析.!G539</f>
        <v>0</v>
      </c>
      <c r="G785" s="400">
        <f>[2]板材才數分析.!H539</f>
        <v>0</v>
      </c>
      <c r="H785" s="400">
        <f>[2]板材才數分析.!I539</f>
        <v>0</v>
      </c>
      <c r="I785" s="400">
        <f>[2]板材才數分析.!J539</f>
        <v>0</v>
      </c>
      <c r="J785" s="400">
        <f>[2]板材才數分析.!K539</f>
        <v>0</v>
      </c>
      <c r="K785" s="401"/>
      <c r="L785" s="400" t="str">
        <f>IFERROR(VLOOKUP(C785,[1]資料庫!$K$3:$AA$10,17,FALSE),"")</f>
        <v/>
      </c>
      <c r="M785" s="400"/>
      <c r="N785" s="399"/>
    </row>
    <row r="786" spans="1:18" x14ac:dyDescent="0.25">
      <c r="B786" s="400"/>
      <c r="C786" s="400"/>
      <c r="D786" s="400"/>
      <c r="E786" s="400"/>
      <c r="F786" s="400"/>
      <c r="G786" s="400"/>
      <c r="H786" s="400"/>
      <c r="I786" s="400"/>
      <c r="J786" s="400"/>
      <c r="K786" s="401"/>
      <c r="L786" s="400"/>
      <c r="M786" s="400"/>
      <c r="N786" s="399"/>
    </row>
    <row r="787" spans="1:18" x14ac:dyDescent="0.25">
      <c r="B787" s="400"/>
      <c r="C787" s="400"/>
      <c r="D787" s="400"/>
      <c r="E787" s="400"/>
      <c r="F787" s="400"/>
      <c r="G787" s="400"/>
      <c r="H787" s="400"/>
      <c r="I787" s="400"/>
      <c r="J787" s="400"/>
      <c r="K787" s="401"/>
      <c r="L787" s="400"/>
      <c r="M787" s="400"/>
      <c r="N787" s="399">
        <f t="shared" si="23"/>
        <v>0</v>
      </c>
      <c r="O787" s="32" t="str">
        <f>IFERROR(VLOOKUP(D787,[1]資料庫!$P$4:$Q$136,2,FALSE),"")</f>
        <v/>
      </c>
    </row>
    <row r="788" spans="1:18" x14ac:dyDescent="0.25">
      <c r="H788" s="524" t="s">
        <v>67</v>
      </c>
      <c r="I788" s="524"/>
      <c r="J788" s="524"/>
      <c r="K788" s="54">
        <f ca="1">SUM(K752:K787)</f>
        <v>0</v>
      </c>
      <c r="L788" s="48" t="str">
        <f>L752</f>
        <v/>
      </c>
      <c r="M788" s="48"/>
      <c r="N788" s="49"/>
      <c r="O788" s="466">
        <f ca="1">SUM(N752:N787)</f>
        <v>0</v>
      </c>
      <c r="P788" s="47"/>
    </row>
    <row r="789" spans="1:18" x14ac:dyDescent="0.25">
      <c r="A789" s="403" t="str">
        <f>料單!A708</f>
        <v>櫃體名稱</v>
      </c>
      <c r="B789" s="403">
        <f>料單!C708</f>
        <v>0</v>
      </c>
    </row>
    <row r="790" spans="1:18" x14ac:dyDescent="0.25">
      <c r="A790" s="403" t="str">
        <f>料單!A709</f>
        <v>櫃號</v>
      </c>
      <c r="B790" s="403">
        <f>料單!C709</f>
        <v>19</v>
      </c>
    </row>
    <row r="791" spans="1:18" x14ac:dyDescent="0.25">
      <c r="A791" s="403" t="str">
        <f>料單!A710</f>
        <v>櫃高</v>
      </c>
      <c r="B791" s="403">
        <f>料單!C710</f>
        <v>0</v>
      </c>
    </row>
    <row r="792" spans="1:18" x14ac:dyDescent="0.25">
      <c r="A792" s="403" t="str">
        <f>料單!A711</f>
        <v>櫃深</v>
      </c>
      <c r="B792" s="403">
        <f>料單!C711</f>
        <v>0</v>
      </c>
    </row>
    <row r="793" spans="1:18" x14ac:dyDescent="0.25">
      <c r="A793" s="403" t="str">
        <f>料單!A712</f>
        <v>櫃寬</v>
      </c>
      <c r="B793" s="403">
        <f>料單!C712</f>
        <v>0</v>
      </c>
    </row>
    <row r="794" spans="1:18" x14ac:dyDescent="0.25">
      <c r="A794" s="46" t="s">
        <v>79</v>
      </c>
      <c r="B794" s="46" t="s">
        <v>236</v>
      </c>
      <c r="C794" s="46" t="s">
        <v>962</v>
      </c>
      <c r="D794" s="46" t="s">
        <v>81</v>
      </c>
      <c r="E794" s="46" t="s">
        <v>0</v>
      </c>
      <c r="F794" s="46" t="s">
        <v>17</v>
      </c>
      <c r="G794" s="46" t="s">
        <v>1</v>
      </c>
      <c r="H794" s="46" t="s">
        <v>17</v>
      </c>
      <c r="I794" s="46" t="s">
        <v>85</v>
      </c>
      <c r="J794" s="46" t="s">
        <v>66</v>
      </c>
      <c r="K794" s="61" t="s">
        <v>2726</v>
      </c>
      <c r="L794" s="46" t="s">
        <v>87</v>
      </c>
      <c r="M794" s="46" t="s">
        <v>234</v>
      </c>
      <c r="N794" s="50" t="s">
        <v>88</v>
      </c>
      <c r="O794" s="46" t="s">
        <v>9</v>
      </c>
      <c r="P794" s="46" t="s">
        <v>9</v>
      </c>
      <c r="Q794" s="46" t="s">
        <v>9</v>
      </c>
      <c r="R794" s="46" t="s">
        <v>9</v>
      </c>
    </row>
    <row r="795" spans="1:18" x14ac:dyDescent="0.25">
      <c r="A795" s="32">
        <f>[1]板材才數分析.!D542</f>
        <v>19001</v>
      </c>
      <c r="B795" s="32" t="str">
        <f>料單!E715</f>
        <v>頂板</v>
      </c>
      <c r="C795" s="32">
        <f>料單!L715</f>
        <v>0</v>
      </c>
      <c r="D795" s="32" t="str">
        <f>料單!M715</f>
        <v/>
      </c>
      <c r="E795" s="32">
        <f>料單!F715</f>
        <v>-36</v>
      </c>
      <c r="F795" s="32" t="str">
        <f>料單!G715</f>
        <v>AA</v>
      </c>
      <c r="G795" s="32">
        <f>料單!H715</f>
        <v>0</v>
      </c>
      <c r="H795" s="32" t="str">
        <f>料單!I715</f>
        <v/>
      </c>
      <c r="I795" s="32">
        <f>料單!J715</f>
        <v>18</v>
      </c>
      <c r="J795" s="32">
        <f>料單!K715</f>
        <v>0</v>
      </c>
      <c r="K795" s="53">
        <f ca="1">板材才數分析.!O542</f>
        <v>0</v>
      </c>
      <c r="L795" s="32" t="str">
        <f>IFERROR(VLOOKUP(C795,[1]資料庫!$K$3:$AA$10,17,FALSE),"")</f>
        <v/>
      </c>
      <c r="M795" s="32">
        <f>IFERROR(
    INDEX(單價表!$E$3:$M$1000,
          MATCH($C795, 單價表!$B$3:$B$1000, 0),
          MATCH($I795, 單價表!$E$2:$M$2, 0)
    ),
    ""
)</f>
        <v>99</v>
      </c>
      <c r="N795" s="35">
        <f t="shared" ref="N795:N823" ca="1" si="24">IFERROR((K795*M795),"")</f>
        <v>0</v>
      </c>
      <c r="O795" s="32" t="str">
        <f>料單!P715</f>
        <v>背板溝</v>
      </c>
      <c r="P795" s="32" t="str">
        <f>料單!Q715</f>
        <v>側</v>
      </c>
      <c r="Q795" s="32" t="str">
        <f>料單!R715</f>
        <v/>
      </c>
      <c r="R795" s="32">
        <f>料單!S715</f>
        <v>0</v>
      </c>
    </row>
    <row r="796" spans="1:18" x14ac:dyDescent="0.25">
      <c r="A796" s="32">
        <f>[1]板材才數分析.!D543</f>
        <v>19002</v>
      </c>
      <c r="B796" s="32" t="str">
        <f>料單!E716</f>
        <v>底板</v>
      </c>
      <c r="C796" s="32">
        <f>料單!L716</f>
        <v>0</v>
      </c>
      <c r="D796" s="32" t="str">
        <f>料單!M716</f>
        <v/>
      </c>
      <c r="E796" s="32">
        <f>料單!F716</f>
        <v>-36</v>
      </c>
      <c r="F796" s="32" t="str">
        <f>料單!G716</f>
        <v>AA</v>
      </c>
      <c r="G796" s="32">
        <f>料單!H716</f>
        <v>0</v>
      </c>
      <c r="H796" s="32" t="str">
        <f>料單!I716</f>
        <v/>
      </c>
      <c r="I796" s="32">
        <f>料單!J716</f>
        <v>18</v>
      </c>
      <c r="J796" s="32">
        <f>料單!K716</f>
        <v>0</v>
      </c>
      <c r="K796" s="53">
        <f ca="1">板材才數分析.!O543</f>
        <v>0</v>
      </c>
      <c r="L796" s="32" t="str">
        <f>IFERROR(VLOOKUP(C796,[1]資料庫!$K$3:$AA$10,17,FALSE),"")</f>
        <v/>
      </c>
      <c r="M796" s="32">
        <f>IFERROR(
    INDEX(單價表!$E$3:$M$1000,
          MATCH($C796, 單價表!$B$3:$B$1000, 0),
          MATCH($I796, 單價表!$E$2:$M$2, 0)
    ),
    ""
)</f>
        <v>99</v>
      </c>
      <c r="N796" s="35">
        <f t="shared" ca="1" si="24"/>
        <v>0</v>
      </c>
      <c r="O796" s="32" t="str">
        <f>料單!P716</f>
        <v>背板溝</v>
      </c>
      <c r="P796" s="32" t="str">
        <f>料單!Q716</f>
        <v>側</v>
      </c>
      <c r="Q796" s="32" t="str">
        <f>料單!R716</f>
        <v/>
      </c>
      <c r="R796" s="32">
        <f>料單!S716</f>
        <v>0</v>
      </c>
    </row>
    <row r="797" spans="1:18" x14ac:dyDescent="0.25">
      <c r="A797" s="32">
        <f>[1]板材才數分析.!D544</f>
        <v>19003</v>
      </c>
      <c r="B797" s="32" t="str">
        <f>料單!E717</f>
        <v>左側板</v>
      </c>
      <c r="C797" s="32">
        <f>料單!L717</f>
        <v>0</v>
      </c>
      <c r="D797" s="32" t="str">
        <f>料單!M717</f>
        <v/>
      </c>
      <c r="E797" s="32">
        <f>料單!F717</f>
        <v>0</v>
      </c>
      <c r="F797" s="32" t="str">
        <f>料單!G717</f>
        <v>AA</v>
      </c>
      <c r="G797" s="32">
        <f>料單!H717</f>
        <v>0</v>
      </c>
      <c r="H797" s="32" t="str">
        <f>料單!I717</f>
        <v>AA</v>
      </c>
      <c r="I797" s="32">
        <f>料單!J717</f>
        <v>18</v>
      </c>
      <c r="J797" s="32">
        <f>料單!K717</f>
        <v>0</v>
      </c>
      <c r="K797" s="53">
        <f ca="1">板材才數分析.!O544</f>
        <v>0</v>
      </c>
      <c r="L797" s="32" t="str">
        <f>IFERROR(VLOOKUP(C797,[1]資料庫!$K$3:$AA$10,17,FALSE),"")</f>
        <v/>
      </c>
      <c r="M797" s="32">
        <f>IFERROR(
    INDEX(單價表!$E$3:$M$1000,
          MATCH($C797, 單價表!$B$3:$B$1000, 0),
          MATCH($I797, 單價表!$E$2:$M$2, 0)
    ),
    ""
)</f>
        <v>99</v>
      </c>
      <c r="N797" s="35">
        <f t="shared" ca="1" si="24"/>
        <v>0</v>
      </c>
      <c r="O797" s="32" t="str">
        <f>料單!P717</f>
        <v>背板溝</v>
      </c>
      <c r="P797" s="32" t="str">
        <f>料單!Q717</f>
        <v>面</v>
      </c>
      <c r="Q797" s="32" t="str">
        <f>料單!R717</f>
        <v>排</v>
      </c>
      <c r="R797" s="32">
        <f>料單!S717</f>
        <v>0</v>
      </c>
    </row>
    <row r="798" spans="1:18" x14ac:dyDescent="0.25">
      <c r="A798" s="32">
        <f>[1]板材才數分析.!D545</f>
        <v>19004</v>
      </c>
      <c r="B798" s="32" t="str">
        <f>料單!E718</f>
        <v>右側板</v>
      </c>
      <c r="C798" s="32">
        <f>料單!L718</f>
        <v>0</v>
      </c>
      <c r="D798" s="32" t="str">
        <f>料單!M718</f>
        <v/>
      </c>
      <c r="E798" s="32">
        <f>料單!F718</f>
        <v>0</v>
      </c>
      <c r="F798" s="32" t="str">
        <f>料單!G718</f>
        <v>AA</v>
      </c>
      <c r="G798" s="32">
        <f>料單!H718</f>
        <v>0</v>
      </c>
      <c r="H798" s="32" t="str">
        <f>料單!I718</f>
        <v>AA</v>
      </c>
      <c r="I798" s="32">
        <f>料單!J718</f>
        <v>18</v>
      </c>
      <c r="J798" s="32">
        <f>料單!K718</f>
        <v>0</v>
      </c>
      <c r="K798" s="53">
        <f ca="1">板材才數分析.!O545</f>
        <v>0</v>
      </c>
      <c r="L798" s="32" t="str">
        <f>IFERROR(VLOOKUP(C798,[1]資料庫!$K$3:$AA$10,17,FALSE),"")</f>
        <v/>
      </c>
      <c r="M798" s="32">
        <f>IFERROR(
    INDEX(單價表!$E$3:$M$1000,
          MATCH($C798, 單價表!$B$3:$B$1000, 0),
          MATCH($I798, 單價表!$E$2:$M$2, 0)
    ),
    ""
)</f>
        <v>99</v>
      </c>
      <c r="N798" s="35">
        <f t="shared" ca="1" si="24"/>
        <v>0</v>
      </c>
      <c r="O798" s="32" t="str">
        <f>料單!P718</f>
        <v>背板溝</v>
      </c>
      <c r="P798" s="32" t="str">
        <f>料單!Q718</f>
        <v>面</v>
      </c>
      <c r="Q798" s="32" t="str">
        <f>料單!R718</f>
        <v>排</v>
      </c>
      <c r="R798" s="32">
        <f>料單!S718</f>
        <v>0</v>
      </c>
    </row>
    <row r="799" spans="1:18" x14ac:dyDescent="0.25">
      <c r="A799" s="32">
        <f>[1]板材才數分析.!D546</f>
        <v>19005</v>
      </c>
      <c r="B799" s="32" t="str">
        <f>料單!E719</f>
        <v>背板</v>
      </c>
      <c r="C799" s="32">
        <f>料單!L719</f>
        <v>0</v>
      </c>
      <c r="D799" s="32" t="str">
        <f>料單!M719</f>
        <v/>
      </c>
      <c r="E799" s="32">
        <f>料單!F719</f>
        <v>-22</v>
      </c>
      <c r="F799" s="32" t="str">
        <f>料單!G719</f>
        <v/>
      </c>
      <c r="G799" s="32">
        <f>料單!H719</f>
        <v>-22</v>
      </c>
      <c r="H799" s="32" t="str">
        <f>料單!I719</f>
        <v/>
      </c>
      <c r="I799" s="32">
        <f>料單!J719</f>
        <v>4</v>
      </c>
      <c r="J799" s="32">
        <f>料單!K719</f>
        <v>0</v>
      </c>
      <c r="K799" s="53">
        <f ca="1">板材才數分析.!O546</f>
        <v>0</v>
      </c>
      <c r="L799" s="32" t="str">
        <f>IFERROR(VLOOKUP(C799,[1]資料庫!$K$3:$AA$10,17,FALSE),"")</f>
        <v/>
      </c>
      <c r="M799" s="32">
        <f>IFERROR(
    INDEX(單價表!$E$3:$M$1000,
          MATCH($C799, 單價表!$B$3:$B$1000, 0),
          MATCH($I799, 單價表!$E$2:$M$2, 0)
    ),
    ""
)</f>
        <v>43</v>
      </c>
      <c r="N799" s="35">
        <f t="shared" ca="1" si="24"/>
        <v>0</v>
      </c>
      <c r="O799" s="32" t="str">
        <f>料單!P719</f>
        <v/>
      </c>
      <c r="P799" s="32" t="str">
        <f>料單!Q719</f>
        <v/>
      </c>
      <c r="Q799" s="32" t="str">
        <f>料單!R719</f>
        <v/>
      </c>
      <c r="R799" s="32">
        <f>料單!S719</f>
        <v>0</v>
      </c>
    </row>
    <row r="800" spans="1:18" x14ac:dyDescent="0.25">
      <c r="A800" s="32">
        <f>[1]板材才數分析.!D547</f>
        <v>19006</v>
      </c>
      <c r="B800" s="32" t="str">
        <f>料單!E720</f>
        <v>背拉桿</v>
      </c>
      <c r="C800" s="32">
        <f>料單!L720</f>
        <v>0</v>
      </c>
      <c r="D800" s="32" t="str">
        <f>料單!M720</f>
        <v/>
      </c>
      <c r="E800" s="32">
        <f>料單!F720</f>
        <v>-36</v>
      </c>
      <c r="F800" s="32" t="str">
        <f>料單!G720</f>
        <v>AA</v>
      </c>
      <c r="G800" s="32">
        <f>料單!H720</f>
        <v>120</v>
      </c>
      <c r="H800" s="32" t="str">
        <f>料單!I720</f>
        <v/>
      </c>
      <c r="I800" s="32">
        <f>料單!J720</f>
        <v>18</v>
      </c>
      <c r="J800" s="32">
        <f>料單!K720</f>
        <v>0</v>
      </c>
      <c r="K800" s="53">
        <f ca="1">板材才數分析.!O547</f>
        <v>0</v>
      </c>
      <c r="L800" s="32" t="str">
        <f>IFERROR(VLOOKUP(C800,[1]資料庫!$K$3:$AA$10,17,FALSE),"")</f>
        <v/>
      </c>
      <c r="M800" s="32">
        <f>IFERROR(
    INDEX(單價表!$E$3:$M$1000,
          MATCH($C800, 單價表!$B$3:$B$1000, 0),
          MATCH($I800, 單價表!$E$2:$M$2, 0)
    ),
    ""
)</f>
        <v>99</v>
      </c>
      <c r="N800" s="35">
        <f t="shared" ca="1" si="24"/>
        <v>0</v>
      </c>
      <c r="O800" s="32" t="str">
        <f>料單!P720</f>
        <v/>
      </c>
      <c r="P800" s="32" t="str">
        <f>料單!Q720</f>
        <v>側</v>
      </c>
      <c r="Q800" s="32" t="str">
        <f>料單!R720</f>
        <v/>
      </c>
      <c r="R800" s="32">
        <f>料單!S720</f>
        <v>0</v>
      </c>
    </row>
    <row r="801" spans="1:18" x14ac:dyDescent="0.25">
      <c r="A801" s="32">
        <f>[1]板材才數分析.!D548</f>
        <v>19007</v>
      </c>
      <c r="B801" s="32" t="str">
        <f>料單!E721</f>
        <v>中立板</v>
      </c>
      <c r="C801" s="32">
        <f>料單!L721</f>
        <v>0</v>
      </c>
      <c r="D801" s="32" t="str">
        <f>料單!M721</f>
        <v/>
      </c>
      <c r="E801" s="32">
        <f>料單!F721</f>
        <v>-36</v>
      </c>
      <c r="F801" s="32" t="str">
        <f>料單!G721</f>
        <v>AA</v>
      </c>
      <c r="G801" s="32">
        <f>料單!H721</f>
        <v>-22</v>
      </c>
      <c r="H801" s="32" t="str">
        <f>料單!I721</f>
        <v/>
      </c>
      <c r="I801" s="32">
        <f>料單!J721</f>
        <v>18</v>
      </c>
      <c r="J801" s="32">
        <f>料單!K721</f>
        <v>0</v>
      </c>
      <c r="K801" s="53">
        <f ca="1">板材才數分析.!O548</f>
        <v>0</v>
      </c>
      <c r="L801" s="32" t="str">
        <f>IFERROR(VLOOKUP(C801,[1]資料庫!$K$3:$AA$10,17,FALSE),"")</f>
        <v/>
      </c>
      <c r="M801" s="32">
        <f>IFERROR(
    INDEX(單價表!$E$3:$M$1000,
          MATCH($C801, 單價表!$B$3:$B$1000, 0),
          MATCH($I801, 單價表!$E$2:$M$2, 0)
    ),
    ""
)</f>
        <v>99</v>
      </c>
      <c r="N801" s="35">
        <f t="shared" ca="1" si="24"/>
        <v>0</v>
      </c>
      <c r="O801" s="32" t="str">
        <f>料單!P721</f>
        <v/>
      </c>
      <c r="P801" s="32" t="str">
        <f>料單!Q721</f>
        <v>側</v>
      </c>
      <c r="Q801" s="32" t="str">
        <f>料單!R721</f>
        <v>排</v>
      </c>
      <c r="R801" s="32">
        <f>料單!S721</f>
        <v>0</v>
      </c>
    </row>
    <row r="802" spans="1:18" x14ac:dyDescent="0.25">
      <c r="A802" s="32">
        <f>[1]板材才數分析.!D549</f>
        <v>19008</v>
      </c>
      <c r="B802" s="32" t="str">
        <f>料單!E722</f>
        <v>活隔</v>
      </c>
      <c r="C802" s="32">
        <f>料單!L722</f>
        <v>0</v>
      </c>
      <c r="D802" s="32" t="str">
        <f>料單!M722</f>
        <v/>
      </c>
      <c r="E802" s="32">
        <f>料單!F722</f>
        <v>0</v>
      </c>
      <c r="F802" s="32" t="str">
        <f>料單!G722</f>
        <v>AA</v>
      </c>
      <c r="G802" s="32">
        <f>料單!H722</f>
        <v>-32</v>
      </c>
      <c r="H802" s="32" t="str">
        <f>料單!I722</f>
        <v>AA</v>
      </c>
      <c r="I802" s="32">
        <f>料單!J722</f>
        <v>18</v>
      </c>
      <c r="J802" s="32">
        <f>料單!K722</f>
        <v>0</v>
      </c>
      <c r="K802" s="53">
        <f ca="1">板材才數分析.!O549</f>
        <v>0</v>
      </c>
      <c r="L802" s="32" t="str">
        <f>IFERROR(VLOOKUP(C802,[1]資料庫!$K$3:$AA$10,17,FALSE),"")</f>
        <v/>
      </c>
      <c r="M802" s="32">
        <f>IFERROR(
    INDEX(單價表!$E$3:$M$1000,
          MATCH($C802, 單價表!$B$3:$B$1000, 0),
          MATCH($I802, 單價表!$E$2:$M$2, 0)
    ),
    ""
)</f>
        <v>99</v>
      </c>
      <c r="N802" s="35">
        <f t="shared" ca="1" si="24"/>
        <v>0</v>
      </c>
      <c r="O802" s="32" t="str">
        <f>料單!P722</f>
        <v/>
      </c>
      <c r="P802" s="32" t="str">
        <f>料單!Q722</f>
        <v/>
      </c>
      <c r="Q802" s="32" t="str">
        <f>料單!R722</f>
        <v/>
      </c>
      <c r="R802" s="32">
        <f>料單!S722</f>
        <v>0</v>
      </c>
    </row>
    <row r="803" spans="1:18" x14ac:dyDescent="0.25">
      <c r="A803" s="32">
        <f>[1]板材才數分析.!D550</f>
        <v>19009</v>
      </c>
      <c r="B803" s="32" t="str">
        <f>料單!E723</f>
        <v>固隔</v>
      </c>
      <c r="C803" s="32">
        <f>料單!L723</f>
        <v>0</v>
      </c>
      <c r="D803" s="32" t="str">
        <f>料單!M723</f>
        <v/>
      </c>
      <c r="E803" s="32">
        <f>料單!F723</f>
        <v>0</v>
      </c>
      <c r="F803" s="32" t="str">
        <f>料單!G723</f>
        <v>AA</v>
      </c>
      <c r="G803" s="32">
        <f>料單!H723</f>
        <v>-22</v>
      </c>
      <c r="H803" s="32" t="str">
        <f>料單!I723</f>
        <v/>
      </c>
      <c r="I803" s="32">
        <f>料單!J723</f>
        <v>18</v>
      </c>
      <c r="J803" s="32">
        <f>料單!K723</f>
        <v>0</v>
      </c>
      <c r="K803" s="53">
        <f ca="1">板材才數分析.!O550</f>
        <v>0</v>
      </c>
      <c r="L803" s="32" t="str">
        <f>IFERROR(VLOOKUP(C803,[1]資料庫!$K$3:$AA$10,17,FALSE),"")</f>
        <v/>
      </c>
      <c r="M803" s="32">
        <f>IFERROR(
    INDEX(單價表!$E$3:$M$1000,
          MATCH($C803, 單價表!$B$3:$B$1000, 0),
          MATCH($I803, 單價表!$E$2:$M$2, 0)
    ),
    ""
)</f>
        <v>99</v>
      </c>
      <c r="N803" s="35">
        <f t="shared" ca="1" si="24"/>
        <v>0</v>
      </c>
      <c r="O803" s="32" t="str">
        <f>料單!P723</f>
        <v/>
      </c>
      <c r="P803" s="32" t="str">
        <f>料單!Q723</f>
        <v>固</v>
      </c>
      <c r="Q803" s="32" t="str">
        <f>料單!R723</f>
        <v/>
      </c>
      <c r="R803" s="32">
        <f>料單!S723</f>
        <v>0</v>
      </c>
    </row>
    <row r="804" spans="1:18" x14ac:dyDescent="0.25">
      <c r="A804" s="32">
        <f>[1]板材才數分析.!D551</f>
        <v>19010</v>
      </c>
      <c r="B804" s="32" t="str">
        <f>料單!E724</f>
        <v>左門板</v>
      </c>
      <c r="C804" s="32">
        <f>料單!L724</f>
        <v>0</v>
      </c>
      <c r="D804" s="32" t="str">
        <f>料單!M724</f>
        <v/>
      </c>
      <c r="E804" s="32">
        <f>料單!F724</f>
        <v>0</v>
      </c>
      <c r="F804" s="32" t="str">
        <f>料單!G724</f>
        <v>AA</v>
      </c>
      <c r="G804" s="32">
        <f>料單!H724</f>
        <v>-4</v>
      </c>
      <c r="H804" s="32" t="str">
        <f>料單!I724</f>
        <v>AA</v>
      </c>
      <c r="I804" s="32">
        <f>料單!J724</f>
        <v>18</v>
      </c>
      <c r="J804" s="32">
        <f>料單!K724</f>
        <v>0</v>
      </c>
      <c r="K804" s="53">
        <f ca="1">板材才數分析.!O551</f>
        <v>0</v>
      </c>
      <c r="L804" s="32" t="str">
        <f>IFERROR(VLOOKUP(C804,[1]資料庫!$K$3:$AA$10,17,FALSE),"")</f>
        <v/>
      </c>
      <c r="M804" s="32">
        <f>IFERROR(
    INDEX(單價表!$E$3:$M$1000,
          MATCH($C804, 單價表!$B$3:$B$1000, 0),
          MATCH($I804, 單價表!$E$2:$M$2, 0)
    ),
    ""
)</f>
        <v>99</v>
      </c>
      <c r="N804" s="35">
        <f t="shared" ca="1" si="24"/>
        <v>0</v>
      </c>
      <c r="O804" s="32" t="str">
        <f>料單!P724</f>
        <v>鉸2</v>
      </c>
      <c r="P804" s="32" t="str">
        <f>料單!Q724</f>
        <v/>
      </c>
      <c r="Q804" s="32" t="str">
        <f>料單!R724</f>
        <v/>
      </c>
      <c r="R804" s="32">
        <f>料單!S724</f>
        <v>0</v>
      </c>
    </row>
    <row r="805" spans="1:18" x14ac:dyDescent="0.25">
      <c r="A805" s="32">
        <f>[1]板材才數分析.!D552</f>
        <v>19011</v>
      </c>
      <c r="B805" s="32" t="str">
        <f>料單!E725</f>
        <v>右門板</v>
      </c>
      <c r="C805" s="32">
        <f>料單!L725</f>
        <v>0</v>
      </c>
      <c r="D805" s="32" t="str">
        <f>料單!M725</f>
        <v/>
      </c>
      <c r="E805" s="32">
        <f>料單!F725</f>
        <v>0</v>
      </c>
      <c r="F805" s="32" t="str">
        <f>料單!G725</f>
        <v>AA</v>
      </c>
      <c r="G805" s="32">
        <f>料單!H725</f>
        <v>-4</v>
      </c>
      <c r="H805" s="32" t="str">
        <f>料單!I725</f>
        <v>AA</v>
      </c>
      <c r="I805" s="32">
        <f>料單!J725</f>
        <v>18</v>
      </c>
      <c r="J805" s="32">
        <f>料單!K725</f>
        <v>0</v>
      </c>
      <c r="K805" s="53">
        <f ca="1">板材才數分析.!O552</f>
        <v>0</v>
      </c>
      <c r="L805" s="32" t="str">
        <f>IFERROR(VLOOKUP(C805,[1]資料庫!$K$3:$AA$10,17,FALSE),"")</f>
        <v/>
      </c>
      <c r="M805" s="32">
        <f>IFERROR(
    INDEX(單價表!$E$3:$M$1000,
          MATCH($C805, 單價表!$B$3:$B$1000, 0),
          MATCH($I805, 單價表!$E$2:$M$2, 0)
    ),
    ""
)</f>
        <v>99</v>
      </c>
      <c r="N805" s="35">
        <f t="shared" ca="1" si="24"/>
        <v>0</v>
      </c>
      <c r="O805" s="32" t="str">
        <f>料單!P725</f>
        <v>鉸2</v>
      </c>
      <c r="P805" s="32" t="str">
        <f>料單!Q725</f>
        <v/>
      </c>
      <c r="Q805" s="32" t="str">
        <f>料單!R725</f>
        <v/>
      </c>
      <c r="R805" s="32">
        <f>料單!S725</f>
        <v>0</v>
      </c>
    </row>
    <row r="806" spans="1:18" x14ac:dyDescent="0.25">
      <c r="A806" s="32">
        <f>[1]板材才數分析.!D553</f>
        <v>19012</v>
      </c>
      <c r="B806" s="32">
        <f>料單!E726</f>
        <v>0</v>
      </c>
      <c r="C806" s="32">
        <f>料單!L726</f>
        <v>0</v>
      </c>
      <c r="D806" s="32" t="str">
        <f>料單!M726</f>
        <v/>
      </c>
      <c r="E806" s="32">
        <f>料單!F726</f>
        <v>0</v>
      </c>
      <c r="F806" s="32" t="str">
        <f>料單!G726</f>
        <v/>
      </c>
      <c r="G806" s="32">
        <f>料單!H726</f>
        <v>0</v>
      </c>
      <c r="H806" s="32" t="str">
        <f>料單!I726</f>
        <v/>
      </c>
      <c r="I806" s="32">
        <f>料單!J726</f>
        <v>0</v>
      </c>
      <c r="J806" s="32">
        <f>料單!K726</f>
        <v>0</v>
      </c>
      <c r="K806" s="53">
        <f ca="1">板材才數分析.!O553</f>
        <v>0</v>
      </c>
      <c r="L806" s="32" t="str">
        <f>IFERROR(VLOOKUP(C806,[1]資料庫!$K$3:$AA$10,17,FALSE),"")</f>
        <v/>
      </c>
      <c r="M806" s="32" t="str">
        <f>IFERROR(
    INDEX(單價表!$E$3:$M$1000,
          MATCH($C806, 單價表!$B$3:$B$1000, 0),
          MATCH($I806, 單價表!$E$2:$M$2, 0)
    ),
    ""
)</f>
        <v/>
      </c>
      <c r="N806" s="35" t="str">
        <f t="shared" ca="1" si="24"/>
        <v/>
      </c>
      <c r="O806" s="32" t="str">
        <f>料單!P726</f>
        <v/>
      </c>
      <c r="P806" s="32" t="str">
        <f>料單!Q726</f>
        <v/>
      </c>
      <c r="Q806" s="32" t="str">
        <f>料單!R726</f>
        <v/>
      </c>
      <c r="R806" s="32">
        <f>料單!S726</f>
        <v>0</v>
      </c>
    </row>
    <row r="807" spans="1:18" x14ac:dyDescent="0.25">
      <c r="A807" s="32">
        <f>[1]板材才數分析.!D554</f>
        <v>19013</v>
      </c>
      <c r="B807" s="32">
        <f>料單!E727</f>
        <v>0</v>
      </c>
      <c r="C807" s="32">
        <f>料單!L727</f>
        <v>0</v>
      </c>
      <c r="D807" s="32" t="str">
        <f>料單!M727</f>
        <v/>
      </c>
      <c r="E807" s="32">
        <f>料單!F727</f>
        <v>0</v>
      </c>
      <c r="F807" s="32" t="str">
        <f>料單!G727</f>
        <v/>
      </c>
      <c r="G807" s="32">
        <f>料單!H727</f>
        <v>0</v>
      </c>
      <c r="H807" s="32" t="str">
        <f>料單!I727</f>
        <v/>
      </c>
      <c r="I807" s="32">
        <f>料單!J727</f>
        <v>0</v>
      </c>
      <c r="J807" s="32">
        <f>料單!K727</f>
        <v>0</v>
      </c>
      <c r="K807" s="53">
        <f ca="1">板材才數分析.!O554</f>
        <v>0</v>
      </c>
      <c r="L807" s="32" t="str">
        <f>IFERROR(VLOOKUP(C807,[1]資料庫!$K$3:$AA$10,17,FALSE),"")</f>
        <v/>
      </c>
      <c r="M807" s="32" t="str">
        <f>IFERROR(
    INDEX(單價表!$E$3:$M$1000,
          MATCH($C807, 單價表!$B$3:$B$1000, 0),
          MATCH($I807, 單價表!$E$2:$M$2, 0)
    ),
    ""
)</f>
        <v/>
      </c>
      <c r="N807" s="35" t="str">
        <f t="shared" ca="1" si="24"/>
        <v/>
      </c>
      <c r="O807" s="32" t="str">
        <f>料單!P727</f>
        <v/>
      </c>
      <c r="P807" s="32" t="str">
        <f>料單!Q727</f>
        <v/>
      </c>
      <c r="Q807" s="32" t="str">
        <f>料單!R727</f>
        <v/>
      </c>
      <c r="R807" s="32">
        <f>料單!S727</f>
        <v>0</v>
      </c>
    </row>
    <row r="808" spans="1:18" x14ac:dyDescent="0.25">
      <c r="A808" s="32">
        <f>[1]板材才數分析.!D555</f>
        <v>19014</v>
      </c>
      <c r="B808" s="32">
        <f>料單!E728</f>
        <v>0</v>
      </c>
      <c r="C808" s="32">
        <f>料單!L728</f>
        <v>0</v>
      </c>
      <c r="D808" s="32" t="str">
        <f>料單!M728</f>
        <v/>
      </c>
      <c r="E808" s="32">
        <f>料單!F728</f>
        <v>0</v>
      </c>
      <c r="F808" s="32" t="str">
        <f>料單!G728</f>
        <v/>
      </c>
      <c r="G808" s="32">
        <f>料單!H728</f>
        <v>0</v>
      </c>
      <c r="H808" s="32" t="str">
        <f>料單!I728</f>
        <v/>
      </c>
      <c r="I808" s="32">
        <f>料單!J728</f>
        <v>0</v>
      </c>
      <c r="J808" s="32">
        <f>料單!K728</f>
        <v>0</v>
      </c>
      <c r="K808" s="53">
        <f ca="1">板材才數分析.!O555</f>
        <v>0</v>
      </c>
      <c r="L808" s="32" t="str">
        <f>IFERROR(VLOOKUP(C808,[1]資料庫!$K$3:$AA$10,17,FALSE),"")</f>
        <v/>
      </c>
      <c r="M808" s="32" t="str">
        <f>IFERROR(
    INDEX(單價表!$E$3:$M$1000,
          MATCH($C808, 單價表!$B$3:$B$1000, 0),
          MATCH($I808, 單價表!$E$2:$M$2, 0)
    ),
    ""
)</f>
        <v/>
      </c>
      <c r="N808" s="35" t="str">
        <f t="shared" ca="1" si="24"/>
        <v/>
      </c>
      <c r="O808" s="32" t="str">
        <f>料單!P728</f>
        <v/>
      </c>
      <c r="P808" s="32" t="str">
        <f>料單!Q728</f>
        <v/>
      </c>
      <c r="Q808" s="32" t="str">
        <f>料單!R728</f>
        <v/>
      </c>
      <c r="R808" s="32">
        <f>料單!S728</f>
        <v>0</v>
      </c>
    </row>
    <row r="809" spans="1:18" x14ac:dyDescent="0.25">
      <c r="A809" s="32">
        <f>[1]板材才數分析.!D556</f>
        <v>19015</v>
      </c>
      <c r="B809" s="32">
        <f>料單!E729</f>
        <v>0</v>
      </c>
      <c r="C809" s="32">
        <f>料單!L729</f>
        <v>0</v>
      </c>
      <c r="D809" s="32" t="str">
        <f>料單!M729</f>
        <v/>
      </c>
      <c r="E809" s="32">
        <f>料單!F729</f>
        <v>0</v>
      </c>
      <c r="F809" s="32" t="str">
        <f>料單!G729</f>
        <v/>
      </c>
      <c r="G809" s="32">
        <f>料單!H729</f>
        <v>0</v>
      </c>
      <c r="H809" s="32" t="str">
        <f>料單!I729</f>
        <v/>
      </c>
      <c r="I809" s="32">
        <f>料單!J729</f>
        <v>0</v>
      </c>
      <c r="J809" s="32">
        <f>料單!K729</f>
        <v>0</v>
      </c>
      <c r="K809" s="53">
        <f ca="1">板材才數分析.!O556</f>
        <v>0</v>
      </c>
      <c r="L809" s="32" t="str">
        <f>IFERROR(VLOOKUP(C809,[1]資料庫!$K$3:$AA$10,17,FALSE),"")</f>
        <v/>
      </c>
      <c r="M809" s="32" t="str">
        <f>IFERROR(
    INDEX(單價表!$E$3:$M$1000,
          MATCH($C809, 單價表!$B$3:$B$1000, 0),
          MATCH($I809, 單價表!$E$2:$M$2, 0)
    ),
    ""
)</f>
        <v/>
      </c>
      <c r="N809" s="35" t="str">
        <f t="shared" ca="1" si="24"/>
        <v/>
      </c>
      <c r="O809" s="32" t="str">
        <f>料單!P729</f>
        <v/>
      </c>
      <c r="P809" s="32" t="str">
        <f>料單!Q729</f>
        <v/>
      </c>
      <c r="Q809" s="32" t="str">
        <f>料單!R729</f>
        <v/>
      </c>
      <c r="R809" s="32">
        <f>料單!S729</f>
        <v>0</v>
      </c>
    </row>
    <row r="810" spans="1:18" x14ac:dyDescent="0.25">
      <c r="A810" s="32">
        <f>[1]板材才數分析.!D557</f>
        <v>19016</v>
      </c>
      <c r="B810" s="32">
        <f>料單!E730</f>
        <v>0</v>
      </c>
      <c r="C810" s="32">
        <f>料單!L730</f>
        <v>0</v>
      </c>
      <c r="D810" s="32" t="str">
        <f>料單!M730</f>
        <v/>
      </c>
      <c r="E810" s="32">
        <f>料單!F730</f>
        <v>0</v>
      </c>
      <c r="F810" s="32" t="str">
        <f>料單!G730</f>
        <v/>
      </c>
      <c r="G810" s="32">
        <f>料單!H730</f>
        <v>0</v>
      </c>
      <c r="H810" s="32" t="str">
        <f>料單!I730</f>
        <v/>
      </c>
      <c r="I810" s="32">
        <f>料單!J730</f>
        <v>0</v>
      </c>
      <c r="J810" s="32">
        <f>料單!K730</f>
        <v>0</v>
      </c>
      <c r="K810" s="53">
        <f ca="1">板材才數分析.!O557</f>
        <v>0</v>
      </c>
      <c r="L810" s="32" t="str">
        <f>IFERROR(VLOOKUP(C810,[1]資料庫!$K$3:$AA$10,17,FALSE),"")</f>
        <v/>
      </c>
      <c r="M810" s="32" t="str">
        <f>IFERROR(
    INDEX(單價表!$E$3:$M$1000,
          MATCH($C810, 單價表!$B$3:$B$1000, 0),
          MATCH($I810, 單價表!$E$2:$M$2, 0)
    ),
    ""
)</f>
        <v/>
      </c>
      <c r="N810" s="35" t="str">
        <f t="shared" ca="1" si="24"/>
        <v/>
      </c>
      <c r="O810" s="32" t="str">
        <f>料單!P730</f>
        <v/>
      </c>
      <c r="P810" s="32" t="str">
        <f>料單!Q730</f>
        <v/>
      </c>
      <c r="Q810" s="32" t="str">
        <f>料單!R730</f>
        <v/>
      </c>
      <c r="R810" s="32">
        <f>料單!S730</f>
        <v>0</v>
      </c>
    </row>
    <row r="811" spans="1:18" x14ac:dyDescent="0.25">
      <c r="A811" s="32">
        <f>[1]板材才數分析.!D558</f>
        <v>19017</v>
      </c>
      <c r="B811" s="32">
        <f>料單!E731</f>
        <v>0</v>
      </c>
      <c r="C811" s="32">
        <f>料單!L731</f>
        <v>0</v>
      </c>
      <c r="D811" s="32" t="str">
        <f>料單!M731</f>
        <v/>
      </c>
      <c r="E811" s="32">
        <f>料單!F731</f>
        <v>0</v>
      </c>
      <c r="F811" s="32" t="str">
        <f>料單!G731</f>
        <v/>
      </c>
      <c r="G811" s="32">
        <f>料單!H731</f>
        <v>0</v>
      </c>
      <c r="H811" s="32" t="str">
        <f>料單!I731</f>
        <v/>
      </c>
      <c r="I811" s="32">
        <f>料單!J731</f>
        <v>0</v>
      </c>
      <c r="J811" s="32">
        <f>料單!K731</f>
        <v>0</v>
      </c>
      <c r="K811" s="53">
        <f ca="1">板材才數分析.!O558</f>
        <v>0</v>
      </c>
      <c r="L811" s="32" t="str">
        <f>IFERROR(VLOOKUP(C811,[1]資料庫!$K$3:$AA$10,17,FALSE),"")</f>
        <v/>
      </c>
      <c r="M811" s="32" t="str">
        <f>IFERROR(
    INDEX(單價表!$E$3:$M$1000,
          MATCH($C811, 單價表!$B$3:$B$1000, 0),
          MATCH($I811, 單價表!$E$2:$M$2, 0)
    ),
    ""
)</f>
        <v/>
      </c>
      <c r="N811" s="35" t="str">
        <f t="shared" ca="1" si="24"/>
        <v/>
      </c>
      <c r="O811" s="32" t="str">
        <f>料單!P731</f>
        <v/>
      </c>
      <c r="P811" s="32" t="str">
        <f>料單!Q731</f>
        <v/>
      </c>
      <c r="Q811" s="32" t="str">
        <f>料單!R731</f>
        <v/>
      </c>
      <c r="R811" s="32">
        <f>料單!S731</f>
        <v>0</v>
      </c>
    </row>
    <row r="812" spans="1:18" x14ac:dyDescent="0.25">
      <c r="A812" s="32">
        <f>[1]板材才數分析.!D559</f>
        <v>19018</v>
      </c>
      <c r="B812" s="32">
        <f>料單!E732</f>
        <v>0</v>
      </c>
      <c r="C812" s="32">
        <f>料單!L732</f>
        <v>0</v>
      </c>
      <c r="D812" s="32" t="str">
        <f>料單!M732</f>
        <v/>
      </c>
      <c r="E812" s="32">
        <f>料單!F732</f>
        <v>0</v>
      </c>
      <c r="F812" s="32" t="str">
        <f>料單!G732</f>
        <v/>
      </c>
      <c r="G812" s="32">
        <f>料單!H732</f>
        <v>0</v>
      </c>
      <c r="H812" s="32" t="str">
        <f>料單!I732</f>
        <v/>
      </c>
      <c r="I812" s="32">
        <f>料單!J732</f>
        <v>0</v>
      </c>
      <c r="J812" s="32">
        <f>料單!K732</f>
        <v>0</v>
      </c>
      <c r="K812" s="53">
        <f ca="1">板材才數分析.!O559</f>
        <v>0</v>
      </c>
      <c r="L812" s="32" t="str">
        <f>IFERROR(VLOOKUP(C812,[1]資料庫!$K$3:$AA$10,17,FALSE),"")</f>
        <v/>
      </c>
      <c r="M812" s="32" t="str">
        <f>IFERROR(
    INDEX(單價表!$E$3:$M$1000,
          MATCH($C812, 單價表!$B$3:$B$1000, 0),
          MATCH($I812, 單價表!$E$2:$M$2, 0)
    ),
    ""
)</f>
        <v/>
      </c>
      <c r="N812" s="35" t="str">
        <f t="shared" ca="1" si="24"/>
        <v/>
      </c>
      <c r="O812" s="32" t="str">
        <f>料單!P732</f>
        <v/>
      </c>
      <c r="P812" s="32" t="str">
        <f>料單!Q732</f>
        <v/>
      </c>
      <c r="Q812" s="32" t="str">
        <f>料單!R732</f>
        <v/>
      </c>
      <c r="R812" s="32">
        <f>料單!S732</f>
        <v>0</v>
      </c>
    </row>
    <row r="813" spans="1:18" x14ac:dyDescent="0.25">
      <c r="A813" s="32">
        <f>[1]板材才數分析.!D560</f>
        <v>19019</v>
      </c>
      <c r="B813" s="32">
        <f>料單!E733</f>
        <v>0</v>
      </c>
      <c r="C813" s="32">
        <f>料單!L733</f>
        <v>0</v>
      </c>
      <c r="D813" s="32" t="str">
        <f>料單!M733</f>
        <v/>
      </c>
      <c r="E813" s="32">
        <f>料單!F733</f>
        <v>0</v>
      </c>
      <c r="F813" s="32" t="str">
        <f>料單!G733</f>
        <v/>
      </c>
      <c r="G813" s="32">
        <f>料單!H733</f>
        <v>0</v>
      </c>
      <c r="H813" s="32" t="str">
        <f>料單!I733</f>
        <v/>
      </c>
      <c r="I813" s="32">
        <f>料單!J733</f>
        <v>0</v>
      </c>
      <c r="J813" s="32">
        <f>料單!K733</f>
        <v>0</v>
      </c>
      <c r="K813" s="53">
        <f ca="1">板材才數分析.!O560</f>
        <v>0</v>
      </c>
      <c r="L813" s="32" t="str">
        <f>IFERROR(VLOOKUP(C813,[1]資料庫!$K$3:$AA$10,17,FALSE),"")</f>
        <v/>
      </c>
      <c r="M813" s="32" t="str">
        <f>IFERROR(
    INDEX(單價表!$E$3:$M$1000,
          MATCH($C813, 單價表!$B$3:$B$1000, 0),
          MATCH($I813, 單價表!$E$2:$M$2, 0)
    ),
    ""
)</f>
        <v/>
      </c>
      <c r="N813" s="35" t="str">
        <f t="shared" ca="1" si="24"/>
        <v/>
      </c>
      <c r="O813" s="32" t="str">
        <f>料單!P733</f>
        <v/>
      </c>
      <c r="P813" s="32" t="str">
        <f>料單!Q733</f>
        <v/>
      </c>
      <c r="Q813" s="32" t="str">
        <f>料單!R733</f>
        <v/>
      </c>
      <c r="R813" s="32">
        <f>料單!S733</f>
        <v>0</v>
      </c>
    </row>
    <row r="814" spans="1:18" x14ac:dyDescent="0.25">
      <c r="A814" s="32">
        <f>[1]板材才數分析.!D561</f>
        <v>19020</v>
      </c>
      <c r="B814" s="32">
        <f>料單!E734</f>
        <v>0</v>
      </c>
      <c r="C814" s="32">
        <f>料單!L734</f>
        <v>0</v>
      </c>
      <c r="D814" s="32" t="str">
        <f>料單!M734</f>
        <v/>
      </c>
      <c r="E814" s="32">
        <f>料單!F734</f>
        <v>0</v>
      </c>
      <c r="F814" s="32" t="str">
        <f>料單!G734</f>
        <v/>
      </c>
      <c r="G814" s="32">
        <f>料單!H734</f>
        <v>0</v>
      </c>
      <c r="H814" s="32" t="str">
        <f>料單!I734</f>
        <v/>
      </c>
      <c r="I814" s="32">
        <f>料單!J734</f>
        <v>0</v>
      </c>
      <c r="J814" s="32">
        <f>料單!K734</f>
        <v>0</v>
      </c>
      <c r="K814" s="53">
        <f ca="1">板材才數分析.!O561</f>
        <v>0</v>
      </c>
      <c r="L814" s="32" t="str">
        <f>IFERROR(VLOOKUP(C814,[1]資料庫!$K$3:$AA$10,17,FALSE),"")</f>
        <v/>
      </c>
      <c r="M814" s="32" t="str">
        <f>IFERROR(
    INDEX(單價表!$E$3:$M$1000,
          MATCH($C814, 單價表!$B$3:$B$1000, 0),
          MATCH($I814, 單價表!$E$2:$M$2, 0)
    ),
    ""
)</f>
        <v/>
      </c>
      <c r="N814" s="399" t="str">
        <f t="shared" ca="1" si="24"/>
        <v/>
      </c>
      <c r="O814" s="32" t="str">
        <f>料單!P734</f>
        <v/>
      </c>
      <c r="P814" s="32" t="str">
        <f>料單!Q734</f>
        <v/>
      </c>
      <c r="Q814" s="32" t="str">
        <f>料單!R734</f>
        <v/>
      </c>
      <c r="R814" s="32">
        <f>料單!S734</f>
        <v>0</v>
      </c>
    </row>
    <row r="815" spans="1:18" x14ac:dyDescent="0.25">
      <c r="A815" s="32">
        <f>[1]板材才數分析.!D562</f>
        <v>19021</v>
      </c>
      <c r="B815" s="32">
        <f>料單!E735</f>
        <v>0</v>
      </c>
      <c r="C815" s="32">
        <f>料單!L735</f>
        <v>0</v>
      </c>
      <c r="D815" s="32" t="str">
        <f>料單!M735</f>
        <v/>
      </c>
      <c r="E815" s="32">
        <f>料單!F735</f>
        <v>0</v>
      </c>
      <c r="F815" s="32" t="str">
        <f>料單!G735</f>
        <v/>
      </c>
      <c r="G815" s="32">
        <f>料單!H735</f>
        <v>0</v>
      </c>
      <c r="H815" s="32" t="str">
        <f>料單!I735</f>
        <v/>
      </c>
      <c r="I815" s="32">
        <f>料單!J735</f>
        <v>0</v>
      </c>
      <c r="J815" s="32">
        <f>料單!K735</f>
        <v>0</v>
      </c>
      <c r="K815" s="53">
        <f ca="1">板材才數分析.!O562</f>
        <v>0</v>
      </c>
      <c r="L815" s="32" t="str">
        <f>IFERROR(VLOOKUP(C815,[1]資料庫!$K$3:$AA$10,17,FALSE),"")</f>
        <v/>
      </c>
      <c r="M815" s="32" t="str">
        <f>IFERROR(
    INDEX(單價表!$E$3:$M$1000,
          MATCH($C815, 單價表!$B$3:$B$1000, 0),
          MATCH($I815, 單價表!$E$2:$M$2, 0)
    ),
    ""
)</f>
        <v/>
      </c>
      <c r="N815" s="399" t="str">
        <f t="shared" ca="1" si="24"/>
        <v/>
      </c>
      <c r="O815" s="32" t="str">
        <f>料單!P735</f>
        <v/>
      </c>
      <c r="P815" s="32" t="str">
        <f>料單!Q735</f>
        <v/>
      </c>
      <c r="Q815" s="32" t="str">
        <f>料單!R735</f>
        <v/>
      </c>
      <c r="R815" s="32">
        <f>料單!S735</f>
        <v>0</v>
      </c>
    </row>
    <row r="816" spans="1:18" x14ac:dyDescent="0.25">
      <c r="A816" s="32">
        <f>[1]板材才數分析.!D563</f>
        <v>19022</v>
      </c>
      <c r="B816" s="32">
        <f>料單!E736</f>
        <v>0</v>
      </c>
      <c r="C816" s="32">
        <f>料單!L736</f>
        <v>0</v>
      </c>
      <c r="D816" s="32" t="str">
        <f>料單!M736</f>
        <v/>
      </c>
      <c r="E816" s="32">
        <f>料單!F736</f>
        <v>0</v>
      </c>
      <c r="F816" s="32" t="str">
        <f>料單!G736</f>
        <v/>
      </c>
      <c r="G816" s="32">
        <f>料單!H736</f>
        <v>0</v>
      </c>
      <c r="H816" s="32" t="str">
        <f>料單!I736</f>
        <v/>
      </c>
      <c r="I816" s="32">
        <f>料單!J736</f>
        <v>0</v>
      </c>
      <c r="J816" s="32">
        <f>料單!K736</f>
        <v>0</v>
      </c>
      <c r="K816" s="53">
        <f ca="1">板材才數分析.!O563</f>
        <v>0</v>
      </c>
      <c r="L816" s="32" t="str">
        <f>IFERROR(VLOOKUP(C816,[1]資料庫!$K$3:$AA$10,17,FALSE),"")</f>
        <v/>
      </c>
      <c r="M816" s="32" t="str">
        <f>IFERROR(
    INDEX(單價表!$E$3:$M$1000,
          MATCH($C816, 單價表!$B$3:$B$1000, 0),
          MATCH($I816, 單價表!$E$2:$M$2, 0)
    ),
    ""
)</f>
        <v/>
      </c>
      <c r="N816" s="399" t="str">
        <f t="shared" ca="1" si="24"/>
        <v/>
      </c>
      <c r="O816" s="32" t="str">
        <f>料單!P736</f>
        <v/>
      </c>
      <c r="P816" s="32" t="str">
        <f>料單!Q736</f>
        <v/>
      </c>
      <c r="Q816" s="32" t="str">
        <f>料單!R736</f>
        <v/>
      </c>
      <c r="R816" s="32">
        <f>料單!S736</f>
        <v>0</v>
      </c>
    </row>
    <row r="817" spans="1:18" x14ac:dyDescent="0.25">
      <c r="A817" s="32">
        <f>[1]板材才數分析.!D564</f>
        <v>19023</v>
      </c>
      <c r="B817" s="32">
        <f>料單!E737</f>
        <v>0</v>
      </c>
      <c r="C817" s="32">
        <f>料單!L737</f>
        <v>0</v>
      </c>
      <c r="D817" s="32" t="str">
        <f>料單!M737</f>
        <v/>
      </c>
      <c r="E817" s="32">
        <f>料單!F737</f>
        <v>0</v>
      </c>
      <c r="F817" s="32" t="str">
        <f>料單!G737</f>
        <v/>
      </c>
      <c r="G817" s="32">
        <f>料單!H737</f>
        <v>0</v>
      </c>
      <c r="H817" s="32" t="str">
        <f>料單!I737</f>
        <v/>
      </c>
      <c r="I817" s="32">
        <f>料單!J737</f>
        <v>0</v>
      </c>
      <c r="J817" s="32">
        <f>料單!K737</f>
        <v>0</v>
      </c>
      <c r="K817" s="53">
        <f ca="1">板材才數分析.!O564</f>
        <v>0</v>
      </c>
      <c r="L817" s="32" t="str">
        <f>IFERROR(VLOOKUP(C817,[1]資料庫!$K$3:$AA$10,17,FALSE),"")</f>
        <v/>
      </c>
      <c r="M817" s="32" t="str">
        <f>IFERROR(
    INDEX(單價表!$E$3:$M$1000,
          MATCH($C817, 單價表!$B$3:$B$1000, 0),
          MATCH($I817, 單價表!$E$2:$M$2, 0)
    ),
    ""
)</f>
        <v/>
      </c>
      <c r="N817" s="399" t="str">
        <f t="shared" ca="1" si="24"/>
        <v/>
      </c>
      <c r="O817" s="32" t="str">
        <f>料單!P737</f>
        <v/>
      </c>
      <c r="P817" s="32" t="str">
        <f>料單!Q737</f>
        <v/>
      </c>
      <c r="Q817" s="32" t="str">
        <f>料單!R737</f>
        <v/>
      </c>
      <c r="R817" s="32">
        <f>料單!S737</f>
        <v>0</v>
      </c>
    </row>
    <row r="818" spans="1:18" x14ac:dyDescent="0.25">
      <c r="A818" s="32">
        <f>[1]板材才數分析.!D565</f>
        <v>19024</v>
      </c>
      <c r="B818" s="32">
        <f>料單!E738</f>
        <v>0</v>
      </c>
      <c r="C818" s="32">
        <f>料單!L738</f>
        <v>0</v>
      </c>
      <c r="D818" s="32" t="str">
        <f>料單!M738</f>
        <v/>
      </c>
      <c r="E818" s="32">
        <f>料單!F738</f>
        <v>0</v>
      </c>
      <c r="F818" s="32" t="str">
        <f>料單!G738</f>
        <v/>
      </c>
      <c r="G818" s="32">
        <f>料單!H738</f>
        <v>0</v>
      </c>
      <c r="H818" s="32" t="str">
        <f>料單!I738</f>
        <v/>
      </c>
      <c r="I818" s="32">
        <f>料單!J738</f>
        <v>0</v>
      </c>
      <c r="J818" s="32">
        <f>料單!K738</f>
        <v>0</v>
      </c>
      <c r="K818" s="53">
        <f ca="1">板材才數分析.!O565</f>
        <v>0</v>
      </c>
      <c r="L818" s="32" t="str">
        <f>IFERROR(VLOOKUP(C818,[1]資料庫!$K$3:$AA$10,17,FALSE),"")</f>
        <v/>
      </c>
      <c r="M818" s="32" t="str">
        <f>IFERROR(
    INDEX(單價表!$E$3:$M$1000,
          MATCH($C818, 單價表!$B$3:$B$1000, 0),
          MATCH($I818, 單價表!$E$2:$M$2, 0)
    ),
    ""
)</f>
        <v/>
      </c>
      <c r="N818" s="399" t="str">
        <f t="shared" ca="1" si="24"/>
        <v/>
      </c>
      <c r="O818" s="32" t="str">
        <f>料單!P738</f>
        <v/>
      </c>
      <c r="P818" s="32" t="str">
        <f>料單!Q738</f>
        <v/>
      </c>
      <c r="Q818" s="32" t="str">
        <f>料單!R738</f>
        <v/>
      </c>
      <c r="R818" s="32">
        <f>料單!S738</f>
        <v>0</v>
      </c>
    </row>
    <row r="819" spans="1:18" x14ac:dyDescent="0.25">
      <c r="A819" s="32">
        <f>[1]板材才數分析.!D566</f>
        <v>19025</v>
      </c>
      <c r="B819" s="32">
        <f>料單!E739</f>
        <v>0</v>
      </c>
      <c r="C819" s="32">
        <f>料單!L739</f>
        <v>0</v>
      </c>
      <c r="D819" s="32" t="str">
        <f>料單!M739</f>
        <v/>
      </c>
      <c r="E819" s="32">
        <f>料單!F739</f>
        <v>0</v>
      </c>
      <c r="F819" s="32" t="str">
        <f>料單!G739</f>
        <v/>
      </c>
      <c r="G819" s="32">
        <f>料單!H739</f>
        <v>0</v>
      </c>
      <c r="H819" s="32" t="str">
        <f>料單!I739</f>
        <v/>
      </c>
      <c r="I819" s="32">
        <f>料單!J739</f>
        <v>0</v>
      </c>
      <c r="J819" s="32">
        <f>料單!K739</f>
        <v>0</v>
      </c>
      <c r="K819" s="53">
        <f ca="1">板材才數分析.!O566</f>
        <v>0</v>
      </c>
      <c r="L819" s="32" t="str">
        <f>IFERROR(VLOOKUP(C819,[1]資料庫!$K$3:$AA$10,17,FALSE),"")</f>
        <v/>
      </c>
      <c r="M819" s="32" t="str">
        <f>IFERROR(
    INDEX(單價表!$E$3:$M$1000,
          MATCH($C819, 單價表!$B$3:$B$1000, 0),
          MATCH($I819, 單價表!$E$2:$M$2, 0)
    ),
    ""
)</f>
        <v/>
      </c>
      <c r="N819" s="399" t="str">
        <f t="shared" ca="1" si="24"/>
        <v/>
      </c>
      <c r="O819" s="32" t="str">
        <f>料單!P739</f>
        <v/>
      </c>
      <c r="P819" s="32" t="str">
        <f>料單!Q739</f>
        <v/>
      </c>
      <c r="Q819" s="32" t="str">
        <f>料單!R739</f>
        <v/>
      </c>
      <c r="R819" s="32">
        <f>料單!S739</f>
        <v>0</v>
      </c>
    </row>
    <row r="820" spans="1:18" x14ac:dyDescent="0.25">
      <c r="A820" s="32">
        <f>[1]板材才數分析.!D567</f>
        <v>19026</v>
      </c>
      <c r="B820" s="32">
        <f>料單!E740</f>
        <v>0</v>
      </c>
      <c r="C820" s="32">
        <f>料單!L740</f>
        <v>0</v>
      </c>
      <c r="D820" s="32" t="str">
        <f>料單!M740</f>
        <v/>
      </c>
      <c r="E820" s="32">
        <f>料單!F740</f>
        <v>0</v>
      </c>
      <c r="F820" s="32" t="str">
        <f>料單!G740</f>
        <v/>
      </c>
      <c r="G820" s="32">
        <f>料單!H740</f>
        <v>0</v>
      </c>
      <c r="H820" s="32" t="str">
        <f>料單!I740</f>
        <v/>
      </c>
      <c r="I820" s="32">
        <f>料單!J740</f>
        <v>0</v>
      </c>
      <c r="J820" s="32">
        <f>料單!K740</f>
        <v>0</v>
      </c>
      <c r="K820" s="53">
        <f ca="1">板材才數分析.!O567</f>
        <v>0</v>
      </c>
      <c r="L820" s="32" t="str">
        <f>IFERROR(VLOOKUP(C820,[1]資料庫!$K$3:$AA$10,17,FALSE),"")</f>
        <v/>
      </c>
      <c r="M820" s="32" t="str">
        <f>IFERROR(
    INDEX(單價表!$E$3:$M$1000,
          MATCH($C820, 單價表!$B$3:$B$1000, 0),
          MATCH($I820, 單價表!$E$2:$M$2, 0)
    ),
    ""
)</f>
        <v/>
      </c>
      <c r="N820" s="35" t="str">
        <f t="shared" ca="1" si="24"/>
        <v/>
      </c>
      <c r="O820" s="32" t="str">
        <f>料單!P740</f>
        <v/>
      </c>
      <c r="P820" s="32" t="str">
        <f>料單!Q740</f>
        <v/>
      </c>
      <c r="Q820" s="32" t="str">
        <f>料單!R740</f>
        <v/>
      </c>
      <c r="R820" s="32">
        <f>料單!S740</f>
        <v>0</v>
      </c>
    </row>
    <row r="821" spans="1:18" x14ac:dyDescent="0.25">
      <c r="A821" s="32">
        <f>[1]板材才數分析.!D568</f>
        <v>19027</v>
      </c>
      <c r="B821" s="32">
        <f>料單!E741</f>
        <v>0</v>
      </c>
      <c r="C821" s="32">
        <f>料單!L741</f>
        <v>0</v>
      </c>
      <c r="D821" s="32" t="str">
        <f>料單!M741</f>
        <v/>
      </c>
      <c r="E821" s="32">
        <f>料單!F741</f>
        <v>0</v>
      </c>
      <c r="F821" s="32" t="str">
        <f>料單!G741</f>
        <v/>
      </c>
      <c r="G821" s="32">
        <f>料單!H741</f>
        <v>0</v>
      </c>
      <c r="H821" s="32" t="str">
        <f>料單!I741</f>
        <v/>
      </c>
      <c r="I821" s="32">
        <f>料單!J741</f>
        <v>0</v>
      </c>
      <c r="J821" s="32">
        <f>料單!K741</f>
        <v>0</v>
      </c>
      <c r="K821" s="53">
        <f ca="1">板材才數分析.!O568</f>
        <v>0</v>
      </c>
      <c r="L821" s="32" t="str">
        <f>IFERROR(VLOOKUP(C821,[1]資料庫!$K$3:$AA$10,17,FALSE),"")</f>
        <v/>
      </c>
      <c r="M821" s="32" t="str">
        <f>IFERROR(
    INDEX(單價表!$E$3:$M$1000,
          MATCH($C821, 單價表!$B$3:$B$1000, 0),
          MATCH($I821, 單價表!$E$2:$M$2, 0)
    ),
    ""
)</f>
        <v/>
      </c>
      <c r="N821" s="35" t="str">
        <f t="shared" ca="1" si="24"/>
        <v/>
      </c>
      <c r="O821" s="32" t="str">
        <f>料單!P741</f>
        <v/>
      </c>
      <c r="P821" s="32" t="str">
        <f>料單!Q741</f>
        <v/>
      </c>
      <c r="Q821" s="32" t="str">
        <f>料單!R741</f>
        <v/>
      </c>
      <c r="R821" s="32">
        <f>料單!S741</f>
        <v>0</v>
      </c>
    </row>
    <row r="822" spans="1:18" x14ac:dyDescent="0.25">
      <c r="A822" s="32">
        <f>[1]板材才數分析.!D569</f>
        <v>19028</v>
      </c>
      <c r="B822" s="32">
        <f>料單!E742</f>
        <v>0</v>
      </c>
      <c r="C822" s="32">
        <f>料單!L742</f>
        <v>0</v>
      </c>
      <c r="D822" s="32" t="str">
        <f>料單!M742</f>
        <v/>
      </c>
      <c r="E822" s="32">
        <f>料單!F742</f>
        <v>0</v>
      </c>
      <c r="F822" s="32" t="str">
        <f>料單!G742</f>
        <v/>
      </c>
      <c r="G822" s="32">
        <f>料單!H742</f>
        <v>0</v>
      </c>
      <c r="H822" s="32" t="str">
        <f>料單!I742</f>
        <v/>
      </c>
      <c r="I822" s="32">
        <f>料單!J742</f>
        <v>0</v>
      </c>
      <c r="J822" s="32">
        <f>料單!K742</f>
        <v>0</v>
      </c>
      <c r="K822" s="53">
        <f ca="1">板材才數分析.!O569</f>
        <v>0</v>
      </c>
      <c r="L822" s="32" t="str">
        <f>IFERROR(VLOOKUP(C822,[1]資料庫!$K$3:$AA$10,17,FALSE),"")</f>
        <v/>
      </c>
      <c r="M822" s="32" t="str">
        <f>IFERROR(
    INDEX(單價表!$E$3:$M$1000,
          MATCH($C822, 單價表!$B$3:$B$1000, 0),
          MATCH($I822, 單價表!$E$2:$M$2, 0)
    ),
    ""
)</f>
        <v/>
      </c>
      <c r="N822" s="35" t="str">
        <f t="shared" ca="1" si="24"/>
        <v/>
      </c>
      <c r="O822" s="32" t="str">
        <f>料單!P742</f>
        <v/>
      </c>
      <c r="P822" s="32" t="str">
        <f>料單!Q742</f>
        <v/>
      </c>
      <c r="Q822" s="32" t="str">
        <f>料單!R742</f>
        <v/>
      </c>
      <c r="R822" s="32">
        <f>料單!S742</f>
        <v>0</v>
      </c>
    </row>
    <row r="823" spans="1:18" x14ac:dyDescent="0.25">
      <c r="A823" s="32">
        <f>[1]板材才數分析.!D570</f>
        <v>19029</v>
      </c>
      <c r="B823" s="32">
        <f>料單!E743</f>
        <v>0</v>
      </c>
      <c r="C823" s="32">
        <f>料單!L743</f>
        <v>0</v>
      </c>
      <c r="D823" s="32" t="str">
        <f>料單!M743</f>
        <v/>
      </c>
      <c r="E823" s="32">
        <f>料單!F743</f>
        <v>0</v>
      </c>
      <c r="F823" s="32" t="str">
        <f>料單!G743</f>
        <v/>
      </c>
      <c r="G823" s="32">
        <f>料單!H743</f>
        <v>0</v>
      </c>
      <c r="H823" s="32" t="str">
        <f>料單!I743</f>
        <v/>
      </c>
      <c r="I823" s="32">
        <f>料單!J743</f>
        <v>0</v>
      </c>
      <c r="J823" s="32">
        <f>料單!K743</f>
        <v>0</v>
      </c>
      <c r="K823" s="53">
        <f ca="1">板材才數分析.!O570</f>
        <v>0</v>
      </c>
      <c r="L823" s="32" t="str">
        <f>IFERROR(VLOOKUP(C823,[1]資料庫!$K$3:$AA$10,17,FALSE),"")</f>
        <v/>
      </c>
      <c r="M823" s="32" t="str">
        <f>IFERROR(
    INDEX(單價表!$E$3:$M$1000,
          MATCH($C823, 單價表!$B$3:$B$1000, 0),
          MATCH($I823, 單價表!$E$2:$M$2, 0)
    ),
    ""
)</f>
        <v/>
      </c>
      <c r="N823" s="35" t="str">
        <f t="shared" ca="1" si="24"/>
        <v/>
      </c>
      <c r="O823" s="32" t="str">
        <f>料單!P743</f>
        <v/>
      </c>
      <c r="P823" s="32" t="str">
        <f>料單!Q743</f>
        <v/>
      </c>
      <c r="Q823" s="32" t="str">
        <f>料單!R743</f>
        <v/>
      </c>
      <c r="R823" s="32">
        <f>料單!S743</f>
        <v>0</v>
      </c>
    </row>
    <row r="824" spans="1:18" x14ac:dyDescent="0.25">
      <c r="A824" s="32">
        <f>[1]板材才數分析.!D571</f>
        <v>19030</v>
      </c>
      <c r="B824" s="32">
        <f>料單!E744</f>
        <v>0</v>
      </c>
      <c r="C824" s="32">
        <f>料單!L744</f>
        <v>0</v>
      </c>
      <c r="D824" s="32" t="str">
        <f>料單!M744</f>
        <v/>
      </c>
      <c r="E824" s="32">
        <f>料單!F744</f>
        <v>0</v>
      </c>
      <c r="F824" s="32" t="str">
        <f>料單!G744</f>
        <v/>
      </c>
      <c r="G824" s="32">
        <f>料單!H744</f>
        <v>0</v>
      </c>
      <c r="H824" s="32" t="str">
        <f>料單!I744</f>
        <v/>
      </c>
      <c r="I824" s="32">
        <f>料單!J744</f>
        <v>0</v>
      </c>
      <c r="J824" s="32">
        <f>料單!K744</f>
        <v>0</v>
      </c>
      <c r="K824" s="53">
        <f ca="1">板材才數分析.!O571</f>
        <v>0</v>
      </c>
      <c r="M824" s="32" t="str">
        <f>IFERROR(
    INDEX(單價表!$E$3:$M$1000,
          MATCH($C824, 單價表!$B$3:$B$1000, 0),
          MATCH($I824, 單價表!$E$2:$M$2, 0)
    ),
    ""
)</f>
        <v/>
      </c>
      <c r="O824" s="32" t="str">
        <f>料單!P744</f>
        <v/>
      </c>
      <c r="P824" s="32" t="str">
        <f>料單!Q744</f>
        <v/>
      </c>
      <c r="Q824" s="32" t="str">
        <f>料單!R744</f>
        <v/>
      </c>
      <c r="R824" s="32">
        <f>料單!S744</f>
        <v>0</v>
      </c>
    </row>
    <row r="825" spans="1:18" x14ac:dyDescent="0.25">
      <c r="B825" s="400"/>
      <c r="C825" s="400"/>
      <c r="D825" s="400">
        <f>[2]板材才數分析.!L572</f>
        <v>0</v>
      </c>
      <c r="E825" s="400">
        <f>[2]板材才數分析.!F572</f>
        <v>0</v>
      </c>
      <c r="F825" s="400">
        <f>[2]板材才數分析.!G572</f>
        <v>0</v>
      </c>
      <c r="G825" s="400">
        <f>[2]板材才數分析.!H572</f>
        <v>0</v>
      </c>
      <c r="H825" s="400">
        <f>[2]板材才數分析.!I572</f>
        <v>0</v>
      </c>
      <c r="I825" s="400">
        <f>[2]板材才數分析.!J572</f>
        <v>0</v>
      </c>
      <c r="J825" s="400">
        <f>[2]板材才數分析.!K572</f>
        <v>0</v>
      </c>
      <c r="K825" s="401"/>
      <c r="L825" s="400" t="str">
        <f>IFERROR(VLOOKUP(C825,[1]資料庫!$K$3:$AA$10,17,FALSE),"")</f>
        <v/>
      </c>
      <c r="M825" s="400"/>
    </row>
    <row r="826" spans="1:18" x14ac:dyDescent="0.25">
      <c r="B826" s="400"/>
      <c r="C826" s="400"/>
      <c r="D826" s="400">
        <f>[2]板材才數分析.!L573</f>
        <v>0</v>
      </c>
      <c r="E826" s="400">
        <f>[2]板材才數分析.!F573</f>
        <v>0</v>
      </c>
      <c r="F826" s="400">
        <f>[2]板材才數分析.!G573</f>
        <v>0</v>
      </c>
      <c r="G826" s="400">
        <f>[2]板材才數分析.!H573</f>
        <v>0</v>
      </c>
      <c r="H826" s="400">
        <f>[2]板材才數分析.!I573</f>
        <v>0</v>
      </c>
      <c r="I826" s="400">
        <f>[2]板材才數分析.!J573</f>
        <v>0</v>
      </c>
      <c r="J826" s="400">
        <f>[2]板材才數分析.!K573</f>
        <v>0</v>
      </c>
      <c r="K826" s="401"/>
      <c r="L826" s="400" t="str">
        <f>IFERROR(VLOOKUP(C826,[1]資料庫!$K$3:$AA$10,17,FALSE),"")</f>
        <v/>
      </c>
      <c r="M826" s="400"/>
    </row>
    <row r="827" spans="1:18" x14ac:dyDescent="0.25">
      <c r="B827" s="400"/>
      <c r="C827" s="400"/>
      <c r="D827" s="400">
        <f>[2]板材才數分析.!L574</f>
        <v>0</v>
      </c>
      <c r="E827" s="400">
        <f>[2]板材才數分析.!F574</f>
        <v>0</v>
      </c>
      <c r="F827" s="400">
        <f>[2]板材才數分析.!G574</f>
        <v>0</v>
      </c>
      <c r="G827" s="400">
        <f>[2]板材才數分析.!H574</f>
        <v>0</v>
      </c>
      <c r="H827" s="400">
        <f>[2]板材才數分析.!I574</f>
        <v>0</v>
      </c>
      <c r="I827" s="400">
        <f>[2]板材才數分析.!J574</f>
        <v>0</v>
      </c>
      <c r="J827" s="400">
        <f>[2]板材才數分析.!K574</f>
        <v>0</v>
      </c>
      <c r="K827" s="401"/>
      <c r="L827" s="400" t="str">
        <f>IFERROR(VLOOKUP(C827,[1]資料庫!$K$3:$AA$10,17,FALSE),"")</f>
        <v/>
      </c>
      <c r="M827" s="400"/>
    </row>
    <row r="828" spans="1:18" x14ac:dyDescent="0.25">
      <c r="B828" s="400"/>
      <c r="C828" s="400"/>
      <c r="D828" s="400">
        <f>[2]板材才數分析.!L575</f>
        <v>0</v>
      </c>
      <c r="E828" s="400">
        <f>[2]板材才數分析.!F575</f>
        <v>0</v>
      </c>
      <c r="F828" s="400">
        <f>[2]板材才數分析.!G575</f>
        <v>0</v>
      </c>
      <c r="G828" s="400">
        <f>[2]板材才數分析.!H575</f>
        <v>0</v>
      </c>
      <c r="H828" s="400">
        <f>[2]板材才數分析.!I575</f>
        <v>0</v>
      </c>
      <c r="I828" s="400">
        <f>[2]板材才數分析.!J575</f>
        <v>0</v>
      </c>
      <c r="J828" s="400">
        <f>[2]板材才數分析.!K575</f>
        <v>0</v>
      </c>
      <c r="K828" s="401"/>
      <c r="L828" s="400" t="str">
        <f>IFERROR(VLOOKUP(C828,[1]資料庫!$K$3:$AA$10,17,FALSE),"")</f>
        <v/>
      </c>
      <c r="M828" s="400"/>
    </row>
    <row r="829" spans="1:18" x14ac:dyDescent="0.25">
      <c r="B829" s="400"/>
      <c r="C829" s="400"/>
      <c r="D829" s="400">
        <f>[2]板材才數分析.!L576</f>
        <v>0</v>
      </c>
      <c r="E829" s="400">
        <f>[2]板材才數分析.!F576</f>
        <v>0</v>
      </c>
      <c r="F829" s="400">
        <f>[2]板材才數分析.!G576</f>
        <v>0</v>
      </c>
      <c r="G829" s="400">
        <f>[2]板材才數分析.!H576</f>
        <v>0</v>
      </c>
      <c r="H829" s="400">
        <f>[2]板材才數分析.!I576</f>
        <v>0</v>
      </c>
      <c r="I829" s="400">
        <f>[2]板材才數分析.!J576</f>
        <v>0</v>
      </c>
      <c r="J829" s="400">
        <f>[2]板材才數分析.!K576</f>
        <v>0</v>
      </c>
      <c r="K829" s="401"/>
      <c r="L829" s="400" t="str">
        <f>IFERROR(VLOOKUP(C829,[1]資料庫!$K$3:$AA$10,17,FALSE),"")</f>
        <v/>
      </c>
      <c r="M829" s="400"/>
    </row>
    <row r="830" spans="1:18" x14ac:dyDescent="0.25">
      <c r="B830" s="400"/>
      <c r="C830" s="400"/>
      <c r="D830" s="400">
        <f>[2]板材才數分析.!L577</f>
        <v>0</v>
      </c>
      <c r="E830" s="400">
        <f>[2]板材才數分析.!F577</f>
        <v>0</v>
      </c>
      <c r="F830" s="400">
        <f>[2]板材才數分析.!G577</f>
        <v>0</v>
      </c>
      <c r="G830" s="400">
        <f>[2]板材才數分析.!H577</f>
        <v>0</v>
      </c>
      <c r="H830" s="400">
        <f>[2]板材才數分析.!I577</f>
        <v>0</v>
      </c>
      <c r="I830" s="400">
        <f>[2]板材才數分析.!J577</f>
        <v>0</v>
      </c>
      <c r="J830" s="400">
        <f>[2]板材才數分析.!K577</f>
        <v>0</v>
      </c>
      <c r="K830" s="401"/>
      <c r="L830" s="400" t="str">
        <f>IFERROR(VLOOKUP(C830,[1]資料庫!$K$3:$AA$10,17,FALSE),"")</f>
        <v/>
      </c>
      <c r="M830" s="400"/>
    </row>
    <row r="831" spans="1:18" x14ac:dyDescent="0.25">
      <c r="H831" s="524" t="s">
        <v>67</v>
      </c>
      <c r="I831" s="524"/>
      <c r="J831" s="524"/>
      <c r="K831" s="54">
        <f ca="1">SUM(K795:K823)</f>
        <v>0</v>
      </c>
      <c r="L831" s="48" t="str">
        <f>L795</f>
        <v/>
      </c>
      <c r="M831" s="48"/>
      <c r="N831" s="49"/>
      <c r="O831" s="466">
        <f ca="1">SUM(N795:N823)</f>
        <v>0</v>
      </c>
      <c r="P831" s="47"/>
    </row>
    <row r="832" spans="1:18" x14ac:dyDescent="0.25">
      <c r="A832" s="403" t="str">
        <f>料單!A747</f>
        <v>櫃體名稱</v>
      </c>
      <c r="B832" s="403">
        <f>料單!C747</f>
        <v>0</v>
      </c>
    </row>
    <row r="833" spans="1:18" x14ac:dyDescent="0.25">
      <c r="A833" s="403" t="str">
        <f>料單!A748</f>
        <v>櫃號</v>
      </c>
      <c r="B833" s="403">
        <f>料單!C748</f>
        <v>20</v>
      </c>
    </row>
    <row r="834" spans="1:18" x14ac:dyDescent="0.25">
      <c r="A834" s="403" t="str">
        <f>料單!A749</f>
        <v>櫃高</v>
      </c>
      <c r="B834" s="403">
        <f>料單!C749</f>
        <v>0</v>
      </c>
    </row>
    <row r="835" spans="1:18" x14ac:dyDescent="0.25">
      <c r="A835" s="403" t="str">
        <f>料單!A750</f>
        <v>櫃深</v>
      </c>
      <c r="B835" s="403">
        <f>料單!C750</f>
        <v>0</v>
      </c>
    </row>
    <row r="836" spans="1:18" x14ac:dyDescent="0.25">
      <c r="A836" s="403" t="str">
        <f>料單!A751</f>
        <v>櫃寬</v>
      </c>
      <c r="B836" s="403">
        <f>料單!C751</f>
        <v>0</v>
      </c>
    </row>
    <row r="837" spans="1:18" x14ac:dyDescent="0.25">
      <c r="A837" s="46" t="s">
        <v>79</v>
      </c>
      <c r="B837" s="46" t="s">
        <v>236</v>
      </c>
      <c r="C837" s="46" t="s">
        <v>962</v>
      </c>
      <c r="D837" s="46" t="s">
        <v>81</v>
      </c>
      <c r="E837" s="46" t="s">
        <v>0</v>
      </c>
      <c r="F837" s="46" t="s">
        <v>17</v>
      </c>
      <c r="G837" s="46" t="s">
        <v>1</v>
      </c>
      <c r="H837" s="46" t="s">
        <v>17</v>
      </c>
      <c r="I837" s="46" t="s">
        <v>85</v>
      </c>
      <c r="J837" s="46" t="s">
        <v>66</v>
      </c>
      <c r="K837" s="61" t="s">
        <v>2726</v>
      </c>
      <c r="L837" s="46" t="s">
        <v>87</v>
      </c>
      <c r="M837" s="46" t="s">
        <v>234</v>
      </c>
      <c r="N837" s="50" t="s">
        <v>88</v>
      </c>
      <c r="O837" s="46" t="s">
        <v>9</v>
      </c>
      <c r="P837" s="46" t="s">
        <v>9</v>
      </c>
      <c r="Q837" s="46" t="s">
        <v>9</v>
      </c>
      <c r="R837" s="46" t="s">
        <v>9</v>
      </c>
    </row>
    <row r="838" spans="1:18" x14ac:dyDescent="0.25">
      <c r="A838" s="32">
        <f>[1]板材才數分析.!D572</f>
        <v>20001</v>
      </c>
      <c r="B838" s="32" t="str">
        <f>料單!E754</f>
        <v>頂板</v>
      </c>
      <c r="C838" s="32">
        <f>料單!L754</f>
        <v>0</v>
      </c>
      <c r="D838" s="32" t="str">
        <f>料單!M754</f>
        <v/>
      </c>
      <c r="E838" s="32">
        <f>料單!F754</f>
        <v>-36</v>
      </c>
      <c r="F838" s="32" t="str">
        <f>料單!G754</f>
        <v>AA</v>
      </c>
      <c r="G838" s="32">
        <f>料單!H754</f>
        <v>0</v>
      </c>
      <c r="H838" s="32" t="str">
        <f>料單!I754</f>
        <v/>
      </c>
      <c r="I838" s="32">
        <f>料單!J754</f>
        <v>18</v>
      </c>
      <c r="J838" s="32">
        <f>料單!K754</f>
        <v>0</v>
      </c>
      <c r="K838" s="53">
        <f ca="1">板材才數分析.!O572</f>
        <v>0</v>
      </c>
      <c r="L838" s="32" t="str">
        <f>IFERROR(VLOOKUP(C838,[1]資料庫!$K$3:$AA$10,17,FALSE),"")</f>
        <v/>
      </c>
      <c r="M838" s="32">
        <f>IFERROR(
    INDEX(單價表!$E$3:$M$1000,
          MATCH($C838, 單價表!$B$3:$B$1000, 0),
          MATCH($I838, 單價表!$E$2:$M$2, 0)
    ),
    ""
)</f>
        <v>99</v>
      </c>
      <c r="N838" s="35">
        <f t="shared" ref="N838:N874" ca="1" si="25">IFERROR((K838*M838),"")</f>
        <v>0</v>
      </c>
      <c r="O838" s="32" t="str">
        <f>料單!P754</f>
        <v>背板溝</v>
      </c>
      <c r="P838" s="32" t="str">
        <f>料單!Q754</f>
        <v>側</v>
      </c>
      <c r="Q838" s="32" t="str">
        <f>料單!R754</f>
        <v/>
      </c>
      <c r="R838" s="32">
        <f>料單!S754</f>
        <v>0</v>
      </c>
    </row>
    <row r="839" spans="1:18" x14ac:dyDescent="0.25">
      <c r="A839" s="32">
        <f>[1]板材才數分析.!D573</f>
        <v>20002</v>
      </c>
      <c r="B839" s="32" t="str">
        <f>料單!E755</f>
        <v>底板</v>
      </c>
      <c r="C839" s="32">
        <f>料單!L755</f>
        <v>0</v>
      </c>
      <c r="D839" s="32" t="str">
        <f>料單!M755</f>
        <v/>
      </c>
      <c r="E839" s="32">
        <f>料單!F755</f>
        <v>-36</v>
      </c>
      <c r="F839" s="32" t="str">
        <f>料單!G755</f>
        <v>AA</v>
      </c>
      <c r="G839" s="32">
        <f>料單!H755</f>
        <v>0</v>
      </c>
      <c r="H839" s="32" t="str">
        <f>料單!I755</f>
        <v/>
      </c>
      <c r="I839" s="32">
        <f>料單!J755</f>
        <v>18</v>
      </c>
      <c r="J839" s="32">
        <f>料單!K755</f>
        <v>0</v>
      </c>
      <c r="K839" s="53">
        <f ca="1">板材才數分析.!O573</f>
        <v>0</v>
      </c>
      <c r="L839" s="32" t="str">
        <f>IFERROR(VLOOKUP(C839,[1]資料庫!$K$3:$AA$10,17,FALSE),"")</f>
        <v/>
      </c>
      <c r="M839" s="32">
        <f>IFERROR(
    INDEX(單價表!$E$3:$M$1000,
          MATCH($C839, 單價表!$B$3:$B$1000, 0),
          MATCH($I839, 單價表!$E$2:$M$2, 0)
    ),
    ""
)</f>
        <v>99</v>
      </c>
      <c r="N839" s="35">
        <f t="shared" ca="1" si="25"/>
        <v>0</v>
      </c>
      <c r="O839" s="32" t="str">
        <f>料單!P755</f>
        <v>背板溝</v>
      </c>
      <c r="P839" s="32" t="str">
        <f>料單!Q755</f>
        <v>側</v>
      </c>
      <c r="Q839" s="32" t="str">
        <f>料單!R755</f>
        <v/>
      </c>
      <c r="R839" s="32">
        <f>料單!S755</f>
        <v>0</v>
      </c>
    </row>
    <row r="840" spans="1:18" x14ac:dyDescent="0.25">
      <c r="A840" s="32">
        <f>[1]板材才數分析.!D574</f>
        <v>20003</v>
      </c>
      <c r="B840" s="32" t="str">
        <f>料單!E756</f>
        <v>左側板</v>
      </c>
      <c r="C840" s="32">
        <f>料單!L756</f>
        <v>0</v>
      </c>
      <c r="D840" s="32" t="str">
        <f>料單!M756</f>
        <v/>
      </c>
      <c r="E840" s="32">
        <f>料單!F756</f>
        <v>0</v>
      </c>
      <c r="F840" s="32" t="str">
        <f>料單!G756</f>
        <v>AA</v>
      </c>
      <c r="G840" s="32">
        <f>料單!H756</f>
        <v>0</v>
      </c>
      <c r="H840" s="32" t="str">
        <f>料單!I756</f>
        <v>AA</v>
      </c>
      <c r="I840" s="32">
        <f>料單!J756</f>
        <v>18</v>
      </c>
      <c r="J840" s="32">
        <f>料單!K756</f>
        <v>0</v>
      </c>
      <c r="K840" s="53">
        <f ca="1">板材才數分析.!O574</f>
        <v>0</v>
      </c>
      <c r="L840" s="32" t="str">
        <f>IFERROR(VLOOKUP(C840,[1]資料庫!$K$3:$AA$10,17,FALSE),"")</f>
        <v/>
      </c>
      <c r="M840" s="32">
        <f>IFERROR(
    INDEX(單價表!$E$3:$M$1000,
          MATCH($C840, 單價表!$B$3:$B$1000, 0),
          MATCH($I840, 單價表!$E$2:$M$2, 0)
    ),
    ""
)</f>
        <v>99</v>
      </c>
      <c r="N840" s="35">
        <f t="shared" ca="1" si="25"/>
        <v>0</v>
      </c>
      <c r="O840" s="32" t="str">
        <f>料單!P756</f>
        <v>背板溝</v>
      </c>
      <c r="P840" s="32" t="str">
        <f>料單!Q756</f>
        <v>面</v>
      </c>
      <c r="Q840" s="32" t="str">
        <f>料單!R756</f>
        <v>排</v>
      </c>
      <c r="R840" s="32">
        <f>料單!S756</f>
        <v>0</v>
      </c>
    </row>
    <row r="841" spans="1:18" x14ac:dyDescent="0.25">
      <c r="A841" s="32">
        <f>[1]板材才數分析.!D575</f>
        <v>20004</v>
      </c>
      <c r="B841" s="32" t="str">
        <f>料單!E757</f>
        <v>右側板</v>
      </c>
      <c r="C841" s="32">
        <f>料單!L757</f>
        <v>0</v>
      </c>
      <c r="D841" s="32" t="str">
        <f>料單!M757</f>
        <v/>
      </c>
      <c r="E841" s="32">
        <f>料單!F757</f>
        <v>0</v>
      </c>
      <c r="F841" s="32" t="str">
        <f>料單!G757</f>
        <v>AA</v>
      </c>
      <c r="G841" s="32">
        <f>料單!H757</f>
        <v>0</v>
      </c>
      <c r="H841" s="32" t="str">
        <f>料單!I757</f>
        <v>AA</v>
      </c>
      <c r="I841" s="32">
        <f>料單!J757</f>
        <v>18</v>
      </c>
      <c r="J841" s="32">
        <f>料單!K757</f>
        <v>0</v>
      </c>
      <c r="K841" s="53">
        <f ca="1">板材才數分析.!O575</f>
        <v>0</v>
      </c>
      <c r="L841" s="32" t="str">
        <f>IFERROR(VLOOKUP(C841,[1]資料庫!$K$3:$AA$10,17,FALSE),"")</f>
        <v/>
      </c>
      <c r="M841" s="32">
        <f>IFERROR(
    INDEX(單價表!$E$3:$M$1000,
          MATCH($C841, 單價表!$B$3:$B$1000, 0),
          MATCH($I841, 單價表!$E$2:$M$2, 0)
    ),
    ""
)</f>
        <v>99</v>
      </c>
      <c r="N841" s="35">
        <f t="shared" ca="1" si="25"/>
        <v>0</v>
      </c>
      <c r="O841" s="32" t="str">
        <f>料單!P757</f>
        <v>背板溝</v>
      </c>
      <c r="P841" s="32" t="str">
        <f>料單!Q757</f>
        <v>面</v>
      </c>
      <c r="Q841" s="32" t="str">
        <f>料單!R757</f>
        <v>排</v>
      </c>
      <c r="R841" s="32">
        <f>料單!S757</f>
        <v>0</v>
      </c>
    </row>
    <row r="842" spans="1:18" x14ac:dyDescent="0.25">
      <c r="A842" s="32">
        <f>[1]板材才數分析.!D576</f>
        <v>20005</v>
      </c>
      <c r="B842" s="32" t="str">
        <f>料單!E758</f>
        <v>背板</v>
      </c>
      <c r="C842" s="32">
        <f>料單!L758</f>
        <v>0</v>
      </c>
      <c r="D842" s="32" t="str">
        <f>料單!M758</f>
        <v/>
      </c>
      <c r="E842" s="32">
        <f>料單!F758</f>
        <v>-22</v>
      </c>
      <c r="F842" s="32" t="str">
        <f>料單!G758</f>
        <v/>
      </c>
      <c r="G842" s="32">
        <f>料單!H758</f>
        <v>-22</v>
      </c>
      <c r="H842" s="32" t="str">
        <f>料單!I758</f>
        <v/>
      </c>
      <c r="I842" s="32">
        <f>料單!J758</f>
        <v>4</v>
      </c>
      <c r="J842" s="32">
        <f>料單!K758</f>
        <v>0</v>
      </c>
      <c r="K842" s="53">
        <f ca="1">板材才數分析.!O576</f>
        <v>0</v>
      </c>
      <c r="L842" s="32" t="str">
        <f>IFERROR(VLOOKUP(C842,[1]資料庫!$K$3:$AA$10,17,FALSE),"")</f>
        <v/>
      </c>
      <c r="M842" s="32">
        <f>IFERROR(
    INDEX(單價表!$E$3:$M$1000,
          MATCH($C842, 單價表!$B$3:$B$1000, 0),
          MATCH($I842, 單價表!$E$2:$M$2, 0)
    ),
    ""
)</f>
        <v>43</v>
      </c>
      <c r="N842" s="35">
        <f t="shared" ca="1" si="25"/>
        <v>0</v>
      </c>
      <c r="O842" s="32" t="str">
        <f>料單!P758</f>
        <v/>
      </c>
      <c r="P842" s="32" t="str">
        <f>料單!Q758</f>
        <v/>
      </c>
      <c r="Q842" s="32" t="str">
        <f>料單!R758</f>
        <v/>
      </c>
      <c r="R842" s="32">
        <f>料單!S758</f>
        <v>0</v>
      </c>
    </row>
    <row r="843" spans="1:18" x14ac:dyDescent="0.25">
      <c r="A843" s="32">
        <f>[1]板材才數分析.!D577</f>
        <v>20006</v>
      </c>
      <c r="B843" s="32" t="str">
        <f>料單!E759</f>
        <v>背拉桿</v>
      </c>
      <c r="C843" s="32">
        <f>料單!L759</f>
        <v>0</v>
      </c>
      <c r="D843" s="32" t="str">
        <f>料單!M759</f>
        <v/>
      </c>
      <c r="E843" s="32">
        <f>料單!F759</f>
        <v>-36</v>
      </c>
      <c r="F843" s="32" t="str">
        <f>料單!G759</f>
        <v>AA</v>
      </c>
      <c r="G843" s="32">
        <f>料單!H759</f>
        <v>120</v>
      </c>
      <c r="H843" s="32" t="str">
        <f>料單!I759</f>
        <v/>
      </c>
      <c r="I843" s="32">
        <f>料單!J759</f>
        <v>18</v>
      </c>
      <c r="J843" s="32">
        <f>料單!K759</f>
        <v>0</v>
      </c>
      <c r="K843" s="53">
        <f ca="1">板材才數分析.!O577</f>
        <v>0</v>
      </c>
      <c r="L843" s="32" t="str">
        <f>IFERROR(VLOOKUP(C843,[1]資料庫!$K$3:$AA$10,17,FALSE),"")</f>
        <v/>
      </c>
      <c r="M843" s="32">
        <f>IFERROR(
    INDEX(單價表!$E$3:$M$1000,
          MATCH($C843, 單價表!$B$3:$B$1000, 0),
          MATCH($I843, 單價表!$E$2:$M$2, 0)
    ),
    ""
)</f>
        <v>99</v>
      </c>
      <c r="N843" s="35">
        <f t="shared" ca="1" si="25"/>
        <v>0</v>
      </c>
      <c r="O843" s="32" t="str">
        <f>料單!P759</f>
        <v/>
      </c>
      <c r="P843" s="32" t="str">
        <f>料單!Q759</f>
        <v>側</v>
      </c>
      <c r="Q843" s="32" t="str">
        <f>料單!R759</f>
        <v/>
      </c>
      <c r="R843" s="32">
        <f>料單!S759</f>
        <v>0</v>
      </c>
    </row>
    <row r="844" spans="1:18" x14ac:dyDescent="0.25">
      <c r="A844" s="32">
        <f>[1]板材才數分析.!D578</f>
        <v>20007</v>
      </c>
      <c r="B844" s="32" t="str">
        <f>料單!E760</f>
        <v>中立板</v>
      </c>
      <c r="C844" s="32">
        <f>料單!L760</f>
        <v>0</v>
      </c>
      <c r="D844" s="32" t="str">
        <f>料單!M760</f>
        <v/>
      </c>
      <c r="E844" s="32">
        <f>料單!F760</f>
        <v>-36</v>
      </c>
      <c r="F844" s="32" t="str">
        <f>料單!G760</f>
        <v>AA</v>
      </c>
      <c r="G844" s="32">
        <f>料單!H760</f>
        <v>-22</v>
      </c>
      <c r="H844" s="32" t="str">
        <f>料單!I760</f>
        <v/>
      </c>
      <c r="I844" s="32">
        <f>料單!J760</f>
        <v>18</v>
      </c>
      <c r="J844" s="32">
        <f>料單!K760</f>
        <v>0</v>
      </c>
      <c r="K844" s="53">
        <f ca="1">板材才數分析.!O578</f>
        <v>0</v>
      </c>
      <c r="L844" s="32" t="str">
        <f>IFERROR(VLOOKUP(C844,[1]資料庫!$K$3:$AA$10,17,FALSE),"")</f>
        <v/>
      </c>
      <c r="M844" s="32">
        <f>IFERROR(
    INDEX(單價表!$E$3:$M$1000,
          MATCH($C844, 單價表!$B$3:$B$1000, 0),
          MATCH($I844, 單價表!$E$2:$M$2, 0)
    ),
    ""
)</f>
        <v>99</v>
      </c>
      <c r="N844" s="35">
        <f t="shared" ca="1" si="25"/>
        <v>0</v>
      </c>
      <c r="O844" s="32" t="str">
        <f>料單!P760</f>
        <v/>
      </c>
      <c r="P844" s="32" t="str">
        <f>料單!Q760</f>
        <v>側</v>
      </c>
      <c r="Q844" s="32" t="str">
        <f>料單!R760</f>
        <v>排</v>
      </c>
      <c r="R844" s="32">
        <f>料單!S760</f>
        <v>0</v>
      </c>
    </row>
    <row r="845" spans="1:18" x14ac:dyDescent="0.25">
      <c r="A845" s="32">
        <f>[1]板材才數分析.!D579</f>
        <v>20008</v>
      </c>
      <c r="B845" s="32" t="str">
        <f>料單!E761</f>
        <v>活隔</v>
      </c>
      <c r="C845" s="32">
        <f>料單!L761</f>
        <v>0</v>
      </c>
      <c r="D845" s="32" t="str">
        <f>料單!M761</f>
        <v/>
      </c>
      <c r="E845" s="32">
        <f>料單!F761</f>
        <v>0</v>
      </c>
      <c r="F845" s="32" t="str">
        <f>料單!G761</f>
        <v>AA</v>
      </c>
      <c r="G845" s="32">
        <f>料單!H761</f>
        <v>-32</v>
      </c>
      <c r="H845" s="32" t="str">
        <f>料單!I761</f>
        <v>AA</v>
      </c>
      <c r="I845" s="32">
        <f>料單!J761</f>
        <v>18</v>
      </c>
      <c r="J845" s="32">
        <f>料單!K761</f>
        <v>0</v>
      </c>
      <c r="K845" s="53">
        <f ca="1">板材才數分析.!O579</f>
        <v>0</v>
      </c>
      <c r="L845" s="32" t="str">
        <f>IFERROR(VLOOKUP(C845,[1]資料庫!$K$3:$AA$10,17,FALSE),"")</f>
        <v/>
      </c>
      <c r="M845" s="32">
        <f>IFERROR(
    INDEX(單價表!$E$3:$M$1000,
          MATCH($C845, 單價表!$B$3:$B$1000, 0),
          MATCH($I845, 單價表!$E$2:$M$2, 0)
    ),
    ""
)</f>
        <v>99</v>
      </c>
      <c r="N845" s="35">
        <f t="shared" ca="1" si="25"/>
        <v>0</v>
      </c>
      <c r="O845" s="32" t="str">
        <f>料單!P761</f>
        <v/>
      </c>
      <c r="P845" s="32" t="str">
        <f>料單!Q761</f>
        <v/>
      </c>
      <c r="Q845" s="32" t="str">
        <f>料單!R761</f>
        <v/>
      </c>
      <c r="R845" s="32">
        <f>料單!S761</f>
        <v>0</v>
      </c>
    </row>
    <row r="846" spans="1:18" x14ac:dyDescent="0.25">
      <c r="A846" s="32">
        <f>[1]板材才數分析.!D580</f>
        <v>20009</v>
      </c>
      <c r="B846" s="32" t="str">
        <f>料單!E762</f>
        <v>固隔</v>
      </c>
      <c r="C846" s="32">
        <f>料單!L762</f>
        <v>0</v>
      </c>
      <c r="D846" s="32" t="str">
        <f>料單!M762</f>
        <v/>
      </c>
      <c r="E846" s="32">
        <f>料單!F762</f>
        <v>0</v>
      </c>
      <c r="F846" s="32" t="str">
        <f>料單!G762</f>
        <v>AA</v>
      </c>
      <c r="G846" s="32">
        <f>料單!H762</f>
        <v>-22</v>
      </c>
      <c r="H846" s="32" t="str">
        <f>料單!I762</f>
        <v/>
      </c>
      <c r="I846" s="32">
        <f>料單!J762</f>
        <v>18</v>
      </c>
      <c r="J846" s="32">
        <f>料單!K762</f>
        <v>0</v>
      </c>
      <c r="K846" s="53">
        <f ca="1">板材才數分析.!O580</f>
        <v>0</v>
      </c>
      <c r="L846" s="32" t="str">
        <f>IFERROR(VLOOKUP(C846,[1]資料庫!$K$3:$AA$10,17,FALSE),"")</f>
        <v/>
      </c>
      <c r="M846" s="32">
        <f>IFERROR(
    INDEX(單價表!$E$3:$M$1000,
          MATCH($C846, 單價表!$B$3:$B$1000, 0),
          MATCH($I846, 單價表!$E$2:$M$2, 0)
    ),
    ""
)</f>
        <v>99</v>
      </c>
      <c r="N846" s="35">
        <f t="shared" ca="1" si="25"/>
        <v>0</v>
      </c>
      <c r="O846" s="32" t="str">
        <f>料單!P762</f>
        <v/>
      </c>
      <c r="P846" s="32" t="str">
        <f>料單!Q762</f>
        <v>固</v>
      </c>
      <c r="Q846" s="32" t="str">
        <f>料單!R762</f>
        <v/>
      </c>
      <c r="R846" s="32">
        <f>料單!S762</f>
        <v>0</v>
      </c>
    </row>
    <row r="847" spans="1:18" x14ac:dyDescent="0.25">
      <c r="A847" s="32">
        <f>[1]板材才數分析.!D581</f>
        <v>20010</v>
      </c>
      <c r="B847" s="32" t="str">
        <f>料單!E763</f>
        <v>左門板</v>
      </c>
      <c r="C847" s="32">
        <f>料單!L763</f>
        <v>0</v>
      </c>
      <c r="D847" s="32" t="str">
        <f>料單!M763</f>
        <v/>
      </c>
      <c r="E847" s="32">
        <f>料單!F763</f>
        <v>0</v>
      </c>
      <c r="F847" s="32" t="str">
        <f>料單!G763</f>
        <v>AA</v>
      </c>
      <c r="G847" s="32">
        <f>料單!H763</f>
        <v>-4</v>
      </c>
      <c r="H847" s="32" t="str">
        <f>料單!I763</f>
        <v>AA</v>
      </c>
      <c r="I847" s="32">
        <f>料單!J763</f>
        <v>18</v>
      </c>
      <c r="J847" s="32">
        <f>料單!K763</f>
        <v>0</v>
      </c>
      <c r="K847" s="53">
        <f ca="1">板材才數分析.!O581</f>
        <v>0</v>
      </c>
      <c r="L847" s="32" t="str">
        <f>IFERROR(VLOOKUP(C847,[1]資料庫!$K$3:$AA$10,17,FALSE),"")</f>
        <v/>
      </c>
      <c r="M847" s="32">
        <f>IFERROR(
    INDEX(單價表!$E$3:$M$1000,
          MATCH($C847, 單價表!$B$3:$B$1000, 0),
          MATCH($I847, 單價表!$E$2:$M$2, 0)
    ),
    ""
)</f>
        <v>99</v>
      </c>
      <c r="N847" s="35">
        <f t="shared" ca="1" si="25"/>
        <v>0</v>
      </c>
      <c r="O847" s="32" t="str">
        <f>料單!P763</f>
        <v>鉸2</v>
      </c>
      <c r="P847" s="32" t="str">
        <f>料單!Q763</f>
        <v/>
      </c>
      <c r="Q847" s="32" t="str">
        <f>料單!R763</f>
        <v/>
      </c>
      <c r="R847" s="32">
        <f>料單!S763</f>
        <v>0</v>
      </c>
    </row>
    <row r="848" spans="1:18" x14ac:dyDescent="0.25">
      <c r="A848" s="32">
        <f>[1]板材才數分析.!D582</f>
        <v>20011</v>
      </c>
      <c r="B848" s="32" t="str">
        <f>料單!E764</f>
        <v>右門板</v>
      </c>
      <c r="C848" s="32">
        <f>料單!L764</f>
        <v>0</v>
      </c>
      <c r="D848" s="32" t="str">
        <f>料單!M764</f>
        <v/>
      </c>
      <c r="E848" s="32">
        <f>料單!F764</f>
        <v>0</v>
      </c>
      <c r="F848" s="32" t="str">
        <f>料單!G764</f>
        <v>AA</v>
      </c>
      <c r="G848" s="32">
        <f>料單!H764</f>
        <v>-4</v>
      </c>
      <c r="H848" s="32" t="str">
        <f>料單!I764</f>
        <v>AA</v>
      </c>
      <c r="I848" s="32">
        <f>料單!J764</f>
        <v>18</v>
      </c>
      <c r="J848" s="32">
        <f>料單!K764</f>
        <v>0</v>
      </c>
      <c r="K848" s="53">
        <f ca="1">板材才數分析.!O582</f>
        <v>0</v>
      </c>
      <c r="L848" s="32" t="str">
        <f>IFERROR(VLOOKUP(C848,[1]資料庫!$K$3:$AA$10,17,FALSE),"")</f>
        <v/>
      </c>
      <c r="M848" s="32">
        <f>IFERROR(
    INDEX(單價表!$E$3:$M$1000,
          MATCH($C848, 單價表!$B$3:$B$1000, 0),
          MATCH($I848, 單價表!$E$2:$M$2, 0)
    ),
    ""
)</f>
        <v>99</v>
      </c>
      <c r="N848" s="35">
        <f t="shared" ca="1" si="25"/>
        <v>0</v>
      </c>
      <c r="O848" s="32" t="str">
        <f>料單!P764</f>
        <v>鉸2</v>
      </c>
      <c r="P848" s="32" t="str">
        <f>料單!Q764</f>
        <v/>
      </c>
      <c r="Q848" s="32" t="str">
        <f>料單!R764</f>
        <v/>
      </c>
      <c r="R848" s="32">
        <f>料單!S764</f>
        <v>0</v>
      </c>
    </row>
    <row r="849" spans="1:18" x14ac:dyDescent="0.25">
      <c r="A849" s="32">
        <f>[1]板材才數分析.!D583</f>
        <v>20012</v>
      </c>
      <c r="B849" s="32">
        <f>料單!E765</f>
        <v>0</v>
      </c>
      <c r="C849" s="32">
        <f>料單!L765</f>
        <v>0</v>
      </c>
      <c r="D849" s="32" t="str">
        <f>料單!M765</f>
        <v/>
      </c>
      <c r="E849" s="32">
        <f>料單!F765</f>
        <v>0</v>
      </c>
      <c r="F849" s="32" t="str">
        <f>料單!G765</f>
        <v/>
      </c>
      <c r="G849" s="32">
        <f>料單!H765</f>
        <v>0</v>
      </c>
      <c r="H849" s="32" t="str">
        <f>料單!I765</f>
        <v/>
      </c>
      <c r="I849" s="32">
        <f>料單!J765</f>
        <v>0</v>
      </c>
      <c r="J849" s="32">
        <f>料單!K765</f>
        <v>0</v>
      </c>
      <c r="K849" s="53">
        <f ca="1">板材才數分析.!O583</f>
        <v>0</v>
      </c>
      <c r="L849" s="32" t="str">
        <f>IFERROR(VLOOKUP(C849,[1]資料庫!$K$3:$AA$10,17,FALSE),"")</f>
        <v/>
      </c>
      <c r="M849" s="32" t="str">
        <f>IFERROR(
    INDEX(單價表!$E$3:$M$1000,
          MATCH($C849, 單價表!$B$3:$B$1000, 0),
          MATCH($I849, 單價表!$E$2:$M$2, 0)
    ),
    ""
)</f>
        <v/>
      </c>
      <c r="N849" s="35" t="str">
        <f t="shared" ca="1" si="25"/>
        <v/>
      </c>
      <c r="O849" s="32" t="str">
        <f>料單!P765</f>
        <v/>
      </c>
      <c r="P849" s="32" t="str">
        <f>料單!Q765</f>
        <v/>
      </c>
      <c r="Q849" s="32" t="str">
        <f>料單!R765</f>
        <v/>
      </c>
      <c r="R849" s="32">
        <f>料單!S765</f>
        <v>0</v>
      </c>
    </row>
    <row r="850" spans="1:18" x14ac:dyDescent="0.25">
      <c r="A850" s="32">
        <f>[1]板材才數分析.!D584</f>
        <v>20013</v>
      </c>
      <c r="B850" s="32">
        <f>料單!E766</f>
        <v>0</v>
      </c>
      <c r="C850" s="32">
        <f>料單!L766</f>
        <v>0</v>
      </c>
      <c r="D850" s="32" t="str">
        <f>料單!M766</f>
        <v/>
      </c>
      <c r="E850" s="32">
        <f>料單!F766</f>
        <v>0</v>
      </c>
      <c r="F850" s="32" t="str">
        <f>料單!G766</f>
        <v/>
      </c>
      <c r="G850" s="32">
        <f>料單!H766</f>
        <v>0</v>
      </c>
      <c r="H850" s="32" t="str">
        <f>料單!I766</f>
        <v/>
      </c>
      <c r="I850" s="32">
        <f>料單!J766</f>
        <v>0</v>
      </c>
      <c r="J850" s="32">
        <f>料單!K766</f>
        <v>0</v>
      </c>
      <c r="K850" s="53">
        <f ca="1">板材才數分析.!O584</f>
        <v>0</v>
      </c>
      <c r="L850" s="32" t="str">
        <f>IFERROR(VLOOKUP(C850,[1]資料庫!$K$3:$AA$10,17,FALSE),"")</f>
        <v/>
      </c>
      <c r="M850" s="32" t="str">
        <f>IFERROR(
    INDEX(單價表!$E$3:$M$1000,
          MATCH($C850, 單價表!$B$3:$B$1000, 0),
          MATCH($I850, 單價表!$E$2:$M$2, 0)
    ),
    ""
)</f>
        <v/>
      </c>
      <c r="N850" s="35" t="str">
        <f t="shared" ca="1" si="25"/>
        <v/>
      </c>
      <c r="O850" s="32" t="str">
        <f>料單!P766</f>
        <v/>
      </c>
      <c r="P850" s="32" t="str">
        <f>料單!Q766</f>
        <v/>
      </c>
      <c r="Q850" s="32" t="str">
        <f>料單!R766</f>
        <v/>
      </c>
      <c r="R850" s="32">
        <f>料單!S766</f>
        <v>0</v>
      </c>
    </row>
    <row r="851" spans="1:18" x14ac:dyDescent="0.25">
      <c r="A851" s="32">
        <f>[1]板材才數分析.!D585</f>
        <v>20014</v>
      </c>
      <c r="B851" s="32">
        <f>料單!E767</f>
        <v>0</v>
      </c>
      <c r="C851" s="32">
        <f>料單!L767</f>
        <v>0</v>
      </c>
      <c r="D851" s="32" t="str">
        <f>料單!M767</f>
        <v/>
      </c>
      <c r="E851" s="32">
        <f>料單!F767</f>
        <v>0</v>
      </c>
      <c r="F851" s="32" t="str">
        <f>料單!G767</f>
        <v/>
      </c>
      <c r="G851" s="32">
        <f>料單!H767</f>
        <v>0</v>
      </c>
      <c r="H851" s="32" t="str">
        <f>料單!I767</f>
        <v/>
      </c>
      <c r="I851" s="32">
        <f>料單!J767</f>
        <v>0</v>
      </c>
      <c r="J851" s="32">
        <f>料單!K767</f>
        <v>0</v>
      </c>
      <c r="K851" s="53">
        <f ca="1">板材才數分析.!O585</f>
        <v>0</v>
      </c>
      <c r="L851" s="32" t="str">
        <f>IFERROR(VLOOKUP(C851,[1]資料庫!$K$3:$AA$10,17,FALSE),"")</f>
        <v/>
      </c>
      <c r="M851" s="32" t="str">
        <f>IFERROR(
    INDEX(單價表!$E$3:$M$1000,
          MATCH($C851, 單價表!$B$3:$B$1000, 0),
          MATCH($I851, 單價表!$E$2:$M$2, 0)
    ),
    ""
)</f>
        <v/>
      </c>
      <c r="N851" s="35" t="str">
        <f t="shared" ca="1" si="25"/>
        <v/>
      </c>
      <c r="O851" s="32" t="str">
        <f>料單!P767</f>
        <v/>
      </c>
      <c r="P851" s="32" t="str">
        <f>料單!Q767</f>
        <v/>
      </c>
      <c r="Q851" s="32" t="str">
        <f>料單!R767</f>
        <v/>
      </c>
      <c r="R851" s="32">
        <f>料單!S767</f>
        <v>0</v>
      </c>
    </row>
    <row r="852" spans="1:18" x14ac:dyDescent="0.25">
      <c r="A852" s="32">
        <f>[1]板材才數分析.!D586</f>
        <v>20015</v>
      </c>
      <c r="B852" s="32">
        <f>料單!E768</f>
        <v>0</v>
      </c>
      <c r="C852" s="32">
        <f>料單!L768</f>
        <v>0</v>
      </c>
      <c r="D852" s="32" t="str">
        <f>料單!M768</f>
        <v/>
      </c>
      <c r="E852" s="32">
        <f>料單!F768</f>
        <v>0</v>
      </c>
      <c r="F852" s="32" t="str">
        <f>料單!G768</f>
        <v/>
      </c>
      <c r="G852" s="32">
        <f>料單!H768</f>
        <v>0</v>
      </c>
      <c r="H852" s="32" t="str">
        <f>料單!I768</f>
        <v/>
      </c>
      <c r="I852" s="32">
        <f>料單!J768</f>
        <v>0</v>
      </c>
      <c r="J852" s="32">
        <f>料單!K768</f>
        <v>0</v>
      </c>
      <c r="K852" s="53">
        <f ca="1">板材才數分析.!O586</f>
        <v>0</v>
      </c>
      <c r="L852" s="32" t="str">
        <f>IFERROR(VLOOKUP(C852,[1]資料庫!$K$3:$AA$10,17,FALSE),"")</f>
        <v/>
      </c>
      <c r="M852" s="32" t="str">
        <f>IFERROR(
    INDEX(單價表!$E$3:$M$1000,
          MATCH($C852, 單價表!$B$3:$B$1000, 0),
          MATCH($I852, 單價表!$E$2:$M$2, 0)
    ),
    ""
)</f>
        <v/>
      </c>
      <c r="N852" s="35" t="str">
        <f t="shared" ca="1" si="25"/>
        <v/>
      </c>
      <c r="O852" s="32" t="str">
        <f>料單!P768</f>
        <v/>
      </c>
      <c r="P852" s="32" t="str">
        <f>料單!Q768</f>
        <v/>
      </c>
      <c r="Q852" s="32" t="str">
        <f>料單!R768</f>
        <v/>
      </c>
      <c r="R852" s="32">
        <f>料單!S768</f>
        <v>0</v>
      </c>
    </row>
    <row r="853" spans="1:18" x14ac:dyDescent="0.25">
      <c r="A853" s="32">
        <f>[1]板材才數分析.!D587</f>
        <v>20016</v>
      </c>
      <c r="B853" s="32">
        <f>料單!E769</f>
        <v>0</v>
      </c>
      <c r="C853" s="32">
        <f>料單!L769</f>
        <v>0</v>
      </c>
      <c r="D853" s="32" t="str">
        <f>料單!M769</f>
        <v/>
      </c>
      <c r="E853" s="32">
        <f>料單!F769</f>
        <v>0</v>
      </c>
      <c r="F853" s="32" t="str">
        <f>料單!G769</f>
        <v/>
      </c>
      <c r="G853" s="32">
        <f>料單!H769</f>
        <v>0</v>
      </c>
      <c r="H853" s="32" t="str">
        <f>料單!I769</f>
        <v/>
      </c>
      <c r="I853" s="32">
        <f>料單!J769</f>
        <v>0</v>
      </c>
      <c r="J853" s="32">
        <f>料單!K769</f>
        <v>0</v>
      </c>
      <c r="K853" s="53">
        <f ca="1">板材才數分析.!O587</f>
        <v>0</v>
      </c>
      <c r="L853" s="32" t="str">
        <f>IFERROR(VLOOKUP(C853,[1]資料庫!$K$3:$AA$10,17,FALSE),"")</f>
        <v/>
      </c>
      <c r="M853" s="32" t="str">
        <f>IFERROR(
    INDEX(單價表!$E$3:$M$1000,
          MATCH($C853, 單價表!$B$3:$B$1000, 0),
          MATCH($I853, 單價表!$E$2:$M$2, 0)
    ),
    ""
)</f>
        <v/>
      </c>
      <c r="N853" s="35" t="str">
        <f t="shared" ca="1" si="25"/>
        <v/>
      </c>
      <c r="O853" s="32" t="str">
        <f>料單!P769</f>
        <v/>
      </c>
      <c r="P853" s="32" t="str">
        <f>料單!Q769</f>
        <v/>
      </c>
      <c r="Q853" s="32" t="str">
        <f>料單!R769</f>
        <v/>
      </c>
      <c r="R853" s="32">
        <f>料單!S769</f>
        <v>0</v>
      </c>
    </row>
    <row r="854" spans="1:18" x14ac:dyDescent="0.25">
      <c r="A854" s="32">
        <f>[1]板材才數分析.!D588</f>
        <v>20017</v>
      </c>
      <c r="B854" s="32">
        <f>料單!E770</f>
        <v>0</v>
      </c>
      <c r="C854" s="32">
        <f>料單!L770</f>
        <v>0</v>
      </c>
      <c r="D854" s="32" t="str">
        <f>料單!M770</f>
        <v/>
      </c>
      <c r="E854" s="32">
        <f>料單!F770</f>
        <v>0</v>
      </c>
      <c r="F854" s="32" t="str">
        <f>料單!G770</f>
        <v/>
      </c>
      <c r="G854" s="32">
        <f>料單!H770</f>
        <v>0</v>
      </c>
      <c r="H854" s="32" t="str">
        <f>料單!I770</f>
        <v/>
      </c>
      <c r="I854" s="32">
        <f>料單!J770</f>
        <v>0</v>
      </c>
      <c r="J854" s="32">
        <f>料單!K770</f>
        <v>0</v>
      </c>
      <c r="K854" s="53">
        <f ca="1">板材才數分析.!O588</f>
        <v>0</v>
      </c>
      <c r="L854" s="32" t="str">
        <f>IFERROR(VLOOKUP(C854,[1]資料庫!$K$3:$AA$10,17,FALSE),"")</f>
        <v/>
      </c>
      <c r="M854" s="32" t="str">
        <f>IFERROR(
    INDEX(單價表!$E$3:$M$1000,
          MATCH($C854, 單價表!$B$3:$B$1000, 0),
          MATCH($I854, 單價表!$E$2:$M$2, 0)
    ),
    ""
)</f>
        <v/>
      </c>
      <c r="N854" s="35" t="str">
        <f t="shared" ca="1" si="25"/>
        <v/>
      </c>
      <c r="O854" s="32" t="str">
        <f>料單!P770</f>
        <v/>
      </c>
      <c r="P854" s="32" t="str">
        <f>料單!Q770</f>
        <v/>
      </c>
      <c r="Q854" s="32" t="str">
        <f>料單!R770</f>
        <v/>
      </c>
      <c r="R854" s="32">
        <f>料單!S770</f>
        <v>0</v>
      </c>
    </row>
    <row r="855" spans="1:18" x14ac:dyDescent="0.25">
      <c r="A855" s="32">
        <f>[1]板材才數分析.!D589</f>
        <v>20018</v>
      </c>
      <c r="B855" s="32">
        <f>料單!E771</f>
        <v>0</v>
      </c>
      <c r="C855" s="32">
        <f>料單!L771</f>
        <v>0</v>
      </c>
      <c r="D855" s="32" t="str">
        <f>料單!M771</f>
        <v/>
      </c>
      <c r="E855" s="32">
        <f>料單!F771</f>
        <v>0</v>
      </c>
      <c r="F855" s="32" t="str">
        <f>料單!G771</f>
        <v/>
      </c>
      <c r="G855" s="32">
        <f>料單!H771</f>
        <v>0</v>
      </c>
      <c r="H855" s="32" t="str">
        <f>料單!I771</f>
        <v/>
      </c>
      <c r="I855" s="32">
        <f>料單!J771</f>
        <v>0</v>
      </c>
      <c r="J855" s="32">
        <f>料單!K771</f>
        <v>0</v>
      </c>
      <c r="K855" s="53">
        <f ca="1">板材才數分析.!O589</f>
        <v>0</v>
      </c>
      <c r="L855" s="32" t="str">
        <f>IFERROR(VLOOKUP(C855,[1]資料庫!$K$3:$AA$10,17,FALSE),"")</f>
        <v/>
      </c>
      <c r="M855" s="32" t="str">
        <f>IFERROR(
    INDEX(單價表!$E$3:$M$1000,
          MATCH($C855, 單價表!$B$3:$B$1000, 0),
          MATCH($I855, 單價表!$E$2:$M$2, 0)
    ),
    ""
)</f>
        <v/>
      </c>
      <c r="N855" s="35" t="str">
        <f t="shared" ca="1" si="25"/>
        <v/>
      </c>
      <c r="O855" s="32" t="str">
        <f>料單!P771</f>
        <v/>
      </c>
      <c r="P855" s="32" t="str">
        <f>料單!Q771</f>
        <v/>
      </c>
      <c r="Q855" s="32" t="str">
        <f>料單!R771</f>
        <v/>
      </c>
      <c r="R855" s="32">
        <f>料單!S771</f>
        <v>0</v>
      </c>
    </row>
    <row r="856" spans="1:18" x14ac:dyDescent="0.25">
      <c r="A856" s="32">
        <f>[1]板材才數分析.!D590</f>
        <v>20019</v>
      </c>
      <c r="B856" s="32">
        <f>料單!E772</f>
        <v>0</v>
      </c>
      <c r="C856" s="32">
        <f>料單!L772</f>
        <v>0</v>
      </c>
      <c r="D856" s="32" t="str">
        <f>料單!M772</f>
        <v/>
      </c>
      <c r="E856" s="32">
        <f>料單!F772</f>
        <v>0</v>
      </c>
      <c r="F856" s="32" t="str">
        <f>料單!G772</f>
        <v/>
      </c>
      <c r="G856" s="32">
        <f>料單!H772</f>
        <v>0</v>
      </c>
      <c r="H856" s="32" t="str">
        <f>料單!I772</f>
        <v/>
      </c>
      <c r="I856" s="32">
        <f>料單!J772</f>
        <v>0</v>
      </c>
      <c r="J856" s="32">
        <f>料單!K772</f>
        <v>0</v>
      </c>
      <c r="K856" s="53">
        <f ca="1">板材才數分析.!O590</f>
        <v>0</v>
      </c>
      <c r="L856" s="32" t="str">
        <f>IFERROR(VLOOKUP(C856,[1]資料庫!$K$3:$AA$10,17,FALSE),"")</f>
        <v/>
      </c>
      <c r="M856" s="32" t="str">
        <f>IFERROR(
    INDEX(單價表!$E$3:$M$1000,
          MATCH($C856, 單價表!$B$3:$B$1000, 0),
          MATCH($I856, 單價表!$E$2:$M$2, 0)
    ),
    ""
)</f>
        <v/>
      </c>
      <c r="N856" s="35" t="str">
        <f t="shared" ca="1" si="25"/>
        <v/>
      </c>
      <c r="O856" s="32" t="str">
        <f>料單!P772</f>
        <v/>
      </c>
      <c r="P856" s="32" t="str">
        <f>料單!Q772</f>
        <v/>
      </c>
      <c r="Q856" s="32" t="str">
        <f>料單!R772</f>
        <v/>
      </c>
      <c r="R856" s="32">
        <f>料單!S772</f>
        <v>0</v>
      </c>
    </row>
    <row r="857" spans="1:18" x14ac:dyDescent="0.25">
      <c r="A857" s="32">
        <f>[1]板材才數分析.!D591</f>
        <v>20020</v>
      </c>
      <c r="B857" s="32">
        <f>料單!E773</f>
        <v>0</v>
      </c>
      <c r="C857" s="32">
        <f>料單!L773</f>
        <v>0</v>
      </c>
      <c r="D857" s="32" t="str">
        <f>料單!M773</f>
        <v/>
      </c>
      <c r="E857" s="32">
        <f>料單!F773</f>
        <v>0</v>
      </c>
      <c r="F857" s="32" t="str">
        <f>料單!G773</f>
        <v/>
      </c>
      <c r="G857" s="32">
        <f>料單!H773</f>
        <v>0</v>
      </c>
      <c r="H857" s="32" t="str">
        <f>料單!I773</f>
        <v/>
      </c>
      <c r="I857" s="32">
        <f>料單!J773</f>
        <v>0</v>
      </c>
      <c r="J857" s="32">
        <f>料單!K773</f>
        <v>0</v>
      </c>
      <c r="K857" s="53">
        <f ca="1">板材才數分析.!O591</f>
        <v>0</v>
      </c>
      <c r="L857" s="32" t="str">
        <f>IFERROR(VLOOKUP(C857,[1]資料庫!$K$3:$AA$10,17,FALSE),"")</f>
        <v/>
      </c>
      <c r="M857" s="32" t="str">
        <f>IFERROR(
    INDEX(單價表!$E$3:$M$1000,
          MATCH($C857, 單價表!$B$3:$B$1000, 0),
          MATCH($I857, 單價表!$E$2:$M$2, 0)
    ),
    ""
)</f>
        <v/>
      </c>
      <c r="N857" s="35" t="str">
        <f t="shared" ca="1" si="25"/>
        <v/>
      </c>
      <c r="O857" s="32" t="str">
        <f>料單!P773</f>
        <v/>
      </c>
      <c r="P857" s="32" t="str">
        <f>料單!Q773</f>
        <v/>
      </c>
      <c r="Q857" s="32" t="str">
        <f>料單!R773</f>
        <v/>
      </c>
      <c r="R857" s="32">
        <f>料單!S773</f>
        <v>0</v>
      </c>
    </row>
    <row r="858" spans="1:18" x14ac:dyDescent="0.25">
      <c r="A858" s="32">
        <f>[1]板材才數分析.!D592</f>
        <v>20021</v>
      </c>
      <c r="B858" s="32">
        <f>料單!E774</f>
        <v>0</v>
      </c>
      <c r="C858" s="32">
        <f>料單!L774</f>
        <v>0</v>
      </c>
      <c r="D858" s="32" t="str">
        <f>料單!M774</f>
        <v/>
      </c>
      <c r="E858" s="32">
        <f>料單!F774</f>
        <v>0</v>
      </c>
      <c r="F858" s="32" t="str">
        <f>料單!G774</f>
        <v/>
      </c>
      <c r="G858" s="32">
        <f>料單!H774</f>
        <v>0</v>
      </c>
      <c r="H858" s="32" t="str">
        <f>料單!I774</f>
        <v/>
      </c>
      <c r="I858" s="32">
        <f>料單!J774</f>
        <v>0</v>
      </c>
      <c r="J858" s="32">
        <f>料單!K774</f>
        <v>0</v>
      </c>
      <c r="K858" s="53">
        <f ca="1">板材才數分析.!O592</f>
        <v>0</v>
      </c>
      <c r="L858" s="32" t="str">
        <f>IFERROR(VLOOKUP(C858,[1]資料庫!$K$3:$AA$10,17,FALSE),"")</f>
        <v/>
      </c>
      <c r="M858" s="32" t="str">
        <f>IFERROR(
    INDEX(單價表!$E$3:$M$1000,
          MATCH($C858, 單價表!$B$3:$B$1000, 0),
          MATCH($I858, 單價表!$E$2:$M$2, 0)
    ),
    ""
)</f>
        <v/>
      </c>
      <c r="N858" s="35" t="str">
        <f t="shared" ca="1" si="25"/>
        <v/>
      </c>
      <c r="O858" s="32" t="str">
        <f>料單!P774</f>
        <v/>
      </c>
      <c r="P858" s="32" t="str">
        <f>料單!Q774</f>
        <v/>
      </c>
      <c r="Q858" s="32" t="str">
        <f>料單!R774</f>
        <v/>
      </c>
      <c r="R858" s="32">
        <f>料單!S774</f>
        <v>0</v>
      </c>
    </row>
    <row r="859" spans="1:18" x14ac:dyDescent="0.25">
      <c r="A859" s="32">
        <f>[1]板材才數分析.!D593</f>
        <v>20022</v>
      </c>
      <c r="B859" s="32">
        <f>料單!E775</f>
        <v>0</v>
      </c>
      <c r="C859" s="32">
        <f>料單!L775</f>
        <v>0</v>
      </c>
      <c r="D859" s="32" t="str">
        <f>料單!M775</f>
        <v/>
      </c>
      <c r="E859" s="32">
        <f>料單!F775</f>
        <v>0</v>
      </c>
      <c r="F859" s="32" t="str">
        <f>料單!G775</f>
        <v/>
      </c>
      <c r="G859" s="32">
        <f>料單!H775</f>
        <v>0</v>
      </c>
      <c r="H859" s="32" t="str">
        <f>料單!I775</f>
        <v/>
      </c>
      <c r="I859" s="32">
        <f>料單!J775</f>
        <v>0</v>
      </c>
      <c r="J859" s="32">
        <f>料單!K775</f>
        <v>0</v>
      </c>
      <c r="K859" s="53">
        <f ca="1">板材才數分析.!O593</f>
        <v>0</v>
      </c>
      <c r="L859" s="32" t="str">
        <f>IFERROR(VLOOKUP(C859,[1]資料庫!$K$3:$AA$10,17,FALSE),"")</f>
        <v/>
      </c>
      <c r="M859" s="32" t="str">
        <f>IFERROR(
    INDEX(單價表!$E$3:$M$1000,
          MATCH($C859, 單價表!$B$3:$B$1000, 0),
          MATCH($I859, 單價表!$E$2:$M$2, 0)
    ),
    ""
)</f>
        <v/>
      </c>
      <c r="N859" s="35" t="str">
        <f t="shared" ca="1" si="25"/>
        <v/>
      </c>
      <c r="O859" s="32" t="str">
        <f>料單!P775</f>
        <v/>
      </c>
      <c r="P859" s="32" t="str">
        <f>料單!Q775</f>
        <v/>
      </c>
      <c r="Q859" s="32" t="str">
        <f>料單!R775</f>
        <v/>
      </c>
      <c r="R859" s="32">
        <f>料單!S775</f>
        <v>0</v>
      </c>
    </row>
    <row r="860" spans="1:18" x14ac:dyDescent="0.25">
      <c r="A860" s="32">
        <f>[1]板材才數分析.!D594</f>
        <v>20023</v>
      </c>
      <c r="B860" s="32">
        <f>料單!E776</f>
        <v>0</v>
      </c>
      <c r="C860" s="32">
        <f>料單!L776</f>
        <v>0</v>
      </c>
      <c r="D860" s="32" t="str">
        <f>料單!M776</f>
        <v/>
      </c>
      <c r="E860" s="32">
        <f>料單!F776</f>
        <v>0</v>
      </c>
      <c r="F860" s="32" t="str">
        <f>料單!G776</f>
        <v/>
      </c>
      <c r="G860" s="32">
        <f>料單!H776</f>
        <v>0</v>
      </c>
      <c r="H860" s="32" t="str">
        <f>料單!I776</f>
        <v/>
      </c>
      <c r="I860" s="32">
        <f>料單!J776</f>
        <v>0</v>
      </c>
      <c r="J860" s="32">
        <f>料單!K776</f>
        <v>0</v>
      </c>
      <c r="K860" s="53">
        <f ca="1">板材才數分析.!O594</f>
        <v>0</v>
      </c>
      <c r="L860" s="32" t="str">
        <f>IFERROR(VLOOKUP(C860,[1]資料庫!$K$3:$AA$10,17,FALSE),"")</f>
        <v/>
      </c>
      <c r="M860" s="32" t="str">
        <f>IFERROR(
    INDEX(單價表!$E$3:$M$1000,
          MATCH($C860, 單價表!$B$3:$B$1000, 0),
          MATCH($I860, 單價表!$E$2:$M$2, 0)
    ),
    ""
)</f>
        <v/>
      </c>
      <c r="N860" s="35" t="str">
        <f t="shared" ca="1" si="25"/>
        <v/>
      </c>
      <c r="O860" s="32" t="str">
        <f>料單!P776</f>
        <v/>
      </c>
      <c r="P860" s="32" t="str">
        <f>料單!Q776</f>
        <v/>
      </c>
      <c r="Q860" s="32" t="str">
        <f>料單!R776</f>
        <v/>
      </c>
      <c r="R860" s="32">
        <f>料單!S776</f>
        <v>0</v>
      </c>
    </row>
    <row r="861" spans="1:18" x14ac:dyDescent="0.25">
      <c r="A861" s="32">
        <f>[1]板材才數分析.!D595</f>
        <v>20024</v>
      </c>
      <c r="B861" s="32">
        <f>料單!E777</f>
        <v>0</v>
      </c>
      <c r="C861" s="32">
        <f>料單!L777</f>
        <v>0</v>
      </c>
      <c r="D861" s="32" t="str">
        <f>料單!M777</f>
        <v/>
      </c>
      <c r="E861" s="32">
        <f>料單!F777</f>
        <v>0</v>
      </c>
      <c r="F861" s="32" t="str">
        <f>料單!G777</f>
        <v/>
      </c>
      <c r="G861" s="32">
        <f>料單!H777</f>
        <v>0</v>
      </c>
      <c r="H861" s="32" t="str">
        <f>料單!I777</f>
        <v/>
      </c>
      <c r="I861" s="32">
        <f>料單!J777</f>
        <v>0</v>
      </c>
      <c r="J861" s="32">
        <f>料單!K777</f>
        <v>0</v>
      </c>
      <c r="K861" s="53">
        <f ca="1">板材才數分析.!O595</f>
        <v>0</v>
      </c>
      <c r="L861" s="32" t="str">
        <f>IFERROR(VLOOKUP(C861,[1]資料庫!$K$3:$AA$10,17,FALSE),"")</f>
        <v/>
      </c>
      <c r="M861" s="32" t="str">
        <f>IFERROR(
    INDEX(單價表!$E$3:$M$1000,
          MATCH($C861, 單價表!$B$3:$B$1000, 0),
          MATCH($I861, 單價表!$E$2:$M$2, 0)
    ),
    ""
)</f>
        <v/>
      </c>
      <c r="N861" s="35" t="str">
        <f t="shared" ca="1" si="25"/>
        <v/>
      </c>
      <c r="O861" s="32" t="str">
        <f>料單!P777</f>
        <v/>
      </c>
      <c r="P861" s="32" t="str">
        <f>料單!Q777</f>
        <v/>
      </c>
      <c r="Q861" s="32" t="str">
        <f>料單!R777</f>
        <v/>
      </c>
      <c r="R861" s="32">
        <f>料單!S777</f>
        <v>0</v>
      </c>
    </row>
    <row r="862" spans="1:18" x14ac:dyDescent="0.25">
      <c r="A862" s="32">
        <f>[1]板材才數分析.!D596</f>
        <v>20025</v>
      </c>
      <c r="B862" s="32">
        <f>料單!E778</f>
        <v>0</v>
      </c>
      <c r="C862" s="32">
        <f>料單!L778</f>
        <v>0</v>
      </c>
      <c r="D862" s="32" t="str">
        <f>料單!M778</f>
        <v/>
      </c>
      <c r="E862" s="32">
        <f>料單!F778</f>
        <v>0</v>
      </c>
      <c r="F862" s="32" t="str">
        <f>料單!G778</f>
        <v/>
      </c>
      <c r="G862" s="32">
        <f>料單!H778</f>
        <v>0</v>
      </c>
      <c r="H862" s="32" t="str">
        <f>料單!I778</f>
        <v/>
      </c>
      <c r="I862" s="32">
        <f>料單!J778</f>
        <v>0</v>
      </c>
      <c r="J862" s="32">
        <f>料單!K778</f>
        <v>0</v>
      </c>
      <c r="K862" s="53">
        <f ca="1">板材才數分析.!O596</f>
        <v>0</v>
      </c>
      <c r="L862" s="32" t="str">
        <f>IFERROR(VLOOKUP(C862,[1]資料庫!$K$3:$AA$10,17,FALSE),"")</f>
        <v/>
      </c>
      <c r="M862" s="32" t="str">
        <f>IFERROR(
    INDEX(單價表!$E$3:$M$1000,
          MATCH($C862, 單價表!$B$3:$B$1000, 0),
          MATCH($I862, 單價表!$E$2:$M$2, 0)
    ),
    ""
)</f>
        <v/>
      </c>
      <c r="N862" s="35" t="str">
        <f t="shared" ca="1" si="25"/>
        <v/>
      </c>
      <c r="O862" s="32" t="str">
        <f>料單!P778</f>
        <v/>
      </c>
      <c r="P862" s="32" t="str">
        <f>料單!Q778</f>
        <v/>
      </c>
      <c r="Q862" s="32" t="str">
        <f>料單!R778</f>
        <v/>
      </c>
      <c r="R862" s="32">
        <f>料單!S778</f>
        <v>0</v>
      </c>
    </row>
    <row r="863" spans="1:18" x14ac:dyDescent="0.25">
      <c r="A863" s="32">
        <f>[1]板材才數分析.!D597</f>
        <v>20026</v>
      </c>
      <c r="B863" s="32">
        <f>料單!E779</f>
        <v>0</v>
      </c>
      <c r="C863" s="32">
        <f>料單!L779</f>
        <v>0</v>
      </c>
      <c r="D863" s="32" t="str">
        <f>料單!M779</f>
        <v/>
      </c>
      <c r="E863" s="32">
        <f>料單!F779</f>
        <v>0</v>
      </c>
      <c r="F863" s="32" t="str">
        <f>料單!G779</f>
        <v/>
      </c>
      <c r="G863" s="32">
        <f>料單!H779</f>
        <v>0</v>
      </c>
      <c r="H863" s="32" t="str">
        <f>料單!I779</f>
        <v/>
      </c>
      <c r="I863" s="32">
        <f>料單!J779</f>
        <v>0</v>
      </c>
      <c r="J863" s="32">
        <f>料單!K779</f>
        <v>0</v>
      </c>
      <c r="K863" s="53">
        <f ca="1">板材才數分析.!O597</f>
        <v>0</v>
      </c>
      <c r="L863" s="32" t="str">
        <f>IFERROR(VLOOKUP(C863,[1]資料庫!$K$3:$AA$10,17,FALSE),"")</f>
        <v/>
      </c>
      <c r="M863" s="32" t="str">
        <f>IFERROR(
    INDEX(單價表!$E$3:$M$1000,
          MATCH($C863, 單價表!$B$3:$B$1000, 0),
          MATCH($I863, 單價表!$E$2:$M$2, 0)
    ),
    ""
)</f>
        <v/>
      </c>
      <c r="N863" s="35" t="str">
        <f t="shared" ca="1" si="25"/>
        <v/>
      </c>
      <c r="O863" s="32" t="str">
        <f>料單!P779</f>
        <v/>
      </c>
      <c r="P863" s="32" t="str">
        <f>料單!Q779</f>
        <v/>
      </c>
      <c r="Q863" s="32" t="str">
        <f>料單!R779</f>
        <v/>
      </c>
      <c r="R863" s="32">
        <f>料單!S779</f>
        <v>0</v>
      </c>
    </row>
    <row r="864" spans="1:18" x14ac:dyDescent="0.25">
      <c r="A864" s="32">
        <f>[1]板材才數分析.!D598</f>
        <v>20027</v>
      </c>
      <c r="B864" s="32">
        <f>料單!E780</f>
        <v>0</v>
      </c>
      <c r="C864" s="32">
        <f>料單!L780</f>
        <v>0</v>
      </c>
      <c r="D864" s="32" t="str">
        <f>料單!M780</f>
        <v/>
      </c>
      <c r="E864" s="32">
        <f>料單!F780</f>
        <v>0</v>
      </c>
      <c r="F864" s="32" t="str">
        <f>料單!G780</f>
        <v/>
      </c>
      <c r="G864" s="32">
        <f>料單!H780</f>
        <v>0</v>
      </c>
      <c r="H864" s="32" t="str">
        <f>料單!I780</f>
        <v/>
      </c>
      <c r="I864" s="32">
        <f>料單!J780</f>
        <v>0</v>
      </c>
      <c r="J864" s="32">
        <f>料單!K780</f>
        <v>0</v>
      </c>
      <c r="K864" s="53">
        <f ca="1">板材才數分析.!O598</f>
        <v>0</v>
      </c>
      <c r="L864" s="32" t="str">
        <f>IFERROR(VLOOKUP(C864,[1]資料庫!$K$3:$AA$10,17,FALSE),"")</f>
        <v/>
      </c>
      <c r="M864" s="32" t="str">
        <f>IFERROR(
    INDEX(單價表!$E$3:$M$1000,
          MATCH($C864, 單價表!$B$3:$B$1000, 0),
          MATCH($I864, 單價表!$E$2:$M$2, 0)
    ),
    ""
)</f>
        <v/>
      </c>
      <c r="N864" s="35" t="str">
        <f t="shared" ca="1" si="25"/>
        <v/>
      </c>
      <c r="O864" s="32" t="str">
        <f>料單!P780</f>
        <v/>
      </c>
      <c r="P864" s="32" t="str">
        <f>料單!Q780</f>
        <v/>
      </c>
      <c r="Q864" s="32" t="str">
        <f>料單!R780</f>
        <v/>
      </c>
      <c r="R864" s="32">
        <f>料單!S780</f>
        <v>0</v>
      </c>
    </row>
    <row r="865" spans="1:18" x14ac:dyDescent="0.25">
      <c r="A865" s="32">
        <f>[1]板材才數分析.!D599</f>
        <v>20028</v>
      </c>
      <c r="B865" s="32">
        <f>料單!E781</f>
        <v>0</v>
      </c>
      <c r="C865" s="32">
        <f>料單!L781</f>
        <v>0</v>
      </c>
      <c r="D865" s="32" t="str">
        <f>料單!M781</f>
        <v/>
      </c>
      <c r="E865" s="32">
        <f>料單!F781</f>
        <v>0</v>
      </c>
      <c r="F865" s="32" t="str">
        <f>料單!G781</f>
        <v/>
      </c>
      <c r="G865" s="32">
        <f>料單!H781</f>
        <v>0</v>
      </c>
      <c r="H865" s="32" t="str">
        <f>料單!I781</f>
        <v/>
      </c>
      <c r="I865" s="32">
        <f>料單!J781</f>
        <v>0</v>
      </c>
      <c r="J865" s="32">
        <f>料單!K781</f>
        <v>0</v>
      </c>
      <c r="K865" s="53">
        <f ca="1">板材才數分析.!O599</f>
        <v>0</v>
      </c>
      <c r="L865" s="32" t="str">
        <f>IFERROR(VLOOKUP(C865,[1]資料庫!$K$3:$AA$10,17,FALSE),"")</f>
        <v/>
      </c>
      <c r="M865" s="32" t="str">
        <f>IFERROR(
    INDEX(單價表!$E$3:$M$1000,
          MATCH($C865, 單價表!$B$3:$B$1000, 0),
          MATCH($I865, 單價表!$E$2:$M$2, 0)
    ),
    ""
)</f>
        <v/>
      </c>
      <c r="N865" s="35" t="str">
        <f t="shared" ca="1" si="25"/>
        <v/>
      </c>
      <c r="O865" s="32" t="str">
        <f>料單!P781</f>
        <v/>
      </c>
      <c r="P865" s="32" t="str">
        <f>料單!Q781</f>
        <v/>
      </c>
      <c r="Q865" s="32" t="str">
        <f>料單!R781</f>
        <v/>
      </c>
      <c r="R865" s="32">
        <f>料單!S781</f>
        <v>0</v>
      </c>
    </row>
    <row r="866" spans="1:18" x14ac:dyDescent="0.25">
      <c r="A866" s="32">
        <f>[1]板材才數分析.!D600</f>
        <v>20029</v>
      </c>
      <c r="B866" s="32">
        <f>料單!E782</f>
        <v>0</v>
      </c>
      <c r="C866" s="32">
        <f>料單!L782</f>
        <v>0</v>
      </c>
      <c r="D866" s="32" t="str">
        <f>料單!M782</f>
        <v/>
      </c>
      <c r="E866" s="32">
        <f>料單!F782</f>
        <v>0</v>
      </c>
      <c r="F866" s="32" t="str">
        <f>料單!G782</f>
        <v/>
      </c>
      <c r="G866" s="32">
        <f>料單!H782</f>
        <v>0</v>
      </c>
      <c r="H866" s="32" t="str">
        <f>料單!I782</f>
        <v/>
      </c>
      <c r="I866" s="32">
        <f>料單!J782</f>
        <v>0</v>
      </c>
      <c r="J866" s="32">
        <f>料單!K782</f>
        <v>0</v>
      </c>
      <c r="K866" s="53">
        <f ca="1">板材才數分析.!O600</f>
        <v>0</v>
      </c>
      <c r="L866" s="32" t="str">
        <f>IFERROR(VLOOKUP(C866,[1]資料庫!$K$3:$AA$10,17,FALSE),"")</f>
        <v/>
      </c>
      <c r="M866" s="32" t="str">
        <f>IFERROR(
    INDEX(單價表!$E$3:$M$1000,
          MATCH($C866, 單價表!$B$3:$B$1000, 0),
          MATCH($I866, 單價表!$E$2:$M$2, 0)
    ),
    ""
)</f>
        <v/>
      </c>
      <c r="N866" s="35" t="str">
        <f t="shared" ca="1" si="25"/>
        <v/>
      </c>
      <c r="O866" s="32" t="str">
        <f>料單!P782</f>
        <v/>
      </c>
      <c r="P866" s="32" t="str">
        <f>料單!Q782</f>
        <v/>
      </c>
      <c r="Q866" s="32" t="str">
        <f>料單!R782</f>
        <v/>
      </c>
      <c r="R866" s="32">
        <f>料單!S782</f>
        <v>0</v>
      </c>
    </row>
    <row r="867" spans="1:18" x14ac:dyDescent="0.25">
      <c r="A867" s="32">
        <f>[1]板材才數分析.!D601</f>
        <v>20030</v>
      </c>
      <c r="B867" s="32">
        <f>料單!E783</f>
        <v>0</v>
      </c>
      <c r="C867" s="32">
        <f>料單!L783</f>
        <v>0</v>
      </c>
      <c r="D867" s="32" t="str">
        <f>料單!M783</f>
        <v/>
      </c>
      <c r="E867" s="32">
        <f>料單!F783</f>
        <v>0</v>
      </c>
      <c r="F867" s="32" t="str">
        <f>料單!G783</f>
        <v/>
      </c>
      <c r="G867" s="32">
        <f>料單!H783</f>
        <v>0</v>
      </c>
      <c r="H867" s="32" t="str">
        <f>料單!I783</f>
        <v/>
      </c>
      <c r="I867" s="32">
        <f>料單!J783</f>
        <v>0</v>
      </c>
      <c r="J867" s="32">
        <f>料單!K783</f>
        <v>0</v>
      </c>
      <c r="K867" s="53">
        <f ca="1">板材才數分析.!O601</f>
        <v>0</v>
      </c>
      <c r="L867" s="32" t="str">
        <f>IFERROR(VLOOKUP(C867,[1]資料庫!$K$3:$AA$10,17,FALSE),"")</f>
        <v/>
      </c>
      <c r="M867" s="32" t="str">
        <f>IFERROR(
    INDEX(單價表!$E$3:$M$1000,
          MATCH($C867, 單價表!$B$3:$B$1000, 0),
          MATCH($I867, 單價表!$E$2:$M$2, 0)
    ),
    ""
)</f>
        <v/>
      </c>
      <c r="N867" s="35" t="str">
        <f t="shared" ca="1" si="25"/>
        <v/>
      </c>
      <c r="O867" s="32" t="str">
        <f>料單!P783</f>
        <v/>
      </c>
      <c r="P867" s="32" t="str">
        <f>料單!Q783</f>
        <v/>
      </c>
      <c r="Q867" s="32" t="str">
        <f>料單!R783</f>
        <v/>
      </c>
      <c r="R867" s="32">
        <f>料單!S783</f>
        <v>0</v>
      </c>
    </row>
    <row r="868" spans="1:18" x14ac:dyDescent="0.25">
      <c r="N868" s="35">
        <f t="shared" si="25"/>
        <v>0</v>
      </c>
      <c r="O868" s="32" t="str">
        <f>料單!P784</f>
        <v/>
      </c>
      <c r="P868" s="32">
        <f>料單!Q784</f>
        <v>0</v>
      </c>
      <c r="Q868" s="32" t="str">
        <f>料單!R784</f>
        <v/>
      </c>
    </row>
    <row r="869" spans="1:18" x14ac:dyDescent="0.25">
      <c r="B869" s="400"/>
      <c r="C869" s="400"/>
      <c r="D869" s="400"/>
      <c r="E869" s="400"/>
      <c r="F869" s="400"/>
      <c r="G869" s="400"/>
      <c r="H869" s="400"/>
      <c r="I869" s="400"/>
      <c r="J869" s="400"/>
      <c r="K869" s="401"/>
      <c r="L869" s="400" t="str">
        <f>IFERROR(VLOOKUP(C869,[1]資料庫!$K$3:$AA$10,17,FALSE),"")</f>
        <v/>
      </c>
      <c r="M869" s="400"/>
      <c r="N869" s="399">
        <f t="shared" si="25"/>
        <v>0</v>
      </c>
    </row>
    <row r="870" spans="1:18" x14ac:dyDescent="0.25">
      <c r="B870" s="400"/>
      <c r="C870" s="400"/>
      <c r="D870" s="400"/>
      <c r="E870" s="400"/>
      <c r="F870" s="400"/>
      <c r="G870" s="400"/>
      <c r="H870" s="400"/>
      <c r="I870" s="400"/>
      <c r="J870" s="400"/>
      <c r="K870" s="401"/>
      <c r="L870" s="400" t="str">
        <f>IFERROR(VLOOKUP(C870,[1]資料庫!$K$3:$AA$10,17,FALSE),"")</f>
        <v/>
      </c>
      <c r="M870" s="400"/>
      <c r="N870" s="399">
        <f t="shared" si="25"/>
        <v>0</v>
      </c>
    </row>
    <row r="871" spans="1:18" x14ac:dyDescent="0.25">
      <c r="B871" s="400"/>
      <c r="C871" s="400"/>
      <c r="D871" s="400"/>
      <c r="E871" s="400"/>
      <c r="F871" s="400"/>
      <c r="G871" s="400"/>
      <c r="H871" s="400"/>
      <c r="I871" s="400"/>
      <c r="J871" s="400"/>
      <c r="K871" s="401"/>
      <c r="L871" s="400" t="str">
        <f>IFERROR(VLOOKUP(C871,[1]資料庫!$K$3:$AA$10,17,FALSE),"")</f>
        <v/>
      </c>
      <c r="M871" s="400"/>
      <c r="N871" s="399">
        <f t="shared" si="25"/>
        <v>0</v>
      </c>
    </row>
    <row r="872" spans="1:18" x14ac:dyDescent="0.25">
      <c r="B872" s="400"/>
      <c r="C872" s="400"/>
      <c r="D872" s="400"/>
      <c r="E872" s="400"/>
      <c r="F872" s="400"/>
      <c r="G872" s="400"/>
      <c r="H872" s="400"/>
      <c r="I872" s="400"/>
      <c r="J872" s="400"/>
      <c r="K872" s="401"/>
      <c r="L872" s="400" t="str">
        <f>IFERROR(VLOOKUP(C872,[1]資料庫!$K$3:$AA$10,17,FALSE),"")</f>
        <v/>
      </c>
      <c r="M872" s="400"/>
      <c r="N872" s="399">
        <f t="shared" si="25"/>
        <v>0</v>
      </c>
    </row>
    <row r="873" spans="1:18" x14ac:dyDescent="0.25">
      <c r="B873" s="400"/>
      <c r="C873" s="400"/>
      <c r="D873" s="400"/>
      <c r="E873" s="400"/>
      <c r="F873" s="400"/>
      <c r="G873" s="400"/>
      <c r="H873" s="400"/>
      <c r="I873" s="400"/>
      <c r="J873" s="400"/>
      <c r="K873" s="401"/>
      <c r="L873" s="400" t="str">
        <f>IFERROR(VLOOKUP(C873,[1]資料庫!$K$3:$AA$10,17,FALSE),"")</f>
        <v/>
      </c>
      <c r="M873" s="400"/>
      <c r="N873" s="399">
        <f t="shared" si="25"/>
        <v>0</v>
      </c>
    </row>
    <row r="874" spans="1:18" x14ac:dyDescent="0.25">
      <c r="B874" s="400"/>
      <c r="C874" s="400"/>
      <c r="D874" s="400"/>
      <c r="E874" s="400"/>
      <c r="F874" s="400"/>
      <c r="G874" s="400"/>
      <c r="H874" s="400"/>
      <c r="I874" s="400"/>
      <c r="J874" s="400"/>
      <c r="K874" s="401"/>
      <c r="L874" s="400" t="str">
        <f>IFERROR(VLOOKUP(C874,[1]資料庫!$K$3:$AA$10,17,FALSE),"")</f>
        <v/>
      </c>
      <c r="M874" s="400"/>
      <c r="N874" s="399">
        <f t="shared" si="25"/>
        <v>0</v>
      </c>
    </row>
    <row r="876" spans="1:18" x14ac:dyDescent="0.25">
      <c r="H876" s="524" t="s">
        <v>67</v>
      </c>
      <c r="I876" s="524"/>
      <c r="J876" s="524"/>
      <c r="K876" s="54">
        <f ca="1">SUM(K838:K875)</f>
        <v>0</v>
      </c>
      <c r="L876" s="48" t="str">
        <f>L838</f>
        <v/>
      </c>
      <c r="M876" s="48"/>
      <c r="N876" s="49"/>
      <c r="O876" s="466">
        <f ca="1">SUM(N838:N875)</f>
        <v>0</v>
      </c>
      <c r="P876" s="47"/>
    </row>
    <row r="877" spans="1:18" x14ac:dyDescent="0.25">
      <c r="A877" s="403" t="str">
        <f>料單!A786</f>
        <v>櫃體名稱</v>
      </c>
      <c r="B877" s="403">
        <f>料單!C786</f>
        <v>0</v>
      </c>
    </row>
    <row r="878" spans="1:18" x14ac:dyDescent="0.25">
      <c r="A878" s="403" t="str">
        <f>料單!A787</f>
        <v>櫃號</v>
      </c>
      <c r="B878" s="403">
        <f>料單!C787</f>
        <v>21</v>
      </c>
    </row>
    <row r="879" spans="1:18" x14ac:dyDescent="0.25">
      <c r="A879" s="403" t="str">
        <f>料單!A788</f>
        <v>櫃高</v>
      </c>
      <c r="B879" s="403">
        <f>料單!C788</f>
        <v>0</v>
      </c>
    </row>
    <row r="880" spans="1:18" x14ac:dyDescent="0.25">
      <c r="A880" s="403" t="str">
        <f>料單!A789</f>
        <v>櫃深</v>
      </c>
      <c r="B880" s="403">
        <f>料單!C789</f>
        <v>0</v>
      </c>
    </row>
    <row r="881" spans="1:18" x14ac:dyDescent="0.25">
      <c r="A881" s="403" t="str">
        <f>料單!A790</f>
        <v>櫃寬</v>
      </c>
      <c r="B881" s="403">
        <f>料單!C790</f>
        <v>0</v>
      </c>
    </row>
    <row r="882" spans="1:18" x14ac:dyDescent="0.25">
      <c r="A882" s="46" t="s">
        <v>79</v>
      </c>
      <c r="B882" s="46" t="s">
        <v>236</v>
      </c>
      <c r="C882" s="46" t="s">
        <v>962</v>
      </c>
      <c r="D882" s="46" t="s">
        <v>81</v>
      </c>
      <c r="E882" s="46" t="s">
        <v>0</v>
      </c>
      <c r="F882" s="46" t="s">
        <v>17</v>
      </c>
      <c r="G882" s="46" t="s">
        <v>1</v>
      </c>
      <c r="H882" s="46" t="s">
        <v>17</v>
      </c>
      <c r="I882" s="46" t="s">
        <v>85</v>
      </c>
      <c r="J882" s="46" t="s">
        <v>66</v>
      </c>
      <c r="K882" s="61" t="s">
        <v>2726</v>
      </c>
      <c r="L882" s="46" t="s">
        <v>87</v>
      </c>
      <c r="M882" s="46" t="s">
        <v>234</v>
      </c>
      <c r="N882" s="50" t="s">
        <v>88</v>
      </c>
      <c r="O882" s="46" t="s">
        <v>9</v>
      </c>
      <c r="P882" s="46" t="s">
        <v>9</v>
      </c>
      <c r="Q882" s="46" t="s">
        <v>9</v>
      </c>
      <c r="R882" s="46" t="s">
        <v>9</v>
      </c>
    </row>
    <row r="883" spans="1:18" x14ac:dyDescent="0.25">
      <c r="A883" s="32">
        <f>[1]板材才數分析.!D602</f>
        <v>21001</v>
      </c>
      <c r="B883" s="32" t="str">
        <f>料單!E793</f>
        <v>頂板</v>
      </c>
      <c r="C883" s="32">
        <f>料單!L793</f>
        <v>0</v>
      </c>
      <c r="D883" s="32" t="str">
        <f>料單!M793</f>
        <v/>
      </c>
      <c r="E883" s="32">
        <f>料單!F793</f>
        <v>-36</v>
      </c>
      <c r="F883" s="32" t="str">
        <f>料單!G793</f>
        <v>AA</v>
      </c>
      <c r="G883" s="32">
        <f>料單!H793</f>
        <v>0</v>
      </c>
      <c r="H883" s="32" t="str">
        <f>料單!I793</f>
        <v/>
      </c>
      <c r="I883" s="32">
        <f>料單!J793</f>
        <v>18</v>
      </c>
      <c r="J883" s="32">
        <f>料單!K793</f>
        <v>0</v>
      </c>
      <c r="K883" s="53">
        <f ca="1">板材才數分析.!O602</f>
        <v>0</v>
      </c>
      <c r="L883" s="32" t="str">
        <f>IFERROR(VLOOKUP(C883,[1]資料庫!$K$3:$AA$10,17,FALSE),"")</f>
        <v/>
      </c>
      <c r="M883" s="32">
        <f>IFERROR(
    INDEX(單價表!$E$3:$M$1000,
          MATCH($C883, 單價表!$B$3:$B$1000, 0),
          MATCH($I883, 單價表!$E$2:$M$2, 0)
    ),
    ""
)</f>
        <v>99</v>
      </c>
      <c r="N883" s="35">
        <f t="shared" ref="N883:N919" ca="1" si="26">IFERROR((K883*M883),"")</f>
        <v>0</v>
      </c>
      <c r="O883" s="32" t="str">
        <f>料單!P793</f>
        <v>背板溝</v>
      </c>
      <c r="P883" s="32" t="str">
        <f>料單!Q793</f>
        <v>側</v>
      </c>
      <c r="Q883" s="32" t="str">
        <f>料單!R793</f>
        <v/>
      </c>
      <c r="R883" s="32">
        <f>料單!S793</f>
        <v>0</v>
      </c>
    </row>
    <row r="884" spans="1:18" x14ac:dyDescent="0.25">
      <c r="A884" s="32">
        <f>[1]板材才數分析.!D603</f>
        <v>21002</v>
      </c>
      <c r="B884" s="32" t="str">
        <f>料單!E794</f>
        <v>底板</v>
      </c>
      <c r="C884" s="32">
        <f>料單!L794</f>
        <v>0</v>
      </c>
      <c r="D884" s="32" t="str">
        <f>料單!M794</f>
        <v/>
      </c>
      <c r="E884" s="32">
        <f>料單!F794</f>
        <v>-36</v>
      </c>
      <c r="F884" s="32" t="str">
        <f>料單!G794</f>
        <v>AA</v>
      </c>
      <c r="G884" s="32">
        <f>料單!H794</f>
        <v>0</v>
      </c>
      <c r="H884" s="32" t="str">
        <f>料單!I794</f>
        <v/>
      </c>
      <c r="I884" s="32">
        <f>料單!J794</f>
        <v>18</v>
      </c>
      <c r="J884" s="32">
        <f>料單!K794</f>
        <v>0</v>
      </c>
      <c r="K884" s="53">
        <f ca="1">板材才數分析.!O603</f>
        <v>0</v>
      </c>
      <c r="L884" s="32" t="str">
        <f>IFERROR(VLOOKUP(C884,[1]資料庫!$K$3:$AA$10,17,FALSE),"")</f>
        <v/>
      </c>
      <c r="M884" s="32">
        <f>IFERROR(
    INDEX(單價表!$E$3:$M$1000,
          MATCH($C884, 單價表!$B$3:$B$1000, 0),
          MATCH($I884, 單價表!$E$2:$M$2, 0)
    ),
    ""
)</f>
        <v>99</v>
      </c>
      <c r="N884" s="35">
        <f t="shared" ca="1" si="26"/>
        <v>0</v>
      </c>
      <c r="O884" s="32" t="str">
        <f>料單!P794</f>
        <v>背板溝</v>
      </c>
      <c r="P884" s="32" t="str">
        <f>料單!Q794</f>
        <v>側</v>
      </c>
      <c r="Q884" s="32" t="str">
        <f>料單!R794</f>
        <v/>
      </c>
      <c r="R884" s="32">
        <f>料單!S794</f>
        <v>0</v>
      </c>
    </row>
    <row r="885" spans="1:18" x14ac:dyDescent="0.25">
      <c r="A885" s="32">
        <f>[1]板材才數分析.!D604</f>
        <v>21003</v>
      </c>
      <c r="B885" s="32" t="str">
        <f>料單!E795</f>
        <v>左側板</v>
      </c>
      <c r="C885" s="32">
        <f>料單!L795</f>
        <v>0</v>
      </c>
      <c r="D885" s="32" t="str">
        <f>料單!M795</f>
        <v/>
      </c>
      <c r="E885" s="32">
        <f>料單!F795</f>
        <v>0</v>
      </c>
      <c r="F885" s="32" t="str">
        <f>料單!G795</f>
        <v>AA</v>
      </c>
      <c r="G885" s="32">
        <f>料單!H795</f>
        <v>0</v>
      </c>
      <c r="H885" s="32" t="str">
        <f>料單!I795</f>
        <v>AA</v>
      </c>
      <c r="I885" s="32">
        <f>料單!J795</f>
        <v>18</v>
      </c>
      <c r="J885" s="32">
        <f>料單!K795</f>
        <v>0</v>
      </c>
      <c r="K885" s="53">
        <f ca="1">板材才數分析.!O604</f>
        <v>0</v>
      </c>
      <c r="L885" s="32" t="str">
        <f>IFERROR(VLOOKUP(C885,[1]資料庫!$K$3:$AA$10,17,FALSE),"")</f>
        <v/>
      </c>
      <c r="M885" s="32">
        <f>IFERROR(
    INDEX(單價表!$E$3:$M$1000,
          MATCH($C885, 單價表!$B$3:$B$1000, 0),
          MATCH($I885, 單價表!$E$2:$M$2, 0)
    ),
    ""
)</f>
        <v>99</v>
      </c>
      <c r="N885" s="35">
        <f t="shared" ca="1" si="26"/>
        <v>0</v>
      </c>
      <c r="O885" s="32" t="str">
        <f>料單!P795</f>
        <v>背板溝</v>
      </c>
      <c r="P885" s="32" t="str">
        <f>料單!Q795</f>
        <v>面</v>
      </c>
      <c r="Q885" s="32" t="str">
        <f>料單!R795</f>
        <v>排</v>
      </c>
      <c r="R885" s="32">
        <f>料單!S795</f>
        <v>0</v>
      </c>
    </row>
    <row r="886" spans="1:18" x14ac:dyDescent="0.25">
      <c r="A886" s="32">
        <f>[1]板材才數分析.!D605</f>
        <v>21004</v>
      </c>
      <c r="B886" s="32" t="str">
        <f>料單!E796</f>
        <v>右側板</v>
      </c>
      <c r="C886" s="32">
        <f>料單!L796</f>
        <v>0</v>
      </c>
      <c r="D886" s="32" t="str">
        <f>料單!M796</f>
        <v/>
      </c>
      <c r="E886" s="32">
        <f>料單!F796</f>
        <v>0</v>
      </c>
      <c r="F886" s="32" t="str">
        <f>料單!G796</f>
        <v>AA</v>
      </c>
      <c r="G886" s="32">
        <f>料單!H796</f>
        <v>0</v>
      </c>
      <c r="H886" s="32" t="str">
        <f>料單!I796</f>
        <v>AA</v>
      </c>
      <c r="I886" s="32">
        <f>料單!J796</f>
        <v>18</v>
      </c>
      <c r="J886" s="32">
        <f>料單!K796</f>
        <v>0</v>
      </c>
      <c r="K886" s="53">
        <f ca="1">板材才數分析.!O605</f>
        <v>0</v>
      </c>
      <c r="L886" s="32" t="str">
        <f>IFERROR(VLOOKUP(C886,[1]資料庫!$K$3:$AA$10,17,FALSE),"")</f>
        <v/>
      </c>
      <c r="M886" s="32">
        <f>IFERROR(
    INDEX(單價表!$E$3:$M$1000,
          MATCH($C886, 單價表!$B$3:$B$1000, 0),
          MATCH($I886, 單價表!$E$2:$M$2, 0)
    ),
    ""
)</f>
        <v>99</v>
      </c>
      <c r="N886" s="35">
        <f t="shared" ca="1" si="26"/>
        <v>0</v>
      </c>
      <c r="O886" s="32" t="str">
        <f>料單!P796</f>
        <v>背板溝</v>
      </c>
      <c r="P886" s="32" t="str">
        <f>料單!Q796</f>
        <v>面</v>
      </c>
      <c r="Q886" s="32" t="str">
        <f>料單!R796</f>
        <v>排</v>
      </c>
      <c r="R886" s="32">
        <f>料單!S796</f>
        <v>0</v>
      </c>
    </row>
    <row r="887" spans="1:18" x14ac:dyDescent="0.25">
      <c r="A887" s="32">
        <f>[1]板材才數分析.!D606</f>
        <v>21005</v>
      </c>
      <c r="B887" s="32" t="str">
        <f>料單!E797</f>
        <v>背板</v>
      </c>
      <c r="C887" s="32">
        <f>料單!L797</f>
        <v>0</v>
      </c>
      <c r="D887" s="32" t="str">
        <f>料單!M797</f>
        <v/>
      </c>
      <c r="E887" s="32">
        <f>料單!F797</f>
        <v>-22</v>
      </c>
      <c r="F887" s="32" t="str">
        <f>料單!G797</f>
        <v/>
      </c>
      <c r="G887" s="32">
        <f>料單!H797</f>
        <v>-22</v>
      </c>
      <c r="H887" s="32" t="str">
        <f>料單!I797</f>
        <v/>
      </c>
      <c r="I887" s="32">
        <f>料單!J797</f>
        <v>4</v>
      </c>
      <c r="J887" s="32">
        <f>料單!K797</f>
        <v>0</v>
      </c>
      <c r="K887" s="53">
        <f ca="1">板材才數分析.!O606</f>
        <v>0</v>
      </c>
      <c r="L887" s="32" t="str">
        <f>IFERROR(VLOOKUP(C887,[1]資料庫!$K$3:$AA$10,17,FALSE),"")</f>
        <v/>
      </c>
      <c r="M887" s="32">
        <f>IFERROR(
    INDEX(單價表!$E$3:$M$1000,
          MATCH($C887, 單價表!$B$3:$B$1000, 0),
          MATCH($I887, 單價表!$E$2:$M$2, 0)
    ),
    ""
)</f>
        <v>43</v>
      </c>
      <c r="N887" s="35">
        <f t="shared" ca="1" si="26"/>
        <v>0</v>
      </c>
      <c r="O887" s="32" t="str">
        <f>料單!P797</f>
        <v/>
      </c>
      <c r="P887" s="32" t="str">
        <f>料單!Q797</f>
        <v/>
      </c>
      <c r="Q887" s="32" t="str">
        <f>料單!R797</f>
        <v/>
      </c>
      <c r="R887" s="32">
        <f>料單!S797</f>
        <v>0</v>
      </c>
    </row>
    <row r="888" spans="1:18" x14ac:dyDescent="0.25">
      <c r="A888" s="32">
        <f>[1]板材才數分析.!D607</f>
        <v>21006</v>
      </c>
      <c r="B888" s="32" t="str">
        <f>料單!E798</f>
        <v>背拉桿</v>
      </c>
      <c r="C888" s="32">
        <f>料單!L798</f>
        <v>0</v>
      </c>
      <c r="D888" s="32" t="str">
        <f>料單!M798</f>
        <v/>
      </c>
      <c r="E888" s="32">
        <f>料單!F798</f>
        <v>-36</v>
      </c>
      <c r="F888" s="32" t="str">
        <f>料單!G798</f>
        <v>AA</v>
      </c>
      <c r="G888" s="32">
        <f>料單!H798</f>
        <v>120</v>
      </c>
      <c r="H888" s="32" t="str">
        <f>料單!I798</f>
        <v/>
      </c>
      <c r="I888" s="32">
        <f>料單!J798</f>
        <v>18</v>
      </c>
      <c r="J888" s="32">
        <f>料單!K798</f>
        <v>0</v>
      </c>
      <c r="K888" s="53">
        <f ca="1">板材才數分析.!O607</f>
        <v>0</v>
      </c>
      <c r="L888" s="32" t="str">
        <f>IFERROR(VLOOKUP(C888,[1]資料庫!$K$3:$AA$10,17,FALSE),"")</f>
        <v/>
      </c>
      <c r="M888" s="32">
        <f>IFERROR(
    INDEX(單價表!$E$3:$M$1000,
          MATCH($C888, 單價表!$B$3:$B$1000, 0),
          MATCH($I888, 單價表!$E$2:$M$2, 0)
    ),
    ""
)</f>
        <v>99</v>
      </c>
      <c r="N888" s="35">
        <f t="shared" ca="1" si="26"/>
        <v>0</v>
      </c>
      <c r="O888" s="32" t="str">
        <f>料單!P798</f>
        <v/>
      </c>
      <c r="P888" s="32" t="str">
        <f>料單!Q798</f>
        <v>側</v>
      </c>
      <c r="Q888" s="32" t="str">
        <f>料單!R798</f>
        <v/>
      </c>
      <c r="R888" s="32">
        <f>料單!S798</f>
        <v>0</v>
      </c>
    </row>
    <row r="889" spans="1:18" x14ac:dyDescent="0.25">
      <c r="A889" s="32">
        <f>[1]板材才數分析.!D608</f>
        <v>21007</v>
      </c>
      <c r="B889" s="32" t="str">
        <f>料單!E799</f>
        <v>中立板</v>
      </c>
      <c r="C889" s="32">
        <f>料單!L799</f>
        <v>0</v>
      </c>
      <c r="D889" s="32" t="str">
        <f>料單!M799</f>
        <v/>
      </c>
      <c r="E889" s="32">
        <f>料單!F799</f>
        <v>-36</v>
      </c>
      <c r="F889" s="32" t="str">
        <f>料單!G799</f>
        <v>AA</v>
      </c>
      <c r="G889" s="32">
        <f>料單!H799</f>
        <v>-22</v>
      </c>
      <c r="H889" s="32" t="str">
        <f>料單!I799</f>
        <v/>
      </c>
      <c r="I889" s="32">
        <f>料單!J799</f>
        <v>18</v>
      </c>
      <c r="J889" s="32">
        <f>料單!K799</f>
        <v>0</v>
      </c>
      <c r="K889" s="53">
        <f ca="1">板材才數分析.!O608</f>
        <v>0</v>
      </c>
      <c r="L889" s="32" t="str">
        <f>IFERROR(VLOOKUP(C889,[1]資料庫!$K$3:$AA$10,17,FALSE),"")</f>
        <v/>
      </c>
      <c r="M889" s="32">
        <f>IFERROR(
    INDEX(單價表!$E$3:$M$1000,
          MATCH($C889, 單價表!$B$3:$B$1000, 0),
          MATCH($I889, 單價表!$E$2:$M$2, 0)
    ),
    ""
)</f>
        <v>99</v>
      </c>
      <c r="N889" s="35">
        <f t="shared" ca="1" si="26"/>
        <v>0</v>
      </c>
      <c r="O889" s="32" t="str">
        <f>料單!P799</f>
        <v/>
      </c>
      <c r="P889" s="32" t="str">
        <f>料單!Q799</f>
        <v>側</v>
      </c>
      <c r="Q889" s="32" t="str">
        <f>料單!R799</f>
        <v>排</v>
      </c>
      <c r="R889" s="32">
        <f>料單!S799</f>
        <v>0</v>
      </c>
    </row>
    <row r="890" spans="1:18" x14ac:dyDescent="0.25">
      <c r="A890" s="32">
        <f>[1]板材才數分析.!D609</f>
        <v>21008</v>
      </c>
      <c r="B890" s="32" t="str">
        <f>料單!E800</f>
        <v>活隔</v>
      </c>
      <c r="C890" s="32">
        <f>料單!L800</f>
        <v>0</v>
      </c>
      <c r="D890" s="32" t="str">
        <f>料單!M800</f>
        <v/>
      </c>
      <c r="E890" s="32">
        <f>料單!F800</f>
        <v>0</v>
      </c>
      <c r="F890" s="32" t="str">
        <f>料單!G800</f>
        <v>AA</v>
      </c>
      <c r="G890" s="32">
        <f>料單!H800</f>
        <v>-32</v>
      </c>
      <c r="H890" s="32" t="str">
        <f>料單!I800</f>
        <v>AA</v>
      </c>
      <c r="I890" s="32">
        <f>料單!J800</f>
        <v>18</v>
      </c>
      <c r="J890" s="32">
        <f>料單!K800</f>
        <v>0</v>
      </c>
      <c r="K890" s="53">
        <f ca="1">板材才數分析.!O609</f>
        <v>0</v>
      </c>
      <c r="L890" s="32" t="str">
        <f>IFERROR(VLOOKUP(C890,[1]資料庫!$K$3:$AA$10,17,FALSE),"")</f>
        <v/>
      </c>
      <c r="M890" s="32">
        <f>IFERROR(
    INDEX(單價表!$E$3:$M$1000,
          MATCH($C890, 單價表!$B$3:$B$1000, 0),
          MATCH($I890, 單價表!$E$2:$M$2, 0)
    ),
    ""
)</f>
        <v>99</v>
      </c>
      <c r="N890" s="35">
        <f t="shared" ca="1" si="26"/>
        <v>0</v>
      </c>
      <c r="O890" s="32" t="str">
        <f>料單!P800</f>
        <v/>
      </c>
      <c r="P890" s="32" t="str">
        <f>料單!Q800</f>
        <v/>
      </c>
      <c r="Q890" s="32" t="str">
        <f>料單!R800</f>
        <v/>
      </c>
      <c r="R890" s="32">
        <f>料單!S800</f>
        <v>0</v>
      </c>
    </row>
    <row r="891" spans="1:18" x14ac:dyDescent="0.25">
      <c r="A891" s="32">
        <f>[1]板材才數分析.!D610</f>
        <v>21009</v>
      </c>
      <c r="B891" s="32" t="str">
        <f>料單!E801</f>
        <v>固隔</v>
      </c>
      <c r="C891" s="32">
        <f>料單!L801</f>
        <v>0</v>
      </c>
      <c r="D891" s="32" t="str">
        <f>料單!M801</f>
        <v/>
      </c>
      <c r="E891" s="32">
        <f>料單!F801</f>
        <v>0</v>
      </c>
      <c r="F891" s="32" t="str">
        <f>料單!G801</f>
        <v>AA</v>
      </c>
      <c r="G891" s="32">
        <f>料單!H801</f>
        <v>-22</v>
      </c>
      <c r="H891" s="32" t="str">
        <f>料單!I801</f>
        <v/>
      </c>
      <c r="I891" s="32">
        <f>料單!J801</f>
        <v>18</v>
      </c>
      <c r="J891" s="32">
        <f>料單!K801</f>
        <v>0</v>
      </c>
      <c r="K891" s="53">
        <f ca="1">板材才數分析.!O610</f>
        <v>0</v>
      </c>
      <c r="L891" s="32" t="str">
        <f>IFERROR(VLOOKUP(C891,[1]資料庫!$K$3:$AA$10,17,FALSE),"")</f>
        <v/>
      </c>
      <c r="M891" s="32">
        <f>IFERROR(
    INDEX(單價表!$E$3:$M$1000,
          MATCH($C891, 單價表!$B$3:$B$1000, 0),
          MATCH($I891, 單價表!$E$2:$M$2, 0)
    ),
    ""
)</f>
        <v>99</v>
      </c>
      <c r="N891" s="35">
        <f t="shared" ca="1" si="26"/>
        <v>0</v>
      </c>
      <c r="O891" s="32" t="str">
        <f>料單!P801</f>
        <v/>
      </c>
      <c r="P891" s="32" t="str">
        <f>料單!Q801</f>
        <v>固</v>
      </c>
      <c r="Q891" s="32" t="str">
        <f>料單!R801</f>
        <v/>
      </c>
      <c r="R891" s="32">
        <f>料單!S801</f>
        <v>0</v>
      </c>
    </row>
    <row r="892" spans="1:18" x14ac:dyDescent="0.25">
      <c r="A892" s="32">
        <f>[1]板材才數分析.!D611</f>
        <v>21010</v>
      </c>
      <c r="B892" s="32" t="str">
        <f>料單!E802</f>
        <v>左門板</v>
      </c>
      <c r="C892" s="32">
        <f>料單!L802</f>
        <v>0</v>
      </c>
      <c r="D892" s="32" t="str">
        <f>料單!M802</f>
        <v/>
      </c>
      <c r="E892" s="32">
        <f>料單!F802</f>
        <v>0</v>
      </c>
      <c r="F892" s="32" t="str">
        <f>料單!G802</f>
        <v>AA</v>
      </c>
      <c r="G892" s="32">
        <f>料單!H802</f>
        <v>-4</v>
      </c>
      <c r="H892" s="32" t="str">
        <f>料單!I802</f>
        <v>AA</v>
      </c>
      <c r="I892" s="32">
        <f>料單!J802</f>
        <v>18</v>
      </c>
      <c r="J892" s="32">
        <f>料單!K802</f>
        <v>0</v>
      </c>
      <c r="K892" s="53">
        <f ca="1">板材才數分析.!O611</f>
        <v>0</v>
      </c>
      <c r="L892" s="32" t="str">
        <f>IFERROR(VLOOKUP(C892,[1]資料庫!$K$3:$AA$10,17,FALSE),"")</f>
        <v/>
      </c>
      <c r="M892" s="32">
        <f>IFERROR(
    INDEX(單價表!$E$3:$M$1000,
          MATCH($C892, 單價表!$B$3:$B$1000, 0),
          MATCH($I892, 單價表!$E$2:$M$2, 0)
    ),
    ""
)</f>
        <v>99</v>
      </c>
      <c r="N892" s="35">
        <f t="shared" ca="1" si="26"/>
        <v>0</v>
      </c>
      <c r="O892" s="32" t="str">
        <f>料單!P802</f>
        <v>鉸2</v>
      </c>
      <c r="P892" s="32" t="str">
        <f>料單!Q802</f>
        <v/>
      </c>
      <c r="Q892" s="32" t="str">
        <f>料單!R802</f>
        <v/>
      </c>
      <c r="R892" s="32">
        <f>料單!S802</f>
        <v>0</v>
      </c>
    </row>
    <row r="893" spans="1:18" x14ac:dyDescent="0.25">
      <c r="A893" s="32">
        <f>[1]板材才數分析.!D612</f>
        <v>21011</v>
      </c>
      <c r="B893" s="32" t="str">
        <f>料單!E803</f>
        <v>右門板</v>
      </c>
      <c r="C893" s="32">
        <f>料單!L803</f>
        <v>0</v>
      </c>
      <c r="D893" s="32" t="str">
        <f>料單!M803</f>
        <v/>
      </c>
      <c r="E893" s="32">
        <f>料單!F803</f>
        <v>0</v>
      </c>
      <c r="F893" s="32" t="str">
        <f>料單!G803</f>
        <v>AA</v>
      </c>
      <c r="G893" s="32">
        <f>料單!H803</f>
        <v>-4</v>
      </c>
      <c r="H893" s="32" t="str">
        <f>料單!I803</f>
        <v>AA</v>
      </c>
      <c r="I893" s="32">
        <f>料單!J803</f>
        <v>18</v>
      </c>
      <c r="J893" s="32">
        <f>料單!K803</f>
        <v>0</v>
      </c>
      <c r="K893" s="53">
        <f ca="1">板材才數分析.!O612</f>
        <v>0</v>
      </c>
      <c r="L893" s="32" t="str">
        <f>IFERROR(VLOOKUP(C893,[1]資料庫!$K$3:$AA$10,17,FALSE),"")</f>
        <v/>
      </c>
      <c r="M893" s="32">
        <f>IFERROR(
    INDEX(單價表!$E$3:$M$1000,
          MATCH($C893, 單價表!$B$3:$B$1000, 0),
          MATCH($I893, 單價表!$E$2:$M$2, 0)
    ),
    ""
)</f>
        <v>99</v>
      </c>
      <c r="N893" s="35">
        <f t="shared" ca="1" si="26"/>
        <v>0</v>
      </c>
      <c r="O893" s="32" t="str">
        <f>料單!P803</f>
        <v>鉸2</v>
      </c>
      <c r="P893" s="32" t="str">
        <f>料單!Q803</f>
        <v/>
      </c>
      <c r="Q893" s="32" t="str">
        <f>料單!R803</f>
        <v/>
      </c>
      <c r="R893" s="32">
        <f>料單!S803</f>
        <v>0</v>
      </c>
    </row>
    <row r="894" spans="1:18" x14ac:dyDescent="0.25">
      <c r="A894" s="32">
        <f>[1]板材才數分析.!D613</f>
        <v>21012</v>
      </c>
      <c r="B894" s="32">
        <f>料單!E804</f>
        <v>0</v>
      </c>
      <c r="C894" s="32">
        <f>料單!L804</f>
        <v>0</v>
      </c>
      <c r="D894" s="32" t="str">
        <f>料單!M804</f>
        <v/>
      </c>
      <c r="E894" s="32">
        <f>料單!F804</f>
        <v>0</v>
      </c>
      <c r="F894" s="32" t="str">
        <f>料單!G804</f>
        <v/>
      </c>
      <c r="G894" s="32">
        <f>料單!H804</f>
        <v>0</v>
      </c>
      <c r="H894" s="32" t="str">
        <f>料單!I804</f>
        <v/>
      </c>
      <c r="I894" s="32">
        <f>料單!J804</f>
        <v>0</v>
      </c>
      <c r="J894" s="32">
        <f>料單!K804</f>
        <v>0</v>
      </c>
      <c r="K894" s="53">
        <f ca="1">板材才數分析.!O613</f>
        <v>0</v>
      </c>
      <c r="L894" s="32" t="str">
        <f>IFERROR(VLOOKUP(C894,[1]資料庫!$K$3:$AA$10,17,FALSE),"")</f>
        <v/>
      </c>
      <c r="M894" s="32" t="str">
        <f>IFERROR(
    INDEX(單價表!$E$3:$M$1000,
          MATCH($C894, 單價表!$B$3:$B$1000, 0),
          MATCH($I894, 單價表!$E$2:$M$2, 0)
    ),
    ""
)</f>
        <v/>
      </c>
      <c r="N894" s="35" t="str">
        <f t="shared" ca="1" si="26"/>
        <v/>
      </c>
      <c r="O894" s="32" t="str">
        <f>料單!P804</f>
        <v/>
      </c>
      <c r="P894" s="32" t="str">
        <f>料單!Q804</f>
        <v/>
      </c>
      <c r="Q894" s="32" t="str">
        <f>料單!R804</f>
        <v/>
      </c>
      <c r="R894" s="32">
        <f>料單!S804</f>
        <v>0</v>
      </c>
    </row>
    <row r="895" spans="1:18" x14ac:dyDescent="0.25">
      <c r="A895" s="32">
        <f>[1]板材才數分析.!D614</f>
        <v>21013</v>
      </c>
      <c r="B895" s="32">
        <f>料單!E805</f>
        <v>0</v>
      </c>
      <c r="C895" s="32">
        <f>料單!L805</f>
        <v>0</v>
      </c>
      <c r="D895" s="32" t="str">
        <f>料單!M805</f>
        <v/>
      </c>
      <c r="E895" s="32">
        <f>料單!F805</f>
        <v>0</v>
      </c>
      <c r="F895" s="32" t="str">
        <f>料單!G805</f>
        <v/>
      </c>
      <c r="G895" s="32">
        <f>料單!H805</f>
        <v>0</v>
      </c>
      <c r="H895" s="32" t="str">
        <f>料單!I805</f>
        <v/>
      </c>
      <c r="I895" s="32">
        <f>料單!J805</f>
        <v>0</v>
      </c>
      <c r="J895" s="32">
        <f>料單!K805</f>
        <v>0</v>
      </c>
      <c r="K895" s="53">
        <f ca="1">板材才數分析.!O614</f>
        <v>0</v>
      </c>
      <c r="L895" s="32" t="str">
        <f>IFERROR(VLOOKUP(C895,[1]資料庫!$K$3:$AA$10,17,FALSE),"")</f>
        <v/>
      </c>
      <c r="M895" s="32" t="str">
        <f>IFERROR(
    INDEX(單價表!$E$3:$M$1000,
          MATCH($C895, 單價表!$B$3:$B$1000, 0),
          MATCH($I895, 單價表!$E$2:$M$2, 0)
    ),
    ""
)</f>
        <v/>
      </c>
      <c r="N895" s="35" t="str">
        <f t="shared" ca="1" si="26"/>
        <v/>
      </c>
      <c r="O895" s="32" t="str">
        <f>料單!P805</f>
        <v/>
      </c>
      <c r="P895" s="32" t="str">
        <f>料單!Q805</f>
        <v/>
      </c>
      <c r="Q895" s="32" t="str">
        <f>料單!R805</f>
        <v/>
      </c>
      <c r="R895" s="32">
        <f>料單!S805</f>
        <v>0</v>
      </c>
    </row>
    <row r="896" spans="1:18" x14ac:dyDescent="0.25">
      <c r="A896" s="32">
        <f>[1]板材才數分析.!D615</f>
        <v>21014</v>
      </c>
      <c r="B896" s="32">
        <f>料單!E806</f>
        <v>0</v>
      </c>
      <c r="C896" s="32">
        <f>料單!L806</f>
        <v>0</v>
      </c>
      <c r="D896" s="32" t="str">
        <f>料單!M806</f>
        <v/>
      </c>
      <c r="E896" s="32">
        <f>料單!F806</f>
        <v>0</v>
      </c>
      <c r="F896" s="32" t="str">
        <f>料單!G806</f>
        <v/>
      </c>
      <c r="G896" s="32">
        <f>料單!H806</f>
        <v>0</v>
      </c>
      <c r="H896" s="32" t="str">
        <f>料單!I806</f>
        <v/>
      </c>
      <c r="I896" s="32">
        <f>料單!J806</f>
        <v>0</v>
      </c>
      <c r="J896" s="32">
        <f>料單!K806</f>
        <v>0</v>
      </c>
      <c r="K896" s="53">
        <f ca="1">板材才數分析.!O615</f>
        <v>0</v>
      </c>
      <c r="L896" s="32" t="str">
        <f>IFERROR(VLOOKUP(C896,[1]資料庫!$K$3:$AA$10,17,FALSE),"")</f>
        <v/>
      </c>
      <c r="M896" s="32" t="str">
        <f>IFERROR(
    INDEX(單價表!$E$3:$M$1000,
          MATCH($C896, 單價表!$B$3:$B$1000, 0),
          MATCH($I896, 單價表!$E$2:$M$2, 0)
    ),
    ""
)</f>
        <v/>
      </c>
      <c r="N896" s="35" t="str">
        <f t="shared" ca="1" si="26"/>
        <v/>
      </c>
      <c r="O896" s="32" t="str">
        <f>料單!P806</f>
        <v/>
      </c>
      <c r="P896" s="32" t="str">
        <f>料單!Q806</f>
        <v/>
      </c>
      <c r="Q896" s="32" t="str">
        <f>料單!R806</f>
        <v/>
      </c>
      <c r="R896" s="32">
        <f>料單!S806</f>
        <v>0</v>
      </c>
    </row>
    <row r="897" spans="1:18" x14ac:dyDescent="0.25">
      <c r="A897" s="32">
        <f>[1]板材才數分析.!D616</f>
        <v>21015</v>
      </c>
      <c r="B897" s="32">
        <f>料單!E807</f>
        <v>0</v>
      </c>
      <c r="C897" s="32">
        <f>料單!L807</f>
        <v>0</v>
      </c>
      <c r="D897" s="32" t="str">
        <f>料單!M807</f>
        <v/>
      </c>
      <c r="E897" s="32">
        <f>料單!F807</f>
        <v>0</v>
      </c>
      <c r="F897" s="32" t="str">
        <f>料單!G807</f>
        <v/>
      </c>
      <c r="G897" s="32">
        <f>料單!H807</f>
        <v>0</v>
      </c>
      <c r="H897" s="32" t="str">
        <f>料單!I807</f>
        <v/>
      </c>
      <c r="I897" s="32">
        <f>料單!J807</f>
        <v>0</v>
      </c>
      <c r="J897" s="32">
        <f>料單!K807</f>
        <v>0</v>
      </c>
      <c r="K897" s="53">
        <f ca="1">板材才數分析.!O616</f>
        <v>0</v>
      </c>
      <c r="L897" s="32" t="str">
        <f>IFERROR(VLOOKUP(C897,[1]資料庫!$K$3:$AA$10,17,FALSE),"")</f>
        <v/>
      </c>
      <c r="M897" s="32" t="str">
        <f>IFERROR(
    INDEX(單價表!$E$3:$M$1000,
          MATCH($C897, 單價表!$B$3:$B$1000, 0),
          MATCH($I897, 單價表!$E$2:$M$2, 0)
    ),
    ""
)</f>
        <v/>
      </c>
      <c r="N897" s="35" t="str">
        <f t="shared" ca="1" si="26"/>
        <v/>
      </c>
      <c r="O897" s="32" t="str">
        <f>料單!P807</f>
        <v/>
      </c>
      <c r="P897" s="32" t="str">
        <f>料單!Q807</f>
        <v/>
      </c>
      <c r="Q897" s="32" t="str">
        <f>料單!R807</f>
        <v/>
      </c>
      <c r="R897" s="32">
        <f>料單!S807</f>
        <v>0</v>
      </c>
    </row>
    <row r="898" spans="1:18" x14ac:dyDescent="0.25">
      <c r="A898" s="32">
        <f>[1]板材才數分析.!D617</f>
        <v>21016</v>
      </c>
      <c r="B898" s="32">
        <f>料單!E808</f>
        <v>0</v>
      </c>
      <c r="C898" s="32">
        <f>料單!L808</f>
        <v>0</v>
      </c>
      <c r="D898" s="32" t="str">
        <f>料單!M808</f>
        <v/>
      </c>
      <c r="E898" s="32">
        <f>料單!F808</f>
        <v>0</v>
      </c>
      <c r="F898" s="32" t="str">
        <f>料單!G808</f>
        <v/>
      </c>
      <c r="G898" s="32">
        <f>料單!H808</f>
        <v>0</v>
      </c>
      <c r="H898" s="32" t="str">
        <f>料單!I808</f>
        <v/>
      </c>
      <c r="I898" s="32">
        <f>料單!J808</f>
        <v>0</v>
      </c>
      <c r="J898" s="32">
        <f>料單!K808</f>
        <v>0</v>
      </c>
      <c r="K898" s="53">
        <f ca="1">板材才數分析.!O617</f>
        <v>0</v>
      </c>
      <c r="L898" s="32" t="str">
        <f>IFERROR(VLOOKUP(C898,[1]資料庫!$K$3:$AA$10,17,FALSE),"")</f>
        <v/>
      </c>
      <c r="M898" s="32" t="str">
        <f>IFERROR(
    INDEX(單價表!$E$3:$M$1000,
          MATCH($C898, 單價表!$B$3:$B$1000, 0),
          MATCH($I898, 單價表!$E$2:$M$2, 0)
    ),
    ""
)</f>
        <v/>
      </c>
      <c r="N898" s="35" t="str">
        <f t="shared" ca="1" si="26"/>
        <v/>
      </c>
      <c r="O898" s="32" t="str">
        <f>料單!P808</f>
        <v/>
      </c>
      <c r="P898" s="32" t="str">
        <f>料單!Q808</f>
        <v/>
      </c>
      <c r="Q898" s="32" t="str">
        <f>料單!R808</f>
        <v/>
      </c>
      <c r="R898" s="32">
        <f>料單!S808</f>
        <v>0</v>
      </c>
    </row>
    <row r="899" spans="1:18" x14ac:dyDescent="0.25">
      <c r="A899" s="32">
        <f>[1]板材才數分析.!D618</f>
        <v>21017</v>
      </c>
      <c r="B899" s="32">
        <f>料單!E809</f>
        <v>0</v>
      </c>
      <c r="C899" s="32">
        <f>料單!L809</f>
        <v>0</v>
      </c>
      <c r="D899" s="32" t="str">
        <f>料單!M809</f>
        <v/>
      </c>
      <c r="E899" s="32">
        <f>料單!F809</f>
        <v>0</v>
      </c>
      <c r="F899" s="32" t="str">
        <f>料單!G809</f>
        <v/>
      </c>
      <c r="G899" s="32">
        <f>料單!H809</f>
        <v>0</v>
      </c>
      <c r="H899" s="32" t="str">
        <f>料單!I809</f>
        <v/>
      </c>
      <c r="I899" s="32">
        <f>料單!J809</f>
        <v>0</v>
      </c>
      <c r="J899" s="32">
        <f>料單!K809</f>
        <v>0</v>
      </c>
      <c r="K899" s="53">
        <f ca="1">板材才數分析.!O618</f>
        <v>0</v>
      </c>
      <c r="L899" s="32" t="str">
        <f>IFERROR(VLOOKUP(C899,[1]資料庫!$K$3:$AA$10,17,FALSE),"")</f>
        <v/>
      </c>
      <c r="M899" s="32" t="str">
        <f>IFERROR(
    INDEX(單價表!$E$3:$M$1000,
          MATCH($C899, 單價表!$B$3:$B$1000, 0),
          MATCH($I899, 單價表!$E$2:$M$2, 0)
    ),
    ""
)</f>
        <v/>
      </c>
      <c r="N899" s="35" t="str">
        <f t="shared" ca="1" si="26"/>
        <v/>
      </c>
      <c r="O899" s="32" t="str">
        <f>料單!P809</f>
        <v/>
      </c>
      <c r="P899" s="32" t="str">
        <f>料單!Q809</f>
        <v/>
      </c>
      <c r="Q899" s="32" t="str">
        <f>料單!R809</f>
        <v/>
      </c>
      <c r="R899" s="32">
        <f>料單!S809</f>
        <v>0</v>
      </c>
    </row>
    <row r="900" spans="1:18" x14ac:dyDescent="0.25">
      <c r="A900" s="32">
        <f>[1]板材才數分析.!D619</f>
        <v>21018</v>
      </c>
      <c r="B900" s="32">
        <f>料單!E810</f>
        <v>0</v>
      </c>
      <c r="C900" s="32">
        <f>料單!L810</f>
        <v>0</v>
      </c>
      <c r="D900" s="32" t="str">
        <f>料單!M810</f>
        <v/>
      </c>
      <c r="E900" s="32">
        <f>料單!F810</f>
        <v>0</v>
      </c>
      <c r="F900" s="32" t="str">
        <f>料單!G810</f>
        <v/>
      </c>
      <c r="G900" s="32">
        <f>料單!H810</f>
        <v>0</v>
      </c>
      <c r="H900" s="32" t="str">
        <f>料單!I810</f>
        <v/>
      </c>
      <c r="I900" s="32">
        <f>料單!J810</f>
        <v>0</v>
      </c>
      <c r="J900" s="32">
        <f>料單!K810</f>
        <v>0</v>
      </c>
      <c r="K900" s="53">
        <f ca="1">板材才數分析.!O619</f>
        <v>0</v>
      </c>
      <c r="M900" s="32" t="str">
        <f>IFERROR(
    INDEX(單價表!$E$3:$M$1000,
          MATCH($C900, 單價表!$B$3:$B$1000, 0),
          MATCH($I900, 單價表!$E$2:$M$2, 0)
    ),
    ""
)</f>
        <v/>
      </c>
      <c r="N900" s="35" t="str">
        <f t="shared" ca="1" si="26"/>
        <v/>
      </c>
      <c r="O900" s="32" t="str">
        <f>料單!P810</f>
        <v/>
      </c>
      <c r="P900" s="32" t="str">
        <f>料單!Q810</f>
        <v/>
      </c>
      <c r="Q900" s="32" t="str">
        <f>料單!R810</f>
        <v/>
      </c>
      <c r="R900" s="32">
        <f>料單!S810</f>
        <v>0</v>
      </c>
    </row>
    <row r="901" spans="1:18" x14ac:dyDescent="0.25">
      <c r="A901" s="32">
        <f>[1]板材才數分析.!D620</f>
        <v>21019</v>
      </c>
      <c r="B901" s="32">
        <f>料單!E811</f>
        <v>0</v>
      </c>
      <c r="C901" s="32">
        <f>料單!L811</f>
        <v>0</v>
      </c>
      <c r="D901" s="32" t="str">
        <f>料單!M811</f>
        <v/>
      </c>
      <c r="E901" s="32">
        <f>料單!F811</f>
        <v>0</v>
      </c>
      <c r="F901" s="32" t="str">
        <f>料單!G811</f>
        <v/>
      </c>
      <c r="G901" s="32">
        <f>料單!H811</f>
        <v>0</v>
      </c>
      <c r="H901" s="32" t="str">
        <f>料單!I811</f>
        <v/>
      </c>
      <c r="I901" s="32">
        <f>料單!J811</f>
        <v>0</v>
      </c>
      <c r="J901" s="32">
        <f>料單!K811</f>
        <v>0</v>
      </c>
      <c r="K901" s="53">
        <f ca="1">板材才數分析.!O620</f>
        <v>0</v>
      </c>
      <c r="M901" s="32" t="str">
        <f>IFERROR(
    INDEX(單價表!$E$3:$M$1000,
          MATCH($C901, 單價表!$B$3:$B$1000, 0),
          MATCH($I901, 單價表!$E$2:$M$2, 0)
    ),
    ""
)</f>
        <v/>
      </c>
      <c r="N901" s="35" t="str">
        <f t="shared" ca="1" si="26"/>
        <v/>
      </c>
      <c r="O901" s="32" t="str">
        <f>料單!P811</f>
        <v/>
      </c>
      <c r="P901" s="32" t="str">
        <f>料單!Q811</f>
        <v/>
      </c>
      <c r="Q901" s="32" t="str">
        <f>料單!R811</f>
        <v/>
      </c>
      <c r="R901" s="32">
        <f>料單!S811</f>
        <v>0</v>
      </c>
    </row>
    <row r="902" spans="1:18" x14ac:dyDescent="0.25">
      <c r="A902" s="32">
        <f>[1]板材才數分析.!D621</f>
        <v>21020</v>
      </c>
      <c r="B902" s="32">
        <f>料單!E812</f>
        <v>0</v>
      </c>
      <c r="C902" s="32">
        <f>料單!L812</f>
        <v>0</v>
      </c>
      <c r="D902" s="32" t="str">
        <f>料單!M812</f>
        <v/>
      </c>
      <c r="E902" s="32">
        <f>料單!F812</f>
        <v>0</v>
      </c>
      <c r="F902" s="32" t="str">
        <f>料單!G812</f>
        <v/>
      </c>
      <c r="G902" s="32">
        <f>料單!H812</f>
        <v>0</v>
      </c>
      <c r="H902" s="32" t="str">
        <f>料單!I812</f>
        <v/>
      </c>
      <c r="I902" s="32">
        <f>料單!J812</f>
        <v>0</v>
      </c>
      <c r="J902" s="32">
        <f>料單!K812</f>
        <v>0</v>
      </c>
      <c r="K902" s="53">
        <f ca="1">板材才數分析.!O621</f>
        <v>0</v>
      </c>
      <c r="M902" s="32" t="str">
        <f>IFERROR(
    INDEX(單價表!$E$3:$M$1000,
          MATCH($C902, 單價表!$B$3:$B$1000, 0),
          MATCH($I902, 單價表!$E$2:$M$2, 0)
    ),
    ""
)</f>
        <v/>
      </c>
      <c r="N902" s="35" t="str">
        <f t="shared" ca="1" si="26"/>
        <v/>
      </c>
      <c r="O902" s="32" t="str">
        <f>料單!P812</f>
        <v/>
      </c>
      <c r="P902" s="32" t="str">
        <f>料單!Q812</f>
        <v/>
      </c>
      <c r="Q902" s="32" t="str">
        <f>料單!R812</f>
        <v/>
      </c>
      <c r="R902" s="32">
        <f>料單!S812</f>
        <v>0</v>
      </c>
    </row>
    <row r="903" spans="1:18" x14ac:dyDescent="0.25">
      <c r="A903" s="32">
        <f>[1]板材才數分析.!D622</f>
        <v>21021</v>
      </c>
      <c r="B903" s="32">
        <f>料單!E813</f>
        <v>0</v>
      </c>
      <c r="C903" s="32">
        <f>料單!L813</f>
        <v>0</v>
      </c>
      <c r="D903" s="32" t="str">
        <f>料單!M813</f>
        <v/>
      </c>
      <c r="E903" s="32">
        <f>料單!F813</f>
        <v>0</v>
      </c>
      <c r="F903" s="32" t="str">
        <f>料單!G813</f>
        <v/>
      </c>
      <c r="G903" s="32">
        <f>料單!H813</f>
        <v>0</v>
      </c>
      <c r="H903" s="32" t="str">
        <f>料單!I813</f>
        <v/>
      </c>
      <c r="I903" s="32">
        <f>料單!J813</f>
        <v>0</v>
      </c>
      <c r="J903" s="32">
        <f>料單!K813</f>
        <v>0</v>
      </c>
      <c r="K903" s="53">
        <f ca="1">板材才數分析.!O622</f>
        <v>0</v>
      </c>
      <c r="M903" s="32" t="str">
        <f>IFERROR(
    INDEX(單價表!$E$3:$M$1000,
          MATCH($C903, 單價表!$B$3:$B$1000, 0),
          MATCH($I903, 單價表!$E$2:$M$2, 0)
    ),
    ""
)</f>
        <v/>
      </c>
      <c r="N903" s="35" t="str">
        <f t="shared" ca="1" si="26"/>
        <v/>
      </c>
      <c r="O903" s="32" t="str">
        <f>料單!P813</f>
        <v/>
      </c>
      <c r="P903" s="32" t="str">
        <f>料單!Q813</f>
        <v/>
      </c>
      <c r="Q903" s="32" t="str">
        <f>料單!R813</f>
        <v/>
      </c>
      <c r="R903" s="32">
        <f>料單!S813</f>
        <v>0</v>
      </c>
    </row>
    <row r="904" spans="1:18" x14ac:dyDescent="0.25">
      <c r="A904" s="32">
        <f>[1]板材才數分析.!D623</f>
        <v>21022</v>
      </c>
      <c r="B904" s="32">
        <f>料單!E814</f>
        <v>0</v>
      </c>
      <c r="C904" s="32">
        <f>料單!L814</f>
        <v>0</v>
      </c>
      <c r="D904" s="32" t="str">
        <f>料單!M814</f>
        <v/>
      </c>
      <c r="E904" s="32">
        <f>料單!F814</f>
        <v>0</v>
      </c>
      <c r="F904" s="32" t="str">
        <f>料單!G814</f>
        <v/>
      </c>
      <c r="G904" s="32">
        <f>料單!H814</f>
        <v>0</v>
      </c>
      <c r="H904" s="32" t="str">
        <f>料單!I814</f>
        <v/>
      </c>
      <c r="I904" s="32">
        <f>料單!J814</f>
        <v>0</v>
      </c>
      <c r="J904" s="32">
        <f>料單!K814</f>
        <v>0</v>
      </c>
      <c r="K904" s="53">
        <f ca="1">板材才數分析.!O623</f>
        <v>0</v>
      </c>
      <c r="M904" s="32" t="str">
        <f>IFERROR(
    INDEX(單價表!$E$3:$M$1000,
          MATCH($C904, 單價表!$B$3:$B$1000, 0),
          MATCH($I904, 單價表!$E$2:$M$2, 0)
    ),
    ""
)</f>
        <v/>
      </c>
      <c r="N904" s="35" t="str">
        <f t="shared" ca="1" si="26"/>
        <v/>
      </c>
      <c r="O904" s="32" t="str">
        <f>料單!P814</f>
        <v/>
      </c>
      <c r="P904" s="32" t="str">
        <f>料單!Q814</f>
        <v/>
      </c>
      <c r="Q904" s="32" t="str">
        <f>料單!R814</f>
        <v/>
      </c>
      <c r="R904" s="32">
        <f>料單!S814</f>
        <v>0</v>
      </c>
    </row>
    <row r="905" spans="1:18" x14ac:dyDescent="0.25">
      <c r="A905" s="32">
        <f>[1]板材才數分析.!D624</f>
        <v>21023</v>
      </c>
      <c r="B905" s="32">
        <f>料單!E815</f>
        <v>0</v>
      </c>
      <c r="C905" s="32">
        <f>料單!L815</f>
        <v>0</v>
      </c>
      <c r="D905" s="32" t="str">
        <f>料單!M815</f>
        <v/>
      </c>
      <c r="E905" s="32">
        <f>料單!F815</f>
        <v>0</v>
      </c>
      <c r="F905" s="32" t="str">
        <f>料單!G815</f>
        <v/>
      </c>
      <c r="G905" s="32">
        <f>料單!H815</f>
        <v>0</v>
      </c>
      <c r="H905" s="32" t="str">
        <f>料單!I815</f>
        <v/>
      </c>
      <c r="I905" s="32">
        <f>料單!J815</f>
        <v>0</v>
      </c>
      <c r="J905" s="32">
        <f>料單!K815</f>
        <v>0</v>
      </c>
      <c r="K905" s="53">
        <f ca="1">板材才數分析.!O624</f>
        <v>0</v>
      </c>
      <c r="M905" s="32" t="str">
        <f>IFERROR(
    INDEX(單價表!$E$3:$M$1000,
          MATCH($C905, 單價表!$B$3:$B$1000, 0),
          MATCH($I905, 單價表!$E$2:$M$2, 0)
    ),
    ""
)</f>
        <v/>
      </c>
      <c r="N905" s="35" t="str">
        <f t="shared" ca="1" si="26"/>
        <v/>
      </c>
      <c r="O905" s="32" t="str">
        <f>料單!P815</f>
        <v/>
      </c>
      <c r="P905" s="32" t="str">
        <f>料單!Q815</f>
        <v/>
      </c>
      <c r="Q905" s="32" t="str">
        <f>料單!R815</f>
        <v/>
      </c>
      <c r="R905" s="32">
        <f>料單!S815</f>
        <v>0</v>
      </c>
    </row>
    <row r="906" spans="1:18" x14ac:dyDescent="0.25">
      <c r="A906" s="32">
        <f>[1]板材才數分析.!D625</f>
        <v>21024</v>
      </c>
      <c r="B906" s="32">
        <f>料單!E816</f>
        <v>0</v>
      </c>
      <c r="C906" s="32">
        <f>料單!L816</f>
        <v>0</v>
      </c>
      <c r="D906" s="32" t="str">
        <f>料單!M816</f>
        <v/>
      </c>
      <c r="E906" s="32">
        <f>料單!F816</f>
        <v>0</v>
      </c>
      <c r="F906" s="32" t="str">
        <f>料單!G816</f>
        <v/>
      </c>
      <c r="G906" s="32">
        <f>料單!H816</f>
        <v>0</v>
      </c>
      <c r="H906" s="32" t="str">
        <f>料單!I816</f>
        <v/>
      </c>
      <c r="I906" s="32">
        <f>料單!J816</f>
        <v>0</v>
      </c>
      <c r="J906" s="32">
        <f>料單!K816</f>
        <v>0</v>
      </c>
      <c r="K906" s="53">
        <f ca="1">板材才數分析.!O625</f>
        <v>0</v>
      </c>
      <c r="M906" s="32" t="str">
        <f>IFERROR(
    INDEX(單價表!$E$3:$M$1000,
          MATCH($C906, 單價表!$B$3:$B$1000, 0),
          MATCH($I906, 單價表!$E$2:$M$2, 0)
    ),
    ""
)</f>
        <v/>
      </c>
      <c r="N906" s="35" t="str">
        <f t="shared" ca="1" si="26"/>
        <v/>
      </c>
      <c r="O906" s="32" t="str">
        <f>料單!P816</f>
        <v/>
      </c>
      <c r="P906" s="32" t="str">
        <f>料單!Q816</f>
        <v/>
      </c>
      <c r="Q906" s="32" t="str">
        <f>料單!R816</f>
        <v/>
      </c>
      <c r="R906" s="32">
        <f>料單!S816</f>
        <v>0</v>
      </c>
    </row>
    <row r="907" spans="1:18" x14ac:dyDescent="0.25">
      <c r="A907" s="32">
        <f>[1]板材才數分析.!D626</f>
        <v>21025</v>
      </c>
      <c r="B907" s="32">
        <f>料單!E817</f>
        <v>0</v>
      </c>
      <c r="C907" s="32">
        <f>料單!L817</f>
        <v>0</v>
      </c>
      <c r="D907" s="32" t="str">
        <f>料單!M817</f>
        <v/>
      </c>
      <c r="E907" s="32">
        <f>料單!F817</f>
        <v>0</v>
      </c>
      <c r="F907" s="32" t="str">
        <f>料單!G817</f>
        <v/>
      </c>
      <c r="G907" s="32">
        <f>料單!H817</f>
        <v>0</v>
      </c>
      <c r="H907" s="32" t="str">
        <f>料單!I817</f>
        <v/>
      </c>
      <c r="I907" s="32">
        <f>料單!J817</f>
        <v>0</v>
      </c>
      <c r="J907" s="32">
        <f>料單!K817</f>
        <v>0</v>
      </c>
      <c r="K907" s="53">
        <f ca="1">板材才數分析.!O626</f>
        <v>0</v>
      </c>
      <c r="L907" s="400"/>
      <c r="M907" s="32" t="str">
        <f>IFERROR(
    INDEX(單價表!$E$3:$M$1000,
          MATCH($C907, 單價表!$B$3:$B$1000, 0),
          MATCH($I907, 單價表!$E$2:$M$2, 0)
    ),
    ""
)</f>
        <v/>
      </c>
      <c r="N907" s="399" t="str">
        <f t="shared" ca="1" si="26"/>
        <v/>
      </c>
      <c r="O907" s="32" t="str">
        <f>料單!P817</f>
        <v/>
      </c>
      <c r="P907" s="32" t="str">
        <f>料單!Q817</f>
        <v/>
      </c>
      <c r="Q907" s="32" t="str">
        <f>料單!R817</f>
        <v/>
      </c>
      <c r="R907" s="32">
        <f>料單!S817</f>
        <v>0</v>
      </c>
    </row>
    <row r="908" spans="1:18" x14ac:dyDescent="0.25">
      <c r="A908" s="32">
        <f>[1]板材才數分析.!D627</f>
        <v>21026</v>
      </c>
      <c r="B908" s="32">
        <f>料單!E818</f>
        <v>0</v>
      </c>
      <c r="C908" s="32">
        <f>料單!L818</f>
        <v>0</v>
      </c>
      <c r="D908" s="32" t="str">
        <f>料單!M818</f>
        <v/>
      </c>
      <c r="E908" s="32">
        <f>料單!F818</f>
        <v>0</v>
      </c>
      <c r="F908" s="32" t="str">
        <f>料單!G818</f>
        <v/>
      </c>
      <c r="G908" s="32">
        <f>料單!H818</f>
        <v>0</v>
      </c>
      <c r="H908" s="32" t="str">
        <f>料單!I818</f>
        <v/>
      </c>
      <c r="I908" s="32">
        <f>料單!J818</f>
        <v>0</v>
      </c>
      <c r="J908" s="32">
        <f>料單!K818</f>
        <v>0</v>
      </c>
      <c r="K908" s="53">
        <f ca="1">板材才數分析.!O627</f>
        <v>0</v>
      </c>
      <c r="L908" s="400"/>
      <c r="M908" s="32" t="str">
        <f>IFERROR(
    INDEX(單價表!$E$3:$M$1000,
          MATCH($C908, 單價表!$B$3:$B$1000, 0),
          MATCH($I908, 單價表!$E$2:$M$2, 0)
    ),
    ""
)</f>
        <v/>
      </c>
      <c r="N908" s="399" t="str">
        <f t="shared" ca="1" si="26"/>
        <v/>
      </c>
      <c r="O908" s="32" t="str">
        <f>料單!P818</f>
        <v/>
      </c>
      <c r="P908" s="32" t="str">
        <f>料單!Q818</f>
        <v/>
      </c>
      <c r="Q908" s="32" t="str">
        <f>料單!R818</f>
        <v/>
      </c>
      <c r="R908" s="32">
        <f>料單!S818</f>
        <v>0</v>
      </c>
    </row>
    <row r="909" spans="1:18" x14ac:dyDescent="0.25">
      <c r="A909" s="32">
        <f>[1]板材才數分析.!D628</f>
        <v>21027</v>
      </c>
      <c r="B909" s="32">
        <f>料單!E819</f>
        <v>0</v>
      </c>
      <c r="C909" s="32">
        <f>料單!L819</f>
        <v>0</v>
      </c>
      <c r="D909" s="32" t="str">
        <f>料單!M819</f>
        <v/>
      </c>
      <c r="E909" s="32">
        <f>料單!F819</f>
        <v>0</v>
      </c>
      <c r="F909" s="32" t="str">
        <f>料單!G819</f>
        <v/>
      </c>
      <c r="G909" s="32">
        <f>料單!H819</f>
        <v>0</v>
      </c>
      <c r="H909" s="32" t="str">
        <f>料單!I819</f>
        <v/>
      </c>
      <c r="I909" s="32">
        <f>料單!J819</f>
        <v>0</v>
      </c>
      <c r="J909" s="32">
        <f>料單!K819</f>
        <v>0</v>
      </c>
      <c r="K909" s="53">
        <f ca="1">板材才數分析.!O628</f>
        <v>0</v>
      </c>
      <c r="L909" s="400"/>
      <c r="M909" s="32" t="str">
        <f>IFERROR(
    INDEX(單價表!$E$3:$M$1000,
          MATCH($C909, 單價表!$B$3:$B$1000, 0),
          MATCH($I909, 單價表!$E$2:$M$2, 0)
    ),
    ""
)</f>
        <v/>
      </c>
      <c r="N909" s="399" t="str">
        <f t="shared" ca="1" si="26"/>
        <v/>
      </c>
      <c r="O909" s="32" t="str">
        <f>料單!P819</f>
        <v/>
      </c>
      <c r="P909" s="32" t="str">
        <f>料單!Q819</f>
        <v/>
      </c>
      <c r="Q909" s="32" t="str">
        <f>料單!R819</f>
        <v/>
      </c>
      <c r="R909" s="32">
        <f>料單!S819</f>
        <v>0</v>
      </c>
    </row>
    <row r="910" spans="1:18" x14ac:dyDescent="0.25">
      <c r="A910" s="32">
        <f>[1]板材才數分析.!D629</f>
        <v>21028</v>
      </c>
      <c r="B910" s="32">
        <f>料單!E820</f>
        <v>0</v>
      </c>
      <c r="C910" s="32">
        <f>料單!L820</f>
        <v>0</v>
      </c>
      <c r="D910" s="32" t="str">
        <f>料單!M820</f>
        <v/>
      </c>
      <c r="E910" s="32">
        <f>料單!F820</f>
        <v>0</v>
      </c>
      <c r="F910" s="32" t="str">
        <f>料單!G820</f>
        <v/>
      </c>
      <c r="G910" s="32">
        <f>料單!H820</f>
        <v>0</v>
      </c>
      <c r="H910" s="32" t="str">
        <f>料單!I820</f>
        <v/>
      </c>
      <c r="I910" s="32">
        <f>料單!J820</f>
        <v>0</v>
      </c>
      <c r="J910" s="32">
        <f>料單!K820</f>
        <v>0</v>
      </c>
      <c r="K910" s="53">
        <f ca="1">板材才數分析.!O629</f>
        <v>0</v>
      </c>
      <c r="L910" s="400"/>
      <c r="M910" s="32" t="str">
        <f>IFERROR(
    INDEX(單價表!$E$3:$M$1000,
          MATCH($C910, 單價表!$B$3:$B$1000, 0),
          MATCH($I910, 單價表!$E$2:$M$2, 0)
    ),
    ""
)</f>
        <v/>
      </c>
      <c r="N910" s="399" t="str">
        <f t="shared" ca="1" si="26"/>
        <v/>
      </c>
      <c r="O910" s="32" t="str">
        <f>料單!P820</f>
        <v/>
      </c>
      <c r="P910" s="32" t="str">
        <f>料單!Q820</f>
        <v/>
      </c>
      <c r="Q910" s="32" t="str">
        <f>料單!R820</f>
        <v/>
      </c>
      <c r="R910" s="32">
        <f>料單!S820</f>
        <v>0</v>
      </c>
    </row>
    <row r="911" spans="1:18" x14ac:dyDescent="0.25">
      <c r="A911" s="32">
        <f>[1]板材才數分析.!D630</f>
        <v>21029</v>
      </c>
      <c r="B911" s="32">
        <f>料單!E821</f>
        <v>0</v>
      </c>
      <c r="C911" s="32">
        <f>料單!L821</f>
        <v>0</v>
      </c>
      <c r="D911" s="32" t="str">
        <f>料單!M821</f>
        <v/>
      </c>
      <c r="E911" s="32">
        <f>料單!F821</f>
        <v>0</v>
      </c>
      <c r="F911" s="32" t="str">
        <f>料單!G821</f>
        <v/>
      </c>
      <c r="G911" s="32">
        <f>料單!H821</f>
        <v>0</v>
      </c>
      <c r="H911" s="32" t="str">
        <f>料單!I821</f>
        <v/>
      </c>
      <c r="I911" s="32">
        <f>料單!J821</f>
        <v>0</v>
      </c>
      <c r="J911" s="32">
        <f>料單!K821</f>
        <v>0</v>
      </c>
      <c r="K911" s="53">
        <f ca="1">板材才數分析.!O630</f>
        <v>0</v>
      </c>
      <c r="L911" s="400"/>
      <c r="M911" s="32" t="str">
        <f>IFERROR(
    INDEX(單價表!$E$3:$M$1000,
          MATCH($C911, 單價表!$B$3:$B$1000, 0),
          MATCH($I911, 單價表!$E$2:$M$2, 0)
    ),
    ""
)</f>
        <v/>
      </c>
      <c r="N911" s="399"/>
      <c r="O911" s="32" t="str">
        <f>料單!P821</f>
        <v/>
      </c>
      <c r="P911" s="32" t="str">
        <f>料單!Q821</f>
        <v/>
      </c>
      <c r="Q911" s="32" t="str">
        <f>料單!R821</f>
        <v/>
      </c>
      <c r="R911" s="32">
        <f>料單!S821</f>
        <v>0</v>
      </c>
    </row>
    <row r="912" spans="1:18" x14ac:dyDescent="0.25">
      <c r="A912" s="32">
        <f>[1]板材才數分析.!D631</f>
        <v>21030</v>
      </c>
      <c r="B912" s="32">
        <f>料單!E822</f>
        <v>0</v>
      </c>
      <c r="C912" s="32">
        <f>料單!L822</f>
        <v>0</v>
      </c>
      <c r="D912" s="32" t="str">
        <f>料單!M822</f>
        <v/>
      </c>
      <c r="E912" s="32">
        <f>料單!F822</f>
        <v>0</v>
      </c>
      <c r="F912" s="32" t="str">
        <f>料單!G822</f>
        <v/>
      </c>
      <c r="G912" s="32">
        <f>料單!H822</f>
        <v>0</v>
      </c>
      <c r="H912" s="32" t="str">
        <f>料單!I822</f>
        <v/>
      </c>
      <c r="I912" s="32">
        <f>料單!J822</f>
        <v>0</v>
      </c>
      <c r="J912" s="32">
        <f>料單!K822</f>
        <v>0</v>
      </c>
      <c r="K912" s="53">
        <f ca="1">板材才數分析.!O631</f>
        <v>0</v>
      </c>
      <c r="L912" s="400"/>
      <c r="M912" s="32" t="str">
        <f>IFERROR(
    INDEX(單價表!$E$3:$M$1000,
          MATCH($C912, 單價表!$B$3:$B$1000, 0),
          MATCH($I912, 單價表!$E$2:$M$2, 0)
    ),
    ""
)</f>
        <v/>
      </c>
      <c r="N912" s="399"/>
      <c r="O912" s="32" t="str">
        <f>料單!P822</f>
        <v/>
      </c>
      <c r="P912" s="32" t="str">
        <f>料單!Q822</f>
        <v/>
      </c>
      <c r="Q912" s="32" t="str">
        <f>料單!R822</f>
        <v/>
      </c>
      <c r="R912" s="32">
        <f>料單!S822</f>
        <v>0</v>
      </c>
    </row>
    <row r="913" spans="1:18" x14ac:dyDescent="0.25">
      <c r="B913" s="400"/>
      <c r="C913" s="400"/>
      <c r="D913" s="400">
        <f>[2]板材才數分析.!L645</f>
        <v>0</v>
      </c>
      <c r="E913" s="400">
        <f>[2]板材才數分析.!F645</f>
        <v>0</v>
      </c>
      <c r="F913" s="400">
        <f>[2]板材才數分析.!G645</f>
        <v>0</v>
      </c>
      <c r="G913" s="400">
        <f>[2]板材才數分析.!H645</f>
        <v>0</v>
      </c>
      <c r="H913" s="400">
        <f>[2]板材才數分析.!I645</f>
        <v>0</v>
      </c>
      <c r="I913" s="400">
        <f>[2]板材才數分析.!J645</f>
        <v>0</v>
      </c>
      <c r="J913" s="400">
        <f>[2]板材才數分析.!K645</f>
        <v>0</v>
      </c>
      <c r="K913" s="401"/>
      <c r="L913" s="400" t="str">
        <f>IFERROR(VLOOKUP(C913,[1]資料庫!$K$3:$AA$10,17,FALSE),"")</f>
        <v/>
      </c>
      <c r="M913" s="400"/>
      <c r="N913" s="399"/>
    </row>
    <row r="914" spans="1:18" x14ac:dyDescent="0.25">
      <c r="B914" s="400"/>
      <c r="C914" s="400"/>
      <c r="D914" s="400">
        <f>[2]板材才數分析.!L646</f>
        <v>0</v>
      </c>
      <c r="E914" s="400">
        <f>[2]板材才數分析.!F646</f>
        <v>0</v>
      </c>
      <c r="F914" s="400">
        <f>[2]板材才數分析.!G646</f>
        <v>0</v>
      </c>
      <c r="G914" s="400">
        <f>[2]板材才數分析.!H646</f>
        <v>0</v>
      </c>
      <c r="H914" s="400">
        <f>[2]板材才數分析.!I646</f>
        <v>0</v>
      </c>
      <c r="I914" s="400">
        <f>[2]板材才數分析.!J646</f>
        <v>0</v>
      </c>
      <c r="J914" s="400"/>
      <c r="K914" s="401"/>
      <c r="L914" s="400" t="str">
        <f>IFERROR(VLOOKUP(C914,[1]資料庫!$K$3:$AA$10,17,FALSE),"")</f>
        <v/>
      </c>
      <c r="M914" s="400"/>
      <c r="N914" s="399"/>
    </row>
    <row r="915" spans="1:18" x14ac:dyDescent="0.25">
      <c r="B915" s="400"/>
      <c r="C915" s="400"/>
      <c r="D915" s="400">
        <f>[2]板材才數分析.!L647</f>
        <v>0</v>
      </c>
      <c r="E915" s="400">
        <f>[2]板材才數分析.!F647</f>
        <v>0</v>
      </c>
      <c r="F915" s="400">
        <f>[2]板材才數分析.!G647</f>
        <v>0</v>
      </c>
      <c r="G915" s="400">
        <f>[2]板材才數分析.!H647</f>
        <v>0</v>
      </c>
      <c r="H915" s="400">
        <f>[2]板材才數分析.!I647</f>
        <v>0</v>
      </c>
      <c r="I915" s="400">
        <f>[2]板材才數分析.!J647</f>
        <v>0</v>
      </c>
      <c r="J915" s="400"/>
      <c r="K915" s="401"/>
      <c r="L915" s="400" t="str">
        <f>IFERROR(VLOOKUP(C915,[1]資料庫!$K$3:$AA$10,17,FALSE),"")</f>
        <v/>
      </c>
      <c r="M915" s="400"/>
      <c r="N915" s="399"/>
    </row>
    <row r="916" spans="1:18" x14ac:dyDescent="0.25">
      <c r="B916" s="400"/>
      <c r="C916" s="400"/>
      <c r="D916" s="400">
        <f>[2]板材才數分析.!L648</f>
        <v>0</v>
      </c>
      <c r="E916" s="400">
        <f>[2]板材才數分析.!F648</f>
        <v>0</v>
      </c>
      <c r="F916" s="400">
        <f>[2]板材才數分析.!G648</f>
        <v>0</v>
      </c>
      <c r="G916" s="400">
        <f>[2]板材才數分析.!H648</f>
        <v>0</v>
      </c>
      <c r="H916" s="400">
        <f>[2]板材才數分析.!I648</f>
        <v>0</v>
      </c>
      <c r="I916" s="400">
        <f>[2]板材才數分析.!J648</f>
        <v>0</v>
      </c>
      <c r="J916" s="400"/>
      <c r="K916" s="401"/>
      <c r="L916" s="400" t="str">
        <f>IFERROR(VLOOKUP(C916,[1]資料庫!$K$3:$AA$10,17,FALSE),"")</f>
        <v/>
      </c>
      <c r="M916" s="400"/>
      <c r="N916" s="399"/>
    </row>
    <row r="917" spans="1:18" x14ac:dyDescent="0.25">
      <c r="B917" s="400"/>
      <c r="C917" s="400"/>
      <c r="D917" s="400">
        <f>[2]板材才數分析.!L645</f>
        <v>0</v>
      </c>
      <c r="E917" s="400">
        <f>[2]板材才數分析.!F645</f>
        <v>0</v>
      </c>
      <c r="F917" s="400">
        <f>[2]板材才數分析.!G645</f>
        <v>0</v>
      </c>
      <c r="G917" s="400">
        <f>[2]板材才數分析.!H645</f>
        <v>0</v>
      </c>
      <c r="H917" s="400">
        <f>[2]板材才數分析.!I645</f>
        <v>0</v>
      </c>
      <c r="I917" s="400">
        <f>[2]板材才數分析.!J645</f>
        <v>0</v>
      </c>
      <c r="J917" s="400"/>
      <c r="K917" s="401"/>
      <c r="L917" s="400" t="str">
        <f>IFERROR(VLOOKUP(C917,[1]資料庫!$K$3:$AA$10,17,FALSE),"")</f>
        <v/>
      </c>
      <c r="M917" s="400"/>
      <c r="N917" s="399">
        <f t="shared" si="26"/>
        <v>0</v>
      </c>
    </row>
    <row r="918" spans="1:18" x14ac:dyDescent="0.25">
      <c r="B918" s="400"/>
      <c r="C918" s="400"/>
      <c r="D918" s="400">
        <f>[2]板材才數分析.!L646</f>
        <v>0</v>
      </c>
      <c r="E918" s="400">
        <f>[2]板材才數分析.!F646</f>
        <v>0</v>
      </c>
      <c r="F918" s="400">
        <f>[2]板材才數分析.!G646</f>
        <v>0</v>
      </c>
      <c r="G918" s="400">
        <f>[2]板材才數分析.!H646</f>
        <v>0</v>
      </c>
      <c r="H918" s="400">
        <f>[2]板材才數分析.!I646</f>
        <v>0</v>
      </c>
      <c r="I918" s="400">
        <f>[2]板材才數分析.!J646</f>
        <v>0</v>
      </c>
      <c r="J918" s="400"/>
      <c r="K918" s="401"/>
      <c r="L918" s="400" t="str">
        <f>IFERROR(VLOOKUP(C918,[1]資料庫!$K$3:$AA$10,17,FALSE),"")</f>
        <v/>
      </c>
      <c r="M918" s="400"/>
      <c r="N918" s="399">
        <f t="shared" si="26"/>
        <v>0</v>
      </c>
    </row>
    <row r="919" spans="1:18" x14ac:dyDescent="0.25">
      <c r="B919" s="32">
        <f>[2]板材才數分析.!E631</f>
        <v>0</v>
      </c>
      <c r="D919" s="32">
        <f>[2]板材才數分析.!L631</f>
        <v>0</v>
      </c>
      <c r="E919" s="32">
        <f>[2]板材才數分析.!F631</f>
        <v>0</v>
      </c>
      <c r="F919" s="32">
        <f>[2]板材才數分析.!G631</f>
        <v>0</v>
      </c>
      <c r="G919" s="32">
        <f>[2]板材才數分析.!H631</f>
        <v>0</v>
      </c>
      <c r="H919" s="32">
        <f>[2]板材才數分析.!I631</f>
        <v>0</v>
      </c>
      <c r="I919" s="32">
        <f>[2]板材才數分析.!J631</f>
        <v>0</v>
      </c>
      <c r="J919" s="32">
        <f>[2]板材才數分析.!K631</f>
        <v>0</v>
      </c>
      <c r="K919" s="53">
        <f>J919</f>
        <v>0</v>
      </c>
      <c r="L919" s="32" t="str">
        <f>IFERROR(VLOOKUP(C919,[1]資料庫!$K$3:$AA$10,17,FALSE),"")</f>
        <v/>
      </c>
      <c r="M919" s="32">
        <f>[1]板材才數分析.!Q631</f>
        <v>0</v>
      </c>
      <c r="N919" s="35">
        <f t="shared" si="26"/>
        <v>0</v>
      </c>
      <c r="O919" s="32" t="str">
        <f>IFERROR(VLOOKUP(D919,[1]資料庫!$P$4:$Q$136,2,FALSE),"")</f>
        <v/>
      </c>
    </row>
    <row r="920" spans="1:18" x14ac:dyDescent="0.25">
      <c r="H920" s="524" t="s">
        <v>67</v>
      </c>
      <c r="I920" s="524"/>
      <c r="J920" s="524"/>
      <c r="K920" s="54">
        <f ca="1">SUM(K883:K919)</f>
        <v>0</v>
      </c>
      <c r="L920" s="48" t="str">
        <f>L883</f>
        <v/>
      </c>
      <c r="M920" s="48"/>
      <c r="N920" s="49"/>
      <c r="O920" s="466">
        <f ca="1">SUM(N883:N919)</f>
        <v>0</v>
      </c>
      <c r="P920" s="47"/>
    </row>
    <row r="921" spans="1:18" x14ac:dyDescent="0.25">
      <c r="A921" s="403" t="str">
        <f>料單!A825</f>
        <v>櫃體名稱</v>
      </c>
      <c r="B921" s="403">
        <f>料單!C825</f>
        <v>0</v>
      </c>
    </row>
    <row r="922" spans="1:18" x14ac:dyDescent="0.25">
      <c r="A922" s="403" t="str">
        <f>料單!A826</f>
        <v>櫃號</v>
      </c>
      <c r="B922" s="403">
        <f>料單!C826</f>
        <v>22</v>
      </c>
    </row>
    <row r="923" spans="1:18" x14ac:dyDescent="0.25">
      <c r="A923" s="403" t="str">
        <f>料單!A827</f>
        <v>櫃高</v>
      </c>
      <c r="B923" s="403">
        <f>料單!C827</f>
        <v>0</v>
      </c>
    </row>
    <row r="924" spans="1:18" x14ac:dyDescent="0.25">
      <c r="A924" s="403" t="str">
        <f>料單!A828</f>
        <v>櫃深</v>
      </c>
      <c r="B924" s="403">
        <f>料單!C828</f>
        <v>0</v>
      </c>
    </row>
    <row r="925" spans="1:18" x14ac:dyDescent="0.25">
      <c r="A925" s="403" t="str">
        <f>料單!A829</f>
        <v>櫃寬</v>
      </c>
      <c r="B925" s="403">
        <f>料單!C829</f>
        <v>0</v>
      </c>
    </row>
    <row r="926" spans="1:18" x14ac:dyDescent="0.25">
      <c r="A926" s="46" t="s">
        <v>79</v>
      </c>
      <c r="B926" s="46" t="s">
        <v>236</v>
      </c>
      <c r="C926" s="46" t="s">
        <v>962</v>
      </c>
      <c r="D926" s="46" t="s">
        <v>81</v>
      </c>
      <c r="E926" s="46" t="s">
        <v>0</v>
      </c>
      <c r="F926" s="46" t="s">
        <v>17</v>
      </c>
      <c r="G926" s="46" t="s">
        <v>1</v>
      </c>
      <c r="H926" s="46" t="s">
        <v>17</v>
      </c>
      <c r="I926" s="46" t="s">
        <v>85</v>
      </c>
      <c r="J926" s="46" t="s">
        <v>66</v>
      </c>
      <c r="K926" s="61" t="s">
        <v>2726</v>
      </c>
      <c r="L926" s="46" t="s">
        <v>87</v>
      </c>
      <c r="M926" s="46" t="s">
        <v>234</v>
      </c>
      <c r="N926" s="50" t="s">
        <v>88</v>
      </c>
      <c r="O926" s="46" t="s">
        <v>9</v>
      </c>
      <c r="P926" s="46" t="s">
        <v>9</v>
      </c>
      <c r="Q926" s="46" t="s">
        <v>9</v>
      </c>
      <c r="R926" s="46" t="s">
        <v>9</v>
      </c>
    </row>
    <row r="927" spans="1:18" x14ac:dyDescent="0.25">
      <c r="A927" s="32">
        <f>[1]板材才數分析.!D632</f>
        <v>22001</v>
      </c>
      <c r="B927" s="32" t="str">
        <f>料單!E832</f>
        <v>頂板</v>
      </c>
      <c r="C927" s="32">
        <f>料單!L832</f>
        <v>0</v>
      </c>
      <c r="D927" s="32" t="str">
        <f>料單!M832</f>
        <v/>
      </c>
      <c r="E927" s="32">
        <f>料單!F832</f>
        <v>-36</v>
      </c>
      <c r="F927" s="32" t="str">
        <f>料單!G832</f>
        <v>AA</v>
      </c>
      <c r="G927" s="32">
        <f>料單!H832</f>
        <v>0</v>
      </c>
      <c r="H927" s="32" t="str">
        <f>料單!I832</f>
        <v/>
      </c>
      <c r="I927" s="32">
        <f>料單!J832</f>
        <v>18</v>
      </c>
      <c r="J927" s="32">
        <f>料單!K832</f>
        <v>0</v>
      </c>
      <c r="K927" s="53">
        <f ca="1">板材才數分析.!O632</f>
        <v>0</v>
      </c>
      <c r="L927" s="32" t="str">
        <f>IFERROR(VLOOKUP(C927,[1]資料庫!$K$3:$AA$10,17,FALSE),"")</f>
        <v/>
      </c>
      <c r="M927" s="32">
        <f>IFERROR(
    INDEX(單價表!$E$3:$M$1000,
          MATCH($C927, 單價表!$B$3:$B$1000, 0),
          MATCH($I927, 單價表!$E$2:$M$2, 0)
    ),
    ""
)</f>
        <v>99</v>
      </c>
      <c r="N927" s="35">
        <f t="shared" ref="N927:N950" ca="1" si="27">IFERROR((K927*M927),"")</f>
        <v>0</v>
      </c>
      <c r="O927" s="32" t="str">
        <f>料單!P832</f>
        <v>背板溝</v>
      </c>
      <c r="P927" s="32" t="str">
        <f>料單!Q832</f>
        <v>側</v>
      </c>
      <c r="Q927" s="32" t="str">
        <f>料單!R832</f>
        <v/>
      </c>
      <c r="R927" s="32">
        <f>料單!S832</f>
        <v>0</v>
      </c>
    </row>
    <row r="928" spans="1:18" x14ac:dyDescent="0.25">
      <c r="A928" s="32">
        <f>[1]板材才數分析.!D633</f>
        <v>22002</v>
      </c>
      <c r="B928" s="32" t="str">
        <f>料單!E833</f>
        <v>底板</v>
      </c>
      <c r="C928" s="32">
        <f>料單!L833</f>
        <v>0</v>
      </c>
      <c r="D928" s="32" t="str">
        <f>料單!M833</f>
        <v/>
      </c>
      <c r="E928" s="32">
        <f>料單!F833</f>
        <v>-36</v>
      </c>
      <c r="F928" s="32" t="str">
        <f>料單!G833</f>
        <v>AA</v>
      </c>
      <c r="G928" s="32">
        <f>料單!H833</f>
        <v>0</v>
      </c>
      <c r="H928" s="32" t="str">
        <f>料單!I833</f>
        <v/>
      </c>
      <c r="I928" s="32">
        <f>料單!J833</f>
        <v>18</v>
      </c>
      <c r="J928" s="32">
        <f>料單!K833</f>
        <v>0</v>
      </c>
      <c r="K928" s="53">
        <f ca="1">板材才數分析.!O633</f>
        <v>0</v>
      </c>
      <c r="L928" s="32" t="str">
        <f>IFERROR(VLOOKUP(C928,[1]資料庫!$K$3:$AA$10,17,FALSE),"")</f>
        <v/>
      </c>
      <c r="M928" s="32">
        <f>IFERROR(
    INDEX(單價表!$E$3:$M$1000,
          MATCH($C928, 單價表!$B$3:$B$1000, 0),
          MATCH($I928, 單價表!$E$2:$M$2, 0)
    ),
    ""
)</f>
        <v>99</v>
      </c>
      <c r="N928" s="35">
        <f t="shared" ca="1" si="27"/>
        <v>0</v>
      </c>
      <c r="O928" s="32" t="str">
        <f>料單!P833</f>
        <v>背板溝</v>
      </c>
      <c r="P928" s="32" t="str">
        <f>料單!Q833</f>
        <v>側</v>
      </c>
      <c r="Q928" s="32" t="str">
        <f>料單!R833</f>
        <v/>
      </c>
      <c r="R928" s="32">
        <f>料單!S833</f>
        <v>0</v>
      </c>
    </row>
    <row r="929" spans="1:18" x14ac:dyDescent="0.25">
      <c r="A929" s="32">
        <f>[1]板材才數分析.!D634</f>
        <v>22003</v>
      </c>
      <c r="B929" s="32" t="str">
        <f>料單!E834</f>
        <v>左側板</v>
      </c>
      <c r="C929" s="32">
        <f>料單!L834</f>
        <v>0</v>
      </c>
      <c r="D929" s="32" t="str">
        <f>料單!M834</f>
        <v/>
      </c>
      <c r="E929" s="32">
        <f>料單!F834</f>
        <v>0</v>
      </c>
      <c r="F929" s="32" t="str">
        <f>料單!G834</f>
        <v>AA</v>
      </c>
      <c r="G929" s="32">
        <f>料單!H834</f>
        <v>0</v>
      </c>
      <c r="H929" s="32" t="str">
        <f>料單!I834</f>
        <v>AA</v>
      </c>
      <c r="I929" s="32">
        <f>料單!J834</f>
        <v>18</v>
      </c>
      <c r="J929" s="32">
        <f>料單!K834</f>
        <v>0</v>
      </c>
      <c r="K929" s="53">
        <f ca="1">板材才數分析.!O634</f>
        <v>0</v>
      </c>
      <c r="L929" s="32" t="str">
        <f>IFERROR(VLOOKUP(C929,[1]資料庫!$K$3:$AA$10,17,FALSE),"")</f>
        <v/>
      </c>
      <c r="M929" s="32">
        <f>IFERROR(
    INDEX(單價表!$E$3:$M$1000,
          MATCH($C929, 單價表!$B$3:$B$1000, 0),
          MATCH($I929, 單價表!$E$2:$M$2, 0)
    ),
    ""
)</f>
        <v>99</v>
      </c>
      <c r="N929" s="35">
        <f t="shared" ca="1" si="27"/>
        <v>0</v>
      </c>
      <c r="O929" s="32" t="str">
        <f>料單!P834</f>
        <v>背板溝</v>
      </c>
      <c r="P929" s="32" t="str">
        <f>料單!Q834</f>
        <v>面</v>
      </c>
      <c r="Q929" s="32" t="str">
        <f>料單!R834</f>
        <v>排</v>
      </c>
      <c r="R929" s="32">
        <f>料單!S834</f>
        <v>0</v>
      </c>
    </row>
    <row r="930" spans="1:18" x14ac:dyDescent="0.25">
      <c r="A930" s="32">
        <f>[1]板材才數分析.!D635</f>
        <v>22004</v>
      </c>
      <c r="B930" s="32" t="str">
        <f>料單!E835</f>
        <v>右側板</v>
      </c>
      <c r="C930" s="32">
        <f>料單!L835</f>
        <v>0</v>
      </c>
      <c r="D930" s="32" t="str">
        <f>料單!M835</f>
        <v/>
      </c>
      <c r="E930" s="32">
        <f>料單!F835</f>
        <v>0</v>
      </c>
      <c r="F930" s="32" t="str">
        <f>料單!G835</f>
        <v>AA</v>
      </c>
      <c r="G930" s="32">
        <f>料單!H835</f>
        <v>0</v>
      </c>
      <c r="H930" s="32" t="str">
        <f>料單!I835</f>
        <v>AA</v>
      </c>
      <c r="I930" s="32">
        <f>料單!J835</f>
        <v>18</v>
      </c>
      <c r="J930" s="32">
        <f>料單!K835</f>
        <v>0</v>
      </c>
      <c r="K930" s="53">
        <f ca="1">板材才數分析.!O635</f>
        <v>0</v>
      </c>
      <c r="L930" s="32" t="str">
        <f>IFERROR(VLOOKUP(C930,[1]資料庫!$K$3:$AA$10,17,FALSE),"")</f>
        <v/>
      </c>
      <c r="M930" s="32">
        <f>IFERROR(
    INDEX(單價表!$E$3:$M$1000,
          MATCH($C930, 單價表!$B$3:$B$1000, 0),
          MATCH($I930, 單價表!$E$2:$M$2, 0)
    ),
    ""
)</f>
        <v>99</v>
      </c>
      <c r="N930" s="35">
        <f t="shared" ca="1" si="27"/>
        <v>0</v>
      </c>
      <c r="O930" s="32" t="str">
        <f>料單!P835</f>
        <v>背板溝</v>
      </c>
      <c r="P930" s="32" t="str">
        <f>料單!Q835</f>
        <v>面</v>
      </c>
      <c r="Q930" s="32" t="str">
        <f>料單!R835</f>
        <v>排</v>
      </c>
      <c r="R930" s="32">
        <f>料單!S835</f>
        <v>0</v>
      </c>
    </row>
    <row r="931" spans="1:18" x14ac:dyDescent="0.25">
      <c r="A931" s="32">
        <f>[1]板材才數分析.!D636</f>
        <v>22005</v>
      </c>
      <c r="B931" s="32" t="str">
        <f>料單!E836</f>
        <v>背板</v>
      </c>
      <c r="C931" s="32">
        <f>料單!L836</f>
        <v>0</v>
      </c>
      <c r="D931" s="32" t="str">
        <f>料單!M836</f>
        <v/>
      </c>
      <c r="E931" s="32">
        <f>料單!F836</f>
        <v>-22</v>
      </c>
      <c r="F931" s="32" t="str">
        <f>料單!G836</f>
        <v/>
      </c>
      <c r="G931" s="32">
        <f>料單!H836</f>
        <v>-22</v>
      </c>
      <c r="H931" s="32" t="str">
        <f>料單!I836</f>
        <v/>
      </c>
      <c r="I931" s="32">
        <f>料單!J836</f>
        <v>4</v>
      </c>
      <c r="J931" s="32">
        <f>料單!K836</f>
        <v>0</v>
      </c>
      <c r="K931" s="53">
        <f ca="1">板材才數分析.!O636</f>
        <v>0</v>
      </c>
      <c r="L931" s="32" t="str">
        <f>IFERROR(VLOOKUP(C931,[1]資料庫!$K$3:$AA$10,17,FALSE),"")</f>
        <v/>
      </c>
      <c r="M931" s="32">
        <f>IFERROR(
    INDEX(單價表!$E$3:$M$1000,
          MATCH($C931, 單價表!$B$3:$B$1000, 0),
          MATCH($I931, 單價表!$E$2:$M$2, 0)
    ),
    ""
)</f>
        <v>43</v>
      </c>
      <c r="N931" s="35">
        <f t="shared" ca="1" si="27"/>
        <v>0</v>
      </c>
      <c r="O931" s="32" t="str">
        <f>料單!P836</f>
        <v/>
      </c>
      <c r="P931" s="32" t="str">
        <f>料單!Q836</f>
        <v/>
      </c>
      <c r="Q931" s="32" t="str">
        <f>料單!R836</f>
        <v/>
      </c>
      <c r="R931" s="32">
        <f>料單!S836</f>
        <v>0</v>
      </c>
    </row>
    <row r="932" spans="1:18" x14ac:dyDescent="0.25">
      <c r="A932" s="32">
        <f>[1]板材才數分析.!D637</f>
        <v>22006</v>
      </c>
      <c r="B932" s="32" t="str">
        <f>料單!E837</f>
        <v>背拉桿</v>
      </c>
      <c r="C932" s="32">
        <f>料單!L837</f>
        <v>0</v>
      </c>
      <c r="D932" s="32" t="str">
        <f>料單!M837</f>
        <v/>
      </c>
      <c r="E932" s="32">
        <f>料單!F837</f>
        <v>-36</v>
      </c>
      <c r="F932" s="32" t="str">
        <f>料單!G837</f>
        <v>AA</v>
      </c>
      <c r="G932" s="32">
        <f>料單!H837</f>
        <v>120</v>
      </c>
      <c r="H932" s="32" t="str">
        <f>料單!I837</f>
        <v/>
      </c>
      <c r="I932" s="32">
        <f>料單!J837</f>
        <v>18</v>
      </c>
      <c r="J932" s="32">
        <f>料單!K837</f>
        <v>0</v>
      </c>
      <c r="K932" s="53">
        <f ca="1">板材才數分析.!O637</f>
        <v>0</v>
      </c>
      <c r="L932" s="32" t="str">
        <f>IFERROR(VLOOKUP(C932,[1]資料庫!$K$3:$AA$10,17,FALSE),"")</f>
        <v/>
      </c>
      <c r="M932" s="32">
        <f>IFERROR(
    INDEX(單價表!$E$3:$M$1000,
          MATCH($C932, 單價表!$B$3:$B$1000, 0),
          MATCH($I932, 單價表!$E$2:$M$2, 0)
    ),
    ""
)</f>
        <v>99</v>
      </c>
      <c r="N932" s="35">
        <f t="shared" ca="1" si="27"/>
        <v>0</v>
      </c>
      <c r="O932" s="32" t="str">
        <f>料單!P837</f>
        <v/>
      </c>
      <c r="P932" s="32" t="str">
        <f>料單!Q837</f>
        <v>側</v>
      </c>
      <c r="Q932" s="32" t="str">
        <f>料單!R837</f>
        <v/>
      </c>
      <c r="R932" s="32">
        <f>料單!S837</f>
        <v>0</v>
      </c>
    </row>
    <row r="933" spans="1:18" x14ac:dyDescent="0.25">
      <c r="A933" s="32">
        <f>[1]板材才數分析.!D638</f>
        <v>22007</v>
      </c>
      <c r="B933" s="32" t="str">
        <f>料單!E838</f>
        <v>中立板</v>
      </c>
      <c r="C933" s="32">
        <f>料單!L838</f>
        <v>0</v>
      </c>
      <c r="D933" s="32" t="str">
        <f>料單!M838</f>
        <v/>
      </c>
      <c r="E933" s="32">
        <f>料單!F838</f>
        <v>-36</v>
      </c>
      <c r="F933" s="32" t="str">
        <f>料單!G838</f>
        <v>AA</v>
      </c>
      <c r="G933" s="32">
        <f>料單!H838</f>
        <v>-22</v>
      </c>
      <c r="H933" s="32" t="str">
        <f>料單!I838</f>
        <v/>
      </c>
      <c r="I933" s="32">
        <f>料單!J838</f>
        <v>18</v>
      </c>
      <c r="J933" s="32">
        <f>料單!K838</f>
        <v>0</v>
      </c>
      <c r="K933" s="53">
        <f ca="1">板材才數分析.!O638</f>
        <v>0</v>
      </c>
      <c r="L933" s="32" t="str">
        <f>IFERROR(VLOOKUP(C933,[1]資料庫!$K$3:$AA$10,17,FALSE),"")</f>
        <v/>
      </c>
      <c r="M933" s="32">
        <f>IFERROR(
    INDEX(單價表!$E$3:$M$1000,
          MATCH($C933, 單價表!$B$3:$B$1000, 0),
          MATCH($I933, 單價表!$E$2:$M$2, 0)
    ),
    ""
)</f>
        <v>99</v>
      </c>
      <c r="N933" s="35">
        <f t="shared" ca="1" si="27"/>
        <v>0</v>
      </c>
      <c r="O933" s="32" t="str">
        <f>料單!P838</f>
        <v/>
      </c>
      <c r="P933" s="32" t="str">
        <f>料單!Q838</f>
        <v>側</v>
      </c>
      <c r="Q933" s="32" t="str">
        <f>料單!R838</f>
        <v>排</v>
      </c>
      <c r="R933" s="32">
        <f>料單!S838</f>
        <v>0</v>
      </c>
    </row>
    <row r="934" spans="1:18" x14ac:dyDescent="0.25">
      <c r="A934" s="32">
        <f>[1]板材才數分析.!D639</f>
        <v>22008</v>
      </c>
      <c r="B934" s="32" t="str">
        <f>料單!E839</f>
        <v>活隔</v>
      </c>
      <c r="C934" s="32">
        <f>料單!L839</f>
        <v>0</v>
      </c>
      <c r="D934" s="32" t="str">
        <f>料單!M839</f>
        <v/>
      </c>
      <c r="E934" s="32">
        <f>料單!F839</f>
        <v>0</v>
      </c>
      <c r="F934" s="32" t="str">
        <f>料單!G839</f>
        <v>AA</v>
      </c>
      <c r="G934" s="32">
        <f>料單!H839</f>
        <v>-32</v>
      </c>
      <c r="H934" s="32" t="str">
        <f>料單!I839</f>
        <v>AA</v>
      </c>
      <c r="I934" s="32">
        <f>料單!J839</f>
        <v>18</v>
      </c>
      <c r="J934" s="32">
        <f>料單!K839</f>
        <v>0</v>
      </c>
      <c r="K934" s="53">
        <f ca="1">板材才數分析.!O639</f>
        <v>0</v>
      </c>
      <c r="L934" s="32" t="str">
        <f>IFERROR(VLOOKUP(C934,[1]資料庫!$K$3:$AA$10,17,FALSE),"")</f>
        <v/>
      </c>
      <c r="M934" s="32">
        <f>IFERROR(
    INDEX(單價表!$E$3:$M$1000,
          MATCH($C934, 單價表!$B$3:$B$1000, 0),
          MATCH($I934, 單價表!$E$2:$M$2, 0)
    ),
    ""
)</f>
        <v>99</v>
      </c>
      <c r="N934" s="35">
        <f t="shared" ca="1" si="27"/>
        <v>0</v>
      </c>
      <c r="O934" s="32" t="str">
        <f>料單!P839</f>
        <v/>
      </c>
      <c r="P934" s="32" t="str">
        <f>料單!Q839</f>
        <v/>
      </c>
      <c r="Q934" s="32" t="str">
        <f>料單!R839</f>
        <v/>
      </c>
      <c r="R934" s="32">
        <f>料單!S839</f>
        <v>0</v>
      </c>
    </row>
    <row r="935" spans="1:18" x14ac:dyDescent="0.25">
      <c r="A935" s="32">
        <f>[1]板材才數分析.!D640</f>
        <v>22009</v>
      </c>
      <c r="B935" s="32" t="str">
        <f>料單!E840</f>
        <v>固隔</v>
      </c>
      <c r="C935" s="32">
        <f>料單!L840</f>
        <v>0</v>
      </c>
      <c r="D935" s="32" t="str">
        <f>料單!M840</f>
        <v/>
      </c>
      <c r="E935" s="32">
        <f>料單!F840</f>
        <v>0</v>
      </c>
      <c r="F935" s="32" t="str">
        <f>料單!G840</f>
        <v>AA</v>
      </c>
      <c r="G935" s="32">
        <f>料單!H840</f>
        <v>-22</v>
      </c>
      <c r="H935" s="32" t="str">
        <f>料單!I840</f>
        <v/>
      </c>
      <c r="I935" s="32">
        <f>料單!J840</f>
        <v>18</v>
      </c>
      <c r="J935" s="32">
        <f>料單!K840</f>
        <v>0</v>
      </c>
      <c r="K935" s="53">
        <f ca="1">板材才數分析.!O640</f>
        <v>0</v>
      </c>
      <c r="L935" s="32" t="str">
        <f>IFERROR(VLOOKUP(C935,[1]資料庫!$K$3:$AA$10,17,FALSE),"")</f>
        <v/>
      </c>
      <c r="M935" s="32">
        <f>IFERROR(
    INDEX(單價表!$E$3:$M$1000,
          MATCH($C935, 單價表!$B$3:$B$1000, 0),
          MATCH($I935, 單價表!$E$2:$M$2, 0)
    ),
    ""
)</f>
        <v>99</v>
      </c>
      <c r="N935" s="35">
        <f t="shared" ca="1" si="27"/>
        <v>0</v>
      </c>
      <c r="O935" s="32" t="str">
        <f>料單!P840</f>
        <v/>
      </c>
      <c r="P935" s="32" t="str">
        <f>料單!Q840</f>
        <v>固</v>
      </c>
      <c r="Q935" s="32" t="str">
        <f>料單!R840</f>
        <v/>
      </c>
      <c r="R935" s="32">
        <f>料單!S840</f>
        <v>0</v>
      </c>
    </row>
    <row r="936" spans="1:18" x14ac:dyDescent="0.25">
      <c r="A936" s="32">
        <f>[1]板材才數分析.!D641</f>
        <v>22010</v>
      </c>
      <c r="B936" s="32" t="str">
        <f>料單!E841</f>
        <v>左門板</v>
      </c>
      <c r="C936" s="32">
        <f>料單!L841</f>
        <v>0</v>
      </c>
      <c r="D936" s="32" t="str">
        <f>料單!M841</f>
        <v/>
      </c>
      <c r="E936" s="32">
        <f>料單!F841</f>
        <v>0</v>
      </c>
      <c r="F936" s="32" t="str">
        <f>料單!G841</f>
        <v>AA</v>
      </c>
      <c r="G936" s="32">
        <f>料單!H841</f>
        <v>-4</v>
      </c>
      <c r="H936" s="32" t="str">
        <f>料單!I841</f>
        <v>AA</v>
      </c>
      <c r="I936" s="32">
        <f>料單!J841</f>
        <v>18</v>
      </c>
      <c r="J936" s="32">
        <f>料單!K841</f>
        <v>0</v>
      </c>
      <c r="K936" s="53">
        <f ca="1">板材才數分析.!O641</f>
        <v>0</v>
      </c>
      <c r="L936" s="32" t="str">
        <f>IFERROR(VLOOKUP(C936,[1]資料庫!$K$3:$AA$10,17,FALSE),"")</f>
        <v/>
      </c>
      <c r="M936" s="32">
        <f>IFERROR(
    INDEX(單價表!$E$3:$M$1000,
          MATCH($C936, 單價表!$B$3:$B$1000, 0),
          MATCH($I936, 單價表!$E$2:$M$2, 0)
    ),
    ""
)</f>
        <v>99</v>
      </c>
      <c r="N936" s="35">
        <f t="shared" ca="1" si="27"/>
        <v>0</v>
      </c>
      <c r="O936" s="32" t="str">
        <f>料單!P841</f>
        <v>鉸2</v>
      </c>
      <c r="P936" s="32" t="str">
        <f>料單!Q841</f>
        <v/>
      </c>
      <c r="Q936" s="32" t="str">
        <f>料單!R841</f>
        <v/>
      </c>
      <c r="R936" s="32">
        <f>料單!S841</f>
        <v>0</v>
      </c>
    </row>
    <row r="937" spans="1:18" x14ac:dyDescent="0.25">
      <c r="A937" s="32">
        <f>[1]板材才數分析.!D642</f>
        <v>22011</v>
      </c>
      <c r="B937" s="32" t="str">
        <f>料單!E842</f>
        <v>右門板</v>
      </c>
      <c r="C937" s="32">
        <f>料單!L842</f>
        <v>0</v>
      </c>
      <c r="D937" s="32" t="str">
        <f>料單!M842</f>
        <v/>
      </c>
      <c r="E937" s="32">
        <f>料單!F842</f>
        <v>0</v>
      </c>
      <c r="F937" s="32" t="str">
        <f>料單!G842</f>
        <v>AA</v>
      </c>
      <c r="G937" s="32">
        <f>料單!H842</f>
        <v>-4</v>
      </c>
      <c r="H937" s="32" t="str">
        <f>料單!I842</f>
        <v>AA</v>
      </c>
      <c r="I937" s="32">
        <f>料單!J842</f>
        <v>18</v>
      </c>
      <c r="J937" s="32">
        <f>料單!K842</f>
        <v>0</v>
      </c>
      <c r="K937" s="53">
        <f ca="1">板材才數分析.!O642</f>
        <v>0</v>
      </c>
      <c r="L937" s="32" t="str">
        <f>IFERROR(VLOOKUP(C937,[1]資料庫!$K$3:$AA$10,17,FALSE),"")</f>
        <v/>
      </c>
      <c r="M937" s="32">
        <f>IFERROR(
    INDEX(單價表!$E$3:$M$1000,
          MATCH($C937, 單價表!$B$3:$B$1000, 0),
          MATCH($I937, 單價表!$E$2:$M$2, 0)
    ),
    ""
)</f>
        <v>99</v>
      </c>
      <c r="N937" s="35">
        <f t="shared" ca="1" si="27"/>
        <v>0</v>
      </c>
      <c r="O937" s="32" t="str">
        <f>料單!P842</f>
        <v>鉸2</v>
      </c>
      <c r="P937" s="32" t="str">
        <f>料單!Q842</f>
        <v/>
      </c>
      <c r="Q937" s="32" t="str">
        <f>料單!R842</f>
        <v/>
      </c>
      <c r="R937" s="32">
        <f>料單!S842</f>
        <v>0</v>
      </c>
    </row>
    <row r="938" spans="1:18" x14ac:dyDescent="0.25">
      <c r="A938" s="32">
        <f>[1]板材才數分析.!D643</f>
        <v>22012</v>
      </c>
      <c r="B938" s="32">
        <f>料單!E843</f>
        <v>0</v>
      </c>
      <c r="C938" s="32">
        <f>料單!L843</f>
        <v>0</v>
      </c>
      <c r="D938" s="32" t="str">
        <f>料單!M843</f>
        <v/>
      </c>
      <c r="E938" s="32">
        <f>料單!F843</f>
        <v>0</v>
      </c>
      <c r="F938" s="32" t="str">
        <f>料單!G843</f>
        <v/>
      </c>
      <c r="G938" s="32">
        <f>料單!H843</f>
        <v>0</v>
      </c>
      <c r="H938" s="32" t="str">
        <f>料單!I843</f>
        <v/>
      </c>
      <c r="I938" s="32">
        <f>料單!J843</f>
        <v>0</v>
      </c>
      <c r="J938" s="32">
        <f>料單!K843</f>
        <v>0</v>
      </c>
      <c r="K938" s="53">
        <f ca="1">板材才數分析.!O643</f>
        <v>0</v>
      </c>
      <c r="L938" s="32" t="str">
        <f>IFERROR(VLOOKUP(C938,[1]資料庫!$K$3:$AA$10,17,FALSE),"")</f>
        <v/>
      </c>
      <c r="M938" s="32" t="str">
        <f>IFERROR(
    INDEX(單價表!$E$3:$M$1000,
          MATCH($C938, 單價表!$B$3:$B$1000, 0),
          MATCH($I938, 單價表!$E$2:$M$2, 0)
    ),
    ""
)</f>
        <v/>
      </c>
      <c r="N938" s="35" t="str">
        <f t="shared" ca="1" si="27"/>
        <v/>
      </c>
      <c r="O938" s="32" t="str">
        <f>料單!P843</f>
        <v/>
      </c>
      <c r="P938" s="32" t="str">
        <f>料單!Q843</f>
        <v/>
      </c>
      <c r="Q938" s="32" t="str">
        <f>料單!R843</f>
        <v/>
      </c>
      <c r="R938" s="32">
        <f>料單!S843</f>
        <v>0</v>
      </c>
    </row>
    <row r="939" spans="1:18" x14ac:dyDescent="0.25">
      <c r="A939" s="32">
        <f>[1]板材才數分析.!D644</f>
        <v>22013</v>
      </c>
      <c r="B939" s="32">
        <f>料單!E844</f>
        <v>0</v>
      </c>
      <c r="C939" s="32">
        <f>料單!L844</f>
        <v>0</v>
      </c>
      <c r="D939" s="32" t="str">
        <f>料單!M844</f>
        <v/>
      </c>
      <c r="E939" s="32">
        <f>料單!F844</f>
        <v>0</v>
      </c>
      <c r="F939" s="32" t="str">
        <f>料單!G844</f>
        <v/>
      </c>
      <c r="G939" s="32">
        <f>料單!H844</f>
        <v>0</v>
      </c>
      <c r="H939" s="32" t="str">
        <f>料單!I844</f>
        <v/>
      </c>
      <c r="I939" s="32">
        <f>料單!J844</f>
        <v>0</v>
      </c>
      <c r="J939" s="32">
        <f>料單!K844</f>
        <v>0</v>
      </c>
      <c r="K939" s="53">
        <f ca="1">板材才數分析.!O644</f>
        <v>0</v>
      </c>
      <c r="L939" s="32" t="str">
        <f>IFERROR(VLOOKUP(C939,[1]資料庫!$K$3:$AA$10,17,FALSE),"")</f>
        <v/>
      </c>
      <c r="M939" s="32" t="str">
        <f>IFERROR(
    INDEX(單價表!$E$3:$M$1000,
          MATCH($C939, 單價表!$B$3:$B$1000, 0),
          MATCH($I939, 單價表!$E$2:$M$2, 0)
    ),
    ""
)</f>
        <v/>
      </c>
      <c r="N939" s="35" t="str">
        <f t="shared" ca="1" si="27"/>
        <v/>
      </c>
      <c r="O939" s="32" t="str">
        <f>料單!P844</f>
        <v/>
      </c>
      <c r="P939" s="32" t="str">
        <f>料單!Q844</f>
        <v/>
      </c>
      <c r="Q939" s="32" t="str">
        <f>料單!R844</f>
        <v/>
      </c>
      <c r="R939" s="32">
        <f>料單!S844</f>
        <v>0</v>
      </c>
    </row>
    <row r="940" spans="1:18" x14ac:dyDescent="0.25">
      <c r="A940" s="32">
        <f>[1]板材才數分析.!D645</f>
        <v>22014</v>
      </c>
      <c r="B940" s="32">
        <f>料單!E845</f>
        <v>0</v>
      </c>
      <c r="C940" s="32">
        <f>料單!L845</f>
        <v>0</v>
      </c>
      <c r="D940" s="32" t="str">
        <f>料單!M845</f>
        <v/>
      </c>
      <c r="E940" s="32">
        <f>料單!F845</f>
        <v>0</v>
      </c>
      <c r="F940" s="32" t="str">
        <f>料單!G845</f>
        <v/>
      </c>
      <c r="G940" s="32">
        <f>料單!H845</f>
        <v>0</v>
      </c>
      <c r="H940" s="32" t="str">
        <f>料單!I845</f>
        <v/>
      </c>
      <c r="I940" s="32">
        <f>料單!J845</f>
        <v>0</v>
      </c>
      <c r="J940" s="32">
        <f>料單!K845</f>
        <v>0</v>
      </c>
      <c r="K940" s="53">
        <f ca="1">板材才數分析.!O645</f>
        <v>0</v>
      </c>
      <c r="L940" s="32" t="str">
        <f>IFERROR(VLOOKUP(C940,[1]資料庫!$K$3:$AA$10,17,FALSE),"")</f>
        <v/>
      </c>
      <c r="M940" s="32" t="str">
        <f>IFERROR(
    INDEX(單價表!$E$3:$M$1000,
          MATCH($C940, 單價表!$B$3:$B$1000, 0),
          MATCH($I940, 單價表!$E$2:$M$2, 0)
    ),
    ""
)</f>
        <v/>
      </c>
      <c r="N940" s="35" t="str">
        <f t="shared" ca="1" si="27"/>
        <v/>
      </c>
      <c r="O940" s="32" t="str">
        <f>料單!P845</f>
        <v/>
      </c>
      <c r="P940" s="32" t="str">
        <f>料單!Q845</f>
        <v/>
      </c>
      <c r="Q940" s="32" t="str">
        <f>料單!R845</f>
        <v/>
      </c>
      <c r="R940" s="32">
        <f>料單!S845</f>
        <v>0</v>
      </c>
    </row>
    <row r="941" spans="1:18" x14ac:dyDescent="0.25">
      <c r="A941" s="32">
        <f>[1]板材才數分析.!D646</f>
        <v>22015</v>
      </c>
      <c r="B941" s="32">
        <f>料單!E846</f>
        <v>0</v>
      </c>
      <c r="C941" s="32">
        <f>料單!L846</f>
        <v>0</v>
      </c>
      <c r="D941" s="32" t="str">
        <f>料單!M846</f>
        <v/>
      </c>
      <c r="E941" s="32">
        <f>料單!F846</f>
        <v>0</v>
      </c>
      <c r="F941" s="32" t="str">
        <f>料單!G846</f>
        <v/>
      </c>
      <c r="G941" s="32">
        <f>料單!H846</f>
        <v>0</v>
      </c>
      <c r="H941" s="32" t="str">
        <f>料單!I846</f>
        <v/>
      </c>
      <c r="I941" s="32">
        <f>料單!J846</f>
        <v>0</v>
      </c>
      <c r="J941" s="32">
        <f>料單!K846</f>
        <v>0</v>
      </c>
      <c r="K941" s="53">
        <f ca="1">板材才數分析.!O646</f>
        <v>0</v>
      </c>
      <c r="L941" s="32" t="str">
        <f>IFERROR(VLOOKUP(C941,[1]資料庫!$K$3:$AA$10,17,FALSE),"")</f>
        <v/>
      </c>
      <c r="M941" s="32" t="str">
        <f>IFERROR(
    INDEX(單價表!$E$3:$M$1000,
          MATCH($C941, 單價表!$B$3:$B$1000, 0),
          MATCH($I941, 單價表!$E$2:$M$2, 0)
    ),
    ""
)</f>
        <v/>
      </c>
      <c r="N941" s="35" t="str">
        <f t="shared" ca="1" si="27"/>
        <v/>
      </c>
      <c r="O941" s="32" t="str">
        <f>料單!P846</f>
        <v/>
      </c>
      <c r="P941" s="32" t="str">
        <f>料單!Q846</f>
        <v/>
      </c>
      <c r="Q941" s="32" t="str">
        <f>料單!R846</f>
        <v/>
      </c>
      <c r="R941" s="32">
        <f>料單!S846</f>
        <v>0</v>
      </c>
    </row>
    <row r="942" spans="1:18" x14ac:dyDescent="0.25">
      <c r="A942" s="32">
        <f>[1]板材才數分析.!D647</f>
        <v>22016</v>
      </c>
      <c r="B942" s="32">
        <f>料單!E847</f>
        <v>0</v>
      </c>
      <c r="C942" s="32">
        <f>料單!L847</f>
        <v>0</v>
      </c>
      <c r="D942" s="32" t="str">
        <f>料單!M847</f>
        <v/>
      </c>
      <c r="E942" s="32">
        <f>料單!F847</f>
        <v>0</v>
      </c>
      <c r="F942" s="32" t="str">
        <f>料單!G847</f>
        <v/>
      </c>
      <c r="G942" s="32">
        <f>料單!H847</f>
        <v>0</v>
      </c>
      <c r="H942" s="32" t="str">
        <f>料單!I847</f>
        <v/>
      </c>
      <c r="I942" s="32">
        <f>料單!J847</f>
        <v>0</v>
      </c>
      <c r="J942" s="32">
        <f>料單!K847</f>
        <v>0</v>
      </c>
      <c r="K942" s="53">
        <f ca="1">板材才數分析.!O647</f>
        <v>0</v>
      </c>
      <c r="L942" s="32" t="str">
        <f>IFERROR(VLOOKUP(C942,[1]資料庫!$K$3:$AA$10,17,FALSE),"")</f>
        <v/>
      </c>
      <c r="M942" s="32" t="str">
        <f>IFERROR(
    INDEX(單價表!$E$3:$M$1000,
          MATCH($C942, 單價表!$B$3:$B$1000, 0),
          MATCH($I942, 單價表!$E$2:$M$2, 0)
    ),
    ""
)</f>
        <v/>
      </c>
      <c r="N942" s="35" t="str">
        <f t="shared" ca="1" si="27"/>
        <v/>
      </c>
      <c r="O942" s="32" t="str">
        <f>料單!P847</f>
        <v/>
      </c>
      <c r="P942" s="32" t="str">
        <f>料單!Q847</f>
        <v/>
      </c>
      <c r="Q942" s="32" t="str">
        <f>料單!R847</f>
        <v/>
      </c>
      <c r="R942" s="32">
        <f>料單!S847</f>
        <v>0</v>
      </c>
    </row>
    <row r="943" spans="1:18" x14ac:dyDescent="0.25">
      <c r="A943" s="32">
        <f>[1]板材才數分析.!D648</f>
        <v>22017</v>
      </c>
      <c r="B943" s="32">
        <f>料單!E848</f>
        <v>0</v>
      </c>
      <c r="C943" s="32">
        <f>料單!L848</f>
        <v>0</v>
      </c>
      <c r="D943" s="32" t="str">
        <f>料單!M848</f>
        <v/>
      </c>
      <c r="E943" s="32">
        <f>料單!F848</f>
        <v>0</v>
      </c>
      <c r="F943" s="32" t="str">
        <f>料單!G848</f>
        <v/>
      </c>
      <c r="G943" s="32">
        <f>料單!H848</f>
        <v>0</v>
      </c>
      <c r="H943" s="32" t="str">
        <f>料單!I848</f>
        <v/>
      </c>
      <c r="I943" s="32">
        <f>料單!J848</f>
        <v>0</v>
      </c>
      <c r="J943" s="32">
        <f>料單!K848</f>
        <v>0</v>
      </c>
      <c r="K943" s="53">
        <f ca="1">板材才數分析.!O648</f>
        <v>0</v>
      </c>
      <c r="L943" s="32" t="str">
        <f>IFERROR(VLOOKUP(C943,[1]資料庫!$K$3:$AA$10,17,FALSE),"")</f>
        <v/>
      </c>
      <c r="M943" s="32" t="str">
        <f>IFERROR(
    INDEX(單價表!$E$3:$M$1000,
          MATCH($C943, 單價表!$B$3:$B$1000, 0),
          MATCH($I943, 單價表!$E$2:$M$2, 0)
    ),
    ""
)</f>
        <v/>
      </c>
      <c r="N943" s="35" t="str">
        <f t="shared" ca="1" si="27"/>
        <v/>
      </c>
      <c r="O943" s="32" t="str">
        <f>料單!P848</f>
        <v/>
      </c>
      <c r="P943" s="32" t="str">
        <f>料單!Q848</f>
        <v/>
      </c>
      <c r="Q943" s="32" t="str">
        <f>料單!R848</f>
        <v/>
      </c>
      <c r="R943" s="32">
        <f>料單!S848</f>
        <v>0</v>
      </c>
    </row>
    <row r="944" spans="1:18" x14ac:dyDescent="0.25">
      <c r="A944" s="32">
        <f>[1]板材才數分析.!D649</f>
        <v>22018</v>
      </c>
      <c r="B944" s="32">
        <f>料單!E849</f>
        <v>0</v>
      </c>
      <c r="C944" s="32">
        <f>料單!L849</f>
        <v>0</v>
      </c>
      <c r="D944" s="32" t="str">
        <f>料單!M849</f>
        <v/>
      </c>
      <c r="E944" s="32">
        <f>料單!F849</f>
        <v>0</v>
      </c>
      <c r="F944" s="32" t="str">
        <f>料單!G849</f>
        <v/>
      </c>
      <c r="G944" s="32">
        <f>料單!H849</f>
        <v>0</v>
      </c>
      <c r="H944" s="32" t="str">
        <f>料單!I849</f>
        <v/>
      </c>
      <c r="I944" s="32">
        <f>料單!J849</f>
        <v>0</v>
      </c>
      <c r="J944" s="32">
        <f>料單!K849</f>
        <v>0</v>
      </c>
      <c r="K944" s="53">
        <f ca="1">板材才數分析.!O649</f>
        <v>0</v>
      </c>
      <c r="M944" s="32" t="str">
        <f>IFERROR(
    INDEX(單價表!$E$3:$M$1000,
          MATCH($C944, 單價表!$B$3:$B$1000, 0),
          MATCH($I944, 單價表!$E$2:$M$2, 0)
    ),
    ""
)</f>
        <v/>
      </c>
      <c r="N944" s="35" t="str">
        <f t="shared" ca="1" si="27"/>
        <v/>
      </c>
      <c r="O944" s="32" t="str">
        <f>料單!P849</f>
        <v/>
      </c>
      <c r="P944" s="32" t="str">
        <f>料單!Q849</f>
        <v/>
      </c>
      <c r="Q944" s="32" t="str">
        <f>料單!R849</f>
        <v/>
      </c>
      <c r="R944" s="32">
        <f>料單!S849</f>
        <v>0</v>
      </c>
    </row>
    <row r="945" spans="1:18" x14ac:dyDescent="0.25">
      <c r="A945" s="32">
        <f>[1]板材才數分析.!D650</f>
        <v>22019</v>
      </c>
      <c r="B945" s="32">
        <f>料單!E850</f>
        <v>0</v>
      </c>
      <c r="C945" s="32">
        <f>料單!L850</f>
        <v>0</v>
      </c>
      <c r="D945" s="32" t="str">
        <f>料單!M850</f>
        <v/>
      </c>
      <c r="E945" s="32">
        <f>料單!F850</f>
        <v>0</v>
      </c>
      <c r="F945" s="32" t="str">
        <f>料單!G850</f>
        <v/>
      </c>
      <c r="G945" s="32">
        <f>料單!H850</f>
        <v>0</v>
      </c>
      <c r="H945" s="32" t="str">
        <f>料單!I850</f>
        <v/>
      </c>
      <c r="I945" s="32">
        <f>料單!J850</f>
        <v>0</v>
      </c>
      <c r="J945" s="32">
        <f>料單!K850</f>
        <v>0</v>
      </c>
      <c r="K945" s="53">
        <f ca="1">板材才數分析.!O650</f>
        <v>0</v>
      </c>
      <c r="L945" s="400" t="str">
        <f>IFERROR(VLOOKUP(C945,[1]資料庫!$K$3:$AA$10,17,FALSE),"")</f>
        <v/>
      </c>
      <c r="M945" s="32" t="str">
        <f>IFERROR(
    INDEX(單價表!$E$3:$M$1000,
          MATCH($C945, 單價表!$B$3:$B$1000, 0),
          MATCH($I945, 單價表!$E$2:$M$2, 0)
    ),
    ""
)</f>
        <v/>
      </c>
      <c r="N945" s="399" t="str">
        <f t="shared" ca="1" si="27"/>
        <v/>
      </c>
      <c r="O945" s="32" t="str">
        <f>料單!P850</f>
        <v/>
      </c>
      <c r="P945" s="32" t="str">
        <f>料單!Q850</f>
        <v/>
      </c>
      <c r="Q945" s="32" t="str">
        <f>料單!R850</f>
        <v/>
      </c>
      <c r="R945" s="32">
        <f>料單!S850</f>
        <v>0</v>
      </c>
    </row>
    <row r="946" spans="1:18" x14ac:dyDescent="0.25">
      <c r="A946" s="32">
        <f>[1]板材才數分析.!D651</f>
        <v>22020</v>
      </c>
      <c r="B946" s="32">
        <f>料單!E851</f>
        <v>0</v>
      </c>
      <c r="C946" s="32">
        <f>料單!L851</f>
        <v>0</v>
      </c>
      <c r="D946" s="32" t="str">
        <f>料單!M851</f>
        <v/>
      </c>
      <c r="E946" s="32">
        <f>料單!F851</f>
        <v>0</v>
      </c>
      <c r="F946" s="32" t="str">
        <f>料單!G851</f>
        <v/>
      </c>
      <c r="G946" s="32">
        <f>料單!H851</f>
        <v>0</v>
      </c>
      <c r="H946" s="32" t="str">
        <f>料單!I851</f>
        <v/>
      </c>
      <c r="I946" s="32">
        <f>料單!J851</f>
        <v>0</v>
      </c>
      <c r="J946" s="32">
        <f>料單!K851</f>
        <v>0</v>
      </c>
      <c r="K946" s="53">
        <f ca="1">板材才數分析.!O651</f>
        <v>0</v>
      </c>
      <c r="L946" s="400" t="str">
        <f>IFERROR(VLOOKUP(C946,[1]資料庫!$K$3:$AA$10,17,FALSE),"")</f>
        <v/>
      </c>
      <c r="M946" s="32" t="str">
        <f>IFERROR(
    INDEX(單價表!$E$3:$M$1000,
          MATCH($C946, 單價表!$B$3:$B$1000, 0),
          MATCH($I946, 單價表!$E$2:$M$2, 0)
    ),
    ""
)</f>
        <v/>
      </c>
      <c r="N946" s="399" t="str">
        <f t="shared" ca="1" si="27"/>
        <v/>
      </c>
      <c r="O946" s="32" t="str">
        <f>料單!P851</f>
        <v/>
      </c>
      <c r="P946" s="32" t="str">
        <f>料單!Q851</f>
        <v/>
      </c>
      <c r="Q946" s="32" t="str">
        <f>料單!R851</f>
        <v/>
      </c>
      <c r="R946" s="32">
        <f>料單!S851</f>
        <v>0</v>
      </c>
    </row>
    <row r="947" spans="1:18" x14ac:dyDescent="0.25">
      <c r="A947" s="32">
        <f>[1]板材才數分析.!D652</f>
        <v>22021</v>
      </c>
      <c r="B947" s="32">
        <f>料單!E852</f>
        <v>0</v>
      </c>
      <c r="C947" s="32">
        <f>料單!L852</f>
        <v>0</v>
      </c>
      <c r="D947" s="32" t="str">
        <f>料單!M852</f>
        <v/>
      </c>
      <c r="E947" s="32">
        <f>料單!F852</f>
        <v>0</v>
      </c>
      <c r="F947" s="32" t="str">
        <f>料單!G852</f>
        <v/>
      </c>
      <c r="G947" s="32">
        <f>料單!H852</f>
        <v>0</v>
      </c>
      <c r="H947" s="32" t="str">
        <f>料單!I852</f>
        <v/>
      </c>
      <c r="I947" s="32">
        <f>料單!J852</f>
        <v>0</v>
      </c>
      <c r="J947" s="32">
        <f>料單!K852</f>
        <v>0</v>
      </c>
      <c r="K947" s="53">
        <f ca="1">板材才數分析.!O652</f>
        <v>0</v>
      </c>
      <c r="L947" s="400" t="str">
        <f>IFERROR(VLOOKUP(C947,[1]資料庫!$K$3:$AA$10,17,FALSE),"")</f>
        <v/>
      </c>
      <c r="M947" s="32" t="str">
        <f>IFERROR(
    INDEX(單價表!$E$3:$M$1000,
          MATCH($C947, 單價表!$B$3:$B$1000, 0),
          MATCH($I947, 單價表!$E$2:$M$2, 0)
    ),
    ""
)</f>
        <v/>
      </c>
      <c r="N947" s="399" t="str">
        <f t="shared" ca="1" si="27"/>
        <v/>
      </c>
      <c r="O947" s="32" t="str">
        <f>料單!P852</f>
        <v/>
      </c>
      <c r="P947" s="32" t="str">
        <f>料單!Q852</f>
        <v/>
      </c>
      <c r="Q947" s="32" t="str">
        <f>料單!R852</f>
        <v/>
      </c>
      <c r="R947" s="32">
        <f>料單!S852</f>
        <v>0</v>
      </c>
    </row>
    <row r="948" spans="1:18" x14ac:dyDescent="0.25">
      <c r="A948" s="32">
        <f>[1]板材才數分析.!D653</f>
        <v>22022</v>
      </c>
      <c r="B948" s="32">
        <f>料單!E853</f>
        <v>0</v>
      </c>
      <c r="C948" s="32">
        <f>料單!L853</f>
        <v>0</v>
      </c>
      <c r="D948" s="32" t="str">
        <f>料單!M853</f>
        <v/>
      </c>
      <c r="E948" s="32">
        <f>料單!F853</f>
        <v>0</v>
      </c>
      <c r="F948" s="32" t="str">
        <f>料單!G853</f>
        <v/>
      </c>
      <c r="G948" s="32">
        <f>料單!H853</f>
        <v>0</v>
      </c>
      <c r="H948" s="32" t="str">
        <f>料單!I853</f>
        <v/>
      </c>
      <c r="I948" s="32">
        <f>料單!J853</f>
        <v>0</v>
      </c>
      <c r="J948" s="32">
        <f>料單!K853</f>
        <v>0</v>
      </c>
      <c r="K948" s="53">
        <f ca="1">板材才數分析.!O653</f>
        <v>0</v>
      </c>
      <c r="L948" s="400" t="str">
        <f>IFERROR(VLOOKUP(C948,[1]資料庫!$K$3:$AA$10,17,FALSE),"")</f>
        <v/>
      </c>
      <c r="M948" s="32" t="str">
        <f>IFERROR(
    INDEX(單價表!$E$3:$M$1000,
          MATCH($C948, 單價表!$B$3:$B$1000, 0),
          MATCH($I948, 單價表!$E$2:$M$2, 0)
    ),
    ""
)</f>
        <v/>
      </c>
      <c r="N948" s="399" t="str">
        <f t="shared" ca="1" si="27"/>
        <v/>
      </c>
      <c r="O948" s="32" t="str">
        <f>料單!P853</f>
        <v/>
      </c>
      <c r="P948" s="32" t="str">
        <f>料單!Q853</f>
        <v/>
      </c>
      <c r="Q948" s="32" t="str">
        <f>料單!R853</f>
        <v/>
      </c>
      <c r="R948" s="32">
        <f>料單!S853</f>
        <v>0</v>
      </c>
    </row>
    <row r="949" spans="1:18" x14ac:dyDescent="0.25">
      <c r="A949" s="32">
        <f>[1]板材才數分析.!D654</f>
        <v>22023</v>
      </c>
      <c r="B949" s="32">
        <f>料單!E854</f>
        <v>0</v>
      </c>
      <c r="C949" s="32">
        <f>料單!L854</f>
        <v>0</v>
      </c>
      <c r="D949" s="32" t="str">
        <f>料單!M854</f>
        <v/>
      </c>
      <c r="E949" s="32">
        <f>料單!F854</f>
        <v>0</v>
      </c>
      <c r="F949" s="32" t="str">
        <f>料單!G854</f>
        <v/>
      </c>
      <c r="G949" s="32">
        <f>料單!H854</f>
        <v>0</v>
      </c>
      <c r="H949" s="32" t="str">
        <f>料單!I854</f>
        <v/>
      </c>
      <c r="I949" s="32">
        <f>料單!J854</f>
        <v>0</v>
      </c>
      <c r="J949" s="32">
        <f>料單!K854</f>
        <v>0</v>
      </c>
      <c r="K949" s="53">
        <f ca="1">板材才數分析.!O654</f>
        <v>0</v>
      </c>
      <c r="L949" s="400" t="str">
        <f>IFERROR(VLOOKUP(C949,[1]資料庫!$K$3:$AA$10,17,FALSE),"")</f>
        <v/>
      </c>
      <c r="M949" s="32" t="str">
        <f>IFERROR(
    INDEX(單價表!$E$3:$M$1000,
          MATCH($C949, 單價表!$B$3:$B$1000, 0),
          MATCH($I949, 單價表!$E$2:$M$2, 0)
    ),
    ""
)</f>
        <v/>
      </c>
      <c r="N949" s="399" t="str">
        <f t="shared" ca="1" si="27"/>
        <v/>
      </c>
      <c r="O949" s="32" t="str">
        <f>料單!P854</f>
        <v/>
      </c>
      <c r="P949" s="32" t="str">
        <f>料單!Q854</f>
        <v/>
      </c>
      <c r="Q949" s="32" t="str">
        <f>料單!R854</f>
        <v/>
      </c>
      <c r="R949" s="32">
        <f>料單!S854</f>
        <v>0</v>
      </c>
    </row>
    <row r="950" spans="1:18" x14ac:dyDescent="0.25">
      <c r="A950" s="32">
        <f>[1]板材才數分析.!D655</f>
        <v>22024</v>
      </c>
      <c r="B950" s="32">
        <f>料單!E855</f>
        <v>0</v>
      </c>
      <c r="C950" s="32">
        <f>料單!L855</f>
        <v>0</v>
      </c>
      <c r="D950" s="32" t="str">
        <f>料單!M855</f>
        <v/>
      </c>
      <c r="E950" s="32">
        <f>料單!F855</f>
        <v>0</v>
      </c>
      <c r="F950" s="32" t="str">
        <f>料單!G855</f>
        <v/>
      </c>
      <c r="G950" s="32">
        <f>料單!H855</f>
        <v>0</v>
      </c>
      <c r="H950" s="32" t="str">
        <f>料單!I855</f>
        <v/>
      </c>
      <c r="I950" s="32">
        <f>料單!J855</f>
        <v>0</v>
      </c>
      <c r="J950" s="32">
        <f>料單!K855</f>
        <v>0</v>
      </c>
      <c r="K950" s="53">
        <f ca="1">板材才數分析.!O655</f>
        <v>0</v>
      </c>
      <c r="L950" s="400" t="str">
        <f>IFERROR(VLOOKUP(C950,[1]資料庫!$K$3:$AA$10,17,FALSE),"")</f>
        <v/>
      </c>
      <c r="M950" s="32" t="str">
        <f>IFERROR(
    INDEX(單價表!$E$3:$M$1000,
          MATCH($C950, 單價表!$B$3:$B$1000, 0),
          MATCH($I950, 單價表!$E$2:$M$2, 0)
    ),
    ""
)</f>
        <v/>
      </c>
      <c r="N950" s="399" t="str">
        <f t="shared" ca="1" si="27"/>
        <v/>
      </c>
      <c r="O950" s="32" t="str">
        <f>料單!P855</f>
        <v/>
      </c>
      <c r="P950" s="32" t="str">
        <f>料單!Q855</f>
        <v/>
      </c>
      <c r="Q950" s="32" t="str">
        <f>料單!R855</f>
        <v/>
      </c>
      <c r="R950" s="32">
        <f>料單!S855</f>
        <v>0</v>
      </c>
    </row>
    <row r="951" spans="1:18" x14ac:dyDescent="0.25">
      <c r="A951" s="32">
        <f>[1]板材才數分析.!D656</f>
        <v>22025</v>
      </c>
      <c r="B951" s="32">
        <f>料單!E856</f>
        <v>0</v>
      </c>
      <c r="C951" s="32">
        <f>料單!L856</f>
        <v>0</v>
      </c>
      <c r="D951" s="32" t="str">
        <f>料單!M856</f>
        <v/>
      </c>
      <c r="E951" s="32">
        <f>料單!F856</f>
        <v>0</v>
      </c>
      <c r="F951" s="32" t="str">
        <f>料單!G856</f>
        <v/>
      </c>
      <c r="G951" s="32">
        <f>料單!H856</f>
        <v>0</v>
      </c>
      <c r="H951" s="32" t="str">
        <f>料單!I856</f>
        <v/>
      </c>
      <c r="I951" s="32">
        <f>料單!J856</f>
        <v>0</v>
      </c>
      <c r="J951" s="32">
        <f>料單!K856</f>
        <v>0</v>
      </c>
      <c r="K951" s="53">
        <f ca="1">板材才數分析.!O656</f>
        <v>0</v>
      </c>
      <c r="M951" s="32" t="str">
        <f>IFERROR(
    INDEX(單價表!$E$3:$M$1000,
          MATCH($C951, 單價表!$B$3:$B$1000, 0),
          MATCH($I951, 單價表!$E$2:$M$2, 0)
    ),
    ""
)</f>
        <v/>
      </c>
      <c r="O951" s="32" t="str">
        <f>料單!P856</f>
        <v/>
      </c>
      <c r="P951" s="32" t="str">
        <f>料單!Q856</f>
        <v/>
      </c>
      <c r="Q951" s="32" t="str">
        <f>料單!R856</f>
        <v/>
      </c>
      <c r="R951" s="32">
        <f>料單!S856</f>
        <v>0</v>
      </c>
    </row>
    <row r="952" spans="1:18" x14ac:dyDescent="0.25">
      <c r="A952" s="32">
        <f>[1]板材才數分析.!D657</f>
        <v>22026</v>
      </c>
      <c r="B952" s="32">
        <f>料單!E857</f>
        <v>0</v>
      </c>
      <c r="C952" s="32">
        <f>料單!L857</f>
        <v>0</v>
      </c>
      <c r="D952" s="32" t="str">
        <f>料單!M857</f>
        <v/>
      </c>
      <c r="E952" s="32">
        <f>料單!F857</f>
        <v>0</v>
      </c>
      <c r="F952" s="32" t="str">
        <f>料單!G857</f>
        <v/>
      </c>
      <c r="G952" s="32">
        <f>料單!H857</f>
        <v>0</v>
      </c>
      <c r="H952" s="32" t="str">
        <f>料單!I857</f>
        <v/>
      </c>
      <c r="I952" s="32">
        <f>料單!J857</f>
        <v>0</v>
      </c>
      <c r="J952" s="32">
        <f>料單!K857</f>
        <v>0</v>
      </c>
      <c r="K952" s="53">
        <f ca="1">板材才數分析.!O657</f>
        <v>0</v>
      </c>
      <c r="M952" s="32" t="str">
        <f>IFERROR(
    INDEX(單價表!$E$3:$M$1000,
          MATCH($C952, 單價表!$B$3:$B$1000, 0),
          MATCH($I952, 單價表!$E$2:$M$2, 0)
    ),
    ""
)</f>
        <v/>
      </c>
      <c r="O952" s="32" t="str">
        <f>料單!P857</f>
        <v/>
      </c>
      <c r="P952" s="32" t="str">
        <f>料單!Q857</f>
        <v/>
      </c>
      <c r="Q952" s="32" t="str">
        <f>料單!R857</f>
        <v/>
      </c>
      <c r="R952" s="32">
        <f>料單!S857</f>
        <v>0</v>
      </c>
    </row>
    <row r="953" spans="1:18" x14ac:dyDescent="0.25">
      <c r="A953" s="32">
        <f>[1]板材才數分析.!D658</f>
        <v>22027</v>
      </c>
      <c r="B953" s="32">
        <f>料單!E858</f>
        <v>0</v>
      </c>
      <c r="C953" s="32">
        <f>料單!L858</f>
        <v>0</v>
      </c>
      <c r="D953" s="32" t="str">
        <f>料單!M858</f>
        <v/>
      </c>
      <c r="E953" s="32">
        <f>料單!F858</f>
        <v>0</v>
      </c>
      <c r="F953" s="32" t="str">
        <f>料單!G858</f>
        <v/>
      </c>
      <c r="G953" s="32">
        <f>料單!H858</f>
        <v>0</v>
      </c>
      <c r="H953" s="32" t="str">
        <f>料單!I858</f>
        <v/>
      </c>
      <c r="I953" s="32">
        <f>料單!J858</f>
        <v>0</v>
      </c>
      <c r="J953" s="32">
        <f>料單!K858</f>
        <v>0</v>
      </c>
      <c r="K953" s="53">
        <f ca="1">板材才數分析.!O658</f>
        <v>0</v>
      </c>
      <c r="M953" s="32" t="str">
        <f>IFERROR(
    INDEX(單價表!$E$3:$M$1000,
          MATCH($C953, 單價表!$B$3:$B$1000, 0),
          MATCH($I953, 單價表!$E$2:$M$2, 0)
    ),
    ""
)</f>
        <v/>
      </c>
      <c r="O953" s="32" t="str">
        <f>料單!P858</f>
        <v/>
      </c>
      <c r="P953" s="32" t="str">
        <f>料單!Q858</f>
        <v/>
      </c>
      <c r="Q953" s="32" t="str">
        <f>料單!R858</f>
        <v/>
      </c>
      <c r="R953" s="32">
        <f>料單!S858</f>
        <v>0</v>
      </c>
    </row>
    <row r="954" spans="1:18" x14ac:dyDescent="0.25">
      <c r="A954" s="32">
        <f>[1]板材才數分析.!D659</f>
        <v>22028</v>
      </c>
      <c r="B954" s="32">
        <f>料單!E859</f>
        <v>0</v>
      </c>
      <c r="C954" s="32">
        <f>料單!L859</f>
        <v>0</v>
      </c>
      <c r="D954" s="32" t="str">
        <f>料單!M859</f>
        <v/>
      </c>
      <c r="E954" s="32">
        <f>料單!F859</f>
        <v>0</v>
      </c>
      <c r="F954" s="32" t="str">
        <f>料單!G859</f>
        <v/>
      </c>
      <c r="G954" s="32">
        <f>料單!H859</f>
        <v>0</v>
      </c>
      <c r="H954" s="32" t="str">
        <f>料單!I859</f>
        <v/>
      </c>
      <c r="I954" s="32">
        <f>料單!J859</f>
        <v>0</v>
      </c>
      <c r="J954" s="32">
        <f>料單!K859</f>
        <v>0</v>
      </c>
      <c r="K954" s="53">
        <f ca="1">板材才數分析.!O659</f>
        <v>0</v>
      </c>
      <c r="M954" s="32" t="str">
        <f>IFERROR(
    INDEX(單價表!$E$3:$M$1000,
          MATCH($C954, 單價表!$B$3:$B$1000, 0),
          MATCH($I954, 單價表!$E$2:$M$2, 0)
    ),
    ""
)</f>
        <v/>
      </c>
      <c r="O954" s="32" t="str">
        <f>料單!P859</f>
        <v/>
      </c>
      <c r="P954" s="32" t="str">
        <f>料單!Q859</f>
        <v/>
      </c>
      <c r="Q954" s="32" t="str">
        <f>料單!R859</f>
        <v/>
      </c>
      <c r="R954" s="32">
        <f>料單!S859</f>
        <v>0</v>
      </c>
    </row>
    <row r="955" spans="1:18" x14ac:dyDescent="0.25">
      <c r="A955" s="32">
        <f>[1]板材才數分析.!D660</f>
        <v>22029</v>
      </c>
      <c r="B955" s="32">
        <f>料單!E860</f>
        <v>0</v>
      </c>
      <c r="C955" s="32">
        <f>料單!L860</f>
        <v>0</v>
      </c>
      <c r="D955" s="32" t="str">
        <f>料單!M860</f>
        <v/>
      </c>
      <c r="E955" s="32">
        <f>料單!F860</f>
        <v>0</v>
      </c>
      <c r="F955" s="32" t="str">
        <f>料單!G860</f>
        <v/>
      </c>
      <c r="G955" s="32">
        <f>料單!H860</f>
        <v>0</v>
      </c>
      <c r="H955" s="32" t="str">
        <f>料單!I860</f>
        <v/>
      </c>
      <c r="I955" s="32">
        <f>料單!J860</f>
        <v>0</v>
      </c>
      <c r="J955" s="32">
        <f>料單!K860</f>
        <v>0</v>
      </c>
      <c r="K955" s="53">
        <f ca="1">板材才數分析.!O660</f>
        <v>0</v>
      </c>
      <c r="M955" s="32" t="str">
        <f>IFERROR(
    INDEX(單價表!$E$3:$M$1000,
          MATCH($C955, 單價表!$B$3:$B$1000, 0),
          MATCH($I955, 單價表!$E$2:$M$2, 0)
    ),
    ""
)</f>
        <v/>
      </c>
      <c r="O955" s="32" t="str">
        <f>料單!P860</f>
        <v/>
      </c>
      <c r="P955" s="32" t="str">
        <f>料單!Q860</f>
        <v/>
      </c>
      <c r="Q955" s="32" t="str">
        <f>料單!R860</f>
        <v/>
      </c>
      <c r="R955" s="32">
        <f>料單!S860</f>
        <v>0</v>
      </c>
    </row>
    <row r="956" spans="1:18" x14ac:dyDescent="0.25">
      <c r="A956" s="32">
        <f>[1]板材才數分析.!D661</f>
        <v>22030</v>
      </c>
      <c r="B956" s="32">
        <f>料單!E861</f>
        <v>0</v>
      </c>
      <c r="C956" s="32">
        <f>料單!L861</f>
        <v>0</v>
      </c>
      <c r="D956" s="32" t="str">
        <f>料單!M861</f>
        <v/>
      </c>
      <c r="E956" s="32">
        <f>料單!F861</f>
        <v>0</v>
      </c>
      <c r="F956" s="32" t="str">
        <f>料單!G861</f>
        <v/>
      </c>
      <c r="G956" s="32">
        <f>料單!H861</f>
        <v>0</v>
      </c>
      <c r="H956" s="32" t="str">
        <f>料單!I861</f>
        <v/>
      </c>
      <c r="I956" s="32">
        <f>料單!J861</f>
        <v>0</v>
      </c>
      <c r="J956" s="32">
        <f>料單!K861</f>
        <v>0</v>
      </c>
      <c r="K956" s="53">
        <f ca="1">板材才數分析.!O661</f>
        <v>0</v>
      </c>
      <c r="M956" s="32" t="str">
        <f>IFERROR(
    INDEX(單價表!$E$3:$M$1000,
          MATCH($C956, 單價表!$B$3:$B$1000, 0),
          MATCH($I956, 單價表!$E$2:$M$2, 0)
    ),
    ""
)</f>
        <v/>
      </c>
      <c r="O956" s="32" t="str">
        <f>料單!P861</f>
        <v/>
      </c>
      <c r="P956" s="32" t="str">
        <f>料單!Q861</f>
        <v/>
      </c>
      <c r="Q956" s="32" t="str">
        <f>料單!R861</f>
        <v/>
      </c>
      <c r="R956" s="32">
        <f>料單!S861</f>
        <v>0</v>
      </c>
    </row>
    <row r="957" spans="1:18" x14ac:dyDescent="0.25">
      <c r="B957" s="400"/>
      <c r="C957" s="400"/>
      <c r="D957" s="400"/>
      <c r="E957" s="400"/>
      <c r="F957" s="400"/>
      <c r="G957" s="400"/>
      <c r="H957" s="400"/>
      <c r="I957" s="400"/>
      <c r="J957" s="400"/>
      <c r="K957" s="401"/>
      <c r="L957" s="400" t="str">
        <f>IFERROR(VLOOKUP(C957,[1]資料庫!$K$3:$AA$10,17,FALSE),"")</f>
        <v/>
      </c>
      <c r="M957" s="400"/>
    </row>
    <row r="958" spans="1:18" x14ac:dyDescent="0.25">
      <c r="B958" s="400"/>
      <c r="C958" s="400"/>
      <c r="D958" s="400"/>
      <c r="E958" s="400"/>
      <c r="F958" s="400"/>
      <c r="G958" s="400"/>
      <c r="H958" s="400"/>
      <c r="I958" s="400"/>
      <c r="J958" s="400"/>
      <c r="K958" s="401"/>
      <c r="L958" s="400" t="str">
        <f>IFERROR(VLOOKUP(C958,[1]資料庫!$K$3:$AA$10,17,FALSE),"")</f>
        <v/>
      </c>
      <c r="M958" s="400"/>
    </row>
    <row r="959" spans="1:18" x14ac:dyDescent="0.25">
      <c r="B959" s="400"/>
      <c r="C959" s="400"/>
      <c r="D959" s="400"/>
      <c r="E959" s="400"/>
      <c r="F959" s="400"/>
      <c r="G959" s="400"/>
      <c r="H959" s="400"/>
      <c r="I959" s="400"/>
      <c r="J959" s="400"/>
      <c r="K959" s="401"/>
      <c r="L959" s="400" t="str">
        <f>IFERROR(VLOOKUP(C959,[1]資料庫!$K$3:$AA$10,17,FALSE),"")</f>
        <v/>
      </c>
      <c r="M959" s="400"/>
    </row>
    <row r="960" spans="1:18" x14ac:dyDescent="0.25">
      <c r="B960" s="400"/>
      <c r="C960" s="400"/>
      <c r="D960" s="400"/>
      <c r="E960" s="400"/>
      <c r="F960" s="400"/>
      <c r="G960" s="400"/>
      <c r="H960" s="400"/>
      <c r="I960" s="400"/>
      <c r="J960" s="400"/>
      <c r="K960" s="401"/>
      <c r="L960" s="400" t="str">
        <f>IFERROR(VLOOKUP(C960,[1]資料庫!$K$3:$AA$10,17,FALSE),"")</f>
        <v/>
      </c>
      <c r="M960" s="400"/>
    </row>
    <row r="961" spans="1:18" x14ac:dyDescent="0.25">
      <c r="B961" s="400"/>
      <c r="C961" s="400"/>
      <c r="D961" s="400"/>
      <c r="E961" s="400"/>
      <c r="F961" s="400"/>
      <c r="G961" s="400"/>
      <c r="H961" s="400"/>
      <c r="I961" s="400"/>
      <c r="J961" s="400"/>
      <c r="K961" s="401"/>
      <c r="L961" s="400" t="str">
        <f>IFERROR(VLOOKUP(C961,[1]資料庫!$K$3:$AA$10,17,FALSE),"")</f>
        <v/>
      </c>
      <c r="M961" s="400"/>
    </row>
    <row r="962" spans="1:18" x14ac:dyDescent="0.25">
      <c r="B962" s="400"/>
      <c r="C962" s="400"/>
      <c r="D962" s="400"/>
      <c r="E962" s="400"/>
      <c r="F962" s="400"/>
      <c r="G962" s="400"/>
      <c r="H962" s="400"/>
      <c r="I962" s="400"/>
      <c r="J962" s="400"/>
      <c r="K962" s="401"/>
      <c r="L962" s="400" t="str">
        <f>IFERROR(VLOOKUP(C962,[1]資料庫!$K$3:$AA$10,17,FALSE),"")</f>
        <v/>
      </c>
      <c r="M962" s="400"/>
    </row>
    <row r="963" spans="1:18" x14ac:dyDescent="0.25">
      <c r="H963" s="524" t="s">
        <v>67</v>
      </c>
      <c r="I963" s="524"/>
      <c r="J963" s="524"/>
      <c r="K963" s="54">
        <f ca="1">SUM(K927:K962)</f>
        <v>0</v>
      </c>
      <c r="L963" s="48" t="str">
        <f>L927</f>
        <v/>
      </c>
      <c r="M963" s="48"/>
      <c r="N963" s="49"/>
      <c r="O963" s="466">
        <f ca="1">SUM(N927:N962)</f>
        <v>0</v>
      </c>
      <c r="P963" s="47"/>
    </row>
    <row r="964" spans="1:18" x14ac:dyDescent="0.25">
      <c r="A964" s="403" t="str">
        <f>料單!A864</f>
        <v>櫃體名稱</v>
      </c>
      <c r="B964" s="403">
        <f>料單!C864</f>
        <v>0</v>
      </c>
    </row>
    <row r="965" spans="1:18" x14ac:dyDescent="0.25">
      <c r="A965" s="403" t="str">
        <f>料單!A865</f>
        <v>櫃號</v>
      </c>
      <c r="B965" s="403">
        <f>料單!C865</f>
        <v>23</v>
      </c>
    </row>
    <row r="966" spans="1:18" x14ac:dyDescent="0.25">
      <c r="A966" s="403" t="str">
        <f>料單!A866</f>
        <v>櫃高</v>
      </c>
      <c r="B966" s="403">
        <f>料單!C866</f>
        <v>0</v>
      </c>
    </row>
    <row r="967" spans="1:18" x14ac:dyDescent="0.25">
      <c r="A967" s="403" t="str">
        <f>料單!A867</f>
        <v>櫃深</v>
      </c>
      <c r="B967" s="403">
        <f>料單!C867</f>
        <v>0</v>
      </c>
    </row>
    <row r="968" spans="1:18" x14ac:dyDescent="0.25">
      <c r="A968" s="403" t="str">
        <f>料單!A868</f>
        <v>櫃寬</v>
      </c>
      <c r="B968" s="403">
        <f>料單!C868</f>
        <v>0</v>
      </c>
    </row>
    <row r="969" spans="1:18" x14ac:dyDescent="0.25">
      <c r="A969" s="46" t="s">
        <v>79</v>
      </c>
      <c r="B969" s="46" t="s">
        <v>236</v>
      </c>
      <c r="C969" s="46" t="s">
        <v>1651</v>
      </c>
      <c r="D969" s="46" t="s">
        <v>81</v>
      </c>
      <c r="E969" s="46" t="s">
        <v>0</v>
      </c>
      <c r="F969" s="46" t="s">
        <v>17</v>
      </c>
      <c r="G969" s="46" t="s">
        <v>1</v>
      </c>
      <c r="H969" s="46" t="s">
        <v>17</v>
      </c>
      <c r="I969" s="46" t="s">
        <v>85</v>
      </c>
      <c r="J969" s="46" t="s">
        <v>66</v>
      </c>
      <c r="K969" s="61" t="s">
        <v>2726</v>
      </c>
      <c r="L969" s="46" t="s">
        <v>87</v>
      </c>
      <c r="M969" s="46" t="s">
        <v>234</v>
      </c>
      <c r="N969" s="50" t="s">
        <v>88</v>
      </c>
      <c r="O969" s="46" t="s">
        <v>9</v>
      </c>
      <c r="P969" s="46" t="s">
        <v>9</v>
      </c>
      <c r="Q969" s="46" t="s">
        <v>9</v>
      </c>
      <c r="R969" s="46" t="s">
        <v>9</v>
      </c>
    </row>
    <row r="970" spans="1:18" x14ac:dyDescent="0.25">
      <c r="A970" s="32">
        <f>[1]板材才數分析.!D662</f>
        <v>23001</v>
      </c>
      <c r="B970" s="32" t="str">
        <f>料單!E871</f>
        <v>頂板</v>
      </c>
      <c r="C970" s="32">
        <f>料單!L871</f>
        <v>0</v>
      </c>
      <c r="D970" s="32" t="str">
        <f>料單!M871</f>
        <v/>
      </c>
      <c r="E970" s="32">
        <f>料單!F871</f>
        <v>-36</v>
      </c>
      <c r="F970" s="32" t="str">
        <f>料單!G871</f>
        <v>AA</v>
      </c>
      <c r="G970" s="32">
        <f>料單!H871</f>
        <v>0</v>
      </c>
      <c r="H970" s="32" t="str">
        <f>料單!I871</f>
        <v/>
      </c>
      <c r="I970" s="32">
        <f>料單!J871</f>
        <v>18</v>
      </c>
      <c r="J970" s="32">
        <f>料單!K871</f>
        <v>0</v>
      </c>
      <c r="K970" s="53">
        <f ca="1">板材才數分析.!O662</f>
        <v>0</v>
      </c>
      <c r="L970" s="32" t="str">
        <f>IFERROR(VLOOKUP(C970,[1]資料庫!$K$3:$AA$10,17,FALSE),"")</f>
        <v/>
      </c>
      <c r="M970" s="32">
        <f>IFERROR(
    INDEX(單價表!$E$3:$M$1000,
          MATCH($C970, 單價表!$B$3:$B$1000, 0),
          MATCH($I970, 單價表!$E$2:$M$2, 0)
    ),
    ""
)</f>
        <v>99</v>
      </c>
      <c r="N970" s="35">
        <f t="shared" ref="N970:N1005" ca="1" si="28">IFERROR((K970*M970),"")</f>
        <v>0</v>
      </c>
      <c r="O970" s="32" t="str">
        <f>料單!P871</f>
        <v>背板溝</v>
      </c>
      <c r="P970" s="32" t="str">
        <f>料單!Q871</f>
        <v>側</v>
      </c>
      <c r="Q970" s="32" t="str">
        <f>料單!R871</f>
        <v/>
      </c>
      <c r="R970" s="32">
        <f>料單!S871</f>
        <v>0</v>
      </c>
    </row>
    <row r="971" spans="1:18" x14ac:dyDescent="0.25">
      <c r="A971" s="32">
        <f>[1]板材才數分析.!D663</f>
        <v>23002</v>
      </c>
      <c r="B971" s="32" t="str">
        <f>料單!E872</f>
        <v>底板</v>
      </c>
      <c r="C971" s="32">
        <f>料單!L872</f>
        <v>0</v>
      </c>
      <c r="D971" s="32" t="str">
        <f>料單!M872</f>
        <v/>
      </c>
      <c r="E971" s="32">
        <f>料單!F872</f>
        <v>-36</v>
      </c>
      <c r="F971" s="32" t="str">
        <f>料單!G872</f>
        <v>AA</v>
      </c>
      <c r="G971" s="32">
        <f>料單!H872</f>
        <v>0</v>
      </c>
      <c r="H971" s="32" t="str">
        <f>料單!I872</f>
        <v/>
      </c>
      <c r="I971" s="32">
        <f>料單!J872</f>
        <v>18</v>
      </c>
      <c r="J971" s="32">
        <f>料單!K872</f>
        <v>0</v>
      </c>
      <c r="K971" s="53">
        <f ca="1">板材才數分析.!O663</f>
        <v>0</v>
      </c>
      <c r="L971" s="32" t="str">
        <f>IFERROR(VLOOKUP(C971,[1]資料庫!$K$3:$AA$10,17,FALSE),"")</f>
        <v/>
      </c>
      <c r="M971" s="32">
        <f>IFERROR(
    INDEX(單價表!$E$3:$M$1000,
          MATCH($C971, 單價表!$B$3:$B$1000, 0),
          MATCH($I971, 單價表!$E$2:$M$2, 0)
    ),
    ""
)</f>
        <v>99</v>
      </c>
      <c r="N971" s="35">
        <f t="shared" ca="1" si="28"/>
        <v>0</v>
      </c>
      <c r="O971" s="32" t="str">
        <f>料單!P872</f>
        <v>背板溝</v>
      </c>
      <c r="P971" s="32" t="str">
        <f>料單!Q872</f>
        <v>側</v>
      </c>
      <c r="Q971" s="32" t="str">
        <f>料單!R872</f>
        <v/>
      </c>
      <c r="R971" s="32">
        <f>料單!S872</f>
        <v>0</v>
      </c>
    </row>
    <row r="972" spans="1:18" x14ac:dyDescent="0.25">
      <c r="A972" s="32">
        <f>[1]板材才數分析.!D664</f>
        <v>23003</v>
      </c>
      <c r="B972" s="32" t="str">
        <f>料單!E873</f>
        <v>左側板</v>
      </c>
      <c r="C972" s="32">
        <f>料單!L873</f>
        <v>0</v>
      </c>
      <c r="D972" s="32" t="str">
        <f>料單!M873</f>
        <v/>
      </c>
      <c r="E972" s="32">
        <f>料單!F873</f>
        <v>0</v>
      </c>
      <c r="F972" s="32" t="str">
        <f>料單!G873</f>
        <v>AA</v>
      </c>
      <c r="G972" s="32">
        <f>料單!H873</f>
        <v>0</v>
      </c>
      <c r="H972" s="32" t="str">
        <f>料單!I873</f>
        <v>AA</v>
      </c>
      <c r="I972" s="32">
        <f>料單!J873</f>
        <v>18</v>
      </c>
      <c r="J972" s="32">
        <f>料單!K873</f>
        <v>0</v>
      </c>
      <c r="K972" s="53">
        <f ca="1">板材才數分析.!O664</f>
        <v>0</v>
      </c>
      <c r="L972" s="32" t="str">
        <f>IFERROR(VLOOKUP(C972,[1]資料庫!$K$3:$AA$10,17,FALSE),"")</f>
        <v/>
      </c>
      <c r="M972" s="32">
        <f>IFERROR(
    INDEX(單價表!$E$3:$M$1000,
          MATCH($C972, 單價表!$B$3:$B$1000, 0),
          MATCH($I972, 單價表!$E$2:$M$2, 0)
    ),
    ""
)</f>
        <v>99</v>
      </c>
      <c r="N972" s="35">
        <f t="shared" ca="1" si="28"/>
        <v>0</v>
      </c>
      <c r="O972" s="32" t="str">
        <f>料單!P873</f>
        <v>背板溝</v>
      </c>
      <c r="P972" s="32" t="str">
        <f>料單!Q873</f>
        <v>面</v>
      </c>
      <c r="Q972" s="32" t="str">
        <f>料單!R873</f>
        <v>排</v>
      </c>
      <c r="R972" s="32">
        <f>料單!S873</f>
        <v>0</v>
      </c>
    </row>
    <row r="973" spans="1:18" x14ac:dyDescent="0.25">
      <c r="A973" s="32">
        <f>[1]板材才數分析.!D665</f>
        <v>23004</v>
      </c>
      <c r="B973" s="32" t="str">
        <f>料單!E874</f>
        <v>右側板</v>
      </c>
      <c r="C973" s="32">
        <f>料單!L874</f>
        <v>0</v>
      </c>
      <c r="D973" s="32" t="str">
        <f>料單!M874</f>
        <v/>
      </c>
      <c r="E973" s="32">
        <f>料單!F874</f>
        <v>0</v>
      </c>
      <c r="F973" s="32" t="str">
        <f>料單!G874</f>
        <v>AA</v>
      </c>
      <c r="G973" s="32">
        <f>料單!H874</f>
        <v>0</v>
      </c>
      <c r="H973" s="32" t="str">
        <f>料單!I874</f>
        <v>AA</v>
      </c>
      <c r="I973" s="32">
        <f>料單!J874</f>
        <v>18</v>
      </c>
      <c r="J973" s="32">
        <f>料單!K874</f>
        <v>0</v>
      </c>
      <c r="K973" s="53">
        <f ca="1">板材才數分析.!O665</f>
        <v>0</v>
      </c>
      <c r="L973" s="32" t="str">
        <f>IFERROR(VLOOKUP(C973,[1]資料庫!$K$3:$AA$10,17,FALSE),"")</f>
        <v/>
      </c>
      <c r="M973" s="32">
        <f>IFERROR(
    INDEX(單價表!$E$3:$M$1000,
          MATCH($C973, 單價表!$B$3:$B$1000, 0),
          MATCH($I973, 單價表!$E$2:$M$2, 0)
    ),
    ""
)</f>
        <v>99</v>
      </c>
      <c r="N973" s="35">
        <f t="shared" ca="1" si="28"/>
        <v>0</v>
      </c>
      <c r="O973" s="32" t="str">
        <f>料單!P874</f>
        <v>背板溝</v>
      </c>
      <c r="P973" s="32" t="str">
        <f>料單!Q874</f>
        <v>面</v>
      </c>
      <c r="Q973" s="32" t="str">
        <f>料單!R874</f>
        <v>排</v>
      </c>
      <c r="R973" s="32">
        <f>料單!S874</f>
        <v>0</v>
      </c>
    </row>
    <row r="974" spans="1:18" x14ac:dyDescent="0.25">
      <c r="A974" s="32">
        <f>[1]板材才數分析.!D666</f>
        <v>23005</v>
      </c>
      <c r="B974" s="32" t="str">
        <f>料單!E875</f>
        <v>背板</v>
      </c>
      <c r="C974" s="32">
        <f>料單!L875</f>
        <v>0</v>
      </c>
      <c r="D974" s="32" t="str">
        <f>料單!M875</f>
        <v/>
      </c>
      <c r="E974" s="32">
        <f>料單!F875</f>
        <v>-22</v>
      </c>
      <c r="F974" s="32" t="str">
        <f>料單!G875</f>
        <v/>
      </c>
      <c r="G974" s="32">
        <f>料單!H875</f>
        <v>-22</v>
      </c>
      <c r="H974" s="32" t="str">
        <f>料單!I875</f>
        <v/>
      </c>
      <c r="I974" s="32">
        <f>料單!J875</f>
        <v>4</v>
      </c>
      <c r="J974" s="32">
        <f>料單!K875</f>
        <v>0</v>
      </c>
      <c r="K974" s="53">
        <f ca="1">板材才數分析.!O666</f>
        <v>0</v>
      </c>
      <c r="L974" s="32" t="str">
        <f>IFERROR(VLOOKUP(C974,[1]資料庫!$K$3:$AA$10,17,FALSE),"")</f>
        <v/>
      </c>
      <c r="M974" s="32">
        <f>IFERROR(
    INDEX(單價表!$E$3:$M$1000,
          MATCH($C974, 單價表!$B$3:$B$1000, 0),
          MATCH($I974, 單價表!$E$2:$M$2, 0)
    ),
    ""
)</f>
        <v>43</v>
      </c>
      <c r="N974" s="35">
        <f t="shared" ca="1" si="28"/>
        <v>0</v>
      </c>
      <c r="O974" s="32" t="str">
        <f>料單!P875</f>
        <v/>
      </c>
      <c r="P974" s="32" t="str">
        <f>料單!Q875</f>
        <v/>
      </c>
      <c r="Q974" s="32" t="str">
        <f>料單!R875</f>
        <v/>
      </c>
      <c r="R974" s="32">
        <f>料單!S875</f>
        <v>0</v>
      </c>
    </row>
    <row r="975" spans="1:18" x14ac:dyDescent="0.25">
      <c r="A975" s="32">
        <f>[1]板材才數分析.!D667</f>
        <v>23006</v>
      </c>
      <c r="B975" s="32" t="str">
        <f>料單!E876</f>
        <v>背拉桿</v>
      </c>
      <c r="C975" s="32">
        <f>料單!L876</f>
        <v>0</v>
      </c>
      <c r="D975" s="32" t="str">
        <f>料單!M876</f>
        <v/>
      </c>
      <c r="E975" s="32">
        <f>料單!F876</f>
        <v>-36</v>
      </c>
      <c r="F975" s="32" t="str">
        <f>料單!G876</f>
        <v>AA</v>
      </c>
      <c r="G975" s="32">
        <f>料單!H876</f>
        <v>120</v>
      </c>
      <c r="H975" s="32" t="str">
        <f>料單!I876</f>
        <v/>
      </c>
      <c r="I975" s="32">
        <f>料單!J876</f>
        <v>18</v>
      </c>
      <c r="J975" s="32">
        <f>料單!K876</f>
        <v>0</v>
      </c>
      <c r="K975" s="53">
        <f ca="1">板材才數分析.!O667</f>
        <v>0</v>
      </c>
      <c r="L975" s="32" t="str">
        <f>IFERROR(VLOOKUP(C975,[1]資料庫!$K$3:$AA$10,17,FALSE),"")</f>
        <v/>
      </c>
      <c r="M975" s="32">
        <f>IFERROR(
    INDEX(單價表!$E$3:$M$1000,
          MATCH($C975, 單價表!$B$3:$B$1000, 0),
          MATCH($I975, 單價表!$E$2:$M$2, 0)
    ),
    ""
)</f>
        <v>99</v>
      </c>
      <c r="N975" s="35">
        <f t="shared" ca="1" si="28"/>
        <v>0</v>
      </c>
      <c r="O975" s="32" t="str">
        <f>料單!P876</f>
        <v/>
      </c>
      <c r="P975" s="32" t="str">
        <f>料單!Q876</f>
        <v>側</v>
      </c>
      <c r="Q975" s="32" t="str">
        <f>料單!R876</f>
        <v/>
      </c>
      <c r="R975" s="32">
        <f>料單!S876</f>
        <v>0</v>
      </c>
    </row>
    <row r="976" spans="1:18" x14ac:dyDescent="0.25">
      <c r="A976" s="32">
        <f>[1]板材才數分析.!D668</f>
        <v>23007</v>
      </c>
      <c r="B976" s="32" t="str">
        <f>料單!E877</f>
        <v>中立板</v>
      </c>
      <c r="C976" s="32">
        <f>料單!L877</f>
        <v>0</v>
      </c>
      <c r="D976" s="32" t="str">
        <f>料單!M877</f>
        <v/>
      </c>
      <c r="E976" s="32">
        <f>料單!F877</f>
        <v>-36</v>
      </c>
      <c r="F976" s="32" t="str">
        <f>料單!G877</f>
        <v>AA</v>
      </c>
      <c r="G976" s="32">
        <f>料單!H877</f>
        <v>-22</v>
      </c>
      <c r="H976" s="32" t="str">
        <f>料單!I877</f>
        <v/>
      </c>
      <c r="I976" s="32">
        <f>料單!J877</f>
        <v>18</v>
      </c>
      <c r="J976" s="32">
        <f>料單!K877</f>
        <v>0</v>
      </c>
      <c r="K976" s="53">
        <f ca="1">板材才數分析.!O668</f>
        <v>0</v>
      </c>
      <c r="L976" s="32" t="str">
        <f>IFERROR(VLOOKUP(C976,[1]資料庫!$K$3:$AA$10,17,FALSE),"")</f>
        <v/>
      </c>
      <c r="M976" s="32">
        <f>IFERROR(
    INDEX(單價表!$E$3:$M$1000,
          MATCH($C976, 單價表!$B$3:$B$1000, 0),
          MATCH($I976, 單價表!$E$2:$M$2, 0)
    ),
    ""
)</f>
        <v>99</v>
      </c>
      <c r="N976" s="35">
        <f t="shared" ca="1" si="28"/>
        <v>0</v>
      </c>
      <c r="O976" s="32" t="str">
        <f>料單!P877</f>
        <v/>
      </c>
      <c r="P976" s="32" t="str">
        <f>料單!Q877</f>
        <v>側</v>
      </c>
      <c r="Q976" s="32" t="str">
        <f>料單!R877</f>
        <v>排</v>
      </c>
      <c r="R976" s="32">
        <f>料單!S877</f>
        <v>0</v>
      </c>
    </row>
    <row r="977" spans="1:18" x14ac:dyDescent="0.25">
      <c r="A977" s="32">
        <f>[1]板材才數分析.!D669</f>
        <v>23008</v>
      </c>
      <c r="B977" s="32" t="str">
        <f>料單!E878</f>
        <v>活隔</v>
      </c>
      <c r="C977" s="32">
        <f>料單!L878</f>
        <v>0</v>
      </c>
      <c r="D977" s="32" t="str">
        <f>料單!M878</f>
        <v/>
      </c>
      <c r="E977" s="32">
        <f>料單!F878</f>
        <v>0</v>
      </c>
      <c r="F977" s="32" t="str">
        <f>料單!G878</f>
        <v>AA</v>
      </c>
      <c r="G977" s="32">
        <f>料單!H878</f>
        <v>-32</v>
      </c>
      <c r="H977" s="32" t="str">
        <f>料單!I878</f>
        <v>AA</v>
      </c>
      <c r="I977" s="32">
        <f>料單!J878</f>
        <v>18</v>
      </c>
      <c r="J977" s="32">
        <f>料單!K878</f>
        <v>0</v>
      </c>
      <c r="K977" s="53">
        <f ca="1">板材才數分析.!O669</f>
        <v>0</v>
      </c>
      <c r="L977" s="32" t="str">
        <f>IFERROR(VLOOKUP(C977,[1]資料庫!$K$3:$AA$10,17,FALSE),"")</f>
        <v/>
      </c>
      <c r="M977" s="32">
        <f>IFERROR(
    INDEX(單價表!$E$3:$M$1000,
          MATCH($C977, 單價表!$B$3:$B$1000, 0),
          MATCH($I977, 單價表!$E$2:$M$2, 0)
    ),
    ""
)</f>
        <v>99</v>
      </c>
      <c r="N977" s="35">
        <f t="shared" ca="1" si="28"/>
        <v>0</v>
      </c>
      <c r="O977" s="32" t="str">
        <f>料單!P878</f>
        <v/>
      </c>
      <c r="P977" s="32" t="str">
        <f>料單!Q878</f>
        <v/>
      </c>
      <c r="Q977" s="32" t="str">
        <f>料單!R878</f>
        <v/>
      </c>
      <c r="R977" s="32">
        <f>料單!S878</f>
        <v>0</v>
      </c>
    </row>
    <row r="978" spans="1:18" x14ac:dyDescent="0.25">
      <c r="A978" s="32">
        <f>[1]板材才數分析.!D670</f>
        <v>23009</v>
      </c>
      <c r="B978" s="32" t="str">
        <f>料單!E879</f>
        <v>固隔</v>
      </c>
      <c r="C978" s="32">
        <f>料單!L879</f>
        <v>0</v>
      </c>
      <c r="D978" s="32" t="str">
        <f>料單!M879</f>
        <v/>
      </c>
      <c r="E978" s="32">
        <f>料單!F879</f>
        <v>0</v>
      </c>
      <c r="F978" s="32" t="str">
        <f>料單!G879</f>
        <v>AA</v>
      </c>
      <c r="G978" s="32">
        <f>料單!H879</f>
        <v>-22</v>
      </c>
      <c r="H978" s="32" t="str">
        <f>料單!I879</f>
        <v/>
      </c>
      <c r="I978" s="32">
        <f>料單!J879</f>
        <v>18</v>
      </c>
      <c r="J978" s="32">
        <f>料單!K879</f>
        <v>0</v>
      </c>
      <c r="K978" s="53">
        <f ca="1">板材才數分析.!O670</f>
        <v>0</v>
      </c>
      <c r="L978" s="32" t="str">
        <f>IFERROR(VLOOKUP(C978,[1]資料庫!$K$3:$AA$10,17,FALSE),"")</f>
        <v/>
      </c>
      <c r="M978" s="32">
        <f>IFERROR(
    INDEX(單價表!$E$3:$M$1000,
          MATCH($C978, 單價表!$B$3:$B$1000, 0),
          MATCH($I978, 單價表!$E$2:$M$2, 0)
    ),
    ""
)</f>
        <v>99</v>
      </c>
      <c r="N978" s="35">
        <f t="shared" ca="1" si="28"/>
        <v>0</v>
      </c>
      <c r="O978" s="32" t="str">
        <f>料單!P879</f>
        <v/>
      </c>
      <c r="P978" s="32" t="str">
        <f>料單!Q879</f>
        <v>固</v>
      </c>
      <c r="Q978" s="32" t="str">
        <f>料單!R879</f>
        <v/>
      </c>
      <c r="R978" s="32">
        <f>料單!S879</f>
        <v>0</v>
      </c>
    </row>
    <row r="979" spans="1:18" x14ac:dyDescent="0.25">
      <c r="A979" s="32">
        <f>[1]板材才數分析.!D671</f>
        <v>23010</v>
      </c>
      <c r="B979" s="32" t="str">
        <f>料單!E880</f>
        <v>左門板</v>
      </c>
      <c r="C979" s="32">
        <f>料單!L880</f>
        <v>0</v>
      </c>
      <c r="D979" s="32" t="str">
        <f>料單!M880</f>
        <v/>
      </c>
      <c r="E979" s="32">
        <f>料單!F880</f>
        <v>0</v>
      </c>
      <c r="F979" s="32" t="str">
        <f>料單!G880</f>
        <v>AA</v>
      </c>
      <c r="G979" s="32">
        <f>料單!H880</f>
        <v>-4</v>
      </c>
      <c r="H979" s="32" t="str">
        <f>料單!I880</f>
        <v>AA</v>
      </c>
      <c r="I979" s="32">
        <f>料單!J880</f>
        <v>18</v>
      </c>
      <c r="J979" s="32">
        <f>料單!K880</f>
        <v>0</v>
      </c>
      <c r="K979" s="53">
        <f ca="1">板材才數分析.!O671</f>
        <v>0</v>
      </c>
      <c r="L979" s="32" t="str">
        <f>IFERROR(VLOOKUP(C979,[1]資料庫!$K$3:$AA$10,17,FALSE),"")</f>
        <v/>
      </c>
      <c r="M979" s="32">
        <f>IFERROR(
    INDEX(單價表!$E$3:$M$1000,
          MATCH($C979, 單價表!$B$3:$B$1000, 0),
          MATCH($I979, 單價表!$E$2:$M$2, 0)
    ),
    ""
)</f>
        <v>99</v>
      </c>
      <c r="N979" s="35">
        <f t="shared" ca="1" si="28"/>
        <v>0</v>
      </c>
      <c r="O979" s="32" t="str">
        <f>料單!P880</f>
        <v>鉸2</v>
      </c>
      <c r="P979" s="32" t="str">
        <f>料單!Q880</f>
        <v/>
      </c>
      <c r="Q979" s="32" t="str">
        <f>料單!R880</f>
        <v/>
      </c>
      <c r="R979" s="32">
        <f>料單!S880</f>
        <v>0</v>
      </c>
    </row>
    <row r="980" spans="1:18" x14ac:dyDescent="0.25">
      <c r="A980" s="32">
        <f>[1]板材才數分析.!D672</f>
        <v>23011</v>
      </c>
      <c r="B980" s="32" t="str">
        <f>料單!E881</f>
        <v>右門板</v>
      </c>
      <c r="C980" s="32">
        <f>料單!L881</f>
        <v>0</v>
      </c>
      <c r="D980" s="32" t="str">
        <f>料單!M881</f>
        <v/>
      </c>
      <c r="E980" s="32">
        <f>料單!F881</f>
        <v>0</v>
      </c>
      <c r="F980" s="32" t="str">
        <f>料單!G881</f>
        <v>AA</v>
      </c>
      <c r="G980" s="32">
        <f>料單!H881</f>
        <v>-4</v>
      </c>
      <c r="H980" s="32" t="str">
        <f>料單!I881</f>
        <v>AA</v>
      </c>
      <c r="I980" s="32">
        <f>料單!J881</f>
        <v>18</v>
      </c>
      <c r="J980" s="32">
        <f>料單!K881</f>
        <v>0</v>
      </c>
      <c r="K980" s="53">
        <f ca="1">板材才數分析.!O672</f>
        <v>0</v>
      </c>
      <c r="L980" s="32" t="str">
        <f>IFERROR(VLOOKUP(C980,[1]資料庫!$K$3:$AA$10,17,FALSE),"")</f>
        <v/>
      </c>
      <c r="M980" s="32">
        <f>IFERROR(
    INDEX(單價表!$E$3:$M$1000,
          MATCH($C980, 單價表!$B$3:$B$1000, 0),
          MATCH($I980, 單價表!$E$2:$M$2, 0)
    ),
    ""
)</f>
        <v>99</v>
      </c>
      <c r="N980" s="35">
        <f t="shared" ca="1" si="28"/>
        <v>0</v>
      </c>
      <c r="O980" s="32" t="str">
        <f>料單!P881</f>
        <v>鉸2</v>
      </c>
      <c r="P980" s="32" t="str">
        <f>料單!Q881</f>
        <v/>
      </c>
      <c r="Q980" s="32" t="str">
        <f>料單!R881</f>
        <v/>
      </c>
      <c r="R980" s="32">
        <f>料單!S881</f>
        <v>0</v>
      </c>
    </row>
    <row r="981" spans="1:18" x14ac:dyDescent="0.25">
      <c r="A981" s="32">
        <f>[1]板材才數分析.!D673</f>
        <v>23012</v>
      </c>
      <c r="B981" s="32">
        <f>料單!E882</f>
        <v>0</v>
      </c>
      <c r="C981" s="32">
        <f>料單!L882</f>
        <v>0</v>
      </c>
      <c r="D981" s="32" t="str">
        <f>料單!M882</f>
        <v/>
      </c>
      <c r="E981" s="32">
        <f>料單!F882</f>
        <v>0</v>
      </c>
      <c r="F981" s="32" t="str">
        <f>料單!G882</f>
        <v/>
      </c>
      <c r="G981" s="32">
        <f>料單!H882</f>
        <v>0</v>
      </c>
      <c r="H981" s="32" t="str">
        <f>料單!I882</f>
        <v/>
      </c>
      <c r="I981" s="32">
        <f>料單!J882</f>
        <v>0</v>
      </c>
      <c r="J981" s="32">
        <f>料單!K882</f>
        <v>0</v>
      </c>
      <c r="K981" s="53">
        <f ca="1">板材才數分析.!O673</f>
        <v>0</v>
      </c>
      <c r="L981" s="32" t="str">
        <f>IFERROR(VLOOKUP(C981,[1]資料庫!$K$3:$AA$10,17,FALSE),"")</f>
        <v/>
      </c>
      <c r="M981" s="32" t="str">
        <f>IFERROR(
    INDEX(單價表!$E$3:$M$1000,
          MATCH($C981, 單價表!$B$3:$B$1000, 0),
          MATCH($I981, 單價表!$E$2:$M$2, 0)
    ),
    ""
)</f>
        <v/>
      </c>
      <c r="N981" s="35" t="str">
        <f t="shared" ca="1" si="28"/>
        <v/>
      </c>
      <c r="O981" s="32" t="str">
        <f>料單!P882</f>
        <v/>
      </c>
      <c r="P981" s="32" t="str">
        <f>料單!Q882</f>
        <v/>
      </c>
      <c r="Q981" s="32" t="str">
        <f>料單!R882</f>
        <v/>
      </c>
      <c r="R981" s="32">
        <f>料單!S882</f>
        <v>0</v>
      </c>
    </row>
    <row r="982" spans="1:18" x14ac:dyDescent="0.25">
      <c r="A982" s="32">
        <f>[1]板材才數分析.!D674</f>
        <v>23013</v>
      </c>
      <c r="B982" s="32">
        <f>料單!E883</f>
        <v>0</v>
      </c>
      <c r="C982" s="32">
        <f>料單!L883</f>
        <v>0</v>
      </c>
      <c r="D982" s="32" t="str">
        <f>料單!M883</f>
        <v/>
      </c>
      <c r="E982" s="32">
        <f>料單!F883</f>
        <v>0</v>
      </c>
      <c r="F982" s="32" t="str">
        <f>料單!G883</f>
        <v/>
      </c>
      <c r="G982" s="32">
        <f>料單!H883</f>
        <v>0</v>
      </c>
      <c r="H982" s="32" t="str">
        <f>料單!I883</f>
        <v/>
      </c>
      <c r="I982" s="32">
        <f>料單!J883</f>
        <v>0</v>
      </c>
      <c r="J982" s="32">
        <f>料單!K883</f>
        <v>0</v>
      </c>
      <c r="K982" s="53">
        <f ca="1">板材才數分析.!O674</f>
        <v>0</v>
      </c>
      <c r="L982" s="32" t="str">
        <f>IFERROR(VLOOKUP(C982,[1]資料庫!$K$3:$AA$10,17,FALSE),"")</f>
        <v/>
      </c>
      <c r="M982" s="32" t="str">
        <f>IFERROR(
    INDEX(單價表!$E$3:$M$1000,
          MATCH($C982, 單價表!$B$3:$B$1000, 0),
          MATCH($I982, 單價表!$E$2:$M$2, 0)
    ),
    ""
)</f>
        <v/>
      </c>
      <c r="N982" s="35" t="str">
        <f t="shared" ca="1" si="28"/>
        <v/>
      </c>
      <c r="O982" s="32" t="str">
        <f>料單!P883</f>
        <v/>
      </c>
      <c r="P982" s="32" t="str">
        <f>料單!Q883</f>
        <v/>
      </c>
      <c r="Q982" s="32" t="str">
        <f>料單!R883</f>
        <v/>
      </c>
      <c r="R982" s="32">
        <f>料單!S883</f>
        <v>0</v>
      </c>
    </row>
    <row r="983" spans="1:18" x14ac:dyDescent="0.25">
      <c r="A983" s="32">
        <f>[1]板材才數分析.!D675</f>
        <v>23014</v>
      </c>
      <c r="B983" s="32">
        <f>料單!E884</f>
        <v>0</v>
      </c>
      <c r="C983" s="32">
        <f>料單!L884</f>
        <v>0</v>
      </c>
      <c r="D983" s="32" t="str">
        <f>料單!M884</f>
        <v/>
      </c>
      <c r="E983" s="32">
        <f>料單!F884</f>
        <v>0</v>
      </c>
      <c r="F983" s="32" t="str">
        <f>料單!G884</f>
        <v/>
      </c>
      <c r="G983" s="32">
        <f>料單!H884</f>
        <v>0</v>
      </c>
      <c r="H983" s="32" t="str">
        <f>料單!I884</f>
        <v/>
      </c>
      <c r="I983" s="32">
        <f>料單!J884</f>
        <v>0</v>
      </c>
      <c r="J983" s="32">
        <f>料單!K884</f>
        <v>0</v>
      </c>
      <c r="K983" s="53">
        <f ca="1">板材才數分析.!O675</f>
        <v>0</v>
      </c>
      <c r="L983" s="32" t="str">
        <f>IFERROR(VLOOKUP(C983,[1]資料庫!$K$3:$AA$10,17,FALSE),"")</f>
        <v/>
      </c>
      <c r="M983" s="32" t="str">
        <f>IFERROR(
    INDEX(單價表!$E$3:$M$1000,
          MATCH($C983, 單價表!$B$3:$B$1000, 0),
          MATCH($I983, 單價表!$E$2:$M$2, 0)
    ),
    ""
)</f>
        <v/>
      </c>
      <c r="N983" s="35" t="str">
        <f t="shared" ca="1" si="28"/>
        <v/>
      </c>
      <c r="O983" s="32" t="str">
        <f>料單!P884</f>
        <v/>
      </c>
      <c r="P983" s="32" t="str">
        <f>料單!Q884</f>
        <v/>
      </c>
      <c r="Q983" s="32" t="str">
        <f>料單!R884</f>
        <v/>
      </c>
      <c r="R983" s="32">
        <f>料單!S884</f>
        <v>0</v>
      </c>
    </row>
    <row r="984" spans="1:18" x14ac:dyDescent="0.25">
      <c r="A984" s="32">
        <f>[1]板材才數分析.!D676</f>
        <v>23015</v>
      </c>
      <c r="B984" s="32">
        <f>料單!E885</f>
        <v>0</v>
      </c>
      <c r="C984" s="32">
        <f>料單!L885</f>
        <v>0</v>
      </c>
      <c r="D984" s="32" t="str">
        <f>料單!M885</f>
        <v/>
      </c>
      <c r="E984" s="32">
        <f>料單!F885</f>
        <v>0</v>
      </c>
      <c r="F984" s="32" t="str">
        <f>料單!G885</f>
        <v/>
      </c>
      <c r="G984" s="32">
        <f>料單!H885</f>
        <v>0</v>
      </c>
      <c r="H984" s="32" t="str">
        <f>料單!I885</f>
        <v/>
      </c>
      <c r="I984" s="32">
        <f>料單!J885</f>
        <v>0</v>
      </c>
      <c r="J984" s="32">
        <f>料單!K885</f>
        <v>0</v>
      </c>
      <c r="K984" s="53">
        <f ca="1">板材才數分析.!O676</f>
        <v>0</v>
      </c>
      <c r="L984" s="32" t="str">
        <f>IFERROR(VLOOKUP(C984,[1]資料庫!$K$3:$AA$10,17,FALSE),"")</f>
        <v/>
      </c>
      <c r="M984" s="32" t="str">
        <f>IFERROR(
    INDEX(單價表!$E$3:$M$1000,
          MATCH($C984, 單價表!$B$3:$B$1000, 0),
          MATCH($I984, 單價表!$E$2:$M$2, 0)
    ),
    ""
)</f>
        <v/>
      </c>
      <c r="N984" s="35" t="str">
        <f t="shared" ca="1" si="28"/>
        <v/>
      </c>
      <c r="O984" s="32" t="str">
        <f>料單!P885</f>
        <v/>
      </c>
      <c r="P984" s="32" t="str">
        <f>料單!Q885</f>
        <v/>
      </c>
      <c r="Q984" s="32" t="str">
        <f>料單!R885</f>
        <v/>
      </c>
      <c r="R984" s="32">
        <f>料單!S885</f>
        <v>0</v>
      </c>
    </row>
    <row r="985" spans="1:18" x14ac:dyDescent="0.25">
      <c r="A985" s="32">
        <f>[1]板材才數分析.!D677</f>
        <v>23016</v>
      </c>
      <c r="B985" s="32">
        <f>料單!E886</f>
        <v>0</v>
      </c>
      <c r="C985" s="32">
        <f>料單!L886</f>
        <v>0</v>
      </c>
      <c r="D985" s="32" t="str">
        <f>料單!M886</f>
        <v/>
      </c>
      <c r="E985" s="32">
        <f>料單!F886</f>
        <v>0</v>
      </c>
      <c r="F985" s="32" t="str">
        <f>料單!G886</f>
        <v/>
      </c>
      <c r="G985" s="32">
        <f>料單!H886</f>
        <v>0</v>
      </c>
      <c r="H985" s="32" t="str">
        <f>料單!I886</f>
        <v/>
      </c>
      <c r="I985" s="32">
        <f>料單!J886</f>
        <v>0</v>
      </c>
      <c r="J985" s="32">
        <f>料單!K886</f>
        <v>0</v>
      </c>
      <c r="K985" s="53">
        <f ca="1">板材才數分析.!O677</f>
        <v>0</v>
      </c>
      <c r="L985" s="32" t="str">
        <f>IFERROR(VLOOKUP(C985,[1]資料庫!$K$3:$AA$10,17,FALSE),"")</f>
        <v/>
      </c>
      <c r="M985" s="32" t="str">
        <f>IFERROR(
    INDEX(單價表!$E$3:$M$1000,
          MATCH($C985, 單價表!$B$3:$B$1000, 0),
          MATCH($I985, 單價表!$E$2:$M$2, 0)
    ),
    ""
)</f>
        <v/>
      </c>
      <c r="N985" s="35" t="str">
        <f t="shared" ca="1" si="28"/>
        <v/>
      </c>
      <c r="O985" s="32" t="str">
        <f>料單!P886</f>
        <v/>
      </c>
      <c r="P985" s="32" t="str">
        <f>料單!Q886</f>
        <v/>
      </c>
      <c r="Q985" s="32" t="str">
        <f>料單!R886</f>
        <v/>
      </c>
      <c r="R985" s="32">
        <f>料單!S886</f>
        <v>0</v>
      </c>
    </row>
    <row r="986" spans="1:18" x14ac:dyDescent="0.25">
      <c r="A986" s="32">
        <f>[1]板材才數分析.!D678</f>
        <v>23017</v>
      </c>
      <c r="B986" s="32">
        <f>料單!E887</f>
        <v>0</v>
      </c>
      <c r="C986" s="32">
        <f>料單!L887</f>
        <v>0</v>
      </c>
      <c r="D986" s="32" t="str">
        <f>料單!M887</f>
        <v/>
      </c>
      <c r="E986" s="32">
        <f>料單!F887</f>
        <v>0</v>
      </c>
      <c r="F986" s="32" t="str">
        <f>料單!G887</f>
        <v/>
      </c>
      <c r="G986" s="32">
        <f>料單!H887</f>
        <v>0</v>
      </c>
      <c r="H986" s="32" t="str">
        <f>料單!I887</f>
        <v/>
      </c>
      <c r="I986" s="32">
        <f>料單!J887</f>
        <v>0</v>
      </c>
      <c r="J986" s="32">
        <f>料單!K887</f>
        <v>0</v>
      </c>
      <c r="K986" s="53">
        <f ca="1">板材才數分析.!O678</f>
        <v>0</v>
      </c>
      <c r="L986" s="32" t="str">
        <f>IFERROR(VLOOKUP(C986,[1]資料庫!$K$3:$AA$10,17,FALSE),"")</f>
        <v/>
      </c>
      <c r="M986" s="32" t="str">
        <f>IFERROR(
    INDEX(單價表!$E$3:$M$1000,
          MATCH($C986, 單價表!$B$3:$B$1000, 0),
          MATCH($I986, 單價表!$E$2:$M$2, 0)
    ),
    ""
)</f>
        <v/>
      </c>
      <c r="N986" s="35" t="str">
        <f t="shared" ca="1" si="28"/>
        <v/>
      </c>
      <c r="O986" s="32" t="str">
        <f>料單!P887</f>
        <v/>
      </c>
      <c r="P986" s="32" t="str">
        <f>料單!Q887</f>
        <v/>
      </c>
      <c r="Q986" s="32" t="str">
        <f>料單!R887</f>
        <v/>
      </c>
      <c r="R986" s="32">
        <f>料單!S887</f>
        <v>0</v>
      </c>
    </row>
    <row r="987" spans="1:18" x14ac:dyDescent="0.25">
      <c r="A987" s="32">
        <f>[1]板材才數分析.!D679</f>
        <v>23018</v>
      </c>
      <c r="B987" s="32">
        <f>料單!E888</f>
        <v>0</v>
      </c>
      <c r="C987" s="32">
        <f>料單!L888</f>
        <v>0</v>
      </c>
      <c r="D987" s="32" t="str">
        <f>料單!M888</f>
        <v/>
      </c>
      <c r="E987" s="32">
        <f>料單!F888</f>
        <v>0</v>
      </c>
      <c r="F987" s="32" t="str">
        <f>料單!G888</f>
        <v/>
      </c>
      <c r="G987" s="32">
        <f>料單!H888</f>
        <v>0</v>
      </c>
      <c r="H987" s="32" t="str">
        <f>料單!I888</f>
        <v/>
      </c>
      <c r="I987" s="32">
        <f>料單!J888</f>
        <v>0</v>
      </c>
      <c r="J987" s="32">
        <f>料單!K888</f>
        <v>0</v>
      </c>
      <c r="K987" s="53">
        <f ca="1">板材才數分析.!O679</f>
        <v>0</v>
      </c>
      <c r="M987" s="32" t="str">
        <f>IFERROR(
    INDEX(單價表!$E$3:$M$1000,
          MATCH($C987, 單價表!$B$3:$B$1000, 0),
          MATCH($I987, 單價表!$E$2:$M$2, 0)
    ),
    ""
)</f>
        <v/>
      </c>
      <c r="N987" s="35" t="str">
        <f t="shared" ca="1" si="28"/>
        <v/>
      </c>
      <c r="O987" s="32" t="str">
        <f>料單!P888</f>
        <v/>
      </c>
      <c r="P987" s="32" t="str">
        <f>料單!Q888</f>
        <v/>
      </c>
      <c r="Q987" s="32" t="str">
        <f>料單!R888</f>
        <v/>
      </c>
      <c r="R987" s="32">
        <f>料單!S888</f>
        <v>0</v>
      </c>
    </row>
    <row r="988" spans="1:18" x14ac:dyDescent="0.25">
      <c r="A988" s="32">
        <f>[1]板材才數分析.!D680</f>
        <v>23019</v>
      </c>
      <c r="B988" s="32">
        <f>料單!E889</f>
        <v>0</v>
      </c>
      <c r="C988" s="32">
        <f>料單!L889</f>
        <v>0</v>
      </c>
      <c r="D988" s="32" t="str">
        <f>料單!M889</f>
        <v/>
      </c>
      <c r="E988" s="32">
        <f>料單!F889</f>
        <v>0</v>
      </c>
      <c r="F988" s="32" t="str">
        <f>料單!G889</f>
        <v/>
      </c>
      <c r="G988" s="32">
        <f>料單!H889</f>
        <v>0</v>
      </c>
      <c r="H988" s="32" t="str">
        <f>料單!I889</f>
        <v/>
      </c>
      <c r="I988" s="32">
        <f>料單!J889</f>
        <v>0</v>
      </c>
      <c r="J988" s="32">
        <f>料單!K889</f>
        <v>0</v>
      </c>
      <c r="K988" s="53">
        <f ca="1">板材才數分析.!O680</f>
        <v>0</v>
      </c>
      <c r="M988" s="32" t="str">
        <f>IFERROR(
    INDEX(單價表!$E$3:$M$1000,
          MATCH($C988, 單價表!$B$3:$B$1000, 0),
          MATCH($I988, 單價表!$E$2:$M$2, 0)
    ),
    ""
)</f>
        <v/>
      </c>
      <c r="N988" s="35" t="str">
        <f t="shared" ca="1" si="28"/>
        <v/>
      </c>
      <c r="O988" s="32" t="str">
        <f>料單!P889</f>
        <v/>
      </c>
      <c r="P988" s="32" t="str">
        <f>料單!Q889</f>
        <v/>
      </c>
      <c r="Q988" s="32" t="str">
        <f>料單!R889</f>
        <v/>
      </c>
      <c r="R988" s="32">
        <f>料單!S889</f>
        <v>0</v>
      </c>
    </row>
    <row r="989" spans="1:18" x14ac:dyDescent="0.25">
      <c r="A989" s="32">
        <f>[1]板材才數分析.!D681</f>
        <v>23020</v>
      </c>
      <c r="B989" s="32">
        <f>料單!E890</f>
        <v>0</v>
      </c>
      <c r="C989" s="32">
        <f>料單!L890</f>
        <v>0</v>
      </c>
      <c r="D989" s="32" t="str">
        <f>料單!M890</f>
        <v/>
      </c>
      <c r="E989" s="32">
        <f>料單!F890</f>
        <v>0</v>
      </c>
      <c r="F989" s="32" t="str">
        <f>料單!G890</f>
        <v/>
      </c>
      <c r="G989" s="32">
        <f>料單!H890</f>
        <v>0</v>
      </c>
      <c r="H989" s="32" t="str">
        <f>料單!I890</f>
        <v/>
      </c>
      <c r="I989" s="32">
        <f>料單!J890</f>
        <v>0</v>
      </c>
      <c r="J989" s="32">
        <f>料單!K890</f>
        <v>0</v>
      </c>
      <c r="K989" s="53">
        <f ca="1">板材才數分析.!O681</f>
        <v>0</v>
      </c>
      <c r="M989" s="32" t="str">
        <f>IFERROR(
    INDEX(單價表!$E$3:$M$1000,
          MATCH($C989, 單價表!$B$3:$B$1000, 0),
          MATCH($I989, 單價表!$E$2:$M$2, 0)
    ),
    ""
)</f>
        <v/>
      </c>
      <c r="N989" s="35" t="str">
        <f t="shared" ca="1" si="28"/>
        <v/>
      </c>
      <c r="O989" s="32" t="str">
        <f>料單!P890</f>
        <v/>
      </c>
      <c r="P989" s="32" t="str">
        <f>料單!Q890</f>
        <v/>
      </c>
      <c r="Q989" s="32" t="str">
        <f>料單!R890</f>
        <v/>
      </c>
      <c r="R989" s="32">
        <f>料單!S890</f>
        <v>0</v>
      </c>
    </row>
    <row r="990" spans="1:18" x14ac:dyDescent="0.25">
      <c r="A990" s="32">
        <f>[1]板材才數分析.!D682</f>
        <v>23021</v>
      </c>
      <c r="B990" s="32">
        <f>料單!E891</f>
        <v>0</v>
      </c>
      <c r="C990" s="32">
        <f>料單!L891</f>
        <v>0</v>
      </c>
      <c r="D990" s="32" t="str">
        <f>料單!M891</f>
        <v/>
      </c>
      <c r="E990" s="32">
        <f>料單!F891</f>
        <v>0</v>
      </c>
      <c r="F990" s="32" t="str">
        <f>料單!G891</f>
        <v/>
      </c>
      <c r="G990" s="32">
        <f>料單!H891</f>
        <v>0</v>
      </c>
      <c r="H990" s="32" t="str">
        <f>料單!I891</f>
        <v/>
      </c>
      <c r="I990" s="32">
        <f>料單!J891</f>
        <v>0</v>
      </c>
      <c r="J990" s="32">
        <f>料單!K891</f>
        <v>0</v>
      </c>
      <c r="K990" s="53">
        <f ca="1">板材才數分析.!O682</f>
        <v>0</v>
      </c>
      <c r="M990" s="32" t="str">
        <f>IFERROR(
    INDEX(單價表!$E$3:$M$1000,
          MATCH($C990, 單價表!$B$3:$B$1000, 0),
          MATCH($I990, 單價表!$E$2:$M$2, 0)
    ),
    ""
)</f>
        <v/>
      </c>
      <c r="N990" s="35" t="str">
        <f t="shared" ca="1" si="28"/>
        <v/>
      </c>
      <c r="O990" s="32" t="str">
        <f>料單!P891</f>
        <v/>
      </c>
      <c r="P990" s="32" t="str">
        <f>料單!Q891</f>
        <v/>
      </c>
      <c r="Q990" s="32" t="str">
        <f>料單!R891</f>
        <v/>
      </c>
      <c r="R990" s="32">
        <f>料單!S891</f>
        <v>0</v>
      </c>
    </row>
    <row r="991" spans="1:18" x14ac:dyDescent="0.25">
      <c r="A991" s="32">
        <f>[1]板材才數分析.!D683</f>
        <v>23022</v>
      </c>
      <c r="B991" s="32">
        <f>料單!E892</f>
        <v>0</v>
      </c>
      <c r="C991" s="32">
        <f>料單!L892</f>
        <v>0</v>
      </c>
      <c r="D991" s="32" t="str">
        <f>料單!M892</f>
        <v/>
      </c>
      <c r="E991" s="32">
        <f>料單!F892</f>
        <v>0</v>
      </c>
      <c r="F991" s="32" t="str">
        <f>料單!G892</f>
        <v/>
      </c>
      <c r="G991" s="32">
        <f>料單!H892</f>
        <v>0</v>
      </c>
      <c r="H991" s="32" t="str">
        <f>料單!I892</f>
        <v/>
      </c>
      <c r="I991" s="32">
        <f>料單!J892</f>
        <v>0</v>
      </c>
      <c r="J991" s="32">
        <f>料單!K892</f>
        <v>0</v>
      </c>
      <c r="K991" s="53">
        <f ca="1">板材才數分析.!O683</f>
        <v>0</v>
      </c>
      <c r="M991" s="32" t="str">
        <f>IFERROR(
    INDEX(單價表!$E$3:$M$1000,
          MATCH($C991, 單價表!$B$3:$B$1000, 0),
          MATCH($I991, 單價表!$E$2:$M$2, 0)
    ),
    ""
)</f>
        <v/>
      </c>
      <c r="N991" s="35" t="str">
        <f t="shared" ca="1" si="28"/>
        <v/>
      </c>
      <c r="O991" s="32" t="str">
        <f>料單!P892</f>
        <v/>
      </c>
      <c r="P991" s="32" t="str">
        <f>料單!Q892</f>
        <v/>
      </c>
      <c r="Q991" s="32" t="str">
        <f>料單!R892</f>
        <v/>
      </c>
      <c r="R991" s="32">
        <f>料單!S892</f>
        <v>0</v>
      </c>
    </row>
    <row r="992" spans="1:18" x14ac:dyDescent="0.25">
      <c r="A992" s="32">
        <f>[1]板材才數分析.!D684</f>
        <v>23023</v>
      </c>
      <c r="B992" s="32">
        <f>料單!E893</f>
        <v>0</v>
      </c>
      <c r="C992" s="32">
        <f>料單!L893</f>
        <v>0</v>
      </c>
      <c r="D992" s="32" t="str">
        <f>料單!M893</f>
        <v/>
      </c>
      <c r="E992" s="32">
        <f>料單!F893</f>
        <v>0</v>
      </c>
      <c r="F992" s="32" t="str">
        <f>料單!G893</f>
        <v/>
      </c>
      <c r="G992" s="32">
        <f>料單!H893</f>
        <v>0</v>
      </c>
      <c r="H992" s="32" t="str">
        <f>料單!I893</f>
        <v/>
      </c>
      <c r="I992" s="32">
        <f>料單!J893</f>
        <v>0</v>
      </c>
      <c r="J992" s="32">
        <f>料單!K893</f>
        <v>0</v>
      </c>
      <c r="K992" s="53">
        <f ca="1">板材才數分析.!O684</f>
        <v>0</v>
      </c>
      <c r="M992" s="32" t="str">
        <f>IFERROR(
    INDEX(單價表!$E$3:$M$1000,
          MATCH($C992, 單價表!$B$3:$B$1000, 0),
          MATCH($I992, 單價表!$E$2:$M$2, 0)
    ),
    ""
)</f>
        <v/>
      </c>
      <c r="N992" s="35" t="str">
        <f t="shared" ca="1" si="28"/>
        <v/>
      </c>
      <c r="O992" s="32" t="str">
        <f>料單!P893</f>
        <v/>
      </c>
      <c r="P992" s="32" t="str">
        <f>料單!Q893</f>
        <v/>
      </c>
      <c r="Q992" s="32" t="str">
        <f>料單!R893</f>
        <v/>
      </c>
      <c r="R992" s="32">
        <f>料單!S893</f>
        <v>0</v>
      </c>
    </row>
    <row r="993" spans="1:18" x14ac:dyDescent="0.25">
      <c r="A993" s="32">
        <f>[1]板材才數分析.!D685</f>
        <v>23024</v>
      </c>
      <c r="B993" s="32">
        <f>料單!E894</f>
        <v>0</v>
      </c>
      <c r="C993" s="32">
        <f>料單!L894</f>
        <v>0</v>
      </c>
      <c r="D993" s="32" t="str">
        <f>料單!M894</f>
        <v/>
      </c>
      <c r="E993" s="32">
        <f>料單!F894</f>
        <v>0</v>
      </c>
      <c r="F993" s="32" t="str">
        <f>料單!G894</f>
        <v/>
      </c>
      <c r="G993" s="32">
        <f>料單!H894</f>
        <v>0</v>
      </c>
      <c r="H993" s="32" t="str">
        <f>料單!I894</f>
        <v/>
      </c>
      <c r="I993" s="32">
        <f>料單!J894</f>
        <v>0</v>
      </c>
      <c r="J993" s="32">
        <f>料單!K894</f>
        <v>0</v>
      </c>
      <c r="K993" s="53">
        <f ca="1">板材才數分析.!O685</f>
        <v>0</v>
      </c>
      <c r="M993" s="32" t="str">
        <f>IFERROR(
    INDEX(單價表!$E$3:$M$1000,
          MATCH($C993, 單價表!$B$3:$B$1000, 0),
          MATCH($I993, 單價表!$E$2:$M$2, 0)
    ),
    ""
)</f>
        <v/>
      </c>
      <c r="N993" s="35" t="str">
        <f t="shared" ca="1" si="28"/>
        <v/>
      </c>
      <c r="O993" s="32" t="str">
        <f>料單!P894</f>
        <v/>
      </c>
      <c r="P993" s="32" t="str">
        <f>料單!Q894</f>
        <v/>
      </c>
      <c r="Q993" s="32" t="str">
        <f>料單!R894</f>
        <v/>
      </c>
      <c r="R993" s="32">
        <f>料單!S894</f>
        <v>0</v>
      </c>
    </row>
    <row r="994" spans="1:18" x14ac:dyDescent="0.25">
      <c r="A994" s="32">
        <f>[1]板材才數分析.!D686</f>
        <v>23025</v>
      </c>
      <c r="B994" s="32">
        <f>料單!E895</f>
        <v>0</v>
      </c>
      <c r="C994" s="32">
        <f>料單!L895</f>
        <v>0</v>
      </c>
      <c r="D994" s="32" t="str">
        <f>料單!M895</f>
        <v/>
      </c>
      <c r="E994" s="32">
        <f>料單!F895</f>
        <v>0</v>
      </c>
      <c r="F994" s="32" t="str">
        <f>料單!G895</f>
        <v/>
      </c>
      <c r="G994" s="32">
        <f>料單!H895</f>
        <v>0</v>
      </c>
      <c r="H994" s="32" t="str">
        <f>料單!I895</f>
        <v/>
      </c>
      <c r="I994" s="32">
        <f>料單!J895</f>
        <v>0</v>
      </c>
      <c r="J994" s="32">
        <f>料單!K895</f>
        <v>0</v>
      </c>
      <c r="K994" s="53">
        <f ca="1">板材才數分析.!O686</f>
        <v>0</v>
      </c>
      <c r="M994" s="32" t="str">
        <f>IFERROR(
    INDEX(單價表!$E$3:$M$1000,
          MATCH($C994, 單價表!$B$3:$B$1000, 0),
          MATCH($I994, 單價表!$E$2:$M$2, 0)
    ),
    ""
)</f>
        <v/>
      </c>
      <c r="N994" s="35" t="str">
        <f t="shared" ca="1" si="28"/>
        <v/>
      </c>
      <c r="O994" s="32" t="str">
        <f>料單!P895</f>
        <v/>
      </c>
      <c r="P994" s="32" t="str">
        <f>料單!Q895</f>
        <v/>
      </c>
      <c r="Q994" s="32" t="str">
        <f>料單!R895</f>
        <v/>
      </c>
      <c r="R994" s="32">
        <f>料單!S895</f>
        <v>0</v>
      </c>
    </row>
    <row r="995" spans="1:18" x14ac:dyDescent="0.25">
      <c r="A995" s="32">
        <f>[1]板材才數分析.!D687</f>
        <v>23026</v>
      </c>
      <c r="B995" s="32">
        <f>料單!E896</f>
        <v>0</v>
      </c>
      <c r="C995" s="32">
        <f>料單!L896</f>
        <v>0</v>
      </c>
      <c r="D995" s="32" t="str">
        <f>料單!M896</f>
        <v/>
      </c>
      <c r="E995" s="32">
        <f>料單!F896</f>
        <v>0</v>
      </c>
      <c r="F995" s="32" t="str">
        <f>料單!G896</f>
        <v/>
      </c>
      <c r="G995" s="32">
        <f>料單!H896</f>
        <v>0</v>
      </c>
      <c r="H995" s="32" t="str">
        <f>料單!I896</f>
        <v/>
      </c>
      <c r="I995" s="32">
        <f>料單!J896</f>
        <v>0</v>
      </c>
      <c r="J995" s="32">
        <f>料單!K896</f>
        <v>0</v>
      </c>
      <c r="K995" s="53">
        <f ca="1">板材才數分析.!O687</f>
        <v>0</v>
      </c>
      <c r="M995" s="32" t="str">
        <f>IFERROR(
    INDEX(單價表!$E$3:$M$1000,
          MATCH($C995, 單價表!$B$3:$B$1000, 0),
          MATCH($I995, 單價表!$E$2:$M$2, 0)
    ),
    ""
)</f>
        <v/>
      </c>
      <c r="N995" s="35" t="str">
        <f t="shared" ca="1" si="28"/>
        <v/>
      </c>
      <c r="O995" s="32" t="str">
        <f>料單!P896</f>
        <v/>
      </c>
      <c r="P995" s="32" t="str">
        <f>料單!Q896</f>
        <v/>
      </c>
      <c r="Q995" s="32" t="str">
        <f>料單!R896</f>
        <v/>
      </c>
      <c r="R995" s="32">
        <f>料單!S896</f>
        <v>0</v>
      </c>
    </row>
    <row r="996" spans="1:18" x14ac:dyDescent="0.25">
      <c r="A996" s="32">
        <f>[1]板材才數分析.!D688</f>
        <v>23027</v>
      </c>
      <c r="B996" s="32">
        <f>料單!E897</f>
        <v>0</v>
      </c>
      <c r="C996" s="32">
        <f>料單!L897</f>
        <v>0</v>
      </c>
      <c r="D996" s="32" t="str">
        <f>料單!M897</f>
        <v/>
      </c>
      <c r="E996" s="32">
        <f>料單!F897</f>
        <v>0</v>
      </c>
      <c r="F996" s="32" t="str">
        <f>料單!G897</f>
        <v/>
      </c>
      <c r="G996" s="32">
        <f>料單!H897</f>
        <v>0</v>
      </c>
      <c r="H996" s="32" t="str">
        <f>料單!I897</f>
        <v/>
      </c>
      <c r="I996" s="32">
        <f>料單!J897</f>
        <v>0</v>
      </c>
      <c r="J996" s="32">
        <f>料單!K897</f>
        <v>0</v>
      </c>
      <c r="K996" s="53">
        <f ca="1">板材才數分析.!O688</f>
        <v>0</v>
      </c>
      <c r="M996" s="32" t="str">
        <f>IFERROR(
    INDEX(單價表!$E$3:$M$1000,
          MATCH($C996, 單價表!$B$3:$B$1000, 0),
          MATCH($I996, 單價表!$E$2:$M$2, 0)
    ),
    ""
)</f>
        <v/>
      </c>
      <c r="N996" s="35" t="str">
        <f t="shared" ca="1" si="28"/>
        <v/>
      </c>
      <c r="O996" s="32" t="str">
        <f>料單!P897</f>
        <v/>
      </c>
      <c r="P996" s="32" t="str">
        <f>料單!Q897</f>
        <v/>
      </c>
      <c r="Q996" s="32" t="str">
        <f>料單!R897</f>
        <v/>
      </c>
      <c r="R996" s="32">
        <f>料單!S897</f>
        <v>0</v>
      </c>
    </row>
    <row r="997" spans="1:18" x14ac:dyDescent="0.25">
      <c r="A997" s="32">
        <f>[1]板材才數分析.!D689</f>
        <v>23028</v>
      </c>
      <c r="B997" s="32">
        <f>料單!E898</f>
        <v>0</v>
      </c>
      <c r="C997" s="32">
        <f>料單!L898</f>
        <v>0</v>
      </c>
      <c r="D997" s="32" t="str">
        <f>料單!M898</f>
        <v/>
      </c>
      <c r="E997" s="32">
        <f>料單!F898</f>
        <v>0</v>
      </c>
      <c r="F997" s="32" t="str">
        <f>料單!G898</f>
        <v/>
      </c>
      <c r="G997" s="32">
        <f>料單!H898</f>
        <v>0</v>
      </c>
      <c r="H997" s="32" t="str">
        <f>料單!I898</f>
        <v/>
      </c>
      <c r="I997" s="32">
        <f>料單!J898</f>
        <v>0</v>
      </c>
      <c r="J997" s="32">
        <f>料單!K898</f>
        <v>0</v>
      </c>
      <c r="K997" s="53">
        <f ca="1">板材才數分析.!O689</f>
        <v>0</v>
      </c>
      <c r="M997" s="32" t="str">
        <f>IFERROR(
    INDEX(單價表!$E$3:$M$1000,
          MATCH($C997, 單價表!$B$3:$B$1000, 0),
          MATCH($I997, 單價表!$E$2:$M$2, 0)
    ),
    ""
)</f>
        <v/>
      </c>
      <c r="N997" s="35" t="str">
        <f t="shared" ca="1" si="28"/>
        <v/>
      </c>
      <c r="O997" s="32" t="str">
        <f>料單!P898</f>
        <v/>
      </c>
      <c r="P997" s="32" t="str">
        <f>料單!Q898</f>
        <v/>
      </c>
      <c r="Q997" s="32" t="str">
        <f>料單!R898</f>
        <v/>
      </c>
      <c r="R997" s="32">
        <f>料單!S898</f>
        <v>0</v>
      </c>
    </row>
    <row r="998" spans="1:18" x14ac:dyDescent="0.25">
      <c r="A998" s="32">
        <f>[1]板材才數分析.!D690</f>
        <v>23029</v>
      </c>
      <c r="B998" s="32">
        <f>料單!E899</f>
        <v>0</v>
      </c>
      <c r="C998" s="32">
        <f>料單!L899</f>
        <v>0</v>
      </c>
      <c r="D998" s="32" t="str">
        <f>料單!M899</f>
        <v/>
      </c>
      <c r="E998" s="32">
        <f>料單!F899</f>
        <v>0</v>
      </c>
      <c r="F998" s="32" t="str">
        <f>料單!G899</f>
        <v/>
      </c>
      <c r="G998" s="32">
        <f>料單!H899</f>
        <v>0</v>
      </c>
      <c r="H998" s="32" t="str">
        <f>料單!I899</f>
        <v/>
      </c>
      <c r="I998" s="32">
        <f>料單!J899</f>
        <v>0</v>
      </c>
      <c r="J998" s="32">
        <f>料單!K899</f>
        <v>0</v>
      </c>
      <c r="K998" s="53">
        <f ca="1">板材才數分析.!O690</f>
        <v>0</v>
      </c>
      <c r="M998" s="32" t="str">
        <f>IFERROR(
    INDEX(單價表!$E$3:$M$1000,
          MATCH($C998, 單價表!$B$3:$B$1000, 0),
          MATCH($I998, 單價表!$E$2:$M$2, 0)
    ),
    ""
)</f>
        <v/>
      </c>
      <c r="N998" s="35" t="str">
        <f t="shared" ca="1" si="28"/>
        <v/>
      </c>
      <c r="O998" s="32" t="str">
        <f>料單!P899</f>
        <v/>
      </c>
      <c r="P998" s="32" t="str">
        <f>料單!Q899</f>
        <v/>
      </c>
      <c r="Q998" s="32" t="str">
        <f>料單!R899</f>
        <v/>
      </c>
      <c r="R998" s="32">
        <f>料單!S899</f>
        <v>0</v>
      </c>
    </row>
    <row r="999" spans="1:18" x14ac:dyDescent="0.25">
      <c r="A999" s="32">
        <f>[1]板材才數分析.!D691</f>
        <v>23030</v>
      </c>
      <c r="B999" s="32">
        <f>料單!E900</f>
        <v>0</v>
      </c>
      <c r="C999" s="32">
        <f>料單!L900</f>
        <v>0</v>
      </c>
      <c r="D999" s="32" t="str">
        <f>料單!M900</f>
        <v/>
      </c>
      <c r="E999" s="32">
        <f>料單!F900</f>
        <v>0</v>
      </c>
      <c r="F999" s="32" t="str">
        <f>料單!G900</f>
        <v/>
      </c>
      <c r="G999" s="32">
        <f>料單!H900</f>
        <v>0</v>
      </c>
      <c r="H999" s="32" t="str">
        <f>料單!I900</f>
        <v/>
      </c>
      <c r="I999" s="32">
        <f>料單!J900</f>
        <v>0</v>
      </c>
      <c r="J999" s="32">
        <f>料單!K900</f>
        <v>0</v>
      </c>
      <c r="K999" s="53">
        <f ca="1">板材才數分析.!O691</f>
        <v>0</v>
      </c>
      <c r="L999" s="400" t="str">
        <f>IFERROR(VLOOKUP(C999,[1]資料庫!$K$3:$AA$10,17,FALSE),"")</f>
        <v/>
      </c>
      <c r="M999" s="32" t="str">
        <f>IFERROR(
    INDEX(單價表!$E$3:$M$1000,
          MATCH($C999, 單價表!$B$3:$B$1000, 0),
          MATCH($I999, 單價表!$E$2:$M$2, 0)
    ),
    ""
)</f>
        <v/>
      </c>
      <c r="N999" s="399" t="str">
        <f t="shared" ca="1" si="28"/>
        <v/>
      </c>
      <c r="O999" s="32" t="str">
        <f>料單!P900</f>
        <v/>
      </c>
      <c r="P999" s="32" t="str">
        <f>料單!Q900</f>
        <v/>
      </c>
      <c r="Q999" s="32" t="str">
        <f>料單!R900</f>
        <v/>
      </c>
      <c r="R999" s="32">
        <f>料單!S900</f>
        <v>0</v>
      </c>
    </row>
    <row r="1000" spans="1:18" x14ac:dyDescent="0.25">
      <c r="B1000" s="400"/>
      <c r="C1000" s="400"/>
      <c r="D1000" s="400"/>
      <c r="E1000" s="400"/>
      <c r="F1000" s="400"/>
      <c r="G1000" s="400"/>
      <c r="H1000" s="400"/>
      <c r="I1000" s="400"/>
      <c r="J1000" s="400"/>
      <c r="K1000" s="401"/>
      <c r="L1000" s="400" t="str">
        <f>IFERROR(VLOOKUP(C1000,[1]資料庫!$K$3:$AA$10,17,FALSE),"")</f>
        <v/>
      </c>
      <c r="M1000" s="400"/>
      <c r="N1000" s="399">
        <f t="shared" si="28"/>
        <v>0</v>
      </c>
      <c r="O1000" s="32">
        <f>料單!P901</f>
        <v>0</v>
      </c>
      <c r="P1000" s="32">
        <f>料單!Q901</f>
        <v>0</v>
      </c>
      <c r="Q1000" s="32">
        <f>料單!R901</f>
        <v>0</v>
      </c>
    </row>
    <row r="1001" spans="1:18" x14ac:dyDescent="0.25">
      <c r="B1001" s="400"/>
      <c r="C1001" s="400"/>
      <c r="D1001" s="400"/>
      <c r="E1001" s="400"/>
      <c r="F1001" s="400"/>
      <c r="G1001" s="400"/>
      <c r="H1001" s="400"/>
      <c r="I1001" s="400"/>
      <c r="J1001" s="400"/>
      <c r="K1001" s="401"/>
      <c r="L1001" s="400" t="str">
        <f>IFERROR(VLOOKUP(C1001,[1]資料庫!$K$3:$AA$10,17,FALSE),"")</f>
        <v/>
      </c>
      <c r="M1001" s="400"/>
      <c r="N1001" s="399">
        <f t="shared" si="28"/>
        <v>0</v>
      </c>
    </row>
    <row r="1002" spans="1:18" x14ac:dyDescent="0.25">
      <c r="B1002" s="400"/>
      <c r="C1002" s="400"/>
      <c r="D1002" s="400"/>
      <c r="E1002" s="400"/>
      <c r="F1002" s="400"/>
      <c r="G1002" s="400"/>
      <c r="H1002" s="400"/>
      <c r="I1002" s="400"/>
      <c r="J1002" s="400"/>
      <c r="K1002" s="401"/>
      <c r="L1002" s="400" t="str">
        <f>IFERROR(VLOOKUP(C1002,[1]資料庫!$K$3:$AA$10,17,FALSE),"")</f>
        <v/>
      </c>
      <c r="M1002" s="400"/>
      <c r="N1002" s="399">
        <f t="shared" si="28"/>
        <v>0</v>
      </c>
    </row>
    <row r="1003" spans="1:18" x14ac:dyDescent="0.25">
      <c r="B1003" s="400"/>
      <c r="C1003" s="400"/>
      <c r="D1003" s="400"/>
      <c r="E1003" s="400"/>
      <c r="F1003" s="400"/>
      <c r="G1003" s="400"/>
      <c r="H1003" s="400"/>
      <c r="I1003" s="400"/>
      <c r="J1003" s="400"/>
      <c r="K1003" s="401"/>
      <c r="L1003" s="400" t="str">
        <f>IFERROR(VLOOKUP(C1003,[1]資料庫!$K$3:$AA$10,17,FALSE),"")</f>
        <v/>
      </c>
      <c r="M1003" s="400"/>
      <c r="N1003" s="399">
        <f t="shared" si="28"/>
        <v>0</v>
      </c>
      <c r="O1003" s="32" t="str">
        <f>IFERROR(VLOOKUP(D1003,[1]資料庫!$P$4:$Q$136,2,FALSE),"")</f>
        <v/>
      </c>
    </row>
    <row r="1004" spans="1:18" x14ac:dyDescent="0.25">
      <c r="B1004" s="400"/>
      <c r="C1004" s="400"/>
      <c r="D1004" s="400"/>
      <c r="E1004" s="400"/>
      <c r="F1004" s="400"/>
      <c r="G1004" s="400"/>
      <c r="H1004" s="400"/>
      <c r="I1004" s="400"/>
      <c r="J1004" s="400"/>
      <c r="K1004" s="401"/>
      <c r="L1004" s="400" t="str">
        <f>IFERROR(VLOOKUP(C1004,[1]資料庫!$K$3:$AA$10,17,FALSE),"")</f>
        <v/>
      </c>
      <c r="M1004" s="400"/>
      <c r="N1004" s="399">
        <f t="shared" si="28"/>
        <v>0</v>
      </c>
    </row>
    <row r="1005" spans="1:18" x14ac:dyDescent="0.25">
      <c r="N1005" s="35">
        <f t="shared" si="28"/>
        <v>0</v>
      </c>
    </row>
    <row r="1007" spans="1:18" x14ac:dyDescent="0.25">
      <c r="H1007" s="524" t="s">
        <v>67</v>
      </c>
      <c r="I1007" s="524"/>
      <c r="J1007" s="524"/>
      <c r="K1007" s="54">
        <f ca="1">SUM(K970:K1003)</f>
        <v>0</v>
      </c>
      <c r="L1007" s="48" t="str">
        <f>L970</f>
        <v/>
      </c>
      <c r="M1007" s="48"/>
      <c r="N1007" s="49"/>
      <c r="O1007" s="466">
        <f ca="1">SUM(N970:N1004)</f>
        <v>0</v>
      </c>
      <c r="P1007" s="47"/>
    </row>
    <row r="1008" spans="1:18" x14ac:dyDescent="0.25">
      <c r="A1008" s="403" t="str">
        <f>料單!A903</f>
        <v>櫃體名稱</v>
      </c>
      <c r="B1008" s="403">
        <f>料單!C903</f>
        <v>0</v>
      </c>
    </row>
    <row r="1009" spans="1:18" x14ac:dyDescent="0.25">
      <c r="A1009" s="403" t="str">
        <f>料單!A904</f>
        <v>櫃號</v>
      </c>
      <c r="B1009" s="403">
        <f>料單!C904</f>
        <v>24</v>
      </c>
    </row>
    <row r="1010" spans="1:18" x14ac:dyDescent="0.25">
      <c r="A1010" s="403" t="str">
        <f>料單!A905</f>
        <v>櫃高</v>
      </c>
      <c r="B1010" s="403">
        <f>料單!C905</f>
        <v>0</v>
      </c>
    </row>
    <row r="1011" spans="1:18" x14ac:dyDescent="0.25">
      <c r="A1011" s="403" t="str">
        <f>料單!A906</f>
        <v>櫃深</v>
      </c>
      <c r="B1011" s="403">
        <f>料單!C906</f>
        <v>0</v>
      </c>
    </row>
    <row r="1012" spans="1:18" x14ac:dyDescent="0.25">
      <c r="A1012" s="403" t="str">
        <f>料單!A907</f>
        <v>櫃寬</v>
      </c>
      <c r="B1012" s="403">
        <f>料單!C907</f>
        <v>0</v>
      </c>
    </row>
    <row r="1013" spans="1:18" x14ac:dyDescent="0.25">
      <c r="A1013" s="46" t="s">
        <v>79</v>
      </c>
      <c r="B1013" s="46" t="s">
        <v>236</v>
      </c>
      <c r="C1013" s="46" t="s">
        <v>1651</v>
      </c>
      <c r="D1013" s="46" t="s">
        <v>81</v>
      </c>
      <c r="E1013" s="46" t="s">
        <v>0</v>
      </c>
      <c r="F1013" s="46" t="s">
        <v>17</v>
      </c>
      <c r="G1013" s="46" t="s">
        <v>1</v>
      </c>
      <c r="H1013" s="46" t="s">
        <v>17</v>
      </c>
      <c r="I1013" s="46" t="s">
        <v>85</v>
      </c>
      <c r="J1013" s="46" t="s">
        <v>66</v>
      </c>
      <c r="K1013" s="61" t="s">
        <v>2726</v>
      </c>
      <c r="L1013" s="46" t="s">
        <v>87</v>
      </c>
      <c r="M1013" s="46" t="s">
        <v>234</v>
      </c>
      <c r="N1013" s="50" t="s">
        <v>88</v>
      </c>
      <c r="O1013" s="46" t="s">
        <v>9</v>
      </c>
      <c r="P1013" s="46" t="s">
        <v>9</v>
      </c>
      <c r="Q1013" s="46" t="s">
        <v>9</v>
      </c>
      <c r="R1013" s="46" t="s">
        <v>9</v>
      </c>
    </row>
    <row r="1014" spans="1:18" x14ac:dyDescent="0.25">
      <c r="A1014" s="32">
        <f>[1]板材才數分析.!D692</f>
        <v>24001</v>
      </c>
      <c r="B1014" s="32" t="str">
        <f>料單!E910</f>
        <v>頂板</v>
      </c>
      <c r="C1014" s="32">
        <f>料單!L910</f>
        <v>0</v>
      </c>
      <c r="D1014" s="32" t="str">
        <f>料單!M910</f>
        <v/>
      </c>
      <c r="E1014" s="32">
        <f>料單!F910</f>
        <v>-36</v>
      </c>
      <c r="F1014" s="32" t="str">
        <f>料單!G910</f>
        <v>AA</v>
      </c>
      <c r="G1014" s="32">
        <f>料單!H910</f>
        <v>0</v>
      </c>
      <c r="H1014" s="32" t="str">
        <f>料單!I910</f>
        <v/>
      </c>
      <c r="I1014" s="32">
        <f>料單!J910</f>
        <v>18</v>
      </c>
      <c r="J1014" s="32">
        <f>料單!K910</f>
        <v>0</v>
      </c>
      <c r="K1014" s="53">
        <f ca="1">板材才數分析.!O692</f>
        <v>0</v>
      </c>
      <c r="L1014" s="32" t="str">
        <f>IFERROR(VLOOKUP(C1014,[1]資料庫!$K$3:$AA$10,17,FALSE),"")</f>
        <v/>
      </c>
      <c r="M1014" s="32">
        <f>IFERROR(
    INDEX(單價表!$E$3:$M$1000,
          MATCH($C1014, 單價表!$B$3:$B$1000, 0),
          MATCH($I1014, 單價表!$E$2:$M$2, 0)
    ),
    ""
)</f>
        <v>99</v>
      </c>
      <c r="N1014" s="35">
        <f t="shared" ref="N1014:N1046" ca="1" si="29">IFERROR((K1014*M1014),"")</f>
        <v>0</v>
      </c>
      <c r="O1014" s="32" t="str">
        <f>料單!P910</f>
        <v>背板溝</v>
      </c>
      <c r="P1014" s="32" t="str">
        <f>料單!Q910</f>
        <v>側</v>
      </c>
      <c r="Q1014" s="32" t="str">
        <f>料單!R910</f>
        <v/>
      </c>
      <c r="R1014" s="32">
        <f>料單!S910</f>
        <v>0</v>
      </c>
    </row>
    <row r="1015" spans="1:18" x14ac:dyDescent="0.25">
      <c r="A1015" s="32">
        <f>[1]板材才數分析.!D693</f>
        <v>24002</v>
      </c>
      <c r="B1015" s="32" t="str">
        <f>料單!E911</f>
        <v>底板</v>
      </c>
      <c r="C1015" s="32">
        <f>料單!L911</f>
        <v>0</v>
      </c>
      <c r="D1015" s="32" t="str">
        <f>料單!M911</f>
        <v/>
      </c>
      <c r="E1015" s="32">
        <f>料單!F911</f>
        <v>-36</v>
      </c>
      <c r="F1015" s="32" t="str">
        <f>料單!G911</f>
        <v>AA</v>
      </c>
      <c r="G1015" s="32">
        <f>料單!H911</f>
        <v>0</v>
      </c>
      <c r="H1015" s="32" t="str">
        <f>料單!I911</f>
        <v/>
      </c>
      <c r="I1015" s="32">
        <f>料單!J911</f>
        <v>18</v>
      </c>
      <c r="J1015" s="32">
        <f>料單!K911</f>
        <v>0</v>
      </c>
      <c r="K1015" s="53">
        <f ca="1">板材才數分析.!O693</f>
        <v>0</v>
      </c>
      <c r="L1015" s="32" t="str">
        <f>IFERROR(VLOOKUP(C1015,[1]資料庫!$K$3:$AA$10,17,FALSE),"")</f>
        <v/>
      </c>
      <c r="M1015" s="32">
        <f>IFERROR(
    INDEX(單價表!$E$3:$M$1000,
          MATCH($C1015, 單價表!$B$3:$B$1000, 0),
          MATCH($I1015, 單價表!$E$2:$M$2, 0)
    ),
    ""
)</f>
        <v>99</v>
      </c>
      <c r="N1015" s="35">
        <f t="shared" ca="1" si="29"/>
        <v>0</v>
      </c>
      <c r="O1015" s="32" t="str">
        <f>料單!P911</f>
        <v>背板溝</v>
      </c>
      <c r="P1015" s="32" t="str">
        <f>料單!Q911</f>
        <v>側</v>
      </c>
      <c r="Q1015" s="32" t="str">
        <f>料單!R911</f>
        <v/>
      </c>
      <c r="R1015" s="32">
        <f>料單!S911</f>
        <v>0</v>
      </c>
    </row>
    <row r="1016" spans="1:18" x14ac:dyDescent="0.25">
      <c r="A1016" s="32">
        <f>[1]板材才數分析.!D694</f>
        <v>24003</v>
      </c>
      <c r="B1016" s="32" t="str">
        <f>料單!E912</f>
        <v>左側板</v>
      </c>
      <c r="C1016" s="32">
        <f>料單!L912</f>
        <v>0</v>
      </c>
      <c r="D1016" s="32" t="str">
        <f>料單!M912</f>
        <v/>
      </c>
      <c r="E1016" s="32">
        <f>料單!F912</f>
        <v>0</v>
      </c>
      <c r="F1016" s="32" t="str">
        <f>料單!G912</f>
        <v>AA</v>
      </c>
      <c r="G1016" s="32">
        <f>料單!H912</f>
        <v>0</v>
      </c>
      <c r="H1016" s="32" t="str">
        <f>料單!I912</f>
        <v>AA</v>
      </c>
      <c r="I1016" s="32">
        <f>料單!J912</f>
        <v>18</v>
      </c>
      <c r="J1016" s="32">
        <f>料單!K912</f>
        <v>0</v>
      </c>
      <c r="K1016" s="53">
        <f ca="1">板材才數分析.!O694</f>
        <v>0</v>
      </c>
      <c r="L1016" s="32" t="str">
        <f>IFERROR(VLOOKUP(C1016,[1]資料庫!$K$3:$AA$10,17,FALSE),"")</f>
        <v/>
      </c>
      <c r="M1016" s="32">
        <f>IFERROR(
    INDEX(單價表!$E$3:$M$1000,
          MATCH($C1016, 單價表!$B$3:$B$1000, 0),
          MATCH($I1016, 單價表!$E$2:$M$2, 0)
    ),
    ""
)</f>
        <v>99</v>
      </c>
      <c r="N1016" s="35">
        <f t="shared" ca="1" si="29"/>
        <v>0</v>
      </c>
      <c r="O1016" s="32" t="str">
        <f>料單!P912</f>
        <v>背板溝</v>
      </c>
      <c r="P1016" s="32" t="str">
        <f>料單!Q912</f>
        <v>面</v>
      </c>
      <c r="Q1016" s="32" t="str">
        <f>料單!R912</f>
        <v>排</v>
      </c>
      <c r="R1016" s="32">
        <f>料單!S912</f>
        <v>0</v>
      </c>
    </row>
    <row r="1017" spans="1:18" x14ac:dyDescent="0.25">
      <c r="A1017" s="32">
        <f>[1]板材才數分析.!D695</f>
        <v>24004</v>
      </c>
      <c r="B1017" s="32" t="str">
        <f>料單!E913</f>
        <v>右側板</v>
      </c>
      <c r="C1017" s="32">
        <f>料單!L913</f>
        <v>0</v>
      </c>
      <c r="D1017" s="32" t="str">
        <f>料單!M913</f>
        <v/>
      </c>
      <c r="E1017" s="32">
        <f>料單!F913</f>
        <v>0</v>
      </c>
      <c r="F1017" s="32" t="str">
        <f>料單!G913</f>
        <v>AA</v>
      </c>
      <c r="G1017" s="32">
        <f>料單!H913</f>
        <v>0</v>
      </c>
      <c r="H1017" s="32" t="str">
        <f>料單!I913</f>
        <v>AA</v>
      </c>
      <c r="I1017" s="32">
        <f>料單!J913</f>
        <v>18</v>
      </c>
      <c r="J1017" s="32">
        <f>料單!K913</f>
        <v>0</v>
      </c>
      <c r="K1017" s="53">
        <f ca="1">板材才數分析.!O695</f>
        <v>0</v>
      </c>
      <c r="L1017" s="32" t="str">
        <f>IFERROR(VLOOKUP(C1017,[1]資料庫!$K$3:$AA$10,17,FALSE),"")</f>
        <v/>
      </c>
      <c r="M1017" s="32">
        <f>IFERROR(
    INDEX(單價表!$E$3:$M$1000,
          MATCH($C1017, 單價表!$B$3:$B$1000, 0),
          MATCH($I1017, 單價表!$E$2:$M$2, 0)
    ),
    ""
)</f>
        <v>99</v>
      </c>
      <c r="N1017" s="35">
        <f t="shared" ca="1" si="29"/>
        <v>0</v>
      </c>
      <c r="O1017" s="32" t="str">
        <f>料單!P913</f>
        <v>背板溝</v>
      </c>
      <c r="P1017" s="32" t="str">
        <f>料單!Q913</f>
        <v>面</v>
      </c>
      <c r="Q1017" s="32" t="str">
        <f>料單!R913</f>
        <v>排</v>
      </c>
      <c r="R1017" s="32">
        <f>料單!S913</f>
        <v>0</v>
      </c>
    </row>
    <row r="1018" spans="1:18" x14ac:dyDescent="0.25">
      <c r="A1018" s="32">
        <f>[1]板材才數分析.!D696</f>
        <v>24005</v>
      </c>
      <c r="B1018" s="32" t="str">
        <f>料單!E914</f>
        <v>背板</v>
      </c>
      <c r="C1018" s="32">
        <f>料單!L914</f>
        <v>0</v>
      </c>
      <c r="D1018" s="32" t="str">
        <f>料單!M914</f>
        <v/>
      </c>
      <c r="E1018" s="32">
        <f>料單!F914</f>
        <v>-22</v>
      </c>
      <c r="F1018" s="32" t="str">
        <f>料單!G914</f>
        <v/>
      </c>
      <c r="G1018" s="32">
        <f>料單!H914</f>
        <v>-22</v>
      </c>
      <c r="H1018" s="32" t="str">
        <f>料單!I914</f>
        <v/>
      </c>
      <c r="I1018" s="32">
        <f>料單!J914</f>
        <v>4</v>
      </c>
      <c r="J1018" s="32">
        <f>料單!K914</f>
        <v>0</v>
      </c>
      <c r="K1018" s="53">
        <f ca="1">板材才數分析.!O696</f>
        <v>0</v>
      </c>
      <c r="L1018" s="32" t="str">
        <f>IFERROR(VLOOKUP(C1018,[1]資料庫!$K$3:$AA$10,17,FALSE),"")</f>
        <v/>
      </c>
      <c r="M1018" s="32">
        <f>IFERROR(
    INDEX(單價表!$E$3:$M$1000,
          MATCH($C1018, 單價表!$B$3:$B$1000, 0),
          MATCH($I1018, 單價表!$E$2:$M$2, 0)
    ),
    ""
)</f>
        <v>43</v>
      </c>
      <c r="N1018" s="35">
        <f t="shared" ca="1" si="29"/>
        <v>0</v>
      </c>
      <c r="O1018" s="32" t="str">
        <f>料單!P914</f>
        <v/>
      </c>
      <c r="P1018" s="32" t="str">
        <f>料單!Q914</f>
        <v/>
      </c>
      <c r="Q1018" s="32" t="str">
        <f>料單!R914</f>
        <v/>
      </c>
      <c r="R1018" s="32">
        <f>料單!S914</f>
        <v>0</v>
      </c>
    </row>
    <row r="1019" spans="1:18" x14ac:dyDescent="0.25">
      <c r="A1019" s="32">
        <f>[1]板材才數分析.!D697</f>
        <v>24006</v>
      </c>
      <c r="B1019" s="32" t="str">
        <f>料單!E915</f>
        <v>背拉桿</v>
      </c>
      <c r="C1019" s="32">
        <f>料單!L915</f>
        <v>0</v>
      </c>
      <c r="D1019" s="32" t="str">
        <f>料單!M915</f>
        <v/>
      </c>
      <c r="E1019" s="32">
        <f>料單!F915</f>
        <v>-36</v>
      </c>
      <c r="F1019" s="32" t="str">
        <f>料單!G915</f>
        <v>AA</v>
      </c>
      <c r="G1019" s="32">
        <f>料單!H915</f>
        <v>120</v>
      </c>
      <c r="H1019" s="32" t="str">
        <f>料單!I915</f>
        <v/>
      </c>
      <c r="I1019" s="32">
        <f>料單!J915</f>
        <v>18</v>
      </c>
      <c r="J1019" s="32">
        <f>料單!K915</f>
        <v>0</v>
      </c>
      <c r="K1019" s="53">
        <f ca="1">板材才數分析.!O697</f>
        <v>0</v>
      </c>
      <c r="L1019" s="32" t="str">
        <f>IFERROR(VLOOKUP(C1019,[1]資料庫!$K$3:$AA$10,17,FALSE),"")</f>
        <v/>
      </c>
      <c r="M1019" s="32">
        <f>IFERROR(
    INDEX(單價表!$E$3:$M$1000,
          MATCH($C1019, 單價表!$B$3:$B$1000, 0),
          MATCH($I1019, 單價表!$E$2:$M$2, 0)
    ),
    ""
)</f>
        <v>99</v>
      </c>
      <c r="N1019" s="35">
        <f t="shared" ca="1" si="29"/>
        <v>0</v>
      </c>
      <c r="O1019" s="32" t="str">
        <f>料單!P915</f>
        <v/>
      </c>
      <c r="P1019" s="32" t="str">
        <f>料單!Q915</f>
        <v>側</v>
      </c>
      <c r="Q1019" s="32" t="str">
        <f>料單!R915</f>
        <v/>
      </c>
      <c r="R1019" s="32">
        <f>料單!S915</f>
        <v>0</v>
      </c>
    </row>
    <row r="1020" spans="1:18" x14ac:dyDescent="0.25">
      <c r="A1020" s="32">
        <f>[1]板材才數分析.!D698</f>
        <v>24007</v>
      </c>
      <c r="B1020" s="32" t="str">
        <f>料單!E916</f>
        <v>中立板</v>
      </c>
      <c r="C1020" s="32">
        <f>料單!L916</f>
        <v>0</v>
      </c>
      <c r="D1020" s="32" t="str">
        <f>料單!M916</f>
        <v/>
      </c>
      <c r="E1020" s="32">
        <f>料單!F916</f>
        <v>-36</v>
      </c>
      <c r="F1020" s="32" t="str">
        <f>料單!G916</f>
        <v>AA</v>
      </c>
      <c r="G1020" s="32">
        <f>料單!H916</f>
        <v>-22</v>
      </c>
      <c r="H1020" s="32" t="str">
        <f>料單!I916</f>
        <v/>
      </c>
      <c r="I1020" s="32">
        <f>料單!J916</f>
        <v>18</v>
      </c>
      <c r="J1020" s="32">
        <f>料單!K916</f>
        <v>0</v>
      </c>
      <c r="K1020" s="53">
        <f ca="1">板材才數分析.!O698</f>
        <v>0</v>
      </c>
      <c r="L1020" s="32" t="str">
        <f>IFERROR(VLOOKUP(C1020,[1]資料庫!$K$3:$AA$10,17,FALSE),"")</f>
        <v/>
      </c>
      <c r="M1020" s="32">
        <f>IFERROR(
    INDEX(單價表!$E$3:$M$1000,
          MATCH($C1020, 單價表!$B$3:$B$1000, 0),
          MATCH($I1020, 單價表!$E$2:$M$2, 0)
    ),
    ""
)</f>
        <v>99</v>
      </c>
      <c r="N1020" s="35">
        <f t="shared" ca="1" si="29"/>
        <v>0</v>
      </c>
      <c r="O1020" s="32" t="str">
        <f>料單!P916</f>
        <v/>
      </c>
      <c r="P1020" s="32" t="str">
        <f>料單!Q916</f>
        <v>側</v>
      </c>
      <c r="Q1020" s="32" t="str">
        <f>料單!R916</f>
        <v>排</v>
      </c>
      <c r="R1020" s="32">
        <f>料單!S916</f>
        <v>0</v>
      </c>
    </row>
    <row r="1021" spans="1:18" x14ac:dyDescent="0.25">
      <c r="A1021" s="32">
        <f>[1]板材才數分析.!D699</f>
        <v>24008</v>
      </c>
      <c r="B1021" s="32" t="str">
        <f>料單!E917</f>
        <v>活隔</v>
      </c>
      <c r="C1021" s="32">
        <f>料單!L917</f>
        <v>0</v>
      </c>
      <c r="D1021" s="32" t="str">
        <f>料單!M917</f>
        <v/>
      </c>
      <c r="E1021" s="32">
        <f>料單!F917</f>
        <v>0</v>
      </c>
      <c r="F1021" s="32" t="str">
        <f>料單!G917</f>
        <v>AA</v>
      </c>
      <c r="G1021" s="32">
        <f>料單!H917</f>
        <v>-32</v>
      </c>
      <c r="H1021" s="32" t="str">
        <f>料單!I917</f>
        <v>AA</v>
      </c>
      <c r="I1021" s="32">
        <f>料單!J917</f>
        <v>18</v>
      </c>
      <c r="J1021" s="32">
        <f>料單!K917</f>
        <v>0</v>
      </c>
      <c r="K1021" s="53">
        <f ca="1">板材才數分析.!O699</f>
        <v>0</v>
      </c>
      <c r="L1021" s="32" t="str">
        <f>IFERROR(VLOOKUP(C1021,[1]資料庫!$K$3:$AA$10,17,FALSE),"")</f>
        <v/>
      </c>
      <c r="M1021" s="32">
        <f>IFERROR(
    INDEX(單價表!$E$3:$M$1000,
          MATCH($C1021, 單價表!$B$3:$B$1000, 0),
          MATCH($I1021, 單價表!$E$2:$M$2, 0)
    ),
    ""
)</f>
        <v>99</v>
      </c>
      <c r="N1021" s="35">
        <f t="shared" ca="1" si="29"/>
        <v>0</v>
      </c>
      <c r="O1021" s="32" t="str">
        <f>料單!P917</f>
        <v/>
      </c>
      <c r="P1021" s="32" t="str">
        <f>料單!Q917</f>
        <v/>
      </c>
      <c r="Q1021" s="32" t="str">
        <f>料單!R917</f>
        <v/>
      </c>
      <c r="R1021" s="32">
        <f>料單!S917</f>
        <v>0</v>
      </c>
    </row>
    <row r="1022" spans="1:18" x14ac:dyDescent="0.25">
      <c r="A1022" s="32">
        <f>[1]板材才數分析.!D700</f>
        <v>24009</v>
      </c>
      <c r="B1022" s="32" t="str">
        <f>料單!E918</f>
        <v>固隔</v>
      </c>
      <c r="C1022" s="32">
        <f>料單!L918</f>
        <v>0</v>
      </c>
      <c r="D1022" s="32" t="str">
        <f>料單!M918</f>
        <v/>
      </c>
      <c r="E1022" s="32">
        <f>料單!F918</f>
        <v>0</v>
      </c>
      <c r="F1022" s="32" t="str">
        <f>料單!G918</f>
        <v>AA</v>
      </c>
      <c r="G1022" s="32">
        <f>料單!H918</f>
        <v>-22</v>
      </c>
      <c r="H1022" s="32" t="str">
        <f>料單!I918</f>
        <v/>
      </c>
      <c r="I1022" s="32">
        <f>料單!J918</f>
        <v>18</v>
      </c>
      <c r="J1022" s="32">
        <f>料單!K918</f>
        <v>0</v>
      </c>
      <c r="K1022" s="53">
        <f ca="1">板材才數分析.!O700</f>
        <v>0</v>
      </c>
      <c r="L1022" s="32" t="str">
        <f>IFERROR(VLOOKUP(C1022,[1]資料庫!$K$3:$AA$10,17,FALSE),"")</f>
        <v/>
      </c>
      <c r="M1022" s="32">
        <f>IFERROR(
    INDEX(單價表!$E$3:$M$1000,
          MATCH($C1022, 單價表!$B$3:$B$1000, 0),
          MATCH($I1022, 單價表!$E$2:$M$2, 0)
    ),
    ""
)</f>
        <v>99</v>
      </c>
      <c r="N1022" s="35">
        <f t="shared" ca="1" si="29"/>
        <v>0</v>
      </c>
      <c r="O1022" s="32" t="str">
        <f>料單!P918</f>
        <v/>
      </c>
      <c r="P1022" s="32" t="str">
        <f>料單!Q918</f>
        <v>固</v>
      </c>
      <c r="Q1022" s="32" t="str">
        <f>料單!R918</f>
        <v/>
      </c>
      <c r="R1022" s="32">
        <f>料單!S918</f>
        <v>0</v>
      </c>
    </row>
    <row r="1023" spans="1:18" x14ac:dyDescent="0.25">
      <c r="A1023" s="32">
        <f>[1]板材才數分析.!D701</f>
        <v>24010</v>
      </c>
      <c r="B1023" s="32" t="str">
        <f>料單!E919</f>
        <v>左門板</v>
      </c>
      <c r="C1023" s="32">
        <f>料單!L919</f>
        <v>0</v>
      </c>
      <c r="D1023" s="32" t="str">
        <f>料單!M919</f>
        <v/>
      </c>
      <c r="E1023" s="32">
        <f>料單!F919</f>
        <v>0</v>
      </c>
      <c r="F1023" s="32" t="str">
        <f>料單!G919</f>
        <v>AA</v>
      </c>
      <c r="G1023" s="32">
        <f>料單!H919</f>
        <v>-4</v>
      </c>
      <c r="H1023" s="32" t="str">
        <f>料單!I919</f>
        <v>AA</v>
      </c>
      <c r="I1023" s="32">
        <f>料單!J919</f>
        <v>18</v>
      </c>
      <c r="J1023" s="32">
        <f>料單!K919</f>
        <v>0</v>
      </c>
      <c r="K1023" s="53">
        <f ca="1">板材才數分析.!O701</f>
        <v>0</v>
      </c>
      <c r="L1023" s="32" t="str">
        <f>IFERROR(VLOOKUP(C1023,[1]資料庫!$K$3:$AA$10,17,FALSE),"")</f>
        <v/>
      </c>
      <c r="M1023" s="32">
        <f>IFERROR(
    INDEX(單價表!$E$3:$M$1000,
          MATCH($C1023, 單價表!$B$3:$B$1000, 0),
          MATCH($I1023, 單價表!$E$2:$M$2, 0)
    ),
    ""
)</f>
        <v>99</v>
      </c>
      <c r="N1023" s="35">
        <f t="shared" ca="1" si="29"/>
        <v>0</v>
      </c>
      <c r="O1023" s="32" t="str">
        <f>料單!P919</f>
        <v>鉸2</v>
      </c>
      <c r="P1023" s="32" t="str">
        <f>料單!Q919</f>
        <v/>
      </c>
      <c r="Q1023" s="32" t="str">
        <f>料單!R919</f>
        <v/>
      </c>
      <c r="R1023" s="32">
        <f>料單!S919</f>
        <v>0</v>
      </c>
    </row>
    <row r="1024" spans="1:18" x14ac:dyDescent="0.25">
      <c r="A1024" s="32">
        <f>[1]板材才數分析.!D702</f>
        <v>24011</v>
      </c>
      <c r="B1024" s="32" t="str">
        <f>料單!E920</f>
        <v>右門板</v>
      </c>
      <c r="C1024" s="32">
        <f>料單!L920</f>
        <v>0</v>
      </c>
      <c r="D1024" s="32" t="str">
        <f>料單!M920</f>
        <v/>
      </c>
      <c r="E1024" s="32">
        <f>料單!F920</f>
        <v>0</v>
      </c>
      <c r="F1024" s="32" t="str">
        <f>料單!G920</f>
        <v>AA</v>
      </c>
      <c r="G1024" s="32">
        <f>料單!H920</f>
        <v>-4</v>
      </c>
      <c r="H1024" s="32" t="str">
        <f>料單!I920</f>
        <v>AA</v>
      </c>
      <c r="I1024" s="32">
        <f>料單!J920</f>
        <v>18</v>
      </c>
      <c r="J1024" s="32">
        <f>料單!K920</f>
        <v>0</v>
      </c>
      <c r="K1024" s="53">
        <f ca="1">板材才數分析.!O702</f>
        <v>0</v>
      </c>
      <c r="L1024" s="32" t="str">
        <f>IFERROR(VLOOKUP(C1024,[1]資料庫!$K$3:$AA$10,17,FALSE),"")</f>
        <v/>
      </c>
      <c r="M1024" s="32">
        <f>IFERROR(
    INDEX(單價表!$E$3:$M$1000,
          MATCH($C1024, 單價表!$B$3:$B$1000, 0),
          MATCH($I1024, 單價表!$E$2:$M$2, 0)
    ),
    ""
)</f>
        <v>99</v>
      </c>
      <c r="N1024" s="35">
        <f t="shared" ca="1" si="29"/>
        <v>0</v>
      </c>
      <c r="O1024" s="32" t="str">
        <f>料單!P920</f>
        <v>鉸2</v>
      </c>
      <c r="P1024" s="32" t="str">
        <f>料單!Q920</f>
        <v/>
      </c>
      <c r="Q1024" s="32" t="str">
        <f>料單!R920</f>
        <v/>
      </c>
      <c r="R1024" s="32">
        <f>料單!S920</f>
        <v>0</v>
      </c>
    </row>
    <row r="1025" spans="1:18" x14ac:dyDescent="0.25">
      <c r="A1025" s="32">
        <f>[1]板材才數分析.!D703</f>
        <v>24012</v>
      </c>
      <c r="B1025" s="32">
        <f>料單!E921</f>
        <v>0</v>
      </c>
      <c r="C1025" s="32">
        <f>料單!L921</f>
        <v>0</v>
      </c>
      <c r="D1025" s="32" t="str">
        <f>料單!M921</f>
        <v/>
      </c>
      <c r="E1025" s="32">
        <f>料單!F921</f>
        <v>0</v>
      </c>
      <c r="F1025" s="32" t="str">
        <f>料單!G921</f>
        <v/>
      </c>
      <c r="G1025" s="32">
        <f>料單!H921</f>
        <v>0</v>
      </c>
      <c r="H1025" s="32" t="str">
        <f>料單!I921</f>
        <v/>
      </c>
      <c r="I1025" s="32">
        <f>料單!J921</f>
        <v>0</v>
      </c>
      <c r="J1025" s="32">
        <f>料單!K921</f>
        <v>0</v>
      </c>
      <c r="K1025" s="53">
        <f ca="1">板材才數分析.!O703</f>
        <v>0</v>
      </c>
      <c r="L1025" s="32" t="str">
        <f>IFERROR(VLOOKUP(C1025,[1]資料庫!$K$3:$AA$10,17,FALSE),"")</f>
        <v/>
      </c>
      <c r="M1025" s="32" t="str">
        <f>IFERROR(
    INDEX(單價表!$E$3:$M$1000,
          MATCH($C1025, 單價表!$B$3:$B$1000, 0),
          MATCH($I1025, 單價表!$E$2:$M$2, 0)
    ),
    ""
)</f>
        <v/>
      </c>
      <c r="N1025" s="35" t="str">
        <f t="shared" ca="1" si="29"/>
        <v/>
      </c>
      <c r="O1025" s="32" t="str">
        <f>料單!P921</f>
        <v/>
      </c>
      <c r="P1025" s="32" t="str">
        <f>料單!Q921</f>
        <v/>
      </c>
      <c r="Q1025" s="32" t="str">
        <f>料單!R921</f>
        <v/>
      </c>
      <c r="R1025" s="32">
        <f>料單!S921</f>
        <v>0</v>
      </c>
    </row>
    <row r="1026" spans="1:18" x14ac:dyDescent="0.25">
      <c r="A1026" s="32">
        <f>[1]板材才數分析.!D704</f>
        <v>24013</v>
      </c>
      <c r="B1026" s="32">
        <f>料單!E922</f>
        <v>0</v>
      </c>
      <c r="C1026" s="32">
        <f>料單!L922</f>
        <v>0</v>
      </c>
      <c r="D1026" s="32" t="str">
        <f>料單!M922</f>
        <v/>
      </c>
      <c r="E1026" s="32">
        <f>料單!F922</f>
        <v>0</v>
      </c>
      <c r="F1026" s="32" t="str">
        <f>料單!G922</f>
        <v/>
      </c>
      <c r="G1026" s="32">
        <f>料單!H922</f>
        <v>0</v>
      </c>
      <c r="H1026" s="32" t="str">
        <f>料單!I922</f>
        <v/>
      </c>
      <c r="I1026" s="32">
        <f>料單!J922</f>
        <v>0</v>
      </c>
      <c r="J1026" s="32">
        <f>料單!K922</f>
        <v>0</v>
      </c>
      <c r="K1026" s="53">
        <f ca="1">板材才數分析.!O704</f>
        <v>0</v>
      </c>
      <c r="L1026" s="32" t="str">
        <f>IFERROR(VLOOKUP(C1026,[1]資料庫!$K$3:$AA$10,17,FALSE),"")</f>
        <v/>
      </c>
      <c r="M1026" s="32" t="str">
        <f>IFERROR(
    INDEX(單價表!$E$3:$M$1000,
          MATCH($C1026, 單價表!$B$3:$B$1000, 0),
          MATCH($I1026, 單價表!$E$2:$M$2, 0)
    ),
    ""
)</f>
        <v/>
      </c>
      <c r="N1026" s="35" t="str">
        <f t="shared" ca="1" si="29"/>
        <v/>
      </c>
      <c r="O1026" s="32" t="str">
        <f>料單!P922</f>
        <v/>
      </c>
      <c r="P1026" s="32" t="str">
        <f>料單!Q922</f>
        <v/>
      </c>
      <c r="Q1026" s="32" t="str">
        <f>料單!R922</f>
        <v/>
      </c>
      <c r="R1026" s="32">
        <f>料單!S922</f>
        <v>0</v>
      </c>
    </row>
    <row r="1027" spans="1:18" x14ac:dyDescent="0.25">
      <c r="A1027" s="32">
        <f>[1]板材才數分析.!D705</f>
        <v>24014</v>
      </c>
      <c r="B1027" s="32">
        <f>料單!E923</f>
        <v>0</v>
      </c>
      <c r="C1027" s="32">
        <f>料單!L923</f>
        <v>0</v>
      </c>
      <c r="D1027" s="32" t="str">
        <f>料單!M923</f>
        <v/>
      </c>
      <c r="E1027" s="32">
        <f>料單!F923</f>
        <v>0</v>
      </c>
      <c r="F1027" s="32" t="str">
        <f>料單!G923</f>
        <v/>
      </c>
      <c r="G1027" s="32">
        <f>料單!H923</f>
        <v>0</v>
      </c>
      <c r="H1027" s="32" t="str">
        <f>料單!I923</f>
        <v/>
      </c>
      <c r="I1027" s="32">
        <f>料單!J923</f>
        <v>0</v>
      </c>
      <c r="J1027" s="32">
        <f>料單!K923</f>
        <v>0</v>
      </c>
      <c r="K1027" s="53">
        <f ca="1">板材才數分析.!O705</f>
        <v>0</v>
      </c>
      <c r="L1027" s="32" t="str">
        <f>IFERROR(VLOOKUP(C1027,[1]資料庫!$K$3:$AA$10,17,FALSE),"")</f>
        <v/>
      </c>
      <c r="M1027" s="32" t="str">
        <f>IFERROR(
    INDEX(單價表!$E$3:$M$1000,
          MATCH($C1027, 單價表!$B$3:$B$1000, 0),
          MATCH($I1027, 單價表!$E$2:$M$2, 0)
    ),
    ""
)</f>
        <v/>
      </c>
      <c r="N1027" s="35" t="str">
        <f t="shared" ca="1" si="29"/>
        <v/>
      </c>
      <c r="O1027" s="32" t="str">
        <f>料單!P923</f>
        <v/>
      </c>
      <c r="P1027" s="32" t="str">
        <f>料單!Q923</f>
        <v/>
      </c>
      <c r="Q1027" s="32" t="str">
        <f>料單!R923</f>
        <v/>
      </c>
      <c r="R1027" s="32">
        <f>料單!S923</f>
        <v>0</v>
      </c>
    </row>
    <row r="1028" spans="1:18" x14ac:dyDescent="0.25">
      <c r="A1028" s="32">
        <f>[1]板材才數分析.!D706</f>
        <v>24015</v>
      </c>
      <c r="B1028" s="32">
        <f>料單!E924</f>
        <v>0</v>
      </c>
      <c r="C1028" s="32">
        <f>料單!L924</f>
        <v>0</v>
      </c>
      <c r="D1028" s="32" t="str">
        <f>料單!M924</f>
        <v/>
      </c>
      <c r="E1028" s="32">
        <f>料單!F924</f>
        <v>0</v>
      </c>
      <c r="F1028" s="32" t="str">
        <f>料單!G924</f>
        <v/>
      </c>
      <c r="G1028" s="32">
        <f>料單!H924</f>
        <v>0</v>
      </c>
      <c r="H1028" s="32" t="str">
        <f>料單!I924</f>
        <v/>
      </c>
      <c r="I1028" s="32">
        <f>料單!J924</f>
        <v>0</v>
      </c>
      <c r="J1028" s="32">
        <f>料單!K924</f>
        <v>0</v>
      </c>
      <c r="K1028" s="53">
        <f ca="1">板材才數分析.!O706</f>
        <v>0</v>
      </c>
      <c r="L1028" s="32" t="str">
        <f>IFERROR(VLOOKUP(C1028,[1]資料庫!$K$3:$AA$10,17,FALSE),"")</f>
        <v/>
      </c>
      <c r="M1028" s="32" t="str">
        <f>IFERROR(
    INDEX(單價表!$E$3:$M$1000,
          MATCH($C1028, 單價表!$B$3:$B$1000, 0),
          MATCH($I1028, 單價表!$E$2:$M$2, 0)
    ),
    ""
)</f>
        <v/>
      </c>
      <c r="N1028" s="35" t="str">
        <f t="shared" ca="1" si="29"/>
        <v/>
      </c>
      <c r="O1028" s="32" t="str">
        <f>料單!P924</f>
        <v/>
      </c>
      <c r="P1028" s="32" t="str">
        <f>料單!Q924</f>
        <v/>
      </c>
      <c r="Q1028" s="32" t="str">
        <f>料單!R924</f>
        <v/>
      </c>
      <c r="R1028" s="32">
        <f>料單!S924</f>
        <v>0</v>
      </c>
    </row>
    <row r="1029" spans="1:18" x14ac:dyDescent="0.25">
      <c r="A1029" s="32">
        <f>[1]板材才數分析.!D707</f>
        <v>24016</v>
      </c>
      <c r="B1029" s="32">
        <f>料單!E925</f>
        <v>0</v>
      </c>
      <c r="C1029" s="32">
        <f>料單!L925</f>
        <v>0</v>
      </c>
      <c r="D1029" s="32" t="str">
        <f>料單!M925</f>
        <v/>
      </c>
      <c r="E1029" s="32">
        <f>料單!F925</f>
        <v>0</v>
      </c>
      <c r="F1029" s="32" t="str">
        <f>料單!G925</f>
        <v/>
      </c>
      <c r="G1029" s="32">
        <f>料單!H925</f>
        <v>0</v>
      </c>
      <c r="H1029" s="32" t="str">
        <f>料單!I925</f>
        <v/>
      </c>
      <c r="I1029" s="32">
        <f>料單!J925</f>
        <v>0</v>
      </c>
      <c r="J1029" s="32">
        <f>料單!K925</f>
        <v>0</v>
      </c>
      <c r="K1029" s="53">
        <f ca="1">板材才數分析.!O707</f>
        <v>0</v>
      </c>
      <c r="L1029" s="32" t="str">
        <f>IFERROR(VLOOKUP(C1029,[1]資料庫!$K$3:$AA$10,17,FALSE),"")</f>
        <v/>
      </c>
      <c r="M1029" s="32" t="str">
        <f>IFERROR(
    INDEX(單價表!$E$3:$M$1000,
          MATCH($C1029, 單價表!$B$3:$B$1000, 0),
          MATCH($I1029, 單價表!$E$2:$M$2, 0)
    ),
    ""
)</f>
        <v/>
      </c>
      <c r="N1029" s="35" t="str">
        <f t="shared" ca="1" si="29"/>
        <v/>
      </c>
      <c r="O1029" s="32" t="str">
        <f>料單!P925</f>
        <v/>
      </c>
      <c r="P1029" s="32" t="str">
        <f>料單!Q925</f>
        <v/>
      </c>
      <c r="Q1029" s="32" t="str">
        <f>料單!R925</f>
        <v/>
      </c>
      <c r="R1029" s="32">
        <f>料單!S925</f>
        <v>0</v>
      </c>
    </row>
    <row r="1030" spans="1:18" x14ac:dyDescent="0.25">
      <c r="A1030" s="32">
        <f>[1]板材才數分析.!D708</f>
        <v>24017</v>
      </c>
      <c r="B1030" s="32">
        <f>料單!E926</f>
        <v>0</v>
      </c>
      <c r="C1030" s="32">
        <f>料單!L926</f>
        <v>0</v>
      </c>
      <c r="D1030" s="32" t="str">
        <f>料單!M926</f>
        <v/>
      </c>
      <c r="E1030" s="32">
        <f>料單!F926</f>
        <v>0</v>
      </c>
      <c r="F1030" s="32" t="str">
        <f>料單!G926</f>
        <v/>
      </c>
      <c r="G1030" s="32">
        <f>料單!H926</f>
        <v>0</v>
      </c>
      <c r="H1030" s="32" t="str">
        <f>料單!I926</f>
        <v/>
      </c>
      <c r="I1030" s="32">
        <f>料單!J926</f>
        <v>0</v>
      </c>
      <c r="J1030" s="32">
        <f>料單!K926</f>
        <v>0</v>
      </c>
      <c r="K1030" s="53">
        <f ca="1">板材才數分析.!O708</f>
        <v>0</v>
      </c>
      <c r="L1030" s="32" t="str">
        <f>IFERROR(VLOOKUP(C1030,[1]資料庫!$K$3:$AA$10,17,FALSE),"")</f>
        <v/>
      </c>
      <c r="M1030" s="32" t="str">
        <f>IFERROR(
    INDEX(單價表!$E$3:$M$1000,
          MATCH($C1030, 單價表!$B$3:$B$1000, 0),
          MATCH($I1030, 單價表!$E$2:$M$2, 0)
    ),
    ""
)</f>
        <v/>
      </c>
      <c r="N1030" s="35" t="str">
        <f t="shared" ca="1" si="29"/>
        <v/>
      </c>
      <c r="O1030" s="32" t="str">
        <f>料單!P926</f>
        <v/>
      </c>
      <c r="P1030" s="32" t="str">
        <f>料單!Q926</f>
        <v/>
      </c>
      <c r="Q1030" s="32" t="str">
        <f>料單!R926</f>
        <v/>
      </c>
      <c r="R1030" s="32">
        <f>料單!S926</f>
        <v>0</v>
      </c>
    </row>
    <row r="1031" spans="1:18" x14ac:dyDescent="0.25">
      <c r="A1031" s="32">
        <f>[1]板材才數分析.!D709</f>
        <v>24018</v>
      </c>
      <c r="B1031" s="32">
        <f>料單!E927</f>
        <v>0</v>
      </c>
      <c r="C1031" s="32">
        <f>料單!L927</f>
        <v>0</v>
      </c>
      <c r="D1031" s="32" t="str">
        <f>料單!M927</f>
        <v/>
      </c>
      <c r="E1031" s="32">
        <f>料單!F927</f>
        <v>0</v>
      </c>
      <c r="F1031" s="32" t="str">
        <f>料單!G927</f>
        <v/>
      </c>
      <c r="G1031" s="32">
        <f>料單!H927</f>
        <v>0</v>
      </c>
      <c r="H1031" s="32" t="str">
        <f>料單!I927</f>
        <v/>
      </c>
      <c r="I1031" s="32">
        <f>料單!J927</f>
        <v>0</v>
      </c>
      <c r="J1031" s="32">
        <f>料單!K927</f>
        <v>0</v>
      </c>
      <c r="K1031" s="53">
        <f ca="1">板材才數分析.!O709</f>
        <v>0</v>
      </c>
      <c r="M1031" s="32" t="str">
        <f>IFERROR(
    INDEX(單價表!$E$3:$M$1000,
          MATCH($C1031, 單價表!$B$3:$B$1000, 0),
          MATCH($I1031, 單價表!$E$2:$M$2, 0)
    ),
    ""
)</f>
        <v/>
      </c>
      <c r="N1031" s="35" t="str">
        <f t="shared" ca="1" si="29"/>
        <v/>
      </c>
      <c r="O1031" s="32" t="str">
        <f>料單!P927</f>
        <v/>
      </c>
      <c r="P1031" s="32" t="str">
        <f>料單!Q927</f>
        <v/>
      </c>
      <c r="Q1031" s="32" t="str">
        <f>料單!R927</f>
        <v/>
      </c>
      <c r="R1031" s="32">
        <f>料單!S927</f>
        <v>0</v>
      </c>
    </row>
    <row r="1032" spans="1:18" x14ac:dyDescent="0.25">
      <c r="A1032" s="32">
        <f>[1]板材才數分析.!D710</f>
        <v>24019</v>
      </c>
      <c r="B1032" s="32">
        <f>料單!E928</f>
        <v>0</v>
      </c>
      <c r="C1032" s="32">
        <f>料單!L928</f>
        <v>0</v>
      </c>
      <c r="D1032" s="32" t="str">
        <f>料單!M928</f>
        <v/>
      </c>
      <c r="E1032" s="32">
        <f>料單!F928</f>
        <v>0</v>
      </c>
      <c r="F1032" s="32" t="str">
        <f>料單!G928</f>
        <v/>
      </c>
      <c r="G1032" s="32">
        <f>料單!H928</f>
        <v>0</v>
      </c>
      <c r="H1032" s="32" t="str">
        <f>料單!I928</f>
        <v/>
      </c>
      <c r="I1032" s="32">
        <f>料單!J928</f>
        <v>0</v>
      </c>
      <c r="J1032" s="32">
        <f>料單!K928</f>
        <v>0</v>
      </c>
      <c r="K1032" s="53">
        <f ca="1">板材才數分析.!O710</f>
        <v>0</v>
      </c>
      <c r="M1032" s="32" t="str">
        <f>IFERROR(
    INDEX(單價表!$E$3:$M$1000,
          MATCH($C1032, 單價表!$B$3:$B$1000, 0),
          MATCH($I1032, 單價表!$E$2:$M$2, 0)
    ),
    ""
)</f>
        <v/>
      </c>
      <c r="N1032" s="35" t="str">
        <f t="shared" ca="1" si="29"/>
        <v/>
      </c>
      <c r="O1032" s="32" t="str">
        <f>料單!P928</f>
        <v/>
      </c>
      <c r="P1032" s="32" t="str">
        <f>料單!Q928</f>
        <v/>
      </c>
      <c r="Q1032" s="32" t="str">
        <f>料單!R928</f>
        <v/>
      </c>
      <c r="R1032" s="32">
        <f>料單!S928</f>
        <v>0</v>
      </c>
    </row>
    <row r="1033" spans="1:18" x14ac:dyDescent="0.25">
      <c r="A1033" s="32">
        <f>[1]板材才數分析.!D711</f>
        <v>24020</v>
      </c>
      <c r="B1033" s="32">
        <f>料單!E929</f>
        <v>0</v>
      </c>
      <c r="C1033" s="32">
        <f>料單!L929</f>
        <v>0</v>
      </c>
      <c r="D1033" s="32" t="str">
        <f>料單!M929</f>
        <v/>
      </c>
      <c r="E1033" s="32">
        <f>料單!F929</f>
        <v>0</v>
      </c>
      <c r="F1033" s="32" t="str">
        <f>料單!G929</f>
        <v/>
      </c>
      <c r="G1033" s="32">
        <f>料單!H929</f>
        <v>0</v>
      </c>
      <c r="H1033" s="32" t="str">
        <f>料單!I929</f>
        <v/>
      </c>
      <c r="I1033" s="32">
        <f>料單!J929</f>
        <v>0</v>
      </c>
      <c r="J1033" s="32">
        <f>料單!K929</f>
        <v>0</v>
      </c>
      <c r="K1033" s="53">
        <f ca="1">板材才數分析.!O711</f>
        <v>0</v>
      </c>
      <c r="M1033" s="32" t="str">
        <f>IFERROR(
    INDEX(單價表!$E$3:$M$1000,
          MATCH($C1033, 單價表!$B$3:$B$1000, 0),
          MATCH($I1033, 單價表!$E$2:$M$2, 0)
    ),
    ""
)</f>
        <v/>
      </c>
      <c r="N1033" s="35" t="str">
        <f t="shared" ca="1" si="29"/>
        <v/>
      </c>
      <c r="O1033" s="32" t="str">
        <f>料單!P929</f>
        <v/>
      </c>
      <c r="P1033" s="32" t="str">
        <f>料單!Q929</f>
        <v/>
      </c>
      <c r="Q1033" s="32" t="str">
        <f>料單!R929</f>
        <v/>
      </c>
      <c r="R1033" s="32">
        <f>料單!S929</f>
        <v>0</v>
      </c>
    </row>
    <row r="1034" spans="1:18" x14ac:dyDescent="0.25">
      <c r="A1034" s="32">
        <f>[1]板材才數分析.!D712</f>
        <v>24021</v>
      </c>
      <c r="B1034" s="32">
        <f>料單!E930</f>
        <v>0</v>
      </c>
      <c r="C1034" s="32">
        <f>料單!L930</f>
        <v>0</v>
      </c>
      <c r="D1034" s="32" t="str">
        <f>料單!M930</f>
        <v/>
      </c>
      <c r="E1034" s="32">
        <f>料單!F930</f>
        <v>0</v>
      </c>
      <c r="F1034" s="32" t="str">
        <f>料單!G930</f>
        <v/>
      </c>
      <c r="G1034" s="32">
        <f>料單!H930</f>
        <v>0</v>
      </c>
      <c r="H1034" s="32" t="str">
        <f>料單!I930</f>
        <v/>
      </c>
      <c r="I1034" s="32">
        <f>料單!J930</f>
        <v>0</v>
      </c>
      <c r="J1034" s="32">
        <f>料單!K930</f>
        <v>0</v>
      </c>
      <c r="K1034" s="53">
        <f ca="1">板材才數分析.!O712</f>
        <v>0</v>
      </c>
      <c r="M1034" s="32" t="str">
        <f>IFERROR(
    INDEX(單價表!$E$3:$M$1000,
          MATCH($C1034, 單價表!$B$3:$B$1000, 0),
          MATCH($I1034, 單價表!$E$2:$M$2, 0)
    ),
    ""
)</f>
        <v/>
      </c>
      <c r="N1034" s="35" t="str">
        <f t="shared" ca="1" si="29"/>
        <v/>
      </c>
      <c r="O1034" s="32" t="str">
        <f>料單!P930</f>
        <v/>
      </c>
      <c r="P1034" s="32" t="str">
        <f>料單!Q930</f>
        <v/>
      </c>
      <c r="Q1034" s="32" t="str">
        <f>料單!R930</f>
        <v/>
      </c>
      <c r="R1034" s="32">
        <f>料單!S930</f>
        <v>0</v>
      </c>
    </row>
    <row r="1035" spans="1:18" x14ac:dyDescent="0.25">
      <c r="A1035" s="32">
        <f>[1]板材才數分析.!D713</f>
        <v>24022</v>
      </c>
      <c r="B1035" s="32">
        <f>料單!E931</f>
        <v>0</v>
      </c>
      <c r="C1035" s="32">
        <f>料單!L931</f>
        <v>0</v>
      </c>
      <c r="D1035" s="32" t="str">
        <f>料單!M931</f>
        <v/>
      </c>
      <c r="E1035" s="32">
        <f>料單!F931</f>
        <v>0</v>
      </c>
      <c r="F1035" s="32" t="str">
        <f>料單!G931</f>
        <v/>
      </c>
      <c r="G1035" s="32">
        <f>料單!H931</f>
        <v>0</v>
      </c>
      <c r="H1035" s="32" t="str">
        <f>料單!I931</f>
        <v/>
      </c>
      <c r="I1035" s="32">
        <f>料單!J931</f>
        <v>0</v>
      </c>
      <c r="J1035" s="32">
        <f>料單!K931</f>
        <v>0</v>
      </c>
      <c r="K1035" s="53">
        <f ca="1">板材才數分析.!O713</f>
        <v>0</v>
      </c>
      <c r="M1035" s="32" t="str">
        <f>IFERROR(
    INDEX(單價表!$E$3:$M$1000,
          MATCH($C1035, 單價表!$B$3:$B$1000, 0),
          MATCH($I1035, 單價表!$E$2:$M$2, 0)
    ),
    ""
)</f>
        <v/>
      </c>
      <c r="N1035" s="35" t="str">
        <f t="shared" ca="1" si="29"/>
        <v/>
      </c>
      <c r="O1035" s="32" t="str">
        <f>料單!P931</f>
        <v/>
      </c>
      <c r="P1035" s="32" t="str">
        <f>料單!Q931</f>
        <v/>
      </c>
      <c r="Q1035" s="32" t="str">
        <f>料單!R931</f>
        <v/>
      </c>
      <c r="R1035" s="32">
        <f>料單!S931</f>
        <v>0</v>
      </c>
    </row>
    <row r="1036" spans="1:18" x14ac:dyDescent="0.25">
      <c r="A1036" s="32">
        <f>[1]板材才數分析.!D714</f>
        <v>24023</v>
      </c>
      <c r="B1036" s="32">
        <f>料單!E932</f>
        <v>0</v>
      </c>
      <c r="C1036" s="32">
        <f>料單!L932</f>
        <v>0</v>
      </c>
      <c r="D1036" s="32" t="str">
        <f>料單!M932</f>
        <v/>
      </c>
      <c r="E1036" s="32">
        <f>料單!F932</f>
        <v>0</v>
      </c>
      <c r="F1036" s="32" t="str">
        <f>料單!G932</f>
        <v/>
      </c>
      <c r="G1036" s="32">
        <f>料單!H932</f>
        <v>0</v>
      </c>
      <c r="H1036" s="32" t="str">
        <f>料單!I932</f>
        <v/>
      </c>
      <c r="I1036" s="32">
        <f>料單!J932</f>
        <v>0</v>
      </c>
      <c r="J1036" s="32">
        <f>料單!K932</f>
        <v>0</v>
      </c>
      <c r="K1036" s="53">
        <f ca="1">板材才數分析.!O714</f>
        <v>0</v>
      </c>
      <c r="M1036" s="32" t="str">
        <f>IFERROR(
    INDEX(單價表!$E$3:$M$1000,
          MATCH($C1036, 單價表!$B$3:$B$1000, 0),
          MATCH($I1036, 單價表!$E$2:$M$2, 0)
    ),
    ""
)</f>
        <v/>
      </c>
      <c r="N1036" s="35" t="str">
        <f t="shared" ca="1" si="29"/>
        <v/>
      </c>
      <c r="O1036" s="32" t="str">
        <f>料單!P932</f>
        <v/>
      </c>
      <c r="P1036" s="32" t="str">
        <f>料單!Q932</f>
        <v/>
      </c>
      <c r="Q1036" s="32" t="str">
        <f>料單!R932</f>
        <v/>
      </c>
      <c r="R1036" s="32">
        <f>料單!S932</f>
        <v>0</v>
      </c>
    </row>
    <row r="1037" spans="1:18" x14ac:dyDescent="0.25">
      <c r="A1037" s="32">
        <f>[1]板材才數分析.!D715</f>
        <v>24024</v>
      </c>
      <c r="B1037" s="32">
        <f>料單!E933</f>
        <v>0</v>
      </c>
      <c r="C1037" s="32">
        <f>料單!L933</f>
        <v>0</v>
      </c>
      <c r="D1037" s="32" t="str">
        <f>料單!M933</f>
        <v/>
      </c>
      <c r="E1037" s="32">
        <f>料單!F933</f>
        <v>0</v>
      </c>
      <c r="F1037" s="32" t="str">
        <f>料單!G933</f>
        <v/>
      </c>
      <c r="G1037" s="32">
        <f>料單!H933</f>
        <v>0</v>
      </c>
      <c r="H1037" s="32" t="str">
        <f>料單!I933</f>
        <v/>
      </c>
      <c r="I1037" s="32">
        <f>料單!J933</f>
        <v>0</v>
      </c>
      <c r="J1037" s="32">
        <f>料單!K933</f>
        <v>0</v>
      </c>
      <c r="K1037" s="53">
        <f ca="1">板材才數分析.!O715</f>
        <v>0</v>
      </c>
      <c r="M1037" s="32" t="str">
        <f>IFERROR(
    INDEX(單價表!$E$3:$M$1000,
          MATCH($C1037, 單價表!$B$3:$B$1000, 0),
          MATCH($I1037, 單價表!$E$2:$M$2, 0)
    ),
    ""
)</f>
        <v/>
      </c>
      <c r="N1037" s="35" t="str">
        <f t="shared" ca="1" si="29"/>
        <v/>
      </c>
      <c r="O1037" s="32" t="str">
        <f>料單!P933</f>
        <v/>
      </c>
      <c r="P1037" s="32" t="str">
        <f>料單!Q933</f>
        <v/>
      </c>
      <c r="Q1037" s="32" t="str">
        <f>料單!R933</f>
        <v/>
      </c>
      <c r="R1037" s="32">
        <f>料單!S933</f>
        <v>0</v>
      </c>
    </row>
    <row r="1038" spans="1:18" x14ac:dyDescent="0.25">
      <c r="A1038" s="32">
        <f>[1]板材才數分析.!D716</f>
        <v>24025</v>
      </c>
      <c r="B1038" s="32">
        <f>料單!E934</f>
        <v>0</v>
      </c>
      <c r="C1038" s="32">
        <f>料單!L934</f>
        <v>0</v>
      </c>
      <c r="D1038" s="32" t="str">
        <f>料單!M934</f>
        <v/>
      </c>
      <c r="E1038" s="32">
        <f>料單!F934</f>
        <v>0</v>
      </c>
      <c r="F1038" s="32" t="str">
        <f>料單!G934</f>
        <v/>
      </c>
      <c r="G1038" s="32">
        <f>料單!H934</f>
        <v>0</v>
      </c>
      <c r="H1038" s="32" t="str">
        <f>料單!I934</f>
        <v/>
      </c>
      <c r="I1038" s="32">
        <f>料單!J934</f>
        <v>0</v>
      </c>
      <c r="J1038" s="32">
        <f>料單!K934</f>
        <v>0</v>
      </c>
      <c r="K1038" s="53">
        <f ca="1">板材才數分析.!O716</f>
        <v>0</v>
      </c>
      <c r="M1038" s="32" t="str">
        <f>IFERROR(
    INDEX(單價表!$E$3:$M$1000,
          MATCH($C1038, 單價表!$B$3:$B$1000, 0),
          MATCH($I1038, 單價表!$E$2:$M$2, 0)
    ),
    ""
)</f>
        <v/>
      </c>
      <c r="N1038" s="35" t="str">
        <f t="shared" ca="1" si="29"/>
        <v/>
      </c>
      <c r="O1038" s="32" t="str">
        <f>料單!P934</f>
        <v/>
      </c>
      <c r="P1038" s="32" t="str">
        <f>料單!Q934</f>
        <v/>
      </c>
      <c r="Q1038" s="32" t="str">
        <f>料單!R934</f>
        <v/>
      </c>
      <c r="R1038" s="32">
        <f>料單!S934</f>
        <v>0</v>
      </c>
    </row>
    <row r="1039" spans="1:18" x14ac:dyDescent="0.25">
      <c r="A1039" s="32">
        <f>[1]板材才數分析.!D717</f>
        <v>24026</v>
      </c>
      <c r="B1039" s="32">
        <f>料單!E935</f>
        <v>0</v>
      </c>
      <c r="C1039" s="32">
        <f>料單!L935</f>
        <v>0</v>
      </c>
      <c r="D1039" s="32" t="str">
        <f>料單!M935</f>
        <v/>
      </c>
      <c r="E1039" s="32">
        <f>料單!F935</f>
        <v>0</v>
      </c>
      <c r="F1039" s="32" t="str">
        <f>料單!G935</f>
        <v/>
      </c>
      <c r="G1039" s="32">
        <f>料單!H935</f>
        <v>0</v>
      </c>
      <c r="H1039" s="32" t="str">
        <f>料單!I935</f>
        <v/>
      </c>
      <c r="I1039" s="32">
        <f>料單!J935</f>
        <v>0</v>
      </c>
      <c r="J1039" s="32">
        <f>料單!K935</f>
        <v>0</v>
      </c>
      <c r="K1039" s="53">
        <f ca="1">板材才數分析.!O717</f>
        <v>0</v>
      </c>
      <c r="M1039" s="32" t="str">
        <f>IFERROR(
    INDEX(單價表!$E$3:$M$1000,
          MATCH($C1039, 單價表!$B$3:$B$1000, 0),
          MATCH($I1039, 單價表!$E$2:$M$2, 0)
    ),
    ""
)</f>
        <v/>
      </c>
      <c r="N1039" s="35" t="str">
        <f t="shared" ca="1" si="29"/>
        <v/>
      </c>
      <c r="O1039" s="32" t="str">
        <f>料單!P935</f>
        <v/>
      </c>
      <c r="P1039" s="32" t="str">
        <f>料單!Q935</f>
        <v/>
      </c>
      <c r="Q1039" s="32" t="str">
        <f>料單!R935</f>
        <v/>
      </c>
      <c r="R1039" s="32">
        <f>料單!S935</f>
        <v>0</v>
      </c>
    </row>
    <row r="1040" spans="1:18" x14ac:dyDescent="0.25">
      <c r="A1040" s="32">
        <f>[1]板材才數分析.!D718</f>
        <v>24027</v>
      </c>
      <c r="B1040" s="32">
        <f>料單!E936</f>
        <v>0</v>
      </c>
      <c r="C1040" s="32">
        <f>料單!L936</f>
        <v>0</v>
      </c>
      <c r="D1040" s="32" t="str">
        <f>料單!M936</f>
        <v/>
      </c>
      <c r="E1040" s="32">
        <f>料單!F936</f>
        <v>0</v>
      </c>
      <c r="F1040" s="32" t="str">
        <f>料單!G936</f>
        <v/>
      </c>
      <c r="G1040" s="32">
        <f>料單!H936</f>
        <v>0</v>
      </c>
      <c r="H1040" s="32" t="str">
        <f>料單!I936</f>
        <v/>
      </c>
      <c r="I1040" s="32">
        <f>料單!J936</f>
        <v>0</v>
      </c>
      <c r="J1040" s="32">
        <f>料單!K936</f>
        <v>0</v>
      </c>
      <c r="K1040" s="53">
        <f ca="1">板材才數分析.!O718</f>
        <v>0</v>
      </c>
      <c r="M1040" s="32" t="str">
        <f>IFERROR(
    INDEX(單價表!$E$3:$M$1000,
          MATCH($C1040, 單價表!$B$3:$B$1000, 0),
          MATCH($I1040, 單價表!$E$2:$M$2, 0)
    ),
    ""
)</f>
        <v/>
      </c>
      <c r="N1040" s="35" t="str">
        <f t="shared" ca="1" si="29"/>
        <v/>
      </c>
      <c r="O1040" s="32" t="str">
        <f>料單!P936</f>
        <v/>
      </c>
      <c r="P1040" s="32" t="str">
        <f>料單!Q936</f>
        <v/>
      </c>
      <c r="Q1040" s="32" t="str">
        <f>料單!R936</f>
        <v/>
      </c>
      <c r="R1040" s="32">
        <f>料單!S936</f>
        <v>0</v>
      </c>
    </row>
    <row r="1041" spans="1:18" x14ac:dyDescent="0.25">
      <c r="A1041" s="32">
        <f>[1]板材才數分析.!D719</f>
        <v>24028</v>
      </c>
      <c r="B1041" s="32">
        <f>料單!E937</f>
        <v>0</v>
      </c>
      <c r="C1041" s="32">
        <f>料單!L937</f>
        <v>0</v>
      </c>
      <c r="D1041" s="32" t="str">
        <f>料單!M937</f>
        <v/>
      </c>
      <c r="E1041" s="32">
        <f>料單!F937</f>
        <v>0</v>
      </c>
      <c r="F1041" s="32" t="str">
        <f>料單!G937</f>
        <v/>
      </c>
      <c r="G1041" s="32">
        <f>料單!H937</f>
        <v>0</v>
      </c>
      <c r="H1041" s="32" t="str">
        <f>料單!I937</f>
        <v/>
      </c>
      <c r="I1041" s="32">
        <f>料單!J937</f>
        <v>0</v>
      </c>
      <c r="J1041" s="32">
        <f>料單!K937</f>
        <v>0</v>
      </c>
      <c r="K1041" s="53">
        <f ca="1">板材才數分析.!O719</f>
        <v>0</v>
      </c>
      <c r="L1041" s="400" t="str">
        <f>IFERROR(VLOOKUP(C1041,[1]資料庫!$K$3:$AA$10,17,FALSE),"")</f>
        <v/>
      </c>
      <c r="M1041" s="32" t="str">
        <f>IFERROR(
    INDEX(單價表!$E$3:$M$1000,
          MATCH($C1041, 單價表!$B$3:$B$1000, 0),
          MATCH($I1041, 單價表!$E$2:$M$2, 0)
    ),
    ""
)</f>
        <v/>
      </c>
      <c r="N1041" s="399" t="str">
        <f t="shared" ca="1" si="29"/>
        <v/>
      </c>
      <c r="O1041" s="32" t="str">
        <f>料單!P937</f>
        <v/>
      </c>
      <c r="P1041" s="32" t="str">
        <f>料單!Q937</f>
        <v/>
      </c>
      <c r="Q1041" s="32" t="str">
        <f>料單!R937</f>
        <v/>
      </c>
      <c r="R1041" s="32">
        <f>料單!S937</f>
        <v>0</v>
      </c>
    </row>
    <row r="1042" spans="1:18" x14ac:dyDescent="0.25">
      <c r="A1042" s="32">
        <f>[1]板材才數分析.!D720</f>
        <v>24029</v>
      </c>
      <c r="B1042" s="32">
        <f>料單!E938</f>
        <v>0</v>
      </c>
      <c r="C1042" s="32">
        <f>料單!L938</f>
        <v>0</v>
      </c>
      <c r="D1042" s="32" t="str">
        <f>料單!M938</f>
        <v/>
      </c>
      <c r="E1042" s="32">
        <f>料單!F938</f>
        <v>0</v>
      </c>
      <c r="F1042" s="32" t="str">
        <f>料單!G938</f>
        <v/>
      </c>
      <c r="G1042" s="32">
        <f>料單!H938</f>
        <v>0</v>
      </c>
      <c r="H1042" s="32" t="str">
        <f>料單!I938</f>
        <v/>
      </c>
      <c r="I1042" s="32">
        <f>料單!J938</f>
        <v>0</v>
      </c>
      <c r="J1042" s="32">
        <f>料單!K938</f>
        <v>0</v>
      </c>
      <c r="K1042" s="53">
        <f ca="1">板材才數分析.!O720</f>
        <v>0</v>
      </c>
      <c r="L1042" s="400" t="str">
        <f>IFERROR(VLOOKUP(C1042,[1]資料庫!$K$3:$AA$10,17,FALSE),"")</f>
        <v/>
      </c>
      <c r="M1042" s="32" t="str">
        <f>IFERROR(
    INDEX(單價表!$E$3:$M$1000,
          MATCH($C1042, 單價表!$B$3:$B$1000, 0),
          MATCH($I1042, 單價表!$E$2:$M$2, 0)
    ),
    ""
)</f>
        <v/>
      </c>
      <c r="N1042" s="399" t="str">
        <f t="shared" ca="1" si="29"/>
        <v/>
      </c>
      <c r="O1042" s="32" t="str">
        <f>料單!P938</f>
        <v/>
      </c>
      <c r="P1042" s="32" t="str">
        <f>料單!Q938</f>
        <v/>
      </c>
      <c r="Q1042" s="32" t="str">
        <f>料單!R938</f>
        <v/>
      </c>
      <c r="R1042" s="32">
        <f>料單!S938</f>
        <v>0</v>
      </c>
    </row>
    <row r="1043" spans="1:18" x14ac:dyDescent="0.25">
      <c r="A1043" s="32">
        <f>[1]板材才數分析.!D721</f>
        <v>24030</v>
      </c>
      <c r="B1043" s="32">
        <f>料單!E939</f>
        <v>0</v>
      </c>
      <c r="C1043" s="32">
        <f>料單!L939</f>
        <v>0</v>
      </c>
      <c r="D1043" s="32" t="str">
        <f>料單!M939</f>
        <v/>
      </c>
      <c r="E1043" s="32">
        <f>料單!F939</f>
        <v>0</v>
      </c>
      <c r="F1043" s="32" t="str">
        <f>料單!G939</f>
        <v/>
      </c>
      <c r="G1043" s="32">
        <f>料單!H939</f>
        <v>0</v>
      </c>
      <c r="H1043" s="32" t="str">
        <f>料單!I939</f>
        <v/>
      </c>
      <c r="I1043" s="32">
        <f>料單!J939</f>
        <v>0</v>
      </c>
      <c r="J1043" s="32">
        <f>料單!K939</f>
        <v>0</v>
      </c>
      <c r="K1043" s="53">
        <f ca="1">板材才數分析.!O721</f>
        <v>0</v>
      </c>
      <c r="L1043" s="400" t="str">
        <f>IFERROR(VLOOKUP(C1043,[1]資料庫!$K$3:$AA$10,17,FALSE),"")</f>
        <v/>
      </c>
      <c r="M1043" s="32" t="str">
        <f>IFERROR(
    INDEX(單價表!$E$3:$M$1000,
          MATCH($C1043, 單價表!$B$3:$B$1000, 0),
          MATCH($I1043, 單價表!$E$2:$M$2, 0)
    ),
    ""
)</f>
        <v/>
      </c>
      <c r="N1043" s="399" t="str">
        <f t="shared" ca="1" si="29"/>
        <v/>
      </c>
      <c r="O1043" s="32" t="str">
        <f>料單!P939</f>
        <v/>
      </c>
      <c r="P1043" s="32" t="str">
        <f>料單!Q939</f>
        <v/>
      </c>
      <c r="Q1043" s="32" t="str">
        <f>料單!R939</f>
        <v/>
      </c>
      <c r="R1043" s="32">
        <f>料單!S939</f>
        <v>0</v>
      </c>
    </row>
    <row r="1044" spans="1:18" x14ac:dyDescent="0.25">
      <c r="B1044" s="400"/>
      <c r="C1044" s="400"/>
      <c r="D1044" s="400"/>
      <c r="E1044" s="400"/>
      <c r="F1044" s="400"/>
      <c r="G1044" s="400"/>
      <c r="H1044" s="400"/>
      <c r="I1044" s="400"/>
      <c r="J1044" s="400"/>
      <c r="K1044" s="401"/>
      <c r="L1044" s="400" t="str">
        <f>IFERROR(VLOOKUP(C1044,[1]資料庫!$K$3:$AA$10,17,FALSE),"")</f>
        <v/>
      </c>
      <c r="M1044" s="400"/>
      <c r="N1044" s="399">
        <f t="shared" si="29"/>
        <v>0</v>
      </c>
    </row>
    <row r="1045" spans="1:18" x14ac:dyDescent="0.25">
      <c r="B1045" s="400"/>
      <c r="C1045" s="400"/>
      <c r="D1045" s="400"/>
      <c r="E1045" s="400"/>
      <c r="F1045" s="400"/>
      <c r="G1045" s="400"/>
      <c r="H1045" s="400"/>
      <c r="I1045" s="400"/>
      <c r="J1045" s="400"/>
      <c r="K1045" s="401"/>
      <c r="L1045" s="400" t="str">
        <f>IFERROR(VLOOKUP(C1045,[1]資料庫!$K$3:$AA$10,17,FALSE),"")</f>
        <v/>
      </c>
      <c r="M1045" s="400"/>
      <c r="N1045" s="399">
        <f t="shared" si="29"/>
        <v>0</v>
      </c>
    </row>
    <row r="1046" spans="1:18" x14ac:dyDescent="0.25">
      <c r="B1046" s="400"/>
      <c r="C1046" s="400"/>
      <c r="D1046" s="400"/>
      <c r="E1046" s="400"/>
      <c r="F1046" s="400"/>
      <c r="G1046" s="400"/>
      <c r="H1046" s="400"/>
      <c r="I1046" s="400"/>
      <c r="J1046" s="400"/>
      <c r="K1046" s="401"/>
      <c r="L1046" s="400" t="str">
        <f>IFERROR(VLOOKUP(C1046,[1]資料庫!$K$3:$AA$10,17,FALSE),"")</f>
        <v/>
      </c>
      <c r="M1046" s="400"/>
      <c r="N1046" s="399">
        <f t="shared" si="29"/>
        <v>0</v>
      </c>
    </row>
    <row r="1048" spans="1:18" x14ac:dyDescent="0.25">
      <c r="H1048" s="524" t="s">
        <v>67</v>
      </c>
      <c r="I1048" s="524"/>
      <c r="J1048" s="524"/>
      <c r="K1048" s="54">
        <f ca="1">SUM(K1014:K1043)</f>
        <v>0</v>
      </c>
      <c r="L1048" s="48" t="str">
        <f>L1014</f>
        <v/>
      </c>
      <c r="M1048" s="48"/>
      <c r="N1048" s="49"/>
      <c r="O1048" s="466">
        <f ca="1">SUM(N1014:N1046)</f>
        <v>0</v>
      </c>
      <c r="P1048" s="47"/>
    </row>
    <row r="1049" spans="1:18" x14ac:dyDescent="0.25">
      <c r="A1049" s="403" t="str">
        <f>料單!A942</f>
        <v>櫃體名稱</v>
      </c>
      <c r="B1049" s="403">
        <f>料單!C942</f>
        <v>0</v>
      </c>
    </row>
    <row r="1050" spans="1:18" x14ac:dyDescent="0.25">
      <c r="A1050" s="403" t="str">
        <f>料單!A943</f>
        <v>櫃號</v>
      </c>
      <c r="B1050" s="403">
        <f>料單!C943</f>
        <v>25</v>
      </c>
    </row>
    <row r="1051" spans="1:18" x14ac:dyDescent="0.25">
      <c r="A1051" s="403" t="str">
        <f>料單!A944</f>
        <v>櫃高</v>
      </c>
      <c r="B1051" s="403">
        <f>料單!C944</f>
        <v>0</v>
      </c>
    </row>
    <row r="1052" spans="1:18" x14ac:dyDescent="0.25">
      <c r="A1052" s="403" t="str">
        <f>料單!A945</f>
        <v>櫃深</v>
      </c>
      <c r="B1052" s="403">
        <f>料單!C945</f>
        <v>0</v>
      </c>
    </row>
    <row r="1053" spans="1:18" x14ac:dyDescent="0.25">
      <c r="A1053" s="403" t="str">
        <f>料單!A946</f>
        <v>櫃寬</v>
      </c>
      <c r="B1053" s="403">
        <f>料單!C946</f>
        <v>0</v>
      </c>
    </row>
    <row r="1054" spans="1:18" x14ac:dyDescent="0.25">
      <c r="A1054" s="46" t="s">
        <v>79</v>
      </c>
      <c r="B1054" s="46" t="s">
        <v>236</v>
      </c>
      <c r="C1054" s="46" t="s">
        <v>1651</v>
      </c>
      <c r="D1054" s="46" t="s">
        <v>81</v>
      </c>
      <c r="E1054" s="46" t="s">
        <v>0</v>
      </c>
      <c r="F1054" s="46" t="s">
        <v>17</v>
      </c>
      <c r="G1054" s="46" t="s">
        <v>1</v>
      </c>
      <c r="H1054" s="46" t="s">
        <v>17</v>
      </c>
      <c r="I1054" s="46" t="s">
        <v>85</v>
      </c>
      <c r="J1054" s="46" t="s">
        <v>66</v>
      </c>
      <c r="K1054" s="61" t="s">
        <v>2726</v>
      </c>
      <c r="L1054" s="46" t="s">
        <v>87</v>
      </c>
      <c r="M1054" s="46" t="s">
        <v>234</v>
      </c>
      <c r="N1054" s="50" t="s">
        <v>88</v>
      </c>
      <c r="O1054" s="46" t="s">
        <v>9</v>
      </c>
      <c r="P1054" s="46" t="s">
        <v>9</v>
      </c>
      <c r="Q1054" s="46" t="s">
        <v>9</v>
      </c>
      <c r="R1054" s="46" t="s">
        <v>9</v>
      </c>
    </row>
    <row r="1055" spans="1:18" x14ac:dyDescent="0.25">
      <c r="A1055" s="32">
        <f>[1]板材才數分析.!D722</f>
        <v>25001</v>
      </c>
      <c r="B1055" s="32" t="str">
        <f>料單!E949</f>
        <v>頂板</v>
      </c>
      <c r="C1055" s="32">
        <f>料單!L949</f>
        <v>0</v>
      </c>
      <c r="D1055" s="32" t="str">
        <f>料單!M949</f>
        <v/>
      </c>
      <c r="E1055" s="32">
        <f>料單!F949</f>
        <v>-36</v>
      </c>
      <c r="F1055" s="32" t="str">
        <f>料單!G949</f>
        <v>AA</v>
      </c>
      <c r="G1055" s="32">
        <f>料單!H949</f>
        <v>0</v>
      </c>
      <c r="H1055" s="32" t="str">
        <f>料單!I949</f>
        <v/>
      </c>
      <c r="I1055" s="32">
        <f>料單!J949</f>
        <v>18</v>
      </c>
      <c r="J1055" s="32">
        <f>料單!K949</f>
        <v>0</v>
      </c>
      <c r="K1055" s="53">
        <f ca="1">板材才數分析.!O722</f>
        <v>0</v>
      </c>
      <c r="L1055" s="32" t="str">
        <f>IFERROR(VLOOKUP(C1055,[1]資料庫!$K$3:$AA$10,17,FALSE),"")</f>
        <v/>
      </c>
      <c r="M1055" s="32">
        <f>IFERROR(
    INDEX(單價表!$E$3:$M$1000,
          MATCH($C1055, 單價表!$B$3:$B$1000, 0),
          MATCH($I1055, 單價表!$E$2:$M$2, 0)
    ),
    ""
)</f>
        <v>99</v>
      </c>
      <c r="N1055" s="35">
        <f t="shared" ref="N1055:N1084" ca="1" si="30">IFERROR((K1055*M1055),"")</f>
        <v>0</v>
      </c>
      <c r="O1055" s="32" t="str">
        <f>料單!P949</f>
        <v>背板溝</v>
      </c>
      <c r="P1055" s="32" t="str">
        <f>料單!Q949</f>
        <v>側</v>
      </c>
      <c r="Q1055" s="32" t="str">
        <f>料單!R949</f>
        <v/>
      </c>
      <c r="R1055" s="32">
        <f>料單!S949</f>
        <v>0</v>
      </c>
    </row>
    <row r="1056" spans="1:18" x14ac:dyDescent="0.25">
      <c r="A1056" s="32">
        <f>[1]板材才數分析.!D723</f>
        <v>25002</v>
      </c>
      <c r="B1056" s="32" t="str">
        <f>料單!E950</f>
        <v>底板</v>
      </c>
      <c r="C1056" s="32">
        <f>料單!L950</f>
        <v>0</v>
      </c>
      <c r="D1056" s="32" t="str">
        <f>料單!M950</f>
        <v/>
      </c>
      <c r="E1056" s="32">
        <f>料單!F950</f>
        <v>-36</v>
      </c>
      <c r="F1056" s="32" t="str">
        <f>料單!G950</f>
        <v>AA</v>
      </c>
      <c r="G1056" s="32">
        <f>料單!H950</f>
        <v>0</v>
      </c>
      <c r="H1056" s="32" t="str">
        <f>料單!I950</f>
        <v/>
      </c>
      <c r="I1056" s="32">
        <f>料單!J950</f>
        <v>18</v>
      </c>
      <c r="J1056" s="32">
        <f>料單!K950</f>
        <v>0</v>
      </c>
      <c r="K1056" s="53">
        <f ca="1">板材才數分析.!O723</f>
        <v>0</v>
      </c>
      <c r="L1056" s="32" t="str">
        <f>IFERROR(VLOOKUP(C1056,[1]資料庫!$K$3:$AA$10,17,FALSE),"")</f>
        <v/>
      </c>
      <c r="M1056" s="32">
        <f>IFERROR(
    INDEX(單價表!$E$3:$M$1000,
          MATCH($C1056, 單價表!$B$3:$B$1000, 0),
          MATCH($I1056, 單價表!$E$2:$M$2, 0)
    ),
    ""
)</f>
        <v>99</v>
      </c>
      <c r="N1056" s="35">
        <f t="shared" ca="1" si="30"/>
        <v>0</v>
      </c>
      <c r="O1056" s="32" t="str">
        <f>料單!P950</f>
        <v>背板溝</v>
      </c>
      <c r="P1056" s="32" t="str">
        <f>料單!Q950</f>
        <v>側</v>
      </c>
      <c r="Q1056" s="32" t="str">
        <f>料單!R950</f>
        <v/>
      </c>
      <c r="R1056" s="32">
        <f>料單!S950</f>
        <v>0</v>
      </c>
    </row>
    <row r="1057" spans="1:18" x14ac:dyDescent="0.25">
      <c r="A1057" s="32">
        <f>[1]板材才數分析.!D724</f>
        <v>25003</v>
      </c>
      <c r="B1057" s="32" t="str">
        <f>料單!E951</f>
        <v>左側板</v>
      </c>
      <c r="C1057" s="32">
        <f>料單!L951</f>
        <v>0</v>
      </c>
      <c r="D1057" s="32" t="str">
        <f>料單!M951</f>
        <v/>
      </c>
      <c r="E1057" s="32">
        <f>料單!F951</f>
        <v>0</v>
      </c>
      <c r="F1057" s="32" t="str">
        <f>料單!G951</f>
        <v>AA</v>
      </c>
      <c r="G1057" s="32">
        <f>料單!H951</f>
        <v>0</v>
      </c>
      <c r="H1057" s="32" t="str">
        <f>料單!I951</f>
        <v>AA</v>
      </c>
      <c r="I1057" s="32">
        <f>料單!J951</f>
        <v>18</v>
      </c>
      <c r="J1057" s="32">
        <f>料單!K951</f>
        <v>0</v>
      </c>
      <c r="K1057" s="53">
        <f ca="1">板材才數分析.!O724</f>
        <v>0</v>
      </c>
      <c r="L1057" s="32" t="str">
        <f>IFERROR(VLOOKUP(C1057,[1]資料庫!$K$3:$AA$10,17,FALSE),"")</f>
        <v/>
      </c>
      <c r="M1057" s="32">
        <f>IFERROR(
    INDEX(單價表!$E$3:$M$1000,
          MATCH($C1057, 單價表!$B$3:$B$1000, 0),
          MATCH($I1057, 單價表!$E$2:$M$2, 0)
    ),
    ""
)</f>
        <v>99</v>
      </c>
      <c r="N1057" s="35">
        <f t="shared" ca="1" si="30"/>
        <v>0</v>
      </c>
      <c r="O1057" s="32" t="str">
        <f>料單!P951</f>
        <v>背板溝</v>
      </c>
      <c r="P1057" s="32" t="str">
        <f>料單!Q951</f>
        <v>面</v>
      </c>
      <c r="Q1057" s="32" t="str">
        <f>料單!R951</f>
        <v>排</v>
      </c>
      <c r="R1057" s="32">
        <f>料單!S951</f>
        <v>0</v>
      </c>
    </row>
    <row r="1058" spans="1:18" x14ac:dyDescent="0.25">
      <c r="A1058" s="32">
        <f>[1]板材才數分析.!D725</f>
        <v>25004</v>
      </c>
      <c r="B1058" s="32" t="str">
        <f>料單!E952</f>
        <v>右側板</v>
      </c>
      <c r="C1058" s="32">
        <f>料單!L952</f>
        <v>0</v>
      </c>
      <c r="D1058" s="32" t="str">
        <f>料單!M952</f>
        <v/>
      </c>
      <c r="E1058" s="32">
        <f>料單!F952</f>
        <v>0</v>
      </c>
      <c r="F1058" s="32" t="str">
        <f>料單!G952</f>
        <v>AA</v>
      </c>
      <c r="G1058" s="32">
        <f>料單!H952</f>
        <v>0</v>
      </c>
      <c r="H1058" s="32" t="str">
        <f>料單!I952</f>
        <v>AA</v>
      </c>
      <c r="I1058" s="32">
        <f>料單!J952</f>
        <v>18</v>
      </c>
      <c r="J1058" s="32">
        <f>料單!K952</f>
        <v>0</v>
      </c>
      <c r="K1058" s="53">
        <f ca="1">板材才數分析.!O725</f>
        <v>0</v>
      </c>
      <c r="L1058" s="32" t="str">
        <f>IFERROR(VLOOKUP(C1058,[1]資料庫!$K$3:$AA$10,17,FALSE),"")</f>
        <v/>
      </c>
      <c r="M1058" s="32">
        <f>IFERROR(
    INDEX(單價表!$E$3:$M$1000,
          MATCH($C1058, 單價表!$B$3:$B$1000, 0),
          MATCH($I1058, 單價表!$E$2:$M$2, 0)
    ),
    ""
)</f>
        <v>99</v>
      </c>
      <c r="N1058" s="35">
        <f t="shared" ca="1" si="30"/>
        <v>0</v>
      </c>
      <c r="O1058" s="32" t="str">
        <f>料單!P952</f>
        <v>背板溝</v>
      </c>
      <c r="P1058" s="32" t="str">
        <f>料單!Q952</f>
        <v>面</v>
      </c>
      <c r="Q1058" s="32" t="str">
        <f>料單!R952</f>
        <v>排</v>
      </c>
      <c r="R1058" s="32">
        <f>料單!S952</f>
        <v>0</v>
      </c>
    </row>
    <row r="1059" spans="1:18" x14ac:dyDescent="0.25">
      <c r="A1059" s="32">
        <f>[1]板材才數分析.!D726</f>
        <v>25005</v>
      </c>
      <c r="B1059" s="32" t="str">
        <f>料單!E953</f>
        <v>背板</v>
      </c>
      <c r="C1059" s="32">
        <f>料單!L953</f>
        <v>0</v>
      </c>
      <c r="D1059" s="32" t="str">
        <f>料單!M953</f>
        <v/>
      </c>
      <c r="E1059" s="32">
        <f>料單!F953</f>
        <v>-22</v>
      </c>
      <c r="F1059" s="32" t="str">
        <f>料單!G953</f>
        <v/>
      </c>
      <c r="G1059" s="32">
        <f>料單!H953</f>
        <v>-22</v>
      </c>
      <c r="H1059" s="32" t="str">
        <f>料單!I953</f>
        <v/>
      </c>
      <c r="I1059" s="32">
        <f>料單!J953</f>
        <v>4</v>
      </c>
      <c r="J1059" s="32">
        <f>料單!K953</f>
        <v>0</v>
      </c>
      <c r="K1059" s="53">
        <f ca="1">板材才數分析.!O726</f>
        <v>0</v>
      </c>
      <c r="L1059" s="32" t="str">
        <f>IFERROR(VLOOKUP(C1059,[1]資料庫!$K$3:$AA$10,17,FALSE),"")</f>
        <v/>
      </c>
      <c r="M1059" s="32">
        <f>IFERROR(
    INDEX(單價表!$E$3:$M$1000,
          MATCH($C1059, 單價表!$B$3:$B$1000, 0),
          MATCH($I1059, 單價表!$E$2:$M$2, 0)
    ),
    ""
)</f>
        <v>43</v>
      </c>
      <c r="N1059" s="35">
        <f t="shared" ca="1" si="30"/>
        <v>0</v>
      </c>
      <c r="O1059" s="32" t="str">
        <f>料單!P953</f>
        <v/>
      </c>
      <c r="P1059" s="32" t="str">
        <f>料單!Q953</f>
        <v/>
      </c>
      <c r="Q1059" s="32" t="str">
        <f>料單!R953</f>
        <v/>
      </c>
      <c r="R1059" s="32">
        <f>料單!S953</f>
        <v>0</v>
      </c>
    </row>
    <row r="1060" spans="1:18" x14ac:dyDescent="0.25">
      <c r="A1060" s="32">
        <f>[1]板材才數分析.!D727</f>
        <v>25006</v>
      </c>
      <c r="B1060" s="32" t="str">
        <f>料單!E954</f>
        <v>背拉桿</v>
      </c>
      <c r="C1060" s="32">
        <f>料單!L954</f>
        <v>0</v>
      </c>
      <c r="D1060" s="32" t="str">
        <f>料單!M954</f>
        <v/>
      </c>
      <c r="E1060" s="32">
        <f>料單!F954</f>
        <v>-36</v>
      </c>
      <c r="F1060" s="32" t="str">
        <f>料單!G954</f>
        <v>AA</v>
      </c>
      <c r="G1060" s="32">
        <f>料單!H954</f>
        <v>120</v>
      </c>
      <c r="H1060" s="32" t="str">
        <f>料單!I954</f>
        <v/>
      </c>
      <c r="I1060" s="32">
        <f>料單!J954</f>
        <v>18</v>
      </c>
      <c r="J1060" s="32">
        <f>料單!K954</f>
        <v>0</v>
      </c>
      <c r="K1060" s="53">
        <f ca="1">板材才數分析.!O727</f>
        <v>0</v>
      </c>
      <c r="L1060" s="32" t="str">
        <f>IFERROR(VLOOKUP(C1060,[1]資料庫!$K$3:$AA$10,17,FALSE),"")</f>
        <v/>
      </c>
      <c r="M1060" s="32">
        <f>IFERROR(
    INDEX(單價表!$E$3:$M$1000,
          MATCH($C1060, 單價表!$B$3:$B$1000, 0),
          MATCH($I1060, 單價表!$E$2:$M$2, 0)
    ),
    ""
)</f>
        <v>99</v>
      </c>
      <c r="N1060" s="35">
        <f t="shared" ca="1" si="30"/>
        <v>0</v>
      </c>
      <c r="O1060" s="32" t="str">
        <f>料單!P954</f>
        <v/>
      </c>
      <c r="P1060" s="32" t="str">
        <f>料單!Q954</f>
        <v>側</v>
      </c>
      <c r="Q1060" s="32" t="str">
        <f>料單!R954</f>
        <v/>
      </c>
      <c r="R1060" s="32">
        <f>料單!S954</f>
        <v>0</v>
      </c>
    </row>
    <row r="1061" spans="1:18" x14ac:dyDescent="0.25">
      <c r="A1061" s="32">
        <f>[1]板材才數分析.!D728</f>
        <v>25007</v>
      </c>
      <c r="B1061" s="32" t="str">
        <f>料單!E955</f>
        <v>中立板</v>
      </c>
      <c r="C1061" s="32">
        <f>料單!L955</f>
        <v>0</v>
      </c>
      <c r="D1061" s="32" t="str">
        <f>料單!M955</f>
        <v/>
      </c>
      <c r="E1061" s="32">
        <f>料單!F955</f>
        <v>-36</v>
      </c>
      <c r="F1061" s="32" t="str">
        <f>料單!G955</f>
        <v>AA</v>
      </c>
      <c r="G1061" s="32">
        <f>料單!H955</f>
        <v>-22</v>
      </c>
      <c r="H1061" s="32" t="str">
        <f>料單!I955</f>
        <v/>
      </c>
      <c r="I1061" s="32">
        <f>料單!J955</f>
        <v>18</v>
      </c>
      <c r="J1061" s="32">
        <f>料單!K955</f>
        <v>0</v>
      </c>
      <c r="K1061" s="53">
        <f ca="1">板材才數分析.!O728</f>
        <v>0</v>
      </c>
      <c r="L1061" s="32" t="str">
        <f>IFERROR(VLOOKUP(C1061,[1]資料庫!$K$3:$AA$10,17,FALSE),"")</f>
        <v/>
      </c>
      <c r="M1061" s="32">
        <f>IFERROR(
    INDEX(單價表!$E$3:$M$1000,
          MATCH($C1061, 單價表!$B$3:$B$1000, 0),
          MATCH($I1061, 單價表!$E$2:$M$2, 0)
    ),
    ""
)</f>
        <v>99</v>
      </c>
      <c r="N1061" s="35">
        <f t="shared" ca="1" si="30"/>
        <v>0</v>
      </c>
      <c r="O1061" s="32" t="str">
        <f>料單!P955</f>
        <v/>
      </c>
      <c r="P1061" s="32" t="str">
        <f>料單!Q955</f>
        <v>側</v>
      </c>
      <c r="Q1061" s="32" t="str">
        <f>料單!R955</f>
        <v>排</v>
      </c>
      <c r="R1061" s="32">
        <f>料單!S955</f>
        <v>0</v>
      </c>
    </row>
    <row r="1062" spans="1:18" x14ac:dyDescent="0.25">
      <c r="A1062" s="32">
        <f>[1]板材才數分析.!D729</f>
        <v>25008</v>
      </c>
      <c r="B1062" s="32" t="str">
        <f>料單!E956</f>
        <v>活隔</v>
      </c>
      <c r="C1062" s="32">
        <f>料單!L956</f>
        <v>0</v>
      </c>
      <c r="D1062" s="32" t="str">
        <f>料單!M956</f>
        <v/>
      </c>
      <c r="E1062" s="32">
        <f>料單!F956</f>
        <v>0</v>
      </c>
      <c r="F1062" s="32" t="str">
        <f>料單!G956</f>
        <v>AA</v>
      </c>
      <c r="G1062" s="32">
        <f>料單!H956</f>
        <v>-32</v>
      </c>
      <c r="H1062" s="32" t="str">
        <f>料單!I956</f>
        <v>AA</v>
      </c>
      <c r="I1062" s="32">
        <f>料單!J956</f>
        <v>18</v>
      </c>
      <c r="J1062" s="32">
        <f>料單!K956</f>
        <v>0</v>
      </c>
      <c r="K1062" s="53">
        <f ca="1">板材才數分析.!O729</f>
        <v>0</v>
      </c>
      <c r="L1062" s="32" t="str">
        <f>IFERROR(VLOOKUP(C1062,[1]資料庫!$K$3:$AA$10,17,FALSE),"")</f>
        <v/>
      </c>
      <c r="M1062" s="32">
        <f>IFERROR(
    INDEX(單價表!$E$3:$M$1000,
          MATCH($C1062, 單價表!$B$3:$B$1000, 0),
          MATCH($I1062, 單價表!$E$2:$M$2, 0)
    ),
    ""
)</f>
        <v>99</v>
      </c>
      <c r="N1062" s="35">
        <f t="shared" ca="1" si="30"/>
        <v>0</v>
      </c>
      <c r="O1062" s="32" t="str">
        <f>料單!P956</f>
        <v/>
      </c>
      <c r="P1062" s="32" t="str">
        <f>料單!Q956</f>
        <v/>
      </c>
      <c r="Q1062" s="32" t="str">
        <f>料單!R956</f>
        <v/>
      </c>
      <c r="R1062" s="32">
        <f>料單!S956</f>
        <v>0</v>
      </c>
    </row>
    <row r="1063" spans="1:18" x14ac:dyDescent="0.25">
      <c r="A1063" s="32">
        <f>[1]板材才數分析.!D730</f>
        <v>25009</v>
      </c>
      <c r="B1063" s="32" t="str">
        <f>料單!E957</f>
        <v>固隔</v>
      </c>
      <c r="C1063" s="32">
        <f>料單!L957</f>
        <v>0</v>
      </c>
      <c r="D1063" s="32" t="str">
        <f>料單!M957</f>
        <v/>
      </c>
      <c r="E1063" s="32">
        <f>料單!F957</f>
        <v>0</v>
      </c>
      <c r="F1063" s="32" t="str">
        <f>料單!G957</f>
        <v>AA</v>
      </c>
      <c r="G1063" s="32">
        <f>料單!H957</f>
        <v>-22</v>
      </c>
      <c r="H1063" s="32" t="str">
        <f>料單!I957</f>
        <v/>
      </c>
      <c r="I1063" s="32">
        <f>料單!J957</f>
        <v>18</v>
      </c>
      <c r="J1063" s="32">
        <f>料單!K957</f>
        <v>0</v>
      </c>
      <c r="K1063" s="53">
        <f ca="1">板材才數分析.!O730</f>
        <v>0</v>
      </c>
      <c r="L1063" s="32" t="str">
        <f>IFERROR(VLOOKUP(C1063,[1]資料庫!$K$3:$AA$10,17,FALSE),"")</f>
        <v/>
      </c>
      <c r="M1063" s="32">
        <f>IFERROR(
    INDEX(單價表!$E$3:$M$1000,
          MATCH($C1063, 單價表!$B$3:$B$1000, 0),
          MATCH($I1063, 單價表!$E$2:$M$2, 0)
    ),
    ""
)</f>
        <v>99</v>
      </c>
      <c r="N1063" s="35">
        <f t="shared" ca="1" si="30"/>
        <v>0</v>
      </c>
      <c r="O1063" s="32" t="str">
        <f>料單!P957</f>
        <v/>
      </c>
      <c r="P1063" s="32" t="str">
        <f>料單!Q957</f>
        <v>固</v>
      </c>
      <c r="Q1063" s="32" t="str">
        <f>料單!R957</f>
        <v/>
      </c>
      <c r="R1063" s="32">
        <f>料單!S957</f>
        <v>0</v>
      </c>
    </row>
    <row r="1064" spans="1:18" x14ac:dyDescent="0.25">
      <c r="A1064" s="32">
        <f>[1]板材才數分析.!D731</f>
        <v>25010</v>
      </c>
      <c r="B1064" s="32" t="str">
        <f>料單!E958</f>
        <v>左門板</v>
      </c>
      <c r="C1064" s="32">
        <f>料單!L958</f>
        <v>0</v>
      </c>
      <c r="D1064" s="32" t="str">
        <f>料單!M958</f>
        <v/>
      </c>
      <c r="E1064" s="32">
        <f>料單!F958</f>
        <v>0</v>
      </c>
      <c r="F1064" s="32" t="str">
        <f>料單!G958</f>
        <v>AA</v>
      </c>
      <c r="G1064" s="32">
        <f>料單!H958</f>
        <v>-4</v>
      </c>
      <c r="H1064" s="32" t="str">
        <f>料單!I958</f>
        <v>AA</v>
      </c>
      <c r="I1064" s="32">
        <f>料單!J958</f>
        <v>18</v>
      </c>
      <c r="J1064" s="32">
        <f>料單!K958</f>
        <v>0</v>
      </c>
      <c r="K1064" s="53">
        <f ca="1">板材才數分析.!O731</f>
        <v>0</v>
      </c>
      <c r="L1064" s="32" t="str">
        <f>IFERROR(VLOOKUP(C1064,[1]資料庫!$K$3:$AA$10,17,FALSE),"")</f>
        <v/>
      </c>
      <c r="M1064" s="32">
        <f>IFERROR(
    INDEX(單價表!$E$3:$M$1000,
          MATCH($C1064, 單價表!$B$3:$B$1000, 0),
          MATCH($I1064, 單價表!$E$2:$M$2, 0)
    ),
    ""
)</f>
        <v>99</v>
      </c>
      <c r="N1064" s="35">
        <f t="shared" ca="1" si="30"/>
        <v>0</v>
      </c>
      <c r="O1064" s="32" t="str">
        <f>料單!P958</f>
        <v>鉸2</v>
      </c>
      <c r="P1064" s="32" t="str">
        <f>料單!Q958</f>
        <v/>
      </c>
      <c r="Q1064" s="32" t="str">
        <f>料單!R958</f>
        <v/>
      </c>
      <c r="R1064" s="32">
        <f>料單!S958</f>
        <v>0</v>
      </c>
    </row>
    <row r="1065" spans="1:18" x14ac:dyDescent="0.25">
      <c r="A1065" s="32">
        <f>[1]板材才數分析.!D732</f>
        <v>25011</v>
      </c>
      <c r="B1065" s="32" t="str">
        <f>料單!E959</f>
        <v>右門板</v>
      </c>
      <c r="C1065" s="32">
        <f>料單!L959</f>
        <v>0</v>
      </c>
      <c r="D1065" s="32">
        <f>料單!M959</f>
        <v>0</v>
      </c>
      <c r="E1065" s="32">
        <f>料單!F959</f>
        <v>0</v>
      </c>
      <c r="F1065" s="32" t="str">
        <f>料單!G959</f>
        <v>AA</v>
      </c>
      <c r="G1065" s="32">
        <f>料單!H959</f>
        <v>-4</v>
      </c>
      <c r="H1065" s="32" t="str">
        <f>料單!I959</f>
        <v>AA</v>
      </c>
      <c r="I1065" s="32">
        <f>料單!J959</f>
        <v>18</v>
      </c>
      <c r="J1065" s="32">
        <f>料單!K959</f>
        <v>0</v>
      </c>
      <c r="K1065" s="53">
        <f ca="1">板材才數分析.!O732</f>
        <v>0</v>
      </c>
      <c r="L1065" s="32" t="str">
        <f>IFERROR(VLOOKUP(C1065,[1]資料庫!$K$3:$AA$10,17,FALSE),"")</f>
        <v/>
      </c>
      <c r="M1065" s="32">
        <f>IFERROR(
    INDEX(單價表!$E$3:$M$1000,
          MATCH($C1065, 單價表!$B$3:$B$1000, 0),
          MATCH($I1065, 單價表!$E$2:$M$2, 0)
    ),
    ""
)</f>
        <v>99</v>
      </c>
      <c r="N1065" s="35">
        <f t="shared" ca="1" si="30"/>
        <v>0</v>
      </c>
      <c r="O1065" s="32" t="str">
        <f>料單!P959</f>
        <v>鉸2</v>
      </c>
      <c r="P1065" s="32" t="str">
        <f>料單!Q959</f>
        <v/>
      </c>
      <c r="Q1065" s="32" t="str">
        <f>料單!R959</f>
        <v/>
      </c>
      <c r="R1065" s="32">
        <f>料單!S959</f>
        <v>0</v>
      </c>
    </row>
    <row r="1066" spans="1:18" x14ac:dyDescent="0.25">
      <c r="A1066" s="32">
        <f>[1]板材才數分析.!D733</f>
        <v>25012</v>
      </c>
      <c r="B1066" s="32">
        <f>料單!E960</f>
        <v>0</v>
      </c>
      <c r="C1066" s="32">
        <f>料單!L960</f>
        <v>0</v>
      </c>
      <c r="D1066" s="32">
        <f>料單!M960</f>
        <v>0</v>
      </c>
      <c r="E1066" s="32">
        <f>料單!F960</f>
        <v>0</v>
      </c>
      <c r="F1066" s="32" t="str">
        <f>料單!G960</f>
        <v/>
      </c>
      <c r="G1066" s="32">
        <f>料單!H960</f>
        <v>0</v>
      </c>
      <c r="H1066" s="32" t="str">
        <f>料單!I960</f>
        <v/>
      </c>
      <c r="I1066" s="32">
        <f>料單!J960</f>
        <v>0</v>
      </c>
      <c r="J1066" s="32">
        <f>料單!K960</f>
        <v>0</v>
      </c>
      <c r="K1066" s="53">
        <f ca="1">板材才數分析.!O733</f>
        <v>0</v>
      </c>
      <c r="L1066" s="32" t="str">
        <f>IFERROR(VLOOKUP(C1066,[1]資料庫!$K$3:$AA$10,17,FALSE),"")</f>
        <v/>
      </c>
      <c r="M1066" s="32" t="str">
        <f>IFERROR(
    INDEX(單價表!$E$3:$M$1000,
          MATCH($C1066, 單價表!$B$3:$B$1000, 0),
          MATCH($I1066, 單價表!$E$2:$M$2, 0)
    ),
    ""
)</f>
        <v/>
      </c>
      <c r="N1066" s="35" t="str">
        <f t="shared" ca="1" si="30"/>
        <v/>
      </c>
      <c r="O1066" s="32" t="str">
        <f>料單!P960</f>
        <v/>
      </c>
      <c r="P1066" s="32" t="str">
        <f>料單!Q960</f>
        <v/>
      </c>
      <c r="Q1066" s="32" t="str">
        <f>料單!R960</f>
        <v/>
      </c>
      <c r="R1066" s="32">
        <f>料單!S960</f>
        <v>0</v>
      </c>
    </row>
    <row r="1067" spans="1:18" x14ac:dyDescent="0.25">
      <c r="A1067" s="32">
        <f>[1]板材才數分析.!D734</f>
        <v>25013</v>
      </c>
      <c r="B1067" s="32">
        <f>料單!E961</f>
        <v>0</v>
      </c>
      <c r="C1067" s="32">
        <f>料單!L961</f>
        <v>0</v>
      </c>
      <c r="D1067" s="32">
        <f>料單!M961</f>
        <v>0</v>
      </c>
      <c r="E1067" s="32">
        <f>料單!F961</f>
        <v>0</v>
      </c>
      <c r="F1067" s="32" t="str">
        <f>料單!G961</f>
        <v/>
      </c>
      <c r="G1067" s="32">
        <f>料單!H961</f>
        <v>0</v>
      </c>
      <c r="H1067" s="32" t="str">
        <f>料單!I961</f>
        <v/>
      </c>
      <c r="I1067" s="32">
        <f>料單!J961</f>
        <v>0</v>
      </c>
      <c r="J1067" s="32">
        <f>料單!K961</f>
        <v>0</v>
      </c>
      <c r="K1067" s="53">
        <f ca="1">板材才數分析.!O734</f>
        <v>0</v>
      </c>
      <c r="L1067" s="32" t="str">
        <f>IFERROR(VLOOKUP(C1067,[1]資料庫!$K$3:$AA$10,17,FALSE),"")</f>
        <v/>
      </c>
      <c r="M1067" s="32" t="str">
        <f>IFERROR(
    INDEX(單價表!$E$3:$M$1000,
          MATCH($C1067, 單價表!$B$3:$B$1000, 0),
          MATCH($I1067, 單價表!$E$2:$M$2, 0)
    ),
    ""
)</f>
        <v/>
      </c>
      <c r="N1067" s="35" t="str">
        <f t="shared" ca="1" si="30"/>
        <v/>
      </c>
      <c r="O1067" s="32" t="str">
        <f>料單!P961</f>
        <v/>
      </c>
      <c r="P1067" s="32" t="str">
        <f>料單!Q961</f>
        <v/>
      </c>
      <c r="Q1067" s="32" t="str">
        <f>料單!R961</f>
        <v/>
      </c>
      <c r="R1067" s="32">
        <f>料單!S961</f>
        <v>0</v>
      </c>
    </row>
    <row r="1068" spans="1:18" x14ac:dyDescent="0.25">
      <c r="A1068" s="32">
        <f>[1]板材才數分析.!D735</f>
        <v>25014</v>
      </c>
      <c r="B1068" s="32">
        <f>料單!E962</f>
        <v>0</v>
      </c>
      <c r="C1068" s="32">
        <f>料單!L962</f>
        <v>0</v>
      </c>
      <c r="D1068" s="32">
        <f>料單!M962</f>
        <v>0</v>
      </c>
      <c r="E1068" s="32">
        <f>料單!F962</f>
        <v>0</v>
      </c>
      <c r="F1068" s="32" t="str">
        <f>料單!G962</f>
        <v/>
      </c>
      <c r="G1068" s="32">
        <f>料單!H962</f>
        <v>0</v>
      </c>
      <c r="H1068" s="32" t="str">
        <f>料單!I962</f>
        <v/>
      </c>
      <c r="I1068" s="32">
        <f>料單!J962</f>
        <v>0</v>
      </c>
      <c r="J1068" s="32">
        <f>料單!K962</f>
        <v>0</v>
      </c>
      <c r="K1068" s="53">
        <f ca="1">板材才數分析.!O735</f>
        <v>0</v>
      </c>
      <c r="L1068" s="32" t="str">
        <f>IFERROR(VLOOKUP(C1068,[1]資料庫!$K$3:$AA$10,17,FALSE),"")</f>
        <v/>
      </c>
      <c r="M1068" s="32" t="str">
        <f>IFERROR(
    INDEX(單價表!$E$3:$M$1000,
          MATCH($C1068, 單價表!$B$3:$B$1000, 0),
          MATCH($I1068, 單價表!$E$2:$M$2, 0)
    ),
    ""
)</f>
        <v/>
      </c>
      <c r="N1068" s="35" t="str">
        <f t="shared" ca="1" si="30"/>
        <v/>
      </c>
      <c r="O1068" s="32" t="str">
        <f>料單!P962</f>
        <v/>
      </c>
      <c r="P1068" s="32" t="str">
        <f>料單!Q962</f>
        <v/>
      </c>
      <c r="Q1068" s="32" t="str">
        <f>料單!R962</f>
        <v/>
      </c>
      <c r="R1068" s="32">
        <f>料單!S962</f>
        <v>0</v>
      </c>
    </row>
    <row r="1069" spans="1:18" x14ac:dyDescent="0.25">
      <c r="A1069" s="32">
        <f>[1]板材才數分析.!D736</f>
        <v>25015</v>
      </c>
      <c r="B1069" s="32">
        <f>料單!E963</f>
        <v>0</v>
      </c>
      <c r="C1069" s="32">
        <f>料單!L963</f>
        <v>0</v>
      </c>
      <c r="D1069" s="32">
        <f>料單!M963</f>
        <v>0</v>
      </c>
      <c r="E1069" s="32">
        <f>料單!F963</f>
        <v>0</v>
      </c>
      <c r="F1069" s="32" t="str">
        <f>料單!G963</f>
        <v/>
      </c>
      <c r="G1069" s="32">
        <f>料單!H963</f>
        <v>0</v>
      </c>
      <c r="H1069" s="32" t="str">
        <f>料單!I963</f>
        <v/>
      </c>
      <c r="I1069" s="32">
        <f>料單!J963</f>
        <v>0</v>
      </c>
      <c r="J1069" s="32">
        <f>料單!K963</f>
        <v>0</v>
      </c>
      <c r="K1069" s="53">
        <f ca="1">板材才數分析.!O736</f>
        <v>0</v>
      </c>
      <c r="L1069" s="32" t="str">
        <f>IFERROR(VLOOKUP(C1069,[1]資料庫!$K$3:$AA$10,17,FALSE),"")</f>
        <v/>
      </c>
      <c r="M1069" s="32" t="str">
        <f>IFERROR(
    INDEX(單價表!$E$3:$M$1000,
          MATCH($C1069, 單價表!$B$3:$B$1000, 0),
          MATCH($I1069, 單價表!$E$2:$M$2, 0)
    ),
    ""
)</f>
        <v/>
      </c>
      <c r="N1069" s="35" t="str">
        <f t="shared" ca="1" si="30"/>
        <v/>
      </c>
      <c r="O1069" s="32" t="str">
        <f>料單!P963</f>
        <v/>
      </c>
      <c r="P1069" s="32" t="str">
        <f>料單!Q963</f>
        <v/>
      </c>
      <c r="Q1069" s="32" t="str">
        <f>料單!R963</f>
        <v/>
      </c>
      <c r="R1069" s="32">
        <f>料單!S963</f>
        <v>0</v>
      </c>
    </row>
    <row r="1070" spans="1:18" x14ac:dyDescent="0.25">
      <c r="A1070" s="32">
        <f>[1]板材才數分析.!D737</f>
        <v>25016</v>
      </c>
      <c r="B1070" s="32">
        <f>料單!E964</f>
        <v>0</v>
      </c>
      <c r="C1070" s="32">
        <f>料單!L964</f>
        <v>0</v>
      </c>
      <c r="D1070" s="32">
        <f>料單!M964</f>
        <v>0</v>
      </c>
      <c r="E1070" s="32">
        <f>料單!F964</f>
        <v>0</v>
      </c>
      <c r="F1070" s="32" t="str">
        <f>料單!G964</f>
        <v/>
      </c>
      <c r="G1070" s="32">
        <f>料單!H964</f>
        <v>0</v>
      </c>
      <c r="H1070" s="32" t="str">
        <f>料單!I964</f>
        <v/>
      </c>
      <c r="I1070" s="32">
        <f>料單!J964</f>
        <v>0</v>
      </c>
      <c r="J1070" s="32">
        <f>料單!K964</f>
        <v>0</v>
      </c>
      <c r="K1070" s="53">
        <f ca="1">板材才數分析.!O737</f>
        <v>0</v>
      </c>
      <c r="L1070" s="32" t="str">
        <f>IFERROR(VLOOKUP(C1070,[1]資料庫!$K$3:$AA$10,17,FALSE),"")</f>
        <v/>
      </c>
      <c r="M1070" s="32" t="str">
        <f>IFERROR(
    INDEX(單價表!$E$3:$M$1000,
          MATCH($C1070, 單價表!$B$3:$B$1000, 0),
          MATCH($I1070, 單價表!$E$2:$M$2, 0)
    ),
    ""
)</f>
        <v/>
      </c>
      <c r="N1070" s="35" t="str">
        <f t="shared" ca="1" si="30"/>
        <v/>
      </c>
      <c r="O1070" s="32" t="str">
        <f>料單!P964</f>
        <v/>
      </c>
      <c r="P1070" s="32" t="str">
        <f>料單!Q964</f>
        <v/>
      </c>
      <c r="Q1070" s="32" t="str">
        <f>料單!R964</f>
        <v/>
      </c>
      <c r="R1070" s="32">
        <f>料單!S964</f>
        <v>0</v>
      </c>
    </row>
    <row r="1071" spans="1:18" x14ac:dyDescent="0.25">
      <c r="A1071" s="32">
        <f>[1]板材才數分析.!D738</f>
        <v>25017</v>
      </c>
      <c r="B1071" s="32">
        <f>料單!E965</f>
        <v>0</v>
      </c>
      <c r="C1071" s="32">
        <f>料單!L965</f>
        <v>0</v>
      </c>
      <c r="D1071" s="32">
        <f>料單!M965</f>
        <v>0</v>
      </c>
      <c r="E1071" s="32">
        <f>料單!F965</f>
        <v>0</v>
      </c>
      <c r="F1071" s="32" t="str">
        <f>料單!G965</f>
        <v/>
      </c>
      <c r="G1071" s="32">
        <f>料單!H965</f>
        <v>0</v>
      </c>
      <c r="H1071" s="32" t="str">
        <f>料單!I965</f>
        <v/>
      </c>
      <c r="I1071" s="32">
        <f>料單!J965</f>
        <v>0</v>
      </c>
      <c r="J1071" s="32">
        <f>料單!K965</f>
        <v>0</v>
      </c>
      <c r="K1071" s="53">
        <f ca="1">板材才數分析.!O738</f>
        <v>0</v>
      </c>
      <c r="L1071" s="32" t="str">
        <f>IFERROR(VLOOKUP(C1071,[1]資料庫!$K$3:$AA$10,17,FALSE),"")</f>
        <v/>
      </c>
      <c r="M1071" s="32" t="str">
        <f>IFERROR(
    INDEX(單價表!$E$3:$M$1000,
          MATCH($C1071, 單價表!$B$3:$B$1000, 0),
          MATCH($I1071, 單價表!$E$2:$M$2, 0)
    ),
    ""
)</f>
        <v/>
      </c>
      <c r="N1071" s="35" t="str">
        <f t="shared" ca="1" si="30"/>
        <v/>
      </c>
      <c r="O1071" s="32" t="str">
        <f>料單!P965</f>
        <v/>
      </c>
      <c r="P1071" s="32" t="str">
        <f>料單!Q965</f>
        <v/>
      </c>
      <c r="Q1071" s="32" t="str">
        <f>料單!R965</f>
        <v/>
      </c>
      <c r="R1071" s="32">
        <f>料單!S965</f>
        <v>0</v>
      </c>
    </row>
    <row r="1072" spans="1:18" x14ac:dyDescent="0.25">
      <c r="A1072" s="32">
        <f>[1]板材才數分析.!D739</f>
        <v>25018</v>
      </c>
      <c r="B1072" s="32">
        <f>料單!E966</f>
        <v>0</v>
      </c>
      <c r="C1072" s="32">
        <f>料單!L966</f>
        <v>0</v>
      </c>
      <c r="D1072" s="32">
        <f>料單!M966</f>
        <v>0</v>
      </c>
      <c r="E1072" s="32">
        <f>料單!F966</f>
        <v>0</v>
      </c>
      <c r="F1072" s="32" t="str">
        <f>料單!G966</f>
        <v/>
      </c>
      <c r="G1072" s="32">
        <f>料單!H966</f>
        <v>0</v>
      </c>
      <c r="H1072" s="32" t="str">
        <f>料單!I966</f>
        <v/>
      </c>
      <c r="I1072" s="32">
        <f>料單!J966</f>
        <v>0</v>
      </c>
      <c r="J1072" s="32">
        <f>料單!K966</f>
        <v>0</v>
      </c>
      <c r="K1072" s="53">
        <f ca="1">板材才數分析.!O739</f>
        <v>0</v>
      </c>
      <c r="M1072" s="32" t="str">
        <f>IFERROR(
    INDEX(單價表!$E$3:$M$1000,
          MATCH($C1072, 單價表!$B$3:$B$1000, 0),
          MATCH($I1072, 單價表!$E$2:$M$2, 0)
    ),
    ""
)</f>
        <v/>
      </c>
      <c r="O1072" s="32" t="str">
        <f>料單!P966</f>
        <v/>
      </c>
      <c r="P1072" s="32" t="str">
        <f>料單!Q966</f>
        <v/>
      </c>
      <c r="Q1072" s="32" t="str">
        <f>料單!R966</f>
        <v/>
      </c>
      <c r="R1072" s="32">
        <f>料單!S966</f>
        <v>0</v>
      </c>
    </row>
    <row r="1073" spans="1:18" x14ac:dyDescent="0.25">
      <c r="A1073" s="32">
        <f>[1]板材才數分析.!D740</f>
        <v>25019</v>
      </c>
      <c r="B1073" s="32">
        <f>料單!E967</f>
        <v>0</v>
      </c>
      <c r="C1073" s="32">
        <f>料單!L967</f>
        <v>0</v>
      </c>
      <c r="D1073" s="32">
        <f>料單!M967</f>
        <v>0</v>
      </c>
      <c r="E1073" s="32">
        <f>料單!F967</f>
        <v>0</v>
      </c>
      <c r="F1073" s="32" t="str">
        <f>料單!G967</f>
        <v/>
      </c>
      <c r="G1073" s="32">
        <f>料單!H967</f>
        <v>0</v>
      </c>
      <c r="H1073" s="32" t="str">
        <f>料單!I967</f>
        <v/>
      </c>
      <c r="I1073" s="32">
        <f>料單!J967</f>
        <v>0</v>
      </c>
      <c r="J1073" s="32">
        <f>料單!K967</f>
        <v>0</v>
      </c>
      <c r="K1073" s="53">
        <f ca="1">板材才數分析.!O740</f>
        <v>0</v>
      </c>
      <c r="M1073" s="32" t="str">
        <f>IFERROR(
    INDEX(單價表!$E$3:$M$1000,
          MATCH($C1073, 單價表!$B$3:$B$1000, 0),
          MATCH($I1073, 單價表!$E$2:$M$2, 0)
    ),
    ""
)</f>
        <v/>
      </c>
      <c r="O1073" s="32" t="str">
        <f>料單!P967</f>
        <v/>
      </c>
      <c r="P1073" s="32" t="str">
        <f>料單!Q967</f>
        <v/>
      </c>
      <c r="Q1073" s="32" t="str">
        <f>料單!R967</f>
        <v/>
      </c>
      <c r="R1073" s="32">
        <f>料單!S967</f>
        <v>0</v>
      </c>
    </row>
    <row r="1074" spans="1:18" x14ac:dyDescent="0.25">
      <c r="A1074" s="32">
        <f>[1]板材才數分析.!D741</f>
        <v>25020</v>
      </c>
      <c r="B1074" s="32">
        <f>料單!E968</f>
        <v>0</v>
      </c>
      <c r="C1074" s="32">
        <f>料單!L968</f>
        <v>0</v>
      </c>
      <c r="D1074" s="32" t="str">
        <f>料單!M968</f>
        <v/>
      </c>
      <c r="E1074" s="32">
        <f>料單!F968</f>
        <v>0</v>
      </c>
      <c r="F1074" s="32" t="str">
        <f>料單!G968</f>
        <v/>
      </c>
      <c r="G1074" s="32">
        <f>料單!H968</f>
        <v>0</v>
      </c>
      <c r="H1074" s="32" t="str">
        <f>料單!I968</f>
        <v/>
      </c>
      <c r="I1074" s="32">
        <f>料單!J968</f>
        <v>0</v>
      </c>
      <c r="J1074" s="32">
        <f>料單!K968</f>
        <v>0</v>
      </c>
      <c r="K1074" s="53">
        <f ca="1">板材才數分析.!O741</f>
        <v>0</v>
      </c>
      <c r="M1074" s="32" t="str">
        <f>IFERROR(
    INDEX(單價表!$E$3:$M$1000,
          MATCH($C1074, 單價表!$B$3:$B$1000, 0),
          MATCH($I1074, 單價表!$E$2:$M$2, 0)
    ),
    ""
)</f>
        <v/>
      </c>
      <c r="O1074" s="32" t="str">
        <f>料單!P968</f>
        <v/>
      </c>
      <c r="P1074" s="32" t="str">
        <f>料單!Q968</f>
        <v/>
      </c>
      <c r="Q1074" s="32" t="str">
        <f>料單!R968</f>
        <v/>
      </c>
      <c r="R1074" s="32">
        <f>料單!S968</f>
        <v>0</v>
      </c>
    </row>
    <row r="1075" spans="1:18" x14ac:dyDescent="0.25">
      <c r="A1075" s="32">
        <f>[1]板材才數分析.!D742</f>
        <v>25021</v>
      </c>
      <c r="B1075" s="32">
        <f>料單!E969</f>
        <v>0</v>
      </c>
      <c r="C1075" s="32">
        <f>料單!L969</f>
        <v>0</v>
      </c>
      <c r="D1075" s="32" t="str">
        <f>料單!M969</f>
        <v/>
      </c>
      <c r="E1075" s="32">
        <f>料單!F969</f>
        <v>0</v>
      </c>
      <c r="F1075" s="32" t="str">
        <f>料單!G969</f>
        <v/>
      </c>
      <c r="G1075" s="32">
        <f>料單!H969</f>
        <v>0</v>
      </c>
      <c r="H1075" s="32" t="str">
        <f>料單!I969</f>
        <v/>
      </c>
      <c r="I1075" s="32">
        <f>料單!J969</f>
        <v>0</v>
      </c>
      <c r="J1075" s="32">
        <f>料單!K969</f>
        <v>0</v>
      </c>
      <c r="K1075" s="53">
        <f ca="1">板材才數分析.!O742</f>
        <v>0</v>
      </c>
      <c r="M1075" s="32" t="str">
        <f>IFERROR(
    INDEX(單價表!$E$3:$M$1000,
          MATCH($C1075, 單價表!$B$3:$B$1000, 0),
          MATCH($I1075, 單價表!$E$2:$M$2, 0)
    ),
    ""
)</f>
        <v/>
      </c>
      <c r="O1075" s="32" t="str">
        <f>料單!P969</f>
        <v/>
      </c>
      <c r="P1075" s="32" t="str">
        <f>料單!Q969</f>
        <v/>
      </c>
      <c r="Q1075" s="32" t="str">
        <f>料單!R969</f>
        <v/>
      </c>
      <c r="R1075" s="32">
        <f>料單!S969</f>
        <v>0</v>
      </c>
    </row>
    <row r="1076" spans="1:18" x14ac:dyDescent="0.25">
      <c r="A1076" s="32">
        <f>[1]板材才數分析.!D743</f>
        <v>25022</v>
      </c>
      <c r="B1076" s="32">
        <f>料單!E970</f>
        <v>0</v>
      </c>
      <c r="C1076" s="32">
        <f>料單!L970</f>
        <v>0</v>
      </c>
      <c r="D1076" s="32" t="str">
        <f>料單!M970</f>
        <v/>
      </c>
      <c r="E1076" s="32">
        <f>料單!F970</f>
        <v>0</v>
      </c>
      <c r="F1076" s="32" t="str">
        <f>料單!G970</f>
        <v/>
      </c>
      <c r="G1076" s="32">
        <f>料單!H970</f>
        <v>0</v>
      </c>
      <c r="H1076" s="32" t="str">
        <f>料單!I970</f>
        <v/>
      </c>
      <c r="I1076" s="32">
        <f>料單!J970</f>
        <v>0</v>
      </c>
      <c r="J1076" s="32">
        <f>料單!K970</f>
        <v>0</v>
      </c>
      <c r="K1076" s="53">
        <f ca="1">板材才數分析.!O743</f>
        <v>0</v>
      </c>
      <c r="M1076" s="32" t="str">
        <f>IFERROR(
    INDEX(單價表!$E$3:$M$1000,
          MATCH($C1076, 單價表!$B$3:$B$1000, 0),
          MATCH($I1076, 單價表!$E$2:$M$2, 0)
    ),
    ""
)</f>
        <v/>
      </c>
      <c r="O1076" s="32" t="str">
        <f>料單!P970</f>
        <v/>
      </c>
      <c r="P1076" s="32" t="str">
        <f>料單!Q970</f>
        <v/>
      </c>
      <c r="Q1076" s="32" t="str">
        <f>料單!R970</f>
        <v/>
      </c>
      <c r="R1076" s="32">
        <f>料單!S970</f>
        <v>0</v>
      </c>
    </row>
    <row r="1077" spans="1:18" x14ac:dyDescent="0.25">
      <c r="A1077" s="32">
        <f>[1]板材才數分析.!D744</f>
        <v>25023</v>
      </c>
      <c r="B1077" s="32">
        <f>料單!E971</f>
        <v>0</v>
      </c>
      <c r="C1077" s="32">
        <f>料單!L971</f>
        <v>0</v>
      </c>
      <c r="D1077" s="32" t="str">
        <f>料單!M971</f>
        <v/>
      </c>
      <c r="E1077" s="32">
        <f>料單!F971</f>
        <v>0</v>
      </c>
      <c r="F1077" s="32" t="str">
        <f>料單!G971</f>
        <v/>
      </c>
      <c r="G1077" s="32">
        <f>料單!H971</f>
        <v>0</v>
      </c>
      <c r="H1077" s="32" t="str">
        <f>料單!I971</f>
        <v/>
      </c>
      <c r="I1077" s="32">
        <f>料單!J971</f>
        <v>0</v>
      </c>
      <c r="J1077" s="32">
        <f>料單!K971</f>
        <v>0</v>
      </c>
      <c r="K1077" s="53">
        <f ca="1">板材才數分析.!O744</f>
        <v>0</v>
      </c>
      <c r="M1077" s="32" t="str">
        <f>IFERROR(
    INDEX(單價表!$E$3:$M$1000,
          MATCH($C1077, 單價表!$B$3:$B$1000, 0),
          MATCH($I1077, 單價表!$E$2:$M$2, 0)
    ),
    ""
)</f>
        <v/>
      </c>
      <c r="O1077" s="32" t="str">
        <f>料單!P971</f>
        <v/>
      </c>
      <c r="P1077" s="32" t="str">
        <f>料單!Q971</f>
        <v/>
      </c>
      <c r="Q1077" s="32" t="str">
        <f>料單!R971</f>
        <v/>
      </c>
      <c r="R1077" s="32">
        <f>料單!S971</f>
        <v>0</v>
      </c>
    </row>
    <row r="1078" spans="1:18" x14ac:dyDescent="0.25">
      <c r="A1078" s="32">
        <f>[1]板材才數分析.!D745</f>
        <v>25024</v>
      </c>
      <c r="B1078" s="32">
        <f>料單!E972</f>
        <v>0</v>
      </c>
      <c r="C1078" s="32">
        <f>料單!L972</f>
        <v>0</v>
      </c>
      <c r="D1078" s="32" t="str">
        <f>料單!M972</f>
        <v/>
      </c>
      <c r="E1078" s="32">
        <f>料單!F972</f>
        <v>0</v>
      </c>
      <c r="F1078" s="32" t="str">
        <f>料單!G972</f>
        <v/>
      </c>
      <c r="G1078" s="32">
        <f>料單!H972</f>
        <v>0</v>
      </c>
      <c r="H1078" s="32" t="str">
        <f>料單!I972</f>
        <v/>
      </c>
      <c r="I1078" s="32">
        <f>料單!J972</f>
        <v>0</v>
      </c>
      <c r="J1078" s="32">
        <f>料單!K972</f>
        <v>0</v>
      </c>
      <c r="K1078" s="53">
        <f ca="1">板材才數分析.!O745</f>
        <v>0</v>
      </c>
      <c r="M1078" s="32" t="str">
        <f>IFERROR(
    INDEX(單價表!$E$3:$M$1000,
          MATCH($C1078, 單價表!$B$3:$B$1000, 0),
          MATCH($I1078, 單價表!$E$2:$M$2, 0)
    ),
    ""
)</f>
        <v/>
      </c>
      <c r="O1078" s="32" t="str">
        <f>料單!P972</f>
        <v/>
      </c>
      <c r="P1078" s="32" t="str">
        <f>料單!Q972</f>
        <v/>
      </c>
      <c r="Q1078" s="32" t="str">
        <f>料單!R972</f>
        <v/>
      </c>
      <c r="R1078" s="32">
        <f>料單!S972</f>
        <v>0</v>
      </c>
    </row>
    <row r="1079" spans="1:18" x14ac:dyDescent="0.25">
      <c r="A1079" s="32">
        <f>[1]板材才數分析.!D746</f>
        <v>25025</v>
      </c>
      <c r="B1079" s="32">
        <f>料單!E973</f>
        <v>0</v>
      </c>
      <c r="C1079" s="32">
        <f>料單!L973</f>
        <v>0</v>
      </c>
      <c r="D1079" s="32" t="str">
        <f>料單!M973</f>
        <v/>
      </c>
      <c r="E1079" s="32">
        <f>料單!F973</f>
        <v>0</v>
      </c>
      <c r="F1079" s="32" t="str">
        <f>料單!G973</f>
        <v/>
      </c>
      <c r="G1079" s="32">
        <f>料單!H973</f>
        <v>0</v>
      </c>
      <c r="H1079" s="32" t="str">
        <f>料單!I973</f>
        <v/>
      </c>
      <c r="I1079" s="32">
        <f>料單!J973</f>
        <v>0</v>
      </c>
      <c r="J1079" s="32">
        <f>料單!K973</f>
        <v>0</v>
      </c>
      <c r="K1079" s="53">
        <f ca="1">板材才數分析.!O746</f>
        <v>0</v>
      </c>
      <c r="M1079" s="32" t="str">
        <f>IFERROR(
    INDEX(單價表!$E$3:$M$1000,
          MATCH($C1079, 單價表!$B$3:$B$1000, 0),
          MATCH($I1079, 單價表!$E$2:$M$2, 0)
    ),
    ""
)</f>
        <v/>
      </c>
      <c r="O1079" s="32" t="str">
        <f>料單!P973</f>
        <v/>
      </c>
      <c r="P1079" s="32" t="str">
        <f>料單!Q973</f>
        <v/>
      </c>
      <c r="Q1079" s="32" t="str">
        <f>料單!R973</f>
        <v/>
      </c>
      <c r="R1079" s="32">
        <f>料單!S973</f>
        <v>0</v>
      </c>
    </row>
    <row r="1080" spans="1:18" x14ac:dyDescent="0.25">
      <c r="A1080" s="32">
        <f>[1]板材才數分析.!D747</f>
        <v>25026</v>
      </c>
      <c r="B1080" s="32">
        <f>料單!E974</f>
        <v>0</v>
      </c>
      <c r="C1080" s="32">
        <f>料單!L974</f>
        <v>0</v>
      </c>
      <c r="D1080" s="32" t="str">
        <f>料單!M974</f>
        <v/>
      </c>
      <c r="E1080" s="32">
        <f>料單!F974</f>
        <v>0</v>
      </c>
      <c r="F1080" s="32" t="str">
        <f>料單!G974</f>
        <v/>
      </c>
      <c r="G1080" s="32">
        <f>料單!H974</f>
        <v>0</v>
      </c>
      <c r="H1080" s="32" t="str">
        <f>料單!I974</f>
        <v/>
      </c>
      <c r="I1080" s="32">
        <f>料單!J974</f>
        <v>0</v>
      </c>
      <c r="J1080" s="32">
        <f>料單!K974</f>
        <v>0</v>
      </c>
      <c r="K1080" s="53">
        <f ca="1">板材才數分析.!O747</f>
        <v>0</v>
      </c>
      <c r="M1080" s="32" t="str">
        <f>IFERROR(
    INDEX(單價表!$E$3:$M$1000,
          MATCH($C1080, 單價表!$B$3:$B$1000, 0),
          MATCH($I1080, 單價表!$E$2:$M$2, 0)
    ),
    ""
)</f>
        <v/>
      </c>
      <c r="O1080" s="32" t="str">
        <f>料單!P974</f>
        <v/>
      </c>
      <c r="P1080" s="32" t="str">
        <f>料單!Q974</f>
        <v/>
      </c>
      <c r="Q1080" s="32" t="str">
        <f>料單!R974</f>
        <v/>
      </c>
      <c r="R1080" s="32">
        <f>料單!S974</f>
        <v>0</v>
      </c>
    </row>
    <row r="1081" spans="1:18" x14ac:dyDescent="0.25">
      <c r="A1081" s="32">
        <f>[1]板材才數分析.!D748</f>
        <v>25027</v>
      </c>
      <c r="B1081" s="32">
        <f>料單!E975</f>
        <v>0</v>
      </c>
      <c r="C1081" s="32">
        <f>料單!L975</f>
        <v>0</v>
      </c>
      <c r="D1081" s="32" t="str">
        <f>料單!M975</f>
        <v/>
      </c>
      <c r="E1081" s="32">
        <f>料單!F975</f>
        <v>0</v>
      </c>
      <c r="F1081" s="32" t="str">
        <f>料單!G975</f>
        <v/>
      </c>
      <c r="G1081" s="32">
        <f>料單!H975</f>
        <v>0</v>
      </c>
      <c r="H1081" s="32" t="str">
        <f>料單!I975</f>
        <v/>
      </c>
      <c r="I1081" s="32">
        <f>料單!J975</f>
        <v>0</v>
      </c>
      <c r="J1081" s="32">
        <f>料單!K975</f>
        <v>0</v>
      </c>
      <c r="K1081" s="53">
        <f ca="1">板材才數分析.!O748</f>
        <v>0</v>
      </c>
      <c r="M1081" s="32" t="str">
        <f>IFERROR(
    INDEX(單價表!$E$3:$M$1000,
          MATCH($C1081, 單價表!$B$3:$B$1000, 0),
          MATCH($I1081, 單價表!$E$2:$M$2, 0)
    ),
    ""
)</f>
        <v/>
      </c>
      <c r="O1081" s="32" t="str">
        <f>料單!P975</f>
        <v/>
      </c>
      <c r="P1081" s="32" t="str">
        <f>料單!Q975</f>
        <v/>
      </c>
      <c r="Q1081" s="32" t="str">
        <f>料單!R975</f>
        <v/>
      </c>
      <c r="R1081" s="32">
        <f>料單!S975</f>
        <v>0</v>
      </c>
    </row>
    <row r="1082" spans="1:18" x14ac:dyDescent="0.25">
      <c r="A1082" s="32">
        <f>[1]板材才數分析.!D749</f>
        <v>25028</v>
      </c>
      <c r="B1082" s="32">
        <f>料單!E976</f>
        <v>0</v>
      </c>
      <c r="C1082" s="32">
        <f>料單!L976</f>
        <v>0</v>
      </c>
      <c r="D1082" s="32" t="str">
        <f>料單!M976</f>
        <v/>
      </c>
      <c r="E1082" s="32">
        <f>料單!F976</f>
        <v>0</v>
      </c>
      <c r="F1082" s="32" t="str">
        <f>料單!G976</f>
        <v/>
      </c>
      <c r="G1082" s="32">
        <f>料單!H976</f>
        <v>0</v>
      </c>
      <c r="H1082" s="32" t="str">
        <f>料單!I976</f>
        <v/>
      </c>
      <c r="I1082" s="32">
        <f>料單!J976</f>
        <v>0</v>
      </c>
      <c r="J1082" s="32">
        <f>料單!K976</f>
        <v>0</v>
      </c>
      <c r="K1082" s="53">
        <f ca="1">板材才數分析.!O749</f>
        <v>0</v>
      </c>
      <c r="M1082" s="32" t="str">
        <f>IFERROR(
    INDEX(單價表!$E$3:$M$1000,
          MATCH($C1082, 單價表!$B$3:$B$1000, 0),
          MATCH($I1082, 單價表!$E$2:$M$2, 0)
    ),
    ""
)</f>
        <v/>
      </c>
      <c r="O1082" s="32" t="str">
        <f>料單!P976</f>
        <v/>
      </c>
      <c r="P1082" s="32" t="str">
        <f>料單!Q976</f>
        <v/>
      </c>
      <c r="Q1082" s="32" t="str">
        <f>料單!R976</f>
        <v/>
      </c>
      <c r="R1082" s="32">
        <f>料單!S976</f>
        <v>0</v>
      </c>
    </row>
    <row r="1083" spans="1:18" x14ac:dyDescent="0.25">
      <c r="A1083" s="32">
        <f>[1]板材才數分析.!D750</f>
        <v>25029</v>
      </c>
      <c r="B1083" s="32">
        <f>料單!E977</f>
        <v>0</v>
      </c>
      <c r="C1083" s="32">
        <f>料單!L977</f>
        <v>0</v>
      </c>
      <c r="D1083" s="32" t="str">
        <f>料單!M977</f>
        <v/>
      </c>
      <c r="E1083" s="32">
        <f>料單!F977</f>
        <v>0</v>
      </c>
      <c r="F1083" s="32" t="str">
        <f>料單!G977</f>
        <v/>
      </c>
      <c r="G1083" s="32">
        <f>料單!H977</f>
        <v>0</v>
      </c>
      <c r="H1083" s="32" t="str">
        <f>料單!I977</f>
        <v/>
      </c>
      <c r="I1083" s="32">
        <f>料單!J977</f>
        <v>0</v>
      </c>
      <c r="J1083" s="32">
        <f>料單!K977</f>
        <v>0</v>
      </c>
      <c r="K1083" s="53">
        <f ca="1">板材才數分析.!O750</f>
        <v>0</v>
      </c>
      <c r="M1083" s="32" t="str">
        <f>IFERROR(
    INDEX(單價表!$E$3:$M$1000,
          MATCH($C1083, 單價表!$B$3:$B$1000, 0),
          MATCH($I1083, 單價表!$E$2:$M$2, 0)
    ),
    ""
)</f>
        <v/>
      </c>
      <c r="O1083" s="32" t="str">
        <f>料單!P977</f>
        <v/>
      </c>
      <c r="P1083" s="32" t="str">
        <f>料單!Q977</f>
        <v/>
      </c>
      <c r="Q1083" s="32" t="str">
        <f>料單!R977</f>
        <v/>
      </c>
      <c r="R1083" s="32">
        <f>料單!S977</f>
        <v>0</v>
      </c>
    </row>
    <row r="1084" spans="1:18" x14ac:dyDescent="0.25">
      <c r="A1084" s="32">
        <f>[1]板材才數分析.!D751</f>
        <v>25030</v>
      </c>
      <c r="B1084" s="32">
        <f>料單!E978</f>
        <v>0</v>
      </c>
      <c r="C1084" s="32">
        <f>料單!L978</f>
        <v>0</v>
      </c>
      <c r="D1084" s="32" t="str">
        <f>料單!M978</f>
        <v/>
      </c>
      <c r="E1084" s="32">
        <f>料單!F978</f>
        <v>0</v>
      </c>
      <c r="F1084" s="32" t="str">
        <f>料單!G978</f>
        <v/>
      </c>
      <c r="G1084" s="32">
        <f>料單!H978</f>
        <v>0</v>
      </c>
      <c r="H1084" s="32" t="str">
        <f>料單!I978</f>
        <v/>
      </c>
      <c r="I1084" s="32">
        <f>料單!J978</f>
        <v>0</v>
      </c>
      <c r="J1084" s="32">
        <f>料單!K978</f>
        <v>0</v>
      </c>
      <c r="K1084" s="53">
        <f ca="1">板材才數分析.!O751</f>
        <v>0</v>
      </c>
      <c r="L1084" s="32" t="str">
        <f>IFERROR(VLOOKUP(C1084,[1]資料庫!$K$3:$AA$10,17,FALSE),"")</f>
        <v/>
      </c>
      <c r="M1084" s="32" t="str">
        <f>IFERROR(
    INDEX(單價表!$E$3:$M$1000,
          MATCH($C1084, 單價表!$B$3:$B$1000, 0),
          MATCH($I1084, 單價表!$E$2:$M$2, 0)
    ),
    ""
)</f>
        <v/>
      </c>
      <c r="N1084" s="35" t="str">
        <f t="shared" ca="1" si="30"/>
        <v/>
      </c>
      <c r="O1084" s="32" t="str">
        <f>料單!P978</f>
        <v/>
      </c>
      <c r="P1084" s="32" t="str">
        <f>料單!Q978</f>
        <v/>
      </c>
      <c r="Q1084" s="32" t="str">
        <f>料單!R978</f>
        <v/>
      </c>
      <c r="R1084" s="32">
        <f>料單!S978</f>
        <v>0</v>
      </c>
    </row>
    <row r="1085" spans="1:18" x14ac:dyDescent="0.25">
      <c r="B1085" s="400"/>
      <c r="C1085" s="400"/>
      <c r="D1085" s="400"/>
      <c r="E1085" s="400"/>
      <c r="F1085" s="400"/>
      <c r="G1085" s="400"/>
      <c r="H1085" s="400"/>
      <c r="I1085" s="400"/>
      <c r="J1085" s="400"/>
      <c r="K1085" s="401"/>
      <c r="L1085" s="400" t="str">
        <f>IFERROR(VLOOKUP(C1085,[1]資料庫!$K$3:$AA$10,17,FALSE),"")</f>
        <v/>
      </c>
      <c r="M1085" s="400"/>
    </row>
    <row r="1086" spans="1:18" x14ac:dyDescent="0.25">
      <c r="B1086" s="400"/>
      <c r="C1086" s="400"/>
      <c r="D1086" s="400"/>
      <c r="E1086" s="400"/>
      <c r="F1086" s="400"/>
      <c r="G1086" s="400"/>
      <c r="H1086" s="400"/>
      <c r="I1086" s="400"/>
      <c r="J1086" s="400"/>
      <c r="K1086" s="401"/>
      <c r="L1086" s="400" t="str">
        <f>IFERROR(VLOOKUP(C1086,[1]資料庫!$K$3:$AA$10,17,FALSE),"")</f>
        <v/>
      </c>
      <c r="M1086" s="400"/>
    </row>
    <row r="1087" spans="1:18" x14ac:dyDescent="0.25">
      <c r="B1087" s="400"/>
      <c r="C1087" s="400"/>
      <c r="D1087" s="400"/>
      <c r="E1087" s="400"/>
      <c r="F1087" s="400"/>
      <c r="G1087" s="400"/>
      <c r="H1087" s="400"/>
      <c r="I1087" s="400"/>
      <c r="J1087" s="400"/>
      <c r="K1087" s="401"/>
      <c r="L1087" s="400" t="str">
        <f>IFERROR(VLOOKUP(C1087,[1]資料庫!$K$3:$AA$10,17,FALSE),"")</f>
        <v/>
      </c>
      <c r="M1087" s="400"/>
    </row>
    <row r="1088" spans="1:18" x14ac:dyDescent="0.25">
      <c r="B1088" s="400"/>
      <c r="C1088" s="400"/>
      <c r="D1088" s="400"/>
      <c r="E1088" s="400"/>
      <c r="F1088" s="400"/>
      <c r="G1088" s="400"/>
      <c r="H1088" s="400"/>
      <c r="I1088" s="400"/>
      <c r="J1088" s="400"/>
      <c r="K1088" s="401"/>
      <c r="L1088" s="400" t="str">
        <f>IFERROR(VLOOKUP(C1088,[1]資料庫!$K$3:$AA$10,17,FALSE),"")</f>
        <v/>
      </c>
      <c r="M1088" s="400"/>
    </row>
    <row r="1089" spans="1:18" x14ac:dyDescent="0.25">
      <c r="B1089" s="400"/>
      <c r="C1089" s="400"/>
      <c r="D1089" s="400"/>
      <c r="E1089" s="400"/>
      <c r="F1089" s="400"/>
      <c r="G1089" s="400"/>
      <c r="H1089" s="400"/>
      <c r="I1089" s="400"/>
      <c r="J1089" s="400"/>
      <c r="K1089" s="401"/>
      <c r="L1089" s="400" t="str">
        <f>IFERROR(VLOOKUP(C1089,[1]資料庫!$K$3:$AA$10,17,FALSE),"")</f>
        <v/>
      </c>
      <c r="M1089" s="400"/>
    </row>
    <row r="1090" spans="1:18" x14ac:dyDescent="0.25">
      <c r="B1090" s="400"/>
      <c r="C1090" s="400"/>
      <c r="D1090" s="400"/>
      <c r="E1090" s="400"/>
      <c r="F1090" s="400"/>
      <c r="G1090" s="400"/>
      <c r="H1090" s="400"/>
      <c r="I1090" s="400"/>
      <c r="J1090" s="400"/>
      <c r="K1090" s="401"/>
      <c r="L1090" s="400" t="str">
        <f>IFERROR(VLOOKUP(C1090,[1]資料庫!$K$3:$AA$10,17,FALSE),"")</f>
        <v/>
      </c>
      <c r="M1090" s="400"/>
    </row>
    <row r="1091" spans="1:18" x14ac:dyDescent="0.25">
      <c r="H1091" s="524" t="s">
        <v>67</v>
      </c>
      <c r="I1091" s="524"/>
      <c r="J1091" s="524"/>
      <c r="K1091" s="54">
        <f ca="1">SUM(K1055:K1084)</f>
        <v>0</v>
      </c>
      <c r="L1091" s="48" t="str">
        <f>L1055</f>
        <v/>
      </c>
      <c r="M1091" s="48"/>
      <c r="N1091" s="49"/>
      <c r="O1091" s="466">
        <f ca="1">SUM(N1055:N1084)</f>
        <v>0</v>
      </c>
      <c r="P1091" s="47"/>
    </row>
    <row r="1092" spans="1:18" x14ac:dyDescent="0.25">
      <c r="A1092" s="403" t="str">
        <f>料單!A981</f>
        <v>櫃體名稱</v>
      </c>
      <c r="B1092" s="403">
        <f>料單!C981</f>
        <v>0</v>
      </c>
    </row>
    <row r="1093" spans="1:18" x14ac:dyDescent="0.25">
      <c r="A1093" s="403" t="str">
        <f>料單!A982</f>
        <v>櫃號</v>
      </c>
      <c r="B1093" s="403">
        <f>料單!C982</f>
        <v>26</v>
      </c>
    </row>
    <row r="1094" spans="1:18" x14ac:dyDescent="0.25">
      <c r="A1094" s="403" t="str">
        <f>料單!A983</f>
        <v>櫃高</v>
      </c>
      <c r="B1094" s="403">
        <f>料單!C983</f>
        <v>0</v>
      </c>
    </row>
    <row r="1095" spans="1:18" x14ac:dyDescent="0.25">
      <c r="A1095" s="403" t="str">
        <f>料單!A984</f>
        <v>櫃深</v>
      </c>
      <c r="B1095" s="403">
        <f>料單!C984</f>
        <v>0</v>
      </c>
    </row>
    <row r="1096" spans="1:18" x14ac:dyDescent="0.25">
      <c r="A1096" s="403" t="str">
        <f>料單!A985</f>
        <v>櫃寬</v>
      </c>
      <c r="B1096" s="403">
        <f>料單!C985</f>
        <v>0</v>
      </c>
    </row>
    <row r="1097" spans="1:18" x14ac:dyDescent="0.25">
      <c r="A1097" s="46" t="s">
        <v>79</v>
      </c>
      <c r="B1097" s="46" t="s">
        <v>236</v>
      </c>
      <c r="C1097" s="46" t="s">
        <v>1651</v>
      </c>
      <c r="D1097" s="46" t="s">
        <v>81</v>
      </c>
      <c r="E1097" s="46" t="s">
        <v>0</v>
      </c>
      <c r="F1097" s="46" t="s">
        <v>17</v>
      </c>
      <c r="G1097" s="46" t="s">
        <v>1</v>
      </c>
      <c r="H1097" s="46" t="s">
        <v>17</v>
      </c>
      <c r="I1097" s="46" t="s">
        <v>85</v>
      </c>
      <c r="J1097" s="46" t="s">
        <v>66</v>
      </c>
      <c r="K1097" s="61" t="s">
        <v>2726</v>
      </c>
      <c r="L1097" s="46" t="s">
        <v>87</v>
      </c>
      <c r="M1097" s="46" t="s">
        <v>234</v>
      </c>
      <c r="N1097" s="50" t="s">
        <v>88</v>
      </c>
      <c r="O1097" s="46" t="s">
        <v>9</v>
      </c>
      <c r="P1097" s="46" t="s">
        <v>9</v>
      </c>
      <c r="Q1097" s="46" t="s">
        <v>9</v>
      </c>
      <c r="R1097" s="46" t="s">
        <v>9</v>
      </c>
    </row>
    <row r="1098" spans="1:18" x14ac:dyDescent="0.25">
      <c r="A1098" s="32">
        <f>[1]板材才數分析.!D752</f>
        <v>26001</v>
      </c>
      <c r="B1098" s="32" t="str">
        <f>料單!E988</f>
        <v>頂板</v>
      </c>
      <c r="C1098" s="32">
        <f>料單!L988</f>
        <v>0</v>
      </c>
      <c r="D1098" s="32" t="str">
        <f>料單!M988</f>
        <v/>
      </c>
      <c r="E1098" s="32">
        <f>料單!F988</f>
        <v>-36</v>
      </c>
      <c r="F1098" s="32" t="str">
        <f>料單!G988</f>
        <v>AA</v>
      </c>
      <c r="G1098" s="32">
        <f>料單!H988</f>
        <v>0</v>
      </c>
      <c r="H1098" s="32" t="str">
        <f>料單!I988</f>
        <v/>
      </c>
      <c r="I1098" s="32">
        <f>料單!J988</f>
        <v>18</v>
      </c>
      <c r="J1098" s="32">
        <f>料單!K988</f>
        <v>0</v>
      </c>
      <c r="K1098" s="53">
        <f ca="1">板材才數分析.!O752</f>
        <v>0</v>
      </c>
      <c r="L1098" s="32" t="str">
        <f>IFERROR(VLOOKUP(C1098,[1]資料庫!$K$3:$AA$10,17,FALSE),"")</f>
        <v/>
      </c>
      <c r="M1098" s="32">
        <f>IFERROR(
    INDEX(單價表!$E$3:$M$1000,
          MATCH($C1098, 單價表!$B$3:$B$1000, 0),
          MATCH($I1098, 單價表!$E$2:$M$2, 0)
    ),
    ""
)</f>
        <v>99</v>
      </c>
      <c r="N1098" s="35">
        <f t="shared" ref="N1098:N1114" ca="1" si="31">IFERROR((K1098*M1098),"")</f>
        <v>0</v>
      </c>
      <c r="O1098" s="32" t="str">
        <f>料單!P988</f>
        <v>背板溝</v>
      </c>
      <c r="P1098" s="32" t="str">
        <f>料單!Q988</f>
        <v>側</v>
      </c>
      <c r="Q1098" s="32" t="str">
        <f>料單!R988</f>
        <v/>
      </c>
      <c r="R1098" s="32">
        <f>料單!S988</f>
        <v>0</v>
      </c>
    </row>
    <row r="1099" spans="1:18" x14ac:dyDescent="0.25">
      <c r="A1099" s="32">
        <f>[1]板材才數分析.!D753</f>
        <v>26002</v>
      </c>
      <c r="B1099" s="32" t="str">
        <f>料單!E989</f>
        <v>底板</v>
      </c>
      <c r="C1099" s="32">
        <f>料單!L989</f>
        <v>0</v>
      </c>
      <c r="D1099" s="32" t="str">
        <f>料單!M989</f>
        <v/>
      </c>
      <c r="E1099" s="32">
        <f>料單!F989</f>
        <v>-36</v>
      </c>
      <c r="F1099" s="32" t="str">
        <f>料單!G989</f>
        <v>AA</v>
      </c>
      <c r="G1099" s="32">
        <f>料單!H989</f>
        <v>0</v>
      </c>
      <c r="H1099" s="32" t="str">
        <f>料單!I989</f>
        <v/>
      </c>
      <c r="I1099" s="32">
        <f>料單!J989</f>
        <v>18</v>
      </c>
      <c r="J1099" s="32">
        <f>料單!K989</f>
        <v>0</v>
      </c>
      <c r="K1099" s="53">
        <f ca="1">板材才數分析.!O753</f>
        <v>0</v>
      </c>
      <c r="L1099" s="32" t="str">
        <f>IFERROR(VLOOKUP(C1099,[1]資料庫!$K$3:$AA$10,17,FALSE),"")</f>
        <v/>
      </c>
      <c r="M1099" s="32">
        <f>IFERROR(
    INDEX(單價表!$E$3:$M$1000,
          MATCH($C1099, 單價表!$B$3:$B$1000, 0),
          MATCH($I1099, 單價表!$E$2:$M$2, 0)
    ),
    ""
)</f>
        <v>99</v>
      </c>
      <c r="N1099" s="35">
        <f t="shared" ca="1" si="31"/>
        <v>0</v>
      </c>
      <c r="O1099" s="32" t="str">
        <f>料單!P989</f>
        <v>背板溝</v>
      </c>
      <c r="P1099" s="32" t="str">
        <f>料單!Q989</f>
        <v>側</v>
      </c>
      <c r="Q1099" s="32" t="str">
        <f>料單!R989</f>
        <v/>
      </c>
      <c r="R1099" s="32">
        <f>料單!S989</f>
        <v>0</v>
      </c>
    </row>
    <row r="1100" spans="1:18" x14ac:dyDescent="0.25">
      <c r="A1100" s="32">
        <f>[1]板材才數分析.!D754</f>
        <v>26003</v>
      </c>
      <c r="B1100" s="32" t="str">
        <f>料單!E990</f>
        <v>左側板</v>
      </c>
      <c r="C1100" s="32">
        <f>料單!L990</f>
        <v>0</v>
      </c>
      <c r="D1100" s="32" t="str">
        <f>料單!M990</f>
        <v/>
      </c>
      <c r="E1100" s="32">
        <f>料單!F990</f>
        <v>0</v>
      </c>
      <c r="F1100" s="32" t="str">
        <f>料單!G990</f>
        <v>AA</v>
      </c>
      <c r="G1100" s="32">
        <f>料單!H990</f>
        <v>0</v>
      </c>
      <c r="H1100" s="32" t="str">
        <f>料單!I990</f>
        <v>AA</v>
      </c>
      <c r="I1100" s="32">
        <f>料單!J990</f>
        <v>18</v>
      </c>
      <c r="J1100" s="32">
        <f>料單!K990</f>
        <v>0</v>
      </c>
      <c r="K1100" s="53">
        <f ca="1">板材才數分析.!O754</f>
        <v>0</v>
      </c>
      <c r="L1100" s="32" t="str">
        <f>IFERROR(VLOOKUP(C1100,[1]資料庫!$K$3:$AA$10,17,FALSE),"")</f>
        <v/>
      </c>
      <c r="M1100" s="32">
        <f>IFERROR(
    INDEX(單價表!$E$3:$M$1000,
          MATCH($C1100, 單價表!$B$3:$B$1000, 0),
          MATCH($I1100, 單價表!$E$2:$M$2, 0)
    ),
    ""
)</f>
        <v>99</v>
      </c>
      <c r="N1100" s="35">
        <f t="shared" ca="1" si="31"/>
        <v>0</v>
      </c>
      <c r="O1100" s="32" t="str">
        <f>料單!P990</f>
        <v>背板溝</v>
      </c>
      <c r="P1100" s="32" t="str">
        <f>料單!Q990</f>
        <v>面</v>
      </c>
      <c r="Q1100" s="32" t="str">
        <f>料單!R990</f>
        <v>排</v>
      </c>
      <c r="R1100" s="32">
        <f>料單!S990</f>
        <v>0</v>
      </c>
    </row>
    <row r="1101" spans="1:18" x14ac:dyDescent="0.25">
      <c r="A1101" s="32">
        <f>[1]板材才數分析.!D755</f>
        <v>26004</v>
      </c>
      <c r="B1101" s="32" t="str">
        <f>料單!E991</f>
        <v>右側板</v>
      </c>
      <c r="C1101" s="32">
        <f>料單!L991</f>
        <v>0</v>
      </c>
      <c r="D1101" s="32" t="str">
        <f>料單!M991</f>
        <v/>
      </c>
      <c r="E1101" s="32">
        <f>料單!F991</f>
        <v>0</v>
      </c>
      <c r="F1101" s="32" t="str">
        <f>料單!G991</f>
        <v>AA</v>
      </c>
      <c r="G1101" s="32">
        <f>料單!H991</f>
        <v>0</v>
      </c>
      <c r="H1101" s="32" t="str">
        <f>料單!I991</f>
        <v>AA</v>
      </c>
      <c r="I1101" s="32">
        <f>料單!J991</f>
        <v>18</v>
      </c>
      <c r="J1101" s="32">
        <f>料單!K991</f>
        <v>0</v>
      </c>
      <c r="K1101" s="53">
        <f ca="1">板材才數分析.!O755</f>
        <v>0</v>
      </c>
      <c r="L1101" s="32" t="str">
        <f>IFERROR(VLOOKUP(C1101,[1]資料庫!$K$3:$AA$10,17,FALSE),"")</f>
        <v/>
      </c>
      <c r="M1101" s="32">
        <f>IFERROR(
    INDEX(單價表!$E$3:$M$1000,
          MATCH($C1101, 單價表!$B$3:$B$1000, 0),
          MATCH($I1101, 單價表!$E$2:$M$2, 0)
    ),
    ""
)</f>
        <v>99</v>
      </c>
      <c r="N1101" s="35">
        <f t="shared" ca="1" si="31"/>
        <v>0</v>
      </c>
      <c r="O1101" s="32" t="str">
        <f>料單!P991</f>
        <v>背板溝</v>
      </c>
      <c r="P1101" s="32" t="str">
        <f>料單!Q991</f>
        <v>面</v>
      </c>
      <c r="Q1101" s="32" t="str">
        <f>料單!R991</f>
        <v>排</v>
      </c>
      <c r="R1101" s="32">
        <f>料單!S991</f>
        <v>0</v>
      </c>
    </row>
    <row r="1102" spans="1:18" x14ac:dyDescent="0.25">
      <c r="A1102" s="32">
        <f>[1]板材才數分析.!D756</f>
        <v>26005</v>
      </c>
      <c r="B1102" s="32" t="str">
        <f>料單!E992</f>
        <v>背板</v>
      </c>
      <c r="C1102" s="32">
        <f>料單!L992</f>
        <v>0</v>
      </c>
      <c r="D1102" s="32" t="str">
        <f>料單!M992</f>
        <v/>
      </c>
      <c r="E1102" s="32">
        <f>料單!F992</f>
        <v>-22</v>
      </c>
      <c r="F1102" s="32" t="str">
        <f>料單!G992</f>
        <v/>
      </c>
      <c r="G1102" s="32">
        <f>料單!H992</f>
        <v>-22</v>
      </c>
      <c r="H1102" s="32" t="str">
        <f>料單!I992</f>
        <v/>
      </c>
      <c r="I1102" s="32">
        <f>料單!J992</f>
        <v>4</v>
      </c>
      <c r="J1102" s="32">
        <f>料單!K992</f>
        <v>0</v>
      </c>
      <c r="K1102" s="53">
        <f ca="1">板材才數分析.!O756</f>
        <v>0</v>
      </c>
      <c r="L1102" s="32" t="str">
        <f>IFERROR(VLOOKUP(C1102,[1]資料庫!$K$3:$AA$10,17,FALSE),"")</f>
        <v/>
      </c>
      <c r="M1102" s="32">
        <f>IFERROR(
    INDEX(單價表!$E$3:$M$1000,
          MATCH($C1102, 單價表!$B$3:$B$1000, 0),
          MATCH($I1102, 單價表!$E$2:$M$2, 0)
    ),
    ""
)</f>
        <v>43</v>
      </c>
      <c r="N1102" s="35">
        <f t="shared" ca="1" si="31"/>
        <v>0</v>
      </c>
      <c r="O1102" s="32" t="str">
        <f>料單!P992</f>
        <v/>
      </c>
      <c r="P1102" s="32" t="str">
        <f>料單!Q992</f>
        <v/>
      </c>
      <c r="Q1102" s="32" t="str">
        <f>料單!R992</f>
        <v/>
      </c>
      <c r="R1102" s="32">
        <f>料單!S992</f>
        <v>0</v>
      </c>
    </row>
    <row r="1103" spans="1:18" x14ac:dyDescent="0.25">
      <c r="A1103" s="32">
        <f>[1]板材才數分析.!D757</f>
        <v>26006</v>
      </c>
      <c r="B1103" s="32" t="str">
        <f>料單!E993</f>
        <v>背拉桿</v>
      </c>
      <c r="C1103" s="32">
        <f>料單!L993</f>
        <v>0</v>
      </c>
      <c r="D1103" s="32" t="str">
        <f>料單!M993</f>
        <v/>
      </c>
      <c r="E1103" s="32">
        <f>料單!F993</f>
        <v>-36</v>
      </c>
      <c r="F1103" s="32" t="str">
        <f>料單!G993</f>
        <v>AA</v>
      </c>
      <c r="G1103" s="32">
        <f>料單!H993</f>
        <v>120</v>
      </c>
      <c r="H1103" s="32" t="str">
        <f>料單!I993</f>
        <v/>
      </c>
      <c r="I1103" s="32">
        <f>料單!J993</f>
        <v>18</v>
      </c>
      <c r="J1103" s="32">
        <f>料單!K993</f>
        <v>0</v>
      </c>
      <c r="K1103" s="53">
        <f ca="1">板材才數分析.!O757</f>
        <v>0</v>
      </c>
      <c r="L1103" s="32" t="str">
        <f>IFERROR(VLOOKUP(C1103,[1]資料庫!$K$3:$AA$10,17,FALSE),"")</f>
        <v/>
      </c>
      <c r="M1103" s="32">
        <f>IFERROR(
    INDEX(單價表!$E$3:$M$1000,
          MATCH($C1103, 單價表!$B$3:$B$1000, 0),
          MATCH($I1103, 單價表!$E$2:$M$2, 0)
    ),
    ""
)</f>
        <v>99</v>
      </c>
      <c r="N1103" s="35">
        <f t="shared" ca="1" si="31"/>
        <v>0</v>
      </c>
      <c r="O1103" s="32" t="str">
        <f>料單!P993</f>
        <v/>
      </c>
      <c r="P1103" s="32" t="str">
        <f>料單!Q993</f>
        <v>側</v>
      </c>
      <c r="Q1103" s="32" t="str">
        <f>料單!R993</f>
        <v/>
      </c>
      <c r="R1103" s="32">
        <f>料單!S993</f>
        <v>0</v>
      </c>
    </row>
    <row r="1104" spans="1:18" x14ac:dyDescent="0.25">
      <c r="A1104" s="32">
        <f>[1]板材才數分析.!D758</f>
        <v>26007</v>
      </c>
      <c r="B1104" s="32" t="str">
        <f>料單!E994</f>
        <v>中立板</v>
      </c>
      <c r="C1104" s="32">
        <f>料單!L994</f>
        <v>0</v>
      </c>
      <c r="D1104" s="32" t="str">
        <f>料單!M994</f>
        <v/>
      </c>
      <c r="E1104" s="32">
        <f>料單!F994</f>
        <v>-36</v>
      </c>
      <c r="F1104" s="32" t="str">
        <f>料單!G994</f>
        <v>AA</v>
      </c>
      <c r="G1104" s="32">
        <f>料單!H994</f>
        <v>-22</v>
      </c>
      <c r="H1104" s="32" t="str">
        <f>料單!I994</f>
        <v/>
      </c>
      <c r="I1104" s="32">
        <f>料單!J994</f>
        <v>18</v>
      </c>
      <c r="J1104" s="32">
        <f>料單!K994</f>
        <v>0</v>
      </c>
      <c r="K1104" s="53">
        <f ca="1">板材才數分析.!O758</f>
        <v>0</v>
      </c>
      <c r="L1104" s="32" t="str">
        <f>IFERROR(VLOOKUP(C1104,[1]資料庫!$K$3:$AA$10,17,FALSE),"")</f>
        <v/>
      </c>
      <c r="M1104" s="32">
        <f>IFERROR(
    INDEX(單價表!$E$3:$M$1000,
          MATCH($C1104, 單價表!$B$3:$B$1000, 0),
          MATCH($I1104, 單價表!$E$2:$M$2, 0)
    ),
    ""
)</f>
        <v>99</v>
      </c>
      <c r="N1104" s="35">
        <f t="shared" ca="1" si="31"/>
        <v>0</v>
      </c>
      <c r="O1104" s="32" t="str">
        <f>料單!P994</f>
        <v/>
      </c>
      <c r="P1104" s="32" t="str">
        <f>料單!Q994</f>
        <v>側</v>
      </c>
      <c r="Q1104" s="32" t="str">
        <f>料單!R994</f>
        <v>排</v>
      </c>
      <c r="R1104" s="32">
        <f>料單!S994</f>
        <v>0</v>
      </c>
    </row>
    <row r="1105" spans="1:18" x14ac:dyDescent="0.25">
      <c r="A1105" s="32">
        <f>[1]板材才數分析.!D759</f>
        <v>26008</v>
      </c>
      <c r="B1105" s="32" t="str">
        <f>料單!E995</f>
        <v>活隔</v>
      </c>
      <c r="C1105" s="32">
        <f>料單!L995</f>
        <v>0</v>
      </c>
      <c r="D1105" s="32" t="str">
        <f>料單!M995</f>
        <v/>
      </c>
      <c r="E1105" s="32">
        <f>料單!F995</f>
        <v>0</v>
      </c>
      <c r="F1105" s="32" t="str">
        <f>料單!G995</f>
        <v>AA</v>
      </c>
      <c r="G1105" s="32">
        <f>料單!H995</f>
        <v>-32</v>
      </c>
      <c r="H1105" s="32" t="str">
        <f>料單!I995</f>
        <v>AA</v>
      </c>
      <c r="I1105" s="32">
        <f>料單!J995</f>
        <v>18</v>
      </c>
      <c r="J1105" s="32">
        <f>料單!K995</f>
        <v>0</v>
      </c>
      <c r="K1105" s="53">
        <f ca="1">板材才數分析.!O759</f>
        <v>0</v>
      </c>
      <c r="L1105" s="32" t="str">
        <f>IFERROR(VLOOKUP(C1105,[1]資料庫!$K$3:$AA$10,17,FALSE),"")</f>
        <v/>
      </c>
      <c r="M1105" s="32">
        <f>IFERROR(
    INDEX(單價表!$E$3:$M$1000,
          MATCH($C1105, 單價表!$B$3:$B$1000, 0),
          MATCH($I1105, 單價表!$E$2:$M$2, 0)
    ),
    ""
)</f>
        <v>99</v>
      </c>
      <c r="N1105" s="35">
        <f t="shared" ca="1" si="31"/>
        <v>0</v>
      </c>
      <c r="O1105" s="32" t="str">
        <f>料單!P995</f>
        <v/>
      </c>
      <c r="P1105" s="32" t="str">
        <f>料單!Q995</f>
        <v/>
      </c>
      <c r="Q1105" s="32" t="str">
        <f>料單!R995</f>
        <v/>
      </c>
      <c r="R1105" s="32">
        <f>料單!S995</f>
        <v>0</v>
      </c>
    </row>
    <row r="1106" spans="1:18" x14ac:dyDescent="0.25">
      <c r="A1106" s="32">
        <f>[1]板材才數分析.!D760</f>
        <v>26009</v>
      </c>
      <c r="B1106" s="32" t="str">
        <f>料單!E996</f>
        <v>固隔</v>
      </c>
      <c r="C1106" s="32">
        <f>料單!L996</f>
        <v>0</v>
      </c>
      <c r="D1106" s="32" t="str">
        <f>料單!M996</f>
        <v/>
      </c>
      <c r="E1106" s="32">
        <f>料單!F996</f>
        <v>0</v>
      </c>
      <c r="F1106" s="32" t="str">
        <f>料單!G996</f>
        <v>AA</v>
      </c>
      <c r="G1106" s="32">
        <f>料單!H996</f>
        <v>-22</v>
      </c>
      <c r="H1106" s="32" t="str">
        <f>料單!I996</f>
        <v/>
      </c>
      <c r="I1106" s="32">
        <f>料單!J996</f>
        <v>18</v>
      </c>
      <c r="J1106" s="32">
        <f>料單!K996</f>
        <v>0</v>
      </c>
      <c r="K1106" s="53">
        <f ca="1">板材才數分析.!O760</f>
        <v>0</v>
      </c>
      <c r="L1106" s="32" t="str">
        <f>IFERROR(VLOOKUP(C1106,[1]資料庫!$K$3:$AA$10,17,FALSE),"")</f>
        <v/>
      </c>
      <c r="M1106" s="32">
        <f>IFERROR(
    INDEX(單價表!$E$3:$M$1000,
          MATCH($C1106, 單價表!$B$3:$B$1000, 0),
          MATCH($I1106, 單價表!$E$2:$M$2, 0)
    ),
    ""
)</f>
        <v>99</v>
      </c>
      <c r="N1106" s="35">
        <f t="shared" ca="1" si="31"/>
        <v>0</v>
      </c>
      <c r="O1106" s="32" t="str">
        <f>料單!P996</f>
        <v/>
      </c>
      <c r="P1106" s="32" t="str">
        <f>料單!Q996</f>
        <v>固</v>
      </c>
      <c r="Q1106" s="32" t="str">
        <f>料單!R996</f>
        <v/>
      </c>
      <c r="R1106" s="32">
        <f>料單!S996</f>
        <v>0</v>
      </c>
    </row>
    <row r="1107" spans="1:18" x14ac:dyDescent="0.25">
      <c r="A1107" s="32">
        <f>[1]板材才數分析.!D761</f>
        <v>26010</v>
      </c>
      <c r="B1107" s="32" t="str">
        <f>料單!E997</f>
        <v>左門板</v>
      </c>
      <c r="C1107" s="32">
        <f>料單!L997</f>
        <v>0</v>
      </c>
      <c r="D1107" s="32" t="str">
        <f>料單!M997</f>
        <v/>
      </c>
      <c r="E1107" s="32">
        <f>料單!F997</f>
        <v>0</v>
      </c>
      <c r="F1107" s="32" t="str">
        <f>料單!G997</f>
        <v>AA</v>
      </c>
      <c r="G1107" s="32">
        <f>料單!H997</f>
        <v>-4</v>
      </c>
      <c r="H1107" s="32" t="str">
        <f>料單!I997</f>
        <v>AA</v>
      </c>
      <c r="I1107" s="32">
        <f>料單!J997</f>
        <v>18</v>
      </c>
      <c r="J1107" s="32">
        <f>料單!K997</f>
        <v>0</v>
      </c>
      <c r="K1107" s="53">
        <f ca="1">板材才數分析.!O761</f>
        <v>0</v>
      </c>
      <c r="L1107" s="32" t="str">
        <f>IFERROR(VLOOKUP(C1107,[1]資料庫!$K$3:$AA$10,17,FALSE),"")</f>
        <v/>
      </c>
      <c r="M1107" s="32">
        <f>IFERROR(
    INDEX(單價表!$E$3:$M$1000,
          MATCH($C1107, 單價表!$B$3:$B$1000, 0),
          MATCH($I1107, 單價表!$E$2:$M$2, 0)
    ),
    ""
)</f>
        <v>99</v>
      </c>
      <c r="N1107" s="35">
        <f t="shared" ca="1" si="31"/>
        <v>0</v>
      </c>
      <c r="O1107" s="32" t="str">
        <f>料單!P997</f>
        <v>鉸2</v>
      </c>
      <c r="P1107" s="32" t="str">
        <f>料單!Q997</f>
        <v/>
      </c>
      <c r="Q1107" s="32" t="str">
        <f>料單!R997</f>
        <v/>
      </c>
      <c r="R1107" s="32">
        <f>料單!S997</f>
        <v>0</v>
      </c>
    </row>
    <row r="1108" spans="1:18" x14ac:dyDescent="0.25">
      <c r="A1108" s="32">
        <f>[1]板材才數分析.!D762</f>
        <v>26011</v>
      </c>
      <c r="B1108" s="32" t="str">
        <f>料單!E998</f>
        <v>右門板</v>
      </c>
      <c r="C1108" s="32">
        <f>料單!L998</f>
        <v>0</v>
      </c>
      <c r="D1108" s="32">
        <f>料單!M998</f>
        <v>0</v>
      </c>
      <c r="E1108" s="32">
        <f>料單!F998</f>
        <v>0</v>
      </c>
      <c r="F1108" s="32" t="str">
        <f>料單!G998</f>
        <v>AA</v>
      </c>
      <c r="G1108" s="32">
        <f>料單!H998</f>
        <v>-4</v>
      </c>
      <c r="H1108" s="32" t="str">
        <f>料單!I998</f>
        <v>AA</v>
      </c>
      <c r="I1108" s="32">
        <f>料單!J998</f>
        <v>18</v>
      </c>
      <c r="J1108" s="32">
        <f>料單!K998</f>
        <v>0</v>
      </c>
      <c r="K1108" s="53">
        <f ca="1">板材才數分析.!O762</f>
        <v>0</v>
      </c>
      <c r="L1108" s="32" t="str">
        <f>IFERROR(VLOOKUP(C1108,[1]資料庫!$K$3:$AA$10,17,FALSE),"")</f>
        <v/>
      </c>
      <c r="M1108" s="32">
        <f>IFERROR(
    INDEX(單價表!$E$3:$M$1000,
          MATCH($C1108, 單價表!$B$3:$B$1000, 0),
          MATCH($I1108, 單價表!$E$2:$M$2, 0)
    ),
    ""
)</f>
        <v>99</v>
      </c>
      <c r="N1108" s="35">
        <f t="shared" ca="1" si="31"/>
        <v>0</v>
      </c>
      <c r="O1108" s="32" t="str">
        <f>料單!P998</f>
        <v>鉸2</v>
      </c>
      <c r="P1108" s="32" t="str">
        <f>料單!Q998</f>
        <v/>
      </c>
      <c r="Q1108" s="32" t="str">
        <f>料單!R998</f>
        <v/>
      </c>
      <c r="R1108" s="32">
        <f>料單!S998</f>
        <v>0</v>
      </c>
    </row>
    <row r="1109" spans="1:18" x14ac:dyDescent="0.25">
      <c r="A1109" s="32">
        <f>[1]板材才數分析.!D763</f>
        <v>26012</v>
      </c>
      <c r="B1109" s="32">
        <f>料單!E999</f>
        <v>0</v>
      </c>
      <c r="C1109" s="32">
        <f>料單!L999</f>
        <v>0</v>
      </c>
      <c r="D1109" s="32">
        <f>料單!M999</f>
        <v>0</v>
      </c>
      <c r="E1109" s="32">
        <f>料單!F999</f>
        <v>0</v>
      </c>
      <c r="F1109" s="32" t="str">
        <f>料單!G999</f>
        <v/>
      </c>
      <c r="G1109" s="32">
        <f>料單!H999</f>
        <v>0</v>
      </c>
      <c r="H1109" s="32" t="str">
        <f>料單!I999</f>
        <v/>
      </c>
      <c r="I1109" s="32">
        <f>料單!J999</f>
        <v>0</v>
      </c>
      <c r="J1109" s="32">
        <f>料單!K999</f>
        <v>0</v>
      </c>
      <c r="K1109" s="53">
        <f ca="1">板材才數分析.!O763</f>
        <v>0</v>
      </c>
      <c r="L1109" s="32" t="str">
        <f>IFERROR(VLOOKUP(C1109,[1]資料庫!$K$3:$AA$10,17,FALSE),"")</f>
        <v/>
      </c>
      <c r="M1109" s="32" t="str">
        <f>IFERROR(
    INDEX(單價表!$E$3:$M$1000,
          MATCH($C1109, 單價表!$B$3:$B$1000, 0),
          MATCH($I1109, 單價表!$E$2:$M$2, 0)
    ),
    ""
)</f>
        <v/>
      </c>
      <c r="N1109" s="35" t="str">
        <f t="shared" ca="1" si="31"/>
        <v/>
      </c>
      <c r="O1109" s="32" t="str">
        <f>料單!P999</f>
        <v/>
      </c>
      <c r="P1109" s="32" t="str">
        <f>料單!Q999</f>
        <v/>
      </c>
      <c r="Q1109" s="32" t="str">
        <f>料單!R999</f>
        <v/>
      </c>
      <c r="R1109" s="32">
        <f>料單!S999</f>
        <v>0</v>
      </c>
    </row>
    <row r="1110" spans="1:18" x14ac:dyDescent="0.25">
      <c r="A1110" s="32">
        <f>[1]板材才數分析.!D764</f>
        <v>26013</v>
      </c>
      <c r="B1110" s="32">
        <f>料單!E1000</f>
        <v>0</v>
      </c>
      <c r="C1110" s="32">
        <f>料單!L1000</f>
        <v>0</v>
      </c>
      <c r="D1110" s="32">
        <f>料單!M1000</f>
        <v>0</v>
      </c>
      <c r="E1110" s="32">
        <f>料單!F1000</f>
        <v>0</v>
      </c>
      <c r="F1110" s="32" t="str">
        <f>料單!G1000</f>
        <v/>
      </c>
      <c r="G1110" s="32">
        <f>料單!H1000</f>
        <v>0</v>
      </c>
      <c r="H1110" s="32" t="str">
        <f>料單!I1000</f>
        <v/>
      </c>
      <c r="I1110" s="32">
        <f>料單!J1000</f>
        <v>0</v>
      </c>
      <c r="J1110" s="32">
        <f>料單!K1000</f>
        <v>0</v>
      </c>
      <c r="K1110" s="53">
        <f ca="1">板材才數分析.!O764</f>
        <v>0</v>
      </c>
      <c r="L1110" s="32" t="str">
        <f>IFERROR(VLOOKUP(C1110,[1]資料庫!$K$3:$AA$10,17,FALSE),"")</f>
        <v/>
      </c>
      <c r="M1110" s="32" t="str">
        <f>IFERROR(
    INDEX(單價表!$E$3:$M$1000,
          MATCH($C1110, 單價表!$B$3:$B$1000, 0),
          MATCH($I1110, 單價表!$E$2:$M$2, 0)
    ),
    ""
)</f>
        <v/>
      </c>
      <c r="N1110" s="35" t="str">
        <f t="shared" ca="1" si="31"/>
        <v/>
      </c>
      <c r="O1110" s="32" t="str">
        <f>料單!P1000</f>
        <v/>
      </c>
      <c r="P1110" s="32" t="str">
        <f>料單!Q1000</f>
        <v/>
      </c>
      <c r="Q1110" s="32" t="str">
        <f>料單!R1000</f>
        <v/>
      </c>
      <c r="R1110" s="32">
        <f>料單!S1000</f>
        <v>0</v>
      </c>
    </row>
    <row r="1111" spans="1:18" x14ac:dyDescent="0.25">
      <c r="A1111" s="32">
        <f>[1]板材才數分析.!D765</f>
        <v>26014</v>
      </c>
      <c r="B1111" s="32">
        <f>料單!E1001</f>
        <v>0</v>
      </c>
      <c r="C1111" s="32">
        <f>料單!L1001</f>
        <v>0</v>
      </c>
      <c r="D1111" s="32">
        <f>料單!M1001</f>
        <v>0</v>
      </c>
      <c r="E1111" s="32">
        <f>料單!F1001</f>
        <v>0</v>
      </c>
      <c r="F1111" s="32" t="str">
        <f>料單!G1001</f>
        <v/>
      </c>
      <c r="G1111" s="32">
        <f>料單!H1001</f>
        <v>0</v>
      </c>
      <c r="H1111" s="32" t="str">
        <f>料單!I1001</f>
        <v/>
      </c>
      <c r="I1111" s="32">
        <f>料單!J1001</f>
        <v>0</v>
      </c>
      <c r="J1111" s="32">
        <f>料單!K1001</f>
        <v>0</v>
      </c>
      <c r="K1111" s="53">
        <f ca="1">板材才數分析.!O765</f>
        <v>0</v>
      </c>
      <c r="L1111" s="32" t="str">
        <f>IFERROR(VLOOKUP(C1111,[1]資料庫!$K$3:$AA$10,17,FALSE),"")</f>
        <v/>
      </c>
      <c r="M1111" s="32" t="str">
        <f>IFERROR(
    INDEX(單價表!$E$3:$M$1000,
          MATCH($C1111, 單價表!$B$3:$B$1000, 0),
          MATCH($I1111, 單價表!$E$2:$M$2, 0)
    ),
    ""
)</f>
        <v/>
      </c>
      <c r="N1111" s="35" t="str">
        <f t="shared" ca="1" si="31"/>
        <v/>
      </c>
      <c r="O1111" s="32" t="str">
        <f>料單!P1001</f>
        <v/>
      </c>
      <c r="P1111" s="32" t="str">
        <f>料單!Q1001</f>
        <v/>
      </c>
      <c r="Q1111" s="32" t="str">
        <f>料單!R1001</f>
        <v/>
      </c>
      <c r="R1111" s="32">
        <f>料單!S1001</f>
        <v>0</v>
      </c>
    </row>
    <row r="1112" spans="1:18" x14ac:dyDescent="0.25">
      <c r="A1112" s="32">
        <f>[1]板材才數分析.!D766</f>
        <v>26015</v>
      </c>
      <c r="B1112" s="32">
        <f>料單!E1002</f>
        <v>0</v>
      </c>
      <c r="C1112" s="32">
        <f>料單!L1002</f>
        <v>0</v>
      </c>
      <c r="D1112" s="32">
        <f>料單!M1002</f>
        <v>0</v>
      </c>
      <c r="E1112" s="32">
        <f>料單!F1002</f>
        <v>0</v>
      </c>
      <c r="F1112" s="32" t="str">
        <f>料單!G1002</f>
        <v/>
      </c>
      <c r="G1112" s="32">
        <f>料單!H1002</f>
        <v>0</v>
      </c>
      <c r="H1112" s="32" t="str">
        <f>料單!I1002</f>
        <v/>
      </c>
      <c r="I1112" s="32">
        <f>料單!J1002</f>
        <v>0</v>
      </c>
      <c r="J1112" s="32">
        <f>料單!K1002</f>
        <v>0</v>
      </c>
      <c r="K1112" s="53">
        <f ca="1">板材才數分析.!O766</f>
        <v>0</v>
      </c>
      <c r="L1112" s="32" t="str">
        <f>IFERROR(VLOOKUP(C1112,[1]資料庫!$K$3:$AA$10,17,FALSE),"")</f>
        <v/>
      </c>
      <c r="M1112" s="32" t="str">
        <f>IFERROR(
    INDEX(單價表!$E$3:$M$1000,
          MATCH($C1112, 單價表!$B$3:$B$1000, 0),
          MATCH($I1112, 單價表!$E$2:$M$2, 0)
    ),
    ""
)</f>
        <v/>
      </c>
      <c r="N1112" s="35" t="str">
        <f t="shared" ca="1" si="31"/>
        <v/>
      </c>
      <c r="O1112" s="32" t="str">
        <f>料單!P1002</f>
        <v/>
      </c>
      <c r="P1112" s="32" t="str">
        <f>料單!Q1002</f>
        <v/>
      </c>
      <c r="Q1112" s="32" t="str">
        <f>料單!R1002</f>
        <v/>
      </c>
      <c r="R1112" s="32">
        <f>料單!S1002</f>
        <v>0</v>
      </c>
    </row>
    <row r="1113" spans="1:18" x14ac:dyDescent="0.25">
      <c r="A1113" s="32">
        <f>[1]板材才數分析.!D767</f>
        <v>26016</v>
      </c>
      <c r="B1113" s="32">
        <f>料單!E1003</f>
        <v>0</v>
      </c>
      <c r="C1113" s="32">
        <f>料單!L1003</f>
        <v>0</v>
      </c>
      <c r="D1113" s="32">
        <f>料單!M1003</f>
        <v>0</v>
      </c>
      <c r="E1113" s="32">
        <f>料單!F1003</f>
        <v>0</v>
      </c>
      <c r="F1113" s="32" t="str">
        <f>料單!G1003</f>
        <v/>
      </c>
      <c r="G1113" s="32">
        <f>料單!H1003</f>
        <v>0</v>
      </c>
      <c r="H1113" s="32" t="str">
        <f>料單!I1003</f>
        <v/>
      </c>
      <c r="I1113" s="32">
        <f>料單!J1003</f>
        <v>0</v>
      </c>
      <c r="J1113" s="32">
        <f>料單!K1003</f>
        <v>0</v>
      </c>
      <c r="K1113" s="53">
        <f ca="1">板材才數分析.!O767</f>
        <v>0</v>
      </c>
      <c r="L1113" s="32" t="str">
        <f>IFERROR(VLOOKUP(C1113,[1]資料庫!$K$3:$AA$10,17,FALSE),"")</f>
        <v/>
      </c>
      <c r="M1113" s="32" t="str">
        <f>IFERROR(
    INDEX(單價表!$E$3:$M$1000,
          MATCH($C1113, 單價表!$B$3:$B$1000, 0),
          MATCH($I1113, 單價表!$E$2:$M$2, 0)
    ),
    ""
)</f>
        <v/>
      </c>
      <c r="N1113" s="35" t="str">
        <f t="shared" ca="1" si="31"/>
        <v/>
      </c>
      <c r="O1113" s="32" t="str">
        <f>料單!P1003</f>
        <v/>
      </c>
      <c r="P1113" s="32" t="str">
        <f>料單!Q1003</f>
        <v/>
      </c>
      <c r="Q1113" s="32" t="str">
        <f>料單!R1003</f>
        <v/>
      </c>
      <c r="R1113" s="32">
        <f>料單!S1003</f>
        <v>0</v>
      </c>
    </row>
    <row r="1114" spans="1:18" x14ac:dyDescent="0.25">
      <c r="A1114" s="32">
        <f>[1]板材才數分析.!D768</f>
        <v>26017</v>
      </c>
      <c r="B1114" s="32">
        <f>料單!E1004</f>
        <v>0</v>
      </c>
      <c r="C1114" s="32">
        <f>料單!L1004</f>
        <v>0</v>
      </c>
      <c r="D1114" s="32">
        <f>料單!M1004</f>
        <v>0</v>
      </c>
      <c r="E1114" s="32">
        <f>料單!F1004</f>
        <v>0</v>
      </c>
      <c r="F1114" s="32" t="str">
        <f>料單!G1004</f>
        <v/>
      </c>
      <c r="G1114" s="32">
        <f>料單!H1004</f>
        <v>0</v>
      </c>
      <c r="H1114" s="32" t="str">
        <f>料單!I1004</f>
        <v/>
      </c>
      <c r="I1114" s="32">
        <f>料單!J1004</f>
        <v>0</v>
      </c>
      <c r="J1114" s="32">
        <f>料單!K1004</f>
        <v>0</v>
      </c>
      <c r="K1114" s="53">
        <f ca="1">板材才數分析.!O768</f>
        <v>0</v>
      </c>
      <c r="L1114" s="32" t="str">
        <f>IFERROR(VLOOKUP(C1114,[1]資料庫!$K$3:$AA$10,17,FALSE),"")</f>
        <v/>
      </c>
      <c r="M1114" s="32" t="str">
        <f>IFERROR(
    INDEX(單價表!$E$3:$M$1000,
          MATCH($C1114, 單價表!$B$3:$B$1000, 0),
          MATCH($I1114, 單價表!$E$2:$M$2, 0)
    ),
    ""
)</f>
        <v/>
      </c>
      <c r="N1114" s="35" t="str">
        <f t="shared" ca="1" si="31"/>
        <v/>
      </c>
      <c r="O1114" s="32" t="str">
        <f>料單!P1004</f>
        <v/>
      </c>
      <c r="P1114" s="32" t="str">
        <f>料單!Q1004</f>
        <v/>
      </c>
      <c r="Q1114" s="32" t="str">
        <f>料單!R1004</f>
        <v/>
      </c>
      <c r="R1114" s="32">
        <f>料單!S1004</f>
        <v>0</v>
      </c>
    </row>
    <row r="1115" spans="1:18" x14ac:dyDescent="0.25">
      <c r="A1115" s="32">
        <f>[1]板材才數分析.!D769</f>
        <v>26018</v>
      </c>
      <c r="B1115" s="32">
        <f>料單!E1005</f>
        <v>0</v>
      </c>
      <c r="C1115" s="32">
        <f>料單!L1005</f>
        <v>0</v>
      </c>
      <c r="D1115" s="32">
        <f>料單!M1005</f>
        <v>0</v>
      </c>
      <c r="E1115" s="32">
        <f>料單!F1005</f>
        <v>0</v>
      </c>
      <c r="F1115" s="32" t="str">
        <f>料單!G1005</f>
        <v/>
      </c>
      <c r="G1115" s="32">
        <f>料單!H1005</f>
        <v>0</v>
      </c>
      <c r="H1115" s="32" t="str">
        <f>料單!I1005</f>
        <v/>
      </c>
      <c r="I1115" s="32">
        <f>料單!J1005</f>
        <v>0</v>
      </c>
      <c r="J1115" s="32">
        <f>料單!K1005</f>
        <v>0</v>
      </c>
      <c r="K1115" s="53">
        <f ca="1">板材才數分析.!O769</f>
        <v>0</v>
      </c>
      <c r="M1115" s="32" t="str">
        <f>IFERROR(
    INDEX(單價表!$E$3:$M$1000,
          MATCH($C1115, 單價表!$B$3:$B$1000, 0),
          MATCH($I1115, 單價表!$E$2:$M$2, 0)
    ),
    ""
)</f>
        <v/>
      </c>
      <c r="O1115" s="32" t="str">
        <f>料單!P1005</f>
        <v/>
      </c>
      <c r="P1115" s="32" t="str">
        <f>料單!Q1005</f>
        <v/>
      </c>
      <c r="Q1115" s="32" t="str">
        <f>料單!R1005</f>
        <v/>
      </c>
      <c r="R1115" s="32">
        <f>料單!S1005</f>
        <v>0</v>
      </c>
    </row>
    <row r="1116" spans="1:18" x14ac:dyDescent="0.25">
      <c r="A1116" s="32">
        <f>[1]板材才數分析.!D770</f>
        <v>26019</v>
      </c>
      <c r="B1116" s="32">
        <f>料單!E1006</f>
        <v>0</v>
      </c>
      <c r="C1116" s="32">
        <f>料單!L1006</f>
        <v>0</v>
      </c>
      <c r="D1116" s="32">
        <f>料單!M1006</f>
        <v>0</v>
      </c>
      <c r="E1116" s="32">
        <f>料單!F1006</f>
        <v>0</v>
      </c>
      <c r="F1116" s="32" t="str">
        <f>料單!G1006</f>
        <v/>
      </c>
      <c r="G1116" s="32">
        <f>料單!H1006</f>
        <v>0</v>
      </c>
      <c r="H1116" s="32" t="str">
        <f>料單!I1006</f>
        <v/>
      </c>
      <c r="I1116" s="32">
        <f>料單!J1006</f>
        <v>0</v>
      </c>
      <c r="J1116" s="32">
        <f>料單!K1006</f>
        <v>0</v>
      </c>
      <c r="K1116" s="53">
        <f ca="1">板材才數分析.!O770</f>
        <v>0</v>
      </c>
      <c r="M1116" s="32" t="str">
        <f>IFERROR(
    INDEX(單價表!$E$3:$M$1000,
          MATCH($C1116, 單價表!$B$3:$B$1000, 0),
          MATCH($I1116, 單價表!$E$2:$M$2, 0)
    ),
    ""
)</f>
        <v/>
      </c>
      <c r="O1116" s="32" t="str">
        <f>料單!P1006</f>
        <v/>
      </c>
      <c r="P1116" s="32" t="str">
        <f>料單!Q1006</f>
        <v/>
      </c>
      <c r="Q1116" s="32" t="str">
        <f>料單!R1006</f>
        <v/>
      </c>
      <c r="R1116" s="32">
        <f>料單!S1006</f>
        <v>0</v>
      </c>
    </row>
    <row r="1117" spans="1:18" x14ac:dyDescent="0.25">
      <c r="A1117" s="32">
        <f>[1]板材才數分析.!D771</f>
        <v>26020</v>
      </c>
      <c r="B1117" s="32">
        <f>料單!E1007</f>
        <v>0</v>
      </c>
      <c r="C1117" s="32">
        <f>料單!L1007</f>
        <v>0</v>
      </c>
      <c r="D1117" s="32" t="str">
        <f>料單!M1007</f>
        <v/>
      </c>
      <c r="E1117" s="32">
        <f>料單!F1007</f>
        <v>0</v>
      </c>
      <c r="F1117" s="32" t="str">
        <f>料單!G1007</f>
        <v/>
      </c>
      <c r="G1117" s="32">
        <f>料單!H1007</f>
        <v>0</v>
      </c>
      <c r="H1117" s="32" t="str">
        <f>料單!I1007</f>
        <v/>
      </c>
      <c r="I1117" s="32">
        <f>料單!J1007</f>
        <v>0</v>
      </c>
      <c r="J1117" s="32">
        <f>料單!K1007</f>
        <v>0</v>
      </c>
      <c r="K1117" s="53">
        <f ca="1">板材才數分析.!O771</f>
        <v>0</v>
      </c>
      <c r="M1117" s="32" t="str">
        <f>IFERROR(
    INDEX(單價表!$E$3:$M$1000,
          MATCH($C1117, 單價表!$B$3:$B$1000, 0),
          MATCH($I1117, 單價表!$E$2:$M$2, 0)
    ),
    ""
)</f>
        <v/>
      </c>
      <c r="O1117" s="32" t="str">
        <f>料單!P1007</f>
        <v/>
      </c>
      <c r="P1117" s="32" t="str">
        <f>料單!Q1007</f>
        <v/>
      </c>
      <c r="Q1117" s="32" t="str">
        <f>料單!R1007</f>
        <v/>
      </c>
      <c r="R1117" s="32">
        <f>料單!S1007</f>
        <v>0</v>
      </c>
    </row>
    <row r="1118" spans="1:18" x14ac:dyDescent="0.25">
      <c r="A1118" s="32">
        <f>[1]板材才數分析.!D772</f>
        <v>26021</v>
      </c>
      <c r="B1118" s="32">
        <f>料單!E1008</f>
        <v>0</v>
      </c>
      <c r="C1118" s="32">
        <f>料單!L1008</f>
        <v>0</v>
      </c>
      <c r="D1118" s="32" t="str">
        <f>料單!M1008</f>
        <v/>
      </c>
      <c r="E1118" s="32">
        <f>料單!F1008</f>
        <v>0</v>
      </c>
      <c r="F1118" s="32" t="str">
        <f>料單!G1008</f>
        <v/>
      </c>
      <c r="G1118" s="32">
        <f>料單!H1008</f>
        <v>0</v>
      </c>
      <c r="H1118" s="32" t="str">
        <f>料單!I1008</f>
        <v/>
      </c>
      <c r="I1118" s="32">
        <f>料單!J1008</f>
        <v>0</v>
      </c>
      <c r="J1118" s="32">
        <f>料單!K1008</f>
        <v>0</v>
      </c>
      <c r="K1118" s="53">
        <f ca="1">板材才數分析.!O772</f>
        <v>0</v>
      </c>
      <c r="M1118" s="32" t="str">
        <f>IFERROR(
    INDEX(單價表!$E$3:$M$1000,
          MATCH($C1118, 單價表!$B$3:$B$1000, 0),
          MATCH($I1118, 單價表!$E$2:$M$2, 0)
    ),
    ""
)</f>
        <v/>
      </c>
      <c r="O1118" s="32" t="str">
        <f>料單!P1008</f>
        <v/>
      </c>
      <c r="P1118" s="32" t="str">
        <f>料單!Q1008</f>
        <v/>
      </c>
      <c r="Q1118" s="32" t="str">
        <f>料單!R1008</f>
        <v/>
      </c>
      <c r="R1118" s="32">
        <f>料單!S1008</f>
        <v>0</v>
      </c>
    </row>
    <row r="1119" spans="1:18" x14ac:dyDescent="0.25">
      <c r="A1119" s="32">
        <f>[1]板材才數分析.!D773</f>
        <v>26022</v>
      </c>
      <c r="B1119" s="32">
        <f>料單!E1009</f>
        <v>0</v>
      </c>
      <c r="C1119" s="32">
        <f>料單!L1009</f>
        <v>0</v>
      </c>
      <c r="D1119" s="32" t="str">
        <f>料單!M1009</f>
        <v/>
      </c>
      <c r="E1119" s="32">
        <f>料單!F1009</f>
        <v>0</v>
      </c>
      <c r="F1119" s="32" t="str">
        <f>料單!G1009</f>
        <v/>
      </c>
      <c r="G1119" s="32">
        <f>料單!H1009</f>
        <v>0</v>
      </c>
      <c r="H1119" s="32" t="str">
        <f>料單!I1009</f>
        <v/>
      </c>
      <c r="I1119" s="32">
        <f>料單!J1009</f>
        <v>0</v>
      </c>
      <c r="J1119" s="32">
        <f>料單!K1009</f>
        <v>0</v>
      </c>
      <c r="K1119" s="53">
        <f ca="1">板材才數分析.!O773</f>
        <v>0</v>
      </c>
      <c r="M1119" s="32" t="str">
        <f>IFERROR(
    INDEX(單價表!$E$3:$M$1000,
          MATCH($C1119, 單價表!$B$3:$B$1000, 0),
          MATCH($I1119, 單價表!$E$2:$M$2, 0)
    ),
    ""
)</f>
        <v/>
      </c>
      <c r="O1119" s="32" t="str">
        <f>料單!P1009</f>
        <v/>
      </c>
      <c r="P1119" s="32" t="str">
        <f>料單!Q1009</f>
        <v/>
      </c>
      <c r="Q1119" s="32" t="str">
        <f>料單!R1009</f>
        <v/>
      </c>
      <c r="R1119" s="32">
        <f>料單!S1009</f>
        <v>0</v>
      </c>
    </row>
    <row r="1120" spans="1:18" x14ac:dyDescent="0.25">
      <c r="A1120" s="32">
        <f>[1]板材才數分析.!D774</f>
        <v>26023</v>
      </c>
      <c r="B1120" s="32">
        <f>料單!E1010</f>
        <v>0</v>
      </c>
      <c r="C1120" s="32">
        <f>料單!L1010</f>
        <v>0</v>
      </c>
      <c r="D1120" s="32" t="str">
        <f>料單!M1010</f>
        <v/>
      </c>
      <c r="E1120" s="32">
        <f>料單!F1010</f>
        <v>0</v>
      </c>
      <c r="F1120" s="32" t="str">
        <f>料單!G1010</f>
        <v/>
      </c>
      <c r="G1120" s="32">
        <f>料單!H1010</f>
        <v>0</v>
      </c>
      <c r="H1120" s="32" t="str">
        <f>料單!I1010</f>
        <v/>
      </c>
      <c r="I1120" s="32">
        <f>料單!J1010</f>
        <v>0</v>
      </c>
      <c r="J1120" s="32">
        <f>料單!K1010</f>
        <v>0</v>
      </c>
      <c r="K1120" s="53">
        <f ca="1">板材才數分析.!O774</f>
        <v>0</v>
      </c>
      <c r="M1120" s="32" t="str">
        <f>IFERROR(
    INDEX(單價表!$E$3:$M$1000,
          MATCH($C1120, 單價表!$B$3:$B$1000, 0),
          MATCH($I1120, 單價表!$E$2:$M$2, 0)
    ),
    ""
)</f>
        <v/>
      </c>
      <c r="O1120" s="32" t="str">
        <f>料單!P1010</f>
        <v/>
      </c>
      <c r="P1120" s="32" t="str">
        <f>料單!Q1010</f>
        <v/>
      </c>
      <c r="Q1120" s="32" t="str">
        <f>料單!R1010</f>
        <v/>
      </c>
      <c r="R1120" s="32">
        <f>料單!S1010</f>
        <v>0</v>
      </c>
    </row>
    <row r="1121" spans="1:18" x14ac:dyDescent="0.25">
      <c r="A1121" s="32">
        <f>[1]板材才數分析.!D775</f>
        <v>26024</v>
      </c>
      <c r="B1121" s="32">
        <f>料單!E1011</f>
        <v>0</v>
      </c>
      <c r="C1121" s="32">
        <f>料單!L1011</f>
        <v>0</v>
      </c>
      <c r="D1121" s="32" t="str">
        <f>料單!M1011</f>
        <v/>
      </c>
      <c r="E1121" s="32">
        <f>料單!F1011</f>
        <v>0</v>
      </c>
      <c r="F1121" s="32" t="str">
        <f>料單!G1011</f>
        <v/>
      </c>
      <c r="G1121" s="32">
        <f>料單!H1011</f>
        <v>0</v>
      </c>
      <c r="H1121" s="32" t="str">
        <f>料單!I1011</f>
        <v/>
      </c>
      <c r="I1121" s="32">
        <f>料單!J1011</f>
        <v>0</v>
      </c>
      <c r="J1121" s="32">
        <f>料單!K1011</f>
        <v>0</v>
      </c>
      <c r="K1121" s="53">
        <f ca="1">板材才數分析.!O775</f>
        <v>0</v>
      </c>
      <c r="M1121" s="32" t="str">
        <f>IFERROR(
    INDEX(單價表!$E$3:$M$1000,
          MATCH($C1121, 單價表!$B$3:$B$1000, 0),
          MATCH($I1121, 單價表!$E$2:$M$2, 0)
    ),
    ""
)</f>
        <v/>
      </c>
      <c r="O1121" s="32" t="str">
        <f>料單!P1011</f>
        <v/>
      </c>
      <c r="P1121" s="32" t="str">
        <f>料單!Q1011</f>
        <v/>
      </c>
      <c r="Q1121" s="32" t="str">
        <f>料單!R1011</f>
        <v/>
      </c>
      <c r="R1121" s="32">
        <f>料單!S1011</f>
        <v>0</v>
      </c>
    </row>
    <row r="1122" spans="1:18" x14ac:dyDescent="0.25">
      <c r="A1122" s="32">
        <f>[1]板材才數分析.!D776</f>
        <v>26025</v>
      </c>
      <c r="B1122" s="32">
        <f>料單!E1012</f>
        <v>0</v>
      </c>
      <c r="C1122" s="32">
        <f>料單!L1012</f>
        <v>0</v>
      </c>
      <c r="D1122" s="32" t="str">
        <f>料單!M1012</f>
        <v/>
      </c>
      <c r="E1122" s="32">
        <f>料單!F1012</f>
        <v>0</v>
      </c>
      <c r="F1122" s="32" t="str">
        <f>料單!G1012</f>
        <v/>
      </c>
      <c r="G1122" s="32">
        <f>料單!H1012</f>
        <v>0</v>
      </c>
      <c r="H1122" s="32" t="str">
        <f>料單!I1012</f>
        <v/>
      </c>
      <c r="I1122" s="32">
        <f>料單!J1012</f>
        <v>0</v>
      </c>
      <c r="J1122" s="32">
        <f>料單!K1012</f>
        <v>0</v>
      </c>
      <c r="K1122" s="53">
        <f ca="1">板材才數分析.!O776</f>
        <v>0</v>
      </c>
      <c r="M1122" s="32" t="str">
        <f>IFERROR(
    INDEX(單價表!$E$3:$M$1000,
          MATCH($C1122, 單價表!$B$3:$B$1000, 0),
          MATCH($I1122, 單價表!$E$2:$M$2, 0)
    ),
    ""
)</f>
        <v/>
      </c>
      <c r="O1122" s="32" t="str">
        <f>料單!P1012</f>
        <v/>
      </c>
      <c r="P1122" s="32" t="str">
        <f>料單!Q1012</f>
        <v/>
      </c>
      <c r="Q1122" s="32" t="str">
        <f>料單!R1012</f>
        <v/>
      </c>
      <c r="R1122" s="32">
        <f>料單!S1012</f>
        <v>0</v>
      </c>
    </row>
    <row r="1123" spans="1:18" x14ac:dyDescent="0.25">
      <c r="A1123" s="32">
        <f>[1]板材才數分析.!D777</f>
        <v>26026</v>
      </c>
      <c r="B1123" s="32">
        <f>料單!E1013</f>
        <v>0</v>
      </c>
      <c r="C1123" s="32">
        <f>料單!L1013</f>
        <v>0</v>
      </c>
      <c r="D1123" s="32" t="str">
        <f>料單!M1013</f>
        <v/>
      </c>
      <c r="E1123" s="32">
        <f>料單!F1013</f>
        <v>0</v>
      </c>
      <c r="F1123" s="32" t="str">
        <f>料單!G1013</f>
        <v/>
      </c>
      <c r="G1123" s="32">
        <f>料單!H1013</f>
        <v>0</v>
      </c>
      <c r="H1123" s="32" t="str">
        <f>料單!I1013</f>
        <v/>
      </c>
      <c r="I1123" s="32">
        <f>料單!J1013</f>
        <v>0</v>
      </c>
      <c r="J1123" s="32">
        <f>料單!K1013</f>
        <v>0</v>
      </c>
      <c r="K1123" s="53">
        <f ca="1">板材才數分析.!O777</f>
        <v>0</v>
      </c>
      <c r="M1123" s="32" t="str">
        <f>IFERROR(
    INDEX(單價表!$E$3:$M$1000,
          MATCH($C1123, 單價表!$B$3:$B$1000, 0),
          MATCH($I1123, 單價表!$E$2:$M$2, 0)
    ),
    ""
)</f>
        <v/>
      </c>
      <c r="O1123" s="32" t="str">
        <f>料單!P1013</f>
        <v/>
      </c>
      <c r="P1123" s="32" t="str">
        <f>料單!Q1013</f>
        <v/>
      </c>
      <c r="Q1123" s="32" t="str">
        <f>料單!R1013</f>
        <v/>
      </c>
      <c r="R1123" s="32">
        <f>料單!S1013</f>
        <v>0</v>
      </c>
    </row>
    <row r="1124" spans="1:18" x14ac:dyDescent="0.25">
      <c r="A1124" s="32">
        <f>[1]板材才數分析.!D778</f>
        <v>26027</v>
      </c>
      <c r="B1124" s="32">
        <f>料單!E1014</f>
        <v>0</v>
      </c>
      <c r="C1124" s="32">
        <f>料單!L1014</f>
        <v>0</v>
      </c>
      <c r="D1124" s="32" t="str">
        <f>料單!M1014</f>
        <v/>
      </c>
      <c r="E1124" s="32">
        <f>料單!F1014</f>
        <v>0</v>
      </c>
      <c r="F1124" s="32" t="str">
        <f>料單!G1014</f>
        <v/>
      </c>
      <c r="G1124" s="32">
        <f>料單!H1014</f>
        <v>0</v>
      </c>
      <c r="H1124" s="32" t="str">
        <f>料單!I1014</f>
        <v/>
      </c>
      <c r="I1124" s="32">
        <f>料單!J1014</f>
        <v>0</v>
      </c>
      <c r="J1124" s="32">
        <f>料單!K1014</f>
        <v>0</v>
      </c>
      <c r="K1124" s="53">
        <f ca="1">板材才數分析.!O778</f>
        <v>0</v>
      </c>
      <c r="M1124" s="32" t="str">
        <f>IFERROR(
    INDEX(單價表!$E$3:$M$1000,
          MATCH($C1124, 單價表!$B$3:$B$1000, 0),
          MATCH($I1124, 單價表!$E$2:$M$2, 0)
    ),
    ""
)</f>
        <v/>
      </c>
      <c r="O1124" s="32" t="str">
        <f>料單!P1014</f>
        <v/>
      </c>
      <c r="P1124" s="32" t="str">
        <f>料單!Q1014</f>
        <v/>
      </c>
      <c r="Q1124" s="32" t="str">
        <f>料單!R1014</f>
        <v/>
      </c>
      <c r="R1124" s="32">
        <f>料單!S1014</f>
        <v>0</v>
      </c>
    </row>
    <row r="1125" spans="1:18" x14ac:dyDescent="0.25">
      <c r="A1125" s="32">
        <f>[1]板材才數分析.!D779</f>
        <v>26028</v>
      </c>
      <c r="B1125" s="32">
        <f>料單!E1015</f>
        <v>0</v>
      </c>
      <c r="C1125" s="32">
        <f>料單!L1015</f>
        <v>0</v>
      </c>
      <c r="D1125" s="32" t="str">
        <f>料單!M1015</f>
        <v/>
      </c>
      <c r="E1125" s="32">
        <f>料單!F1015</f>
        <v>0</v>
      </c>
      <c r="F1125" s="32" t="str">
        <f>料單!G1015</f>
        <v/>
      </c>
      <c r="G1125" s="32">
        <f>料單!H1015</f>
        <v>0</v>
      </c>
      <c r="H1125" s="32" t="str">
        <f>料單!I1015</f>
        <v/>
      </c>
      <c r="I1125" s="32">
        <f>料單!J1015</f>
        <v>0</v>
      </c>
      <c r="J1125" s="32">
        <f>料單!K1015</f>
        <v>0</v>
      </c>
      <c r="K1125" s="53">
        <f ca="1">板材才數分析.!O779</f>
        <v>0</v>
      </c>
      <c r="M1125" s="32" t="str">
        <f>IFERROR(
    INDEX(單價表!$E$3:$M$1000,
          MATCH($C1125, 單價表!$B$3:$B$1000, 0),
          MATCH($I1125, 單價表!$E$2:$M$2, 0)
    ),
    ""
)</f>
        <v/>
      </c>
      <c r="O1125" s="32" t="str">
        <f>料單!P1015</f>
        <v/>
      </c>
      <c r="P1125" s="32" t="str">
        <f>料單!Q1015</f>
        <v/>
      </c>
      <c r="Q1125" s="32" t="str">
        <f>料單!R1015</f>
        <v/>
      </c>
      <c r="R1125" s="32">
        <f>料單!S1015</f>
        <v>0</v>
      </c>
    </row>
    <row r="1126" spans="1:18" x14ac:dyDescent="0.25">
      <c r="A1126" s="32">
        <f>[1]板材才數分析.!D780</f>
        <v>26029</v>
      </c>
      <c r="B1126" s="32">
        <f>料單!E1016</f>
        <v>0</v>
      </c>
      <c r="C1126" s="32">
        <f>料單!L1016</f>
        <v>0</v>
      </c>
      <c r="D1126" s="32" t="str">
        <f>料單!M1016</f>
        <v/>
      </c>
      <c r="E1126" s="32">
        <f>料單!F1016</f>
        <v>0</v>
      </c>
      <c r="F1126" s="32" t="str">
        <f>料單!G1016</f>
        <v/>
      </c>
      <c r="G1126" s="32">
        <f>料單!H1016</f>
        <v>0</v>
      </c>
      <c r="H1126" s="32" t="str">
        <f>料單!I1016</f>
        <v/>
      </c>
      <c r="I1126" s="32">
        <f>料單!J1016</f>
        <v>0</v>
      </c>
      <c r="J1126" s="32">
        <f>料單!K1016</f>
        <v>0</v>
      </c>
      <c r="K1126" s="53">
        <f ca="1">板材才數分析.!O780</f>
        <v>0</v>
      </c>
      <c r="M1126" s="32" t="str">
        <f>IFERROR(
    INDEX(單價表!$E$3:$M$1000,
          MATCH($C1126, 單價表!$B$3:$B$1000, 0),
          MATCH($I1126, 單價表!$E$2:$M$2, 0)
    ),
    ""
)</f>
        <v/>
      </c>
      <c r="O1126" s="32" t="str">
        <f>料單!P1016</f>
        <v/>
      </c>
      <c r="P1126" s="32" t="str">
        <f>料單!Q1016</f>
        <v/>
      </c>
      <c r="Q1126" s="32" t="str">
        <f>料單!R1016</f>
        <v/>
      </c>
      <c r="R1126" s="32">
        <f>料單!S1016</f>
        <v>0</v>
      </c>
    </row>
    <row r="1127" spans="1:18" x14ac:dyDescent="0.25">
      <c r="A1127" s="32">
        <f>[1]板材才數分析.!D781</f>
        <v>26030</v>
      </c>
      <c r="B1127" s="32">
        <f>料單!E1017</f>
        <v>0</v>
      </c>
      <c r="C1127" s="32">
        <f>料單!L1017</f>
        <v>0</v>
      </c>
      <c r="D1127" s="32" t="str">
        <f>料單!M1017</f>
        <v/>
      </c>
      <c r="E1127" s="32">
        <f>料單!F1017</f>
        <v>0</v>
      </c>
      <c r="F1127" s="32" t="str">
        <f>料單!G1017</f>
        <v/>
      </c>
      <c r="G1127" s="32">
        <f>料單!H1017</f>
        <v>0</v>
      </c>
      <c r="H1127" s="32" t="str">
        <f>料單!I1017</f>
        <v/>
      </c>
      <c r="I1127" s="32">
        <f>料單!J1017</f>
        <v>0</v>
      </c>
      <c r="J1127" s="32">
        <f>料單!K1017</f>
        <v>0</v>
      </c>
      <c r="K1127" s="53">
        <f ca="1">板材才數分析.!O781</f>
        <v>0</v>
      </c>
      <c r="M1127" s="32" t="str">
        <f>IFERROR(
    INDEX(單價表!$E$3:$M$1000,
          MATCH($C1127, 單價表!$B$3:$B$1000, 0),
          MATCH($I1127, 單價表!$E$2:$M$2, 0)
    ),
    ""
)</f>
        <v/>
      </c>
      <c r="O1127" s="32" t="str">
        <f>料單!P1017</f>
        <v/>
      </c>
      <c r="P1127" s="32" t="str">
        <f>料單!Q1017</f>
        <v/>
      </c>
      <c r="Q1127" s="32" t="str">
        <f>料單!R1017</f>
        <v/>
      </c>
      <c r="R1127" s="32">
        <f>料單!S1017</f>
        <v>0</v>
      </c>
    </row>
    <row r="1128" spans="1:18" x14ac:dyDescent="0.25">
      <c r="B1128" s="400"/>
      <c r="C1128" s="400"/>
      <c r="D1128" s="400"/>
      <c r="E1128" s="400"/>
      <c r="F1128" s="400"/>
      <c r="G1128" s="400"/>
      <c r="H1128" s="400"/>
      <c r="I1128" s="400"/>
      <c r="J1128" s="400"/>
      <c r="K1128" s="401"/>
      <c r="L1128" s="400" t="str">
        <f>IFERROR(VLOOKUP(C1128,[1]資料庫!$K$3:$AA$10,17,FALSE),"")</f>
        <v/>
      </c>
      <c r="M1128" s="400"/>
    </row>
    <row r="1129" spans="1:18" x14ac:dyDescent="0.25">
      <c r="B1129" s="400"/>
      <c r="C1129" s="400"/>
      <c r="D1129" s="400"/>
      <c r="E1129" s="400"/>
      <c r="F1129" s="400"/>
      <c r="G1129" s="400"/>
      <c r="H1129" s="400"/>
      <c r="I1129" s="400"/>
      <c r="J1129" s="400"/>
      <c r="K1129" s="401"/>
      <c r="L1129" s="400" t="str">
        <f>IFERROR(VLOOKUP(C1129,[1]資料庫!$K$3:$AA$10,17,FALSE),"")</f>
        <v/>
      </c>
      <c r="M1129" s="400"/>
    </row>
    <row r="1130" spans="1:18" x14ac:dyDescent="0.25">
      <c r="B1130" s="400"/>
      <c r="C1130" s="400"/>
      <c r="D1130" s="400"/>
      <c r="E1130" s="400"/>
      <c r="F1130" s="400"/>
      <c r="G1130" s="400"/>
      <c r="H1130" s="400"/>
      <c r="I1130" s="400"/>
      <c r="J1130" s="400"/>
      <c r="K1130" s="401"/>
      <c r="L1130" s="400" t="str">
        <f>IFERROR(VLOOKUP(C1130,[1]資料庫!$K$3:$AA$10,17,FALSE),"")</f>
        <v/>
      </c>
      <c r="M1130" s="400"/>
    </row>
    <row r="1131" spans="1:18" x14ac:dyDescent="0.25">
      <c r="B1131" s="400"/>
      <c r="C1131" s="400"/>
      <c r="D1131" s="400"/>
      <c r="E1131" s="400"/>
      <c r="F1131" s="400"/>
      <c r="G1131" s="400"/>
      <c r="H1131" s="400"/>
      <c r="I1131" s="400"/>
      <c r="J1131" s="400"/>
      <c r="K1131" s="401"/>
      <c r="L1131" s="400" t="str">
        <f>IFERROR(VLOOKUP(C1131,[1]資料庫!$K$3:$AA$10,17,FALSE),"")</f>
        <v/>
      </c>
      <c r="M1131" s="400"/>
    </row>
    <row r="1132" spans="1:18" x14ac:dyDescent="0.25">
      <c r="B1132" s="400"/>
      <c r="C1132" s="400"/>
      <c r="D1132" s="400"/>
      <c r="E1132" s="400"/>
      <c r="F1132" s="400"/>
      <c r="G1132" s="400"/>
      <c r="H1132" s="400"/>
      <c r="I1132" s="400"/>
      <c r="J1132" s="400"/>
      <c r="K1132" s="401"/>
      <c r="L1132" s="400" t="str">
        <f>IFERROR(VLOOKUP(C1132,[1]資料庫!$K$3:$AA$10,17,FALSE),"")</f>
        <v/>
      </c>
      <c r="M1132" s="400"/>
    </row>
    <row r="1133" spans="1:18" x14ac:dyDescent="0.25">
      <c r="B1133" s="400"/>
      <c r="C1133" s="400"/>
      <c r="D1133" s="400"/>
      <c r="E1133" s="400"/>
      <c r="F1133" s="400"/>
      <c r="G1133" s="400"/>
      <c r="H1133" s="400"/>
      <c r="I1133" s="400"/>
      <c r="J1133" s="400"/>
      <c r="K1133" s="401"/>
      <c r="L1133" s="400" t="str">
        <f>IFERROR(VLOOKUP(C1133,[1]資料庫!$K$3:$AA$10,17,FALSE),"")</f>
        <v/>
      </c>
      <c r="M1133" s="400"/>
    </row>
    <row r="1134" spans="1:18" x14ac:dyDescent="0.25">
      <c r="H1134" s="524" t="s">
        <v>67</v>
      </c>
      <c r="I1134" s="524"/>
      <c r="J1134" s="524"/>
      <c r="K1134" s="54">
        <f ca="1">SUM(K1098:K1133)</f>
        <v>0</v>
      </c>
      <c r="L1134" s="48" t="str">
        <f>L1098</f>
        <v/>
      </c>
      <c r="M1134" s="48"/>
      <c r="N1134" s="49"/>
      <c r="O1134" s="466">
        <f ca="1">SUM(N1098:N1133)</f>
        <v>0</v>
      </c>
      <c r="P1134" s="47"/>
    </row>
    <row r="1135" spans="1:18" x14ac:dyDescent="0.25">
      <c r="A1135" s="403" t="str">
        <f>料單!A1020</f>
        <v>櫃體名稱</v>
      </c>
      <c r="B1135" s="403">
        <f>料單!C1020</f>
        <v>0</v>
      </c>
    </row>
    <row r="1136" spans="1:18" x14ac:dyDescent="0.25">
      <c r="A1136" s="403" t="str">
        <f>料單!A1021</f>
        <v>櫃號</v>
      </c>
      <c r="B1136" s="403">
        <f>料單!C1021</f>
        <v>27</v>
      </c>
    </row>
    <row r="1137" spans="1:18" x14ac:dyDescent="0.25">
      <c r="A1137" s="403" t="str">
        <f>料單!A1022</f>
        <v>櫃高</v>
      </c>
      <c r="B1137" s="403">
        <f>料單!C1022</f>
        <v>0</v>
      </c>
    </row>
    <row r="1138" spans="1:18" x14ac:dyDescent="0.25">
      <c r="A1138" s="403" t="str">
        <f>料單!A1023</f>
        <v>櫃深</v>
      </c>
      <c r="B1138" s="403">
        <f>料單!C1023</f>
        <v>0</v>
      </c>
    </row>
    <row r="1139" spans="1:18" x14ac:dyDescent="0.25">
      <c r="A1139" s="403" t="str">
        <f>料單!A1024</f>
        <v>櫃寬</v>
      </c>
      <c r="B1139" s="403">
        <f>料單!C1024</f>
        <v>0</v>
      </c>
    </row>
    <row r="1140" spans="1:18" x14ac:dyDescent="0.25">
      <c r="A1140" s="46" t="s">
        <v>79</v>
      </c>
      <c r="B1140" s="46" t="s">
        <v>236</v>
      </c>
      <c r="C1140" s="46" t="s">
        <v>1651</v>
      </c>
      <c r="D1140" s="46" t="s">
        <v>81</v>
      </c>
      <c r="E1140" s="46" t="s">
        <v>0</v>
      </c>
      <c r="F1140" s="46" t="s">
        <v>17</v>
      </c>
      <c r="G1140" s="46" t="s">
        <v>1</v>
      </c>
      <c r="H1140" s="46" t="s">
        <v>17</v>
      </c>
      <c r="I1140" s="46" t="s">
        <v>85</v>
      </c>
      <c r="J1140" s="46" t="s">
        <v>66</v>
      </c>
      <c r="K1140" s="61" t="s">
        <v>2726</v>
      </c>
      <c r="L1140" s="46" t="s">
        <v>87</v>
      </c>
      <c r="M1140" s="46" t="s">
        <v>234</v>
      </c>
      <c r="N1140" s="50" t="s">
        <v>88</v>
      </c>
      <c r="O1140" s="46" t="s">
        <v>9</v>
      </c>
      <c r="P1140" s="46" t="s">
        <v>9</v>
      </c>
      <c r="Q1140" s="46" t="s">
        <v>9</v>
      </c>
      <c r="R1140" s="46" t="s">
        <v>9</v>
      </c>
    </row>
    <row r="1141" spans="1:18" x14ac:dyDescent="0.25">
      <c r="A1141" s="32">
        <f>[1]板材才數分析.!D782</f>
        <v>27001</v>
      </c>
      <c r="B1141" s="32" t="str">
        <f>料單!E1027</f>
        <v>頂板</v>
      </c>
      <c r="C1141" s="32">
        <f>料單!L1027</f>
        <v>0</v>
      </c>
      <c r="D1141" s="32" t="str">
        <f>料單!M1027</f>
        <v/>
      </c>
      <c r="E1141" s="32">
        <f>料單!F1027</f>
        <v>-36</v>
      </c>
      <c r="F1141" s="32" t="str">
        <f>料單!G1027</f>
        <v>AA</v>
      </c>
      <c r="G1141" s="32">
        <f>料單!H1027</f>
        <v>0</v>
      </c>
      <c r="H1141" s="32" t="str">
        <f>料單!I1027</f>
        <v/>
      </c>
      <c r="I1141" s="32">
        <f>料單!J1027</f>
        <v>18</v>
      </c>
      <c r="J1141" s="32">
        <f>料單!K1027</f>
        <v>0</v>
      </c>
      <c r="K1141" s="53">
        <f ca="1">板材才數分析.!O782</f>
        <v>0</v>
      </c>
      <c r="L1141" s="32" t="str">
        <f>IFERROR(VLOOKUP(C1141,[1]資料庫!$K$3:$AA$10,17,FALSE),"")</f>
        <v/>
      </c>
      <c r="M1141" s="32">
        <f>IFERROR(
    INDEX(單價表!$E$3:$M$1000,
          MATCH($C1141, 單價表!$B$3:$B$1000, 0),
          MATCH($I1141, 單價表!$E$2:$M$2, 0)
    ),
    ""
)</f>
        <v>99</v>
      </c>
      <c r="N1141" s="35">
        <f t="shared" ref="N1141:N1157" ca="1" si="32">IFERROR((K1141*M1141),"")</f>
        <v>0</v>
      </c>
      <c r="O1141" s="32" t="str">
        <f>料單!P1027</f>
        <v>背板溝</v>
      </c>
      <c r="P1141" s="32" t="str">
        <f>料單!Q1027</f>
        <v>側</v>
      </c>
      <c r="Q1141" s="32" t="str">
        <f>料單!R1027</f>
        <v/>
      </c>
      <c r="R1141" s="32">
        <f>料單!S1027</f>
        <v>0</v>
      </c>
    </row>
    <row r="1142" spans="1:18" x14ac:dyDescent="0.25">
      <c r="A1142" s="32">
        <f>[1]板材才數分析.!D783</f>
        <v>27002</v>
      </c>
      <c r="B1142" s="32" t="str">
        <f>料單!E1028</f>
        <v>底板</v>
      </c>
      <c r="C1142" s="32">
        <f>料單!L1028</f>
        <v>0</v>
      </c>
      <c r="D1142" s="32" t="str">
        <f>料單!M1028</f>
        <v/>
      </c>
      <c r="E1142" s="32">
        <f>料單!F1028</f>
        <v>-36</v>
      </c>
      <c r="F1142" s="32" t="str">
        <f>料單!G1028</f>
        <v>AA</v>
      </c>
      <c r="G1142" s="32">
        <f>料單!H1028</f>
        <v>0</v>
      </c>
      <c r="H1142" s="32" t="str">
        <f>料單!I1028</f>
        <v/>
      </c>
      <c r="I1142" s="32">
        <f>料單!J1028</f>
        <v>18</v>
      </c>
      <c r="J1142" s="32">
        <f>料單!K1028</f>
        <v>0</v>
      </c>
      <c r="K1142" s="53">
        <f ca="1">板材才數分析.!O783</f>
        <v>0</v>
      </c>
      <c r="L1142" s="32" t="str">
        <f>IFERROR(VLOOKUP(C1142,[1]資料庫!$K$3:$AA$10,17,FALSE),"")</f>
        <v/>
      </c>
      <c r="M1142" s="32">
        <f>IFERROR(
    INDEX(單價表!$E$3:$M$1000,
          MATCH($C1142, 單價表!$B$3:$B$1000, 0),
          MATCH($I1142, 單價表!$E$2:$M$2, 0)
    ),
    ""
)</f>
        <v>99</v>
      </c>
      <c r="N1142" s="35">
        <f t="shared" ca="1" si="32"/>
        <v>0</v>
      </c>
      <c r="O1142" s="32" t="str">
        <f>料單!P1028</f>
        <v>背板溝</v>
      </c>
      <c r="P1142" s="32" t="str">
        <f>料單!Q1028</f>
        <v>側</v>
      </c>
      <c r="Q1142" s="32" t="str">
        <f>料單!R1028</f>
        <v/>
      </c>
      <c r="R1142" s="32">
        <f>料單!S1028</f>
        <v>0</v>
      </c>
    </row>
    <row r="1143" spans="1:18" x14ac:dyDescent="0.25">
      <c r="A1143" s="32">
        <f>[1]板材才數分析.!D784</f>
        <v>27003</v>
      </c>
      <c r="B1143" s="32" t="str">
        <f>料單!E1029</f>
        <v>左側板</v>
      </c>
      <c r="C1143" s="32">
        <f>料單!L1029</f>
        <v>0</v>
      </c>
      <c r="D1143" s="32" t="str">
        <f>料單!M1029</f>
        <v/>
      </c>
      <c r="E1143" s="32">
        <f>料單!F1029</f>
        <v>0</v>
      </c>
      <c r="F1143" s="32" t="str">
        <f>料單!G1029</f>
        <v>AA</v>
      </c>
      <c r="G1143" s="32">
        <f>料單!H1029</f>
        <v>0</v>
      </c>
      <c r="H1143" s="32" t="str">
        <f>料單!I1029</f>
        <v>AA</v>
      </c>
      <c r="I1143" s="32">
        <f>料單!J1029</f>
        <v>18</v>
      </c>
      <c r="J1143" s="32">
        <f>料單!K1029</f>
        <v>0</v>
      </c>
      <c r="K1143" s="53">
        <f ca="1">板材才數分析.!O784</f>
        <v>0</v>
      </c>
      <c r="L1143" s="32" t="str">
        <f>IFERROR(VLOOKUP(C1143,[1]資料庫!$K$3:$AA$10,17,FALSE),"")</f>
        <v/>
      </c>
      <c r="M1143" s="32">
        <f>IFERROR(
    INDEX(單價表!$E$3:$M$1000,
          MATCH($C1143, 單價表!$B$3:$B$1000, 0),
          MATCH($I1143, 單價表!$E$2:$M$2, 0)
    ),
    ""
)</f>
        <v>99</v>
      </c>
      <c r="N1143" s="35">
        <f t="shared" ca="1" si="32"/>
        <v>0</v>
      </c>
      <c r="O1143" s="32" t="str">
        <f>料單!P1029</f>
        <v>背板溝</v>
      </c>
      <c r="P1143" s="32" t="str">
        <f>料單!Q1029</f>
        <v>面</v>
      </c>
      <c r="Q1143" s="32" t="str">
        <f>料單!R1029</f>
        <v>排</v>
      </c>
      <c r="R1143" s="32">
        <f>料單!S1029</f>
        <v>0</v>
      </c>
    </row>
    <row r="1144" spans="1:18" x14ac:dyDescent="0.25">
      <c r="A1144" s="32">
        <f>[1]板材才數分析.!D785</f>
        <v>27004</v>
      </c>
      <c r="B1144" s="32" t="str">
        <f>料單!E1030</f>
        <v>右側板</v>
      </c>
      <c r="C1144" s="32">
        <f>料單!L1030</f>
        <v>0</v>
      </c>
      <c r="D1144" s="32" t="str">
        <f>料單!M1030</f>
        <v/>
      </c>
      <c r="E1144" s="32">
        <f>料單!F1030</f>
        <v>0</v>
      </c>
      <c r="F1144" s="32" t="str">
        <f>料單!G1030</f>
        <v>AA</v>
      </c>
      <c r="G1144" s="32">
        <f>料單!H1030</f>
        <v>0</v>
      </c>
      <c r="H1144" s="32" t="str">
        <f>料單!I1030</f>
        <v>AA</v>
      </c>
      <c r="I1144" s="32">
        <f>料單!J1030</f>
        <v>18</v>
      </c>
      <c r="J1144" s="32">
        <f>料單!K1030</f>
        <v>0</v>
      </c>
      <c r="K1144" s="53">
        <f ca="1">板材才數分析.!O785</f>
        <v>0</v>
      </c>
      <c r="L1144" s="32" t="str">
        <f>IFERROR(VLOOKUP(C1144,[1]資料庫!$K$3:$AA$10,17,FALSE),"")</f>
        <v/>
      </c>
      <c r="M1144" s="32">
        <f>IFERROR(
    INDEX(單價表!$E$3:$M$1000,
          MATCH($C1144, 單價表!$B$3:$B$1000, 0),
          MATCH($I1144, 單價表!$E$2:$M$2, 0)
    ),
    ""
)</f>
        <v>99</v>
      </c>
      <c r="N1144" s="35">
        <f t="shared" ca="1" si="32"/>
        <v>0</v>
      </c>
      <c r="O1144" s="32" t="str">
        <f>料單!P1030</f>
        <v>背板溝</v>
      </c>
      <c r="P1144" s="32" t="str">
        <f>料單!Q1030</f>
        <v>面</v>
      </c>
      <c r="Q1144" s="32" t="str">
        <f>料單!R1030</f>
        <v>排</v>
      </c>
      <c r="R1144" s="32">
        <f>料單!S1030</f>
        <v>0</v>
      </c>
    </row>
    <row r="1145" spans="1:18" x14ac:dyDescent="0.25">
      <c r="A1145" s="32">
        <f>[1]板材才數分析.!D786</f>
        <v>27005</v>
      </c>
      <c r="B1145" s="32" t="str">
        <f>料單!E1031</f>
        <v>背板</v>
      </c>
      <c r="C1145" s="32">
        <f>料單!L1031</f>
        <v>0</v>
      </c>
      <c r="D1145" s="32" t="str">
        <f>料單!M1031</f>
        <v/>
      </c>
      <c r="E1145" s="32">
        <f>料單!F1031</f>
        <v>-22</v>
      </c>
      <c r="F1145" s="32" t="str">
        <f>料單!G1031</f>
        <v/>
      </c>
      <c r="G1145" s="32">
        <f>料單!H1031</f>
        <v>-22</v>
      </c>
      <c r="H1145" s="32" t="str">
        <f>料單!I1031</f>
        <v/>
      </c>
      <c r="I1145" s="32">
        <f>料單!J1031</f>
        <v>4</v>
      </c>
      <c r="J1145" s="32">
        <f>料單!K1031</f>
        <v>0</v>
      </c>
      <c r="K1145" s="53">
        <f ca="1">板材才數分析.!O786</f>
        <v>0</v>
      </c>
      <c r="L1145" s="32" t="str">
        <f>IFERROR(VLOOKUP(C1145,[1]資料庫!$K$3:$AA$10,17,FALSE),"")</f>
        <v/>
      </c>
      <c r="M1145" s="32">
        <f>IFERROR(
    INDEX(單價表!$E$3:$M$1000,
          MATCH($C1145, 單價表!$B$3:$B$1000, 0),
          MATCH($I1145, 單價表!$E$2:$M$2, 0)
    ),
    ""
)</f>
        <v>43</v>
      </c>
      <c r="N1145" s="35">
        <f t="shared" ca="1" si="32"/>
        <v>0</v>
      </c>
      <c r="O1145" s="32" t="str">
        <f>料單!P1031</f>
        <v/>
      </c>
      <c r="P1145" s="32" t="str">
        <f>料單!Q1031</f>
        <v/>
      </c>
      <c r="Q1145" s="32" t="str">
        <f>料單!R1031</f>
        <v/>
      </c>
      <c r="R1145" s="32">
        <f>料單!S1031</f>
        <v>0</v>
      </c>
    </row>
    <row r="1146" spans="1:18" x14ac:dyDescent="0.25">
      <c r="A1146" s="32">
        <f>[1]板材才數分析.!D787</f>
        <v>27006</v>
      </c>
      <c r="B1146" s="32" t="str">
        <f>料單!E1032</f>
        <v>背拉桿</v>
      </c>
      <c r="C1146" s="32">
        <f>料單!L1032</f>
        <v>0</v>
      </c>
      <c r="D1146" s="32" t="str">
        <f>料單!M1032</f>
        <v/>
      </c>
      <c r="E1146" s="32">
        <f>料單!F1032</f>
        <v>-36</v>
      </c>
      <c r="F1146" s="32" t="str">
        <f>料單!G1032</f>
        <v>AA</v>
      </c>
      <c r="G1146" s="32">
        <f>料單!H1032</f>
        <v>120</v>
      </c>
      <c r="H1146" s="32" t="str">
        <f>料單!I1032</f>
        <v/>
      </c>
      <c r="I1146" s="32">
        <f>料單!J1032</f>
        <v>18</v>
      </c>
      <c r="J1146" s="32">
        <f>料單!K1032</f>
        <v>0</v>
      </c>
      <c r="K1146" s="53">
        <f ca="1">板材才數分析.!O787</f>
        <v>0</v>
      </c>
      <c r="L1146" s="32" t="str">
        <f>IFERROR(VLOOKUP(C1146,[1]資料庫!$K$3:$AA$10,17,FALSE),"")</f>
        <v/>
      </c>
      <c r="M1146" s="32">
        <f>IFERROR(
    INDEX(單價表!$E$3:$M$1000,
          MATCH($C1146, 單價表!$B$3:$B$1000, 0),
          MATCH($I1146, 單價表!$E$2:$M$2, 0)
    ),
    ""
)</f>
        <v>99</v>
      </c>
      <c r="N1146" s="35">
        <f t="shared" ca="1" si="32"/>
        <v>0</v>
      </c>
      <c r="O1146" s="32" t="str">
        <f>料單!P1032</f>
        <v/>
      </c>
      <c r="P1146" s="32" t="str">
        <f>料單!Q1032</f>
        <v>側</v>
      </c>
      <c r="Q1146" s="32" t="str">
        <f>料單!R1032</f>
        <v/>
      </c>
      <c r="R1146" s="32">
        <f>料單!S1032</f>
        <v>0</v>
      </c>
    </row>
    <row r="1147" spans="1:18" x14ac:dyDescent="0.25">
      <c r="A1147" s="32">
        <f>[1]板材才數分析.!D788</f>
        <v>27007</v>
      </c>
      <c r="B1147" s="32" t="str">
        <f>料單!E1033</f>
        <v>中立板</v>
      </c>
      <c r="C1147" s="32">
        <f>料單!L1033</f>
        <v>0</v>
      </c>
      <c r="D1147" s="32" t="str">
        <f>料單!M1033</f>
        <v/>
      </c>
      <c r="E1147" s="32">
        <f>料單!F1033</f>
        <v>-36</v>
      </c>
      <c r="F1147" s="32" t="str">
        <f>料單!G1033</f>
        <v>AA</v>
      </c>
      <c r="G1147" s="32">
        <f>料單!H1033</f>
        <v>-22</v>
      </c>
      <c r="H1147" s="32" t="str">
        <f>料單!I1033</f>
        <v/>
      </c>
      <c r="I1147" s="32">
        <f>料單!J1033</f>
        <v>18</v>
      </c>
      <c r="J1147" s="32">
        <f>料單!K1033</f>
        <v>0</v>
      </c>
      <c r="K1147" s="53">
        <f ca="1">板材才數分析.!O788</f>
        <v>0</v>
      </c>
      <c r="L1147" s="32" t="str">
        <f>IFERROR(VLOOKUP(C1147,[1]資料庫!$K$3:$AA$10,17,FALSE),"")</f>
        <v/>
      </c>
      <c r="M1147" s="32">
        <f>IFERROR(
    INDEX(單價表!$E$3:$M$1000,
          MATCH($C1147, 單價表!$B$3:$B$1000, 0),
          MATCH($I1147, 單價表!$E$2:$M$2, 0)
    ),
    ""
)</f>
        <v>99</v>
      </c>
      <c r="N1147" s="35">
        <f t="shared" ca="1" si="32"/>
        <v>0</v>
      </c>
      <c r="O1147" s="32" t="str">
        <f>料單!P1033</f>
        <v/>
      </c>
      <c r="P1147" s="32" t="str">
        <f>料單!Q1033</f>
        <v>側</v>
      </c>
      <c r="Q1147" s="32" t="str">
        <f>料單!R1033</f>
        <v>排</v>
      </c>
      <c r="R1147" s="32">
        <f>料單!S1033</f>
        <v>0</v>
      </c>
    </row>
    <row r="1148" spans="1:18" x14ac:dyDescent="0.25">
      <c r="A1148" s="32">
        <f>[1]板材才數分析.!D789</f>
        <v>27008</v>
      </c>
      <c r="B1148" s="32" t="str">
        <f>料單!E1034</f>
        <v>活隔</v>
      </c>
      <c r="C1148" s="32">
        <f>料單!L1034</f>
        <v>0</v>
      </c>
      <c r="D1148" s="32" t="str">
        <f>料單!M1034</f>
        <v/>
      </c>
      <c r="E1148" s="32">
        <f>料單!F1034</f>
        <v>0</v>
      </c>
      <c r="F1148" s="32" t="str">
        <f>料單!G1034</f>
        <v>AA</v>
      </c>
      <c r="G1148" s="32">
        <f>料單!H1034</f>
        <v>-32</v>
      </c>
      <c r="H1148" s="32" t="str">
        <f>料單!I1034</f>
        <v>AA</v>
      </c>
      <c r="I1148" s="32">
        <f>料單!J1034</f>
        <v>18</v>
      </c>
      <c r="J1148" s="32">
        <f>料單!K1034</f>
        <v>0</v>
      </c>
      <c r="K1148" s="53">
        <f ca="1">板材才數分析.!O789</f>
        <v>0</v>
      </c>
      <c r="L1148" s="32" t="str">
        <f>IFERROR(VLOOKUP(C1148,[1]資料庫!$K$3:$AA$10,17,FALSE),"")</f>
        <v/>
      </c>
      <c r="M1148" s="32">
        <f>IFERROR(
    INDEX(單價表!$E$3:$M$1000,
          MATCH($C1148, 單價表!$B$3:$B$1000, 0),
          MATCH($I1148, 單價表!$E$2:$M$2, 0)
    ),
    ""
)</f>
        <v>99</v>
      </c>
      <c r="N1148" s="35">
        <f t="shared" ca="1" si="32"/>
        <v>0</v>
      </c>
      <c r="O1148" s="32" t="str">
        <f>料單!P1034</f>
        <v/>
      </c>
      <c r="P1148" s="32" t="str">
        <f>料單!Q1034</f>
        <v/>
      </c>
      <c r="Q1148" s="32" t="str">
        <f>料單!R1034</f>
        <v/>
      </c>
      <c r="R1148" s="32">
        <f>料單!S1034</f>
        <v>0</v>
      </c>
    </row>
    <row r="1149" spans="1:18" x14ac:dyDescent="0.25">
      <c r="A1149" s="32">
        <f>[1]板材才數分析.!D790</f>
        <v>27009</v>
      </c>
      <c r="B1149" s="32" t="str">
        <f>料單!E1035</f>
        <v>固隔</v>
      </c>
      <c r="C1149" s="32">
        <f>料單!L1035</f>
        <v>0</v>
      </c>
      <c r="D1149" s="32" t="str">
        <f>料單!M1035</f>
        <v/>
      </c>
      <c r="E1149" s="32">
        <f>料單!F1035</f>
        <v>0</v>
      </c>
      <c r="F1149" s="32" t="str">
        <f>料單!G1035</f>
        <v>AA</v>
      </c>
      <c r="G1149" s="32">
        <f>料單!H1035</f>
        <v>-22</v>
      </c>
      <c r="H1149" s="32" t="str">
        <f>料單!I1035</f>
        <v/>
      </c>
      <c r="I1149" s="32">
        <f>料單!J1035</f>
        <v>18</v>
      </c>
      <c r="J1149" s="32">
        <f>料單!K1035</f>
        <v>0</v>
      </c>
      <c r="K1149" s="53">
        <f ca="1">板材才數分析.!O790</f>
        <v>0</v>
      </c>
      <c r="L1149" s="32" t="str">
        <f>IFERROR(VLOOKUP(C1149,[1]資料庫!$K$3:$AA$10,17,FALSE),"")</f>
        <v/>
      </c>
      <c r="M1149" s="32">
        <f>IFERROR(
    INDEX(單價表!$E$3:$M$1000,
          MATCH($C1149, 單價表!$B$3:$B$1000, 0),
          MATCH($I1149, 單價表!$E$2:$M$2, 0)
    ),
    ""
)</f>
        <v>99</v>
      </c>
      <c r="N1149" s="35">
        <f t="shared" ca="1" si="32"/>
        <v>0</v>
      </c>
      <c r="O1149" s="32" t="str">
        <f>料單!P1035</f>
        <v/>
      </c>
      <c r="P1149" s="32" t="str">
        <f>料單!Q1035</f>
        <v>固</v>
      </c>
      <c r="Q1149" s="32" t="str">
        <f>料單!R1035</f>
        <v/>
      </c>
      <c r="R1149" s="32">
        <f>料單!S1035</f>
        <v>0</v>
      </c>
    </row>
    <row r="1150" spans="1:18" x14ac:dyDescent="0.25">
      <c r="A1150" s="32">
        <f>[1]板材才數分析.!D791</f>
        <v>27010</v>
      </c>
      <c r="B1150" s="32" t="str">
        <f>料單!E1036</f>
        <v>左門板</v>
      </c>
      <c r="C1150" s="32">
        <f>料單!L1036</f>
        <v>0</v>
      </c>
      <c r="D1150" s="32" t="str">
        <f>料單!M1036</f>
        <v/>
      </c>
      <c r="E1150" s="32">
        <f>料單!F1036</f>
        <v>0</v>
      </c>
      <c r="F1150" s="32" t="str">
        <f>料單!G1036</f>
        <v>AA</v>
      </c>
      <c r="G1150" s="32">
        <f>料單!H1036</f>
        <v>-4</v>
      </c>
      <c r="H1150" s="32" t="str">
        <f>料單!I1036</f>
        <v>AA</v>
      </c>
      <c r="I1150" s="32">
        <f>料單!J1036</f>
        <v>18</v>
      </c>
      <c r="J1150" s="32">
        <f>料單!K1036</f>
        <v>0</v>
      </c>
      <c r="K1150" s="53">
        <f ca="1">板材才數分析.!O791</f>
        <v>0</v>
      </c>
      <c r="L1150" s="32" t="str">
        <f>IFERROR(VLOOKUP(C1150,[1]資料庫!$K$3:$AA$10,17,FALSE),"")</f>
        <v/>
      </c>
      <c r="M1150" s="32">
        <f>IFERROR(
    INDEX(單價表!$E$3:$M$1000,
          MATCH($C1150, 單價表!$B$3:$B$1000, 0),
          MATCH($I1150, 單價表!$E$2:$M$2, 0)
    ),
    ""
)</f>
        <v>99</v>
      </c>
      <c r="N1150" s="35">
        <f t="shared" ca="1" si="32"/>
        <v>0</v>
      </c>
      <c r="O1150" s="32" t="str">
        <f>料單!P1036</f>
        <v>鉸2</v>
      </c>
      <c r="P1150" s="32" t="str">
        <f>料單!Q1036</f>
        <v/>
      </c>
      <c r="Q1150" s="32" t="str">
        <f>料單!R1036</f>
        <v/>
      </c>
      <c r="R1150" s="32">
        <f>料單!S1036</f>
        <v>0</v>
      </c>
    </row>
    <row r="1151" spans="1:18" x14ac:dyDescent="0.25">
      <c r="A1151" s="32">
        <f>[1]板材才數分析.!D792</f>
        <v>27011</v>
      </c>
      <c r="B1151" s="32" t="str">
        <f>料單!E1037</f>
        <v>右門板</v>
      </c>
      <c r="C1151" s="32">
        <f>料單!L1037</f>
        <v>0</v>
      </c>
      <c r="D1151" s="32">
        <f>料單!M1037</f>
        <v>0</v>
      </c>
      <c r="E1151" s="32">
        <f>料單!F1037</f>
        <v>0</v>
      </c>
      <c r="F1151" s="32" t="str">
        <f>料單!G1037</f>
        <v>AA</v>
      </c>
      <c r="G1151" s="32">
        <f>料單!H1037</f>
        <v>-4</v>
      </c>
      <c r="H1151" s="32" t="str">
        <f>料單!I1037</f>
        <v>AA</v>
      </c>
      <c r="I1151" s="32">
        <f>料單!J1037</f>
        <v>18</v>
      </c>
      <c r="J1151" s="32">
        <f>料單!K1037</f>
        <v>0</v>
      </c>
      <c r="K1151" s="53">
        <f ca="1">板材才數分析.!O792</f>
        <v>0</v>
      </c>
      <c r="L1151" s="32" t="str">
        <f>IFERROR(VLOOKUP(C1151,[1]資料庫!$K$3:$AA$10,17,FALSE),"")</f>
        <v/>
      </c>
      <c r="M1151" s="32">
        <f>IFERROR(
    INDEX(單價表!$E$3:$M$1000,
          MATCH($C1151, 單價表!$B$3:$B$1000, 0),
          MATCH($I1151, 單價表!$E$2:$M$2, 0)
    ),
    ""
)</f>
        <v>99</v>
      </c>
      <c r="N1151" s="35">
        <f t="shared" ca="1" si="32"/>
        <v>0</v>
      </c>
      <c r="O1151" s="32" t="str">
        <f>料單!P1037</f>
        <v>鉸2</v>
      </c>
      <c r="P1151" s="32" t="str">
        <f>料單!Q1037</f>
        <v/>
      </c>
      <c r="Q1151" s="32" t="str">
        <f>料單!R1037</f>
        <v/>
      </c>
      <c r="R1151" s="32">
        <f>料單!S1037</f>
        <v>0</v>
      </c>
    </row>
    <row r="1152" spans="1:18" x14ac:dyDescent="0.25">
      <c r="A1152" s="32">
        <f>[1]板材才數分析.!D793</f>
        <v>27012</v>
      </c>
      <c r="B1152" s="32">
        <f>料單!E1038</f>
        <v>0</v>
      </c>
      <c r="C1152" s="32">
        <f>料單!L1038</f>
        <v>0</v>
      </c>
      <c r="D1152" s="32">
        <f>料單!M1038</f>
        <v>0</v>
      </c>
      <c r="E1152" s="32">
        <f>料單!F1038</f>
        <v>0</v>
      </c>
      <c r="F1152" s="32" t="str">
        <f>料單!G1038</f>
        <v/>
      </c>
      <c r="G1152" s="32">
        <f>料單!H1038</f>
        <v>0</v>
      </c>
      <c r="H1152" s="32" t="str">
        <f>料單!I1038</f>
        <v/>
      </c>
      <c r="I1152" s="32">
        <f>料單!J1038</f>
        <v>0</v>
      </c>
      <c r="J1152" s="32">
        <f>料單!K1038</f>
        <v>0</v>
      </c>
      <c r="K1152" s="53">
        <f ca="1">板材才數分析.!O793</f>
        <v>0</v>
      </c>
      <c r="L1152" s="32" t="str">
        <f>IFERROR(VLOOKUP(C1152,[1]資料庫!$K$3:$AA$10,17,FALSE),"")</f>
        <v/>
      </c>
      <c r="M1152" s="32" t="str">
        <f>IFERROR(
    INDEX(單價表!$E$3:$M$1000,
          MATCH($C1152, 單價表!$B$3:$B$1000, 0),
          MATCH($I1152, 單價表!$E$2:$M$2, 0)
    ),
    ""
)</f>
        <v/>
      </c>
      <c r="N1152" s="35" t="str">
        <f t="shared" ca="1" si="32"/>
        <v/>
      </c>
      <c r="O1152" s="32" t="str">
        <f>料單!P1038</f>
        <v/>
      </c>
      <c r="P1152" s="32" t="str">
        <f>料單!Q1038</f>
        <v/>
      </c>
      <c r="Q1152" s="32" t="str">
        <f>料單!R1038</f>
        <v/>
      </c>
      <c r="R1152" s="32">
        <f>料單!S1038</f>
        <v>0</v>
      </c>
    </row>
    <row r="1153" spans="1:18" x14ac:dyDescent="0.25">
      <c r="A1153" s="32">
        <f>[1]板材才數分析.!D794</f>
        <v>27013</v>
      </c>
      <c r="B1153" s="32">
        <f>料單!E1039</f>
        <v>0</v>
      </c>
      <c r="C1153" s="32">
        <f>料單!L1039</f>
        <v>0</v>
      </c>
      <c r="D1153" s="32">
        <f>料單!M1039</f>
        <v>0</v>
      </c>
      <c r="E1153" s="32">
        <f>料單!F1039</f>
        <v>0</v>
      </c>
      <c r="F1153" s="32" t="str">
        <f>料單!G1039</f>
        <v/>
      </c>
      <c r="G1153" s="32">
        <f>料單!H1039</f>
        <v>0</v>
      </c>
      <c r="H1153" s="32" t="str">
        <f>料單!I1039</f>
        <v/>
      </c>
      <c r="I1153" s="32">
        <f>料單!J1039</f>
        <v>0</v>
      </c>
      <c r="J1153" s="32">
        <f>料單!K1039</f>
        <v>0</v>
      </c>
      <c r="K1153" s="53">
        <f ca="1">板材才數分析.!O794</f>
        <v>0</v>
      </c>
      <c r="L1153" s="32" t="str">
        <f>IFERROR(VLOOKUP(C1153,[1]資料庫!$K$3:$AA$10,17,FALSE),"")</f>
        <v/>
      </c>
      <c r="M1153" s="32" t="str">
        <f>IFERROR(
    INDEX(單價表!$E$3:$M$1000,
          MATCH($C1153, 單價表!$B$3:$B$1000, 0),
          MATCH($I1153, 單價表!$E$2:$M$2, 0)
    ),
    ""
)</f>
        <v/>
      </c>
      <c r="N1153" s="35" t="str">
        <f t="shared" ca="1" si="32"/>
        <v/>
      </c>
      <c r="O1153" s="32" t="str">
        <f>料單!P1039</f>
        <v/>
      </c>
      <c r="P1153" s="32" t="str">
        <f>料單!Q1039</f>
        <v/>
      </c>
      <c r="Q1153" s="32" t="str">
        <f>料單!R1039</f>
        <v/>
      </c>
      <c r="R1153" s="32">
        <f>料單!S1039</f>
        <v>0</v>
      </c>
    </row>
    <row r="1154" spans="1:18" x14ac:dyDescent="0.25">
      <c r="A1154" s="32">
        <f>[1]板材才數分析.!D795</f>
        <v>27014</v>
      </c>
      <c r="B1154" s="32">
        <f>料單!E1040</f>
        <v>0</v>
      </c>
      <c r="C1154" s="32">
        <f>料單!L1040</f>
        <v>0</v>
      </c>
      <c r="D1154" s="32">
        <f>料單!M1040</f>
        <v>0</v>
      </c>
      <c r="E1154" s="32">
        <f>料單!F1040</f>
        <v>0</v>
      </c>
      <c r="F1154" s="32" t="str">
        <f>料單!G1040</f>
        <v/>
      </c>
      <c r="G1154" s="32">
        <f>料單!H1040</f>
        <v>0</v>
      </c>
      <c r="H1154" s="32" t="str">
        <f>料單!I1040</f>
        <v/>
      </c>
      <c r="I1154" s="32">
        <f>料單!J1040</f>
        <v>0</v>
      </c>
      <c r="J1154" s="32">
        <f>料單!K1040</f>
        <v>0</v>
      </c>
      <c r="K1154" s="53">
        <f ca="1">板材才數分析.!O795</f>
        <v>0</v>
      </c>
      <c r="L1154" s="32" t="str">
        <f>IFERROR(VLOOKUP(C1154,[1]資料庫!$K$3:$AA$10,17,FALSE),"")</f>
        <v/>
      </c>
      <c r="M1154" s="32" t="str">
        <f>IFERROR(
    INDEX(單價表!$E$3:$M$1000,
          MATCH($C1154, 單價表!$B$3:$B$1000, 0),
          MATCH($I1154, 單價表!$E$2:$M$2, 0)
    ),
    ""
)</f>
        <v/>
      </c>
      <c r="N1154" s="35" t="str">
        <f t="shared" ca="1" si="32"/>
        <v/>
      </c>
      <c r="O1154" s="32" t="str">
        <f>料單!P1040</f>
        <v/>
      </c>
      <c r="P1154" s="32" t="str">
        <f>料單!Q1040</f>
        <v/>
      </c>
      <c r="Q1154" s="32" t="str">
        <f>料單!R1040</f>
        <v/>
      </c>
      <c r="R1154" s="32">
        <f>料單!S1040</f>
        <v>0</v>
      </c>
    </row>
    <row r="1155" spans="1:18" x14ac:dyDescent="0.25">
      <c r="A1155" s="32">
        <f>[1]板材才數分析.!D796</f>
        <v>27015</v>
      </c>
      <c r="B1155" s="32">
        <f>料單!E1041</f>
        <v>0</v>
      </c>
      <c r="C1155" s="32">
        <f>料單!L1041</f>
        <v>0</v>
      </c>
      <c r="D1155" s="32">
        <f>料單!M1041</f>
        <v>0</v>
      </c>
      <c r="E1155" s="32">
        <f>料單!F1041</f>
        <v>0</v>
      </c>
      <c r="F1155" s="32" t="str">
        <f>料單!G1041</f>
        <v/>
      </c>
      <c r="G1155" s="32">
        <f>料單!H1041</f>
        <v>0</v>
      </c>
      <c r="H1155" s="32" t="str">
        <f>料單!I1041</f>
        <v/>
      </c>
      <c r="I1155" s="32">
        <f>料單!J1041</f>
        <v>0</v>
      </c>
      <c r="J1155" s="32">
        <f>料單!K1041</f>
        <v>0</v>
      </c>
      <c r="K1155" s="53">
        <f ca="1">板材才數分析.!O796</f>
        <v>0</v>
      </c>
      <c r="L1155" s="32" t="str">
        <f>IFERROR(VLOOKUP(C1155,[1]資料庫!$K$3:$AA$10,17,FALSE),"")</f>
        <v/>
      </c>
      <c r="M1155" s="32" t="str">
        <f>IFERROR(
    INDEX(單價表!$E$3:$M$1000,
          MATCH($C1155, 單價表!$B$3:$B$1000, 0),
          MATCH($I1155, 單價表!$E$2:$M$2, 0)
    ),
    ""
)</f>
        <v/>
      </c>
      <c r="N1155" s="35" t="str">
        <f t="shared" ca="1" si="32"/>
        <v/>
      </c>
      <c r="O1155" s="32" t="str">
        <f>料單!P1041</f>
        <v/>
      </c>
      <c r="P1155" s="32" t="str">
        <f>料單!Q1041</f>
        <v/>
      </c>
      <c r="Q1155" s="32" t="str">
        <f>料單!R1041</f>
        <v/>
      </c>
      <c r="R1155" s="32">
        <f>料單!S1041</f>
        <v>0</v>
      </c>
    </row>
    <row r="1156" spans="1:18" x14ac:dyDescent="0.25">
      <c r="A1156" s="32">
        <f>[1]板材才數分析.!D797</f>
        <v>27016</v>
      </c>
      <c r="B1156" s="32">
        <f>料單!E1042</f>
        <v>0</v>
      </c>
      <c r="C1156" s="32">
        <f>料單!L1042</f>
        <v>0</v>
      </c>
      <c r="D1156" s="32">
        <f>料單!M1042</f>
        <v>0</v>
      </c>
      <c r="E1156" s="32">
        <f>料單!F1042</f>
        <v>0</v>
      </c>
      <c r="F1156" s="32" t="str">
        <f>料單!G1042</f>
        <v/>
      </c>
      <c r="G1156" s="32">
        <f>料單!H1042</f>
        <v>0</v>
      </c>
      <c r="H1156" s="32" t="str">
        <f>料單!I1042</f>
        <v/>
      </c>
      <c r="I1156" s="32">
        <f>料單!J1042</f>
        <v>0</v>
      </c>
      <c r="J1156" s="32">
        <f>料單!K1042</f>
        <v>0</v>
      </c>
      <c r="K1156" s="53">
        <f ca="1">板材才數分析.!O797</f>
        <v>0</v>
      </c>
      <c r="L1156" s="32" t="str">
        <f>IFERROR(VLOOKUP(C1156,[1]資料庫!$K$3:$AA$10,17,FALSE),"")</f>
        <v/>
      </c>
      <c r="M1156" s="32" t="str">
        <f>IFERROR(
    INDEX(單價表!$E$3:$M$1000,
          MATCH($C1156, 單價表!$B$3:$B$1000, 0),
          MATCH($I1156, 單價表!$E$2:$M$2, 0)
    ),
    ""
)</f>
        <v/>
      </c>
      <c r="N1156" s="35" t="str">
        <f t="shared" ca="1" si="32"/>
        <v/>
      </c>
      <c r="O1156" s="32" t="str">
        <f>料單!P1042</f>
        <v/>
      </c>
      <c r="P1156" s="32" t="str">
        <f>料單!Q1042</f>
        <v/>
      </c>
      <c r="Q1156" s="32" t="str">
        <f>料單!R1042</f>
        <v/>
      </c>
      <c r="R1156" s="32">
        <f>料單!S1042</f>
        <v>0</v>
      </c>
    </row>
    <row r="1157" spans="1:18" x14ac:dyDescent="0.25">
      <c r="A1157" s="32">
        <f>[1]板材才數分析.!D798</f>
        <v>27017</v>
      </c>
      <c r="B1157" s="32">
        <f>料單!E1043</f>
        <v>0</v>
      </c>
      <c r="C1157" s="32">
        <f>料單!L1043</f>
        <v>0</v>
      </c>
      <c r="D1157" s="32">
        <f>料單!M1043</f>
        <v>0</v>
      </c>
      <c r="E1157" s="32">
        <f>料單!F1043</f>
        <v>0</v>
      </c>
      <c r="F1157" s="32" t="str">
        <f>料單!G1043</f>
        <v/>
      </c>
      <c r="G1157" s="32">
        <f>料單!H1043</f>
        <v>0</v>
      </c>
      <c r="H1157" s="32" t="str">
        <f>料單!I1043</f>
        <v/>
      </c>
      <c r="I1157" s="32">
        <f>料單!J1043</f>
        <v>0</v>
      </c>
      <c r="J1157" s="32">
        <f>料單!K1043</f>
        <v>0</v>
      </c>
      <c r="K1157" s="53">
        <f ca="1">板材才數分析.!O798</f>
        <v>0</v>
      </c>
      <c r="L1157" s="32" t="str">
        <f>IFERROR(VLOOKUP(C1157,[1]資料庫!$K$3:$AA$10,17,FALSE),"")</f>
        <v/>
      </c>
      <c r="M1157" s="32" t="str">
        <f>IFERROR(
    INDEX(單價表!$E$3:$M$1000,
          MATCH($C1157, 單價表!$B$3:$B$1000, 0),
          MATCH($I1157, 單價表!$E$2:$M$2, 0)
    ),
    ""
)</f>
        <v/>
      </c>
      <c r="N1157" s="35" t="str">
        <f t="shared" ca="1" si="32"/>
        <v/>
      </c>
      <c r="O1157" s="32" t="str">
        <f>料單!P1043</f>
        <v/>
      </c>
      <c r="P1157" s="32" t="str">
        <f>料單!Q1043</f>
        <v/>
      </c>
      <c r="Q1157" s="32" t="str">
        <f>料單!R1043</f>
        <v/>
      </c>
      <c r="R1157" s="32">
        <f>料單!S1043</f>
        <v>0</v>
      </c>
    </row>
    <row r="1158" spans="1:18" x14ac:dyDescent="0.25">
      <c r="A1158" s="32">
        <f>[1]板材才數分析.!D799</f>
        <v>27018</v>
      </c>
      <c r="B1158" s="32">
        <f>料單!E1044</f>
        <v>0</v>
      </c>
      <c r="C1158" s="32">
        <f>料單!L1044</f>
        <v>0</v>
      </c>
      <c r="D1158" s="32">
        <f>料單!M1044</f>
        <v>0</v>
      </c>
      <c r="E1158" s="32">
        <f>料單!F1044</f>
        <v>0</v>
      </c>
      <c r="F1158" s="32" t="str">
        <f>料單!G1044</f>
        <v/>
      </c>
      <c r="G1158" s="32">
        <f>料單!H1044</f>
        <v>0</v>
      </c>
      <c r="H1158" s="32" t="str">
        <f>料單!I1044</f>
        <v/>
      </c>
      <c r="I1158" s="32">
        <f>料單!J1044</f>
        <v>0</v>
      </c>
      <c r="J1158" s="32">
        <f>料單!K1044</f>
        <v>0</v>
      </c>
      <c r="K1158" s="53">
        <f ca="1">板材才數分析.!O799</f>
        <v>0</v>
      </c>
      <c r="M1158" s="32" t="str">
        <f>IFERROR(
    INDEX(單價表!$E$3:$M$1000,
          MATCH($C1158, 單價表!$B$3:$B$1000, 0),
          MATCH($I1158, 單價表!$E$2:$M$2, 0)
    ),
    ""
)</f>
        <v/>
      </c>
      <c r="O1158" s="32" t="str">
        <f>料單!P1044</f>
        <v/>
      </c>
      <c r="P1158" s="32" t="str">
        <f>料單!Q1044</f>
        <v/>
      </c>
      <c r="Q1158" s="32" t="str">
        <f>料單!R1044</f>
        <v/>
      </c>
      <c r="R1158" s="32">
        <f>料單!S1044</f>
        <v>0</v>
      </c>
    </row>
    <row r="1159" spans="1:18" x14ac:dyDescent="0.25">
      <c r="A1159" s="32">
        <f>[1]板材才數分析.!D800</f>
        <v>27019</v>
      </c>
      <c r="B1159" s="32">
        <f>料單!E1045</f>
        <v>0</v>
      </c>
      <c r="C1159" s="32">
        <f>料單!L1045</f>
        <v>0</v>
      </c>
      <c r="D1159" s="32">
        <f>料單!M1045</f>
        <v>0</v>
      </c>
      <c r="E1159" s="32">
        <f>料單!F1045</f>
        <v>0</v>
      </c>
      <c r="F1159" s="32" t="str">
        <f>料單!G1045</f>
        <v/>
      </c>
      <c r="G1159" s="32">
        <f>料單!H1045</f>
        <v>0</v>
      </c>
      <c r="H1159" s="32" t="str">
        <f>料單!I1045</f>
        <v/>
      </c>
      <c r="I1159" s="32">
        <f>料單!J1045</f>
        <v>0</v>
      </c>
      <c r="J1159" s="32">
        <f>料單!K1045</f>
        <v>0</v>
      </c>
      <c r="K1159" s="53">
        <f ca="1">板材才數分析.!O800</f>
        <v>0</v>
      </c>
      <c r="M1159" s="32" t="str">
        <f>IFERROR(
    INDEX(單價表!$E$3:$M$1000,
          MATCH($C1159, 單價表!$B$3:$B$1000, 0),
          MATCH($I1159, 單價表!$E$2:$M$2, 0)
    ),
    ""
)</f>
        <v/>
      </c>
      <c r="O1159" s="32" t="str">
        <f>料單!P1045</f>
        <v/>
      </c>
      <c r="P1159" s="32" t="str">
        <f>料單!Q1045</f>
        <v/>
      </c>
      <c r="Q1159" s="32" t="str">
        <f>料單!R1045</f>
        <v/>
      </c>
      <c r="R1159" s="32">
        <f>料單!S1045</f>
        <v>0</v>
      </c>
    </row>
    <row r="1160" spans="1:18" x14ac:dyDescent="0.25">
      <c r="A1160" s="32">
        <f>[1]板材才數分析.!D801</f>
        <v>27020</v>
      </c>
      <c r="B1160" s="32">
        <f>料單!E1046</f>
        <v>0</v>
      </c>
      <c r="C1160" s="32">
        <f>料單!L1046</f>
        <v>0</v>
      </c>
      <c r="D1160" s="32" t="str">
        <f>料單!M1046</f>
        <v/>
      </c>
      <c r="E1160" s="32">
        <f>料單!F1046</f>
        <v>0</v>
      </c>
      <c r="F1160" s="32" t="str">
        <f>料單!G1046</f>
        <v/>
      </c>
      <c r="G1160" s="32">
        <f>料單!H1046</f>
        <v>0</v>
      </c>
      <c r="H1160" s="32" t="str">
        <f>料單!I1046</f>
        <v/>
      </c>
      <c r="I1160" s="32">
        <f>料單!J1046</f>
        <v>0</v>
      </c>
      <c r="J1160" s="32">
        <f>料單!K1046</f>
        <v>0</v>
      </c>
      <c r="K1160" s="53">
        <f ca="1">板材才數分析.!O801</f>
        <v>0</v>
      </c>
      <c r="M1160" s="32" t="str">
        <f>IFERROR(
    INDEX(單價表!$E$3:$M$1000,
          MATCH($C1160, 單價表!$B$3:$B$1000, 0),
          MATCH($I1160, 單價表!$E$2:$M$2, 0)
    ),
    ""
)</f>
        <v/>
      </c>
      <c r="O1160" s="32" t="str">
        <f>料單!P1046</f>
        <v/>
      </c>
      <c r="P1160" s="32" t="str">
        <f>料單!Q1046</f>
        <v/>
      </c>
      <c r="Q1160" s="32" t="str">
        <f>料單!R1046</f>
        <v/>
      </c>
      <c r="R1160" s="32">
        <f>料單!S1046</f>
        <v>0</v>
      </c>
    </row>
    <row r="1161" spans="1:18" x14ac:dyDescent="0.25">
      <c r="A1161" s="32">
        <f>[1]板材才數分析.!D802</f>
        <v>27021</v>
      </c>
      <c r="B1161" s="32">
        <f>料單!E1047</f>
        <v>0</v>
      </c>
      <c r="C1161" s="32">
        <f>料單!L1047</f>
        <v>0</v>
      </c>
      <c r="D1161" s="32" t="str">
        <f>料單!M1047</f>
        <v/>
      </c>
      <c r="E1161" s="32">
        <f>料單!F1047</f>
        <v>0</v>
      </c>
      <c r="F1161" s="32" t="str">
        <f>料單!G1047</f>
        <v/>
      </c>
      <c r="G1161" s="32">
        <f>料單!H1047</f>
        <v>0</v>
      </c>
      <c r="H1161" s="32" t="str">
        <f>料單!I1047</f>
        <v/>
      </c>
      <c r="I1161" s="32">
        <f>料單!J1047</f>
        <v>0</v>
      </c>
      <c r="J1161" s="32">
        <f>料單!K1047</f>
        <v>0</v>
      </c>
      <c r="K1161" s="53">
        <f ca="1">板材才數分析.!O802</f>
        <v>0</v>
      </c>
      <c r="M1161" s="32" t="str">
        <f>IFERROR(
    INDEX(單價表!$E$3:$M$1000,
          MATCH($C1161, 單價表!$B$3:$B$1000, 0),
          MATCH($I1161, 單價表!$E$2:$M$2, 0)
    ),
    ""
)</f>
        <v/>
      </c>
      <c r="O1161" s="32" t="str">
        <f>料單!P1047</f>
        <v/>
      </c>
      <c r="P1161" s="32" t="str">
        <f>料單!Q1047</f>
        <v/>
      </c>
      <c r="Q1161" s="32" t="str">
        <f>料單!R1047</f>
        <v/>
      </c>
      <c r="R1161" s="32">
        <f>料單!S1047</f>
        <v>0</v>
      </c>
    </row>
    <row r="1162" spans="1:18" x14ac:dyDescent="0.25">
      <c r="A1162" s="32">
        <f>[1]板材才數分析.!D803</f>
        <v>27022</v>
      </c>
      <c r="B1162" s="32">
        <f>料單!E1048</f>
        <v>0</v>
      </c>
      <c r="C1162" s="32">
        <f>料單!L1048</f>
        <v>0</v>
      </c>
      <c r="D1162" s="32" t="str">
        <f>料單!M1048</f>
        <v/>
      </c>
      <c r="E1162" s="32">
        <f>料單!F1048</f>
        <v>0</v>
      </c>
      <c r="F1162" s="32" t="str">
        <f>料單!G1048</f>
        <v/>
      </c>
      <c r="G1162" s="32">
        <f>料單!H1048</f>
        <v>0</v>
      </c>
      <c r="H1162" s="32" t="str">
        <f>料單!I1048</f>
        <v/>
      </c>
      <c r="I1162" s="32">
        <f>料單!J1048</f>
        <v>0</v>
      </c>
      <c r="J1162" s="32">
        <f>料單!K1048</f>
        <v>0</v>
      </c>
      <c r="K1162" s="53">
        <f ca="1">板材才數分析.!O803</f>
        <v>0</v>
      </c>
      <c r="M1162" s="32" t="str">
        <f>IFERROR(
    INDEX(單價表!$E$3:$M$1000,
          MATCH($C1162, 單價表!$B$3:$B$1000, 0),
          MATCH($I1162, 單價表!$E$2:$M$2, 0)
    ),
    ""
)</f>
        <v/>
      </c>
      <c r="O1162" s="32" t="str">
        <f>料單!P1048</f>
        <v/>
      </c>
      <c r="P1162" s="32" t="str">
        <f>料單!Q1048</f>
        <v/>
      </c>
      <c r="Q1162" s="32" t="str">
        <f>料單!R1048</f>
        <v/>
      </c>
      <c r="R1162" s="32">
        <f>料單!S1048</f>
        <v>0</v>
      </c>
    </row>
    <row r="1163" spans="1:18" x14ac:dyDescent="0.25">
      <c r="A1163" s="32">
        <f>[1]板材才數分析.!D804</f>
        <v>27023</v>
      </c>
      <c r="B1163" s="32">
        <f>料單!E1049</f>
        <v>0</v>
      </c>
      <c r="C1163" s="32">
        <f>料單!L1049</f>
        <v>0</v>
      </c>
      <c r="D1163" s="32" t="str">
        <f>料單!M1049</f>
        <v/>
      </c>
      <c r="E1163" s="32">
        <f>料單!F1049</f>
        <v>0</v>
      </c>
      <c r="F1163" s="32" t="str">
        <f>料單!G1049</f>
        <v/>
      </c>
      <c r="G1163" s="32">
        <f>料單!H1049</f>
        <v>0</v>
      </c>
      <c r="H1163" s="32" t="str">
        <f>料單!I1049</f>
        <v/>
      </c>
      <c r="I1163" s="32">
        <f>料單!J1049</f>
        <v>0</v>
      </c>
      <c r="J1163" s="32">
        <f>料單!K1049</f>
        <v>0</v>
      </c>
      <c r="K1163" s="53">
        <f ca="1">板材才數分析.!O804</f>
        <v>0</v>
      </c>
      <c r="M1163" s="32" t="str">
        <f>IFERROR(
    INDEX(單價表!$E$3:$M$1000,
          MATCH($C1163, 單價表!$B$3:$B$1000, 0),
          MATCH($I1163, 單價表!$E$2:$M$2, 0)
    ),
    ""
)</f>
        <v/>
      </c>
      <c r="O1163" s="32" t="str">
        <f>料單!P1049</f>
        <v/>
      </c>
      <c r="P1163" s="32" t="str">
        <f>料單!Q1049</f>
        <v/>
      </c>
      <c r="Q1163" s="32" t="str">
        <f>料單!R1049</f>
        <v/>
      </c>
      <c r="R1163" s="32">
        <f>料單!S1049</f>
        <v>0</v>
      </c>
    </row>
    <row r="1164" spans="1:18" x14ac:dyDescent="0.25">
      <c r="A1164" s="32">
        <f>[1]板材才數分析.!D805</f>
        <v>27024</v>
      </c>
      <c r="B1164" s="32">
        <f>料單!E1050</f>
        <v>0</v>
      </c>
      <c r="C1164" s="32">
        <f>料單!L1050</f>
        <v>0</v>
      </c>
      <c r="D1164" s="32" t="str">
        <f>料單!M1050</f>
        <v/>
      </c>
      <c r="E1164" s="32">
        <f>料單!F1050</f>
        <v>0</v>
      </c>
      <c r="F1164" s="32" t="str">
        <f>料單!G1050</f>
        <v/>
      </c>
      <c r="G1164" s="32">
        <f>料單!H1050</f>
        <v>0</v>
      </c>
      <c r="H1164" s="32" t="str">
        <f>料單!I1050</f>
        <v/>
      </c>
      <c r="I1164" s="32">
        <f>料單!J1050</f>
        <v>0</v>
      </c>
      <c r="J1164" s="32">
        <f>料單!K1050</f>
        <v>0</v>
      </c>
      <c r="K1164" s="53">
        <f ca="1">板材才數分析.!O805</f>
        <v>0</v>
      </c>
      <c r="M1164" s="32" t="str">
        <f>IFERROR(
    INDEX(單價表!$E$3:$M$1000,
          MATCH($C1164, 單價表!$B$3:$B$1000, 0),
          MATCH($I1164, 單價表!$E$2:$M$2, 0)
    ),
    ""
)</f>
        <v/>
      </c>
      <c r="O1164" s="32" t="str">
        <f>料單!P1050</f>
        <v/>
      </c>
      <c r="P1164" s="32" t="str">
        <f>料單!Q1050</f>
        <v/>
      </c>
      <c r="Q1164" s="32" t="str">
        <f>料單!R1050</f>
        <v/>
      </c>
      <c r="R1164" s="32">
        <f>料單!S1050</f>
        <v>0</v>
      </c>
    </row>
    <row r="1165" spans="1:18" x14ac:dyDescent="0.25">
      <c r="A1165" s="32">
        <f>[1]板材才數分析.!D806</f>
        <v>27025</v>
      </c>
      <c r="B1165" s="32">
        <f>料單!E1051</f>
        <v>0</v>
      </c>
      <c r="C1165" s="32">
        <f>料單!L1051</f>
        <v>0</v>
      </c>
      <c r="D1165" s="32" t="str">
        <f>料單!M1051</f>
        <v/>
      </c>
      <c r="E1165" s="32">
        <f>料單!F1051</f>
        <v>0</v>
      </c>
      <c r="F1165" s="32" t="str">
        <f>料單!G1051</f>
        <v/>
      </c>
      <c r="G1165" s="32">
        <f>料單!H1051</f>
        <v>0</v>
      </c>
      <c r="H1165" s="32" t="str">
        <f>料單!I1051</f>
        <v/>
      </c>
      <c r="I1165" s="32">
        <f>料單!J1051</f>
        <v>0</v>
      </c>
      <c r="J1165" s="32">
        <f>料單!K1051</f>
        <v>0</v>
      </c>
      <c r="K1165" s="53">
        <f ca="1">板材才數分析.!O806</f>
        <v>0</v>
      </c>
      <c r="M1165" s="32" t="str">
        <f>IFERROR(
    INDEX(單價表!$E$3:$M$1000,
          MATCH($C1165, 單價表!$B$3:$B$1000, 0),
          MATCH($I1165, 單價表!$E$2:$M$2, 0)
    ),
    ""
)</f>
        <v/>
      </c>
      <c r="O1165" s="32" t="str">
        <f>料單!P1051</f>
        <v/>
      </c>
      <c r="P1165" s="32" t="str">
        <f>料單!Q1051</f>
        <v/>
      </c>
      <c r="Q1165" s="32" t="str">
        <f>料單!R1051</f>
        <v/>
      </c>
      <c r="R1165" s="32">
        <f>料單!S1051</f>
        <v>0</v>
      </c>
    </row>
    <row r="1166" spans="1:18" x14ac:dyDescent="0.25">
      <c r="A1166" s="32">
        <f>[1]板材才數分析.!D807</f>
        <v>27026</v>
      </c>
      <c r="B1166" s="32">
        <f>料單!E1052</f>
        <v>0</v>
      </c>
      <c r="C1166" s="32">
        <f>料單!L1052</f>
        <v>0</v>
      </c>
      <c r="D1166" s="32" t="str">
        <f>料單!M1052</f>
        <v/>
      </c>
      <c r="E1166" s="32">
        <f>料單!F1052</f>
        <v>0</v>
      </c>
      <c r="F1166" s="32" t="str">
        <f>料單!G1052</f>
        <v/>
      </c>
      <c r="G1166" s="32">
        <f>料單!H1052</f>
        <v>0</v>
      </c>
      <c r="H1166" s="32" t="str">
        <f>料單!I1052</f>
        <v/>
      </c>
      <c r="I1166" s="32">
        <f>料單!J1052</f>
        <v>0</v>
      </c>
      <c r="J1166" s="32">
        <f>料單!K1052</f>
        <v>0</v>
      </c>
      <c r="K1166" s="53">
        <f ca="1">板材才數分析.!O807</f>
        <v>0</v>
      </c>
      <c r="M1166" s="32" t="str">
        <f>IFERROR(
    INDEX(單價表!$E$3:$M$1000,
          MATCH($C1166, 單價表!$B$3:$B$1000, 0),
          MATCH($I1166, 單價表!$E$2:$M$2, 0)
    ),
    ""
)</f>
        <v/>
      </c>
      <c r="O1166" s="32" t="str">
        <f>料單!P1052</f>
        <v/>
      </c>
      <c r="P1166" s="32" t="str">
        <f>料單!Q1052</f>
        <v/>
      </c>
      <c r="Q1166" s="32" t="str">
        <f>料單!R1052</f>
        <v/>
      </c>
      <c r="R1166" s="32">
        <f>料單!S1052</f>
        <v>0</v>
      </c>
    </row>
    <row r="1167" spans="1:18" x14ac:dyDescent="0.25">
      <c r="A1167" s="32">
        <f>[1]板材才數分析.!D808</f>
        <v>27027</v>
      </c>
      <c r="B1167" s="32">
        <f>料單!E1053</f>
        <v>0</v>
      </c>
      <c r="C1167" s="32">
        <f>料單!L1053</f>
        <v>0</v>
      </c>
      <c r="D1167" s="32" t="str">
        <f>料單!M1053</f>
        <v/>
      </c>
      <c r="E1167" s="32">
        <f>料單!F1053</f>
        <v>0</v>
      </c>
      <c r="F1167" s="32" t="str">
        <f>料單!G1053</f>
        <v/>
      </c>
      <c r="G1167" s="32">
        <f>料單!H1053</f>
        <v>0</v>
      </c>
      <c r="H1167" s="32" t="str">
        <f>料單!I1053</f>
        <v/>
      </c>
      <c r="I1167" s="32">
        <f>料單!J1053</f>
        <v>0</v>
      </c>
      <c r="J1167" s="32">
        <f>料單!K1053</f>
        <v>0</v>
      </c>
      <c r="K1167" s="53">
        <f ca="1">板材才數分析.!O808</f>
        <v>0</v>
      </c>
      <c r="M1167" s="32" t="str">
        <f>IFERROR(
    INDEX(單價表!$E$3:$M$1000,
          MATCH($C1167, 單價表!$B$3:$B$1000, 0),
          MATCH($I1167, 單價表!$E$2:$M$2, 0)
    ),
    ""
)</f>
        <v/>
      </c>
      <c r="O1167" s="32" t="str">
        <f>料單!P1053</f>
        <v/>
      </c>
      <c r="P1167" s="32" t="str">
        <f>料單!Q1053</f>
        <v/>
      </c>
      <c r="Q1167" s="32" t="str">
        <f>料單!R1053</f>
        <v/>
      </c>
      <c r="R1167" s="32">
        <f>料單!S1053</f>
        <v>0</v>
      </c>
    </row>
    <row r="1168" spans="1:18" x14ac:dyDescent="0.25">
      <c r="A1168" s="32">
        <f>[1]板材才數分析.!D809</f>
        <v>27028</v>
      </c>
      <c r="B1168" s="32">
        <f>料單!E1054</f>
        <v>0</v>
      </c>
      <c r="C1168" s="32">
        <f>料單!L1054</f>
        <v>0</v>
      </c>
      <c r="D1168" s="32" t="str">
        <f>料單!M1054</f>
        <v/>
      </c>
      <c r="E1168" s="32">
        <f>料單!F1054</f>
        <v>0</v>
      </c>
      <c r="F1168" s="32" t="str">
        <f>料單!G1054</f>
        <v/>
      </c>
      <c r="G1168" s="32">
        <f>料單!H1054</f>
        <v>0</v>
      </c>
      <c r="H1168" s="32" t="str">
        <f>料單!I1054</f>
        <v/>
      </c>
      <c r="I1168" s="32">
        <f>料單!J1054</f>
        <v>0</v>
      </c>
      <c r="J1168" s="32">
        <f>料單!K1054</f>
        <v>0</v>
      </c>
      <c r="K1168" s="53">
        <f ca="1">板材才數分析.!O809</f>
        <v>0</v>
      </c>
      <c r="M1168" s="32" t="str">
        <f>IFERROR(
    INDEX(單價表!$E$3:$M$1000,
          MATCH($C1168, 單價表!$B$3:$B$1000, 0),
          MATCH($I1168, 單價表!$E$2:$M$2, 0)
    ),
    ""
)</f>
        <v/>
      </c>
      <c r="O1168" s="32" t="str">
        <f>料單!P1054</f>
        <v/>
      </c>
      <c r="P1168" s="32" t="str">
        <f>料單!Q1054</f>
        <v/>
      </c>
      <c r="Q1168" s="32" t="str">
        <f>料單!R1054</f>
        <v/>
      </c>
      <c r="R1168" s="32">
        <f>料單!S1054</f>
        <v>0</v>
      </c>
    </row>
    <row r="1169" spans="1:18" x14ac:dyDescent="0.25">
      <c r="A1169" s="32">
        <f>[1]板材才數分析.!D810</f>
        <v>27029</v>
      </c>
      <c r="B1169" s="32">
        <f>料單!E1055</f>
        <v>0</v>
      </c>
      <c r="C1169" s="32">
        <f>料單!L1055</f>
        <v>0</v>
      </c>
      <c r="D1169" s="32" t="str">
        <f>料單!M1055</f>
        <v/>
      </c>
      <c r="E1169" s="32">
        <f>料單!F1055</f>
        <v>0</v>
      </c>
      <c r="F1169" s="32" t="str">
        <f>料單!G1055</f>
        <v/>
      </c>
      <c r="G1169" s="32">
        <f>料單!H1055</f>
        <v>0</v>
      </c>
      <c r="H1169" s="32" t="str">
        <f>料單!I1055</f>
        <v/>
      </c>
      <c r="I1169" s="32">
        <f>料單!J1055</f>
        <v>0</v>
      </c>
      <c r="J1169" s="32">
        <f>料單!K1055</f>
        <v>0</v>
      </c>
      <c r="K1169" s="53">
        <f ca="1">板材才數分析.!O810</f>
        <v>0</v>
      </c>
      <c r="M1169" s="32" t="str">
        <f>IFERROR(
    INDEX(單價表!$E$3:$M$1000,
          MATCH($C1169, 單價表!$B$3:$B$1000, 0),
          MATCH($I1169, 單價表!$E$2:$M$2, 0)
    ),
    ""
)</f>
        <v/>
      </c>
      <c r="O1169" s="32" t="str">
        <f>料單!P1055</f>
        <v/>
      </c>
      <c r="P1169" s="32" t="str">
        <f>料單!Q1055</f>
        <v/>
      </c>
      <c r="Q1169" s="32" t="str">
        <f>料單!R1055</f>
        <v/>
      </c>
      <c r="R1169" s="32">
        <f>料單!S1055</f>
        <v>0</v>
      </c>
    </row>
    <row r="1170" spans="1:18" x14ac:dyDescent="0.25">
      <c r="A1170" s="32">
        <f>[1]板材才數分析.!D811</f>
        <v>27030</v>
      </c>
      <c r="B1170" s="32">
        <f>料單!E1056</f>
        <v>0</v>
      </c>
      <c r="C1170" s="32">
        <f>料單!L1056</f>
        <v>0</v>
      </c>
      <c r="D1170" s="32" t="str">
        <f>料單!M1056</f>
        <v/>
      </c>
      <c r="E1170" s="32">
        <f>料單!F1056</f>
        <v>0</v>
      </c>
      <c r="F1170" s="32" t="str">
        <f>料單!G1056</f>
        <v/>
      </c>
      <c r="G1170" s="32">
        <f>料單!H1056</f>
        <v>0</v>
      </c>
      <c r="H1170" s="32" t="str">
        <f>料單!I1056</f>
        <v/>
      </c>
      <c r="I1170" s="32">
        <f>料單!J1056</f>
        <v>0</v>
      </c>
      <c r="J1170" s="32">
        <f>料單!K1056</f>
        <v>0</v>
      </c>
      <c r="K1170" s="53">
        <f ca="1">板材才數分析.!O811</f>
        <v>0</v>
      </c>
      <c r="M1170" s="32" t="str">
        <f>IFERROR(
    INDEX(單價表!$E$3:$M$1000,
          MATCH($C1170, 單價表!$B$3:$B$1000, 0),
          MATCH($I1170, 單價表!$E$2:$M$2, 0)
    ),
    ""
)</f>
        <v/>
      </c>
      <c r="O1170" s="32" t="str">
        <f>料單!P1056</f>
        <v/>
      </c>
      <c r="P1170" s="32" t="str">
        <f>料單!Q1056</f>
        <v/>
      </c>
      <c r="Q1170" s="32" t="str">
        <f>料單!R1056</f>
        <v/>
      </c>
      <c r="R1170" s="32">
        <f>料單!S1056</f>
        <v>0</v>
      </c>
    </row>
    <row r="1171" spans="1:18" x14ac:dyDescent="0.25">
      <c r="B1171" s="400"/>
      <c r="C1171" s="400"/>
      <c r="D1171" s="400"/>
      <c r="E1171" s="400"/>
      <c r="F1171" s="400"/>
      <c r="G1171" s="400"/>
      <c r="H1171" s="400"/>
      <c r="I1171" s="400"/>
      <c r="J1171" s="400"/>
      <c r="K1171" s="401"/>
      <c r="L1171" s="400" t="str">
        <f>IFERROR(VLOOKUP(C1171,[1]資料庫!$K$3:$AA$10,17,FALSE),"")</f>
        <v/>
      </c>
      <c r="M1171" s="400"/>
    </row>
    <row r="1172" spans="1:18" x14ac:dyDescent="0.25">
      <c r="B1172" s="400"/>
      <c r="C1172" s="400"/>
      <c r="D1172" s="400"/>
      <c r="E1172" s="400"/>
      <c r="F1172" s="400"/>
      <c r="G1172" s="400"/>
      <c r="H1172" s="400"/>
      <c r="I1172" s="400"/>
      <c r="J1172" s="400"/>
      <c r="K1172" s="401"/>
      <c r="L1172" s="400" t="str">
        <f>IFERROR(VLOOKUP(C1172,[1]資料庫!$K$3:$AA$10,17,FALSE),"")</f>
        <v/>
      </c>
      <c r="M1172" s="400"/>
    </row>
    <row r="1173" spans="1:18" x14ac:dyDescent="0.25">
      <c r="B1173" s="400"/>
      <c r="C1173" s="400"/>
      <c r="D1173" s="400"/>
      <c r="E1173" s="400"/>
      <c r="F1173" s="400"/>
      <c r="G1173" s="400"/>
      <c r="H1173" s="400"/>
      <c r="I1173" s="400"/>
      <c r="J1173" s="400"/>
      <c r="K1173" s="401"/>
      <c r="L1173" s="400" t="str">
        <f>IFERROR(VLOOKUP(C1173,[1]資料庫!$K$3:$AA$10,17,FALSE),"")</f>
        <v/>
      </c>
      <c r="M1173" s="400"/>
    </row>
    <row r="1174" spans="1:18" x14ac:dyDescent="0.25">
      <c r="B1174" s="400"/>
      <c r="C1174" s="400"/>
      <c r="D1174" s="400"/>
      <c r="E1174" s="400"/>
      <c r="F1174" s="400"/>
      <c r="G1174" s="400"/>
      <c r="H1174" s="400"/>
      <c r="I1174" s="400"/>
      <c r="J1174" s="400"/>
      <c r="K1174" s="401"/>
      <c r="L1174" s="400" t="str">
        <f>IFERROR(VLOOKUP(C1174,[1]資料庫!$K$3:$AA$10,17,FALSE),"")</f>
        <v/>
      </c>
      <c r="M1174" s="400"/>
    </row>
    <row r="1175" spans="1:18" x14ac:dyDescent="0.25">
      <c r="B1175" s="400"/>
      <c r="C1175" s="400"/>
      <c r="D1175" s="400"/>
      <c r="E1175" s="400"/>
      <c r="F1175" s="400"/>
      <c r="G1175" s="400"/>
      <c r="H1175" s="400"/>
      <c r="I1175" s="400"/>
      <c r="J1175" s="400"/>
      <c r="K1175" s="401"/>
      <c r="L1175" s="400" t="str">
        <f>IFERROR(VLOOKUP(C1175,[1]資料庫!$K$3:$AA$10,17,FALSE),"")</f>
        <v/>
      </c>
      <c r="M1175" s="400"/>
    </row>
    <row r="1176" spans="1:18" x14ac:dyDescent="0.25">
      <c r="B1176" s="400"/>
      <c r="C1176" s="400"/>
      <c r="D1176" s="400"/>
      <c r="E1176" s="400"/>
      <c r="F1176" s="400"/>
      <c r="G1176" s="400"/>
      <c r="H1176" s="400"/>
      <c r="I1176" s="400"/>
      <c r="J1176" s="400"/>
      <c r="K1176" s="401"/>
      <c r="L1176" s="400" t="str">
        <f>IFERROR(VLOOKUP(C1176,[1]資料庫!$K$3:$AA$10,17,FALSE),"")</f>
        <v/>
      </c>
      <c r="M1176" s="400"/>
    </row>
    <row r="1177" spans="1:18" x14ac:dyDescent="0.25">
      <c r="H1177" s="524" t="s">
        <v>67</v>
      </c>
      <c r="I1177" s="524"/>
      <c r="J1177" s="524"/>
      <c r="K1177" s="54">
        <f ca="1">SUM(K1141:K1176)</f>
        <v>0</v>
      </c>
      <c r="L1177" s="48" t="str">
        <f>L1141</f>
        <v/>
      </c>
      <c r="M1177" s="48"/>
      <c r="N1177" s="49"/>
      <c r="O1177" s="466">
        <f ca="1">SUM(N1141:N1176)</f>
        <v>0</v>
      </c>
      <c r="P1177" s="47"/>
    </row>
    <row r="1178" spans="1:18" x14ac:dyDescent="0.25">
      <c r="A1178" s="403" t="str">
        <f>料單!A1059</f>
        <v>櫃體名稱</v>
      </c>
      <c r="B1178" s="403">
        <f>料單!C1059</f>
        <v>0</v>
      </c>
    </row>
    <row r="1179" spans="1:18" x14ac:dyDescent="0.25">
      <c r="A1179" s="403" t="str">
        <f>料單!A1060</f>
        <v>櫃號</v>
      </c>
      <c r="B1179" s="403">
        <f>料單!C1060</f>
        <v>28</v>
      </c>
    </row>
    <row r="1180" spans="1:18" x14ac:dyDescent="0.25">
      <c r="A1180" s="403" t="str">
        <f>料單!A1061</f>
        <v>櫃高</v>
      </c>
      <c r="B1180" s="403">
        <f>料單!C1061</f>
        <v>0</v>
      </c>
    </row>
    <row r="1181" spans="1:18" x14ac:dyDescent="0.25">
      <c r="A1181" s="403" t="str">
        <f>料單!A1062</f>
        <v>櫃深</v>
      </c>
      <c r="B1181" s="403">
        <f>料單!C1062</f>
        <v>0</v>
      </c>
    </row>
    <row r="1182" spans="1:18" x14ac:dyDescent="0.25">
      <c r="A1182" s="403" t="str">
        <f>料單!A1063</f>
        <v>櫃寬</v>
      </c>
      <c r="B1182" s="403">
        <f>料單!C1063</f>
        <v>0</v>
      </c>
    </row>
    <row r="1183" spans="1:18" x14ac:dyDescent="0.25">
      <c r="A1183" s="46" t="s">
        <v>79</v>
      </c>
      <c r="B1183" s="46" t="s">
        <v>236</v>
      </c>
      <c r="C1183" s="46" t="s">
        <v>1651</v>
      </c>
      <c r="D1183" s="46" t="s">
        <v>81</v>
      </c>
      <c r="E1183" s="46" t="s">
        <v>0</v>
      </c>
      <c r="F1183" s="46" t="s">
        <v>17</v>
      </c>
      <c r="G1183" s="46" t="s">
        <v>1</v>
      </c>
      <c r="H1183" s="46" t="s">
        <v>17</v>
      </c>
      <c r="I1183" s="46" t="s">
        <v>85</v>
      </c>
      <c r="J1183" s="46" t="s">
        <v>66</v>
      </c>
      <c r="K1183" s="61" t="s">
        <v>2726</v>
      </c>
      <c r="L1183" s="46" t="s">
        <v>87</v>
      </c>
      <c r="M1183" s="46" t="s">
        <v>234</v>
      </c>
      <c r="N1183" s="50" t="s">
        <v>88</v>
      </c>
      <c r="O1183" s="46" t="s">
        <v>9</v>
      </c>
      <c r="P1183" s="46" t="s">
        <v>9</v>
      </c>
      <c r="Q1183" s="46" t="s">
        <v>9</v>
      </c>
      <c r="R1183" s="46" t="s">
        <v>9</v>
      </c>
    </row>
    <row r="1184" spans="1:18" x14ac:dyDescent="0.25">
      <c r="A1184" s="32">
        <f>[1]板材才數分析.!D812</f>
        <v>28001</v>
      </c>
      <c r="B1184" s="32" t="str">
        <f>料單!E1066</f>
        <v>頂板</v>
      </c>
      <c r="C1184" s="32">
        <f>料單!L1066</f>
        <v>0</v>
      </c>
      <c r="D1184" s="32" t="str">
        <f>料單!M1066</f>
        <v/>
      </c>
      <c r="E1184" s="32">
        <f>料單!F1066</f>
        <v>-36</v>
      </c>
      <c r="F1184" s="32" t="str">
        <f>料單!G1066</f>
        <v>AA</v>
      </c>
      <c r="G1184" s="32">
        <f>料單!H1066</f>
        <v>0</v>
      </c>
      <c r="H1184" s="32" t="str">
        <f>料單!I1066</f>
        <v/>
      </c>
      <c r="I1184" s="32">
        <f>料單!J1066</f>
        <v>18</v>
      </c>
      <c r="J1184" s="32">
        <f>料單!K1066</f>
        <v>0</v>
      </c>
      <c r="K1184" s="53">
        <f ca="1">板材才數分析.!O812</f>
        <v>0</v>
      </c>
      <c r="L1184" s="32" t="str">
        <f>IFERROR(VLOOKUP(C1184,[1]資料庫!$K$3:$AA$10,17,FALSE),"")</f>
        <v/>
      </c>
      <c r="M1184" s="32">
        <f>IFERROR(
    INDEX(單價表!$E$3:$M$1000,
          MATCH($C1184, 單價表!$B$3:$B$1000, 0),
          MATCH($I1184, 單價表!$E$2:$M$2, 0)
    ),
    ""
)</f>
        <v>99</v>
      </c>
      <c r="N1184" s="35">
        <f t="shared" ref="N1184:N1200" ca="1" si="33">IFERROR((K1184*M1184),"")</f>
        <v>0</v>
      </c>
      <c r="O1184" s="32" t="str">
        <f>料單!P1066</f>
        <v>背板溝</v>
      </c>
      <c r="P1184" s="32" t="str">
        <f>料單!Q1066</f>
        <v>側</v>
      </c>
      <c r="Q1184" s="32" t="str">
        <f>料單!R1066</f>
        <v/>
      </c>
      <c r="R1184" s="32">
        <f>料單!S1066</f>
        <v>0</v>
      </c>
    </row>
    <row r="1185" spans="1:18" x14ac:dyDescent="0.25">
      <c r="A1185" s="32">
        <f>[1]板材才數分析.!D813</f>
        <v>28002</v>
      </c>
      <c r="B1185" s="32" t="str">
        <f>料單!E1067</f>
        <v>底板</v>
      </c>
      <c r="C1185" s="32">
        <f>料單!L1067</f>
        <v>0</v>
      </c>
      <c r="D1185" s="32" t="str">
        <f>料單!M1067</f>
        <v/>
      </c>
      <c r="E1185" s="32">
        <f>料單!F1067</f>
        <v>-36</v>
      </c>
      <c r="F1185" s="32" t="str">
        <f>料單!G1067</f>
        <v>AA</v>
      </c>
      <c r="G1185" s="32">
        <f>料單!H1067</f>
        <v>0</v>
      </c>
      <c r="H1185" s="32" t="str">
        <f>料單!I1067</f>
        <v/>
      </c>
      <c r="I1185" s="32">
        <f>料單!J1067</f>
        <v>18</v>
      </c>
      <c r="J1185" s="32">
        <f>料單!K1067</f>
        <v>0</v>
      </c>
      <c r="K1185" s="53">
        <f ca="1">板材才數分析.!O813</f>
        <v>0</v>
      </c>
      <c r="L1185" s="32" t="str">
        <f>IFERROR(VLOOKUP(C1185,[1]資料庫!$K$3:$AA$10,17,FALSE),"")</f>
        <v/>
      </c>
      <c r="M1185" s="32">
        <f>IFERROR(
    INDEX(單價表!$E$3:$M$1000,
          MATCH($C1185, 單價表!$B$3:$B$1000, 0),
          MATCH($I1185, 單價表!$E$2:$M$2, 0)
    ),
    ""
)</f>
        <v>99</v>
      </c>
      <c r="N1185" s="35">
        <f t="shared" ca="1" si="33"/>
        <v>0</v>
      </c>
      <c r="O1185" s="32" t="str">
        <f>料單!P1067</f>
        <v>背板溝</v>
      </c>
      <c r="P1185" s="32" t="str">
        <f>料單!Q1067</f>
        <v>側</v>
      </c>
      <c r="Q1185" s="32" t="str">
        <f>料單!R1067</f>
        <v/>
      </c>
      <c r="R1185" s="32">
        <f>料單!S1067</f>
        <v>0</v>
      </c>
    </row>
    <row r="1186" spans="1:18" x14ac:dyDescent="0.25">
      <c r="A1186" s="32">
        <f>[1]板材才數分析.!D814</f>
        <v>28003</v>
      </c>
      <c r="B1186" s="32" t="str">
        <f>料單!E1068</f>
        <v>左側板</v>
      </c>
      <c r="C1186" s="32">
        <f>料單!L1068</f>
        <v>0</v>
      </c>
      <c r="D1186" s="32" t="str">
        <f>料單!M1068</f>
        <v/>
      </c>
      <c r="E1186" s="32">
        <f>料單!F1068</f>
        <v>0</v>
      </c>
      <c r="F1186" s="32" t="str">
        <f>料單!G1068</f>
        <v>AA</v>
      </c>
      <c r="G1186" s="32">
        <f>料單!H1068</f>
        <v>0</v>
      </c>
      <c r="H1186" s="32" t="str">
        <f>料單!I1068</f>
        <v>AA</v>
      </c>
      <c r="I1186" s="32">
        <f>料單!J1068</f>
        <v>18</v>
      </c>
      <c r="J1186" s="32">
        <f>料單!K1068</f>
        <v>0</v>
      </c>
      <c r="K1186" s="53">
        <f ca="1">板材才數分析.!O814</f>
        <v>0</v>
      </c>
      <c r="L1186" s="32" t="str">
        <f>IFERROR(VLOOKUP(C1186,[1]資料庫!$K$3:$AA$10,17,FALSE),"")</f>
        <v/>
      </c>
      <c r="M1186" s="32">
        <f>IFERROR(
    INDEX(單價表!$E$3:$M$1000,
          MATCH($C1186, 單價表!$B$3:$B$1000, 0),
          MATCH($I1186, 單價表!$E$2:$M$2, 0)
    ),
    ""
)</f>
        <v>99</v>
      </c>
      <c r="N1186" s="35">
        <f t="shared" ca="1" si="33"/>
        <v>0</v>
      </c>
      <c r="O1186" s="32" t="str">
        <f>料單!P1068</f>
        <v>背板溝</v>
      </c>
      <c r="P1186" s="32" t="str">
        <f>料單!Q1068</f>
        <v>面</v>
      </c>
      <c r="Q1186" s="32" t="str">
        <f>料單!R1068</f>
        <v>排</v>
      </c>
      <c r="R1186" s="32">
        <f>料單!S1068</f>
        <v>0</v>
      </c>
    </row>
    <row r="1187" spans="1:18" x14ac:dyDescent="0.25">
      <c r="A1187" s="32">
        <f>[1]板材才數分析.!D815</f>
        <v>28004</v>
      </c>
      <c r="B1187" s="32" t="str">
        <f>料單!E1069</f>
        <v>右側板</v>
      </c>
      <c r="C1187" s="32">
        <f>料單!L1069</f>
        <v>0</v>
      </c>
      <c r="D1187" s="32" t="str">
        <f>料單!M1069</f>
        <v/>
      </c>
      <c r="E1187" s="32">
        <f>料單!F1069</f>
        <v>0</v>
      </c>
      <c r="F1187" s="32" t="str">
        <f>料單!G1069</f>
        <v>AA</v>
      </c>
      <c r="G1187" s="32">
        <f>料單!H1069</f>
        <v>0</v>
      </c>
      <c r="H1187" s="32" t="str">
        <f>料單!I1069</f>
        <v>AA</v>
      </c>
      <c r="I1187" s="32">
        <f>料單!J1069</f>
        <v>18</v>
      </c>
      <c r="J1187" s="32">
        <f>料單!K1069</f>
        <v>0</v>
      </c>
      <c r="K1187" s="53">
        <f ca="1">板材才數分析.!O815</f>
        <v>0</v>
      </c>
      <c r="L1187" s="32" t="str">
        <f>IFERROR(VLOOKUP(C1187,[1]資料庫!$K$3:$AA$10,17,FALSE),"")</f>
        <v/>
      </c>
      <c r="M1187" s="32">
        <f>IFERROR(
    INDEX(單價表!$E$3:$M$1000,
          MATCH($C1187, 單價表!$B$3:$B$1000, 0),
          MATCH($I1187, 單價表!$E$2:$M$2, 0)
    ),
    ""
)</f>
        <v>99</v>
      </c>
      <c r="N1187" s="35">
        <f t="shared" ca="1" si="33"/>
        <v>0</v>
      </c>
      <c r="O1187" s="32" t="str">
        <f>料單!P1069</f>
        <v>背板溝</v>
      </c>
      <c r="P1187" s="32" t="str">
        <f>料單!Q1069</f>
        <v>面</v>
      </c>
      <c r="Q1187" s="32" t="str">
        <f>料單!R1069</f>
        <v>排</v>
      </c>
      <c r="R1187" s="32">
        <f>料單!S1069</f>
        <v>0</v>
      </c>
    </row>
    <row r="1188" spans="1:18" x14ac:dyDescent="0.25">
      <c r="A1188" s="32">
        <f>[1]板材才數分析.!D816</f>
        <v>28005</v>
      </c>
      <c r="B1188" s="32" t="str">
        <f>料單!E1070</f>
        <v>背板</v>
      </c>
      <c r="C1188" s="32">
        <f>料單!L1070</f>
        <v>0</v>
      </c>
      <c r="D1188" s="32" t="str">
        <f>料單!M1070</f>
        <v/>
      </c>
      <c r="E1188" s="32">
        <f>料單!F1070</f>
        <v>-22</v>
      </c>
      <c r="F1188" s="32" t="str">
        <f>料單!G1070</f>
        <v/>
      </c>
      <c r="G1188" s="32">
        <f>料單!H1070</f>
        <v>-22</v>
      </c>
      <c r="H1188" s="32" t="str">
        <f>料單!I1070</f>
        <v/>
      </c>
      <c r="I1188" s="32">
        <f>料單!J1070</f>
        <v>4</v>
      </c>
      <c r="J1188" s="32">
        <f>料單!K1070</f>
        <v>0</v>
      </c>
      <c r="K1188" s="53">
        <f ca="1">板材才數分析.!O816</f>
        <v>0</v>
      </c>
      <c r="L1188" s="32" t="str">
        <f>IFERROR(VLOOKUP(C1188,[1]資料庫!$K$3:$AA$10,17,FALSE),"")</f>
        <v/>
      </c>
      <c r="M1188" s="32">
        <f>IFERROR(
    INDEX(單價表!$E$3:$M$1000,
          MATCH($C1188, 單價表!$B$3:$B$1000, 0),
          MATCH($I1188, 單價表!$E$2:$M$2, 0)
    ),
    ""
)</f>
        <v>43</v>
      </c>
      <c r="N1188" s="35">
        <f t="shared" ca="1" si="33"/>
        <v>0</v>
      </c>
      <c r="O1188" s="32" t="str">
        <f>料單!P1070</f>
        <v/>
      </c>
      <c r="P1188" s="32" t="str">
        <f>料單!Q1070</f>
        <v/>
      </c>
      <c r="Q1188" s="32" t="str">
        <f>料單!R1070</f>
        <v/>
      </c>
      <c r="R1188" s="32">
        <f>料單!S1070</f>
        <v>0</v>
      </c>
    </row>
    <row r="1189" spans="1:18" x14ac:dyDescent="0.25">
      <c r="A1189" s="32">
        <f>[1]板材才數分析.!D817</f>
        <v>28006</v>
      </c>
      <c r="B1189" s="32" t="str">
        <f>料單!E1071</f>
        <v>背拉桿</v>
      </c>
      <c r="C1189" s="32">
        <f>料單!L1071</f>
        <v>0</v>
      </c>
      <c r="D1189" s="32" t="str">
        <f>料單!M1071</f>
        <v/>
      </c>
      <c r="E1189" s="32">
        <f>料單!F1071</f>
        <v>-36</v>
      </c>
      <c r="F1189" s="32" t="str">
        <f>料單!G1071</f>
        <v>AA</v>
      </c>
      <c r="G1189" s="32">
        <f>料單!H1071</f>
        <v>120</v>
      </c>
      <c r="H1189" s="32" t="str">
        <f>料單!I1071</f>
        <v/>
      </c>
      <c r="I1189" s="32">
        <f>料單!J1071</f>
        <v>18</v>
      </c>
      <c r="J1189" s="32">
        <f>料單!K1071</f>
        <v>0</v>
      </c>
      <c r="K1189" s="53">
        <f ca="1">板材才數分析.!O817</f>
        <v>0</v>
      </c>
      <c r="L1189" s="32" t="str">
        <f>IFERROR(VLOOKUP(C1189,[1]資料庫!$K$3:$AA$10,17,FALSE),"")</f>
        <v/>
      </c>
      <c r="M1189" s="32">
        <f>IFERROR(
    INDEX(單價表!$E$3:$M$1000,
          MATCH($C1189, 單價表!$B$3:$B$1000, 0),
          MATCH($I1189, 單價表!$E$2:$M$2, 0)
    ),
    ""
)</f>
        <v>99</v>
      </c>
      <c r="N1189" s="35">
        <f t="shared" ca="1" si="33"/>
        <v>0</v>
      </c>
      <c r="O1189" s="32" t="str">
        <f>料單!P1071</f>
        <v/>
      </c>
      <c r="P1189" s="32" t="str">
        <f>料單!Q1071</f>
        <v>側</v>
      </c>
      <c r="Q1189" s="32" t="str">
        <f>料單!R1071</f>
        <v/>
      </c>
      <c r="R1189" s="32">
        <f>料單!S1071</f>
        <v>0</v>
      </c>
    </row>
    <row r="1190" spans="1:18" x14ac:dyDescent="0.25">
      <c r="A1190" s="32">
        <f>[1]板材才數分析.!D818</f>
        <v>28007</v>
      </c>
      <c r="B1190" s="32" t="str">
        <f>料單!E1072</f>
        <v>中立板</v>
      </c>
      <c r="C1190" s="32">
        <f>料單!L1072</f>
        <v>0</v>
      </c>
      <c r="D1190" s="32" t="str">
        <f>料單!M1072</f>
        <v/>
      </c>
      <c r="E1190" s="32">
        <f>料單!F1072</f>
        <v>-36</v>
      </c>
      <c r="F1190" s="32" t="str">
        <f>料單!G1072</f>
        <v>AA</v>
      </c>
      <c r="G1190" s="32">
        <f>料單!H1072</f>
        <v>-22</v>
      </c>
      <c r="H1190" s="32" t="str">
        <f>料單!I1072</f>
        <v/>
      </c>
      <c r="I1190" s="32">
        <f>料單!J1072</f>
        <v>18</v>
      </c>
      <c r="J1190" s="32">
        <f>料單!K1072</f>
        <v>0</v>
      </c>
      <c r="K1190" s="53">
        <f ca="1">板材才數分析.!O818</f>
        <v>0</v>
      </c>
      <c r="L1190" s="32" t="str">
        <f>IFERROR(VLOOKUP(C1190,[1]資料庫!$K$3:$AA$10,17,FALSE),"")</f>
        <v/>
      </c>
      <c r="M1190" s="32">
        <f>IFERROR(
    INDEX(單價表!$E$3:$M$1000,
          MATCH($C1190, 單價表!$B$3:$B$1000, 0),
          MATCH($I1190, 單價表!$E$2:$M$2, 0)
    ),
    ""
)</f>
        <v>99</v>
      </c>
      <c r="N1190" s="35">
        <f t="shared" ca="1" si="33"/>
        <v>0</v>
      </c>
      <c r="O1190" s="32" t="str">
        <f>料單!P1072</f>
        <v/>
      </c>
      <c r="P1190" s="32" t="str">
        <f>料單!Q1072</f>
        <v>側</v>
      </c>
      <c r="Q1190" s="32" t="str">
        <f>料單!R1072</f>
        <v>排</v>
      </c>
      <c r="R1190" s="32">
        <f>料單!S1072</f>
        <v>0</v>
      </c>
    </row>
    <row r="1191" spans="1:18" x14ac:dyDescent="0.25">
      <c r="A1191" s="32">
        <f>[1]板材才數分析.!D819</f>
        <v>28008</v>
      </c>
      <c r="B1191" s="32" t="str">
        <f>料單!E1073</f>
        <v>活隔</v>
      </c>
      <c r="C1191" s="32">
        <f>料單!L1073</f>
        <v>0</v>
      </c>
      <c r="D1191" s="32" t="str">
        <f>料單!M1073</f>
        <v/>
      </c>
      <c r="E1191" s="32">
        <f>料單!F1073</f>
        <v>0</v>
      </c>
      <c r="F1191" s="32" t="str">
        <f>料單!G1073</f>
        <v>AA</v>
      </c>
      <c r="G1191" s="32">
        <f>料單!H1073</f>
        <v>-32</v>
      </c>
      <c r="H1191" s="32" t="str">
        <f>料單!I1073</f>
        <v>AA</v>
      </c>
      <c r="I1191" s="32">
        <f>料單!J1073</f>
        <v>18</v>
      </c>
      <c r="J1191" s="32">
        <f>料單!K1073</f>
        <v>0</v>
      </c>
      <c r="K1191" s="53">
        <f ca="1">板材才數分析.!O819</f>
        <v>0</v>
      </c>
      <c r="L1191" s="32" t="str">
        <f>IFERROR(VLOOKUP(C1191,[1]資料庫!$K$3:$AA$10,17,FALSE),"")</f>
        <v/>
      </c>
      <c r="M1191" s="32">
        <f>IFERROR(
    INDEX(單價表!$E$3:$M$1000,
          MATCH($C1191, 單價表!$B$3:$B$1000, 0),
          MATCH($I1191, 單價表!$E$2:$M$2, 0)
    ),
    ""
)</f>
        <v>99</v>
      </c>
      <c r="N1191" s="35">
        <f t="shared" ca="1" si="33"/>
        <v>0</v>
      </c>
      <c r="O1191" s="32" t="str">
        <f>料單!P1073</f>
        <v/>
      </c>
      <c r="P1191" s="32" t="str">
        <f>料單!Q1073</f>
        <v/>
      </c>
      <c r="Q1191" s="32" t="str">
        <f>料單!R1073</f>
        <v/>
      </c>
      <c r="R1191" s="32">
        <f>料單!S1073</f>
        <v>0</v>
      </c>
    </row>
    <row r="1192" spans="1:18" x14ac:dyDescent="0.25">
      <c r="A1192" s="32">
        <f>[1]板材才數分析.!D820</f>
        <v>28009</v>
      </c>
      <c r="B1192" s="32" t="str">
        <f>料單!E1074</f>
        <v>固隔</v>
      </c>
      <c r="C1192" s="32">
        <f>料單!L1074</f>
        <v>0</v>
      </c>
      <c r="D1192" s="32" t="str">
        <f>料單!M1074</f>
        <v/>
      </c>
      <c r="E1192" s="32">
        <f>料單!F1074</f>
        <v>0</v>
      </c>
      <c r="F1192" s="32" t="str">
        <f>料單!G1074</f>
        <v>AA</v>
      </c>
      <c r="G1192" s="32">
        <f>料單!H1074</f>
        <v>-22</v>
      </c>
      <c r="H1192" s="32" t="str">
        <f>料單!I1074</f>
        <v/>
      </c>
      <c r="I1192" s="32">
        <f>料單!J1074</f>
        <v>18</v>
      </c>
      <c r="J1192" s="32">
        <f>料單!K1074</f>
        <v>0</v>
      </c>
      <c r="K1192" s="53">
        <f ca="1">板材才數分析.!O820</f>
        <v>0</v>
      </c>
      <c r="L1192" s="32" t="str">
        <f>IFERROR(VLOOKUP(C1192,[1]資料庫!$K$3:$AA$10,17,FALSE),"")</f>
        <v/>
      </c>
      <c r="M1192" s="32">
        <f>IFERROR(
    INDEX(單價表!$E$3:$M$1000,
          MATCH($C1192, 單價表!$B$3:$B$1000, 0),
          MATCH($I1192, 單價表!$E$2:$M$2, 0)
    ),
    ""
)</f>
        <v>99</v>
      </c>
      <c r="N1192" s="35">
        <f t="shared" ca="1" si="33"/>
        <v>0</v>
      </c>
      <c r="O1192" s="32" t="str">
        <f>料單!P1074</f>
        <v/>
      </c>
      <c r="P1192" s="32" t="str">
        <f>料單!Q1074</f>
        <v>固</v>
      </c>
      <c r="Q1192" s="32" t="str">
        <f>料單!R1074</f>
        <v/>
      </c>
      <c r="R1192" s="32">
        <f>料單!S1074</f>
        <v>0</v>
      </c>
    </row>
    <row r="1193" spans="1:18" x14ac:dyDescent="0.25">
      <c r="A1193" s="32">
        <f>[1]板材才數分析.!D821</f>
        <v>28010</v>
      </c>
      <c r="B1193" s="32" t="str">
        <f>料單!E1075</f>
        <v>左門板</v>
      </c>
      <c r="C1193" s="32">
        <f>料單!L1075</f>
        <v>0</v>
      </c>
      <c r="D1193" s="32" t="str">
        <f>料單!M1075</f>
        <v/>
      </c>
      <c r="E1193" s="32">
        <f>料單!F1075</f>
        <v>0</v>
      </c>
      <c r="F1193" s="32" t="str">
        <f>料單!G1075</f>
        <v>AA</v>
      </c>
      <c r="G1193" s="32">
        <f>料單!H1075</f>
        <v>-4</v>
      </c>
      <c r="H1193" s="32" t="str">
        <f>料單!I1075</f>
        <v>AA</v>
      </c>
      <c r="I1193" s="32">
        <f>料單!J1075</f>
        <v>18</v>
      </c>
      <c r="J1193" s="32">
        <f>料單!K1075</f>
        <v>0</v>
      </c>
      <c r="K1193" s="53">
        <f ca="1">板材才數分析.!O821</f>
        <v>0</v>
      </c>
      <c r="L1193" s="32" t="str">
        <f>IFERROR(VLOOKUP(C1193,[1]資料庫!$K$3:$AA$10,17,FALSE),"")</f>
        <v/>
      </c>
      <c r="M1193" s="32">
        <f>IFERROR(
    INDEX(單價表!$E$3:$M$1000,
          MATCH($C1193, 單價表!$B$3:$B$1000, 0),
          MATCH($I1193, 單價表!$E$2:$M$2, 0)
    ),
    ""
)</f>
        <v>99</v>
      </c>
      <c r="N1193" s="35">
        <f t="shared" ca="1" si="33"/>
        <v>0</v>
      </c>
      <c r="O1193" s="32" t="str">
        <f>料單!P1075</f>
        <v>鉸2</v>
      </c>
      <c r="P1193" s="32" t="str">
        <f>料單!Q1075</f>
        <v/>
      </c>
      <c r="Q1193" s="32" t="str">
        <f>料單!R1075</f>
        <v/>
      </c>
      <c r="R1193" s="32">
        <f>料單!S1075</f>
        <v>0</v>
      </c>
    </row>
    <row r="1194" spans="1:18" x14ac:dyDescent="0.25">
      <c r="A1194" s="32">
        <f>[1]板材才數分析.!D822</f>
        <v>28011</v>
      </c>
      <c r="B1194" s="32" t="str">
        <f>料單!E1076</f>
        <v>右門板</v>
      </c>
      <c r="C1194" s="32">
        <f>料單!L1076</f>
        <v>0</v>
      </c>
      <c r="D1194" s="32">
        <f>料單!M1076</f>
        <v>0</v>
      </c>
      <c r="E1194" s="32">
        <f>料單!F1076</f>
        <v>0</v>
      </c>
      <c r="F1194" s="32" t="str">
        <f>料單!G1076</f>
        <v>AA</v>
      </c>
      <c r="G1194" s="32">
        <f>料單!H1076</f>
        <v>-4</v>
      </c>
      <c r="H1194" s="32" t="str">
        <f>料單!I1076</f>
        <v>AA</v>
      </c>
      <c r="I1194" s="32">
        <f>料單!J1076</f>
        <v>18</v>
      </c>
      <c r="J1194" s="32">
        <f>料單!K1076</f>
        <v>0</v>
      </c>
      <c r="K1194" s="53">
        <f ca="1">板材才數分析.!O822</f>
        <v>0</v>
      </c>
      <c r="L1194" s="32" t="str">
        <f>IFERROR(VLOOKUP(C1194,[1]資料庫!$K$3:$AA$10,17,FALSE),"")</f>
        <v/>
      </c>
      <c r="M1194" s="32">
        <f>IFERROR(
    INDEX(單價表!$E$3:$M$1000,
          MATCH($C1194, 單價表!$B$3:$B$1000, 0),
          MATCH($I1194, 單價表!$E$2:$M$2, 0)
    ),
    ""
)</f>
        <v>99</v>
      </c>
      <c r="N1194" s="35">
        <f t="shared" ca="1" si="33"/>
        <v>0</v>
      </c>
      <c r="O1194" s="32" t="str">
        <f>料單!P1076</f>
        <v>鉸2</v>
      </c>
      <c r="P1194" s="32" t="str">
        <f>料單!Q1076</f>
        <v/>
      </c>
      <c r="Q1194" s="32" t="str">
        <f>料單!R1076</f>
        <v/>
      </c>
      <c r="R1194" s="32">
        <f>料單!S1076</f>
        <v>0</v>
      </c>
    </row>
    <row r="1195" spans="1:18" x14ac:dyDescent="0.25">
      <c r="A1195" s="32">
        <f>[1]板材才數分析.!D823</f>
        <v>28012</v>
      </c>
      <c r="B1195" s="32">
        <f>料單!E1077</f>
        <v>0</v>
      </c>
      <c r="C1195" s="32">
        <f>料單!L1077</f>
        <v>0</v>
      </c>
      <c r="D1195" s="32">
        <f>料單!M1077</f>
        <v>0</v>
      </c>
      <c r="E1195" s="32">
        <f>料單!F1077</f>
        <v>0</v>
      </c>
      <c r="F1195" s="32" t="str">
        <f>料單!G1077</f>
        <v/>
      </c>
      <c r="G1195" s="32">
        <f>料單!H1077</f>
        <v>0</v>
      </c>
      <c r="H1195" s="32" t="str">
        <f>料單!I1077</f>
        <v/>
      </c>
      <c r="I1195" s="32">
        <f>料單!J1077</f>
        <v>0</v>
      </c>
      <c r="J1195" s="32">
        <f>料單!K1077</f>
        <v>0</v>
      </c>
      <c r="K1195" s="53">
        <f ca="1">板材才數分析.!O823</f>
        <v>0</v>
      </c>
      <c r="L1195" s="32" t="str">
        <f>IFERROR(VLOOKUP(C1195,[1]資料庫!$K$3:$AA$10,17,FALSE),"")</f>
        <v/>
      </c>
      <c r="M1195" s="32" t="str">
        <f>IFERROR(
    INDEX(單價表!$E$3:$M$1000,
          MATCH($C1195, 單價表!$B$3:$B$1000, 0),
          MATCH($I1195, 單價表!$E$2:$M$2, 0)
    ),
    ""
)</f>
        <v/>
      </c>
      <c r="N1195" s="35" t="str">
        <f t="shared" ca="1" si="33"/>
        <v/>
      </c>
      <c r="O1195" s="32" t="str">
        <f>料單!P1077</f>
        <v/>
      </c>
      <c r="P1195" s="32" t="str">
        <f>料單!Q1077</f>
        <v/>
      </c>
      <c r="Q1195" s="32" t="str">
        <f>料單!R1077</f>
        <v/>
      </c>
      <c r="R1195" s="32">
        <f>料單!S1077</f>
        <v>0</v>
      </c>
    </row>
    <row r="1196" spans="1:18" x14ac:dyDescent="0.25">
      <c r="A1196" s="32">
        <f>[1]板材才數分析.!D824</f>
        <v>28013</v>
      </c>
      <c r="B1196" s="32">
        <f>料單!E1078</f>
        <v>0</v>
      </c>
      <c r="C1196" s="32">
        <f>料單!L1078</f>
        <v>0</v>
      </c>
      <c r="D1196" s="32">
        <f>料單!M1078</f>
        <v>0</v>
      </c>
      <c r="E1196" s="32">
        <f>料單!F1078</f>
        <v>0</v>
      </c>
      <c r="F1196" s="32" t="str">
        <f>料單!G1078</f>
        <v/>
      </c>
      <c r="G1196" s="32">
        <f>料單!H1078</f>
        <v>0</v>
      </c>
      <c r="H1196" s="32" t="str">
        <f>料單!I1078</f>
        <v/>
      </c>
      <c r="I1196" s="32">
        <f>料單!J1078</f>
        <v>0</v>
      </c>
      <c r="J1196" s="32">
        <f>料單!K1078</f>
        <v>0</v>
      </c>
      <c r="K1196" s="53">
        <f ca="1">板材才數分析.!O824</f>
        <v>0</v>
      </c>
      <c r="L1196" s="32" t="str">
        <f>IFERROR(VLOOKUP(C1196,[1]資料庫!$K$3:$AA$10,17,FALSE),"")</f>
        <v/>
      </c>
      <c r="M1196" s="32" t="str">
        <f>IFERROR(
    INDEX(單價表!$E$3:$M$1000,
          MATCH($C1196, 單價表!$B$3:$B$1000, 0),
          MATCH($I1196, 單價表!$E$2:$M$2, 0)
    ),
    ""
)</f>
        <v/>
      </c>
      <c r="N1196" s="35" t="str">
        <f t="shared" ca="1" si="33"/>
        <v/>
      </c>
      <c r="O1196" s="32" t="str">
        <f>料單!P1078</f>
        <v/>
      </c>
      <c r="P1196" s="32" t="str">
        <f>料單!Q1078</f>
        <v/>
      </c>
      <c r="Q1196" s="32" t="str">
        <f>料單!R1078</f>
        <v/>
      </c>
      <c r="R1196" s="32">
        <f>料單!S1078</f>
        <v>0</v>
      </c>
    </row>
    <row r="1197" spans="1:18" x14ac:dyDescent="0.25">
      <c r="A1197" s="32">
        <f>[1]板材才數分析.!D825</f>
        <v>28014</v>
      </c>
      <c r="B1197" s="32">
        <f>料單!E1079</f>
        <v>0</v>
      </c>
      <c r="C1197" s="32">
        <f>料單!L1079</f>
        <v>0</v>
      </c>
      <c r="D1197" s="32">
        <f>料單!M1079</f>
        <v>0</v>
      </c>
      <c r="E1197" s="32">
        <f>料單!F1079</f>
        <v>0</v>
      </c>
      <c r="F1197" s="32" t="str">
        <f>料單!G1079</f>
        <v/>
      </c>
      <c r="G1197" s="32">
        <f>料單!H1079</f>
        <v>0</v>
      </c>
      <c r="H1197" s="32" t="str">
        <f>料單!I1079</f>
        <v/>
      </c>
      <c r="I1197" s="32">
        <f>料單!J1079</f>
        <v>0</v>
      </c>
      <c r="J1197" s="32">
        <f>料單!K1079</f>
        <v>0</v>
      </c>
      <c r="K1197" s="53">
        <f ca="1">板材才數分析.!O825</f>
        <v>0</v>
      </c>
      <c r="L1197" s="32" t="str">
        <f>IFERROR(VLOOKUP(C1197,[1]資料庫!$K$3:$AA$10,17,FALSE),"")</f>
        <v/>
      </c>
      <c r="M1197" s="32" t="str">
        <f>IFERROR(
    INDEX(單價表!$E$3:$M$1000,
          MATCH($C1197, 單價表!$B$3:$B$1000, 0),
          MATCH($I1197, 單價表!$E$2:$M$2, 0)
    ),
    ""
)</f>
        <v/>
      </c>
      <c r="N1197" s="35" t="str">
        <f t="shared" ca="1" si="33"/>
        <v/>
      </c>
      <c r="O1197" s="32" t="str">
        <f>料單!P1079</f>
        <v/>
      </c>
      <c r="P1197" s="32" t="str">
        <f>料單!Q1079</f>
        <v/>
      </c>
      <c r="Q1197" s="32" t="str">
        <f>料單!R1079</f>
        <v/>
      </c>
      <c r="R1197" s="32">
        <f>料單!S1079</f>
        <v>0</v>
      </c>
    </row>
    <row r="1198" spans="1:18" x14ac:dyDescent="0.25">
      <c r="A1198" s="32">
        <f>[1]板材才數分析.!D826</f>
        <v>28015</v>
      </c>
      <c r="B1198" s="32">
        <f>料單!E1080</f>
        <v>0</v>
      </c>
      <c r="C1198" s="32">
        <f>料單!L1080</f>
        <v>0</v>
      </c>
      <c r="D1198" s="32">
        <f>料單!M1080</f>
        <v>0</v>
      </c>
      <c r="E1198" s="32">
        <f>料單!F1080</f>
        <v>0</v>
      </c>
      <c r="F1198" s="32" t="str">
        <f>料單!G1080</f>
        <v/>
      </c>
      <c r="G1198" s="32">
        <f>料單!H1080</f>
        <v>0</v>
      </c>
      <c r="H1198" s="32" t="str">
        <f>料單!I1080</f>
        <v/>
      </c>
      <c r="I1198" s="32">
        <f>料單!J1080</f>
        <v>0</v>
      </c>
      <c r="J1198" s="32">
        <f>料單!K1080</f>
        <v>0</v>
      </c>
      <c r="K1198" s="53">
        <f ca="1">板材才數分析.!O826</f>
        <v>0</v>
      </c>
      <c r="L1198" s="32" t="str">
        <f>IFERROR(VLOOKUP(C1198,[1]資料庫!$K$3:$AA$10,17,FALSE),"")</f>
        <v/>
      </c>
      <c r="M1198" s="32" t="str">
        <f>IFERROR(
    INDEX(單價表!$E$3:$M$1000,
          MATCH($C1198, 單價表!$B$3:$B$1000, 0),
          MATCH($I1198, 單價表!$E$2:$M$2, 0)
    ),
    ""
)</f>
        <v/>
      </c>
      <c r="N1198" s="35" t="str">
        <f t="shared" ca="1" si="33"/>
        <v/>
      </c>
      <c r="O1198" s="32" t="str">
        <f>料單!P1080</f>
        <v/>
      </c>
      <c r="P1198" s="32" t="str">
        <f>料單!Q1080</f>
        <v/>
      </c>
      <c r="Q1198" s="32" t="str">
        <f>料單!R1080</f>
        <v/>
      </c>
      <c r="R1198" s="32">
        <f>料單!S1080</f>
        <v>0</v>
      </c>
    </row>
    <row r="1199" spans="1:18" x14ac:dyDescent="0.25">
      <c r="A1199" s="32">
        <f>[1]板材才數分析.!D827</f>
        <v>28016</v>
      </c>
      <c r="B1199" s="32">
        <f>料單!E1081</f>
        <v>0</v>
      </c>
      <c r="C1199" s="32">
        <f>料單!L1081</f>
        <v>0</v>
      </c>
      <c r="D1199" s="32">
        <f>料單!M1081</f>
        <v>0</v>
      </c>
      <c r="E1199" s="32">
        <f>料單!F1081</f>
        <v>0</v>
      </c>
      <c r="F1199" s="32" t="str">
        <f>料單!G1081</f>
        <v/>
      </c>
      <c r="G1199" s="32">
        <f>料單!H1081</f>
        <v>0</v>
      </c>
      <c r="H1199" s="32" t="str">
        <f>料單!I1081</f>
        <v/>
      </c>
      <c r="I1199" s="32">
        <f>料單!J1081</f>
        <v>0</v>
      </c>
      <c r="J1199" s="32">
        <f>料單!K1081</f>
        <v>0</v>
      </c>
      <c r="K1199" s="53">
        <f ca="1">板材才數分析.!O827</f>
        <v>0</v>
      </c>
      <c r="L1199" s="32" t="str">
        <f>IFERROR(VLOOKUP(C1199,[1]資料庫!$K$3:$AA$10,17,FALSE),"")</f>
        <v/>
      </c>
      <c r="M1199" s="32" t="str">
        <f>IFERROR(
    INDEX(單價表!$E$3:$M$1000,
          MATCH($C1199, 單價表!$B$3:$B$1000, 0),
          MATCH($I1199, 單價表!$E$2:$M$2, 0)
    ),
    ""
)</f>
        <v/>
      </c>
      <c r="N1199" s="35" t="str">
        <f t="shared" ca="1" si="33"/>
        <v/>
      </c>
      <c r="O1199" s="32" t="str">
        <f>料單!P1081</f>
        <v/>
      </c>
      <c r="P1199" s="32" t="str">
        <f>料單!Q1081</f>
        <v/>
      </c>
      <c r="Q1199" s="32" t="str">
        <f>料單!R1081</f>
        <v/>
      </c>
      <c r="R1199" s="32">
        <f>料單!S1081</f>
        <v>0</v>
      </c>
    </row>
    <row r="1200" spans="1:18" x14ac:dyDescent="0.25">
      <c r="A1200" s="32">
        <f>[1]板材才數分析.!D828</f>
        <v>28017</v>
      </c>
      <c r="B1200" s="32">
        <f>料單!E1082</f>
        <v>0</v>
      </c>
      <c r="C1200" s="32">
        <f>料單!L1082</f>
        <v>0</v>
      </c>
      <c r="D1200" s="32">
        <f>料單!M1082</f>
        <v>0</v>
      </c>
      <c r="E1200" s="32">
        <f>料單!F1082</f>
        <v>0</v>
      </c>
      <c r="F1200" s="32" t="str">
        <f>料單!G1082</f>
        <v/>
      </c>
      <c r="G1200" s="32">
        <f>料單!H1082</f>
        <v>0</v>
      </c>
      <c r="H1200" s="32" t="str">
        <f>料單!I1082</f>
        <v/>
      </c>
      <c r="I1200" s="32">
        <f>料單!J1082</f>
        <v>0</v>
      </c>
      <c r="J1200" s="32">
        <f>料單!K1082</f>
        <v>0</v>
      </c>
      <c r="K1200" s="53">
        <f ca="1">板材才數分析.!O828</f>
        <v>0</v>
      </c>
      <c r="L1200" s="32" t="str">
        <f>IFERROR(VLOOKUP(C1200,[1]資料庫!$K$3:$AA$10,17,FALSE),"")</f>
        <v/>
      </c>
      <c r="M1200" s="32" t="str">
        <f>IFERROR(
    INDEX(單價表!$E$3:$M$1000,
          MATCH($C1200, 單價表!$B$3:$B$1000, 0),
          MATCH($I1200, 單價表!$E$2:$M$2, 0)
    ),
    ""
)</f>
        <v/>
      </c>
      <c r="N1200" s="35" t="str">
        <f t="shared" ca="1" si="33"/>
        <v/>
      </c>
      <c r="O1200" s="32" t="str">
        <f>料單!P1082</f>
        <v/>
      </c>
      <c r="P1200" s="32" t="str">
        <f>料單!Q1082</f>
        <v/>
      </c>
      <c r="Q1200" s="32" t="str">
        <f>料單!R1082</f>
        <v/>
      </c>
      <c r="R1200" s="32">
        <f>料單!S1082</f>
        <v>0</v>
      </c>
    </row>
    <row r="1201" spans="1:18" x14ac:dyDescent="0.25">
      <c r="A1201" s="32">
        <f>[1]板材才數分析.!D829</f>
        <v>28018</v>
      </c>
      <c r="B1201" s="32">
        <f>料單!E1083</f>
        <v>0</v>
      </c>
      <c r="C1201" s="32">
        <f>料單!L1083</f>
        <v>0</v>
      </c>
      <c r="D1201" s="32">
        <f>料單!M1083</f>
        <v>0</v>
      </c>
      <c r="E1201" s="32">
        <f>料單!F1083</f>
        <v>0</v>
      </c>
      <c r="F1201" s="32" t="str">
        <f>料單!G1083</f>
        <v/>
      </c>
      <c r="G1201" s="32">
        <f>料單!H1083</f>
        <v>0</v>
      </c>
      <c r="H1201" s="32" t="str">
        <f>料單!I1083</f>
        <v/>
      </c>
      <c r="I1201" s="32">
        <f>料單!J1083</f>
        <v>0</v>
      </c>
      <c r="J1201" s="32">
        <f>料單!K1083</f>
        <v>0</v>
      </c>
      <c r="K1201" s="53">
        <f ca="1">板材才數分析.!O829</f>
        <v>0</v>
      </c>
      <c r="M1201" s="32" t="str">
        <f>IFERROR(
    INDEX(單價表!$E$3:$M$1000,
          MATCH($C1201, 單價表!$B$3:$B$1000, 0),
          MATCH($I1201, 單價表!$E$2:$M$2, 0)
    ),
    ""
)</f>
        <v/>
      </c>
      <c r="O1201" s="32" t="str">
        <f>料單!P1083</f>
        <v/>
      </c>
      <c r="P1201" s="32" t="str">
        <f>料單!Q1083</f>
        <v/>
      </c>
      <c r="Q1201" s="32" t="str">
        <f>料單!R1083</f>
        <v/>
      </c>
      <c r="R1201" s="32">
        <f>料單!S1083</f>
        <v>0</v>
      </c>
    </row>
    <row r="1202" spans="1:18" x14ac:dyDescent="0.25">
      <c r="A1202" s="32">
        <f>[1]板材才數分析.!D830</f>
        <v>28019</v>
      </c>
      <c r="B1202" s="32">
        <f>料單!E1084</f>
        <v>0</v>
      </c>
      <c r="C1202" s="32">
        <f>料單!L1084</f>
        <v>0</v>
      </c>
      <c r="D1202" s="32">
        <f>料單!M1084</f>
        <v>0</v>
      </c>
      <c r="E1202" s="32">
        <f>料單!F1084</f>
        <v>0</v>
      </c>
      <c r="F1202" s="32" t="str">
        <f>料單!G1084</f>
        <v/>
      </c>
      <c r="G1202" s="32">
        <f>料單!H1084</f>
        <v>0</v>
      </c>
      <c r="H1202" s="32" t="str">
        <f>料單!I1084</f>
        <v/>
      </c>
      <c r="I1202" s="32">
        <f>料單!J1084</f>
        <v>0</v>
      </c>
      <c r="J1202" s="32">
        <f>料單!K1084</f>
        <v>0</v>
      </c>
      <c r="K1202" s="53">
        <f ca="1">板材才數分析.!O830</f>
        <v>0</v>
      </c>
      <c r="M1202" s="32" t="str">
        <f>IFERROR(
    INDEX(單價表!$E$3:$M$1000,
          MATCH($C1202, 單價表!$B$3:$B$1000, 0),
          MATCH($I1202, 單價表!$E$2:$M$2, 0)
    ),
    ""
)</f>
        <v/>
      </c>
      <c r="O1202" s="32" t="str">
        <f>料單!P1084</f>
        <v/>
      </c>
      <c r="P1202" s="32" t="str">
        <f>料單!Q1084</f>
        <v/>
      </c>
      <c r="Q1202" s="32" t="str">
        <f>料單!R1084</f>
        <v/>
      </c>
      <c r="R1202" s="32">
        <f>料單!S1084</f>
        <v>0</v>
      </c>
    </row>
    <row r="1203" spans="1:18" x14ac:dyDescent="0.25">
      <c r="A1203" s="32">
        <f>[1]板材才數分析.!D831</f>
        <v>28020</v>
      </c>
      <c r="B1203" s="32">
        <f>料單!E1085</f>
        <v>0</v>
      </c>
      <c r="C1203" s="32">
        <f>料單!L1085</f>
        <v>0</v>
      </c>
      <c r="D1203" s="32" t="str">
        <f>料單!M1085</f>
        <v/>
      </c>
      <c r="E1203" s="32">
        <f>料單!F1085</f>
        <v>0</v>
      </c>
      <c r="F1203" s="32" t="str">
        <f>料單!G1085</f>
        <v/>
      </c>
      <c r="G1203" s="32">
        <f>料單!H1085</f>
        <v>0</v>
      </c>
      <c r="H1203" s="32" t="str">
        <f>料單!I1085</f>
        <v/>
      </c>
      <c r="I1203" s="32">
        <f>料單!J1085</f>
        <v>0</v>
      </c>
      <c r="J1203" s="32">
        <f>料單!K1085</f>
        <v>0</v>
      </c>
      <c r="K1203" s="53">
        <f ca="1">板材才數分析.!O831</f>
        <v>0</v>
      </c>
      <c r="M1203" s="32" t="str">
        <f>IFERROR(
    INDEX(單價表!$E$3:$M$1000,
          MATCH($C1203, 單價表!$B$3:$B$1000, 0),
          MATCH($I1203, 單價表!$E$2:$M$2, 0)
    ),
    ""
)</f>
        <v/>
      </c>
      <c r="O1203" s="32" t="str">
        <f>料單!P1085</f>
        <v/>
      </c>
      <c r="P1203" s="32" t="str">
        <f>料單!Q1085</f>
        <v/>
      </c>
      <c r="Q1203" s="32" t="str">
        <f>料單!R1085</f>
        <v/>
      </c>
      <c r="R1203" s="32">
        <f>料單!S1085</f>
        <v>0</v>
      </c>
    </row>
    <row r="1204" spans="1:18" x14ac:dyDescent="0.25">
      <c r="A1204" s="32">
        <f>[1]板材才數分析.!D832</f>
        <v>28021</v>
      </c>
      <c r="B1204" s="32">
        <f>料單!E1086</f>
        <v>0</v>
      </c>
      <c r="C1204" s="32">
        <f>料單!L1086</f>
        <v>0</v>
      </c>
      <c r="D1204" s="32" t="str">
        <f>料單!M1086</f>
        <v/>
      </c>
      <c r="E1204" s="32">
        <f>料單!F1086</f>
        <v>0</v>
      </c>
      <c r="F1204" s="32" t="str">
        <f>料單!G1086</f>
        <v/>
      </c>
      <c r="G1204" s="32">
        <f>料單!H1086</f>
        <v>0</v>
      </c>
      <c r="H1204" s="32" t="str">
        <f>料單!I1086</f>
        <v/>
      </c>
      <c r="I1204" s="32">
        <f>料單!J1086</f>
        <v>0</v>
      </c>
      <c r="J1204" s="32">
        <f>料單!K1086</f>
        <v>0</v>
      </c>
      <c r="K1204" s="53">
        <f ca="1">板材才數分析.!O832</f>
        <v>0</v>
      </c>
      <c r="M1204" s="32" t="str">
        <f>IFERROR(
    INDEX(單價表!$E$3:$M$1000,
          MATCH($C1204, 單價表!$B$3:$B$1000, 0),
          MATCH($I1204, 單價表!$E$2:$M$2, 0)
    ),
    ""
)</f>
        <v/>
      </c>
      <c r="O1204" s="32" t="str">
        <f>料單!P1086</f>
        <v/>
      </c>
      <c r="P1204" s="32" t="str">
        <f>料單!Q1086</f>
        <v/>
      </c>
      <c r="Q1204" s="32" t="str">
        <f>料單!R1086</f>
        <v/>
      </c>
      <c r="R1204" s="32">
        <f>料單!S1086</f>
        <v>0</v>
      </c>
    </row>
    <row r="1205" spans="1:18" x14ac:dyDescent="0.25">
      <c r="A1205" s="32">
        <f>[1]板材才數分析.!D833</f>
        <v>28022</v>
      </c>
      <c r="B1205" s="32">
        <f>料單!E1087</f>
        <v>0</v>
      </c>
      <c r="C1205" s="32">
        <f>料單!L1087</f>
        <v>0</v>
      </c>
      <c r="D1205" s="32" t="str">
        <f>料單!M1087</f>
        <v/>
      </c>
      <c r="E1205" s="32">
        <f>料單!F1087</f>
        <v>0</v>
      </c>
      <c r="F1205" s="32" t="str">
        <f>料單!G1087</f>
        <v/>
      </c>
      <c r="G1205" s="32">
        <f>料單!H1087</f>
        <v>0</v>
      </c>
      <c r="H1205" s="32" t="str">
        <f>料單!I1087</f>
        <v/>
      </c>
      <c r="I1205" s="32">
        <f>料單!J1087</f>
        <v>0</v>
      </c>
      <c r="J1205" s="32">
        <f>料單!K1087</f>
        <v>0</v>
      </c>
      <c r="K1205" s="53">
        <f ca="1">板材才數分析.!O833</f>
        <v>0</v>
      </c>
      <c r="M1205" s="32" t="str">
        <f>IFERROR(
    INDEX(單價表!$E$3:$M$1000,
          MATCH($C1205, 單價表!$B$3:$B$1000, 0),
          MATCH($I1205, 單價表!$E$2:$M$2, 0)
    ),
    ""
)</f>
        <v/>
      </c>
      <c r="O1205" s="32" t="str">
        <f>料單!P1087</f>
        <v/>
      </c>
      <c r="P1205" s="32" t="str">
        <f>料單!Q1087</f>
        <v/>
      </c>
      <c r="Q1205" s="32" t="str">
        <f>料單!R1087</f>
        <v/>
      </c>
      <c r="R1205" s="32">
        <f>料單!S1087</f>
        <v>0</v>
      </c>
    </row>
    <row r="1206" spans="1:18" x14ac:dyDescent="0.25">
      <c r="A1206" s="32">
        <f>[1]板材才數分析.!D834</f>
        <v>28023</v>
      </c>
      <c r="B1206" s="32">
        <f>料單!E1088</f>
        <v>0</v>
      </c>
      <c r="C1206" s="32">
        <f>料單!L1088</f>
        <v>0</v>
      </c>
      <c r="D1206" s="32" t="str">
        <f>料單!M1088</f>
        <v/>
      </c>
      <c r="E1206" s="32">
        <f>料單!F1088</f>
        <v>0</v>
      </c>
      <c r="F1206" s="32" t="str">
        <f>料單!G1088</f>
        <v/>
      </c>
      <c r="G1206" s="32">
        <f>料單!H1088</f>
        <v>0</v>
      </c>
      <c r="H1206" s="32" t="str">
        <f>料單!I1088</f>
        <v/>
      </c>
      <c r="I1206" s="32">
        <f>料單!J1088</f>
        <v>0</v>
      </c>
      <c r="J1206" s="32">
        <f>料單!K1088</f>
        <v>0</v>
      </c>
      <c r="K1206" s="53">
        <f ca="1">板材才數分析.!O834</f>
        <v>0</v>
      </c>
      <c r="M1206" s="32" t="str">
        <f>IFERROR(
    INDEX(單價表!$E$3:$M$1000,
          MATCH($C1206, 單價表!$B$3:$B$1000, 0),
          MATCH($I1206, 單價表!$E$2:$M$2, 0)
    ),
    ""
)</f>
        <v/>
      </c>
      <c r="O1206" s="32" t="str">
        <f>料單!P1088</f>
        <v/>
      </c>
      <c r="P1206" s="32" t="str">
        <f>料單!Q1088</f>
        <v/>
      </c>
      <c r="Q1206" s="32" t="str">
        <f>料單!R1088</f>
        <v/>
      </c>
      <c r="R1206" s="32">
        <f>料單!S1088</f>
        <v>0</v>
      </c>
    </row>
    <row r="1207" spans="1:18" x14ac:dyDescent="0.25">
      <c r="A1207" s="32">
        <f>[1]板材才數分析.!D835</f>
        <v>28024</v>
      </c>
      <c r="B1207" s="32">
        <f>料單!E1089</f>
        <v>0</v>
      </c>
      <c r="C1207" s="32">
        <f>料單!L1089</f>
        <v>0</v>
      </c>
      <c r="D1207" s="32" t="str">
        <f>料單!M1089</f>
        <v/>
      </c>
      <c r="E1207" s="32">
        <f>料單!F1089</f>
        <v>0</v>
      </c>
      <c r="F1207" s="32" t="str">
        <f>料單!G1089</f>
        <v/>
      </c>
      <c r="G1207" s="32">
        <f>料單!H1089</f>
        <v>0</v>
      </c>
      <c r="H1207" s="32" t="str">
        <f>料單!I1089</f>
        <v/>
      </c>
      <c r="I1207" s="32">
        <f>料單!J1089</f>
        <v>0</v>
      </c>
      <c r="J1207" s="32">
        <f>料單!K1089</f>
        <v>0</v>
      </c>
      <c r="K1207" s="53">
        <f ca="1">板材才數分析.!O835</f>
        <v>0</v>
      </c>
      <c r="M1207" s="32" t="str">
        <f>IFERROR(
    INDEX(單價表!$E$3:$M$1000,
          MATCH($C1207, 單價表!$B$3:$B$1000, 0),
          MATCH($I1207, 單價表!$E$2:$M$2, 0)
    ),
    ""
)</f>
        <v/>
      </c>
      <c r="O1207" s="32" t="str">
        <f>料單!P1089</f>
        <v/>
      </c>
      <c r="P1207" s="32" t="str">
        <f>料單!Q1089</f>
        <v/>
      </c>
      <c r="Q1207" s="32" t="str">
        <f>料單!R1089</f>
        <v/>
      </c>
      <c r="R1207" s="32">
        <f>料單!S1089</f>
        <v>0</v>
      </c>
    </row>
    <row r="1208" spans="1:18" x14ac:dyDescent="0.25">
      <c r="A1208" s="32">
        <f>[1]板材才數分析.!D836</f>
        <v>28025</v>
      </c>
      <c r="B1208" s="32">
        <f>料單!E1090</f>
        <v>0</v>
      </c>
      <c r="C1208" s="32">
        <f>料單!L1090</f>
        <v>0</v>
      </c>
      <c r="D1208" s="32" t="str">
        <f>料單!M1090</f>
        <v/>
      </c>
      <c r="E1208" s="32">
        <f>料單!F1090</f>
        <v>0</v>
      </c>
      <c r="F1208" s="32" t="str">
        <f>料單!G1090</f>
        <v/>
      </c>
      <c r="G1208" s="32">
        <f>料單!H1090</f>
        <v>0</v>
      </c>
      <c r="H1208" s="32" t="str">
        <f>料單!I1090</f>
        <v/>
      </c>
      <c r="I1208" s="32">
        <f>料單!J1090</f>
        <v>0</v>
      </c>
      <c r="J1208" s="32">
        <f>料單!K1090</f>
        <v>0</v>
      </c>
      <c r="K1208" s="53">
        <f ca="1">板材才數分析.!O836</f>
        <v>0</v>
      </c>
      <c r="M1208" s="32" t="str">
        <f>IFERROR(
    INDEX(單價表!$E$3:$M$1000,
          MATCH($C1208, 單價表!$B$3:$B$1000, 0),
          MATCH($I1208, 單價表!$E$2:$M$2, 0)
    ),
    ""
)</f>
        <v/>
      </c>
      <c r="O1208" s="32" t="str">
        <f>料單!P1090</f>
        <v/>
      </c>
      <c r="P1208" s="32" t="str">
        <f>料單!Q1090</f>
        <v/>
      </c>
      <c r="Q1208" s="32" t="str">
        <f>料單!R1090</f>
        <v/>
      </c>
      <c r="R1208" s="32">
        <f>料單!S1090</f>
        <v>0</v>
      </c>
    </row>
    <row r="1209" spans="1:18" x14ac:dyDescent="0.25">
      <c r="A1209" s="32">
        <f>[1]板材才數分析.!D837</f>
        <v>28026</v>
      </c>
      <c r="B1209" s="32">
        <f>料單!E1091</f>
        <v>0</v>
      </c>
      <c r="C1209" s="32">
        <f>料單!L1091</f>
        <v>0</v>
      </c>
      <c r="D1209" s="32" t="str">
        <f>料單!M1091</f>
        <v/>
      </c>
      <c r="E1209" s="32">
        <f>料單!F1091</f>
        <v>0</v>
      </c>
      <c r="F1209" s="32" t="str">
        <f>料單!G1091</f>
        <v/>
      </c>
      <c r="G1209" s="32">
        <f>料單!H1091</f>
        <v>0</v>
      </c>
      <c r="H1209" s="32" t="str">
        <f>料單!I1091</f>
        <v/>
      </c>
      <c r="I1209" s="32">
        <f>料單!J1091</f>
        <v>0</v>
      </c>
      <c r="J1209" s="32">
        <f>料單!K1091</f>
        <v>0</v>
      </c>
      <c r="K1209" s="53">
        <f ca="1">板材才數分析.!O837</f>
        <v>0</v>
      </c>
      <c r="M1209" s="32" t="str">
        <f>IFERROR(
    INDEX(單價表!$E$3:$M$1000,
          MATCH($C1209, 單價表!$B$3:$B$1000, 0),
          MATCH($I1209, 單價表!$E$2:$M$2, 0)
    ),
    ""
)</f>
        <v/>
      </c>
      <c r="O1209" s="32" t="str">
        <f>料單!P1091</f>
        <v/>
      </c>
      <c r="P1209" s="32" t="str">
        <f>料單!Q1091</f>
        <v/>
      </c>
      <c r="Q1209" s="32" t="str">
        <f>料單!R1091</f>
        <v/>
      </c>
      <c r="R1209" s="32">
        <f>料單!S1091</f>
        <v>0</v>
      </c>
    </row>
    <row r="1210" spans="1:18" x14ac:dyDescent="0.25">
      <c r="A1210" s="32">
        <f>[1]板材才數分析.!D838</f>
        <v>28027</v>
      </c>
      <c r="B1210" s="32">
        <f>料單!E1092</f>
        <v>0</v>
      </c>
      <c r="C1210" s="32">
        <f>料單!L1092</f>
        <v>0</v>
      </c>
      <c r="D1210" s="32" t="str">
        <f>料單!M1092</f>
        <v/>
      </c>
      <c r="E1210" s="32">
        <f>料單!F1092</f>
        <v>0</v>
      </c>
      <c r="F1210" s="32" t="str">
        <f>料單!G1092</f>
        <v/>
      </c>
      <c r="G1210" s="32">
        <f>料單!H1092</f>
        <v>0</v>
      </c>
      <c r="H1210" s="32" t="str">
        <f>料單!I1092</f>
        <v/>
      </c>
      <c r="I1210" s="32">
        <f>料單!J1092</f>
        <v>0</v>
      </c>
      <c r="J1210" s="32">
        <f>料單!K1092</f>
        <v>0</v>
      </c>
      <c r="K1210" s="53">
        <f ca="1">板材才數分析.!O838</f>
        <v>0</v>
      </c>
      <c r="M1210" s="32" t="str">
        <f>IFERROR(
    INDEX(單價表!$E$3:$M$1000,
          MATCH($C1210, 單價表!$B$3:$B$1000, 0),
          MATCH($I1210, 單價表!$E$2:$M$2, 0)
    ),
    ""
)</f>
        <v/>
      </c>
      <c r="O1210" s="32" t="str">
        <f>料單!P1092</f>
        <v/>
      </c>
      <c r="P1210" s="32" t="str">
        <f>料單!Q1092</f>
        <v/>
      </c>
      <c r="Q1210" s="32" t="str">
        <f>料單!R1092</f>
        <v/>
      </c>
      <c r="R1210" s="32">
        <f>料單!S1092</f>
        <v>0</v>
      </c>
    </row>
    <row r="1211" spans="1:18" x14ac:dyDescent="0.25">
      <c r="A1211" s="32">
        <f>[1]板材才數分析.!D839</f>
        <v>28028</v>
      </c>
      <c r="B1211" s="32">
        <f>料單!E1093</f>
        <v>0</v>
      </c>
      <c r="C1211" s="32">
        <f>料單!L1093</f>
        <v>0</v>
      </c>
      <c r="D1211" s="32" t="str">
        <f>料單!M1093</f>
        <v/>
      </c>
      <c r="E1211" s="32">
        <f>料單!F1093</f>
        <v>0</v>
      </c>
      <c r="F1211" s="32" t="str">
        <f>料單!G1093</f>
        <v/>
      </c>
      <c r="G1211" s="32">
        <f>料單!H1093</f>
        <v>0</v>
      </c>
      <c r="H1211" s="32" t="str">
        <f>料單!I1093</f>
        <v/>
      </c>
      <c r="I1211" s="32">
        <f>料單!J1093</f>
        <v>0</v>
      </c>
      <c r="J1211" s="32">
        <f>料單!K1093</f>
        <v>0</v>
      </c>
      <c r="K1211" s="53">
        <f ca="1">板材才數分析.!O839</f>
        <v>0</v>
      </c>
      <c r="M1211" s="32" t="str">
        <f>IFERROR(
    INDEX(單價表!$E$3:$M$1000,
          MATCH($C1211, 單價表!$B$3:$B$1000, 0),
          MATCH($I1211, 單價表!$E$2:$M$2, 0)
    ),
    ""
)</f>
        <v/>
      </c>
      <c r="O1211" s="32" t="str">
        <f>料單!P1093</f>
        <v/>
      </c>
      <c r="P1211" s="32" t="str">
        <f>料單!Q1093</f>
        <v/>
      </c>
      <c r="Q1211" s="32" t="str">
        <f>料單!R1093</f>
        <v/>
      </c>
      <c r="R1211" s="32">
        <f>料單!S1093</f>
        <v>0</v>
      </c>
    </row>
    <row r="1212" spans="1:18" x14ac:dyDescent="0.25">
      <c r="A1212" s="32">
        <f>[1]板材才數分析.!D840</f>
        <v>28029</v>
      </c>
      <c r="B1212" s="32">
        <f>料單!E1094</f>
        <v>0</v>
      </c>
      <c r="C1212" s="32">
        <f>料單!L1094</f>
        <v>0</v>
      </c>
      <c r="D1212" s="32" t="str">
        <f>料單!M1094</f>
        <v/>
      </c>
      <c r="E1212" s="32">
        <f>料單!F1094</f>
        <v>0</v>
      </c>
      <c r="F1212" s="32" t="str">
        <f>料單!G1094</f>
        <v/>
      </c>
      <c r="G1212" s="32">
        <f>料單!H1094</f>
        <v>0</v>
      </c>
      <c r="H1212" s="32" t="str">
        <f>料單!I1094</f>
        <v/>
      </c>
      <c r="I1212" s="32">
        <f>料單!J1094</f>
        <v>0</v>
      </c>
      <c r="J1212" s="32">
        <f>料單!K1094</f>
        <v>0</v>
      </c>
      <c r="K1212" s="53">
        <f ca="1">板材才數分析.!O840</f>
        <v>0</v>
      </c>
      <c r="M1212" s="32" t="str">
        <f>IFERROR(
    INDEX(單價表!$E$3:$M$1000,
          MATCH($C1212, 單價表!$B$3:$B$1000, 0),
          MATCH($I1212, 單價表!$E$2:$M$2, 0)
    ),
    ""
)</f>
        <v/>
      </c>
      <c r="O1212" s="32" t="str">
        <f>料單!P1094</f>
        <v/>
      </c>
      <c r="P1212" s="32" t="str">
        <f>料單!Q1094</f>
        <v/>
      </c>
      <c r="Q1212" s="32" t="str">
        <f>料單!R1094</f>
        <v/>
      </c>
      <c r="R1212" s="32">
        <f>料單!S1094</f>
        <v>0</v>
      </c>
    </row>
    <row r="1213" spans="1:18" x14ac:dyDescent="0.25">
      <c r="A1213" s="32">
        <f>[1]板材才數分析.!D841</f>
        <v>28030</v>
      </c>
      <c r="B1213" s="32">
        <f>料單!E1095</f>
        <v>0</v>
      </c>
      <c r="C1213" s="32">
        <f>料單!L1095</f>
        <v>0</v>
      </c>
      <c r="D1213" s="32" t="str">
        <f>料單!M1095</f>
        <v/>
      </c>
      <c r="E1213" s="32">
        <f>料單!F1095</f>
        <v>0</v>
      </c>
      <c r="F1213" s="32" t="str">
        <f>料單!G1095</f>
        <v/>
      </c>
      <c r="G1213" s="32">
        <f>料單!H1095</f>
        <v>0</v>
      </c>
      <c r="H1213" s="32" t="str">
        <f>料單!I1095</f>
        <v/>
      </c>
      <c r="I1213" s="32">
        <f>料單!J1095</f>
        <v>0</v>
      </c>
      <c r="J1213" s="32">
        <f>料單!K1095</f>
        <v>0</v>
      </c>
      <c r="K1213" s="53">
        <f ca="1">板材才數分析.!O841</f>
        <v>0</v>
      </c>
      <c r="M1213" s="32" t="str">
        <f>IFERROR(
    INDEX(單價表!$E$3:$M$1000,
          MATCH($C1213, 單價表!$B$3:$B$1000, 0),
          MATCH($I1213, 單價表!$E$2:$M$2, 0)
    ),
    ""
)</f>
        <v/>
      </c>
      <c r="O1213" s="32" t="str">
        <f>料單!P1095</f>
        <v/>
      </c>
      <c r="P1213" s="32" t="str">
        <f>料單!Q1095</f>
        <v/>
      </c>
      <c r="Q1213" s="32" t="str">
        <f>料單!R1095</f>
        <v/>
      </c>
      <c r="R1213" s="32">
        <f>料單!S1095</f>
        <v>0</v>
      </c>
    </row>
    <row r="1214" spans="1:18" x14ac:dyDescent="0.25">
      <c r="B1214" s="400"/>
      <c r="C1214" s="400"/>
      <c r="D1214" s="400"/>
      <c r="E1214" s="400"/>
      <c r="F1214" s="400"/>
      <c r="G1214" s="400"/>
      <c r="H1214" s="400"/>
      <c r="I1214" s="400"/>
      <c r="J1214" s="400"/>
      <c r="K1214" s="401"/>
      <c r="L1214" s="400" t="str">
        <f>IFERROR(VLOOKUP(C1214,[1]資料庫!$K$3:$AA$10,17,FALSE),"")</f>
        <v/>
      </c>
      <c r="M1214" s="400"/>
    </row>
    <row r="1215" spans="1:18" x14ac:dyDescent="0.25">
      <c r="B1215" s="400"/>
      <c r="C1215" s="400"/>
      <c r="D1215" s="400"/>
      <c r="E1215" s="400"/>
      <c r="F1215" s="400"/>
      <c r="G1215" s="400"/>
      <c r="H1215" s="400"/>
      <c r="I1215" s="400"/>
      <c r="J1215" s="400"/>
      <c r="K1215" s="401"/>
      <c r="L1215" s="400" t="str">
        <f>IFERROR(VLOOKUP(C1215,[1]資料庫!$K$3:$AA$10,17,FALSE),"")</f>
        <v/>
      </c>
      <c r="M1215" s="400"/>
    </row>
    <row r="1216" spans="1:18" x14ac:dyDescent="0.25">
      <c r="B1216" s="400"/>
      <c r="C1216" s="400"/>
      <c r="D1216" s="400"/>
      <c r="E1216" s="400"/>
      <c r="F1216" s="400"/>
      <c r="G1216" s="400"/>
      <c r="H1216" s="400"/>
      <c r="I1216" s="400"/>
      <c r="J1216" s="400"/>
      <c r="K1216" s="401"/>
      <c r="L1216" s="400" t="str">
        <f>IFERROR(VLOOKUP(C1216,[1]資料庫!$K$3:$AA$10,17,FALSE),"")</f>
        <v/>
      </c>
      <c r="M1216" s="400"/>
    </row>
    <row r="1217" spans="1:18" x14ac:dyDescent="0.25">
      <c r="B1217" s="400"/>
      <c r="C1217" s="400"/>
      <c r="D1217" s="400"/>
      <c r="E1217" s="400"/>
      <c r="F1217" s="400"/>
      <c r="G1217" s="400"/>
      <c r="H1217" s="400"/>
      <c r="I1217" s="400"/>
      <c r="J1217" s="400"/>
      <c r="K1217" s="401"/>
      <c r="L1217" s="400" t="str">
        <f>IFERROR(VLOOKUP(C1217,[1]資料庫!$K$3:$AA$10,17,FALSE),"")</f>
        <v/>
      </c>
      <c r="M1217" s="400"/>
    </row>
    <row r="1218" spans="1:18" x14ac:dyDescent="0.25">
      <c r="B1218" s="400"/>
      <c r="C1218" s="400"/>
      <c r="D1218" s="400"/>
      <c r="E1218" s="400"/>
      <c r="F1218" s="400"/>
      <c r="G1218" s="400"/>
      <c r="H1218" s="400"/>
      <c r="I1218" s="400"/>
      <c r="J1218" s="400"/>
      <c r="K1218" s="401"/>
      <c r="L1218" s="400" t="str">
        <f>IFERROR(VLOOKUP(C1218,[1]資料庫!$K$3:$AA$10,17,FALSE),"")</f>
        <v/>
      </c>
      <c r="M1218" s="400"/>
    </row>
    <row r="1219" spans="1:18" x14ac:dyDescent="0.25">
      <c r="B1219" s="400"/>
      <c r="C1219" s="400"/>
      <c r="D1219" s="400"/>
      <c r="E1219" s="400"/>
      <c r="F1219" s="400"/>
      <c r="G1219" s="400"/>
      <c r="H1219" s="400"/>
      <c r="I1219" s="400"/>
      <c r="J1219" s="400"/>
      <c r="K1219" s="401"/>
      <c r="L1219" s="400" t="str">
        <f>IFERROR(VLOOKUP(C1219,[1]資料庫!$K$3:$AA$10,17,FALSE),"")</f>
        <v/>
      </c>
      <c r="M1219" s="400"/>
    </row>
    <row r="1220" spans="1:18" x14ac:dyDescent="0.25">
      <c r="H1220" s="524" t="s">
        <v>67</v>
      </c>
      <c r="I1220" s="524"/>
      <c r="J1220" s="524"/>
      <c r="K1220" s="54">
        <f ca="1">SUM(K1184:K1219)</f>
        <v>0</v>
      </c>
      <c r="L1220" s="48" t="str">
        <f>L1184</f>
        <v/>
      </c>
      <c r="M1220" s="48"/>
      <c r="N1220" s="49"/>
      <c r="O1220" s="466">
        <f ca="1">SUM(N1184:N1219)</f>
        <v>0</v>
      </c>
      <c r="P1220" s="47"/>
    </row>
    <row r="1221" spans="1:18" x14ac:dyDescent="0.25">
      <c r="A1221" s="403" t="str">
        <f>料單!A1098</f>
        <v>櫃體名稱</v>
      </c>
      <c r="B1221" s="403">
        <f>料單!C1098</f>
        <v>0</v>
      </c>
    </row>
    <row r="1222" spans="1:18" x14ac:dyDescent="0.25">
      <c r="A1222" s="403" t="str">
        <f>料單!A1099</f>
        <v>櫃號</v>
      </c>
      <c r="B1222" s="403">
        <f>料單!C1099</f>
        <v>29</v>
      </c>
    </row>
    <row r="1223" spans="1:18" x14ac:dyDescent="0.25">
      <c r="A1223" s="403" t="str">
        <f>料單!A1100</f>
        <v>櫃高</v>
      </c>
      <c r="B1223" s="403">
        <f>料單!C1100</f>
        <v>0</v>
      </c>
    </row>
    <row r="1224" spans="1:18" x14ac:dyDescent="0.25">
      <c r="A1224" s="403" t="str">
        <f>料單!A1101</f>
        <v>櫃深</v>
      </c>
      <c r="B1224" s="403">
        <f>料單!C1101</f>
        <v>0</v>
      </c>
    </row>
    <row r="1225" spans="1:18" x14ac:dyDescent="0.25">
      <c r="A1225" s="403" t="str">
        <f>料單!A1102</f>
        <v>櫃寬</v>
      </c>
      <c r="B1225" s="403">
        <f>料單!C1102</f>
        <v>0</v>
      </c>
    </row>
    <row r="1226" spans="1:18" x14ac:dyDescent="0.25">
      <c r="A1226" s="46" t="s">
        <v>79</v>
      </c>
      <c r="B1226" s="46" t="s">
        <v>236</v>
      </c>
      <c r="C1226" s="46" t="s">
        <v>1651</v>
      </c>
      <c r="D1226" s="46" t="s">
        <v>81</v>
      </c>
      <c r="E1226" s="46" t="s">
        <v>0</v>
      </c>
      <c r="F1226" s="46" t="s">
        <v>17</v>
      </c>
      <c r="G1226" s="46" t="s">
        <v>1</v>
      </c>
      <c r="H1226" s="46" t="s">
        <v>17</v>
      </c>
      <c r="I1226" s="46" t="s">
        <v>85</v>
      </c>
      <c r="J1226" s="46" t="s">
        <v>66</v>
      </c>
      <c r="K1226" s="61" t="s">
        <v>2726</v>
      </c>
      <c r="L1226" s="46" t="s">
        <v>87</v>
      </c>
      <c r="M1226" s="46" t="s">
        <v>234</v>
      </c>
      <c r="N1226" s="50" t="s">
        <v>88</v>
      </c>
      <c r="O1226" s="46" t="s">
        <v>9</v>
      </c>
      <c r="P1226" s="46" t="s">
        <v>9</v>
      </c>
      <c r="Q1226" s="46" t="s">
        <v>9</v>
      </c>
      <c r="R1226" s="46" t="s">
        <v>9</v>
      </c>
    </row>
    <row r="1227" spans="1:18" x14ac:dyDescent="0.25">
      <c r="A1227" s="32">
        <f>[1]板材才數分析.!D842</f>
        <v>29001</v>
      </c>
      <c r="B1227" s="32" t="str">
        <f>料單!E1105</f>
        <v>頂板</v>
      </c>
      <c r="C1227" s="32">
        <f>料單!L1105</f>
        <v>0</v>
      </c>
      <c r="D1227" s="32" t="str">
        <f>料單!M1105</f>
        <v/>
      </c>
      <c r="E1227" s="32">
        <f>料單!F1105</f>
        <v>-36</v>
      </c>
      <c r="F1227" s="32" t="str">
        <f>料單!G1105</f>
        <v>AA</v>
      </c>
      <c r="G1227" s="32">
        <f>料單!H1105</f>
        <v>0</v>
      </c>
      <c r="H1227" s="32" t="str">
        <f>料單!I1105</f>
        <v/>
      </c>
      <c r="I1227" s="32">
        <f>料單!J1105</f>
        <v>18</v>
      </c>
      <c r="J1227" s="32">
        <f>料單!K1105</f>
        <v>0</v>
      </c>
      <c r="K1227" s="53">
        <f ca="1">板材才數分析.!O842</f>
        <v>0</v>
      </c>
      <c r="L1227" s="32" t="str">
        <f>IFERROR(VLOOKUP(C1227,[1]資料庫!$K$3:$AA$10,17,FALSE),"")</f>
        <v/>
      </c>
      <c r="M1227" s="32">
        <f>IFERROR(
    INDEX(單價表!$E$3:$M$1000,
          MATCH($C1227, 單價表!$B$3:$B$1000, 0),
          MATCH($I1227, 單價表!$E$2:$M$2, 0)
    ),
    ""
)</f>
        <v>99</v>
      </c>
      <c r="N1227" s="35">
        <f t="shared" ref="N1227:N1243" ca="1" si="34">IFERROR((K1227*M1227),"")</f>
        <v>0</v>
      </c>
      <c r="O1227" s="32" t="str">
        <f>料單!P1105</f>
        <v>背板溝</v>
      </c>
      <c r="P1227" s="32" t="str">
        <f>料單!Q1105</f>
        <v>側</v>
      </c>
      <c r="Q1227" s="32" t="str">
        <f>料單!R1105</f>
        <v/>
      </c>
      <c r="R1227" s="32">
        <f>料單!S1105</f>
        <v>0</v>
      </c>
    </row>
    <row r="1228" spans="1:18" x14ac:dyDescent="0.25">
      <c r="A1228" s="32">
        <f>[1]板材才數分析.!D843</f>
        <v>29002</v>
      </c>
      <c r="B1228" s="32" t="str">
        <f>料單!E1106</f>
        <v>底板</v>
      </c>
      <c r="C1228" s="32">
        <f>料單!L1106</f>
        <v>0</v>
      </c>
      <c r="D1228" s="32" t="str">
        <f>料單!M1106</f>
        <v/>
      </c>
      <c r="E1228" s="32">
        <f>料單!F1106</f>
        <v>-36</v>
      </c>
      <c r="F1228" s="32" t="str">
        <f>料單!G1106</f>
        <v>AA</v>
      </c>
      <c r="G1228" s="32">
        <f>料單!H1106</f>
        <v>0</v>
      </c>
      <c r="H1228" s="32" t="str">
        <f>料單!I1106</f>
        <v/>
      </c>
      <c r="I1228" s="32">
        <f>料單!J1106</f>
        <v>18</v>
      </c>
      <c r="J1228" s="32">
        <f>料單!K1106</f>
        <v>0</v>
      </c>
      <c r="K1228" s="53">
        <f ca="1">板材才數分析.!O843</f>
        <v>0</v>
      </c>
      <c r="L1228" s="32" t="str">
        <f>IFERROR(VLOOKUP(C1228,[1]資料庫!$K$3:$AA$10,17,FALSE),"")</f>
        <v/>
      </c>
      <c r="M1228" s="32">
        <f>IFERROR(
    INDEX(單價表!$E$3:$M$1000,
          MATCH($C1228, 單價表!$B$3:$B$1000, 0),
          MATCH($I1228, 單價表!$E$2:$M$2, 0)
    ),
    ""
)</f>
        <v>99</v>
      </c>
      <c r="N1228" s="35">
        <f t="shared" ca="1" si="34"/>
        <v>0</v>
      </c>
      <c r="O1228" s="32" t="str">
        <f>料單!P1106</f>
        <v>背板溝</v>
      </c>
      <c r="P1228" s="32" t="str">
        <f>料單!Q1106</f>
        <v>側</v>
      </c>
      <c r="Q1228" s="32" t="str">
        <f>料單!R1106</f>
        <v/>
      </c>
      <c r="R1228" s="32">
        <f>料單!S1106</f>
        <v>0</v>
      </c>
    </row>
    <row r="1229" spans="1:18" x14ac:dyDescent="0.25">
      <c r="A1229" s="32">
        <f>[1]板材才數分析.!D844</f>
        <v>29003</v>
      </c>
      <c r="B1229" s="32" t="str">
        <f>料單!E1107</f>
        <v>左側板</v>
      </c>
      <c r="C1229" s="32">
        <f>料單!L1107</f>
        <v>0</v>
      </c>
      <c r="D1229" s="32" t="str">
        <f>料單!M1107</f>
        <v/>
      </c>
      <c r="E1229" s="32">
        <f>料單!F1107</f>
        <v>0</v>
      </c>
      <c r="F1229" s="32" t="str">
        <f>料單!G1107</f>
        <v>AA</v>
      </c>
      <c r="G1229" s="32">
        <f>料單!H1107</f>
        <v>0</v>
      </c>
      <c r="H1229" s="32" t="str">
        <f>料單!I1107</f>
        <v>AA</v>
      </c>
      <c r="I1229" s="32">
        <f>料單!J1107</f>
        <v>18</v>
      </c>
      <c r="J1229" s="32">
        <f>料單!K1107</f>
        <v>0</v>
      </c>
      <c r="K1229" s="53">
        <f ca="1">板材才數分析.!O844</f>
        <v>0</v>
      </c>
      <c r="L1229" s="32" t="str">
        <f>IFERROR(VLOOKUP(C1229,[1]資料庫!$K$3:$AA$10,17,FALSE),"")</f>
        <v/>
      </c>
      <c r="M1229" s="32">
        <f>IFERROR(
    INDEX(單價表!$E$3:$M$1000,
          MATCH($C1229, 單價表!$B$3:$B$1000, 0),
          MATCH($I1229, 單價表!$E$2:$M$2, 0)
    ),
    ""
)</f>
        <v>99</v>
      </c>
      <c r="N1229" s="35">
        <f t="shared" ca="1" si="34"/>
        <v>0</v>
      </c>
      <c r="O1229" s="32" t="str">
        <f>料單!P1107</f>
        <v>背板溝</v>
      </c>
      <c r="P1229" s="32" t="str">
        <f>料單!Q1107</f>
        <v>面</v>
      </c>
      <c r="Q1229" s="32" t="str">
        <f>料單!R1107</f>
        <v>排</v>
      </c>
      <c r="R1229" s="32">
        <f>料單!S1107</f>
        <v>0</v>
      </c>
    </row>
    <row r="1230" spans="1:18" x14ac:dyDescent="0.25">
      <c r="A1230" s="32">
        <f>[1]板材才數分析.!D845</f>
        <v>29004</v>
      </c>
      <c r="B1230" s="32" t="str">
        <f>料單!E1108</f>
        <v>右側板</v>
      </c>
      <c r="C1230" s="32">
        <f>料單!L1108</f>
        <v>0</v>
      </c>
      <c r="D1230" s="32" t="str">
        <f>料單!M1108</f>
        <v/>
      </c>
      <c r="E1230" s="32">
        <f>料單!F1108</f>
        <v>0</v>
      </c>
      <c r="F1230" s="32" t="str">
        <f>料單!G1108</f>
        <v>AA</v>
      </c>
      <c r="G1230" s="32">
        <f>料單!H1108</f>
        <v>0</v>
      </c>
      <c r="H1230" s="32" t="str">
        <f>料單!I1108</f>
        <v>AA</v>
      </c>
      <c r="I1230" s="32">
        <f>料單!J1108</f>
        <v>18</v>
      </c>
      <c r="J1230" s="32">
        <f>料單!K1108</f>
        <v>0</v>
      </c>
      <c r="K1230" s="53">
        <f ca="1">板材才數分析.!O845</f>
        <v>0</v>
      </c>
      <c r="L1230" s="32" t="str">
        <f>IFERROR(VLOOKUP(C1230,[1]資料庫!$K$3:$AA$10,17,FALSE),"")</f>
        <v/>
      </c>
      <c r="M1230" s="32">
        <f>IFERROR(
    INDEX(單價表!$E$3:$M$1000,
          MATCH($C1230, 單價表!$B$3:$B$1000, 0),
          MATCH($I1230, 單價表!$E$2:$M$2, 0)
    ),
    ""
)</f>
        <v>99</v>
      </c>
      <c r="N1230" s="35">
        <f t="shared" ca="1" si="34"/>
        <v>0</v>
      </c>
      <c r="O1230" s="32" t="str">
        <f>料單!P1108</f>
        <v>背板溝</v>
      </c>
      <c r="P1230" s="32" t="str">
        <f>料單!Q1108</f>
        <v>面</v>
      </c>
      <c r="Q1230" s="32" t="str">
        <f>料單!R1108</f>
        <v>排</v>
      </c>
      <c r="R1230" s="32">
        <f>料單!S1108</f>
        <v>0</v>
      </c>
    </row>
    <row r="1231" spans="1:18" x14ac:dyDescent="0.25">
      <c r="A1231" s="32">
        <f>[1]板材才數分析.!D846</f>
        <v>29005</v>
      </c>
      <c r="B1231" s="32" t="str">
        <f>料單!E1109</f>
        <v>背板</v>
      </c>
      <c r="C1231" s="32">
        <f>料單!L1109</f>
        <v>0</v>
      </c>
      <c r="D1231" s="32" t="str">
        <f>料單!M1109</f>
        <v/>
      </c>
      <c r="E1231" s="32">
        <f>料單!F1109</f>
        <v>-22</v>
      </c>
      <c r="F1231" s="32" t="str">
        <f>料單!G1109</f>
        <v/>
      </c>
      <c r="G1231" s="32">
        <f>料單!H1109</f>
        <v>-22</v>
      </c>
      <c r="H1231" s="32" t="str">
        <f>料單!I1109</f>
        <v/>
      </c>
      <c r="I1231" s="32">
        <f>料單!J1109</f>
        <v>4</v>
      </c>
      <c r="J1231" s="32">
        <f>料單!K1109</f>
        <v>0</v>
      </c>
      <c r="K1231" s="53">
        <f ca="1">板材才數分析.!O846</f>
        <v>0</v>
      </c>
      <c r="L1231" s="32" t="str">
        <f>IFERROR(VLOOKUP(C1231,[1]資料庫!$K$3:$AA$10,17,FALSE),"")</f>
        <v/>
      </c>
      <c r="M1231" s="32">
        <f>IFERROR(
    INDEX(單價表!$E$3:$M$1000,
          MATCH($C1231, 單價表!$B$3:$B$1000, 0),
          MATCH($I1231, 單價表!$E$2:$M$2, 0)
    ),
    ""
)</f>
        <v>43</v>
      </c>
      <c r="N1231" s="35">
        <f t="shared" ca="1" si="34"/>
        <v>0</v>
      </c>
      <c r="O1231" s="32" t="str">
        <f>料單!P1109</f>
        <v/>
      </c>
      <c r="P1231" s="32" t="str">
        <f>料單!Q1109</f>
        <v/>
      </c>
      <c r="Q1231" s="32" t="str">
        <f>料單!R1109</f>
        <v/>
      </c>
      <c r="R1231" s="32">
        <f>料單!S1109</f>
        <v>0</v>
      </c>
    </row>
    <row r="1232" spans="1:18" x14ac:dyDescent="0.25">
      <c r="A1232" s="32">
        <f>[1]板材才數分析.!D847</f>
        <v>29006</v>
      </c>
      <c r="B1232" s="32" t="str">
        <f>料單!E1110</f>
        <v>背拉桿</v>
      </c>
      <c r="C1232" s="32">
        <f>料單!L1110</f>
        <v>0</v>
      </c>
      <c r="D1232" s="32" t="str">
        <f>料單!M1110</f>
        <v/>
      </c>
      <c r="E1232" s="32">
        <f>料單!F1110</f>
        <v>-36</v>
      </c>
      <c r="F1232" s="32" t="str">
        <f>料單!G1110</f>
        <v>AA</v>
      </c>
      <c r="G1232" s="32">
        <f>料單!H1110</f>
        <v>120</v>
      </c>
      <c r="H1232" s="32" t="str">
        <f>料單!I1110</f>
        <v/>
      </c>
      <c r="I1232" s="32">
        <f>料單!J1110</f>
        <v>18</v>
      </c>
      <c r="J1232" s="32">
        <f>料單!K1110</f>
        <v>0</v>
      </c>
      <c r="K1232" s="53">
        <f ca="1">板材才數分析.!O847</f>
        <v>0</v>
      </c>
      <c r="L1232" s="32" t="str">
        <f>IFERROR(VLOOKUP(C1232,[1]資料庫!$K$3:$AA$10,17,FALSE),"")</f>
        <v/>
      </c>
      <c r="M1232" s="32">
        <f>IFERROR(
    INDEX(單價表!$E$3:$M$1000,
          MATCH($C1232, 單價表!$B$3:$B$1000, 0),
          MATCH($I1232, 單價表!$E$2:$M$2, 0)
    ),
    ""
)</f>
        <v>99</v>
      </c>
      <c r="N1232" s="35">
        <f t="shared" ca="1" si="34"/>
        <v>0</v>
      </c>
      <c r="O1232" s="32" t="str">
        <f>料單!P1110</f>
        <v/>
      </c>
      <c r="P1232" s="32" t="str">
        <f>料單!Q1110</f>
        <v>側</v>
      </c>
      <c r="Q1232" s="32" t="str">
        <f>料單!R1110</f>
        <v/>
      </c>
      <c r="R1232" s="32">
        <f>料單!S1110</f>
        <v>0</v>
      </c>
    </row>
    <row r="1233" spans="1:18" x14ac:dyDescent="0.25">
      <c r="A1233" s="32">
        <f>[1]板材才數分析.!D848</f>
        <v>29007</v>
      </c>
      <c r="B1233" s="32" t="str">
        <f>料單!E1111</f>
        <v>中立板</v>
      </c>
      <c r="C1233" s="32">
        <f>料單!L1111</f>
        <v>0</v>
      </c>
      <c r="D1233" s="32" t="str">
        <f>料單!M1111</f>
        <v/>
      </c>
      <c r="E1233" s="32">
        <f>料單!F1111</f>
        <v>-36</v>
      </c>
      <c r="F1233" s="32" t="str">
        <f>料單!G1111</f>
        <v>AA</v>
      </c>
      <c r="G1233" s="32">
        <f>料單!H1111</f>
        <v>-22</v>
      </c>
      <c r="H1233" s="32" t="str">
        <f>料單!I1111</f>
        <v/>
      </c>
      <c r="I1233" s="32">
        <f>料單!J1111</f>
        <v>18</v>
      </c>
      <c r="J1233" s="32">
        <f>料單!K1111</f>
        <v>0</v>
      </c>
      <c r="K1233" s="53">
        <f ca="1">板材才數分析.!O848</f>
        <v>0</v>
      </c>
      <c r="L1233" s="32" t="str">
        <f>IFERROR(VLOOKUP(C1233,[1]資料庫!$K$3:$AA$10,17,FALSE),"")</f>
        <v/>
      </c>
      <c r="M1233" s="32">
        <f>IFERROR(
    INDEX(單價表!$E$3:$M$1000,
          MATCH($C1233, 單價表!$B$3:$B$1000, 0),
          MATCH($I1233, 單價表!$E$2:$M$2, 0)
    ),
    ""
)</f>
        <v>99</v>
      </c>
      <c r="N1233" s="35">
        <f t="shared" ca="1" si="34"/>
        <v>0</v>
      </c>
      <c r="O1233" s="32" t="str">
        <f>料單!P1111</f>
        <v/>
      </c>
      <c r="P1233" s="32" t="str">
        <f>料單!Q1111</f>
        <v>側</v>
      </c>
      <c r="Q1233" s="32" t="str">
        <f>料單!R1111</f>
        <v>排</v>
      </c>
      <c r="R1233" s="32">
        <f>料單!S1111</f>
        <v>0</v>
      </c>
    </row>
    <row r="1234" spans="1:18" x14ac:dyDescent="0.25">
      <c r="A1234" s="32">
        <f>[1]板材才數分析.!D849</f>
        <v>29008</v>
      </c>
      <c r="B1234" s="32" t="str">
        <f>料單!E1112</f>
        <v>活隔</v>
      </c>
      <c r="C1234" s="32">
        <f>料單!L1112</f>
        <v>0</v>
      </c>
      <c r="D1234" s="32" t="str">
        <f>料單!M1112</f>
        <v/>
      </c>
      <c r="E1234" s="32">
        <f>料單!F1112</f>
        <v>0</v>
      </c>
      <c r="F1234" s="32" t="str">
        <f>料單!G1112</f>
        <v>AA</v>
      </c>
      <c r="G1234" s="32">
        <f>料單!H1112</f>
        <v>-32</v>
      </c>
      <c r="H1234" s="32" t="str">
        <f>料單!I1112</f>
        <v>AA</v>
      </c>
      <c r="I1234" s="32">
        <f>料單!J1112</f>
        <v>18</v>
      </c>
      <c r="J1234" s="32">
        <f>料單!K1112</f>
        <v>0</v>
      </c>
      <c r="K1234" s="53">
        <f ca="1">板材才數分析.!O849</f>
        <v>0</v>
      </c>
      <c r="L1234" s="32" t="str">
        <f>IFERROR(VLOOKUP(C1234,[1]資料庫!$K$3:$AA$10,17,FALSE),"")</f>
        <v/>
      </c>
      <c r="M1234" s="32">
        <f>IFERROR(
    INDEX(單價表!$E$3:$M$1000,
          MATCH($C1234, 單價表!$B$3:$B$1000, 0),
          MATCH($I1234, 單價表!$E$2:$M$2, 0)
    ),
    ""
)</f>
        <v>99</v>
      </c>
      <c r="N1234" s="35">
        <f t="shared" ca="1" si="34"/>
        <v>0</v>
      </c>
      <c r="O1234" s="32" t="str">
        <f>料單!P1112</f>
        <v/>
      </c>
      <c r="P1234" s="32" t="str">
        <f>料單!Q1112</f>
        <v/>
      </c>
      <c r="Q1234" s="32" t="str">
        <f>料單!R1112</f>
        <v/>
      </c>
      <c r="R1234" s="32">
        <f>料單!S1112</f>
        <v>0</v>
      </c>
    </row>
    <row r="1235" spans="1:18" x14ac:dyDescent="0.25">
      <c r="A1235" s="32">
        <f>[1]板材才數分析.!D850</f>
        <v>29009</v>
      </c>
      <c r="B1235" s="32" t="str">
        <f>料單!E1113</f>
        <v>固隔</v>
      </c>
      <c r="C1235" s="32">
        <f>料單!L1113</f>
        <v>0</v>
      </c>
      <c r="D1235" s="32" t="str">
        <f>料單!M1113</f>
        <v/>
      </c>
      <c r="E1235" s="32">
        <f>料單!F1113</f>
        <v>0</v>
      </c>
      <c r="F1235" s="32" t="str">
        <f>料單!G1113</f>
        <v>AA</v>
      </c>
      <c r="G1235" s="32">
        <f>料單!H1113</f>
        <v>-22</v>
      </c>
      <c r="H1235" s="32" t="str">
        <f>料單!I1113</f>
        <v/>
      </c>
      <c r="I1235" s="32">
        <f>料單!J1113</f>
        <v>18</v>
      </c>
      <c r="J1235" s="32">
        <f>料單!K1113</f>
        <v>0</v>
      </c>
      <c r="K1235" s="53">
        <f ca="1">板材才數分析.!O850</f>
        <v>0</v>
      </c>
      <c r="L1235" s="32" t="str">
        <f>IFERROR(VLOOKUP(C1235,[1]資料庫!$K$3:$AA$10,17,FALSE),"")</f>
        <v/>
      </c>
      <c r="M1235" s="32">
        <f>IFERROR(
    INDEX(單價表!$E$3:$M$1000,
          MATCH($C1235, 單價表!$B$3:$B$1000, 0),
          MATCH($I1235, 單價表!$E$2:$M$2, 0)
    ),
    ""
)</f>
        <v>99</v>
      </c>
      <c r="N1235" s="35">
        <f t="shared" ca="1" si="34"/>
        <v>0</v>
      </c>
      <c r="O1235" s="32" t="str">
        <f>料單!P1113</f>
        <v/>
      </c>
      <c r="P1235" s="32" t="str">
        <f>料單!Q1113</f>
        <v>固</v>
      </c>
      <c r="Q1235" s="32" t="str">
        <f>料單!R1113</f>
        <v/>
      </c>
      <c r="R1235" s="32">
        <f>料單!S1113</f>
        <v>0</v>
      </c>
    </row>
    <row r="1236" spans="1:18" x14ac:dyDescent="0.25">
      <c r="A1236" s="32">
        <f>[1]板材才數分析.!D851</f>
        <v>29010</v>
      </c>
      <c r="B1236" s="32" t="str">
        <f>料單!E1114</f>
        <v>左門板</v>
      </c>
      <c r="C1236" s="32">
        <f>料單!L1114</f>
        <v>0</v>
      </c>
      <c r="D1236" s="32" t="str">
        <f>料單!M1114</f>
        <v/>
      </c>
      <c r="E1236" s="32">
        <f>料單!F1114</f>
        <v>0</v>
      </c>
      <c r="F1236" s="32" t="str">
        <f>料單!G1114</f>
        <v>AA</v>
      </c>
      <c r="G1236" s="32">
        <f>料單!H1114</f>
        <v>-4</v>
      </c>
      <c r="H1236" s="32" t="str">
        <f>料單!I1114</f>
        <v>AA</v>
      </c>
      <c r="I1236" s="32">
        <f>料單!J1114</f>
        <v>18</v>
      </c>
      <c r="J1236" s="32">
        <f>料單!K1114</f>
        <v>0</v>
      </c>
      <c r="K1236" s="53">
        <f ca="1">板材才數分析.!O851</f>
        <v>0</v>
      </c>
      <c r="L1236" s="32" t="str">
        <f>IFERROR(VLOOKUP(C1236,[1]資料庫!$K$3:$AA$10,17,FALSE),"")</f>
        <v/>
      </c>
      <c r="M1236" s="32">
        <f>IFERROR(
    INDEX(單價表!$E$3:$M$1000,
          MATCH($C1236, 單價表!$B$3:$B$1000, 0),
          MATCH($I1236, 單價表!$E$2:$M$2, 0)
    ),
    ""
)</f>
        <v>99</v>
      </c>
      <c r="N1236" s="35">
        <f t="shared" ca="1" si="34"/>
        <v>0</v>
      </c>
      <c r="O1236" s="32" t="str">
        <f>料單!P1114</f>
        <v>鉸2</v>
      </c>
      <c r="P1236" s="32" t="str">
        <f>料單!Q1114</f>
        <v/>
      </c>
      <c r="Q1236" s="32" t="str">
        <f>料單!R1114</f>
        <v/>
      </c>
      <c r="R1236" s="32">
        <f>料單!S1114</f>
        <v>0</v>
      </c>
    </row>
    <row r="1237" spans="1:18" x14ac:dyDescent="0.25">
      <c r="A1237" s="32">
        <f>[1]板材才數分析.!D852</f>
        <v>29011</v>
      </c>
      <c r="B1237" s="32" t="str">
        <f>料單!E1115</f>
        <v>右門板</v>
      </c>
      <c r="C1237" s="32">
        <f>料單!L1115</f>
        <v>0</v>
      </c>
      <c r="D1237" s="32">
        <f>料單!M1115</f>
        <v>0</v>
      </c>
      <c r="E1237" s="32">
        <f>料單!F1115</f>
        <v>0</v>
      </c>
      <c r="F1237" s="32" t="str">
        <f>料單!G1115</f>
        <v>AA</v>
      </c>
      <c r="G1237" s="32">
        <f>料單!H1115</f>
        <v>-4</v>
      </c>
      <c r="H1237" s="32" t="str">
        <f>料單!I1115</f>
        <v>AA</v>
      </c>
      <c r="I1237" s="32">
        <f>料單!J1115</f>
        <v>18</v>
      </c>
      <c r="J1237" s="32">
        <f>料單!K1115</f>
        <v>0</v>
      </c>
      <c r="K1237" s="53">
        <f ca="1">板材才數分析.!O852</f>
        <v>0</v>
      </c>
      <c r="L1237" s="32" t="str">
        <f>IFERROR(VLOOKUP(C1237,[1]資料庫!$K$3:$AA$10,17,FALSE),"")</f>
        <v/>
      </c>
      <c r="M1237" s="32">
        <f>IFERROR(
    INDEX(單價表!$E$3:$M$1000,
          MATCH($C1237, 單價表!$B$3:$B$1000, 0),
          MATCH($I1237, 單價表!$E$2:$M$2, 0)
    ),
    ""
)</f>
        <v>99</v>
      </c>
      <c r="N1237" s="35">
        <f t="shared" ca="1" si="34"/>
        <v>0</v>
      </c>
      <c r="O1237" s="32" t="str">
        <f>料單!P1115</f>
        <v>鉸2</v>
      </c>
      <c r="P1237" s="32" t="str">
        <f>料單!Q1115</f>
        <v/>
      </c>
      <c r="Q1237" s="32" t="str">
        <f>料單!R1115</f>
        <v/>
      </c>
      <c r="R1237" s="32">
        <f>料單!S1115</f>
        <v>0</v>
      </c>
    </row>
    <row r="1238" spans="1:18" x14ac:dyDescent="0.25">
      <c r="A1238" s="32">
        <f>[1]板材才數分析.!D853</f>
        <v>29012</v>
      </c>
      <c r="B1238" s="32">
        <f>料單!E1116</f>
        <v>0</v>
      </c>
      <c r="C1238" s="32">
        <f>料單!L1116</f>
        <v>0</v>
      </c>
      <c r="D1238" s="32">
        <f>料單!M1116</f>
        <v>0</v>
      </c>
      <c r="E1238" s="32">
        <f>料單!F1116</f>
        <v>0</v>
      </c>
      <c r="F1238" s="32" t="str">
        <f>料單!G1116</f>
        <v/>
      </c>
      <c r="G1238" s="32">
        <f>料單!H1116</f>
        <v>0</v>
      </c>
      <c r="H1238" s="32" t="str">
        <f>料單!I1116</f>
        <v/>
      </c>
      <c r="I1238" s="32">
        <f>料單!J1116</f>
        <v>0</v>
      </c>
      <c r="J1238" s="32">
        <f>料單!K1116</f>
        <v>0</v>
      </c>
      <c r="K1238" s="53">
        <f ca="1">板材才數分析.!O853</f>
        <v>0</v>
      </c>
      <c r="L1238" s="32" t="str">
        <f>IFERROR(VLOOKUP(C1238,[1]資料庫!$K$3:$AA$10,17,FALSE),"")</f>
        <v/>
      </c>
      <c r="M1238" s="32" t="str">
        <f>IFERROR(
    INDEX(單價表!$E$3:$M$1000,
          MATCH($C1238, 單價表!$B$3:$B$1000, 0),
          MATCH($I1238, 單價表!$E$2:$M$2, 0)
    ),
    ""
)</f>
        <v/>
      </c>
      <c r="N1238" s="35" t="str">
        <f t="shared" ca="1" si="34"/>
        <v/>
      </c>
      <c r="O1238" s="32" t="str">
        <f>料單!P1116</f>
        <v/>
      </c>
      <c r="P1238" s="32" t="str">
        <f>料單!Q1116</f>
        <v/>
      </c>
      <c r="Q1238" s="32" t="str">
        <f>料單!R1116</f>
        <v/>
      </c>
      <c r="R1238" s="32">
        <f>料單!S1116</f>
        <v>0</v>
      </c>
    </row>
    <row r="1239" spans="1:18" x14ac:dyDescent="0.25">
      <c r="A1239" s="32">
        <f>[1]板材才數分析.!D854</f>
        <v>29013</v>
      </c>
      <c r="B1239" s="32">
        <f>料單!E1117</f>
        <v>0</v>
      </c>
      <c r="C1239" s="32">
        <f>料單!L1117</f>
        <v>0</v>
      </c>
      <c r="D1239" s="32">
        <f>料單!M1117</f>
        <v>0</v>
      </c>
      <c r="E1239" s="32">
        <f>料單!F1117</f>
        <v>0</v>
      </c>
      <c r="F1239" s="32" t="str">
        <f>料單!G1117</f>
        <v/>
      </c>
      <c r="G1239" s="32">
        <f>料單!H1117</f>
        <v>0</v>
      </c>
      <c r="H1239" s="32" t="str">
        <f>料單!I1117</f>
        <v/>
      </c>
      <c r="I1239" s="32">
        <f>料單!J1117</f>
        <v>0</v>
      </c>
      <c r="J1239" s="32">
        <f>料單!K1117</f>
        <v>0</v>
      </c>
      <c r="K1239" s="53">
        <f ca="1">板材才數分析.!O854</f>
        <v>0</v>
      </c>
      <c r="L1239" s="32" t="str">
        <f>IFERROR(VLOOKUP(C1239,[1]資料庫!$K$3:$AA$10,17,FALSE),"")</f>
        <v/>
      </c>
      <c r="M1239" s="32" t="str">
        <f>IFERROR(
    INDEX(單價表!$E$3:$M$1000,
          MATCH($C1239, 單價表!$B$3:$B$1000, 0),
          MATCH($I1239, 單價表!$E$2:$M$2, 0)
    ),
    ""
)</f>
        <v/>
      </c>
      <c r="N1239" s="35" t="str">
        <f t="shared" ca="1" si="34"/>
        <v/>
      </c>
      <c r="O1239" s="32" t="str">
        <f>料單!P1117</f>
        <v/>
      </c>
      <c r="P1239" s="32" t="str">
        <f>料單!Q1117</f>
        <v/>
      </c>
      <c r="Q1239" s="32" t="str">
        <f>料單!R1117</f>
        <v/>
      </c>
      <c r="R1239" s="32">
        <f>料單!S1117</f>
        <v>0</v>
      </c>
    </row>
    <row r="1240" spans="1:18" x14ac:dyDescent="0.25">
      <c r="A1240" s="32">
        <f>[1]板材才數分析.!D855</f>
        <v>29014</v>
      </c>
      <c r="B1240" s="32">
        <f>料單!E1118</f>
        <v>0</v>
      </c>
      <c r="C1240" s="32">
        <f>料單!L1118</f>
        <v>0</v>
      </c>
      <c r="D1240" s="32">
        <f>料單!M1118</f>
        <v>0</v>
      </c>
      <c r="E1240" s="32">
        <f>料單!F1118</f>
        <v>0</v>
      </c>
      <c r="F1240" s="32" t="str">
        <f>料單!G1118</f>
        <v/>
      </c>
      <c r="G1240" s="32">
        <f>料單!H1118</f>
        <v>0</v>
      </c>
      <c r="H1240" s="32" t="str">
        <f>料單!I1118</f>
        <v/>
      </c>
      <c r="I1240" s="32">
        <f>料單!J1118</f>
        <v>0</v>
      </c>
      <c r="J1240" s="32">
        <f>料單!K1118</f>
        <v>0</v>
      </c>
      <c r="K1240" s="53">
        <f ca="1">板材才數分析.!O855</f>
        <v>0</v>
      </c>
      <c r="L1240" s="32" t="str">
        <f>IFERROR(VLOOKUP(C1240,[1]資料庫!$K$3:$AA$10,17,FALSE),"")</f>
        <v/>
      </c>
      <c r="M1240" s="32" t="str">
        <f>IFERROR(
    INDEX(單價表!$E$3:$M$1000,
          MATCH($C1240, 單價表!$B$3:$B$1000, 0),
          MATCH($I1240, 單價表!$E$2:$M$2, 0)
    ),
    ""
)</f>
        <v/>
      </c>
      <c r="N1240" s="35" t="str">
        <f t="shared" ca="1" si="34"/>
        <v/>
      </c>
      <c r="O1240" s="32" t="str">
        <f>料單!P1118</f>
        <v/>
      </c>
      <c r="P1240" s="32" t="str">
        <f>料單!Q1118</f>
        <v/>
      </c>
      <c r="Q1240" s="32" t="str">
        <f>料單!R1118</f>
        <v/>
      </c>
      <c r="R1240" s="32">
        <f>料單!S1118</f>
        <v>0</v>
      </c>
    </row>
    <row r="1241" spans="1:18" x14ac:dyDescent="0.25">
      <c r="A1241" s="32">
        <f>[1]板材才數分析.!D856</f>
        <v>29015</v>
      </c>
      <c r="B1241" s="32">
        <f>料單!E1119</f>
        <v>0</v>
      </c>
      <c r="C1241" s="32">
        <f>料單!L1119</f>
        <v>0</v>
      </c>
      <c r="D1241" s="32">
        <f>料單!M1119</f>
        <v>0</v>
      </c>
      <c r="E1241" s="32">
        <f>料單!F1119</f>
        <v>0</v>
      </c>
      <c r="F1241" s="32" t="str">
        <f>料單!G1119</f>
        <v/>
      </c>
      <c r="G1241" s="32">
        <f>料單!H1119</f>
        <v>0</v>
      </c>
      <c r="H1241" s="32" t="str">
        <f>料單!I1119</f>
        <v/>
      </c>
      <c r="I1241" s="32">
        <f>料單!J1119</f>
        <v>0</v>
      </c>
      <c r="J1241" s="32">
        <f>料單!K1119</f>
        <v>0</v>
      </c>
      <c r="K1241" s="53">
        <f ca="1">板材才數分析.!O856</f>
        <v>0</v>
      </c>
      <c r="L1241" s="32" t="str">
        <f>IFERROR(VLOOKUP(C1241,[1]資料庫!$K$3:$AA$10,17,FALSE),"")</f>
        <v/>
      </c>
      <c r="M1241" s="32" t="str">
        <f>IFERROR(
    INDEX(單價表!$E$3:$M$1000,
          MATCH($C1241, 單價表!$B$3:$B$1000, 0),
          MATCH($I1241, 單價表!$E$2:$M$2, 0)
    ),
    ""
)</f>
        <v/>
      </c>
      <c r="N1241" s="35" t="str">
        <f t="shared" ca="1" si="34"/>
        <v/>
      </c>
      <c r="O1241" s="32" t="str">
        <f>料單!P1119</f>
        <v/>
      </c>
      <c r="P1241" s="32" t="str">
        <f>料單!Q1119</f>
        <v/>
      </c>
      <c r="Q1241" s="32" t="str">
        <f>料單!R1119</f>
        <v/>
      </c>
      <c r="R1241" s="32">
        <f>料單!S1119</f>
        <v>0</v>
      </c>
    </row>
    <row r="1242" spans="1:18" x14ac:dyDescent="0.25">
      <c r="A1242" s="32">
        <f>[1]板材才數分析.!D857</f>
        <v>29016</v>
      </c>
      <c r="B1242" s="32">
        <f>料單!E1120</f>
        <v>0</v>
      </c>
      <c r="C1242" s="32">
        <f>料單!L1120</f>
        <v>0</v>
      </c>
      <c r="D1242" s="32">
        <f>料單!M1120</f>
        <v>0</v>
      </c>
      <c r="E1242" s="32">
        <f>料單!F1120</f>
        <v>0</v>
      </c>
      <c r="F1242" s="32" t="str">
        <f>料單!G1120</f>
        <v/>
      </c>
      <c r="G1242" s="32">
        <f>料單!H1120</f>
        <v>0</v>
      </c>
      <c r="H1242" s="32" t="str">
        <f>料單!I1120</f>
        <v/>
      </c>
      <c r="I1242" s="32">
        <f>料單!J1120</f>
        <v>0</v>
      </c>
      <c r="J1242" s="32">
        <f>料單!K1120</f>
        <v>0</v>
      </c>
      <c r="K1242" s="53">
        <f ca="1">板材才數分析.!O857</f>
        <v>0</v>
      </c>
      <c r="L1242" s="32" t="str">
        <f>IFERROR(VLOOKUP(C1242,[1]資料庫!$K$3:$AA$10,17,FALSE),"")</f>
        <v/>
      </c>
      <c r="M1242" s="32" t="str">
        <f>IFERROR(
    INDEX(單價表!$E$3:$M$1000,
          MATCH($C1242, 單價表!$B$3:$B$1000, 0),
          MATCH($I1242, 單價表!$E$2:$M$2, 0)
    ),
    ""
)</f>
        <v/>
      </c>
      <c r="N1242" s="35" t="str">
        <f t="shared" ca="1" si="34"/>
        <v/>
      </c>
      <c r="O1242" s="32" t="str">
        <f>料單!P1120</f>
        <v/>
      </c>
      <c r="P1242" s="32" t="str">
        <f>料單!Q1120</f>
        <v/>
      </c>
      <c r="Q1242" s="32" t="str">
        <f>料單!R1120</f>
        <v/>
      </c>
      <c r="R1242" s="32">
        <f>料單!S1120</f>
        <v>0</v>
      </c>
    </row>
    <row r="1243" spans="1:18" x14ac:dyDescent="0.25">
      <c r="A1243" s="32">
        <f>[1]板材才數分析.!D858</f>
        <v>29017</v>
      </c>
      <c r="B1243" s="32">
        <f>料單!E1121</f>
        <v>0</v>
      </c>
      <c r="C1243" s="32">
        <f>料單!L1121</f>
        <v>0</v>
      </c>
      <c r="D1243" s="32">
        <f>料單!M1121</f>
        <v>0</v>
      </c>
      <c r="E1243" s="32">
        <f>料單!F1121</f>
        <v>0</v>
      </c>
      <c r="F1243" s="32" t="str">
        <f>料單!G1121</f>
        <v/>
      </c>
      <c r="G1243" s="32">
        <f>料單!H1121</f>
        <v>0</v>
      </c>
      <c r="H1243" s="32" t="str">
        <f>料單!I1121</f>
        <v/>
      </c>
      <c r="I1243" s="32">
        <f>料單!J1121</f>
        <v>0</v>
      </c>
      <c r="J1243" s="32">
        <f>料單!K1121</f>
        <v>0</v>
      </c>
      <c r="K1243" s="53">
        <f ca="1">板材才數分析.!O858</f>
        <v>0</v>
      </c>
      <c r="L1243" s="32" t="str">
        <f>IFERROR(VLOOKUP(C1243,[1]資料庫!$K$3:$AA$10,17,FALSE),"")</f>
        <v/>
      </c>
      <c r="M1243" s="32" t="str">
        <f>IFERROR(
    INDEX(單價表!$E$3:$M$1000,
          MATCH($C1243, 單價表!$B$3:$B$1000, 0),
          MATCH($I1243, 單價表!$E$2:$M$2, 0)
    ),
    ""
)</f>
        <v/>
      </c>
      <c r="N1243" s="35" t="str">
        <f t="shared" ca="1" si="34"/>
        <v/>
      </c>
      <c r="O1243" s="32" t="str">
        <f>料單!P1121</f>
        <v/>
      </c>
      <c r="P1243" s="32" t="str">
        <f>料單!Q1121</f>
        <v/>
      </c>
      <c r="Q1243" s="32" t="str">
        <f>料單!R1121</f>
        <v/>
      </c>
      <c r="R1243" s="32">
        <f>料單!S1121</f>
        <v>0</v>
      </c>
    </row>
    <row r="1244" spans="1:18" x14ac:dyDescent="0.25">
      <c r="A1244" s="32">
        <f>[1]板材才數分析.!D859</f>
        <v>29018</v>
      </c>
      <c r="B1244" s="32">
        <f>料單!E1122</f>
        <v>0</v>
      </c>
      <c r="C1244" s="32">
        <f>料單!L1122</f>
        <v>0</v>
      </c>
      <c r="D1244" s="32">
        <f>料單!M1122</f>
        <v>0</v>
      </c>
      <c r="E1244" s="32">
        <f>料單!F1122</f>
        <v>0</v>
      </c>
      <c r="F1244" s="32" t="str">
        <f>料單!G1122</f>
        <v/>
      </c>
      <c r="G1244" s="32">
        <f>料單!H1122</f>
        <v>0</v>
      </c>
      <c r="H1244" s="32" t="str">
        <f>料單!I1122</f>
        <v/>
      </c>
      <c r="I1244" s="32">
        <f>料單!J1122</f>
        <v>0</v>
      </c>
      <c r="J1244" s="32">
        <f>料單!K1122</f>
        <v>0</v>
      </c>
      <c r="K1244" s="53">
        <f ca="1">板材才數分析.!O859</f>
        <v>0</v>
      </c>
      <c r="M1244" s="32" t="str">
        <f>IFERROR(
    INDEX(單價表!$E$3:$M$1000,
          MATCH($C1244, 單價表!$B$3:$B$1000, 0),
          MATCH($I1244, 單價表!$E$2:$M$2, 0)
    ),
    ""
)</f>
        <v/>
      </c>
      <c r="O1244" s="32" t="str">
        <f>料單!P1122</f>
        <v/>
      </c>
      <c r="P1244" s="32" t="str">
        <f>料單!Q1122</f>
        <v/>
      </c>
      <c r="Q1244" s="32" t="str">
        <f>料單!R1122</f>
        <v/>
      </c>
      <c r="R1244" s="32">
        <f>料單!S1122</f>
        <v>0</v>
      </c>
    </row>
    <row r="1245" spans="1:18" x14ac:dyDescent="0.25">
      <c r="A1245" s="32">
        <f>[1]板材才數分析.!D860</f>
        <v>29019</v>
      </c>
      <c r="B1245" s="32">
        <f>料單!E1123</f>
        <v>0</v>
      </c>
      <c r="C1245" s="32">
        <f>料單!L1123</f>
        <v>0</v>
      </c>
      <c r="D1245" s="32">
        <f>料單!M1123</f>
        <v>0</v>
      </c>
      <c r="E1245" s="32">
        <f>料單!F1123</f>
        <v>0</v>
      </c>
      <c r="F1245" s="32" t="str">
        <f>料單!G1123</f>
        <v/>
      </c>
      <c r="G1245" s="32">
        <f>料單!H1123</f>
        <v>0</v>
      </c>
      <c r="H1245" s="32" t="str">
        <f>料單!I1123</f>
        <v/>
      </c>
      <c r="I1245" s="32">
        <f>料單!J1123</f>
        <v>0</v>
      </c>
      <c r="J1245" s="32">
        <f>料單!K1123</f>
        <v>0</v>
      </c>
      <c r="K1245" s="53">
        <f ca="1">板材才數分析.!O860</f>
        <v>0</v>
      </c>
      <c r="M1245" s="32" t="str">
        <f>IFERROR(
    INDEX(單價表!$E$3:$M$1000,
          MATCH($C1245, 單價表!$B$3:$B$1000, 0),
          MATCH($I1245, 單價表!$E$2:$M$2, 0)
    ),
    ""
)</f>
        <v/>
      </c>
      <c r="O1245" s="32" t="str">
        <f>料單!P1123</f>
        <v/>
      </c>
      <c r="P1245" s="32" t="str">
        <f>料單!Q1123</f>
        <v/>
      </c>
      <c r="Q1245" s="32" t="str">
        <f>料單!R1123</f>
        <v/>
      </c>
      <c r="R1245" s="32">
        <f>料單!S1123</f>
        <v>0</v>
      </c>
    </row>
    <row r="1246" spans="1:18" x14ac:dyDescent="0.25">
      <c r="A1246" s="32">
        <f>[1]板材才數分析.!D861</f>
        <v>29020</v>
      </c>
      <c r="B1246" s="32">
        <f>料單!E1124</f>
        <v>0</v>
      </c>
      <c r="C1246" s="32">
        <f>料單!L1124</f>
        <v>0</v>
      </c>
      <c r="D1246" s="32" t="str">
        <f>料單!M1124</f>
        <v/>
      </c>
      <c r="E1246" s="32">
        <f>料單!F1124</f>
        <v>0</v>
      </c>
      <c r="F1246" s="32" t="str">
        <f>料單!G1124</f>
        <v/>
      </c>
      <c r="G1246" s="32">
        <f>料單!H1124</f>
        <v>0</v>
      </c>
      <c r="H1246" s="32" t="str">
        <f>料單!I1124</f>
        <v/>
      </c>
      <c r="I1246" s="32">
        <f>料單!J1124</f>
        <v>0</v>
      </c>
      <c r="J1246" s="32">
        <f>料單!K1124</f>
        <v>0</v>
      </c>
      <c r="K1246" s="53">
        <f ca="1">板材才數分析.!O861</f>
        <v>0</v>
      </c>
      <c r="M1246" s="32" t="str">
        <f>IFERROR(
    INDEX(單價表!$E$3:$M$1000,
          MATCH($C1246, 單價表!$B$3:$B$1000, 0),
          MATCH($I1246, 單價表!$E$2:$M$2, 0)
    ),
    ""
)</f>
        <v/>
      </c>
      <c r="O1246" s="32" t="str">
        <f>料單!P1124</f>
        <v/>
      </c>
      <c r="P1246" s="32" t="str">
        <f>料單!Q1124</f>
        <v/>
      </c>
      <c r="Q1246" s="32" t="str">
        <f>料單!R1124</f>
        <v/>
      </c>
      <c r="R1246" s="32">
        <f>料單!S1124</f>
        <v>0</v>
      </c>
    </row>
    <row r="1247" spans="1:18" x14ac:dyDescent="0.25">
      <c r="A1247" s="32">
        <f>[1]板材才數分析.!D862</f>
        <v>29021</v>
      </c>
      <c r="B1247" s="32">
        <f>料單!E1125</f>
        <v>0</v>
      </c>
      <c r="C1247" s="32">
        <f>料單!L1125</f>
        <v>0</v>
      </c>
      <c r="D1247" s="32" t="str">
        <f>料單!M1125</f>
        <v/>
      </c>
      <c r="E1247" s="32">
        <f>料單!F1125</f>
        <v>0</v>
      </c>
      <c r="F1247" s="32" t="str">
        <f>料單!G1125</f>
        <v/>
      </c>
      <c r="G1247" s="32">
        <f>料單!H1125</f>
        <v>0</v>
      </c>
      <c r="H1247" s="32" t="str">
        <f>料單!I1125</f>
        <v/>
      </c>
      <c r="I1247" s="32">
        <f>料單!J1125</f>
        <v>0</v>
      </c>
      <c r="J1247" s="32">
        <f>料單!K1125</f>
        <v>0</v>
      </c>
      <c r="K1247" s="53">
        <f ca="1">板材才數分析.!O862</f>
        <v>0</v>
      </c>
      <c r="M1247" s="32" t="str">
        <f>IFERROR(
    INDEX(單價表!$E$3:$M$1000,
          MATCH($C1247, 單價表!$B$3:$B$1000, 0),
          MATCH($I1247, 單價表!$E$2:$M$2, 0)
    ),
    ""
)</f>
        <v/>
      </c>
      <c r="O1247" s="32" t="str">
        <f>料單!P1125</f>
        <v/>
      </c>
      <c r="P1247" s="32" t="str">
        <f>料單!Q1125</f>
        <v/>
      </c>
      <c r="Q1247" s="32" t="str">
        <f>料單!R1125</f>
        <v/>
      </c>
      <c r="R1247" s="32">
        <f>料單!S1125</f>
        <v>0</v>
      </c>
    </row>
    <row r="1248" spans="1:18" x14ac:dyDescent="0.25">
      <c r="A1248" s="32">
        <f>[1]板材才數分析.!D863</f>
        <v>29022</v>
      </c>
      <c r="B1248" s="32">
        <f>料單!E1126</f>
        <v>0</v>
      </c>
      <c r="C1248" s="32">
        <f>料單!L1126</f>
        <v>0</v>
      </c>
      <c r="D1248" s="32" t="str">
        <f>料單!M1126</f>
        <v/>
      </c>
      <c r="E1248" s="32">
        <f>料單!F1126</f>
        <v>0</v>
      </c>
      <c r="F1248" s="32" t="str">
        <f>料單!G1126</f>
        <v/>
      </c>
      <c r="G1248" s="32">
        <f>料單!H1126</f>
        <v>0</v>
      </c>
      <c r="H1248" s="32" t="str">
        <f>料單!I1126</f>
        <v/>
      </c>
      <c r="I1248" s="32">
        <f>料單!J1126</f>
        <v>0</v>
      </c>
      <c r="J1248" s="32">
        <f>料單!K1126</f>
        <v>0</v>
      </c>
      <c r="K1248" s="53">
        <f ca="1">板材才數分析.!O863</f>
        <v>0</v>
      </c>
      <c r="M1248" s="32" t="str">
        <f>IFERROR(
    INDEX(單價表!$E$3:$M$1000,
          MATCH($C1248, 單價表!$B$3:$B$1000, 0),
          MATCH($I1248, 單價表!$E$2:$M$2, 0)
    ),
    ""
)</f>
        <v/>
      </c>
      <c r="O1248" s="32" t="str">
        <f>料單!P1126</f>
        <v/>
      </c>
      <c r="P1248" s="32" t="str">
        <f>料單!Q1126</f>
        <v/>
      </c>
      <c r="Q1248" s="32" t="str">
        <f>料單!R1126</f>
        <v/>
      </c>
      <c r="R1248" s="32">
        <f>料單!S1126</f>
        <v>0</v>
      </c>
    </row>
    <row r="1249" spans="1:18" x14ac:dyDescent="0.25">
      <c r="A1249" s="32">
        <f>[1]板材才數分析.!D864</f>
        <v>29023</v>
      </c>
      <c r="B1249" s="32">
        <f>料單!E1127</f>
        <v>0</v>
      </c>
      <c r="C1249" s="32">
        <f>料單!L1127</f>
        <v>0</v>
      </c>
      <c r="D1249" s="32" t="str">
        <f>料單!M1127</f>
        <v/>
      </c>
      <c r="E1249" s="32">
        <f>料單!F1127</f>
        <v>0</v>
      </c>
      <c r="F1249" s="32" t="str">
        <f>料單!G1127</f>
        <v/>
      </c>
      <c r="G1249" s="32">
        <f>料單!H1127</f>
        <v>0</v>
      </c>
      <c r="H1249" s="32" t="str">
        <f>料單!I1127</f>
        <v/>
      </c>
      <c r="I1249" s="32">
        <f>料單!J1127</f>
        <v>0</v>
      </c>
      <c r="J1249" s="32">
        <f>料單!K1127</f>
        <v>0</v>
      </c>
      <c r="K1249" s="53">
        <f ca="1">板材才數分析.!O864</f>
        <v>0</v>
      </c>
      <c r="M1249" s="32" t="str">
        <f>IFERROR(
    INDEX(單價表!$E$3:$M$1000,
          MATCH($C1249, 單價表!$B$3:$B$1000, 0),
          MATCH($I1249, 單價表!$E$2:$M$2, 0)
    ),
    ""
)</f>
        <v/>
      </c>
      <c r="O1249" s="32" t="str">
        <f>料單!P1127</f>
        <v/>
      </c>
      <c r="P1249" s="32" t="str">
        <f>料單!Q1127</f>
        <v/>
      </c>
      <c r="Q1249" s="32" t="str">
        <f>料單!R1127</f>
        <v/>
      </c>
      <c r="R1249" s="32">
        <f>料單!S1127</f>
        <v>0</v>
      </c>
    </row>
    <row r="1250" spans="1:18" x14ac:dyDescent="0.25">
      <c r="A1250" s="32">
        <f>[1]板材才數分析.!D865</f>
        <v>29024</v>
      </c>
      <c r="B1250" s="32">
        <f>料單!E1128</f>
        <v>0</v>
      </c>
      <c r="C1250" s="32">
        <f>料單!L1128</f>
        <v>0</v>
      </c>
      <c r="D1250" s="32" t="str">
        <f>料單!M1128</f>
        <v/>
      </c>
      <c r="E1250" s="32">
        <f>料單!F1128</f>
        <v>0</v>
      </c>
      <c r="F1250" s="32" t="str">
        <f>料單!G1128</f>
        <v/>
      </c>
      <c r="G1250" s="32">
        <f>料單!H1128</f>
        <v>0</v>
      </c>
      <c r="H1250" s="32" t="str">
        <f>料單!I1128</f>
        <v/>
      </c>
      <c r="I1250" s="32">
        <f>料單!J1128</f>
        <v>0</v>
      </c>
      <c r="J1250" s="32">
        <f>料單!K1128</f>
        <v>0</v>
      </c>
      <c r="K1250" s="53">
        <f ca="1">板材才數分析.!O865</f>
        <v>0</v>
      </c>
      <c r="M1250" s="32" t="str">
        <f>IFERROR(
    INDEX(單價表!$E$3:$M$1000,
          MATCH($C1250, 單價表!$B$3:$B$1000, 0),
          MATCH($I1250, 單價表!$E$2:$M$2, 0)
    ),
    ""
)</f>
        <v/>
      </c>
      <c r="O1250" s="32" t="str">
        <f>料單!P1128</f>
        <v/>
      </c>
      <c r="P1250" s="32" t="str">
        <f>料單!Q1128</f>
        <v/>
      </c>
      <c r="Q1250" s="32" t="str">
        <f>料單!R1128</f>
        <v/>
      </c>
      <c r="R1250" s="32">
        <f>料單!S1128</f>
        <v>0</v>
      </c>
    </row>
    <row r="1251" spans="1:18" x14ac:dyDescent="0.25">
      <c r="A1251" s="32">
        <f>[1]板材才數分析.!D866</f>
        <v>29025</v>
      </c>
      <c r="B1251" s="32">
        <f>料單!E1129</f>
        <v>0</v>
      </c>
      <c r="C1251" s="32">
        <f>料單!L1129</f>
        <v>0</v>
      </c>
      <c r="D1251" s="32" t="str">
        <f>料單!M1129</f>
        <v/>
      </c>
      <c r="E1251" s="32">
        <f>料單!F1129</f>
        <v>0</v>
      </c>
      <c r="F1251" s="32" t="str">
        <f>料單!G1129</f>
        <v/>
      </c>
      <c r="G1251" s="32">
        <f>料單!H1129</f>
        <v>0</v>
      </c>
      <c r="H1251" s="32" t="str">
        <f>料單!I1129</f>
        <v/>
      </c>
      <c r="I1251" s="32">
        <f>料單!J1129</f>
        <v>0</v>
      </c>
      <c r="J1251" s="32">
        <f>料單!K1129</f>
        <v>0</v>
      </c>
      <c r="K1251" s="53">
        <f ca="1">板材才數分析.!O866</f>
        <v>0</v>
      </c>
      <c r="M1251" s="32" t="str">
        <f>IFERROR(
    INDEX(單價表!$E$3:$M$1000,
          MATCH($C1251, 單價表!$B$3:$B$1000, 0),
          MATCH($I1251, 單價表!$E$2:$M$2, 0)
    ),
    ""
)</f>
        <v/>
      </c>
      <c r="O1251" s="32" t="str">
        <f>料單!P1129</f>
        <v/>
      </c>
      <c r="P1251" s="32" t="str">
        <f>料單!Q1129</f>
        <v/>
      </c>
      <c r="Q1251" s="32" t="str">
        <f>料單!R1129</f>
        <v/>
      </c>
      <c r="R1251" s="32">
        <f>料單!S1129</f>
        <v>0</v>
      </c>
    </row>
    <row r="1252" spans="1:18" x14ac:dyDescent="0.25">
      <c r="A1252" s="32">
        <f>[1]板材才數分析.!D867</f>
        <v>29026</v>
      </c>
      <c r="B1252" s="32">
        <f>料單!E1130</f>
        <v>0</v>
      </c>
      <c r="C1252" s="32">
        <f>料單!L1130</f>
        <v>0</v>
      </c>
      <c r="D1252" s="32" t="str">
        <f>料單!M1130</f>
        <v/>
      </c>
      <c r="E1252" s="32">
        <f>料單!F1130</f>
        <v>0</v>
      </c>
      <c r="F1252" s="32" t="str">
        <f>料單!G1130</f>
        <v/>
      </c>
      <c r="G1252" s="32">
        <f>料單!H1130</f>
        <v>0</v>
      </c>
      <c r="H1252" s="32" t="str">
        <f>料單!I1130</f>
        <v/>
      </c>
      <c r="I1252" s="32">
        <f>料單!J1130</f>
        <v>0</v>
      </c>
      <c r="J1252" s="32">
        <f>料單!K1130</f>
        <v>0</v>
      </c>
      <c r="K1252" s="53">
        <f ca="1">板材才數分析.!O867</f>
        <v>0</v>
      </c>
      <c r="M1252" s="32" t="str">
        <f>IFERROR(
    INDEX(單價表!$E$3:$M$1000,
          MATCH($C1252, 單價表!$B$3:$B$1000, 0),
          MATCH($I1252, 單價表!$E$2:$M$2, 0)
    ),
    ""
)</f>
        <v/>
      </c>
      <c r="O1252" s="32" t="str">
        <f>料單!P1130</f>
        <v/>
      </c>
      <c r="P1252" s="32" t="str">
        <f>料單!Q1130</f>
        <v/>
      </c>
      <c r="Q1252" s="32" t="str">
        <f>料單!R1130</f>
        <v/>
      </c>
      <c r="R1252" s="32">
        <f>料單!S1130</f>
        <v>0</v>
      </c>
    </row>
    <row r="1253" spans="1:18" x14ac:dyDescent="0.25">
      <c r="A1253" s="32">
        <f>[1]板材才數分析.!D868</f>
        <v>29027</v>
      </c>
      <c r="B1253" s="32">
        <f>料單!E1131</f>
        <v>0</v>
      </c>
      <c r="C1253" s="32">
        <f>料單!L1131</f>
        <v>0</v>
      </c>
      <c r="D1253" s="32" t="str">
        <f>料單!M1131</f>
        <v/>
      </c>
      <c r="E1253" s="32">
        <f>料單!F1131</f>
        <v>0</v>
      </c>
      <c r="F1253" s="32" t="str">
        <f>料單!G1131</f>
        <v/>
      </c>
      <c r="G1253" s="32">
        <f>料單!H1131</f>
        <v>0</v>
      </c>
      <c r="H1253" s="32" t="str">
        <f>料單!I1131</f>
        <v/>
      </c>
      <c r="I1253" s="32">
        <f>料單!J1131</f>
        <v>0</v>
      </c>
      <c r="J1253" s="32">
        <f>料單!K1131</f>
        <v>0</v>
      </c>
      <c r="K1253" s="53">
        <f ca="1">板材才數分析.!O868</f>
        <v>0</v>
      </c>
      <c r="M1253" s="32" t="str">
        <f>IFERROR(
    INDEX(單價表!$E$3:$M$1000,
          MATCH($C1253, 單價表!$B$3:$B$1000, 0),
          MATCH($I1253, 單價表!$E$2:$M$2, 0)
    ),
    ""
)</f>
        <v/>
      </c>
      <c r="O1253" s="32" t="str">
        <f>料單!P1131</f>
        <v/>
      </c>
      <c r="P1253" s="32" t="str">
        <f>料單!Q1131</f>
        <v/>
      </c>
      <c r="Q1253" s="32" t="str">
        <f>料單!R1131</f>
        <v/>
      </c>
      <c r="R1253" s="32">
        <f>料單!S1131</f>
        <v>0</v>
      </c>
    </row>
    <row r="1254" spans="1:18" x14ac:dyDescent="0.25">
      <c r="A1254" s="32">
        <f>[1]板材才數分析.!D869</f>
        <v>29028</v>
      </c>
      <c r="B1254" s="32">
        <f>料單!E1132</f>
        <v>0</v>
      </c>
      <c r="C1254" s="32">
        <f>料單!L1132</f>
        <v>0</v>
      </c>
      <c r="D1254" s="32" t="str">
        <f>料單!M1132</f>
        <v/>
      </c>
      <c r="E1254" s="32">
        <f>料單!F1132</f>
        <v>0</v>
      </c>
      <c r="F1254" s="32" t="str">
        <f>料單!G1132</f>
        <v/>
      </c>
      <c r="G1254" s="32">
        <f>料單!H1132</f>
        <v>0</v>
      </c>
      <c r="H1254" s="32" t="str">
        <f>料單!I1132</f>
        <v/>
      </c>
      <c r="I1254" s="32">
        <f>料單!J1132</f>
        <v>0</v>
      </c>
      <c r="J1254" s="32">
        <f>料單!K1132</f>
        <v>0</v>
      </c>
      <c r="K1254" s="53">
        <f ca="1">板材才數分析.!O869</f>
        <v>0</v>
      </c>
      <c r="M1254" s="32" t="str">
        <f>IFERROR(
    INDEX(單價表!$E$3:$M$1000,
          MATCH($C1254, 單價表!$B$3:$B$1000, 0),
          MATCH($I1254, 單價表!$E$2:$M$2, 0)
    ),
    ""
)</f>
        <v/>
      </c>
      <c r="O1254" s="32" t="str">
        <f>料單!P1132</f>
        <v/>
      </c>
      <c r="P1254" s="32" t="str">
        <f>料單!Q1132</f>
        <v/>
      </c>
      <c r="Q1254" s="32" t="str">
        <f>料單!R1132</f>
        <v/>
      </c>
      <c r="R1254" s="32">
        <f>料單!S1132</f>
        <v>0</v>
      </c>
    </row>
    <row r="1255" spans="1:18" x14ac:dyDescent="0.25">
      <c r="A1255" s="32">
        <f>[1]板材才數分析.!D870</f>
        <v>29029</v>
      </c>
      <c r="B1255" s="32">
        <f>料單!E1133</f>
        <v>0</v>
      </c>
      <c r="C1255" s="32">
        <f>料單!L1133</f>
        <v>0</v>
      </c>
      <c r="D1255" s="32" t="str">
        <f>料單!M1133</f>
        <v/>
      </c>
      <c r="E1255" s="32">
        <f>料單!F1133</f>
        <v>0</v>
      </c>
      <c r="F1255" s="32" t="str">
        <f>料單!G1133</f>
        <v/>
      </c>
      <c r="G1255" s="32">
        <f>料單!H1133</f>
        <v>0</v>
      </c>
      <c r="H1255" s="32" t="str">
        <f>料單!I1133</f>
        <v/>
      </c>
      <c r="I1255" s="32">
        <f>料單!J1133</f>
        <v>0</v>
      </c>
      <c r="J1255" s="32">
        <f>料單!K1133</f>
        <v>0</v>
      </c>
      <c r="K1255" s="53">
        <f ca="1">板材才數分析.!O870</f>
        <v>0</v>
      </c>
      <c r="M1255" s="32" t="str">
        <f>IFERROR(
    INDEX(單價表!$E$3:$M$1000,
          MATCH($C1255, 單價表!$B$3:$B$1000, 0),
          MATCH($I1255, 單價表!$E$2:$M$2, 0)
    ),
    ""
)</f>
        <v/>
      </c>
      <c r="O1255" s="32" t="str">
        <f>料單!P1133</f>
        <v/>
      </c>
      <c r="P1255" s="32" t="str">
        <f>料單!Q1133</f>
        <v/>
      </c>
      <c r="Q1255" s="32" t="str">
        <f>料單!R1133</f>
        <v/>
      </c>
      <c r="R1255" s="32">
        <f>料單!S1133</f>
        <v>0</v>
      </c>
    </row>
    <row r="1256" spans="1:18" x14ac:dyDescent="0.25">
      <c r="A1256" s="32">
        <f>[1]板材才數分析.!D871</f>
        <v>29030</v>
      </c>
      <c r="B1256" s="32">
        <f>料單!E1134</f>
        <v>0</v>
      </c>
      <c r="C1256" s="32">
        <f>料單!L1134</f>
        <v>0</v>
      </c>
      <c r="D1256" s="32" t="str">
        <f>料單!M1134</f>
        <v/>
      </c>
      <c r="E1256" s="32">
        <f>料單!F1134</f>
        <v>0</v>
      </c>
      <c r="F1256" s="32" t="str">
        <f>料單!G1134</f>
        <v/>
      </c>
      <c r="G1256" s="32">
        <f>料單!H1134</f>
        <v>0</v>
      </c>
      <c r="H1256" s="32" t="str">
        <f>料單!I1134</f>
        <v/>
      </c>
      <c r="I1256" s="32">
        <f>料單!J1134</f>
        <v>0</v>
      </c>
      <c r="J1256" s="32">
        <f>料單!K1134</f>
        <v>0</v>
      </c>
      <c r="K1256" s="53">
        <f ca="1">板材才數分析.!O871</f>
        <v>0</v>
      </c>
      <c r="M1256" s="32" t="str">
        <f>IFERROR(
    INDEX(單價表!$E$3:$M$1000,
          MATCH($C1256, 單價表!$B$3:$B$1000, 0),
          MATCH($I1256, 單價表!$E$2:$M$2, 0)
    ),
    ""
)</f>
        <v/>
      </c>
      <c r="O1256" s="32" t="str">
        <f>料單!P1134</f>
        <v/>
      </c>
      <c r="P1256" s="32" t="str">
        <f>料單!Q1134</f>
        <v/>
      </c>
      <c r="Q1256" s="32" t="str">
        <f>料單!R1134</f>
        <v/>
      </c>
      <c r="R1256" s="32">
        <f>料單!S1134</f>
        <v>0</v>
      </c>
    </row>
    <row r="1257" spans="1:18" x14ac:dyDescent="0.25">
      <c r="B1257" s="400"/>
      <c r="C1257" s="400"/>
      <c r="D1257" s="400"/>
      <c r="E1257" s="400"/>
      <c r="F1257" s="400"/>
      <c r="G1257" s="400"/>
      <c r="H1257" s="400"/>
      <c r="I1257" s="400"/>
      <c r="J1257" s="400"/>
      <c r="K1257" s="401"/>
      <c r="L1257" s="400" t="str">
        <f>IFERROR(VLOOKUP(C1257,[1]資料庫!$K$3:$AA$10,17,FALSE),"")</f>
        <v/>
      </c>
      <c r="M1257" s="400"/>
    </row>
    <row r="1258" spans="1:18" x14ac:dyDescent="0.25">
      <c r="B1258" s="400"/>
      <c r="C1258" s="400"/>
      <c r="D1258" s="400"/>
      <c r="E1258" s="400"/>
      <c r="F1258" s="400"/>
      <c r="G1258" s="400"/>
      <c r="H1258" s="400"/>
      <c r="I1258" s="400"/>
      <c r="J1258" s="400"/>
      <c r="K1258" s="401"/>
      <c r="L1258" s="400" t="str">
        <f>IFERROR(VLOOKUP(C1258,[1]資料庫!$K$3:$AA$10,17,FALSE),"")</f>
        <v/>
      </c>
      <c r="M1258" s="400"/>
    </row>
    <row r="1259" spans="1:18" x14ac:dyDescent="0.25">
      <c r="B1259" s="400"/>
      <c r="C1259" s="400"/>
      <c r="D1259" s="400"/>
      <c r="E1259" s="400"/>
      <c r="F1259" s="400"/>
      <c r="G1259" s="400"/>
      <c r="H1259" s="400"/>
      <c r="I1259" s="400"/>
      <c r="J1259" s="400"/>
      <c r="K1259" s="401"/>
      <c r="L1259" s="400" t="str">
        <f>IFERROR(VLOOKUP(C1259,[1]資料庫!$K$3:$AA$10,17,FALSE),"")</f>
        <v/>
      </c>
      <c r="M1259" s="400"/>
    </row>
    <row r="1260" spans="1:18" x14ac:dyDescent="0.25">
      <c r="B1260" s="400"/>
      <c r="C1260" s="400"/>
      <c r="D1260" s="400"/>
      <c r="E1260" s="400"/>
      <c r="F1260" s="400"/>
      <c r="G1260" s="400"/>
      <c r="H1260" s="400"/>
      <c r="I1260" s="400"/>
      <c r="J1260" s="400"/>
      <c r="K1260" s="401"/>
      <c r="L1260" s="400" t="str">
        <f>IFERROR(VLOOKUP(C1260,[1]資料庫!$K$3:$AA$10,17,FALSE),"")</f>
        <v/>
      </c>
      <c r="M1260" s="400"/>
    </row>
    <row r="1261" spans="1:18" x14ac:dyDescent="0.25">
      <c r="B1261" s="400"/>
      <c r="C1261" s="400"/>
      <c r="D1261" s="400"/>
      <c r="E1261" s="400"/>
      <c r="F1261" s="400"/>
      <c r="G1261" s="400"/>
      <c r="H1261" s="400"/>
      <c r="I1261" s="400"/>
      <c r="J1261" s="400"/>
      <c r="K1261" s="401"/>
      <c r="L1261" s="400" t="str">
        <f>IFERROR(VLOOKUP(C1261,[1]資料庫!$K$3:$AA$10,17,FALSE),"")</f>
        <v/>
      </c>
      <c r="M1261" s="400"/>
    </row>
    <row r="1262" spans="1:18" x14ac:dyDescent="0.25">
      <c r="B1262" s="400"/>
      <c r="C1262" s="400"/>
      <c r="D1262" s="400"/>
      <c r="E1262" s="400"/>
      <c r="F1262" s="400"/>
      <c r="G1262" s="400"/>
      <c r="H1262" s="400"/>
      <c r="I1262" s="400"/>
      <c r="J1262" s="400"/>
      <c r="K1262" s="401"/>
      <c r="L1262" s="400" t="str">
        <f>IFERROR(VLOOKUP(C1262,[1]資料庫!$K$3:$AA$10,17,FALSE),"")</f>
        <v/>
      </c>
      <c r="M1262" s="400"/>
    </row>
    <row r="1263" spans="1:18" x14ac:dyDescent="0.25">
      <c r="H1263" s="524" t="s">
        <v>67</v>
      </c>
      <c r="I1263" s="524"/>
      <c r="J1263" s="524"/>
      <c r="K1263" s="54">
        <f ca="1">SUM(K1227:K1262)</f>
        <v>0</v>
      </c>
      <c r="L1263" s="47" t="str">
        <f>L1227</f>
        <v/>
      </c>
      <c r="M1263" s="48"/>
      <c r="N1263" s="49"/>
      <c r="O1263" s="466">
        <f ca="1">SUM(N1227:N1262)</f>
        <v>0</v>
      </c>
      <c r="P1263" s="47"/>
    </row>
    <row r="1264" spans="1:18" x14ac:dyDescent="0.25">
      <c r="A1264" s="403" t="str">
        <f>料單!A1137</f>
        <v>櫃體名稱</v>
      </c>
      <c r="B1264" s="403">
        <f>料單!C1137</f>
        <v>0</v>
      </c>
    </row>
    <row r="1265" spans="1:18" x14ac:dyDescent="0.25">
      <c r="A1265" s="403" t="str">
        <f>料單!A1138</f>
        <v>櫃號</v>
      </c>
      <c r="B1265" s="403">
        <f>料單!C1138</f>
        <v>30</v>
      </c>
    </row>
    <row r="1266" spans="1:18" x14ac:dyDescent="0.25">
      <c r="A1266" s="403" t="str">
        <f>料單!A1139</f>
        <v>櫃高</v>
      </c>
      <c r="B1266" s="403">
        <f>料單!C1139</f>
        <v>0</v>
      </c>
    </row>
    <row r="1267" spans="1:18" x14ac:dyDescent="0.25">
      <c r="A1267" s="403" t="str">
        <f>料單!A1140</f>
        <v>櫃深</v>
      </c>
      <c r="B1267" s="403">
        <f>料單!C1140</f>
        <v>0</v>
      </c>
    </row>
    <row r="1268" spans="1:18" x14ac:dyDescent="0.25">
      <c r="A1268" s="403" t="str">
        <f>料單!A1141</f>
        <v>櫃寬</v>
      </c>
      <c r="B1268" s="403">
        <f>料單!C1141</f>
        <v>0</v>
      </c>
    </row>
    <row r="1269" spans="1:18" x14ac:dyDescent="0.25">
      <c r="A1269" s="46" t="s">
        <v>79</v>
      </c>
      <c r="B1269" s="46" t="s">
        <v>236</v>
      </c>
      <c r="C1269" s="46" t="s">
        <v>1651</v>
      </c>
      <c r="D1269" s="46" t="s">
        <v>81</v>
      </c>
      <c r="E1269" s="46" t="s">
        <v>0</v>
      </c>
      <c r="F1269" s="46" t="s">
        <v>17</v>
      </c>
      <c r="G1269" s="46" t="s">
        <v>1</v>
      </c>
      <c r="H1269" s="46" t="s">
        <v>17</v>
      </c>
      <c r="I1269" s="46" t="s">
        <v>85</v>
      </c>
      <c r="J1269" s="46" t="s">
        <v>66</v>
      </c>
      <c r="K1269" s="61" t="s">
        <v>2726</v>
      </c>
      <c r="L1269" s="46" t="s">
        <v>87</v>
      </c>
      <c r="M1269" s="46" t="s">
        <v>234</v>
      </c>
      <c r="N1269" s="50" t="s">
        <v>88</v>
      </c>
      <c r="O1269" s="46" t="s">
        <v>9</v>
      </c>
      <c r="P1269" s="46" t="s">
        <v>9</v>
      </c>
      <c r="Q1269" s="46" t="s">
        <v>9</v>
      </c>
      <c r="R1269" s="46" t="s">
        <v>9</v>
      </c>
    </row>
    <row r="1270" spans="1:18" x14ac:dyDescent="0.25">
      <c r="A1270" s="32">
        <f>[1]板材才數分析.!D872</f>
        <v>30001</v>
      </c>
      <c r="B1270" s="32" t="str">
        <f>料單!E1144</f>
        <v>頂板</v>
      </c>
      <c r="C1270" s="32">
        <f>料單!L1144</f>
        <v>0</v>
      </c>
      <c r="D1270" s="32" t="str">
        <f>料單!M1144</f>
        <v/>
      </c>
      <c r="E1270" s="32">
        <f>料單!F1144</f>
        <v>-36</v>
      </c>
      <c r="F1270" s="32" t="str">
        <f>料單!G1144</f>
        <v>AA</v>
      </c>
      <c r="G1270" s="32">
        <f>料單!H1144</f>
        <v>0</v>
      </c>
      <c r="H1270" s="32" t="str">
        <f>料單!I1144</f>
        <v/>
      </c>
      <c r="I1270" s="32">
        <f>料單!J1144</f>
        <v>18</v>
      </c>
      <c r="J1270" s="32">
        <f>料單!K1144</f>
        <v>0</v>
      </c>
      <c r="K1270" s="53">
        <f ca="1">板材才數分析.!O872</f>
        <v>0</v>
      </c>
      <c r="L1270" s="32" t="str">
        <f>IFERROR(VLOOKUP(C1270,[1]資料庫!$K$3:$AA$10,17,FALSE),"")</f>
        <v/>
      </c>
      <c r="M1270" s="32">
        <f>IFERROR(
    INDEX(單價表!$E$3:$M$1000,
          MATCH($C1270, 單價表!$B$3:$B$1000, 0),
          MATCH($I1270, 單價表!$E$2:$M$2, 0)
    ),
    ""
)</f>
        <v>99</v>
      </c>
      <c r="N1270" s="35">
        <f t="shared" ref="N1270:N1305" ca="1" si="35">IFERROR((K1270*M1270),"")</f>
        <v>0</v>
      </c>
      <c r="O1270" s="32" t="str">
        <f>料單!P1144</f>
        <v>背板溝</v>
      </c>
      <c r="P1270" s="32" t="str">
        <f>料單!Q1144</f>
        <v>側</v>
      </c>
      <c r="Q1270" s="32" t="str">
        <f>料單!R1144</f>
        <v/>
      </c>
      <c r="R1270" s="32">
        <f>料單!S1144</f>
        <v>0</v>
      </c>
    </row>
    <row r="1271" spans="1:18" x14ac:dyDescent="0.25">
      <c r="A1271" s="32">
        <f>[1]板材才數分析.!D873</f>
        <v>30002</v>
      </c>
      <c r="B1271" s="32" t="str">
        <f>料單!E1145</f>
        <v>底板</v>
      </c>
      <c r="C1271" s="32">
        <f>料單!L1145</f>
        <v>0</v>
      </c>
      <c r="D1271" s="32" t="str">
        <f>料單!M1145</f>
        <v/>
      </c>
      <c r="E1271" s="32">
        <f>料單!F1145</f>
        <v>-36</v>
      </c>
      <c r="F1271" s="32" t="str">
        <f>料單!G1145</f>
        <v>AA</v>
      </c>
      <c r="G1271" s="32">
        <f>料單!H1145</f>
        <v>0</v>
      </c>
      <c r="H1271" s="32" t="str">
        <f>料單!I1145</f>
        <v/>
      </c>
      <c r="I1271" s="32">
        <f>料單!J1145</f>
        <v>18</v>
      </c>
      <c r="J1271" s="32">
        <f>料單!K1145</f>
        <v>0</v>
      </c>
      <c r="K1271" s="53">
        <f ca="1">板材才數分析.!O873</f>
        <v>0</v>
      </c>
      <c r="L1271" s="32" t="str">
        <f>IFERROR(VLOOKUP(C1271,[1]資料庫!$K$3:$AA$10,17,FALSE),"")</f>
        <v/>
      </c>
      <c r="M1271" s="32">
        <f>IFERROR(
    INDEX(單價表!$E$3:$M$1000,
          MATCH($C1271, 單價表!$B$3:$B$1000, 0),
          MATCH($I1271, 單價表!$E$2:$M$2, 0)
    ),
    ""
)</f>
        <v>99</v>
      </c>
      <c r="N1271" s="35">
        <f t="shared" ca="1" si="35"/>
        <v>0</v>
      </c>
      <c r="O1271" s="32" t="str">
        <f>料單!P1145</f>
        <v>背板溝</v>
      </c>
      <c r="P1271" s="32" t="str">
        <f>料單!Q1145</f>
        <v>側</v>
      </c>
      <c r="Q1271" s="32" t="str">
        <f>料單!R1145</f>
        <v/>
      </c>
      <c r="R1271" s="32">
        <f>料單!S1145</f>
        <v>0</v>
      </c>
    </row>
    <row r="1272" spans="1:18" x14ac:dyDescent="0.25">
      <c r="A1272" s="32">
        <f>[1]板材才數分析.!D874</f>
        <v>30003</v>
      </c>
      <c r="B1272" s="32" t="str">
        <f>料單!E1146</f>
        <v>左側板</v>
      </c>
      <c r="C1272" s="32">
        <f>料單!L1146</f>
        <v>0</v>
      </c>
      <c r="D1272" s="32" t="str">
        <f>料單!M1146</f>
        <v/>
      </c>
      <c r="E1272" s="32">
        <f>料單!F1146</f>
        <v>0</v>
      </c>
      <c r="F1272" s="32" t="str">
        <f>料單!G1146</f>
        <v>AA</v>
      </c>
      <c r="G1272" s="32">
        <f>料單!H1146</f>
        <v>0</v>
      </c>
      <c r="H1272" s="32" t="str">
        <f>料單!I1146</f>
        <v>AA</v>
      </c>
      <c r="I1272" s="32">
        <f>料單!J1146</f>
        <v>18</v>
      </c>
      <c r="J1272" s="32">
        <f>料單!K1146</f>
        <v>0</v>
      </c>
      <c r="K1272" s="53">
        <f ca="1">板材才數分析.!O874</f>
        <v>0</v>
      </c>
      <c r="L1272" s="32" t="str">
        <f>IFERROR(VLOOKUP(C1272,[1]資料庫!$K$3:$AA$10,17,FALSE),"")</f>
        <v/>
      </c>
      <c r="M1272" s="32">
        <f>IFERROR(
    INDEX(單價表!$E$3:$M$1000,
          MATCH($C1272, 單價表!$B$3:$B$1000, 0),
          MATCH($I1272, 單價表!$E$2:$M$2, 0)
    ),
    ""
)</f>
        <v>99</v>
      </c>
      <c r="N1272" s="35">
        <f t="shared" ca="1" si="35"/>
        <v>0</v>
      </c>
      <c r="O1272" s="32" t="str">
        <f>料單!P1146</f>
        <v>背板溝</v>
      </c>
      <c r="P1272" s="32" t="str">
        <f>料單!Q1146</f>
        <v>面</v>
      </c>
      <c r="Q1272" s="32" t="str">
        <f>料單!R1146</f>
        <v>排</v>
      </c>
      <c r="R1272" s="32">
        <f>料單!S1146</f>
        <v>0</v>
      </c>
    </row>
    <row r="1273" spans="1:18" x14ac:dyDescent="0.25">
      <c r="A1273" s="32">
        <f>[1]板材才數分析.!D875</f>
        <v>30004</v>
      </c>
      <c r="B1273" s="32" t="str">
        <f>料單!E1147</f>
        <v>右側板</v>
      </c>
      <c r="C1273" s="32">
        <f>料單!L1147</f>
        <v>0</v>
      </c>
      <c r="D1273" s="32" t="str">
        <f>料單!M1147</f>
        <v/>
      </c>
      <c r="E1273" s="32">
        <f>料單!F1147</f>
        <v>0</v>
      </c>
      <c r="F1273" s="32" t="str">
        <f>料單!G1147</f>
        <v>AA</v>
      </c>
      <c r="G1273" s="32">
        <f>料單!H1147</f>
        <v>0</v>
      </c>
      <c r="H1273" s="32" t="str">
        <f>料單!I1147</f>
        <v>AA</v>
      </c>
      <c r="I1273" s="32">
        <f>料單!J1147</f>
        <v>18</v>
      </c>
      <c r="J1273" s="32">
        <f>料單!K1147</f>
        <v>0</v>
      </c>
      <c r="K1273" s="53">
        <f ca="1">板材才數分析.!O875</f>
        <v>0</v>
      </c>
      <c r="L1273" s="32" t="str">
        <f>IFERROR(VLOOKUP(C1273,[1]資料庫!$K$3:$AA$10,17,FALSE),"")</f>
        <v/>
      </c>
      <c r="M1273" s="32">
        <f>IFERROR(
    INDEX(單價表!$E$3:$M$1000,
          MATCH($C1273, 單價表!$B$3:$B$1000, 0),
          MATCH($I1273, 單價表!$E$2:$M$2, 0)
    ),
    ""
)</f>
        <v>99</v>
      </c>
      <c r="N1273" s="35">
        <f t="shared" ca="1" si="35"/>
        <v>0</v>
      </c>
      <c r="O1273" s="32" t="str">
        <f>料單!P1147</f>
        <v>背板溝</v>
      </c>
      <c r="P1273" s="32" t="str">
        <f>料單!Q1147</f>
        <v>面</v>
      </c>
      <c r="Q1273" s="32" t="str">
        <f>料單!R1147</f>
        <v>排</v>
      </c>
      <c r="R1273" s="32">
        <f>料單!S1147</f>
        <v>0</v>
      </c>
    </row>
    <row r="1274" spans="1:18" x14ac:dyDescent="0.25">
      <c r="A1274" s="32">
        <f>[1]板材才數分析.!D876</f>
        <v>30005</v>
      </c>
      <c r="B1274" s="32" t="str">
        <f>料單!E1148</f>
        <v>背板</v>
      </c>
      <c r="C1274" s="32">
        <f>料單!L1148</f>
        <v>0</v>
      </c>
      <c r="D1274" s="32" t="str">
        <f>料單!M1148</f>
        <v/>
      </c>
      <c r="E1274" s="32">
        <f>料單!F1148</f>
        <v>-22</v>
      </c>
      <c r="F1274" s="32" t="str">
        <f>料單!G1148</f>
        <v/>
      </c>
      <c r="G1274" s="32">
        <f>料單!H1148</f>
        <v>-22</v>
      </c>
      <c r="H1274" s="32" t="str">
        <f>料單!I1148</f>
        <v/>
      </c>
      <c r="I1274" s="32">
        <f>料單!J1148</f>
        <v>4</v>
      </c>
      <c r="J1274" s="32">
        <f>料單!K1148</f>
        <v>0</v>
      </c>
      <c r="K1274" s="53">
        <f ca="1">板材才數分析.!O876</f>
        <v>0</v>
      </c>
      <c r="L1274" s="32" t="str">
        <f>IFERROR(VLOOKUP(C1274,[1]資料庫!$K$3:$AA$10,17,FALSE),"")</f>
        <v/>
      </c>
      <c r="M1274" s="32">
        <f>IFERROR(
    INDEX(單價表!$E$3:$M$1000,
          MATCH($C1274, 單價表!$B$3:$B$1000, 0),
          MATCH($I1274, 單價表!$E$2:$M$2, 0)
    ),
    ""
)</f>
        <v>43</v>
      </c>
      <c r="N1274" s="35">
        <f t="shared" ca="1" si="35"/>
        <v>0</v>
      </c>
      <c r="O1274" s="32" t="str">
        <f>料單!P1148</f>
        <v/>
      </c>
      <c r="P1274" s="32" t="str">
        <f>料單!Q1148</f>
        <v/>
      </c>
      <c r="Q1274" s="32" t="str">
        <f>料單!R1148</f>
        <v/>
      </c>
      <c r="R1274" s="32">
        <f>料單!S1148</f>
        <v>0</v>
      </c>
    </row>
    <row r="1275" spans="1:18" x14ac:dyDescent="0.25">
      <c r="A1275" s="32">
        <f>[1]板材才數分析.!D877</f>
        <v>30006</v>
      </c>
      <c r="B1275" s="32" t="str">
        <f>料單!E1149</f>
        <v>背拉桿</v>
      </c>
      <c r="C1275" s="32">
        <f>料單!L1149</f>
        <v>0</v>
      </c>
      <c r="D1275" s="32" t="str">
        <f>料單!M1149</f>
        <v/>
      </c>
      <c r="E1275" s="32">
        <f>料單!F1149</f>
        <v>-36</v>
      </c>
      <c r="F1275" s="32" t="str">
        <f>料單!G1149</f>
        <v>AA</v>
      </c>
      <c r="G1275" s="32">
        <f>料單!H1149</f>
        <v>120</v>
      </c>
      <c r="H1275" s="32" t="str">
        <f>料單!I1149</f>
        <v/>
      </c>
      <c r="I1275" s="32">
        <f>料單!J1149</f>
        <v>18</v>
      </c>
      <c r="J1275" s="32">
        <f>料單!K1149</f>
        <v>0</v>
      </c>
      <c r="K1275" s="53">
        <f ca="1">板材才數分析.!O877</f>
        <v>0</v>
      </c>
      <c r="L1275" s="32" t="str">
        <f>IFERROR(VLOOKUP(C1275,[1]資料庫!$K$3:$AA$10,17,FALSE),"")</f>
        <v/>
      </c>
      <c r="M1275" s="32">
        <f>IFERROR(
    INDEX(單價表!$E$3:$M$1000,
          MATCH($C1275, 單價表!$B$3:$B$1000, 0),
          MATCH($I1275, 單價表!$E$2:$M$2, 0)
    ),
    ""
)</f>
        <v>99</v>
      </c>
      <c r="N1275" s="35">
        <f t="shared" ca="1" si="35"/>
        <v>0</v>
      </c>
      <c r="O1275" s="32" t="str">
        <f>料單!P1149</f>
        <v/>
      </c>
      <c r="P1275" s="32" t="str">
        <f>料單!Q1149</f>
        <v>側</v>
      </c>
      <c r="Q1275" s="32" t="str">
        <f>料單!R1149</f>
        <v/>
      </c>
      <c r="R1275" s="32">
        <f>料單!S1149</f>
        <v>0</v>
      </c>
    </row>
    <row r="1276" spans="1:18" x14ac:dyDescent="0.25">
      <c r="A1276" s="32">
        <f>[1]板材才數分析.!D878</f>
        <v>30007</v>
      </c>
      <c r="B1276" s="32" t="str">
        <f>料單!E1150</f>
        <v>中立板</v>
      </c>
      <c r="C1276" s="32">
        <f>料單!L1150</f>
        <v>0</v>
      </c>
      <c r="D1276" s="32" t="str">
        <f>料單!M1150</f>
        <v/>
      </c>
      <c r="E1276" s="32">
        <f>料單!F1150</f>
        <v>-36</v>
      </c>
      <c r="F1276" s="32" t="str">
        <f>料單!G1150</f>
        <v>AA</v>
      </c>
      <c r="G1276" s="32">
        <f>料單!H1150</f>
        <v>-22</v>
      </c>
      <c r="H1276" s="32" t="str">
        <f>料單!I1150</f>
        <v/>
      </c>
      <c r="I1276" s="32">
        <f>料單!J1150</f>
        <v>18</v>
      </c>
      <c r="J1276" s="32">
        <f>料單!K1150</f>
        <v>0</v>
      </c>
      <c r="K1276" s="53">
        <f ca="1">板材才數分析.!O878</f>
        <v>0</v>
      </c>
      <c r="L1276" s="32" t="str">
        <f>IFERROR(VLOOKUP(C1276,[1]資料庫!$K$3:$AA$10,17,FALSE),"")</f>
        <v/>
      </c>
      <c r="M1276" s="32">
        <f>IFERROR(
    INDEX(單價表!$E$3:$M$1000,
          MATCH($C1276, 單價表!$B$3:$B$1000, 0),
          MATCH($I1276, 單價表!$E$2:$M$2, 0)
    ),
    ""
)</f>
        <v>99</v>
      </c>
      <c r="N1276" s="35">
        <f t="shared" ca="1" si="35"/>
        <v>0</v>
      </c>
      <c r="O1276" s="32" t="str">
        <f>料單!P1150</f>
        <v/>
      </c>
      <c r="P1276" s="32" t="str">
        <f>料單!Q1150</f>
        <v>側</v>
      </c>
      <c r="Q1276" s="32" t="str">
        <f>料單!R1150</f>
        <v>排</v>
      </c>
      <c r="R1276" s="32">
        <f>料單!S1150</f>
        <v>0</v>
      </c>
    </row>
    <row r="1277" spans="1:18" x14ac:dyDescent="0.25">
      <c r="A1277" s="32">
        <f>[1]板材才數分析.!D879</f>
        <v>30008</v>
      </c>
      <c r="B1277" s="32" t="str">
        <f>料單!E1151</f>
        <v>活隔</v>
      </c>
      <c r="C1277" s="32">
        <f>料單!L1151</f>
        <v>0</v>
      </c>
      <c r="D1277" s="32" t="str">
        <f>料單!M1151</f>
        <v/>
      </c>
      <c r="E1277" s="32">
        <f>料單!F1151</f>
        <v>0</v>
      </c>
      <c r="F1277" s="32" t="str">
        <f>料單!G1151</f>
        <v>AA</v>
      </c>
      <c r="G1277" s="32">
        <f>料單!H1151</f>
        <v>-32</v>
      </c>
      <c r="H1277" s="32" t="str">
        <f>料單!I1151</f>
        <v>AA</v>
      </c>
      <c r="I1277" s="32">
        <f>料單!J1151</f>
        <v>18</v>
      </c>
      <c r="J1277" s="32">
        <f>料單!K1151</f>
        <v>0</v>
      </c>
      <c r="K1277" s="53">
        <f ca="1">板材才數分析.!O879</f>
        <v>0</v>
      </c>
      <c r="L1277" s="32" t="str">
        <f>IFERROR(VLOOKUP(C1277,[1]資料庫!$K$3:$AA$10,17,FALSE),"")</f>
        <v/>
      </c>
      <c r="M1277" s="32">
        <f>IFERROR(
    INDEX(單價表!$E$3:$M$1000,
          MATCH($C1277, 單價表!$B$3:$B$1000, 0),
          MATCH($I1277, 單價表!$E$2:$M$2, 0)
    ),
    ""
)</f>
        <v>99</v>
      </c>
      <c r="N1277" s="35">
        <f t="shared" ca="1" si="35"/>
        <v>0</v>
      </c>
      <c r="O1277" s="32" t="str">
        <f>料單!P1151</f>
        <v/>
      </c>
      <c r="P1277" s="32" t="str">
        <f>料單!Q1151</f>
        <v/>
      </c>
      <c r="Q1277" s="32" t="str">
        <f>料單!R1151</f>
        <v/>
      </c>
      <c r="R1277" s="32">
        <f>料單!S1151</f>
        <v>0</v>
      </c>
    </row>
    <row r="1278" spans="1:18" x14ac:dyDescent="0.25">
      <c r="A1278" s="32">
        <f>[1]板材才數分析.!D880</f>
        <v>30009</v>
      </c>
      <c r="B1278" s="32" t="str">
        <f>料單!E1152</f>
        <v>固隔</v>
      </c>
      <c r="C1278" s="32">
        <f>料單!L1152</f>
        <v>0</v>
      </c>
      <c r="D1278" s="32" t="str">
        <f>料單!M1152</f>
        <v/>
      </c>
      <c r="E1278" s="32">
        <f>料單!F1152</f>
        <v>0</v>
      </c>
      <c r="F1278" s="32" t="str">
        <f>料單!G1152</f>
        <v>AA</v>
      </c>
      <c r="G1278" s="32">
        <f>料單!H1152</f>
        <v>-22</v>
      </c>
      <c r="H1278" s="32" t="str">
        <f>料單!I1152</f>
        <v/>
      </c>
      <c r="I1278" s="32">
        <f>料單!J1152</f>
        <v>18</v>
      </c>
      <c r="J1278" s="32">
        <f>料單!K1152</f>
        <v>0</v>
      </c>
      <c r="K1278" s="53">
        <f ca="1">板材才數分析.!O880</f>
        <v>0</v>
      </c>
      <c r="L1278" s="32" t="str">
        <f>IFERROR(VLOOKUP(C1278,[1]資料庫!$K$3:$AA$10,17,FALSE),"")</f>
        <v/>
      </c>
      <c r="M1278" s="32">
        <f>IFERROR(
    INDEX(單價表!$E$3:$M$1000,
          MATCH($C1278, 單價表!$B$3:$B$1000, 0),
          MATCH($I1278, 單價表!$E$2:$M$2, 0)
    ),
    ""
)</f>
        <v>99</v>
      </c>
      <c r="N1278" s="35">
        <f t="shared" ca="1" si="35"/>
        <v>0</v>
      </c>
      <c r="O1278" s="32" t="str">
        <f>料單!P1152</f>
        <v/>
      </c>
      <c r="P1278" s="32" t="str">
        <f>料單!Q1152</f>
        <v>固</v>
      </c>
      <c r="Q1278" s="32" t="str">
        <f>料單!R1152</f>
        <v/>
      </c>
      <c r="R1278" s="32">
        <f>料單!S1152</f>
        <v>0</v>
      </c>
    </row>
    <row r="1279" spans="1:18" x14ac:dyDescent="0.25">
      <c r="A1279" s="32">
        <f>[1]板材才數分析.!D881</f>
        <v>30010</v>
      </c>
      <c r="B1279" s="32" t="str">
        <f>料單!E1153</f>
        <v>左門板</v>
      </c>
      <c r="C1279" s="32">
        <f>料單!L1153</f>
        <v>0</v>
      </c>
      <c r="D1279" s="32" t="str">
        <f>料單!M1153</f>
        <v/>
      </c>
      <c r="E1279" s="32">
        <f>料單!F1153</f>
        <v>0</v>
      </c>
      <c r="F1279" s="32" t="str">
        <f>料單!G1153</f>
        <v>AA</v>
      </c>
      <c r="G1279" s="32">
        <f>料單!H1153</f>
        <v>-4</v>
      </c>
      <c r="H1279" s="32" t="str">
        <f>料單!I1153</f>
        <v>AA</v>
      </c>
      <c r="I1279" s="32">
        <f>料單!J1153</f>
        <v>18</v>
      </c>
      <c r="J1279" s="32">
        <f>料單!K1153</f>
        <v>0</v>
      </c>
      <c r="K1279" s="53">
        <f ca="1">板材才數分析.!O881</f>
        <v>0</v>
      </c>
      <c r="L1279" s="32" t="str">
        <f>IFERROR(VLOOKUP(C1279,[1]資料庫!$K$3:$AA$10,17,FALSE),"")</f>
        <v/>
      </c>
      <c r="M1279" s="32">
        <f>IFERROR(
    INDEX(單價表!$E$3:$M$1000,
          MATCH($C1279, 單價表!$B$3:$B$1000, 0),
          MATCH($I1279, 單價表!$E$2:$M$2, 0)
    ),
    ""
)</f>
        <v>99</v>
      </c>
      <c r="N1279" s="35">
        <f t="shared" ca="1" si="35"/>
        <v>0</v>
      </c>
      <c r="O1279" s="32" t="str">
        <f>料單!P1153</f>
        <v>鉸2</v>
      </c>
      <c r="P1279" s="32" t="str">
        <f>料單!Q1153</f>
        <v/>
      </c>
      <c r="Q1279" s="32" t="str">
        <f>料單!R1153</f>
        <v/>
      </c>
      <c r="R1279" s="32">
        <f>料單!S1153</f>
        <v>0</v>
      </c>
    </row>
    <row r="1280" spans="1:18" x14ac:dyDescent="0.25">
      <c r="A1280" s="32">
        <f>[1]板材才數分析.!D882</f>
        <v>30011</v>
      </c>
      <c r="B1280" s="32" t="str">
        <f>料單!E1154</f>
        <v>右門板</v>
      </c>
      <c r="C1280" s="32">
        <f>料單!L1154</f>
        <v>0</v>
      </c>
      <c r="D1280" s="32">
        <f>料單!M1154</f>
        <v>0</v>
      </c>
      <c r="E1280" s="32">
        <f>料單!F1154</f>
        <v>0</v>
      </c>
      <c r="F1280" s="32" t="str">
        <f>料單!G1154</f>
        <v>AA</v>
      </c>
      <c r="G1280" s="32">
        <f>料單!H1154</f>
        <v>-4</v>
      </c>
      <c r="H1280" s="32" t="str">
        <f>料單!I1154</f>
        <v>AA</v>
      </c>
      <c r="I1280" s="32">
        <f>料單!J1154</f>
        <v>18</v>
      </c>
      <c r="J1280" s="32">
        <f>料單!K1154</f>
        <v>0</v>
      </c>
      <c r="K1280" s="53">
        <f ca="1">板材才數分析.!O882</f>
        <v>0</v>
      </c>
      <c r="L1280" s="32" t="str">
        <f>IFERROR(VLOOKUP(C1280,[1]資料庫!$K$3:$AA$10,17,FALSE),"")</f>
        <v/>
      </c>
      <c r="M1280" s="32">
        <f>IFERROR(
    INDEX(單價表!$E$3:$M$1000,
          MATCH($C1280, 單價表!$B$3:$B$1000, 0),
          MATCH($I1280, 單價表!$E$2:$M$2, 0)
    ),
    ""
)</f>
        <v>99</v>
      </c>
      <c r="N1280" s="35">
        <f t="shared" ca="1" si="35"/>
        <v>0</v>
      </c>
      <c r="O1280" s="32" t="str">
        <f>料單!P1154</f>
        <v>鉸2</v>
      </c>
      <c r="P1280" s="32" t="str">
        <f>料單!Q1154</f>
        <v/>
      </c>
      <c r="Q1280" s="32" t="str">
        <f>料單!R1154</f>
        <v/>
      </c>
      <c r="R1280" s="32">
        <f>料單!S1154</f>
        <v>0</v>
      </c>
    </row>
    <row r="1281" spans="1:18" x14ac:dyDescent="0.25">
      <c r="A1281" s="32">
        <f>[1]板材才數分析.!D883</f>
        <v>30012</v>
      </c>
      <c r="B1281" s="32">
        <f>料單!E1155</f>
        <v>0</v>
      </c>
      <c r="C1281" s="32">
        <f>料單!L1155</f>
        <v>0</v>
      </c>
      <c r="D1281" s="32">
        <f>料單!M1155</f>
        <v>0</v>
      </c>
      <c r="E1281" s="32">
        <f>料單!F1155</f>
        <v>0</v>
      </c>
      <c r="F1281" s="32" t="str">
        <f>料單!G1155</f>
        <v/>
      </c>
      <c r="G1281" s="32">
        <f>料單!H1155</f>
        <v>0</v>
      </c>
      <c r="H1281" s="32" t="str">
        <f>料單!I1155</f>
        <v/>
      </c>
      <c r="I1281" s="32">
        <f>料單!J1155</f>
        <v>0</v>
      </c>
      <c r="J1281" s="32">
        <f>料單!K1155</f>
        <v>0</v>
      </c>
      <c r="K1281" s="53">
        <f ca="1">板材才數分析.!O883</f>
        <v>0</v>
      </c>
      <c r="L1281" s="32" t="str">
        <f>IFERROR(VLOOKUP(C1281,[1]資料庫!$K$3:$AA$10,17,FALSE),"")</f>
        <v/>
      </c>
      <c r="M1281" s="32" t="str">
        <f>IFERROR(
    INDEX(單價表!$E$3:$M$1000,
          MATCH($C1281, 單價表!$B$3:$B$1000, 0),
          MATCH($I1281, 單價表!$E$2:$M$2, 0)
    ),
    ""
)</f>
        <v/>
      </c>
      <c r="N1281" s="35" t="str">
        <f t="shared" ca="1" si="35"/>
        <v/>
      </c>
      <c r="O1281" s="32" t="str">
        <f>料單!P1155</f>
        <v/>
      </c>
      <c r="P1281" s="32" t="str">
        <f>料單!Q1155</f>
        <v/>
      </c>
      <c r="Q1281" s="32" t="str">
        <f>料單!R1155</f>
        <v/>
      </c>
      <c r="R1281" s="32">
        <f>料單!S1155</f>
        <v>0</v>
      </c>
    </row>
    <row r="1282" spans="1:18" x14ac:dyDescent="0.25">
      <c r="A1282" s="32">
        <f>[1]板材才數分析.!D884</f>
        <v>30013</v>
      </c>
      <c r="B1282" s="32">
        <f>料單!E1156</f>
        <v>0</v>
      </c>
      <c r="C1282" s="32">
        <f>料單!L1156</f>
        <v>0</v>
      </c>
      <c r="D1282" s="32">
        <f>料單!M1156</f>
        <v>0</v>
      </c>
      <c r="E1282" s="32">
        <f>料單!F1156</f>
        <v>0</v>
      </c>
      <c r="F1282" s="32" t="str">
        <f>料單!G1156</f>
        <v/>
      </c>
      <c r="G1282" s="32">
        <f>料單!H1156</f>
        <v>0</v>
      </c>
      <c r="H1282" s="32" t="str">
        <f>料單!I1156</f>
        <v/>
      </c>
      <c r="I1282" s="32">
        <f>料單!J1156</f>
        <v>0</v>
      </c>
      <c r="J1282" s="32">
        <f>料單!K1156</f>
        <v>0</v>
      </c>
      <c r="K1282" s="53">
        <f ca="1">板材才數分析.!O884</f>
        <v>0</v>
      </c>
      <c r="L1282" s="32" t="str">
        <f>IFERROR(VLOOKUP(C1282,[1]資料庫!$K$3:$AA$10,17,FALSE),"")</f>
        <v/>
      </c>
      <c r="M1282" s="32" t="str">
        <f>IFERROR(
    INDEX(單價表!$E$3:$M$1000,
          MATCH($C1282, 單價表!$B$3:$B$1000, 0),
          MATCH($I1282, 單價表!$E$2:$M$2, 0)
    ),
    ""
)</f>
        <v/>
      </c>
      <c r="N1282" s="35" t="str">
        <f t="shared" ca="1" si="35"/>
        <v/>
      </c>
      <c r="O1282" s="32" t="str">
        <f>料單!P1156</f>
        <v/>
      </c>
      <c r="P1282" s="32" t="str">
        <f>料單!Q1156</f>
        <v/>
      </c>
      <c r="Q1282" s="32" t="str">
        <f>料單!R1156</f>
        <v/>
      </c>
      <c r="R1282" s="32">
        <f>料單!S1156</f>
        <v>0</v>
      </c>
    </row>
    <row r="1283" spans="1:18" x14ac:dyDescent="0.25">
      <c r="A1283" s="32">
        <f>[1]板材才數分析.!D885</f>
        <v>30014</v>
      </c>
      <c r="B1283" s="32">
        <f>料單!E1157</f>
        <v>0</v>
      </c>
      <c r="C1283" s="32">
        <f>料單!L1157</f>
        <v>0</v>
      </c>
      <c r="D1283" s="32">
        <f>料單!M1157</f>
        <v>0</v>
      </c>
      <c r="E1283" s="32">
        <f>料單!F1157</f>
        <v>0</v>
      </c>
      <c r="F1283" s="32" t="str">
        <f>料單!G1157</f>
        <v/>
      </c>
      <c r="G1283" s="32">
        <f>料單!H1157</f>
        <v>0</v>
      </c>
      <c r="H1283" s="32" t="str">
        <f>料單!I1157</f>
        <v/>
      </c>
      <c r="I1283" s="32">
        <f>料單!J1157</f>
        <v>0</v>
      </c>
      <c r="J1283" s="32">
        <f>料單!K1157</f>
        <v>0</v>
      </c>
      <c r="K1283" s="53">
        <f ca="1">板材才數分析.!O885</f>
        <v>0</v>
      </c>
      <c r="L1283" s="32" t="str">
        <f>IFERROR(VLOOKUP(C1283,[1]資料庫!$K$3:$AA$10,17,FALSE),"")</f>
        <v/>
      </c>
      <c r="M1283" s="32" t="str">
        <f>IFERROR(
    INDEX(單價表!$E$3:$M$1000,
          MATCH($C1283, 單價表!$B$3:$B$1000, 0),
          MATCH($I1283, 單價表!$E$2:$M$2, 0)
    ),
    ""
)</f>
        <v/>
      </c>
      <c r="N1283" s="35" t="str">
        <f t="shared" ca="1" si="35"/>
        <v/>
      </c>
      <c r="O1283" s="32" t="str">
        <f>料單!P1157</f>
        <v/>
      </c>
      <c r="P1283" s="32" t="str">
        <f>料單!Q1157</f>
        <v/>
      </c>
      <c r="Q1283" s="32" t="str">
        <f>料單!R1157</f>
        <v/>
      </c>
      <c r="R1283" s="32">
        <f>料單!S1157</f>
        <v>0</v>
      </c>
    </row>
    <row r="1284" spans="1:18" x14ac:dyDescent="0.25">
      <c r="A1284" s="32">
        <f>[1]板材才數分析.!D886</f>
        <v>30015</v>
      </c>
      <c r="B1284" s="32">
        <f>料單!E1158</f>
        <v>0</v>
      </c>
      <c r="C1284" s="32">
        <f>料單!L1158</f>
        <v>0</v>
      </c>
      <c r="D1284" s="32">
        <f>料單!M1158</f>
        <v>0</v>
      </c>
      <c r="E1284" s="32">
        <f>料單!F1158</f>
        <v>0</v>
      </c>
      <c r="F1284" s="32" t="str">
        <f>料單!G1158</f>
        <v/>
      </c>
      <c r="G1284" s="32">
        <f>料單!H1158</f>
        <v>0</v>
      </c>
      <c r="H1284" s="32" t="str">
        <f>料單!I1158</f>
        <v/>
      </c>
      <c r="I1284" s="32">
        <f>料單!J1158</f>
        <v>0</v>
      </c>
      <c r="J1284" s="32">
        <f>料單!K1158</f>
        <v>0</v>
      </c>
      <c r="K1284" s="53">
        <f ca="1">板材才數分析.!O886</f>
        <v>0</v>
      </c>
      <c r="L1284" s="32" t="str">
        <f>IFERROR(VLOOKUP(C1284,[1]資料庫!$K$3:$AA$10,17,FALSE),"")</f>
        <v/>
      </c>
      <c r="M1284" s="32" t="str">
        <f>IFERROR(
    INDEX(單價表!$E$3:$M$1000,
          MATCH($C1284, 單價表!$B$3:$B$1000, 0),
          MATCH($I1284, 單價表!$E$2:$M$2, 0)
    ),
    ""
)</f>
        <v/>
      </c>
      <c r="N1284" s="35" t="str">
        <f t="shared" ca="1" si="35"/>
        <v/>
      </c>
      <c r="O1284" s="32" t="str">
        <f>料單!P1158</f>
        <v/>
      </c>
      <c r="P1284" s="32" t="str">
        <f>料單!Q1158</f>
        <v/>
      </c>
      <c r="Q1284" s="32" t="str">
        <f>料單!R1158</f>
        <v/>
      </c>
      <c r="R1284" s="32">
        <f>料單!S1158</f>
        <v>0</v>
      </c>
    </row>
    <row r="1285" spans="1:18" x14ac:dyDescent="0.25">
      <c r="A1285" s="32">
        <f>[1]板材才數分析.!D887</f>
        <v>30016</v>
      </c>
      <c r="B1285" s="32">
        <f>料單!E1159</f>
        <v>0</v>
      </c>
      <c r="C1285" s="32">
        <f>料單!L1159</f>
        <v>0</v>
      </c>
      <c r="D1285" s="32">
        <f>料單!M1159</f>
        <v>0</v>
      </c>
      <c r="E1285" s="32">
        <f>料單!F1159</f>
        <v>0</v>
      </c>
      <c r="F1285" s="32" t="str">
        <f>料單!G1159</f>
        <v/>
      </c>
      <c r="G1285" s="32">
        <f>料單!H1159</f>
        <v>0</v>
      </c>
      <c r="H1285" s="32" t="str">
        <f>料單!I1159</f>
        <v/>
      </c>
      <c r="I1285" s="32">
        <f>料單!J1159</f>
        <v>0</v>
      </c>
      <c r="J1285" s="32">
        <f>料單!K1159</f>
        <v>0</v>
      </c>
      <c r="K1285" s="53">
        <f ca="1">板材才數分析.!O887</f>
        <v>0</v>
      </c>
      <c r="L1285" s="32" t="str">
        <f>IFERROR(VLOOKUP(C1285,[1]資料庫!$K$3:$AA$10,17,FALSE),"")</f>
        <v/>
      </c>
      <c r="M1285" s="32" t="str">
        <f>IFERROR(
    INDEX(單價表!$E$3:$M$1000,
          MATCH($C1285, 單價表!$B$3:$B$1000, 0),
          MATCH($I1285, 單價表!$E$2:$M$2, 0)
    ),
    ""
)</f>
        <v/>
      </c>
      <c r="N1285" s="35" t="str">
        <f t="shared" ca="1" si="35"/>
        <v/>
      </c>
      <c r="O1285" s="32" t="str">
        <f>料單!P1159</f>
        <v/>
      </c>
      <c r="P1285" s="32" t="str">
        <f>料單!Q1159</f>
        <v/>
      </c>
      <c r="Q1285" s="32" t="str">
        <f>料單!R1159</f>
        <v/>
      </c>
      <c r="R1285" s="32">
        <f>料單!S1159</f>
        <v>0</v>
      </c>
    </row>
    <row r="1286" spans="1:18" x14ac:dyDescent="0.25">
      <c r="A1286" s="32">
        <f>[1]板材才數分析.!D888</f>
        <v>30017</v>
      </c>
      <c r="B1286" s="32">
        <f>料單!E1160</f>
        <v>0</v>
      </c>
      <c r="C1286" s="32">
        <f>料單!L1160</f>
        <v>0</v>
      </c>
      <c r="D1286" s="32">
        <f>料單!M1160</f>
        <v>0</v>
      </c>
      <c r="E1286" s="32">
        <f>料單!F1160</f>
        <v>0</v>
      </c>
      <c r="F1286" s="32" t="str">
        <f>料單!G1160</f>
        <v/>
      </c>
      <c r="G1286" s="32">
        <f>料單!H1160</f>
        <v>0</v>
      </c>
      <c r="H1286" s="32" t="str">
        <f>料單!I1160</f>
        <v/>
      </c>
      <c r="I1286" s="32">
        <f>料單!J1160</f>
        <v>0</v>
      </c>
      <c r="J1286" s="32">
        <f>料單!K1160</f>
        <v>0</v>
      </c>
      <c r="K1286" s="53">
        <f ca="1">板材才數分析.!O888</f>
        <v>0</v>
      </c>
      <c r="L1286" s="32" t="str">
        <f>IFERROR(VLOOKUP(C1286,[1]資料庫!$K$3:$AA$10,17,FALSE),"")</f>
        <v/>
      </c>
      <c r="M1286" s="32" t="str">
        <f>IFERROR(
    INDEX(單價表!$E$3:$M$1000,
          MATCH($C1286, 單價表!$B$3:$B$1000, 0),
          MATCH($I1286, 單價表!$E$2:$M$2, 0)
    ),
    ""
)</f>
        <v/>
      </c>
      <c r="N1286" s="35" t="str">
        <f t="shared" ca="1" si="35"/>
        <v/>
      </c>
      <c r="O1286" s="32" t="str">
        <f>料單!P1160</f>
        <v/>
      </c>
      <c r="P1286" s="32" t="str">
        <f>料單!Q1160</f>
        <v/>
      </c>
      <c r="Q1286" s="32" t="str">
        <f>料單!R1160</f>
        <v/>
      </c>
      <c r="R1286" s="32">
        <f>料單!S1160</f>
        <v>0</v>
      </c>
    </row>
    <row r="1287" spans="1:18" x14ac:dyDescent="0.25">
      <c r="A1287" s="32">
        <f>[1]板材才數分析.!D889</f>
        <v>30018</v>
      </c>
      <c r="B1287" s="32">
        <f>料單!E1161</f>
        <v>0</v>
      </c>
      <c r="C1287" s="32">
        <f>料單!L1161</f>
        <v>0</v>
      </c>
      <c r="D1287" s="32">
        <f>料單!M1161</f>
        <v>0</v>
      </c>
      <c r="E1287" s="32">
        <f>料單!F1161</f>
        <v>0</v>
      </c>
      <c r="F1287" s="32" t="str">
        <f>料單!G1161</f>
        <v/>
      </c>
      <c r="G1287" s="32">
        <f>料單!H1161</f>
        <v>0</v>
      </c>
      <c r="H1287" s="32" t="str">
        <f>料單!I1161</f>
        <v/>
      </c>
      <c r="I1287" s="32">
        <f>料單!J1161</f>
        <v>0</v>
      </c>
      <c r="J1287" s="32">
        <f>料單!K1161</f>
        <v>0</v>
      </c>
      <c r="K1287" s="53">
        <f ca="1">板材才數分析.!O889</f>
        <v>0</v>
      </c>
      <c r="M1287" s="32" t="str">
        <f>IFERROR(
    INDEX(單價表!$E$3:$M$1000,
          MATCH($C1287, 單價表!$B$3:$B$1000, 0),
          MATCH($I1287, 單價表!$E$2:$M$2, 0)
    ),
    ""
)</f>
        <v/>
      </c>
      <c r="O1287" s="32" t="str">
        <f>料單!P1161</f>
        <v/>
      </c>
      <c r="P1287" s="32" t="str">
        <f>料單!Q1161</f>
        <v/>
      </c>
      <c r="Q1287" s="32" t="str">
        <f>料單!R1161</f>
        <v/>
      </c>
      <c r="R1287" s="32">
        <f>料單!S1161</f>
        <v>0</v>
      </c>
    </row>
    <row r="1288" spans="1:18" x14ac:dyDescent="0.25">
      <c r="A1288" s="32">
        <f>[1]板材才數分析.!D890</f>
        <v>30019</v>
      </c>
      <c r="B1288" s="32">
        <f>料單!E1162</f>
        <v>0</v>
      </c>
      <c r="C1288" s="32">
        <f>料單!L1162</f>
        <v>0</v>
      </c>
      <c r="D1288" s="32">
        <f>料單!M1162</f>
        <v>0</v>
      </c>
      <c r="E1288" s="32">
        <f>料單!F1162</f>
        <v>0</v>
      </c>
      <c r="F1288" s="32" t="str">
        <f>料單!G1162</f>
        <v/>
      </c>
      <c r="G1288" s="32">
        <f>料單!H1162</f>
        <v>0</v>
      </c>
      <c r="H1288" s="32" t="str">
        <f>料單!I1162</f>
        <v/>
      </c>
      <c r="I1288" s="32">
        <f>料單!J1162</f>
        <v>0</v>
      </c>
      <c r="J1288" s="32">
        <f>料單!K1162</f>
        <v>0</v>
      </c>
      <c r="K1288" s="53">
        <f ca="1">板材才數分析.!O890</f>
        <v>0</v>
      </c>
      <c r="M1288" s="32" t="str">
        <f>IFERROR(
    INDEX(單價表!$E$3:$M$1000,
          MATCH($C1288, 單價表!$B$3:$B$1000, 0),
          MATCH($I1288, 單價表!$E$2:$M$2, 0)
    ),
    ""
)</f>
        <v/>
      </c>
      <c r="O1288" s="32" t="str">
        <f>料單!P1162</f>
        <v/>
      </c>
      <c r="P1288" s="32" t="str">
        <f>料單!Q1162</f>
        <v/>
      </c>
      <c r="Q1288" s="32" t="str">
        <f>料單!R1162</f>
        <v/>
      </c>
      <c r="R1288" s="32">
        <f>料單!S1162</f>
        <v>0</v>
      </c>
    </row>
    <row r="1289" spans="1:18" x14ac:dyDescent="0.25">
      <c r="A1289" s="32">
        <f>[1]板材才數分析.!D891</f>
        <v>30020</v>
      </c>
      <c r="B1289" s="32">
        <f>料單!E1163</f>
        <v>0</v>
      </c>
      <c r="C1289" s="32">
        <f>料單!L1163</f>
        <v>0</v>
      </c>
      <c r="D1289" s="32" t="str">
        <f>料單!M1163</f>
        <v/>
      </c>
      <c r="E1289" s="32">
        <f>料單!F1163</f>
        <v>0</v>
      </c>
      <c r="F1289" s="32" t="str">
        <f>料單!G1163</f>
        <v/>
      </c>
      <c r="G1289" s="32">
        <f>料單!H1163</f>
        <v>0</v>
      </c>
      <c r="H1289" s="32" t="str">
        <f>料單!I1163</f>
        <v/>
      </c>
      <c r="I1289" s="32">
        <f>料單!J1163</f>
        <v>0</v>
      </c>
      <c r="J1289" s="32">
        <f>料單!K1163</f>
        <v>0</v>
      </c>
      <c r="K1289" s="53">
        <f ca="1">板材才數分析.!O891</f>
        <v>0</v>
      </c>
      <c r="M1289" s="32" t="str">
        <f>IFERROR(
    INDEX(單價表!$E$3:$M$1000,
          MATCH($C1289, 單價表!$B$3:$B$1000, 0),
          MATCH($I1289, 單價表!$E$2:$M$2, 0)
    ),
    ""
)</f>
        <v/>
      </c>
      <c r="O1289" s="32" t="str">
        <f>料單!P1163</f>
        <v/>
      </c>
      <c r="P1289" s="32" t="str">
        <f>料單!Q1163</f>
        <v/>
      </c>
      <c r="Q1289" s="32" t="str">
        <f>料單!R1163</f>
        <v/>
      </c>
      <c r="R1289" s="32">
        <f>料單!S1163</f>
        <v>0</v>
      </c>
    </row>
    <row r="1290" spans="1:18" x14ac:dyDescent="0.25">
      <c r="A1290" s="32">
        <f>[1]板材才數分析.!D892</f>
        <v>30021</v>
      </c>
      <c r="B1290" s="32">
        <f>料單!E1164</f>
        <v>0</v>
      </c>
      <c r="C1290" s="32">
        <f>料單!L1164</f>
        <v>0</v>
      </c>
      <c r="D1290" s="32" t="str">
        <f>料單!M1164</f>
        <v/>
      </c>
      <c r="E1290" s="32">
        <f>料單!F1164</f>
        <v>0</v>
      </c>
      <c r="F1290" s="32" t="str">
        <f>料單!G1164</f>
        <v/>
      </c>
      <c r="G1290" s="32">
        <f>料單!H1164</f>
        <v>0</v>
      </c>
      <c r="H1290" s="32" t="str">
        <f>料單!I1164</f>
        <v/>
      </c>
      <c r="I1290" s="32">
        <f>料單!J1164</f>
        <v>0</v>
      </c>
      <c r="J1290" s="32">
        <f>料單!K1164</f>
        <v>0</v>
      </c>
      <c r="K1290" s="53">
        <f ca="1">板材才數分析.!O892</f>
        <v>0</v>
      </c>
      <c r="M1290" s="32" t="str">
        <f>IFERROR(
    INDEX(單價表!$E$3:$M$1000,
          MATCH($C1290, 單價表!$B$3:$B$1000, 0),
          MATCH($I1290, 單價表!$E$2:$M$2, 0)
    ),
    ""
)</f>
        <v/>
      </c>
      <c r="O1290" s="32" t="str">
        <f>料單!P1164</f>
        <v/>
      </c>
      <c r="P1290" s="32" t="str">
        <f>料單!Q1164</f>
        <v/>
      </c>
      <c r="Q1290" s="32" t="str">
        <f>料單!R1164</f>
        <v/>
      </c>
      <c r="R1290" s="32">
        <f>料單!S1164</f>
        <v>0</v>
      </c>
    </row>
    <row r="1291" spans="1:18" x14ac:dyDescent="0.25">
      <c r="A1291" s="32">
        <f>[1]板材才數分析.!D893</f>
        <v>30022</v>
      </c>
      <c r="B1291" s="32">
        <f>料單!E1165</f>
        <v>0</v>
      </c>
      <c r="C1291" s="32">
        <f>料單!L1165</f>
        <v>0</v>
      </c>
      <c r="D1291" s="32" t="str">
        <f>料單!M1165</f>
        <v/>
      </c>
      <c r="E1291" s="32">
        <f>料單!F1165</f>
        <v>0</v>
      </c>
      <c r="F1291" s="32" t="str">
        <f>料單!G1165</f>
        <v/>
      </c>
      <c r="G1291" s="32">
        <f>料單!H1165</f>
        <v>0</v>
      </c>
      <c r="H1291" s="32" t="str">
        <f>料單!I1165</f>
        <v/>
      </c>
      <c r="I1291" s="32">
        <f>料單!J1165</f>
        <v>0</v>
      </c>
      <c r="J1291" s="32">
        <f>料單!K1165</f>
        <v>0</v>
      </c>
      <c r="K1291" s="53">
        <f ca="1">板材才數分析.!O893</f>
        <v>0</v>
      </c>
      <c r="M1291" s="32" t="str">
        <f>IFERROR(
    INDEX(單價表!$E$3:$M$1000,
          MATCH($C1291, 單價表!$B$3:$B$1000, 0),
          MATCH($I1291, 單價表!$E$2:$M$2, 0)
    ),
    ""
)</f>
        <v/>
      </c>
      <c r="O1291" s="32" t="str">
        <f>料單!P1165</f>
        <v/>
      </c>
      <c r="P1291" s="32" t="str">
        <f>料單!Q1165</f>
        <v/>
      </c>
      <c r="Q1291" s="32" t="str">
        <f>料單!R1165</f>
        <v/>
      </c>
      <c r="R1291" s="32">
        <f>料單!S1165</f>
        <v>0</v>
      </c>
    </row>
    <row r="1292" spans="1:18" x14ac:dyDescent="0.25">
      <c r="A1292" s="32">
        <f>[1]板材才數分析.!D894</f>
        <v>30023</v>
      </c>
      <c r="B1292" s="32">
        <f>料單!E1166</f>
        <v>0</v>
      </c>
      <c r="C1292" s="32">
        <f>料單!L1166</f>
        <v>0</v>
      </c>
      <c r="D1292" s="32" t="str">
        <f>料單!M1166</f>
        <v/>
      </c>
      <c r="E1292" s="32">
        <f>料單!F1166</f>
        <v>0</v>
      </c>
      <c r="F1292" s="32" t="str">
        <f>料單!G1166</f>
        <v/>
      </c>
      <c r="G1292" s="32">
        <f>料單!H1166</f>
        <v>0</v>
      </c>
      <c r="H1292" s="32" t="str">
        <f>料單!I1166</f>
        <v/>
      </c>
      <c r="I1292" s="32">
        <f>料單!J1166</f>
        <v>0</v>
      </c>
      <c r="J1292" s="32">
        <f>料單!K1166</f>
        <v>0</v>
      </c>
      <c r="K1292" s="53">
        <f ca="1">板材才數分析.!O894</f>
        <v>0</v>
      </c>
      <c r="M1292" s="32" t="str">
        <f>IFERROR(
    INDEX(單價表!$E$3:$M$1000,
          MATCH($C1292, 單價表!$B$3:$B$1000, 0),
          MATCH($I1292, 單價表!$E$2:$M$2, 0)
    ),
    ""
)</f>
        <v/>
      </c>
      <c r="O1292" s="32" t="str">
        <f>料單!P1166</f>
        <v/>
      </c>
      <c r="P1292" s="32" t="str">
        <f>料單!Q1166</f>
        <v/>
      </c>
      <c r="Q1292" s="32" t="str">
        <f>料單!R1166</f>
        <v/>
      </c>
      <c r="R1292" s="32">
        <f>料單!S1166</f>
        <v>0</v>
      </c>
    </row>
    <row r="1293" spans="1:18" x14ac:dyDescent="0.25">
      <c r="A1293" s="32">
        <f>[1]板材才數分析.!D895</f>
        <v>30024</v>
      </c>
      <c r="B1293" s="32">
        <f>料單!E1167</f>
        <v>0</v>
      </c>
      <c r="C1293" s="32">
        <f>料單!L1167</f>
        <v>0</v>
      </c>
      <c r="D1293" s="32" t="str">
        <f>料單!M1167</f>
        <v/>
      </c>
      <c r="E1293" s="32">
        <f>料單!F1167</f>
        <v>0</v>
      </c>
      <c r="F1293" s="32" t="str">
        <f>料單!G1167</f>
        <v/>
      </c>
      <c r="G1293" s="32">
        <f>料單!H1167</f>
        <v>0</v>
      </c>
      <c r="H1293" s="32" t="str">
        <f>料單!I1167</f>
        <v/>
      </c>
      <c r="I1293" s="32">
        <f>料單!J1167</f>
        <v>0</v>
      </c>
      <c r="J1293" s="32">
        <f>料單!K1167</f>
        <v>0</v>
      </c>
      <c r="K1293" s="53">
        <f ca="1">板材才數分析.!O895</f>
        <v>0</v>
      </c>
      <c r="M1293" s="32" t="str">
        <f>IFERROR(
    INDEX(單價表!$E$3:$M$1000,
          MATCH($C1293, 單價表!$B$3:$B$1000, 0),
          MATCH($I1293, 單價表!$E$2:$M$2, 0)
    ),
    ""
)</f>
        <v/>
      </c>
      <c r="O1293" s="32" t="str">
        <f>料單!P1167</f>
        <v/>
      </c>
      <c r="P1293" s="32" t="str">
        <f>料單!Q1167</f>
        <v/>
      </c>
      <c r="Q1293" s="32" t="str">
        <f>料單!R1167</f>
        <v/>
      </c>
      <c r="R1293" s="32">
        <f>料單!S1167</f>
        <v>0</v>
      </c>
    </row>
    <row r="1294" spans="1:18" x14ac:dyDescent="0.25">
      <c r="A1294" s="32">
        <f>[1]板材才數分析.!D896</f>
        <v>30025</v>
      </c>
      <c r="B1294" s="32">
        <f>料單!E1168</f>
        <v>0</v>
      </c>
      <c r="C1294" s="32">
        <f>料單!L1168</f>
        <v>0</v>
      </c>
      <c r="D1294" s="32" t="str">
        <f>料單!M1168</f>
        <v/>
      </c>
      <c r="E1294" s="32">
        <f>料單!F1168</f>
        <v>0</v>
      </c>
      <c r="F1294" s="32" t="str">
        <f>料單!G1168</f>
        <v/>
      </c>
      <c r="G1294" s="32">
        <f>料單!H1168</f>
        <v>0</v>
      </c>
      <c r="H1294" s="32" t="str">
        <f>料單!I1168</f>
        <v/>
      </c>
      <c r="I1294" s="32">
        <f>料單!J1168</f>
        <v>0</v>
      </c>
      <c r="J1294" s="32">
        <f>料單!K1168</f>
        <v>0</v>
      </c>
      <c r="K1294" s="53">
        <f ca="1">板材才數分析.!O896</f>
        <v>0</v>
      </c>
      <c r="M1294" s="32" t="str">
        <f>IFERROR(
    INDEX(單價表!$E$3:$M$1000,
          MATCH($C1294, 單價表!$B$3:$B$1000, 0),
          MATCH($I1294, 單價表!$E$2:$M$2, 0)
    ),
    ""
)</f>
        <v/>
      </c>
      <c r="O1294" s="32" t="str">
        <f>料單!P1168</f>
        <v/>
      </c>
      <c r="P1294" s="32" t="str">
        <f>料單!Q1168</f>
        <v/>
      </c>
      <c r="Q1294" s="32" t="str">
        <f>料單!R1168</f>
        <v/>
      </c>
      <c r="R1294" s="32">
        <f>料單!S1168</f>
        <v>0</v>
      </c>
    </row>
    <row r="1295" spans="1:18" x14ac:dyDescent="0.25">
      <c r="A1295" s="32">
        <f>[1]板材才數分析.!D897</f>
        <v>30026</v>
      </c>
      <c r="B1295" s="32">
        <f>料單!E1169</f>
        <v>0</v>
      </c>
      <c r="C1295" s="32">
        <f>料單!L1169</f>
        <v>0</v>
      </c>
      <c r="D1295" s="32" t="str">
        <f>料單!M1169</f>
        <v/>
      </c>
      <c r="E1295" s="32">
        <f>料單!F1169</f>
        <v>0</v>
      </c>
      <c r="F1295" s="32" t="str">
        <f>料單!G1169</f>
        <v/>
      </c>
      <c r="G1295" s="32">
        <f>料單!H1169</f>
        <v>0</v>
      </c>
      <c r="H1295" s="32" t="str">
        <f>料單!I1169</f>
        <v/>
      </c>
      <c r="I1295" s="32">
        <f>料單!J1169</f>
        <v>0</v>
      </c>
      <c r="J1295" s="32">
        <f>料單!K1169</f>
        <v>0</v>
      </c>
      <c r="K1295" s="53">
        <f ca="1">板材才數分析.!O897</f>
        <v>0</v>
      </c>
      <c r="M1295" s="32" t="str">
        <f>IFERROR(
    INDEX(單價表!$E$3:$M$1000,
          MATCH($C1295, 單價表!$B$3:$B$1000, 0),
          MATCH($I1295, 單價表!$E$2:$M$2, 0)
    ),
    ""
)</f>
        <v/>
      </c>
      <c r="O1295" s="32" t="str">
        <f>料單!P1169</f>
        <v/>
      </c>
      <c r="P1295" s="32" t="str">
        <f>料單!Q1169</f>
        <v/>
      </c>
      <c r="Q1295" s="32" t="str">
        <f>料單!R1169</f>
        <v/>
      </c>
      <c r="R1295" s="32">
        <f>料單!S1169</f>
        <v>0</v>
      </c>
    </row>
    <row r="1296" spans="1:18" x14ac:dyDescent="0.25">
      <c r="A1296" s="32">
        <f>[1]板材才數分析.!D898</f>
        <v>30027</v>
      </c>
      <c r="B1296" s="32">
        <f>料單!E1170</f>
        <v>0</v>
      </c>
      <c r="C1296" s="32">
        <f>料單!L1170</f>
        <v>0</v>
      </c>
      <c r="D1296" s="32" t="str">
        <f>料單!M1170</f>
        <v/>
      </c>
      <c r="E1296" s="32">
        <f>料單!F1170</f>
        <v>0</v>
      </c>
      <c r="F1296" s="32" t="str">
        <f>料單!G1170</f>
        <v/>
      </c>
      <c r="G1296" s="32">
        <f>料單!H1170</f>
        <v>0</v>
      </c>
      <c r="H1296" s="32" t="str">
        <f>料單!I1170</f>
        <v/>
      </c>
      <c r="I1296" s="32">
        <f>料單!J1170</f>
        <v>0</v>
      </c>
      <c r="J1296" s="32">
        <f>料單!K1170</f>
        <v>0</v>
      </c>
      <c r="K1296" s="53">
        <f ca="1">板材才數分析.!O898</f>
        <v>0</v>
      </c>
      <c r="M1296" s="32" t="str">
        <f>IFERROR(
    INDEX(單價表!$E$3:$M$1000,
          MATCH($C1296, 單價表!$B$3:$B$1000, 0),
          MATCH($I1296, 單價表!$E$2:$M$2, 0)
    ),
    ""
)</f>
        <v/>
      </c>
      <c r="O1296" s="32" t="str">
        <f>料單!P1170</f>
        <v/>
      </c>
      <c r="P1296" s="32" t="str">
        <f>料單!Q1170</f>
        <v/>
      </c>
      <c r="Q1296" s="32" t="str">
        <f>料單!R1170</f>
        <v/>
      </c>
      <c r="R1296" s="32">
        <f>料單!S1170</f>
        <v>0</v>
      </c>
    </row>
    <row r="1297" spans="1:18" x14ac:dyDescent="0.25">
      <c r="A1297" s="32">
        <f>[1]板材才數分析.!D899</f>
        <v>30028</v>
      </c>
      <c r="B1297" s="32">
        <f>料單!E1171</f>
        <v>0</v>
      </c>
      <c r="C1297" s="32">
        <f>料單!L1171</f>
        <v>0</v>
      </c>
      <c r="D1297" s="32" t="str">
        <f>料單!M1171</f>
        <v/>
      </c>
      <c r="E1297" s="32">
        <f>料單!F1171</f>
        <v>0</v>
      </c>
      <c r="F1297" s="32" t="str">
        <f>料單!G1171</f>
        <v/>
      </c>
      <c r="G1297" s="32">
        <f>料單!H1171</f>
        <v>0</v>
      </c>
      <c r="H1297" s="32" t="str">
        <f>料單!I1171</f>
        <v/>
      </c>
      <c r="I1297" s="32">
        <f>料單!J1171</f>
        <v>0</v>
      </c>
      <c r="J1297" s="32">
        <f>料單!K1171</f>
        <v>0</v>
      </c>
      <c r="K1297" s="53">
        <f ca="1">板材才數分析.!O899</f>
        <v>0</v>
      </c>
      <c r="M1297" s="32" t="str">
        <f>IFERROR(
    INDEX(單價表!$E$3:$M$1000,
          MATCH($C1297, 單價表!$B$3:$B$1000, 0),
          MATCH($I1297, 單價表!$E$2:$M$2, 0)
    ),
    ""
)</f>
        <v/>
      </c>
      <c r="O1297" s="32" t="str">
        <f>料單!P1171</f>
        <v/>
      </c>
      <c r="P1297" s="32" t="str">
        <f>料單!Q1171</f>
        <v/>
      </c>
      <c r="Q1297" s="32" t="str">
        <f>料單!R1171</f>
        <v/>
      </c>
      <c r="R1297" s="32">
        <f>料單!S1171</f>
        <v>0</v>
      </c>
    </row>
    <row r="1298" spans="1:18" x14ac:dyDescent="0.25">
      <c r="A1298" s="32">
        <f>[1]板材才數分析.!D900</f>
        <v>30029</v>
      </c>
      <c r="B1298" s="32">
        <f>料單!E1172</f>
        <v>0</v>
      </c>
      <c r="C1298" s="32">
        <f>料單!L1172</f>
        <v>0</v>
      </c>
      <c r="D1298" s="32" t="str">
        <f>料單!M1172</f>
        <v/>
      </c>
      <c r="E1298" s="32">
        <f>料單!F1172</f>
        <v>0</v>
      </c>
      <c r="F1298" s="32" t="str">
        <f>料單!G1172</f>
        <v/>
      </c>
      <c r="G1298" s="32">
        <f>料單!H1172</f>
        <v>0</v>
      </c>
      <c r="H1298" s="32" t="str">
        <f>料單!I1172</f>
        <v/>
      </c>
      <c r="I1298" s="32">
        <f>料單!J1172</f>
        <v>0</v>
      </c>
      <c r="J1298" s="32">
        <f>料單!K1172</f>
        <v>0</v>
      </c>
      <c r="K1298" s="53">
        <f ca="1">板材才數分析.!O900</f>
        <v>0</v>
      </c>
      <c r="M1298" s="32" t="str">
        <f>IFERROR(
    INDEX(單價表!$E$3:$M$1000,
          MATCH($C1298, 單價表!$B$3:$B$1000, 0),
          MATCH($I1298, 單價表!$E$2:$M$2, 0)
    ),
    ""
)</f>
        <v/>
      </c>
      <c r="O1298" s="32" t="str">
        <f>料單!P1172</f>
        <v/>
      </c>
      <c r="P1298" s="32" t="str">
        <f>料單!Q1172</f>
        <v/>
      </c>
      <c r="Q1298" s="32" t="str">
        <f>料單!R1172</f>
        <v/>
      </c>
      <c r="R1298" s="32">
        <f>料單!S1172</f>
        <v>0</v>
      </c>
    </row>
    <row r="1299" spans="1:18" x14ac:dyDescent="0.25">
      <c r="A1299" s="32">
        <f>[1]板材才數分析.!D901</f>
        <v>30030</v>
      </c>
      <c r="B1299" s="32">
        <f>料單!E1173</f>
        <v>0</v>
      </c>
      <c r="C1299" s="32">
        <f>料單!L1173</f>
        <v>0</v>
      </c>
      <c r="D1299" s="32" t="str">
        <f>料單!M1173</f>
        <v/>
      </c>
      <c r="E1299" s="32">
        <f>料單!F1173</f>
        <v>0</v>
      </c>
      <c r="F1299" s="32" t="str">
        <f>料單!G1173</f>
        <v/>
      </c>
      <c r="G1299" s="32">
        <f>料單!H1173</f>
        <v>0</v>
      </c>
      <c r="H1299" s="32" t="str">
        <f>料單!I1173</f>
        <v/>
      </c>
      <c r="I1299" s="32">
        <f>料單!J1173</f>
        <v>0</v>
      </c>
      <c r="J1299" s="32">
        <f>料單!K1173</f>
        <v>0</v>
      </c>
      <c r="K1299" s="53">
        <f ca="1">板材才數分析.!O901</f>
        <v>0</v>
      </c>
      <c r="M1299" s="32" t="str">
        <f>IFERROR(
    INDEX(單價表!$E$3:$M$1000,
          MATCH($C1299, 單價表!$B$3:$B$1000, 0),
          MATCH($I1299, 單價表!$E$2:$M$2, 0)
    ),
    ""
)</f>
        <v/>
      </c>
      <c r="O1299" s="32" t="str">
        <f>料單!P1173</f>
        <v/>
      </c>
      <c r="P1299" s="32" t="str">
        <f>料單!Q1173</f>
        <v/>
      </c>
      <c r="Q1299" s="32" t="str">
        <f>料單!R1173</f>
        <v/>
      </c>
      <c r="R1299" s="32">
        <f>料單!S1173</f>
        <v>0</v>
      </c>
    </row>
    <row r="1300" spans="1:18" x14ac:dyDescent="0.25">
      <c r="B1300" s="400"/>
      <c r="C1300" s="400"/>
      <c r="D1300" s="400"/>
      <c r="E1300" s="400"/>
      <c r="F1300" s="400"/>
      <c r="G1300" s="400"/>
      <c r="H1300" s="400"/>
      <c r="I1300" s="400"/>
      <c r="J1300" s="400"/>
      <c r="K1300" s="401"/>
      <c r="L1300" s="400" t="str">
        <f>IFERROR(VLOOKUP(C1300,[1]資料庫!$K$3:$AA$10,17,FALSE),"")</f>
        <v/>
      </c>
      <c r="M1300" s="400"/>
    </row>
    <row r="1301" spans="1:18" x14ac:dyDescent="0.25">
      <c r="B1301" s="400"/>
      <c r="C1301" s="400"/>
      <c r="D1301" s="400"/>
      <c r="E1301" s="400"/>
      <c r="F1301" s="400"/>
      <c r="G1301" s="400"/>
      <c r="H1301" s="400"/>
      <c r="I1301" s="400"/>
      <c r="J1301" s="400"/>
      <c r="K1301" s="401"/>
      <c r="L1301" s="400" t="str">
        <f>IFERROR(VLOOKUP(C1301,[1]資料庫!$K$3:$AA$10,17,FALSE),"")</f>
        <v/>
      </c>
      <c r="M1301" s="400"/>
    </row>
    <row r="1302" spans="1:18" x14ac:dyDescent="0.25">
      <c r="B1302" s="400"/>
      <c r="C1302" s="400"/>
      <c r="D1302" s="400"/>
      <c r="E1302" s="400"/>
      <c r="F1302" s="400"/>
      <c r="G1302" s="400"/>
      <c r="H1302" s="400"/>
      <c r="I1302" s="400"/>
      <c r="J1302" s="400"/>
      <c r="K1302" s="401"/>
      <c r="L1302" s="400" t="str">
        <f>IFERROR(VLOOKUP(C1302,[1]資料庫!$K$3:$AA$10,17,FALSE),"")</f>
        <v/>
      </c>
      <c r="M1302" s="400"/>
    </row>
    <row r="1303" spans="1:18" x14ac:dyDescent="0.25">
      <c r="B1303" s="400"/>
      <c r="C1303" s="400"/>
      <c r="D1303" s="400"/>
      <c r="E1303" s="400"/>
      <c r="F1303" s="400"/>
      <c r="G1303" s="400"/>
      <c r="H1303" s="400"/>
      <c r="I1303" s="400"/>
      <c r="J1303" s="400"/>
      <c r="K1303" s="401"/>
      <c r="L1303" s="400" t="str">
        <f>IFERROR(VLOOKUP(C1303,[1]資料庫!$K$3:$AA$10,17,FALSE),"")</f>
        <v/>
      </c>
      <c r="M1303" s="400"/>
    </row>
    <row r="1304" spans="1:18" x14ac:dyDescent="0.25">
      <c r="B1304" s="400"/>
      <c r="C1304" s="400"/>
      <c r="D1304" s="400"/>
      <c r="E1304" s="400"/>
      <c r="F1304" s="400"/>
      <c r="G1304" s="400"/>
      <c r="H1304" s="400"/>
      <c r="I1304" s="400"/>
      <c r="J1304" s="400"/>
      <c r="K1304" s="401"/>
      <c r="L1304" s="400" t="str">
        <f>IFERROR(VLOOKUP(C1304,[1]資料庫!$K$3:$AA$10,17,FALSE),"")</f>
        <v/>
      </c>
      <c r="M1304" s="400"/>
    </row>
    <row r="1305" spans="1:18" x14ac:dyDescent="0.25">
      <c r="B1305" s="400"/>
      <c r="C1305" s="400"/>
      <c r="D1305" s="400"/>
      <c r="E1305" s="400"/>
      <c r="F1305" s="400"/>
      <c r="G1305" s="400"/>
      <c r="H1305" s="400"/>
      <c r="I1305" s="400"/>
      <c r="J1305" s="400"/>
      <c r="K1305" s="401"/>
      <c r="L1305" s="400" t="str">
        <f>IFERROR(VLOOKUP(C1305,[1]資料庫!$K$3:$AA$10,17,FALSE),"")</f>
        <v/>
      </c>
      <c r="M1305" s="400"/>
      <c r="N1305" s="35">
        <f t="shared" si="35"/>
        <v>0</v>
      </c>
    </row>
    <row r="1306" spans="1:18" x14ac:dyDescent="0.25">
      <c r="H1306" s="524" t="s">
        <v>67</v>
      </c>
      <c r="I1306" s="524"/>
      <c r="J1306" s="524"/>
      <c r="K1306" s="54">
        <f ca="1">SUM(K1270:K1305)</f>
        <v>0</v>
      </c>
      <c r="L1306" s="47" t="str">
        <f>L1270</f>
        <v/>
      </c>
      <c r="M1306" s="47"/>
      <c r="N1306" s="49"/>
      <c r="O1306" s="466">
        <f ca="1">SUM(N1270:N1305)</f>
        <v>0</v>
      </c>
      <c r="P1306" s="47"/>
    </row>
    <row r="1307" spans="1:18" x14ac:dyDescent="0.25">
      <c r="A1307" s="403" t="str">
        <f>料單!A1176</f>
        <v>櫃體名稱</v>
      </c>
      <c r="B1307" s="403">
        <f>料單!C1176</f>
        <v>0</v>
      </c>
    </row>
    <row r="1308" spans="1:18" x14ac:dyDescent="0.25">
      <c r="A1308" s="403" t="str">
        <f>料單!A1177</f>
        <v>櫃號</v>
      </c>
      <c r="B1308" s="403">
        <f>料單!C1177</f>
        <v>31</v>
      </c>
    </row>
    <row r="1309" spans="1:18" x14ac:dyDescent="0.25">
      <c r="A1309" s="403" t="str">
        <f>料單!A1178</f>
        <v>櫃高</v>
      </c>
      <c r="B1309" s="403">
        <f>料單!C1178</f>
        <v>0</v>
      </c>
    </row>
    <row r="1310" spans="1:18" x14ac:dyDescent="0.25">
      <c r="A1310" s="403" t="str">
        <f>料單!A1179</f>
        <v>櫃深</v>
      </c>
      <c r="B1310" s="403">
        <f>料單!C1179</f>
        <v>0</v>
      </c>
    </row>
    <row r="1311" spans="1:18" x14ac:dyDescent="0.25">
      <c r="A1311" s="403" t="str">
        <f>料單!A1180</f>
        <v>櫃寬</v>
      </c>
      <c r="B1311" s="403">
        <f>料單!C1180</f>
        <v>0</v>
      </c>
    </row>
    <row r="1312" spans="1:18" x14ac:dyDescent="0.25">
      <c r="A1312" s="46" t="s">
        <v>79</v>
      </c>
      <c r="B1312" s="46" t="s">
        <v>236</v>
      </c>
      <c r="C1312" s="46" t="s">
        <v>1651</v>
      </c>
      <c r="D1312" s="46" t="s">
        <v>81</v>
      </c>
      <c r="E1312" s="46" t="s">
        <v>0</v>
      </c>
      <c r="F1312" s="46" t="s">
        <v>17</v>
      </c>
      <c r="G1312" s="46" t="s">
        <v>1</v>
      </c>
      <c r="H1312" s="46" t="s">
        <v>17</v>
      </c>
      <c r="I1312" s="46" t="s">
        <v>85</v>
      </c>
      <c r="J1312" s="46" t="s">
        <v>66</v>
      </c>
      <c r="K1312" s="61" t="s">
        <v>2726</v>
      </c>
      <c r="L1312" s="46" t="s">
        <v>87</v>
      </c>
      <c r="M1312" s="46" t="s">
        <v>234</v>
      </c>
      <c r="N1312" s="50" t="s">
        <v>88</v>
      </c>
      <c r="O1312" s="46" t="s">
        <v>9</v>
      </c>
      <c r="P1312" s="46" t="s">
        <v>9</v>
      </c>
      <c r="Q1312" s="46" t="s">
        <v>9</v>
      </c>
      <c r="R1312" s="46" t="s">
        <v>9</v>
      </c>
    </row>
    <row r="1313" spans="1:18" x14ac:dyDescent="0.25">
      <c r="A1313" s="32">
        <f>[1]板材才數分析.!D902</f>
        <v>31001</v>
      </c>
      <c r="B1313" s="32" t="str">
        <f>料單!E1183</f>
        <v>頂板</v>
      </c>
      <c r="C1313" s="32">
        <f>料單!L1183</f>
        <v>0</v>
      </c>
      <c r="D1313" s="32" t="str">
        <f>料單!M1183</f>
        <v/>
      </c>
      <c r="E1313" s="32">
        <f>料單!F1183</f>
        <v>-36</v>
      </c>
      <c r="F1313" s="32" t="str">
        <f>料單!G1183</f>
        <v>AA</v>
      </c>
      <c r="G1313" s="32">
        <f>料單!H1183</f>
        <v>0</v>
      </c>
      <c r="H1313" s="32" t="str">
        <f>料單!I1183</f>
        <v/>
      </c>
      <c r="I1313" s="32">
        <f>料單!J1183</f>
        <v>18</v>
      </c>
      <c r="J1313" s="32">
        <f>料單!K1183</f>
        <v>0</v>
      </c>
      <c r="K1313" s="53">
        <f ca="1">板材才數分析.!O902</f>
        <v>0</v>
      </c>
      <c r="L1313" s="32" t="str">
        <f>IFERROR(VLOOKUP(C1313,[1]資料庫!$K$3:$AA$10,17,FALSE),"")</f>
        <v/>
      </c>
      <c r="M1313" s="32">
        <f>IFERROR(
    INDEX(單價表!$E$3:$M$1000,
          MATCH($C1313, 單價表!$B$3:$B$1000, 0),
          MATCH($I1313, 單價表!$E$2:$M$2, 0)
    ),
    ""
)</f>
        <v>99</v>
      </c>
      <c r="N1313" s="35">
        <f t="shared" ref="N1313:N1329" ca="1" si="36">IFERROR((K1313*M1313),"")</f>
        <v>0</v>
      </c>
      <c r="O1313" s="32" t="str">
        <f>料單!P1183</f>
        <v>背板溝</v>
      </c>
      <c r="P1313" s="32" t="str">
        <f>料單!Q1183</f>
        <v>側</v>
      </c>
      <c r="Q1313" s="32" t="str">
        <f>料單!R1183</f>
        <v/>
      </c>
      <c r="R1313" s="32">
        <f>料單!S1183</f>
        <v>0</v>
      </c>
    </row>
    <row r="1314" spans="1:18" x14ac:dyDescent="0.25">
      <c r="A1314" s="32">
        <f>[1]板材才數分析.!D903</f>
        <v>31002</v>
      </c>
      <c r="B1314" s="32" t="str">
        <f>料單!E1184</f>
        <v>底板</v>
      </c>
      <c r="C1314" s="32">
        <f>料單!L1184</f>
        <v>0</v>
      </c>
      <c r="D1314" s="32" t="str">
        <f>料單!M1184</f>
        <v/>
      </c>
      <c r="E1314" s="32">
        <f>料單!F1184</f>
        <v>-36</v>
      </c>
      <c r="F1314" s="32" t="str">
        <f>料單!G1184</f>
        <v>AA</v>
      </c>
      <c r="G1314" s="32">
        <f>料單!H1184</f>
        <v>0</v>
      </c>
      <c r="H1314" s="32" t="str">
        <f>料單!I1184</f>
        <v/>
      </c>
      <c r="I1314" s="32">
        <f>料單!J1184</f>
        <v>18</v>
      </c>
      <c r="J1314" s="32">
        <f>料單!K1184</f>
        <v>0</v>
      </c>
      <c r="K1314" s="53">
        <f ca="1">板材才數分析.!O903</f>
        <v>0</v>
      </c>
      <c r="L1314" s="32" t="str">
        <f>IFERROR(VLOOKUP(C1314,[1]資料庫!$K$3:$AA$10,17,FALSE),"")</f>
        <v/>
      </c>
      <c r="M1314" s="32">
        <f>IFERROR(
    INDEX(單價表!$E$3:$M$1000,
          MATCH($C1314, 單價表!$B$3:$B$1000, 0),
          MATCH($I1314, 單價表!$E$2:$M$2, 0)
    ),
    ""
)</f>
        <v>99</v>
      </c>
      <c r="N1314" s="35">
        <f t="shared" ca="1" si="36"/>
        <v>0</v>
      </c>
      <c r="O1314" s="32" t="str">
        <f>料單!P1184</f>
        <v>背板溝</v>
      </c>
      <c r="P1314" s="32" t="str">
        <f>料單!Q1184</f>
        <v>側</v>
      </c>
      <c r="Q1314" s="32" t="str">
        <f>料單!R1184</f>
        <v/>
      </c>
      <c r="R1314" s="32">
        <f>料單!S1184</f>
        <v>0</v>
      </c>
    </row>
    <row r="1315" spans="1:18" x14ac:dyDescent="0.25">
      <c r="A1315" s="32">
        <f>[1]板材才數分析.!D904</f>
        <v>31003</v>
      </c>
      <c r="B1315" s="32" t="str">
        <f>料單!E1185</f>
        <v>左側板</v>
      </c>
      <c r="C1315" s="32">
        <f>料單!L1185</f>
        <v>0</v>
      </c>
      <c r="D1315" s="32" t="str">
        <f>料單!M1185</f>
        <v/>
      </c>
      <c r="E1315" s="32">
        <f>料單!F1185</f>
        <v>0</v>
      </c>
      <c r="F1315" s="32" t="str">
        <f>料單!G1185</f>
        <v>AA</v>
      </c>
      <c r="G1315" s="32">
        <f>料單!H1185</f>
        <v>0</v>
      </c>
      <c r="H1315" s="32" t="str">
        <f>料單!I1185</f>
        <v>AA</v>
      </c>
      <c r="I1315" s="32">
        <f>料單!J1185</f>
        <v>18</v>
      </c>
      <c r="J1315" s="32">
        <f>料單!K1185</f>
        <v>0</v>
      </c>
      <c r="K1315" s="53">
        <f ca="1">板材才數分析.!O904</f>
        <v>0</v>
      </c>
      <c r="L1315" s="32" t="str">
        <f>IFERROR(VLOOKUP(C1315,[1]資料庫!$K$3:$AA$10,17,FALSE),"")</f>
        <v/>
      </c>
      <c r="M1315" s="32">
        <f>IFERROR(
    INDEX(單價表!$E$3:$M$1000,
          MATCH($C1315, 單價表!$B$3:$B$1000, 0),
          MATCH($I1315, 單價表!$E$2:$M$2, 0)
    ),
    ""
)</f>
        <v>99</v>
      </c>
      <c r="N1315" s="35">
        <f t="shared" ca="1" si="36"/>
        <v>0</v>
      </c>
      <c r="O1315" s="32" t="str">
        <f>料單!P1185</f>
        <v>背板溝</v>
      </c>
      <c r="P1315" s="32" t="str">
        <f>料單!Q1185</f>
        <v>面</v>
      </c>
      <c r="Q1315" s="32" t="str">
        <f>料單!R1185</f>
        <v>排</v>
      </c>
      <c r="R1315" s="32">
        <f>料單!S1185</f>
        <v>0</v>
      </c>
    </row>
    <row r="1316" spans="1:18" x14ac:dyDescent="0.25">
      <c r="A1316" s="32">
        <f>[1]板材才數分析.!D905</f>
        <v>31004</v>
      </c>
      <c r="B1316" s="32" t="str">
        <f>料單!E1186</f>
        <v>右側板</v>
      </c>
      <c r="C1316" s="32">
        <f>料單!L1186</f>
        <v>0</v>
      </c>
      <c r="D1316" s="32" t="str">
        <f>料單!M1186</f>
        <v/>
      </c>
      <c r="E1316" s="32">
        <f>料單!F1186</f>
        <v>0</v>
      </c>
      <c r="F1316" s="32" t="str">
        <f>料單!G1186</f>
        <v>AA</v>
      </c>
      <c r="G1316" s="32">
        <f>料單!H1186</f>
        <v>0</v>
      </c>
      <c r="H1316" s="32" t="str">
        <f>料單!I1186</f>
        <v>AA</v>
      </c>
      <c r="I1316" s="32">
        <f>料單!J1186</f>
        <v>18</v>
      </c>
      <c r="J1316" s="32">
        <f>料單!K1186</f>
        <v>0</v>
      </c>
      <c r="K1316" s="53">
        <f ca="1">板材才數分析.!O905</f>
        <v>0</v>
      </c>
      <c r="L1316" s="32" t="str">
        <f>IFERROR(VLOOKUP(C1316,[1]資料庫!$K$3:$AA$10,17,FALSE),"")</f>
        <v/>
      </c>
      <c r="M1316" s="32">
        <f>IFERROR(
    INDEX(單價表!$E$3:$M$1000,
          MATCH($C1316, 單價表!$B$3:$B$1000, 0),
          MATCH($I1316, 單價表!$E$2:$M$2, 0)
    ),
    ""
)</f>
        <v>99</v>
      </c>
      <c r="N1316" s="35">
        <f t="shared" ca="1" si="36"/>
        <v>0</v>
      </c>
      <c r="O1316" s="32" t="str">
        <f>料單!P1186</f>
        <v>背板溝</v>
      </c>
      <c r="P1316" s="32" t="str">
        <f>料單!Q1186</f>
        <v>面</v>
      </c>
      <c r="Q1316" s="32" t="str">
        <f>料單!R1186</f>
        <v>排</v>
      </c>
      <c r="R1316" s="32">
        <f>料單!S1186</f>
        <v>0</v>
      </c>
    </row>
    <row r="1317" spans="1:18" x14ac:dyDescent="0.25">
      <c r="A1317" s="32">
        <f>[1]板材才數分析.!D906</f>
        <v>31005</v>
      </c>
      <c r="B1317" s="32" t="str">
        <f>料單!E1187</f>
        <v>背板</v>
      </c>
      <c r="C1317" s="32">
        <f>料單!L1187</f>
        <v>0</v>
      </c>
      <c r="D1317" s="32" t="str">
        <f>料單!M1187</f>
        <v/>
      </c>
      <c r="E1317" s="32">
        <f>料單!F1187</f>
        <v>-22</v>
      </c>
      <c r="F1317" s="32" t="str">
        <f>料單!G1187</f>
        <v/>
      </c>
      <c r="G1317" s="32">
        <f>料單!H1187</f>
        <v>-22</v>
      </c>
      <c r="H1317" s="32" t="str">
        <f>料單!I1187</f>
        <v/>
      </c>
      <c r="I1317" s="32">
        <f>料單!J1187</f>
        <v>4</v>
      </c>
      <c r="J1317" s="32">
        <f>料單!K1187</f>
        <v>0</v>
      </c>
      <c r="K1317" s="53">
        <f ca="1">板材才數分析.!O906</f>
        <v>0</v>
      </c>
      <c r="L1317" s="32" t="str">
        <f>IFERROR(VLOOKUP(C1317,[1]資料庫!$K$3:$AA$10,17,FALSE),"")</f>
        <v/>
      </c>
      <c r="M1317" s="32">
        <f>IFERROR(
    INDEX(單價表!$E$3:$M$1000,
          MATCH($C1317, 單價表!$B$3:$B$1000, 0),
          MATCH($I1317, 單價表!$E$2:$M$2, 0)
    ),
    ""
)</f>
        <v>43</v>
      </c>
      <c r="N1317" s="35">
        <f t="shared" ca="1" si="36"/>
        <v>0</v>
      </c>
      <c r="O1317" s="32" t="str">
        <f>料單!P1187</f>
        <v/>
      </c>
      <c r="P1317" s="32" t="str">
        <f>料單!Q1187</f>
        <v/>
      </c>
      <c r="Q1317" s="32" t="str">
        <f>料單!R1187</f>
        <v/>
      </c>
      <c r="R1317" s="32">
        <f>料單!S1187</f>
        <v>0</v>
      </c>
    </row>
    <row r="1318" spans="1:18" x14ac:dyDescent="0.25">
      <c r="A1318" s="32">
        <f>[1]板材才數分析.!D907</f>
        <v>31006</v>
      </c>
      <c r="B1318" s="32" t="str">
        <f>料單!E1188</f>
        <v>背拉桿</v>
      </c>
      <c r="C1318" s="32">
        <f>料單!L1188</f>
        <v>0</v>
      </c>
      <c r="D1318" s="32" t="str">
        <f>料單!M1188</f>
        <v/>
      </c>
      <c r="E1318" s="32">
        <f>料單!F1188</f>
        <v>-36</v>
      </c>
      <c r="F1318" s="32" t="str">
        <f>料單!G1188</f>
        <v>AA</v>
      </c>
      <c r="G1318" s="32">
        <f>料單!H1188</f>
        <v>120</v>
      </c>
      <c r="H1318" s="32" t="str">
        <f>料單!I1188</f>
        <v/>
      </c>
      <c r="I1318" s="32">
        <f>料單!J1188</f>
        <v>18</v>
      </c>
      <c r="J1318" s="32">
        <f>料單!K1188</f>
        <v>0</v>
      </c>
      <c r="K1318" s="53">
        <f ca="1">板材才數分析.!O907</f>
        <v>0</v>
      </c>
      <c r="L1318" s="32" t="str">
        <f>IFERROR(VLOOKUP(C1318,[1]資料庫!$K$3:$AA$10,17,FALSE),"")</f>
        <v/>
      </c>
      <c r="M1318" s="32">
        <f>IFERROR(
    INDEX(單價表!$E$3:$M$1000,
          MATCH($C1318, 單價表!$B$3:$B$1000, 0),
          MATCH($I1318, 單價表!$E$2:$M$2, 0)
    ),
    ""
)</f>
        <v>99</v>
      </c>
      <c r="N1318" s="35">
        <f t="shared" ca="1" si="36"/>
        <v>0</v>
      </c>
      <c r="O1318" s="32" t="str">
        <f>料單!P1188</f>
        <v/>
      </c>
      <c r="P1318" s="32" t="str">
        <f>料單!Q1188</f>
        <v>側</v>
      </c>
      <c r="Q1318" s="32" t="str">
        <f>料單!R1188</f>
        <v/>
      </c>
      <c r="R1318" s="32">
        <f>料單!S1188</f>
        <v>0</v>
      </c>
    </row>
    <row r="1319" spans="1:18" x14ac:dyDescent="0.25">
      <c r="A1319" s="32">
        <f>[1]板材才數分析.!D908</f>
        <v>31007</v>
      </c>
      <c r="B1319" s="32" t="str">
        <f>料單!E1189</f>
        <v>活隔</v>
      </c>
      <c r="C1319" s="32">
        <f>料單!L1189</f>
        <v>0</v>
      </c>
      <c r="D1319" s="32" t="str">
        <f>料單!M1189</f>
        <v/>
      </c>
      <c r="E1319" s="32">
        <f>料單!F1189</f>
        <v>0</v>
      </c>
      <c r="F1319" s="32" t="str">
        <f>料單!G1189</f>
        <v>AA</v>
      </c>
      <c r="G1319" s="32">
        <f>料單!H1189</f>
        <v>-32</v>
      </c>
      <c r="H1319" s="32" t="str">
        <f>料單!I1189</f>
        <v>AA</v>
      </c>
      <c r="I1319" s="32">
        <f>料單!J1189</f>
        <v>18</v>
      </c>
      <c r="J1319" s="32">
        <f>料單!K1189</f>
        <v>0</v>
      </c>
      <c r="K1319" s="53">
        <f ca="1">板材才數分析.!O908</f>
        <v>0</v>
      </c>
      <c r="L1319" s="32" t="str">
        <f>IFERROR(VLOOKUP(C1319,[1]資料庫!$K$3:$AA$10,17,FALSE),"")</f>
        <v/>
      </c>
      <c r="M1319" s="32">
        <f>IFERROR(
    INDEX(單價表!$E$3:$M$1000,
          MATCH($C1319, 單價表!$B$3:$B$1000, 0),
          MATCH($I1319, 單價表!$E$2:$M$2, 0)
    ),
    ""
)</f>
        <v>99</v>
      </c>
      <c r="N1319" s="35">
        <f t="shared" ca="1" si="36"/>
        <v>0</v>
      </c>
      <c r="O1319" s="32" t="str">
        <f>料單!P1189</f>
        <v/>
      </c>
      <c r="P1319" s="32" t="str">
        <f>料單!Q1189</f>
        <v/>
      </c>
      <c r="Q1319" s="32" t="str">
        <f>料單!R1189</f>
        <v/>
      </c>
      <c r="R1319" s="32">
        <f>料單!S1189</f>
        <v>0</v>
      </c>
    </row>
    <row r="1320" spans="1:18" x14ac:dyDescent="0.25">
      <c r="A1320" s="32">
        <f>[1]板材才數分析.!D909</f>
        <v>31008</v>
      </c>
      <c r="B1320" s="32" t="str">
        <f>料單!E1190</f>
        <v>固隔</v>
      </c>
      <c r="C1320" s="32">
        <f>料單!L1190</f>
        <v>0</v>
      </c>
      <c r="D1320" s="32" t="str">
        <f>料單!M1190</f>
        <v/>
      </c>
      <c r="E1320" s="32">
        <f>料單!F1190</f>
        <v>0</v>
      </c>
      <c r="F1320" s="32" t="str">
        <f>料單!G1190</f>
        <v>AA</v>
      </c>
      <c r="G1320" s="32">
        <f>料單!H1190</f>
        <v>-22</v>
      </c>
      <c r="H1320" s="32" t="str">
        <f>料單!I1190</f>
        <v/>
      </c>
      <c r="I1320" s="32">
        <f>料單!J1190</f>
        <v>18</v>
      </c>
      <c r="J1320" s="32">
        <f>料單!K1190</f>
        <v>0</v>
      </c>
      <c r="K1320" s="53">
        <f ca="1">板材才數分析.!O909</f>
        <v>0</v>
      </c>
      <c r="L1320" s="32" t="str">
        <f>IFERROR(VLOOKUP(C1320,[1]資料庫!$K$3:$AA$10,17,FALSE),"")</f>
        <v/>
      </c>
      <c r="M1320" s="32">
        <f>IFERROR(
    INDEX(單價表!$E$3:$M$1000,
          MATCH($C1320, 單價表!$B$3:$B$1000, 0),
          MATCH($I1320, 單價表!$E$2:$M$2, 0)
    ),
    ""
)</f>
        <v>99</v>
      </c>
      <c r="N1320" s="35">
        <f t="shared" ca="1" si="36"/>
        <v>0</v>
      </c>
      <c r="O1320" s="32" t="str">
        <f>料單!P1190</f>
        <v/>
      </c>
      <c r="P1320" s="32" t="str">
        <f>料單!Q1190</f>
        <v>固</v>
      </c>
      <c r="Q1320" s="32" t="str">
        <f>料單!R1190</f>
        <v/>
      </c>
      <c r="R1320" s="32">
        <f>料單!S1190</f>
        <v>0</v>
      </c>
    </row>
    <row r="1321" spans="1:18" x14ac:dyDescent="0.25">
      <c r="A1321" s="32">
        <f>[1]板材才數分析.!D910</f>
        <v>31009</v>
      </c>
      <c r="B1321" s="32">
        <f>料單!E1191</f>
        <v>0</v>
      </c>
      <c r="C1321" s="32">
        <f>料單!L1191</f>
        <v>0</v>
      </c>
      <c r="D1321" s="32" t="str">
        <f>料單!M1191</f>
        <v/>
      </c>
      <c r="E1321" s="32">
        <f>料單!F1191</f>
        <v>0</v>
      </c>
      <c r="F1321" s="32" t="str">
        <f>料單!G1191</f>
        <v/>
      </c>
      <c r="G1321" s="32">
        <f>料單!H1191</f>
        <v>0</v>
      </c>
      <c r="H1321" s="32" t="str">
        <f>料單!I1191</f>
        <v/>
      </c>
      <c r="I1321" s="32">
        <f>料單!J1191</f>
        <v>0</v>
      </c>
      <c r="J1321" s="32">
        <f>料單!K1191</f>
        <v>0</v>
      </c>
      <c r="K1321" s="53">
        <f ca="1">板材才數分析.!O910</f>
        <v>0</v>
      </c>
      <c r="L1321" s="32" t="str">
        <f>IFERROR(VLOOKUP(C1321,[1]資料庫!$K$3:$AA$10,17,FALSE),"")</f>
        <v/>
      </c>
      <c r="M1321" s="32" t="str">
        <f>IFERROR(
    INDEX(單價表!$E$3:$M$1000,
          MATCH($C1321, 單價表!$B$3:$B$1000, 0),
          MATCH($I1321, 單價表!$E$2:$M$2, 0)
    ),
    ""
)</f>
        <v/>
      </c>
      <c r="N1321" s="35" t="str">
        <f t="shared" ca="1" si="36"/>
        <v/>
      </c>
      <c r="O1321" s="32" t="str">
        <f>料單!P1191</f>
        <v/>
      </c>
      <c r="P1321" s="32" t="str">
        <f>料單!Q1191</f>
        <v/>
      </c>
      <c r="Q1321" s="32" t="str">
        <f>料單!R1191</f>
        <v/>
      </c>
      <c r="R1321" s="32">
        <f>料單!S1191</f>
        <v>0</v>
      </c>
    </row>
    <row r="1322" spans="1:18" x14ac:dyDescent="0.25">
      <c r="A1322" s="32">
        <f>[1]板材才數分析.!D911</f>
        <v>31010</v>
      </c>
      <c r="B1322" s="32">
        <f>料單!E1192</f>
        <v>0</v>
      </c>
      <c r="C1322" s="32">
        <f>料單!L1192</f>
        <v>0</v>
      </c>
      <c r="D1322" s="32" t="str">
        <f>料單!M1192</f>
        <v/>
      </c>
      <c r="E1322" s="32">
        <f>料單!F1192</f>
        <v>0</v>
      </c>
      <c r="F1322" s="32" t="str">
        <f>料單!G1192</f>
        <v/>
      </c>
      <c r="G1322" s="32">
        <f>料單!H1192</f>
        <v>0</v>
      </c>
      <c r="H1322" s="32" t="str">
        <f>料單!I1192</f>
        <v/>
      </c>
      <c r="I1322" s="32">
        <f>料單!J1192</f>
        <v>0</v>
      </c>
      <c r="J1322" s="32">
        <f>料單!K1192</f>
        <v>0</v>
      </c>
      <c r="K1322" s="53">
        <f ca="1">板材才數分析.!O911</f>
        <v>0</v>
      </c>
      <c r="L1322" s="32" t="str">
        <f>IFERROR(VLOOKUP(C1322,[1]資料庫!$K$3:$AA$10,17,FALSE),"")</f>
        <v/>
      </c>
      <c r="M1322" s="32" t="str">
        <f>IFERROR(
    INDEX(單價表!$E$3:$M$1000,
          MATCH($C1322, 單價表!$B$3:$B$1000, 0),
          MATCH($I1322, 單價表!$E$2:$M$2, 0)
    ),
    ""
)</f>
        <v/>
      </c>
      <c r="N1322" s="35" t="str">
        <f t="shared" ca="1" si="36"/>
        <v/>
      </c>
      <c r="O1322" s="32" t="str">
        <f>料單!P1192</f>
        <v/>
      </c>
      <c r="P1322" s="32" t="str">
        <f>料單!Q1192</f>
        <v/>
      </c>
      <c r="Q1322" s="32" t="str">
        <f>料單!R1192</f>
        <v/>
      </c>
      <c r="R1322" s="32">
        <f>料單!S1192</f>
        <v>0</v>
      </c>
    </row>
    <row r="1323" spans="1:18" x14ac:dyDescent="0.25">
      <c r="A1323" s="32">
        <f>[1]板材才數分析.!D912</f>
        <v>31011</v>
      </c>
      <c r="B1323" s="32">
        <f>料單!E1193</f>
        <v>0</v>
      </c>
      <c r="C1323" s="32">
        <f>料單!L1193</f>
        <v>0</v>
      </c>
      <c r="D1323" s="32">
        <f>料單!M1193</f>
        <v>0</v>
      </c>
      <c r="E1323" s="32">
        <f>料單!F1193</f>
        <v>0</v>
      </c>
      <c r="F1323" s="32" t="str">
        <f>料單!G1193</f>
        <v/>
      </c>
      <c r="G1323" s="32">
        <f>料單!H1193</f>
        <v>0</v>
      </c>
      <c r="H1323" s="32" t="str">
        <f>料單!I1193</f>
        <v/>
      </c>
      <c r="I1323" s="32">
        <f>料單!J1193</f>
        <v>0</v>
      </c>
      <c r="J1323" s="32">
        <f>料單!K1193</f>
        <v>0</v>
      </c>
      <c r="K1323" s="53">
        <f ca="1">板材才數分析.!O912</f>
        <v>0</v>
      </c>
      <c r="L1323" s="32" t="str">
        <f>IFERROR(VLOOKUP(C1323,[1]資料庫!$K$3:$AA$10,17,FALSE),"")</f>
        <v/>
      </c>
      <c r="M1323" s="32" t="str">
        <f>IFERROR(
    INDEX(單價表!$E$3:$M$1000,
          MATCH($C1323, 單價表!$B$3:$B$1000, 0),
          MATCH($I1323, 單價表!$E$2:$M$2, 0)
    ),
    ""
)</f>
        <v/>
      </c>
      <c r="N1323" s="35" t="str">
        <f t="shared" ca="1" si="36"/>
        <v/>
      </c>
      <c r="O1323" s="32" t="str">
        <f>料單!P1193</f>
        <v/>
      </c>
      <c r="P1323" s="32" t="str">
        <f>料單!Q1193</f>
        <v/>
      </c>
      <c r="Q1323" s="32" t="str">
        <f>料單!R1193</f>
        <v/>
      </c>
      <c r="R1323" s="32">
        <f>料單!S1193</f>
        <v>0</v>
      </c>
    </row>
    <row r="1324" spans="1:18" x14ac:dyDescent="0.25">
      <c r="A1324" s="32">
        <f>[1]板材才數分析.!D913</f>
        <v>31012</v>
      </c>
      <c r="B1324" s="32">
        <f>料單!E1194</f>
        <v>0</v>
      </c>
      <c r="C1324" s="32">
        <f>料單!L1194</f>
        <v>0</v>
      </c>
      <c r="D1324" s="32">
        <f>料單!M1194</f>
        <v>0</v>
      </c>
      <c r="E1324" s="32">
        <f>料單!F1194</f>
        <v>0</v>
      </c>
      <c r="F1324" s="32" t="str">
        <f>料單!G1194</f>
        <v/>
      </c>
      <c r="G1324" s="32">
        <f>料單!H1194</f>
        <v>0</v>
      </c>
      <c r="H1324" s="32" t="str">
        <f>料單!I1194</f>
        <v/>
      </c>
      <c r="I1324" s="32">
        <f>料單!J1194</f>
        <v>0</v>
      </c>
      <c r="J1324" s="32">
        <f>料單!K1194</f>
        <v>0</v>
      </c>
      <c r="K1324" s="53">
        <f ca="1">板材才數分析.!O913</f>
        <v>0</v>
      </c>
      <c r="L1324" s="32" t="str">
        <f>IFERROR(VLOOKUP(C1324,[1]資料庫!$K$3:$AA$10,17,FALSE),"")</f>
        <v/>
      </c>
      <c r="M1324" s="32" t="str">
        <f>IFERROR(
    INDEX(單價表!$E$3:$M$1000,
          MATCH($C1324, 單價表!$B$3:$B$1000, 0),
          MATCH($I1324, 單價表!$E$2:$M$2, 0)
    ),
    ""
)</f>
        <v/>
      </c>
      <c r="N1324" s="35" t="str">
        <f t="shared" ca="1" si="36"/>
        <v/>
      </c>
      <c r="O1324" s="32" t="str">
        <f>料單!P1194</f>
        <v/>
      </c>
      <c r="P1324" s="32" t="str">
        <f>料單!Q1194</f>
        <v/>
      </c>
      <c r="Q1324" s="32" t="str">
        <f>料單!R1194</f>
        <v/>
      </c>
      <c r="R1324" s="32">
        <f>料單!S1194</f>
        <v>0</v>
      </c>
    </row>
    <row r="1325" spans="1:18" x14ac:dyDescent="0.25">
      <c r="A1325" s="32">
        <f>[1]板材才數分析.!D914</f>
        <v>31013</v>
      </c>
      <c r="B1325" s="32">
        <f>料單!E1195</f>
        <v>0</v>
      </c>
      <c r="C1325" s="32">
        <f>料單!L1195</f>
        <v>0</v>
      </c>
      <c r="D1325" s="32">
        <f>料單!M1195</f>
        <v>0</v>
      </c>
      <c r="E1325" s="32">
        <f>料單!F1195</f>
        <v>0</v>
      </c>
      <c r="F1325" s="32" t="str">
        <f>料單!G1195</f>
        <v/>
      </c>
      <c r="G1325" s="32">
        <f>料單!H1195</f>
        <v>0</v>
      </c>
      <c r="H1325" s="32" t="str">
        <f>料單!I1195</f>
        <v/>
      </c>
      <c r="I1325" s="32">
        <f>料單!J1195</f>
        <v>0</v>
      </c>
      <c r="J1325" s="32">
        <f>料單!K1195</f>
        <v>0</v>
      </c>
      <c r="K1325" s="53">
        <f ca="1">板材才數分析.!O914</f>
        <v>0</v>
      </c>
      <c r="L1325" s="32" t="str">
        <f>IFERROR(VLOOKUP(C1325,[1]資料庫!$K$3:$AA$10,17,FALSE),"")</f>
        <v/>
      </c>
      <c r="M1325" s="32" t="str">
        <f>IFERROR(
    INDEX(單價表!$E$3:$M$1000,
          MATCH($C1325, 單價表!$B$3:$B$1000, 0),
          MATCH($I1325, 單價表!$E$2:$M$2, 0)
    ),
    ""
)</f>
        <v/>
      </c>
      <c r="N1325" s="35" t="str">
        <f t="shared" ca="1" si="36"/>
        <v/>
      </c>
      <c r="O1325" s="32" t="str">
        <f>料單!P1195</f>
        <v/>
      </c>
      <c r="P1325" s="32" t="str">
        <f>料單!Q1195</f>
        <v/>
      </c>
      <c r="Q1325" s="32" t="str">
        <f>料單!R1195</f>
        <v/>
      </c>
      <c r="R1325" s="32">
        <f>料單!S1195</f>
        <v>0</v>
      </c>
    </row>
    <row r="1326" spans="1:18" x14ac:dyDescent="0.25">
      <c r="A1326" s="32">
        <f>[1]板材才數分析.!D915</f>
        <v>31014</v>
      </c>
      <c r="B1326" s="32">
        <f>料單!E1196</f>
        <v>0</v>
      </c>
      <c r="C1326" s="32">
        <f>料單!L1196</f>
        <v>0</v>
      </c>
      <c r="D1326" s="32">
        <f>料單!M1196</f>
        <v>0</v>
      </c>
      <c r="E1326" s="32">
        <f>料單!F1196</f>
        <v>0</v>
      </c>
      <c r="F1326" s="32" t="str">
        <f>料單!G1196</f>
        <v/>
      </c>
      <c r="G1326" s="32">
        <f>料單!H1196</f>
        <v>0</v>
      </c>
      <c r="H1326" s="32" t="str">
        <f>料單!I1196</f>
        <v/>
      </c>
      <c r="I1326" s="32">
        <f>料單!J1196</f>
        <v>0</v>
      </c>
      <c r="J1326" s="32">
        <f>料單!K1196</f>
        <v>0</v>
      </c>
      <c r="K1326" s="53">
        <f ca="1">板材才數分析.!O915</f>
        <v>0</v>
      </c>
      <c r="L1326" s="32" t="str">
        <f>IFERROR(VLOOKUP(C1326,[1]資料庫!$K$3:$AA$10,17,FALSE),"")</f>
        <v/>
      </c>
      <c r="M1326" s="32" t="str">
        <f>IFERROR(
    INDEX(單價表!$E$3:$M$1000,
          MATCH($C1326, 單價表!$B$3:$B$1000, 0),
          MATCH($I1326, 單價表!$E$2:$M$2, 0)
    ),
    ""
)</f>
        <v/>
      </c>
      <c r="N1326" s="35" t="str">
        <f t="shared" ca="1" si="36"/>
        <v/>
      </c>
      <c r="O1326" s="32" t="str">
        <f>料單!P1196</f>
        <v/>
      </c>
      <c r="P1326" s="32" t="str">
        <f>料單!Q1196</f>
        <v/>
      </c>
      <c r="Q1326" s="32" t="str">
        <f>料單!R1196</f>
        <v/>
      </c>
      <c r="R1326" s="32">
        <f>料單!S1196</f>
        <v>0</v>
      </c>
    </row>
    <row r="1327" spans="1:18" x14ac:dyDescent="0.25">
      <c r="A1327" s="32">
        <f>[1]板材才數分析.!D916</f>
        <v>31015</v>
      </c>
      <c r="B1327" s="32">
        <f>料單!E1197</f>
        <v>0</v>
      </c>
      <c r="C1327" s="32">
        <f>料單!L1197</f>
        <v>0</v>
      </c>
      <c r="D1327" s="32">
        <f>料單!M1197</f>
        <v>0</v>
      </c>
      <c r="E1327" s="32">
        <f>料單!F1197</f>
        <v>0</v>
      </c>
      <c r="F1327" s="32" t="str">
        <f>料單!G1197</f>
        <v/>
      </c>
      <c r="G1327" s="32">
        <f>料單!H1197</f>
        <v>0</v>
      </c>
      <c r="H1327" s="32" t="str">
        <f>料單!I1197</f>
        <v/>
      </c>
      <c r="I1327" s="32">
        <f>料單!J1197</f>
        <v>0</v>
      </c>
      <c r="J1327" s="32">
        <f>料單!K1197</f>
        <v>0</v>
      </c>
      <c r="K1327" s="53">
        <f ca="1">板材才數分析.!O916</f>
        <v>0</v>
      </c>
      <c r="L1327" s="32" t="str">
        <f>IFERROR(VLOOKUP(C1327,[1]資料庫!$K$3:$AA$10,17,FALSE),"")</f>
        <v/>
      </c>
      <c r="M1327" s="32" t="str">
        <f>IFERROR(
    INDEX(單價表!$E$3:$M$1000,
          MATCH($C1327, 單價表!$B$3:$B$1000, 0),
          MATCH($I1327, 單價表!$E$2:$M$2, 0)
    ),
    ""
)</f>
        <v/>
      </c>
      <c r="N1327" s="35" t="str">
        <f t="shared" ca="1" si="36"/>
        <v/>
      </c>
      <c r="O1327" s="32" t="str">
        <f>料單!P1197</f>
        <v/>
      </c>
      <c r="P1327" s="32" t="str">
        <f>料單!Q1197</f>
        <v/>
      </c>
      <c r="Q1327" s="32" t="str">
        <f>料單!R1197</f>
        <v/>
      </c>
      <c r="R1327" s="32">
        <f>料單!S1197</f>
        <v>0</v>
      </c>
    </row>
    <row r="1328" spans="1:18" x14ac:dyDescent="0.25">
      <c r="A1328" s="32">
        <f>[1]板材才數分析.!D917</f>
        <v>31016</v>
      </c>
      <c r="B1328" s="32">
        <f>料單!E1198</f>
        <v>0</v>
      </c>
      <c r="C1328" s="32">
        <f>料單!L1198</f>
        <v>0</v>
      </c>
      <c r="D1328" s="32">
        <f>料單!M1198</f>
        <v>0</v>
      </c>
      <c r="E1328" s="32">
        <f>料單!F1198</f>
        <v>0</v>
      </c>
      <c r="F1328" s="32" t="str">
        <f>料單!G1198</f>
        <v/>
      </c>
      <c r="G1328" s="32">
        <f>料單!H1198</f>
        <v>0</v>
      </c>
      <c r="H1328" s="32" t="str">
        <f>料單!I1198</f>
        <v/>
      </c>
      <c r="I1328" s="32">
        <f>料單!J1198</f>
        <v>0</v>
      </c>
      <c r="J1328" s="32">
        <f>料單!K1198</f>
        <v>0</v>
      </c>
      <c r="K1328" s="53">
        <f ca="1">板材才數分析.!O917</f>
        <v>0</v>
      </c>
      <c r="L1328" s="32" t="str">
        <f>IFERROR(VLOOKUP(C1328,[1]資料庫!$K$3:$AA$10,17,FALSE),"")</f>
        <v/>
      </c>
      <c r="M1328" s="32" t="str">
        <f>IFERROR(
    INDEX(單價表!$E$3:$M$1000,
          MATCH($C1328, 單價表!$B$3:$B$1000, 0),
          MATCH($I1328, 單價表!$E$2:$M$2, 0)
    ),
    ""
)</f>
        <v/>
      </c>
      <c r="N1328" s="35" t="str">
        <f t="shared" ca="1" si="36"/>
        <v/>
      </c>
      <c r="O1328" s="32" t="str">
        <f>料單!P1198</f>
        <v/>
      </c>
      <c r="P1328" s="32" t="str">
        <f>料單!Q1198</f>
        <v/>
      </c>
      <c r="Q1328" s="32" t="str">
        <f>料單!R1198</f>
        <v/>
      </c>
      <c r="R1328" s="32">
        <f>料單!S1198</f>
        <v>0</v>
      </c>
    </row>
    <row r="1329" spans="1:18" x14ac:dyDescent="0.25">
      <c r="A1329" s="32">
        <f>[1]板材才數分析.!D918</f>
        <v>31017</v>
      </c>
      <c r="B1329" s="32">
        <f>料單!E1199</f>
        <v>0</v>
      </c>
      <c r="C1329" s="32">
        <f>料單!L1199</f>
        <v>0</v>
      </c>
      <c r="D1329" s="32">
        <f>料單!M1199</f>
        <v>0</v>
      </c>
      <c r="E1329" s="32">
        <f>料單!F1199</f>
        <v>0</v>
      </c>
      <c r="F1329" s="32" t="str">
        <f>料單!G1199</f>
        <v/>
      </c>
      <c r="G1329" s="32">
        <f>料單!H1199</f>
        <v>0</v>
      </c>
      <c r="H1329" s="32" t="str">
        <f>料單!I1199</f>
        <v/>
      </c>
      <c r="I1329" s="32">
        <f>料單!J1199</f>
        <v>0</v>
      </c>
      <c r="J1329" s="32">
        <f>料單!K1199</f>
        <v>0</v>
      </c>
      <c r="K1329" s="53">
        <f ca="1">板材才數分析.!O918</f>
        <v>0</v>
      </c>
      <c r="L1329" s="32" t="str">
        <f>IFERROR(VLOOKUP(C1329,[1]資料庫!$K$3:$AA$10,17,FALSE),"")</f>
        <v/>
      </c>
      <c r="M1329" s="32" t="str">
        <f>IFERROR(
    INDEX(單價表!$E$3:$M$1000,
          MATCH($C1329, 單價表!$B$3:$B$1000, 0),
          MATCH($I1329, 單價表!$E$2:$M$2, 0)
    ),
    ""
)</f>
        <v/>
      </c>
      <c r="N1329" s="35" t="str">
        <f t="shared" ca="1" si="36"/>
        <v/>
      </c>
      <c r="O1329" s="32" t="str">
        <f>料單!P1199</f>
        <v/>
      </c>
      <c r="P1329" s="32" t="str">
        <f>料單!Q1199</f>
        <v/>
      </c>
      <c r="Q1329" s="32" t="str">
        <f>料單!R1199</f>
        <v/>
      </c>
      <c r="R1329" s="32">
        <f>料單!S1199</f>
        <v>0</v>
      </c>
    </row>
    <row r="1330" spans="1:18" x14ac:dyDescent="0.25">
      <c r="A1330" s="32">
        <f>[1]板材才數分析.!D919</f>
        <v>31018</v>
      </c>
      <c r="B1330" s="32">
        <f>料單!E1200</f>
        <v>0</v>
      </c>
      <c r="C1330" s="32">
        <f>料單!L1200</f>
        <v>0</v>
      </c>
      <c r="D1330" s="32">
        <f>料單!M1200</f>
        <v>0</v>
      </c>
      <c r="E1330" s="32">
        <f>料單!F1200</f>
        <v>0</v>
      </c>
      <c r="F1330" s="32" t="str">
        <f>料單!G1200</f>
        <v/>
      </c>
      <c r="G1330" s="32">
        <f>料單!H1200</f>
        <v>0</v>
      </c>
      <c r="H1330" s="32" t="str">
        <f>料單!I1200</f>
        <v/>
      </c>
      <c r="I1330" s="32">
        <f>料單!J1200</f>
        <v>0</v>
      </c>
      <c r="J1330" s="32">
        <f>料單!K1200</f>
        <v>0</v>
      </c>
      <c r="K1330" s="53">
        <f ca="1">板材才數分析.!O919</f>
        <v>0</v>
      </c>
      <c r="M1330" s="32" t="str">
        <f>IFERROR(
    INDEX(單價表!$E$3:$M$1000,
          MATCH($C1330, 單價表!$B$3:$B$1000, 0),
          MATCH($I1330, 單價表!$E$2:$M$2, 0)
    ),
    ""
)</f>
        <v/>
      </c>
      <c r="O1330" s="32" t="str">
        <f>料單!P1200</f>
        <v/>
      </c>
      <c r="P1330" s="32" t="str">
        <f>料單!Q1200</f>
        <v/>
      </c>
      <c r="Q1330" s="32" t="str">
        <f>料單!R1200</f>
        <v/>
      </c>
      <c r="R1330" s="32">
        <f>料單!S1200</f>
        <v>0</v>
      </c>
    </row>
    <row r="1331" spans="1:18" x14ac:dyDescent="0.25">
      <c r="A1331" s="32">
        <f>[1]板材才數分析.!D920</f>
        <v>31019</v>
      </c>
      <c r="B1331" s="32">
        <f>料單!E1201</f>
        <v>0</v>
      </c>
      <c r="C1331" s="32">
        <f>料單!L1201</f>
        <v>0</v>
      </c>
      <c r="D1331" s="32">
        <f>料單!M1201</f>
        <v>0</v>
      </c>
      <c r="E1331" s="32">
        <f>料單!F1201</f>
        <v>0</v>
      </c>
      <c r="F1331" s="32" t="str">
        <f>料單!G1201</f>
        <v/>
      </c>
      <c r="G1331" s="32">
        <f>料單!H1201</f>
        <v>0</v>
      </c>
      <c r="H1331" s="32" t="str">
        <f>料單!I1201</f>
        <v/>
      </c>
      <c r="I1331" s="32">
        <f>料單!J1201</f>
        <v>0</v>
      </c>
      <c r="J1331" s="32">
        <f>料單!K1201</f>
        <v>0</v>
      </c>
      <c r="K1331" s="53">
        <f ca="1">板材才數分析.!O920</f>
        <v>0</v>
      </c>
      <c r="M1331" s="32" t="str">
        <f>IFERROR(
    INDEX(單價表!$E$3:$M$1000,
          MATCH($C1331, 單價表!$B$3:$B$1000, 0),
          MATCH($I1331, 單價表!$E$2:$M$2, 0)
    ),
    ""
)</f>
        <v/>
      </c>
      <c r="O1331" s="32" t="str">
        <f>料單!P1201</f>
        <v/>
      </c>
      <c r="P1331" s="32" t="str">
        <f>料單!Q1201</f>
        <v/>
      </c>
      <c r="Q1331" s="32" t="str">
        <f>料單!R1201</f>
        <v/>
      </c>
      <c r="R1331" s="32">
        <f>料單!S1201</f>
        <v>0</v>
      </c>
    </row>
    <row r="1332" spans="1:18" x14ac:dyDescent="0.25">
      <c r="A1332" s="32">
        <f>[1]板材才數分析.!D921</f>
        <v>31020</v>
      </c>
      <c r="B1332" s="32">
        <f>料單!E1202</f>
        <v>0</v>
      </c>
      <c r="C1332" s="32">
        <f>料單!L1202</f>
        <v>0</v>
      </c>
      <c r="D1332" s="32" t="str">
        <f>料單!M1202</f>
        <v/>
      </c>
      <c r="E1332" s="32">
        <f>料單!F1202</f>
        <v>0</v>
      </c>
      <c r="F1332" s="32" t="str">
        <f>料單!G1202</f>
        <v/>
      </c>
      <c r="G1332" s="32">
        <f>料單!H1202</f>
        <v>0</v>
      </c>
      <c r="H1332" s="32" t="str">
        <f>料單!I1202</f>
        <v/>
      </c>
      <c r="I1332" s="32">
        <f>料單!J1202</f>
        <v>0</v>
      </c>
      <c r="J1332" s="32">
        <f>料單!K1202</f>
        <v>0</v>
      </c>
      <c r="K1332" s="53">
        <f ca="1">板材才數分析.!O921</f>
        <v>0</v>
      </c>
      <c r="M1332" s="32" t="str">
        <f>IFERROR(
    INDEX(單價表!$E$3:$M$1000,
          MATCH($C1332, 單價表!$B$3:$B$1000, 0),
          MATCH($I1332, 單價表!$E$2:$M$2, 0)
    ),
    ""
)</f>
        <v/>
      </c>
      <c r="O1332" s="32" t="str">
        <f>料單!P1202</f>
        <v/>
      </c>
      <c r="P1332" s="32" t="str">
        <f>料單!Q1202</f>
        <v/>
      </c>
      <c r="Q1332" s="32" t="str">
        <f>料單!R1202</f>
        <v/>
      </c>
      <c r="R1332" s="32">
        <f>料單!S1202</f>
        <v>0</v>
      </c>
    </row>
    <row r="1333" spans="1:18" x14ac:dyDescent="0.25">
      <c r="A1333" s="32">
        <f>[1]板材才數分析.!D922</f>
        <v>31021</v>
      </c>
      <c r="B1333" s="32">
        <f>料單!E1203</f>
        <v>0</v>
      </c>
      <c r="C1333" s="32">
        <f>料單!L1203</f>
        <v>0</v>
      </c>
      <c r="D1333" s="32" t="str">
        <f>料單!M1203</f>
        <v/>
      </c>
      <c r="E1333" s="32">
        <f>料單!F1203</f>
        <v>0</v>
      </c>
      <c r="F1333" s="32" t="str">
        <f>料單!G1203</f>
        <v/>
      </c>
      <c r="G1333" s="32">
        <f>料單!H1203</f>
        <v>0</v>
      </c>
      <c r="H1333" s="32" t="str">
        <f>料單!I1203</f>
        <v/>
      </c>
      <c r="I1333" s="32">
        <f>料單!J1203</f>
        <v>0</v>
      </c>
      <c r="J1333" s="32">
        <f>料單!K1203</f>
        <v>0</v>
      </c>
      <c r="K1333" s="53">
        <f ca="1">板材才數分析.!O922</f>
        <v>0</v>
      </c>
      <c r="M1333" s="32" t="str">
        <f>IFERROR(
    INDEX(單價表!$E$3:$M$1000,
          MATCH($C1333, 單價表!$B$3:$B$1000, 0),
          MATCH($I1333, 單價表!$E$2:$M$2, 0)
    ),
    ""
)</f>
        <v/>
      </c>
      <c r="O1333" s="32" t="str">
        <f>料單!P1203</f>
        <v/>
      </c>
      <c r="P1333" s="32" t="str">
        <f>料單!Q1203</f>
        <v/>
      </c>
      <c r="Q1333" s="32" t="str">
        <f>料單!R1203</f>
        <v/>
      </c>
      <c r="R1333" s="32">
        <f>料單!S1203</f>
        <v>0</v>
      </c>
    </row>
    <row r="1334" spans="1:18" x14ac:dyDescent="0.25">
      <c r="A1334" s="32">
        <f>[1]板材才數分析.!D923</f>
        <v>31022</v>
      </c>
      <c r="B1334" s="32">
        <f>料單!E1204</f>
        <v>0</v>
      </c>
      <c r="C1334" s="32">
        <f>料單!L1204</f>
        <v>0</v>
      </c>
      <c r="D1334" s="32" t="str">
        <f>料單!M1204</f>
        <v/>
      </c>
      <c r="E1334" s="32">
        <f>料單!F1204</f>
        <v>0</v>
      </c>
      <c r="F1334" s="32" t="str">
        <f>料單!G1204</f>
        <v/>
      </c>
      <c r="G1334" s="32">
        <f>料單!H1204</f>
        <v>0</v>
      </c>
      <c r="H1334" s="32" t="str">
        <f>料單!I1204</f>
        <v/>
      </c>
      <c r="I1334" s="32">
        <f>料單!J1204</f>
        <v>0</v>
      </c>
      <c r="J1334" s="32">
        <f>料單!K1204</f>
        <v>0</v>
      </c>
      <c r="K1334" s="53">
        <f ca="1">板材才數分析.!O923</f>
        <v>0</v>
      </c>
      <c r="M1334" s="32" t="str">
        <f>IFERROR(
    INDEX(單價表!$E$3:$M$1000,
          MATCH($C1334, 單價表!$B$3:$B$1000, 0),
          MATCH($I1334, 單價表!$E$2:$M$2, 0)
    ),
    ""
)</f>
        <v/>
      </c>
      <c r="O1334" s="32" t="str">
        <f>料單!P1204</f>
        <v/>
      </c>
      <c r="P1334" s="32" t="str">
        <f>料單!Q1204</f>
        <v/>
      </c>
      <c r="Q1334" s="32" t="str">
        <f>料單!R1204</f>
        <v/>
      </c>
      <c r="R1334" s="32">
        <f>料單!S1204</f>
        <v>0</v>
      </c>
    </row>
    <row r="1335" spans="1:18" x14ac:dyDescent="0.25">
      <c r="A1335" s="32">
        <f>[1]板材才數分析.!D924</f>
        <v>31023</v>
      </c>
      <c r="B1335" s="32">
        <f>料單!E1205</f>
        <v>0</v>
      </c>
      <c r="C1335" s="32">
        <f>料單!L1205</f>
        <v>0</v>
      </c>
      <c r="D1335" s="32" t="str">
        <f>料單!M1205</f>
        <v/>
      </c>
      <c r="E1335" s="32">
        <f>料單!F1205</f>
        <v>0</v>
      </c>
      <c r="F1335" s="32" t="str">
        <f>料單!G1205</f>
        <v/>
      </c>
      <c r="G1335" s="32">
        <f>料單!H1205</f>
        <v>0</v>
      </c>
      <c r="H1335" s="32" t="str">
        <f>料單!I1205</f>
        <v/>
      </c>
      <c r="I1335" s="32">
        <f>料單!J1205</f>
        <v>0</v>
      </c>
      <c r="J1335" s="32">
        <f>料單!K1205</f>
        <v>0</v>
      </c>
      <c r="K1335" s="53">
        <f ca="1">板材才數分析.!O924</f>
        <v>0</v>
      </c>
      <c r="M1335" s="32" t="str">
        <f>IFERROR(
    INDEX(單價表!$E$3:$M$1000,
          MATCH($C1335, 單價表!$B$3:$B$1000, 0),
          MATCH($I1335, 單價表!$E$2:$M$2, 0)
    ),
    ""
)</f>
        <v/>
      </c>
      <c r="O1335" s="32" t="str">
        <f>料單!P1205</f>
        <v/>
      </c>
      <c r="P1335" s="32" t="str">
        <f>料單!Q1205</f>
        <v/>
      </c>
      <c r="Q1335" s="32" t="str">
        <f>料單!R1205</f>
        <v/>
      </c>
      <c r="R1335" s="32">
        <f>料單!S1205</f>
        <v>0</v>
      </c>
    </row>
    <row r="1336" spans="1:18" x14ac:dyDescent="0.25">
      <c r="A1336" s="32">
        <f>[1]板材才數分析.!D925</f>
        <v>31024</v>
      </c>
      <c r="B1336" s="32">
        <f>料單!E1206</f>
        <v>0</v>
      </c>
      <c r="C1336" s="32">
        <f>料單!L1206</f>
        <v>0</v>
      </c>
      <c r="D1336" s="32" t="str">
        <f>料單!M1206</f>
        <v/>
      </c>
      <c r="E1336" s="32">
        <f>料單!F1206</f>
        <v>0</v>
      </c>
      <c r="F1336" s="32" t="str">
        <f>料單!G1206</f>
        <v/>
      </c>
      <c r="G1336" s="32">
        <f>料單!H1206</f>
        <v>0</v>
      </c>
      <c r="H1336" s="32" t="str">
        <f>料單!I1206</f>
        <v/>
      </c>
      <c r="I1336" s="32">
        <f>料單!J1206</f>
        <v>0</v>
      </c>
      <c r="J1336" s="32">
        <f>料單!K1206</f>
        <v>0</v>
      </c>
      <c r="K1336" s="53">
        <f ca="1">板材才數分析.!O925</f>
        <v>0</v>
      </c>
      <c r="M1336" s="32" t="str">
        <f>IFERROR(
    INDEX(單價表!$E$3:$M$1000,
          MATCH($C1336, 單價表!$B$3:$B$1000, 0),
          MATCH($I1336, 單價表!$E$2:$M$2, 0)
    ),
    ""
)</f>
        <v/>
      </c>
      <c r="O1336" s="32" t="str">
        <f>料單!P1206</f>
        <v/>
      </c>
      <c r="P1336" s="32" t="str">
        <f>料單!Q1206</f>
        <v/>
      </c>
      <c r="Q1336" s="32" t="str">
        <f>料單!R1206</f>
        <v/>
      </c>
      <c r="R1336" s="32">
        <f>料單!S1206</f>
        <v>0</v>
      </c>
    </row>
    <row r="1337" spans="1:18" x14ac:dyDescent="0.25">
      <c r="A1337" s="32">
        <f>[1]板材才數分析.!D926</f>
        <v>31025</v>
      </c>
      <c r="B1337" s="32">
        <f>料單!E1207</f>
        <v>0</v>
      </c>
      <c r="C1337" s="32">
        <f>料單!L1207</f>
        <v>0</v>
      </c>
      <c r="D1337" s="32" t="str">
        <f>料單!M1207</f>
        <v/>
      </c>
      <c r="E1337" s="32">
        <f>料單!F1207</f>
        <v>0</v>
      </c>
      <c r="F1337" s="32" t="str">
        <f>料單!G1207</f>
        <v/>
      </c>
      <c r="G1337" s="32">
        <f>料單!H1207</f>
        <v>0</v>
      </c>
      <c r="H1337" s="32" t="str">
        <f>料單!I1207</f>
        <v/>
      </c>
      <c r="I1337" s="32">
        <f>料單!J1207</f>
        <v>0</v>
      </c>
      <c r="J1337" s="32">
        <f>料單!K1207</f>
        <v>0</v>
      </c>
      <c r="K1337" s="53">
        <f ca="1">板材才數分析.!O926</f>
        <v>0</v>
      </c>
      <c r="M1337" s="32" t="str">
        <f>IFERROR(
    INDEX(單價表!$E$3:$M$1000,
          MATCH($C1337, 單價表!$B$3:$B$1000, 0),
          MATCH($I1337, 單價表!$E$2:$M$2, 0)
    ),
    ""
)</f>
        <v/>
      </c>
      <c r="O1337" s="32" t="str">
        <f>料單!P1207</f>
        <v/>
      </c>
      <c r="P1337" s="32" t="str">
        <f>料單!Q1207</f>
        <v/>
      </c>
      <c r="Q1337" s="32" t="str">
        <f>料單!R1207</f>
        <v/>
      </c>
      <c r="R1337" s="32">
        <f>料單!S1207</f>
        <v>0</v>
      </c>
    </row>
    <row r="1338" spans="1:18" x14ac:dyDescent="0.25">
      <c r="A1338" s="32">
        <f>[1]板材才數分析.!D927</f>
        <v>31026</v>
      </c>
      <c r="B1338" s="32">
        <f>料單!E1208</f>
        <v>0</v>
      </c>
      <c r="C1338" s="32">
        <f>料單!L1208</f>
        <v>0</v>
      </c>
      <c r="D1338" s="32" t="str">
        <f>料單!M1208</f>
        <v/>
      </c>
      <c r="E1338" s="32">
        <f>料單!F1208</f>
        <v>0</v>
      </c>
      <c r="F1338" s="32" t="str">
        <f>料單!G1208</f>
        <v/>
      </c>
      <c r="G1338" s="32">
        <f>料單!H1208</f>
        <v>0</v>
      </c>
      <c r="H1338" s="32" t="str">
        <f>料單!I1208</f>
        <v/>
      </c>
      <c r="I1338" s="32">
        <f>料單!J1208</f>
        <v>0</v>
      </c>
      <c r="J1338" s="32">
        <f>料單!K1208</f>
        <v>0</v>
      </c>
      <c r="K1338" s="53">
        <f ca="1">板材才數分析.!O927</f>
        <v>0</v>
      </c>
      <c r="M1338" s="32" t="str">
        <f>IFERROR(
    INDEX(單價表!$E$3:$M$1000,
          MATCH($C1338, 單價表!$B$3:$B$1000, 0),
          MATCH($I1338, 單價表!$E$2:$M$2, 0)
    ),
    ""
)</f>
        <v/>
      </c>
      <c r="O1338" s="32" t="str">
        <f>料單!P1208</f>
        <v/>
      </c>
      <c r="P1338" s="32" t="str">
        <f>料單!Q1208</f>
        <v/>
      </c>
      <c r="Q1338" s="32" t="str">
        <f>料單!R1208</f>
        <v/>
      </c>
      <c r="R1338" s="32">
        <f>料單!S1208</f>
        <v>0</v>
      </c>
    </row>
    <row r="1339" spans="1:18" x14ac:dyDescent="0.25">
      <c r="A1339" s="32">
        <f>[1]板材才數分析.!D928</f>
        <v>31027</v>
      </c>
      <c r="B1339" s="32">
        <f>料單!E1209</f>
        <v>0</v>
      </c>
      <c r="C1339" s="32">
        <f>料單!L1209</f>
        <v>0</v>
      </c>
      <c r="D1339" s="32" t="str">
        <f>料單!M1209</f>
        <v/>
      </c>
      <c r="E1339" s="32">
        <f>料單!F1209</f>
        <v>0</v>
      </c>
      <c r="F1339" s="32" t="str">
        <f>料單!G1209</f>
        <v/>
      </c>
      <c r="G1339" s="32">
        <f>料單!H1209</f>
        <v>0</v>
      </c>
      <c r="H1339" s="32" t="str">
        <f>料單!I1209</f>
        <v/>
      </c>
      <c r="I1339" s="32">
        <f>料單!J1209</f>
        <v>0</v>
      </c>
      <c r="J1339" s="32">
        <f>料單!K1209</f>
        <v>0</v>
      </c>
      <c r="K1339" s="53">
        <f ca="1">板材才數分析.!O928</f>
        <v>0</v>
      </c>
      <c r="M1339" s="32" t="str">
        <f>IFERROR(
    INDEX(單價表!$E$3:$M$1000,
          MATCH($C1339, 單價表!$B$3:$B$1000, 0),
          MATCH($I1339, 單價表!$E$2:$M$2, 0)
    ),
    ""
)</f>
        <v/>
      </c>
      <c r="O1339" s="32" t="str">
        <f>料單!P1209</f>
        <v/>
      </c>
      <c r="P1339" s="32" t="str">
        <f>料單!Q1209</f>
        <v/>
      </c>
      <c r="Q1339" s="32" t="str">
        <f>料單!R1209</f>
        <v/>
      </c>
      <c r="R1339" s="32">
        <f>料單!S1209</f>
        <v>0</v>
      </c>
    </row>
    <row r="1340" spans="1:18" x14ac:dyDescent="0.25">
      <c r="A1340" s="32">
        <f>[1]板材才數分析.!D929</f>
        <v>31028</v>
      </c>
      <c r="B1340" s="32">
        <f>料單!E1210</f>
        <v>0</v>
      </c>
      <c r="C1340" s="32">
        <f>料單!L1210</f>
        <v>0</v>
      </c>
      <c r="D1340" s="32" t="str">
        <f>料單!M1210</f>
        <v/>
      </c>
      <c r="E1340" s="32">
        <f>料單!F1210</f>
        <v>0</v>
      </c>
      <c r="F1340" s="32" t="str">
        <f>料單!G1210</f>
        <v/>
      </c>
      <c r="G1340" s="32">
        <f>料單!H1210</f>
        <v>0</v>
      </c>
      <c r="H1340" s="32" t="str">
        <f>料單!I1210</f>
        <v/>
      </c>
      <c r="I1340" s="32">
        <f>料單!J1210</f>
        <v>0</v>
      </c>
      <c r="J1340" s="32">
        <f>料單!K1210</f>
        <v>0</v>
      </c>
      <c r="K1340" s="53">
        <f ca="1">板材才數分析.!O929</f>
        <v>0</v>
      </c>
      <c r="M1340" s="32" t="str">
        <f>IFERROR(
    INDEX(單價表!$E$3:$M$1000,
          MATCH($C1340, 單價表!$B$3:$B$1000, 0),
          MATCH($I1340, 單價表!$E$2:$M$2, 0)
    ),
    ""
)</f>
        <v/>
      </c>
      <c r="O1340" s="32" t="str">
        <f>料單!P1210</f>
        <v/>
      </c>
      <c r="P1340" s="32" t="str">
        <f>料單!Q1210</f>
        <v/>
      </c>
      <c r="Q1340" s="32" t="str">
        <f>料單!R1210</f>
        <v/>
      </c>
      <c r="R1340" s="32">
        <f>料單!S1210</f>
        <v>0</v>
      </c>
    </row>
    <row r="1341" spans="1:18" x14ac:dyDescent="0.25">
      <c r="A1341" s="32">
        <f>[1]板材才數分析.!D930</f>
        <v>31029</v>
      </c>
      <c r="B1341" s="32">
        <f>料單!E1211</f>
        <v>0</v>
      </c>
      <c r="C1341" s="32">
        <f>料單!L1211</f>
        <v>0</v>
      </c>
      <c r="D1341" s="32" t="str">
        <f>料單!M1211</f>
        <v/>
      </c>
      <c r="E1341" s="32">
        <f>料單!F1211</f>
        <v>0</v>
      </c>
      <c r="F1341" s="32" t="str">
        <f>料單!G1211</f>
        <v/>
      </c>
      <c r="G1341" s="32">
        <f>料單!H1211</f>
        <v>0</v>
      </c>
      <c r="H1341" s="32" t="str">
        <f>料單!I1211</f>
        <v/>
      </c>
      <c r="I1341" s="32">
        <f>料單!J1211</f>
        <v>0</v>
      </c>
      <c r="J1341" s="32">
        <f>料單!K1211</f>
        <v>0</v>
      </c>
      <c r="K1341" s="53">
        <f ca="1">板材才數分析.!O930</f>
        <v>0</v>
      </c>
      <c r="M1341" s="32" t="str">
        <f>IFERROR(
    INDEX(單價表!$E$3:$M$1000,
          MATCH($C1341, 單價表!$B$3:$B$1000, 0),
          MATCH($I1341, 單價表!$E$2:$M$2, 0)
    ),
    ""
)</f>
        <v/>
      </c>
      <c r="O1341" s="32" t="str">
        <f>料單!P1211</f>
        <v/>
      </c>
      <c r="P1341" s="32" t="str">
        <f>料單!Q1211</f>
        <v/>
      </c>
      <c r="Q1341" s="32" t="str">
        <f>料單!R1211</f>
        <v/>
      </c>
      <c r="R1341" s="32">
        <f>料單!S1211</f>
        <v>0</v>
      </c>
    </row>
    <row r="1342" spans="1:18" x14ac:dyDescent="0.25">
      <c r="A1342" s="32">
        <f>[1]板材才數分析.!D931</f>
        <v>31030</v>
      </c>
      <c r="B1342" s="32">
        <f>料單!E1212</f>
        <v>0</v>
      </c>
      <c r="C1342" s="32">
        <f>料單!L1212</f>
        <v>0</v>
      </c>
      <c r="D1342" s="32" t="str">
        <f>料單!M1212</f>
        <v/>
      </c>
      <c r="E1342" s="32">
        <f>料單!F1212</f>
        <v>0</v>
      </c>
      <c r="F1342" s="32" t="str">
        <f>料單!G1212</f>
        <v/>
      </c>
      <c r="G1342" s="32">
        <f>料單!H1212</f>
        <v>0</v>
      </c>
      <c r="H1342" s="32" t="str">
        <f>料單!I1212</f>
        <v/>
      </c>
      <c r="I1342" s="32">
        <f>料單!J1212</f>
        <v>0</v>
      </c>
      <c r="J1342" s="32">
        <f>料單!K1212</f>
        <v>0</v>
      </c>
      <c r="K1342" s="53">
        <f ca="1">板材才數分析.!O931</f>
        <v>0</v>
      </c>
      <c r="M1342" s="32" t="str">
        <f>IFERROR(
    INDEX(單價表!$E$3:$M$1000,
          MATCH($C1342, 單價表!$B$3:$B$1000, 0),
          MATCH($I1342, 單價表!$E$2:$M$2, 0)
    ),
    ""
)</f>
        <v/>
      </c>
      <c r="O1342" s="32" t="str">
        <f>料單!P1212</f>
        <v/>
      </c>
      <c r="P1342" s="32" t="str">
        <f>料單!Q1212</f>
        <v/>
      </c>
      <c r="Q1342" s="32" t="str">
        <f>料單!R1212</f>
        <v/>
      </c>
      <c r="R1342" s="32">
        <f>料單!S1212</f>
        <v>0</v>
      </c>
    </row>
    <row r="1343" spans="1:18" x14ac:dyDescent="0.25">
      <c r="B1343" s="32">
        <f>料單!E1213</f>
        <v>0</v>
      </c>
      <c r="C1343" s="32">
        <f>料單!L1213</f>
        <v>0</v>
      </c>
      <c r="D1343" s="32">
        <f>料單!M1213</f>
        <v>0</v>
      </c>
      <c r="E1343" s="32">
        <f>料單!F1213</f>
        <v>0</v>
      </c>
      <c r="F1343" s="32">
        <f>料單!G1213</f>
        <v>0</v>
      </c>
      <c r="G1343" s="32">
        <f>料單!H1213</f>
        <v>0</v>
      </c>
      <c r="H1343" s="32">
        <f>料單!I1213</f>
        <v>0</v>
      </c>
      <c r="I1343" s="32">
        <f>料單!J1213</f>
        <v>0</v>
      </c>
      <c r="J1343" s="32">
        <f>料單!K1213</f>
        <v>0</v>
      </c>
      <c r="K1343" s="53">
        <f ca="1">板材才數分析.!O932</f>
        <v>0</v>
      </c>
      <c r="L1343" s="400" t="str">
        <f>IFERROR(VLOOKUP(C1343,[1]資料庫!$K$3:$AA$10,17,FALSE),"")</f>
        <v/>
      </c>
      <c r="M1343" s="400"/>
      <c r="O1343" s="32">
        <f>料單!P1213</f>
        <v>0</v>
      </c>
      <c r="P1343" s="32">
        <f>料單!Q1213</f>
        <v>0</v>
      </c>
      <c r="Q1343" s="32">
        <f>料單!R1213</f>
        <v>0</v>
      </c>
      <c r="R1343" s="32">
        <f>料單!S1213</f>
        <v>0</v>
      </c>
    </row>
    <row r="1344" spans="1:18" x14ac:dyDescent="0.25">
      <c r="B1344" s="400"/>
      <c r="C1344" s="400"/>
      <c r="D1344" s="400"/>
      <c r="E1344" s="400"/>
      <c r="F1344" s="400"/>
      <c r="G1344" s="400"/>
      <c r="H1344" s="400"/>
      <c r="I1344" s="400"/>
      <c r="J1344" s="400"/>
      <c r="K1344" s="401"/>
      <c r="L1344" s="400" t="str">
        <f>IFERROR(VLOOKUP(C1344,[1]資料庫!$K$3:$AA$10,17,FALSE),"")</f>
        <v/>
      </c>
      <c r="M1344" s="400"/>
    </row>
    <row r="1345" spans="1:18" x14ac:dyDescent="0.25">
      <c r="B1345" s="400"/>
      <c r="C1345" s="400"/>
      <c r="D1345" s="400"/>
      <c r="E1345" s="400"/>
      <c r="F1345" s="400"/>
      <c r="G1345" s="400"/>
      <c r="H1345" s="400"/>
      <c r="I1345" s="400"/>
      <c r="J1345" s="400"/>
      <c r="K1345" s="401"/>
      <c r="L1345" s="400" t="str">
        <f>IFERROR(VLOOKUP(C1345,[1]資料庫!$K$3:$AA$10,17,FALSE),"")</f>
        <v/>
      </c>
      <c r="M1345" s="400"/>
    </row>
    <row r="1346" spans="1:18" x14ac:dyDescent="0.25">
      <c r="B1346" s="400"/>
      <c r="C1346" s="400"/>
      <c r="D1346" s="400"/>
      <c r="E1346" s="400"/>
      <c r="F1346" s="400"/>
      <c r="G1346" s="400"/>
      <c r="H1346" s="400"/>
      <c r="I1346" s="400"/>
      <c r="J1346" s="400"/>
      <c r="K1346" s="401"/>
      <c r="L1346" s="400" t="str">
        <f>IFERROR(VLOOKUP(C1346,[1]資料庫!$K$3:$AA$10,17,FALSE),"")</f>
        <v/>
      </c>
      <c r="M1346" s="400"/>
    </row>
    <row r="1347" spans="1:18" x14ac:dyDescent="0.25">
      <c r="B1347" s="400"/>
      <c r="C1347" s="400"/>
      <c r="D1347" s="400"/>
      <c r="E1347" s="400"/>
      <c r="F1347" s="400"/>
      <c r="G1347" s="400"/>
      <c r="H1347" s="400"/>
      <c r="I1347" s="400"/>
      <c r="J1347" s="400"/>
      <c r="K1347" s="401"/>
      <c r="L1347" s="400" t="str">
        <f>IFERROR(VLOOKUP(C1347,[1]資料庫!$K$3:$AA$10,17,FALSE),"")</f>
        <v/>
      </c>
      <c r="M1347" s="400"/>
    </row>
    <row r="1348" spans="1:18" x14ac:dyDescent="0.25">
      <c r="B1348" s="400"/>
      <c r="C1348" s="400"/>
      <c r="D1348" s="400"/>
      <c r="E1348" s="400"/>
      <c r="F1348" s="400"/>
      <c r="G1348" s="400"/>
      <c r="H1348" s="400"/>
      <c r="I1348" s="400"/>
      <c r="J1348" s="400"/>
      <c r="K1348" s="401"/>
      <c r="L1348" s="400" t="str">
        <f>IFERROR(VLOOKUP(C1348,[1]資料庫!$K$3:$AA$10,17,FALSE),"")</f>
        <v/>
      </c>
      <c r="M1348" s="400"/>
    </row>
    <row r="1349" spans="1:18" x14ac:dyDescent="0.25">
      <c r="H1349" s="524" t="s">
        <v>67</v>
      </c>
      <c r="I1349" s="524"/>
      <c r="J1349" s="524"/>
      <c r="K1349" s="54">
        <f ca="1">SUM(K1313:K1348)</f>
        <v>0</v>
      </c>
      <c r="L1349" s="47"/>
      <c r="M1349" s="47"/>
      <c r="N1349" s="49"/>
      <c r="O1349" s="466">
        <f ca="1">SUM(N1313:N1348)</f>
        <v>0</v>
      </c>
      <c r="P1349" s="47"/>
    </row>
    <row r="1350" spans="1:18" x14ac:dyDescent="0.25">
      <c r="A1350" s="403" t="str">
        <f>料單!A1215</f>
        <v>櫃體名稱</v>
      </c>
      <c r="B1350" s="403">
        <f>料單!C1215</f>
        <v>0</v>
      </c>
    </row>
    <row r="1351" spans="1:18" x14ac:dyDescent="0.25">
      <c r="A1351" s="403" t="str">
        <f>料單!A1216</f>
        <v>櫃號</v>
      </c>
      <c r="B1351" s="403">
        <f>料單!C1216</f>
        <v>32</v>
      </c>
    </row>
    <row r="1352" spans="1:18" x14ac:dyDescent="0.25">
      <c r="A1352" s="403" t="str">
        <f>料單!A1217</f>
        <v>櫃高</v>
      </c>
      <c r="B1352" s="403">
        <f>料單!C1217</f>
        <v>0</v>
      </c>
    </row>
    <row r="1353" spans="1:18" x14ac:dyDescent="0.25">
      <c r="A1353" s="403" t="str">
        <f>料單!A1218</f>
        <v>櫃深</v>
      </c>
      <c r="B1353" s="403">
        <f>料單!C1218</f>
        <v>0</v>
      </c>
    </row>
    <row r="1354" spans="1:18" x14ac:dyDescent="0.25">
      <c r="A1354" s="403" t="str">
        <f>料單!A1219</f>
        <v>櫃寬</v>
      </c>
      <c r="B1354" s="403">
        <f>料單!C1219</f>
        <v>0</v>
      </c>
    </row>
    <row r="1355" spans="1:18" x14ac:dyDescent="0.25">
      <c r="A1355" s="46" t="s">
        <v>79</v>
      </c>
      <c r="B1355" s="46" t="s">
        <v>236</v>
      </c>
      <c r="C1355" s="46" t="s">
        <v>1651</v>
      </c>
      <c r="D1355" s="46" t="s">
        <v>81</v>
      </c>
      <c r="E1355" s="46" t="s">
        <v>0</v>
      </c>
      <c r="F1355" s="46" t="s">
        <v>17</v>
      </c>
      <c r="G1355" s="46" t="s">
        <v>1</v>
      </c>
      <c r="H1355" s="46" t="s">
        <v>17</v>
      </c>
      <c r="I1355" s="46" t="s">
        <v>85</v>
      </c>
      <c r="J1355" s="46" t="s">
        <v>66</v>
      </c>
      <c r="K1355" s="61" t="s">
        <v>2726</v>
      </c>
      <c r="L1355" s="46" t="s">
        <v>87</v>
      </c>
      <c r="M1355" s="46" t="s">
        <v>234</v>
      </c>
      <c r="N1355" s="50" t="s">
        <v>88</v>
      </c>
      <c r="O1355" s="46" t="s">
        <v>9</v>
      </c>
      <c r="P1355" s="46" t="s">
        <v>9</v>
      </c>
      <c r="Q1355" s="46" t="s">
        <v>9</v>
      </c>
      <c r="R1355" s="46" t="s">
        <v>9</v>
      </c>
    </row>
    <row r="1356" spans="1:18" x14ac:dyDescent="0.25">
      <c r="A1356" s="32">
        <f>[1]板材才數分析.!D932</f>
        <v>32001</v>
      </c>
      <c r="B1356" s="32" t="str">
        <f>料單!E1222</f>
        <v>頂板</v>
      </c>
      <c r="C1356" s="32">
        <f>料單!L1222</f>
        <v>0</v>
      </c>
      <c r="D1356" s="32" t="str">
        <f>料單!M1222</f>
        <v/>
      </c>
      <c r="E1356" s="32">
        <f>料單!F1222</f>
        <v>-36</v>
      </c>
      <c r="F1356" s="32" t="str">
        <f>料單!G1222</f>
        <v>AA</v>
      </c>
      <c r="G1356" s="32">
        <f>料單!H1222</f>
        <v>0</v>
      </c>
      <c r="H1356" s="32" t="str">
        <f>料單!I1222</f>
        <v/>
      </c>
      <c r="I1356" s="32">
        <f>料單!J1222</f>
        <v>18</v>
      </c>
      <c r="J1356" s="32">
        <f>料單!K1222</f>
        <v>0</v>
      </c>
      <c r="K1356" s="53">
        <f ca="1">板材才數分析.!O932</f>
        <v>0</v>
      </c>
      <c r="L1356" s="32" t="str">
        <f>IFERROR(VLOOKUP(C1356,[1]資料庫!$K$3:$AA$10,17,FALSE),"")</f>
        <v/>
      </c>
      <c r="M1356" s="32">
        <f>IFERROR(
    INDEX(單價表!$E$3:$M$1000,
          MATCH($C1356, 單價表!$B$3:$B$1000, 0),
          MATCH($I1356, 單價表!$E$2:$M$2, 0)
    ),
    ""
)</f>
        <v>99</v>
      </c>
      <c r="N1356" s="35">
        <f t="shared" ref="N1356:N1372" ca="1" si="37">IFERROR((K1356*M1356),"")</f>
        <v>0</v>
      </c>
      <c r="O1356" s="32" t="str">
        <f>料單!P1222</f>
        <v>背板溝</v>
      </c>
      <c r="P1356" s="32" t="str">
        <f>料單!Q1222</f>
        <v>側</v>
      </c>
      <c r="Q1356" s="32" t="str">
        <f>料單!R1222</f>
        <v/>
      </c>
      <c r="R1356" s="32">
        <f>料單!S1222</f>
        <v>0</v>
      </c>
    </row>
    <row r="1357" spans="1:18" x14ac:dyDescent="0.25">
      <c r="A1357" s="32">
        <f>[1]板材才數分析.!D933</f>
        <v>32002</v>
      </c>
      <c r="B1357" s="32" t="str">
        <f>料單!E1223</f>
        <v>底板</v>
      </c>
      <c r="C1357" s="32">
        <f>料單!L1223</f>
        <v>0</v>
      </c>
      <c r="D1357" s="32" t="str">
        <f>料單!M1223</f>
        <v/>
      </c>
      <c r="E1357" s="32">
        <f>料單!F1223</f>
        <v>-36</v>
      </c>
      <c r="F1357" s="32" t="str">
        <f>料單!G1223</f>
        <v>AA</v>
      </c>
      <c r="G1357" s="32">
        <f>料單!H1223</f>
        <v>0</v>
      </c>
      <c r="H1357" s="32" t="str">
        <f>料單!I1223</f>
        <v/>
      </c>
      <c r="I1357" s="32">
        <f>料單!J1223</f>
        <v>18</v>
      </c>
      <c r="J1357" s="32">
        <f>料單!K1223</f>
        <v>0</v>
      </c>
      <c r="K1357" s="53">
        <f ca="1">板材才數分析.!O933</f>
        <v>0</v>
      </c>
      <c r="L1357" s="32" t="str">
        <f>IFERROR(VLOOKUP(C1357,[1]資料庫!$K$3:$AA$10,17,FALSE),"")</f>
        <v/>
      </c>
      <c r="M1357" s="32">
        <f>IFERROR(
    INDEX(單價表!$E$3:$M$1000,
          MATCH($C1357, 單價表!$B$3:$B$1000, 0),
          MATCH($I1357, 單價表!$E$2:$M$2, 0)
    ),
    ""
)</f>
        <v>99</v>
      </c>
      <c r="N1357" s="35">
        <f t="shared" ca="1" si="37"/>
        <v>0</v>
      </c>
      <c r="O1357" s="32" t="str">
        <f>料單!P1223</f>
        <v>背板溝</v>
      </c>
      <c r="P1357" s="32" t="str">
        <f>料單!Q1223</f>
        <v>側</v>
      </c>
      <c r="Q1357" s="32" t="str">
        <f>料單!R1223</f>
        <v/>
      </c>
      <c r="R1357" s="32">
        <f>料單!S1223</f>
        <v>0</v>
      </c>
    </row>
    <row r="1358" spans="1:18" x14ac:dyDescent="0.25">
      <c r="A1358" s="32">
        <f>[1]板材才數分析.!D934</f>
        <v>32003</v>
      </c>
      <c r="B1358" s="32" t="str">
        <f>料單!E1224</f>
        <v>左側板</v>
      </c>
      <c r="C1358" s="32">
        <f>料單!L1224</f>
        <v>0</v>
      </c>
      <c r="D1358" s="32" t="str">
        <f>料單!M1224</f>
        <v/>
      </c>
      <c r="E1358" s="32">
        <f>料單!F1224</f>
        <v>0</v>
      </c>
      <c r="F1358" s="32" t="str">
        <f>料單!G1224</f>
        <v>AA</v>
      </c>
      <c r="G1358" s="32">
        <f>料單!H1224</f>
        <v>0</v>
      </c>
      <c r="H1358" s="32" t="str">
        <f>料單!I1224</f>
        <v>AA</v>
      </c>
      <c r="I1358" s="32">
        <f>料單!J1224</f>
        <v>18</v>
      </c>
      <c r="J1358" s="32">
        <f>料單!K1224</f>
        <v>0</v>
      </c>
      <c r="K1358" s="53">
        <f ca="1">板材才數分析.!O934</f>
        <v>0</v>
      </c>
      <c r="L1358" s="32" t="str">
        <f>IFERROR(VLOOKUP(C1358,[1]資料庫!$K$3:$AA$10,17,FALSE),"")</f>
        <v/>
      </c>
      <c r="M1358" s="32">
        <f>IFERROR(
    INDEX(單價表!$E$3:$M$1000,
          MATCH($C1358, 單價表!$B$3:$B$1000, 0),
          MATCH($I1358, 單價表!$E$2:$M$2, 0)
    ),
    ""
)</f>
        <v>99</v>
      </c>
      <c r="N1358" s="35">
        <f t="shared" ca="1" si="37"/>
        <v>0</v>
      </c>
      <c r="O1358" s="32" t="str">
        <f>料單!P1224</f>
        <v>背板溝</v>
      </c>
      <c r="P1358" s="32" t="str">
        <f>料單!Q1224</f>
        <v>面</v>
      </c>
      <c r="Q1358" s="32" t="str">
        <f>料單!R1224</f>
        <v>排</v>
      </c>
      <c r="R1358" s="32">
        <f>料單!S1224</f>
        <v>0</v>
      </c>
    </row>
    <row r="1359" spans="1:18" x14ac:dyDescent="0.25">
      <c r="A1359" s="32">
        <f>[1]板材才數分析.!D935</f>
        <v>32004</v>
      </c>
      <c r="B1359" s="32" t="str">
        <f>料單!E1225</f>
        <v>右側板</v>
      </c>
      <c r="C1359" s="32">
        <f>料單!L1225</f>
        <v>0</v>
      </c>
      <c r="D1359" s="32" t="str">
        <f>料單!M1225</f>
        <v/>
      </c>
      <c r="E1359" s="32">
        <f>料單!F1225</f>
        <v>0</v>
      </c>
      <c r="F1359" s="32" t="str">
        <f>料單!G1225</f>
        <v>AA</v>
      </c>
      <c r="G1359" s="32">
        <f>料單!H1225</f>
        <v>0</v>
      </c>
      <c r="H1359" s="32" t="str">
        <f>料單!I1225</f>
        <v>AA</v>
      </c>
      <c r="I1359" s="32">
        <f>料單!J1225</f>
        <v>18</v>
      </c>
      <c r="J1359" s="32">
        <f>料單!K1225</f>
        <v>0</v>
      </c>
      <c r="K1359" s="53">
        <f ca="1">板材才數分析.!O935</f>
        <v>0</v>
      </c>
      <c r="L1359" s="32" t="str">
        <f>IFERROR(VLOOKUP(C1359,[1]資料庫!$K$3:$AA$10,17,FALSE),"")</f>
        <v/>
      </c>
      <c r="M1359" s="32">
        <f>IFERROR(
    INDEX(單價表!$E$3:$M$1000,
          MATCH($C1359, 單價表!$B$3:$B$1000, 0),
          MATCH($I1359, 單價表!$E$2:$M$2, 0)
    ),
    ""
)</f>
        <v>99</v>
      </c>
      <c r="N1359" s="35">
        <f t="shared" ca="1" si="37"/>
        <v>0</v>
      </c>
      <c r="O1359" s="32" t="str">
        <f>料單!P1225</f>
        <v>背板溝</v>
      </c>
      <c r="P1359" s="32" t="str">
        <f>料單!Q1225</f>
        <v>面</v>
      </c>
      <c r="Q1359" s="32" t="str">
        <f>料單!R1225</f>
        <v>排</v>
      </c>
      <c r="R1359" s="32">
        <f>料單!S1225</f>
        <v>0</v>
      </c>
    </row>
    <row r="1360" spans="1:18" x14ac:dyDescent="0.25">
      <c r="A1360" s="32">
        <f>[1]板材才數分析.!D936</f>
        <v>32005</v>
      </c>
      <c r="B1360" s="32" t="str">
        <f>料單!E1226</f>
        <v>背板</v>
      </c>
      <c r="C1360" s="32">
        <f>料單!L1226</f>
        <v>0</v>
      </c>
      <c r="D1360" s="32" t="str">
        <f>料單!M1226</f>
        <v/>
      </c>
      <c r="E1360" s="32">
        <f>料單!F1226</f>
        <v>-22</v>
      </c>
      <c r="F1360" s="32" t="str">
        <f>料單!G1226</f>
        <v/>
      </c>
      <c r="G1360" s="32">
        <f>料單!H1226</f>
        <v>-22</v>
      </c>
      <c r="H1360" s="32" t="str">
        <f>料單!I1226</f>
        <v/>
      </c>
      <c r="I1360" s="32">
        <f>料單!J1226</f>
        <v>4</v>
      </c>
      <c r="J1360" s="32">
        <f>料單!K1226</f>
        <v>0</v>
      </c>
      <c r="K1360" s="53">
        <f ca="1">板材才數分析.!O936</f>
        <v>0</v>
      </c>
      <c r="L1360" s="32" t="str">
        <f>IFERROR(VLOOKUP(C1360,[1]資料庫!$K$3:$AA$10,17,FALSE),"")</f>
        <v/>
      </c>
      <c r="M1360" s="32">
        <f>IFERROR(
    INDEX(單價表!$E$3:$M$1000,
          MATCH($C1360, 單價表!$B$3:$B$1000, 0),
          MATCH($I1360, 單價表!$E$2:$M$2, 0)
    ),
    ""
)</f>
        <v>43</v>
      </c>
      <c r="N1360" s="35">
        <f t="shared" ca="1" si="37"/>
        <v>0</v>
      </c>
      <c r="O1360" s="32" t="str">
        <f>料單!P1226</f>
        <v/>
      </c>
      <c r="P1360" s="32" t="str">
        <f>料單!Q1226</f>
        <v/>
      </c>
      <c r="Q1360" s="32" t="str">
        <f>料單!R1226</f>
        <v/>
      </c>
      <c r="R1360" s="32">
        <f>料單!S1226</f>
        <v>0</v>
      </c>
    </row>
    <row r="1361" spans="1:18" x14ac:dyDescent="0.25">
      <c r="A1361" s="32">
        <f>[1]板材才數分析.!D937</f>
        <v>32006</v>
      </c>
      <c r="B1361" s="32" t="str">
        <f>料單!E1227</f>
        <v>背拉桿</v>
      </c>
      <c r="C1361" s="32">
        <f>料單!L1227</f>
        <v>0</v>
      </c>
      <c r="D1361" s="32" t="str">
        <f>料單!M1227</f>
        <v/>
      </c>
      <c r="E1361" s="32">
        <f>料單!F1227</f>
        <v>-36</v>
      </c>
      <c r="F1361" s="32" t="str">
        <f>料單!G1227</f>
        <v>AA</v>
      </c>
      <c r="G1361" s="32">
        <f>料單!H1227</f>
        <v>120</v>
      </c>
      <c r="H1361" s="32" t="str">
        <f>料單!I1227</f>
        <v/>
      </c>
      <c r="I1361" s="32">
        <f>料單!J1227</f>
        <v>18</v>
      </c>
      <c r="J1361" s="32">
        <f>料單!K1227</f>
        <v>0</v>
      </c>
      <c r="K1361" s="53">
        <f ca="1">板材才數分析.!O937</f>
        <v>0</v>
      </c>
      <c r="L1361" s="32" t="str">
        <f>IFERROR(VLOOKUP(C1361,[1]資料庫!$K$3:$AA$10,17,FALSE),"")</f>
        <v/>
      </c>
      <c r="M1361" s="32">
        <f>IFERROR(
    INDEX(單價表!$E$3:$M$1000,
          MATCH($C1361, 單價表!$B$3:$B$1000, 0),
          MATCH($I1361, 單價表!$E$2:$M$2, 0)
    ),
    ""
)</f>
        <v>99</v>
      </c>
      <c r="N1361" s="35">
        <f t="shared" ca="1" si="37"/>
        <v>0</v>
      </c>
      <c r="O1361" s="32" t="str">
        <f>料單!P1227</f>
        <v/>
      </c>
      <c r="P1361" s="32" t="str">
        <f>料單!Q1227</f>
        <v>側</v>
      </c>
      <c r="Q1361" s="32" t="str">
        <f>料單!R1227</f>
        <v/>
      </c>
      <c r="R1361" s="32">
        <f>料單!S1227</f>
        <v>0</v>
      </c>
    </row>
    <row r="1362" spans="1:18" x14ac:dyDescent="0.25">
      <c r="A1362" s="32">
        <f>[1]板材才數分析.!D938</f>
        <v>32007</v>
      </c>
      <c r="B1362" s="32" t="str">
        <f>料單!E1228</f>
        <v>活隔</v>
      </c>
      <c r="C1362" s="32">
        <f>料單!L1228</f>
        <v>0</v>
      </c>
      <c r="D1362" s="32" t="str">
        <f>料單!M1228</f>
        <v/>
      </c>
      <c r="E1362" s="32">
        <f>料單!F1228</f>
        <v>0</v>
      </c>
      <c r="F1362" s="32" t="str">
        <f>料單!G1228</f>
        <v>AA</v>
      </c>
      <c r="G1362" s="32">
        <f>料單!H1228</f>
        <v>-32</v>
      </c>
      <c r="H1362" s="32" t="str">
        <f>料單!I1228</f>
        <v>AA</v>
      </c>
      <c r="I1362" s="32">
        <f>料單!J1228</f>
        <v>18</v>
      </c>
      <c r="J1362" s="32">
        <f>料單!K1228</f>
        <v>0</v>
      </c>
      <c r="K1362" s="53">
        <f ca="1">板材才數分析.!O938</f>
        <v>0</v>
      </c>
      <c r="L1362" s="32" t="str">
        <f>IFERROR(VLOOKUP(C1362,[1]資料庫!$K$3:$AA$10,17,FALSE),"")</f>
        <v/>
      </c>
      <c r="M1362" s="32">
        <f>IFERROR(
    INDEX(單價表!$E$3:$M$1000,
          MATCH($C1362, 單價表!$B$3:$B$1000, 0),
          MATCH($I1362, 單價表!$E$2:$M$2, 0)
    ),
    ""
)</f>
        <v>99</v>
      </c>
      <c r="N1362" s="35">
        <f t="shared" ca="1" si="37"/>
        <v>0</v>
      </c>
      <c r="O1362" s="32" t="str">
        <f>料單!P1228</f>
        <v/>
      </c>
      <c r="P1362" s="32" t="str">
        <f>料單!Q1228</f>
        <v/>
      </c>
      <c r="Q1362" s="32" t="str">
        <f>料單!R1228</f>
        <v/>
      </c>
      <c r="R1362" s="32">
        <f>料單!S1228</f>
        <v>0</v>
      </c>
    </row>
    <row r="1363" spans="1:18" x14ac:dyDescent="0.25">
      <c r="A1363" s="32">
        <f>[1]板材才數分析.!D939</f>
        <v>32008</v>
      </c>
      <c r="B1363" s="32" t="str">
        <f>料單!E1229</f>
        <v>固隔</v>
      </c>
      <c r="C1363" s="32">
        <f>料單!L1229</f>
        <v>0</v>
      </c>
      <c r="D1363" s="32" t="str">
        <f>料單!M1229</f>
        <v/>
      </c>
      <c r="E1363" s="32">
        <f>料單!F1229</f>
        <v>0</v>
      </c>
      <c r="F1363" s="32" t="str">
        <f>料單!G1229</f>
        <v>AA</v>
      </c>
      <c r="G1363" s="32">
        <f>料單!H1229</f>
        <v>-22</v>
      </c>
      <c r="H1363" s="32" t="str">
        <f>料單!I1229</f>
        <v/>
      </c>
      <c r="I1363" s="32">
        <f>料單!J1229</f>
        <v>18</v>
      </c>
      <c r="J1363" s="32">
        <f>料單!K1229</f>
        <v>0</v>
      </c>
      <c r="K1363" s="53">
        <f ca="1">板材才數分析.!O939</f>
        <v>0</v>
      </c>
      <c r="L1363" s="32" t="str">
        <f>IFERROR(VLOOKUP(C1363,[1]資料庫!$K$3:$AA$10,17,FALSE),"")</f>
        <v/>
      </c>
      <c r="M1363" s="32">
        <f>IFERROR(
    INDEX(單價表!$E$3:$M$1000,
          MATCH($C1363, 單價表!$B$3:$B$1000, 0),
          MATCH($I1363, 單價表!$E$2:$M$2, 0)
    ),
    ""
)</f>
        <v>99</v>
      </c>
      <c r="N1363" s="35">
        <f t="shared" ca="1" si="37"/>
        <v>0</v>
      </c>
      <c r="O1363" s="32" t="str">
        <f>料單!P1229</f>
        <v/>
      </c>
      <c r="P1363" s="32" t="str">
        <f>料單!Q1229</f>
        <v>固</v>
      </c>
      <c r="Q1363" s="32" t="str">
        <f>料單!R1229</f>
        <v/>
      </c>
      <c r="R1363" s="32">
        <f>料單!S1229</f>
        <v>0</v>
      </c>
    </row>
    <row r="1364" spans="1:18" x14ac:dyDescent="0.25">
      <c r="A1364" s="32">
        <f>[1]板材才數分析.!D940</f>
        <v>32009</v>
      </c>
      <c r="B1364" s="32">
        <f>料單!E1230</f>
        <v>0</v>
      </c>
      <c r="C1364" s="32">
        <f>料單!L1230</f>
        <v>0</v>
      </c>
      <c r="D1364" s="32" t="str">
        <f>料單!M1230</f>
        <v/>
      </c>
      <c r="E1364" s="32">
        <f>料單!F1230</f>
        <v>0</v>
      </c>
      <c r="F1364" s="32" t="str">
        <f>料單!G1230</f>
        <v/>
      </c>
      <c r="G1364" s="32">
        <f>料單!H1230</f>
        <v>0</v>
      </c>
      <c r="H1364" s="32" t="str">
        <f>料單!I1230</f>
        <v/>
      </c>
      <c r="I1364" s="32">
        <f>料單!J1230</f>
        <v>0</v>
      </c>
      <c r="J1364" s="32">
        <f>料單!K1230</f>
        <v>0</v>
      </c>
      <c r="K1364" s="53">
        <f ca="1">板材才數分析.!O940</f>
        <v>0</v>
      </c>
      <c r="L1364" s="32" t="str">
        <f>IFERROR(VLOOKUP(C1364,[1]資料庫!$K$3:$AA$10,17,FALSE),"")</f>
        <v/>
      </c>
      <c r="M1364" s="32" t="str">
        <f>IFERROR(
    INDEX(單價表!$E$3:$M$1000,
          MATCH($C1364, 單價表!$B$3:$B$1000, 0),
          MATCH($I1364, 單價表!$E$2:$M$2, 0)
    ),
    ""
)</f>
        <v/>
      </c>
      <c r="N1364" s="35" t="str">
        <f t="shared" ca="1" si="37"/>
        <v/>
      </c>
      <c r="O1364" s="32" t="str">
        <f>料單!P1230</f>
        <v/>
      </c>
      <c r="P1364" s="32" t="str">
        <f>料單!Q1230</f>
        <v/>
      </c>
      <c r="Q1364" s="32" t="str">
        <f>料單!R1230</f>
        <v/>
      </c>
      <c r="R1364" s="32">
        <f>料單!S1230</f>
        <v>0</v>
      </c>
    </row>
    <row r="1365" spans="1:18" x14ac:dyDescent="0.25">
      <c r="A1365" s="32">
        <f>[1]板材才數分析.!D941</f>
        <v>32010</v>
      </c>
      <c r="B1365" s="32">
        <f>料單!E1231</f>
        <v>0</v>
      </c>
      <c r="C1365" s="32">
        <f>料單!L1231</f>
        <v>0</v>
      </c>
      <c r="D1365" s="32" t="str">
        <f>料單!M1231</f>
        <v/>
      </c>
      <c r="E1365" s="32">
        <f>料單!F1231</f>
        <v>0</v>
      </c>
      <c r="F1365" s="32" t="str">
        <f>料單!G1231</f>
        <v/>
      </c>
      <c r="G1365" s="32">
        <f>料單!H1231</f>
        <v>0</v>
      </c>
      <c r="H1365" s="32" t="str">
        <f>料單!I1231</f>
        <v/>
      </c>
      <c r="I1365" s="32">
        <f>料單!J1231</f>
        <v>0</v>
      </c>
      <c r="J1365" s="32">
        <f>料單!K1231</f>
        <v>0</v>
      </c>
      <c r="K1365" s="53">
        <f ca="1">板材才數分析.!O941</f>
        <v>0</v>
      </c>
      <c r="L1365" s="32" t="str">
        <f>IFERROR(VLOOKUP(C1365,[1]資料庫!$K$3:$AA$10,17,FALSE),"")</f>
        <v/>
      </c>
      <c r="M1365" s="32" t="str">
        <f>IFERROR(
    INDEX(單價表!$E$3:$M$1000,
          MATCH($C1365, 單價表!$B$3:$B$1000, 0),
          MATCH($I1365, 單價表!$E$2:$M$2, 0)
    ),
    ""
)</f>
        <v/>
      </c>
      <c r="N1365" s="35" t="str">
        <f t="shared" ca="1" si="37"/>
        <v/>
      </c>
      <c r="O1365" s="32" t="str">
        <f>料單!P1231</f>
        <v/>
      </c>
      <c r="P1365" s="32" t="str">
        <f>料單!Q1231</f>
        <v/>
      </c>
      <c r="Q1365" s="32" t="str">
        <f>料單!R1231</f>
        <v/>
      </c>
      <c r="R1365" s="32">
        <f>料單!S1231</f>
        <v>0</v>
      </c>
    </row>
    <row r="1366" spans="1:18" x14ac:dyDescent="0.25">
      <c r="A1366" s="32">
        <f>[1]板材才數分析.!D942</f>
        <v>32011</v>
      </c>
      <c r="B1366" s="32">
        <f>料單!E1232</f>
        <v>0</v>
      </c>
      <c r="C1366" s="32">
        <f>料單!L1232</f>
        <v>0</v>
      </c>
      <c r="D1366" s="32">
        <f>料單!M1232</f>
        <v>0</v>
      </c>
      <c r="E1366" s="32">
        <f>料單!F1232</f>
        <v>0</v>
      </c>
      <c r="F1366" s="32" t="str">
        <f>料單!G1232</f>
        <v/>
      </c>
      <c r="G1366" s="32">
        <f>料單!H1232</f>
        <v>0</v>
      </c>
      <c r="H1366" s="32" t="str">
        <f>料單!I1232</f>
        <v/>
      </c>
      <c r="I1366" s="32">
        <f>料單!J1232</f>
        <v>0</v>
      </c>
      <c r="J1366" s="32">
        <f>料單!K1232</f>
        <v>0</v>
      </c>
      <c r="K1366" s="53">
        <f ca="1">板材才數分析.!O942</f>
        <v>0</v>
      </c>
      <c r="L1366" s="32" t="str">
        <f>IFERROR(VLOOKUP(C1366,[1]資料庫!$K$3:$AA$10,17,FALSE),"")</f>
        <v/>
      </c>
      <c r="M1366" s="32" t="str">
        <f>IFERROR(
    INDEX(單價表!$E$3:$M$1000,
          MATCH($C1366, 單價表!$B$3:$B$1000, 0),
          MATCH($I1366, 單價表!$E$2:$M$2, 0)
    ),
    ""
)</f>
        <v/>
      </c>
      <c r="N1366" s="35" t="str">
        <f t="shared" ca="1" si="37"/>
        <v/>
      </c>
      <c r="O1366" s="32" t="str">
        <f>料單!P1232</f>
        <v/>
      </c>
      <c r="P1366" s="32" t="str">
        <f>料單!Q1232</f>
        <v/>
      </c>
      <c r="Q1366" s="32" t="str">
        <f>料單!R1232</f>
        <v/>
      </c>
      <c r="R1366" s="32">
        <f>料單!S1232</f>
        <v>0</v>
      </c>
    </row>
    <row r="1367" spans="1:18" x14ac:dyDescent="0.25">
      <c r="A1367" s="32">
        <f>[1]板材才數分析.!D943</f>
        <v>32012</v>
      </c>
      <c r="B1367" s="32">
        <f>料單!E1233</f>
        <v>0</v>
      </c>
      <c r="C1367" s="32">
        <f>料單!L1233</f>
        <v>0</v>
      </c>
      <c r="D1367" s="32">
        <f>料單!M1233</f>
        <v>0</v>
      </c>
      <c r="E1367" s="32">
        <f>料單!F1233</f>
        <v>0</v>
      </c>
      <c r="F1367" s="32" t="str">
        <f>料單!G1233</f>
        <v/>
      </c>
      <c r="G1367" s="32">
        <f>料單!H1233</f>
        <v>0</v>
      </c>
      <c r="H1367" s="32" t="str">
        <f>料單!I1233</f>
        <v/>
      </c>
      <c r="I1367" s="32">
        <f>料單!J1233</f>
        <v>0</v>
      </c>
      <c r="J1367" s="32">
        <f>料單!K1233</f>
        <v>0</v>
      </c>
      <c r="K1367" s="53">
        <f ca="1">板材才數分析.!O943</f>
        <v>0</v>
      </c>
      <c r="L1367" s="32" t="str">
        <f>IFERROR(VLOOKUP(C1367,[1]資料庫!$K$3:$AA$10,17,FALSE),"")</f>
        <v/>
      </c>
      <c r="M1367" s="32" t="str">
        <f>IFERROR(
    INDEX(單價表!$E$3:$M$1000,
          MATCH($C1367, 單價表!$B$3:$B$1000, 0),
          MATCH($I1367, 單價表!$E$2:$M$2, 0)
    ),
    ""
)</f>
        <v/>
      </c>
      <c r="N1367" s="35" t="str">
        <f t="shared" ca="1" si="37"/>
        <v/>
      </c>
      <c r="O1367" s="32" t="str">
        <f>料單!P1233</f>
        <v/>
      </c>
      <c r="P1367" s="32" t="str">
        <f>料單!Q1233</f>
        <v/>
      </c>
      <c r="Q1367" s="32" t="str">
        <f>料單!R1233</f>
        <v/>
      </c>
      <c r="R1367" s="32">
        <f>料單!S1233</f>
        <v>0</v>
      </c>
    </row>
    <row r="1368" spans="1:18" x14ac:dyDescent="0.25">
      <c r="A1368" s="32">
        <f>[1]板材才數分析.!D944</f>
        <v>32013</v>
      </c>
      <c r="B1368" s="32">
        <f>料單!E1234</f>
        <v>0</v>
      </c>
      <c r="C1368" s="32">
        <f>料單!L1234</f>
        <v>0</v>
      </c>
      <c r="D1368" s="32">
        <f>料單!M1234</f>
        <v>0</v>
      </c>
      <c r="E1368" s="32">
        <f>料單!F1234</f>
        <v>0</v>
      </c>
      <c r="F1368" s="32" t="str">
        <f>料單!G1234</f>
        <v/>
      </c>
      <c r="G1368" s="32">
        <f>料單!H1234</f>
        <v>0</v>
      </c>
      <c r="H1368" s="32" t="str">
        <f>料單!I1234</f>
        <v/>
      </c>
      <c r="I1368" s="32">
        <f>料單!J1234</f>
        <v>0</v>
      </c>
      <c r="J1368" s="32">
        <f>料單!K1234</f>
        <v>0</v>
      </c>
      <c r="K1368" s="53">
        <f ca="1">板材才數分析.!O944</f>
        <v>0</v>
      </c>
      <c r="L1368" s="32" t="str">
        <f>IFERROR(VLOOKUP(C1368,[1]資料庫!$K$3:$AA$10,17,FALSE),"")</f>
        <v/>
      </c>
      <c r="M1368" s="32" t="str">
        <f>IFERROR(
    INDEX(單價表!$E$3:$M$1000,
          MATCH($C1368, 單價表!$B$3:$B$1000, 0),
          MATCH($I1368, 單價表!$E$2:$M$2, 0)
    ),
    ""
)</f>
        <v/>
      </c>
      <c r="N1368" s="35" t="str">
        <f t="shared" ca="1" si="37"/>
        <v/>
      </c>
      <c r="O1368" s="32" t="str">
        <f>料單!P1234</f>
        <v/>
      </c>
      <c r="P1368" s="32" t="str">
        <f>料單!Q1234</f>
        <v/>
      </c>
      <c r="Q1368" s="32" t="str">
        <f>料單!R1234</f>
        <v/>
      </c>
      <c r="R1368" s="32">
        <f>料單!S1234</f>
        <v>0</v>
      </c>
    </row>
    <row r="1369" spans="1:18" x14ac:dyDescent="0.25">
      <c r="A1369" s="32">
        <f>[1]板材才數分析.!D945</f>
        <v>32014</v>
      </c>
      <c r="B1369" s="32">
        <f>料單!E1235</f>
        <v>0</v>
      </c>
      <c r="C1369" s="32">
        <f>料單!L1235</f>
        <v>0</v>
      </c>
      <c r="D1369" s="32">
        <f>料單!M1235</f>
        <v>0</v>
      </c>
      <c r="E1369" s="32">
        <f>料單!F1235</f>
        <v>0</v>
      </c>
      <c r="F1369" s="32" t="str">
        <f>料單!G1235</f>
        <v/>
      </c>
      <c r="G1369" s="32">
        <f>料單!H1235</f>
        <v>0</v>
      </c>
      <c r="H1369" s="32" t="str">
        <f>料單!I1235</f>
        <v/>
      </c>
      <c r="I1369" s="32">
        <f>料單!J1235</f>
        <v>0</v>
      </c>
      <c r="J1369" s="32">
        <f>料單!K1235</f>
        <v>0</v>
      </c>
      <c r="K1369" s="53">
        <f ca="1">板材才數分析.!O945</f>
        <v>0</v>
      </c>
      <c r="L1369" s="32" t="str">
        <f>IFERROR(VLOOKUP(C1369,[1]資料庫!$K$3:$AA$10,17,FALSE),"")</f>
        <v/>
      </c>
      <c r="M1369" s="32" t="str">
        <f>IFERROR(
    INDEX(單價表!$E$3:$M$1000,
          MATCH($C1369, 單價表!$B$3:$B$1000, 0),
          MATCH($I1369, 單價表!$E$2:$M$2, 0)
    ),
    ""
)</f>
        <v/>
      </c>
      <c r="N1369" s="35" t="str">
        <f t="shared" ca="1" si="37"/>
        <v/>
      </c>
      <c r="O1369" s="32" t="str">
        <f>料單!P1235</f>
        <v/>
      </c>
      <c r="P1369" s="32" t="str">
        <f>料單!Q1235</f>
        <v/>
      </c>
      <c r="Q1369" s="32" t="str">
        <f>料單!R1235</f>
        <v/>
      </c>
      <c r="R1369" s="32">
        <f>料單!S1235</f>
        <v>0</v>
      </c>
    </row>
    <row r="1370" spans="1:18" x14ac:dyDescent="0.25">
      <c r="A1370" s="32">
        <f>[1]板材才數分析.!D946</f>
        <v>32015</v>
      </c>
      <c r="B1370" s="32">
        <f>料單!E1236</f>
        <v>0</v>
      </c>
      <c r="C1370" s="32">
        <f>料單!L1236</f>
        <v>0</v>
      </c>
      <c r="D1370" s="32">
        <f>料單!M1236</f>
        <v>0</v>
      </c>
      <c r="E1370" s="32">
        <f>料單!F1236</f>
        <v>0</v>
      </c>
      <c r="F1370" s="32" t="str">
        <f>料單!G1236</f>
        <v/>
      </c>
      <c r="G1370" s="32">
        <f>料單!H1236</f>
        <v>0</v>
      </c>
      <c r="H1370" s="32" t="str">
        <f>料單!I1236</f>
        <v/>
      </c>
      <c r="I1370" s="32">
        <f>料單!J1236</f>
        <v>0</v>
      </c>
      <c r="J1370" s="32">
        <f>料單!K1236</f>
        <v>0</v>
      </c>
      <c r="K1370" s="53">
        <f ca="1">板材才數分析.!O946</f>
        <v>0</v>
      </c>
      <c r="L1370" s="32" t="str">
        <f>IFERROR(VLOOKUP(C1370,[1]資料庫!$K$3:$AA$10,17,FALSE),"")</f>
        <v/>
      </c>
      <c r="M1370" s="32" t="str">
        <f>IFERROR(
    INDEX(單價表!$E$3:$M$1000,
          MATCH($C1370, 單價表!$B$3:$B$1000, 0),
          MATCH($I1370, 單價表!$E$2:$M$2, 0)
    ),
    ""
)</f>
        <v/>
      </c>
      <c r="N1370" s="35" t="str">
        <f t="shared" ca="1" si="37"/>
        <v/>
      </c>
      <c r="O1370" s="32" t="str">
        <f>料單!P1236</f>
        <v/>
      </c>
      <c r="P1370" s="32" t="str">
        <f>料單!Q1236</f>
        <v/>
      </c>
      <c r="Q1370" s="32" t="str">
        <f>料單!R1236</f>
        <v/>
      </c>
      <c r="R1370" s="32">
        <f>料單!S1236</f>
        <v>0</v>
      </c>
    </row>
    <row r="1371" spans="1:18" x14ac:dyDescent="0.25">
      <c r="A1371" s="32">
        <f>[1]板材才數分析.!D947</f>
        <v>32016</v>
      </c>
      <c r="B1371" s="32">
        <f>料單!E1237</f>
        <v>0</v>
      </c>
      <c r="C1371" s="32">
        <f>料單!L1237</f>
        <v>0</v>
      </c>
      <c r="D1371" s="32">
        <f>料單!M1237</f>
        <v>0</v>
      </c>
      <c r="E1371" s="32">
        <f>料單!F1237</f>
        <v>0</v>
      </c>
      <c r="F1371" s="32" t="str">
        <f>料單!G1237</f>
        <v/>
      </c>
      <c r="G1371" s="32">
        <f>料單!H1237</f>
        <v>0</v>
      </c>
      <c r="H1371" s="32" t="str">
        <f>料單!I1237</f>
        <v/>
      </c>
      <c r="I1371" s="32">
        <f>料單!J1237</f>
        <v>0</v>
      </c>
      <c r="J1371" s="32">
        <f>料單!K1237</f>
        <v>0</v>
      </c>
      <c r="K1371" s="53">
        <f ca="1">板材才數分析.!O947</f>
        <v>0</v>
      </c>
      <c r="L1371" s="32" t="str">
        <f>IFERROR(VLOOKUP(C1371,[1]資料庫!$K$3:$AA$10,17,FALSE),"")</f>
        <v/>
      </c>
      <c r="M1371" s="32" t="str">
        <f>IFERROR(
    INDEX(單價表!$E$3:$M$1000,
          MATCH($C1371, 單價表!$B$3:$B$1000, 0),
          MATCH($I1371, 單價表!$E$2:$M$2, 0)
    ),
    ""
)</f>
        <v/>
      </c>
      <c r="N1371" s="35" t="str">
        <f t="shared" ca="1" si="37"/>
        <v/>
      </c>
      <c r="O1371" s="32" t="str">
        <f>料單!P1237</f>
        <v/>
      </c>
      <c r="P1371" s="32" t="str">
        <f>料單!Q1237</f>
        <v/>
      </c>
      <c r="Q1371" s="32" t="str">
        <f>料單!R1237</f>
        <v/>
      </c>
      <c r="R1371" s="32">
        <f>料單!S1237</f>
        <v>0</v>
      </c>
    </row>
    <row r="1372" spans="1:18" x14ac:dyDescent="0.25">
      <c r="A1372" s="32">
        <f>[1]板材才數分析.!D948</f>
        <v>32017</v>
      </c>
      <c r="B1372" s="32">
        <f>料單!E1238</f>
        <v>0</v>
      </c>
      <c r="C1372" s="32">
        <f>料單!L1238</f>
        <v>0</v>
      </c>
      <c r="D1372" s="32">
        <f>料單!M1238</f>
        <v>0</v>
      </c>
      <c r="E1372" s="32">
        <f>料單!F1238</f>
        <v>0</v>
      </c>
      <c r="F1372" s="32" t="str">
        <f>料單!G1238</f>
        <v/>
      </c>
      <c r="G1372" s="32">
        <f>料單!H1238</f>
        <v>0</v>
      </c>
      <c r="H1372" s="32" t="str">
        <f>料單!I1238</f>
        <v/>
      </c>
      <c r="I1372" s="32">
        <f>料單!J1238</f>
        <v>0</v>
      </c>
      <c r="J1372" s="32">
        <f>料單!K1238</f>
        <v>0</v>
      </c>
      <c r="K1372" s="53">
        <f ca="1">板材才數分析.!O948</f>
        <v>0</v>
      </c>
      <c r="L1372" s="32" t="str">
        <f>IFERROR(VLOOKUP(C1372,[1]資料庫!$K$3:$AA$10,17,FALSE),"")</f>
        <v/>
      </c>
      <c r="M1372" s="32" t="str">
        <f>IFERROR(
    INDEX(單價表!$E$3:$M$1000,
          MATCH($C1372, 單價表!$B$3:$B$1000, 0),
          MATCH($I1372, 單價表!$E$2:$M$2, 0)
    ),
    ""
)</f>
        <v/>
      </c>
      <c r="N1372" s="35" t="str">
        <f t="shared" ca="1" si="37"/>
        <v/>
      </c>
      <c r="O1372" s="32" t="str">
        <f>料單!P1238</f>
        <v/>
      </c>
      <c r="P1372" s="32" t="str">
        <f>料單!Q1238</f>
        <v/>
      </c>
      <c r="Q1372" s="32" t="str">
        <f>料單!R1238</f>
        <v/>
      </c>
      <c r="R1372" s="32">
        <f>料單!S1238</f>
        <v>0</v>
      </c>
    </row>
    <row r="1373" spans="1:18" x14ac:dyDescent="0.25">
      <c r="A1373" s="32">
        <f>[1]板材才數分析.!D949</f>
        <v>32018</v>
      </c>
      <c r="B1373" s="32">
        <f>料單!E1239</f>
        <v>0</v>
      </c>
      <c r="C1373" s="32">
        <f>料單!L1239</f>
        <v>0</v>
      </c>
      <c r="D1373" s="32">
        <f>料單!M1239</f>
        <v>0</v>
      </c>
      <c r="E1373" s="32">
        <f>料單!F1239</f>
        <v>0</v>
      </c>
      <c r="F1373" s="32" t="str">
        <f>料單!G1239</f>
        <v/>
      </c>
      <c r="G1373" s="32">
        <f>料單!H1239</f>
        <v>0</v>
      </c>
      <c r="H1373" s="32" t="str">
        <f>料單!I1239</f>
        <v/>
      </c>
      <c r="I1373" s="32">
        <f>料單!J1239</f>
        <v>0</v>
      </c>
      <c r="J1373" s="32">
        <f>料單!K1239</f>
        <v>0</v>
      </c>
      <c r="K1373" s="53">
        <f ca="1">板材才數分析.!O949</f>
        <v>0</v>
      </c>
      <c r="M1373" s="32" t="str">
        <f>IFERROR(
    INDEX(單價表!$E$3:$M$1000,
          MATCH($C1373, 單價表!$B$3:$B$1000, 0),
          MATCH($I1373, 單價表!$E$2:$M$2, 0)
    ),
    ""
)</f>
        <v/>
      </c>
      <c r="O1373" s="32" t="str">
        <f>料單!P1239</f>
        <v/>
      </c>
      <c r="P1373" s="32" t="str">
        <f>料單!Q1239</f>
        <v/>
      </c>
      <c r="Q1373" s="32" t="str">
        <f>料單!R1239</f>
        <v/>
      </c>
      <c r="R1373" s="32">
        <f>料單!S1239</f>
        <v>0</v>
      </c>
    </row>
    <row r="1374" spans="1:18" x14ac:dyDescent="0.25">
      <c r="A1374" s="32">
        <f>[1]板材才數分析.!D950</f>
        <v>32019</v>
      </c>
      <c r="B1374" s="32">
        <f>料單!E1240</f>
        <v>0</v>
      </c>
      <c r="C1374" s="32">
        <f>料單!L1240</f>
        <v>0</v>
      </c>
      <c r="D1374" s="32">
        <f>料單!M1240</f>
        <v>0</v>
      </c>
      <c r="E1374" s="32">
        <f>料單!F1240</f>
        <v>0</v>
      </c>
      <c r="F1374" s="32" t="str">
        <f>料單!G1240</f>
        <v/>
      </c>
      <c r="G1374" s="32">
        <f>料單!H1240</f>
        <v>0</v>
      </c>
      <c r="H1374" s="32" t="str">
        <f>料單!I1240</f>
        <v/>
      </c>
      <c r="I1374" s="32">
        <f>料單!J1240</f>
        <v>0</v>
      </c>
      <c r="J1374" s="32">
        <f>料單!K1240</f>
        <v>0</v>
      </c>
      <c r="K1374" s="53">
        <f ca="1">板材才數分析.!O950</f>
        <v>0</v>
      </c>
      <c r="M1374" s="32" t="str">
        <f>IFERROR(
    INDEX(單價表!$E$3:$M$1000,
          MATCH($C1374, 單價表!$B$3:$B$1000, 0),
          MATCH($I1374, 單價表!$E$2:$M$2, 0)
    ),
    ""
)</f>
        <v/>
      </c>
      <c r="O1374" s="32" t="str">
        <f>料單!P1240</f>
        <v/>
      </c>
      <c r="P1374" s="32" t="str">
        <f>料單!Q1240</f>
        <v/>
      </c>
      <c r="Q1374" s="32" t="str">
        <f>料單!R1240</f>
        <v/>
      </c>
      <c r="R1374" s="32">
        <f>料單!S1240</f>
        <v>0</v>
      </c>
    </row>
    <row r="1375" spans="1:18" x14ac:dyDescent="0.25">
      <c r="A1375" s="32">
        <f>[1]板材才數分析.!D951</f>
        <v>32020</v>
      </c>
      <c r="B1375" s="32">
        <f>料單!E1241</f>
        <v>0</v>
      </c>
      <c r="C1375" s="32">
        <f>料單!L1241</f>
        <v>0</v>
      </c>
      <c r="D1375" s="32" t="str">
        <f>料單!M1241</f>
        <v/>
      </c>
      <c r="E1375" s="32">
        <f>料單!F1241</f>
        <v>0</v>
      </c>
      <c r="F1375" s="32" t="str">
        <f>料單!G1241</f>
        <v/>
      </c>
      <c r="G1375" s="32">
        <f>料單!H1241</f>
        <v>0</v>
      </c>
      <c r="H1375" s="32" t="str">
        <f>料單!I1241</f>
        <v/>
      </c>
      <c r="I1375" s="32">
        <f>料單!J1241</f>
        <v>0</v>
      </c>
      <c r="J1375" s="32">
        <f>料單!K1241</f>
        <v>0</v>
      </c>
      <c r="K1375" s="53">
        <f ca="1">板材才數分析.!O951</f>
        <v>0</v>
      </c>
      <c r="M1375" s="32" t="str">
        <f>IFERROR(
    INDEX(單價表!$E$3:$M$1000,
          MATCH($C1375, 單價表!$B$3:$B$1000, 0),
          MATCH($I1375, 單價表!$E$2:$M$2, 0)
    ),
    ""
)</f>
        <v/>
      </c>
      <c r="O1375" s="32" t="str">
        <f>料單!P1241</f>
        <v/>
      </c>
      <c r="P1375" s="32" t="str">
        <f>料單!Q1241</f>
        <v/>
      </c>
      <c r="Q1375" s="32" t="str">
        <f>料單!R1241</f>
        <v/>
      </c>
      <c r="R1375" s="32">
        <f>料單!S1241</f>
        <v>0</v>
      </c>
    </row>
    <row r="1376" spans="1:18" x14ac:dyDescent="0.25">
      <c r="A1376" s="32">
        <f>[1]板材才數分析.!D952</f>
        <v>32021</v>
      </c>
      <c r="B1376" s="32">
        <f>料單!E1242</f>
        <v>0</v>
      </c>
      <c r="C1376" s="32">
        <f>料單!L1242</f>
        <v>0</v>
      </c>
      <c r="D1376" s="32" t="str">
        <f>料單!M1242</f>
        <v/>
      </c>
      <c r="E1376" s="32">
        <f>料單!F1242</f>
        <v>0</v>
      </c>
      <c r="F1376" s="32" t="str">
        <f>料單!G1242</f>
        <v/>
      </c>
      <c r="G1376" s="32">
        <f>料單!H1242</f>
        <v>0</v>
      </c>
      <c r="H1376" s="32" t="str">
        <f>料單!I1242</f>
        <v/>
      </c>
      <c r="I1376" s="32">
        <f>料單!J1242</f>
        <v>0</v>
      </c>
      <c r="J1376" s="32">
        <f>料單!K1242</f>
        <v>0</v>
      </c>
      <c r="K1376" s="53">
        <f ca="1">板材才數分析.!O952</f>
        <v>0</v>
      </c>
      <c r="M1376" s="32" t="str">
        <f>IFERROR(
    INDEX(單價表!$E$3:$M$1000,
          MATCH($C1376, 單價表!$B$3:$B$1000, 0),
          MATCH($I1376, 單價表!$E$2:$M$2, 0)
    ),
    ""
)</f>
        <v/>
      </c>
      <c r="O1376" s="32" t="str">
        <f>料單!P1242</f>
        <v/>
      </c>
      <c r="P1376" s="32" t="str">
        <f>料單!Q1242</f>
        <v/>
      </c>
      <c r="Q1376" s="32" t="str">
        <f>料單!R1242</f>
        <v/>
      </c>
      <c r="R1376" s="32">
        <f>料單!S1242</f>
        <v>0</v>
      </c>
    </row>
    <row r="1377" spans="1:18" x14ac:dyDescent="0.25">
      <c r="A1377" s="32">
        <f>[1]板材才數分析.!D953</f>
        <v>32022</v>
      </c>
      <c r="B1377" s="32">
        <f>料單!E1243</f>
        <v>0</v>
      </c>
      <c r="C1377" s="32">
        <f>料單!L1243</f>
        <v>0</v>
      </c>
      <c r="D1377" s="32" t="str">
        <f>料單!M1243</f>
        <v/>
      </c>
      <c r="E1377" s="32">
        <f>料單!F1243</f>
        <v>0</v>
      </c>
      <c r="F1377" s="32" t="str">
        <f>料單!G1243</f>
        <v/>
      </c>
      <c r="G1377" s="32">
        <f>料單!H1243</f>
        <v>0</v>
      </c>
      <c r="H1377" s="32" t="str">
        <f>料單!I1243</f>
        <v/>
      </c>
      <c r="I1377" s="32">
        <f>料單!J1243</f>
        <v>0</v>
      </c>
      <c r="J1377" s="32">
        <f>料單!K1243</f>
        <v>0</v>
      </c>
      <c r="K1377" s="53">
        <f ca="1">板材才數分析.!O953</f>
        <v>0</v>
      </c>
      <c r="M1377" s="32" t="str">
        <f>IFERROR(
    INDEX(單價表!$E$3:$M$1000,
          MATCH($C1377, 單價表!$B$3:$B$1000, 0),
          MATCH($I1377, 單價表!$E$2:$M$2, 0)
    ),
    ""
)</f>
        <v/>
      </c>
      <c r="O1377" s="32" t="str">
        <f>料單!P1243</f>
        <v/>
      </c>
      <c r="P1377" s="32" t="str">
        <f>料單!Q1243</f>
        <v/>
      </c>
      <c r="Q1377" s="32" t="str">
        <f>料單!R1243</f>
        <v/>
      </c>
      <c r="R1377" s="32">
        <f>料單!S1243</f>
        <v>0</v>
      </c>
    </row>
    <row r="1378" spans="1:18" x14ac:dyDescent="0.25">
      <c r="A1378" s="32">
        <f>[1]板材才數分析.!D954</f>
        <v>32023</v>
      </c>
      <c r="B1378" s="32">
        <f>料單!E1244</f>
        <v>0</v>
      </c>
      <c r="C1378" s="32">
        <f>料單!L1244</f>
        <v>0</v>
      </c>
      <c r="D1378" s="32" t="str">
        <f>料單!M1244</f>
        <v/>
      </c>
      <c r="E1378" s="32">
        <f>料單!F1244</f>
        <v>0</v>
      </c>
      <c r="F1378" s="32" t="str">
        <f>料單!G1244</f>
        <v/>
      </c>
      <c r="G1378" s="32">
        <f>料單!H1244</f>
        <v>0</v>
      </c>
      <c r="H1378" s="32" t="str">
        <f>料單!I1244</f>
        <v/>
      </c>
      <c r="I1378" s="32">
        <f>料單!J1244</f>
        <v>0</v>
      </c>
      <c r="J1378" s="32">
        <f>料單!K1244</f>
        <v>0</v>
      </c>
      <c r="K1378" s="53">
        <f ca="1">板材才數分析.!O954</f>
        <v>0</v>
      </c>
      <c r="M1378" s="32" t="str">
        <f>IFERROR(
    INDEX(單價表!$E$3:$M$1000,
          MATCH($C1378, 單價表!$B$3:$B$1000, 0),
          MATCH($I1378, 單價表!$E$2:$M$2, 0)
    ),
    ""
)</f>
        <v/>
      </c>
      <c r="O1378" s="32" t="str">
        <f>料單!P1244</f>
        <v/>
      </c>
      <c r="P1378" s="32" t="str">
        <f>料單!Q1244</f>
        <v/>
      </c>
      <c r="Q1378" s="32" t="str">
        <f>料單!R1244</f>
        <v/>
      </c>
      <c r="R1378" s="32">
        <f>料單!S1244</f>
        <v>0</v>
      </c>
    </row>
    <row r="1379" spans="1:18" x14ac:dyDescent="0.25">
      <c r="A1379" s="32">
        <f>[1]板材才數分析.!D955</f>
        <v>32024</v>
      </c>
      <c r="B1379" s="32">
        <f>料單!E1245</f>
        <v>0</v>
      </c>
      <c r="C1379" s="32">
        <f>料單!L1245</f>
        <v>0</v>
      </c>
      <c r="D1379" s="32" t="str">
        <f>料單!M1245</f>
        <v/>
      </c>
      <c r="E1379" s="32">
        <f>料單!F1245</f>
        <v>0</v>
      </c>
      <c r="F1379" s="32" t="str">
        <f>料單!G1245</f>
        <v/>
      </c>
      <c r="G1379" s="32">
        <f>料單!H1245</f>
        <v>0</v>
      </c>
      <c r="H1379" s="32" t="str">
        <f>料單!I1245</f>
        <v/>
      </c>
      <c r="I1379" s="32">
        <f>料單!J1245</f>
        <v>0</v>
      </c>
      <c r="J1379" s="32">
        <f>料單!K1245</f>
        <v>0</v>
      </c>
      <c r="K1379" s="53">
        <f ca="1">板材才數分析.!O955</f>
        <v>0</v>
      </c>
      <c r="M1379" s="32" t="str">
        <f>IFERROR(
    INDEX(單價表!$E$3:$M$1000,
          MATCH($C1379, 單價表!$B$3:$B$1000, 0),
          MATCH($I1379, 單價表!$E$2:$M$2, 0)
    ),
    ""
)</f>
        <v/>
      </c>
      <c r="O1379" s="32" t="str">
        <f>料單!P1245</f>
        <v/>
      </c>
      <c r="P1379" s="32" t="str">
        <f>料單!Q1245</f>
        <v/>
      </c>
      <c r="Q1379" s="32" t="str">
        <f>料單!R1245</f>
        <v/>
      </c>
      <c r="R1379" s="32">
        <f>料單!S1245</f>
        <v>0</v>
      </c>
    </row>
    <row r="1380" spans="1:18" x14ac:dyDescent="0.25">
      <c r="A1380" s="32">
        <f>[1]板材才數分析.!D956</f>
        <v>32025</v>
      </c>
      <c r="B1380" s="32">
        <f>料單!E1246</f>
        <v>0</v>
      </c>
      <c r="C1380" s="32">
        <f>料單!L1246</f>
        <v>0</v>
      </c>
      <c r="D1380" s="32" t="str">
        <f>料單!M1246</f>
        <v/>
      </c>
      <c r="E1380" s="32">
        <f>料單!F1246</f>
        <v>0</v>
      </c>
      <c r="F1380" s="32" t="str">
        <f>料單!G1246</f>
        <v/>
      </c>
      <c r="G1380" s="32">
        <f>料單!H1246</f>
        <v>0</v>
      </c>
      <c r="H1380" s="32" t="str">
        <f>料單!I1246</f>
        <v/>
      </c>
      <c r="I1380" s="32">
        <f>料單!J1246</f>
        <v>0</v>
      </c>
      <c r="J1380" s="32">
        <f>料單!K1246</f>
        <v>0</v>
      </c>
      <c r="K1380" s="53">
        <f ca="1">板材才數分析.!O956</f>
        <v>0</v>
      </c>
      <c r="M1380" s="32" t="str">
        <f>IFERROR(
    INDEX(單價表!$E$3:$M$1000,
          MATCH($C1380, 單價表!$B$3:$B$1000, 0),
          MATCH($I1380, 單價表!$E$2:$M$2, 0)
    ),
    ""
)</f>
        <v/>
      </c>
      <c r="O1380" s="32" t="str">
        <f>料單!P1246</f>
        <v/>
      </c>
      <c r="P1380" s="32" t="str">
        <f>料單!Q1246</f>
        <v/>
      </c>
      <c r="Q1380" s="32" t="str">
        <f>料單!R1246</f>
        <v/>
      </c>
      <c r="R1380" s="32">
        <f>料單!S1246</f>
        <v>0</v>
      </c>
    </row>
    <row r="1381" spans="1:18" x14ac:dyDescent="0.25">
      <c r="A1381" s="32">
        <f>[1]板材才數分析.!D957</f>
        <v>32026</v>
      </c>
      <c r="B1381" s="32">
        <f>料單!E1247</f>
        <v>0</v>
      </c>
      <c r="C1381" s="32">
        <f>料單!L1247</f>
        <v>0</v>
      </c>
      <c r="D1381" s="32" t="str">
        <f>料單!M1247</f>
        <v/>
      </c>
      <c r="E1381" s="32">
        <f>料單!F1247</f>
        <v>0</v>
      </c>
      <c r="F1381" s="32" t="str">
        <f>料單!G1247</f>
        <v/>
      </c>
      <c r="G1381" s="32">
        <f>料單!H1247</f>
        <v>0</v>
      </c>
      <c r="H1381" s="32" t="str">
        <f>料單!I1247</f>
        <v/>
      </c>
      <c r="I1381" s="32">
        <f>料單!J1247</f>
        <v>0</v>
      </c>
      <c r="J1381" s="32">
        <f>料單!K1247</f>
        <v>0</v>
      </c>
      <c r="K1381" s="53">
        <f ca="1">板材才數分析.!O957</f>
        <v>0</v>
      </c>
      <c r="M1381" s="32" t="str">
        <f>IFERROR(
    INDEX(單價表!$E$3:$M$1000,
          MATCH($C1381, 單價表!$B$3:$B$1000, 0),
          MATCH($I1381, 單價表!$E$2:$M$2, 0)
    ),
    ""
)</f>
        <v/>
      </c>
      <c r="O1381" s="32" t="str">
        <f>料單!P1247</f>
        <v/>
      </c>
      <c r="P1381" s="32" t="str">
        <f>料單!Q1247</f>
        <v/>
      </c>
      <c r="Q1381" s="32" t="str">
        <f>料單!R1247</f>
        <v/>
      </c>
      <c r="R1381" s="32">
        <f>料單!S1247</f>
        <v>0</v>
      </c>
    </row>
    <row r="1382" spans="1:18" x14ac:dyDescent="0.25">
      <c r="A1382" s="32">
        <f>[1]板材才數分析.!D958</f>
        <v>32027</v>
      </c>
      <c r="B1382" s="32">
        <f>料單!E1248</f>
        <v>0</v>
      </c>
      <c r="C1382" s="32">
        <f>料單!L1248</f>
        <v>0</v>
      </c>
      <c r="D1382" s="32" t="str">
        <f>料單!M1248</f>
        <v/>
      </c>
      <c r="E1382" s="32">
        <f>料單!F1248</f>
        <v>0</v>
      </c>
      <c r="F1382" s="32" t="str">
        <f>料單!G1248</f>
        <v/>
      </c>
      <c r="G1382" s="32">
        <f>料單!H1248</f>
        <v>0</v>
      </c>
      <c r="H1382" s="32" t="str">
        <f>料單!I1248</f>
        <v/>
      </c>
      <c r="I1382" s="32">
        <f>料單!J1248</f>
        <v>0</v>
      </c>
      <c r="J1382" s="32">
        <f>料單!K1248</f>
        <v>0</v>
      </c>
      <c r="K1382" s="53">
        <f ca="1">板材才數分析.!O958</f>
        <v>0</v>
      </c>
      <c r="M1382" s="32" t="str">
        <f>IFERROR(
    INDEX(單價表!$E$3:$M$1000,
          MATCH($C1382, 單價表!$B$3:$B$1000, 0),
          MATCH($I1382, 單價表!$E$2:$M$2, 0)
    ),
    ""
)</f>
        <v/>
      </c>
      <c r="O1382" s="32" t="str">
        <f>料單!P1248</f>
        <v/>
      </c>
      <c r="P1382" s="32" t="str">
        <f>料單!Q1248</f>
        <v/>
      </c>
      <c r="Q1382" s="32" t="str">
        <f>料單!R1248</f>
        <v/>
      </c>
      <c r="R1382" s="32">
        <f>料單!S1248</f>
        <v>0</v>
      </c>
    </row>
    <row r="1383" spans="1:18" x14ac:dyDescent="0.25">
      <c r="A1383" s="32">
        <f>[1]板材才數分析.!D959</f>
        <v>32028</v>
      </c>
      <c r="B1383" s="32">
        <f>料單!E1249</f>
        <v>0</v>
      </c>
      <c r="C1383" s="32">
        <f>料單!L1249</f>
        <v>0</v>
      </c>
      <c r="D1383" s="32" t="str">
        <f>料單!M1249</f>
        <v/>
      </c>
      <c r="E1383" s="32">
        <f>料單!F1249</f>
        <v>0</v>
      </c>
      <c r="F1383" s="32" t="str">
        <f>料單!G1249</f>
        <v/>
      </c>
      <c r="G1383" s="32">
        <f>料單!H1249</f>
        <v>0</v>
      </c>
      <c r="H1383" s="32" t="str">
        <f>料單!I1249</f>
        <v/>
      </c>
      <c r="I1383" s="32">
        <f>料單!J1249</f>
        <v>0</v>
      </c>
      <c r="J1383" s="32">
        <f>料單!K1249</f>
        <v>0</v>
      </c>
      <c r="K1383" s="53">
        <f ca="1">板材才數分析.!O959</f>
        <v>0</v>
      </c>
      <c r="M1383" s="32" t="str">
        <f>IFERROR(
    INDEX(單價表!$E$3:$M$1000,
          MATCH($C1383, 單價表!$B$3:$B$1000, 0),
          MATCH($I1383, 單價表!$E$2:$M$2, 0)
    ),
    ""
)</f>
        <v/>
      </c>
      <c r="O1383" s="32" t="str">
        <f>料單!P1249</f>
        <v/>
      </c>
      <c r="P1383" s="32" t="str">
        <f>料單!Q1249</f>
        <v/>
      </c>
      <c r="Q1383" s="32" t="str">
        <f>料單!R1249</f>
        <v/>
      </c>
      <c r="R1383" s="32">
        <f>料單!S1249</f>
        <v>0</v>
      </c>
    </row>
    <row r="1384" spans="1:18" x14ac:dyDescent="0.25">
      <c r="A1384" s="32">
        <f>[1]板材才數分析.!D960</f>
        <v>32029</v>
      </c>
      <c r="B1384" s="32">
        <f>料單!E1250</f>
        <v>0</v>
      </c>
      <c r="C1384" s="32">
        <f>料單!L1250</f>
        <v>0</v>
      </c>
      <c r="D1384" s="32" t="str">
        <f>料單!M1250</f>
        <v/>
      </c>
      <c r="E1384" s="32">
        <f>料單!F1250</f>
        <v>0</v>
      </c>
      <c r="F1384" s="32" t="str">
        <f>料單!G1250</f>
        <v/>
      </c>
      <c r="G1384" s="32">
        <f>料單!H1250</f>
        <v>0</v>
      </c>
      <c r="H1384" s="32" t="str">
        <f>料單!I1250</f>
        <v/>
      </c>
      <c r="I1384" s="32">
        <f>料單!J1250</f>
        <v>0</v>
      </c>
      <c r="J1384" s="32">
        <f>料單!K1250</f>
        <v>0</v>
      </c>
      <c r="K1384" s="53">
        <f ca="1">板材才數分析.!O960</f>
        <v>0</v>
      </c>
      <c r="M1384" s="32" t="str">
        <f>IFERROR(
    INDEX(單價表!$E$3:$M$1000,
          MATCH($C1384, 單價表!$B$3:$B$1000, 0),
          MATCH($I1384, 單價表!$E$2:$M$2, 0)
    ),
    ""
)</f>
        <v/>
      </c>
      <c r="O1384" s="32" t="str">
        <f>料單!P1250</f>
        <v/>
      </c>
      <c r="P1384" s="32" t="str">
        <f>料單!Q1250</f>
        <v/>
      </c>
      <c r="Q1384" s="32" t="str">
        <f>料單!R1250</f>
        <v/>
      </c>
      <c r="R1384" s="32">
        <f>料單!S1250</f>
        <v>0</v>
      </c>
    </row>
    <row r="1385" spans="1:18" x14ac:dyDescent="0.25">
      <c r="A1385" s="32">
        <f>[1]板材才數分析.!D961</f>
        <v>32030</v>
      </c>
      <c r="B1385" s="32">
        <f>料單!E1251</f>
        <v>0</v>
      </c>
      <c r="C1385" s="32">
        <f>料單!L1251</f>
        <v>0</v>
      </c>
      <c r="D1385" s="32" t="str">
        <f>料單!M1251</f>
        <v/>
      </c>
      <c r="E1385" s="32">
        <f>料單!F1251</f>
        <v>0</v>
      </c>
      <c r="F1385" s="32" t="str">
        <f>料單!G1251</f>
        <v/>
      </c>
      <c r="G1385" s="32">
        <f>料單!H1251</f>
        <v>0</v>
      </c>
      <c r="H1385" s="32" t="str">
        <f>料單!I1251</f>
        <v/>
      </c>
      <c r="I1385" s="32">
        <f>料單!J1251</f>
        <v>0</v>
      </c>
      <c r="J1385" s="32">
        <f>料單!K1251</f>
        <v>0</v>
      </c>
      <c r="K1385" s="53">
        <f ca="1">板材才數分析.!O961</f>
        <v>0</v>
      </c>
      <c r="M1385" s="32" t="str">
        <f>IFERROR(
    INDEX(單價表!$E$3:$M$1000,
          MATCH($C1385, 單價表!$B$3:$B$1000, 0),
          MATCH($I1385, 單價表!$E$2:$M$2, 0)
    ),
    ""
)</f>
        <v/>
      </c>
      <c r="O1385" s="32" t="str">
        <f>料單!P1251</f>
        <v/>
      </c>
      <c r="P1385" s="32" t="str">
        <f>料單!Q1251</f>
        <v/>
      </c>
      <c r="Q1385" s="32" t="str">
        <f>料單!R1251</f>
        <v/>
      </c>
      <c r="R1385" s="32">
        <f>料單!S1251</f>
        <v>0</v>
      </c>
    </row>
    <row r="1386" spans="1:18" x14ac:dyDescent="0.25">
      <c r="B1386" s="400"/>
      <c r="C1386" s="400"/>
      <c r="D1386" s="400"/>
      <c r="E1386" s="400"/>
      <c r="F1386" s="400"/>
      <c r="G1386" s="400"/>
      <c r="H1386" s="400"/>
      <c r="I1386" s="400"/>
      <c r="J1386" s="400"/>
      <c r="K1386" s="401"/>
      <c r="L1386" s="400" t="str">
        <f>IFERROR(VLOOKUP(C1386,[1]資料庫!$K$3:$AA$10,17,FALSE),"")</f>
        <v/>
      </c>
      <c r="M1386" s="400"/>
    </row>
    <row r="1387" spans="1:18" x14ac:dyDescent="0.25">
      <c r="B1387" s="400"/>
      <c r="C1387" s="400"/>
      <c r="D1387" s="400"/>
      <c r="E1387" s="400"/>
      <c r="F1387" s="400"/>
      <c r="G1387" s="400"/>
      <c r="H1387" s="400"/>
      <c r="I1387" s="400"/>
      <c r="J1387" s="400"/>
      <c r="K1387" s="401"/>
      <c r="L1387" s="400" t="str">
        <f>IFERROR(VLOOKUP(C1387,[1]資料庫!$K$3:$AA$10,17,FALSE),"")</f>
        <v/>
      </c>
      <c r="M1387" s="400"/>
    </row>
    <row r="1388" spans="1:18" x14ac:dyDescent="0.25">
      <c r="B1388" s="400"/>
      <c r="C1388" s="400"/>
      <c r="D1388" s="400"/>
      <c r="E1388" s="400"/>
      <c r="F1388" s="400"/>
      <c r="G1388" s="400"/>
      <c r="H1388" s="400"/>
      <c r="I1388" s="400"/>
      <c r="J1388" s="400"/>
      <c r="K1388" s="401"/>
      <c r="L1388" s="400" t="str">
        <f>IFERROR(VLOOKUP(C1388,[1]資料庫!$K$3:$AA$10,17,FALSE),"")</f>
        <v/>
      </c>
      <c r="M1388" s="400"/>
    </row>
    <row r="1389" spans="1:18" x14ac:dyDescent="0.25">
      <c r="B1389" s="400"/>
      <c r="C1389" s="400"/>
      <c r="D1389" s="400"/>
      <c r="E1389" s="400"/>
      <c r="F1389" s="400"/>
      <c r="G1389" s="400"/>
      <c r="H1389" s="400"/>
      <c r="I1389" s="400"/>
      <c r="J1389" s="400"/>
      <c r="K1389" s="401"/>
      <c r="L1389" s="400" t="str">
        <f>IFERROR(VLOOKUP(C1389,[1]資料庫!$K$3:$AA$10,17,FALSE),"")</f>
        <v/>
      </c>
      <c r="M1389" s="400"/>
    </row>
    <row r="1390" spans="1:18" x14ac:dyDescent="0.25">
      <c r="B1390" s="400"/>
      <c r="C1390" s="400"/>
      <c r="D1390" s="400"/>
      <c r="E1390" s="400"/>
      <c r="F1390" s="400"/>
      <c r="G1390" s="400"/>
      <c r="H1390" s="400"/>
      <c r="I1390" s="400"/>
      <c r="J1390" s="400"/>
      <c r="K1390" s="401"/>
      <c r="L1390" s="400" t="str">
        <f>IFERROR(VLOOKUP(C1390,[1]資料庫!$K$3:$AA$10,17,FALSE),"")</f>
        <v/>
      </c>
      <c r="M1390" s="400"/>
    </row>
    <row r="1391" spans="1:18" x14ac:dyDescent="0.25">
      <c r="B1391" s="400"/>
      <c r="C1391" s="400"/>
      <c r="D1391" s="400"/>
      <c r="E1391" s="400"/>
      <c r="F1391" s="400"/>
      <c r="G1391" s="400"/>
      <c r="H1391" s="400"/>
      <c r="I1391" s="400"/>
      <c r="J1391" s="400"/>
      <c r="K1391" s="401"/>
      <c r="L1391" s="400" t="str">
        <f>IFERROR(VLOOKUP(C1391,[1]資料庫!$K$3:$AA$10,17,FALSE),"")</f>
        <v/>
      </c>
      <c r="M1391" s="400"/>
    </row>
    <row r="1392" spans="1:18" x14ac:dyDescent="0.25">
      <c r="H1392" s="524" t="s">
        <v>67</v>
      </c>
      <c r="I1392" s="524"/>
      <c r="J1392" s="524"/>
      <c r="K1392" s="54">
        <f ca="1">SUM(K1356:K1391)</f>
        <v>0</v>
      </c>
      <c r="L1392" s="47"/>
      <c r="M1392" s="47"/>
      <c r="N1392" s="49"/>
      <c r="O1392" s="466">
        <f ca="1">SUM(N1356:N1391)</f>
        <v>0</v>
      </c>
      <c r="P1392" s="47"/>
    </row>
    <row r="1393" spans="1:18" x14ac:dyDescent="0.25">
      <c r="A1393" s="403" t="str">
        <f>料單!A1254</f>
        <v>櫃體名稱</v>
      </c>
      <c r="B1393" s="403">
        <f>料單!C1254</f>
        <v>0</v>
      </c>
    </row>
    <row r="1394" spans="1:18" x14ac:dyDescent="0.25">
      <c r="A1394" s="403" t="str">
        <f>料單!A1255</f>
        <v>櫃號</v>
      </c>
      <c r="B1394" s="403">
        <f>料單!C1255</f>
        <v>33</v>
      </c>
    </row>
    <row r="1395" spans="1:18" x14ac:dyDescent="0.25">
      <c r="A1395" s="403" t="str">
        <f>料單!A1256</f>
        <v>櫃高</v>
      </c>
      <c r="B1395" s="403">
        <f>料單!C1256</f>
        <v>0</v>
      </c>
    </row>
    <row r="1396" spans="1:18" x14ac:dyDescent="0.25">
      <c r="A1396" s="403" t="str">
        <f>料單!A1257</f>
        <v>櫃深</v>
      </c>
      <c r="B1396" s="403">
        <f>料單!C1257</f>
        <v>0</v>
      </c>
    </row>
    <row r="1397" spans="1:18" x14ac:dyDescent="0.25">
      <c r="A1397" s="403" t="str">
        <f>料單!A1258</f>
        <v>櫃寬</v>
      </c>
      <c r="B1397" s="403">
        <f>料單!C1258</f>
        <v>0</v>
      </c>
    </row>
    <row r="1398" spans="1:18" x14ac:dyDescent="0.25">
      <c r="A1398" s="46" t="s">
        <v>79</v>
      </c>
      <c r="B1398" s="46" t="s">
        <v>236</v>
      </c>
      <c r="C1398" s="46" t="s">
        <v>1651</v>
      </c>
      <c r="D1398" s="46" t="s">
        <v>81</v>
      </c>
      <c r="E1398" s="46" t="s">
        <v>0</v>
      </c>
      <c r="F1398" s="46" t="s">
        <v>17</v>
      </c>
      <c r="G1398" s="46" t="s">
        <v>1</v>
      </c>
      <c r="H1398" s="46" t="s">
        <v>17</v>
      </c>
      <c r="I1398" s="46" t="s">
        <v>85</v>
      </c>
      <c r="J1398" s="46" t="s">
        <v>66</v>
      </c>
      <c r="K1398" s="61" t="s">
        <v>2726</v>
      </c>
      <c r="L1398" s="46" t="s">
        <v>87</v>
      </c>
      <c r="M1398" s="46" t="s">
        <v>234</v>
      </c>
      <c r="N1398" s="50" t="s">
        <v>88</v>
      </c>
      <c r="O1398" s="46" t="s">
        <v>9</v>
      </c>
      <c r="P1398" s="46" t="s">
        <v>9</v>
      </c>
      <c r="Q1398" s="46" t="s">
        <v>9</v>
      </c>
      <c r="R1398" s="46" t="s">
        <v>9</v>
      </c>
    </row>
    <row r="1399" spans="1:18" x14ac:dyDescent="0.25">
      <c r="A1399" s="32">
        <f>[1]板材才數分析.!D962</f>
        <v>33001</v>
      </c>
      <c r="B1399" s="32" t="str">
        <f>料單!E1261</f>
        <v>頂板</v>
      </c>
      <c r="C1399" s="32">
        <f>料單!L1261</f>
        <v>0</v>
      </c>
      <c r="D1399" s="32" t="str">
        <f>料單!M1261</f>
        <v/>
      </c>
      <c r="E1399" s="32">
        <f>料單!F1261</f>
        <v>-36</v>
      </c>
      <c r="F1399" s="32" t="str">
        <f>料單!G1261</f>
        <v>AA</v>
      </c>
      <c r="G1399" s="32">
        <f>料單!H1261</f>
        <v>0</v>
      </c>
      <c r="H1399" s="32" t="str">
        <f>料單!I1261</f>
        <v/>
      </c>
      <c r="I1399" s="32">
        <f>料單!J1261</f>
        <v>18</v>
      </c>
      <c r="J1399" s="32">
        <f>料單!K1261</f>
        <v>0</v>
      </c>
      <c r="K1399" s="53">
        <f ca="1">板材才數分析.!O962</f>
        <v>0</v>
      </c>
      <c r="L1399" s="32" t="str">
        <f>IFERROR(VLOOKUP(C1399,[1]資料庫!$K$3:$AA$10,17,FALSE),"")</f>
        <v/>
      </c>
      <c r="M1399" s="32">
        <f>IFERROR(
    INDEX(單價表!$E$3:$M$1000,
          MATCH($C1399, 單價表!$B$3:$B$1000, 0),
          MATCH($I1399, 單價表!$E$2:$M$2, 0)
    ),
    ""
)</f>
        <v>99</v>
      </c>
      <c r="N1399" s="35">
        <f t="shared" ref="N1399:N1415" ca="1" si="38">IFERROR((K1399*M1399),"")</f>
        <v>0</v>
      </c>
      <c r="O1399" s="32" t="str">
        <f>料單!P1261</f>
        <v>背板溝</v>
      </c>
      <c r="P1399" s="32" t="str">
        <f>料單!Q1261</f>
        <v>側</v>
      </c>
      <c r="Q1399" s="32" t="str">
        <f>料單!R1261</f>
        <v/>
      </c>
      <c r="R1399" s="32">
        <f>料單!S1261</f>
        <v>0</v>
      </c>
    </row>
    <row r="1400" spans="1:18" x14ac:dyDescent="0.25">
      <c r="A1400" s="32">
        <f>[1]板材才數分析.!D963</f>
        <v>33002</v>
      </c>
      <c r="B1400" s="32" t="str">
        <f>料單!E1262</f>
        <v>底板</v>
      </c>
      <c r="C1400" s="32">
        <f>料單!L1262</f>
        <v>0</v>
      </c>
      <c r="D1400" s="32" t="str">
        <f>料單!M1262</f>
        <v/>
      </c>
      <c r="E1400" s="32">
        <f>料單!F1262</f>
        <v>-36</v>
      </c>
      <c r="F1400" s="32" t="str">
        <f>料單!G1262</f>
        <v>AA</v>
      </c>
      <c r="G1400" s="32">
        <f>料單!H1262</f>
        <v>0</v>
      </c>
      <c r="H1400" s="32" t="str">
        <f>料單!I1262</f>
        <v/>
      </c>
      <c r="I1400" s="32">
        <f>料單!J1262</f>
        <v>18</v>
      </c>
      <c r="J1400" s="32">
        <f>料單!K1262</f>
        <v>0</v>
      </c>
      <c r="K1400" s="53">
        <f ca="1">板材才數分析.!O963</f>
        <v>0</v>
      </c>
      <c r="L1400" s="32" t="str">
        <f>IFERROR(VLOOKUP(C1400,[1]資料庫!$K$3:$AA$10,17,FALSE),"")</f>
        <v/>
      </c>
      <c r="M1400" s="32">
        <f>IFERROR(
    INDEX(單價表!$E$3:$M$1000,
          MATCH($C1400, 單價表!$B$3:$B$1000, 0),
          MATCH($I1400, 單價表!$E$2:$M$2, 0)
    ),
    ""
)</f>
        <v>99</v>
      </c>
      <c r="N1400" s="35">
        <f t="shared" ca="1" si="38"/>
        <v>0</v>
      </c>
      <c r="O1400" s="32" t="str">
        <f>料單!P1262</f>
        <v>背板溝</v>
      </c>
      <c r="P1400" s="32" t="str">
        <f>料單!Q1262</f>
        <v>側</v>
      </c>
      <c r="Q1400" s="32" t="str">
        <f>料單!R1262</f>
        <v/>
      </c>
      <c r="R1400" s="32">
        <f>料單!S1262</f>
        <v>0</v>
      </c>
    </row>
    <row r="1401" spans="1:18" x14ac:dyDescent="0.25">
      <c r="A1401" s="32">
        <f>[1]板材才數分析.!D964</f>
        <v>33003</v>
      </c>
      <c r="B1401" s="32" t="str">
        <f>料單!E1263</f>
        <v>左側板</v>
      </c>
      <c r="C1401" s="32">
        <f>料單!L1263</f>
        <v>0</v>
      </c>
      <c r="D1401" s="32" t="str">
        <f>料單!M1263</f>
        <v/>
      </c>
      <c r="E1401" s="32">
        <f>料單!F1263</f>
        <v>0</v>
      </c>
      <c r="F1401" s="32" t="str">
        <f>料單!G1263</f>
        <v>AA</v>
      </c>
      <c r="G1401" s="32">
        <f>料單!H1263</f>
        <v>0</v>
      </c>
      <c r="H1401" s="32" t="str">
        <f>料單!I1263</f>
        <v>AA</v>
      </c>
      <c r="I1401" s="32">
        <f>料單!J1263</f>
        <v>18</v>
      </c>
      <c r="J1401" s="32">
        <f>料單!K1263</f>
        <v>0</v>
      </c>
      <c r="K1401" s="53">
        <f ca="1">板材才數分析.!O964</f>
        <v>0</v>
      </c>
      <c r="L1401" s="32" t="str">
        <f>IFERROR(VLOOKUP(C1401,[1]資料庫!$K$3:$AA$10,17,FALSE),"")</f>
        <v/>
      </c>
      <c r="M1401" s="32">
        <f>IFERROR(
    INDEX(單價表!$E$3:$M$1000,
          MATCH($C1401, 單價表!$B$3:$B$1000, 0),
          MATCH($I1401, 單價表!$E$2:$M$2, 0)
    ),
    ""
)</f>
        <v>99</v>
      </c>
      <c r="N1401" s="35">
        <f t="shared" ca="1" si="38"/>
        <v>0</v>
      </c>
      <c r="O1401" s="32" t="str">
        <f>料單!P1263</f>
        <v>背板溝</v>
      </c>
      <c r="P1401" s="32" t="str">
        <f>料單!Q1263</f>
        <v>面</v>
      </c>
      <c r="Q1401" s="32" t="str">
        <f>料單!R1263</f>
        <v>排</v>
      </c>
      <c r="R1401" s="32">
        <f>料單!S1263</f>
        <v>0</v>
      </c>
    </row>
    <row r="1402" spans="1:18" x14ac:dyDescent="0.25">
      <c r="A1402" s="32">
        <f>[1]板材才數分析.!D965</f>
        <v>33004</v>
      </c>
      <c r="B1402" s="32" t="str">
        <f>料單!E1264</f>
        <v>右側板</v>
      </c>
      <c r="C1402" s="32">
        <f>料單!L1264</f>
        <v>0</v>
      </c>
      <c r="D1402" s="32" t="str">
        <f>料單!M1264</f>
        <v/>
      </c>
      <c r="E1402" s="32">
        <f>料單!F1264</f>
        <v>0</v>
      </c>
      <c r="F1402" s="32" t="str">
        <f>料單!G1264</f>
        <v>AA</v>
      </c>
      <c r="G1402" s="32">
        <f>料單!H1264</f>
        <v>0</v>
      </c>
      <c r="H1402" s="32" t="str">
        <f>料單!I1264</f>
        <v>AA</v>
      </c>
      <c r="I1402" s="32">
        <f>料單!J1264</f>
        <v>18</v>
      </c>
      <c r="J1402" s="32">
        <f>料單!K1264</f>
        <v>0</v>
      </c>
      <c r="K1402" s="53">
        <f ca="1">板材才數分析.!O965</f>
        <v>0</v>
      </c>
      <c r="L1402" s="32" t="str">
        <f>IFERROR(VLOOKUP(C1402,[1]資料庫!$K$3:$AA$10,17,FALSE),"")</f>
        <v/>
      </c>
      <c r="M1402" s="32">
        <f>IFERROR(
    INDEX(單價表!$E$3:$M$1000,
          MATCH($C1402, 單價表!$B$3:$B$1000, 0),
          MATCH($I1402, 單價表!$E$2:$M$2, 0)
    ),
    ""
)</f>
        <v>99</v>
      </c>
      <c r="N1402" s="35">
        <f t="shared" ca="1" si="38"/>
        <v>0</v>
      </c>
      <c r="O1402" s="32" t="str">
        <f>料單!P1264</f>
        <v>背板溝</v>
      </c>
      <c r="P1402" s="32" t="str">
        <f>料單!Q1264</f>
        <v>面</v>
      </c>
      <c r="Q1402" s="32" t="str">
        <f>料單!R1264</f>
        <v>排</v>
      </c>
      <c r="R1402" s="32">
        <f>料單!S1264</f>
        <v>0</v>
      </c>
    </row>
    <row r="1403" spans="1:18" x14ac:dyDescent="0.25">
      <c r="A1403" s="32">
        <f>[1]板材才數分析.!D966</f>
        <v>33005</v>
      </c>
      <c r="B1403" s="32" t="str">
        <f>料單!E1265</f>
        <v>背板</v>
      </c>
      <c r="C1403" s="32">
        <f>料單!L1265</f>
        <v>0</v>
      </c>
      <c r="D1403" s="32" t="str">
        <f>料單!M1265</f>
        <v/>
      </c>
      <c r="E1403" s="32">
        <f>料單!F1265</f>
        <v>-22</v>
      </c>
      <c r="F1403" s="32" t="str">
        <f>料單!G1265</f>
        <v/>
      </c>
      <c r="G1403" s="32">
        <f>料單!H1265</f>
        <v>-22</v>
      </c>
      <c r="H1403" s="32" t="str">
        <f>料單!I1265</f>
        <v/>
      </c>
      <c r="I1403" s="32">
        <f>料單!J1265</f>
        <v>4</v>
      </c>
      <c r="J1403" s="32">
        <f>料單!K1265</f>
        <v>0</v>
      </c>
      <c r="K1403" s="53">
        <f ca="1">板材才數分析.!O966</f>
        <v>0</v>
      </c>
      <c r="L1403" s="32" t="str">
        <f>IFERROR(VLOOKUP(C1403,[1]資料庫!$K$3:$AA$10,17,FALSE),"")</f>
        <v/>
      </c>
      <c r="M1403" s="32">
        <f>IFERROR(
    INDEX(單價表!$E$3:$M$1000,
          MATCH($C1403, 單價表!$B$3:$B$1000, 0),
          MATCH($I1403, 單價表!$E$2:$M$2, 0)
    ),
    ""
)</f>
        <v>43</v>
      </c>
      <c r="N1403" s="35">
        <f t="shared" ca="1" si="38"/>
        <v>0</v>
      </c>
      <c r="O1403" s="32" t="str">
        <f>料單!P1265</f>
        <v/>
      </c>
      <c r="P1403" s="32" t="str">
        <f>料單!Q1265</f>
        <v/>
      </c>
      <c r="Q1403" s="32" t="str">
        <f>料單!R1265</f>
        <v/>
      </c>
      <c r="R1403" s="32">
        <f>料單!S1265</f>
        <v>0</v>
      </c>
    </row>
    <row r="1404" spans="1:18" x14ac:dyDescent="0.25">
      <c r="A1404" s="32">
        <f>[1]板材才數分析.!D967</f>
        <v>33006</v>
      </c>
      <c r="B1404" s="32" t="str">
        <f>料單!E1266</f>
        <v>背拉桿</v>
      </c>
      <c r="C1404" s="32">
        <f>料單!L1266</f>
        <v>0</v>
      </c>
      <c r="D1404" s="32" t="str">
        <f>料單!M1266</f>
        <v/>
      </c>
      <c r="E1404" s="32">
        <f>料單!F1266</f>
        <v>-36</v>
      </c>
      <c r="F1404" s="32" t="str">
        <f>料單!G1266</f>
        <v>AA</v>
      </c>
      <c r="G1404" s="32">
        <f>料單!H1266</f>
        <v>120</v>
      </c>
      <c r="H1404" s="32" t="str">
        <f>料單!I1266</f>
        <v/>
      </c>
      <c r="I1404" s="32">
        <f>料單!J1266</f>
        <v>18</v>
      </c>
      <c r="J1404" s="32">
        <f>料單!K1266</f>
        <v>0</v>
      </c>
      <c r="K1404" s="53">
        <f ca="1">板材才數分析.!O967</f>
        <v>0</v>
      </c>
      <c r="L1404" s="32" t="str">
        <f>IFERROR(VLOOKUP(C1404,[1]資料庫!$K$3:$AA$10,17,FALSE),"")</f>
        <v/>
      </c>
      <c r="M1404" s="32">
        <f>IFERROR(
    INDEX(單價表!$E$3:$M$1000,
          MATCH($C1404, 單價表!$B$3:$B$1000, 0),
          MATCH($I1404, 單價表!$E$2:$M$2, 0)
    ),
    ""
)</f>
        <v>99</v>
      </c>
      <c r="N1404" s="35">
        <f t="shared" ca="1" si="38"/>
        <v>0</v>
      </c>
      <c r="O1404" s="32" t="str">
        <f>料單!P1266</f>
        <v/>
      </c>
      <c r="P1404" s="32" t="str">
        <f>料單!Q1266</f>
        <v>側</v>
      </c>
      <c r="Q1404" s="32" t="str">
        <f>料單!R1266</f>
        <v/>
      </c>
      <c r="R1404" s="32">
        <f>料單!S1266</f>
        <v>0</v>
      </c>
    </row>
    <row r="1405" spans="1:18" x14ac:dyDescent="0.25">
      <c r="A1405" s="32">
        <f>[1]板材才數分析.!D968</f>
        <v>33007</v>
      </c>
      <c r="B1405" s="32" t="str">
        <f>料單!E1267</f>
        <v>活隔</v>
      </c>
      <c r="C1405" s="32">
        <f>料單!L1267</f>
        <v>0</v>
      </c>
      <c r="D1405" s="32" t="str">
        <f>料單!M1267</f>
        <v/>
      </c>
      <c r="E1405" s="32">
        <f>料單!F1267</f>
        <v>0</v>
      </c>
      <c r="F1405" s="32" t="str">
        <f>料單!G1267</f>
        <v>AA</v>
      </c>
      <c r="G1405" s="32">
        <f>料單!H1267</f>
        <v>-32</v>
      </c>
      <c r="H1405" s="32" t="str">
        <f>料單!I1267</f>
        <v>AA</v>
      </c>
      <c r="I1405" s="32">
        <f>料單!J1267</f>
        <v>18</v>
      </c>
      <c r="J1405" s="32">
        <f>料單!K1267</f>
        <v>0</v>
      </c>
      <c r="K1405" s="53">
        <f ca="1">板材才數分析.!O968</f>
        <v>0</v>
      </c>
      <c r="L1405" s="32" t="str">
        <f>IFERROR(VLOOKUP(C1405,[1]資料庫!$K$3:$AA$10,17,FALSE),"")</f>
        <v/>
      </c>
      <c r="M1405" s="32">
        <f>IFERROR(
    INDEX(單價表!$E$3:$M$1000,
          MATCH($C1405, 單價表!$B$3:$B$1000, 0),
          MATCH($I1405, 單價表!$E$2:$M$2, 0)
    ),
    ""
)</f>
        <v>99</v>
      </c>
      <c r="N1405" s="35">
        <f t="shared" ca="1" si="38"/>
        <v>0</v>
      </c>
      <c r="O1405" s="32" t="str">
        <f>料單!P1267</f>
        <v/>
      </c>
      <c r="P1405" s="32" t="str">
        <f>料單!Q1267</f>
        <v/>
      </c>
      <c r="Q1405" s="32" t="str">
        <f>料單!R1267</f>
        <v/>
      </c>
      <c r="R1405" s="32">
        <f>料單!S1267</f>
        <v>0</v>
      </c>
    </row>
    <row r="1406" spans="1:18" x14ac:dyDescent="0.25">
      <c r="A1406" s="32">
        <f>[1]板材才數分析.!D969</f>
        <v>33008</v>
      </c>
      <c r="B1406" s="32" t="str">
        <f>料單!E1268</f>
        <v>固隔</v>
      </c>
      <c r="C1406" s="32">
        <f>料單!L1268</f>
        <v>0</v>
      </c>
      <c r="D1406" s="32" t="str">
        <f>料單!M1268</f>
        <v/>
      </c>
      <c r="E1406" s="32">
        <f>料單!F1268</f>
        <v>0</v>
      </c>
      <c r="F1406" s="32" t="str">
        <f>料單!G1268</f>
        <v>AA</v>
      </c>
      <c r="G1406" s="32">
        <f>料單!H1268</f>
        <v>-22</v>
      </c>
      <c r="H1406" s="32" t="str">
        <f>料單!I1268</f>
        <v/>
      </c>
      <c r="I1406" s="32">
        <f>料單!J1268</f>
        <v>18</v>
      </c>
      <c r="J1406" s="32">
        <f>料單!K1268</f>
        <v>0</v>
      </c>
      <c r="K1406" s="53">
        <f ca="1">板材才數分析.!O969</f>
        <v>0</v>
      </c>
      <c r="L1406" s="32" t="str">
        <f>IFERROR(VLOOKUP(C1406,[1]資料庫!$K$3:$AA$10,17,FALSE),"")</f>
        <v/>
      </c>
      <c r="M1406" s="32">
        <f>IFERROR(
    INDEX(單價表!$E$3:$M$1000,
          MATCH($C1406, 單價表!$B$3:$B$1000, 0),
          MATCH($I1406, 單價表!$E$2:$M$2, 0)
    ),
    ""
)</f>
        <v>99</v>
      </c>
      <c r="N1406" s="35">
        <f t="shared" ca="1" si="38"/>
        <v>0</v>
      </c>
      <c r="O1406" s="32" t="str">
        <f>料單!P1268</f>
        <v/>
      </c>
      <c r="P1406" s="32" t="str">
        <f>料單!Q1268</f>
        <v>固</v>
      </c>
      <c r="Q1406" s="32" t="str">
        <f>料單!R1268</f>
        <v/>
      </c>
      <c r="R1406" s="32">
        <f>料單!S1268</f>
        <v>0</v>
      </c>
    </row>
    <row r="1407" spans="1:18" x14ac:dyDescent="0.25">
      <c r="A1407" s="32">
        <f>[1]板材才數分析.!D970</f>
        <v>33009</v>
      </c>
      <c r="B1407" s="32">
        <f>料單!E1269</f>
        <v>0</v>
      </c>
      <c r="C1407" s="32">
        <f>料單!L1269</f>
        <v>0</v>
      </c>
      <c r="D1407" s="32" t="str">
        <f>料單!M1269</f>
        <v/>
      </c>
      <c r="E1407" s="32">
        <f>料單!F1269</f>
        <v>0</v>
      </c>
      <c r="F1407" s="32" t="str">
        <f>料單!G1269</f>
        <v/>
      </c>
      <c r="G1407" s="32">
        <f>料單!H1269</f>
        <v>0</v>
      </c>
      <c r="H1407" s="32" t="str">
        <f>料單!I1269</f>
        <v/>
      </c>
      <c r="I1407" s="32">
        <f>料單!J1269</f>
        <v>0</v>
      </c>
      <c r="J1407" s="32">
        <f>料單!K1269</f>
        <v>0</v>
      </c>
      <c r="K1407" s="53">
        <f ca="1">板材才數分析.!O970</f>
        <v>0</v>
      </c>
      <c r="L1407" s="32" t="str">
        <f>IFERROR(VLOOKUP(C1407,[1]資料庫!$K$3:$AA$10,17,FALSE),"")</f>
        <v/>
      </c>
      <c r="M1407" s="32" t="str">
        <f>IFERROR(
    INDEX(單價表!$E$3:$M$1000,
          MATCH($C1407, 單價表!$B$3:$B$1000, 0),
          MATCH($I1407, 單價表!$E$2:$M$2, 0)
    ),
    ""
)</f>
        <v/>
      </c>
      <c r="N1407" s="35" t="str">
        <f t="shared" ca="1" si="38"/>
        <v/>
      </c>
      <c r="O1407" s="32" t="str">
        <f>料單!P1269</f>
        <v/>
      </c>
      <c r="P1407" s="32" t="str">
        <f>料單!Q1269</f>
        <v/>
      </c>
      <c r="Q1407" s="32" t="str">
        <f>料單!R1269</f>
        <v/>
      </c>
      <c r="R1407" s="32">
        <f>料單!S1269</f>
        <v>0</v>
      </c>
    </row>
    <row r="1408" spans="1:18" x14ac:dyDescent="0.25">
      <c r="A1408" s="32">
        <f>[1]板材才數分析.!D971</f>
        <v>33010</v>
      </c>
      <c r="B1408" s="32">
        <f>料單!E1270</f>
        <v>0</v>
      </c>
      <c r="C1408" s="32">
        <f>料單!L1270</f>
        <v>0</v>
      </c>
      <c r="D1408" s="32" t="str">
        <f>料單!M1270</f>
        <v/>
      </c>
      <c r="E1408" s="32">
        <f>料單!F1270</f>
        <v>0</v>
      </c>
      <c r="F1408" s="32" t="str">
        <f>料單!G1270</f>
        <v/>
      </c>
      <c r="G1408" s="32">
        <f>料單!H1270</f>
        <v>0</v>
      </c>
      <c r="H1408" s="32" t="str">
        <f>料單!I1270</f>
        <v/>
      </c>
      <c r="I1408" s="32">
        <f>料單!J1270</f>
        <v>0</v>
      </c>
      <c r="J1408" s="32">
        <f>料單!K1270</f>
        <v>0</v>
      </c>
      <c r="K1408" s="53">
        <f ca="1">板材才數分析.!O971</f>
        <v>0</v>
      </c>
      <c r="L1408" s="32" t="str">
        <f>IFERROR(VLOOKUP(C1408,[1]資料庫!$K$3:$AA$10,17,FALSE),"")</f>
        <v/>
      </c>
      <c r="M1408" s="32" t="str">
        <f>IFERROR(
    INDEX(單價表!$E$3:$M$1000,
          MATCH($C1408, 單價表!$B$3:$B$1000, 0),
          MATCH($I1408, 單價表!$E$2:$M$2, 0)
    ),
    ""
)</f>
        <v/>
      </c>
      <c r="N1408" s="35" t="str">
        <f t="shared" ca="1" si="38"/>
        <v/>
      </c>
      <c r="O1408" s="32" t="str">
        <f>料單!P1270</f>
        <v/>
      </c>
      <c r="P1408" s="32" t="str">
        <f>料單!Q1270</f>
        <v/>
      </c>
      <c r="Q1408" s="32" t="str">
        <f>料單!R1270</f>
        <v/>
      </c>
      <c r="R1408" s="32">
        <f>料單!S1270</f>
        <v>0</v>
      </c>
    </row>
    <row r="1409" spans="1:18" x14ac:dyDescent="0.25">
      <c r="A1409" s="32">
        <f>[1]板材才數分析.!D972</f>
        <v>33011</v>
      </c>
      <c r="B1409" s="32">
        <f>料單!E1271</f>
        <v>0</v>
      </c>
      <c r="C1409" s="32">
        <f>料單!L1271</f>
        <v>0</v>
      </c>
      <c r="D1409" s="32">
        <f>料單!M1271</f>
        <v>0</v>
      </c>
      <c r="E1409" s="32">
        <f>料單!F1271</f>
        <v>0</v>
      </c>
      <c r="F1409" s="32" t="str">
        <f>料單!G1271</f>
        <v/>
      </c>
      <c r="G1409" s="32">
        <f>料單!H1271</f>
        <v>0</v>
      </c>
      <c r="H1409" s="32" t="str">
        <f>料單!I1271</f>
        <v/>
      </c>
      <c r="I1409" s="32">
        <f>料單!J1271</f>
        <v>0</v>
      </c>
      <c r="J1409" s="32">
        <f>料單!K1271</f>
        <v>0</v>
      </c>
      <c r="K1409" s="53">
        <f ca="1">板材才數分析.!O972</f>
        <v>0</v>
      </c>
      <c r="L1409" s="32" t="str">
        <f>IFERROR(VLOOKUP(C1409,[1]資料庫!$K$3:$AA$10,17,FALSE),"")</f>
        <v/>
      </c>
      <c r="M1409" s="32" t="str">
        <f>IFERROR(
    INDEX(單價表!$E$3:$M$1000,
          MATCH($C1409, 單價表!$B$3:$B$1000, 0),
          MATCH($I1409, 單價表!$E$2:$M$2, 0)
    ),
    ""
)</f>
        <v/>
      </c>
      <c r="N1409" s="35" t="str">
        <f t="shared" ca="1" si="38"/>
        <v/>
      </c>
      <c r="O1409" s="32" t="str">
        <f>料單!P1271</f>
        <v/>
      </c>
      <c r="P1409" s="32" t="str">
        <f>料單!Q1271</f>
        <v/>
      </c>
      <c r="Q1409" s="32" t="str">
        <f>料單!R1271</f>
        <v/>
      </c>
      <c r="R1409" s="32">
        <f>料單!S1271</f>
        <v>0</v>
      </c>
    </row>
    <row r="1410" spans="1:18" x14ac:dyDescent="0.25">
      <c r="A1410" s="32">
        <f>[1]板材才數分析.!D973</f>
        <v>33012</v>
      </c>
      <c r="B1410" s="32">
        <f>料單!E1272</f>
        <v>0</v>
      </c>
      <c r="C1410" s="32">
        <f>料單!L1272</f>
        <v>0</v>
      </c>
      <c r="D1410" s="32">
        <f>料單!M1272</f>
        <v>0</v>
      </c>
      <c r="E1410" s="32">
        <f>料單!F1272</f>
        <v>0</v>
      </c>
      <c r="F1410" s="32" t="str">
        <f>料單!G1272</f>
        <v/>
      </c>
      <c r="G1410" s="32">
        <f>料單!H1272</f>
        <v>0</v>
      </c>
      <c r="H1410" s="32" t="str">
        <f>料單!I1272</f>
        <v/>
      </c>
      <c r="I1410" s="32">
        <f>料單!J1272</f>
        <v>0</v>
      </c>
      <c r="J1410" s="32">
        <f>料單!K1272</f>
        <v>0</v>
      </c>
      <c r="K1410" s="53">
        <f ca="1">板材才數分析.!O973</f>
        <v>0</v>
      </c>
      <c r="L1410" s="32" t="str">
        <f>IFERROR(VLOOKUP(C1410,[1]資料庫!$K$3:$AA$10,17,FALSE),"")</f>
        <v/>
      </c>
      <c r="M1410" s="32" t="str">
        <f>IFERROR(
    INDEX(單價表!$E$3:$M$1000,
          MATCH($C1410, 單價表!$B$3:$B$1000, 0),
          MATCH($I1410, 單價表!$E$2:$M$2, 0)
    ),
    ""
)</f>
        <v/>
      </c>
      <c r="N1410" s="35" t="str">
        <f t="shared" ca="1" si="38"/>
        <v/>
      </c>
      <c r="O1410" s="32" t="str">
        <f>料單!P1272</f>
        <v/>
      </c>
      <c r="P1410" s="32" t="str">
        <f>料單!Q1272</f>
        <v/>
      </c>
      <c r="Q1410" s="32" t="str">
        <f>料單!R1272</f>
        <v/>
      </c>
      <c r="R1410" s="32">
        <f>料單!S1272</f>
        <v>0</v>
      </c>
    </row>
    <row r="1411" spans="1:18" x14ac:dyDescent="0.25">
      <c r="A1411" s="32">
        <f>[1]板材才數分析.!D974</f>
        <v>33013</v>
      </c>
      <c r="B1411" s="32">
        <f>料單!E1273</f>
        <v>0</v>
      </c>
      <c r="C1411" s="32">
        <f>料單!L1273</f>
        <v>0</v>
      </c>
      <c r="D1411" s="32">
        <f>料單!M1273</f>
        <v>0</v>
      </c>
      <c r="E1411" s="32">
        <f>料單!F1273</f>
        <v>0</v>
      </c>
      <c r="F1411" s="32" t="str">
        <f>料單!G1273</f>
        <v/>
      </c>
      <c r="G1411" s="32">
        <f>料單!H1273</f>
        <v>0</v>
      </c>
      <c r="H1411" s="32" t="str">
        <f>料單!I1273</f>
        <v/>
      </c>
      <c r="I1411" s="32">
        <f>料單!J1273</f>
        <v>0</v>
      </c>
      <c r="J1411" s="32">
        <f>料單!K1273</f>
        <v>0</v>
      </c>
      <c r="K1411" s="53">
        <f ca="1">板材才數分析.!O974</f>
        <v>0</v>
      </c>
      <c r="L1411" s="32" t="str">
        <f>IFERROR(VLOOKUP(C1411,[1]資料庫!$K$3:$AA$10,17,FALSE),"")</f>
        <v/>
      </c>
      <c r="M1411" s="32" t="str">
        <f>IFERROR(
    INDEX(單價表!$E$3:$M$1000,
          MATCH($C1411, 單價表!$B$3:$B$1000, 0),
          MATCH($I1411, 單價表!$E$2:$M$2, 0)
    ),
    ""
)</f>
        <v/>
      </c>
      <c r="N1411" s="35" t="str">
        <f t="shared" ca="1" si="38"/>
        <v/>
      </c>
      <c r="O1411" s="32" t="str">
        <f>料單!P1273</f>
        <v/>
      </c>
      <c r="P1411" s="32" t="str">
        <f>料單!Q1273</f>
        <v/>
      </c>
      <c r="Q1411" s="32" t="str">
        <f>料單!R1273</f>
        <v/>
      </c>
      <c r="R1411" s="32">
        <f>料單!S1273</f>
        <v>0</v>
      </c>
    </row>
    <row r="1412" spans="1:18" x14ac:dyDescent="0.25">
      <c r="A1412" s="32">
        <f>[1]板材才數分析.!D975</f>
        <v>33014</v>
      </c>
      <c r="B1412" s="32">
        <f>料單!E1274</f>
        <v>0</v>
      </c>
      <c r="C1412" s="32">
        <f>料單!L1274</f>
        <v>0</v>
      </c>
      <c r="D1412" s="32">
        <f>料單!M1274</f>
        <v>0</v>
      </c>
      <c r="E1412" s="32">
        <f>料單!F1274</f>
        <v>0</v>
      </c>
      <c r="F1412" s="32" t="str">
        <f>料單!G1274</f>
        <v/>
      </c>
      <c r="G1412" s="32">
        <f>料單!H1274</f>
        <v>0</v>
      </c>
      <c r="H1412" s="32" t="str">
        <f>料單!I1274</f>
        <v/>
      </c>
      <c r="I1412" s="32">
        <f>料單!J1274</f>
        <v>0</v>
      </c>
      <c r="J1412" s="32">
        <f>料單!K1274</f>
        <v>0</v>
      </c>
      <c r="K1412" s="53">
        <f ca="1">板材才數分析.!O975</f>
        <v>0</v>
      </c>
      <c r="L1412" s="32" t="str">
        <f>IFERROR(VLOOKUP(C1412,[1]資料庫!$K$3:$AA$10,17,FALSE),"")</f>
        <v/>
      </c>
      <c r="M1412" s="32" t="str">
        <f>IFERROR(
    INDEX(單價表!$E$3:$M$1000,
          MATCH($C1412, 單價表!$B$3:$B$1000, 0),
          MATCH($I1412, 單價表!$E$2:$M$2, 0)
    ),
    ""
)</f>
        <v/>
      </c>
      <c r="N1412" s="35" t="str">
        <f t="shared" ca="1" si="38"/>
        <v/>
      </c>
      <c r="O1412" s="32" t="str">
        <f>料單!P1274</f>
        <v/>
      </c>
      <c r="P1412" s="32" t="str">
        <f>料單!Q1274</f>
        <v/>
      </c>
      <c r="Q1412" s="32" t="str">
        <f>料單!R1274</f>
        <v/>
      </c>
      <c r="R1412" s="32">
        <f>料單!S1274</f>
        <v>0</v>
      </c>
    </row>
    <row r="1413" spans="1:18" x14ac:dyDescent="0.25">
      <c r="A1413" s="32">
        <f>[1]板材才數分析.!D976</f>
        <v>33015</v>
      </c>
      <c r="B1413" s="32">
        <f>料單!E1275</f>
        <v>0</v>
      </c>
      <c r="C1413" s="32">
        <f>料單!L1275</f>
        <v>0</v>
      </c>
      <c r="D1413" s="32">
        <f>料單!M1275</f>
        <v>0</v>
      </c>
      <c r="E1413" s="32">
        <f>料單!F1275</f>
        <v>0</v>
      </c>
      <c r="F1413" s="32" t="str">
        <f>料單!G1275</f>
        <v/>
      </c>
      <c r="G1413" s="32">
        <f>料單!H1275</f>
        <v>0</v>
      </c>
      <c r="H1413" s="32" t="str">
        <f>料單!I1275</f>
        <v/>
      </c>
      <c r="I1413" s="32">
        <f>料單!J1275</f>
        <v>0</v>
      </c>
      <c r="J1413" s="32">
        <f>料單!K1275</f>
        <v>0</v>
      </c>
      <c r="K1413" s="53">
        <f ca="1">板材才數分析.!O976</f>
        <v>0</v>
      </c>
      <c r="L1413" s="32" t="str">
        <f>IFERROR(VLOOKUP(C1413,[1]資料庫!$K$3:$AA$10,17,FALSE),"")</f>
        <v/>
      </c>
      <c r="M1413" s="32" t="str">
        <f>IFERROR(
    INDEX(單價表!$E$3:$M$1000,
          MATCH($C1413, 單價表!$B$3:$B$1000, 0),
          MATCH($I1413, 單價表!$E$2:$M$2, 0)
    ),
    ""
)</f>
        <v/>
      </c>
      <c r="N1413" s="35" t="str">
        <f t="shared" ca="1" si="38"/>
        <v/>
      </c>
      <c r="O1413" s="32" t="str">
        <f>料單!P1275</f>
        <v/>
      </c>
      <c r="P1413" s="32" t="str">
        <f>料單!Q1275</f>
        <v/>
      </c>
      <c r="Q1413" s="32" t="str">
        <f>料單!R1275</f>
        <v/>
      </c>
      <c r="R1413" s="32">
        <f>料單!S1275</f>
        <v>0</v>
      </c>
    </row>
    <row r="1414" spans="1:18" x14ac:dyDescent="0.25">
      <c r="A1414" s="32">
        <f>[1]板材才數分析.!D977</f>
        <v>33016</v>
      </c>
      <c r="B1414" s="32">
        <f>料單!E1276</f>
        <v>0</v>
      </c>
      <c r="C1414" s="32">
        <f>料單!L1276</f>
        <v>0</v>
      </c>
      <c r="D1414" s="32">
        <f>料單!M1276</f>
        <v>0</v>
      </c>
      <c r="E1414" s="32">
        <f>料單!F1276</f>
        <v>0</v>
      </c>
      <c r="F1414" s="32" t="str">
        <f>料單!G1276</f>
        <v/>
      </c>
      <c r="G1414" s="32">
        <f>料單!H1276</f>
        <v>0</v>
      </c>
      <c r="H1414" s="32" t="str">
        <f>料單!I1276</f>
        <v/>
      </c>
      <c r="I1414" s="32">
        <f>料單!J1276</f>
        <v>0</v>
      </c>
      <c r="J1414" s="32">
        <f>料單!K1276</f>
        <v>0</v>
      </c>
      <c r="K1414" s="53">
        <f ca="1">板材才數分析.!O977</f>
        <v>0</v>
      </c>
      <c r="L1414" s="32" t="str">
        <f>IFERROR(VLOOKUP(C1414,[1]資料庫!$K$3:$AA$10,17,FALSE),"")</f>
        <v/>
      </c>
      <c r="M1414" s="32" t="str">
        <f>IFERROR(
    INDEX(單價表!$E$3:$M$1000,
          MATCH($C1414, 單價表!$B$3:$B$1000, 0),
          MATCH($I1414, 單價表!$E$2:$M$2, 0)
    ),
    ""
)</f>
        <v/>
      </c>
      <c r="N1414" s="35" t="str">
        <f t="shared" ca="1" si="38"/>
        <v/>
      </c>
      <c r="O1414" s="32" t="str">
        <f>料單!P1276</f>
        <v/>
      </c>
      <c r="P1414" s="32" t="str">
        <f>料單!Q1276</f>
        <v/>
      </c>
      <c r="Q1414" s="32" t="str">
        <f>料單!R1276</f>
        <v/>
      </c>
      <c r="R1414" s="32">
        <f>料單!S1276</f>
        <v>0</v>
      </c>
    </row>
    <row r="1415" spans="1:18" x14ac:dyDescent="0.25">
      <c r="A1415" s="32">
        <f>[1]板材才數分析.!D978</f>
        <v>33017</v>
      </c>
      <c r="B1415" s="32">
        <f>料單!E1277</f>
        <v>0</v>
      </c>
      <c r="C1415" s="32">
        <f>料單!L1277</f>
        <v>0</v>
      </c>
      <c r="D1415" s="32">
        <f>料單!M1277</f>
        <v>0</v>
      </c>
      <c r="E1415" s="32">
        <f>料單!F1277</f>
        <v>0</v>
      </c>
      <c r="F1415" s="32" t="str">
        <f>料單!G1277</f>
        <v/>
      </c>
      <c r="G1415" s="32">
        <f>料單!H1277</f>
        <v>0</v>
      </c>
      <c r="H1415" s="32" t="str">
        <f>料單!I1277</f>
        <v/>
      </c>
      <c r="I1415" s="32">
        <f>料單!J1277</f>
        <v>0</v>
      </c>
      <c r="J1415" s="32">
        <f>料單!K1277</f>
        <v>0</v>
      </c>
      <c r="K1415" s="53">
        <f ca="1">板材才數分析.!O978</f>
        <v>0</v>
      </c>
      <c r="L1415" s="32" t="str">
        <f>IFERROR(VLOOKUP(C1415,[1]資料庫!$K$3:$AA$10,17,FALSE),"")</f>
        <v/>
      </c>
      <c r="M1415" s="32" t="str">
        <f>IFERROR(
    INDEX(單價表!$E$3:$M$1000,
          MATCH($C1415, 單價表!$B$3:$B$1000, 0),
          MATCH($I1415, 單價表!$E$2:$M$2, 0)
    ),
    ""
)</f>
        <v/>
      </c>
      <c r="N1415" s="35" t="str">
        <f t="shared" ca="1" si="38"/>
        <v/>
      </c>
      <c r="O1415" s="32" t="str">
        <f>料單!P1277</f>
        <v/>
      </c>
      <c r="P1415" s="32" t="str">
        <f>料單!Q1277</f>
        <v/>
      </c>
      <c r="Q1415" s="32" t="str">
        <f>料單!R1277</f>
        <v/>
      </c>
      <c r="R1415" s="32">
        <f>料單!S1277</f>
        <v>0</v>
      </c>
    </row>
    <row r="1416" spans="1:18" x14ac:dyDescent="0.25">
      <c r="A1416" s="32">
        <f>[1]板材才數分析.!D979</f>
        <v>33018</v>
      </c>
      <c r="B1416" s="32">
        <f>料單!E1278</f>
        <v>0</v>
      </c>
      <c r="C1416" s="32">
        <f>料單!L1278</f>
        <v>0</v>
      </c>
      <c r="D1416" s="32">
        <f>料單!M1278</f>
        <v>0</v>
      </c>
      <c r="E1416" s="32">
        <f>料單!F1278</f>
        <v>0</v>
      </c>
      <c r="F1416" s="32" t="str">
        <f>料單!G1278</f>
        <v/>
      </c>
      <c r="G1416" s="32">
        <f>料單!H1278</f>
        <v>0</v>
      </c>
      <c r="H1416" s="32" t="str">
        <f>料單!I1278</f>
        <v/>
      </c>
      <c r="I1416" s="32">
        <f>料單!J1278</f>
        <v>0</v>
      </c>
      <c r="J1416" s="32">
        <f>料單!K1278</f>
        <v>0</v>
      </c>
      <c r="K1416" s="53">
        <f ca="1">板材才數分析.!O979</f>
        <v>0</v>
      </c>
      <c r="M1416" s="32" t="str">
        <f>IFERROR(
    INDEX(單價表!$E$3:$M$1000,
          MATCH($C1416, 單價表!$B$3:$B$1000, 0),
          MATCH($I1416, 單價表!$E$2:$M$2, 0)
    ),
    ""
)</f>
        <v/>
      </c>
      <c r="O1416" s="32" t="str">
        <f>料單!P1278</f>
        <v/>
      </c>
      <c r="P1416" s="32" t="str">
        <f>料單!Q1278</f>
        <v/>
      </c>
      <c r="Q1416" s="32" t="str">
        <f>料單!R1278</f>
        <v/>
      </c>
      <c r="R1416" s="32">
        <f>料單!S1278</f>
        <v>0</v>
      </c>
    </row>
    <row r="1417" spans="1:18" x14ac:dyDescent="0.25">
      <c r="A1417" s="32">
        <f>[1]板材才數分析.!D980</f>
        <v>33019</v>
      </c>
      <c r="B1417" s="32">
        <f>料單!E1279</f>
        <v>0</v>
      </c>
      <c r="C1417" s="32">
        <f>料單!L1279</f>
        <v>0</v>
      </c>
      <c r="D1417" s="32">
        <f>料單!M1279</f>
        <v>0</v>
      </c>
      <c r="E1417" s="32">
        <f>料單!F1279</f>
        <v>0</v>
      </c>
      <c r="F1417" s="32" t="str">
        <f>料單!G1279</f>
        <v/>
      </c>
      <c r="G1417" s="32">
        <f>料單!H1279</f>
        <v>0</v>
      </c>
      <c r="H1417" s="32" t="str">
        <f>料單!I1279</f>
        <v/>
      </c>
      <c r="I1417" s="32">
        <f>料單!J1279</f>
        <v>0</v>
      </c>
      <c r="J1417" s="32">
        <f>料單!K1279</f>
        <v>0</v>
      </c>
      <c r="K1417" s="53">
        <f ca="1">板材才數分析.!O980</f>
        <v>0</v>
      </c>
      <c r="M1417" s="32" t="str">
        <f>IFERROR(
    INDEX(單價表!$E$3:$M$1000,
          MATCH($C1417, 單價表!$B$3:$B$1000, 0),
          MATCH($I1417, 單價表!$E$2:$M$2, 0)
    ),
    ""
)</f>
        <v/>
      </c>
      <c r="O1417" s="32" t="str">
        <f>料單!P1279</f>
        <v/>
      </c>
      <c r="P1417" s="32" t="str">
        <f>料單!Q1279</f>
        <v/>
      </c>
      <c r="Q1417" s="32" t="str">
        <f>料單!R1279</f>
        <v/>
      </c>
      <c r="R1417" s="32">
        <f>料單!S1279</f>
        <v>0</v>
      </c>
    </row>
    <row r="1418" spans="1:18" x14ac:dyDescent="0.25">
      <c r="A1418" s="32">
        <f>[1]板材才數分析.!D981</f>
        <v>33020</v>
      </c>
      <c r="B1418" s="32">
        <f>料單!E1280</f>
        <v>0</v>
      </c>
      <c r="C1418" s="32">
        <f>料單!L1280</f>
        <v>0</v>
      </c>
      <c r="D1418" s="32" t="str">
        <f>料單!M1280</f>
        <v/>
      </c>
      <c r="E1418" s="32">
        <f>料單!F1280</f>
        <v>0</v>
      </c>
      <c r="F1418" s="32" t="str">
        <f>料單!G1280</f>
        <v/>
      </c>
      <c r="G1418" s="32">
        <f>料單!H1280</f>
        <v>0</v>
      </c>
      <c r="H1418" s="32" t="str">
        <f>料單!I1280</f>
        <v/>
      </c>
      <c r="I1418" s="32">
        <f>料單!J1280</f>
        <v>0</v>
      </c>
      <c r="J1418" s="32">
        <f>料單!K1280</f>
        <v>0</v>
      </c>
      <c r="K1418" s="53">
        <f ca="1">板材才數分析.!O981</f>
        <v>0</v>
      </c>
      <c r="M1418" s="32" t="str">
        <f>IFERROR(
    INDEX(單價表!$E$3:$M$1000,
          MATCH($C1418, 單價表!$B$3:$B$1000, 0),
          MATCH($I1418, 單價表!$E$2:$M$2, 0)
    ),
    ""
)</f>
        <v/>
      </c>
      <c r="O1418" s="32" t="str">
        <f>料單!P1280</f>
        <v/>
      </c>
      <c r="P1418" s="32" t="str">
        <f>料單!Q1280</f>
        <v/>
      </c>
      <c r="Q1418" s="32" t="str">
        <f>料單!R1280</f>
        <v/>
      </c>
      <c r="R1418" s="32">
        <f>料單!S1280</f>
        <v>0</v>
      </c>
    </row>
    <row r="1419" spans="1:18" x14ac:dyDescent="0.25">
      <c r="A1419" s="32">
        <f>[1]板材才數分析.!D982</f>
        <v>33021</v>
      </c>
      <c r="B1419" s="32">
        <f>料單!E1281</f>
        <v>0</v>
      </c>
      <c r="C1419" s="32">
        <f>料單!L1281</f>
        <v>0</v>
      </c>
      <c r="D1419" s="32" t="str">
        <f>料單!M1281</f>
        <v/>
      </c>
      <c r="E1419" s="32">
        <f>料單!F1281</f>
        <v>0</v>
      </c>
      <c r="F1419" s="32" t="str">
        <f>料單!G1281</f>
        <v/>
      </c>
      <c r="G1419" s="32">
        <f>料單!H1281</f>
        <v>0</v>
      </c>
      <c r="H1419" s="32" t="str">
        <f>料單!I1281</f>
        <v/>
      </c>
      <c r="I1419" s="32">
        <f>料單!J1281</f>
        <v>0</v>
      </c>
      <c r="J1419" s="32">
        <f>料單!K1281</f>
        <v>0</v>
      </c>
      <c r="K1419" s="53">
        <f ca="1">板材才數分析.!O982</f>
        <v>0</v>
      </c>
      <c r="M1419" s="32" t="str">
        <f>IFERROR(
    INDEX(單價表!$E$3:$M$1000,
          MATCH($C1419, 單價表!$B$3:$B$1000, 0),
          MATCH($I1419, 單價表!$E$2:$M$2, 0)
    ),
    ""
)</f>
        <v/>
      </c>
      <c r="O1419" s="32" t="str">
        <f>料單!P1281</f>
        <v/>
      </c>
      <c r="P1419" s="32" t="str">
        <f>料單!Q1281</f>
        <v/>
      </c>
      <c r="Q1419" s="32" t="str">
        <f>料單!R1281</f>
        <v/>
      </c>
      <c r="R1419" s="32">
        <f>料單!S1281</f>
        <v>0</v>
      </c>
    </row>
    <row r="1420" spans="1:18" x14ac:dyDescent="0.25">
      <c r="A1420" s="32">
        <f>[1]板材才數分析.!D983</f>
        <v>33022</v>
      </c>
      <c r="B1420" s="32">
        <f>料單!E1282</f>
        <v>0</v>
      </c>
      <c r="C1420" s="32">
        <f>料單!L1282</f>
        <v>0</v>
      </c>
      <c r="D1420" s="32" t="str">
        <f>料單!M1282</f>
        <v/>
      </c>
      <c r="E1420" s="32">
        <f>料單!F1282</f>
        <v>0</v>
      </c>
      <c r="F1420" s="32" t="str">
        <f>料單!G1282</f>
        <v/>
      </c>
      <c r="G1420" s="32">
        <f>料單!H1282</f>
        <v>0</v>
      </c>
      <c r="H1420" s="32" t="str">
        <f>料單!I1282</f>
        <v/>
      </c>
      <c r="I1420" s="32">
        <f>料單!J1282</f>
        <v>0</v>
      </c>
      <c r="J1420" s="32">
        <f>料單!K1282</f>
        <v>0</v>
      </c>
      <c r="K1420" s="53">
        <f ca="1">板材才數分析.!O983</f>
        <v>0</v>
      </c>
      <c r="M1420" s="32" t="str">
        <f>IFERROR(
    INDEX(單價表!$E$3:$M$1000,
          MATCH($C1420, 單價表!$B$3:$B$1000, 0),
          MATCH($I1420, 單價表!$E$2:$M$2, 0)
    ),
    ""
)</f>
        <v/>
      </c>
      <c r="O1420" s="32" t="str">
        <f>料單!P1282</f>
        <v/>
      </c>
      <c r="P1420" s="32" t="str">
        <f>料單!Q1282</f>
        <v/>
      </c>
      <c r="Q1420" s="32" t="str">
        <f>料單!R1282</f>
        <v/>
      </c>
      <c r="R1420" s="32">
        <f>料單!S1282</f>
        <v>0</v>
      </c>
    </row>
    <row r="1421" spans="1:18" x14ac:dyDescent="0.25">
      <c r="A1421" s="32">
        <f>[1]板材才數分析.!D984</f>
        <v>33023</v>
      </c>
      <c r="B1421" s="32">
        <f>料單!E1283</f>
        <v>0</v>
      </c>
      <c r="C1421" s="32">
        <f>料單!L1283</f>
        <v>0</v>
      </c>
      <c r="D1421" s="32" t="str">
        <f>料單!M1283</f>
        <v/>
      </c>
      <c r="E1421" s="32">
        <f>料單!F1283</f>
        <v>0</v>
      </c>
      <c r="F1421" s="32" t="str">
        <f>料單!G1283</f>
        <v/>
      </c>
      <c r="G1421" s="32">
        <f>料單!H1283</f>
        <v>0</v>
      </c>
      <c r="H1421" s="32" t="str">
        <f>料單!I1283</f>
        <v/>
      </c>
      <c r="I1421" s="32">
        <f>料單!J1283</f>
        <v>0</v>
      </c>
      <c r="J1421" s="32">
        <f>料單!K1283</f>
        <v>0</v>
      </c>
      <c r="K1421" s="53">
        <f ca="1">板材才數分析.!O984</f>
        <v>0</v>
      </c>
      <c r="M1421" s="32" t="str">
        <f>IFERROR(
    INDEX(單價表!$E$3:$M$1000,
          MATCH($C1421, 單價表!$B$3:$B$1000, 0),
          MATCH($I1421, 單價表!$E$2:$M$2, 0)
    ),
    ""
)</f>
        <v/>
      </c>
      <c r="O1421" s="32" t="str">
        <f>料單!P1283</f>
        <v/>
      </c>
      <c r="P1421" s="32" t="str">
        <f>料單!Q1283</f>
        <v/>
      </c>
      <c r="Q1421" s="32" t="str">
        <f>料單!R1283</f>
        <v/>
      </c>
      <c r="R1421" s="32">
        <f>料單!S1283</f>
        <v>0</v>
      </c>
    </row>
    <row r="1422" spans="1:18" x14ac:dyDescent="0.25">
      <c r="A1422" s="32">
        <f>[1]板材才數分析.!D985</f>
        <v>33024</v>
      </c>
      <c r="B1422" s="32">
        <f>料單!E1284</f>
        <v>0</v>
      </c>
      <c r="C1422" s="32">
        <f>料單!L1284</f>
        <v>0</v>
      </c>
      <c r="D1422" s="32" t="str">
        <f>料單!M1284</f>
        <v/>
      </c>
      <c r="E1422" s="32">
        <f>料單!F1284</f>
        <v>0</v>
      </c>
      <c r="F1422" s="32" t="str">
        <f>料單!G1284</f>
        <v/>
      </c>
      <c r="G1422" s="32">
        <f>料單!H1284</f>
        <v>0</v>
      </c>
      <c r="H1422" s="32" t="str">
        <f>料單!I1284</f>
        <v/>
      </c>
      <c r="I1422" s="32">
        <f>料單!J1284</f>
        <v>0</v>
      </c>
      <c r="J1422" s="32">
        <f>料單!K1284</f>
        <v>0</v>
      </c>
      <c r="K1422" s="53">
        <f ca="1">板材才數分析.!O985</f>
        <v>0</v>
      </c>
      <c r="M1422" s="32" t="str">
        <f>IFERROR(
    INDEX(單價表!$E$3:$M$1000,
          MATCH($C1422, 單價表!$B$3:$B$1000, 0),
          MATCH($I1422, 單價表!$E$2:$M$2, 0)
    ),
    ""
)</f>
        <v/>
      </c>
      <c r="O1422" s="32" t="str">
        <f>料單!P1284</f>
        <v/>
      </c>
      <c r="P1422" s="32" t="str">
        <f>料單!Q1284</f>
        <v/>
      </c>
      <c r="Q1422" s="32" t="str">
        <f>料單!R1284</f>
        <v/>
      </c>
      <c r="R1422" s="32">
        <f>料單!S1284</f>
        <v>0</v>
      </c>
    </row>
    <row r="1423" spans="1:18" x14ac:dyDescent="0.25">
      <c r="A1423" s="32">
        <f>[1]板材才數分析.!D986</f>
        <v>33025</v>
      </c>
      <c r="B1423" s="32">
        <f>料單!E1285</f>
        <v>0</v>
      </c>
      <c r="C1423" s="32">
        <f>料單!L1285</f>
        <v>0</v>
      </c>
      <c r="D1423" s="32" t="str">
        <f>料單!M1285</f>
        <v/>
      </c>
      <c r="E1423" s="32">
        <f>料單!F1285</f>
        <v>0</v>
      </c>
      <c r="F1423" s="32" t="str">
        <f>料單!G1285</f>
        <v/>
      </c>
      <c r="G1423" s="32">
        <f>料單!H1285</f>
        <v>0</v>
      </c>
      <c r="H1423" s="32" t="str">
        <f>料單!I1285</f>
        <v/>
      </c>
      <c r="I1423" s="32">
        <f>料單!J1285</f>
        <v>0</v>
      </c>
      <c r="J1423" s="32">
        <f>料單!K1285</f>
        <v>0</v>
      </c>
      <c r="K1423" s="53">
        <f ca="1">板材才數分析.!O986</f>
        <v>0</v>
      </c>
      <c r="M1423" s="32" t="str">
        <f>IFERROR(
    INDEX(單價表!$E$3:$M$1000,
          MATCH($C1423, 單價表!$B$3:$B$1000, 0),
          MATCH($I1423, 單價表!$E$2:$M$2, 0)
    ),
    ""
)</f>
        <v/>
      </c>
      <c r="O1423" s="32" t="str">
        <f>料單!P1285</f>
        <v/>
      </c>
      <c r="P1423" s="32" t="str">
        <f>料單!Q1285</f>
        <v/>
      </c>
      <c r="Q1423" s="32" t="str">
        <f>料單!R1285</f>
        <v/>
      </c>
      <c r="R1423" s="32">
        <f>料單!S1285</f>
        <v>0</v>
      </c>
    </row>
    <row r="1424" spans="1:18" x14ac:dyDescent="0.25">
      <c r="A1424" s="32">
        <f>[1]板材才數分析.!D987</f>
        <v>33026</v>
      </c>
      <c r="B1424" s="32">
        <f>料單!E1286</f>
        <v>0</v>
      </c>
      <c r="C1424" s="32">
        <f>料單!L1286</f>
        <v>0</v>
      </c>
      <c r="D1424" s="32" t="str">
        <f>料單!M1286</f>
        <v/>
      </c>
      <c r="E1424" s="32">
        <f>料單!F1286</f>
        <v>0</v>
      </c>
      <c r="F1424" s="32" t="str">
        <f>料單!G1286</f>
        <v/>
      </c>
      <c r="G1424" s="32">
        <f>料單!H1286</f>
        <v>0</v>
      </c>
      <c r="H1424" s="32" t="str">
        <f>料單!I1286</f>
        <v/>
      </c>
      <c r="I1424" s="32">
        <f>料單!J1286</f>
        <v>0</v>
      </c>
      <c r="J1424" s="32">
        <f>料單!K1286</f>
        <v>0</v>
      </c>
      <c r="K1424" s="53">
        <f ca="1">板材才數分析.!O987</f>
        <v>0</v>
      </c>
      <c r="M1424" s="32" t="str">
        <f>IFERROR(
    INDEX(單價表!$E$3:$M$1000,
          MATCH($C1424, 單價表!$B$3:$B$1000, 0),
          MATCH($I1424, 單價表!$E$2:$M$2, 0)
    ),
    ""
)</f>
        <v/>
      </c>
      <c r="O1424" s="32" t="str">
        <f>料單!P1286</f>
        <v/>
      </c>
      <c r="P1424" s="32" t="str">
        <f>料單!Q1286</f>
        <v/>
      </c>
      <c r="Q1424" s="32" t="str">
        <f>料單!R1286</f>
        <v/>
      </c>
      <c r="R1424" s="32">
        <f>料單!S1286</f>
        <v>0</v>
      </c>
    </row>
    <row r="1425" spans="1:18" x14ac:dyDescent="0.25">
      <c r="A1425" s="32">
        <f>[1]板材才數分析.!D988</f>
        <v>33027</v>
      </c>
      <c r="B1425" s="32">
        <f>料單!E1287</f>
        <v>0</v>
      </c>
      <c r="C1425" s="32">
        <f>料單!L1287</f>
        <v>0</v>
      </c>
      <c r="D1425" s="32" t="str">
        <f>料單!M1287</f>
        <v/>
      </c>
      <c r="E1425" s="32">
        <f>料單!F1287</f>
        <v>0</v>
      </c>
      <c r="F1425" s="32" t="str">
        <f>料單!G1287</f>
        <v/>
      </c>
      <c r="G1425" s="32">
        <f>料單!H1287</f>
        <v>0</v>
      </c>
      <c r="H1425" s="32" t="str">
        <f>料單!I1287</f>
        <v/>
      </c>
      <c r="I1425" s="32">
        <f>料單!J1287</f>
        <v>0</v>
      </c>
      <c r="J1425" s="32">
        <f>料單!K1287</f>
        <v>0</v>
      </c>
      <c r="K1425" s="53">
        <f ca="1">板材才數分析.!O988</f>
        <v>0</v>
      </c>
      <c r="M1425" s="32" t="str">
        <f>IFERROR(
    INDEX(單價表!$E$3:$M$1000,
          MATCH($C1425, 單價表!$B$3:$B$1000, 0),
          MATCH($I1425, 單價表!$E$2:$M$2, 0)
    ),
    ""
)</f>
        <v/>
      </c>
      <c r="O1425" s="32" t="str">
        <f>料單!P1287</f>
        <v/>
      </c>
      <c r="P1425" s="32" t="str">
        <f>料單!Q1287</f>
        <v/>
      </c>
      <c r="Q1425" s="32" t="str">
        <f>料單!R1287</f>
        <v/>
      </c>
      <c r="R1425" s="32">
        <f>料單!S1287</f>
        <v>0</v>
      </c>
    </row>
    <row r="1426" spans="1:18" x14ac:dyDescent="0.25">
      <c r="A1426" s="32">
        <f>[1]板材才數分析.!D989</f>
        <v>33028</v>
      </c>
      <c r="B1426" s="32">
        <f>料單!E1288</f>
        <v>0</v>
      </c>
      <c r="C1426" s="32">
        <f>料單!L1288</f>
        <v>0</v>
      </c>
      <c r="D1426" s="32" t="str">
        <f>料單!M1288</f>
        <v/>
      </c>
      <c r="E1426" s="32">
        <f>料單!F1288</f>
        <v>0</v>
      </c>
      <c r="F1426" s="32" t="str">
        <f>料單!G1288</f>
        <v/>
      </c>
      <c r="G1426" s="32">
        <f>料單!H1288</f>
        <v>0</v>
      </c>
      <c r="H1426" s="32" t="str">
        <f>料單!I1288</f>
        <v/>
      </c>
      <c r="I1426" s="32">
        <f>料單!J1288</f>
        <v>0</v>
      </c>
      <c r="J1426" s="32">
        <f>料單!K1288</f>
        <v>0</v>
      </c>
      <c r="K1426" s="53">
        <f ca="1">板材才數分析.!O989</f>
        <v>0</v>
      </c>
      <c r="M1426" s="32" t="str">
        <f>IFERROR(
    INDEX(單價表!$E$3:$M$1000,
          MATCH($C1426, 單價表!$B$3:$B$1000, 0),
          MATCH($I1426, 單價表!$E$2:$M$2, 0)
    ),
    ""
)</f>
        <v/>
      </c>
      <c r="O1426" s="32" t="str">
        <f>料單!P1288</f>
        <v/>
      </c>
      <c r="P1426" s="32" t="str">
        <f>料單!Q1288</f>
        <v/>
      </c>
      <c r="Q1426" s="32" t="str">
        <f>料單!R1288</f>
        <v/>
      </c>
      <c r="R1426" s="32">
        <f>料單!S1288</f>
        <v>0</v>
      </c>
    </row>
    <row r="1427" spans="1:18" x14ac:dyDescent="0.25">
      <c r="A1427" s="32">
        <f>[1]板材才數分析.!D990</f>
        <v>33029</v>
      </c>
      <c r="B1427" s="32">
        <f>料單!E1289</f>
        <v>0</v>
      </c>
      <c r="C1427" s="32">
        <f>料單!L1289</f>
        <v>0</v>
      </c>
      <c r="D1427" s="32" t="str">
        <f>料單!M1289</f>
        <v/>
      </c>
      <c r="E1427" s="32">
        <f>料單!F1289</f>
        <v>0</v>
      </c>
      <c r="F1427" s="32" t="str">
        <f>料單!G1289</f>
        <v/>
      </c>
      <c r="G1427" s="32">
        <f>料單!H1289</f>
        <v>0</v>
      </c>
      <c r="H1427" s="32" t="str">
        <f>料單!I1289</f>
        <v/>
      </c>
      <c r="I1427" s="32">
        <f>料單!J1289</f>
        <v>0</v>
      </c>
      <c r="J1427" s="32">
        <f>料單!K1289</f>
        <v>0</v>
      </c>
      <c r="K1427" s="53">
        <f ca="1">板材才數分析.!O990</f>
        <v>0</v>
      </c>
      <c r="M1427" s="32" t="str">
        <f>IFERROR(
    INDEX(單價表!$E$3:$M$1000,
          MATCH($C1427, 單價表!$B$3:$B$1000, 0),
          MATCH($I1427, 單價表!$E$2:$M$2, 0)
    ),
    ""
)</f>
        <v/>
      </c>
      <c r="O1427" s="32" t="str">
        <f>料單!P1289</f>
        <v/>
      </c>
      <c r="P1427" s="32" t="str">
        <f>料單!Q1289</f>
        <v/>
      </c>
      <c r="Q1427" s="32" t="str">
        <f>料單!R1289</f>
        <v/>
      </c>
      <c r="R1427" s="32">
        <f>料單!S1289</f>
        <v>0</v>
      </c>
    </row>
    <row r="1428" spans="1:18" x14ac:dyDescent="0.25">
      <c r="A1428" s="32">
        <f>[1]板材才數分析.!D991</f>
        <v>33030</v>
      </c>
      <c r="B1428" s="32">
        <f>料單!E1290</f>
        <v>0</v>
      </c>
      <c r="C1428" s="32">
        <f>料單!L1290</f>
        <v>0</v>
      </c>
      <c r="D1428" s="32" t="str">
        <f>料單!M1290</f>
        <v/>
      </c>
      <c r="E1428" s="32">
        <f>料單!F1290</f>
        <v>0</v>
      </c>
      <c r="F1428" s="32" t="str">
        <f>料單!G1290</f>
        <v/>
      </c>
      <c r="G1428" s="32">
        <f>料單!H1290</f>
        <v>0</v>
      </c>
      <c r="H1428" s="32" t="str">
        <f>料單!I1290</f>
        <v/>
      </c>
      <c r="I1428" s="32">
        <f>料單!J1290</f>
        <v>0</v>
      </c>
      <c r="J1428" s="32">
        <f>料單!K1290</f>
        <v>0</v>
      </c>
      <c r="K1428" s="53">
        <f ca="1">板材才數分析.!O991</f>
        <v>0</v>
      </c>
      <c r="M1428" s="32" t="str">
        <f>IFERROR(
    INDEX(單價表!$E$3:$M$1000,
          MATCH($C1428, 單價表!$B$3:$B$1000, 0),
          MATCH($I1428, 單價表!$E$2:$M$2, 0)
    ),
    ""
)</f>
        <v/>
      </c>
      <c r="O1428" s="32" t="str">
        <f>料單!P1290</f>
        <v/>
      </c>
      <c r="P1428" s="32" t="str">
        <f>料單!Q1290</f>
        <v/>
      </c>
      <c r="Q1428" s="32" t="str">
        <f>料單!R1290</f>
        <v/>
      </c>
      <c r="R1428" s="32">
        <f>料單!S1290</f>
        <v>0</v>
      </c>
    </row>
    <row r="1429" spans="1:18" x14ac:dyDescent="0.25">
      <c r="B1429" s="400"/>
      <c r="C1429" s="400"/>
      <c r="D1429" s="400"/>
      <c r="E1429" s="400"/>
      <c r="F1429" s="400"/>
      <c r="G1429" s="400"/>
      <c r="H1429" s="400"/>
      <c r="I1429" s="400"/>
      <c r="J1429" s="400"/>
      <c r="K1429" s="401"/>
      <c r="L1429" s="400" t="str">
        <f>IFERROR(VLOOKUP(C1429,[1]資料庫!$K$3:$AA$10,17,FALSE),"")</f>
        <v/>
      </c>
      <c r="M1429" s="400"/>
    </row>
    <row r="1430" spans="1:18" x14ac:dyDescent="0.25">
      <c r="B1430" s="400"/>
      <c r="C1430" s="400"/>
      <c r="D1430" s="400"/>
      <c r="E1430" s="400"/>
      <c r="F1430" s="400"/>
      <c r="G1430" s="400"/>
      <c r="H1430" s="400"/>
      <c r="I1430" s="400"/>
      <c r="J1430" s="400"/>
      <c r="K1430" s="401"/>
      <c r="L1430" s="400" t="str">
        <f>IFERROR(VLOOKUP(C1430,[1]資料庫!$K$3:$AA$10,17,FALSE),"")</f>
        <v/>
      </c>
      <c r="M1430" s="400"/>
    </row>
    <row r="1431" spans="1:18" x14ac:dyDescent="0.25">
      <c r="B1431" s="400"/>
      <c r="C1431" s="400"/>
      <c r="D1431" s="400"/>
      <c r="E1431" s="400"/>
      <c r="F1431" s="400"/>
      <c r="G1431" s="400"/>
      <c r="H1431" s="400"/>
      <c r="I1431" s="400"/>
      <c r="J1431" s="400"/>
      <c r="K1431" s="401"/>
      <c r="L1431" s="400" t="str">
        <f>IFERROR(VLOOKUP(C1431,[1]資料庫!$K$3:$AA$10,17,FALSE),"")</f>
        <v/>
      </c>
      <c r="M1431" s="400"/>
    </row>
    <row r="1432" spans="1:18" x14ac:dyDescent="0.25">
      <c r="B1432" s="400"/>
      <c r="C1432" s="400"/>
      <c r="D1432" s="400"/>
      <c r="E1432" s="400"/>
      <c r="F1432" s="400"/>
      <c r="G1432" s="400"/>
      <c r="H1432" s="400"/>
      <c r="I1432" s="400"/>
      <c r="J1432" s="400"/>
      <c r="K1432" s="401"/>
      <c r="L1432" s="400" t="str">
        <f>IFERROR(VLOOKUP(C1432,[1]資料庫!$K$3:$AA$10,17,FALSE),"")</f>
        <v/>
      </c>
      <c r="M1432" s="400"/>
    </row>
    <row r="1433" spans="1:18" x14ac:dyDescent="0.25">
      <c r="B1433" s="400"/>
      <c r="C1433" s="400"/>
      <c r="D1433" s="400"/>
      <c r="E1433" s="400"/>
      <c r="F1433" s="400"/>
      <c r="G1433" s="400"/>
      <c r="H1433" s="400"/>
      <c r="I1433" s="400"/>
      <c r="J1433" s="400"/>
      <c r="K1433" s="401"/>
      <c r="L1433" s="400" t="str">
        <f>IFERROR(VLOOKUP(C1433,[1]資料庫!$K$3:$AA$10,17,FALSE),"")</f>
        <v/>
      </c>
      <c r="M1433" s="400"/>
    </row>
    <row r="1434" spans="1:18" x14ac:dyDescent="0.25">
      <c r="B1434" s="400"/>
      <c r="C1434" s="400"/>
      <c r="D1434" s="400"/>
      <c r="E1434" s="400"/>
      <c r="F1434" s="400"/>
      <c r="G1434" s="400"/>
      <c r="H1434" s="400"/>
      <c r="I1434" s="400"/>
      <c r="J1434" s="400"/>
      <c r="K1434" s="401"/>
      <c r="L1434" s="400" t="str">
        <f>IFERROR(VLOOKUP(C1434,[1]資料庫!$K$3:$AA$10,17,FALSE),"")</f>
        <v/>
      </c>
      <c r="M1434" s="400"/>
    </row>
    <row r="1435" spans="1:18" x14ac:dyDescent="0.25">
      <c r="H1435" s="524" t="s">
        <v>67</v>
      </c>
      <c r="I1435" s="525"/>
      <c r="J1435" s="525"/>
      <c r="K1435" s="54">
        <f ca="1">SUM(K1399:K1434)</f>
        <v>0</v>
      </c>
      <c r="L1435" s="47"/>
      <c r="M1435" s="47"/>
      <c r="N1435" s="49"/>
      <c r="O1435" s="466">
        <f ca="1">SUM(N1399:N1434)</f>
        <v>0</v>
      </c>
      <c r="P1435" s="47"/>
    </row>
    <row r="1436" spans="1:18" x14ac:dyDescent="0.25">
      <c r="A1436" s="403" t="str">
        <f>料單!A1293</f>
        <v>櫃體名稱</v>
      </c>
      <c r="B1436" s="403">
        <f>料單!C1293</f>
        <v>0</v>
      </c>
    </row>
    <row r="1437" spans="1:18" x14ac:dyDescent="0.25">
      <c r="A1437" s="403" t="str">
        <f>料單!A1294</f>
        <v>櫃號</v>
      </c>
      <c r="B1437" s="403">
        <f>料單!C1294</f>
        <v>34</v>
      </c>
    </row>
    <row r="1438" spans="1:18" x14ac:dyDescent="0.25">
      <c r="A1438" s="403" t="str">
        <f>料單!A1295</f>
        <v>櫃高</v>
      </c>
      <c r="B1438" s="403">
        <f>料單!C1295</f>
        <v>0</v>
      </c>
    </row>
    <row r="1439" spans="1:18" x14ac:dyDescent="0.25">
      <c r="A1439" s="403" t="str">
        <f>料單!A1296</f>
        <v>櫃深</v>
      </c>
      <c r="B1439" s="403">
        <f>料單!C1296</f>
        <v>0</v>
      </c>
    </row>
    <row r="1440" spans="1:18" x14ac:dyDescent="0.25">
      <c r="A1440" s="403" t="str">
        <f>料單!A1297</f>
        <v>櫃寬</v>
      </c>
      <c r="B1440" s="403">
        <f>料單!C1297</f>
        <v>0</v>
      </c>
    </row>
    <row r="1441" spans="1:18" x14ac:dyDescent="0.25">
      <c r="A1441" s="46" t="s">
        <v>79</v>
      </c>
      <c r="B1441" s="46" t="s">
        <v>236</v>
      </c>
      <c r="C1441" s="46" t="s">
        <v>1651</v>
      </c>
      <c r="D1441" s="46" t="s">
        <v>81</v>
      </c>
      <c r="E1441" s="46" t="s">
        <v>0</v>
      </c>
      <c r="F1441" s="46" t="s">
        <v>17</v>
      </c>
      <c r="G1441" s="46" t="s">
        <v>1</v>
      </c>
      <c r="H1441" s="46" t="s">
        <v>17</v>
      </c>
      <c r="I1441" s="46" t="s">
        <v>85</v>
      </c>
      <c r="J1441" s="46" t="s">
        <v>66</v>
      </c>
      <c r="K1441" s="61" t="s">
        <v>2726</v>
      </c>
      <c r="L1441" s="46" t="s">
        <v>87</v>
      </c>
      <c r="M1441" s="46" t="s">
        <v>234</v>
      </c>
      <c r="N1441" s="50" t="s">
        <v>88</v>
      </c>
      <c r="O1441" s="46" t="s">
        <v>9</v>
      </c>
      <c r="P1441" s="46" t="s">
        <v>9</v>
      </c>
      <c r="Q1441" s="46" t="s">
        <v>9</v>
      </c>
      <c r="R1441" s="46" t="s">
        <v>9</v>
      </c>
    </row>
    <row r="1442" spans="1:18" x14ac:dyDescent="0.25">
      <c r="A1442" s="32">
        <f>料單!C1300</f>
        <v>34001</v>
      </c>
      <c r="B1442" s="32" t="str">
        <f>料單!E1300</f>
        <v>頂板</v>
      </c>
      <c r="C1442" s="32">
        <f>料單!L1300</f>
        <v>0</v>
      </c>
      <c r="D1442" s="32" t="str">
        <f>料單!M1300</f>
        <v/>
      </c>
      <c r="E1442" s="32">
        <f>料單!F1300</f>
        <v>-36</v>
      </c>
      <c r="F1442" s="32" t="str">
        <f>料單!G1300</f>
        <v>AA</v>
      </c>
      <c r="G1442" s="32">
        <f>料單!H1300</f>
        <v>0</v>
      </c>
      <c r="H1442" s="32" t="str">
        <f>料單!I1300</f>
        <v/>
      </c>
      <c r="I1442" s="32">
        <f>料單!J1300</f>
        <v>18</v>
      </c>
      <c r="J1442" s="32">
        <f>料單!K1300</f>
        <v>0</v>
      </c>
      <c r="K1442" s="53">
        <f ca="1">表格15[[#Totals],[板材
才數]]</f>
        <v>0</v>
      </c>
      <c r="L1442" s="32" t="str">
        <f>IFERROR(VLOOKUP(C1442,[1]資料庫!$K$3:$AA$10,17,FALSE),"")</f>
        <v/>
      </c>
      <c r="M1442" s="32">
        <f>IFERROR(
    INDEX(單價表!$E$3:$M$1000,
          MATCH($C1442, 單價表!$B$3:$B$1000, 0),
          MATCH($I1442, 單價表!$E$2:$M$2, 0)
    ),
    ""
)</f>
        <v>99</v>
      </c>
      <c r="N1442" s="35">
        <f t="shared" ref="N1442:N1458" ca="1" si="39">IFERROR((K1442*M1442),"")</f>
        <v>0</v>
      </c>
      <c r="O1442" s="32" t="str">
        <f>料單!P1300</f>
        <v>背板溝</v>
      </c>
      <c r="P1442" s="32" t="str">
        <f>料單!Q1300</f>
        <v>側</v>
      </c>
      <c r="Q1442" s="32" t="str">
        <f>料單!R1300</f>
        <v/>
      </c>
      <c r="R1442" s="32">
        <f>料單!S1300</f>
        <v>0</v>
      </c>
    </row>
    <row r="1443" spans="1:18" x14ac:dyDescent="0.25">
      <c r="A1443" s="32">
        <f>料單!C1301</f>
        <v>34002</v>
      </c>
      <c r="B1443" s="32" t="str">
        <f>料單!E1301</f>
        <v>底板</v>
      </c>
      <c r="C1443" s="32">
        <f>料單!L1301</f>
        <v>0</v>
      </c>
      <c r="D1443" s="32" t="str">
        <f>料單!M1301</f>
        <v/>
      </c>
      <c r="E1443" s="32">
        <f>料單!F1301</f>
        <v>-36</v>
      </c>
      <c r="F1443" s="32" t="str">
        <f>料單!G1301</f>
        <v>AA</v>
      </c>
      <c r="G1443" s="32">
        <f>料單!H1301</f>
        <v>0</v>
      </c>
      <c r="H1443" s="32" t="str">
        <f>料單!I1301</f>
        <v/>
      </c>
      <c r="I1443" s="32">
        <f>料單!J1301</f>
        <v>18</v>
      </c>
      <c r="J1443" s="32">
        <f>料單!K1301</f>
        <v>0</v>
      </c>
      <c r="K1443" s="53">
        <f ca="1">表格15[[#Totals],[板材
才數]]</f>
        <v>0</v>
      </c>
      <c r="L1443" s="32" t="str">
        <f>IFERROR(VLOOKUP(C1443,[1]資料庫!$K$3:$AA$10,17,FALSE),"")</f>
        <v/>
      </c>
      <c r="M1443" s="32">
        <f>IFERROR(
    INDEX(單價表!$E$3:$M$1000,
          MATCH($C1443, 單價表!$B$3:$B$1000, 0),
          MATCH($I1443, 單價表!$E$2:$M$2, 0)
    ),
    ""
)</f>
        <v>99</v>
      </c>
      <c r="N1443" s="35">
        <f t="shared" ca="1" si="39"/>
        <v>0</v>
      </c>
      <c r="O1443" s="32" t="str">
        <f>料單!P1301</f>
        <v>背板溝</v>
      </c>
      <c r="P1443" s="32" t="str">
        <f>料單!Q1301</f>
        <v>側</v>
      </c>
      <c r="Q1443" s="32" t="str">
        <f>料單!R1301</f>
        <v/>
      </c>
      <c r="R1443" s="32">
        <f>料單!S1301</f>
        <v>0</v>
      </c>
    </row>
    <row r="1444" spans="1:18" x14ac:dyDescent="0.25">
      <c r="A1444" s="32">
        <f>料單!C1302</f>
        <v>34003</v>
      </c>
      <c r="B1444" s="32" t="str">
        <f>料單!E1302</f>
        <v>左側板</v>
      </c>
      <c r="C1444" s="32">
        <f>料單!L1302</f>
        <v>0</v>
      </c>
      <c r="D1444" s="32" t="str">
        <f>料單!M1302</f>
        <v/>
      </c>
      <c r="E1444" s="32">
        <f>料單!F1302</f>
        <v>0</v>
      </c>
      <c r="F1444" s="32" t="str">
        <f>料單!G1302</f>
        <v>AA</v>
      </c>
      <c r="G1444" s="32">
        <f>料單!H1302</f>
        <v>0</v>
      </c>
      <c r="H1444" s="32" t="str">
        <f>料單!I1302</f>
        <v>AA</v>
      </c>
      <c r="I1444" s="32">
        <f>料單!J1302</f>
        <v>18</v>
      </c>
      <c r="J1444" s="32">
        <f>料單!K1302</f>
        <v>0</v>
      </c>
      <c r="K1444" s="53">
        <f ca="1">表格15[[#Totals],[板材
才數]]</f>
        <v>0</v>
      </c>
      <c r="L1444" s="32" t="str">
        <f>IFERROR(VLOOKUP(C1444,[1]資料庫!$K$3:$AA$10,17,FALSE),"")</f>
        <v/>
      </c>
      <c r="M1444" s="32">
        <f>IFERROR(
    INDEX(單價表!$E$3:$M$1000,
          MATCH($C1444, 單價表!$B$3:$B$1000, 0),
          MATCH($I1444, 單價表!$E$2:$M$2, 0)
    ),
    ""
)</f>
        <v>99</v>
      </c>
      <c r="N1444" s="35">
        <f t="shared" ca="1" si="39"/>
        <v>0</v>
      </c>
      <c r="O1444" s="32" t="str">
        <f>料單!P1302</f>
        <v>背板溝</v>
      </c>
      <c r="P1444" s="32" t="str">
        <f>料單!Q1302</f>
        <v>面</v>
      </c>
      <c r="Q1444" s="32" t="str">
        <f>料單!R1302</f>
        <v>排</v>
      </c>
      <c r="R1444" s="32">
        <f>料單!S1302</f>
        <v>0</v>
      </c>
    </row>
    <row r="1445" spans="1:18" x14ac:dyDescent="0.25">
      <c r="A1445" s="32">
        <f>料單!C1303</f>
        <v>34004</v>
      </c>
      <c r="B1445" s="32" t="str">
        <f>料單!E1303</f>
        <v>右側板</v>
      </c>
      <c r="C1445" s="32">
        <f>料單!L1303</f>
        <v>0</v>
      </c>
      <c r="D1445" s="32" t="str">
        <f>料單!M1303</f>
        <v/>
      </c>
      <c r="E1445" s="32">
        <f>料單!F1303</f>
        <v>0</v>
      </c>
      <c r="F1445" s="32" t="str">
        <f>料單!G1303</f>
        <v>AA</v>
      </c>
      <c r="G1445" s="32">
        <f>料單!H1303</f>
        <v>0</v>
      </c>
      <c r="H1445" s="32" t="str">
        <f>料單!I1303</f>
        <v>AA</v>
      </c>
      <c r="I1445" s="32">
        <f>料單!J1303</f>
        <v>18</v>
      </c>
      <c r="J1445" s="32">
        <f>料單!K1303</f>
        <v>0</v>
      </c>
      <c r="K1445" s="53">
        <f ca="1">表格15[[#Totals],[板材
才數]]</f>
        <v>0</v>
      </c>
      <c r="L1445" s="32" t="str">
        <f>IFERROR(VLOOKUP(C1445,[1]資料庫!$K$3:$AA$10,17,FALSE),"")</f>
        <v/>
      </c>
      <c r="M1445" s="32">
        <f>IFERROR(
    INDEX(單價表!$E$3:$M$1000,
          MATCH($C1445, 單價表!$B$3:$B$1000, 0),
          MATCH($I1445, 單價表!$E$2:$M$2, 0)
    ),
    ""
)</f>
        <v>99</v>
      </c>
      <c r="N1445" s="35">
        <f t="shared" ca="1" si="39"/>
        <v>0</v>
      </c>
      <c r="O1445" s="32" t="str">
        <f>料單!P1303</f>
        <v>背板溝</v>
      </c>
      <c r="P1445" s="32" t="str">
        <f>料單!Q1303</f>
        <v>面</v>
      </c>
      <c r="Q1445" s="32" t="str">
        <f>料單!R1303</f>
        <v>排</v>
      </c>
      <c r="R1445" s="32">
        <f>料單!S1303</f>
        <v>0</v>
      </c>
    </row>
    <row r="1446" spans="1:18" x14ac:dyDescent="0.25">
      <c r="A1446" s="32">
        <f>料單!C1304</f>
        <v>34005</v>
      </c>
      <c r="B1446" s="32" t="str">
        <f>料單!E1304</f>
        <v>背板</v>
      </c>
      <c r="C1446" s="32">
        <f>料單!L1304</f>
        <v>0</v>
      </c>
      <c r="D1446" s="32" t="str">
        <f>料單!M1304</f>
        <v/>
      </c>
      <c r="E1446" s="32">
        <f>料單!F1304</f>
        <v>-22</v>
      </c>
      <c r="F1446" s="32" t="str">
        <f>料單!G1304</f>
        <v/>
      </c>
      <c r="G1446" s="32">
        <f>料單!H1304</f>
        <v>-22</v>
      </c>
      <c r="H1446" s="32" t="str">
        <f>料單!I1304</f>
        <v/>
      </c>
      <c r="I1446" s="32">
        <f>料單!J1304</f>
        <v>4</v>
      </c>
      <c r="J1446" s="32">
        <f>料單!K1304</f>
        <v>0</v>
      </c>
      <c r="K1446" s="53">
        <f ca="1">表格15[[#Totals],[板材
才數]]</f>
        <v>0</v>
      </c>
      <c r="L1446" s="32" t="str">
        <f>IFERROR(VLOOKUP(C1446,[1]資料庫!$K$3:$AA$10,17,FALSE),"")</f>
        <v/>
      </c>
      <c r="M1446" s="32">
        <f>IFERROR(
    INDEX(單價表!$E$3:$M$1000,
          MATCH($C1446, 單價表!$B$3:$B$1000, 0),
          MATCH($I1446, 單價表!$E$2:$M$2, 0)
    ),
    ""
)</f>
        <v>43</v>
      </c>
      <c r="N1446" s="35">
        <f t="shared" ca="1" si="39"/>
        <v>0</v>
      </c>
      <c r="O1446" s="32" t="str">
        <f>料單!P1304</f>
        <v/>
      </c>
      <c r="P1446" s="32" t="str">
        <f>料單!Q1304</f>
        <v/>
      </c>
      <c r="Q1446" s="32" t="str">
        <f>料單!R1304</f>
        <v/>
      </c>
      <c r="R1446" s="32">
        <f>料單!S1304</f>
        <v>0</v>
      </c>
    </row>
    <row r="1447" spans="1:18" x14ac:dyDescent="0.25">
      <c r="A1447" s="32">
        <f>料單!C1305</f>
        <v>34006</v>
      </c>
      <c r="B1447" s="32" t="str">
        <f>料單!E1305</f>
        <v>背拉桿</v>
      </c>
      <c r="C1447" s="32">
        <f>料單!L1305</f>
        <v>0</v>
      </c>
      <c r="D1447" s="32" t="str">
        <f>料單!M1305</f>
        <v/>
      </c>
      <c r="E1447" s="32">
        <f>料單!F1305</f>
        <v>-36</v>
      </c>
      <c r="F1447" s="32" t="str">
        <f>料單!G1305</f>
        <v>AA</v>
      </c>
      <c r="G1447" s="32">
        <f>料單!H1305</f>
        <v>120</v>
      </c>
      <c r="H1447" s="32" t="str">
        <f>料單!I1305</f>
        <v/>
      </c>
      <c r="I1447" s="32">
        <f>料單!J1305</f>
        <v>18</v>
      </c>
      <c r="J1447" s="32">
        <f>料單!K1305</f>
        <v>0</v>
      </c>
      <c r="K1447" s="53">
        <f ca="1">表格15[[#Totals],[板材
才數]]</f>
        <v>0</v>
      </c>
      <c r="L1447" s="32" t="str">
        <f>IFERROR(VLOOKUP(C1447,[1]資料庫!$K$3:$AA$10,17,FALSE),"")</f>
        <v/>
      </c>
      <c r="M1447" s="32">
        <f>IFERROR(
    INDEX(單價表!$E$3:$M$1000,
          MATCH($C1447, 單價表!$B$3:$B$1000, 0),
          MATCH($I1447, 單價表!$E$2:$M$2, 0)
    ),
    ""
)</f>
        <v>99</v>
      </c>
      <c r="N1447" s="35">
        <f t="shared" ca="1" si="39"/>
        <v>0</v>
      </c>
      <c r="O1447" s="32" t="str">
        <f>料單!P1305</f>
        <v/>
      </c>
      <c r="P1447" s="32" t="str">
        <f>料單!Q1305</f>
        <v>側</v>
      </c>
      <c r="Q1447" s="32" t="str">
        <f>料單!R1305</f>
        <v/>
      </c>
      <c r="R1447" s="32">
        <f>料單!S1305</f>
        <v>0</v>
      </c>
    </row>
    <row r="1448" spans="1:18" x14ac:dyDescent="0.25">
      <c r="A1448" s="32">
        <f>料單!C1306</f>
        <v>34007</v>
      </c>
      <c r="B1448" s="32" t="str">
        <f>料單!E1306</f>
        <v>活隔</v>
      </c>
      <c r="C1448" s="32">
        <f>料單!L1306</f>
        <v>0</v>
      </c>
      <c r="D1448" s="32" t="str">
        <f>料單!M1306</f>
        <v/>
      </c>
      <c r="E1448" s="32">
        <f>料單!F1306</f>
        <v>0</v>
      </c>
      <c r="F1448" s="32" t="str">
        <f>料單!G1306</f>
        <v>AA</v>
      </c>
      <c r="G1448" s="32">
        <f>料單!H1306</f>
        <v>-32</v>
      </c>
      <c r="H1448" s="32" t="str">
        <f>料單!I1306</f>
        <v>AA</v>
      </c>
      <c r="I1448" s="32">
        <f>料單!J1306</f>
        <v>18</v>
      </c>
      <c r="J1448" s="32">
        <f>料單!K1306</f>
        <v>0</v>
      </c>
      <c r="K1448" s="53">
        <f ca="1">表格15[[#Totals],[板材
才數]]</f>
        <v>0</v>
      </c>
      <c r="L1448" s="32" t="str">
        <f>IFERROR(VLOOKUP(C1448,[1]資料庫!$K$3:$AA$10,17,FALSE),"")</f>
        <v/>
      </c>
      <c r="M1448" s="32">
        <f>IFERROR(
    INDEX(單價表!$E$3:$M$1000,
          MATCH($C1448, 單價表!$B$3:$B$1000, 0),
          MATCH($I1448, 單價表!$E$2:$M$2, 0)
    ),
    ""
)</f>
        <v>99</v>
      </c>
      <c r="N1448" s="35">
        <f t="shared" ca="1" si="39"/>
        <v>0</v>
      </c>
      <c r="O1448" s="32" t="str">
        <f>料單!P1306</f>
        <v/>
      </c>
      <c r="P1448" s="32" t="str">
        <f>料單!Q1306</f>
        <v/>
      </c>
      <c r="Q1448" s="32" t="str">
        <f>料單!R1306</f>
        <v/>
      </c>
      <c r="R1448" s="32">
        <f>料單!S1306</f>
        <v>0</v>
      </c>
    </row>
    <row r="1449" spans="1:18" x14ac:dyDescent="0.25">
      <c r="A1449" s="32">
        <f>料單!C1307</f>
        <v>34008</v>
      </c>
      <c r="B1449" s="32" t="str">
        <f>料單!E1307</f>
        <v>固隔</v>
      </c>
      <c r="C1449" s="32">
        <f>料單!L1307</f>
        <v>0</v>
      </c>
      <c r="D1449" s="32" t="str">
        <f>料單!M1307</f>
        <v/>
      </c>
      <c r="E1449" s="32">
        <f>料單!F1307</f>
        <v>0</v>
      </c>
      <c r="F1449" s="32" t="str">
        <f>料單!G1307</f>
        <v>AA</v>
      </c>
      <c r="G1449" s="32">
        <f>料單!H1307</f>
        <v>-22</v>
      </c>
      <c r="H1449" s="32" t="str">
        <f>料單!I1307</f>
        <v/>
      </c>
      <c r="I1449" s="32">
        <f>料單!J1307</f>
        <v>18</v>
      </c>
      <c r="J1449" s="32">
        <f>料單!K1307</f>
        <v>0</v>
      </c>
      <c r="K1449" s="53">
        <f ca="1">表格15[[#Totals],[板材
才數]]</f>
        <v>0</v>
      </c>
      <c r="L1449" s="32" t="str">
        <f>IFERROR(VLOOKUP(C1449,[1]資料庫!$K$3:$AA$10,17,FALSE),"")</f>
        <v/>
      </c>
      <c r="M1449" s="32">
        <f>IFERROR(
    INDEX(單價表!$E$3:$M$1000,
          MATCH($C1449, 單價表!$B$3:$B$1000, 0),
          MATCH($I1449, 單價表!$E$2:$M$2, 0)
    ),
    ""
)</f>
        <v>99</v>
      </c>
      <c r="N1449" s="35">
        <f t="shared" ca="1" si="39"/>
        <v>0</v>
      </c>
      <c r="O1449" s="32" t="str">
        <f>料單!P1307</f>
        <v/>
      </c>
      <c r="P1449" s="32" t="str">
        <f>料單!Q1307</f>
        <v>固</v>
      </c>
      <c r="Q1449" s="32" t="str">
        <f>料單!R1307</f>
        <v/>
      </c>
      <c r="R1449" s="32">
        <f>料單!S1307</f>
        <v>0</v>
      </c>
    </row>
    <row r="1450" spans="1:18" x14ac:dyDescent="0.25">
      <c r="A1450" s="32">
        <f>料單!C1308</f>
        <v>34009</v>
      </c>
      <c r="B1450" s="32">
        <f>料單!E1308</f>
        <v>0</v>
      </c>
      <c r="C1450" s="32">
        <f>料單!L1308</f>
        <v>0</v>
      </c>
      <c r="D1450" s="32" t="str">
        <f>料單!M1308</f>
        <v/>
      </c>
      <c r="E1450" s="32">
        <f>料單!F1308</f>
        <v>0</v>
      </c>
      <c r="F1450" s="32" t="str">
        <f>料單!G1308</f>
        <v/>
      </c>
      <c r="G1450" s="32">
        <f>料單!H1308</f>
        <v>0</v>
      </c>
      <c r="H1450" s="32" t="str">
        <f>料單!I1308</f>
        <v/>
      </c>
      <c r="I1450" s="32">
        <f>料單!J1308</f>
        <v>0</v>
      </c>
      <c r="J1450" s="32">
        <f>料單!K1308</f>
        <v>0</v>
      </c>
      <c r="K1450" s="53">
        <f ca="1">表格15[[#Totals],[板材
才數]]</f>
        <v>0</v>
      </c>
      <c r="L1450" s="32" t="str">
        <f>IFERROR(VLOOKUP(C1450,[1]資料庫!$K$3:$AA$10,17,FALSE),"")</f>
        <v/>
      </c>
      <c r="M1450" s="32" t="str">
        <f>IFERROR(
    INDEX(單價表!$E$3:$M$1000,
          MATCH($C1450, 單價表!$B$3:$B$1000, 0),
          MATCH($I1450, 單價表!$E$2:$M$2, 0)
    ),
    ""
)</f>
        <v/>
      </c>
      <c r="N1450" s="35" t="str">
        <f t="shared" ca="1" si="39"/>
        <v/>
      </c>
      <c r="O1450" s="32" t="str">
        <f>料單!P1308</f>
        <v/>
      </c>
      <c r="P1450" s="32" t="str">
        <f>料單!Q1308</f>
        <v/>
      </c>
      <c r="Q1450" s="32" t="str">
        <f>料單!R1308</f>
        <v/>
      </c>
      <c r="R1450" s="32">
        <f>料單!S1308</f>
        <v>0</v>
      </c>
    </row>
    <row r="1451" spans="1:18" x14ac:dyDescent="0.25">
      <c r="A1451" s="32">
        <f>料單!C1309</f>
        <v>34010</v>
      </c>
      <c r="B1451" s="32">
        <f>料單!E1309</f>
        <v>0</v>
      </c>
      <c r="C1451" s="32">
        <f>料單!L1309</f>
        <v>0</v>
      </c>
      <c r="D1451" s="32" t="str">
        <f>料單!M1309</f>
        <v/>
      </c>
      <c r="E1451" s="32">
        <f>料單!F1309</f>
        <v>0</v>
      </c>
      <c r="F1451" s="32" t="str">
        <f>料單!G1309</f>
        <v/>
      </c>
      <c r="G1451" s="32">
        <f>料單!H1309</f>
        <v>0</v>
      </c>
      <c r="H1451" s="32" t="str">
        <f>料單!I1309</f>
        <v/>
      </c>
      <c r="I1451" s="32">
        <f>料單!J1309</f>
        <v>0</v>
      </c>
      <c r="J1451" s="32">
        <f>料單!K1309</f>
        <v>0</v>
      </c>
      <c r="K1451" s="53">
        <f ca="1">表格15[[#Totals],[板材
才數]]</f>
        <v>0</v>
      </c>
      <c r="L1451" s="32" t="str">
        <f>IFERROR(VLOOKUP(C1451,[1]資料庫!$K$3:$AA$10,17,FALSE),"")</f>
        <v/>
      </c>
      <c r="M1451" s="32" t="str">
        <f>IFERROR(
    INDEX(單價表!$E$3:$M$1000,
          MATCH($C1451, 單價表!$B$3:$B$1000, 0),
          MATCH($I1451, 單價表!$E$2:$M$2, 0)
    ),
    ""
)</f>
        <v/>
      </c>
      <c r="N1451" s="35" t="str">
        <f t="shared" ca="1" si="39"/>
        <v/>
      </c>
      <c r="O1451" s="32" t="str">
        <f>料單!P1309</f>
        <v/>
      </c>
      <c r="P1451" s="32" t="str">
        <f>料單!Q1309</f>
        <v/>
      </c>
      <c r="Q1451" s="32" t="str">
        <f>料單!R1309</f>
        <v/>
      </c>
      <c r="R1451" s="32">
        <f>料單!S1309</f>
        <v>0</v>
      </c>
    </row>
    <row r="1452" spans="1:18" x14ac:dyDescent="0.25">
      <c r="A1452" s="32">
        <f>料單!C1310</f>
        <v>34011</v>
      </c>
      <c r="B1452" s="32">
        <f>料單!E1310</f>
        <v>0</v>
      </c>
      <c r="C1452" s="32">
        <f>料單!L1310</f>
        <v>0</v>
      </c>
      <c r="D1452" s="32">
        <f>料單!M1310</f>
        <v>0</v>
      </c>
      <c r="E1452" s="32">
        <f>料單!F1310</f>
        <v>0</v>
      </c>
      <c r="F1452" s="32" t="str">
        <f>料單!G1310</f>
        <v/>
      </c>
      <c r="G1452" s="32">
        <f>料單!H1310</f>
        <v>0</v>
      </c>
      <c r="H1452" s="32" t="str">
        <f>料單!I1310</f>
        <v/>
      </c>
      <c r="I1452" s="32">
        <f>料單!J1310</f>
        <v>0</v>
      </c>
      <c r="J1452" s="32">
        <f>料單!K1310</f>
        <v>0</v>
      </c>
      <c r="K1452" s="53">
        <f ca="1">表格15[[#Totals],[板材
才數]]</f>
        <v>0</v>
      </c>
      <c r="L1452" s="32" t="str">
        <f>IFERROR(VLOOKUP(C1452,[1]資料庫!$K$3:$AA$10,17,FALSE),"")</f>
        <v/>
      </c>
      <c r="M1452" s="32" t="str">
        <f>IFERROR(
    INDEX(單價表!$E$3:$M$1000,
          MATCH($C1452, 單價表!$B$3:$B$1000, 0),
          MATCH($I1452, 單價表!$E$2:$M$2, 0)
    ),
    ""
)</f>
        <v/>
      </c>
      <c r="N1452" s="35" t="str">
        <f t="shared" ca="1" si="39"/>
        <v/>
      </c>
      <c r="O1452" s="32" t="str">
        <f>料單!P1310</f>
        <v/>
      </c>
      <c r="P1452" s="32" t="str">
        <f>料單!Q1310</f>
        <v/>
      </c>
      <c r="Q1452" s="32" t="str">
        <f>料單!R1310</f>
        <v/>
      </c>
      <c r="R1452" s="32">
        <f>料單!S1310</f>
        <v>0</v>
      </c>
    </row>
    <row r="1453" spans="1:18" x14ac:dyDescent="0.25">
      <c r="A1453" s="32">
        <f>料單!C1311</f>
        <v>34012</v>
      </c>
      <c r="B1453" s="32">
        <f>料單!E1311</f>
        <v>0</v>
      </c>
      <c r="C1453" s="32">
        <f>料單!L1311</f>
        <v>0</v>
      </c>
      <c r="D1453" s="32">
        <f>料單!M1311</f>
        <v>0</v>
      </c>
      <c r="E1453" s="32">
        <f>料單!F1311</f>
        <v>0</v>
      </c>
      <c r="F1453" s="32" t="str">
        <f>料單!G1311</f>
        <v/>
      </c>
      <c r="G1453" s="32">
        <f>料單!H1311</f>
        <v>0</v>
      </c>
      <c r="H1453" s="32" t="str">
        <f>料單!I1311</f>
        <v/>
      </c>
      <c r="I1453" s="32">
        <f>料單!J1311</f>
        <v>0</v>
      </c>
      <c r="J1453" s="32">
        <f>料單!K1311</f>
        <v>0</v>
      </c>
      <c r="K1453" s="53">
        <f ca="1">表格15[[#Totals],[板材
才數]]</f>
        <v>0</v>
      </c>
      <c r="L1453" s="32" t="str">
        <f>IFERROR(VLOOKUP(C1453,[1]資料庫!$K$3:$AA$10,17,FALSE),"")</f>
        <v/>
      </c>
      <c r="M1453" s="32" t="str">
        <f>IFERROR(
    INDEX(單價表!$E$3:$M$1000,
          MATCH($C1453, 單價表!$B$3:$B$1000, 0),
          MATCH($I1453, 單價表!$E$2:$M$2, 0)
    ),
    ""
)</f>
        <v/>
      </c>
      <c r="N1453" s="35" t="str">
        <f t="shared" ca="1" si="39"/>
        <v/>
      </c>
      <c r="O1453" s="32" t="str">
        <f>料單!P1311</f>
        <v/>
      </c>
      <c r="P1453" s="32" t="str">
        <f>料單!Q1311</f>
        <v/>
      </c>
      <c r="Q1453" s="32" t="str">
        <f>料單!R1311</f>
        <v/>
      </c>
      <c r="R1453" s="32">
        <f>料單!S1311</f>
        <v>0</v>
      </c>
    </row>
    <row r="1454" spans="1:18" x14ac:dyDescent="0.25">
      <c r="A1454" s="32">
        <f>料單!C1312</f>
        <v>34013</v>
      </c>
      <c r="B1454" s="32">
        <f>料單!E1312</f>
        <v>0</v>
      </c>
      <c r="C1454" s="32">
        <f>料單!L1312</f>
        <v>0</v>
      </c>
      <c r="D1454" s="32">
        <f>料單!M1312</f>
        <v>0</v>
      </c>
      <c r="E1454" s="32">
        <f>料單!F1312</f>
        <v>0</v>
      </c>
      <c r="F1454" s="32" t="str">
        <f>料單!G1312</f>
        <v/>
      </c>
      <c r="G1454" s="32">
        <f>料單!H1312</f>
        <v>0</v>
      </c>
      <c r="H1454" s="32" t="str">
        <f>料單!I1312</f>
        <v/>
      </c>
      <c r="I1454" s="32">
        <f>料單!J1312</f>
        <v>0</v>
      </c>
      <c r="J1454" s="32">
        <f>料單!K1312</f>
        <v>0</v>
      </c>
      <c r="K1454" s="53">
        <f ca="1">表格15[[#Totals],[板材
才數]]</f>
        <v>0</v>
      </c>
      <c r="L1454" s="32" t="str">
        <f>IFERROR(VLOOKUP(C1454,[1]資料庫!$K$3:$AA$10,17,FALSE),"")</f>
        <v/>
      </c>
      <c r="M1454" s="32" t="str">
        <f>IFERROR(
    INDEX(單價表!$E$3:$M$1000,
          MATCH($C1454, 單價表!$B$3:$B$1000, 0),
          MATCH($I1454, 單價表!$E$2:$M$2, 0)
    ),
    ""
)</f>
        <v/>
      </c>
      <c r="N1454" s="35" t="str">
        <f t="shared" ca="1" si="39"/>
        <v/>
      </c>
      <c r="O1454" s="32" t="str">
        <f>料單!P1312</f>
        <v/>
      </c>
      <c r="P1454" s="32" t="str">
        <f>料單!Q1312</f>
        <v/>
      </c>
      <c r="Q1454" s="32" t="str">
        <f>料單!R1312</f>
        <v/>
      </c>
      <c r="R1454" s="32">
        <f>料單!S1312</f>
        <v>0</v>
      </c>
    </row>
    <row r="1455" spans="1:18" x14ac:dyDescent="0.25">
      <c r="A1455" s="32">
        <f>料單!C1313</f>
        <v>34014</v>
      </c>
      <c r="B1455" s="32">
        <f>料單!E1313</f>
        <v>0</v>
      </c>
      <c r="C1455" s="32">
        <f>料單!L1313</f>
        <v>0</v>
      </c>
      <c r="D1455" s="32">
        <f>料單!M1313</f>
        <v>0</v>
      </c>
      <c r="E1455" s="32">
        <f>料單!F1313</f>
        <v>0</v>
      </c>
      <c r="F1455" s="32" t="str">
        <f>料單!G1313</f>
        <v/>
      </c>
      <c r="G1455" s="32">
        <f>料單!H1313</f>
        <v>0</v>
      </c>
      <c r="H1455" s="32" t="str">
        <f>料單!I1313</f>
        <v/>
      </c>
      <c r="I1455" s="32">
        <f>料單!J1313</f>
        <v>0</v>
      </c>
      <c r="J1455" s="32">
        <f>料單!K1313</f>
        <v>0</v>
      </c>
      <c r="K1455" s="53">
        <f ca="1">表格15[[#Totals],[板材
才數]]</f>
        <v>0</v>
      </c>
      <c r="L1455" s="32" t="str">
        <f>IFERROR(VLOOKUP(C1455,[1]資料庫!$K$3:$AA$10,17,FALSE),"")</f>
        <v/>
      </c>
      <c r="M1455" s="32" t="str">
        <f>IFERROR(
    INDEX(單價表!$E$3:$M$1000,
          MATCH($C1455, 單價表!$B$3:$B$1000, 0),
          MATCH($I1455, 單價表!$E$2:$M$2, 0)
    ),
    ""
)</f>
        <v/>
      </c>
      <c r="N1455" s="35" t="str">
        <f t="shared" ca="1" si="39"/>
        <v/>
      </c>
      <c r="O1455" s="32" t="str">
        <f>料單!P1313</f>
        <v/>
      </c>
      <c r="P1455" s="32" t="str">
        <f>料單!Q1313</f>
        <v/>
      </c>
      <c r="Q1455" s="32" t="str">
        <f>料單!R1313</f>
        <v/>
      </c>
      <c r="R1455" s="32">
        <f>料單!S1313</f>
        <v>0</v>
      </c>
    </row>
    <row r="1456" spans="1:18" x14ac:dyDescent="0.25">
      <c r="A1456" s="32">
        <f>料單!C1314</f>
        <v>34015</v>
      </c>
      <c r="B1456" s="32">
        <f>料單!E1314</f>
        <v>0</v>
      </c>
      <c r="C1456" s="32">
        <f>料單!L1314</f>
        <v>0</v>
      </c>
      <c r="D1456" s="32">
        <f>料單!M1314</f>
        <v>0</v>
      </c>
      <c r="E1456" s="32">
        <f>料單!F1314</f>
        <v>0</v>
      </c>
      <c r="F1456" s="32" t="str">
        <f>料單!G1314</f>
        <v/>
      </c>
      <c r="G1456" s="32">
        <f>料單!H1314</f>
        <v>0</v>
      </c>
      <c r="H1456" s="32" t="str">
        <f>料單!I1314</f>
        <v/>
      </c>
      <c r="I1456" s="32">
        <f>料單!J1314</f>
        <v>0</v>
      </c>
      <c r="J1456" s="32">
        <f>料單!K1314</f>
        <v>0</v>
      </c>
      <c r="K1456" s="53">
        <f ca="1">表格15[[#Totals],[板材
才數]]</f>
        <v>0</v>
      </c>
      <c r="L1456" s="32" t="str">
        <f>IFERROR(VLOOKUP(C1456,[1]資料庫!$K$3:$AA$10,17,FALSE),"")</f>
        <v/>
      </c>
      <c r="M1456" s="32" t="str">
        <f>IFERROR(
    INDEX(單價表!$E$3:$M$1000,
          MATCH($C1456, 單價表!$B$3:$B$1000, 0),
          MATCH($I1456, 單價表!$E$2:$M$2, 0)
    ),
    ""
)</f>
        <v/>
      </c>
      <c r="N1456" s="35" t="str">
        <f t="shared" ca="1" si="39"/>
        <v/>
      </c>
      <c r="O1456" s="32" t="str">
        <f>料單!P1314</f>
        <v/>
      </c>
      <c r="P1456" s="32" t="str">
        <f>料單!Q1314</f>
        <v/>
      </c>
      <c r="Q1456" s="32" t="str">
        <f>料單!R1314</f>
        <v/>
      </c>
      <c r="R1456" s="32">
        <f>料單!S1314</f>
        <v>0</v>
      </c>
    </row>
    <row r="1457" spans="1:18" x14ac:dyDescent="0.25">
      <c r="A1457" s="32">
        <f>料單!C1315</f>
        <v>34016</v>
      </c>
      <c r="B1457" s="32">
        <f>料單!E1315</f>
        <v>0</v>
      </c>
      <c r="C1457" s="32">
        <f>料單!L1315</f>
        <v>0</v>
      </c>
      <c r="D1457" s="32">
        <f>料單!M1315</f>
        <v>0</v>
      </c>
      <c r="E1457" s="32">
        <f>料單!F1315</f>
        <v>0</v>
      </c>
      <c r="F1457" s="32" t="str">
        <f>料單!G1315</f>
        <v/>
      </c>
      <c r="G1457" s="32">
        <f>料單!H1315</f>
        <v>0</v>
      </c>
      <c r="H1457" s="32" t="str">
        <f>料單!I1315</f>
        <v/>
      </c>
      <c r="I1457" s="32">
        <f>料單!J1315</f>
        <v>0</v>
      </c>
      <c r="J1457" s="32">
        <f>料單!K1315</f>
        <v>0</v>
      </c>
      <c r="K1457" s="53">
        <f ca="1">表格15[[#Totals],[板材
才數]]</f>
        <v>0</v>
      </c>
      <c r="L1457" s="32" t="str">
        <f>IFERROR(VLOOKUP(C1457,[1]資料庫!$K$3:$AA$10,17,FALSE),"")</f>
        <v/>
      </c>
      <c r="M1457" s="32" t="str">
        <f>IFERROR(
    INDEX(單價表!$E$3:$M$1000,
          MATCH($C1457, 單價表!$B$3:$B$1000, 0),
          MATCH($I1457, 單價表!$E$2:$M$2, 0)
    ),
    ""
)</f>
        <v/>
      </c>
      <c r="N1457" s="35" t="str">
        <f t="shared" ca="1" si="39"/>
        <v/>
      </c>
      <c r="O1457" s="32" t="str">
        <f>料單!P1315</f>
        <v/>
      </c>
      <c r="P1457" s="32" t="str">
        <f>料單!Q1315</f>
        <v/>
      </c>
      <c r="Q1457" s="32" t="str">
        <f>料單!R1315</f>
        <v/>
      </c>
      <c r="R1457" s="32">
        <f>料單!S1315</f>
        <v>0</v>
      </c>
    </row>
    <row r="1458" spans="1:18" x14ac:dyDescent="0.25">
      <c r="A1458" s="32">
        <f>料單!C1316</f>
        <v>34017</v>
      </c>
      <c r="B1458" s="32">
        <f>料單!E1316</f>
        <v>0</v>
      </c>
      <c r="C1458" s="32">
        <f>料單!L1316</f>
        <v>0</v>
      </c>
      <c r="D1458" s="32">
        <f>料單!M1316</f>
        <v>0</v>
      </c>
      <c r="E1458" s="32">
        <f>料單!F1316</f>
        <v>0</v>
      </c>
      <c r="F1458" s="32" t="str">
        <f>料單!G1316</f>
        <v/>
      </c>
      <c r="G1458" s="32">
        <f>料單!H1316</f>
        <v>0</v>
      </c>
      <c r="H1458" s="32" t="str">
        <f>料單!I1316</f>
        <v/>
      </c>
      <c r="I1458" s="32">
        <f>料單!J1316</f>
        <v>0</v>
      </c>
      <c r="J1458" s="32">
        <f>料單!K1316</f>
        <v>0</v>
      </c>
      <c r="K1458" s="53">
        <f ca="1">表格15[[#Totals],[板材
才數]]</f>
        <v>0</v>
      </c>
      <c r="L1458" s="32" t="str">
        <f>IFERROR(VLOOKUP(C1458,[1]資料庫!$K$3:$AA$10,17,FALSE),"")</f>
        <v/>
      </c>
      <c r="M1458" s="32" t="str">
        <f>IFERROR(
    INDEX(單價表!$E$3:$M$1000,
          MATCH($C1458, 單價表!$B$3:$B$1000, 0),
          MATCH($I1458, 單價表!$E$2:$M$2, 0)
    ),
    ""
)</f>
        <v/>
      </c>
      <c r="N1458" s="35" t="str">
        <f t="shared" ca="1" si="39"/>
        <v/>
      </c>
      <c r="O1458" s="32" t="str">
        <f>料單!P1316</f>
        <v/>
      </c>
      <c r="P1458" s="32" t="str">
        <f>料單!Q1316</f>
        <v/>
      </c>
      <c r="Q1458" s="32" t="str">
        <f>料單!R1316</f>
        <v/>
      </c>
      <c r="R1458" s="32">
        <f>料單!S1316</f>
        <v>0</v>
      </c>
    </row>
    <row r="1459" spans="1:18" x14ac:dyDescent="0.25">
      <c r="A1459" s="32">
        <f>料單!C1317</f>
        <v>34018</v>
      </c>
      <c r="B1459" s="32">
        <f>料單!E1317</f>
        <v>0</v>
      </c>
      <c r="C1459" s="32">
        <f>料單!L1317</f>
        <v>0</v>
      </c>
      <c r="D1459" s="32">
        <f>料單!M1317</f>
        <v>0</v>
      </c>
      <c r="E1459" s="32">
        <f>料單!F1317</f>
        <v>0</v>
      </c>
      <c r="F1459" s="32" t="str">
        <f>料單!G1317</f>
        <v/>
      </c>
      <c r="G1459" s="32">
        <f>料單!H1317</f>
        <v>0</v>
      </c>
      <c r="H1459" s="32" t="str">
        <f>料單!I1317</f>
        <v/>
      </c>
      <c r="I1459" s="32">
        <f>料單!J1317</f>
        <v>0</v>
      </c>
      <c r="J1459" s="32">
        <f>料單!K1317</f>
        <v>0</v>
      </c>
      <c r="K1459" s="53">
        <f ca="1">表格15[[#Totals],[板材
才數]]</f>
        <v>0</v>
      </c>
      <c r="M1459" s="32" t="str">
        <f>IFERROR(
    INDEX(單價表!$E$3:$M$1000,
          MATCH($C1459, 單價表!$B$3:$B$1000, 0),
          MATCH($I1459, 單價表!$E$2:$M$2, 0)
    ),
    ""
)</f>
        <v/>
      </c>
      <c r="O1459" s="32" t="str">
        <f>料單!P1317</f>
        <v/>
      </c>
      <c r="P1459" s="32" t="str">
        <f>料單!Q1317</f>
        <v/>
      </c>
      <c r="Q1459" s="32" t="str">
        <f>料單!R1317</f>
        <v/>
      </c>
      <c r="R1459" s="32">
        <f>料單!S1317</f>
        <v>0</v>
      </c>
    </row>
    <row r="1460" spans="1:18" x14ac:dyDescent="0.25">
      <c r="A1460" s="32">
        <f>料單!C1318</f>
        <v>34019</v>
      </c>
      <c r="B1460" s="32">
        <f>料單!E1318</f>
        <v>0</v>
      </c>
      <c r="C1460" s="32">
        <f>料單!L1318</f>
        <v>0</v>
      </c>
      <c r="D1460" s="32">
        <f>料單!M1318</f>
        <v>0</v>
      </c>
      <c r="E1460" s="32">
        <f>料單!F1318</f>
        <v>0</v>
      </c>
      <c r="F1460" s="32" t="str">
        <f>料單!G1318</f>
        <v/>
      </c>
      <c r="G1460" s="32">
        <f>料單!H1318</f>
        <v>0</v>
      </c>
      <c r="H1460" s="32" t="str">
        <f>料單!I1318</f>
        <v/>
      </c>
      <c r="I1460" s="32">
        <f>料單!J1318</f>
        <v>0</v>
      </c>
      <c r="J1460" s="32">
        <f>料單!K1318</f>
        <v>0</v>
      </c>
      <c r="K1460" s="53">
        <f ca="1">表格15[[#Totals],[板材
才數]]</f>
        <v>0</v>
      </c>
      <c r="M1460" s="32" t="str">
        <f>IFERROR(
    INDEX(單價表!$E$3:$M$1000,
          MATCH($C1460, 單價表!$B$3:$B$1000, 0),
          MATCH($I1460, 單價表!$E$2:$M$2, 0)
    ),
    ""
)</f>
        <v/>
      </c>
      <c r="O1460" s="32" t="str">
        <f>料單!P1318</f>
        <v/>
      </c>
      <c r="P1460" s="32" t="str">
        <f>料單!Q1318</f>
        <v/>
      </c>
      <c r="Q1460" s="32" t="str">
        <f>料單!R1318</f>
        <v/>
      </c>
      <c r="R1460" s="32">
        <f>料單!S1318</f>
        <v>0</v>
      </c>
    </row>
    <row r="1461" spans="1:18" x14ac:dyDescent="0.25">
      <c r="A1461" s="32">
        <f>料單!C1319</f>
        <v>34020</v>
      </c>
      <c r="B1461" s="32">
        <f>料單!E1319</f>
        <v>0</v>
      </c>
      <c r="C1461" s="32">
        <f>料單!L1319</f>
        <v>0</v>
      </c>
      <c r="D1461" s="32" t="str">
        <f>料單!M1319</f>
        <v/>
      </c>
      <c r="E1461" s="32">
        <f>料單!F1319</f>
        <v>0</v>
      </c>
      <c r="F1461" s="32" t="str">
        <f>料單!G1319</f>
        <v/>
      </c>
      <c r="G1461" s="32">
        <f>料單!H1319</f>
        <v>0</v>
      </c>
      <c r="H1461" s="32" t="str">
        <f>料單!I1319</f>
        <v/>
      </c>
      <c r="I1461" s="32">
        <f>料單!J1319</f>
        <v>0</v>
      </c>
      <c r="J1461" s="32">
        <f>料單!K1319</f>
        <v>0</v>
      </c>
      <c r="K1461" s="53">
        <f ca="1">表格15[[#Totals],[板材
才數]]</f>
        <v>0</v>
      </c>
      <c r="M1461" s="32" t="str">
        <f>IFERROR(
    INDEX(單價表!$E$3:$M$1000,
          MATCH($C1461, 單價表!$B$3:$B$1000, 0),
          MATCH($I1461, 單價表!$E$2:$M$2, 0)
    ),
    ""
)</f>
        <v/>
      </c>
      <c r="O1461" s="32" t="str">
        <f>料單!P1319</f>
        <v/>
      </c>
      <c r="P1461" s="32" t="str">
        <f>料單!Q1319</f>
        <v/>
      </c>
      <c r="Q1461" s="32" t="str">
        <f>料單!R1319</f>
        <v/>
      </c>
      <c r="R1461" s="32">
        <f>料單!S1319</f>
        <v>0</v>
      </c>
    </row>
    <row r="1462" spans="1:18" x14ac:dyDescent="0.25">
      <c r="A1462" s="32">
        <f>料單!C1320</f>
        <v>34021</v>
      </c>
      <c r="B1462" s="32">
        <f>料單!E1320</f>
        <v>0</v>
      </c>
      <c r="C1462" s="32">
        <f>料單!L1320</f>
        <v>0</v>
      </c>
      <c r="D1462" s="32" t="str">
        <f>料單!M1320</f>
        <v/>
      </c>
      <c r="E1462" s="32">
        <f>料單!F1320</f>
        <v>0</v>
      </c>
      <c r="F1462" s="32" t="str">
        <f>料單!G1320</f>
        <v/>
      </c>
      <c r="G1462" s="32">
        <f>料單!H1320</f>
        <v>0</v>
      </c>
      <c r="H1462" s="32" t="str">
        <f>料單!I1320</f>
        <v/>
      </c>
      <c r="I1462" s="32">
        <f>料單!J1320</f>
        <v>0</v>
      </c>
      <c r="J1462" s="32">
        <f>料單!K1320</f>
        <v>0</v>
      </c>
      <c r="K1462" s="53">
        <f ca="1">表格15[[#Totals],[板材
才數]]</f>
        <v>0</v>
      </c>
      <c r="M1462" s="32" t="str">
        <f>IFERROR(
    INDEX(單價表!$E$3:$M$1000,
          MATCH($C1462, 單價表!$B$3:$B$1000, 0),
          MATCH($I1462, 單價表!$E$2:$M$2, 0)
    ),
    ""
)</f>
        <v/>
      </c>
      <c r="O1462" s="32" t="str">
        <f>料單!P1320</f>
        <v/>
      </c>
      <c r="P1462" s="32" t="str">
        <f>料單!Q1320</f>
        <v/>
      </c>
      <c r="Q1462" s="32" t="str">
        <f>料單!R1320</f>
        <v/>
      </c>
      <c r="R1462" s="32">
        <f>料單!S1320</f>
        <v>0</v>
      </c>
    </row>
    <row r="1463" spans="1:18" x14ac:dyDescent="0.25">
      <c r="A1463" s="32">
        <f>料單!C1321</f>
        <v>34022</v>
      </c>
      <c r="B1463" s="32">
        <f>料單!E1321</f>
        <v>0</v>
      </c>
      <c r="C1463" s="32">
        <f>料單!L1321</f>
        <v>0</v>
      </c>
      <c r="D1463" s="32" t="str">
        <f>料單!M1321</f>
        <v/>
      </c>
      <c r="E1463" s="32">
        <f>料單!F1321</f>
        <v>0</v>
      </c>
      <c r="F1463" s="32" t="str">
        <f>料單!G1321</f>
        <v/>
      </c>
      <c r="G1463" s="32">
        <f>料單!H1321</f>
        <v>0</v>
      </c>
      <c r="H1463" s="32" t="str">
        <f>料單!I1321</f>
        <v/>
      </c>
      <c r="I1463" s="32">
        <f>料單!J1321</f>
        <v>0</v>
      </c>
      <c r="J1463" s="32">
        <f>料單!K1321</f>
        <v>0</v>
      </c>
      <c r="K1463" s="53">
        <f ca="1">表格15[[#Totals],[板材
才數]]</f>
        <v>0</v>
      </c>
      <c r="M1463" s="32" t="str">
        <f>IFERROR(
    INDEX(單價表!$E$3:$M$1000,
          MATCH($C1463, 單價表!$B$3:$B$1000, 0),
          MATCH($I1463, 單價表!$E$2:$M$2, 0)
    ),
    ""
)</f>
        <v/>
      </c>
      <c r="O1463" s="32" t="str">
        <f>料單!P1321</f>
        <v/>
      </c>
      <c r="P1463" s="32" t="str">
        <f>料單!Q1321</f>
        <v/>
      </c>
      <c r="Q1463" s="32" t="str">
        <f>料單!R1321</f>
        <v/>
      </c>
      <c r="R1463" s="32">
        <f>料單!S1321</f>
        <v>0</v>
      </c>
    </row>
    <row r="1464" spans="1:18" x14ac:dyDescent="0.25">
      <c r="A1464" s="32">
        <f>料單!C1322</f>
        <v>34023</v>
      </c>
      <c r="B1464" s="32">
        <f>料單!E1322</f>
        <v>0</v>
      </c>
      <c r="C1464" s="32">
        <f>料單!L1322</f>
        <v>0</v>
      </c>
      <c r="D1464" s="32" t="str">
        <f>料單!M1322</f>
        <v/>
      </c>
      <c r="E1464" s="32">
        <f>料單!F1322</f>
        <v>0</v>
      </c>
      <c r="F1464" s="32" t="str">
        <f>料單!G1322</f>
        <v/>
      </c>
      <c r="G1464" s="32">
        <f>料單!H1322</f>
        <v>0</v>
      </c>
      <c r="H1464" s="32" t="str">
        <f>料單!I1322</f>
        <v/>
      </c>
      <c r="I1464" s="32">
        <f>料單!J1322</f>
        <v>0</v>
      </c>
      <c r="J1464" s="32">
        <f>料單!K1322</f>
        <v>0</v>
      </c>
      <c r="K1464" s="53">
        <f ca="1">表格15[[#Totals],[板材
才數]]</f>
        <v>0</v>
      </c>
      <c r="M1464" s="32" t="str">
        <f>IFERROR(
    INDEX(單價表!$E$3:$M$1000,
          MATCH($C1464, 單價表!$B$3:$B$1000, 0),
          MATCH($I1464, 單價表!$E$2:$M$2, 0)
    ),
    ""
)</f>
        <v/>
      </c>
      <c r="O1464" s="32" t="str">
        <f>料單!P1322</f>
        <v/>
      </c>
      <c r="P1464" s="32" t="str">
        <f>料單!Q1322</f>
        <v/>
      </c>
      <c r="Q1464" s="32" t="str">
        <f>料單!R1322</f>
        <v/>
      </c>
      <c r="R1464" s="32">
        <f>料單!S1322</f>
        <v>0</v>
      </c>
    </row>
    <row r="1465" spans="1:18" x14ac:dyDescent="0.25">
      <c r="A1465" s="32">
        <f>料單!C1323</f>
        <v>34024</v>
      </c>
      <c r="B1465" s="32">
        <f>料單!E1323</f>
        <v>0</v>
      </c>
      <c r="C1465" s="32">
        <f>料單!L1323</f>
        <v>0</v>
      </c>
      <c r="D1465" s="32" t="str">
        <f>料單!M1323</f>
        <v/>
      </c>
      <c r="E1465" s="32">
        <f>料單!F1323</f>
        <v>0</v>
      </c>
      <c r="F1465" s="32" t="str">
        <f>料單!G1323</f>
        <v/>
      </c>
      <c r="G1465" s="32">
        <f>料單!H1323</f>
        <v>0</v>
      </c>
      <c r="H1465" s="32" t="str">
        <f>料單!I1323</f>
        <v/>
      </c>
      <c r="I1465" s="32">
        <f>料單!J1323</f>
        <v>0</v>
      </c>
      <c r="J1465" s="32">
        <f>料單!K1323</f>
        <v>0</v>
      </c>
      <c r="K1465" s="53">
        <f ca="1">表格15[[#Totals],[板材
才數]]</f>
        <v>0</v>
      </c>
      <c r="M1465" s="32" t="str">
        <f>IFERROR(
    INDEX(單價表!$E$3:$M$1000,
          MATCH($C1465, 單價表!$B$3:$B$1000, 0),
          MATCH($I1465, 單價表!$E$2:$M$2, 0)
    ),
    ""
)</f>
        <v/>
      </c>
      <c r="O1465" s="32" t="str">
        <f>料單!P1323</f>
        <v/>
      </c>
      <c r="P1465" s="32" t="str">
        <f>料單!Q1323</f>
        <v/>
      </c>
      <c r="Q1465" s="32" t="str">
        <f>料單!R1323</f>
        <v/>
      </c>
      <c r="R1465" s="32">
        <f>料單!S1323</f>
        <v>0</v>
      </c>
    </row>
    <row r="1466" spans="1:18" x14ac:dyDescent="0.25">
      <c r="A1466" s="32">
        <f>料單!C1324</f>
        <v>34025</v>
      </c>
      <c r="B1466" s="32">
        <f>料單!E1324</f>
        <v>0</v>
      </c>
      <c r="C1466" s="32">
        <f>料單!L1324</f>
        <v>0</v>
      </c>
      <c r="D1466" s="32" t="str">
        <f>料單!M1324</f>
        <v/>
      </c>
      <c r="E1466" s="32">
        <f>料單!F1324</f>
        <v>0</v>
      </c>
      <c r="F1466" s="32" t="str">
        <f>料單!G1324</f>
        <v/>
      </c>
      <c r="G1466" s="32">
        <f>料單!H1324</f>
        <v>0</v>
      </c>
      <c r="H1466" s="32" t="str">
        <f>料單!I1324</f>
        <v/>
      </c>
      <c r="I1466" s="32">
        <f>料單!J1324</f>
        <v>0</v>
      </c>
      <c r="J1466" s="32">
        <f>料單!K1324</f>
        <v>0</v>
      </c>
      <c r="K1466" s="53">
        <f ca="1">表格15[[#Totals],[板材
才數]]</f>
        <v>0</v>
      </c>
      <c r="M1466" s="32" t="str">
        <f>IFERROR(
    INDEX(單價表!$E$3:$M$1000,
          MATCH($C1466, 單價表!$B$3:$B$1000, 0),
          MATCH($I1466, 單價表!$E$2:$M$2, 0)
    ),
    ""
)</f>
        <v/>
      </c>
      <c r="O1466" s="32" t="str">
        <f>料單!P1324</f>
        <v/>
      </c>
      <c r="P1466" s="32" t="str">
        <f>料單!Q1324</f>
        <v/>
      </c>
      <c r="Q1466" s="32" t="str">
        <f>料單!R1324</f>
        <v/>
      </c>
      <c r="R1466" s="32">
        <f>料單!S1324</f>
        <v>0</v>
      </c>
    </row>
    <row r="1467" spans="1:18" x14ac:dyDescent="0.25">
      <c r="A1467" s="32">
        <f>料單!C1325</f>
        <v>34026</v>
      </c>
      <c r="B1467" s="32">
        <f>料單!E1325</f>
        <v>0</v>
      </c>
      <c r="C1467" s="32">
        <f>料單!L1325</f>
        <v>0</v>
      </c>
      <c r="D1467" s="32" t="str">
        <f>料單!M1325</f>
        <v/>
      </c>
      <c r="E1467" s="32">
        <f>料單!F1325</f>
        <v>0</v>
      </c>
      <c r="F1467" s="32" t="str">
        <f>料單!G1325</f>
        <v/>
      </c>
      <c r="G1467" s="32">
        <f>料單!H1325</f>
        <v>0</v>
      </c>
      <c r="H1467" s="32" t="str">
        <f>料單!I1325</f>
        <v/>
      </c>
      <c r="I1467" s="32">
        <f>料單!J1325</f>
        <v>0</v>
      </c>
      <c r="J1467" s="32">
        <f>料單!K1325</f>
        <v>0</v>
      </c>
      <c r="K1467" s="53">
        <f ca="1">表格15[[#Totals],[板材
才數]]</f>
        <v>0</v>
      </c>
      <c r="M1467" s="32" t="str">
        <f>IFERROR(
    INDEX(單價表!$E$3:$M$1000,
          MATCH($C1467, 單價表!$B$3:$B$1000, 0),
          MATCH($I1467, 單價表!$E$2:$M$2, 0)
    ),
    ""
)</f>
        <v/>
      </c>
      <c r="O1467" s="32" t="str">
        <f>料單!P1325</f>
        <v/>
      </c>
      <c r="P1467" s="32" t="str">
        <f>料單!Q1325</f>
        <v/>
      </c>
      <c r="Q1467" s="32" t="str">
        <f>料單!R1325</f>
        <v/>
      </c>
      <c r="R1467" s="32">
        <f>料單!S1325</f>
        <v>0</v>
      </c>
    </row>
    <row r="1468" spans="1:18" x14ac:dyDescent="0.25">
      <c r="A1468" s="32">
        <f>料單!C1326</f>
        <v>34027</v>
      </c>
      <c r="B1468" s="32">
        <f>料單!E1326</f>
        <v>0</v>
      </c>
      <c r="C1468" s="32">
        <f>料單!L1326</f>
        <v>0</v>
      </c>
      <c r="D1468" s="32" t="str">
        <f>料單!M1326</f>
        <v/>
      </c>
      <c r="E1468" s="32">
        <f>料單!F1326</f>
        <v>0</v>
      </c>
      <c r="F1468" s="32" t="str">
        <f>料單!G1326</f>
        <v/>
      </c>
      <c r="G1468" s="32">
        <f>料單!H1326</f>
        <v>0</v>
      </c>
      <c r="H1468" s="32" t="str">
        <f>料單!I1326</f>
        <v/>
      </c>
      <c r="I1468" s="32">
        <f>料單!J1326</f>
        <v>0</v>
      </c>
      <c r="J1468" s="32">
        <f>料單!K1326</f>
        <v>0</v>
      </c>
      <c r="K1468" s="53">
        <f ca="1">表格15[[#Totals],[板材
才數]]</f>
        <v>0</v>
      </c>
      <c r="M1468" s="32" t="str">
        <f>IFERROR(
    INDEX(單價表!$E$3:$M$1000,
          MATCH($C1468, 單價表!$B$3:$B$1000, 0),
          MATCH($I1468, 單價表!$E$2:$M$2, 0)
    ),
    ""
)</f>
        <v/>
      </c>
      <c r="O1468" s="32" t="str">
        <f>料單!P1326</f>
        <v/>
      </c>
      <c r="P1468" s="32" t="str">
        <f>料單!Q1326</f>
        <v/>
      </c>
      <c r="Q1468" s="32" t="str">
        <f>料單!R1326</f>
        <v/>
      </c>
      <c r="R1468" s="32">
        <f>料單!S1326</f>
        <v>0</v>
      </c>
    </row>
    <row r="1469" spans="1:18" x14ac:dyDescent="0.25">
      <c r="A1469" s="32">
        <f>料單!C1327</f>
        <v>34028</v>
      </c>
      <c r="B1469" s="32">
        <f>料單!E1327</f>
        <v>0</v>
      </c>
      <c r="C1469" s="32">
        <f>料單!L1327</f>
        <v>0</v>
      </c>
      <c r="D1469" s="32" t="str">
        <f>料單!M1327</f>
        <v/>
      </c>
      <c r="E1469" s="32">
        <f>料單!F1327</f>
        <v>0</v>
      </c>
      <c r="F1469" s="32" t="str">
        <f>料單!G1327</f>
        <v/>
      </c>
      <c r="G1469" s="32">
        <f>料單!H1327</f>
        <v>0</v>
      </c>
      <c r="H1469" s="32" t="str">
        <f>料單!I1327</f>
        <v/>
      </c>
      <c r="I1469" s="32">
        <f>料單!J1327</f>
        <v>0</v>
      </c>
      <c r="J1469" s="32">
        <f>料單!K1327</f>
        <v>0</v>
      </c>
      <c r="K1469" s="53">
        <f ca="1">表格15[[#Totals],[板材
才數]]</f>
        <v>0</v>
      </c>
      <c r="M1469" s="32" t="str">
        <f>IFERROR(
    INDEX(單價表!$E$3:$M$1000,
          MATCH($C1469, 單價表!$B$3:$B$1000, 0),
          MATCH($I1469, 單價表!$E$2:$M$2, 0)
    ),
    ""
)</f>
        <v/>
      </c>
      <c r="O1469" s="32" t="str">
        <f>料單!P1327</f>
        <v/>
      </c>
      <c r="P1469" s="32" t="str">
        <f>料單!Q1327</f>
        <v/>
      </c>
      <c r="Q1469" s="32" t="str">
        <f>料單!R1327</f>
        <v/>
      </c>
      <c r="R1469" s="32">
        <f>料單!S1327</f>
        <v>0</v>
      </c>
    </row>
    <row r="1470" spans="1:18" x14ac:dyDescent="0.25">
      <c r="A1470" s="32">
        <f>料單!C1328</f>
        <v>34029</v>
      </c>
      <c r="B1470" s="32">
        <f>料單!E1328</f>
        <v>0</v>
      </c>
      <c r="C1470" s="32">
        <f>料單!L1328</f>
        <v>0</v>
      </c>
      <c r="D1470" s="32" t="str">
        <f>料單!M1328</f>
        <v/>
      </c>
      <c r="E1470" s="32">
        <f>料單!F1328</f>
        <v>0</v>
      </c>
      <c r="F1470" s="32" t="str">
        <f>料單!G1328</f>
        <v/>
      </c>
      <c r="G1470" s="32">
        <f>料單!H1328</f>
        <v>0</v>
      </c>
      <c r="H1470" s="32" t="str">
        <f>料單!I1328</f>
        <v/>
      </c>
      <c r="I1470" s="32">
        <f>料單!J1328</f>
        <v>0</v>
      </c>
      <c r="J1470" s="32">
        <f>料單!K1328</f>
        <v>0</v>
      </c>
      <c r="K1470" s="53">
        <f ca="1">表格15[[#Totals],[板材
才數]]</f>
        <v>0</v>
      </c>
      <c r="M1470" s="32" t="str">
        <f>IFERROR(
    INDEX(單價表!$E$3:$M$1000,
          MATCH($C1470, 單價表!$B$3:$B$1000, 0),
          MATCH($I1470, 單價表!$E$2:$M$2, 0)
    ),
    ""
)</f>
        <v/>
      </c>
      <c r="O1470" s="32" t="str">
        <f>料單!P1328</f>
        <v/>
      </c>
      <c r="P1470" s="32" t="str">
        <f>料單!Q1328</f>
        <v/>
      </c>
      <c r="Q1470" s="32" t="str">
        <f>料單!R1328</f>
        <v/>
      </c>
      <c r="R1470" s="32">
        <f>料單!S1328</f>
        <v>0</v>
      </c>
    </row>
    <row r="1471" spans="1:18" x14ac:dyDescent="0.25">
      <c r="A1471" s="32">
        <f>料單!C1329</f>
        <v>34030</v>
      </c>
      <c r="B1471" s="32">
        <f>料單!E1329</f>
        <v>0</v>
      </c>
      <c r="C1471" s="32">
        <f>料單!L1329</f>
        <v>0</v>
      </c>
      <c r="D1471" s="32" t="str">
        <f>料單!M1329</f>
        <v/>
      </c>
      <c r="E1471" s="32">
        <f>料單!F1329</f>
        <v>0</v>
      </c>
      <c r="F1471" s="32" t="str">
        <f>料單!G1329</f>
        <v/>
      </c>
      <c r="G1471" s="32">
        <f>料單!H1329</f>
        <v>0</v>
      </c>
      <c r="H1471" s="32" t="str">
        <f>料單!I1329</f>
        <v/>
      </c>
      <c r="I1471" s="32">
        <f>料單!J1329</f>
        <v>0</v>
      </c>
      <c r="J1471" s="32">
        <f>料單!K1329</f>
        <v>0</v>
      </c>
      <c r="K1471" s="53">
        <f ca="1">表格15[[#Totals],[板材
才數]]</f>
        <v>0</v>
      </c>
      <c r="M1471" s="32" t="str">
        <f>IFERROR(
    INDEX(單價表!$E$3:$M$1000,
          MATCH($C1471, 單價表!$B$3:$B$1000, 0),
          MATCH($I1471, 單價表!$E$2:$M$2, 0)
    ),
    ""
)</f>
        <v/>
      </c>
      <c r="O1471" s="32" t="str">
        <f>料單!P1329</f>
        <v/>
      </c>
      <c r="P1471" s="32" t="str">
        <f>料單!Q1329</f>
        <v/>
      </c>
      <c r="Q1471" s="32" t="str">
        <f>料單!R1329</f>
        <v/>
      </c>
      <c r="R1471" s="32">
        <f>料單!S1329</f>
        <v>0</v>
      </c>
    </row>
    <row r="1472" spans="1:18" x14ac:dyDescent="0.25">
      <c r="B1472" s="400"/>
      <c r="C1472" s="400"/>
      <c r="D1472" s="400"/>
      <c r="E1472" s="400"/>
      <c r="F1472" s="400"/>
      <c r="G1472" s="400"/>
      <c r="H1472" s="400"/>
      <c r="I1472" s="400"/>
      <c r="J1472" s="400"/>
      <c r="K1472" s="401"/>
      <c r="L1472" s="400" t="str">
        <f>IFERROR(VLOOKUP(C1472,[1]資料庫!$K$3:$AA$10,17,FALSE),"")</f>
        <v/>
      </c>
      <c r="M1472" s="400"/>
    </row>
    <row r="1473" spans="1:18" x14ac:dyDescent="0.25">
      <c r="B1473" s="400"/>
      <c r="C1473" s="400"/>
      <c r="D1473" s="400"/>
      <c r="E1473" s="400"/>
      <c r="F1473" s="400"/>
      <c r="G1473" s="400"/>
      <c r="H1473" s="400"/>
      <c r="I1473" s="400"/>
      <c r="J1473" s="400"/>
      <c r="K1473" s="401"/>
      <c r="L1473" s="400" t="str">
        <f>IFERROR(VLOOKUP(C1473,[1]資料庫!$K$3:$AA$10,17,FALSE),"")</f>
        <v/>
      </c>
      <c r="M1473" s="400"/>
    </row>
    <row r="1474" spans="1:18" x14ac:dyDescent="0.25">
      <c r="B1474" s="400"/>
      <c r="C1474" s="400"/>
      <c r="D1474" s="400"/>
      <c r="E1474" s="400"/>
      <c r="F1474" s="400"/>
      <c r="G1474" s="400"/>
      <c r="H1474" s="400"/>
      <c r="I1474" s="400"/>
      <c r="J1474" s="400"/>
      <c r="K1474" s="401"/>
      <c r="L1474" s="400" t="str">
        <f>IFERROR(VLOOKUP(C1474,[1]資料庫!$K$3:$AA$10,17,FALSE),"")</f>
        <v/>
      </c>
      <c r="M1474" s="400"/>
    </row>
    <row r="1475" spans="1:18" x14ac:dyDescent="0.25">
      <c r="B1475" s="400"/>
      <c r="C1475" s="400"/>
      <c r="D1475" s="400"/>
      <c r="E1475" s="400"/>
      <c r="F1475" s="400"/>
      <c r="G1475" s="400"/>
      <c r="H1475" s="400"/>
      <c r="I1475" s="400"/>
      <c r="J1475" s="400"/>
      <c r="K1475" s="401"/>
      <c r="L1475" s="400" t="str">
        <f>IFERROR(VLOOKUP(C1475,[1]資料庫!$K$3:$AA$10,17,FALSE),"")</f>
        <v/>
      </c>
      <c r="M1475" s="400"/>
    </row>
    <row r="1476" spans="1:18" x14ac:dyDescent="0.25">
      <c r="B1476" s="400"/>
      <c r="C1476" s="400"/>
      <c r="D1476" s="400"/>
      <c r="E1476" s="400"/>
      <c r="F1476" s="400"/>
      <c r="G1476" s="400"/>
      <c r="H1476" s="400"/>
      <c r="I1476" s="400"/>
      <c r="J1476" s="400"/>
      <c r="K1476" s="401"/>
      <c r="L1476" s="400" t="str">
        <f>IFERROR(VLOOKUP(C1476,[1]資料庫!$K$3:$AA$10,17,FALSE),"")</f>
        <v/>
      </c>
      <c r="M1476" s="400"/>
    </row>
    <row r="1477" spans="1:18" x14ac:dyDescent="0.25">
      <c r="B1477" s="400"/>
      <c r="C1477" s="400"/>
      <c r="D1477" s="400"/>
      <c r="E1477" s="400"/>
      <c r="F1477" s="400"/>
      <c r="G1477" s="400"/>
      <c r="H1477" s="400"/>
      <c r="I1477" s="400"/>
      <c r="J1477" s="400"/>
      <c r="K1477" s="401"/>
      <c r="L1477" s="400" t="str">
        <f>IFERROR(VLOOKUP(C1477,[1]資料庫!$K$3:$AA$10,17,FALSE),"")</f>
        <v/>
      </c>
      <c r="M1477" s="400"/>
    </row>
    <row r="1478" spans="1:18" x14ac:dyDescent="0.25">
      <c r="H1478" s="524" t="s">
        <v>67</v>
      </c>
      <c r="I1478" s="525"/>
      <c r="J1478" s="525"/>
      <c r="K1478" s="54">
        <f t="shared" ref="K1478" ca="1" si="40">SUM(K1442:K1477)</f>
        <v>0</v>
      </c>
      <c r="L1478" s="47"/>
      <c r="M1478" s="47"/>
      <c r="N1478" s="49"/>
      <c r="O1478" s="466">
        <f t="shared" ref="O1478" ca="1" si="41">SUM(N1442:N1477)</f>
        <v>0</v>
      </c>
      <c r="P1478" s="47"/>
    </row>
    <row r="1479" spans="1:18" x14ac:dyDescent="0.25">
      <c r="A1479" s="403" t="str">
        <f>料單!A1332</f>
        <v>櫃體名稱</v>
      </c>
      <c r="B1479" s="403">
        <f>料單!C1332</f>
        <v>0</v>
      </c>
    </row>
    <row r="1480" spans="1:18" x14ac:dyDescent="0.25">
      <c r="A1480" s="403" t="str">
        <f>料單!A1333</f>
        <v>櫃號</v>
      </c>
      <c r="B1480" s="403">
        <f>料單!C1333</f>
        <v>35</v>
      </c>
    </row>
    <row r="1481" spans="1:18" x14ac:dyDescent="0.25">
      <c r="A1481" s="403" t="str">
        <f>料單!A1334</f>
        <v>櫃高</v>
      </c>
      <c r="B1481" s="403">
        <f>料單!C1334</f>
        <v>0</v>
      </c>
    </row>
    <row r="1482" spans="1:18" x14ac:dyDescent="0.25">
      <c r="A1482" s="403" t="str">
        <f>料單!A1335</f>
        <v>櫃深</v>
      </c>
      <c r="B1482" s="403">
        <f>料單!C1335</f>
        <v>0</v>
      </c>
    </row>
    <row r="1483" spans="1:18" x14ac:dyDescent="0.25">
      <c r="A1483" s="403" t="str">
        <f>料單!A1336</f>
        <v>櫃寬</v>
      </c>
      <c r="B1483" s="403">
        <f>料單!C1336</f>
        <v>0</v>
      </c>
    </row>
    <row r="1484" spans="1:18" x14ac:dyDescent="0.25">
      <c r="A1484" s="46" t="s">
        <v>79</v>
      </c>
      <c r="B1484" s="46" t="s">
        <v>236</v>
      </c>
      <c r="C1484" s="46" t="s">
        <v>1651</v>
      </c>
      <c r="D1484" s="46" t="s">
        <v>81</v>
      </c>
      <c r="E1484" s="46" t="s">
        <v>0</v>
      </c>
      <c r="F1484" s="46" t="s">
        <v>17</v>
      </c>
      <c r="G1484" s="46" t="s">
        <v>1</v>
      </c>
      <c r="H1484" s="46" t="s">
        <v>17</v>
      </c>
      <c r="I1484" s="46" t="s">
        <v>85</v>
      </c>
      <c r="J1484" s="46" t="s">
        <v>66</v>
      </c>
      <c r="K1484" s="61" t="s">
        <v>2726</v>
      </c>
      <c r="L1484" s="46" t="s">
        <v>87</v>
      </c>
      <c r="M1484" s="46" t="s">
        <v>234</v>
      </c>
      <c r="N1484" s="50" t="s">
        <v>88</v>
      </c>
      <c r="O1484" s="46" t="s">
        <v>9</v>
      </c>
      <c r="P1484" s="46" t="s">
        <v>9</v>
      </c>
      <c r="Q1484" s="46" t="s">
        <v>9</v>
      </c>
      <c r="R1484" s="46" t="s">
        <v>9</v>
      </c>
    </row>
    <row r="1485" spans="1:18" x14ac:dyDescent="0.25">
      <c r="A1485" s="32">
        <f>料單!C1339</f>
        <v>35001</v>
      </c>
      <c r="B1485" s="32" t="str">
        <f>料單!E1339</f>
        <v>頂板</v>
      </c>
      <c r="C1485" s="32">
        <f>料單!L1339</f>
        <v>0</v>
      </c>
      <c r="D1485" s="32" t="str">
        <f>料單!M1339</f>
        <v/>
      </c>
      <c r="E1485" s="32">
        <f>料單!F1339</f>
        <v>-36</v>
      </c>
      <c r="F1485" s="32" t="str">
        <f>料單!G1339</f>
        <v>AA</v>
      </c>
      <c r="G1485" s="32">
        <f>料單!H1339</f>
        <v>0</v>
      </c>
      <c r="H1485" s="32" t="str">
        <f>料單!I1339</f>
        <v/>
      </c>
      <c r="I1485" s="32">
        <f>料單!J1339</f>
        <v>18</v>
      </c>
      <c r="J1485" s="32">
        <f>料單!K1339</f>
        <v>0</v>
      </c>
      <c r="K1485" s="53">
        <f ca="1">板材才數分析.!O1022</f>
        <v>0</v>
      </c>
      <c r="L1485" s="32" t="str">
        <f>IFERROR(VLOOKUP(C1485,[1]資料庫!$K$3:$AA$10,17,FALSE),"")</f>
        <v/>
      </c>
      <c r="M1485" s="32">
        <f>IFERROR(
    INDEX(單價表!$E$3:$M$1000,
          MATCH($C1485, 單價表!$B$3:$B$1000, 0),
          MATCH($I1485, 單價表!$E$2:$M$2, 0)
    ),
    ""
)</f>
        <v>99</v>
      </c>
      <c r="N1485" s="35">
        <f t="shared" ref="N1485:N1501" ca="1" si="42">IFERROR((K1485*M1485),"")</f>
        <v>0</v>
      </c>
      <c r="O1485" s="32" t="str">
        <f>料單!P1339</f>
        <v>背板溝</v>
      </c>
      <c r="P1485" s="32" t="str">
        <f>料單!Q1339</f>
        <v>側</v>
      </c>
      <c r="Q1485" s="32" t="str">
        <f>料單!R1339</f>
        <v/>
      </c>
      <c r="R1485" s="32">
        <f>料單!S1339</f>
        <v>0</v>
      </c>
    </row>
    <row r="1486" spans="1:18" x14ac:dyDescent="0.25">
      <c r="A1486" s="32">
        <f>料單!C1340</f>
        <v>35002</v>
      </c>
      <c r="B1486" s="32" t="str">
        <f>料單!E1340</f>
        <v>底板</v>
      </c>
      <c r="C1486" s="32">
        <f>料單!L1340</f>
        <v>0</v>
      </c>
      <c r="D1486" s="32" t="str">
        <f>料單!M1340</f>
        <v/>
      </c>
      <c r="E1486" s="32">
        <f>料單!F1340</f>
        <v>-36</v>
      </c>
      <c r="F1486" s="32" t="str">
        <f>料單!G1340</f>
        <v>AA</v>
      </c>
      <c r="G1486" s="32">
        <f>料單!H1340</f>
        <v>0</v>
      </c>
      <c r="H1486" s="32" t="str">
        <f>料單!I1340</f>
        <v/>
      </c>
      <c r="I1486" s="32">
        <f>料單!J1340</f>
        <v>18</v>
      </c>
      <c r="J1486" s="32">
        <f>料單!K1340</f>
        <v>0</v>
      </c>
      <c r="K1486" s="53">
        <f ca="1">板材才數分析.!O1023</f>
        <v>0</v>
      </c>
      <c r="L1486" s="32" t="str">
        <f>IFERROR(VLOOKUP(C1486,[1]資料庫!$K$3:$AA$10,17,FALSE),"")</f>
        <v/>
      </c>
      <c r="M1486" s="32">
        <f>IFERROR(
    INDEX(單價表!$E$3:$M$1000,
          MATCH($C1486, 單價表!$B$3:$B$1000, 0),
          MATCH($I1486, 單價表!$E$2:$M$2, 0)
    ),
    ""
)</f>
        <v>99</v>
      </c>
      <c r="N1486" s="35">
        <f t="shared" ca="1" si="42"/>
        <v>0</v>
      </c>
      <c r="O1486" s="32" t="str">
        <f>料單!P1340</f>
        <v>背板溝</v>
      </c>
      <c r="P1486" s="32" t="str">
        <f>料單!Q1340</f>
        <v>側</v>
      </c>
      <c r="Q1486" s="32" t="str">
        <f>料單!R1340</f>
        <v/>
      </c>
      <c r="R1486" s="32">
        <f>料單!S1340</f>
        <v>0</v>
      </c>
    </row>
    <row r="1487" spans="1:18" x14ac:dyDescent="0.25">
      <c r="A1487" s="32">
        <f>料單!C1341</f>
        <v>35003</v>
      </c>
      <c r="B1487" s="32" t="str">
        <f>料單!E1341</f>
        <v>左側板</v>
      </c>
      <c r="C1487" s="32">
        <f>料單!L1341</f>
        <v>0</v>
      </c>
      <c r="D1487" s="32" t="str">
        <f>料單!M1341</f>
        <v/>
      </c>
      <c r="E1487" s="32">
        <f>料單!F1341</f>
        <v>0</v>
      </c>
      <c r="F1487" s="32" t="str">
        <f>料單!G1341</f>
        <v>AA</v>
      </c>
      <c r="G1487" s="32">
        <f>料單!H1341</f>
        <v>0</v>
      </c>
      <c r="H1487" s="32" t="str">
        <f>料單!I1341</f>
        <v>AA</v>
      </c>
      <c r="I1487" s="32">
        <f>料單!J1341</f>
        <v>18</v>
      </c>
      <c r="J1487" s="32">
        <f>料單!K1341</f>
        <v>0</v>
      </c>
      <c r="K1487" s="53">
        <f ca="1">板材才數分析.!O1024</f>
        <v>0</v>
      </c>
      <c r="L1487" s="32" t="str">
        <f>IFERROR(VLOOKUP(C1487,[1]資料庫!$K$3:$AA$10,17,FALSE),"")</f>
        <v/>
      </c>
      <c r="M1487" s="32">
        <f>IFERROR(
    INDEX(單價表!$E$3:$M$1000,
          MATCH($C1487, 單價表!$B$3:$B$1000, 0),
          MATCH($I1487, 單價表!$E$2:$M$2, 0)
    ),
    ""
)</f>
        <v>99</v>
      </c>
      <c r="N1487" s="35">
        <f t="shared" ca="1" si="42"/>
        <v>0</v>
      </c>
      <c r="O1487" s="32" t="str">
        <f>料單!P1341</f>
        <v>背板溝</v>
      </c>
      <c r="P1487" s="32" t="str">
        <f>料單!Q1341</f>
        <v>面</v>
      </c>
      <c r="Q1487" s="32" t="str">
        <f>料單!R1341</f>
        <v>排</v>
      </c>
      <c r="R1487" s="32">
        <f>料單!S1341</f>
        <v>0</v>
      </c>
    </row>
    <row r="1488" spans="1:18" x14ac:dyDescent="0.25">
      <c r="A1488" s="32">
        <f>料單!C1342</f>
        <v>35004</v>
      </c>
      <c r="B1488" s="32" t="str">
        <f>料單!E1342</f>
        <v>右側板</v>
      </c>
      <c r="C1488" s="32">
        <f>料單!L1342</f>
        <v>0</v>
      </c>
      <c r="D1488" s="32" t="str">
        <f>料單!M1342</f>
        <v/>
      </c>
      <c r="E1488" s="32">
        <f>料單!F1342</f>
        <v>0</v>
      </c>
      <c r="F1488" s="32" t="str">
        <f>料單!G1342</f>
        <v>AA</v>
      </c>
      <c r="G1488" s="32">
        <f>料單!H1342</f>
        <v>0</v>
      </c>
      <c r="H1488" s="32" t="str">
        <f>料單!I1342</f>
        <v>AA</v>
      </c>
      <c r="I1488" s="32">
        <f>料單!J1342</f>
        <v>18</v>
      </c>
      <c r="J1488" s="32">
        <f>料單!K1342</f>
        <v>0</v>
      </c>
      <c r="K1488" s="53">
        <f ca="1">板材才數分析.!O1025</f>
        <v>0</v>
      </c>
      <c r="L1488" s="32" t="str">
        <f>IFERROR(VLOOKUP(C1488,[1]資料庫!$K$3:$AA$10,17,FALSE),"")</f>
        <v/>
      </c>
      <c r="M1488" s="32">
        <f>IFERROR(
    INDEX(單價表!$E$3:$M$1000,
          MATCH($C1488, 單價表!$B$3:$B$1000, 0),
          MATCH($I1488, 單價表!$E$2:$M$2, 0)
    ),
    ""
)</f>
        <v>99</v>
      </c>
      <c r="N1488" s="35">
        <f t="shared" ca="1" si="42"/>
        <v>0</v>
      </c>
      <c r="O1488" s="32" t="str">
        <f>料單!P1342</f>
        <v>背板溝</v>
      </c>
      <c r="P1488" s="32" t="str">
        <f>料單!Q1342</f>
        <v>面</v>
      </c>
      <c r="Q1488" s="32" t="str">
        <f>料單!R1342</f>
        <v>排</v>
      </c>
      <c r="R1488" s="32">
        <f>料單!S1342</f>
        <v>0</v>
      </c>
    </row>
    <row r="1489" spans="1:18" x14ac:dyDescent="0.25">
      <c r="A1489" s="32">
        <f>料單!C1343</f>
        <v>35005</v>
      </c>
      <c r="B1489" s="32" t="str">
        <f>料單!E1343</f>
        <v>背板</v>
      </c>
      <c r="C1489" s="32">
        <f>料單!L1343</f>
        <v>0</v>
      </c>
      <c r="D1489" s="32" t="str">
        <f>料單!M1343</f>
        <v/>
      </c>
      <c r="E1489" s="32">
        <f>料單!F1343</f>
        <v>-22</v>
      </c>
      <c r="F1489" s="32" t="str">
        <f>料單!G1343</f>
        <v/>
      </c>
      <c r="G1489" s="32">
        <f>料單!H1343</f>
        <v>-22</v>
      </c>
      <c r="H1489" s="32" t="str">
        <f>料單!I1343</f>
        <v/>
      </c>
      <c r="I1489" s="32">
        <f>料單!J1343</f>
        <v>4</v>
      </c>
      <c r="J1489" s="32">
        <f>料單!K1343</f>
        <v>0</v>
      </c>
      <c r="K1489" s="53">
        <f ca="1">板材才數分析.!O1026</f>
        <v>0</v>
      </c>
      <c r="L1489" s="32" t="str">
        <f>IFERROR(VLOOKUP(C1489,[1]資料庫!$K$3:$AA$10,17,FALSE),"")</f>
        <v/>
      </c>
      <c r="M1489" s="32">
        <f>IFERROR(
    INDEX(單價表!$E$3:$M$1000,
          MATCH($C1489, 單價表!$B$3:$B$1000, 0),
          MATCH($I1489, 單價表!$E$2:$M$2, 0)
    ),
    ""
)</f>
        <v>43</v>
      </c>
      <c r="N1489" s="35">
        <f t="shared" ca="1" si="42"/>
        <v>0</v>
      </c>
      <c r="O1489" s="32" t="str">
        <f>料單!P1343</f>
        <v/>
      </c>
      <c r="P1489" s="32" t="str">
        <f>料單!Q1343</f>
        <v/>
      </c>
      <c r="Q1489" s="32" t="str">
        <f>料單!R1343</f>
        <v/>
      </c>
      <c r="R1489" s="32">
        <f>料單!S1343</f>
        <v>0</v>
      </c>
    </row>
    <row r="1490" spans="1:18" x14ac:dyDescent="0.25">
      <c r="A1490" s="32">
        <f>料單!C1344</f>
        <v>35006</v>
      </c>
      <c r="B1490" s="32" t="str">
        <f>料單!E1344</f>
        <v>背拉桿</v>
      </c>
      <c r="C1490" s="32">
        <f>料單!L1344</f>
        <v>0</v>
      </c>
      <c r="D1490" s="32" t="str">
        <f>料單!M1344</f>
        <v/>
      </c>
      <c r="E1490" s="32">
        <f>料單!F1344</f>
        <v>-36</v>
      </c>
      <c r="F1490" s="32" t="str">
        <f>料單!G1344</f>
        <v>AA</v>
      </c>
      <c r="G1490" s="32">
        <f>料單!H1344</f>
        <v>120</v>
      </c>
      <c r="H1490" s="32" t="str">
        <f>料單!I1344</f>
        <v/>
      </c>
      <c r="I1490" s="32">
        <f>料單!J1344</f>
        <v>18</v>
      </c>
      <c r="J1490" s="32">
        <f>料單!K1344</f>
        <v>0</v>
      </c>
      <c r="K1490" s="53">
        <f ca="1">板材才數分析.!O1027</f>
        <v>0</v>
      </c>
      <c r="L1490" s="32" t="str">
        <f>IFERROR(VLOOKUP(C1490,[1]資料庫!$K$3:$AA$10,17,FALSE),"")</f>
        <v/>
      </c>
      <c r="M1490" s="32">
        <f>IFERROR(
    INDEX(單價表!$E$3:$M$1000,
          MATCH($C1490, 單價表!$B$3:$B$1000, 0),
          MATCH($I1490, 單價表!$E$2:$M$2, 0)
    ),
    ""
)</f>
        <v>99</v>
      </c>
      <c r="N1490" s="35">
        <f t="shared" ca="1" si="42"/>
        <v>0</v>
      </c>
      <c r="O1490" s="32" t="str">
        <f>料單!P1344</f>
        <v/>
      </c>
      <c r="P1490" s="32" t="str">
        <f>料單!Q1344</f>
        <v>側</v>
      </c>
      <c r="Q1490" s="32" t="str">
        <f>料單!R1344</f>
        <v/>
      </c>
      <c r="R1490" s="32">
        <f>料單!S1344</f>
        <v>0</v>
      </c>
    </row>
    <row r="1491" spans="1:18" x14ac:dyDescent="0.25">
      <c r="A1491" s="32">
        <f>料單!C1345</f>
        <v>35007</v>
      </c>
      <c r="B1491" s="32" t="str">
        <f>料單!E1345</f>
        <v>活隔</v>
      </c>
      <c r="C1491" s="32">
        <f>料單!L1345</f>
        <v>0</v>
      </c>
      <c r="D1491" s="32" t="str">
        <f>料單!M1345</f>
        <v/>
      </c>
      <c r="E1491" s="32">
        <f>料單!F1345</f>
        <v>0</v>
      </c>
      <c r="F1491" s="32" t="str">
        <f>料單!G1345</f>
        <v>AA</v>
      </c>
      <c r="G1491" s="32">
        <f>料單!H1345</f>
        <v>-32</v>
      </c>
      <c r="H1491" s="32" t="str">
        <f>料單!I1345</f>
        <v>AA</v>
      </c>
      <c r="I1491" s="32">
        <f>料單!J1345</f>
        <v>18</v>
      </c>
      <c r="J1491" s="32">
        <f>料單!K1345</f>
        <v>0</v>
      </c>
      <c r="K1491" s="53">
        <f ca="1">板材才數分析.!O1028</f>
        <v>0</v>
      </c>
      <c r="L1491" s="32" t="str">
        <f>IFERROR(VLOOKUP(C1491,[1]資料庫!$K$3:$AA$10,17,FALSE),"")</f>
        <v/>
      </c>
      <c r="M1491" s="32">
        <f>IFERROR(
    INDEX(單價表!$E$3:$M$1000,
          MATCH($C1491, 單價表!$B$3:$B$1000, 0),
          MATCH($I1491, 單價表!$E$2:$M$2, 0)
    ),
    ""
)</f>
        <v>99</v>
      </c>
      <c r="N1491" s="35">
        <f t="shared" ca="1" si="42"/>
        <v>0</v>
      </c>
      <c r="O1491" s="32" t="str">
        <f>料單!P1345</f>
        <v/>
      </c>
      <c r="P1491" s="32" t="str">
        <f>料單!Q1345</f>
        <v/>
      </c>
      <c r="Q1491" s="32" t="str">
        <f>料單!R1345</f>
        <v/>
      </c>
      <c r="R1491" s="32">
        <f>料單!S1345</f>
        <v>0</v>
      </c>
    </row>
    <row r="1492" spans="1:18" x14ac:dyDescent="0.25">
      <c r="A1492" s="32">
        <f>料單!C1346</f>
        <v>35008</v>
      </c>
      <c r="B1492" s="32" t="str">
        <f>料單!E1346</f>
        <v>固隔</v>
      </c>
      <c r="C1492" s="32">
        <f>料單!L1346</f>
        <v>0</v>
      </c>
      <c r="D1492" s="32" t="str">
        <f>料單!M1346</f>
        <v/>
      </c>
      <c r="E1492" s="32">
        <f>料單!F1346</f>
        <v>0</v>
      </c>
      <c r="F1492" s="32" t="str">
        <f>料單!G1346</f>
        <v>AA</v>
      </c>
      <c r="G1492" s="32">
        <f>料單!H1346</f>
        <v>-22</v>
      </c>
      <c r="H1492" s="32" t="str">
        <f>料單!I1346</f>
        <v/>
      </c>
      <c r="I1492" s="32">
        <f>料單!J1346</f>
        <v>18</v>
      </c>
      <c r="J1492" s="32">
        <f>料單!K1346</f>
        <v>0</v>
      </c>
      <c r="K1492" s="53">
        <f ca="1">板材才數分析.!O1029</f>
        <v>0</v>
      </c>
      <c r="L1492" s="32" t="str">
        <f>IFERROR(VLOOKUP(C1492,[1]資料庫!$K$3:$AA$10,17,FALSE),"")</f>
        <v/>
      </c>
      <c r="M1492" s="32">
        <f>IFERROR(
    INDEX(單價表!$E$3:$M$1000,
          MATCH($C1492, 單價表!$B$3:$B$1000, 0),
          MATCH($I1492, 單價表!$E$2:$M$2, 0)
    ),
    ""
)</f>
        <v>99</v>
      </c>
      <c r="N1492" s="35">
        <f t="shared" ca="1" si="42"/>
        <v>0</v>
      </c>
      <c r="O1492" s="32" t="str">
        <f>料單!P1346</f>
        <v/>
      </c>
      <c r="P1492" s="32" t="str">
        <f>料單!Q1346</f>
        <v>固</v>
      </c>
      <c r="Q1492" s="32" t="str">
        <f>料單!R1346</f>
        <v/>
      </c>
      <c r="R1492" s="32">
        <f>料單!S1346</f>
        <v>0</v>
      </c>
    </row>
    <row r="1493" spans="1:18" x14ac:dyDescent="0.25">
      <c r="A1493" s="32">
        <f>料單!C1347</f>
        <v>35009</v>
      </c>
      <c r="B1493" s="32">
        <f>料單!E1347</f>
        <v>0</v>
      </c>
      <c r="C1493" s="32">
        <f>料單!L1347</f>
        <v>0</v>
      </c>
      <c r="D1493" s="32" t="str">
        <f>料單!M1347</f>
        <v/>
      </c>
      <c r="E1493" s="32">
        <f>料單!F1347</f>
        <v>0</v>
      </c>
      <c r="F1493" s="32" t="str">
        <f>料單!G1347</f>
        <v/>
      </c>
      <c r="G1493" s="32">
        <f>料單!H1347</f>
        <v>0</v>
      </c>
      <c r="H1493" s="32" t="str">
        <f>料單!I1347</f>
        <v/>
      </c>
      <c r="I1493" s="32">
        <f>料單!J1347</f>
        <v>0</v>
      </c>
      <c r="J1493" s="32">
        <f>料單!K1347</f>
        <v>0</v>
      </c>
      <c r="K1493" s="53">
        <f ca="1">板材才數分析.!O1030</f>
        <v>0</v>
      </c>
      <c r="L1493" s="32" t="str">
        <f>IFERROR(VLOOKUP(C1493,[1]資料庫!$K$3:$AA$10,17,FALSE),"")</f>
        <v/>
      </c>
      <c r="M1493" s="32" t="str">
        <f>IFERROR(
    INDEX(單價表!$E$3:$M$1000,
          MATCH($C1493, 單價表!$B$3:$B$1000, 0),
          MATCH($I1493, 單價表!$E$2:$M$2, 0)
    ),
    ""
)</f>
        <v/>
      </c>
      <c r="N1493" s="35" t="str">
        <f t="shared" ca="1" si="42"/>
        <v/>
      </c>
      <c r="O1493" s="32" t="str">
        <f>料單!P1347</f>
        <v/>
      </c>
      <c r="P1493" s="32" t="str">
        <f>料單!Q1347</f>
        <v/>
      </c>
      <c r="Q1493" s="32" t="str">
        <f>料單!R1347</f>
        <v/>
      </c>
      <c r="R1493" s="32">
        <f>料單!S1347</f>
        <v>0</v>
      </c>
    </row>
    <row r="1494" spans="1:18" x14ac:dyDescent="0.25">
      <c r="A1494" s="32">
        <f>料單!C1348</f>
        <v>35010</v>
      </c>
      <c r="B1494" s="32">
        <f>料單!E1348</f>
        <v>0</v>
      </c>
      <c r="C1494" s="32">
        <f>料單!L1348</f>
        <v>0</v>
      </c>
      <c r="D1494" s="32" t="str">
        <f>料單!M1348</f>
        <v/>
      </c>
      <c r="E1494" s="32">
        <f>料單!F1348</f>
        <v>0</v>
      </c>
      <c r="F1494" s="32" t="str">
        <f>料單!G1348</f>
        <v/>
      </c>
      <c r="G1494" s="32">
        <f>料單!H1348</f>
        <v>0</v>
      </c>
      <c r="H1494" s="32" t="str">
        <f>料單!I1348</f>
        <v/>
      </c>
      <c r="I1494" s="32">
        <f>料單!J1348</f>
        <v>0</v>
      </c>
      <c r="J1494" s="32">
        <f>料單!K1348</f>
        <v>0</v>
      </c>
      <c r="K1494" s="53">
        <f ca="1">板材才數分析.!O1031</f>
        <v>0</v>
      </c>
      <c r="L1494" s="32" t="str">
        <f>IFERROR(VLOOKUP(C1494,[1]資料庫!$K$3:$AA$10,17,FALSE),"")</f>
        <v/>
      </c>
      <c r="M1494" s="32" t="str">
        <f>IFERROR(
    INDEX(單價表!$E$3:$M$1000,
          MATCH($C1494, 單價表!$B$3:$B$1000, 0),
          MATCH($I1494, 單價表!$E$2:$M$2, 0)
    ),
    ""
)</f>
        <v/>
      </c>
      <c r="N1494" s="35" t="str">
        <f t="shared" ca="1" si="42"/>
        <v/>
      </c>
      <c r="O1494" s="32" t="str">
        <f>料單!P1348</f>
        <v/>
      </c>
      <c r="P1494" s="32" t="str">
        <f>料單!Q1348</f>
        <v/>
      </c>
      <c r="Q1494" s="32" t="str">
        <f>料單!R1348</f>
        <v/>
      </c>
      <c r="R1494" s="32">
        <f>料單!S1348</f>
        <v>0</v>
      </c>
    </row>
    <row r="1495" spans="1:18" x14ac:dyDescent="0.25">
      <c r="A1495" s="32">
        <f>料單!C1349</f>
        <v>35011</v>
      </c>
      <c r="B1495" s="32">
        <f>料單!E1349</f>
        <v>0</v>
      </c>
      <c r="C1495" s="32">
        <f>料單!L1349</f>
        <v>0</v>
      </c>
      <c r="D1495" s="32">
        <f>料單!M1349</f>
        <v>0</v>
      </c>
      <c r="E1495" s="32">
        <f>料單!F1349</f>
        <v>0</v>
      </c>
      <c r="F1495" s="32" t="str">
        <f>料單!G1349</f>
        <v/>
      </c>
      <c r="G1495" s="32">
        <f>料單!H1349</f>
        <v>0</v>
      </c>
      <c r="H1495" s="32" t="str">
        <f>料單!I1349</f>
        <v/>
      </c>
      <c r="I1495" s="32">
        <f>料單!J1349</f>
        <v>0</v>
      </c>
      <c r="J1495" s="32">
        <f>料單!K1349</f>
        <v>0</v>
      </c>
      <c r="K1495" s="53">
        <f ca="1">板材才數分析.!O1032</f>
        <v>0</v>
      </c>
      <c r="L1495" s="32" t="str">
        <f>IFERROR(VLOOKUP(C1495,[1]資料庫!$K$3:$AA$10,17,FALSE),"")</f>
        <v/>
      </c>
      <c r="M1495" s="32" t="str">
        <f>IFERROR(
    INDEX(單價表!$E$3:$M$1000,
          MATCH($C1495, 單價表!$B$3:$B$1000, 0),
          MATCH($I1495, 單價表!$E$2:$M$2, 0)
    ),
    ""
)</f>
        <v/>
      </c>
      <c r="N1495" s="35" t="str">
        <f t="shared" ca="1" si="42"/>
        <v/>
      </c>
      <c r="O1495" s="32" t="str">
        <f>料單!P1349</f>
        <v/>
      </c>
      <c r="P1495" s="32" t="str">
        <f>料單!Q1349</f>
        <v/>
      </c>
      <c r="Q1495" s="32" t="str">
        <f>料單!R1349</f>
        <v/>
      </c>
      <c r="R1495" s="32">
        <f>料單!S1349</f>
        <v>0</v>
      </c>
    </row>
    <row r="1496" spans="1:18" x14ac:dyDescent="0.25">
      <c r="A1496" s="32">
        <f>料單!C1350</f>
        <v>35012</v>
      </c>
      <c r="B1496" s="32">
        <f>料單!E1350</f>
        <v>0</v>
      </c>
      <c r="C1496" s="32">
        <f>料單!L1350</f>
        <v>0</v>
      </c>
      <c r="D1496" s="32">
        <f>料單!M1350</f>
        <v>0</v>
      </c>
      <c r="E1496" s="32">
        <f>料單!F1350</f>
        <v>0</v>
      </c>
      <c r="F1496" s="32" t="str">
        <f>料單!G1350</f>
        <v/>
      </c>
      <c r="G1496" s="32">
        <f>料單!H1350</f>
        <v>0</v>
      </c>
      <c r="H1496" s="32" t="str">
        <f>料單!I1350</f>
        <v/>
      </c>
      <c r="I1496" s="32">
        <f>料單!J1350</f>
        <v>0</v>
      </c>
      <c r="J1496" s="32">
        <f>料單!K1350</f>
        <v>0</v>
      </c>
      <c r="K1496" s="53">
        <f ca="1">板材才數分析.!O1033</f>
        <v>0</v>
      </c>
      <c r="L1496" s="32" t="str">
        <f>IFERROR(VLOOKUP(C1496,[1]資料庫!$K$3:$AA$10,17,FALSE),"")</f>
        <v/>
      </c>
      <c r="M1496" s="32" t="str">
        <f>IFERROR(
    INDEX(單價表!$E$3:$M$1000,
          MATCH($C1496, 單價表!$B$3:$B$1000, 0),
          MATCH($I1496, 單價表!$E$2:$M$2, 0)
    ),
    ""
)</f>
        <v/>
      </c>
      <c r="N1496" s="35" t="str">
        <f t="shared" ca="1" si="42"/>
        <v/>
      </c>
      <c r="O1496" s="32" t="str">
        <f>料單!P1350</f>
        <v/>
      </c>
      <c r="P1496" s="32" t="str">
        <f>料單!Q1350</f>
        <v/>
      </c>
      <c r="Q1496" s="32" t="str">
        <f>料單!R1350</f>
        <v/>
      </c>
      <c r="R1496" s="32">
        <f>料單!S1350</f>
        <v>0</v>
      </c>
    </row>
    <row r="1497" spans="1:18" x14ac:dyDescent="0.25">
      <c r="A1497" s="32">
        <f>料單!C1351</f>
        <v>35013</v>
      </c>
      <c r="B1497" s="32">
        <f>料單!E1351</f>
        <v>0</v>
      </c>
      <c r="C1497" s="32">
        <f>料單!L1351</f>
        <v>0</v>
      </c>
      <c r="D1497" s="32">
        <f>料單!M1351</f>
        <v>0</v>
      </c>
      <c r="E1497" s="32">
        <f>料單!F1351</f>
        <v>0</v>
      </c>
      <c r="F1497" s="32" t="str">
        <f>料單!G1351</f>
        <v/>
      </c>
      <c r="G1497" s="32">
        <f>料單!H1351</f>
        <v>0</v>
      </c>
      <c r="H1497" s="32" t="str">
        <f>料單!I1351</f>
        <v/>
      </c>
      <c r="I1497" s="32">
        <f>料單!J1351</f>
        <v>0</v>
      </c>
      <c r="J1497" s="32">
        <f>料單!K1351</f>
        <v>0</v>
      </c>
      <c r="K1497" s="53">
        <f ca="1">板材才數分析.!O1034</f>
        <v>0</v>
      </c>
      <c r="L1497" s="32" t="str">
        <f>IFERROR(VLOOKUP(C1497,[1]資料庫!$K$3:$AA$10,17,FALSE),"")</f>
        <v/>
      </c>
      <c r="M1497" s="32" t="str">
        <f>IFERROR(
    INDEX(單價表!$E$3:$M$1000,
          MATCH($C1497, 單價表!$B$3:$B$1000, 0),
          MATCH($I1497, 單價表!$E$2:$M$2, 0)
    ),
    ""
)</f>
        <v/>
      </c>
      <c r="N1497" s="35" t="str">
        <f t="shared" ca="1" si="42"/>
        <v/>
      </c>
      <c r="O1497" s="32" t="str">
        <f>料單!P1351</f>
        <v/>
      </c>
      <c r="P1497" s="32" t="str">
        <f>料單!Q1351</f>
        <v/>
      </c>
      <c r="Q1497" s="32" t="str">
        <f>料單!R1351</f>
        <v/>
      </c>
      <c r="R1497" s="32">
        <f>料單!S1351</f>
        <v>0</v>
      </c>
    </row>
    <row r="1498" spans="1:18" x14ac:dyDescent="0.25">
      <c r="A1498" s="32">
        <f>料單!C1352</f>
        <v>35014</v>
      </c>
      <c r="B1498" s="32">
        <f>料單!E1352</f>
        <v>0</v>
      </c>
      <c r="C1498" s="32">
        <f>料單!L1352</f>
        <v>0</v>
      </c>
      <c r="D1498" s="32">
        <f>料單!M1352</f>
        <v>0</v>
      </c>
      <c r="E1498" s="32">
        <f>料單!F1352</f>
        <v>0</v>
      </c>
      <c r="F1498" s="32" t="str">
        <f>料單!G1352</f>
        <v/>
      </c>
      <c r="G1498" s="32">
        <f>料單!H1352</f>
        <v>0</v>
      </c>
      <c r="H1498" s="32" t="str">
        <f>料單!I1352</f>
        <v/>
      </c>
      <c r="I1498" s="32">
        <f>料單!J1352</f>
        <v>0</v>
      </c>
      <c r="J1498" s="32">
        <f>料單!K1352</f>
        <v>0</v>
      </c>
      <c r="K1498" s="53">
        <f ca="1">板材才數分析.!O1035</f>
        <v>0</v>
      </c>
      <c r="L1498" s="32" t="str">
        <f>IFERROR(VLOOKUP(C1498,[1]資料庫!$K$3:$AA$10,17,FALSE),"")</f>
        <v/>
      </c>
      <c r="M1498" s="32" t="str">
        <f>IFERROR(
    INDEX(單價表!$E$3:$M$1000,
          MATCH($C1498, 單價表!$B$3:$B$1000, 0),
          MATCH($I1498, 單價表!$E$2:$M$2, 0)
    ),
    ""
)</f>
        <v/>
      </c>
      <c r="N1498" s="35" t="str">
        <f t="shared" ca="1" si="42"/>
        <v/>
      </c>
      <c r="O1498" s="32" t="str">
        <f>料單!P1352</f>
        <v/>
      </c>
      <c r="P1498" s="32" t="str">
        <f>料單!Q1352</f>
        <v/>
      </c>
      <c r="Q1498" s="32" t="str">
        <f>料單!R1352</f>
        <v/>
      </c>
      <c r="R1498" s="32">
        <f>料單!S1352</f>
        <v>0</v>
      </c>
    </row>
    <row r="1499" spans="1:18" x14ac:dyDescent="0.25">
      <c r="A1499" s="32">
        <f>料單!C1353</f>
        <v>35015</v>
      </c>
      <c r="B1499" s="32">
        <f>料單!E1353</f>
        <v>0</v>
      </c>
      <c r="C1499" s="32">
        <f>料單!L1353</f>
        <v>0</v>
      </c>
      <c r="D1499" s="32">
        <f>料單!M1353</f>
        <v>0</v>
      </c>
      <c r="E1499" s="32">
        <f>料單!F1353</f>
        <v>0</v>
      </c>
      <c r="F1499" s="32" t="str">
        <f>料單!G1353</f>
        <v/>
      </c>
      <c r="G1499" s="32">
        <f>料單!H1353</f>
        <v>0</v>
      </c>
      <c r="H1499" s="32" t="str">
        <f>料單!I1353</f>
        <v/>
      </c>
      <c r="I1499" s="32">
        <f>料單!J1353</f>
        <v>0</v>
      </c>
      <c r="J1499" s="32">
        <f>料單!K1353</f>
        <v>0</v>
      </c>
      <c r="K1499" s="53">
        <f ca="1">板材才數分析.!O1036</f>
        <v>0</v>
      </c>
      <c r="L1499" s="32" t="str">
        <f>IFERROR(VLOOKUP(C1499,[1]資料庫!$K$3:$AA$10,17,FALSE),"")</f>
        <v/>
      </c>
      <c r="M1499" s="32" t="str">
        <f>IFERROR(
    INDEX(單價表!$E$3:$M$1000,
          MATCH($C1499, 單價表!$B$3:$B$1000, 0),
          MATCH($I1499, 單價表!$E$2:$M$2, 0)
    ),
    ""
)</f>
        <v/>
      </c>
      <c r="N1499" s="35" t="str">
        <f t="shared" ca="1" si="42"/>
        <v/>
      </c>
      <c r="O1499" s="32" t="str">
        <f>料單!P1353</f>
        <v/>
      </c>
      <c r="P1499" s="32" t="str">
        <f>料單!Q1353</f>
        <v/>
      </c>
      <c r="Q1499" s="32" t="str">
        <f>料單!R1353</f>
        <v/>
      </c>
      <c r="R1499" s="32">
        <f>料單!S1353</f>
        <v>0</v>
      </c>
    </row>
    <row r="1500" spans="1:18" x14ac:dyDescent="0.25">
      <c r="A1500" s="32">
        <f>料單!C1354</f>
        <v>35016</v>
      </c>
      <c r="B1500" s="32">
        <f>料單!E1354</f>
        <v>0</v>
      </c>
      <c r="C1500" s="32">
        <f>料單!L1354</f>
        <v>0</v>
      </c>
      <c r="D1500" s="32">
        <f>料單!M1354</f>
        <v>0</v>
      </c>
      <c r="E1500" s="32">
        <f>料單!F1354</f>
        <v>0</v>
      </c>
      <c r="F1500" s="32" t="str">
        <f>料單!G1354</f>
        <v/>
      </c>
      <c r="G1500" s="32">
        <f>料單!H1354</f>
        <v>0</v>
      </c>
      <c r="H1500" s="32" t="str">
        <f>料單!I1354</f>
        <v/>
      </c>
      <c r="I1500" s="32">
        <f>料單!J1354</f>
        <v>0</v>
      </c>
      <c r="J1500" s="32">
        <f>料單!K1354</f>
        <v>0</v>
      </c>
      <c r="K1500" s="53">
        <f ca="1">板材才數分析.!O1037</f>
        <v>0</v>
      </c>
      <c r="L1500" s="32" t="str">
        <f>IFERROR(VLOOKUP(C1500,[1]資料庫!$K$3:$AA$10,17,FALSE),"")</f>
        <v/>
      </c>
      <c r="M1500" s="32" t="str">
        <f>IFERROR(
    INDEX(單價表!$E$3:$M$1000,
          MATCH($C1500, 單價表!$B$3:$B$1000, 0),
          MATCH($I1500, 單價表!$E$2:$M$2, 0)
    ),
    ""
)</f>
        <v/>
      </c>
      <c r="N1500" s="35" t="str">
        <f t="shared" ca="1" si="42"/>
        <v/>
      </c>
      <c r="O1500" s="32" t="str">
        <f>料單!P1354</f>
        <v/>
      </c>
      <c r="P1500" s="32" t="str">
        <f>料單!Q1354</f>
        <v/>
      </c>
      <c r="Q1500" s="32" t="str">
        <f>料單!R1354</f>
        <v/>
      </c>
      <c r="R1500" s="32">
        <f>料單!S1354</f>
        <v>0</v>
      </c>
    </row>
    <row r="1501" spans="1:18" x14ac:dyDescent="0.25">
      <c r="A1501" s="32">
        <f>料單!C1355</f>
        <v>35017</v>
      </c>
      <c r="B1501" s="32">
        <f>料單!E1355</f>
        <v>0</v>
      </c>
      <c r="C1501" s="32">
        <f>料單!L1355</f>
        <v>0</v>
      </c>
      <c r="D1501" s="32">
        <f>料單!M1355</f>
        <v>0</v>
      </c>
      <c r="E1501" s="32">
        <f>料單!F1355</f>
        <v>0</v>
      </c>
      <c r="F1501" s="32" t="str">
        <f>料單!G1355</f>
        <v/>
      </c>
      <c r="G1501" s="32">
        <f>料單!H1355</f>
        <v>0</v>
      </c>
      <c r="H1501" s="32" t="str">
        <f>料單!I1355</f>
        <v/>
      </c>
      <c r="I1501" s="32">
        <f>料單!J1355</f>
        <v>0</v>
      </c>
      <c r="J1501" s="32">
        <f>料單!K1355</f>
        <v>0</v>
      </c>
      <c r="K1501" s="53">
        <f ca="1">板材才數分析.!O1038</f>
        <v>0</v>
      </c>
      <c r="L1501" s="32" t="str">
        <f>IFERROR(VLOOKUP(C1501,[1]資料庫!$K$3:$AA$10,17,FALSE),"")</f>
        <v/>
      </c>
      <c r="M1501" s="32" t="str">
        <f>IFERROR(
    INDEX(單價表!$E$3:$M$1000,
          MATCH($C1501, 單價表!$B$3:$B$1000, 0),
          MATCH($I1501, 單價表!$E$2:$M$2, 0)
    ),
    ""
)</f>
        <v/>
      </c>
      <c r="N1501" s="35" t="str">
        <f t="shared" ca="1" si="42"/>
        <v/>
      </c>
      <c r="O1501" s="32" t="str">
        <f>料單!P1355</f>
        <v/>
      </c>
      <c r="P1501" s="32" t="str">
        <f>料單!Q1355</f>
        <v/>
      </c>
      <c r="Q1501" s="32" t="str">
        <f>料單!R1355</f>
        <v/>
      </c>
      <c r="R1501" s="32">
        <f>料單!S1355</f>
        <v>0</v>
      </c>
    </row>
    <row r="1502" spans="1:18" x14ac:dyDescent="0.25">
      <c r="A1502" s="32">
        <f>料單!C1356</f>
        <v>35018</v>
      </c>
      <c r="B1502" s="32">
        <f>料單!E1356</f>
        <v>0</v>
      </c>
      <c r="C1502" s="32">
        <f>料單!L1356</f>
        <v>0</v>
      </c>
      <c r="D1502" s="32">
        <f>料單!M1356</f>
        <v>0</v>
      </c>
      <c r="E1502" s="32">
        <f>料單!F1356</f>
        <v>0</v>
      </c>
      <c r="F1502" s="32" t="str">
        <f>料單!G1356</f>
        <v/>
      </c>
      <c r="G1502" s="32">
        <f>料單!H1356</f>
        <v>0</v>
      </c>
      <c r="H1502" s="32" t="str">
        <f>料單!I1356</f>
        <v/>
      </c>
      <c r="I1502" s="32">
        <f>料單!J1356</f>
        <v>0</v>
      </c>
      <c r="J1502" s="32">
        <f>料單!K1356</f>
        <v>0</v>
      </c>
      <c r="K1502" s="53">
        <f ca="1">板材才數分析.!O1039</f>
        <v>0</v>
      </c>
      <c r="M1502" s="32" t="str">
        <f>IFERROR(
    INDEX(單價表!$E$3:$M$1000,
          MATCH($C1502, 單價表!$B$3:$B$1000, 0),
          MATCH($I1502, 單價表!$E$2:$M$2, 0)
    ),
    ""
)</f>
        <v/>
      </c>
      <c r="O1502" s="32" t="str">
        <f>料單!P1356</f>
        <v/>
      </c>
      <c r="P1502" s="32" t="str">
        <f>料單!Q1356</f>
        <v/>
      </c>
      <c r="Q1502" s="32" t="str">
        <f>料單!R1356</f>
        <v/>
      </c>
      <c r="R1502" s="32">
        <f>料單!S1356</f>
        <v>0</v>
      </c>
    </row>
    <row r="1503" spans="1:18" x14ac:dyDescent="0.25">
      <c r="A1503" s="32">
        <f>料單!C1357</f>
        <v>35019</v>
      </c>
      <c r="B1503" s="32">
        <f>料單!E1357</f>
        <v>0</v>
      </c>
      <c r="C1503" s="32">
        <f>料單!L1357</f>
        <v>0</v>
      </c>
      <c r="D1503" s="32">
        <f>料單!M1357</f>
        <v>0</v>
      </c>
      <c r="E1503" s="32">
        <f>料單!F1357</f>
        <v>0</v>
      </c>
      <c r="F1503" s="32" t="str">
        <f>料單!G1357</f>
        <v/>
      </c>
      <c r="G1503" s="32">
        <f>料單!H1357</f>
        <v>0</v>
      </c>
      <c r="H1503" s="32" t="str">
        <f>料單!I1357</f>
        <v/>
      </c>
      <c r="I1503" s="32">
        <f>料單!J1357</f>
        <v>0</v>
      </c>
      <c r="J1503" s="32">
        <f>料單!K1357</f>
        <v>0</v>
      </c>
      <c r="K1503" s="53">
        <f ca="1">板材才數分析.!O1040</f>
        <v>0</v>
      </c>
      <c r="M1503" s="32" t="str">
        <f>IFERROR(
    INDEX(單價表!$E$3:$M$1000,
          MATCH($C1503, 單價表!$B$3:$B$1000, 0),
          MATCH($I1503, 單價表!$E$2:$M$2, 0)
    ),
    ""
)</f>
        <v/>
      </c>
      <c r="O1503" s="32" t="str">
        <f>料單!P1357</f>
        <v/>
      </c>
      <c r="P1503" s="32" t="str">
        <f>料單!Q1357</f>
        <v/>
      </c>
      <c r="Q1503" s="32" t="str">
        <f>料單!R1357</f>
        <v/>
      </c>
      <c r="R1503" s="32">
        <f>料單!S1357</f>
        <v>0</v>
      </c>
    </row>
    <row r="1504" spans="1:18" x14ac:dyDescent="0.25">
      <c r="A1504" s="32">
        <f>料單!C1358</f>
        <v>35020</v>
      </c>
      <c r="B1504" s="32">
        <f>料單!E1358</f>
        <v>0</v>
      </c>
      <c r="C1504" s="32">
        <f>料單!L1358</f>
        <v>0</v>
      </c>
      <c r="D1504" s="32" t="str">
        <f>料單!M1358</f>
        <v/>
      </c>
      <c r="E1504" s="32">
        <f>料單!F1358</f>
        <v>0</v>
      </c>
      <c r="F1504" s="32" t="str">
        <f>料單!G1358</f>
        <v/>
      </c>
      <c r="G1504" s="32">
        <f>料單!H1358</f>
        <v>0</v>
      </c>
      <c r="H1504" s="32" t="str">
        <f>料單!I1358</f>
        <v/>
      </c>
      <c r="I1504" s="32">
        <f>料單!J1358</f>
        <v>0</v>
      </c>
      <c r="J1504" s="32">
        <f>料單!K1358</f>
        <v>0</v>
      </c>
      <c r="K1504" s="53">
        <f ca="1">板材才數分析.!O1041</f>
        <v>0</v>
      </c>
      <c r="M1504" s="32" t="str">
        <f>IFERROR(
    INDEX(單價表!$E$3:$M$1000,
          MATCH($C1504, 單價表!$B$3:$B$1000, 0),
          MATCH($I1504, 單價表!$E$2:$M$2, 0)
    ),
    ""
)</f>
        <v/>
      </c>
      <c r="O1504" s="32" t="str">
        <f>料單!P1358</f>
        <v/>
      </c>
      <c r="P1504" s="32" t="str">
        <f>料單!Q1358</f>
        <v/>
      </c>
      <c r="Q1504" s="32" t="str">
        <f>料單!R1358</f>
        <v/>
      </c>
      <c r="R1504" s="32">
        <f>料單!S1358</f>
        <v>0</v>
      </c>
    </row>
    <row r="1505" spans="1:18" x14ac:dyDescent="0.25">
      <c r="A1505" s="32">
        <f>料單!C1359</f>
        <v>35021</v>
      </c>
      <c r="B1505" s="32">
        <f>料單!E1359</f>
        <v>0</v>
      </c>
      <c r="C1505" s="32">
        <f>料單!L1359</f>
        <v>0</v>
      </c>
      <c r="D1505" s="32" t="str">
        <f>料單!M1359</f>
        <v/>
      </c>
      <c r="E1505" s="32">
        <f>料單!F1359</f>
        <v>0</v>
      </c>
      <c r="F1505" s="32" t="str">
        <f>料單!G1359</f>
        <v/>
      </c>
      <c r="G1505" s="32">
        <f>料單!H1359</f>
        <v>0</v>
      </c>
      <c r="H1505" s="32" t="str">
        <f>料單!I1359</f>
        <v/>
      </c>
      <c r="I1505" s="32">
        <f>料單!J1359</f>
        <v>0</v>
      </c>
      <c r="J1505" s="32">
        <f>料單!K1359</f>
        <v>0</v>
      </c>
      <c r="K1505" s="53">
        <f ca="1">板材才數分析.!O1042</f>
        <v>0</v>
      </c>
      <c r="M1505" s="32" t="str">
        <f>IFERROR(
    INDEX(單價表!$E$3:$M$1000,
          MATCH($C1505, 單價表!$B$3:$B$1000, 0),
          MATCH($I1505, 單價表!$E$2:$M$2, 0)
    ),
    ""
)</f>
        <v/>
      </c>
      <c r="O1505" s="32" t="str">
        <f>料單!P1359</f>
        <v/>
      </c>
      <c r="P1505" s="32" t="str">
        <f>料單!Q1359</f>
        <v/>
      </c>
      <c r="Q1505" s="32" t="str">
        <f>料單!R1359</f>
        <v/>
      </c>
      <c r="R1505" s="32">
        <f>料單!S1359</f>
        <v>0</v>
      </c>
    </row>
    <row r="1506" spans="1:18" x14ac:dyDescent="0.25">
      <c r="A1506" s="32">
        <f>料單!C1360</f>
        <v>35022</v>
      </c>
      <c r="B1506" s="32">
        <f>料單!E1360</f>
        <v>0</v>
      </c>
      <c r="C1506" s="32">
        <f>料單!L1360</f>
        <v>0</v>
      </c>
      <c r="D1506" s="32" t="str">
        <f>料單!M1360</f>
        <v/>
      </c>
      <c r="E1506" s="32">
        <f>料單!F1360</f>
        <v>0</v>
      </c>
      <c r="F1506" s="32" t="str">
        <f>料單!G1360</f>
        <v/>
      </c>
      <c r="G1506" s="32">
        <f>料單!H1360</f>
        <v>0</v>
      </c>
      <c r="H1506" s="32" t="str">
        <f>料單!I1360</f>
        <v/>
      </c>
      <c r="I1506" s="32">
        <f>料單!J1360</f>
        <v>0</v>
      </c>
      <c r="J1506" s="32">
        <f>料單!K1360</f>
        <v>0</v>
      </c>
      <c r="K1506" s="53">
        <f ca="1">板材才數分析.!O1043</f>
        <v>0</v>
      </c>
      <c r="M1506" s="32" t="str">
        <f>IFERROR(
    INDEX(單價表!$E$3:$M$1000,
          MATCH($C1506, 單價表!$B$3:$B$1000, 0),
          MATCH($I1506, 單價表!$E$2:$M$2, 0)
    ),
    ""
)</f>
        <v/>
      </c>
      <c r="O1506" s="32" t="str">
        <f>料單!P1360</f>
        <v/>
      </c>
      <c r="P1506" s="32" t="str">
        <f>料單!Q1360</f>
        <v/>
      </c>
      <c r="Q1506" s="32" t="str">
        <f>料單!R1360</f>
        <v/>
      </c>
      <c r="R1506" s="32">
        <f>料單!S1360</f>
        <v>0</v>
      </c>
    </row>
    <row r="1507" spans="1:18" x14ac:dyDescent="0.25">
      <c r="A1507" s="32">
        <f>料單!C1361</f>
        <v>35023</v>
      </c>
      <c r="B1507" s="32">
        <f>料單!E1361</f>
        <v>0</v>
      </c>
      <c r="C1507" s="32">
        <f>料單!L1361</f>
        <v>0</v>
      </c>
      <c r="D1507" s="32" t="str">
        <f>料單!M1361</f>
        <v/>
      </c>
      <c r="E1507" s="32">
        <f>料單!F1361</f>
        <v>0</v>
      </c>
      <c r="F1507" s="32" t="str">
        <f>料單!G1361</f>
        <v/>
      </c>
      <c r="G1507" s="32">
        <f>料單!H1361</f>
        <v>0</v>
      </c>
      <c r="H1507" s="32" t="str">
        <f>料單!I1361</f>
        <v/>
      </c>
      <c r="I1507" s="32">
        <f>料單!J1361</f>
        <v>0</v>
      </c>
      <c r="J1507" s="32">
        <f>料單!K1361</f>
        <v>0</v>
      </c>
      <c r="K1507" s="53">
        <f ca="1">板材才數分析.!O1044</f>
        <v>0</v>
      </c>
      <c r="M1507" s="32" t="str">
        <f>IFERROR(
    INDEX(單價表!$E$3:$M$1000,
          MATCH($C1507, 單價表!$B$3:$B$1000, 0),
          MATCH($I1507, 單價表!$E$2:$M$2, 0)
    ),
    ""
)</f>
        <v/>
      </c>
      <c r="O1507" s="32" t="str">
        <f>料單!P1361</f>
        <v/>
      </c>
      <c r="P1507" s="32" t="str">
        <f>料單!Q1361</f>
        <v/>
      </c>
      <c r="Q1507" s="32" t="str">
        <f>料單!R1361</f>
        <v/>
      </c>
      <c r="R1507" s="32">
        <f>料單!S1361</f>
        <v>0</v>
      </c>
    </row>
    <row r="1508" spans="1:18" x14ac:dyDescent="0.25">
      <c r="A1508" s="32">
        <f>料單!C1362</f>
        <v>35024</v>
      </c>
      <c r="B1508" s="32">
        <f>料單!E1362</f>
        <v>0</v>
      </c>
      <c r="C1508" s="32">
        <f>料單!L1362</f>
        <v>0</v>
      </c>
      <c r="D1508" s="32" t="str">
        <f>料單!M1362</f>
        <v/>
      </c>
      <c r="E1508" s="32">
        <f>料單!F1362</f>
        <v>0</v>
      </c>
      <c r="F1508" s="32" t="str">
        <f>料單!G1362</f>
        <v/>
      </c>
      <c r="G1508" s="32">
        <f>料單!H1362</f>
        <v>0</v>
      </c>
      <c r="H1508" s="32" t="str">
        <f>料單!I1362</f>
        <v/>
      </c>
      <c r="I1508" s="32">
        <f>料單!J1362</f>
        <v>0</v>
      </c>
      <c r="J1508" s="32">
        <f>料單!K1362</f>
        <v>0</v>
      </c>
      <c r="K1508" s="53">
        <f ca="1">板材才數分析.!O1045</f>
        <v>0</v>
      </c>
      <c r="M1508" s="32" t="str">
        <f>IFERROR(
    INDEX(單價表!$E$3:$M$1000,
          MATCH($C1508, 單價表!$B$3:$B$1000, 0),
          MATCH($I1508, 單價表!$E$2:$M$2, 0)
    ),
    ""
)</f>
        <v/>
      </c>
      <c r="O1508" s="32" t="str">
        <f>料單!P1362</f>
        <v/>
      </c>
      <c r="P1508" s="32" t="str">
        <f>料單!Q1362</f>
        <v/>
      </c>
      <c r="Q1508" s="32" t="str">
        <f>料單!R1362</f>
        <v/>
      </c>
      <c r="R1508" s="32">
        <f>料單!S1362</f>
        <v>0</v>
      </c>
    </row>
    <row r="1509" spans="1:18" x14ac:dyDescent="0.25">
      <c r="A1509" s="32">
        <f>料單!C1363</f>
        <v>35025</v>
      </c>
      <c r="B1509" s="32">
        <f>料單!E1363</f>
        <v>0</v>
      </c>
      <c r="C1509" s="32">
        <f>料單!L1363</f>
        <v>0</v>
      </c>
      <c r="D1509" s="32" t="str">
        <f>料單!M1363</f>
        <v/>
      </c>
      <c r="E1509" s="32">
        <f>料單!F1363</f>
        <v>0</v>
      </c>
      <c r="F1509" s="32" t="str">
        <f>料單!G1363</f>
        <v/>
      </c>
      <c r="G1509" s="32">
        <f>料單!H1363</f>
        <v>0</v>
      </c>
      <c r="H1509" s="32" t="str">
        <f>料單!I1363</f>
        <v/>
      </c>
      <c r="I1509" s="32">
        <f>料單!J1363</f>
        <v>0</v>
      </c>
      <c r="J1509" s="32">
        <f>料單!K1363</f>
        <v>0</v>
      </c>
      <c r="K1509" s="53">
        <f ca="1">板材才數分析.!O1046</f>
        <v>0</v>
      </c>
      <c r="M1509" s="32" t="str">
        <f>IFERROR(
    INDEX(單價表!$E$3:$M$1000,
          MATCH($C1509, 單價表!$B$3:$B$1000, 0),
          MATCH($I1509, 單價表!$E$2:$M$2, 0)
    ),
    ""
)</f>
        <v/>
      </c>
      <c r="O1509" s="32" t="str">
        <f>料單!P1363</f>
        <v/>
      </c>
      <c r="P1509" s="32" t="str">
        <f>料單!Q1363</f>
        <v/>
      </c>
      <c r="Q1509" s="32" t="str">
        <f>料單!R1363</f>
        <v/>
      </c>
      <c r="R1509" s="32">
        <f>料單!S1363</f>
        <v>0</v>
      </c>
    </row>
    <row r="1510" spans="1:18" x14ac:dyDescent="0.25">
      <c r="A1510" s="32">
        <f>料單!C1364</f>
        <v>35026</v>
      </c>
      <c r="B1510" s="32">
        <f>料單!E1364</f>
        <v>0</v>
      </c>
      <c r="C1510" s="32">
        <f>料單!L1364</f>
        <v>0</v>
      </c>
      <c r="D1510" s="32" t="str">
        <f>料單!M1364</f>
        <v/>
      </c>
      <c r="E1510" s="32">
        <f>料單!F1364</f>
        <v>0</v>
      </c>
      <c r="F1510" s="32" t="str">
        <f>料單!G1364</f>
        <v/>
      </c>
      <c r="G1510" s="32">
        <f>料單!H1364</f>
        <v>0</v>
      </c>
      <c r="H1510" s="32" t="str">
        <f>料單!I1364</f>
        <v/>
      </c>
      <c r="I1510" s="32">
        <f>料單!J1364</f>
        <v>0</v>
      </c>
      <c r="J1510" s="32">
        <f>料單!K1364</f>
        <v>0</v>
      </c>
      <c r="K1510" s="53">
        <f ca="1">板材才數分析.!O1047</f>
        <v>0</v>
      </c>
      <c r="M1510" s="32" t="str">
        <f>IFERROR(
    INDEX(單價表!$E$3:$M$1000,
          MATCH($C1510, 單價表!$B$3:$B$1000, 0),
          MATCH($I1510, 單價表!$E$2:$M$2, 0)
    ),
    ""
)</f>
        <v/>
      </c>
      <c r="O1510" s="32" t="str">
        <f>料單!P1364</f>
        <v/>
      </c>
      <c r="P1510" s="32" t="str">
        <f>料單!Q1364</f>
        <v/>
      </c>
      <c r="Q1510" s="32" t="str">
        <f>料單!R1364</f>
        <v/>
      </c>
      <c r="R1510" s="32">
        <f>料單!S1364</f>
        <v>0</v>
      </c>
    </row>
    <row r="1511" spans="1:18" x14ac:dyDescent="0.25">
      <c r="A1511" s="32">
        <f>料單!C1365</f>
        <v>35027</v>
      </c>
      <c r="B1511" s="32">
        <f>料單!E1365</f>
        <v>0</v>
      </c>
      <c r="C1511" s="32">
        <f>料單!L1365</f>
        <v>0</v>
      </c>
      <c r="D1511" s="32" t="str">
        <f>料單!M1365</f>
        <v/>
      </c>
      <c r="E1511" s="32">
        <f>料單!F1365</f>
        <v>0</v>
      </c>
      <c r="F1511" s="32" t="str">
        <f>料單!G1365</f>
        <v/>
      </c>
      <c r="G1511" s="32">
        <f>料單!H1365</f>
        <v>0</v>
      </c>
      <c r="H1511" s="32" t="str">
        <f>料單!I1365</f>
        <v/>
      </c>
      <c r="I1511" s="32">
        <f>料單!J1365</f>
        <v>0</v>
      </c>
      <c r="J1511" s="32">
        <f>料單!K1365</f>
        <v>0</v>
      </c>
      <c r="K1511" s="53">
        <f ca="1">板材才數分析.!O1048</f>
        <v>0</v>
      </c>
      <c r="M1511" s="32" t="str">
        <f>IFERROR(
    INDEX(單價表!$E$3:$M$1000,
          MATCH($C1511, 單價表!$B$3:$B$1000, 0),
          MATCH($I1511, 單價表!$E$2:$M$2, 0)
    ),
    ""
)</f>
        <v/>
      </c>
      <c r="O1511" s="32" t="str">
        <f>料單!P1365</f>
        <v/>
      </c>
      <c r="P1511" s="32" t="str">
        <f>料單!Q1365</f>
        <v/>
      </c>
      <c r="Q1511" s="32" t="str">
        <f>料單!R1365</f>
        <v/>
      </c>
      <c r="R1511" s="32">
        <f>料單!S1365</f>
        <v>0</v>
      </c>
    </row>
    <row r="1512" spans="1:18" x14ac:dyDescent="0.25">
      <c r="A1512" s="32">
        <f>料單!C1366</f>
        <v>35028</v>
      </c>
      <c r="B1512" s="32">
        <f>料單!E1366</f>
        <v>0</v>
      </c>
      <c r="C1512" s="32">
        <f>料單!L1366</f>
        <v>0</v>
      </c>
      <c r="D1512" s="32" t="str">
        <f>料單!M1366</f>
        <v/>
      </c>
      <c r="E1512" s="32">
        <f>料單!F1366</f>
        <v>0</v>
      </c>
      <c r="F1512" s="32" t="str">
        <f>料單!G1366</f>
        <v/>
      </c>
      <c r="G1512" s="32">
        <f>料單!H1366</f>
        <v>0</v>
      </c>
      <c r="H1512" s="32" t="str">
        <f>料單!I1366</f>
        <v/>
      </c>
      <c r="I1512" s="32">
        <f>料單!J1366</f>
        <v>0</v>
      </c>
      <c r="J1512" s="32">
        <f>料單!K1366</f>
        <v>0</v>
      </c>
      <c r="K1512" s="53">
        <f ca="1">板材才數分析.!O1049</f>
        <v>0</v>
      </c>
      <c r="M1512" s="32" t="str">
        <f>IFERROR(
    INDEX(單價表!$E$3:$M$1000,
          MATCH($C1512, 單價表!$B$3:$B$1000, 0),
          MATCH($I1512, 單價表!$E$2:$M$2, 0)
    ),
    ""
)</f>
        <v/>
      </c>
      <c r="O1512" s="32" t="str">
        <f>料單!P1366</f>
        <v/>
      </c>
      <c r="P1512" s="32" t="str">
        <f>料單!Q1366</f>
        <v/>
      </c>
      <c r="Q1512" s="32" t="str">
        <f>料單!R1366</f>
        <v/>
      </c>
      <c r="R1512" s="32">
        <f>料單!S1366</f>
        <v>0</v>
      </c>
    </row>
    <row r="1513" spans="1:18" x14ac:dyDescent="0.25">
      <c r="A1513" s="32">
        <f>料單!C1367</f>
        <v>35029</v>
      </c>
      <c r="B1513" s="32">
        <f>料單!E1367</f>
        <v>0</v>
      </c>
      <c r="C1513" s="32">
        <f>料單!L1367</f>
        <v>0</v>
      </c>
      <c r="D1513" s="32" t="str">
        <f>料單!M1367</f>
        <v/>
      </c>
      <c r="E1513" s="32">
        <f>料單!F1367</f>
        <v>0</v>
      </c>
      <c r="F1513" s="32" t="str">
        <f>料單!G1367</f>
        <v/>
      </c>
      <c r="G1513" s="32">
        <f>料單!H1367</f>
        <v>0</v>
      </c>
      <c r="H1513" s="32" t="str">
        <f>料單!I1367</f>
        <v/>
      </c>
      <c r="I1513" s="32">
        <f>料單!J1367</f>
        <v>0</v>
      </c>
      <c r="J1513" s="32">
        <f>料單!K1367</f>
        <v>0</v>
      </c>
      <c r="K1513" s="53">
        <f ca="1">板材才數分析.!O1050</f>
        <v>0</v>
      </c>
      <c r="M1513" s="32" t="str">
        <f>IFERROR(
    INDEX(單價表!$E$3:$M$1000,
          MATCH($C1513, 單價表!$B$3:$B$1000, 0),
          MATCH($I1513, 單價表!$E$2:$M$2, 0)
    ),
    ""
)</f>
        <v/>
      </c>
      <c r="O1513" s="32" t="str">
        <f>料單!P1367</f>
        <v/>
      </c>
      <c r="P1513" s="32" t="str">
        <f>料單!Q1367</f>
        <v/>
      </c>
      <c r="Q1513" s="32" t="str">
        <f>料單!R1367</f>
        <v/>
      </c>
      <c r="R1513" s="32">
        <f>料單!S1367</f>
        <v>0</v>
      </c>
    </row>
    <row r="1514" spans="1:18" x14ac:dyDescent="0.25">
      <c r="A1514" s="32">
        <f>料單!C1368</f>
        <v>35030</v>
      </c>
      <c r="B1514" s="32">
        <f>料單!E1368</f>
        <v>0</v>
      </c>
      <c r="C1514" s="32">
        <f>料單!L1368</f>
        <v>0</v>
      </c>
      <c r="D1514" s="32" t="str">
        <f>料單!M1368</f>
        <v/>
      </c>
      <c r="E1514" s="32">
        <f>料單!F1368</f>
        <v>0</v>
      </c>
      <c r="F1514" s="32" t="str">
        <f>料單!G1368</f>
        <v/>
      </c>
      <c r="G1514" s="32">
        <f>料單!H1368</f>
        <v>0</v>
      </c>
      <c r="H1514" s="32" t="str">
        <f>料單!I1368</f>
        <v/>
      </c>
      <c r="I1514" s="32">
        <f>料單!J1368</f>
        <v>0</v>
      </c>
      <c r="J1514" s="32">
        <f>料單!K1368</f>
        <v>0</v>
      </c>
      <c r="K1514" s="53">
        <f ca="1">板材才數分析.!O1051</f>
        <v>0</v>
      </c>
      <c r="M1514" s="32" t="str">
        <f>IFERROR(
    INDEX(單價表!$E$3:$M$1000,
          MATCH($C1514, 單價表!$B$3:$B$1000, 0),
          MATCH($I1514, 單價表!$E$2:$M$2, 0)
    ),
    ""
)</f>
        <v/>
      </c>
      <c r="O1514" s="32" t="str">
        <f>料單!P1368</f>
        <v/>
      </c>
      <c r="P1514" s="32" t="str">
        <f>料單!Q1368</f>
        <v/>
      </c>
      <c r="Q1514" s="32" t="str">
        <f>料單!R1368</f>
        <v/>
      </c>
      <c r="R1514" s="32">
        <f>料單!S1368</f>
        <v>0</v>
      </c>
    </row>
    <row r="1515" spans="1:18" x14ac:dyDescent="0.25">
      <c r="B1515" s="400"/>
      <c r="C1515" s="400"/>
      <c r="D1515" s="400"/>
      <c r="E1515" s="400"/>
      <c r="F1515" s="400"/>
      <c r="G1515" s="400"/>
      <c r="H1515" s="400"/>
      <c r="I1515" s="400"/>
      <c r="J1515" s="400"/>
      <c r="K1515" s="401"/>
      <c r="L1515" s="400" t="str">
        <f>IFERROR(VLOOKUP(C1515,[1]資料庫!$K$3:$AA$10,17,FALSE),"")</f>
        <v/>
      </c>
      <c r="M1515" s="400"/>
      <c r="O1515" s="32">
        <f>料單!P1369</f>
        <v>0</v>
      </c>
      <c r="P1515" s="32">
        <f>料單!Q1369</f>
        <v>0</v>
      </c>
      <c r="Q1515" s="32">
        <f>料單!R1369</f>
        <v>0</v>
      </c>
      <c r="R1515" s="32">
        <f>料單!S1369</f>
        <v>0</v>
      </c>
    </row>
    <row r="1516" spans="1:18" x14ac:dyDescent="0.25">
      <c r="B1516" s="400"/>
      <c r="C1516" s="400"/>
      <c r="D1516" s="400"/>
      <c r="E1516" s="400"/>
      <c r="F1516" s="400"/>
      <c r="G1516" s="400"/>
      <c r="H1516" s="400"/>
      <c r="I1516" s="400"/>
      <c r="J1516" s="400"/>
      <c r="K1516" s="401"/>
      <c r="L1516" s="400" t="str">
        <f>IFERROR(VLOOKUP(C1516,[1]資料庫!$K$3:$AA$10,17,FALSE),"")</f>
        <v/>
      </c>
      <c r="M1516" s="400"/>
    </row>
    <row r="1517" spans="1:18" x14ac:dyDescent="0.25">
      <c r="B1517" s="400"/>
      <c r="C1517" s="400"/>
      <c r="D1517" s="400"/>
      <c r="E1517" s="400"/>
      <c r="F1517" s="400"/>
      <c r="G1517" s="400"/>
      <c r="H1517" s="400"/>
      <c r="I1517" s="400"/>
      <c r="J1517" s="400"/>
      <c r="K1517" s="401"/>
      <c r="L1517" s="400" t="str">
        <f>IFERROR(VLOOKUP(C1517,[1]資料庫!$K$3:$AA$10,17,FALSE),"")</f>
        <v/>
      </c>
      <c r="M1517" s="400"/>
    </row>
    <row r="1518" spans="1:18" x14ac:dyDescent="0.25">
      <c r="B1518" s="400"/>
      <c r="C1518" s="400"/>
      <c r="D1518" s="400"/>
      <c r="E1518" s="400"/>
      <c r="F1518" s="400"/>
      <c r="G1518" s="400"/>
      <c r="H1518" s="400"/>
      <c r="I1518" s="400"/>
      <c r="J1518" s="400"/>
      <c r="K1518" s="401"/>
      <c r="L1518" s="400" t="str">
        <f>IFERROR(VLOOKUP(C1518,[1]資料庫!$K$3:$AA$10,17,FALSE),"")</f>
        <v/>
      </c>
      <c r="M1518" s="400"/>
    </row>
    <row r="1519" spans="1:18" x14ac:dyDescent="0.25">
      <c r="B1519" s="400"/>
      <c r="C1519" s="400"/>
      <c r="D1519" s="400"/>
      <c r="E1519" s="400"/>
      <c r="F1519" s="400"/>
      <c r="G1519" s="400"/>
      <c r="H1519" s="400"/>
      <c r="I1519" s="400"/>
      <c r="J1519" s="400"/>
      <c r="K1519" s="401"/>
      <c r="L1519" s="400" t="str">
        <f>IFERROR(VLOOKUP(C1519,[1]資料庫!$K$3:$AA$10,17,FALSE),"")</f>
        <v/>
      </c>
      <c r="M1519" s="400"/>
    </row>
    <row r="1520" spans="1:18" x14ac:dyDescent="0.25">
      <c r="B1520" s="400"/>
      <c r="C1520" s="400"/>
      <c r="D1520" s="400"/>
      <c r="E1520" s="400"/>
      <c r="F1520" s="400"/>
      <c r="G1520" s="400"/>
      <c r="H1520" s="400"/>
      <c r="I1520" s="400"/>
      <c r="J1520" s="400"/>
      <c r="K1520" s="401"/>
      <c r="L1520" s="400" t="str">
        <f>IFERROR(VLOOKUP(C1520,[1]資料庫!$K$3:$AA$10,17,FALSE),"")</f>
        <v/>
      </c>
      <c r="M1520" s="400"/>
    </row>
    <row r="1521" spans="1:18" x14ac:dyDescent="0.25">
      <c r="H1521" s="524" t="s">
        <v>67</v>
      </c>
      <c r="I1521" s="525"/>
      <c r="J1521" s="525"/>
      <c r="K1521" s="54">
        <f t="shared" ref="K1521" ca="1" si="43">SUM(K1485:K1520)</f>
        <v>0</v>
      </c>
      <c r="L1521" s="47"/>
      <c r="M1521" s="47"/>
      <c r="N1521" s="49"/>
      <c r="O1521" s="466">
        <f t="shared" ref="O1521" ca="1" si="44">SUM(N1485:N1520)</f>
        <v>0</v>
      </c>
      <c r="P1521" s="47"/>
    </row>
    <row r="1522" spans="1:18" x14ac:dyDescent="0.25">
      <c r="A1522" s="403" t="str">
        <f>料單!A1371</f>
        <v>櫃體名稱</v>
      </c>
      <c r="B1522" s="403">
        <f>料單!C1371</f>
        <v>0</v>
      </c>
    </row>
    <row r="1523" spans="1:18" x14ac:dyDescent="0.25">
      <c r="A1523" s="403" t="str">
        <f>料單!A1372</f>
        <v>櫃號</v>
      </c>
      <c r="B1523" s="403">
        <f>料單!C1372</f>
        <v>36</v>
      </c>
    </row>
    <row r="1524" spans="1:18" x14ac:dyDescent="0.25">
      <c r="A1524" s="403" t="str">
        <f>料單!A1373</f>
        <v>櫃高</v>
      </c>
      <c r="B1524" s="403">
        <f>料單!C1373</f>
        <v>0</v>
      </c>
    </row>
    <row r="1525" spans="1:18" x14ac:dyDescent="0.25">
      <c r="A1525" s="403" t="str">
        <f>料單!A1374</f>
        <v>櫃深</v>
      </c>
      <c r="B1525" s="403">
        <f>料單!C1374</f>
        <v>0</v>
      </c>
    </row>
    <row r="1526" spans="1:18" x14ac:dyDescent="0.25">
      <c r="A1526" s="403" t="str">
        <f>料單!A1375</f>
        <v>櫃寬</v>
      </c>
      <c r="B1526" s="403">
        <f>料單!C1375</f>
        <v>0</v>
      </c>
    </row>
    <row r="1527" spans="1:18" x14ac:dyDescent="0.25">
      <c r="A1527" s="46" t="s">
        <v>79</v>
      </c>
      <c r="B1527" s="46" t="s">
        <v>236</v>
      </c>
      <c r="C1527" s="46" t="s">
        <v>1651</v>
      </c>
      <c r="D1527" s="46" t="s">
        <v>81</v>
      </c>
      <c r="E1527" s="46" t="s">
        <v>0</v>
      </c>
      <c r="F1527" s="46" t="s">
        <v>17</v>
      </c>
      <c r="G1527" s="46" t="s">
        <v>1</v>
      </c>
      <c r="H1527" s="46" t="s">
        <v>17</v>
      </c>
      <c r="I1527" s="46" t="s">
        <v>85</v>
      </c>
      <c r="J1527" s="46" t="s">
        <v>66</v>
      </c>
      <c r="K1527" s="61" t="s">
        <v>2726</v>
      </c>
      <c r="L1527" s="46" t="s">
        <v>87</v>
      </c>
      <c r="M1527" s="46" t="s">
        <v>234</v>
      </c>
      <c r="N1527" s="50" t="s">
        <v>88</v>
      </c>
      <c r="O1527" s="46" t="s">
        <v>9</v>
      </c>
      <c r="P1527" s="46" t="s">
        <v>9</v>
      </c>
      <c r="Q1527" s="46" t="s">
        <v>9</v>
      </c>
      <c r="R1527" s="46" t="s">
        <v>9</v>
      </c>
    </row>
    <row r="1528" spans="1:18" x14ac:dyDescent="0.25">
      <c r="A1528" s="32">
        <f>料單!C1378</f>
        <v>36001</v>
      </c>
      <c r="B1528" s="32" t="str">
        <f>料單!E1378</f>
        <v>頂板</v>
      </c>
      <c r="C1528" s="32">
        <f>料單!L1378</f>
        <v>0</v>
      </c>
      <c r="D1528" s="32" t="str">
        <f>料單!M1378</f>
        <v/>
      </c>
      <c r="E1528" s="32">
        <f>料單!F1378</f>
        <v>-36</v>
      </c>
      <c r="F1528" s="32" t="str">
        <f>料單!G1378</f>
        <v>AA</v>
      </c>
      <c r="G1528" s="32">
        <f>料單!H1378</f>
        <v>0</v>
      </c>
      <c r="H1528" s="32" t="str">
        <f>料單!I1378</f>
        <v/>
      </c>
      <c r="I1528" s="32">
        <f>料單!J1378</f>
        <v>18</v>
      </c>
      <c r="J1528" s="32">
        <f>料單!K1378</f>
        <v>0</v>
      </c>
      <c r="K1528" s="53">
        <f ca="1">板材才數分析.!O1052</f>
        <v>0</v>
      </c>
      <c r="M1528" s="32">
        <f>IFERROR(
    INDEX(單價表!$E$3:$M$1000,
          MATCH($C1528, 單價表!$B$3:$B$1000, 0),
          MATCH($I1528, 單價表!$E$2:$M$2, 0)
    ),
    ""
)</f>
        <v>99</v>
      </c>
      <c r="O1528" s="32" t="str">
        <f>料單!P1378</f>
        <v>背板溝</v>
      </c>
      <c r="P1528" s="32" t="str">
        <f>料單!Q1378</f>
        <v>側</v>
      </c>
      <c r="Q1528" s="32" t="str">
        <f>料單!R1378</f>
        <v/>
      </c>
      <c r="R1528" s="32">
        <f>料單!S1378</f>
        <v>0</v>
      </c>
    </row>
    <row r="1529" spans="1:18" x14ac:dyDescent="0.25">
      <c r="A1529" s="32">
        <f>料單!C1379</f>
        <v>36002</v>
      </c>
      <c r="B1529" s="32" t="str">
        <f>料單!E1379</f>
        <v>底板</v>
      </c>
      <c r="C1529" s="32">
        <f>料單!L1379</f>
        <v>0</v>
      </c>
      <c r="D1529" s="32" t="str">
        <f>料單!M1379</f>
        <v/>
      </c>
      <c r="E1529" s="32">
        <f>料單!F1379</f>
        <v>-36</v>
      </c>
      <c r="F1529" s="32" t="str">
        <f>料單!G1379</f>
        <v>AA</v>
      </c>
      <c r="G1529" s="32">
        <f>料單!H1379</f>
        <v>0</v>
      </c>
      <c r="H1529" s="32" t="str">
        <f>料單!I1379</f>
        <v/>
      </c>
      <c r="I1529" s="32">
        <f>料單!J1379</f>
        <v>18</v>
      </c>
      <c r="J1529" s="32">
        <f>料單!K1379</f>
        <v>0</v>
      </c>
      <c r="K1529" s="53">
        <f ca="1">板材才數分析.!O1053</f>
        <v>0</v>
      </c>
      <c r="M1529" s="32">
        <f>IFERROR(
    INDEX(單價表!$E$3:$M$1000,
          MATCH($C1529, 單價表!$B$3:$B$1000, 0),
          MATCH($I1529, 單價表!$E$2:$M$2, 0)
    ),
    ""
)</f>
        <v>99</v>
      </c>
      <c r="O1529" s="32" t="str">
        <f>料單!P1379</f>
        <v>背板溝</v>
      </c>
      <c r="P1529" s="32" t="str">
        <f>料單!Q1379</f>
        <v>側</v>
      </c>
      <c r="Q1529" s="32" t="str">
        <f>料單!R1379</f>
        <v/>
      </c>
      <c r="R1529" s="32">
        <f>料單!S1379</f>
        <v>0</v>
      </c>
    </row>
    <row r="1530" spans="1:18" x14ac:dyDescent="0.25">
      <c r="A1530" s="32">
        <f>料單!C1380</f>
        <v>36003</v>
      </c>
      <c r="B1530" s="32" t="str">
        <f>料單!E1380</f>
        <v>左側板</v>
      </c>
      <c r="C1530" s="32">
        <f>料單!L1380</f>
        <v>0</v>
      </c>
      <c r="D1530" s="32" t="str">
        <f>料單!M1380</f>
        <v/>
      </c>
      <c r="E1530" s="32">
        <f>料單!F1380</f>
        <v>0</v>
      </c>
      <c r="F1530" s="32" t="str">
        <f>料單!G1380</f>
        <v>AA</v>
      </c>
      <c r="G1530" s="32">
        <f>料單!H1380</f>
        <v>0</v>
      </c>
      <c r="H1530" s="32" t="str">
        <f>料單!I1380</f>
        <v>AA</v>
      </c>
      <c r="I1530" s="32">
        <f>料單!J1380</f>
        <v>18</v>
      </c>
      <c r="J1530" s="32">
        <f>料單!K1380</f>
        <v>0</v>
      </c>
      <c r="K1530" s="53">
        <f ca="1">板材才數分析.!O1054</f>
        <v>0</v>
      </c>
      <c r="M1530" s="32">
        <f>IFERROR(
    INDEX(單價表!$E$3:$M$1000,
          MATCH($C1530, 單價表!$B$3:$B$1000, 0),
          MATCH($I1530, 單價表!$E$2:$M$2, 0)
    ),
    ""
)</f>
        <v>99</v>
      </c>
      <c r="O1530" s="32" t="str">
        <f>料單!P1380</f>
        <v>背板溝</v>
      </c>
      <c r="P1530" s="32" t="str">
        <f>料單!Q1380</f>
        <v>面</v>
      </c>
      <c r="Q1530" s="32" t="str">
        <f>料單!R1380</f>
        <v>排</v>
      </c>
      <c r="R1530" s="32">
        <f>料單!S1380</f>
        <v>0</v>
      </c>
    </row>
    <row r="1531" spans="1:18" x14ac:dyDescent="0.25">
      <c r="A1531" s="32">
        <f>料單!C1381</f>
        <v>36004</v>
      </c>
      <c r="B1531" s="32" t="str">
        <f>料單!E1381</f>
        <v>右側板</v>
      </c>
      <c r="C1531" s="32">
        <f>料單!L1381</f>
        <v>0</v>
      </c>
      <c r="D1531" s="32" t="str">
        <f>料單!M1381</f>
        <v/>
      </c>
      <c r="E1531" s="32">
        <f>料單!F1381</f>
        <v>0</v>
      </c>
      <c r="F1531" s="32" t="str">
        <f>料單!G1381</f>
        <v>AA</v>
      </c>
      <c r="G1531" s="32">
        <f>料單!H1381</f>
        <v>0</v>
      </c>
      <c r="H1531" s="32" t="str">
        <f>料單!I1381</f>
        <v>AA</v>
      </c>
      <c r="I1531" s="32">
        <f>料單!J1381</f>
        <v>18</v>
      </c>
      <c r="J1531" s="32">
        <f>料單!K1381</f>
        <v>0</v>
      </c>
      <c r="K1531" s="53">
        <f ca="1">板材才數分析.!O1055</f>
        <v>0</v>
      </c>
      <c r="M1531" s="32">
        <f>IFERROR(
    INDEX(單價表!$E$3:$M$1000,
          MATCH($C1531, 單價表!$B$3:$B$1000, 0),
          MATCH($I1531, 單價表!$E$2:$M$2, 0)
    ),
    ""
)</f>
        <v>99</v>
      </c>
      <c r="O1531" s="32" t="str">
        <f>料單!P1381</f>
        <v>背板溝</v>
      </c>
      <c r="P1531" s="32" t="str">
        <f>料單!Q1381</f>
        <v>面</v>
      </c>
      <c r="Q1531" s="32" t="str">
        <f>料單!R1381</f>
        <v>排</v>
      </c>
      <c r="R1531" s="32">
        <f>料單!S1381</f>
        <v>0</v>
      </c>
    </row>
    <row r="1532" spans="1:18" x14ac:dyDescent="0.25">
      <c r="A1532" s="32">
        <f>料單!C1382</f>
        <v>36005</v>
      </c>
      <c r="B1532" s="32" t="str">
        <f>料單!E1382</f>
        <v>背板</v>
      </c>
      <c r="C1532" s="32">
        <f>料單!L1382</f>
        <v>0</v>
      </c>
      <c r="D1532" s="32" t="str">
        <f>料單!M1382</f>
        <v/>
      </c>
      <c r="E1532" s="32">
        <f>料單!F1382</f>
        <v>-22</v>
      </c>
      <c r="F1532" s="32" t="str">
        <f>料單!G1382</f>
        <v/>
      </c>
      <c r="G1532" s="32">
        <f>料單!H1382</f>
        <v>-22</v>
      </c>
      <c r="H1532" s="32" t="str">
        <f>料單!I1382</f>
        <v/>
      </c>
      <c r="I1532" s="32">
        <f>料單!J1382</f>
        <v>4</v>
      </c>
      <c r="J1532" s="32">
        <f>料單!K1382</f>
        <v>0</v>
      </c>
      <c r="K1532" s="53">
        <f ca="1">板材才數分析.!O1056</f>
        <v>0</v>
      </c>
      <c r="M1532" s="32">
        <f>IFERROR(
    INDEX(單價表!$E$3:$M$1000,
          MATCH($C1532, 單價表!$B$3:$B$1000, 0),
          MATCH($I1532, 單價表!$E$2:$M$2, 0)
    ),
    ""
)</f>
        <v>43</v>
      </c>
      <c r="O1532" s="32" t="str">
        <f>料單!P1382</f>
        <v/>
      </c>
      <c r="P1532" s="32" t="str">
        <f>料單!Q1382</f>
        <v/>
      </c>
      <c r="Q1532" s="32" t="str">
        <f>料單!R1382</f>
        <v/>
      </c>
      <c r="R1532" s="32">
        <f>料單!S1382</f>
        <v>0</v>
      </c>
    </row>
    <row r="1533" spans="1:18" x14ac:dyDescent="0.25">
      <c r="A1533" s="32">
        <f>料單!C1383</f>
        <v>36006</v>
      </c>
      <c r="B1533" s="32" t="str">
        <f>料單!E1383</f>
        <v>背拉桿</v>
      </c>
      <c r="C1533" s="32">
        <f>料單!L1383</f>
        <v>0</v>
      </c>
      <c r="D1533" s="32" t="str">
        <f>料單!M1383</f>
        <v/>
      </c>
      <c r="E1533" s="32">
        <f>料單!F1383</f>
        <v>-36</v>
      </c>
      <c r="F1533" s="32" t="str">
        <f>料單!G1383</f>
        <v>AA</v>
      </c>
      <c r="G1533" s="32">
        <f>料單!H1383</f>
        <v>120</v>
      </c>
      <c r="H1533" s="32" t="str">
        <f>料單!I1383</f>
        <v/>
      </c>
      <c r="I1533" s="32">
        <f>料單!J1383</f>
        <v>18</v>
      </c>
      <c r="J1533" s="32">
        <f>料單!K1383</f>
        <v>0</v>
      </c>
      <c r="K1533" s="53">
        <f ca="1">板材才數分析.!O1057</f>
        <v>0</v>
      </c>
      <c r="M1533" s="32">
        <f>IFERROR(
    INDEX(單價表!$E$3:$M$1000,
          MATCH($C1533, 單價表!$B$3:$B$1000, 0),
          MATCH($I1533, 單價表!$E$2:$M$2, 0)
    ),
    ""
)</f>
        <v>99</v>
      </c>
      <c r="O1533" s="32" t="str">
        <f>料單!P1383</f>
        <v/>
      </c>
      <c r="P1533" s="32" t="str">
        <f>料單!Q1383</f>
        <v>側</v>
      </c>
      <c r="Q1533" s="32" t="str">
        <f>料單!R1383</f>
        <v/>
      </c>
      <c r="R1533" s="32">
        <f>料單!S1383</f>
        <v>0</v>
      </c>
    </row>
    <row r="1534" spans="1:18" x14ac:dyDescent="0.25">
      <c r="A1534" s="32">
        <f>料單!C1384</f>
        <v>36007</v>
      </c>
      <c r="B1534" s="32" t="str">
        <f>料單!E1384</f>
        <v>活隔</v>
      </c>
      <c r="C1534" s="32">
        <f>料單!L1384</f>
        <v>0</v>
      </c>
      <c r="D1534" s="32" t="str">
        <f>料單!M1384</f>
        <v/>
      </c>
      <c r="E1534" s="32">
        <f>料單!F1384</f>
        <v>0</v>
      </c>
      <c r="F1534" s="32" t="str">
        <f>料單!G1384</f>
        <v>AA</v>
      </c>
      <c r="G1534" s="32">
        <f>料單!H1384</f>
        <v>-32</v>
      </c>
      <c r="H1534" s="32" t="str">
        <f>料單!I1384</f>
        <v>AA</v>
      </c>
      <c r="I1534" s="32">
        <f>料單!J1384</f>
        <v>18</v>
      </c>
      <c r="J1534" s="32">
        <f>料單!K1384</f>
        <v>0</v>
      </c>
      <c r="K1534" s="53">
        <f ca="1">板材才數分析.!O1058</f>
        <v>0</v>
      </c>
      <c r="M1534" s="32">
        <f>IFERROR(
    INDEX(單價表!$E$3:$M$1000,
          MATCH($C1534, 單價表!$B$3:$B$1000, 0),
          MATCH($I1534, 單價表!$E$2:$M$2, 0)
    ),
    ""
)</f>
        <v>99</v>
      </c>
      <c r="O1534" s="32" t="str">
        <f>料單!P1384</f>
        <v/>
      </c>
      <c r="P1534" s="32" t="str">
        <f>料單!Q1384</f>
        <v/>
      </c>
      <c r="Q1534" s="32" t="str">
        <f>料單!R1384</f>
        <v/>
      </c>
      <c r="R1534" s="32">
        <f>料單!S1384</f>
        <v>0</v>
      </c>
    </row>
    <row r="1535" spans="1:18" x14ac:dyDescent="0.25">
      <c r="A1535" s="32">
        <f>料單!C1385</f>
        <v>36008</v>
      </c>
      <c r="B1535" s="32" t="str">
        <f>料單!E1385</f>
        <v>固隔</v>
      </c>
      <c r="C1535" s="32">
        <f>料單!L1385</f>
        <v>0</v>
      </c>
      <c r="D1535" s="32" t="str">
        <f>料單!M1385</f>
        <v/>
      </c>
      <c r="E1535" s="32">
        <f>料單!F1385</f>
        <v>0</v>
      </c>
      <c r="F1535" s="32" t="str">
        <f>料單!G1385</f>
        <v>AA</v>
      </c>
      <c r="G1535" s="32">
        <f>料單!H1385</f>
        <v>-22</v>
      </c>
      <c r="H1535" s="32" t="str">
        <f>料單!I1385</f>
        <v/>
      </c>
      <c r="I1535" s="32">
        <f>料單!J1385</f>
        <v>18</v>
      </c>
      <c r="J1535" s="32">
        <f>料單!K1385</f>
        <v>0</v>
      </c>
      <c r="K1535" s="53">
        <f ca="1">板材才數分析.!O1059</f>
        <v>0</v>
      </c>
      <c r="M1535" s="32">
        <f>IFERROR(
    INDEX(單價表!$E$3:$M$1000,
          MATCH($C1535, 單價表!$B$3:$B$1000, 0),
          MATCH($I1535, 單價表!$E$2:$M$2, 0)
    ),
    ""
)</f>
        <v>99</v>
      </c>
      <c r="O1535" s="32" t="str">
        <f>料單!P1385</f>
        <v/>
      </c>
      <c r="P1535" s="32" t="str">
        <f>料單!Q1385</f>
        <v>固</v>
      </c>
      <c r="Q1535" s="32" t="str">
        <f>料單!R1385</f>
        <v/>
      </c>
      <c r="R1535" s="32">
        <f>料單!S1385</f>
        <v>0</v>
      </c>
    </row>
    <row r="1536" spans="1:18" x14ac:dyDescent="0.25">
      <c r="A1536" s="32">
        <f>料單!C1386</f>
        <v>36009</v>
      </c>
      <c r="B1536" s="32">
        <f>料單!E1386</f>
        <v>0</v>
      </c>
      <c r="C1536" s="32">
        <f>料單!L1386</f>
        <v>0</v>
      </c>
      <c r="D1536" s="32" t="str">
        <f>料單!M1386</f>
        <v/>
      </c>
      <c r="E1536" s="32">
        <f>料單!F1386</f>
        <v>0</v>
      </c>
      <c r="F1536" s="32" t="str">
        <f>料單!G1386</f>
        <v/>
      </c>
      <c r="G1536" s="32">
        <f>料單!H1386</f>
        <v>0</v>
      </c>
      <c r="H1536" s="32" t="str">
        <f>料單!I1386</f>
        <v/>
      </c>
      <c r="I1536" s="32">
        <f>料單!J1386</f>
        <v>0</v>
      </c>
      <c r="J1536" s="32">
        <f>料單!K1386</f>
        <v>0</v>
      </c>
      <c r="K1536" s="53">
        <f ca="1">板材才數分析.!O1060</f>
        <v>0</v>
      </c>
      <c r="M1536" s="32" t="str">
        <f>IFERROR(
    INDEX(單價表!$E$3:$M$1000,
          MATCH($C1536, 單價表!$B$3:$B$1000, 0),
          MATCH($I1536, 單價表!$E$2:$M$2, 0)
    ),
    ""
)</f>
        <v/>
      </c>
      <c r="O1536" s="32" t="str">
        <f>料單!P1386</f>
        <v/>
      </c>
      <c r="P1536" s="32" t="str">
        <f>料單!Q1386</f>
        <v/>
      </c>
      <c r="Q1536" s="32" t="str">
        <f>料單!R1386</f>
        <v/>
      </c>
      <c r="R1536" s="32">
        <f>料單!S1386</f>
        <v>0</v>
      </c>
    </row>
    <row r="1537" spans="1:18" x14ac:dyDescent="0.25">
      <c r="A1537" s="32">
        <f>料單!C1387</f>
        <v>36010</v>
      </c>
      <c r="B1537" s="32">
        <f>料單!E1387</f>
        <v>0</v>
      </c>
      <c r="C1537" s="32">
        <f>料單!L1387</f>
        <v>0</v>
      </c>
      <c r="D1537" s="32" t="str">
        <f>料單!M1387</f>
        <v/>
      </c>
      <c r="E1537" s="32">
        <f>料單!F1387</f>
        <v>0</v>
      </c>
      <c r="F1537" s="32" t="str">
        <f>料單!G1387</f>
        <v/>
      </c>
      <c r="G1537" s="32">
        <f>料單!H1387</f>
        <v>0</v>
      </c>
      <c r="H1537" s="32" t="str">
        <f>料單!I1387</f>
        <v/>
      </c>
      <c r="I1537" s="32">
        <f>料單!J1387</f>
        <v>0</v>
      </c>
      <c r="J1537" s="32">
        <f>料單!K1387</f>
        <v>0</v>
      </c>
      <c r="K1537" s="53">
        <f ca="1">板材才數分析.!O1061</f>
        <v>0</v>
      </c>
      <c r="M1537" s="32" t="str">
        <f>IFERROR(
    INDEX(單價表!$E$3:$M$1000,
          MATCH($C1537, 單價表!$B$3:$B$1000, 0),
          MATCH($I1537, 單價表!$E$2:$M$2, 0)
    ),
    ""
)</f>
        <v/>
      </c>
      <c r="O1537" s="32" t="str">
        <f>料單!P1387</f>
        <v/>
      </c>
      <c r="P1537" s="32" t="str">
        <f>料單!Q1387</f>
        <v/>
      </c>
      <c r="Q1537" s="32" t="str">
        <f>料單!R1387</f>
        <v/>
      </c>
      <c r="R1537" s="32">
        <f>料單!S1387</f>
        <v>0</v>
      </c>
    </row>
    <row r="1538" spans="1:18" x14ac:dyDescent="0.25">
      <c r="A1538" s="32">
        <f>料單!C1388</f>
        <v>36011</v>
      </c>
      <c r="B1538" s="32">
        <f>料單!E1388</f>
        <v>0</v>
      </c>
      <c r="C1538" s="32">
        <f>料單!L1388</f>
        <v>0</v>
      </c>
      <c r="D1538" s="32">
        <f>料單!M1388</f>
        <v>0</v>
      </c>
      <c r="E1538" s="32">
        <f>料單!F1388</f>
        <v>0</v>
      </c>
      <c r="F1538" s="32" t="str">
        <f>料單!G1388</f>
        <v/>
      </c>
      <c r="G1538" s="32">
        <f>料單!H1388</f>
        <v>0</v>
      </c>
      <c r="H1538" s="32" t="str">
        <f>料單!I1388</f>
        <v/>
      </c>
      <c r="I1538" s="32">
        <f>料單!J1388</f>
        <v>0</v>
      </c>
      <c r="J1538" s="32">
        <f>料單!K1388</f>
        <v>0</v>
      </c>
      <c r="K1538" s="53">
        <f ca="1">板材才數分析.!O1062</f>
        <v>0</v>
      </c>
      <c r="M1538" s="32" t="str">
        <f>IFERROR(
    INDEX(單價表!$E$3:$M$1000,
          MATCH($C1538, 單價表!$B$3:$B$1000, 0),
          MATCH($I1538, 單價表!$E$2:$M$2, 0)
    ),
    ""
)</f>
        <v/>
      </c>
      <c r="O1538" s="32" t="str">
        <f>料單!P1388</f>
        <v/>
      </c>
      <c r="P1538" s="32" t="str">
        <f>料單!Q1388</f>
        <v/>
      </c>
      <c r="Q1538" s="32" t="str">
        <f>料單!R1388</f>
        <v/>
      </c>
      <c r="R1538" s="32">
        <f>料單!S1388</f>
        <v>0</v>
      </c>
    </row>
    <row r="1539" spans="1:18" x14ac:dyDescent="0.25">
      <c r="A1539" s="32">
        <f>料單!C1389</f>
        <v>36012</v>
      </c>
      <c r="B1539" s="32">
        <f>料單!E1389</f>
        <v>0</v>
      </c>
      <c r="C1539" s="32">
        <f>料單!L1389</f>
        <v>0</v>
      </c>
      <c r="D1539" s="32">
        <f>料單!M1389</f>
        <v>0</v>
      </c>
      <c r="E1539" s="32">
        <f>料單!F1389</f>
        <v>0</v>
      </c>
      <c r="F1539" s="32" t="str">
        <f>料單!G1389</f>
        <v/>
      </c>
      <c r="G1539" s="32">
        <f>料單!H1389</f>
        <v>0</v>
      </c>
      <c r="H1539" s="32" t="str">
        <f>料單!I1389</f>
        <v/>
      </c>
      <c r="I1539" s="32">
        <f>料單!J1389</f>
        <v>0</v>
      </c>
      <c r="J1539" s="32">
        <f>料單!K1389</f>
        <v>0</v>
      </c>
      <c r="K1539" s="53">
        <f ca="1">板材才數分析.!O1063</f>
        <v>0</v>
      </c>
      <c r="M1539" s="32" t="str">
        <f>IFERROR(
    INDEX(單價表!$E$3:$M$1000,
          MATCH($C1539, 單價表!$B$3:$B$1000, 0),
          MATCH($I1539, 單價表!$E$2:$M$2, 0)
    ),
    ""
)</f>
        <v/>
      </c>
      <c r="O1539" s="32" t="str">
        <f>料單!P1389</f>
        <v/>
      </c>
      <c r="P1539" s="32" t="str">
        <f>料單!Q1389</f>
        <v/>
      </c>
      <c r="Q1539" s="32" t="str">
        <f>料單!R1389</f>
        <v/>
      </c>
      <c r="R1539" s="32">
        <f>料單!S1389</f>
        <v>0</v>
      </c>
    </row>
    <row r="1540" spans="1:18" x14ac:dyDescent="0.25">
      <c r="A1540" s="32">
        <f>料單!C1390</f>
        <v>36013</v>
      </c>
      <c r="B1540" s="32">
        <f>料單!E1390</f>
        <v>0</v>
      </c>
      <c r="C1540" s="32">
        <f>料單!L1390</f>
        <v>0</v>
      </c>
      <c r="D1540" s="32">
        <f>料單!M1390</f>
        <v>0</v>
      </c>
      <c r="E1540" s="32">
        <f>料單!F1390</f>
        <v>0</v>
      </c>
      <c r="F1540" s="32" t="str">
        <f>料單!G1390</f>
        <v/>
      </c>
      <c r="G1540" s="32">
        <f>料單!H1390</f>
        <v>0</v>
      </c>
      <c r="H1540" s="32" t="str">
        <f>料單!I1390</f>
        <v/>
      </c>
      <c r="I1540" s="32">
        <f>料單!J1390</f>
        <v>0</v>
      </c>
      <c r="J1540" s="32">
        <f>料單!K1390</f>
        <v>0</v>
      </c>
      <c r="K1540" s="53">
        <f ca="1">板材才數分析.!O1064</f>
        <v>0</v>
      </c>
      <c r="M1540" s="32" t="str">
        <f>IFERROR(
    INDEX(單價表!$E$3:$M$1000,
          MATCH($C1540, 單價表!$B$3:$B$1000, 0),
          MATCH($I1540, 單價表!$E$2:$M$2, 0)
    ),
    ""
)</f>
        <v/>
      </c>
      <c r="O1540" s="32" t="str">
        <f>料單!P1390</f>
        <v/>
      </c>
      <c r="P1540" s="32" t="str">
        <f>料單!Q1390</f>
        <v/>
      </c>
      <c r="Q1540" s="32" t="str">
        <f>料單!R1390</f>
        <v/>
      </c>
      <c r="R1540" s="32">
        <f>料單!S1390</f>
        <v>0</v>
      </c>
    </row>
    <row r="1541" spans="1:18" x14ac:dyDescent="0.25">
      <c r="A1541" s="32">
        <f>料單!C1391</f>
        <v>36014</v>
      </c>
      <c r="B1541" s="32">
        <f>料單!E1391</f>
        <v>0</v>
      </c>
      <c r="C1541" s="32">
        <f>料單!L1391</f>
        <v>0</v>
      </c>
      <c r="D1541" s="32">
        <f>料單!M1391</f>
        <v>0</v>
      </c>
      <c r="E1541" s="32">
        <f>料單!F1391</f>
        <v>0</v>
      </c>
      <c r="F1541" s="32" t="str">
        <f>料單!G1391</f>
        <v/>
      </c>
      <c r="G1541" s="32">
        <f>料單!H1391</f>
        <v>0</v>
      </c>
      <c r="H1541" s="32" t="str">
        <f>料單!I1391</f>
        <v/>
      </c>
      <c r="I1541" s="32">
        <f>料單!J1391</f>
        <v>0</v>
      </c>
      <c r="J1541" s="32">
        <f>料單!K1391</f>
        <v>0</v>
      </c>
      <c r="K1541" s="53">
        <f ca="1">板材才數分析.!O1065</f>
        <v>0</v>
      </c>
      <c r="M1541" s="32" t="str">
        <f>IFERROR(
    INDEX(單價表!$E$3:$M$1000,
          MATCH($C1541, 單價表!$B$3:$B$1000, 0),
          MATCH($I1541, 單價表!$E$2:$M$2, 0)
    ),
    ""
)</f>
        <v/>
      </c>
      <c r="O1541" s="32" t="str">
        <f>料單!P1391</f>
        <v/>
      </c>
      <c r="P1541" s="32" t="str">
        <f>料單!Q1391</f>
        <v/>
      </c>
      <c r="Q1541" s="32" t="str">
        <f>料單!R1391</f>
        <v/>
      </c>
      <c r="R1541" s="32">
        <f>料單!S1391</f>
        <v>0</v>
      </c>
    </row>
    <row r="1542" spans="1:18" x14ac:dyDescent="0.25">
      <c r="A1542" s="32">
        <f>料單!C1392</f>
        <v>36015</v>
      </c>
      <c r="B1542" s="32">
        <f>料單!E1392</f>
        <v>0</v>
      </c>
      <c r="C1542" s="32">
        <f>料單!L1392</f>
        <v>0</v>
      </c>
      <c r="D1542" s="32">
        <f>料單!M1392</f>
        <v>0</v>
      </c>
      <c r="E1542" s="32">
        <f>料單!F1392</f>
        <v>0</v>
      </c>
      <c r="F1542" s="32" t="str">
        <f>料單!G1392</f>
        <v/>
      </c>
      <c r="G1542" s="32">
        <f>料單!H1392</f>
        <v>0</v>
      </c>
      <c r="H1542" s="32" t="str">
        <f>料單!I1392</f>
        <v/>
      </c>
      <c r="I1542" s="32">
        <f>料單!J1392</f>
        <v>0</v>
      </c>
      <c r="J1542" s="32">
        <f>料單!K1392</f>
        <v>0</v>
      </c>
      <c r="K1542" s="53">
        <f ca="1">板材才數分析.!O1066</f>
        <v>0</v>
      </c>
      <c r="M1542" s="32" t="str">
        <f>IFERROR(
    INDEX(單價表!$E$3:$M$1000,
          MATCH($C1542, 單價表!$B$3:$B$1000, 0),
          MATCH($I1542, 單價表!$E$2:$M$2, 0)
    ),
    ""
)</f>
        <v/>
      </c>
      <c r="O1542" s="32" t="str">
        <f>料單!P1392</f>
        <v/>
      </c>
      <c r="P1542" s="32" t="str">
        <f>料單!Q1392</f>
        <v/>
      </c>
      <c r="Q1542" s="32" t="str">
        <f>料單!R1392</f>
        <v/>
      </c>
      <c r="R1542" s="32">
        <f>料單!S1392</f>
        <v>0</v>
      </c>
    </row>
    <row r="1543" spans="1:18" x14ac:dyDescent="0.25">
      <c r="A1543" s="32">
        <f>料單!C1393</f>
        <v>36016</v>
      </c>
      <c r="B1543" s="32">
        <f>料單!E1393</f>
        <v>0</v>
      </c>
      <c r="C1543" s="32">
        <f>料單!L1393</f>
        <v>0</v>
      </c>
      <c r="D1543" s="32">
        <f>料單!M1393</f>
        <v>0</v>
      </c>
      <c r="E1543" s="32">
        <f>料單!F1393</f>
        <v>0</v>
      </c>
      <c r="F1543" s="32" t="str">
        <f>料單!G1393</f>
        <v/>
      </c>
      <c r="G1543" s="32">
        <f>料單!H1393</f>
        <v>0</v>
      </c>
      <c r="H1543" s="32" t="str">
        <f>料單!I1393</f>
        <v/>
      </c>
      <c r="I1543" s="32">
        <f>料單!J1393</f>
        <v>0</v>
      </c>
      <c r="J1543" s="32">
        <f>料單!K1393</f>
        <v>0</v>
      </c>
      <c r="K1543" s="53">
        <f ca="1">板材才數分析.!O1067</f>
        <v>0</v>
      </c>
      <c r="M1543" s="32" t="str">
        <f>IFERROR(
    INDEX(單價表!$E$3:$M$1000,
          MATCH($C1543, 單價表!$B$3:$B$1000, 0),
          MATCH($I1543, 單價表!$E$2:$M$2, 0)
    ),
    ""
)</f>
        <v/>
      </c>
      <c r="O1543" s="32" t="str">
        <f>料單!P1393</f>
        <v/>
      </c>
      <c r="P1543" s="32" t="str">
        <f>料單!Q1393</f>
        <v/>
      </c>
      <c r="Q1543" s="32" t="str">
        <f>料單!R1393</f>
        <v/>
      </c>
      <c r="R1543" s="32">
        <f>料單!S1393</f>
        <v>0</v>
      </c>
    </row>
    <row r="1544" spans="1:18" x14ac:dyDescent="0.25">
      <c r="A1544" s="32">
        <f>料單!C1394</f>
        <v>36017</v>
      </c>
      <c r="B1544" s="32">
        <f>料單!E1394</f>
        <v>0</v>
      </c>
      <c r="C1544" s="32">
        <f>料單!L1394</f>
        <v>0</v>
      </c>
      <c r="D1544" s="32">
        <f>料單!M1394</f>
        <v>0</v>
      </c>
      <c r="E1544" s="32">
        <f>料單!F1394</f>
        <v>0</v>
      </c>
      <c r="F1544" s="32" t="str">
        <f>料單!G1394</f>
        <v/>
      </c>
      <c r="G1544" s="32">
        <f>料單!H1394</f>
        <v>0</v>
      </c>
      <c r="H1544" s="32" t="str">
        <f>料單!I1394</f>
        <v/>
      </c>
      <c r="I1544" s="32">
        <f>料單!J1394</f>
        <v>0</v>
      </c>
      <c r="J1544" s="32">
        <f>料單!K1394</f>
        <v>0</v>
      </c>
      <c r="K1544" s="53">
        <f ca="1">板材才數分析.!O1068</f>
        <v>0</v>
      </c>
      <c r="M1544" s="32" t="str">
        <f>IFERROR(
    INDEX(單價表!$E$3:$M$1000,
          MATCH($C1544, 單價表!$B$3:$B$1000, 0),
          MATCH($I1544, 單價表!$E$2:$M$2, 0)
    ),
    ""
)</f>
        <v/>
      </c>
      <c r="O1544" s="32" t="str">
        <f>料單!P1394</f>
        <v/>
      </c>
      <c r="P1544" s="32" t="str">
        <f>料單!Q1394</f>
        <v/>
      </c>
      <c r="Q1544" s="32" t="str">
        <f>料單!R1394</f>
        <v/>
      </c>
      <c r="R1544" s="32">
        <f>料單!S1394</f>
        <v>0</v>
      </c>
    </row>
    <row r="1545" spans="1:18" x14ac:dyDescent="0.25">
      <c r="A1545" s="32">
        <f>料單!C1395</f>
        <v>36018</v>
      </c>
      <c r="B1545" s="32">
        <f>料單!E1395</f>
        <v>0</v>
      </c>
      <c r="C1545" s="32">
        <f>料單!L1395</f>
        <v>0</v>
      </c>
      <c r="D1545" s="32">
        <f>料單!M1395</f>
        <v>0</v>
      </c>
      <c r="E1545" s="32">
        <f>料單!F1395</f>
        <v>0</v>
      </c>
      <c r="F1545" s="32" t="str">
        <f>料單!G1395</f>
        <v/>
      </c>
      <c r="G1545" s="32">
        <f>料單!H1395</f>
        <v>0</v>
      </c>
      <c r="H1545" s="32" t="str">
        <f>料單!I1395</f>
        <v/>
      </c>
      <c r="I1545" s="32">
        <f>料單!J1395</f>
        <v>0</v>
      </c>
      <c r="J1545" s="32">
        <f>料單!K1395</f>
        <v>0</v>
      </c>
      <c r="K1545" s="53">
        <f ca="1">板材才數分析.!O1069</f>
        <v>0</v>
      </c>
      <c r="M1545" s="32" t="str">
        <f>IFERROR(
    INDEX(單價表!$E$3:$M$1000,
          MATCH($C1545, 單價表!$B$3:$B$1000, 0),
          MATCH($I1545, 單價表!$E$2:$M$2, 0)
    ),
    ""
)</f>
        <v/>
      </c>
      <c r="O1545" s="32" t="str">
        <f>料單!P1395</f>
        <v/>
      </c>
      <c r="P1545" s="32" t="str">
        <f>料單!Q1395</f>
        <v/>
      </c>
      <c r="Q1545" s="32" t="str">
        <f>料單!R1395</f>
        <v/>
      </c>
      <c r="R1545" s="32">
        <f>料單!S1395</f>
        <v>0</v>
      </c>
    </row>
    <row r="1546" spans="1:18" x14ac:dyDescent="0.25">
      <c r="A1546" s="32">
        <f>料單!C1396</f>
        <v>36019</v>
      </c>
      <c r="B1546" s="32">
        <f>料單!E1396</f>
        <v>0</v>
      </c>
      <c r="C1546" s="32">
        <f>料單!L1396</f>
        <v>0</v>
      </c>
      <c r="D1546" s="32">
        <f>料單!M1396</f>
        <v>0</v>
      </c>
      <c r="E1546" s="32">
        <f>料單!F1396</f>
        <v>0</v>
      </c>
      <c r="F1546" s="32" t="str">
        <f>料單!G1396</f>
        <v/>
      </c>
      <c r="G1546" s="32">
        <f>料單!H1396</f>
        <v>0</v>
      </c>
      <c r="H1546" s="32" t="str">
        <f>料單!I1396</f>
        <v/>
      </c>
      <c r="I1546" s="32">
        <f>料單!J1396</f>
        <v>0</v>
      </c>
      <c r="J1546" s="32">
        <f>料單!K1396</f>
        <v>0</v>
      </c>
      <c r="K1546" s="53">
        <f ca="1">板材才數分析.!O1070</f>
        <v>0</v>
      </c>
      <c r="M1546" s="32" t="str">
        <f>IFERROR(
    INDEX(單價表!$E$3:$M$1000,
          MATCH($C1546, 單價表!$B$3:$B$1000, 0),
          MATCH($I1546, 單價表!$E$2:$M$2, 0)
    ),
    ""
)</f>
        <v/>
      </c>
      <c r="O1546" s="32" t="str">
        <f>料單!P1396</f>
        <v/>
      </c>
      <c r="P1546" s="32" t="str">
        <f>料單!Q1396</f>
        <v/>
      </c>
      <c r="Q1546" s="32" t="str">
        <f>料單!R1396</f>
        <v/>
      </c>
      <c r="R1546" s="32">
        <f>料單!S1396</f>
        <v>0</v>
      </c>
    </row>
    <row r="1547" spans="1:18" x14ac:dyDescent="0.25">
      <c r="A1547" s="32">
        <f>料單!C1397</f>
        <v>36020</v>
      </c>
      <c r="B1547" s="32">
        <f>料單!E1397</f>
        <v>0</v>
      </c>
      <c r="C1547" s="32">
        <f>料單!L1397</f>
        <v>0</v>
      </c>
      <c r="D1547" s="32" t="str">
        <f>料單!M1397</f>
        <v/>
      </c>
      <c r="E1547" s="32">
        <f>料單!F1397</f>
        <v>0</v>
      </c>
      <c r="F1547" s="32" t="str">
        <f>料單!G1397</f>
        <v/>
      </c>
      <c r="G1547" s="32">
        <f>料單!H1397</f>
        <v>0</v>
      </c>
      <c r="H1547" s="32" t="str">
        <f>料單!I1397</f>
        <v/>
      </c>
      <c r="I1547" s="32">
        <f>料單!J1397</f>
        <v>0</v>
      </c>
      <c r="J1547" s="32">
        <f>料單!K1397</f>
        <v>0</v>
      </c>
      <c r="K1547" s="53">
        <f ca="1">板材才數分析.!O1071</f>
        <v>0</v>
      </c>
      <c r="M1547" s="32" t="str">
        <f>IFERROR(
    INDEX(單價表!$E$3:$M$1000,
          MATCH($C1547, 單價表!$B$3:$B$1000, 0),
          MATCH($I1547, 單價表!$E$2:$M$2, 0)
    ),
    ""
)</f>
        <v/>
      </c>
      <c r="O1547" s="32" t="str">
        <f>料單!P1397</f>
        <v/>
      </c>
      <c r="P1547" s="32" t="str">
        <f>料單!Q1397</f>
        <v/>
      </c>
      <c r="Q1547" s="32" t="str">
        <f>料單!R1397</f>
        <v/>
      </c>
      <c r="R1547" s="32">
        <f>料單!S1397</f>
        <v>0</v>
      </c>
    </row>
    <row r="1548" spans="1:18" x14ac:dyDescent="0.25">
      <c r="A1548" s="32">
        <f>料單!C1398</f>
        <v>36021</v>
      </c>
      <c r="B1548" s="32">
        <f>料單!E1398</f>
        <v>0</v>
      </c>
      <c r="C1548" s="32">
        <f>料單!L1398</f>
        <v>0</v>
      </c>
      <c r="D1548" s="32" t="str">
        <f>料單!M1398</f>
        <v/>
      </c>
      <c r="E1548" s="32">
        <f>料單!F1398</f>
        <v>0</v>
      </c>
      <c r="F1548" s="32" t="str">
        <f>料單!G1398</f>
        <v/>
      </c>
      <c r="G1548" s="32">
        <f>料單!H1398</f>
        <v>0</v>
      </c>
      <c r="H1548" s="32" t="str">
        <f>料單!I1398</f>
        <v/>
      </c>
      <c r="I1548" s="32">
        <f>料單!J1398</f>
        <v>0</v>
      </c>
      <c r="J1548" s="32">
        <f>料單!K1398</f>
        <v>0</v>
      </c>
      <c r="K1548" s="53">
        <f ca="1">板材才數分析.!O1072</f>
        <v>0</v>
      </c>
      <c r="M1548" s="32" t="str">
        <f>IFERROR(
    INDEX(單價表!$E$3:$M$1000,
          MATCH($C1548, 單價表!$B$3:$B$1000, 0),
          MATCH($I1548, 單價表!$E$2:$M$2, 0)
    ),
    ""
)</f>
        <v/>
      </c>
      <c r="O1548" s="32" t="str">
        <f>料單!P1398</f>
        <v/>
      </c>
      <c r="P1548" s="32" t="str">
        <f>料單!Q1398</f>
        <v/>
      </c>
      <c r="Q1548" s="32" t="str">
        <f>料單!R1398</f>
        <v/>
      </c>
      <c r="R1548" s="32">
        <f>料單!S1398</f>
        <v>0</v>
      </c>
    </row>
    <row r="1549" spans="1:18" x14ac:dyDescent="0.25">
      <c r="A1549" s="32">
        <f>料單!C1399</f>
        <v>36022</v>
      </c>
      <c r="B1549" s="32">
        <f>料單!E1399</f>
        <v>0</v>
      </c>
      <c r="C1549" s="32">
        <f>料單!L1399</f>
        <v>0</v>
      </c>
      <c r="D1549" s="32" t="str">
        <f>料單!M1399</f>
        <v/>
      </c>
      <c r="E1549" s="32">
        <f>料單!F1399</f>
        <v>0</v>
      </c>
      <c r="F1549" s="32" t="str">
        <f>料單!G1399</f>
        <v/>
      </c>
      <c r="G1549" s="32">
        <f>料單!H1399</f>
        <v>0</v>
      </c>
      <c r="H1549" s="32" t="str">
        <f>料單!I1399</f>
        <v/>
      </c>
      <c r="I1549" s="32">
        <f>料單!J1399</f>
        <v>0</v>
      </c>
      <c r="J1549" s="32">
        <f>料單!K1399</f>
        <v>0</v>
      </c>
      <c r="K1549" s="53">
        <f ca="1">板材才數分析.!O1073</f>
        <v>0</v>
      </c>
      <c r="M1549" s="32" t="str">
        <f>IFERROR(
    INDEX(單價表!$E$3:$M$1000,
          MATCH($C1549, 單價表!$B$3:$B$1000, 0),
          MATCH($I1549, 單價表!$E$2:$M$2, 0)
    ),
    ""
)</f>
        <v/>
      </c>
      <c r="O1549" s="32" t="str">
        <f>料單!P1399</f>
        <v/>
      </c>
      <c r="P1549" s="32" t="str">
        <f>料單!Q1399</f>
        <v/>
      </c>
      <c r="Q1549" s="32" t="str">
        <f>料單!R1399</f>
        <v/>
      </c>
      <c r="R1549" s="32">
        <f>料單!S1399</f>
        <v>0</v>
      </c>
    </row>
    <row r="1550" spans="1:18" x14ac:dyDescent="0.25">
      <c r="A1550" s="32">
        <f>料單!C1400</f>
        <v>36023</v>
      </c>
      <c r="B1550" s="32">
        <f>料單!E1400</f>
        <v>0</v>
      </c>
      <c r="C1550" s="32">
        <f>料單!L1400</f>
        <v>0</v>
      </c>
      <c r="D1550" s="32" t="str">
        <f>料單!M1400</f>
        <v/>
      </c>
      <c r="E1550" s="32">
        <f>料單!F1400</f>
        <v>0</v>
      </c>
      <c r="F1550" s="32" t="str">
        <f>料單!G1400</f>
        <v/>
      </c>
      <c r="G1550" s="32">
        <f>料單!H1400</f>
        <v>0</v>
      </c>
      <c r="H1550" s="32" t="str">
        <f>料單!I1400</f>
        <v/>
      </c>
      <c r="I1550" s="32">
        <f>料單!J1400</f>
        <v>0</v>
      </c>
      <c r="J1550" s="32">
        <f>料單!K1400</f>
        <v>0</v>
      </c>
      <c r="K1550" s="53">
        <f ca="1">板材才數分析.!O1074</f>
        <v>0</v>
      </c>
      <c r="M1550" s="32" t="str">
        <f>IFERROR(
    INDEX(單價表!$E$3:$M$1000,
          MATCH($C1550, 單價表!$B$3:$B$1000, 0),
          MATCH($I1550, 單價表!$E$2:$M$2, 0)
    ),
    ""
)</f>
        <v/>
      </c>
      <c r="O1550" s="32" t="str">
        <f>料單!P1400</f>
        <v/>
      </c>
      <c r="P1550" s="32" t="str">
        <f>料單!Q1400</f>
        <v/>
      </c>
      <c r="Q1550" s="32" t="str">
        <f>料單!R1400</f>
        <v/>
      </c>
      <c r="R1550" s="32">
        <f>料單!S1400</f>
        <v>0</v>
      </c>
    </row>
    <row r="1551" spans="1:18" x14ac:dyDescent="0.25">
      <c r="A1551" s="32">
        <f>料單!C1401</f>
        <v>36024</v>
      </c>
      <c r="B1551" s="32">
        <f>料單!E1401</f>
        <v>0</v>
      </c>
      <c r="C1551" s="32">
        <f>料單!L1401</f>
        <v>0</v>
      </c>
      <c r="D1551" s="32" t="str">
        <f>料單!M1401</f>
        <v/>
      </c>
      <c r="E1551" s="32">
        <f>料單!F1401</f>
        <v>0</v>
      </c>
      <c r="F1551" s="32" t="str">
        <f>料單!G1401</f>
        <v/>
      </c>
      <c r="G1551" s="32">
        <f>料單!H1401</f>
        <v>0</v>
      </c>
      <c r="H1551" s="32" t="str">
        <f>料單!I1401</f>
        <v/>
      </c>
      <c r="I1551" s="32">
        <f>料單!J1401</f>
        <v>0</v>
      </c>
      <c r="J1551" s="32">
        <f>料單!K1401</f>
        <v>0</v>
      </c>
      <c r="K1551" s="53">
        <f ca="1">板材才數分析.!O1075</f>
        <v>0</v>
      </c>
      <c r="M1551" s="32" t="str">
        <f>IFERROR(
    INDEX(單價表!$E$3:$M$1000,
          MATCH($C1551, 單價表!$B$3:$B$1000, 0),
          MATCH($I1551, 單價表!$E$2:$M$2, 0)
    ),
    ""
)</f>
        <v/>
      </c>
      <c r="O1551" s="32" t="str">
        <f>料單!P1401</f>
        <v/>
      </c>
      <c r="P1551" s="32" t="str">
        <f>料單!Q1401</f>
        <v/>
      </c>
      <c r="Q1551" s="32" t="str">
        <f>料單!R1401</f>
        <v/>
      </c>
      <c r="R1551" s="32">
        <f>料單!S1401</f>
        <v>0</v>
      </c>
    </row>
    <row r="1552" spans="1:18" x14ac:dyDescent="0.25">
      <c r="A1552" s="32">
        <f>料單!C1402</f>
        <v>36025</v>
      </c>
      <c r="B1552" s="32">
        <f>料單!E1402</f>
        <v>0</v>
      </c>
      <c r="C1552" s="32">
        <f>料單!L1402</f>
        <v>0</v>
      </c>
      <c r="D1552" s="32" t="str">
        <f>料單!M1402</f>
        <v/>
      </c>
      <c r="E1552" s="32">
        <f>料單!F1402</f>
        <v>0</v>
      </c>
      <c r="F1552" s="32" t="str">
        <f>料單!G1402</f>
        <v/>
      </c>
      <c r="G1552" s="32">
        <f>料單!H1402</f>
        <v>0</v>
      </c>
      <c r="H1552" s="32" t="str">
        <f>料單!I1402</f>
        <v/>
      </c>
      <c r="I1552" s="32">
        <f>料單!J1402</f>
        <v>0</v>
      </c>
      <c r="J1552" s="32">
        <f>料單!K1402</f>
        <v>0</v>
      </c>
      <c r="K1552" s="53">
        <f ca="1">板材才數分析.!O1076</f>
        <v>0</v>
      </c>
      <c r="M1552" s="32" t="str">
        <f>IFERROR(
    INDEX(單價表!$E$3:$M$1000,
          MATCH($C1552, 單價表!$B$3:$B$1000, 0),
          MATCH($I1552, 單價表!$E$2:$M$2, 0)
    ),
    ""
)</f>
        <v/>
      </c>
      <c r="O1552" s="32" t="str">
        <f>料單!P1402</f>
        <v/>
      </c>
      <c r="P1552" s="32" t="str">
        <f>料單!Q1402</f>
        <v/>
      </c>
      <c r="Q1552" s="32" t="str">
        <f>料單!R1402</f>
        <v/>
      </c>
      <c r="R1552" s="32">
        <f>料單!S1402</f>
        <v>0</v>
      </c>
    </row>
    <row r="1553" spans="1:18" x14ac:dyDescent="0.25">
      <c r="A1553" s="32">
        <f>料單!C1403</f>
        <v>36026</v>
      </c>
      <c r="B1553" s="32">
        <f>料單!E1403</f>
        <v>0</v>
      </c>
      <c r="C1553" s="32">
        <f>料單!L1403</f>
        <v>0</v>
      </c>
      <c r="D1553" s="32" t="str">
        <f>料單!M1403</f>
        <v/>
      </c>
      <c r="E1553" s="32">
        <f>料單!F1403</f>
        <v>0</v>
      </c>
      <c r="F1553" s="32" t="str">
        <f>料單!G1403</f>
        <v/>
      </c>
      <c r="G1553" s="32">
        <f>料單!H1403</f>
        <v>0</v>
      </c>
      <c r="H1553" s="32" t="str">
        <f>料單!I1403</f>
        <v/>
      </c>
      <c r="I1553" s="32">
        <f>料單!J1403</f>
        <v>0</v>
      </c>
      <c r="J1553" s="32">
        <f>料單!K1403</f>
        <v>0</v>
      </c>
      <c r="K1553" s="53">
        <f ca="1">板材才數分析.!O1077</f>
        <v>0</v>
      </c>
      <c r="M1553" s="32" t="str">
        <f>IFERROR(
    INDEX(單價表!$E$3:$M$1000,
          MATCH($C1553, 單價表!$B$3:$B$1000, 0),
          MATCH($I1553, 單價表!$E$2:$M$2, 0)
    ),
    ""
)</f>
        <v/>
      </c>
      <c r="O1553" s="32" t="str">
        <f>料單!P1403</f>
        <v/>
      </c>
      <c r="P1553" s="32" t="str">
        <f>料單!Q1403</f>
        <v/>
      </c>
      <c r="Q1553" s="32" t="str">
        <f>料單!R1403</f>
        <v/>
      </c>
      <c r="R1553" s="32">
        <f>料單!S1403</f>
        <v>0</v>
      </c>
    </row>
    <row r="1554" spans="1:18" x14ac:dyDescent="0.25">
      <c r="A1554" s="32">
        <f>料單!C1404</f>
        <v>36027</v>
      </c>
      <c r="B1554" s="32">
        <f>料單!E1404</f>
        <v>0</v>
      </c>
      <c r="C1554" s="32">
        <f>料單!L1404</f>
        <v>0</v>
      </c>
      <c r="D1554" s="32" t="str">
        <f>料單!M1404</f>
        <v/>
      </c>
      <c r="E1554" s="32">
        <f>料單!F1404</f>
        <v>0</v>
      </c>
      <c r="F1554" s="32" t="str">
        <f>料單!G1404</f>
        <v/>
      </c>
      <c r="G1554" s="32">
        <f>料單!H1404</f>
        <v>0</v>
      </c>
      <c r="H1554" s="32" t="str">
        <f>料單!I1404</f>
        <v/>
      </c>
      <c r="I1554" s="32">
        <f>料單!J1404</f>
        <v>0</v>
      </c>
      <c r="J1554" s="32">
        <f>料單!K1404</f>
        <v>0</v>
      </c>
      <c r="K1554" s="53">
        <f ca="1">板材才數分析.!O1078</f>
        <v>0</v>
      </c>
      <c r="M1554" s="32" t="str">
        <f>IFERROR(
    INDEX(單價表!$E$3:$M$1000,
          MATCH($C1554, 單價表!$B$3:$B$1000, 0),
          MATCH($I1554, 單價表!$E$2:$M$2, 0)
    ),
    ""
)</f>
        <v/>
      </c>
      <c r="O1554" s="32" t="str">
        <f>料單!P1404</f>
        <v/>
      </c>
      <c r="P1554" s="32" t="str">
        <f>料單!Q1404</f>
        <v/>
      </c>
      <c r="Q1554" s="32" t="str">
        <f>料單!R1404</f>
        <v/>
      </c>
      <c r="R1554" s="32">
        <f>料單!S1404</f>
        <v>0</v>
      </c>
    </row>
    <row r="1555" spans="1:18" x14ac:dyDescent="0.25">
      <c r="A1555" s="32">
        <f>料單!C1405</f>
        <v>36028</v>
      </c>
      <c r="B1555" s="32">
        <f>料單!E1405</f>
        <v>0</v>
      </c>
      <c r="C1555" s="32">
        <f>料單!L1405</f>
        <v>0</v>
      </c>
      <c r="D1555" s="32" t="str">
        <f>料單!M1405</f>
        <v/>
      </c>
      <c r="E1555" s="32">
        <f>料單!F1405</f>
        <v>0</v>
      </c>
      <c r="F1555" s="32" t="str">
        <f>料單!G1405</f>
        <v/>
      </c>
      <c r="G1555" s="32">
        <f>料單!H1405</f>
        <v>0</v>
      </c>
      <c r="H1555" s="32" t="str">
        <f>料單!I1405</f>
        <v/>
      </c>
      <c r="I1555" s="32">
        <f>料單!J1405</f>
        <v>0</v>
      </c>
      <c r="J1555" s="32">
        <f>料單!K1405</f>
        <v>0</v>
      </c>
      <c r="K1555" s="53">
        <f ca="1">板材才數分析.!O1079</f>
        <v>0</v>
      </c>
      <c r="M1555" s="32" t="str">
        <f>IFERROR(
    INDEX(單價表!$E$3:$M$1000,
          MATCH($C1555, 單價表!$B$3:$B$1000, 0),
          MATCH($I1555, 單價表!$E$2:$M$2, 0)
    ),
    ""
)</f>
        <v/>
      </c>
      <c r="O1555" s="32" t="str">
        <f>料單!P1405</f>
        <v/>
      </c>
      <c r="P1555" s="32" t="str">
        <f>料單!Q1405</f>
        <v/>
      </c>
      <c r="Q1555" s="32" t="str">
        <f>料單!R1405</f>
        <v/>
      </c>
      <c r="R1555" s="32">
        <f>料單!S1405</f>
        <v>0</v>
      </c>
    </row>
    <row r="1556" spans="1:18" x14ac:dyDescent="0.25">
      <c r="A1556" s="32">
        <f>料單!C1406</f>
        <v>36029</v>
      </c>
      <c r="B1556" s="75">
        <f>料單!E1406</f>
        <v>0</v>
      </c>
      <c r="C1556" s="32">
        <f>料單!L1406</f>
        <v>0</v>
      </c>
      <c r="D1556" s="32" t="str">
        <f>料單!M1406</f>
        <v/>
      </c>
      <c r="E1556" s="32">
        <f>料單!F1406</f>
        <v>0</v>
      </c>
      <c r="F1556" s="32" t="str">
        <f>料單!G1406</f>
        <v/>
      </c>
      <c r="G1556" s="32">
        <f>料單!H1406</f>
        <v>0</v>
      </c>
      <c r="H1556" s="32" t="str">
        <f>料單!I1406</f>
        <v/>
      </c>
      <c r="I1556" s="32">
        <f>料單!J1406</f>
        <v>0</v>
      </c>
      <c r="J1556" s="32">
        <f>料單!K1406</f>
        <v>0</v>
      </c>
      <c r="K1556" s="53">
        <f ca="1">板材才數分析.!O1080</f>
        <v>0</v>
      </c>
      <c r="M1556" s="32" t="str">
        <f>IFERROR(
    INDEX(單價表!$E$3:$M$1000,
          MATCH($C1556, 單價表!$B$3:$B$1000, 0),
          MATCH($I1556, 單價表!$E$2:$M$2, 0)
    ),
    ""
)</f>
        <v/>
      </c>
      <c r="O1556" s="75" t="str">
        <f>料單!P1406</f>
        <v/>
      </c>
      <c r="P1556" s="75" t="str">
        <f>料單!Q1406</f>
        <v/>
      </c>
      <c r="Q1556" s="75" t="str">
        <f>料單!R1406</f>
        <v/>
      </c>
      <c r="R1556" s="75">
        <f>料單!S1406</f>
        <v>0</v>
      </c>
    </row>
    <row r="1557" spans="1:18" x14ac:dyDescent="0.25">
      <c r="A1557" s="32">
        <f>料單!C1407</f>
        <v>36030</v>
      </c>
      <c r="B1557" s="75">
        <f>料單!E1407</f>
        <v>0</v>
      </c>
      <c r="C1557" s="32">
        <f>料單!L1407</f>
        <v>0</v>
      </c>
      <c r="D1557" s="32" t="str">
        <f>料單!M1407</f>
        <v/>
      </c>
      <c r="E1557" s="32">
        <f>料單!F1407</f>
        <v>0</v>
      </c>
      <c r="F1557" s="32" t="str">
        <f>料單!G1407</f>
        <v/>
      </c>
      <c r="G1557" s="32">
        <f>料單!H1407</f>
        <v>0</v>
      </c>
      <c r="H1557" s="32" t="str">
        <f>料單!I1407</f>
        <v/>
      </c>
      <c r="I1557" s="32">
        <f>料單!J1407</f>
        <v>0</v>
      </c>
      <c r="J1557" s="32">
        <f>料單!K1407</f>
        <v>0</v>
      </c>
      <c r="K1557" s="53">
        <f ca="1">板材才數分析.!O1081</f>
        <v>0</v>
      </c>
      <c r="M1557" s="32" t="str">
        <f>IFERROR(
    INDEX(單價表!$E$3:$M$1000,
          MATCH($C1557, 單價表!$B$3:$B$1000, 0),
          MATCH($I1557, 單價表!$E$2:$M$2, 0)
    ),
    ""
)</f>
        <v/>
      </c>
      <c r="O1557" s="75" t="str">
        <f>料單!P1407</f>
        <v/>
      </c>
      <c r="P1557" s="75" t="str">
        <f>料單!Q1407</f>
        <v/>
      </c>
      <c r="Q1557" s="75" t="str">
        <f>料單!R1407</f>
        <v/>
      </c>
      <c r="R1557" s="75">
        <f>料單!S1407</f>
        <v>0</v>
      </c>
    </row>
    <row r="1558" spans="1:18" x14ac:dyDescent="0.25">
      <c r="A1558" s="75">
        <f>料單!C1408</f>
        <v>0</v>
      </c>
      <c r="B1558" s="75">
        <f>料單!E1408</f>
        <v>0</v>
      </c>
      <c r="C1558" s="32">
        <f>料單!L1408</f>
        <v>0</v>
      </c>
      <c r="D1558" s="32">
        <f>料單!M1408</f>
        <v>0</v>
      </c>
      <c r="E1558" s="32">
        <f>料單!F1408</f>
        <v>0</v>
      </c>
      <c r="F1558" s="32">
        <f>料單!G1408</f>
        <v>0</v>
      </c>
      <c r="G1558" s="32">
        <f>料單!H1408</f>
        <v>0</v>
      </c>
      <c r="H1558" s="32">
        <f>料單!I1408</f>
        <v>0</v>
      </c>
      <c r="I1558" s="32">
        <f>料單!J1408</f>
        <v>0</v>
      </c>
      <c r="J1558" s="32">
        <f>料單!K1408</f>
        <v>0</v>
      </c>
      <c r="K1558" s="53">
        <f ca="1">板材才數分析.!O1082</f>
        <v>0</v>
      </c>
      <c r="L1558" s="400" t="str">
        <f>IFERROR(VLOOKUP(C1558,[1]資料庫!$K$3:$AA$10,17,FALSE),"")</f>
        <v/>
      </c>
      <c r="M1558" s="400"/>
      <c r="O1558" s="75"/>
    </row>
    <row r="1559" spans="1:18" x14ac:dyDescent="0.25">
      <c r="A1559" s="75"/>
      <c r="B1559" s="402"/>
      <c r="C1559" s="400"/>
      <c r="D1559" s="400"/>
      <c r="E1559" s="400"/>
      <c r="F1559" s="400"/>
      <c r="G1559" s="400"/>
      <c r="H1559" s="400"/>
      <c r="I1559" s="400"/>
      <c r="J1559" s="400"/>
      <c r="K1559" s="401"/>
      <c r="L1559" s="400" t="str">
        <f>IFERROR(VLOOKUP(C1559,[1]資料庫!$K$3:$AA$10,17,FALSE),"")</f>
        <v/>
      </c>
      <c r="M1559" s="400"/>
      <c r="O1559" s="75"/>
    </row>
    <row r="1560" spans="1:18" x14ac:dyDescent="0.25">
      <c r="A1560" s="75"/>
      <c r="B1560" s="402"/>
      <c r="C1560" s="400"/>
      <c r="D1560" s="400"/>
      <c r="E1560" s="400"/>
      <c r="F1560" s="400"/>
      <c r="G1560" s="400"/>
      <c r="H1560" s="400"/>
      <c r="I1560" s="400"/>
      <c r="J1560" s="400"/>
      <c r="K1560" s="401"/>
      <c r="L1560" s="400" t="str">
        <f>IFERROR(VLOOKUP(C1560,[1]資料庫!$K$3:$AA$10,17,FALSE),"")</f>
        <v/>
      </c>
      <c r="M1560" s="400"/>
      <c r="O1560" s="75"/>
    </row>
    <row r="1561" spans="1:18" x14ac:dyDescent="0.25">
      <c r="A1561" s="75"/>
      <c r="B1561" s="402"/>
      <c r="C1561" s="400"/>
      <c r="D1561" s="400"/>
      <c r="E1561" s="400"/>
      <c r="F1561" s="400"/>
      <c r="G1561" s="400"/>
      <c r="H1561" s="400"/>
      <c r="I1561" s="400"/>
      <c r="J1561" s="400"/>
      <c r="K1561" s="401"/>
      <c r="L1561" s="400" t="str">
        <f>IFERROR(VLOOKUP(C1561,[1]資料庫!$K$3:$AA$10,17,FALSE),"")</f>
        <v/>
      </c>
      <c r="M1561" s="400"/>
      <c r="O1561" s="75"/>
    </row>
    <row r="1562" spans="1:18" x14ac:dyDescent="0.25">
      <c r="A1562" s="75"/>
      <c r="B1562" s="402"/>
      <c r="C1562" s="400"/>
      <c r="D1562" s="400"/>
      <c r="E1562" s="400"/>
      <c r="F1562" s="400"/>
      <c r="G1562" s="400"/>
      <c r="H1562" s="400"/>
      <c r="I1562" s="400"/>
      <c r="J1562" s="400"/>
      <c r="K1562" s="401"/>
      <c r="L1562" s="400" t="str">
        <f>IFERROR(VLOOKUP(C1562,[1]資料庫!$K$3:$AA$10,17,FALSE),"")</f>
        <v/>
      </c>
      <c r="M1562" s="400"/>
      <c r="O1562" s="75"/>
    </row>
    <row r="1563" spans="1:18" x14ac:dyDescent="0.25">
      <c r="A1563" s="75"/>
      <c r="B1563" s="402"/>
      <c r="C1563" s="400"/>
      <c r="D1563" s="400"/>
      <c r="E1563" s="400"/>
      <c r="F1563" s="400"/>
      <c r="G1563" s="400"/>
      <c r="H1563" s="400"/>
      <c r="I1563" s="400"/>
      <c r="J1563" s="400"/>
      <c r="K1563" s="401"/>
      <c r="L1563" s="400" t="str">
        <f>IFERROR(VLOOKUP(C1563,[1]資料庫!$K$3:$AA$10,17,FALSE),"")</f>
        <v/>
      </c>
      <c r="M1563" s="400"/>
      <c r="O1563" s="75"/>
    </row>
    <row r="1564" spans="1:18" x14ac:dyDescent="0.25">
      <c r="A1564" s="75"/>
      <c r="B1564" s="75"/>
      <c r="H1564" s="524" t="s">
        <v>67</v>
      </c>
      <c r="I1564" s="525"/>
      <c r="J1564" s="525"/>
      <c r="K1564" s="54">
        <f t="shared" ref="K1564" ca="1" si="45">SUM(K1528:K1563)</f>
        <v>0</v>
      </c>
      <c r="L1564" s="47"/>
      <c r="M1564" s="47"/>
      <c r="N1564" s="49"/>
      <c r="O1564" s="94">
        <f t="shared" ref="O1564" si="46">SUM(N1528:N1563)</f>
        <v>0</v>
      </c>
      <c r="P1564" s="47"/>
    </row>
    <row r="1565" spans="1:18" x14ac:dyDescent="0.25">
      <c r="A1565" s="403" t="str">
        <f>料單!A1410</f>
        <v>櫃體名稱</v>
      </c>
      <c r="B1565" s="403">
        <f>料單!C1410</f>
        <v>0</v>
      </c>
    </row>
    <row r="1566" spans="1:18" x14ac:dyDescent="0.25">
      <c r="A1566" s="403" t="str">
        <f>料單!A1411</f>
        <v>櫃號</v>
      </c>
      <c r="B1566" s="403">
        <f>料單!C1411</f>
        <v>37</v>
      </c>
    </row>
    <row r="1567" spans="1:18" x14ac:dyDescent="0.25">
      <c r="A1567" s="403" t="str">
        <f>料單!A1412</f>
        <v>櫃高</v>
      </c>
      <c r="B1567" s="403">
        <f>料單!C1412</f>
        <v>0</v>
      </c>
    </row>
    <row r="1568" spans="1:18" x14ac:dyDescent="0.25">
      <c r="A1568" s="403" t="str">
        <f>料單!A1413</f>
        <v>櫃深</v>
      </c>
      <c r="B1568" s="403">
        <f>料單!C1413</f>
        <v>0</v>
      </c>
    </row>
    <row r="1569" spans="1:17" x14ac:dyDescent="0.25">
      <c r="A1569" s="403" t="str">
        <f>料單!A1414</f>
        <v>櫃寬</v>
      </c>
      <c r="B1569" s="403">
        <f>料單!C1414</f>
        <v>0</v>
      </c>
    </row>
    <row r="1570" spans="1:17" x14ac:dyDescent="0.25">
      <c r="A1570" s="46" t="s">
        <v>79</v>
      </c>
      <c r="B1570" s="46" t="s">
        <v>236</v>
      </c>
      <c r="C1570" s="46" t="s">
        <v>1651</v>
      </c>
      <c r="D1570" s="46" t="s">
        <v>81</v>
      </c>
      <c r="E1570" s="46" t="s">
        <v>0</v>
      </c>
      <c r="F1570" s="46" t="s">
        <v>17</v>
      </c>
      <c r="G1570" s="46" t="s">
        <v>1</v>
      </c>
      <c r="H1570" s="46" t="s">
        <v>17</v>
      </c>
      <c r="I1570" s="46" t="s">
        <v>85</v>
      </c>
      <c r="J1570" s="46" t="s">
        <v>66</v>
      </c>
      <c r="K1570" s="61" t="s">
        <v>2726</v>
      </c>
      <c r="L1570" s="46" t="s">
        <v>87</v>
      </c>
      <c r="M1570" s="46" t="s">
        <v>234</v>
      </c>
      <c r="N1570" s="50" t="s">
        <v>88</v>
      </c>
      <c r="O1570" s="46" t="s">
        <v>9</v>
      </c>
      <c r="Q1570" s="75">
        <f>[2]料單!R1448</f>
        <v>0</v>
      </c>
    </row>
    <row r="1571" spans="1:17" x14ac:dyDescent="0.25">
      <c r="A1571" s="75"/>
      <c r="B1571" s="75"/>
      <c r="M1571" s="32" t="str">
        <f>IFERROR(
    INDEX(單價表!$E$3:$M$1000,
          MATCH($C1571, 單價表!$B$3:$B$1000, 0),
          MATCH($I1571, 單價表!$E$2:$M$2, 0)
    ),
    ""
)</f>
        <v/>
      </c>
      <c r="N1571" s="35" t="str">
        <f t="shared" ref="N1571:N1587" si="47">IFERROR((K1571*M1571),"")</f>
        <v/>
      </c>
      <c r="O1571" s="75"/>
    </row>
    <row r="1572" spans="1:17" x14ac:dyDescent="0.25">
      <c r="A1572" s="75"/>
      <c r="B1572" s="75"/>
      <c r="M1572" s="32" t="str">
        <f>IFERROR(
    INDEX(單價表!$E$3:$M$1000,
          MATCH($C1572, 單價表!$B$3:$B$1000, 0),
          MATCH($I1572, 單價表!$E$2:$M$2, 0)
    ),
    ""
)</f>
        <v/>
      </c>
      <c r="N1572" s="35" t="str">
        <f t="shared" si="47"/>
        <v/>
      </c>
      <c r="O1572" s="75"/>
    </row>
    <row r="1573" spans="1:17" x14ac:dyDescent="0.25">
      <c r="A1573" s="75"/>
      <c r="B1573" s="75"/>
      <c r="M1573" s="32" t="str">
        <f>IFERROR(
    INDEX(單價表!$E$3:$M$1000,
          MATCH($C1573, 單價表!$B$3:$B$1000, 0),
          MATCH($I1573, 單價表!$E$2:$M$2, 0)
    ),
    ""
)</f>
        <v/>
      </c>
      <c r="N1573" s="35" t="str">
        <f t="shared" si="47"/>
        <v/>
      </c>
      <c r="O1573" s="75"/>
    </row>
    <row r="1574" spans="1:17" x14ac:dyDescent="0.25">
      <c r="A1574" s="75"/>
      <c r="B1574" s="75"/>
      <c r="M1574" s="32" t="str">
        <f>IFERROR(
    INDEX(單價表!$E$3:$M$1000,
          MATCH($C1574, 單價表!$B$3:$B$1000, 0),
          MATCH($I1574, 單價表!$E$2:$M$2, 0)
    ),
    ""
)</f>
        <v/>
      </c>
      <c r="N1574" s="35" t="str">
        <f t="shared" si="47"/>
        <v/>
      </c>
      <c r="O1574" s="75"/>
    </row>
    <row r="1575" spans="1:17" x14ac:dyDescent="0.25">
      <c r="A1575" s="75"/>
      <c r="B1575" s="75"/>
      <c r="M1575" s="32" t="str">
        <f>IFERROR(
    INDEX(單價表!$E$3:$M$1000,
          MATCH($C1575, 單價表!$B$3:$B$1000, 0),
          MATCH($I1575, 單價表!$E$2:$M$2, 0)
    ),
    ""
)</f>
        <v/>
      </c>
      <c r="N1575" s="35" t="str">
        <f t="shared" si="47"/>
        <v/>
      </c>
      <c r="O1575" s="75"/>
    </row>
    <row r="1576" spans="1:17" x14ac:dyDescent="0.25">
      <c r="A1576" s="75"/>
      <c r="B1576" s="75"/>
      <c r="M1576" s="32" t="str">
        <f>IFERROR(
    INDEX(單價表!$E$3:$M$1000,
          MATCH($C1576, 單價表!$B$3:$B$1000, 0),
          MATCH($I1576, 單價表!$E$2:$M$2, 0)
    ),
    ""
)</f>
        <v/>
      </c>
      <c r="N1576" s="35" t="str">
        <f t="shared" si="47"/>
        <v/>
      </c>
      <c r="O1576" s="75"/>
    </row>
    <row r="1577" spans="1:17" x14ac:dyDescent="0.25">
      <c r="A1577" s="75"/>
      <c r="B1577" s="75"/>
      <c r="M1577" s="32" t="str">
        <f>IFERROR(
    INDEX(單價表!$E$3:$M$1000,
          MATCH($C1577, 單價表!$B$3:$B$1000, 0),
          MATCH($I1577, 單價表!$E$2:$M$2, 0)
    ),
    ""
)</f>
        <v/>
      </c>
      <c r="N1577" s="35" t="str">
        <f t="shared" si="47"/>
        <v/>
      </c>
      <c r="O1577" s="75"/>
    </row>
    <row r="1578" spans="1:17" x14ac:dyDescent="0.25">
      <c r="A1578" s="75"/>
      <c r="B1578" s="75"/>
      <c r="M1578" s="32" t="str">
        <f>IFERROR(
    INDEX(單價表!$E$3:$M$1000,
          MATCH($C1578, 單價表!$B$3:$B$1000, 0),
          MATCH($I1578, 單價表!$E$2:$M$2, 0)
    ),
    ""
)</f>
        <v/>
      </c>
      <c r="N1578" s="35" t="str">
        <f t="shared" si="47"/>
        <v/>
      </c>
      <c r="O1578" s="75"/>
    </row>
    <row r="1579" spans="1:17" x14ac:dyDescent="0.25">
      <c r="A1579" s="75"/>
      <c r="B1579" s="75"/>
      <c r="M1579" s="32" t="str">
        <f>IFERROR(
    INDEX(單價表!$E$3:$M$1000,
          MATCH($C1579, 單價表!$B$3:$B$1000, 0),
          MATCH($I1579, 單價表!$E$2:$M$2, 0)
    ),
    ""
)</f>
        <v/>
      </c>
      <c r="N1579" s="35" t="str">
        <f t="shared" si="47"/>
        <v/>
      </c>
      <c r="O1579" s="75"/>
    </row>
    <row r="1580" spans="1:17" x14ac:dyDescent="0.25">
      <c r="A1580" s="75"/>
      <c r="B1580" s="75"/>
      <c r="M1580" s="32" t="str">
        <f>IFERROR(
    INDEX(單價表!$E$3:$M$1000,
          MATCH($C1580, 單價表!$B$3:$B$1000, 0),
          MATCH($I1580, 單價表!$E$2:$M$2, 0)
    ),
    ""
)</f>
        <v/>
      </c>
      <c r="N1580" s="35" t="str">
        <f t="shared" si="47"/>
        <v/>
      </c>
      <c r="O1580" s="75"/>
    </row>
    <row r="1581" spans="1:17" x14ac:dyDescent="0.25">
      <c r="A1581" s="75"/>
      <c r="B1581" s="75"/>
      <c r="M1581" s="32" t="str">
        <f>IFERROR(
    INDEX(單價表!$E$3:$M$1000,
          MATCH($C1581, 單價表!$B$3:$B$1000, 0),
          MATCH($I1581, 單價表!$E$2:$M$2, 0)
    ),
    ""
)</f>
        <v/>
      </c>
      <c r="N1581" s="35" t="str">
        <f t="shared" si="47"/>
        <v/>
      </c>
      <c r="O1581" s="75"/>
    </row>
    <row r="1582" spans="1:17" x14ac:dyDescent="0.25">
      <c r="A1582" s="75"/>
      <c r="B1582" s="75"/>
      <c r="M1582" s="32" t="str">
        <f>IFERROR(
    INDEX(單價表!$E$3:$M$1000,
          MATCH($C1582, 單價表!$B$3:$B$1000, 0),
          MATCH($I1582, 單價表!$E$2:$M$2, 0)
    ),
    ""
)</f>
        <v/>
      </c>
      <c r="N1582" s="35" t="str">
        <f t="shared" si="47"/>
        <v/>
      </c>
      <c r="O1582" s="75"/>
    </row>
    <row r="1583" spans="1:17" x14ac:dyDescent="0.25">
      <c r="A1583" s="75"/>
      <c r="B1583" s="75"/>
      <c r="M1583" s="32" t="str">
        <f>IFERROR(
    INDEX(單價表!$E$3:$M$1000,
          MATCH($C1583, 單價表!$B$3:$B$1000, 0),
          MATCH($I1583, 單價表!$E$2:$M$2, 0)
    ),
    ""
)</f>
        <v/>
      </c>
      <c r="N1583" s="35" t="str">
        <f t="shared" si="47"/>
        <v/>
      </c>
      <c r="O1583" s="75"/>
    </row>
    <row r="1584" spans="1:17" x14ac:dyDescent="0.25">
      <c r="A1584" s="75"/>
      <c r="B1584" s="75"/>
      <c r="M1584" s="32" t="str">
        <f>IFERROR(
    INDEX(單價表!$E$3:$M$1000,
          MATCH($C1584, 單價表!$B$3:$B$1000, 0),
          MATCH($I1584, 單價表!$E$2:$M$2, 0)
    ),
    ""
)</f>
        <v/>
      </c>
      <c r="N1584" s="35" t="str">
        <f t="shared" si="47"/>
        <v/>
      </c>
      <c r="O1584" s="75"/>
    </row>
    <row r="1585" spans="1:15" x14ac:dyDescent="0.25">
      <c r="A1585" s="75"/>
      <c r="B1585" s="75"/>
      <c r="M1585" s="32" t="str">
        <f>IFERROR(
    INDEX(單價表!$E$3:$M$1000,
          MATCH($C1585, 單價表!$B$3:$B$1000, 0),
          MATCH($I1585, 單價表!$E$2:$M$2, 0)
    ),
    ""
)</f>
        <v/>
      </c>
      <c r="N1585" s="35" t="str">
        <f t="shared" si="47"/>
        <v/>
      </c>
      <c r="O1585" s="75"/>
    </row>
    <row r="1586" spans="1:15" x14ac:dyDescent="0.25">
      <c r="A1586" s="75"/>
      <c r="B1586" s="75"/>
      <c r="M1586" s="32" t="str">
        <f>IFERROR(
    INDEX(單價表!$E$3:$M$1000,
          MATCH($C1586, 單價表!$B$3:$B$1000, 0),
          MATCH($I1586, 單價表!$E$2:$M$2, 0)
    ),
    ""
)</f>
        <v/>
      </c>
      <c r="N1586" s="35" t="str">
        <f t="shared" si="47"/>
        <v/>
      </c>
      <c r="O1586" s="75"/>
    </row>
    <row r="1587" spans="1:15" x14ac:dyDescent="0.25">
      <c r="A1587" s="75"/>
      <c r="B1587" s="75"/>
      <c r="M1587" s="32" t="str">
        <f>IFERROR(
    INDEX(單價表!$E$3:$M$1000,
          MATCH($C1587, 單價表!$B$3:$B$1000, 0),
          MATCH($I1587, 單價表!$E$2:$M$2, 0)
    ),
    ""
)</f>
        <v/>
      </c>
      <c r="N1587" s="35" t="str">
        <f t="shared" si="47"/>
        <v/>
      </c>
      <c r="O1587" s="75"/>
    </row>
    <row r="1588" spans="1:15" x14ac:dyDescent="0.25">
      <c r="A1588" s="75"/>
      <c r="B1588" s="75"/>
      <c r="M1588" s="32" t="str">
        <f>IFERROR(
    INDEX(單價表!$E$3:$M$1000,
          MATCH($C1588, 單價表!$B$3:$B$1000, 0),
          MATCH($I1588, 單價表!$E$2:$M$2, 0)
    ),
    ""
)</f>
        <v/>
      </c>
      <c r="O1588" s="75"/>
    </row>
    <row r="1589" spans="1:15" x14ac:dyDescent="0.25">
      <c r="A1589" s="75"/>
      <c r="B1589" s="75"/>
      <c r="M1589" s="32" t="str">
        <f>IFERROR(
    INDEX(單價表!$E$3:$M$1000,
          MATCH($C1589, 單價表!$B$3:$B$1000, 0),
          MATCH($I1589, 單價表!$E$2:$M$2, 0)
    ),
    ""
)</f>
        <v/>
      </c>
      <c r="O1589" s="75"/>
    </row>
    <row r="1590" spans="1:15" x14ac:dyDescent="0.25">
      <c r="A1590" s="75"/>
      <c r="B1590" s="75"/>
      <c r="M1590" s="32" t="str">
        <f>IFERROR(
    INDEX(單價表!$E$3:$M$1000,
          MATCH($C1590, 單價表!$B$3:$B$1000, 0),
          MATCH($I1590, 單價表!$E$2:$M$2, 0)
    ),
    ""
)</f>
        <v/>
      </c>
      <c r="O1590" s="75"/>
    </row>
    <row r="1591" spans="1:15" x14ac:dyDescent="0.25">
      <c r="A1591" s="75"/>
      <c r="B1591" s="75"/>
      <c r="M1591" s="32" t="str">
        <f>IFERROR(
    INDEX(單價表!$E$3:$M$1000,
          MATCH($C1591, 單價表!$B$3:$B$1000, 0),
          MATCH($I1591, 單價表!$E$2:$M$2, 0)
    ),
    ""
)</f>
        <v/>
      </c>
      <c r="O1591" s="75"/>
    </row>
    <row r="1592" spans="1:15" x14ac:dyDescent="0.25">
      <c r="A1592" s="75"/>
      <c r="B1592" s="75"/>
      <c r="M1592" s="32" t="str">
        <f>IFERROR(
    INDEX(單價表!$E$3:$M$1000,
          MATCH($C1592, 單價表!$B$3:$B$1000, 0),
          MATCH($I1592, 單價表!$E$2:$M$2, 0)
    ),
    ""
)</f>
        <v/>
      </c>
      <c r="O1592" s="75"/>
    </row>
    <row r="1593" spans="1:15" x14ac:dyDescent="0.25">
      <c r="A1593" s="75"/>
      <c r="B1593" s="75"/>
      <c r="M1593" s="32" t="str">
        <f>IFERROR(
    INDEX(單價表!$E$3:$M$1000,
          MATCH($C1593, 單價表!$B$3:$B$1000, 0),
          MATCH($I1593, 單價表!$E$2:$M$2, 0)
    ),
    ""
)</f>
        <v/>
      </c>
      <c r="O1593" s="75"/>
    </row>
    <row r="1594" spans="1:15" x14ac:dyDescent="0.25">
      <c r="A1594" s="75"/>
      <c r="B1594" s="75"/>
      <c r="M1594" s="32" t="str">
        <f>IFERROR(
    INDEX(單價表!$E$3:$M$1000,
          MATCH($C1594, 單價表!$B$3:$B$1000, 0),
          MATCH($I1594, 單價表!$E$2:$M$2, 0)
    ),
    ""
)</f>
        <v/>
      </c>
      <c r="O1594" s="75"/>
    </row>
    <row r="1595" spans="1:15" x14ac:dyDescent="0.25">
      <c r="A1595" s="75"/>
      <c r="B1595" s="75"/>
      <c r="M1595" s="32" t="str">
        <f>IFERROR(
    INDEX(單價表!$E$3:$M$1000,
          MATCH($C1595, 單價表!$B$3:$B$1000, 0),
          MATCH($I1595, 單價表!$E$2:$M$2, 0)
    ),
    ""
)</f>
        <v/>
      </c>
      <c r="O1595" s="75"/>
    </row>
    <row r="1596" spans="1:15" x14ac:dyDescent="0.25">
      <c r="A1596" s="75"/>
      <c r="B1596" s="75"/>
      <c r="M1596" s="32" t="str">
        <f>IFERROR(
    INDEX(單價表!$E$3:$M$1000,
          MATCH($C1596, 單價表!$B$3:$B$1000, 0),
          MATCH($I1596, 單價表!$E$2:$M$2, 0)
    ),
    ""
)</f>
        <v/>
      </c>
      <c r="O1596" s="75"/>
    </row>
    <row r="1597" spans="1:15" x14ac:dyDescent="0.25">
      <c r="A1597" s="75"/>
      <c r="B1597" s="75"/>
      <c r="M1597" s="32" t="str">
        <f>IFERROR(
    INDEX(單價表!$E$3:$M$1000,
          MATCH($C1597, 單價表!$B$3:$B$1000, 0),
          MATCH($I1597, 單價表!$E$2:$M$2, 0)
    ),
    ""
)</f>
        <v/>
      </c>
      <c r="O1597" s="75"/>
    </row>
    <row r="1598" spans="1:15" x14ac:dyDescent="0.25">
      <c r="A1598" s="75"/>
      <c r="B1598" s="75"/>
      <c r="M1598" s="32" t="str">
        <f>IFERROR(
    INDEX(單價表!$E$3:$M$1000,
          MATCH($C1598, 單價表!$B$3:$B$1000, 0),
          MATCH($I1598, 單價表!$E$2:$M$2, 0)
    ),
    ""
)</f>
        <v/>
      </c>
      <c r="O1598" s="75"/>
    </row>
    <row r="1599" spans="1:15" x14ac:dyDescent="0.25">
      <c r="A1599" s="75"/>
      <c r="B1599" s="75"/>
      <c r="M1599" s="32" t="str">
        <f>IFERROR(
    INDEX(單價表!$E$3:$M$1000,
          MATCH($C1599, 單價表!$B$3:$B$1000, 0),
          MATCH($I1599, 單價表!$E$2:$M$2, 0)
    ),
    ""
)</f>
        <v/>
      </c>
      <c r="O1599" s="75"/>
    </row>
    <row r="1600" spans="1:15" x14ac:dyDescent="0.25">
      <c r="A1600" s="75"/>
      <c r="B1600" s="75"/>
      <c r="M1600" s="32" t="str">
        <f>IFERROR(
    INDEX(單價表!$E$3:$M$1000,
          MATCH($C1600, 單價表!$B$3:$B$1000, 0),
          MATCH($I1600, 單價表!$E$2:$M$2, 0)
    ),
    ""
)</f>
        <v/>
      </c>
      <c r="O1600" s="75"/>
    </row>
    <row r="1601" spans="1:17" x14ac:dyDescent="0.25">
      <c r="A1601" s="75"/>
      <c r="B1601" s="402" t="s">
        <v>1650</v>
      </c>
      <c r="C1601" s="400"/>
      <c r="D1601" s="400"/>
      <c r="E1601" s="400"/>
      <c r="F1601" s="400"/>
      <c r="G1601" s="400"/>
      <c r="H1601" s="400"/>
      <c r="I1601" s="400"/>
      <c r="J1601" s="400"/>
      <c r="K1601" s="401"/>
      <c r="L1601" s="400" t="str">
        <f>IFERROR(VLOOKUP(C1601,[1]資料庫!$K$3:$AA$10,17,FALSE),"")</f>
        <v/>
      </c>
      <c r="M1601" s="400"/>
      <c r="O1601" s="75"/>
    </row>
    <row r="1602" spans="1:17" x14ac:dyDescent="0.25">
      <c r="A1602" s="75"/>
      <c r="B1602" s="402" t="s">
        <v>1649</v>
      </c>
      <c r="C1602" s="400"/>
      <c r="D1602" s="400"/>
      <c r="E1602" s="400"/>
      <c r="F1602" s="400"/>
      <c r="G1602" s="400"/>
      <c r="H1602" s="400"/>
      <c r="I1602" s="400"/>
      <c r="J1602" s="400"/>
      <c r="K1602" s="401"/>
      <c r="L1602" s="400" t="str">
        <f>IFERROR(VLOOKUP(C1602,[1]資料庫!$K$3:$AA$10,17,FALSE),"")</f>
        <v/>
      </c>
      <c r="M1602" s="400"/>
      <c r="O1602" s="75"/>
    </row>
    <row r="1603" spans="1:17" x14ac:dyDescent="0.25">
      <c r="A1603" s="75"/>
      <c r="B1603" s="402" t="s">
        <v>365</v>
      </c>
      <c r="C1603" s="400"/>
      <c r="D1603" s="400"/>
      <c r="E1603" s="400"/>
      <c r="F1603" s="400"/>
      <c r="G1603" s="400"/>
      <c r="H1603" s="400"/>
      <c r="I1603" s="400"/>
      <c r="J1603" s="400"/>
      <c r="K1603" s="401"/>
      <c r="L1603" s="400" t="str">
        <f>IFERROR(VLOOKUP(C1603,[1]資料庫!$K$3:$AA$10,17,FALSE),"")</f>
        <v/>
      </c>
      <c r="M1603" s="400"/>
      <c r="O1603" s="75"/>
    </row>
    <row r="1604" spans="1:17" x14ac:dyDescent="0.25">
      <c r="A1604" s="75"/>
      <c r="B1604" s="402" t="s">
        <v>1648</v>
      </c>
      <c r="C1604" s="400"/>
      <c r="D1604" s="400"/>
      <c r="E1604" s="400"/>
      <c r="F1604" s="400"/>
      <c r="G1604" s="400"/>
      <c r="H1604" s="400"/>
      <c r="I1604" s="400"/>
      <c r="J1604" s="400"/>
      <c r="K1604" s="401"/>
      <c r="L1604" s="400" t="str">
        <f>IFERROR(VLOOKUP(C1604,[1]資料庫!$K$3:$AA$10,17,FALSE),"")</f>
        <v/>
      </c>
      <c r="M1604" s="400"/>
      <c r="O1604" s="75"/>
    </row>
    <row r="1605" spans="1:17" x14ac:dyDescent="0.25">
      <c r="A1605" s="75"/>
      <c r="B1605" s="402" t="s">
        <v>120</v>
      </c>
      <c r="C1605" s="400"/>
      <c r="D1605" s="400"/>
      <c r="E1605" s="400"/>
      <c r="F1605" s="400"/>
      <c r="G1605" s="400"/>
      <c r="H1605" s="400"/>
      <c r="I1605" s="400"/>
      <c r="J1605" s="400"/>
      <c r="K1605" s="401"/>
      <c r="L1605" s="400" t="str">
        <f>IFERROR(VLOOKUP(C1605,[1]資料庫!$K$3:$AA$10,17,FALSE),"")</f>
        <v/>
      </c>
      <c r="M1605" s="400"/>
      <c r="O1605" s="75"/>
    </row>
    <row r="1606" spans="1:17" x14ac:dyDescent="0.25">
      <c r="A1606" s="75"/>
      <c r="B1606" s="402" t="s">
        <v>1647</v>
      </c>
      <c r="C1606" s="400"/>
      <c r="D1606" s="400"/>
      <c r="E1606" s="400"/>
      <c r="F1606" s="400"/>
      <c r="G1606" s="400"/>
      <c r="H1606" s="400"/>
      <c r="I1606" s="400"/>
      <c r="J1606" s="400"/>
      <c r="K1606" s="401"/>
      <c r="L1606" s="400" t="str">
        <f>IFERROR(VLOOKUP(C1606,[1]資料庫!$K$3:$AA$10,17,FALSE),"")</f>
        <v/>
      </c>
      <c r="M1606" s="400"/>
      <c r="O1606" s="75"/>
    </row>
    <row r="1607" spans="1:17" x14ac:dyDescent="0.25">
      <c r="A1607" s="75"/>
      <c r="B1607" s="75"/>
      <c r="H1607" s="524" t="s">
        <v>67</v>
      </c>
      <c r="I1607" s="525"/>
      <c r="J1607" s="525"/>
      <c r="K1607" s="54">
        <f t="shared" ref="K1607" si="48">SUM(K1571:K1606)</f>
        <v>0</v>
      </c>
      <c r="L1607" s="47"/>
      <c r="M1607" s="47"/>
      <c r="N1607" s="49"/>
      <c r="O1607" s="94">
        <f t="shared" ref="O1607" si="49">SUM(N1571:N1606)</f>
        <v>0</v>
      </c>
      <c r="P1607" s="47"/>
    </row>
    <row r="1608" spans="1:17" x14ac:dyDescent="0.25">
      <c r="A1608" s="403">
        <f>料單!A1469</f>
        <v>0</v>
      </c>
      <c r="B1608" s="403">
        <f>料單!C1469</f>
        <v>38014</v>
      </c>
    </row>
    <row r="1609" spans="1:17" x14ac:dyDescent="0.25">
      <c r="A1609" s="403">
        <f>料單!A1470</f>
        <v>0</v>
      </c>
      <c r="B1609" s="403">
        <f>料單!C1470</f>
        <v>38015</v>
      </c>
    </row>
    <row r="1610" spans="1:17" x14ac:dyDescent="0.25">
      <c r="A1610" s="403">
        <f>料單!A1471</f>
        <v>0</v>
      </c>
      <c r="B1610" s="403">
        <f>料單!C1471</f>
        <v>38016</v>
      </c>
    </row>
    <row r="1611" spans="1:17" x14ac:dyDescent="0.25">
      <c r="A1611" s="403">
        <f>料單!A1472</f>
        <v>0</v>
      </c>
      <c r="B1611" s="403">
        <f>料單!C1472</f>
        <v>38017</v>
      </c>
    </row>
    <row r="1612" spans="1:17" x14ac:dyDescent="0.25">
      <c r="A1612" s="403">
        <f>料單!A1473</f>
        <v>0</v>
      </c>
      <c r="B1612" s="403">
        <f>料單!C1473</f>
        <v>38018</v>
      </c>
    </row>
    <row r="1613" spans="1:17" x14ac:dyDescent="0.25">
      <c r="A1613" s="46" t="s">
        <v>79</v>
      </c>
      <c r="B1613" s="46" t="s">
        <v>236</v>
      </c>
      <c r="C1613" s="46" t="s">
        <v>1651</v>
      </c>
      <c r="D1613" s="46" t="s">
        <v>81</v>
      </c>
      <c r="E1613" s="46" t="s">
        <v>0</v>
      </c>
      <c r="F1613" s="46" t="s">
        <v>17</v>
      </c>
      <c r="G1613" s="46" t="s">
        <v>1</v>
      </c>
      <c r="H1613" s="46" t="s">
        <v>17</v>
      </c>
      <c r="I1613" s="46" t="s">
        <v>85</v>
      </c>
      <c r="J1613" s="46" t="s">
        <v>66</v>
      </c>
      <c r="K1613" s="61" t="s">
        <v>2726</v>
      </c>
      <c r="L1613" s="46" t="s">
        <v>87</v>
      </c>
      <c r="M1613" s="46" t="s">
        <v>234</v>
      </c>
      <c r="N1613" s="50" t="s">
        <v>88</v>
      </c>
      <c r="O1613" s="46" t="s">
        <v>9</v>
      </c>
      <c r="Q1613" s="75">
        <f>[2]料單!R1491</f>
        <v>0</v>
      </c>
    </row>
    <row r="1614" spans="1:17" x14ac:dyDescent="0.25">
      <c r="A1614" s="75"/>
      <c r="B1614" s="75"/>
      <c r="M1614" s="32" t="str">
        <f>IFERROR(
    INDEX(單價表!$E$3:$M$1000,
          MATCH($C1614, 單價表!$B$3:$B$1000, 0),
          MATCH($I1614, 單價表!$E$2:$M$2, 0)
    ),
    ""
)</f>
        <v/>
      </c>
      <c r="O1614" s="75"/>
    </row>
    <row r="1615" spans="1:17" x14ac:dyDescent="0.25">
      <c r="A1615" s="75"/>
      <c r="B1615" s="75"/>
      <c r="M1615" s="32" t="str">
        <f>IFERROR(
    INDEX(單價表!$E$3:$M$1000,
          MATCH($C1615, 單價表!$B$3:$B$1000, 0),
          MATCH($I1615, 單價表!$E$2:$M$2, 0)
    ),
    ""
)</f>
        <v/>
      </c>
      <c r="O1615" s="75"/>
    </row>
    <row r="1616" spans="1:17" x14ac:dyDescent="0.25">
      <c r="A1616" s="75"/>
      <c r="B1616" s="75"/>
      <c r="M1616" s="32" t="str">
        <f>IFERROR(
    INDEX(單價表!$E$3:$M$1000,
          MATCH($C1616, 單價表!$B$3:$B$1000, 0),
          MATCH($I1616, 單價表!$E$2:$M$2, 0)
    ),
    ""
)</f>
        <v/>
      </c>
      <c r="O1616" s="75"/>
    </row>
    <row r="1617" spans="1:15" x14ac:dyDescent="0.25">
      <c r="A1617" s="75"/>
      <c r="B1617" s="75"/>
      <c r="M1617" s="32" t="str">
        <f>IFERROR(
    INDEX(單價表!$E$3:$M$1000,
          MATCH($C1617, 單價表!$B$3:$B$1000, 0),
          MATCH($I1617, 單價表!$E$2:$M$2, 0)
    ),
    ""
)</f>
        <v/>
      </c>
      <c r="O1617" s="75"/>
    </row>
    <row r="1618" spans="1:15" x14ac:dyDescent="0.25">
      <c r="A1618" s="75"/>
      <c r="B1618" s="75"/>
      <c r="M1618" s="32" t="str">
        <f>IFERROR(
    INDEX(單價表!$E$3:$M$1000,
          MATCH($C1618, 單價表!$B$3:$B$1000, 0),
          MATCH($I1618, 單價表!$E$2:$M$2, 0)
    ),
    ""
)</f>
        <v/>
      </c>
      <c r="O1618" s="75"/>
    </row>
    <row r="1619" spans="1:15" x14ac:dyDescent="0.25">
      <c r="A1619" s="75"/>
      <c r="B1619" s="75"/>
      <c r="M1619" s="32" t="str">
        <f>IFERROR(
    INDEX(單價表!$E$3:$M$1000,
          MATCH($C1619, 單價表!$B$3:$B$1000, 0),
          MATCH($I1619, 單價表!$E$2:$M$2, 0)
    ),
    ""
)</f>
        <v/>
      </c>
      <c r="O1619" s="75"/>
    </row>
    <row r="1620" spans="1:15" x14ac:dyDescent="0.25">
      <c r="A1620" s="75"/>
      <c r="B1620" s="75"/>
      <c r="M1620" s="32" t="str">
        <f>IFERROR(
    INDEX(單價表!$E$3:$M$1000,
          MATCH($C1620, 單價表!$B$3:$B$1000, 0),
          MATCH($I1620, 單價表!$E$2:$M$2, 0)
    ),
    ""
)</f>
        <v/>
      </c>
      <c r="O1620" s="75"/>
    </row>
    <row r="1621" spans="1:15" x14ac:dyDescent="0.25">
      <c r="A1621" s="75"/>
      <c r="B1621" s="75"/>
      <c r="M1621" s="32" t="str">
        <f>IFERROR(
    INDEX(單價表!$E$3:$M$1000,
          MATCH($C1621, 單價表!$B$3:$B$1000, 0),
          MATCH($I1621, 單價表!$E$2:$M$2, 0)
    ),
    ""
)</f>
        <v/>
      </c>
      <c r="O1621" s="75"/>
    </row>
    <row r="1622" spans="1:15" x14ac:dyDescent="0.25">
      <c r="A1622" s="75"/>
      <c r="B1622" s="75"/>
      <c r="M1622" s="32" t="str">
        <f>IFERROR(
    INDEX(單價表!$E$3:$M$1000,
          MATCH($C1622, 單價表!$B$3:$B$1000, 0),
          MATCH($I1622, 單價表!$E$2:$M$2, 0)
    ),
    ""
)</f>
        <v/>
      </c>
      <c r="O1622" s="75"/>
    </row>
    <row r="1623" spans="1:15" x14ac:dyDescent="0.25">
      <c r="A1623" s="75"/>
      <c r="B1623" s="75"/>
      <c r="M1623" s="32" t="str">
        <f>IFERROR(
    INDEX(單價表!$E$3:$M$1000,
          MATCH($C1623, 單價表!$B$3:$B$1000, 0),
          MATCH($I1623, 單價表!$E$2:$M$2, 0)
    ),
    ""
)</f>
        <v/>
      </c>
      <c r="O1623" s="75"/>
    </row>
    <row r="1624" spans="1:15" x14ac:dyDescent="0.25">
      <c r="A1624" s="75"/>
      <c r="B1624" s="75"/>
      <c r="M1624" s="32" t="str">
        <f>IFERROR(
    INDEX(單價表!$E$3:$M$1000,
          MATCH($C1624, 單價表!$B$3:$B$1000, 0),
          MATCH($I1624, 單價表!$E$2:$M$2, 0)
    ),
    ""
)</f>
        <v/>
      </c>
      <c r="O1624" s="75"/>
    </row>
    <row r="1625" spans="1:15" x14ac:dyDescent="0.25">
      <c r="A1625" s="75"/>
      <c r="B1625" s="75"/>
      <c r="M1625" s="32" t="str">
        <f>IFERROR(
    INDEX(單價表!$E$3:$M$1000,
          MATCH($C1625, 單價表!$B$3:$B$1000, 0),
          MATCH($I1625, 單價表!$E$2:$M$2, 0)
    ),
    ""
)</f>
        <v/>
      </c>
      <c r="O1625" s="75"/>
    </row>
    <row r="1626" spans="1:15" x14ac:dyDescent="0.25">
      <c r="A1626" s="75"/>
      <c r="B1626" s="75"/>
      <c r="M1626" s="32" t="str">
        <f>IFERROR(
    INDEX(單價表!$E$3:$M$1000,
          MATCH($C1626, 單價表!$B$3:$B$1000, 0),
          MATCH($I1626, 單價表!$E$2:$M$2, 0)
    ),
    ""
)</f>
        <v/>
      </c>
      <c r="O1626" s="75"/>
    </row>
    <row r="1627" spans="1:15" x14ac:dyDescent="0.25">
      <c r="A1627" s="75"/>
      <c r="B1627" s="75"/>
      <c r="M1627" s="32" t="str">
        <f>IFERROR(
    INDEX(單價表!$E$3:$M$1000,
          MATCH($C1627, 單價表!$B$3:$B$1000, 0),
          MATCH($I1627, 單價表!$E$2:$M$2, 0)
    ),
    ""
)</f>
        <v/>
      </c>
      <c r="O1627" s="75"/>
    </row>
    <row r="1628" spans="1:15" x14ac:dyDescent="0.25">
      <c r="A1628" s="75"/>
      <c r="B1628" s="75"/>
      <c r="M1628" s="32" t="str">
        <f>IFERROR(
    INDEX(單價表!$E$3:$M$1000,
          MATCH($C1628, 單價表!$B$3:$B$1000, 0),
          MATCH($I1628, 單價表!$E$2:$M$2, 0)
    ),
    ""
)</f>
        <v/>
      </c>
      <c r="O1628" s="75"/>
    </row>
    <row r="1629" spans="1:15" x14ac:dyDescent="0.25">
      <c r="A1629" s="75"/>
      <c r="B1629" s="75"/>
      <c r="M1629" s="32" t="str">
        <f>IFERROR(
    INDEX(單價表!$E$3:$M$1000,
          MATCH($C1629, 單價表!$B$3:$B$1000, 0),
          MATCH($I1629, 單價表!$E$2:$M$2, 0)
    ),
    ""
)</f>
        <v/>
      </c>
      <c r="O1629" s="75"/>
    </row>
    <row r="1630" spans="1:15" x14ac:dyDescent="0.25">
      <c r="A1630" s="75"/>
      <c r="B1630" s="75"/>
      <c r="M1630" s="32" t="str">
        <f>IFERROR(
    INDEX(單價表!$E$3:$M$1000,
          MATCH($C1630, 單價表!$B$3:$B$1000, 0),
          MATCH($I1630, 單價表!$E$2:$M$2, 0)
    ),
    ""
)</f>
        <v/>
      </c>
      <c r="O1630" s="75"/>
    </row>
    <row r="1631" spans="1:15" x14ac:dyDescent="0.25">
      <c r="A1631" s="75"/>
      <c r="B1631" s="75"/>
      <c r="M1631" s="32" t="str">
        <f>IFERROR(
    INDEX(單價表!$E$3:$M$1000,
          MATCH($C1631, 單價表!$B$3:$B$1000, 0),
          MATCH($I1631, 單價表!$E$2:$M$2, 0)
    ),
    ""
)</f>
        <v/>
      </c>
      <c r="O1631" s="75"/>
    </row>
    <row r="1632" spans="1:15" x14ac:dyDescent="0.25">
      <c r="A1632" s="75"/>
      <c r="B1632" s="75"/>
      <c r="M1632" s="32" t="str">
        <f>IFERROR(
    INDEX(單價表!$E$3:$M$1000,
          MATCH($C1632, 單價表!$B$3:$B$1000, 0),
          MATCH($I1632, 單價表!$E$2:$M$2, 0)
    ),
    ""
)</f>
        <v/>
      </c>
      <c r="O1632" s="75"/>
    </row>
    <row r="1633" spans="1:15" x14ac:dyDescent="0.25">
      <c r="A1633" s="75"/>
      <c r="B1633" s="75"/>
      <c r="M1633" s="32" t="str">
        <f>IFERROR(
    INDEX(單價表!$E$3:$M$1000,
          MATCH($C1633, 單價表!$B$3:$B$1000, 0),
          MATCH($I1633, 單價表!$E$2:$M$2, 0)
    ),
    ""
)</f>
        <v/>
      </c>
      <c r="O1633" s="75"/>
    </row>
    <row r="1634" spans="1:15" x14ac:dyDescent="0.25">
      <c r="A1634" s="75"/>
      <c r="B1634" s="75"/>
      <c r="M1634" s="32" t="str">
        <f>IFERROR(
    INDEX(單價表!$E$3:$M$1000,
          MATCH($C1634, 單價表!$B$3:$B$1000, 0),
          MATCH($I1634, 單價表!$E$2:$M$2, 0)
    ),
    ""
)</f>
        <v/>
      </c>
      <c r="O1634" s="75"/>
    </row>
    <row r="1635" spans="1:15" x14ac:dyDescent="0.25">
      <c r="A1635" s="75"/>
      <c r="B1635" s="75"/>
      <c r="M1635" s="32" t="str">
        <f>IFERROR(
    INDEX(單價表!$E$3:$M$1000,
          MATCH($C1635, 單價表!$B$3:$B$1000, 0),
          MATCH($I1635, 單價表!$E$2:$M$2, 0)
    ),
    ""
)</f>
        <v/>
      </c>
      <c r="O1635" s="75"/>
    </row>
    <row r="1636" spans="1:15" x14ac:dyDescent="0.25">
      <c r="A1636" s="75"/>
      <c r="B1636" s="75"/>
      <c r="M1636" s="32" t="str">
        <f>IFERROR(
    INDEX(單價表!$E$3:$M$1000,
          MATCH($C1636, 單價表!$B$3:$B$1000, 0),
          MATCH($I1636, 單價表!$E$2:$M$2, 0)
    ),
    ""
)</f>
        <v/>
      </c>
      <c r="O1636" s="75"/>
    </row>
    <row r="1637" spans="1:15" x14ac:dyDescent="0.25">
      <c r="A1637" s="75"/>
      <c r="B1637" s="75"/>
      <c r="M1637" s="32" t="str">
        <f>IFERROR(
    INDEX(單價表!$E$3:$M$1000,
          MATCH($C1637, 單價表!$B$3:$B$1000, 0),
          MATCH($I1637, 單價表!$E$2:$M$2, 0)
    ),
    ""
)</f>
        <v/>
      </c>
      <c r="O1637" s="75"/>
    </row>
    <row r="1638" spans="1:15" x14ac:dyDescent="0.25">
      <c r="A1638" s="75"/>
      <c r="B1638" s="75"/>
      <c r="M1638" s="32" t="str">
        <f>IFERROR(
    INDEX(單價表!$E$3:$M$1000,
          MATCH($C1638, 單價表!$B$3:$B$1000, 0),
          MATCH($I1638, 單價表!$E$2:$M$2, 0)
    ),
    ""
)</f>
        <v/>
      </c>
      <c r="O1638" s="75"/>
    </row>
    <row r="1639" spans="1:15" x14ac:dyDescent="0.25">
      <c r="A1639" s="75"/>
      <c r="B1639" s="75"/>
      <c r="M1639" s="32" t="str">
        <f>IFERROR(
    INDEX(單價表!$E$3:$M$1000,
          MATCH($C1639, 單價表!$B$3:$B$1000, 0),
          MATCH($I1639, 單價表!$E$2:$M$2, 0)
    ),
    ""
)</f>
        <v/>
      </c>
      <c r="O1639" s="75"/>
    </row>
    <row r="1640" spans="1:15" x14ac:dyDescent="0.25">
      <c r="A1640" s="75"/>
      <c r="B1640" s="75"/>
      <c r="M1640" s="32" t="str">
        <f>IFERROR(
    INDEX(單價表!$E$3:$M$1000,
          MATCH($C1640, 單價表!$B$3:$B$1000, 0),
          MATCH($I1640, 單價表!$E$2:$M$2, 0)
    ),
    ""
)</f>
        <v/>
      </c>
      <c r="O1640" s="75"/>
    </row>
    <row r="1641" spans="1:15" x14ac:dyDescent="0.25">
      <c r="A1641" s="75"/>
      <c r="B1641" s="75"/>
      <c r="M1641" s="32" t="str">
        <f>IFERROR(
    INDEX(單價表!$E$3:$M$1000,
          MATCH($C1641, 單價表!$B$3:$B$1000, 0),
          MATCH($I1641, 單價表!$E$2:$M$2, 0)
    ),
    ""
)</f>
        <v/>
      </c>
      <c r="O1641" s="75"/>
    </row>
    <row r="1642" spans="1:15" x14ac:dyDescent="0.25">
      <c r="A1642" s="75"/>
      <c r="B1642" s="75"/>
      <c r="M1642" s="32" t="str">
        <f>IFERROR(
    INDEX(單價表!$E$3:$M$1000,
          MATCH($C1642, 單價表!$B$3:$B$1000, 0),
          MATCH($I1642, 單價表!$E$2:$M$2, 0)
    ),
    ""
)</f>
        <v/>
      </c>
      <c r="O1642" s="75"/>
    </row>
    <row r="1643" spans="1:15" x14ac:dyDescent="0.25">
      <c r="A1643" s="75"/>
      <c r="B1643" s="75"/>
      <c r="M1643" s="32" t="str">
        <f>IFERROR(
    INDEX(單價表!$E$3:$M$1000,
          MATCH($C1643, 單價表!$B$3:$B$1000, 0),
          MATCH($I1643, 單價表!$E$2:$M$2, 0)
    ),
    ""
)</f>
        <v/>
      </c>
      <c r="O1643" s="75"/>
    </row>
    <row r="1644" spans="1:15" x14ac:dyDescent="0.25">
      <c r="A1644" s="75"/>
      <c r="B1644" s="402"/>
      <c r="C1644" s="400"/>
      <c r="D1644" s="400"/>
      <c r="E1644" s="400"/>
      <c r="F1644" s="400"/>
      <c r="G1644" s="400"/>
      <c r="H1644" s="400"/>
      <c r="I1644" s="400"/>
      <c r="J1644" s="400"/>
      <c r="K1644" s="401"/>
      <c r="L1644" s="400"/>
      <c r="M1644" s="400"/>
      <c r="O1644" s="75"/>
    </row>
    <row r="1645" spans="1:15" x14ac:dyDescent="0.25">
      <c r="A1645" s="75"/>
      <c r="B1645" s="402"/>
      <c r="C1645" s="400"/>
      <c r="D1645" s="400"/>
      <c r="E1645" s="400"/>
      <c r="F1645" s="400"/>
      <c r="G1645" s="400"/>
      <c r="H1645" s="400"/>
      <c r="I1645" s="400"/>
      <c r="J1645" s="400"/>
      <c r="K1645" s="401"/>
      <c r="L1645" s="400"/>
      <c r="M1645" s="400"/>
      <c r="O1645" s="75"/>
    </row>
    <row r="1646" spans="1:15" x14ac:dyDescent="0.25">
      <c r="A1646" s="75"/>
      <c r="B1646" s="402"/>
      <c r="C1646" s="400"/>
      <c r="D1646" s="400"/>
      <c r="E1646" s="400"/>
      <c r="F1646" s="400"/>
      <c r="G1646" s="400"/>
      <c r="H1646" s="400"/>
      <c r="I1646" s="400"/>
      <c r="J1646" s="400"/>
      <c r="K1646" s="401"/>
      <c r="L1646" s="400"/>
      <c r="M1646" s="400"/>
      <c r="O1646" s="75"/>
    </row>
    <row r="1647" spans="1:15" x14ac:dyDescent="0.25">
      <c r="A1647" s="75"/>
      <c r="B1647" s="402"/>
      <c r="C1647" s="400"/>
      <c r="D1647" s="400"/>
      <c r="E1647" s="400"/>
      <c r="F1647" s="400"/>
      <c r="G1647" s="400"/>
      <c r="H1647" s="400"/>
      <c r="I1647" s="400"/>
      <c r="J1647" s="400"/>
      <c r="K1647" s="401"/>
      <c r="L1647" s="400"/>
      <c r="M1647" s="400"/>
      <c r="O1647" s="75"/>
    </row>
    <row r="1648" spans="1:15" x14ac:dyDescent="0.25">
      <c r="A1648" s="75"/>
      <c r="B1648" s="402"/>
      <c r="C1648" s="400"/>
      <c r="D1648" s="400"/>
      <c r="E1648" s="400"/>
      <c r="F1648" s="400"/>
      <c r="G1648" s="400"/>
      <c r="H1648" s="400"/>
      <c r="I1648" s="400"/>
      <c r="J1648" s="400"/>
      <c r="K1648" s="401"/>
      <c r="L1648" s="400"/>
      <c r="M1648" s="400"/>
      <c r="O1648" s="75"/>
    </row>
    <row r="1649" spans="1:17" x14ac:dyDescent="0.25">
      <c r="A1649" s="75"/>
      <c r="B1649" s="402"/>
      <c r="C1649" s="400"/>
      <c r="D1649" s="400"/>
      <c r="E1649" s="400"/>
      <c r="F1649" s="400"/>
      <c r="G1649" s="400"/>
      <c r="H1649" s="400"/>
      <c r="I1649" s="400"/>
      <c r="J1649" s="400"/>
      <c r="K1649" s="401"/>
      <c r="L1649" s="400"/>
      <c r="M1649" s="400"/>
      <c r="O1649" s="75"/>
    </row>
    <row r="1650" spans="1:17" x14ac:dyDescent="0.25">
      <c r="A1650" s="75"/>
      <c r="B1650" s="75"/>
      <c r="H1650" s="524" t="s">
        <v>67</v>
      </c>
      <c r="I1650" s="525"/>
      <c r="J1650" s="525"/>
      <c r="K1650" s="54">
        <f t="shared" ref="K1650" si="50">SUM(K1614:K1649)</f>
        <v>0</v>
      </c>
      <c r="L1650" s="47"/>
      <c r="M1650" s="47"/>
      <c r="N1650" s="49"/>
      <c r="O1650" s="94">
        <f t="shared" ref="O1650" si="51">SUM(N1614:N1649)</f>
        <v>0</v>
      </c>
      <c r="P1650" s="47"/>
    </row>
    <row r="1651" spans="1:17" x14ac:dyDescent="0.25">
      <c r="A1651" s="403">
        <f>料單!A1512</f>
        <v>0</v>
      </c>
      <c r="B1651" s="403">
        <f>料單!C1512</f>
        <v>39018</v>
      </c>
    </row>
    <row r="1652" spans="1:17" x14ac:dyDescent="0.25">
      <c r="A1652" s="403">
        <f>料單!A1513</f>
        <v>0</v>
      </c>
      <c r="B1652" s="403">
        <f>料單!C1513</f>
        <v>39019</v>
      </c>
    </row>
    <row r="1653" spans="1:17" x14ac:dyDescent="0.25">
      <c r="A1653" s="403">
        <f>料單!A1514</f>
        <v>0</v>
      </c>
      <c r="B1653" s="403">
        <f>料單!C1514</f>
        <v>39020</v>
      </c>
    </row>
    <row r="1654" spans="1:17" x14ac:dyDescent="0.25">
      <c r="A1654" s="403">
        <f>料單!A1515</f>
        <v>0</v>
      </c>
      <c r="B1654" s="403">
        <f>料單!C1515</f>
        <v>39021</v>
      </c>
    </row>
    <row r="1655" spans="1:17" x14ac:dyDescent="0.25">
      <c r="A1655" s="403">
        <f>料單!A1516</f>
        <v>0</v>
      </c>
      <c r="B1655" s="403">
        <f>料單!C1516</f>
        <v>39022</v>
      </c>
    </row>
    <row r="1656" spans="1:17" x14ac:dyDescent="0.25">
      <c r="A1656" s="46" t="s">
        <v>79</v>
      </c>
      <c r="B1656" s="46" t="s">
        <v>236</v>
      </c>
      <c r="C1656" s="46" t="s">
        <v>1651</v>
      </c>
      <c r="D1656" s="46" t="s">
        <v>81</v>
      </c>
      <c r="E1656" s="46" t="s">
        <v>0</v>
      </c>
      <c r="F1656" s="46" t="s">
        <v>17</v>
      </c>
      <c r="G1656" s="46" t="s">
        <v>1</v>
      </c>
      <c r="H1656" s="46" t="s">
        <v>17</v>
      </c>
      <c r="I1656" s="46" t="s">
        <v>85</v>
      </c>
      <c r="J1656" s="46" t="s">
        <v>66</v>
      </c>
      <c r="K1656" s="61" t="s">
        <v>2726</v>
      </c>
      <c r="L1656" s="46" t="s">
        <v>87</v>
      </c>
      <c r="M1656" s="46" t="s">
        <v>234</v>
      </c>
      <c r="N1656" s="50" t="s">
        <v>88</v>
      </c>
      <c r="O1656" s="46" t="s">
        <v>9</v>
      </c>
      <c r="Q1656" s="75">
        <f>[2]料單!R1534</f>
        <v>0</v>
      </c>
    </row>
    <row r="1657" spans="1:17" x14ac:dyDescent="0.25">
      <c r="A1657" s="75"/>
      <c r="B1657" s="75"/>
      <c r="M1657" s="32" t="str">
        <f>IFERROR(
    INDEX(單價表!$E$3:$M$1000,
          MATCH($C1657, 單價表!$B$3:$B$1000, 0),
          MATCH($I1657, 單價表!$E$2:$M$2, 0)
    ),
    ""
)</f>
        <v/>
      </c>
      <c r="O1657" s="75"/>
    </row>
    <row r="1658" spans="1:17" x14ac:dyDescent="0.25">
      <c r="A1658" s="75"/>
      <c r="B1658" s="75"/>
      <c r="M1658" s="32" t="str">
        <f>IFERROR(
    INDEX(單價表!$E$3:$M$1000,
          MATCH($C1658, 單價表!$B$3:$B$1000, 0),
          MATCH($I1658, 單價表!$E$2:$M$2, 0)
    ),
    ""
)</f>
        <v/>
      </c>
      <c r="O1658" s="75"/>
    </row>
    <row r="1659" spans="1:17" x14ac:dyDescent="0.25">
      <c r="A1659" s="75"/>
      <c r="B1659" s="75"/>
      <c r="M1659" s="32" t="str">
        <f>IFERROR(
    INDEX(單價表!$E$3:$M$1000,
          MATCH($C1659, 單價表!$B$3:$B$1000, 0),
          MATCH($I1659, 單價表!$E$2:$M$2, 0)
    ),
    ""
)</f>
        <v/>
      </c>
      <c r="O1659" s="75"/>
    </row>
    <row r="1660" spans="1:17" x14ac:dyDescent="0.25">
      <c r="A1660" s="75"/>
      <c r="B1660" s="75"/>
      <c r="M1660" s="32" t="str">
        <f>IFERROR(
    INDEX(單價表!$E$3:$M$1000,
          MATCH($C1660, 單價表!$B$3:$B$1000, 0),
          MATCH($I1660, 單價表!$E$2:$M$2, 0)
    ),
    ""
)</f>
        <v/>
      </c>
      <c r="O1660" s="75"/>
    </row>
    <row r="1661" spans="1:17" x14ac:dyDescent="0.25">
      <c r="A1661" s="75"/>
      <c r="B1661" s="75"/>
      <c r="M1661" s="32" t="str">
        <f>IFERROR(
    INDEX(單價表!$E$3:$M$1000,
          MATCH($C1661, 單價表!$B$3:$B$1000, 0),
          MATCH($I1661, 單價表!$E$2:$M$2, 0)
    ),
    ""
)</f>
        <v/>
      </c>
      <c r="O1661" s="75"/>
    </row>
    <row r="1662" spans="1:17" x14ac:dyDescent="0.25">
      <c r="A1662" s="75"/>
      <c r="B1662" s="75"/>
      <c r="M1662" s="32" t="str">
        <f>IFERROR(
    INDEX(單價表!$E$3:$M$1000,
          MATCH($C1662, 單價表!$B$3:$B$1000, 0),
          MATCH($I1662, 單價表!$E$2:$M$2, 0)
    ),
    ""
)</f>
        <v/>
      </c>
      <c r="O1662" s="75"/>
    </row>
    <row r="1663" spans="1:17" x14ac:dyDescent="0.25">
      <c r="A1663" s="75"/>
      <c r="B1663" s="75"/>
      <c r="M1663" s="32" t="str">
        <f>IFERROR(
    INDEX(單價表!$E$3:$M$1000,
          MATCH($C1663, 單價表!$B$3:$B$1000, 0),
          MATCH($I1663, 單價表!$E$2:$M$2, 0)
    ),
    ""
)</f>
        <v/>
      </c>
      <c r="O1663" s="75"/>
    </row>
    <row r="1664" spans="1:17" x14ac:dyDescent="0.25">
      <c r="A1664" s="75"/>
      <c r="B1664" s="75"/>
      <c r="M1664" s="32" t="str">
        <f>IFERROR(
    INDEX(單價表!$E$3:$M$1000,
          MATCH($C1664, 單價表!$B$3:$B$1000, 0),
          MATCH($I1664, 單價表!$E$2:$M$2, 0)
    ),
    ""
)</f>
        <v/>
      </c>
      <c r="O1664" s="75"/>
    </row>
    <row r="1665" spans="1:15" x14ac:dyDescent="0.25">
      <c r="A1665" s="75"/>
      <c r="B1665" s="75"/>
      <c r="M1665" s="32" t="str">
        <f>IFERROR(
    INDEX(單價表!$E$3:$M$1000,
          MATCH($C1665, 單價表!$B$3:$B$1000, 0),
          MATCH($I1665, 單價表!$E$2:$M$2, 0)
    ),
    ""
)</f>
        <v/>
      </c>
      <c r="O1665" s="75"/>
    </row>
    <row r="1666" spans="1:15" x14ac:dyDescent="0.25">
      <c r="A1666" s="75"/>
      <c r="B1666" s="75"/>
      <c r="M1666" s="32" t="str">
        <f>IFERROR(
    INDEX(單價表!$E$3:$M$1000,
          MATCH($C1666, 單價表!$B$3:$B$1000, 0),
          MATCH($I1666, 單價表!$E$2:$M$2, 0)
    ),
    ""
)</f>
        <v/>
      </c>
      <c r="O1666" s="75"/>
    </row>
    <row r="1667" spans="1:15" x14ac:dyDescent="0.25">
      <c r="A1667" s="75"/>
      <c r="B1667" s="75"/>
      <c r="M1667" s="32" t="str">
        <f>IFERROR(
    INDEX(單價表!$E$3:$M$1000,
          MATCH($C1667, 單價表!$B$3:$B$1000, 0),
          MATCH($I1667, 單價表!$E$2:$M$2, 0)
    ),
    ""
)</f>
        <v/>
      </c>
      <c r="O1667" s="75"/>
    </row>
    <row r="1668" spans="1:15" x14ac:dyDescent="0.25">
      <c r="A1668" s="75"/>
      <c r="B1668" s="75"/>
      <c r="M1668" s="32" t="str">
        <f>IFERROR(
    INDEX(單價表!$E$3:$M$1000,
          MATCH($C1668, 單價表!$B$3:$B$1000, 0),
          MATCH($I1668, 單價表!$E$2:$M$2, 0)
    ),
    ""
)</f>
        <v/>
      </c>
      <c r="O1668" s="75"/>
    </row>
    <row r="1669" spans="1:15" x14ac:dyDescent="0.25">
      <c r="A1669" s="75"/>
      <c r="B1669" s="75"/>
      <c r="M1669" s="32" t="str">
        <f>IFERROR(
    INDEX(單價表!$E$3:$M$1000,
          MATCH($C1669, 單價表!$B$3:$B$1000, 0),
          MATCH($I1669, 單價表!$E$2:$M$2, 0)
    ),
    ""
)</f>
        <v/>
      </c>
      <c r="O1669" s="75"/>
    </row>
    <row r="1670" spans="1:15" x14ac:dyDescent="0.25">
      <c r="A1670" s="75"/>
      <c r="B1670" s="75"/>
      <c r="M1670" s="32" t="str">
        <f>IFERROR(
    INDEX(單價表!$E$3:$M$1000,
          MATCH($C1670, 單價表!$B$3:$B$1000, 0),
          MATCH($I1670, 單價表!$E$2:$M$2, 0)
    ),
    ""
)</f>
        <v/>
      </c>
      <c r="O1670" s="75"/>
    </row>
    <row r="1671" spans="1:15" x14ac:dyDescent="0.25">
      <c r="A1671" s="75"/>
      <c r="B1671" s="75"/>
      <c r="M1671" s="32" t="str">
        <f>IFERROR(
    INDEX(單價表!$E$3:$M$1000,
          MATCH($C1671, 單價表!$B$3:$B$1000, 0),
          MATCH($I1671, 單價表!$E$2:$M$2, 0)
    ),
    ""
)</f>
        <v/>
      </c>
      <c r="O1671" s="75"/>
    </row>
    <row r="1672" spans="1:15" x14ac:dyDescent="0.25">
      <c r="A1672" s="75"/>
      <c r="B1672" s="75"/>
      <c r="M1672" s="32" t="str">
        <f>IFERROR(
    INDEX(單價表!$E$3:$M$1000,
          MATCH($C1672, 單價表!$B$3:$B$1000, 0),
          MATCH($I1672, 單價表!$E$2:$M$2, 0)
    ),
    ""
)</f>
        <v/>
      </c>
      <c r="O1672" s="75"/>
    </row>
    <row r="1673" spans="1:15" x14ac:dyDescent="0.25">
      <c r="A1673" s="75"/>
      <c r="B1673" s="75"/>
      <c r="M1673" s="32" t="str">
        <f>IFERROR(
    INDEX(單價表!$E$3:$M$1000,
          MATCH($C1673, 單價表!$B$3:$B$1000, 0),
          MATCH($I1673, 單價表!$E$2:$M$2, 0)
    ),
    ""
)</f>
        <v/>
      </c>
      <c r="O1673" s="75"/>
    </row>
    <row r="1674" spans="1:15" x14ac:dyDescent="0.25">
      <c r="A1674" s="75"/>
      <c r="B1674" s="75"/>
      <c r="M1674" s="32" t="str">
        <f>IFERROR(
    INDEX(單價表!$E$3:$M$1000,
          MATCH($C1674, 單價表!$B$3:$B$1000, 0),
          MATCH($I1674, 單價表!$E$2:$M$2, 0)
    ),
    ""
)</f>
        <v/>
      </c>
      <c r="O1674" s="75"/>
    </row>
    <row r="1675" spans="1:15" x14ac:dyDescent="0.25">
      <c r="A1675" s="75"/>
      <c r="B1675" s="75"/>
      <c r="M1675" s="32" t="str">
        <f>IFERROR(
    INDEX(單價表!$E$3:$M$1000,
          MATCH($C1675, 單價表!$B$3:$B$1000, 0),
          MATCH($I1675, 單價表!$E$2:$M$2, 0)
    ),
    ""
)</f>
        <v/>
      </c>
      <c r="O1675" s="75"/>
    </row>
    <row r="1676" spans="1:15" x14ac:dyDescent="0.25">
      <c r="A1676" s="75"/>
      <c r="B1676" s="75"/>
      <c r="M1676" s="32" t="str">
        <f>IFERROR(
    INDEX(單價表!$E$3:$M$1000,
          MATCH($C1676, 單價表!$B$3:$B$1000, 0),
          MATCH($I1676, 單價表!$E$2:$M$2, 0)
    ),
    ""
)</f>
        <v/>
      </c>
      <c r="O1676" s="75"/>
    </row>
    <row r="1677" spans="1:15" x14ac:dyDescent="0.25">
      <c r="A1677" s="75"/>
      <c r="B1677" s="75"/>
      <c r="M1677" s="32" t="str">
        <f>IFERROR(
    INDEX(單價表!$E$3:$M$1000,
          MATCH($C1677, 單價表!$B$3:$B$1000, 0),
          MATCH($I1677, 單價表!$E$2:$M$2, 0)
    ),
    ""
)</f>
        <v/>
      </c>
      <c r="O1677" s="75"/>
    </row>
    <row r="1678" spans="1:15" x14ac:dyDescent="0.25">
      <c r="A1678" s="75"/>
      <c r="B1678" s="75"/>
      <c r="M1678" s="32" t="str">
        <f>IFERROR(
    INDEX(單價表!$E$3:$M$1000,
          MATCH($C1678, 單價表!$B$3:$B$1000, 0),
          MATCH($I1678, 單價表!$E$2:$M$2, 0)
    ),
    ""
)</f>
        <v/>
      </c>
      <c r="O1678" s="75"/>
    </row>
    <row r="1679" spans="1:15" x14ac:dyDescent="0.25">
      <c r="A1679" s="75"/>
      <c r="B1679" s="75"/>
      <c r="M1679" s="32" t="str">
        <f>IFERROR(
    INDEX(單價表!$E$3:$M$1000,
          MATCH($C1679, 單價表!$B$3:$B$1000, 0),
          MATCH($I1679, 單價表!$E$2:$M$2, 0)
    ),
    ""
)</f>
        <v/>
      </c>
      <c r="O1679" s="75"/>
    </row>
    <row r="1680" spans="1:15" x14ac:dyDescent="0.25">
      <c r="A1680" s="75"/>
      <c r="B1680" s="75"/>
      <c r="M1680" s="32" t="str">
        <f>IFERROR(
    INDEX(單價表!$E$3:$M$1000,
          MATCH($C1680, 單價表!$B$3:$B$1000, 0),
          MATCH($I1680, 單價表!$E$2:$M$2, 0)
    ),
    ""
)</f>
        <v/>
      </c>
      <c r="O1680" s="75"/>
    </row>
    <row r="1681" spans="1:16" x14ac:dyDescent="0.25">
      <c r="A1681" s="75"/>
      <c r="B1681" s="75"/>
      <c r="M1681" s="32" t="str">
        <f>IFERROR(
    INDEX(單價表!$E$3:$M$1000,
          MATCH($C1681, 單價表!$B$3:$B$1000, 0),
          MATCH($I1681, 單價表!$E$2:$M$2, 0)
    ),
    ""
)</f>
        <v/>
      </c>
      <c r="O1681" s="75"/>
    </row>
    <row r="1682" spans="1:16" x14ac:dyDescent="0.25">
      <c r="A1682" s="75"/>
      <c r="B1682" s="75"/>
      <c r="M1682" s="32" t="str">
        <f>IFERROR(
    INDEX(單價表!$E$3:$M$1000,
          MATCH($C1682, 單價表!$B$3:$B$1000, 0),
          MATCH($I1682, 單價表!$E$2:$M$2, 0)
    ),
    ""
)</f>
        <v/>
      </c>
      <c r="O1682" s="75"/>
    </row>
    <row r="1683" spans="1:16" x14ac:dyDescent="0.25">
      <c r="A1683" s="75"/>
      <c r="B1683" s="75"/>
      <c r="M1683" s="32" t="str">
        <f>IFERROR(
    INDEX(單價表!$E$3:$M$1000,
          MATCH($C1683, 單價表!$B$3:$B$1000, 0),
          MATCH($I1683, 單價表!$E$2:$M$2, 0)
    ),
    ""
)</f>
        <v/>
      </c>
      <c r="O1683" s="75"/>
    </row>
    <row r="1684" spans="1:16" x14ac:dyDescent="0.25">
      <c r="A1684" s="75"/>
      <c r="B1684" s="75"/>
      <c r="M1684" s="32" t="str">
        <f>IFERROR(
    INDEX(單價表!$E$3:$M$1000,
          MATCH($C1684, 單價表!$B$3:$B$1000, 0),
          MATCH($I1684, 單價表!$E$2:$M$2, 0)
    ),
    ""
)</f>
        <v/>
      </c>
      <c r="O1684" s="75"/>
    </row>
    <row r="1685" spans="1:16" x14ac:dyDescent="0.25">
      <c r="A1685" s="75"/>
      <c r="B1685" s="75"/>
      <c r="M1685" s="32" t="str">
        <f>IFERROR(
    INDEX(單價表!$E$3:$M$1000,
          MATCH($C1685, 單價表!$B$3:$B$1000, 0),
          MATCH($I1685, 單價表!$E$2:$M$2, 0)
    ),
    ""
)</f>
        <v/>
      </c>
      <c r="O1685" s="75"/>
    </row>
    <row r="1686" spans="1:16" x14ac:dyDescent="0.25">
      <c r="A1686" s="75"/>
      <c r="B1686" s="75"/>
      <c r="M1686" s="32" t="str">
        <f>IFERROR(
    INDEX(單價表!$E$3:$M$1000,
          MATCH($C1686, 單價表!$B$3:$B$1000, 0),
          MATCH($I1686, 單價表!$E$2:$M$2, 0)
    ),
    ""
)</f>
        <v/>
      </c>
      <c r="O1686" s="75"/>
    </row>
    <row r="1687" spans="1:16" x14ac:dyDescent="0.25">
      <c r="A1687" s="75"/>
      <c r="B1687" s="402" t="s">
        <v>1650</v>
      </c>
      <c r="C1687" s="400"/>
      <c r="D1687" s="400"/>
      <c r="E1687" s="400"/>
      <c r="F1687" s="400"/>
      <c r="G1687" s="400"/>
      <c r="H1687" s="400"/>
      <c r="I1687" s="400"/>
      <c r="J1687" s="400"/>
      <c r="K1687" s="401"/>
      <c r="L1687" s="400" t="str">
        <f>IFERROR(VLOOKUP(C1687,[1]資料庫!$K$3:$AA$10,17,FALSE),"")</f>
        <v/>
      </c>
      <c r="M1687" s="400"/>
      <c r="O1687" s="75"/>
    </row>
    <row r="1688" spans="1:16" x14ac:dyDescent="0.25">
      <c r="A1688" s="75"/>
      <c r="B1688" s="402" t="s">
        <v>1649</v>
      </c>
      <c r="C1688" s="400"/>
      <c r="D1688" s="400"/>
      <c r="E1688" s="400"/>
      <c r="F1688" s="400"/>
      <c r="G1688" s="400"/>
      <c r="H1688" s="400"/>
      <c r="I1688" s="400"/>
      <c r="J1688" s="400"/>
      <c r="K1688" s="401"/>
      <c r="L1688" s="400" t="str">
        <f>IFERROR(VLOOKUP(C1688,[1]資料庫!$K$3:$AA$10,17,FALSE),"")</f>
        <v/>
      </c>
      <c r="M1688" s="400"/>
      <c r="O1688" s="75"/>
    </row>
    <row r="1689" spans="1:16" x14ac:dyDescent="0.25">
      <c r="A1689" s="75"/>
      <c r="B1689" s="402" t="s">
        <v>365</v>
      </c>
      <c r="C1689" s="400"/>
      <c r="D1689" s="400"/>
      <c r="E1689" s="400"/>
      <c r="F1689" s="400"/>
      <c r="G1689" s="400"/>
      <c r="H1689" s="400"/>
      <c r="I1689" s="400"/>
      <c r="J1689" s="400"/>
      <c r="K1689" s="401"/>
      <c r="L1689" s="400" t="str">
        <f>IFERROR(VLOOKUP(C1689,[1]資料庫!$K$3:$AA$10,17,FALSE),"")</f>
        <v/>
      </c>
      <c r="M1689" s="400"/>
      <c r="O1689" s="75"/>
    </row>
    <row r="1690" spans="1:16" x14ac:dyDescent="0.25">
      <c r="A1690" s="75"/>
      <c r="B1690" s="402" t="s">
        <v>1648</v>
      </c>
      <c r="C1690" s="400"/>
      <c r="D1690" s="400"/>
      <c r="E1690" s="400"/>
      <c r="F1690" s="400"/>
      <c r="G1690" s="400"/>
      <c r="H1690" s="400"/>
      <c r="I1690" s="400"/>
      <c r="J1690" s="400"/>
      <c r="K1690" s="401"/>
      <c r="L1690" s="400" t="str">
        <f>IFERROR(VLOOKUP(C1690,[1]資料庫!$K$3:$AA$10,17,FALSE),"")</f>
        <v/>
      </c>
      <c r="M1690" s="400"/>
      <c r="O1690" s="75"/>
    </row>
    <row r="1691" spans="1:16" x14ac:dyDescent="0.25">
      <c r="A1691" s="75"/>
      <c r="B1691" s="402" t="s">
        <v>120</v>
      </c>
      <c r="C1691" s="400"/>
      <c r="D1691" s="400"/>
      <c r="E1691" s="400"/>
      <c r="F1691" s="400"/>
      <c r="G1691" s="400"/>
      <c r="H1691" s="400"/>
      <c r="I1691" s="400"/>
      <c r="J1691" s="400"/>
      <c r="K1691" s="401"/>
      <c r="L1691" s="400" t="str">
        <f>IFERROR(VLOOKUP(C1691,[1]資料庫!$K$3:$AA$10,17,FALSE),"")</f>
        <v/>
      </c>
      <c r="M1691" s="400"/>
      <c r="O1691" s="75"/>
    </row>
    <row r="1692" spans="1:16" x14ac:dyDescent="0.25">
      <c r="A1692" s="75"/>
      <c r="B1692" s="402" t="s">
        <v>1647</v>
      </c>
      <c r="C1692" s="400"/>
      <c r="D1692" s="400"/>
      <c r="E1692" s="400"/>
      <c r="F1692" s="400"/>
      <c r="G1692" s="400"/>
      <c r="H1692" s="400"/>
      <c r="I1692" s="400"/>
      <c r="J1692" s="400"/>
      <c r="K1692" s="401"/>
      <c r="L1692" s="400" t="str">
        <f>IFERROR(VLOOKUP(C1692,[1]資料庫!$K$3:$AA$10,17,FALSE),"")</f>
        <v/>
      </c>
      <c r="M1692" s="400"/>
      <c r="O1692" s="75"/>
    </row>
    <row r="1693" spans="1:16" x14ac:dyDescent="0.25">
      <c r="A1693" s="75"/>
      <c r="B1693" s="75"/>
      <c r="H1693" s="524" t="s">
        <v>67</v>
      </c>
      <c r="I1693" s="525"/>
      <c r="J1693" s="525"/>
      <c r="K1693" s="54">
        <f t="shared" ref="K1693" si="52">SUM(K1657:K1692)</f>
        <v>0</v>
      </c>
      <c r="L1693" s="47"/>
      <c r="M1693" s="47"/>
      <c r="N1693" s="49"/>
      <c r="O1693" s="94">
        <f t="shared" ref="O1693" si="53">SUM(N1657:N1692)</f>
        <v>0</v>
      </c>
      <c r="P1693" s="47"/>
    </row>
    <row r="1694" spans="1:16" x14ac:dyDescent="0.25">
      <c r="A1694" s="403">
        <f>料單!A1555</f>
        <v>0</v>
      </c>
      <c r="B1694" s="403">
        <f>料單!C1555</f>
        <v>40022</v>
      </c>
    </row>
    <row r="1695" spans="1:16" x14ac:dyDescent="0.25">
      <c r="A1695" s="403">
        <f>料單!A1556</f>
        <v>0</v>
      </c>
      <c r="B1695" s="403">
        <f>料單!C1556</f>
        <v>40023</v>
      </c>
    </row>
    <row r="1696" spans="1:16" x14ac:dyDescent="0.25">
      <c r="A1696" s="403">
        <f>料單!A1557</f>
        <v>0</v>
      </c>
      <c r="B1696" s="403">
        <f>料單!C1557</f>
        <v>40024</v>
      </c>
    </row>
    <row r="1697" spans="1:17" x14ac:dyDescent="0.25">
      <c r="A1697" s="403">
        <f>料單!A1558</f>
        <v>0</v>
      </c>
      <c r="B1697" s="403">
        <f>料單!C1558</f>
        <v>40025</v>
      </c>
    </row>
    <row r="1698" spans="1:17" x14ac:dyDescent="0.25">
      <c r="A1698" s="403">
        <f>料單!A1559</f>
        <v>0</v>
      </c>
      <c r="B1698" s="403">
        <f>料單!C1559</f>
        <v>40026</v>
      </c>
    </row>
    <row r="1699" spans="1:17" x14ac:dyDescent="0.25">
      <c r="A1699" s="46" t="s">
        <v>79</v>
      </c>
      <c r="B1699" s="46" t="s">
        <v>236</v>
      </c>
      <c r="C1699" s="46" t="s">
        <v>1651</v>
      </c>
      <c r="D1699" s="46" t="s">
        <v>81</v>
      </c>
      <c r="E1699" s="46" t="s">
        <v>0</v>
      </c>
      <c r="F1699" s="46" t="s">
        <v>17</v>
      </c>
      <c r="G1699" s="46" t="s">
        <v>1</v>
      </c>
      <c r="H1699" s="46" t="s">
        <v>17</v>
      </c>
      <c r="I1699" s="46" t="s">
        <v>85</v>
      </c>
      <c r="J1699" s="46" t="s">
        <v>66</v>
      </c>
      <c r="K1699" s="61" t="s">
        <v>2726</v>
      </c>
      <c r="L1699" s="46" t="s">
        <v>87</v>
      </c>
      <c r="M1699" s="46" t="s">
        <v>234</v>
      </c>
      <c r="N1699" s="50" t="s">
        <v>88</v>
      </c>
      <c r="O1699" s="46" t="s">
        <v>9</v>
      </c>
      <c r="Q1699" s="75">
        <f>[2]料單!R1577</f>
        <v>0</v>
      </c>
    </row>
    <row r="1700" spans="1:17" x14ac:dyDescent="0.25">
      <c r="A1700" s="75"/>
      <c r="B1700" s="75"/>
      <c r="O1700" s="75"/>
    </row>
    <row r="1701" spans="1:17" x14ac:dyDescent="0.25">
      <c r="A1701" s="75"/>
      <c r="B1701" s="75"/>
      <c r="O1701" s="75"/>
    </row>
    <row r="1702" spans="1:17" x14ac:dyDescent="0.25">
      <c r="A1702" s="75"/>
      <c r="B1702" s="75"/>
      <c r="O1702" s="75"/>
    </row>
    <row r="1703" spans="1:17" x14ac:dyDescent="0.25">
      <c r="A1703" s="75"/>
      <c r="B1703" s="75"/>
      <c r="O1703" s="75"/>
    </row>
    <row r="1704" spans="1:17" x14ac:dyDescent="0.25">
      <c r="A1704" s="75"/>
      <c r="B1704" s="75"/>
      <c r="O1704" s="75"/>
    </row>
    <row r="1705" spans="1:17" x14ac:dyDescent="0.25">
      <c r="A1705" s="75"/>
      <c r="B1705" s="75"/>
      <c r="O1705" s="75"/>
    </row>
    <row r="1706" spans="1:17" x14ac:dyDescent="0.25">
      <c r="A1706" s="75"/>
      <c r="B1706" s="75"/>
      <c r="O1706" s="75"/>
    </row>
    <row r="1707" spans="1:17" x14ac:dyDescent="0.25">
      <c r="A1707" s="75"/>
      <c r="B1707" s="75"/>
      <c r="O1707" s="75"/>
    </row>
    <row r="1708" spans="1:17" x14ac:dyDescent="0.25">
      <c r="A1708" s="75"/>
      <c r="B1708" s="75"/>
      <c r="O1708" s="75"/>
    </row>
    <row r="1709" spans="1:17" x14ac:dyDescent="0.25">
      <c r="A1709" s="75"/>
      <c r="B1709" s="75"/>
      <c r="O1709" s="75"/>
    </row>
    <row r="1710" spans="1:17" x14ac:dyDescent="0.25">
      <c r="A1710" s="75"/>
      <c r="B1710" s="75"/>
      <c r="O1710" s="75"/>
    </row>
    <row r="1711" spans="1:17" x14ac:dyDescent="0.25">
      <c r="A1711" s="75"/>
      <c r="B1711" s="75"/>
      <c r="O1711" s="75"/>
    </row>
    <row r="1712" spans="1:17" x14ac:dyDescent="0.25">
      <c r="A1712" s="75"/>
      <c r="B1712" s="75"/>
      <c r="O1712" s="75"/>
    </row>
    <row r="1713" spans="1:15" x14ac:dyDescent="0.25">
      <c r="A1713" s="75"/>
      <c r="B1713" s="75"/>
      <c r="O1713" s="75"/>
    </row>
    <row r="1714" spans="1:15" x14ac:dyDescent="0.25">
      <c r="A1714" s="75"/>
      <c r="B1714" s="75"/>
      <c r="O1714" s="75"/>
    </row>
    <row r="1715" spans="1:15" x14ac:dyDescent="0.25">
      <c r="A1715" s="75"/>
      <c r="B1715" s="75"/>
      <c r="O1715" s="75"/>
    </row>
    <row r="1716" spans="1:15" x14ac:dyDescent="0.25">
      <c r="A1716" s="75"/>
      <c r="B1716" s="75"/>
      <c r="O1716" s="75"/>
    </row>
    <row r="1717" spans="1:15" x14ac:dyDescent="0.25">
      <c r="A1717" s="75"/>
      <c r="B1717" s="75"/>
      <c r="O1717" s="75"/>
    </row>
    <row r="1718" spans="1:15" x14ac:dyDescent="0.25">
      <c r="A1718" s="75"/>
      <c r="B1718" s="75"/>
      <c r="O1718" s="75"/>
    </row>
    <row r="1719" spans="1:15" x14ac:dyDescent="0.25">
      <c r="A1719" s="75"/>
      <c r="B1719" s="75"/>
      <c r="O1719" s="75"/>
    </row>
    <row r="1720" spans="1:15" x14ac:dyDescent="0.25">
      <c r="A1720" s="75"/>
      <c r="B1720" s="75"/>
      <c r="O1720" s="75"/>
    </row>
    <row r="1721" spans="1:15" x14ac:dyDescent="0.25">
      <c r="A1721" s="75"/>
      <c r="B1721" s="75"/>
      <c r="O1721" s="75"/>
    </row>
    <row r="1722" spans="1:15" x14ac:dyDescent="0.25">
      <c r="A1722" s="75"/>
      <c r="B1722" s="75"/>
      <c r="O1722" s="75"/>
    </row>
    <row r="1723" spans="1:15" x14ac:dyDescent="0.25">
      <c r="A1723" s="75"/>
      <c r="B1723" s="75"/>
      <c r="O1723" s="75"/>
    </row>
    <row r="1724" spans="1:15" x14ac:dyDescent="0.25">
      <c r="A1724" s="75"/>
      <c r="B1724" s="75"/>
      <c r="O1724" s="75"/>
    </row>
    <row r="1725" spans="1:15" x14ac:dyDescent="0.25">
      <c r="A1725" s="75"/>
      <c r="B1725" s="75"/>
      <c r="O1725" s="75"/>
    </row>
    <row r="1726" spans="1:15" x14ac:dyDescent="0.25">
      <c r="A1726" s="75"/>
      <c r="B1726" s="75"/>
      <c r="O1726" s="75"/>
    </row>
    <row r="1727" spans="1:15" x14ac:dyDescent="0.25">
      <c r="A1727" s="75"/>
      <c r="B1727" s="75"/>
      <c r="O1727" s="75"/>
    </row>
    <row r="1728" spans="1:15" x14ac:dyDescent="0.25">
      <c r="A1728" s="75"/>
      <c r="B1728" s="75"/>
      <c r="O1728" s="75"/>
    </row>
    <row r="1729" spans="1:17" x14ac:dyDescent="0.25">
      <c r="A1729" s="75"/>
      <c r="B1729" s="75"/>
      <c r="O1729" s="75"/>
    </row>
    <row r="1730" spans="1:17" x14ac:dyDescent="0.25">
      <c r="A1730" s="75"/>
      <c r="B1730" s="402" t="s">
        <v>1650</v>
      </c>
      <c r="C1730" s="400"/>
      <c r="D1730" s="400"/>
      <c r="E1730" s="400"/>
      <c r="F1730" s="400"/>
      <c r="G1730" s="400"/>
      <c r="H1730" s="400"/>
      <c r="I1730" s="400"/>
      <c r="J1730" s="400"/>
      <c r="K1730" s="401"/>
      <c r="L1730" s="400" t="str">
        <f>IFERROR(VLOOKUP(C1730,[1]資料庫!$K$3:$AA$10,17,FALSE),"")</f>
        <v/>
      </c>
      <c r="M1730" s="400"/>
      <c r="O1730" s="75"/>
    </row>
    <row r="1731" spans="1:17" x14ac:dyDescent="0.25">
      <c r="A1731" s="75"/>
      <c r="B1731" s="402" t="s">
        <v>1649</v>
      </c>
      <c r="C1731" s="400"/>
      <c r="D1731" s="400"/>
      <c r="E1731" s="400"/>
      <c r="F1731" s="400"/>
      <c r="G1731" s="400"/>
      <c r="H1731" s="400"/>
      <c r="I1731" s="400"/>
      <c r="J1731" s="400"/>
      <c r="K1731" s="401"/>
      <c r="L1731" s="400" t="str">
        <f>IFERROR(VLOOKUP(C1731,[1]資料庫!$K$3:$AA$10,17,FALSE),"")</f>
        <v/>
      </c>
      <c r="M1731" s="400"/>
      <c r="O1731" s="75"/>
    </row>
    <row r="1732" spans="1:17" x14ac:dyDescent="0.25">
      <c r="A1732" s="75"/>
      <c r="B1732" s="402" t="s">
        <v>365</v>
      </c>
      <c r="C1732" s="400"/>
      <c r="D1732" s="400"/>
      <c r="E1732" s="400"/>
      <c r="F1732" s="400"/>
      <c r="G1732" s="400"/>
      <c r="H1732" s="400"/>
      <c r="I1732" s="400"/>
      <c r="J1732" s="400"/>
      <c r="K1732" s="401"/>
      <c r="L1732" s="400" t="str">
        <f>IFERROR(VLOOKUP(C1732,[1]資料庫!$K$3:$AA$10,17,FALSE),"")</f>
        <v/>
      </c>
      <c r="M1732" s="400"/>
      <c r="O1732" s="75"/>
    </row>
    <row r="1733" spans="1:17" x14ac:dyDescent="0.25">
      <c r="A1733" s="75"/>
      <c r="B1733" s="402" t="s">
        <v>1648</v>
      </c>
      <c r="C1733" s="400"/>
      <c r="D1733" s="400"/>
      <c r="E1733" s="400"/>
      <c r="F1733" s="400"/>
      <c r="G1733" s="400"/>
      <c r="H1733" s="400"/>
      <c r="I1733" s="400"/>
      <c r="J1733" s="400"/>
      <c r="K1733" s="401"/>
      <c r="L1733" s="400" t="str">
        <f>IFERROR(VLOOKUP(C1733,[1]資料庫!$K$3:$AA$10,17,FALSE),"")</f>
        <v/>
      </c>
      <c r="M1733" s="400"/>
      <c r="O1733" s="75"/>
    </row>
    <row r="1734" spans="1:17" x14ac:dyDescent="0.25">
      <c r="A1734" s="75"/>
      <c r="B1734" s="402" t="s">
        <v>120</v>
      </c>
      <c r="C1734" s="400"/>
      <c r="D1734" s="400"/>
      <c r="E1734" s="400"/>
      <c r="F1734" s="400"/>
      <c r="G1734" s="400"/>
      <c r="H1734" s="400"/>
      <c r="I1734" s="400"/>
      <c r="J1734" s="400"/>
      <c r="K1734" s="401"/>
      <c r="L1734" s="400" t="str">
        <f>IFERROR(VLOOKUP(C1734,[1]資料庫!$K$3:$AA$10,17,FALSE),"")</f>
        <v/>
      </c>
      <c r="M1734" s="400"/>
      <c r="O1734" s="75"/>
    </row>
    <row r="1735" spans="1:17" x14ac:dyDescent="0.25">
      <c r="A1735" s="75"/>
      <c r="B1735" s="402" t="s">
        <v>1647</v>
      </c>
      <c r="C1735" s="400"/>
      <c r="D1735" s="400"/>
      <c r="E1735" s="400"/>
      <c r="F1735" s="400"/>
      <c r="G1735" s="400"/>
      <c r="H1735" s="400"/>
      <c r="I1735" s="400"/>
      <c r="J1735" s="400"/>
      <c r="K1735" s="401"/>
      <c r="L1735" s="400" t="str">
        <f>IFERROR(VLOOKUP(C1735,[1]資料庫!$K$3:$AA$10,17,FALSE),"")</f>
        <v/>
      </c>
      <c r="M1735" s="400"/>
      <c r="O1735" s="75"/>
    </row>
    <row r="1736" spans="1:17" x14ac:dyDescent="0.25">
      <c r="A1736" s="75"/>
      <c r="B1736" s="75"/>
      <c r="H1736" s="524" t="s">
        <v>67</v>
      </c>
      <c r="I1736" s="525"/>
      <c r="J1736" s="525"/>
      <c r="K1736" s="54">
        <f t="shared" ref="K1736" si="54">SUM(K1700:K1735)</f>
        <v>0</v>
      </c>
      <c r="L1736" s="47"/>
      <c r="M1736" s="47"/>
      <c r="N1736" s="49"/>
      <c r="O1736" s="94">
        <f t="shared" ref="O1736" si="55">SUM(N1700:N1735)</f>
        <v>0</v>
      </c>
      <c r="P1736" s="47"/>
    </row>
    <row r="1737" spans="1:17" x14ac:dyDescent="0.25">
      <c r="A1737" s="403">
        <f>料單!A1598</f>
        <v>0</v>
      </c>
      <c r="B1737" s="403">
        <f>料單!C1598</f>
        <v>41026</v>
      </c>
    </row>
    <row r="1738" spans="1:17" x14ac:dyDescent="0.25">
      <c r="A1738" s="403">
        <f>料單!A1599</f>
        <v>0</v>
      </c>
      <c r="B1738" s="403">
        <f>料單!C1599</f>
        <v>41027</v>
      </c>
    </row>
    <row r="1739" spans="1:17" x14ac:dyDescent="0.25">
      <c r="A1739" s="403">
        <f>料單!A1600</f>
        <v>0</v>
      </c>
      <c r="B1739" s="403">
        <f>料單!C1600</f>
        <v>41028</v>
      </c>
    </row>
    <row r="1740" spans="1:17" x14ac:dyDescent="0.25">
      <c r="A1740" s="403">
        <f>料單!A1601</f>
        <v>0</v>
      </c>
      <c r="B1740" s="403">
        <f>料單!C1601</f>
        <v>41029</v>
      </c>
    </row>
    <row r="1741" spans="1:17" x14ac:dyDescent="0.25">
      <c r="A1741" s="403">
        <f>料單!A1602</f>
        <v>0</v>
      </c>
      <c r="B1741" s="403">
        <f>料單!C1602</f>
        <v>41030</v>
      </c>
    </row>
    <row r="1742" spans="1:17" x14ac:dyDescent="0.25">
      <c r="A1742" s="46" t="s">
        <v>79</v>
      </c>
      <c r="B1742" s="46" t="s">
        <v>236</v>
      </c>
      <c r="C1742" s="46" t="s">
        <v>1651</v>
      </c>
      <c r="D1742" s="46" t="s">
        <v>81</v>
      </c>
      <c r="E1742" s="46" t="s">
        <v>0</v>
      </c>
      <c r="F1742" s="46" t="s">
        <v>17</v>
      </c>
      <c r="G1742" s="46" t="s">
        <v>1</v>
      </c>
      <c r="H1742" s="46" t="s">
        <v>17</v>
      </c>
      <c r="I1742" s="46" t="s">
        <v>85</v>
      </c>
      <c r="J1742" s="46" t="s">
        <v>66</v>
      </c>
      <c r="K1742" s="61" t="s">
        <v>2726</v>
      </c>
      <c r="L1742" s="46" t="s">
        <v>87</v>
      </c>
      <c r="M1742" s="46" t="s">
        <v>234</v>
      </c>
      <c r="N1742" s="50" t="s">
        <v>88</v>
      </c>
      <c r="O1742" s="46" t="s">
        <v>9</v>
      </c>
      <c r="Q1742" s="75">
        <f>[2]料單!R1620</f>
        <v>0</v>
      </c>
    </row>
    <row r="1743" spans="1:17" x14ac:dyDescent="0.25">
      <c r="A1743" s="75"/>
      <c r="B1743" s="75"/>
      <c r="N1743" s="35">
        <f t="shared" ref="N1743:N1759" si="56">IFERROR((K1743*M1743),"")</f>
        <v>0</v>
      </c>
      <c r="O1743" s="75"/>
    </row>
    <row r="1744" spans="1:17" x14ac:dyDescent="0.25">
      <c r="A1744" s="75"/>
      <c r="B1744" s="75"/>
      <c r="N1744" s="35">
        <f t="shared" si="56"/>
        <v>0</v>
      </c>
      <c r="O1744" s="75"/>
    </row>
    <row r="1745" spans="1:15" x14ac:dyDescent="0.25">
      <c r="A1745" s="75"/>
      <c r="B1745" s="75"/>
      <c r="N1745" s="35">
        <f t="shared" si="56"/>
        <v>0</v>
      </c>
      <c r="O1745" s="75"/>
    </row>
    <row r="1746" spans="1:15" x14ac:dyDescent="0.25">
      <c r="A1746" s="75"/>
      <c r="B1746" s="75"/>
      <c r="N1746" s="35">
        <f t="shared" si="56"/>
        <v>0</v>
      </c>
      <c r="O1746" s="75"/>
    </row>
    <row r="1747" spans="1:15" x14ac:dyDescent="0.25">
      <c r="A1747" s="75"/>
      <c r="B1747" s="75"/>
      <c r="N1747" s="35">
        <f t="shared" si="56"/>
        <v>0</v>
      </c>
      <c r="O1747" s="75"/>
    </row>
    <row r="1748" spans="1:15" x14ac:dyDescent="0.25">
      <c r="A1748" s="75"/>
      <c r="B1748" s="75"/>
      <c r="N1748" s="35">
        <f t="shared" si="56"/>
        <v>0</v>
      </c>
      <c r="O1748" s="75"/>
    </row>
    <row r="1749" spans="1:15" x14ac:dyDescent="0.25">
      <c r="A1749" s="75"/>
      <c r="B1749" s="75"/>
      <c r="N1749" s="35">
        <f t="shared" si="56"/>
        <v>0</v>
      </c>
      <c r="O1749" s="75"/>
    </row>
    <row r="1750" spans="1:15" x14ac:dyDescent="0.25">
      <c r="A1750" s="75"/>
      <c r="B1750" s="75"/>
      <c r="N1750" s="35">
        <f t="shared" si="56"/>
        <v>0</v>
      </c>
      <c r="O1750" s="75"/>
    </row>
    <row r="1751" spans="1:15" x14ac:dyDescent="0.25">
      <c r="A1751" s="75"/>
      <c r="B1751" s="75"/>
      <c r="N1751" s="35">
        <f t="shared" si="56"/>
        <v>0</v>
      </c>
      <c r="O1751" s="75"/>
    </row>
    <row r="1752" spans="1:15" x14ac:dyDescent="0.25">
      <c r="A1752" s="75"/>
      <c r="B1752" s="75"/>
      <c r="N1752" s="35">
        <f t="shared" si="56"/>
        <v>0</v>
      </c>
      <c r="O1752" s="75"/>
    </row>
    <row r="1753" spans="1:15" x14ac:dyDescent="0.25">
      <c r="A1753" s="75"/>
      <c r="B1753" s="75"/>
      <c r="N1753" s="35">
        <f t="shared" si="56"/>
        <v>0</v>
      </c>
      <c r="O1753" s="75"/>
    </row>
    <row r="1754" spans="1:15" x14ac:dyDescent="0.25">
      <c r="A1754" s="75"/>
      <c r="B1754" s="75"/>
      <c r="N1754" s="35">
        <f t="shared" si="56"/>
        <v>0</v>
      </c>
      <c r="O1754" s="75"/>
    </row>
    <row r="1755" spans="1:15" x14ac:dyDescent="0.25">
      <c r="A1755" s="75"/>
      <c r="B1755" s="75"/>
      <c r="N1755" s="35">
        <f t="shared" si="56"/>
        <v>0</v>
      </c>
      <c r="O1755" s="75"/>
    </row>
    <row r="1756" spans="1:15" x14ac:dyDescent="0.25">
      <c r="A1756" s="75"/>
      <c r="B1756" s="75"/>
      <c r="N1756" s="35">
        <f t="shared" si="56"/>
        <v>0</v>
      </c>
      <c r="O1756" s="75"/>
    </row>
    <row r="1757" spans="1:15" x14ac:dyDescent="0.25">
      <c r="A1757" s="75"/>
      <c r="B1757" s="75"/>
      <c r="N1757" s="35">
        <f t="shared" si="56"/>
        <v>0</v>
      </c>
      <c r="O1757" s="75"/>
    </row>
    <row r="1758" spans="1:15" x14ac:dyDescent="0.25">
      <c r="A1758" s="75"/>
      <c r="B1758" s="75"/>
      <c r="N1758" s="35">
        <f t="shared" si="56"/>
        <v>0</v>
      </c>
      <c r="O1758" s="75"/>
    </row>
    <row r="1759" spans="1:15" x14ac:dyDescent="0.25">
      <c r="A1759" s="75"/>
      <c r="B1759" s="75"/>
      <c r="N1759" s="35">
        <f t="shared" si="56"/>
        <v>0</v>
      </c>
      <c r="O1759" s="75"/>
    </row>
    <row r="1760" spans="1:15" x14ac:dyDescent="0.25">
      <c r="A1760" s="75"/>
      <c r="B1760" s="75"/>
      <c r="O1760" s="75"/>
    </row>
    <row r="1761" spans="1:15" x14ac:dyDescent="0.25">
      <c r="A1761" s="75"/>
      <c r="B1761" s="75"/>
      <c r="O1761" s="75"/>
    </row>
    <row r="1762" spans="1:15" x14ac:dyDescent="0.25">
      <c r="A1762" s="75"/>
      <c r="B1762" s="75"/>
      <c r="O1762" s="75"/>
    </row>
    <row r="1763" spans="1:15" x14ac:dyDescent="0.25">
      <c r="A1763" s="75"/>
      <c r="B1763" s="75"/>
      <c r="O1763" s="75"/>
    </row>
    <row r="1764" spans="1:15" x14ac:dyDescent="0.25">
      <c r="A1764" s="75"/>
      <c r="B1764" s="75"/>
      <c r="O1764" s="75"/>
    </row>
    <row r="1765" spans="1:15" x14ac:dyDescent="0.25">
      <c r="A1765" s="75"/>
      <c r="B1765" s="75"/>
      <c r="O1765" s="75"/>
    </row>
    <row r="1766" spans="1:15" x14ac:dyDescent="0.25">
      <c r="A1766" s="75"/>
      <c r="B1766" s="75"/>
      <c r="O1766" s="75"/>
    </row>
    <row r="1767" spans="1:15" x14ac:dyDescent="0.25">
      <c r="A1767" s="75"/>
      <c r="B1767" s="75"/>
      <c r="O1767" s="75"/>
    </row>
    <row r="1768" spans="1:15" x14ac:dyDescent="0.25">
      <c r="A1768" s="75"/>
      <c r="B1768" s="75"/>
      <c r="O1768" s="75"/>
    </row>
    <row r="1769" spans="1:15" x14ac:dyDescent="0.25">
      <c r="A1769" s="75"/>
      <c r="B1769" s="75"/>
      <c r="O1769" s="75"/>
    </row>
    <row r="1770" spans="1:15" x14ac:dyDescent="0.25">
      <c r="A1770" s="75"/>
      <c r="B1770" s="75"/>
      <c r="O1770" s="75"/>
    </row>
    <row r="1771" spans="1:15" x14ac:dyDescent="0.25">
      <c r="A1771" s="75"/>
      <c r="B1771" s="75"/>
      <c r="O1771" s="75"/>
    </row>
    <row r="1772" spans="1:15" x14ac:dyDescent="0.25">
      <c r="A1772" s="75"/>
      <c r="B1772" s="75"/>
      <c r="O1772" s="75"/>
    </row>
    <row r="1773" spans="1:15" x14ac:dyDescent="0.25">
      <c r="A1773" s="75"/>
      <c r="B1773" s="402" t="s">
        <v>1650</v>
      </c>
      <c r="C1773" s="400"/>
      <c r="D1773" s="400"/>
      <c r="E1773" s="400"/>
      <c r="F1773" s="400"/>
      <c r="G1773" s="400"/>
      <c r="H1773" s="400"/>
      <c r="I1773" s="400"/>
      <c r="J1773" s="400"/>
      <c r="K1773" s="401"/>
      <c r="L1773" s="400" t="str">
        <f>IFERROR(VLOOKUP(C1773,[1]資料庫!$K$3:$AA$10,17,FALSE),"")</f>
        <v/>
      </c>
      <c r="M1773" s="400"/>
      <c r="O1773" s="75"/>
    </row>
    <row r="1774" spans="1:15" x14ac:dyDescent="0.25">
      <c r="A1774" s="75"/>
      <c r="B1774" s="402" t="s">
        <v>1649</v>
      </c>
      <c r="C1774" s="400"/>
      <c r="D1774" s="400"/>
      <c r="E1774" s="400"/>
      <c r="F1774" s="400"/>
      <c r="G1774" s="400"/>
      <c r="H1774" s="400"/>
      <c r="I1774" s="400"/>
      <c r="J1774" s="400"/>
      <c r="K1774" s="401"/>
      <c r="L1774" s="400" t="str">
        <f>IFERROR(VLOOKUP(C1774,[1]資料庫!$K$3:$AA$10,17,FALSE),"")</f>
        <v/>
      </c>
      <c r="M1774" s="400"/>
      <c r="O1774" s="75"/>
    </row>
    <row r="1775" spans="1:15" x14ac:dyDescent="0.25">
      <c r="A1775" s="75"/>
      <c r="B1775" s="402" t="s">
        <v>365</v>
      </c>
      <c r="C1775" s="400"/>
      <c r="D1775" s="400"/>
      <c r="E1775" s="400"/>
      <c r="F1775" s="400"/>
      <c r="G1775" s="400"/>
      <c r="H1775" s="400"/>
      <c r="I1775" s="400"/>
      <c r="J1775" s="400"/>
      <c r="K1775" s="401"/>
      <c r="L1775" s="400" t="str">
        <f>IFERROR(VLOOKUP(C1775,[1]資料庫!$K$3:$AA$10,17,FALSE),"")</f>
        <v/>
      </c>
      <c r="M1775" s="400"/>
      <c r="O1775" s="75"/>
    </row>
    <row r="1776" spans="1:15" x14ac:dyDescent="0.25">
      <c r="A1776" s="75"/>
      <c r="B1776" s="402" t="s">
        <v>1648</v>
      </c>
      <c r="C1776" s="400"/>
      <c r="D1776" s="400"/>
      <c r="E1776" s="400"/>
      <c r="F1776" s="400"/>
      <c r="G1776" s="400"/>
      <c r="H1776" s="400"/>
      <c r="I1776" s="400"/>
      <c r="J1776" s="400"/>
      <c r="K1776" s="401"/>
      <c r="L1776" s="400" t="str">
        <f>IFERROR(VLOOKUP(C1776,[1]資料庫!$K$3:$AA$10,17,FALSE),"")</f>
        <v/>
      </c>
      <c r="M1776" s="400"/>
      <c r="O1776" s="75"/>
    </row>
    <row r="1777" spans="1:17" x14ac:dyDescent="0.25">
      <c r="A1777" s="75"/>
      <c r="B1777" s="402" t="s">
        <v>120</v>
      </c>
      <c r="C1777" s="400"/>
      <c r="D1777" s="400"/>
      <c r="E1777" s="400"/>
      <c r="F1777" s="400"/>
      <c r="G1777" s="400"/>
      <c r="H1777" s="400"/>
      <c r="I1777" s="400"/>
      <c r="J1777" s="400"/>
      <c r="K1777" s="401"/>
      <c r="L1777" s="400" t="str">
        <f>IFERROR(VLOOKUP(C1777,[1]資料庫!$K$3:$AA$10,17,FALSE),"")</f>
        <v/>
      </c>
      <c r="M1777" s="400"/>
      <c r="O1777" s="75"/>
    </row>
    <row r="1778" spans="1:17" x14ac:dyDescent="0.25">
      <c r="A1778" s="75"/>
      <c r="B1778" s="402" t="s">
        <v>1647</v>
      </c>
      <c r="C1778" s="400"/>
      <c r="D1778" s="400"/>
      <c r="E1778" s="400"/>
      <c r="F1778" s="400"/>
      <c r="G1778" s="400"/>
      <c r="H1778" s="400"/>
      <c r="I1778" s="400"/>
      <c r="J1778" s="400"/>
      <c r="K1778" s="401"/>
      <c r="L1778" s="400" t="str">
        <f>IFERROR(VLOOKUP(C1778,[1]資料庫!$K$3:$AA$10,17,FALSE),"")</f>
        <v/>
      </c>
      <c r="M1778" s="400"/>
      <c r="O1778" s="75"/>
    </row>
    <row r="1779" spans="1:17" x14ac:dyDescent="0.25">
      <c r="A1779" s="75"/>
      <c r="B1779" s="75"/>
      <c r="H1779" s="524" t="s">
        <v>67</v>
      </c>
      <c r="I1779" s="525"/>
      <c r="J1779" s="525"/>
      <c r="K1779" s="54">
        <f t="shared" ref="K1779" si="57">SUM(K1743:K1778)</f>
        <v>0</v>
      </c>
      <c r="L1779" s="47"/>
      <c r="M1779" s="47"/>
      <c r="N1779" s="49"/>
      <c r="O1779" s="94">
        <f t="shared" ref="O1779" si="58">SUM(N1743:N1778)</f>
        <v>0</v>
      </c>
      <c r="P1779" s="47"/>
    </row>
    <row r="1780" spans="1:17" x14ac:dyDescent="0.25">
      <c r="A1780" s="403">
        <f>料單!A1641</f>
        <v>0</v>
      </c>
      <c r="B1780" s="403">
        <f>料單!C1641</f>
        <v>42030</v>
      </c>
    </row>
    <row r="1781" spans="1:17" x14ac:dyDescent="0.25">
      <c r="A1781" s="403">
        <f>料單!A1642</f>
        <v>0</v>
      </c>
      <c r="B1781" s="403">
        <f>料單!C1642</f>
        <v>0</v>
      </c>
    </row>
    <row r="1782" spans="1:17" x14ac:dyDescent="0.25">
      <c r="A1782" s="403">
        <f>料單!A1643</f>
        <v>0</v>
      </c>
      <c r="B1782" s="403">
        <f>料單!C1643</f>
        <v>0</v>
      </c>
    </row>
    <row r="1783" spans="1:17" x14ac:dyDescent="0.25">
      <c r="A1783" s="403" t="str">
        <f>料單!A1644</f>
        <v>櫃體名稱</v>
      </c>
      <c r="B1783" s="403">
        <f>料單!C1644</f>
        <v>0</v>
      </c>
    </row>
    <row r="1784" spans="1:17" x14ac:dyDescent="0.25">
      <c r="A1784" s="403" t="str">
        <f>料單!A1645</f>
        <v>櫃號</v>
      </c>
      <c r="B1784" s="403">
        <f>料單!C1645</f>
        <v>43</v>
      </c>
    </row>
    <row r="1785" spans="1:17" x14ac:dyDescent="0.25">
      <c r="A1785" s="46" t="s">
        <v>79</v>
      </c>
      <c r="B1785" s="46" t="s">
        <v>236</v>
      </c>
      <c r="C1785" s="46" t="s">
        <v>1651</v>
      </c>
      <c r="D1785" s="46" t="s">
        <v>81</v>
      </c>
      <c r="E1785" s="46" t="s">
        <v>0</v>
      </c>
      <c r="F1785" s="46" t="s">
        <v>17</v>
      </c>
      <c r="G1785" s="46" t="s">
        <v>1</v>
      </c>
      <c r="H1785" s="46" t="s">
        <v>17</v>
      </c>
      <c r="I1785" s="46" t="s">
        <v>85</v>
      </c>
      <c r="J1785" s="46" t="s">
        <v>66</v>
      </c>
      <c r="K1785" s="61" t="s">
        <v>2726</v>
      </c>
      <c r="L1785" s="46" t="s">
        <v>87</v>
      </c>
      <c r="M1785" s="46" t="s">
        <v>234</v>
      </c>
      <c r="N1785" s="50" t="s">
        <v>88</v>
      </c>
      <c r="O1785" s="46" t="s">
        <v>9</v>
      </c>
      <c r="Q1785" s="75">
        <f>[2]料單!R1663</f>
        <v>0</v>
      </c>
    </row>
    <row r="1786" spans="1:17" x14ac:dyDescent="0.25">
      <c r="A1786" s="75"/>
      <c r="B1786" s="75"/>
      <c r="O1786" s="75"/>
    </row>
    <row r="1787" spans="1:17" x14ac:dyDescent="0.25">
      <c r="A1787" s="75"/>
      <c r="B1787" s="75"/>
      <c r="O1787" s="75"/>
    </row>
    <row r="1788" spans="1:17" x14ac:dyDescent="0.25">
      <c r="A1788" s="75"/>
      <c r="B1788" s="75"/>
      <c r="O1788" s="75"/>
    </row>
    <row r="1789" spans="1:17" x14ac:dyDescent="0.25">
      <c r="A1789" s="75"/>
      <c r="B1789" s="75"/>
      <c r="O1789" s="75"/>
    </row>
    <row r="1790" spans="1:17" x14ac:dyDescent="0.25">
      <c r="A1790" s="75"/>
      <c r="B1790" s="75"/>
      <c r="O1790" s="75"/>
    </row>
    <row r="1791" spans="1:17" x14ac:dyDescent="0.25">
      <c r="A1791" s="75"/>
      <c r="B1791" s="75"/>
      <c r="O1791" s="75"/>
    </row>
    <row r="1792" spans="1:17" x14ac:dyDescent="0.25">
      <c r="A1792" s="75"/>
      <c r="B1792" s="75"/>
      <c r="O1792" s="75"/>
    </row>
    <row r="1793" spans="1:15" x14ac:dyDescent="0.25">
      <c r="A1793" s="75"/>
      <c r="B1793" s="75"/>
      <c r="O1793" s="75"/>
    </row>
    <row r="1794" spans="1:15" x14ac:dyDescent="0.25">
      <c r="A1794" s="75"/>
      <c r="B1794" s="75"/>
      <c r="O1794" s="75"/>
    </row>
    <row r="1795" spans="1:15" x14ac:dyDescent="0.25">
      <c r="A1795" s="75"/>
      <c r="B1795" s="75"/>
      <c r="O1795" s="75"/>
    </row>
    <row r="1796" spans="1:15" x14ac:dyDescent="0.25">
      <c r="A1796" s="75"/>
      <c r="B1796" s="75"/>
      <c r="O1796" s="75"/>
    </row>
    <row r="1797" spans="1:15" x14ac:dyDescent="0.25">
      <c r="A1797" s="75"/>
      <c r="B1797" s="75"/>
      <c r="O1797" s="75"/>
    </row>
    <row r="1798" spans="1:15" x14ac:dyDescent="0.25">
      <c r="A1798" s="75"/>
      <c r="B1798" s="75"/>
      <c r="O1798" s="75"/>
    </row>
    <row r="1799" spans="1:15" x14ac:dyDescent="0.25">
      <c r="A1799" s="75"/>
      <c r="B1799" s="75"/>
      <c r="O1799" s="75"/>
    </row>
    <row r="1800" spans="1:15" x14ac:dyDescent="0.25">
      <c r="A1800" s="75"/>
      <c r="B1800" s="75"/>
      <c r="O1800" s="75"/>
    </row>
    <row r="1801" spans="1:15" x14ac:dyDescent="0.25">
      <c r="A1801" s="75"/>
      <c r="B1801" s="75"/>
      <c r="O1801" s="75"/>
    </row>
    <row r="1802" spans="1:15" x14ac:dyDescent="0.25">
      <c r="A1802" s="75"/>
      <c r="B1802" s="75"/>
      <c r="O1802" s="75"/>
    </row>
    <row r="1803" spans="1:15" x14ac:dyDescent="0.25">
      <c r="A1803" s="75"/>
      <c r="B1803" s="75"/>
      <c r="O1803" s="75"/>
    </row>
    <row r="1804" spans="1:15" x14ac:dyDescent="0.25">
      <c r="A1804" s="75"/>
      <c r="B1804" s="75"/>
      <c r="O1804" s="75"/>
    </row>
    <row r="1805" spans="1:15" x14ac:dyDescent="0.25">
      <c r="A1805" s="75"/>
      <c r="B1805" s="75"/>
      <c r="O1805" s="75"/>
    </row>
    <row r="1806" spans="1:15" x14ac:dyDescent="0.25">
      <c r="A1806" s="75"/>
      <c r="B1806" s="75"/>
      <c r="O1806" s="75"/>
    </row>
    <row r="1807" spans="1:15" x14ac:dyDescent="0.25">
      <c r="A1807" s="75"/>
      <c r="B1807" s="75"/>
      <c r="O1807" s="75"/>
    </row>
    <row r="1808" spans="1:15" x14ac:dyDescent="0.25">
      <c r="A1808" s="75"/>
      <c r="B1808" s="75"/>
      <c r="O1808" s="75"/>
    </row>
    <row r="1809" spans="1:16" x14ac:dyDescent="0.25">
      <c r="A1809" s="75"/>
      <c r="B1809" s="75"/>
      <c r="O1809" s="75"/>
    </row>
    <row r="1810" spans="1:16" x14ac:dyDescent="0.25">
      <c r="A1810" s="75"/>
      <c r="B1810" s="75"/>
      <c r="O1810" s="75"/>
    </row>
    <row r="1811" spans="1:16" x14ac:dyDescent="0.25">
      <c r="A1811" s="75"/>
      <c r="B1811" s="75"/>
      <c r="O1811" s="75"/>
    </row>
    <row r="1812" spans="1:16" x14ac:dyDescent="0.25">
      <c r="A1812" s="75"/>
      <c r="B1812" s="75"/>
      <c r="O1812" s="75"/>
    </row>
    <row r="1813" spans="1:16" x14ac:dyDescent="0.25">
      <c r="A1813" s="75"/>
      <c r="B1813" s="75"/>
      <c r="O1813" s="75"/>
    </row>
    <row r="1814" spans="1:16" x14ac:dyDescent="0.25">
      <c r="A1814" s="75"/>
      <c r="B1814" s="75"/>
      <c r="O1814" s="75"/>
    </row>
    <row r="1815" spans="1:16" x14ac:dyDescent="0.25">
      <c r="A1815" s="75"/>
      <c r="B1815" s="75"/>
      <c r="O1815" s="75"/>
    </row>
    <row r="1816" spans="1:16" x14ac:dyDescent="0.25">
      <c r="A1816" s="75"/>
      <c r="B1816" s="402" t="s">
        <v>1650</v>
      </c>
      <c r="C1816" s="400"/>
      <c r="D1816" s="400"/>
      <c r="E1816" s="400"/>
      <c r="F1816" s="400"/>
      <c r="G1816" s="400"/>
      <c r="H1816" s="400"/>
      <c r="I1816" s="400"/>
      <c r="J1816" s="400"/>
      <c r="K1816" s="401"/>
      <c r="L1816" s="400" t="str">
        <f>IFERROR(VLOOKUP(C1816,[1]資料庫!$K$3:$AA$10,17,FALSE),"")</f>
        <v/>
      </c>
      <c r="M1816" s="400"/>
      <c r="O1816" s="75"/>
    </row>
    <row r="1817" spans="1:16" x14ac:dyDescent="0.25">
      <c r="A1817" s="75"/>
      <c r="B1817" s="402" t="s">
        <v>1649</v>
      </c>
      <c r="C1817" s="400"/>
      <c r="D1817" s="400"/>
      <c r="E1817" s="400"/>
      <c r="F1817" s="400"/>
      <c r="G1817" s="400"/>
      <c r="H1817" s="400"/>
      <c r="I1817" s="400"/>
      <c r="J1817" s="400"/>
      <c r="K1817" s="401"/>
      <c r="L1817" s="400" t="str">
        <f>IFERROR(VLOOKUP(C1817,[1]資料庫!$K$3:$AA$10,17,FALSE),"")</f>
        <v/>
      </c>
      <c r="M1817" s="400"/>
      <c r="O1817" s="75"/>
    </row>
    <row r="1818" spans="1:16" x14ac:dyDescent="0.25">
      <c r="A1818" s="75"/>
      <c r="B1818" s="402" t="s">
        <v>365</v>
      </c>
      <c r="C1818" s="400"/>
      <c r="D1818" s="400"/>
      <c r="E1818" s="400"/>
      <c r="F1818" s="400"/>
      <c r="G1818" s="400"/>
      <c r="H1818" s="400"/>
      <c r="I1818" s="400"/>
      <c r="J1818" s="400"/>
      <c r="K1818" s="401"/>
      <c r="L1818" s="400" t="str">
        <f>IFERROR(VLOOKUP(C1818,[1]資料庫!$K$3:$AA$10,17,FALSE),"")</f>
        <v/>
      </c>
      <c r="M1818" s="400"/>
      <c r="O1818" s="75"/>
    </row>
    <row r="1819" spans="1:16" x14ac:dyDescent="0.25">
      <c r="A1819" s="75"/>
      <c r="B1819" s="402" t="s">
        <v>1648</v>
      </c>
      <c r="C1819" s="400"/>
      <c r="D1819" s="400"/>
      <c r="E1819" s="400"/>
      <c r="F1819" s="400"/>
      <c r="G1819" s="400"/>
      <c r="H1819" s="400"/>
      <c r="I1819" s="400"/>
      <c r="J1819" s="400"/>
      <c r="K1819" s="401"/>
      <c r="L1819" s="400" t="str">
        <f>IFERROR(VLOOKUP(C1819,[1]資料庫!$K$3:$AA$10,17,FALSE),"")</f>
        <v/>
      </c>
      <c r="M1819" s="400"/>
      <c r="O1819" s="75"/>
    </row>
    <row r="1820" spans="1:16" x14ac:dyDescent="0.25">
      <c r="A1820" s="75"/>
      <c r="B1820" s="402" t="s">
        <v>120</v>
      </c>
      <c r="C1820" s="400"/>
      <c r="D1820" s="400"/>
      <c r="E1820" s="400"/>
      <c r="F1820" s="400"/>
      <c r="G1820" s="400"/>
      <c r="H1820" s="400"/>
      <c r="I1820" s="400"/>
      <c r="J1820" s="400"/>
      <c r="K1820" s="401"/>
      <c r="L1820" s="400" t="str">
        <f>IFERROR(VLOOKUP(C1820,[1]資料庫!$K$3:$AA$10,17,FALSE),"")</f>
        <v/>
      </c>
      <c r="M1820" s="400"/>
      <c r="O1820" s="75"/>
    </row>
    <row r="1821" spans="1:16" x14ac:dyDescent="0.25">
      <c r="A1821" s="75"/>
      <c r="B1821" s="402" t="s">
        <v>1647</v>
      </c>
      <c r="C1821" s="400"/>
      <c r="D1821" s="400"/>
      <c r="E1821" s="400"/>
      <c r="F1821" s="400"/>
      <c r="G1821" s="400"/>
      <c r="H1821" s="400"/>
      <c r="I1821" s="400"/>
      <c r="J1821" s="400"/>
      <c r="K1821" s="401"/>
      <c r="L1821" s="400" t="str">
        <f>IFERROR(VLOOKUP(C1821,[1]資料庫!$K$3:$AA$10,17,FALSE),"")</f>
        <v/>
      </c>
      <c r="M1821" s="400"/>
      <c r="O1821" s="75"/>
    </row>
    <row r="1822" spans="1:16" x14ac:dyDescent="0.25">
      <c r="A1822" s="75"/>
      <c r="B1822" s="75"/>
      <c r="H1822" s="524" t="s">
        <v>67</v>
      </c>
      <c r="I1822" s="525"/>
      <c r="J1822" s="525"/>
      <c r="K1822" s="54">
        <f t="shared" ref="K1822" si="59">SUM(K1786:K1821)</f>
        <v>0</v>
      </c>
      <c r="L1822" s="47"/>
      <c r="M1822" s="47"/>
      <c r="N1822" s="49"/>
      <c r="O1822" s="94">
        <f t="shared" ref="O1822" si="60">SUM(N1786:N1821)</f>
        <v>0</v>
      </c>
      <c r="P1822" s="47"/>
    </row>
    <row r="1823" spans="1:16" x14ac:dyDescent="0.25">
      <c r="A1823" s="403" t="str">
        <f>料單!A1684</f>
        <v>櫃號</v>
      </c>
      <c r="B1823" s="403">
        <f>料單!C1684</f>
        <v>44</v>
      </c>
    </row>
    <row r="1824" spans="1:16" x14ac:dyDescent="0.25">
      <c r="A1824" s="403" t="str">
        <f>料單!A1685</f>
        <v>櫃高</v>
      </c>
      <c r="B1824" s="403">
        <f>料單!C1685</f>
        <v>0</v>
      </c>
    </row>
    <row r="1825" spans="1:17" x14ac:dyDescent="0.25">
      <c r="A1825" s="403" t="str">
        <f>料單!A1686</f>
        <v>櫃深</v>
      </c>
      <c r="B1825" s="403">
        <f>料單!C1686</f>
        <v>0</v>
      </c>
    </row>
    <row r="1826" spans="1:17" x14ac:dyDescent="0.25">
      <c r="A1826" s="403" t="str">
        <f>料單!A1687</f>
        <v>櫃寬</v>
      </c>
      <c r="B1826" s="403">
        <f>料單!C1687</f>
        <v>0</v>
      </c>
    </row>
    <row r="1827" spans="1:17" x14ac:dyDescent="0.25">
      <c r="A1827" s="403" t="str">
        <f>料單!A1688</f>
        <v>櫃名</v>
      </c>
      <c r="B1827" s="403" t="str">
        <f>料單!C1688</f>
        <v>專案</v>
      </c>
    </row>
    <row r="1828" spans="1:17" x14ac:dyDescent="0.25">
      <c r="A1828" s="46" t="s">
        <v>79</v>
      </c>
      <c r="B1828" s="46" t="s">
        <v>236</v>
      </c>
      <c r="C1828" s="46" t="s">
        <v>1651</v>
      </c>
      <c r="D1828" s="46" t="s">
        <v>81</v>
      </c>
      <c r="E1828" s="46" t="s">
        <v>0</v>
      </c>
      <c r="F1828" s="46" t="s">
        <v>17</v>
      </c>
      <c r="G1828" s="46" t="s">
        <v>1</v>
      </c>
      <c r="H1828" s="46" t="s">
        <v>17</v>
      </c>
      <c r="I1828" s="46" t="s">
        <v>85</v>
      </c>
      <c r="J1828" s="46" t="s">
        <v>66</v>
      </c>
      <c r="K1828" s="61" t="s">
        <v>2726</v>
      </c>
      <c r="L1828" s="46" t="s">
        <v>87</v>
      </c>
      <c r="M1828" s="46" t="s">
        <v>234</v>
      </c>
      <c r="N1828" s="50" t="s">
        <v>88</v>
      </c>
      <c r="O1828" s="46" t="s">
        <v>9</v>
      </c>
      <c r="Q1828" s="75">
        <f>[2]料單!R1706</f>
        <v>0</v>
      </c>
    </row>
    <row r="1829" spans="1:17" x14ac:dyDescent="0.25">
      <c r="A1829" s="75"/>
      <c r="B1829" s="75"/>
      <c r="N1829" s="35">
        <f t="shared" ref="N1829:N1845" si="61">IFERROR((K1829*M1829),"")</f>
        <v>0</v>
      </c>
      <c r="O1829" s="75"/>
    </row>
    <row r="1830" spans="1:17" x14ac:dyDescent="0.25">
      <c r="A1830" s="75"/>
      <c r="B1830" s="75"/>
      <c r="N1830" s="35">
        <f t="shared" si="61"/>
        <v>0</v>
      </c>
      <c r="O1830" s="75"/>
    </row>
    <row r="1831" spans="1:17" x14ac:dyDescent="0.25">
      <c r="A1831" s="75"/>
      <c r="B1831" s="75"/>
      <c r="N1831" s="35">
        <f t="shared" si="61"/>
        <v>0</v>
      </c>
      <c r="O1831" s="75"/>
    </row>
    <row r="1832" spans="1:17" x14ac:dyDescent="0.25">
      <c r="A1832" s="75"/>
      <c r="B1832" s="75"/>
      <c r="N1832" s="35">
        <f t="shared" si="61"/>
        <v>0</v>
      </c>
      <c r="O1832" s="75"/>
    </row>
    <row r="1833" spans="1:17" x14ac:dyDescent="0.25">
      <c r="A1833" s="75"/>
      <c r="B1833" s="75"/>
      <c r="N1833" s="35">
        <f t="shared" si="61"/>
        <v>0</v>
      </c>
      <c r="O1833" s="75"/>
    </row>
    <row r="1834" spans="1:17" x14ac:dyDescent="0.25">
      <c r="A1834" s="75"/>
      <c r="B1834" s="75"/>
      <c r="N1834" s="35">
        <f t="shared" si="61"/>
        <v>0</v>
      </c>
      <c r="O1834" s="75"/>
    </row>
    <row r="1835" spans="1:17" x14ac:dyDescent="0.25">
      <c r="A1835" s="75"/>
      <c r="B1835" s="75"/>
      <c r="N1835" s="35">
        <f t="shared" si="61"/>
        <v>0</v>
      </c>
      <c r="O1835" s="75"/>
    </row>
    <row r="1836" spans="1:17" x14ac:dyDescent="0.25">
      <c r="A1836" s="75"/>
      <c r="B1836" s="75"/>
      <c r="N1836" s="35">
        <f t="shared" si="61"/>
        <v>0</v>
      </c>
      <c r="O1836" s="75"/>
    </row>
    <row r="1837" spans="1:17" x14ac:dyDescent="0.25">
      <c r="A1837" s="75"/>
      <c r="B1837" s="75"/>
      <c r="N1837" s="35">
        <f t="shared" si="61"/>
        <v>0</v>
      </c>
      <c r="O1837" s="75"/>
    </row>
    <row r="1838" spans="1:17" x14ac:dyDescent="0.25">
      <c r="A1838" s="75"/>
      <c r="B1838" s="75"/>
      <c r="N1838" s="35">
        <f t="shared" si="61"/>
        <v>0</v>
      </c>
      <c r="O1838" s="75"/>
    </row>
    <row r="1839" spans="1:17" x14ac:dyDescent="0.25">
      <c r="A1839" s="75"/>
      <c r="B1839" s="75"/>
      <c r="N1839" s="35">
        <f t="shared" si="61"/>
        <v>0</v>
      </c>
      <c r="O1839" s="75"/>
    </row>
    <row r="1840" spans="1:17" x14ac:dyDescent="0.25">
      <c r="A1840" s="75"/>
      <c r="B1840" s="75"/>
      <c r="N1840" s="35">
        <f t="shared" si="61"/>
        <v>0</v>
      </c>
      <c r="O1840" s="75"/>
    </row>
    <row r="1841" spans="1:15" x14ac:dyDescent="0.25">
      <c r="A1841" s="75"/>
      <c r="B1841" s="75"/>
      <c r="N1841" s="35">
        <f t="shared" si="61"/>
        <v>0</v>
      </c>
      <c r="O1841" s="75"/>
    </row>
    <row r="1842" spans="1:15" x14ac:dyDescent="0.25">
      <c r="A1842" s="75"/>
      <c r="B1842" s="75"/>
      <c r="N1842" s="35">
        <f t="shared" si="61"/>
        <v>0</v>
      </c>
      <c r="O1842" s="75"/>
    </row>
    <row r="1843" spans="1:15" x14ac:dyDescent="0.25">
      <c r="A1843" s="75"/>
      <c r="B1843" s="75"/>
      <c r="N1843" s="35">
        <f t="shared" si="61"/>
        <v>0</v>
      </c>
      <c r="O1843" s="75"/>
    </row>
    <row r="1844" spans="1:15" x14ac:dyDescent="0.25">
      <c r="A1844" s="75"/>
      <c r="B1844" s="75"/>
      <c r="N1844" s="35">
        <f t="shared" si="61"/>
        <v>0</v>
      </c>
      <c r="O1844" s="75"/>
    </row>
    <row r="1845" spans="1:15" x14ac:dyDescent="0.25">
      <c r="A1845" s="75"/>
      <c r="B1845" s="75"/>
      <c r="N1845" s="35">
        <f t="shared" si="61"/>
        <v>0</v>
      </c>
      <c r="O1845" s="75"/>
    </row>
    <row r="1846" spans="1:15" x14ac:dyDescent="0.25">
      <c r="A1846" s="75"/>
      <c r="B1846" s="75"/>
      <c r="O1846" s="75"/>
    </row>
    <row r="1847" spans="1:15" x14ac:dyDescent="0.25">
      <c r="A1847" s="75"/>
      <c r="B1847" s="75"/>
      <c r="O1847" s="75"/>
    </row>
    <row r="1848" spans="1:15" x14ac:dyDescent="0.25">
      <c r="A1848" s="75"/>
      <c r="B1848" s="75"/>
      <c r="O1848" s="75"/>
    </row>
    <row r="1849" spans="1:15" x14ac:dyDescent="0.25">
      <c r="A1849" s="75"/>
      <c r="B1849" s="75"/>
      <c r="O1849" s="75"/>
    </row>
    <row r="1850" spans="1:15" x14ac:dyDescent="0.25">
      <c r="A1850" s="75"/>
      <c r="B1850" s="75"/>
      <c r="O1850" s="75"/>
    </row>
    <row r="1851" spans="1:15" x14ac:dyDescent="0.25">
      <c r="A1851" s="75"/>
      <c r="B1851" s="75"/>
      <c r="O1851" s="75"/>
    </row>
    <row r="1852" spans="1:15" x14ac:dyDescent="0.25">
      <c r="A1852" s="75"/>
      <c r="B1852" s="75"/>
      <c r="O1852" s="75"/>
    </row>
    <row r="1853" spans="1:15" x14ac:dyDescent="0.25">
      <c r="A1853" s="75"/>
      <c r="B1853" s="75"/>
      <c r="O1853" s="75"/>
    </row>
    <row r="1854" spans="1:15" x14ac:dyDescent="0.25">
      <c r="A1854" s="75"/>
      <c r="B1854" s="75"/>
      <c r="O1854" s="75"/>
    </row>
    <row r="1855" spans="1:15" x14ac:dyDescent="0.25">
      <c r="A1855" s="75"/>
      <c r="B1855" s="75"/>
      <c r="O1855" s="75"/>
    </row>
    <row r="1856" spans="1:15" x14ac:dyDescent="0.25">
      <c r="A1856" s="75"/>
      <c r="B1856" s="75"/>
      <c r="O1856" s="75"/>
    </row>
    <row r="1857" spans="1:17" x14ac:dyDescent="0.25">
      <c r="A1857" s="75"/>
      <c r="B1857" s="75"/>
      <c r="O1857" s="75"/>
    </row>
    <row r="1858" spans="1:17" x14ac:dyDescent="0.25">
      <c r="A1858" s="75"/>
      <c r="B1858" s="75"/>
      <c r="O1858" s="75"/>
    </row>
    <row r="1859" spans="1:17" x14ac:dyDescent="0.25">
      <c r="A1859" s="75"/>
      <c r="B1859" s="402" t="s">
        <v>1650</v>
      </c>
      <c r="C1859" s="400"/>
      <c r="D1859" s="400"/>
      <c r="E1859" s="400"/>
      <c r="F1859" s="400"/>
      <c r="G1859" s="400"/>
      <c r="H1859" s="400"/>
      <c r="I1859" s="400"/>
      <c r="J1859" s="400"/>
      <c r="K1859" s="401"/>
      <c r="L1859" s="400" t="str">
        <f>IFERROR(VLOOKUP(C1859,[1]資料庫!$K$3:$AA$10,17,FALSE),"")</f>
        <v/>
      </c>
      <c r="M1859" s="400"/>
      <c r="O1859" s="75"/>
    </row>
    <row r="1860" spans="1:17" x14ac:dyDescent="0.25">
      <c r="A1860" s="75"/>
      <c r="B1860" s="402" t="s">
        <v>1649</v>
      </c>
      <c r="C1860" s="400"/>
      <c r="D1860" s="400"/>
      <c r="E1860" s="400"/>
      <c r="F1860" s="400"/>
      <c r="G1860" s="400"/>
      <c r="H1860" s="400"/>
      <c r="I1860" s="400"/>
      <c r="J1860" s="400"/>
      <c r="K1860" s="401"/>
      <c r="L1860" s="400" t="str">
        <f>IFERROR(VLOOKUP(C1860,[1]資料庫!$K$3:$AA$10,17,FALSE),"")</f>
        <v/>
      </c>
      <c r="M1860" s="400"/>
      <c r="O1860" s="75"/>
    </row>
    <row r="1861" spans="1:17" x14ac:dyDescent="0.25">
      <c r="A1861" s="75"/>
      <c r="B1861" s="402" t="s">
        <v>365</v>
      </c>
      <c r="C1861" s="400"/>
      <c r="D1861" s="400"/>
      <c r="E1861" s="400"/>
      <c r="F1861" s="400"/>
      <c r="G1861" s="400"/>
      <c r="H1861" s="400"/>
      <c r="I1861" s="400"/>
      <c r="J1861" s="400"/>
      <c r="K1861" s="401"/>
      <c r="L1861" s="400" t="str">
        <f>IFERROR(VLOOKUP(C1861,[1]資料庫!$K$3:$AA$10,17,FALSE),"")</f>
        <v/>
      </c>
      <c r="M1861" s="400"/>
      <c r="O1861" s="75"/>
    </row>
    <row r="1862" spans="1:17" x14ac:dyDescent="0.25">
      <c r="A1862" s="75"/>
      <c r="B1862" s="402" t="s">
        <v>1648</v>
      </c>
      <c r="C1862" s="400"/>
      <c r="D1862" s="400"/>
      <c r="E1862" s="400"/>
      <c r="F1862" s="400"/>
      <c r="G1862" s="400"/>
      <c r="H1862" s="400"/>
      <c r="I1862" s="400"/>
      <c r="J1862" s="400"/>
      <c r="K1862" s="401"/>
      <c r="L1862" s="400" t="str">
        <f>IFERROR(VLOOKUP(C1862,[1]資料庫!$K$3:$AA$10,17,FALSE),"")</f>
        <v/>
      </c>
      <c r="M1862" s="400"/>
      <c r="O1862" s="75"/>
    </row>
    <row r="1863" spans="1:17" x14ac:dyDescent="0.25">
      <c r="A1863" s="75"/>
      <c r="B1863" s="402" t="s">
        <v>120</v>
      </c>
      <c r="C1863" s="400"/>
      <c r="D1863" s="400"/>
      <c r="E1863" s="400"/>
      <c r="F1863" s="400"/>
      <c r="G1863" s="400"/>
      <c r="H1863" s="400"/>
      <c r="I1863" s="400"/>
      <c r="J1863" s="400"/>
      <c r="K1863" s="401"/>
      <c r="L1863" s="400" t="str">
        <f>IFERROR(VLOOKUP(C1863,[1]資料庫!$K$3:$AA$10,17,FALSE),"")</f>
        <v/>
      </c>
      <c r="M1863" s="400"/>
      <c r="O1863" s="75"/>
    </row>
    <row r="1864" spans="1:17" x14ac:dyDescent="0.25">
      <c r="A1864" s="75"/>
      <c r="B1864" s="402" t="s">
        <v>1647</v>
      </c>
      <c r="C1864" s="400"/>
      <c r="D1864" s="400"/>
      <c r="E1864" s="400"/>
      <c r="F1864" s="400"/>
      <c r="G1864" s="400"/>
      <c r="H1864" s="400"/>
      <c r="I1864" s="400"/>
      <c r="J1864" s="400"/>
      <c r="K1864" s="401"/>
      <c r="L1864" s="400" t="str">
        <f>IFERROR(VLOOKUP(C1864,[1]資料庫!$K$3:$AA$10,17,FALSE),"")</f>
        <v/>
      </c>
      <c r="M1864" s="400"/>
      <c r="O1864" s="75"/>
    </row>
    <row r="1865" spans="1:17" x14ac:dyDescent="0.25">
      <c r="A1865" s="75"/>
      <c r="B1865" s="75"/>
      <c r="H1865" s="524" t="s">
        <v>67</v>
      </c>
      <c r="I1865" s="525"/>
      <c r="J1865" s="525"/>
      <c r="K1865" s="54">
        <f t="shared" ref="K1865" si="62">SUM(K1829:K1864)</f>
        <v>0</v>
      </c>
      <c r="L1865" s="47"/>
      <c r="M1865" s="47"/>
      <c r="N1865" s="49"/>
      <c r="O1865" s="94">
        <f t="shared" ref="O1865" si="63">SUM(N1829:N1864)</f>
        <v>0</v>
      </c>
      <c r="P1865" s="47"/>
    </row>
    <row r="1866" spans="1:17" x14ac:dyDescent="0.25">
      <c r="A1866" s="403" t="str">
        <f>料單!A1727</f>
        <v>櫃名</v>
      </c>
      <c r="B1866" s="403" t="str">
        <f>料單!C1727</f>
        <v>專案</v>
      </c>
    </row>
    <row r="1867" spans="1:17" x14ac:dyDescent="0.25">
      <c r="A1867" s="403">
        <f>料單!A1728</f>
        <v>0</v>
      </c>
      <c r="B1867" s="403">
        <f>料單!C1728</f>
        <v>0</v>
      </c>
    </row>
    <row r="1868" spans="1:17" x14ac:dyDescent="0.25">
      <c r="A1868" s="403">
        <f>料單!A1729</f>
        <v>0</v>
      </c>
      <c r="B1868" s="403">
        <f>料單!C1729</f>
        <v>45001</v>
      </c>
    </row>
    <row r="1869" spans="1:17" x14ac:dyDescent="0.25">
      <c r="A1869" s="403">
        <f>料單!A1730</f>
        <v>0</v>
      </c>
      <c r="B1869" s="403">
        <f>料單!C1730</f>
        <v>45002</v>
      </c>
    </row>
    <row r="1870" spans="1:17" x14ac:dyDescent="0.25">
      <c r="A1870" s="403">
        <f>料單!A1731</f>
        <v>0</v>
      </c>
      <c r="B1870" s="403">
        <f>料單!C1731</f>
        <v>45003</v>
      </c>
    </row>
    <row r="1871" spans="1:17" x14ac:dyDescent="0.25">
      <c r="A1871" s="46" t="s">
        <v>79</v>
      </c>
      <c r="B1871" s="46" t="s">
        <v>236</v>
      </c>
      <c r="C1871" s="46" t="s">
        <v>1651</v>
      </c>
      <c r="D1871" s="46" t="s">
        <v>81</v>
      </c>
      <c r="E1871" s="46" t="s">
        <v>0</v>
      </c>
      <c r="F1871" s="46" t="s">
        <v>17</v>
      </c>
      <c r="G1871" s="46" t="s">
        <v>1</v>
      </c>
      <c r="H1871" s="46" t="s">
        <v>17</v>
      </c>
      <c r="I1871" s="46" t="s">
        <v>85</v>
      </c>
      <c r="J1871" s="46" t="s">
        <v>66</v>
      </c>
      <c r="K1871" s="61" t="s">
        <v>2726</v>
      </c>
      <c r="L1871" s="46" t="s">
        <v>87</v>
      </c>
      <c r="M1871" s="46" t="s">
        <v>234</v>
      </c>
      <c r="N1871" s="50" t="s">
        <v>88</v>
      </c>
      <c r="O1871" s="46" t="s">
        <v>9</v>
      </c>
      <c r="Q1871" s="75">
        <f>[2]料單!R1749</f>
        <v>0</v>
      </c>
    </row>
    <row r="1872" spans="1:17" x14ac:dyDescent="0.25">
      <c r="A1872" s="75"/>
      <c r="B1872" s="75"/>
      <c r="O1872" s="75"/>
    </row>
    <row r="1873" spans="1:15" x14ac:dyDescent="0.25">
      <c r="A1873" s="75"/>
      <c r="B1873" s="75"/>
      <c r="O1873" s="75"/>
    </row>
    <row r="1874" spans="1:15" x14ac:dyDescent="0.25">
      <c r="A1874" s="75"/>
      <c r="B1874" s="75"/>
      <c r="O1874" s="75"/>
    </row>
    <row r="1875" spans="1:15" x14ac:dyDescent="0.25">
      <c r="A1875" s="75"/>
      <c r="B1875" s="75"/>
      <c r="O1875" s="75"/>
    </row>
    <row r="1876" spans="1:15" x14ac:dyDescent="0.25">
      <c r="A1876" s="75"/>
      <c r="B1876" s="75"/>
      <c r="O1876" s="75"/>
    </row>
    <row r="1877" spans="1:15" x14ac:dyDescent="0.25">
      <c r="A1877" s="75"/>
      <c r="B1877" s="75"/>
      <c r="O1877" s="75"/>
    </row>
    <row r="1878" spans="1:15" x14ac:dyDescent="0.25">
      <c r="A1878" s="75"/>
      <c r="B1878" s="75"/>
      <c r="O1878" s="75"/>
    </row>
    <row r="1879" spans="1:15" x14ac:dyDescent="0.25">
      <c r="A1879" s="75"/>
      <c r="B1879" s="75"/>
      <c r="O1879" s="75"/>
    </row>
    <row r="1880" spans="1:15" x14ac:dyDescent="0.25">
      <c r="A1880" s="75"/>
      <c r="B1880" s="75"/>
      <c r="O1880" s="75"/>
    </row>
    <row r="1881" spans="1:15" x14ac:dyDescent="0.25">
      <c r="A1881" s="75"/>
      <c r="B1881" s="75"/>
      <c r="O1881" s="75"/>
    </row>
    <row r="1882" spans="1:15" x14ac:dyDescent="0.25">
      <c r="A1882" s="75"/>
      <c r="B1882" s="75"/>
      <c r="O1882" s="75"/>
    </row>
    <row r="1883" spans="1:15" x14ac:dyDescent="0.25">
      <c r="A1883" s="75"/>
      <c r="B1883" s="75"/>
      <c r="O1883" s="75"/>
    </row>
    <row r="1884" spans="1:15" x14ac:dyDescent="0.25">
      <c r="A1884" s="75"/>
      <c r="B1884" s="75"/>
      <c r="O1884" s="75"/>
    </row>
    <row r="1885" spans="1:15" x14ac:dyDescent="0.25">
      <c r="A1885" s="75"/>
      <c r="B1885" s="75"/>
      <c r="O1885" s="75"/>
    </row>
    <row r="1886" spans="1:15" x14ac:dyDescent="0.25">
      <c r="A1886" s="75"/>
      <c r="B1886" s="75"/>
      <c r="O1886" s="75"/>
    </row>
    <row r="1887" spans="1:15" x14ac:dyDescent="0.25">
      <c r="A1887" s="75"/>
      <c r="B1887" s="75"/>
      <c r="O1887" s="75"/>
    </row>
    <row r="1888" spans="1:15" x14ac:dyDescent="0.25">
      <c r="A1888" s="75"/>
      <c r="B1888" s="75"/>
      <c r="O1888" s="75"/>
    </row>
    <row r="1889" spans="1:15" x14ac:dyDescent="0.25">
      <c r="A1889" s="75"/>
      <c r="B1889" s="75"/>
      <c r="O1889" s="75"/>
    </row>
    <row r="1890" spans="1:15" x14ac:dyDescent="0.25">
      <c r="A1890" s="75"/>
      <c r="B1890" s="75"/>
      <c r="O1890" s="75"/>
    </row>
    <row r="1891" spans="1:15" x14ac:dyDescent="0.25">
      <c r="A1891" s="75"/>
      <c r="B1891" s="75"/>
      <c r="O1891" s="75"/>
    </row>
    <row r="1892" spans="1:15" x14ac:dyDescent="0.25">
      <c r="A1892" s="75"/>
      <c r="B1892" s="75"/>
      <c r="O1892" s="75"/>
    </row>
    <row r="1893" spans="1:15" x14ac:dyDescent="0.25">
      <c r="A1893" s="75"/>
      <c r="B1893" s="75"/>
      <c r="O1893" s="75"/>
    </row>
    <row r="1894" spans="1:15" x14ac:dyDescent="0.25">
      <c r="A1894" s="75"/>
      <c r="B1894" s="75"/>
      <c r="O1894" s="75"/>
    </row>
    <row r="1895" spans="1:15" x14ac:dyDescent="0.25">
      <c r="A1895" s="75"/>
      <c r="B1895" s="75"/>
      <c r="O1895" s="75"/>
    </row>
    <row r="1896" spans="1:15" x14ac:dyDescent="0.25">
      <c r="A1896" s="75"/>
      <c r="B1896" s="75"/>
      <c r="O1896" s="75"/>
    </row>
    <row r="1897" spans="1:15" x14ac:dyDescent="0.25">
      <c r="A1897" s="75"/>
      <c r="B1897" s="75"/>
      <c r="O1897" s="75"/>
    </row>
    <row r="1898" spans="1:15" x14ac:dyDescent="0.25">
      <c r="A1898" s="75"/>
      <c r="B1898" s="75"/>
      <c r="O1898" s="75"/>
    </row>
    <row r="1899" spans="1:15" x14ac:dyDescent="0.25">
      <c r="A1899" s="75"/>
      <c r="B1899" s="75"/>
      <c r="O1899" s="75"/>
    </row>
    <row r="1900" spans="1:15" x14ac:dyDescent="0.25">
      <c r="A1900" s="75"/>
      <c r="B1900" s="75"/>
      <c r="O1900" s="75"/>
    </row>
    <row r="1901" spans="1:15" x14ac:dyDescent="0.25">
      <c r="A1901" s="75"/>
      <c r="B1901" s="75"/>
      <c r="O1901" s="75"/>
    </row>
    <row r="1902" spans="1:15" x14ac:dyDescent="0.25">
      <c r="A1902" s="75"/>
      <c r="B1902" s="402" t="s">
        <v>1650</v>
      </c>
      <c r="C1902" s="400"/>
      <c r="D1902" s="400"/>
      <c r="E1902" s="400"/>
      <c r="F1902" s="400"/>
      <c r="G1902" s="400"/>
      <c r="H1902" s="400"/>
      <c r="I1902" s="400"/>
      <c r="J1902" s="400"/>
      <c r="K1902" s="401"/>
      <c r="L1902" s="400" t="str">
        <f>IFERROR(VLOOKUP(C1902,[1]資料庫!$K$3:$AA$10,17,FALSE),"")</f>
        <v/>
      </c>
      <c r="M1902" s="400"/>
      <c r="O1902" s="75"/>
    </row>
    <row r="1903" spans="1:15" x14ac:dyDescent="0.25">
      <c r="A1903" s="75"/>
      <c r="B1903" s="402" t="s">
        <v>1649</v>
      </c>
      <c r="C1903" s="400"/>
      <c r="D1903" s="400"/>
      <c r="E1903" s="400"/>
      <c r="F1903" s="400"/>
      <c r="G1903" s="400"/>
      <c r="H1903" s="400"/>
      <c r="I1903" s="400"/>
      <c r="J1903" s="400"/>
      <c r="K1903" s="401"/>
      <c r="L1903" s="400" t="str">
        <f>IFERROR(VLOOKUP(C1903,[1]資料庫!$K$3:$AA$10,17,FALSE),"")</f>
        <v/>
      </c>
      <c r="M1903" s="400"/>
      <c r="O1903" s="75"/>
    </row>
    <row r="1904" spans="1:15" x14ac:dyDescent="0.25">
      <c r="A1904" s="75"/>
      <c r="B1904" s="402" t="s">
        <v>365</v>
      </c>
      <c r="C1904" s="400"/>
      <c r="D1904" s="400"/>
      <c r="E1904" s="400"/>
      <c r="F1904" s="400"/>
      <c r="G1904" s="400"/>
      <c r="H1904" s="400"/>
      <c r="I1904" s="400"/>
      <c r="J1904" s="400"/>
      <c r="K1904" s="401"/>
      <c r="L1904" s="400" t="str">
        <f>IFERROR(VLOOKUP(C1904,[1]資料庫!$K$3:$AA$10,17,FALSE),"")</f>
        <v/>
      </c>
      <c r="M1904" s="400"/>
      <c r="O1904" s="75"/>
    </row>
    <row r="1905" spans="1:17" x14ac:dyDescent="0.25">
      <c r="A1905" s="75"/>
      <c r="B1905" s="402" t="s">
        <v>1648</v>
      </c>
      <c r="C1905" s="400"/>
      <c r="D1905" s="400"/>
      <c r="E1905" s="400"/>
      <c r="F1905" s="400"/>
      <c r="G1905" s="400"/>
      <c r="H1905" s="400"/>
      <c r="I1905" s="400"/>
      <c r="J1905" s="400"/>
      <c r="K1905" s="401"/>
      <c r="L1905" s="400" t="str">
        <f>IFERROR(VLOOKUP(C1905,[1]資料庫!$K$3:$AA$10,17,FALSE),"")</f>
        <v/>
      </c>
      <c r="M1905" s="400"/>
      <c r="O1905" s="75"/>
    </row>
    <row r="1906" spans="1:17" x14ac:dyDescent="0.25">
      <c r="A1906" s="75"/>
      <c r="B1906" s="402" t="s">
        <v>120</v>
      </c>
      <c r="C1906" s="400"/>
      <c r="D1906" s="400"/>
      <c r="E1906" s="400"/>
      <c r="F1906" s="400"/>
      <c r="G1906" s="400"/>
      <c r="H1906" s="400"/>
      <c r="I1906" s="400"/>
      <c r="J1906" s="400"/>
      <c r="K1906" s="401"/>
      <c r="L1906" s="400" t="str">
        <f>IFERROR(VLOOKUP(C1906,[1]資料庫!$K$3:$AA$10,17,FALSE),"")</f>
        <v/>
      </c>
      <c r="M1906" s="400"/>
      <c r="O1906" s="75"/>
    </row>
    <row r="1907" spans="1:17" x14ac:dyDescent="0.25">
      <c r="A1907" s="75"/>
      <c r="B1907" s="402" t="s">
        <v>1647</v>
      </c>
      <c r="C1907" s="400"/>
      <c r="D1907" s="400"/>
      <c r="E1907" s="400"/>
      <c r="F1907" s="400"/>
      <c r="G1907" s="400"/>
      <c r="H1907" s="400"/>
      <c r="I1907" s="400"/>
      <c r="J1907" s="400"/>
      <c r="K1907" s="401"/>
      <c r="L1907" s="400" t="str">
        <f>IFERROR(VLOOKUP(C1907,[1]資料庫!$K$3:$AA$10,17,FALSE),"")</f>
        <v/>
      </c>
      <c r="M1907" s="400"/>
      <c r="O1907" s="75"/>
    </row>
    <row r="1908" spans="1:17" x14ac:dyDescent="0.25">
      <c r="A1908" s="75"/>
      <c r="B1908" s="75"/>
      <c r="H1908" s="524" t="s">
        <v>67</v>
      </c>
      <c r="I1908" s="525"/>
      <c r="J1908" s="525"/>
      <c r="K1908" s="54">
        <f t="shared" ref="K1908" si="64">SUM(K1872:K1907)</f>
        <v>0</v>
      </c>
      <c r="L1908" s="47"/>
      <c r="M1908" s="47"/>
      <c r="N1908" s="49"/>
      <c r="O1908" s="94">
        <f t="shared" ref="O1908" si="65">SUM(N1872:N1907)</f>
        <v>0</v>
      </c>
      <c r="P1908" s="47"/>
    </row>
    <row r="1909" spans="1:17" x14ac:dyDescent="0.25">
      <c r="A1909" s="403">
        <f>料單!A1770</f>
        <v>0</v>
      </c>
      <c r="B1909" s="403">
        <f>料單!C1770</f>
        <v>0</v>
      </c>
    </row>
    <row r="1910" spans="1:17" x14ac:dyDescent="0.25">
      <c r="A1910" s="403">
        <f>料單!A1771</f>
        <v>0</v>
      </c>
      <c r="B1910" s="403">
        <f>料單!C1771</f>
        <v>0</v>
      </c>
    </row>
    <row r="1911" spans="1:17" x14ac:dyDescent="0.25">
      <c r="A1911" s="403">
        <f>料單!A1772</f>
        <v>0</v>
      </c>
      <c r="B1911" s="403">
        <f>料單!C1772</f>
        <v>0</v>
      </c>
    </row>
    <row r="1912" spans="1:17" x14ac:dyDescent="0.25">
      <c r="A1912" s="403">
        <f>料單!A1773</f>
        <v>0</v>
      </c>
      <c r="B1912" s="403">
        <f>料單!C1773</f>
        <v>0</v>
      </c>
    </row>
    <row r="1913" spans="1:17" x14ac:dyDescent="0.25">
      <c r="A1913" s="403">
        <f>料單!A1774</f>
        <v>0</v>
      </c>
      <c r="B1913" s="403">
        <f>料單!C1774</f>
        <v>0</v>
      </c>
    </row>
    <row r="1914" spans="1:17" x14ac:dyDescent="0.25">
      <c r="A1914" s="46" t="s">
        <v>79</v>
      </c>
      <c r="B1914" s="46" t="s">
        <v>236</v>
      </c>
      <c r="C1914" s="46" t="s">
        <v>1651</v>
      </c>
      <c r="D1914" s="46" t="s">
        <v>81</v>
      </c>
      <c r="E1914" s="46" t="s">
        <v>0</v>
      </c>
      <c r="F1914" s="46" t="s">
        <v>17</v>
      </c>
      <c r="G1914" s="46" t="s">
        <v>1</v>
      </c>
      <c r="H1914" s="46" t="s">
        <v>17</v>
      </c>
      <c r="I1914" s="46" t="s">
        <v>85</v>
      </c>
      <c r="J1914" s="46" t="s">
        <v>66</v>
      </c>
      <c r="K1914" s="61" t="s">
        <v>2726</v>
      </c>
      <c r="L1914" s="46" t="s">
        <v>87</v>
      </c>
      <c r="M1914" s="46" t="s">
        <v>234</v>
      </c>
      <c r="N1914" s="50" t="s">
        <v>88</v>
      </c>
      <c r="O1914" s="46" t="s">
        <v>9</v>
      </c>
      <c r="Q1914" s="75">
        <f>[2]料單!R1792</f>
        <v>0</v>
      </c>
    </row>
    <row r="1915" spans="1:17" x14ac:dyDescent="0.25">
      <c r="A1915" s="75"/>
      <c r="B1915" s="75"/>
      <c r="N1915" s="35">
        <f t="shared" ref="N1915:N1931" si="66">IFERROR((K1915*M1915),"")</f>
        <v>0</v>
      </c>
      <c r="O1915" s="75"/>
    </row>
    <row r="1916" spans="1:17" x14ac:dyDescent="0.25">
      <c r="A1916" s="75"/>
      <c r="B1916" s="75"/>
      <c r="N1916" s="35">
        <f t="shared" si="66"/>
        <v>0</v>
      </c>
      <c r="O1916" s="75"/>
    </row>
    <row r="1917" spans="1:17" x14ac:dyDescent="0.25">
      <c r="A1917" s="75"/>
      <c r="B1917" s="75"/>
      <c r="N1917" s="35">
        <f t="shared" si="66"/>
        <v>0</v>
      </c>
      <c r="O1917" s="75"/>
    </row>
    <row r="1918" spans="1:17" x14ac:dyDescent="0.25">
      <c r="A1918" s="75"/>
      <c r="B1918" s="75"/>
      <c r="N1918" s="35">
        <f t="shared" si="66"/>
        <v>0</v>
      </c>
      <c r="O1918" s="75"/>
    </row>
    <row r="1919" spans="1:17" x14ac:dyDescent="0.25">
      <c r="A1919" s="75"/>
      <c r="B1919" s="75"/>
      <c r="N1919" s="35">
        <f t="shared" si="66"/>
        <v>0</v>
      </c>
      <c r="O1919" s="75"/>
    </row>
    <row r="1920" spans="1:17" x14ac:dyDescent="0.25">
      <c r="A1920" s="75"/>
      <c r="B1920" s="75"/>
      <c r="N1920" s="35">
        <f t="shared" si="66"/>
        <v>0</v>
      </c>
      <c r="O1920" s="75"/>
    </row>
    <row r="1921" spans="1:15" x14ac:dyDescent="0.25">
      <c r="A1921" s="75"/>
      <c r="B1921" s="75"/>
      <c r="N1921" s="35">
        <f t="shared" si="66"/>
        <v>0</v>
      </c>
      <c r="O1921" s="75"/>
    </row>
    <row r="1922" spans="1:15" x14ac:dyDescent="0.25">
      <c r="A1922" s="75"/>
      <c r="B1922" s="75"/>
      <c r="N1922" s="35">
        <f t="shared" si="66"/>
        <v>0</v>
      </c>
      <c r="O1922" s="75"/>
    </row>
    <row r="1923" spans="1:15" x14ac:dyDescent="0.25">
      <c r="A1923" s="75"/>
      <c r="B1923" s="75"/>
      <c r="N1923" s="35">
        <f t="shared" si="66"/>
        <v>0</v>
      </c>
      <c r="O1923" s="75"/>
    </row>
    <row r="1924" spans="1:15" x14ac:dyDescent="0.25">
      <c r="A1924" s="75"/>
      <c r="B1924" s="75"/>
      <c r="N1924" s="35">
        <f t="shared" si="66"/>
        <v>0</v>
      </c>
      <c r="O1924" s="75"/>
    </row>
    <row r="1925" spans="1:15" x14ac:dyDescent="0.25">
      <c r="A1925" s="75"/>
      <c r="B1925" s="75"/>
      <c r="N1925" s="35">
        <f t="shared" si="66"/>
        <v>0</v>
      </c>
      <c r="O1925" s="75"/>
    </row>
    <row r="1926" spans="1:15" x14ac:dyDescent="0.25">
      <c r="A1926" s="75"/>
      <c r="B1926" s="75"/>
      <c r="N1926" s="35">
        <f t="shared" si="66"/>
        <v>0</v>
      </c>
      <c r="O1926" s="75"/>
    </row>
    <row r="1927" spans="1:15" x14ac:dyDescent="0.25">
      <c r="A1927" s="75"/>
      <c r="B1927" s="75"/>
      <c r="N1927" s="35">
        <f t="shared" si="66"/>
        <v>0</v>
      </c>
      <c r="O1927" s="75"/>
    </row>
    <row r="1928" spans="1:15" x14ac:dyDescent="0.25">
      <c r="A1928" s="75"/>
      <c r="B1928" s="75"/>
      <c r="N1928" s="35">
        <f t="shared" si="66"/>
        <v>0</v>
      </c>
      <c r="O1928" s="75"/>
    </row>
    <row r="1929" spans="1:15" x14ac:dyDescent="0.25">
      <c r="A1929" s="75"/>
      <c r="B1929" s="75"/>
      <c r="N1929" s="35">
        <f t="shared" si="66"/>
        <v>0</v>
      </c>
      <c r="O1929" s="75"/>
    </row>
    <row r="1930" spans="1:15" x14ac:dyDescent="0.25">
      <c r="A1930" s="75"/>
      <c r="B1930" s="75"/>
      <c r="N1930" s="35">
        <f t="shared" si="66"/>
        <v>0</v>
      </c>
      <c r="O1930" s="75"/>
    </row>
    <row r="1931" spans="1:15" x14ac:dyDescent="0.25">
      <c r="A1931" s="75"/>
      <c r="B1931" s="75"/>
      <c r="N1931" s="35">
        <f t="shared" si="66"/>
        <v>0</v>
      </c>
      <c r="O1931" s="75"/>
    </row>
    <row r="1932" spans="1:15" x14ac:dyDescent="0.25">
      <c r="A1932" s="75"/>
      <c r="B1932" s="75"/>
      <c r="O1932" s="75"/>
    </row>
    <row r="1933" spans="1:15" x14ac:dyDescent="0.25">
      <c r="A1933" s="75"/>
      <c r="B1933" s="75"/>
      <c r="O1933" s="75"/>
    </row>
    <row r="1934" spans="1:15" x14ac:dyDescent="0.25">
      <c r="A1934" s="75"/>
      <c r="B1934" s="75"/>
      <c r="O1934" s="75"/>
    </row>
    <row r="1935" spans="1:15" x14ac:dyDescent="0.25">
      <c r="A1935" s="75"/>
      <c r="B1935" s="75"/>
      <c r="O1935" s="75"/>
    </row>
    <row r="1936" spans="1:15" x14ac:dyDescent="0.25">
      <c r="A1936" s="75"/>
      <c r="B1936" s="75"/>
      <c r="O1936" s="75"/>
    </row>
    <row r="1937" spans="1:16" x14ac:dyDescent="0.25">
      <c r="A1937" s="75"/>
      <c r="B1937" s="75"/>
      <c r="O1937" s="75"/>
    </row>
    <row r="1938" spans="1:16" x14ac:dyDescent="0.25">
      <c r="A1938" s="75"/>
      <c r="B1938" s="75"/>
      <c r="O1938" s="75"/>
    </row>
    <row r="1939" spans="1:16" x14ac:dyDescent="0.25">
      <c r="A1939" s="75"/>
      <c r="B1939" s="75"/>
      <c r="O1939" s="75"/>
    </row>
    <row r="1940" spans="1:16" x14ac:dyDescent="0.25">
      <c r="A1940" s="75"/>
      <c r="B1940" s="75"/>
      <c r="O1940" s="75"/>
    </row>
    <row r="1941" spans="1:16" x14ac:dyDescent="0.25">
      <c r="A1941" s="75"/>
      <c r="B1941" s="75"/>
      <c r="O1941" s="75"/>
    </row>
    <row r="1942" spans="1:16" x14ac:dyDescent="0.25">
      <c r="A1942" s="75"/>
      <c r="B1942" s="75"/>
      <c r="O1942" s="75"/>
    </row>
    <row r="1943" spans="1:16" x14ac:dyDescent="0.25">
      <c r="A1943" s="75"/>
      <c r="B1943" s="75"/>
      <c r="O1943" s="75"/>
    </row>
    <row r="1944" spans="1:16" x14ac:dyDescent="0.25">
      <c r="A1944" s="75"/>
      <c r="B1944" s="75"/>
      <c r="O1944" s="75"/>
    </row>
    <row r="1945" spans="1:16" x14ac:dyDescent="0.25">
      <c r="A1945" s="75"/>
      <c r="B1945" s="402" t="s">
        <v>1650</v>
      </c>
      <c r="C1945" s="400"/>
      <c r="D1945" s="400"/>
      <c r="E1945" s="400"/>
      <c r="F1945" s="400"/>
      <c r="G1945" s="400"/>
      <c r="H1945" s="400"/>
      <c r="I1945" s="400"/>
      <c r="J1945" s="400"/>
      <c r="K1945" s="401"/>
      <c r="L1945" s="400" t="str">
        <f>IFERROR(VLOOKUP(C1945,[1]資料庫!$K$3:$AA$10,17,FALSE),"")</f>
        <v/>
      </c>
      <c r="M1945" s="400"/>
      <c r="O1945" s="75"/>
    </row>
    <row r="1946" spans="1:16" x14ac:dyDescent="0.25">
      <c r="A1946" s="75"/>
      <c r="B1946" s="402" t="s">
        <v>1649</v>
      </c>
      <c r="C1946" s="400"/>
      <c r="D1946" s="400"/>
      <c r="E1946" s="400"/>
      <c r="F1946" s="400"/>
      <c r="G1946" s="400"/>
      <c r="H1946" s="400"/>
      <c r="I1946" s="400"/>
      <c r="J1946" s="400"/>
      <c r="K1946" s="401"/>
      <c r="L1946" s="400" t="str">
        <f>IFERROR(VLOOKUP(C1946,[1]資料庫!$K$3:$AA$10,17,FALSE),"")</f>
        <v/>
      </c>
      <c r="M1946" s="400"/>
      <c r="O1946" s="75"/>
    </row>
    <row r="1947" spans="1:16" x14ac:dyDescent="0.25">
      <c r="A1947" s="75"/>
      <c r="B1947" s="402" t="s">
        <v>365</v>
      </c>
      <c r="C1947" s="400"/>
      <c r="D1947" s="400"/>
      <c r="E1947" s="400"/>
      <c r="F1947" s="400"/>
      <c r="G1947" s="400"/>
      <c r="H1947" s="400"/>
      <c r="I1947" s="400"/>
      <c r="J1947" s="400"/>
      <c r="K1947" s="401"/>
      <c r="L1947" s="400" t="str">
        <f>IFERROR(VLOOKUP(C1947,[1]資料庫!$K$3:$AA$10,17,FALSE),"")</f>
        <v/>
      </c>
      <c r="M1947" s="400"/>
      <c r="O1947" s="75"/>
    </row>
    <row r="1948" spans="1:16" x14ac:dyDescent="0.25">
      <c r="A1948" s="75"/>
      <c r="B1948" s="402" t="s">
        <v>1648</v>
      </c>
      <c r="C1948" s="400"/>
      <c r="D1948" s="400"/>
      <c r="E1948" s="400"/>
      <c r="F1948" s="400"/>
      <c r="G1948" s="400"/>
      <c r="H1948" s="400"/>
      <c r="I1948" s="400"/>
      <c r="J1948" s="400"/>
      <c r="K1948" s="401"/>
      <c r="L1948" s="400" t="str">
        <f>IFERROR(VLOOKUP(C1948,[1]資料庫!$K$3:$AA$10,17,FALSE),"")</f>
        <v/>
      </c>
      <c r="M1948" s="400"/>
      <c r="O1948" s="75"/>
    </row>
    <row r="1949" spans="1:16" x14ac:dyDescent="0.25">
      <c r="A1949" s="75"/>
      <c r="B1949" s="402" t="s">
        <v>120</v>
      </c>
      <c r="C1949" s="400"/>
      <c r="D1949" s="400"/>
      <c r="E1949" s="400"/>
      <c r="F1949" s="400"/>
      <c r="G1949" s="400"/>
      <c r="H1949" s="400"/>
      <c r="I1949" s="400"/>
      <c r="J1949" s="400"/>
      <c r="K1949" s="401"/>
      <c r="L1949" s="400" t="str">
        <f>IFERROR(VLOOKUP(C1949,[1]資料庫!$K$3:$AA$10,17,FALSE),"")</f>
        <v/>
      </c>
      <c r="M1949" s="400"/>
      <c r="O1949" s="75"/>
    </row>
    <row r="1950" spans="1:16" x14ac:dyDescent="0.25">
      <c r="A1950" s="75"/>
      <c r="B1950" s="402" t="s">
        <v>1647</v>
      </c>
      <c r="C1950" s="400"/>
      <c r="D1950" s="400"/>
      <c r="E1950" s="400"/>
      <c r="F1950" s="400"/>
      <c r="G1950" s="400"/>
      <c r="H1950" s="400"/>
      <c r="I1950" s="400"/>
      <c r="J1950" s="400"/>
      <c r="K1950" s="401"/>
      <c r="L1950" s="400" t="str">
        <f>IFERROR(VLOOKUP(C1950,[1]資料庫!$K$3:$AA$10,17,FALSE),"")</f>
        <v/>
      </c>
      <c r="M1950" s="400"/>
      <c r="O1950" s="75"/>
    </row>
    <row r="1951" spans="1:16" x14ac:dyDescent="0.25">
      <c r="A1951" s="75"/>
      <c r="B1951" s="75"/>
      <c r="H1951" s="524" t="s">
        <v>67</v>
      </c>
      <c r="I1951" s="525"/>
      <c r="J1951" s="525"/>
      <c r="K1951" s="54">
        <f t="shared" ref="K1951" si="67">SUM(K1915:K1950)</f>
        <v>0</v>
      </c>
      <c r="L1951" s="47"/>
      <c r="M1951" s="47"/>
      <c r="N1951" s="49"/>
      <c r="O1951" s="94">
        <f t="shared" ref="O1951" si="68">SUM(N1915:N1950)</f>
        <v>0</v>
      </c>
      <c r="P1951" s="47"/>
    </row>
    <row r="1952" spans="1:16" x14ac:dyDescent="0.25">
      <c r="A1952" s="403">
        <f>料單!A1813</f>
        <v>0</v>
      </c>
      <c r="B1952" s="403">
        <f>料單!C1813</f>
        <v>0</v>
      </c>
    </row>
    <row r="1953" spans="1:17" x14ac:dyDescent="0.25">
      <c r="A1953" s="403">
        <f>料單!A1814</f>
        <v>0</v>
      </c>
      <c r="B1953" s="403">
        <f>料單!C1814</f>
        <v>0</v>
      </c>
    </row>
    <row r="1954" spans="1:17" x14ac:dyDescent="0.25">
      <c r="A1954" s="403">
        <f>料單!A1815</f>
        <v>0</v>
      </c>
      <c r="B1954" s="403">
        <f>料單!C1815</f>
        <v>0</v>
      </c>
    </row>
    <row r="1955" spans="1:17" x14ac:dyDescent="0.25">
      <c r="A1955" s="403">
        <f>料單!A1816</f>
        <v>0</v>
      </c>
      <c r="B1955" s="403">
        <f>料單!C1816</f>
        <v>0</v>
      </c>
    </row>
    <row r="1956" spans="1:17" x14ac:dyDescent="0.25">
      <c r="A1956" s="403">
        <f>料單!A1817</f>
        <v>0</v>
      </c>
      <c r="B1956" s="403">
        <f>料單!C1817</f>
        <v>0</v>
      </c>
    </row>
    <row r="1957" spans="1:17" x14ac:dyDescent="0.25">
      <c r="A1957" s="46" t="s">
        <v>79</v>
      </c>
      <c r="B1957" s="46" t="s">
        <v>236</v>
      </c>
      <c r="C1957" s="46" t="s">
        <v>1651</v>
      </c>
      <c r="D1957" s="46" t="s">
        <v>81</v>
      </c>
      <c r="E1957" s="46" t="s">
        <v>0</v>
      </c>
      <c r="F1957" s="46" t="s">
        <v>17</v>
      </c>
      <c r="G1957" s="46" t="s">
        <v>1</v>
      </c>
      <c r="H1957" s="46" t="s">
        <v>17</v>
      </c>
      <c r="I1957" s="46" t="s">
        <v>85</v>
      </c>
      <c r="J1957" s="46" t="s">
        <v>66</v>
      </c>
      <c r="K1957" s="61" t="s">
        <v>2726</v>
      </c>
      <c r="L1957" s="46" t="s">
        <v>87</v>
      </c>
      <c r="M1957" s="46" t="s">
        <v>234</v>
      </c>
      <c r="N1957" s="50" t="s">
        <v>88</v>
      </c>
      <c r="O1957" s="46" t="s">
        <v>9</v>
      </c>
      <c r="Q1957" s="75">
        <f>[2]料單!R1835</f>
        <v>0</v>
      </c>
    </row>
    <row r="1958" spans="1:17" x14ac:dyDescent="0.25">
      <c r="A1958" s="75"/>
      <c r="B1958" s="75"/>
      <c r="O1958" s="75"/>
    </row>
    <row r="1959" spans="1:17" x14ac:dyDescent="0.25">
      <c r="A1959" s="75"/>
      <c r="B1959" s="75"/>
      <c r="O1959" s="75"/>
    </row>
    <row r="1960" spans="1:17" x14ac:dyDescent="0.25">
      <c r="A1960" s="75"/>
      <c r="B1960" s="75"/>
      <c r="O1960" s="75"/>
    </row>
    <row r="1961" spans="1:17" x14ac:dyDescent="0.25">
      <c r="A1961" s="75"/>
      <c r="B1961" s="75"/>
      <c r="O1961" s="75"/>
    </row>
    <row r="1962" spans="1:17" x14ac:dyDescent="0.25">
      <c r="A1962" s="75"/>
      <c r="B1962" s="75"/>
      <c r="O1962" s="75"/>
    </row>
    <row r="1963" spans="1:17" x14ac:dyDescent="0.25">
      <c r="A1963" s="75"/>
      <c r="B1963" s="75"/>
      <c r="O1963" s="75"/>
    </row>
    <row r="1964" spans="1:17" x14ac:dyDescent="0.25">
      <c r="A1964" s="75"/>
      <c r="B1964" s="75"/>
      <c r="O1964" s="75"/>
    </row>
    <row r="1965" spans="1:17" x14ac:dyDescent="0.25">
      <c r="A1965" s="75"/>
      <c r="B1965" s="75"/>
      <c r="O1965" s="75"/>
    </row>
    <row r="1966" spans="1:17" x14ac:dyDescent="0.25">
      <c r="A1966" s="75"/>
      <c r="B1966" s="75"/>
      <c r="O1966" s="75"/>
    </row>
    <row r="1967" spans="1:17" x14ac:dyDescent="0.25">
      <c r="A1967" s="75"/>
      <c r="B1967" s="75"/>
      <c r="O1967" s="75"/>
    </row>
    <row r="1968" spans="1:17" x14ac:dyDescent="0.25">
      <c r="A1968" s="75"/>
      <c r="B1968" s="75"/>
      <c r="O1968" s="75"/>
    </row>
    <row r="1969" spans="1:15" x14ac:dyDescent="0.25">
      <c r="A1969" s="75"/>
      <c r="B1969" s="75"/>
      <c r="O1969" s="75"/>
    </row>
    <row r="1970" spans="1:15" x14ac:dyDescent="0.25">
      <c r="A1970" s="75"/>
      <c r="B1970" s="75"/>
      <c r="O1970" s="75"/>
    </row>
    <row r="1971" spans="1:15" x14ac:dyDescent="0.25">
      <c r="A1971" s="75"/>
      <c r="B1971" s="75"/>
      <c r="O1971" s="75"/>
    </row>
    <row r="1972" spans="1:15" x14ac:dyDescent="0.25">
      <c r="A1972" s="75"/>
      <c r="B1972" s="75"/>
      <c r="O1972" s="75"/>
    </row>
    <row r="1973" spans="1:15" x14ac:dyDescent="0.25">
      <c r="A1973" s="75"/>
      <c r="B1973" s="75"/>
      <c r="O1973" s="75"/>
    </row>
    <row r="1974" spans="1:15" x14ac:dyDescent="0.25">
      <c r="A1974" s="75"/>
      <c r="B1974" s="75"/>
      <c r="O1974" s="75"/>
    </row>
    <row r="1975" spans="1:15" x14ac:dyDescent="0.25">
      <c r="A1975" s="75"/>
      <c r="B1975" s="75"/>
      <c r="O1975" s="75"/>
    </row>
    <row r="1976" spans="1:15" x14ac:dyDescent="0.25">
      <c r="A1976" s="75"/>
      <c r="B1976" s="75"/>
      <c r="O1976" s="75"/>
    </row>
    <row r="1977" spans="1:15" x14ac:dyDescent="0.25">
      <c r="A1977" s="75"/>
      <c r="B1977" s="75"/>
      <c r="O1977" s="75"/>
    </row>
    <row r="1978" spans="1:15" x14ac:dyDescent="0.25">
      <c r="A1978" s="75"/>
      <c r="B1978" s="75"/>
      <c r="O1978" s="75"/>
    </row>
    <row r="1979" spans="1:15" x14ac:dyDescent="0.25">
      <c r="A1979" s="75"/>
      <c r="B1979" s="75"/>
      <c r="O1979" s="75"/>
    </row>
    <row r="1980" spans="1:15" x14ac:dyDescent="0.25">
      <c r="A1980" s="75"/>
      <c r="B1980" s="75"/>
      <c r="O1980" s="75"/>
    </row>
    <row r="1981" spans="1:15" x14ac:dyDescent="0.25">
      <c r="A1981" s="75"/>
      <c r="B1981" s="75"/>
      <c r="O1981" s="75"/>
    </row>
    <row r="1982" spans="1:15" x14ac:dyDescent="0.25">
      <c r="A1982" s="75"/>
      <c r="B1982" s="75"/>
      <c r="O1982" s="75"/>
    </row>
    <row r="1983" spans="1:15" x14ac:dyDescent="0.25">
      <c r="A1983" s="75"/>
      <c r="B1983" s="75"/>
      <c r="O1983" s="75"/>
    </row>
    <row r="1984" spans="1:15" x14ac:dyDescent="0.25">
      <c r="A1984" s="75"/>
      <c r="B1984" s="75"/>
      <c r="O1984" s="75"/>
    </row>
    <row r="1985" spans="1:17" x14ac:dyDescent="0.25">
      <c r="A1985" s="75"/>
      <c r="B1985" s="75"/>
      <c r="O1985" s="75"/>
    </row>
    <row r="1986" spans="1:17" x14ac:dyDescent="0.25">
      <c r="A1986" s="75"/>
      <c r="B1986" s="75"/>
      <c r="O1986" s="75"/>
    </row>
    <row r="1987" spans="1:17" x14ac:dyDescent="0.25">
      <c r="A1987" s="75"/>
      <c r="B1987" s="75"/>
      <c r="O1987" s="75"/>
    </row>
    <row r="1988" spans="1:17" x14ac:dyDescent="0.25">
      <c r="A1988" s="75"/>
      <c r="B1988" s="402" t="s">
        <v>1650</v>
      </c>
      <c r="C1988" s="400"/>
      <c r="D1988" s="400"/>
      <c r="E1988" s="400"/>
      <c r="F1988" s="400"/>
      <c r="G1988" s="400"/>
      <c r="H1988" s="400"/>
      <c r="I1988" s="400"/>
      <c r="J1988" s="400"/>
      <c r="K1988" s="401"/>
      <c r="L1988" s="400" t="str">
        <f>IFERROR(VLOOKUP(C1988,[1]資料庫!$K$3:$AA$10,17,FALSE),"")</f>
        <v/>
      </c>
      <c r="M1988" s="400"/>
      <c r="O1988" s="75"/>
    </row>
    <row r="1989" spans="1:17" x14ac:dyDescent="0.25">
      <c r="A1989" s="75"/>
      <c r="B1989" s="402" t="s">
        <v>1649</v>
      </c>
      <c r="C1989" s="400"/>
      <c r="D1989" s="400"/>
      <c r="E1989" s="400"/>
      <c r="F1989" s="400"/>
      <c r="G1989" s="400"/>
      <c r="H1989" s="400"/>
      <c r="I1989" s="400"/>
      <c r="J1989" s="400"/>
      <c r="K1989" s="401"/>
      <c r="L1989" s="400" t="str">
        <f>IFERROR(VLOOKUP(C1989,[1]資料庫!$K$3:$AA$10,17,FALSE),"")</f>
        <v/>
      </c>
      <c r="M1989" s="400"/>
      <c r="O1989" s="75"/>
    </row>
    <row r="1990" spans="1:17" x14ac:dyDescent="0.25">
      <c r="A1990" s="75"/>
      <c r="B1990" s="402" t="s">
        <v>365</v>
      </c>
      <c r="C1990" s="400"/>
      <c r="D1990" s="400"/>
      <c r="E1990" s="400"/>
      <c r="F1990" s="400"/>
      <c r="G1990" s="400"/>
      <c r="H1990" s="400"/>
      <c r="I1990" s="400"/>
      <c r="J1990" s="400"/>
      <c r="K1990" s="401"/>
      <c r="L1990" s="400" t="str">
        <f>IFERROR(VLOOKUP(C1990,[1]資料庫!$K$3:$AA$10,17,FALSE),"")</f>
        <v/>
      </c>
      <c r="M1990" s="400"/>
      <c r="O1990" s="75"/>
    </row>
    <row r="1991" spans="1:17" x14ac:dyDescent="0.25">
      <c r="A1991" s="75"/>
      <c r="B1991" s="402" t="s">
        <v>1648</v>
      </c>
      <c r="C1991" s="400"/>
      <c r="D1991" s="400"/>
      <c r="E1991" s="400"/>
      <c r="F1991" s="400"/>
      <c r="G1991" s="400"/>
      <c r="H1991" s="400"/>
      <c r="I1991" s="400"/>
      <c r="J1991" s="400"/>
      <c r="K1991" s="401"/>
      <c r="L1991" s="400" t="str">
        <f>IFERROR(VLOOKUP(C1991,[1]資料庫!$K$3:$AA$10,17,FALSE),"")</f>
        <v/>
      </c>
      <c r="M1991" s="400"/>
      <c r="O1991" s="75"/>
    </row>
    <row r="1992" spans="1:17" x14ac:dyDescent="0.25">
      <c r="A1992" s="75"/>
      <c r="B1992" s="402" t="s">
        <v>120</v>
      </c>
      <c r="C1992" s="400"/>
      <c r="D1992" s="400"/>
      <c r="E1992" s="400"/>
      <c r="F1992" s="400"/>
      <c r="G1992" s="400"/>
      <c r="H1992" s="400"/>
      <c r="I1992" s="400"/>
      <c r="J1992" s="400"/>
      <c r="K1992" s="401"/>
      <c r="L1992" s="400" t="str">
        <f>IFERROR(VLOOKUP(C1992,[1]資料庫!$K$3:$AA$10,17,FALSE),"")</f>
        <v/>
      </c>
      <c r="M1992" s="400"/>
      <c r="O1992" s="75"/>
    </row>
    <row r="1993" spans="1:17" x14ac:dyDescent="0.25">
      <c r="A1993" s="75"/>
      <c r="B1993" s="402" t="s">
        <v>1647</v>
      </c>
      <c r="C1993" s="400"/>
      <c r="D1993" s="400"/>
      <c r="E1993" s="400"/>
      <c r="F1993" s="400"/>
      <c r="G1993" s="400"/>
      <c r="H1993" s="400"/>
      <c r="I1993" s="400"/>
      <c r="J1993" s="400"/>
      <c r="K1993" s="401"/>
      <c r="L1993" s="400" t="str">
        <f>IFERROR(VLOOKUP(C1993,[1]資料庫!$K$3:$AA$10,17,FALSE),"")</f>
        <v/>
      </c>
      <c r="M1993" s="400"/>
      <c r="O1993" s="75"/>
    </row>
    <row r="1994" spans="1:17" x14ac:dyDescent="0.25">
      <c r="A1994" s="75"/>
      <c r="B1994" s="75"/>
      <c r="H1994" s="524" t="s">
        <v>67</v>
      </c>
      <c r="I1994" s="525"/>
      <c r="J1994" s="525"/>
      <c r="K1994" s="54">
        <f t="shared" ref="K1994" si="69">SUM(K1958:K1993)</f>
        <v>0</v>
      </c>
      <c r="L1994" s="47"/>
      <c r="M1994" s="47"/>
      <c r="N1994" s="49"/>
      <c r="O1994" s="94">
        <f t="shared" ref="O1994" si="70">SUM(N1958:N1993)</f>
        <v>0</v>
      </c>
      <c r="P1994" s="47"/>
    </row>
    <row r="1995" spans="1:17" x14ac:dyDescent="0.25">
      <c r="A1995" s="403">
        <f>料單!A1856</f>
        <v>0</v>
      </c>
      <c r="B1995" s="403">
        <f>料單!C1856</f>
        <v>0</v>
      </c>
    </row>
    <row r="1996" spans="1:17" x14ac:dyDescent="0.25">
      <c r="A1996" s="403">
        <f>料單!A1857</f>
        <v>0</v>
      </c>
      <c r="B1996" s="403">
        <f>料單!C1857</f>
        <v>0</v>
      </c>
    </row>
    <row r="1997" spans="1:17" x14ac:dyDescent="0.25">
      <c r="A1997" s="403">
        <f>料單!A1858</f>
        <v>0</v>
      </c>
      <c r="B1997" s="403">
        <f>料單!C1858</f>
        <v>0</v>
      </c>
    </row>
    <row r="1998" spans="1:17" x14ac:dyDescent="0.25">
      <c r="A1998" s="403">
        <f>料單!A1859</f>
        <v>0</v>
      </c>
      <c r="B1998" s="403">
        <f>料單!C1859</f>
        <v>0</v>
      </c>
    </row>
    <row r="1999" spans="1:17" x14ac:dyDescent="0.25">
      <c r="A1999" s="403">
        <f>料單!A1860</f>
        <v>0</v>
      </c>
      <c r="B1999" s="403">
        <f>料單!C1860</f>
        <v>0</v>
      </c>
    </row>
    <row r="2000" spans="1:17" x14ac:dyDescent="0.25">
      <c r="A2000" s="46" t="s">
        <v>79</v>
      </c>
      <c r="B2000" s="46" t="s">
        <v>236</v>
      </c>
      <c r="C2000" s="46" t="s">
        <v>1651</v>
      </c>
      <c r="D2000" s="46" t="s">
        <v>81</v>
      </c>
      <c r="E2000" s="46" t="s">
        <v>0</v>
      </c>
      <c r="F2000" s="46" t="s">
        <v>17</v>
      </c>
      <c r="G2000" s="46" t="s">
        <v>1</v>
      </c>
      <c r="H2000" s="46" t="s">
        <v>17</v>
      </c>
      <c r="I2000" s="46" t="s">
        <v>85</v>
      </c>
      <c r="J2000" s="46" t="s">
        <v>66</v>
      </c>
      <c r="K2000" s="61" t="s">
        <v>2726</v>
      </c>
      <c r="L2000" s="46" t="s">
        <v>87</v>
      </c>
      <c r="M2000" s="46" t="s">
        <v>234</v>
      </c>
      <c r="N2000" s="50" t="s">
        <v>88</v>
      </c>
      <c r="O2000" s="46" t="s">
        <v>9</v>
      </c>
      <c r="Q2000" s="75">
        <f>[2]料單!R1878</f>
        <v>0</v>
      </c>
    </row>
    <row r="2001" spans="1:15" x14ac:dyDescent="0.25">
      <c r="A2001" s="75"/>
      <c r="B2001" s="75"/>
      <c r="N2001" s="35">
        <f t="shared" ref="N2001:N2017" si="71">IFERROR((K2001*M2001),"")</f>
        <v>0</v>
      </c>
      <c r="O2001" s="75"/>
    </row>
    <row r="2002" spans="1:15" x14ac:dyDescent="0.25">
      <c r="A2002" s="75"/>
      <c r="B2002" s="75"/>
      <c r="N2002" s="35">
        <f t="shared" si="71"/>
        <v>0</v>
      </c>
      <c r="O2002" s="75"/>
    </row>
    <row r="2003" spans="1:15" x14ac:dyDescent="0.25">
      <c r="A2003" s="75"/>
      <c r="B2003" s="75"/>
      <c r="N2003" s="35">
        <f t="shared" si="71"/>
        <v>0</v>
      </c>
      <c r="O2003" s="75"/>
    </row>
    <row r="2004" spans="1:15" x14ac:dyDescent="0.25">
      <c r="A2004" s="75"/>
      <c r="B2004" s="75"/>
      <c r="N2004" s="35">
        <f t="shared" si="71"/>
        <v>0</v>
      </c>
      <c r="O2004" s="75"/>
    </row>
    <row r="2005" spans="1:15" x14ac:dyDescent="0.25">
      <c r="A2005" s="75"/>
      <c r="B2005" s="75"/>
      <c r="N2005" s="35">
        <f t="shared" si="71"/>
        <v>0</v>
      </c>
      <c r="O2005" s="75"/>
    </row>
    <row r="2006" spans="1:15" x14ac:dyDescent="0.25">
      <c r="A2006" s="75"/>
      <c r="B2006" s="75"/>
      <c r="N2006" s="35">
        <f t="shared" si="71"/>
        <v>0</v>
      </c>
      <c r="O2006" s="75"/>
    </row>
    <row r="2007" spans="1:15" x14ac:dyDescent="0.25">
      <c r="A2007" s="75"/>
      <c r="B2007" s="75"/>
      <c r="N2007" s="35">
        <f t="shared" si="71"/>
        <v>0</v>
      </c>
      <c r="O2007" s="75"/>
    </row>
    <row r="2008" spans="1:15" x14ac:dyDescent="0.25">
      <c r="A2008" s="75"/>
      <c r="B2008" s="75"/>
      <c r="N2008" s="35">
        <f t="shared" si="71"/>
        <v>0</v>
      </c>
      <c r="O2008" s="75"/>
    </row>
    <row r="2009" spans="1:15" x14ac:dyDescent="0.25">
      <c r="A2009" s="75"/>
      <c r="B2009" s="75"/>
      <c r="N2009" s="35">
        <f t="shared" si="71"/>
        <v>0</v>
      </c>
      <c r="O2009" s="75"/>
    </row>
    <row r="2010" spans="1:15" x14ac:dyDescent="0.25">
      <c r="A2010" s="75"/>
      <c r="B2010" s="75"/>
      <c r="N2010" s="35">
        <f t="shared" si="71"/>
        <v>0</v>
      </c>
      <c r="O2010" s="75"/>
    </row>
    <row r="2011" spans="1:15" x14ac:dyDescent="0.25">
      <c r="A2011" s="75"/>
      <c r="B2011" s="75"/>
      <c r="N2011" s="35">
        <f t="shared" si="71"/>
        <v>0</v>
      </c>
      <c r="O2011" s="75"/>
    </row>
    <row r="2012" spans="1:15" x14ac:dyDescent="0.25">
      <c r="A2012" s="75"/>
      <c r="B2012" s="75"/>
      <c r="N2012" s="35">
        <f t="shared" si="71"/>
        <v>0</v>
      </c>
      <c r="O2012" s="75"/>
    </row>
    <row r="2013" spans="1:15" x14ac:dyDescent="0.25">
      <c r="A2013" s="75"/>
      <c r="B2013" s="75"/>
      <c r="N2013" s="35">
        <f t="shared" si="71"/>
        <v>0</v>
      </c>
      <c r="O2013" s="75"/>
    </row>
    <row r="2014" spans="1:15" x14ac:dyDescent="0.25">
      <c r="A2014" s="75"/>
      <c r="B2014" s="75"/>
      <c r="N2014" s="35">
        <f t="shared" si="71"/>
        <v>0</v>
      </c>
      <c r="O2014" s="75"/>
    </row>
    <row r="2015" spans="1:15" x14ac:dyDescent="0.25">
      <c r="A2015" s="75"/>
      <c r="B2015" s="75"/>
      <c r="N2015" s="35">
        <f t="shared" si="71"/>
        <v>0</v>
      </c>
      <c r="O2015" s="75"/>
    </row>
    <row r="2016" spans="1:15" x14ac:dyDescent="0.25">
      <c r="A2016" s="75"/>
      <c r="B2016" s="75"/>
      <c r="N2016" s="35">
        <f t="shared" si="71"/>
        <v>0</v>
      </c>
      <c r="O2016" s="75"/>
    </row>
    <row r="2017" spans="1:15" x14ac:dyDescent="0.25">
      <c r="A2017" s="75"/>
      <c r="B2017" s="75"/>
      <c r="N2017" s="35">
        <f t="shared" si="71"/>
        <v>0</v>
      </c>
      <c r="O2017" s="75"/>
    </row>
    <row r="2018" spans="1:15" x14ac:dyDescent="0.25">
      <c r="A2018" s="75"/>
      <c r="B2018" s="75"/>
      <c r="O2018" s="75"/>
    </row>
    <row r="2019" spans="1:15" x14ac:dyDescent="0.25">
      <c r="A2019" s="75"/>
      <c r="B2019" s="75"/>
      <c r="O2019" s="75"/>
    </row>
    <row r="2020" spans="1:15" x14ac:dyDescent="0.25">
      <c r="A2020" s="75"/>
      <c r="B2020" s="75"/>
      <c r="O2020" s="75"/>
    </row>
    <row r="2021" spans="1:15" x14ac:dyDescent="0.25">
      <c r="A2021" s="75"/>
      <c r="B2021" s="75"/>
      <c r="O2021" s="75"/>
    </row>
    <row r="2022" spans="1:15" x14ac:dyDescent="0.25">
      <c r="A2022" s="75"/>
      <c r="B2022" s="75"/>
      <c r="O2022" s="75"/>
    </row>
    <row r="2023" spans="1:15" x14ac:dyDescent="0.25">
      <c r="A2023" s="75"/>
      <c r="B2023" s="75"/>
      <c r="O2023" s="75"/>
    </row>
    <row r="2024" spans="1:15" x14ac:dyDescent="0.25">
      <c r="A2024" s="75"/>
      <c r="B2024" s="75"/>
      <c r="O2024" s="75"/>
    </row>
    <row r="2025" spans="1:15" x14ac:dyDescent="0.25">
      <c r="A2025" s="75"/>
      <c r="B2025" s="75"/>
      <c r="O2025" s="75"/>
    </row>
    <row r="2026" spans="1:15" x14ac:dyDescent="0.25">
      <c r="A2026" s="75"/>
      <c r="B2026" s="75"/>
      <c r="O2026" s="75"/>
    </row>
    <row r="2027" spans="1:15" x14ac:dyDescent="0.25">
      <c r="A2027" s="75"/>
      <c r="B2027" s="75"/>
      <c r="O2027" s="75"/>
    </row>
    <row r="2028" spans="1:15" x14ac:dyDescent="0.25">
      <c r="A2028" s="75"/>
      <c r="B2028" s="75"/>
      <c r="O2028" s="75"/>
    </row>
    <row r="2029" spans="1:15" x14ac:dyDescent="0.25">
      <c r="A2029" s="75"/>
      <c r="B2029" s="75"/>
      <c r="O2029" s="75"/>
    </row>
    <row r="2030" spans="1:15" x14ac:dyDescent="0.25">
      <c r="A2030" s="75"/>
      <c r="B2030" s="75"/>
      <c r="O2030" s="75"/>
    </row>
    <row r="2031" spans="1:15" x14ac:dyDescent="0.25">
      <c r="A2031" s="75"/>
      <c r="B2031" s="402" t="s">
        <v>1650</v>
      </c>
      <c r="C2031" s="400"/>
      <c r="D2031" s="400"/>
      <c r="E2031" s="400"/>
      <c r="F2031" s="400"/>
      <c r="G2031" s="400"/>
      <c r="H2031" s="400"/>
      <c r="I2031" s="400"/>
      <c r="J2031" s="400"/>
      <c r="K2031" s="401"/>
      <c r="L2031" s="400" t="str">
        <f>IFERROR(VLOOKUP(C2031,[1]資料庫!$K$3:$AA$10,17,FALSE),"")</f>
        <v/>
      </c>
      <c r="M2031" s="400"/>
      <c r="O2031" s="75"/>
    </row>
    <row r="2032" spans="1:15" x14ac:dyDescent="0.25">
      <c r="A2032" s="75"/>
      <c r="B2032" s="402" t="s">
        <v>1649</v>
      </c>
      <c r="C2032" s="400"/>
      <c r="D2032" s="400"/>
      <c r="E2032" s="400"/>
      <c r="F2032" s="400"/>
      <c r="G2032" s="400"/>
      <c r="H2032" s="400"/>
      <c r="I2032" s="400"/>
      <c r="J2032" s="400"/>
      <c r="K2032" s="401"/>
      <c r="L2032" s="400" t="str">
        <f>IFERROR(VLOOKUP(C2032,[1]資料庫!$K$3:$AA$10,17,FALSE),"")</f>
        <v/>
      </c>
      <c r="M2032" s="400"/>
      <c r="O2032" s="75"/>
    </row>
    <row r="2033" spans="1:17" x14ac:dyDescent="0.25">
      <c r="A2033" s="75"/>
      <c r="B2033" s="402" t="s">
        <v>365</v>
      </c>
      <c r="C2033" s="400"/>
      <c r="D2033" s="400"/>
      <c r="E2033" s="400"/>
      <c r="F2033" s="400"/>
      <c r="G2033" s="400"/>
      <c r="H2033" s="400"/>
      <c r="I2033" s="400"/>
      <c r="J2033" s="400"/>
      <c r="K2033" s="401"/>
      <c r="L2033" s="400" t="str">
        <f>IFERROR(VLOOKUP(C2033,[1]資料庫!$K$3:$AA$10,17,FALSE),"")</f>
        <v/>
      </c>
      <c r="M2033" s="400"/>
      <c r="O2033" s="75"/>
    </row>
    <row r="2034" spans="1:17" x14ac:dyDescent="0.25">
      <c r="A2034" s="75"/>
      <c r="B2034" s="402" t="s">
        <v>1648</v>
      </c>
      <c r="C2034" s="400"/>
      <c r="D2034" s="400"/>
      <c r="E2034" s="400"/>
      <c r="F2034" s="400"/>
      <c r="G2034" s="400"/>
      <c r="H2034" s="400"/>
      <c r="I2034" s="400"/>
      <c r="J2034" s="400"/>
      <c r="K2034" s="401"/>
      <c r="L2034" s="400" t="str">
        <f>IFERROR(VLOOKUP(C2034,[1]資料庫!$K$3:$AA$10,17,FALSE),"")</f>
        <v/>
      </c>
      <c r="M2034" s="400"/>
      <c r="O2034" s="75"/>
    </row>
    <row r="2035" spans="1:17" x14ac:dyDescent="0.25">
      <c r="A2035" s="75"/>
      <c r="B2035" s="402" t="s">
        <v>120</v>
      </c>
      <c r="C2035" s="400"/>
      <c r="D2035" s="400"/>
      <c r="E2035" s="400"/>
      <c r="F2035" s="400"/>
      <c r="G2035" s="400"/>
      <c r="H2035" s="400"/>
      <c r="I2035" s="400"/>
      <c r="J2035" s="400"/>
      <c r="K2035" s="401"/>
      <c r="L2035" s="400" t="str">
        <f>IFERROR(VLOOKUP(C2035,[1]資料庫!$K$3:$AA$10,17,FALSE),"")</f>
        <v/>
      </c>
      <c r="M2035" s="400"/>
      <c r="O2035" s="75"/>
    </row>
    <row r="2036" spans="1:17" x14ac:dyDescent="0.25">
      <c r="A2036" s="75"/>
      <c r="B2036" s="402" t="s">
        <v>1647</v>
      </c>
      <c r="C2036" s="400"/>
      <c r="D2036" s="400"/>
      <c r="E2036" s="400"/>
      <c r="F2036" s="400"/>
      <c r="G2036" s="400"/>
      <c r="H2036" s="400"/>
      <c r="I2036" s="400"/>
      <c r="J2036" s="400"/>
      <c r="K2036" s="401"/>
      <c r="L2036" s="400" t="str">
        <f>IFERROR(VLOOKUP(C2036,[1]資料庫!$K$3:$AA$10,17,FALSE),"")</f>
        <v/>
      </c>
      <c r="M2036" s="400"/>
      <c r="O2036" s="75"/>
    </row>
    <row r="2037" spans="1:17" x14ac:dyDescent="0.25">
      <c r="A2037" s="75"/>
      <c r="B2037" s="75"/>
      <c r="H2037" s="524" t="s">
        <v>67</v>
      </c>
      <c r="I2037" s="525"/>
      <c r="J2037" s="525"/>
      <c r="K2037" s="54">
        <f t="shared" ref="K2037" si="72">SUM(K2001:K2036)</f>
        <v>0</v>
      </c>
      <c r="L2037" s="47"/>
      <c r="M2037" s="47"/>
      <c r="N2037" s="49"/>
      <c r="O2037" s="94">
        <f t="shared" ref="O2037" si="73">SUM(N2001:N2036)</f>
        <v>0</v>
      </c>
      <c r="P2037" s="47"/>
    </row>
    <row r="2038" spans="1:17" x14ac:dyDescent="0.25">
      <c r="A2038" s="403">
        <f>料單!A1899</f>
        <v>0</v>
      </c>
      <c r="B2038" s="403">
        <f>料單!C1899</f>
        <v>0</v>
      </c>
    </row>
    <row r="2039" spans="1:17" x14ac:dyDescent="0.25">
      <c r="A2039" s="403">
        <f>料單!A1900</f>
        <v>0</v>
      </c>
      <c r="B2039" s="403">
        <f>料單!C1900</f>
        <v>0</v>
      </c>
    </row>
    <row r="2040" spans="1:17" x14ac:dyDescent="0.25">
      <c r="A2040" s="403">
        <f>料單!A1901</f>
        <v>0</v>
      </c>
      <c r="B2040" s="403">
        <f>料單!C1901</f>
        <v>0</v>
      </c>
    </row>
    <row r="2041" spans="1:17" x14ac:dyDescent="0.25">
      <c r="A2041" s="403">
        <f>料單!A1902</f>
        <v>0</v>
      </c>
      <c r="B2041" s="403">
        <f>料單!C1902</f>
        <v>0</v>
      </c>
    </row>
    <row r="2042" spans="1:17" x14ac:dyDescent="0.25">
      <c r="A2042" s="403">
        <f>料單!A1903</f>
        <v>0</v>
      </c>
      <c r="B2042" s="403">
        <f>料單!C1903</f>
        <v>0</v>
      </c>
    </row>
    <row r="2043" spans="1:17" x14ac:dyDescent="0.25">
      <c r="A2043" s="46" t="s">
        <v>79</v>
      </c>
      <c r="B2043" s="46" t="s">
        <v>236</v>
      </c>
      <c r="C2043" s="46" t="s">
        <v>1651</v>
      </c>
      <c r="D2043" s="46" t="s">
        <v>81</v>
      </c>
      <c r="E2043" s="46" t="s">
        <v>0</v>
      </c>
      <c r="F2043" s="46" t="s">
        <v>17</v>
      </c>
      <c r="G2043" s="46" t="s">
        <v>1</v>
      </c>
      <c r="H2043" s="46" t="s">
        <v>17</v>
      </c>
      <c r="I2043" s="46" t="s">
        <v>85</v>
      </c>
      <c r="J2043" s="46" t="s">
        <v>66</v>
      </c>
      <c r="K2043" s="61" t="s">
        <v>2726</v>
      </c>
      <c r="L2043" s="46" t="s">
        <v>87</v>
      </c>
      <c r="M2043" s="46" t="s">
        <v>234</v>
      </c>
      <c r="N2043" s="50" t="s">
        <v>88</v>
      </c>
      <c r="O2043" s="46" t="s">
        <v>9</v>
      </c>
      <c r="Q2043" s="75">
        <f>[2]料單!R1921</f>
        <v>0</v>
      </c>
    </row>
    <row r="2044" spans="1:17" x14ac:dyDescent="0.25">
      <c r="A2044" s="75"/>
      <c r="B2044" s="75"/>
      <c r="O2044" s="75"/>
    </row>
    <row r="2045" spans="1:17" x14ac:dyDescent="0.25">
      <c r="A2045" s="75"/>
      <c r="B2045" s="75"/>
      <c r="O2045" s="75"/>
    </row>
    <row r="2046" spans="1:17" x14ac:dyDescent="0.25">
      <c r="A2046" s="75"/>
      <c r="B2046" s="75"/>
      <c r="O2046" s="75"/>
    </row>
    <row r="2047" spans="1:17" x14ac:dyDescent="0.25">
      <c r="A2047" s="75"/>
      <c r="B2047" s="75"/>
      <c r="O2047" s="75"/>
    </row>
    <row r="2048" spans="1:17" x14ac:dyDescent="0.25">
      <c r="A2048" s="75"/>
      <c r="B2048" s="75"/>
      <c r="O2048" s="75"/>
    </row>
    <row r="2049" spans="1:15" x14ac:dyDescent="0.25">
      <c r="A2049" s="75"/>
      <c r="B2049" s="75"/>
      <c r="O2049" s="75"/>
    </row>
    <row r="2050" spans="1:15" x14ac:dyDescent="0.25">
      <c r="A2050" s="75"/>
      <c r="B2050" s="75"/>
      <c r="O2050" s="75"/>
    </row>
    <row r="2051" spans="1:15" x14ac:dyDescent="0.25">
      <c r="A2051" s="75"/>
      <c r="B2051" s="75"/>
      <c r="O2051" s="75"/>
    </row>
    <row r="2052" spans="1:15" x14ac:dyDescent="0.25">
      <c r="A2052" s="75"/>
      <c r="B2052" s="75"/>
      <c r="O2052" s="75"/>
    </row>
    <row r="2053" spans="1:15" x14ac:dyDescent="0.25">
      <c r="A2053" s="75"/>
      <c r="B2053" s="75"/>
      <c r="O2053" s="75"/>
    </row>
    <row r="2054" spans="1:15" x14ac:dyDescent="0.25">
      <c r="A2054" s="75"/>
      <c r="B2054" s="75"/>
      <c r="O2054" s="75"/>
    </row>
    <row r="2055" spans="1:15" x14ac:dyDescent="0.25">
      <c r="A2055" s="75"/>
      <c r="B2055" s="75"/>
      <c r="O2055" s="75"/>
    </row>
    <row r="2056" spans="1:15" x14ac:dyDescent="0.25">
      <c r="A2056" s="75"/>
      <c r="B2056" s="75"/>
      <c r="O2056" s="75"/>
    </row>
    <row r="2057" spans="1:15" x14ac:dyDescent="0.25">
      <c r="A2057" s="75"/>
      <c r="B2057" s="75"/>
      <c r="O2057" s="75"/>
    </row>
    <row r="2058" spans="1:15" x14ac:dyDescent="0.25">
      <c r="A2058" s="75"/>
      <c r="B2058" s="75"/>
      <c r="O2058" s="75"/>
    </row>
    <row r="2059" spans="1:15" x14ac:dyDescent="0.25">
      <c r="A2059" s="75"/>
      <c r="B2059" s="75"/>
      <c r="O2059" s="75"/>
    </row>
    <row r="2060" spans="1:15" x14ac:dyDescent="0.25">
      <c r="A2060" s="75"/>
      <c r="B2060" s="75"/>
      <c r="O2060" s="75"/>
    </row>
    <row r="2061" spans="1:15" x14ac:dyDescent="0.25">
      <c r="A2061" s="75"/>
      <c r="B2061" s="75"/>
      <c r="O2061" s="75"/>
    </row>
    <row r="2062" spans="1:15" x14ac:dyDescent="0.25">
      <c r="A2062" s="75"/>
      <c r="B2062" s="75"/>
      <c r="O2062" s="75"/>
    </row>
    <row r="2063" spans="1:15" x14ac:dyDescent="0.25">
      <c r="A2063" s="75"/>
      <c r="B2063" s="75"/>
      <c r="O2063" s="75"/>
    </row>
    <row r="2064" spans="1:15" x14ac:dyDescent="0.25">
      <c r="A2064" s="75"/>
      <c r="B2064" s="75"/>
      <c r="O2064" s="75"/>
    </row>
    <row r="2065" spans="1:16" x14ac:dyDescent="0.25">
      <c r="A2065" s="75"/>
      <c r="B2065" s="75"/>
      <c r="O2065" s="75"/>
    </row>
    <row r="2066" spans="1:16" x14ac:dyDescent="0.25">
      <c r="A2066" s="75"/>
      <c r="B2066" s="75"/>
      <c r="O2066" s="75"/>
    </row>
    <row r="2067" spans="1:16" x14ac:dyDescent="0.25">
      <c r="A2067" s="75"/>
      <c r="B2067" s="75"/>
      <c r="O2067" s="75"/>
    </row>
    <row r="2068" spans="1:16" x14ac:dyDescent="0.25">
      <c r="A2068" s="75"/>
      <c r="B2068" s="75"/>
      <c r="O2068" s="75"/>
    </row>
    <row r="2069" spans="1:16" x14ac:dyDescent="0.25">
      <c r="A2069" s="75"/>
      <c r="B2069" s="75"/>
      <c r="O2069" s="75"/>
    </row>
    <row r="2070" spans="1:16" x14ac:dyDescent="0.25">
      <c r="A2070" s="75"/>
      <c r="B2070" s="75"/>
      <c r="O2070" s="75"/>
    </row>
    <row r="2071" spans="1:16" x14ac:dyDescent="0.25">
      <c r="A2071" s="75"/>
      <c r="B2071" s="75"/>
      <c r="O2071" s="75"/>
    </row>
    <row r="2072" spans="1:16" x14ac:dyDescent="0.25">
      <c r="A2072" s="75"/>
      <c r="B2072" s="75"/>
      <c r="O2072" s="75"/>
    </row>
    <row r="2073" spans="1:16" x14ac:dyDescent="0.25">
      <c r="A2073" s="75"/>
      <c r="B2073" s="75"/>
      <c r="O2073" s="75"/>
    </row>
    <row r="2074" spans="1:16" x14ac:dyDescent="0.25">
      <c r="A2074" s="75"/>
      <c r="B2074" s="402" t="s">
        <v>1650</v>
      </c>
      <c r="C2074" s="400"/>
      <c r="D2074" s="400"/>
      <c r="E2074" s="400"/>
      <c r="F2074" s="400"/>
      <c r="G2074" s="400"/>
      <c r="H2074" s="400"/>
      <c r="I2074" s="400"/>
      <c r="J2074" s="400"/>
      <c r="K2074" s="401"/>
      <c r="L2074" s="400" t="str">
        <f>IFERROR(VLOOKUP(C2074,[1]資料庫!$K$3:$AA$10,17,FALSE),"")</f>
        <v/>
      </c>
      <c r="M2074" s="400"/>
      <c r="O2074" s="75"/>
    </row>
    <row r="2075" spans="1:16" x14ac:dyDescent="0.25">
      <c r="A2075" s="75"/>
      <c r="B2075" s="402" t="s">
        <v>1649</v>
      </c>
      <c r="C2075" s="400"/>
      <c r="D2075" s="400"/>
      <c r="E2075" s="400"/>
      <c r="F2075" s="400"/>
      <c r="G2075" s="400"/>
      <c r="H2075" s="400"/>
      <c r="I2075" s="400"/>
      <c r="J2075" s="400"/>
      <c r="K2075" s="401"/>
      <c r="L2075" s="400" t="str">
        <f>IFERROR(VLOOKUP(C2075,[1]資料庫!$K$3:$AA$10,17,FALSE),"")</f>
        <v/>
      </c>
      <c r="M2075" s="400"/>
      <c r="O2075" s="75"/>
    </row>
    <row r="2076" spans="1:16" x14ac:dyDescent="0.25">
      <c r="A2076" s="75"/>
      <c r="B2076" s="402" t="s">
        <v>365</v>
      </c>
      <c r="C2076" s="400"/>
      <c r="D2076" s="400"/>
      <c r="E2076" s="400"/>
      <c r="F2076" s="400"/>
      <c r="G2076" s="400"/>
      <c r="H2076" s="400"/>
      <c r="I2076" s="400"/>
      <c r="J2076" s="400"/>
      <c r="K2076" s="401"/>
      <c r="L2076" s="400" t="str">
        <f>IFERROR(VLOOKUP(C2076,[1]資料庫!$K$3:$AA$10,17,FALSE),"")</f>
        <v/>
      </c>
      <c r="M2076" s="400"/>
      <c r="O2076" s="75"/>
    </row>
    <row r="2077" spans="1:16" x14ac:dyDescent="0.25">
      <c r="A2077" s="75"/>
      <c r="B2077" s="402" t="s">
        <v>1648</v>
      </c>
      <c r="C2077" s="400"/>
      <c r="D2077" s="400"/>
      <c r="E2077" s="400"/>
      <c r="F2077" s="400"/>
      <c r="G2077" s="400"/>
      <c r="H2077" s="400"/>
      <c r="I2077" s="400"/>
      <c r="J2077" s="400"/>
      <c r="K2077" s="401"/>
      <c r="L2077" s="400" t="str">
        <f>IFERROR(VLOOKUP(C2077,[1]資料庫!$K$3:$AA$10,17,FALSE),"")</f>
        <v/>
      </c>
      <c r="M2077" s="400"/>
      <c r="O2077" s="75"/>
    </row>
    <row r="2078" spans="1:16" x14ac:dyDescent="0.25">
      <c r="A2078" s="75"/>
      <c r="B2078" s="402" t="s">
        <v>120</v>
      </c>
      <c r="C2078" s="400"/>
      <c r="D2078" s="400"/>
      <c r="E2078" s="400"/>
      <c r="F2078" s="400"/>
      <c r="G2078" s="400"/>
      <c r="H2078" s="400"/>
      <c r="I2078" s="400"/>
      <c r="J2078" s="400"/>
      <c r="K2078" s="401"/>
      <c r="L2078" s="400" t="str">
        <f>IFERROR(VLOOKUP(C2078,[1]資料庫!$K$3:$AA$10,17,FALSE),"")</f>
        <v/>
      </c>
      <c r="M2078" s="400"/>
      <c r="O2078" s="75"/>
    </row>
    <row r="2079" spans="1:16" x14ac:dyDescent="0.25">
      <c r="A2079" s="75"/>
      <c r="B2079" s="402" t="s">
        <v>1647</v>
      </c>
      <c r="C2079" s="400"/>
      <c r="D2079" s="400"/>
      <c r="E2079" s="400"/>
      <c r="F2079" s="400"/>
      <c r="G2079" s="400"/>
      <c r="H2079" s="400"/>
      <c r="I2079" s="400"/>
      <c r="J2079" s="400"/>
      <c r="K2079" s="401"/>
      <c r="L2079" s="400" t="str">
        <f>IFERROR(VLOOKUP(C2079,[1]資料庫!$K$3:$AA$10,17,FALSE),"")</f>
        <v/>
      </c>
      <c r="M2079" s="400"/>
      <c r="O2079" s="75"/>
    </row>
    <row r="2080" spans="1:16" x14ac:dyDescent="0.25">
      <c r="A2080" s="75"/>
      <c r="B2080" s="75"/>
      <c r="H2080" s="524" t="s">
        <v>67</v>
      </c>
      <c r="I2080" s="525"/>
      <c r="J2080" s="525"/>
      <c r="K2080" s="54">
        <f t="shared" ref="K2080" si="74">SUM(K2044:K2079)</f>
        <v>0</v>
      </c>
      <c r="L2080" s="47"/>
      <c r="M2080" s="47"/>
      <c r="N2080" s="49"/>
      <c r="O2080" s="94">
        <f t="shared" ref="O2080" si="75">SUM(N2044:N2079)</f>
        <v>0</v>
      </c>
      <c r="P2080" s="47"/>
    </row>
    <row r="2081" spans="1:17" x14ac:dyDescent="0.25">
      <c r="A2081" s="403">
        <f>料單!A1942</f>
        <v>0</v>
      </c>
      <c r="B2081" s="403">
        <f>料單!C1942</f>
        <v>0</v>
      </c>
    </row>
    <row r="2082" spans="1:17" x14ac:dyDescent="0.25">
      <c r="A2082" s="403">
        <f>料單!A1943</f>
        <v>0</v>
      </c>
      <c r="B2082" s="403">
        <f>料單!C1943</f>
        <v>0</v>
      </c>
    </row>
    <row r="2083" spans="1:17" x14ac:dyDescent="0.25">
      <c r="A2083" s="403">
        <f>料單!A1944</f>
        <v>0</v>
      </c>
      <c r="B2083" s="403">
        <f>料單!C1944</f>
        <v>0</v>
      </c>
    </row>
    <row r="2084" spans="1:17" x14ac:dyDescent="0.25">
      <c r="A2084" s="403">
        <f>料單!A1945</f>
        <v>0</v>
      </c>
      <c r="B2084" s="403">
        <f>料單!C1945</f>
        <v>0</v>
      </c>
    </row>
    <row r="2085" spans="1:17" x14ac:dyDescent="0.25">
      <c r="A2085" s="403">
        <f>料單!A1946</f>
        <v>0</v>
      </c>
      <c r="B2085" s="403">
        <f>料單!C1946</f>
        <v>0</v>
      </c>
    </row>
    <row r="2086" spans="1:17" x14ac:dyDescent="0.25">
      <c r="A2086" s="46" t="s">
        <v>79</v>
      </c>
      <c r="B2086" s="46" t="s">
        <v>236</v>
      </c>
      <c r="C2086" s="46" t="s">
        <v>1651</v>
      </c>
      <c r="D2086" s="46" t="s">
        <v>81</v>
      </c>
      <c r="E2086" s="46" t="s">
        <v>0</v>
      </c>
      <c r="F2086" s="46" t="s">
        <v>17</v>
      </c>
      <c r="G2086" s="46" t="s">
        <v>1</v>
      </c>
      <c r="H2086" s="46" t="s">
        <v>17</v>
      </c>
      <c r="I2086" s="46" t="s">
        <v>85</v>
      </c>
      <c r="J2086" s="46" t="s">
        <v>66</v>
      </c>
      <c r="K2086" s="61" t="s">
        <v>2726</v>
      </c>
      <c r="L2086" s="46" t="s">
        <v>87</v>
      </c>
      <c r="M2086" s="46" t="s">
        <v>234</v>
      </c>
      <c r="N2086" s="50" t="s">
        <v>88</v>
      </c>
      <c r="O2086" s="46" t="s">
        <v>9</v>
      </c>
      <c r="Q2086" s="75">
        <f>[2]料單!R1964</f>
        <v>0</v>
      </c>
    </row>
    <row r="2087" spans="1:17" x14ac:dyDescent="0.25">
      <c r="A2087" s="75"/>
      <c r="B2087" s="75"/>
      <c r="O2087" s="75"/>
    </row>
    <row r="2088" spans="1:17" x14ac:dyDescent="0.25">
      <c r="A2088" s="75"/>
      <c r="B2088" s="75"/>
      <c r="O2088" s="75"/>
    </row>
    <row r="2089" spans="1:17" x14ac:dyDescent="0.25">
      <c r="A2089" s="75"/>
      <c r="B2089" s="75"/>
      <c r="O2089" s="75"/>
    </row>
    <row r="2090" spans="1:17" x14ac:dyDescent="0.25">
      <c r="A2090" s="75"/>
      <c r="B2090" s="75"/>
      <c r="O2090" s="75"/>
    </row>
    <row r="2091" spans="1:17" x14ac:dyDescent="0.25">
      <c r="A2091" s="75"/>
      <c r="B2091" s="75"/>
      <c r="O2091" s="75"/>
    </row>
    <row r="2092" spans="1:17" x14ac:dyDescent="0.25">
      <c r="A2092" s="75"/>
      <c r="B2092" s="75"/>
      <c r="O2092" s="75"/>
    </row>
    <row r="2093" spans="1:17" x14ac:dyDescent="0.25">
      <c r="A2093" s="75"/>
      <c r="B2093" s="75"/>
      <c r="O2093" s="75"/>
    </row>
    <row r="2094" spans="1:17" x14ac:dyDescent="0.25">
      <c r="A2094" s="75"/>
      <c r="B2094" s="75"/>
      <c r="O2094" s="75"/>
    </row>
    <row r="2095" spans="1:17" x14ac:dyDescent="0.25">
      <c r="A2095" s="75"/>
      <c r="B2095" s="75"/>
      <c r="O2095" s="75"/>
    </row>
    <row r="2096" spans="1:17" x14ac:dyDescent="0.25">
      <c r="A2096" s="75"/>
      <c r="B2096" s="75"/>
      <c r="O2096" s="75"/>
    </row>
    <row r="2097" spans="1:15" x14ac:dyDescent="0.25">
      <c r="A2097" s="75"/>
      <c r="B2097" s="75"/>
      <c r="O2097" s="75"/>
    </row>
    <row r="2098" spans="1:15" x14ac:dyDescent="0.25">
      <c r="A2098" s="75"/>
      <c r="B2098" s="75"/>
      <c r="O2098" s="75"/>
    </row>
    <row r="2099" spans="1:15" x14ac:dyDescent="0.25">
      <c r="A2099" s="75"/>
      <c r="B2099" s="75"/>
      <c r="O2099" s="75"/>
    </row>
    <row r="2100" spans="1:15" x14ac:dyDescent="0.25">
      <c r="A2100" s="75"/>
      <c r="B2100" s="75"/>
      <c r="O2100" s="75"/>
    </row>
    <row r="2101" spans="1:15" x14ac:dyDescent="0.25">
      <c r="A2101" s="75"/>
      <c r="B2101" s="75"/>
      <c r="O2101" s="75"/>
    </row>
    <row r="2102" spans="1:15" x14ac:dyDescent="0.25">
      <c r="A2102" s="75"/>
      <c r="B2102" s="75"/>
      <c r="O2102" s="75"/>
    </row>
    <row r="2103" spans="1:15" x14ac:dyDescent="0.25">
      <c r="A2103" s="75"/>
      <c r="B2103" s="75"/>
      <c r="O2103" s="75"/>
    </row>
    <row r="2104" spans="1:15" x14ac:dyDescent="0.25">
      <c r="A2104" s="75"/>
      <c r="B2104" s="75"/>
      <c r="O2104" s="75"/>
    </row>
    <row r="2105" spans="1:15" x14ac:dyDescent="0.25">
      <c r="A2105" s="75"/>
      <c r="B2105" s="75"/>
      <c r="O2105" s="75"/>
    </row>
    <row r="2106" spans="1:15" x14ac:dyDescent="0.25">
      <c r="A2106" s="75"/>
      <c r="B2106" s="75"/>
      <c r="O2106" s="75"/>
    </row>
    <row r="2107" spans="1:15" x14ac:dyDescent="0.25">
      <c r="A2107" s="75"/>
      <c r="B2107" s="75"/>
      <c r="O2107" s="75"/>
    </row>
    <row r="2108" spans="1:15" x14ac:dyDescent="0.25">
      <c r="A2108" s="75"/>
      <c r="B2108" s="75"/>
      <c r="O2108" s="75"/>
    </row>
    <row r="2109" spans="1:15" x14ac:dyDescent="0.25">
      <c r="A2109" s="75"/>
      <c r="B2109" s="75"/>
      <c r="O2109" s="75"/>
    </row>
    <row r="2110" spans="1:15" x14ac:dyDescent="0.25">
      <c r="A2110" s="75"/>
      <c r="B2110" s="75"/>
      <c r="O2110" s="75"/>
    </row>
    <row r="2111" spans="1:15" x14ac:dyDescent="0.25">
      <c r="A2111" s="75"/>
      <c r="B2111" s="75"/>
      <c r="O2111" s="75"/>
    </row>
    <row r="2112" spans="1:15" x14ac:dyDescent="0.25">
      <c r="A2112" s="75"/>
      <c r="B2112" s="75"/>
      <c r="O2112" s="75"/>
    </row>
    <row r="2113" spans="1:16" x14ac:dyDescent="0.25">
      <c r="A2113" s="75"/>
      <c r="B2113" s="75"/>
      <c r="O2113" s="75"/>
    </row>
    <row r="2114" spans="1:16" x14ac:dyDescent="0.25">
      <c r="A2114" s="75"/>
      <c r="B2114" s="75"/>
      <c r="O2114" s="75"/>
    </row>
    <row r="2115" spans="1:16" x14ac:dyDescent="0.25">
      <c r="A2115" s="75"/>
      <c r="B2115" s="75"/>
      <c r="O2115" s="75"/>
    </row>
    <row r="2116" spans="1:16" x14ac:dyDescent="0.25">
      <c r="A2116" s="75"/>
      <c r="B2116" s="75"/>
      <c r="O2116" s="75"/>
    </row>
    <row r="2117" spans="1:16" x14ac:dyDescent="0.25">
      <c r="A2117" s="75"/>
      <c r="B2117" s="402" t="s">
        <v>1650</v>
      </c>
      <c r="C2117" s="400"/>
      <c r="D2117" s="400"/>
      <c r="E2117" s="400"/>
      <c r="F2117" s="400"/>
      <c r="G2117" s="400"/>
      <c r="H2117" s="400"/>
      <c r="I2117" s="400"/>
      <c r="J2117" s="400"/>
      <c r="K2117" s="401"/>
      <c r="L2117" s="400" t="str">
        <f>IFERROR(VLOOKUP(C2117,[1]資料庫!$K$3:$AA$10,17,FALSE),"")</f>
        <v/>
      </c>
      <c r="M2117" s="400"/>
      <c r="O2117" s="75"/>
    </row>
    <row r="2118" spans="1:16" x14ac:dyDescent="0.25">
      <c r="A2118" s="75"/>
      <c r="B2118" s="402" t="s">
        <v>1649</v>
      </c>
      <c r="C2118" s="400"/>
      <c r="D2118" s="400"/>
      <c r="E2118" s="400"/>
      <c r="F2118" s="400"/>
      <c r="G2118" s="400"/>
      <c r="H2118" s="400"/>
      <c r="I2118" s="400"/>
      <c r="J2118" s="400"/>
      <c r="K2118" s="401"/>
      <c r="L2118" s="400" t="str">
        <f>IFERROR(VLOOKUP(C2118,[1]資料庫!$K$3:$AA$10,17,FALSE),"")</f>
        <v/>
      </c>
      <c r="M2118" s="400"/>
      <c r="O2118" s="75"/>
    </row>
    <row r="2119" spans="1:16" x14ac:dyDescent="0.25">
      <c r="A2119" s="75"/>
      <c r="B2119" s="402" t="s">
        <v>365</v>
      </c>
      <c r="C2119" s="400"/>
      <c r="D2119" s="400"/>
      <c r="E2119" s="400"/>
      <c r="F2119" s="400"/>
      <c r="G2119" s="400"/>
      <c r="H2119" s="400"/>
      <c r="I2119" s="400"/>
      <c r="J2119" s="400"/>
      <c r="K2119" s="401"/>
      <c r="L2119" s="400" t="str">
        <f>IFERROR(VLOOKUP(C2119,[1]資料庫!$K$3:$AA$10,17,FALSE),"")</f>
        <v/>
      </c>
      <c r="M2119" s="400"/>
      <c r="O2119" s="75"/>
    </row>
    <row r="2120" spans="1:16" x14ac:dyDescent="0.25">
      <c r="A2120" s="75"/>
      <c r="B2120" s="402" t="s">
        <v>1648</v>
      </c>
      <c r="C2120" s="400"/>
      <c r="D2120" s="400"/>
      <c r="E2120" s="400"/>
      <c r="F2120" s="400"/>
      <c r="G2120" s="400"/>
      <c r="H2120" s="400"/>
      <c r="I2120" s="400"/>
      <c r="J2120" s="400"/>
      <c r="K2120" s="401"/>
      <c r="L2120" s="400" t="str">
        <f>IFERROR(VLOOKUP(C2120,[1]資料庫!$K$3:$AA$10,17,FALSE),"")</f>
        <v/>
      </c>
      <c r="M2120" s="400"/>
      <c r="O2120" s="75"/>
    </row>
    <row r="2121" spans="1:16" x14ac:dyDescent="0.25">
      <c r="A2121" s="75"/>
      <c r="B2121" s="402" t="s">
        <v>120</v>
      </c>
      <c r="C2121" s="400"/>
      <c r="D2121" s="400"/>
      <c r="E2121" s="400"/>
      <c r="F2121" s="400"/>
      <c r="G2121" s="400"/>
      <c r="H2121" s="400"/>
      <c r="I2121" s="400"/>
      <c r="J2121" s="400"/>
      <c r="K2121" s="401"/>
      <c r="L2121" s="400" t="str">
        <f>IFERROR(VLOOKUP(C2121,[1]資料庫!$K$3:$AA$10,17,FALSE),"")</f>
        <v/>
      </c>
      <c r="M2121" s="400"/>
      <c r="O2121" s="75"/>
    </row>
    <row r="2122" spans="1:16" x14ac:dyDescent="0.25">
      <c r="A2122" s="75"/>
      <c r="B2122" s="402" t="s">
        <v>1647</v>
      </c>
      <c r="C2122" s="400"/>
      <c r="D2122" s="400"/>
      <c r="E2122" s="400"/>
      <c r="F2122" s="400"/>
      <c r="G2122" s="400"/>
      <c r="H2122" s="400"/>
      <c r="I2122" s="400"/>
      <c r="J2122" s="400"/>
      <c r="K2122" s="401"/>
      <c r="L2122" s="400" t="str">
        <f>IFERROR(VLOOKUP(C2122,[1]資料庫!$K$3:$AA$10,17,FALSE),"")</f>
        <v/>
      </c>
      <c r="M2122" s="400"/>
      <c r="O2122" s="75"/>
    </row>
    <row r="2123" spans="1:16" x14ac:dyDescent="0.25">
      <c r="A2123" s="75"/>
      <c r="B2123" s="75"/>
      <c r="H2123" s="524" t="s">
        <v>67</v>
      </c>
      <c r="I2123" s="525"/>
      <c r="J2123" s="525"/>
      <c r="K2123" s="54">
        <f t="shared" ref="K2123" si="76">SUM(K2087:K2122)</f>
        <v>0</v>
      </c>
      <c r="L2123" s="47"/>
      <c r="M2123" s="47"/>
      <c r="N2123" s="49"/>
      <c r="O2123" s="94">
        <f t="shared" ref="O2123" si="77">SUM(N2087:N2122)</f>
        <v>0</v>
      </c>
      <c r="P2123" s="47"/>
    </row>
    <row r="2124" spans="1:16" x14ac:dyDescent="0.25">
      <c r="A2124" s="403">
        <f>料單!A1985</f>
        <v>0</v>
      </c>
      <c r="B2124" s="403">
        <f>料單!C1985</f>
        <v>0</v>
      </c>
    </row>
    <row r="2125" spans="1:16" x14ac:dyDescent="0.25">
      <c r="A2125" s="403">
        <f>料單!A1986</f>
        <v>0</v>
      </c>
      <c r="B2125" s="403">
        <f>料單!C1986</f>
        <v>0</v>
      </c>
    </row>
    <row r="2126" spans="1:16" x14ac:dyDescent="0.25">
      <c r="A2126" s="403">
        <f>料單!A1987</f>
        <v>0</v>
      </c>
      <c r="B2126" s="403">
        <f>料單!C1987</f>
        <v>0</v>
      </c>
    </row>
    <row r="2127" spans="1:16" x14ac:dyDescent="0.25">
      <c r="A2127" s="403">
        <f>料單!A1988</f>
        <v>0</v>
      </c>
      <c r="B2127" s="403">
        <f>料單!C1988</f>
        <v>0</v>
      </c>
    </row>
    <row r="2128" spans="1:16" x14ac:dyDescent="0.25">
      <c r="A2128" s="403">
        <f>料單!A1989</f>
        <v>0</v>
      </c>
      <c r="B2128" s="403">
        <f>料單!C1989</f>
        <v>0</v>
      </c>
    </row>
    <row r="2129" spans="1:17" x14ac:dyDescent="0.25">
      <c r="A2129" s="46" t="s">
        <v>79</v>
      </c>
      <c r="B2129" s="46" t="s">
        <v>236</v>
      </c>
      <c r="C2129" s="46" t="s">
        <v>1651</v>
      </c>
      <c r="D2129" s="46" t="s">
        <v>81</v>
      </c>
      <c r="E2129" s="46" t="s">
        <v>0</v>
      </c>
      <c r="F2129" s="46" t="s">
        <v>17</v>
      </c>
      <c r="G2129" s="46" t="s">
        <v>1</v>
      </c>
      <c r="H2129" s="46" t="s">
        <v>17</v>
      </c>
      <c r="I2129" s="46" t="s">
        <v>85</v>
      </c>
      <c r="J2129" s="46" t="s">
        <v>66</v>
      </c>
      <c r="K2129" s="61" t="s">
        <v>2726</v>
      </c>
      <c r="L2129" s="46" t="s">
        <v>87</v>
      </c>
      <c r="M2129" s="46" t="s">
        <v>234</v>
      </c>
      <c r="N2129" s="50" t="s">
        <v>88</v>
      </c>
      <c r="O2129" s="46" t="s">
        <v>9</v>
      </c>
      <c r="Q2129" s="75">
        <f>[2]料單!R2007</f>
        <v>0</v>
      </c>
    </row>
    <row r="2130" spans="1:17" x14ac:dyDescent="0.25">
      <c r="A2130" s="75"/>
      <c r="B2130" s="75"/>
      <c r="N2130" s="35">
        <f t="shared" ref="N2130:N2146" si="78">IFERROR((K2130*M2130),"")</f>
        <v>0</v>
      </c>
      <c r="O2130" s="75"/>
    </row>
    <row r="2131" spans="1:17" x14ac:dyDescent="0.25">
      <c r="A2131" s="75"/>
      <c r="B2131" s="75"/>
      <c r="N2131" s="35">
        <f t="shared" si="78"/>
        <v>0</v>
      </c>
      <c r="O2131" s="75"/>
    </row>
    <row r="2132" spans="1:17" x14ac:dyDescent="0.25">
      <c r="A2132" s="75"/>
      <c r="B2132" s="75"/>
      <c r="N2132" s="35">
        <f t="shared" si="78"/>
        <v>0</v>
      </c>
      <c r="O2132" s="75"/>
    </row>
    <row r="2133" spans="1:17" x14ac:dyDescent="0.25">
      <c r="A2133" s="75"/>
      <c r="B2133" s="75"/>
      <c r="N2133" s="35">
        <f t="shared" si="78"/>
        <v>0</v>
      </c>
      <c r="O2133" s="75"/>
    </row>
    <row r="2134" spans="1:17" x14ac:dyDescent="0.25">
      <c r="A2134" s="75"/>
      <c r="B2134" s="75"/>
      <c r="N2134" s="35">
        <f t="shared" si="78"/>
        <v>0</v>
      </c>
      <c r="O2134" s="75"/>
    </row>
    <row r="2135" spans="1:17" x14ac:dyDescent="0.25">
      <c r="A2135" s="75"/>
      <c r="B2135" s="75"/>
      <c r="N2135" s="35">
        <f t="shared" si="78"/>
        <v>0</v>
      </c>
      <c r="O2135" s="75"/>
    </row>
    <row r="2136" spans="1:17" x14ac:dyDescent="0.25">
      <c r="A2136" s="75"/>
      <c r="B2136" s="75"/>
      <c r="N2136" s="35">
        <f t="shared" si="78"/>
        <v>0</v>
      </c>
      <c r="O2136" s="75"/>
    </row>
    <row r="2137" spans="1:17" x14ac:dyDescent="0.25">
      <c r="A2137" s="75"/>
      <c r="B2137" s="75"/>
      <c r="N2137" s="35">
        <f t="shared" si="78"/>
        <v>0</v>
      </c>
      <c r="O2137" s="75"/>
    </row>
    <row r="2138" spans="1:17" x14ac:dyDescent="0.25">
      <c r="A2138" s="75"/>
      <c r="B2138" s="75"/>
      <c r="N2138" s="35">
        <f t="shared" si="78"/>
        <v>0</v>
      </c>
      <c r="O2138" s="75"/>
    </row>
    <row r="2139" spans="1:17" x14ac:dyDescent="0.25">
      <c r="A2139" s="75"/>
      <c r="B2139" s="75"/>
      <c r="N2139" s="35">
        <f t="shared" si="78"/>
        <v>0</v>
      </c>
      <c r="O2139" s="75"/>
    </row>
    <row r="2140" spans="1:17" x14ac:dyDescent="0.25">
      <c r="A2140" s="75"/>
      <c r="B2140" s="75"/>
      <c r="N2140" s="35">
        <f t="shared" si="78"/>
        <v>0</v>
      </c>
      <c r="O2140" s="75"/>
    </row>
    <row r="2141" spans="1:17" x14ac:dyDescent="0.25">
      <c r="A2141" s="75"/>
      <c r="B2141" s="75"/>
      <c r="N2141" s="35">
        <f t="shared" si="78"/>
        <v>0</v>
      </c>
      <c r="O2141" s="75"/>
    </row>
    <row r="2142" spans="1:17" x14ac:dyDescent="0.25">
      <c r="A2142" s="75"/>
      <c r="B2142" s="75"/>
      <c r="N2142" s="35">
        <f t="shared" si="78"/>
        <v>0</v>
      </c>
      <c r="O2142" s="75"/>
    </row>
    <row r="2143" spans="1:17" x14ac:dyDescent="0.25">
      <c r="A2143" s="75"/>
      <c r="B2143" s="75"/>
      <c r="N2143" s="35">
        <f t="shared" si="78"/>
        <v>0</v>
      </c>
      <c r="O2143" s="75"/>
    </row>
    <row r="2144" spans="1:17" x14ac:dyDescent="0.25">
      <c r="A2144" s="75"/>
      <c r="B2144" s="75"/>
      <c r="N2144" s="35">
        <f t="shared" si="78"/>
        <v>0</v>
      </c>
      <c r="O2144" s="75"/>
    </row>
    <row r="2145" spans="1:15" x14ac:dyDescent="0.25">
      <c r="A2145" s="75"/>
      <c r="B2145" s="75"/>
      <c r="N2145" s="35">
        <f t="shared" si="78"/>
        <v>0</v>
      </c>
      <c r="O2145" s="75"/>
    </row>
    <row r="2146" spans="1:15" x14ac:dyDescent="0.25">
      <c r="A2146" s="75"/>
      <c r="B2146" s="75"/>
      <c r="N2146" s="35">
        <f t="shared" si="78"/>
        <v>0</v>
      </c>
      <c r="O2146" s="75"/>
    </row>
    <row r="2147" spans="1:15" x14ac:dyDescent="0.25">
      <c r="A2147" s="75"/>
      <c r="B2147" s="75"/>
      <c r="O2147" s="75"/>
    </row>
    <row r="2148" spans="1:15" x14ac:dyDescent="0.25">
      <c r="A2148" s="75"/>
      <c r="B2148" s="75"/>
      <c r="O2148" s="75"/>
    </row>
    <row r="2149" spans="1:15" x14ac:dyDescent="0.25">
      <c r="A2149" s="75"/>
      <c r="B2149" s="75"/>
      <c r="O2149" s="75"/>
    </row>
    <row r="2150" spans="1:15" x14ac:dyDescent="0.25">
      <c r="A2150" s="75"/>
      <c r="B2150" s="75"/>
      <c r="O2150" s="75"/>
    </row>
    <row r="2151" spans="1:15" x14ac:dyDescent="0.25">
      <c r="A2151" s="75"/>
      <c r="B2151" s="75"/>
      <c r="O2151" s="75"/>
    </row>
    <row r="2152" spans="1:15" x14ac:dyDescent="0.25">
      <c r="A2152" s="75"/>
      <c r="B2152" s="75"/>
      <c r="O2152" s="75"/>
    </row>
    <row r="2153" spans="1:15" x14ac:dyDescent="0.25">
      <c r="A2153" s="75"/>
      <c r="B2153" s="75"/>
      <c r="O2153" s="75"/>
    </row>
    <row r="2154" spans="1:15" x14ac:dyDescent="0.25">
      <c r="A2154" s="75"/>
      <c r="B2154" s="75"/>
      <c r="O2154" s="75"/>
    </row>
    <row r="2155" spans="1:15" x14ac:dyDescent="0.25">
      <c r="A2155" s="75"/>
      <c r="B2155" s="75"/>
      <c r="O2155" s="75"/>
    </row>
    <row r="2156" spans="1:15" x14ac:dyDescent="0.25">
      <c r="A2156" s="75"/>
      <c r="B2156" s="75"/>
      <c r="O2156" s="75"/>
    </row>
    <row r="2157" spans="1:15" x14ac:dyDescent="0.25">
      <c r="A2157" s="75"/>
      <c r="B2157" s="75"/>
      <c r="O2157" s="75"/>
    </row>
    <row r="2158" spans="1:15" x14ac:dyDescent="0.25">
      <c r="A2158" s="75"/>
      <c r="B2158" s="75"/>
      <c r="O2158" s="75"/>
    </row>
    <row r="2159" spans="1:15" x14ac:dyDescent="0.25">
      <c r="A2159" s="75"/>
      <c r="B2159" s="75"/>
      <c r="O2159" s="75"/>
    </row>
    <row r="2160" spans="1:15" x14ac:dyDescent="0.25">
      <c r="A2160" s="75"/>
      <c r="B2160" s="402" t="s">
        <v>1650</v>
      </c>
      <c r="C2160" s="400"/>
      <c r="D2160" s="400"/>
      <c r="E2160" s="400"/>
      <c r="F2160" s="400"/>
      <c r="G2160" s="400"/>
      <c r="H2160" s="400"/>
      <c r="I2160" s="400"/>
      <c r="J2160" s="400"/>
      <c r="K2160" s="401"/>
      <c r="L2160" s="400" t="str">
        <f>IFERROR(VLOOKUP(C2160,[1]資料庫!$K$3:$AA$10,17,FALSE),"")</f>
        <v/>
      </c>
      <c r="M2160" s="400"/>
      <c r="O2160" s="75"/>
    </row>
    <row r="2161" spans="1:17" x14ac:dyDescent="0.25">
      <c r="A2161" s="75"/>
      <c r="B2161" s="402" t="s">
        <v>1649</v>
      </c>
      <c r="C2161" s="400"/>
      <c r="D2161" s="400"/>
      <c r="E2161" s="400"/>
      <c r="F2161" s="400"/>
      <c r="G2161" s="400"/>
      <c r="H2161" s="400"/>
      <c r="I2161" s="400"/>
      <c r="J2161" s="400"/>
      <c r="K2161" s="401"/>
      <c r="L2161" s="400" t="str">
        <f>IFERROR(VLOOKUP(C2161,[1]資料庫!$K$3:$AA$10,17,FALSE),"")</f>
        <v/>
      </c>
      <c r="M2161" s="400"/>
      <c r="O2161" s="75"/>
    </row>
    <row r="2162" spans="1:17" x14ac:dyDescent="0.25">
      <c r="A2162" s="75"/>
      <c r="B2162" s="402" t="s">
        <v>365</v>
      </c>
      <c r="C2162" s="400"/>
      <c r="D2162" s="400"/>
      <c r="E2162" s="400"/>
      <c r="F2162" s="400"/>
      <c r="G2162" s="400"/>
      <c r="H2162" s="400"/>
      <c r="I2162" s="400"/>
      <c r="J2162" s="400"/>
      <c r="K2162" s="401"/>
      <c r="L2162" s="400" t="str">
        <f>IFERROR(VLOOKUP(C2162,[1]資料庫!$K$3:$AA$10,17,FALSE),"")</f>
        <v/>
      </c>
      <c r="M2162" s="400"/>
      <c r="O2162" s="75"/>
    </row>
    <row r="2163" spans="1:17" x14ac:dyDescent="0.25">
      <c r="A2163" s="75"/>
      <c r="B2163" s="402" t="s">
        <v>1648</v>
      </c>
      <c r="C2163" s="400"/>
      <c r="D2163" s="400"/>
      <c r="E2163" s="400"/>
      <c r="F2163" s="400"/>
      <c r="G2163" s="400"/>
      <c r="H2163" s="400"/>
      <c r="I2163" s="400"/>
      <c r="J2163" s="400"/>
      <c r="K2163" s="401"/>
      <c r="L2163" s="400" t="str">
        <f>IFERROR(VLOOKUP(C2163,[1]資料庫!$K$3:$AA$10,17,FALSE),"")</f>
        <v/>
      </c>
      <c r="M2163" s="400"/>
      <c r="O2163" s="75"/>
    </row>
    <row r="2164" spans="1:17" x14ac:dyDescent="0.25">
      <c r="A2164" s="75"/>
      <c r="B2164" s="402" t="s">
        <v>120</v>
      </c>
      <c r="C2164" s="400"/>
      <c r="D2164" s="400"/>
      <c r="E2164" s="400"/>
      <c r="F2164" s="400"/>
      <c r="G2164" s="400"/>
      <c r="H2164" s="400"/>
      <c r="I2164" s="400"/>
      <c r="J2164" s="400"/>
      <c r="K2164" s="401"/>
      <c r="L2164" s="400" t="str">
        <f>IFERROR(VLOOKUP(C2164,[1]資料庫!$K$3:$AA$10,17,FALSE),"")</f>
        <v/>
      </c>
      <c r="M2164" s="400"/>
      <c r="O2164" s="75"/>
    </row>
    <row r="2165" spans="1:17" x14ac:dyDescent="0.25">
      <c r="A2165" s="75"/>
      <c r="B2165" s="402" t="s">
        <v>1647</v>
      </c>
      <c r="C2165" s="400"/>
      <c r="D2165" s="400"/>
      <c r="E2165" s="400"/>
      <c r="F2165" s="400"/>
      <c r="G2165" s="400"/>
      <c r="H2165" s="400"/>
      <c r="I2165" s="400"/>
      <c r="J2165" s="400"/>
      <c r="K2165" s="401"/>
      <c r="L2165" s="400" t="str">
        <f>IFERROR(VLOOKUP(C2165,[1]資料庫!$K$3:$AA$10,17,FALSE),"")</f>
        <v/>
      </c>
      <c r="M2165" s="400"/>
      <c r="O2165" s="75"/>
    </row>
    <row r="2166" spans="1:17" x14ac:dyDescent="0.25">
      <c r="A2166" s="75"/>
      <c r="B2166" s="75"/>
      <c r="H2166" s="524" t="s">
        <v>67</v>
      </c>
      <c r="I2166" s="525"/>
      <c r="J2166" s="525"/>
      <c r="K2166" s="54">
        <f t="shared" ref="K2166" si="79">SUM(K2130:K2165)</f>
        <v>0</v>
      </c>
      <c r="L2166" s="47"/>
      <c r="M2166" s="47"/>
      <c r="N2166" s="49"/>
      <c r="O2166" s="94">
        <f t="shared" ref="O2166" si="80">SUM(N2130:N2165)</f>
        <v>0</v>
      </c>
      <c r="P2166" s="47"/>
    </row>
    <row r="2167" spans="1:17" x14ac:dyDescent="0.25">
      <c r="A2167" s="403">
        <f>料單!A2028</f>
        <v>0</v>
      </c>
      <c r="B2167" s="403">
        <f>料單!C2028</f>
        <v>0</v>
      </c>
    </row>
    <row r="2168" spans="1:17" x14ac:dyDescent="0.25">
      <c r="A2168" s="403">
        <f>料單!A2029</f>
        <v>0</v>
      </c>
      <c r="B2168" s="403">
        <f>料單!C2029</f>
        <v>0</v>
      </c>
    </row>
    <row r="2169" spans="1:17" x14ac:dyDescent="0.25">
      <c r="A2169" s="403">
        <f>料單!A2030</f>
        <v>0</v>
      </c>
      <c r="B2169" s="403">
        <f>料單!C2030</f>
        <v>0</v>
      </c>
    </row>
    <row r="2170" spans="1:17" x14ac:dyDescent="0.25">
      <c r="A2170" s="403">
        <f>料單!A2031</f>
        <v>0</v>
      </c>
      <c r="B2170" s="403">
        <f>料單!C2031</f>
        <v>0</v>
      </c>
    </row>
    <row r="2171" spans="1:17" x14ac:dyDescent="0.25">
      <c r="A2171" s="403">
        <f>料單!A2032</f>
        <v>0</v>
      </c>
      <c r="B2171" s="403">
        <f>料單!C2032</f>
        <v>0</v>
      </c>
    </row>
    <row r="2172" spans="1:17" x14ac:dyDescent="0.25">
      <c r="A2172" s="46" t="s">
        <v>79</v>
      </c>
      <c r="B2172" s="46" t="s">
        <v>236</v>
      </c>
      <c r="C2172" s="46" t="s">
        <v>1651</v>
      </c>
      <c r="D2172" s="46" t="s">
        <v>81</v>
      </c>
      <c r="E2172" s="46" t="s">
        <v>0</v>
      </c>
      <c r="F2172" s="46" t="s">
        <v>17</v>
      </c>
      <c r="G2172" s="46" t="s">
        <v>1</v>
      </c>
      <c r="H2172" s="46" t="s">
        <v>17</v>
      </c>
      <c r="I2172" s="46" t="s">
        <v>85</v>
      </c>
      <c r="J2172" s="46" t="s">
        <v>66</v>
      </c>
      <c r="K2172" s="61" t="s">
        <v>2726</v>
      </c>
      <c r="L2172" s="46" t="s">
        <v>87</v>
      </c>
      <c r="M2172" s="46" t="s">
        <v>234</v>
      </c>
      <c r="N2172" s="50" t="s">
        <v>88</v>
      </c>
      <c r="O2172" s="46" t="s">
        <v>9</v>
      </c>
      <c r="Q2172" s="75">
        <f>[2]料單!R2050</f>
        <v>0</v>
      </c>
    </row>
    <row r="2173" spans="1:17" x14ac:dyDescent="0.25">
      <c r="A2173" s="75"/>
      <c r="B2173" s="75"/>
      <c r="N2173" s="35">
        <f t="shared" ref="N2173:N2189" si="81">IFERROR((K2173*M2173),"")</f>
        <v>0</v>
      </c>
      <c r="O2173" s="75"/>
    </row>
    <row r="2174" spans="1:17" x14ac:dyDescent="0.25">
      <c r="A2174" s="75"/>
      <c r="B2174" s="75"/>
      <c r="N2174" s="35">
        <f t="shared" si="81"/>
        <v>0</v>
      </c>
      <c r="O2174" s="75"/>
    </row>
    <row r="2175" spans="1:17" x14ac:dyDescent="0.25">
      <c r="A2175" s="75"/>
      <c r="B2175" s="75"/>
      <c r="N2175" s="35">
        <f t="shared" si="81"/>
        <v>0</v>
      </c>
      <c r="O2175" s="75"/>
    </row>
    <row r="2176" spans="1:17" x14ac:dyDescent="0.25">
      <c r="A2176" s="75"/>
      <c r="B2176" s="75"/>
      <c r="N2176" s="35">
        <f t="shared" si="81"/>
        <v>0</v>
      </c>
      <c r="O2176" s="75"/>
    </row>
    <row r="2177" spans="1:15" x14ac:dyDescent="0.25">
      <c r="A2177" s="75"/>
      <c r="B2177" s="75"/>
      <c r="N2177" s="35">
        <f t="shared" si="81"/>
        <v>0</v>
      </c>
      <c r="O2177" s="75"/>
    </row>
    <row r="2178" spans="1:15" x14ac:dyDescent="0.25">
      <c r="A2178" s="75"/>
      <c r="B2178" s="75"/>
      <c r="N2178" s="35">
        <f t="shared" si="81"/>
        <v>0</v>
      </c>
      <c r="O2178" s="75"/>
    </row>
    <row r="2179" spans="1:15" x14ac:dyDescent="0.25">
      <c r="A2179" s="75"/>
      <c r="B2179" s="75"/>
      <c r="N2179" s="35">
        <f t="shared" si="81"/>
        <v>0</v>
      </c>
      <c r="O2179" s="75"/>
    </row>
    <row r="2180" spans="1:15" x14ac:dyDescent="0.25">
      <c r="A2180" s="75"/>
      <c r="B2180" s="75"/>
      <c r="N2180" s="35">
        <f t="shared" si="81"/>
        <v>0</v>
      </c>
      <c r="O2180" s="75"/>
    </row>
    <row r="2181" spans="1:15" x14ac:dyDescent="0.25">
      <c r="A2181" s="75"/>
      <c r="B2181" s="75"/>
      <c r="N2181" s="35">
        <f t="shared" si="81"/>
        <v>0</v>
      </c>
      <c r="O2181" s="75"/>
    </row>
    <row r="2182" spans="1:15" x14ac:dyDescent="0.25">
      <c r="A2182" s="75"/>
      <c r="B2182" s="75"/>
      <c r="N2182" s="35">
        <f t="shared" si="81"/>
        <v>0</v>
      </c>
      <c r="O2182" s="75"/>
    </row>
    <row r="2183" spans="1:15" x14ac:dyDescent="0.25">
      <c r="A2183" s="75"/>
      <c r="B2183" s="75"/>
      <c r="N2183" s="35">
        <f t="shared" si="81"/>
        <v>0</v>
      </c>
      <c r="O2183" s="75"/>
    </row>
    <row r="2184" spans="1:15" x14ac:dyDescent="0.25">
      <c r="A2184" s="75"/>
      <c r="B2184" s="75"/>
      <c r="N2184" s="35">
        <f t="shared" si="81"/>
        <v>0</v>
      </c>
      <c r="O2184" s="75"/>
    </row>
    <row r="2185" spans="1:15" x14ac:dyDescent="0.25">
      <c r="A2185" s="75"/>
      <c r="B2185" s="75"/>
      <c r="N2185" s="35">
        <f t="shared" si="81"/>
        <v>0</v>
      </c>
      <c r="O2185" s="75"/>
    </row>
    <row r="2186" spans="1:15" x14ac:dyDescent="0.25">
      <c r="A2186" s="75"/>
      <c r="B2186" s="75"/>
      <c r="N2186" s="35">
        <f t="shared" si="81"/>
        <v>0</v>
      </c>
      <c r="O2186" s="75"/>
    </row>
    <row r="2187" spans="1:15" x14ac:dyDescent="0.25">
      <c r="A2187" s="75"/>
      <c r="B2187" s="75"/>
      <c r="N2187" s="35">
        <f t="shared" si="81"/>
        <v>0</v>
      </c>
      <c r="O2187" s="75"/>
    </row>
    <row r="2188" spans="1:15" x14ac:dyDescent="0.25">
      <c r="A2188" s="75"/>
      <c r="B2188" s="75"/>
      <c r="N2188" s="35">
        <f t="shared" si="81"/>
        <v>0</v>
      </c>
      <c r="O2188" s="75"/>
    </row>
    <row r="2189" spans="1:15" x14ac:dyDescent="0.25">
      <c r="A2189" s="75"/>
      <c r="B2189" s="75"/>
      <c r="N2189" s="35">
        <f t="shared" si="81"/>
        <v>0</v>
      </c>
      <c r="O2189" s="75"/>
    </row>
    <row r="2190" spans="1:15" x14ac:dyDescent="0.25">
      <c r="A2190" s="75"/>
      <c r="B2190" s="75"/>
      <c r="O2190" s="75"/>
    </row>
    <row r="2191" spans="1:15" x14ac:dyDescent="0.25">
      <c r="A2191" s="75"/>
      <c r="B2191" s="75"/>
      <c r="O2191" s="75"/>
    </row>
    <row r="2192" spans="1:15" x14ac:dyDescent="0.25">
      <c r="A2192" s="75"/>
      <c r="B2192" s="75"/>
      <c r="O2192" s="75"/>
    </row>
    <row r="2193" spans="1:15" x14ac:dyDescent="0.25">
      <c r="A2193" s="75"/>
      <c r="B2193" s="75"/>
      <c r="O2193" s="75"/>
    </row>
    <row r="2194" spans="1:15" x14ac:dyDescent="0.25">
      <c r="A2194" s="75"/>
      <c r="B2194" s="75"/>
      <c r="O2194" s="75"/>
    </row>
    <row r="2195" spans="1:15" x14ac:dyDescent="0.25">
      <c r="A2195" s="75"/>
      <c r="B2195" s="75"/>
      <c r="O2195" s="75"/>
    </row>
    <row r="2196" spans="1:15" x14ac:dyDescent="0.25">
      <c r="A2196" s="75"/>
      <c r="B2196" s="75"/>
      <c r="O2196" s="75"/>
    </row>
    <row r="2197" spans="1:15" x14ac:dyDescent="0.25">
      <c r="A2197" s="75"/>
      <c r="B2197" s="75"/>
      <c r="O2197" s="75"/>
    </row>
    <row r="2198" spans="1:15" x14ac:dyDescent="0.25">
      <c r="A2198" s="75"/>
      <c r="B2198" s="75"/>
      <c r="O2198" s="75"/>
    </row>
    <row r="2199" spans="1:15" x14ac:dyDescent="0.25">
      <c r="A2199" s="75"/>
      <c r="B2199" s="75"/>
      <c r="O2199" s="75"/>
    </row>
    <row r="2200" spans="1:15" x14ac:dyDescent="0.25">
      <c r="A2200" s="75"/>
      <c r="B2200" s="75"/>
      <c r="O2200" s="75"/>
    </row>
    <row r="2201" spans="1:15" x14ac:dyDescent="0.25">
      <c r="A2201" s="75"/>
      <c r="B2201" s="75"/>
      <c r="O2201" s="75"/>
    </row>
    <row r="2202" spans="1:15" x14ac:dyDescent="0.25">
      <c r="A2202" s="75"/>
      <c r="B2202" s="75"/>
      <c r="O2202" s="75"/>
    </row>
    <row r="2203" spans="1:15" x14ac:dyDescent="0.25">
      <c r="A2203" s="75"/>
      <c r="B2203" s="402" t="s">
        <v>1650</v>
      </c>
      <c r="C2203" s="400"/>
      <c r="D2203" s="400"/>
      <c r="E2203" s="400"/>
      <c r="F2203" s="400"/>
      <c r="G2203" s="400"/>
      <c r="H2203" s="400"/>
      <c r="I2203" s="400"/>
      <c r="J2203" s="400"/>
      <c r="K2203" s="401"/>
      <c r="L2203" s="400" t="str">
        <f>IFERROR(VLOOKUP(C2203,[1]資料庫!$K$3:$AA$10,17,FALSE),"")</f>
        <v/>
      </c>
      <c r="M2203" s="400"/>
      <c r="O2203" s="75"/>
    </row>
    <row r="2204" spans="1:15" x14ac:dyDescent="0.25">
      <c r="A2204" s="75"/>
      <c r="B2204" s="402" t="s">
        <v>1649</v>
      </c>
      <c r="C2204" s="400"/>
      <c r="D2204" s="400"/>
      <c r="E2204" s="400"/>
      <c r="F2204" s="400"/>
      <c r="G2204" s="400"/>
      <c r="H2204" s="400"/>
      <c r="I2204" s="400"/>
      <c r="J2204" s="400"/>
      <c r="K2204" s="401"/>
      <c r="L2204" s="400" t="str">
        <f>IFERROR(VLOOKUP(C2204,[1]資料庫!$K$3:$AA$10,17,FALSE),"")</f>
        <v/>
      </c>
      <c r="M2204" s="400"/>
      <c r="O2204" s="75"/>
    </row>
    <row r="2205" spans="1:15" x14ac:dyDescent="0.25">
      <c r="A2205" s="75"/>
      <c r="B2205" s="402" t="s">
        <v>365</v>
      </c>
      <c r="C2205" s="400"/>
      <c r="D2205" s="400"/>
      <c r="E2205" s="400"/>
      <c r="F2205" s="400"/>
      <c r="G2205" s="400"/>
      <c r="H2205" s="400"/>
      <c r="I2205" s="400"/>
      <c r="J2205" s="400"/>
      <c r="K2205" s="401"/>
      <c r="L2205" s="400" t="str">
        <f>IFERROR(VLOOKUP(C2205,[1]資料庫!$K$3:$AA$10,17,FALSE),"")</f>
        <v/>
      </c>
      <c r="M2205" s="400"/>
      <c r="O2205" s="75"/>
    </row>
    <row r="2206" spans="1:15" x14ac:dyDescent="0.25">
      <c r="A2206" s="75"/>
      <c r="B2206" s="402" t="s">
        <v>1648</v>
      </c>
      <c r="C2206" s="400"/>
      <c r="D2206" s="400"/>
      <c r="E2206" s="400"/>
      <c r="F2206" s="400"/>
      <c r="G2206" s="400"/>
      <c r="H2206" s="400"/>
      <c r="I2206" s="400"/>
      <c r="J2206" s="400"/>
      <c r="K2206" s="401"/>
      <c r="L2206" s="400" t="str">
        <f>IFERROR(VLOOKUP(C2206,[1]資料庫!$K$3:$AA$10,17,FALSE),"")</f>
        <v/>
      </c>
      <c r="M2206" s="400"/>
      <c r="O2206" s="75"/>
    </row>
    <row r="2207" spans="1:15" x14ac:dyDescent="0.25">
      <c r="A2207" s="75"/>
      <c r="B2207" s="402" t="s">
        <v>120</v>
      </c>
      <c r="C2207" s="400"/>
      <c r="D2207" s="400"/>
      <c r="E2207" s="400"/>
      <c r="F2207" s="400"/>
      <c r="G2207" s="400"/>
      <c r="H2207" s="400"/>
      <c r="I2207" s="400"/>
      <c r="J2207" s="400"/>
      <c r="K2207" s="401"/>
      <c r="L2207" s="400" t="str">
        <f>IFERROR(VLOOKUP(C2207,[1]資料庫!$K$3:$AA$10,17,FALSE),"")</f>
        <v/>
      </c>
      <c r="M2207" s="400"/>
      <c r="O2207" s="75"/>
    </row>
    <row r="2208" spans="1:15" x14ac:dyDescent="0.25">
      <c r="A2208" s="75"/>
      <c r="B2208" s="402" t="s">
        <v>1647</v>
      </c>
      <c r="C2208" s="400"/>
      <c r="D2208" s="400"/>
      <c r="E2208" s="400"/>
      <c r="F2208" s="400"/>
      <c r="G2208" s="400"/>
      <c r="H2208" s="400"/>
      <c r="I2208" s="400"/>
      <c r="J2208" s="400"/>
      <c r="K2208" s="401"/>
      <c r="L2208" s="400" t="str">
        <f>IFERROR(VLOOKUP(C2208,[1]資料庫!$K$3:$AA$10,17,FALSE),"")</f>
        <v/>
      </c>
      <c r="M2208" s="400"/>
      <c r="O2208" s="75"/>
    </row>
    <row r="2209" spans="1:17" x14ac:dyDescent="0.25">
      <c r="A2209" s="75"/>
      <c r="B2209" s="75"/>
      <c r="H2209" s="524" t="s">
        <v>67</v>
      </c>
      <c r="I2209" s="525"/>
      <c r="J2209" s="525"/>
      <c r="K2209" s="54">
        <f t="shared" ref="K2209" si="82">SUM(K2173:K2208)</f>
        <v>0</v>
      </c>
      <c r="L2209" s="47"/>
      <c r="M2209" s="47"/>
      <c r="N2209" s="49"/>
      <c r="O2209" s="94">
        <f t="shared" ref="O2209" si="83">SUM(N2173:N2208)</f>
        <v>0</v>
      </c>
      <c r="P2209" s="47"/>
    </row>
    <row r="2210" spans="1:17" x14ac:dyDescent="0.25">
      <c r="A2210" s="403">
        <f>料單!A2071</f>
        <v>0</v>
      </c>
      <c r="B2210" s="403">
        <f>料單!C2071</f>
        <v>0</v>
      </c>
    </row>
    <row r="2211" spans="1:17" x14ac:dyDescent="0.25">
      <c r="A2211" s="403">
        <f>料單!A2072</f>
        <v>0</v>
      </c>
      <c r="B2211" s="403">
        <f>料單!C2072</f>
        <v>0</v>
      </c>
    </row>
    <row r="2212" spans="1:17" x14ac:dyDescent="0.25">
      <c r="A2212" s="403">
        <f>料單!A2073</f>
        <v>0</v>
      </c>
      <c r="B2212" s="403">
        <f>料單!C2073</f>
        <v>0</v>
      </c>
    </row>
    <row r="2213" spans="1:17" x14ac:dyDescent="0.25">
      <c r="A2213" s="403">
        <f>料單!A2074</f>
        <v>0</v>
      </c>
      <c r="B2213" s="403">
        <f>料單!C2074</f>
        <v>0</v>
      </c>
    </row>
    <row r="2214" spans="1:17" x14ac:dyDescent="0.25">
      <c r="A2214" s="403">
        <f>料單!A2075</f>
        <v>0</v>
      </c>
      <c r="B2214" s="403">
        <f>料單!C2075</f>
        <v>0</v>
      </c>
    </row>
    <row r="2215" spans="1:17" x14ac:dyDescent="0.25">
      <c r="A2215" s="46" t="s">
        <v>79</v>
      </c>
      <c r="B2215" s="46" t="s">
        <v>236</v>
      </c>
      <c r="C2215" s="46" t="s">
        <v>1651</v>
      </c>
      <c r="D2215" s="46" t="s">
        <v>81</v>
      </c>
      <c r="E2215" s="46" t="s">
        <v>0</v>
      </c>
      <c r="F2215" s="46" t="s">
        <v>17</v>
      </c>
      <c r="G2215" s="46" t="s">
        <v>1</v>
      </c>
      <c r="H2215" s="46" t="s">
        <v>17</v>
      </c>
      <c r="I2215" s="46" t="s">
        <v>85</v>
      </c>
      <c r="J2215" s="46" t="s">
        <v>66</v>
      </c>
      <c r="K2215" s="61" t="s">
        <v>2726</v>
      </c>
      <c r="L2215" s="46" t="s">
        <v>87</v>
      </c>
      <c r="M2215" s="46" t="s">
        <v>234</v>
      </c>
      <c r="N2215" s="50" t="s">
        <v>88</v>
      </c>
      <c r="O2215" s="46" t="s">
        <v>9</v>
      </c>
      <c r="Q2215" s="75">
        <f>[2]料單!R2093</f>
        <v>0</v>
      </c>
    </row>
    <row r="2216" spans="1:17" x14ac:dyDescent="0.25">
      <c r="A2216" s="75"/>
      <c r="B2216" s="75"/>
      <c r="N2216" s="35">
        <f t="shared" ref="N2216:N2232" si="84">IFERROR((K2216*M2216),"")</f>
        <v>0</v>
      </c>
      <c r="O2216" s="75"/>
    </row>
    <row r="2217" spans="1:17" x14ac:dyDescent="0.25">
      <c r="A2217" s="75"/>
      <c r="B2217" s="75"/>
      <c r="N2217" s="35">
        <f t="shared" si="84"/>
        <v>0</v>
      </c>
      <c r="O2217" s="75"/>
    </row>
    <row r="2218" spans="1:17" x14ac:dyDescent="0.25">
      <c r="A2218" s="75"/>
      <c r="B2218" s="75"/>
      <c r="N2218" s="35">
        <f t="shared" si="84"/>
        <v>0</v>
      </c>
      <c r="O2218" s="75"/>
    </row>
    <row r="2219" spans="1:17" x14ac:dyDescent="0.25">
      <c r="A2219" s="75"/>
      <c r="B2219" s="75"/>
      <c r="N2219" s="35">
        <f t="shared" si="84"/>
        <v>0</v>
      </c>
      <c r="O2219" s="75"/>
    </row>
    <row r="2220" spans="1:17" x14ac:dyDescent="0.25">
      <c r="A2220" s="75"/>
      <c r="B2220" s="75"/>
      <c r="N2220" s="35">
        <f t="shared" si="84"/>
        <v>0</v>
      </c>
      <c r="O2220" s="75"/>
    </row>
    <row r="2221" spans="1:17" x14ac:dyDescent="0.25">
      <c r="A2221" s="75"/>
      <c r="B2221" s="75"/>
      <c r="N2221" s="35">
        <f t="shared" si="84"/>
        <v>0</v>
      </c>
      <c r="O2221" s="75"/>
    </row>
    <row r="2222" spans="1:17" x14ac:dyDescent="0.25">
      <c r="A2222" s="75"/>
      <c r="B2222" s="75"/>
      <c r="N2222" s="35">
        <f t="shared" si="84"/>
        <v>0</v>
      </c>
      <c r="O2222" s="75"/>
    </row>
    <row r="2223" spans="1:17" x14ac:dyDescent="0.25">
      <c r="A2223" s="75"/>
      <c r="B2223" s="75"/>
      <c r="N2223" s="35">
        <f t="shared" si="84"/>
        <v>0</v>
      </c>
      <c r="O2223" s="75"/>
    </row>
    <row r="2224" spans="1:17" x14ac:dyDescent="0.25">
      <c r="A2224" s="75"/>
      <c r="B2224" s="75"/>
      <c r="N2224" s="35">
        <f t="shared" si="84"/>
        <v>0</v>
      </c>
      <c r="O2224" s="75"/>
    </row>
    <row r="2225" spans="1:15" x14ac:dyDescent="0.25">
      <c r="A2225" s="75"/>
      <c r="B2225" s="75"/>
      <c r="N2225" s="35">
        <f t="shared" si="84"/>
        <v>0</v>
      </c>
      <c r="O2225" s="75"/>
    </row>
    <row r="2226" spans="1:15" x14ac:dyDescent="0.25">
      <c r="A2226" s="75"/>
      <c r="B2226" s="75"/>
      <c r="N2226" s="35">
        <f t="shared" si="84"/>
        <v>0</v>
      </c>
      <c r="O2226" s="75"/>
    </row>
    <row r="2227" spans="1:15" x14ac:dyDescent="0.25">
      <c r="A2227" s="75"/>
      <c r="B2227" s="75"/>
      <c r="N2227" s="35">
        <f t="shared" si="84"/>
        <v>0</v>
      </c>
      <c r="O2227" s="75"/>
    </row>
    <row r="2228" spans="1:15" x14ac:dyDescent="0.25">
      <c r="A2228" s="75"/>
      <c r="B2228" s="75"/>
      <c r="N2228" s="35">
        <f t="shared" si="84"/>
        <v>0</v>
      </c>
      <c r="O2228" s="75"/>
    </row>
    <row r="2229" spans="1:15" x14ac:dyDescent="0.25">
      <c r="A2229" s="75"/>
      <c r="B2229" s="75"/>
      <c r="N2229" s="35">
        <f t="shared" si="84"/>
        <v>0</v>
      </c>
      <c r="O2229" s="75"/>
    </row>
    <row r="2230" spans="1:15" x14ac:dyDescent="0.25">
      <c r="A2230" s="75"/>
      <c r="B2230" s="75"/>
      <c r="N2230" s="35">
        <f t="shared" si="84"/>
        <v>0</v>
      </c>
      <c r="O2230" s="75"/>
    </row>
    <row r="2231" spans="1:15" x14ac:dyDescent="0.25">
      <c r="A2231" s="75"/>
      <c r="B2231" s="75"/>
      <c r="N2231" s="35">
        <f t="shared" si="84"/>
        <v>0</v>
      </c>
      <c r="O2231" s="75"/>
    </row>
    <row r="2232" spans="1:15" x14ac:dyDescent="0.25">
      <c r="A2232" s="75"/>
      <c r="B2232" s="75"/>
      <c r="N2232" s="35">
        <f t="shared" si="84"/>
        <v>0</v>
      </c>
      <c r="O2232" s="75"/>
    </row>
    <row r="2233" spans="1:15" x14ac:dyDescent="0.25">
      <c r="A2233" s="75"/>
      <c r="B2233" s="75"/>
      <c r="O2233" s="75"/>
    </row>
    <row r="2234" spans="1:15" x14ac:dyDescent="0.25">
      <c r="A2234" s="75"/>
      <c r="B2234" s="75"/>
      <c r="O2234" s="75"/>
    </row>
    <row r="2235" spans="1:15" x14ac:dyDescent="0.25">
      <c r="A2235" s="75"/>
      <c r="B2235" s="75"/>
      <c r="O2235" s="75"/>
    </row>
    <row r="2236" spans="1:15" x14ac:dyDescent="0.25">
      <c r="A2236" s="75"/>
      <c r="B2236" s="75"/>
      <c r="O2236" s="75"/>
    </row>
    <row r="2237" spans="1:15" x14ac:dyDescent="0.25">
      <c r="A2237" s="75"/>
      <c r="B2237" s="75"/>
      <c r="O2237" s="75"/>
    </row>
    <row r="2238" spans="1:15" x14ac:dyDescent="0.25">
      <c r="A2238" s="75"/>
      <c r="B2238" s="75"/>
      <c r="O2238" s="75"/>
    </row>
    <row r="2239" spans="1:15" x14ac:dyDescent="0.25">
      <c r="A2239" s="75"/>
      <c r="B2239" s="75"/>
      <c r="O2239" s="75"/>
    </row>
    <row r="2240" spans="1:15" x14ac:dyDescent="0.25">
      <c r="A2240" s="75"/>
      <c r="B2240" s="75"/>
      <c r="O2240" s="75"/>
    </row>
    <row r="2241" spans="1:16" x14ac:dyDescent="0.25">
      <c r="A2241" s="75"/>
      <c r="B2241" s="75"/>
      <c r="O2241" s="75"/>
    </row>
    <row r="2242" spans="1:16" x14ac:dyDescent="0.25">
      <c r="A2242" s="75"/>
      <c r="B2242" s="75"/>
      <c r="O2242" s="75"/>
    </row>
    <row r="2243" spans="1:16" x14ac:dyDescent="0.25">
      <c r="A2243" s="75"/>
      <c r="B2243" s="75"/>
      <c r="O2243" s="75"/>
    </row>
    <row r="2244" spans="1:16" x14ac:dyDescent="0.25">
      <c r="A2244" s="75"/>
      <c r="B2244" s="75"/>
      <c r="O2244" s="75"/>
    </row>
    <row r="2245" spans="1:16" x14ac:dyDescent="0.25">
      <c r="A2245" s="75"/>
      <c r="B2245" s="75"/>
      <c r="O2245" s="75"/>
    </row>
    <row r="2246" spans="1:16" x14ac:dyDescent="0.25">
      <c r="A2246" s="75"/>
      <c r="B2246" s="402" t="s">
        <v>1650</v>
      </c>
      <c r="C2246" s="400"/>
      <c r="D2246" s="400"/>
      <c r="E2246" s="400"/>
      <c r="F2246" s="400"/>
      <c r="G2246" s="400"/>
      <c r="H2246" s="400"/>
      <c r="I2246" s="400"/>
      <c r="J2246" s="400"/>
      <c r="K2246" s="401"/>
      <c r="L2246" s="400" t="str">
        <f>IFERROR(VLOOKUP(C2246,[1]資料庫!$K$3:$AA$10,17,FALSE),"")</f>
        <v/>
      </c>
      <c r="M2246" s="400"/>
      <c r="O2246" s="75"/>
    </row>
    <row r="2247" spans="1:16" x14ac:dyDescent="0.25">
      <c r="A2247" s="75"/>
      <c r="B2247" s="402" t="s">
        <v>1649</v>
      </c>
      <c r="C2247" s="400"/>
      <c r="D2247" s="400"/>
      <c r="E2247" s="400"/>
      <c r="F2247" s="400"/>
      <c r="G2247" s="400"/>
      <c r="H2247" s="400"/>
      <c r="I2247" s="400"/>
      <c r="J2247" s="400"/>
      <c r="K2247" s="401"/>
      <c r="L2247" s="400" t="str">
        <f>IFERROR(VLOOKUP(C2247,[1]資料庫!$K$3:$AA$10,17,FALSE),"")</f>
        <v/>
      </c>
      <c r="M2247" s="400"/>
      <c r="O2247" s="75"/>
    </row>
    <row r="2248" spans="1:16" x14ac:dyDescent="0.25">
      <c r="A2248" s="75"/>
      <c r="B2248" s="402" t="s">
        <v>365</v>
      </c>
      <c r="C2248" s="400"/>
      <c r="D2248" s="400"/>
      <c r="E2248" s="400"/>
      <c r="F2248" s="400"/>
      <c r="G2248" s="400"/>
      <c r="H2248" s="400"/>
      <c r="I2248" s="400"/>
      <c r="J2248" s="400"/>
      <c r="K2248" s="401"/>
      <c r="L2248" s="400" t="str">
        <f>IFERROR(VLOOKUP(C2248,[1]資料庫!$K$3:$AA$10,17,FALSE),"")</f>
        <v/>
      </c>
      <c r="M2248" s="400"/>
      <c r="O2248" s="75"/>
    </row>
    <row r="2249" spans="1:16" x14ac:dyDescent="0.25">
      <c r="A2249" s="75"/>
      <c r="B2249" s="402" t="s">
        <v>1648</v>
      </c>
      <c r="C2249" s="400"/>
      <c r="D2249" s="400"/>
      <c r="E2249" s="400"/>
      <c r="F2249" s="400"/>
      <c r="G2249" s="400"/>
      <c r="H2249" s="400"/>
      <c r="I2249" s="400"/>
      <c r="J2249" s="400"/>
      <c r="K2249" s="401"/>
      <c r="L2249" s="400" t="str">
        <f>IFERROR(VLOOKUP(C2249,[1]資料庫!$K$3:$AA$10,17,FALSE),"")</f>
        <v/>
      </c>
      <c r="M2249" s="400"/>
      <c r="O2249" s="75"/>
    </row>
    <row r="2250" spans="1:16" x14ac:dyDescent="0.25">
      <c r="A2250" s="75"/>
      <c r="B2250" s="402" t="s">
        <v>120</v>
      </c>
      <c r="C2250" s="400"/>
      <c r="D2250" s="400"/>
      <c r="E2250" s="400"/>
      <c r="F2250" s="400"/>
      <c r="G2250" s="400"/>
      <c r="H2250" s="400"/>
      <c r="I2250" s="400"/>
      <c r="J2250" s="400"/>
      <c r="K2250" s="401"/>
      <c r="L2250" s="400" t="str">
        <f>IFERROR(VLOOKUP(C2250,[1]資料庫!$K$3:$AA$10,17,FALSE),"")</f>
        <v/>
      </c>
      <c r="M2250" s="400"/>
      <c r="O2250" s="75"/>
    </row>
    <row r="2251" spans="1:16" x14ac:dyDescent="0.25">
      <c r="A2251" s="75"/>
      <c r="B2251" s="402" t="s">
        <v>1647</v>
      </c>
      <c r="C2251" s="400"/>
      <c r="D2251" s="400"/>
      <c r="E2251" s="400"/>
      <c r="F2251" s="400"/>
      <c r="G2251" s="400"/>
      <c r="H2251" s="400"/>
      <c r="I2251" s="400"/>
      <c r="J2251" s="400"/>
      <c r="K2251" s="401"/>
      <c r="L2251" s="400" t="str">
        <f>IFERROR(VLOOKUP(C2251,[1]資料庫!$K$3:$AA$10,17,FALSE),"")</f>
        <v/>
      </c>
      <c r="M2251" s="400"/>
      <c r="O2251" s="75"/>
    </row>
    <row r="2252" spans="1:16" x14ac:dyDescent="0.25">
      <c r="A2252" s="75"/>
      <c r="B2252" s="75"/>
      <c r="H2252" s="524" t="s">
        <v>67</v>
      </c>
      <c r="I2252" s="525"/>
      <c r="J2252" s="525"/>
      <c r="K2252" s="54">
        <f t="shared" ref="K2252" si="85">SUM(K2216:K2251)</f>
        <v>0</v>
      </c>
      <c r="L2252" s="47"/>
      <c r="M2252" s="47"/>
      <c r="N2252" s="49"/>
      <c r="O2252" s="94">
        <f t="shared" ref="O2252" si="86">SUM(N2216:N2251)</f>
        <v>0</v>
      </c>
      <c r="P2252" s="47"/>
    </row>
    <row r="2253" spans="1:16" x14ac:dyDescent="0.25">
      <c r="A2253" s="403">
        <f>料單!A2114</f>
        <v>0</v>
      </c>
      <c r="B2253" s="403">
        <f>料單!C2114</f>
        <v>0</v>
      </c>
    </row>
    <row r="2254" spans="1:16" x14ac:dyDescent="0.25">
      <c r="A2254" s="403">
        <f>料單!A2115</f>
        <v>0</v>
      </c>
      <c r="B2254" s="403">
        <f>料單!C2115</f>
        <v>0</v>
      </c>
    </row>
    <row r="2255" spans="1:16" x14ac:dyDescent="0.25">
      <c r="A2255" s="403">
        <f>料單!A2116</f>
        <v>0</v>
      </c>
      <c r="B2255" s="403">
        <f>料單!C2116</f>
        <v>0</v>
      </c>
    </row>
    <row r="2256" spans="1:16" x14ac:dyDescent="0.25">
      <c r="A2256" s="403">
        <f>料單!A2117</f>
        <v>0</v>
      </c>
      <c r="B2256" s="403">
        <f>料單!C2117</f>
        <v>0</v>
      </c>
    </row>
    <row r="2257" spans="1:17" x14ac:dyDescent="0.25">
      <c r="A2257" s="403">
        <f>料單!A2118</f>
        <v>0</v>
      </c>
      <c r="B2257" s="403">
        <f>料單!C2118</f>
        <v>0</v>
      </c>
    </row>
    <row r="2258" spans="1:17" x14ac:dyDescent="0.25">
      <c r="A2258" s="46" t="s">
        <v>79</v>
      </c>
      <c r="B2258" s="46" t="s">
        <v>236</v>
      </c>
      <c r="C2258" s="46" t="s">
        <v>1651</v>
      </c>
      <c r="D2258" s="46" t="s">
        <v>81</v>
      </c>
      <c r="E2258" s="46" t="s">
        <v>0</v>
      </c>
      <c r="F2258" s="46" t="s">
        <v>17</v>
      </c>
      <c r="G2258" s="46" t="s">
        <v>1</v>
      </c>
      <c r="H2258" s="46" t="s">
        <v>17</v>
      </c>
      <c r="I2258" s="46" t="s">
        <v>85</v>
      </c>
      <c r="J2258" s="46" t="s">
        <v>66</v>
      </c>
      <c r="K2258" s="61" t="s">
        <v>2726</v>
      </c>
      <c r="L2258" s="46" t="s">
        <v>87</v>
      </c>
      <c r="M2258" s="46" t="s">
        <v>234</v>
      </c>
      <c r="N2258" s="50" t="s">
        <v>88</v>
      </c>
      <c r="O2258" s="46" t="s">
        <v>9</v>
      </c>
      <c r="Q2258" s="75">
        <f>[2]料單!R2136</f>
        <v>0</v>
      </c>
    </row>
    <row r="2259" spans="1:17" x14ac:dyDescent="0.25">
      <c r="A2259" s="75"/>
      <c r="B2259" s="75"/>
      <c r="N2259" s="35">
        <f t="shared" ref="N2259:N2275" si="87">IFERROR((K2259*M2259),"")</f>
        <v>0</v>
      </c>
      <c r="O2259" s="75"/>
    </row>
    <row r="2260" spans="1:17" x14ac:dyDescent="0.25">
      <c r="A2260" s="75"/>
      <c r="B2260" s="75"/>
      <c r="N2260" s="35">
        <f t="shared" si="87"/>
        <v>0</v>
      </c>
      <c r="O2260" s="75"/>
    </row>
    <row r="2261" spans="1:17" x14ac:dyDescent="0.25">
      <c r="A2261" s="75"/>
      <c r="B2261" s="75"/>
      <c r="N2261" s="35">
        <f t="shared" si="87"/>
        <v>0</v>
      </c>
      <c r="O2261" s="75"/>
    </row>
    <row r="2262" spans="1:17" x14ac:dyDescent="0.25">
      <c r="A2262" s="75"/>
      <c r="B2262" s="75"/>
      <c r="N2262" s="35">
        <f t="shared" si="87"/>
        <v>0</v>
      </c>
      <c r="O2262" s="75"/>
    </row>
    <row r="2263" spans="1:17" x14ac:dyDescent="0.25">
      <c r="A2263" s="75"/>
      <c r="B2263" s="75"/>
      <c r="N2263" s="35">
        <f t="shared" si="87"/>
        <v>0</v>
      </c>
      <c r="O2263" s="75"/>
    </row>
    <row r="2264" spans="1:17" x14ac:dyDescent="0.25">
      <c r="A2264" s="75"/>
      <c r="B2264" s="75"/>
      <c r="N2264" s="35">
        <f t="shared" si="87"/>
        <v>0</v>
      </c>
      <c r="O2264" s="75"/>
    </row>
    <row r="2265" spans="1:17" x14ac:dyDescent="0.25">
      <c r="A2265" s="75"/>
      <c r="B2265" s="75"/>
      <c r="N2265" s="35">
        <f t="shared" si="87"/>
        <v>0</v>
      </c>
      <c r="O2265" s="75"/>
    </row>
    <row r="2266" spans="1:17" x14ac:dyDescent="0.25">
      <c r="A2266" s="75"/>
      <c r="B2266" s="75"/>
      <c r="N2266" s="35">
        <f t="shared" si="87"/>
        <v>0</v>
      </c>
      <c r="O2266" s="75"/>
    </row>
    <row r="2267" spans="1:17" x14ac:dyDescent="0.25">
      <c r="A2267" s="75"/>
      <c r="B2267" s="75"/>
      <c r="N2267" s="35">
        <f t="shared" si="87"/>
        <v>0</v>
      </c>
      <c r="O2267" s="75"/>
    </row>
    <row r="2268" spans="1:17" x14ac:dyDescent="0.25">
      <c r="A2268" s="75"/>
      <c r="B2268" s="75"/>
      <c r="N2268" s="35">
        <f t="shared" si="87"/>
        <v>0</v>
      </c>
      <c r="O2268" s="75"/>
    </row>
    <row r="2269" spans="1:17" x14ac:dyDescent="0.25">
      <c r="A2269" s="75"/>
      <c r="B2269" s="75"/>
      <c r="N2269" s="35">
        <f t="shared" si="87"/>
        <v>0</v>
      </c>
      <c r="O2269" s="75"/>
    </row>
    <row r="2270" spans="1:17" x14ac:dyDescent="0.25">
      <c r="A2270" s="75"/>
      <c r="B2270" s="75"/>
      <c r="N2270" s="35">
        <f t="shared" si="87"/>
        <v>0</v>
      </c>
      <c r="O2270" s="75"/>
    </row>
    <row r="2271" spans="1:17" x14ac:dyDescent="0.25">
      <c r="A2271" s="75"/>
      <c r="B2271" s="75"/>
      <c r="N2271" s="35">
        <f t="shared" si="87"/>
        <v>0</v>
      </c>
      <c r="O2271" s="75"/>
    </row>
    <row r="2272" spans="1:17" x14ac:dyDescent="0.25">
      <c r="A2272" s="75"/>
      <c r="B2272" s="75"/>
      <c r="N2272" s="35">
        <f t="shared" si="87"/>
        <v>0</v>
      </c>
      <c r="O2272" s="75"/>
    </row>
    <row r="2273" spans="1:15" x14ac:dyDescent="0.25">
      <c r="A2273" s="75"/>
      <c r="B2273" s="75"/>
      <c r="N2273" s="35">
        <f t="shared" si="87"/>
        <v>0</v>
      </c>
      <c r="O2273" s="75"/>
    </row>
    <row r="2274" spans="1:15" x14ac:dyDescent="0.25">
      <c r="A2274" s="75"/>
      <c r="B2274" s="75"/>
      <c r="N2274" s="35">
        <f t="shared" si="87"/>
        <v>0</v>
      </c>
      <c r="O2274" s="75"/>
    </row>
    <row r="2275" spans="1:15" x14ac:dyDescent="0.25">
      <c r="A2275" s="75"/>
      <c r="B2275" s="75"/>
      <c r="N2275" s="35">
        <f t="shared" si="87"/>
        <v>0</v>
      </c>
      <c r="O2275" s="75"/>
    </row>
    <row r="2276" spans="1:15" x14ac:dyDescent="0.25">
      <c r="A2276" s="75"/>
      <c r="B2276" s="75"/>
      <c r="O2276" s="75"/>
    </row>
    <row r="2277" spans="1:15" x14ac:dyDescent="0.25">
      <c r="A2277" s="75"/>
      <c r="B2277" s="75"/>
      <c r="O2277" s="75"/>
    </row>
    <row r="2278" spans="1:15" x14ac:dyDescent="0.25">
      <c r="A2278" s="75"/>
      <c r="B2278" s="75"/>
      <c r="O2278" s="75"/>
    </row>
    <row r="2279" spans="1:15" x14ac:dyDescent="0.25">
      <c r="A2279" s="75"/>
      <c r="B2279" s="75"/>
      <c r="O2279" s="75"/>
    </row>
    <row r="2280" spans="1:15" x14ac:dyDescent="0.25">
      <c r="A2280" s="75"/>
      <c r="B2280" s="75"/>
      <c r="O2280" s="75"/>
    </row>
    <row r="2281" spans="1:15" x14ac:dyDescent="0.25">
      <c r="A2281" s="75"/>
      <c r="B2281" s="75"/>
      <c r="O2281" s="75"/>
    </row>
    <row r="2282" spans="1:15" x14ac:dyDescent="0.25">
      <c r="A2282" s="75"/>
      <c r="B2282" s="75"/>
      <c r="O2282" s="75"/>
    </row>
    <row r="2283" spans="1:15" x14ac:dyDescent="0.25">
      <c r="A2283" s="75"/>
      <c r="B2283" s="75"/>
      <c r="O2283" s="75"/>
    </row>
    <row r="2284" spans="1:15" x14ac:dyDescent="0.25">
      <c r="A2284" s="75"/>
      <c r="B2284" s="75"/>
      <c r="O2284" s="75"/>
    </row>
    <row r="2285" spans="1:15" x14ac:dyDescent="0.25">
      <c r="A2285" s="75"/>
      <c r="B2285" s="75"/>
      <c r="O2285" s="75"/>
    </row>
    <row r="2286" spans="1:15" x14ac:dyDescent="0.25">
      <c r="A2286" s="75"/>
      <c r="B2286" s="75"/>
      <c r="O2286" s="75"/>
    </row>
    <row r="2287" spans="1:15" x14ac:dyDescent="0.25">
      <c r="A2287" s="75"/>
      <c r="B2287" s="75"/>
      <c r="O2287" s="75"/>
    </row>
    <row r="2288" spans="1:15" x14ac:dyDescent="0.25">
      <c r="A2288" s="75"/>
      <c r="B2288" s="75"/>
      <c r="O2288" s="75"/>
    </row>
    <row r="2289" spans="1:17" x14ac:dyDescent="0.25">
      <c r="A2289" s="75"/>
      <c r="B2289" s="402" t="s">
        <v>1650</v>
      </c>
      <c r="C2289" s="400"/>
      <c r="D2289" s="400"/>
      <c r="E2289" s="400"/>
      <c r="F2289" s="400"/>
      <c r="G2289" s="400"/>
      <c r="H2289" s="400"/>
      <c r="I2289" s="400"/>
      <c r="J2289" s="400"/>
      <c r="K2289" s="401"/>
      <c r="L2289" s="400" t="str">
        <f>IFERROR(VLOOKUP(C2289,[1]資料庫!$K$3:$AA$10,17,FALSE),"")</f>
        <v/>
      </c>
      <c r="M2289" s="400"/>
      <c r="O2289" s="75"/>
    </row>
    <row r="2290" spans="1:17" x14ac:dyDescent="0.25">
      <c r="A2290" s="75"/>
      <c r="B2290" s="402" t="s">
        <v>1649</v>
      </c>
      <c r="C2290" s="400"/>
      <c r="D2290" s="400"/>
      <c r="E2290" s="400"/>
      <c r="F2290" s="400"/>
      <c r="G2290" s="400"/>
      <c r="H2290" s="400"/>
      <c r="I2290" s="400"/>
      <c r="J2290" s="400"/>
      <c r="K2290" s="401"/>
      <c r="L2290" s="400" t="str">
        <f>IFERROR(VLOOKUP(C2290,[1]資料庫!$K$3:$AA$10,17,FALSE),"")</f>
        <v/>
      </c>
      <c r="M2290" s="400"/>
      <c r="O2290" s="75"/>
    </row>
    <row r="2291" spans="1:17" x14ac:dyDescent="0.25">
      <c r="A2291" s="75"/>
      <c r="B2291" s="402" t="s">
        <v>365</v>
      </c>
      <c r="C2291" s="400"/>
      <c r="D2291" s="400"/>
      <c r="E2291" s="400"/>
      <c r="F2291" s="400"/>
      <c r="G2291" s="400"/>
      <c r="H2291" s="400"/>
      <c r="I2291" s="400"/>
      <c r="J2291" s="400"/>
      <c r="K2291" s="401"/>
      <c r="L2291" s="400" t="str">
        <f>IFERROR(VLOOKUP(C2291,[1]資料庫!$K$3:$AA$10,17,FALSE),"")</f>
        <v/>
      </c>
      <c r="M2291" s="400"/>
      <c r="O2291" s="75"/>
    </row>
    <row r="2292" spans="1:17" x14ac:dyDescent="0.25">
      <c r="A2292" s="75"/>
      <c r="B2292" s="402" t="s">
        <v>1648</v>
      </c>
      <c r="C2292" s="400"/>
      <c r="D2292" s="400"/>
      <c r="E2292" s="400"/>
      <c r="F2292" s="400"/>
      <c r="G2292" s="400"/>
      <c r="H2292" s="400"/>
      <c r="I2292" s="400"/>
      <c r="J2292" s="400"/>
      <c r="K2292" s="401"/>
      <c r="L2292" s="400" t="str">
        <f>IFERROR(VLOOKUP(C2292,[1]資料庫!$K$3:$AA$10,17,FALSE),"")</f>
        <v/>
      </c>
      <c r="M2292" s="400"/>
      <c r="O2292" s="75"/>
    </row>
    <row r="2293" spans="1:17" x14ac:dyDescent="0.25">
      <c r="A2293" s="75"/>
      <c r="B2293" s="402" t="s">
        <v>120</v>
      </c>
      <c r="C2293" s="400"/>
      <c r="D2293" s="400"/>
      <c r="E2293" s="400"/>
      <c r="F2293" s="400"/>
      <c r="G2293" s="400"/>
      <c r="H2293" s="400"/>
      <c r="I2293" s="400"/>
      <c r="J2293" s="400"/>
      <c r="K2293" s="401"/>
      <c r="L2293" s="400" t="str">
        <f>IFERROR(VLOOKUP(C2293,[1]資料庫!$K$3:$AA$10,17,FALSE),"")</f>
        <v/>
      </c>
      <c r="M2293" s="400"/>
      <c r="O2293" s="75"/>
    </row>
    <row r="2294" spans="1:17" x14ac:dyDescent="0.25">
      <c r="A2294" s="75"/>
      <c r="B2294" s="402" t="s">
        <v>1647</v>
      </c>
      <c r="C2294" s="400"/>
      <c r="D2294" s="400"/>
      <c r="E2294" s="400"/>
      <c r="F2294" s="400"/>
      <c r="G2294" s="400"/>
      <c r="H2294" s="400"/>
      <c r="I2294" s="400"/>
      <c r="J2294" s="400"/>
      <c r="K2294" s="401"/>
      <c r="L2294" s="400" t="str">
        <f>IFERROR(VLOOKUP(C2294,[1]資料庫!$K$3:$AA$10,17,FALSE),"")</f>
        <v/>
      </c>
      <c r="M2294" s="400"/>
      <c r="O2294" s="75"/>
    </row>
    <row r="2295" spans="1:17" x14ac:dyDescent="0.25">
      <c r="A2295" s="75"/>
      <c r="B2295" s="75"/>
      <c r="H2295" s="524" t="s">
        <v>67</v>
      </c>
      <c r="I2295" s="525"/>
      <c r="J2295" s="525"/>
      <c r="K2295" s="54">
        <f t="shared" ref="K2295" si="88">SUM(K2259:K2294)</f>
        <v>0</v>
      </c>
      <c r="L2295" s="47"/>
      <c r="M2295" s="47"/>
      <c r="N2295" s="49"/>
      <c r="O2295" s="94">
        <f t="shared" ref="O2295" si="89">SUM(N2259:N2294)</f>
        <v>0</v>
      </c>
      <c r="P2295" s="47"/>
    </row>
    <row r="2296" spans="1:17" x14ac:dyDescent="0.25">
      <c r="A2296" s="403">
        <f>料單!A2157</f>
        <v>0</v>
      </c>
      <c r="B2296" s="403">
        <f>料單!C2157</f>
        <v>0</v>
      </c>
    </row>
    <row r="2297" spans="1:17" x14ac:dyDescent="0.25">
      <c r="A2297" s="403">
        <f>料單!A2158</f>
        <v>0</v>
      </c>
      <c r="B2297" s="403">
        <f>料單!C2158</f>
        <v>0</v>
      </c>
    </row>
    <row r="2298" spans="1:17" x14ac:dyDescent="0.25">
      <c r="A2298" s="403">
        <f>料單!A2159</f>
        <v>0</v>
      </c>
      <c r="B2298" s="403">
        <f>料單!C2159</f>
        <v>0</v>
      </c>
    </row>
    <row r="2299" spans="1:17" x14ac:dyDescent="0.25">
      <c r="A2299" s="403">
        <f>料單!A2160</f>
        <v>0</v>
      </c>
      <c r="B2299" s="403">
        <f>料單!C2160</f>
        <v>0</v>
      </c>
    </row>
    <row r="2300" spans="1:17" x14ac:dyDescent="0.25">
      <c r="A2300" s="403">
        <f>料單!A2161</f>
        <v>0</v>
      </c>
      <c r="B2300" s="403">
        <f>料單!C2161</f>
        <v>0</v>
      </c>
    </row>
    <row r="2301" spans="1:17" x14ac:dyDescent="0.25">
      <c r="A2301" s="46" t="s">
        <v>79</v>
      </c>
      <c r="B2301" s="46" t="s">
        <v>236</v>
      </c>
      <c r="C2301" s="46" t="s">
        <v>1651</v>
      </c>
      <c r="D2301" s="46" t="s">
        <v>81</v>
      </c>
      <c r="E2301" s="46" t="s">
        <v>0</v>
      </c>
      <c r="F2301" s="46" t="s">
        <v>17</v>
      </c>
      <c r="G2301" s="46" t="s">
        <v>1</v>
      </c>
      <c r="H2301" s="46" t="s">
        <v>17</v>
      </c>
      <c r="I2301" s="46" t="s">
        <v>85</v>
      </c>
      <c r="J2301" s="46" t="s">
        <v>66</v>
      </c>
      <c r="K2301" s="61" t="s">
        <v>2726</v>
      </c>
      <c r="L2301" s="46" t="s">
        <v>87</v>
      </c>
      <c r="M2301" s="46" t="s">
        <v>234</v>
      </c>
      <c r="N2301" s="50" t="s">
        <v>88</v>
      </c>
      <c r="O2301" s="46" t="s">
        <v>9</v>
      </c>
      <c r="Q2301" s="75">
        <f>[2]料單!R2179</f>
        <v>0</v>
      </c>
    </row>
    <row r="2302" spans="1:17" x14ac:dyDescent="0.25">
      <c r="A2302" s="75"/>
      <c r="B2302" s="75"/>
      <c r="N2302" s="35">
        <f t="shared" ref="N2302:N2318" si="90">IFERROR((K2302*M2302),"")</f>
        <v>0</v>
      </c>
      <c r="O2302" s="75"/>
    </row>
    <row r="2303" spans="1:17" x14ac:dyDescent="0.25">
      <c r="A2303" s="75"/>
      <c r="B2303" s="75"/>
      <c r="N2303" s="35">
        <f t="shared" si="90"/>
        <v>0</v>
      </c>
      <c r="O2303" s="75"/>
    </row>
    <row r="2304" spans="1:17" x14ac:dyDescent="0.25">
      <c r="A2304" s="75"/>
      <c r="B2304" s="75"/>
      <c r="N2304" s="35">
        <f t="shared" si="90"/>
        <v>0</v>
      </c>
      <c r="O2304" s="75"/>
    </row>
    <row r="2305" spans="1:15" x14ac:dyDescent="0.25">
      <c r="A2305" s="75"/>
      <c r="B2305" s="75"/>
      <c r="N2305" s="35">
        <f t="shared" si="90"/>
        <v>0</v>
      </c>
      <c r="O2305" s="75"/>
    </row>
    <row r="2306" spans="1:15" x14ac:dyDescent="0.25">
      <c r="A2306" s="75"/>
      <c r="B2306" s="75"/>
      <c r="N2306" s="35">
        <f t="shared" si="90"/>
        <v>0</v>
      </c>
      <c r="O2306" s="75"/>
    </row>
    <row r="2307" spans="1:15" x14ac:dyDescent="0.25">
      <c r="A2307" s="75"/>
      <c r="B2307" s="75"/>
      <c r="N2307" s="35">
        <f t="shared" si="90"/>
        <v>0</v>
      </c>
      <c r="O2307" s="75"/>
    </row>
    <row r="2308" spans="1:15" x14ac:dyDescent="0.25">
      <c r="A2308" s="75"/>
      <c r="B2308" s="75"/>
      <c r="N2308" s="35">
        <f t="shared" si="90"/>
        <v>0</v>
      </c>
      <c r="O2308" s="75"/>
    </row>
    <row r="2309" spans="1:15" x14ac:dyDescent="0.25">
      <c r="A2309" s="75"/>
      <c r="B2309" s="75"/>
      <c r="N2309" s="35">
        <f t="shared" si="90"/>
        <v>0</v>
      </c>
      <c r="O2309" s="75"/>
    </row>
    <row r="2310" spans="1:15" x14ac:dyDescent="0.25">
      <c r="A2310" s="75"/>
      <c r="B2310" s="75"/>
      <c r="N2310" s="35">
        <f t="shared" si="90"/>
        <v>0</v>
      </c>
      <c r="O2310" s="75"/>
    </row>
    <row r="2311" spans="1:15" x14ac:dyDescent="0.25">
      <c r="A2311" s="75"/>
      <c r="B2311" s="75"/>
      <c r="N2311" s="35">
        <f t="shared" si="90"/>
        <v>0</v>
      </c>
      <c r="O2311" s="75"/>
    </row>
    <row r="2312" spans="1:15" x14ac:dyDescent="0.25">
      <c r="A2312" s="75"/>
      <c r="B2312" s="75"/>
      <c r="N2312" s="35">
        <f t="shared" si="90"/>
        <v>0</v>
      </c>
      <c r="O2312" s="75"/>
    </row>
    <row r="2313" spans="1:15" x14ac:dyDescent="0.25">
      <c r="A2313" s="75"/>
      <c r="B2313" s="75"/>
      <c r="N2313" s="35">
        <f t="shared" si="90"/>
        <v>0</v>
      </c>
      <c r="O2313" s="75"/>
    </row>
    <row r="2314" spans="1:15" x14ac:dyDescent="0.25">
      <c r="A2314" s="75"/>
      <c r="B2314" s="75"/>
      <c r="N2314" s="35">
        <f t="shared" si="90"/>
        <v>0</v>
      </c>
      <c r="O2314" s="75"/>
    </row>
    <row r="2315" spans="1:15" x14ac:dyDescent="0.25">
      <c r="A2315" s="75"/>
      <c r="B2315" s="75"/>
      <c r="N2315" s="35">
        <f t="shared" si="90"/>
        <v>0</v>
      </c>
      <c r="O2315" s="75"/>
    </row>
    <row r="2316" spans="1:15" x14ac:dyDescent="0.25">
      <c r="A2316" s="75"/>
      <c r="B2316" s="75"/>
      <c r="N2316" s="35">
        <f t="shared" si="90"/>
        <v>0</v>
      </c>
      <c r="O2316" s="75"/>
    </row>
    <row r="2317" spans="1:15" x14ac:dyDescent="0.25">
      <c r="A2317" s="75"/>
      <c r="B2317" s="75"/>
      <c r="N2317" s="35">
        <f t="shared" si="90"/>
        <v>0</v>
      </c>
      <c r="O2317" s="75"/>
    </row>
    <row r="2318" spans="1:15" x14ac:dyDescent="0.25">
      <c r="A2318" s="75"/>
      <c r="B2318" s="75"/>
      <c r="N2318" s="35">
        <f t="shared" si="90"/>
        <v>0</v>
      </c>
      <c r="O2318" s="75"/>
    </row>
    <row r="2319" spans="1:15" x14ac:dyDescent="0.25">
      <c r="A2319" s="75"/>
      <c r="B2319" s="75"/>
      <c r="O2319" s="75"/>
    </row>
    <row r="2320" spans="1:15" x14ac:dyDescent="0.25">
      <c r="A2320" s="75"/>
      <c r="B2320" s="75"/>
      <c r="O2320" s="75"/>
    </row>
    <row r="2321" spans="1:15" x14ac:dyDescent="0.25">
      <c r="A2321" s="75"/>
      <c r="B2321" s="75"/>
      <c r="O2321" s="75"/>
    </row>
    <row r="2322" spans="1:15" x14ac:dyDescent="0.25">
      <c r="A2322" s="75"/>
      <c r="B2322" s="75"/>
      <c r="O2322" s="75"/>
    </row>
    <row r="2323" spans="1:15" x14ac:dyDescent="0.25">
      <c r="A2323" s="75"/>
      <c r="B2323" s="75"/>
      <c r="O2323" s="75"/>
    </row>
    <row r="2324" spans="1:15" x14ac:dyDescent="0.25">
      <c r="A2324" s="75"/>
      <c r="B2324" s="75"/>
      <c r="O2324" s="75"/>
    </row>
    <row r="2325" spans="1:15" x14ac:dyDescent="0.25">
      <c r="A2325" s="75"/>
      <c r="B2325" s="75"/>
      <c r="O2325" s="75"/>
    </row>
    <row r="2326" spans="1:15" x14ac:dyDescent="0.25">
      <c r="A2326" s="75"/>
      <c r="B2326" s="75"/>
      <c r="O2326" s="75"/>
    </row>
    <row r="2327" spans="1:15" x14ac:dyDescent="0.25">
      <c r="A2327" s="75"/>
      <c r="B2327" s="75"/>
      <c r="O2327" s="75"/>
    </row>
    <row r="2328" spans="1:15" x14ac:dyDescent="0.25">
      <c r="A2328" s="75"/>
      <c r="B2328" s="75"/>
      <c r="O2328" s="75"/>
    </row>
    <row r="2329" spans="1:15" x14ac:dyDescent="0.25">
      <c r="A2329" s="75"/>
      <c r="B2329" s="75"/>
      <c r="O2329" s="75"/>
    </row>
    <row r="2330" spans="1:15" x14ac:dyDescent="0.25">
      <c r="A2330" s="75"/>
      <c r="B2330" s="75"/>
      <c r="O2330" s="75"/>
    </row>
    <row r="2331" spans="1:15" x14ac:dyDescent="0.25">
      <c r="A2331" s="75"/>
      <c r="B2331" s="75"/>
      <c r="O2331" s="75"/>
    </row>
    <row r="2332" spans="1:15" x14ac:dyDescent="0.25">
      <c r="A2332" s="75"/>
      <c r="B2332" s="402" t="s">
        <v>1650</v>
      </c>
      <c r="C2332" s="400"/>
      <c r="D2332" s="400"/>
      <c r="E2332" s="400"/>
      <c r="F2332" s="400"/>
      <c r="G2332" s="400"/>
      <c r="H2332" s="400"/>
      <c r="I2332" s="400"/>
      <c r="J2332" s="400"/>
      <c r="K2332" s="401"/>
      <c r="L2332" s="400" t="str">
        <f>IFERROR(VLOOKUP(C2332,[1]資料庫!$K$3:$AA$10,17,FALSE),"")</f>
        <v/>
      </c>
      <c r="M2332" s="400"/>
      <c r="O2332" s="75"/>
    </row>
    <row r="2333" spans="1:15" x14ac:dyDescent="0.25">
      <c r="A2333" s="75"/>
      <c r="B2333" s="402" t="s">
        <v>1649</v>
      </c>
      <c r="C2333" s="400"/>
      <c r="D2333" s="400"/>
      <c r="E2333" s="400"/>
      <c r="F2333" s="400"/>
      <c r="G2333" s="400"/>
      <c r="H2333" s="400"/>
      <c r="I2333" s="400"/>
      <c r="J2333" s="400"/>
      <c r="K2333" s="401"/>
      <c r="L2333" s="400" t="str">
        <f>IFERROR(VLOOKUP(C2333,[1]資料庫!$K$3:$AA$10,17,FALSE),"")</f>
        <v/>
      </c>
      <c r="M2333" s="400"/>
      <c r="O2333" s="75"/>
    </row>
    <row r="2334" spans="1:15" x14ac:dyDescent="0.25">
      <c r="A2334" s="75"/>
      <c r="B2334" s="402" t="s">
        <v>365</v>
      </c>
      <c r="C2334" s="400"/>
      <c r="D2334" s="400"/>
      <c r="E2334" s="400"/>
      <c r="F2334" s="400"/>
      <c r="G2334" s="400"/>
      <c r="H2334" s="400"/>
      <c r="I2334" s="400"/>
      <c r="J2334" s="400"/>
      <c r="K2334" s="401"/>
      <c r="L2334" s="400" t="str">
        <f>IFERROR(VLOOKUP(C2334,[1]資料庫!$K$3:$AA$10,17,FALSE),"")</f>
        <v/>
      </c>
      <c r="M2334" s="400"/>
      <c r="O2334" s="75"/>
    </row>
    <row r="2335" spans="1:15" x14ac:dyDescent="0.25">
      <c r="A2335" s="75"/>
      <c r="B2335" s="402" t="s">
        <v>1648</v>
      </c>
      <c r="C2335" s="400"/>
      <c r="D2335" s="400"/>
      <c r="E2335" s="400"/>
      <c r="F2335" s="400"/>
      <c r="G2335" s="400"/>
      <c r="H2335" s="400"/>
      <c r="I2335" s="400"/>
      <c r="J2335" s="400"/>
      <c r="K2335" s="401"/>
      <c r="L2335" s="400" t="str">
        <f>IFERROR(VLOOKUP(C2335,[1]資料庫!$K$3:$AA$10,17,FALSE),"")</f>
        <v/>
      </c>
      <c r="M2335" s="400"/>
      <c r="O2335" s="75"/>
    </row>
    <row r="2336" spans="1:15" x14ac:dyDescent="0.25">
      <c r="A2336" s="75"/>
      <c r="B2336" s="402" t="s">
        <v>120</v>
      </c>
      <c r="C2336" s="400"/>
      <c r="D2336" s="400"/>
      <c r="E2336" s="400"/>
      <c r="F2336" s="400"/>
      <c r="G2336" s="400"/>
      <c r="H2336" s="400"/>
      <c r="I2336" s="400"/>
      <c r="J2336" s="400"/>
      <c r="K2336" s="401"/>
      <c r="L2336" s="400" t="str">
        <f>IFERROR(VLOOKUP(C2336,[1]資料庫!$K$3:$AA$10,17,FALSE),"")</f>
        <v/>
      </c>
      <c r="M2336" s="400"/>
      <c r="O2336" s="75"/>
    </row>
    <row r="2337" spans="1:16" x14ac:dyDescent="0.25">
      <c r="A2337" s="75"/>
      <c r="B2337" s="402" t="s">
        <v>1647</v>
      </c>
      <c r="C2337" s="400"/>
      <c r="D2337" s="400"/>
      <c r="E2337" s="400"/>
      <c r="F2337" s="400"/>
      <c r="G2337" s="400"/>
      <c r="H2337" s="400"/>
      <c r="I2337" s="400"/>
      <c r="J2337" s="400"/>
      <c r="K2337" s="401"/>
      <c r="L2337" s="400" t="str">
        <f>IFERROR(VLOOKUP(C2337,[1]資料庫!$K$3:$AA$10,17,FALSE),"")</f>
        <v/>
      </c>
      <c r="M2337" s="400"/>
      <c r="O2337" s="75"/>
    </row>
    <row r="2338" spans="1:16" x14ac:dyDescent="0.25">
      <c r="A2338" s="75"/>
      <c r="B2338" s="75"/>
      <c r="H2338" s="524" t="s">
        <v>67</v>
      </c>
      <c r="I2338" s="525"/>
      <c r="J2338" s="525"/>
      <c r="K2338" s="54">
        <f t="shared" ref="K2338" si="91">SUM(K2302:K2337)</f>
        <v>0</v>
      </c>
      <c r="L2338" s="47"/>
      <c r="M2338" s="47"/>
      <c r="N2338" s="49"/>
      <c r="O2338" s="94">
        <f t="shared" ref="O2338" si="92">SUM(N2302:N2337)</f>
        <v>0</v>
      </c>
      <c r="P2338" s="47"/>
    </row>
  </sheetData>
  <sheetProtection selectLockedCells="1"/>
  <mergeCells count="58">
    <mergeCell ref="A1:R1"/>
    <mergeCell ref="H1091:J1091"/>
    <mergeCell ref="H1048:J1048"/>
    <mergeCell ref="H55:J55"/>
    <mergeCell ref="H1306:J1306"/>
    <mergeCell ref="G4:J4"/>
    <mergeCell ref="L7:M7"/>
    <mergeCell ref="B5:D5"/>
    <mergeCell ref="H445:J445"/>
    <mergeCell ref="H184:J184"/>
    <mergeCell ref="H140:J140"/>
    <mergeCell ref="H876:J876"/>
    <mergeCell ref="H831:J831"/>
    <mergeCell ref="H745:J745"/>
    <mergeCell ref="H702:J702"/>
    <mergeCell ref="H614:J614"/>
    <mergeCell ref="H1263:J1263"/>
    <mergeCell ref="H1220:J1220"/>
    <mergeCell ref="H1177:J1177"/>
    <mergeCell ref="H1134:J1134"/>
    <mergeCell ref="H1435:J1435"/>
    <mergeCell ref="H1349:J1349"/>
    <mergeCell ref="H1392:J1392"/>
    <mergeCell ref="H657:J657"/>
    <mergeCell ref="H1007:J1007"/>
    <mergeCell ref="H788:J788"/>
    <mergeCell ref="H963:J963"/>
    <mergeCell ref="H920:J920"/>
    <mergeCell ref="H571:J571"/>
    <mergeCell ref="H531:J531"/>
    <mergeCell ref="H488:J488"/>
    <mergeCell ref="H97:J97"/>
    <mergeCell ref="H402:J402"/>
    <mergeCell ref="H358:J358"/>
    <mergeCell ref="H314:J314"/>
    <mergeCell ref="H269:J269"/>
    <mergeCell ref="H226:J226"/>
    <mergeCell ref="H1478:J1478"/>
    <mergeCell ref="H1521:J1521"/>
    <mergeCell ref="H1564:J1564"/>
    <mergeCell ref="H1607:J1607"/>
    <mergeCell ref="H1650:J1650"/>
    <mergeCell ref="H1693:J1693"/>
    <mergeCell ref="H1736:J1736"/>
    <mergeCell ref="H1779:J1779"/>
    <mergeCell ref="H1822:J1822"/>
    <mergeCell ref="H1865:J1865"/>
    <mergeCell ref="H1908:J1908"/>
    <mergeCell ref="H1951:J1951"/>
    <mergeCell ref="H1994:J1994"/>
    <mergeCell ref="H2037:J2037"/>
    <mergeCell ref="H2080:J2080"/>
    <mergeCell ref="H2338:J2338"/>
    <mergeCell ref="H2123:J2123"/>
    <mergeCell ref="H2166:J2166"/>
    <mergeCell ref="H2209:J2209"/>
    <mergeCell ref="H2252:J2252"/>
    <mergeCell ref="H2295:J2295"/>
  </mergeCells>
  <phoneticPr fontId="2" type="noConversion"/>
  <conditionalFormatting sqref="I2:I17 I53:I61 I96:I103 I139:I146 I184:I190 I225:I232 I268:I275 I314:I320 I357:I364 I530:I537 I568:I577 I608:I620 I651:I663 I694:I708 I745:I751 I786:I794 I831:I837 I868 I875:I882 I920:I926 I963:I969 I1007:I1013 I1048:I1054 I1091:I1097 I1134:I1140 I1177:I1183 I1220:I1226 I1263:I1269 I2339:I1048576">
    <cfRule type="cellIs" dxfId="151" priority="21" operator="notEqual">
      <formula>17</formula>
    </cfRule>
    <cfRule type="cellIs" dxfId="150" priority="22" operator="lessThan">
      <formula>17</formula>
    </cfRule>
  </conditionalFormatting>
  <conditionalFormatting sqref="I182">
    <cfRule type="cellIs" dxfId="149" priority="13" operator="notEqual">
      <formula>17</formula>
    </cfRule>
    <cfRule type="cellIs" dxfId="148" priority="14" operator="lessThan">
      <formula>17</formula>
    </cfRule>
  </conditionalFormatting>
  <conditionalFormatting sqref="I312">
    <cfRule type="cellIs" dxfId="147" priority="11" operator="notEqual">
      <formula>17</formula>
    </cfRule>
    <cfRule type="cellIs" dxfId="146" priority="12" operator="lessThan">
      <formula>17</formula>
    </cfRule>
  </conditionalFormatting>
  <conditionalFormatting sqref="I400:I408">
    <cfRule type="cellIs" dxfId="145" priority="7" operator="notEqual">
      <formula>17</formula>
    </cfRule>
    <cfRule type="cellIs" dxfId="144" priority="8" operator="lessThan">
      <formula>17</formula>
    </cfRule>
  </conditionalFormatting>
  <conditionalFormatting sqref="I444:I451">
    <cfRule type="cellIs" dxfId="143" priority="5" operator="notEqual">
      <formula>17</formula>
    </cfRule>
    <cfRule type="cellIs" dxfId="142" priority="6" operator="lessThan">
      <formula>17</formula>
    </cfRule>
  </conditionalFormatting>
  <conditionalFormatting sqref="I487:I494">
    <cfRule type="cellIs" dxfId="141" priority="3" operator="notEqual">
      <formula>17</formula>
    </cfRule>
    <cfRule type="cellIs" dxfId="140" priority="4" operator="lessThan">
      <formula>17</formula>
    </cfRule>
  </conditionalFormatting>
  <conditionalFormatting sqref="I1307:I1312">
    <cfRule type="cellIs" dxfId="139" priority="19" operator="notEqual">
      <formula>17</formula>
    </cfRule>
    <cfRule type="cellIs" dxfId="138" priority="20" operator="lessThan">
      <formula>17</formula>
    </cfRule>
  </conditionalFormatting>
  <conditionalFormatting sqref="I1350:I1355">
    <cfRule type="cellIs" dxfId="137" priority="17" operator="notEqual">
      <formula>17</formula>
    </cfRule>
    <cfRule type="cellIs" dxfId="136" priority="18" operator="lessThan">
      <formula>17</formula>
    </cfRule>
  </conditionalFormatting>
  <conditionalFormatting sqref="I1393:I1398 I1436:I1441 I1479:I1484 I1522:I1527 I1565:I1570 I1608:I1613 I1651:I1656 I1694:I1699 I1737:I1742 I1780:I1785 I1823:I1828 I1866:I1871 I1909:I1914 I1952:I1957 I1995:I2000 I2038:I2043 I2081:I2086 I2124:I2129 I2167:I2172 I2210:I2215 I2253:I2258 I2296:I2301">
    <cfRule type="cellIs" dxfId="135" priority="15" operator="notEqual">
      <formula>17</formula>
    </cfRule>
    <cfRule type="cellIs" dxfId="134" priority="16" operator="lessThan">
      <formula>17</formula>
    </cfRule>
  </conditionalFormatting>
  <dataValidations disablePrompts="1" count="1">
    <dataValidation type="list" allowBlank="1" showInputMessage="1" showErrorMessage="1" sqref="L1435 L1478 L1521 L1564 L1607 L1650 L1693 L1736 L1779 L1822 L1865 L1908 L1951 L1994 L2037 L2080 L2123 L2166 L2209 L2252 L2295 L2338" xr:uid="{00000000-0002-0000-0C00-000000000000}">
      <formula1>$Y$3:$Y$19</formula1>
    </dataValidation>
  </dataValidations>
  <pageMargins left="0.19685039370078741" right="0.19685039370078741" top="0.19685039370078741" bottom="0.19685039370078741" header="0.31496062992125984" footer="0.31496062992125984"/>
  <pageSetup paperSize="9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5"/>
  <dimension ref="A1:I991"/>
  <sheetViews>
    <sheetView workbookViewId="0">
      <selection activeCell="H1" sqref="H1"/>
    </sheetView>
  </sheetViews>
  <sheetFormatPr defaultRowHeight="16.5" x14ac:dyDescent="0.25"/>
  <sheetData>
    <row r="1" spans="1:9" x14ac:dyDescent="0.25">
      <c r="A1" t="str">
        <f>表格15[[#Headers],[專案編號]]</f>
        <v>專案編號</v>
      </c>
      <c r="B1" t="str">
        <f>表格15[[#Headers],[產品名稱]]</f>
        <v>產品名稱</v>
      </c>
      <c r="C1" t="str">
        <f>表格15[[#Headers],[長]]</f>
        <v>長</v>
      </c>
      <c r="D1" t="str">
        <f>表格15[[#Headers],[寬]]</f>
        <v>寬</v>
      </c>
      <c r="E1" t="str">
        <f>表格15[[#Headers],[厚]]</f>
        <v>厚</v>
      </c>
      <c r="F1" t="str">
        <f>表格15[[#Headers],[生產
數量]]</f>
        <v>生產
數量</v>
      </c>
      <c r="G1" t="str">
        <f>表格15[[#Headers],[板材
色號]]</f>
        <v>板材
色號</v>
      </c>
      <c r="H1" t="str">
        <f>表格15[[#Headers],[板材
名稱]]</f>
        <v>板材
名稱</v>
      </c>
      <c r="I1" s="410" t="str">
        <f>表格15[[#Headers],[板材
才數]]</f>
        <v>板材
才數</v>
      </c>
    </row>
    <row r="2" spans="1:9" x14ac:dyDescent="0.25">
      <c r="A2">
        <f>表格15[[#This Row],[專案編號]]</f>
        <v>1001</v>
      </c>
      <c r="B2" t="str">
        <f ca="1">表格15[[#This Row],[產品名稱]]</f>
        <v>頂板</v>
      </c>
      <c r="C2">
        <f ca="1">表格15[[#This Row],[長]]</f>
        <v>-35</v>
      </c>
      <c r="D2">
        <f ca="1">表格15[[#This Row],[寬]]</f>
        <v>0</v>
      </c>
      <c r="E2">
        <f ca="1">表格15[[#This Row],[厚]]</f>
        <v>18</v>
      </c>
      <c r="F2">
        <f ca="1">表格15[[#This Row],[生產
數量]]</f>
        <v>0</v>
      </c>
      <c r="G2">
        <f ca="1">表格15[[#This Row],[板材
色號]]</f>
        <v>0</v>
      </c>
      <c r="H2" t="str">
        <f ca="1">表格15[[#This Row],[板材
名稱]]</f>
        <v/>
      </c>
      <c r="I2" s="410">
        <f ca="1">表格15[[#This Row],[板材
才數]]</f>
        <v>0</v>
      </c>
    </row>
    <row r="3" spans="1:9" x14ac:dyDescent="0.25">
      <c r="A3">
        <f>表格15[[#This Row],[專案編號]]</f>
        <v>1002</v>
      </c>
      <c r="B3" t="str">
        <f ca="1">表格15[[#This Row],[產品名稱]]</f>
        <v>底板</v>
      </c>
      <c r="C3">
        <f ca="1">表格15[[#This Row],[長]]</f>
        <v>-35</v>
      </c>
      <c r="D3">
        <f ca="1">表格15[[#This Row],[寬]]</f>
        <v>0</v>
      </c>
      <c r="E3">
        <f ca="1">表格15[[#This Row],[厚]]</f>
        <v>18</v>
      </c>
      <c r="F3">
        <f ca="1">表格15[[#This Row],[生產
數量]]</f>
        <v>0</v>
      </c>
      <c r="G3">
        <f ca="1">表格15[[#This Row],[板材
色號]]</f>
        <v>0</v>
      </c>
      <c r="H3" t="str">
        <f ca="1">表格15[[#This Row],[板材
名稱]]</f>
        <v/>
      </c>
      <c r="I3" s="410">
        <f ca="1">表格15[[#This Row],[板材
才數]]</f>
        <v>0</v>
      </c>
    </row>
    <row r="4" spans="1:9" x14ac:dyDescent="0.25">
      <c r="A4">
        <f>表格15[[#This Row],[專案編號]]</f>
        <v>1003</v>
      </c>
      <c r="B4" t="str">
        <f ca="1">表格15[[#This Row],[產品名稱]]</f>
        <v>左側板</v>
      </c>
      <c r="C4">
        <f ca="1">表格15[[#This Row],[長]]</f>
        <v>0</v>
      </c>
      <c r="D4">
        <f ca="1">表格15[[#This Row],[寬]]</f>
        <v>0</v>
      </c>
      <c r="E4">
        <f ca="1">表格15[[#This Row],[厚]]</f>
        <v>18</v>
      </c>
      <c r="F4">
        <f ca="1">表格15[[#This Row],[生產
數量]]</f>
        <v>0</v>
      </c>
      <c r="G4">
        <f ca="1">表格15[[#This Row],[板材
色號]]</f>
        <v>0</v>
      </c>
      <c r="H4" t="str">
        <f ca="1">表格15[[#This Row],[板材
名稱]]</f>
        <v/>
      </c>
      <c r="I4" s="410">
        <f ca="1">表格15[[#This Row],[板材
才數]]</f>
        <v>0</v>
      </c>
    </row>
    <row r="5" spans="1:9" x14ac:dyDescent="0.25">
      <c r="A5">
        <f>表格15[[#This Row],[專案編號]]</f>
        <v>1004</v>
      </c>
      <c r="B5" t="str">
        <f ca="1">表格15[[#This Row],[產品名稱]]</f>
        <v>右側板</v>
      </c>
      <c r="C5">
        <f ca="1">表格15[[#This Row],[長]]</f>
        <v>0</v>
      </c>
      <c r="D5">
        <f ca="1">表格15[[#This Row],[寬]]</f>
        <v>0</v>
      </c>
      <c r="E5">
        <f ca="1">表格15[[#This Row],[厚]]</f>
        <v>18</v>
      </c>
      <c r="F5">
        <f ca="1">表格15[[#This Row],[生產
數量]]</f>
        <v>0</v>
      </c>
      <c r="G5">
        <f ca="1">表格15[[#This Row],[板材
色號]]</f>
        <v>0</v>
      </c>
      <c r="H5" t="str">
        <f ca="1">表格15[[#This Row],[板材
名稱]]</f>
        <v/>
      </c>
      <c r="I5" s="410">
        <f ca="1">表格15[[#This Row],[板材
才數]]</f>
        <v>0</v>
      </c>
    </row>
    <row r="6" spans="1:9" x14ac:dyDescent="0.25">
      <c r="A6">
        <f>表格15[[#This Row],[專案編號]]</f>
        <v>1005</v>
      </c>
      <c r="B6" t="str">
        <f ca="1">表格15[[#This Row],[產品名稱]]</f>
        <v>背板</v>
      </c>
      <c r="C6">
        <f ca="1">表格15[[#This Row],[長]]</f>
        <v>-22</v>
      </c>
      <c r="D6">
        <f ca="1">表格15[[#This Row],[寬]]</f>
        <v>-22</v>
      </c>
      <c r="E6">
        <f ca="1">表格15[[#This Row],[厚]]</f>
        <v>4</v>
      </c>
      <c r="F6">
        <f ca="1">表格15[[#This Row],[生產
數量]]</f>
        <v>0</v>
      </c>
      <c r="G6">
        <f ca="1">表格15[[#This Row],[板材
色號]]</f>
        <v>0</v>
      </c>
      <c r="H6" t="str">
        <f ca="1">表格15[[#This Row],[板材
名稱]]</f>
        <v/>
      </c>
      <c r="I6" s="410">
        <f ca="1">表格15[[#This Row],[板材
才數]]</f>
        <v>0</v>
      </c>
    </row>
    <row r="7" spans="1:9" x14ac:dyDescent="0.25">
      <c r="A7">
        <f>表格15[[#This Row],[專案編號]]</f>
        <v>1006</v>
      </c>
      <c r="B7" t="str">
        <f ca="1">表格15[[#This Row],[產品名稱]]</f>
        <v>背拉桿</v>
      </c>
      <c r="C7">
        <f ca="1">表格15[[#This Row],[長]]</f>
        <v>-35</v>
      </c>
      <c r="D7">
        <f ca="1">表格15[[#This Row],[寬]]</f>
        <v>120</v>
      </c>
      <c r="E7">
        <f ca="1">表格15[[#This Row],[厚]]</f>
        <v>18</v>
      </c>
      <c r="F7">
        <f ca="1">表格15[[#This Row],[生產
數量]]</f>
        <v>0</v>
      </c>
      <c r="G7">
        <f ca="1">表格15[[#This Row],[板材
色號]]</f>
        <v>0</v>
      </c>
      <c r="H7" t="str">
        <f ca="1">表格15[[#This Row],[板材
名稱]]</f>
        <v/>
      </c>
      <c r="I7" s="410">
        <f ca="1">表格15[[#This Row],[板材
才數]]</f>
        <v>0</v>
      </c>
    </row>
    <row r="8" spans="1:9" x14ac:dyDescent="0.25">
      <c r="A8">
        <f>表格15[[#This Row],[專案編號]]</f>
        <v>1007</v>
      </c>
      <c r="B8" t="str">
        <f ca="1">表格15[[#This Row],[產品名稱]]</f>
        <v>中立板</v>
      </c>
      <c r="C8">
        <f ca="1">表格15[[#This Row],[長]]</f>
        <v>-35</v>
      </c>
      <c r="D8">
        <f ca="1">表格15[[#This Row],[寬]]</f>
        <v>-22</v>
      </c>
      <c r="E8">
        <f ca="1">表格15[[#This Row],[厚]]</f>
        <v>18</v>
      </c>
      <c r="F8">
        <f ca="1">表格15[[#This Row],[生產
數量]]</f>
        <v>0</v>
      </c>
      <c r="G8">
        <f ca="1">表格15[[#This Row],[板材
色號]]</f>
        <v>0</v>
      </c>
      <c r="H8" t="str">
        <f ca="1">表格15[[#This Row],[板材
名稱]]</f>
        <v/>
      </c>
      <c r="I8" s="410">
        <f ca="1">表格15[[#This Row],[板材
才數]]</f>
        <v>0</v>
      </c>
    </row>
    <row r="9" spans="1:9" x14ac:dyDescent="0.25">
      <c r="A9">
        <f>表格15[[#This Row],[專案編號]]</f>
        <v>1008</v>
      </c>
      <c r="B9" t="str">
        <f ca="1">表格15[[#This Row],[產品名稱]]</f>
        <v>活隔</v>
      </c>
      <c r="C9">
        <f ca="1">表格15[[#This Row],[長]]</f>
        <v>0</v>
      </c>
      <c r="D9">
        <f ca="1">表格15[[#This Row],[寬]]</f>
        <v>-32</v>
      </c>
      <c r="E9">
        <f ca="1">表格15[[#This Row],[厚]]</f>
        <v>18</v>
      </c>
      <c r="F9">
        <f ca="1">表格15[[#This Row],[生產
數量]]</f>
        <v>0</v>
      </c>
      <c r="G9">
        <f ca="1">表格15[[#This Row],[板材
色號]]</f>
        <v>0</v>
      </c>
      <c r="H9" t="str">
        <f ca="1">表格15[[#This Row],[板材
名稱]]</f>
        <v/>
      </c>
      <c r="I9" s="410">
        <f ca="1">表格15[[#This Row],[板材
才數]]</f>
        <v>0</v>
      </c>
    </row>
    <row r="10" spans="1:9" x14ac:dyDescent="0.25">
      <c r="A10">
        <f>表格15[[#This Row],[專案編號]]</f>
        <v>1009</v>
      </c>
      <c r="B10" t="str">
        <f ca="1">表格15[[#This Row],[產品名稱]]</f>
        <v>固隔</v>
      </c>
      <c r="C10">
        <f ca="1">表格15[[#This Row],[長]]</f>
        <v>0</v>
      </c>
      <c r="D10">
        <f ca="1">表格15[[#This Row],[寬]]</f>
        <v>-22</v>
      </c>
      <c r="E10">
        <f ca="1">表格15[[#This Row],[厚]]</f>
        <v>18</v>
      </c>
      <c r="F10">
        <f ca="1">表格15[[#This Row],[生產
數量]]</f>
        <v>0</v>
      </c>
      <c r="G10">
        <f ca="1">表格15[[#This Row],[板材
色號]]</f>
        <v>0</v>
      </c>
      <c r="H10" t="str">
        <f ca="1">表格15[[#This Row],[板材
名稱]]</f>
        <v/>
      </c>
      <c r="I10" s="410">
        <f ca="1">表格15[[#This Row],[板材
才數]]</f>
        <v>0</v>
      </c>
    </row>
    <row r="11" spans="1:9" x14ac:dyDescent="0.25">
      <c r="A11">
        <f>表格15[[#This Row],[專案編號]]</f>
        <v>1010</v>
      </c>
      <c r="B11" t="str">
        <f ca="1">表格15[[#This Row],[產品名稱]]</f>
        <v>左門板</v>
      </c>
      <c r="C11">
        <f ca="1">表格15[[#This Row],[長]]</f>
        <v>0</v>
      </c>
      <c r="D11">
        <f ca="1">表格15[[#This Row],[寬]]</f>
        <v>-4</v>
      </c>
      <c r="E11">
        <f ca="1">表格15[[#This Row],[厚]]</f>
        <v>18</v>
      </c>
      <c r="F11">
        <f ca="1">表格15[[#This Row],[生產
數量]]</f>
        <v>0</v>
      </c>
      <c r="G11">
        <f ca="1">表格15[[#This Row],[板材
色號]]</f>
        <v>0</v>
      </c>
      <c r="H11" t="str">
        <f ca="1">表格15[[#This Row],[板材
名稱]]</f>
        <v/>
      </c>
      <c r="I11" s="410">
        <f ca="1">表格15[[#This Row],[板材
才數]]</f>
        <v>0</v>
      </c>
    </row>
    <row r="12" spans="1:9" x14ac:dyDescent="0.25">
      <c r="A12">
        <f>表格15[[#This Row],[專案編號]]</f>
        <v>1011</v>
      </c>
      <c r="B12" t="str">
        <f ca="1">表格15[[#This Row],[產品名稱]]</f>
        <v>右門板</v>
      </c>
      <c r="C12">
        <f ca="1">表格15[[#This Row],[長]]</f>
        <v>0</v>
      </c>
      <c r="D12">
        <f ca="1">表格15[[#This Row],[寬]]</f>
        <v>-4</v>
      </c>
      <c r="E12">
        <f ca="1">表格15[[#This Row],[厚]]</f>
        <v>18</v>
      </c>
      <c r="F12">
        <f ca="1">表格15[[#This Row],[生產
數量]]</f>
        <v>0</v>
      </c>
      <c r="G12">
        <f ca="1">表格15[[#This Row],[板材
色號]]</f>
        <v>0</v>
      </c>
      <c r="H12" t="str">
        <f ca="1">表格15[[#This Row],[板材
名稱]]</f>
        <v/>
      </c>
      <c r="I12" s="410">
        <f ca="1">表格15[[#This Row],[板材
才數]]</f>
        <v>0</v>
      </c>
    </row>
    <row r="13" spans="1:9" x14ac:dyDescent="0.25">
      <c r="A13">
        <f>表格15[[#This Row],[專案編號]]</f>
        <v>1012</v>
      </c>
      <c r="B13">
        <f ca="1">表格15[[#This Row],[產品名稱]]</f>
        <v>0</v>
      </c>
      <c r="C13">
        <f ca="1">表格15[[#This Row],[長]]</f>
        <v>0</v>
      </c>
      <c r="D13">
        <f ca="1">表格15[[#This Row],[寬]]</f>
        <v>0</v>
      </c>
      <c r="E13">
        <f ca="1">表格15[[#This Row],[厚]]</f>
        <v>0</v>
      </c>
      <c r="F13">
        <f ca="1">表格15[[#This Row],[生產
數量]]</f>
        <v>0</v>
      </c>
      <c r="G13">
        <f ca="1">表格15[[#This Row],[板材
色號]]</f>
        <v>0</v>
      </c>
      <c r="H13" t="str">
        <f ca="1">表格15[[#This Row],[板材
名稱]]</f>
        <v/>
      </c>
      <c r="I13" s="410">
        <f ca="1">表格15[[#This Row],[板材
才數]]</f>
        <v>0</v>
      </c>
    </row>
    <row r="14" spans="1:9" x14ac:dyDescent="0.25">
      <c r="A14">
        <f>表格15[[#This Row],[專案編號]]</f>
        <v>1013</v>
      </c>
      <c r="B14">
        <f ca="1">表格15[[#This Row],[產品名稱]]</f>
        <v>0</v>
      </c>
      <c r="C14">
        <f ca="1">表格15[[#This Row],[長]]</f>
        <v>0</v>
      </c>
      <c r="D14">
        <f ca="1">表格15[[#This Row],[寬]]</f>
        <v>0</v>
      </c>
      <c r="E14">
        <f ca="1">表格15[[#This Row],[厚]]</f>
        <v>0</v>
      </c>
      <c r="F14">
        <f ca="1">表格15[[#This Row],[生產
數量]]</f>
        <v>0</v>
      </c>
      <c r="G14">
        <f ca="1">表格15[[#This Row],[板材
色號]]</f>
        <v>0</v>
      </c>
      <c r="H14" t="str">
        <f ca="1">表格15[[#This Row],[板材
名稱]]</f>
        <v/>
      </c>
      <c r="I14" s="410">
        <f ca="1">表格15[[#This Row],[板材
才數]]</f>
        <v>0</v>
      </c>
    </row>
    <row r="15" spans="1:9" x14ac:dyDescent="0.25">
      <c r="A15">
        <f>表格15[[#This Row],[專案編號]]</f>
        <v>1014</v>
      </c>
      <c r="B15">
        <f ca="1">表格15[[#This Row],[產品名稱]]</f>
        <v>0</v>
      </c>
      <c r="C15">
        <f ca="1">表格15[[#This Row],[長]]</f>
        <v>0</v>
      </c>
      <c r="D15">
        <f ca="1">表格15[[#This Row],[寬]]</f>
        <v>0</v>
      </c>
      <c r="E15">
        <f ca="1">表格15[[#This Row],[厚]]</f>
        <v>0</v>
      </c>
      <c r="F15">
        <f ca="1">表格15[[#This Row],[生產
數量]]</f>
        <v>0</v>
      </c>
      <c r="G15">
        <f ca="1">表格15[[#This Row],[板材
色號]]</f>
        <v>0</v>
      </c>
      <c r="H15" t="str">
        <f ca="1">表格15[[#This Row],[板材
名稱]]</f>
        <v/>
      </c>
      <c r="I15" s="410">
        <f ca="1">表格15[[#This Row],[板材
才數]]</f>
        <v>0</v>
      </c>
    </row>
    <row r="16" spans="1:9" x14ac:dyDescent="0.25">
      <c r="A16">
        <f>表格15[[#This Row],[專案編號]]</f>
        <v>1015</v>
      </c>
      <c r="B16">
        <f ca="1">表格15[[#This Row],[產品名稱]]</f>
        <v>0</v>
      </c>
      <c r="C16">
        <f ca="1">表格15[[#This Row],[長]]</f>
        <v>0</v>
      </c>
      <c r="D16">
        <f ca="1">表格15[[#This Row],[寬]]</f>
        <v>0</v>
      </c>
      <c r="E16">
        <f ca="1">表格15[[#This Row],[厚]]</f>
        <v>0</v>
      </c>
      <c r="F16">
        <f ca="1">表格15[[#This Row],[生產
數量]]</f>
        <v>0</v>
      </c>
      <c r="G16">
        <f ca="1">表格15[[#This Row],[板材
色號]]</f>
        <v>0</v>
      </c>
      <c r="H16" t="str">
        <f ca="1">表格15[[#This Row],[板材
名稱]]</f>
        <v/>
      </c>
      <c r="I16" s="410">
        <f ca="1">表格15[[#This Row],[板材
才數]]</f>
        <v>0</v>
      </c>
    </row>
    <row r="17" spans="1:9" x14ac:dyDescent="0.25">
      <c r="A17">
        <f>表格15[[#This Row],[專案編號]]</f>
        <v>1016</v>
      </c>
      <c r="B17">
        <f ca="1">表格15[[#This Row],[產品名稱]]</f>
        <v>0</v>
      </c>
      <c r="C17">
        <f ca="1">表格15[[#This Row],[長]]</f>
        <v>0</v>
      </c>
      <c r="D17">
        <f ca="1">表格15[[#This Row],[寬]]</f>
        <v>0</v>
      </c>
      <c r="E17">
        <f ca="1">表格15[[#This Row],[厚]]</f>
        <v>0</v>
      </c>
      <c r="F17">
        <f ca="1">表格15[[#This Row],[生產
數量]]</f>
        <v>0</v>
      </c>
      <c r="G17">
        <f ca="1">表格15[[#This Row],[板材
色號]]</f>
        <v>0</v>
      </c>
      <c r="H17" t="str">
        <f ca="1">表格15[[#This Row],[板材
名稱]]</f>
        <v/>
      </c>
      <c r="I17" s="410">
        <f ca="1">表格15[[#This Row],[板材
才數]]</f>
        <v>0</v>
      </c>
    </row>
    <row r="18" spans="1:9" x14ac:dyDescent="0.25">
      <c r="A18">
        <f>表格15[[#This Row],[專案編號]]</f>
        <v>1017</v>
      </c>
      <c r="B18">
        <f ca="1">表格15[[#This Row],[產品名稱]]</f>
        <v>0</v>
      </c>
      <c r="C18">
        <f ca="1">表格15[[#This Row],[長]]</f>
        <v>0</v>
      </c>
      <c r="D18">
        <f ca="1">表格15[[#This Row],[寬]]</f>
        <v>0</v>
      </c>
      <c r="E18">
        <f ca="1">表格15[[#This Row],[厚]]</f>
        <v>0</v>
      </c>
      <c r="F18">
        <f ca="1">表格15[[#This Row],[生產
數量]]</f>
        <v>0</v>
      </c>
      <c r="G18">
        <f ca="1">表格15[[#This Row],[板材
色號]]</f>
        <v>0</v>
      </c>
      <c r="H18" t="str">
        <f ca="1">表格15[[#This Row],[板材
名稱]]</f>
        <v/>
      </c>
      <c r="I18" s="410">
        <f ca="1">表格15[[#This Row],[板材
才數]]</f>
        <v>0</v>
      </c>
    </row>
    <row r="19" spans="1:9" x14ac:dyDescent="0.25">
      <c r="A19">
        <f>表格15[[#This Row],[專案編號]]</f>
        <v>1018</v>
      </c>
      <c r="B19">
        <f ca="1">表格15[[#This Row],[產品名稱]]</f>
        <v>0</v>
      </c>
      <c r="C19">
        <f ca="1">表格15[[#This Row],[長]]</f>
        <v>0</v>
      </c>
      <c r="D19">
        <f ca="1">表格15[[#This Row],[寬]]</f>
        <v>0</v>
      </c>
      <c r="E19">
        <f ca="1">表格15[[#This Row],[厚]]</f>
        <v>0</v>
      </c>
      <c r="F19">
        <f ca="1">表格15[[#This Row],[生產
數量]]</f>
        <v>0</v>
      </c>
      <c r="G19">
        <f ca="1">表格15[[#This Row],[板材
色號]]</f>
        <v>0</v>
      </c>
      <c r="H19" t="str">
        <f ca="1">表格15[[#This Row],[板材
名稱]]</f>
        <v/>
      </c>
      <c r="I19" s="410">
        <f ca="1">表格15[[#This Row],[板材
才數]]</f>
        <v>0</v>
      </c>
    </row>
    <row r="20" spans="1:9" x14ac:dyDescent="0.25">
      <c r="A20">
        <f>表格15[[#This Row],[專案編號]]</f>
        <v>1019</v>
      </c>
      <c r="B20">
        <f ca="1">表格15[[#This Row],[產品名稱]]</f>
        <v>0</v>
      </c>
      <c r="C20">
        <f ca="1">表格15[[#This Row],[長]]</f>
        <v>0</v>
      </c>
      <c r="D20">
        <f ca="1">表格15[[#This Row],[寬]]</f>
        <v>0</v>
      </c>
      <c r="E20">
        <f ca="1">表格15[[#This Row],[厚]]</f>
        <v>0</v>
      </c>
      <c r="F20">
        <f ca="1">表格15[[#This Row],[生產
數量]]</f>
        <v>0</v>
      </c>
      <c r="G20">
        <f ca="1">表格15[[#This Row],[板材
色號]]</f>
        <v>0</v>
      </c>
      <c r="H20" t="str">
        <f ca="1">表格15[[#This Row],[板材
名稱]]</f>
        <v/>
      </c>
      <c r="I20" s="410">
        <f ca="1">表格15[[#This Row],[板材
才數]]</f>
        <v>0</v>
      </c>
    </row>
    <row r="21" spans="1:9" x14ac:dyDescent="0.25">
      <c r="A21">
        <f>表格15[[#This Row],[專案編號]]</f>
        <v>1020</v>
      </c>
      <c r="B21">
        <f ca="1">表格15[[#This Row],[產品名稱]]</f>
        <v>0</v>
      </c>
      <c r="C21">
        <f ca="1">表格15[[#This Row],[長]]</f>
        <v>0</v>
      </c>
      <c r="D21">
        <f ca="1">表格15[[#This Row],[寬]]</f>
        <v>0</v>
      </c>
      <c r="E21">
        <f ca="1">表格15[[#This Row],[厚]]</f>
        <v>0</v>
      </c>
      <c r="F21">
        <f ca="1">表格15[[#This Row],[生產
數量]]</f>
        <v>0</v>
      </c>
      <c r="G21">
        <f ca="1">表格15[[#This Row],[板材
色號]]</f>
        <v>0</v>
      </c>
      <c r="H21" t="str">
        <f ca="1">表格15[[#This Row],[板材
名稱]]</f>
        <v/>
      </c>
      <c r="I21" s="410">
        <f ca="1">表格15[[#This Row],[板材
才數]]</f>
        <v>0</v>
      </c>
    </row>
    <row r="22" spans="1:9" x14ac:dyDescent="0.25">
      <c r="A22">
        <f>表格15[[#This Row],[專案編號]]</f>
        <v>1021</v>
      </c>
      <c r="B22">
        <f ca="1">表格15[[#This Row],[產品名稱]]</f>
        <v>0</v>
      </c>
      <c r="C22">
        <f ca="1">表格15[[#This Row],[長]]</f>
        <v>0</v>
      </c>
      <c r="D22">
        <f ca="1">表格15[[#This Row],[寬]]</f>
        <v>0</v>
      </c>
      <c r="E22">
        <f ca="1">表格15[[#This Row],[厚]]</f>
        <v>0</v>
      </c>
      <c r="F22">
        <f ca="1">表格15[[#This Row],[生產
數量]]</f>
        <v>0</v>
      </c>
      <c r="G22">
        <f ca="1">表格15[[#This Row],[板材
色號]]</f>
        <v>0</v>
      </c>
      <c r="H22" t="str">
        <f ca="1">表格15[[#This Row],[板材
名稱]]</f>
        <v/>
      </c>
      <c r="I22" s="410">
        <f ca="1">表格15[[#This Row],[板材
才數]]</f>
        <v>0</v>
      </c>
    </row>
    <row r="23" spans="1:9" x14ac:dyDescent="0.25">
      <c r="A23">
        <f>表格15[[#This Row],[專案編號]]</f>
        <v>1022</v>
      </c>
      <c r="B23">
        <f ca="1">表格15[[#This Row],[產品名稱]]</f>
        <v>0</v>
      </c>
      <c r="C23">
        <f ca="1">表格15[[#This Row],[長]]</f>
        <v>0</v>
      </c>
      <c r="D23">
        <f ca="1">表格15[[#This Row],[寬]]</f>
        <v>0</v>
      </c>
      <c r="E23">
        <f ca="1">表格15[[#This Row],[厚]]</f>
        <v>0</v>
      </c>
      <c r="F23">
        <f ca="1">表格15[[#This Row],[生產
數量]]</f>
        <v>0</v>
      </c>
      <c r="G23">
        <f ca="1">表格15[[#This Row],[板材
色號]]</f>
        <v>0</v>
      </c>
      <c r="H23" t="str">
        <f ca="1">表格15[[#This Row],[板材
名稱]]</f>
        <v/>
      </c>
      <c r="I23" s="410">
        <f ca="1">表格15[[#This Row],[板材
才數]]</f>
        <v>0</v>
      </c>
    </row>
    <row r="24" spans="1:9" x14ac:dyDescent="0.25">
      <c r="A24">
        <f>表格15[[#This Row],[專案編號]]</f>
        <v>1023</v>
      </c>
      <c r="B24">
        <f ca="1">表格15[[#This Row],[產品名稱]]</f>
        <v>0</v>
      </c>
      <c r="C24">
        <f ca="1">表格15[[#This Row],[長]]</f>
        <v>0</v>
      </c>
      <c r="D24">
        <f ca="1">表格15[[#This Row],[寬]]</f>
        <v>0</v>
      </c>
      <c r="E24">
        <f ca="1">表格15[[#This Row],[厚]]</f>
        <v>0</v>
      </c>
      <c r="F24">
        <f ca="1">表格15[[#This Row],[生產
數量]]</f>
        <v>0</v>
      </c>
      <c r="G24">
        <f ca="1">表格15[[#This Row],[板材
色號]]</f>
        <v>0</v>
      </c>
      <c r="H24" t="str">
        <f ca="1">表格15[[#This Row],[板材
名稱]]</f>
        <v/>
      </c>
      <c r="I24" s="410">
        <f ca="1">表格15[[#This Row],[板材
才數]]</f>
        <v>0</v>
      </c>
    </row>
    <row r="25" spans="1:9" x14ac:dyDescent="0.25">
      <c r="A25">
        <f>表格15[[#This Row],[專案編號]]</f>
        <v>1024</v>
      </c>
      <c r="B25">
        <f ca="1">表格15[[#This Row],[產品名稱]]</f>
        <v>0</v>
      </c>
      <c r="C25">
        <f ca="1">表格15[[#This Row],[長]]</f>
        <v>0</v>
      </c>
      <c r="D25">
        <f ca="1">表格15[[#This Row],[寬]]</f>
        <v>0</v>
      </c>
      <c r="E25">
        <f ca="1">表格15[[#This Row],[厚]]</f>
        <v>0</v>
      </c>
      <c r="F25">
        <f ca="1">表格15[[#This Row],[生產
數量]]</f>
        <v>0</v>
      </c>
      <c r="G25">
        <f ca="1">表格15[[#This Row],[板材
色號]]</f>
        <v>0</v>
      </c>
      <c r="H25" t="str">
        <f ca="1">表格15[[#This Row],[板材
名稱]]</f>
        <v/>
      </c>
      <c r="I25" s="410">
        <f ca="1">表格15[[#This Row],[板材
才數]]</f>
        <v>0</v>
      </c>
    </row>
    <row r="26" spans="1:9" x14ac:dyDescent="0.25">
      <c r="A26">
        <f>表格15[[#This Row],[專案編號]]</f>
        <v>1025</v>
      </c>
      <c r="B26">
        <f ca="1">表格15[[#This Row],[產品名稱]]</f>
        <v>0</v>
      </c>
      <c r="C26">
        <f ca="1">表格15[[#This Row],[長]]</f>
        <v>0</v>
      </c>
      <c r="D26">
        <f ca="1">表格15[[#This Row],[寬]]</f>
        <v>0</v>
      </c>
      <c r="E26">
        <f ca="1">表格15[[#This Row],[厚]]</f>
        <v>0</v>
      </c>
      <c r="F26">
        <f ca="1">表格15[[#This Row],[生產
數量]]</f>
        <v>0</v>
      </c>
      <c r="G26">
        <f ca="1">表格15[[#This Row],[板材
色號]]</f>
        <v>0</v>
      </c>
      <c r="H26" t="str">
        <f ca="1">表格15[[#This Row],[板材
名稱]]</f>
        <v/>
      </c>
      <c r="I26" s="410">
        <f ca="1">表格15[[#This Row],[板材
才數]]</f>
        <v>0</v>
      </c>
    </row>
    <row r="27" spans="1:9" x14ac:dyDescent="0.25">
      <c r="A27">
        <f>表格15[[#This Row],[專案編號]]</f>
        <v>1026</v>
      </c>
      <c r="B27">
        <f ca="1">表格15[[#This Row],[產品名稱]]</f>
        <v>0</v>
      </c>
      <c r="C27">
        <f ca="1">表格15[[#This Row],[長]]</f>
        <v>0</v>
      </c>
      <c r="D27">
        <f ca="1">表格15[[#This Row],[寬]]</f>
        <v>0</v>
      </c>
      <c r="E27">
        <f ca="1">表格15[[#This Row],[厚]]</f>
        <v>0</v>
      </c>
      <c r="F27">
        <f ca="1">表格15[[#This Row],[生產
數量]]</f>
        <v>0</v>
      </c>
      <c r="G27">
        <f ca="1">表格15[[#This Row],[板材
色號]]</f>
        <v>0</v>
      </c>
      <c r="H27" t="str">
        <f ca="1">表格15[[#This Row],[板材
名稱]]</f>
        <v/>
      </c>
      <c r="I27" s="410">
        <f ca="1">表格15[[#This Row],[板材
才數]]</f>
        <v>0</v>
      </c>
    </row>
    <row r="28" spans="1:9" x14ac:dyDescent="0.25">
      <c r="A28">
        <f>表格15[[#This Row],[專案編號]]</f>
        <v>1027</v>
      </c>
      <c r="B28">
        <f ca="1">表格15[[#This Row],[產品名稱]]</f>
        <v>0</v>
      </c>
      <c r="C28">
        <f ca="1">表格15[[#This Row],[長]]</f>
        <v>0</v>
      </c>
      <c r="D28">
        <f ca="1">表格15[[#This Row],[寬]]</f>
        <v>0</v>
      </c>
      <c r="E28">
        <f ca="1">表格15[[#This Row],[厚]]</f>
        <v>0</v>
      </c>
      <c r="F28">
        <f ca="1">表格15[[#This Row],[生產
數量]]</f>
        <v>0</v>
      </c>
      <c r="G28">
        <f ca="1">表格15[[#This Row],[板材
色號]]</f>
        <v>0</v>
      </c>
      <c r="H28" t="str">
        <f ca="1">表格15[[#This Row],[板材
名稱]]</f>
        <v/>
      </c>
      <c r="I28" s="410">
        <f ca="1">表格15[[#This Row],[板材
才數]]</f>
        <v>0</v>
      </c>
    </row>
    <row r="29" spans="1:9" x14ac:dyDescent="0.25">
      <c r="A29">
        <f>表格15[[#This Row],[專案編號]]</f>
        <v>1028</v>
      </c>
      <c r="B29">
        <f ca="1">表格15[[#This Row],[產品名稱]]</f>
        <v>0</v>
      </c>
      <c r="C29">
        <f ca="1">表格15[[#This Row],[長]]</f>
        <v>0</v>
      </c>
      <c r="D29">
        <f ca="1">表格15[[#This Row],[寬]]</f>
        <v>0</v>
      </c>
      <c r="E29">
        <f ca="1">表格15[[#This Row],[厚]]</f>
        <v>0</v>
      </c>
      <c r="F29">
        <f ca="1">表格15[[#This Row],[生產
數量]]</f>
        <v>0</v>
      </c>
      <c r="G29">
        <f ca="1">表格15[[#This Row],[板材
色號]]</f>
        <v>0</v>
      </c>
      <c r="H29" t="str">
        <f ca="1">表格15[[#This Row],[板材
名稱]]</f>
        <v/>
      </c>
      <c r="I29" s="410">
        <f ca="1">表格15[[#This Row],[板材
才數]]</f>
        <v>0</v>
      </c>
    </row>
    <row r="30" spans="1:9" x14ac:dyDescent="0.25">
      <c r="A30">
        <f>表格15[[#This Row],[專案編號]]</f>
        <v>1029</v>
      </c>
      <c r="B30">
        <f ca="1">表格15[[#This Row],[產品名稱]]</f>
        <v>0</v>
      </c>
      <c r="C30">
        <f ca="1">表格15[[#This Row],[長]]</f>
        <v>0</v>
      </c>
      <c r="D30">
        <f ca="1">表格15[[#This Row],[寬]]</f>
        <v>0</v>
      </c>
      <c r="E30">
        <f ca="1">表格15[[#This Row],[厚]]</f>
        <v>0</v>
      </c>
      <c r="F30">
        <f ca="1">表格15[[#This Row],[生產
數量]]</f>
        <v>0</v>
      </c>
      <c r="G30">
        <f ca="1">表格15[[#This Row],[板材
色號]]</f>
        <v>0</v>
      </c>
      <c r="H30" t="str">
        <f ca="1">表格15[[#This Row],[板材
名稱]]</f>
        <v/>
      </c>
      <c r="I30" s="410">
        <f ca="1">表格15[[#This Row],[板材
才數]]</f>
        <v>0</v>
      </c>
    </row>
    <row r="31" spans="1:9" x14ac:dyDescent="0.25">
      <c r="A31">
        <f>表格15[[#This Row],[專案編號]]</f>
        <v>1030</v>
      </c>
      <c r="B31">
        <f ca="1">表格15[[#This Row],[產品名稱]]</f>
        <v>0</v>
      </c>
      <c r="C31">
        <f ca="1">表格15[[#This Row],[長]]</f>
        <v>0</v>
      </c>
      <c r="D31">
        <f ca="1">表格15[[#This Row],[寬]]</f>
        <v>0</v>
      </c>
      <c r="E31">
        <f ca="1">表格15[[#This Row],[厚]]</f>
        <v>0</v>
      </c>
      <c r="F31">
        <f ca="1">表格15[[#This Row],[生產
數量]]</f>
        <v>0</v>
      </c>
      <c r="G31">
        <f ca="1">表格15[[#This Row],[板材
色號]]</f>
        <v>0</v>
      </c>
      <c r="H31" t="str">
        <f ca="1">表格15[[#This Row],[板材
名稱]]</f>
        <v/>
      </c>
      <c r="I31" s="410">
        <f ca="1">表格15[[#This Row],[板材
才數]]</f>
        <v>0</v>
      </c>
    </row>
    <row r="32" spans="1:9" x14ac:dyDescent="0.25">
      <c r="A32">
        <f>表格15[[#This Row],[專案編號]]</f>
        <v>2001</v>
      </c>
      <c r="B32" t="str">
        <f ca="1">表格15[[#This Row],[產品名稱]]</f>
        <v>頂板</v>
      </c>
      <c r="C32">
        <f ca="1">表格15[[#This Row],[長]]</f>
        <v>-36</v>
      </c>
      <c r="D32">
        <f ca="1">表格15[[#This Row],[寬]]</f>
        <v>0</v>
      </c>
      <c r="E32">
        <f ca="1">表格15[[#This Row],[厚]]</f>
        <v>18</v>
      </c>
      <c r="F32">
        <f ca="1">表格15[[#This Row],[生產
數量]]</f>
        <v>0</v>
      </c>
      <c r="G32">
        <f ca="1">表格15[[#This Row],[板材
色號]]</f>
        <v>0</v>
      </c>
      <c r="H32" t="str">
        <f ca="1">表格15[[#This Row],[板材
名稱]]</f>
        <v/>
      </c>
      <c r="I32" s="410">
        <f ca="1">表格15[[#This Row],[板材
才數]]</f>
        <v>0</v>
      </c>
    </row>
    <row r="33" spans="1:9" x14ac:dyDescent="0.25">
      <c r="A33">
        <f>表格15[[#This Row],[專案編號]]</f>
        <v>2002</v>
      </c>
      <c r="B33" t="str">
        <f ca="1">表格15[[#This Row],[產品名稱]]</f>
        <v>底板</v>
      </c>
      <c r="C33">
        <f ca="1">表格15[[#This Row],[長]]</f>
        <v>-36</v>
      </c>
      <c r="D33">
        <f ca="1">表格15[[#This Row],[寬]]</f>
        <v>0</v>
      </c>
      <c r="E33">
        <f ca="1">表格15[[#This Row],[厚]]</f>
        <v>18</v>
      </c>
      <c r="F33">
        <f ca="1">表格15[[#This Row],[生產
數量]]</f>
        <v>0</v>
      </c>
      <c r="G33">
        <f ca="1">表格15[[#This Row],[板材
色號]]</f>
        <v>0</v>
      </c>
      <c r="H33" t="str">
        <f ca="1">表格15[[#This Row],[板材
名稱]]</f>
        <v/>
      </c>
      <c r="I33" s="410">
        <f ca="1">表格15[[#This Row],[板材
才數]]</f>
        <v>0</v>
      </c>
    </row>
    <row r="34" spans="1:9" x14ac:dyDescent="0.25">
      <c r="A34">
        <f>表格15[[#This Row],[專案編號]]</f>
        <v>2003</v>
      </c>
      <c r="B34" t="str">
        <f ca="1">表格15[[#This Row],[產品名稱]]</f>
        <v>左側板</v>
      </c>
      <c r="C34">
        <f ca="1">表格15[[#This Row],[長]]</f>
        <v>0</v>
      </c>
      <c r="D34">
        <f ca="1">表格15[[#This Row],[寬]]</f>
        <v>0</v>
      </c>
      <c r="E34">
        <f ca="1">表格15[[#This Row],[厚]]</f>
        <v>18</v>
      </c>
      <c r="F34">
        <f ca="1">表格15[[#This Row],[生產
數量]]</f>
        <v>0</v>
      </c>
      <c r="G34">
        <f ca="1">表格15[[#This Row],[板材
色號]]</f>
        <v>0</v>
      </c>
      <c r="H34" t="str">
        <f ca="1">表格15[[#This Row],[板材
名稱]]</f>
        <v/>
      </c>
      <c r="I34" s="410">
        <f ca="1">表格15[[#This Row],[板材
才數]]</f>
        <v>0</v>
      </c>
    </row>
    <row r="35" spans="1:9" x14ac:dyDescent="0.25">
      <c r="A35">
        <f>表格15[[#This Row],[專案編號]]</f>
        <v>2004</v>
      </c>
      <c r="B35" t="str">
        <f ca="1">表格15[[#This Row],[產品名稱]]</f>
        <v>右側板</v>
      </c>
      <c r="C35">
        <f ca="1">表格15[[#This Row],[長]]</f>
        <v>0</v>
      </c>
      <c r="D35">
        <f ca="1">表格15[[#This Row],[寬]]</f>
        <v>0</v>
      </c>
      <c r="E35">
        <f ca="1">表格15[[#This Row],[厚]]</f>
        <v>18</v>
      </c>
      <c r="F35">
        <f ca="1">表格15[[#This Row],[生產
數量]]</f>
        <v>0</v>
      </c>
      <c r="G35">
        <f ca="1">表格15[[#This Row],[板材
色號]]</f>
        <v>0</v>
      </c>
      <c r="H35" t="str">
        <f ca="1">表格15[[#This Row],[板材
名稱]]</f>
        <v/>
      </c>
      <c r="I35" s="410">
        <f ca="1">表格15[[#This Row],[板材
才數]]</f>
        <v>0</v>
      </c>
    </row>
    <row r="36" spans="1:9" x14ac:dyDescent="0.25">
      <c r="A36">
        <f>表格15[[#This Row],[專案編號]]</f>
        <v>2005</v>
      </c>
      <c r="B36" t="str">
        <f ca="1">表格15[[#This Row],[產品名稱]]</f>
        <v>背板</v>
      </c>
      <c r="C36">
        <f ca="1">表格15[[#This Row],[長]]</f>
        <v>-22</v>
      </c>
      <c r="D36">
        <f ca="1">表格15[[#This Row],[寬]]</f>
        <v>-22</v>
      </c>
      <c r="E36">
        <f ca="1">表格15[[#This Row],[厚]]</f>
        <v>4</v>
      </c>
      <c r="F36">
        <f ca="1">表格15[[#This Row],[生產
數量]]</f>
        <v>0</v>
      </c>
      <c r="G36">
        <f ca="1">表格15[[#This Row],[板材
色號]]</f>
        <v>0</v>
      </c>
      <c r="H36" t="str">
        <f ca="1">表格15[[#This Row],[板材
名稱]]</f>
        <v/>
      </c>
      <c r="I36" s="410">
        <f ca="1">表格15[[#This Row],[板材
才數]]</f>
        <v>0</v>
      </c>
    </row>
    <row r="37" spans="1:9" x14ac:dyDescent="0.25">
      <c r="A37">
        <f>表格15[[#This Row],[專案編號]]</f>
        <v>2006</v>
      </c>
      <c r="B37" t="str">
        <f ca="1">表格15[[#This Row],[產品名稱]]</f>
        <v>背拉桿</v>
      </c>
      <c r="C37">
        <f ca="1">表格15[[#This Row],[長]]</f>
        <v>-36</v>
      </c>
      <c r="D37">
        <f ca="1">表格15[[#This Row],[寬]]</f>
        <v>120</v>
      </c>
      <c r="E37">
        <f ca="1">表格15[[#This Row],[厚]]</f>
        <v>18</v>
      </c>
      <c r="F37">
        <f ca="1">表格15[[#This Row],[生產
數量]]</f>
        <v>0</v>
      </c>
      <c r="G37">
        <f ca="1">表格15[[#This Row],[板材
色號]]</f>
        <v>0</v>
      </c>
      <c r="H37" t="str">
        <f ca="1">表格15[[#This Row],[板材
名稱]]</f>
        <v/>
      </c>
      <c r="I37" s="410">
        <f ca="1">表格15[[#This Row],[板材
才數]]</f>
        <v>0</v>
      </c>
    </row>
    <row r="38" spans="1:9" x14ac:dyDescent="0.25">
      <c r="A38">
        <f>表格15[[#This Row],[專案編號]]</f>
        <v>2007</v>
      </c>
      <c r="B38" t="str">
        <f ca="1">表格15[[#This Row],[產品名稱]]</f>
        <v>中立板</v>
      </c>
      <c r="C38">
        <f ca="1">表格15[[#This Row],[長]]</f>
        <v>-36</v>
      </c>
      <c r="D38">
        <f ca="1">表格15[[#This Row],[寬]]</f>
        <v>-22</v>
      </c>
      <c r="E38">
        <f ca="1">表格15[[#This Row],[厚]]</f>
        <v>18</v>
      </c>
      <c r="F38">
        <f ca="1">表格15[[#This Row],[生產
數量]]</f>
        <v>0</v>
      </c>
      <c r="G38">
        <f ca="1">表格15[[#This Row],[板材
色號]]</f>
        <v>0</v>
      </c>
      <c r="H38" t="str">
        <f ca="1">表格15[[#This Row],[板材
名稱]]</f>
        <v/>
      </c>
      <c r="I38" s="410">
        <f ca="1">表格15[[#This Row],[板材
才數]]</f>
        <v>0</v>
      </c>
    </row>
    <row r="39" spans="1:9" x14ac:dyDescent="0.25">
      <c r="A39">
        <f>表格15[[#This Row],[專案編號]]</f>
        <v>2008</v>
      </c>
      <c r="B39" t="str">
        <f ca="1">表格15[[#This Row],[產品名稱]]</f>
        <v>活隔</v>
      </c>
      <c r="C39">
        <f ca="1">表格15[[#This Row],[長]]</f>
        <v>0</v>
      </c>
      <c r="D39">
        <f ca="1">表格15[[#This Row],[寬]]</f>
        <v>-32</v>
      </c>
      <c r="E39">
        <f ca="1">表格15[[#This Row],[厚]]</f>
        <v>18</v>
      </c>
      <c r="F39">
        <f ca="1">表格15[[#This Row],[生產
數量]]</f>
        <v>0</v>
      </c>
      <c r="G39">
        <f ca="1">表格15[[#This Row],[板材
色號]]</f>
        <v>0</v>
      </c>
      <c r="H39" t="str">
        <f ca="1">表格15[[#This Row],[板材
名稱]]</f>
        <v/>
      </c>
      <c r="I39" s="410">
        <f ca="1">表格15[[#This Row],[板材
才數]]</f>
        <v>0</v>
      </c>
    </row>
    <row r="40" spans="1:9" x14ac:dyDescent="0.25">
      <c r="A40">
        <f>表格15[[#This Row],[專案編號]]</f>
        <v>2009</v>
      </c>
      <c r="B40" t="str">
        <f ca="1">表格15[[#This Row],[產品名稱]]</f>
        <v>固隔</v>
      </c>
      <c r="C40">
        <f ca="1">表格15[[#This Row],[長]]</f>
        <v>0</v>
      </c>
      <c r="D40">
        <f ca="1">表格15[[#This Row],[寬]]</f>
        <v>-22</v>
      </c>
      <c r="E40">
        <f ca="1">表格15[[#This Row],[厚]]</f>
        <v>18</v>
      </c>
      <c r="F40">
        <f ca="1">表格15[[#This Row],[生產
數量]]</f>
        <v>0</v>
      </c>
      <c r="G40">
        <f ca="1">表格15[[#This Row],[板材
色號]]</f>
        <v>0</v>
      </c>
      <c r="H40" t="str">
        <f ca="1">表格15[[#This Row],[板材
名稱]]</f>
        <v/>
      </c>
      <c r="I40" s="410">
        <f ca="1">表格15[[#This Row],[板材
才數]]</f>
        <v>0</v>
      </c>
    </row>
    <row r="41" spans="1:9" x14ac:dyDescent="0.25">
      <c r="A41">
        <f>表格15[[#This Row],[專案編號]]</f>
        <v>2010</v>
      </c>
      <c r="B41" t="str">
        <f ca="1">表格15[[#This Row],[產品名稱]]</f>
        <v>左門板</v>
      </c>
      <c r="C41">
        <f ca="1">表格15[[#This Row],[長]]</f>
        <v>0</v>
      </c>
      <c r="D41">
        <f ca="1">表格15[[#This Row],[寬]]</f>
        <v>-4</v>
      </c>
      <c r="E41">
        <f ca="1">表格15[[#This Row],[厚]]</f>
        <v>18</v>
      </c>
      <c r="F41">
        <f ca="1">表格15[[#This Row],[生產
數量]]</f>
        <v>0</v>
      </c>
      <c r="G41">
        <f ca="1">表格15[[#This Row],[板材
色號]]</f>
        <v>0</v>
      </c>
      <c r="H41" t="str">
        <f ca="1">表格15[[#This Row],[板材
名稱]]</f>
        <v/>
      </c>
      <c r="I41" s="410">
        <f ca="1">表格15[[#This Row],[板材
才數]]</f>
        <v>0</v>
      </c>
    </row>
    <row r="42" spans="1:9" x14ac:dyDescent="0.25">
      <c r="A42">
        <f>表格15[[#This Row],[專案編號]]</f>
        <v>2011</v>
      </c>
      <c r="B42" t="str">
        <f ca="1">表格15[[#This Row],[產品名稱]]</f>
        <v>右門板</v>
      </c>
      <c r="C42">
        <f ca="1">表格15[[#This Row],[長]]</f>
        <v>0</v>
      </c>
      <c r="D42">
        <f ca="1">表格15[[#This Row],[寬]]</f>
        <v>-4</v>
      </c>
      <c r="E42">
        <f ca="1">表格15[[#This Row],[厚]]</f>
        <v>18</v>
      </c>
      <c r="F42">
        <f ca="1">表格15[[#This Row],[生產
數量]]</f>
        <v>0</v>
      </c>
      <c r="G42">
        <f ca="1">表格15[[#This Row],[板材
色號]]</f>
        <v>0</v>
      </c>
      <c r="H42" t="str">
        <f ca="1">表格15[[#This Row],[板材
名稱]]</f>
        <v/>
      </c>
      <c r="I42" s="410">
        <f ca="1">表格15[[#This Row],[板材
才數]]</f>
        <v>0</v>
      </c>
    </row>
    <row r="43" spans="1:9" x14ac:dyDescent="0.25">
      <c r="A43">
        <f>表格15[[#This Row],[專案編號]]</f>
        <v>2012</v>
      </c>
      <c r="B43">
        <f ca="1">表格15[[#This Row],[產品名稱]]</f>
        <v>0</v>
      </c>
      <c r="C43">
        <f ca="1">表格15[[#This Row],[長]]</f>
        <v>0</v>
      </c>
      <c r="D43">
        <f ca="1">表格15[[#This Row],[寬]]</f>
        <v>0</v>
      </c>
      <c r="E43">
        <f ca="1">表格15[[#This Row],[厚]]</f>
        <v>18</v>
      </c>
      <c r="F43">
        <f ca="1">表格15[[#This Row],[生產
數量]]</f>
        <v>0</v>
      </c>
      <c r="G43">
        <f ca="1">表格15[[#This Row],[板材
色號]]</f>
        <v>0</v>
      </c>
      <c r="H43" t="str">
        <f ca="1">表格15[[#This Row],[板材
名稱]]</f>
        <v/>
      </c>
      <c r="I43" s="410">
        <f ca="1">表格15[[#This Row],[板材
才數]]</f>
        <v>0</v>
      </c>
    </row>
    <row r="44" spans="1:9" x14ac:dyDescent="0.25">
      <c r="A44">
        <f>表格15[[#This Row],[專案編號]]</f>
        <v>2013</v>
      </c>
      <c r="B44">
        <f ca="1">表格15[[#This Row],[產品名稱]]</f>
        <v>0</v>
      </c>
      <c r="C44">
        <f ca="1">表格15[[#This Row],[長]]</f>
        <v>0</v>
      </c>
      <c r="D44">
        <f ca="1">表格15[[#This Row],[寬]]</f>
        <v>0</v>
      </c>
      <c r="E44">
        <f ca="1">表格15[[#This Row],[厚]]</f>
        <v>0</v>
      </c>
      <c r="F44">
        <f ca="1">表格15[[#This Row],[生產
數量]]</f>
        <v>0</v>
      </c>
      <c r="G44">
        <f ca="1">表格15[[#This Row],[板材
色號]]</f>
        <v>0</v>
      </c>
      <c r="H44" t="str">
        <f ca="1">表格15[[#This Row],[板材
名稱]]</f>
        <v/>
      </c>
      <c r="I44" s="410">
        <f ca="1">表格15[[#This Row],[板材
才數]]</f>
        <v>0</v>
      </c>
    </row>
    <row r="45" spans="1:9" x14ac:dyDescent="0.25">
      <c r="A45">
        <f>表格15[[#This Row],[專案編號]]</f>
        <v>2014</v>
      </c>
      <c r="B45">
        <f ca="1">表格15[[#This Row],[產品名稱]]</f>
        <v>0</v>
      </c>
      <c r="C45">
        <f ca="1">表格15[[#This Row],[長]]</f>
        <v>0</v>
      </c>
      <c r="D45">
        <f ca="1">表格15[[#This Row],[寬]]</f>
        <v>0</v>
      </c>
      <c r="E45">
        <f ca="1">表格15[[#This Row],[厚]]</f>
        <v>0</v>
      </c>
      <c r="F45">
        <f ca="1">表格15[[#This Row],[生產
數量]]</f>
        <v>0</v>
      </c>
      <c r="G45">
        <f ca="1">表格15[[#This Row],[板材
色號]]</f>
        <v>0</v>
      </c>
      <c r="H45" t="str">
        <f ca="1">表格15[[#This Row],[板材
名稱]]</f>
        <v/>
      </c>
      <c r="I45" s="410">
        <f ca="1">表格15[[#This Row],[板材
才數]]</f>
        <v>0</v>
      </c>
    </row>
    <row r="46" spans="1:9" x14ac:dyDescent="0.25">
      <c r="A46">
        <f>表格15[[#This Row],[專案編號]]</f>
        <v>2015</v>
      </c>
      <c r="B46">
        <f ca="1">表格15[[#This Row],[產品名稱]]</f>
        <v>0</v>
      </c>
      <c r="C46">
        <f ca="1">表格15[[#This Row],[長]]</f>
        <v>0</v>
      </c>
      <c r="D46">
        <f ca="1">表格15[[#This Row],[寬]]</f>
        <v>0</v>
      </c>
      <c r="E46">
        <f ca="1">表格15[[#This Row],[厚]]</f>
        <v>0</v>
      </c>
      <c r="F46">
        <f ca="1">表格15[[#This Row],[生產
數量]]</f>
        <v>0</v>
      </c>
      <c r="G46">
        <f ca="1">表格15[[#This Row],[板材
色號]]</f>
        <v>0</v>
      </c>
      <c r="H46" t="str">
        <f ca="1">表格15[[#This Row],[板材
名稱]]</f>
        <v/>
      </c>
      <c r="I46" s="410">
        <f ca="1">表格15[[#This Row],[板材
才數]]</f>
        <v>0</v>
      </c>
    </row>
    <row r="47" spans="1:9" x14ac:dyDescent="0.25">
      <c r="A47">
        <f>表格15[[#This Row],[專案編號]]</f>
        <v>2016</v>
      </c>
      <c r="B47">
        <f ca="1">表格15[[#This Row],[產品名稱]]</f>
        <v>0</v>
      </c>
      <c r="C47">
        <f ca="1">表格15[[#This Row],[長]]</f>
        <v>0</v>
      </c>
      <c r="D47">
        <f ca="1">表格15[[#This Row],[寬]]</f>
        <v>0</v>
      </c>
      <c r="E47">
        <f ca="1">表格15[[#This Row],[厚]]</f>
        <v>0</v>
      </c>
      <c r="F47">
        <f ca="1">表格15[[#This Row],[生產
數量]]</f>
        <v>0</v>
      </c>
      <c r="G47">
        <f ca="1">表格15[[#This Row],[板材
色號]]</f>
        <v>0</v>
      </c>
      <c r="H47" t="str">
        <f ca="1">表格15[[#This Row],[板材
名稱]]</f>
        <v/>
      </c>
      <c r="I47" s="410">
        <f ca="1">表格15[[#This Row],[板材
才數]]</f>
        <v>0</v>
      </c>
    </row>
    <row r="48" spans="1:9" x14ac:dyDescent="0.25">
      <c r="A48">
        <f>表格15[[#This Row],[專案編號]]</f>
        <v>2017</v>
      </c>
      <c r="B48">
        <f ca="1">表格15[[#This Row],[產品名稱]]</f>
        <v>0</v>
      </c>
      <c r="C48">
        <f ca="1">表格15[[#This Row],[長]]</f>
        <v>0</v>
      </c>
      <c r="D48">
        <f ca="1">表格15[[#This Row],[寬]]</f>
        <v>0</v>
      </c>
      <c r="E48">
        <f ca="1">表格15[[#This Row],[厚]]</f>
        <v>0</v>
      </c>
      <c r="F48">
        <f ca="1">表格15[[#This Row],[生產
數量]]</f>
        <v>0</v>
      </c>
      <c r="G48">
        <f ca="1">表格15[[#This Row],[板材
色號]]</f>
        <v>0</v>
      </c>
      <c r="H48" t="str">
        <f ca="1">表格15[[#This Row],[板材
名稱]]</f>
        <v/>
      </c>
      <c r="I48" s="410">
        <f ca="1">表格15[[#This Row],[板材
才數]]</f>
        <v>0</v>
      </c>
    </row>
    <row r="49" spans="1:9" x14ac:dyDescent="0.25">
      <c r="A49">
        <f>表格15[[#This Row],[專案編號]]</f>
        <v>2018</v>
      </c>
      <c r="B49">
        <f ca="1">表格15[[#This Row],[產品名稱]]</f>
        <v>0</v>
      </c>
      <c r="C49">
        <f ca="1">表格15[[#This Row],[長]]</f>
        <v>0</v>
      </c>
      <c r="D49">
        <f ca="1">表格15[[#This Row],[寬]]</f>
        <v>0</v>
      </c>
      <c r="E49">
        <f ca="1">表格15[[#This Row],[厚]]</f>
        <v>0</v>
      </c>
      <c r="F49">
        <f ca="1">表格15[[#This Row],[生產
數量]]</f>
        <v>0</v>
      </c>
      <c r="G49">
        <f ca="1">表格15[[#This Row],[板材
色號]]</f>
        <v>0</v>
      </c>
      <c r="H49" t="str">
        <f ca="1">表格15[[#This Row],[板材
名稱]]</f>
        <v/>
      </c>
      <c r="I49" s="410">
        <f ca="1">表格15[[#This Row],[板材
才數]]</f>
        <v>0</v>
      </c>
    </row>
    <row r="50" spans="1:9" x14ac:dyDescent="0.25">
      <c r="A50">
        <f>表格15[[#This Row],[專案編號]]</f>
        <v>2019</v>
      </c>
      <c r="B50">
        <f ca="1">表格15[[#This Row],[產品名稱]]</f>
        <v>0</v>
      </c>
      <c r="C50">
        <f ca="1">表格15[[#This Row],[長]]</f>
        <v>0</v>
      </c>
      <c r="D50">
        <f ca="1">表格15[[#This Row],[寬]]</f>
        <v>0</v>
      </c>
      <c r="E50">
        <f ca="1">表格15[[#This Row],[厚]]</f>
        <v>0</v>
      </c>
      <c r="F50">
        <f ca="1">表格15[[#This Row],[生產
數量]]</f>
        <v>0</v>
      </c>
      <c r="G50">
        <f ca="1">表格15[[#This Row],[板材
色號]]</f>
        <v>0</v>
      </c>
      <c r="H50" t="str">
        <f ca="1">表格15[[#This Row],[板材
名稱]]</f>
        <v/>
      </c>
      <c r="I50" s="410">
        <f ca="1">表格15[[#This Row],[板材
才數]]</f>
        <v>0</v>
      </c>
    </row>
    <row r="51" spans="1:9" x14ac:dyDescent="0.25">
      <c r="A51">
        <f>表格15[[#This Row],[專案編號]]</f>
        <v>2020</v>
      </c>
      <c r="B51">
        <f ca="1">表格15[[#This Row],[產品名稱]]</f>
        <v>0</v>
      </c>
      <c r="C51">
        <f ca="1">表格15[[#This Row],[長]]</f>
        <v>0</v>
      </c>
      <c r="D51">
        <f ca="1">表格15[[#This Row],[寬]]</f>
        <v>0</v>
      </c>
      <c r="E51">
        <f ca="1">表格15[[#This Row],[厚]]</f>
        <v>0</v>
      </c>
      <c r="F51">
        <f ca="1">表格15[[#This Row],[生產
數量]]</f>
        <v>0</v>
      </c>
      <c r="G51">
        <f ca="1">表格15[[#This Row],[板材
色號]]</f>
        <v>0</v>
      </c>
      <c r="H51" t="str">
        <f ca="1">表格15[[#This Row],[板材
名稱]]</f>
        <v/>
      </c>
      <c r="I51" s="410">
        <f ca="1">表格15[[#This Row],[板材
才數]]</f>
        <v>0</v>
      </c>
    </row>
    <row r="52" spans="1:9" x14ac:dyDescent="0.25">
      <c r="A52">
        <f>表格15[[#This Row],[專案編號]]</f>
        <v>2021</v>
      </c>
      <c r="B52">
        <f ca="1">表格15[[#This Row],[產品名稱]]</f>
        <v>0</v>
      </c>
      <c r="C52">
        <f ca="1">表格15[[#This Row],[長]]</f>
        <v>0</v>
      </c>
      <c r="D52">
        <f ca="1">表格15[[#This Row],[寬]]</f>
        <v>0</v>
      </c>
      <c r="E52">
        <f ca="1">表格15[[#This Row],[厚]]</f>
        <v>0</v>
      </c>
      <c r="F52">
        <f ca="1">表格15[[#This Row],[生產
數量]]</f>
        <v>0</v>
      </c>
      <c r="G52">
        <f ca="1">表格15[[#This Row],[板材
色號]]</f>
        <v>0</v>
      </c>
      <c r="H52" t="str">
        <f ca="1">表格15[[#This Row],[板材
名稱]]</f>
        <v/>
      </c>
      <c r="I52" s="410">
        <f ca="1">表格15[[#This Row],[板材
才數]]</f>
        <v>0</v>
      </c>
    </row>
    <row r="53" spans="1:9" x14ac:dyDescent="0.25">
      <c r="A53">
        <f>表格15[[#This Row],[專案編號]]</f>
        <v>2022</v>
      </c>
      <c r="B53">
        <f ca="1">表格15[[#This Row],[產品名稱]]</f>
        <v>0</v>
      </c>
      <c r="C53">
        <f ca="1">表格15[[#This Row],[長]]</f>
        <v>0</v>
      </c>
      <c r="D53">
        <f ca="1">表格15[[#This Row],[寬]]</f>
        <v>0</v>
      </c>
      <c r="E53">
        <f ca="1">表格15[[#This Row],[厚]]</f>
        <v>0</v>
      </c>
      <c r="F53">
        <f ca="1">表格15[[#This Row],[生產
數量]]</f>
        <v>0</v>
      </c>
      <c r="G53">
        <f ca="1">表格15[[#This Row],[板材
色號]]</f>
        <v>0</v>
      </c>
      <c r="H53" t="str">
        <f ca="1">表格15[[#This Row],[板材
名稱]]</f>
        <v/>
      </c>
      <c r="I53" s="410">
        <f ca="1">表格15[[#This Row],[板材
才數]]</f>
        <v>0</v>
      </c>
    </row>
    <row r="54" spans="1:9" x14ac:dyDescent="0.25">
      <c r="A54">
        <f>表格15[[#This Row],[專案編號]]</f>
        <v>2023</v>
      </c>
      <c r="B54">
        <f ca="1">表格15[[#This Row],[產品名稱]]</f>
        <v>0</v>
      </c>
      <c r="C54">
        <f ca="1">表格15[[#This Row],[長]]</f>
        <v>0</v>
      </c>
      <c r="D54">
        <f ca="1">表格15[[#This Row],[寬]]</f>
        <v>0</v>
      </c>
      <c r="E54">
        <f ca="1">表格15[[#This Row],[厚]]</f>
        <v>0</v>
      </c>
      <c r="F54">
        <f ca="1">表格15[[#This Row],[生產
數量]]</f>
        <v>0</v>
      </c>
      <c r="G54">
        <f ca="1">表格15[[#This Row],[板材
色號]]</f>
        <v>0</v>
      </c>
      <c r="H54" t="str">
        <f ca="1">表格15[[#This Row],[板材
名稱]]</f>
        <v/>
      </c>
      <c r="I54" s="410">
        <f ca="1">表格15[[#This Row],[板材
才數]]</f>
        <v>0</v>
      </c>
    </row>
    <row r="55" spans="1:9" x14ac:dyDescent="0.25">
      <c r="A55">
        <f>表格15[[#This Row],[專案編號]]</f>
        <v>2024</v>
      </c>
      <c r="B55">
        <f ca="1">表格15[[#This Row],[產品名稱]]</f>
        <v>0</v>
      </c>
      <c r="C55">
        <f ca="1">表格15[[#This Row],[長]]</f>
        <v>0</v>
      </c>
      <c r="D55">
        <f ca="1">表格15[[#This Row],[寬]]</f>
        <v>0</v>
      </c>
      <c r="E55">
        <f ca="1">表格15[[#This Row],[厚]]</f>
        <v>0</v>
      </c>
      <c r="F55">
        <f ca="1">表格15[[#This Row],[生產
數量]]</f>
        <v>0</v>
      </c>
      <c r="G55">
        <f ca="1">表格15[[#This Row],[板材
色號]]</f>
        <v>0</v>
      </c>
      <c r="H55" t="str">
        <f ca="1">表格15[[#This Row],[板材
名稱]]</f>
        <v/>
      </c>
      <c r="I55" s="410">
        <f ca="1">表格15[[#This Row],[板材
才數]]</f>
        <v>0</v>
      </c>
    </row>
    <row r="56" spans="1:9" x14ac:dyDescent="0.25">
      <c r="A56">
        <f>表格15[[#This Row],[專案編號]]</f>
        <v>2025</v>
      </c>
      <c r="B56">
        <f ca="1">表格15[[#This Row],[產品名稱]]</f>
        <v>0</v>
      </c>
      <c r="C56">
        <f ca="1">表格15[[#This Row],[長]]</f>
        <v>0</v>
      </c>
      <c r="D56">
        <f ca="1">表格15[[#This Row],[寬]]</f>
        <v>0</v>
      </c>
      <c r="E56">
        <f ca="1">表格15[[#This Row],[厚]]</f>
        <v>0</v>
      </c>
      <c r="F56">
        <f ca="1">表格15[[#This Row],[生產
數量]]</f>
        <v>0</v>
      </c>
      <c r="G56">
        <f ca="1">表格15[[#This Row],[板材
色號]]</f>
        <v>0</v>
      </c>
      <c r="H56" t="str">
        <f ca="1">表格15[[#This Row],[板材
名稱]]</f>
        <v/>
      </c>
      <c r="I56" s="410">
        <f ca="1">表格15[[#This Row],[板材
才數]]</f>
        <v>0</v>
      </c>
    </row>
    <row r="57" spans="1:9" x14ac:dyDescent="0.25">
      <c r="A57">
        <f>表格15[[#This Row],[專案編號]]</f>
        <v>2026</v>
      </c>
      <c r="B57">
        <f ca="1">表格15[[#This Row],[產品名稱]]</f>
        <v>0</v>
      </c>
      <c r="C57">
        <f ca="1">表格15[[#This Row],[長]]</f>
        <v>0</v>
      </c>
      <c r="D57">
        <f ca="1">表格15[[#This Row],[寬]]</f>
        <v>0</v>
      </c>
      <c r="E57">
        <f ca="1">表格15[[#This Row],[厚]]</f>
        <v>0</v>
      </c>
      <c r="F57">
        <f ca="1">表格15[[#This Row],[生產
數量]]</f>
        <v>0</v>
      </c>
      <c r="G57">
        <f ca="1">表格15[[#This Row],[板材
色號]]</f>
        <v>0</v>
      </c>
      <c r="H57" t="str">
        <f ca="1">表格15[[#This Row],[板材
名稱]]</f>
        <v/>
      </c>
      <c r="I57" s="410">
        <f ca="1">表格15[[#This Row],[板材
才數]]</f>
        <v>0</v>
      </c>
    </row>
    <row r="58" spans="1:9" x14ac:dyDescent="0.25">
      <c r="A58">
        <f>表格15[[#This Row],[專案編號]]</f>
        <v>2027</v>
      </c>
      <c r="B58">
        <f ca="1">表格15[[#This Row],[產品名稱]]</f>
        <v>0</v>
      </c>
      <c r="C58">
        <f ca="1">表格15[[#This Row],[長]]</f>
        <v>0</v>
      </c>
      <c r="D58">
        <f ca="1">表格15[[#This Row],[寬]]</f>
        <v>0</v>
      </c>
      <c r="E58">
        <f ca="1">表格15[[#This Row],[厚]]</f>
        <v>0</v>
      </c>
      <c r="F58">
        <f ca="1">表格15[[#This Row],[生產
數量]]</f>
        <v>0</v>
      </c>
      <c r="G58">
        <f ca="1">表格15[[#This Row],[板材
色號]]</f>
        <v>0</v>
      </c>
      <c r="H58" t="str">
        <f ca="1">表格15[[#This Row],[板材
名稱]]</f>
        <v/>
      </c>
      <c r="I58" s="410">
        <f ca="1">表格15[[#This Row],[板材
才數]]</f>
        <v>0</v>
      </c>
    </row>
    <row r="59" spans="1:9" x14ac:dyDescent="0.25">
      <c r="A59">
        <f>表格15[[#This Row],[專案編號]]</f>
        <v>2028</v>
      </c>
      <c r="B59">
        <f ca="1">表格15[[#This Row],[產品名稱]]</f>
        <v>0</v>
      </c>
      <c r="C59">
        <f ca="1">表格15[[#This Row],[長]]</f>
        <v>0</v>
      </c>
      <c r="D59">
        <f ca="1">表格15[[#This Row],[寬]]</f>
        <v>0</v>
      </c>
      <c r="E59">
        <f ca="1">表格15[[#This Row],[厚]]</f>
        <v>0</v>
      </c>
      <c r="F59">
        <f ca="1">表格15[[#This Row],[生產
數量]]</f>
        <v>0</v>
      </c>
      <c r="G59">
        <f ca="1">表格15[[#This Row],[板材
色號]]</f>
        <v>0</v>
      </c>
      <c r="H59" t="str">
        <f ca="1">表格15[[#This Row],[板材
名稱]]</f>
        <v/>
      </c>
      <c r="I59" s="410">
        <f ca="1">表格15[[#This Row],[板材
才數]]</f>
        <v>0</v>
      </c>
    </row>
    <row r="60" spans="1:9" x14ac:dyDescent="0.25">
      <c r="A60">
        <f>表格15[[#This Row],[專案編號]]</f>
        <v>2029</v>
      </c>
      <c r="B60">
        <f ca="1">表格15[[#This Row],[產品名稱]]</f>
        <v>0</v>
      </c>
      <c r="C60">
        <f ca="1">表格15[[#This Row],[長]]</f>
        <v>0</v>
      </c>
      <c r="D60">
        <f ca="1">表格15[[#This Row],[寬]]</f>
        <v>0</v>
      </c>
      <c r="E60">
        <f ca="1">表格15[[#This Row],[厚]]</f>
        <v>0</v>
      </c>
      <c r="F60">
        <f ca="1">表格15[[#This Row],[生產
數量]]</f>
        <v>0</v>
      </c>
      <c r="G60">
        <f ca="1">表格15[[#This Row],[板材
色號]]</f>
        <v>0</v>
      </c>
      <c r="H60" t="str">
        <f ca="1">表格15[[#This Row],[板材
名稱]]</f>
        <v/>
      </c>
      <c r="I60" s="410">
        <f ca="1">表格15[[#This Row],[板材
才數]]</f>
        <v>0</v>
      </c>
    </row>
    <row r="61" spans="1:9" x14ac:dyDescent="0.25">
      <c r="A61">
        <f>表格15[[#This Row],[專案編號]]</f>
        <v>2030</v>
      </c>
      <c r="B61">
        <f ca="1">表格15[[#This Row],[產品名稱]]</f>
        <v>0</v>
      </c>
      <c r="C61">
        <f ca="1">表格15[[#This Row],[長]]</f>
        <v>0</v>
      </c>
      <c r="D61">
        <f ca="1">表格15[[#This Row],[寬]]</f>
        <v>0</v>
      </c>
      <c r="E61">
        <f ca="1">表格15[[#This Row],[厚]]</f>
        <v>0</v>
      </c>
      <c r="F61">
        <f ca="1">表格15[[#This Row],[生產
數量]]</f>
        <v>0</v>
      </c>
      <c r="G61">
        <f ca="1">表格15[[#This Row],[板材
色號]]</f>
        <v>0</v>
      </c>
      <c r="H61" t="str">
        <f ca="1">表格15[[#This Row],[板材
名稱]]</f>
        <v/>
      </c>
      <c r="I61" s="410">
        <f ca="1">表格15[[#This Row],[板材
才數]]</f>
        <v>0</v>
      </c>
    </row>
    <row r="62" spans="1:9" x14ac:dyDescent="0.25">
      <c r="A62">
        <f>表格15[[#This Row],[專案編號]]</f>
        <v>3001</v>
      </c>
      <c r="B62" t="str">
        <f ca="1">表格15[[#This Row],[產品名稱]]</f>
        <v>頂板</v>
      </c>
      <c r="C62">
        <f ca="1">表格15[[#This Row],[長]]</f>
        <v>-36</v>
      </c>
      <c r="D62">
        <f ca="1">表格15[[#This Row],[寬]]</f>
        <v>0</v>
      </c>
      <c r="E62">
        <f ca="1">表格15[[#This Row],[厚]]</f>
        <v>18</v>
      </c>
      <c r="F62">
        <f ca="1">表格15[[#This Row],[生產
數量]]</f>
        <v>0</v>
      </c>
      <c r="G62">
        <f ca="1">表格15[[#This Row],[板材
色號]]</f>
        <v>0</v>
      </c>
      <c r="H62" t="str">
        <f ca="1">表格15[[#This Row],[板材
名稱]]</f>
        <v/>
      </c>
      <c r="I62" s="410">
        <f ca="1">表格15[[#This Row],[板材
才數]]</f>
        <v>0</v>
      </c>
    </row>
    <row r="63" spans="1:9" x14ac:dyDescent="0.25">
      <c r="A63">
        <f>表格15[[#This Row],[專案編號]]</f>
        <v>3002</v>
      </c>
      <c r="B63" t="str">
        <f ca="1">表格15[[#This Row],[產品名稱]]</f>
        <v>底板</v>
      </c>
      <c r="C63">
        <f ca="1">表格15[[#This Row],[長]]</f>
        <v>-36</v>
      </c>
      <c r="D63">
        <f ca="1">表格15[[#This Row],[寬]]</f>
        <v>0</v>
      </c>
      <c r="E63">
        <f ca="1">表格15[[#This Row],[厚]]</f>
        <v>18</v>
      </c>
      <c r="F63">
        <f ca="1">表格15[[#This Row],[生產
數量]]</f>
        <v>0</v>
      </c>
      <c r="G63">
        <f ca="1">表格15[[#This Row],[板材
色號]]</f>
        <v>0</v>
      </c>
      <c r="H63" t="str">
        <f ca="1">表格15[[#This Row],[板材
名稱]]</f>
        <v/>
      </c>
      <c r="I63" s="410">
        <f ca="1">表格15[[#This Row],[板材
才數]]</f>
        <v>0</v>
      </c>
    </row>
    <row r="64" spans="1:9" x14ac:dyDescent="0.25">
      <c r="A64">
        <f>表格15[[#This Row],[專案編號]]</f>
        <v>3003</v>
      </c>
      <c r="B64" t="str">
        <f ca="1">表格15[[#This Row],[產品名稱]]</f>
        <v>左側板</v>
      </c>
      <c r="C64">
        <f ca="1">表格15[[#This Row],[長]]</f>
        <v>0</v>
      </c>
      <c r="D64">
        <f ca="1">表格15[[#This Row],[寬]]</f>
        <v>0</v>
      </c>
      <c r="E64">
        <f ca="1">表格15[[#This Row],[厚]]</f>
        <v>18</v>
      </c>
      <c r="F64">
        <f ca="1">表格15[[#This Row],[生產
數量]]</f>
        <v>0</v>
      </c>
      <c r="G64">
        <f ca="1">表格15[[#This Row],[板材
色號]]</f>
        <v>0</v>
      </c>
      <c r="H64" t="str">
        <f ca="1">表格15[[#This Row],[板材
名稱]]</f>
        <v/>
      </c>
      <c r="I64" s="410">
        <f ca="1">表格15[[#This Row],[板材
才數]]</f>
        <v>0</v>
      </c>
    </row>
    <row r="65" spans="1:9" x14ac:dyDescent="0.25">
      <c r="A65">
        <f>表格15[[#This Row],[專案編號]]</f>
        <v>3004</v>
      </c>
      <c r="B65" t="str">
        <f ca="1">表格15[[#This Row],[產品名稱]]</f>
        <v>右側板</v>
      </c>
      <c r="C65">
        <f ca="1">表格15[[#This Row],[長]]</f>
        <v>0</v>
      </c>
      <c r="D65">
        <f ca="1">表格15[[#This Row],[寬]]</f>
        <v>0</v>
      </c>
      <c r="E65">
        <f ca="1">表格15[[#This Row],[厚]]</f>
        <v>18</v>
      </c>
      <c r="F65">
        <f ca="1">表格15[[#This Row],[生產
數量]]</f>
        <v>0</v>
      </c>
      <c r="G65">
        <f ca="1">表格15[[#This Row],[板材
色號]]</f>
        <v>0</v>
      </c>
      <c r="H65" t="str">
        <f ca="1">表格15[[#This Row],[板材
名稱]]</f>
        <v/>
      </c>
      <c r="I65" s="410">
        <f ca="1">表格15[[#This Row],[板材
才數]]</f>
        <v>0</v>
      </c>
    </row>
    <row r="66" spans="1:9" x14ac:dyDescent="0.25">
      <c r="A66">
        <f>表格15[[#This Row],[專案編號]]</f>
        <v>3005</v>
      </c>
      <c r="B66" t="str">
        <f ca="1">表格15[[#This Row],[產品名稱]]</f>
        <v>背板</v>
      </c>
      <c r="C66">
        <f ca="1">表格15[[#This Row],[長]]</f>
        <v>-22</v>
      </c>
      <c r="D66">
        <f ca="1">表格15[[#This Row],[寬]]</f>
        <v>-22</v>
      </c>
      <c r="E66">
        <f ca="1">表格15[[#This Row],[厚]]</f>
        <v>4</v>
      </c>
      <c r="F66">
        <f ca="1">表格15[[#This Row],[生產
數量]]</f>
        <v>0</v>
      </c>
      <c r="G66">
        <f ca="1">表格15[[#This Row],[板材
色號]]</f>
        <v>0</v>
      </c>
      <c r="H66" t="str">
        <f ca="1">表格15[[#This Row],[板材
名稱]]</f>
        <v/>
      </c>
      <c r="I66" s="410">
        <f ca="1">表格15[[#This Row],[板材
才數]]</f>
        <v>0</v>
      </c>
    </row>
    <row r="67" spans="1:9" x14ac:dyDescent="0.25">
      <c r="A67">
        <f>表格15[[#This Row],[專案編號]]</f>
        <v>3006</v>
      </c>
      <c r="B67" t="str">
        <f ca="1">表格15[[#This Row],[產品名稱]]</f>
        <v>背拉桿</v>
      </c>
      <c r="C67">
        <f ca="1">表格15[[#This Row],[長]]</f>
        <v>-36</v>
      </c>
      <c r="D67">
        <f ca="1">表格15[[#This Row],[寬]]</f>
        <v>120</v>
      </c>
      <c r="E67">
        <f ca="1">表格15[[#This Row],[厚]]</f>
        <v>18</v>
      </c>
      <c r="F67">
        <f ca="1">表格15[[#This Row],[生產
數量]]</f>
        <v>0</v>
      </c>
      <c r="G67">
        <f ca="1">表格15[[#This Row],[板材
色號]]</f>
        <v>0</v>
      </c>
      <c r="H67" t="str">
        <f ca="1">表格15[[#This Row],[板材
名稱]]</f>
        <v/>
      </c>
      <c r="I67" s="410">
        <f ca="1">表格15[[#This Row],[板材
才數]]</f>
        <v>0</v>
      </c>
    </row>
    <row r="68" spans="1:9" x14ac:dyDescent="0.25">
      <c r="A68">
        <f>表格15[[#This Row],[專案編號]]</f>
        <v>3007</v>
      </c>
      <c r="B68" t="str">
        <f ca="1">表格15[[#This Row],[產品名稱]]</f>
        <v>中立板</v>
      </c>
      <c r="C68">
        <f ca="1">表格15[[#This Row],[長]]</f>
        <v>-36</v>
      </c>
      <c r="D68">
        <f ca="1">表格15[[#This Row],[寬]]</f>
        <v>-22</v>
      </c>
      <c r="E68">
        <f ca="1">表格15[[#This Row],[厚]]</f>
        <v>18</v>
      </c>
      <c r="F68">
        <f ca="1">表格15[[#This Row],[生產
數量]]</f>
        <v>0</v>
      </c>
      <c r="G68">
        <f ca="1">表格15[[#This Row],[板材
色號]]</f>
        <v>0</v>
      </c>
      <c r="H68" t="str">
        <f ca="1">表格15[[#This Row],[板材
名稱]]</f>
        <v/>
      </c>
      <c r="I68" s="410">
        <f ca="1">表格15[[#This Row],[板材
才數]]</f>
        <v>0</v>
      </c>
    </row>
    <row r="69" spans="1:9" x14ac:dyDescent="0.25">
      <c r="A69">
        <f>表格15[[#This Row],[專案編號]]</f>
        <v>3008</v>
      </c>
      <c r="B69" t="str">
        <f ca="1">表格15[[#This Row],[產品名稱]]</f>
        <v>活隔</v>
      </c>
      <c r="C69">
        <f ca="1">表格15[[#This Row],[長]]</f>
        <v>0</v>
      </c>
      <c r="D69">
        <f ca="1">表格15[[#This Row],[寬]]</f>
        <v>-32</v>
      </c>
      <c r="E69">
        <f ca="1">表格15[[#This Row],[厚]]</f>
        <v>18</v>
      </c>
      <c r="F69">
        <f ca="1">表格15[[#This Row],[生產
數量]]</f>
        <v>0</v>
      </c>
      <c r="G69">
        <f ca="1">表格15[[#This Row],[板材
色號]]</f>
        <v>0</v>
      </c>
      <c r="H69" t="str">
        <f ca="1">表格15[[#This Row],[板材
名稱]]</f>
        <v/>
      </c>
      <c r="I69" s="410">
        <f ca="1">表格15[[#This Row],[板材
才數]]</f>
        <v>0</v>
      </c>
    </row>
    <row r="70" spans="1:9" x14ac:dyDescent="0.25">
      <c r="A70">
        <f>表格15[[#This Row],[專案編號]]</f>
        <v>3009</v>
      </c>
      <c r="B70" t="str">
        <f ca="1">表格15[[#This Row],[產品名稱]]</f>
        <v>固隔</v>
      </c>
      <c r="C70">
        <f ca="1">表格15[[#This Row],[長]]</f>
        <v>0</v>
      </c>
      <c r="D70">
        <f ca="1">表格15[[#This Row],[寬]]</f>
        <v>-22</v>
      </c>
      <c r="E70">
        <f ca="1">表格15[[#This Row],[厚]]</f>
        <v>18</v>
      </c>
      <c r="F70">
        <f ca="1">表格15[[#This Row],[生產
數量]]</f>
        <v>0</v>
      </c>
      <c r="G70">
        <f ca="1">表格15[[#This Row],[板材
色號]]</f>
        <v>0</v>
      </c>
      <c r="H70" t="str">
        <f ca="1">表格15[[#This Row],[板材
名稱]]</f>
        <v/>
      </c>
      <c r="I70" s="410">
        <f ca="1">表格15[[#This Row],[板材
才數]]</f>
        <v>0</v>
      </c>
    </row>
    <row r="71" spans="1:9" x14ac:dyDescent="0.25">
      <c r="A71">
        <f>表格15[[#This Row],[專案編號]]</f>
        <v>3010</v>
      </c>
      <c r="B71" t="str">
        <f ca="1">表格15[[#This Row],[產品名稱]]</f>
        <v>左門板</v>
      </c>
      <c r="C71">
        <f ca="1">表格15[[#This Row],[長]]</f>
        <v>0</v>
      </c>
      <c r="D71">
        <f ca="1">表格15[[#This Row],[寬]]</f>
        <v>-4</v>
      </c>
      <c r="E71">
        <f ca="1">表格15[[#This Row],[厚]]</f>
        <v>18</v>
      </c>
      <c r="F71">
        <f ca="1">表格15[[#This Row],[生產
數量]]</f>
        <v>0</v>
      </c>
      <c r="G71">
        <f ca="1">表格15[[#This Row],[板材
色號]]</f>
        <v>0</v>
      </c>
      <c r="H71" t="str">
        <f ca="1">表格15[[#This Row],[板材
名稱]]</f>
        <v/>
      </c>
      <c r="I71" s="410">
        <f ca="1">表格15[[#This Row],[板材
才數]]</f>
        <v>0</v>
      </c>
    </row>
    <row r="72" spans="1:9" x14ac:dyDescent="0.25">
      <c r="A72">
        <f>表格15[[#This Row],[專案編號]]</f>
        <v>3011</v>
      </c>
      <c r="B72" t="str">
        <f ca="1">表格15[[#This Row],[產品名稱]]</f>
        <v>右門板</v>
      </c>
      <c r="C72">
        <f ca="1">表格15[[#This Row],[長]]</f>
        <v>0</v>
      </c>
      <c r="D72">
        <f ca="1">表格15[[#This Row],[寬]]</f>
        <v>-4</v>
      </c>
      <c r="E72">
        <f ca="1">表格15[[#This Row],[厚]]</f>
        <v>18</v>
      </c>
      <c r="F72">
        <f ca="1">表格15[[#This Row],[生產
數量]]</f>
        <v>0</v>
      </c>
      <c r="G72">
        <f ca="1">表格15[[#This Row],[板材
色號]]</f>
        <v>0</v>
      </c>
      <c r="H72" t="str">
        <f ca="1">表格15[[#This Row],[板材
名稱]]</f>
        <v/>
      </c>
      <c r="I72" s="410">
        <f ca="1">表格15[[#This Row],[板材
才數]]</f>
        <v>0</v>
      </c>
    </row>
    <row r="73" spans="1:9" x14ac:dyDescent="0.25">
      <c r="A73">
        <f>表格15[[#This Row],[專案編號]]</f>
        <v>3012</v>
      </c>
      <c r="B73">
        <f ca="1">表格15[[#This Row],[產品名稱]]</f>
        <v>0</v>
      </c>
      <c r="C73">
        <f ca="1">表格15[[#This Row],[長]]</f>
        <v>0</v>
      </c>
      <c r="D73">
        <f ca="1">表格15[[#This Row],[寬]]</f>
        <v>0</v>
      </c>
      <c r="E73">
        <f ca="1">表格15[[#This Row],[厚]]</f>
        <v>0</v>
      </c>
      <c r="F73">
        <f ca="1">表格15[[#This Row],[生產
數量]]</f>
        <v>0</v>
      </c>
      <c r="G73">
        <f ca="1">表格15[[#This Row],[板材
色號]]</f>
        <v>0</v>
      </c>
      <c r="H73" t="str">
        <f ca="1">表格15[[#This Row],[板材
名稱]]</f>
        <v/>
      </c>
      <c r="I73" s="410">
        <f ca="1">表格15[[#This Row],[板材
才數]]</f>
        <v>0</v>
      </c>
    </row>
    <row r="74" spans="1:9" x14ac:dyDescent="0.25">
      <c r="A74">
        <f>表格15[[#This Row],[專案編號]]</f>
        <v>3013</v>
      </c>
      <c r="B74">
        <f ca="1">表格15[[#This Row],[產品名稱]]</f>
        <v>0</v>
      </c>
      <c r="C74">
        <f ca="1">表格15[[#This Row],[長]]</f>
        <v>0</v>
      </c>
      <c r="D74">
        <f ca="1">表格15[[#This Row],[寬]]</f>
        <v>0</v>
      </c>
      <c r="E74">
        <f ca="1">表格15[[#This Row],[厚]]</f>
        <v>0</v>
      </c>
      <c r="F74">
        <f ca="1">表格15[[#This Row],[生產
數量]]</f>
        <v>0</v>
      </c>
      <c r="G74">
        <f ca="1">表格15[[#This Row],[板材
色號]]</f>
        <v>0</v>
      </c>
      <c r="H74" t="str">
        <f ca="1">表格15[[#This Row],[板材
名稱]]</f>
        <v/>
      </c>
      <c r="I74" s="410">
        <f ca="1">表格15[[#This Row],[板材
才數]]</f>
        <v>0</v>
      </c>
    </row>
    <row r="75" spans="1:9" x14ac:dyDescent="0.25">
      <c r="A75">
        <f>表格15[[#This Row],[專案編號]]</f>
        <v>3014</v>
      </c>
      <c r="B75">
        <f ca="1">表格15[[#This Row],[產品名稱]]</f>
        <v>0</v>
      </c>
      <c r="C75">
        <f ca="1">表格15[[#This Row],[長]]</f>
        <v>0</v>
      </c>
      <c r="D75">
        <f ca="1">表格15[[#This Row],[寬]]</f>
        <v>0</v>
      </c>
      <c r="E75">
        <f ca="1">表格15[[#This Row],[厚]]</f>
        <v>0</v>
      </c>
      <c r="F75">
        <f ca="1">表格15[[#This Row],[生產
數量]]</f>
        <v>0</v>
      </c>
      <c r="G75">
        <f ca="1">表格15[[#This Row],[板材
色號]]</f>
        <v>0</v>
      </c>
      <c r="H75" t="str">
        <f ca="1">表格15[[#This Row],[板材
名稱]]</f>
        <v/>
      </c>
      <c r="I75" s="410">
        <f ca="1">表格15[[#This Row],[板材
才數]]</f>
        <v>0</v>
      </c>
    </row>
    <row r="76" spans="1:9" x14ac:dyDescent="0.25">
      <c r="A76">
        <f>表格15[[#This Row],[專案編號]]</f>
        <v>3015</v>
      </c>
      <c r="B76">
        <f ca="1">表格15[[#This Row],[產品名稱]]</f>
        <v>0</v>
      </c>
      <c r="C76">
        <f ca="1">表格15[[#This Row],[長]]</f>
        <v>0</v>
      </c>
      <c r="D76">
        <f ca="1">表格15[[#This Row],[寬]]</f>
        <v>0</v>
      </c>
      <c r="E76">
        <f ca="1">表格15[[#This Row],[厚]]</f>
        <v>0</v>
      </c>
      <c r="F76">
        <f ca="1">表格15[[#This Row],[生產
數量]]</f>
        <v>0</v>
      </c>
      <c r="G76">
        <f ca="1">表格15[[#This Row],[板材
色號]]</f>
        <v>0</v>
      </c>
      <c r="H76" t="str">
        <f ca="1">表格15[[#This Row],[板材
名稱]]</f>
        <v/>
      </c>
      <c r="I76" s="410">
        <f ca="1">表格15[[#This Row],[板材
才數]]</f>
        <v>0</v>
      </c>
    </row>
    <row r="77" spans="1:9" x14ac:dyDescent="0.25">
      <c r="A77">
        <f>表格15[[#This Row],[專案編號]]</f>
        <v>3016</v>
      </c>
      <c r="B77">
        <f ca="1">表格15[[#This Row],[產品名稱]]</f>
        <v>0</v>
      </c>
      <c r="C77">
        <f ca="1">表格15[[#This Row],[長]]</f>
        <v>0</v>
      </c>
      <c r="D77">
        <f ca="1">表格15[[#This Row],[寬]]</f>
        <v>0</v>
      </c>
      <c r="E77">
        <f ca="1">表格15[[#This Row],[厚]]</f>
        <v>0</v>
      </c>
      <c r="F77">
        <f ca="1">表格15[[#This Row],[生產
數量]]</f>
        <v>0</v>
      </c>
      <c r="G77">
        <f ca="1">表格15[[#This Row],[板材
色號]]</f>
        <v>0</v>
      </c>
      <c r="H77" t="str">
        <f ca="1">表格15[[#This Row],[板材
名稱]]</f>
        <v/>
      </c>
      <c r="I77" s="410">
        <f ca="1">表格15[[#This Row],[板材
才數]]</f>
        <v>0</v>
      </c>
    </row>
    <row r="78" spans="1:9" x14ac:dyDescent="0.25">
      <c r="A78">
        <f>表格15[[#This Row],[專案編號]]</f>
        <v>3017</v>
      </c>
      <c r="B78">
        <f ca="1">表格15[[#This Row],[產品名稱]]</f>
        <v>0</v>
      </c>
      <c r="C78">
        <f ca="1">表格15[[#This Row],[長]]</f>
        <v>0</v>
      </c>
      <c r="D78">
        <f ca="1">表格15[[#This Row],[寬]]</f>
        <v>0</v>
      </c>
      <c r="E78">
        <f ca="1">表格15[[#This Row],[厚]]</f>
        <v>0</v>
      </c>
      <c r="F78">
        <f ca="1">表格15[[#This Row],[生產
數量]]</f>
        <v>0</v>
      </c>
      <c r="G78">
        <f ca="1">表格15[[#This Row],[板材
色號]]</f>
        <v>0</v>
      </c>
      <c r="H78" t="str">
        <f ca="1">表格15[[#This Row],[板材
名稱]]</f>
        <v/>
      </c>
      <c r="I78" s="410">
        <f ca="1">表格15[[#This Row],[板材
才數]]</f>
        <v>0</v>
      </c>
    </row>
    <row r="79" spans="1:9" x14ac:dyDescent="0.25">
      <c r="A79">
        <f>表格15[[#This Row],[專案編號]]</f>
        <v>3018</v>
      </c>
      <c r="B79">
        <f ca="1">表格15[[#This Row],[產品名稱]]</f>
        <v>0</v>
      </c>
      <c r="C79">
        <f ca="1">表格15[[#This Row],[長]]</f>
        <v>0</v>
      </c>
      <c r="D79">
        <f ca="1">表格15[[#This Row],[寬]]</f>
        <v>0</v>
      </c>
      <c r="E79">
        <f ca="1">表格15[[#This Row],[厚]]</f>
        <v>0</v>
      </c>
      <c r="F79">
        <f ca="1">表格15[[#This Row],[生產
數量]]</f>
        <v>0</v>
      </c>
      <c r="G79">
        <f ca="1">表格15[[#This Row],[板材
色號]]</f>
        <v>0</v>
      </c>
      <c r="H79" t="str">
        <f ca="1">表格15[[#This Row],[板材
名稱]]</f>
        <v/>
      </c>
      <c r="I79" s="410">
        <f ca="1">表格15[[#This Row],[板材
才數]]</f>
        <v>0</v>
      </c>
    </row>
    <row r="80" spans="1:9" x14ac:dyDescent="0.25">
      <c r="A80">
        <f>表格15[[#This Row],[專案編號]]</f>
        <v>3019</v>
      </c>
      <c r="B80">
        <f ca="1">表格15[[#This Row],[產品名稱]]</f>
        <v>0</v>
      </c>
      <c r="C80">
        <f ca="1">表格15[[#This Row],[長]]</f>
        <v>0</v>
      </c>
      <c r="D80">
        <f ca="1">表格15[[#This Row],[寬]]</f>
        <v>0</v>
      </c>
      <c r="E80">
        <f ca="1">表格15[[#This Row],[厚]]</f>
        <v>0</v>
      </c>
      <c r="F80">
        <f ca="1">表格15[[#This Row],[生產
數量]]</f>
        <v>0</v>
      </c>
      <c r="G80">
        <f ca="1">表格15[[#This Row],[板材
色號]]</f>
        <v>0</v>
      </c>
      <c r="H80" t="str">
        <f ca="1">表格15[[#This Row],[板材
名稱]]</f>
        <v/>
      </c>
      <c r="I80" s="410">
        <f ca="1">表格15[[#This Row],[板材
才數]]</f>
        <v>0</v>
      </c>
    </row>
    <row r="81" spans="1:9" x14ac:dyDescent="0.25">
      <c r="A81">
        <f>表格15[[#This Row],[專案編號]]</f>
        <v>3020</v>
      </c>
      <c r="B81">
        <f ca="1">表格15[[#This Row],[產品名稱]]</f>
        <v>0</v>
      </c>
      <c r="C81">
        <f ca="1">表格15[[#This Row],[長]]</f>
        <v>0</v>
      </c>
      <c r="D81">
        <f ca="1">表格15[[#This Row],[寬]]</f>
        <v>0</v>
      </c>
      <c r="E81">
        <f ca="1">表格15[[#This Row],[厚]]</f>
        <v>0</v>
      </c>
      <c r="F81">
        <f ca="1">表格15[[#This Row],[生產
數量]]</f>
        <v>0</v>
      </c>
      <c r="G81">
        <f ca="1">表格15[[#This Row],[板材
色號]]</f>
        <v>0</v>
      </c>
      <c r="H81" t="str">
        <f ca="1">表格15[[#This Row],[板材
名稱]]</f>
        <v/>
      </c>
      <c r="I81" s="410">
        <f ca="1">表格15[[#This Row],[板材
才數]]</f>
        <v>0</v>
      </c>
    </row>
    <row r="82" spans="1:9" x14ac:dyDescent="0.25">
      <c r="A82">
        <f>表格15[[#This Row],[專案編號]]</f>
        <v>3021</v>
      </c>
      <c r="B82">
        <f ca="1">表格15[[#This Row],[產品名稱]]</f>
        <v>0</v>
      </c>
      <c r="C82">
        <f ca="1">表格15[[#This Row],[長]]</f>
        <v>0</v>
      </c>
      <c r="D82">
        <f ca="1">表格15[[#This Row],[寬]]</f>
        <v>0</v>
      </c>
      <c r="E82">
        <f ca="1">表格15[[#This Row],[厚]]</f>
        <v>0</v>
      </c>
      <c r="F82">
        <f ca="1">表格15[[#This Row],[生產
數量]]</f>
        <v>0</v>
      </c>
      <c r="G82">
        <f ca="1">表格15[[#This Row],[板材
色號]]</f>
        <v>0</v>
      </c>
      <c r="H82" t="str">
        <f ca="1">表格15[[#This Row],[板材
名稱]]</f>
        <v/>
      </c>
      <c r="I82" s="410">
        <f ca="1">表格15[[#This Row],[板材
才數]]</f>
        <v>0</v>
      </c>
    </row>
    <row r="83" spans="1:9" x14ac:dyDescent="0.25">
      <c r="A83">
        <f>表格15[[#This Row],[專案編號]]</f>
        <v>3022</v>
      </c>
      <c r="B83">
        <f ca="1">表格15[[#This Row],[產品名稱]]</f>
        <v>0</v>
      </c>
      <c r="C83">
        <f ca="1">表格15[[#This Row],[長]]</f>
        <v>0</v>
      </c>
      <c r="D83">
        <f ca="1">表格15[[#This Row],[寬]]</f>
        <v>0</v>
      </c>
      <c r="E83">
        <f ca="1">表格15[[#This Row],[厚]]</f>
        <v>0</v>
      </c>
      <c r="F83">
        <f ca="1">表格15[[#This Row],[生產
數量]]</f>
        <v>0</v>
      </c>
      <c r="G83">
        <f ca="1">表格15[[#This Row],[板材
色號]]</f>
        <v>0</v>
      </c>
      <c r="H83" t="str">
        <f ca="1">表格15[[#This Row],[板材
名稱]]</f>
        <v/>
      </c>
      <c r="I83" s="410">
        <f ca="1">表格15[[#This Row],[板材
才數]]</f>
        <v>0</v>
      </c>
    </row>
    <row r="84" spans="1:9" x14ac:dyDescent="0.25">
      <c r="A84">
        <f>表格15[[#This Row],[專案編號]]</f>
        <v>3023</v>
      </c>
      <c r="B84">
        <f ca="1">表格15[[#This Row],[產品名稱]]</f>
        <v>0</v>
      </c>
      <c r="C84">
        <f ca="1">表格15[[#This Row],[長]]</f>
        <v>0</v>
      </c>
      <c r="D84">
        <f ca="1">表格15[[#This Row],[寬]]</f>
        <v>0</v>
      </c>
      <c r="E84">
        <f ca="1">表格15[[#This Row],[厚]]</f>
        <v>0</v>
      </c>
      <c r="F84">
        <f ca="1">表格15[[#This Row],[生產
數量]]</f>
        <v>0</v>
      </c>
      <c r="G84">
        <f ca="1">表格15[[#This Row],[板材
色號]]</f>
        <v>0</v>
      </c>
      <c r="H84" t="str">
        <f ca="1">表格15[[#This Row],[板材
名稱]]</f>
        <v/>
      </c>
      <c r="I84" s="410">
        <f ca="1">表格15[[#This Row],[板材
才數]]</f>
        <v>0</v>
      </c>
    </row>
    <row r="85" spans="1:9" x14ac:dyDescent="0.25">
      <c r="A85">
        <f>表格15[[#This Row],[專案編號]]</f>
        <v>3024</v>
      </c>
      <c r="B85">
        <f ca="1">表格15[[#This Row],[產品名稱]]</f>
        <v>0</v>
      </c>
      <c r="C85">
        <f ca="1">表格15[[#This Row],[長]]</f>
        <v>0</v>
      </c>
      <c r="D85">
        <f ca="1">表格15[[#This Row],[寬]]</f>
        <v>0</v>
      </c>
      <c r="E85">
        <f ca="1">表格15[[#This Row],[厚]]</f>
        <v>0</v>
      </c>
      <c r="F85">
        <f ca="1">表格15[[#This Row],[生產
數量]]</f>
        <v>0</v>
      </c>
      <c r="G85">
        <f ca="1">表格15[[#This Row],[板材
色號]]</f>
        <v>0</v>
      </c>
      <c r="H85" t="str">
        <f ca="1">表格15[[#This Row],[板材
名稱]]</f>
        <v/>
      </c>
      <c r="I85" s="410">
        <f ca="1">表格15[[#This Row],[板材
才數]]</f>
        <v>0</v>
      </c>
    </row>
    <row r="86" spans="1:9" x14ac:dyDescent="0.25">
      <c r="A86">
        <f>表格15[[#This Row],[專案編號]]</f>
        <v>3025</v>
      </c>
      <c r="B86">
        <f ca="1">表格15[[#This Row],[產品名稱]]</f>
        <v>0</v>
      </c>
      <c r="C86">
        <f ca="1">表格15[[#This Row],[長]]</f>
        <v>0</v>
      </c>
      <c r="D86">
        <f ca="1">表格15[[#This Row],[寬]]</f>
        <v>0</v>
      </c>
      <c r="E86">
        <f ca="1">表格15[[#This Row],[厚]]</f>
        <v>0</v>
      </c>
      <c r="F86">
        <f ca="1">表格15[[#This Row],[生產
數量]]</f>
        <v>0</v>
      </c>
      <c r="G86">
        <f ca="1">表格15[[#This Row],[板材
色號]]</f>
        <v>0</v>
      </c>
      <c r="H86" t="str">
        <f ca="1">表格15[[#This Row],[板材
名稱]]</f>
        <v/>
      </c>
      <c r="I86" s="410">
        <f ca="1">表格15[[#This Row],[板材
才數]]</f>
        <v>0</v>
      </c>
    </row>
    <row r="87" spans="1:9" x14ac:dyDescent="0.25">
      <c r="A87">
        <f>表格15[[#This Row],[專案編號]]</f>
        <v>3026</v>
      </c>
      <c r="B87">
        <f ca="1">表格15[[#This Row],[產品名稱]]</f>
        <v>0</v>
      </c>
      <c r="C87">
        <f ca="1">表格15[[#This Row],[長]]</f>
        <v>0</v>
      </c>
      <c r="D87">
        <f ca="1">表格15[[#This Row],[寬]]</f>
        <v>0</v>
      </c>
      <c r="E87">
        <f ca="1">表格15[[#This Row],[厚]]</f>
        <v>0</v>
      </c>
      <c r="F87">
        <f ca="1">表格15[[#This Row],[生產
數量]]</f>
        <v>0</v>
      </c>
      <c r="G87">
        <f ca="1">表格15[[#This Row],[板材
色號]]</f>
        <v>0</v>
      </c>
      <c r="H87" t="str">
        <f ca="1">表格15[[#This Row],[板材
名稱]]</f>
        <v/>
      </c>
      <c r="I87" s="410">
        <f ca="1">表格15[[#This Row],[板材
才數]]</f>
        <v>0</v>
      </c>
    </row>
    <row r="88" spans="1:9" x14ac:dyDescent="0.25">
      <c r="A88">
        <f>表格15[[#This Row],[專案編號]]</f>
        <v>3027</v>
      </c>
      <c r="B88">
        <f ca="1">表格15[[#This Row],[產品名稱]]</f>
        <v>0</v>
      </c>
      <c r="C88">
        <f ca="1">表格15[[#This Row],[長]]</f>
        <v>0</v>
      </c>
      <c r="D88">
        <f ca="1">表格15[[#This Row],[寬]]</f>
        <v>0</v>
      </c>
      <c r="E88">
        <f ca="1">表格15[[#This Row],[厚]]</f>
        <v>0</v>
      </c>
      <c r="F88">
        <f ca="1">表格15[[#This Row],[生產
數量]]</f>
        <v>0</v>
      </c>
      <c r="G88">
        <f ca="1">表格15[[#This Row],[板材
色號]]</f>
        <v>0</v>
      </c>
      <c r="H88" t="str">
        <f ca="1">表格15[[#This Row],[板材
名稱]]</f>
        <v/>
      </c>
      <c r="I88" s="410">
        <f ca="1">表格15[[#This Row],[板材
才數]]</f>
        <v>0</v>
      </c>
    </row>
    <row r="89" spans="1:9" x14ac:dyDescent="0.25">
      <c r="A89">
        <f>表格15[[#This Row],[專案編號]]</f>
        <v>3028</v>
      </c>
      <c r="B89">
        <f ca="1">表格15[[#This Row],[產品名稱]]</f>
        <v>0</v>
      </c>
      <c r="C89">
        <f ca="1">表格15[[#This Row],[長]]</f>
        <v>0</v>
      </c>
      <c r="D89">
        <f ca="1">表格15[[#This Row],[寬]]</f>
        <v>0</v>
      </c>
      <c r="E89">
        <f ca="1">表格15[[#This Row],[厚]]</f>
        <v>0</v>
      </c>
      <c r="F89">
        <f ca="1">表格15[[#This Row],[生產
數量]]</f>
        <v>0</v>
      </c>
      <c r="G89">
        <f ca="1">表格15[[#This Row],[板材
色號]]</f>
        <v>0</v>
      </c>
      <c r="H89" t="str">
        <f ca="1">表格15[[#This Row],[板材
名稱]]</f>
        <v/>
      </c>
      <c r="I89" s="410">
        <f ca="1">表格15[[#This Row],[板材
才數]]</f>
        <v>0</v>
      </c>
    </row>
    <row r="90" spans="1:9" x14ac:dyDescent="0.25">
      <c r="A90">
        <f>表格15[[#This Row],[專案編號]]</f>
        <v>3029</v>
      </c>
      <c r="B90">
        <f ca="1">表格15[[#This Row],[產品名稱]]</f>
        <v>0</v>
      </c>
      <c r="C90">
        <f ca="1">表格15[[#This Row],[長]]</f>
        <v>0</v>
      </c>
      <c r="D90">
        <f ca="1">表格15[[#This Row],[寬]]</f>
        <v>0</v>
      </c>
      <c r="E90">
        <f ca="1">表格15[[#This Row],[厚]]</f>
        <v>0</v>
      </c>
      <c r="F90">
        <f ca="1">表格15[[#This Row],[生產
數量]]</f>
        <v>0</v>
      </c>
      <c r="G90">
        <f ca="1">表格15[[#This Row],[板材
色號]]</f>
        <v>0</v>
      </c>
      <c r="H90" t="str">
        <f ca="1">表格15[[#This Row],[板材
名稱]]</f>
        <v/>
      </c>
      <c r="I90" s="410">
        <f ca="1">表格15[[#This Row],[板材
才數]]</f>
        <v>0</v>
      </c>
    </row>
    <row r="91" spans="1:9" x14ac:dyDescent="0.25">
      <c r="A91">
        <f>表格15[[#This Row],[專案編號]]</f>
        <v>3030</v>
      </c>
      <c r="B91">
        <f ca="1">表格15[[#This Row],[產品名稱]]</f>
        <v>0</v>
      </c>
      <c r="C91">
        <f ca="1">表格15[[#This Row],[長]]</f>
        <v>0</v>
      </c>
      <c r="D91">
        <f ca="1">表格15[[#This Row],[寬]]</f>
        <v>0</v>
      </c>
      <c r="E91">
        <f ca="1">表格15[[#This Row],[厚]]</f>
        <v>0</v>
      </c>
      <c r="F91">
        <f ca="1">表格15[[#This Row],[生產
數量]]</f>
        <v>0</v>
      </c>
      <c r="G91">
        <f ca="1">表格15[[#This Row],[板材
色號]]</f>
        <v>0</v>
      </c>
      <c r="H91" t="str">
        <f ca="1">表格15[[#This Row],[板材
名稱]]</f>
        <v/>
      </c>
      <c r="I91" s="410">
        <f ca="1">表格15[[#This Row],[板材
才數]]</f>
        <v>0</v>
      </c>
    </row>
    <row r="92" spans="1:9" x14ac:dyDescent="0.25">
      <c r="A92">
        <f>表格15[[#This Row],[專案編號]]</f>
        <v>4001</v>
      </c>
      <c r="B92" t="str">
        <f ca="1">表格15[[#This Row],[產品名稱]]</f>
        <v>頂板</v>
      </c>
      <c r="C92">
        <f ca="1">表格15[[#This Row],[長]]</f>
        <v>-36</v>
      </c>
      <c r="D92">
        <f ca="1">表格15[[#This Row],[寬]]</f>
        <v>0</v>
      </c>
      <c r="E92">
        <f ca="1">表格15[[#This Row],[厚]]</f>
        <v>18</v>
      </c>
      <c r="F92">
        <f ca="1">表格15[[#This Row],[生產
數量]]</f>
        <v>0</v>
      </c>
      <c r="G92">
        <f ca="1">表格15[[#This Row],[板材
色號]]</f>
        <v>0</v>
      </c>
      <c r="H92" t="str">
        <f ca="1">表格15[[#This Row],[板材
名稱]]</f>
        <v/>
      </c>
      <c r="I92" s="410">
        <f ca="1">表格15[[#This Row],[板材
才數]]</f>
        <v>0</v>
      </c>
    </row>
    <row r="93" spans="1:9" x14ac:dyDescent="0.25">
      <c r="A93">
        <f>表格15[[#This Row],[專案編號]]</f>
        <v>4002</v>
      </c>
      <c r="B93" t="str">
        <f ca="1">表格15[[#This Row],[產品名稱]]</f>
        <v>底板</v>
      </c>
      <c r="C93">
        <f ca="1">表格15[[#This Row],[長]]</f>
        <v>-36</v>
      </c>
      <c r="D93">
        <f ca="1">表格15[[#This Row],[寬]]</f>
        <v>0</v>
      </c>
      <c r="E93">
        <f ca="1">表格15[[#This Row],[厚]]</f>
        <v>18</v>
      </c>
      <c r="F93">
        <f ca="1">表格15[[#This Row],[生產
數量]]</f>
        <v>0</v>
      </c>
      <c r="G93">
        <f ca="1">表格15[[#This Row],[板材
色號]]</f>
        <v>0</v>
      </c>
      <c r="H93" t="str">
        <f ca="1">表格15[[#This Row],[板材
名稱]]</f>
        <v/>
      </c>
      <c r="I93" s="410">
        <f ca="1">表格15[[#This Row],[板材
才數]]</f>
        <v>0</v>
      </c>
    </row>
    <row r="94" spans="1:9" x14ac:dyDescent="0.25">
      <c r="A94">
        <f>表格15[[#This Row],[專案編號]]</f>
        <v>4003</v>
      </c>
      <c r="B94" t="str">
        <f ca="1">表格15[[#This Row],[產品名稱]]</f>
        <v>左側板</v>
      </c>
      <c r="C94">
        <f ca="1">表格15[[#This Row],[長]]</f>
        <v>0</v>
      </c>
      <c r="D94">
        <f ca="1">表格15[[#This Row],[寬]]</f>
        <v>0</v>
      </c>
      <c r="E94">
        <f ca="1">表格15[[#This Row],[厚]]</f>
        <v>18</v>
      </c>
      <c r="F94">
        <f ca="1">表格15[[#This Row],[生產
數量]]</f>
        <v>0</v>
      </c>
      <c r="G94">
        <f ca="1">表格15[[#This Row],[板材
色號]]</f>
        <v>0</v>
      </c>
      <c r="H94" t="str">
        <f ca="1">表格15[[#This Row],[板材
名稱]]</f>
        <v/>
      </c>
      <c r="I94" s="410">
        <f ca="1">表格15[[#This Row],[板材
才數]]</f>
        <v>0</v>
      </c>
    </row>
    <row r="95" spans="1:9" x14ac:dyDescent="0.25">
      <c r="A95">
        <f>表格15[[#This Row],[專案編號]]</f>
        <v>4004</v>
      </c>
      <c r="B95" t="str">
        <f ca="1">表格15[[#This Row],[產品名稱]]</f>
        <v>右側板</v>
      </c>
      <c r="C95">
        <f ca="1">表格15[[#This Row],[長]]</f>
        <v>0</v>
      </c>
      <c r="D95">
        <f ca="1">表格15[[#This Row],[寬]]</f>
        <v>0</v>
      </c>
      <c r="E95">
        <f ca="1">表格15[[#This Row],[厚]]</f>
        <v>18</v>
      </c>
      <c r="F95">
        <f ca="1">表格15[[#This Row],[生產
數量]]</f>
        <v>0</v>
      </c>
      <c r="G95">
        <f ca="1">表格15[[#This Row],[板材
色號]]</f>
        <v>0</v>
      </c>
      <c r="H95" t="str">
        <f ca="1">表格15[[#This Row],[板材
名稱]]</f>
        <v/>
      </c>
      <c r="I95" s="410">
        <f ca="1">表格15[[#This Row],[板材
才數]]</f>
        <v>0</v>
      </c>
    </row>
    <row r="96" spans="1:9" x14ac:dyDescent="0.25">
      <c r="A96">
        <f>表格15[[#This Row],[專案編號]]</f>
        <v>4005</v>
      </c>
      <c r="B96" t="str">
        <f ca="1">表格15[[#This Row],[產品名稱]]</f>
        <v>背板</v>
      </c>
      <c r="C96">
        <f ca="1">表格15[[#This Row],[長]]</f>
        <v>-22</v>
      </c>
      <c r="D96">
        <f ca="1">表格15[[#This Row],[寬]]</f>
        <v>-22</v>
      </c>
      <c r="E96">
        <f ca="1">表格15[[#This Row],[厚]]</f>
        <v>4</v>
      </c>
      <c r="F96">
        <f ca="1">表格15[[#This Row],[生產
數量]]</f>
        <v>0</v>
      </c>
      <c r="G96">
        <f ca="1">表格15[[#This Row],[板材
色號]]</f>
        <v>0</v>
      </c>
      <c r="H96" t="str">
        <f ca="1">表格15[[#This Row],[板材
名稱]]</f>
        <v/>
      </c>
      <c r="I96" s="410">
        <f ca="1">表格15[[#This Row],[板材
才數]]</f>
        <v>0</v>
      </c>
    </row>
    <row r="97" spans="1:9" x14ac:dyDescent="0.25">
      <c r="A97">
        <f>表格15[[#This Row],[專案編號]]</f>
        <v>4006</v>
      </c>
      <c r="B97" t="str">
        <f ca="1">表格15[[#This Row],[產品名稱]]</f>
        <v>背拉桿</v>
      </c>
      <c r="C97">
        <f ca="1">表格15[[#This Row],[長]]</f>
        <v>-36</v>
      </c>
      <c r="D97">
        <f ca="1">表格15[[#This Row],[寬]]</f>
        <v>120</v>
      </c>
      <c r="E97">
        <f ca="1">表格15[[#This Row],[厚]]</f>
        <v>18</v>
      </c>
      <c r="F97">
        <f ca="1">表格15[[#This Row],[生產
數量]]</f>
        <v>0</v>
      </c>
      <c r="G97">
        <f ca="1">表格15[[#This Row],[板材
色號]]</f>
        <v>0</v>
      </c>
      <c r="H97" t="str">
        <f ca="1">表格15[[#This Row],[板材
名稱]]</f>
        <v/>
      </c>
      <c r="I97" s="410">
        <f ca="1">表格15[[#This Row],[板材
才數]]</f>
        <v>0</v>
      </c>
    </row>
    <row r="98" spans="1:9" x14ac:dyDescent="0.25">
      <c r="A98">
        <f>表格15[[#This Row],[專案編號]]</f>
        <v>4007</v>
      </c>
      <c r="B98" t="str">
        <f ca="1">表格15[[#This Row],[產品名稱]]</f>
        <v>中立板</v>
      </c>
      <c r="C98">
        <f ca="1">表格15[[#This Row],[長]]</f>
        <v>-36</v>
      </c>
      <c r="D98">
        <f ca="1">表格15[[#This Row],[寬]]</f>
        <v>-22</v>
      </c>
      <c r="E98">
        <f ca="1">表格15[[#This Row],[厚]]</f>
        <v>18</v>
      </c>
      <c r="F98">
        <f ca="1">表格15[[#This Row],[生產
數量]]</f>
        <v>0</v>
      </c>
      <c r="G98">
        <f ca="1">表格15[[#This Row],[板材
色號]]</f>
        <v>0</v>
      </c>
      <c r="H98" t="str">
        <f ca="1">表格15[[#This Row],[板材
名稱]]</f>
        <v/>
      </c>
      <c r="I98" s="410">
        <f ca="1">表格15[[#This Row],[板材
才數]]</f>
        <v>0</v>
      </c>
    </row>
    <row r="99" spans="1:9" x14ac:dyDescent="0.25">
      <c r="A99">
        <f>表格15[[#This Row],[專案編號]]</f>
        <v>4008</v>
      </c>
      <c r="B99" t="str">
        <f ca="1">表格15[[#This Row],[產品名稱]]</f>
        <v>活隔</v>
      </c>
      <c r="C99">
        <f ca="1">表格15[[#This Row],[長]]</f>
        <v>0</v>
      </c>
      <c r="D99">
        <f ca="1">表格15[[#This Row],[寬]]</f>
        <v>-32</v>
      </c>
      <c r="E99">
        <f ca="1">表格15[[#This Row],[厚]]</f>
        <v>18</v>
      </c>
      <c r="F99">
        <f ca="1">表格15[[#This Row],[生產
數量]]</f>
        <v>0</v>
      </c>
      <c r="G99">
        <f ca="1">表格15[[#This Row],[板材
色號]]</f>
        <v>0</v>
      </c>
      <c r="H99" t="str">
        <f ca="1">表格15[[#This Row],[板材
名稱]]</f>
        <v/>
      </c>
      <c r="I99" s="410">
        <f ca="1">表格15[[#This Row],[板材
才數]]</f>
        <v>0</v>
      </c>
    </row>
    <row r="100" spans="1:9" x14ac:dyDescent="0.25">
      <c r="A100">
        <f>表格15[[#This Row],[專案編號]]</f>
        <v>4009</v>
      </c>
      <c r="B100" t="str">
        <f ca="1">表格15[[#This Row],[產品名稱]]</f>
        <v>固隔</v>
      </c>
      <c r="C100">
        <f ca="1">表格15[[#This Row],[長]]</f>
        <v>0</v>
      </c>
      <c r="D100">
        <f ca="1">表格15[[#This Row],[寬]]</f>
        <v>-22</v>
      </c>
      <c r="E100">
        <f ca="1">表格15[[#This Row],[厚]]</f>
        <v>18</v>
      </c>
      <c r="F100">
        <f ca="1">表格15[[#This Row],[生產
數量]]</f>
        <v>0</v>
      </c>
      <c r="G100">
        <f ca="1">表格15[[#This Row],[板材
色號]]</f>
        <v>0</v>
      </c>
      <c r="H100" t="str">
        <f ca="1">表格15[[#This Row],[板材
名稱]]</f>
        <v/>
      </c>
      <c r="I100" s="410">
        <f ca="1">表格15[[#This Row],[板材
才數]]</f>
        <v>0</v>
      </c>
    </row>
    <row r="101" spans="1:9" x14ac:dyDescent="0.25">
      <c r="A101">
        <f>表格15[[#This Row],[專案編號]]</f>
        <v>4010</v>
      </c>
      <c r="B101" t="str">
        <f ca="1">表格15[[#This Row],[產品名稱]]</f>
        <v>左門板</v>
      </c>
      <c r="C101">
        <f ca="1">表格15[[#This Row],[長]]</f>
        <v>0</v>
      </c>
      <c r="D101">
        <f ca="1">表格15[[#This Row],[寬]]</f>
        <v>-4</v>
      </c>
      <c r="E101">
        <f ca="1">表格15[[#This Row],[厚]]</f>
        <v>18</v>
      </c>
      <c r="F101">
        <f ca="1">表格15[[#This Row],[生產
數量]]</f>
        <v>0</v>
      </c>
      <c r="G101">
        <f ca="1">表格15[[#This Row],[板材
色號]]</f>
        <v>0</v>
      </c>
      <c r="H101" t="str">
        <f ca="1">表格15[[#This Row],[板材
名稱]]</f>
        <v/>
      </c>
      <c r="I101" s="410">
        <f ca="1">表格15[[#This Row],[板材
才數]]</f>
        <v>0</v>
      </c>
    </row>
    <row r="102" spans="1:9" x14ac:dyDescent="0.25">
      <c r="A102">
        <f>表格15[[#This Row],[專案編號]]</f>
        <v>4011</v>
      </c>
      <c r="B102" t="str">
        <f ca="1">表格15[[#This Row],[產品名稱]]</f>
        <v>右門板</v>
      </c>
      <c r="C102">
        <f ca="1">表格15[[#This Row],[長]]</f>
        <v>0</v>
      </c>
      <c r="D102">
        <f ca="1">表格15[[#This Row],[寬]]</f>
        <v>-4</v>
      </c>
      <c r="E102">
        <f ca="1">表格15[[#This Row],[厚]]</f>
        <v>18</v>
      </c>
      <c r="F102">
        <f ca="1">表格15[[#This Row],[生產
數量]]</f>
        <v>0</v>
      </c>
      <c r="G102">
        <f ca="1">表格15[[#This Row],[板材
色號]]</f>
        <v>0</v>
      </c>
      <c r="H102" t="str">
        <f ca="1">表格15[[#This Row],[板材
名稱]]</f>
        <v/>
      </c>
      <c r="I102" s="410">
        <f ca="1">表格15[[#This Row],[板材
才數]]</f>
        <v>0</v>
      </c>
    </row>
    <row r="103" spans="1:9" x14ac:dyDescent="0.25">
      <c r="A103">
        <f>表格15[[#This Row],[專案編號]]</f>
        <v>4012</v>
      </c>
      <c r="B103">
        <f ca="1">表格15[[#This Row],[產品名稱]]</f>
        <v>0</v>
      </c>
      <c r="C103">
        <f ca="1">表格15[[#This Row],[長]]</f>
        <v>0</v>
      </c>
      <c r="D103">
        <f ca="1">表格15[[#This Row],[寬]]</f>
        <v>0</v>
      </c>
      <c r="E103">
        <f ca="1">表格15[[#This Row],[厚]]</f>
        <v>0</v>
      </c>
      <c r="F103">
        <f ca="1">表格15[[#This Row],[生產
數量]]</f>
        <v>0</v>
      </c>
      <c r="G103">
        <f ca="1">表格15[[#This Row],[板材
色號]]</f>
        <v>0</v>
      </c>
      <c r="H103" t="str">
        <f ca="1">表格15[[#This Row],[板材
名稱]]</f>
        <v/>
      </c>
      <c r="I103" s="410">
        <f ca="1">表格15[[#This Row],[板材
才數]]</f>
        <v>0</v>
      </c>
    </row>
    <row r="104" spans="1:9" x14ac:dyDescent="0.25">
      <c r="A104">
        <f>表格15[[#This Row],[專案編號]]</f>
        <v>4013</v>
      </c>
      <c r="B104">
        <f ca="1">表格15[[#This Row],[產品名稱]]</f>
        <v>0</v>
      </c>
      <c r="C104">
        <f ca="1">表格15[[#This Row],[長]]</f>
        <v>0</v>
      </c>
      <c r="D104">
        <f ca="1">表格15[[#This Row],[寬]]</f>
        <v>0</v>
      </c>
      <c r="E104">
        <f ca="1">表格15[[#This Row],[厚]]</f>
        <v>0</v>
      </c>
      <c r="F104">
        <f ca="1">表格15[[#This Row],[生產
數量]]</f>
        <v>0</v>
      </c>
      <c r="G104">
        <f ca="1">表格15[[#This Row],[板材
色號]]</f>
        <v>0</v>
      </c>
      <c r="H104" t="str">
        <f ca="1">表格15[[#This Row],[板材
名稱]]</f>
        <v/>
      </c>
      <c r="I104" s="410">
        <f ca="1">表格15[[#This Row],[板材
才數]]</f>
        <v>0</v>
      </c>
    </row>
    <row r="105" spans="1:9" x14ac:dyDescent="0.25">
      <c r="A105">
        <f>表格15[[#This Row],[專案編號]]</f>
        <v>4014</v>
      </c>
      <c r="B105">
        <f ca="1">表格15[[#This Row],[產品名稱]]</f>
        <v>0</v>
      </c>
      <c r="C105">
        <f ca="1">表格15[[#This Row],[長]]</f>
        <v>0</v>
      </c>
      <c r="D105">
        <f ca="1">表格15[[#This Row],[寬]]</f>
        <v>0</v>
      </c>
      <c r="E105">
        <f ca="1">表格15[[#This Row],[厚]]</f>
        <v>0</v>
      </c>
      <c r="F105">
        <f ca="1">表格15[[#This Row],[生產
數量]]</f>
        <v>0</v>
      </c>
      <c r="G105">
        <f ca="1">表格15[[#This Row],[板材
色號]]</f>
        <v>0</v>
      </c>
      <c r="H105" t="str">
        <f ca="1">表格15[[#This Row],[板材
名稱]]</f>
        <v/>
      </c>
      <c r="I105" s="410">
        <f ca="1">表格15[[#This Row],[板材
才數]]</f>
        <v>0</v>
      </c>
    </row>
    <row r="106" spans="1:9" x14ac:dyDescent="0.25">
      <c r="A106">
        <f>表格15[[#This Row],[專案編號]]</f>
        <v>4015</v>
      </c>
      <c r="B106">
        <f ca="1">表格15[[#This Row],[產品名稱]]</f>
        <v>0</v>
      </c>
      <c r="C106">
        <f ca="1">表格15[[#This Row],[長]]</f>
        <v>0</v>
      </c>
      <c r="D106">
        <f ca="1">表格15[[#This Row],[寬]]</f>
        <v>0</v>
      </c>
      <c r="E106">
        <f ca="1">表格15[[#This Row],[厚]]</f>
        <v>0</v>
      </c>
      <c r="F106">
        <f ca="1">表格15[[#This Row],[生產
數量]]</f>
        <v>0</v>
      </c>
      <c r="G106">
        <f ca="1">表格15[[#This Row],[板材
色號]]</f>
        <v>0</v>
      </c>
      <c r="H106" t="str">
        <f ca="1">表格15[[#This Row],[板材
名稱]]</f>
        <v/>
      </c>
      <c r="I106" s="410">
        <f ca="1">表格15[[#This Row],[板材
才數]]</f>
        <v>0</v>
      </c>
    </row>
    <row r="107" spans="1:9" x14ac:dyDescent="0.25">
      <c r="A107">
        <f>表格15[[#This Row],[專案編號]]</f>
        <v>4016</v>
      </c>
      <c r="B107">
        <f ca="1">表格15[[#This Row],[產品名稱]]</f>
        <v>0</v>
      </c>
      <c r="C107">
        <f ca="1">表格15[[#This Row],[長]]</f>
        <v>0</v>
      </c>
      <c r="D107">
        <f ca="1">表格15[[#This Row],[寬]]</f>
        <v>0</v>
      </c>
      <c r="E107">
        <f ca="1">表格15[[#This Row],[厚]]</f>
        <v>0</v>
      </c>
      <c r="F107">
        <f ca="1">表格15[[#This Row],[生產
數量]]</f>
        <v>0</v>
      </c>
      <c r="G107">
        <f ca="1">表格15[[#This Row],[板材
色號]]</f>
        <v>0</v>
      </c>
      <c r="H107" t="str">
        <f ca="1">表格15[[#This Row],[板材
名稱]]</f>
        <v/>
      </c>
      <c r="I107" s="410">
        <f ca="1">表格15[[#This Row],[板材
才數]]</f>
        <v>0</v>
      </c>
    </row>
    <row r="108" spans="1:9" x14ac:dyDescent="0.25">
      <c r="A108">
        <f>表格15[[#This Row],[專案編號]]</f>
        <v>4017</v>
      </c>
      <c r="B108">
        <f ca="1">表格15[[#This Row],[產品名稱]]</f>
        <v>0</v>
      </c>
      <c r="C108">
        <f ca="1">表格15[[#This Row],[長]]</f>
        <v>0</v>
      </c>
      <c r="D108">
        <f ca="1">表格15[[#This Row],[寬]]</f>
        <v>0</v>
      </c>
      <c r="E108">
        <f ca="1">表格15[[#This Row],[厚]]</f>
        <v>0</v>
      </c>
      <c r="F108">
        <f ca="1">表格15[[#This Row],[生產
數量]]</f>
        <v>0</v>
      </c>
      <c r="G108">
        <f ca="1">表格15[[#This Row],[板材
色號]]</f>
        <v>0</v>
      </c>
      <c r="H108" t="str">
        <f ca="1">表格15[[#This Row],[板材
名稱]]</f>
        <v/>
      </c>
      <c r="I108" s="410">
        <f ca="1">表格15[[#This Row],[板材
才數]]</f>
        <v>0</v>
      </c>
    </row>
    <row r="109" spans="1:9" x14ac:dyDescent="0.25">
      <c r="A109">
        <f>表格15[[#This Row],[專案編號]]</f>
        <v>4018</v>
      </c>
      <c r="B109">
        <f ca="1">表格15[[#This Row],[產品名稱]]</f>
        <v>0</v>
      </c>
      <c r="C109">
        <f ca="1">表格15[[#This Row],[長]]</f>
        <v>0</v>
      </c>
      <c r="D109">
        <f ca="1">表格15[[#This Row],[寬]]</f>
        <v>0</v>
      </c>
      <c r="E109">
        <f ca="1">表格15[[#This Row],[厚]]</f>
        <v>0</v>
      </c>
      <c r="F109">
        <f ca="1">表格15[[#This Row],[生產
數量]]</f>
        <v>0</v>
      </c>
      <c r="G109">
        <f ca="1">表格15[[#This Row],[板材
色號]]</f>
        <v>0</v>
      </c>
      <c r="H109" t="str">
        <f ca="1">表格15[[#This Row],[板材
名稱]]</f>
        <v/>
      </c>
      <c r="I109" s="410">
        <f ca="1">表格15[[#This Row],[板材
才數]]</f>
        <v>0</v>
      </c>
    </row>
    <row r="110" spans="1:9" x14ac:dyDescent="0.25">
      <c r="A110">
        <f>表格15[[#This Row],[專案編號]]</f>
        <v>4019</v>
      </c>
      <c r="B110">
        <f ca="1">表格15[[#This Row],[產品名稱]]</f>
        <v>0</v>
      </c>
      <c r="C110">
        <f ca="1">表格15[[#This Row],[長]]</f>
        <v>0</v>
      </c>
      <c r="D110">
        <f ca="1">表格15[[#This Row],[寬]]</f>
        <v>0</v>
      </c>
      <c r="E110">
        <f ca="1">表格15[[#This Row],[厚]]</f>
        <v>0</v>
      </c>
      <c r="F110">
        <f ca="1">表格15[[#This Row],[生產
數量]]</f>
        <v>0</v>
      </c>
      <c r="G110">
        <f ca="1">表格15[[#This Row],[板材
色號]]</f>
        <v>0</v>
      </c>
      <c r="H110" t="str">
        <f ca="1">表格15[[#This Row],[板材
名稱]]</f>
        <v/>
      </c>
      <c r="I110" s="410">
        <f ca="1">表格15[[#This Row],[板材
才數]]</f>
        <v>0</v>
      </c>
    </row>
    <row r="111" spans="1:9" x14ac:dyDescent="0.25">
      <c r="A111">
        <f>表格15[[#This Row],[專案編號]]</f>
        <v>4020</v>
      </c>
      <c r="B111">
        <f ca="1">表格15[[#This Row],[產品名稱]]</f>
        <v>0</v>
      </c>
      <c r="C111">
        <f ca="1">表格15[[#This Row],[長]]</f>
        <v>0</v>
      </c>
      <c r="D111">
        <f ca="1">表格15[[#This Row],[寬]]</f>
        <v>0</v>
      </c>
      <c r="E111">
        <f ca="1">表格15[[#This Row],[厚]]</f>
        <v>0</v>
      </c>
      <c r="F111">
        <f ca="1">表格15[[#This Row],[生產
數量]]</f>
        <v>0</v>
      </c>
      <c r="G111">
        <f ca="1">表格15[[#This Row],[板材
色號]]</f>
        <v>0</v>
      </c>
      <c r="H111" t="str">
        <f ca="1">表格15[[#This Row],[板材
名稱]]</f>
        <v/>
      </c>
      <c r="I111" s="410">
        <f ca="1">表格15[[#This Row],[板材
才數]]</f>
        <v>0</v>
      </c>
    </row>
    <row r="112" spans="1:9" x14ac:dyDescent="0.25">
      <c r="A112">
        <f>表格15[[#This Row],[專案編號]]</f>
        <v>4021</v>
      </c>
      <c r="B112">
        <f ca="1">表格15[[#This Row],[產品名稱]]</f>
        <v>0</v>
      </c>
      <c r="C112">
        <f ca="1">表格15[[#This Row],[長]]</f>
        <v>0</v>
      </c>
      <c r="D112">
        <f ca="1">表格15[[#This Row],[寬]]</f>
        <v>0</v>
      </c>
      <c r="E112">
        <f ca="1">表格15[[#This Row],[厚]]</f>
        <v>0</v>
      </c>
      <c r="F112">
        <f ca="1">表格15[[#This Row],[生產
數量]]</f>
        <v>0</v>
      </c>
      <c r="G112">
        <f ca="1">表格15[[#This Row],[板材
色號]]</f>
        <v>0</v>
      </c>
      <c r="H112" t="str">
        <f ca="1">表格15[[#This Row],[板材
名稱]]</f>
        <v/>
      </c>
      <c r="I112" s="410">
        <f ca="1">表格15[[#This Row],[板材
才數]]</f>
        <v>0</v>
      </c>
    </row>
    <row r="113" spans="1:9" x14ac:dyDescent="0.25">
      <c r="A113">
        <f>表格15[[#This Row],[專案編號]]</f>
        <v>4022</v>
      </c>
      <c r="B113">
        <f ca="1">表格15[[#This Row],[產品名稱]]</f>
        <v>0</v>
      </c>
      <c r="C113">
        <f ca="1">表格15[[#This Row],[長]]</f>
        <v>0</v>
      </c>
      <c r="D113">
        <f ca="1">表格15[[#This Row],[寬]]</f>
        <v>0</v>
      </c>
      <c r="E113">
        <f ca="1">表格15[[#This Row],[厚]]</f>
        <v>0</v>
      </c>
      <c r="F113">
        <f ca="1">表格15[[#This Row],[生產
數量]]</f>
        <v>0</v>
      </c>
      <c r="G113">
        <f ca="1">表格15[[#This Row],[板材
色號]]</f>
        <v>0</v>
      </c>
      <c r="H113" t="str">
        <f ca="1">表格15[[#This Row],[板材
名稱]]</f>
        <v/>
      </c>
      <c r="I113" s="410">
        <f ca="1">表格15[[#This Row],[板材
才數]]</f>
        <v>0</v>
      </c>
    </row>
    <row r="114" spans="1:9" x14ac:dyDescent="0.25">
      <c r="A114">
        <f>表格15[[#This Row],[專案編號]]</f>
        <v>4023</v>
      </c>
      <c r="B114">
        <f ca="1">表格15[[#This Row],[產品名稱]]</f>
        <v>0</v>
      </c>
      <c r="C114">
        <f ca="1">表格15[[#This Row],[長]]</f>
        <v>0</v>
      </c>
      <c r="D114">
        <f ca="1">表格15[[#This Row],[寬]]</f>
        <v>0</v>
      </c>
      <c r="E114">
        <f ca="1">表格15[[#This Row],[厚]]</f>
        <v>0</v>
      </c>
      <c r="F114">
        <f ca="1">表格15[[#This Row],[生產
數量]]</f>
        <v>0</v>
      </c>
      <c r="G114">
        <f ca="1">表格15[[#This Row],[板材
色號]]</f>
        <v>0</v>
      </c>
      <c r="H114" t="str">
        <f ca="1">表格15[[#This Row],[板材
名稱]]</f>
        <v/>
      </c>
      <c r="I114" s="410">
        <f ca="1">表格15[[#This Row],[板材
才數]]</f>
        <v>0</v>
      </c>
    </row>
    <row r="115" spans="1:9" x14ac:dyDescent="0.25">
      <c r="A115">
        <f>表格15[[#This Row],[專案編號]]</f>
        <v>4024</v>
      </c>
      <c r="B115">
        <f ca="1">表格15[[#This Row],[產品名稱]]</f>
        <v>0</v>
      </c>
      <c r="C115">
        <f ca="1">表格15[[#This Row],[長]]</f>
        <v>0</v>
      </c>
      <c r="D115">
        <f ca="1">表格15[[#This Row],[寬]]</f>
        <v>0</v>
      </c>
      <c r="E115">
        <f ca="1">表格15[[#This Row],[厚]]</f>
        <v>0</v>
      </c>
      <c r="F115">
        <f ca="1">表格15[[#This Row],[生產
數量]]</f>
        <v>0</v>
      </c>
      <c r="G115">
        <f ca="1">表格15[[#This Row],[板材
色號]]</f>
        <v>0</v>
      </c>
      <c r="H115" t="str">
        <f ca="1">表格15[[#This Row],[板材
名稱]]</f>
        <v/>
      </c>
      <c r="I115" s="410">
        <f ca="1">表格15[[#This Row],[板材
才數]]</f>
        <v>0</v>
      </c>
    </row>
    <row r="116" spans="1:9" x14ac:dyDescent="0.25">
      <c r="A116">
        <f>表格15[[#This Row],[專案編號]]</f>
        <v>4025</v>
      </c>
      <c r="B116">
        <f ca="1">表格15[[#This Row],[產品名稱]]</f>
        <v>0</v>
      </c>
      <c r="C116">
        <f ca="1">表格15[[#This Row],[長]]</f>
        <v>0</v>
      </c>
      <c r="D116">
        <f ca="1">表格15[[#This Row],[寬]]</f>
        <v>0</v>
      </c>
      <c r="E116">
        <f ca="1">表格15[[#This Row],[厚]]</f>
        <v>0</v>
      </c>
      <c r="F116">
        <f ca="1">表格15[[#This Row],[生產
數量]]</f>
        <v>0</v>
      </c>
      <c r="G116">
        <f ca="1">表格15[[#This Row],[板材
色號]]</f>
        <v>0</v>
      </c>
      <c r="H116" t="str">
        <f ca="1">表格15[[#This Row],[板材
名稱]]</f>
        <v/>
      </c>
      <c r="I116" s="410">
        <f ca="1">表格15[[#This Row],[板材
才數]]</f>
        <v>0</v>
      </c>
    </row>
    <row r="117" spans="1:9" x14ac:dyDescent="0.25">
      <c r="A117">
        <f>表格15[[#This Row],[專案編號]]</f>
        <v>4026</v>
      </c>
      <c r="B117">
        <f ca="1">表格15[[#This Row],[產品名稱]]</f>
        <v>0</v>
      </c>
      <c r="C117">
        <f ca="1">表格15[[#This Row],[長]]</f>
        <v>0</v>
      </c>
      <c r="D117">
        <f ca="1">表格15[[#This Row],[寬]]</f>
        <v>0</v>
      </c>
      <c r="E117">
        <f ca="1">表格15[[#This Row],[厚]]</f>
        <v>0</v>
      </c>
      <c r="F117">
        <f ca="1">表格15[[#This Row],[生產
數量]]</f>
        <v>0</v>
      </c>
      <c r="G117">
        <f ca="1">表格15[[#This Row],[板材
色號]]</f>
        <v>0</v>
      </c>
      <c r="H117" t="str">
        <f ca="1">表格15[[#This Row],[板材
名稱]]</f>
        <v/>
      </c>
      <c r="I117" s="410">
        <f ca="1">表格15[[#This Row],[板材
才數]]</f>
        <v>0</v>
      </c>
    </row>
    <row r="118" spans="1:9" x14ac:dyDescent="0.25">
      <c r="A118">
        <f>表格15[[#This Row],[專案編號]]</f>
        <v>4027</v>
      </c>
      <c r="B118">
        <f ca="1">表格15[[#This Row],[產品名稱]]</f>
        <v>0</v>
      </c>
      <c r="C118">
        <f ca="1">表格15[[#This Row],[長]]</f>
        <v>0</v>
      </c>
      <c r="D118">
        <f ca="1">表格15[[#This Row],[寬]]</f>
        <v>0</v>
      </c>
      <c r="E118">
        <f ca="1">表格15[[#This Row],[厚]]</f>
        <v>0</v>
      </c>
      <c r="F118">
        <f ca="1">表格15[[#This Row],[生產
數量]]</f>
        <v>0</v>
      </c>
      <c r="G118">
        <f ca="1">表格15[[#This Row],[板材
色號]]</f>
        <v>0</v>
      </c>
      <c r="H118" t="str">
        <f ca="1">表格15[[#This Row],[板材
名稱]]</f>
        <v/>
      </c>
      <c r="I118" s="410">
        <f ca="1">表格15[[#This Row],[板材
才數]]</f>
        <v>0</v>
      </c>
    </row>
    <row r="119" spans="1:9" x14ac:dyDescent="0.25">
      <c r="A119">
        <f>表格15[[#This Row],[專案編號]]</f>
        <v>4028</v>
      </c>
      <c r="B119">
        <f ca="1">表格15[[#This Row],[產品名稱]]</f>
        <v>0</v>
      </c>
      <c r="C119">
        <f ca="1">表格15[[#This Row],[長]]</f>
        <v>0</v>
      </c>
      <c r="D119">
        <f ca="1">表格15[[#This Row],[寬]]</f>
        <v>0</v>
      </c>
      <c r="E119">
        <f ca="1">表格15[[#This Row],[厚]]</f>
        <v>0</v>
      </c>
      <c r="F119">
        <f ca="1">表格15[[#This Row],[生產
數量]]</f>
        <v>0</v>
      </c>
      <c r="G119">
        <f ca="1">表格15[[#This Row],[板材
色號]]</f>
        <v>0</v>
      </c>
      <c r="H119" t="str">
        <f ca="1">表格15[[#This Row],[板材
名稱]]</f>
        <v/>
      </c>
      <c r="I119" s="410">
        <f ca="1">表格15[[#This Row],[板材
才數]]</f>
        <v>0</v>
      </c>
    </row>
    <row r="120" spans="1:9" x14ac:dyDescent="0.25">
      <c r="A120">
        <f>表格15[[#This Row],[專案編號]]</f>
        <v>4029</v>
      </c>
      <c r="B120">
        <f ca="1">表格15[[#This Row],[產品名稱]]</f>
        <v>0</v>
      </c>
      <c r="C120">
        <f ca="1">表格15[[#This Row],[長]]</f>
        <v>0</v>
      </c>
      <c r="D120">
        <f ca="1">表格15[[#This Row],[寬]]</f>
        <v>0</v>
      </c>
      <c r="E120">
        <f ca="1">表格15[[#This Row],[厚]]</f>
        <v>0</v>
      </c>
      <c r="F120">
        <f ca="1">表格15[[#This Row],[生產
數量]]</f>
        <v>0</v>
      </c>
      <c r="G120">
        <f ca="1">表格15[[#This Row],[板材
色號]]</f>
        <v>0</v>
      </c>
      <c r="H120" t="str">
        <f ca="1">表格15[[#This Row],[板材
名稱]]</f>
        <v/>
      </c>
      <c r="I120" s="410">
        <f ca="1">表格15[[#This Row],[板材
才數]]</f>
        <v>0</v>
      </c>
    </row>
    <row r="121" spans="1:9" x14ac:dyDescent="0.25">
      <c r="A121">
        <f>表格15[[#This Row],[專案編號]]</f>
        <v>4030</v>
      </c>
      <c r="B121">
        <f ca="1">表格15[[#This Row],[產品名稱]]</f>
        <v>0</v>
      </c>
      <c r="C121">
        <f ca="1">表格15[[#This Row],[長]]</f>
        <v>0</v>
      </c>
      <c r="D121">
        <f ca="1">表格15[[#This Row],[寬]]</f>
        <v>0</v>
      </c>
      <c r="E121">
        <f ca="1">表格15[[#This Row],[厚]]</f>
        <v>0</v>
      </c>
      <c r="F121">
        <f ca="1">表格15[[#This Row],[生產
數量]]</f>
        <v>0</v>
      </c>
      <c r="G121">
        <f ca="1">表格15[[#This Row],[板材
色號]]</f>
        <v>0</v>
      </c>
      <c r="H121" t="str">
        <f ca="1">表格15[[#This Row],[板材
名稱]]</f>
        <v/>
      </c>
      <c r="I121" s="410">
        <f ca="1">表格15[[#This Row],[板材
才數]]</f>
        <v>0</v>
      </c>
    </row>
    <row r="122" spans="1:9" x14ac:dyDescent="0.25">
      <c r="A122">
        <f>表格15[[#This Row],[專案編號]]</f>
        <v>5001</v>
      </c>
      <c r="B122" t="str">
        <f ca="1">表格15[[#This Row],[產品名稱]]</f>
        <v>頂板</v>
      </c>
      <c r="C122">
        <f ca="1">表格15[[#This Row],[長]]</f>
        <v>-36</v>
      </c>
      <c r="D122">
        <f ca="1">表格15[[#This Row],[寬]]</f>
        <v>0</v>
      </c>
      <c r="E122">
        <f ca="1">表格15[[#This Row],[厚]]</f>
        <v>18</v>
      </c>
      <c r="F122">
        <f ca="1">表格15[[#This Row],[生產
數量]]</f>
        <v>0</v>
      </c>
      <c r="G122">
        <f ca="1">表格15[[#This Row],[板材
色號]]</f>
        <v>0</v>
      </c>
      <c r="H122" t="str">
        <f ca="1">表格15[[#This Row],[板材
名稱]]</f>
        <v/>
      </c>
      <c r="I122" s="410">
        <f ca="1">表格15[[#This Row],[板材
才數]]</f>
        <v>0</v>
      </c>
    </row>
    <row r="123" spans="1:9" x14ac:dyDescent="0.25">
      <c r="A123">
        <f>表格15[[#This Row],[專案編號]]</f>
        <v>5002</v>
      </c>
      <c r="B123" t="str">
        <f ca="1">表格15[[#This Row],[產品名稱]]</f>
        <v>底板</v>
      </c>
      <c r="C123">
        <f ca="1">表格15[[#This Row],[長]]</f>
        <v>-36</v>
      </c>
      <c r="D123">
        <f ca="1">表格15[[#This Row],[寬]]</f>
        <v>0</v>
      </c>
      <c r="E123">
        <f ca="1">表格15[[#This Row],[厚]]</f>
        <v>18</v>
      </c>
      <c r="F123">
        <f ca="1">表格15[[#This Row],[生產
數量]]</f>
        <v>0</v>
      </c>
      <c r="G123">
        <f ca="1">表格15[[#This Row],[板材
色號]]</f>
        <v>0</v>
      </c>
      <c r="H123" t="str">
        <f ca="1">表格15[[#This Row],[板材
名稱]]</f>
        <v/>
      </c>
      <c r="I123" s="410">
        <f ca="1">表格15[[#This Row],[板材
才數]]</f>
        <v>0</v>
      </c>
    </row>
    <row r="124" spans="1:9" x14ac:dyDescent="0.25">
      <c r="A124">
        <f>表格15[[#This Row],[專案編號]]</f>
        <v>5003</v>
      </c>
      <c r="B124" t="str">
        <f ca="1">表格15[[#This Row],[產品名稱]]</f>
        <v>左側板</v>
      </c>
      <c r="C124">
        <f ca="1">表格15[[#This Row],[長]]</f>
        <v>0</v>
      </c>
      <c r="D124">
        <f ca="1">表格15[[#This Row],[寬]]</f>
        <v>0</v>
      </c>
      <c r="E124">
        <f ca="1">表格15[[#This Row],[厚]]</f>
        <v>18</v>
      </c>
      <c r="F124">
        <f ca="1">表格15[[#This Row],[生產
數量]]</f>
        <v>0</v>
      </c>
      <c r="G124">
        <f ca="1">表格15[[#This Row],[板材
色號]]</f>
        <v>0</v>
      </c>
      <c r="H124" t="str">
        <f ca="1">表格15[[#This Row],[板材
名稱]]</f>
        <v/>
      </c>
      <c r="I124" s="410">
        <f ca="1">表格15[[#This Row],[板材
才數]]</f>
        <v>0</v>
      </c>
    </row>
    <row r="125" spans="1:9" x14ac:dyDescent="0.25">
      <c r="A125">
        <f>表格15[[#This Row],[專案編號]]</f>
        <v>5004</v>
      </c>
      <c r="B125" t="str">
        <f ca="1">表格15[[#This Row],[產品名稱]]</f>
        <v>右側板</v>
      </c>
      <c r="C125">
        <f ca="1">表格15[[#This Row],[長]]</f>
        <v>0</v>
      </c>
      <c r="D125">
        <f ca="1">表格15[[#This Row],[寬]]</f>
        <v>0</v>
      </c>
      <c r="E125">
        <f ca="1">表格15[[#This Row],[厚]]</f>
        <v>18</v>
      </c>
      <c r="F125">
        <f ca="1">表格15[[#This Row],[生產
數量]]</f>
        <v>0</v>
      </c>
      <c r="G125">
        <f ca="1">表格15[[#This Row],[板材
色號]]</f>
        <v>0</v>
      </c>
      <c r="H125" t="str">
        <f ca="1">表格15[[#This Row],[板材
名稱]]</f>
        <v/>
      </c>
      <c r="I125" s="410">
        <f ca="1">表格15[[#This Row],[板材
才數]]</f>
        <v>0</v>
      </c>
    </row>
    <row r="126" spans="1:9" x14ac:dyDescent="0.25">
      <c r="A126">
        <f>表格15[[#This Row],[專案編號]]</f>
        <v>5005</v>
      </c>
      <c r="B126" t="str">
        <f ca="1">表格15[[#This Row],[產品名稱]]</f>
        <v>背板</v>
      </c>
      <c r="C126">
        <f ca="1">表格15[[#This Row],[長]]</f>
        <v>-22</v>
      </c>
      <c r="D126">
        <f ca="1">表格15[[#This Row],[寬]]</f>
        <v>-22</v>
      </c>
      <c r="E126">
        <f ca="1">表格15[[#This Row],[厚]]</f>
        <v>4</v>
      </c>
      <c r="F126">
        <f ca="1">表格15[[#This Row],[生產
數量]]</f>
        <v>0</v>
      </c>
      <c r="G126">
        <f ca="1">表格15[[#This Row],[板材
色號]]</f>
        <v>0</v>
      </c>
      <c r="H126" t="str">
        <f ca="1">表格15[[#This Row],[板材
名稱]]</f>
        <v/>
      </c>
      <c r="I126" s="410">
        <f ca="1">表格15[[#This Row],[板材
才數]]</f>
        <v>0</v>
      </c>
    </row>
    <row r="127" spans="1:9" x14ac:dyDescent="0.25">
      <c r="A127">
        <f>表格15[[#This Row],[專案編號]]</f>
        <v>5006</v>
      </c>
      <c r="B127" t="str">
        <f ca="1">表格15[[#This Row],[產品名稱]]</f>
        <v>背拉桿</v>
      </c>
      <c r="C127">
        <f ca="1">表格15[[#This Row],[長]]</f>
        <v>-36</v>
      </c>
      <c r="D127">
        <f ca="1">表格15[[#This Row],[寬]]</f>
        <v>120</v>
      </c>
      <c r="E127">
        <f ca="1">表格15[[#This Row],[厚]]</f>
        <v>18</v>
      </c>
      <c r="F127">
        <f ca="1">表格15[[#This Row],[生產
數量]]</f>
        <v>0</v>
      </c>
      <c r="G127">
        <f ca="1">表格15[[#This Row],[板材
色號]]</f>
        <v>0</v>
      </c>
      <c r="H127" t="str">
        <f ca="1">表格15[[#This Row],[板材
名稱]]</f>
        <v/>
      </c>
      <c r="I127" s="410">
        <f ca="1">表格15[[#This Row],[板材
才數]]</f>
        <v>0</v>
      </c>
    </row>
    <row r="128" spans="1:9" x14ac:dyDescent="0.25">
      <c r="A128">
        <f>表格15[[#This Row],[專案編號]]</f>
        <v>5007</v>
      </c>
      <c r="B128" t="str">
        <f ca="1">表格15[[#This Row],[產品名稱]]</f>
        <v>中立板</v>
      </c>
      <c r="C128">
        <f ca="1">表格15[[#This Row],[長]]</f>
        <v>-36</v>
      </c>
      <c r="D128">
        <f ca="1">表格15[[#This Row],[寬]]</f>
        <v>-22</v>
      </c>
      <c r="E128">
        <f ca="1">表格15[[#This Row],[厚]]</f>
        <v>18</v>
      </c>
      <c r="F128">
        <f ca="1">表格15[[#This Row],[生產
數量]]</f>
        <v>0</v>
      </c>
      <c r="G128">
        <f ca="1">表格15[[#This Row],[板材
色號]]</f>
        <v>0</v>
      </c>
      <c r="H128" t="str">
        <f ca="1">表格15[[#This Row],[板材
名稱]]</f>
        <v/>
      </c>
      <c r="I128" s="410">
        <f ca="1">表格15[[#This Row],[板材
才數]]</f>
        <v>0</v>
      </c>
    </row>
    <row r="129" spans="1:9" x14ac:dyDescent="0.25">
      <c r="A129">
        <f>表格15[[#This Row],[專案編號]]</f>
        <v>5008</v>
      </c>
      <c r="B129" t="str">
        <f ca="1">表格15[[#This Row],[產品名稱]]</f>
        <v>活隔</v>
      </c>
      <c r="C129">
        <f ca="1">表格15[[#This Row],[長]]</f>
        <v>0</v>
      </c>
      <c r="D129">
        <f ca="1">表格15[[#This Row],[寬]]</f>
        <v>-32</v>
      </c>
      <c r="E129">
        <f ca="1">表格15[[#This Row],[厚]]</f>
        <v>18</v>
      </c>
      <c r="F129">
        <f ca="1">表格15[[#This Row],[生產
數量]]</f>
        <v>0</v>
      </c>
      <c r="G129">
        <f ca="1">表格15[[#This Row],[板材
色號]]</f>
        <v>0</v>
      </c>
      <c r="H129" t="str">
        <f ca="1">表格15[[#This Row],[板材
名稱]]</f>
        <v/>
      </c>
      <c r="I129" s="410">
        <f ca="1">表格15[[#This Row],[板材
才數]]</f>
        <v>0</v>
      </c>
    </row>
    <row r="130" spans="1:9" x14ac:dyDescent="0.25">
      <c r="A130">
        <f>表格15[[#This Row],[專案編號]]</f>
        <v>5009</v>
      </c>
      <c r="B130" t="str">
        <f ca="1">表格15[[#This Row],[產品名稱]]</f>
        <v>固隔</v>
      </c>
      <c r="C130">
        <f ca="1">表格15[[#This Row],[長]]</f>
        <v>0</v>
      </c>
      <c r="D130">
        <f ca="1">表格15[[#This Row],[寬]]</f>
        <v>-22</v>
      </c>
      <c r="E130">
        <f ca="1">表格15[[#This Row],[厚]]</f>
        <v>18</v>
      </c>
      <c r="F130">
        <f ca="1">表格15[[#This Row],[生產
數量]]</f>
        <v>0</v>
      </c>
      <c r="G130">
        <f ca="1">表格15[[#This Row],[板材
色號]]</f>
        <v>0</v>
      </c>
      <c r="H130" t="str">
        <f ca="1">表格15[[#This Row],[板材
名稱]]</f>
        <v/>
      </c>
      <c r="I130" s="410">
        <f ca="1">表格15[[#This Row],[板材
才數]]</f>
        <v>0</v>
      </c>
    </row>
    <row r="131" spans="1:9" x14ac:dyDescent="0.25">
      <c r="A131">
        <f>表格15[[#This Row],[專案編號]]</f>
        <v>5010</v>
      </c>
      <c r="B131" t="str">
        <f ca="1">表格15[[#This Row],[產品名稱]]</f>
        <v>左門板</v>
      </c>
      <c r="C131">
        <f ca="1">表格15[[#This Row],[長]]</f>
        <v>0</v>
      </c>
      <c r="D131">
        <f ca="1">表格15[[#This Row],[寬]]</f>
        <v>-4</v>
      </c>
      <c r="E131">
        <f ca="1">表格15[[#This Row],[厚]]</f>
        <v>18</v>
      </c>
      <c r="F131">
        <f ca="1">表格15[[#This Row],[生產
數量]]</f>
        <v>0</v>
      </c>
      <c r="G131">
        <f ca="1">表格15[[#This Row],[板材
色號]]</f>
        <v>0</v>
      </c>
      <c r="H131" t="str">
        <f ca="1">表格15[[#This Row],[板材
名稱]]</f>
        <v/>
      </c>
      <c r="I131" s="410">
        <f ca="1">表格15[[#This Row],[板材
才數]]</f>
        <v>0</v>
      </c>
    </row>
    <row r="132" spans="1:9" x14ac:dyDescent="0.25">
      <c r="A132">
        <f>表格15[[#This Row],[專案編號]]</f>
        <v>5011</v>
      </c>
      <c r="B132" t="str">
        <f ca="1">表格15[[#This Row],[產品名稱]]</f>
        <v>右門板</v>
      </c>
      <c r="C132">
        <f ca="1">表格15[[#This Row],[長]]</f>
        <v>0</v>
      </c>
      <c r="D132">
        <f ca="1">表格15[[#This Row],[寬]]</f>
        <v>-4</v>
      </c>
      <c r="E132">
        <f ca="1">表格15[[#This Row],[厚]]</f>
        <v>18</v>
      </c>
      <c r="F132">
        <f ca="1">表格15[[#This Row],[生產
數量]]</f>
        <v>0</v>
      </c>
      <c r="G132">
        <f ca="1">表格15[[#This Row],[板材
色號]]</f>
        <v>0</v>
      </c>
      <c r="H132" t="str">
        <f ca="1">表格15[[#This Row],[板材
名稱]]</f>
        <v/>
      </c>
      <c r="I132" s="410">
        <f ca="1">表格15[[#This Row],[板材
才數]]</f>
        <v>0</v>
      </c>
    </row>
    <row r="133" spans="1:9" x14ac:dyDescent="0.25">
      <c r="A133">
        <f>表格15[[#This Row],[專案編號]]</f>
        <v>5012</v>
      </c>
      <c r="B133">
        <f ca="1">表格15[[#This Row],[產品名稱]]</f>
        <v>0</v>
      </c>
      <c r="C133">
        <f ca="1">表格15[[#This Row],[長]]</f>
        <v>0</v>
      </c>
      <c r="D133">
        <f ca="1">表格15[[#This Row],[寬]]</f>
        <v>0</v>
      </c>
      <c r="E133">
        <f ca="1">表格15[[#This Row],[厚]]</f>
        <v>0</v>
      </c>
      <c r="F133">
        <f ca="1">表格15[[#This Row],[生產
數量]]</f>
        <v>0</v>
      </c>
      <c r="G133">
        <f ca="1">表格15[[#This Row],[板材
色號]]</f>
        <v>0</v>
      </c>
      <c r="H133" t="str">
        <f ca="1">表格15[[#This Row],[板材
名稱]]</f>
        <v/>
      </c>
      <c r="I133" s="410">
        <f ca="1">表格15[[#This Row],[板材
才數]]</f>
        <v>0</v>
      </c>
    </row>
    <row r="134" spans="1:9" x14ac:dyDescent="0.25">
      <c r="A134">
        <f>表格15[[#This Row],[專案編號]]</f>
        <v>5013</v>
      </c>
      <c r="B134">
        <f ca="1">表格15[[#This Row],[產品名稱]]</f>
        <v>0</v>
      </c>
      <c r="C134">
        <f ca="1">表格15[[#This Row],[長]]</f>
        <v>0</v>
      </c>
      <c r="D134">
        <f ca="1">表格15[[#This Row],[寬]]</f>
        <v>0</v>
      </c>
      <c r="E134">
        <f ca="1">表格15[[#This Row],[厚]]</f>
        <v>0</v>
      </c>
      <c r="F134">
        <f ca="1">表格15[[#This Row],[生產
數量]]</f>
        <v>0</v>
      </c>
      <c r="G134">
        <f ca="1">表格15[[#This Row],[板材
色號]]</f>
        <v>0</v>
      </c>
      <c r="H134" t="str">
        <f ca="1">表格15[[#This Row],[板材
名稱]]</f>
        <v/>
      </c>
      <c r="I134" s="410">
        <f ca="1">表格15[[#This Row],[板材
才數]]</f>
        <v>0</v>
      </c>
    </row>
    <row r="135" spans="1:9" x14ac:dyDescent="0.25">
      <c r="A135">
        <f>表格15[[#This Row],[專案編號]]</f>
        <v>5014</v>
      </c>
      <c r="B135">
        <f ca="1">表格15[[#This Row],[產品名稱]]</f>
        <v>0</v>
      </c>
      <c r="C135">
        <f ca="1">表格15[[#This Row],[長]]</f>
        <v>0</v>
      </c>
      <c r="D135">
        <f ca="1">表格15[[#This Row],[寬]]</f>
        <v>0</v>
      </c>
      <c r="E135">
        <f ca="1">表格15[[#This Row],[厚]]</f>
        <v>0</v>
      </c>
      <c r="F135">
        <f ca="1">表格15[[#This Row],[生產
數量]]</f>
        <v>0</v>
      </c>
      <c r="G135">
        <f ca="1">表格15[[#This Row],[板材
色號]]</f>
        <v>0</v>
      </c>
      <c r="H135" t="str">
        <f ca="1">表格15[[#This Row],[板材
名稱]]</f>
        <v/>
      </c>
      <c r="I135" s="410">
        <f ca="1">表格15[[#This Row],[板材
才數]]</f>
        <v>0</v>
      </c>
    </row>
    <row r="136" spans="1:9" x14ac:dyDescent="0.25">
      <c r="A136">
        <f>表格15[[#This Row],[專案編號]]</f>
        <v>5015</v>
      </c>
      <c r="B136">
        <f ca="1">表格15[[#This Row],[產品名稱]]</f>
        <v>0</v>
      </c>
      <c r="C136">
        <f ca="1">表格15[[#This Row],[長]]</f>
        <v>0</v>
      </c>
      <c r="D136">
        <f ca="1">表格15[[#This Row],[寬]]</f>
        <v>0</v>
      </c>
      <c r="E136">
        <f ca="1">表格15[[#This Row],[厚]]</f>
        <v>0</v>
      </c>
      <c r="F136">
        <f ca="1">表格15[[#This Row],[生產
數量]]</f>
        <v>0</v>
      </c>
      <c r="G136">
        <f ca="1">表格15[[#This Row],[板材
色號]]</f>
        <v>0</v>
      </c>
      <c r="H136" t="str">
        <f ca="1">表格15[[#This Row],[板材
名稱]]</f>
        <v/>
      </c>
      <c r="I136" s="410">
        <f ca="1">表格15[[#This Row],[板材
才數]]</f>
        <v>0</v>
      </c>
    </row>
    <row r="137" spans="1:9" x14ac:dyDescent="0.25">
      <c r="A137">
        <f>表格15[[#This Row],[專案編號]]</f>
        <v>5016</v>
      </c>
      <c r="B137">
        <f ca="1">表格15[[#This Row],[產品名稱]]</f>
        <v>0</v>
      </c>
      <c r="C137">
        <f ca="1">表格15[[#This Row],[長]]</f>
        <v>0</v>
      </c>
      <c r="D137">
        <f ca="1">表格15[[#This Row],[寬]]</f>
        <v>0</v>
      </c>
      <c r="E137">
        <f ca="1">表格15[[#This Row],[厚]]</f>
        <v>0</v>
      </c>
      <c r="F137">
        <f ca="1">表格15[[#This Row],[生產
數量]]</f>
        <v>0</v>
      </c>
      <c r="G137">
        <f ca="1">表格15[[#This Row],[板材
色號]]</f>
        <v>0</v>
      </c>
      <c r="H137" t="str">
        <f ca="1">表格15[[#This Row],[板材
名稱]]</f>
        <v/>
      </c>
      <c r="I137" s="410">
        <f ca="1">表格15[[#This Row],[板材
才數]]</f>
        <v>0</v>
      </c>
    </row>
    <row r="138" spans="1:9" x14ac:dyDescent="0.25">
      <c r="A138">
        <f>表格15[[#This Row],[專案編號]]</f>
        <v>5017</v>
      </c>
      <c r="B138">
        <f ca="1">表格15[[#This Row],[產品名稱]]</f>
        <v>0</v>
      </c>
      <c r="C138">
        <f ca="1">表格15[[#This Row],[長]]</f>
        <v>0</v>
      </c>
      <c r="D138">
        <f ca="1">表格15[[#This Row],[寬]]</f>
        <v>0</v>
      </c>
      <c r="E138">
        <f ca="1">表格15[[#This Row],[厚]]</f>
        <v>0</v>
      </c>
      <c r="F138">
        <f ca="1">表格15[[#This Row],[生產
數量]]</f>
        <v>0</v>
      </c>
      <c r="G138">
        <f ca="1">表格15[[#This Row],[板材
色號]]</f>
        <v>0</v>
      </c>
      <c r="H138" t="str">
        <f ca="1">表格15[[#This Row],[板材
名稱]]</f>
        <v/>
      </c>
      <c r="I138" s="410">
        <f ca="1">表格15[[#This Row],[板材
才數]]</f>
        <v>0</v>
      </c>
    </row>
    <row r="139" spans="1:9" x14ac:dyDescent="0.25">
      <c r="A139">
        <f>表格15[[#This Row],[專案編號]]</f>
        <v>5018</v>
      </c>
      <c r="B139">
        <f ca="1">表格15[[#This Row],[產品名稱]]</f>
        <v>0</v>
      </c>
      <c r="C139">
        <f ca="1">表格15[[#This Row],[長]]</f>
        <v>0</v>
      </c>
      <c r="D139">
        <f ca="1">表格15[[#This Row],[寬]]</f>
        <v>0</v>
      </c>
      <c r="E139">
        <f ca="1">表格15[[#This Row],[厚]]</f>
        <v>0</v>
      </c>
      <c r="F139">
        <f ca="1">表格15[[#This Row],[生產
數量]]</f>
        <v>0</v>
      </c>
      <c r="G139">
        <f ca="1">表格15[[#This Row],[板材
色號]]</f>
        <v>0</v>
      </c>
      <c r="H139" t="str">
        <f ca="1">表格15[[#This Row],[板材
名稱]]</f>
        <v/>
      </c>
      <c r="I139" s="410">
        <f ca="1">表格15[[#This Row],[板材
才數]]</f>
        <v>0</v>
      </c>
    </row>
    <row r="140" spans="1:9" x14ac:dyDescent="0.25">
      <c r="A140">
        <f>表格15[[#This Row],[專案編號]]</f>
        <v>5019</v>
      </c>
      <c r="B140">
        <f ca="1">表格15[[#This Row],[產品名稱]]</f>
        <v>0</v>
      </c>
      <c r="C140">
        <f ca="1">表格15[[#This Row],[長]]</f>
        <v>0</v>
      </c>
      <c r="D140">
        <f ca="1">表格15[[#This Row],[寬]]</f>
        <v>0</v>
      </c>
      <c r="E140">
        <f ca="1">表格15[[#This Row],[厚]]</f>
        <v>0</v>
      </c>
      <c r="F140">
        <f ca="1">表格15[[#This Row],[生產
數量]]</f>
        <v>0</v>
      </c>
      <c r="G140">
        <f ca="1">表格15[[#This Row],[板材
色號]]</f>
        <v>0</v>
      </c>
      <c r="H140" t="str">
        <f ca="1">表格15[[#This Row],[板材
名稱]]</f>
        <v/>
      </c>
      <c r="I140" s="410">
        <f ca="1">表格15[[#This Row],[板材
才數]]</f>
        <v>0</v>
      </c>
    </row>
    <row r="141" spans="1:9" x14ac:dyDescent="0.25">
      <c r="A141">
        <f>表格15[[#This Row],[專案編號]]</f>
        <v>5020</v>
      </c>
      <c r="B141">
        <f ca="1">表格15[[#This Row],[產品名稱]]</f>
        <v>0</v>
      </c>
      <c r="C141">
        <f ca="1">表格15[[#This Row],[長]]</f>
        <v>0</v>
      </c>
      <c r="D141">
        <f ca="1">表格15[[#This Row],[寬]]</f>
        <v>0</v>
      </c>
      <c r="E141">
        <f ca="1">表格15[[#This Row],[厚]]</f>
        <v>0</v>
      </c>
      <c r="F141">
        <f ca="1">表格15[[#This Row],[生產
數量]]</f>
        <v>0</v>
      </c>
      <c r="G141">
        <f ca="1">表格15[[#This Row],[板材
色號]]</f>
        <v>0</v>
      </c>
      <c r="H141" t="str">
        <f ca="1">表格15[[#This Row],[板材
名稱]]</f>
        <v/>
      </c>
      <c r="I141" s="410">
        <f ca="1">表格15[[#This Row],[板材
才數]]</f>
        <v>0</v>
      </c>
    </row>
    <row r="142" spans="1:9" x14ac:dyDescent="0.25">
      <c r="A142">
        <f>表格15[[#This Row],[專案編號]]</f>
        <v>5021</v>
      </c>
      <c r="B142">
        <f ca="1">表格15[[#This Row],[產品名稱]]</f>
        <v>0</v>
      </c>
      <c r="C142">
        <f ca="1">表格15[[#This Row],[長]]</f>
        <v>0</v>
      </c>
      <c r="D142">
        <f ca="1">表格15[[#This Row],[寬]]</f>
        <v>0</v>
      </c>
      <c r="E142">
        <f ca="1">表格15[[#This Row],[厚]]</f>
        <v>0</v>
      </c>
      <c r="F142">
        <f ca="1">表格15[[#This Row],[生產
數量]]</f>
        <v>0</v>
      </c>
      <c r="G142">
        <f ca="1">表格15[[#This Row],[板材
色號]]</f>
        <v>0</v>
      </c>
      <c r="H142" t="str">
        <f ca="1">表格15[[#This Row],[板材
名稱]]</f>
        <v/>
      </c>
      <c r="I142" s="410">
        <f ca="1">表格15[[#This Row],[板材
才數]]</f>
        <v>0</v>
      </c>
    </row>
    <row r="143" spans="1:9" x14ac:dyDescent="0.25">
      <c r="A143">
        <f>表格15[[#This Row],[專案編號]]</f>
        <v>5022</v>
      </c>
      <c r="B143">
        <f ca="1">表格15[[#This Row],[產品名稱]]</f>
        <v>0</v>
      </c>
      <c r="C143">
        <f ca="1">表格15[[#This Row],[長]]</f>
        <v>0</v>
      </c>
      <c r="D143">
        <f ca="1">表格15[[#This Row],[寬]]</f>
        <v>0</v>
      </c>
      <c r="E143">
        <f ca="1">表格15[[#This Row],[厚]]</f>
        <v>0</v>
      </c>
      <c r="F143">
        <f ca="1">表格15[[#This Row],[生產
數量]]</f>
        <v>0</v>
      </c>
      <c r="G143">
        <f ca="1">表格15[[#This Row],[板材
色號]]</f>
        <v>0</v>
      </c>
      <c r="H143" t="str">
        <f ca="1">表格15[[#This Row],[板材
名稱]]</f>
        <v/>
      </c>
      <c r="I143" s="410">
        <f ca="1">表格15[[#This Row],[板材
才數]]</f>
        <v>0</v>
      </c>
    </row>
    <row r="144" spans="1:9" x14ac:dyDescent="0.25">
      <c r="A144">
        <f>表格15[[#This Row],[專案編號]]</f>
        <v>5023</v>
      </c>
      <c r="B144">
        <f ca="1">表格15[[#This Row],[產品名稱]]</f>
        <v>0</v>
      </c>
      <c r="C144">
        <f ca="1">表格15[[#This Row],[長]]</f>
        <v>0</v>
      </c>
      <c r="D144">
        <f ca="1">表格15[[#This Row],[寬]]</f>
        <v>0</v>
      </c>
      <c r="E144">
        <f ca="1">表格15[[#This Row],[厚]]</f>
        <v>0</v>
      </c>
      <c r="F144">
        <f ca="1">表格15[[#This Row],[生產
數量]]</f>
        <v>0</v>
      </c>
      <c r="G144">
        <f ca="1">表格15[[#This Row],[板材
色號]]</f>
        <v>0</v>
      </c>
      <c r="H144" t="str">
        <f ca="1">表格15[[#This Row],[板材
名稱]]</f>
        <v/>
      </c>
      <c r="I144" s="410">
        <f ca="1">表格15[[#This Row],[板材
才數]]</f>
        <v>0</v>
      </c>
    </row>
    <row r="145" spans="1:9" x14ac:dyDescent="0.25">
      <c r="A145">
        <f>表格15[[#This Row],[專案編號]]</f>
        <v>5024</v>
      </c>
      <c r="B145">
        <f ca="1">表格15[[#This Row],[產品名稱]]</f>
        <v>0</v>
      </c>
      <c r="C145">
        <f ca="1">表格15[[#This Row],[長]]</f>
        <v>0</v>
      </c>
      <c r="D145">
        <f ca="1">表格15[[#This Row],[寬]]</f>
        <v>0</v>
      </c>
      <c r="E145">
        <f ca="1">表格15[[#This Row],[厚]]</f>
        <v>0</v>
      </c>
      <c r="F145">
        <f ca="1">表格15[[#This Row],[生產
數量]]</f>
        <v>0</v>
      </c>
      <c r="G145">
        <f ca="1">表格15[[#This Row],[板材
色號]]</f>
        <v>0</v>
      </c>
      <c r="H145" t="str">
        <f ca="1">表格15[[#This Row],[板材
名稱]]</f>
        <v/>
      </c>
      <c r="I145" s="410">
        <f ca="1">表格15[[#This Row],[板材
才數]]</f>
        <v>0</v>
      </c>
    </row>
    <row r="146" spans="1:9" x14ac:dyDescent="0.25">
      <c r="A146">
        <f>表格15[[#This Row],[專案編號]]</f>
        <v>5025</v>
      </c>
      <c r="B146">
        <f ca="1">表格15[[#This Row],[產品名稱]]</f>
        <v>0</v>
      </c>
      <c r="C146">
        <f ca="1">表格15[[#This Row],[長]]</f>
        <v>0</v>
      </c>
      <c r="D146">
        <f ca="1">表格15[[#This Row],[寬]]</f>
        <v>0</v>
      </c>
      <c r="E146">
        <f ca="1">表格15[[#This Row],[厚]]</f>
        <v>0</v>
      </c>
      <c r="F146">
        <f ca="1">表格15[[#This Row],[生產
數量]]</f>
        <v>0</v>
      </c>
      <c r="G146">
        <f ca="1">表格15[[#This Row],[板材
色號]]</f>
        <v>0</v>
      </c>
      <c r="H146" t="str">
        <f ca="1">表格15[[#This Row],[板材
名稱]]</f>
        <v/>
      </c>
      <c r="I146" s="410">
        <f ca="1">表格15[[#This Row],[板材
才數]]</f>
        <v>0</v>
      </c>
    </row>
    <row r="147" spans="1:9" x14ac:dyDescent="0.25">
      <c r="A147">
        <f>表格15[[#This Row],[專案編號]]</f>
        <v>5026</v>
      </c>
      <c r="B147">
        <f ca="1">表格15[[#This Row],[產品名稱]]</f>
        <v>0</v>
      </c>
      <c r="C147">
        <f ca="1">表格15[[#This Row],[長]]</f>
        <v>0</v>
      </c>
      <c r="D147">
        <f ca="1">表格15[[#This Row],[寬]]</f>
        <v>0</v>
      </c>
      <c r="E147">
        <f ca="1">表格15[[#This Row],[厚]]</f>
        <v>0</v>
      </c>
      <c r="F147">
        <f ca="1">表格15[[#This Row],[生產
數量]]</f>
        <v>0</v>
      </c>
      <c r="G147">
        <f ca="1">表格15[[#This Row],[板材
色號]]</f>
        <v>0</v>
      </c>
      <c r="H147" t="str">
        <f ca="1">表格15[[#This Row],[板材
名稱]]</f>
        <v/>
      </c>
      <c r="I147" s="410">
        <f ca="1">表格15[[#This Row],[板材
才數]]</f>
        <v>0</v>
      </c>
    </row>
    <row r="148" spans="1:9" x14ac:dyDescent="0.25">
      <c r="A148">
        <f>表格15[[#This Row],[專案編號]]</f>
        <v>5027</v>
      </c>
      <c r="B148">
        <f ca="1">表格15[[#This Row],[產品名稱]]</f>
        <v>0</v>
      </c>
      <c r="C148">
        <f ca="1">表格15[[#This Row],[長]]</f>
        <v>0</v>
      </c>
      <c r="D148">
        <f ca="1">表格15[[#This Row],[寬]]</f>
        <v>0</v>
      </c>
      <c r="E148">
        <f ca="1">表格15[[#This Row],[厚]]</f>
        <v>0</v>
      </c>
      <c r="F148">
        <f ca="1">表格15[[#This Row],[生產
數量]]</f>
        <v>0</v>
      </c>
      <c r="G148">
        <f ca="1">表格15[[#This Row],[板材
色號]]</f>
        <v>0</v>
      </c>
      <c r="H148" t="str">
        <f ca="1">表格15[[#This Row],[板材
名稱]]</f>
        <v/>
      </c>
      <c r="I148" s="410">
        <f ca="1">表格15[[#This Row],[板材
才數]]</f>
        <v>0</v>
      </c>
    </row>
    <row r="149" spans="1:9" x14ac:dyDescent="0.25">
      <c r="A149">
        <f>表格15[[#This Row],[專案編號]]</f>
        <v>5028</v>
      </c>
      <c r="B149">
        <f ca="1">表格15[[#This Row],[產品名稱]]</f>
        <v>0</v>
      </c>
      <c r="C149">
        <f ca="1">表格15[[#This Row],[長]]</f>
        <v>0</v>
      </c>
      <c r="D149">
        <f ca="1">表格15[[#This Row],[寬]]</f>
        <v>0</v>
      </c>
      <c r="E149">
        <f ca="1">表格15[[#This Row],[厚]]</f>
        <v>0</v>
      </c>
      <c r="F149">
        <f ca="1">表格15[[#This Row],[生產
數量]]</f>
        <v>0</v>
      </c>
      <c r="G149">
        <f ca="1">表格15[[#This Row],[板材
色號]]</f>
        <v>0</v>
      </c>
      <c r="H149" t="str">
        <f ca="1">表格15[[#This Row],[板材
名稱]]</f>
        <v/>
      </c>
      <c r="I149" s="410">
        <f ca="1">表格15[[#This Row],[板材
才數]]</f>
        <v>0</v>
      </c>
    </row>
    <row r="150" spans="1:9" x14ac:dyDescent="0.25">
      <c r="A150">
        <f>表格15[[#This Row],[專案編號]]</f>
        <v>5029</v>
      </c>
      <c r="B150">
        <f ca="1">表格15[[#This Row],[產品名稱]]</f>
        <v>0</v>
      </c>
      <c r="C150">
        <f ca="1">表格15[[#This Row],[長]]</f>
        <v>0</v>
      </c>
      <c r="D150">
        <f ca="1">表格15[[#This Row],[寬]]</f>
        <v>0</v>
      </c>
      <c r="E150">
        <f ca="1">表格15[[#This Row],[厚]]</f>
        <v>0</v>
      </c>
      <c r="F150">
        <f ca="1">表格15[[#This Row],[生產
數量]]</f>
        <v>0</v>
      </c>
      <c r="G150">
        <f ca="1">表格15[[#This Row],[板材
色號]]</f>
        <v>0</v>
      </c>
      <c r="H150" t="str">
        <f ca="1">表格15[[#This Row],[板材
名稱]]</f>
        <v/>
      </c>
      <c r="I150" s="410">
        <f ca="1">表格15[[#This Row],[板材
才數]]</f>
        <v>0</v>
      </c>
    </row>
    <row r="151" spans="1:9" x14ac:dyDescent="0.25">
      <c r="A151">
        <f>表格15[[#This Row],[專案編號]]</f>
        <v>5030</v>
      </c>
      <c r="B151">
        <f ca="1">表格15[[#This Row],[產品名稱]]</f>
        <v>0</v>
      </c>
      <c r="C151">
        <f ca="1">表格15[[#This Row],[長]]</f>
        <v>0</v>
      </c>
      <c r="D151">
        <f ca="1">表格15[[#This Row],[寬]]</f>
        <v>0</v>
      </c>
      <c r="E151">
        <f ca="1">表格15[[#This Row],[厚]]</f>
        <v>0</v>
      </c>
      <c r="F151">
        <f ca="1">表格15[[#This Row],[生產
數量]]</f>
        <v>0</v>
      </c>
      <c r="G151">
        <f ca="1">表格15[[#This Row],[板材
色號]]</f>
        <v>0</v>
      </c>
      <c r="H151" t="str">
        <f ca="1">表格15[[#This Row],[板材
名稱]]</f>
        <v/>
      </c>
      <c r="I151" s="410">
        <f ca="1">表格15[[#This Row],[板材
才數]]</f>
        <v>0</v>
      </c>
    </row>
    <row r="152" spans="1:9" x14ac:dyDescent="0.25">
      <c r="A152">
        <f>表格15[[#This Row],[專案編號]]</f>
        <v>6001</v>
      </c>
      <c r="B152" t="str">
        <f ca="1">表格15[[#This Row],[產品名稱]]</f>
        <v>頂板</v>
      </c>
      <c r="C152">
        <f ca="1">表格15[[#This Row],[長]]</f>
        <v>-36</v>
      </c>
      <c r="D152">
        <f ca="1">表格15[[#This Row],[寬]]</f>
        <v>0</v>
      </c>
      <c r="E152">
        <f ca="1">表格15[[#This Row],[厚]]</f>
        <v>18</v>
      </c>
      <c r="F152">
        <f ca="1">表格15[[#This Row],[生產
數量]]</f>
        <v>0</v>
      </c>
      <c r="G152">
        <f ca="1">表格15[[#This Row],[板材
色號]]</f>
        <v>0</v>
      </c>
      <c r="H152" t="str">
        <f ca="1">表格15[[#This Row],[板材
名稱]]</f>
        <v/>
      </c>
      <c r="I152" s="410">
        <f ca="1">表格15[[#This Row],[板材
才數]]</f>
        <v>0</v>
      </c>
    </row>
    <row r="153" spans="1:9" x14ac:dyDescent="0.25">
      <c r="A153">
        <f>表格15[[#This Row],[專案編號]]</f>
        <v>6002</v>
      </c>
      <c r="B153" t="str">
        <f ca="1">表格15[[#This Row],[產品名稱]]</f>
        <v>底板</v>
      </c>
      <c r="C153">
        <f ca="1">表格15[[#This Row],[長]]</f>
        <v>-36</v>
      </c>
      <c r="D153">
        <f ca="1">表格15[[#This Row],[寬]]</f>
        <v>0</v>
      </c>
      <c r="E153">
        <f ca="1">表格15[[#This Row],[厚]]</f>
        <v>18</v>
      </c>
      <c r="F153">
        <f ca="1">表格15[[#This Row],[生產
數量]]</f>
        <v>0</v>
      </c>
      <c r="G153">
        <f ca="1">表格15[[#This Row],[板材
色號]]</f>
        <v>0</v>
      </c>
      <c r="H153" t="str">
        <f ca="1">表格15[[#This Row],[板材
名稱]]</f>
        <v/>
      </c>
      <c r="I153" s="410">
        <f ca="1">表格15[[#This Row],[板材
才數]]</f>
        <v>0</v>
      </c>
    </row>
    <row r="154" spans="1:9" x14ac:dyDescent="0.25">
      <c r="A154">
        <f>表格15[[#This Row],[專案編號]]</f>
        <v>6003</v>
      </c>
      <c r="B154" t="str">
        <f ca="1">表格15[[#This Row],[產品名稱]]</f>
        <v>左側板</v>
      </c>
      <c r="C154">
        <f ca="1">表格15[[#This Row],[長]]</f>
        <v>0</v>
      </c>
      <c r="D154">
        <f ca="1">表格15[[#This Row],[寬]]</f>
        <v>0</v>
      </c>
      <c r="E154">
        <f ca="1">表格15[[#This Row],[厚]]</f>
        <v>18</v>
      </c>
      <c r="F154">
        <f ca="1">表格15[[#This Row],[生產
數量]]</f>
        <v>0</v>
      </c>
      <c r="G154">
        <f ca="1">表格15[[#This Row],[板材
色號]]</f>
        <v>0</v>
      </c>
      <c r="H154" t="str">
        <f ca="1">表格15[[#This Row],[板材
名稱]]</f>
        <v/>
      </c>
      <c r="I154" s="410">
        <f ca="1">表格15[[#This Row],[板材
才數]]</f>
        <v>0</v>
      </c>
    </row>
    <row r="155" spans="1:9" x14ac:dyDescent="0.25">
      <c r="A155">
        <f>表格15[[#This Row],[專案編號]]</f>
        <v>6004</v>
      </c>
      <c r="B155" t="str">
        <f ca="1">表格15[[#This Row],[產品名稱]]</f>
        <v>右側板</v>
      </c>
      <c r="C155">
        <f ca="1">表格15[[#This Row],[長]]</f>
        <v>0</v>
      </c>
      <c r="D155">
        <f ca="1">表格15[[#This Row],[寬]]</f>
        <v>0</v>
      </c>
      <c r="E155">
        <f ca="1">表格15[[#This Row],[厚]]</f>
        <v>18</v>
      </c>
      <c r="F155">
        <f ca="1">表格15[[#This Row],[生產
數量]]</f>
        <v>0</v>
      </c>
      <c r="G155">
        <f ca="1">表格15[[#This Row],[板材
色號]]</f>
        <v>0</v>
      </c>
      <c r="H155" t="str">
        <f ca="1">表格15[[#This Row],[板材
名稱]]</f>
        <v/>
      </c>
      <c r="I155" s="410">
        <f ca="1">表格15[[#This Row],[板材
才數]]</f>
        <v>0</v>
      </c>
    </row>
    <row r="156" spans="1:9" x14ac:dyDescent="0.25">
      <c r="A156">
        <f>表格15[[#This Row],[專案編號]]</f>
        <v>6005</v>
      </c>
      <c r="B156" t="str">
        <f ca="1">表格15[[#This Row],[產品名稱]]</f>
        <v>背板</v>
      </c>
      <c r="C156">
        <f ca="1">表格15[[#This Row],[長]]</f>
        <v>-22</v>
      </c>
      <c r="D156">
        <f ca="1">表格15[[#This Row],[寬]]</f>
        <v>-22</v>
      </c>
      <c r="E156">
        <f ca="1">表格15[[#This Row],[厚]]</f>
        <v>4</v>
      </c>
      <c r="F156">
        <f ca="1">表格15[[#This Row],[生產
數量]]</f>
        <v>0</v>
      </c>
      <c r="G156">
        <f ca="1">表格15[[#This Row],[板材
色號]]</f>
        <v>0</v>
      </c>
      <c r="H156" t="str">
        <f ca="1">表格15[[#This Row],[板材
名稱]]</f>
        <v/>
      </c>
      <c r="I156" s="410">
        <f ca="1">表格15[[#This Row],[板材
才數]]</f>
        <v>0</v>
      </c>
    </row>
    <row r="157" spans="1:9" x14ac:dyDescent="0.25">
      <c r="A157">
        <f>表格15[[#This Row],[專案編號]]</f>
        <v>6006</v>
      </c>
      <c r="B157" t="str">
        <f ca="1">表格15[[#This Row],[產品名稱]]</f>
        <v>背拉桿</v>
      </c>
      <c r="C157">
        <f ca="1">表格15[[#This Row],[長]]</f>
        <v>-36</v>
      </c>
      <c r="D157">
        <f ca="1">表格15[[#This Row],[寬]]</f>
        <v>120</v>
      </c>
      <c r="E157">
        <f ca="1">表格15[[#This Row],[厚]]</f>
        <v>18</v>
      </c>
      <c r="F157">
        <f ca="1">表格15[[#This Row],[生產
數量]]</f>
        <v>0</v>
      </c>
      <c r="G157">
        <f ca="1">表格15[[#This Row],[板材
色號]]</f>
        <v>0</v>
      </c>
      <c r="H157" t="str">
        <f ca="1">表格15[[#This Row],[板材
名稱]]</f>
        <v/>
      </c>
      <c r="I157" s="410">
        <f ca="1">表格15[[#This Row],[板材
才數]]</f>
        <v>0</v>
      </c>
    </row>
    <row r="158" spans="1:9" x14ac:dyDescent="0.25">
      <c r="A158">
        <f>表格15[[#This Row],[專案編號]]</f>
        <v>6007</v>
      </c>
      <c r="B158" t="str">
        <f ca="1">表格15[[#This Row],[產品名稱]]</f>
        <v>中立板</v>
      </c>
      <c r="C158">
        <f ca="1">表格15[[#This Row],[長]]</f>
        <v>-36</v>
      </c>
      <c r="D158">
        <f ca="1">表格15[[#This Row],[寬]]</f>
        <v>-22</v>
      </c>
      <c r="E158">
        <f ca="1">表格15[[#This Row],[厚]]</f>
        <v>18</v>
      </c>
      <c r="F158">
        <f ca="1">表格15[[#This Row],[生產
數量]]</f>
        <v>0</v>
      </c>
      <c r="G158">
        <f ca="1">表格15[[#This Row],[板材
色號]]</f>
        <v>0</v>
      </c>
      <c r="H158" t="str">
        <f ca="1">表格15[[#This Row],[板材
名稱]]</f>
        <v/>
      </c>
      <c r="I158" s="410">
        <f ca="1">表格15[[#This Row],[板材
才數]]</f>
        <v>0</v>
      </c>
    </row>
    <row r="159" spans="1:9" x14ac:dyDescent="0.25">
      <c r="A159">
        <f>表格15[[#This Row],[專案編號]]</f>
        <v>6008</v>
      </c>
      <c r="B159" t="str">
        <f ca="1">表格15[[#This Row],[產品名稱]]</f>
        <v>活隔</v>
      </c>
      <c r="C159">
        <f ca="1">表格15[[#This Row],[長]]</f>
        <v>0</v>
      </c>
      <c r="D159">
        <f ca="1">表格15[[#This Row],[寬]]</f>
        <v>-32</v>
      </c>
      <c r="E159">
        <f ca="1">表格15[[#This Row],[厚]]</f>
        <v>18</v>
      </c>
      <c r="F159">
        <f ca="1">表格15[[#This Row],[生產
數量]]</f>
        <v>0</v>
      </c>
      <c r="G159">
        <f ca="1">表格15[[#This Row],[板材
色號]]</f>
        <v>0</v>
      </c>
      <c r="H159" t="str">
        <f ca="1">表格15[[#This Row],[板材
名稱]]</f>
        <v/>
      </c>
      <c r="I159" s="410">
        <f ca="1">表格15[[#This Row],[板材
才數]]</f>
        <v>0</v>
      </c>
    </row>
    <row r="160" spans="1:9" x14ac:dyDescent="0.25">
      <c r="A160">
        <f>表格15[[#This Row],[專案編號]]</f>
        <v>6009</v>
      </c>
      <c r="B160" t="str">
        <f ca="1">表格15[[#This Row],[產品名稱]]</f>
        <v>固隔</v>
      </c>
      <c r="C160">
        <f ca="1">表格15[[#This Row],[長]]</f>
        <v>0</v>
      </c>
      <c r="D160">
        <f ca="1">表格15[[#This Row],[寬]]</f>
        <v>-22</v>
      </c>
      <c r="E160">
        <f ca="1">表格15[[#This Row],[厚]]</f>
        <v>18</v>
      </c>
      <c r="F160">
        <f ca="1">表格15[[#This Row],[生產
數量]]</f>
        <v>0</v>
      </c>
      <c r="G160">
        <f ca="1">表格15[[#This Row],[板材
色號]]</f>
        <v>0</v>
      </c>
      <c r="H160" t="str">
        <f ca="1">表格15[[#This Row],[板材
名稱]]</f>
        <v/>
      </c>
      <c r="I160" s="410">
        <f ca="1">表格15[[#This Row],[板材
才數]]</f>
        <v>0</v>
      </c>
    </row>
    <row r="161" spans="1:9" x14ac:dyDescent="0.25">
      <c r="A161">
        <f>表格15[[#This Row],[專案編號]]</f>
        <v>6010</v>
      </c>
      <c r="B161" t="str">
        <f ca="1">表格15[[#This Row],[產品名稱]]</f>
        <v>左門板</v>
      </c>
      <c r="C161">
        <f ca="1">表格15[[#This Row],[長]]</f>
        <v>0</v>
      </c>
      <c r="D161">
        <f ca="1">表格15[[#This Row],[寬]]</f>
        <v>-4</v>
      </c>
      <c r="E161">
        <f ca="1">表格15[[#This Row],[厚]]</f>
        <v>18</v>
      </c>
      <c r="F161">
        <f ca="1">表格15[[#This Row],[生產
數量]]</f>
        <v>0</v>
      </c>
      <c r="G161">
        <f ca="1">表格15[[#This Row],[板材
色號]]</f>
        <v>0</v>
      </c>
      <c r="H161" t="str">
        <f ca="1">表格15[[#This Row],[板材
名稱]]</f>
        <v/>
      </c>
      <c r="I161" s="410">
        <f ca="1">表格15[[#This Row],[板材
才數]]</f>
        <v>0</v>
      </c>
    </row>
    <row r="162" spans="1:9" x14ac:dyDescent="0.25">
      <c r="A162">
        <f>表格15[[#This Row],[專案編號]]</f>
        <v>6011</v>
      </c>
      <c r="B162" t="str">
        <f ca="1">表格15[[#This Row],[產品名稱]]</f>
        <v>右門板</v>
      </c>
      <c r="C162">
        <f ca="1">表格15[[#This Row],[長]]</f>
        <v>0</v>
      </c>
      <c r="D162">
        <f ca="1">表格15[[#This Row],[寬]]</f>
        <v>-4</v>
      </c>
      <c r="E162">
        <f ca="1">表格15[[#This Row],[厚]]</f>
        <v>18</v>
      </c>
      <c r="F162">
        <f ca="1">表格15[[#This Row],[生產
數量]]</f>
        <v>0</v>
      </c>
      <c r="G162">
        <f ca="1">表格15[[#This Row],[板材
色號]]</f>
        <v>0</v>
      </c>
      <c r="H162" t="str">
        <f ca="1">表格15[[#This Row],[板材
名稱]]</f>
        <v/>
      </c>
      <c r="I162" s="410">
        <f ca="1">表格15[[#This Row],[板材
才數]]</f>
        <v>0</v>
      </c>
    </row>
    <row r="163" spans="1:9" x14ac:dyDescent="0.25">
      <c r="A163">
        <f>表格15[[#This Row],[專案編號]]</f>
        <v>6012</v>
      </c>
      <c r="B163">
        <f ca="1">表格15[[#This Row],[產品名稱]]</f>
        <v>0</v>
      </c>
      <c r="C163">
        <f ca="1">表格15[[#This Row],[長]]</f>
        <v>0</v>
      </c>
      <c r="D163">
        <f ca="1">表格15[[#This Row],[寬]]</f>
        <v>0</v>
      </c>
      <c r="E163">
        <f ca="1">表格15[[#This Row],[厚]]</f>
        <v>0</v>
      </c>
      <c r="F163">
        <f ca="1">表格15[[#This Row],[生產
數量]]</f>
        <v>0</v>
      </c>
      <c r="G163">
        <f ca="1">表格15[[#This Row],[板材
色號]]</f>
        <v>0</v>
      </c>
      <c r="H163" t="str">
        <f ca="1">表格15[[#This Row],[板材
名稱]]</f>
        <v/>
      </c>
      <c r="I163" s="410">
        <f ca="1">表格15[[#This Row],[板材
才數]]</f>
        <v>0</v>
      </c>
    </row>
    <row r="164" spans="1:9" x14ac:dyDescent="0.25">
      <c r="A164">
        <f>表格15[[#This Row],[專案編號]]</f>
        <v>6013</v>
      </c>
      <c r="B164">
        <f ca="1">表格15[[#This Row],[產品名稱]]</f>
        <v>0</v>
      </c>
      <c r="C164">
        <f ca="1">表格15[[#This Row],[長]]</f>
        <v>0</v>
      </c>
      <c r="D164">
        <f ca="1">表格15[[#This Row],[寬]]</f>
        <v>0</v>
      </c>
      <c r="E164">
        <f ca="1">表格15[[#This Row],[厚]]</f>
        <v>0</v>
      </c>
      <c r="F164">
        <f ca="1">表格15[[#This Row],[生產
數量]]</f>
        <v>0</v>
      </c>
      <c r="G164">
        <f ca="1">表格15[[#This Row],[板材
色號]]</f>
        <v>0</v>
      </c>
      <c r="H164" t="str">
        <f ca="1">表格15[[#This Row],[板材
名稱]]</f>
        <v/>
      </c>
      <c r="I164" s="410">
        <f ca="1">表格15[[#This Row],[板材
才數]]</f>
        <v>0</v>
      </c>
    </row>
    <row r="165" spans="1:9" x14ac:dyDescent="0.25">
      <c r="A165">
        <f>表格15[[#This Row],[專案編號]]</f>
        <v>6014</v>
      </c>
      <c r="B165">
        <f ca="1">表格15[[#This Row],[產品名稱]]</f>
        <v>0</v>
      </c>
      <c r="C165">
        <f ca="1">表格15[[#This Row],[長]]</f>
        <v>0</v>
      </c>
      <c r="D165">
        <f ca="1">表格15[[#This Row],[寬]]</f>
        <v>0</v>
      </c>
      <c r="E165">
        <f ca="1">表格15[[#This Row],[厚]]</f>
        <v>0</v>
      </c>
      <c r="F165">
        <f ca="1">表格15[[#This Row],[生產
數量]]</f>
        <v>0</v>
      </c>
      <c r="G165">
        <f ca="1">表格15[[#This Row],[板材
色號]]</f>
        <v>0</v>
      </c>
      <c r="H165" t="str">
        <f ca="1">表格15[[#This Row],[板材
名稱]]</f>
        <v/>
      </c>
      <c r="I165" s="410">
        <f ca="1">表格15[[#This Row],[板材
才數]]</f>
        <v>0</v>
      </c>
    </row>
    <row r="166" spans="1:9" x14ac:dyDescent="0.25">
      <c r="A166">
        <f>表格15[[#This Row],[專案編號]]</f>
        <v>6015</v>
      </c>
      <c r="B166">
        <f ca="1">表格15[[#This Row],[產品名稱]]</f>
        <v>0</v>
      </c>
      <c r="C166">
        <f ca="1">表格15[[#This Row],[長]]</f>
        <v>0</v>
      </c>
      <c r="D166">
        <f ca="1">表格15[[#This Row],[寬]]</f>
        <v>0</v>
      </c>
      <c r="E166">
        <f ca="1">表格15[[#This Row],[厚]]</f>
        <v>0</v>
      </c>
      <c r="F166">
        <f ca="1">表格15[[#This Row],[生產
數量]]</f>
        <v>0</v>
      </c>
      <c r="G166">
        <f ca="1">表格15[[#This Row],[板材
色號]]</f>
        <v>0</v>
      </c>
      <c r="H166" t="str">
        <f ca="1">表格15[[#This Row],[板材
名稱]]</f>
        <v/>
      </c>
      <c r="I166" s="410">
        <f ca="1">表格15[[#This Row],[板材
才數]]</f>
        <v>0</v>
      </c>
    </row>
    <row r="167" spans="1:9" x14ac:dyDescent="0.25">
      <c r="A167">
        <f>表格15[[#This Row],[專案編號]]</f>
        <v>6016</v>
      </c>
      <c r="B167">
        <f ca="1">表格15[[#This Row],[產品名稱]]</f>
        <v>0</v>
      </c>
      <c r="C167">
        <f ca="1">表格15[[#This Row],[長]]</f>
        <v>0</v>
      </c>
      <c r="D167">
        <f ca="1">表格15[[#This Row],[寬]]</f>
        <v>0</v>
      </c>
      <c r="E167">
        <f ca="1">表格15[[#This Row],[厚]]</f>
        <v>0</v>
      </c>
      <c r="F167">
        <f ca="1">表格15[[#This Row],[生產
數量]]</f>
        <v>0</v>
      </c>
      <c r="G167">
        <f ca="1">表格15[[#This Row],[板材
色號]]</f>
        <v>0</v>
      </c>
      <c r="H167" t="str">
        <f ca="1">表格15[[#This Row],[板材
名稱]]</f>
        <v/>
      </c>
      <c r="I167" s="410">
        <f ca="1">表格15[[#This Row],[板材
才數]]</f>
        <v>0</v>
      </c>
    </row>
    <row r="168" spans="1:9" x14ac:dyDescent="0.25">
      <c r="A168">
        <f>表格15[[#This Row],[專案編號]]</f>
        <v>6017</v>
      </c>
      <c r="B168">
        <f ca="1">表格15[[#This Row],[產品名稱]]</f>
        <v>0</v>
      </c>
      <c r="C168">
        <f ca="1">表格15[[#This Row],[長]]</f>
        <v>0</v>
      </c>
      <c r="D168">
        <f ca="1">表格15[[#This Row],[寬]]</f>
        <v>0</v>
      </c>
      <c r="E168">
        <f ca="1">表格15[[#This Row],[厚]]</f>
        <v>0</v>
      </c>
      <c r="F168">
        <f ca="1">表格15[[#This Row],[生產
數量]]</f>
        <v>0</v>
      </c>
      <c r="G168">
        <f ca="1">表格15[[#This Row],[板材
色號]]</f>
        <v>0</v>
      </c>
      <c r="H168" t="str">
        <f ca="1">表格15[[#This Row],[板材
名稱]]</f>
        <v/>
      </c>
      <c r="I168" s="410">
        <f ca="1">表格15[[#This Row],[板材
才數]]</f>
        <v>0</v>
      </c>
    </row>
    <row r="169" spans="1:9" x14ac:dyDescent="0.25">
      <c r="A169">
        <f>表格15[[#This Row],[專案編號]]</f>
        <v>6018</v>
      </c>
      <c r="B169">
        <f ca="1">表格15[[#This Row],[產品名稱]]</f>
        <v>0</v>
      </c>
      <c r="C169">
        <f ca="1">表格15[[#This Row],[長]]</f>
        <v>0</v>
      </c>
      <c r="D169">
        <f ca="1">表格15[[#This Row],[寬]]</f>
        <v>0</v>
      </c>
      <c r="E169">
        <f ca="1">表格15[[#This Row],[厚]]</f>
        <v>0</v>
      </c>
      <c r="F169">
        <f ca="1">表格15[[#This Row],[生產
數量]]</f>
        <v>0</v>
      </c>
      <c r="G169">
        <f ca="1">表格15[[#This Row],[板材
色號]]</f>
        <v>0</v>
      </c>
      <c r="H169" t="str">
        <f ca="1">表格15[[#This Row],[板材
名稱]]</f>
        <v/>
      </c>
      <c r="I169" s="410">
        <f ca="1">表格15[[#This Row],[板材
才數]]</f>
        <v>0</v>
      </c>
    </row>
    <row r="170" spans="1:9" x14ac:dyDescent="0.25">
      <c r="A170">
        <f>表格15[[#This Row],[專案編號]]</f>
        <v>6019</v>
      </c>
      <c r="B170">
        <f ca="1">表格15[[#This Row],[產品名稱]]</f>
        <v>0</v>
      </c>
      <c r="C170">
        <f ca="1">表格15[[#This Row],[長]]</f>
        <v>0</v>
      </c>
      <c r="D170">
        <f ca="1">表格15[[#This Row],[寬]]</f>
        <v>0</v>
      </c>
      <c r="E170">
        <f ca="1">表格15[[#This Row],[厚]]</f>
        <v>0</v>
      </c>
      <c r="F170">
        <f ca="1">表格15[[#This Row],[生產
數量]]</f>
        <v>0</v>
      </c>
      <c r="G170">
        <f ca="1">表格15[[#This Row],[板材
色號]]</f>
        <v>0</v>
      </c>
      <c r="H170" t="str">
        <f ca="1">表格15[[#This Row],[板材
名稱]]</f>
        <v/>
      </c>
      <c r="I170" s="410">
        <f ca="1">表格15[[#This Row],[板材
才數]]</f>
        <v>0</v>
      </c>
    </row>
    <row r="171" spans="1:9" x14ac:dyDescent="0.25">
      <c r="A171">
        <f>表格15[[#This Row],[專案編號]]</f>
        <v>6020</v>
      </c>
      <c r="B171">
        <f ca="1">表格15[[#This Row],[產品名稱]]</f>
        <v>0</v>
      </c>
      <c r="C171">
        <f ca="1">表格15[[#This Row],[長]]</f>
        <v>0</v>
      </c>
      <c r="D171">
        <f ca="1">表格15[[#This Row],[寬]]</f>
        <v>0</v>
      </c>
      <c r="E171">
        <f ca="1">表格15[[#This Row],[厚]]</f>
        <v>0</v>
      </c>
      <c r="F171">
        <f ca="1">表格15[[#This Row],[生產
數量]]</f>
        <v>0</v>
      </c>
      <c r="G171">
        <f ca="1">表格15[[#This Row],[板材
色號]]</f>
        <v>0</v>
      </c>
      <c r="H171" t="str">
        <f ca="1">表格15[[#This Row],[板材
名稱]]</f>
        <v/>
      </c>
      <c r="I171" s="410">
        <f ca="1">表格15[[#This Row],[板材
才數]]</f>
        <v>0</v>
      </c>
    </row>
    <row r="172" spans="1:9" x14ac:dyDescent="0.25">
      <c r="A172">
        <f>表格15[[#This Row],[專案編號]]</f>
        <v>6021</v>
      </c>
      <c r="B172">
        <f ca="1">表格15[[#This Row],[產品名稱]]</f>
        <v>0</v>
      </c>
      <c r="C172">
        <f ca="1">表格15[[#This Row],[長]]</f>
        <v>0</v>
      </c>
      <c r="D172">
        <f ca="1">表格15[[#This Row],[寬]]</f>
        <v>0</v>
      </c>
      <c r="E172">
        <f ca="1">表格15[[#This Row],[厚]]</f>
        <v>0</v>
      </c>
      <c r="F172">
        <f ca="1">表格15[[#This Row],[生產
數量]]</f>
        <v>0</v>
      </c>
      <c r="G172">
        <f ca="1">表格15[[#This Row],[板材
色號]]</f>
        <v>0</v>
      </c>
      <c r="H172" t="str">
        <f ca="1">表格15[[#This Row],[板材
名稱]]</f>
        <v/>
      </c>
      <c r="I172" s="410">
        <f ca="1">表格15[[#This Row],[板材
才數]]</f>
        <v>0</v>
      </c>
    </row>
    <row r="173" spans="1:9" x14ac:dyDescent="0.25">
      <c r="A173">
        <f>表格15[[#This Row],[專案編號]]</f>
        <v>6022</v>
      </c>
      <c r="B173">
        <f ca="1">表格15[[#This Row],[產品名稱]]</f>
        <v>0</v>
      </c>
      <c r="C173">
        <f ca="1">表格15[[#This Row],[長]]</f>
        <v>0</v>
      </c>
      <c r="D173">
        <f ca="1">表格15[[#This Row],[寬]]</f>
        <v>0</v>
      </c>
      <c r="E173">
        <f ca="1">表格15[[#This Row],[厚]]</f>
        <v>0</v>
      </c>
      <c r="F173">
        <f ca="1">表格15[[#This Row],[生產
數量]]</f>
        <v>0</v>
      </c>
      <c r="G173">
        <f ca="1">表格15[[#This Row],[板材
色號]]</f>
        <v>0</v>
      </c>
      <c r="H173" t="str">
        <f ca="1">表格15[[#This Row],[板材
名稱]]</f>
        <v/>
      </c>
      <c r="I173" s="410">
        <f ca="1">表格15[[#This Row],[板材
才數]]</f>
        <v>0</v>
      </c>
    </row>
    <row r="174" spans="1:9" x14ac:dyDescent="0.25">
      <c r="A174">
        <f>表格15[[#This Row],[專案編號]]</f>
        <v>6023</v>
      </c>
      <c r="B174">
        <f ca="1">表格15[[#This Row],[產品名稱]]</f>
        <v>0</v>
      </c>
      <c r="C174">
        <f ca="1">表格15[[#This Row],[長]]</f>
        <v>0</v>
      </c>
      <c r="D174">
        <f ca="1">表格15[[#This Row],[寬]]</f>
        <v>0</v>
      </c>
      <c r="E174">
        <f ca="1">表格15[[#This Row],[厚]]</f>
        <v>0</v>
      </c>
      <c r="F174">
        <f ca="1">表格15[[#This Row],[生產
數量]]</f>
        <v>0</v>
      </c>
      <c r="G174">
        <f ca="1">表格15[[#This Row],[板材
色號]]</f>
        <v>0</v>
      </c>
      <c r="H174" t="str">
        <f ca="1">表格15[[#This Row],[板材
名稱]]</f>
        <v/>
      </c>
      <c r="I174" s="410">
        <f ca="1">表格15[[#This Row],[板材
才數]]</f>
        <v>0</v>
      </c>
    </row>
    <row r="175" spans="1:9" x14ac:dyDescent="0.25">
      <c r="A175">
        <f>表格15[[#This Row],[專案編號]]</f>
        <v>6024</v>
      </c>
      <c r="B175">
        <f ca="1">表格15[[#This Row],[產品名稱]]</f>
        <v>0</v>
      </c>
      <c r="C175">
        <f ca="1">表格15[[#This Row],[長]]</f>
        <v>0</v>
      </c>
      <c r="D175">
        <f ca="1">表格15[[#This Row],[寬]]</f>
        <v>0</v>
      </c>
      <c r="E175">
        <f ca="1">表格15[[#This Row],[厚]]</f>
        <v>0</v>
      </c>
      <c r="F175">
        <f ca="1">表格15[[#This Row],[生產
數量]]</f>
        <v>0</v>
      </c>
      <c r="G175">
        <f ca="1">表格15[[#This Row],[板材
色號]]</f>
        <v>0</v>
      </c>
      <c r="H175" t="str">
        <f ca="1">表格15[[#This Row],[板材
名稱]]</f>
        <v/>
      </c>
      <c r="I175" s="410">
        <f ca="1">表格15[[#This Row],[板材
才數]]</f>
        <v>0</v>
      </c>
    </row>
    <row r="176" spans="1:9" x14ac:dyDescent="0.25">
      <c r="A176">
        <f>表格15[[#This Row],[專案編號]]</f>
        <v>6025</v>
      </c>
      <c r="B176">
        <f ca="1">表格15[[#This Row],[產品名稱]]</f>
        <v>0</v>
      </c>
      <c r="C176">
        <f ca="1">表格15[[#This Row],[長]]</f>
        <v>0</v>
      </c>
      <c r="D176">
        <f ca="1">表格15[[#This Row],[寬]]</f>
        <v>0</v>
      </c>
      <c r="E176">
        <f ca="1">表格15[[#This Row],[厚]]</f>
        <v>0</v>
      </c>
      <c r="F176">
        <f ca="1">表格15[[#This Row],[生產
數量]]</f>
        <v>0</v>
      </c>
      <c r="G176">
        <f ca="1">表格15[[#This Row],[板材
色號]]</f>
        <v>0</v>
      </c>
      <c r="H176" t="str">
        <f ca="1">表格15[[#This Row],[板材
名稱]]</f>
        <v/>
      </c>
      <c r="I176" s="410">
        <f ca="1">表格15[[#This Row],[板材
才數]]</f>
        <v>0</v>
      </c>
    </row>
    <row r="177" spans="1:9" x14ac:dyDescent="0.25">
      <c r="A177">
        <f>表格15[[#This Row],[專案編號]]</f>
        <v>6026</v>
      </c>
      <c r="B177">
        <f ca="1">表格15[[#This Row],[產品名稱]]</f>
        <v>0</v>
      </c>
      <c r="C177">
        <f ca="1">表格15[[#This Row],[長]]</f>
        <v>0</v>
      </c>
      <c r="D177">
        <f ca="1">表格15[[#This Row],[寬]]</f>
        <v>0</v>
      </c>
      <c r="E177">
        <f ca="1">表格15[[#This Row],[厚]]</f>
        <v>0</v>
      </c>
      <c r="F177">
        <f ca="1">表格15[[#This Row],[生產
數量]]</f>
        <v>0</v>
      </c>
      <c r="G177">
        <f ca="1">表格15[[#This Row],[板材
色號]]</f>
        <v>0</v>
      </c>
      <c r="H177" t="str">
        <f ca="1">表格15[[#This Row],[板材
名稱]]</f>
        <v/>
      </c>
      <c r="I177" s="410">
        <f ca="1">表格15[[#This Row],[板材
才數]]</f>
        <v>0</v>
      </c>
    </row>
    <row r="178" spans="1:9" x14ac:dyDescent="0.25">
      <c r="A178">
        <f>表格15[[#This Row],[專案編號]]</f>
        <v>6027</v>
      </c>
      <c r="B178">
        <f ca="1">表格15[[#This Row],[產品名稱]]</f>
        <v>0</v>
      </c>
      <c r="C178">
        <f ca="1">表格15[[#This Row],[長]]</f>
        <v>0</v>
      </c>
      <c r="D178">
        <f ca="1">表格15[[#This Row],[寬]]</f>
        <v>0</v>
      </c>
      <c r="E178">
        <f ca="1">表格15[[#This Row],[厚]]</f>
        <v>0</v>
      </c>
      <c r="F178">
        <f ca="1">表格15[[#This Row],[生產
數量]]</f>
        <v>0</v>
      </c>
      <c r="G178">
        <f ca="1">表格15[[#This Row],[板材
色號]]</f>
        <v>0</v>
      </c>
      <c r="H178" t="str">
        <f ca="1">表格15[[#This Row],[板材
名稱]]</f>
        <v/>
      </c>
      <c r="I178" s="410">
        <f ca="1">表格15[[#This Row],[板材
才數]]</f>
        <v>0</v>
      </c>
    </row>
    <row r="179" spans="1:9" x14ac:dyDescent="0.25">
      <c r="A179">
        <f>表格15[[#This Row],[專案編號]]</f>
        <v>6028</v>
      </c>
      <c r="B179">
        <f ca="1">表格15[[#This Row],[產品名稱]]</f>
        <v>0</v>
      </c>
      <c r="C179">
        <f ca="1">表格15[[#This Row],[長]]</f>
        <v>0</v>
      </c>
      <c r="D179">
        <f ca="1">表格15[[#This Row],[寬]]</f>
        <v>0</v>
      </c>
      <c r="E179">
        <f ca="1">表格15[[#This Row],[厚]]</f>
        <v>0</v>
      </c>
      <c r="F179">
        <f ca="1">表格15[[#This Row],[生產
數量]]</f>
        <v>0</v>
      </c>
      <c r="G179">
        <f ca="1">表格15[[#This Row],[板材
色號]]</f>
        <v>0</v>
      </c>
      <c r="H179" t="str">
        <f ca="1">表格15[[#This Row],[板材
名稱]]</f>
        <v/>
      </c>
      <c r="I179" s="410">
        <f ca="1">表格15[[#This Row],[板材
才數]]</f>
        <v>0</v>
      </c>
    </row>
    <row r="180" spans="1:9" x14ac:dyDescent="0.25">
      <c r="A180">
        <f>表格15[[#This Row],[專案編號]]</f>
        <v>6029</v>
      </c>
      <c r="B180">
        <f ca="1">表格15[[#This Row],[產品名稱]]</f>
        <v>0</v>
      </c>
      <c r="C180">
        <f ca="1">表格15[[#This Row],[長]]</f>
        <v>0</v>
      </c>
      <c r="D180">
        <f ca="1">表格15[[#This Row],[寬]]</f>
        <v>0</v>
      </c>
      <c r="E180">
        <f ca="1">表格15[[#This Row],[厚]]</f>
        <v>0</v>
      </c>
      <c r="F180">
        <f ca="1">表格15[[#This Row],[生產
數量]]</f>
        <v>0</v>
      </c>
      <c r="G180">
        <f ca="1">表格15[[#This Row],[板材
色號]]</f>
        <v>0</v>
      </c>
      <c r="H180" t="str">
        <f ca="1">表格15[[#This Row],[板材
名稱]]</f>
        <v/>
      </c>
      <c r="I180" s="410">
        <f ca="1">表格15[[#This Row],[板材
才數]]</f>
        <v>0</v>
      </c>
    </row>
    <row r="181" spans="1:9" x14ac:dyDescent="0.25">
      <c r="A181">
        <f>表格15[[#This Row],[專案編號]]</f>
        <v>6030</v>
      </c>
      <c r="B181">
        <f ca="1">表格15[[#This Row],[產品名稱]]</f>
        <v>0</v>
      </c>
      <c r="C181">
        <f ca="1">表格15[[#This Row],[長]]</f>
        <v>0</v>
      </c>
      <c r="D181">
        <f ca="1">表格15[[#This Row],[寬]]</f>
        <v>0</v>
      </c>
      <c r="E181">
        <f ca="1">表格15[[#This Row],[厚]]</f>
        <v>0</v>
      </c>
      <c r="F181">
        <f ca="1">表格15[[#This Row],[生產
數量]]</f>
        <v>0</v>
      </c>
      <c r="G181">
        <f ca="1">表格15[[#This Row],[板材
色號]]</f>
        <v>0</v>
      </c>
      <c r="H181" t="str">
        <f ca="1">表格15[[#This Row],[板材
名稱]]</f>
        <v/>
      </c>
      <c r="I181" s="410">
        <f ca="1">表格15[[#This Row],[板材
才數]]</f>
        <v>0</v>
      </c>
    </row>
    <row r="182" spans="1:9" x14ac:dyDescent="0.25">
      <c r="A182">
        <f>表格15[[#This Row],[專案編號]]</f>
        <v>7001</v>
      </c>
      <c r="B182" t="str">
        <f ca="1">表格15[[#This Row],[產品名稱]]</f>
        <v>頂板</v>
      </c>
      <c r="C182">
        <f ca="1">表格15[[#This Row],[長]]</f>
        <v>-36</v>
      </c>
      <c r="D182">
        <f ca="1">表格15[[#This Row],[寬]]</f>
        <v>0</v>
      </c>
      <c r="E182">
        <f ca="1">表格15[[#This Row],[厚]]</f>
        <v>18</v>
      </c>
      <c r="F182">
        <f ca="1">表格15[[#This Row],[生產
數量]]</f>
        <v>0</v>
      </c>
      <c r="G182">
        <f ca="1">表格15[[#This Row],[板材
色號]]</f>
        <v>0</v>
      </c>
      <c r="H182" t="str">
        <f ca="1">表格15[[#This Row],[板材
名稱]]</f>
        <v/>
      </c>
      <c r="I182" s="410">
        <f ca="1">表格15[[#This Row],[板材
才數]]</f>
        <v>0</v>
      </c>
    </row>
    <row r="183" spans="1:9" x14ac:dyDescent="0.25">
      <c r="A183">
        <f>表格15[[#This Row],[專案編號]]</f>
        <v>7002</v>
      </c>
      <c r="B183" t="str">
        <f ca="1">表格15[[#This Row],[產品名稱]]</f>
        <v>底板</v>
      </c>
      <c r="C183">
        <f ca="1">表格15[[#This Row],[長]]</f>
        <v>-36</v>
      </c>
      <c r="D183">
        <f ca="1">表格15[[#This Row],[寬]]</f>
        <v>0</v>
      </c>
      <c r="E183">
        <f ca="1">表格15[[#This Row],[厚]]</f>
        <v>18</v>
      </c>
      <c r="F183">
        <f ca="1">表格15[[#This Row],[生產
數量]]</f>
        <v>0</v>
      </c>
      <c r="G183">
        <f ca="1">表格15[[#This Row],[板材
色號]]</f>
        <v>0</v>
      </c>
      <c r="H183" t="str">
        <f ca="1">表格15[[#This Row],[板材
名稱]]</f>
        <v/>
      </c>
      <c r="I183" s="410">
        <f ca="1">表格15[[#This Row],[板材
才數]]</f>
        <v>0</v>
      </c>
    </row>
    <row r="184" spans="1:9" x14ac:dyDescent="0.25">
      <c r="A184">
        <f>表格15[[#This Row],[專案編號]]</f>
        <v>7003</v>
      </c>
      <c r="B184" t="str">
        <f ca="1">表格15[[#This Row],[產品名稱]]</f>
        <v>左側板</v>
      </c>
      <c r="C184">
        <f ca="1">表格15[[#This Row],[長]]</f>
        <v>0</v>
      </c>
      <c r="D184">
        <f ca="1">表格15[[#This Row],[寬]]</f>
        <v>0</v>
      </c>
      <c r="E184">
        <f ca="1">表格15[[#This Row],[厚]]</f>
        <v>18</v>
      </c>
      <c r="F184">
        <f ca="1">表格15[[#This Row],[生產
數量]]</f>
        <v>0</v>
      </c>
      <c r="G184">
        <f ca="1">表格15[[#This Row],[板材
色號]]</f>
        <v>0</v>
      </c>
      <c r="H184" t="str">
        <f ca="1">表格15[[#This Row],[板材
名稱]]</f>
        <v/>
      </c>
      <c r="I184" s="410">
        <f ca="1">表格15[[#This Row],[板材
才數]]</f>
        <v>0</v>
      </c>
    </row>
    <row r="185" spans="1:9" x14ac:dyDescent="0.25">
      <c r="A185">
        <f>表格15[[#This Row],[專案編號]]</f>
        <v>7004</v>
      </c>
      <c r="B185" t="str">
        <f ca="1">表格15[[#This Row],[產品名稱]]</f>
        <v>右側板</v>
      </c>
      <c r="C185">
        <f ca="1">表格15[[#This Row],[長]]</f>
        <v>0</v>
      </c>
      <c r="D185">
        <f ca="1">表格15[[#This Row],[寬]]</f>
        <v>0</v>
      </c>
      <c r="E185">
        <f ca="1">表格15[[#This Row],[厚]]</f>
        <v>18</v>
      </c>
      <c r="F185">
        <f ca="1">表格15[[#This Row],[生產
數量]]</f>
        <v>0</v>
      </c>
      <c r="G185">
        <f ca="1">表格15[[#This Row],[板材
色號]]</f>
        <v>0</v>
      </c>
      <c r="H185" t="str">
        <f ca="1">表格15[[#This Row],[板材
名稱]]</f>
        <v/>
      </c>
      <c r="I185" s="410">
        <f ca="1">表格15[[#This Row],[板材
才數]]</f>
        <v>0</v>
      </c>
    </row>
    <row r="186" spans="1:9" x14ac:dyDescent="0.25">
      <c r="A186">
        <f>表格15[[#This Row],[專案編號]]</f>
        <v>7005</v>
      </c>
      <c r="B186" t="str">
        <f ca="1">表格15[[#This Row],[產品名稱]]</f>
        <v>背板</v>
      </c>
      <c r="C186">
        <f ca="1">表格15[[#This Row],[長]]</f>
        <v>-22</v>
      </c>
      <c r="D186">
        <f ca="1">表格15[[#This Row],[寬]]</f>
        <v>-22</v>
      </c>
      <c r="E186">
        <f ca="1">表格15[[#This Row],[厚]]</f>
        <v>4</v>
      </c>
      <c r="F186">
        <f ca="1">表格15[[#This Row],[生產
數量]]</f>
        <v>0</v>
      </c>
      <c r="G186">
        <f ca="1">表格15[[#This Row],[板材
色號]]</f>
        <v>0</v>
      </c>
      <c r="H186" t="str">
        <f ca="1">表格15[[#This Row],[板材
名稱]]</f>
        <v/>
      </c>
      <c r="I186" s="410">
        <f ca="1">表格15[[#This Row],[板材
才數]]</f>
        <v>0</v>
      </c>
    </row>
    <row r="187" spans="1:9" x14ac:dyDescent="0.25">
      <c r="A187">
        <f>表格15[[#This Row],[專案編號]]</f>
        <v>7006</v>
      </c>
      <c r="B187" t="str">
        <f ca="1">表格15[[#This Row],[產品名稱]]</f>
        <v>背拉桿</v>
      </c>
      <c r="C187">
        <f ca="1">表格15[[#This Row],[長]]</f>
        <v>-36</v>
      </c>
      <c r="D187">
        <f ca="1">表格15[[#This Row],[寬]]</f>
        <v>120</v>
      </c>
      <c r="E187">
        <f ca="1">表格15[[#This Row],[厚]]</f>
        <v>18</v>
      </c>
      <c r="F187">
        <f ca="1">表格15[[#This Row],[生產
數量]]</f>
        <v>0</v>
      </c>
      <c r="G187">
        <f ca="1">表格15[[#This Row],[板材
色號]]</f>
        <v>0</v>
      </c>
      <c r="H187" t="str">
        <f ca="1">表格15[[#This Row],[板材
名稱]]</f>
        <v/>
      </c>
      <c r="I187" s="410">
        <f ca="1">表格15[[#This Row],[板材
才數]]</f>
        <v>0</v>
      </c>
    </row>
    <row r="188" spans="1:9" x14ac:dyDescent="0.25">
      <c r="A188">
        <f>表格15[[#This Row],[專案編號]]</f>
        <v>7007</v>
      </c>
      <c r="B188" t="str">
        <f ca="1">表格15[[#This Row],[產品名稱]]</f>
        <v>中立板</v>
      </c>
      <c r="C188">
        <f ca="1">表格15[[#This Row],[長]]</f>
        <v>-36</v>
      </c>
      <c r="D188">
        <f ca="1">表格15[[#This Row],[寬]]</f>
        <v>-22</v>
      </c>
      <c r="E188">
        <f ca="1">表格15[[#This Row],[厚]]</f>
        <v>18</v>
      </c>
      <c r="F188">
        <f ca="1">表格15[[#This Row],[生產
數量]]</f>
        <v>0</v>
      </c>
      <c r="G188">
        <f ca="1">表格15[[#This Row],[板材
色號]]</f>
        <v>0</v>
      </c>
      <c r="H188" t="str">
        <f ca="1">表格15[[#This Row],[板材
名稱]]</f>
        <v/>
      </c>
      <c r="I188" s="410">
        <f ca="1">表格15[[#This Row],[板材
才數]]</f>
        <v>0</v>
      </c>
    </row>
    <row r="189" spans="1:9" x14ac:dyDescent="0.25">
      <c r="A189">
        <f>表格15[[#This Row],[專案編號]]</f>
        <v>7008</v>
      </c>
      <c r="B189" t="str">
        <f ca="1">表格15[[#This Row],[產品名稱]]</f>
        <v>活隔</v>
      </c>
      <c r="C189">
        <f ca="1">表格15[[#This Row],[長]]</f>
        <v>0</v>
      </c>
      <c r="D189">
        <f ca="1">表格15[[#This Row],[寬]]</f>
        <v>-32</v>
      </c>
      <c r="E189">
        <f ca="1">表格15[[#This Row],[厚]]</f>
        <v>18</v>
      </c>
      <c r="F189">
        <f ca="1">表格15[[#This Row],[生產
數量]]</f>
        <v>0</v>
      </c>
      <c r="G189">
        <f ca="1">表格15[[#This Row],[板材
色號]]</f>
        <v>0</v>
      </c>
      <c r="H189" t="str">
        <f ca="1">表格15[[#This Row],[板材
名稱]]</f>
        <v/>
      </c>
      <c r="I189" s="410">
        <f ca="1">表格15[[#This Row],[板材
才數]]</f>
        <v>0</v>
      </c>
    </row>
    <row r="190" spans="1:9" x14ac:dyDescent="0.25">
      <c r="A190">
        <f>表格15[[#This Row],[專案編號]]</f>
        <v>7009</v>
      </c>
      <c r="B190" t="str">
        <f ca="1">表格15[[#This Row],[產品名稱]]</f>
        <v>固隔</v>
      </c>
      <c r="C190">
        <f ca="1">表格15[[#This Row],[長]]</f>
        <v>0</v>
      </c>
      <c r="D190">
        <f ca="1">表格15[[#This Row],[寬]]</f>
        <v>-22</v>
      </c>
      <c r="E190">
        <f ca="1">表格15[[#This Row],[厚]]</f>
        <v>18</v>
      </c>
      <c r="F190">
        <f ca="1">表格15[[#This Row],[生產
數量]]</f>
        <v>0</v>
      </c>
      <c r="G190">
        <f ca="1">表格15[[#This Row],[板材
色號]]</f>
        <v>0</v>
      </c>
      <c r="H190" t="str">
        <f ca="1">表格15[[#This Row],[板材
名稱]]</f>
        <v/>
      </c>
      <c r="I190" s="410">
        <f ca="1">表格15[[#This Row],[板材
才數]]</f>
        <v>0</v>
      </c>
    </row>
    <row r="191" spans="1:9" x14ac:dyDescent="0.25">
      <c r="A191">
        <f>表格15[[#This Row],[專案編號]]</f>
        <v>7010</v>
      </c>
      <c r="B191" t="str">
        <f ca="1">表格15[[#This Row],[產品名稱]]</f>
        <v>左門板</v>
      </c>
      <c r="C191">
        <f ca="1">表格15[[#This Row],[長]]</f>
        <v>0</v>
      </c>
      <c r="D191">
        <f ca="1">表格15[[#This Row],[寬]]</f>
        <v>-4</v>
      </c>
      <c r="E191">
        <f ca="1">表格15[[#This Row],[厚]]</f>
        <v>18</v>
      </c>
      <c r="F191">
        <f ca="1">表格15[[#This Row],[生產
數量]]</f>
        <v>0</v>
      </c>
      <c r="G191">
        <f ca="1">表格15[[#This Row],[板材
色號]]</f>
        <v>0</v>
      </c>
      <c r="H191" t="str">
        <f ca="1">表格15[[#This Row],[板材
名稱]]</f>
        <v/>
      </c>
      <c r="I191" s="410">
        <f ca="1">表格15[[#This Row],[板材
才數]]</f>
        <v>0</v>
      </c>
    </row>
    <row r="192" spans="1:9" x14ac:dyDescent="0.25">
      <c r="A192">
        <f>表格15[[#This Row],[專案編號]]</f>
        <v>7011</v>
      </c>
      <c r="B192" t="str">
        <f ca="1">表格15[[#This Row],[產品名稱]]</f>
        <v>右門板</v>
      </c>
      <c r="C192">
        <f ca="1">表格15[[#This Row],[長]]</f>
        <v>0</v>
      </c>
      <c r="D192">
        <f ca="1">表格15[[#This Row],[寬]]</f>
        <v>-4</v>
      </c>
      <c r="E192">
        <f ca="1">表格15[[#This Row],[厚]]</f>
        <v>18</v>
      </c>
      <c r="F192">
        <f ca="1">表格15[[#This Row],[生產
數量]]</f>
        <v>0</v>
      </c>
      <c r="G192">
        <f ca="1">表格15[[#This Row],[板材
色號]]</f>
        <v>0</v>
      </c>
      <c r="H192" t="str">
        <f ca="1">表格15[[#This Row],[板材
名稱]]</f>
        <v/>
      </c>
      <c r="I192" s="410">
        <f ca="1">表格15[[#This Row],[板材
才數]]</f>
        <v>0</v>
      </c>
    </row>
    <row r="193" spans="1:9" x14ac:dyDescent="0.25">
      <c r="A193">
        <f>表格15[[#This Row],[專案編號]]</f>
        <v>7012</v>
      </c>
      <c r="B193">
        <f ca="1">表格15[[#This Row],[產品名稱]]</f>
        <v>0</v>
      </c>
      <c r="C193">
        <f ca="1">表格15[[#This Row],[長]]</f>
        <v>0</v>
      </c>
      <c r="D193">
        <f ca="1">表格15[[#This Row],[寬]]</f>
        <v>0</v>
      </c>
      <c r="E193">
        <f ca="1">表格15[[#This Row],[厚]]</f>
        <v>0</v>
      </c>
      <c r="F193">
        <f ca="1">表格15[[#This Row],[生產
數量]]</f>
        <v>0</v>
      </c>
      <c r="G193">
        <f ca="1">表格15[[#This Row],[板材
色號]]</f>
        <v>0</v>
      </c>
      <c r="H193" t="str">
        <f ca="1">表格15[[#This Row],[板材
名稱]]</f>
        <v/>
      </c>
      <c r="I193" s="410">
        <f ca="1">表格15[[#This Row],[板材
才數]]</f>
        <v>0</v>
      </c>
    </row>
    <row r="194" spans="1:9" x14ac:dyDescent="0.25">
      <c r="A194">
        <f>表格15[[#This Row],[專案編號]]</f>
        <v>7013</v>
      </c>
      <c r="B194">
        <f ca="1">表格15[[#This Row],[產品名稱]]</f>
        <v>0</v>
      </c>
      <c r="C194">
        <f ca="1">表格15[[#This Row],[長]]</f>
        <v>0</v>
      </c>
      <c r="D194">
        <f ca="1">表格15[[#This Row],[寬]]</f>
        <v>0</v>
      </c>
      <c r="E194">
        <f ca="1">表格15[[#This Row],[厚]]</f>
        <v>0</v>
      </c>
      <c r="F194">
        <f ca="1">表格15[[#This Row],[生產
數量]]</f>
        <v>0</v>
      </c>
      <c r="G194">
        <f ca="1">表格15[[#This Row],[板材
色號]]</f>
        <v>0</v>
      </c>
      <c r="H194" t="str">
        <f ca="1">表格15[[#This Row],[板材
名稱]]</f>
        <v/>
      </c>
      <c r="I194" s="410">
        <f ca="1">表格15[[#This Row],[板材
才數]]</f>
        <v>0</v>
      </c>
    </row>
    <row r="195" spans="1:9" x14ac:dyDescent="0.25">
      <c r="A195">
        <f>表格15[[#This Row],[專案編號]]</f>
        <v>7014</v>
      </c>
      <c r="B195">
        <f ca="1">表格15[[#This Row],[產品名稱]]</f>
        <v>0</v>
      </c>
      <c r="C195">
        <f ca="1">表格15[[#This Row],[長]]</f>
        <v>0</v>
      </c>
      <c r="D195">
        <f ca="1">表格15[[#This Row],[寬]]</f>
        <v>0</v>
      </c>
      <c r="E195">
        <f ca="1">表格15[[#This Row],[厚]]</f>
        <v>0</v>
      </c>
      <c r="F195">
        <f ca="1">表格15[[#This Row],[生產
數量]]</f>
        <v>0</v>
      </c>
      <c r="G195">
        <f ca="1">表格15[[#This Row],[板材
色號]]</f>
        <v>0</v>
      </c>
      <c r="H195" t="str">
        <f ca="1">表格15[[#This Row],[板材
名稱]]</f>
        <v/>
      </c>
      <c r="I195" s="410">
        <f ca="1">表格15[[#This Row],[板材
才數]]</f>
        <v>0</v>
      </c>
    </row>
    <row r="196" spans="1:9" x14ac:dyDescent="0.25">
      <c r="A196">
        <f>表格15[[#This Row],[專案編號]]</f>
        <v>7015</v>
      </c>
      <c r="B196">
        <f ca="1">表格15[[#This Row],[產品名稱]]</f>
        <v>0</v>
      </c>
      <c r="C196">
        <f ca="1">表格15[[#This Row],[長]]</f>
        <v>0</v>
      </c>
      <c r="D196">
        <f ca="1">表格15[[#This Row],[寬]]</f>
        <v>0</v>
      </c>
      <c r="E196">
        <f ca="1">表格15[[#This Row],[厚]]</f>
        <v>0</v>
      </c>
      <c r="F196">
        <f ca="1">表格15[[#This Row],[生產
數量]]</f>
        <v>0</v>
      </c>
      <c r="G196">
        <f ca="1">表格15[[#This Row],[板材
色號]]</f>
        <v>0</v>
      </c>
      <c r="H196" t="str">
        <f ca="1">表格15[[#This Row],[板材
名稱]]</f>
        <v/>
      </c>
      <c r="I196" s="410">
        <f ca="1">表格15[[#This Row],[板材
才數]]</f>
        <v>0</v>
      </c>
    </row>
    <row r="197" spans="1:9" x14ac:dyDescent="0.25">
      <c r="A197">
        <f>表格15[[#This Row],[專案編號]]</f>
        <v>7016</v>
      </c>
      <c r="B197">
        <f ca="1">表格15[[#This Row],[產品名稱]]</f>
        <v>0</v>
      </c>
      <c r="C197">
        <f ca="1">表格15[[#This Row],[長]]</f>
        <v>0</v>
      </c>
      <c r="D197">
        <f ca="1">表格15[[#This Row],[寬]]</f>
        <v>0</v>
      </c>
      <c r="E197">
        <f ca="1">表格15[[#This Row],[厚]]</f>
        <v>0</v>
      </c>
      <c r="F197">
        <f ca="1">表格15[[#This Row],[生產
數量]]</f>
        <v>0</v>
      </c>
      <c r="G197">
        <f ca="1">表格15[[#This Row],[板材
色號]]</f>
        <v>0</v>
      </c>
      <c r="H197" t="str">
        <f ca="1">表格15[[#This Row],[板材
名稱]]</f>
        <v/>
      </c>
      <c r="I197" s="410">
        <f ca="1">表格15[[#This Row],[板材
才數]]</f>
        <v>0</v>
      </c>
    </row>
    <row r="198" spans="1:9" x14ac:dyDescent="0.25">
      <c r="A198">
        <f>表格15[[#This Row],[專案編號]]</f>
        <v>7017</v>
      </c>
      <c r="B198">
        <f ca="1">表格15[[#This Row],[產品名稱]]</f>
        <v>0</v>
      </c>
      <c r="C198">
        <f ca="1">表格15[[#This Row],[長]]</f>
        <v>0</v>
      </c>
      <c r="D198">
        <f ca="1">表格15[[#This Row],[寬]]</f>
        <v>0</v>
      </c>
      <c r="E198">
        <f ca="1">表格15[[#This Row],[厚]]</f>
        <v>0</v>
      </c>
      <c r="F198">
        <f ca="1">表格15[[#This Row],[生產
數量]]</f>
        <v>0</v>
      </c>
      <c r="G198">
        <f ca="1">表格15[[#This Row],[板材
色號]]</f>
        <v>0</v>
      </c>
      <c r="H198" t="str">
        <f ca="1">表格15[[#This Row],[板材
名稱]]</f>
        <v/>
      </c>
      <c r="I198" s="410">
        <f ca="1">表格15[[#This Row],[板材
才數]]</f>
        <v>0</v>
      </c>
    </row>
    <row r="199" spans="1:9" x14ac:dyDescent="0.25">
      <c r="A199">
        <f>表格15[[#This Row],[專案編號]]</f>
        <v>7018</v>
      </c>
      <c r="B199">
        <f ca="1">表格15[[#This Row],[產品名稱]]</f>
        <v>0</v>
      </c>
      <c r="C199">
        <f ca="1">表格15[[#This Row],[長]]</f>
        <v>0</v>
      </c>
      <c r="D199">
        <f ca="1">表格15[[#This Row],[寬]]</f>
        <v>0</v>
      </c>
      <c r="E199">
        <f ca="1">表格15[[#This Row],[厚]]</f>
        <v>0</v>
      </c>
      <c r="F199">
        <f ca="1">表格15[[#This Row],[生產
數量]]</f>
        <v>0</v>
      </c>
      <c r="G199">
        <f ca="1">表格15[[#This Row],[板材
色號]]</f>
        <v>0</v>
      </c>
      <c r="H199" t="str">
        <f ca="1">表格15[[#This Row],[板材
名稱]]</f>
        <v/>
      </c>
      <c r="I199" s="410">
        <f ca="1">表格15[[#This Row],[板材
才數]]</f>
        <v>0</v>
      </c>
    </row>
    <row r="200" spans="1:9" x14ac:dyDescent="0.25">
      <c r="A200">
        <f>表格15[[#This Row],[專案編號]]</f>
        <v>7019</v>
      </c>
      <c r="B200">
        <f ca="1">表格15[[#This Row],[產品名稱]]</f>
        <v>0</v>
      </c>
      <c r="C200">
        <f ca="1">表格15[[#This Row],[長]]</f>
        <v>0</v>
      </c>
      <c r="D200">
        <f ca="1">表格15[[#This Row],[寬]]</f>
        <v>0</v>
      </c>
      <c r="E200">
        <f ca="1">表格15[[#This Row],[厚]]</f>
        <v>0</v>
      </c>
      <c r="F200">
        <f ca="1">表格15[[#This Row],[生產
數量]]</f>
        <v>0</v>
      </c>
      <c r="G200">
        <f ca="1">表格15[[#This Row],[板材
色號]]</f>
        <v>0</v>
      </c>
      <c r="H200" t="str">
        <f ca="1">表格15[[#This Row],[板材
名稱]]</f>
        <v/>
      </c>
      <c r="I200" s="410">
        <f ca="1">表格15[[#This Row],[板材
才數]]</f>
        <v>0</v>
      </c>
    </row>
    <row r="201" spans="1:9" x14ac:dyDescent="0.25">
      <c r="A201">
        <f>表格15[[#This Row],[專案編號]]</f>
        <v>7020</v>
      </c>
      <c r="B201">
        <f ca="1">表格15[[#This Row],[產品名稱]]</f>
        <v>0</v>
      </c>
      <c r="C201">
        <f ca="1">表格15[[#This Row],[長]]</f>
        <v>0</v>
      </c>
      <c r="D201">
        <f ca="1">表格15[[#This Row],[寬]]</f>
        <v>0</v>
      </c>
      <c r="E201">
        <f ca="1">表格15[[#This Row],[厚]]</f>
        <v>0</v>
      </c>
      <c r="F201">
        <f ca="1">表格15[[#This Row],[生產
數量]]</f>
        <v>0</v>
      </c>
      <c r="G201">
        <f ca="1">表格15[[#This Row],[板材
色號]]</f>
        <v>0</v>
      </c>
      <c r="H201" t="str">
        <f ca="1">表格15[[#This Row],[板材
名稱]]</f>
        <v/>
      </c>
      <c r="I201" s="410">
        <f ca="1">表格15[[#This Row],[板材
才數]]</f>
        <v>0</v>
      </c>
    </row>
    <row r="202" spans="1:9" x14ac:dyDescent="0.25">
      <c r="A202">
        <f>表格15[[#This Row],[專案編號]]</f>
        <v>7021</v>
      </c>
      <c r="B202">
        <f ca="1">表格15[[#This Row],[產品名稱]]</f>
        <v>0</v>
      </c>
      <c r="C202">
        <f ca="1">表格15[[#This Row],[長]]</f>
        <v>0</v>
      </c>
      <c r="D202">
        <f ca="1">表格15[[#This Row],[寬]]</f>
        <v>0</v>
      </c>
      <c r="E202">
        <f ca="1">表格15[[#This Row],[厚]]</f>
        <v>0</v>
      </c>
      <c r="F202">
        <f ca="1">表格15[[#This Row],[生產
數量]]</f>
        <v>0</v>
      </c>
      <c r="G202">
        <f ca="1">表格15[[#This Row],[板材
色號]]</f>
        <v>0</v>
      </c>
      <c r="H202" t="str">
        <f ca="1">表格15[[#This Row],[板材
名稱]]</f>
        <v/>
      </c>
      <c r="I202" s="410">
        <f ca="1">表格15[[#This Row],[板材
才數]]</f>
        <v>0</v>
      </c>
    </row>
    <row r="203" spans="1:9" x14ac:dyDescent="0.25">
      <c r="A203">
        <f>表格15[[#This Row],[專案編號]]</f>
        <v>7022</v>
      </c>
      <c r="B203">
        <f ca="1">表格15[[#This Row],[產品名稱]]</f>
        <v>0</v>
      </c>
      <c r="C203">
        <f ca="1">表格15[[#This Row],[長]]</f>
        <v>0</v>
      </c>
      <c r="D203">
        <f ca="1">表格15[[#This Row],[寬]]</f>
        <v>0</v>
      </c>
      <c r="E203">
        <f ca="1">表格15[[#This Row],[厚]]</f>
        <v>0</v>
      </c>
      <c r="F203">
        <f ca="1">表格15[[#This Row],[生產
數量]]</f>
        <v>0</v>
      </c>
      <c r="G203">
        <f ca="1">表格15[[#This Row],[板材
色號]]</f>
        <v>0</v>
      </c>
      <c r="H203" t="str">
        <f ca="1">表格15[[#This Row],[板材
名稱]]</f>
        <v/>
      </c>
      <c r="I203" s="410">
        <f ca="1">表格15[[#This Row],[板材
才數]]</f>
        <v>0</v>
      </c>
    </row>
    <row r="204" spans="1:9" x14ac:dyDescent="0.25">
      <c r="A204">
        <f>表格15[[#This Row],[專案編號]]</f>
        <v>7023</v>
      </c>
      <c r="B204">
        <f ca="1">表格15[[#This Row],[產品名稱]]</f>
        <v>0</v>
      </c>
      <c r="C204">
        <f ca="1">表格15[[#This Row],[長]]</f>
        <v>0</v>
      </c>
      <c r="D204">
        <f ca="1">表格15[[#This Row],[寬]]</f>
        <v>0</v>
      </c>
      <c r="E204">
        <f ca="1">表格15[[#This Row],[厚]]</f>
        <v>0</v>
      </c>
      <c r="F204">
        <f ca="1">表格15[[#This Row],[生產
數量]]</f>
        <v>0</v>
      </c>
      <c r="G204">
        <f ca="1">表格15[[#This Row],[板材
色號]]</f>
        <v>0</v>
      </c>
      <c r="H204" t="str">
        <f ca="1">表格15[[#This Row],[板材
名稱]]</f>
        <v/>
      </c>
      <c r="I204" s="410">
        <f ca="1">表格15[[#This Row],[板材
才數]]</f>
        <v>0</v>
      </c>
    </row>
    <row r="205" spans="1:9" x14ac:dyDescent="0.25">
      <c r="A205">
        <f>表格15[[#This Row],[專案編號]]</f>
        <v>7024</v>
      </c>
      <c r="B205">
        <f ca="1">表格15[[#This Row],[產品名稱]]</f>
        <v>0</v>
      </c>
      <c r="C205">
        <f ca="1">表格15[[#This Row],[長]]</f>
        <v>0</v>
      </c>
      <c r="D205">
        <f ca="1">表格15[[#This Row],[寬]]</f>
        <v>0</v>
      </c>
      <c r="E205">
        <f ca="1">表格15[[#This Row],[厚]]</f>
        <v>0</v>
      </c>
      <c r="F205">
        <f ca="1">表格15[[#This Row],[生產
數量]]</f>
        <v>0</v>
      </c>
      <c r="G205">
        <f ca="1">表格15[[#This Row],[板材
色號]]</f>
        <v>0</v>
      </c>
      <c r="H205" t="str">
        <f ca="1">表格15[[#This Row],[板材
名稱]]</f>
        <v/>
      </c>
      <c r="I205" s="410">
        <f ca="1">表格15[[#This Row],[板材
才數]]</f>
        <v>0</v>
      </c>
    </row>
    <row r="206" spans="1:9" x14ac:dyDescent="0.25">
      <c r="A206">
        <f>表格15[[#This Row],[專案編號]]</f>
        <v>7025</v>
      </c>
      <c r="B206">
        <f ca="1">表格15[[#This Row],[產品名稱]]</f>
        <v>0</v>
      </c>
      <c r="C206">
        <f ca="1">表格15[[#This Row],[長]]</f>
        <v>0</v>
      </c>
      <c r="D206">
        <f ca="1">表格15[[#This Row],[寬]]</f>
        <v>0</v>
      </c>
      <c r="E206">
        <f ca="1">表格15[[#This Row],[厚]]</f>
        <v>0</v>
      </c>
      <c r="F206">
        <f ca="1">表格15[[#This Row],[生產
數量]]</f>
        <v>0</v>
      </c>
      <c r="G206">
        <f ca="1">表格15[[#This Row],[板材
色號]]</f>
        <v>0</v>
      </c>
      <c r="H206" t="str">
        <f ca="1">表格15[[#This Row],[板材
名稱]]</f>
        <v/>
      </c>
      <c r="I206" s="410">
        <f ca="1">表格15[[#This Row],[板材
才數]]</f>
        <v>0</v>
      </c>
    </row>
    <row r="207" spans="1:9" x14ac:dyDescent="0.25">
      <c r="A207">
        <f>表格15[[#This Row],[專案編號]]</f>
        <v>7026</v>
      </c>
      <c r="B207">
        <f ca="1">表格15[[#This Row],[產品名稱]]</f>
        <v>0</v>
      </c>
      <c r="C207">
        <f ca="1">表格15[[#This Row],[長]]</f>
        <v>0</v>
      </c>
      <c r="D207">
        <f ca="1">表格15[[#This Row],[寬]]</f>
        <v>0</v>
      </c>
      <c r="E207">
        <f ca="1">表格15[[#This Row],[厚]]</f>
        <v>0</v>
      </c>
      <c r="F207">
        <f ca="1">表格15[[#This Row],[生產
數量]]</f>
        <v>0</v>
      </c>
      <c r="G207">
        <f ca="1">表格15[[#This Row],[板材
色號]]</f>
        <v>0</v>
      </c>
      <c r="H207" t="str">
        <f ca="1">表格15[[#This Row],[板材
名稱]]</f>
        <v/>
      </c>
      <c r="I207" s="410">
        <f ca="1">表格15[[#This Row],[板材
才數]]</f>
        <v>0</v>
      </c>
    </row>
    <row r="208" spans="1:9" x14ac:dyDescent="0.25">
      <c r="A208">
        <f>表格15[[#This Row],[專案編號]]</f>
        <v>7027</v>
      </c>
      <c r="B208">
        <f ca="1">表格15[[#This Row],[產品名稱]]</f>
        <v>0</v>
      </c>
      <c r="C208">
        <f ca="1">表格15[[#This Row],[長]]</f>
        <v>0</v>
      </c>
      <c r="D208">
        <f ca="1">表格15[[#This Row],[寬]]</f>
        <v>0</v>
      </c>
      <c r="E208">
        <f ca="1">表格15[[#This Row],[厚]]</f>
        <v>0</v>
      </c>
      <c r="F208">
        <f ca="1">表格15[[#This Row],[生產
數量]]</f>
        <v>0</v>
      </c>
      <c r="G208">
        <f ca="1">表格15[[#This Row],[板材
色號]]</f>
        <v>0</v>
      </c>
      <c r="H208" t="str">
        <f ca="1">表格15[[#This Row],[板材
名稱]]</f>
        <v/>
      </c>
      <c r="I208" s="410">
        <f ca="1">表格15[[#This Row],[板材
才數]]</f>
        <v>0</v>
      </c>
    </row>
    <row r="209" spans="1:9" x14ac:dyDescent="0.25">
      <c r="A209">
        <f>表格15[[#This Row],[專案編號]]</f>
        <v>7028</v>
      </c>
      <c r="B209">
        <f ca="1">表格15[[#This Row],[產品名稱]]</f>
        <v>0</v>
      </c>
      <c r="C209">
        <f ca="1">表格15[[#This Row],[長]]</f>
        <v>0</v>
      </c>
      <c r="D209">
        <f ca="1">表格15[[#This Row],[寬]]</f>
        <v>0</v>
      </c>
      <c r="E209">
        <f ca="1">表格15[[#This Row],[厚]]</f>
        <v>0</v>
      </c>
      <c r="F209">
        <f ca="1">表格15[[#This Row],[生產
數量]]</f>
        <v>0</v>
      </c>
      <c r="G209">
        <f ca="1">表格15[[#This Row],[板材
色號]]</f>
        <v>0</v>
      </c>
      <c r="H209" t="str">
        <f ca="1">表格15[[#This Row],[板材
名稱]]</f>
        <v/>
      </c>
      <c r="I209" s="410">
        <f ca="1">表格15[[#This Row],[板材
才數]]</f>
        <v>0</v>
      </c>
    </row>
    <row r="210" spans="1:9" x14ac:dyDescent="0.25">
      <c r="A210">
        <f>表格15[[#This Row],[專案編號]]</f>
        <v>7029</v>
      </c>
      <c r="B210">
        <f ca="1">表格15[[#This Row],[產品名稱]]</f>
        <v>0</v>
      </c>
      <c r="C210">
        <f ca="1">表格15[[#This Row],[長]]</f>
        <v>0</v>
      </c>
      <c r="D210">
        <f ca="1">表格15[[#This Row],[寬]]</f>
        <v>0</v>
      </c>
      <c r="E210">
        <f ca="1">表格15[[#This Row],[厚]]</f>
        <v>0</v>
      </c>
      <c r="F210">
        <f ca="1">表格15[[#This Row],[生產
數量]]</f>
        <v>0</v>
      </c>
      <c r="G210">
        <f ca="1">表格15[[#This Row],[板材
色號]]</f>
        <v>0</v>
      </c>
      <c r="H210" t="str">
        <f ca="1">表格15[[#This Row],[板材
名稱]]</f>
        <v/>
      </c>
      <c r="I210" s="410">
        <f ca="1">表格15[[#This Row],[板材
才數]]</f>
        <v>0</v>
      </c>
    </row>
    <row r="211" spans="1:9" x14ac:dyDescent="0.25">
      <c r="A211">
        <f>表格15[[#This Row],[專案編號]]</f>
        <v>7030</v>
      </c>
      <c r="B211">
        <f ca="1">表格15[[#This Row],[產品名稱]]</f>
        <v>0</v>
      </c>
      <c r="C211">
        <f ca="1">表格15[[#This Row],[長]]</f>
        <v>0</v>
      </c>
      <c r="D211">
        <f ca="1">表格15[[#This Row],[寬]]</f>
        <v>0</v>
      </c>
      <c r="E211">
        <f ca="1">表格15[[#This Row],[厚]]</f>
        <v>0</v>
      </c>
      <c r="F211">
        <f ca="1">表格15[[#This Row],[生產
數量]]</f>
        <v>0</v>
      </c>
      <c r="G211">
        <f ca="1">表格15[[#This Row],[板材
色號]]</f>
        <v>0</v>
      </c>
      <c r="H211" t="str">
        <f ca="1">表格15[[#This Row],[板材
名稱]]</f>
        <v/>
      </c>
      <c r="I211" s="410">
        <f ca="1">表格15[[#This Row],[板材
才數]]</f>
        <v>0</v>
      </c>
    </row>
    <row r="212" spans="1:9" x14ac:dyDescent="0.25">
      <c r="A212">
        <f>表格15[[#This Row],[專案編號]]</f>
        <v>8001</v>
      </c>
      <c r="B212" t="str">
        <f ca="1">表格15[[#This Row],[產品名稱]]</f>
        <v>頂板</v>
      </c>
      <c r="C212">
        <f ca="1">表格15[[#This Row],[長]]</f>
        <v>-36</v>
      </c>
      <c r="D212">
        <f ca="1">表格15[[#This Row],[寬]]</f>
        <v>0</v>
      </c>
      <c r="E212">
        <f ca="1">表格15[[#This Row],[厚]]</f>
        <v>18</v>
      </c>
      <c r="F212">
        <f ca="1">表格15[[#This Row],[生產
數量]]</f>
        <v>0</v>
      </c>
      <c r="G212">
        <f ca="1">表格15[[#This Row],[板材
色號]]</f>
        <v>0</v>
      </c>
      <c r="H212" t="str">
        <f ca="1">表格15[[#This Row],[板材
名稱]]</f>
        <v/>
      </c>
      <c r="I212" s="410">
        <f ca="1">表格15[[#This Row],[板材
才數]]</f>
        <v>0</v>
      </c>
    </row>
    <row r="213" spans="1:9" x14ac:dyDescent="0.25">
      <c r="A213">
        <f>表格15[[#This Row],[專案編號]]</f>
        <v>8002</v>
      </c>
      <c r="B213" t="str">
        <f ca="1">表格15[[#This Row],[產品名稱]]</f>
        <v>底板</v>
      </c>
      <c r="C213">
        <f ca="1">表格15[[#This Row],[長]]</f>
        <v>-36</v>
      </c>
      <c r="D213">
        <f ca="1">表格15[[#This Row],[寬]]</f>
        <v>0</v>
      </c>
      <c r="E213">
        <f ca="1">表格15[[#This Row],[厚]]</f>
        <v>18</v>
      </c>
      <c r="F213">
        <f ca="1">表格15[[#This Row],[生產
數量]]</f>
        <v>0</v>
      </c>
      <c r="G213">
        <f ca="1">表格15[[#This Row],[板材
色號]]</f>
        <v>0</v>
      </c>
      <c r="H213" t="str">
        <f ca="1">表格15[[#This Row],[板材
名稱]]</f>
        <v/>
      </c>
      <c r="I213" s="410">
        <f ca="1">表格15[[#This Row],[板材
才數]]</f>
        <v>0</v>
      </c>
    </row>
    <row r="214" spans="1:9" x14ac:dyDescent="0.25">
      <c r="A214">
        <f>表格15[[#This Row],[專案編號]]</f>
        <v>8003</v>
      </c>
      <c r="B214" t="str">
        <f ca="1">表格15[[#This Row],[產品名稱]]</f>
        <v>左側板</v>
      </c>
      <c r="C214">
        <f ca="1">表格15[[#This Row],[長]]</f>
        <v>0</v>
      </c>
      <c r="D214">
        <f ca="1">表格15[[#This Row],[寬]]</f>
        <v>0</v>
      </c>
      <c r="E214">
        <f ca="1">表格15[[#This Row],[厚]]</f>
        <v>18</v>
      </c>
      <c r="F214">
        <f ca="1">表格15[[#This Row],[生產
數量]]</f>
        <v>0</v>
      </c>
      <c r="G214">
        <f ca="1">表格15[[#This Row],[板材
色號]]</f>
        <v>0</v>
      </c>
      <c r="H214" t="str">
        <f ca="1">表格15[[#This Row],[板材
名稱]]</f>
        <v/>
      </c>
      <c r="I214" s="410">
        <f ca="1">表格15[[#This Row],[板材
才數]]</f>
        <v>0</v>
      </c>
    </row>
    <row r="215" spans="1:9" x14ac:dyDescent="0.25">
      <c r="A215">
        <f>表格15[[#This Row],[專案編號]]</f>
        <v>8004</v>
      </c>
      <c r="B215" t="str">
        <f ca="1">表格15[[#This Row],[產品名稱]]</f>
        <v>右側板</v>
      </c>
      <c r="C215">
        <f ca="1">表格15[[#This Row],[長]]</f>
        <v>0</v>
      </c>
      <c r="D215">
        <f ca="1">表格15[[#This Row],[寬]]</f>
        <v>0</v>
      </c>
      <c r="E215">
        <f ca="1">表格15[[#This Row],[厚]]</f>
        <v>18</v>
      </c>
      <c r="F215">
        <f ca="1">表格15[[#This Row],[生產
數量]]</f>
        <v>0</v>
      </c>
      <c r="G215">
        <f ca="1">表格15[[#This Row],[板材
色號]]</f>
        <v>0</v>
      </c>
      <c r="H215" t="str">
        <f ca="1">表格15[[#This Row],[板材
名稱]]</f>
        <v/>
      </c>
      <c r="I215" s="410">
        <f ca="1">表格15[[#This Row],[板材
才數]]</f>
        <v>0</v>
      </c>
    </row>
    <row r="216" spans="1:9" x14ac:dyDescent="0.25">
      <c r="A216">
        <f>表格15[[#This Row],[專案編號]]</f>
        <v>8005</v>
      </c>
      <c r="B216" t="str">
        <f ca="1">表格15[[#This Row],[產品名稱]]</f>
        <v>背板</v>
      </c>
      <c r="C216">
        <f ca="1">表格15[[#This Row],[長]]</f>
        <v>-22</v>
      </c>
      <c r="D216">
        <f ca="1">表格15[[#This Row],[寬]]</f>
        <v>-22</v>
      </c>
      <c r="E216">
        <f ca="1">表格15[[#This Row],[厚]]</f>
        <v>4</v>
      </c>
      <c r="F216">
        <f ca="1">表格15[[#This Row],[生產
數量]]</f>
        <v>0</v>
      </c>
      <c r="G216">
        <f ca="1">表格15[[#This Row],[板材
色號]]</f>
        <v>0</v>
      </c>
      <c r="H216" t="str">
        <f ca="1">表格15[[#This Row],[板材
名稱]]</f>
        <v/>
      </c>
      <c r="I216" s="410">
        <f ca="1">表格15[[#This Row],[板材
才數]]</f>
        <v>0</v>
      </c>
    </row>
    <row r="217" spans="1:9" x14ac:dyDescent="0.25">
      <c r="A217">
        <f>表格15[[#This Row],[專案編號]]</f>
        <v>8006</v>
      </c>
      <c r="B217" t="str">
        <f ca="1">表格15[[#This Row],[產品名稱]]</f>
        <v>背拉桿</v>
      </c>
      <c r="C217">
        <f ca="1">表格15[[#This Row],[長]]</f>
        <v>-36</v>
      </c>
      <c r="D217">
        <f ca="1">表格15[[#This Row],[寬]]</f>
        <v>120</v>
      </c>
      <c r="E217">
        <f ca="1">表格15[[#This Row],[厚]]</f>
        <v>18</v>
      </c>
      <c r="F217">
        <f ca="1">表格15[[#This Row],[生產
數量]]</f>
        <v>0</v>
      </c>
      <c r="G217">
        <f ca="1">表格15[[#This Row],[板材
色號]]</f>
        <v>0</v>
      </c>
      <c r="H217" t="str">
        <f ca="1">表格15[[#This Row],[板材
名稱]]</f>
        <v/>
      </c>
      <c r="I217" s="410">
        <f ca="1">表格15[[#This Row],[板材
才數]]</f>
        <v>0</v>
      </c>
    </row>
    <row r="218" spans="1:9" x14ac:dyDescent="0.25">
      <c r="A218">
        <f>表格15[[#This Row],[專案編號]]</f>
        <v>8007</v>
      </c>
      <c r="B218" t="str">
        <f ca="1">表格15[[#This Row],[產品名稱]]</f>
        <v>中立板</v>
      </c>
      <c r="C218">
        <f ca="1">表格15[[#This Row],[長]]</f>
        <v>-36</v>
      </c>
      <c r="D218">
        <f ca="1">表格15[[#This Row],[寬]]</f>
        <v>-22</v>
      </c>
      <c r="E218">
        <f ca="1">表格15[[#This Row],[厚]]</f>
        <v>18</v>
      </c>
      <c r="F218">
        <f ca="1">表格15[[#This Row],[生產
數量]]</f>
        <v>0</v>
      </c>
      <c r="G218">
        <f ca="1">表格15[[#This Row],[板材
色號]]</f>
        <v>0</v>
      </c>
      <c r="H218" t="str">
        <f ca="1">表格15[[#This Row],[板材
名稱]]</f>
        <v/>
      </c>
      <c r="I218" s="410">
        <f ca="1">表格15[[#This Row],[板材
才數]]</f>
        <v>0</v>
      </c>
    </row>
    <row r="219" spans="1:9" x14ac:dyDescent="0.25">
      <c r="A219">
        <f>表格15[[#This Row],[專案編號]]</f>
        <v>8008</v>
      </c>
      <c r="B219" t="str">
        <f ca="1">表格15[[#This Row],[產品名稱]]</f>
        <v>活隔</v>
      </c>
      <c r="C219">
        <f ca="1">表格15[[#This Row],[長]]</f>
        <v>0</v>
      </c>
      <c r="D219">
        <f ca="1">表格15[[#This Row],[寬]]</f>
        <v>-32</v>
      </c>
      <c r="E219">
        <f ca="1">表格15[[#This Row],[厚]]</f>
        <v>18</v>
      </c>
      <c r="F219">
        <f ca="1">表格15[[#This Row],[生產
數量]]</f>
        <v>0</v>
      </c>
      <c r="G219">
        <f ca="1">表格15[[#This Row],[板材
色號]]</f>
        <v>0</v>
      </c>
      <c r="H219" t="str">
        <f ca="1">表格15[[#This Row],[板材
名稱]]</f>
        <v/>
      </c>
      <c r="I219" s="410">
        <f ca="1">表格15[[#This Row],[板材
才數]]</f>
        <v>0</v>
      </c>
    </row>
    <row r="220" spans="1:9" x14ac:dyDescent="0.25">
      <c r="A220">
        <f>表格15[[#This Row],[專案編號]]</f>
        <v>8009</v>
      </c>
      <c r="B220" t="str">
        <f ca="1">表格15[[#This Row],[產品名稱]]</f>
        <v>固隔</v>
      </c>
      <c r="C220">
        <f ca="1">表格15[[#This Row],[長]]</f>
        <v>0</v>
      </c>
      <c r="D220">
        <f ca="1">表格15[[#This Row],[寬]]</f>
        <v>-22</v>
      </c>
      <c r="E220">
        <f ca="1">表格15[[#This Row],[厚]]</f>
        <v>18</v>
      </c>
      <c r="F220">
        <f ca="1">表格15[[#This Row],[生產
數量]]</f>
        <v>0</v>
      </c>
      <c r="G220">
        <f ca="1">表格15[[#This Row],[板材
色號]]</f>
        <v>0</v>
      </c>
      <c r="H220" t="str">
        <f ca="1">表格15[[#This Row],[板材
名稱]]</f>
        <v/>
      </c>
      <c r="I220" s="410">
        <f ca="1">表格15[[#This Row],[板材
才數]]</f>
        <v>0</v>
      </c>
    </row>
    <row r="221" spans="1:9" x14ac:dyDescent="0.25">
      <c r="A221">
        <f>表格15[[#This Row],[專案編號]]</f>
        <v>8010</v>
      </c>
      <c r="B221" t="str">
        <f ca="1">表格15[[#This Row],[產品名稱]]</f>
        <v>左門板</v>
      </c>
      <c r="C221">
        <f ca="1">表格15[[#This Row],[長]]</f>
        <v>0</v>
      </c>
      <c r="D221">
        <f ca="1">表格15[[#This Row],[寬]]</f>
        <v>-4</v>
      </c>
      <c r="E221">
        <f ca="1">表格15[[#This Row],[厚]]</f>
        <v>18</v>
      </c>
      <c r="F221">
        <f ca="1">表格15[[#This Row],[生產
數量]]</f>
        <v>0</v>
      </c>
      <c r="G221">
        <f ca="1">表格15[[#This Row],[板材
色號]]</f>
        <v>0</v>
      </c>
      <c r="H221" t="str">
        <f ca="1">表格15[[#This Row],[板材
名稱]]</f>
        <v/>
      </c>
      <c r="I221" s="410">
        <f ca="1">表格15[[#This Row],[板材
才數]]</f>
        <v>0</v>
      </c>
    </row>
    <row r="222" spans="1:9" x14ac:dyDescent="0.25">
      <c r="A222">
        <f>表格15[[#This Row],[專案編號]]</f>
        <v>8011</v>
      </c>
      <c r="B222" t="str">
        <f ca="1">表格15[[#This Row],[產品名稱]]</f>
        <v>右門板</v>
      </c>
      <c r="C222">
        <f ca="1">表格15[[#This Row],[長]]</f>
        <v>0</v>
      </c>
      <c r="D222">
        <f ca="1">表格15[[#This Row],[寬]]</f>
        <v>-4</v>
      </c>
      <c r="E222">
        <f ca="1">表格15[[#This Row],[厚]]</f>
        <v>18</v>
      </c>
      <c r="F222">
        <f ca="1">表格15[[#This Row],[生產
數量]]</f>
        <v>0</v>
      </c>
      <c r="G222">
        <f ca="1">表格15[[#This Row],[板材
色號]]</f>
        <v>0</v>
      </c>
      <c r="H222" t="str">
        <f ca="1">表格15[[#This Row],[板材
名稱]]</f>
        <v/>
      </c>
      <c r="I222" s="410">
        <f ca="1">表格15[[#This Row],[板材
才數]]</f>
        <v>0</v>
      </c>
    </row>
    <row r="223" spans="1:9" x14ac:dyDescent="0.25">
      <c r="A223">
        <f>表格15[[#This Row],[專案編號]]</f>
        <v>8012</v>
      </c>
      <c r="B223">
        <f ca="1">表格15[[#This Row],[產品名稱]]</f>
        <v>0</v>
      </c>
      <c r="C223">
        <f ca="1">表格15[[#This Row],[長]]</f>
        <v>0</v>
      </c>
      <c r="D223">
        <f ca="1">表格15[[#This Row],[寬]]</f>
        <v>0</v>
      </c>
      <c r="E223">
        <f ca="1">表格15[[#This Row],[厚]]</f>
        <v>0</v>
      </c>
      <c r="F223">
        <f ca="1">表格15[[#This Row],[生產
數量]]</f>
        <v>0</v>
      </c>
      <c r="G223">
        <f ca="1">表格15[[#This Row],[板材
色號]]</f>
        <v>0</v>
      </c>
      <c r="H223" t="str">
        <f ca="1">表格15[[#This Row],[板材
名稱]]</f>
        <v/>
      </c>
      <c r="I223" s="410">
        <f ca="1">表格15[[#This Row],[板材
才數]]</f>
        <v>0</v>
      </c>
    </row>
    <row r="224" spans="1:9" x14ac:dyDescent="0.25">
      <c r="A224">
        <f>表格15[[#This Row],[專案編號]]</f>
        <v>8013</v>
      </c>
      <c r="B224">
        <f ca="1">表格15[[#This Row],[產品名稱]]</f>
        <v>0</v>
      </c>
      <c r="C224">
        <f ca="1">表格15[[#This Row],[長]]</f>
        <v>0</v>
      </c>
      <c r="D224">
        <f ca="1">表格15[[#This Row],[寬]]</f>
        <v>0</v>
      </c>
      <c r="E224">
        <f ca="1">表格15[[#This Row],[厚]]</f>
        <v>0</v>
      </c>
      <c r="F224">
        <f ca="1">表格15[[#This Row],[生產
數量]]</f>
        <v>0</v>
      </c>
      <c r="G224">
        <f ca="1">表格15[[#This Row],[板材
色號]]</f>
        <v>0</v>
      </c>
      <c r="H224" t="str">
        <f ca="1">表格15[[#This Row],[板材
名稱]]</f>
        <v/>
      </c>
      <c r="I224" s="410">
        <f ca="1">表格15[[#This Row],[板材
才數]]</f>
        <v>0</v>
      </c>
    </row>
    <row r="225" spans="1:9" x14ac:dyDescent="0.25">
      <c r="A225">
        <f>表格15[[#This Row],[專案編號]]</f>
        <v>8014</v>
      </c>
      <c r="B225">
        <f ca="1">表格15[[#This Row],[產品名稱]]</f>
        <v>0</v>
      </c>
      <c r="C225">
        <f ca="1">表格15[[#This Row],[長]]</f>
        <v>0</v>
      </c>
      <c r="D225">
        <f ca="1">表格15[[#This Row],[寬]]</f>
        <v>0</v>
      </c>
      <c r="E225">
        <f ca="1">表格15[[#This Row],[厚]]</f>
        <v>0</v>
      </c>
      <c r="F225">
        <f ca="1">表格15[[#This Row],[生產
數量]]</f>
        <v>0</v>
      </c>
      <c r="G225">
        <f ca="1">表格15[[#This Row],[板材
色號]]</f>
        <v>0</v>
      </c>
      <c r="H225" t="str">
        <f ca="1">表格15[[#This Row],[板材
名稱]]</f>
        <v/>
      </c>
      <c r="I225" s="410">
        <f ca="1">表格15[[#This Row],[板材
才數]]</f>
        <v>0</v>
      </c>
    </row>
    <row r="226" spans="1:9" x14ac:dyDescent="0.25">
      <c r="A226">
        <f>表格15[[#This Row],[專案編號]]</f>
        <v>8015</v>
      </c>
      <c r="B226">
        <f ca="1">表格15[[#This Row],[產品名稱]]</f>
        <v>0</v>
      </c>
      <c r="C226">
        <f ca="1">表格15[[#This Row],[長]]</f>
        <v>0</v>
      </c>
      <c r="D226">
        <f ca="1">表格15[[#This Row],[寬]]</f>
        <v>0</v>
      </c>
      <c r="E226">
        <f ca="1">表格15[[#This Row],[厚]]</f>
        <v>0</v>
      </c>
      <c r="F226">
        <f ca="1">表格15[[#This Row],[生產
數量]]</f>
        <v>0</v>
      </c>
      <c r="G226">
        <f ca="1">表格15[[#This Row],[板材
色號]]</f>
        <v>0</v>
      </c>
      <c r="H226" t="str">
        <f ca="1">表格15[[#This Row],[板材
名稱]]</f>
        <v/>
      </c>
      <c r="I226" s="410">
        <f ca="1">表格15[[#This Row],[板材
才數]]</f>
        <v>0</v>
      </c>
    </row>
    <row r="227" spans="1:9" x14ac:dyDescent="0.25">
      <c r="A227">
        <f>表格15[[#This Row],[專案編號]]</f>
        <v>8016</v>
      </c>
      <c r="B227">
        <f ca="1">表格15[[#This Row],[產品名稱]]</f>
        <v>0</v>
      </c>
      <c r="C227">
        <f ca="1">表格15[[#This Row],[長]]</f>
        <v>0</v>
      </c>
      <c r="D227">
        <f ca="1">表格15[[#This Row],[寬]]</f>
        <v>0</v>
      </c>
      <c r="E227">
        <f ca="1">表格15[[#This Row],[厚]]</f>
        <v>0</v>
      </c>
      <c r="F227">
        <f ca="1">表格15[[#This Row],[生產
數量]]</f>
        <v>0</v>
      </c>
      <c r="G227">
        <f ca="1">表格15[[#This Row],[板材
色號]]</f>
        <v>0</v>
      </c>
      <c r="H227" t="str">
        <f ca="1">表格15[[#This Row],[板材
名稱]]</f>
        <v/>
      </c>
      <c r="I227" s="410">
        <f ca="1">表格15[[#This Row],[板材
才數]]</f>
        <v>0</v>
      </c>
    </row>
    <row r="228" spans="1:9" x14ac:dyDescent="0.25">
      <c r="A228">
        <f>表格15[[#This Row],[專案編號]]</f>
        <v>8017</v>
      </c>
      <c r="B228">
        <f ca="1">表格15[[#This Row],[產品名稱]]</f>
        <v>0</v>
      </c>
      <c r="C228">
        <f ca="1">表格15[[#This Row],[長]]</f>
        <v>0</v>
      </c>
      <c r="D228">
        <f ca="1">表格15[[#This Row],[寬]]</f>
        <v>0</v>
      </c>
      <c r="E228">
        <f ca="1">表格15[[#This Row],[厚]]</f>
        <v>0</v>
      </c>
      <c r="F228">
        <f ca="1">表格15[[#This Row],[生產
數量]]</f>
        <v>0</v>
      </c>
      <c r="G228">
        <f ca="1">表格15[[#This Row],[板材
色號]]</f>
        <v>0</v>
      </c>
      <c r="H228" t="str">
        <f ca="1">表格15[[#This Row],[板材
名稱]]</f>
        <v/>
      </c>
      <c r="I228" s="410">
        <f ca="1">表格15[[#This Row],[板材
才數]]</f>
        <v>0</v>
      </c>
    </row>
    <row r="229" spans="1:9" x14ac:dyDescent="0.25">
      <c r="A229">
        <f>表格15[[#This Row],[專案編號]]</f>
        <v>8018</v>
      </c>
      <c r="B229">
        <f ca="1">表格15[[#This Row],[產品名稱]]</f>
        <v>0</v>
      </c>
      <c r="C229">
        <f ca="1">表格15[[#This Row],[長]]</f>
        <v>0</v>
      </c>
      <c r="D229">
        <f ca="1">表格15[[#This Row],[寬]]</f>
        <v>0</v>
      </c>
      <c r="E229">
        <f ca="1">表格15[[#This Row],[厚]]</f>
        <v>0</v>
      </c>
      <c r="F229">
        <f ca="1">表格15[[#This Row],[生產
數量]]</f>
        <v>0</v>
      </c>
      <c r="G229">
        <f ca="1">表格15[[#This Row],[板材
色號]]</f>
        <v>0</v>
      </c>
      <c r="H229" t="str">
        <f ca="1">表格15[[#This Row],[板材
名稱]]</f>
        <v/>
      </c>
      <c r="I229" s="410">
        <f ca="1">表格15[[#This Row],[板材
才數]]</f>
        <v>0</v>
      </c>
    </row>
    <row r="230" spans="1:9" x14ac:dyDescent="0.25">
      <c r="A230">
        <f>表格15[[#This Row],[專案編號]]</f>
        <v>8019</v>
      </c>
      <c r="B230">
        <f ca="1">表格15[[#This Row],[產品名稱]]</f>
        <v>0</v>
      </c>
      <c r="C230">
        <f ca="1">表格15[[#This Row],[長]]</f>
        <v>0</v>
      </c>
      <c r="D230">
        <f ca="1">表格15[[#This Row],[寬]]</f>
        <v>0</v>
      </c>
      <c r="E230">
        <f ca="1">表格15[[#This Row],[厚]]</f>
        <v>0</v>
      </c>
      <c r="F230">
        <f ca="1">表格15[[#This Row],[生產
數量]]</f>
        <v>0</v>
      </c>
      <c r="G230">
        <f ca="1">表格15[[#This Row],[板材
色號]]</f>
        <v>0</v>
      </c>
      <c r="H230" t="str">
        <f ca="1">表格15[[#This Row],[板材
名稱]]</f>
        <v/>
      </c>
      <c r="I230" s="410">
        <f ca="1">表格15[[#This Row],[板材
才數]]</f>
        <v>0</v>
      </c>
    </row>
    <row r="231" spans="1:9" x14ac:dyDescent="0.25">
      <c r="A231">
        <f>表格15[[#This Row],[專案編號]]</f>
        <v>8020</v>
      </c>
      <c r="B231">
        <f ca="1">表格15[[#This Row],[產品名稱]]</f>
        <v>0</v>
      </c>
      <c r="C231">
        <f ca="1">表格15[[#This Row],[長]]</f>
        <v>0</v>
      </c>
      <c r="D231">
        <f ca="1">表格15[[#This Row],[寬]]</f>
        <v>0</v>
      </c>
      <c r="E231">
        <f ca="1">表格15[[#This Row],[厚]]</f>
        <v>0</v>
      </c>
      <c r="F231">
        <f ca="1">表格15[[#This Row],[生產
數量]]</f>
        <v>0</v>
      </c>
      <c r="G231">
        <f ca="1">表格15[[#This Row],[板材
色號]]</f>
        <v>0</v>
      </c>
      <c r="H231" t="str">
        <f ca="1">表格15[[#This Row],[板材
名稱]]</f>
        <v/>
      </c>
      <c r="I231" s="410">
        <f ca="1">表格15[[#This Row],[板材
才數]]</f>
        <v>0</v>
      </c>
    </row>
    <row r="232" spans="1:9" x14ac:dyDescent="0.25">
      <c r="A232">
        <f>表格15[[#This Row],[專案編號]]</f>
        <v>8021</v>
      </c>
      <c r="B232">
        <f ca="1">表格15[[#This Row],[產品名稱]]</f>
        <v>0</v>
      </c>
      <c r="C232">
        <f ca="1">表格15[[#This Row],[長]]</f>
        <v>0</v>
      </c>
      <c r="D232">
        <f ca="1">表格15[[#This Row],[寬]]</f>
        <v>0</v>
      </c>
      <c r="E232">
        <f ca="1">表格15[[#This Row],[厚]]</f>
        <v>0</v>
      </c>
      <c r="F232">
        <f ca="1">表格15[[#This Row],[生產
數量]]</f>
        <v>0</v>
      </c>
      <c r="G232">
        <f ca="1">表格15[[#This Row],[板材
色號]]</f>
        <v>0</v>
      </c>
      <c r="H232" t="str">
        <f ca="1">表格15[[#This Row],[板材
名稱]]</f>
        <v/>
      </c>
      <c r="I232" s="410">
        <f ca="1">表格15[[#This Row],[板材
才數]]</f>
        <v>0</v>
      </c>
    </row>
    <row r="233" spans="1:9" x14ac:dyDescent="0.25">
      <c r="A233">
        <f>表格15[[#This Row],[專案編號]]</f>
        <v>8022</v>
      </c>
      <c r="B233">
        <f ca="1">表格15[[#This Row],[產品名稱]]</f>
        <v>0</v>
      </c>
      <c r="C233">
        <f ca="1">表格15[[#This Row],[長]]</f>
        <v>0</v>
      </c>
      <c r="D233">
        <f ca="1">表格15[[#This Row],[寬]]</f>
        <v>0</v>
      </c>
      <c r="E233">
        <f ca="1">表格15[[#This Row],[厚]]</f>
        <v>0</v>
      </c>
      <c r="F233">
        <f ca="1">表格15[[#This Row],[生產
數量]]</f>
        <v>0</v>
      </c>
      <c r="G233">
        <f ca="1">表格15[[#This Row],[板材
色號]]</f>
        <v>0</v>
      </c>
      <c r="H233" t="str">
        <f ca="1">表格15[[#This Row],[板材
名稱]]</f>
        <v/>
      </c>
      <c r="I233" s="410">
        <f ca="1">表格15[[#This Row],[板材
才數]]</f>
        <v>0</v>
      </c>
    </row>
    <row r="234" spans="1:9" x14ac:dyDescent="0.25">
      <c r="A234">
        <f>表格15[[#This Row],[專案編號]]</f>
        <v>8023</v>
      </c>
      <c r="B234">
        <f ca="1">表格15[[#This Row],[產品名稱]]</f>
        <v>0</v>
      </c>
      <c r="C234">
        <f ca="1">表格15[[#This Row],[長]]</f>
        <v>0</v>
      </c>
      <c r="D234">
        <f ca="1">表格15[[#This Row],[寬]]</f>
        <v>0</v>
      </c>
      <c r="E234">
        <f ca="1">表格15[[#This Row],[厚]]</f>
        <v>0</v>
      </c>
      <c r="F234">
        <f ca="1">表格15[[#This Row],[生產
數量]]</f>
        <v>0</v>
      </c>
      <c r="G234">
        <f ca="1">表格15[[#This Row],[板材
色號]]</f>
        <v>0</v>
      </c>
      <c r="H234" t="str">
        <f ca="1">表格15[[#This Row],[板材
名稱]]</f>
        <v/>
      </c>
      <c r="I234" s="410">
        <f ca="1">表格15[[#This Row],[板材
才數]]</f>
        <v>0</v>
      </c>
    </row>
    <row r="235" spans="1:9" x14ac:dyDescent="0.25">
      <c r="A235">
        <f>表格15[[#This Row],[專案編號]]</f>
        <v>8024</v>
      </c>
      <c r="B235">
        <f ca="1">表格15[[#This Row],[產品名稱]]</f>
        <v>0</v>
      </c>
      <c r="C235">
        <f ca="1">表格15[[#This Row],[長]]</f>
        <v>0</v>
      </c>
      <c r="D235">
        <f ca="1">表格15[[#This Row],[寬]]</f>
        <v>0</v>
      </c>
      <c r="E235">
        <f ca="1">表格15[[#This Row],[厚]]</f>
        <v>0</v>
      </c>
      <c r="F235">
        <f ca="1">表格15[[#This Row],[生產
數量]]</f>
        <v>0</v>
      </c>
      <c r="G235">
        <f ca="1">表格15[[#This Row],[板材
色號]]</f>
        <v>0</v>
      </c>
      <c r="H235" t="str">
        <f ca="1">表格15[[#This Row],[板材
名稱]]</f>
        <v/>
      </c>
      <c r="I235" s="410">
        <f ca="1">表格15[[#This Row],[板材
才數]]</f>
        <v>0</v>
      </c>
    </row>
    <row r="236" spans="1:9" x14ac:dyDescent="0.25">
      <c r="A236">
        <f>表格15[[#This Row],[專案編號]]</f>
        <v>8025</v>
      </c>
      <c r="B236">
        <f ca="1">表格15[[#This Row],[產品名稱]]</f>
        <v>0</v>
      </c>
      <c r="C236">
        <f ca="1">表格15[[#This Row],[長]]</f>
        <v>0</v>
      </c>
      <c r="D236">
        <f ca="1">表格15[[#This Row],[寬]]</f>
        <v>0</v>
      </c>
      <c r="E236">
        <f ca="1">表格15[[#This Row],[厚]]</f>
        <v>0</v>
      </c>
      <c r="F236">
        <f ca="1">表格15[[#This Row],[生產
數量]]</f>
        <v>0</v>
      </c>
      <c r="G236">
        <f ca="1">表格15[[#This Row],[板材
色號]]</f>
        <v>0</v>
      </c>
      <c r="H236" t="str">
        <f ca="1">表格15[[#This Row],[板材
名稱]]</f>
        <v/>
      </c>
      <c r="I236" s="410">
        <f ca="1">表格15[[#This Row],[板材
才數]]</f>
        <v>0</v>
      </c>
    </row>
    <row r="237" spans="1:9" x14ac:dyDescent="0.25">
      <c r="A237">
        <f>表格15[[#This Row],[專案編號]]</f>
        <v>8026</v>
      </c>
      <c r="B237">
        <f ca="1">表格15[[#This Row],[產品名稱]]</f>
        <v>0</v>
      </c>
      <c r="C237">
        <f ca="1">表格15[[#This Row],[長]]</f>
        <v>0</v>
      </c>
      <c r="D237">
        <f ca="1">表格15[[#This Row],[寬]]</f>
        <v>0</v>
      </c>
      <c r="E237">
        <f ca="1">表格15[[#This Row],[厚]]</f>
        <v>0</v>
      </c>
      <c r="F237">
        <f ca="1">表格15[[#This Row],[生產
數量]]</f>
        <v>0</v>
      </c>
      <c r="G237">
        <f ca="1">表格15[[#This Row],[板材
色號]]</f>
        <v>0</v>
      </c>
      <c r="H237" t="str">
        <f ca="1">表格15[[#This Row],[板材
名稱]]</f>
        <v/>
      </c>
      <c r="I237" s="410">
        <f ca="1">表格15[[#This Row],[板材
才數]]</f>
        <v>0</v>
      </c>
    </row>
    <row r="238" spans="1:9" x14ac:dyDescent="0.25">
      <c r="A238">
        <f>表格15[[#This Row],[專案編號]]</f>
        <v>8027</v>
      </c>
      <c r="B238">
        <f ca="1">表格15[[#This Row],[產品名稱]]</f>
        <v>0</v>
      </c>
      <c r="C238">
        <f ca="1">表格15[[#This Row],[長]]</f>
        <v>0</v>
      </c>
      <c r="D238">
        <f ca="1">表格15[[#This Row],[寬]]</f>
        <v>0</v>
      </c>
      <c r="E238">
        <f ca="1">表格15[[#This Row],[厚]]</f>
        <v>0</v>
      </c>
      <c r="F238">
        <f ca="1">表格15[[#This Row],[生產
數量]]</f>
        <v>0</v>
      </c>
      <c r="G238">
        <f ca="1">表格15[[#This Row],[板材
色號]]</f>
        <v>0</v>
      </c>
      <c r="H238" t="str">
        <f ca="1">表格15[[#This Row],[板材
名稱]]</f>
        <v/>
      </c>
      <c r="I238" s="410">
        <f ca="1">表格15[[#This Row],[板材
才數]]</f>
        <v>0</v>
      </c>
    </row>
    <row r="239" spans="1:9" x14ac:dyDescent="0.25">
      <c r="A239">
        <f>表格15[[#This Row],[專案編號]]</f>
        <v>8028</v>
      </c>
      <c r="B239">
        <f ca="1">表格15[[#This Row],[產品名稱]]</f>
        <v>0</v>
      </c>
      <c r="C239">
        <f ca="1">表格15[[#This Row],[長]]</f>
        <v>0</v>
      </c>
      <c r="D239">
        <f ca="1">表格15[[#This Row],[寬]]</f>
        <v>0</v>
      </c>
      <c r="E239">
        <f ca="1">表格15[[#This Row],[厚]]</f>
        <v>0</v>
      </c>
      <c r="F239">
        <f ca="1">表格15[[#This Row],[生產
數量]]</f>
        <v>0</v>
      </c>
      <c r="G239">
        <f ca="1">表格15[[#This Row],[板材
色號]]</f>
        <v>0</v>
      </c>
      <c r="H239" t="str">
        <f ca="1">表格15[[#This Row],[板材
名稱]]</f>
        <v/>
      </c>
      <c r="I239" s="410">
        <f ca="1">表格15[[#This Row],[板材
才數]]</f>
        <v>0</v>
      </c>
    </row>
    <row r="240" spans="1:9" x14ac:dyDescent="0.25">
      <c r="A240">
        <f>表格15[[#This Row],[專案編號]]</f>
        <v>8029</v>
      </c>
      <c r="B240">
        <f ca="1">表格15[[#This Row],[產品名稱]]</f>
        <v>0</v>
      </c>
      <c r="C240">
        <f ca="1">表格15[[#This Row],[長]]</f>
        <v>0</v>
      </c>
      <c r="D240">
        <f ca="1">表格15[[#This Row],[寬]]</f>
        <v>0</v>
      </c>
      <c r="E240">
        <f ca="1">表格15[[#This Row],[厚]]</f>
        <v>0</v>
      </c>
      <c r="F240">
        <f ca="1">表格15[[#This Row],[生產
數量]]</f>
        <v>0</v>
      </c>
      <c r="G240">
        <f ca="1">表格15[[#This Row],[板材
色號]]</f>
        <v>0</v>
      </c>
      <c r="H240" t="str">
        <f ca="1">表格15[[#This Row],[板材
名稱]]</f>
        <v/>
      </c>
      <c r="I240" s="410">
        <f ca="1">表格15[[#This Row],[板材
才數]]</f>
        <v>0</v>
      </c>
    </row>
    <row r="241" spans="1:9" x14ac:dyDescent="0.25">
      <c r="A241">
        <f>表格15[[#This Row],[專案編號]]</f>
        <v>8030</v>
      </c>
      <c r="B241">
        <f ca="1">表格15[[#This Row],[產品名稱]]</f>
        <v>0</v>
      </c>
      <c r="C241">
        <f ca="1">表格15[[#This Row],[長]]</f>
        <v>0</v>
      </c>
      <c r="D241">
        <f ca="1">表格15[[#This Row],[寬]]</f>
        <v>0</v>
      </c>
      <c r="E241">
        <f ca="1">表格15[[#This Row],[厚]]</f>
        <v>0</v>
      </c>
      <c r="F241">
        <f ca="1">表格15[[#This Row],[生產
數量]]</f>
        <v>0</v>
      </c>
      <c r="G241">
        <f ca="1">表格15[[#This Row],[板材
色號]]</f>
        <v>0</v>
      </c>
      <c r="H241" t="str">
        <f ca="1">表格15[[#This Row],[板材
名稱]]</f>
        <v/>
      </c>
      <c r="I241" s="410">
        <f ca="1">表格15[[#This Row],[板材
才數]]</f>
        <v>0</v>
      </c>
    </row>
    <row r="242" spans="1:9" x14ac:dyDescent="0.25">
      <c r="A242">
        <f>表格15[[#This Row],[專案編號]]</f>
        <v>9001</v>
      </c>
      <c r="B242" t="str">
        <f ca="1">表格15[[#This Row],[產品名稱]]</f>
        <v>頂板</v>
      </c>
      <c r="C242">
        <f ca="1">表格15[[#This Row],[長]]</f>
        <v>-36</v>
      </c>
      <c r="D242">
        <f ca="1">表格15[[#This Row],[寬]]</f>
        <v>0</v>
      </c>
      <c r="E242">
        <f ca="1">表格15[[#This Row],[厚]]</f>
        <v>18</v>
      </c>
      <c r="F242">
        <f ca="1">表格15[[#This Row],[生產
數量]]</f>
        <v>0</v>
      </c>
      <c r="G242">
        <f ca="1">表格15[[#This Row],[板材
色號]]</f>
        <v>0</v>
      </c>
      <c r="H242" t="str">
        <f ca="1">表格15[[#This Row],[板材
名稱]]</f>
        <v/>
      </c>
      <c r="I242" s="410">
        <f ca="1">表格15[[#This Row],[板材
才數]]</f>
        <v>0</v>
      </c>
    </row>
    <row r="243" spans="1:9" x14ac:dyDescent="0.25">
      <c r="A243">
        <f>表格15[[#This Row],[專案編號]]</f>
        <v>9002</v>
      </c>
      <c r="B243" t="str">
        <f ca="1">表格15[[#This Row],[產品名稱]]</f>
        <v>底板</v>
      </c>
      <c r="C243">
        <f ca="1">表格15[[#This Row],[長]]</f>
        <v>-36</v>
      </c>
      <c r="D243">
        <f ca="1">表格15[[#This Row],[寬]]</f>
        <v>0</v>
      </c>
      <c r="E243">
        <f ca="1">表格15[[#This Row],[厚]]</f>
        <v>18</v>
      </c>
      <c r="F243">
        <f ca="1">表格15[[#This Row],[生產
數量]]</f>
        <v>0</v>
      </c>
      <c r="G243">
        <f ca="1">表格15[[#This Row],[板材
色號]]</f>
        <v>0</v>
      </c>
      <c r="H243" t="str">
        <f ca="1">表格15[[#This Row],[板材
名稱]]</f>
        <v/>
      </c>
      <c r="I243" s="410">
        <f ca="1">表格15[[#This Row],[板材
才數]]</f>
        <v>0</v>
      </c>
    </row>
    <row r="244" spans="1:9" x14ac:dyDescent="0.25">
      <c r="A244">
        <f>表格15[[#This Row],[專案編號]]</f>
        <v>9003</v>
      </c>
      <c r="B244" t="str">
        <f ca="1">表格15[[#This Row],[產品名稱]]</f>
        <v>左側板</v>
      </c>
      <c r="C244">
        <f ca="1">表格15[[#This Row],[長]]</f>
        <v>0</v>
      </c>
      <c r="D244">
        <f ca="1">表格15[[#This Row],[寬]]</f>
        <v>0</v>
      </c>
      <c r="E244">
        <f ca="1">表格15[[#This Row],[厚]]</f>
        <v>18</v>
      </c>
      <c r="F244">
        <f ca="1">表格15[[#This Row],[生產
數量]]</f>
        <v>0</v>
      </c>
      <c r="G244">
        <f ca="1">表格15[[#This Row],[板材
色號]]</f>
        <v>0</v>
      </c>
      <c r="H244" t="str">
        <f ca="1">表格15[[#This Row],[板材
名稱]]</f>
        <v/>
      </c>
      <c r="I244" s="410">
        <f ca="1">表格15[[#This Row],[板材
才數]]</f>
        <v>0</v>
      </c>
    </row>
    <row r="245" spans="1:9" x14ac:dyDescent="0.25">
      <c r="A245">
        <f>表格15[[#This Row],[專案編號]]</f>
        <v>9004</v>
      </c>
      <c r="B245" t="str">
        <f ca="1">表格15[[#This Row],[產品名稱]]</f>
        <v>右側板</v>
      </c>
      <c r="C245">
        <f ca="1">表格15[[#This Row],[長]]</f>
        <v>0</v>
      </c>
      <c r="D245">
        <f ca="1">表格15[[#This Row],[寬]]</f>
        <v>0</v>
      </c>
      <c r="E245">
        <f ca="1">表格15[[#This Row],[厚]]</f>
        <v>18</v>
      </c>
      <c r="F245">
        <f ca="1">表格15[[#This Row],[生產
數量]]</f>
        <v>0</v>
      </c>
      <c r="G245">
        <f ca="1">表格15[[#This Row],[板材
色號]]</f>
        <v>0</v>
      </c>
      <c r="H245" t="str">
        <f ca="1">表格15[[#This Row],[板材
名稱]]</f>
        <v/>
      </c>
      <c r="I245" s="410">
        <f ca="1">表格15[[#This Row],[板材
才數]]</f>
        <v>0</v>
      </c>
    </row>
    <row r="246" spans="1:9" x14ac:dyDescent="0.25">
      <c r="A246">
        <f>表格15[[#This Row],[專案編號]]</f>
        <v>9005</v>
      </c>
      <c r="B246" t="str">
        <f ca="1">表格15[[#This Row],[產品名稱]]</f>
        <v>背板</v>
      </c>
      <c r="C246">
        <f ca="1">表格15[[#This Row],[長]]</f>
        <v>-22</v>
      </c>
      <c r="D246">
        <f ca="1">表格15[[#This Row],[寬]]</f>
        <v>-22</v>
      </c>
      <c r="E246">
        <f ca="1">表格15[[#This Row],[厚]]</f>
        <v>4</v>
      </c>
      <c r="F246">
        <f ca="1">表格15[[#This Row],[生產
數量]]</f>
        <v>0</v>
      </c>
      <c r="G246">
        <f ca="1">表格15[[#This Row],[板材
色號]]</f>
        <v>0</v>
      </c>
      <c r="H246" t="str">
        <f ca="1">表格15[[#This Row],[板材
名稱]]</f>
        <v/>
      </c>
      <c r="I246" s="410">
        <f ca="1">表格15[[#This Row],[板材
才數]]</f>
        <v>0</v>
      </c>
    </row>
    <row r="247" spans="1:9" x14ac:dyDescent="0.25">
      <c r="A247">
        <f>表格15[[#This Row],[專案編號]]</f>
        <v>9006</v>
      </c>
      <c r="B247" t="str">
        <f ca="1">表格15[[#This Row],[產品名稱]]</f>
        <v>背拉桿</v>
      </c>
      <c r="C247">
        <f ca="1">表格15[[#This Row],[長]]</f>
        <v>-36</v>
      </c>
      <c r="D247">
        <f ca="1">表格15[[#This Row],[寬]]</f>
        <v>120</v>
      </c>
      <c r="E247">
        <f ca="1">表格15[[#This Row],[厚]]</f>
        <v>18</v>
      </c>
      <c r="F247">
        <f ca="1">表格15[[#This Row],[生產
數量]]</f>
        <v>0</v>
      </c>
      <c r="G247">
        <f ca="1">表格15[[#This Row],[板材
色號]]</f>
        <v>0</v>
      </c>
      <c r="H247" t="str">
        <f ca="1">表格15[[#This Row],[板材
名稱]]</f>
        <v/>
      </c>
      <c r="I247" s="410">
        <f ca="1">表格15[[#This Row],[板材
才數]]</f>
        <v>0</v>
      </c>
    </row>
    <row r="248" spans="1:9" x14ac:dyDescent="0.25">
      <c r="A248">
        <f>表格15[[#This Row],[專案編號]]</f>
        <v>9007</v>
      </c>
      <c r="B248" t="str">
        <f ca="1">表格15[[#This Row],[產品名稱]]</f>
        <v>中立板</v>
      </c>
      <c r="C248">
        <f ca="1">表格15[[#This Row],[長]]</f>
        <v>-36</v>
      </c>
      <c r="D248">
        <f ca="1">表格15[[#This Row],[寬]]</f>
        <v>-22</v>
      </c>
      <c r="E248">
        <f ca="1">表格15[[#This Row],[厚]]</f>
        <v>18</v>
      </c>
      <c r="F248">
        <f ca="1">表格15[[#This Row],[生產
數量]]</f>
        <v>0</v>
      </c>
      <c r="G248">
        <f ca="1">表格15[[#This Row],[板材
色號]]</f>
        <v>0</v>
      </c>
      <c r="H248" t="str">
        <f ca="1">表格15[[#This Row],[板材
名稱]]</f>
        <v/>
      </c>
      <c r="I248" s="410">
        <f ca="1">表格15[[#This Row],[板材
才數]]</f>
        <v>0</v>
      </c>
    </row>
    <row r="249" spans="1:9" x14ac:dyDescent="0.25">
      <c r="A249">
        <f>表格15[[#This Row],[專案編號]]</f>
        <v>9008</v>
      </c>
      <c r="B249" t="str">
        <f ca="1">表格15[[#This Row],[產品名稱]]</f>
        <v>活隔</v>
      </c>
      <c r="C249">
        <f ca="1">表格15[[#This Row],[長]]</f>
        <v>0</v>
      </c>
      <c r="D249">
        <f ca="1">表格15[[#This Row],[寬]]</f>
        <v>-32</v>
      </c>
      <c r="E249">
        <f ca="1">表格15[[#This Row],[厚]]</f>
        <v>18</v>
      </c>
      <c r="F249">
        <f ca="1">表格15[[#This Row],[生產
數量]]</f>
        <v>0</v>
      </c>
      <c r="G249">
        <f ca="1">表格15[[#This Row],[板材
色號]]</f>
        <v>0</v>
      </c>
      <c r="H249" t="str">
        <f ca="1">表格15[[#This Row],[板材
名稱]]</f>
        <v/>
      </c>
      <c r="I249" s="410">
        <f ca="1">表格15[[#This Row],[板材
才數]]</f>
        <v>0</v>
      </c>
    </row>
    <row r="250" spans="1:9" x14ac:dyDescent="0.25">
      <c r="A250">
        <f>表格15[[#This Row],[專案編號]]</f>
        <v>9009</v>
      </c>
      <c r="B250" t="str">
        <f ca="1">表格15[[#This Row],[產品名稱]]</f>
        <v>固隔</v>
      </c>
      <c r="C250">
        <f ca="1">表格15[[#This Row],[長]]</f>
        <v>0</v>
      </c>
      <c r="D250">
        <f ca="1">表格15[[#This Row],[寬]]</f>
        <v>-22</v>
      </c>
      <c r="E250">
        <f ca="1">表格15[[#This Row],[厚]]</f>
        <v>18</v>
      </c>
      <c r="F250">
        <f ca="1">表格15[[#This Row],[生產
數量]]</f>
        <v>0</v>
      </c>
      <c r="G250">
        <f ca="1">表格15[[#This Row],[板材
色號]]</f>
        <v>0</v>
      </c>
      <c r="H250" t="str">
        <f ca="1">表格15[[#This Row],[板材
名稱]]</f>
        <v/>
      </c>
      <c r="I250" s="410">
        <f ca="1">表格15[[#This Row],[板材
才數]]</f>
        <v>0</v>
      </c>
    </row>
    <row r="251" spans="1:9" x14ac:dyDescent="0.25">
      <c r="A251">
        <f>表格15[[#This Row],[專案編號]]</f>
        <v>9010</v>
      </c>
      <c r="B251" t="str">
        <f ca="1">表格15[[#This Row],[產品名稱]]</f>
        <v>左門板</v>
      </c>
      <c r="C251">
        <f ca="1">表格15[[#This Row],[長]]</f>
        <v>0</v>
      </c>
      <c r="D251">
        <f ca="1">表格15[[#This Row],[寬]]</f>
        <v>-4</v>
      </c>
      <c r="E251">
        <f ca="1">表格15[[#This Row],[厚]]</f>
        <v>18</v>
      </c>
      <c r="F251">
        <f ca="1">表格15[[#This Row],[生產
數量]]</f>
        <v>0</v>
      </c>
      <c r="G251">
        <f ca="1">表格15[[#This Row],[板材
色號]]</f>
        <v>0</v>
      </c>
      <c r="H251" t="str">
        <f ca="1">表格15[[#This Row],[板材
名稱]]</f>
        <v/>
      </c>
      <c r="I251" s="410">
        <f ca="1">表格15[[#This Row],[板材
才數]]</f>
        <v>0</v>
      </c>
    </row>
    <row r="252" spans="1:9" x14ac:dyDescent="0.25">
      <c r="A252">
        <f>表格15[[#This Row],[專案編號]]</f>
        <v>9011</v>
      </c>
      <c r="B252" t="str">
        <f ca="1">表格15[[#This Row],[產品名稱]]</f>
        <v>右門板</v>
      </c>
      <c r="C252">
        <f ca="1">表格15[[#This Row],[長]]</f>
        <v>0</v>
      </c>
      <c r="D252">
        <f ca="1">表格15[[#This Row],[寬]]</f>
        <v>-4</v>
      </c>
      <c r="E252">
        <f ca="1">表格15[[#This Row],[厚]]</f>
        <v>18</v>
      </c>
      <c r="F252">
        <f ca="1">表格15[[#This Row],[生產
數量]]</f>
        <v>0</v>
      </c>
      <c r="G252">
        <f ca="1">表格15[[#This Row],[板材
色號]]</f>
        <v>0</v>
      </c>
      <c r="H252" t="str">
        <f ca="1">表格15[[#This Row],[板材
名稱]]</f>
        <v/>
      </c>
      <c r="I252" s="410">
        <f ca="1">表格15[[#This Row],[板材
才數]]</f>
        <v>0</v>
      </c>
    </row>
    <row r="253" spans="1:9" x14ac:dyDescent="0.25">
      <c r="A253">
        <f>表格15[[#This Row],[專案編號]]</f>
        <v>9012</v>
      </c>
      <c r="B253">
        <f ca="1">表格15[[#This Row],[產品名稱]]</f>
        <v>0</v>
      </c>
      <c r="C253">
        <f ca="1">表格15[[#This Row],[長]]</f>
        <v>0</v>
      </c>
      <c r="D253">
        <f ca="1">表格15[[#This Row],[寬]]</f>
        <v>0</v>
      </c>
      <c r="E253">
        <f ca="1">表格15[[#This Row],[厚]]</f>
        <v>0</v>
      </c>
      <c r="F253">
        <f ca="1">表格15[[#This Row],[生產
數量]]</f>
        <v>0</v>
      </c>
      <c r="G253">
        <f ca="1">表格15[[#This Row],[板材
色號]]</f>
        <v>0</v>
      </c>
      <c r="H253" t="str">
        <f ca="1">表格15[[#This Row],[板材
名稱]]</f>
        <v/>
      </c>
      <c r="I253" s="410">
        <f ca="1">表格15[[#This Row],[板材
才數]]</f>
        <v>0</v>
      </c>
    </row>
    <row r="254" spans="1:9" x14ac:dyDescent="0.25">
      <c r="A254">
        <f>表格15[[#This Row],[專案編號]]</f>
        <v>9013</v>
      </c>
      <c r="B254">
        <f ca="1">表格15[[#This Row],[產品名稱]]</f>
        <v>0</v>
      </c>
      <c r="C254">
        <f ca="1">表格15[[#This Row],[長]]</f>
        <v>0</v>
      </c>
      <c r="D254">
        <f ca="1">表格15[[#This Row],[寬]]</f>
        <v>0</v>
      </c>
      <c r="E254">
        <f ca="1">表格15[[#This Row],[厚]]</f>
        <v>0</v>
      </c>
      <c r="F254">
        <f ca="1">表格15[[#This Row],[生產
數量]]</f>
        <v>0</v>
      </c>
      <c r="G254">
        <f ca="1">表格15[[#This Row],[板材
色號]]</f>
        <v>0</v>
      </c>
      <c r="H254" t="str">
        <f ca="1">表格15[[#This Row],[板材
名稱]]</f>
        <v/>
      </c>
      <c r="I254" s="410">
        <f ca="1">表格15[[#This Row],[板材
才數]]</f>
        <v>0</v>
      </c>
    </row>
    <row r="255" spans="1:9" x14ac:dyDescent="0.25">
      <c r="A255">
        <f>表格15[[#This Row],[專案編號]]</f>
        <v>9014</v>
      </c>
      <c r="B255">
        <f ca="1">表格15[[#This Row],[產品名稱]]</f>
        <v>0</v>
      </c>
      <c r="C255">
        <f ca="1">表格15[[#This Row],[長]]</f>
        <v>0</v>
      </c>
      <c r="D255">
        <f ca="1">表格15[[#This Row],[寬]]</f>
        <v>0</v>
      </c>
      <c r="E255">
        <f ca="1">表格15[[#This Row],[厚]]</f>
        <v>0</v>
      </c>
      <c r="F255">
        <f ca="1">表格15[[#This Row],[生產
數量]]</f>
        <v>0</v>
      </c>
      <c r="G255">
        <f ca="1">表格15[[#This Row],[板材
色號]]</f>
        <v>0</v>
      </c>
      <c r="H255" t="str">
        <f ca="1">表格15[[#This Row],[板材
名稱]]</f>
        <v/>
      </c>
      <c r="I255" s="410">
        <f ca="1">表格15[[#This Row],[板材
才數]]</f>
        <v>0</v>
      </c>
    </row>
    <row r="256" spans="1:9" x14ac:dyDescent="0.25">
      <c r="A256">
        <f>表格15[[#This Row],[專案編號]]</f>
        <v>9015</v>
      </c>
      <c r="B256">
        <f ca="1">表格15[[#This Row],[產品名稱]]</f>
        <v>0</v>
      </c>
      <c r="C256">
        <f ca="1">表格15[[#This Row],[長]]</f>
        <v>0</v>
      </c>
      <c r="D256">
        <f ca="1">表格15[[#This Row],[寬]]</f>
        <v>0</v>
      </c>
      <c r="E256">
        <f ca="1">表格15[[#This Row],[厚]]</f>
        <v>0</v>
      </c>
      <c r="F256">
        <f ca="1">表格15[[#This Row],[生產
數量]]</f>
        <v>0</v>
      </c>
      <c r="G256">
        <f ca="1">表格15[[#This Row],[板材
色號]]</f>
        <v>0</v>
      </c>
      <c r="H256" t="str">
        <f ca="1">表格15[[#This Row],[板材
名稱]]</f>
        <v/>
      </c>
      <c r="I256" s="410">
        <f ca="1">表格15[[#This Row],[板材
才數]]</f>
        <v>0</v>
      </c>
    </row>
    <row r="257" spans="1:9" x14ac:dyDescent="0.25">
      <c r="A257">
        <f>表格15[[#This Row],[專案編號]]</f>
        <v>9016</v>
      </c>
      <c r="B257">
        <f ca="1">表格15[[#This Row],[產品名稱]]</f>
        <v>0</v>
      </c>
      <c r="C257">
        <f ca="1">表格15[[#This Row],[長]]</f>
        <v>0</v>
      </c>
      <c r="D257">
        <f ca="1">表格15[[#This Row],[寬]]</f>
        <v>0</v>
      </c>
      <c r="E257">
        <f ca="1">表格15[[#This Row],[厚]]</f>
        <v>0</v>
      </c>
      <c r="F257">
        <f ca="1">表格15[[#This Row],[生產
數量]]</f>
        <v>0</v>
      </c>
      <c r="G257">
        <f ca="1">表格15[[#This Row],[板材
色號]]</f>
        <v>0</v>
      </c>
      <c r="H257" t="str">
        <f ca="1">表格15[[#This Row],[板材
名稱]]</f>
        <v/>
      </c>
      <c r="I257" s="410">
        <f ca="1">表格15[[#This Row],[板材
才數]]</f>
        <v>0</v>
      </c>
    </row>
    <row r="258" spans="1:9" x14ac:dyDescent="0.25">
      <c r="A258">
        <f>表格15[[#This Row],[專案編號]]</f>
        <v>9017</v>
      </c>
      <c r="B258">
        <f ca="1">表格15[[#This Row],[產品名稱]]</f>
        <v>0</v>
      </c>
      <c r="C258">
        <f ca="1">表格15[[#This Row],[長]]</f>
        <v>0</v>
      </c>
      <c r="D258">
        <f ca="1">表格15[[#This Row],[寬]]</f>
        <v>0</v>
      </c>
      <c r="E258">
        <f ca="1">表格15[[#This Row],[厚]]</f>
        <v>0</v>
      </c>
      <c r="F258">
        <f ca="1">表格15[[#This Row],[生產
數量]]</f>
        <v>0</v>
      </c>
      <c r="G258">
        <f ca="1">表格15[[#This Row],[板材
色號]]</f>
        <v>0</v>
      </c>
      <c r="H258" t="str">
        <f ca="1">表格15[[#This Row],[板材
名稱]]</f>
        <v/>
      </c>
      <c r="I258" s="410">
        <f ca="1">表格15[[#This Row],[板材
才數]]</f>
        <v>0</v>
      </c>
    </row>
    <row r="259" spans="1:9" x14ac:dyDescent="0.25">
      <c r="A259">
        <f>表格15[[#This Row],[專案編號]]</f>
        <v>9018</v>
      </c>
      <c r="B259">
        <f ca="1">表格15[[#This Row],[產品名稱]]</f>
        <v>0</v>
      </c>
      <c r="C259">
        <f ca="1">表格15[[#This Row],[長]]</f>
        <v>0</v>
      </c>
      <c r="D259">
        <f ca="1">表格15[[#This Row],[寬]]</f>
        <v>0</v>
      </c>
      <c r="E259">
        <f ca="1">表格15[[#This Row],[厚]]</f>
        <v>0</v>
      </c>
      <c r="F259">
        <f ca="1">表格15[[#This Row],[生產
數量]]</f>
        <v>0</v>
      </c>
      <c r="G259">
        <f ca="1">表格15[[#This Row],[板材
色號]]</f>
        <v>0</v>
      </c>
      <c r="H259" t="str">
        <f ca="1">表格15[[#This Row],[板材
名稱]]</f>
        <v/>
      </c>
      <c r="I259" s="410">
        <f ca="1">表格15[[#This Row],[板材
才數]]</f>
        <v>0</v>
      </c>
    </row>
    <row r="260" spans="1:9" x14ac:dyDescent="0.25">
      <c r="A260">
        <f>表格15[[#This Row],[專案編號]]</f>
        <v>9019</v>
      </c>
      <c r="B260">
        <f ca="1">表格15[[#This Row],[產品名稱]]</f>
        <v>0</v>
      </c>
      <c r="C260">
        <f ca="1">表格15[[#This Row],[長]]</f>
        <v>0</v>
      </c>
      <c r="D260">
        <f ca="1">表格15[[#This Row],[寬]]</f>
        <v>0</v>
      </c>
      <c r="E260">
        <f ca="1">表格15[[#This Row],[厚]]</f>
        <v>0</v>
      </c>
      <c r="F260">
        <f ca="1">表格15[[#This Row],[生產
數量]]</f>
        <v>0</v>
      </c>
      <c r="G260">
        <f ca="1">表格15[[#This Row],[板材
色號]]</f>
        <v>0</v>
      </c>
      <c r="H260" t="str">
        <f ca="1">表格15[[#This Row],[板材
名稱]]</f>
        <v/>
      </c>
      <c r="I260" s="410">
        <f ca="1">表格15[[#This Row],[板材
才數]]</f>
        <v>0</v>
      </c>
    </row>
    <row r="261" spans="1:9" x14ac:dyDescent="0.25">
      <c r="A261">
        <f>表格15[[#This Row],[專案編號]]</f>
        <v>9020</v>
      </c>
      <c r="B261">
        <f ca="1">表格15[[#This Row],[產品名稱]]</f>
        <v>0</v>
      </c>
      <c r="C261">
        <f ca="1">表格15[[#This Row],[長]]</f>
        <v>0</v>
      </c>
      <c r="D261">
        <f ca="1">表格15[[#This Row],[寬]]</f>
        <v>0</v>
      </c>
      <c r="E261">
        <f ca="1">表格15[[#This Row],[厚]]</f>
        <v>0</v>
      </c>
      <c r="F261">
        <f ca="1">表格15[[#This Row],[生產
數量]]</f>
        <v>0</v>
      </c>
      <c r="G261">
        <f ca="1">表格15[[#This Row],[板材
色號]]</f>
        <v>0</v>
      </c>
      <c r="H261" t="str">
        <f ca="1">表格15[[#This Row],[板材
名稱]]</f>
        <v/>
      </c>
      <c r="I261" s="410">
        <f ca="1">表格15[[#This Row],[板材
才數]]</f>
        <v>0</v>
      </c>
    </row>
    <row r="262" spans="1:9" x14ac:dyDescent="0.25">
      <c r="A262">
        <f>表格15[[#This Row],[專案編號]]</f>
        <v>9021</v>
      </c>
      <c r="B262">
        <f ca="1">表格15[[#This Row],[產品名稱]]</f>
        <v>0</v>
      </c>
      <c r="C262">
        <f ca="1">表格15[[#This Row],[長]]</f>
        <v>0</v>
      </c>
      <c r="D262">
        <f ca="1">表格15[[#This Row],[寬]]</f>
        <v>0</v>
      </c>
      <c r="E262">
        <f ca="1">表格15[[#This Row],[厚]]</f>
        <v>0</v>
      </c>
      <c r="F262">
        <f ca="1">表格15[[#This Row],[生產
數量]]</f>
        <v>0</v>
      </c>
      <c r="G262">
        <f ca="1">表格15[[#This Row],[板材
色號]]</f>
        <v>0</v>
      </c>
      <c r="H262" t="str">
        <f ca="1">表格15[[#This Row],[板材
名稱]]</f>
        <v/>
      </c>
      <c r="I262" s="410">
        <f ca="1">表格15[[#This Row],[板材
才數]]</f>
        <v>0</v>
      </c>
    </row>
    <row r="263" spans="1:9" x14ac:dyDescent="0.25">
      <c r="A263">
        <f>表格15[[#This Row],[專案編號]]</f>
        <v>9022</v>
      </c>
      <c r="B263">
        <f ca="1">表格15[[#This Row],[產品名稱]]</f>
        <v>0</v>
      </c>
      <c r="C263">
        <f ca="1">表格15[[#This Row],[長]]</f>
        <v>0</v>
      </c>
      <c r="D263">
        <f ca="1">表格15[[#This Row],[寬]]</f>
        <v>0</v>
      </c>
      <c r="E263">
        <f ca="1">表格15[[#This Row],[厚]]</f>
        <v>0</v>
      </c>
      <c r="F263">
        <f ca="1">表格15[[#This Row],[生產
數量]]</f>
        <v>0</v>
      </c>
      <c r="G263">
        <f ca="1">表格15[[#This Row],[板材
色號]]</f>
        <v>0</v>
      </c>
      <c r="H263" t="str">
        <f ca="1">表格15[[#This Row],[板材
名稱]]</f>
        <v/>
      </c>
      <c r="I263" s="410">
        <f ca="1">表格15[[#This Row],[板材
才數]]</f>
        <v>0</v>
      </c>
    </row>
    <row r="264" spans="1:9" x14ac:dyDescent="0.25">
      <c r="A264">
        <f>表格15[[#This Row],[專案編號]]</f>
        <v>9023</v>
      </c>
      <c r="B264">
        <f ca="1">表格15[[#This Row],[產品名稱]]</f>
        <v>0</v>
      </c>
      <c r="C264">
        <f ca="1">表格15[[#This Row],[長]]</f>
        <v>0</v>
      </c>
      <c r="D264">
        <f ca="1">表格15[[#This Row],[寬]]</f>
        <v>0</v>
      </c>
      <c r="E264">
        <f ca="1">表格15[[#This Row],[厚]]</f>
        <v>0</v>
      </c>
      <c r="F264">
        <f ca="1">表格15[[#This Row],[生產
數量]]</f>
        <v>0</v>
      </c>
      <c r="G264">
        <f ca="1">表格15[[#This Row],[板材
色號]]</f>
        <v>0</v>
      </c>
      <c r="H264" t="str">
        <f ca="1">表格15[[#This Row],[板材
名稱]]</f>
        <v/>
      </c>
      <c r="I264" s="410">
        <f ca="1">表格15[[#This Row],[板材
才數]]</f>
        <v>0</v>
      </c>
    </row>
    <row r="265" spans="1:9" x14ac:dyDescent="0.25">
      <c r="A265">
        <f>表格15[[#This Row],[專案編號]]</f>
        <v>9024</v>
      </c>
      <c r="B265">
        <f ca="1">表格15[[#This Row],[產品名稱]]</f>
        <v>0</v>
      </c>
      <c r="C265">
        <f ca="1">表格15[[#This Row],[長]]</f>
        <v>0</v>
      </c>
      <c r="D265">
        <f ca="1">表格15[[#This Row],[寬]]</f>
        <v>0</v>
      </c>
      <c r="E265">
        <f ca="1">表格15[[#This Row],[厚]]</f>
        <v>0</v>
      </c>
      <c r="F265">
        <f ca="1">表格15[[#This Row],[生產
數量]]</f>
        <v>0</v>
      </c>
      <c r="G265">
        <f ca="1">表格15[[#This Row],[板材
色號]]</f>
        <v>0</v>
      </c>
      <c r="H265" t="str">
        <f ca="1">表格15[[#This Row],[板材
名稱]]</f>
        <v/>
      </c>
      <c r="I265" s="410">
        <f ca="1">表格15[[#This Row],[板材
才數]]</f>
        <v>0</v>
      </c>
    </row>
    <row r="266" spans="1:9" x14ac:dyDescent="0.25">
      <c r="A266">
        <f>表格15[[#This Row],[專案編號]]</f>
        <v>9025</v>
      </c>
      <c r="B266">
        <f ca="1">表格15[[#This Row],[產品名稱]]</f>
        <v>0</v>
      </c>
      <c r="C266">
        <f ca="1">表格15[[#This Row],[長]]</f>
        <v>0</v>
      </c>
      <c r="D266">
        <f ca="1">表格15[[#This Row],[寬]]</f>
        <v>0</v>
      </c>
      <c r="E266">
        <f ca="1">表格15[[#This Row],[厚]]</f>
        <v>0</v>
      </c>
      <c r="F266">
        <f ca="1">表格15[[#This Row],[生產
數量]]</f>
        <v>0</v>
      </c>
      <c r="G266">
        <f ca="1">表格15[[#This Row],[板材
色號]]</f>
        <v>0</v>
      </c>
      <c r="H266" t="str">
        <f ca="1">表格15[[#This Row],[板材
名稱]]</f>
        <v/>
      </c>
      <c r="I266" s="410">
        <f ca="1">表格15[[#This Row],[板材
才數]]</f>
        <v>0</v>
      </c>
    </row>
    <row r="267" spans="1:9" x14ac:dyDescent="0.25">
      <c r="A267">
        <f>表格15[[#This Row],[專案編號]]</f>
        <v>9026</v>
      </c>
      <c r="B267">
        <f ca="1">表格15[[#This Row],[產品名稱]]</f>
        <v>0</v>
      </c>
      <c r="C267">
        <f ca="1">表格15[[#This Row],[長]]</f>
        <v>0</v>
      </c>
      <c r="D267">
        <f ca="1">表格15[[#This Row],[寬]]</f>
        <v>0</v>
      </c>
      <c r="E267">
        <f ca="1">表格15[[#This Row],[厚]]</f>
        <v>0</v>
      </c>
      <c r="F267">
        <f ca="1">表格15[[#This Row],[生產
數量]]</f>
        <v>0</v>
      </c>
      <c r="G267">
        <f ca="1">表格15[[#This Row],[板材
色號]]</f>
        <v>0</v>
      </c>
      <c r="H267" t="str">
        <f ca="1">表格15[[#This Row],[板材
名稱]]</f>
        <v/>
      </c>
      <c r="I267" s="410">
        <f ca="1">表格15[[#This Row],[板材
才數]]</f>
        <v>0</v>
      </c>
    </row>
    <row r="268" spans="1:9" x14ac:dyDescent="0.25">
      <c r="A268">
        <f>表格15[[#This Row],[專案編號]]</f>
        <v>9027</v>
      </c>
      <c r="B268">
        <f ca="1">表格15[[#This Row],[產品名稱]]</f>
        <v>0</v>
      </c>
      <c r="C268">
        <f ca="1">表格15[[#This Row],[長]]</f>
        <v>0</v>
      </c>
      <c r="D268">
        <f ca="1">表格15[[#This Row],[寬]]</f>
        <v>0</v>
      </c>
      <c r="E268">
        <f ca="1">表格15[[#This Row],[厚]]</f>
        <v>0</v>
      </c>
      <c r="F268">
        <f ca="1">表格15[[#This Row],[生產
數量]]</f>
        <v>0</v>
      </c>
      <c r="G268">
        <f ca="1">表格15[[#This Row],[板材
色號]]</f>
        <v>0</v>
      </c>
      <c r="H268" t="str">
        <f ca="1">表格15[[#This Row],[板材
名稱]]</f>
        <v/>
      </c>
      <c r="I268" s="410">
        <f ca="1">表格15[[#This Row],[板材
才數]]</f>
        <v>0</v>
      </c>
    </row>
    <row r="269" spans="1:9" x14ac:dyDescent="0.25">
      <c r="A269">
        <f>表格15[[#This Row],[專案編號]]</f>
        <v>9028</v>
      </c>
      <c r="B269">
        <f ca="1">表格15[[#This Row],[產品名稱]]</f>
        <v>0</v>
      </c>
      <c r="C269">
        <f ca="1">表格15[[#This Row],[長]]</f>
        <v>0</v>
      </c>
      <c r="D269">
        <f ca="1">表格15[[#This Row],[寬]]</f>
        <v>0</v>
      </c>
      <c r="E269">
        <f ca="1">表格15[[#This Row],[厚]]</f>
        <v>0</v>
      </c>
      <c r="F269">
        <f ca="1">表格15[[#This Row],[生產
數量]]</f>
        <v>0</v>
      </c>
      <c r="G269">
        <f ca="1">表格15[[#This Row],[板材
色號]]</f>
        <v>0</v>
      </c>
      <c r="H269" t="str">
        <f ca="1">表格15[[#This Row],[板材
名稱]]</f>
        <v/>
      </c>
      <c r="I269" s="410">
        <f ca="1">表格15[[#This Row],[板材
才數]]</f>
        <v>0</v>
      </c>
    </row>
    <row r="270" spans="1:9" x14ac:dyDescent="0.25">
      <c r="A270">
        <f>表格15[[#This Row],[專案編號]]</f>
        <v>9029</v>
      </c>
      <c r="B270">
        <f ca="1">表格15[[#This Row],[產品名稱]]</f>
        <v>0</v>
      </c>
      <c r="C270">
        <f ca="1">表格15[[#This Row],[長]]</f>
        <v>0</v>
      </c>
      <c r="D270">
        <f ca="1">表格15[[#This Row],[寬]]</f>
        <v>0</v>
      </c>
      <c r="E270">
        <f ca="1">表格15[[#This Row],[厚]]</f>
        <v>0</v>
      </c>
      <c r="F270">
        <f ca="1">表格15[[#This Row],[生產
數量]]</f>
        <v>0</v>
      </c>
      <c r="G270">
        <f ca="1">表格15[[#This Row],[板材
色號]]</f>
        <v>0</v>
      </c>
      <c r="H270" t="str">
        <f ca="1">表格15[[#This Row],[板材
名稱]]</f>
        <v/>
      </c>
      <c r="I270" s="410">
        <f ca="1">表格15[[#This Row],[板材
才數]]</f>
        <v>0</v>
      </c>
    </row>
    <row r="271" spans="1:9" x14ac:dyDescent="0.25">
      <c r="A271">
        <f>表格15[[#This Row],[專案編號]]</f>
        <v>9030</v>
      </c>
      <c r="B271">
        <f ca="1">表格15[[#This Row],[產品名稱]]</f>
        <v>0</v>
      </c>
      <c r="C271">
        <f ca="1">表格15[[#This Row],[長]]</f>
        <v>0</v>
      </c>
      <c r="D271">
        <f ca="1">表格15[[#This Row],[寬]]</f>
        <v>0</v>
      </c>
      <c r="E271">
        <f ca="1">表格15[[#This Row],[厚]]</f>
        <v>0</v>
      </c>
      <c r="F271">
        <f ca="1">表格15[[#This Row],[生產
數量]]</f>
        <v>0</v>
      </c>
      <c r="G271">
        <f ca="1">表格15[[#This Row],[板材
色號]]</f>
        <v>0</v>
      </c>
      <c r="H271" t="str">
        <f ca="1">表格15[[#This Row],[板材
名稱]]</f>
        <v/>
      </c>
      <c r="I271" s="410">
        <f ca="1">表格15[[#This Row],[板材
才數]]</f>
        <v>0</v>
      </c>
    </row>
    <row r="272" spans="1:9" x14ac:dyDescent="0.25">
      <c r="A272">
        <f>表格15[[#This Row],[專案編號]]</f>
        <v>10001</v>
      </c>
      <c r="B272" t="str">
        <f ca="1">表格15[[#This Row],[產品名稱]]</f>
        <v>頂板</v>
      </c>
      <c r="C272">
        <f ca="1">表格15[[#This Row],[長]]</f>
        <v>-36</v>
      </c>
      <c r="D272">
        <f ca="1">表格15[[#This Row],[寬]]</f>
        <v>0</v>
      </c>
      <c r="E272">
        <f ca="1">表格15[[#This Row],[厚]]</f>
        <v>18</v>
      </c>
      <c r="F272">
        <f ca="1">表格15[[#This Row],[生產
數量]]</f>
        <v>0</v>
      </c>
      <c r="G272">
        <f ca="1">表格15[[#This Row],[板材
色號]]</f>
        <v>0</v>
      </c>
      <c r="H272" t="str">
        <f ca="1">表格15[[#This Row],[板材
名稱]]</f>
        <v/>
      </c>
      <c r="I272" s="410">
        <f ca="1">表格15[[#This Row],[板材
才數]]</f>
        <v>0</v>
      </c>
    </row>
    <row r="273" spans="1:9" x14ac:dyDescent="0.25">
      <c r="A273">
        <f>表格15[[#This Row],[專案編號]]</f>
        <v>10002</v>
      </c>
      <c r="B273" t="str">
        <f ca="1">表格15[[#This Row],[產品名稱]]</f>
        <v>底板</v>
      </c>
      <c r="C273">
        <f ca="1">表格15[[#This Row],[長]]</f>
        <v>-36</v>
      </c>
      <c r="D273">
        <f ca="1">表格15[[#This Row],[寬]]</f>
        <v>0</v>
      </c>
      <c r="E273">
        <f ca="1">表格15[[#This Row],[厚]]</f>
        <v>18</v>
      </c>
      <c r="F273">
        <f ca="1">表格15[[#This Row],[生產
數量]]</f>
        <v>0</v>
      </c>
      <c r="G273">
        <f ca="1">表格15[[#This Row],[板材
色號]]</f>
        <v>0</v>
      </c>
      <c r="H273" t="str">
        <f ca="1">表格15[[#This Row],[板材
名稱]]</f>
        <v/>
      </c>
      <c r="I273" s="410">
        <f ca="1">表格15[[#This Row],[板材
才數]]</f>
        <v>0</v>
      </c>
    </row>
    <row r="274" spans="1:9" x14ac:dyDescent="0.25">
      <c r="A274">
        <f>表格15[[#This Row],[專案編號]]</f>
        <v>10003</v>
      </c>
      <c r="B274" t="str">
        <f ca="1">表格15[[#This Row],[產品名稱]]</f>
        <v>左側板</v>
      </c>
      <c r="C274">
        <f ca="1">表格15[[#This Row],[長]]</f>
        <v>0</v>
      </c>
      <c r="D274">
        <f ca="1">表格15[[#This Row],[寬]]</f>
        <v>0</v>
      </c>
      <c r="E274">
        <f ca="1">表格15[[#This Row],[厚]]</f>
        <v>18</v>
      </c>
      <c r="F274">
        <f ca="1">表格15[[#This Row],[生產
數量]]</f>
        <v>0</v>
      </c>
      <c r="G274">
        <f ca="1">表格15[[#This Row],[板材
色號]]</f>
        <v>0</v>
      </c>
      <c r="H274" t="str">
        <f ca="1">表格15[[#This Row],[板材
名稱]]</f>
        <v/>
      </c>
      <c r="I274" s="410">
        <f ca="1">表格15[[#This Row],[板材
才數]]</f>
        <v>0</v>
      </c>
    </row>
    <row r="275" spans="1:9" x14ac:dyDescent="0.25">
      <c r="A275">
        <f>表格15[[#This Row],[專案編號]]</f>
        <v>10004</v>
      </c>
      <c r="B275" t="str">
        <f ca="1">表格15[[#This Row],[產品名稱]]</f>
        <v>右側板</v>
      </c>
      <c r="C275">
        <f ca="1">表格15[[#This Row],[長]]</f>
        <v>0</v>
      </c>
      <c r="D275">
        <f ca="1">表格15[[#This Row],[寬]]</f>
        <v>0</v>
      </c>
      <c r="E275">
        <f ca="1">表格15[[#This Row],[厚]]</f>
        <v>18</v>
      </c>
      <c r="F275">
        <f ca="1">表格15[[#This Row],[生產
數量]]</f>
        <v>0</v>
      </c>
      <c r="G275">
        <f ca="1">表格15[[#This Row],[板材
色號]]</f>
        <v>0</v>
      </c>
      <c r="H275" t="str">
        <f ca="1">表格15[[#This Row],[板材
名稱]]</f>
        <v/>
      </c>
      <c r="I275" s="410">
        <f ca="1">表格15[[#This Row],[板材
才數]]</f>
        <v>0</v>
      </c>
    </row>
    <row r="276" spans="1:9" x14ac:dyDescent="0.25">
      <c r="A276">
        <f>表格15[[#This Row],[專案編號]]</f>
        <v>10005</v>
      </c>
      <c r="B276" t="str">
        <f ca="1">表格15[[#This Row],[產品名稱]]</f>
        <v>背板</v>
      </c>
      <c r="C276">
        <f ca="1">表格15[[#This Row],[長]]</f>
        <v>-22</v>
      </c>
      <c r="D276">
        <f ca="1">表格15[[#This Row],[寬]]</f>
        <v>-22</v>
      </c>
      <c r="E276">
        <f ca="1">表格15[[#This Row],[厚]]</f>
        <v>4</v>
      </c>
      <c r="F276">
        <f ca="1">表格15[[#This Row],[生產
數量]]</f>
        <v>0</v>
      </c>
      <c r="G276">
        <f ca="1">表格15[[#This Row],[板材
色號]]</f>
        <v>0</v>
      </c>
      <c r="H276" t="str">
        <f ca="1">表格15[[#This Row],[板材
名稱]]</f>
        <v/>
      </c>
      <c r="I276" s="410">
        <f ca="1">表格15[[#This Row],[板材
才數]]</f>
        <v>0</v>
      </c>
    </row>
    <row r="277" spans="1:9" x14ac:dyDescent="0.25">
      <c r="A277">
        <f>表格15[[#This Row],[專案編號]]</f>
        <v>10006</v>
      </c>
      <c r="B277" t="str">
        <f ca="1">表格15[[#This Row],[產品名稱]]</f>
        <v>背拉桿</v>
      </c>
      <c r="C277">
        <f ca="1">表格15[[#This Row],[長]]</f>
        <v>-36</v>
      </c>
      <c r="D277">
        <f ca="1">表格15[[#This Row],[寬]]</f>
        <v>120</v>
      </c>
      <c r="E277">
        <f ca="1">表格15[[#This Row],[厚]]</f>
        <v>18</v>
      </c>
      <c r="F277">
        <f ca="1">表格15[[#This Row],[生產
數量]]</f>
        <v>0</v>
      </c>
      <c r="G277">
        <f ca="1">表格15[[#This Row],[板材
色號]]</f>
        <v>0</v>
      </c>
      <c r="H277" t="str">
        <f ca="1">表格15[[#This Row],[板材
名稱]]</f>
        <v/>
      </c>
      <c r="I277" s="410">
        <f ca="1">表格15[[#This Row],[板材
才數]]</f>
        <v>0</v>
      </c>
    </row>
    <row r="278" spans="1:9" x14ac:dyDescent="0.25">
      <c r="A278">
        <f>表格15[[#This Row],[專案編號]]</f>
        <v>10007</v>
      </c>
      <c r="B278" t="str">
        <f ca="1">表格15[[#This Row],[產品名稱]]</f>
        <v>中立板</v>
      </c>
      <c r="C278">
        <f ca="1">表格15[[#This Row],[長]]</f>
        <v>-36</v>
      </c>
      <c r="D278">
        <f ca="1">表格15[[#This Row],[寬]]</f>
        <v>-22</v>
      </c>
      <c r="E278">
        <f ca="1">表格15[[#This Row],[厚]]</f>
        <v>18</v>
      </c>
      <c r="F278">
        <f ca="1">表格15[[#This Row],[生產
數量]]</f>
        <v>0</v>
      </c>
      <c r="G278">
        <f ca="1">表格15[[#This Row],[板材
色號]]</f>
        <v>0</v>
      </c>
      <c r="H278" t="str">
        <f ca="1">表格15[[#This Row],[板材
名稱]]</f>
        <v/>
      </c>
      <c r="I278" s="410">
        <f ca="1">表格15[[#This Row],[板材
才數]]</f>
        <v>0</v>
      </c>
    </row>
    <row r="279" spans="1:9" x14ac:dyDescent="0.25">
      <c r="A279">
        <f>表格15[[#This Row],[專案編號]]</f>
        <v>10008</v>
      </c>
      <c r="B279" t="str">
        <f ca="1">表格15[[#This Row],[產品名稱]]</f>
        <v>活隔</v>
      </c>
      <c r="C279">
        <f ca="1">表格15[[#This Row],[長]]</f>
        <v>0</v>
      </c>
      <c r="D279">
        <f ca="1">表格15[[#This Row],[寬]]</f>
        <v>-32</v>
      </c>
      <c r="E279">
        <f ca="1">表格15[[#This Row],[厚]]</f>
        <v>18</v>
      </c>
      <c r="F279">
        <f ca="1">表格15[[#This Row],[生產
數量]]</f>
        <v>0</v>
      </c>
      <c r="G279">
        <f ca="1">表格15[[#This Row],[板材
色號]]</f>
        <v>0</v>
      </c>
      <c r="H279" t="str">
        <f ca="1">表格15[[#This Row],[板材
名稱]]</f>
        <v/>
      </c>
      <c r="I279" s="410">
        <f ca="1">表格15[[#This Row],[板材
才數]]</f>
        <v>0</v>
      </c>
    </row>
    <row r="280" spans="1:9" x14ac:dyDescent="0.25">
      <c r="A280">
        <f>表格15[[#This Row],[專案編號]]</f>
        <v>10009</v>
      </c>
      <c r="B280" t="str">
        <f ca="1">表格15[[#This Row],[產品名稱]]</f>
        <v>固隔</v>
      </c>
      <c r="C280">
        <f ca="1">表格15[[#This Row],[長]]</f>
        <v>0</v>
      </c>
      <c r="D280">
        <f ca="1">表格15[[#This Row],[寬]]</f>
        <v>-22</v>
      </c>
      <c r="E280">
        <f ca="1">表格15[[#This Row],[厚]]</f>
        <v>18</v>
      </c>
      <c r="F280">
        <f ca="1">表格15[[#This Row],[生產
數量]]</f>
        <v>0</v>
      </c>
      <c r="G280">
        <f ca="1">表格15[[#This Row],[板材
色號]]</f>
        <v>0</v>
      </c>
      <c r="H280" t="str">
        <f ca="1">表格15[[#This Row],[板材
名稱]]</f>
        <v/>
      </c>
      <c r="I280" s="410">
        <f ca="1">表格15[[#This Row],[板材
才數]]</f>
        <v>0</v>
      </c>
    </row>
    <row r="281" spans="1:9" x14ac:dyDescent="0.25">
      <c r="A281">
        <f>表格15[[#This Row],[專案編號]]</f>
        <v>10010</v>
      </c>
      <c r="B281" t="str">
        <f ca="1">表格15[[#This Row],[產品名稱]]</f>
        <v>左門板</v>
      </c>
      <c r="C281">
        <f ca="1">表格15[[#This Row],[長]]</f>
        <v>0</v>
      </c>
      <c r="D281">
        <f ca="1">表格15[[#This Row],[寬]]</f>
        <v>-4</v>
      </c>
      <c r="E281">
        <f ca="1">表格15[[#This Row],[厚]]</f>
        <v>18</v>
      </c>
      <c r="F281">
        <f ca="1">表格15[[#This Row],[生產
數量]]</f>
        <v>0</v>
      </c>
      <c r="G281">
        <f ca="1">表格15[[#This Row],[板材
色號]]</f>
        <v>0</v>
      </c>
      <c r="H281" t="str">
        <f ca="1">表格15[[#This Row],[板材
名稱]]</f>
        <v/>
      </c>
      <c r="I281" s="410">
        <f ca="1">表格15[[#This Row],[板材
才數]]</f>
        <v>0</v>
      </c>
    </row>
    <row r="282" spans="1:9" x14ac:dyDescent="0.25">
      <c r="A282">
        <f>表格15[[#This Row],[專案編號]]</f>
        <v>10011</v>
      </c>
      <c r="B282" t="str">
        <f ca="1">表格15[[#This Row],[產品名稱]]</f>
        <v>右門板</v>
      </c>
      <c r="C282">
        <f ca="1">表格15[[#This Row],[長]]</f>
        <v>0</v>
      </c>
      <c r="D282">
        <f ca="1">表格15[[#This Row],[寬]]</f>
        <v>-4</v>
      </c>
      <c r="E282">
        <f ca="1">表格15[[#This Row],[厚]]</f>
        <v>18</v>
      </c>
      <c r="F282">
        <f ca="1">表格15[[#This Row],[生產
數量]]</f>
        <v>0</v>
      </c>
      <c r="G282">
        <f ca="1">表格15[[#This Row],[板材
色號]]</f>
        <v>0</v>
      </c>
      <c r="H282" t="str">
        <f ca="1">表格15[[#This Row],[板材
名稱]]</f>
        <v/>
      </c>
      <c r="I282" s="410">
        <f ca="1">表格15[[#This Row],[板材
才數]]</f>
        <v>0</v>
      </c>
    </row>
    <row r="283" spans="1:9" x14ac:dyDescent="0.25">
      <c r="A283">
        <f>表格15[[#This Row],[專案編號]]</f>
        <v>10012</v>
      </c>
      <c r="B283">
        <f ca="1">表格15[[#This Row],[產品名稱]]</f>
        <v>0</v>
      </c>
      <c r="C283">
        <f ca="1">表格15[[#This Row],[長]]</f>
        <v>0</v>
      </c>
      <c r="D283">
        <f ca="1">表格15[[#This Row],[寬]]</f>
        <v>0</v>
      </c>
      <c r="E283">
        <f ca="1">表格15[[#This Row],[厚]]</f>
        <v>0</v>
      </c>
      <c r="F283">
        <f ca="1">表格15[[#This Row],[生產
數量]]</f>
        <v>0</v>
      </c>
      <c r="G283">
        <f ca="1">表格15[[#This Row],[板材
色號]]</f>
        <v>0</v>
      </c>
      <c r="H283" t="str">
        <f ca="1">表格15[[#This Row],[板材
名稱]]</f>
        <v/>
      </c>
      <c r="I283" s="410">
        <f ca="1">表格15[[#This Row],[板材
才數]]</f>
        <v>0</v>
      </c>
    </row>
    <row r="284" spans="1:9" x14ac:dyDescent="0.25">
      <c r="A284">
        <f>表格15[[#This Row],[專案編號]]</f>
        <v>10013</v>
      </c>
      <c r="B284">
        <f ca="1">表格15[[#This Row],[產品名稱]]</f>
        <v>0</v>
      </c>
      <c r="C284">
        <f ca="1">表格15[[#This Row],[長]]</f>
        <v>0</v>
      </c>
      <c r="D284">
        <f ca="1">表格15[[#This Row],[寬]]</f>
        <v>0</v>
      </c>
      <c r="E284">
        <f ca="1">表格15[[#This Row],[厚]]</f>
        <v>0</v>
      </c>
      <c r="F284">
        <f ca="1">表格15[[#This Row],[生產
數量]]</f>
        <v>0</v>
      </c>
      <c r="G284">
        <f ca="1">表格15[[#This Row],[板材
色號]]</f>
        <v>0</v>
      </c>
      <c r="H284" t="str">
        <f ca="1">表格15[[#This Row],[板材
名稱]]</f>
        <v/>
      </c>
      <c r="I284" s="410">
        <f ca="1">表格15[[#This Row],[板材
才數]]</f>
        <v>0</v>
      </c>
    </row>
    <row r="285" spans="1:9" x14ac:dyDescent="0.25">
      <c r="A285">
        <f>表格15[[#This Row],[專案編號]]</f>
        <v>10014</v>
      </c>
      <c r="B285">
        <f ca="1">表格15[[#This Row],[產品名稱]]</f>
        <v>0</v>
      </c>
      <c r="C285">
        <f ca="1">表格15[[#This Row],[長]]</f>
        <v>0</v>
      </c>
      <c r="D285">
        <f ca="1">表格15[[#This Row],[寬]]</f>
        <v>0</v>
      </c>
      <c r="E285">
        <f ca="1">表格15[[#This Row],[厚]]</f>
        <v>0</v>
      </c>
      <c r="F285">
        <f ca="1">表格15[[#This Row],[生產
數量]]</f>
        <v>0</v>
      </c>
      <c r="G285">
        <f ca="1">表格15[[#This Row],[板材
色號]]</f>
        <v>0</v>
      </c>
      <c r="H285" t="str">
        <f ca="1">表格15[[#This Row],[板材
名稱]]</f>
        <v/>
      </c>
      <c r="I285" s="410">
        <f ca="1">表格15[[#This Row],[板材
才數]]</f>
        <v>0</v>
      </c>
    </row>
    <row r="286" spans="1:9" x14ac:dyDescent="0.25">
      <c r="A286">
        <f>表格15[[#This Row],[專案編號]]</f>
        <v>10015</v>
      </c>
      <c r="B286">
        <f ca="1">表格15[[#This Row],[產品名稱]]</f>
        <v>0</v>
      </c>
      <c r="C286">
        <f ca="1">表格15[[#This Row],[長]]</f>
        <v>0</v>
      </c>
      <c r="D286">
        <f ca="1">表格15[[#This Row],[寬]]</f>
        <v>0</v>
      </c>
      <c r="E286">
        <f ca="1">表格15[[#This Row],[厚]]</f>
        <v>0</v>
      </c>
      <c r="F286">
        <f ca="1">表格15[[#This Row],[生產
數量]]</f>
        <v>0</v>
      </c>
      <c r="G286">
        <f ca="1">表格15[[#This Row],[板材
色號]]</f>
        <v>0</v>
      </c>
      <c r="H286" t="str">
        <f ca="1">表格15[[#This Row],[板材
名稱]]</f>
        <v/>
      </c>
      <c r="I286" s="410">
        <f ca="1">表格15[[#This Row],[板材
才數]]</f>
        <v>0</v>
      </c>
    </row>
    <row r="287" spans="1:9" x14ac:dyDescent="0.25">
      <c r="A287">
        <f>表格15[[#This Row],[專案編號]]</f>
        <v>10016</v>
      </c>
      <c r="B287">
        <f ca="1">表格15[[#This Row],[產品名稱]]</f>
        <v>0</v>
      </c>
      <c r="C287">
        <f ca="1">表格15[[#This Row],[長]]</f>
        <v>0</v>
      </c>
      <c r="D287">
        <f ca="1">表格15[[#This Row],[寬]]</f>
        <v>0</v>
      </c>
      <c r="E287">
        <f ca="1">表格15[[#This Row],[厚]]</f>
        <v>0</v>
      </c>
      <c r="F287">
        <f ca="1">表格15[[#This Row],[生產
數量]]</f>
        <v>0</v>
      </c>
      <c r="G287">
        <f ca="1">表格15[[#This Row],[板材
色號]]</f>
        <v>0</v>
      </c>
      <c r="H287" t="str">
        <f ca="1">表格15[[#This Row],[板材
名稱]]</f>
        <v/>
      </c>
      <c r="I287" s="410">
        <f ca="1">表格15[[#This Row],[板材
才數]]</f>
        <v>0</v>
      </c>
    </row>
    <row r="288" spans="1:9" x14ac:dyDescent="0.25">
      <c r="A288">
        <f>表格15[[#This Row],[專案編號]]</f>
        <v>10017</v>
      </c>
      <c r="B288">
        <f ca="1">表格15[[#This Row],[產品名稱]]</f>
        <v>0</v>
      </c>
      <c r="C288">
        <f ca="1">表格15[[#This Row],[長]]</f>
        <v>0</v>
      </c>
      <c r="D288">
        <f ca="1">表格15[[#This Row],[寬]]</f>
        <v>0</v>
      </c>
      <c r="E288">
        <f ca="1">表格15[[#This Row],[厚]]</f>
        <v>0</v>
      </c>
      <c r="F288">
        <f ca="1">表格15[[#This Row],[生產
數量]]</f>
        <v>0</v>
      </c>
      <c r="G288">
        <f ca="1">表格15[[#This Row],[板材
色號]]</f>
        <v>0</v>
      </c>
      <c r="H288" t="str">
        <f ca="1">表格15[[#This Row],[板材
名稱]]</f>
        <v/>
      </c>
      <c r="I288" s="410">
        <f ca="1">表格15[[#This Row],[板材
才數]]</f>
        <v>0</v>
      </c>
    </row>
    <row r="289" spans="1:9" x14ac:dyDescent="0.25">
      <c r="A289">
        <f>表格15[[#This Row],[專案編號]]</f>
        <v>10018</v>
      </c>
      <c r="B289">
        <f ca="1">表格15[[#This Row],[產品名稱]]</f>
        <v>0</v>
      </c>
      <c r="C289">
        <f ca="1">表格15[[#This Row],[長]]</f>
        <v>0</v>
      </c>
      <c r="D289">
        <f ca="1">表格15[[#This Row],[寬]]</f>
        <v>0</v>
      </c>
      <c r="E289">
        <f ca="1">表格15[[#This Row],[厚]]</f>
        <v>0</v>
      </c>
      <c r="F289">
        <f ca="1">表格15[[#This Row],[生產
數量]]</f>
        <v>0</v>
      </c>
      <c r="G289">
        <f ca="1">表格15[[#This Row],[板材
色號]]</f>
        <v>0</v>
      </c>
      <c r="H289" t="str">
        <f ca="1">表格15[[#This Row],[板材
名稱]]</f>
        <v/>
      </c>
      <c r="I289" s="410">
        <f ca="1">表格15[[#This Row],[板材
才數]]</f>
        <v>0</v>
      </c>
    </row>
    <row r="290" spans="1:9" x14ac:dyDescent="0.25">
      <c r="A290">
        <f>表格15[[#This Row],[專案編號]]</f>
        <v>10019</v>
      </c>
      <c r="B290">
        <f ca="1">表格15[[#This Row],[產品名稱]]</f>
        <v>0</v>
      </c>
      <c r="C290">
        <f ca="1">表格15[[#This Row],[長]]</f>
        <v>0</v>
      </c>
      <c r="D290">
        <f ca="1">表格15[[#This Row],[寬]]</f>
        <v>0</v>
      </c>
      <c r="E290">
        <f ca="1">表格15[[#This Row],[厚]]</f>
        <v>0</v>
      </c>
      <c r="F290">
        <f ca="1">表格15[[#This Row],[生產
數量]]</f>
        <v>0</v>
      </c>
      <c r="G290">
        <f ca="1">表格15[[#This Row],[板材
色號]]</f>
        <v>0</v>
      </c>
      <c r="H290" t="str">
        <f ca="1">表格15[[#This Row],[板材
名稱]]</f>
        <v/>
      </c>
      <c r="I290" s="410">
        <f ca="1">表格15[[#This Row],[板材
才數]]</f>
        <v>0</v>
      </c>
    </row>
    <row r="291" spans="1:9" x14ac:dyDescent="0.25">
      <c r="A291">
        <f>表格15[[#This Row],[專案編號]]</f>
        <v>10020</v>
      </c>
      <c r="B291">
        <f ca="1">表格15[[#This Row],[產品名稱]]</f>
        <v>0</v>
      </c>
      <c r="C291">
        <f ca="1">表格15[[#This Row],[長]]</f>
        <v>0</v>
      </c>
      <c r="D291">
        <f ca="1">表格15[[#This Row],[寬]]</f>
        <v>0</v>
      </c>
      <c r="E291">
        <f ca="1">表格15[[#This Row],[厚]]</f>
        <v>0</v>
      </c>
      <c r="F291">
        <f ca="1">表格15[[#This Row],[生產
數量]]</f>
        <v>0</v>
      </c>
      <c r="G291">
        <f ca="1">表格15[[#This Row],[板材
色號]]</f>
        <v>0</v>
      </c>
      <c r="H291" t="str">
        <f ca="1">表格15[[#This Row],[板材
名稱]]</f>
        <v/>
      </c>
      <c r="I291" s="410">
        <f ca="1">表格15[[#This Row],[板材
才數]]</f>
        <v>0</v>
      </c>
    </row>
    <row r="292" spans="1:9" x14ac:dyDescent="0.25">
      <c r="A292">
        <f>表格15[[#This Row],[專案編號]]</f>
        <v>10021</v>
      </c>
      <c r="B292">
        <f ca="1">表格15[[#This Row],[產品名稱]]</f>
        <v>0</v>
      </c>
      <c r="C292">
        <f ca="1">表格15[[#This Row],[長]]</f>
        <v>0</v>
      </c>
      <c r="D292">
        <f ca="1">表格15[[#This Row],[寬]]</f>
        <v>0</v>
      </c>
      <c r="E292">
        <f ca="1">表格15[[#This Row],[厚]]</f>
        <v>0</v>
      </c>
      <c r="F292">
        <f ca="1">表格15[[#This Row],[生產
數量]]</f>
        <v>0</v>
      </c>
      <c r="G292">
        <f ca="1">表格15[[#This Row],[板材
色號]]</f>
        <v>0</v>
      </c>
      <c r="H292" t="str">
        <f ca="1">表格15[[#This Row],[板材
名稱]]</f>
        <v/>
      </c>
      <c r="I292" s="410">
        <f ca="1">表格15[[#This Row],[板材
才數]]</f>
        <v>0</v>
      </c>
    </row>
    <row r="293" spans="1:9" x14ac:dyDescent="0.25">
      <c r="A293">
        <f>表格15[[#This Row],[專案編號]]</f>
        <v>10022</v>
      </c>
      <c r="B293">
        <f ca="1">表格15[[#This Row],[產品名稱]]</f>
        <v>0</v>
      </c>
      <c r="C293">
        <f ca="1">表格15[[#This Row],[長]]</f>
        <v>0</v>
      </c>
      <c r="D293">
        <f ca="1">表格15[[#This Row],[寬]]</f>
        <v>0</v>
      </c>
      <c r="E293">
        <f ca="1">表格15[[#This Row],[厚]]</f>
        <v>0</v>
      </c>
      <c r="F293">
        <f ca="1">表格15[[#This Row],[生產
數量]]</f>
        <v>0</v>
      </c>
      <c r="G293">
        <f ca="1">表格15[[#This Row],[板材
色號]]</f>
        <v>0</v>
      </c>
      <c r="H293" t="str">
        <f ca="1">表格15[[#This Row],[板材
名稱]]</f>
        <v/>
      </c>
      <c r="I293" s="410">
        <f ca="1">表格15[[#This Row],[板材
才數]]</f>
        <v>0</v>
      </c>
    </row>
    <row r="294" spans="1:9" x14ac:dyDescent="0.25">
      <c r="A294">
        <f>表格15[[#This Row],[專案編號]]</f>
        <v>10023</v>
      </c>
      <c r="B294">
        <f ca="1">表格15[[#This Row],[產品名稱]]</f>
        <v>0</v>
      </c>
      <c r="C294">
        <f ca="1">表格15[[#This Row],[長]]</f>
        <v>0</v>
      </c>
      <c r="D294">
        <f ca="1">表格15[[#This Row],[寬]]</f>
        <v>0</v>
      </c>
      <c r="E294">
        <f ca="1">表格15[[#This Row],[厚]]</f>
        <v>0</v>
      </c>
      <c r="F294">
        <f ca="1">表格15[[#This Row],[生產
數量]]</f>
        <v>0</v>
      </c>
      <c r="G294">
        <f ca="1">表格15[[#This Row],[板材
色號]]</f>
        <v>0</v>
      </c>
      <c r="H294" t="str">
        <f ca="1">表格15[[#This Row],[板材
名稱]]</f>
        <v/>
      </c>
      <c r="I294" s="410">
        <f ca="1">表格15[[#This Row],[板材
才數]]</f>
        <v>0</v>
      </c>
    </row>
    <row r="295" spans="1:9" x14ac:dyDescent="0.25">
      <c r="A295">
        <f>表格15[[#This Row],[專案編號]]</f>
        <v>10024</v>
      </c>
      <c r="B295">
        <f ca="1">表格15[[#This Row],[產品名稱]]</f>
        <v>0</v>
      </c>
      <c r="C295">
        <f ca="1">表格15[[#This Row],[長]]</f>
        <v>0</v>
      </c>
      <c r="D295">
        <f ca="1">表格15[[#This Row],[寬]]</f>
        <v>0</v>
      </c>
      <c r="E295">
        <f ca="1">表格15[[#This Row],[厚]]</f>
        <v>0</v>
      </c>
      <c r="F295">
        <f ca="1">表格15[[#This Row],[生產
數量]]</f>
        <v>0</v>
      </c>
      <c r="G295">
        <f ca="1">表格15[[#This Row],[板材
色號]]</f>
        <v>0</v>
      </c>
      <c r="H295" t="str">
        <f ca="1">表格15[[#This Row],[板材
名稱]]</f>
        <v/>
      </c>
      <c r="I295" s="410">
        <f ca="1">表格15[[#This Row],[板材
才數]]</f>
        <v>0</v>
      </c>
    </row>
    <row r="296" spans="1:9" x14ac:dyDescent="0.25">
      <c r="A296">
        <f>表格15[[#This Row],[專案編號]]</f>
        <v>10025</v>
      </c>
      <c r="B296">
        <f ca="1">表格15[[#This Row],[產品名稱]]</f>
        <v>0</v>
      </c>
      <c r="C296">
        <f ca="1">表格15[[#This Row],[長]]</f>
        <v>0</v>
      </c>
      <c r="D296">
        <f ca="1">表格15[[#This Row],[寬]]</f>
        <v>0</v>
      </c>
      <c r="E296">
        <f ca="1">表格15[[#This Row],[厚]]</f>
        <v>0</v>
      </c>
      <c r="F296">
        <f ca="1">表格15[[#This Row],[生產
數量]]</f>
        <v>0</v>
      </c>
      <c r="G296">
        <f ca="1">表格15[[#This Row],[板材
色號]]</f>
        <v>0</v>
      </c>
      <c r="H296" t="str">
        <f ca="1">表格15[[#This Row],[板材
名稱]]</f>
        <v/>
      </c>
      <c r="I296" s="410">
        <f ca="1">表格15[[#This Row],[板材
才數]]</f>
        <v>0</v>
      </c>
    </row>
    <row r="297" spans="1:9" x14ac:dyDescent="0.25">
      <c r="A297">
        <f>表格15[[#This Row],[專案編號]]</f>
        <v>10026</v>
      </c>
      <c r="B297">
        <f ca="1">表格15[[#This Row],[產品名稱]]</f>
        <v>0</v>
      </c>
      <c r="C297">
        <f ca="1">表格15[[#This Row],[長]]</f>
        <v>0</v>
      </c>
      <c r="D297">
        <f ca="1">表格15[[#This Row],[寬]]</f>
        <v>0</v>
      </c>
      <c r="E297">
        <f ca="1">表格15[[#This Row],[厚]]</f>
        <v>0</v>
      </c>
      <c r="F297">
        <f ca="1">表格15[[#This Row],[生產
數量]]</f>
        <v>0</v>
      </c>
      <c r="G297">
        <f ca="1">表格15[[#This Row],[板材
色號]]</f>
        <v>0</v>
      </c>
      <c r="H297" t="str">
        <f ca="1">表格15[[#This Row],[板材
名稱]]</f>
        <v/>
      </c>
      <c r="I297" s="410">
        <f ca="1">表格15[[#This Row],[板材
才數]]</f>
        <v>0</v>
      </c>
    </row>
    <row r="298" spans="1:9" x14ac:dyDescent="0.25">
      <c r="A298">
        <f>表格15[[#This Row],[專案編號]]</f>
        <v>10027</v>
      </c>
      <c r="B298">
        <f ca="1">表格15[[#This Row],[產品名稱]]</f>
        <v>0</v>
      </c>
      <c r="C298">
        <f ca="1">表格15[[#This Row],[長]]</f>
        <v>0</v>
      </c>
      <c r="D298">
        <f ca="1">表格15[[#This Row],[寬]]</f>
        <v>0</v>
      </c>
      <c r="E298">
        <f ca="1">表格15[[#This Row],[厚]]</f>
        <v>0</v>
      </c>
      <c r="F298">
        <f ca="1">表格15[[#This Row],[生產
數量]]</f>
        <v>0</v>
      </c>
      <c r="G298">
        <f ca="1">表格15[[#This Row],[板材
色號]]</f>
        <v>0</v>
      </c>
      <c r="H298" t="str">
        <f ca="1">表格15[[#This Row],[板材
名稱]]</f>
        <v/>
      </c>
      <c r="I298" s="410">
        <f ca="1">表格15[[#This Row],[板材
才數]]</f>
        <v>0</v>
      </c>
    </row>
    <row r="299" spans="1:9" x14ac:dyDescent="0.25">
      <c r="A299">
        <f>表格15[[#This Row],[專案編號]]</f>
        <v>10028</v>
      </c>
      <c r="B299">
        <f ca="1">表格15[[#This Row],[產品名稱]]</f>
        <v>0</v>
      </c>
      <c r="C299">
        <f ca="1">表格15[[#This Row],[長]]</f>
        <v>0</v>
      </c>
      <c r="D299">
        <f ca="1">表格15[[#This Row],[寬]]</f>
        <v>0</v>
      </c>
      <c r="E299">
        <f ca="1">表格15[[#This Row],[厚]]</f>
        <v>0</v>
      </c>
      <c r="F299">
        <f ca="1">表格15[[#This Row],[生產
數量]]</f>
        <v>0</v>
      </c>
      <c r="G299">
        <f ca="1">表格15[[#This Row],[板材
色號]]</f>
        <v>0</v>
      </c>
      <c r="H299" t="str">
        <f ca="1">表格15[[#This Row],[板材
名稱]]</f>
        <v/>
      </c>
      <c r="I299" s="410">
        <f ca="1">表格15[[#This Row],[板材
才數]]</f>
        <v>0</v>
      </c>
    </row>
    <row r="300" spans="1:9" x14ac:dyDescent="0.25">
      <c r="A300">
        <f>表格15[[#This Row],[專案編號]]</f>
        <v>10029</v>
      </c>
      <c r="B300">
        <f ca="1">表格15[[#This Row],[產品名稱]]</f>
        <v>0</v>
      </c>
      <c r="C300">
        <f ca="1">表格15[[#This Row],[長]]</f>
        <v>0</v>
      </c>
      <c r="D300">
        <f ca="1">表格15[[#This Row],[寬]]</f>
        <v>0</v>
      </c>
      <c r="E300">
        <f ca="1">表格15[[#This Row],[厚]]</f>
        <v>0</v>
      </c>
      <c r="F300">
        <f ca="1">表格15[[#This Row],[生產
數量]]</f>
        <v>0</v>
      </c>
      <c r="G300">
        <f ca="1">表格15[[#This Row],[板材
色號]]</f>
        <v>0</v>
      </c>
      <c r="H300" t="str">
        <f ca="1">表格15[[#This Row],[板材
名稱]]</f>
        <v/>
      </c>
      <c r="I300" s="410">
        <f ca="1">表格15[[#This Row],[板材
才數]]</f>
        <v>0</v>
      </c>
    </row>
    <row r="301" spans="1:9" x14ac:dyDescent="0.25">
      <c r="A301">
        <f>表格15[[#This Row],[專案編號]]</f>
        <v>10030</v>
      </c>
      <c r="B301">
        <f ca="1">表格15[[#This Row],[產品名稱]]</f>
        <v>0</v>
      </c>
      <c r="C301">
        <f ca="1">表格15[[#This Row],[長]]</f>
        <v>0</v>
      </c>
      <c r="D301">
        <f ca="1">表格15[[#This Row],[寬]]</f>
        <v>0</v>
      </c>
      <c r="E301">
        <f ca="1">表格15[[#This Row],[厚]]</f>
        <v>0</v>
      </c>
      <c r="F301">
        <f ca="1">表格15[[#This Row],[生產
數量]]</f>
        <v>0</v>
      </c>
      <c r="G301">
        <f ca="1">表格15[[#This Row],[板材
色號]]</f>
        <v>0</v>
      </c>
      <c r="H301" t="str">
        <f ca="1">表格15[[#This Row],[板材
名稱]]</f>
        <v/>
      </c>
      <c r="I301" s="410">
        <f ca="1">表格15[[#This Row],[板材
才數]]</f>
        <v>0</v>
      </c>
    </row>
    <row r="302" spans="1:9" x14ac:dyDescent="0.25">
      <c r="A302">
        <f>表格15[[#This Row],[專案編號]]</f>
        <v>11001</v>
      </c>
      <c r="B302" t="str">
        <f ca="1">表格15[[#This Row],[產品名稱]]</f>
        <v>頂板</v>
      </c>
      <c r="C302">
        <f ca="1">表格15[[#This Row],[長]]</f>
        <v>-36</v>
      </c>
      <c r="D302">
        <f ca="1">表格15[[#This Row],[寬]]</f>
        <v>0</v>
      </c>
      <c r="E302">
        <f ca="1">表格15[[#This Row],[厚]]</f>
        <v>18</v>
      </c>
      <c r="F302">
        <f ca="1">表格15[[#This Row],[生產
數量]]</f>
        <v>0</v>
      </c>
      <c r="G302">
        <f ca="1">表格15[[#This Row],[板材
色號]]</f>
        <v>0</v>
      </c>
      <c r="H302" t="str">
        <f ca="1">表格15[[#This Row],[板材
名稱]]</f>
        <v/>
      </c>
      <c r="I302" s="410">
        <f ca="1">表格15[[#This Row],[板材
才數]]</f>
        <v>0</v>
      </c>
    </row>
    <row r="303" spans="1:9" x14ac:dyDescent="0.25">
      <c r="A303">
        <f>表格15[[#This Row],[專案編號]]</f>
        <v>11002</v>
      </c>
      <c r="B303" t="str">
        <f ca="1">表格15[[#This Row],[產品名稱]]</f>
        <v>底板</v>
      </c>
      <c r="C303">
        <f ca="1">表格15[[#This Row],[長]]</f>
        <v>-36</v>
      </c>
      <c r="D303">
        <f ca="1">表格15[[#This Row],[寬]]</f>
        <v>0</v>
      </c>
      <c r="E303">
        <f ca="1">表格15[[#This Row],[厚]]</f>
        <v>18</v>
      </c>
      <c r="F303">
        <f ca="1">表格15[[#This Row],[生產
數量]]</f>
        <v>0</v>
      </c>
      <c r="G303">
        <f ca="1">表格15[[#This Row],[板材
色號]]</f>
        <v>0</v>
      </c>
      <c r="H303" t="str">
        <f ca="1">表格15[[#This Row],[板材
名稱]]</f>
        <v/>
      </c>
      <c r="I303" s="410">
        <f ca="1">表格15[[#This Row],[板材
才數]]</f>
        <v>0</v>
      </c>
    </row>
    <row r="304" spans="1:9" x14ac:dyDescent="0.25">
      <c r="A304">
        <f>表格15[[#This Row],[專案編號]]</f>
        <v>11003</v>
      </c>
      <c r="B304" t="str">
        <f ca="1">表格15[[#This Row],[產品名稱]]</f>
        <v>左側板</v>
      </c>
      <c r="C304">
        <f ca="1">表格15[[#This Row],[長]]</f>
        <v>0</v>
      </c>
      <c r="D304">
        <f ca="1">表格15[[#This Row],[寬]]</f>
        <v>0</v>
      </c>
      <c r="E304">
        <f ca="1">表格15[[#This Row],[厚]]</f>
        <v>18</v>
      </c>
      <c r="F304">
        <f ca="1">表格15[[#This Row],[生產
數量]]</f>
        <v>0</v>
      </c>
      <c r="G304">
        <f ca="1">表格15[[#This Row],[板材
色號]]</f>
        <v>0</v>
      </c>
      <c r="H304" t="str">
        <f ca="1">表格15[[#This Row],[板材
名稱]]</f>
        <v/>
      </c>
      <c r="I304" s="410">
        <f ca="1">表格15[[#This Row],[板材
才數]]</f>
        <v>0</v>
      </c>
    </row>
    <row r="305" spans="1:9" x14ac:dyDescent="0.25">
      <c r="A305">
        <f>表格15[[#This Row],[專案編號]]</f>
        <v>11004</v>
      </c>
      <c r="B305" t="str">
        <f ca="1">表格15[[#This Row],[產品名稱]]</f>
        <v>右側板</v>
      </c>
      <c r="C305">
        <f ca="1">表格15[[#This Row],[長]]</f>
        <v>0</v>
      </c>
      <c r="D305">
        <f ca="1">表格15[[#This Row],[寬]]</f>
        <v>0</v>
      </c>
      <c r="E305">
        <f ca="1">表格15[[#This Row],[厚]]</f>
        <v>18</v>
      </c>
      <c r="F305">
        <f ca="1">表格15[[#This Row],[生產
數量]]</f>
        <v>0</v>
      </c>
      <c r="G305">
        <f ca="1">表格15[[#This Row],[板材
色號]]</f>
        <v>0</v>
      </c>
      <c r="H305" t="str">
        <f ca="1">表格15[[#This Row],[板材
名稱]]</f>
        <v/>
      </c>
      <c r="I305" s="410">
        <f ca="1">表格15[[#This Row],[板材
才數]]</f>
        <v>0</v>
      </c>
    </row>
    <row r="306" spans="1:9" x14ac:dyDescent="0.25">
      <c r="A306">
        <f>表格15[[#This Row],[專案編號]]</f>
        <v>11005</v>
      </c>
      <c r="B306" t="str">
        <f ca="1">表格15[[#This Row],[產品名稱]]</f>
        <v>背板</v>
      </c>
      <c r="C306">
        <f ca="1">表格15[[#This Row],[長]]</f>
        <v>-22</v>
      </c>
      <c r="D306">
        <f ca="1">表格15[[#This Row],[寬]]</f>
        <v>-22</v>
      </c>
      <c r="E306">
        <f ca="1">表格15[[#This Row],[厚]]</f>
        <v>4</v>
      </c>
      <c r="F306">
        <f ca="1">表格15[[#This Row],[生產
數量]]</f>
        <v>0</v>
      </c>
      <c r="G306">
        <f ca="1">表格15[[#This Row],[板材
色號]]</f>
        <v>0</v>
      </c>
      <c r="H306" t="str">
        <f ca="1">表格15[[#This Row],[板材
名稱]]</f>
        <v/>
      </c>
      <c r="I306" s="410">
        <f ca="1">表格15[[#This Row],[板材
才數]]</f>
        <v>0</v>
      </c>
    </row>
    <row r="307" spans="1:9" x14ac:dyDescent="0.25">
      <c r="A307">
        <f>表格15[[#This Row],[專案編號]]</f>
        <v>11006</v>
      </c>
      <c r="B307" t="str">
        <f ca="1">表格15[[#This Row],[產品名稱]]</f>
        <v>背拉桿</v>
      </c>
      <c r="C307">
        <f ca="1">表格15[[#This Row],[長]]</f>
        <v>-36</v>
      </c>
      <c r="D307">
        <f ca="1">表格15[[#This Row],[寬]]</f>
        <v>120</v>
      </c>
      <c r="E307">
        <f ca="1">表格15[[#This Row],[厚]]</f>
        <v>18</v>
      </c>
      <c r="F307">
        <f ca="1">表格15[[#This Row],[生產
數量]]</f>
        <v>0</v>
      </c>
      <c r="G307">
        <f ca="1">表格15[[#This Row],[板材
色號]]</f>
        <v>0</v>
      </c>
      <c r="H307" t="str">
        <f ca="1">表格15[[#This Row],[板材
名稱]]</f>
        <v/>
      </c>
      <c r="I307" s="410">
        <f ca="1">表格15[[#This Row],[板材
才數]]</f>
        <v>0</v>
      </c>
    </row>
    <row r="308" spans="1:9" x14ac:dyDescent="0.25">
      <c r="A308">
        <f>表格15[[#This Row],[專案編號]]</f>
        <v>11007</v>
      </c>
      <c r="B308" t="str">
        <f ca="1">表格15[[#This Row],[產品名稱]]</f>
        <v>中立板</v>
      </c>
      <c r="C308">
        <f ca="1">表格15[[#This Row],[長]]</f>
        <v>-36</v>
      </c>
      <c r="D308">
        <f ca="1">表格15[[#This Row],[寬]]</f>
        <v>-22</v>
      </c>
      <c r="E308">
        <f ca="1">表格15[[#This Row],[厚]]</f>
        <v>18</v>
      </c>
      <c r="F308">
        <f ca="1">表格15[[#This Row],[生產
數量]]</f>
        <v>0</v>
      </c>
      <c r="G308">
        <f ca="1">表格15[[#This Row],[板材
色號]]</f>
        <v>0</v>
      </c>
      <c r="H308" t="str">
        <f ca="1">表格15[[#This Row],[板材
名稱]]</f>
        <v/>
      </c>
      <c r="I308" s="410">
        <f ca="1">表格15[[#This Row],[板材
才數]]</f>
        <v>0</v>
      </c>
    </row>
    <row r="309" spans="1:9" x14ac:dyDescent="0.25">
      <c r="A309">
        <f>表格15[[#This Row],[專案編號]]</f>
        <v>11008</v>
      </c>
      <c r="B309" t="str">
        <f ca="1">表格15[[#This Row],[產品名稱]]</f>
        <v>活隔</v>
      </c>
      <c r="C309">
        <f ca="1">表格15[[#This Row],[長]]</f>
        <v>0</v>
      </c>
      <c r="D309">
        <f ca="1">表格15[[#This Row],[寬]]</f>
        <v>-32</v>
      </c>
      <c r="E309">
        <f ca="1">表格15[[#This Row],[厚]]</f>
        <v>18</v>
      </c>
      <c r="F309">
        <f ca="1">表格15[[#This Row],[生產
數量]]</f>
        <v>0</v>
      </c>
      <c r="G309">
        <f ca="1">表格15[[#This Row],[板材
色號]]</f>
        <v>0</v>
      </c>
      <c r="H309" t="str">
        <f ca="1">表格15[[#This Row],[板材
名稱]]</f>
        <v/>
      </c>
      <c r="I309" s="410">
        <f ca="1">表格15[[#This Row],[板材
才數]]</f>
        <v>0</v>
      </c>
    </row>
    <row r="310" spans="1:9" x14ac:dyDescent="0.25">
      <c r="A310">
        <f>表格15[[#This Row],[專案編號]]</f>
        <v>11009</v>
      </c>
      <c r="B310" t="str">
        <f ca="1">表格15[[#This Row],[產品名稱]]</f>
        <v>固隔</v>
      </c>
      <c r="C310">
        <f ca="1">表格15[[#This Row],[長]]</f>
        <v>0</v>
      </c>
      <c r="D310">
        <f ca="1">表格15[[#This Row],[寬]]</f>
        <v>-22</v>
      </c>
      <c r="E310">
        <f ca="1">表格15[[#This Row],[厚]]</f>
        <v>18</v>
      </c>
      <c r="F310">
        <f ca="1">表格15[[#This Row],[生產
數量]]</f>
        <v>0</v>
      </c>
      <c r="G310">
        <f ca="1">表格15[[#This Row],[板材
色號]]</f>
        <v>0</v>
      </c>
      <c r="H310" t="str">
        <f ca="1">表格15[[#This Row],[板材
名稱]]</f>
        <v/>
      </c>
      <c r="I310" s="410">
        <f ca="1">表格15[[#This Row],[板材
才數]]</f>
        <v>0</v>
      </c>
    </row>
    <row r="311" spans="1:9" x14ac:dyDescent="0.25">
      <c r="A311">
        <f>表格15[[#This Row],[專案編號]]</f>
        <v>11010</v>
      </c>
      <c r="B311" t="str">
        <f ca="1">表格15[[#This Row],[產品名稱]]</f>
        <v>左門板</v>
      </c>
      <c r="C311">
        <f ca="1">表格15[[#This Row],[長]]</f>
        <v>0</v>
      </c>
      <c r="D311">
        <f ca="1">表格15[[#This Row],[寬]]</f>
        <v>-4</v>
      </c>
      <c r="E311">
        <f ca="1">表格15[[#This Row],[厚]]</f>
        <v>18</v>
      </c>
      <c r="F311">
        <f ca="1">表格15[[#This Row],[生產
數量]]</f>
        <v>0</v>
      </c>
      <c r="G311">
        <f ca="1">表格15[[#This Row],[板材
色號]]</f>
        <v>0</v>
      </c>
      <c r="H311" t="str">
        <f ca="1">表格15[[#This Row],[板材
名稱]]</f>
        <v/>
      </c>
      <c r="I311" s="410">
        <f ca="1">表格15[[#This Row],[板材
才數]]</f>
        <v>0</v>
      </c>
    </row>
    <row r="312" spans="1:9" x14ac:dyDescent="0.25">
      <c r="A312">
        <f>表格15[[#This Row],[專案編號]]</f>
        <v>11011</v>
      </c>
      <c r="B312" t="str">
        <f ca="1">表格15[[#This Row],[產品名稱]]</f>
        <v>右門板</v>
      </c>
      <c r="C312">
        <f ca="1">表格15[[#This Row],[長]]</f>
        <v>0</v>
      </c>
      <c r="D312">
        <f ca="1">表格15[[#This Row],[寬]]</f>
        <v>-4</v>
      </c>
      <c r="E312">
        <f ca="1">表格15[[#This Row],[厚]]</f>
        <v>18</v>
      </c>
      <c r="F312">
        <f ca="1">表格15[[#This Row],[生產
數量]]</f>
        <v>0</v>
      </c>
      <c r="G312">
        <f ca="1">表格15[[#This Row],[板材
色號]]</f>
        <v>0</v>
      </c>
      <c r="H312" t="str">
        <f ca="1">表格15[[#This Row],[板材
名稱]]</f>
        <v/>
      </c>
      <c r="I312" s="410">
        <f ca="1">表格15[[#This Row],[板材
才數]]</f>
        <v>0</v>
      </c>
    </row>
    <row r="313" spans="1:9" x14ac:dyDescent="0.25">
      <c r="A313">
        <f>表格15[[#This Row],[專案編號]]</f>
        <v>11012</v>
      </c>
      <c r="B313">
        <f ca="1">表格15[[#This Row],[產品名稱]]</f>
        <v>0</v>
      </c>
      <c r="C313">
        <f ca="1">表格15[[#This Row],[長]]</f>
        <v>0</v>
      </c>
      <c r="D313">
        <f ca="1">表格15[[#This Row],[寬]]</f>
        <v>0</v>
      </c>
      <c r="E313">
        <f ca="1">表格15[[#This Row],[厚]]</f>
        <v>0</v>
      </c>
      <c r="F313">
        <f ca="1">表格15[[#This Row],[生產
數量]]</f>
        <v>0</v>
      </c>
      <c r="G313">
        <f ca="1">表格15[[#This Row],[板材
色號]]</f>
        <v>0</v>
      </c>
      <c r="H313" t="str">
        <f ca="1">表格15[[#This Row],[板材
名稱]]</f>
        <v/>
      </c>
      <c r="I313" s="410">
        <f ca="1">表格15[[#This Row],[板材
才數]]</f>
        <v>0</v>
      </c>
    </row>
    <row r="314" spans="1:9" x14ac:dyDescent="0.25">
      <c r="A314">
        <f>表格15[[#This Row],[專案編號]]</f>
        <v>11013</v>
      </c>
      <c r="B314">
        <f ca="1">表格15[[#This Row],[產品名稱]]</f>
        <v>0</v>
      </c>
      <c r="C314">
        <f ca="1">表格15[[#This Row],[長]]</f>
        <v>0</v>
      </c>
      <c r="D314">
        <f ca="1">表格15[[#This Row],[寬]]</f>
        <v>0</v>
      </c>
      <c r="E314">
        <f ca="1">表格15[[#This Row],[厚]]</f>
        <v>0</v>
      </c>
      <c r="F314">
        <f ca="1">表格15[[#This Row],[生產
數量]]</f>
        <v>0</v>
      </c>
      <c r="G314">
        <f ca="1">表格15[[#This Row],[板材
色號]]</f>
        <v>0</v>
      </c>
      <c r="H314" t="str">
        <f ca="1">表格15[[#This Row],[板材
名稱]]</f>
        <v/>
      </c>
      <c r="I314" s="410">
        <f ca="1">表格15[[#This Row],[板材
才數]]</f>
        <v>0</v>
      </c>
    </row>
    <row r="315" spans="1:9" x14ac:dyDescent="0.25">
      <c r="A315">
        <f>表格15[[#This Row],[專案編號]]</f>
        <v>11014</v>
      </c>
      <c r="B315">
        <f ca="1">表格15[[#This Row],[產品名稱]]</f>
        <v>0</v>
      </c>
      <c r="C315">
        <f ca="1">表格15[[#This Row],[長]]</f>
        <v>0</v>
      </c>
      <c r="D315">
        <f ca="1">表格15[[#This Row],[寬]]</f>
        <v>0</v>
      </c>
      <c r="E315">
        <f ca="1">表格15[[#This Row],[厚]]</f>
        <v>0</v>
      </c>
      <c r="F315">
        <f ca="1">表格15[[#This Row],[生產
數量]]</f>
        <v>0</v>
      </c>
      <c r="G315">
        <f ca="1">表格15[[#This Row],[板材
色號]]</f>
        <v>0</v>
      </c>
      <c r="H315" t="str">
        <f ca="1">表格15[[#This Row],[板材
名稱]]</f>
        <v/>
      </c>
      <c r="I315" s="410">
        <f ca="1">表格15[[#This Row],[板材
才數]]</f>
        <v>0</v>
      </c>
    </row>
    <row r="316" spans="1:9" x14ac:dyDescent="0.25">
      <c r="A316">
        <f>表格15[[#This Row],[專案編號]]</f>
        <v>11015</v>
      </c>
      <c r="B316">
        <f ca="1">表格15[[#This Row],[產品名稱]]</f>
        <v>0</v>
      </c>
      <c r="C316">
        <f ca="1">表格15[[#This Row],[長]]</f>
        <v>0</v>
      </c>
      <c r="D316">
        <f ca="1">表格15[[#This Row],[寬]]</f>
        <v>0</v>
      </c>
      <c r="E316">
        <f ca="1">表格15[[#This Row],[厚]]</f>
        <v>0</v>
      </c>
      <c r="F316">
        <f ca="1">表格15[[#This Row],[生產
數量]]</f>
        <v>0</v>
      </c>
      <c r="G316">
        <f ca="1">表格15[[#This Row],[板材
色號]]</f>
        <v>0</v>
      </c>
      <c r="H316" t="str">
        <f ca="1">表格15[[#This Row],[板材
名稱]]</f>
        <v/>
      </c>
      <c r="I316" s="410">
        <f ca="1">表格15[[#This Row],[板材
才數]]</f>
        <v>0</v>
      </c>
    </row>
    <row r="317" spans="1:9" x14ac:dyDescent="0.25">
      <c r="A317">
        <f>表格15[[#This Row],[專案編號]]</f>
        <v>11016</v>
      </c>
      <c r="B317">
        <f ca="1">表格15[[#This Row],[產品名稱]]</f>
        <v>0</v>
      </c>
      <c r="C317">
        <f ca="1">表格15[[#This Row],[長]]</f>
        <v>0</v>
      </c>
      <c r="D317">
        <f ca="1">表格15[[#This Row],[寬]]</f>
        <v>0</v>
      </c>
      <c r="E317">
        <f ca="1">表格15[[#This Row],[厚]]</f>
        <v>0</v>
      </c>
      <c r="F317">
        <f ca="1">表格15[[#This Row],[生產
數量]]</f>
        <v>0</v>
      </c>
      <c r="G317">
        <f ca="1">表格15[[#This Row],[板材
色號]]</f>
        <v>0</v>
      </c>
      <c r="H317" t="str">
        <f ca="1">表格15[[#This Row],[板材
名稱]]</f>
        <v/>
      </c>
      <c r="I317" s="410">
        <f ca="1">表格15[[#This Row],[板材
才數]]</f>
        <v>0</v>
      </c>
    </row>
    <row r="318" spans="1:9" x14ac:dyDescent="0.25">
      <c r="A318">
        <f>表格15[[#This Row],[專案編號]]</f>
        <v>11017</v>
      </c>
      <c r="B318">
        <f ca="1">表格15[[#This Row],[產品名稱]]</f>
        <v>0</v>
      </c>
      <c r="C318">
        <f ca="1">表格15[[#This Row],[長]]</f>
        <v>0</v>
      </c>
      <c r="D318">
        <f ca="1">表格15[[#This Row],[寬]]</f>
        <v>0</v>
      </c>
      <c r="E318">
        <f ca="1">表格15[[#This Row],[厚]]</f>
        <v>0</v>
      </c>
      <c r="F318">
        <f ca="1">表格15[[#This Row],[生產
數量]]</f>
        <v>0</v>
      </c>
      <c r="G318">
        <f ca="1">表格15[[#This Row],[板材
色號]]</f>
        <v>0</v>
      </c>
      <c r="H318" t="str">
        <f ca="1">表格15[[#This Row],[板材
名稱]]</f>
        <v/>
      </c>
      <c r="I318" s="410">
        <f ca="1">表格15[[#This Row],[板材
才數]]</f>
        <v>0</v>
      </c>
    </row>
    <row r="319" spans="1:9" x14ac:dyDescent="0.25">
      <c r="A319">
        <f>表格15[[#This Row],[專案編號]]</f>
        <v>11018</v>
      </c>
      <c r="B319">
        <f ca="1">表格15[[#This Row],[產品名稱]]</f>
        <v>0</v>
      </c>
      <c r="C319">
        <f ca="1">表格15[[#This Row],[長]]</f>
        <v>0</v>
      </c>
      <c r="D319">
        <f ca="1">表格15[[#This Row],[寬]]</f>
        <v>0</v>
      </c>
      <c r="E319">
        <f ca="1">表格15[[#This Row],[厚]]</f>
        <v>0</v>
      </c>
      <c r="F319">
        <f ca="1">表格15[[#This Row],[生產
數量]]</f>
        <v>0</v>
      </c>
      <c r="G319">
        <f ca="1">表格15[[#This Row],[板材
色號]]</f>
        <v>0</v>
      </c>
      <c r="H319" t="str">
        <f ca="1">表格15[[#This Row],[板材
名稱]]</f>
        <v/>
      </c>
      <c r="I319" s="410">
        <f ca="1">表格15[[#This Row],[板材
才數]]</f>
        <v>0</v>
      </c>
    </row>
    <row r="320" spans="1:9" x14ac:dyDescent="0.25">
      <c r="A320">
        <f>表格15[[#This Row],[專案編號]]</f>
        <v>11019</v>
      </c>
      <c r="B320">
        <f ca="1">表格15[[#This Row],[產品名稱]]</f>
        <v>0</v>
      </c>
      <c r="C320">
        <f ca="1">表格15[[#This Row],[長]]</f>
        <v>0</v>
      </c>
      <c r="D320">
        <f ca="1">表格15[[#This Row],[寬]]</f>
        <v>0</v>
      </c>
      <c r="E320">
        <f ca="1">表格15[[#This Row],[厚]]</f>
        <v>0</v>
      </c>
      <c r="F320">
        <f ca="1">表格15[[#This Row],[生產
數量]]</f>
        <v>0</v>
      </c>
      <c r="G320">
        <f ca="1">表格15[[#This Row],[板材
色號]]</f>
        <v>0</v>
      </c>
      <c r="H320" t="str">
        <f ca="1">表格15[[#This Row],[板材
名稱]]</f>
        <v/>
      </c>
      <c r="I320" s="410">
        <f ca="1">表格15[[#This Row],[板材
才數]]</f>
        <v>0</v>
      </c>
    </row>
    <row r="321" spans="1:9" x14ac:dyDescent="0.25">
      <c r="A321">
        <f>表格15[[#This Row],[專案編號]]</f>
        <v>11020</v>
      </c>
      <c r="B321">
        <f ca="1">表格15[[#This Row],[產品名稱]]</f>
        <v>0</v>
      </c>
      <c r="C321">
        <f ca="1">表格15[[#This Row],[長]]</f>
        <v>0</v>
      </c>
      <c r="D321">
        <f ca="1">表格15[[#This Row],[寬]]</f>
        <v>0</v>
      </c>
      <c r="E321">
        <f ca="1">表格15[[#This Row],[厚]]</f>
        <v>0</v>
      </c>
      <c r="F321">
        <f ca="1">表格15[[#This Row],[生產
數量]]</f>
        <v>0</v>
      </c>
      <c r="G321">
        <f ca="1">表格15[[#This Row],[板材
色號]]</f>
        <v>0</v>
      </c>
      <c r="H321" t="str">
        <f ca="1">表格15[[#This Row],[板材
名稱]]</f>
        <v/>
      </c>
      <c r="I321" s="410">
        <f ca="1">表格15[[#This Row],[板材
才數]]</f>
        <v>0</v>
      </c>
    </row>
    <row r="322" spans="1:9" x14ac:dyDescent="0.25">
      <c r="A322">
        <f>表格15[[#This Row],[專案編號]]</f>
        <v>11021</v>
      </c>
      <c r="B322">
        <f ca="1">表格15[[#This Row],[產品名稱]]</f>
        <v>0</v>
      </c>
      <c r="C322">
        <f ca="1">表格15[[#This Row],[長]]</f>
        <v>0</v>
      </c>
      <c r="D322">
        <f ca="1">表格15[[#This Row],[寬]]</f>
        <v>0</v>
      </c>
      <c r="E322">
        <f ca="1">表格15[[#This Row],[厚]]</f>
        <v>0</v>
      </c>
      <c r="F322">
        <f ca="1">表格15[[#This Row],[生產
數量]]</f>
        <v>0</v>
      </c>
      <c r="G322">
        <f ca="1">表格15[[#This Row],[板材
色號]]</f>
        <v>0</v>
      </c>
      <c r="H322" t="str">
        <f ca="1">表格15[[#This Row],[板材
名稱]]</f>
        <v/>
      </c>
      <c r="I322" s="410">
        <f ca="1">表格15[[#This Row],[板材
才數]]</f>
        <v>0</v>
      </c>
    </row>
    <row r="323" spans="1:9" x14ac:dyDescent="0.25">
      <c r="A323">
        <f>表格15[[#This Row],[專案編號]]</f>
        <v>11022</v>
      </c>
      <c r="B323">
        <f ca="1">表格15[[#This Row],[產品名稱]]</f>
        <v>0</v>
      </c>
      <c r="C323">
        <f ca="1">表格15[[#This Row],[長]]</f>
        <v>0</v>
      </c>
      <c r="D323">
        <f ca="1">表格15[[#This Row],[寬]]</f>
        <v>0</v>
      </c>
      <c r="E323">
        <f ca="1">表格15[[#This Row],[厚]]</f>
        <v>0</v>
      </c>
      <c r="F323">
        <f ca="1">表格15[[#This Row],[生產
數量]]</f>
        <v>0</v>
      </c>
      <c r="G323">
        <f ca="1">表格15[[#This Row],[板材
色號]]</f>
        <v>0</v>
      </c>
      <c r="H323" t="str">
        <f ca="1">表格15[[#This Row],[板材
名稱]]</f>
        <v/>
      </c>
      <c r="I323" s="410">
        <f ca="1">表格15[[#This Row],[板材
才數]]</f>
        <v>0</v>
      </c>
    </row>
    <row r="324" spans="1:9" x14ac:dyDescent="0.25">
      <c r="A324">
        <f>表格15[[#This Row],[專案編號]]</f>
        <v>11023</v>
      </c>
      <c r="B324">
        <f ca="1">表格15[[#This Row],[產品名稱]]</f>
        <v>0</v>
      </c>
      <c r="C324">
        <f ca="1">表格15[[#This Row],[長]]</f>
        <v>0</v>
      </c>
      <c r="D324">
        <f ca="1">表格15[[#This Row],[寬]]</f>
        <v>0</v>
      </c>
      <c r="E324">
        <f ca="1">表格15[[#This Row],[厚]]</f>
        <v>0</v>
      </c>
      <c r="F324">
        <f ca="1">表格15[[#This Row],[生產
數量]]</f>
        <v>0</v>
      </c>
      <c r="G324">
        <f ca="1">表格15[[#This Row],[板材
色號]]</f>
        <v>0</v>
      </c>
      <c r="H324" t="str">
        <f ca="1">表格15[[#This Row],[板材
名稱]]</f>
        <v/>
      </c>
      <c r="I324" s="410">
        <f ca="1">表格15[[#This Row],[板材
才數]]</f>
        <v>0</v>
      </c>
    </row>
    <row r="325" spans="1:9" x14ac:dyDescent="0.25">
      <c r="A325">
        <f>表格15[[#This Row],[專案編號]]</f>
        <v>11024</v>
      </c>
      <c r="B325">
        <f ca="1">表格15[[#This Row],[產品名稱]]</f>
        <v>0</v>
      </c>
      <c r="C325">
        <f ca="1">表格15[[#This Row],[長]]</f>
        <v>0</v>
      </c>
      <c r="D325">
        <f ca="1">表格15[[#This Row],[寬]]</f>
        <v>0</v>
      </c>
      <c r="E325">
        <f ca="1">表格15[[#This Row],[厚]]</f>
        <v>0</v>
      </c>
      <c r="F325">
        <f ca="1">表格15[[#This Row],[生產
數量]]</f>
        <v>0</v>
      </c>
      <c r="G325">
        <f ca="1">表格15[[#This Row],[板材
色號]]</f>
        <v>0</v>
      </c>
      <c r="H325" t="str">
        <f ca="1">表格15[[#This Row],[板材
名稱]]</f>
        <v/>
      </c>
      <c r="I325" s="410">
        <f ca="1">表格15[[#This Row],[板材
才數]]</f>
        <v>0</v>
      </c>
    </row>
    <row r="326" spans="1:9" x14ac:dyDescent="0.25">
      <c r="A326">
        <f>表格15[[#This Row],[專案編號]]</f>
        <v>11025</v>
      </c>
      <c r="B326">
        <f ca="1">表格15[[#This Row],[產品名稱]]</f>
        <v>0</v>
      </c>
      <c r="C326">
        <f ca="1">表格15[[#This Row],[長]]</f>
        <v>0</v>
      </c>
      <c r="D326">
        <f ca="1">表格15[[#This Row],[寬]]</f>
        <v>0</v>
      </c>
      <c r="E326">
        <f ca="1">表格15[[#This Row],[厚]]</f>
        <v>0</v>
      </c>
      <c r="F326">
        <f ca="1">表格15[[#This Row],[生產
數量]]</f>
        <v>0</v>
      </c>
      <c r="G326">
        <f ca="1">表格15[[#This Row],[板材
色號]]</f>
        <v>0</v>
      </c>
      <c r="H326" t="str">
        <f ca="1">表格15[[#This Row],[板材
名稱]]</f>
        <v/>
      </c>
      <c r="I326" s="410">
        <f ca="1">表格15[[#This Row],[板材
才數]]</f>
        <v>0</v>
      </c>
    </row>
    <row r="327" spans="1:9" x14ac:dyDescent="0.25">
      <c r="A327">
        <f>表格15[[#This Row],[專案編號]]</f>
        <v>11026</v>
      </c>
      <c r="B327">
        <f ca="1">表格15[[#This Row],[產品名稱]]</f>
        <v>0</v>
      </c>
      <c r="C327">
        <f ca="1">表格15[[#This Row],[長]]</f>
        <v>0</v>
      </c>
      <c r="D327">
        <f ca="1">表格15[[#This Row],[寬]]</f>
        <v>0</v>
      </c>
      <c r="E327">
        <f ca="1">表格15[[#This Row],[厚]]</f>
        <v>0</v>
      </c>
      <c r="F327">
        <f ca="1">表格15[[#This Row],[生產
數量]]</f>
        <v>0</v>
      </c>
      <c r="G327">
        <f ca="1">表格15[[#This Row],[板材
色號]]</f>
        <v>0</v>
      </c>
      <c r="H327" t="str">
        <f ca="1">表格15[[#This Row],[板材
名稱]]</f>
        <v/>
      </c>
      <c r="I327" s="410">
        <f ca="1">表格15[[#This Row],[板材
才數]]</f>
        <v>0</v>
      </c>
    </row>
    <row r="328" spans="1:9" x14ac:dyDescent="0.25">
      <c r="A328">
        <f>表格15[[#This Row],[專案編號]]</f>
        <v>11027</v>
      </c>
      <c r="B328">
        <f ca="1">表格15[[#This Row],[產品名稱]]</f>
        <v>0</v>
      </c>
      <c r="C328">
        <f ca="1">表格15[[#This Row],[長]]</f>
        <v>0</v>
      </c>
      <c r="D328">
        <f ca="1">表格15[[#This Row],[寬]]</f>
        <v>0</v>
      </c>
      <c r="E328">
        <f ca="1">表格15[[#This Row],[厚]]</f>
        <v>0</v>
      </c>
      <c r="F328">
        <f ca="1">表格15[[#This Row],[生產
數量]]</f>
        <v>0</v>
      </c>
      <c r="G328">
        <f ca="1">表格15[[#This Row],[板材
色號]]</f>
        <v>0</v>
      </c>
      <c r="H328" t="str">
        <f ca="1">表格15[[#This Row],[板材
名稱]]</f>
        <v/>
      </c>
      <c r="I328" s="410">
        <f ca="1">表格15[[#This Row],[板材
才數]]</f>
        <v>0</v>
      </c>
    </row>
    <row r="329" spans="1:9" x14ac:dyDescent="0.25">
      <c r="A329">
        <f>表格15[[#This Row],[專案編號]]</f>
        <v>11028</v>
      </c>
      <c r="B329">
        <f ca="1">表格15[[#This Row],[產品名稱]]</f>
        <v>0</v>
      </c>
      <c r="C329">
        <f ca="1">表格15[[#This Row],[長]]</f>
        <v>0</v>
      </c>
      <c r="D329">
        <f ca="1">表格15[[#This Row],[寬]]</f>
        <v>0</v>
      </c>
      <c r="E329">
        <f ca="1">表格15[[#This Row],[厚]]</f>
        <v>0</v>
      </c>
      <c r="F329">
        <f ca="1">表格15[[#This Row],[生產
數量]]</f>
        <v>0</v>
      </c>
      <c r="G329">
        <f ca="1">表格15[[#This Row],[板材
色號]]</f>
        <v>0</v>
      </c>
      <c r="H329" t="str">
        <f ca="1">表格15[[#This Row],[板材
名稱]]</f>
        <v/>
      </c>
      <c r="I329" s="410">
        <f ca="1">表格15[[#This Row],[板材
才數]]</f>
        <v>0</v>
      </c>
    </row>
    <row r="330" spans="1:9" x14ac:dyDescent="0.25">
      <c r="A330">
        <f>表格15[[#This Row],[專案編號]]</f>
        <v>11029</v>
      </c>
      <c r="B330">
        <f ca="1">表格15[[#This Row],[產品名稱]]</f>
        <v>0</v>
      </c>
      <c r="C330">
        <f ca="1">表格15[[#This Row],[長]]</f>
        <v>0</v>
      </c>
      <c r="D330">
        <f ca="1">表格15[[#This Row],[寬]]</f>
        <v>0</v>
      </c>
      <c r="E330">
        <f ca="1">表格15[[#This Row],[厚]]</f>
        <v>0</v>
      </c>
      <c r="F330">
        <f ca="1">表格15[[#This Row],[生產
數量]]</f>
        <v>0</v>
      </c>
      <c r="G330">
        <f ca="1">表格15[[#This Row],[板材
色號]]</f>
        <v>0</v>
      </c>
      <c r="H330" t="str">
        <f ca="1">表格15[[#This Row],[板材
名稱]]</f>
        <v/>
      </c>
      <c r="I330" s="410">
        <f ca="1">表格15[[#This Row],[板材
才數]]</f>
        <v>0</v>
      </c>
    </row>
    <row r="331" spans="1:9" x14ac:dyDescent="0.25">
      <c r="A331">
        <f>表格15[[#This Row],[專案編號]]</f>
        <v>11030</v>
      </c>
      <c r="B331">
        <f ca="1">表格15[[#This Row],[產品名稱]]</f>
        <v>0</v>
      </c>
      <c r="C331">
        <f ca="1">表格15[[#This Row],[長]]</f>
        <v>0</v>
      </c>
      <c r="D331">
        <f ca="1">表格15[[#This Row],[寬]]</f>
        <v>0</v>
      </c>
      <c r="E331">
        <f ca="1">表格15[[#This Row],[厚]]</f>
        <v>0</v>
      </c>
      <c r="F331">
        <f ca="1">表格15[[#This Row],[生產
數量]]</f>
        <v>0</v>
      </c>
      <c r="G331">
        <f ca="1">表格15[[#This Row],[板材
色號]]</f>
        <v>0</v>
      </c>
      <c r="H331" t="str">
        <f ca="1">表格15[[#This Row],[板材
名稱]]</f>
        <v/>
      </c>
      <c r="I331" s="410">
        <f ca="1">表格15[[#This Row],[板材
才數]]</f>
        <v>0</v>
      </c>
    </row>
    <row r="332" spans="1:9" x14ac:dyDescent="0.25">
      <c r="A332">
        <f>表格15[[#This Row],[專案編號]]</f>
        <v>12001</v>
      </c>
      <c r="B332" t="str">
        <f ca="1">表格15[[#This Row],[產品名稱]]</f>
        <v>頂板</v>
      </c>
      <c r="C332">
        <f ca="1">表格15[[#This Row],[長]]</f>
        <v>-36</v>
      </c>
      <c r="D332">
        <f ca="1">表格15[[#This Row],[寬]]</f>
        <v>0</v>
      </c>
      <c r="E332">
        <f ca="1">表格15[[#This Row],[厚]]</f>
        <v>18</v>
      </c>
      <c r="F332">
        <f ca="1">表格15[[#This Row],[生產
數量]]</f>
        <v>0</v>
      </c>
      <c r="G332">
        <f ca="1">表格15[[#This Row],[板材
色號]]</f>
        <v>0</v>
      </c>
      <c r="H332" t="str">
        <f ca="1">表格15[[#This Row],[板材
名稱]]</f>
        <v/>
      </c>
      <c r="I332" s="410">
        <f ca="1">表格15[[#This Row],[板材
才數]]</f>
        <v>0</v>
      </c>
    </row>
    <row r="333" spans="1:9" x14ac:dyDescent="0.25">
      <c r="A333">
        <f>表格15[[#This Row],[專案編號]]</f>
        <v>12002</v>
      </c>
      <c r="B333" t="str">
        <f ca="1">表格15[[#This Row],[產品名稱]]</f>
        <v>底板</v>
      </c>
      <c r="C333">
        <f ca="1">表格15[[#This Row],[長]]</f>
        <v>-36</v>
      </c>
      <c r="D333">
        <f ca="1">表格15[[#This Row],[寬]]</f>
        <v>0</v>
      </c>
      <c r="E333">
        <f ca="1">表格15[[#This Row],[厚]]</f>
        <v>18</v>
      </c>
      <c r="F333">
        <f ca="1">表格15[[#This Row],[生產
數量]]</f>
        <v>0</v>
      </c>
      <c r="G333">
        <f ca="1">表格15[[#This Row],[板材
色號]]</f>
        <v>0</v>
      </c>
      <c r="H333" t="str">
        <f ca="1">表格15[[#This Row],[板材
名稱]]</f>
        <v/>
      </c>
      <c r="I333" s="410">
        <f ca="1">表格15[[#This Row],[板材
才數]]</f>
        <v>0</v>
      </c>
    </row>
    <row r="334" spans="1:9" x14ac:dyDescent="0.25">
      <c r="A334">
        <f>表格15[[#This Row],[專案編號]]</f>
        <v>12003</v>
      </c>
      <c r="B334" t="str">
        <f ca="1">表格15[[#This Row],[產品名稱]]</f>
        <v>左側板</v>
      </c>
      <c r="C334">
        <f ca="1">表格15[[#This Row],[長]]</f>
        <v>0</v>
      </c>
      <c r="D334">
        <f ca="1">表格15[[#This Row],[寬]]</f>
        <v>0</v>
      </c>
      <c r="E334">
        <f ca="1">表格15[[#This Row],[厚]]</f>
        <v>18</v>
      </c>
      <c r="F334">
        <f ca="1">表格15[[#This Row],[生產
數量]]</f>
        <v>0</v>
      </c>
      <c r="G334">
        <f ca="1">表格15[[#This Row],[板材
色號]]</f>
        <v>0</v>
      </c>
      <c r="H334" t="str">
        <f ca="1">表格15[[#This Row],[板材
名稱]]</f>
        <v/>
      </c>
      <c r="I334" s="410">
        <f ca="1">表格15[[#This Row],[板材
才數]]</f>
        <v>0</v>
      </c>
    </row>
    <row r="335" spans="1:9" x14ac:dyDescent="0.25">
      <c r="A335">
        <f>表格15[[#This Row],[專案編號]]</f>
        <v>12004</v>
      </c>
      <c r="B335" t="str">
        <f ca="1">表格15[[#This Row],[產品名稱]]</f>
        <v>右側板</v>
      </c>
      <c r="C335">
        <f ca="1">表格15[[#This Row],[長]]</f>
        <v>0</v>
      </c>
      <c r="D335">
        <f ca="1">表格15[[#This Row],[寬]]</f>
        <v>0</v>
      </c>
      <c r="E335">
        <f ca="1">表格15[[#This Row],[厚]]</f>
        <v>18</v>
      </c>
      <c r="F335">
        <f ca="1">表格15[[#This Row],[生產
數量]]</f>
        <v>0</v>
      </c>
      <c r="G335">
        <f ca="1">表格15[[#This Row],[板材
色號]]</f>
        <v>0</v>
      </c>
      <c r="H335" t="str">
        <f ca="1">表格15[[#This Row],[板材
名稱]]</f>
        <v/>
      </c>
      <c r="I335" s="410">
        <f ca="1">表格15[[#This Row],[板材
才數]]</f>
        <v>0</v>
      </c>
    </row>
    <row r="336" spans="1:9" x14ac:dyDescent="0.25">
      <c r="A336">
        <f>表格15[[#This Row],[專案編號]]</f>
        <v>12005</v>
      </c>
      <c r="B336" t="str">
        <f ca="1">表格15[[#This Row],[產品名稱]]</f>
        <v>背板</v>
      </c>
      <c r="C336">
        <f ca="1">表格15[[#This Row],[長]]</f>
        <v>-22</v>
      </c>
      <c r="D336">
        <f ca="1">表格15[[#This Row],[寬]]</f>
        <v>-22</v>
      </c>
      <c r="E336">
        <f ca="1">表格15[[#This Row],[厚]]</f>
        <v>4</v>
      </c>
      <c r="F336">
        <f ca="1">表格15[[#This Row],[生產
數量]]</f>
        <v>0</v>
      </c>
      <c r="G336">
        <f ca="1">表格15[[#This Row],[板材
色號]]</f>
        <v>0</v>
      </c>
      <c r="H336" t="str">
        <f ca="1">表格15[[#This Row],[板材
名稱]]</f>
        <v/>
      </c>
      <c r="I336" s="410">
        <f ca="1">表格15[[#This Row],[板材
才數]]</f>
        <v>0</v>
      </c>
    </row>
    <row r="337" spans="1:9" x14ac:dyDescent="0.25">
      <c r="A337">
        <f>表格15[[#This Row],[專案編號]]</f>
        <v>12006</v>
      </c>
      <c r="B337" t="str">
        <f ca="1">表格15[[#This Row],[產品名稱]]</f>
        <v>背拉桿</v>
      </c>
      <c r="C337">
        <f ca="1">表格15[[#This Row],[長]]</f>
        <v>-36</v>
      </c>
      <c r="D337">
        <f ca="1">表格15[[#This Row],[寬]]</f>
        <v>120</v>
      </c>
      <c r="E337">
        <f ca="1">表格15[[#This Row],[厚]]</f>
        <v>18</v>
      </c>
      <c r="F337">
        <f ca="1">表格15[[#This Row],[生產
數量]]</f>
        <v>0</v>
      </c>
      <c r="G337">
        <f ca="1">表格15[[#This Row],[板材
色號]]</f>
        <v>0</v>
      </c>
      <c r="H337" t="str">
        <f ca="1">表格15[[#This Row],[板材
名稱]]</f>
        <v/>
      </c>
      <c r="I337" s="410">
        <f ca="1">表格15[[#This Row],[板材
才數]]</f>
        <v>0</v>
      </c>
    </row>
    <row r="338" spans="1:9" x14ac:dyDescent="0.25">
      <c r="A338">
        <f>表格15[[#This Row],[專案編號]]</f>
        <v>12007</v>
      </c>
      <c r="B338" t="str">
        <f ca="1">表格15[[#This Row],[產品名稱]]</f>
        <v>中立板</v>
      </c>
      <c r="C338">
        <f ca="1">表格15[[#This Row],[長]]</f>
        <v>-36</v>
      </c>
      <c r="D338">
        <f ca="1">表格15[[#This Row],[寬]]</f>
        <v>-22</v>
      </c>
      <c r="E338">
        <f ca="1">表格15[[#This Row],[厚]]</f>
        <v>18</v>
      </c>
      <c r="F338">
        <f ca="1">表格15[[#This Row],[生產
數量]]</f>
        <v>0</v>
      </c>
      <c r="G338">
        <f ca="1">表格15[[#This Row],[板材
色號]]</f>
        <v>0</v>
      </c>
      <c r="H338" t="str">
        <f ca="1">表格15[[#This Row],[板材
名稱]]</f>
        <v/>
      </c>
      <c r="I338" s="410">
        <f ca="1">表格15[[#This Row],[板材
才數]]</f>
        <v>0</v>
      </c>
    </row>
    <row r="339" spans="1:9" x14ac:dyDescent="0.25">
      <c r="A339">
        <f>表格15[[#This Row],[專案編號]]</f>
        <v>12008</v>
      </c>
      <c r="B339" t="str">
        <f ca="1">表格15[[#This Row],[產品名稱]]</f>
        <v>活隔</v>
      </c>
      <c r="C339">
        <f ca="1">表格15[[#This Row],[長]]</f>
        <v>0</v>
      </c>
      <c r="D339">
        <f ca="1">表格15[[#This Row],[寬]]</f>
        <v>-32</v>
      </c>
      <c r="E339">
        <f ca="1">表格15[[#This Row],[厚]]</f>
        <v>18</v>
      </c>
      <c r="F339">
        <f ca="1">表格15[[#This Row],[生產
數量]]</f>
        <v>0</v>
      </c>
      <c r="G339">
        <f ca="1">表格15[[#This Row],[板材
色號]]</f>
        <v>0</v>
      </c>
      <c r="H339" t="str">
        <f ca="1">表格15[[#This Row],[板材
名稱]]</f>
        <v/>
      </c>
      <c r="I339" s="410">
        <f ca="1">表格15[[#This Row],[板材
才數]]</f>
        <v>0</v>
      </c>
    </row>
    <row r="340" spans="1:9" x14ac:dyDescent="0.25">
      <c r="A340">
        <f>表格15[[#This Row],[專案編號]]</f>
        <v>12009</v>
      </c>
      <c r="B340" t="str">
        <f ca="1">表格15[[#This Row],[產品名稱]]</f>
        <v>固隔</v>
      </c>
      <c r="C340">
        <f ca="1">表格15[[#This Row],[長]]</f>
        <v>0</v>
      </c>
      <c r="D340">
        <f ca="1">表格15[[#This Row],[寬]]</f>
        <v>-22</v>
      </c>
      <c r="E340">
        <f ca="1">表格15[[#This Row],[厚]]</f>
        <v>18</v>
      </c>
      <c r="F340">
        <f ca="1">表格15[[#This Row],[生產
數量]]</f>
        <v>0</v>
      </c>
      <c r="G340">
        <f ca="1">表格15[[#This Row],[板材
色號]]</f>
        <v>0</v>
      </c>
      <c r="H340" t="str">
        <f ca="1">表格15[[#This Row],[板材
名稱]]</f>
        <v/>
      </c>
      <c r="I340" s="410">
        <f ca="1">表格15[[#This Row],[板材
才數]]</f>
        <v>0</v>
      </c>
    </row>
    <row r="341" spans="1:9" x14ac:dyDescent="0.25">
      <c r="A341">
        <f>表格15[[#This Row],[專案編號]]</f>
        <v>12010</v>
      </c>
      <c r="B341" t="str">
        <f ca="1">表格15[[#This Row],[產品名稱]]</f>
        <v>左門板</v>
      </c>
      <c r="C341">
        <f ca="1">表格15[[#This Row],[長]]</f>
        <v>0</v>
      </c>
      <c r="D341">
        <f ca="1">表格15[[#This Row],[寬]]</f>
        <v>-4</v>
      </c>
      <c r="E341">
        <f ca="1">表格15[[#This Row],[厚]]</f>
        <v>18</v>
      </c>
      <c r="F341">
        <f ca="1">表格15[[#This Row],[生產
數量]]</f>
        <v>0</v>
      </c>
      <c r="G341">
        <f ca="1">表格15[[#This Row],[板材
色號]]</f>
        <v>0</v>
      </c>
      <c r="H341" t="str">
        <f ca="1">表格15[[#This Row],[板材
名稱]]</f>
        <v/>
      </c>
      <c r="I341" s="410">
        <f ca="1">表格15[[#This Row],[板材
才數]]</f>
        <v>0</v>
      </c>
    </row>
    <row r="342" spans="1:9" x14ac:dyDescent="0.25">
      <c r="A342">
        <f>表格15[[#This Row],[專案編號]]</f>
        <v>12011</v>
      </c>
      <c r="B342" t="str">
        <f ca="1">表格15[[#This Row],[產品名稱]]</f>
        <v>右門板</v>
      </c>
      <c r="C342">
        <f ca="1">表格15[[#This Row],[長]]</f>
        <v>0</v>
      </c>
      <c r="D342">
        <f ca="1">表格15[[#This Row],[寬]]</f>
        <v>-4</v>
      </c>
      <c r="E342">
        <f ca="1">表格15[[#This Row],[厚]]</f>
        <v>18</v>
      </c>
      <c r="F342">
        <f ca="1">表格15[[#This Row],[生產
數量]]</f>
        <v>0</v>
      </c>
      <c r="G342">
        <f ca="1">表格15[[#This Row],[板材
色號]]</f>
        <v>0</v>
      </c>
      <c r="H342" t="str">
        <f ca="1">表格15[[#This Row],[板材
名稱]]</f>
        <v/>
      </c>
      <c r="I342" s="410">
        <f ca="1">表格15[[#This Row],[板材
才數]]</f>
        <v>0</v>
      </c>
    </row>
    <row r="343" spans="1:9" x14ac:dyDescent="0.25">
      <c r="A343">
        <f>表格15[[#This Row],[專案編號]]</f>
        <v>12012</v>
      </c>
      <c r="B343">
        <f ca="1">表格15[[#This Row],[產品名稱]]</f>
        <v>0</v>
      </c>
      <c r="C343">
        <f ca="1">表格15[[#This Row],[長]]</f>
        <v>0</v>
      </c>
      <c r="D343">
        <f ca="1">表格15[[#This Row],[寬]]</f>
        <v>0</v>
      </c>
      <c r="E343">
        <f ca="1">表格15[[#This Row],[厚]]</f>
        <v>0</v>
      </c>
      <c r="F343">
        <f ca="1">表格15[[#This Row],[生產
數量]]</f>
        <v>0</v>
      </c>
      <c r="G343">
        <f ca="1">表格15[[#This Row],[板材
色號]]</f>
        <v>0</v>
      </c>
      <c r="H343" t="str">
        <f ca="1">表格15[[#This Row],[板材
名稱]]</f>
        <v/>
      </c>
      <c r="I343" s="410">
        <f ca="1">表格15[[#This Row],[板材
才數]]</f>
        <v>0</v>
      </c>
    </row>
    <row r="344" spans="1:9" x14ac:dyDescent="0.25">
      <c r="A344">
        <f>表格15[[#This Row],[專案編號]]</f>
        <v>12013</v>
      </c>
      <c r="B344">
        <f ca="1">表格15[[#This Row],[產品名稱]]</f>
        <v>0</v>
      </c>
      <c r="C344">
        <f ca="1">表格15[[#This Row],[長]]</f>
        <v>0</v>
      </c>
      <c r="D344">
        <f ca="1">表格15[[#This Row],[寬]]</f>
        <v>0</v>
      </c>
      <c r="E344">
        <f ca="1">表格15[[#This Row],[厚]]</f>
        <v>0</v>
      </c>
      <c r="F344">
        <f ca="1">表格15[[#This Row],[生產
數量]]</f>
        <v>0</v>
      </c>
      <c r="G344">
        <f ca="1">表格15[[#This Row],[板材
色號]]</f>
        <v>0</v>
      </c>
      <c r="H344" t="str">
        <f ca="1">表格15[[#This Row],[板材
名稱]]</f>
        <v/>
      </c>
      <c r="I344" s="410">
        <f ca="1">表格15[[#This Row],[板材
才數]]</f>
        <v>0</v>
      </c>
    </row>
    <row r="345" spans="1:9" x14ac:dyDescent="0.25">
      <c r="A345">
        <f>表格15[[#This Row],[專案編號]]</f>
        <v>12014</v>
      </c>
      <c r="B345">
        <f ca="1">表格15[[#This Row],[產品名稱]]</f>
        <v>0</v>
      </c>
      <c r="C345">
        <f ca="1">表格15[[#This Row],[長]]</f>
        <v>0</v>
      </c>
      <c r="D345">
        <f ca="1">表格15[[#This Row],[寬]]</f>
        <v>0</v>
      </c>
      <c r="E345">
        <f ca="1">表格15[[#This Row],[厚]]</f>
        <v>0</v>
      </c>
      <c r="F345">
        <f ca="1">表格15[[#This Row],[生產
數量]]</f>
        <v>0</v>
      </c>
      <c r="G345">
        <f ca="1">表格15[[#This Row],[板材
色號]]</f>
        <v>0</v>
      </c>
      <c r="H345" t="str">
        <f ca="1">表格15[[#This Row],[板材
名稱]]</f>
        <v/>
      </c>
      <c r="I345" s="410">
        <f ca="1">表格15[[#This Row],[板材
才數]]</f>
        <v>0</v>
      </c>
    </row>
    <row r="346" spans="1:9" x14ac:dyDescent="0.25">
      <c r="A346">
        <f>表格15[[#This Row],[專案編號]]</f>
        <v>12015</v>
      </c>
      <c r="B346">
        <f ca="1">表格15[[#This Row],[產品名稱]]</f>
        <v>0</v>
      </c>
      <c r="C346">
        <f ca="1">表格15[[#This Row],[長]]</f>
        <v>0</v>
      </c>
      <c r="D346">
        <f ca="1">表格15[[#This Row],[寬]]</f>
        <v>0</v>
      </c>
      <c r="E346">
        <f ca="1">表格15[[#This Row],[厚]]</f>
        <v>0</v>
      </c>
      <c r="F346">
        <f ca="1">表格15[[#This Row],[生產
數量]]</f>
        <v>0</v>
      </c>
      <c r="G346">
        <f ca="1">表格15[[#This Row],[板材
色號]]</f>
        <v>0</v>
      </c>
      <c r="H346" t="str">
        <f ca="1">表格15[[#This Row],[板材
名稱]]</f>
        <v/>
      </c>
      <c r="I346" s="410">
        <f ca="1">表格15[[#This Row],[板材
才數]]</f>
        <v>0</v>
      </c>
    </row>
    <row r="347" spans="1:9" x14ac:dyDescent="0.25">
      <c r="A347">
        <f>表格15[[#This Row],[專案編號]]</f>
        <v>12016</v>
      </c>
      <c r="B347">
        <f ca="1">表格15[[#This Row],[產品名稱]]</f>
        <v>0</v>
      </c>
      <c r="C347">
        <f ca="1">表格15[[#This Row],[長]]</f>
        <v>0</v>
      </c>
      <c r="D347">
        <f ca="1">表格15[[#This Row],[寬]]</f>
        <v>0</v>
      </c>
      <c r="E347">
        <f ca="1">表格15[[#This Row],[厚]]</f>
        <v>0</v>
      </c>
      <c r="F347">
        <f ca="1">表格15[[#This Row],[生產
數量]]</f>
        <v>0</v>
      </c>
      <c r="G347">
        <f ca="1">表格15[[#This Row],[板材
色號]]</f>
        <v>0</v>
      </c>
      <c r="H347" t="str">
        <f ca="1">表格15[[#This Row],[板材
名稱]]</f>
        <v/>
      </c>
      <c r="I347" s="410">
        <f ca="1">表格15[[#This Row],[板材
才數]]</f>
        <v>0</v>
      </c>
    </row>
    <row r="348" spans="1:9" x14ac:dyDescent="0.25">
      <c r="A348">
        <f>表格15[[#This Row],[專案編號]]</f>
        <v>12017</v>
      </c>
      <c r="B348">
        <f ca="1">表格15[[#This Row],[產品名稱]]</f>
        <v>0</v>
      </c>
      <c r="C348">
        <f ca="1">表格15[[#This Row],[長]]</f>
        <v>0</v>
      </c>
      <c r="D348">
        <f ca="1">表格15[[#This Row],[寬]]</f>
        <v>0</v>
      </c>
      <c r="E348">
        <f ca="1">表格15[[#This Row],[厚]]</f>
        <v>0</v>
      </c>
      <c r="F348">
        <f ca="1">表格15[[#This Row],[生產
數量]]</f>
        <v>0</v>
      </c>
      <c r="G348">
        <f ca="1">表格15[[#This Row],[板材
色號]]</f>
        <v>0</v>
      </c>
      <c r="H348" t="str">
        <f ca="1">表格15[[#This Row],[板材
名稱]]</f>
        <v/>
      </c>
      <c r="I348" s="410">
        <f ca="1">表格15[[#This Row],[板材
才數]]</f>
        <v>0</v>
      </c>
    </row>
    <row r="349" spans="1:9" x14ac:dyDescent="0.25">
      <c r="A349">
        <f>表格15[[#This Row],[專案編號]]</f>
        <v>12018</v>
      </c>
      <c r="B349">
        <f ca="1">表格15[[#This Row],[產品名稱]]</f>
        <v>0</v>
      </c>
      <c r="C349">
        <f ca="1">表格15[[#This Row],[長]]</f>
        <v>0</v>
      </c>
      <c r="D349">
        <f ca="1">表格15[[#This Row],[寬]]</f>
        <v>0</v>
      </c>
      <c r="E349">
        <f ca="1">表格15[[#This Row],[厚]]</f>
        <v>0</v>
      </c>
      <c r="F349">
        <f ca="1">表格15[[#This Row],[生產
數量]]</f>
        <v>0</v>
      </c>
      <c r="G349">
        <f ca="1">表格15[[#This Row],[板材
色號]]</f>
        <v>0</v>
      </c>
      <c r="H349" t="str">
        <f ca="1">表格15[[#This Row],[板材
名稱]]</f>
        <v/>
      </c>
      <c r="I349" s="410">
        <f ca="1">表格15[[#This Row],[板材
才數]]</f>
        <v>0</v>
      </c>
    </row>
    <row r="350" spans="1:9" x14ac:dyDescent="0.25">
      <c r="A350">
        <f>表格15[[#This Row],[專案編號]]</f>
        <v>12019</v>
      </c>
      <c r="B350">
        <f ca="1">表格15[[#This Row],[產品名稱]]</f>
        <v>0</v>
      </c>
      <c r="C350">
        <f ca="1">表格15[[#This Row],[長]]</f>
        <v>0</v>
      </c>
      <c r="D350">
        <f ca="1">表格15[[#This Row],[寬]]</f>
        <v>0</v>
      </c>
      <c r="E350">
        <f ca="1">表格15[[#This Row],[厚]]</f>
        <v>0</v>
      </c>
      <c r="F350">
        <f ca="1">表格15[[#This Row],[生產
數量]]</f>
        <v>0</v>
      </c>
      <c r="G350">
        <f ca="1">表格15[[#This Row],[板材
色號]]</f>
        <v>0</v>
      </c>
      <c r="H350" t="str">
        <f ca="1">表格15[[#This Row],[板材
名稱]]</f>
        <v/>
      </c>
      <c r="I350" s="410">
        <f ca="1">表格15[[#This Row],[板材
才數]]</f>
        <v>0</v>
      </c>
    </row>
    <row r="351" spans="1:9" x14ac:dyDescent="0.25">
      <c r="A351">
        <f>表格15[[#This Row],[專案編號]]</f>
        <v>12020</v>
      </c>
      <c r="B351">
        <f ca="1">表格15[[#This Row],[產品名稱]]</f>
        <v>0</v>
      </c>
      <c r="C351">
        <f ca="1">表格15[[#This Row],[長]]</f>
        <v>0</v>
      </c>
      <c r="D351">
        <f ca="1">表格15[[#This Row],[寬]]</f>
        <v>0</v>
      </c>
      <c r="E351">
        <f ca="1">表格15[[#This Row],[厚]]</f>
        <v>0</v>
      </c>
      <c r="F351">
        <f ca="1">表格15[[#This Row],[生產
數量]]</f>
        <v>0</v>
      </c>
      <c r="G351">
        <f ca="1">表格15[[#This Row],[板材
色號]]</f>
        <v>0</v>
      </c>
      <c r="H351" t="str">
        <f ca="1">表格15[[#This Row],[板材
名稱]]</f>
        <v/>
      </c>
      <c r="I351" s="410">
        <f ca="1">表格15[[#This Row],[板材
才數]]</f>
        <v>0</v>
      </c>
    </row>
    <row r="352" spans="1:9" x14ac:dyDescent="0.25">
      <c r="A352">
        <f>表格15[[#This Row],[專案編號]]</f>
        <v>12021</v>
      </c>
      <c r="B352">
        <f ca="1">表格15[[#This Row],[產品名稱]]</f>
        <v>0</v>
      </c>
      <c r="C352">
        <f ca="1">表格15[[#This Row],[長]]</f>
        <v>0</v>
      </c>
      <c r="D352">
        <f ca="1">表格15[[#This Row],[寬]]</f>
        <v>0</v>
      </c>
      <c r="E352">
        <f ca="1">表格15[[#This Row],[厚]]</f>
        <v>0</v>
      </c>
      <c r="F352">
        <f ca="1">表格15[[#This Row],[生產
數量]]</f>
        <v>0</v>
      </c>
      <c r="G352">
        <f ca="1">表格15[[#This Row],[板材
色號]]</f>
        <v>0</v>
      </c>
      <c r="H352" t="str">
        <f ca="1">表格15[[#This Row],[板材
名稱]]</f>
        <v/>
      </c>
      <c r="I352" s="410">
        <f ca="1">表格15[[#This Row],[板材
才數]]</f>
        <v>0</v>
      </c>
    </row>
    <row r="353" spans="1:9" x14ac:dyDescent="0.25">
      <c r="A353">
        <f>表格15[[#This Row],[專案編號]]</f>
        <v>12022</v>
      </c>
      <c r="B353">
        <f ca="1">表格15[[#This Row],[產品名稱]]</f>
        <v>0</v>
      </c>
      <c r="C353">
        <f ca="1">表格15[[#This Row],[長]]</f>
        <v>0</v>
      </c>
      <c r="D353">
        <f ca="1">表格15[[#This Row],[寬]]</f>
        <v>0</v>
      </c>
      <c r="E353">
        <f ca="1">表格15[[#This Row],[厚]]</f>
        <v>0</v>
      </c>
      <c r="F353">
        <f ca="1">表格15[[#This Row],[生產
數量]]</f>
        <v>0</v>
      </c>
      <c r="G353">
        <f ca="1">表格15[[#This Row],[板材
色號]]</f>
        <v>0</v>
      </c>
      <c r="H353" t="str">
        <f ca="1">表格15[[#This Row],[板材
名稱]]</f>
        <v/>
      </c>
      <c r="I353" s="410">
        <f ca="1">表格15[[#This Row],[板材
才數]]</f>
        <v>0</v>
      </c>
    </row>
    <row r="354" spans="1:9" x14ac:dyDescent="0.25">
      <c r="A354">
        <f>表格15[[#This Row],[專案編號]]</f>
        <v>12023</v>
      </c>
      <c r="B354">
        <f ca="1">表格15[[#This Row],[產品名稱]]</f>
        <v>0</v>
      </c>
      <c r="C354">
        <f ca="1">表格15[[#This Row],[長]]</f>
        <v>0</v>
      </c>
      <c r="D354">
        <f ca="1">表格15[[#This Row],[寬]]</f>
        <v>0</v>
      </c>
      <c r="E354">
        <f ca="1">表格15[[#This Row],[厚]]</f>
        <v>0</v>
      </c>
      <c r="F354">
        <f ca="1">表格15[[#This Row],[生產
數量]]</f>
        <v>0</v>
      </c>
      <c r="G354">
        <f ca="1">表格15[[#This Row],[板材
色號]]</f>
        <v>0</v>
      </c>
      <c r="H354" t="str">
        <f ca="1">表格15[[#This Row],[板材
名稱]]</f>
        <v/>
      </c>
      <c r="I354" s="410">
        <f ca="1">表格15[[#This Row],[板材
才數]]</f>
        <v>0</v>
      </c>
    </row>
    <row r="355" spans="1:9" x14ac:dyDescent="0.25">
      <c r="A355">
        <f>表格15[[#This Row],[專案編號]]</f>
        <v>12024</v>
      </c>
      <c r="B355">
        <f ca="1">表格15[[#This Row],[產品名稱]]</f>
        <v>0</v>
      </c>
      <c r="C355">
        <f ca="1">表格15[[#This Row],[長]]</f>
        <v>0</v>
      </c>
      <c r="D355">
        <f ca="1">表格15[[#This Row],[寬]]</f>
        <v>0</v>
      </c>
      <c r="E355">
        <f ca="1">表格15[[#This Row],[厚]]</f>
        <v>0</v>
      </c>
      <c r="F355">
        <f ca="1">表格15[[#This Row],[生產
數量]]</f>
        <v>0</v>
      </c>
      <c r="G355">
        <f ca="1">表格15[[#This Row],[板材
色號]]</f>
        <v>0</v>
      </c>
      <c r="H355" t="str">
        <f ca="1">表格15[[#This Row],[板材
名稱]]</f>
        <v/>
      </c>
      <c r="I355" s="410">
        <f ca="1">表格15[[#This Row],[板材
才數]]</f>
        <v>0</v>
      </c>
    </row>
    <row r="356" spans="1:9" x14ac:dyDescent="0.25">
      <c r="A356">
        <f>表格15[[#This Row],[專案編號]]</f>
        <v>12025</v>
      </c>
      <c r="B356">
        <f ca="1">表格15[[#This Row],[產品名稱]]</f>
        <v>0</v>
      </c>
      <c r="C356">
        <f ca="1">表格15[[#This Row],[長]]</f>
        <v>0</v>
      </c>
      <c r="D356">
        <f ca="1">表格15[[#This Row],[寬]]</f>
        <v>0</v>
      </c>
      <c r="E356">
        <f ca="1">表格15[[#This Row],[厚]]</f>
        <v>0</v>
      </c>
      <c r="F356">
        <f ca="1">表格15[[#This Row],[生產
數量]]</f>
        <v>0</v>
      </c>
      <c r="G356">
        <f ca="1">表格15[[#This Row],[板材
色號]]</f>
        <v>0</v>
      </c>
      <c r="H356" t="str">
        <f ca="1">表格15[[#This Row],[板材
名稱]]</f>
        <v/>
      </c>
      <c r="I356" s="410">
        <f ca="1">表格15[[#This Row],[板材
才數]]</f>
        <v>0</v>
      </c>
    </row>
    <row r="357" spans="1:9" x14ac:dyDescent="0.25">
      <c r="A357">
        <f>表格15[[#This Row],[專案編號]]</f>
        <v>12026</v>
      </c>
      <c r="B357">
        <f ca="1">表格15[[#This Row],[產品名稱]]</f>
        <v>0</v>
      </c>
      <c r="C357">
        <f ca="1">表格15[[#This Row],[長]]</f>
        <v>0</v>
      </c>
      <c r="D357">
        <f ca="1">表格15[[#This Row],[寬]]</f>
        <v>0</v>
      </c>
      <c r="E357">
        <f ca="1">表格15[[#This Row],[厚]]</f>
        <v>0</v>
      </c>
      <c r="F357">
        <f ca="1">表格15[[#This Row],[生產
數量]]</f>
        <v>0</v>
      </c>
      <c r="G357">
        <f ca="1">表格15[[#This Row],[板材
色號]]</f>
        <v>0</v>
      </c>
      <c r="H357" t="str">
        <f ca="1">表格15[[#This Row],[板材
名稱]]</f>
        <v/>
      </c>
      <c r="I357" s="410">
        <f ca="1">表格15[[#This Row],[板材
才數]]</f>
        <v>0</v>
      </c>
    </row>
    <row r="358" spans="1:9" x14ac:dyDescent="0.25">
      <c r="A358">
        <f>表格15[[#This Row],[專案編號]]</f>
        <v>12027</v>
      </c>
      <c r="B358">
        <f ca="1">表格15[[#This Row],[產品名稱]]</f>
        <v>0</v>
      </c>
      <c r="C358">
        <f ca="1">表格15[[#This Row],[長]]</f>
        <v>0</v>
      </c>
      <c r="D358">
        <f ca="1">表格15[[#This Row],[寬]]</f>
        <v>0</v>
      </c>
      <c r="E358">
        <f ca="1">表格15[[#This Row],[厚]]</f>
        <v>0</v>
      </c>
      <c r="F358">
        <f ca="1">表格15[[#This Row],[生產
數量]]</f>
        <v>0</v>
      </c>
      <c r="G358">
        <f ca="1">表格15[[#This Row],[板材
色號]]</f>
        <v>0</v>
      </c>
      <c r="H358" t="str">
        <f ca="1">表格15[[#This Row],[板材
名稱]]</f>
        <v/>
      </c>
      <c r="I358" s="410">
        <f ca="1">表格15[[#This Row],[板材
才數]]</f>
        <v>0</v>
      </c>
    </row>
    <row r="359" spans="1:9" x14ac:dyDescent="0.25">
      <c r="A359">
        <f>表格15[[#This Row],[專案編號]]</f>
        <v>12028</v>
      </c>
      <c r="B359">
        <f ca="1">表格15[[#This Row],[產品名稱]]</f>
        <v>0</v>
      </c>
      <c r="C359">
        <f ca="1">表格15[[#This Row],[長]]</f>
        <v>0</v>
      </c>
      <c r="D359">
        <f ca="1">表格15[[#This Row],[寬]]</f>
        <v>0</v>
      </c>
      <c r="E359">
        <f ca="1">表格15[[#This Row],[厚]]</f>
        <v>0</v>
      </c>
      <c r="F359">
        <f ca="1">表格15[[#This Row],[生產
數量]]</f>
        <v>0</v>
      </c>
      <c r="G359">
        <f ca="1">表格15[[#This Row],[板材
色號]]</f>
        <v>0</v>
      </c>
      <c r="H359" t="str">
        <f ca="1">表格15[[#This Row],[板材
名稱]]</f>
        <v/>
      </c>
      <c r="I359" s="410">
        <f ca="1">表格15[[#This Row],[板材
才數]]</f>
        <v>0</v>
      </c>
    </row>
    <row r="360" spans="1:9" x14ac:dyDescent="0.25">
      <c r="A360">
        <f>表格15[[#This Row],[專案編號]]</f>
        <v>12029</v>
      </c>
      <c r="B360">
        <f ca="1">表格15[[#This Row],[產品名稱]]</f>
        <v>0</v>
      </c>
      <c r="C360">
        <f ca="1">表格15[[#This Row],[長]]</f>
        <v>0</v>
      </c>
      <c r="D360">
        <f ca="1">表格15[[#This Row],[寬]]</f>
        <v>0</v>
      </c>
      <c r="E360">
        <f ca="1">表格15[[#This Row],[厚]]</f>
        <v>0</v>
      </c>
      <c r="F360">
        <f ca="1">表格15[[#This Row],[生產
數量]]</f>
        <v>0</v>
      </c>
      <c r="G360">
        <f ca="1">表格15[[#This Row],[板材
色號]]</f>
        <v>0</v>
      </c>
      <c r="H360" t="str">
        <f ca="1">表格15[[#This Row],[板材
名稱]]</f>
        <v/>
      </c>
      <c r="I360" s="410">
        <f ca="1">表格15[[#This Row],[板材
才數]]</f>
        <v>0</v>
      </c>
    </row>
    <row r="361" spans="1:9" x14ac:dyDescent="0.25">
      <c r="A361">
        <f>表格15[[#This Row],[專案編號]]</f>
        <v>12030</v>
      </c>
      <c r="B361">
        <f ca="1">表格15[[#This Row],[產品名稱]]</f>
        <v>0</v>
      </c>
      <c r="C361">
        <f ca="1">表格15[[#This Row],[長]]</f>
        <v>0</v>
      </c>
      <c r="D361">
        <f ca="1">表格15[[#This Row],[寬]]</f>
        <v>0</v>
      </c>
      <c r="E361">
        <f ca="1">表格15[[#This Row],[厚]]</f>
        <v>0</v>
      </c>
      <c r="F361">
        <f ca="1">表格15[[#This Row],[生產
數量]]</f>
        <v>0</v>
      </c>
      <c r="G361">
        <f ca="1">表格15[[#This Row],[板材
色號]]</f>
        <v>0</v>
      </c>
      <c r="H361" t="str">
        <f ca="1">表格15[[#This Row],[板材
名稱]]</f>
        <v/>
      </c>
      <c r="I361" s="410">
        <f ca="1">表格15[[#This Row],[板材
才數]]</f>
        <v>0</v>
      </c>
    </row>
    <row r="362" spans="1:9" x14ac:dyDescent="0.25">
      <c r="A362">
        <f>表格15[[#This Row],[專案編號]]</f>
        <v>13001</v>
      </c>
      <c r="B362" t="str">
        <f ca="1">表格15[[#This Row],[產品名稱]]</f>
        <v>頂板</v>
      </c>
      <c r="C362">
        <f ca="1">表格15[[#This Row],[長]]</f>
        <v>-36</v>
      </c>
      <c r="D362">
        <f ca="1">表格15[[#This Row],[寬]]</f>
        <v>0</v>
      </c>
      <c r="E362">
        <f ca="1">表格15[[#This Row],[厚]]</f>
        <v>18</v>
      </c>
      <c r="F362">
        <f ca="1">表格15[[#This Row],[生產
數量]]</f>
        <v>0</v>
      </c>
      <c r="G362">
        <f ca="1">表格15[[#This Row],[板材
色號]]</f>
        <v>0</v>
      </c>
      <c r="H362" t="str">
        <f ca="1">表格15[[#This Row],[板材
名稱]]</f>
        <v/>
      </c>
      <c r="I362" s="410">
        <f ca="1">表格15[[#This Row],[板材
才數]]</f>
        <v>0</v>
      </c>
    </row>
    <row r="363" spans="1:9" x14ac:dyDescent="0.25">
      <c r="A363">
        <f>表格15[[#This Row],[專案編號]]</f>
        <v>13002</v>
      </c>
      <c r="B363" t="str">
        <f ca="1">表格15[[#This Row],[產品名稱]]</f>
        <v>底板</v>
      </c>
      <c r="C363">
        <f ca="1">表格15[[#This Row],[長]]</f>
        <v>-36</v>
      </c>
      <c r="D363">
        <f ca="1">表格15[[#This Row],[寬]]</f>
        <v>0</v>
      </c>
      <c r="E363">
        <f ca="1">表格15[[#This Row],[厚]]</f>
        <v>18</v>
      </c>
      <c r="F363">
        <f ca="1">表格15[[#This Row],[生產
數量]]</f>
        <v>0</v>
      </c>
      <c r="G363">
        <f ca="1">表格15[[#This Row],[板材
色號]]</f>
        <v>0</v>
      </c>
      <c r="H363" t="str">
        <f ca="1">表格15[[#This Row],[板材
名稱]]</f>
        <v/>
      </c>
      <c r="I363" s="410">
        <f ca="1">表格15[[#This Row],[板材
才數]]</f>
        <v>0</v>
      </c>
    </row>
    <row r="364" spans="1:9" x14ac:dyDescent="0.25">
      <c r="A364">
        <f>表格15[[#This Row],[專案編號]]</f>
        <v>13003</v>
      </c>
      <c r="B364" t="str">
        <f ca="1">表格15[[#This Row],[產品名稱]]</f>
        <v>左側板</v>
      </c>
      <c r="C364">
        <f ca="1">表格15[[#This Row],[長]]</f>
        <v>0</v>
      </c>
      <c r="D364">
        <f ca="1">表格15[[#This Row],[寬]]</f>
        <v>0</v>
      </c>
      <c r="E364">
        <f ca="1">表格15[[#This Row],[厚]]</f>
        <v>18</v>
      </c>
      <c r="F364">
        <f ca="1">表格15[[#This Row],[生產
數量]]</f>
        <v>0</v>
      </c>
      <c r="G364">
        <f ca="1">表格15[[#This Row],[板材
色號]]</f>
        <v>0</v>
      </c>
      <c r="H364" t="str">
        <f ca="1">表格15[[#This Row],[板材
名稱]]</f>
        <v/>
      </c>
      <c r="I364" s="410">
        <f ca="1">表格15[[#This Row],[板材
才數]]</f>
        <v>0</v>
      </c>
    </row>
    <row r="365" spans="1:9" x14ac:dyDescent="0.25">
      <c r="A365">
        <f>表格15[[#This Row],[專案編號]]</f>
        <v>13004</v>
      </c>
      <c r="B365" t="str">
        <f ca="1">表格15[[#This Row],[產品名稱]]</f>
        <v>右側板</v>
      </c>
      <c r="C365">
        <f ca="1">表格15[[#This Row],[長]]</f>
        <v>0</v>
      </c>
      <c r="D365">
        <f ca="1">表格15[[#This Row],[寬]]</f>
        <v>0</v>
      </c>
      <c r="E365">
        <f ca="1">表格15[[#This Row],[厚]]</f>
        <v>18</v>
      </c>
      <c r="F365">
        <f ca="1">表格15[[#This Row],[生產
數量]]</f>
        <v>0</v>
      </c>
      <c r="G365">
        <f ca="1">表格15[[#This Row],[板材
色號]]</f>
        <v>0</v>
      </c>
      <c r="H365" t="str">
        <f ca="1">表格15[[#This Row],[板材
名稱]]</f>
        <v/>
      </c>
      <c r="I365" s="410">
        <f ca="1">表格15[[#This Row],[板材
才數]]</f>
        <v>0</v>
      </c>
    </row>
    <row r="366" spans="1:9" x14ac:dyDescent="0.25">
      <c r="A366">
        <f>表格15[[#This Row],[專案編號]]</f>
        <v>13005</v>
      </c>
      <c r="B366" t="str">
        <f ca="1">表格15[[#This Row],[產品名稱]]</f>
        <v>背板</v>
      </c>
      <c r="C366">
        <f ca="1">表格15[[#This Row],[長]]</f>
        <v>-22</v>
      </c>
      <c r="D366">
        <f ca="1">表格15[[#This Row],[寬]]</f>
        <v>-22</v>
      </c>
      <c r="E366">
        <f ca="1">表格15[[#This Row],[厚]]</f>
        <v>4</v>
      </c>
      <c r="F366">
        <f ca="1">表格15[[#This Row],[生產
數量]]</f>
        <v>0</v>
      </c>
      <c r="G366">
        <f ca="1">表格15[[#This Row],[板材
色號]]</f>
        <v>0</v>
      </c>
      <c r="H366" t="str">
        <f ca="1">表格15[[#This Row],[板材
名稱]]</f>
        <v/>
      </c>
      <c r="I366" s="410">
        <f ca="1">表格15[[#This Row],[板材
才數]]</f>
        <v>0</v>
      </c>
    </row>
    <row r="367" spans="1:9" x14ac:dyDescent="0.25">
      <c r="A367">
        <f>表格15[[#This Row],[專案編號]]</f>
        <v>13006</v>
      </c>
      <c r="B367" t="str">
        <f ca="1">表格15[[#This Row],[產品名稱]]</f>
        <v>背拉桿</v>
      </c>
      <c r="C367">
        <f ca="1">表格15[[#This Row],[長]]</f>
        <v>-36</v>
      </c>
      <c r="D367">
        <f ca="1">表格15[[#This Row],[寬]]</f>
        <v>120</v>
      </c>
      <c r="E367">
        <f ca="1">表格15[[#This Row],[厚]]</f>
        <v>18</v>
      </c>
      <c r="F367">
        <f ca="1">表格15[[#This Row],[生產
數量]]</f>
        <v>0</v>
      </c>
      <c r="G367">
        <f ca="1">表格15[[#This Row],[板材
色號]]</f>
        <v>0</v>
      </c>
      <c r="H367" t="str">
        <f ca="1">表格15[[#This Row],[板材
名稱]]</f>
        <v/>
      </c>
      <c r="I367" s="410">
        <f ca="1">表格15[[#This Row],[板材
才數]]</f>
        <v>0</v>
      </c>
    </row>
    <row r="368" spans="1:9" x14ac:dyDescent="0.25">
      <c r="A368">
        <f>表格15[[#This Row],[專案編號]]</f>
        <v>13007</v>
      </c>
      <c r="B368" t="str">
        <f ca="1">表格15[[#This Row],[產品名稱]]</f>
        <v>中立板</v>
      </c>
      <c r="C368">
        <f ca="1">表格15[[#This Row],[長]]</f>
        <v>-36</v>
      </c>
      <c r="D368">
        <f ca="1">表格15[[#This Row],[寬]]</f>
        <v>-22</v>
      </c>
      <c r="E368">
        <f ca="1">表格15[[#This Row],[厚]]</f>
        <v>18</v>
      </c>
      <c r="F368">
        <f ca="1">表格15[[#This Row],[生產
數量]]</f>
        <v>0</v>
      </c>
      <c r="G368">
        <f ca="1">表格15[[#This Row],[板材
色號]]</f>
        <v>0</v>
      </c>
      <c r="H368" t="str">
        <f ca="1">表格15[[#This Row],[板材
名稱]]</f>
        <v/>
      </c>
      <c r="I368" s="410">
        <f ca="1">表格15[[#This Row],[板材
才數]]</f>
        <v>0</v>
      </c>
    </row>
    <row r="369" spans="1:9" x14ac:dyDescent="0.25">
      <c r="A369">
        <f>表格15[[#This Row],[專案編號]]</f>
        <v>13008</v>
      </c>
      <c r="B369" t="str">
        <f ca="1">表格15[[#This Row],[產品名稱]]</f>
        <v>活隔</v>
      </c>
      <c r="C369">
        <f ca="1">表格15[[#This Row],[長]]</f>
        <v>0</v>
      </c>
      <c r="D369">
        <f ca="1">表格15[[#This Row],[寬]]</f>
        <v>-32</v>
      </c>
      <c r="E369">
        <f ca="1">表格15[[#This Row],[厚]]</f>
        <v>18</v>
      </c>
      <c r="F369">
        <f ca="1">表格15[[#This Row],[生產
數量]]</f>
        <v>0</v>
      </c>
      <c r="G369">
        <f ca="1">表格15[[#This Row],[板材
色號]]</f>
        <v>0</v>
      </c>
      <c r="H369" t="str">
        <f ca="1">表格15[[#This Row],[板材
名稱]]</f>
        <v/>
      </c>
      <c r="I369" s="410">
        <f ca="1">表格15[[#This Row],[板材
才數]]</f>
        <v>0</v>
      </c>
    </row>
    <row r="370" spans="1:9" x14ac:dyDescent="0.25">
      <c r="A370">
        <f>表格15[[#This Row],[專案編號]]</f>
        <v>13009</v>
      </c>
      <c r="B370" t="str">
        <f ca="1">表格15[[#This Row],[產品名稱]]</f>
        <v>固隔</v>
      </c>
      <c r="C370">
        <f ca="1">表格15[[#This Row],[長]]</f>
        <v>0</v>
      </c>
      <c r="D370">
        <f ca="1">表格15[[#This Row],[寬]]</f>
        <v>-22</v>
      </c>
      <c r="E370">
        <f ca="1">表格15[[#This Row],[厚]]</f>
        <v>18</v>
      </c>
      <c r="F370">
        <f ca="1">表格15[[#This Row],[生產
數量]]</f>
        <v>0</v>
      </c>
      <c r="G370">
        <f ca="1">表格15[[#This Row],[板材
色號]]</f>
        <v>0</v>
      </c>
      <c r="H370" t="str">
        <f ca="1">表格15[[#This Row],[板材
名稱]]</f>
        <v/>
      </c>
      <c r="I370" s="410">
        <f ca="1">表格15[[#This Row],[板材
才數]]</f>
        <v>0</v>
      </c>
    </row>
    <row r="371" spans="1:9" x14ac:dyDescent="0.25">
      <c r="A371">
        <f>表格15[[#This Row],[專案編號]]</f>
        <v>13010</v>
      </c>
      <c r="B371" t="str">
        <f ca="1">表格15[[#This Row],[產品名稱]]</f>
        <v>左門板</v>
      </c>
      <c r="C371">
        <f ca="1">表格15[[#This Row],[長]]</f>
        <v>0</v>
      </c>
      <c r="D371">
        <f ca="1">表格15[[#This Row],[寬]]</f>
        <v>-4</v>
      </c>
      <c r="E371">
        <f ca="1">表格15[[#This Row],[厚]]</f>
        <v>18</v>
      </c>
      <c r="F371">
        <f ca="1">表格15[[#This Row],[生產
數量]]</f>
        <v>0</v>
      </c>
      <c r="G371">
        <f ca="1">表格15[[#This Row],[板材
色號]]</f>
        <v>0</v>
      </c>
      <c r="H371" t="str">
        <f ca="1">表格15[[#This Row],[板材
名稱]]</f>
        <v/>
      </c>
      <c r="I371" s="410">
        <f ca="1">表格15[[#This Row],[板材
才數]]</f>
        <v>0</v>
      </c>
    </row>
    <row r="372" spans="1:9" x14ac:dyDescent="0.25">
      <c r="A372">
        <f>表格15[[#This Row],[專案編號]]</f>
        <v>13011</v>
      </c>
      <c r="B372" t="str">
        <f ca="1">表格15[[#This Row],[產品名稱]]</f>
        <v>右門板</v>
      </c>
      <c r="C372">
        <f ca="1">表格15[[#This Row],[長]]</f>
        <v>0</v>
      </c>
      <c r="D372">
        <f ca="1">表格15[[#This Row],[寬]]</f>
        <v>-4</v>
      </c>
      <c r="E372">
        <f ca="1">表格15[[#This Row],[厚]]</f>
        <v>18</v>
      </c>
      <c r="F372">
        <f ca="1">表格15[[#This Row],[生產
數量]]</f>
        <v>0</v>
      </c>
      <c r="G372">
        <f ca="1">表格15[[#This Row],[板材
色號]]</f>
        <v>0</v>
      </c>
      <c r="H372" t="str">
        <f ca="1">表格15[[#This Row],[板材
名稱]]</f>
        <v/>
      </c>
      <c r="I372" s="410">
        <f ca="1">表格15[[#This Row],[板材
才數]]</f>
        <v>0</v>
      </c>
    </row>
    <row r="373" spans="1:9" x14ac:dyDescent="0.25">
      <c r="A373">
        <f>表格15[[#This Row],[專案編號]]</f>
        <v>13012</v>
      </c>
      <c r="B373">
        <f ca="1">表格15[[#This Row],[產品名稱]]</f>
        <v>0</v>
      </c>
      <c r="C373">
        <f ca="1">表格15[[#This Row],[長]]</f>
        <v>0</v>
      </c>
      <c r="D373">
        <f ca="1">表格15[[#This Row],[寬]]</f>
        <v>0</v>
      </c>
      <c r="E373">
        <f ca="1">表格15[[#This Row],[厚]]</f>
        <v>0</v>
      </c>
      <c r="F373">
        <f ca="1">表格15[[#This Row],[生產
數量]]</f>
        <v>0</v>
      </c>
      <c r="G373">
        <f ca="1">表格15[[#This Row],[板材
色號]]</f>
        <v>0</v>
      </c>
      <c r="H373" t="str">
        <f ca="1">表格15[[#This Row],[板材
名稱]]</f>
        <v/>
      </c>
      <c r="I373" s="410">
        <f ca="1">表格15[[#This Row],[板材
才數]]</f>
        <v>0</v>
      </c>
    </row>
    <row r="374" spans="1:9" x14ac:dyDescent="0.25">
      <c r="A374">
        <f>表格15[[#This Row],[專案編號]]</f>
        <v>13013</v>
      </c>
      <c r="B374">
        <f ca="1">表格15[[#This Row],[產品名稱]]</f>
        <v>0</v>
      </c>
      <c r="C374">
        <f ca="1">表格15[[#This Row],[長]]</f>
        <v>0</v>
      </c>
      <c r="D374">
        <f ca="1">表格15[[#This Row],[寬]]</f>
        <v>0</v>
      </c>
      <c r="E374">
        <f ca="1">表格15[[#This Row],[厚]]</f>
        <v>0</v>
      </c>
      <c r="F374">
        <f ca="1">表格15[[#This Row],[生產
數量]]</f>
        <v>0</v>
      </c>
      <c r="G374">
        <f ca="1">表格15[[#This Row],[板材
色號]]</f>
        <v>0</v>
      </c>
      <c r="H374" t="str">
        <f ca="1">表格15[[#This Row],[板材
名稱]]</f>
        <v/>
      </c>
      <c r="I374" s="410">
        <f ca="1">表格15[[#This Row],[板材
才數]]</f>
        <v>0</v>
      </c>
    </row>
    <row r="375" spans="1:9" x14ac:dyDescent="0.25">
      <c r="A375">
        <f>表格15[[#This Row],[專案編號]]</f>
        <v>13014</v>
      </c>
      <c r="B375">
        <f ca="1">表格15[[#This Row],[產品名稱]]</f>
        <v>0</v>
      </c>
      <c r="C375">
        <f ca="1">表格15[[#This Row],[長]]</f>
        <v>0</v>
      </c>
      <c r="D375">
        <f ca="1">表格15[[#This Row],[寬]]</f>
        <v>0</v>
      </c>
      <c r="E375">
        <f ca="1">表格15[[#This Row],[厚]]</f>
        <v>0</v>
      </c>
      <c r="F375">
        <f ca="1">表格15[[#This Row],[生產
數量]]</f>
        <v>0</v>
      </c>
      <c r="G375">
        <f ca="1">表格15[[#This Row],[板材
色號]]</f>
        <v>0</v>
      </c>
      <c r="H375" t="str">
        <f ca="1">表格15[[#This Row],[板材
名稱]]</f>
        <v/>
      </c>
      <c r="I375" s="410">
        <f ca="1">表格15[[#This Row],[板材
才數]]</f>
        <v>0</v>
      </c>
    </row>
    <row r="376" spans="1:9" x14ac:dyDescent="0.25">
      <c r="A376">
        <f>表格15[[#This Row],[專案編號]]</f>
        <v>13015</v>
      </c>
      <c r="B376">
        <f ca="1">表格15[[#This Row],[產品名稱]]</f>
        <v>0</v>
      </c>
      <c r="C376">
        <f ca="1">表格15[[#This Row],[長]]</f>
        <v>0</v>
      </c>
      <c r="D376">
        <f ca="1">表格15[[#This Row],[寬]]</f>
        <v>0</v>
      </c>
      <c r="E376">
        <f ca="1">表格15[[#This Row],[厚]]</f>
        <v>0</v>
      </c>
      <c r="F376">
        <f ca="1">表格15[[#This Row],[生產
數量]]</f>
        <v>0</v>
      </c>
      <c r="G376">
        <f ca="1">表格15[[#This Row],[板材
色號]]</f>
        <v>0</v>
      </c>
      <c r="H376" t="str">
        <f ca="1">表格15[[#This Row],[板材
名稱]]</f>
        <v/>
      </c>
      <c r="I376" s="410">
        <f ca="1">表格15[[#This Row],[板材
才數]]</f>
        <v>0</v>
      </c>
    </row>
    <row r="377" spans="1:9" x14ac:dyDescent="0.25">
      <c r="A377">
        <f>表格15[[#This Row],[專案編號]]</f>
        <v>13016</v>
      </c>
      <c r="B377">
        <f ca="1">表格15[[#This Row],[產品名稱]]</f>
        <v>0</v>
      </c>
      <c r="C377">
        <f ca="1">表格15[[#This Row],[長]]</f>
        <v>0</v>
      </c>
      <c r="D377">
        <f ca="1">表格15[[#This Row],[寬]]</f>
        <v>0</v>
      </c>
      <c r="E377">
        <f ca="1">表格15[[#This Row],[厚]]</f>
        <v>0</v>
      </c>
      <c r="F377">
        <f ca="1">表格15[[#This Row],[生產
數量]]</f>
        <v>0</v>
      </c>
      <c r="G377">
        <f ca="1">表格15[[#This Row],[板材
色號]]</f>
        <v>0</v>
      </c>
      <c r="H377" t="str">
        <f ca="1">表格15[[#This Row],[板材
名稱]]</f>
        <v/>
      </c>
      <c r="I377" s="410">
        <f ca="1">表格15[[#This Row],[板材
才數]]</f>
        <v>0</v>
      </c>
    </row>
    <row r="378" spans="1:9" x14ac:dyDescent="0.25">
      <c r="A378">
        <f>表格15[[#This Row],[專案編號]]</f>
        <v>13017</v>
      </c>
      <c r="B378">
        <f ca="1">表格15[[#This Row],[產品名稱]]</f>
        <v>0</v>
      </c>
      <c r="C378">
        <f ca="1">表格15[[#This Row],[長]]</f>
        <v>0</v>
      </c>
      <c r="D378">
        <f ca="1">表格15[[#This Row],[寬]]</f>
        <v>0</v>
      </c>
      <c r="E378">
        <f ca="1">表格15[[#This Row],[厚]]</f>
        <v>0</v>
      </c>
      <c r="F378">
        <f ca="1">表格15[[#This Row],[生產
數量]]</f>
        <v>0</v>
      </c>
      <c r="G378">
        <f ca="1">表格15[[#This Row],[板材
色號]]</f>
        <v>0</v>
      </c>
      <c r="H378" t="str">
        <f ca="1">表格15[[#This Row],[板材
名稱]]</f>
        <v/>
      </c>
      <c r="I378" s="410">
        <f ca="1">表格15[[#This Row],[板材
才數]]</f>
        <v>0</v>
      </c>
    </row>
    <row r="379" spans="1:9" x14ac:dyDescent="0.25">
      <c r="A379">
        <f>表格15[[#This Row],[專案編號]]</f>
        <v>13018</v>
      </c>
      <c r="B379">
        <f ca="1">表格15[[#This Row],[產品名稱]]</f>
        <v>0</v>
      </c>
      <c r="C379">
        <f ca="1">表格15[[#This Row],[長]]</f>
        <v>0</v>
      </c>
      <c r="D379">
        <f ca="1">表格15[[#This Row],[寬]]</f>
        <v>0</v>
      </c>
      <c r="E379">
        <f ca="1">表格15[[#This Row],[厚]]</f>
        <v>0</v>
      </c>
      <c r="F379">
        <f ca="1">表格15[[#This Row],[生產
數量]]</f>
        <v>0</v>
      </c>
      <c r="G379">
        <f ca="1">表格15[[#This Row],[板材
色號]]</f>
        <v>0</v>
      </c>
      <c r="H379" t="str">
        <f ca="1">表格15[[#This Row],[板材
名稱]]</f>
        <v/>
      </c>
      <c r="I379" s="410">
        <f ca="1">表格15[[#This Row],[板材
才數]]</f>
        <v>0</v>
      </c>
    </row>
    <row r="380" spans="1:9" x14ac:dyDescent="0.25">
      <c r="A380">
        <f>表格15[[#This Row],[專案編號]]</f>
        <v>13019</v>
      </c>
      <c r="B380">
        <f ca="1">表格15[[#This Row],[產品名稱]]</f>
        <v>0</v>
      </c>
      <c r="C380">
        <f ca="1">表格15[[#This Row],[長]]</f>
        <v>0</v>
      </c>
      <c r="D380">
        <f ca="1">表格15[[#This Row],[寬]]</f>
        <v>0</v>
      </c>
      <c r="E380">
        <f ca="1">表格15[[#This Row],[厚]]</f>
        <v>0</v>
      </c>
      <c r="F380">
        <f ca="1">表格15[[#This Row],[生產
數量]]</f>
        <v>0</v>
      </c>
      <c r="G380">
        <f ca="1">表格15[[#This Row],[板材
色號]]</f>
        <v>0</v>
      </c>
      <c r="H380" t="str">
        <f ca="1">表格15[[#This Row],[板材
名稱]]</f>
        <v/>
      </c>
      <c r="I380" s="410">
        <f ca="1">表格15[[#This Row],[板材
才數]]</f>
        <v>0</v>
      </c>
    </row>
    <row r="381" spans="1:9" x14ac:dyDescent="0.25">
      <c r="A381">
        <f>表格15[[#This Row],[專案編號]]</f>
        <v>13020</v>
      </c>
      <c r="B381">
        <f ca="1">表格15[[#This Row],[產品名稱]]</f>
        <v>0</v>
      </c>
      <c r="C381">
        <f ca="1">表格15[[#This Row],[長]]</f>
        <v>0</v>
      </c>
      <c r="D381">
        <f ca="1">表格15[[#This Row],[寬]]</f>
        <v>0</v>
      </c>
      <c r="E381">
        <f ca="1">表格15[[#This Row],[厚]]</f>
        <v>0</v>
      </c>
      <c r="F381">
        <f ca="1">表格15[[#This Row],[生產
數量]]</f>
        <v>0</v>
      </c>
      <c r="G381">
        <f ca="1">表格15[[#This Row],[板材
色號]]</f>
        <v>0</v>
      </c>
      <c r="H381" t="str">
        <f ca="1">表格15[[#This Row],[板材
名稱]]</f>
        <v/>
      </c>
      <c r="I381" s="410">
        <f ca="1">表格15[[#This Row],[板材
才數]]</f>
        <v>0</v>
      </c>
    </row>
    <row r="382" spans="1:9" x14ac:dyDescent="0.25">
      <c r="A382">
        <f>表格15[[#This Row],[專案編號]]</f>
        <v>13021</v>
      </c>
      <c r="B382">
        <f ca="1">表格15[[#This Row],[產品名稱]]</f>
        <v>0</v>
      </c>
      <c r="C382">
        <f ca="1">表格15[[#This Row],[長]]</f>
        <v>0</v>
      </c>
      <c r="D382">
        <f ca="1">表格15[[#This Row],[寬]]</f>
        <v>0</v>
      </c>
      <c r="E382">
        <f ca="1">表格15[[#This Row],[厚]]</f>
        <v>0</v>
      </c>
      <c r="F382">
        <f ca="1">表格15[[#This Row],[生產
數量]]</f>
        <v>0</v>
      </c>
      <c r="G382">
        <f ca="1">表格15[[#This Row],[板材
色號]]</f>
        <v>0</v>
      </c>
      <c r="H382" t="str">
        <f ca="1">表格15[[#This Row],[板材
名稱]]</f>
        <v/>
      </c>
      <c r="I382" s="410">
        <f ca="1">表格15[[#This Row],[板材
才數]]</f>
        <v>0</v>
      </c>
    </row>
    <row r="383" spans="1:9" x14ac:dyDescent="0.25">
      <c r="A383">
        <f>表格15[[#This Row],[專案編號]]</f>
        <v>13022</v>
      </c>
      <c r="B383">
        <f ca="1">表格15[[#This Row],[產品名稱]]</f>
        <v>0</v>
      </c>
      <c r="C383">
        <f ca="1">表格15[[#This Row],[長]]</f>
        <v>0</v>
      </c>
      <c r="D383">
        <f ca="1">表格15[[#This Row],[寬]]</f>
        <v>0</v>
      </c>
      <c r="E383">
        <f ca="1">表格15[[#This Row],[厚]]</f>
        <v>0</v>
      </c>
      <c r="F383">
        <f ca="1">表格15[[#This Row],[生產
數量]]</f>
        <v>0</v>
      </c>
      <c r="G383">
        <f ca="1">表格15[[#This Row],[板材
色號]]</f>
        <v>0</v>
      </c>
      <c r="H383" t="str">
        <f ca="1">表格15[[#This Row],[板材
名稱]]</f>
        <v/>
      </c>
      <c r="I383" s="410">
        <f ca="1">表格15[[#This Row],[板材
才數]]</f>
        <v>0</v>
      </c>
    </row>
    <row r="384" spans="1:9" x14ac:dyDescent="0.25">
      <c r="A384">
        <f>表格15[[#This Row],[專案編號]]</f>
        <v>13023</v>
      </c>
      <c r="B384">
        <f ca="1">表格15[[#This Row],[產品名稱]]</f>
        <v>0</v>
      </c>
      <c r="C384">
        <f ca="1">表格15[[#This Row],[長]]</f>
        <v>0</v>
      </c>
      <c r="D384">
        <f ca="1">表格15[[#This Row],[寬]]</f>
        <v>0</v>
      </c>
      <c r="E384">
        <f ca="1">表格15[[#This Row],[厚]]</f>
        <v>0</v>
      </c>
      <c r="F384">
        <f ca="1">表格15[[#This Row],[生產
數量]]</f>
        <v>0</v>
      </c>
      <c r="G384">
        <f ca="1">表格15[[#This Row],[板材
色號]]</f>
        <v>0</v>
      </c>
      <c r="H384" t="str">
        <f ca="1">表格15[[#This Row],[板材
名稱]]</f>
        <v/>
      </c>
      <c r="I384" s="410">
        <f ca="1">表格15[[#This Row],[板材
才數]]</f>
        <v>0</v>
      </c>
    </row>
    <row r="385" spans="1:9" x14ac:dyDescent="0.25">
      <c r="A385">
        <f>表格15[[#This Row],[專案編號]]</f>
        <v>13024</v>
      </c>
      <c r="B385">
        <f ca="1">表格15[[#This Row],[產品名稱]]</f>
        <v>0</v>
      </c>
      <c r="C385">
        <f ca="1">表格15[[#This Row],[長]]</f>
        <v>0</v>
      </c>
      <c r="D385">
        <f ca="1">表格15[[#This Row],[寬]]</f>
        <v>0</v>
      </c>
      <c r="E385">
        <f ca="1">表格15[[#This Row],[厚]]</f>
        <v>0</v>
      </c>
      <c r="F385">
        <f ca="1">表格15[[#This Row],[生產
數量]]</f>
        <v>0</v>
      </c>
      <c r="G385">
        <f ca="1">表格15[[#This Row],[板材
色號]]</f>
        <v>0</v>
      </c>
      <c r="H385" t="str">
        <f ca="1">表格15[[#This Row],[板材
名稱]]</f>
        <v/>
      </c>
      <c r="I385" s="410">
        <f ca="1">表格15[[#This Row],[板材
才數]]</f>
        <v>0</v>
      </c>
    </row>
    <row r="386" spans="1:9" x14ac:dyDescent="0.25">
      <c r="A386">
        <f>表格15[[#This Row],[專案編號]]</f>
        <v>13025</v>
      </c>
      <c r="B386">
        <f ca="1">表格15[[#This Row],[產品名稱]]</f>
        <v>0</v>
      </c>
      <c r="C386">
        <f ca="1">表格15[[#This Row],[長]]</f>
        <v>0</v>
      </c>
      <c r="D386">
        <f ca="1">表格15[[#This Row],[寬]]</f>
        <v>0</v>
      </c>
      <c r="E386">
        <f ca="1">表格15[[#This Row],[厚]]</f>
        <v>0</v>
      </c>
      <c r="F386">
        <f ca="1">表格15[[#This Row],[生產
數量]]</f>
        <v>0</v>
      </c>
      <c r="G386">
        <f ca="1">表格15[[#This Row],[板材
色號]]</f>
        <v>0</v>
      </c>
      <c r="H386" t="str">
        <f ca="1">表格15[[#This Row],[板材
名稱]]</f>
        <v/>
      </c>
      <c r="I386" s="410">
        <f ca="1">表格15[[#This Row],[板材
才數]]</f>
        <v>0</v>
      </c>
    </row>
    <row r="387" spans="1:9" x14ac:dyDescent="0.25">
      <c r="A387">
        <f>表格15[[#This Row],[專案編號]]</f>
        <v>13026</v>
      </c>
      <c r="B387">
        <f ca="1">表格15[[#This Row],[產品名稱]]</f>
        <v>0</v>
      </c>
      <c r="C387">
        <f ca="1">表格15[[#This Row],[長]]</f>
        <v>0</v>
      </c>
      <c r="D387">
        <f ca="1">表格15[[#This Row],[寬]]</f>
        <v>0</v>
      </c>
      <c r="E387">
        <f ca="1">表格15[[#This Row],[厚]]</f>
        <v>0</v>
      </c>
      <c r="F387">
        <f ca="1">表格15[[#This Row],[生產
數量]]</f>
        <v>0</v>
      </c>
      <c r="G387">
        <f ca="1">表格15[[#This Row],[板材
色號]]</f>
        <v>0</v>
      </c>
      <c r="H387" t="str">
        <f ca="1">表格15[[#This Row],[板材
名稱]]</f>
        <v/>
      </c>
      <c r="I387" s="410">
        <f ca="1">表格15[[#This Row],[板材
才數]]</f>
        <v>0</v>
      </c>
    </row>
    <row r="388" spans="1:9" x14ac:dyDescent="0.25">
      <c r="A388">
        <f>表格15[[#This Row],[專案編號]]</f>
        <v>13027</v>
      </c>
      <c r="B388">
        <f ca="1">表格15[[#This Row],[產品名稱]]</f>
        <v>0</v>
      </c>
      <c r="C388">
        <f ca="1">表格15[[#This Row],[長]]</f>
        <v>0</v>
      </c>
      <c r="D388">
        <f ca="1">表格15[[#This Row],[寬]]</f>
        <v>0</v>
      </c>
      <c r="E388">
        <f ca="1">表格15[[#This Row],[厚]]</f>
        <v>0</v>
      </c>
      <c r="F388">
        <f ca="1">表格15[[#This Row],[生產
數量]]</f>
        <v>0</v>
      </c>
      <c r="G388">
        <f ca="1">表格15[[#This Row],[板材
色號]]</f>
        <v>0</v>
      </c>
      <c r="H388" t="str">
        <f ca="1">表格15[[#This Row],[板材
名稱]]</f>
        <v/>
      </c>
      <c r="I388" s="410">
        <f ca="1">表格15[[#This Row],[板材
才數]]</f>
        <v>0</v>
      </c>
    </row>
    <row r="389" spans="1:9" x14ac:dyDescent="0.25">
      <c r="A389">
        <f>表格15[[#This Row],[專案編號]]</f>
        <v>13028</v>
      </c>
      <c r="B389">
        <f ca="1">表格15[[#This Row],[產品名稱]]</f>
        <v>0</v>
      </c>
      <c r="C389">
        <f ca="1">表格15[[#This Row],[長]]</f>
        <v>0</v>
      </c>
      <c r="D389">
        <f ca="1">表格15[[#This Row],[寬]]</f>
        <v>0</v>
      </c>
      <c r="E389">
        <f ca="1">表格15[[#This Row],[厚]]</f>
        <v>0</v>
      </c>
      <c r="F389">
        <f ca="1">表格15[[#This Row],[生產
數量]]</f>
        <v>0</v>
      </c>
      <c r="G389">
        <f ca="1">表格15[[#This Row],[板材
色號]]</f>
        <v>0</v>
      </c>
      <c r="H389" t="str">
        <f ca="1">表格15[[#This Row],[板材
名稱]]</f>
        <v/>
      </c>
      <c r="I389" s="410">
        <f ca="1">表格15[[#This Row],[板材
才數]]</f>
        <v>0</v>
      </c>
    </row>
    <row r="390" spans="1:9" x14ac:dyDescent="0.25">
      <c r="A390">
        <f>表格15[[#This Row],[專案編號]]</f>
        <v>13029</v>
      </c>
      <c r="B390">
        <f ca="1">表格15[[#This Row],[產品名稱]]</f>
        <v>0</v>
      </c>
      <c r="C390">
        <f ca="1">表格15[[#This Row],[長]]</f>
        <v>0</v>
      </c>
      <c r="D390">
        <f ca="1">表格15[[#This Row],[寬]]</f>
        <v>0</v>
      </c>
      <c r="E390">
        <f ca="1">表格15[[#This Row],[厚]]</f>
        <v>0</v>
      </c>
      <c r="F390">
        <f ca="1">表格15[[#This Row],[生產
數量]]</f>
        <v>0</v>
      </c>
      <c r="G390">
        <f ca="1">表格15[[#This Row],[板材
色號]]</f>
        <v>0</v>
      </c>
      <c r="H390" t="str">
        <f ca="1">表格15[[#This Row],[板材
名稱]]</f>
        <v/>
      </c>
      <c r="I390" s="410">
        <f ca="1">表格15[[#This Row],[板材
才數]]</f>
        <v>0</v>
      </c>
    </row>
    <row r="391" spans="1:9" x14ac:dyDescent="0.25">
      <c r="A391">
        <f>表格15[[#This Row],[專案編號]]</f>
        <v>13030</v>
      </c>
      <c r="B391">
        <f ca="1">表格15[[#This Row],[產品名稱]]</f>
        <v>0</v>
      </c>
      <c r="C391">
        <f ca="1">表格15[[#This Row],[長]]</f>
        <v>0</v>
      </c>
      <c r="D391">
        <f ca="1">表格15[[#This Row],[寬]]</f>
        <v>0</v>
      </c>
      <c r="E391">
        <f ca="1">表格15[[#This Row],[厚]]</f>
        <v>0</v>
      </c>
      <c r="F391">
        <f ca="1">表格15[[#This Row],[生產
數量]]</f>
        <v>0</v>
      </c>
      <c r="G391">
        <f ca="1">表格15[[#This Row],[板材
色號]]</f>
        <v>0</v>
      </c>
      <c r="H391" t="str">
        <f ca="1">表格15[[#This Row],[板材
名稱]]</f>
        <v/>
      </c>
      <c r="I391" s="410">
        <f ca="1">表格15[[#This Row],[板材
才數]]</f>
        <v>0</v>
      </c>
    </row>
    <row r="392" spans="1:9" x14ac:dyDescent="0.25">
      <c r="A392">
        <f>表格15[[#This Row],[專案編號]]</f>
        <v>14001</v>
      </c>
      <c r="B392" t="str">
        <f ca="1">表格15[[#This Row],[產品名稱]]</f>
        <v>頂板</v>
      </c>
      <c r="C392">
        <f ca="1">表格15[[#This Row],[長]]</f>
        <v>-36</v>
      </c>
      <c r="D392">
        <f ca="1">表格15[[#This Row],[寬]]</f>
        <v>0</v>
      </c>
      <c r="E392">
        <f ca="1">表格15[[#This Row],[厚]]</f>
        <v>18</v>
      </c>
      <c r="F392">
        <f ca="1">表格15[[#This Row],[生產
數量]]</f>
        <v>0</v>
      </c>
      <c r="G392">
        <f ca="1">表格15[[#This Row],[板材
色號]]</f>
        <v>0</v>
      </c>
      <c r="H392" t="str">
        <f ca="1">表格15[[#This Row],[板材
名稱]]</f>
        <v/>
      </c>
      <c r="I392" s="410">
        <f ca="1">表格15[[#This Row],[板材
才數]]</f>
        <v>0</v>
      </c>
    </row>
    <row r="393" spans="1:9" x14ac:dyDescent="0.25">
      <c r="A393">
        <f>表格15[[#This Row],[專案編號]]</f>
        <v>14002</v>
      </c>
      <c r="B393" t="str">
        <f ca="1">表格15[[#This Row],[產品名稱]]</f>
        <v>底板</v>
      </c>
      <c r="C393">
        <f ca="1">表格15[[#This Row],[長]]</f>
        <v>-36</v>
      </c>
      <c r="D393">
        <f ca="1">表格15[[#This Row],[寬]]</f>
        <v>0</v>
      </c>
      <c r="E393">
        <f ca="1">表格15[[#This Row],[厚]]</f>
        <v>18</v>
      </c>
      <c r="F393">
        <f ca="1">表格15[[#This Row],[生產
數量]]</f>
        <v>0</v>
      </c>
      <c r="G393">
        <f ca="1">表格15[[#This Row],[板材
色號]]</f>
        <v>0</v>
      </c>
      <c r="H393" t="str">
        <f ca="1">表格15[[#This Row],[板材
名稱]]</f>
        <v/>
      </c>
      <c r="I393" s="410">
        <f ca="1">表格15[[#This Row],[板材
才數]]</f>
        <v>0</v>
      </c>
    </row>
    <row r="394" spans="1:9" x14ac:dyDescent="0.25">
      <c r="A394">
        <f>表格15[[#This Row],[專案編號]]</f>
        <v>14003</v>
      </c>
      <c r="B394" t="str">
        <f ca="1">表格15[[#This Row],[產品名稱]]</f>
        <v>左側板</v>
      </c>
      <c r="C394">
        <f ca="1">表格15[[#This Row],[長]]</f>
        <v>0</v>
      </c>
      <c r="D394">
        <f ca="1">表格15[[#This Row],[寬]]</f>
        <v>0</v>
      </c>
      <c r="E394">
        <f ca="1">表格15[[#This Row],[厚]]</f>
        <v>18</v>
      </c>
      <c r="F394">
        <f ca="1">表格15[[#This Row],[生產
數量]]</f>
        <v>0</v>
      </c>
      <c r="G394">
        <f ca="1">表格15[[#This Row],[板材
色號]]</f>
        <v>0</v>
      </c>
      <c r="H394" t="str">
        <f ca="1">表格15[[#This Row],[板材
名稱]]</f>
        <v/>
      </c>
      <c r="I394" s="410">
        <f ca="1">表格15[[#This Row],[板材
才數]]</f>
        <v>0</v>
      </c>
    </row>
    <row r="395" spans="1:9" x14ac:dyDescent="0.25">
      <c r="A395">
        <f>表格15[[#This Row],[專案編號]]</f>
        <v>14004</v>
      </c>
      <c r="B395" t="str">
        <f ca="1">表格15[[#This Row],[產品名稱]]</f>
        <v>右側板</v>
      </c>
      <c r="C395">
        <f ca="1">表格15[[#This Row],[長]]</f>
        <v>0</v>
      </c>
      <c r="D395">
        <f ca="1">表格15[[#This Row],[寬]]</f>
        <v>0</v>
      </c>
      <c r="E395">
        <f ca="1">表格15[[#This Row],[厚]]</f>
        <v>18</v>
      </c>
      <c r="F395">
        <f ca="1">表格15[[#This Row],[生產
數量]]</f>
        <v>0</v>
      </c>
      <c r="G395">
        <f ca="1">表格15[[#This Row],[板材
色號]]</f>
        <v>0</v>
      </c>
      <c r="H395" t="str">
        <f ca="1">表格15[[#This Row],[板材
名稱]]</f>
        <v/>
      </c>
      <c r="I395" s="410">
        <f ca="1">表格15[[#This Row],[板材
才數]]</f>
        <v>0</v>
      </c>
    </row>
    <row r="396" spans="1:9" x14ac:dyDescent="0.25">
      <c r="A396">
        <f>表格15[[#This Row],[專案編號]]</f>
        <v>14005</v>
      </c>
      <c r="B396" t="str">
        <f ca="1">表格15[[#This Row],[產品名稱]]</f>
        <v>背板</v>
      </c>
      <c r="C396">
        <f ca="1">表格15[[#This Row],[長]]</f>
        <v>-22</v>
      </c>
      <c r="D396">
        <f ca="1">表格15[[#This Row],[寬]]</f>
        <v>-22</v>
      </c>
      <c r="E396">
        <f ca="1">表格15[[#This Row],[厚]]</f>
        <v>4</v>
      </c>
      <c r="F396">
        <f ca="1">表格15[[#This Row],[生產
數量]]</f>
        <v>0</v>
      </c>
      <c r="G396">
        <f ca="1">表格15[[#This Row],[板材
色號]]</f>
        <v>0</v>
      </c>
      <c r="H396" t="str">
        <f ca="1">表格15[[#This Row],[板材
名稱]]</f>
        <v/>
      </c>
      <c r="I396" s="410">
        <f ca="1">表格15[[#This Row],[板材
才數]]</f>
        <v>0</v>
      </c>
    </row>
    <row r="397" spans="1:9" x14ac:dyDescent="0.25">
      <c r="A397">
        <f>表格15[[#This Row],[專案編號]]</f>
        <v>14006</v>
      </c>
      <c r="B397" t="str">
        <f ca="1">表格15[[#This Row],[產品名稱]]</f>
        <v>背拉桿</v>
      </c>
      <c r="C397">
        <f ca="1">表格15[[#This Row],[長]]</f>
        <v>-36</v>
      </c>
      <c r="D397">
        <f ca="1">表格15[[#This Row],[寬]]</f>
        <v>120</v>
      </c>
      <c r="E397">
        <f ca="1">表格15[[#This Row],[厚]]</f>
        <v>18</v>
      </c>
      <c r="F397">
        <f ca="1">表格15[[#This Row],[生產
數量]]</f>
        <v>0</v>
      </c>
      <c r="G397">
        <f ca="1">表格15[[#This Row],[板材
色號]]</f>
        <v>0</v>
      </c>
      <c r="H397" t="str">
        <f ca="1">表格15[[#This Row],[板材
名稱]]</f>
        <v/>
      </c>
      <c r="I397" s="410">
        <f ca="1">表格15[[#This Row],[板材
才數]]</f>
        <v>0</v>
      </c>
    </row>
    <row r="398" spans="1:9" x14ac:dyDescent="0.25">
      <c r="A398">
        <f>表格15[[#This Row],[專案編號]]</f>
        <v>14007</v>
      </c>
      <c r="B398" t="str">
        <f ca="1">表格15[[#This Row],[產品名稱]]</f>
        <v>中立板</v>
      </c>
      <c r="C398">
        <f ca="1">表格15[[#This Row],[長]]</f>
        <v>-36</v>
      </c>
      <c r="D398">
        <f ca="1">表格15[[#This Row],[寬]]</f>
        <v>-22</v>
      </c>
      <c r="E398">
        <f ca="1">表格15[[#This Row],[厚]]</f>
        <v>18</v>
      </c>
      <c r="F398">
        <f ca="1">表格15[[#This Row],[生產
數量]]</f>
        <v>0</v>
      </c>
      <c r="G398">
        <f ca="1">表格15[[#This Row],[板材
色號]]</f>
        <v>0</v>
      </c>
      <c r="H398" t="str">
        <f ca="1">表格15[[#This Row],[板材
名稱]]</f>
        <v/>
      </c>
      <c r="I398" s="410">
        <f ca="1">表格15[[#This Row],[板材
才數]]</f>
        <v>0</v>
      </c>
    </row>
    <row r="399" spans="1:9" x14ac:dyDescent="0.25">
      <c r="A399">
        <f>表格15[[#This Row],[專案編號]]</f>
        <v>14008</v>
      </c>
      <c r="B399" t="str">
        <f ca="1">表格15[[#This Row],[產品名稱]]</f>
        <v>活隔</v>
      </c>
      <c r="C399">
        <f ca="1">表格15[[#This Row],[長]]</f>
        <v>0</v>
      </c>
      <c r="D399">
        <f ca="1">表格15[[#This Row],[寬]]</f>
        <v>-32</v>
      </c>
      <c r="E399">
        <f ca="1">表格15[[#This Row],[厚]]</f>
        <v>18</v>
      </c>
      <c r="F399">
        <f ca="1">表格15[[#This Row],[生產
數量]]</f>
        <v>0</v>
      </c>
      <c r="G399">
        <f ca="1">表格15[[#This Row],[板材
色號]]</f>
        <v>0</v>
      </c>
      <c r="H399" t="str">
        <f ca="1">表格15[[#This Row],[板材
名稱]]</f>
        <v/>
      </c>
      <c r="I399" s="410">
        <f ca="1">表格15[[#This Row],[板材
才數]]</f>
        <v>0</v>
      </c>
    </row>
    <row r="400" spans="1:9" x14ac:dyDescent="0.25">
      <c r="A400">
        <f>表格15[[#This Row],[專案編號]]</f>
        <v>14009</v>
      </c>
      <c r="B400" t="str">
        <f ca="1">表格15[[#This Row],[產品名稱]]</f>
        <v>固隔</v>
      </c>
      <c r="C400">
        <f ca="1">表格15[[#This Row],[長]]</f>
        <v>0</v>
      </c>
      <c r="D400">
        <f ca="1">表格15[[#This Row],[寬]]</f>
        <v>-22</v>
      </c>
      <c r="E400">
        <f ca="1">表格15[[#This Row],[厚]]</f>
        <v>18</v>
      </c>
      <c r="F400">
        <f ca="1">表格15[[#This Row],[生產
數量]]</f>
        <v>0</v>
      </c>
      <c r="G400">
        <f ca="1">表格15[[#This Row],[板材
色號]]</f>
        <v>0</v>
      </c>
      <c r="H400" t="str">
        <f ca="1">表格15[[#This Row],[板材
名稱]]</f>
        <v/>
      </c>
      <c r="I400" s="410">
        <f ca="1">表格15[[#This Row],[板材
才數]]</f>
        <v>0</v>
      </c>
    </row>
    <row r="401" spans="1:9" x14ac:dyDescent="0.25">
      <c r="A401">
        <f>表格15[[#This Row],[專案編號]]</f>
        <v>14010</v>
      </c>
      <c r="B401" t="str">
        <f ca="1">表格15[[#This Row],[產品名稱]]</f>
        <v>左門板</v>
      </c>
      <c r="C401">
        <f ca="1">表格15[[#This Row],[長]]</f>
        <v>0</v>
      </c>
      <c r="D401">
        <f ca="1">表格15[[#This Row],[寬]]</f>
        <v>-4</v>
      </c>
      <c r="E401">
        <f ca="1">表格15[[#This Row],[厚]]</f>
        <v>18</v>
      </c>
      <c r="F401">
        <f ca="1">表格15[[#This Row],[生產
數量]]</f>
        <v>0</v>
      </c>
      <c r="G401">
        <f ca="1">表格15[[#This Row],[板材
色號]]</f>
        <v>0</v>
      </c>
      <c r="H401" t="str">
        <f ca="1">表格15[[#This Row],[板材
名稱]]</f>
        <v/>
      </c>
      <c r="I401" s="410">
        <f ca="1">表格15[[#This Row],[板材
才數]]</f>
        <v>0</v>
      </c>
    </row>
    <row r="402" spans="1:9" x14ac:dyDescent="0.25">
      <c r="A402">
        <f>表格15[[#This Row],[專案編號]]</f>
        <v>14011</v>
      </c>
      <c r="B402" t="str">
        <f ca="1">表格15[[#This Row],[產品名稱]]</f>
        <v>右門板</v>
      </c>
      <c r="C402">
        <f ca="1">表格15[[#This Row],[長]]</f>
        <v>0</v>
      </c>
      <c r="D402">
        <f ca="1">表格15[[#This Row],[寬]]</f>
        <v>-4</v>
      </c>
      <c r="E402">
        <f ca="1">表格15[[#This Row],[厚]]</f>
        <v>18</v>
      </c>
      <c r="F402">
        <f ca="1">表格15[[#This Row],[生產
數量]]</f>
        <v>0</v>
      </c>
      <c r="G402">
        <f ca="1">表格15[[#This Row],[板材
色號]]</f>
        <v>0</v>
      </c>
      <c r="H402" t="str">
        <f ca="1">表格15[[#This Row],[板材
名稱]]</f>
        <v/>
      </c>
      <c r="I402" s="410">
        <f ca="1">表格15[[#This Row],[板材
才數]]</f>
        <v>0</v>
      </c>
    </row>
    <row r="403" spans="1:9" x14ac:dyDescent="0.25">
      <c r="A403">
        <f>表格15[[#This Row],[專案編號]]</f>
        <v>14012</v>
      </c>
      <c r="B403">
        <f ca="1">表格15[[#This Row],[產品名稱]]</f>
        <v>0</v>
      </c>
      <c r="C403">
        <f ca="1">表格15[[#This Row],[長]]</f>
        <v>0</v>
      </c>
      <c r="D403">
        <f ca="1">表格15[[#This Row],[寬]]</f>
        <v>0</v>
      </c>
      <c r="E403">
        <f ca="1">表格15[[#This Row],[厚]]</f>
        <v>0</v>
      </c>
      <c r="F403">
        <f ca="1">表格15[[#This Row],[生產
數量]]</f>
        <v>0</v>
      </c>
      <c r="G403">
        <f ca="1">表格15[[#This Row],[板材
色號]]</f>
        <v>0</v>
      </c>
      <c r="H403" t="str">
        <f ca="1">表格15[[#This Row],[板材
名稱]]</f>
        <v/>
      </c>
      <c r="I403" s="410">
        <f ca="1">表格15[[#This Row],[板材
才數]]</f>
        <v>0</v>
      </c>
    </row>
    <row r="404" spans="1:9" x14ac:dyDescent="0.25">
      <c r="A404">
        <f>表格15[[#This Row],[專案編號]]</f>
        <v>14013</v>
      </c>
      <c r="B404">
        <f ca="1">表格15[[#This Row],[產品名稱]]</f>
        <v>0</v>
      </c>
      <c r="C404">
        <f ca="1">表格15[[#This Row],[長]]</f>
        <v>0</v>
      </c>
      <c r="D404">
        <f ca="1">表格15[[#This Row],[寬]]</f>
        <v>0</v>
      </c>
      <c r="E404">
        <f ca="1">表格15[[#This Row],[厚]]</f>
        <v>0</v>
      </c>
      <c r="F404">
        <f ca="1">表格15[[#This Row],[生產
數量]]</f>
        <v>0</v>
      </c>
      <c r="G404">
        <f ca="1">表格15[[#This Row],[板材
色號]]</f>
        <v>0</v>
      </c>
      <c r="H404" t="str">
        <f ca="1">表格15[[#This Row],[板材
名稱]]</f>
        <v/>
      </c>
      <c r="I404" s="410">
        <f ca="1">表格15[[#This Row],[板材
才數]]</f>
        <v>0</v>
      </c>
    </row>
    <row r="405" spans="1:9" x14ac:dyDescent="0.25">
      <c r="A405">
        <f>表格15[[#This Row],[專案編號]]</f>
        <v>14014</v>
      </c>
      <c r="B405">
        <f ca="1">表格15[[#This Row],[產品名稱]]</f>
        <v>0</v>
      </c>
      <c r="C405">
        <f ca="1">表格15[[#This Row],[長]]</f>
        <v>0</v>
      </c>
      <c r="D405">
        <f ca="1">表格15[[#This Row],[寬]]</f>
        <v>0</v>
      </c>
      <c r="E405">
        <f ca="1">表格15[[#This Row],[厚]]</f>
        <v>0</v>
      </c>
      <c r="F405">
        <f ca="1">表格15[[#This Row],[生產
數量]]</f>
        <v>0</v>
      </c>
      <c r="G405">
        <f ca="1">表格15[[#This Row],[板材
色號]]</f>
        <v>0</v>
      </c>
      <c r="H405" t="str">
        <f ca="1">表格15[[#This Row],[板材
名稱]]</f>
        <v/>
      </c>
      <c r="I405" s="410">
        <f ca="1">表格15[[#This Row],[板材
才數]]</f>
        <v>0</v>
      </c>
    </row>
    <row r="406" spans="1:9" x14ac:dyDescent="0.25">
      <c r="A406">
        <f>表格15[[#This Row],[專案編號]]</f>
        <v>14015</v>
      </c>
      <c r="B406">
        <f ca="1">表格15[[#This Row],[產品名稱]]</f>
        <v>0</v>
      </c>
      <c r="C406">
        <f ca="1">表格15[[#This Row],[長]]</f>
        <v>0</v>
      </c>
      <c r="D406">
        <f ca="1">表格15[[#This Row],[寬]]</f>
        <v>0</v>
      </c>
      <c r="E406">
        <f ca="1">表格15[[#This Row],[厚]]</f>
        <v>0</v>
      </c>
      <c r="F406">
        <f ca="1">表格15[[#This Row],[生產
數量]]</f>
        <v>0</v>
      </c>
      <c r="G406">
        <f ca="1">表格15[[#This Row],[板材
色號]]</f>
        <v>0</v>
      </c>
      <c r="H406" t="str">
        <f ca="1">表格15[[#This Row],[板材
名稱]]</f>
        <v/>
      </c>
      <c r="I406" s="410">
        <f ca="1">表格15[[#This Row],[板材
才數]]</f>
        <v>0</v>
      </c>
    </row>
    <row r="407" spans="1:9" x14ac:dyDescent="0.25">
      <c r="A407">
        <f>表格15[[#This Row],[專案編號]]</f>
        <v>14016</v>
      </c>
      <c r="B407">
        <f ca="1">表格15[[#This Row],[產品名稱]]</f>
        <v>0</v>
      </c>
      <c r="C407">
        <f ca="1">表格15[[#This Row],[長]]</f>
        <v>0</v>
      </c>
      <c r="D407">
        <f ca="1">表格15[[#This Row],[寬]]</f>
        <v>0</v>
      </c>
      <c r="E407">
        <f ca="1">表格15[[#This Row],[厚]]</f>
        <v>0</v>
      </c>
      <c r="F407">
        <f ca="1">表格15[[#This Row],[生產
數量]]</f>
        <v>0</v>
      </c>
      <c r="G407">
        <f ca="1">表格15[[#This Row],[板材
色號]]</f>
        <v>0</v>
      </c>
      <c r="H407" t="str">
        <f ca="1">表格15[[#This Row],[板材
名稱]]</f>
        <v/>
      </c>
      <c r="I407" s="410">
        <f ca="1">表格15[[#This Row],[板材
才數]]</f>
        <v>0</v>
      </c>
    </row>
    <row r="408" spans="1:9" x14ac:dyDescent="0.25">
      <c r="A408">
        <f>表格15[[#This Row],[專案編號]]</f>
        <v>14017</v>
      </c>
      <c r="B408">
        <f ca="1">表格15[[#This Row],[產品名稱]]</f>
        <v>0</v>
      </c>
      <c r="C408">
        <f ca="1">表格15[[#This Row],[長]]</f>
        <v>0</v>
      </c>
      <c r="D408">
        <f ca="1">表格15[[#This Row],[寬]]</f>
        <v>0</v>
      </c>
      <c r="E408">
        <f ca="1">表格15[[#This Row],[厚]]</f>
        <v>0</v>
      </c>
      <c r="F408">
        <f ca="1">表格15[[#This Row],[生產
數量]]</f>
        <v>0</v>
      </c>
      <c r="G408">
        <f ca="1">表格15[[#This Row],[板材
色號]]</f>
        <v>0</v>
      </c>
      <c r="H408" t="str">
        <f ca="1">表格15[[#This Row],[板材
名稱]]</f>
        <v/>
      </c>
      <c r="I408" s="410">
        <f ca="1">表格15[[#This Row],[板材
才數]]</f>
        <v>0</v>
      </c>
    </row>
    <row r="409" spans="1:9" x14ac:dyDescent="0.25">
      <c r="A409">
        <f>表格15[[#This Row],[專案編號]]</f>
        <v>14018</v>
      </c>
      <c r="B409">
        <f ca="1">表格15[[#This Row],[產品名稱]]</f>
        <v>0</v>
      </c>
      <c r="C409">
        <f ca="1">表格15[[#This Row],[長]]</f>
        <v>0</v>
      </c>
      <c r="D409">
        <f ca="1">表格15[[#This Row],[寬]]</f>
        <v>0</v>
      </c>
      <c r="E409">
        <f ca="1">表格15[[#This Row],[厚]]</f>
        <v>0</v>
      </c>
      <c r="F409">
        <f ca="1">表格15[[#This Row],[生產
數量]]</f>
        <v>0</v>
      </c>
      <c r="G409">
        <f ca="1">表格15[[#This Row],[板材
色號]]</f>
        <v>0</v>
      </c>
      <c r="H409" t="str">
        <f ca="1">表格15[[#This Row],[板材
名稱]]</f>
        <v/>
      </c>
      <c r="I409" s="410">
        <f ca="1">表格15[[#This Row],[板材
才數]]</f>
        <v>0</v>
      </c>
    </row>
    <row r="410" spans="1:9" x14ac:dyDescent="0.25">
      <c r="A410">
        <f>表格15[[#This Row],[專案編號]]</f>
        <v>14019</v>
      </c>
      <c r="B410">
        <f ca="1">表格15[[#This Row],[產品名稱]]</f>
        <v>0</v>
      </c>
      <c r="C410">
        <f ca="1">表格15[[#This Row],[長]]</f>
        <v>0</v>
      </c>
      <c r="D410">
        <f ca="1">表格15[[#This Row],[寬]]</f>
        <v>0</v>
      </c>
      <c r="E410">
        <f ca="1">表格15[[#This Row],[厚]]</f>
        <v>0</v>
      </c>
      <c r="F410">
        <f ca="1">表格15[[#This Row],[生產
數量]]</f>
        <v>0</v>
      </c>
      <c r="G410">
        <f ca="1">表格15[[#This Row],[板材
色號]]</f>
        <v>0</v>
      </c>
      <c r="H410" t="str">
        <f ca="1">表格15[[#This Row],[板材
名稱]]</f>
        <v/>
      </c>
      <c r="I410" s="410">
        <f ca="1">表格15[[#This Row],[板材
才數]]</f>
        <v>0</v>
      </c>
    </row>
    <row r="411" spans="1:9" x14ac:dyDescent="0.25">
      <c r="A411">
        <f>表格15[[#This Row],[專案編號]]</f>
        <v>14020</v>
      </c>
      <c r="B411">
        <f ca="1">表格15[[#This Row],[產品名稱]]</f>
        <v>0</v>
      </c>
      <c r="C411">
        <f ca="1">表格15[[#This Row],[長]]</f>
        <v>0</v>
      </c>
      <c r="D411">
        <f ca="1">表格15[[#This Row],[寬]]</f>
        <v>0</v>
      </c>
      <c r="E411">
        <f ca="1">表格15[[#This Row],[厚]]</f>
        <v>0</v>
      </c>
      <c r="F411">
        <f ca="1">表格15[[#This Row],[生產
數量]]</f>
        <v>0</v>
      </c>
      <c r="G411">
        <f ca="1">表格15[[#This Row],[板材
色號]]</f>
        <v>0</v>
      </c>
      <c r="H411" t="str">
        <f ca="1">表格15[[#This Row],[板材
名稱]]</f>
        <v/>
      </c>
      <c r="I411" s="410">
        <f ca="1">表格15[[#This Row],[板材
才數]]</f>
        <v>0</v>
      </c>
    </row>
    <row r="412" spans="1:9" x14ac:dyDescent="0.25">
      <c r="A412">
        <f>表格15[[#This Row],[專案編號]]</f>
        <v>14021</v>
      </c>
      <c r="B412">
        <f ca="1">表格15[[#This Row],[產品名稱]]</f>
        <v>0</v>
      </c>
      <c r="C412">
        <f ca="1">表格15[[#This Row],[長]]</f>
        <v>0</v>
      </c>
      <c r="D412">
        <f ca="1">表格15[[#This Row],[寬]]</f>
        <v>0</v>
      </c>
      <c r="E412">
        <f ca="1">表格15[[#This Row],[厚]]</f>
        <v>0</v>
      </c>
      <c r="F412">
        <f ca="1">表格15[[#This Row],[生產
數量]]</f>
        <v>0</v>
      </c>
      <c r="G412">
        <f ca="1">表格15[[#This Row],[板材
色號]]</f>
        <v>0</v>
      </c>
      <c r="H412" t="str">
        <f ca="1">表格15[[#This Row],[板材
名稱]]</f>
        <v/>
      </c>
      <c r="I412" s="410">
        <f ca="1">表格15[[#This Row],[板材
才數]]</f>
        <v>0</v>
      </c>
    </row>
    <row r="413" spans="1:9" x14ac:dyDescent="0.25">
      <c r="A413">
        <f>表格15[[#This Row],[專案編號]]</f>
        <v>14022</v>
      </c>
      <c r="B413">
        <f ca="1">表格15[[#This Row],[產品名稱]]</f>
        <v>0</v>
      </c>
      <c r="C413">
        <f ca="1">表格15[[#This Row],[長]]</f>
        <v>0</v>
      </c>
      <c r="D413">
        <f ca="1">表格15[[#This Row],[寬]]</f>
        <v>0</v>
      </c>
      <c r="E413">
        <f ca="1">表格15[[#This Row],[厚]]</f>
        <v>0</v>
      </c>
      <c r="F413">
        <f ca="1">表格15[[#This Row],[生產
數量]]</f>
        <v>0</v>
      </c>
      <c r="G413">
        <f ca="1">表格15[[#This Row],[板材
色號]]</f>
        <v>0</v>
      </c>
      <c r="H413" t="str">
        <f ca="1">表格15[[#This Row],[板材
名稱]]</f>
        <v/>
      </c>
      <c r="I413" s="410">
        <f ca="1">表格15[[#This Row],[板材
才數]]</f>
        <v>0</v>
      </c>
    </row>
    <row r="414" spans="1:9" x14ac:dyDescent="0.25">
      <c r="A414">
        <f>表格15[[#This Row],[專案編號]]</f>
        <v>14023</v>
      </c>
      <c r="B414">
        <f ca="1">表格15[[#This Row],[產品名稱]]</f>
        <v>0</v>
      </c>
      <c r="C414">
        <f ca="1">表格15[[#This Row],[長]]</f>
        <v>0</v>
      </c>
      <c r="D414">
        <f ca="1">表格15[[#This Row],[寬]]</f>
        <v>0</v>
      </c>
      <c r="E414">
        <f ca="1">表格15[[#This Row],[厚]]</f>
        <v>0</v>
      </c>
      <c r="F414">
        <f ca="1">表格15[[#This Row],[生產
數量]]</f>
        <v>0</v>
      </c>
      <c r="G414">
        <f ca="1">表格15[[#This Row],[板材
色號]]</f>
        <v>0</v>
      </c>
      <c r="H414" t="str">
        <f ca="1">表格15[[#This Row],[板材
名稱]]</f>
        <v/>
      </c>
      <c r="I414" s="410">
        <f ca="1">表格15[[#This Row],[板材
才數]]</f>
        <v>0</v>
      </c>
    </row>
    <row r="415" spans="1:9" x14ac:dyDescent="0.25">
      <c r="A415">
        <f>表格15[[#This Row],[專案編號]]</f>
        <v>14024</v>
      </c>
      <c r="B415">
        <f ca="1">表格15[[#This Row],[產品名稱]]</f>
        <v>0</v>
      </c>
      <c r="C415">
        <f ca="1">表格15[[#This Row],[長]]</f>
        <v>0</v>
      </c>
      <c r="D415">
        <f ca="1">表格15[[#This Row],[寬]]</f>
        <v>0</v>
      </c>
      <c r="E415">
        <f ca="1">表格15[[#This Row],[厚]]</f>
        <v>0</v>
      </c>
      <c r="F415">
        <f ca="1">表格15[[#This Row],[生產
數量]]</f>
        <v>0</v>
      </c>
      <c r="G415">
        <f ca="1">表格15[[#This Row],[板材
色號]]</f>
        <v>0</v>
      </c>
      <c r="H415" t="str">
        <f ca="1">表格15[[#This Row],[板材
名稱]]</f>
        <v/>
      </c>
      <c r="I415" s="410">
        <f ca="1">表格15[[#This Row],[板材
才數]]</f>
        <v>0</v>
      </c>
    </row>
    <row r="416" spans="1:9" x14ac:dyDescent="0.25">
      <c r="A416">
        <f>表格15[[#This Row],[專案編號]]</f>
        <v>14025</v>
      </c>
      <c r="B416">
        <f ca="1">表格15[[#This Row],[產品名稱]]</f>
        <v>0</v>
      </c>
      <c r="C416">
        <f ca="1">表格15[[#This Row],[長]]</f>
        <v>0</v>
      </c>
      <c r="D416">
        <f ca="1">表格15[[#This Row],[寬]]</f>
        <v>0</v>
      </c>
      <c r="E416">
        <f ca="1">表格15[[#This Row],[厚]]</f>
        <v>0</v>
      </c>
      <c r="F416">
        <f ca="1">表格15[[#This Row],[生產
數量]]</f>
        <v>0</v>
      </c>
      <c r="G416">
        <f ca="1">表格15[[#This Row],[板材
色號]]</f>
        <v>0</v>
      </c>
      <c r="H416" t="str">
        <f ca="1">表格15[[#This Row],[板材
名稱]]</f>
        <v/>
      </c>
      <c r="I416" s="410">
        <f ca="1">表格15[[#This Row],[板材
才數]]</f>
        <v>0</v>
      </c>
    </row>
    <row r="417" spans="1:9" x14ac:dyDescent="0.25">
      <c r="A417">
        <f>表格15[[#This Row],[專案編號]]</f>
        <v>14026</v>
      </c>
      <c r="B417">
        <f ca="1">表格15[[#This Row],[產品名稱]]</f>
        <v>0</v>
      </c>
      <c r="C417">
        <f ca="1">表格15[[#This Row],[長]]</f>
        <v>0</v>
      </c>
      <c r="D417">
        <f ca="1">表格15[[#This Row],[寬]]</f>
        <v>0</v>
      </c>
      <c r="E417">
        <f ca="1">表格15[[#This Row],[厚]]</f>
        <v>0</v>
      </c>
      <c r="F417">
        <f ca="1">表格15[[#This Row],[生產
數量]]</f>
        <v>0</v>
      </c>
      <c r="G417">
        <f ca="1">表格15[[#This Row],[板材
色號]]</f>
        <v>0</v>
      </c>
      <c r="H417" t="str">
        <f ca="1">表格15[[#This Row],[板材
名稱]]</f>
        <v/>
      </c>
      <c r="I417" s="410">
        <f ca="1">表格15[[#This Row],[板材
才數]]</f>
        <v>0</v>
      </c>
    </row>
    <row r="418" spans="1:9" x14ac:dyDescent="0.25">
      <c r="A418">
        <f>表格15[[#This Row],[專案編號]]</f>
        <v>14027</v>
      </c>
      <c r="B418">
        <f ca="1">表格15[[#This Row],[產品名稱]]</f>
        <v>0</v>
      </c>
      <c r="C418">
        <f ca="1">表格15[[#This Row],[長]]</f>
        <v>0</v>
      </c>
      <c r="D418">
        <f ca="1">表格15[[#This Row],[寬]]</f>
        <v>0</v>
      </c>
      <c r="E418">
        <f ca="1">表格15[[#This Row],[厚]]</f>
        <v>0</v>
      </c>
      <c r="F418">
        <f ca="1">表格15[[#This Row],[生產
數量]]</f>
        <v>0</v>
      </c>
      <c r="G418">
        <f ca="1">表格15[[#This Row],[板材
色號]]</f>
        <v>0</v>
      </c>
      <c r="H418" t="str">
        <f ca="1">表格15[[#This Row],[板材
名稱]]</f>
        <v/>
      </c>
      <c r="I418" s="410">
        <f ca="1">表格15[[#This Row],[板材
才數]]</f>
        <v>0</v>
      </c>
    </row>
    <row r="419" spans="1:9" x14ac:dyDescent="0.25">
      <c r="A419">
        <f>表格15[[#This Row],[專案編號]]</f>
        <v>14028</v>
      </c>
      <c r="B419">
        <f ca="1">表格15[[#This Row],[產品名稱]]</f>
        <v>0</v>
      </c>
      <c r="C419">
        <f ca="1">表格15[[#This Row],[長]]</f>
        <v>0</v>
      </c>
      <c r="D419">
        <f ca="1">表格15[[#This Row],[寬]]</f>
        <v>0</v>
      </c>
      <c r="E419">
        <f ca="1">表格15[[#This Row],[厚]]</f>
        <v>0</v>
      </c>
      <c r="F419">
        <f ca="1">表格15[[#This Row],[生產
數量]]</f>
        <v>0</v>
      </c>
      <c r="G419">
        <f ca="1">表格15[[#This Row],[板材
色號]]</f>
        <v>0</v>
      </c>
      <c r="H419" t="str">
        <f ca="1">表格15[[#This Row],[板材
名稱]]</f>
        <v/>
      </c>
      <c r="I419" s="410">
        <f ca="1">表格15[[#This Row],[板材
才數]]</f>
        <v>0</v>
      </c>
    </row>
    <row r="420" spans="1:9" x14ac:dyDescent="0.25">
      <c r="A420">
        <f>表格15[[#This Row],[專案編號]]</f>
        <v>14029</v>
      </c>
      <c r="B420">
        <f ca="1">表格15[[#This Row],[產品名稱]]</f>
        <v>0</v>
      </c>
      <c r="C420">
        <f ca="1">表格15[[#This Row],[長]]</f>
        <v>0</v>
      </c>
      <c r="D420">
        <f ca="1">表格15[[#This Row],[寬]]</f>
        <v>0</v>
      </c>
      <c r="E420">
        <f ca="1">表格15[[#This Row],[厚]]</f>
        <v>0</v>
      </c>
      <c r="F420">
        <f ca="1">表格15[[#This Row],[生產
數量]]</f>
        <v>0</v>
      </c>
      <c r="G420">
        <f ca="1">表格15[[#This Row],[板材
色號]]</f>
        <v>0</v>
      </c>
      <c r="H420" t="str">
        <f ca="1">表格15[[#This Row],[板材
名稱]]</f>
        <v/>
      </c>
      <c r="I420" s="410">
        <f ca="1">表格15[[#This Row],[板材
才數]]</f>
        <v>0</v>
      </c>
    </row>
    <row r="421" spans="1:9" x14ac:dyDescent="0.25">
      <c r="A421">
        <f>表格15[[#This Row],[專案編號]]</f>
        <v>14030</v>
      </c>
      <c r="B421">
        <f ca="1">表格15[[#This Row],[產品名稱]]</f>
        <v>0</v>
      </c>
      <c r="C421">
        <f ca="1">表格15[[#This Row],[長]]</f>
        <v>0</v>
      </c>
      <c r="D421">
        <f ca="1">表格15[[#This Row],[寬]]</f>
        <v>0</v>
      </c>
      <c r="E421">
        <f ca="1">表格15[[#This Row],[厚]]</f>
        <v>0</v>
      </c>
      <c r="F421">
        <f ca="1">表格15[[#This Row],[生產
數量]]</f>
        <v>0</v>
      </c>
      <c r="G421">
        <f ca="1">表格15[[#This Row],[板材
色號]]</f>
        <v>0</v>
      </c>
      <c r="H421" t="str">
        <f ca="1">表格15[[#This Row],[板材
名稱]]</f>
        <v/>
      </c>
      <c r="I421" s="410">
        <f ca="1">表格15[[#This Row],[板材
才數]]</f>
        <v>0</v>
      </c>
    </row>
    <row r="422" spans="1:9" x14ac:dyDescent="0.25">
      <c r="A422">
        <f>表格15[[#This Row],[專案編號]]</f>
        <v>15001</v>
      </c>
      <c r="B422" t="str">
        <f ca="1">表格15[[#This Row],[產品名稱]]</f>
        <v>頂板</v>
      </c>
      <c r="C422">
        <f ca="1">表格15[[#This Row],[長]]</f>
        <v>-36</v>
      </c>
      <c r="D422">
        <f ca="1">表格15[[#This Row],[寬]]</f>
        <v>0</v>
      </c>
      <c r="E422">
        <f ca="1">表格15[[#This Row],[厚]]</f>
        <v>18</v>
      </c>
      <c r="F422">
        <f ca="1">表格15[[#This Row],[生產
數量]]</f>
        <v>0</v>
      </c>
      <c r="G422">
        <f ca="1">表格15[[#This Row],[板材
色號]]</f>
        <v>0</v>
      </c>
      <c r="H422" t="str">
        <f ca="1">表格15[[#This Row],[板材
名稱]]</f>
        <v/>
      </c>
      <c r="I422" s="410">
        <f ca="1">表格15[[#This Row],[板材
才數]]</f>
        <v>0</v>
      </c>
    </row>
    <row r="423" spans="1:9" x14ac:dyDescent="0.25">
      <c r="A423">
        <f>表格15[[#This Row],[專案編號]]</f>
        <v>15002</v>
      </c>
      <c r="B423" t="str">
        <f ca="1">表格15[[#This Row],[產品名稱]]</f>
        <v>底板</v>
      </c>
      <c r="C423">
        <f ca="1">表格15[[#This Row],[長]]</f>
        <v>-36</v>
      </c>
      <c r="D423">
        <f ca="1">表格15[[#This Row],[寬]]</f>
        <v>0</v>
      </c>
      <c r="E423">
        <f ca="1">表格15[[#This Row],[厚]]</f>
        <v>18</v>
      </c>
      <c r="F423">
        <f ca="1">表格15[[#This Row],[生產
數量]]</f>
        <v>0</v>
      </c>
      <c r="G423">
        <f ca="1">表格15[[#This Row],[板材
色號]]</f>
        <v>0</v>
      </c>
      <c r="H423" t="str">
        <f ca="1">表格15[[#This Row],[板材
名稱]]</f>
        <v/>
      </c>
      <c r="I423" s="410">
        <f ca="1">表格15[[#This Row],[板材
才數]]</f>
        <v>0</v>
      </c>
    </row>
    <row r="424" spans="1:9" x14ac:dyDescent="0.25">
      <c r="A424">
        <f>表格15[[#This Row],[專案編號]]</f>
        <v>15003</v>
      </c>
      <c r="B424" t="str">
        <f ca="1">表格15[[#This Row],[產品名稱]]</f>
        <v>左側板</v>
      </c>
      <c r="C424">
        <f ca="1">表格15[[#This Row],[長]]</f>
        <v>0</v>
      </c>
      <c r="D424">
        <f ca="1">表格15[[#This Row],[寬]]</f>
        <v>0</v>
      </c>
      <c r="E424">
        <f ca="1">表格15[[#This Row],[厚]]</f>
        <v>18</v>
      </c>
      <c r="F424">
        <f ca="1">表格15[[#This Row],[生產
數量]]</f>
        <v>0</v>
      </c>
      <c r="G424">
        <f ca="1">表格15[[#This Row],[板材
色號]]</f>
        <v>0</v>
      </c>
      <c r="H424" t="str">
        <f ca="1">表格15[[#This Row],[板材
名稱]]</f>
        <v/>
      </c>
      <c r="I424" s="410">
        <f ca="1">表格15[[#This Row],[板材
才數]]</f>
        <v>0</v>
      </c>
    </row>
    <row r="425" spans="1:9" x14ac:dyDescent="0.25">
      <c r="A425">
        <f>表格15[[#This Row],[專案編號]]</f>
        <v>15004</v>
      </c>
      <c r="B425" t="str">
        <f ca="1">表格15[[#This Row],[產品名稱]]</f>
        <v>右側板</v>
      </c>
      <c r="C425">
        <f ca="1">表格15[[#This Row],[長]]</f>
        <v>0</v>
      </c>
      <c r="D425">
        <f ca="1">表格15[[#This Row],[寬]]</f>
        <v>0</v>
      </c>
      <c r="E425">
        <f ca="1">表格15[[#This Row],[厚]]</f>
        <v>18</v>
      </c>
      <c r="F425">
        <f ca="1">表格15[[#This Row],[生產
數量]]</f>
        <v>0</v>
      </c>
      <c r="G425">
        <f ca="1">表格15[[#This Row],[板材
色號]]</f>
        <v>0</v>
      </c>
      <c r="H425" t="str">
        <f ca="1">表格15[[#This Row],[板材
名稱]]</f>
        <v/>
      </c>
      <c r="I425" s="410">
        <f ca="1">表格15[[#This Row],[板材
才數]]</f>
        <v>0</v>
      </c>
    </row>
    <row r="426" spans="1:9" x14ac:dyDescent="0.25">
      <c r="A426">
        <f>表格15[[#This Row],[專案編號]]</f>
        <v>15005</v>
      </c>
      <c r="B426" t="str">
        <f ca="1">表格15[[#This Row],[產品名稱]]</f>
        <v>背板</v>
      </c>
      <c r="C426">
        <f ca="1">表格15[[#This Row],[長]]</f>
        <v>-22</v>
      </c>
      <c r="D426">
        <f ca="1">表格15[[#This Row],[寬]]</f>
        <v>-22</v>
      </c>
      <c r="E426">
        <f ca="1">表格15[[#This Row],[厚]]</f>
        <v>4</v>
      </c>
      <c r="F426">
        <f ca="1">表格15[[#This Row],[生產
數量]]</f>
        <v>0</v>
      </c>
      <c r="G426">
        <f ca="1">表格15[[#This Row],[板材
色號]]</f>
        <v>0</v>
      </c>
      <c r="H426" t="str">
        <f ca="1">表格15[[#This Row],[板材
名稱]]</f>
        <v/>
      </c>
      <c r="I426" s="410">
        <f ca="1">表格15[[#This Row],[板材
才數]]</f>
        <v>0</v>
      </c>
    </row>
    <row r="427" spans="1:9" x14ac:dyDescent="0.25">
      <c r="A427">
        <f>表格15[[#This Row],[專案編號]]</f>
        <v>15006</v>
      </c>
      <c r="B427" t="str">
        <f ca="1">表格15[[#This Row],[產品名稱]]</f>
        <v>背拉桿</v>
      </c>
      <c r="C427">
        <f ca="1">表格15[[#This Row],[長]]</f>
        <v>-36</v>
      </c>
      <c r="D427">
        <f ca="1">表格15[[#This Row],[寬]]</f>
        <v>120</v>
      </c>
      <c r="E427">
        <f ca="1">表格15[[#This Row],[厚]]</f>
        <v>18</v>
      </c>
      <c r="F427">
        <f ca="1">表格15[[#This Row],[生產
數量]]</f>
        <v>0</v>
      </c>
      <c r="G427">
        <f ca="1">表格15[[#This Row],[板材
色號]]</f>
        <v>0</v>
      </c>
      <c r="H427" t="str">
        <f ca="1">表格15[[#This Row],[板材
名稱]]</f>
        <v/>
      </c>
      <c r="I427" s="410">
        <f ca="1">表格15[[#This Row],[板材
才數]]</f>
        <v>0</v>
      </c>
    </row>
    <row r="428" spans="1:9" x14ac:dyDescent="0.25">
      <c r="A428">
        <f>表格15[[#This Row],[專案編號]]</f>
        <v>15007</v>
      </c>
      <c r="B428" t="str">
        <f ca="1">表格15[[#This Row],[產品名稱]]</f>
        <v>中立板</v>
      </c>
      <c r="C428">
        <f ca="1">表格15[[#This Row],[長]]</f>
        <v>-36</v>
      </c>
      <c r="D428">
        <f ca="1">表格15[[#This Row],[寬]]</f>
        <v>-22</v>
      </c>
      <c r="E428">
        <f ca="1">表格15[[#This Row],[厚]]</f>
        <v>18</v>
      </c>
      <c r="F428">
        <f ca="1">表格15[[#This Row],[生產
數量]]</f>
        <v>0</v>
      </c>
      <c r="G428">
        <f ca="1">表格15[[#This Row],[板材
色號]]</f>
        <v>0</v>
      </c>
      <c r="H428" t="str">
        <f ca="1">表格15[[#This Row],[板材
名稱]]</f>
        <v/>
      </c>
      <c r="I428" s="410">
        <f ca="1">表格15[[#This Row],[板材
才數]]</f>
        <v>0</v>
      </c>
    </row>
    <row r="429" spans="1:9" x14ac:dyDescent="0.25">
      <c r="A429">
        <f>表格15[[#This Row],[專案編號]]</f>
        <v>15008</v>
      </c>
      <c r="B429" t="str">
        <f ca="1">表格15[[#This Row],[產品名稱]]</f>
        <v>活隔</v>
      </c>
      <c r="C429">
        <f ca="1">表格15[[#This Row],[長]]</f>
        <v>0</v>
      </c>
      <c r="D429">
        <f ca="1">表格15[[#This Row],[寬]]</f>
        <v>-32</v>
      </c>
      <c r="E429">
        <f ca="1">表格15[[#This Row],[厚]]</f>
        <v>18</v>
      </c>
      <c r="F429">
        <f ca="1">表格15[[#This Row],[生產
數量]]</f>
        <v>0</v>
      </c>
      <c r="G429">
        <f ca="1">表格15[[#This Row],[板材
色號]]</f>
        <v>0</v>
      </c>
      <c r="H429" t="str">
        <f ca="1">表格15[[#This Row],[板材
名稱]]</f>
        <v/>
      </c>
      <c r="I429" s="410">
        <f ca="1">表格15[[#This Row],[板材
才數]]</f>
        <v>0</v>
      </c>
    </row>
    <row r="430" spans="1:9" x14ac:dyDescent="0.25">
      <c r="A430">
        <f>表格15[[#This Row],[專案編號]]</f>
        <v>15009</v>
      </c>
      <c r="B430" t="str">
        <f ca="1">表格15[[#This Row],[產品名稱]]</f>
        <v>固隔</v>
      </c>
      <c r="C430">
        <f ca="1">表格15[[#This Row],[長]]</f>
        <v>0</v>
      </c>
      <c r="D430">
        <f ca="1">表格15[[#This Row],[寬]]</f>
        <v>-22</v>
      </c>
      <c r="E430">
        <f ca="1">表格15[[#This Row],[厚]]</f>
        <v>18</v>
      </c>
      <c r="F430">
        <f ca="1">表格15[[#This Row],[生產
數量]]</f>
        <v>0</v>
      </c>
      <c r="G430">
        <f ca="1">表格15[[#This Row],[板材
色號]]</f>
        <v>0</v>
      </c>
      <c r="H430" t="str">
        <f ca="1">表格15[[#This Row],[板材
名稱]]</f>
        <v/>
      </c>
      <c r="I430" s="410">
        <f ca="1">表格15[[#This Row],[板材
才數]]</f>
        <v>0</v>
      </c>
    </row>
    <row r="431" spans="1:9" x14ac:dyDescent="0.25">
      <c r="A431">
        <f>表格15[[#This Row],[專案編號]]</f>
        <v>15010</v>
      </c>
      <c r="B431" t="str">
        <f ca="1">表格15[[#This Row],[產品名稱]]</f>
        <v>左門板</v>
      </c>
      <c r="C431">
        <f ca="1">表格15[[#This Row],[長]]</f>
        <v>0</v>
      </c>
      <c r="D431">
        <f ca="1">表格15[[#This Row],[寬]]</f>
        <v>-4</v>
      </c>
      <c r="E431">
        <f ca="1">表格15[[#This Row],[厚]]</f>
        <v>18</v>
      </c>
      <c r="F431">
        <f ca="1">表格15[[#This Row],[生產
數量]]</f>
        <v>0</v>
      </c>
      <c r="G431">
        <f ca="1">表格15[[#This Row],[板材
色號]]</f>
        <v>0</v>
      </c>
      <c r="H431" t="str">
        <f ca="1">表格15[[#This Row],[板材
名稱]]</f>
        <v/>
      </c>
      <c r="I431" s="410">
        <f ca="1">表格15[[#This Row],[板材
才數]]</f>
        <v>0</v>
      </c>
    </row>
    <row r="432" spans="1:9" x14ac:dyDescent="0.25">
      <c r="A432">
        <f>表格15[[#This Row],[專案編號]]</f>
        <v>15011</v>
      </c>
      <c r="B432" t="str">
        <f ca="1">表格15[[#This Row],[產品名稱]]</f>
        <v>右門板</v>
      </c>
      <c r="C432">
        <f ca="1">表格15[[#This Row],[長]]</f>
        <v>0</v>
      </c>
      <c r="D432">
        <f ca="1">表格15[[#This Row],[寬]]</f>
        <v>-4</v>
      </c>
      <c r="E432">
        <f ca="1">表格15[[#This Row],[厚]]</f>
        <v>18</v>
      </c>
      <c r="F432">
        <f ca="1">表格15[[#This Row],[生產
數量]]</f>
        <v>0</v>
      </c>
      <c r="G432">
        <f ca="1">表格15[[#This Row],[板材
色號]]</f>
        <v>0</v>
      </c>
      <c r="H432" t="str">
        <f ca="1">表格15[[#This Row],[板材
名稱]]</f>
        <v/>
      </c>
      <c r="I432" s="410">
        <f ca="1">表格15[[#This Row],[板材
才數]]</f>
        <v>0</v>
      </c>
    </row>
    <row r="433" spans="1:9" x14ac:dyDescent="0.25">
      <c r="A433">
        <f>表格15[[#This Row],[專案編號]]</f>
        <v>15012</v>
      </c>
      <c r="B433">
        <f ca="1">表格15[[#This Row],[產品名稱]]</f>
        <v>0</v>
      </c>
      <c r="C433">
        <f ca="1">表格15[[#This Row],[長]]</f>
        <v>0</v>
      </c>
      <c r="D433">
        <f ca="1">表格15[[#This Row],[寬]]</f>
        <v>0</v>
      </c>
      <c r="E433">
        <f ca="1">表格15[[#This Row],[厚]]</f>
        <v>0</v>
      </c>
      <c r="F433">
        <f ca="1">表格15[[#This Row],[生產
數量]]</f>
        <v>0</v>
      </c>
      <c r="G433">
        <f ca="1">表格15[[#This Row],[板材
色號]]</f>
        <v>0</v>
      </c>
      <c r="H433" t="str">
        <f ca="1">表格15[[#This Row],[板材
名稱]]</f>
        <v/>
      </c>
      <c r="I433" s="410">
        <f ca="1">表格15[[#This Row],[板材
才數]]</f>
        <v>0</v>
      </c>
    </row>
    <row r="434" spans="1:9" x14ac:dyDescent="0.25">
      <c r="A434">
        <f>表格15[[#This Row],[專案編號]]</f>
        <v>15013</v>
      </c>
      <c r="B434">
        <f ca="1">表格15[[#This Row],[產品名稱]]</f>
        <v>0</v>
      </c>
      <c r="C434">
        <f ca="1">表格15[[#This Row],[長]]</f>
        <v>0</v>
      </c>
      <c r="D434">
        <f ca="1">表格15[[#This Row],[寬]]</f>
        <v>0</v>
      </c>
      <c r="E434">
        <f ca="1">表格15[[#This Row],[厚]]</f>
        <v>0</v>
      </c>
      <c r="F434">
        <f ca="1">表格15[[#This Row],[生產
數量]]</f>
        <v>0</v>
      </c>
      <c r="G434">
        <f ca="1">表格15[[#This Row],[板材
色號]]</f>
        <v>0</v>
      </c>
      <c r="H434" t="str">
        <f ca="1">表格15[[#This Row],[板材
名稱]]</f>
        <v/>
      </c>
      <c r="I434" s="410">
        <f ca="1">表格15[[#This Row],[板材
才數]]</f>
        <v>0</v>
      </c>
    </row>
    <row r="435" spans="1:9" x14ac:dyDescent="0.25">
      <c r="A435">
        <f>表格15[[#This Row],[專案編號]]</f>
        <v>15014</v>
      </c>
      <c r="B435">
        <f ca="1">表格15[[#This Row],[產品名稱]]</f>
        <v>0</v>
      </c>
      <c r="C435">
        <f ca="1">表格15[[#This Row],[長]]</f>
        <v>0</v>
      </c>
      <c r="D435">
        <f ca="1">表格15[[#This Row],[寬]]</f>
        <v>0</v>
      </c>
      <c r="E435">
        <f ca="1">表格15[[#This Row],[厚]]</f>
        <v>0</v>
      </c>
      <c r="F435">
        <f ca="1">表格15[[#This Row],[生產
數量]]</f>
        <v>0</v>
      </c>
      <c r="G435">
        <f ca="1">表格15[[#This Row],[板材
色號]]</f>
        <v>0</v>
      </c>
      <c r="H435" t="str">
        <f ca="1">表格15[[#This Row],[板材
名稱]]</f>
        <v/>
      </c>
      <c r="I435" s="410">
        <f ca="1">表格15[[#This Row],[板材
才數]]</f>
        <v>0</v>
      </c>
    </row>
    <row r="436" spans="1:9" x14ac:dyDescent="0.25">
      <c r="A436">
        <f>表格15[[#This Row],[專案編號]]</f>
        <v>15015</v>
      </c>
      <c r="B436">
        <f ca="1">表格15[[#This Row],[產品名稱]]</f>
        <v>0</v>
      </c>
      <c r="C436">
        <f ca="1">表格15[[#This Row],[長]]</f>
        <v>0</v>
      </c>
      <c r="D436">
        <f ca="1">表格15[[#This Row],[寬]]</f>
        <v>0</v>
      </c>
      <c r="E436">
        <f ca="1">表格15[[#This Row],[厚]]</f>
        <v>0</v>
      </c>
      <c r="F436">
        <f ca="1">表格15[[#This Row],[生產
數量]]</f>
        <v>0</v>
      </c>
      <c r="G436">
        <f ca="1">表格15[[#This Row],[板材
色號]]</f>
        <v>0</v>
      </c>
      <c r="H436" t="str">
        <f ca="1">表格15[[#This Row],[板材
名稱]]</f>
        <v/>
      </c>
      <c r="I436" s="410">
        <f ca="1">表格15[[#This Row],[板材
才數]]</f>
        <v>0</v>
      </c>
    </row>
    <row r="437" spans="1:9" x14ac:dyDescent="0.25">
      <c r="A437">
        <f>表格15[[#This Row],[專案編號]]</f>
        <v>15016</v>
      </c>
      <c r="B437">
        <f ca="1">表格15[[#This Row],[產品名稱]]</f>
        <v>0</v>
      </c>
      <c r="C437">
        <f ca="1">表格15[[#This Row],[長]]</f>
        <v>0</v>
      </c>
      <c r="D437">
        <f ca="1">表格15[[#This Row],[寬]]</f>
        <v>0</v>
      </c>
      <c r="E437">
        <f ca="1">表格15[[#This Row],[厚]]</f>
        <v>0</v>
      </c>
      <c r="F437">
        <f ca="1">表格15[[#This Row],[生產
數量]]</f>
        <v>0</v>
      </c>
      <c r="G437">
        <f ca="1">表格15[[#This Row],[板材
色號]]</f>
        <v>0</v>
      </c>
      <c r="H437" t="str">
        <f ca="1">表格15[[#This Row],[板材
名稱]]</f>
        <v/>
      </c>
      <c r="I437" s="410">
        <f ca="1">表格15[[#This Row],[板材
才數]]</f>
        <v>0</v>
      </c>
    </row>
    <row r="438" spans="1:9" x14ac:dyDescent="0.25">
      <c r="A438">
        <f>表格15[[#This Row],[專案編號]]</f>
        <v>15017</v>
      </c>
      <c r="B438">
        <f ca="1">表格15[[#This Row],[產品名稱]]</f>
        <v>0</v>
      </c>
      <c r="C438">
        <f ca="1">表格15[[#This Row],[長]]</f>
        <v>0</v>
      </c>
      <c r="D438">
        <f ca="1">表格15[[#This Row],[寬]]</f>
        <v>0</v>
      </c>
      <c r="E438">
        <f ca="1">表格15[[#This Row],[厚]]</f>
        <v>0</v>
      </c>
      <c r="F438">
        <f ca="1">表格15[[#This Row],[生產
數量]]</f>
        <v>0</v>
      </c>
      <c r="G438">
        <f ca="1">表格15[[#This Row],[板材
色號]]</f>
        <v>0</v>
      </c>
      <c r="H438" t="str">
        <f ca="1">表格15[[#This Row],[板材
名稱]]</f>
        <v/>
      </c>
      <c r="I438" s="410">
        <f ca="1">表格15[[#This Row],[板材
才數]]</f>
        <v>0</v>
      </c>
    </row>
    <row r="439" spans="1:9" x14ac:dyDescent="0.25">
      <c r="A439">
        <f>表格15[[#This Row],[專案編號]]</f>
        <v>15018</v>
      </c>
      <c r="B439">
        <f ca="1">表格15[[#This Row],[產品名稱]]</f>
        <v>0</v>
      </c>
      <c r="C439">
        <f ca="1">表格15[[#This Row],[長]]</f>
        <v>0</v>
      </c>
      <c r="D439">
        <f ca="1">表格15[[#This Row],[寬]]</f>
        <v>0</v>
      </c>
      <c r="E439">
        <f ca="1">表格15[[#This Row],[厚]]</f>
        <v>0</v>
      </c>
      <c r="F439">
        <f ca="1">表格15[[#This Row],[生產
數量]]</f>
        <v>0</v>
      </c>
      <c r="G439">
        <f ca="1">表格15[[#This Row],[板材
色號]]</f>
        <v>0</v>
      </c>
      <c r="H439" t="str">
        <f ca="1">表格15[[#This Row],[板材
名稱]]</f>
        <v/>
      </c>
      <c r="I439" s="410">
        <f ca="1">表格15[[#This Row],[板材
才數]]</f>
        <v>0</v>
      </c>
    </row>
    <row r="440" spans="1:9" x14ac:dyDescent="0.25">
      <c r="A440">
        <f>表格15[[#This Row],[專案編號]]</f>
        <v>15019</v>
      </c>
      <c r="B440">
        <f ca="1">表格15[[#This Row],[產品名稱]]</f>
        <v>0</v>
      </c>
      <c r="C440">
        <f ca="1">表格15[[#This Row],[長]]</f>
        <v>0</v>
      </c>
      <c r="D440">
        <f ca="1">表格15[[#This Row],[寬]]</f>
        <v>0</v>
      </c>
      <c r="E440">
        <f ca="1">表格15[[#This Row],[厚]]</f>
        <v>0</v>
      </c>
      <c r="F440">
        <f ca="1">表格15[[#This Row],[生產
數量]]</f>
        <v>0</v>
      </c>
      <c r="G440">
        <f ca="1">表格15[[#This Row],[板材
色號]]</f>
        <v>0</v>
      </c>
      <c r="H440" t="str">
        <f ca="1">表格15[[#This Row],[板材
名稱]]</f>
        <v/>
      </c>
      <c r="I440" s="410">
        <f ca="1">表格15[[#This Row],[板材
才數]]</f>
        <v>0</v>
      </c>
    </row>
    <row r="441" spans="1:9" x14ac:dyDescent="0.25">
      <c r="A441">
        <f>表格15[[#This Row],[專案編號]]</f>
        <v>15020</v>
      </c>
      <c r="B441">
        <f ca="1">表格15[[#This Row],[產品名稱]]</f>
        <v>0</v>
      </c>
      <c r="C441">
        <f ca="1">表格15[[#This Row],[長]]</f>
        <v>0</v>
      </c>
      <c r="D441">
        <f ca="1">表格15[[#This Row],[寬]]</f>
        <v>0</v>
      </c>
      <c r="E441">
        <f ca="1">表格15[[#This Row],[厚]]</f>
        <v>0</v>
      </c>
      <c r="F441">
        <f ca="1">表格15[[#This Row],[生產
數量]]</f>
        <v>0</v>
      </c>
      <c r="G441">
        <f ca="1">表格15[[#This Row],[板材
色號]]</f>
        <v>0</v>
      </c>
      <c r="H441" t="str">
        <f ca="1">表格15[[#This Row],[板材
名稱]]</f>
        <v/>
      </c>
      <c r="I441" s="410">
        <f ca="1">表格15[[#This Row],[板材
才數]]</f>
        <v>0</v>
      </c>
    </row>
    <row r="442" spans="1:9" x14ac:dyDescent="0.25">
      <c r="A442">
        <f>表格15[[#This Row],[專案編號]]</f>
        <v>15021</v>
      </c>
      <c r="B442">
        <f ca="1">表格15[[#This Row],[產品名稱]]</f>
        <v>0</v>
      </c>
      <c r="C442">
        <f ca="1">表格15[[#This Row],[長]]</f>
        <v>0</v>
      </c>
      <c r="D442">
        <f ca="1">表格15[[#This Row],[寬]]</f>
        <v>0</v>
      </c>
      <c r="E442">
        <f ca="1">表格15[[#This Row],[厚]]</f>
        <v>0</v>
      </c>
      <c r="F442">
        <f ca="1">表格15[[#This Row],[生產
數量]]</f>
        <v>0</v>
      </c>
      <c r="G442">
        <f ca="1">表格15[[#This Row],[板材
色號]]</f>
        <v>0</v>
      </c>
      <c r="H442" t="str">
        <f ca="1">表格15[[#This Row],[板材
名稱]]</f>
        <v/>
      </c>
      <c r="I442" s="410">
        <f ca="1">表格15[[#This Row],[板材
才數]]</f>
        <v>0</v>
      </c>
    </row>
    <row r="443" spans="1:9" x14ac:dyDescent="0.25">
      <c r="A443">
        <f>表格15[[#This Row],[專案編號]]</f>
        <v>15022</v>
      </c>
      <c r="B443">
        <f ca="1">表格15[[#This Row],[產品名稱]]</f>
        <v>0</v>
      </c>
      <c r="C443">
        <f ca="1">表格15[[#This Row],[長]]</f>
        <v>0</v>
      </c>
      <c r="D443">
        <f ca="1">表格15[[#This Row],[寬]]</f>
        <v>0</v>
      </c>
      <c r="E443">
        <f ca="1">表格15[[#This Row],[厚]]</f>
        <v>0</v>
      </c>
      <c r="F443">
        <f ca="1">表格15[[#This Row],[生產
數量]]</f>
        <v>0</v>
      </c>
      <c r="G443">
        <f ca="1">表格15[[#This Row],[板材
色號]]</f>
        <v>0</v>
      </c>
      <c r="H443" t="str">
        <f ca="1">表格15[[#This Row],[板材
名稱]]</f>
        <v/>
      </c>
      <c r="I443" s="410">
        <f ca="1">表格15[[#This Row],[板材
才數]]</f>
        <v>0</v>
      </c>
    </row>
    <row r="444" spans="1:9" x14ac:dyDescent="0.25">
      <c r="A444">
        <f>表格15[[#This Row],[專案編號]]</f>
        <v>15023</v>
      </c>
      <c r="B444">
        <f ca="1">表格15[[#This Row],[產品名稱]]</f>
        <v>0</v>
      </c>
      <c r="C444">
        <f ca="1">表格15[[#This Row],[長]]</f>
        <v>0</v>
      </c>
      <c r="D444">
        <f ca="1">表格15[[#This Row],[寬]]</f>
        <v>0</v>
      </c>
      <c r="E444">
        <f ca="1">表格15[[#This Row],[厚]]</f>
        <v>0</v>
      </c>
      <c r="F444">
        <f ca="1">表格15[[#This Row],[生產
數量]]</f>
        <v>0</v>
      </c>
      <c r="G444">
        <f ca="1">表格15[[#This Row],[板材
色號]]</f>
        <v>0</v>
      </c>
      <c r="H444" t="str">
        <f ca="1">表格15[[#This Row],[板材
名稱]]</f>
        <v/>
      </c>
      <c r="I444" s="410">
        <f ca="1">表格15[[#This Row],[板材
才數]]</f>
        <v>0</v>
      </c>
    </row>
    <row r="445" spans="1:9" x14ac:dyDescent="0.25">
      <c r="A445">
        <f>表格15[[#This Row],[專案編號]]</f>
        <v>15024</v>
      </c>
      <c r="B445">
        <f ca="1">表格15[[#This Row],[產品名稱]]</f>
        <v>0</v>
      </c>
      <c r="C445">
        <f ca="1">表格15[[#This Row],[長]]</f>
        <v>0</v>
      </c>
      <c r="D445">
        <f ca="1">表格15[[#This Row],[寬]]</f>
        <v>0</v>
      </c>
      <c r="E445">
        <f ca="1">表格15[[#This Row],[厚]]</f>
        <v>0</v>
      </c>
      <c r="F445">
        <f ca="1">表格15[[#This Row],[生產
數量]]</f>
        <v>0</v>
      </c>
      <c r="G445">
        <f ca="1">表格15[[#This Row],[板材
色號]]</f>
        <v>0</v>
      </c>
      <c r="H445" t="str">
        <f ca="1">表格15[[#This Row],[板材
名稱]]</f>
        <v/>
      </c>
      <c r="I445" s="410">
        <f ca="1">表格15[[#This Row],[板材
才數]]</f>
        <v>0</v>
      </c>
    </row>
    <row r="446" spans="1:9" x14ac:dyDescent="0.25">
      <c r="A446">
        <f>表格15[[#This Row],[專案編號]]</f>
        <v>15025</v>
      </c>
      <c r="B446">
        <f ca="1">表格15[[#This Row],[產品名稱]]</f>
        <v>0</v>
      </c>
      <c r="C446">
        <f ca="1">表格15[[#This Row],[長]]</f>
        <v>0</v>
      </c>
      <c r="D446">
        <f ca="1">表格15[[#This Row],[寬]]</f>
        <v>0</v>
      </c>
      <c r="E446">
        <f ca="1">表格15[[#This Row],[厚]]</f>
        <v>0</v>
      </c>
      <c r="F446">
        <f ca="1">表格15[[#This Row],[生產
數量]]</f>
        <v>0</v>
      </c>
      <c r="G446">
        <f ca="1">表格15[[#This Row],[板材
色號]]</f>
        <v>0</v>
      </c>
      <c r="H446" t="str">
        <f ca="1">表格15[[#This Row],[板材
名稱]]</f>
        <v/>
      </c>
      <c r="I446" s="410">
        <f ca="1">表格15[[#This Row],[板材
才數]]</f>
        <v>0</v>
      </c>
    </row>
    <row r="447" spans="1:9" x14ac:dyDescent="0.25">
      <c r="A447">
        <f>表格15[[#This Row],[專案編號]]</f>
        <v>15026</v>
      </c>
      <c r="B447">
        <f ca="1">表格15[[#This Row],[產品名稱]]</f>
        <v>0</v>
      </c>
      <c r="C447">
        <f ca="1">表格15[[#This Row],[長]]</f>
        <v>0</v>
      </c>
      <c r="D447">
        <f ca="1">表格15[[#This Row],[寬]]</f>
        <v>0</v>
      </c>
      <c r="E447">
        <f ca="1">表格15[[#This Row],[厚]]</f>
        <v>0</v>
      </c>
      <c r="F447">
        <f ca="1">表格15[[#This Row],[生產
數量]]</f>
        <v>0</v>
      </c>
      <c r="G447">
        <f ca="1">表格15[[#This Row],[板材
色號]]</f>
        <v>0</v>
      </c>
      <c r="H447" t="str">
        <f ca="1">表格15[[#This Row],[板材
名稱]]</f>
        <v/>
      </c>
      <c r="I447" s="410">
        <f ca="1">表格15[[#This Row],[板材
才數]]</f>
        <v>0</v>
      </c>
    </row>
    <row r="448" spans="1:9" x14ac:dyDescent="0.25">
      <c r="A448">
        <f>表格15[[#This Row],[專案編號]]</f>
        <v>15027</v>
      </c>
      <c r="B448">
        <f ca="1">表格15[[#This Row],[產品名稱]]</f>
        <v>0</v>
      </c>
      <c r="C448">
        <f ca="1">表格15[[#This Row],[長]]</f>
        <v>0</v>
      </c>
      <c r="D448">
        <f ca="1">表格15[[#This Row],[寬]]</f>
        <v>0</v>
      </c>
      <c r="E448">
        <f ca="1">表格15[[#This Row],[厚]]</f>
        <v>0</v>
      </c>
      <c r="F448">
        <f ca="1">表格15[[#This Row],[生產
數量]]</f>
        <v>0</v>
      </c>
      <c r="G448">
        <f ca="1">表格15[[#This Row],[板材
色號]]</f>
        <v>0</v>
      </c>
      <c r="H448" t="str">
        <f ca="1">表格15[[#This Row],[板材
名稱]]</f>
        <v/>
      </c>
      <c r="I448" s="410">
        <f ca="1">表格15[[#This Row],[板材
才數]]</f>
        <v>0</v>
      </c>
    </row>
    <row r="449" spans="1:9" x14ac:dyDescent="0.25">
      <c r="A449">
        <f>表格15[[#This Row],[專案編號]]</f>
        <v>15028</v>
      </c>
      <c r="B449">
        <f ca="1">表格15[[#This Row],[產品名稱]]</f>
        <v>0</v>
      </c>
      <c r="C449">
        <f ca="1">表格15[[#This Row],[長]]</f>
        <v>0</v>
      </c>
      <c r="D449">
        <f ca="1">表格15[[#This Row],[寬]]</f>
        <v>0</v>
      </c>
      <c r="E449">
        <f ca="1">表格15[[#This Row],[厚]]</f>
        <v>0</v>
      </c>
      <c r="F449">
        <f ca="1">表格15[[#This Row],[生產
數量]]</f>
        <v>0</v>
      </c>
      <c r="G449">
        <f ca="1">表格15[[#This Row],[板材
色號]]</f>
        <v>0</v>
      </c>
      <c r="H449" t="str">
        <f ca="1">表格15[[#This Row],[板材
名稱]]</f>
        <v/>
      </c>
      <c r="I449" s="410">
        <f ca="1">表格15[[#This Row],[板材
才數]]</f>
        <v>0</v>
      </c>
    </row>
    <row r="450" spans="1:9" x14ac:dyDescent="0.25">
      <c r="A450">
        <f>表格15[[#This Row],[專案編號]]</f>
        <v>15029</v>
      </c>
      <c r="B450">
        <f ca="1">表格15[[#This Row],[產品名稱]]</f>
        <v>0</v>
      </c>
      <c r="C450">
        <f ca="1">表格15[[#This Row],[長]]</f>
        <v>0</v>
      </c>
      <c r="D450">
        <f ca="1">表格15[[#This Row],[寬]]</f>
        <v>0</v>
      </c>
      <c r="E450">
        <f ca="1">表格15[[#This Row],[厚]]</f>
        <v>0</v>
      </c>
      <c r="F450">
        <f ca="1">表格15[[#This Row],[生產
數量]]</f>
        <v>0</v>
      </c>
      <c r="G450">
        <f ca="1">表格15[[#This Row],[板材
色號]]</f>
        <v>0</v>
      </c>
      <c r="H450" t="str">
        <f ca="1">表格15[[#This Row],[板材
名稱]]</f>
        <v/>
      </c>
      <c r="I450" s="410">
        <f ca="1">表格15[[#This Row],[板材
才數]]</f>
        <v>0</v>
      </c>
    </row>
    <row r="451" spans="1:9" x14ac:dyDescent="0.25">
      <c r="A451">
        <f>表格15[[#This Row],[專案編號]]</f>
        <v>15030</v>
      </c>
      <c r="B451">
        <f ca="1">表格15[[#This Row],[產品名稱]]</f>
        <v>0</v>
      </c>
      <c r="C451">
        <f ca="1">表格15[[#This Row],[長]]</f>
        <v>0</v>
      </c>
      <c r="D451">
        <f ca="1">表格15[[#This Row],[寬]]</f>
        <v>0</v>
      </c>
      <c r="E451">
        <f ca="1">表格15[[#This Row],[厚]]</f>
        <v>0</v>
      </c>
      <c r="F451">
        <f ca="1">表格15[[#This Row],[生產
數量]]</f>
        <v>0</v>
      </c>
      <c r="G451">
        <f ca="1">表格15[[#This Row],[板材
色號]]</f>
        <v>0</v>
      </c>
      <c r="H451" t="str">
        <f ca="1">表格15[[#This Row],[板材
名稱]]</f>
        <v/>
      </c>
      <c r="I451" s="410">
        <f ca="1">表格15[[#This Row],[板材
才數]]</f>
        <v>0</v>
      </c>
    </row>
    <row r="452" spans="1:9" x14ac:dyDescent="0.25">
      <c r="A452">
        <f>表格15[[#This Row],[專案編號]]</f>
        <v>16001</v>
      </c>
      <c r="B452" t="str">
        <f ca="1">表格15[[#This Row],[產品名稱]]</f>
        <v>頂板</v>
      </c>
      <c r="C452">
        <f ca="1">表格15[[#This Row],[長]]</f>
        <v>-36</v>
      </c>
      <c r="D452">
        <f ca="1">表格15[[#This Row],[寬]]</f>
        <v>0</v>
      </c>
      <c r="E452">
        <f ca="1">表格15[[#This Row],[厚]]</f>
        <v>18</v>
      </c>
      <c r="F452">
        <f ca="1">表格15[[#This Row],[生產
數量]]</f>
        <v>0</v>
      </c>
      <c r="G452">
        <f ca="1">表格15[[#This Row],[板材
色號]]</f>
        <v>0</v>
      </c>
      <c r="H452" t="str">
        <f ca="1">表格15[[#This Row],[板材
名稱]]</f>
        <v/>
      </c>
      <c r="I452" s="410">
        <f ca="1">表格15[[#This Row],[板材
才數]]</f>
        <v>0</v>
      </c>
    </row>
    <row r="453" spans="1:9" x14ac:dyDescent="0.25">
      <c r="A453">
        <f>表格15[[#This Row],[專案編號]]</f>
        <v>16002</v>
      </c>
      <c r="B453" t="str">
        <f ca="1">表格15[[#This Row],[產品名稱]]</f>
        <v>底板</v>
      </c>
      <c r="C453">
        <f ca="1">表格15[[#This Row],[長]]</f>
        <v>-36</v>
      </c>
      <c r="D453">
        <f ca="1">表格15[[#This Row],[寬]]</f>
        <v>0</v>
      </c>
      <c r="E453">
        <f ca="1">表格15[[#This Row],[厚]]</f>
        <v>18</v>
      </c>
      <c r="F453">
        <f ca="1">表格15[[#This Row],[生產
數量]]</f>
        <v>0</v>
      </c>
      <c r="G453">
        <f ca="1">表格15[[#This Row],[板材
色號]]</f>
        <v>0</v>
      </c>
      <c r="H453" t="str">
        <f ca="1">表格15[[#This Row],[板材
名稱]]</f>
        <v/>
      </c>
      <c r="I453" s="410">
        <f ca="1">表格15[[#This Row],[板材
才數]]</f>
        <v>0</v>
      </c>
    </row>
    <row r="454" spans="1:9" x14ac:dyDescent="0.25">
      <c r="A454">
        <f>表格15[[#This Row],[專案編號]]</f>
        <v>16003</v>
      </c>
      <c r="B454" t="str">
        <f ca="1">表格15[[#This Row],[產品名稱]]</f>
        <v>左側板</v>
      </c>
      <c r="C454">
        <f ca="1">表格15[[#This Row],[長]]</f>
        <v>0</v>
      </c>
      <c r="D454">
        <f ca="1">表格15[[#This Row],[寬]]</f>
        <v>0</v>
      </c>
      <c r="E454">
        <f ca="1">表格15[[#This Row],[厚]]</f>
        <v>18</v>
      </c>
      <c r="F454">
        <f ca="1">表格15[[#This Row],[生產
數量]]</f>
        <v>0</v>
      </c>
      <c r="G454">
        <f ca="1">表格15[[#This Row],[板材
色號]]</f>
        <v>0</v>
      </c>
      <c r="H454" t="str">
        <f ca="1">表格15[[#This Row],[板材
名稱]]</f>
        <v/>
      </c>
      <c r="I454" s="410">
        <f ca="1">表格15[[#This Row],[板材
才數]]</f>
        <v>0</v>
      </c>
    </row>
    <row r="455" spans="1:9" x14ac:dyDescent="0.25">
      <c r="A455">
        <f>表格15[[#This Row],[專案編號]]</f>
        <v>16004</v>
      </c>
      <c r="B455" t="str">
        <f ca="1">表格15[[#This Row],[產品名稱]]</f>
        <v>右側板</v>
      </c>
      <c r="C455">
        <f ca="1">表格15[[#This Row],[長]]</f>
        <v>0</v>
      </c>
      <c r="D455">
        <f ca="1">表格15[[#This Row],[寬]]</f>
        <v>0</v>
      </c>
      <c r="E455">
        <f ca="1">表格15[[#This Row],[厚]]</f>
        <v>18</v>
      </c>
      <c r="F455">
        <f ca="1">表格15[[#This Row],[生產
數量]]</f>
        <v>0</v>
      </c>
      <c r="G455">
        <f ca="1">表格15[[#This Row],[板材
色號]]</f>
        <v>0</v>
      </c>
      <c r="H455" t="str">
        <f ca="1">表格15[[#This Row],[板材
名稱]]</f>
        <v/>
      </c>
      <c r="I455" s="410">
        <f ca="1">表格15[[#This Row],[板材
才數]]</f>
        <v>0</v>
      </c>
    </row>
    <row r="456" spans="1:9" x14ac:dyDescent="0.25">
      <c r="A456">
        <f>表格15[[#This Row],[專案編號]]</f>
        <v>16005</v>
      </c>
      <c r="B456" t="str">
        <f ca="1">表格15[[#This Row],[產品名稱]]</f>
        <v>背板</v>
      </c>
      <c r="C456">
        <f ca="1">表格15[[#This Row],[長]]</f>
        <v>-22</v>
      </c>
      <c r="D456">
        <f ca="1">表格15[[#This Row],[寬]]</f>
        <v>-22</v>
      </c>
      <c r="E456">
        <f ca="1">表格15[[#This Row],[厚]]</f>
        <v>4</v>
      </c>
      <c r="F456">
        <f ca="1">表格15[[#This Row],[生產
數量]]</f>
        <v>0</v>
      </c>
      <c r="G456">
        <f ca="1">表格15[[#This Row],[板材
色號]]</f>
        <v>0</v>
      </c>
      <c r="H456" t="str">
        <f ca="1">表格15[[#This Row],[板材
名稱]]</f>
        <v/>
      </c>
      <c r="I456" s="410">
        <f ca="1">表格15[[#This Row],[板材
才數]]</f>
        <v>0</v>
      </c>
    </row>
    <row r="457" spans="1:9" x14ac:dyDescent="0.25">
      <c r="A457">
        <f>表格15[[#This Row],[專案編號]]</f>
        <v>16006</v>
      </c>
      <c r="B457" t="str">
        <f ca="1">表格15[[#This Row],[產品名稱]]</f>
        <v>背拉桿</v>
      </c>
      <c r="C457">
        <f ca="1">表格15[[#This Row],[長]]</f>
        <v>-36</v>
      </c>
      <c r="D457">
        <f ca="1">表格15[[#This Row],[寬]]</f>
        <v>120</v>
      </c>
      <c r="E457">
        <f ca="1">表格15[[#This Row],[厚]]</f>
        <v>18</v>
      </c>
      <c r="F457">
        <f ca="1">表格15[[#This Row],[生產
數量]]</f>
        <v>0</v>
      </c>
      <c r="G457">
        <f ca="1">表格15[[#This Row],[板材
色號]]</f>
        <v>0</v>
      </c>
      <c r="H457" t="str">
        <f ca="1">表格15[[#This Row],[板材
名稱]]</f>
        <v/>
      </c>
      <c r="I457" s="410">
        <f ca="1">表格15[[#This Row],[板材
才數]]</f>
        <v>0</v>
      </c>
    </row>
    <row r="458" spans="1:9" x14ac:dyDescent="0.25">
      <c r="A458">
        <f>表格15[[#This Row],[專案編號]]</f>
        <v>16007</v>
      </c>
      <c r="B458" t="str">
        <f ca="1">表格15[[#This Row],[產品名稱]]</f>
        <v>中立板</v>
      </c>
      <c r="C458">
        <f ca="1">表格15[[#This Row],[長]]</f>
        <v>-36</v>
      </c>
      <c r="D458">
        <f ca="1">表格15[[#This Row],[寬]]</f>
        <v>-22</v>
      </c>
      <c r="E458">
        <f ca="1">表格15[[#This Row],[厚]]</f>
        <v>18</v>
      </c>
      <c r="F458">
        <f ca="1">表格15[[#This Row],[生產
數量]]</f>
        <v>0</v>
      </c>
      <c r="G458">
        <f ca="1">表格15[[#This Row],[板材
色號]]</f>
        <v>0</v>
      </c>
      <c r="H458" t="str">
        <f ca="1">表格15[[#This Row],[板材
名稱]]</f>
        <v/>
      </c>
      <c r="I458" s="410">
        <f ca="1">表格15[[#This Row],[板材
才數]]</f>
        <v>0</v>
      </c>
    </row>
    <row r="459" spans="1:9" x14ac:dyDescent="0.25">
      <c r="A459">
        <f>表格15[[#This Row],[專案編號]]</f>
        <v>16008</v>
      </c>
      <c r="B459" t="str">
        <f ca="1">表格15[[#This Row],[產品名稱]]</f>
        <v>活隔</v>
      </c>
      <c r="C459">
        <f ca="1">表格15[[#This Row],[長]]</f>
        <v>0</v>
      </c>
      <c r="D459">
        <f ca="1">表格15[[#This Row],[寬]]</f>
        <v>-32</v>
      </c>
      <c r="E459">
        <f ca="1">表格15[[#This Row],[厚]]</f>
        <v>18</v>
      </c>
      <c r="F459">
        <f ca="1">表格15[[#This Row],[生產
數量]]</f>
        <v>0</v>
      </c>
      <c r="G459">
        <f ca="1">表格15[[#This Row],[板材
色號]]</f>
        <v>0</v>
      </c>
      <c r="H459" t="str">
        <f ca="1">表格15[[#This Row],[板材
名稱]]</f>
        <v/>
      </c>
      <c r="I459" s="410">
        <f ca="1">表格15[[#This Row],[板材
才數]]</f>
        <v>0</v>
      </c>
    </row>
    <row r="460" spans="1:9" x14ac:dyDescent="0.25">
      <c r="A460">
        <f>表格15[[#This Row],[專案編號]]</f>
        <v>16009</v>
      </c>
      <c r="B460" t="str">
        <f ca="1">表格15[[#This Row],[產品名稱]]</f>
        <v>固隔</v>
      </c>
      <c r="C460">
        <f ca="1">表格15[[#This Row],[長]]</f>
        <v>0</v>
      </c>
      <c r="D460">
        <f ca="1">表格15[[#This Row],[寬]]</f>
        <v>-22</v>
      </c>
      <c r="E460">
        <f ca="1">表格15[[#This Row],[厚]]</f>
        <v>18</v>
      </c>
      <c r="F460">
        <f ca="1">表格15[[#This Row],[生產
數量]]</f>
        <v>0</v>
      </c>
      <c r="G460">
        <f ca="1">表格15[[#This Row],[板材
色號]]</f>
        <v>0</v>
      </c>
      <c r="H460" t="str">
        <f ca="1">表格15[[#This Row],[板材
名稱]]</f>
        <v/>
      </c>
      <c r="I460" s="410">
        <f ca="1">表格15[[#This Row],[板材
才數]]</f>
        <v>0</v>
      </c>
    </row>
    <row r="461" spans="1:9" x14ac:dyDescent="0.25">
      <c r="A461">
        <f>表格15[[#This Row],[專案編號]]</f>
        <v>16010</v>
      </c>
      <c r="B461" t="str">
        <f ca="1">表格15[[#This Row],[產品名稱]]</f>
        <v>左門板</v>
      </c>
      <c r="C461">
        <f ca="1">表格15[[#This Row],[長]]</f>
        <v>0</v>
      </c>
      <c r="D461">
        <f ca="1">表格15[[#This Row],[寬]]</f>
        <v>-4</v>
      </c>
      <c r="E461">
        <f ca="1">表格15[[#This Row],[厚]]</f>
        <v>18</v>
      </c>
      <c r="F461">
        <f ca="1">表格15[[#This Row],[生產
數量]]</f>
        <v>0</v>
      </c>
      <c r="G461">
        <f ca="1">表格15[[#This Row],[板材
色號]]</f>
        <v>0</v>
      </c>
      <c r="H461" t="str">
        <f ca="1">表格15[[#This Row],[板材
名稱]]</f>
        <v/>
      </c>
      <c r="I461" s="410">
        <f ca="1">表格15[[#This Row],[板材
才數]]</f>
        <v>0</v>
      </c>
    </row>
    <row r="462" spans="1:9" x14ac:dyDescent="0.25">
      <c r="A462">
        <f>表格15[[#This Row],[專案編號]]</f>
        <v>16011</v>
      </c>
      <c r="B462" t="str">
        <f ca="1">表格15[[#This Row],[產品名稱]]</f>
        <v>右門板</v>
      </c>
      <c r="C462">
        <f ca="1">表格15[[#This Row],[長]]</f>
        <v>0</v>
      </c>
      <c r="D462">
        <f ca="1">表格15[[#This Row],[寬]]</f>
        <v>-4</v>
      </c>
      <c r="E462">
        <f ca="1">表格15[[#This Row],[厚]]</f>
        <v>18</v>
      </c>
      <c r="F462">
        <f ca="1">表格15[[#This Row],[生產
數量]]</f>
        <v>0</v>
      </c>
      <c r="G462">
        <f ca="1">表格15[[#This Row],[板材
色號]]</f>
        <v>0</v>
      </c>
      <c r="H462" t="str">
        <f ca="1">表格15[[#This Row],[板材
名稱]]</f>
        <v/>
      </c>
      <c r="I462" s="410">
        <f ca="1">表格15[[#This Row],[板材
才數]]</f>
        <v>0</v>
      </c>
    </row>
    <row r="463" spans="1:9" x14ac:dyDescent="0.25">
      <c r="A463">
        <f>表格15[[#This Row],[專案編號]]</f>
        <v>16012</v>
      </c>
      <c r="B463">
        <f ca="1">表格15[[#This Row],[產品名稱]]</f>
        <v>0</v>
      </c>
      <c r="C463">
        <f ca="1">表格15[[#This Row],[長]]</f>
        <v>0</v>
      </c>
      <c r="D463">
        <f ca="1">表格15[[#This Row],[寬]]</f>
        <v>0</v>
      </c>
      <c r="E463">
        <f ca="1">表格15[[#This Row],[厚]]</f>
        <v>0</v>
      </c>
      <c r="F463">
        <f ca="1">表格15[[#This Row],[生產
數量]]</f>
        <v>0</v>
      </c>
      <c r="G463">
        <f ca="1">表格15[[#This Row],[板材
色號]]</f>
        <v>0</v>
      </c>
      <c r="H463" t="str">
        <f ca="1">表格15[[#This Row],[板材
名稱]]</f>
        <v/>
      </c>
      <c r="I463" s="410">
        <f ca="1">表格15[[#This Row],[板材
才數]]</f>
        <v>0</v>
      </c>
    </row>
    <row r="464" spans="1:9" x14ac:dyDescent="0.25">
      <c r="A464">
        <f>表格15[[#This Row],[專案編號]]</f>
        <v>16013</v>
      </c>
      <c r="B464">
        <f ca="1">表格15[[#This Row],[產品名稱]]</f>
        <v>0</v>
      </c>
      <c r="C464">
        <f ca="1">表格15[[#This Row],[長]]</f>
        <v>0</v>
      </c>
      <c r="D464">
        <f ca="1">表格15[[#This Row],[寬]]</f>
        <v>0</v>
      </c>
      <c r="E464">
        <f ca="1">表格15[[#This Row],[厚]]</f>
        <v>0</v>
      </c>
      <c r="F464">
        <f ca="1">表格15[[#This Row],[生產
數量]]</f>
        <v>0</v>
      </c>
      <c r="G464">
        <f ca="1">表格15[[#This Row],[板材
色號]]</f>
        <v>0</v>
      </c>
      <c r="H464" t="str">
        <f ca="1">表格15[[#This Row],[板材
名稱]]</f>
        <v/>
      </c>
      <c r="I464" s="410">
        <f ca="1">表格15[[#This Row],[板材
才數]]</f>
        <v>0</v>
      </c>
    </row>
    <row r="465" spans="1:9" x14ac:dyDescent="0.25">
      <c r="A465">
        <f>表格15[[#This Row],[專案編號]]</f>
        <v>16014</v>
      </c>
      <c r="B465">
        <f ca="1">表格15[[#This Row],[產品名稱]]</f>
        <v>0</v>
      </c>
      <c r="C465">
        <f ca="1">表格15[[#This Row],[長]]</f>
        <v>0</v>
      </c>
      <c r="D465">
        <f ca="1">表格15[[#This Row],[寬]]</f>
        <v>0</v>
      </c>
      <c r="E465">
        <f ca="1">表格15[[#This Row],[厚]]</f>
        <v>0</v>
      </c>
      <c r="F465">
        <f ca="1">表格15[[#This Row],[生產
數量]]</f>
        <v>0</v>
      </c>
      <c r="G465">
        <f ca="1">表格15[[#This Row],[板材
色號]]</f>
        <v>0</v>
      </c>
      <c r="H465" t="str">
        <f ca="1">表格15[[#This Row],[板材
名稱]]</f>
        <v/>
      </c>
      <c r="I465" s="410">
        <f ca="1">表格15[[#This Row],[板材
才數]]</f>
        <v>0</v>
      </c>
    </row>
    <row r="466" spans="1:9" x14ac:dyDescent="0.25">
      <c r="A466">
        <f>表格15[[#This Row],[專案編號]]</f>
        <v>16015</v>
      </c>
      <c r="B466">
        <f ca="1">表格15[[#This Row],[產品名稱]]</f>
        <v>0</v>
      </c>
      <c r="C466">
        <f ca="1">表格15[[#This Row],[長]]</f>
        <v>0</v>
      </c>
      <c r="D466">
        <f ca="1">表格15[[#This Row],[寬]]</f>
        <v>0</v>
      </c>
      <c r="E466">
        <f ca="1">表格15[[#This Row],[厚]]</f>
        <v>0</v>
      </c>
      <c r="F466">
        <f ca="1">表格15[[#This Row],[生產
數量]]</f>
        <v>0</v>
      </c>
      <c r="G466">
        <f ca="1">表格15[[#This Row],[板材
色號]]</f>
        <v>0</v>
      </c>
      <c r="H466" t="str">
        <f ca="1">表格15[[#This Row],[板材
名稱]]</f>
        <v/>
      </c>
      <c r="I466" s="410">
        <f ca="1">表格15[[#This Row],[板材
才數]]</f>
        <v>0</v>
      </c>
    </row>
    <row r="467" spans="1:9" x14ac:dyDescent="0.25">
      <c r="A467">
        <f>表格15[[#This Row],[專案編號]]</f>
        <v>16016</v>
      </c>
      <c r="B467">
        <f ca="1">表格15[[#This Row],[產品名稱]]</f>
        <v>0</v>
      </c>
      <c r="C467">
        <f ca="1">表格15[[#This Row],[長]]</f>
        <v>0</v>
      </c>
      <c r="D467">
        <f ca="1">表格15[[#This Row],[寬]]</f>
        <v>0</v>
      </c>
      <c r="E467">
        <f ca="1">表格15[[#This Row],[厚]]</f>
        <v>0</v>
      </c>
      <c r="F467">
        <f ca="1">表格15[[#This Row],[生產
數量]]</f>
        <v>0</v>
      </c>
      <c r="G467">
        <f ca="1">表格15[[#This Row],[板材
色號]]</f>
        <v>0</v>
      </c>
      <c r="H467" t="str">
        <f ca="1">表格15[[#This Row],[板材
名稱]]</f>
        <v/>
      </c>
      <c r="I467" s="410">
        <f ca="1">表格15[[#This Row],[板材
才數]]</f>
        <v>0</v>
      </c>
    </row>
    <row r="468" spans="1:9" x14ac:dyDescent="0.25">
      <c r="A468">
        <f>表格15[[#This Row],[專案編號]]</f>
        <v>16017</v>
      </c>
      <c r="B468">
        <f ca="1">表格15[[#This Row],[產品名稱]]</f>
        <v>0</v>
      </c>
      <c r="C468">
        <f ca="1">表格15[[#This Row],[長]]</f>
        <v>0</v>
      </c>
      <c r="D468">
        <f ca="1">表格15[[#This Row],[寬]]</f>
        <v>0</v>
      </c>
      <c r="E468">
        <f ca="1">表格15[[#This Row],[厚]]</f>
        <v>0</v>
      </c>
      <c r="F468">
        <f ca="1">表格15[[#This Row],[生產
數量]]</f>
        <v>0</v>
      </c>
      <c r="G468">
        <f ca="1">表格15[[#This Row],[板材
色號]]</f>
        <v>0</v>
      </c>
      <c r="H468" t="str">
        <f ca="1">表格15[[#This Row],[板材
名稱]]</f>
        <v/>
      </c>
      <c r="I468" s="410">
        <f ca="1">表格15[[#This Row],[板材
才數]]</f>
        <v>0</v>
      </c>
    </row>
    <row r="469" spans="1:9" x14ac:dyDescent="0.25">
      <c r="A469">
        <f>表格15[[#This Row],[專案編號]]</f>
        <v>16018</v>
      </c>
      <c r="B469">
        <f ca="1">表格15[[#This Row],[產品名稱]]</f>
        <v>0</v>
      </c>
      <c r="C469">
        <f ca="1">表格15[[#This Row],[長]]</f>
        <v>0</v>
      </c>
      <c r="D469">
        <f ca="1">表格15[[#This Row],[寬]]</f>
        <v>0</v>
      </c>
      <c r="E469">
        <f ca="1">表格15[[#This Row],[厚]]</f>
        <v>0</v>
      </c>
      <c r="F469">
        <f ca="1">表格15[[#This Row],[生產
數量]]</f>
        <v>0</v>
      </c>
      <c r="G469">
        <f ca="1">表格15[[#This Row],[板材
色號]]</f>
        <v>0</v>
      </c>
      <c r="H469" t="str">
        <f ca="1">表格15[[#This Row],[板材
名稱]]</f>
        <v/>
      </c>
      <c r="I469" s="410">
        <f ca="1">表格15[[#This Row],[板材
才數]]</f>
        <v>0</v>
      </c>
    </row>
    <row r="470" spans="1:9" x14ac:dyDescent="0.25">
      <c r="A470">
        <f>表格15[[#This Row],[專案編號]]</f>
        <v>16019</v>
      </c>
      <c r="B470">
        <f ca="1">表格15[[#This Row],[產品名稱]]</f>
        <v>0</v>
      </c>
      <c r="C470">
        <f ca="1">表格15[[#This Row],[長]]</f>
        <v>0</v>
      </c>
      <c r="D470">
        <f ca="1">表格15[[#This Row],[寬]]</f>
        <v>0</v>
      </c>
      <c r="E470">
        <f ca="1">表格15[[#This Row],[厚]]</f>
        <v>0</v>
      </c>
      <c r="F470">
        <f ca="1">表格15[[#This Row],[生產
數量]]</f>
        <v>0</v>
      </c>
      <c r="G470">
        <f ca="1">表格15[[#This Row],[板材
色號]]</f>
        <v>0</v>
      </c>
      <c r="H470" t="str">
        <f ca="1">表格15[[#This Row],[板材
名稱]]</f>
        <v/>
      </c>
      <c r="I470" s="410">
        <f ca="1">表格15[[#This Row],[板材
才數]]</f>
        <v>0</v>
      </c>
    </row>
    <row r="471" spans="1:9" x14ac:dyDescent="0.25">
      <c r="A471">
        <f>表格15[[#This Row],[專案編號]]</f>
        <v>16020</v>
      </c>
      <c r="B471">
        <f ca="1">表格15[[#This Row],[產品名稱]]</f>
        <v>0</v>
      </c>
      <c r="C471">
        <f ca="1">表格15[[#This Row],[長]]</f>
        <v>0</v>
      </c>
      <c r="D471">
        <f ca="1">表格15[[#This Row],[寬]]</f>
        <v>0</v>
      </c>
      <c r="E471">
        <f ca="1">表格15[[#This Row],[厚]]</f>
        <v>0</v>
      </c>
      <c r="F471">
        <f ca="1">表格15[[#This Row],[生產
數量]]</f>
        <v>0</v>
      </c>
      <c r="G471">
        <f ca="1">表格15[[#This Row],[板材
色號]]</f>
        <v>0</v>
      </c>
      <c r="H471" t="str">
        <f ca="1">表格15[[#This Row],[板材
名稱]]</f>
        <v/>
      </c>
      <c r="I471" s="410">
        <f ca="1">表格15[[#This Row],[板材
才數]]</f>
        <v>0</v>
      </c>
    </row>
    <row r="472" spans="1:9" x14ac:dyDescent="0.25">
      <c r="A472">
        <f>表格15[[#This Row],[專案編號]]</f>
        <v>16021</v>
      </c>
      <c r="B472">
        <f ca="1">表格15[[#This Row],[產品名稱]]</f>
        <v>0</v>
      </c>
      <c r="C472">
        <f ca="1">表格15[[#This Row],[長]]</f>
        <v>0</v>
      </c>
      <c r="D472">
        <f ca="1">表格15[[#This Row],[寬]]</f>
        <v>0</v>
      </c>
      <c r="E472">
        <f ca="1">表格15[[#This Row],[厚]]</f>
        <v>0</v>
      </c>
      <c r="F472">
        <f ca="1">表格15[[#This Row],[生產
數量]]</f>
        <v>0</v>
      </c>
      <c r="G472">
        <f ca="1">表格15[[#This Row],[板材
色號]]</f>
        <v>0</v>
      </c>
      <c r="H472" t="str">
        <f ca="1">表格15[[#This Row],[板材
名稱]]</f>
        <v/>
      </c>
      <c r="I472" s="410">
        <f ca="1">表格15[[#This Row],[板材
才數]]</f>
        <v>0</v>
      </c>
    </row>
    <row r="473" spans="1:9" x14ac:dyDescent="0.25">
      <c r="A473">
        <f>表格15[[#This Row],[專案編號]]</f>
        <v>16022</v>
      </c>
      <c r="B473">
        <f ca="1">表格15[[#This Row],[產品名稱]]</f>
        <v>0</v>
      </c>
      <c r="C473">
        <f ca="1">表格15[[#This Row],[長]]</f>
        <v>0</v>
      </c>
      <c r="D473">
        <f ca="1">表格15[[#This Row],[寬]]</f>
        <v>0</v>
      </c>
      <c r="E473">
        <f ca="1">表格15[[#This Row],[厚]]</f>
        <v>0</v>
      </c>
      <c r="F473">
        <f ca="1">表格15[[#This Row],[生產
數量]]</f>
        <v>0</v>
      </c>
      <c r="G473">
        <f ca="1">表格15[[#This Row],[板材
色號]]</f>
        <v>0</v>
      </c>
      <c r="H473" t="str">
        <f ca="1">表格15[[#This Row],[板材
名稱]]</f>
        <v/>
      </c>
      <c r="I473" s="410">
        <f ca="1">表格15[[#This Row],[板材
才數]]</f>
        <v>0</v>
      </c>
    </row>
    <row r="474" spans="1:9" x14ac:dyDescent="0.25">
      <c r="A474">
        <f>表格15[[#This Row],[專案編號]]</f>
        <v>16023</v>
      </c>
      <c r="B474">
        <f ca="1">表格15[[#This Row],[產品名稱]]</f>
        <v>0</v>
      </c>
      <c r="C474">
        <f ca="1">表格15[[#This Row],[長]]</f>
        <v>0</v>
      </c>
      <c r="D474">
        <f ca="1">表格15[[#This Row],[寬]]</f>
        <v>0</v>
      </c>
      <c r="E474">
        <f ca="1">表格15[[#This Row],[厚]]</f>
        <v>0</v>
      </c>
      <c r="F474">
        <f ca="1">表格15[[#This Row],[生產
數量]]</f>
        <v>0</v>
      </c>
      <c r="G474">
        <f ca="1">表格15[[#This Row],[板材
色號]]</f>
        <v>0</v>
      </c>
      <c r="H474" t="str">
        <f ca="1">表格15[[#This Row],[板材
名稱]]</f>
        <v/>
      </c>
      <c r="I474" s="410">
        <f ca="1">表格15[[#This Row],[板材
才數]]</f>
        <v>0</v>
      </c>
    </row>
    <row r="475" spans="1:9" x14ac:dyDescent="0.25">
      <c r="A475">
        <f>表格15[[#This Row],[專案編號]]</f>
        <v>16024</v>
      </c>
      <c r="B475">
        <f ca="1">表格15[[#This Row],[產品名稱]]</f>
        <v>0</v>
      </c>
      <c r="C475">
        <f ca="1">表格15[[#This Row],[長]]</f>
        <v>0</v>
      </c>
      <c r="D475">
        <f ca="1">表格15[[#This Row],[寬]]</f>
        <v>0</v>
      </c>
      <c r="E475">
        <f ca="1">表格15[[#This Row],[厚]]</f>
        <v>0</v>
      </c>
      <c r="F475">
        <f ca="1">表格15[[#This Row],[生產
數量]]</f>
        <v>0</v>
      </c>
      <c r="G475">
        <f ca="1">表格15[[#This Row],[板材
色號]]</f>
        <v>0</v>
      </c>
      <c r="H475" t="str">
        <f ca="1">表格15[[#This Row],[板材
名稱]]</f>
        <v/>
      </c>
      <c r="I475" s="410">
        <f ca="1">表格15[[#This Row],[板材
才數]]</f>
        <v>0</v>
      </c>
    </row>
    <row r="476" spans="1:9" x14ac:dyDescent="0.25">
      <c r="A476">
        <f>表格15[[#This Row],[專案編號]]</f>
        <v>16025</v>
      </c>
      <c r="B476">
        <f ca="1">表格15[[#This Row],[產品名稱]]</f>
        <v>0</v>
      </c>
      <c r="C476">
        <f ca="1">表格15[[#This Row],[長]]</f>
        <v>0</v>
      </c>
      <c r="D476">
        <f ca="1">表格15[[#This Row],[寬]]</f>
        <v>0</v>
      </c>
      <c r="E476">
        <f ca="1">表格15[[#This Row],[厚]]</f>
        <v>0</v>
      </c>
      <c r="F476">
        <f ca="1">表格15[[#This Row],[生產
數量]]</f>
        <v>0</v>
      </c>
      <c r="G476">
        <f ca="1">表格15[[#This Row],[板材
色號]]</f>
        <v>0</v>
      </c>
      <c r="H476" t="str">
        <f ca="1">表格15[[#This Row],[板材
名稱]]</f>
        <v/>
      </c>
      <c r="I476" s="410">
        <f ca="1">表格15[[#This Row],[板材
才數]]</f>
        <v>0</v>
      </c>
    </row>
    <row r="477" spans="1:9" x14ac:dyDescent="0.25">
      <c r="A477">
        <f>表格15[[#This Row],[專案編號]]</f>
        <v>16026</v>
      </c>
      <c r="B477">
        <f ca="1">表格15[[#This Row],[產品名稱]]</f>
        <v>0</v>
      </c>
      <c r="C477">
        <f ca="1">表格15[[#This Row],[長]]</f>
        <v>0</v>
      </c>
      <c r="D477">
        <f ca="1">表格15[[#This Row],[寬]]</f>
        <v>0</v>
      </c>
      <c r="E477">
        <f ca="1">表格15[[#This Row],[厚]]</f>
        <v>0</v>
      </c>
      <c r="F477">
        <f ca="1">表格15[[#This Row],[生產
數量]]</f>
        <v>0</v>
      </c>
      <c r="G477">
        <f ca="1">表格15[[#This Row],[板材
色號]]</f>
        <v>0</v>
      </c>
      <c r="H477" t="str">
        <f ca="1">表格15[[#This Row],[板材
名稱]]</f>
        <v/>
      </c>
      <c r="I477" s="410">
        <f ca="1">表格15[[#This Row],[板材
才數]]</f>
        <v>0</v>
      </c>
    </row>
    <row r="478" spans="1:9" x14ac:dyDescent="0.25">
      <c r="A478">
        <f>表格15[[#This Row],[專案編號]]</f>
        <v>16027</v>
      </c>
      <c r="B478">
        <f ca="1">表格15[[#This Row],[產品名稱]]</f>
        <v>0</v>
      </c>
      <c r="C478">
        <f ca="1">表格15[[#This Row],[長]]</f>
        <v>0</v>
      </c>
      <c r="D478">
        <f ca="1">表格15[[#This Row],[寬]]</f>
        <v>0</v>
      </c>
      <c r="E478">
        <f ca="1">表格15[[#This Row],[厚]]</f>
        <v>0</v>
      </c>
      <c r="F478">
        <f ca="1">表格15[[#This Row],[生產
數量]]</f>
        <v>0</v>
      </c>
      <c r="G478">
        <f ca="1">表格15[[#This Row],[板材
色號]]</f>
        <v>0</v>
      </c>
      <c r="H478" t="str">
        <f ca="1">表格15[[#This Row],[板材
名稱]]</f>
        <v/>
      </c>
      <c r="I478" s="410">
        <f ca="1">表格15[[#This Row],[板材
才數]]</f>
        <v>0</v>
      </c>
    </row>
    <row r="479" spans="1:9" x14ac:dyDescent="0.25">
      <c r="A479">
        <f>表格15[[#This Row],[專案編號]]</f>
        <v>16028</v>
      </c>
      <c r="B479">
        <f ca="1">表格15[[#This Row],[產品名稱]]</f>
        <v>0</v>
      </c>
      <c r="C479">
        <f ca="1">表格15[[#This Row],[長]]</f>
        <v>0</v>
      </c>
      <c r="D479">
        <f ca="1">表格15[[#This Row],[寬]]</f>
        <v>0</v>
      </c>
      <c r="E479">
        <f ca="1">表格15[[#This Row],[厚]]</f>
        <v>0</v>
      </c>
      <c r="F479">
        <f ca="1">表格15[[#This Row],[生產
數量]]</f>
        <v>0</v>
      </c>
      <c r="G479">
        <f ca="1">表格15[[#This Row],[板材
色號]]</f>
        <v>0</v>
      </c>
      <c r="H479" t="str">
        <f ca="1">表格15[[#This Row],[板材
名稱]]</f>
        <v/>
      </c>
      <c r="I479" s="410">
        <f ca="1">表格15[[#This Row],[板材
才數]]</f>
        <v>0</v>
      </c>
    </row>
    <row r="480" spans="1:9" x14ac:dyDescent="0.25">
      <c r="A480">
        <f>表格15[[#This Row],[專案編號]]</f>
        <v>16029</v>
      </c>
      <c r="B480">
        <f ca="1">表格15[[#This Row],[產品名稱]]</f>
        <v>0</v>
      </c>
      <c r="C480">
        <f ca="1">表格15[[#This Row],[長]]</f>
        <v>0</v>
      </c>
      <c r="D480">
        <f ca="1">表格15[[#This Row],[寬]]</f>
        <v>0</v>
      </c>
      <c r="E480">
        <f ca="1">表格15[[#This Row],[厚]]</f>
        <v>0</v>
      </c>
      <c r="F480">
        <f ca="1">表格15[[#This Row],[生產
數量]]</f>
        <v>0</v>
      </c>
      <c r="G480">
        <f ca="1">表格15[[#This Row],[板材
色號]]</f>
        <v>0</v>
      </c>
      <c r="H480" t="str">
        <f ca="1">表格15[[#This Row],[板材
名稱]]</f>
        <v/>
      </c>
      <c r="I480" s="410">
        <f ca="1">表格15[[#This Row],[板材
才數]]</f>
        <v>0</v>
      </c>
    </row>
    <row r="481" spans="1:9" x14ac:dyDescent="0.25">
      <c r="A481">
        <f>表格15[[#This Row],[專案編號]]</f>
        <v>16030</v>
      </c>
      <c r="B481">
        <f ca="1">表格15[[#This Row],[產品名稱]]</f>
        <v>0</v>
      </c>
      <c r="C481">
        <f ca="1">表格15[[#This Row],[長]]</f>
        <v>0</v>
      </c>
      <c r="D481">
        <f ca="1">表格15[[#This Row],[寬]]</f>
        <v>0</v>
      </c>
      <c r="E481">
        <f ca="1">表格15[[#This Row],[厚]]</f>
        <v>0</v>
      </c>
      <c r="F481">
        <f ca="1">表格15[[#This Row],[生產
數量]]</f>
        <v>0</v>
      </c>
      <c r="G481">
        <f ca="1">表格15[[#This Row],[板材
色號]]</f>
        <v>0</v>
      </c>
      <c r="H481" t="str">
        <f ca="1">表格15[[#This Row],[板材
名稱]]</f>
        <v/>
      </c>
      <c r="I481" s="410">
        <f ca="1">表格15[[#This Row],[板材
才數]]</f>
        <v>0</v>
      </c>
    </row>
    <row r="482" spans="1:9" x14ac:dyDescent="0.25">
      <c r="A482">
        <f>表格15[[#This Row],[專案編號]]</f>
        <v>17001</v>
      </c>
      <c r="B482" t="str">
        <f ca="1">表格15[[#This Row],[產品名稱]]</f>
        <v>頂板</v>
      </c>
      <c r="C482">
        <f ca="1">表格15[[#This Row],[長]]</f>
        <v>-36</v>
      </c>
      <c r="D482">
        <f ca="1">表格15[[#This Row],[寬]]</f>
        <v>0</v>
      </c>
      <c r="E482">
        <f ca="1">表格15[[#This Row],[厚]]</f>
        <v>18</v>
      </c>
      <c r="F482">
        <f ca="1">表格15[[#This Row],[生產
數量]]</f>
        <v>0</v>
      </c>
      <c r="G482">
        <f ca="1">表格15[[#This Row],[板材
色號]]</f>
        <v>0</v>
      </c>
      <c r="H482" t="str">
        <f ca="1">表格15[[#This Row],[板材
名稱]]</f>
        <v/>
      </c>
      <c r="I482" s="410">
        <f ca="1">表格15[[#This Row],[板材
才數]]</f>
        <v>0</v>
      </c>
    </row>
    <row r="483" spans="1:9" x14ac:dyDescent="0.25">
      <c r="A483">
        <f>表格15[[#This Row],[專案編號]]</f>
        <v>17002</v>
      </c>
      <c r="B483" t="str">
        <f ca="1">表格15[[#This Row],[產品名稱]]</f>
        <v>底板</v>
      </c>
      <c r="C483">
        <f ca="1">表格15[[#This Row],[長]]</f>
        <v>-36</v>
      </c>
      <c r="D483">
        <f ca="1">表格15[[#This Row],[寬]]</f>
        <v>0</v>
      </c>
      <c r="E483">
        <f ca="1">表格15[[#This Row],[厚]]</f>
        <v>18</v>
      </c>
      <c r="F483">
        <f ca="1">表格15[[#This Row],[生產
數量]]</f>
        <v>0</v>
      </c>
      <c r="G483">
        <f ca="1">表格15[[#This Row],[板材
色號]]</f>
        <v>0</v>
      </c>
      <c r="H483" t="str">
        <f ca="1">表格15[[#This Row],[板材
名稱]]</f>
        <v/>
      </c>
      <c r="I483" s="410">
        <f ca="1">表格15[[#This Row],[板材
才數]]</f>
        <v>0</v>
      </c>
    </row>
    <row r="484" spans="1:9" x14ac:dyDescent="0.25">
      <c r="A484">
        <f>表格15[[#This Row],[專案編號]]</f>
        <v>17003</v>
      </c>
      <c r="B484" t="str">
        <f ca="1">表格15[[#This Row],[產品名稱]]</f>
        <v>左側板</v>
      </c>
      <c r="C484">
        <f ca="1">表格15[[#This Row],[長]]</f>
        <v>0</v>
      </c>
      <c r="D484">
        <f ca="1">表格15[[#This Row],[寬]]</f>
        <v>0</v>
      </c>
      <c r="E484">
        <f ca="1">表格15[[#This Row],[厚]]</f>
        <v>18</v>
      </c>
      <c r="F484">
        <f ca="1">表格15[[#This Row],[生產
數量]]</f>
        <v>0</v>
      </c>
      <c r="G484">
        <f ca="1">表格15[[#This Row],[板材
色號]]</f>
        <v>0</v>
      </c>
      <c r="H484" t="str">
        <f ca="1">表格15[[#This Row],[板材
名稱]]</f>
        <v/>
      </c>
      <c r="I484" s="410">
        <f ca="1">表格15[[#This Row],[板材
才數]]</f>
        <v>0</v>
      </c>
    </row>
    <row r="485" spans="1:9" x14ac:dyDescent="0.25">
      <c r="A485">
        <f>表格15[[#This Row],[專案編號]]</f>
        <v>17004</v>
      </c>
      <c r="B485" t="str">
        <f ca="1">表格15[[#This Row],[產品名稱]]</f>
        <v>右側板</v>
      </c>
      <c r="C485">
        <f ca="1">表格15[[#This Row],[長]]</f>
        <v>0</v>
      </c>
      <c r="D485">
        <f ca="1">表格15[[#This Row],[寬]]</f>
        <v>0</v>
      </c>
      <c r="E485">
        <f ca="1">表格15[[#This Row],[厚]]</f>
        <v>18</v>
      </c>
      <c r="F485">
        <f ca="1">表格15[[#This Row],[生產
數量]]</f>
        <v>0</v>
      </c>
      <c r="G485">
        <f ca="1">表格15[[#This Row],[板材
色號]]</f>
        <v>0</v>
      </c>
      <c r="H485" t="str">
        <f ca="1">表格15[[#This Row],[板材
名稱]]</f>
        <v/>
      </c>
      <c r="I485" s="410">
        <f ca="1">表格15[[#This Row],[板材
才數]]</f>
        <v>0</v>
      </c>
    </row>
    <row r="486" spans="1:9" x14ac:dyDescent="0.25">
      <c r="A486">
        <f>表格15[[#This Row],[專案編號]]</f>
        <v>17005</v>
      </c>
      <c r="B486" t="str">
        <f ca="1">表格15[[#This Row],[產品名稱]]</f>
        <v>背板</v>
      </c>
      <c r="C486">
        <f ca="1">表格15[[#This Row],[長]]</f>
        <v>-22</v>
      </c>
      <c r="D486">
        <f ca="1">表格15[[#This Row],[寬]]</f>
        <v>-22</v>
      </c>
      <c r="E486">
        <f ca="1">表格15[[#This Row],[厚]]</f>
        <v>4</v>
      </c>
      <c r="F486">
        <f ca="1">表格15[[#This Row],[生產
數量]]</f>
        <v>0</v>
      </c>
      <c r="G486">
        <f ca="1">表格15[[#This Row],[板材
色號]]</f>
        <v>0</v>
      </c>
      <c r="H486" t="str">
        <f ca="1">表格15[[#This Row],[板材
名稱]]</f>
        <v/>
      </c>
      <c r="I486" s="410">
        <f ca="1">表格15[[#This Row],[板材
才數]]</f>
        <v>0</v>
      </c>
    </row>
    <row r="487" spans="1:9" x14ac:dyDescent="0.25">
      <c r="A487">
        <f>表格15[[#This Row],[專案編號]]</f>
        <v>17006</v>
      </c>
      <c r="B487" t="str">
        <f ca="1">表格15[[#This Row],[產品名稱]]</f>
        <v>背拉桿</v>
      </c>
      <c r="C487">
        <f ca="1">表格15[[#This Row],[長]]</f>
        <v>-36</v>
      </c>
      <c r="D487">
        <f ca="1">表格15[[#This Row],[寬]]</f>
        <v>120</v>
      </c>
      <c r="E487">
        <f ca="1">表格15[[#This Row],[厚]]</f>
        <v>18</v>
      </c>
      <c r="F487">
        <f ca="1">表格15[[#This Row],[生產
數量]]</f>
        <v>0</v>
      </c>
      <c r="G487">
        <f ca="1">表格15[[#This Row],[板材
色號]]</f>
        <v>0</v>
      </c>
      <c r="H487" t="str">
        <f ca="1">表格15[[#This Row],[板材
名稱]]</f>
        <v/>
      </c>
      <c r="I487" s="410">
        <f ca="1">表格15[[#This Row],[板材
才數]]</f>
        <v>0</v>
      </c>
    </row>
    <row r="488" spans="1:9" x14ac:dyDescent="0.25">
      <c r="A488">
        <f>表格15[[#This Row],[專案編號]]</f>
        <v>17007</v>
      </c>
      <c r="B488" t="str">
        <f ca="1">表格15[[#This Row],[產品名稱]]</f>
        <v>中立板</v>
      </c>
      <c r="C488">
        <f ca="1">表格15[[#This Row],[長]]</f>
        <v>-36</v>
      </c>
      <c r="D488">
        <f ca="1">表格15[[#This Row],[寬]]</f>
        <v>-22</v>
      </c>
      <c r="E488">
        <f ca="1">表格15[[#This Row],[厚]]</f>
        <v>18</v>
      </c>
      <c r="F488">
        <f ca="1">表格15[[#This Row],[生產
數量]]</f>
        <v>0</v>
      </c>
      <c r="G488">
        <f ca="1">表格15[[#This Row],[板材
色號]]</f>
        <v>0</v>
      </c>
      <c r="H488" t="str">
        <f ca="1">表格15[[#This Row],[板材
名稱]]</f>
        <v/>
      </c>
      <c r="I488" s="410">
        <f ca="1">表格15[[#This Row],[板材
才數]]</f>
        <v>0</v>
      </c>
    </row>
    <row r="489" spans="1:9" x14ac:dyDescent="0.25">
      <c r="A489">
        <f>表格15[[#This Row],[專案編號]]</f>
        <v>17008</v>
      </c>
      <c r="B489" t="str">
        <f ca="1">表格15[[#This Row],[產品名稱]]</f>
        <v>活隔</v>
      </c>
      <c r="C489">
        <f ca="1">表格15[[#This Row],[長]]</f>
        <v>0</v>
      </c>
      <c r="D489">
        <f ca="1">表格15[[#This Row],[寬]]</f>
        <v>-32</v>
      </c>
      <c r="E489">
        <f ca="1">表格15[[#This Row],[厚]]</f>
        <v>18</v>
      </c>
      <c r="F489">
        <f ca="1">表格15[[#This Row],[生產
數量]]</f>
        <v>0</v>
      </c>
      <c r="G489">
        <f ca="1">表格15[[#This Row],[板材
色號]]</f>
        <v>0</v>
      </c>
      <c r="H489" t="str">
        <f ca="1">表格15[[#This Row],[板材
名稱]]</f>
        <v/>
      </c>
      <c r="I489" s="410">
        <f ca="1">表格15[[#This Row],[板材
才數]]</f>
        <v>0</v>
      </c>
    </row>
    <row r="490" spans="1:9" x14ac:dyDescent="0.25">
      <c r="A490">
        <f>表格15[[#This Row],[專案編號]]</f>
        <v>17009</v>
      </c>
      <c r="B490" t="str">
        <f ca="1">表格15[[#This Row],[產品名稱]]</f>
        <v>固隔</v>
      </c>
      <c r="C490">
        <f ca="1">表格15[[#This Row],[長]]</f>
        <v>0</v>
      </c>
      <c r="D490">
        <f ca="1">表格15[[#This Row],[寬]]</f>
        <v>-22</v>
      </c>
      <c r="E490">
        <f ca="1">表格15[[#This Row],[厚]]</f>
        <v>18</v>
      </c>
      <c r="F490">
        <f ca="1">表格15[[#This Row],[生產
數量]]</f>
        <v>0</v>
      </c>
      <c r="G490">
        <f ca="1">表格15[[#This Row],[板材
色號]]</f>
        <v>0</v>
      </c>
      <c r="H490" t="str">
        <f ca="1">表格15[[#This Row],[板材
名稱]]</f>
        <v/>
      </c>
      <c r="I490" s="410">
        <f ca="1">表格15[[#This Row],[板材
才數]]</f>
        <v>0</v>
      </c>
    </row>
    <row r="491" spans="1:9" x14ac:dyDescent="0.25">
      <c r="A491">
        <f>表格15[[#This Row],[專案編號]]</f>
        <v>17010</v>
      </c>
      <c r="B491" t="str">
        <f ca="1">表格15[[#This Row],[產品名稱]]</f>
        <v>左門板</v>
      </c>
      <c r="C491">
        <f ca="1">表格15[[#This Row],[長]]</f>
        <v>0</v>
      </c>
      <c r="D491">
        <f ca="1">表格15[[#This Row],[寬]]</f>
        <v>-4</v>
      </c>
      <c r="E491">
        <f ca="1">表格15[[#This Row],[厚]]</f>
        <v>18</v>
      </c>
      <c r="F491">
        <f ca="1">表格15[[#This Row],[生產
數量]]</f>
        <v>0</v>
      </c>
      <c r="G491">
        <f ca="1">表格15[[#This Row],[板材
色號]]</f>
        <v>0</v>
      </c>
      <c r="H491" t="str">
        <f ca="1">表格15[[#This Row],[板材
名稱]]</f>
        <v/>
      </c>
      <c r="I491" s="410">
        <f ca="1">表格15[[#This Row],[板材
才數]]</f>
        <v>0</v>
      </c>
    </row>
    <row r="492" spans="1:9" x14ac:dyDescent="0.25">
      <c r="A492">
        <f>表格15[[#This Row],[專案編號]]</f>
        <v>17011</v>
      </c>
      <c r="B492" t="str">
        <f ca="1">表格15[[#This Row],[產品名稱]]</f>
        <v>右門板</v>
      </c>
      <c r="C492">
        <f ca="1">表格15[[#This Row],[長]]</f>
        <v>0</v>
      </c>
      <c r="D492">
        <f ca="1">表格15[[#This Row],[寬]]</f>
        <v>-4</v>
      </c>
      <c r="E492">
        <f ca="1">表格15[[#This Row],[厚]]</f>
        <v>18</v>
      </c>
      <c r="F492">
        <f ca="1">表格15[[#This Row],[生產
數量]]</f>
        <v>0</v>
      </c>
      <c r="G492">
        <f ca="1">表格15[[#This Row],[板材
色號]]</f>
        <v>0</v>
      </c>
      <c r="H492" t="str">
        <f ca="1">表格15[[#This Row],[板材
名稱]]</f>
        <v/>
      </c>
      <c r="I492" s="410">
        <f ca="1">表格15[[#This Row],[板材
才數]]</f>
        <v>0</v>
      </c>
    </row>
    <row r="493" spans="1:9" x14ac:dyDescent="0.25">
      <c r="A493">
        <f>表格15[[#This Row],[專案編號]]</f>
        <v>17012</v>
      </c>
      <c r="B493">
        <f ca="1">表格15[[#This Row],[產品名稱]]</f>
        <v>0</v>
      </c>
      <c r="C493">
        <f ca="1">表格15[[#This Row],[長]]</f>
        <v>0</v>
      </c>
      <c r="D493">
        <f ca="1">表格15[[#This Row],[寬]]</f>
        <v>0</v>
      </c>
      <c r="E493">
        <f ca="1">表格15[[#This Row],[厚]]</f>
        <v>0</v>
      </c>
      <c r="F493">
        <f ca="1">表格15[[#This Row],[生產
數量]]</f>
        <v>0</v>
      </c>
      <c r="G493">
        <f ca="1">表格15[[#This Row],[板材
色號]]</f>
        <v>0</v>
      </c>
      <c r="H493" t="str">
        <f ca="1">表格15[[#This Row],[板材
名稱]]</f>
        <v/>
      </c>
      <c r="I493" s="410">
        <f ca="1">表格15[[#This Row],[板材
才數]]</f>
        <v>0</v>
      </c>
    </row>
    <row r="494" spans="1:9" x14ac:dyDescent="0.25">
      <c r="A494">
        <f>表格15[[#This Row],[專案編號]]</f>
        <v>17013</v>
      </c>
      <c r="B494">
        <f ca="1">表格15[[#This Row],[產品名稱]]</f>
        <v>0</v>
      </c>
      <c r="C494">
        <f ca="1">表格15[[#This Row],[長]]</f>
        <v>0</v>
      </c>
      <c r="D494">
        <f ca="1">表格15[[#This Row],[寬]]</f>
        <v>0</v>
      </c>
      <c r="E494">
        <f ca="1">表格15[[#This Row],[厚]]</f>
        <v>0</v>
      </c>
      <c r="F494">
        <f ca="1">表格15[[#This Row],[生產
數量]]</f>
        <v>0</v>
      </c>
      <c r="G494">
        <f ca="1">表格15[[#This Row],[板材
色號]]</f>
        <v>0</v>
      </c>
      <c r="H494" t="str">
        <f ca="1">表格15[[#This Row],[板材
名稱]]</f>
        <v/>
      </c>
      <c r="I494" s="410">
        <f ca="1">表格15[[#This Row],[板材
才數]]</f>
        <v>0</v>
      </c>
    </row>
    <row r="495" spans="1:9" x14ac:dyDescent="0.25">
      <c r="A495">
        <f>表格15[[#This Row],[專案編號]]</f>
        <v>17014</v>
      </c>
      <c r="B495">
        <f ca="1">表格15[[#This Row],[產品名稱]]</f>
        <v>0</v>
      </c>
      <c r="C495">
        <f ca="1">表格15[[#This Row],[長]]</f>
        <v>0</v>
      </c>
      <c r="D495">
        <f ca="1">表格15[[#This Row],[寬]]</f>
        <v>0</v>
      </c>
      <c r="E495">
        <f ca="1">表格15[[#This Row],[厚]]</f>
        <v>0</v>
      </c>
      <c r="F495">
        <f ca="1">表格15[[#This Row],[生產
數量]]</f>
        <v>0</v>
      </c>
      <c r="G495">
        <f ca="1">表格15[[#This Row],[板材
色號]]</f>
        <v>0</v>
      </c>
      <c r="H495" t="str">
        <f ca="1">表格15[[#This Row],[板材
名稱]]</f>
        <v/>
      </c>
      <c r="I495" s="410">
        <f ca="1">表格15[[#This Row],[板材
才數]]</f>
        <v>0</v>
      </c>
    </row>
    <row r="496" spans="1:9" x14ac:dyDescent="0.25">
      <c r="A496">
        <f>表格15[[#This Row],[專案編號]]</f>
        <v>17015</v>
      </c>
      <c r="B496">
        <f ca="1">表格15[[#This Row],[產品名稱]]</f>
        <v>0</v>
      </c>
      <c r="C496">
        <f ca="1">表格15[[#This Row],[長]]</f>
        <v>0</v>
      </c>
      <c r="D496">
        <f ca="1">表格15[[#This Row],[寬]]</f>
        <v>0</v>
      </c>
      <c r="E496">
        <f ca="1">表格15[[#This Row],[厚]]</f>
        <v>0</v>
      </c>
      <c r="F496">
        <f ca="1">表格15[[#This Row],[生產
數量]]</f>
        <v>0</v>
      </c>
      <c r="G496">
        <f ca="1">表格15[[#This Row],[板材
色號]]</f>
        <v>0</v>
      </c>
      <c r="H496" t="str">
        <f ca="1">表格15[[#This Row],[板材
名稱]]</f>
        <v/>
      </c>
      <c r="I496" s="410">
        <f ca="1">表格15[[#This Row],[板材
才數]]</f>
        <v>0</v>
      </c>
    </row>
    <row r="497" spans="1:9" x14ac:dyDescent="0.25">
      <c r="A497">
        <f>表格15[[#This Row],[專案編號]]</f>
        <v>17016</v>
      </c>
      <c r="B497">
        <f ca="1">表格15[[#This Row],[產品名稱]]</f>
        <v>0</v>
      </c>
      <c r="C497">
        <f ca="1">表格15[[#This Row],[長]]</f>
        <v>0</v>
      </c>
      <c r="D497">
        <f ca="1">表格15[[#This Row],[寬]]</f>
        <v>0</v>
      </c>
      <c r="E497">
        <f ca="1">表格15[[#This Row],[厚]]</f>
        <v>0</v>
      </c>
      <c r="F497">
        <f ca="1">表格15[[#This Row],[生產
數量]]</f>
        <v>0</v>
      </c>
      <c r="G497">
        <f ca="1">表格15[[#This Row],[板材
色號]]</f>
        <v>0</v>
      </c>
      <c r="H497" t="str">
        <f ca="1">表格15[[#This Row],[板材
名稱]]</f>
        <v/>
      </c>
      <c r="I497" s="410">
        <f ca="1">表格15[[#This Row],[板材
才數]]</f>
        <v>0</v>
      </c>
    </row>
    <row r="498" spans="1:9" x14ac:dyDescent="0.25">
      <c r="A498">
        <f>表格15[[#This Row],[專案編號]]</f>
        <v>17017</v>
      </c>
      <c r="B498">
        <f ca="1">表格15[[#This Row],[產品名稱]]</f>
        <v>0</v>
      </c>
      <c r="C498">
        <f ca="1">表格15[[#This Row],[長]]</f>
        <v>0</v>
      </c>
      <c r="D498">
        <f ca="1">表格15[[#This Row],[寬]]</f>
        <v>0</v>
      </c>
      <c r="E498">
        <f ca="1">表格15[[#This Row],[厚]]</f>
        <v>0</v>
      </c>
      <c r="F498">
        <f ca="1">表格15[[#This Row],[生產
數量]]</f>
        <v>0</v>
      </c>
      <c r="G498">
        <f ca="1">表格15[[#This Row],[板材
色號]]</f>
        <v>0</v>
      </c>
      <c r="H498" t="str">
        <f ca="1">表格15[[#This Row],[板材
名稱]]</f>
        <v/>
      </c>
      <c r="I498" s="410">
        <f ca="1">表格15[[#This Row],[板材
才數]]</f>
        <v>0</v>
      </c>
    </row>
    <row r="499" spans="1:9" x14ac:dyDescent="0.25">
      <c r="A499">
        <f>表格15[[#This Row],[專案編號]]</f>
        <v>17018</v>
      </c>
      <c r="B499">
        <f ca="1">表格15[[#This Row],[產品名稱]]</f>
        <v>0</v>
      </c>
      <c r="C499">
        <f ca="1">表格15[[#This Row],[長]]</f>
        <v>0</v>
      </c>
      <c r="D499">
        <f ca="1">表格15[[#This Row],[寬]]</f>
        <v>0</v>
      </c>
      <c r="E499">
        <f ca="1">表格15[[#This Row],[厚]]</f>
        <v>0</v>
      </c>
      <c r="F499">
        <f ca="1">表格15[[#This Row],[生產
數量]]</f>
        <v>0</v>
      </c>
      <c r="G499">
        <f ca="1">表格15[[#This Row],[板材
色號]]</f>
        <v>0</v>
      </c>
      <c r="H499" t="str">
        <f ca="1">表格15[[#This Row],[板材
名稱]]</f>
        <v/>
      </c>
      <c r="I499" s="410">
        <f ca="1">表格15[[#This Row],[板材
才數]]</f>
        <v>0</v>
      </c>
    </row>
    <row r="500" spans="1:9" x14ac:dyDescent="0.25">
      <c r="A500">
        <f>表格15[[#This Row],[專案編號]]</f>
        <v>17019</v>
      </c>
      <c r="B500">
        <f ca="1">表格15[[#This Row],[產品名稱]]</f>
        <v>0</v>
      </c>
      <c r="C500">
        <f ca="1">表格15[[#This Row],[長]]</f>
        <v>0</v>
      </c>
      <c r="D500">
        <f ca="1">表格15[[#This Row],[寬]]</f>
        <v>0</v>
      </c>
      <c r="E500">
        <f ca="1">表格15[[#This Row],[厚]]</f>
        <v>0</v>
      </c>
      <c r="F500">
        <f ca="1">表格15[[#This Row],[生產
數量]]</f>
        <v>0</v>
      </c>
      <c r="G500">
        <f ca="1">表格15[[#This Row],[板材
色號]]</f>
        <v>0</v>
      </c>
      <c r="H500" t="str">
        <f ca="1">表格15[[#This Row],[板材
名稱]]</f>
        <v/>
      </c>
      <c r="I500" s="410">
        <f ca="1">表格15[[#This Row],[板材
才數]]</f>
        <v>0</v>
      </c>
    </row>
    <row r="501" spans="1:9" x14ac:dyDescent="0.25">
      <c r="A501">
        <f>表格15[[#This Row],[專案編號]]</f>
        <v>17020</v>
      </c>
      <c r="B501">
        <f ca="1">表格15[[#This Row],[產品名稱]]</f>
        <v>0</v>
      </c>
      <c r="C501">
        <f ca="1">表格15[[#This Row],[長]]</f>
        <v>0</v>
      </c>
      <c r="D501">
        <f ca="1">表格15[[#This Row],[寬]]</f>
        <v>0</v>
      </c>
      <c r="E501">
        <f ca="1">表格15[[#This Row],[厚]]</f>
        <v>0</v>
      </c>
      <c r="F501">
        <f ca="1">表格15[[#This Row],[生產
數量]]</f>
        <v>0</v>
      </c>
      <c r="G501">
        <f ca="1">表格15[[#This Row],[板材
色號]]</f>
        <v>0</v>
      </c>
      <c r="H501" t="str">
        <f ca="1">表格15[[#This Row],[板材
名稱]]</f>
        <v/>
      </c>
      <c r="I501" s="410">
        <f ca="1">表格15[[#This Row],[板材
才數]]</f>
        <v>0</v>
      </c>
    </row>
    <row r="502" spans="1:9" x14ac:dyDescent="0.25">
      <c r="A502">
        <f>表格15[[#This Row],[專案編號]]</f>
        <v>17021</v>
      </c>
      <c r="B502">
        <f ca="1">表格15[[#This Row],[產品名稱]]</f>
        <v>0</v>
      </c>
      <c r="C502">
        <f ca="1">表格15[[#This Row],[長]]</f>
        <v>0</v>
      </c>
      <c r="D502">
        <f ca="1">表格15[[#This Row],[寬]]</f>
        <v>0</v>
      </c>
      <c r="E502">
        <f ca="1">表格15[[#This Row],[厚]]</f>
        <v>0</v>
      </c>
      <c r="F502">
        <f ca="1">表格15[[#This Row],[生產
數量]]</f>
        <v>0</v>
      </c>
      <c r="G502">
        <f ca="1">表格15[[#This Row],[板材
色號]]</f>
        <v>0</v>
      </c>
      <c r="H502" t="str">
        <f ca="1">表格15[[#This Row],[板材
名稱]]</f>
        <v/>
      </c>
      <c r="I502" s="410">
        <f ca="1">表格15[[#This Row],[板材
才數]]</f>
        <v>0</v>
      </c>
    </row>
    <row r="503" spans="1:9" x14ac:dyDescent="0.25">
      <c r="A503">
        <f>表格15[[#This Row],[專案編號]]</f>
        <v>17022</v>
      </c>
      <c r="B503">
        <f ca="1">表格15[[#This Row],[產品名稱]]</f>
        <v>0</v>
      </c>
      <c r="C503">
        <f ca="1">表格15[[#This Row],[長]]</f>
        <v>0</v>
      </c>
      <c r="D503">
        <f ca="1">表格15[[#This Row],[寬]]</f>
        <v>0</v>
      </c>
      <c r="E503">
        <f ca="1">表格15[[#This Row],[厚]]</f>
        <v>0</v>
      </c>
      <c r="F503">
        <f ca="1">表格15[[#This Row],[生產
數量]]</f>
        <v>0</v>
      </c>
      <c r="G503">
        <f ca="1">表格15[[#This Row],[板材
色號]]</f>
        <v>0</v>
      </c>
      <c r="H503" t="str">
        <f ca="1">表格15[[#This Row],[板材
名稱]]</f>
        <v/>
      </c>
      <c r="I503" s="410">
        <f ca="1">表格15[[#This Row],[板材
才數]]</f>
        <v>0</v>
      </c>
    </row>
    <row r="504" spans="1:9" x14ac:dyDescent="0.25">
      <c r="A504">
        <f>表格15[[#This Row],[專案編號]]</f>
        <v>17023</v>
      </c>
      <c r="B504">
        <f ca="1">表格15[[#This Row],[產品名稱]]</f>
        <v>0</v>
      </c>
      <c r="C504">
        <f ca="1">表格15[[#This Row],[長]]</f>
        <v>0</v>
      </c>
      <c r="D504">
        <f ca="1">表格15[[#This Row],[寬]]</f>
        <v>0</v>
      </c>
      <c r="E504">
        <f ca="1">表格15[[#This Row],[厚]]</f>
        <v>0</v>
      </c>
      <c r="F504">
        <f ca="1">表格15[[#This Row],[生產
數量]]</f>
        <v>0</v>
      </c>
      <c r="G504">
        <f ca="1">表格15[[#This Row],[板材
色號]]</f>
        <v>0</v>
      </c>
      <c r="H504" t="str">
        <f ca="1">表格15[[#This Row],[板材
名稱]]</f>
        <v/>
      </c>
      <c r="I504" s="410">
        <f ca="1">表格15[[#This Row],[板材
才數]]</f>
        <v>0</v>
      </c>
    </row>
    <row r="505" spans="1:9" x14ac:dyDescent="0.25">
      <c r="A505">
        <f>表格15[[#This Row],[專案編號]]</f>
        <v>17024</v>
      </c>
      <c r="B505">
        <f ca="1">表格15[[#This Row],[產品名稱]]</f>
        <v>0</v>
      </c>
      <c r="C505">
        <f ca="1">表格15[[#This Row],[長]]</f>
        <v>0</v>
      </c>
      <c r="D505">
        <f ca="1">表格15[[#This Row],[寬]]</f>
        <v>0</v>
      </c>
      <c r="E505">
        <f ca="1">表格15[[#This Row],[厚]]</f>
        <v>0</v>
      </c>
      <c r="F505">
        <f ca="1">表格15[[#This Row],[生產
數量]]</f>
        <v>0</v>
      </c>
      <c r="G505">
        <f ca="1">表格15[[#This Row],[板材
色號]]</f>
        <v>0</v>
      </c>
      <c r="H505" t="str">
        <f ca="1">表格15[[#This Row],[板材
名稱]]</f>
        <v/>
      </c>
      <c r="I505" s="410">
        <f ca="1">表格15[[#This Row],[板材
才數]]</f>
        <v>0</v>
      </c>
    </row>
    <row r="506" spans="1:9" x14ac:dyDescent="0.25">
      <c r="A506">
        <f>表格15[[#This Row],[專案編號]]</f>
        <v>17025</v>
      </c>
      <c r="B506">
        <f ca="1">表格15[[#This Row],[產品名稱]]</f>
        <v>0</v>
      </c>
      <c r="C506">
        <f ca="1">表格15[[#This Row],[長]]</f>
        <v>0</v>
      </c>
      <c r="D506">
        <f ca="1">表格15[[#This Row],[寬]]</f>
        <v>0</v>
      </c>
      <c r="E506">
        <f ca="1">表格15[[#This Row],[厚]]</f>
        <v>0</v>
      </c>
      <c r="F506">
        <f ca="1">表格15[[#This Row],[生產
數量]]</f>
        <v>0</v>
      </c>
      <c r="G506">
        <f ca="1">表格15[[#This Row],[板材
色號]]</f>
        <v>0</v>
      </c>
      <c r="H506" t="str">
        <f ca="1">表格15[[#This Row],[板材
名稱]]</f>
        <v/>
      </c>
      <c r="I506" s="410">
        <f ca="1">表格15[[#This Row],[板材
才數]]</f>
        <v>0</v>
      </c>
    </row>
    <row r="507" spans="1:9" x14ac:dyDescent="0.25">
      <c r="A507">
        <f>表格15[[#This Row],[專案編號]]</f>
        <v>17026</v>
      </c>
      <c r="B507">
        <f ca="1">表格15[[#This Row],[產品名稱]]</f>
        <v>0</v>
      </c>
      <c r="C507">
        <f ca="1">表格15[[#This Row],[長]]</f>
        <v>0</v>
      </c>
      <c r="D507">
        <f ca="1">表格15[[#This Row],[寬]]</f>
        <v>0</v>
      </c>
      <c r="E507">
        <f ca="1">表格15[[#This Row],[厚]]</f>
        <v>0</v>
      </c>
      <c r="F507">
        <f ca="1">表格15[[#This Row],[生產
數量]]</f>
        <v>0</v>
      </c>
      <c r="G507">
        <f ca="1">表格15[[#This Row],[板材
色號]]</f>
        <v>0</v>
      </c>
      <c r="H507" t="str">
        <f ca="1">表格15[[#This Row],[板材
名稱]]</f>
        <v/>
      </c>
      <c r="I507" s="410">
        <f ca="1">表格15[[#This Row],[板材
才數]]</f>
        <v>0</v>
      </c>
    </row>
    <row r="508" spans="1:9" x14ac:dyDescent="0.25">
      <c r="A508">
        <f>表格15[[#This Row],[專案編號]]</f>
        <v>17027</v>
      </c>
      <c r="B508">
        <f ca="1">表格15[[#This Row],[產品名稱]]</f>
        <v>0</v>
      </c>
      <c r="C508">
        <f ca="1">表格15[[#This Row],[長]]</f>
        <v>0</v>
      </c>
      <c r="D508">
        <f ca="1">表格15[[#This Row],[寬]]</f>
        <v>0</v>
      </c>
      <c r="E508">
        <f ca="1">表格15[[#This Row],[厚]]</f>
        <v>0</v>
      </c>
      <c r="F508">
        <f ca="1">表格15[[#This Row],[生產
數量]]</f>
        <v>0</v>
      </c>
      <c r="G508">
        <f ca="1">表格15[[#This Row],[板材
色號]]</f>
        <v>0</v>
      </c>
      <c r="H508" t="str">
        <f ca="1">表格15[[#This Row],[板材
名稱]]</f>
        <v/>
      </c>
      <c r="I508" s="410">
        <f ca="1">表格15[[#This Row],[板材
才數]]</f>
        <v>0</v>
      </c>
    </row>
    <row r="509" spans="1:9" x14ac:dyDescent="0.25">
      <c r="A509">
        <f>表格15[[#This Row],[專案編號]]</f>
        <v>17028</v>
      </c>
      <c r="B509">
        <f ca="1">表格15[[#This Row],[產品名稱]]</f>
        <v>0</v>
      </c>
      <c r="C509">
        <f ca="1">表格15[[#This Row],[長]]</f>
        <v>0</v>
      </c>
      <c r="D509">
        <f ca="1">表格15[[#This Row],[寬]]</f>
        <v>0</v>
      </c>
      <c r="E509">
        <f ca="1">表格15[[#This Row],[厚]]</f>
        <v>0</v>
      </c>
      <c r="F509">
        <f ca="1">表格15[[#This Row],[生產
數量]]</f>
        <v>0</v>
      </c>
      <c r="G509">
        <f ca="1">表格15[[#This Row],[板材
色號]]</f>
        <v>0</v>
      </c>
      <c r="H509" t="str">
        <f ca="1">表格15[[#This Row],[板材
名稱]]</f>
        <v/>
      </c>
      <c r="I509" s="410">
        <f ca="1">表格15[[#This Row],[板材
才數]]</f>
        <v>0</v>
      </c>
    </row>
    <row r="510" spans="1:9" x14ac:dyDescent="0.25">
      <c r="A510">
        <f>表格15[[#This Row],[專案編號]]</f>
        <v>17029</v>
      </c>
      <c r="B510">
        <f ca="1">表格15[[#This Row],[產品名稱]]</f>
        <v>0</v>
      </c>
      <c r="C510">
        <f ca="1">表格15[[#This Row],[長]]</f>
        <v>0</v>
      </c>
      <c r="D510">
        <f ca="1">表格15[[#This Row],[寬]]</f>
        <v>0</v>
      </c>
      <c r="E510">
        <f ca="1">表格15[[#This Row],[厚]]</f>
        <v>0</v>
      </c>
      <c r="F510">
        <f ca="1">表格15[[#This Row],[生產
數量]]</f>
        <v>0</v>
      </c>
      <c r="G510">
        <f ca="1">表格15[[#This Row],[板材
色號]]</f>
        <v>0</v>
      </c>
      <c r="H510" t="str">
        <f ca="1">表格15[[#This Row],[板材
名稱]]</f>
        <v/>
      </c>
      <c r="I510" s="410">
        <f ca="1">表格15[[#This Row],[板材
才數]]</f>
        <v>0</v>
      </c>
    </row>
    <row r="511" spans="1:9" x14ac:dyDescent="0.25">
      <c r="A511">
        <f>表格15[[#This Row],[專案編號]]</f>
        <v>17030</v>
      </c>
      <c r="B511">
        <f ca="1">表格15[[#This Row],[產品名稱]]</f>
        <v>0</v>
      </c>
      <c r="C511">
        <f ca="1">表格15[[#This Row],[長]]</f>
        <v>0</v>
      </c>
      <c r="D511">
        <f ca="1">表格15[[#This Row],[寬]]</f>
        <v>0</v>
      </c>
      <c r="E511">
        <f ca="1">表格15[[#This Row],[厚]]</f>
        <v>0</v>
      </c>
      <c r="F511">
        <f ca="1">表格15[[#This Row],[生產
數量]]</f>
        <v>0</v>
      </c>
      <c r="G511">
        <f ca="1">表格15[[#This Row],[板材
色號]]</f>
        <v>0</v>
      </c>
      <c r="H511" t="str">
        <f ca="1">表格15[[#This Row],[板材
名稱]]</f>
        <v/>
      </c>
      <c r="I511" s="410">
        <f ca="1">表格15[[#This Row],[板材
才數]]</f>
        <v>0</v>
      </c>
    </row>
    <row r="512" spans="1:9" x14ac:dyDescent="0.25">
      <c r="A512">
        <f>表格15[[#This Row],[專案編號]]</f>
        <v>18001</v>
      </c>
      <c r="B512" t="str">
        <f ca="1">表格15[[#This Row],[產品名稱]]</f>
        <v>頂板</v>
      </c>
      <c r="C512">
        <f ca="1">表格15[[#This Row],[長]]</f>
        <v>-36</v>
      </c>
      <c r="D512">
        <f ca="1">表格15[[#This Row],[寬]]</f>
        <v>0</v>
      </c>
      <c r="E512">
        <f ca="1">表格15[[#This Row],[厚]]</f>
        <v>18</v>
      </c>
      <c r="F512">
        <f ca="1">表格15[[#This Row],[生產
數量]]</f>
        <v>0</v>
      </c>
      <c r="G512">
        <f ca="1">表格15[[#This Row],[板材
色號]]</f>
        <v>0</v>
      </c>
      <c r="H512" t="str">
        <f ca="1">表格15[[#This Row],[板材
名稱]]</f>
        <v/>
      </c>
      <c r="I512" s="410">
        <f ca="1">表格15[[#This Row],[板材
才數]]</f>
        <v>0</v>
      </c>
    </row>
    <row r="513" spans="1:9" x14ac:dyDescent="0.25">
      <c r="A513">
        <f>表格15[[#This Row],[專案編號]]</f>
        <v>18002</v>
      </c>
      <c r="B513" t="str">
        <f ca="1">表格15[[#This Row],[產品名稱]]</f>
        <v>底板</v>
      </c>
      <c r="C513">
        <f ca="1">表格15[[#This Row],[長]]</f>
        <v>-36</v>
      </c>
      <c r="D513">
        <f ca="1">表格15[[#This Row],[寬]]</f>
        <v>0</v>
      </c>
      <c r="E513">
        <f ca="1">表格15[[#This Row],[厚]]</f>
        <v>18</v>
      </c>
      <c r="F513">
        <f ca="1">表格15[[#This Row],[生產
數量]]</f>
        <v>0</v>
      </c>
      <c r="G513">
        <f ca="1">表格15[[#This Row],[板材
色號]]</f>
        <v>0</v>
      </c>
      <c r="H513" t="str">
        <f ca="1">表格15[[#This Row],[板材
名稱]]</f>
        <v/>
      </c>
      <c r="I513" s="410">
        <f ca="1">表格15[[#This Row],[板材
才數]]</f>
        <v>0</v>
      </c>
    </row>
    <row r="514" spans="1:9" x14ac:dyDescent="0.25">
      <c r="A514">
        <f>表格15[[#This Row],[專案編號]]</f>
        <v>18003</v>
      </c>
      <c r="B514" t="str">
        <f ca="1">表格15[[#This Row],[產品名稱]]</f>
        <v>左側板</v>
      </c>
      <c r="C514">
        <f ca="1">表格15[[#This Row],[長]]</f>
        <v>0</v>
      </c>
      <c r="D514">
        <f ca="1">表格15[[#This Row],[寬]]</f>
        <v>0</v>
      </c>
      <c r="E514">
        <f ca="1">表格15[[#This Row],[厚]]</f>
        <v>18</v>
      </c>
      <c r="F514">
        <f ca="1">表格15[[#This Row],[生產
數量]]</f>
        <v>0</v>
      </c>
      <c r="G514">
        <f ca="1">表格15[[#This Row],[板材
色號]]</f>
        <v>0</v>
      </c>
      <c r="H514" t="str">
        <f ca="1">表格15[[#This Row],[板材
名稱]]</f>
        <v/>
      </c>
      <c r="I514" s="410">
        <f ca="1">表格15[[#This Row],[板材
才數]]</f>
        <v>0</v>
      </c>
    </row>
    <row r="515" spans="1:9" x14ac:dyDescent="0.25">
      <c r="A515">
        <f>表格15[[#This Row],[專案編號]]</f>
        <v>18004</v>
      </c>
      <c r="B515" t="str">
        <f ca="1">表格15[[#This Row],[產品名稱]]</f>
        <v>右側板</v>
      </c>
      <c r="C515">
        <f ca="1">表格15[[#This Row],[長]]</f>
        <v>0</v>
      </c>
      <c r="D515">
        <f ca="1">表格15[[#This Row],[寬]]</f>
        <v>0</v>
      </c>
      <c r="E515">
        <f ca="1">表格15[[#This Row],[厚]]</f>
        <v>18</v>
      </c>
      <c r="F515">
        <f ca="1">表格15[[#This Row],[生產
數量]]</f>
        <v>0</v>
      </c>
      <c r="G515">
        <f ca="1">表格15[[#This Row],[板材
色號]]</f>
        <v>0</v>
      </c>
      <c r="H515" t="str">
        <f ca="1">表格15[[#This Row],[板材
名稱]]</f>
        <v/>
      </c>
      <c r="I515" s="410">
        <f ca="1">表格15[[#This Row],[板材
才數]]</f>
        <v>0</v>
      </c>
    </row>
    <row r="516" spans="1:9" x14ac:dyDescent="0.25">
      <c r="A516">
        <f>表格15[[#This Row],[專案編號]]</f>
        <v>18005</v>
      </c>
      <c r="B516" t="str">
        <f ca="1">表格15[[#This Row],[產品名稱]]</f>
        <v>背板</v>
      </c>
      <c r="C516">
        <f ca="1">表格15[[#This Row],[長]]</f>
        <v>-22</v>
      </c>
      <c r="D516">
        <f ca="1">表格15[[#This Row],[寬]]</f>
        <v>-22</v>
      </c>
      <c r="E516">
        <f ca="1">表格15[[#This Row],[厚]]</f>
        <v>4</v>
      </c>
      <c r="F516">
        <f ca="1">表格15[[#This Row],[生產
數量]]</f>
        <v>0</v>
      </c>
      <c r="G516">
        <f ca="1">表格15[[#This Row],[板材
色號]]</f>
        <v>0</v>
      </c>
      <c r="H516" t="str">
        <f ca="1">表格15[[#This Row],[板材
名稱]]</f>
        <v/>
      </c>
      <c r="I516" s="410">
        <f ca="1">表格15[[#This Row],[板材
才數]]</f>
        <v>0</v>
      </c>
    </row>
    <row r="517" spans="1:9" x14ac:dyDescent="0.25">
      <c r="A517">
        <f>表格15[[#This Row],[專案編號]]</f>
        <v>18006</v>
      </c>
      <c r="B517" t="str">
        <f ca="1">表格15[[#This Row],[產品名稱]]</f>
        <v>背拉桿</v>
      </c>
      <c r="C517">
        <f ca="1">表格15[[#This Row],[長]]</f>
        <v>-36</v>
      </c>
      <c r="D517">
        <f ca="1">表格15[[#This Row],[寬]]</f>
        <v>120</v>
      </c>
      <c r="E517">
        <f ca="1">表格15[[#This Row],[厚]]</f>
        <v>18</v>
      </c>
      <c r="F517">
        <f ca="1">表格15[[#This Row],[生產
數量]]</f>
        <v>0</v>
      </c>
      <c r="G517">
        <f ca="1">表格15[[#This Row],[板材
色號]]</f>
        <v>0</v>
      </c>
      <c r="H517" t="str">
        <f ca="1">表格15[[#This Row],[板材
名稱]]</f>
        <v/>
      </c>
      <c r="I517" s="410">
        <f ca="1">表格15[[#This Row],[板材
才數]]</f>
        <v>0</v>
      </c>
    </row>
    <row r="518" spans="1:9" x14ac:dyDescent="0.25">
      <c r="A518">
        <f>表格15[[#This Row],[專案編號]]</f>
        <v>18007</v>
      </c>
      <c r="B518" t="str">
        <f ca="1">表格15[[#This Row],[產品名稱]]</f>
        <v>中立板</v>
      </c>
      <c r="C518">
        <f ca="1">表格15[[#This Row],[長]]</f>
        <v>-36</v>
      </c>
      <c r="D518">
        <f ca="1">表格15[[#This Row],[寬]]</f>
        <v>-22</v>
      </c>
      <c r="E518">
        <f ca="1">表格15[[#This Row],[厚]]</f>
        <v>18</v>
      </c>
      <c r="F518">
        <f ca="1">表格15[[#This Row],[生產
數量]]</f>
        <v>0</v>
      </c>
      <c r="G518">
        <f ca="1">表格15[[#This Row],[板材
色號]]</f>
        <v>0</v>
      </c>
      <c r="H518" t="str">
        <f ca="1">表格15[[#This Row],[板材
名稱]]</f>
        <v/>
      </c>
      <c r="I518" s="410">
        <f ca="1">表格15[[#This Row],[板材
才數]]</f>
        <v>0</v>
      </c>
    </row>
    <row r="519" spans="1:9" x14ac:dyDescent="0.25">
      <c r="A519">
        <f>表格15[[#This Row],[專案編號]]</f>
        <v>18008</v>
      </c>
      <c r="B519" t="str">
        <f ca="1">表格15[[#This Row],[產品名稱]]</f>
        <v>活隔</v>
      </c>
      <c r="C519">
        <f ca="1">表格15[[#This Row],[長]]</f>
        <v>0</v>
      </c>
      <c r="D519">
        <f ca="1">表格15[[#This Row],[寬]]</f>
        <v>-32</v>
      </c>
      <c r="E519">
        <f ca="1">表格15[[#This Row],[厚]]</f>
        <v>18</v>
      </c>
      <c r="F519">
        <f ca="1">表格15[[#This Row],[生產
數量]]</f>
        <v>0</v>
      </c>
      <c r="G519">
        <f ca="1">表格15[[#This Row],[板材
色號]]</f>
        <v>0</v>
      </c>
      <c r="H519" t="str">
        <f ca="1">表格15[[#This Row],[板材
名稱]]</f>
        <v/>
      </c>
      <c r="I519" s="410">
        <f ca="1">表格15[[#This Row],[板材
才數]]</f>
        <v>0</v>
      </c>
    </row>
    <row r="520" spans="1:9" x14ac:dyDescent="0.25">
      <c r="A520">
        <f>表格15[[#This Row],[專案編號]]</f>
        <v>18009</v>
      </c>
      <c r="B520" t="str">
        <f ca="1">表格15[[#This Row],[產品名稱]]</f>
        <v>固隔</v>
      </c>
      <c r="C520">
        <f ca="1">表格15[[#This Row],[長]]</f>
        <v>0</v>
      </c>
      <c r="D520">
        <f ca="1">表格15[[#This Row],[寬]]</f>
        <v>-22</v>
      </c>
      <c r="E520">
        <f ca="1">表格15[[#This Row],[厚]]</f>
        <v>18</v>
      </c>
      <c r="F520">
        <f ca="1">表格15[[#This Row],[生產
數量]]</f>
        <v>0</v>
      </c>
      <c r="G520">
        <f ca="1">表格15[[#This Row],[板材
色號]]</f>
        <v>0</v>
      </c>
      <c r="H520" t="str">
        <f ca="1">表格15[[#This Row],[板材
名稱]]</f>
        <v/>
      </c>
      <c r="I520" s="410">
        <f ca="1">表格15[[#This Row],[板材
才數]]</f>
        <v>0</v>
      </c>
    </row>
    <row r="521" spans="1:9" x14ac:dyDescent="0.25">
      <c r="A521">
        <f>表格15[[#This Row],[專案編號]]</f>
        <v>18010</v>
      </c>
      <c r="B521" t="str">
        <f ca="1">表格15[[#This Row],[產品名稱]]</f>
        <v>左門板</v>
      </c>
      <c r="C521">
        <f ca="1">表格15[[#This Row],[長]]</f>
        <v>0</v>
      </c>
      <c r="D521">
        <f ca="1">表格15[[#This Row],[寬]]</f>
        <v>-4</v>
      </c>
      <c r="E521">
        <f ca="1">表格15[[#This Row],[厚]]</f>
        <v>18</v>
      </c>
      <c r="F521">
        <f ca="1">表格15[[#This Row],[生產
數量]]</f>
        <v>0</v>
      </c>
      <c r="G521">
        <f ca="1">表格15[[#This Row],[板材
色號]]</f>
        <v>0</v>
      </c>
      <c r="H521" t="str">
        <f ca="1">表格15[[#This Row],[板材
名稱]]</f>
        <v/>
      </c>
      <c r="I521" s="410">
        <f ca="1">表格15[[#This Row],[板材
才數]]</f>
        <v>0</v>
      </c>
    </row>
    <row r="522" spans="1:9" x14ac:dyDescent="0.25">
      <c r="A522">
        <f>表格15[[#This Row],[專案編號]]</f>
        <v>18011</v>
      </c>
      <c r="B522" t="str">
        <f ca="1">表格15[[#This Row],[產品名稱]]</f>
        <v>右門板</v>
      </c>
      <c r="C522">
        <f ca="1">表格15[[#This Row],[長]]</f>
        <v>0</v>
      </c>
      <c r="D522">
        <f ca="1">表格15[[#This Row],[寬]]</f>
        <v>-4</v>
      </c>
      <c r="E522">
        <f ca="1">表格15[[#This Row],[厚]]</f>
        <v>18</v>
      </c>
      <c r="F522">
        <f ca="1">表格15[[#This Row],[生產
數量]]</f>
        <v>0</v>
      </c>
      <c r="G522">
        <f ca="1">表格15[[#This Row],[板材
色號]]</f>
        <v>0</v>
      </c>
      <c r="H522" t="str">
        <f ca="1">表格15[[#This Row],[板材
名稱]]</f>
        <v/>
      </c>
      <c r="I522" s="410">
        <f ca="1">表格15[[#This Row],[板材
才數]]</f>
        <v>0</v>
      </c>
    </row>
    <row r="523" spans="1:9" x14ac:dyDescent="0.25">
      <c r="A523">
        <f>表格15[[#This Row],[專案編號]]</f>
        <v>18012</v>
      </c>
      <c r="B523">
        <f ca="1">表格15[[#This Row],[產品名稱]]</f>
        <v>0</v>
      </c>
      <c r="C523">
        <f ca="1">表格15[[#This Row],[長]]</f>
        <v>0</v>
      </c>
      <c r="D523">
        <f ca="1">表格15[[#This Row],[寬]]</f>
        <v>0</v>
      </c>
      <c r="E523">
        <f ca="1">表格15[[#This Row],[厚]]</f>
        <v>0</v>
      </c>
      <c r="F523">
        <f ca="1">表格15[[#This Row],[生產
數量]]</f>
        <v>0</v>
      </c>
      <c r="G523">
        <f ca="1">表格15[[#This Row],[板材
色號]]</f>
        <v>0</v>
      </c>
      <c r="H523" t="str">
        <f ca="1">表格15[[#This Row],[板材
名稱]]</f>
        <v/>
      </c>
      <c r="I523" s="410">
        <f ca="1">表格15[[#This Row],[板材
才數]]</f>
        <v>0</v>
      </c>
    </row>
    <row r="524" spans="1:9" x14ac:dyDescent="0.25">
      <c r="A524">
        <f>表格15[[#This Row],[專案編號]]</f>
        <v>18013</v>
      </c>
      <c r="B524">
        <f ca="1">表格15[[#This Row],[產品名稱]]</f>
        <v>0</v>
      </c>
      <c r="C524">
        <f ca="1">表格15[[#This Row],[長]]</f>
        <v>0</v>
      </c>
      <c r="D524">
        <f ca="1">表格15[[#This Row],[寬]]</f>
        <v>0</v>
      </c>
      <c r="E524">
        <f ca="1">表格15[[#This Row],[厚]]</f>
        <v>0</v>
      </c>
      <c r="F524">
        <f ca="1">表格15[[#This Row],[生產
數量]]</f>
        <v>0</v>
      </c>
      <c r="G524">
        <f ca="1">表格15[[#This Row],[板材
色號]]</f>
        <v>0</v>
      </c>
      <c r="H524" t="str">
        <f ca="1">表格15[[#This Row],[板材
名稱]]</f>
        <v/>
      </c>
      <c r="I524" s="410">
        <f ca="1">表格15[[#This Row],[板材
才數]]</f>
        <v>0</v>
      </c>
    </row>
    <row r="525" spans="1:9" x14ac:dyDescent="0.25">
      <c r="A525">
        <f>表格15[[#This Row],[專案編號]]</f>
        <v>18014</v>
      </c>
      <c r="B525">
        <f ca="1">表格15[[#This Row],[產品名稱]]</f>
        <v>0</v>
      </c>
      <c r="C525">
        <f ca="1">表格15[[#This Row],[長]]</f>
        <v>0</v>
      </c>
      <c r="D525">
        <f ca="1">表格15[[#This Row],[寬]]</f>
        <v>0</v>
      </c>
      <c r="E525">
        <f ca="1">表格15[[#This Row],[厚]]</f>
        <v>0</v>
      </c>
      <c r="F525">
        <f ca="1">表格15[[#This Row],[生產
數量]]</f>
        <v>0</v>
      </c>
      <c r="G525">
        <f ca="1">表格15[[#This Row],[板材
色號]]</f>
        <v>0</v>
      </c>
      <c r="H525" t="str">
        <f ca="1">表格15[[#This Row],[板材
名稱]]</f>
        <v/>
      </c>
      <c r="I525" s="410">
        <f ca="1">表格15[[#This Row],[板材
才數]]</f>
        <v>0</v>
      </c>
    </row>
    <row r="526" spans="1:9" x14ac:dyDescent="0.25">
      <c r="A526">
        <f>表格15[[#This Row],[專案編號]]</f>
        <v>18015</v>
      </c>
      <c r="B526">
        <f ca="1">表格15[[#This Row],[產品名稱]]</f>
        <v>0</v>
      </c>
      <c r="C526">
        <f ca="1">表格15[[#This Row],[長]]</f>
        <v>0</v>
      </c>
      <c r="D526">
        <f ca="1">表格15[[#This Row],[寬]]</f>
        <v>0</v>
      </c>
      <c r="E526">
        <f ca="1">表格15[[#This Row],[厚]]</f>
        <v>0</v>
      </c>
      <c r="F526">
        <f ca="1">表格15[[#This Row],[生產
數量]]</f>
        <v>0</v>
      </c>
      <c r="G526">
        <f ca="1">表格15[[#This Row],[板材
色號]]</f>
        <v>0</v>
      </c>
      <c r="H526" t="str">
        <f ca="1">表格15[[#This Row],[板材
名稱]]</f>
        <v/>
      </c>
      <c r="I526" s="410">
        <f ca="1">表格15[[#This Row],[板材
才數]]</f>
        <v>0</v>
      </c>
    </row>
    <row r="527" spans="1:9" x14ac:dyDescent="0.25">
      <c r="A527">
        <f>表格15[[#This Row],[專案編號]]</f>
        <v>18016</v>
      </c>
      <c r="B527">
        <f ca="1">表格15[[#This Row],[產品名稱]]</f>
        <v>0</v>
      </c>
      <c r="C527">
        <f ca="1">表格15[[#This Row],[長]]</f>
        <v>0</v>
      </c>
      <c r="D527">
        <f ca="1">表格15[[#This Row],[寬]]</f>
        <v>0</v>
      </c>
      <c r="E527">
        <f ca="1">表格15[[#This Row],[厚]]</f>
        <v>0</v>
      </c>
      <c r="F527">
        <f ca="1">表格15[[#This Row],[生產
數量]]</f>
        <v>0</v>
      </c>
      <c r="G527">
        <f ca="1">表格15[[#This Row],[板材
色號]]</f>
        <v>0</v>
      </c>
      <c r="H527" t="str">
        <f ca="1">表格15[[#This Row],[板材
名稱]]</f>
        <v/>
      </c>
      <c r="I527" s="410">
        <f ca="1">表格15[[#This Row],[板材
才數]]</f>
        <v>0</v>
      </c>
    </row>
    <row r="528" spans="1:9" x14ac:dyDescent="0.25">
      <c r="A528">
        <f>表格15[[#This Row],[專案編號]]</f>
        <v>18017</v>
      </c>
      <c r="B528">
        <f ca="1">表格15[[#This Row],[產品名稱]]</f>
        <v>0</v>
      </c>
      <c r="C528">
        <f ca="1">表格15[[#This Row],[長]]</f>
        <v>0</v>
      </c>
      <c r="D528">
        <f ca="1">表格15[[#This Row],[寬]]</f>
        <v>0</v>
      </c>
      <c r="E528">
        <f ca="1">表格15[[#This Row],[厚]]</f>
        <v>0</v>
      </c>
      <c r="F528">
        <f ca="1">表格15[[#This Row],[生產
數量]]</f>
        <v>0</v>
      </c>
      <c r="G528">
        <f ca="1">表格15[[#This Row],[板材
色號]]</f>
        <v>0</v>
      </c>
      <c r="H528" t="str">
        <f ca="1">表格15[[#This Row],[板材
名稱]]</f>
        <v/>
      </c>
      <c r="I528" s="410">
        <f ca="1">表格15[[#This Row],[板材
才數]]</f>
        <v>0</v>
      </c>
    </row>
    <row r="529" spans="1:9" x14ac:dyDescent="0.25">
      <c r="A529">
        <f>表格15[[#This Row],[專案編號]]</f>
        <v>18018</v>
      </c>
      <c r="B529">
        <f ca="1">表格15[[#This Row],[產品名稱]]</f>
        <v>0</v>
      </c>
      <c r="C529">
        <f ca="1">表格15[[#This Row],[長]]</f>
        <v>0</v>
      </c>
      <c r="D529">
        <f ca="1">表格15[[#This Row],[寬]]</f>
        <v>0</v>
      </c>
      <c r="E529">
        <f ca="1">表格15[[#This Row],[厚]]</f>
        <v>0</v>
      </c>
      <c r="F529">
        <f ca="1">表格15[[#This Row],[生產
數量]]</f>
        <v>0</v>
      </c>
      <c r="G529">
        <f ca="1">表格15[[#This Row],[板材
色號]]</f>
        <v>0</v>
      </c>
      <c r="H529" t="str">
        <f ca="1">表格15[[#This Row],[板材
名稱]]</f>
        <v/>
      </c>
      <c r="I529" s="410">
        <f ca="1">表格15[[#This Row],[板材
才數]]</f>
        <v>0</v>
      </c>
    </row>
    <row r="530" spans="1:9" x14ac:dyDescent="0.25">
      <c r="A530">
        <f>表格15[[#This Row],[專案編號]]</f>
        <v>18019</v>
      </c>
      <c r="B530">
        <f ca="1">表格15[[#This Row],[產品名稱]]</f>
        <v>0</v>
      </c>
      <c r="C530">
        <f ca="1">表格15[[#This Row],[長]]</f>
        <v>0</v>
      </c>
      <c r="D530">
        <f ca="1">表格15[[#This Row],[寬]]</f>
        <v>0</v>
      </c>
      <c r="E530">
        <f ca="1">表格15[[#This Row],[厚]]</f>
        <v>0</v>
      </c>
      <c r="F530">
        <f ca="1">表格15[[#This Row],[生產
數量]]</f>
        <v>0</v>
      </c>
      <c r="G530">
        <f ca="1">表格15[[#This Row],[板材
色號]]</f>
        <v>0</v>
      </c>
      <c r="H530" t="str">
        <f ca="1">表格15[[#This Row],[板材
名稱]]</f>
        <v/>
      </c>
      <c r="I530" s="410">
        <f ca="1">表格15[[#This Row],[板材
才數]]</f>
        <v>0</v>
      </c>
    </row>
    <row r="531" spans="1:9" x14ac:dyDescent="0.25">
      <c r="A531">
        <f>表格15[[#This Row],[專案編號]]</f>
        <v>18020</v>
      </c>
      <c r="B531">
        <f ca="1">表格15[[#This Row],[產品名稱]]</f>
        <v>0</v>
      </c>
      <c r="C531">
        <f ca="1">表格15[[#This Row],[長]]</f>
        <v>0</v>
      </c>
      <c r="D531">
        <f ca="1">表格15[[#This Row],[寬]]</f>
        <v>0</v>
      </c>
      <c r="E531">
        <f ca="1">表格15[[#This Row],[厚]]</f>
        <v>0</v>
      </c>
      <c r="F531">
        <f ca="1">表格15[[#This Row],[生產
數量]]</f>
        <v>0</v>
      </c>
      <c r="G531">
        <f ca="1">表格15[[#This Row],[板材
色號]]</f>
        <v>0</v>
      </c>
      <c r="H531" t="str">
        <f ca="1">表格15[[#This Row],[板材
名稱]]</f>
        <v/>
      </c>
      <c r="I531" s="410">
        <f ca="1">表格15[[#This Row],[板材
才數]]</f>
        <v>0</v>
      </c>
    </row>
    <row r="532" spans="1:9" x14ac:dyDescent="0.25">
      <c r="A532">
        <f>表格15[[#This Row],[專案編號]]</f>
        <v>18021</v>
      </c>
      <c r="B532">
        <f ca="1">表格15[[#This Row],[產品名稱]]</f>
        <v>0</v>
      </c>
      <c r="C532">
        <f ca="1">表格15[[#This Row],[長]]</f>
        <v>0</v>
      </c>
      <c r="D532">
        <f ca="1">表格15[[#This Row],[寬]]</f>
        <v>0</v>
      </c>
      <c r="E532">
        <f ca="1">表格15[[#This Row],[厚]]</f>
        <v>0</v>
      </c>
      <c r="F532">
        <f ca="1">表格15[[#This Row],[生產
數量]]</f>
        <v>0</v>
      </c>
      <c r="G532">
        <f ca="1">表格15[[#This Row],[板材
色號]]</f>
        <v>0</v>
      </c>
      <c r="H532" t="str">
        <f ca="1">表格15[[#This Row],[板材
名稱]]</f>
        <v/>
      </c>
      <c r="I532" s="410">
        <f ca="1">表格15[[#This Row],[板材
才數]]</f>
        <v>0</v>
      </c>
    </row>
    <row r="533" spans="1:9" x14ac:dyDescent="0.25">
      <c r="A533">
        <f>表格15[[#This Row],[專案編號]]</f>
        <v>18022</v>
      </c>
      <c r="B533">
        <f ca="1">表格15[[#This Row],[產品名稱]]</f>
        <v>0</v>
      </c>
      <c r="C533">
        <f ca="1">表格15[[#This Row],[長]]</f>
        <v>0</v>
      </c>
      <c r="D533">
        <f ca="1">表格15[[#This Row],[寬]]</f>
        <v>0</v>
      </c>
      <c r="E533">
        <f ca="1">表格15[[#This Row],[厚]]</f>
        <v>0</v>
      </c>
      <c r="F533">
        <f ca="1">表格15[[#This Row],[生產
數量]]</f>
        <v>0</v>
      </c>
      <c r="G533">
        <f ca="1">表格15[[#This Row],[板材
色號]]</f>
        <v>0</v>
      </c>
      <c r="H533" t="str">
        <f ca="1">表格15[[#This Row],[板材
名稱]]</f>
        <v/>
      </c>
      <c r="I533" s="410">
        <f ca="1">表格15[[#This Row],[板材
才數]]</f>
        <v>0</v>
      </c>
    </row>
    <row r="534" spans="1:9" x14ac:dyDescent="0.25">
      <c r="A534">
        <f>表格15[[#This Row],[專案編號]]</f>
        <v>18023</v>
      </c>
      <c r="B534">
        <f ca="1">表格15[[#This Row],[產品名稱]]</f>
        <v>0</v>
      </c>
      <c r="C534">
        <f ca="1">表格15[[#This Row],[長]]</f>
        <v>0</v>
      </c>
      <c r="D534">
        <f ca="1">表格15[[#This Row],[寬]]</f>
        <v>0</v>
      </c>
      <c r="E534">
        <f ca="1">表格15[[#This Row],[厚]]</f>
        <v>0</v>
      </c>
      <c r="F534">
        <f ca="1">表格15[[#This Row],[生產
數量]]</f>
        <v>0</v>
      </c>
      <c r="G534">
        <f ca="1">表格15[[#This Row],[板材
色號]]</f>
        <v>0</v>
      </c>
      <c r="H534" t="str">
        <f ca="1">表格15[[#This Row],[板材
名稱]]</f>
        <v/>
      </c>
      <c r="I534" s="410">
        <f ca="1">表格15[[#This Row],[板材
才數]]</f>
        <v>0</v>
      </c>
    </row>
    <row r="535" spans="1:9" x14ac:dyDescent="0.25">
      <c r="A535">
        <f>表格15[[#This Row],[專案編號]]</f>
        <v>18024</v>
      </c>
      <c r="B535">
        <f ca="1">表格15[[#This Row],[產品名稱]]</f>
        <v>0</v>
      </c>
      <c r="C535">
        <f ca="1">表格15[[#This Row],[長]]</f>
        <v>0</v>
      </c>
      <c r="D535">
        <f ca="1">表格15[[#This Row],[寬]]</f>
        <v>0</v>
      </c>
      <c r="E535">
        <f ca="1">表格15[[#This Row],[厚]]</f>
        <v>0</v>
      </c>
      <c r="F535">
        <f ca="1">表格15[[#This Row],[生產
數量]]</f>
        <v>0</v>
      </c>
      <c r="G535">
        <f ca="1">表格15[[#This Row],[板材
色號]]</f>
        <v>0</v>
      </c>
      <c r="H535" t="str">
        <f ca="1">表格15[[#This Row],[板材
名稱]]</f>
        <v/>
      </c>
      <c r="I535" s="410">
        <f ca="1">表格15[[#This Row],[板材
才數]]</f>
        <v>0</v>
      </c>
    </row>
    <row r="536" spans="1:9" x14ac:dyDescent="0.25">
      <c r="A536">
        <f>表格15[[#This Row],[專案編號]]</f>
        <v>18025</v>
      </c>
      <c r="B536">
        <f ca="1">表格15[[#This Row],[產品名稱]]</f>
        <v>0</v>
      </c>
      <c r="C536">
        <f ca="1">表格15[[#This Row],[長]]</f>
        <v>0</v>
      </c>
      <c r="D536">
        <f ca="1">表格15[[#This Row],[寬]]</f>
        <v>0</v>
      </c>
      <c r="E536">
        <f ca="1">表格15[[#This Row],[厚]]</f>
        <v>0</v>
      </c>
      <c r="F536">
        <f ca="1">表格15[[#This Row],[生產
數量]]</f>
        <v>0</v>
      </c>
      <c r="G536">
        <f ca="1">表格15[[#This Row],[板材
色號]]</f>
        <v>0</v>
      </c>
      <c r="H536" t="str">
        <f ca="1">表格15[[#This Row],[板材
名稱]]</f>
        <v/>
      </c>
      <c r="I536" s="410">
        <f ca="1">表格15[[#This Row],[板材
才數]]</f>
        <v>0</v>
      </c>
    </row>
    <row r="537" spans="1:9" x14ac:dyDescent="0.25">
      <c r="A537">
        <f>表格15[[#This Row],[專案編號]]</f>
        <v>18026</v>
      </c>
      <c r="B537">
        <f ca="1">表格15[[#This Row],[產品名稱]]</f>
        <v>0</v>
      </c>
      <c r="C537">
        <f ca="1">表格15[[#This Row],[長]]</f>
        <v>0</v>
      </c>
      <c r="D537">
        <f ca="1">表格15[[#This Row],[寬]]</f>
        <v>0</v>
      </c>
      <c r="E537">
        <f ca="1">表格15[[#This Row],[厚]]</f>
        <v>0</v>
      </c>
      <c r="F537">
        <f ca="1">表格15[[#This Row],[生產
數量]]</f>
        <v>0</v>
      </c>
      <c r="G537">
        <f ca="1">表格15[[#This Row],[板材
色號]]</f>
        <v>0</v>
      </c>
      <c r="H537" t="str">
        <f ca="1">表格15[[#This Row],[板材
名稱]]</f>
        <v/>
      </c>
      <c r="I537" s="410">
        <f ca="1">表格15[[#This Row],[板材
才數]]</f>
        <v>0</v>
      </c>
    </row>
    <row r="538" spans="1:9" x14ac:dyDescent="0.25">
      <c r="A538">
        <f>表格15[[#This Row],[專案編號]]</f>
        <v>18027</v>
      </c>
      <c r="B538">
        <f ca="1">表格15[[#This Row],[產品名稱]]</f>
        <v>0</v>
      </c>
      <c r="C538">
        <f ca="1">表格15[[#This Row],[長]]</f>
        <v>0</v>
      </c>
      <c r="D538">
        <f ca="1">表格15[[#This Row],[寬]]</f>
        <v>0</v>
      </c>
      <c r="E538">
        <f ca="1">表格15[[#This Row],[厚]]</f>
        <v>0</v>
      </c>
      <c r="F538">
        <f ca="1">表格15[[#This Row],[生產
數量]]</f>
        <v>0</v>
      </c>
      <c r="G538">
        <f ca="1">表格15[[#This Row],[板材
色號]]</f>
        <v>0</v>
      </c>
      <c r="H538" t="str">
        <f ca="1">表格15[[#This Row],[板材
名稱]]</f>
        <v/>
      </c>
      <c r="I538" s="410">
        <f ca="1">表格15[[#This Row],[板材
才數]]</f>
        <v>0</v>
      </c>
    </row>
    <row r="539" spans="1:9" x14ac:dyDescent="0.25">
      <c r="A539">
        <f>表格15[[#This Row],[專案編號]]</f>
        <v>18028</v>
      </c>
      <c r="B539">
        <f ca="1">表格15[[#This Row],[產品名稱]]</f>
        <v>0</v>
      </c>
      <c r="C539">
        <f ca="1">表格15[[#This Row],[長]]</f>
        <v>0</v>
      </c>
      <c r="D539">
        <f ca="1">表格15[[#This Row],[寬]]</f>
        <v>0</v>
      </c>
      <c r="E539">
        <f ca="1">表格15[[#This Row],[厚]]</f>
        <v>0</v>
      </c>
      <c r="F539">
        <f ca="1">表格15[[#This Row],[生產
數量]]</f>
        <v>0</v>
      </c>
      <c r="G539">
        <f ca="1">表格15[[#This Row],[板材
色號]]</f>
        <v>0</v>
      </c>
      <c r="H539" t="str">
        <f ca="1">表格15[[#This Row],[板材
名稱]]</f>
        <v/>
      </c>
      <c r="I539" s="410">
        <f ca="1">表格15[[#This Row],[板材
才數]]</f>
        <v>0</v>
      </c>
    </row>
    <row r="540" spans="1:9" x14ac:dyDescent="0.25">
      <c r="A540">
        <f>表格15[[#This Row],[專案編號]]</f>
        <v>18029</v>
      </c>
      <c r="B540">
        <f ca="1">表格15[[#This Row],[產品名稱]]</f>
        <v>0</v>
      </c>
      <c r="C540">
        <f ca="1">表格15[[#This Row],[長]]</f>
        <v>0</v>
      </c>
      <c r="D540">
        <f ca="1">表格15[[#This Row],[寬]]</f>
        <v>0</v>
      </c>
      <c r="E540">
        <f ca="1">表格15[[#This Row],[厚]]</f>
        <v>0</v>
      </c>
      <c r="F540">
        <f ca="1">表格15[[#This Row],[生產
數量]]</f>
        <v>0</v>
      </c>
      <c r="G540">
        <f ca="1">表格15[[#This Row],[板材
色號]]</f>
        <v>0</v>
      </c>
      <c r="H540" t="str">
        <f ca="1">表格15[[#This Row],[板材
名稱]]</f>
        <v/>
      </c>
      <c r="I540" s="410">
        <f ca="1">表格15[[#This Row],[板材
才數]]</f>
        <v>0</v>
      </c>
    </row>
    <row r="541" spans="1:9" x14ac:dyDescent="0.25">
      <c r="A541">
        <f>表格15[[#This Row],[專案編號]]</f>
        <v>18030</v>
      </c>
      <c r="B541">
        <f ca="1">表格15[[#This Row],[產品名稱]]</f>
        <v>0</v>
      </c>
      <c r="C541">
        <f ca="1">表格15[[#This Row],[長]]</f>
        <v>0</v>
      </c>
      <c r="D541">
        <f ca="1">表格15[[#This Row],[寬]]</f>
        <v>0</v>
      </c>
      <c r="E541">
        <f ca="1">表格15[[#This Row],[厚]]</f>
        <v>0</v>
      </c>
      <c r="F541">
        <f ca="1">表格15[[#This Row],[生產
數量]]</f>
        <v>0</v>
      </c>
      <c r="G541">
        <f ca="1">表格15[[#This Row],[板材
色號]]</f>
        <v>0</v>
      </c>
      <c r="H541" t="str">
        <f ca="1">表格15[[#This Row],[板材
名稱]]</f>
        <v/>
      </c>
      <c r="I541" s="410">
        <f ca="1">表格15[[#This Row],[板材
才數]]</f>
        <v>0</v>
      </c>
    </row>
    <row r="542" spans="1:9" x14ac:dyDescent="0.25">
      <c r="A542">
        <f>表格15[[#This Row],[專案編號]]</f>
        <v>19001</v>
      </c>
      <c r="B542" t="str">
        <f ca="1">表格15[[#This Row],[產品名稱]]</f>
        <v>頂板</v>
      </c>
      <c r="C542">
        <f ca="1">表格15[[#This Row],[長]]</f>
        <v>-36</v>
      </c>
      <c r="D542">
        <f ca="1">表格15[[#This Row],[寬]]</f>
        <v>0</v>
      </c>
      <c r="E542">
        <f ca="1">表格15[[#This Row],[厚]]</f>
        <v>18</v>
      </c>
      <c r="F542">
        <f ca="1">表格15[[#This Row],[生產
數量]]</f>
        <v>0</v>
      </c>
      <c r="G542">
        <f ca="1">表格15[[#This Row],[板材
色號]]</f>
        <v>0</v>
      </c>
      <c r="H542" t="str">
        <f ca="1">表格15[[#This Row],[板材
名稱]]</f>
        <v/>
      </c>
      <c r="I542" s="410">
        <f ca="1">表格15[[#This Row],[板材
才數]]</f>
        <v>0</v>
      </c>
    </row>
    <row r="543" spans="1:9" x14ac:dyDescent="0.25">
      <c r="A543">
        <f>表格15[[#This Row],[專案編號]]</f>
        <v>19002</v>
      </c>
      <c r="B543" t="str">
        <f ca="1">表格15[[#This Row],[產品名稱]]</f>
        <v>底板</v>
      </c>
      <c r="C543">
        <f ca="1">表格15[[#This Row],[長]]</f>
        <v>-36</v>
      </c>
      <c r="D543">
        <f ca="1">表格15[[#This Row],[寬]]</f>
        <v>0</v>
      </c>
      <c r="E543">
        <f ca="1">表格15[[#This Row],[厚]]</f>
        <v>18</v>
      </c>
      <c r="F543">
        <f ca="1">表格15[[#This Row],[生產
數量]]</f>
        <v>0</v>
      </c>
      <c r="G543">
        <f ca="1">表格15[[#This Row],[板材
色號]]</f>
        <v>0</v>
      </c>
      <c r="H543" t="str">
        <f ca="1">表格15[[#This Row],[板材
名稱]]</f>
        <v/>
      </c>
      <c r="I543" s="410">
        <f ca="1">表格15[[#This Row],[板材
才數]]</f>
        <v>0</v>
      </c>
    </row>
    <row r="544" spans="1:9" x14ac:dyDescent="0.25">
      <c r="A544">
        <f>表格15[[#This Row],[專案編號]]</f>
        <v>19003</v>
      </c>
      <c r="B544" t="str">
        <f ca="1">表格15[[#This Row],[產品名稱]]</f>
        <v>左側板</v>
      </c>
      <c r="C544">
        <f ca="1">表格15[[#This Row],[長]]</f>
        <v>0</v>
      </c>
      <c r="D544">
        <f ca="1">表格15[[#This Row],[寬]]</f>
        <v>0</v>
      </c>
      <c r="E544">
        <f ca="1">表格15[[#This Row],[厚]]</f>
        <v>18</v>
      </c>
      <c r="F544">
        <f ca="1">表格15[[#This Row],[生產
數量]]</f>
        <v>0</v>
      </c>
      <c r="G544">
        <f ca="1">表格15[[#This Row],[板材
色號]]</f>
        <v>0</v>
      </c>
      <c r="H544" t="str">
        <f ca="1">表格15[[#This Row],[板材
名稱]]</f>
        <v/>
      </c>
      <c r="I544" s="410">
        <f ca="1">表格15[[#This Row],[板材
才數]]</f>
        <v>0</v>
      </c>
    </row>
    <row r="545" spans="1:9" x14ac:dyDescent="0.25">
      <c r="A545">
        <f>表格15[[#This Row],[專案編號]]</f>
        <v>19004</v>
      </c>
      <c r="B545" t="str">
        <f ca="1">表格15[[#This Row],[產品名稱]]</f>
        <v>右側板</v>
      </c>
      <c r="C545">
        <f ca="1">表格15[[#This Row],[長]]</f>
        <v>0</v>
      </c>
      <c r="D545">
        <f ca="1">表格15[[#This Row],[寬]]</f>
        <v>0</v>
      </c>
      <c r="E545">
        <f ca="1">表格15[[#This Row],[厚]]</f>
        <v>18</v>
      </c>
      <c r="F545">
        <f ca="1">表格15[[#This Row],[生產
數量]]</f>
        <v>0</v>
      </c>
      <c r="G545">
        <f ca="1">表格15[[#This Row],[板材
色號]]</f>
        <v>0</v>
      </c>
      <c r="H545" t="str">
        <f ca="1">表格15[[#This Row],[板材
名稱]]</f>
        <v/>
      </c>
      <c r="I545" s="410">
        <f ca="1">表格15[[#This Row],[板材
才數]]</f>
        <v>0</v>
      </c>
    </row>
    <row r="546" spans="1:9" x14ac:dyDescent="0.25">
      <c r="A546">
        <f>表格15[[#This Row],[專案編號]]</f>
        <v>19005</v>
      </c>
      <c r="B546" t="str">
        <f ca="1">表格15[[#This Row],[產品名稱]]</f>
        <v>背板</v>
      </c>
      <c r="C546">
        <f ca="1">表格15[[#This Row],[長]]</f>
        <v>-22</v>
      </c>
      <c r="D546">
        <f ca="1">表格15[[#This Row],[寬]]</f>
        <v>-22</v>
      </c>
      <c r="E546">
        <f ca="1">表格15[[#This Row],[厚]]</f>
        <v>4</v>
      </c>
      <c r="F546">
        <f ca="1">表格15[[#This Row],[生產
數量]]</f>
        <v>0</v>
      </c>
      <c r="G546">
        <f ca="1">表格15[[#This Row],[板材
色號]]</f>
        <v>0</v>
      </c>
      <c r="H546" t="str">
        <f ca="1">表格15[[#This Row],[板材
名稱]]</f>
        <v/>
      </c>
      <c r="I546" s="410">
        <f ca="1">表格15[[#This Row],[板材
才數]]</f>
        <v>0</v>
      </c>
    </row>
    <row r="547" spans="1:9" x14ac:dyDescent="0.25">
      <c r="A547">
        <f>表格15[[#This Row],[專案編號]]</f>
        <v>19006</v>
      </c>
      <c r="B547" t="str">
        <f ca="1">表格15[[#This Row],[產品名稱]]</f>
        <v>背拉桿</v>
      </c>
      <c r="C547">
        <f ca="1">表格15[[#This Row],[長]]</f>
        <v>-36</v>
      </c>
      <c r="D547">
        <f ca="1">表格15[[#This Row],[寬]]</f>
        <v>120</v>
      </c>
      <c r="E547">
        <f ca="1">表格15[[#This Row],[厚]]</f>
        <v>18</v>
      </c>
      <c r="F547">
        <f ca="1">表格15[[#This Row],[生產
數量]]</f>
        <v>0</v>
      </c>
      <c r="G547">
        <f ca="1">表格15[[#This Row],[板材
色號]]</f>
        <v>0</v>
      </c>
      <c r="H547" t="str">
        <f ca="1">表格15[[#This Row],[板材
名稱]]</f>
        <v/>
      </c>
      <c r="I547" s="410">
        <f ca="1">表格15[[#This Row],[板材
才數]]</f>
        <v>0</v>
      </c>
    </row>
    <row r="548" spans="1:9" x14ac:dyDescent="0.25">
      <c r="A548">
        <f>表格15[[#This Row],[專案編號]]</f>
        <v>19007</v>
      </c>
      <c r="B548" t="str">
        <f ca="1">表格15[[#This Row],[產品名稱]]</f>
        <v>中立板</v>
      </c>
      <c r="C548">
        <f ca="1">表格15[[#This Row],[長]]</f>
        <v>-36</v>
      </c>
      <c r="D548">
        <f ca="1">表格15[[#This Row],[寬]]</f>
        <v>-22</v>
      </c>
      <c r="E548">
        <f ca="1">表格15[[#This Row],[厚]]</f>
        <v>18</v>
      </c>
      <c r="F548">
        <f ca="1">表格15[[#This Row],[生產
數量]]</f>
        <v>0</v>
      </c>
      <c r="G548">
        <f ca="1">表格15[[#This Row],[板材
色號]]</f>
        <v>0</v>
      </c>
      <c r="H548" t="str">
        <f ca="1">表格15[[#This Row],[板材
名稱]]</f>
        <v/>
      </c>
      <c r="I548" s="410">
        <f ca="1">表格15[[#This Row],[板材
才數]]</f>
        <v>0</v>
      </c>
    </row>
    <row r="549" spans="1:9" x14ac:dyDescent="0.25">
      <c r="A549">
        <f>表格15[[#This Row],[專案編號]]</f>
        <v>19008</v>
      </c>
      <c r="B549" t="str">
        <f ca="1">表格15[[#This Row],[產品名稱]]</f>
        <v>活隔</v>
      </c>
      <c r="C549">
        <f ca="1">表格15[[#This Row],[長]]</f>
        <v>0</v>
      </c>
      <c r="D549">
        <f ca="1">表格15[[#This Row],[寬]]</f>
        <v>-32</v>
      </c>
      <c r="E549">
        <f ca="1">表格15[[#This Row],[厚]]</f>
        <v>18</v>
      </c>
      <c r="F549">
        <f ca="1">表格15[[#This Row],[生產
數量]]</f>
        <v>0</v>
      </c>
      <c r="G549">
        <f ca="1">表格15[[#This Row],[板材
色號]]</f>
        <v>0</v>
      </c>
      <c r="H549" t="str">
        <f ca="1">表格15[[#This Row],[板材
名稱]]</f>
        <v/>
      </c>
      <c r="I549" s="410">
        <f ca="1">表格15[[#This Row],[板材
才數]]</f>
        <v>0</v>
      </c>
    </row>
    <row r="550" spans="1:9" x14ac:dyDescent="0.25">
      <c r="A550">
        <f>表格15[[#This Row],[專案編號]]</f>
        <v>19009</v>
      </c>
      <c r="B550" t="str">
        <f ca="1">表格15[[#This Row],[產品名稱]]</f>
        <v>固隔</v>
      </c>
      <c r="C550">
        <f ca="1">表格15[[#This Row],[長]]</f>
        <v>0</v>
      </c>
      <c r="D550">
        <f ca="1">表格15[[#This Row],[寬]]</f>
        <v>-22</v>
      </c>
      <c r="E550">
        <f ca="1">表格15[[#This Row],[厚]]</f>
        <v>18</v>
      </c>
      <c r="F550">
        <f ca="1">表格15[[#This Row],[生產
數量]]</f>
        <v>0</v>
      </c>
      <c r="G550">
        <f ca="1">表格15[[#This Row],[板材
色號]]</f>
        <v>0</v>
      </c>
      <c r="H550" t="str">
        <f ca="1">表格15[[#This Row],[板材
名稱]]</f>
        <v/>
      </c>
      <c r="I550" s="410">
        <f ca="1">表格15[[#This Row],[板材
才數]]</f>
        <v>0</v>
      </c>
    </row>
    <row r="551" spans="1:9" x14ac:dyDescent="0.25">
      <c r="A551">
        <f>表格15[[#This Row],[專案編號]]</f>
        <v>19010</v>
      </c>
      <c r="B551" t="str">
        <f ca="1">表格15[[#This Row],[產品名稱]]</f>
        <v>左門板</v>
      </c>
      <c r="C551">
        <f ca="1">表格15[[#This Row],[長]]</f>
        <v>0</v>
      </c>
      <c r="D551">
        <f ca="1">表格15[[#This Row],[寬]]</f>
        <v>-4</v>
      </c>
      <c r="E551">
        <f ca="1">表格15[[#This Row],[厚]]</f>
        <v>18</v>
      </c>
      <c r="F551">
        <f ca="1">表格15[[#This Row],[生產
數量]]</f>
        <v>0</v>
      </c>
      <c r="G551">
        <f ca="1">表格15[[#This Row],[板材
色號]]</f>
        <v>0</v>
      </c>
      <c r="H551" t="str">
        <f ca="1">表格15[[#This Row],[板材
名稱]]</f>
        <v/>
      </c>
      <c r="I551" s="410">
        <f ca="1">表格15[[#This Row],[板材
才數]]</f>
        <v>0</v>
      </c>
    </row>
    <row r="552" spans="1:9" x14ac:dyDescent="0.25">
      <c r="A552">
        <f>表格15[[#This Row],[專案編號]]</f>
        <v>19011</v>
      </c>
      <c r="B552" t="str">
        <f ca="1">表格15[[#This Row],[產品名稱]]</f>
        <v>右門板</v>
      </c>
      <c r="C552">
        <f ca="1">表格15[[#This Row],[長]]</f>
        <v>0</v>
      </c>
      <c r="D552">
        <f ca="1">表格15[[#This Row],[寬]]</f>
        <v>-4</v>
      </c>
      <c r="E552">
        <f ca="1">表格15[[#This Row],[厚]]</f>
        <v>18</v>
      </c>
      <c r="F552">
        <f ca="1">表格15[[#This Row],[生產
數量]]</f>
        <v>0</v>
      </c>
      <c r="G552">
        <f ca="1">表格15[[#This Row],[板材
色號]]</f>
        <v>0</v>
      </c>
      <c r="H552" t="str">
        <f ca="1">表格15[[#This Row],[板材
名稱]]</f>
        <v/>
      </c>
      <c r="I552" s="410">
        <f ca="1">表格15[[#This Row],[板材
才數]]</f>
        <v>0</v>
      </c>
    </row>
    <row r="553" spans="1:9" x14ac:dyDescent="0.25">
      <c r="A553">
        <f>表格15[[#This Row],[專案編號]]</f>
        <v>19012</v>
      </c>
      <c r="B553">
        <f ca="1">表格15[[#This Row],[產品名稱]]</f>
        <v>0</v>
      </c>
      <c r="C553">
        <f ca="1">表格15[[#This Row],[長]]</f>
        <v>0</v>
      </c>
      <c r="D553">
        <f ca="1">表格15[[#This Row],[寬]]</f>
        <v>0</v>
      </c>
      <c r="E553">
        <f ca="1">表格15[[#This Row],[厚]]</f>
        <v>0</v>
      </c>
      <c r="F553">
        <f ca="1">表格15[[#This Row],[生產
數量]]</f>
        <v>0</v>
      </c>
      <c r="G553">
        <f ca="1">表格15[[#This Row],[板材
色號]]</f>
        <v>0</v>
      </c>
      <c r="H553" t="str">
        <f ca="1">表格15[[#This Row],[板材
名稱]]</f>
        <v/>
      </c>
      <c r="I553" s="410">
        <f ca="1">表格15[[#This Row],[板材
才數]]</f>
        <v>0</v>
      </c>
    </row>
    <row r="554" spans="1:9" x14ac:dyDescent="0.25">
      <c r="A554">
        <f>表格15[[#This Row],[專案編號]]</f>
        <v>19013</v>
      </c>
      <c r="B554">
        <f ca="1">表格15[[#This Row],[產品名稱]]</f>
        <v>0</v>
      </c>
      <c r="C554">
        <f ca="1">表格15[[#This Row],[長]]</f>
        <v>0</v>
      </c>
      <c r="D554">
        <f ca="1">表格15[[#This Row],[寬]]</f>
        <v>0</v>
      </c>
      <c r="E554">
        <f ca="1">表格15[[#This Row],[厚]]</f>
        <v>0</v>
      </c>
      <c r="F554">
        <f ca="1">表格15[[#This Row],[生產
數量]]</f>
        <v>0</v>
      </c>
      <c r="G554">
        <f ca="1">表格15[[#This Row],[板材
色號]]</f>
        <v>0</v>
      </c>
      <c r="H554" t="str">
        <f ca="1">表格15[[#This Row],[板材
名稱]]</f>
        <v/>
      </c>
      <c r="I554" s="410">
        <f ca="1">表格15[[#This Row],[板材
才數]]</f>
        <v>0</v>
      </c>
    </row>
    <row r="555" spans="1:9" x14ac:dyDescent="0.25">
      <c r="A555">
        <f>表格15[[#This Row],[專案編號]]</f>
        <v>19014</v>
      </c>
      <c r="B555">
        <f ca="1">表格15[[#This Row],[產品名稱]]</f>
        <v>0</v>
      </c>
      <c r="C555">
        <f ca="1">表格15[[#This Row],[長]]</f>
        <v>0</v>
      </c>
      <c r="D555">
        <f ca="1">表格15[[#This Row],[寬]]</f>
        <v>0</v>
      </c>
      <c r="E555">
        <f ca="1">表格15[[#This Row],[厚]]</f>
        <v>0</v>
      </c>
      <c r="F555">
        <f ca="1">表格15[[#This Row],[生產
數量]]</f>
        <v>0</v>
      </c>
      <c r="G555">
        <f ca="1">表格15[[#This Row],[板材
色號]]</f>
        <v>0</v>
      </c>
      <c r="H555" t="str">
        <f ca="1">表格15[[#This Row],[板材
名稱]]</f>
        <v/>
      </c>
      <c r="I555" s="410">
        <f ca="1">表格15[[#This Row],[板材
才數]]</f>
        <v>0</v>
      </c>
    </row>
    <row r="556" spans="1:9" x14ac:dyDescent="0.25">
      <c r="A556">
        <f>表格15[[#This Row],[專案編號]]</f>
        <v>19015</v>
      </c>
      <c r="B556">
        <f ca="1">表格15[[#This Row],[產品名稱]]</f>
        <v>0</v>
      </c>
      <c r="C556">
        <f ca="1">表格15[[#This Row],[長]]</f>
        <v>0</v>
      </c>
      <c r="D556">
        <f ca="1">表格15[[#This Row],[寬]]</f>
        <v>0</v>
      </c>
      <c r="E556">
        <f ca="1">表格15[[#This Row],[厚]]</f>
        <v>0</v>
      </c>
      <c r="F556">
        <f ca="1">表格15[[#This Row],[生產
數量]]</f>
        <v>0</v>
      </c>
      <c r="G556">
        <f ca="1">表格15[[#This Row],[板材
色號]]</f>
        <v>0</v>
      </c>
      <c r="H556" t="str">
        <f ca="1">表格15[[#This Row],[板材
名稱]]</f>
        <v/>
      </c>
      <c r="I556" s="410">
        <f ca="1">表格15[[#This Row],[板材
才數]]</f>
        <v>0</v>
      </c>
    </row>
    <row r="557" spans="1:9" x14ac:dyDescent="0.25">
      <c r="A557">
        <f>表格15[[#This Row],[專案編號]]</f>
        <v>19016</v>
      </c>
      <c r="B557">
        <f ca="1">表格15[[#This Row],[產品名稱]]</f>
        <v>0</v>
      </c>
      <c r="C557">
        <f ca="1">表格15[[#This Row],[長]]</f>
        <v>0</v>
      </c>
      <c r="D557">
        <f ca="1">表格15[[#This Row],[寬]]</f>
        <v>0</v>
      </c>
      <c r="E557">
        <f ca="1">表格15[[#This Row],[厚]]</f>
        <v>0</v>
      </c>
      <c r="F557">
        <f ca="1">表格15[[#This Row],[生產
數量]]</f>
        <v>0</v>
      </c>
      <c r="G557">
        <f ca="1">表格15[[#This Row],[板材
色號]]</f>
        <v>0</v>
      </c>
      <c r="H557" t="str">
        <f ca="1">表格15[[#This Row],[板材
名稱]]</f>
        <v/>
      </c>
      <c r="I557" s="410">
        <f ca="1">表格15[[#This Row],[板材
才數]]</f>
        <v>0</v>
      </c>
    </row>
    <row r="558" spans="1:9" x14ac:dyDescent="0.25">
      <c r="A558">
        <f>表格15[[#This Row],[專案編號]]</f>
        <v>19017</v>
      </c>
      <c r="B558">
        <f ca="1">表格15[[#This Row],[產品名稱]]</f>
        <v>0</v>
      </c>
      <c r="C558">
        <f ca="1">表格15[[#This Row],[長]]</f>
        <v>0</v>
      </c>
      <c r="D558">
        <f ca="1">表格15[[#This Row],[寬]]</f>
        <v>0</v>
      </c>
      <c r="E558">
        <f ca="1">表格15[[#This Row],[厚]]</f>
        <v>0</v>
      </c>
      <c r="F558">
        <f ca="1">表格15[[#This Row],[生產
數量]]</f>
        <v>0</v>
      </c>
      <c r="G558">
        <f ca="1">表格15[[#This Row],[板材
色號]]</f>
        <v>0</v>
      </c>
      <c r="H558" t="str">
        <f ca="1">表格15[[#This Row],[板材
名稱]]</f>
        <v/>
      </c>
      <c r="I558" s="410">
        <f ca="1">表格15[[#This Row],[板材
才數]]</f>
        <v>0</v>
      </c>
    </row>
    <row r="559" spans="1:9" x14ac:dyDescent="0.25">
      <c r="A559">
        <f>表格15[[#This Row],[專案編號]]</f>
        <v>19018</v>
      </c>
      <c r="B559">
        <f ca="1">表格15[[#This Row],[產品名稱]]</f>
        <v>0</v>
      </c>
      <c r="C559">
        <f ca="1">表格15[[#This Row],[長]]</f>
        <v>0</v>
      </c>
      <c r="D559">
        <f ca="1">表格15[[#This Row],[寬]]</f>
        <v>0</v>
      </c>
      <c r="E559">
        <f ca="1">表格15[[#This Row],[厚]]</f>
        <v>0</v>
      </c>
      <c r="F559">
        <f ca="1">表格15[[#This Row],[生產
數量]]</f>
        <v>0</v>
      </c>
      <c r="G559">
        <f ca="1">表格15[[#This Row],[板材
色號]]</f>
        <v>0</v>
      </c>
      <c r="H559" t="str">
        <f ca="1">表格15[[#This Row],[板材
名稱]]</f>
        <v/>
      </c>
      <c r="I559" s="410">
        <f ca="1">表格15[[#This Row],[板材
才數]]</f>
        <v>0</v>
      </c>
    </row>
    <row r="560" spans="1:9" x14ac:dyDescent="0.25">
      <c r="A560">
        <f>表格15[[#This Row],[專案編號]]</f>
        <v>19019</v>
      </c>
      <c r="B560">
        <f ca="1">表格15[[#This Row],[產品名稱]]</f>
        <v>0</v>
      </c>
      <c r="C560">
        <f ca="1">表格15[[#This Row],[長]]</f>
        <v>0</v>
      </c>
      <c r="D560">
        <f ca="1">表格15[[#This Row],[寬]]</f>
        <v>0</v>
      </c>
      <c r="E560">
        <f ca="1">表格15[[#This Row],[厚]]</f>
        <v>0</v>
      </c>
      <c r="F560">
        <f ca="1">表格15[[#This Row],[生產
數量]]</f>
        <v>0</v>
      </c>
      <c r="G560">
        <f ca="1">表格15[[#This Row],[板材
色號]]</f>
        <v>0</v>
      </c>
      <c r="H560" t="str">
        <f ca="1">表格15[[#This Row],[板材
名稱]]</f>
        <v/>
      </c>
      <c r="I560" s="410">
        <f ca="1">表格15[[#This Row],[板材
才數]]</f>
        <v>0</v>
      </c>
    </row>
    <row r="561" spans="1:9" x14ac:dyDescent="0.25">
      <c r="A561">
        <f>表格15[[#This Row],[專案編號]]</f>
        <v>19020</v>
      </c>
      <c r="B561">
        <f ca="1">表格15[[#This Row],[產品名稱]]</f>
        <v>0</v>
      </c>
      <c r="C561">
        <f ca="1">表格15[[#This Row],[長]]</f>
        <v>0</v>
      </c>
      <c r="D561">
        <f ca="1">表格15[[#This Row],[寬]]</f>
        <v>0</v>
      </c>
      <c r="E561">
        <f ca="1">表格15[[#This Row],[厚]]</f>
        <v>0</v>
      </c>
      <c r="F561">
        <f ca="1">表格15[[#This Row],[生產
數量]]</f>
        <v>0</v>
      </c>
      <c r="G561">
        <f ca="1">表格15[[#This Row],[板材
色號]]</f>
        <v>0</v>
      </c>
      <c r="H561" t="str">
        <f ca="1">表格15[[#This Row],[板材
名稱]]</f>
        <v/>
      </c>
      <c r="I561" s="410">
        <f ca="1">表格15[[#This Row],[板材
才數]]</f>
        <v>0</v>
      </c>
    </row>
    <row r="562" spans="1:9" x14ac:dyDescent="0.25">
      <c r="A562">
        <f>表格15[[#This Row],[專案編號]]</f>
        <v>19021</v>
      </c>
      <c r="B562">
        <f ca="1">表格15[[#This Row],[產品名稱]]</f>
        <v>0</v>
      </c>
      <c r="C562">
        <f ca="1">表格15[[#This Row],[長]]</f>
        <v>0</v>
      </c>
      <c r="D562">
        <f ca="1">表格15[[#This Row],[寬]]</f>
        <v>0</v>
      </c>
      <c r="E562">
        <f ca="1">表格15[[#This Row],[厚]]</f>
        <v>0</v>
      </c>
      <c r="F562">
        <f ca="1">表格15[[#This Row],[生產
數量]]</f>
        <v>0</v>
      </c>
      <c r="G562">
        <f ca="1">表格15[[#This Row],[板材
色號]]</f>
        <v>0</v>
      </c>
      <c r="H562" t="str">
        <f ca="1">表格15[[#This Row],[板材
名稱]]</f>
        <v/>
      </c>
      <c r="I562" s="410">
        <f ca="1">表格15[[#This Row],[板材
才數]]</f>
        <v>0</v>
      </c>
    </row>
    <row r="563" spans="1:9" x14ac:dyDescent="0.25">
      <c r="A563">
        <f>表格15[[#This Row],[專案編號]]</f>
        <v>19022</v>
      </c>
      <c r="B563">
        <f ca="1">表格15[[#This Row],[產品名稱]]</f>
        <v>0</v>
      </c>
      <c r="C563">
        <f ca="1">表格15[[#This Row],[長]]</f>
        <v>0</v>
      </c>
      <c r="D563">
        <f ca="1">表格15[[#This Row],[寬]]</f>
        <v>0</v>
      </c>
      <c r="E563">
        <f ca="1">表格15[[#This Row],[厚]]</f>
        <v>0</v>
      </c>
      <c r="F563">
        <f ca="1">表格15[[#This Row],[生產
數量]]</f>
        <v>0</v>
      </c>
      <c r="G563">
        <f ca="1">表格15[[#This Row],[板材
色號]]</f>
        <v>0</v>
      </c>
      <c r="H563" t="str">
        <f ca="1">表格15[[#This Row],[板材
名稱]]</f>
        <v/>
      </c>
      <c r="I563" s="410">
        <f ca="1">表格15[[#This Row],[板材
才數]]</f>
        <v>0</v>
      </c>
    </row>
    <row r="564" spans="1:9" x14ac:dyDescent="0.25">
      <c r="A564">
        <f>表格15[[#This Row],[專案編號]]</f>
        <v>19023</v>
      </c>
      <c r="B564">
        <f ca="1">表格15[[#This Row],[產品名稱]]</f>
        <v>0</v>
      </c>
      <c r="C564">
        <f ca="1">表格15[[#This Row],[長]]</f>
        <v>0</v>
      </c>
      <c r="D564">
        <f ca="1">表格15[[#This Row],[寬]]</f>
        <v>0</v>
      </c>
      <c r="E564">
        <f ca="1">表格15[[#This Row],[厚]]</f>
        <v>0</v>
      </c>
      <c r="F564">
        <f ca="1">表格15[[#This Row],[生產
數量]]</f>
        <v>0</v>
      </c>
      <c r="G564">
        <f ca="1">表格15[[#This Row],[板材
色號]]</f>
        <v>0</v>
      </c>
      <c r="H564" t="str">
        <f ca="1">表格15[[#This Row],[板材
名稱]]</f>
        <v/>
      </c>
      <c r="I564" s="410">
        <f ca="1">表格15[[#This Row],[板材
才數]]</f>
        <v>0</v>
      </c>
    </row>
    <row r="565" spans="1:9" x14ac:dyDescent="0.25">
      <c r="A565">
        <f>表格15[[#This Row],[專案編號]]</f>
        <v>19024</v>
      </c>
      <c r="B565">
        <f ca="1">表格15[[#This Row],[產品名稱]]</f>
        <v>0</v>
      </c>
      <c r="C565">
        <f ca="1">表格15[[#This Row],[長]]</f>
        <v>0</v>
      </c>
      <c r="D565">
        <f ca="1">表格15[[#This Row],[寬]]</f>
        <v>0</v>
      </c>
      <c r="E565">
        <f ca="1">表格15[[#This Row],[厚]]</f>
        <v>0</v>
      </c>
      <c r="F565">
        <f ca="1">表格15[[#This Row],[生產
數量]]</f>
        <v>0</v>
      </c>
      <c r="G565">
        <f ca="1">表格15[[#This Row],[板材
色號]]</f>
        <v>0</v>
      </c>
      <c r="H565" t="str">
        <f ca="1">表格15[[#This Row],[板材
名稱]]</f>
        <v/>
      </c>
      <c r="I565" s="410">
        <f ca="1">表格15[[#This Row],[板材
才數]]</f>
        <v>0</v>
      </c>
    </row>
    <row r="566" spans="1:9" x14ac:dyDescent="0.25">
      <c r="A566">
        <f>表格15[[#This Row],[專案編號]]</f>
        <v>19025</v>
      </c>
      <c r="B566">
        <f ca="1">表格15[[#This Row],[產品名稱]]</f>
        <v>0</v>
      </c>
      <c r="C566">
        <f ca="1">表格15[[#This Row],[長]]</f>
        <v>0</v>
      </c>
      <c r="D566">
        <f ca="1">表格15[[#This Row],[寬]]</f>
        <v>0</v>
      </c>
      <c r="E566">
        <f ca="1">表格15[[#This Row],[厚]]</f>
        <v>0</v>
      </c>
      <c r="F566">
        <f ca="1">表格15[[#This Row],[生產
數量]]</f>
        <v>0</v>
      </c>
      <c r="G566">
        <f ca="1">表格15[[#This Row],[板材
色號]]</f>
        <v>0</v>
      </c>
      <c r="H566" t="str">
        <f ca="1">表格15[[#This Row],[板材
名稱]]</f>
        <v/>
      </c>
      <c r="I566" s="410">
        <f ca="1">表格15[[#This Row],[板材
才數]]</f>
        <v>0</v>
      </c>
    </row>
    <row r="567" spans="1:9" x14ac:dyDescent="0.25">
      <c r="A567">
        <f>表格15[[#This Row],[專案編號]]</f>
        <v>19026</v>
      </c>
      <c r="B567">
        <f ca="1">表格15[[#This Row],[產品名稱]]</f>
        <v>0</v>
      </c>
      <c r="C567">
        <f ca="1">表格15[[#This Row],[長]]</f>
        <v>0</v>
      </c>
      <c r="D567">
        <f ca="1">表格15[[#This Row],[寬]]</f>
        <v>0</v>
      </c>
      <c r="E567">
        <f ca="1">表格15[[#This Row],[厚]]</f>
        <v>0</v>
      </c>
      <c r="F567">
        <f ca="1">表格15[[#This Row],[生產
數量]]</f>
        <v>0</v>
      </c>
      <c r="G567">
        <f ca="1">表格15[[#This Row],[板材
色號]]</f>
        <v>0</v>
      </c>
      <c r="H567" t="str">
        <f ca="1">表格15[[#This Row],[板材
名稱]]</f>
        <v/>
      </c>
      <c r="I567" s="410">
        <f ca="1">表格15[[#This Row],[板材
才數]]</f>
        <v>0</v>
      </c>
    </row>
    <row r="568" spans="1:9" x14ac:dyDescent="0.25">
      <c r="A568">
        <f>表格15[[#This Row],[專案編號]]</f>
        <v>19027</v>
      </c>
      <c r="B568">
        <f ca="1">表格15[[#This Row],[產品名稱]]</f>
        <v>0</v>
      </c>
      <c r="C568">
        <f ca="1">表格15[[#This Row],[長]]</f>
        <v>0</v>
      </c>
      <c r="D568">
        <f ca="1">表格15[[#This Row],[寬]]</f>
        <v>0</v>
      </c>
      <c r="E568">
        <f ca="1">表格15[[#This Row],[厚]]</f>
        <v>0</v>
      </c>
      <c r="F568">
        <f ca="1">表格15[[#This Row],[生產
數量]]</f>
        <v>0</v>
      </c>
      <c r="G568">
        <f ca="1">表格15[[#This Row],[板材
色號]]</f>
        <v>0</v>
      </c>
      <c r="H568" t="str">
        <f ca="1">表格15[[#This Row],[板材
名稱]]</f>
        <v/>
      </c>
      <c r="I568" s="410">
        <f ca="1">表格15[[#This Row],[板材
才數]]</f>
        <v>0</v>
      </c>
    </row>
    <row r="569" spans="1:9" x14ac:dyDescent="0.25">
      <c r="A569">
        <f>表格15[[#This Row],[專案編號]]</f>
        <v>19028</v>
      </c>
      <c r="B569">
        <f ca="1">表格15[[#This Row],[產品名稱]]</f>
        <v>0</v>
      </c>
      <c r="C569">
        <f ca="1">表格15[[#This Row],[長]]</f>
        <v>0</v>
      </c>
      <c r="D569">
        <f ca="1">表格15[[#This Row],[寬]]</f>
        <v>0</v>
      </c>
      <c r="E569">
        <f ca="1">表格15[[#This Row],[厚]]</f>
        <v>0</v>
      </c>
      <c r="F569">
        <f ca="1">表格15[[#This Row],[生產
數量]]</f>
        <v>0</v>
      </c>
      <c r="G569">
        <f ca="1">表格15[[#This Row],[板材
色號]]</f>
        <v>0</v>
      </c>
      <c r="H569" t="str">
        <f ca="1">表格15[[#This Row],[板材
名稱]]</f>
        <v/>
      </c>
      <c r="I569" s="410">
        <f ca="1">表格15[[#This Row],[板材
才數]]</f>
        <v>0</v>
      </c>
    </row>
    <row r="570" spans="1:9" x14ac:dyDescent="0.25">
      <c r="A570">
        <f>表格15[[#This Row],[專案編號]]</f>
        <v>19029</v>
      </c>
      <c r="B570">
        <f ca="1">表格15[[#This Row],[產品名稱]]</f>
        <v>0</v>
      </c>
      <c r="C570">
        <f ca="1">表格15[[#This Row],[長]]</f>
        <v>0</v>
      </c>
      <c r="D570">
        <f ca="1">表格15[[#This Row],[寬]]</f>
        <v>0</v>
      </c>
      <c r="E570">
        <f ca="1">表格15[[#This Row],[厚]]</f>
        <v>0</v>
      </c>
      <c r="F570">
        <f ca="1">表格15[[#This Row],[生產
數量]]</f>
        <v>0</v>
      </c>
      <c r="G570">
        <f ca="1">表格15[[#This Row],[板材
色號]]</f>
        <v>0</v>
      </c>
      <c r="H570" t="str">
        <f ca="1">表格15[[#This Row],[板材
名稱]]</f>
        <v/>
      </c>
      <c r="I570" s="410">
        <f ca="1">表格15[[#This Row],[板材
才數]]</f>
        <v>0</v>
      </c>
    </row>
    <row r="571" spans="1:9" x14ac:dyDescent="0.25">
      <c r="A571">
        <f>表格15[[#This Row],[專案編號]]</f>
        <v>19030</v>
      </c>
      <c r="B571">
        <f ca="1">表格15[[#This Row],[產品名稱]]</f>
        <v>0</v>
      </c>
      <c r="C571">
        <f ca="1">表格15[[#This Row],[長]]</f>
        <v>0</v>
      </c>
      <c r="D571">
        <f ca="1">表格15[[#This Row],[寬]]</f>
        <v>0</v>
      </c>
      <c r="E571">
        <f ca="1">表格15[[#This Row],[厚]]</f>
        <v>0</v>
      </c>
      <c r="F571">
        <f ca="1">表格15[[#This Row],[生產
數量]]</f>
        <v>0</v>
      </c>
      <c r="G571">
        <f ca="1">表格15[[#This Row],[板材
色號]]</f>
        <v>0</v>
      </c>
      <c r="H571" t="str">
        <f ca="1">表格15[[#This Row],[板材
名稱]]</f>
        <v/>
      </c>
      <c r="I571" s="410">
        <f ca="1">表格15[[#This Row],[板材
才數]]</f>
        <v>0</v>
      </c>
    </row>
    <row r="572" spans="1:9" x14ac:dyDescent="0.25">
      <c r="A572">
        <f>表格15[[#This Row],[專案編號]]</f>
        <v>20001</v>
      </c>
      <c r="B572" t="str">
        <f ca="1">表格15[[#This Row],[產品名稱]]</f>
        <v>頂板</v>
      </c>
      <c r="C572">
        <f ca="1">表格15[[#This Row],[長]]</f>
        <v>-36</v>
      </c>
      <c r="D572">
        <f ca="1">表格15[[#This Row],[寬]]</f>
        <v>0</v>
      </c>
      <c r="E572">
        <f ca="1">表格15[[#This Row],[厚]]</f>
        <v>18</v>
      </c>
      <c r="F572">
        <f ca="1">表格15[[#This Row],[生產
數量]]</f>
        <v>0</v>
      </c>
      <c r="G572">
        <f ca="1">表格15[[#This Row],[板材
色號]]</f>
        <v>0</v>
      </c>
      <c r="H572" t="str">
        <f ca="1">表格15[[#This Row],[板材
名稱]]</f>
        <v/>
      </c>
      <c r="I572" s="410">
        <f ca="1">表格15[[#This Row],[板材
才數]]</f>
        <v>0</v>
      </c>
    </row>
    <row r="573" spans="1:9" x14ac:dyDescent="0.25">
      <c r="A573">
        <f>表格15[[#This Row],[專案編號]]</f>
        <v>20002</v>
      </c>
      <c r="B573" t="str">
        <f ca="1">表格15[[#This Row],[產品名稱]]</f>
        <v>底板</v>
      </c>
      <c r="C573">
        <f ca="1">表格15[[#This Row],[長]]</f>
        <v>-36</v>
      </c>
      <c r="D573">
        <f ca="1">表格15[[#This Row],[寬]]</f>
        <v>0</v>
      </c>
      <c r="E573">
        <f ca="1">表格15[[#This Row],[厚]]</f>
        <v>18</v>
      </c>
      <c r="F573">
        <f ca="1">表格15[[#This Row],[生產
數量]]</f>
        <v>0</v>
      </c>
      <c r="G573">
        <f ca="1">表格15[[#This Row],[板材
色號]]</f>
        <v>0</v>
      </c>
      <c r="H573" t="str">
        <f ca="1">表格15[[#This Row],[板材
名稱]]</f>
        <v/>
      </c>
      <c r="I573" s="410">
        <f ca="1">表格15[[#This Row],[板材
才數]]</f>
        <v>0</v>
      </c>
    </row>
    <row r="574" spans="1:9" x14ac:dyDescent="0.25">
      <c r="A574">
        <f>表格15[[#This Row],[專案編號]]</f>
        <v>20003</v>
      </c>
      <c r="B574" t="str">
        <f ca="1">表格15[[#This Row],[產品名稱]]</f>
        <v>左側板</v>
      </c>
      <c r="C574">
        <f ca="1">表格15[[#This Row],[長]]</f>
        <v>0</v>
      </c>
      <c r="D574">
        <f ca="1">表格15[[#This Row],[寬]]</f>
        <v>0</v>
      </c>
      <c r="E574">
        <f ca="1">表格15[[#This Row],[厚]]</f>
        <v>18</v>
      </c>
      <c r="F574">
        <f ca="1">表格15[[#This Row],[生產
數量]]</f>
        <v>0</v>
      </c>
      <c r="G574">
        <f ca="1">表格15[[#This Row],[板材
色號]]</f>
        <v>0</v>
      </c>
      <c r="H574" t="str">
        <f ca="1">表格15[[#This Row],[板材
名稱]]</f>
        <v/>
      </c>
      <c r="I574" s="410">
        <f ca="1">表格15[[#This Row],[板材
才數]]</f>
        <v>0</v>
      </c>
    </row>
    <row r="575" spans="1:9" x14ac:dyDescent="0.25">
      <c r="A575">
        <f>表格15[[#This Row],[專案編號]]</f>
        <v>20004</v>
      </c>
      <c r="B575" t="str">
        <f ca="1">表格15[[#This Row],[產品名稱]]</f>
        <v>右側板</v>
      </c>
      <c r="C575">
        <f ca="1">表格15[[#This Row],[長]]</f>
        <v>0</v>
      </c>
      <c r="D575">
        <f ca="1">表格15[[#This Row],[寬]]</f>
        <v>0</v>
      </c>
      <c r="E575">
        <f ca="1">表格15[[#This Row],[厚]]</f>
        <v>18</v>
      </c>
      <c r="F575">
        <f ca="1">表格15[[#This Row],[生產
數量]]</f>
        <v>0</v>
      </c>
      <c r="G575">
        <f ca="1">表格15[[#This Row],[板材
色號]]</f>
        <v>0</v>
      </c>
      <c r="H575" t="str">
        <f ca="1">表格15[[#This Row],[板材
名稱]]</f>
        <v/>
      </c>
      <c r="I575" s="410">
        <f ca="1">表格15[[#This Row],[板材
才數]]</f>
        <v>0</v>
      </c>
    </row>
    <row r="576" spans="1:9" x14ac:dyDescent="0.25">
      <c r="A576">
        <f>表格15[[#This Row],[專案編號]]</f>
        <v>20005</v>
      </c>
      <c r="B576" t="str">
        <f ca="1">表格15[[#This Row],[產品名稱]]</f>
        <v>背板</v>
      </c>
      <c r="C576">
        <f ca="1">表格15[[#This Row],[長]]</f>
        <v>-22</v>
      </c>
      <c r="D576">
        <f ca="1">表格15[[#This Row],[寬]]</f>
        <v>-22</v>
      </c>
      <c r="E576">
        <f ca="1">表格15[[#This Row],[厚]]</f>
        <v>4</v>
      </c>
      <c r="F576">
        <f ca="1">表格15[[#This Row],[生產
數量]]</f>
        <v>0</v>
      </c>
      <c r="G576">
        <f ca="1">表格15[[#This Row],[板材
色號]]</f>
        <v>0</v>
      </c>
      <c r="H576" t="str">
        <f ca="1">表格15[[#This Row],[板材
名稱]]</f>
        <v/>
      </c>
      <c r="I576" s="410">
        <f ca="1">表格15[[#This Row],[板材
才數]]</f>
        <v>0</v>
      </c>
    </row>
    <row r="577" spans="1:9" x14ac:dyDescent="0.25">
      <c r="A577">
        <f>表格15[[#This Row],[專案編號]]</f>
        <v>20006</v>
      </c>
      <c r="B577" t="str">
        <f ca="1">表格15[[#This Row],[產品名稱]]</f>
        <v>背拉桿</v>
      </c>
      <c r="C577">
        <f ca="1">表格15[[#This Row],[長]]</f>
        <v>-36</v>
      </c>
      <c r="D577">
        <f ca="1">表格15[[#This Row],[寬]]</f>
        <v>120</v>
      </c>
      <c r="E577">
        <f ca="1">表格15[[#This Row],[厚]]</f>
        <v>18</v>
      </c>
      <c r="F577">
        <f ca="1">表格15[[#This Row],[生產
數量]]</f>
        <v>0</v>
      </c>
      <c r="G577">
        <f ca="1">表格15[[#This Row],[板材
色號]]</f>
        <v>0</v>
      </c>
      <c r="H577" t="str">
        <f ca="1">表格15[[#This Row],[板材
名稱]]</f>
        <v/>
      </c>
      <c r="I577" s="410">
        <f ca="1">表格15[[#This Row],[板材
才數]]</f>
        <v>0</v>
      </c>
    </row>
    <row r="578" spans="1:9" x14ac:dyDescent="0.25">
      <c r="A578">
        <f>表格15[[#This Row],[專案編號]]</f>
        <v>20007</v>
      </c>
      <c r="B578" t="str">
        <f ca="1">表格15[[#This Row],[產品名稱]]</f>
        <v>中立板</v>
      </c>
      <c r="C578">
        <f ca="1">表格15[[#This Row],[長]]</f>
        <v>-36</v>
      </c>
      <c r="D578">
        <f ca="1">表格15[[#This Row],[寬]]</f>
        <v>-22</v>
      </c>
      <c r="E578">
        <f ca="1">表格15[[#This Row],[厚]]</f>
        <v>18</v>
      </c>
      <c r="F578">
        <f ca="1">表格15[[#This Row],[生產
數量]]</f>
        <v>0</v>
      </c>
      <c r="G578">
        <f ca="1">表格15[[#This Row],[板材
色號]]</f>
        <v>0</v>
      </c>
      <c r="H578" t="str">
        <f ca="1">表格15[[#This Row],[板材
名稱]]</f>
        <v/>
      </c>
      <c r="I578" s="410">
        <f ca="1">表格15[[#This Row],[板材
才數]]</f>
        <v>0</v>
      </c>
    </row>
    <row r="579" spans="1:9" x14ac:dyDescent="0.25">
      <c r="A579">
        <f>表格15[[#This Row],[專案編號]]</f>
        <v>20008</v>
      </c>
      <c r="B579" t="str">
        <f ca="1">表格15[[#This Row],[產品名稱]]</f>
        <v>活隔</v>
      </c>
      <c r="C579">
        <f ca="1">表格15[[#This Row],[長]]</f>
        <v>0</v>
      </c>
      <c r="D579">
        <f ca="1">表格15[[#This Row],[寬]]</f>
        <v>-32</v>
      </c>
      <c r="E579">
        <f ca="1">表格15[[#This Row],[厚]]</f>
        <v>18</v>
      </c>
      <c r="F579">
        <f ca="1">表格15[[#This Row],[生產
數量]]</f>
        <v>0</v>
      </c>
      <c r="G579">
        <f ca="1">表格15[[#This Row],[板材
色號]]</f>
        <v>0</v>
      </c>
      <c r="H579" t="str">
        <f ca="1">表格15[[#This Row],[板材
名稱]]</f>
        <v/>
      </c>
      <c r="I579" s="410">
        <f ca="1">表格15[[#This Row],[板材
才數]]</f>
        <v>0</v>
      </c>
    </row>
    <row r="580" spans="1:9" x14ac:dyDescent="0.25">
      <c r="A580">
        <f>表格15[[#This Row],[專案編號]]</f>
        <v>20009</v>
      </c>
      <c r="B580" t="str">
        <f ca="1">表格15[[#This Row],[產品名稱]]</f>
        <v>固隔</v>
      </c>
      <c r="C580">
        <f ca="1">表格15[[#This Row],[長]]</f>
        <v>0</v>
      </c>
      <c r="D580">
        <f ca="1">表格15[[#This Row],[寬]]</f>
        <v>-22</v>
      </c>
      <c r="E580">
        <f ca="1">表格15[[#This Row],[厚]]</f>
        <v>18</v>
      </c>
      <c r="F580">
        <f ca="1">表格15[[#This Row],[生產
數量]]</f>
        <v>0</v>
      </c>
      <c r="G580">
        <f ca="1">表格15[[#This Row],[板材
色號]]</f>
        <v>0</v>
      </c>
      <c r="H580" t="str">
        <f ca="1">表格15[[#This Row],[板材
名稱]]</f>
        <v/>
      </c>
      <c r="I580" s="410">
        <f ca="1">表格15[[#This Row],[板材
才數]]</f>
        <v>0</v>
      </c>
    </row>
    <row r="581" spans="1:9" x14ac:dyDescent="0.25">
      <c r="A581">
        <f>表格15[[#This Row],[專案編號]]</f>
        <v>20010</v>
      </c>
      <c r="B581" t="str">
        <f ca="1">表格15[[#This Row],[產品名稱]]</f>
        <v>左門板</v>
      </c>
      <c r="C581">
        <f ca="1">表格15[[#This Row],[長]]</f>
        <v>0</v>
      </c>
      <c r="D581">
        <f ca="1">表格15[[#This Row],[寬]]</f>
        <v>-4</v>
      </c>
      <c r="E581">
        <f ca="1">表格15[[#This Row],[厚]]</f>
        <v>18</v>
      </c>
      <c r="F581">
        <f ca="1">表格15[[#This Row],[生產
數量]]</f>
        <v>0</v>
      </c>
      <c r="G581">
        <f ca="1">表格15[[#This Row],[板材
色號]]</f>
        <v>0</v>
      </c>
      <c r="H581" t="str">
        <f ca="1">表格15[[#This Row],[板材
名稱]]</f>
        <v/>
      </c>
      <c r="I581" s="410">
        <f ca="1">表格15[[#This Row],[板材
才數]]</f>
        <v>0</v>
      </c>
    </row>
    <row r="582" spans="1:9" x14ac:dyDescent="0.25">
      <c r="A582">
        <f>表格15[[#This Row],[專案編號]]</f>
        <v>20011</v>
      </c>
      <c r="B582" t="str">
        <f ca="1">表格15[[#This Row],[產品名稱]]</f>
        <v>右門板</v>
      </c>
      <c r="C582">
        <f ca="1">表格15[[#This Row],[長]]</f>
        <v>0</v>
      </c>
      <c r="D582">
        <f ca="1">表格15[[#This Row],[寬]]</f>
        <v>-4</v>
      </c>
      <c r="E582">
        <f ca="1">表格15[[#This Row],[厚]]</f>
        <v>18</v>
      </c>
      <c r="F582">
        <f ca="1">表格15[[#This Row],[生產
數量]]</f>
        <v>0</v>
      </c>
      <c r="G582">
        <f ca="1">表格15[[#This Row],[板材
色號]]</f>
        <v>0</v>
      </c>
      <c r="H582" t="str">
        <f ca="1">表格15[[#This Row],[板材
名稱]]</f>
        <v/>
      </c>
      <c r="I582" s="410">
        <f ca="1">表格15[[#This Row],[板材
才數]]</f>
        <v>0</v>
      </c>
    </row>
    <row r="583" spans="1:9" x14ac:dyDescent="0.25">
      <c r="A583">
        <f>表格15[[#This Row],[專案編號]]</f>
        <v>20012</v>
      </c>
      <c r="B583">
        <f ca="1">表格15[[#This Row],[產品名稱]]</f>
        <v>0</v>
      </c>
      <c r="C583">
        <f ca="1">表格15[[#This Row],[長]]</f>
        <v>0</v>
      </c>
      <c r="D583">
        <f ca="1">表格15[[#This Row],[寬]]</f>
        <v>0</v>
      </c>
      <c r="E583">
        <f ca="1">表格15[[#This Row],[厚]]</f>
        <v>0</v>
      </c>
      <c r="F583">
        <f ca="1">表格15[[#This Row],[生產
數量]]</f>
        <v>0</v>
      </c>
      <c r="G583">
        <f ca="1">表格15[[#This Row],[板材
色號]]</f>
        <v>0</v>
      </c>
      <c r="H583" t="str">
        <f ca="1">表格15[[#This Row],[板材
名稱]]</f>
        <v/>
      </c>
      <c r="I583" s="410">
        <f ca="1">表格15[[#This Row],[板材
才數]]</f>
        <v>0</v>
      </c>
    </row>
    <row r="584" spans="1:9" x14ac:dyDescent="0.25">
      <c r="A584">
        <f>表格15[[#This Row],[專案編號]]</f>
        <v>20013</v>
      </c>
      <c r="B584">
        <f ca="1">表格15[[#This Row],[產品名稱]]</f>
        <v>0</v>
      </c>
      <c r="C584">
        <f ca="1">表格15[[#This Row],[長]]</f>
        <v>0</v>
      </c>
      <c r="D584">
        <f ca="1">表格15[[#This Row],[寬]]</f>
        <v>0</v>
      </c>
      <c r="E584">
        <f ca="1">表格15[[#This Row],[厚]]</f>
        <v>0</v>
      </c>
      <c r="F584">
        <f ca="1">表格15[[#This Row],[生產
數量]]</f>
        <v>0</v>
      </c>
      <c r="G584">
        <f ca="1">表格15[[#This Row],[板材
色號]]</f>
        <v>0</v>
      </c>
      <c r="H584" t="str">
        <f ca="1">表格15[[#This Row],[板材
名稱]]</f>
        <v/>
      </c>
      <c r="I584" s="410">
        <f ca="1">表格15[[#This Row],[板材
才數]]</f>
        <v>0</v>
      </c>
    </row>
    <row r="585" spans="1:9" x14ac:dyDescent="0.25">
      <c r="A585">
        <f>表格15[[#This Row],[專案編號]]</f>
        <v>20014</v>
      </c>
      <c r="B585">
        <f ca="1">表格15[[#This Row],[產品名稱]]</f>
        <v>0</v>
      </c>
      <c r="C585">
        <f ca="1">表格15[[#This Row],[長]]</f>
        <v>0</v>
      </c>
      <c r="D585">
        <f ca="1">表格15[[#This Row],[寬]]</f>
        <v>0</v>
      </c>
      <c r="E585">
        <f ca="1">表格15[[#This Row],[厚]]</f>
        <v>0</v>
      </c>
      <c r="F585">
        <f ca="1">表格15[[#This Row],[生產
數量]]</f>
        <v>0</v>
      </c>
      <c r="G585">
        <f ca="1">表格15[[#This Row],[板材
色號]]</f>
        <v>0</v>
      </c>
      <c r="H585" t="str">
        <f ca="1">表格15[[#This Row],[板材
名稱]]</f>
        <v/>
      </c>
      <c r="I585" s="410">
        <f ca="1">表格15[[#This Row],[板材
才數]]</f>
        <v>0</v>
      </c>
    </row>
    <row r="586" spans="1:9" x14ac:dyDescent="0.25">
      <c r="A586">
        <f>表格15[[#This Row],[專案編號]]</f>
        <v>20015</v>
      </c>
      <c r="B586">
        <f ca="1">表格15[[#This Row],[產品名稱]]</f>
        <v>0</v>
      </c>
      <c r="C586">
        <f ca="1">表格15[[#This Row],[長]]</f>
        <v>0</v>
      </c>
      <c r="D586">
        <f ca="1">表格15[[#This Row],[寬]]</f>
        <v>0</v>
      </c>
      <c r="E586">
        <f ca="1">表格15[[#This Row],[厚]]</f>
        <v>0</v>
      </c>
      <c r="F586">
        <f ca="1">表格15[[#This Row],[生產
數量]]</f>
        <v>0</v>
      </c>
      <c r="G586">
        <f ca="1">表格15[[#This Row],[板材
色號]]</f>
        <v>0</v>
      </c>
      <c r="H586" t="str">
        <f ca="1">表格15[[#This Row],[板材
名稱]]</f>
        <v/>
      </c>
      <c r="I586" s="410">
        <f ca="1">表格15[[#This Row],[板材
才數]]</f>
        <v>0</v>
      </c>
    </row>
    <row r="587" spans="1:9" x14ac:dyDescent="0.25">
      <c r="A587">
        <f>表格15[[#This Row],[專案編號]]</f>
        <v>20016</v>
      </c>
      <c r="B587">
        <f ca="1">表格15[[#This Row],[產品名稱]]</f>
        <v>0</v>
      </c>
      <c r="C587">
        <f ca="1">表格15[[#This Row],[長]]</f>
        <v>0</v>
      </c>
      <c r="D587">
        <f ca="1">表格15[[#This Row],[寬]]</f>
        <v>0</v>
      </c>
      <c r="E587">
        <f ca="1">表格15[[#This Row],[厚]]</f>
        <v>0</v>
      </c>
      <c r="F587">
        <f ca="1">表格15[[#This Row],[生產
數量]]</f>
        <v>0</v>
      </c>
      <c r="G587">
        <f ca="1">表格15[[#This Row],[板材
色號]]</f>
        <v>0</v>
      </c>
      <c r="H587" t="str">
        <f ca="1">表格15[[#This Row],[板材
名稱]]</f>
        <v/>
      </c>
      <c r="I587" s="410">
        <f ca="1">表格15[[#This Row],[板材
才數]]</f>
        <v>0</v>
      </c>
    </row>
    <row r="588" spans="1:9" x14ac:dyDescent="0.25">
      <c r="A588">
        <f>表格15[[#This Row],[專案編號]]</f>
        <v>20017</v>
      </c>
      <c r="B588">
        <f ca="1">表格15[[#This Row],[產品名稱]]</f>
        <v>0</v>
      </c>
      <c r="C588">
        <f ca="1">表格15[[#This Row],[長]]</f>
        <v>0</v>
      </c>
      <c r="D588">
        <f ca="1">表格15[[#This Row],[寬]]</f>
        <v>0</v>
      </c>
      <c r="E588">
        <f ca="1">表格15[[#This Row],[厚]]</f>
        <v>0</v>
      </c>
      <c r="F588">
        <f ca="1">表格15[[#This Row],[生產
數量]]</f>
        <v>0</v>
      </c>
      <c r="G588">
        <f ca="1">表格15[[#This Row],[板材
色號]]</f>
        <v>0</v>
      </c>
      <c r="H588" t="str">
        <f ca="1">表格15[[#This Row],[板材
名稱]]</f>
        <v/>
      </c>
      <c r="I588" s="410">
        <f ca="1">表格15[[#This Row],[板材
才數]]</f>
        <v>0</v>
      </c>
    </row>
    <row r="589" spans="1:9" x14ac:dyDescent="0.25">
      <c r="A589">
        <f>表格15[[#This Row],[專案編號]]</f>
        <v>20018</v>
      </c>
      <c r="B589">
        <f ca="1">表格15[[#This Row],[產品名稱]]</f>
        <v>0</v>
      </c>
      <c r="C589">
        <f ca="1">表格15[[#This Row],[長]]</f>
        <v>0</v>
      </c>
      <c r="D589">
        <f ca="1">表格15[[#This Row],[寬]]</f>
        <v>0</v>
      </c>
      <c r="E589">
        <f ca="1">表格15[[#This Row],[厚]]</f>
        <v>0</v>
      </c>
      <c r="F589">
        <f ca="1">表格15[[#This Row],[生產
數量]]</f>
        <v>0</v>
      </c>
      <c r="G589">
        <f ca="1">表格15[[#This Row],[板材
色號]]</f>
        <v>0</v>
      </c>
      <c r="H589" t="str">
        <f ca="1">表格15[[#This Row],[板材
名稱]]</f>
        <v/>
      </c>
      <c r="I589" s="410">
        <f ca="1">表格15[[#This Row],[板材
才數]]</f>
        <v>0</v>
      </c>
    </row>
    <row r="590" spans="1:9" x14ac:dyDescent="0.25">
      <c r="A590">
        <f>表格15[[#This Row],[專案編號]]</f>
        <v>20019</v>
      </c>
      <c r="B590">
        <f ca="1">表格15[[#This Row],[產品名稱]]</f>
        <v>0</v>
      </c>
      <c r="C590">
        <f ca="1">表格15[[#This Row],[長]]</f>
        <v>0</v>
      </c>
      <c r="D590">
        <f ca="1">表格15[[#This Row],[寬]]</f>
        <v>0</v>
      </c>
      <c r="E590">
        <f ca="1">表格15[[#This Row],[厚]]</f>
        <v>0</v>
      </c>
      <c r="F590">
        <f ca="1">表格15[[#This Row],[生產
數量]]</f>
        <v>0</v>
      </c>
      <c r="G590">
        <f ca="1">表格15[[#This Row],[板材
色號]]</f>
        <v>0</v>
      </c>
      <c r="H590" t="str">
        <f ca="1">表格15[[#This Row],[板材
名稱]]</f>
        <v/>
      </c>
      <c r="I590" s="410">
        <f ca="1">表格15[[#This Row],[板材
才數]]</f>
        <v>0</v>
      </c>
    </row>
    <row r="591" spans="1:9" x14ac:dyDescent="0.25">
      <c r="A591">
        <f>表格15[[#This Row],[專案編號]]</f>
        <v>20020</v>
      </c>
      <c r="B591">
        <f ca="1">表格15[[#This Row],[產品名稱]]</f>
        <v>0</v>
      </c>
      <c r="C591">
        <f ca="1">表格15[[#This Row],[長]]</f>
        <v>0</v>
      </c>
      <c r="D591">
        <f ca="1">表格15[[#This Row],[寬]]</f>
        <v>0</v>
      </c>
      <c r="E591">
        <f ca="1">表格15[[#This Row],[厚]]</f>
        <v>0</v>
      </c>
      <c r="F591">
        <f ca="1">表格15[[#This Row],[生產
數量]]</f>
        <v>0</v>
      </c>
      <c r="G591">
        <f ca="1">表格15[[#This Row],[板材
色號]]</f>
        <v>0</v>
      </c>
      <c r="H591" t="str">
        <f ca="1">表格15[[#This Row],[板材
名稱]]</f>
        <v/>
      </c>
      <c r="I591" s="410">
        <f ca="1">表格15[[#This Row],[板材
才數]]</f>
        <v>0</v>
      </c>
    </row>
    <row r="592" spans="1:9" x14ac:dyDescent="0.25">
      <c r="A592">
        <f>表格15[[#This Row],[專案編號]]</f>
        <v>20021</v>
      </c>
      <c r="B592">
        <f ca="1">表格15[[#This Row],[產品名稱]]</f>
        <v>0</v>
      </c>
      <c r="C592">
        <f ca="1">表格15[[#This Row],[長]]</f>
        <v>0</v>
      </c>
      <c r="D592">
        <f ca="1">表格15[[#This Row],[寬]]</f>
        <v>0</v>
      </c>
      <c r="E592">
        <f ca="1">表格15[[#This Row],[厚]]</f>
        <v>0</v>
      </c>
      <c r="F592">
        <f ca="1">表格15[[#This Row],[生產
數量]]</f>
        <v>0</v>
      </c>
      <c r="G592">
        <f ca="1">表格15[[#This Row],[板材
色號]]</f>
        <v>0</v>
      </c>
      <c r="H592" t="str">
        <f ca="1">表格15[[#This Row],[板材
名稱]]</f>
        <v/>
      </c>
      <c r="I592" s="410">
        <f ca="1">表格15[[#This Row],[板材
才數]]</f>
        <v>0</v>
      </c>
    </row>
    <row r="593" spans="1:9" x14ac:dyDescent="0.25">
      <c r="A593">
        <f>表格15[[#This Row],[專案編號]]</f>
        <v>20022</v>
      </c>
      <c r="B593">
        <f ca="1">表格15[[#This Row],[產品名稱]]</f>
        <v>0</v>
      </c>
      <c r="C593">
        <f ca="1">表格15[[#This Row],[長]]</f>
        <v>0</v>
      </c>
      <c r="D593">
        <f ca="1">表格15[[#This Row],[寬]]</f>
        <v>0</v>
      </c>
      <c r="E593">
        <f ca="1">表格15[[#This Row],[厚]]</f>
        <v>0</v>
      </c>
      <c r="F593">
        <f ca="1">表格15[[#This Row],[生產
數量]]</f>
        <v>0</v>
      </c>
      <c r="G593">
        <f ca="1">表格15[[#This Row],[板材
色號]]</f>
        <v>0</v>
      </c>
      <c r="H593" t="str">
        <f ca="1">表格15[[#This Row],[板材
名稱]]</f>
        <v/>
      </c>
      <c r="I593" s="410">
        <f ca="1">表格15[[#This Row],[板材
才數]]</f>
        <v>0</v>
      </c>
    </row>
    <row r="594" spans="1:9" x14ac:dyDescent="0.25">
      <c r="A594">
        <f>表格15[[#This Row],[專案編號]]</f>
        <v>20023</v>
      </c>
      <c r="B594">
        <f ca="1">表格15[[#This Row],[產品名稱]]</f>
        <v>0</v>
      </c>
      <c r="C594">
        <f ca="1">表格15[[#This Row],[長]]</f>
        <v>0</v>
      </c>
      <c r="D594">
        <f ca="1">表格15[[#This Row],[寬]]</f>
        <v>0</v>
      </c>
      <c r="E594">
        <f ca="1">表格15[[#This Row],[厚]]</f>
        <v>0</v>
      </c>
      <c r="F594">
        <f ca="1">表格15[[#This Row],[生產
數量]]</f>
        <v>0</v>
      </c>
      <c r="G594">
        <f ca="1">表格15[[#This Row],[板材
色號]]</f>
        <v>0</v>
      </c>
      <c r="H594" t="str">
        <f ca="1">表格15[[#This Row],[板材
名稱]]</f>
        <v/>
      </c>
      <c r="I594" s="410">
        <f ca="1">表格15[[#This Row],[板材
才數]]</f>
        <v>0</v>
      </c>
    </row>
    <row r="595" spans="1:9" x14ac:dyDescent="0.25">
      <c r="A595">
        <f>表格15[[#This Row],[專案編號]]</f>
        <v>20024</v>
      </c>
      <c r="B595">
        <f ca="1">表格15[[#This Row],[產品名稱]]</f>
        <v>0</v>
      </c>
      <c r="C595">
        <f ca="1">表格15[[#This Row],[長]]</f>
        <v>0</v>
      </c>
      <c r="D595">
        <f ca="1">表格15[[#This Row],[寬]]</f>
        <v>0</v>
      </c>
      <c r="E595">
        <f ca="1">表格15[[#This Row],[厚]]</f>
        <v>0</v>
      </c>
      <c r="F595">
        <f ca="1">表格15[[#This Row],[生產
數量]]</f>
        <v>0</v>
      </c>
      <c r="G595">
        <f ca="1">表格15[[#This Row],[板材
色號]]</f>
        <v>0</v>
      </c>
      <c r="H595" t="str">
        <f ca="1">表格15[[#This Row],[板材
名稱]]</f>
        <v/>
      </c>
      <c r="I595" s="410">
        <f ca="1">表格15[[#This Row],[板材
才數]]</f>
        <v>0</v>
      </c>
    </row>
    <row r="596" spans="1:9" x14ac:dyDescent="0.25">
      <c r="A596">
        <f>表格15[[#This Row],[專案編號]]</f>
        <v>20025</v>
      </c>
      <c r="B596">
        <f ca="1">表格15[[#This Row],[產品名稱]]</f>
        <v>0</v>
      </c>
      <c r="C596">
        <f ca="1">表格15[[#This Row],[長]]</f>
        <v>0</v>
      </c>
      <c r="D596">
        <f ca="1">表格15[[#This Row],[寬]]</f>
        <v>0</v>
      </c>
      <c r="E596">
        <f ca="1">表格15[[#This Row],[厚]]</f>
        <v>0</v>
      </c>
      <c r="F596">
        <f ca="1">表格15[[#This Row],[生產
數量]]</f>
        <v>0</v>
      </c>
      <c r="G596">
        <f ca="1">表格15[[#This Row],[板材
色號]]</f>
        <v>0</v>
      </c>
      <c r="H596" t="str">
        <f ca="1">表格15[[#This Row],[板材
名稱]]</f>
        <v/>
      </c>
      <c r="I596" s="410">
        <f ca="1">表格15[[#This Row],[板材
才數]]</f>
        <v>0</v>
      </c>
    </row>
    <row r="597" spans="1:9" x14ac:dyDescent="0.25">
      <c r="A597">
        <f>表格15[[#This Row],[專案編號]]</f>
        <v>20026</v>
      </c>
      <c r="B597">
        <f ca="1">表格15[[#This Row],[產品名稱]]</f>
        <v>0</v>
      </c>
      <c r="C597">
        <f ca="1">表格15[[#This Row],[長]]</f>
        <v>0</v>
      </c>
      <c r="D597">
        <f ca="1">表格15[[#This Row],[寬]]</f>
        <v>0</v>
      </c>
      <c r="E597">
        <f ca="1">表格15[[#This Row],[厚]]</f>
        <v>0</v>
      </c>
      <c r="F597">
        <f ca="1">表格15[[#This Row],[生產
數量]]</f>
        <v>0</v>
      </c>
      <c r="G597">
        <f ca="1">表格15[[#This Row],[板材
色號]]</f>
        <v>0</v>
      </c>
      <c r="H597" t="str">
        <f ca="1">表格15[[#This Row],[板材
名稱]]</f>
        <v/>
      </c>
      <c r="I597" s="410">
        <f ca="1">表格15[[#This Row],[板材
才數]]</f>
        <v>0</v>
      </c>
    </row>
    <row r="598" spans="1:9" x14ac:dyDescent="0.25">
      <c r="A598">
        <f>表格15[[#This Row],[專案編號]]</f>
        <v>20027</v>
      </c>
      <c r="B598">
        <f ca="1">表格15[[#This Row],[產品名稱]]</f>
        <v>0</v>
      </c>
      <c r="C598">
        <f ca="1">表格15[[#This Row],[長]]</f>
        <v>0</v>
      </c>
      <c r="D598">
        <f ca="1">表格15[[#This Row],[寬]]</f>
        <v>0</v>
      </c>
      <c r="E598">
        <f ca="1">表格15[[#This Row],[厚]]</f>
        <v>0</v>
      </c>
      <c r="F598">
        <f ca="1">表格15[[#This Row],[生產
數量]]</f>
        <v>0</v>
      </c>
      <c r="G598">
        <f ca="1">表格15[[#This Row],[板材
色號]]</f>
        <v>0</v>
      </c>
      <c r="H598" t="str">
        <f ca="1">表格15[[#This Row],[板材
名稱]]</f>
        <v/>
      </c>
      <c r="I598" s="410">
        <f ca="1">表格15[[#This Row],[板材
才數]]</f>
        <v>0</v>
      </c>
    </row>
    <row r="599" spans="1:9" x14ac:dyDescent="0.25">
      <c r="A599">
        <f>表格15[[#This Row],[專案編號]]</f>
        <v>20028</v>
      </c>
      <c r="B599">
        <f ca="1">表格15[[#This Row],[產品名稱]]</f>
        <v>0</v>
      </c>
      <c r="C599">
        <f ca="1">表格15[[#This Row],[長]]</f>
        <v>0</v>
      </c>
      <c r="D599">
        <f ca="1">表格15[[#This Row],[寬]]</f>
        <v>0</v>
      </c>
      <c r="E599">
        <f ca="1">表格15[[#This Row],[厚]]</f>
        <v>0</v>
      </c>
      <c r="F599">
        <f ca="1">表格15[[#This Row],[生產
數量]]</f>
        <v>0</v>
      </c>
      <c r="G599">
        <f ca="1">表格15[[#This Row],[板材
色號]]</f>
        <v>0</v>
      </c>
      <c r="H599" t="str">
        <f ca="1">表格15[[#This Row],[板材
名稱]]</f>
        <v/>
      </c>
      <c r="I599" s="410">
        <f ca="1">表格15[[#This Row],[板材
才數]]</f>
        <v>0</v>
      </c>
    </row>
    <row r="600" spans="1:9" x14ac:dyDescent="0.25">
      <c r="A600">
        <f>表格15[[#This Row],[專案編號]]</f>
        <v>20029</v>
      </c>
      <c r="B600">
        <f ca="1">表格15[[#This Row],[產品名稱]]</f>
        <v>0</v>
      </c>
      <c r="C600">
        <f ca="1">表格15[[#This Row],[長]]</f>
        <v>0</v>
      </c>
      <c r="D600">
        <f ca="1">表格15[[#This Row],[寬]]</f>
        <v>0</v>
      </c>
      <c r="E600">
        <f ca="1">表格15[[#This Row],[厚]]</f>
        <v>0</v>
      </c>
      <c r="F600">
        <f ca="1">表格15[[#This Row],[生產
數量]]</f>
        <v>0</v>
      </c>
      <c r="G600">
        <f ca="1">表格15[[#This Row],[板材
色號]]</f>
        <v>0</v>
      </c>
      <c r="H600" t="str">
        <f ca="1">表格15[[#This Row],[板材
名稱]]</f>
        <v/>
      </c>
      <c r="I600" s="410">
        <f ca="1">表格15[[#This Row],[板材
才數]]</f>
        <v>0</v>
      </c>
    </row>
    <row r="601" spans="1:9" x14ac:dyDescent="0.25">
      <c r="A601">
        <f>表格15[[#This Row],[專案編號]]</f>
        <v>20030</v>
      </c>
      <c r="B601">
        <f ca="1">表格15[[#This Row],[產品名稱]]</f>
        <v>0</v>
      </c>
      <c r="C601">
        <f ca="1">表格15[[#This Row],[長]]</f>
        <v>0</v>
      </c>
      <c r="D601">
        <f ca="1">表格15[[#This Row],[寬]]</f>
        <v>0</v>
      </c>
      <c r="E601">
        <f ca="1">表格15[[#This Row],[厚]]</f>
        <v>0</v>
      </c>
      <c r="F601">
        <f ca="1">表格15[[#This Row],[生產
數量]]</f>
        <v>0</v>
      </c>
      <c r="G601">
        <f ca="1">表格15[[#This Row],[板材
色號]]</f>
        <v>0</v>
      </c>
      <c r="H601" t="str">
        <f ca="1">表格15[[#This Row],[板材
名稱]]</f>
        <v/>
      </c>
      <c r="I601" s="410">
        <f ca="1">表格15[[#This Row],[板材
才數]]</f>
        <v>0</v>
      </c>
    </row>
    <row r="602" spans="1:9" x14ac:dyDescent="0.25">
      <c r="A602">
        <f>表格15[[#This Row],[專案編號]]</f>
        <v>21001</v>
      </c>
      <c r="B602" t="str">
        <f ca="1">表格15[[#This Row],[產品名稱]]</f>
        <v>頂板</v>
      </c>
      <c r="C602">
        <f ca="1">表格15[[#This Row],[長]]</f>
        <v>-36</v>
      </c>
      <c r="D602">
        <f ca="1">表格15[[#This Row],[寬]]</f>
        <v>0</v>
      </c>
      <c r="E602">
        <f ca="1">表格15[[#This Row],[厚]]</f>
        <v>18</v>
      </c>
      <c r="F602">
        <f ca="1">表格15[[#This Row],[生產
數量]]</f>
        <v>0</v>
      </c>
      <c r="G602">
        <f ca="1">表格15[[#This Row],[板材
色號]]</f>
        <v>0</v>
      </c>
      <c r="H602" t="str">
        <f ca="1">表格15[[#This Row],[板材
名稱]]</f>
        <v/>
      </c>
      <c r="I602" s="410">
        <f ca="1">表格15[[#This Row],[板材
才數]]</f>
        <v>0</v>
      </c>
    </row>
    <row r="603" spans="1:9" x14ac:dyDescent="0.25">
      <c r="A603">
        <f>表格15[[#This Row],[專案編號]]</f>
        <v>21002</v>
      </c>
      <c r="B603" t="str">
        <f ca="1">表格15[[#This Row],[產品名稱]]</f>
        <v>底板</v>
      </c>
      <c r="C603">
        <f ca="1">表格15[[#This Row],[長]]</f>
        <v>-36</v>
      </c>
      <c r="D603">
        <f ca="1">表格15[[#This Row],[寬]]</f>
        <v>0</v>
      </c>
      <c r="E603">
        <f ca="1">表格15[[#This Row],[厚]]</f>
        <v>18</v>
      </c>
      <c r="F603">
        <f ca="1">表格15[[#This Row],[生產
數量]]</f>
        <v>0</v>
      </c>
      <c r="G603">
        <f ca="1">表格15[[#This Row],[板材
色號]]</f>
        <v>0</v>
      </c>
      <c r="H603" t="str">
        <f ca="1">表格15[[#This Row],[板材
名稱]]</f>
        <v/>
      </c>
      <c r="I603" s="410">
        <f ca="1">表格15[[#This Row],[板材
才數]]</f>
        <v>0</v>
      </c>
    </row>
    <row r="604" spans="1:9" x14ac:dyDescent="0.25">
      <c r="A604">
        <f>表格15[[#This Row],[專案編號]]</f>
        <v>21003</v>
      </c>
      <c r="B604" t="str">
        <f ca="1">表格15[[#This Row],[產品名稱]]</f>
        <v>左側板</v>
      </c>
      <c r="C604">
        <f ca="1">表格15[[#This Row],[長]]</f>
        <v>0</v>
      </c>
      <c r="D604">
        <f ca="1">表格15[[#This Row],[寬]]</f>
        <v>0</v>
      </c>
      <c r="E604">
        <f ca="1">表格15[[#This Row],[厚]]</f>
        <v>18</v>
      </c>
      <c r="F604">
        <f ca="1">表格15[[#This Row],[生產
數量]]</f>
        <v>0</v>
      </c>
      <c r="G604">
        <f ca="1">表格15[[#This Row],[板材
色號]]</f>
        <v>0</v>
      </c>
      <c r="H604" t="str">
        <f ca="1">表格15[[#This Row],[板材
名稱]]</f>
        <v/>
      </c>
      <c r="I604" s="410">
        <f ca="1">表格15[[#This Row],[板材
才數]]</f>
        <v>0</v>
      </c>
    </row>
    <row r="605" spans="1:9" x14ac:dyDescent="0.25">
      <c r="A605">
        <f>表格15[[#This Row],[專案編號]]</f>
        <v>21004</v>
      </c>
      <c r="B605" t="str">
        <f ca="1">表格15[[#This Row],[產品名稱]]</f>
        <v>右側板</v>
      </c>
      <c r="C605">
        <f ca="1">表格15[[#This Row],[長]]</f>
        <v>0</v>
      </c>
      <c r="D605">
        <f ca="1">表格15[[#This Row],[寬]]</f>
        <v>0</v>
      </c>
      <c r="E605">
        <f ca="1">表格15[[#This Row],[厚]]</f>
        <v>18</v>
      </c>
      <c r="F605">
        <f ca="1">表格15[[#This Row],[生產
數量]]</f>
        <v>0</v>
      </c>
      <c r="G605">
        <f ca="1">表格15[[#This Row],[板材
色號]]</f>
        <v>0</v>
      </c>
      <c r="H605" t="str">
        <f ca="1">表格15[[#This Row],[板材
名稱]]</f>
        <v/>
      </c>
      <c r="I605" s="410">
        <f ca="1">表格15[[#This Row],[板材
才數]]</f>
        <v>0</v>
      </c>
    </row>
    <row r="606" spans="1:9" x14ac:dyDescent="0.25">
      <c r="A606">
        <f>表格15[[#This Row],[專案編號]]</f>
        <v>21005</v>
      </c>
      <c r="B606" t="str">
        <f ca="1">表格15[[#This Row],[產品名稱]]</f>
        <v>背板</v>
      </c>
      <c r="C606">
        <f ca="1">表格15[[#This Row],[長]]</f>
        <v>-22</v>
      </c>
      <c r="D606">
        <f ca="1">表格15[[#This Row],[寬]]</f>
        <v>-22</v>
      </c>
      <c r="E606">
        <f ca="1">表格15[[#This Row],[厚]]</f>
        <v>4</v>
      </c>
      <c r="F606">
        <f ca="1">表格15[[#This Row],[生產
數量]]</f>
        <v>0</v>
      </c>
      <c r="G606">
        <f ca="1">表格15[[#This Row],[板材
色號]]</f>
        <v>0</v>
      </c>
      <c r="H606" t="str">
        <f ca="1">表格15[[#This Row],[板材
名稱]]</f>
        <v/>
      </c>
      <c r="I606" s="410">
        <f ca="1">表格15[[#This Row],[板材
才數]]</f>
        <v>0</v>
      </c>
    </row>
    <row r="607" spans="1:9" x14ac:dyDescent="0.25">
      <c r="A607">
        <f>表格15[[#This Row],[專案編號]]</f>
        <v>21006</v>
      </c>
      <c r="B607" t="str">
        <f ca="1">表格15[[#This Row],[產品名稱]]</f>
        <v>背拉桿</v>
      </c>
      <c r="C607">
        <f ca="1">表格15[[#This Row],[長]]</f>
        <v>-36</v>
      </c>
      <c r="D607">
        <f ca="1">表格15[[#This Row],[寬]]</f>
        <v>120</v>
      </c>
      <c r="E607">
        <f ca="1">表格15[[#This Row],[厚]]</f>
        <v>18</v>
      </c>
      <c r="F607">
        <f ca="1">表格15[[#This Row],[生產
數量]]</f>
        <v>0</v>
      </c>
      <c r="G607">
        <f ca="1">表格15[[#This Row],[板材
色號]]</f>
        <v>0</v>
      </c>
      <c r="H607" t="str">
        <f ca="1">表格15[[#This Row],[板材
名稱]]</f>
        <v/>
      </c>
      <c r="I607" s="410">
        <f ca="1">表格15[[#This Row],[板材
才數]]</f>
        <v>0</v>
      </c>
    </row>
    <row r="608" spans="1:9" x14ac:dyDescent="0.25">
      <c r="A608">
        <f>表格15[[#This Row],[專案編號]]</f>
        <v>21007</v>
      </c>
      <c r="B608" t="str">
        <f ca="1">表格15[[#This Row],[產品名稱]]</f>
        <v>中立板</v>
      </c>
      <c r="C608">
        <f ca="1">表格15[[#This Row],[長]]</f>
        <v>-36</v>
      </c>
      <c r="D608">
        <f ca="1">表格15[[#This Row],[寬]]</f>
        <v>-22</v>
      </c>
      <c r="E608">
        <f ca="1">表格15[[#This Row],[厚]]</f>
        <v>18</v>
      </c>
      <c r="F608">
        <f ca="1">表格15[[#This Row],[生產
數量]]</f>
        <v>0</v>
      </c>
      <c r="G608">
        <f ca="1">表格15[[#This Row],[板材
色號]]</f>
        <v>0</v>
      </c>
      <c r="H608" t="str">
        <f ca="1">表格15[[#This Row],[板材
名稱]]</f>
        <v/>
      </c>
      <c r="I608" s="410">
        <f ca="1">表格15[[#This Row],[板材
才數]]</f>
        <v>0</v>
      </c>
    </row>
    <row r="609" spans="1:9" x14ac:dyDescent="0.25">
      <c r="A609">
        <f>表格15[[#This Row],[專案編號]]</f>
        <v>21008</v>
      </c>
      <c r="B609" t="str">
        <f ca="1">表格15[[#This Row],[產品名稱]]</f>
        <v>活隔</v>
      </c>
      <c r="C609">
        <f ca="1">表格15[[#This Row],[長]]</f>
        <v>0</v>
      </c>
      <c r="D609">
        <f ca="1">表格15[[#This Row],[寬]]</f>
        <v>-32</v>
      </c>
      <c r="E609">
        <f ca="1">表格15[[#This Row],[厚]]</f>
        <v>18</v>
      </c>
      <c r="F609">
        <f ca="1">表格15[[#This Row],[生產
數量]]</f>
        <v>0</v>
      </c>
      <c r="G609">
        <f ca="1">表格15[[#This Row],[板材
色號]]</f>
        <v>0</v>
      </c>
      <c r="H609" t="str">
        <f ca="1">表格15[[#This Row],[板材
名稱]]</f>
        <v/>
      </c>
      <c r="I609" s="410">
        <f ca="1">表格15[[#This Row],[板材
才數]]</f>
        <v>0</v>
      </c>
    </row>
    <row r="610" spans="1:9" x14ac:dyDescent="0.25">
      <c r="A610">
        <f>表格15[[#This Row],[專案編號]]</f>
        <v>21009</v>
      </c>
      <c r="B610" t="str">
        <f ca="1">表格15[[#This Row],[產品名稱]]</f>
        <v>固隔</v>
      </c>
      <c r="C610">
        <f ca="1">表格15[[#This Row],[長]]</f>
        <v>0</v>
      </c>
      <c r="D610">
        <f ca="1">表格15[[#This Row],[寬]]</f>
        <v>-22</v>
      </c>
      <c r="E610">
        <f ca="1">表格15[[#This Row],[厚]]</f>
        <v>18</v>
      </c>
      <c r="F610">
        <f ca="1">表格15[[#This Row],[生產
數量]]</f>
        <v>0</v>
      </c>
      <c r="G610">
        <f ca="1">表格15[[#This Row],[板材
色號]]</f>
        <v>0</v>
      </c>
      <c r="H610" t="str">
        <f ca="1">表格15[[#This Row],[板材
名稱]]</f>
        <v/>
      </c>
      <c r="I610" s="410">
        <f ca="1">表格15[[#This Row],[板材
才數]]</f>
        <v>0</v>
      </c>
    </row>
    <row r="611" spans="1:9" x14ac:dyDescent="0.25">
      <c r="A611">
        <f>表格15[[#This Row],[專案編號]]</f>
        <v>21010</v>
      </c>
      <c r="B611" t="str">
        <f ca="1">表格15[[#This Row],[產品名稱]]</f>
        <v>左門板</v>
      </c>
      <c r="C611">
        <f ca="1">表格15[[#This Row],[長]]</f>
        <v>0</v>
      </c>
      <c r="D611">
        <f ca="1">表格15[[#This Row],[寬]]</f>
        <v>-4</v>
      </c>
      <c r="E611">
        <f ca="1">表格15[[#This Row],[厚]]</f>
        <v>18</v>
      </c>
      <c r="F611">
        <f ca="1">表格15[[#This Row],[生產
數量]]</f>
        <v>0</v>
      </c>
      <c r="G611">
        <f ca="1">表格15[[#This Row],[板材
色號]]</f>
        <v>0</v>
      </c>
      <c r="H611" t="str">
        <f ca="1">表格15[[#This Row],[板材
名稱]]</f>
        <v/>
      </c>
      <c r="I611" s="410">
        <f ca="1">表格15[[#This Row],[板材
才數]]</f>
        <v>0</v>
      </c>
    </row>
    <row r="612" spans="1:9" x14ac:dyDescent="0.25">
      <c r="A612">
        <f>表格15[[#This Row],[專案編號]]</f>
        <v>21011</v>
      </c>
      <c r="B612" t="str">
        <f ca="1">表格15[[#This Row],[產品名稱]]</f>
        <v>右門板</v>
      </c>
      <c r="C612">
        <f ca="1">表格15[[#This Row],[長]]</f>
        <v>0</v>
      </c>
      <c r="D612">
        <f ca="1">表格15[[#This Row],[寬]]</f>
        <v>-4</v>
      </c>
      <c r="E612">
        <f ca="1">表格15[[#This Row],[厚]]</f>
        <v>18</v>
      </c>
      <c r="F612">
        <f ca="1">表格15[[#This Row],[生產
數量]]</f>
        <v>0</v>
      </c>
      <c r="G612">
        <f ca="1">表格15[[#This Row],[板材
色號]]</f>
        <v>0</v>
      </c>
      <c r="H612" t="str">
        <f ca="1">表格15[[#This Row],[板材
名稱]]</f>
        <v/>
      </c>
      <c r="I612" s="410">
        <f ca="1">表格15[[#This Row],[板材
才數]]</f>
        <v>0</v>
      </c>
    </row>
    <row r="613" spans="1:9" x14ac:dyDescent="0.25">
      <c r="A613">
        <f>表格15[[#This Row],[專案編號]]</f>
        <v>21012</v>
      </c>
      <c r="B613">
        <f ca="1">表格15[[#This Row],[產品名稱]]</f>
        <v>0</v>
      </c>
      <c r="C613">
        <f ca="1">表格15[[#This Row],[長]]</f>
        <v>0</v>
      </c>
      <c r="D613">
        <f ca="1">表格15[[#This Row],[寬]]</f>
        <v>0</v>
      </c>
      <c r="E613">
        <f ca="1">表格15[[#This Row],[厚]]</f>
        <v>0</v>
      </c>
      <c r="F613">
        <f ca="1">表格15[[#This Row],[生產
數量]]</f>
        <v>0</v>
      </c>
      <c r="G613">
        <f ca="1">表格15[[#This Row],[板材
色號]]</f>
        <v>0</v>
      </c>
      <c r="H613" t="str">
        <f ca="1">表格15[[#This Row],[板材
名稱]]</f>
        <v/>
      </c>
      <c r="I613" s="410">
        <f ca="1">表格15[[#This Row],[板材
才數]]</f>
        <v>0</v>
      </c>
    </row>
    <row r="614" spans="1:9" x14ac:dyDescent="0.25">
      <c r="A614">
        <f>表格15[[#This Row],[專案編號]]</f>
        <v>21013</v>
      </c>
      <c r="B614">
        <f ca="1">表格15[[#This Row],[產品名稱]]</f>
        <v>0</v>
      </c>
      <c r="C614">
        <f ca="1">表格15[[#This Row],[長]]</f>
        <v>0</v>
      </c>
      <c r="D614">
        <f ca="1">表格15[[#This Row],[寬]]</f>
        <v>0</v>
      </c>
      <c r="E614">
        <f ca="1">表格15[[#This Row],[厚]]</f>
        <v>0</v>
      </c>
      <c r="F614">
        <f ca="1">表格15[[#This Row],[生產
數量]]</f>
        <v>0</v>
      </c>
      <c r="G614">
        <f ca="1">表格15[[#This Row],[板材
色號]]</f>
        <v>0</v>
      </c>
      <c r="H614" t="str">
        <f ca="1">表格15[[#This Row],[板材
名稱]]</f>
        <v/>
      </c>
      <c r="I614" s="410">
        <f ca="1">表格15[[#This Row],[板材
才數]]</f>
        <v>0</v>
      </c>
    </row>
    <row r="615" spans="1:9" x14ac:dyDescent="0.25">
      <c r="A615">
        <f>表格15[[#This Row],[專案編號]]</f>
        <v>21014</v>
      </c>
      <c r="B615">
        <f ca="1">表格15[[#This Row],[產品名稱]]</f>
        <v>0</v>
      </c>
      <c r="C615">
        <f ca="1">表格15[[#This Row],[長]]</f>
        <v>0</v>
      </c>
      <c r="D615">
        <f ca="1">表格15[[#This Row],[寬]]</f>
        <v>0</v>
      </c>
      <c r="E615">
        <f ca="1">表格15[[#This Row],[厚]]</f>
        <v>0</v>
      </c>
      <c r="F615">
        <f ca="1">表格15[[#This Row],[生產
數量]]</f>
        <v>0</v>
      </c>
      <c r="G615">
        <f ca="1">表格15[[#This Row],[板材
色號]]</f>
        <v>0</v>
      </c>
      <c r="H615" t="str">
        <f ca="1">表格15[[#This Row],[板材
名稱]]</f>
        <v/>
      </c>
      <c r="I615" s="410">
        <f ca="1">表格15[[#This Row],[板材
才數]]</f>
        <v>0</v>
      </c>
    </row>
    <row r="616" spans="1:9" x14ac:dyDescent="0.25">
      <c r="A616">
        <f>表格15[[#This Row],[專案編號]]</f>
        <v>21015</v>
      </c>
      <c r="B616">
        <f ca="1">表格15[[#This Row],[產品名稱]]</f>
        <v>0</v>
      </c>
      <c r="C616">
        <f ca="1">表格15[[#This Row],[長]]</f>
        <v>0</v>
      </c>
      <c r="D616">
        <f ca="1">表格15[[#This Row],[寬]]</f>
        <v>0</v>
      </c>
      <c r="E616">
        <f ca="1">表格15[[#This Row],[厚]]</f>
        <v>0</v>
      </c>
      <c r="F616">
        <f ca="1">表格15[[#This Row],[生產
數量]]</f>
        <v>0</v>
      </c>
      <c r="G616">
        <f ca="1">表格15[[#This Row],[板材
色號]]</f>
        <v>0</v>
      </c>
      <c r="H616" t="str">
        <f ca="1">表格15[[#This Row],[板材
名稱]]</f>
        <v/>
      </c>
      <c r="I616" s="410">
        <f ca="1">表格15[[#This Row],[板材
才數]]</f>
        <v>0</v>
      </c>
    </row>
    <row r="617" spans="1:9" x14ac:dyDescent="0.25">
      <c r="A617">
        <f>表格15[[#This Row],[專案編號]]</f>
        <v>21016</v>
      </c>
      <c r="B617">
        <f ca="1">表格15[[#This Row],[產品名稱]]</f>
        <v>0</v>
      </c>
      <c r="C617">
        <f ca="1">表格15[[#This Row],[長]]</f>
        <v>0</v>
      </c>
      <c r="D617">
        <f ca="1">表格15[[#This Row],[寬]]</f>
        <v>0</v>
      </c>
      <c r="E617">
        <f ca="1">表格15[[#This Row],[厚]]</f>
        <v>0</v>
      </c>
      <c r="F617">
        <f ca="1">表格15[[#This Row],[生產
數量]]</f>
        <v>0</v>
      </c>
      <c r="G617">
        <f ca="1">表格15[[#This Row],[板材
色號]]</f>
        <v>0</v>
      </c>
      <c r="H617" t="str">
        <f ca="1">表格15[[#This Row],[板材
名稱]]</f>
        <v/>
      </c>
      <c r="I617" s="410">
        <f ca="1">表格15[[#This Row],[板材
才數]]</f>
        <v>0</v>
      </c>
    </row>
    <row r="618" spans="1:9" x14ac:dyDescent="0.25">
      <c r="A618">
        <f>表格15[[#This Row],[專案編號]]</f>
        <v>21017</v>
      </c>
      <c r="B618">
        <f ca="1">表格15[[#This Row],[產品名稱]]</f>
        <v>0</v>
      </c>
      <c r="C618">
        <f ca="1">表格15[[#This Row],[長]]</f>
        <v>0</v>
      </c>
      <c r="D618">
        <f ca="1">表格15[[#This Row],[寬]]</f>
        <v>0</v>
      </c>
      <c r="E618">
        <f ca="1">表格15[[#This Row],[厚]]</f>
        <v>0</v>
      </c>
      <c r="F618">
        <f ca="1">表格15[[#This Row],[生產
數量]]</f>
        <v>0</v>
      </c>
      <c r="G618">
        <f ca="1">表格15[[#This Row],[板材
色號]]</f>
        <v>0</v>
      </c>
      <c r="H618" t="str">
        <f ca="1">表格15[[#This Row],[板材
名稱]]</f>
        <v/>
      </c>
      <c r="I618" s="410">
        <f ca="1">表格15[[#This Row],[板材
才數]]</f>
        <v>0</v>
      </c>
    </row>
    <row r="619" spans="1:9" x14ac:dyDescent="0.25">
      <c r="A619">
        <f>表格15[[#This Row],[專案編號]]</f>
        <v>21018</v>
      </c>
      <c r="B619">
        <f ca="1">表格15[[#This Row],[產品名稱]]</f>
        <v>0</v>
      </c>
      <c r="C619">
        <f ca="1">表格15[[#This Row],[長]]</f>
        <v>0</v>
      </c>
      <c r="D619">
        <f ca="1">表格15[[#This Row],[寬]]</f>
        <v>0</v>
      </c>
      <c r="E619">
        <f ca="1">表格15[[#This Row],[厚]]</f>
        <v>0</v>
      </c>
      <c r="F619">
        <f ca="1">表格15[[#This Row],[生產
數量]]</f>
        <v>0</v>
      </c>
      <c r="G619">
        <f ca="1">表格15[[#This Row],[板材
色號]]</f>
        <v>0</v>
      </c>
      <c r="H619" t="str">
        <f ca="1">表格15[[#This Row],[板材
名稱]]</f>
        <v/>
      </c>
      <c r="I619" s="410">
        <f ca="1">表格15[[#This Row],[板材
才數]]</f>
        <v>0</v>
      </c>
    </row>
    <row r="620" spans="1:9" x14ac:dyDescent="0.25">
      <c r="A620">
        <f>表格15[[#This Row],[專案編號]]</f>
        <v>21019</v>
      </c>
      <c r="B620">
        <f ca="1">表格15[[#This Row],[產品名稱]]</f>
        <v>0</v>
      </c>
      <c r="C620">
        <f ca="1">表格15[[#This Row],[長]]</f>
        <v>0</v>
      </c>
      <c r="D620">
        <f ca="1">表格15[[#This Row],[寬]]</f>
        <v>0</v>
      </c>
      <c r="E620">
        <f ca="1">表格15[[#This Row],[厚]]</f>
        <v>0</v>
      </c>
      <c r="F620">
        <f ca="1">表格15[[#This Row],[生產
數量]]</f>
        <v>0</v>
      </c>
      <c r="G620">
        <f ca="1">表格15[[#This Row],[板材
色號]]</f>
        <v>0</v>
      </c>
      <c r="H620" t="str">
        <f ca="1">表格15[[#This Row],[板材
名稱]]</f>
        <v/>
      </c>
      <c r="I620" s="410">
        <f ca="1">表格15[[#This Row],[板材
才數]]</f>
        <v>0</v>
      </c>
    </row>
    <row r="621" spans="1:9" x14ac:dyDescent="0.25">
      <c r="A621">
        <f>表格15[[#This Row],[專案編號]]</f>
        <v>21020</v>
      </c>
      <c r="B621">
        <f ca="1">表格15[[#This Row],[產品名稱]]</f>
        <v>0</v>
      </c>
      <c r="C621">
        <f ca="1">表格15[[#This Row],[長]]</f>
        <v>0</v>
      </c>
      <c r="D621">
        <f ca="1">表格15[[#This Row],[寬]]</f>
        <v>0</v>
      </c>
      <c r="E621">
        <f ca="1">表格15[[#This Row],[厚]]</f>
        <v>0</v>
      </c>
      <c r="F621">
        <f ca="1">表格15[[#This Row],[生產
數量]]</f>
        <v>0</v>
      </c>
      <c r="G621">
        <f ca="1">表格15[[#This Row],[板材
色號]]</f>
        <v>0</v>
      </c>
      <c r="H621" t="str">
        <f ca="1">表格15[[#This Row],[板材
名稱]]</f>
        <v/>
      </c>
      <c r="I621" s="410">
        <f ca="1">表格15[[#This Row],[板材
才數]]</f>
        <v>0</v>
      </c>
    </row>
    <row r="622" spans="1:9" x14ac:dyDescent="0.25">
      <c r="A622">
        <f>表格15[[#This Row],[專案編號]]</f>
        <v>21021</v>
      </c>
      <c r="B622">
        <f ca="1">表格15[[#This Row],[產品名稱]]</f>
        <v>0</v>
      </c>
      <c r="C622">
        <f ca="1">表格15[[#This Row],[長]]</f>
        <v>0</v>
      </c>
      <c r="D622">
        <f ca="1">表格15[[#This Row],[寬]]</f>
        <v>0</v>
      </c>
      <c r="E622">
        <f ca="1">表格15[[#This Row],[厚]]</f>
        <v>0</v>
      </c>
      <c r="F622">
        <f ca="1">表格15[[#This Row],[生產
數量]]</f>
        <v>0</v>
      </c>
      <c r="G622">
        <f ca="1">表格15[[#This Row],[板材
色號]]</f>
        <v>0</v>
      </c>
      <c r="H622" t="str">
        <f ca="1">表格15[[#This Row],[板材
名稱]]</f>
        <v/>
      </c>
      <c r="I622" s="410">
        <f ca="1">表格15[[#This Row],[板材
才數]]</f>
        <v>0</v>
      </c>
    </row>
    <row r="623" spans="1:9" x14ac:dyDescent="0.25">
      <c r="A623">
        <f>表格15[[#This Row],[專案編號]]</f>
        <v>21022</v>
      </c>
      <c r="B623">
        <f ca="1">表格15[[#This Row],[產品名稱]]</f>
        <v>0</v>
      </c>
      <c r="C623">
        <f ca="1">表格15[[#This Row],[長]]</f>
        <v>0</v>
      </c>
      <c r="D623">
        <f ca="1">表格15[[#This Row],[寬]]</f>
        <v>0</v>
      </c>
      <c r="E623">
        <f ca="1">表格15[[#This Row],[厚]]</f>
        <v>0</v>
      </c>
      <c r="F623">
        <f ca="1">表格15[[#This Row],[生產
數量]]</f>
        <v>0</v>
      </c>
      <c r="G623">
        <f ca="1">表格15[[#This Row],[板材
色號]]</f>
        <v>0</v>
      </c>
      <c r="H623" t="str">
        <f ca="1">表格15[[#This Row],[板材
名稱]]</f>
        <v/>
      </c>
      <c r="I623" s="410">
        <f ca="1">表格15[[#This Row],[板材
才數]]</f>
        <v>0</v>
      </c>
    </row>
    <row r="624" spans="1:9" x14ac:dyDescent="0.25">
      <c r="A624">
        <f>表格15[[#This Row],[專案編號]]</f>
        <v>21023</v>
      </c>
      <c r="B624">
        <f ca="1">表格15[[#This Row],[產品名稱]]</f>
        <v>0</v>
      </c>
      <c r="C624">
        <f ca="1">表格15[[#This Row],[長]]</f>
        <v>0</v>
      </c>
      <c r="D624">
        <f ca="1">表格15[[#This Row],[寬]]</f>
        <v>0</v>
      </c>
      <c r="E624">
        <f ca="1">表格15[[#This Row],[厚]]</f>
        <v>0</v>
      </c>
      <c r="F624">
        <f ca="1">表格15[[#This Row],[生產
數量]]</f>
        <v>0</v>
      </c>
      <c r="G624">
        <f ca="1">表格15[[#This Row],[板材
色號]]</f>
        <v>0</v>
      </c>
      <c r="H624" t="str">
        <f ca="1">表格15[[#This Row],[板材
名稱]]</f>
        <v/>
      </c>
      <c r="I624" s="410">
        <f ca="1">表格15[[#This Row],[板材
才數]]</f>
        <v>0</v>
      </c>
    </row>
    <row r="625" spans="1:9" x14ac:dyDescent="0.25">
      <c r="A625">
        <f>表格15[[#This Row],[專案編號]]</f>
        <v>21024</v>
      </c>
      <c r="B625">
        <f ca="1">表格15[[#This Row],[產品名稱]]</f>
        <v>0</v>
      </c>
      <c r="C625">
        <f ca="1">表格15[[#This Row],[長]]</f>
        <v>0</v>
      </c>
      <c r="D625">
        <f ca="1">表格15[[#This Row],[寬]]</f>
        <v>0</v>
      </c>
      <c r="E625">
        <f ca="1">表格15[[#This Row],[厚]]</f>
        <v>0</v>
      </c>
      <c r="F625">
        <f ca="1">表格15[[#This Row],[生產
數量]]</f>
        <v>0</v>
      </c>
      <c r="G625">
        <f ca="1">表格15[[#This Row],[板材
色號]]</f>
        <v>0</v>
      </c>
      <c r="H625" t="str">
        <f ca="1">表格15[[#This Row],[板材
名稱]]</f>
        <v/>
      </c>
      <c r="I625" s="410">
        <f ca="1">表格15[[#This Row],[板材
才數]]</f>
        <v>0</v>
      </c>
    </row>
    <row r="626" spans="1:9" x14ac:dyDescent="0.25">
      <c r="A626">
        <f>表格15[[#This Row],[專案編號]]</f>
        <v>21025</v>
      </c>
      <c r="B626">
        <f ca="1">表格15[[#This Row],[產品名稱]]</f>
        <v>0</v>
      </c>
      <c r="C626">
        <f ca="1">表格15[[#This Row],[長]]</f>
        <v>0</v>
      </c>
      <c r="D626">
        <f ca="1">表格15[[#This Row],[寬]]</f>
        <v>0</v>
      </c>
      <c r="E626">
        <f ca="1">表格15[[#This Row],[厚]]</f>
        <v>0</v>
      </c>
      <c r="F626">
        <f ca="1">表格15[[#This Row],[生產
數量]]</f>
        <v>0</v>
      </c>
      <c r="G626">
        <f ca="1">表格15[[#This Row],[板材
色號]]</f>
        <v>0</v>
      </c>
      <c r="H626" t="str">
        <f ca="1">表格15[[#This Row],[板材
名稱]]</f>
        <v/>
      </c>
      <c r="I626" s="410">
        <f ca="1">表格15[[#This Row],[板材
才數]]</f>
        <v>0</v>
      </c>
    </row>
    <row r="627" spans="1:9" x14ac:dyDescent="0.25">
      <c r="A627">
        <f>表格15[[#This Row],[專案編號]]</f>
        <v>21026</v>
      </c>
      <c r="B627">
        <f ca="1">表格15[[#This Row],[產品名稱]]</f>
        <v>0</v>
      </c>
      <c r="C627">
        <f ca="1">表格15[[#This Row],[長]]</f>
        <v>0</v>
      </c>
      <c r="D627">
        <f ca="1">表格15[[#This Row],[寬]]</f>
        <v>0</v>
      </c>
      <c r="E627">
        <f ca="1">表格15[[#This Row],[厚]]</f>
        <v>0</v>
      </c>
      <c r="F627">
        <f ca="1">表格15[[#This Row],[生產
數量]]</f>
        <v>0</v>
      </c>
      <c r="G627">
        <f ca="1">表格15[[#This Row],[板材
色號]]</f>
        <v>0</v>
      </c>
      <c r="H627" t="str">
        <f ca="1">表格15[[#This Row],[板材
名稱]]</f>
        <v/>
      </c>
      <c r="I627" s="410">
        <f ca="1">表格15[[#This Row],[板材
才數]]</f>
        <v>0</v>
      </c>
    </row>
    <row r="628" spans="1:9" x14ac:dyDescent="0.25">
      <c r="A628">
        <f>表格15[[#This Row],[專案編號]]</f>
        <v>21027</v>
      </c>
      <c r="B628">
        <f ca="1">表格15[[#This Row],[產品名稱]]</f>
        <v>0</v>
      </c>
      <c r="C628">
        <f ca="1">表格15[[#This Row],[長]]</f>
        <v>0</v>
      </c>
      <c r="D628">
        <f ca="1">表格15[[#This Row],[寬]]</f>
        <v>0</v>
      </c>
      <c r="E628">
        <f ca="1">表格15[[#This Row],[厚]]</f>
        <v>0</v>
      </c>
      <c r="F628">
        <f ca="1">表格15[[#This Row],[生產
數量]]</f>
        <v>0</v>
      </c>
      <c r="G628">
        <f ca="1">表格15[[#This Row],[板材
色號]]</f>
        <v>0</v>
      </c>
      <c r="H628" t="str">
        <f ca="1">表格15[[#This Row],[板材
名稱]]</f>
        <v/>
      </c>
      <c r="I628" s="410">
        <f ca="1">表格15[[#This Row],[板材
才數]]</f>
        <v>0</v>
      </c>
    </row>
    <row r="629" spans="1:9" x14ac:dyDescent="0.25">
      <c r="A629">
        <f>表格15[[#This Row],[專案編號]]</f>
        <v>21028</v>
      </c>
      <c r="B629">
        <f ca="1">表格15[[#This Row],[產品名稱]]</f>
        <v>0</v>
      </c>
      <c r="C629">
        <f ca="1">表格15[[#This Row],[長]]</f>
        <v>0</v>
      </c>
      <c r="D629">
        <f ca="1">表格15[[#This Row],[寬]]</f>
        <v>0</v>
      </c>
      <c r="E629">
        <f ca="1">表格15[[#This Row],[厚]]</f>
        <v>0</v>
      </c>
      <c r="F629">
        <f ca="1">表格15[[#This Row],[生產
數量]]</f>
        <v>0</v>
      </c>
      <c r="G629">
        <f ca="1">表格15[[#This Row],[板材
色號]]</f>
        <v>0</v>
      </c>
      <c r="H629" t="str">
        <f ca="1">表格15[[#This Row],[板材
名稱]]</f>
        <v/>
      </c>
      <c r="I629" s="410">
        <f ca="1">表格15[[#This Row],[板材
才數]]</f>
        <v>0</v>
      </c>
    </row>
    <row r="630" spans="1:9" x14ac:dyDescent="0.25">
      <c r="A630">
        <f>表格15[[#This Row],[專案編號]]</f>
        <v>21029</v>
      </c>
      <c r="B630">
        <f ca="1">表格15[[#This Row],[產品名稱]]</f>
        <v>0</v>
      </c>
      <c r="C630">
        <f ca="1">表格15[[#This Row],[長]]</f>
        <v>0</v>
      </c>
      <c r="D630">
        <f ca="1">表格15[[#This Row],[寬]]</f>
        <v>0</v>
      </c>
      <c r="E630">
        <f ca="1">表格15[[#This Row],[厚]]</f>
        <v>0</v>
      </c>
      <c r="F630">
        <f ca="1">表格15[[#This Row],[生產
數量]]</f>
        <v>0</v>
      </c>
      <c r="G630">
        <f ca="1">表格15[[#This Row],[板材
色號]]</f>
        <v>0</v>
      </c>
      <c r="H630" t="str">
        <f ca="1">表格15[[#This Row],[板材
名稱]]</f>
        <v/>
      </c>
      <c r="I630" s="410">
        <f ca="1">表格15[[#This Row],[板材
才數]]</f>
        <v>0</v>
      </c>
    </row>
    <row r="631" spans="1:9" x14ac:dyDescent="0.25">
      <c r="A631">
        <f>表格15[[#This Row],[專案編號]]</f>
        <v>21030</v>
      </c>
      <c r="B631">
        <f ca="1">表格15[[#This Row],[產品名稱]]</f>
        <v>0</v>
      </c>
      <c r="C631">
        <f ca="1">表格15[[#This Row],[長]]</f>
        <v>0</v>
      </c>
      <c r="D631">
        <f ca="1">表格15[[#This Row],[寬]]</f>
        <v>0</v>
      </c>
      <c r="E631">
        <f ca="1">表格15[[#This Row],[厚]]</f>
        <v>0</v>
      </c>
      <c r="F631">
        <f ca="1">表格15[[#This Row],[生產
數量]]</f>
        <v>0</v>
      </c>
      <c r="G631">
        <f ca="1">表格15[[#This Row],[板材
色號]]</f>
        <v>0</v>
      </c>
      <c r="H631" t="str">
        <f ca="1">表格15[[#This Row],[板材
名稱]]</f>
        <v/>
      </c>
      <c r="I631" s="410">
        <f ca="1">表格15[[#This Row],[板材
才數]]</f>
        <v>0</v>
      </c>
    </row>
    <row r="632" spans="1:9" x14ac:dyDescent="0.25">
      <c r="A632">
        <f>表格15[[#This Row],[專案編號]]</f>
        <v>22001</v>
      </c>
      <c r="B632" t="str">
        <f ca="1">表格15[[#This Row],[產品名稱]]</f>
        <v>頂板</v>
      </c>
      <c r="C632">
        <f ca="1">表格15[[#This Row],[長]]</f>
        <v>-36</v>
      </c>
      <c r="D632">
        <f ca="1">表格15[[#This Row],[寬]]</f>
        <v>0</v>
      </c>
      <c r="E632">
        <f ca="1">表格15[[#This Row],[厚]]</f>
        <v>18</v>
      </c>
      <c r="F632">
        <f ca="1">表格15[[#This Row],[生產
數量]]</f>
        <v>0</v>
      </c>
      <c r="G632">
        <f ca="1">表格15[[#This Row],[板材
色號]]</f>
        <v>0</v>
      </c>
      <c r="H632" t="str">
        <f ca="1">表格15[[#This Row],[板材
名稱]]</f>
        <v/>
      </c>
      <c r="I632" s="410">
        <f ca="1">表格15[[#This Row],[板材
才數]]</f>
        <v>0</v>
      </c>
    </row>
    <row r="633" spans="1:9" x14ac:dyDescent="0.25">
      <c r="A633">
        <f>表格15[[#This Row],[專案編號]]</f>
        <v>22002</v>
      </c>
      <c r="B633" t="str">
        <f ca="1">表格15[[#This Row],[產品名稱]]</f>
        <v>底板</v>
      </c>
      <c r="C633">
        <f ca="1">表格15[[#This Row],[長]]</f>
        <v>-36</v>
      </c>
      <c r="D633">
        <f ca="1">表格15[[#This Row],[寬]]</f>
        <v>0</v>
      </c>
      <c r="E633">
        <f ca="1">表格15[[#This Row],[厚]]</f>
        <v>18</v>
      </c>
      <c r="F633">
        <f ca="1">表格15[[#This Row],[生產
數量]]</f>
        <v>0</v>
      </c>
      <c r="G633">
        <f ca="1">表格15[[#This Row],[板材
色號]]</f>
        <v>0</v>
      </c>
      <c r="H633" t="str">
        <f ca="1">表格15[[#This Row],[板材
名稱]]</f>
        <v/>
      </c>
      <c r="I633" s="410">
        <f ca="1">表格15[[#This Row],[板材
才數]]</f>
        <v>0</v>
      </c>
    </row>
    <row r="634" spans="1:9" x14ac:dyDescent="0.25">
      <c r="A634">
        <f>表格15[[#This Row],[專案編號]]</f>
        <v>22003</v>
      </c>
      <c r="B634" t="str">
        <f ca="1">表格15[[#This Row],[產品名稱]]</f>
        <v>左側板</v>
      </c>
      <c r="C634">
        <f ca="1">表格15[[#This Row],[長]]</f>
        <v>0</v>
      </c>
      <c r="D634">
        <f ca="1">表格15[[#This Row],[寬]]</f>
        <v>0</v>
      </c>
      <c r="E634">
        <f ca="1">表格15[[#This Row],[厚]]</f>
        <v>18</v>
      </c>
      <c r="F634">
        <f ca="1">表格15[[#This Row],[生產
數量]]</f>
        <v>0</v>
      </c>
      <c r="G634">
        <f ca="1">表格15[[#This Row],[板材
色號]]</f>
        <v>0</v>
      </c>
      <c r="H634" t="str">
        <f ca="1">表格15[[#This Row],[板材
名稱]]</f>
        <v/>
      </c>
      <c r="I634" s="410">
        <f ca="1">表格15[[#This Row],[板材
才數]]</f>
        <v>0</v>
      </c>
    </row>
    <row r="635" spans="1:9" x14ac:dyDescent="0.25">
      <c r="A635">
        <f>表格15[[#This Row],[專案編號]]</f>
        <v>22004</v>
      </c>
      <c r="B635" t="str">
        <f ca="1">表格15[[#This Row],[產品名稱]]</f>
        <v>右側板</v>
      </c>
      <c r="C635">
        <f ca="1">表格15[[#This Row],[長]]</f>
        <v>0</v>
      </c>
      <c r="D635">
        <f ca="1">表格15[[#This Row],[寬]]</f>
        <v>0</v>
      </c>
      <c r="E635">
        <f ca="1">表格15[[#This Row],[厚]]</f>
        <v>18</v>
      </c>
      <c r="F635">
        <f ca="1">表格15[[#This Row],[生產
數量]]</f>
        <v>0</v>
      </c>
      <c r="G635">
        <f ca="1">表格15[[#This Row],[板材
色號]]</f>
        <v>0</v>
      </c>
      <c r="H635" t="str">
        <f ca="1">表格15[[#This Row],[板材
名稱]]</f>
        <v/>
      </c>
      <c r="I635" s="410">
        <f ca="1">表格15[[#This Row],[板材
才數]]</f>
        <v>0</v>
      </c>
    </row>
    <row r="636" spans="1:9" x14ac:dyDescent="0.25">
      <c r="A636">
        <f>表格15[[#This Row],[專案編號]]</f>
        <v>22005</v>
      </c>
      <c r="B636" t="str">
        <f ca="1">表格15[[#This Row],[產品名稱]]</f>
        <v>背板</v>
      </c>
      <c r="C636">
        <f ca="1">表格15[[#This Row],[長]]</f>
        <v>-22</v>
      </c>
      <c r="D636">
        <f ca="1">表格15[[#This Row],[寬]]</f>
        <v>-22</v>
      </c>
      <c r="E636">
        <f ca="1">表格15[[#This Row],[厚]]</f>
        <v>4</v>
      </c>
      <c r="F636">
        <f ca="1">表格15[[#This Row],[生產
數量]]</f>
        <v>0</v>
      </c>
      <c r="G636">
        <f ca="1">表格15[[#This Row],[板材
色號]]</f>
        <v>0</v>
      </c>
      <c r="H636" t="str">
        <f ca="1">表格15[[#This Row],[板材
名稱]]</f>
        <v/>
      </c>
      <c r="I636" s="410">
        <f ca="1">表格15[[#This Row],[板材
才數]]</f>
        <v>0</v>
      </c>
    </row>
    <row r="637" spans="1:9" x14ac:dyDescent="0.25">
      <c r="A637">
        <f>表格15[[#This Row],[專案編號]]</f>
        <v>22006</v>
      </c>
      <c r="B637" t="str">
        <f ca="1">表格15[[#This Row],[產品名稱]]</f>
        <v>背拉桿</v>
      </c>
      <c r="C637">
        <f ca="1">表格15[[#This Row],[長]]</f>
        <v>-36</v>
      </c>
      <c r="D637">
        <f ca="1">表格15[[#This Row],[寬]]</f>
        <v>120</v>
      </c>
      <c r="E637">
        <f ca="1">表格15[[#This Row],[厚]]</f>
        <v>18</v>
      </c>
      <c r="F637">
        <f ca="1">表格15[[#This Row],[生產
數量]]</f>
        <v>0</v>
      </c>
      <c r="G637">
        <f ca="1">表格15[[#This Row],[板材
色號]]</f>
        <v>0</v>
      </c>
      <c r="H637" t="str">
        <f ca="1">表格15[[#This Row],[板材
名稱]]</f>
        <v/>
      </c>
      <c r="I637" s="410">
        <f ca="1">表格15[[#This Row],[板材
才數]]</f>
        <v>0</v>
      </c>
    </row>
    <row r="638" spans="1:9" x14ac:dyDescent="0.25">
      <c r="A638">
        <f>表格15[[#This Row],[專案編號]]</f>
        <v>22007</v>
      </c>
      <c r="B638" t="str">
        <f ca="1">表格15[[#This Row],[產品名稱]]</f>
        <v>中立板</v>
      </c>
      <c r="C638">
        <f ca="1">表格15[[#This Row],[長]]</f>
        <v>-36</v>
      </c>
      <c r="D638">
        <f ca="1">表格15[[#This Row],[寬]]</f>
        <v>-22</v>
      </c>
      <c r="E638">
        <f ca="1">表格15[[#This Row],[厚]]</f>
        <v>18</v>
      </c>
      <c r="F638">
        <f ca="1">表格15[[#This Row],[生產
數量]]</f>
        <v>0</v>
      </c>
      <c r="G638">
        <f ca="1">表格15[[#This Row],[板材
色號]]</f>
        <v>0</v>
      </c>
      <c r="H638" t="str">
        <f ca="1">表格15[[#This Row],[板材
名稱]]</f>
        <v/>
      </c>
      <c r="I638" s="410">
        <f ca="1">表格15[[#This Row],[板材
才數]]</f>
        <v>0</v>
      </c>
    </row>
    <row r="639" spans="1:9" x14ac:dyDescent="0.25">
      <c r="A639">
        <f>表格15[[#This Row],[專案編號]]</f>
        <v>22008</v>
      </c>
      <c r="B639" t="str">
        <f ca="1">表格15[[#This Row],[產品名稱]]</f>
        <v>活隔</v>
      </c>
      <c r="C639">
        <f ca="1">表格15[[#This Row],[長]]</f>
        <v>0</v>
      </c>
      <c r="D639">
        <f ca="1">表格15[[#This Row],[寬]]</f>
        <v>-32</v>
      </c>
      <c r="E639">
        <f ca="1">表格15[[#This Row],[厚]]</f>
        <v>18</v>
      </c>
      <c r="F639">
        <f ca="1">表格15[[#This Row],[生產
數量]]</f>
        <v>0</v>
      </c>
      <c r="G639">
        <f ca="1">表格15[[#This Row],[板材
色號]]</f>
        <v>0</v>
      </c>
      <c r="H639" t="str">
        <f ca="1">表格15[[#This Row],[板材
名稱]]</f>
        <v/>
      </c>
      <c r="I639" s="410">
        <f ca="1">表格15[[#This Row],[板材
才數]]</f>
        <v>0</v>
      </c>
    </row>
    <row r="640" spans="1:9" x14ac:dyDescent="0.25">
      <c r="A640">
        <f>表格15[[#This Row],[專案編號]]</f>
        <v>22009</v>
      </c>
      <c r="B640" t="str">
        <f ca="1">表格15[[#This Row],[產品名稱]]</f>
        <v>固隔</v>
      </c>
      <c r="C640">
        <f ca="1">表格15[[#This Row],[長]]</f>
        <v>0</v>
      </c>
      <c r="D640">
        <f ca="1">表格15[[#This Row],[寬]]</f>
        <v>-22</v>
      </c>
      <c r="E640">
        <f ca="1">表格15[[#This Row],[厚]]</f>
        <v>18</v>
      </c>
      <c r="F640">
        <f ca="1">表格15[[#This Row],[生產
數量]]</f>
        <v>0</v>
      </c>
      <c r="G640">
        <f ca="1">表格15[[#This Row],[板材
色號]]</f>
        <v>0</v>
      </c>
      <c r="H640" t="str">
        <f ca="1">表格15[[#This Row],[板材
名稱]]</f>
        <v/>
      </c>
      <c r="I640" s="410">
        <f ca="1">表格15[[#This Row],[板材
才數]]</f>
        <v>0</v>
      </c>
    </row>
    <row r="641" spans="1:9" x14ac:dyDescent="0.25">
      <c r="A641">
        <f>表格15[[#This Row],[專案編號]]</f>
        <v>22010</v>
      </c>
      <c r="B641" t="str">
        <f ca="1">表格15[[#This Row],[產品名稱]]</f>
        <v>左門板</v>
      </c>
      <c r="C641">
        <f ca="1">表格15[[#This Row],[長]]</f>
        <v>0</v>
      </c>
      <c r="D641">
        <f ca="1">表格15[[#This Row],[寬]]</f>
        <v>-4</v>
      </c>
      <c r="E641">
        <f ca="1">表格15[[#This Row],[厚]]</f>
        <v>18</v>
      </c>
      <c r="F641">
        <f ca="1">表格15[[#This Row],[生產
數量]]</f>
        <v>0</v>
      </c>
      <c r="G641">
        <f ca="1">表格15[[#This Row],[板材
色號]]</f>
        <v>0</v>
      </c>
      <c r="H641" t="str">
        <f ca="1">表格15[[#This Row],[板材
名稱]]</f>
        <v/>
      </c>
      <c r="I641" s="410">
        <f ca="1">表格15[[#This Row],[板材
才數]]</f>
        <v>0</v>
      </c>
    </row>
    <row r="642" spans="1:9" x14ac:dyDescent="0.25">
      <c r="A642">
        <f>表格15[[#This Row],[專案編號]]</f>
        <v>22011</v>
      </c>
      <c r="B642" t="str">
        <f ca="1">表格15[[#This Row],[產品名稱]]</f>
        <v>右門板</v>
      </c>
      <c r="C642">
        <f ca="1">表格15[[#This Row],[長]]</f>
        <v>0</v>
      </c>
      <c r="D642">
        <f ca="1">表格15[[#This Row],[寬]]</f>
        <v>-4</v>
      </c>
      <c r="E642">
        <f ca="1">表格15[[#This Row],[厚]]</f>
        <v>18</v>
      </c>
      <c r="F642">
        <f ca="1">表格15[[#This Row],[生產
數量]]</f>
        <v>0</v>
      </c>
      <c r="G642">
        <f ca="1">表格15[[#This Row],[板材
色號]]</f>
        <v>0</v>
      </c>
      <c r="H642" t="str">
        <f ca="1">表格15[[#This Row],[板材
名稱]]</f>
        <v/>
      </c>
      <c r="I642" s="410">
        <f ca="1">表格15[[#This Row],[板材
才數]]</f>
        <v>0</v>
      </c>
    </row>
    <row r="643" spans="1:9" x14ac:dyDescent="0.25">
      <c r="A643">
        <f>表格15[[#This Row],[專案編號]]</f>
        <v>22012</v>
      </c>
      <c r="B643">
        <f ca="1">表格15[[#This Row],[產品名稱]]</f>
        <v>0</v>
      </c>
      <c r="C643">
        <f ca="1">表格15[[#This Row],[長]]</f>
        <v>0</v>
      </c>
      <c r="D643">
        <f ca="1">表格15[[#This Row],[寬]]</f>
        <v>0</v>
      </c>
      <c r="E643">
        <f ca="1">表格15[[#This Row],[厚]]</f>
        <v>0</v>
      </c>
      <c r="F643">
        <f ca="1">表格15[[#This Row],[生產
數量]]</f>
        <v>0</v>
      </c>
      <c r="G643">
        <f ca="1">表格15[[#This Row],[板材
色號]]</f>
        <v>0</v>
      </c>
      <c r="H643" t="str">
        <f ca="1">表格15[[#This Row],[板材
名稱]]</f>
        <v/>
      </c>
      <c r="I643" s="410">
        <f ca="1">表格15[[#This Row],[板材
才數]]</f>
        <v>0</v>
      </c>
    </row>
    <row r="644" spans="1:9" x14ac:dyDescent="0.25">
      <c r="A644">
        <f>表格15[[#This Row],[專案編號]]</f>
        <v>22013</v>
      </c>
      <c r="B644">
        <f ca="1">表格15[[#This Row],[產品名稱]]</f>
        <v>0</v>
      </c>
      <c r="C644">
        <f ca="1">表格15[[#This Row],[長]]</f>
        <v>0</v>
      </c>
      <c r="D644">
        <f ca="1">表格15[[#This Row],[寬]]</f>
        <v>0</v>
      </c>
      <c r="E644">
        <f ca="1">表格15[[#This Row],[厚]]</f>
        <v>0</v>
      </c>
      <c r="F644">
        <f ca="1">表格15[[#This Row],[生產
數量]]</f>
        <v>0</v>
      </c>
      <c r="G644">
        <f ca="1">表格15[[#This Row],[板材
色號]]</f>
        <v>0</v>
      </c>
      <c r="H644" t="str">
        <f ca="1">表格15[[#This Row],[板材
名稱]]</f>
        <v/>
      </c>
      <c r="I644" s="410">
        <f ca="1">表格15[[#This Row],[板材
才數]]</f>
        <v>0</v>
      </c>
    </row>
    <row r="645" spans="1:9" x14ac:dyDescent="0.25">
      <c r="A645">
        <f>表格15[[#This Row],[專案編號]]</f>
        <v>22014</v>
      </c>
      <c r="B645">
        <f ca="1">表格15[[#This Row],[產品名稱]]</f>
        <v>0</v>
      </c>
      <c r="C645">
        <f ca="1">表格15[[#This Row],[長]]</f>
        <v>0</v>
      </c>
      <c r="D645">
        <f ca="1">表格15[[#This Row],[寬]]</f>
        <v>0</v>
      </c>
      <c r="E645">
        <f ca="1">表格15[[#This Row],[厚]]</f>
        <v>0</v>
      </c>
      <c r="F645">
        <f ca="1">表格15[[#This Row],[生產
數量]]</f>
        <v>0</v>
      </c>
      <c r="G645">
        <f ca="1">表格15[[#This Row],[板材
色號]]</f>
        <v>0</v>
      </c>
      <c r="H645" t="str">
        <f ca="1">表格15[[#This Row],[板材
名稱]]</f>
        <v/>
      </c>
      <c r="I645" s="410">
        <f ca="1">表格15[[#This Row],[板材
才數]]</f>
        <v>0</v>
      </c>
    </row>
    <row r="646" spans="1:9" x14ac:dyDescent="0.25">
      <c r="A646">
        <f>表格15[[#This Row],[專案編號]]</f>
        <v>22015</v>
      </c>
      <c r="B646">
        <f ca="1">表格15[[#This Row],[產品名稱]]</f>
        <v>0</v>
      </c>
      <c r="C646">
        <f ca="1">表格15[[#This Row],[長]]</f>
        <v>0</v>
      </c>
      <c r="D646">
        <f ca="1">表格15[[#This Row],[寬]]</f>
        <v>0</v>
      </c>
      <c r="E646">
        <f ca="1">表格15[[#This Row],[厚]]</f>
        <v>0</v>
      </c>
      <c r="F646">
        <f ca="1">表格15[[#This Row],[生產
數量]]</f>
        <v>0</v>
      </c>
      <c r="G646">
        <f ca="1">表格15[[#This Row],[板材
色號]]</f>
        <v>0</v>
      </c>
      <c r="H646" t="str">
        <f ca="1">表格15[[#This Row],[板材
名稱]]</f>
        <v/>
      </c>
      <c r="I646" s="410">
        <f ca="1">表格15[[#This Row],[板材
才數]]</f>
        <v>0</v>
      </c>
    </row>
    <row r="647" spans="1:9" x14ac:dyDescent="0.25">
      <c r="A647">
        <f>表格15[[#This Row],[專案編號]]</f>
        <v>22016</v>
      </c>
      <c r="B647">
        <f ca="1">表格15[[#This Row],[產品名稱]]</f>
        <v>0</v>
      </c>
      <c r="C647">
        <f ca="1">表格15[[#This Row],[長]]</f>
        <v>0</v>
      </c>
      <c r="D647">
        <f ca="1">表格15[[#This Row],[寬]]</f>
        <v>0</v>
      </c>
      <c r="E647">
        <f ca="1">表格15[[#This Row],[厚]]</f>
        <v>0</v>
      </c>
      <c r="F647">
        <f ca="1">表格15[[#This Row],[生產
數量]]</f>
        <v>0</v>
      </c>
      <c r="G647">
        <f ca="1">表格15[[#This Row],[板材
色號]]</f>
        <v>0</v>
      </c>
      <c r="H647" t="str">
        <f ca="1">表格15[[#This Row],[板材
名稱]]</f>
        <v/>
      </c>
      <c r="I647" s="410">
        <f ca="1">表格15[[#This Row],[板材
才數]]</f>
        <v>0</v>
      </c>
    </row>
    <row r="648" spans="1:9" x14ac:dyDescent="0.25">
      <c r="A648">
        <f>表格15[[#This Row],[專案編號]]</f>
        <v>22017</v>
      </c>
      <c r="B648">
        <f ca="1">表格15[[#This Row],[產品名稱]]</f>
        <v>0</v>
      </c>
      <c r="C648">
        <f ca="1">表格15[[#This Row],[長]]</f>
        <v>0</v>
      </c>
      <c r="D648">
        <f ca="1">表格15[[#This Row],[寬]]</f>
        <v>0</v>
      </c>
      <c r="E648">
        <f ca="1">表格15[[#This Row],[厚]]</f>
        <v>0</v>
      </c>
      <c r="F648">
        <f ca="1">表格15[[#This Row],[生產
數量]]</f>
        <v>0</v>
      </c>
      <c r="G648">
        <f ca="1">表格15[[#This Row],[板材
色號]]</f>
        <v>0</v>
      </c>
      <c r="H648" t="str">
        <f ca="1">表格15[[#This Row],[板材
名稱]]</f>
        <v/>
      </c>
      <c r="I648" s="410">
        <f ca="1">表格15[[#This Row],[板材
才數]]</f>
        <v>0</v>
      </c>
    </row>
    <row r="649" spans="1:9" x14ac:dyDescent="0.25">
      <c r="A649">
        <f>表格15[[#This Row],[專案編號]]</f>
        <v>22018</v>
      </c>
      <c r="B649">
        <f ca="1">表格15[[#This Row],[產品名稱]]</f>
        <v>0</v>
      </c>
      <c r="C649">
        <f ca="1">表格15[[#This Row],[長]]</f>
        <v>0</v>
      </c>
      <c r="D649">
        <f ca="1">表格15[[#This Row],[寬]]</f>
        <v>0</v>
      </c>
      <c r="E649">
        <f ca="1">表格15[[#This Row],[厚]]</f>
        <v>0</v>
      </c>
      <c r="F649">
        <f ca="1">表格15[[#This Row],[生產
數量]]</f>
        <v>0</v>
      </c>
      <c r="G649">
        <f ca="1">表格15[[#This Row],[板材
色號]]</f>
        <v>0</v>
      </c>
      <c r="H649" t="str">
        <f ca="1">表格15[[#This Row],[板材
名稱]]</f>
        <v/>
      </c>
      <c r="I649" s="410">
        <f ca="1">表格15[[#This Row],[板材
才數]]</f>
        <v>0</v>
      </c>
    </row>
    <row r="650" spans="1:9" x14ac:dyDescent="0.25">
      <c r="A650">
        <f>表格15[[#This Row],[專案編號]]</f>
        <v>22019</v>
      </c>
      <c r="B650">
        <f ca="1">表格15[[#This Row],[產品名稱]]</f>
        <v>0</v>
      </c>
      <c r="C650">
        <f ca="1">表格15[[#This Row],[長]]</f>
        <v>0</v>
      </c>
      <c r="D650">
        <f ca="1">表格15[[#This Row],[寬]]</f>
        <v>0</v>
      </c>
      <c r="E650">
        <f ca="1">表格15[[#This Row],[厚]]</f>
        <v>0</v>
      </c>
      <c r="F650">
        <f ca="1">表格15[[#This Row],[生產
數量]]</f>
        <v>0</v>
      </c>
      <c r="G650">
        <f ca="1">表格15[[#This Row],[板材
色號]]</f>
        <v>0</v>
      </c>
      <c r="H650" t="str">
        <f ca="1">表格15[[#This Row],[板材
名稱]]</f>
        <v/>
      </c>
      <c r="I650" s="410">
        <f ca="1">表格15[[#This Row],[板材
才數]]</f>
        <v>0</v>
      </c>
    </row>
    <row r="651" spans="1:9" x14ac:dyDescent="0.25">
      <c r="A651">
        <f>表格15[[#This Row],[專案編號]]</f>
        <v>22020</v>
      </c>
      <c r="B651">
        <f ca="1">表格15[[#This Row],[產品名稱]]</f>
        <v>0</v>
      </c>
      <c r="C651">
        <f ca="1">表格15[[#This Row],[長]]</f>
        <v>0</v>
      </c>
      <c r="D651">
        <f ca="1">表格15[[#This Row],[寬]]</f>
        <v>0</v>
      </c>
      <c r="E651">
        <f ca="1">表格15[[#This Row],[厚]]</f>
        <v>0</v>
      </c>
      <c r="F651">
        <f ca="1">表格15[[#This Row],[生產
數量]]</f>
        <v>0</v>
      </c>
      <c r="G651">
        <f ca="1">表格15[[#This Row],[板材
色號]]</f>
        <v>0</v>
      </c>
      <c r="H651" t="str">
        <f ca="1">表格15[[#This Row],[板材
名稱]]</f>
        <v/>
      </c>
      <c r="I651" s="410">
        <f ca="1">表格15[[#This Row],[板材
才數]]</f>
        <v>0</v>
      </c>
    </row>
    <row r="652" spans="1:9" x14ac:dyDescent="0.25">
      <c r="A652">
        <f>表格15[[#This Row],[專案編號]]</f>
        <v>22021</v>
      </c>
      <c r="B652">
        <f ca="1">表格15[[#This Row],[產品名稱]]</f>
        <v>0</v>
      </c>
      <c r="C652">
        <f ca="1">表格15[[#This Row],[長]]</f>
        <v>0</v>
      </c>
      <c r="D652">
        <f ca="1">表格15[[#This Row],[寬]]</f>
        <v>0</v>
      </c>
      <c r="E652">
        <f ca="1">表格15[[#This Row],[厚]]</f>
        <v>0</v>
      </c>
      <c r="F652">
        <f ca="1">表格15[[#This Row],[生產
數量]]</f>
        <v>0</v>
      </c>
      <c r="G652">
        <f ca="1">表格15[[#This Row],[板材
色號]]</f>
        <v>0</v>
      </c>
      <c r="H652" t="str">
        <f ca="1">表格15[[#This Row],[板材
名稱]]</f>
        <v/>
      </c>
      <c r="I652" s="410">
        <f ca="1">表格15[[#This Row],[板材
才數]]</f>
        <v>0</v>
      </c>
    </row>
    <row r="653" spans="1:9" x14ac:dyDescent="0.25">
      <c r="A653">
        <f>表格15[[#This Row],[專案編號]]</f>
        <v>22022</v>
      </c>
      <c r="B653">
        <f ca="1">表格15[[#This Row],[產品名稱]]</f>
        <v>0</v>
      </c>
      <c r="C653">
        <f ca="1">表格15[[#This Row],[長]]</f>
        <v>0</v>
      </c>
      <c r="D653">
        <f ca="1">表格15[[#This Row],[寬]]</f>
        <v>0</v>
      </c>
      <c r="E653">
        <f ca="1">表格15[[#This Row],[厚]]</f>
        <v>0</v>
      </c>
      <c r="F653">
        <f ca="1">表格15[[#This Row],[生產
數量]]</f>
        <v>0</v>
      </c>
      <c r="G653">
        <f ca="1">表格15[[#This Row],[板材
色號]]</f>
        <v>0</v>
      </c>
      <c r="H653" t="str">
        <f ca="1">表格15[[#This Row],[板材
名稱]]</f>
        <v/>
      </c>
      <c r="I653" s="410">
        <f ca="1">表格15[[#This Row],[板材
才數]]</f>
        <v>0</v>
      </c>
    </row>
    <row r="654" spans="1:9" x14ac:dyDescent="0.25">
      <c r="A654">
        <f>表格15[[#This Row],[專案編號]]</f>
        <v>22023</v>
      </c>
      <c r="B654">
        <f ca="1">表格15[[#This Row],[產品名稱]]</f>
        <v>0</v>
      </c>
      <c r="C654">
        <f ca="1">表格15[[#This Row],[長]]</f>
        <v>0</v>
      </c>
      <c r="D654">
        <f ca="1">表格15[[#This Row],[寬]]</f>
        <v>0</v>
      </c>
      <c r="E654">
        <f ca="1">表格15[[#This Row],[厚]]</f>
        <v>0</v>
      </c>
      <c r="F654">
        <f ca="1">表格15[[#This Row],[生產
數量]]</f>
        <v>0</v>
      </c>
      <c r="G654">
        <f ca="1">表格15[[#This Row],[板材
色號]]</f>
        <v>0</v>
      </c>
      <c r="H654" t="str">
        <f ca="1">表格15[[#This Row],[板材
名稱]]</f>
        <v/>
      </c>
      <c r="I654" s="410">
        <f ca="1">表格15[[#This Row],[板材
才數]]</f>
        <v>0</v>
      </c>
    </row>
    <row r="655" spans="1:9" x14ac:dyDescent="0.25">
      <c r="A655">
        <f>表格15[[#This Row],[專案編號]]</f>
        <v>22024</v>
      </c>
      <c r="B655">
        <f ca="1">表格15[[#This Row],[產品名稱]]</f>
        <v>0</v>
      </c>
      <c r="C655">
        <f ca="1">表格15[[#This Row],[長]]</f>
        <v>0</v>
      </c>
      <c r="D655">
        <f ca="1">表格15[[#This Row],[寬]]</f>
        <v>0</v>
      </c>
      <c r="E655">
        <f ca="1">表格15[[#This Row],[厚]]</f>
        <v>0</v>
      </c>
      <c r="F655">
        <f ca="1">表格15[[#This Row],[生產
數量]]</f>
        <v>0</v>
      </c>
      <c r="G655">
        <f ca="1">表格15[[#This Row],[板材
色號]]</f>
        <v>0</v>
      </c>
      <c r="H655" t="str">
        <f ca="1">表格15[[#This Row],[板材
名稱]]</f>
        <v/>
      </c>
      <c r="I655" s="410">
        <f ca="1">表格15[[#This Row],[板材
才數]]</f>
        <v>0</v>
      </c>
    </row>
    <row r="656" spans="1:9" x14ac:dyDescent="0.25">
      <c r="A656">
        <f>表格15[[#This Row],[專案編號]]</f>
        <v>22025</v>
      </c>
      <c r="B656">
        <f ca="1">表格15[[#This Row],[產品名稱]]</f>
        <v>0</v>
      </c>
      <c r="C656">
        <f ca="1">表格15[[#This Row],[長]]</f>
        <v>0</v>
      </c>
      <c r="D656">
        <f ca="1">表格15[[#This Row],[寬]]</f>
        <v>0</v>
      </c>
      <c r="E656">
        <f ca="1">表格15[[#This Row],[厚]]</f>
        <v>0</v>
      </c>
      <c r="F656">
        <f ca="1">表格15[[#This Row],[生產
數量]]</f>
        <v>0</v>
      </c>
      <c r="G656">
        <f ca="1">表格15[[#This Row],[板材
色號]]</f>
        <v>0</v>
      </c>
      <c r="H656" t="str">
        <f ca="1">表格15[[#This Row],[板材
名稱]]</f>
        <v/>
      </c>
      <c r="I656" s="410">
        <f ca="1">表格15[[#This Row],[板材
才數]]</f>
        <v>0</v>
      </c>
    </row>
    <row r="657" spans="1:9" x14ac:dyDescent="0.25">
      <c r="A657">
        <f>表格15[[#This Row],[專案編號]]</f>
        <v>22026</v>
      </c>
      <c r="B657">
        <f ca="1">表格15[[#This Row],[產品名稱]]</f>
        <v>0</v>
      </c>
      <c r="C657">
        <f ca="1">表格15[[#This Row],[長]]</f>
        <v>0</v>
      </c>
      <c r="D657">
        <f ca="1">表格15[[#This Row],[寬]]</f>
        <v>0</v>
      </c>
      <c r="E657">
        <f ca="1">表格15[[#This Row],[厚]]</f>
        <v>0</v>
      </c>
      <c r="F657">
        <f ca="1">表格15[[#This Row],[生產
數量]]</f>
        <v>0</v>
      </c>
      <c r="G657">
        <f ca="1">表格15[[#This Row],[板材
色號]]</f>
        <v>0</v>
      </c>
      <c r="H657" t="str">
        <f ca="1">表格15[[#This Row],[板材
名稱]]</f>
        <v/>
      </c>
      <c r="I657" s="410">
        <f ca="1">表格15[[#This Row],[板材
才數]]</f>
        <v>0</v>
      </c>
    </row>
    <row r="658" spans="1:9" x14ac:dyDescent="0.25">
      <c r="A658">
        <f>表格15[[#This Row],[專案編號]]</f>
        <v>22027</v>
      </c>
      <c r="B658">
        <f ca="1">表格15[[#This Row],[產品名稱]]</f>
        <v>0</v>
      </c>
      <c r="C658">
        <f ca="1">表格15[[#This Row],[長]]</f>
        <v>0</v>
      </c>
      <c r="D658">
        <f ca="1">表格15[[#This Row],[寬]]</f>
        <v>0</v>
      </c>
      <c r="E658">
        <f ca="1">表格15[[#This Row],[厚]]</f>
        <v>0</v>
      </c>
      <c r="F658">
        <f ca="1">表格15[[#This Row],[生產
數量]]</f>
        <v>0</v>
      </c>
      <c r="G658">
        <f ca="1">表格15[[#This Row],[板材
色號]]</f>
        <v>0</v>
      </c>
      <c r="H658" t="str">
        <f ca="1">表格15[[#This Row],[板材
名稱]]</f>
        <v/>
      </c>
      <c r="I658" s="410">
        <f ca="1">表格15[[#This Row],[板材
才數]]</f>
        <v>0</v>
      </c>
    </row>
    <row r="659" spans="1:9" x14ac:dyDescent="0.25">
      <c r="A659">
        <f>表格15[[#This Row],[專案編號]]</f>
        <v>22028</v>
      </c>
      <c r="B659">
        <f ca="1">表格15[[#This Row],[產品名稱]]</f>
        <v>0</v>
      </c>
      <c r="C659">
        <f ca="1">表格15[[#This Row],[長]]</f>
        <v>0</v>
      </c>
      <c r="D659">
        <f ca="1">表格15[[#This Row],[寬]]</f>
        <v>0</v>
      </c>
      <c r="E659">
        <f ca="1">表格15[[#This Row],[厚]]</f>
        <v>0</v>
      </c>
      <c r="F659">
        <f ca="1">表格15[[#This Row],[生產
數量]]</f>
        <v>0</v>
      </c>
      <c r="G659">
        <f ca="1">表格15[[#This Row],[板材
色號]]</f>
        <v>0</v>
      </c>
      <c r="H659" t="str">
        <f ca="1">表格15[[#This Row],[板材
名稱]]</f>
        <v/>
      </c>
      <c r="I659" s="410">
        <f ca="1">表格15[[#This Row],[板材
才數]]</f>
        <v>0</v>
      </c>
    </row>
    <row r="660" spans="1:9" x14ac:dyDescent="0.25">
      <c r="A660">
        <f>表格15[[#This Row],[專案編號]]</f>
        <v>22029</v>
      </c>
      <c r="B660">
        <f ca="1">表格15[[#This Row],[產品名稱]]</f>
        <v>0</v>
      </c>
      <c r="C660">
        <f ca="1">表格15[[#This Row],[長]]</f>
        <v>0</v>
      </c>
      <c r="D660">
        <f ca="1">表格15[[#This Row],[寬]]</f>
        <v>0</v>
      </c>
      <c r="E660">
        <f ca="1">表格15[[#This Row],[厚]]</f>
        <v>0</v>
      </c>
      <c r="F660">
        <f ca="1">表格15[[#This Row],[生產
數量]]</f>
        <v>0</v>
      </c>
      <c r="G660">
        <f ca="1">表格15[[#This Row],[板材
色號]]</f>
        <v>0</v>
      </c>
      <c r="H660" t="str">
        <f ca="1">表格15[[#This Row],[板材
名稱]]</f>
        <v/>
      </c>
      <c r="I660" s="410">
        <f ca="1">表格15[[#This Row],[板材
才數]]</f>
        <v>0</v>
      </c>
    </row>
    <row r="661" spans="1:9" x14ac:dyDescent="0.25">
      <c r="A661">
        <f>表格15[[#This Row],[專案編號]]</f>
        <v>22030</v>
      </c>
      <c r="B661">
        <f ca="1">表格15[[#This Row],[產品名稱]]</f>
        <v>0</v>
      </c>
      <c r="C661">
        <f ca="1">表格15[[#This Row],[長]]</f>
        <v>0</v>
      </c>
      <c r="D661">
        <f ca="1">表格15[[#This Row],[寬]]</f>
        <v>0</v>
      </c>
      <c r="E661">
        <f ca="1">表格15[[#This Row],[厚]]</f>
        <v>0</v>
      </c>
      <c r="F661">
        <f ca="1">表格15[[#This Row],[生產
數量]]</f>
        <v>0</v>
      </c>
      <c r="G661">
        <f ca="1">表格15[[#This Row],[板材
色號]]</f>
        <v>0</v>
      </c>
      <c r="H661" t="str">
        <f ca="1">表格15[[#This Row],[板材
名稱]]</f>
        <v/>
      </c>
      <c r="I661" s="410">
        <f ca="1">表格15[[#This Row],[板材
才數]]</f>
        <v>0</v>
      </c>
    </row>
    <row r="662" spans="1:9" x14ac:dyDescent="0.25">
      <c r="A662">
        <f>表格15[[#This Row],[專案編號]]</f>
        <v>23001</v>
      </c>
      <c r="B662" t="str">
        <f ca="1">表格15[[#This Row],[產品名稱]]</f>
        <v>頂板</v>
      </c>
      <c r="C662">
        <f ca="1">表格15[[#This Row],[長]]</f>
        <v>-36</v>
      </c>
      <c r="D662">
        <f ca="1">表格15[[#This Row],[寬]]</f>
        <v>0</v>
      </c>
      <c r="E662">
        <f ca="1">表格15[[#This Row],[厚]]</f>
        <v>18</v>
      </c>
      <c r="F662">
        <f ca="1">表格15[[#This Row],[生產
數量]]</f>
        <v>0</v>
      </c>
      <c r="G662">
        <f ca="1">表格15[[#This Row],[板材
色號]]</f>
        <v>0</v>
      </c>
      <c r="H662" t="str">
        <f ca="1">表格15[[#This Row],[板材
名稱]]</f>
        <v/>
      </c>
      <c r="I662" s="410">
        <f ca="1">表格15[[#This Row],[板材
才數]]</f>
        <v>0</v>
      </c>
    </row>
    <row r="663" spans="1:9" x14ac:dyDescent="0.25">
      <c r="A663">
        <f>表格15[[#This Row],[專案編號]]</f>
        <v>23002</v>
      </c>
      <c r="B663" t="str">
        <f ca="1">表格15[[#This Row],[產品名稱]]</f>
        <v>底板</v>
      </c>
      <c r="C663">
        <f ca="1">表格15[[#This Row],[長]]</f>
        <v>-36</v>
      </c>
      <c r="D663">
        <f ca="1">表格15[[#This Row],[寬]]</f>
        <v>0</v>
      </c>
      <c r="E663">
        <f ca="1">表格15[[#This Row],[厚]]</f>
        <v>18</v>
      </c>
      <c r="F663">
        <f ca="1">表格15[[#This Row],[生產
數量]]</f>
        <v>0</v>
      </c>
      <c r="G663">
        <f ca="1">表格15[[#This Row],[板材
色號]]</f>
        <v>0</v>
      </c>
      <c r="H663" t="str">
        <f ca="1">表格15[[#This Row],[板材
名稱]]</f>
        <v/>
      </c>
      <c r="I663" s="410">
        <f ca="1">表格15[[#This Row],[板材
才數]]</f>
        <v>0</v>
      </c>
    </row>
    <row r="664" spans="1:9" x14ac:dyDescent="0.25">
      <c r="A664">
        <f>表格15[[#This Row],[專案編號]]</f>
        <v>23003</v>
      </c>
      <c r="B664" t="str">
        <f ca="1">表格15[[#This Row],[產品名稱]]</f>
        <v>左側板</v>
      </c>
      <c r="C664">
        <f ca="1">表格15[[#This Row],[長]]</f>
        <v>0</v>
      </c>
      <c r="D664">
        <f ca="1">表格15[[#This Row],[寬]]</f>
        <v>0</v>
      </c>
      <c r="E664">
        <f ca="1">表格15[[#This Row],[厚]]</f>
        <v>18</v>
      </c>
      <c r="F664">
        <f ca="1">表格15[[#This Row],[生產
數量]]</f>
        <v>0</v>
      </c>
      <c r="G664">
        <f ca="1">表格15[[#This Row],[板材
色號]]</f>
        <v>0</v>
      </c>
      <c r="H664" t="str">
        <f ca="1">表格15[[#This Row],[板材
名稱]]</f>
        <v/>
      </c>
      <c r="I664" s="410">
        <f ca="1">表格15[[#This Row],[板材
才數]]</f>
        <v>0</v>
      </c>
    </row>
    <row r="665" spans="1:9" x14ac:dyDescent="0.25">
      <c r="A665">
        <f>表格15[[#This Row],[專案編號]]</f>
        <v>23004</v>
      </c>
      <c r="B665" t="str">
        <f ca="1">表格15[[#This Row],[產品名稱]]</f>
        <v>右側板</v>
      </c>
      <c r="C665">
        <f ca="1">表格15[[#This Row],[長]]</f>
        <v>0</v>
      </c>
      <c r="D665">
        <f ca="1">表格15[[#This Row],[寬]]</f>
        <v>0</v>
      </c>
      <c r="E665">
        <f ca="1">表格15[[#This Row],[厚]]</f>
        <v>18</v>
      </c>
      <c r="F665">
        <f ca="1">表格15[[#This Row],[生產
數量]]</f>
        <v>0</v>
      </c>
      <c r="G665">
        <f ca="1">表格15[[#This Row],[板材
色號]]</f>
        <v>0</v>
      </c>
      <c r="H665" t="str">
        <f ca="1">表格15[[#This Row],[板材
名稱]]</f>
        <v/>
      </c>
      <c r="I665" s="410">
        <f ca="1">表格15[[#This Row],[板材
才數]]</f>
        <v>0</v>
      </c>
    </row>
    <row r="666" spans="1:9" x14ac:dyDescent="0.25">
      <c r="A666">
        <f>表格15[[#This Row],[專案編號]]</f>
        <v>23005</v>
      </c>
      <c r="B666" t="str">
        <f ca="1">表格15[[#This Row],[產品名稱]]</f>
        <v>背板</v>
      </c>
      <c r="C666">
        <f ca="1">表格15[[#This Row],[長]]</f>
        <v>-22</v>
      </c>
      <c r="D666">
        <f ca="1">表格15[[#This Row],[寬]]</f>
        <v>-22</v>
      </c>
      <c r="E666">
        <f ca="1">表格15[[#This Row],[厚]]</f>
        <v>4</v>
      </c>
      <c r="F666">
        <f ca="1">表格15[[#This Row],[生產
數量]]</f>
        <v>0</v>
      </c>
      <c r="G666">
        <f ca="1">表格15[[#This Row],[板材
色號]]</f>
        <v>0</v>
      </c>
      <c r="H666" t="str">
        <f ca="1">表格15[[#This Row],[板材
名稱]]</f>
        <v/>
      </c>
      <c r="I666" s="410">
        <f ca="1">表格15[[#This Row],[板材
才數]]</f>
        <v>0</v>
      </c>
    </row>
    <row r="667" spans="1:9" x14ac:dyDescent="0.25">
      <c r="A667">
        <f>表格15[[#This Row],[專案編號]]</f>
        <v>23006</v>
      </c>
      <c r="B667" t="str">
        <f ca="1">表格15[[#This Row],[產品名稱]]</f>
        <v>背拉桿</v>
      </c>
      <c r="C667">
        <f ca="1">表格15[[#This Row],[長]]</f>
        <v>-36</v>
      </c>
      <c r="D667">
        <f ca="1">表格15[[#This Row],[寬]]</f>
        <v>120</v>
      </c>
      <c r="E667">
        <f ca="1">表格15[[#This Row],[厚]]</f>
        <v>18</v>
      </c>
      <c r="F667">
        <f ca="1">表格15[[#This Row],[生產
數量]]</f>
        <v>0</v>
      </c>
      <c r="G667">
        <f ca="1">表格15[[#This Row],[板材
色號]]</f>
        <v>0</v>
      </c>
      <c r="H667" t="str">
        <f ca="1">表格15[[#This Row],[板材
名稱]]</f>
        <v/>
      </c>
      <c r="I667" s="410">
        <f ca="1">表格15[[#This Row],[板材
才數]]</f>
        <v>0</v>
      </c>
    </row>
    <row r="668" spans="1:9" x14ac:dyDescent="0.25">
      <c r="A668">
        <f>表格15[[#This Row],[專案編號]]</f>
        <v>23007</v>
      </c>
      <c r="B668" t="str">
        <f ca="1">表格15[[#This Row],[產品名稱]]</f>
        <v>中立板</v>
      </c>
      <c r="C668">
        <f ca="1">表格15[[#This Row],[長]]</f>
        <v>-36</v>
      </c>
      <c r="D668">
        <f ca="1">表格15[[#This Row],[寬]]</f>
        <v>-22</v>
      </c>
      <c r="E668">
        <f ca="1">表格15[[#This Row],[厚]]</f>
        <v>18</v>
      </c>
      <c r="F668">
        <f ca="1">表格15[[#This Row],[生產
數量]]</f>
        <v>0</v>
      </c>
      <c r="G668">
        <f ca="1">表格15[[#This Row],[板材
色號]]</f>
        <v>0</v>
      </c>
      <c r="H668" t="str">
        <f ca="1">表格15[[#This Row],[板材
名稱]]</f>
        <v/>
      </c>
      <c r="I668" s="410">
        <f ca="1">表格15[[#This Row],[板材
才數]]</f>
        <v>0</v>
      </c>
    </row>
    <row r="669" spans="1:9" x14ac:dyDescent="0.25">
      <c r="A669">
        <f>表格15[[#This Row],[專案編號]]</f>
        <v>23008</v>
      </c>
      <c r="B669" t="str">
        <f ca="1">表格15[[#This Row],[產品名稱]]</f>
        <v>活隔</v>
      </c>
      <c r="C669">
        <f ca="1">表格15[[#This Row],[長]]</f>
        <v>0</v>
      </c>
      <c r="D669">
        <f ca="1">表格15[[#This Row],[寬]]</f>
        <v>-32</v>
      </c>
      <c r="E669">
        <f ca="1">表格15[[#This Row],[厚]]</f>
        <v>18</v>
      </c>
      <c r="F669">
        <f ca="1">表格15[[#This Row],[生產
數量]]</f>
        <v>0</v>
      </c>
      <c r="G669">
        <f ca="1">表格15[[#This Row],[板材
色號]]</f>
        <v>0</v>
      </c>
      <c r="H669" t="str">
        <f ca="1">表格15[[#This Row],[板材
名稱]]</f>
        <v/>
      </c>
      <c r="I669" s="410">
        <f ca="1">表格15[[#This Row],[板材
才數]]</f>
        <v>0</v>
      </c>
    </row>
    <row r="670" spans="1:9" x14ac:dyDescent="0.25">
      <c r="A670">
        <f>表格15[[#This Row],[專案編號]]</f>
        <v>23009</v>
      </c>
      <c r="B670" t="str">
        <f ca="1">表格15[[#This Row],[產品名稱]]</f>
        <v>固隔</v>
      </c>
      <c r="C670">
        <f ca="1">表格15[[#This Row],[長]]</f>
        <v>0</v>
      </c>
      <c r="D670">
        <f ca="1">表格15[[#This Row],[寬]]</f>
        <v>-22</v>
      </c>
      <c r="E670">
        <f ca="1">表格15[[#This Row],[厚]]</f>
        <v>18</v>
      </c>
      <c r="F670">
        <f ca="1">表格15[[#This Row],[生產
數量]]</f>
        <v>0</v>
      </c>
      <c r="G670">
        <f ca="1">表格15[[#This Row],[板材
色號]]</f>
        <v>0</v>
      </c>
      <c r="H670" t="str">
        <f ca="1">表格15[[#This Row],[板材
名稱]]</f>
        <v/>
      </c>
      <c r="I670" s="410">
        <f ca="1">表格15[[#This Row],[板材
才數]]</f>
        <v>0</v>
      </c>
    </row>
    <row r="671" spans="1:9" x14ac:dyDescent="0.25">
      <c r="A671">
        <f>表格15[[#This Row],[專案編號]]</f>
        <v>23010</v>
      </c>
      <c r="B671" t="str">
        <f ca="1">表格15[[#This Row],[產品名稱]]</f>
        <v>左門板</v>
      </c>
      <c r="C671">
        <f ca="1">表格15[[#This Row],[長]]</f>
        <v>0</v>
      </c>
      <c r="D671">
        <f ca="1">表格15[[#This Row],[寬]]</f>
        <v>-4</v>
      </c>
      <c r="E671">
        <f ca="1">表格15[[#This Row],[厚]]</f>
        <v>18</v>
      </c>
      <c r="F671">
        <f ca="1">表格15[[#This Row],[生產
數量]]</f>
        <v>0</v>
      </c>
      <c r="G671">
        <f ca="1">表格15[[#This Row],[板材
色號]]</f>
        <v>0</v>
      </c>
      <c r="H671" t="str">
        <f ca="1">表格15[[#This Row],[板材
名稱]]</f>
        <v/>
      </c>
      <c r="I671" s="410">
        <f ca="1">表格15[[#This Row],[板材
才數]]</f>
        <v>0</v>
      </c>
    </row>
    <row r="672" spans="1:9" x14ac:dyDescent="0.25">
      <c r="A672">
        <f>表格15[[#This Row],[專案編號]]</f>
        <v>23011</v>
      </c>
      <c r="B672" t="str">
        <f ca="1">表格15[[#This Row],[產品名稱]]</f>
        <v>右門板</v>
      </c>
      <c r="C672">
        <f ca="1">表格15[[#This Row],[長]]</f>
        <v>0</v>
      </c>
      <c r="D672">
        <f ca="1">表格15[[#This Row],[寬]]</f>
        <v>-4</v>
      </c>
      <c r="E672">
        <f ca="1">表格15[[#This Row],[厚]]</f>
        <v>18</v>
      </c>
      <c r="F672">
        <f ca="1">表格15[[#This Row],[生產
數量]]</f>
        <v>0</v>
      </c>
      <c r="G672">
        <f ca="1">表格15[[#This Row],[板材
色號]]</f>
        <v>0</v>
      </c>
      <c r="H672" t="str">
        <f ca="1">表格15[[#This Row],[板材
名稱]]</f>
        <v/>
      </c>
      <c r="I672" s="410">
        <f ca="1">表格15[[#This Row],[板材
才數]]</f>
        <v>0</v>
      </c>
    </row>
    <row r="673" spans="1:9" x14ac:dyDescent="0.25">
      <c r="A673">
        <f>表格15[[#This Row],[專案編號]]</f>
        <v>23012</v>
      </c>
      <c r="B673">
        <f ca="1">表格15[[#This Row],[產品名稱]]</f>
        <v>0</v>
      </c>
      <c r="C673">
        <f ca="1">表格15[[#This Row],[長]]</f>
        <v>0</v>
      </c>
      <c r="D673">
        <f ca="1">表格15[[#This Row],[寬]]</f>
        <v>0</v>
      </c>
      <c r="E673">
        <f ca="1">表格15[[#This Row],[厚]]</f>
        <v>0</v>
      </c>
      <c r="F673">
        <f ca="1">表格15[[#This Row],[生產
數量]]</f>
        <v>0</v>
      </c>
      <c r="G673">
        <f ca="1">表格15[[#This Row],[板材
色號]]</f>
        <v>0</v>
      </c>
      <c r="H673" t="str">
        <f ca="1">表格15[[#This Row],[板材
名稱]]</f>
        <v/>
      </c>
      <c r="I673" s="410">
        <f ca="1">表格15[[#This Row],[板材
才數]]</f>
        <v>0</v>
      </c>
    </row>
    <row r="674" spans="1:9" x14ac:dyDescent="0.25">
      <c r="A674">
        <f>表格15[[#This Row],[專案編號]]</f>
        <v>23013</v>
      </c>
      <c r="B674">
        <f ca="1">表格15[[#This Row],[產品名稱]]</f>
        <v>0</v>
      </c>
      <c r="C674">
        <f ca="1">表格15[[#This Row],[長]]</f>
        <v>0</v>
      </c>
      <c r="D674">
        <f ca="1">表格15[[#This Row],[寬]]</f>
        <v>0</v>
      </c>
      <c r="E674">
        <f ca="1">表格15[[#This Row],[厚]]</f>
        <v>0</v>
      </c>
      <c r="F674">
        <f ca="1">表格15[[#This Row],[生產
數量]]</f>
        <v>0</v>
      </c>
      <c r="G674">
        <f ca="1">表格15[[#This Row],[板材
色號]]</f>
        <v>0</v>
      </c>
      <c r="H674" t="str">
        <f ca="1">表格15[[#This Row],[板材
名稱]]</f>
        <v/>
      </c>
      <c r="I674" s="410">
        <f ca="1">表格15[[#This Row],[板材
才數]]</f>
        <v>0</v>
      </c>
    </row>
    <row r="675" spans="1:9" x14ac:dyDescent="0.25">
      <c r="A675">
        <f>表格15[[#This Row],[專案編號]]</f>
        <v>23014</v>
      </c>
      <c r="B675">
        <f ca="1">表格15[[#This Row],[產品名稱]]</f>
        <v>0</v>
      </c>
      <c r="C675">
        <f ca="1">表格15[[#This Row],[長]]</f>
        <v>0</v>
      </c>
      <c r="D675">
        <f ca="1">表格15[[#This Row],[寬]]</f>
        <v>0</v>
      </c>
      <c r="E675">
        <f ca="1">表格15[[#This Row],[厚]]</f>
        <v>0</v>
      </c>
      <c r="F675">
        <f ca="1">表格15[[#This Row],[生產
數量]]</f>
        <v>0</v>
      </c>
      <c r="G675">
        <f ca="1">表格15[[#This Row],[板材
色號]]</f>
        <v>0</v>
      </c>
      <c r="H675" t="str">
        <f ca="1">表格15[[#This Row],[板材
名稱]]</f>
        <v/>
      </c>
      <c r="I675" s="410">
        <f ca="1">表格15[[#This Row],[板材
才數]]</f>
        <v>0</v>
      </c>
    </row>
    <row r="676" spans="1:9" x14ac:dyDescent="0.25">
      <c r="A676">
        <f>表格15[[#This Row],[專案編號]]</f>
        <v>23015</v>
      </c>
      <c r="B676">
        <f ca="1">表格15[[#This Row],[產品名稱]]</f>
        <v>0</v>
      </c>
      <c r="C676">
        <f ca="1">表格15[[#This Row],[長]]</f>
        <v>0</v>
      </c>
      <c r="D676">
        <f ca="1">表格15[[#This Row],[寬]]</f>
        <v>0</v>
      </c>
      <c r="E676">
        <f ca="1">表格15[[#This Row],[厚]]</f>
        <v>0</v>
      </c>
      <c r="F676">
        <f ca="1">表格15[[#This Row],[生產
數量]]</f>
        <v>0</v>
      </c>
      <c r="G676">
        <f ca="1">表格15[[#This Row],[板材
色號]]</f>
        <v>0</v>
      </c>
      <c r="H676" t="str">
        <f ca="1">表格15[[#This Row],[板材
名稱]]</f>
        <v/>
      </c>
      <c r="I676" s="410">
        <f ca="1">表格15[[#This Row],[板材
才數]]</f>
        <v>0</v>
      </c>
    </row>
    <row r="677" spans="1:9" x14ac:dyDescent="0.25">
      <c r="A677">
        <f>表格15[[#This Row],[專案編號]]</f>
        <v>23016</v>
      </c>
      <c r="B677">
        <f ca="1">表格15[[#This Row],[產品名稱]]</f>
        <v>0</v>
      </c>
      <c r="C677">
        <f ca="1">表格15[[#This Row],[長]]</f>
        <v>0</v>
      </c>
      <c r="D677">
        <f ca="1">表格15[[#This Row],[寬]]</f>
        <v>0</v>
      </c>
      <c r="E677">
        <f ca="1">表格15[[#This Row],[厚]]</f>
        <v>0</v>
      </c>
      <c r="F677">
        <f ca="1">表格15[[#This Row],[生產
數量]]</f>
        <v>0</v>
      </c>
      <c r="G677">
        <f ca="1">表格15[[#This Row],[板材
色號]]</f>
        <v>0</v>
      </c>
      <c r="H677" t="str">
        <f ca="1">表格15[[#This Row],[板材
名稱]]</f>
        <v/>
      </c>
      <c r="I677" s="410">
        <f ca="1">表格15[[#This Row],[板材
才數]]</f>
        <v>0</v>
      </c>
    </row>
    <row r="678" spans="1:9" x14ac:dyDescent="0.25">
      <c r="A678">
        <f>表格15[[#This Row],[專案編號]]</f>
        <v>23017</v>
      </c>
      <c r="B678">
        <f ca="1">表格15[[#This Row],[產品名稱]]</f>
        <v>0</v>
      </c>
      <c r="C678">
        <f ca="1">表格15[[#This Row],[長]]</f>
        <v>0</v>
      </c>
      <c r="D678">
        <f ca="1">表格15[[#This Row],[寬]]</f>
        <v>0</v>
      </c>
      <c r="E678">
        <f ca="1">表格15[[#This Row],[厚]]</f>
        <v>0</v>
      </c>
      <c r="F678">
        <f ca="1">表格15[[#This Row],[生產
數量]]</f>
        <v>0</v>
      </c>
      <c r="G678">
        <f ca="1">表格15[[#This Row],[板材
色號]]</f>
        <v>0</v>
      </c>
      <c r="H678" t="str">
        <f ca="1">表格15[[#This Row],[板材
名稱]]</f>
        <v/>
      </c>
      <c r="I678" s="410">
        <f ca="1">表格15[[#This Row],[板材
才數]]</f>
        <v>0</v>
      </c>
    </row>
    <row r="679" spans="1:9" x14ac:dyDescent="0.25">
      <c r="A679">
        <f>表格15[[#This Row],[專案編號]]</f>
        <v>23018</v>
      </c>
      <c r="B679">
        <f ca="1">表格15[[#This Row],[產品名稱]]</f>
        <v>0</v>
      </c>
      <c r="C679">
        <f ca="1">表格15[[#This Row],[長]]</f>
        <v>0</v>
      </c>
      <c r="D679">
        <f ca="1">表格15[[#This Row],[寬]]</f>
        <v>0</v>
      </c>
      <c r="E679">
        <f ca="1">表格15[[#This Row],[厚]]</f>
        <v>0</v>
      </c>
      <c r="F679">
        <f ca="1">表格15[[#This Row],[生產
數量]]</f>
        <v>0</v>
      </c>
      <c r="G679">
        <f ca="1">表格15[[#This Row],[板材
色號]]</f>
        <v>0</v>
      </c>
      <c r="H679" t="str">
        <f ca="1">表格15[[#This Row],[板材
名稱]]</f>
        <v/>
      </c>
      <c r="I679" s="410">
        <f ca="1">表格15[[#This Row],[板材
才數]]</f>
        <v>0</v>
      </c>
    </row>
    <row r="680" spans="1:9" x14ac:dyDescent="0.25">
      <c r="A680">
        <f>表格15[[#This Row],[專案編號]]</f>
        <v>23019</v>
      </c>
      <c r="B680">
        <f ca="1">表格15[[#This Row],[產品名稱]]</f>
        <v>0</v>
      </c>
      <c r="C680">
        <f ca="1">表格15[[#This Row],[長]]</f>
        <v>0</v>
      </c>
      <c r="D680">
        <f ca="1">表格15[[#This Row],[寬]]</f>
        <v>0</v>
      </c>
      <c r="E680">
        <f ca="1">表格15[[#This Row],[厚]]</f>
        <v>0</v>
      </c>
      <c r="F680">
        <f ca="1">表格15[[#This Row],[生產
數量]]</f>
        <v>0</v>
      </c>
      <c r="G680">
        <f ca="1">表格15[[#This Row],[板材
色號]]</f>
        <v>0</v>
      </c>
      <c r="H680" t="str">
        <f ca="1">表格15[[#This Row],[板材
名稱]]</f>
        <v/>
      </c>
      <c r="I680" s="410">
        <f ca="1">表格15[[#This Row],[板材
才數]]</f>
        <v>0</v>
      </c>
    </row>
    <row r="681" spans="1:9" x14ac:dyDescent="0.25">
      <c r="A681">
        <f>表格15[[#This Row],[專案編號]]</f>
        <v>23020</v>
      </c>
      <c r="B681">
        <f ca="1">表格15[[#This Row],[產品名稱]]</f>
        <v>0</v>
      </c>
      <c r="C681">
        <f ca="1">表格15[[#This Row],[長]]</f>
        <v>0</v>
      </c>
      <c r="D681">
        <f ca="1">表格15[[#This Row],[寬]]</f>
        <v>0</v>
      </c>
      <c r="E681">
        <f ca="1">表格15[[#This Row],[厚]]</f>
        <v>0</v>
      </c>
      <c r="F681">
        <f ca="1">表格15[[#This Row],[生產
數量]]</f>
        <v>0</v>
      </c>
      <c r="G681">
        <f ca="1">表格15[[#This Row],[板材
色號]]</f>
        <v>0</v>
      </c>
      <c r="H681" t="str">
        <f ca="1">表格15[[#This Row],[板材
名稱]]</f>
        <v/>
      </c>
      <c r="I681" s="410">
        <f ca="1">表格15[[#This Row],[板材
才數]]</f>
        <v>0</v>
      </c>
    </row>
    <row r="682" spans="1:9" x14ac:dyDescent="0.25">
      <c r="A682">
        <f>表格15[[#This Row],[專案編號]]</f>
        <v>23021</v>
      </c>
      <c r="B682">
        <f ca="1">表格15[[#This Row],[產品名稱]]</f>
        <v>0</v>
      </c>
      <c r="C682">
        <f ca="1">表格15[[#This Row],[長]]</f>
        <v>0</v>
      </c>
      <c r="D682">
        <f ca="1">表格15[[#This Row],[寬]]</f>
        <v>0</v>
      </c>
      <c r="E682">
        <f ca="1">表格15[[#This Row],[厚]]</f>
        <v>0</v>
      </c>
      <c r="F682">
        <f ca="1">表格15[[#This Row],[生產
數量]]</f>
        <v>0</v>
      </c>
      <c r="G682">
        <f ca="1">表格15[[#This Row],[板材
色號]]</f>
        <v>0</v>
      </c>
      <c r="H682" t="str">
        <f ca="1">表格15[[#This Row],[板材
名稱]]</f>
        <v/>
      </c>
      <c r="I682" s="410">
        <f ca="1">表格15[[#This Row],[板材
才數]]</f>
        <v>0</v>
      </c>
    </row>
    <row r="683" spans="1:9" x14ac:dyDescent="0.25">
      <c r="A683">
        <f>表格15[[#This Row],[專案編號]]</f>
        <v>23022</v>
      </c>
      <c r="B683">
        <f ca="1">表格15[[#This Row],[產品名稱]]</f>
        <v>0</v>
      </c>
      <c r="C683">
        <f ca="1">表格15[[#This Row],[長]]</f>
        <v>0</v>
      </c>
      <c r="D683">
        <f ca="1">表格15[[#This Row],[寬]]</f>
        <v>0</v>
      </c>
      <c r="E683">
        <f ca="1">表格15[[#This Row],[厚]]</f>
        <v>0</v>
      </c>
      <c r="F683">
        <f ca="1">表格15[[#This Row],[生產
數量]]</f>
        <v>0</v>
      </c>
      <c r="G683">
        <f ca="1">表格15[[#This Row],[板材
色號]]</f>
        <v>0</v>
      </c>
      <c r="H683" t="str">
        <f ca="1">表格15[[#This Row],[板材
名稱]]</f>
        <v/>
      </c>
      <c r="I683" s="410">
        <f ca="1">表格15[[#This Row],[板材
才數]]</f>
        <v>0</v>
      </c>
    </row>
    <row r="684" spans="1:9" x14ac:dyDescent="0.25">
      <c r="A684">
        <f>表格15[[#This Row],[專案編號]]</f>
        <v>23023</v>
      </c>
      <c r="B684">
        <f ca="1">表格15[[#This Row],[產品名稱]]</f>
        <v>0</v>
      </c>
      <c r="C684">
        <f ca="1">表格15[[#This Row],[長]]</f>
        <v>0</v>
      </c>
      <c r="D684">
        <f ca="1">表格15[[#This Row],[寬]]</f>
        <v>0</v>
      </c>
      <c r="E684">
        <f ca="1">表格15[[#This Row],[厚]]</f>
        <v>0</v>
      </c>
      <c r="F684">
        <f ca="1">表格15[[#This Row],[生產
數量]]</f>
        <v>0</v>
      </c>
      <c r="G684">
        <f ca="1">表格15[[#This Row],[板材
色號]]</f>
        <v>0</v>
      </c>
      <c r="H684" t="str">
        <f ca="1">表格15[[#This Row],[板材
名稱]]</f>
        <v/>
      </c>
      <c r="I684" s="410">
        <f ca="1">表格15[[#This Row],[板材
才數]]</f>
        <v>0</v>
      </c>
    </row>
    <row r="685" spans="1:9" x14ac:dyDescent="0.25">
      <c r="A685">
        <f>表格15[[#This Row],[專案編號]]</f>
        <v>23024</v>
      </c>
      <c r="B685">
        <f ca="1">表格15[[#This Row],[產品名稱]]</f>
        <v>0</v>
      </c>
      <c r="C685">
        <f ca="1">表格15[[#This Row],[長]]</f>
        <v>0</v>
      </c>
      <c r="D685">
        <f ca="1">表格15[[#This Row],[寬]]</f>
        <v>0</v>
      </c>
      <c r="E685">
        <f ca="1">表格15[[#This Row],[厚]]</f>
        <v>0</v>
      </c>
      <c r="F685">
        <f ca="1">表格15[[#This Row],[生產
數量]]</f>
        <v>0</v>
      </c>
      <c r="G685">
        <f ca="1">表格15[[#This Row],[板材
色號]]</f>
        <v>0</v>
      </c>
      <c r="H685" t="str">
        <f ca="1">表格15[[#This Row],[板材
名稱]]</f>
        <v/>
      </c>
      <c r="I685" s="410">
        <f ca="1">表格15[[#This Row],[板材
才數]]</f>
        <v>0</v>
      </c>
    </row>
    <row r="686" spans="1:9" x14ac:dyDescent="0.25">
      <c r="A686">
        <f>表格15[[#This Row],[專案編號]]</f>
        <v>23025</v>
      </c>
      <c r="B686">
        <f ca="1">表格15[[#This Row],[產品名稱]]</f>
        <v>0</v>
      </c>
      <c r="C686">
        <f ca="1">表格15[[#This Row],[長]]</f>
        <v>0</v>
      </c>
      <c r="D686">
        <f ca="1">表格15[[#This Row],[寬]]</f>
        <v>0</v>
      </c>
      <c r="E686">
        <f ca="1">表格15[[#This Row],[厚]]</f>
        <v>0</v>
      </c>
      <c r="F686">
        <f ca="1">表格15[[#This Row],[生產
數量]]</f>
        <v>0</v>
      </c>
      <c r="G686">
        <f ca="1">表格15[[#This Row],[板材
色號]]</f>
        <v>0</v>
      </c>
      <c r="H686" t="str">
        <f ca="1">表格15[[#This Row],[板材
名稱]]</f>
        <v/>
      </c>
      <c r="I686" s="410">
        <f ca="1">表格15[[#This Row],[板材
才數]]</f>
        <v>0</v>
      </c>
    </row>
    <row r="687" spans="1:9" x14ac:dyDescent="0.25">
      <c r="A687">
        <f>表格15[[#This Row],[專案編號]]</f>
        <v>23026</v>
      </c>
      <c r="B687">
        <f ca="1">表格15[[#This Row],[產品名稱]]</f>
        <v>0</v>
      </c>
      <c r="C687">
        <f ca="1">表格15[[#This Row],[長]]</f>
        <v>0</v>
      </c>
      <c r="D687">
        <f ca="1">表格15[[#This Row],[寬]]</f>
        <v>0</v>
      </c>
      <c r="E687">
        <f ca="1">表格15[[#This Row],[厚]]</f>
        <v>0</v>
      </c>
      <c r="F687">
        <f ca="1">表格15[[#This Row],[生產
數量]]</f>
        <v>0</v>
      </c>
      <c r="G687">
        <f ca="1">表格15[[#This Row],[板材
色號]]</f>
        <v>0</v>
      </c>
      <c r="H687" t="str">
        <f ca="1">表格15[[#This Row],[板材
名稱]]</f>
        <v/>
      </c>
      <c r="I687" s="410">
        <f ca="1">表格15[[#This Row],[板材
才數]]</f>
        <v>0</v>
      </c>
    </row>
    <row r="688" spans="1:9" x14ac:dyDescent="0.25">
      <c r="A688">
        <f>表格15[[#This Row],[專案編號]]</f>
        <v>23027</v>
      </c>
      <c r="B688">
        <f ca="1">表格15[[#This Row],[產品名稱]]</f>
        <v>0</v>
      </c>
      <c r="C688">
        <f ca="1">表格15[[#This Row],[長]]</f>
        <v>0</v>
      </c>
      <c r="D688">
        <f ca="1">表格15[[#This Row],[寬]]</f>
        <v>0</v>
      </c>
      <c r="E688">
        <f ca="1">表格15[[#This Row],[厚]]</f>
        <v>0</v>
      </c>
      <c r="F688">
        <f ca="1">表格15[[#This Row],[生產
數量]]</f>
        <v>0</v>
      </c>
      <c r="G688">
        <f ca="1">表格15[[#This Row],[板材
色號]]</f>
        <v>0</v>
      </c>
      <c r="H688" t="str">
        <f ca="1">表格15[[#This Row],[板材
名稱]]</f>
        <v/>
      </c>
      <c r="I688" s="410">
        <f ca="1">表格15[[#This Row],[板材
才數]]</f>
        <v>0</v>
      </c>
    </row>
    <row r="689" spans="1:9" x14ac:dyDescent="0.25">
      <c r="A689">
        <f>表格15[[#This Row],[專案編號]]</f>
        <v>23028</v>
      </c>
      <c r="B689">
        <f ca="1">表格15[[#This Row],[產品名稱]]</f>
        <v>0</v>
      </c>
      <c r="C689">
        <f ca="1">表格15[[#This Row],[長]]</f>
        <v>0</v>
      </c>
      <c r="D689">
        <f ca="1">表格15[[#This Row],[寬]]</f>
        <v>0</v>
      </c>
      <c r="E689">
        <f ca="1">表格15[[#This Row],[厚]]</f>
        <v>0</v>
      </c>
      <c r="F689">
        <f ca="1">表格15[[#This Row],[生產
數量]]</f>
        <v>0</v>
      </c>
      <c r="G689">
        <f ca="1">表格15[[#This Row],[板材
色號]]</f>
        <v>0</v>
      </c>
      <c r="H689" t="str">
        <f ca="1">表格15[[#This Row],[板材
名稱]]</f>
        <v/>
      </c>
      <c r="I689" s="410">
        <f ca="1">表格15[[#This Row],[板材
才數]]</f>
        <v>0</v>
      </c>
    </row>
    <row r="690" spans="1:9" x14ac:dyDescent="0.25">
      <c r="A690">
        <f>表格15[[#This Row],[專案編號]]</f>
        <v>23029</v>
      </c>
      <c r="B690">
        <f ca="1">表格15[[#This Row],[產品名稱]]</f>
        <v>0</v>
      </c>
      <c r="C690">
        <f ca="1">表格15[[#This Row],[長]]</f>
        <v>0</v>
      </c>
      <c r="D690">
        <f ca="1">表格15[[#This Row],[寬]]</f>
        <v>0</v>
      </c>
      <c r="E690">
        <f ca="1">表格15[[#This Row],[厚]]</f>
        <v>0</v>
      </c>
      <c r="F690">
        <f ca="1">表格15[[#This Row],[生產
數量]]</f>
        <v>0</v>
      </c>
      <c r="G690">
        <f ca="1">表格15[[#This Row],[板材
色號]]</f>
        <v>0</v>
      </c>
      <c r="H690" t="str">
        <f ca="1">表格15[[#This Row],[板材
名稱]]</f>
        <v/>
      </c>
      <c r="I690" s="410">
        <f ca="1">表格15[[#This Row],[板材
才數]]</f>
        <v>0</v>
      </c>
    </row>
    <row r="691" spans="1:9" x14ac:dyDescent="0.25">
      <c r="A691">
        <f>表格15[[#This Row],[專案編號]]</f>
        <v>23030</v>
      </c>
      <c r="B691">
        <f ca="1">表格15[[#This Row],[產品名稱]]</f>
        <v>0</v>
      </c>
      <c r="C691">
        <f ca="1">表格15[[#This Row],[長]]</f>
        <v>0</v>
      </c>
      <c r="D691">
        <f ca="1">表格15[[#This Row],[寬]]</f>
        <v>0</v>
      </c>
      <c r="E691">
        <f ca="1">表格15[[#This Row],[厚]]</f>
        <v>0</v>
      </c>
      <c r="F691">
        <f ca="1">表格15[[#This Row],[生產
數量]]</f>
        <v>0</v>
      </c>
      <c r="G691">
        <f ca="1">表格15[[#This Row],[板材
色號]]</f>
        <v>0</v>
      </c>
      <c r="H691" t="str">
        <f ca="1">表格15[[#This Row],[板材
名稱]]</f>
        <v/>
      </c>
      <c r="I691" s="410">
        <f ca="1">表格15[[#This Row],[板材
才數]]</f>
        <v>0</v>
      </c>
    </row>
    <row r="692" spans="1:9" x14ac:dyDescent="0.25">
      <c r="A692">
        <f>表格15[[#This Row],[專案編號]]</f>
        <v>24001</v>
      </c>
      <c r="B692" t="str">
        <f ca="1">表格15[[#This Row],[產品名稱]]</f>
        <v>頂板</v>
      </c>
      <c r="C692">
        <f ca="1">表格15[[#This Row],[長]]</f>
        <v>-36</v>
      </c>
      <c r="D692">
        <f ca="1">表格15[[#This Row],[寬]]</f>
        <v>0</v>
      </c>
      <c r="E692">
        <f ca="1">表格15[[#This Row],[厚]]</f>
        <v>18</v>
      </c>
      <c r="F692">
        <f ca="1">表格15[[#This Row],[生產
數量]]</f>
        <v>0</v>
      </c>
      <c r="G692">
        <f ca="1">表格15[[#This Row],[板材
色號]]</f>
        <v>0</v>
      </c>
      <c r="H692" t="str">
        <f ca="1">表格15[[#This Row],[板材
名稱]]</f>
        <v/>
      </c>
      <c r="I692" s="410">
        <f ca="1">表格15[[#This Row],[板材
才數]]</f>
        <v>0</v>
      </c>
    </row>
    <row r="693" spans="1:9" x14ac:dyDescent="0.25">
      <c r="A693">
        <f>表格15[[#This Row],[專案編號]]</f>
        <v>24002</v>
      </c>
      <c r="B693" t="str">
        <f ca="1">表格15[[#This Row],[產品名稱]]</f>
        <v>底板</v>
      </c>
      <c r="C693">
        <f ca="1">表格15[[#This Row],[長]]</f>
        <v>-36</v>
      </c>
      <c r="D693">
        <f ca="1">表格15[[#This Row],[寬]]</f>
        <v>0</v>
      </c>
      <c r="E693">
        <f ca="1">表格15[[#This Row],[厚]]</f>
        <v>18</v>
      </c>
      <c r="F693">
        <f ca="1">表格15[[#This Row],[生產
數量]]</f>
        <v>0</v>
      </c>
      <c r="G693">
        <f ca="1">表格15[[#This Row],[板材
色號]]</f>
        <v>0</v>
      </c>
      <c r="H693" t="str">
        <f ca="1">表格15[[#This Row],[板材
名稱]]</f>
        <v/>
      </c>
      <c r="I693" s="410">
        <f ca="1">表格15[[#This Row],[板材
才數]]</f>
        <v>0</v>
      </c>
    </row>
    <row r="694" spans="1:9" x14ac:dyDescent="0.25">
      <c r="A694">
        <f>表格15[[#This Row],[專案編號]]</f>
        <v>24003</v>
      </c>
      <c r="B694" t="str">
        <f ca="1">表格15[[#This Row],[產品名稱]]</f>
        <v>左側板</v>
      </c>
      <c r="C694">
        <f ca="1">表格15[[#This Row],[長]]</f>
        <v>0</v>
      </c>
      <c r="D694">
        <f ca="1">表格15[[#This Row],[寬]]</f>
        <v>0</v>
      </c>
      <c r="E694">
        <f ca="1">表格15[[#This Row],[厚]]</f>
        <v>18</v>
      </c>
      <c r="F694">
        <f ca="1">表格15[[#This Row],[生產
數量]]</f>
        <v>0</v>
      </c>
      <c r="G694">
        <f ca="1">表格15[[#This Row],[板材
色號]]</f>
        <v>0</v>
      </c>
      <c r="H694" t="str">
        <f ca="1">表格15[[#This Row],[板材
名稱]]</f>
        <v/>
      </c>
      <c r="I694" s="410">
        <f ca="1">表格15[[#This Row],[板材
才數]]</f>
        <v>0</v>
      </c>
    </row>
    <row r="695" spans="1:9" x14ac:dyDescent="0.25">
      <c r="A695">
        <f>表格15[[#This Row],[專案編號]]</f>
        <v>24004</v>
      </c>
      <c r="B695" t="str">
        <f ca="1">表格15[[#This Row],[產品名稱]]</f>
        <v>右側板</v>
      </c>
      <c r="C695">
        <f ca="1">表格15[[#This Row],[長]]</f>
        <v>0</v>
      </c>
      <c r="D695">
        <f ca="1">表格15[[#This Row],[寬]]</f>
        <v>0</v>
      </c>
      <c r="E695">
        <f ca="1">表格15[[#This Row],[厚]]</f>
        <v>18</v>
      </c>
      <c r="F695">
        <f ca="1">表格15[[#This Row],[生產
數量]]</f>
        <v>0</v>
      </c>
      <c r="G695">
        <f ca="1">表格15[[#This Row],[板材
色號]]</f>
        <v>0</v>
      </c>
      <c r="H695" t="str">
        <f ca="1">表格15[[#This Row],[板材
名稱]]</f>
        <v/>
      </c>
      <c r="I695" s="410">
        <f ca="1">表格15[[#This Row],[板材
才數]]</f>
        <v>0</v>
      </c>
    </row>
    <row r="696" spans="1:9" x14ac:dyDescent="0.25">
      <c r="A696">
        <f>表格15[[#This Row],[專案編號]]</f>
        <v>24005</v>
      </c>
      <c r="B696" t="str">
        <f ca="1">表格15[[#This Row],[產品名稱]]</f>
        <v>背板</v>
      </c>
      <c r="C696">
        <f ca="1">表格15[[#This Row],[長]]</f>
        <v>-22</v>
      </c>
      <c r="D696">
        <f ca="1">表格15[[#This Row],[寬]]</f>
        <v>-22</v>
      </c>
      <c r="E696">
        <f ca="1">表格15[[#This Row],[厚]]</f>
        <v>4</v>
      </c>
      <c r="F696">
        <f ca="1">表格15[[#This Row],[生產
數量]]</f>
        <v>0</v>
      </c>
      <c r="G696">
        <f ca="1">表格15[[#This Row],[板材
色號]]</f>
        <v>0</v>
      </c>
      <c r="H696" t="str">
        <f ca="1">表格15[[#This Row],[板材
名稱]]</f>
        <v/>
      </c>
      <c r="I696" s="410">
        <f ca="1">表格15[[#This Row],[板材
才數]]</f>
        <v>0</v>
      </c>
    </row>
    <row r="697" spans="1:9" x14ac:dyDescent="0.25">
      <c r="A697">
        <f>表格15[[#This Row],[專案編號]]</f>
        <v>24006</v>
      </c>
      <c r="B697" t="str">
        <f ca="1">表格15[[#This Row],[產品名稱]]</f>
        <v>背拉桿</v>
      </c>
      <c r="C697">
        <f ca="1">表格15[[#This Row],[長]]</f>
        <v>-36</v>
      </c>
      <c r="D697">
        <f ca="1">表格15[[#This Row],[寬]]</f>
        <v>120</v>
      </c>
      <c r="E697">
        <f ca="1">表格15[[#This Row],[厚]]</f>
        <v>18</v>
      </c>
      <c r="F697">
        <f ca="1">表格15[[#This Row],[生產
數量]]</f>
        <v>0</v>
      </c>
      <c r="G697">
        <f ca="1">表格15[[#This Row],[板材
色號]]</f>
        <v>0</v>
      </c>
      <c r="H697" t="str">
        <f ca="1">表格15[[#This Row],[板材
名稱]]</f>
        <v/>
      </c>
      <c r="I697" s="410">
        <f ca="1">表格15[[#This Row],[板材
才數]]</f>
        <v>0</v>
      </c>
    </row>
    <row r="698" spans="1:9" x14ac:dyDescent="0.25">
      <c r="A698">
        <f>表格15[[#This Row],[專案編號]]</f>
        <v>24007</v>
      </c>
      <c r="B698" t="str">
        <f ca="1">表格15[[#This Row],[產品名稱]]</f>
        <v>中立板</v>
      </c>
      <c r="C698">
        <f ca="1">表格15[[#This Row],[長]]</f>
        <v>-36</v>
      </c>
      <c r="D698">
        <f ca="1">表格15[[#This Row],[寬]]</f>
        <v>-22</v>
      </c>
      <c r="E698">
        <f ca="1">表格15[[#This Row],[厚]]</f>
        <v>18</v>
      </c>
      <c r="F698">
        <f ca="1">表格15[[#This Row],[生產
數量]]</f>
        <v>0</v>
      </c>
      <c r="G698">
        <f ca="1">表格15[[#This Row],[板材
色號]]</f>
        <v>0</v>
      </c>
      <c r="H698" t="str">
        <f ca="1">表格15[[#This Row],[板材
名稱]]</f>
        <v/>
      </c>
      <c r="I698" s="410">
        <f ca="1">表格15[[#This Row],[板材
才數]]</f>
        <v>0</v>
      </c>
    </row>
    <row r="699" spans="1:9" x14ac:dyDescent="0.25">
      <c r="A699">
        <f>表格15[[#This Row],[專案編號]]</f>
        <v>24008</v>
      </c>
      <c r="B699" t="str">
        <f ca="1">表格15[[#This Row],[產品名稱]]</f>
        <v>活隔</v>
      </c>
      <c r="C699">
        <f ca="1">表格15[[#This Row],[長]]</f>
        <v>0</v>
      </c>
      <c r="D699">
        <f ca="1">表格15[[#This Row],[寬]]</f>
        <v>-32</v>
      </c>
      <c r="E699">
        <f ca="1">表格15[[#This Row],[厚]]</f>
        <v>18</v>
      </c>
      <c r="F699">
        <f ca="1">表格15[[#This Row],[生產
數量]]</f>
        <v>0</v>
      </c>
      <c r="G699">
        <f ca="1">表格15[[#This Row],[板材
色號]]</f>
        <v>0</v>
      </c>
      <c r="H699" t="str">
        <f ca="1">表格15[[#This Row],[板材
名稱]]</f>
        <v/>
      </c>
      <c r="I699" s="410">
        <f ca="1">表格15[[#This Row],[板材
才數]]</f>
        <v>0</v>
      </c>
    </row>
    <row r="700" spans="1:9" x14ac:dyDescent="0.25">
      <c r="A700">
        <f>表格15[[#This Row],[專案編號]]</f>
        <v>24009</v>
      </c>
      <c r="B700" t="str">
        <f ca="1">表格15[[#This Row],[產品名稱]]</f>
        <v>固隔</v>
      </c>
      <c r="C700">
        <f ca="1">表格15[[#This Row],[長]]</f>
        <v>0</v>
      </c>
      <c r="D700">
        <f ca="1">表格15[[#This Row],[寬]]</f>
        <v>-22</v>
      </c>
      <c r="E700">
        <f ca="1">表格15[[#This Row],[厚]]</f>
        <v>18</v>
      </c>
      <c r="F700">
        <f ca="1">表格15[[#This Row],[生產
數量]]</f>
        <v>0</v>
      </c>
      <c r="G700">
        <f ca="1">表格15[[#This Row],[板材
色號]]</f>
        <v>0</v>
      </c>
      <c r="H700" t="str">
        <f ca="1">表格15[[#This Row],[板材
名稱]]</f>
        <v/>
      </c>
      <c r="I700" s="410">
        <f ca="1">表格15[[#This Row],[板材
才數]]</f>
        <v>0</v>
      </c>
    </row>
    <row r="701" spans="1:9" x14ac:dyDescent="0.25">
      <c r="A701">
        <f>表格15[[#This Row],[專案編號]]</f>
        <v>24010</v>
      </c>
      <c r="B701" t="str">
        <f ca="1">表格15[[#This Row],[產品名稱]]</f>
        <v>左門板</v>
      </c>
      <c r="C701">
        <f ca="1">表格15[[#This Row],[長]]</f>
        <v>0</v>
      </c>
      <c r="D701">
        <f ca="1">表格15[[#This Row],[寬]]</f>
        <v>-4</v>
      </c>
      <c r="E701">
        <f ca="1">表格15[[#This Row],[厚]]</f>
        <v>18</v>
      </c>
      <c r="F701">
        <f ca="1">表格15[[#This Row],[生產
數量]]</f>
        <v>0</v>
      </c>
      <c r="G701">
        <f ca="1">表格15[[#This Row],[板材
色號]]</f>
        <v>0</v>
      </c>
      <c r="H701" t="str">
        <f ca="1">表格15[[#This Row],[板材
名稱]]</f>
        <v/>
      </c>
      <c r="I701" s="410">
        <f ca="1">表格15[[#This Row],[板材
才數]]</f>
        <v>0</v>
      </c>
    </row>
    <row r="702" spans="1:9" x14ac:dyDescent="0.25">
      <c r="A702">
        <f>表格15[[#This Row],[專案編號]]</f>
        <v>24011</v>
      </c>
      <c r="B702" t="str">
        <f ca="1">表格15[[#This Row],[產品名稱]]</f>
        <v>右門板</v>
      </c>
      <c r="C702">
        <f ca="1">表格15[[#This Row],[長]]</f>
        <v>0</v>
      </c>
      <c r="D702">
        <f ca="1">表格15[[#This Row],[寬]]</f>
        <v>-4</v>
      </c>
      <c r="E702">
        <f ca="1">表格15[[#This Row],[厚]]</f>
        <v>18</v>
      </c>
      <c r="F702">
        <f ca="1">表格15[[#This Row],[生產
數量]]</f>
        <v>0</v>
      </c>
      <c r="G702">
        <f ca="1">表格15[[#This Row],[板材
色號]]</f>
        <v>0</v>
      </c>
      <c r="H702" t="str">
        <f ca="1">表格15[[#This Row],[板材
名稱]]</f>
        <v/>
      </c>
      <c r="I702" s="410">
        <f ca="1">表格15[[#This Row],[板材
才數]]</f>
        <v>0</v>
      </c>
    </row>
    <row r="703" spans="1:9" x14ac:dyDescent="0.25">
      <c r="A703">
        <f>表格15[[#This Row],[專案編號]]</f>
        <v>24012</v>
      </c>
      <c r="B703">
        <f ca="1">表格15[[#This Row],[產品名稱]]</f>
        <v>0</v>
      </c>
      <c r="C703">
        <f ca="1">表格15[[#This Row],[長]]</f>
        <v>0</v>
      </c>
      <c r="D703">
        <f ca="1">表格15[[#This Row],[寬]]</f>
        <v>0</v>
      </c>
      <c r="E703">
        <f ca="1">表格15[[#This Row],[厚]]</f>
        <v>0</v>
      </c>
      <c r="F703">
        <f ca="1">表格15[[#This Row],[生產
數量]]</f>
        <v>0</v>
      </c>
      <c r="G703">
        <f ca="1">表格15[[#This Row],[板材
色號]]</f>
        <v>0</v>
      </c>
      <c r="H703" t="str">
        <f ca="1">表格15[[#This Row],[板材
名稱]]</f>
        <v/>
      </c>
      <c r="I703" s="410">
        <f ca="1">表格15[[#This Row],[板材
才數]]</f>
        <v>0</v>
      </c>
    </row>
    <row r="704" spans="1:9" x14ac:dyDescent="0.25">
      <c r="A704">
        <f>表格15[[#This Row],[專案編號]]</f>
        <v>24013</v>
      </c>
      <c r="B704">
        <f ca="1">表格15[[#This Row],[產品名稱]]</f>
        <v>0</v>
      </c>
      <c r="C704">
        <f ca="1">表格15[[#This Row],[長]]</f>
        <v>0</v>
      </c>
      <c r="D704">
        <f ca="1">表格15[[#This Row],[寬]]</f>
        <v>0</v>
      </c>
      <c r="E704">
        <f ca="1">表格15[[#This Row],[厚]]</f>
        <v>0</v>
      </c>
      <c r="F704">
        <f ca="1">表格15[[#This Row],[生產
數量]]</f>
        <v>0</v>
      </c>
      <c r="G704">
        <f ca="1">表格15[[#This Row],[板材
色號]]</f>
        <v>0</v>
      </c>
      <c r="H704" t="str">
        <f ca="1">表格15[[#This Row],[板材
名稱]]</f>
        <v/>
      </c>
      <c r="I704" s="410">
        <f ca="1">表格15[[#This Row],[板材
才數]]</f>
        <v>0</v>
      </c>
    </row>
    <row r="705" spans="1:9" x14ac:dyDescent="0.25">
      <c r="A705">
        <f>表格15[[#This Row],[專案編號]]</f>
        <v>24014</v>
      </c>
      <c r="B705">
        <f ca="1">表格15[[#This Row],[產品名稱]]</f>
        <v>0</v>
      </c>
      <c r="C705">
        <f ca="1">表格15[[#This Row],[長]]</f>
        <v>0</v>
      </c>
      <c r="D705">
        <f ca="1">表格15[[#This Row],[寬]]</f>
        <v>0</v>
      </c>
      <c r="E705">
        <f ca="1">表格15[[#This Row],[厚]]</f>
        <v>0</v>
      </c>
      <c r="F705">
        <f ca="1">表格15[[#This Row],[生產
數量]]</f>
        <v>0</v>
      </c>
      <c r="G705">
        <f ca="1">表格15[[#This Row],[板材
色號]]</f>
        <v>0</v>
      </c>
      <c r="H705" t="str">
        <f ca="1">表格15[[#This Row],[板材
名稱]]</f>
        <v/>
      </c>
      <c r="I705" s="410">
        <f ca="1">表格15[[#This Row],[板材
才數]]</f>
        <v>0</v>
      </c>
    </row>
    <row r="706" spans="1:9" x14ac:dyDescent="0.25">
      <c r="A706">
        <f>表格15[[#This Row],[專案編號]]</f>
        <v>24015</v>
      </c>
      <c r="B706">
        <f ca="1">表格15[[#This Row],[產品名稱]]</f>
        <v>0</v>
      </c>
      <c r="C706">
        <f ca="1">表格15[[#This Row],[長]]</f>
        <v>0</v>
      </c>
      <c r="D706">
        <f ca="1">表格15[[#This Row],[寬]]</f>
        <v>0</v>
      </c>
      <c r="E706">
        <f ca="1">表格15[[#This Row],[厚]]</f>
        <v>0</v>
      </c>
      <c r="F706">
        <f ca="1">表格15[[#This Row],[生產
數量]]</f>
        <v>0</v>
      </c>
      <c r="G706">
        <f ca="1">表格15[[#This Row],[板材
色號]]</f>
        <v>0</v>
      </c>
      <c r="H706" t="str">
        <f ca="1">表格15[[#This Row],[板材
名稱]]</f>
        <v/>
      </c>
      <c r="I706" s="410">
        <f ca="1">表格15[[#This Row],[板材
才數]]</f>
        <v>0</v>
      </c>
    </row>
    <row r="707" spans="1:9" x14ac:dyDescent="0.25">
      <c r="A707">
        <f>表格15[[#This Row],[專案編號]]</f>
        <v>24016</v>
      </c>
      <c r="B707">
        <f ca="1">表格15[[#This Row],[產品名稱]]</f>
        <v>0</v>
      </c>
      <c r="C707">
        <f ca="1">表格15[[#This Row],[長]]</f>
        <v>0</v>
      </c>
      <c r="D707">
        <f ca="1">表格15[[#This Row],[寬]]</f>
        <v>0</v>
      </c>
      <c r="E707">
        <f ca="1">表格15[[#This Row],[厚]]</f>
        <v>0</v>
      </c>
      <c r="F707">
        <f ca="1">表格15[[#This Row],[生產
數量]]</f>
        <v>0</v>
      </c>
      <c r="G707">
        <f ca="1">表格15[[#This Row],[板材
色號]]</f>
        <v>0</v>
      </c>
      <c r="H707" t="str">
        <f ca="1">表格15[[#This Row],[板材
名稱]]</f>
        <v/>
      </c>
      <c r="I707" s="410">
        <f ca="1">表格15[[#This Row],[板材
才數]]</f>
        <v>0</v>
      </c>
    </row>
    <row r="708" spans="1:9" x14ac:dyDescent="0.25">
      <c r="A708">
        <f>表格15[[#This Row],[專案編號]]</f>
        <v>24017</v>
      </c>
      <c r="B708">
        <f ca="1">表格15[[#This Row],[產品名稱]]</f>
        <v>0</v>
      </c>
      <c r="C708">
        <f ca="1">表格15[[#This Row],[長]]</f>
        <v>0</v>
      </c>
      <c r="D708">
        <f ca="1">表格15[[#This Row],[寬]]</f>
        <v>0</v>
      </c>
      <c r="E708">
        <f ca="1">表格15[[#This Row],[厚]]</f>
        <v>0</v>
      </c>
      <c r="F708">
        <f ca="1">表格15[[#This Row],[生產
數量]]</f>
        <v>0</v>
      </c>
      <c r="G708">
        <f ca="1">表格15[[#This Row],[板材
色號]]</f>
        <v>0</v>
      </c>
      <c r="H708" t="str">
        <f ca="1">表格15[[#This Row],[板材
名稱]]</f>
        <v/>
      </c>
      <c r="I708" s="410">
        <f ca="1">表格15[[#This Row],[板材
才數]]</f>
        <v>0</v>
      </c>
    </row>
    <row r="709" spans="1:9" x14ac:dyDescent="0.25">
      <c r="A709">
        <f>表格15[[#This Row],[專案編號]]</f>
        <v>24018</v>
      </c>
      <c r="B709">
        <f ca="1">表格15[[#This Row],[產品名稱]]</f>
        <v>0</v>
      </c>
      <c r="C709">
        <f ca="1">表格15[[#This Row],[長]]</f>
        <v>0</v>
      </c>
      <c r="D709">
        <f ca="1">表格15[[#This Row],[寬]]</f>
        <v>0</v>
      </c>
      <c r="E709">
        <f ca="1">表格15[[#This Row],[厚]]</f>
        <v>0</v>
      </c>
      <c r="F709">
        <f ca="1">表格15[[#This Row],[生產
數量]]</f>
        <v>0</v>
      </c>
      <c r="G709">
        <f ca="1">表格15[[#This Row],[板材
色號]]</f>
        <v>0</v>
      </c>
      <c r="H709" t="str">
        <f ca="1">表格15[[#This Row],[板材
名稱]]</f>
        <v/>
      </c>
      <c r="I709" s="410">
        <f ca="1">表格15[[#This Row],[板材
才數]]</f>
        <v>0</v>
      </c>
    </row>
    <row r="710" spans="1:9" x14ac:dyDescent="0.25">
      <c r="A710">
        <f>表格15[[#This Row],[專案編號]]</f>
        <v>24019</v>
      </c>
      <c r="B710">
        <f ca="1">表格15[[#This Row],[產品名稱]]</f>
        <v>0</v>
      </c>
      <c r="C710">
        <f ca="1">表格15[[#This Row],[長]]</f>
        <v>0</v>
      </c>
      <c r="D710">
        <f ca="1">表格15[[#This Row],[寬]]</f>
        <v>0</v>
      </c>
      <c r="E710">
        <f ca="1">表格15[[#This Row],[厚]]</f>
        <v>0</v>
      </c>
      <c r="F710">
        <f ca="1">表格15[[#This Row],[生產
數量]]</f>
        <v>0</v>
      </c>
      <c r="G710">
        <f ca="1">表格15[[#This Row],[板材
色號]]</f>
        <v>0</v>
      </c>
      <c r="H710" t="str">
        <f ca="1">表格15[[#This Row],[板材
名稱]]</f>
        <v/>
      </c>
      <c r="I710" s="410">
        <f ca="1">表格15[[#This Row],[板材
才數]]</f>
        <v>0</v>
      </c>
    </row>
    <row r="711" spans="1:9" x14ac:dyDescent="0.25">
      <c r="A711">
        <f>表格15[[#This Row],[專案編號]]</f>
        <v>24020</v>
      </c>
      <c r="B711">
        <f ca="1">表格15[[#This Row],[產品名稱]]</f>
        <v>0</v>
      </c>
      <c r="C711">
        <f ca="1">表格15[[#This Row],[長]]</f>
        <v>0</v>
      </c>
      <c r="D711">
        <f ca="1">表格15[[#This Row],[寬]]</f>
        <v>0</v>
      </c>
      <c r="E711">
        <f ca="1">表格15[[#This Row],[厚]]</f>
        <v>0</v>
      </c>
      <c r="F711">
        <f ca="1">表格15[[#This Row],[生產
數量]]</f>
        <v>0</v>
      </c>
      <c r="G711">
        <f ca="1">表格15[[#This Row],[板材
色號]]</f>
        <v>0</v>
      </c>
      <c r="H711" t="str">
        <f ca="1">表格15[[#This Row],[板材
名稱]]</f>
        <v/>
      </c>
      <c r="I711" s="410">
        <f ca="1">表格15[[#This Row],[板材
才數]]</f>
        <v>0</v>
      </c>
    </row>
    <row r="712" spans="1:9" x14ac:dyDescent="0.25">
      <c r="A712">
        <f>表格15[[#This Row],[專案編號]]</f>
        <v>24021</v>
      </c>
      <c r="B712">
        <f ca="1">表格15[[#This Row],[產品名稱]]</f>
        <v>0</v>
      </c>
      <c r="C712">
        <f ca="1">表格15[[#This Row],[長]]</f>
        <v>0</v>
      </c>
      <c r="D712">
        <f ca="1">表格15[[#This Row],[寬]]</f>
        <v>0</v>
      </c>
      <c r="E712">
        <f ca="1">表格15[[#This Row],[厚]]</f>
        <v>0</v>
      </c>
      <c r="F712">
        <f ca="1">表格15[[#This Row],[生產
數量]]</f>
        <v>0</v>
      </c>
      <c r="G712">
        <f ca="1">表格15[[#This Row],[板材
色號]]</f>
        <v>0</v>
      </c>
      <c r="H712" t="str">
        <f ca="1">表格15[[#This Row],[板材
名稱]]</f>
        <v/>
      </c>
      <c r="I712" s="410">
        <f ca="1">表格15[[#This Row],[板材
才數]]</f>
        <v>0</v>
      </c>
    </row>
    <row r="713" spans="1:9" x14ac:dyDescent="0.25">
      <c r="A713">
        <f>表格15[[#This Row],[專案編號]]</f>
        <v>24022</v>
      </c>
      <c r="B713">
        <f ca="1">表格15[[#This Row],[產品名稱]]</f>
        <v>0</v>
      </c>
      <c r="C713">
        <f ca="1">表格15[[#This Row],[長]]</f>
        <v>0</v>
      </c>
      <c r="D713">
        <f ca="1">表格15[[#This Row],[寬]]</f>
        <v>0</v>
      </c>
      <c r="E713">
        <f ca="1">表格15[[#This Row],[厚]]</f>
        <v>0</v>
      </c>
      <c r="F713">
        <f ca="1">表格15[[#This Row],[生產
數量]]</f>
        <v>0</v>
      </c>
      <c r="G713">
        <f ca="1">表格15[[#This Row],[板材
色號]]</f>
        <v>0</v>
      </c>
      <c r="H713" t="str">
        <f ca="1">表格15[[#This Row],[板材
名稱]]</f>
        <v/>
      </c>
      <c r="I713" s="410">
        <f ca="1">表格15[[#This Row],[板材
才數]]</f>
        <v>0</v>
      </c>
    </row>
    <row r="714" spans="1:9" x14ac:dyDescent="0.25">
      <c r="A714">
        <f>表格15[[#This Row],[專案編號]]</f>
        <v>24023</v>
      </c>
      <c r="B714">
        <f ca="1">表格15[[#This Row],[產品名稱]]</f>
        <v>0</v>
      </c>
      <c r="C714">
        <f ca="1">表格15[[#This Row],[長]]</f>
        <v>0</v>
      </c>
      <c r="D714">
        <f ca="1">表格15[[#This Row],[寬]]</f>
        <v>0</v>
      </c>
      <c r="E714">
        <f ca="1">表格15[[#This Row],[厚]]</f>
        <v>0</v>
      </c>
      <c r="F714">
        <f ca="1">表格15[[#This Row],[生產
數量]]</f>
        <v>0</v>
      </c>
      <c r="G714">
        <f ca="1">表格15[[#This Row],[板材
色號]]</f>
        <v>0</v>
      </c>
      <c r="H714" t="str">
        <f ca="1">表格15[[#This Row],[板材
名稱]]</f>
        <v/>
      </c>
      <c r="I714" s="410">
        <f ca="1">表格15[[#This Row],[板材
才數]]</f>
        <v>0</v>
      </c>
    </row>
    <row r="715" spans="1:9" x14ac:dyDescent="0.25">
      <c r="A715">
        <f>表格15[[#This Row],[專案編號]]</f>
        <v>24024</v>
      </c>
      <c r="B715">
        <f ca="1">表格15[[#This Row],[產品名稱]]</f>
        <v>0</v>
      </c>
      <c r="C715">
        <f ca="1">表格15[[#This Row],[長]]</f>
        <v>0</v>
      </c>
      <c r="D715">
        <f ca="1">表格15[[#This Row],[寬]]</f>
        <v>0</v>
      </c>
      <c r="E715">
        <f ca="1">表格15[[#This Row],[厚]]</f>
        <v>0</v>
      </c>
      <c r="F715">
        <f ca="1">表格15[[#This Row],[生產
數量]]</f>
        <v>0</v>
      </c>
      <c r="G715">
        <f ca="1">表格15[[#This Row],[板材
色號]]</f>
        <v>0</v>
      </c>
      <c r="H715" t="str">
        <f ca="1">表格15[[#This Row],[板材
名稱]]</f>
        <v/>
      </c>
      <c r="I715" s="410">
        <f ca="1">表格15[[#This Row],[板材
才數]]</f>
        <v>0</v>
      </c>
    </row>
    <row r="716" spans="1:9" x14ac:dyDescent="0.25">
      <c r="A716">
        <f>表格15[[#This Row],[專案編號]]</f>
        <v>24025</v>
      </c>
      <c r="B716">
        <f ca="1">表格15[[#This Row],[產品名稱]]</f>
        <v>0</v>
      </c>
      <c r="C716">
        <f ca="1">表格15[[#This Row],[長]]</f>
        <v>0</v>
      </c>
      <c r="D716">
        <f ca="1">表格15[[#This Row],[寬]]</f>
        <v>0</v>
      </c>
      <c r="E716">
        <f ca="1">表格15[[#This Row],[厚]]</f>
        <v>0</v>
      </c>
      <c r="F716">
        <f ca="1">表格15[[#This Row],[生產
數量]]</f>
        <v>0</v>
      </c>
      <c r="G716">
        <f ca="1">表格15[[#This Row],[板材
色號]]</f>
        <v>0</v>
      </c>
      <c r="H716" t="str">
        <f ca="1">表格15[[#This Row],[板材
名稱]]</f>
        <v/>
      </c>
      <c r="I716" s="410">
        <f ca="1">表格15[[#This Row],[板材
才數]]</f>
        <v>0</v>
      </c>
    </row>
    <row r="717" spans="1:9" x14ac:dyDescent="0.25">
      <c r="A717">
        <f>表格15[[#This Row],[專案編號]]</f>
        <v>24026</v>
      </c>
      <c r="B717">
        <f ca="1">表格15[[#This Row],[產品名稱]]</f>
        <v>0</v>
      </c>
      <c r="C717">
        <f ca="1">表格15[[#This Row],[長]]</f>
        <v>0</v>
      </c>
      <c r="D717">
        <f ca="1">表格15[[#This Row],[寬]]</f>
        <v>0</v>
      </c>
      <c r="E717">
        <f ca="1">表格15[[#This Row],[厚]]</f>
        <v>0</v>
      </c>
      <c r="F717">
        <f ca="1">表格15[[#This Row],[生產
數量]]</f>
        <v>0</v>
      </c>
      <c r="G717">
        <f ca="1">表格15[[#This Row],[板材
色號]]</f>
        <v>0</v>
      </c>
      <c r="H717" t="str">
        <f ca="1">表格15[[#This Row],[板材
名稱]]</f>
        <v/>
      </c>
      <c r="I717" s="410">
        <f ca="1">表格15[[#This Row],[板材
才數]]</f>
        <v>0</v>
      </c>
    </row>
    <row r="718" spans="1:9" x14ac:dyDescent="0.25">
      <c r="A718">
        <f>表格15[[#This Row],[專案編號]]</f>
        <v>24027</v>
      </c>
      <c r="B718">
        <f ca="1">表格15[[#This Row],[產品名稱]]</f>
        <v>0</v>
      </c>
      <c r="C718">
        <f ca="1">表格15[[#This Row],[長]]</f>
        <v>0</v>
      </c>
      <c r="D718">
        <f ca="1">表格15[[#This Row],[寬]]</f>
        <v>0</v>
      </c>
      <c r="E718">
        <f ca="1">表格15[[#This Row],[厚]]</f>
        <v>0</v>
      </c>
      <c r="F718">
        <f ca="1">表格15[[#This Row],[生產
數量]]</f>
        <v>0</v>
      </c>
      <c r="G718">
        <f ca="1">表格15[[#This Row],[板材
色號]]</f>
        <v>0</v>
      </c>
      <c r="H718" t="str">
        <f ca="1">表格15[[#This Row],[板材
名稱]]</f>
        <v/>
      </c>
      <c r="I718" s="410">
        <f ca="1">表格15[[#This Row],[板材
才數]]</f>
        <v>0</v>
      </c>
    </row>
    <row r="719" spans="1:9" x14ac:dyDescent="0.25">
      <c r="A719">
        <f>表格15[[#This Row],[專案編號]]</f>
        <v>24028</v>
      </c>
      <c r="B719">
        <f ca="1">表格15[[#This Row],[產品名稱]]</f>
        <v>0</v>
      </c>
      <c r="C719">
        <f ca="1">表格15[[#This Row],[長]]</f>
        <v>0</v>
      </c>
      <c r="D719">
        <f ca="1">表格15[[#This Row],[寬]]</f>
        <v>0</v>
      </c>
      <c r="E719">
        <f ca="1">表格15[[#This Row],[厚]]</f>
        <v>0</v>
      </c>
      <c r="F719">
        <f ca="1">表格15[[#This Row],[生產
數量]]</f>
        <v>0</v>
      </c>
      <c r="G719">
        <f ca="1">表格15[[#This Row],[板材
色號]]</f>
        <v>0</v>
      </c>
      <c r="H719" t="str">
        <f ca="1">表格15[[#This Row],[板材
名稱]]</f>
        <v/>
      </c>
      <c r="I719" s="410">
        <f ca="1">表格15[[#This Row],[板材
才數]]</f>
        <v>0</v>
      </c>
    </row>
    <row r="720" spans="1:9" x14ac:dyDescent="0.25">
      <c r="A720">
        <f>表格15[[#This Row],[專案編號]]</f>
        <v>24029</v>
      </c>
      <c r="B720">
        <f ca="1">表格15[[#This Row],[產品名稱]]</f>
        <v>0</v>
      </c>
      <c r="C720">
        <f ca="1">表格15[[#This Row],[長]]</f>
        <v>0</v>
      </c>
      <c r="D720">
        <f ca="1">表格15[[#This Row],[寬]]</f>
        <v>0</v>
      </c>
      <c r="E720">
        <f ca="1">表格15[[#This Row],[厚]]</f>
        <v>0</v>
      </c>
      <c r="F720">
        <f ca="1">表格15[[#This Row],[生產
數量]]</f>
        <v>0</v>
      </c>
      <c r="G720">
        <f ca="1">表格15[[#This Row],[板材
色號]]</f>
        <v>0</v>
      </c>
      <c r="H720" t="str">
        <f ca="1">表格15[[#This Row],[板材
名稱]]</f>
        <v/>
      </c>
      <c r="I720" s="410">
        <f ca="1">表格15[[#This Row],[板材
才數]]</f>
        <v>0</v>
      </c>
    </row>
    <row r="721" spans="1:9" x14ac:dyDescent="0.25">
      <c r="A721">
        <f>表格15[[#This Row],[專案編號]]</f>
        <v>24030</v>
      </c>
      <c r="B721">
        <f ca="1">表格15[[#This Row],[產品名稱]]</f>
        <v>0</v>
      </c>
      <c r="C721">
        <f ca="1">表格15[[#This Row],[長]]</f>
        <v>0</v>
      </c>
      <c r="D721">
        <f ca="1">表格15[[#This Row],[寬]]</f>
        <v>0</v>
      </c>
      <c r="E721">
        <f ca="1">表格15[[#This Row],[厚]]</f>
        <v>0</v>
      </c>
      <c r="F721">
        <f ca="1">表格15[[#This Row],[生產
數量]]</f>
        <v>0</v>
      </c>
      <c r="G721">
        <f ca="1">表格15[[#This Row],[板材
色號]]</f>
        <v>0</v>
      </c>
      <c r="H721" t="str">
        <f ca="1">表格15[[#This Row],[板材
名稱]]</f>
        <v/>
      </c>
      <c r="I721" s="410">
        <f ca="1">表格15[[#This Row],[板材
才數]]</f>
        <v>0</v>
      </c>
    </row>
    <row r="722" spans="1:9" x14ac:dyDescent="0.25">
      <c r="A722">
        <f>表格15[[#This Row],[專案編號]]</f>
        <v>25001</v>
      </c>
      <c r="B722" t="str">
        <f ca="1">表格15[[#This Row],[產品名稱]]</f>
        <v>頂板</v>
      </c>
      <c r="C722">
        <f ca="1">表格15[[#This Row],[長]]</f>
        <v>-36</v>
      </c>
      <c r="D722">
        <f ca="1">表格15[[#This Row],[寬]]</f>
        <v>0</v>
      </c>
      <c r="E722">
        <f ca="1">表格15[[#This Row],[厚]]</f>
        <v>18</v>
      </c>
      <c r="F722">
        <f ca="1">表格15[[#This Row],[生產
數量]]</f>
        <v>0</v>
      </c>
      <c r="G722">
        <f ca="1">表格15[[#This Row],[板材
色號]]</f>
        <v>0</v>
      </c>
      <c r="H722" t="str">
        <f ca="1">表格15[[#This Row],[板材
名稱]]</f>
        <v/>
      </c>
      <c r="I722" s="410">
        <f ca="1">表格15[[#This Row],[板材
才數]]</f>
        <v>0</v>
      </c>
    </row>
    <row r="723" spans="1:9" x14ac:dyDescent="0.25">
      <c r="A723">
        <f>表格15[[#This Row],[專案編號]]</f>
        <v>25002</v>
      </c>
      <c r="B723" t="str">
        <f ca="1">表格15[[#This Row],[產品名稱]]</f>
        <v>底板</v>
      </c>
      <c r="C723">
        <f ca="1">表格15[[#This Row],[長]]</f>
        <v>-36</v>
      </c>
      <c r="D723">
        <f ca="1">表格15[[#This Row],[寬]]</f>
        <v>0</v>
      </c>
      <c r="E723">
        <f ca="1">表格15[[#This Row],[厚]]</f>
        <v>18</v>
      </c>
      <c r="F723">
        <f ca="1">表格15[[#This Row],[生產
數量]]</f>
        <v>0</v>
      </c>
      <c r="G723">
        <f ca="1">表格15[[#This Row],[板材
色號]]</f>
        <v>0</v>
      </c>
      <c r="H723" t="str">
        <f ca="1">表格15[[#This Row],[板材
名稱]]</f>
        <v/>
      </c>
      <c r="I723" s="410">
        <f ca="1">表格15[[#This Row],[板材
才數]]</f>
        <v>0</v>
      </c>
    </row>
    <row r="724" spans="1:9" x14ac:dyDescent="0.25">
      <c r="A724">
        <f>表格15[[#This Row],[專案編號]]</f>
        <v>25003</v>
      </c>
      <c r="B724" t="str">
        <f ca="1">表格15[[#This Row],[產品名稱]]</f>
        <v>左側板</v>
      </c>
      <c r="C724">
        <f ca="1">表格15[[#This Row],[長]]</f>
        <v>0</v>
      </c>
      <c r="D724">
        <f ca="1">表格15[[#This Row],[寬]]</f>
        <v>0</v>
      </c>
      <c r="E724">
        <f ca="1">表格15[[#This Row],[厚]]</f>
        <v>18</v>
      </c>
      <c r="F724">
        <f ca="1">表格15[[#This Row],[生產
數量]]</f>
        <v>0</v>
      </c>
      <c r="G724">
        <f ca="1">表格15[[#This Row],[板材
色號]]</f>
        <v>0</v>
      </c>
      <c r="H724" t="str">
        <f ca="1">表格15[[#This Row],[板材
名稱]]</f>
        <v/>
      </c>
      <c r="I724" s="410">
        <f ca="1">表格15[[#This Row],[板材
才數]]</f>
        <v>0</v>
      </c>
    </row>
    <row r="725" spans="1:9" x14ac:dyDescent="0.25">
      <c r="A725">
        <f>表格15[[#This Row],[專案編號]]</f>
        <v>25004</v>
      </c>
      <c r="B725" t="str">
        <f ca="1">表格15[[#This Row],[產品名稱]]</f>
        <v>右側板</v>
      </c>
      <c r="C725">
        <f ca="1">表格15[[#This Row],[長]]</f>
        <v>0</v>
      </c>
      <c r="D725">
        <f ca="1">表格15[[#This Row],[寬]]</f>
        <v>0</v>
      </c>
      <c r="E725">
        <f ca="1">表格15[[#This Row],[厚]]</f>
        <v>18</v>
      </c>
      <c r="F725">
        <f ca="1">表格15[[#This Row],[生產
數量]]</f>
        <v>0</v>
      </c>
      <c r="G725">
        <f ca="1">表格15[[#This Row],[板材
色號]]</f>
        <v>0</v>
      </c>
      <c r="H725" t="str">
        <f ca="1">表格15[[#This Row],[板材
名稱]]</f>
        <v/>
      </c>
      <c r="I725" s="410">
        <f ca="1">表格15[[#This Row],[板材
才數]]</f>
        <v>0</v>
      </c>
    </row>
    <row r="726" spans="1:9" x14ac:dyDescent="0.25">
      <c r="A726">
        <f>表格15[[#This Row],[專案編號]]</f>
        <v>25005</v>
      </c>
      <c r="B726" t="str">
        <f ca="1">表格15[[#This Row],[產品名稱]]</f>
        <v>背板</v>
      </c>
      <c r="C726">
        <f ca="1">表格15[[#This Row],[長]]</f>
        <v>-22</v>
      </c>
      <c r="D726">
        <f ca="1">表格15[[#This Row],[寬]]</f>
        <v>-22</v>
      </c>
      <c r="E726">
        <f ca="1">表格15[[#This Row],[厚]]</f>
        <v>4</v>
      </c>
      <c r="F726">
        <f ca="1">表格15[[#This Row],[生產
數量]]</f>
        <v>0</v>
      </c>
      <c r="G726">
        <f ca="1">表格15[[#This Row],[板材
色號]]</f>
        <v>0</v>
      </c>
      <c r="H726" t="str">
        <f ca="1">表格15[[#This Row],[板材
名稱]]</f>
        <v/>
      </c>
      <c r="I726" s="410">
        <f ca="1">表格15[[#This Row],[板材
才數]]</f>
        <v>0</v>
      </c>
    </row>
    <row r="727" spans="1:9" x14ac:dyDescent="0.25">
      <c r="A727">
        <f>表格15[[#This Row],[專案編號]]</f>
        <v>25006</v>
      </c>
      <c r="B727" t="str">
        <f ca="1">表格15[[#This Row],[產品名稱]]</f>
        <v>背拉桿</v>
      </c>
      <c r="C727">
        <f ca="1">表格15[[#This Row],[長]]</f>
        <v>-36</v>
      </c>
      <c r="D727">
        <f ca="1">表格15[[#This Row],[寬]]</f>
        <v>120</v>
      </c>
      <c r="E727">
        <f ca="1">表格15[[#This Row],[厚]]</f>
        <v>18</v>
      </c>
      <c r="F727">
        <f ca="1">表格15[[#This Row],[生產
數量]]</f>
        <v>0</v>
      </c>
      <c r="G727">
        <f ca="1">表格15[[#This Row],[板材
色號]]</f>
        <v>0</v>
      </c>
      <c r="H727" t="str">
        <f ca="1">表格15[[#This Row],[板材
名稱]]</f>
        <v/>
      </c>
      <c r="I727" s="410">
        <f ca="1">表格15[[#This Row],[板材
才數]]</f>
        <v>0</v>
      </c>
    </row>
    <row r="728" spans="1:9" x14ac:dyDescent="0.25">
      <c r="A728">
        <f>表格15[[#This Row],[專案編號]]</f>
        <v>25007</v>
      </c>
      <c r="B728" t="str">
        <f ca="1">表格15[[#This Row],[產品名稱]]</f>
        <v>中立板</v>
      </c>
      <c r="C728">
        <f ca="1">表格15[[#This Row],[長]]</f>
        <v>-36</v>
      </c>
      <c r="D728">
        <f ca="1">表格15[[#This Row],[寬]]</f>
        <v>-22</v>
      </c>
      <c r="E728">
        <f ca="1">表格15[[#This Row],[厚]]</f>
        <v>18</v>
      </c>
      <c r="F728">
        <f ca="1">表格15[[#This Row],[生產
數量]]</f>
        <v>0</v>
      </c>
      <c r="G728">
        <f ca="1">表格15[[#This Row],[板材
色號]]</f>
        <v>0</v>
      </c>
      <c r="H728" t="str">
        <f ca="1">表格15[[#This Row],[板材
名稱]]</f>
        <v/>
      </c>
      <c r="I728" s="410">
        <f ca="1">表格15[[#This Row],[板材
才數]]</f>
        <v>0</v>
      </c>
    </row>
    <row r="729" spans="1:9" x14ac:dyDescent="0.25">
      <c r="A729">
        <f>表格15[[#This Row],[專案編號]]</f>
        <v>25008</v>
      </c>
      <c r="B729" t="str">
        <f ca="1">表格15[[#This Row],[產品名稱]]</f>
        <v>活隔</v>
      </c>
      <c r="C729">
        <f ca="1">表格15[[#This Row],[長]]</f>
        <v>0</v>
      </c>
      <c r="D729">
        <f ca="1">表格15[[#This Row],[寬]]</f>
        <v>-32</v>
      </c>
      <c r="E729">
        <f ca="1">表格15[[#This Row],[厚]]</f>
        <v>18</v>
      </c>
      <c r="F729">
        <f ca="1">表格15[[#This Row],[生產
數量]]</f>
        <v>0</v>
      </c>
      <c r="G729">
        <f ca="1">表格15[[#This Row],[板材
色號]]</f>
        <v>0</v>
      </c>
      <c r="H729" t="str">
        <f ca="1">表格15[[#This Row],[板材
名稱]]</f>
        <v/>
      </c>
      <c r="I729" s="410">
        <f ca="1">表格15[[#This Row],[板材
才數]]</f>
        <v>0</v>
      </c>
    </row>
    <row r="730" spans="1:9" x14ac:dyDescent="0.25">
      <c r="A730">
        <f>表格15[[#This Row],[專案編號]]</f>
        <v>25009</v>
      </c>
      <c r="B730" t="str">
        <f ca="1">表格15[[#This Row],[產品名稱]]</f>
        <v>固隔</v>
      </c>
      <c r="C730">
        <f ca="1">表格15[[#This Row],[長]]</f>
        <v>0</v>
      </c>
      <c r="D730">
        <f ca="1">表格15[[#This Row],[寬]]</f>
        <v>-22</v>
      </c>
      <c r="E730">
        <f ca="1">表格15[[#This Row],[厚]]</f>
        <v>18</v>
      </c>
      <c r="F730">
        <f ca="1">表格15[[#This Row],[生產
數量]]</f>
        <v>0</v>
      </c>
      <c r="G730">
        <f ca="1">表格15[[#This Row],[板材
色號]]</f>
        <v>0</v>
      </c>
      <c r="H730" t="str">
        <f ca="1">表格15[[#This Row],[板材
名稱]]</f>
        <v/>
      </c>
      <c r="I730" s="410">
        <f ca="1">表格15[[#This Row],[板材
才數]]</f>
        <v>0</v>
      </c>
    </row>
    <row r="731" spans="1:9" x14ac:dyDescent="0.25">
      <c r="A731">
        <f>表格15[[#This Row],[專案編號]]</f>
        <v>25010</v>
      </c>
      <c r="B731" t="str">
        <f ca="1">表格15[[#This Row],[產品名稱]]</f>
        <v>左門板</v>
      </c>
      <c r="C731">
        <f ca="1">表格15[[#This Row],[長]]</f>
        <v>0</v>
      </c>
      <c r="D731">
        <f ca="1">表格15[[#This Row],[寬]]</f>
        <v>-4</v>
      </c>
      <c r="E731">
        <f ca="1">表格15[[#This Row],[厚]]</f>
        <v>18</v>
      </c>
      <c r="F731">
        <f ca="1">表格15[[#This Row],[生產
數量]]</f>
        <v>0</v>
      </c>
      <c r="G731">
        <f ca="1">表格15[[#This Row],[板材
色號]]</f>
        <v>0</v>
      </c>
      <c r="H731" t="str">
        <f ca="1">表格15[[#This Row],[板材
名稱]]</f>
        <v/>
      </c>
      <c r="I731" s="410">
        <f ca="1">表格15[[#This Row],[板材
才數]]</f>
        <v>0</v>
      </c>
    </row>
    <row r="732" spans="1:9" x14ac:dyDescent="0.25">
      <c r="A732">
        <f>表格15[[#This Row],[專案編號]]</f>
        <v>25011</v>
      </c>
      <c r="B732" t="str">
        <f ca="1">表格15[[#This Row],[產品名稱]]</f>
        <v>右門板</v>
      </c>
      <c r="C732">
        <f ca="1">表格15[[#This Row],[長]]</f>
        <v>0</v>
      </c>
      <c r="D732">
        <f ca="1">表格15[[#This Row],[寬]]</f>
        <v>-4</v>
      </c>
      <c r="E732">
        <f ca="1">表格15[[#This Row],[厚]]</f>
        <v>18</v>
      </c>
      <c r="F732">
        <f ca="1">表格15[[#This Row],[生產
數量]]</f>
        <v>0</v>
      </c>
      <c r="G732">
        <f ca="1">表格15[[#This Row],[板材
色號]]</f>
        <v>0</v>
      </c>
      <c r="H732">
        <f ca="1">表格15[[#This Row],[板材
名稱]]</f>
        <v>0</v>
      </c>
      <c r="I732" s="410">
        <f ca="1">表格15[[#This Row],[板材
才數]]</f>
        <v>0</v>
      </c>
    </row>
    <row r="733" spans="1:9" x14ac:dyDescent="0.25">
      <c r="A733">
        <f>表格15[[#This Row],[專案編號]]</f>
        <v>25012</v>
      </c>
      <c r="B733">
        <f ca="1">表格15[[#This Row],[產品名稱]]</f>
        <v>0</v>
      </c>
      <c r="C733">
        <f ca="1">表格15[[#This Row],[長]]</f>
        <v>0</v>
      </c>
      <c r="D733">
        <f ca="1">表格15[[#This Row],[寬]]</f>
        <v>0</v>
      </c>
      <c r="E733">
        <f ca="1">表格15[[#This Row],[厚]]</f>
        <v>0</v>
      </c>
      <c r="F733">
        <f ca="1">表格15[[#This Row],[生產
數量]]</f>
        <v>0</v>
      </c>
      <c r="G733">
        <f ca="1">表格15[[#This Row],[板材
色號]]</f>
        <v>0</v>
      </c>
      <c r="H733">
        <f ca="1">表格15[[#This Row],[板材
名稱]]</f>
        <v>0</v>
      </c>
      <c r="I733" s="410">
        <f ca="1">表格15[[#This Row],[板材
才數]]</f>
        <v>0</v>
      </c>
    </row>
    <row r="734" spans="1:9" x14ac:dyDescent="0.25">
      <c r="A734">
        <f>表格15[[#This Row],[專案編號]]</f>
        <v>25013</v>
      </c>
      <c r="B734">
        <f ca="1">表格15[[#This Row],[產品名稱]]</f>
        <v>0</v>
      </c>
      <c r="C734">
        <f ca="1">表格15[[#This Row],[長]]</f>
        <v>0</v>
      </c>
      <c r="D734">
        <f ca="1">表格15[[#This Row],[寬]]</f>
        <v>0</v>
      </c>
      <c r="E734">
        <f ca="1">表格15[[#This Row],[厚]]</f>
        <v>0</v>
      </c>
      <c r="F734">
        <f ca="1">表格15[[#This Row],[生產
數量]]</f>
        <v>0</v>
      </c>
      <c r="G734">
        <f ca="1">表格15[[#This Row],[板材
色號]]</f>
        <v>0</v>
      </c>
      <c r="H734">
        <f ca="1">表格15[[#This Row],[板材
名稱]]</f>
        <v>0</v>
      </c>
      <c r="I734" s="410">
        <f ca="1">表格15[[#This Row],[板材
才數]]</f>
        <v>0</v>
      </c>
    </row>
    <row r="735" spans="1:9" x14ac:dyDescent="0.25">
      <c r="A735">
        <f>表格15[[#This Row],[專案編號]]</f>
        <v>25014</v>
      </c>
      <c r="B735">
        <f ca="1">表格15[[#This Row],[產品名稱]]</f>
        <v>0</v>
      </c>
      <c r="C735">
        <f ca="1">表格15[[#This Row],[長]]</f>
        <v>0</v>
      </c>
      <c r="D735">
        <f ca="1">表格15[[#This Row],[寬]]</f>
        <v>0</v>
      </c>
      <c r="E735">
        <f ca="1">表格15[[#This Row],[厚]]</f>
        <v>0</v>
      </c>
      <c r="F735">
        <f ca="1">表格15[[#This Row],[生產
數量]]</f>
        <v>0</v>
      </c>
      <c r="G735">
        <f ca="1">表格15[[#This Row],[板材
色號]]</f>
        <v>0</v>
      </c>
      <c r="H735">
        <f ca="1">表格15[[#This Row],[板材
名稱]]</f>
        <v>0</v>
      </c>
      <c r="I735" s="410">
        <f ca="1">表格15[[#This Row],[板材
才數]]</f>
        <v>0</v>
      </c>
    </row>
    <row r="736" spans="1:9" x14ac:dyDescent="0.25">
      <c r="A736">
        <f>表格15[[#This Row],[專案編號]]</f>
        <v>25015</v>
      </c>
      <c r="B736">
        <f ca="1">表格15[[#This Row],[產品名稱]]</f>
        <v>0</v>
      </c>
      <c r="C736">
        <f ca="1">表格15[[#This Row],[長]]</f>
        <v>0</v>
      </c>
      <c r="D736">
        <f ca="1">表格15[[#This Row],[寬]]</f>
        <v>0</v>
      </c>
      <c r="E736">
        <f ca="1">表格15[[#This Row],[厚]]</f>
        <v>0</v>
      </c>
      <c r="F736">
        <f ca="1">表格15[[#This Row],[生產
數量]]</f>
        <v>0</v>
      </c>
      <c r="G736">
        <f ca="1">表格15[[#This Row],[板材
色號]]</f>
        <v>0</v>
      </c>
      <c r="H736">
        <f ca="1">表格15[[#This Row],[板材
名稱]]</f>
        <v>0</v>
      </c>
      <c r="I736" s="410">
        <f ca="1">表格15[[#This Row],[板材
才數]]</f>
        <v>0</v>
      </c>
    </row>
    <row r="737" spans="1:9" x14ac:dyDescent="0.25">
      <c r="A737">
        <f>表格15[[#This Row],[專案編號]]</f>
        <v>25016</v>
      </c>
      <c r="B737">
        <f ca="1">表格15[[#This Row],[產品名稱]]</f>
        <v>0</v>
      </c>
      <c r="C737">
        <f ca="1">表格15[[#This Row],[長]]</f>
        <v>0</v>
      </c>
      <c r="D737">
        <f ca="1">表格15[[#This Row],[寬]]</f>
        <v>0</v>
      </c>
      <c r="E737">
        <f ca="1">表格15[[#This Row],[厚]]</f>
        <v>0</v>
      </c>
      <c r="F737">
        <f ca="1">表格15[[#This Row],[生產
數量]]</f>
        <v>0</v>
      </c>
      <c r="G737">
        <f ca="1">表格15[[#This Row],[板材
色號]]</f>
        <v>0</v>
      </c>
      <c r="H737">
        <f ca="1">表格15[[#This Row],[板材
名稱]]</f>
        <v>0</v>
      </c>
      <c r="I737" s="410">
        <f ca="1">表格15[[#This Row],[板材
才數]]</f>
        <v>0</v>
      </c>
    </row>
    <row r="738" spans="1:9" x14ac:dyDescent="0.25">
      <c r="A738">
        <f>表格15[[#This Row],[專案編號]]</f>
        <v>25017</v>
      </c>
      <c r="B738">
        <f ca="1">表格15[[#This Row],[產品名稱]]</f>
        <v>0</v>
      </c>
      <c r="C738">
        <f ca="1">表格15[[#This Row],[長]]</f>
        <v>0</v>
      </c>
      <c r="D738">
        <f ca="1">表格15[[#This Row],[寬]]</f>
        <v>0</v>
      </c>
      <c r="E738">
        <f ca="1">表格15[[#This Row],[厚]]</f>
        <v>0</v>
      </c>
      <c r="F738">
        <f ca="1">表格15[[#This Row],[生產
數量]]</f>
        <v>0</v>
      </c>
      <c r="G738">
        <f ca="1">表格15[[#This Row],[板材
色號]]</f>
        <v>0</v>
      </c>
      <c r="H738">
        <f ca="1">表格15[[#This Row],[板材
名稱]]</f>
        <v>0</v>
      </c>
      <c r="I738" s="410">
        <f ca="1">表格15[[#This Row],[板材
才數]]</f>
        <v>0</v>
      </c>
    </row>
    <row r="739" spans="1:9" x14ac:dyDescent="0.25">
      <c r="A739">
        <f>表格15[[#This Row],[專案編號]]</f>
        <v>25018</v>
      </c>
      <c r="B739">
        <f ca="1">表格15[[#This Row],[產品名稱]]</f>
        <v>0</v>
      </c>
      <c r="C739">
        <f ca="1">表格15[[#This Row],[長]]</f>
        <v>0</v>
      </c>
      <c r="D739">
        <f ca="1">表格15[[#This Row],[寬]]</f>
        <v>0</v>
      </c>
      <c r="E739">
        <f ca="1">表格15[[#This Row],[厚]]</f>
        <v>0</v>
      </c>
      <c r="F739">
        <f ca="1">表格15[[#This Row],[生產
數量]]</f>
        <v>0</v>
      </c>
      <c r="G739">
        <f ca="1">表格15[[#This Row],[板材
色號]]</f>
        <v>0</v>
      </c>
      <c r="H739">
        <f ca="1">表格15[[#This Row],[板材
名稱]]</f>
        <v>0</v>
      </c>
      <c r="I739" s="410">
        <f ca="1">表格15[[#This Row],[板材
才數]]</f>
        <v>0</v>
      </c>
    </row>
    <row r="740" spans="1:9" x14ac:dyDescent="0.25">
      <c r="A740">
        <f>表格15[[#This Row],[專案編號]]</f>
        <v>25019</v>
      </c>
      <c r="B740">
        <f ca="1">表格15[[#This Row],[產品名稱]]</f>
        <v>0</v>
      </c>
      <c r="C740">
        <f ca="1">表格15[[#This Row],[長]]</f>
        <v>0</v>
      </c>
      <c r="D740">
        <f ca="1">表格15[[#This Row],[寬]]</f>
        <v>0</v>
      </c>
      <c r="E740">
        <f ca="1">表格15[[#This Row],[厚]]</f>
        <v>0</v>
      </c>
      <c r="F740">
        <f ca="1">表格15[[#This Row],[生產
數量]]</f>
        <v>0</v>
      </c>
      <c r="G740">
        <f ca="1">表格15[[#This Row],[板材
色號]]</f>
        <v>0</v>
      </c>
      <c r="H740">
        <f ca="1">表格15[[#This Row],[板材
名稱]]</f>
        <v>0</v>
      </c>
      <c r="I740" s="410">
        <f ca="1">表格15[[#This Row],[板材
才數]]</f>
        <v>0</v>
      </c>
    </row>
    <row r="741" spans="1:9" x14ac:dyDescent="0.25">
      <c r="A741">
        <f>表格15[[#This Row],[專案編號]]</f>
        <v>25020</v>
      </c>
      <c r="B741">
        <f ca="1">表格15[[#This Row],[產品名稱]]</f>
        <v>0</v>
      </c>
      <c r="C741">
        <f ca="1">表格15[[#This Row],[長]]</f>
        <v>0</v>
      </c>
      <c r="D741">
        <f ca="1">表格15[[#This Row],[寬]]</f>
        <v>0</v>
      </c>
      <c r="E741">
        <f ca="1">表格15[[#This Row],[厚]]</f>
        <v>0</v>
      </c>
      <c r="F741">
        <f ca="1">表格15[[#This Row],[生產
數量]]</f>
        <v>0</v>
      </c>
      <c r="G741">
        <f ca="1">表格15[[#This Row],[板材
色號]]</f>
        <v>0</v>
      </c>
      <c r="H741" t="str">
        <f ca="1">表格15[[#This Row],[板材
名稱]]</f>
        <v/>
      </c>
      <c r="I741" s="410">
        <f ca="1">表格15[[#This Row],[板材
才數]]</f>
        <v>0</v>
      </c>
    </row>
    <row r="742" spans="1:9" x14ac:dyDescent="0.25">
      <c r="A742">
        <f>表格15[[#This Row],[專案編號]]</f>
        <v>25021</v>
      </c>
      <c r="B742">
        <f ca="1">表格15[[#This Row],[產品名稱]]</f>
        <v>0</v>
      </c>
      <c r="C742">
        <f ca="1">表格15[[#This Row],[長]]</f>
        <v>0</v>
      </c>
      <c r="D742">
        <f ca="1">表格15[[#This Row],[寬]]</f>
        <v>0</v>
      </c>
      <c r="E742">
        <f ca="1">表格15[[#This Row],[厚]]</f>
        <v>0</v>
      </c>
      <c r="F742">
        <f ca="1">表格15[[#This Row],[生產
數量]]</f>
        <v>0</v>
      </c>
      <c r="G742">
        <f ca="1">表格15[[#This Row],[板材
色號]]</f>
        <v>0</v>
      </c>
      <c r="H742" t="str">
        <f ca="1">表格15[[#This Row],[板材
名稱]]</f>
        <v/>
      </c>
      <c r="I742" s="410">
        <f ca="1">表格15[[#This Row],[板材
才數]]</f>
        <v>0</v>
      </c>
    </row>
    <row r="743" spans="1:9" x14ac:dyDescent="0.25">
      <c r="A743">
        <f>表格15[[#This Row],[專案編號]]</f>
        <v>25022</v>
      </c>
      <c r="B743">
        <f ca="1">表格15[[#This Row],[產品名稱]]</f>
        <v>0</v>
      </c>
      <c r="C743">
        <f ca="1">表格15[[#This Row],[長]]</f>
        <v>0</v>
      </c>
      <c r="D743">
        <f ca="1">表格15[[#This Row],[寬]]</f>
        <v>0</v>
      </c>
      <c r="E743">
        <f ca="1">表格15[[#This Row],[厚]]</f>
        <v>0</v>
      </c>
      <c r="F743">
        <f ca="1">表格15[[#This Row],[生產
數量]]</f>
        <v>0</v>
      </c>
      <c r="G743">
        <f ca="1">表格15[[#This Row],[板材
色號]]</f>
        <v>0</v>
      </c>
      <c r="H743" t="str">
        <f ca="1">表格15[[#This Row],[板材
名稱]]</f>
        <v/>
      </c>
      <c r="I743" s="410">
        <f ca="1">表格15[[#This Row],[板材
才數]]</f>
        <v>0</v>
      </c>
    </row>
    <row r="744" spans="1:9" x14ac:dyDescent="0.25">
      <c r="A744">
        <f>表格15[[#This Row],[專案編號]]</f>
        <v>25023</v>
      </c>
      <c r="B744">
        <f ca="1">表格15[[#This Row],[產品名稱]]</f>
        <v>0</v>
      </c>
      <c r="C744">
        <f ca="1">表格15[[#This Row],[長]]</f>
        <v>0</v>
      </c>
      <c r="D744">
        <f ca="1">表格15[[#This Row],[寬]]</f>
        <v>0</v>
      </c>
      <c r="E744">
        <f ca="1">表格15[[#This Row],[厚]]</f>
        <v>0</v>
      </c>
      <c r="F744">
        <f ca="1">表格15[[#This Row],[生產
數量]]</f>
        <v>0</v>
      </c>
      <c r="G744">
        <f ca="1">表格15[[#This Row],[板材
色號]]</f>
        <v>0</v>
      </c>
      <c r="H744" t="str">
        <f ca="1">表格15[[#This Row],[板材
名稱]]</f>
        <v/>
      </c>
      <c r="I744" s="410">
        <f ca="1">表格15[[#This Row],[板材
才數]]</f>
        <v>0</v>
      </c>
    </row>
    <row r="745" spans="1:9" x14ac:dyDescent="0.25">
      <c r="A745">
        <f>表格15[[#This Row],[專案編號]]</f>
        <v>25024</v>
      </c>
      <c r="B745">
        <f ca="1">表格15[[#This Row],[產品名稱]]</f>
        <v>0</v>
      </c>
      <c r="C745">
        <f ca="1">表格15[[#This Row],[長]]</f>
        <v>0</v>
      </c>
      <c r="D745">
        <f ca="1">表格15[[#This Row],[寬]]</f>
        <v>0</v>
      </c>
      <c r="E745">
        <f ca="1">表格15[[#This Row],[厚]]</f>
        <v>0</v>
      </c>
      <c r="F745">
        <f ca="1">表格15[[#This Row],[生產
數量]]</f>
        <v>0</v>
      </c>
      <c r="G745">
        <f ca="1">表格15[[#This Row],[板材
色號]]</f>
        <v>0</v>
      </c>
      <c r="H745" t="str">
        <f ca="1">表格15[[#This Row],[板材
名稱]]</f>
        <v/>
      </c>
      <c r="I745" s="410">
        <f ca="1">表格15[[#This Row],[板材
才數]]</f>
        <v>0</v>
      </c>
    </row>
    <row r="746" spans="1:9" x14ac:dyDescent="0.25">
      <c r="A746">
        <f>表格15[[#This Row],[專案編號]]</f>
        <v>25025</v>
      </c>
      <c r="B746">
        <f ca="1">表格15[[#This Row],[產品名稱]]</f>
        <v>0</v>
      </c>
      <c r="C746">
        <f ca="1">表格15[[#This Row],[長]]</f>
        <v>0</v>
      </c>
      <c r="D746">
        <f ca="1">表格15[[#This Row],[寬]]</f>
        <v>0</v>
      </c>
      <c r="E746">
        <f ca="1">表格15[[#This Row],[厚]]</f>
        <v>0</v>
      </c>
      <c r="F746">
        <f ca="1">表格15[[#This Row],[生產
數量]]</f>
        <v>0</v>
      </c>
      <c r="G746">
        <f ca="1">表格15[[#This Row],[板材
色號]]</f>
        <v>0</v>
      </c>
      <c r="H746" t="str">
        <f ca="1">表格15[[#This Row],[板材
名稱]]</f>
        <v/>
      </c>
      <c r="I746" s="410">
        <f ca="1">表格15[[#This Row],[板材
才數]]</f>
        <v>0</v>
      </c>
    </row>
    <row r="747" spans="1:9" x14ac:dyDescent="0.25">
      <c r="A747">
        <f>表格15[[#This Row],[專案編號]]</f>
        <v>25026</v>
      </c>
      <c r="B747">
        <f ca="1">表格15[[#This Row],[產品名稱]]</f>
        <v>0</v>
      </c>
      <c r="C747">
        <f ca="1">表格15[[#This Row],[長]]</f>
        <v>0</v>
      </c>
      <c r="D747">
        <f ca="1">表格15[[#This Row],[寬]]</f>
        <v>0</v>
      </c>
      <c r="E747">
        <f ca="1">表格15[[#This Row],[厚]]</f>
        <v>0</v>
      </c>
      <c r="F747">
        <f ca="1">表格15[[#This Row],[生產
數量]]</f>
        <v>0</v>
      </c>
      <c r="G747">
        <f ca="1">表格15[[#This Row],[板材
色號]]</f>
        <v>0</v>
      </c>
      <c r="H747" t="str">
        <f ca="1">表格15[[#This Row],[板材
名稱]]</f>
        <v/>
      </c>
      <c r="I747" s="410">
        <f ca="1">表格15[[#This Row],[板材
才數]]</f>
        <v>0</v>
      </c>
    </row>
    <row r="748" spans="1:9" x14ac:dyDescent="0.25">
      <c r="A748">
        <f>表格15[[#This Row],[專案編號]]</f>
        <v>25027</v>
      </c>
      <c r="B748">
        <f ca="1">表格15[[#This Row],[產品名稱]]</f>
        <v>0</v>
      </c>
      <c r="C748">
        <f ca="1">表格15[[#This Row],[長]]</f>
        <v>0</v>
      </c>
      <c r="D748">
        <f ca="1">表格15[[#This Row],[寬]]</f>
        <v>0</v>
      </c>
      <c r="E748">
        <f ca="1">表格15[[#This Row],[厚]]</f>
        <v>0</v>
      </c>
      <c r="F748">
        <f ca="1">表格15[[#This Row],[生產
數量]]</f>
        <v>0</v>
      </c>
      <c r="G748">
        <f ca="1">表格15[[#This Row],[板材
色號]]</f>
        <v>0</v>
      </c>
      <c r="H748" t="str">
        <f ca="1">表格15[[#This Row],[板材
名稱]]</f>
        <v/>
      </c>
      <c r="I748" s="410">
        <f ca="1">表格15[[#This Row],[板材
才數]]</f>
        <v>0</v>
      </c>
    </row>
    <row r="749" spans="1:9" x14ac:dyDescent="0.25">
      <c r="A749">
        <f>表格15[[#This Row],[專案編號]]</f>
        <v>25028</v>
      </c>
      <c r="B749">
        <f ca="1">表格15[[#This Row],[產品名稱]]</f>
        <v>0</v>
      </c>
      <c r="C749">
        <f ca="1">表格15[[#This Row],[長]]</f>
        <v>0</v>
      </c>
      <c r="D749">
        <f ca="1">表格15[[#This Row],[寬]]</f>
        <v>0</v>
      </c>
      <c r="E749">
        <f ca="1">表格15[[#This Row],[厚]]</f>
        <v>0</v>
      </c>
      <c r="F749">
        <f ca="1">表格15[[#This Row],[生產
數量]]</f>
        <v>0</v>
      </c>
      <c r="G749">
        <f ca="1">表格15[[#This Row],[板材
色號]]</f>
        <v>0</v>
      </c>
      <c r="H749" t="str">
        <f ca="1">表格15[[#This Row],[板材
名稱]]</f>
        <v/>
      </c>
      <c r="I749" s="410">
        <f ca="1">表格15[[#This Row],[板材
才數]]</f>
        <v>0</v>
      </c>
    </row>
    <row r="750" spans="1:9" x14ac:dyDescent="0.25">
      <c r="A750">
        <f>表格15[[#This Row],[專案編號]]</f>
        <v>25029</v>
      </c>
      <c r="B750">
        <f ca="1">表格15[[#This Row],[產品名稱]]</f>
        <v>0</v>
      </c>
      <c r="C750">
        <f ca="1">表格15[[#This Row],[長]]</f>
        <v>0</v>
      </c>
      <c r="D750">
        <f ca="1">表格15[[#This Row],[寬]]</f>
        <v>0</v>
      </c>
      <c r="E750">
        <f ca="1">表格15[[#This Row],[厚]]</f>
        <v>0</v>
      </c>
      <c r="F750">
        <f ca="1">表格15[[#This Row],[生產
數量]]</f>
        <v>0</v>
      </c>
      <c r="G750">
        <f ca="1">表格15[[#This Row],[板材
色號]]</f>
        <v>0</v>
      </c>
      <c r="H750" t="str">
        <f ca="1">表格15[[#This Row],[板材
名稱]]</f>
        <v/>
      </c>
      <c r="I750" s="410">
        <f ca="1">表格15[[#This Row],[板材
才數]]</f>
        <v>0</v>
      </c>
    </row>
    <row r="751" spans="1:9" x14ac:dyDescent="0.25">
      <c r="A751">
        <f>表格15[[#This Row],[專案編號]]</f>
        <v>25030</v>
      </c>
      <c r="B751">
        <f ca="1">表格15[[#This Row],[產品名稱]]</f>
        <v>0</v>
      </c>
      <c r="C751">
        <f ca="1">表格15[[#This Row],[長]]</f>
        <v>0</v>
      </c>
      <c r="D751">
        <f ca="1">表格15[[#This Row],[寬]]</f>
        <v>0</v>
      </c>
      <c r="E751">
        <f ca="1">表格15[[#This Row],[厚]]</f>
        <v>0</v>
      </c>
      <c r="F751">
        <f ca="1">表格15[[#This Row],[生產
數量]]</f>
        <v>0</v>
      </c>
      <c r="G751">
        <f ca="1">表格15[[#This Row],[板材
色號]]</f>
        <v>0</v>
      </c>
      <c r="H751" t="str">
        <f ca="1">表格15[[#This Row],[板材
名稱]]</f>
        <v/>
      </c>
      <c r="I751" s="410">
        <f ca="1">表格15[[#This Row],[板材
才數]]</f>
        <v>0</v>
      </c>
    </row>
    <row r="752" spans="1:9" x14ac:dyDescent="0.25">
      <c r="A752">
        <f>表格15[[#This Row],[專案編號]]</f>
        <v>26001</v>
      </c>
      <c r="B752" t="str">
        <f ca="1">表格15[[#This Row],[產品名稱]]</f>
        <v>頂板</v>
      </c>
      <c r="C752">
        <f ca="1">表格15[[#This Row],[長]]</f>
        <v>-36</v>
      </c>
      <c r="D752">
        <f ca="1">表格15[[#This Row],[寬]]</f>
        <v>0</v>
      </c>
      <c r="E752">
        <f ca="1">表格15[[#This Row],[厚]]</f>
        <v>18</v>
      </c>
      <c r="F752">
        <f ca="1">表格15[[#This Row],[生產
數量]]</f>
        <v>0</v>
      </c>
      <c r="G752">
        <f ca="1">表格15[[#This Row],[板材
色號]]</f>
        <v>0</v>
      </c>
      <c r="H752" t="str">
        <f ca="1">表格15[[#This Row],[板材
名稱]]</f>
        <v/>
      </c>
      <c r="I752" s="410">
        <f ca="1">表格15[[#This Row],[板材
才數]]</f>
        <v>0</v>
      </c>
    </row>
    <row r="753" spans="1:9" x14ac:dyDescent="0.25">
      <c r="A753">
        <f>表格15[[#This Row],[專案編號]]</f>
        <v>26002</v>
      </c>
      <c r="B753" t="str">
        <f ca="1">表格15[[#This Row],[產品名稱]]</f>
        <v>底板</v>
      </c>
      <c r="C753">
        <f ca="1">表格15[[#This Row],[長]]</f>
        <v>-36</v>
      </c>
      <c r="D753">
        <f ca="1">表格15[[#This Row],[寬]]</f>
        <v>0</v>
      </c>
      <c r="E753">
        <f ca="1">表格15[[#This Row],[厚]]</f>
        <v>18</v>
      </c>
      <c r="F753">
        <f ca="1">表格15[[#This Row],[生產
數量]]</f>
        <v>0</v>
      </c>
      <c r="G753">
        <f ca="1">表格15[[#This Row],[板材
色號]]</f>
        <v>0</v>
      </c>
      <c r="H753" t="str">
        <f ca="1">表格15[[#This Row],[板材
名稱]]</f>
        <v/>
      </c>
      <c r="I753" s="410">
        <f ca="1">表格15[[#This Row],[板材
才數]]</f>
        <v>0</v>
      </c>
    </row>
    <row r="754" spans="1:9" x14ac:dyDescent="0.25">
      <c r="A754">
        <f>表格15[[#This Row],[專案編號]]</f>
        <v>26003</v>
      </c>
      <c r="B754" t="str">
        <f ca="1">表格15[[#This Row],[產品名稱]]</f>
        <v>左側板</v>
      </c>
      <c r="C754">
        <f ca="1">表格15[[#This Row],[長]]</f>
        <v>0</v>
      </c>
      <c r="D754">
        <f ca="1">表格15[[#This Row],[寬]]</f>
        <v>0</v>
      </c>
      <c r="E754">
        <f ca="1">表格15[[#This Row],[厚]]</f>
        <v>18</v>
      </c>
      <c r="F754">
        <f ca="1">表格15[[#This Row],[生產
數量]]</f>
        <v>0</v>
      </c>
      <c r="G754">
        <f ca="1">表格15[[#This Row],[板材
色號]]</f>
        <v>0</v>
      </c>
      <c r="H754" t="str">
        <f ca="1">表格15[[#This Row],[板材
名稱]]</f>
        <v/>
      </c>
      <c r="I754" s="410">
        <f ca="1">表格15[[#This Row],[板材
才數]]</f>
        <v>0</v>
      </c>
    </row>
    <row r="755" spans="1:9" x14ac:dyDescent="0.25">
      <c r="A755">
        <f>表格15[[#This Row],[專案編號]]</f>
        <v>26004</v>
      </c>
      <c r="B755" t="str">
        <f ca="1">表格15[[#This Row],[產品名稱]]</f>
        <v>右側板</v>
      </c>
      <c r="C755">
        <f ca="1">表格15[[#This Row],[長]]</f>
        <v>0</v>
      </c>
      <c r="D755">
        <f ca="1">表格15[[#This Row],[寬]]</f>
        <v>0</v>
      </c>
      <c r="E755">
        <f ca="1">表格15[[#This Row],[厚]]</f>
        <v>18</v>
      </c>
      <c r="F755">
        <f ca="1">表格15[[#This Row],[生產
數量]]</f>
        <v>0</v>
      </c>
      <c r="G755">
        <f ca="1">表格15[[#This Row],[板材
色號]]</f>
        <v>0</v>
      </c>
      <c r="H755" t="str">
        <f ca="1">表格15[[#This Row],[板材
名稱]]</f>
        <v/>
      </c>
      <c r="I755" s="410">
        <f ca="1">表格15[[#This Row],[板材
才數]]</f>
        <v>0</v>
      </c>
    </row>
    <row r="756" spans="1:9" x14ac:dyDescent="0.25">
      <c r="A756">
        <f>表格15[[#This Row],[專案編號]]</f>
        <v>26005</v>
      </c>
      <c r="B756" t="str">
        <f ca="1">表格15[[#This Row],[產品名稱]]</f>
        <v>背板</v>
      </c>
      <c r="C756">
        <f ca="1">表格15[[#This Row],[長]]</f>
        <v>-22</v>
      </c>
      <c r="D756">
        <f ca="1">表格15[[#This Row],[寬]]</f>
        <v>-22</v>
      </c>
      <c r="E756">
        <f ca="1">表格15[[#This Row],[厚]]</f>
        <v>4</v>
      </c>
      <c r="F756">
        <f ca="1">表格15[[#This Row],[生產
數量]]</f>
        <v>0</v>
      </c>
      <c r="G756">
        <f ca="1">表格15[[#This Row],[板材
色號]]</f>
        <v>0</v>
      </c>
      <c r="H756" t="str">
        <f ca="1">表格15[[#This Row],[板材
名稱]]</f>
        <v/>
      </c>
      <c r="I756" s="410">
        <f ca="1">表格15[[#This Row],[板材
才數]]</f>
        <v>0</v>
      </c>
    </row>
    <row r="757" spans="1:9" x14ac:dyDescent="0.25">
      <c r="A757">
        <f>表格15[[#This Row],[專案編號]]</f>
        <v>26006</v>
      </c>
      <c r="B757" t="str">
        <f ca="1">表格15[[#This Row],[產品名稱]]</f>
        <v>背拉桿</v>
      </c>
      <c r="C757">
        <f ca="1">表格15[[#This Row],[長]]</f>
        <v>-36</v>
      </c>
      <c r="D757">
        <f ca="1">表格15[[#This Row],[寬]]</f>
        <v>120</v>
      </c>
      <c r="E757">
        <f ca="1">表格15[[#This Row],[厚]]</f>
        <v>18</v>
      </c>
      <c r="F757">
        <f ca="1">表格15[[#This Row],[生產
數量]]</f>
        <v>0</v>
      </c>
      <c r="G757">
        <f ca="1">表格15[[#This Row],[板材
色號]]</f>
        <v>0</v>
      </c>
      <c r="H757" t="str">
        <f ca="1">表格15[[#This Row],[板材
名稱]]</f>
        <v/>
      </c>
      <c r="I757" s="410">
        <f ca="1">表格15[[#This Row],[板材
才數]]</f>
        <v>0</v>
      </c>
    </row>
    <row r="758" spans="1:9" x14ac:dyDescent="0.25">
      <c r="A758">
        <f>表格15[[#This Row],[專案編號]]</f>
        <v>26007</v>
      </c>
      <c r="B758" t="str">
        <f ca="1">表格15[[#This Row],[產品名稱]]</f>
        <v>中立板</v>
      </c>
      <c r="C758">
        <f ca="1">表格15[[#This Row],[長]]</f>
        <v>-36</v>
      </c>
      <c r="D758">
        <f ca="1">表格15[[#This Row],[寬]]</f>
        <v>-22</v>
      </c>
      <c r="E758">
        <f ca="1">表格15[[#This Row],[厚]]</f>
        <v>18</v>
      </c>
      <c r="F758">
        <f ca="1">表格15[[#This Row],[生產
數量]]</f>
        <v>0</v>
      </c>
      <c r="G758">
        <f ca="1">表格15[[#This Row],[板材
色號]]</f>
        <v>0</v>
      </c>
      <c r="H758" t="str">
        <f ca="1">表格15[[#This Row],[板材
名稱]]</f>
        <v/>
      </c>
      <c r="I758" s="410">
        <f ca="1">表格15[[#This Row],[板材
才數]]</f>
        <v>0</v>
      </c>
    </row>
    <row r="759" spans="1:9" x14ac:dyDescent="0.25">
      <c r="A759">
        <f>表格15[[#This Row],[專案編號]]</f>
        <v>26008</v>
      </c>
      <c r="B759" t="str">
        <f ca="1">表格15[[#This Row],[產品名稱]]</f>
        <v>活隔</v>
      </c>
      <c r="C759">
        <f ca="1">表格15[[#This Row],[長]]</f>
        <v>0</v>
      </c>
      <c r="D759">
        <f ca="1">表格15[[#This Row],[寬]]</f>
        <v>-32</v>
      </c>
      <c r="E759">
        <f ca="1">表格15[[#This Row],[厚]]</f>
        <v>18</v>
      </c>
      <c r="F759">
        <f ca="1">表格15[[#This Row],[生產
數量]]</f>
        <v>0</v>
      </c>
      <c r="G759">
        <f ca="1">表格15[[#This Row],[板材
色號]]</f>
        <v>0</v>
      </c>
      <c r="H759" t="str">
        <f ca="1">表格15[[#This Row],[板材
名稱]]</f>
        <v/>
      </c>
      <c r="I759" s="410">
        <f ca="1">表格15[[#This Row],[板材
才數]]</f>
        <v>0</v>
      </c>
    </row>
    <row r="760" spans="1:9" x14ac:dyDescent="0.25">
      <c r="A760">
        <f>表格15[[#This Row],[專案編號]]</f>
        <v>26009</v>
      </c>
      <c r="B760" t="str">
        <f ca="1">表格15[[#This Row],[產品名稱]]</f>
        <v>固隔</v>
      </c>
      <c r="C760">
        <f ca="1">表格15[[#This Row],[長]]</f>
        <v>0</v>
      </c>
      <c r="D760">
        <f ca="1">表格15[[#This Row],[寬]]</f>
        <v>-22</v>
      </c>
      <c r="E760">
        <f ca="1">表格15[[#This Row],[厚]]</f>
        <v>18</v>
      </c>
      <c r="F760">
        <f ca="1">表格15[[#This Row],[生產
數量]]</f>
        <v>0</v>
      </c>
      <c r="G760">
        <f ca="1">表格15[[#This Row],[板材
色號]]</f>
        <v>0</v>
      </c>
      <c r="H760" t="str">
        <f ca="1">表格15[[#This Row],[板材
名稱]]</f>
        <v/>
      </c>
      <c r="I760" s="410">
        <f ca="1">表格15[[#This Row],[板材
才數]]</f>
        <v>0</v>
      </c>
    </row>
    <row r="761" spans="1:9" x14ac:dyDescent="0.25">
      <c r="A761">
        <f>表格15[[#This Row],[專案編號]]</f>
        <v>26010</v>
      </c>
      <c r="B761" t="str">
        <f ca="1">表格15[[#This Row],[產品名稱]]</f>
        <v>左門板</v>
      </c>
      <c r="C761">
        <f ca="1">表格15[[#This Row],[長]]</f>
        <v>0</v>
      </c>
      <c r="D761">
        <f ca="1">表格15[[#This Row],[寬]]</f>
        <v>-4</v>
      </c>
      <c r="E761">
        <f ca="1">表格15[[#This Row],[厚]]</f>
        <v>18</v>
      </c>
      <c r="F761">
        <f ca="1">表格15[[#This Row],[生產
數量]]</f>
        <v>0</v>
      </c>
      <c r="G761">
        <f ca="1">表格15[[#This Row],[板材
色號]]</f>
        <v>0</v>
      </c>
      <c r="H761" t="str">
        <f ca="1">表格15[[#This Row],[板材
名稱]]</f>
        <v/>
      </c>
      <c r="I761" s="410">
        <f ca="1">表格15[[#This Row],[板材
才數]]</f>
        <v>0</v>
      </c>
    </row>
    <row r="762" spans="1:9" x14ac:dyDescent="0.25">
      <c r="A762">
        <f>表格15[[#This Row],[專案編號]]</f>
        <v>26011</v>
      </c>
      <c r="B762" t="str">
        <f ca="1">表格15[[#This Row],[產品名稱]]</f>
        <v>右門板</v>
      </c>
      <c r="C762">
        <f ca="1">表格15[[#This Row],[長]]</f>
        <v>0</v>
      </c>
      <c r="D762">
        <f ca="1">表格15[[#This Row],[寬]]</f>
        <v>-4</v>
      </c>
      <c r="E762">
        <f ca="1">表格15[[#This Row],[厚]]</f>
        <v>18</v>
      </c>
      <c r="F762">
        <f ca="1">表格15[[#This Row],[生產
數量]]</f>
        <v>0</v>
      </c>
      <c r="G762">
        <f ca="1">表格15[[#This Row],[板材
色號]]</f>
        <v>0</v>
      </c>
      <c r="H762">
        <f ca="1">表格15[[#This Row],[板材
名稱]]</f>
        <v>0</v>
      </c>
      <c r="I762" s="410">
        <f ca="1">表格15[[#This Row],[板材
才數]]</f>
        <v>0</v>
      </c>
    </row>
    <row r="763" spans="1:9" x14ac:dyDescent="0.25">
      <c r="A763">
        <f>表格15[[#This Row],[專案編號]]</f>
        <v>26012</v>
      </c>
      <c r="B763">
        <f ca="1">表格15[[#This Row],[產品名稱]]</f>
        <v>0</v>
      </c>
      <c r="C763">
        <f ca="1">表格15[[#This Row],[長]]</f>
        <v>0</v>
      </c>
      <c r="D763">
        <f ca="1">表格15[[#This Row],[寬]]</f>
        <v>0</v>
      </c>
      <c r="E763">
        <f ca="1">表格15[[#This Row],[厚]]</f>
        <v>0</v>
      </c>
      <c r="F763">
        <f ca="1">表格15[[#This Row],[生產
數量]]</f>
        <v>0</v>
      </c>
      <c r="G763">
        <f ca="1">表格15[[#This Row],[板材
色號]]</f>
        <v>0</v>
      </c>
      <c r="H763">
        <f ca="1">表格15[[#This Row],[板材
名稱]]</f>
        <v>0</v>
      </c>
      <c r="I763" s="410">
        <f ca="1">表格15[[#This Row],[板材
才數]]</f>
        <v>0</v>
      </c>
    </row>
    <row r="764" spans="1:9" x14ac:dyDescent="0.25">
      <c r="A764">
        <f>表格15[[#This Row],[專案編號]]</f>
        <v>26013</v>
      </c>
      <c r="B764">
        <f ca="1">表格15[[#This Row],[產品名稱]]</f>
        <v>0</v>
      </c>
      <c r="C764">
        <f ca="1">表格15[[#This Row],[長]]</f>
        <v>0</v>
      </c>
      <c r="D764">
        <f ca="1">表格15[[#This Row],[寬]]</f>
        <v>0</v>
      </c>
      <c r="E764">
        <f ca="1">表格15[[#This Row],[厚]]</f>
        <v>0</v>
      </c>
      <c r="F764">
        <f ca="1">表格15[[#This Row],[生產
數量]]</f>
        <v>0</v>
      </c>
      <c r="G764">
        <f ca="1">表格15[[#This Row],[板材
色號]]</f>
        <v>0</v>
      </c>
      <c r="H764">
        <f ca="1">表格15[[#This Row],[板材
名稱]]</f>
        <v>0</v>
      </c>
      <c r="I764" s="410">
        <f ca="1">表格15[[#This Row],[板材
才數]]</f>
        <v>0</v>
      </c>
    </row>
    <row r="765" spans="1:9" x14ac:dyDescent="0.25">
      <c r="A765">
        <f>表格15[[#This Row],[專案編號]]</f>
        <v>26014</v>
      </c>
      <c r="B765">
        <f ca="1">表格15[[#This Row],[產品名稱]]</f>
        <v>0</v>
      </c>
      <c r="C765">
        <f ca="1">表格15[[#This Row],[長]]</f>
        <v>0</v>
      </c>
      <c r="D765">
        <f ca="1">表格15[[#This Row],[寬]]</f>
        <v>0</v>
      </c>
      <c r="E765">
        <f ca="1">表格15[[#This Row],[厚]]</f>
        <v>0</v>
      </c>
      <c r="F765">
        <f ca="1">表格15[[#This Row],[生產
數量]]</f>
        <v>0</v>
      </c>
      <c r="G765">
        <f ca="1">表格15[[#This Row],[板材
色號]]</f>
        <v>0</v>
      </c>
      <c r="H765">
        <f ca="1">表格15[[#This Row],[板材
名稱]]</f>
        <v>0</v>
      </c>
      <c r="I765" s="410">
        <f ca="1">表格15[[#This Row],[板材
才數]]</f>
        <v>0</v>
      </c>
    </row>
    <row r="766" spans="1:9" x14ac:dyDescent="0.25">
      <c r="A766">
        <f>表格15[[#This Row],[專案編號]]</f>
        <v>26015</v>
      </c>
      <c r="B766">
        <f ca="1">表格15[[#This Row],[產品名稱]]</f>
        <v>0</v>
      </c>
      <c r="C766">
        <f ca="1">表格15[[#This Row],[長]]</f>
        <v>0</v>
      </c>
      <c r="D766">
        <f ca="1">表格15[[#This Row],[寬]]</f>
        <v>0</v>
      </c>
      <c r="E766">
        <f ca="1">表格15[[#This Row],[厚]]</f>
        <v>0</v>
      </c>
      <c r="F766">
        <f ca="1">表格15[[#This Row],[生產
數量]]</f>
        <v>0</v>
      </c>
      <c r="G766">
        <f ca="1">表格15[[#This Row],[板材
色號]]</f>
        <v>0</v>
      </c>
      <c r="H766">
        <f ca="1">表格15[[#This Row],[板材
名稱]]</f>
        <v>0</v>
      </c>
      <c r="I766" s="410">
        <f ca="1">表格15[[#This Row],[板材
才數]]</f>
        <v>0</v>
      </c>
    </row>
    <row r="767" spans="1:9" x14ac:dyDescent="0.25">
      <c r="A767">
        <f>表格15[[#This Row],[專案編號]]</f>
        <v>26016</v>
      </c>
      <c r="B767">
        <f ca="1">表格15[[#This Row],[產品名稱]]</f>
        <v>0</v>
      </c>
      <c r="C767">
        <f ca="1">表格15[[#This Row],[長]]</f>
        <v>0</v>
      </c>
      <c r="D767">
        <f ca="1">表格15[[#This Row],[寬]]</f>
        <v>0</v>
      </c>
      <c r="E767">
        <f ca="1">表格15[[#This Row],[厚]]</f>
        <v>0</v>
      </c>
      <c r="F767">
        <f ca="1">表格15[[#This Row],[生產
數量]]</f>
        <v>0</v>
      </c>
      <c r="G767">
        <f ca="1">表格15[[#This Row],[板材
色號]]</f>
        <v>0</v>
      </c>
      <c r="H767">
        <f ca="1">表格15[[#This Row],[板材
名稱]]</f>
        <v>0</v>
      </c>
      <c r="I767" s="410">
        <f ca="1">表格15[[#This Row],[板材
才數]]</f>
        <v>0</v>
      </c>
    </row>
    <row r="768" spans="1:9" x14ac:dyDescent="0.25">
      <c r="A768">
        <f>表格15[[#This Row],[專案編號]]</f>
        <v>26017</v>
      </c>
      <c r="B768">
        <f ca="1">表格15[[#This Row],[產品名稱]]</f>
        <v>0</v>
      </c>
      <c r="C768">
        <f ca="1">表格15[[#This Row],[長]]</f>
        <v>0</v>
      </c>
      <c r="D768">
        <f ca="1">表格15[[#This Row],[寬]]</f>
        <v>0</v>
      </c>
      <c r="E768">
        <f ca="1">表格15[[#This Row],[厚]]</f>
        <v>0</v>
      </c>
      <c r="F768">
        <f ca="1">表格15[[#This Row],[生產
數量]]</f>
        <v>0</v>
      </c>
      <c r="G768">
        <f ca="1">表格15[[#This Row],[板材
色號]]</f>
        <v>0</v>
      </c>
      <c r="H768">
        <f ca="1">表格15[[#This Row],[板材
名稱]]</f>
        <v>0</v>
      </c>
      <c r="I768" s="410">
        <f ca="1">表格15[[#This Row],[板材
才數]]</f>
        <v>0</v>
      </c>
    </row>
    <row r="769" spans="1:9" x14ac:dyDescent="0.25">
      <c r="A769">
        <f>表格15[[#This Row],[專案編號]]</f>
        <v>26018</v>
      </c>
      <c r="B769">
        <f ca="1">表格15[[#This Row],[產品名稱]]</f>
        <v>0</v>
      </c>
      <c r="C769">
        <f ca="1">表格15[[#This Row],[長]]</f>
        <v>0</v>
      </c>
      <c r="D769">
        <f ca="1">表格15[[#This Row],[寬]]</f>
        <v>0</v>
      </c>
      <c r="E769">
        <f ca="1">表格15[[#This Row],[厚]]</f>
        <v>0</v>
      </c>
      <c r="F769">
        <f ca="1">表格15[[#This Row],[生產
數量]]</f>
        <v>0</v>
      </c>
      <c r="G769">
        <f ca="1">表格15[[#This Row],[板材
色號]]</f>
        <v>0</v>
      </c>
      <c r="H769">
        <f ca="1">表格15[[#This Row],[板材
名稱]]</f>
        <v>0</v>
      </c>
      <c r="I769" s="410">
        <f ca="1">表格15[[#This Row],[板材
才數]]</f>
        <v>0</v>
      </c>
    </row>
    <row r="770" spans="1:9" x14ac:dyDescent="0.25">
      <c r="A770">
        <f>表格15[[#This Row],[專案編號]]</f>
        <v>26019</v>
      </c>
      <c r="B770">
        <f ca="1">表格15[[#This Row],[產品名稱]]</f>
        <v>0</v>
      </c>
      <c r="C770">
        <f ca="1">表格15[[#This Row],[長]]</f>
        <v>0</v>
      </c>
      <c r="D770">
        <f ca="1">表格15[[#This Row],[寬]]</f>
        <v>0</v>
      </c>
      <c r="E770">
        <f ca="1">表格15[[#This Row],[厚]]</f>
        <v>0</v>
      </c>
      <c r="F770">
        <f ca="1">表格15[[#This Row],[生產
數量]]</f>
        <v>0</v>
      </c>
      <c r="G770">
        <f ca="1">表格15[[#This Row],[板材
色號]]</f>
        <v>0</v>
      </c>
      <c r="H770">
        <f ca="1">表格15[[#This Row],[板材
名稱]]</f>
        <v>0</v>
      </c>
      <c r="I770" s="410">
        <f ca="1">表格15[[#This Row],[板材
才數]]</f>
        <v>0</v>
      </c>
    </row>
    <row r="771" spans="1:9" x14ac:dyDescent="0.25">
      <c r="A771">
        <f>表格15[[#This Row],[專案編號]]</f>
        <v>26020</v>
      </c>
      <c r="B771">
        <f ca="1">表格15[[#This Row],[產品名稱]]</f>
        <v>0</v>
      </c>
      <c r="C771">
        <f ca="1">表格15[[#This Row],[長]]</f>
        <v>0</v>
      </c>
      <c r="D771">
        <f ca="1">表格15[[#This Row],[寬]]</f>
        <v>0</v>
      </c>
      <c r="E771">
        <f ca="1">表格15[[#This Row],[厚]]</f>
        <v>0</v>
      </c>
      <c r="F771">
        <f ca="1">表格15[[#This Row],[生產
數量]]</f>
        <v>0</v>
      </c>
      <c r="G771">
        <f ca="1">表格15[[#This Row],[板材
色號]]</f>
        <v>0</v>
      </c>
      <c r="H771" t="str">
        <f ca="1">表格15[[#This Row],[板材
名稱]]</f>
        <v/>
      </c>
      <c r="I771" s="410">
        <f ca="1">表格15[[#This Row],[板材
才數]]</f>
        <v>0</v>
      </c>
    </row>
    <row r="772" spans="1:9" x14ac:dyDescent="0.25">
      <c r="A772">
        <f>表格15[[#This Row],[專案編號]]</f>
        <v>26021</v>
      </c>
      <c r="B772">
        <f ca="1">表格15[[#This Row],[產品名稱]]</f>
        <v>0</v>
      </c>
      <c r="C772">
        <f ca="1">表格15[[#This Row],[長]]</f>
        <v>0</v>
      </c>
      <c r="D772">
        <f ca="1">表格15[[#This Row],[寬]]</f>
        <v>0</v>
      </c>
      <c r="E772">
        <f ca="1">表格15[[#This Row],[厚]]</f>
        <v>0</v>
      </c>
      <c r="F772">
        <f ca="1">表格15[[#This Row],[生產
數量]]</f>
        <v>0</v>
      </c>
      <c r="G772">
        <f ca="1">表格15[[#This Row],[板材
色號]]</f>
        <v>0</v>
      </c>
      <c r="H772" t="str">
        <f ca="1">表格15[[#This Row],[板材
名稱]]</f>
        <v/>
      </c>
      <c r="I772" s="410">
        <f ca="1">表格15[[#This Row],[板材
才數]]</f>
        <v>0</v>
      </c>
    </row>
    <row r="773" spans="1:9" x14ac:dyDescent="0.25">
      <c r="A773">
        <f>表格15[[#This Row],[專案編號]]</f>
        <v>26022</v>
      </c>
      <c r="B773">
        <f ca="1">表格15[[#This Row],[產品名稱]]</f>
        <v>0</v>
      </c>
      <c r="C773">
        <f ca="1">表格15[[#This Row],[長]]</f>
        <v>0</v>
      </c>
      <c r="D773">
        <f ca="1">表格15[[#This Row],[寬]]</f>
        <v>0</v>
      </c>
      <c r="E773">
        <f ca="1">表格15[[#This Row],[厚]]</f>
        <v>0</v>
      </c>
      <c r="F773">
        <f ca="1">表格15[[#This Row],[生產
數量]]</f>
        <v>0</v>
      </c>
      <c r="G773">
        <f ca="1">表格15[[#This Row],[板材
色號]]</f>
        <v>0</v>
      </c>
      <c r="H773" t="str">
        <f ca="1">表格15[[#This Row],[板材
名稱]]</f>
        <v/>
      </c>
      <c r="I773" s="410">
        <f ca="1">表格15[[#This Row],[板材
才數]]</f>
        <v>0</v>
      </c>
    </row>
    <row r="774" spans="1:9" x14ac:dyDescent="0.25">
      <c r="A774">
        <f>表格15[[#This Row],[專案編號]]</f>
        <v>26023</v>
      </c>
      <c r="B774">
        <f ca="1">表格15[[#This Row],[產品名稱]]</f>
        <v>0</v>
      </c>
      <c r="C774">
        <f ca="1">表格15[[#This Row],[長]]</f>
        <v>0</v>
      </c>
      <c r="D774">
        <f ca="1">表格15[[#This Row],[寬]]</f>
        <v>0</v>
      </c>
      <c r="E774">
        <f ca="1">表格15[[#This Row],[厚]]</f>
        <v>0</v>
      </c>
      <c r="F774">
        <f ca="1">表格15[[#This Row],[生產
數量]]</f>
        <v>0</v>
      </c>
      <c r="G774">
        <f ca="1">表格15[[#This Row],[板材
色號]]</f>
        <v>0</v>
      </c>
      <c r="H774" t="str">
        <f ca="1">表格15[[#This Row],[板材
名稱]]</f>
        <v/>
      </c>
      <c r="I774" s="410">
        <f ca="1">表格15[[#This Row],[板材
才數]]</f>
        <v>0</v>
      </c>
    </row>
    <row r="775" spans="1:9" x14ac:dyDescent="0.25">
      <c r="A775">
        <f>表格15[[#This Row],[專案編號]]</f>
        <v>26024</v>
      </c>
      <c r="B775">
        <f ca="1">表格15[[#This Row],[產品名稱]]</f>
        <v>0</v>
      </c>
      <c r="C775">
        <f ca="1">表格15[[#This Row],[長]]</f>
        <v>0</v>
      </c>
      <c r="D775">
        <f ca="1">表格15[[#This Row],[寬]]</f>
        <v>0</v>
      </c>
      <c r="E775">
        <f ca="1">表格15[[#This Row],[厚]]</f>
        <v>0</v>
      </c>
      <c r="F775">
        <f ca="1">表格15[[#This Row],[生產
數量]]</f>
        <v>0</v>
      </c>
      <c r="G775">
        <f ca="1">表格15[[#This Row],[板材
色號]]</f>
        <v>0</v>
      </c>
      <c r="H775" t="str">
        <f ca="1">表格15[[#This Row],[板材
名稱]]</f>
        <v/>
      </c>
      <c r="I775" s="410">
        <f ca="1">表格15[[#This Row],[板材
才數]]</f>
        <v>0</v>
      </c>
    </row>
    <row r="776" spans="1:9" x14ac:dyDescent="0.25">
      <c r="A776">
        <f>表格15[[#This Row],[專案編號]]</f>
        <v>26025</v>
      </c>
      <c r="B776">
        <f ca="1">表格15[[#This Row],[產品名稱]]</f>
        <v>0</v>
      </c>
      <c r="C776">
        <f ca="1">表格15[[#This Row],[長]]</f>
        <v>0</v>
      </c>
      <c r="D776">
        <f ca="1">表格15[[#This Row],[寬]]</f>
        <v>0</v>
      </c>
      <c r="E776">
        <f ca="1">表格15[[#This Row],[厚]]</f>
        <v>0</v>
      </c>
      <c r="F776">
        <f ca="1">表格15[[#This Row],[生產
數量]]</f>
        <v>0</v>
      </c>
      <c r="G776">
        <f ca="1">表格15[[#This Row],[板材
色號]]</f>
        <v>0</v>
      </c>
      <c r="H776" t="str">
        <f ca="1">表格15[[#This Row],[板材
名稱]]</f>
        <v/>
      </c>
      <c r="I776" s="410">
        <f ca="1">表格15[[#This Row],[板材
才數]]</f>
        <v>0</v>
      </c>
    </row>
    <row r="777" spans="1:9" x14ac:dyDescent="0.25">
      <c r="A777">
        <f>表格15[[#This Row],[專案編號]]</f>
        <v>26026</v>
      </c>
      <c r="B777">
        <f ca="1">表格15[[#This Row],[產品名稱]]</f>
        <v>0</v>
      </c>
      <c r="C777">
        <f ca="1">表格15[[#This Row],[長]]</f>
        <v>0</v>
      </c>
      <c r="D777">
        <f ca="1">表格15[[#This Row],[寬]]</f>
        <v>0</v>
      </c>
      <c r="E777">
        <f ca="1">表格15[[#This Row],[厚]]</f>
        <v>0</v>
      </c>
      <c r="F777">
        <f ca="1">表格15[[#This Row],[生產
數量]]</f>
        <v>0</v>
      </c>
      <c r="G777">
        <f ca="1">表格15[[#This Row],[板材
色號]]</f>
        <v>0</v>
      </c>
      <c r="H777" t="str">
        <f ca="1">表格15[[#This Row],[板材
名稱]]</f>
        <v/>
      </c>
      <c r="I777" s="410">
        <f ca="1">表格15[[#This Row],[板材
才數]]</f>
        <v>0</v>
      </c>
    </row>
    <row r="778" spans="1:9" x14ac:dyDescent="0.25">
      <c r="A778">
        <f>表格15[[#This Row],[專案編號]]</f>
        <v>26027</v>
      </c>
      <c r="B778">
        <f ca="1">表格15[[#This Row],[產品名稱]]</f>
        <v>0</v>
      </c>
      <c r="C778">
        <f ca="1">表格15[[#This Row],[長]]</f>
        <v>0</v>
      </c>
      <c r="D778">
        <f ca="1">表格15[[#This Row],[寬]]</f>
        <v>0</v>
      </c>
      <c r="E778">
        <f ca="1">表格15[[#This Row],[厚]]</f>
        <v>0</v>
      </c>
      <c r="F778">
        <f ca="1">表格15[[#This Row],[生產
數量]]</f>
        <v>0</v>
      </c>
      <c r="G778">
        <f ca="1">表格15[[#This Row],[板材
色號]]</f>
        <v>0</v>
      </c>
      <c r="H778" t="str">
        <f ca="1">表格15[[#This Row],[板材
名稱]]</f>
        <v/>
      </c>
      <c r="I778" s="410">
        <f ca="1">表格15[[#This Row],[板材
才數]]</f>
        <v>0</v>
      </c>
    </row>
    <row r="779" spans="1:9" x14ac:dyDescent="0.25">
      <c r="A779">
        <f>表格15[[#This Row],[專案編號]]</f>
        <v>26028</v>
      </c>
      <c r="B779">
        <f ca="1">表格15[[#This Row],[產品名稱]]</f>
        <v>0</v>
      </c>
      <c r="C779">
        <f ca="1">表格15[[#This Row],[長]]</f>
        <v>0</v>
      </c>
      <c r="D779">
        <f ca="1">表格15[[#This Row],[寬]]</f>
        <v>0</v>
      </c>
      <c r="E779">
        <f ca="1">表格15[[#This Row],[厚]]</f>
        <v>0</v>
      </c>
      <c r="F779">
        <f ca="1">表格15[[#This Row],[生產
數量]]</f>
        <v>0</v>
      </c>
      <c r="G779">
        <f ca="1">表格15[[#This Row],[板材
色號]]</f>
        <v>0</v>
      </c>
      <c r="H779" t="str">
        <f ca="1">表格15[[#This Row],[板材
名稱]]</f>
        <v/>
      </c>
      <c r="I779" s="410">
        <f ca="1">表格15[[#This Row],[板材
才數]]</f>
        <v>0</v>
      </c>
    </row>
    <row r="780" spans="1:9" x14ac:dyDescent="0.25">
      <c r="A780">
        <f>表格15[[#This Row],[專案編號]]</f>
        <v>26029</v>
      </c>
      <c r="B780">
        <f ca="1">表格15[[#This Row],[產品名稱]]</f>
        <v>0</v>
      </c>
      <c r="C780">
        <f ca="1">表格15[[#This Row],[長]]</f>
        <v>0</v>
      </c>
      <c r="D780">
        <f ca="1">表格15[[#This Row],[寬]]</f>
        <v>0</v>
      </c>
      <c r="E780">
        <f ca="1">表格15[[#This Row],[厚]]</f>
        <v>0</v>
      </c>
      <c r="F780">
        <f ca="1">表格15[[#This Row],[生產
數量]]</f>
        <v>0</v>
      </c>
      <c r="G780">
        <f ca="1">表格15[[#This Row],[板材
色號]]</f>
        <v>0</v>
      </c>
      <c r="H780" t="str">
        <f ca="1">表格15[[#This Row],[板材
名稱]]</f>
        <v/>
      </c>
      <c r="I780" s="410">
        <f ca="1">表格15[[#This Row],[板材
才數]]</f>
        <v>0</v>
      </c>
    </row>
    <row r="781" spans="1:9" x14ac:dyDescent="0.25">
      <c r="A781">
        <f>表格15[[#This Row],[專案編號]]</f>
        <v>26030</v>
      </c>
      <c r="B781">
        <f ca="1">表格15[[#This Row],[產品名稱]]</f>
        <v>0</v>
      </c>
      <c r="C781">
        <f ca="1">表格15[[#This Row],[長]]</f>
        <v>0</v>
      </c>
      <c r="D781">
        <f ca="1">表格15[[#This Row],[寬]]</f>
        <v>0</v>
      </c>
      <c r="E781">
        <f ca="1">表格15[[#This Row],[厚]]</f>
        <v>0</v>
      </c>
      <c r="F781">
        <f ca="1">表格15[[#This Row],[生產
數量]]</f>
        <v>0</v>
      </c>
      <c r="G781">
        <f ca="1">表格15[[#This Row],[板材
色號]]</f>
        <v>0</v>
      </c>
      <c r="H781" t="str">
        <f ca="1">表格15[[#This Row],[板材
名稱]]</f>
        <v/>
      </c>
      <c r="I781" s="410">
        <f ca="1">表格15[[#This Row],[板材
才數]]</f>
        <v>0</v>
      </c>
    </row>
    <row r="782" spans="1:9" x14ac:dyDescent="0.25">
      <c r="A782">
        <f>表格15[[#This Row],[專案編號]]</f>
        <v>27001</v>
      </c>
      <c r="B782" t="str">
        <f ca="1">表格15[[#This Row],[產品名稱]]</f>
        <v>頂板</v>
      </c>
      <c r="C782">
        <f ca="1">表格15[[#This Row],[長]]</f>
        <v>-36</v>
      </c>
      <c r="D782">
        <f ca="1">表格15[[#This Row],[寬]]</f>
        <v>0</v>
      </c>
      <c r="E782">
        <f ca="1">表格15[[#This Row],[厚]]</f>
        <v>18</v>
      </c>
      <c r="F782">
        <f ca="1">表格15[[#This Row],[生產
數量]]</f>
        <v>0</v>
      </c>
      <c r="G782">
        <f ca="1">表格15[[#This Row],[板材
色號]]</f>
        <v>0</v>
      </c>
      <c r="H782" t="str">
        <f ca="1">表格15[[#This Row],[板材
名稱]]</f>
        <v/>
      </c>
      <c r="I782" s="410">
        <f ca="1">表格15[[#This Row],[板材
才數]]</f>
        <v>0</v>
      </c>
    </row>
    <row r="783" spans="1:9" x14ac:dyDescent="0.25">
      <c r="A783">
        <f>表格15[[#This Row],[專案編號]]</f>
        <v>27002</v>
      </c>
      <c r="B783" t="str">
        <f ca="1">表格15[[#This Row],[產品名稱]]</f>
        <v>底板</v>
      </c>
      <c r="C783">
        <f ca="1">表格15[[#This Row],[長]]</f>
        <v>-36</v>
      </c>
      <c r="D783">
        <f ca="1">表格15[[#This Row],[寬]]</f>
        <v>0</v>
      </c>
      <c r="E783">
        <f ca="1">表格15[[#This Row],[厚]]</f>
        <v>18</v>
      </c>
      <c r="F783">
        <f ca="1">表格15[[#This Row],[生產
數量]]</f>
        <v>0</v>
      </c>
      <c r="G783">
        <f ca="1">表格15[[#This Row],[板材
色號]]</f>
        <v>0</v>
      </c>
      <c r="H783" t="str">
        <f ca="1">表格15[[#This Row],[板材
名稱]]</f>
        <v/>
      </c>
      <c r="I783" s="410">
        <f ca="1">表格15[[#This Row],[板材
才數]]</f>
        <v>0</v>
      </c>
    </row>
    <row r="784" spans="1:9" x14ac:dyDescent="0.25">
      <c r="A784">
        <f>表格15[[#This Row],[專案編號]]</f>
        <v>27003</v>
      </c>
      <c r="B784" t="str">
        <f ca="1">表格15[[#This Row],[產品名稱]]</f>
        <v>左側板</v>
      </c>
      <c r="C784">
        <f ca="1">表格15[[#This Row],[長]]</f>
        <v>0</v>
      </c>
      <c r="D784">
        <f ca="1">表格15[[#This Row],[寬]]</f>
        <v>0</v>
      </c>
      <c r="E784">
        <f ca="1">表格15[[#This Row],[厚]]</f>
        <v>18</v>
      </c>
      <c r="F784">
        <f ca="1">表格15[[#This Row],[生產
數量]]</f>
        <v>0</v>
      </c>
      <c r="G784">
        <f ca="1">表格15[[#This Row],[板材
色號]]</f>
        <v>0</v>
      </c>
      <c r="H784" t="str">
        <f ca="1">表格15[[#This Row],[板材
名稱]]</f>
        <v/>
      </c>
      <c r="I784" s="410">
        <f ca="1">表格15[[#This Row],[板材
才數]]</f>
        <v>0</v>
      </c>
    </row>
    <row r="785" spans="1:9" x14ac:dyDescent="0.25">
      <c r="A785">
        <f>表格15[[#This Row],[專案編號]]</f>
        <v>27004</v>
      </c>
      <c r="B785" t="str">
        <f ca="1">表格15[[#This Row],[產品名稱]]</f>
        <v>右側板</v>
      </c>
      <c r="C785">
        <f ca="1">表格15[[#This Row],[長]]</f>
        <v>0</v>
      </c>
      <c r="D785">
        <f ca="1">表格15[[#This Row],[寬]]</f>
        <v>0</v>
      </c>
      <c r="E785">
        <f ca="1">表格15[[#This Row],[厚]]</f>
        <v>18</v>
      </c>
      <c r="F785">
        <f ca="1">表格15[[#This Row],[生產
數量]]</f>
        <v>0</v>
      </c>
      <c r="G785">
        <f ca="1">表格15[[#This Row],[板材
色號]]</f>
        <v>0</v>
      </c>
      <c r="H785" t="str">
        <f ca="1">表格15[[#This Row],[板材
名稱]]</f>
        <v/>
      </c>
      <c r="I785" s="410">
        <f ca="1">表格15[[#This Row],[板材
才數]]</f>
        <v>0</v>
      </c>
    </row>
    <row r="786" spans="1:9" x14ac:dyDescent="0.25">
      <c r="A786">
        <f>表格15[[#This Row],[專案編號]]</f>
        <v>27005</v>
      </c>
      <c r="B786" t="str">
        <f ca="1">表格15[[#This Row],[產品名稱]]</f>
        <v>背板</v>
      </c>
      <c r="C786">
        <f ca="1">表格15[[#This Row],[長]]</f>
        <v>-22</v>
      </c>
      <c r="D786">
        <f ca="1">表格15[[#This Row],[寬]]</f>
        <v>-22</v>
      </c>
      <c r="E786">
        <f ca="1">表格15[[#This Row],[厚]]</f>
        <v>4</v>
      </c>
      <c r="F786">
        <f ca="1">表格15[[#This Row],[生產
數量]]</f>
        <v>0</v>
      </c>
      <c r="G786">
        <f ca="1">表格15[[#This Row],[板材
色號]]</f>
        <v>0</v>
      </c>
      <c r="H786" t="str">
        <f ca="1">表格15[[#This Row],[板材
名稱]]</f>
        <v/>
      </c>
      <c r="I786" s="410">
        <f ca="1">表格15[[#This Row],[板材
才數]]</f>
        <v>0</v>
      </c>
    </row>
    <row r="787" spans="1:9" x14ac:dyDescent="0.25">
      <c r="A787">
        <f>表格15[[#This Row],[專案編號]]</f>
        <v>27006</v>
      </c>
      <c r="B787" t="str">
        <f ca="1">表格15[[#This Row],[產品名稱]]</f>
        <v>背拉桿</v>
      </c>
      <c r="C787">
        <f ca="1">表格15[[#This Row],[長]]</f>
        <v>-36</v>
      </c>
      <c r="D787">
        <f ca="1">表格15[[#This Row],[寬]]</f>
        <v>120</v>
      </c>
      <c r="E787">
        <f ca="1">表格15[[#This Row],[厚]]</f>
        <v>18</v>
      </c>
      <c r="F787">
        <f ca="1">表格15[[#This Row],[生產
數量]]</f>
        <v>0</v>
      </c>
      <c r="G787">
        <f ca="1">表格15[[#This Row],[板材
色號]]</f>
        <v>0</v>
      </c>
      <c r="H787" t="str">
        <f ca="1">表格15[[#This Row],[板材
名稱]]</f>
        <v/>
      </c>
      <c r="I787" s="410">
        <f ca="1">表格15[[#This Row],[板材
才數]]</f>
        <v>0</v>
      </c>
    </row>
    <row r="788" spans="1:9" x14ac:dyDescent="0.25">
      <c r="A788">
        <f>表格15[[#This Row],[專案編號]]</f>
        <v>27007</v>
      </c>
      <c r="B788" t="str">
        <f ca="1">表格15[[#This Row],[產品名稱]]</f>
        <v>中立板</v>
      </c>
      <c r="C788">
        <f ca="1">表格15[[#This Row],[長]]</f>
        <v>-36</v>
      </c>
      <c r="D788">
        <f ca="1">表格15[[#This Row],[寬]]</f>
        <v>-22</v>
      </c>
      <c r="E788">
        <f ca="1">表格15[[#This Row],[厚]]</f>
        <v>18</v>
      </c>
      <c r="F788">
        <f ca="1">表格15[[#This Row],[生產
數量]]</f>
        <v>0</v>
      </c>
      <c r="G788">
        <f ca="1">表格15[[#This Row],[板材
色號]]</f>
        <v>0</v>
      </c>
      <c r="H788" t="str">
        <f ca="1">表格15[[#This Row],[板材
名稱]]</f>
        <v/>
      </c>
      <c r="I788" s="410">
        <f ca="1">表格15[[#This Row],[板材
才數]]</f>
        <v>0</v>
      </c>
    </row>
    <row r="789" spans="1:9" x14ac:dyDescent="0.25">
      <c r="A789">
        <f>表格15[[#This Row],[專案編號]]</f>
        <v>27008</v>
      </c>
      <c r="B789" t="str">
        <f ca="1">表格15[[#This Row],[產品名稱]]</f>
        <v>活隔</v>
      </c>
      <c r="C789">
        <f ca="1">表格15[[#This Row],[長]]</f>
        <v>0</v>
      </c>
      <c r="D789">
        <f ca="1">表格15[[#This Row],[寬]]</f>
        <v>-32</v>
      </c>
      <c r="E789">
        <f ca="1">表格15[[#This Row],[厚]]</f>
        <v>18</v>
      </c>
      <c r="F789">
        <f ca="1">表格15[[#This Row],[生產
數量]]</f>
        <v>0</v>
      </c>
      <c r="G789">
        <f ca="1">表格15[[#This Row],[板材
色號]]</f>
        <v>0</v>
      </c>
      <c r="H789" t="str">
        <f ca="1">表格15[[#This Row],[板材
名稱]]</f>
        <v/>
      </c>
      <c r="I789" s="410">
        <f ca="1">表格15[[#This Row],[板材
才數]]</f>
        <v>0</v>
      </c>
    </row>
    <row r="790" spans="1:9" x14ac:dyDescent="0.25">
      <c r="A790">
        <f>表格15[[#This Row],[專案編號]]</f>
        <v>27009</v>
      </c>
      <c r="B790" t="str">
        <f ca="1">表格15[[#This Row],[產品名稱]]</f>
        <v>固隔</v>
      </c>
      <c r="C790">
        <f ca="1">表格15[[#This Row],[長]]</f>
        <v>0</v>
      </c>
      <c r="D790">
        <f ca="1">表格15[[#This Row],[寬]]</f>
        <v>-22</v>
      </c>
      <c r="E790">
        <f ca="1">表格15[[#This Row],[厚]]</f>
        <v>18</v>
      </c>
      <c r="F790">
        <f ca="1">表格15[[#This Row],[生產
數量]]</f>
        <v>0</v>
      </c>
      <c r="G790">
        <f ca="1">表格15[[#This Row],[板材
色號]]</f>
        <v>0</v>
      </c>
      <c r="H790" t="str">
        <f ca="1">表格15[[#This Row],[板材
名稱]]</f>
        <v/>
      </c>
      <c r="I790" s="410">
        <f ca="1">表格15[[#This Row],[板材
才數]]</f>
        <v>0</v>
      </c>
    </row>
    <row r="791" spans="1:9" x14ac:dyDescent="0.25">
      <c r="A791">
        <f>表格15[[#This Row],[專案編號]]</f>
        <v>27010</v>
      </c>
      <c r="B791" t="str">
        <f ca="1">表格15[[#This Row],[產品名稱]]</f>
        <v>左門板</v>
      </c>
      <c r="C791">
        <f ca="1">表格15[[#This Row],[長]]</f>
        <v>0</v>
      </c>
      <c r="D791">
        <f ca="1">表格15[[#This Row],[寬]]</f>
        <v>-4</v>
      </c>
      <c r="E791">
        <f ca="1">表格15[[#This Row],[厚]]</f>
        <v>18</v>
      </c>
      <c r="F791">
        <f ca="1">表格15[[#This Row],[生產
數量]]</f>
        <v>0</v>
      </c>
      <c r="G791">
        <f ca="1">表格15[[#This Row],[板材
色號]]</f>
        <v>0</v>
      </c>
      <c r="H791" t="str">
        <f ca="1">表格15[[#This Row],[板材
名稱]]</f>
        <v/>
      </c>
      <c r="I791" s="410">
        <f ca="1">表格15[[#This Row],[板材
才數]]</f>
        <v>0</v>
      </c>
    </row>
    <row r="792" spans="1:9" x14ac:dyDescent="0.25">
      <c r="A792">
        <f>表格15[[#This Row],[專案編號]]</f>
        <v>27011</v>
      </c>
      <c r="B792" t="str">
        <f ca="1">表格15[[#This Row],[產品名稱]]</f>
        <v>右門板</v>
      </c>
      <c r="C792">
        <f ca="1">表格15[[#This Row],[長]]</f>
        <v>0</v>
      </c>
      <c r="D792">
        <f ca="1">表格15[[#This Row],[寬]]</f>
        <v>-4</v>
      </c>
      <c r="E792">
        <f ca="1">表格15[[#This Row],[厚]]</f>
        <v>18</v>
      </c>
      <c r="F792">
        <f ca="1">表格15[[#This Row],[生產
數量]]</f>
        <v>0</v>
      </c>
      <c r="G792">
        <f ca="1">表格15[[#This Row],[板材
色號]]</f>
        <v>0</v>
      </c>
      <c r="H792">
        <f ca="1">表格15[[#This Row],[板材
名稱]]</f>
        <v>0</v>
      </c>
      <c r="I792" s="410">
        <f ca="1">表格15[[#This Row],[板材
才數]]</f>
        <v>0</v>
      </c>
    </row>
    <row r="793" spans="1:9" x14ac:dyDescent="0.25">
      <c r="A793">
        <f>表格15[[#This Row],[專案編號]]</f>
        <v>27012</v>
      </c>
      <c r="B793">
        <f ca="1">表格15[[#This Row],[產品名稱]]</f>
        <v>0</v>
      </c>
      <c r="C793">
        <f ca="1">表格15[[#This Row],[長]]</f>
        <v>0</v>
      </c>
      <c r="D793">
        <f ca="1">表格15[[#This Row],[寬]]</f>
        <v>0</v>
      </c>
      <c r="E793">
        <f ca="1">表格15[[#This Row],[厚]]</f>
        <v>0</v>
      </c>
      <c r="F793">
        <f ca="1">表格15[[#This Row],[生產
數量]]</f>
        <v>0</v>
      </c>
      <c r="G793">
        <f ca="1">表格15[[#This Row],[板材
色號]]</f>
        <v>0</v>
      </c>
      <c r="H793">
        <f ca="1">表格15[[#This Row],[板材
名稱]]</f>
        <v>0</v>
      </c>
      <c r="I793" s="410">
        <f ca="1">表格15[[#This Row],[板材
才數]]</f>
        <v>0</v>
      </c>
    </row>
    <row r="794" spans="1:9" x14ac:dyDescent="0.25">
      <c r="A794">
        <f>表格15[[#This Row],[專案編號]]</f>
        <v>27013</v>
      </c>
      <c r="B794">
        <f ca="1">表格15[[#This Row],[產品名稱]]</f>
        <v>0</v>
      </c>
      <c r="C794">
        <f ca="1">表格15[[#This Row],[長]]</f>
        <v>0</v>
      </c>
      <c r="D794">
        <f ca="1">表格15[[#This Row],[寬]]</f>
        <v>0</v>
      </c>
      <c r="E794">
        <f ca="1">表格15[[#This Row],[厚]]</f>
        <v>0</v>
      </c>
      <c r="F794">
        <f ca="1">表格15[[#This Row],[生產
數量]]</f>
        <v>0</v>
      </c>
      <c r="G794">
        <f ca="1">表格15[[#This Row],[板材
色號]]</f>
        <v>0</v>
      </c>
      <c r="H794">
        <f ca="1">表格15[[#This Row],[板材
名稱]]</f>
        <v>0</v>
      </c>
      <c r="I794" s="410">
        <f ca="1">表格15[[#This Row],[板材
才數]]</f>
        <v>0</v>
      </c>
    </row>
    <row r="795" spans="1:9" x14ac:dyDescent="0.25">
      <c r="A795">
        <f>表格15[[#This Row],[專案編號]]</f>
        <v>27014</v>
      </c>
      <c r="B795">
        <f ca="1">表格15[[#This Row],[產品名稱]]</f>
        <v>0</v>
      </c>
      <c r="C795">
        <f ca="1">表格15[[#This Row],[長]]</f>
        <v>0</v>
      </c>
      <c r="D795">
        <f ca="1">表格15[[#This Row],[寬]]</f>
        <v>0</v>
      </c>
      <c r="E795">
        <f ca="1">表格15[[#This Row],[厚]]</f>
        <v>0</v>
      </c>
      <c r="F795">
        <f ca="1">表格15[[#This Row],[生產
數量]]</f>
        <v>0</v>
      </c>
      <c r="G795">
        <f ca="1">表格15[[#This Row],[板材
色號]]</f>
        <v>0</v>
      </c>
      <c r="H795">
        <f ca="1">表格15[[#This Row],[板材
名稱]]</f>
        <v>0</v>
      </c>
      <c r="I795" s="410">
        <f ca="1">表格15[[#This Row],[板材
才數]]</f>
        <v>0</v>
      </c>
    </row>
    <row r="796" spans="1:9" x14ac:dyDescent="0.25">
      <c r="A796">
        <f>表格15[[#This Row],[專案編號]]</f>
        <v>27015</v>
      </c>
      <c r="B796">
        <f ca="1">表格15[[#This Row],[產品名稱]]</f>
        <v>0</v>
      </c>
      <c r="C796">
        <f ca="1">表格15[[#This Row],[長]]</f>
        <v>0</v>
      </c>
      <c r="D796">
        <f ca="1">表格15[[#This Row],[寬]]</f>
        <v>0</v>
      </c>
      <c r="E796">
        <f ca="1">表格15[[#This Row],[厚]]</f>
        <v>0</v>
      </c>
      <c r="F796">
        <f ca="1">表格15[[#This Row],[生產
數量]]</f>
        <v>0</v>
      </c>
      <c r="G796">
        <f ca="1">表格15[[#This Row],[板材
色號]]</f>
        <v>0</v>
      </c>
      <c r="H796">
        <f ca="1">表格15[[#This Row],[板材
名稱]]</f>
        <v>0</v>
      </c>
      <c r="I796" s="410">
        <f ca="1">表格15[[#This Row],[板材
才數]]</f>
        <v>0</v>
      </c>
    </row>
    <row r="797" spans="1:9" x14ac:dyDescent="0.25">
      <c r="A797">
        <f>表格15[[#This Row],[專案編號]]</f>
        <v>27016</v>
      </c>
      <c r="B797">
        <f ca="1">表格15[[#This Row],[產品名稱]]</f>
        <v>0</v>
      </c>
      <c r="C797">
        <f ca="1">表格15[[#This Row],[長]]</f>
        <v>0</v>
      </c>
      <c r="D797">
        <f ca="1">表格15[[#This Row],[寬]]</f>
        <v>0</v>
      </c>
      <c r="E797">
        <f ca="1">表格15[[#This Row],[厚]]</f>
        <v>0</v>
      </c>
      <c r="F797">
        <f ca="1">表格15[[#This Row],[生產
數量]]</f>
        <v>0</v>
      </c>
      <c r="G797">
        <f ca="1">表格15[[#This Row],[板材
色號]]</f>
        <v>0</v>
      </c>
      <c r="H797">
        <f ca="1">表格15[[#This Row],[板材
名稱]]</f>
        <v>0</v>
      </c>
      <c r="I797" s="410">
        <f ca="1">表格15[[#This Row],[板材
才數]]</f>
        <v>0</v>
      </c>
    </row>
    <row r="798" spans="1:9" x14ac:dyDescent="0.25">
      <c r="A798">
        <f>表格15[[#This Row],[專案編號]]</f>
        <v>27017</v>
      </c>
      <c r="B798">
        <f ca="1">表格15[[#This Row],[產品名稱]]</f>
        <v>0</v>
      </c>
      <c r="C798">
        <f ca="1">表格15[[#This Row],[長]]</f>
        <v>0</v>
      </c>
      <c r="D798">
        <f ca="1">表格15[[#This Row],[寬]]</f>
        <v>0</v>
      </c>
      <c r="E798">
        <f ca="1">表格15[[#This Row],[厚]]</f>
        <v>0</v>
      </c>
      <c r="F798">
        <f ca="1">表格15[[#This Row],[生產
數量]]</f>
        <v>0</v>
      </c>
      <c r="G798">
        <f ca="1">表格15[[#This Row],[板材
色號]]</f>
        <v>0</v>
      </c>
      <c r="H798">
        <f ca="1">表格15[[#This Row],[板材
名稱]]</f>
        <v>0</v>
      </c>
      <c r="I798" s="410">
        <f ca="1">表格15[[#This Row],[板材
才數]]</f>
        <v>0</v>
      </c>
    </row>
    <row r="799" spans="1:9" x14ac:dyDescent="0.25">
      <c r="A799">
        <f>表格15[[#This Row],[專案編號]]</f>
        <v>27018</v>
      </c>
      <c r="B799">
        <f ca="1">表格15[[#This Row],[產品名稱]]</f>
        <v>0</v>
      </c>
      <c r="C799">
        <f ca="1">表格15[[#This Row],[長]]</f>
        <v>0</v>
      </c>
      <c r="D799">
        <f ca="1">表格15[[#This Row],[寬]]</f>
        <v>0</v>
      </c>
      <c r="E799">
        <f ca="1">表格15[[#This Row],[厚]]</f>
        <v>0</v>
      </c>
      <c r="F799">
        <f ca="1">表格15[[#This Row],[生產
數量]]</f>
        <v>0</v>
      </c>
      <c r="G799">
        <f ca="1">表格15[[#This Row],[板材
色號]]</f>
        <v>0</v>
      </c>
      <c r="H799">
        <f ca="1">表格15[[#This Row],[板材
名稱]]</f>
        <v>0</v>
      </c>
      <c r="I799" s="410">
        <f ca="1">表格15[[#This Row],[板材
才數]]</f>
        <v>0</v>
      </c>
    </row>
    <row r="800" spans="1:9" x14ac:dyDescent="0.25">
      <c r="A800">
        <f>表格15[[#This Row],[專案編號]]</f>
        <v>27019</v>
      </c>
      <c r="B800">
        <f ca="1">表格15[[#This Row],[產品名稱]]</f>
        <v>0</v>
      </c>
      <c r="C800">
        <f ca="1">表格15[[#This Row],[長]]</f>
        <v>0</v>
      </c>
      <c r="D800">
        <f ca="1">表格15[[#This Row],[寬]]</f>
        <v>0</v>
      </c>
      <c r="E800">
        <f ca="1">表格15[[#This Row],[厚]]</f>
        <v>0</v>
      </c>
      <c r="F800">
        <f ca="1">表格15[[#This Row],[生產
數量]]</f>
        <v>0</v>
      </c>
      <c r="G800">
        <f ca="1">表格15[[#This Row],[板材
色號]]</f>
        <v>0</v>
      </c>
      <c r="H800">
        <f ca="1">表格15[[#This Row],[板材
名稱]]</f>
        <v>0</v>
      </c>
      <c r="I800" s="410">
        <f ca="1">表格15[[#This Row],[板材
才數]]</f>
        <v>0</v>
      </c>
    </row>
    <row r="801" spans="1:9" x14ac:dyDescent="0.25">
      <c r="A801">
        <f>表格15[[#This Row],[專案編號]]</f>
        <v>27020</v>
      </c>
      <c r="B801">
        <f ca="1">表格15[[#This Row],[產品名稱]]</f>
        <v>0</v>
      </c>
      <c r="C801">
        <f ca="1">表格15[[#This Row],[長]]</f>
        <v>0</v>
      </c>
      <c r="D801">
        <f ca="1">表格15[[#This Row],[寬]]</f>
        <v>0</v>
      </c>
      <c r="E801">
        <f ca="1">表格15[[#This Row],[厚]]</f>
        <v>0</v>
      </c>
      <c r="F801">
        <f ca="1">表格15[[#This Row],[生產
數量]]</f>
        <v>0</v>
      </c>
      <c r="G801">
        <f ca="1">表格15[[#This Row],[板材
色號]]</f>
        <v>0</v>
      </c>
      <c r="H801" t="str">
        <f ca="1">表格15[[#This Row],[板材
名稱]]</f>
        <v/>
      </c>
      <c r="I801" s="410">
        <f ca="1">表格15[[#This Row],[板材
才數]]</f>
        <v>0</v>
      </c>
    </row>
    <row r="802" spans="1:9" x14ac:dyDescent="0.25">
      <c r="A802">
        <f>表格15[[#This Row],[專案編號]]</f>
        <v>27021</v>
      </c>
      <c r="B802">
        <f ca="1">表格15[[#This Row],[產品名稱]]</f>
        <v>0</v>
      </c>
      <c r="C802">
        <f ca="1">表格15[[#This Row],[長]]</f>
        <v>0</v>
      </c>
      <c r="D802">
        <f ca="1">表格15[[#This Row],[寬]]</f>
        <v>0</v>
      </c>
      <c r="E802">
        <f ca="1">表格15[[#This Row],[厚]]</f>
        <v>0</v>
      </c>
      <c r="F802">
        <f ca="1">表格15[[#This Row],[生產
數量]]</f>
        <v>0</v>
      </c>
      <c r="G802">
        <f ca="1">表格15[[#This Row],[板材
色號]]</f>
        <v>0</v>
      </c>
      <c r="H802" t="str">
        <f ca="1">表格15[[#This Row],[板材
名稱]]</f>
        <v/>
      </c>
      <c r="I802" s="410">
        <f ca="1">表格15[[#This Row],[板材
才數]]</f>
        <v>0</v>
      </c>
    </row>
    <row r="803" spans="1:9" x14ac:dyDescent="0.25">
      <c r="A803">
        <f>表格15[[#This Row],[專案編號]]</f>
        <v>27022</v>
      </c>
      <c r="B803">
        <f ca="1">表格15[[#This Row],[產品名稱]]</f>
        <v>0</v>
      </c>
      <c r="C803">
        <f ca="1">表格15[[#This Row],[長]]</f>
        <v>0</v>
      </c>
      <c r="D803">
        <f ca="1">表格15[[#This Row],[寬]]</f>
        <v>0</v>
      </c>
      <c r="E803">
        <f ca="1">表格15[[#This Row],[厚]]</f>
        <v>0</v>
      </c>
      <c r="F803">
        <f ca="1">表格15[[#This Row],[生產
數量]]</f>
        <v>0</v>
      </c>
      <c r="G803">
        <f ca="1">表格15[[#This Row],[板材
色號]]</f>
        <v>0</v>
      </c>
      <c r="H803" t="str">
        <f ca="1">表格15[[#This Row],[板材
名稱]]</f>
        <v/>
      </c>
      <c r="I803" s="410">
        <f ca="1">表格15[[#This Row],[板材
才數]]</f>
        <v>0</v>
      </c>
    </row>
    <row r="804" spans="1:9" x14ac:dyDescent="0.25">
      <c r="A804">
        <f>表格15[[#This Row],[專案編號]]</f>
        <v>27023</v>
      </c>
      <c r="B804">
        <f ca="1">表格15[[#This Row],[產品名稱]]</f>
        <v>0</v>
      </c>
      <c r="C804">
        <f ca="1">表格15[[#This Row],[長]]</f>
        <v>0</v>
      </c>
      <c r="D804">
        <f ca="1">表格15[[#This Row],[寬]]</f>
        <v>0</v>
      </c>
      <c r="E804">
        <f ca="1">表格15[[#This Row],[厚]]</f>
        <v>0</v>
      </c>
      <c r="F804">
        <f ca="1">表格15[[#This Row],[生產
數量]]</f>
        <v>0</v>
      </c>
      <c r="G804">
        <f ca="1">表格15[[#This Row],[板材
色號]]</f>
        <v>0</v>
      </c>
      <c r="H804" t="str">
        <f ca="1">表格15[[#This Row],[板材
名稱]]</f>
        <v/>
      </c>
      <c r="I804" s="410">
        <f ca="1">表格15[[#This Row],[板材
才數]]</f>
        <v>0</v>
      </c>
    </row>
    <row r="805" spans="1:9" x14ac:dyDescent="0.25">
      <c r="A805">
        <f>表格15[[#This Row],[專案編號]]</f>
        <v>27024</v>
      </c>
      <c r="B805">
        <f ca="1">表格15[[#This Row],[產品名稱]]</f>
        <v>0</v>
      </c>
      <c r="C805">
        <f ca="1">表格15[[#This Row],[長]]</f>
        <v>0</v>
      </c>
      <c r="D805">
        <f ca="1">表格15[[#This Row],[寬]]</f>
        <v>0</v>
      </c>
      <c r="E805">
        <f ca="1">表格15[[#This Row],[厚]]</f>
        <v>0</v>
      </c>
      <c r="F805">
        <f ca="1">表格15[[#This Row],[生產
數量]]</f>
        <v>0</v>
      </c>
      <c r="G805">
        <f ca="1">表格15[[#This Row],[板材
色號]]</f>
        <v>0</v>
      </c>
      <c r="H805" t="str">
        <f ca="1">表格15[[#This Row],[板材
名稱]]</f>
        <v/>
      </c>
      <c r="I805" s="410">
        <f ca="1">表格15[[#This Row],[板材
才數]]</f>
        <v>0</v>
      </c>
    </row>
    <row r="806" spans="1:9" x14ac:dyDescent="0.25">
      <c r="A806">
        <f>表格15[[#This Row],[專案編號]]</f>
        <v>27025</v>
      </c>
      <c r="B806">
        <f ca="1">表格15[[#This Row],[產品名稱]]</f>
        <v>0</v>
      </c>
      <c r="C806">
        <f ca="1">表格15[[#This Row],[長]]</f>
        <v>0</v>
      </c>
      <c r="D806">
        <f ca="1">表格15[[#This Row],[寬]]</f>
        <v>0</v>
      </c>
      <c r="E806">
        <f ca="1">表格15[[#This Row],[厚]]</f>
        <v>0</v>
      </c>
      <c r="F806">
        <f ca="1">表格15[[#This Row],[生產
數量]]</f>
        <v>0</v>
      </c>
      <c r="G806">
        <f ca="1">表格15[[#This Row],[板材
色號]]</f>
        <v>0</v>
      </c>
      <c r="H806" t="str">
        <f ca="1">表格15[[#This Row],[板材
名稱]]</f>
        <v/>
      </c>
      <c r="I806" s="410">
        <f ca="1">表格15[[#This Row],[板材
才數]]</f>
        <v>0</v>
      </c>
    </row>
    <row r="807" spans="1:9" x14ac:dyDescent="0.25">
      <c r="A807">
        <f>表格15[[#This Row],[專案編號]]</f>
        <v>27026</v>
      </c>
      <c r="B807">
        <f ca="1">表格15[[#This Row],[產品名稱]]</f>
        <v>0</v>
      </c>
      <c r="C807">
        <f ca="1">表格15[[#This Row],[長]]</f>
        <v>0</v>
      </c>
      <c r="D807">
        <f ca="1">表格15[[#This Row],[寬]]</f>
        <v>0</v>
      </c>
      <c r="E807">
        <f ca="1">表格15[[#This Row],[厚]]</f>
        <v>0</v>
      </c>
      <c r="F807">
        <f ca="1">表格15[[#This Row],[生產
數量]]</f>
        <v>0</v>
      </c>
      <c r="G807">
        <f ca="1">表格15[[#This Row],[板材
色號]]</f>
        <v>0</v>
      </c>
      <c r="H807" t="str">
        <f ca="1">表格15[[#This Row],[板材
名稱]]</f>
        <v/>
      </c>
      <c r="I807" s="410">
        <f ca="1">表格15[[#This Row],[板材
才數]]</f>
        <v>0</v>
      </c>
    </row>
    <row r="808" spans="1:9" x14ac:dyDescent="0.25">
      <c r="A808">
        <f>表格15[[#This Row],[專案編號]]</f>
        <v>27027</v>
      </c>
      <c r="B808">
        <f ca="1">表格15[[#This Row],[產品名稱]]</f>
        <v>0</v>
      </c>
      <c r="C808">
        <f ca="1">表格15[[#This Row],[長]]</f>
        <v>0</v>
      </c>
      <c r="D808">
        <f ca="1">表格15[[#This Row],[寬]]</f>
        <v>0</v>
      </c>
      <c r="E808">
        <f ca="1">表格15[[#This Row],[厚]]</f>
        <v>0</v>
      </c>
      <c r="F808">
        <f ca="1">表格15[[#This Row],[生產
數量]]</f>
        <v>0</v>
      </c>
      <c r="G808">
        <f ca="1">表格15[[#This Row],[板材
色號]]</f>
        <v>0</v>
      </c>
      <c r="H808" t="str">
        <f ca="1">表格15[[#This Row],[板材
名稱]]</f>
        <v/>
      </c>
      <c r="I808" s="410">
        <f ca="1">表格15[[#This Row],[板材
才數]]</f>
        <v>0</v>
      </c>
    </row>
    <row r="809" spans="1:9" x14ac:dyDescent="0.25">
      <c r="A809">
        <f>表格15[[#This Row],[專案編號]]</f>
        <v>27028</v>
      </c>
      <c r="B809">
        <f ca="1">表格15[[#This Row],[產品名稱]]</f>
        <v>0</v>
      </c>
      <c r="C809">
        <f ca="1">表格15[[#This Row],[長]]</f>
        <v>0</v>
      </c>
      <c r="D809">
        <f ca="1">表格15[[#This Row],[寬]]</f>
        <v>0</v>
      </c>
      <c r="E809">
        <f ca="1">表格15[[#This Row],[厚]]</f>
        <v>0</v>
      </c>
      <c r="F809">
        <f ca="1">表格15[[#This Row],[生產
數量]]</f>
        <v>0</v>
      </c>
      <c r="G809">
        <f ca="1">表格15[[#This Row],[板材
色號]]</f>
        <v>0</v>
      </c>
      <c r="H809" t="str">
        <f ca="1">表格15[[#This Row],[板材
名稱]]</f>
        <v/>
      </c>
      <c r="I809" s="410">
        <f ca="1">表格15[[#This Row],[板材
才數]]</f>
        <v>0</v>
      </c>
    </row>
    <row r="810" spans="1:9" x14ac:dyDescent="0.25">
      <c r="A810">
        <f>表格15[[#This Row],[專案編號]]</f>
        <v>27029</v>
      </c>
      <c r="B810">
        <f ca="1">表格15[[#This Row],[產品名稱]]</f>
        <v>0</v>
      </c>
      <c r="C810">
        <f ca="1">表格15[[#This Row],[長]]</f>
        <v>0</v>
      </c>
      <c r="D810">
        <f ca="1">表格15[[#This Row],[寬]]</f>
        <v>0</v>
      </c>
      <c r="E810">
        <f ca="1">表格15[[#This Row],[厚]]</f>
        <v>0</v>
      </c>
      <c r="F810">
        <f ca="1">表格15[[#This Row],[生產
數量]]</f>
        <v>0</v>
      </c>
      <c r="G810">
        <f ca="1">表格15[[#This Row],[板材
色號]]</f>
        <v>0</v>
      </c>
      <c r="H810" t="str">
        <f ca="1">表格15[[#This Row],[板材
名稱]]</f>
        <v/>
      </c>
      <c r="I810" s="410">
        <f ca="1">表格15[[#This Row],[板材
才數]]</f>
        <v>0</v>
      </c>
    </row>
    <row r="811" spans="1:9" x14ac:dyDescent="0.25">
      <c r="A811">
        <f>表格15[[#This Row],[專案編號]]</f>
        <v>27030</v>
      </c>
      <c r="B811">
        <f ca="1">表格15[[#This Row],[產品名稱]]</f>
        <v>0</v>
      </c>
      <c r="C811">
        <f ca="1">表格15[[#This Row],[長]]</f>
        <v>0</v>
      </c>
      <c r="D811">
        <f ca="1">表格15[[#This Row],[寬]]</f>
        <v>0</v>
      </c>
      <c r="E811">
        <f ca="1">表格15[[#This Row],[厚]]</f>
        <v>0</v>
      </c>
      <c r="F811">
        <f ca="1">表格15[[#This Row],[生產
數量]]</f>
        <v>0</v>
      </c>
      <c r="G811">
        <f ca="1">表格15[[#This Row],[板材
色號]]</f>
        <v>0</v>
      </c>
      <c r="H811" t="str">
        <f ca="1">表格15[[#This Row],[板材
名稱]]</f>
        <v/>
      </c>
      <c r="I811" s="410">
        <f ca="1">表格15[[#This Row],[板材
才數]]</f>
        <v>0</v>
      </c>
    </row>
    <row r="812" spans="1:9" x14ac:dyDescent="0.25">
      <c r="A812">
        <f>表格15[[#This Row],[專案編號]]</f>
        <v>28001</v>
      </c>
      <c r="B812" t="str">
        <f ca="1">表格15[[#This Row],[產品名稱]]</f>
        <v>頂板</v>
      </c>
      <c r="C812">
        <f ca="1">表格15[[#This Row],[長]]</f>
        <v>-36</v>
      </c>
      <c r="D812">
        <f ca="1">表格15[[#This Row],[寬]]</f>
        <v>0</v>
      </c>
      <c r="E812">
        <f ca="1">表格15[[#This Row],[厚]]</f>
        <v>18</v>
      </c>
      <c r="F812">
        <f ca="1">表格15[[#This Row],[生產
數量]]</f>
        <v>0</v>
      </c>
      <c r="G812">
        <f ca="1">表格15[[#This Row],[板材
色號]]</f>
        <v>0</v>
      </c>
      <c r="H812" t="str">
        <f ca="1">表格15[[#This Row],[板材
名稱]]</f>
        <v/>
      </c>
      <c r="I812" s="410">
        <f ca="1">表格15[[#This Row],[板材
才數]]</f>
        <v>0</v>
      </c>
    </row>
    <row r="813" spans="1:9" x14ac:dyDescent="0.25">
      <c r="A813">
        <f>表格15[[#This Row],[專案編號]]</f>
        <v>28002</v>
      </c>
      <c r="B813" t="str">
        <f ca="1">表格15[[#This Row],[產品名稱]]</f>
        <v>底板</v>
      </c>
      <c r="C813">
        <f ca="1">表格15[[#This Row],[長]]</f>
        <v>-36</v>
      </c>
      <c r="D813">
        <f ca="1">表格15[[#This Row],[寬]]</f>
        <v>0</v>
      </c>
      <c r="E813">
        <f ca="1">表格15[[#This Row],[厚]]</f>
        <v>18</v>
      </c>
      <c r="F813">
        <f ca="1">表格15[[#This Row],[生產
數量]]</f>
        <v>0</v>
      </c>
      <c r="G813">
        <f ca="1">表格15[[#This Row],[板材
色號]]</f>
        <v>0</v>
      </c>
      <c r="H813" t="str">
        <f ca="1">表格15[[#This Row],[板材
名稱]]</f>
        <v/>
      </c>
      <c r="I813" s="410">
        <f ca="1">表格15[[#This Row],[板材
才數]]</f>
        <v>0</v>
      </c>
    </row>
    <row r="814" spans="1:9" x14ac:dyDescent="0.25">
      <c r="A814">
        <f>表格15[[#This Row],[專案編號]]</f>
        <v>28003</v>
      </c>
      <c r="B814" t="str">
        <f ca="1">表格15[[#This Row],[產品名稱]]</f>
        <v>左側板</v>
      </c>
      <c r="C814">
        <f ca="1">表格15[[#This Row],[長]]</f>
        <v>0</v>
      </c>
      <c r="D814">
        <f ca="1">表格15[[#This Row],[寬]]</f>
        <v>0</v>
      </c>
      <c r="E814">
        <f ca="1">表格15[[#This Row],[厚]]</f>
        <v>18</v>
      </c>
      <c r="F814">
        <f ca="1">表格15[[#This Row],[生產
數量]]</f>
        <v>0</v>
      </c>
      <c r="G814">
        <f ca="1">表格15[[#This Row],[板材
色號]]</f>
        <v>0</v>
      </c>
      <c r="H814" t="str">
        <f ca="1">表格15[[#This Row],[板材
名稱]]</f>
        <v/>
      </c>
      <c r="I814" s="410">
        <f ca="1">表格15[[#This Row],[板材
才數]]</f>
        <v>0</v>
      </c>
    </row>
    <row r="815" spans="1:9" x14ac:dyDescent="0.25">
      <c r="A815">
        <f>表格15[[#This Row],[專案編號]]</f>
        <v>28004</v>
      </c>
      <c r="B815" t="str">
        <f ca="1">表格15[[#This Row],[產品名稱]]</f>
        <v>右側板</v>
      </c>
      <c r="C815">
        <f ca="1">表格15[[#This Row],[長]]</f>
        <v>0</v>
      </c>
      <c r="D815">
        <f ca="1">表格15[[#This Row],[寬]]</f>
        <v>0</v>
      </c>
      <c r="E815">
        <f ca="1">表格15[[#This Row],[厚]]</f>
        <v>18</v>
      </c>
      <c r="F815">
        <f ca="1">表格15[[#This Row],[生產
數量]]</f>
        <v>0</v>
      </c>
      <c r="G815">
        <f ca="1">表格15[[#This Row],[板材
色號]]</f>
        <v>0</v>
      </c>
      <c r="H815" t="str">
        <f ca="1">表格15[[#This Row],[板材
名稱]]</f>
        <v/>
      </c>
      <c r="I815" s="410">
        <f ca="1">表格15[[#This Row],[板材
才數]]</f>
        <v>0</v>
      </c>
    </row>
    <row r="816" spans="1:9" x14ac:dyDescent="0.25">
      <c r="A816">
        <f>表格15[[#This Row],[專案編號]]</f>
        <v>28005</v>
      </c>
      <c r="B816" t="str">
        <f ca="1">表格15[[#This Row],[產品名稱]]</f>
        <v>背板</v>
      </c>
      <c r="C816">
        <f ca="1">表格15[[#This Row],[長]]</f>
        <v>-22</v>
      </c>
      <c r="D816">
        <f ca="1">表格15[[#This Row],[寬]]</f>
        <v>-22</v>
      </c>
      <c r="E816">
        <f ca="1">表格15[[#This Row],[厚]]</f>
        <v>4</v>
      </c>
      <c r="F816">
        <f ca="1">表格15[[#This Row],[生產
數量]]</f>
        <v>0</v>
      </c>
      <c r="G816">
        <f ca="1">表格15[[#This Row],[板材
色號]]</f>
        <v>0</v>
      </c>
      <c r="H816" t="str">
        <f ca="1">表格15[[#This Row],[板材
名稱]]</f>
        <v/>
      </c>
      <c r="I816" s="410">
        <f ca="1">表格15[[#This Row],[板材
才數]]</f>
        <v>0</v>
      </c>
    </row>
    <row r="817" spans="1:9" x14ac:dyDescent="0.25">
      <c r="A817">
        <f>表格15[[#This Row],[專案編號]]</f>
        <v>28006</v>
      </c>
      <c r="B817" t="str">
        <f ca="1">表格15[[#This Row],[產品名稱]]</f>
        <v>背拉桿</v>
      </c>
      <c r="C817">
        <f ca="1">表格15[[#This Row],[長]]</f>
        <v>-36</v>
      </c>
      <c r="D817">
        <f ca="1">表格15[[#This Row],[寬]]</f>
        <v>120</v>
      </c>
      <c r="E817">
        <f ca="1">表格15[[#This Row],[厚]]</f>
        <v>18</v>
      </c>
      <c r="F817">
        <f ca="1">表格15[[#This Row],[生產
數量]]</f>
        <v>0</v>
      </c>
      <c r="G817">
        <f ca="1">表格15[[#This Row],[板材
色號]]</f>
        <v>0</v>
      </c>
      <c r="H817" t="str">
        <f ca="1">表格15[[#This Row],[板材
名稱]]</f>
        <v/>
      </c>
      <c r="I817" s="410">
        <f ca="1">表格15[[#This Row],[板材
才數]]</f>
        <v>0</v>
      </c>
    </row>
    <row r="818" spans="1:9" x14ac:dyDescent="0.25">
      <c r="A818">
        <f>表格15[[#This Row],[專案編號]]</f>
        <v>28007</v>
      </c>
      <c r="B818" t="str">
        <f ca="1">表格15[[#This Row],[產品名稱]]</f>
        <v>中立板</v>
      </c>
      <c r="C818">
        <f ca="1">表格15[[#This Row],[長]]</f>
        <v>-36</v>
      </c>
      <c r="D818">
        <f ca="1">表格15[[#This Row],[寬]]</f>
        <v>-22</v>
      </c>
      <c r="E818">
        <f ca="1">表格15[[#This Row],[厚]]</f>
        <v>18</v>
      </c>
      <c r="F818">
        <f ca="1">表格15[[#This Row],[生產
數量]]</f>
        <v>0</v>
      </c>
      <c r="G818">
        <f ca="1">表格15[[#This Row],[板材
色號]]</f>
        <v>0</v>
      </c>
      <c r="H818" t="str">
        <f ca="1">表格15[[#This Row],[板材
名稱]]</f>
        <v/>
      </c>
      <c r="I818" s="410">
        <f ca="1">表格15[[#This Row],[板材
才數]]</f>
        <v>0</v>
      </c>
    </row>
    <row r="819" spans="1:9" x14ac:dyDescent="0.25">
      <c r="A819">
        <f>表格15[[#This Row],[專案編號]]</f>
        <v>28008</v>
      </c>
      <c r="B819" t="str">
        <f ca="1">表格15[[#This Row],[產品名稱]]</f>
        <v>活隔</v>
      </c>
      <c r="C819">
        <f ca="1">表格15[[#This Row],[長]]</f>
        <v>0</v>
      </c>
      <c r="D819">
        <f ca="1">表格15[[#This Row],[寬]]</f>
        <v>-32</v>
      </c>
      <c r="E819">
        <f ca="1">表格15[[#This Row],[厚]]</f>
        <v>18</v>
      </c>
      <c r="F819">
        <f ca="1">表格15[[#This Row],[生產
數量]]</f>
        <v>0</v>
      </c>
      <c r="G819">
        <f ca="1">表格15[[#This Row],[板材
色號]]</f>
        <v>0</v>
      </c>
      <c r="H819" t="str">
        <f ca="1">表格15[[#This Row],[板材
名稱]]</f>
        <v/>
      </c>
      <c r="I819" s="410">
        <f ca="1">表格15[[#This Row],[板材
才數]]</f>
        <v>0</v>
      </c>
    </row>
    <row r="820" spans="1:9" x14ac:dyDescent="0.25">
      <c r="A820">
        <f>表格15[[#This Row],[專案編號]]</f>
        <v>28009</v>
      </c>
      <c r="B820" t="str">
        <f ca="1">表格15[[#This Row],[產品名稱]]</f>
        <v>固隔</v>
      </c>
      <c r="C820">
        <f ca="1">表格15[[#This Row],[長]]</f>
        <v>0</v>
      </c>
      <c r="D820">
        <f ca="1">表格15[[#This Row],[寬]]</f>
        <v>-22</v>
      </c>
      <c r="E820">
        <f ca="1">表格15[[#This Row],[厚]]</f>
        <v>18</v>
      </c>
      <c r="F820">
        <f ca="1">表格15[[#This Row],[生產
數量]]</f>
        <v>0</v>
      </c>
      <c r="G820">
        <f ca="1">表格15[[#This Row],[板材
色號]]</f>
        <v>0</v>
      </c>
      <c r="H820" t="str">
        <f ca="1">表格15[[#This Row],[板材
名稱]]</f>
        <v/>
      </c>
      <c r="I820" s="410">
        <f ca="1">表格15[[#This Row],[板材
才數]]</f>
        <v>0</v>
      </c>
    </row>
    <row r="821" spans="1:9" x14ac:dyDescent="0.25">
      <c r="A821">
        <f>表格15[[#This Row],[專案編號]]</f>
        <v>28010</v>
      </c>
      <c r="B821" t="str">
        <f ca="1">表格15[[#This Row],[產品名稱]]</f>
        <v>左門板</v>
      </c>
      <c r="C821">
        <f ca="1">表格15[[#This Row],[長]]</f>
        <v>0</v>
      </c>
      <c r="D821">
        <f ca="1">表格15[[#This Row],[寬]]</f>
        <v>-4</v>
      </c>
      <c r="E821">
        <f ca="1">表格15[[#This Row],[厚]]</f>
        <v>18</v>
      </c>
      <c r="F821">
        <f ca="1">表格15[[#This Row],[生產
數量]]</f>
        <v>0</v>
      </c>
      <c r="G821">
        <f ca="1">表格15[[#This Row],[板材
色號]]</f>
        <v>0</v>
      </c>
      <c r="H821" t="str">
        <f ca="1">表格15[[#This Row],[板材
名稱]]</f>
        <v/>
      </c>
      <c r="I821" s="410">
        <f ca="1">表格15[[#This Row],[板材
才數]]</f>
        <v>0</v>
      </c>
    </row>
    <row r="822" spans="1:9" x14ac:dyDescent="0.25">
      <c r="A822">
        <f>表格15[[#This Row],[專案編號]]</f>
        <v>28011</v>
      </c>
      <c r="B822" t="str">
        <f ca="1">表格15[[#This Row],[產品名稱]]</f>
        <v>右門板</v>
      </c>
      <c r="C822">
        <f ca="1">表格15[[#This Row],[長]]</f>
        <v>0</v>
      </c>
      <c r="D822">
        <f ca="1">表格15[[#This Row],[寬]]</f>
        <v>-4</v>
      </c>
      <c r="E822">
        <f ca="1">表格15[[#This Row],[厚]]</f>
        <v>18</v>
      </c>
      <c r="F822">
        <f ca="1">表格15[[#This Row],[生產
數量]]</f>
        <v>0</v>
      </c>
      <c r="G822">
        <f ca="1">表格15[[#This Row],[板材
色號]]</f>
        <v>0</v>
      </c>
      <c r="H822">
        <f ca="1">表格15[[#This Row],[板材
名稱]]</f>
        <v>0</v>
      </c>
      <c r="I822" s="410">
        <f ca="1">表格15[[#This Row],[板材
才數]]</f>
        <v>0</v>
      </c>
    </row>
    <row r="823" spans="1:9" x14ac:dyDescent="0.25">
      <c r="A823">
        <f>表格15[[#This Row],[專案編號]]</f>
        <v>28012</v>
      </c>
      <c r="B823">
        <f ca="1">表格15[[#This Row],[產品名稱]]</f>
        <v>0</v>
      </c>
      <c r="C823">
        <f ca="1">表格15[[#This Row],[長]]</f>
        <v>0</v>
      </c>
      <c r="D823">
        <f ca="1">表格15[[#This Row],[寬]]</f>
        <v>0</v>
      </c>
      <c r="E823">
        <f ca="1">表格15[[#This Row],[厚]]</f>
        <v>0</v>
      </c>
      <c r="F823">
        <f ca="1">表格15[[#This Row],[生產
數量]]</f>
        <v>0</v>
      </c>
      <c r="G823">
        <f ca="1">表格15[[#This Row],[板材
色號]]</f>
        <v>0</v>
      </c>
      <c r="H823">
        <f ca="1">表格15[[#This Row],[板材
名稱]]</f>
        <v>0</v>
      </c>
      <c r="I823" s="410">
        <f ca="1">表格15[[#This Row],[板材
才數]]</f>
        <v>0</v>
      </c>
    </row>
    <row r="824" spans="1:9" x14ac:dyDescent="0.25">
      <c r="A824">
        <f>表格15[[#This Row],[專案編號]]</f>
        <v>28013</v>
      </c>
      <c r="B824">
        <f ca="1">表格15[[#This Row],[產品名稱]]</f>
        <v>0</v>
      </c>
      <c r="C824">
        <f ca="1">表格15[[#This Row],[長]]</f>
        <v>0</v>
      </c>
      <c r="D824">
        <f ca="1">表格15[[#This Row],[寬]]</f>
        <v>0</v>
      </c>
      <c r="E824">
        <f ca="1">表格15[[#This Row],[厚]]</f>
        <v>0</v>
      </c>
      <c r="F824">
        <f ca="1">表格15[[#This Row],[生產
數量]]</f>
        <v>0</v>
      </c>
      <c r="G824">
        <f ca="1">表格15[[#This Row],[板材
色號]]</f>
        <v>0</v>
      </c>
      <c r="H824">
        <f ca="1">表格15[[#This Row],[板材
名稱]]</f>
        <v>0</v>
      </c>
      <c r="I824" s="410">
        <f ca="1">表格15[[#This Row],[板材
才數]]</f>
        <v>0</v>
      </c>
    </row>
    <row r="825" spans="1:9" x14ac:dyDescent="0.25">
      <c r="A825">
        <f>表格15[[#This Row],[專案編號]]</f>
        <v>28014</v>
      </c>
      <c r="B825">
        <f ca="1">表格15[[#This Row],[產品名稱]]</f>
        <v>0</v>
      </c>
      <c r="C825">
        <f ca="1">表格15[[#This Row],[長]]</f>
        <v>0</v>
      </c>
      <c r="D825">
        <f ca="1">表格15[[#This Row],[寬]]</f>
        <v>0</v>
      </c>
      <c r="E825">
        <f ca="1">表格15[[#This Row],[厚]]</f>
        <v>0</v>
      </c>
      <c r="F825">
        <f ca="1">表格15[[#This Row],[生產
數量]]</f>
        <v>0</v>
      </c>
      <c r="G825">
        <f ca="1">表格15[[#This Row],[板材
色號]]</f>
        <v>0</v>
      </c>
      <c r="H825">
        <f ca="1">表格15[[#This Row],[板材
名稱]]</f>
        <v>0</v>
      </c>
      <c r="I825" s="410">
        <f ca="1">表格15[[#This Row],[板材
才數]]</f>
        <v>0</v>
      </c>
    </row>
    <row r="826" spans="1:9" x14ac:dyDescent="0.25">
      <c r="A826">
        <f>表格15[[#This Row],[專案編號]]</f>
        <v>28015</v>
      </c>
      <c r="B826">
        <f ca="1">表格15[[#This Row],[產品名稱]]</f>
        <v>0</v>
      </c>
      <c r="C826">
        <f ca="1">表格15[[#This Row],[長]]</f>
        <v>0</v>
      </c>
      <c r="D826">
        <f ca="1">表格15[[#This Row],[寬]]</f>
        <v>0</v>
      </c>
      <c r="E826">
        <f ca="1">表格15[[#This Row],[厚]]</f>
        <v>0</v>
      </c>
      <c r="F826">
        <f ca="1">表格15[[#This Row],[生產
數量]]</f>
        <v>0</v>
      </c>
      <c r="G826">
        <f ca="1">表格15[[#This Row],[板材
色號]]</f>
        <v>0</v>
      </c>
      <c r="H826">
        <f ca="1">表格15[[#This Row],[板材
名稱]]</f>
        <v>0</v>
      </c>
      <c r="I826" s="410">
        <f ca="1">表格15[[#This Row],[板材
才數]]</f>
        <v>0</v>
      </c>
    </row>
    <row r="827" spans="1:9" x14ac:dyDescent="0.25">
      <c r="A827">
        <f>表格15[[#This Row],[專案編號]]</f>
        <v>28016</v>
      </c>
      <c r="B827">
        <f ca="1">表格15[[#This Row],[產品名稱]]</f>
        <v>0</v>
      </c>
      <c r="C827">
        <f ca="1">表格15[[#This Row],[長]]</f>
        <v>0</v>
      </c>
      <c r="D827">
        <f ca="1">表格15[[#This Row],[寬]]</f>
        <v>0</v>
      </c>
      <c r="E827">
        <f ca="1">表格15[[#This Row],[厚]]</f>
        <v>0</v>
      </c>
      <c r="F827">
        <f ca="1">表格15[[#This Row],[生產
數量]]</f>
        <v>0</v>
      </c>
      <c r="G827">
        <f ca="1">表格15[[#This Row],[板材
色號]]</f>
        <v>0</v>
      </c>
      <c r="H827">
        <f ca="1">表格15[[#This Row],[板材
名稱]]</f>
        <v>0</v>
      </c>
      <c r="I827" s="410">
        <f ca="1">表格15[[#This Row],[板材
才數]]</f>
        <v>0</v>
      </c>
    </row>
    <row r="828" spans="1:9" x14ac:dyDescent="0.25">
      <c r="A828">
        <f>表格15[[#This Row],[專案編號]]</f>
        <v>28017</v>
      </c>
      <c r="B828">
        <f ca="1">表格15[[#This Row],[產品名稱]]</f>
        <v>0</v>
      </c>
      <c r="C828">
        <f ca="1">表格15[[#This Row],[長]]</f>
        <v>0</v>
      </c>
      <c r="D828">
        <f ca="1">表格15[[#This Row],[寬]]</f>
        <v>0</v>
      </c>
      <c r="E828">
        <f ca="1">表格15[[#This Row],[厚]]</f>
        <v>0</v>
      </c>
      <c r="F828">
        <f ca="1">表格15[[#This Row],[生產
數量]]</f>
        <v>0</v>
      </c>
      <c r="G828">
        <f ca="1">表格15[[#This Row],[板材
色號]]</f>
        <v>0</v>
      </c>
      <c r="H828">
        <f ca="1">表格15[[#This Row],[板材
名稱]]</f>
        <v>0</v>
      </c>
      <c r="I828" s="410">
        <f ca="1">表格15[[#This Row],[板材
才數]]</f>
        <v>0</v>
      </c>
    </row>
    <row r="829" spans="1:9" x14ac:dyDescent="0.25">
      <c r="A829">
        <f>表格15[[#This Row],[專案編號]]</f>
        <v>28018</v>
      </c>
      <c r="B829">
        <f ca="1">表格15[[#This Row],[產品名稱]]</f>
        <v>0</v>
      </c>
      <c r="C829">
        <f ca="1">表格15[[#This Row],[長]]</f>
        <v>0</v>
      </c>
      <c r="D829">
        <f ca="1">表格15[[#This Row],[寬]]</f>
        <v>0</v>
      </c>
      <c r="E829">
        <f ca="1">表格15[[#This Row],[厚]]</f>
        <v>0</v>
      </c>
      <c r="F829">
        <f ca="1">表格15[[#This Row],[生產
數量]]</f>
        <v>0</v>
      </c>
      <c r="G829">
        <f ca="1">表格15[[#This Row],[板材
色號]]</f>
        <v>0</v>
      </c>
      <c r="H829">
        <f ca="1">表格15[[#This Row],[板材
名稱]]</f>
        <v>0</v>
      </c>
      <c r="I829" s="410">
        <f ca="1">表格15[[#This Row],[板材
才數]]</f>
        <v>0</v>
      </c>
    </row>
    <row r="830" spans="1:9" x14ac:dyDescent="0.25">
      <c r="A830">
        <f>表格15[[#This Row],[專案編號]]</f>
        <v>28019</v>
      </c>
      <c r="B830">
        <f ca="1">表格15[[#This Row],[產品名稱]]</f>
        <v>0</v>
      </c>
      <c r="C830">
        <f ca="1">表格15[[#This Row],[長]]</f>
        <v>0</v>
      </c>
      <c r="D830">
        <f ca="1">表格15[[#This Row],[寬]]</f>
        <v>0</v>
      </c>
      <c r="E830">
        <f ca="1">表格15[[#This Row],[厚]]</f>
        <v>0</v>
      </c>
      <c r="F830">
        <f ca="1">表格15[[#This Row],[生產
數量]]</f>
        <v>0</v>
      </c>
      <c r="G830">
        <f ca="1">表格15[[#This Row],[板材
色號]]</f>
        <v>0</v>
      </c>
      <c r="H830">
        <f ca="1">表格15[[#This Row],[板材
名稱]]</f>
        <v>0</v>
      </c>
      <c r="I830" s="410">
        <f ca="1">表格15[[#This Row],[板材
才數]]</f>
        <v>0</v>
      </c>
    </row>
    <row r="831" spans="1:9" x14ac:dyDescent="0.25">
      <c r="A831">
        <f>表格15[[#This Row],[專案編號]]</f>
        <v>28020</v>
      </c>
      <c r="B831">
        <f ca="1">表格15[[#This Row],[產品名稱]]</f>
        <v>0</v>
      </c>
      <c r="C831">
        <f ca="1">表格15[[#This Row],[長]]</f>
        <v>0</v>
      </c>
      <c r="D831">
        <f ca="1">表格15[[#This Row],[寬]]</f>
        <v>0</v>
      </c>
      <c r="E831">
        <f ca="1">表格15[[#This Row],[厚]]</f>
        <v>0</v>
      </c>
      <c r="F831">
        <f ca="1">表格15[[#This Row],[生產
數量]]</f>
        <v>0</v>
      </c>
      <c r="G831">
        <f ca="1">表格15[[#This Row],[板材
色號]]</f>
        <v>0</v>
      </c>
      <c r="H831" t="str">
        <f ca="1">表格15[[#This Row],[板材
名稱]]</f>
        <v/>
      </c>
      <c r="I831" s="410">
        <f ca="1">表格15[[#This Row],[板材
才數]]</f>
        <v>0</v>
      </c>
    </row>
    <row r="832" spans="1:9" x14ac:dyDescent="0.25">
      <c r="A832">
        <f>表格15[[#This Row],[專案編號]]</f>
        <v>28021</v>
      </c>
      <c r="B832">
        <f ca="1">表格15[[#This Row],[產品名稱]]</f>
        <v>0</v>
      </c>
      <c r="C832">
        <f ca="1">表格15[[#This Row],[長]]</f>
        <v>0</v>
      </c>
      <c r="D832">
        <f ca="1">表格15[[#This Row],[寬]]</f>
        <v>0</v>
      </c>
      <c r="E832">
        <f ca="1">表格15[[#This Row],[厚]]</f>
        <v>0</v>
      </c>
      <c r="F832">
        <f ca="1">表格15[[#This Row],[生產
數量]]</f>
        <v>0</v>
      </c>
      <c r="G832">
        <f ca="1">表格15[[#This Row],[板材
色號]]</f>
        <v>0</v>
      </c>
      <c r="H832" t="str">
        <f ca="1">表格15[[#This Row],[板材
名稱]]</f>
        <v/>
      </c>
      <c r="I832" s="410">
        <f ca="1">表格15[[#This Row],[板材
才數]]</f>
        <v>0</v>
      </c>
    </row>
    <row r="833" spans="1:9" x14ac:dyDescent="0.25">
      <c r="A833">
        <f>表格15[[#This Row],[專案編號]]</f>
        <v>28022</v>
      </c>
      <c r="B833">
        <f ca="1">表格15[[#This Row],[產品名稱]]</f>
        <v>0</v>
      </c>
      <c r="C833">
        <f ca="1">表格15[[#This Row],[長]]</f>
        <v>0</v>
      </c>
      <c r="D833">
        <f ca="1">表格15[[#This Row],[寬]]</f>
        <v>0</v>
      </c>
      <c r="E833">
        <f ca="1">表格15[[#This Row],[厚]]</f>
        <v>0</v>
      </c>
      <c r="F833">
        <f ca="1">表格15[[#This Row],[生產
數量]]</f>
        <v>0</v>
      </c>
      <c r="G833">
        <f ca="1">表格15[[#This Row],[板材
色號]]</f>
        <v>0</v>
      </c>
      <c r="H833" t="str">
        <f ca="1">表格15[[#This Row],[板材
名稱]]</f>
        <v/>
      </c>
      <c r="I833" s="410">
        <f ca="1">表格15[[#This Row],[板材
才數]]</f>
        <v>0</v>
      </c>
    </row>
    <row r="834" spans="1:9" x14ac:dyDescent="0.25">
      <c r="A834">
        <f>表格15[[#This Row],[專案編號]]</f>
        <v>28023</v>
      </c>
      <c r="B834">
        <f ca="1">表格15[[#This Row],[產品名稱]]</f>
        <v>0</v>
      </c>
      <c r="C834">
        <f ca="1">表格15[[#This Row],[長]]</f>
        <v>0</v>
      </c>
      <c r="D834">
        <f ca="1">表格15[[#This Row],[寬]]</f>
        <v>0</v>
      </c>
      <c r="E834">
        <f ca="1">表格15[[#This Row],[厚]]</f>
        <v>0</v>
      </c>
      <c r="F834">
        <f ca="1">表格15[[#This Row],[生產
數量]]</f>
        <v>0</v>
      </c>
      <c r="G834">
        <f ca="1">表格15[[#This Row],[板材
色號]]</f>
        <v>0</v>
      </c>
      <c r="H834" t="str">
        <f ca="1">表格15[[#This Row],[板材
名稱]]</f>
        <v/>
      </c>
      <c r="I834" s="410">
        <f ca="1">表格15[[#This Row],[板材
才數]]</f>
        <v>0</v>
      </c>
    </row>
    <row r="835" spans="1:9" x14ac:dyDescent="0.25">
      <c r="A835">
        <f>表格15[[#This Row],[專案編號]]</f>
        <v>28024</v>
      </c>
      <c r="B835">
        <f ca="1">表格15[[#This Row],[產品名稱]]</f>
        <v>0</v>
      </c>
      <c r="C835">
        <f ca="1">表格15[[#This Row],[長]]</f>
        <v>0</v>
      </c>
      <c r="D835">
        <f ca="1">表格15[[#This Row],[寬]]</f>
        <v>0</v>
      </c>
      <c r="E835">
        <f ca="1">表格15[[#This Row],[厚]]</f>
        <v>0</v>
      </c>
      <c r="F835">
        <f ca="1">表格15[[#This Row],[生產
數量]]</f>
        <v>0</v>
      </c>
      <c r="G835">
        <f ca="1">表格15[[#This Row],[板材
色號]]</f>
        <v>0</v>
      </c>
      <c r="H835" t="str">
        <f ca="1">表格15[[#This Row],[板材
名稱]]</f>
        <v/>
      </c>
      <c r="I835" s="410">
        <f ca="1">表格15[[#This Row],[板材
才數]]</f>
        <v>0</v>
      </c>
    </row>
    <row r="836" spans="1:9" x14ac:dyDescent="0.25">
      <c r="A836">
        <f>表格15[[#This Row],[專案編號]]</f>
        <v>28025</v>
      </c>
      <c r="B836">
        <f ca="1">表格15[[#This Row],[產品名稱]]</f>
        <v>0</v>
      </c>
      <c r="C836">
        <f ca="1">表格15[[#This Row],[長]]</f>
        <v>0</v>
      </c>
      <c r="D836">
        <f ca="1">表格15[[#This Row],[寬]]</f>
        <v>0</v>
      </c>
      <c r="E836">
        <f ca="1">表格15[[#This Row],[厚]]</f>
        <v>0</v>
      </c>
      <c r="F836">
        <f ca="1">表格15[[#This Row],[生產
數量]]</f>
        <v>0</v>
      </c>
      <c r="G836">
        <f ca="1">表格15[[#This Row],[板材
色號]]</f>
        <v>0</v>
      </c>
      <c r="H836" t="str">
        <f ca="1">表格15[[#This Row],[板材
名稱]]</f>
        <v/>
      </c>
      <c r="I836" s="410">
        <f ca="1">表格15[[#This Row],[板材
才數]]</f>
        <v>0</v>
      </c>
    </row>
    <row r="837" spans="1:9" x14ac:dyDescent="0.25">
      <c r="A837">
        <f>表格15[[#This Row],[專案編號]]</f>
        <v>28026</v>
      </c>
      <c r="B837">
        <f ca="1">表格15[[#This Row],[產品名稱]]</f>
        <v>0</v>
      </c>
      <c r="C837">
        <f ca="1">表格15[[#This Row],[長]]</f>
        <v>0</v>
      </c>
      <c r="D837">
        <f ca="1">表格15[[#This Row],[寬]]</f>
        <v>0</v>
      </c>
      <c r="E837">
        <f ca="1">表格15[[#This Row],[厚]]</f>
        <v>0</v>
      </c>
      <c r="F837">
        <f ca="1">表格15[[#This Row],[生產
數量]]</f>
        <v>0</v>
      </c>
      <c r="G837">
        <f ca="1">表格15[[#This Row],[板材
色號]]</f>
        <v>0</v>
      </c>
      <c r="H837" t="str">
        <f ca="1">表格15[[#This Row],[板材
名稱]]</f>
        <v/>
      </c>
      <c r="I837" s="410">
        <f ca="1">表格15[[#This Row],[板材
才數]]</f>
        <v>0</v>
      </c>
    </row>
    <row r="838" spans="1:9" x14ac:dyDescent="0.25">
      <c r="A838">
        <f>表格15[[#This Row],[專案編號]]</f>
        <v>28027</v>
      </c>
      <c r="B838">
        <f ca="1">表格15[[#This Row],[產品名稱]]</f>
        <v>0</v>
      </c>
      <c r="C838">
        <f ca="1">表格15[[#This Row],[長]]</f>
        <v>0</v>
      </c>
      <c r="D838">
        <f ca="1">表格15[[#This Row],[寬]]</f>
        <v>0</v>
      </c>
      <c r="E838">
        <f ca="1">表格15[[#This Row],[厚]]</f>
        <v>0</v>
      </c>
      <c r="F838">
        <f ca="1">表格15[[#This Row],[生產
數量]]</f>
        <v>0</v>
      </c>
      <c r="G838">
        <f ca="1">表格15[[#This Row],[板材
色號]]</f>
        <v>0</v>
      </c>
      <c r="H838" t="str">
        <f ca="1">表格15[[#This Row],[板材
名稱]]</f>
        <v/>
      </c>
      <c r="I838" s="410">
        <f ca="1">表格15[[#This Row],[板材
才數]]</f>
        <v>0</v>
      </c>
    </row>
    <row r="839" spans="1:9" x14ac:dyDescent="0.25">
      <c r="A839">
        <f>表格15[[#This Row],[專案編號]]</f>
        <v>28028</v>
      </c>
      <c r="B839">
        <f ca="1">表格15[[#This Row],[產品名稱]]</f>
        <v>0</v>
      </c>
      <c r="C839">
        <f ca="1">表格15[[#This Row],[長]]</f>
        <v>0</v>
      </c>
      <c r="D839">
        <f ca="1">表格15[[#This Row],[寬]]</f>
        <v>0</v>
      </c>
      <c r="E839">
        <f ca="1">表格15[[#This Row],[厚]]</f>
        <v>0</v>
      </c>
      <c r="F839">
        <f ca="1">表格15[[#This Row],[生產
數量]]</f>
        <v>0</v>
      </c>
      <c r="G839">
        <f ca="1">表格15[[#This Row],[板材
色號]]</f>
        <v>0</v>
      </c>
      <c r="H839" t="str">
        <f ca="1">表格15[[#This Row],[板材
名稱]]</f>
        <v/>
      </c>
      <c r="I839" s="410">
        <f ca="1">表格15[[#This Row],[板材
才數]]</f>
        <v>0</v>
      </c>
    </row>
    <row r="840" spans="1:9" x14ac:dyDescent="0.25">
      <c r="A840">
        <f>表格15[[#This Row],[專案編號]]</f>
        <v>28029</v>
      </c>
      <c r="B840">
        <f ca="1">表格15[[#This Row],[產品名稱]]</f>
        <v>0</v>
      </c>
      <c r="C840">
        <f ca="1">表格15[[#This Row],[長]]</f>
        <v>0</v>
      </c>
      <c r="D840">
        <f ca="1">表格15[[#This Row],[寬]]</f>
        <v>0</v>
      </c>
      <c r="E840">
        <f ca="1">表格15[[#This Row],[厚]]</f>
        <v>0</v>
      </c>
      <c r="F840">
        <f ca="1">表格15[[#This Row],[生產
數量]]</f>
        <v>0</v>
      </c>
      <c r="G840">
        <f ca="1">表格15[[#This Row],[板材
色號]]</f>
        <v>0</v>
      </c>
      <c r="H840" t="str">
        <f ca="1">表格15[[#This Row],[板材
名稱]]</f>
        <v/>
      </c>
      <c r="I840" s="410">
        <f ca="1">表格15[[#This Row],[板材
才數]]</f>
        <v>0</v>
      </c>
    </row>
    <row r="841" spans="1:9" x14ac:dyDescent="0.25">
      <c r="A841">
        <f>表格15[[#This Row],[專案編號]]</f>
        <v>28030</v>
      </c>
      <c r="B841">
        <f ca="1">表格15[[#This Row],[產品名稱]]</f>
        <v>0</v>
      </c>
      <c r="C841">
        <f ca="1">表格15[[#This Row],[長]]</f>
        <v>0</v>
      </c>
      <c r="D841">
        <f ca="1">表格15[[#This Row],[寬]]</f>
        <v>0</v>
      </c>
      <c r="E841">
        <f ca="1">表格15[[#This Row],[厚]]</f>
        <v>0</v>
      </c>
      <c r="F841">
        <f ca="1">表格15[[#This Row],[生產
數量]]</f>
        <v>0</v>
      </c>
      <c r="G841">
        <f ca="1">表格15[[#This Row],[板材
色號]]</f>
        <v>0</v>
      </c>
      <c r="H841" t="str">
        <f ca="1">表格15[[#This Row],[板材
名稱]]</f>
        <v/>
      </c>
      <c r="I841" s="410">
        <f ca="1">表格15[[#This Row],[板材
才數]]</f>
        <v>0</v>
      </c>
    </row>
    <row r="842" spans="1:9" x14ac:dyDescent="0.25">
      <c r="A842">
        <f>表格15[[#This Row],[專案編號]]</f>
        <v>29001</v>
      </c>
      <c r="B842" t="str">
        <f ca="1">表格15[[#This Row],[產品名稱]]</f>
        <v>頂板</v>
      </c>
      <c r="C842">
        <f ca="1">表格15[[#This Row],[長]]</f>
        <v>-36</v>
      </c>
      <c r="D842">
        <f ca="1">表格15[[#This Row],[寬]]</f>
        <v>0</v>
      </c>
      <c r="E842">
        <f ca="1">表格15[[#This Row],[厚]]</f>
        <v>18</v>
      </c>
      <c r="F842">
        <f ca="1">表格15[[#This Row],[生產
數量]]</f>
        <v>0</v>
      </c>
      <c r="G842">
        <f ca="1">表格15[[#This Row],[板材
色號]]</f>
        <v>0</v>
      </c>
      <c r="H842" t="str">
        <f ca="1">表格15[[#This Row],[板材
名稱]]</f>
        <v/>
      </c>
      <c r="I842" s="410">
        <f ca="1">表格15[[#This Row],[板材
才數]]</f>
        <v>0</v>
      </c>
    </row>
    <row r="843" spans="1:9" x14ac:dyDescent="0.25">
      <c r="A843">
        <f>表格15[[#This Row],[專案編號]]</f>
        <v>29002</v>
      </c>
      <c r="B843" t="str">
        <f ca="1">表格15[[#This Row],[產品名稱]]</f>
        <v>底板</v>
      </c>
      <c r="C843">
        <f ca="1">表格15[[#This Row],[長]]</f>
        <v>-36</v>
      </c>
      <c r="D843">
        <f ca="1">表格15[[#This Row],[寬]]</f>
        <v>0</v>
      </c>
      <c r="E843">
        <f ca="1">表格15[[#This Row],[厚]]</f>
        <v>18</v>
      </c>
      <c r="F843">
        <f ca="1">表格15[[#This Row],[生產
數量]]</f>
        <v>0</v>
      </c>
      <c r="G843">
        <f ca="1">表格15[[#This Row],[板材
色號]]</f>
        <v>0</v>
      </c>
      <c r="H843" t="str">
        <f ca="1">表格15[[#This Row],[板材
名稱]]</f>
        <v/>
      </c>
      <c r="I843" s="410">
        <f ca="1">表格15[[#This Row],[板材
才數]]</f>
        <v>0</v>
      </c>
    </row>
    <row r="844" spans="1:9" x14ac:dyDescent="0.25">
      <c r="A844">
        <f>表格15[[#This Row],[專案編號]]</f>
        <v>29003</v>
      </c>
      <c r="B844" t="str">
        <f ca="1">表格15[[#This Row],[產品名稱]]</f>
        <v>左側板</v>
      </c>
      <c r="C844">
        <f ca="1">表格15[[#This Row],[長]]</f>
        <v>0</v>
      </c>
      <c r="D844">
        <f ca="1">表格15[[#This Row],[寬]]</f>
        <v>0</v>
      </c>
      <c r="E844">
        <f ca="1">表格15[[#This Row],[厚]]</f>
        <v>18</v>
      </c>
      <c r="F844">
        <f ca="1">表格15[[#This Row],[生產
數量]]</f>
        <v>0</v>
      </c>
      <c r="G844">
        <f ca="1">表格15[[#This Row],[板材
色號]]</f>
        <v>0</v>
      </c>
      <c r="H844" t="str">
        <f ca="1">表格15[[#This Row],[板材
名稱]]</f>
        <v/>
      </c>
      <c r="I844" s="410">
        <f ca="1">表格15[[#This Row],[板材
才數]]</f>
        <v>0</v>
      </c>
    </row>
    <row r="845" spans="1:9" x14ac:dyDescent="0.25">
      <c r="A845">
        <f>表格15[[#This Row],[專案編號]]</f>
        <v>29004</v>
      </c>
      <c r="B845" t="str">
        <f ca="1">表格15[[#This Row],[產品名稱]]</f>
        <v>右側板</v>
      </c>
      <c r="C845">
        <f ca="1">表格15[[#This Row],[長]]</f>
        <v>0</v>
      </c>
      <c r="D845">
        <f ca="1">表格15[[#This Row],[寬]]</f>
        <v>0</v>
      </c>
      <c r="E845">
        <f ca="1">表格15[[#This Row],[厚]]</f>
        <v>18</v>
      </c>
      <c r="F845">
        <f ca="1">表格15[[#This Row],[生產
數量]]</f>
        <v>0</v>
      </c>
      <c r="G845">
        <f ca="1">表格15[[#This Row],[板材
色號]]</f>
        <v>0</v>
      </c>
      <c r="H845" t="str">
        <f ca="1">表格15[[#This Row],[板材
名稱]]</f>
        <v/>
      </c>
      <c r="I845" s="410">
        <f ca="1">表格15[[#This Row],[板材
才數]]</f>
        <v>0</v>
      </c>
    </row>
    <row r="846" spans="1:9" x14ac:dyDescent="0.25">
      <c r="A846">
        <f>表格15[[#This Row],[專案編號]]</f>
        <v>29005</v>
      </c>
      <c r="B846" t="str">
        <f ca="1">表格15[[#This Row],[產品名稱]]</f>
        <v>背板</v>
      </c>
      <c r="C846">
        <f ca="1">表格15[[#This Row],[長]]</f>
        <v>-22</v>
      </c>
      <c r="D846">
        <f ca="1">表格15[[#This Row],[寬]]</f>
        <v>-22</v>
      </c>
      <c r="E846">
        <f ca="1">表格15[[#This Row],[厚]]</f>
        <v>4</v>
      </c>
      <c r="F846">
        <f ca="1">表格15[[#This Row],[生產
數量]]</f>
        <v>0</v>
      </c>
      <c r="G846">
        <f ca="1">表格15[[#This Row],[板材
色號]]</f>
        <v>0</v>
      </c>
      <c r="H846" t="str">
        <f ca="1">表格15[[#This Row],[板材
名稱]]</f>
        <v/>
      </c>
      <c r="I846" s="410">
        <f ca="1">表格15[[#This Row],[板材
才數]]</f>
        <v>0</v>
      </c>
    </row>
    <row r="847" spans="1:9" x14ac:dyDescent="0.25">
      <c r="A847">
        <f>表格15[[#This Row],[專案編號]]</f>
        <v>29006</v>
      </c>
      <c r="B847" t="str">
        <f ca="1">表格15[[#This Row],[產品名稱]]</f>
        <v>背拉桿</v>
      </c>
      <c r="C847">
        <f ca="1">表格15[[#This Row],[長]]</f>
        <v>-36</v>
      </c>
      <c r="D847">
        <f ca="1">表格15[[#This Row],[寬]]</f>
        <v>120</v>
      </c>
      <c r="E847">
        <f ca="1">表格15[[#This Row],[厚]]</f>
        <v>18</v>
      </c>
      <c r="F847">
        <f ca="1">表格15[[#This Row],[生產
數量]]</f>
        <v>0</v>
      </c>
      <c r="G847">
        <f ca="1">表格15[[#This Row],[板材
色號]]</f>
        <v>0</v>
      </c>
      <c r="H847" t="str">
        <f ca="1">表格15[[#This Row],[板材
名稱]]</f>
        <v/>
      </c>
      <c r="I847" s="410">
        <f ca="1">表格15[[#This Row],[板材
才數]]</f>
        <v>0</v>
      </c>
    </row>
    <row r="848" spans="1:9" x14ac:dyDescent="0.25">
      <c r="A848">
        <f>表格15[[#This Row],[專案編號]]</f>
        <v>29007</v>
      </c>
      <c r="B848" t="str">
        <f ca="1">表格15[[#This Row],[產品名稱]]</f>
        <v>中立板</v>
      </c>
      <c r="C848">
        <f ca="1">表格15[[#This Row],[長]]</f>
        <v>-36</v>
      </c>
      <c r="D848">
        <f ca="1">表格15[[#This Row],[寬]]</f>
        <v>-22</v>
      </c>
      <c r="E848">
        <f ca="1">表格15[[#This Row],[厚]]</f>
        <v>18</v>
      </c>
      <c r="F848">
        <f ca="1">表格15[[#This Row],[生產
數量]]</f>
        <v>0</v>
      </c>
      <c r="G848">
        <f ca="1">表格15[[#This Row],[板材
色號]]</f>
        <v>0</v>
      </c>
      <c r="H848" t="str">
        <f ca="1">表格15[[#This Row],[板材
名稱]]</f>
        <v/>
      </c>
      <c r="I848" s="410">
        <f ca="1">表格15[[#This Row],[板材
才數]]</f>
        <v>0</v>
      </c>
    </row>
    <row r="849" spans="1:9" x14ac:dyDescent="0.25">
      <c r="A849">
        <f>表格15[[#This Row],[專案編號]]</f>
        <v>29008</v>
      </c>
      <c r="B849" t="str">
        <f ca="1">表格15[[#This Row],[產品名稱]]</f>
        <v>活隔</v>
      </c>
      <c r="C849">
        <f ca="1">表格15[[#This Row],[長]]</f>
        <v>0</v>
      </c>
      <c r="D849">
        <f ca="1">表格15[[#This Row],[寬]]</f>
        <v>-32</v>
      </c>
      <c r="E849">
        <f ca="1">表格15[[#This Row],[厚]]</f>
        <v>18</v>
      </c>
      <c r="F849">
        <f ca="1">表格15[[#This Row],[生產
數量]]</f>
        <v>0</v>
      </c>
      <c r="G849">
        <f ca="1">表格15[[#This Row],[板材
色號]]</f>
        <v>0</v>
      </c>
      <c r="H849" t="str">
        <f ca="1">表格15[[#This Row],[板材
名稱]]</f>
        <v/>
      </c>
      <c r="I849" s="410">
        <f ca="1">表格15[[#This Row],[板材
才數]]</f>
        <v>0</v>
      </c>
    </row>
    <row r="850" spans="1:9" x14ac:dyDescent="0.25">
      <c r="A850">
        <f>表格15[[#This Row],[專案編號]]</f>
        <v>29009</v>
      </c>
      <c r="B850" t="str">
        <f ca="1">表格15[[#This Row],[產品名稱]]</f>
        <v>固隔</v>
      </c>
      <c r="C850">
        <f ca="1">表格15[[#This Row],[長]]</f>
        <v>0</v>
      </c>
      <c r="D850">
        <f ca="1">表格15[[#This Row],[寬]]</f>
        <v>-22</v>
      </c>
      <c r="E850">
        <f ca="1">表格15[[#This Row],[厚]]</f>
        <v>18</v>
      </c>
      <c r="F850">
        <f ca="1">表格15[[#This Row],[生產
數量]]</f>
        <v>0</v>
      </c>
      <c r="G850">
        <f ca="1">表格15[[#This Row],[板材
色號]]</f>
        <v>0</v>
      </c>
      <c r="H850" t="str">
        <f ca="1">表格15[[#This Row],[板材
名稱]]</f>
        <v/>
      </c>
      <c r="I850" s="410">
        <f ca="1">表格15[[#This Row],[板材
才數]]</f>
        <v>0</v>
      </c>
    </row>
    <row r="851" spans="1:9" x14ac:dyDescent="0.25">
      <c r="A851">
        <f>表格15[[#This Row],[專案編號]]</f>
        <v>29010</v>
      </c>
      <c r="B851" t="str">
        <f ca="1">表格15[[#This Row],[產品名稱]]</f>
        <v>左門板</v>
      </c>
      <c r="C851">
        <f ca="1">表格15[[#This Row],[長]]</f>
        <v>0</v>
      </c>
      <c r="D851">
        <f ca="1">表格15[[#This Row],[寬]]</f>
        <v>-4</v>
      </c>
      <c r="E851">
        <f ca="1">表格15[[#This Row],[厚]]</f>
        <v>18</v>
      </c>
      <c r="F851">
        <f ca="1">表格15[[#This Row],[生產
數量]]</f>
        <v>0</v>
      </c>
      <c r="G851">
        <f ca="1">表格15[[#This Row],[板材
色號]]</f>
        <v>0</v>
      </c>
      <c r="H851" t="str">
        <f ca="1">表格15[[#This Row],[板材
名稱]]</f>
        <v/>
      </c>
      <c r="I851" s="410">
        <f ca="1">表格15[[#This Row],[板材
才數]]</f>
        <v>0</v>
      </c>
    </row>
    <row r="852" spans="1:9" x14ac:dyDescent="0.25">
      <c r="A852">
        <f>表格15[[#This Row],[專案編號]]</f>
        <v>29011</v>
      </c>
      <c r="B852" t="str">
        <f ca="1">表格15[[#This Row],[產品名稱]]</f>
        <v>右門板</v>
      </c>
      <c r="C852">
        <f ca="1">表格15[[#This Row],[長]]</f>
        <v>0</v>
      </c>
      <c r="D852">
        <f ca="1">表格15[[#This Row],[寬]]</f>
        <v>-4</v>
      </c>
      <c r="E852">
        <f ca="1">表格15[[#This Row],[厚]]</f>
        <v>18</v>
      </c>
      <c r="F852">
        <f ca="1">表格15[[#This Row],[生產
數量]]</f>
        <v>0</v>
      </c>
      <c r="G852">
        <f ca="1">表格15[[#This Row],[板材
色號]]</f>
        <v>0</v>
      </c>
      <c r="H852">
        <f ca="1">表格15[[#This Row],[板材
名稱]]</f>
        <v>0</v>
      </c>
      <c r="I852" s="410">
        <f ca="1">表格15[[#This Row],[板材
才數]]</f>
        <v>0</v>
      </c>
    </row>
    <row r="853" spans="1:9" x14ac:dyDescent="0.25">
      <c r="A853">
        <f>表格15[[#This Row],[專案編號]]</f>
        <v>29012</v>
      </c>
      <c r="B853">
        <f ca="1">表格15[[#This Row],[產品名稱]]</f>
        <v>0</v>
      </c>
      <c r="C853">
        <f ca="1">表格15[[#This Row],[長]]</f>
        <v>0</v>
      </c>
      <c r="D853">
        <f ca="1">表格15[[#This Row],[寬]]</f>
        <v>0</v>
      </c>
      <c r="E853">
        <f ca="1">表格15[[#This Row],[厚]]</f>
        <v>0</v>
      </c>
      <c r="F853">
        <f ca="1">表格15[[#This Row],[生產
數量]]</f>
        <v>0</v>
      </c>
      <c r="G853">
        <f ca="1">表格15[[#This Row],[板材
色號]]</f>
        <v>0</v>
      </c>
      <c r="H853">
        <f ca="1">表格15[[#This Row],[板材
名稱]]</f>
        <v>0</v>
      </c>
      <c r="I853" s="410">
        <f ca="1">表格15[[#This Row],[板材
才數]]</f>
        <v>0</v>
      </c>
    </row>
    <row r="854" spans="1:9" x14ac:dyDescent="0.25">
      <c r="A854">
        <f>表格15[[#This Row],[專案編號]]</f>
        <v>29013</v>
      </c>
      <c r="B854">
        <f ca="1">表格15[[#This Row],[產品名稱]]</f>
        <v>0</v>
      </c>
      <c r="C854">
        <f ca="1">表格15[[#This Row],[長]]</f>
        <v>0</v>
      </c>
      <c r="D854">
        <f ca="1">表格15[[#This Row],[寬]]</f>
        <v>0</v>
      </c>
      <c r="E854">
        <f ca="1">表格15[[#This Row],[厚]]</f>
        <v>0</v>
      </c>
      <c r="F854">
        <f ca="1">表格15[[#This Row],[生產
數量]]</f>
        <v>0</v>
      </c>
      <c r="G854">
        <f ca="1">表格15[[#This Row],[板材
色號]]</f>
        <v>0</v>
      </c>
      <c r="H854">
        <f ca="1">表格15[[#This Row],[板材
名稱]]</f>
        <v>0</v>
      </c>
      <c r="I854" s="410">
        <f ca="1">表格15[[#This Row],[板材
才數]]</f>
        <v>0</v>
      </c>
    </row>
    <row r="855" spans="1:9" x14ac:dyDescent="0.25">
      <c r="A855">
        <f>表格15[[#This Row],[專案編號]]</f>
        <v>29014</v>
      </c>
      <c r="B855">
        <f ca="1">表格15[[#This Row],[產品名稱]]</f>
        <v>0</v>
      </c>
      <c r="C855">
        <f ca="1">表格15[[#This Row],[長]]</f>
        <v>0</v>
      </c>
      <c r="D855">
        <f ca="1">表格15[[#This Row],[寬]]</f>
        <v>0</v>
      </c>
      <c r="E855">
        <f ca="1">表格15[[#This Row],[厚]]</f>
        <v>0</v>
      </c>
      <c r="F855">
        <f ca="1">表格15[[#This Row],[生產
數量]]</f>
        <v>0</v>
      </c>
      <c r="G855">
        <f ca="1">表格15[[#This Row],[板材
色號]]</f>
        <v>0</v>
      </c>
      <c r="H855">
        <f ca="1">表格15[[#This Row],[板材
名稱]]</f>
        <v>0</v>
      </c>
      <c r="I855" s="410">
        <f ca="1">表格15[[#This Row],[板材
才數]]</f>
        <v>0</v>
      </c>
    </row>
    <row r="856" spans="1:9" x14ac:dyDescent="0.25">
      <c r="A856">
        <f>表格15[[#This Row],[專案編號]]</f>
        <v>29015</v>
      </c>
      <c r="B856">
        <f ca="1">表格15[[#This Row],[產品名稱]]</f>
        <v>0</v>
      </c>
      <c r="C856">
        <f ca="1">表格15[[#This Row],[長]]</f>
        <v>0</v>
      </c>
      <c r="D856">
        <f ca="1">表格15[[#This Row],[寬]]</f>
        <v>0</v>
      </c>
      <c r="E856">
        <f ca="1">表格15[[#This Row],[厚]]</f>
        <v>0</v>
      </c>
      <c r="F856">
        <f ca="1">表格15[[#This Row],[生產
數量]]</f>
        <v>0</v>
      </c>
      <c r="G856">
        <f ca="1">表格15[[#This Row],[板材
色號]]</f>
        <v>0</v>
      </c>
      <c r="H856">
        <f ca="1">表格15[[#This Row],[板材
名稱]]</f>
        <v>0</v>
      </c>
      <c r="I856" s="410">
        <f ca="1">表格15[[#This Row],[板材
才數]]</f>
        <v>0</v>
      </c>
    </row>
    <row r="857" spans="1:9" x14ac:dyDescent="0.25">
      <c r="A857">
        <f>表格15[[#This Row],[專案編號]]</f>
        <v>29016</v>
      </c>
      <c r="B857">
        <f ca="1">表格15[[#This Row],[產品名稱]]</f>
        <v>0</v>
      </c>
      <c r="C857">
        <f ca="1">表格15[[#This Row],[長]]</f>
        <v>0</v>
      </c>
      <c r="D857">
        <f ca="1">表格15[[#This Row],[寬]]</f>
        <v>0</v>
      </c>
      <c r="E857">
        <f ca="1">表格15[[#This Row],[厚]]</f>
        <v>0</v>
      </c>
      <c r="F857">
        <f ca="1">表格15[[#This Row],[生產
數量]]</f>
        <v>0</v>
      </c>
      <c r="G857">
        <f ca="1">表格15[[#This Row],[板材
色號]]</f>
        <v>0</v>
      </c>
      <c r="H857">
        <f ca="1">表格15[[#This Row],[板材
名稱]]</f>
        <v>0</v>
      </c>
      <c r="I857" s="410">
        <f ca="1">表格15[[#This Row],[板材
才數]]</f>
        <v>0</v>
      </c>
    </row>
    <row r="858" spans="1:9" x14ac:dyDescent="0.25">
      <c r="A858">
        <f>表格15[[#This Row],[專案編號]]</f>
        <v>29017</v>
      </c>
      <c r="B858">
        <f ca="1">表格15[[#This Row],[產品名稱]]</f>
        <v>0</v>
      </c>
      <c r="C858">
        <f ca="1">表格15[[#This Row],[長]]</f>
        <v>0</v>
      </c>
      <c r="D858">
        <f ca="1">表格15[[#This Row],[寬]]</f>
        <v>0</v>
      </c>
      <c r="E858">
        <f ca="1">表格15[[#This Row],[厚]]</f>
        <v>0</v>
      </c>
      <c r="F858">
        <f ca="1">表格15[[#This Row],[生產
數量]]</f>
        <v>0</v>
      </c>
      <c r="G858">
        <f ca="1">表格15[[#This Row],[板材
色號]]</f>
        <v>0</v>
      </c>
      <c r="H858">
        <f ca="1">表格15[[#This Row],[板材
名稱]]</f>
        <v>0</v>
      </c>
      <c r="I858" s="410">
        <f ca="1">表格15[[#This Row],[板材
才數]]</f>
        <v>0</v>
      </c>
    </row>
    <row r="859" spans="1:9" x14ac:dyDescent="0.25">
      <c r="A859">
        <f>表格15[[#This Row],[專案編號]]</f>
        <v>29018</v>
      </c>
      <c r="B859">
        <f ca="1">表格15[[#This Row],[產品名稱]]</f>
        <v>0</v>
      </c>
      <c r="C859">
        <f ca="1">表格15[[#This Row],[長]]</f>
        <v>0</v>
      </c>
      <c r="D859">
        <f ca="1">表格15[[#This Row],[寬]]</f>
        <v>0</v>
      </c>
      <c r="E859">
        <f ca="1">表格15[[#This Row],[厚]]</f>
        <v>0</v>
      </c>
      <c r="F859">
        <f ca="1">表格15[[#This Row],[生產
數量]]</f>
        <v>0</v>
      </c>
      <c r="G859">
        <f ca="1">表格15[[#This Row],[板材
色號]]</f>
        <v>0</v>
      </c>
      <c r="H859">
        <f ca="1">表格15[[#This Row],[板材
名稱]]</f>
        <v>0</v>
      </c>
      <c r="I859" s="410">
        <f ca="1">表格15[[#This Row],[板材
才數]]</f>
        <v>0</v>
      </c>
    </row>
    <row r="860" spans="1:9" x14ac:dyDescent="0.25">
      <c r="A860">
        <f>表格15[[#This Row],[專案編號]]</f>
        <v>29019</v>
      </c>
      <c r="B860">
        <f ca="1">表格15[[#This Row],[產品名稱]]</f>
        <v>0</v>
      </c>
      <c r="C860">
        <f ca="1">表格15[[#This Row],[長]]</f>
        <v>0</v>
      </c>
      <c r="D860">
        <f ca="1">表格15[[#This Row],[寬]]</f>
        <v>0</v>
      </c>
      <c r="E860">
        <f ca="1">表格15[[#This Row],[厚]]</f>
        <v>0</v>
      </c>
      <c r="F860">
        <f ca="1">表格15[[#This Row],[生產
數量]]</f>
        <v>0</v>
      </c>
      <c r="G860">
        <f ca="1">表格15[[#This Row],[板材
色號]]</f>
        <v>0</v>
      </c>
      <c r="H860">
        <f ca="1">表格15[[#This Row],[板材
名稱]]</f>
        <v>0</v>
      </c>
      <c r="I860" s="410">
        <f ca="1">表格15[[#This Row],[板材
才數]]</f>
        <v>0</v>
      </c>
    </row>
    <row r="861" spans="1:9" x14ac:dyDescent="0.25">
      <c r="A861">
        <f>表格15[[#This Row],[專案編號]]</f>
        <v>29020</v>
      </c>
      <c r="B861">
        <f ca="1">表格15[[#This Row],[產品名稱]]</f>
        <v>0</v>
      </c>
      <c r="C861">
        <f ca="1">表格15[[#This Row],[長]]</f>
        <v>0</v>
      </c>
      <c r="D861">
        <f ca="1">表格15[[#This Row],[寬]]</f>
        <v>0</v>
      </c>
      <c r="E861">
        <f ca="1">表格15[[#This Row],[厚]]</f>
        <v>0</v>
      </c>
      <c r="F861">
        <f ca="1">表格15[[#This Row],[生產
數量]]</f>
        <v>0</v>
      </c>
      <c r="G861">
        <f ca="1">表格15[[#This Row],[板材
色號]]</f>
        <v>0</v>
      </c>
      <c r="H861" t="str">
        <f ca="1">表格15[[#This Row],[板材
名稱]]</f>
        <v/>
      </c>
      <c r="I861" s="410">
        <f ca="1">表格15[[#This Row],[板材
才數]]</f>
        <v>0</v>
      </c>
    </row>
    <row r="862" spans="1:9" x14ac:dyDescent="0.25">
      <c r="A862">
        <f>表格15[[#This Row],[專案編號]]</f>
        <v>29021</v>
      </c>
      <c r="B862">
        <f ca="1">表格15[[#This Row],[產品名稱]]</f>
        <v>0</v>
      </c>
      <c r="C862">
        <f ca="1">表格15[[#This Row],[長]]</f>
        <v>0</v>
      </c>
      <c r="D862">
        <f ca="1">表格15[[#This Row],[寬]]</f>
        <v>0</v>
      </c>
      <c r="E862">
        <f ca="1">表格15[[#This Row],[厚]]</f>
        <v>0</v>
      </c>
      <c r="F862">
        <f ca="1">表格15[[#This Row],[生產
數量]]</f>
        <v>0</v>
      </c>
      <c r="G862">
        <f ca="1">表格15[[#This Row],[板材
色號]]</f>
        <v>0</v>
      </c>
      <c r="H862" t="str">
        <f ca="1">表格15[[#This Row],[板材
名稱]]</f>
        <v/>
      </c>
      <c r="I862" s="410">
        <f ca="1">表格15[[#This Row],[板材
才數]]</f>
        <v>0</v>
      </c>
    </row>
    <row r="863" spans="1:9" x14ac:dyDescent="0.25">
      <c r="A863">
        <f>表格15[[#This Row],[專案編號]]</f>
        <v>29022</v>
      </c>
      <c r="B863">
        <f ca="1">表格15[[#This Row],[產品名稱]]</f>
        <v>0</v>
      </c>
      <c r="C863">
        <f ca="1">表格15[[#This Row],[長]]</f>
        <v>0</v>
      </c>
      <c r="D863">
        <f ca="1">表格15[[#This Row],[寬]]</f>
        <v>0</v>
      </c>
      <c r="E863">
        <f ca="1">表格15[[#This Row],[厚]]</f>
        <v>0</v>
      </c>
      <c r="F863">
        <f ca="1">表格15[[#This Row],[生產
數量]]</f>
        <v>0</v>
      </c>
      <c r="G863">
        <f ca="1">表格15[[#This Row],[板材
色號]]</f>
        <v>0</v>
      </c>
      <c r="H863" t="str">
        <f ca="1">表格15[[#This Row],[板材
名稱]]</f>
        <v/>
      </c>
      <c r="I863" s="410">
        <f ca="1">表格15[[#This Row],[板材
才數]]</f>
        <v>0</v>
      </c>
    </row>
    <row r="864" spans="1:9" x14ac:dyDescent="0.25">
      <c r="A864">
        <f>表格15[[#This Row],[專案編號]]</f>
        <v>29023</v>
      </c>
      <c r="B864">
        <f ca="1">表格15[[#This Row],[產品名稱]]</f>
        <v>0</v>
      </c>
      <c r="C864">
        <f ca="1">表格15[[#This Row],[長]]</f>
        <v>0</v>
      </c>
      <c r="D864">
        <f ca="1">表格15[[#This Row],[寬]]</f>
        <v>0</v>
      </c>
      <c r="E864">
        <f ca="1">表格15[[#This Row],[厚]]</f>
        <v>0</v>
      </c>
      <c r="F864">
        <f ca="1">表格15[[#This Row],[生產
數量]]</f>
        <v>0</v>
      </c>
      <c r="G864">
        <f ca="1">表格15[[#This Row],[板材
色號]]</f>
        <v>0</v>
      </c>
      <c r="H864" t="str">
        <f ca="1">表格15[[#This Row],[板材
名稱]]</f>
        <v/>
      </c>
      <c r="I864" s="410">
        <f ca="1">表格15[[#This Row],[板材
才數]]</f>
        <v>0</v>
      </c>
    </row>
    <row r="865" spans="1:9" x14ac:dyDescent="0.25">
      <c r="A865">
        <f>表格15[[#This Row],[專案編號]]</f>
        <v>29024</v>
      </c>
      <c r="B865">
        <f ca="1">表格15[[#This Row],[產品名稱]]</f>
        <v>0</v>
      </c>
      <c r="C865">
        <f ca="1">表格15[[#This Row],[長]]</f>
        <v>0</v>
      </c>
      <c r="D865">
        <f ca="1">表格15[[#This Row],[寬]]</f>
        <v>0</v>
      </c>
      <c r="E865">
        <f ca="1">表格15[[#This Row],[厚]]</f>
        <v>0</v>
      </c>
      <c r="F865">
        <f ca="1">表格15[[#This Row],[生產
數量]]</f>
        <v>0</v>
      </c>
      <c r="G865">
        <f ca="1">表格15[[#This Row],[板材
色號]]</f>
        <v>0</v>
      </c>
      <c r="H865" t="str">
        <f ca="1">表格15[[#This Row],[板材
名稱]]</f>
        <v/>
      </c>
      <c r="I865" s="410">
        <f ca="1">表格15[[#This Row],[板材
才數]]</f>
        <v>0</v>
      </c>
    </row>
    <row r="866" spans="1:9" x14ac:dyDescent="0.25">
      <c r="A866">
        <f>表格15[[#This Row],[專案編號]]</f>
        <v>29025</v>
      </c>
      <c r="B866">
        <f ca="1">表格15[[#This Row],[產品名稱]]</f>
        <v>0</v>
      </c>
      <c r="C866">
        <f ca="1">表格15[[#This Row],[長]]</f>
        <v>0</v>
      </c>
      <c r="D866">
        <f ca="1">表格15[[#This Row],[寬]]</f>
        <v>0</v>
      </c>
      <c r="E866">
        <f ca="1">表格15[[#This Row],[厚]]</f>
        <v>0</v>
      </c>
      <c r="F866">
        <f ca="1">表格15[[#This Row],[生產
數量]]</f>
        <v>0</v>
      </c>
      <c r="G866">
        <f ca="1">表格15[[#This Row],[板材
色號]]</f>
        <v>0</v>
      </c>
      <c r="H866" t="str">
        <f ca="1">表格15[[#This Row],[板材
名稱]]</f>
        <v/>
      </c>
      <c r="I866" s="410">
        <f ca="1">表格15[[#This Row],[板材
才數]]</f>
        <v>0</v>
      </c>
    </row>
    <row r="867" spans="1:9" x14ac:dyDescent="0.25">
      <c r="A867">
        <f>表格15[[#This Row],[專案編號]]</f>
        <v>29026</v>
      </c>
      <c r="B867">
        <f ca="1">表格15[[#This Row],[產品名稱]]</f>
        <v>0</v>
      </c>
      <c r="C867">
        <f ca="1">表格15[[#This Row],[長]]</f>
        <v>0</v>
      </c>
      <c r="D867">
        <f ca="1">表格15[[#This Row],[寬]]</f>
        <v>0</v>
      </c>
      <c r="E867">
        <f ca="1">表格15[[#This Row],[厚]]</f>
        <v>0</v>
      </c>
      <c r="F867">
        <f ca="1">表格15[[#This Row],[生產
數量]]</f>
        <v>0</v>
      </c>
      <c r="G867">
        <f ca="1">表格15[[#This Row],[板材
色號]]</f>
        <v>0</v>
      </c>
      <c r="H867" t="str">
        <f ca="1">表格15[[#This Row],[板材
名稱]]</f>
        <v/>
      </c>
      <c r="I867" s="410">
        <f ca="1">表格15[[#This Row],[板材
才數]]</f>
        <v>0</v>
      </c>
    </row>
    <row r="868" spans="1:9" x14ac:dyDescent="0.25">
      <c r="A868">
        <f>表格15[[#This Row],[專案編號]]</f>
        <v>29027</v>
      </c>
      <c r="B868">
        <f ca="1">表格15[[#This Row],[產品名稱]]</f>
        <v>0</v>
      </c>
      <c r="C868">
        <f ca="1">表格15[[#This Row],[長]]</f>
        <v>0</v>
      </c>
      <c r="D868">
        <f ca="1">表格15[[#This Row],[寬]]</f>
        <v>0</v>
      </c>
      <c r="E868">
        <f ca="1">表格15[[#This Row],[厚]]</f>
        <v>0</v>
      </c>
      <c r="F868">
        <f ca="1">表格15[[#This Row],[生產
數量]]</f>
        <v>0</v>
      </c>
      <c r="G868">
        <f ca="1">表格15[[#This Row],[板材
色號]]</f>
        <v>0</v>
      </c>
      <c r="H868" t="str">
        <f ca="1">表格15[[#This Row],[板材
名稱]]</f>
        <v/>
      </c>
      <c r="I868" s="410">
        <f ca="1">表格15[[#This Row],[板材
才數]]</f>
        <v>0</v>
      </c>
    </row>
    <row r="869" spans="1:9" x14ac:dyDescent="0.25">
      <c r="A869">
        <f>表格15[[#This Row],[專案編號]]</f>
        <v>29028</v>
      </c>
      <c r="B869">
        <f ca="1">表格15[[#This Row],[產品名稱]]</f>
        <v>0</v>
      </c>
      <c r="C869">
        <f ca="1">表格15[[#This Row],[長]]</f>
        <v>0</v>
      </c>
      <c r="D869">
        <f ca="1">表格15[[#This Row],[寬]]</f>
        <v>0</v>
      </c>
      <c r="E869">
        <f ca="1">表格15[[#This Row],[厚]]</f>
        <v>0</v>
      </c>
      <c r="F869">
        <f ca="1">表格15[[#This Row],[生產
數量]]</f>
        <v>0</v>
      </c>
      <c r="G869">
        <f ca="1">表格15[[#This Row],[板材
色號]]</f>
        <v>0</v>
      </c>
      <c r="H869" t="str">
        <f ca="1">表格15[[#This Row],[板材
名稱]]</f>
        <v/>
      </c>
      <c r="I869" s="410">
        <f ca="1">表格15[[#This Row],[板材
才數]]</f>
        <v>0</v>
      </c>
    </row>
    <row r="870" spans="1:9" x14ac:dyDescent="0.25">
      <c r="A870">
        <f>表格15[[#This Row],[專案編號]]</f>
        <v>29029</v>
      </c>
      <c r="B870">
        <f ca="1">表格15[[#This Row],[產品名稱]]</f>
        <v>0</v>
      </c>
      <c r="C870">
        <f ca="1">表格15[[#This Row],[長]]</f>
        <v>0</v>
      </c>
      <c r="D870">
        <f ca="1">表格15[[#This Row],[寬]]</f>
        <v>0</v>
      </c>
      <c r="E870">
        <f ca="1">表格15[[#This Row],[厚]]</f>
        <v>0</v>
      </c>
      <c r="F870">
        <f ca="1">表格15[[#This Row],[生產
數量]]</f>
        <v>0</v>
      </c>
      <c r="G870">
        <f ca="1">表格15[[#This Row],[板材
色號]]</f>
        <v>0</v>
      </c>
      <c r="H870" t="str">
        <f ca="1">表格15[[#This Row],[板材
名稱]]</f>
        <v/>
      </c>
      <c r="I870" s="410">
        <f ca="1">表格15[[#This Row],[板材
才數]]</f>
        <v>0</v>
      </c>
    </row>
    <row r="871" spans="1:9" x14ac:dyDescent="0.25">
      <c r="A871">
        <f>表格15[[#This Row],[專案編號]]</f>
        <v>29030</v>
      </c>
      <c r="B871">
        <f ca="1">表格15[[#This Row],[產品名稱]]</f>
        <v>0</v>
      </c>
      <c r="C871">
        <f ca="1">表格15[[#This Row],[長]]</f>
        <v>0</v>
      </c>
      <c r="D871">
        <f ca="1">表格15[[#This Row],[寬]]</f>
        <v>0</v>
      </c>
      <c r="E871">
        <f ca="1">表格15[[#This Row],[厚]]</f>
        <v>0</v>
      </c>
      <c r="F871">
        <f ca="1">表格15[[#This Row],[生產
數量]]</f>
        <v>0</v>
      </c>
      <c r="G871">
        <f ca="1">表格15[[#This Row],[板材
色號]]</f>
        <v>0</v>
      </c>
      <c r="H871" t="str">
        <f ca="1">表格15[[#This Row],[板材
名稱]]</f>
        <v/>
      </c>
      <c r="I871" s="410">
        <f ca="1">表格15[[#This Row],[板材
才數]]</f>
        <v>0</v>
      </c>
    </row>
    <row r="872" spans="1:9" x14ac:dyDescent="0.25">
      <c r="A872">
        <f>表格15[[#This Row],[專案編號]]</f>
        <v>30001</v>
      </c>
      <c r="B872" t="str">
        <f ca="1">表格15[[#This Row],[產品名稱]]</f>
        <v>頂板</v>
      </c>
      <c r="C872">
        <f ca="1">表格15[[#This Row],[長]]</f>
        <v>-36</v>
      </c>
      <c r="D872">
        <f ca="1">表格15[[#This Row],[寬]]</f>
        <v>0</v>
      </c>
      <c r="E872">
        <f ca="1">表格15[[#This Row],[厚]]</f>
        <v>18</v>
      </c>
      <c r="F872">
        <f ca="1">表格15[[#This Row],[生產
數量]]</f>
        <v>0</v>
      </c>
      <c r="G872">
        <f ca="1">表格15[[#This Row],[板材
色號]]</f>
        <v>0</v>
      </c>
      <c r="H872" t="str">
        <f ca="1">表格15[[#This Row],[板材
名稱]]</f>
        <v/>
      </c>
      <c r="I872" s="410">
        <f ca="1">表格15[[#This Row],[板材
才數]]</f>
        <v>0</v>
      </c>
    </row>
    <row r="873" spans="1:9" x14ac:dyDescent="0.25">
      <c r="A873">
        <f>表格15[[#This Row],[專案編號]]</f>
        <v>30002</v>
      </c>
      <c r="B873" t="str">
        <f ca="1">表格15[[#This Row],[產品名稱]]</f>
        <v>底板</v>
      </c>
      <c r="C873">
        <f ca="1">表格15[[#This Row],[長]]</f>
        <v>-36</v>
      </c>
      <c r="D873">
        <f ca="1">表格15[[#This Row],[寬]]</f>
        <v>0</v>
      </c>
      <c r="E873">
        <f ca="1">表格15[[#This Row],[厚]]</f>
        <v>18</v>
      </c>
      <c r="F873">
        <f ca="1">表格15[[#This Row],[生產
數量]]</f>
        <v>0</v>
      </c>
      <c r="G873">
        <f ca="1">表格15[[#This Row],[板材
色號]]</f>
        <v>0</v>
      </c>
      <c r="H873" t="str">
        <f ca="1">表格15[[#This Row],[板材
名稱]]</f>
        <v/>
      </c>
      <c r="I873" s="410">
        <f ca="1">表格15[[#This Row],[板材
才數]]</f>
        <v>0</v>
      </c>
    </row>
    <row r="874" spans="1:9" x14ac:dyDescent="0.25">
      <c r="A874">
        <f>表格15[[#This Row],[專案編號]]</f>
        <v>30003</v>
      </c>
      <c r="B874" t="str">
        <f ca="1">表格15[[#This Row],[產品名稱]]</f>
        <v>左側板</v>
      </c>
      <c r="C874">
        <f ca="1">表格15[[#This Row],[長]]</f>
        <v>0</v>
      </c>
      <c r="D874">
        <f ca="1">表格15[[#This Row],[寬]]</f>
        <v>0</v>
      </c>
      <c r="E874">
        <f ca="1">表格15[[#This Row],[厚]]</f>
        <v>18</v>
      </c>
      <c r="F874">
        <f ca="1">表格15[[#This Row],[生產
數量]]</f>
        <v>0</v>
      </c>
      <c r="G874">
        <f ca="1">表格15[[#This Row],[板材
色號]]</f>
        <v>0</v>
      </c>
      <c r="H874" t="str">
        <f ca="1">表格15[[#This Row],[板材
名稱]]</f>
        <v/>
      </c>
      <c r="I874" s="410">
        <f ca="1">表格15[[#This Row],[板材
才數]]</f>
        <v>0</v>
      </c>
    </row>
    <row r="875" spans="1:9" x14ac:dyDescent="0.25">
      <c r="A875">
        <f>表格15[[#This Row],[專案編號]]</f>
        <v>30004</v>
      </c>
      <c r="B875" t="str">
        <f ca="1">表格15[[#This Row],[產品名稱]]</f>
        <v>右側板</v>
      </c>
      <c r="C875">
        <f ca="1">表格15[[#This Row],[長]]</f>
        <v>0</v>
      </c>
      <c r="D875">
        <f ca="1">表格15[[#This Row],[寬]]</f>
        <v>0</v>
      </c>
      <c r="E875">
        <f ca="1">表格15[[#This Row],[厚]]</f>
        <v>18</v>
      </c>
      <c r="F875">
        <f ca="1">表格15[[#This Row],[生產
數量]]</f>
        <v>0</v>
      </c>
      <c r="G875">
        <f ca="1">表格15[[#This Row],[板材
色號]]</f>
        <v>0</v>
      </c>
      <c r="H875" t="str">
        <f ca="1">表格15[[#This Row],[板材
名稱]]</f>
        <v/>
      </c>
      <c r="I875" s="410">
        <f ca="1">表格15[[#This Row],[板材
才數]]</f>
        <v>0</v>
      </c>
    </row>
    <row r="876" spans="1:9" x14ac:dyDescent="0.25">
      <c r="A876">
        <f>表格15[[#This Row],[專案編號]]</f>
        <v>30005</v>
      </c>
      <c r="B876" t="str">
        <f ca="1">表格15[[#This Row],[產品名稱]]</f>
        <v>背板</v>
      </c>
      <c r="C876">
        <f ca="1">表格15[[#This Row],[長]]</f>
        <v>-22</v>
      </c>
      <c r="D876">
        <f ca="1">表格15[[#This Row],[寬]]</f>
        <v>-22</v>
      </c>
      <c r="E876">
        <f ca="1">表格15[[#This Row],[厚]]</f>
        <v>4</v>
      </c>
      <c r="F876">
        <f ca="1">表格15[[#This Row],[生產
數量]]</f>
        <v>0</v>
      </c>
      <c r="G876">
        <f ca="1">表格15[[#This Row],[板材
色號]]</f>
        <v>0</v>
      </c>
      <c r="H876" t="str">
        <f ca="1">表格15[[#This Row],[板材
名稱]]</f>
        <v/>
      </c>
      <c r="I876" s="410">
        <f ca="1">表格15[[#This Row],[板材
才數]]</f>
        <v>0</v>
      </c>
    </row>
    <row r="877" spans="1:9" x14ac:dyDescent="0.25">
      <c r="A877">
        <f>表格15[[#This Row],[專案編號]]</f>
        <v>30006</v>
      </c>
      <c r="B877" t="str">
        <f ca="1">表格15[[#This Row],[產品名稱]]</f>
        <v>背拉桿</v>
      </c>
      <c r="C877">
        <f ca="1">表格15[[#This Row],[長]]</f>
        <v>-36</v>
      </c>
      <c r="D877">
        <f ca="1">表格15[[#This Row],[寬]]</f>
        <v>120</v>
      </c>
      <c r="E877">
        <f ca="1">表格15[[#This Row],[厚]]</f>
        <v>18</v>
      </c>
      <c r="F877">
        <f ca="1">表格15[[#This Row],[生產
數量]]</f>
        <v>0</v>
      </c>
      <c r="G877">
        <f ca="1">表格15[[#This Row],[板材
色號]]</f>
        <v>0</v>
      </c>
      <c r="H877" t="str">
        <f ca="1">表格15[[#This Row],[板材
名稱]]</f>
        <v/>
      </c>
      <c r="I877" s="410">
        <f ca="1">表格15[[#This Row],[板材
才數]]</f>
        <v>0</v>
      </c>
    </row>
    <row r="878" spans="1:9" x14ac:dyDescent="0.25">
      <c r="A878">
        <f>表格15[[#This Row],[專案編號]]</f>
        <v>30007</v>
      </c>
      <c r="B878" t="str">
        <f ca="1">表格15[[#This Row],[產品名稱]]</f>
        <v>中立板</v>
      </c>
      <c r="C878">
        <f ca="1">表格15[[#This Row],[長]]</f>
        <v>-36</v>
      </c>
      <c r="D878">
        <f ca="1">表格15[[#This Row],[寬]]</f>
        <v>-22</v>
      </c>
      <c r="E878">
        <f ca="1">表格15[[#This Row],[厚]]</f>
        <v>18</v>
      </c>
      <c r="F878">
        <f ca="1">表格15[[#This Row],[生產
數量]]</f>
        <v>0</v>
      </c>
      <c r="G878">
        <f ca="1">表格15[[#This Row],[板材
色號]]</f>
        <v>0</v>
      </c>
      <c r="H878" t="str">
        <f ca="1">表格15[[#This Row],[板材
名稱]]</f>
        <v/>
      </c>
      <c r="I878" s="410">
        <f ca="1">表格15[[#This Row],[板材
才數]]</f>
        <v>0</v>
      </c>
    </row>
    <row r="879" spans="1:9" x14ac:dyDescent="0.25">
      <c r="A879">
        <f>表格15[[#This Row],[專案編號]]</f>
        <v>30008</v>
      </c>
      <c r="B879" t="str">
        <f ca="1">表格15[[#This Row],[產品名稱]]</f>
        <v>活隔</v>
      </c>
      <c r="C879">
        <f ca="1">表格15[[#This Row],[長]]</f>
        <v>0</v>
      </c>
      <c r="D879">
        <f ca="1">表格15[[#This Row],[寬]]</f>
        <v>-32</v>
      </c>
      <c r="E879">
        <f ca="1">表格15[[#This Row],[厚]]</f>
        <v>18</v>
      </c>
      <c r="F879">
        <f ca="1">表格15[[#This Row],[生產
數量]]</f>
        <v>0</v>
      </c>
      <c r="G879">
        <f ca="1">表格15[[#This Row],[板材
色號]]</f>
        <v>0</v>
      </c>
      <c r="H879" t="str">
        <f ca="1">表格15[[#This Row],[板材
名稱]]</f>
        <v/>
      </c>
      <c r="I879" s="410">
        <f ca="1">表格15[[#This Row],[板材
才數]]</f>
        <v>0</v>
      </c>
    </row>
    <row r="880" spans="1:9" x14ac:dyDescent="0.25">
      <c r="A880">
        <f>表格15[[#This Row],[專案編號]]</f>
        <v>30009</v>
      </c>
      <c r="B880" t="str">
        <f ca="1">表格15[[#This Row],[產品名稱]]</f>
        <v>固隔</v>
      </c>
      <c r="C880">
        <f ca="1">表格15[[#This Row],[長]]</f>
        <v>0</v>
      </c>
      <c r="D880">
        <f ca="1">表格15[[#This Row],[寬]]</f>
        <v>-22</v>
      </c>
      <c r="E880">
        <f ca="1">表格15[[#This Row],[厚]]</f>
        <v>18</v>
      </c>
      <c r="F880">
        <f ca="1">表格15[[#This Row],[生產
數量]]</f>
        <v>0</v>
      </c>
      <c r="G880">
        <f ca="1">表格15[[#This Row],[板材
色號]]</f>
        <v>0</v>
      </c>
      <c r="H880" t="str">
        <f ca="1">表格15[[#This Row],[板材
名稱]]</f>
        <v/>
      </c>
      <c r="I880" s="410">
        <f ca="1">表格15[[#This Row],[板材
才數]]</f>
        <v>0</v>
      </c>
    </row>
    <row r="881" spans="1:9" x14ac:dyDescent="0.25">
      <c r="A881">
        <f>表格15[[#This Row],[專案編號]]</f>
        <v>30010</v>
      </c>
      <c r="B881" t="str">
        <f ca="1">表格15[[#This Row],[產品名稱]]</f>
        <v>左門板</v>
      </c>
      <c r="C881">
        <f ca="1">表格15[[#This Row],[長]]</f>
        <v>0</v>
      </c>
      <c r="D881">
        <f ca="1">表格15[[#This Row],[寬]]</f>
        <v>-4</v>
      </c>
      <c r="E881">
        <f ca="1">表格15[[#This Row],[厚]]</f>
        <v>18</v>
      </c>
      <c r="F881">
        <f ca="1">表格15[[#This Row],[生產
數量]]</f>
        <v>0</v>
      </c>
      <c r="G881">
        <f ca="1">表格15[[#This Row],[板材
色號]]</f>
        <v>0</v>
      </c>
      <c r="H881" t="str">
        <f ca="1">表格15[[#This Row],[板材
名稱]]</f>
        <v/>
      </c>
      <c r="I881" s="410">
        <f ca="1">表格15[[#This Row],[板材
才數]]</f>
        <v>0</v>
      </c>
    </row>
    <row r="882" spans="1:9" x14ac:dyDescent="0.25">
      <c r="A882">
        <f>表格15[[#This Row],[專案編號]]</f>
        <v>30011</v>
      </c>
      <c r="B882" t="str">
        <f ca="1">表格15[[#This Row],[產品名稱]]</f>
        <v>右門板</v>
      </c>
      <c r="C882">
        <f ca="1">表格15[[#This Row],[長]]</f>
        <v>0</v>
      </c>
      <c r="D882">
        <f ca="1">表格15[[#This Row],[寬]]</f>
        <v>-4</v>
      </c>
      <c r="E882">
        <f ca="1">表格15[[#This Row],[厚]]</f>
        <v>18</v>
      </c>
      <c r="F882">
        <f ca="1">表格15[[#This Row],[生產
數量]]</f>
        <v>0</v>
      </c>
      <c r="G882">
        <f ca="1">表格15[[#This Row],[板材
色號]]</f>
        <v>0</v>
      </c>
      <c r="H882">
        <f ca="1">表格15[[#This Row],[板材
名稱]]</f>
        <v>0</v>
      </c>
      <c r="I882" s="410">
        <f ca="1">表格15[[#This Row],[板材
才數]]</f>
        <v>0</v>
      </c>
    </row>
    <row r="883" spans="1:9" x14ac:dyDescent="0.25">
      <c r="A883">
        <f>表格15[[#This Row],[專案編號]]</f>
        <v>30012</v>
      </c>
      <c r="B883">
        <f ca="1">表格15[[#This Row],[產品名稱]]</f>
        <v>0</v>
      </c>
      <c r="C883">
        <f ca="1">表格15[[#This Row],[長]]</f>
        <v>0</v>
      </c>
      <c r="D883">
        <f ca="1">表格15[[#This Row],[寬]]</f>
        <v>0</v>
      </c>
      <c r="E883">
        <f ca="1">表格15[[#This Row],[厚]]</f>
        <v>0</v>
      </c>
      <c r="F883">
        <f ca="1">表格15[[#This Row],[生產
數量]]</f>
        <v>0</v>
      </c>
      <c r="G883">
        <f ca="1">表格15[[#This Row],[板材
色號]]</f>
        <v>0</v>
      </c>
      <c r="H883">
        <f ca="1">表格15[[#This Row],[板材
名稱]]</f>
        <v>0</v>
      </c>
      <c r="I883" s="410">
        <f ca="1">表格15[[#This Row],[板材
才數]]</f>
        <v>0</v>
      </c>
    </row>
    <row r="884" spans="1:9" x14ac:dyDescent="0.25">
      <c r="A884">
        <f>表格15[[#This Row],[專案編號]]</f>
        <v>30013</v>
      </c>
      <c r="B884">
        <f ca="1">表格15[[#This Row],[產品名稱]]</f>
        <v>0</v>
      </c>
      <c r="C884">
        <f ca="1">表格15[[#This Row],[長]]</f>
        <v>0</v>
      </c>
      <c r="D884">
        <f ca="1">表格15[[#This Row],[寬]]</f>
        <v>0</v>
      </c>
      <c r="E884">
        <f ca="1">表格15[[#This Row],[厚]]</f>
        <v>0</v>
      </c>
      <c r="F884">
        <f ca="1">表格15[[#This Row],[生產
數量]]</f>
        <v>0</v>
      </c>
      <c r="G884">
        <f ca="1">表格15[[#This Row],[板材
色號]]</f>
        <v>0</v>
      </c>
      <c r="H884">
        <f ca="1">表格15[[#This Row],[板材
名稱]]</f>
        <v>0</v>
      </c>
      <c r="I884" s="410">
        <f ca="1">表格15[[#This Row],[板材
才數]]</f>
        <v>0</v>
      </c>
    </row>
    <row r="885" spans="1:9" x14ac:dyDescent="0.25">
      <c r="A885">
        <f>表格15[[#This Row],[專案編號]]</f>
        <v>30014</v>
      </c>
      <c r="B885">
        <f ca="1">表格15[[#This Row],[產品名稱]]</f>
        <v>0</v>
      </c>
      <c r="C885">
        <f ca="1">表格15[[#This Row],[長]]</f>
        <v>0</v>
      </c>
      <c r="D885">
        <f ca="1">表格15[[#This Row],[寬]]</f>
        <v>0</v>
      </c>
      <c r="E885">
        <f ca="1">表格15[[#This Row],[厚]]</f>
        <v>0</v>
      </c>
      <c r="F885">
        <f ca="1">表格15[[#This Row],[生產
數量]]</f>
        <v>0</v>
      </c>
      <c r="G885">
        <f ca="1">表格15[[#This Row],[板材
色號]]</f>
        <v>0</v>
      </c>
      <c r="H885">
        <f ca="1">表格15[[#This Row],[板材
名稱]]</f>
        <v>0</v>
      </c>
      <c r="I885" s="410">
        <f ca="1">表格15[[#This Row],[板材
才數]]</f>
        <v>0</v>
      </c>
    </row>
    <row r="886" spans="1:9" x14ac:dyDescent="0.25">
      <c r="A886">
        <f>表格15[[#This Row],[專案編號]]</f>
        <v>30015</v>
      </c>
      <c r="B886">
        <f ca="1">表格15[[#This Row],[產品名稱]]</f>
        <v>0</v>
      </c>
      <c r="C886">
        <f ca="1">表格15[[#This Row],[長]]</f>
        <v>0</v>
      </c>
      <c r="D886">
        <f ca="1">表格15[[#This Row],[寬]]</f>
        <v>0</v>
      </c>
      <c r="E886">
        <f ca="1">表格15[[#This Row],[厚]]</f>
        <v>0</v>
      </c>
      <c r="F886">
        <f ca="1">表格15[[#This Row],[生產
數量]]</f>
        <v>0</v>
      </c>
      <c r="G886">
        <f ca="1">表格15[[#This Row],[板材
色號]]</f>
        <v>0</v>
      </c>
      <c r="H886">
        <f ca="1">表格15[[#This Row],[板材
名稱]]</f>
        <v>0</v>
      </c>
      <c r="I886" s="410">
        <f ca="1">表格15[[#This Row],[板材
才數]]</f>
        <v>0</v>
      </c>
    </row>
    <row r="887" spans="1:9" x14ac:dyDescent="0.25">
      <c r="A887">
        <f>表格15[[#This Row],[專案編號]]</f>
        <v>30016</v>
      </c>
      <c r="B887">
        <f ca="1">表格15[[#This Row],[產品名稱]]</f>
        <v>0</v>
      </c>
      <c r="C887">
        <f ca="1">表格15[[#This Row],[長]]</f>
        <v>0</v>
      </c>
      <c r="D887">
        <f ca="1">表格15[[#This Row],[寬]]</f>
        <v>0</v>
      </c>
      <c r="E887">
        <f ca="1">表格15[[#This Row],[厚]]</f>
        <v>0</v>
      </c>
      <c r="F887">
        <f ca="1">表格15[[#This Row],[生產
數量]]</f>
        <v>0</v>
      </c>
      <c r="G887">
        <f ca="1">表格15[[#This Row],[板材
色號]]</f>
        <v>0</v>
      </c>
      <c r="H887">
        <f ca="1">表格15[[#This Row],[板材
名稱]]</f>
        <v>0</v>
      </c>
      <c r="I887" s="410">
        <f ca="1">表格15[[#This Row],[板材
才數]]</f>
        <v>0</v>
      </c>
    </row>
    <row r="888" spans="1:9" x14ac:dyDescent="0.25">
      <c r="A888">
        <f>表格15[[#This Row],[專案編號]]</f>
        <v>30017</v>
      </c>
      <c r="B888">
        <f ca="1">表格15[[#This Row],[產品名稱]]</f>
        <v>0</v>
      </c>
      <c r="C888">
        <f ca="1">表格15[[#This Row],[長]]</f>
        <v>0</v>
      </c>
      <c r="D888">
        <f ca="1">表格15[[#This Row],[寬]]</f>
        <v>0</v>
      </c>
      <c r="E888">
        <f ca="1">表格15[[#This Row],[厚]]</f>
        <v>0</v>
      </c>
      <c r="F888">
        <f ca="1">表格15[[#This Row],[生產
數量]]</f>
        <v>0</v>
      </c>
      <c r="G888">
        <f ca="1">表格15[[#This Row],[板材
色號]]</f>
        <v>0</v>
      </c>
      <c r="H888">
        <f ca="1">表格15[[#This Row],[板材
名稱]]</f>
        <v>0</v>
      </c>
      <c r="I888" s="410">
        <f ca="1">表格15[[#This Row],[板材
才數]]</f>
        <v>0</v>
      </c>
    </row>
    <row r="889" spans="1:9" x14ac:dyDescent="0.25">
      <c r="A889">
        <f>表格15[[#This Row],[專案編號]]</f>
        <v>30018</v>
      </c>
      <c r="B889">
        <f ca="1">表格15[[#This Row],[產品名稱]]</f>
        <v>0</v>
      </c>
      <c r="C889">
        <f ca="1">表格15[[#This Row],[長]]</f>
        <v>0</v>
      </c>
      <c r="D889">
        <f ca="1">表格15[[#This Row],[寬]]</f>
        <v>0</v>
      </c>
      <c r="E889">
        <f ca="1">表格15[[#This Row],[厚]]</f>
        <v>0</v>
      </c>
      <c r="F889">
        <f ca="1">表格15[[#This Row],[生產
數量]]</f>
        <v>0</v>
      </c>
      <c r="G889">
        <f ca="1">表格15[[#This Row],[板材
色號]]</f>
        <v>0</v>
      </c>
      <c r="H889">
        <f ca="1">表格15[[#This Row],[板材
名稱]]</f>
        <v>0</v>
      </c>
      <c r="I889" s="410">
        <f ca="1">表格15[[#This Row],[板材
才數]]</f>
        <v>0</v>
      </c>
    </row>
    <row r="890" spans="1:9" x14ac:dyDescent="0.25">
      <c r="A890">
        <f>表格15[[#This Row],[專案編號]]</f>
        <v>30019</v>
      </c>
      <c r="B890">
        <f ca="1">表格15[[#This Row],[產品名稱]]</f>
        <v>0</v>
      </c>
      <c r="C890">
        <f ca="1">表格15[[#This Row],[長]]</f>
        <v>0</v>
      </c>
      <c r="D890">
        <f ca="1">表格15[[#This Row],[寬]]</f>
        <v>0</v>
      </c>
      <c r="E890">
        <f ca="1">表格15[[#This Row],[厚]]</f>
        <v>0</v>
      </c>
      <c r="F890">
        <f ca="1">表格15[[#This Row],[生產
數量]]</f>
        <v>0</v>
      </c>
      <c r="G890">
        <f ca="1">表格15[[#This Row],[板材
色號]]</f>
        <v>0</v>
      </c>
      <c r="H890">
        <f ca="1">表格15[[#This Row],[板材
名稱]]</f>
        <v>0</v>
      </c>
      <c r="I890" s="410">
        <f ca="1">表格15[[#This Row],[板材
才數]]</f>
        <v>0</v>
      </c>
    </row>
    <row r="891" spans="1:9" x14ac:dyDescent="0.25">
      <c r="A891">
        <f>表格15[[#This Row],[專案編號]]</f>
        <v>30020</v>
      </c>
      <c r="B891">
        <f ca="1">表格15[[#This Row],[產品名稱]]</f>
        <v>0</v>
      </c>
      <c r="C891">
        <f ca="1">表格15[[#This Row],[長]]</f>
        <v>0</v>
      </c>
      <c r="D891">
        <f ca="1">表格15[[#This Row],[寬]]</f>
        <v>0</v>
      </c>
      <c r="E891">
        <f ca="1">表格15[[#This Row],[厚]]</f>
        <v>0</v>
      </c>
      <c r="F891">
        <f ca="1">表格15[[#This Row],[生產
數量]]</f>
        <v>0</v>
      </c>
      <c r="G891">
        <f ca="1">表格15[[#This Row],[板材
色號]]</f>
        <v>0</v>
      </c>
      <c r="H891" t="str">
        <f ca="1">表格15[[#This Row],[板材
名稱]]</f>
        <v/>
      </c>
      <c r="I891" s="410">
        <f ca="1">表格15[[#This Row],[板材
才數]]</f>
        <v>0</v>
      </c>
    </row>
    <row r="892" spans="1:9" x14ac:dyDescent="0.25">
      <c r="A892">
        <f>表格15[[#This Row],[專案編號]]</f>
        <v>30021</v>
      </c>
      <c r="B892">
        <f ca="1">表格15[[#This Row],[產品名稱]]</f>
        <v>0</v>
      </c>
      <c r="C892">
        <f ca="1">表格15[[#This Row],[長]]</f>
        <v>0</v>
      </c>
      <c r="D892">
        <f ca="1">表格15[[#This Row],[寬]]</f>
        <v>0</v>
      </c>
      <c r="E892">
        <f ca="1">表格15[[#This Row],[厚]]</f>
        <v>0</v>
      </c>
      <c r="F892">
        <f ca="1">表格15[[#This Row],[生產
數量]]</f>
        <v>0</v>
      </c>
      <c r="G892">
        <f ca="1">表格15[[#This Row],[板材
色號]]</f>
        <v>0</v>
      </c>
      <c r="H892" t="str">
        <f ca="1">表格15[[#This Row],[板材
名稱]]</f>
        <v/>
      </c>
      <c r="I892" s="410">
        <f ca="1">表格15[[#This Row],[板材
才數]]</f>
        <v>0</v>
      </c>
    </row>
    <row r="893" spans="1:9" x14ac:dyDescent="0.25">
      <c r="A893">
        <f>表格15[[#This Row],[專案編號]]</f>
        <v>30022</v>
      </c>
      <c r="B893">
        <f ca="1">表格15[[#This Row],[產品名稱]]</f>
        <v>0</v>
      </c>
      <c r="C893">
        <f ca="1">表格15[[#This Row],[長]]</f>
        <v>0</v>
      </c>
      <c r="D893">
        <f ca="1">表格15[[#This Row],[寬]]</f>
        <v>0</v>
      </c>
      <c r="E893">
        <f ca="1">表格15[[#This Row],[厚]]</f>
        <v>0</v>
      </c>
      <c r="F893">
        <f ca="1">表格15[[#This Row],[生產
數量]]</f>
        <v>0</v>
      </c>
      <c r="G893">
        <f ca="1">表格15[[#This Row],[板材
色號]]</f>
        <v>0</v>
      </c>
      <c r="H893" t="str">
        <f ca="1">表格15[[#This Row],[板材
名稱]]</f>
        <v/>
      </c>
      <c r="I893" s="410">
        <f ca="1">表格15[[#This Row],[板材
才數]]</f>
        <v>0</v>
      </c>
    </row>
    <row r="894" spans="1:9" x14ac:dyDescent="0.25">
      <c r="A894">
        <f>表格15[[#This Row],[專案編號]]</f>
        <v>30023</v>
      </c>
      <c r="B894">
        <f ca="1">表格15[[#This Row],[產品名稱]]</f>
        <v>0</v>
      </c>
      <c r="C894">
        <f ca="1">表格15[[#This Row],[長]]</f>
        <v>0</v>
      </c>
      <c r="D894">
        <f ca="1">表格15[[#This Row],[寬]]</f>
        <v>0</v>
      </c>
      <c r="E894">
        <f ca="1">表格15[[#This Row],[厚]]</f>
        <v>0</v>
      </c>
      <c r="F894">
        <f ca="1">表格15[[#This Row],[生產
數量]]</f>
        <v>0</v>
      </c>
      <c r="G894">
        <f ca="1">表格15[[#This Row],[板材
色號]]</f>
        <v>0</v>
      </c>
      <c r="H894" t="str">
        <f ca="1">表格15[[#This Row],[板材
名稱]]</f>
        <v/>
      </c>
      <c r="I894" s="410">
        <f ca="1">表格15[[#This Row],[板材
才數]]</f>
        <v>0</v>
      </c>
    </row>
    <row r="895" spans="1:9" x14ac:dyDescent="0.25">
      <c r="A895">
        <f>表格15[[#This Row],[專案編號]]</f>
        <v>30024</v>
      </c>
      <c r="B895">
        <f ca="1">表格15[[#This Row],[產品名稱]]</f>
        <v>0</v>
      </c>
      <c r="C895">
        <f ca="1">表格15[[#This Row],[長]]</f>
        <v>0</v>
      </c>
      <c r="D895">
        <f ca="1">表格15[[#This Row],[寬]]</f>
        <v>0</v>
      </c>
      <c r="E895">
        <f ca="1">表格15[[#This Row],[厚]]</f>
        <v>0</v>
      </c>
      <c r="F895">
        <f ca="1">表格15[[#This Row],[生產
數量]]</f>
        <v>0</v>
      </c>
      <c r="G895">
        <f ca="1">表格15[[#This Row],[板材
色號]]</f>
        <v>0</v>
      </c>
      <c r="H895" t="str">
        <f ca="1">表格15[[#This Row],[板材
名稱]]</f>
        <v/>
      </c>
      <c r="I895" s="410">
        <f ca="1">表格15[[#This Row],[板材
才數]]</f>
        <v>0</v>
      </c>
    </row>
    <row r="896" spans="1:9" x14ac:dyDescent="0.25">
      <c r="A896">
        <f>表格15[[#This Row],[專案編號]]</f>
        <v>30025</v>
      </c>
      <c r="B896">
        <f ca="1">表格15[[#This Row],[產品名稱]]</f>
        <v>0</v>
      </c>
      <c r="C896">
        <f ca="1">表格15[[#This Row],[長]]</f>
        <v>0</v>
      </c>
      <c r="D896">
        <f ca="1">表格15[[#This Row],[寬]]</f>
        <v>0</v>
      </c>
      <c r="E896">
        <f ca="1">表格15[[#This Row],[厚]]</f>
        <v>0</v>
      </c>
      <c r="F896">
        <f ca="1">表格15[[#This Row],[生產
數量]]</f>
        <v>0</v>
      </c>
      <c r="G896">
        <f ca="1">表格15[[#This Row],[板材
色號]]</f>
        <v>0</v>
      </c>
      <c r="H896" t="str">
        <f ca="1">表格15[[#This Row],[板材
名稱]]</f>
        <v/>
      </c>
      <c r="I896" s="410">
        <f ca="1">表格15[[#This Row],[板材
才數]]</f>
        <v>0</v>
      </c>
    </row>
    <row r="897" spans="1:9" x14ac:dyDescent="0.25">
      <c r="A897">
        <f>表格15[[#This Row],[專案編號]]</f>
        <v>30026</v>
      </c>
      <c r="B897">
        <f ca="1">表格15[[#This Row],[產品名稱]]</f>
        <v>0</v>
      </c>
      <c r="C897">
        <f ca="1">表格15[[#This Row],[長]]</f>
        <v>0</v>
      </c>
      <c r="D897">
        <f ca="1">表格15[[#This Row],[寬]]</f>
        <v>0</v>
      </c>
      <c r="E897">
        <f ca="1">表格15[[#This Row],[厚]]</f>
        <v>0</v>
      </c>
      <c r="F897">
        <f ca="1">表格15[[#This Row],[生產
數量]]</f>
        <v>0</v>
      </c>
      <c r="G897">
        <f ca="1">表格15[[#This Row],[板材
色號]]</f>
        <v>0</v>
      </c>
      <c r="H897" t="str">
        <f ca="1">表格15[[#This Row],[板材
名稱]]</f>
        <v/>
      </c>
      <c r="I897" s="410">
        <f ca="1">表格15[[#This Row],[板材
才數]]</f>
        <v>0</v>
      </c>
    </row>
    <row r="898" spans="1:9" x14ac:dyDescent="0.25">
      <c r="A898">
        <f>表格15[[#This Row],[專案編號]]</f>
        <v>30027</v>
      </c>
      <c r="B898">
        <f ca="1">表格15[[#This Row],[產品名稱]]</f>
        <v>0</v>
      </c>
      <c r="C898">
        <f ca="1">表格15[[#This Row],[長]]</f>
        <v>0</v>
      </c>
      <c r="D898">
        <f ca="1">表格15[[#This Row],[寬]]</f>
        <v>0</v>
      </c>
      <c r="E898">
        <f ca="1">表格15[[#This Row],[厚]]</f>
        <v>0</v>
      </c>
      <c r="F898">
        <f ca="1">表格15[[#This Row],[生產
數量]]</f>
        <v>0</v>
      </c>
      <c r="G898">
        <f ca="1">表格15[[#This Row],[板材
色號]]</f>
        <v>0</v>
      </c>
      <c r="H898" t="str">
        <f ca="1">表格15[[#This Row],[板材
名稱]]</f>
        <v/>
      </c>
      <c r="I898" s="410">
        <f ca="1">表格15[[#This Row],[板材
才數]]</f>
        <v>0</v>
      </c>
    </row>
    <row r="899" spans="1:9" x14ac:dyDescent="0.25">
      <c r="A899">
        <f>表格15[[#This Row],[專案編號]]</f>
        <v>30028</v>
      </c>
      <c r="B899">
        <f ca="1">表格15[[#This Row],[產品名稱]]</f>
        <v>0</v>
      </c>
      <c r="C899">
        <f ca="1">表格15[[#This Row],[長]]</f>
        <v>0</v>
      </c>
      <c r="D899">
        <f ca="1">表格15[[#This Row],[寬]]</f>
        <v>0</v>
      </c>
      <c r="E899">
        <f ca="1">表格15[[#This Row],[厚]]</f>
        <v>0</v>
      </c>
      <c r="F899">
        <f ca="1">表格15[[#This Row],[生產
數量]]</f>
        <v>0</v>
      </c>
      <c r="G899">
        <f ca="1">表格15[[#This Row],[板材
色號]]</f>
        <v>0</v>
      </c>
      <c r="H899" t="str">
        <f ca="1">表格15[[#This Row],[板材
名稱]]</f>
        <v/>
      </c>
      <c r="I899" s="410">
        <f ca="1">表格15[[#This Row],[板材
才數]]</f>
        <v>0</v>
      </c>
    </row>
    <row r="900" spans="1:9" x14ac:dyDescent="0.25">
      <c r="A900">
        <f>表格15[[#This Row],[專案編號]]</f>
        <v>30029</v>
      </c>
      <c r="B900">
        <f ca="1">表格15[[#This Row],[產品名稱]]</f>
        <v>0</v>
      </c>
      <c r="C900">
        <f ca="1">表格15[[#This Row],[長]]</f>
        <v>0</v>
      </c>
      <c r="D900">
        <f ca="1">表格15[[#This Row],[寬]]</f>
        <v>0</v>
      </c>
      <c r="E900">
        <f ca="1">表格15[[#This Row],[厚]]</f>
        <v>0</v>
      </c>
      <c r="F900">
        <f ca="1">表格15[[#This Row],[生產
數量]]</f>
        <v>0</v>
      </c>
      <c r="G900">
        <f ca="1">表格15[[#This Row],[板材
色號]]</f>
        <v>0</v>
      </c>
      <c r="H900" t="str">
        <f ca="1">表格15[[#This Row],[板材
名稱]]</f>
        <v/>
      </c>
      <c r="I900" s="410">
        <f ca="1">表格15[[#This Row],[板材
才數]]</f>
        <v>0</v>
      </c>
    </row>
    <row r="901" spans="1:9" x14ac:dyDescent="0.25">
      <c r="A901">
        <f>表格15[[#This Row],[專案編號]]</f>
        <v>30030</v>
      </c>
      <c r="B901">
        <f ca="1">表格15[[#This Row],[產品名稱]]</f>
        <v>0</v>
      </c>
      <c r="C901">
        <f ca="1">表格15[[#This Row],[長]]</f>
        <v>0</v>
      </c>
      <c r="D901">
        <f ca="1">表格15[[#This Row],[寬]]</f>
        <v>0</v>
      </c>
      <c r="E901">
        <f ca="1">表格15[[#This Row],[厚]]</f>
        <v>0</v>
      </c>
      <c r="F901">
        <f ca="1">表格15[[#This Row],[生產
數量]]</f>
        <v>0</v>
      </c>
      <c r="G901">
        <f ca="1">表格15[[#This Row],[板材
色號]]</f>
        <v>0</v>
      </c>
      <c r="H901" t="str">
        <f ca="1">表格15[[#This Row],[板材
名稱]]</f>
        <v/>
      </c>
      <c r="I901" s="410">
        <f ca="1">表格15[[#This Row],[板材
才數]]</f>
        <v>0</v>
      </c>
    </row>
    <row r="902" spans="1:9" x14ac:dyDescent="0.25">
      <c r="A902">
        <f>表格15[[#This Row],[專案編號]]</f>
        <v>31001</v>
      </c>
      <c r="B902" t="str">
        <f ca="1">表格15[[#This Row],[產品名稱]]</f>
        <v>頂板</v>
      </c>
      <c r="C902">
        <f ca="1">表格15[[#This Row],[長]]</f>
        <v>-36</v>
      </c>
      <c r="D902">
        <f ca="1">表格15[[#This Row],[寬]]</f>
        <v>0</v>
      </c>
      <c r="E902">
        <f ca="1">表格15[[#This Row],[厚]]</f>
        <v>18</v>
      </c>
      <c r="F902">
        <f ca="1">表格15[[#This Row],[生產
數量]]</f>
        <v>0</v>
      </c>
      <c r="G902">
        <f ca="1">表格15[[#This Row],[板材
色號]]</f>
        <v>0</v>
      </c>
      <c r="H902" t="str">
        <f ca="1">表格15[[#This Row],[板材
名稱]]</f>
        <v/>
      </c>
      <c r="I902" s="410">
        <f ca="1">表格15[[#This Row],[板材
才數]]</f>
        <v>0</v>
      </c>
    </row>
    <row r="903" spans="1:9" x14ac:dyDescent="0.25">
      <c r="A903">
        <f>表格15[[#This Row],[專案編號]]</f>
        <v>31002</v>
      </c>
      <c r="B903" t="str">
        <f ca="1">表格15[[#This Row],[產品名稱]]</f>
        <v>底板</v>
      </c>
      <c r="C903">
        <f ca="1">表格15[[#This Row],[長]]</f>
        <v>-36</v>
      </c>
      <c r="D903">
        <f ca="1">表格15[[#This Row],[寬]]</f>
        <v>0</v>
      </c>
      <c r="E903">
        <f ca="1">表格15[[#This Row],[厚]]</f>
        <v>18</v>
      </c>
      <c r="F903">
        <f ca="1">表格15[[#This Row],[生產
數量]]</f>
        <v>0</v>
      </c>
      <c r="G903">
        <f ca="1">表格15[[#This Row],[板材
色號]]</f>
        <v>0</v>
      </c>
      <c r="H903" t="str">
        <f ca="1">表格15[[#This Row],[板材
名稱]]</f>
        <v/>
      </c>
      <c r="I903" s="410">
        <f ca="1">表格15[[#This Row],[板材
才數]]</f>
        <v>0</v>
      </c>
    </row>
    <row r="904" spans="1:9" x14ac:dyDescent="0.25">
      <c r="A904">
        <f>表格15[[#This Row],[專案編號]]</f>
        <v>31003</v>
      </c>
      <c r="B904" t="str">
        <f ca="1">表格15[[#This Row],[產品名稱]]</f>
        <v>左側板</v>
      </c>
      <c r="C904">
        <f ca="1">表格15[[#This Row],[長]]</f>
        <v>0</v>
      </c>
      <c r="D904">
        <f ca="1">表格15[[#This Row],[寬]]</f>
        <v>0</v>
      </c>
      <c r="E904">
        <f ca="1">表格15[[#This Row],[厚]]</f>
        <v>18</v>
      </c>
      <c r="F904">
        <f ca="1">表格15[[#This Row],[生產
數量]]</f>
        <v>0</v>
      </c>
      <c r="G904">
        <f ca="1">表格15[[#This Row],[板材
色號]]</f>
        <v>0</v>
      </c>
      <c r="H904" t="str">
        <f ca="1">表格15[[#This Row],[板材
名稱]]</f>
        <v/>
      </c>
      <c r="I904" s="410">
        <f ca="1">表格15[[#This Row],[板材
才數]]</f>
        <v>0</v>
      </c>
    </row>
    <row r="905" spans="1:9" x14ac:dyDescent="0.25">
      <c r="A905">
        <f>表格15[[#This Row],[專案編號]]</f>
        <v>31004</v>
      </c>
      <c r="B905" t="str">
        <f ca="1">表格15[[#This Row],[產品名稱]]</f>
        <v>右側板</v>
      </c>
      <c r="C905">
        <f ca="1">表格15[[#This Row],[長]]</f>
        <v>0</v>
      </c>
      <c r="D905">
        <f ca="1">表格15[[#This Row],[寬]]</f>
        <v>0</v>
      </c>
      <c r="E905">
        <f ca="1">表格15[[#This Row],[厚]]</f>
        <v>18</v>
      </c>
      <c r="F905">
        <f ca="1">表格15[[#This Row],[生產
數量]]</f>
        <v>0</v>
      </c>
      <c r="G905">
        <f ca="1">表格15[[#This Row],[板材
色號]]</f>
        <v>0</v>
      </c>
      <c r="H905" t="str">
        <f ca="1">表格15[[#This Row],[板材
名稱]]</f>
        <v/>
      </c>
      <c r="I905" s="410">
        <f ca="1">表格15[[#This Row],[板材
才數]]</f>
        <v>0</v>
      </c>
    </row>
    <row r="906" spans="1:9" x14ac:dyDescent="0.25">
      <c r="A906">
        <f>表格15[[#This Row],[專案編號]]</f>
        <v>31005</v>
      </c>
      <c r="B906" t="str">
        <f ca="1">表格15[[#This Row],[產品名稱]]</f>
        <v>背板</v>
      </c>
      <c r="C906">
        <f ca="1">表格15[[#This Row],[長]]</f>
        <v>-22</v>
      </c>
      <c r="D906">
        <f ca="1">表格15[[#This Row],[寬]]</f>
        <v>-22</v>
      </c>
      <c r="E906">
        <f ca="1">表格15[[#This Row],[厚]]</f>
        <v>4</v>
      </c>
      <c r="F906">
        <f ca="1">表格15[[#This Row],[生產
數量]]</f>
        <v>0</v>
      </c>
      <c r="G906">
        <f ca="1">表格15[[#This Row],[板材
色號]]</f>
        <v>0</v>
      </c>
      <c r="H906" t="str">
        <f ca="1">表格15[[#This Row],[板材
名稱]]</f>
        <v/>
      </c>
      <c r="I906" s="410">
        <f ca="1">表格15[[#This Row],[板材
才數]]</f>
        <v>0</v>
      </c>
    </row>
    <row r="907" spans="1:9" x14ac:dyDescent="0.25">
      <c r="A907">
        <f>表格15[[#This Row],[專案編號]]</f>
        <v>31006</v>
      </c>
      <c r="B907" t="str">
        <f ca="1">表格15[[#This Row],[產品名稱]]</f>
        <v>背拉桿</v>
      </c>
      <c r="C907">
        <f ca="1">表格15[[#This Row],[長]]</f>
        <v>-36</v>
      </c>
      <c r="D907">
        <f ca="1">表格15[[#This Row],[寬]]</f>
        <v>120</v>
      </c>
      <c r="E907">
        <f ca="1">表格15[[#This Row],[厚]]</f>
        <v>18</v>
      </c>
      <c r="F907">
        <f ca="1">表格15[[#This Row],[生產
數量]]</f>
        <v>0</v>
      </c>
      <c r="G907">
        <f ca="1">表格15[[#This Row],[板材
色號]]</f>
        <v>0</v>
      </c>
      <c r="H907" t="str">
        <f ca="1">表格15[[#This Row],[板材
名稱]]</f>
        <v/>
      </c>
      <c r="I907" s="410">
        <f ca="1">表格15[[#This Row],[板材
才數]]</f>
        <v>0</v>
      </c>
    </row>
    <row r="908" spans="1:9" x14ac:dyDescent="0.25">
      <c r="A908">
        <f>表格15[[#This Row],[專案編號]]</f>
        <v>31007</v>
      </c>
      <c r="B908" t="str">
        <f ca="1">表格15[[#This Row],[產品名稱]]</f>
        <v>活隔</v>
      </c>
      <c r="C908">
        <f ca="1">表格15[[#This Row],[長]]</f>
        <v>0</v>
      </c>
      <c r="D908">
        <f ca="1">表格15[[#This Row],[寬]]</f>
        <v>-32</v>
      </c>
      <c r="E908">
        <f ca="1">表格15[[#This Row],[厚]]</f>
        <v>18</v>
      </c>
      <c r="F908">
        <f ca="1">表格15[[#This Row],[生產
數量]]</f>
        <v>0</v>
      </c>
      <c r="G908">
        <f ca="1">表格15[[#This Row],[板材
色號]]</f>
        <v>0</v>
      </c>
      <c r="H908" t="str">
        <f ca="1">表格15[[#This Row],[板材
名稱]]</f>
        <v/>
      </c>
      <c r="I908" s="410">
        <f ca="1">表格15[[#This Row],[板材
才數]]</f>
        <v>0</v>
      </c>
    </row>
    <row r="909" spans="1:9" x14ac:dyDescent="0.25">
      <c r="A909">
        <f>表格15[[#This Row],[專案編號]]</f>
        <v>31008</v>
      </c>
      <c r="B909" t="str">
        <f ca="1">表格15[[#This Row],[產品名稱]]</f>
        <v>固隔</v>
      </c>
      <c r="C909">
        <f ca="1">表格15[[#This Row],[長]]</f>
        <v>0</v>
      </c>
      <c r="D909">
        <f ca="1">表格15[[#This Row],[寬]]</f>
        <v>-22</v>
      </c>
      <c r="E909">
        <f ca="1">表格15[[#This Row],[厚]]</f>
        <v>18</v>
      </c>
      <c r="F909">
        <f ca="1">表格15[[#This Row],[生產
數量]]</f>
        <v>0</v>
      </c>
      <c r="G909">
        <f ca="1">表格15[[#This Row],[板材
色號]]</f>
        <v>0</v>
      </c>
      <c r="H909" t="str">
        <f ca="1">表格15[[#This Row],[板材
名稱]]</f>
        <v/>
      </c>
      <c r="I909" s="410">
        <f ca="1">表格15[[#This Row],[板材
才數]]</f>
        <v>0</v>
      </c>
    </row>
    <row r="910" spans="1:9" x14ac:dyDescent="0.25">
      <c r="A910">
        <f>表格15[[#This Row],[專案編號]]</f>
        <v>31009</v>
      </c>
      <c r="B910">
        <f ca="1">表格15[[#This Row],[產品名稱]]</f>
        <v>0</v>
      </c>
      <c r="C910">
        <f ca="1">表格15[[#This Row],[長]]</f>
        <v>0</v>
      </c>
      <c r="D910">
        <f ca="1">表格15[[#This Row],[寬]]</f>
        <v>0</v>
      </c>
      <c r="E910">
        <f ca="1">表格15[[#This Row],[厚]]</f>
        <v>0</v>
      </c>
      <c r="F910">
        <f ca="1">表格15[[#This Row],[生產
數量]]</f>
        <v>0</v>
      </c>
      <c r="G910">
        <f ca="1">表格15[[#This Row],[板材
色號]]</f>
        <v>0</v>
      </c>
      <c r="H910" t="str">
        <f ca="1">表格15[[#This Row],[板材
名稱]]</f>
        <v/>
      </c>
      <c r="I910" s="410">
        <f ca="1">表格15[[#This Row],[板材
才數]]</f>
        <v>0</v>
      </c>
    </row>
    <row r="911" spans="1:9" x14ac:dyDescent="0.25">
      <c r="A911">
        <f>表格15[[#This Row],[專案編號]]</f>
        <v>31010</v>
      </c>
      <c r="B911">
        <f ca="1">表格15[[#This Row],[產品名稱]]</f>
        <v>0</v>
      </c>
      <c r="C911">
        <f ca="1">表格15[[#This Row],[長]]</f>
        <v>0</v>
      </c>
      <c r="D911">
        <f ca="1">表格15[[#This Row],[寬]]</f>
        <v>0</v>
      </c>
      <c r="E911">
        <f ca="1">表格15[[#This Row],[厚]]</f>
        <v>0</v>
      </c>
      <c r="F911">
        <f ca="1">表格15[[#This Row],[生產
數量]]</f>
        <v>0</v>
      </c>
      <c r="G911">
        <f ca="1">表格15[[#This Row],[板材
色號]]</f>
        <v>0</v>
      </c>
      <c r="H911" t="str">
        <f ca="1">表格15[[#This Row],[板材
名稱]]</f>
        <v/>
      </c>
      <c r="I911" s="410">
        <f ca="1">表格15[[#This Row],[板材
才數]]</f>
        <v>0</v>
      </c>
    </row>
    <row r="912" spans="1:9" x14ac:dyDescent="0.25">
      <c r="A912">
        <f>表格15[[#This Row],[專案編號]]</f>
        <v>31011</v>
      </c>
      <c r="B912">
        <f ca="1">表格15[[#This Row],[產品名稱]]</f>
        <v>0</v>
      </c>
      <c r="C912">
        <f ca="1">表格15[[#This Row],[長]]</f>
        <v>0</v>
      </c>
      <c r="D912">
        <f ca="1">表格15[[#This Row],[寬]]</f>
        <v>0</v>
      </c>
      <c r="E912">
        <f ca="1">表格15[[#This Row],[厚]]</f>
        <v>0</v>
      </c>
      <c r="F912">
        <f ca="1">表格15[[#This Row],[生產
數量]]</f>
        <v>0</v>
      </c>
      <c r="G912">
        <f ca="1">表格15[[#This Row],[板材
色號]]</f>
        <v>0</v>
      </c>
      <c r="H912">
        <f ca="1">表格15[[#This Row],[板材
名稱]]</f>
        <v>0</v>
      </c>
      <c r="I912" s="410">
        <f ca="1">表格15[[#This Row],[板材
才數]]</f>
        <v>0</v>
      </c>
    </row>
    <row r="913" spans="1:9" x14ac:dyDescent="0.25">
      <c r="A913">
        <f>表格15[[#This Row],[專案編號]]</f>
        <v>31012</v>
      </c>
      <c r="B913">
        <f ca="1">表格15[[#This Row],[產品名稱]]</f>
        <v>0</v>
      </c>
      <c r="C913">
        <f ca="1">表格15[[#This Row],[長]]</f>
        <v>0</v>
      </c>
      <c r="D913">
        <f ca="1">表格15[[#This Row],[寬]]</f>
        <v>0</v>
      </c>
      <c r="E913">
        <f ca="1">表格15[[#This Row],[厚]]</f>
        <v>0</v>
      </c>
      <c r="F913">
        <f ca="1">表格15[[#This Row],[生產
數量]]</f>
        <v>0</v>
      </c>
      <c r="G913">
        <f ca="1">表格15[[#This Row],[板材
色號]]</f>
        <v>0</v>
      </c>
      <c r="H913">
        <f ca="1">表格15[[#This Row],[板材
名稱]]</f>
        <v>0</v>
      </c>
      <c r="I913" s="410">
        <f ca="1">表格15[[#This Row],[板材
才數]]</f>
        <v>0</v>
      </c>
    </row>
    <row r="914" spans="1:9" x14ac:dyDescent="0.25">
      <c r="A914">
        <f>表格15[[#This Row],[專案編號]]</f>
        <v>31013</v>
      </c>
      <c r="B914">
        <f ca="1">表格15[[#This Row],[產品名稱]]</f>
        <v>0</v>
      </c>
      <c r="C914">
        <f ca="1">表格15[[#This Row],[長]]</f>
        <v>0</v>
      </c>
      <c r="D914">
        <f ca="1">表格15[[#This Row],[寬]]</f>
        <v>0</v>
      </c>
      <c r="E914">
        <f ca="1">表格15[[#This Row],[厚]]</f>
        <v>0</v>
      </c>
      <c r="F914">
        <f ca="1">表格15[[#This Row],[生產
數量]]</f>
        <v>0</v>
      </c>
      <c r="G914">
        <f ca="1">表格15[[#This Row],[板材
色號]]</f>
        <v>0</v>
      </c>
      <c r="H914">
        <f ca="1">表格15[[#This Row],[板材
名稱]]</f>
        <v>0</v>
      </c>
      <c r="I914" s="410">
        <f ca="1">表格15[[#This Row],[板材
才數]]</f>
        <v>0</v>
      </c>
    </row>
    <row r="915" spans="1:9" x14ac:dyDescent="0.25">
      <c r="A915">
        <f>表格15[[#This Row],[專案編號]]</f>
        <v>31014</v>
      </c>
      <c r="B915">
        <f ca="1">表格15[[#This Row],[產品名稱]]</f>
        <v>0</v>
      </c>
      <c r="C915">
        <f ca="1">表格15[[#This Row],[長]]</f>
        <v>0</v>
      </c>
      <c r="D915">
        <f ca="1">表格15[[#This Row],[寬]]</f>
        <v>0</v>
      </c>
      <c r="E915">
        <f ca="1">表格15[[#This Row],[厚]]</f>
        <v>0</v>
      </c>
      <c r="F915">
        <f ca="1">表格15[[#This Row],[生產
數量]]</f>
        <v>0</v>
      </c>
      <c r="G915">
        <f ca="1">表格15[[#This Row],[板材
色號]]</f>
        <v>0</v>
      </c>
      <c r="H915">
        <f ca="1">表格15[[#This Row],[板材
名稱]]</f>
        <v>0</v>
      </c>
      <c r="I915" s="410">
        <f ca="1">表格15[[#This Row],[板材
才數]]</f>
        <v>0</v>
      </c>
    </row>
    <row r="916" spans="1:9" x14ac:dyDescent="0.25">
      <c r="A916">
        <f>表格15[[#This Row],[專案編號]]</f>
        <v>31015</v>
      </c>
      <c r="B916">
        <f ca="1">表格15[[#This Row],[產品名稱]]</f>
        <v>0</v>
      </c>
      <c r="C916">
        <f ca="1">表格15[[#This Row],[長]]</f>
        <v>0</v>
      </c>
      <c r="D916">
        <f ca="1">表格15[[#This Row],[寬]]</f>
        <v>0</v>
      </c>
      <c r="E916">
        <f ca="1">表格15[[#This Row],[厚]]</f>
        <v>0</v>
      </c>
      <c r="F916">
        <f ca="1">表格15[[#This Row],[生產
數量]]</f>
        <v>0</v>
      </c>
      <c r="G916">
        <f ca="1">表格15[[#This Row],[板材
色號]]</f>
        <v>0</v>
      </c>
      <c r="H916">
        <f ca="1">表格15[[#This Row],[板材
名稱]]</f>
        <v>0</v>
      </c>
      <c r="I916" s="410">
        <f ca="1">表格15[[#This Row],[板材
才數]]</f>
        <v>0</v>
      </c>
    </row>
    <row r="917" spans="1:9" x14ac:dyDescent="0.25">
      <c r="A917">
        <f>表格15[[#This Row],[專案編號]]</f>
        <v>31016</v>
      </c>
      <c r="B917">
        <f ca="1">表格15[[#This Row],[產品名稱]]</f>
        <v>0</v>
      </c>
      <c r="C917">
        <f ca="1">表格15[[#This Row],[長]]</f>
        <v>0</v>
      </c>
      <c r="D917">
        <f ca="1">表格15[[#This Row],[寬]]</f>
        <v>0</v>
      </c>
      <c r="E917">
        <f ca="1">表格15[[#This Row],[厚]]</f>
        <v>0</v>
      </c>
      <c r="F917">
        <f ca="1">表格15[[#This Row],[生產
數量]]</f>
        <v>0</v>
      </c>
      <c r="G917">
        <f ca="1">表格15[[#This Row],[板材
色號]]</f>
        <v>0</v>
      </c>
      <c r="H917">
        <f ca="1">表格15[[#This Row],[板材
名稱]]</f>
        <v>0</v>
      </c>
      <c r="I917" s="410">
        <f ca="1">表格15[[#This Row],[板材
才數]]</f>
        <v>0</v>
      </c>
    </row>
    <row r="918" spans="1:9" x14ac:dyDescent="0.25">
      <c r="A918">
        <f>表格15[[#This Row],[專案編號]]</f>
        <v>31017</v>
      </c>
      <c r="B918">
        <f ca="1">表格15[[#This Row],[產品名稱]]</f>
        <v>0</v>
      </c>
      <c r="C918">
        <f ca="1">表格15[[#This Row],[長]]</f>
        <v>0</v>
      </c>
      <c r="D918">
        <f ca="1">表格15[[#This Row],[寬]]</f>
        <v>0</v>
      </c>
      <c r="E918">
        <f ca="1">表格15[[#This Row],[厚]]</f>
        <v>0</v>
      </c>
      <c r="F918">
        <f ca="1">表格15[[#This Row],[生產
數量]]</f>
        <v>0</v>
      </c>
      <c r="G918">
        <f ca="1">表格15[[#This Row],[板材
色號]]</f>
        <v>0</v>
      </c>
      <c r="H918">
        <f ca="1">表格15[[#This Row],[板材
名稱]]</f>
        <v>0</v>
      </c>
      <c r="I918" s="410">
        <f ca="1">表格15[[#This Row],[板材
才數]]</f>
        <v>0</v>
      </c>
    </row>
    <row r="919" spans="1:9" x14ac:dyDescent="0.25">
      <c r="A919">
        <f>表格15[[#This Row],[專案編號]]</f>
        <v>31018</v>
      </c>
      <c r="B919">
        <f ca="1">表格15[[#This Row],[產品名稱]]</f>
        <v>0</v>
      </c>
      <c r="C919">
        <f ca="1">表格15[[#This Row],[長]]</f>
        <v>0</v>
      </c>
      <c r="D919">
        <f ca="1">表格15[[#This Row],[寬]]</f>
        <v>0</v>
      </c>
      <c r="E919">
        <f ca="1">表格15[[#This Row],[厚]]</f>
        <v>0</v>
      </c>
      <c r="F919">
        <f ca="1">表格15[[#This Row],[生產
數量]]</f>
        <v>0</v>
      </c>
      <c r="G919">
        <f ca="1">表格15[[#This Row],[板材
色號]]</f>
        <v>0</v>
      </c>
      <c r="H919">
        <f ca="1">表格15[[#This Row],[板材
名稱]]</f>
        <v>0</v>
      </c>
      <c r="I919" s="410">
        <f ca="1">表格15[[#This Row],[板材
才數]]</f>
        <v>0</v>
      </c>
    </row>
    <row r="920" spans="1:9" x14ac:dyDescent="0.25">
      <c r="A920">
        <f>表格15[[#This Row],[專案編號]]</f>
        <v>31019</v>
      </c>
      <c r="B920">
        <f ca="1">表格15[[#This Row],[產品名稱]]</f>
        <v>0</v>
      </c>
      <c r="C920">
        <f ca="1">表格15[[#This Row],[長]]</f>
        <v>0</v>
      </c>
      <c r="D920">
        <f ca="1">表格15[[#This Row],[寬]]</f>
        <v>0</v>
      </c>
      <c r="E920">
        <f ca="1">表格15[[#This Row],[厚]]</f>
        <v>0</v>
      </c>
      <c r="F920">
        <f ca="1">表格15[[#This Row],[生產
數量]]</f>
        <v>0</v>
      </c>
      <c r="G920">
        <f ca="1">表格15[[#This Row],[板材
色號]]</f>
        <v>0</v>
      </c>
      <c r="H920">
        <f ca="1">表格15[[#This Row],[板材
名稱]]</f>
        <v>0</v>
      </c>
      <c r="I920" s="410">
        <f ca="1">表格15[[#This Row],[板材
才數]]</f>
        <v>0</v>
      </c>
    </row>
    <row r="921" spans="1:9" x14ac:dyDescent="0.25">
      <c r="A921">
        <f>表格15[[#This Row],[專案編號]]</f>
        <v>31020</v>
      </c>
      <c r="B921">
        <f ca="1">表格15[[#This Row],[產品名稱]]</f>
        <v>0</v>
      </c>
      <c r="C921">
        <f ca="1">表格15[[#This Row],[長]]</f>
        <v>0</v>
      </c>
      <c r="D921">
        <f ca="1">表格15[[#This Row],[寬]]</f>
        <v>0</v>
      </c>
      <c r="E921">
        <f ca="1">表格15[[#This Row],[厚]]</f>
        <v>0</v>
      </c>
      <c r="F921">
        <f ca="1">表格15[[#This Row],[生產
數量]]</f>
        <v>0</v>
      </c>
      <c r="G921">
        <f ca="1">表格15[[#This Row],[板材
色號]]</f>
        <v>0</v>
      </c>
      <c r="H921" t="str">
        <f ca="1">表格15[[#This Row],[板材
名稱]]</f>
        <v/>
      </c>
      <c r="I921" s="410">
        <f ca="1">表格15[[#This Row],[板材
才數]]</f>
        <v>0</v>
      </c>
    </row>
    <row r="922" spans="1:9" x14ac:dyDescent="0.25">
      <c r="A922">
        <f>表格15[[#This Row],[專案編號]]</f>
        <v>31021</v>
      </c>
      <c r="B922">
        <f ca="1">表格15[[#This Row],[產品名稱]]</f>
        <v>0</v>
      </c>
      <c r="C922">
        <f ca="1">表格15[[#This Row],[長]]</f>
        <v>0</v>
      </c>
      <c r="D922">
        <f ca="1">表格15[[#This Row],[寬]]</f>
        <v>0</v>
      </c>
      <c r="E922">
        <f ca="1">表格15[[#This Row],[厚]]</f>
        <v>0</v>
      </c>
      <c r="F922">
        <f ca="1">表格15[[#This Row],[生產
數量]]</f>
        <v>0</v>
      </c>
      <c r="G922">
        <f ca="1">表格15[[#This Row],[板材
色號]]</f>
        <v>0</v>
      </c>
      <c r="H922" t="str">
        <f ca="1">表格15[[#This Row],[板材
名稱]]</f>
        <v/>
      </c>
      <c r="I922" s="410">
        <f ca="1">表格15[[#This Row],[板材
才數]]</f>
        <v>0</v>
      </c>
    </row>
    <row r="923" spans="1:9" x14ac:dyDescent="0.25">
      <c r="A923">
        <f>表格15[[#This Row],[專案編號]]</f>
        <v>31022</v>
      </c>
      <c r="B923">
        <f ca="1">表格15[[#This Row],[產品名稱]]</f>
        <v>0</v>
      </c>
      <c r="C923">
        <f ca="1">表格15[[#This Row],[長]]</f>
        <v>0</v>
      </c>
      <c r="D923">
        <f ca="1">表格15[[#This Row],[寬]]</f>
        <v>0</v>
      </c>
      <c r="E923">
        <f ca="1">表格15[[#This Row],[厚]]</f>
        <v>0</v>
      </c>
      <c r="F923">
        <f ca="1">表格15[[#This Row],[生產
數量]]</f>
        <v>0</v>
      </c>
      <c r="G923">
        <f ca="1">表格15[[#This Row],[板材
色號]]</f>
        <v>0</v>
      </c>
      <c r="H923" t="str">
        <f ca="1">表格15[[#This Row],[板材
名稱]]</f>
        <v/>
      </c>
      <c r="I923" s="410">
        <f ca="1">表格15[[#This Row],[板材
才數]]</f>
        <v>0</v>
      </c>
    </row>
    <row r="924" spans="1:9" x14ac:dyDescent="0.25">
      <c r="A924">
        <f>表格15[[#This Row],[專案編號]]</f>
        <v>31023</v>
      </c>
      <c r="B924">
        <f ca="1">表格15[[#This Row],[產品名稱]]</f>
        <v>0</v>
      </c>
      <c r="C924">
        <f ca="1">表格15[[#This Row],[長]]</f>
        <v>0</v>
      </c>
      <c r="D924">
        <f ca="1">表格15[[#This Row],[寬]]</f>
        <v>0</v>
      </c>
      <c r="E924">
        <f ca="1">表格15[[#This Row],[厚]]</f>
        <v>0</v>
      </c>
      <c r="F924">
        <f ca="1">表格15[[#This Row],[生產
數量]]</f>
        <v>0</v>
      </c>
      <c r="G924">
        <f ca="1">表格15[[#This Row],[板材
色號]]</f>
        <v>0</v>
      </c>
      <c r="H924" t="str">
        <f ca="1">表格15[[#This Row],[板材
名稱]]</f>
        <v/>
      </c>
      <c r="I924" s="410">
        <f ca="1">表格15[[#This Row],[板材
才數]]</f>
        <v>0</v>
      </c>
    </row>
    <row r="925" spans="1:9" x14ac:dyDescent="0.25">
      <c r="A925">
        <f>表格15[[#This Row],[專案編號]]</f>
        <v>31024</v>
      </c>
      <c r="B925">
        <f ca="1">表格15[[#This Row],[產品名稱]]</f>
        <v>0</v>
      </c>
      <c r="C925">
        <f ca="1">表格15[[#This Row],[長]]</f>
        <v>0</v>
      </c>
      <c r="D925">
        <f ca="1">表格15[[#This Row],[寬]]</f>
        <v>0</v>
      </c>
      <c r="E925">
        <f ca="1">表格15[[#This Row],[厚]]</f>
        <v>0</v>
      </c>
      <c r="F925">
        <f ca="1">表格15[[#This Row],[生產
數量]]</f>
        <v>0</v>
      </c>
      <c r="G925">
        <f ca="1">表格15[[#This Row],[板材
色號]]</f>
        <v>0</v>
      </c>
      <c r="H925" t="str">
        <f ca="1">表格15[[#This Row],[板材
名稱]]</f>
        <v/>
      </c>
      <c r="I925" s="410">
        <f ca="1">表格15[[#This Row],[板材
才數]]</f>
        <v>0</v>
      </c>
    </row>
    <row r="926" spans="1:9" x14ac:dyDescent="0.25">
      <c r="A926">
        <f>表格15[[#This Row],[專案編號]]</f>
        <v>31025</v>
      </c>
      <c r="B926">
        <f ca="1">表格15[[#This Row],[產品名稱]]</f>
        <v>0</v>
      </c>
      <c r="C926">
        <f ca="1">表格15[[#This Row],[長]]</f>
        <v>0</v>
      </c>
      <c r="D926">
        <f ca="1">表格15[[#This Row],[寬]]</f>
        <v>0</v>
      </c>
      <c r="E926">
        <f ca="1">表格15[[#This Row],[厚]]</f>
        <v>0</v>
      </c>
      <c r="F926">
        <f ca="1">表格15[[#This Row],[生產
數量]]</f>
        <v>0</v>
      </c>
      <c r="G926">
        <f ca="1">表格15[[#This Row],[板材
色號]]</f>
        <v>0</v>
      </c>
      <c r="H926" t="str">
        <f ca="1">表格15[[#This Row],[板材
名稱]]</f>
        <v/>
      </c>
      <c r="I926" s="410">
        <f ca="1">表格15[[#This Row],[板材
才數]]</f>
        <v>0</v>
      </c>
    </row>
    <row r="927" spans="1:9" x14ac:dyDescent="0.25">
      <c r="A927">
        <f>表格15[[#This Row],[專案編號]]</f>
        <v>31026</v>
      </c>
      <c r="B927">
        <f ca="1">表格15[[#This Row],[產品名稱]]</f>
        <v>0</v>
      </c>
      <c r="C927">
        <f ca="1">表格15[[#This Row],[長]]</f>
        <v>0</v>
      </c>
      <c r="D927">
        <f ca="1">表格15[[#This Row],[寬]]</f>
        <v>0</v>
      </c>
      <c r="E927">
        <f ca="1">表格15[[#This Row],[厚]]</f>
        <v>0</v>
      </c>
      <c r="F927">
        <f ca="1">表格15[[#This Row],[生產
數量]]</f>
        <v>0</v>
      </c>
      <c r="G927">
        <f ca="1">表格15[[#This Row],[板材
色號]]</f>
        <v>0</v>
      </c>
      <c r="H927" t="str">
        <f ca="1">表格15[[#This Row],[板材
名稱]]</f>
        <v/>
      </c>
      <c r="I927" s="410">
        <f ca="1">表格15[[#This Row],[板材
才數]]</f>
        <v>0</v>
      </c>
    </row>
    <row r="928" spans="1:9" x14ac:dyDescent="0.25">
      <c r="A928">
        <f>表格15[[#This Row],[專案編號]]</f>
        <v>31027</v>
      </c>
      <c r="B928">
        <f ca="1">表格15[[#This Row],[產品名稱]]</f>
        <v>0</v>
      </c>
      <c r="C928">
        <f ca="1">表格15[[#This Row],[長]]</f>
        <v>0</v>
      </c>
      <c r="D928">
        <f ca="1">表格15[[#This Row],[寬]]</f>
        <v>0</v>
      </c>
      <c r="E928">
        <f ca="1">表格15[[#This Row],[厚]]</f>
        <v>0</v>
      </c>
      <c r="F928">
        <f ca="1">表格15[[#This Row],[生產
數量]]</f>
        <v>0</v>
      </c>
      <c r="G928">
        <f ca="1">表格15[[#This Row],[板材
色號]]</f>
        <v>0</v>
      </c>
      <c r="H928" t="str">
        <f ca="1">表格15[[#This Row],[板材
名稱]]</f>
        <v/>
      </c>
      <c r="I928" s="410">
        <f ca="1">表格15[[#This Row],[板材
才數]]</f>
        <v>0</v>
      </c>
    </row>
    <row r="929" spans="1:9" x14ac:dyDescent="0.25">
      <c r="A929">
        <f>表格15[[#This Row],[專案編號]]</f>
        <v>31028</v>
      </c>
      <c r="B929">
        <f ca="1">表格15[[#This Row],[產品名稱]]</f>
        <v>0</v>
      </c>
      <c r="C929">
        <f ca="1">表格15[[#This Row],[長]]</f>
        <v>0</v>
      </c>
      <c r="D929">
        <f ca="1">表格15[[#This Row],[寬]]</f>
        <v>0</v>
      </c>
      <c r="E929">
        <f ca="1">表格15[[#This Row],[厚]]</f>
        <v>0</v>
      </c>
      <c r="F929">
        <f ca="1">表格15[[#This Row],[生產
數量]]</f>
        <v>0</v>
      </c>
      <c r="G929">
        <f ca="1">表格15[[#This Row],[板材
色號]]</f>
        <v>0</v>
      </c>
      <c r="H929" t="str">
        <f ca="1">表格15[[#This Row],[板材
名稱]]</f>
        <v/>
      </c>
      <c r="I929" s="410">
        <f ca="1">表格15[[#This Row],[板材
才數]]</f>
        <v>0</v>
      </c>
    </row>
    <row r="930" spans="1:9" x14ac:dyDescent="0.25">
      <c r="A930">
        <f>表格15[[#This Row],[專案編號]]</f>
        <v>31029</v>
      </c>
      <c r="B930">
        <f ca="1">表格15[[#This Row],[產品名稱]]</f>
        <v>0</v>
      </c>
      <c r="C930">
        <f ca="1">表格15[[#This Row],[長]]</f>
        <v>0</v>
      </c>
      <c r="D930">
        <f ca="1">表格15[[#This Row],[寬]]</f>
        <v>0</v>
      </c>
      <c r="E930">
        <f ca="1">表格15[[#This Row],[厚]]</f>
        <v>0</v>
      </c>
      <c r="F930">
        <f ca="1">表格15[[#This Row],[生產
數量]]</f>
        <v>0</v>
      </c>
      <c r="G930">
        <f ca="1">表格15[[#This Row],[板材
色號]]</f>
        <v>0</v>
      </c>
      <c r="H930" t="str">
        <f ca="1">表格15[[#This Row],[板材
名稱]]</f>
        <v/>
      </c>
      <c r="I930" s="410">
        <f ca="1">表格15[[#This Row],[板材
才數]]</f>
        <v>0</v>
      </c>
    </row>
    <row r="931" spans="1:9" x14ac:dyDescent="0.25">
      <c r="A931">
        <f>表格15[[#This Row],[專案編號]]</f>
        <v>31030</v>
      </c>
      <c r="B931">
        <f ca="1">表格15[[#This Row],[產品名稱]]</f>
        <v>0</v>
      </c>
      <c r="C931">
        <f ca="1">表格15[[#This Row],[長]]</f>
        <v>0</v>
      </c>
      <c r="D931">
        <f ca="1">表格15[[#This Row],[寬]]</f>
        <v>0</v>
      </c>
      <c r="E931">
        <f ca="1">表格15[[#This Row],[厚]]</f>
        <v>0</v>
      </c>
      <c r="F931">
        <f ca="1">表格15[[#This Row],[生產
數量]]</f>
        <v>0</v>
      </c>
      <c r="G931">
        <f ca="1">表格15[[#This Row],[板材
色號]]</f>
        <v>0</v>
      </c>
      <c r="H931" t="str">
        <f ca="1">表格15[[#This Row],[板材
名稱]]</f>
        <v/>
      </c>
      <c r="I931" s="410">
        <f ca="1">表格15[[#This Row],[板材
才數]]</f>
        <v>0</v>
      </c>
    </row>
    <row r="932" spans="1:9" x14ac:dyDescent="0.25">
      <c r="A932">
        <f>表格15[[#This Row],[專案編號]]</f>
        <v>32001</v>
      </c>
      <c r="B932" t="str">
        <f ca="1">表格15[[#This Row],[產品名稱]]</f>
        <v>頂板</v>
      </c>
      <c r="C932">
        <f ca="1">表格15[[#This Row],[長]]</f>
        <v>-36</v>
      </c>
      <c r="D932">
        <f ca="1">表格15[[#This Row],[寬]]</f>
        <v>0</v>
      </c>
      <c r="E932">
        <f ca="1">表格15[[#This Row],[厚]]</f>
        <v>18</v>
      </c>
      <c r="F932">
        <f ca="1">表格15[[#This Row],[生產
數量]]</f>
        <v>0</v>
      </c>
      <c r="G932">
        <f ca="1">表格15[[#This Row],[板材
色號]]</f>
        <v>0</v>
      </c>
      <c r="H932" t="str">
        <f ca="1">表格15[[#This Row],[板材
名稱]]</f>
        <v/>
      </c>
      <c r="I932" s="410">
        <f ca="1">表格15[[#This Row],[板材
才數]]</f>
        <v>0</v>
      </c>
    </row>
    <row r="933" spans="1:9" x14ac:dyDescent="0.25">
      <c r="A933">
        <f>表格15[[#This Row],[專案編號]]</f>
        <v>32002</v>
      </c>
      <c r="B933" t="str">
        <f ca="1">表格15[[#This Row],[產品名稱]]</f>
        <v>底板</v>
      </c>
      <c r="C933">
        <f ca="1">表格15[[#This Row],[長]]</f>
        <v>-36</v>
      </c>
      <c r="D933">
        <f ca="1">表格15[[#This Row],[寬]]</f>
        <v>0</v>
      </c>
      <c r="E933">
        <f ca="1">表格15[[#This Row],[厚]]</f>
        <v>18</v>
      </c>
      <c r="F933">
        <f ca="1">表格15[[#This Row],[生產
數量]]</f>
        <v>0</v>
      </c>
      <c r="G933">
        <f ca="1">表格15[[#This Row],[板材
色號]]</f>
        <v>0</v>
      </c>
      <c r="H933" t="str">
        <f ca="1">表格15[[#This Row],[板材
名稱]]</f>
        <v/>
      </c>
      <c r="I933" s="410">
        <f ca="1">表格15[[#This Row],[板材
才數]]</f>
        <v>0</v>
      </c>
    </row>
    <row r="934" spans="1:9" x14ac:dyDescent="0.25">
      <c r="A934">
        <f>表格15[[#This Row],[專案編號]]</f>
        <v>32003</v>
      </c>
      <c r="B934" t="str">
        <f ca="1">表格15[[#This Row],[產品名稱]]</f>
        <v>左側板</v>
      </c>
      <c r="C934">
        <f ca="1">表格15[[#This Row],[長]]</f>
        <v>0</v>
      </c>
      <c r="D934">
        <f ca="1">表格15[[#This Row],[寬]]</f>
        <v>0</v>
      </c>
      <c r="E934">
        <f ca="1">表格15[[#This Row],[厚]]</f>
        <v>18</v>
      </c>
      <c r="F934">
        <f ca="1">表格15[[#This Row],[生產
數量]]</f>
        <v>0</v>
      </c>
      <c r="G934">
        <f ca="1">表格15[[#This Row],[板材
色號]]</f>
        <v>0</v>
      </c>
      <c r="H934" t="str">
        <f ca="1">表格15[[#This Row],[板材
名稱]]</f>
        <v/>
      </c>
      <c r="I934" s="410">
        <f ca="1">表格15[[#This Row],[板材
才數]]</f>
        <v>0</v>
      </c>
    </row>
    <row r="935" spans="1:9" x14ac:dyDescent="0.25">
      <c r="A935">
        <f>表格15[[#This Row],[專案編號]]</f>
        <v>32004</v>
      </c>
      <c r="B935" t="str">
        <f ca="1">表格15[[#This Row],[產品名稱]]</f>
        <v>右側板</v>
      </c>
      <c r="C935">
        <f ca="1">表格15[[#This Row],[長]]</f>
        <v>0</v>
      </c>
      <c r="D935">
        <f ca="1">表格15[[#This Row],[寬]]</f>
        <v>0</v>
      </c>
      <c r="E935">
        <f ca="1">表格15[[#This Row],[厚]]</f>
        <v>18</v>
      </c>
      <c r="F935">
        <f ca="1">表格15[[#This Row],[生產
數量]]</f>
        <v>0</v>
      </c>
      <c r="G935">
        <f ca="1">表格15[[#This Row],[板材
色號]]</f>
        <v>0</v>
      </c>
      <c r="H935" t="str">
        <f ca="1">表格15[[#This Row],[板材
名稱]]</f>
        <v/>
      </c>
      <c r="I935" s="410">
        <f ca="1">表格15[[#This Row],[板材
才數]]</f>
        <v>0</v>
      </c>
    </row>
    <row r="936" spans="1:9" x14ac:dyDescent="0.25">
      <c r="A936">
        <f>表格15[[#This Row],[專案編號]]</f>
        <v>32005</v>
      </c>
      <c r="B936" t="str">
        <f ca="1">表格15[[#This Row],[產品名稱]]</f>
        <v>背板</v>
      </c>
      <c r="C936">
        <f ca="1">表格15[[#This Row],[長]]</f>
        <v>-22</v>
      </c>
      <c r="D936">
        <f ca="1">表格15[[#This Row],[寬]]</f>
        <v>-22</v>
      </c>
      <c r="E936">
        <f ca="1">表格15[[#This Row],[厚]]</f>
        <v>4</v>
      </c>
      <c r="F936">
        <f ca="1">表格15[[#This Row],[生產
數量]]</f>
        <v>0</v>
      </c>
      <c r="G936">
        <f ca="1">表格15[[#This Row],[板材
色號]]</f>
        <v>0</v>
      </c>
      <c r="H936" t="str">
        <f ca="1">表格15[[#This Row],[板材
名稱]]</f>
        <v/>
      </c>
      <c r="I936" s="410">
        <f ca="1">表格15[[#This Row],[板材
才數]]</f>
        <v>0</v>
      </c>
    </row>
    <row r="937" spans="1:9" x14ac:dyDescent="0.25">
      <c r="A937">
        <f>表格15[[#This Row],[專案編號]]</f>
        <v>32006</v>
      </c>
      <c r="B937" t="str">
        <f ca="1">表格15[[#This Row],[產品名稱]]</f>
        <v>背拉桿</v>
      </c>
      <c r="C937">
        <f ca="1">表格15[[#This Row],[長]]</f>
        <v>-36</v>
      </c>
      <c r="D937">
        <f ca="1">表格15[[#This Row],[寬]]</f>
        <v>120</v>
      </c>
      <c r="E937">
        <f ca="1">表格15[[#This Row],[厚]]</f>
        <v>18</v>
      </c>
      <c r="F937">
        <f ca="1">表格15[[#This Row],[生產
數量]]</f>
        <v>0</v>
      </c>
      <c r="G937">
        <f ca="1">表格15[[#This Row],[板材
色號]]</f>
        <v>0</v>
      </c>
      <c r="H937" t="str">
        <f ca="1">表格15[[#This Row],[板材
名稱]]</f>
        <v/>
      </c>
      <c r="I937" s="410">
        <f ca="1">表格15[[#This Row],[板材
才數]]</f>
        <v>0</v>
      </c>
    </row>
    <row r="938" spans="1:9" x14ac:dyDescent="0.25">
      <c r="A938">
        <f>表格15[[#This Row],[專案編號]]</f>
        <v>32007</v>
      </c>
      <c r="B938" t="str">
        <f ca="1">表格15[[#This Row],[產品名稱]]</f>
        <v>活隔</v>
      </c>
      <c r="C938">
        <f ca="1">表格15[[#This Row],[長]]</f>
        <v>0</v>
      </c>
      <c r="D938">
        <f ca="1">表格15[[#This Row],[寬]]</f>
        <v>-32</v>
      </c>
      <c r="E938">
        <f ca="1">表格15[[#This Row],[厚]]</f>
        <v>18</v>
      </c>
      <c r="F938">
        <f ca="1">表格15[[#This Row],[生產
數量]]</f>
        <v>0</v>
      </c>
      <c r="G938">
        <f ca="1">表格15[[#This Row],[板材
色號]]</f>
        <v>0</v>
      </c>
      <c r="H938" t="str">
        <f ca="1">表格15[[#This Row],[板材
名稱]]</f>
        <v/>
      </c>
      <c r="I938" s="410">
        <f ca="1">表格15[[#This Row],[板材
才數]]</f>
        <v>0</v>
      </c>
    </row>
    <row r="939" spans="1:9" x14ac:dyDescent="0.25">
      <c r="A939">
        <f>表格15[[#This Row],[專案編號]]</f>
        <v>32008</v>
      </c>
      <c r="B939" t="str">
        <f ca="1">表格15[[#This Row],[產品名稱]]</f>
        <v>固隔</v>
      </c>
      <c r="C939">
        <f ca="1">表格15[[#This Row],[長]]</f>
        <v>0</v>
      </c>
      <c r="D939">
        <f ca="1">表格15[[#This Row],[寬]]</f>
        <v>-22</v>
      </c>
      <c r="E939">
        <f ca="1">表格15[[#This Row],[厚]]</f>
        <v>18</v>
      </c>
      <c r="F939">
        <f ca="1">表格15[[#This Row],[生產
數量]]</f>
        <v>0</v>
      </c>
      <c r="G939">
        <f ca="1">表格15[[#This Row],[板材
色號]]</f>
        <v>0</v>
      </c>
      <c r="H939" t="str">
        <f ca="1">表格15[[#This Row],[板材
名稱]]</f>
        <v/>
      </c>
      <c r="I939" s="410">
        <f ca="1">表格15[[#This Row],[板材
才數]]</f>
        <v>0</v>
      </c>
    </row>
    <row r="940" spans="1:9" x14ac:dyDescent="0.25">
      <c r="A940">
        <f>表格15[[#This Row],[專案編號]]</f>
        <v>32009</v>
      </c>
      <c r="B940">
        <f ca="1">表格15[[#This Row],[產品名稱]]</f>
        <v>0</v>
      </c>
      <c r="C940">
        <f ca="1">表格15[[#This Row],[長]]</f>
        <v>0</v>
      </c>
      <c r="D940">
        <f ca="1">表格15[[#This Row],[寬]]</f>
        <v>0</v>
      </c>
      <c r="E940">
        <f ca="1">表格15[[#This Row],[厚]]</f>
        <v>0</v>
      </c>
      <c r="F940">
        <f ca="1">表格15[[#This Row],[生產
數量]]</f>
        <v>0</v>
      </c>
      <c r="G940">
        <f ca="1">表格15[[#This Row],[板材
色號]]</f>
        <v>0</v>
      </c>
      <c r="H940" t="str">
        <f ca="1">表格15[[#This Row],[板材
名稱]]</f>
        <v/>
      </c>
      <c r="I940" s="410">
        <f ca="1">表格15[[#This Row],[板材
才數]]</f>
        <v>0</v>
      </c>
    </row>
    <row r="941" spans="1:9" x14ac:dyDescent="0.25">
      <c r="A941">
        <f>表格15[[#This Row],[專案編號]]</f>
        <v>32010</v>
      </c>
      <c r="B941">
        <f ca="1">表格15[[#This Row],[產品名稱]]</f>
        <v>0</v>
      </c>
      <c r="C941">
        <f ca="1">表格15[[#This Row],[長]]</f>
        <v>0</v>
      </c>
      <c r="D941">
        <f ca="1">表格15[[#This Row],[寬]]</f>
        <v>0</v>
      </c>
      <c r="E941">
        <f ca="1">表格15[[#This Row],[厚]]</f>
        <v>0</v>
      </c>
      <c r="F941">
        <f ca="1">表格15[[#This Row],[生產
數量]]</f>
        <v>0</v>
      </c>
      <c r="G941">
        <f ca="1">表格15[[#This Row],[板材
色號]]</f>
        <v>0</v>
      </c>
      <c r="H941" t="str">
        <f ca="1">表格15[[#This Row],[板材
名稱]]</f>
        <v/>
      </c>
      <c r="I941" s="410">
        <f ca="1">表格15[[#This Row],[板材
才數]]</f>
        <v>0</v>
      </c>
    </row>
    <row r="942" spans="1:9" x14ac:dyDescent="0.25">
      <c r="A942">
        <f>表格15[[#This Row],[專案編號]]</f>
        <v>32011</v>
      </c>
      <c r="B942">
        <f ca="1">表格15[[#This Row],[產品名稱]]</f>
        <v>0</v>
      </c>
      <c r="C942">
        <f ca="1">表格15[[#This Row],[長]]</f>
        <v>0</v>
      </c>
      <c r="D942">
        <f ca="1">表格15[[#This Row],[寬]]</f>
        <v>0</v>
      </c>
      <c r="E942">
        <f ca="1">表格15[[#This Row],[厚]]</f>
        <v>0</v>
      </c>
      <c r="F942">
        <f ca="1">表格15[[#This Row],[生產
數量]]</f>
        <v>0</v>
      </c>
      <c r="G942">
        <f ca="1">表格15[[#This Row],[板材
色號]]</f>
        <v>0</v>
      </c>
      <c r="H942">
        <f ca="1">表格15[[#This Row],[板材
名稱]]</f>
        <v>0</v>
      </c>
      <c r="I942" s="410">
        <f ca="1">表格15[[#This Row],[板材
才數]]</f>
        <v>0</v>
      </c>
    </row>
    <row r="943" spans="1:9" x14ac:dyDescent="0.25">
      <c r="A943">
        <f>表格15[[#This Row],[專案編號]]</f>
        <v>32012</v>
      </c>
      <c r="B943">
        <f ca="1">表格15[[#This Row],[產品名稱]]</f>
        <v>0</v>
      </c>
      <c r="C943">
        <f ca="1">表格15[[#This Row],[長]]</f>
        <v>0</v>
      </c>
      <c r="D943">
        <f ca="1">表格15[[#This Row],[寬]]</f>
        <v>0</v>
      </c>
      <c r="E943">
        <f ca="1">表格15[[#This Row],[厚]]</f>
        <v>0</v>
      </c>
      <c r="F943">
        <f ca="1">表格15[[#This Row],[生產
數量]]</f>
        <v>0</v>
      </c>
      <c r="G943">
        <f ca="1">表格15[[#This Row],[板材
色號]]</f>
        <v>0</v>
      </c>
      <c r="H943">
        <f ca="1">表格15[[#This Row],[板材
名稱]]</f>
        <v>0</v>
      </c>
      <c r="I943" s="410">
        <f ca="1">表格15[[#This Row],[板材
才數]]</f>
        <v>0</v>
      </c>
    </row>
    <row r="944" spans="1:9" x14ac:dyDescent="0.25">
      <c r="A944">
        <f>表格15[[#This Row],[專案編號]]</f>
        <v>32013</v>
      </c>
      <c r="B944">
        <f ca="1">表格15[[#This Row],[產品名稱]]</f>
        <v>0</v>
      </c>
      <c r="C944">
        <f ca="1">表格15[[#This Row],[長]]</f>
        <v>0</v>
      </c>
      <c r="D944">
        <f ca="1">表格15[[#This Row],[寬]]</f>
        <v>0</v>
      </c>
      <c r="E944">
        <f ca="1">表格15[[#This Row],[厚]]</f>
        <v>0</v>
      </c>
      <c r="F944">
        <f ca="1">表格15[[#This Row],[生產
數量]]</f>
        <v>0</v>
      </c>
      <c r="G944">
        <f ca="1">表格15[[#This Row],[板材
色號]]</f>
        <v>0</v>
      </c>
      <c r="H944">
        <f ca="1">表格15[[#This Row],[板材
名稱]]</f>
        <v>0</v>
      </c>
      <c r="I944" s="410">
        <f ca="1">表格15[[#This Row],[板材
才數]]</f>
        <v>0</v>
      </c>
    </row>
    <row r="945" spans="1:9" x14ac:dyDescent="0.25">
      <c r="A945">
        <f>表格15[[#This Row],[專案編號]]</f>
        <v>32014</v>
      </c>
      <c r="B945">
        <f ca="1">表格15[[#This Row],[產品名稱]]</f>
        <v>0</v>
      </c>
      <c r="C945">
        <f ca="1">表格15[[#This Row],[長]]</f>
        <v>0</v>
      </c>
      <c r="D945">
        <f ca="1">表格15[[#This Row],[寬]]</f>
        <v>0</v>
      </c>
      <c r="E945">
        <f ca="1">表格15[[#This Row],[厚]]</f>
        <v>0</v>
      </c>
      <c r="F945">
        <f ca="1">表格15[[#This Row],[生產
數量]]</f>
        <v>0</v>
      </c>
      <c r="G945">
        <f ca="1">表格15[[#This Row],[板材
色號]]</f>
        <v>0</v>
      </c>
      <c r="H945">
        <f ca="1">表格15[[#This Row],[板材
名稱]]</f>
        <v>0</v>
      </c>
      <c r="I945" s="410">
        <f ca="1">表格15[[#This Row],[板材
才數]]</f>
        <v>0</v>
      </c>
    </row>
    <row r="946" spans="1:9" x14ac:dyDescent="0.25">
      <c r="A946">
        <f>表格15[[#This Row],[專案編號]]</f>
        <v>32015</v>
      </c>
      <c r="B946">
        <f ca="1">表格15[[#This Row],[產品名稱]]</f>
        <v>0</v>
      </c>
      <c r="C946">
        <f ca="1">表格15[[#This Row],[長]]</f>
        <v>0</v>
      </c>
      <c r="D946">
        <f ca="1">表格15[[#This Row],[寬]]</f>
        <v>0</v>
      </c>
      <c r="E946">
        <f ca="1">表格15[[#This Row],[厚]]</f>
        <v>0</v>
      </c>
      <c r="F946">
        <f ca="1">表格15[[#This Row],[生產
數量]]</f>
        <v>0</v>
      </c>
      <c r="G946">
        <f ca="1">表格15[[#This Row],[板材
色號]]</f>
        <v>0</v>
      </c>
      <c r="H946">
        <f ca="1">表格15[[#This Row],[板材
名稱]]</f>
        <v>0</v>
      </c>
      <c r="I946" s="410">
        <f ca="1">表格15[[#This Row],[板材
才數]]</f>
        <v>0</v>
      </c>
    </row>
    <row r="947" spans="1:9" x14ac:dyDescent="0.25">
      <c r="A947">
        <f>表格15[[#This Row],[專案編號]]</f>
        <v>32016</v>
      </c>
      <c r="B947">
        <f ca="1">表格15[[#This Row],[產品名稱]]</f>
        <v>0</v>
      </c>
      <c r="C947">
        <f ca="1">表格15[[#This Row],[長]]</f>
        <v>0</v>
      </c>
      <c r="D947">
        <f ca="1">表格15[[#This Row],[寬]]</f>
        <v>0</v>
      </c>
      <c r="E947">
        <f ca="1">表格15[[#This Row],[厚]]</f>
        <v>0</v>
      </c>
      <c r="F947">
        <f ca="1">表格15[[#This Row],[生產
數量]]</f>
        <v>0</v>
      </c>
      <c r="G947">
        <f ca="1">表格15[[#This Row],[板材
色號]]</f>
        <v>0</v>
      </c>
      <c r="H947">
        <f ca="1">表格15[[#This Row],[板材
名稱]]</f>
        <v>0</v>
      </c>
      <c r="I947" s="410">
        <f ca="1">表格15[[#This Row],[板材
才數]]</f>
        <v>0</v>
      </c>
    </row>
    <row r="948" spans="1:9" x14ac:dyDescent="0.25">
      <c r="A948">
        <f>表格15[[#This Row],[專案編號]]</f>
        <v>32017</v>
      </c>
      <c r="B948">
        <f ca="1">表格15[[#This Row],[產品名稱]]</f>
        <v>0</v>
      </c>
      <c r="C948">
        <f ca="1">表格15[[#This Row],[長]]</f>
        <v>0</v>
      </c>
      <c r="D948">
        <f ca="1">表格15[[#This Row],[寬]]</f>
        <v>0</v>
      </c>
      <c r="E948">
        <f ca="1">表格15[[#This Row],[厚]]</f>
        <v>0</v>
      </c>
      <c r="F948">
        <f ca="1">表格15[[#This Row],[生產
數量]]</f>
        <v>0</v>
      </c>
      <c r="G948">
        <f ca="1">表格15[[#This Row],[板材
色號]]</f>
        <v>0</v>
      </c>
      <c r="H948">
        <f ca="1">表格15[[#This Row],[板材
名稱]]</f>
        <v>0</v>
      </c>
      <c r="I948" s="410">
        <f ca="1">表格15[[#This Row],[板材
才數]]</f>
        <v>0</v>
      </c>
    </row>
    <row r="949" spans="1:9" x14ac:dyDescent="0.25">
      <c r="A949">
        <f>表格15[[#This Row],[專案編號]]</f>
        <v>32018</v>
      </c>
      <c r="B949">
        <f ca="1">表格15[[#This Row],[產品名稱]]</f>
        <v>0</v>
      </c>
      <c r="C949">
        <f ca="1">表格15[[#This Row],[長]]</f>
        <v>0</v>
      </c>
      <c r="D949">
        <f ca="1">表格15[[#This Row],[寬]]</f>
        <v>0</v>
      </c>
      <c r="E949">
        <f ca="1">表格15[[#This Row],[厚]]</f>
        <v>0</v>
      </c>
      <c r="F949">
        <f ca="1">表格15[[#This Row],[生產
數量]]</f>
        <v>0</v>
      </c>
      <c r="G949">
        <f ca="1">表格15[[#This Row],[板材
色號]]</f>
        <v>0</v>
      </c>
      <c r="H949">
        <f ca="1">表格15[[#This Row],[板材
名稱]]</f>
        <v>0</v>
      </c>
      <c r="I949" s="410">
        <f ca="1">表格15[[#This Row],[板材
才數]]</f>
        <v>0</v>
      </c>
    </row>
    <row r="950" spans="1:9" x14ac:dyDescent="0.25">
      <c r="A950">
        <f>表格15[[#This Row],[專案編號]]</f>
        <v>32019</v>
      </c>
      <c r="B950">
        <f ca="1">表格15[[#This Row],[產品名稱]]</f>
        <v>0</v>
      </c>
      <c r="C950">
        <f ca="1">表格15[[#This Row],[長]]</f>
        <v>0</v>
      </c>
      <c r="D950">
        <f ca="1">表格15[[#This Row],[寬]]</f>
        <v>0</v>
      </c>
      <c r="E950">
        <f ca="1">表格15[[#This Row],[厚]]</f>
        <v>0</v>
      </c>
      <c r="F950">
        <f ca="1">表格15[[#This Row],[生產
數量]]</f>
        <v>0</v>
      </c>
      <c r="G950">
        <f ca="1">表格15[[#This Row],[板材
色號]]</f>
        <v>0</v>
      </c>
      <c r="H950">
        <f ca="1">表格15[[#This Row],[板材
名稱]]</f>
        <v>0</v>
      </c>
      <c r="I950" s="410">
        <f ca="1">表格15[[#This Row],[板材
才數]]</f>
        <v>0</v>
      </c>
    </row>
    <row r="951" spans="1:9" x14ac:dyDescent="0.25">
      <c r="A951">
        <f>表格15[[#This Row],[專案編號]]</f>
        <v>32020</v>
      </c>
      <c r="B951">
        <f ca="1">表格15[[#This Row],[產品名稱]]</f>
        <v>0</v>
      </c>
      <c r="C951">
        <f ca="1">表格15[[#This Row],[長]]</f>
        <v>0</v>
      </c>
      <c r="D951">
        <f ca="1">表格15[[#This Row],[寬]]</f>
        <v>0</v>
      </c>
      <c r="E951">
        <f ca="1">表格15[[#This Row],[厚]]</f>
        <v>0</v>
      </c>
      <c r="F951">
        <f ca="1">表格15[[#This Row],[生產
數量]]</f>
        <v>0</v>
      </c>
      <c r="G951">
        <f ca="1">表格15[[#This Row],[板材
色號]]</f>
        <v>0</v>
      </c>
      <c r="H951" t="str">
        <f ca="1">表格15[[#This Row],[板材
名稱]]</f>
        <v/>
      </c>
      <c r="I951" s="410">
        <f ca="1">表格15[[#This Row],[板材
才數]]</f>
        <v>0</v>
      </c>
    </row>
    <row r="952" spans="1:9" x14ac:dyDescent="0.25">
      <c r="A952">
        <f>表格15[[#This Row],[專案編號]]</f>
        <v>32021</v>
      </c>
      <c r="B952">
        <f ca="1">表格15[[#This Row],[產品名稱]]</f>
        <v>0</v>
      </c>
      <c r="C952">
        <f ca="1">表格15[[#This Row],[長]]</f>
        <v>0</v>
      </c>
      <c r="D952">
        <f ca="1">表格15[[#This Row],[寬]]</f>
        <v>0</v>
      </c>
      <c r="E952">
        <f ca="1">表格15[[#This Row],[厚]]</f>
        <v>0</v>
      </c>
      <c r="F952">
        <f ca="1">表格15[[#This Row],[生產
數量]]</f>
        <v>0</v>
      </c>
      <c r="G952">
        <f ca="1">表格15[[#This Row],[板材
色號]]</f>
        <v>0</v>
      </c>
      <c r="H952" t="str">
        <f ca="1">表格15[[#This Row],[板材
名稱]]</f>
        <v/>
      </c>
      <c r="I952" s="410">
        <f ca="1">表格15[[#This Row],[板材
才數]]</f>
        <v>0</v>
      </c>
    </row>
    <row r="953" spans="1:9" x14ac:dyDescent="0.25">
      <c r="A953">
        <f>表格15[[#This Row],[專案編號]]</f>
        <v>32022</v>
      </c>
      <c r="B953">
        <f ca="1">表格15[[#This Row],[產品名稱]]</f>
        <v>0</v>
      </c>
      <c r="C953">
        <f ca="1">表格15[[#This Row],[長]]</f>
        <v>0</v>
      </c>
      <c r="D953">
        <f ca="1">表格15[[#This Row],[寬]]</f>
        <v>0</v>
      </c>
      <c r="E953">
        <f ca="1">表格15[[#This Row],[厚]]</f>
        <v>0</v>
      </c>
      <c r="F953">
        <f ca="1">表格15[[#This Row],[生產
數量]]</f>
        <v>0</v>
      </c>
      <c r="G953">
        <f ca="1">表格15[[#This Row],[板材
色號]]</f>
        <v>0</v>
      </c>
      <c r="H953" t="str">
        <f ca="1">表格15[[#This Row],[板材
名稱]]</f>
        <v/>
      </c>
      <c r="I953" s="410">
        <f ca="1">表格15[[#This Row],[板材
才數]]</f>
        <v>0</v>
      </c>
    </row>
    <row r="954" spans="1:9" x14ac:dyDescent="0.25">
      <c r="A954">
        <f>表格15[[#This Row],[專案編號]]</f>
        <v>32023</v>
      </c>
      <c r="B954">
        <f ca="1">表格15[[#This Row],[產品名稱]]</f>
        <v>0</v>
      </c>
      <c r="C954">
        <f ca="1">表格15[[#This Row],[長]]</f>
        <v>0</v>
      </c>
      <c r="D954">
        <f ca="1">表格15[[#This Row],[寬]]</f>
        <v>0</v>
      </c>
      <c r="E954">
        <f ca="1">表格15[[#This Row],[厚]]</f>
        <v>0</v>
      </c>
      <c r="F954">
        <f ca="1">表格15[[#This Row],[生產
數量]]</f>
        <v>0</v>
      </c>
      <c r="G954">
        <f ca="1">表格15[[#This Row],[板材
色號]]</f>
        <v>0</v>
      </c>
      <c r="H954" t="str">
        <f ca="1">表格15[[#This Row],[板材
名稱]]</f>
        <v/>
      </c>
      <c r="I954" s="410">
        <f ca="1">表格15[[#This Row],[板材
才數]]</f>
        <v>0</v>
      </c>
    </row>
    <row r="955" spans="1:9" x14ac:dyDescent="0.25">
      <c r="A955">
        <f>表格15[[#This Row],[專案編號]]</f>
        <v>32024</v>
      </c>
      <c r="B955">
        <f ca="1">表格15[[#This Row],[產品名稱]]</f>
        <v>0</v>
      </c>
      <c r="C955">
        <f ca="1">表格15[[#This Row],[長]]</f>
        <v>0</v>
      </c>
      <c r="D955">
        <f ca="1">表格15[[#This Row],[寬]]</f>
        <v>0</v>
      </c>
      <c r="E955">
        <f ca="1">表格15[[#This Row],[厚]]</f>
        <v>0</v>
      </c>
      <c r="F955">
        <f ca="1">表格15[[#This Row],[生產
數量]]</f>
        <v>0</v>
      </c>
      <c r="G955">
        <f ca="1">表格15[[#This Row],[板材
色號]]</f>
        <v>0</v>
      </c>
      <c r="H955" t="str">
        <f ca="1">表格15[[#This Row],[板材
名稱]]</f>
        <v/>
      </c>
      <c r="I955" s="410">
        <f ca="1">表格15[[#This Row],[板材
才數]]</f>
        <v>0</v>
      </c>
    </row>
    <row r="956" spans="1:9" x14ac:dyDescent="0.25">
      <c r="A956">
        <f>表格15[[#This Row],[專案編號]]</f>
        <v>32025</v>
      </c>
      <c r="B956">
        <f ca="1">表格15[[#This Row],[產品名稱]]</f>
        <v>0</v>
      </c>
      <c r="C956">
        <f ca="1">表格15[[#This Row],[長]]</f>
        <v>0</v>
      </c>
      <c r="D956">
        <f ca="1">表格15[[#This Row],[寬]]</f>
        <v>0</v>
      </c>
      <c r="E956">
        <f ca="1">表格15[[#This Row],[厚]]</f>
        <v>0</v>
      </c>
      <c r="F956">
        <f ca="1">表格15[[#This Row],[生產
數量]]</f>
        <v>0</v>
      </c>
      <c r="G956">
        <f ca="1">表格15[[#This Row],[板材
色號]]</f>
        <v>0</v>
      </c>
      <c r="H956" t="str">
        <f ca="1">表格15[[#This Row],[板材
名稱]]</f>
        <v/>
      </c>
      <c r="I956" s="410">
        <f ca="1">表格15[[#This Row],[板材
才數]]</f>
        <v>0</v>
      </c>
    </row>
    <row r="957" spans="1:9" x14ac:dyDescent="0.25">
      <c r="A957">
        <f>表格15[[#This Row],[專案編號]]</f>
        <v>32026</v>
      </c>
      <c r="B957">
        <f ca="1">表格15[[#This Row],[產品名稱]]</f>
        <v>0</v>
      </c>
      <c r="C957">
        <f ca="1">表格15[[#This Row],[長]]</f>
        <v>0</v>
      </c>
      <c r="D957">
        <f ca="1">表格15[[#This Row],[寬]]</f>
        <v>0</v>
      </c>
      <c r="E957">
        <f ca="1">表格15[[#This Row],[厚]]</f>
        <v>0</v>
      </c>
      <c r="F957">
        <f ca="1">表格15[[#This Row],[生產
數量]]</f>
        <v>0</v>
      </c>
      <c r="G957">
        <f ca="1">表格15[[#This Row],[板材
色號]]</f>
        <v>0</v>
      </c>
      <c r="H957" t="str">
        <f ca="1">表格15[[#This Row],[板材
名稱]]</f>
        <v/>
      </c>
      <c r="I957" s="410">
        <f ca="1">表格15[[#This Row],[板材
才數]]</f>
        <v>0</v>
      </c>
    </row>
    <row r="958" spans="1:9" x14ac:dyDescent="0.25">
      <c r="A958">
        <f>表格15[[#This Row],[專案編號]]</f>
        <v>32027</v>
      </c>
      <c r="B958">
        <f ca="1">表格15[[#This Row],[產品名稱]]</f>
        <v>0</v>
      </c>
      <c r="C958">
        <f ca="1">表格15[[#This Row],[長]]</f>
        <v>0</v>
      </c>
      <c r="D958">
        <f ca="1">表格15[[#This Row],[寬]]</f>
        <v>0</v>
      </c>
      <c r="E958">
        <f ca="1">表格15[[#This Row],[厚]]</f>
        <v>0</v>
      </c>
      <c r="F958">
        <f ca="1">表格15[[#This Row],[生產
數量]]</f>
        <v>0</v>
      </c>
      <c r="G958">
        <f ca="1">表格15[[#This Row],[板材
色號]]</f>
        <v>0</v>
      </c>
      <c r="H958" t="str">
        <f ca="1">表格15[[#This Row],[板材
名稱]]</f>
        <v/>
      </c>
      <c r="I958" s="410">
        <f ca="1">表格15[[#This Row],[板材
才數]]</f>
        <v>0</v>
      </c>
    </row>
    <row r="959" spans="1:9" x14ac:dyDescent="0.25">
      <c r="A959">
        <f>表格15[[#This Row],[專案編號]]</f>
        <v>32028</v>
      </c>
      <c r="B959">
        <f ca="1">表格15[[#This Row],[產品名稱]]</f>
        <v>0</v>
      </c>
      <c r="C959">
        <f ca="1">表格15[[#This Row],[長]]</f>
        <v>0</v>
      </c>
      <c r="D959">
        <f ca="1">表格15[[#This Row],[寬]]</f>
        <v>0</v>
      </c>
      <c r="E959">
        <f ca="1">表格15[[#This Row],[厚]]</f>
        <v>0</v>
      </c>
      <c r="F959">
        <f ca="1">表格15[[#This Row],[生產
數量]]</f>
        <v>0</v>
      </c>
      <c r="G959">
        <f ca="1">表格15[[#This Row],[板材
色號]]</f>
        <v>0</v>
      </c>
      <c r="H959" t="str">
        <f ca="1">表格15[[#This Row],[板材
名稱]]</f>
        <v/>
      </c>
      <c r="I959" s="410">
        <f ca="1">表格15[[#This Row],[板材
才數]]</f>
        <v>0</v>
      </c>
    </row>
    <row r="960" spans="1:9" x14ac:dyDescent="0.25">
      <c r="A960">
        <f>表格15[[#This Row],[專案編號]]</f>
        <v>32029</v>
      </c>
      <c r="B960">
        <f ca="1">表格15[[#This Row],[產品名稱]]</f>
        <v>0</v>
      </c>
      <c r="C960">
        <f ca="1">表格15[[#This Row],[長]]</f>
        <v>0</v>
      </c>
      <c r="D960">
        <f ca="1">表格15[[#This Row],[寬]]</f>
        <v>0</v>
      </c>
      <c r="E960">
        <f ca="1">表格15[[#This Row],[厚]]</f>
        <v>0</v>
      </c>
      <c r="F960">
        <f ca="1">表格15[[#This Row],[生產
數量]]</f>
        <v>0</v>
      </c>
      <c r="G960">
        <f ca="1">表格15[[#This Row],[板材
色號]]</f>
        <v>0</v>
      </c>
      <c r="H960" t="str">
        <f ca="1">表格15[[#This Row],[板材
名稱]]</f>
        <v/>
      </c>
      <c r="I960" s="410">
        <f ca="1">表格15[[#This Row],[板材
才數]]</f>
        <v>0</v>
      </c>
    </row>
    <row r="961" spans="1:9" x14ac:dyDescent="0.25">
      <c r="A961">
        <f>表格15[[#This Row],[專案編號]]</f>
        <v>32030</v>
      </c>
      <c r="B961">
        <f ca="1">表格15[[#This Row],[產品名稱]]</f>
        <v>0</v>
      </c>
      <c r="C961">
        <f ca="1">表格15[[#This Row],[長]]</f>
        <v>0</v>
      </c>
      <c r="D961">
        <f ca="1">表格15[[#This Row],[寬]]</f>
        <v>0</v>
      </c>
      <c r="E961">
        <f ca="1">表格15[[#This Row],[厚]]</f>
        <v>0</v>
      </c>
      <c r="F961">
        <f ca="1">表格15[[#This Row],[生產
數量]]</f>
        <v>0</v>
      </c>
      <c r="G961">
        <f ca="1">表格15[[#This Row],[板材
色號]]</f>
        <v>0</v>
      </c>
      <c r="H961" t="str">
        <f ca="1">表格15[[#This Row],[板材
名稱]]</f>
        <v/>
      </c>
      <c r="I961" s="410">
        <f ca="1">表格15[[#This Row],[板材
才數]]</f>
        <v>0</v>
      </c>
    </row>
    <row r="962" spans="1:9" x14ac:dyDescent="0.25">
      <c r="A962">
        <f>表格15[[#This Row],[專案編號]]</f>
        <v>33001</v>
      </c>
      <c r="B962" t="str">
        <f ca="1">表格15[[#This Row],[產品名稱]]</f>
        <v>頂板</v>
      </c>
      <c r="C962">
        <f ca="1">表格15[[#This Row],[長]]</f>
        <v>-36</v>
      </c>
      <c r="D962">
        <f ca="1">表格15[[#This Row],[寬]]</f>
        <v>0</v>
      </c>
      <c r="E962">
        <f ca="1">表格15[[#This Row],[厚]]</f>
        <v>18</v>
      </c>
      <c r="F962">
        <f ca="1">表格15[[#This Row],[生產
數量]]</f>
        <v>0</v>
      </c>
      <c r="G962">
        <f ca="1">表格15[[#This Row],[板材
色號]]</f>
        <v>0</v>
      </c>
      <c r="H962" t="str">
        <f ca="1">表格15[[#This Row],[板材
名稱]]</f>
        <v/>
      </c>
      <c r="I962" s="410">
        <f ca="1">表格15[[#This Row],[板材
才數]]</f>
        <v>0</v>
      </c>
    </row>
    <row r="963" spans="1:9" x14ac:dyDescent="0.25">
      <c r="A963">
        <f>表格15[[#This Row],[專案編號]]</f>
        <v>33002</v>
      </c>
      <c r="B963" t="str">
        <f ca="1">表格15[[#This Row],[產品名稱]]</f>
        <v>底板</v>
      </c>
      <c r="C963">
        <f ca="1">表格15[[#This Row],[長]]</f>
        <v>-36</v>
      </c>
      <c r="D963">
        <f ca="1">表格15[[#This Row],[寬]]</f>
        <v>0</v>
      </c>
      <c r="E963">
        <f ca="1">表格15[[#This Row],[厚]]</f>
        <v>18</v>
      </c>
      <c r="F963">
        <f ca="1">表格15[[#This Row],[生產
數量]]</f>
        <v>0</v>
      </c>
      <c r="G963">
        <f ca="1">表格15[[#This Row],[板材
色號]]</f>
        <v>0</v>
      </c>
      <c r="H963" t="str">
        <f ca="1">表格15[[#This Row],[板材
名稱]]</f>
        <v/>
      </c>
      <c r="I963" s="410">
        <f ca="1">表格15[[#This Row],[板材
才數]]</f>
        <v>0</v>
      </c>
    </row>
    <row r="964" spans="1:9" x14ac:dyDescent="0.25">
      <c r="A964">
        <f>表格15[[#This Row],[專案編號]]</f>
        <v>33003</v>
      </c>
      <c r="B964" t="str">
        <f ca="1">表格15[[#This Row],[產品名稱]]</f>
        <v>左側板</v>
      </c>
      <c r="C964">
        <f ca="1">表格15[[#This Row],[長]]</f>
        <v>0</v>
      </c>
      <c r="D964">
        <f ca="1">表格15[[#This Row],[寬]]</f>
        <v>0</v>
      </c>
      <c r="E964">
        <f ca="1">表格15[[#This Row],[厚]]</f>
        <v>18</v>
      </c>
      <c r="F964">
        <f ca="1">表格15[[#This Row],[生產
數量]]</f>
        <v>0</v>
      </c>
      <c r="G964">
        <f ca="1">表格15[[#This Row],[板材
色號]]</f>
        <v>0</v>
      </c>
      <c r="H964" t="str">
        <f ca="1">表格15[[#This Row],[板材
名稱]]</f>
        <v/>
      </c>
      <c r="I964" s="410">
        <f ca="1">表格15[[#This Row],[板材
才數]]</f>
        <v>0</v>
      </c>
    </row>
    <row r="965" spans="1:9" x14ac:dyDescent="0.25">
      <c r="A965">
        <f>表格15[[#This Row],[專案編號]]</f>
        <v>33004</v>
      </c>
      <c r="B965" t="str">
        <f ca="1">表格15[[#This Row],[產品名稱]]</f>
        <v>右側板</v>
      </c>
      <c r="C965">
        <f ca="1">表格15[[#This Row],[長]]</f>
        <v>0</v>
      </c>
      <c r="D965">
        <f ca="1">表格15[[#This Row],[寬]]</f>
        <v>0</v>
      </c>
      <c r="E965">
        <f ca="1">表格15[[#This Row],[厚]]</f>
        <v>18</v>
      </c>
      <c r="F965">
        <f ca="1">表格15[[#This Row],[生產
數量]]</f>
        <v>0</v>
      </c>
      <c r="G965">
        <f ca="1">表格15[[#This Row],[板材
色號]]</f>
        <v>0</v>
      </c>
      <c r="H965" t="str">
        <f ca="1">表格15[[#This Row],[板材
名稱]]</f>
        <v/>
      </c>
      <c r="I965" s="410">
        <f ca="1">表格15[[#This Row],[板材
才數]]</f>
        <v>0</v>
      </c>
    </row>
    <row r="966" spans="1:9" x14ac:dyDescent="0.25">
      <c r="A966">
        <f>表格15[[#This Row],[專案編號]]</f>
        <v>33005</v>
      </c>
      <c r="B966" t="str">
        <f ca="1">表格15[[#This Row],[產品名稱]]</f>
        <v>背板</v>
      </c>
      <c r="C966">
        <f ca="1">表格15[[#This Row],[長]]</f>
        <v>-22</v>
      </c>
      <c r="D966">
        <f ca="1">表格15[[#This Row],[寬]]</f>
        <v>-22</v>
      </c>
      <c r="E966">
        <f ca="1">表格15[[#This Row],[厚]]</f>
        <v>4</v>
      </c>
      <c r="F966">
        <f ca="1">表格15[[#This Row],[生產
數量]]</f>
        <v>0</v>
      </c>
      <c r="G966">
        <f ca="1">表格15[[#This Row],[板材
色號]]</f>
        <v>0</v>
      </c>
      <c r="H966" t="str">
        <f ca="1">表格15[[#This Row],[板材
名稱]]</f>
        <v/>
      </c>
      <c r="I966" s="410">
        <f ca="1">表格15[[#This Row],[板材
才數]]</f>
        <v>0</v>
      </c>
    </row>
    <row r="967" spans="1:9" x14ac:dyDescent="0.25">
      <c r="A967">
        <f>表格15[[#This Row],[專案編號]]</f>
        <v>33006</v>
      </c>
      <c r="B967" t="str">
        <f ca="1">表格15[[#This Row],[產品名稱]]</f>
        <v>背拉桿</v>
      </c>
      <c r="C967">
        <f ca="1">表格15[[#This Row],[長]]</f>
        <v>-36</v>
      </c>
      <c r="D967">
        <f ca="1">表格15[[#This Row],[寬]]</f>
        <v>120</v>
      </c>
      <c r="E967">
        <f ca="1">表格15[[#This Row],[厚]]</f>
        <v>18</v>
      </c>
      <c r="F967">
        <f ca="1">表格15[[#This Row],[生產
數量]]</f>
        <v>0</v>
      </c>
      <c r="G967">
        <f ca="1">表格15[[#This Row],[板材
色號]]</f>
        <v>0</v>
      </c>
      <c r="H967" t="str">
        <f ca="1">表格15[[#This Row],[板材
名稱]]</f>
        <v/>
      </c>
      <c r="I967" s="410">
        <f ca="1">表格15[[#This Row],[板材
才數]]</f>
        <v>0</v>
      </c>
    </row>
    <row r="968" spans="1:9" x14ac:dyDescent="0.25">
      <c r="A968">
        <f>表格15[[#This Row],[專案編號]]</f>
        <v>33007</v>
      </c>
      <c r="B968" t="str">
        <f ca="1">表格15[[#This Row],[產品名稱]]</f>
        <v>活隔</v>
      </c>
      <c r="C968">
        <f ca="1">表格15[[#This Row],[長]]</f>
        <v>0</v>
      </c>
      <c r="D968">
        <f ca="1">表格15[[#This Row],[寬]]</f>
        <v>-32</v>
      </c>
      <c r="E968">
        <f ca="1">表格15[[#This Row],[厚]]</f>
        <v>18</v>
      </c>
      <c r="F968">
        <f ca="1">表格15[[#This Row],[生產
數量]]</f>
        <v>0</v>
      </c>
      <c r="G968">
        <f ca="1">表格15[[#This Row],[板材
色號]]</f>
        <v>0</v>
      </c>
      <c r="H968" t="str">
        <f ca="1">表格15[[#This Row],[板材
名稱]]</f>
        <v/>
      </c>
      <c r="I968" s="410">
        <f ca="1">表格15[[#This Row],[板材
才數]]</f>
        <v>0</v>
      </c>
    </row>
    <row r="969" spans="1:9" x14ac:dyDescent="0.25">
      <c r="A969">
        <f>表格15[[#This Row],[專案編號]]</f>
        <v>33008</v>
      </c>
      <c r="B969" t="str">
        <f ca="1">表格15[[#This Row],[產品名稱]]</f>
        <v>固隔</v>
      </c>
      <c r="C969">
        <f ca="1">表格15[[#This Row],[長]]</f>
        <v>0</v>
      </c>
      <c r="D969">
        <f ca="1">表格15[[#This Row],[寬]]</f>
        <v>-22</v>
      </c>
      <c r="E969">
        <f ca="1">表格15[[#This Row],[厚]]</f>
        <v>18</v>
      </c>
      <c r="F969">
        <f ca="1">表格15[[#This Row],[生產
數量]]</f>
        <v>0</v>
      </c>
      <c r="G969">
        <f ca="1">表格15[[#This Row],[板材
色號]]</f>
        <v>0</v>
      </c>
      <c r="H969" t="str">
        <f ca="1">表格15[[#This Row],[板材
名稱]]</f>
        <v/>
      </c>
      <c r="I969" s="410">
        <f ca="1">表格15[[#This Row],[板材
才數]]</f>
        <v>0</v>
      </c>
    </row>
    <row r="970" spans="1:9" x14ac:dyDescent="0.25">
      <c r="A970">
        <f>表格15[[#This Row],[專案編號]]</f>
        <v>33009</v>
      </c>
      <c r="B970">
        <f ca="1">表格15[[#This Row],[產品名稱]]</f>
        <v>0</v>
      </c>
      <c r="C970">
        <f ca="1">表格15[[#This Row],[長]]</f>
        <v>0</v>
      </c>
      <c r="D970">
        <f ca="1">表格15[[#This Row],[寬]]</f>
        <v>0</v>
      </c>
      <c r="E970">
        <f ca="1">表格15[[#This Row],[厚]]</f>
        <v>0</v>
      </c>
      <c r="F970">
        <f ca="1">表格15[[#This Row],[生產
數量]]</f>
        <v>0</v>
      </c>
      <c r="G970">
        <f ca="1">表格15[[#This Row],[板材
色號]]</f>
        <v>0</v>
      </c>
      <c r="H970" t="str">
        <f ca="1">表格15[[#This Row],[板材
名稱]]</f>
        <v/>
      </c>
      <c r="I970" s="410">
        <f ca="1">表格15[[#This Row],[板材
才數]]</f>
        <v>0</v>
      </c>
    </row>
    <row r="971" spans="1:9" x14ac:dyDescent="0.25">
      <c r="A971">
        <f>表格15[[#This Row],[專案編號]]</f>
        <v>33010</v>
      </c>
      <c r="B971">
        <f ca="1">表格15[[#This Row],[產品名稱]]</f>
        <v>0</v>
      </c>
      <c r="C971">
        <f ca="1">表格15[[#This Row],[長]]</f>
        <v>0</v>
      </c>
      <c r="D971">
        <f ca="1">表格15[[#This Row],[寬]]</f>
        <v>0</v>
      </c>
      <c r="E971">
        <f ca="1">表格15[[#This Row],[厚]]</f>
        <v>0</v>
      </c>
      <c r="F971">
        <f ca="1">表格15[[#This Row],[生產
數量]]</f>
        <v>0</v>
      </c>
      <c r="G971">
        <f ca="1">表格15[[#This Row],[板材
色號]]</f>
        <v>0</v>
      </c>
      <c r="H971" t="str">
        <f ca="1">表格15[[#This Row],[板材
名稱]]</f>
        <v/>
      </c>
      <c r="I971" s="410">
        <f ca="1">表格15[[#This Row],[板材
才數]]</f>
        <v>0</v>
      </c>
    </row>
    <row r="972" spans="1:9" x14ac:dyDescent="0.25">
      <c r="A972">
        <f>表格15[[#This Row],[專案編號]]</f>
        <v>33011</v>
      </c>
      <c r="B972">
        <f ca="1">表格15[[#This Row],[產品名稱]]</f>
        <v>0</v>
      </c>
      <c r="C972">
        <f ca="1">表格15[[#This Row],[長]]</f>
        <v>0</v>
      </c>
      <c r="D972">
        <f ca="1">表格15[[#This Row],[寬]]</f>
        <v>0</v>
      </c>
      <c r="E972">
        <f ca="1">表格15[[#This Row],[厚]]</f>
        <v>0</v>
      </c>
      <c r="F972">
        <f ca="1">表格15[[#This Row],[生產
數量]]</f>
        <v>0</v>
      </c>
      <c r="G972">
        <f ca="1">表格15[[#This Row],[板材
色號]]</f>
        <v>0</v>
      </c>
      <c r="H972">
        <f ca="1">表格15[[#This Row],[板材
名稱]]</f>
        <v>0</v>
      </c>
      <c r="I972" s="410">
        <f ca="1">表格15[[#This Row],[板材
才數]]</f>
        <v>0</v>
      </c>
    </row>
    <row r="973" spans="1:9" x14ac:dyDescent="0.25">
      <c r="A973">
        <f>表格15[[#This Row],[專案編號]]</f>
        <v>33012</v>
      </c>
      <c r="B973">
        <f ca="1">表格15[[#This Row],[產品名稱]]</f>
        <v>0</v>
      </c>
      <c r="C973">
        <f ca="1">表格15[[#This Row],[長]]</f>
        <v>0</v>
      </c>
      <c r="D973">
        <f ca="1">表格15[[#This Row],[寬]]</f>
        <v>0</v>
      </c>
      <c r="E973">
        <f ca="1">表格15[[#This Row],[厚]]</f>
        <v>0</v>
      </c>
      <c r="F973">
        <f ca="1">表格15[[#This Row],[生產
數量]]</f>
        <v>0</v>
      </c>
      <c r="G973">
        <f ca="1">表格15[[#This Row],[板材
色號]]</f>
        <v>0</v>
      </c>
      <c r="H973">
        <f ca="1">表格15[[#This Row],[板材
名稱]]</f>
        <v>0</v>
      </c>
      <c r="I973" s="410">
        <f ca="1">表格15[[#This Row],[板材
才數]]</f>
        <v>0</v>
      </c>
    </row>
    <row r="974" spans="1:9" x14ac:dyDescent="0.25">
      <c r="A974">
        <f>表格15[[#This Row],[專案編號]]</f>
        <v>33013</v>
      </c>
      <c r="B974">
        <f ca="1">表格15[[#This Row],[產品名稱]]</f>
        <v>0</v>
      </c>
      <c r="C974">
        <f ca="1">表格15[[#This Row],[長]]</f>
        <v>0</v>
      </c>
      <c r="D974">
        <f ca="1">表格15[[#This Row],[寬]]</f>
        <v>0</v>
      </c>
      <c r="E974">
        <f ca="1">表格15[[#This Row],[厚]]</f>
        <v>0</v>
      </c>
      <c r="F974">
        <f ca="1">表格15[[#This Row],[生產
數量]]</f>
        <v>0</v>
      </c>
      <c r="G974">
        <f ca="1">表格15[[#This Row],[板材
色號]]</f>
        <v>0</v>
      </c>
      <c r="H974">
        <f ca="1">表格15[[#This Row],[板材
名稱]]</f>
        <v>0</v>
      </c>
      <c r="I974" s="410">
        <f ca="1">表格15[[#This Row],[板材
才數]]</f>
        <v>0</v>
      </c>
    </row>
    <row r="975" spans="1:9" x14ac:dyDescent="0.25">
      <c r="A975">
        <f>表格15[[#This Row],[專案編號]]</f>
        <v>33014</v>
      </c>
      <c r="B975">
        <f ca="1">表格15[[#This Row],[產品名稱]]</f>
        <v>0</v>
      </c>
      <c r="C975">
        <f ca="1">表格15[[#This Row],[長]]</f>
        <v>0</v>
      </c>
      <c r="D975">
        <f ca="1">表格15[[#This Row],[寬]]</f>
        <v>0</v>
      </c>
      <c r="E975">
        <f ca="1">表格15[[#This Row],[厚]]</f>
        <v>0</v>
      </c>
      <c r="F975">
        <f ca="1">表格15[[#This Row],[生產
數量]]</f>
        <v>0</v>
      </c>
      <c r="G975">
        <f ca="1">表格15[[#This Row],[板材
色號]]</f>
        <v>0</v>
      </c>
      <c r="H975">
        <f ca="1">表格15[[#This Row],[板材
名稱]]</f>
        <v>0</v>
      </c>
      <c r="I975" s="410">
        <f ca="1">表格15[[#This Row],[板材
才數]]</f>
        <v>0</v>
      </c>
    </row>
    <row r="976" spans="1:9" x14ac:dyDescent="0.25">
      <c r="A976">
        <f>表格15[[#This Row],[專案編號]]</f>
        <v>33015</v>
      </c>
      <c r="B976">
        <f ca="1">表格15[[#This Row],[產品名稱]]</f>
        <v>0</v>
      </c>
      <c r="C976">
        <f ca="1">表格15[[#This Row],[長]]</f>
        <v>0</v>
      </c>
      <c r="D976">
        <f ca="1">表格15[[#This Row],[寬]]</f>
        <v>0</v>
      </c>
      <c r="E976">
        <f ca="1">表格15[[#This Row],[厚]]</f>
        <v>0</v>
      </c>
      <c r="F976">
        <f ca="1">表格15[[#This Row],[生產
數量]]</f>
        <v>0</v>
      </c>
      <c r="G976">
        <f ca="1">表格15[[#This Row],[板材
色號]]</f>
        <v>0</v>
      </c>
      <c r="H976">
        <f ca="1">表格15[[#This Row],[板材
名稱]]</f>
        <v>0</v>
      </c>
      <c r="I976" s="410">
        <f ca="1">表格15[[#This Row],[板材
才數]]</f>
        <v>0</v>
      </c>
    </row>
    <row r="977" spans="1:9" x14ac:dyDescent="0.25">
      <c r="A977">
        <f>表格15[[#This Row],[專案編號]]</f>
        <v>33016</v>
      </c>
      <c r="B977">
        <f ca="1">表格15[[#This Row],[產品名稱]]</f>
        <v>0</v>
      </c>
      <c r="C977">
        <f ca="1">表格15[[#This Row],[長]]</f>
        <v>0</v>
      </c>
      <c r="D977">
        <f ca="1">表格15[[#This Row],[寬]]</f>
        <v>0</v>
      </c>
      <c r="E977">
        <f ca="1">表格15[[#This Row],[厚]]</f>
        <v>0</v>
      </c>
      <c r="F977">
        <f ca="1">表格15[[#This Row],[生產
數量]]</f>
        <v>0</v>
      </c>
      <c r="G977">
        <f ca="1">表格15[[#This Row],[板材
色號]]</f>
        <v>0</v>
      </c>
      <c r="H977">
        <f ca="1">表格15[[#This Row],[板材
名稱]]</f>
        <v>0</v>
      </c>
      <c r="I977" s="410">
        <f ca="1">表格15[[#This Row],[板材
才數]]</f>
        <v>0</v>
      </c>
    </row>
    <row r="978" spans="1:9" x14ac:dyDescent="0.25">
      <c r="A978">
        <f>表格15[[#This Row],[專案編號]]</f>
        <v>33017</v>
      </c>
      <c r="B978">
        <f ca="1">表格15[[#This Row],[產品名稱]]</f>
        <v>0</v>
      </c>
      <c r="C978">
        <f ca="1">表格15[[#This Row],[長]]</f>
        <v>0</v>
      </c>
      <c r="D978">
        <f ca="1">表格15[[#This Row],[寬]]</f>
        <v>0</v>
      </c>
      <c r="E978">
        <f ca="1">表格15[[#This Row],[厚]]</f>
        <v>0</v>
      </c>
      <c r="F978">
        <f ca="1">表格15[[#This Row],[生產
數量]]</f>
        <v>0</v>
      </c>
      <c r="G978">
        <f ca="1">表格15[[#This Row],[板材
色號]]</f>
        <v>0</v>
      </c>
      <c r="H978">
        <f ca="1">表格15[[#This Row],[板材
名稱]]</f>
        <v>0</v>
      </c>
      <c r="I978" s="410">
        <f ca="1">表格15[[#This Row],[板材
才數]]</f>
        <v>0</v>
      </c>
    </row>
    <row r="979" spans="1:9" x14ac:dyDescent="0.25">
      <c r="A979">
        <f>表格15[[#This Row],[專案編號]]</f>
        <v>33018</v>
      </c>
      <c r="B979">
        <f ca="1">表格15[[#This Row],[產品名稱]]</f>
        <v>0</v>
      </c>
      <c r="C979">
        <f ca="1">表格15[[#This Row],[長]]</f>
        <v>0</v>
      </c>
      <c r="D979">
        <f ca="1">表格15[[#This Row],[寬]]</f>
        <v>0</v>
      </c>
      <c r="E979">
        <f ca="1">表格15[[#This Row],[厚]]</f>
        <v>0</v>
      </c>
      <c r="F979">
        <f ca="1">表格15[[#This Row],[生產
數量]]</f>
        <v>0</v>
      </c>
      <c r="G979">
        <f ca="1">表格15[[#This Row],[板材
色號]]</f>
        <v>0</v>
      </c>
      <c r="H979">
        <f ca="1">表格15[[#This Row],[板材
名稱]]</f>
        <v>0</v>
      </c>
      <c r="I979" s="410">
        <f ca="1">表格15[[#This Row],[板材
才數]]</f>
        <v>0</v>
      </c>
    </row>
    <row r="980" spans="1:9" x14ac:dyDescent="0.25">
      <c r="A980">
        <f>表格15[[#This Row],[專案編號]]</f>
        <v>33019</v>
      </c>
      <c r="B980">
        <f ca="1">表格15[[#This Row],[產品名稱]]</f>
        <v>0</v>
      </c>
      <c r="C980">
        <f ca="1">表格15[[#This Row],[長]]</f>
        <v>0</v>
      </c>
      <c r="D980">
        <f ca="1">表格15[[#This Row],[寬]]</f>
        <v>0</v>
      </c>
      <c r="E980">
        <f ca="1">表格15[[#This Row],[厚]]</f>
        <v>0</v>
      </c>
      <c r="F980">
        <f ca="1">表格15[[#This Row],[生產
數量]]</f>
        <v>0</v>
      </c>
      <c r="G980">
        <f ca="1">表格15[[#This Row],[板材
色號]]</f>
        <v>0</v>
      </c>
      <c r="H980">
        <f ca="1">表格15[[#This Row],[板材
名稱]]</f>
        <v>0</v>
      </c>
      <c r="I980" s="410">
        <f ca="1">表格15[[#This Row],[板材
才數]]</f>
        <v>0</v>
      </c>
    </row>
    <row r="981" spans="1:9" x14ac:dyDescent="0.25">
      <c r="A981">
        <f>表格15[[#This Row],[專案編號]]</f>
        <v>33020</v>
      </c>
      <c r="B981">
        <f ca="1">表格15[[#This Row],[產品名稱]]</f>
        <v>0</v>
      </c>
      <c r="C981">
        <f ca="1">表格15[[#This Row],[長]]</f>
        <v>0</v>
      </c>
      <c r="D981">
        <f ca="1">表格15[[#This Row],[寬]]</f>
        <v>0</v>
      </c>
      <c r="E981">
        <f ca="1">表格15[[#This Row],[厚]]</f>
        <v>0</v>
      </c>
      <c r="F981">
        <f ca="1">表格15[[#This Row],[生產
數量]]</f>
        <v>0</v>
      </c>
      <c r="G981">
        <f ca="1">表格15[[#This Row],[板材
色號]]</f>
        <v>0</v>
      </c>
      <c r="H981" t="str">
        <f ca="1">表格15[[#This Row],[板材
名稱]]</f>
        <v/>
      </c>
      <c r="I981" s="410">
        <f ca="1">表格15[[#This Row],[板材
才數]]</f>
        <v>0</v>
      </c>
    </row>
    <row r="982" spans="1:9" x14ac:dyDescent="0.25">
      <c r="A982">
        <f>表格15[[#This Row],[專案編號]]</f>
        <v>33021</v>
      </c>
      <c r="B982">
        <f ca="1">表格15[[#This Row],[產品名稱]]</f>
        <v>0</v>
      </c>
      <c r="C982">
        <f ca="1">表格15[[#This Row],[長]]</f>
        <v>0</v>
      </c>
      <c r="D982">
        <f ca="1">表格15[[#This Row],[寬]]</f>
        <v>0</v>
      </c>
      <c r="E982">
        <f ca="1">表格15[[#This Row],[厚]]</f>
        <v>0</v>
      </c>
      <c r="F982">
        <f ca="1">表格15[[#This Row],[生產
數量]]</f>
        <v>0</v>
      </c>
      <c r="G982">
        <f ca="1">表格15[[#This Row],[板材
色號]]</f>
        <v>0</v>
      </c>
      <c r="H982" t="str">
        <f ca="1">表格15[[#This Row],[板材
名稱]]</f>
        <v/>
      </c>
      <c r="I982" s="410">
        <f ca="1">表格15[[#This Row],[板材
才數]]</f>
        <v>0</v>
      </c>
    </row>
    <row r="983" spans="1:9" x14ac:dyDescent="0.25">
      <c r="A983">
        <f>表格15[[#This Row],[專案編號]]</f>
        <v>33022</v>
      </c>
      <c r="B983">
        <f ca="1">表格15[[#This Row],[產品名稱]]</f>
        <v>0</v>
      </c>
      <c r="C983">
        <f ca="1">表格15[[#This Row],[長]]</f>
        <v>0</v>
      </c>
      <c r="D983">
        <f ca="1">表格15[[#This Row],[寬]]</f>
        <v>0</v>
      </c>
      <c r="E983">
        <f ca="1">表格15[[#This Row],[厚]]</f>
        <v>0</v>
      </c>
      <c r="F983">
        <f ca="1">表格15[[#This Row],[生產
數量]]</f>
        <v>0</v>
      </c>
      <c r="G983">
        <f ca="1">表格15[[#This Row],[板材
色號]]</f>
        <v>0</v>
      </c>
      <c r="H983" t="str">
        <f ca="1">表格15[[#This Row],[板材
名稱]]</f>
        <v/>
      </c>
      <c r="I983" s="410">
        <f ca="1">表格15[[#This Row],[板材
才數]]</f>
        <v>0</v>
      </c>
    </row>
    <row r="984" spans="1:9" x14ac:dyDescent="0.25">
      <c r="A984">
        <f>表格15[[#This Row],[專案編號]]</f>
        <v>33023</v>
      </c>
      <c r="B984">
        <f ca="1">表格15[[#This Row],[產品名稱]]</f>
        <v>0</v>
      </c>
      <c r="C984">
        <f ca="1">表格15[[#This Row],[長]]</f>
        <v>0</v>
      </c>
      <c r="D984">
        <f ca="1">表格15[[#This Row],[寬]]</f>
        <v>0</v>
      </c>
      <c r="E984">
        <f ca="1">表格15[[#This Row],[厚]]</f>
        <v>0</v>
      </c>
      <c r="F984">
        <f ca="1">表格15[[#This Row],[生產
數量]]</f>
        <v>0</v>
      </c>
      <c r="G984">
        <f ca="1">表格15[[#This Row],[板材
色號]]</f>
        <v>0</v>
      </c>
      <c r="H984" t="str">
        <f ca="1">表格15[[#This Row],[板材
名稱]]</f>
        <v/>
      </c>
      <c r="I984" s="410">
        <f ca="1">表格15[[#This Row],[板材
才數]]</f>
        <v>0</v>
      </c>
    </row>
    <row r="985" spans="1:9" x14ac:dyDescent="0.25">
      <c r="A985">
        <f>表格15[[#This Row],[專案編號]]</f>
        <v>33024</v>
      </c>
      <c r="B985">
        <f ca="1">表格15[[#This Row],[產品名稱]]</f>
        <v>0</v>
      </c>
      <c r="C985">
        <f ca="1">表格15[[#This Row],[長]]</f>
        <v>0</v>
      </c>
      <c r="D985">
        <f ca="1">表格15[[#This Row],[寬]]</f>
        <v>0</v>
      </c>
      <c r="E985">
        <f ca="1">表格15[[#This Row],[厚]]</f>
        <v>0</v>
      </c>
      <c r="F985">
        <f ca="1">表格15[[#This Row],[生產
數量]]</f>
        <v>0</v>
      </c>
      <c r="G985">
        <f ca="1">表格15[[#This Row],[板材
色號]]</f>
        <v>0</v>
      </c>
      <c r="H985" t="str">
        <f ca="1">表格15[[#This Row],[板材
名稱]]</f>
        <v/>
      </c>
      <c r="I985" s="410">
        <f ca="1">表格15[[#This Row],[板材
才數]]</f>
        <v>0</v>
      </c>
    </row>
    <row r="986" spans="1:9" x14ac:dyDescent="0.25">
      <c r="A986">
        <f>表格15[[#This Row],[專案編號]]</f>
        <v>33025</v>
      </c>
      <c r="B986">
        <f ca="1">表格15[[#This Row],[產品名稱]]</f>
        <v>0</v>
      </c>
      <c r="C986">
        <f ca="1">表格15[[#This Row],[長]]</f>
        <v>0</v>
      </c>
      <c r="D986">
        <f ca="1">表格15[[#This Row],[寬]]</f>
        <v>0</v>
      </c>
      <c r="E986">
        <f ca="1">表格15[[#This Row],[厚]]</f>
        <v>0</v>
      </c>
      <c r="F986">
        <f ca="1">表格15[[#This Row],[生產
數量]]</f>
        <v>0</v>
      </c>
      <c r="G986">
        <f ca="1">表格15[[#This Row],[板材
色號]]</f>
        <v>0</v>
      </c>
      <c r="H986" t="str">
        <f ca="1">表格15[[#This Row],[板材
名稱]]</f>
        <v/>
      </c>
      <c r="I986" s="410">
        <f ca="1">表格15[[#This Row],[板材
才數]]</f>
        <v>0</v>
      </c>
    </row>
    <row r="987" spans="1:9" x14ac:dyDescent="0.25">
      <c r="A987">
        <f>表格15[[#This Row],[專案編號]]</f>
        <v>33026</v>
      </c>
      <c r="B987">
        <f ca="1">表格15[[#This Row],[產品名稱]]</f>
        <v>0</v>
      </c>
      <c r="C987">
        <f ca="1">表格15[[#This Row],[長]]</f>
        <v>0</v>
      </c>
      <c r="D987">
        <f ca="1">表格15[[#This Row],[寬]]</f>
        <v>0</v>
      </c>
      <c r="E987">
        <f ca="1">表格15[[#This Row],[厚]]</f>
        <v>0</v>
      </c>
      <c r="F987">
        <f ca="1">表格15[[#This Row],[生產
數量]]</f>
        <v>0</v>
      </c>
      <c r="G987">
        <f ca="1">表格15[[#This Row],[板材
色號]]</f>
        <v>0</v>
      </c>
      <c r="H987" t="str">
        <f ca="1">表格15[[#This Row],[板材
名稱]]</f>
        <v/>
      </c>
      <c r="I987" s="410">
        <f ca="1">表格15[[#This Row],[板材
才數]]</f>
        <v>0</v>
      </c>
    </row>
    <row r="988" spans="1:9" x14ac:dyDescent="0.25">
      <c r="A988">
        <f>表格15[[#This Row],[專案編號]]</f>
        <v>33027</v>
      </c>
      <c r="B988">
        <f ca="1">表格15[[#This Row],[產品名稱]]</f>
        <v>0</v>
      </c>
      <c r="C988">
        <f ca="1">表格15[[#This Row],[長]]</f>
        <v>0</v>
      </c>
      <c r="D988">
        <f ca="1">表格15[[#This Row],[寬]]</f>
        <v>0</v>
      </c>
      <c r="E988">
        <f ca="1">表格15[[#This Row],[厚]]</f>
        <v>0</v>
      </c>
      <c r="F988">
        <f ca="1">表格15[[#This Row],[生產
數量]]</f>
        <v>0</v>
      </c>
      <c r="G988">
        <f ca="1">表格15[[#This Row],[板材
色號]]</f>
        <v>0</v>
      </c>
      <c r="H988" t="str">
        <f ca="1">表格15[[#This Row],[板材
名稱]]</f>
        <v/>
      </c>
      <c r="I988" s="410">
        <f ca="1">表格15[[#This Row],[板材
才數]]</f>
        <v>0</v>
      </c>
    </row>
    <row r="989" spans="1:9" x14ac:dyDescent="0.25">
      <c r="A989">
        <f>表格15[[#This Row],[專案編號]]</f>
        <v>33028</v>
      </c>
      <c r="B989">
        <f ca="1">表格15[[#This Row],[產品名稱]]</f>
        <v>0</v>
      </c>
      <c r="C989">
        <f ca="1">表格15[[#This Row],[長]]</f>
        <v>0</v>
      </c>
      <c r="D989">
        <f ca="1">表格15[[#This Row],[寬]]</f>
        <v>0</v>
      </c>
      <c r="E989">
        <f ca="1">表格15[[#This Row],[厚]]</f>
        <v>0</v>
      </c>
      <c r="F989">
        <f ca="1">表格15[[#This Row],[生產
數量]]</f>
        <v>0</v>
      </c>
      <c r="G989">
        <f ca="1">表格15[[#This Row],[板材
色號]]</f>
        <v>0</v>
      </c>
      <c r="H989" t="str">
        <f ca="1">表格15[[#This Row],[板材
名稱]]</f>
        <v/>
      </c>
      <c r="I989" s="410">
        <f ca="1">表格15[[#This Row],[板材
才數]]</f>
        <v>0</v>
      </c>
    </row>
    <row r="990" spans="1:9" x14ac:dyDescent="0.25">
      <c r="A990">
        <f>表格15[[#This Row],[專案編號]]</f>
        <v>33029</v>
      </c>
      <c r="B990">
        <f ca="1">表格15[[#This Row],[產品名稱]]</f>
        <v>0</v>
      </c>
      <c r="C990">
        <f ca="1">表格15[[#This Row],[長]]</f>
        <v>0</v>
      </c>
      <c r="D990">
        <f ca="1">表格15[[#This Row],[寬]]</f>
        <v>0</v>
      </c>
      <c r="E990">
        <f ca="1">表格15[[#This Row],[厚]]</f>
        <v>0</v>
      </c>
      <c r="F990">
        <f ca="1">表格15[[#This Row],[生產
數量]]</f>
        <v>0</v>
      </c>
      <c r="G990">
        <f ca="1">表格15[[#This Row],[板材
色號]]</f>
        <v>0</v>
      </c>
      <c r="H990" t="str">
        <f ca="1">表格15[[#This Row],[板材
名稱]]</f>
        <v/>
      </c>
      <c r="I990" s="410">
        <f ca="1">表格15[[#This Row],[板材
才數]]</f>
        <v>0</v>
      </c>
    </row>
    <row r="991" spans="1:9" x14ac:dyDescent="0.25">
      <c r="A991">
        <f>表格15[[#This Row],[專案編號]]</f>
        <v>33030</v>
      </c>
      <c r="B991">
        <f ca="1">表格15[[#This Row],[產品名稱]]</f>
        <v>0</v>
      </c>
      <c r="C991">
        <f ca="1">表格15[[#This Row],[長]]</f>
        <v>0</v>
      </c>
      <c r="D991">
        <f ca="1">表格15[[#This Row],[寬]]</f>
        <v>0</v>
      </c>
      <c r="E991">
        <f ca="1">表格15[[#This Row],[厚]]</f>
        <v>0</v>
      </c>
      <c r="F991">
        <f ca="1">表格15[[#This Row],[生產
數量]]</f>
        <v>0</v>
      </c>
      <c r="G991">
        <f ca="1">表格15[[#This Row],[板材
色號]]</f>
        <v>0</v>
      </c>
      <c r="H991" t="str">
        <f ca="1">表格15[[#This Row],[板材
名稱]]</f>
        <v/>
      </c>
      <c r="I991" s="410">
        <f ca="1">表格15[[#This Row],[板材
才數]]</f>
        <v>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23CB-F662-4347-970B-181EE8E5819E}">
  <dimension ref="A1:R1040"/>
  <sheetViews>
    <sheetView workbookViewId="0">
      <selection activeCell="O1" sqref="O1:R1"/>
    </sheetView>
  </sheetViews>
  <sheetFormatPr defaultColWidth="10.875" defaultRowHeight="16.5" x14ac:dyDescent="0.25"/>
  <cols>
    <col min="1" max="16" width="10.875" style="152"/>
    <col min="17" max="17" width="13" style="152" customWidth="1"/>
    <col min="18" max="18" width="12.375" style="152" customWidth="1"/>
    <col min="19" max="16384" width="10.875" style="152"/>
  </cols>
  <sheetData>
    <row r="1" spans="1:18" x14ac:dyDescent="0.25">
      <c r="A1" s="152" t="s">
        <v>2727</v>
      </c>
      <c r="B1" s="152" t="s">
        <v>2728</v>
      </c>
      <c r="C1" s="152" t="s">
        <v>2729</v>
      </c>
      <c r="D1" s="152" t="s">
        <v>2730</v>
      </c>
      <c r="E1" s="152" t="s">
        <v>2731</v>
      </c>
      <c r="F1" s="152" t="s">
        <v>2732</v>
      </c>
      <c r="G1" s="152" t="s">
        <v>2733</v>
      </c>
      <c r="H1" s="152" t="str">
        <f>表格15[[#Headers],[板材
名稱]]</f>
        <v>板材
名稱</v>
      </c>
      <c r="I1" s="152" t="s">
        <v>2734</v>
      </c>
      <c r="K1" s="152" t="s">
        <v>2794</v>
      </c>
      <c r="O1" s="152" t="s">
        <v>2795</v>
      </c>
      <c r="P1" s="152" t="s">
        <v>2796</v>
      </c>
      <c r="Q1" s="152" t="s">
        <v>2797</v>
      </c>
      <c r="R1" s="152" t="s">
        <v>2798</v>
      </c>
    </row>
    <row r="2" spans="1:18" x14ac:dyDescent="0.25">
      <c r="K2" s="152">
        <f>(C2+D2)*2*F2</f>
        <v>0</v>
      </c>
    </row>
    <row r="3" spans="1:18" x14ac:dyDescent="0.25">
      <c r="K3" s="152">
        <f t="shared" ref="K3:K66" si="0">(C3+D3)*2*F3</f>
        <v>0</v>
      </c>
    </row>
    <row r="4" spans="1:18" x14ac:dyDescent="0.25">
      <c r="K4" s="152">
        <f t="shared" si="0"/>
        <v>0</v>
      </c>
    </row>
    <row r="5" spans="1:18" x14ac:dyDescent="0.25">
      <c r="K5" s="152">
        <f t="shared" si="0"/>
        <v>0</v>
      </c>
    </row>
    <row r="6" spans="1:18" x14ac:dyDescent="0.25">
      <c r="K6" s="152">
        <f t="shared" si="0"/>
        <v>0</v>
      </c>
    </row>
    <row r="7" spans="1:18" x14ac:dyDescent="0.25">
      <c r="K7" s="152">
        <f t="shared" si="0"/>
        <v>0</v>
      </c>
    </row>
    <row r="8" spans="1:18" x14ac:dyDescent="0.25">
      <c r="K8" s="152">
        <f t="shared" si="0"/>
        <v>0</v>
      </c>
    </row>
    <row r="9" spans="1:18" x14ac:dyDescent="0.25">
      <c r="K9" s="152">
        <f t="shared" si="0"/>
        <v>0</v>
      </c>
    </row>
    <row r="10" spans="1:18" x14ac:dyDescent="0.25">
      <c r="K10" s="152">
        <f t="shared" si="0"/>
        <v>0</v>
      </c>
    </row>
    <row r="11" spans="1:18" x14ac:dyDescent="0.25">
      <c r="K11" s="152">
        <f t="shared" si="0"/>
        <v>0</v>
      </c>
    </row>
    <row r="12" spans="1:18" x14ac:dyDescent="0.25">
      <c r="K12" s="152">
        <f t="shared" si="0"/>
        <v>0</v>
      </c>
    </row>
    <row r="13" spans="1:18" x14ac:dyDescent="0.25">
      <c r="K13" s="152">
        <f t="shared" si="0"/>
        <v>0</v>
      </c>
    </row>
    <row r="14" spans="1:18" x14ac:dyDescent="0.25">
      <c r="K14" s="152">
        <f t="shared" si="0"/>
        <v>0</v>
      </c>
    </row>
    <row r="15" spans="1:18" x14ac:dyDescent="0.25">
      <c r="K15" s="152">
        <f t="shared" si="0"/>
        <v>0</v>
      </c>
    </row>
    <row r="16" spans="1:18" x14ac:dyDescent="0.25">
      <c r="K16" s="152">
        <f t="shared" si="0"/>
        <v>0</v>
      </c>
    </row>
    <row r="17" spans="11:11" x14ac:dyDescent="0.25">
      <c r="K17" s="152">
        <f t="shared" si="0"/>
        <v>0</v>
      </c>
    </row>
    <row r="18" spans="11:11" x14ac:dyDescent="0.25">
      <c r="K18" s="152">
        <f t="shared" si="0"/>
        <v>0</v>
      </c>
    </row>
    <row r="19" spans="11:11" x14ac:dyDescent="0.25">
      <c r="K19" s="152">
        <f t="shared" si="0"/>
        <v>0</v>
      </c>
    </row>
    <row r="20" spans="11:11" x14ac:dyDescent="0.25">
      <c r="K20" s="152">
        <f t="shared" si="0"/>
        <v>0</v>
      </c>
    </row>
    <row r="21" spans="11:11" x14ac:dyDescent="0.25">
      <c r="K21" s="152">
        <f t="shared" si="0"/>
        <v>0</v>
      </c>
    </row>
    <row r="22" spans="11:11" x14ac:dyDescent="0.25">
      <c r="K22" s="152">
        <f t="shared" si="0"/>
        <v>0</v>
      </c>
    </row>
    <row r="23" spans="11:11" x14ac:dyDescent="0.25">
      <c r="K23" s="152">
        <f t="shared" si="0"/>
        <v>0</v>
      </c>
    </row>
    <row r="24" spans="11:11" x14ac:dyDescent="0.25">
      <c r="K24" s="152">
        <f t="shared" si="0"/>
        <v>0</v>
      </c>
    </row>
    <row r="25" spans="11:11" x14ac:dyDescent="0.25">
      <c r="K25" s="152">
        <f t="shared" si="0"/>
        <v>0</v>
      </c>
    </row>
    <row r="26" spans="11:11" x14ac:dyDescent="0.25">
      <c r="K26" s="152">
        <f t="shared" si="0"/>
        <v>0</v>
      </c>
    </row>
    <row r="27" spans="11:11" x14ac:dyDescent="0.25">
      <c r="K27" s="152">
        <f t="shared" si="0"/>
        <v>0</v>
      </c>
    </row>
    <row r="28" spans="11:11" x14ac:dyDescent="0.25">
      <c r="K28" s="152">
        <f t="shared" si="0"/>
        <v>0</v>
      </c>
    </row>
    <row r="29" spans="11:11" x14ac:dyDescent="0.25">
      <c r="K29" s="152">
        <f t="shared" si="0"/>
        <v>0</v>
      </c>
    </row>
    <row r="30" spans="11:11" x14ac:dyDescent="0.25">
      <c r="K30" s="152">
        <f t="shared" si="0"/>
        <v>0</v>
      </c>
    </row>
    <row r="31" spans="11:11" x14ac:dyDescent="0.25">
      <c r="K31" s="152">
        <f t="shared" si="0"/>
        <v>0</v>
      </c>
    </row>
    <row r="32" spans="11:11" x14ac:dyDescent="0.25">
      <c r="K32" s="152">
        <f t="shared" si="0"/>
        <v>0</v>
      </c>
    </row>
    <row r="33" spans="11:11" x14ac:dyDescent="0.25">
      <c r="K33" s="152">
        <f t="shared" si="0"/>
        <v>0</v>
      </c>
    </row>
    <row r="34" spans="11:11" x14ac:dyDescent="0.25">
      <c r="K34" s="152">
        <f t="shared" si="0"/>
        <v>0</v>
      </c>
    </row>
    <row r="35" spans="11:11" x14ac:dyDescent="0.25">
      <c r="K35" s="152">
        <f t="shared" si="0"/>
        <v>0</v>
      </c>
    </row>
    <row r="36" spans="11:11" x14ac:dyDescent="0.25">
      <c r="K36" s="152">
        <f t="shared" si="0"/>
        <v>0</v>
      </c>
    </row>
    <row r="37" spans="11:11" x14ac:dyDescent="0.25">
      <c r="K37" s="152">
        <f t="shared" si="0"/>
        <v>0</v>
      </c>
    </row>
    <row r="38" spans="11:11" x14ac:dyDescent="0.25">
      <c r="K38" s="152">
        <f t="shared" si="0"/>
        <v>0</v>
      </c>
    </row>
    <row r="39" spans="11:11" x14ac:dyDescent="0.25">
      <c r="K39" s="152">
        <f t="shared" si="0"/>
        <v>0</v>
      </c>
    </row>
    <row r="40" spans="11:11" x14ac:dyDescent="0.25">
      <c r="K40" s="152">
        <f t="shared" si="0"/>
        <v>0</v>
      </c>
    </row>
    <row r="41" spans="11:11" x14ac:dyDescent="0.25">
      <c r="K41" s="152">
        <f t="shared" si="0"/>
        <v>0</v>
      </c>
    </row>
    <row r="42" spans="11:11" x14ac:dyDescent="0.25">
      <c r="K42" s="152">
        <f t="shared" si="0"/>
        <v>0</v>
      </c>
    </row>
    <row r="43" spans="11:11" x14ac:dyDescent="0.25">
      <c r="K43" s="152">
        <f t="shared" si="0"/>
        <v>0</v>
      </c>
    </row>
    <row r="44" spans="11:11" x14ac:dyDescent="0.25">
      <c r="K44" s="152">
        <f t="shared" si="0"/>
        <v>0</v>
      </c>
    </row>
    <row r="45" spans="11:11" x14ac:dyDescent="0.25">
      <c r="K45" s="152">
        <f t="shared" si="0"/>
        <v>0</v>
      </c>
    </row>
    <row r="46" spans="11:11" x14ac:dyDescent="0.25">
      <c r="K46" s="152">
        <f t="shared" si="0"/>
        <v>0</v>
      </c>
    </row>
    <row r="47" spans="11:11" x14ac:dyDescent="0.25">
      <c r="K47" s="152">
        <f t="shared" si="0"/>
        <v>0</v>
      </c>
    </row>
    <row r="48" spans="11:11" x14ac:dyDescent="0.25">
      <c r="K48" s="152">
        <f t="shared" si="0"/>
        <v>0</v>
      </c>
    </row>
    <row r="49" spans="11:11" x14ac:dyDescent="0.25">
      <c r="K49" s="152">
        <f t="shared" si="0"/>
        <v>0</v>
      </c>
    </row>
    <row r="50" spans="11:11" x14ac:dyDescent="0.25">
      <c r="K50" s="152">
        <f t="shared" si="0"/>
        <v>0</v>
      </c>
    </row>
    <row r="51" spans="11:11" x14ac:dyDescent="0.25">
      <c r="K51" s="152">
        <f t="shared" si="0"/>
        <v>0</v>
      </c>
    </row>
    <row r="52" spans="11:11" x14ac:dyDescent="0.25">
      <c r="K52" s="152">
        <f t="shared" si="0"/>
        <v>0</v>
      </c>
    </row>
    <row r="53" spans="11:11" x14ac:dyDescent="0.25">
      <c r="K53" s="152">
        <f t="shared" si="0"/>
        <v>0</v>
      </c>
    </row>
    <row r="54" spans="11:11" x14ac:dyDescent="0.25">
      <c r="K54" s="152">
        <f t="shared" si="0"/>
        <v>0</v>
      </c>
    </row>
    <row r="55" spans="11:11" x14ac:dyDescent="0.25">
      <c r="K55" s="152">
        <f t="shared" si="0"/>
        <v>0</v>
      </c>
    </row>
    <row r="56" spans="11:11" x14ac:dyDescent="0.25">
      <c r="K56" s="152">
        <f t="shared" si="0"/>
        <v>0</v>
      </c>
    </row>
    <row r="57" spans="11:11" x14ac:dyDescent="0.25">
      <c r="K57" s="152">
        <f t="shared" si="0"/>
        <v>0</v>
      </c>
    </row>
    <row r="58" spans="11:11" x14ac:dyDescent="0.25">
      <c r="K58" s="152">
        <f t="shared" si="0"/>
        <v>0</v>
      </c>
    </row>
    <row r="59" spans="11:11" x14ac:dyDescent="0.25">
      <c r="K59" s="152">
        <f t="shared" si="0"/>
        <v>0</v>
      </c>
    </row>
    <row r="60" spans="11:11" x14ac:dyDescent="0.25">
      <c r="K60" s="152">
        <f t="shared" si="0"/>
        <v>0</v>
      </c>
    </row>
    <row r="61" spans="11:11" x14ac:dyDescent="0.25">
      <c r="K61" s="152">
        <f t="shared" si="0"/>
        <v>0</v>
      </c>
    </row>
    <row r="62" spans="11:11" x14ac:dyDescent="0.25">
      <c r="K62" s="152">
        <f t="shared" si="0"/>
        <v>0</v>
      </c>
    </row>
    <row r="63" spans="11:11" x14ac:dyDescent="0.25">
      <c r="K63" s="152">
        <f t="shared" si="0"/>
        <v>0</v>
      </c>
    </row>
    <row r="64" spans="11:11" x14ac:dyDescent="0.25">
      <c r="K64" s="152">
        <f t="shared" si="0"/>
        <v>0</v>
      </c>
    </row>
    <row r="65" spans="11:11" x14ac:dyDescent="0.25">
      <c r="K65" s="152">
        <f t="shared" si="0"/>
        <v>0</v>
      </c>
    </row>
    <row r="66" spans="11:11" x14ac:dyDescent="0.25">
      <c r="K66" s="152">
        <f t="shared" si="0"/>
        <v>0</v>
      </c>
    </row>
    <row r="67" spans="11:11" x14ac:dyDescent="0.25">
      <c r="K67" s="152">
        <f t="shared" ref="K67:K130" si="1">(C67+D67)*2*F67</f>
        <v>0</v>
      </c>
    </row>
    <row r="68" spans="11:11" x14ac:dyDescent="0.25">
      <c r="K68" s="152">
        <f t="shared" si="1"/>
        <v>0</v>
      </c>
    </row>
    <row r="69" spans="11:11" x14ac:dyDescent="0.25">
      <c r="K69" s="152">
        <f t="shared" si="1"/>
        <v>0</v>
      </c>
    </row>
    <row r="70" spans="11:11" x14ac:dyDescent="0.25">
      <c r="K70" s="152">
        <f t="shared" si="1"/>
        <v>0</v>
      </c>
    </row>
    <row r="71" spans="11:11" x14ac:dyDescent="0.25">
      <c r="K71" s="152">
        <f t="shared" si="1"/>
        <v>0</v>
      </c>
    </row>
    <row r="72" spans="11:11" x14ac:dyDescent="0.25">
      <c r="K72" s="152">
        <f t="shared" si="1"/>
        <v>0</v>
      </c>
    </row>
    <row r="73" spans="11:11" x14ac:dyDescent="0.25">
      <c r="K73" s="152">
        <f t="shared" si="1"/>
        <v>0</v>
      </c>
    </row>
    <row r="74" spans="11:11" x14ac:dyDescent="0.25">
      <c r="K74" s="152">
        <f t="shared" si="1"/>
        <v>0</v>
      </c>
    </row>
    <row r="75" spans="11:11" x14ac:dyDescent="0.25">
      <c r="K75" s="152">
        <f t="shared" si="1"/>
        <v>0</v>
      </c>
    </row>
    <row r="76" spans="11:11" x14ac:dyDescent="0.25">
      <c r="K76" s="152">
        <f t="shared" si="1"/>
        <v>0</v>
      </c>
    </row>
    <row r="77" spans="11:11" x14ac:dyDescent="0.25">
      <c r="K77" s="152">
        <f t="shared" si="1"/>
        <v>0</v>
      </c>
    </row>
    <row r="78" spans="11:11" x14ac:dyDescent="0.25">
      <c r="K78" s="152">
        <f t="shared" si="1"/>
        <v>0</v>
      </c>
    </row>
    <row r="79" spans="11:11" x14ac:dyDescent="0.25">
      <c r="K79" s="152">
        <f t="shared" si="1"/>
        <v>0</v>
      </c>
    </row>
    <row r="80" spans="11:11" x14ac:dyDescent="0.25">
      <c r="K80" s="152">
        <f t="shared" si="1"/>
        <v>0</v>
      </c>
    </row>
    <row r="81" spans="11:11" x14ac:dyDescent="0.25">
      <c r="K81" s="152">
        <f t="shared" si="1"/>
        <v>0</v>
      </c>
    </row>
    <row r="82" spans="11:11" x14ac:dyDescent="0.25">
      <c r="K82" s="152">
        <f t="shared" si="1"/>
        <v>0</v>
      </c>
    </row>
    <row r="83" spans="11:11" x14ac:dyDescent="0.25">
      <c r="K83" s="152">
        <f t="shared" si="1"/>
        <v>0</v>
      </c>
    </row>
    <row r="84" spans="11:11" x14ac:dyDescent="0.25">
      <c r="K84" s="152">
        <f t="shared" si="1"/>
        <v>0</v>
      </c>
    </row>
    <row r="85" spans="11:11" x14ac:dyDescent="0.25">
      <c r="K85" s="152">
        <f t="shared" si="1"/>
        <v>0</v>
      </c>
    </row>
    <row r="86" spans="11:11" x14ac:dyDescent="0.25">
      <c r="K86" s="152">
        <f t="shared" si="1"/>
        <v>0</v>
      </c>
    </row>
    <row r="87" spans="11:11" x14ac:dyDescent="0.25">
      <c r="K87" s="152">
        <f t="shared" si="1"/>
        <v>0</v>
      </c>
    </row>
    <row r="88" spans="11:11" x14ac:dyDescent="0.25">
      <c r="K88" s="152">
        <f t="shared" si="1"/>
        <v>0</v>
      </c>
    </row>
    <row r="89" spans="11:11" x14ac:dyDescent="0.25">
      <c r="K89" s="152">
        <f t="shared" si="1"/>
        <v>0</v>
      </c>
    </row>
    <row r="90" spans="11:11" x14ac:dyDescent="0.25">
      <c r="K90" s="152">
        <f t="shared" si="1"/>
        <v>0</v>
      </c>
    </row>
    <row r="91" spans="11:11" x14ac:dyDescent="0.25">
      <c r="K91" s="152">
        <f t="shared" si="1"/>
        <v>0</v>
      </c>
    </row>
    <row r="92" spans="11:11" x14ac:dyDescent="0.25">
      <c r="K92" s="152">
        <f t="shared" si="1"/>
        <v>0</v>
      </c>
    </row>
    <row r="93" spans="11:11" x14ac:dyDescent="0.25">
      <c r="K93" s="152">
        <f t="shared" si="1"/>
        <v>0</v>
      </c>
    </row>
    <row r="94" spans="11:11" x14ac:dyDescent="0.25">
      <c r="K94" s="152">
        <f t="shared" si="1"/>
        <v>0</v>
      </c>
    </row>
    <row r="95" spans="11:11" x14ac:dyDescent="0.25">
      <c r="K95" s="152">
        <f t="shared" si="1"/>
        <v>0</v>
      </c>
    </row>
    <row r="96" spans="11:11" x14ac:dyDescent="0.25">
      <c r="K96" s="152">
        <f t="shared" si="1"/>
        <v>0</v>
      </c>
    </row>
    <row r="97" spans="11:11" x14ac:dyDescent="0.25">
      <c r="K97" s="152">
        <f t="shared" si="1"/>
        <v>0</v>
      </c>
    </row>
    <row r="98" spans="11:11" x14ac:dyDescent="0.25">
      <c r="K98" s="152">
        <f t="shared" si="1"/>
        <v>0</v>
      </c>
    </row>
    <row r="99" spans="11:11" x14ac:dyDescent="0.25">
      <c r="K99" s="152">
        <f t="shared" si="1"/>
        <v>0</v>
      </c>
    </row>
    <row r="100" spans="11:11" x14ac:dyDescent="0.25">
      <c r="K100" s="152">
        <f t="shared" si="1"/>
        <v>0</v>
      </c>
    </row>
    <row r="101" spans="11:11" x14ac:dyDescent="0.25">
      <c r="K101" s="152">
        <f t="shared" si="1"/>
        <v>0</v>
      </c>
    </row>
    <row r="102" spans="11:11" x14ac:dyDescent="0.25">
      <c r="K102" s="152">
        <f t="shared" si="1"/>
        <v>0</v>
      </c>
    </row>
    <row r="103" spans="11:11" x14ac:dyDescent="0.25">
      <c r="K103" s="152">
        <f t="shared" si="1"/>
        <v>0</v>
      </c>
    </row>
    <row r="104" spans="11:11" x14ac:dyDescent="0.25">
      <c r="K104" s="152">
        <f t="shared" si="1"/>
        <v>0</v>
      </c>
    </row>
    <row r="105" spans="11:11" x14ac:dyDescent="0.25">
      <c r="K105" s="152">
        <f t="shared" si="1"/>
        <v>0</v>
      </c>
    </row>
    <row r="106" spans="11:11" x14ac:dyDescent="0.25">
      <c r="K106" s="152">
        <f t="shared" si="1"/>
        <v>0</v>
      </c>
    </row>
    <row r="107" spans="11:11" x14ac:dyDescent="0.25">
      <c r="K107" s="152">
        <f t="shared" si="1"/>
        <v>0</v>
      </c>
    </row>
    <row r="108" spans="11:11" x14ac:dyDescent="0.25">
      <c r="K108" s="152">
        <f t="shared" si="1"/>
        <v>0</v>
      </c>
    </row>
    <row r="109" spans="11:11" x14ac:dyDescent="0.25">
      <c r="K109" s="152">
        <f t="shared" si="1"/>
        <v>0</v>
      </c>
    </row>
    <row r="110" spans="11:11" x14ac:dyDescent="0.25">
      <c r="K110" s="152">
        <f t="shared" si="1"/>
        <v>0</v>
      </c>
    </row>
    <row r="111" spans="11:11" x14ac:dyDescent="0.25">
      <c r="K111" s="152">
        <f t="shared" si="1"/>
        <v>0</v>
      </c>
    </row>
    <row r="112" spans="11:11" x14ac:dyDescent="0.25">
      <c r="K112" s="152">
        <f t="shared" si="1"/>
        <v>0</v>
      </c>
    </row>
    <row r="113" spans="11:11" x14ac:dyDescent="0.25">
      <c r="K113" s="152">
        <f t="shared" si="1"/>
        <v>0</v>
      </c>
    </row>
    <row r="114" spans="11:11" x14ac:dyDescent="0.25">
      <c r="K114" s="152">
        <f t="shared" si="1"/>
        <v>0</v>
      </c>
    </row>
    <row r="115" spans="11:11" x14ac:dyDescent="0.25">
      <c r="K115" s="152">
        <f t="shared" si="1"/>
        <v>0</v>
      </c>
    </row>
    <row r="116" spans="11:11" x14ac:dyDescent="0.25">
      <c r="K116" s="152">
        <f t="shared" si="1"/>
        <v>0</v>
      </c>
    </row>
    <row r="117" spans="11:11" x14ac:dyDescent="0.25">
      <c r="K117" s="152">
        <f t="shared" si="1"/>
        <v>0</v>
      </c>
    </row>
    <row r="118" spans="11:11" x14ac:dyDescent="0.25">
      <c r="K118" s="152">
        <f t="shared" si="1"/>
        <v>0</v>
      </c>
    </row>
    <row r="119" spans="11:11" x14ac:dyDescent="0.25">
      <c r="K119" s="152">
        <f t="shared" si="1"/>
        <v>0</v>
      </c>
    </row>
    <row r="120" spans="11:11" x14ac:dyDescent="0.25">
      <c r="K120" s="152">
        <f t="shared" si="1"/>
        <v>0</v>
      </c>
    </row>
    <row r="121" spans="11:11" x14ac:dyDescent="0.25">
      <c r="K121" s="152">
        <f t="shared" si="1"/>
        <v>0</v>
      </c>
    </row>
    <row r="122" spans="11:11" x14ac:dyDescent="0.25">
      <c r="K122" s="152">
        <f t="shared" si="1"/>
        <v>0</v>
      </c>
    </row>
    <row r="123" spans="11:11" x14ac:dyDescent="0.25">
      <c r="K123" s="152">
        <f t="shared" si="1"/>
        <v>0</v>
      </c>
    </row>
    <row r="124" spans="11:11" x14ac:dyDescent="0.25">
      <c r="K124" s="152">
        <f t="shared" si="1"/>
        <v>0</v>
      </c>
    </row>
    <row r="125" spans="11:11" x14ac:dyDescent="0.25">
      <c r="K125" s="152">
        <f t="shared" si="1"/>
        <v>0</v>
      </c>
    </row>
    <row r="126" spans="11:11" x14ac:dyDescent="0.25">
      <c r="K126" s="152">
        <f t="shared" si="1"/>
        <v>0</v>
      </c>
    </row>
    <row r="127" spans="11:11" x14ac:dyDescent="0.25">
      <c r="K127" s="152">
        <f t="shared" si="1"/>
        <v>0</v>
      </c>
    </row>
    <row r="128" spans="11:11" x14ac:dyDescent="0.25">
      <c r="K128" s="152">
        <f t="shared" si="1"/>
        <v>0</v>
      </c>
    </row>
    <row r="129" spans="11:11" x14ac:dyDescent="0.25">
      <c r="K129" s="152">
        <f t="shared" si="1"/>
        <v>0</v>
      </c>
    </row>
    <row r="130" spans="11:11" x14ac:dyDescent="0.25">
      <c r="K130" s="152">
        <f t="shared" si="1"/>
        <v>0</v>
      </c>
    </row>
    <row r="131" spans="11:11" x14ac:dyDescent="0.25">
      <c r="K131" s="152">
        <f t="shared" ref="K131:K194" si="2">(C131+D131)*2*F131</f>
        <v>0</v>
      </c>
    </row>
    <row r="132" spans="11:11" x14ac:dyDescent="0.25">
      <c r="K132" s="152">
        <f t="shared" si="2"/>
        <v>0</v>
      </c>
    </row>
    <row r="133" spans="11:11" x14ac:dyDescent="0.25">
      <c r="K133" s="152">
        <f t="shared" si="2"/>
        <v>0</v>
      </c>
    </row>
    <row r="134" spans="11:11" x14ac:dyDescent="0.25">
      <c r="K134" s="152">
        <f t="shared" si="2"/>
        <v>0</v>
      </c>
    </row>
    <row r="135" spans="11:11" x14ac:dyDescent="0.25">
      <c r="K135" s="152">
        <f t="shared" si="2"/>
        <v>0</v>
      </c>
    </row>
    <row r="136" spans="11:11" x14ac:dyDescent="0.25">
      <c r="K136" s="152">
        <f t="shared" si="2"/>
        <v>0</v>
      </c>
    </row>
    <row r="137" spans="11:11" x14ac:dyDescent="0.25">
      <c r="K137" s="152">
        <f t="shared" si="2"/>
        <v>0</v>
      </c>
    </row>
    <row r="138" spans="11:11" x14ac:dyDescent="0.25">
      <c r="K138" s="152">
        <f t="shared" si="2"/>
        <v>0</v>
      </c>
    </row>
    <row r="139" spans="11:11" x14ac:dyDescent="0.25">
      <c r="K139" s="152">
        <f t="shared" si="2"/>
        <v>0</v>
      </c>
    </row>
    <row r="140" spans="11:11" x14ac:dyDescent="0.25">
      <c r="K140" s="152">
        <f t="shared" si="2"/>
        <v>0</v>
      </c>
    </row>
    <row r="141" spans="11:11" x14ac:dyDescent="0.25">
      <c r="K141" s="152">
        <f t="shared" si="2"/>
        <v>0</v>
      </c>
    </row>
    <row r="142" spans="11:11" x14ac:dyDescent="0.25">
      <c r="K142" s="152">
        <f t="shared" si="2"/>
        <v>0</v>
      </c>
    </row>
    <row r="143" spans="11:11" x14ac:dyDescent="0.25">
      <c r="K143" s="152">
        <f t="shared" si="2"/>
        <v>0</v>
      </c>
    </row>
    <row r="144" spans="11:11" x14ac:dyDescent="0.25">
      <c r="K144" s="152">
        <f t="shared" si="2"/>
        <v>0</v>
      </c>
    </row>
    <row r="145" spans="11:11" x14ac:dyDescent="0.25">
      <c r="K145" s="152">
        <f t="shared" si="2"/>
        <v>0</v>
      </c>
    </row>
    <row r="146" spans="11:11" x14ac:dyDescent="0.25">
      <c r="K146" s="152">
        <f t="shared" si="2"/>
        <v>0</v>
      </c>
    </row>
    <row r="147" spans="11:11" x14ac:dyDescent="0.25">
      <c r="K147" s="152">
        <f t="shared" si="2"/>
        <v>0</v>
      </c>
    </row>
    <row r="148" spans="11:11" x14ac:dyDescent="0.25">
      <c r="K148" s="152">
        <f t="shared" si="2"/>
        <v>0</v>
      </c>
    </row>
    <row r="149" spans="11:11" x14ac:dyDescent="0.25">
      <c r="K149" s="152">
        <f t="shared" si="2"/>
        <v>0</v>
      </c>
    </row>
    <row r="150" spans="11:11" x14ac:dyDescent="0.25">
      <c r="K150" s="152">
        <f t="shared" si="2"/>
        <v>0</v>
      </c>
    </row>
    <row r="151" spans="11:11" x14ac:dyDescent="0.25">
      <c r="K151" s="152">
        <f t="shared" si="2"/>
        <v>0</v>
      </c>
    </row>
    <row r="152" spans="11:11" x14ac:dyDescent="0.25">
      <c r="K152" s="152">
        <f t="shared" si="2"/>
        <v>0</v>
      </c>
    </row>
    <row r="153" spans="11:11" x14ac:dyDescent="0.25">
      <c r="K153" s="152">
        <f t="shared" si="2"/>
        <v>0</v>
      </c>
    </row>
    <row r="154" spans="11:11" x14ac:dyDescent="0.25">
      <c r="K154" s="152">
        <f t="shared" si="2"/>
        <v>0</v>
      </c>
    </row>
    <row r="155" spans="11:11" x14ac:dyDescent="0.25">
      <c r="K155" s="152">
        <f t="shared" si="2"/>
        <v>0</v>
      </c>
    </row>
    <row r="156" spans="11:11" x14ac:dyDescent="0.25">
      <c r="K156" s="152">
        <f t="shared" si="2"/>
        <v>0</v>
      </c>
    </row>
    <row r="157" spans="11:11" x14ac:dyDescent="0.25">
      <c r="K157" s="152">
        <f t="shared" si="2"/>
        <v>0</v>
      </c>
    </row>
    <row r="158" spans="11:11" x14ac:dyDescent="0.25">
      <c r="K158" s="152">
        <f t="shared" si="2"/>
        <v>0</v>
      </c>
    </row>
    <row r="159" spans="11:11" x14ac:dyDescent="0.25">
      <c r="K159" s="152">
        <f t="shared" si="2"/>
        <v>0</v>
      </c>
    </row>
    <row r="160" spans="11:11" x14ac:dyDescent="0.25">
      <c r="K160" s="152">
        <f t="shared" si="2"/>
        <v>0</v>
      </c>
    </row>
    <row r="161" spans="11:11" x14ac:dyDescent="0.25">
      <c r="K161" s="152">
        <f t="shared" si="2"/>
        <v>0</v>
      </c>
    </row>
    <row r="162" spans="11:11" x14ac:dyDescent="0.25">
      <c r="K162" s="152">
        <f t="shared" si="2"/>
        <v>0</v>
      </c>
    </row>
    <row r="163" spans="11:11" x14ac:dyDescent="0.25">
      <c r="K163" s="152">
        <f t="shared" si="2"/>
        <v>0</v>
      </c>
    </row>
    <row r="164" spans="11:11" x14ac:dyDescent="0.25">
      <c r="K164" s="152">
        <f t="shared" si="2"/>
        <v>0</v>
      </c>
    </row>
    <row r="165" spans="11:11" x14ac:dyDescent="0.25">
      <c r="K165" s="152">
        <f t="shared" si="2"/>
        <v>0</v>
      </c>
    </row>
    <row r="166" spans="11:11" x14ac:dyDescent="0.25">
      <c r="K166" s="152">
        <f t="shared" si="2"/>
        <v>0</v>
      </c>
    </row>
    <row r="167" spans="11:11" x14ac:dyDescent="0.25">
      <c r="K167" s="152">
        <f t="shared" si="2"/>
        <v>0</v>
      </c>
    </row>
    <row r="168" spans="11:11" x14ac:dyDescent="0.25">
      <c r="K168" s="152">
        <f t="shared" si="2"/>
        <v>0</v>
      </c>
    </row>
    <row r="169" spans="11:11" x14ac:dyDescent="0.25">
      <c r="K169" s="152">
        <f t="shared" si="2"/>
        <v>0</v>
      </c>
    </row>
    <row r="170" spans="11:11" x14ac:dyDescent="0.25">
      <c r="K170" s="152">
        <f t="shared" si="2"/>
        <v>0</v>
      </c>
    </row>
    <row r="171" spans="11:11" x14ac:dyDescent="0.25">
      <c r="K171" s="152">
        <f t="shared" si="2"/>
        <v>0</v>
      </c>
    </row>
    <row r="172" spans="11:11" x14ac:dyDescent="0.25">
      <c r="K172" s="152">
        <f t="shared" si="2"/>
        <v>0</v>
      </c>
    </row>
    <row r="173" spans="11:11" x14ac:dyDescent="0.25">
      <c r="K173" s="152">
        <f t="shared" si="2"/>
        <v>0</v>
      </c>
    </row>
    <row r="174" spans="11:11" x14ac:dyDescent="0.25">
      <c r="K174" s="152">
        <f t="shared" si="2"/>
        <v>0</v>
      </c>
    </row>
    <row r="175" spans="11:11" x14ac:dyDescent="0.25">
      <c r="K175" s="152">
        <f t="shared" si="2"/>
        <v>0</v>
      </c>
    </row>
    <row r="176" spans="11:11" x14ac:dyDescent="0.25">
      <c r="K176" s="152">
        <f t="shared" si="2"/>
        <v>0</v>
      </c>
    </row>
    <row r="177" spans="11:11" x14ac:dyDescent="0.25">
      <c r="K177" s="152">
        <f t="shared" si="2"/>
        <v>0</v>
      </c>
    </row>
    <row r="178" spans="11:11" x14ac:dyDescent="0.25">
      <c r="K178" s="152">
        <f t="shared" si="2"/>
        <v>0</v>
      </c>
    </row>
    <row r="179" spans="11:11" x14ac:dyDescent="0.25">
      <c r="K179" s="152">
        <f t="shared" si="2"/>
        <v>0</v>
      </c>
    </row>
    <row r="180" spans="11:11" x14ac:dyDescent="0.25">
      <c r="K180" s="152">
        <f t="shared" si="2"/>
        <v>0</v>
      </c>
    </row>
    <row r="181" spans="11:11" x14ac:dyDescent="0.25">
      <c r="K181" s="152">
        <f t="shared" si="2"/>
        <v>0</v>
      </c>
    </row>
    <row r="182" spans="11:11" x14ac:dyDescent="0.25">
      <c r="K182" s="152">
        <f t="shared" si="2"/>
        <v>0</v>
      </c>
    </row>
    <row r="183" spans="11:11" x14ac:dyDescent="0.25">
      <c r="K183" s="152">
        <f t="shared" si="2"/>
        <v>0</v>
      </c>
    </row>
    <row r="184" spans="11:11" x14ac:dyDescent="0.25">
      <c r="K184" s="152">
        <f t="shared" si="2"/>
        <v>0</v>
      </c>
    </row>
    <row r="185" spans="11:11" x14ac:dyDescent="0.25">
      <c r="K185" s="152">
        <f t="shared" si="2"/>
        <v>0</v>
      </c>
    </row>
    <row r="186" spans="11:11" x14ac:dyDescent="0.25">
      <c r="K186" s="152">
        <f t="shared" si="2"/>
        <v>0</v>
      </c>
    </row>
    <row r="187" spans="11:11" x14ac:dyDescent="0.25">
      <c r="K187" s="152">
        <f t="shared" si="2"/>
        <v>0</v>
      </c>
    </row>
    <row r="188" spans="11:11" x14ac:dyDescent="0.25">
      <c r="K188" s="152">
        <f t="shared" si="2"/>
        <v>0</v>
      </c>
    </row>
    <row r="189" spans="11:11" x14ac:dyDescent="0.25">
      <c r="K189" s="152">
        <f t="shared" si="2"/>
        <v>0</v>
      </c>
    </row>
    <row r="190" spans="11:11" x14ac:dyDescent="0.25">
      <c r="K190" s="152">
        <f t="shared" si="2"/>
        <v>0</v>
      </c>
    </row>
    <row r="191" spans="11:11" x14ac:dyDescent="0.25">
      <c r="K191" s="152">
        <f t="shared" si="2"/>
        <v>0</v>
      </c>
    </row>
    <row r="192" spans="11:11" x14ac:dyDescent="0.25">
      <c r="K192" s="152">
        <f t="shared" si="2"/>
        <v>0</v>
      </c>
    </row>
    <row r="193" spans="11:11" x14ac:dyDescent="0.25">
      <c r="K193" s="152">
        <f t="shared" si="2"/>
        <v>0</v>
      </c>
    </row>
    <row r="194" spans="11:11" x14ac:dyDescent="0.25">
      <c r="K194" s="152">
        <f t="shared" si="2"/>
        <v>0</v>
      </c>
    </row>
    <row r="195" spans="11:11" x14ac:dyDescent="0.25">
      <c r="K195" s="152">
        <f t="shared" ref="K195:K258" si="3">(C195+D195)*2*F195</f>
        <v>0</v>
      </c>
    </row>
    <row r="196" spans="11:11" x14ac:dyDescent="0.25">
      <c r="K196" s="152">
        <f t="shared" si="3"/>
        <v>0</v>
      </c>
    </row>
    <row r="197" spans="11:11" x14ac:dyDescent="0.25">
      <c r="K197" s="152">
        <f t="shared" si="3"/>
        <v>0</v>
      </c>
    </row>
    <row r="198" spans="11:11" x14ac:dyDescent="0.25">
      <c r="K198" s="152">
        <f t="shared" si="3"/>
        <v>0</v>
      </c>
    </row>
    <row r="199" spans="11:11" x14ac:dyDescent="0.25">
      <c r="K199" s="152">
        <f t="shared" si="3"/>
        <v>0</v>
      </c>
    </row>
    <row r="200" spans="11:11" x14ac:dyDescent="0.25">
      <c r="K200" s="152">
        <f t="shared" si="3"/>
        <v>0</v>
      </c>
    </row>
    <row r="201" spans="11:11" x14ac:dyDescent="0.25">
      <c r="K201" s="152">
        <f t="shared" si="3"/>
        <v>0</v>
      </c>
    </row>
    <row r="202" spans="11:11" x14ac:dyDescent="0.25">
      <c r="K202" s="152">
        <f t="shared" si="3"/>
        <v>0</v>
      </c>
    </row>
    <row r="203" spans="11:11" x14ac:dyDescent="0.25">
      <c r="K203" s="152">
        <f t="shared" si="3"/>
        <v>0</v>
      </c>
    </row>
    <row r="204" spans="11:11" x14ac:dyDescent="0.25">
      <c r="K204" s="152">
        <f t="shared" si="3"/>
        <v>0</v>
      </c>
    </row>
    <row r="205" spans="11:11" x14ac:dyDescent="0.25">
      <c r="K205" s="152">
        <f t="shared" si="3"/>
        <v>0</v>
      </c>
    </row>
    <row r="206" spans="11:11" x14ac:dyDescent="0.25">
      <c r="K206" s="152">
        <f t="shared" si="3"/>
        <v>0</v>
      </c>
    </row>
    <row r="207" spans="11:11" x14ac:dyDescent="0.25">
      <c r="K207" s="152">
        <f t="shared" si="3"/>
        <v>0</v>
      </c>
    </row>
    <row r="208" spans="11:11" x14ac:dyDescent="0.25">
      <c r="K208" s="152">
        <f t="shared" si="3"/>
        <v>0</v>
      </c>
    </row>
    <row r="209" spans="11:11" x14ac:dyDescent="0.25">
      <c r="K209" s="152">
        <f t="shared" si="3"/>
        <v>0</v>
      </c>
    </row>
    <row r="210" spans="11:11" x14ac:dyDescent="0.25">
      <c r="K210" s="152">
        <f t="shared" si="3"/>
        <v>0</v>
      </c>
    </row>
    <row r="211" spans="11:11" x14ac:dyDescent="0.25">
      <c r="K211" s="152">
        <f t="shared" si="3"/>
        <v>0</v>
      </c>
    </row>
    <row r="212" spans="11:11" x14ac:dyDescent="0.25">
      <c r="K212" s="152">
        <f t="shared" si="3"/>
        <v>0</v>
      </c>
    </row>
    <row r="213" spans="11:11" x14ac:dyDescent="0.25">
      <c r="K213" s="152">
        <f t="shared" si="3"/>
        <v>0</v>
      </c>
    </row>
    <row r="214" spans="11:11" x14ac:dyDescent="0.25">
      <c r="K214" s="152">
        <f t="shared" si="3"/>
        <v>0</v>
      </c>
    </row>
    <row r="215" spans="11:11" x14ac:dyDescent="0.25">
      <c r="K215" s="152">
        <f t="shared" si="3"/>
        <v>0</v>
      </c>
    </row>
    <row r="216" spans="11:11" x14ac:dyDescent="0.25">
      <c r="K216" s="152">
        <f t="shared" si="3"/>
        <v>0</v>
      </c>
    </row>
    <row r="217" spans="11:11" x14ac:dyDescent="0.25">
      <c r="K217" s="152">
        <f t="shared" si="3"/>
        <v>0</v>
      </c>
    </row>
    <row r="218" spans="11:11" x14ac:dyDescent="0.25">
      <c r="K218" s="152">
        <f t="shared" si="3"/>
        <v>0</v>
      </c>
    </row>
    <row r="219" spans="11:11" x14ac:dyDescent="0.25">
      <c r="K219" s="152">
        <f t="shared" si="3"/>
        <v>0</v>
      </c>
    </row>
    <row r="220" spans="11:11" x14ac:dyDescent="0.25">
      <c r="K220" s="152">
        <f t="shared" si="3"/>
        <v>0</v>
      </c>
    </row>
    <row r="221" spans="11:11" x14ac:dyDescent="0.25">
      <c r="K221" s="152">
        <f t="shared" si="3"/>
        <v>0</v>
      </c>
    </row>
    <row r="222" spans="11:11" x14ac:dyDescent="0.25">
      <c r="K222" s="152">
        <f t="shared" si="3"/>
        <v>0</v>
      </c>
    </row>
    <row r="223" spans="11:11" x14ac:dyDescent="0.25">
      <c r="K223" s="152">
        <f t="shared" si="3"/>
        <v>0</v>
      </c>
    </row>
    <row r="224" spans="11:11" x14ac:dyDescent="0.25">
      <c r="K224" s="152">
        <f t="shared" si="3"/>
        <v>0</v>
      </c>
    </row>
    <row r="225" spans="11:11" x14ac:dyDescent="0.25">
      <c r="K225" s="152">
        <f t="shared" si="3"/>
        <v>0</v>
      </c>
    </row>
    <row r="226" spans="11:11" x14ac:dyDescent="0.25">
      <c r="K226" s="152">
        <f t="shared" si="3"/>
        <v>0</v>
      </c>
    </row>
    <row r="227" spans="11:11" x14ac:dyDescent="0.25">
      <c r="K227" s="152">
        <f t="shared" si="3"/>
        <v>0</v>
      </c>
    </row>
    <row r="228" spans="11:11" x14ac:dyDescent="0.25">
      <c r="K228" s="152">
        <f t="shared" si="3"/>
        <v>0</v>
      </c>
    </row>
    <row r="229" spans="11:11" x14ac:dyDescent="0.25">
      <c r="K229" s="152">
        <f t="shared" si="3"/>
        <v>0</v>
      </c>
    </row>
    <row r="230" spans="11:11" x14ac:dyDescent="0.25">
      <c r="K230" s="152">
        <f t="shared" si="3"/>
        <v>0</v>
      </c>
    </row>
    <row r="231" spans="11:11" x14ac:dyDescent="0.25">
      <c r="K231" s="152">
        <f t="shared" si="3"/>
        <v>0</v>
      </c>
    </row>
    <row r="232" spans="11:11" x14ac:dyDescent="0.25">
      <c r="K232" s="152">
        <f t="shared" si="3"/>
        <v>0</v>
      </c>
    </row>
    <row r="233" spans="11:11" x14ac:dyDescent="0.25">
      <c r="K233" s="152">
        <f t="shared" si="3"/>
        <v>0</v>
      </c>
    </row>
    <row r="234" spans="11:11" x14ac:dyDescent="0.25">
      <c r="K234" s="152">
        <f t="shared" si="3"/>
        <v>0</v>
      </c>
    </row>
    <row r="235" spans="11:11" x14ac:dyDescent="0.25">
      <c r="K235" s="152">
        <f t="shared" si="3"/>
        <v>0</v>
      </c>
    </row>
    <row r="236" spans="11:11" x14ac:dyDescent="0.25">
      <c r="K236" s="152">
        <f t="shared" si="3"/>
        <v>0</v>
      </c>
    </row>
    <row r="237" spans="11:11" x14ac:dyDescent="0.25">
      <c r="K237" s="152">
        <f t="shared" si="3"/>
        <v>0</v>
      </c>
    </row>
    <row r="238" spans="11:11" x14ac:dyDescent="0.25">
      <c r="K238" s="152">
        <f t="shared" si="3"/>
        <v>0</v>
      </c>
    </row>
    <row r="239" spans="11:11" x14ac:dyDescent="0.25">
      <c r="K239" s="152">
        <f t="shared" si="3"/>
        <v>0</v>
      </c>
    </row>
    <row r="240" spans="11:11" x14ac:dyDescent="0.25">
      <c r="K240" s="152">
        <f t="shared" si="3"/>
        <v>0</v>
      </c>
    </row>
    <row r="241" spans="11:11" x14ac:dyDescent="0.25">
      <c r="K241" s="152">
        <f t="shared" si="3"/>
        <v>0</v>
      </c>
    </row>
    <row r="242" spans="11:11" x14ac:dyDescent="0.25">
      <c r="K242" s="152">
        <f t="shared" si="3"/>
        <v>0</v>
      </c>
    </row>
    <row r="243" spans="11:11" x14ac:dyDescent="0.25">
      <c r="K243" s="152">
        <f t="shared" si="3"/>
        <v>0</v>
      </c>
    </row>
    <row r="244" spans="11:11" x14ac:dyDescent="0.25">
      <c r="K244" s="152">
        <f t="shared" si="3"/>
        <v>0</v>
      </c>
    </row>
    <row r="245" spans="11:11" x14ac:dyDescent="0.25">
      <c r="K245" s="152">
        <f t="shared" si="3"/>
        <v>0</v>
      </c>
    </row>
    <row r="246" spans="11:11" x14ac:dyDescent="0.25">
      <c r="K246" s="152">
        <f t="shared" si="3"/>
        <v>0</v>
      </c>
    </row>
    <row r="247" spans="11:11" x14ac:dyDescent="0.25">
      <c r="K247" s="152">
        <f t="shared" si="3"/>
        <v>0</v>
      </c>
    </row>
    <row r="248" spans="11:11" x14ac:dyDescent="0.25">
      <c r="K248" s="152">
        <f t="shared" si="3"/>
        <v>0</v>
      </c>
    </row>
    <row r="249" spans="11:11" x14ac:dyDescent="0.25">
      <c r="K249" s="152">
        <f t="shared" si="3"/>
        <v>0</v>
      </c>
    </row>
    <row r="250" spans="11:11" x14ac:dyDescent="0.25">
      <c r="K250" s="152">
        <f t="shared" si="3"/>
        <v>0</v>
      </c>
    </row>
    <row r="251" spans="11:11" x14ac:dyDescent="0.25">
      <c r="K251" s="152">
        <f t="shared" si="3"/>
        <v>0</v>
      </c>
    </row>
    <row r="252" spans="11:11" x14ac:dyDescent="0.25">
      <c r="K252" s="152">
        <f t="shared" si="3"/>
        <v>0</v>
      </c>
    </row>
    <row r="253" spans="11:11" x14ac:dyDescent="0.25">
      <c r="K253" s="152">
        <f t="shared" si="3"/>
        <v>0</v>
      </c>
    </row>
    <row r="254" spans="11:11" x14ac:dyDescent="0.25">
      <c r="K254" s="152">
        <f t="shared" si="3"/>
        <v>0</v>
      </c>
    </row>
    <row r="255" spans="11:11" x14ac:dyDescent="0.25">
      <c r="K255" s="152">
        <f t="shared" si="3"/>
        <v>0</v>
      </c>
    </row>
    <row r="256" spans="11:11" x14ac:dyDescent="0.25">
      <c r="K256" s="152">
        <f t="shared" si="3"/>
        <v>0</v>
      </c>
    </row>
    <row r="257" spans="11:11" x14ac:dyDescent="0.25">
      <c r="K257" s="152">
        <f t="shared" si="3"/>
        <v>0</v>
      </c>
    </row>
    <row r="258" spans="11:11" x14ac:dyDescent="0.25">
      <c r="K258" s="152">
        <f t="shared" si="3"/>
        <v>0</v>
      </c>
    </row>
    <row r="259" spans="11:11" x14ac:dyDescent="0.25">
      <c r="K259" s="152">
        <f t="shared" ref="K259:K322" si="4">(C259+D259)*2*F259</f>
        <v>0</v>
      </c>
    </row>
    <row r="260" spans="11:11" x14ac:dyDescent="0.25">
      <c r="K260" s="152">
        <f t="shared" si="4"/>
        <v>0</v>
      </c>
    </row>
    <row r="261" spans="11:11" x14ac:dyDescent="0.25">
      <c r="K261" s="152">
        <f t="shared" si="4"/>
        <v>0</v>
      </c>
    </row>
    <row r="262" spans="11:11" x14ac:dyDescent="0.25">
      <c r="K262" s="152">
        <f t="shared" si="4"/>
        <v>0</v>
      </c>
    </row>
    <row r="263" spans="11:11" x14ac:dyDescent="0.25">
      <c r="K263" s="152">
        <f t="shared" si="4"/>
        <v>0</v>
      </c>
    </row>
    <row r="264" spans="11:11" x14ac:dyDescent="0.25">
      <c r="K264" s="152">
        <f t="shared" si="4"/>
        <v>0</v>
      </c>
    </row>
    <row r="265" spans="11:11" x14ac:dyDescent="0.25">
      <c r="K265" s="152">
        <f t="shared" si="4"/>
        <v>0</v>
      </c>
    </row>
    <row r="266" spans="11:11" x14ac:dyDescent="0.25">
      <c r="K266" s="152">
        <f t="shared" si="4"/>
        <v>0</v>
      </c>
    </row>
    <row r="267" spans="11:11" x14ac:dyDescent="0.25">
      <c r="K267" s="152">
        <f t="shared" si="4"/>
        <v>0</v>
      </c>
    </row>
    <row r="268" spans="11:11" x14ac:dyDescent="0.25">
      <c r="K268" s="152">
        <f t="shared" si="4"/>
        <v>0</v>
      </c>
    </row>
    <row r="269" spans="11:11" x14ac:dyDescent="0.25">
      <c r="K269" s="152">
        <f t="shared" si="4"/>
        <v>0</v>
      </c>
    </row>
    <row r="270" spans="11:11" x14ac:dyDescent="0.25">
      <c r="K270" s="152">
        <f t="shared" si="4"/>
        <v>0</v>
      </c>
    </row>
    <row r="271" spans="11:11" x14ac:dyDescent="0.25">
      <c r="K271" s="152">
        <f t="shared" si="4"/>
        <v>0</v>
      </c>
    </row>
    <row r="272" spans="11:11" x14ac:dyDescent="0.25">
      <c r="K272" s="152">
        <f t="shared" si="4"/>
        <v>0</v>
      </c>
    </row>
    <row r="273" spans="11:11" x14ac:dyDescent="0.25">
      <c r="K273" s="152">
        <f t="shared" si="4"/>
        <v>0</v>
      </c>
    </row>
    <row r="274" spans="11:11" x14ac:dyDescent="0.25">
      <c r="K274" s="152">
        <f t="shared" si="4"/>
        <v>0</v>
      </c>
    </row>
    <row r="275" spans="11:11" x14ac:dyDescent="0.25">
      <c r="K275" s="152">
        <f t="shared" si="4"/>
        <v>0</v>
      </c>
    </row>
    <row r="276" spans="11:11" x14ac:dyDescent="0.25">
      <c r="K276" s="152">
        <f t="shared" si="4"/>
        <v>0</v>
      </c>
    </row>
    <row r="277" spans="11:11" x14ac:dyDescent="0.25">
      <c r="K277" s="152">
        <f t="shared" si="4"/>
        <v>0</v>
      </c>
    </row>
    <row r="278" spans="11:11" x14ac:dyDescent="0.25">
      <c r="K278" s="152">
        <f t="shared" si="4"/>
        <v>0</v>
      </c>
    </row>
    <row r="279" spans="11:11" x14ac:dyDescent="0.25">
      <c r="K279" s="152">
        <f t="shared" si="4"/>
        <v>0</v>
      </c>
    </row>
    <row r="280" spans="11:11" x14ac:dyDescent="0.25">
      <c r="K280" s="152">
        <f t="shared" si="4"/>
        <v>0</v>
      </c>
    </row>
    <row r="281" spans="11:11" x14ac:dyDescent="0.25">
      <c r="K281" s="152">
        <f t="shared" si="4"/>
        <v>0</v>
      </c>
    </row>
    <row r="282" spans="11:11" x14ac:dyDescent="0.25">
      <c r="K282" s="152">
        <f t="shared" si="4"/>
        <v>0</v>
      </c>
    </row>
    <row r="283" spans="11:11" x14ac:dyDescent="0.25">
      <c r="K283" s="152">
        <f t="shared" si="4"/>
        <v>0</v>
      </c>
    </row>
    <row r="284" spans="11:11" x14ac:dyDescent="0.25">
      <c r="K284" s="152">
        <f t="shared" si="4"/>
        <v>0</v>
      </c>
    </row>
    <row r="285" spans="11:11" x14ac:dyDescent="0.25">
      <c r="K285" s="152">
        <f t="shared" si="4"/>
        <v>0</v>
      </c>
    </row>
    <row r="286" spans="11:11" x14ac:dyDescent="0.25">
      <c r="K286" s="152">
        <f t="shared" si="4"/>
        <v>0</v>
      </c>
    </row>
    <row r="287" spans="11:11" x14ac:dyDescent="0.25">
      <c r="K287" s="152">
        <f t="shared" si="4"/>
        <v>0</v>
      </c>
    </row>
    <row r="288" spans="11:11" x14ac:dyDescent="0.25">
      <c r="K288" s="152">
        <f t="shared" si="4"/>
        <v>0</v>
      </c>
    </row>
    <row r="289" spans="11:11" x14ac:dyDescent="0.25">
      <c r="K289" s="152">
        <f t="shared" si="4"/>
        <v>0</v>
      </c>
    </row>
    <row r="290" spans="11:11" x14ac:dyDescent="0.25">
      <c r="K290" s="152">
        <f t="shared" si="4"/>
        <v>0</v>
      </c>
    </row>
    <row r="291" spans="11:11" x14ac:dyDescent="0.25">
      <c r="K291" s="152">
        <f t="shared" si="4"/>
        <v>0</v>
      </c>
    </row>
    <row r="292" spans="11:11" x14ac:dyDescent="0.25">
      <c r="K292" s="152">
        <f t="shared" si="4"/>
        <v>0</v>
      </c>
    </row>
    <row r="293" spans="11:11" x14ac:dyDescent="0.25">
      <c r="K293" s="152">
        <f t="shared" si="4"/>
        <v>0</v>
      </c>
    </row>
    <row r="294" spans="11:11" x14ac:dyDescent="0.25">
      <c r="K294" s="152">
        <f t="shared" si="4"/>
        <v>0</v>
      </c>
    </row>
    <row r="295" spans="11:11" x14ac:dyDescent="0.25">
      <c r="K295" s="152">
        <f t="shared" si="4"/>
        <v>0</v>
      </c>
    </row>
    <row r="296" spans="11:11" x14ac:dyDescent="0.25">
      <c r="K296" s="152">
        <f t="shared" si="4"/>
        <v>0</v>
      </c>
    </row>
    <row r="297" spans="11:11" x14ac:dyDescent="0.25">
      <c r="K297" s="152">
        <f t="shared" si="4"/>
        <v>0</v>
      </c>
    </row>
    <row r="298" spans="11:11" x14ac:dyDescent="0.25">
      <c r="K298" s="152">
        <f t="shared" si="4"/>
        <v>0</v>
      </c>
    </row>
    <row r="299" spans="11:11" x14ac:dyDescent="0.25">
      <c r="K299" s="152">
        <f t="shared" si="4"/>
        <v>0</v>
      </c>
    </row>
    <row r="300" spans="11:11" x14ac:dyDescent="0.25">
      <c r="K300" s="152">
        <f t="shared" si="4"/>
        <v>0</v>
      </c>
    </row>
    <row r="301" spans="11:11" x14ac:dyDescent="0.25">
      <c r="K301" s="152">
        <f t="shared" si="4"/>
        <v>0</v>
      </c>
    </row>
    <row r="302" spans="11:11" x14ac:dyDescent="0.25">
      <c r="K302" s="152">
        <f t="shared" si="4"/>
        <v>0</v>
      </c>
    </row>
    <row r="303" spans="11:11" x14ac:dyDescent="0.25">
      <c r="K303" s="152">
        <f t="shared" si="4"/>
        <v>0</v>
      </c>
    </row>
    <row r="304" spans="11:11" x14ac:dyDescent="0.25">
      <c r="K304" s="152">
        <f t="shared" si="4"/>
        <v>0</v>
      </c>
    </row>
    <row r="305" spans="11:11" x14ac:dyDescent="0.25">
      <c r="K305" s="152">
        <f t="shared" si="4"/>
        <v>0</v>
      </c>
    </row>
    <row r="306" spans="11:11" x14ac:dyDescent="0.25">
      <c r="K306" s="152">
        <f t="shared" si="4"/>
        <v>0</v>
      </c>
    </row>
    <row r="307" spans="11:11" x14ac:dyDescent="0.25">
      <c r="K307" s="152">
        <f t="shared" si="4"/>
        <v>0</v>
      </c>
    </row>
    <row r="308" spans="11:11" x14ac:dyDescent="0.25">
      <c r="K308" s="152">
        <f t="shared" si="4"/>
        <v>0</v>
      </c>
    </row>
    <row r="309" spans="11:11" x14ac:dyDescent="0.25">
      <c r="K309" s="152">
        <f t="shared" si="4"/>
        <v>0</v>
      </c>
    </row>
    <row r="310" spans="11:11" x14ac:dyDescent="0.25">
      <c r="K310" s="152">
        <f t="shared" si="4"/>
        <v>0</v>
      </c>
    </row>
    <row r="311" spans="11:11" x14ac:dyDescent="0.25">
      <c r="K311" s="152">
        <f t="shared" si="4"/>
        <v>0</v>
      </c>
    </row>
    <row r="312" spans="11:11" x14ac:dyDescent="0.25">
      <c r="K312" s="152">
        <f t="shared" si="4"/>
        <v>0</v>
      </c>
    </row>
    <row r="313" spans="11:11" x14ac:dyDescent="0.25">
      <c r="K313" s="152">
        <f t="shared" si="4"/>
        <v>0</v>
      </c>
    </row>
    <row r="314" spans="11:11" x14ac:dyDescent="0.25">
      <c r="K314" s="152">
        <f t="shared" si="4"/>
        <v>0</v>
      </c>
    </row>
    <row r="315" spans="11:11" x14ac:dyDescent="0.25">
      <c r="K315" s="152">
        <f t="shared" si="4"/>
        <v>0</v>
      </c>
    </row>
    <row r="316" spans="11:11" x14ac:dyDescent="0.25">
      <c r="K316" s="152">
        <f t="shared" si="4"/>
        <v>0</v>
      </c>
    </row>
    <row r="317" spans="11:11" x14ac:dyDescent="0.25">
      <c r="K317" s="152">
        <f t="shared" si="4"/>
        <v>0</v>
      </c>
    </row>
    <row r="318" spans="11:11" x14ac:dyDescent="0.25">
      <c r="K318" s="152">
        <f t="shared" si="4"/>
        <v>0</v>
      </c>
    </row>
    <row r="319" spans="11:11" x14ac:dyDescent="0.25">
      <c r="K319" s="152">
        <f t="shared" si="4"/>
        <v>0</v>
      </c>
    </row>
    <row r="320" spans="11:11" x14ac:dyDescent="0.25">
      <c r="K320" s="152">
        <f t="shared" si="4"/>
        <v>0</v>
      </c>
    </row>
    <row r="321" spans="11:11" x14ac:dyDescent="0.25">
      <c r="K321" s="152">
        <f t="shared" si="4"/>
        <v>0</v>
      </c>
    </row>
    <row r="322" spans="11:11" x14ac:dyDescent="0.25">
      <c r="K322" s="152">
        <f t="shared" si="4"/>
        <v>0</v>
      </c>
    </row>
    <row r="323" spans="11:11" x14ac:dyDescent="0.25">
      <c r="K323" s="152">
        <f t="shared" ref="K323:K386" si="5">(C323+D323)*2*F323</f>
        <v>0</v>
      </c>
    </row>
    <row r="324" spans="11:11" x14ac:dyDescent="0.25">
      <c r="K324" s="152">
        <f t="shared" si="5"/>
        <v>0</v>
      </c>
    </row>
    <row r="325" spans="11:11" x14ac:dyDescent="0.25">
      <c r="K325" s="152">
        <f t="shared" si="5"/>
        <v>0</v>
      </c>
    </row>
    <row r="326" spans="11:11" x14ac:dyDescent="0.25">
      <c r="K326" s="152">
        <f t="shared" si="5"/>
        <v>0</v>
      </c>
    </row>
    <row r="327" spans="11:11" x14ac:dyDescent="0.25">
      <c r="K327" s="152">
        <f t="shared" si="5"/>
        <v>0</v>
      </c>
    </row>
    <row r="328" spans="11:11" x14ac:dyDescent="0.25">
      <c r="K328" s="152">
        <f t="shared" si="5"/>
        <v>0</v>
      </c>
    </row>
    <row r="329" spans="11:11" x14ac:dyDescent="0.25">
      <c r="K329" s="152">
        <f t="shared" si="5"/>
        <v>0</v>
      </c>
    </row>
    <row r="330" spans="11:11" x14ac:dyDescent="0.25">
      <c r="K330" s="152">
        <f t="shared" si="5"/>
        <v>0</v>
      </c>
    </row>
    <row r="331" spans="11:11" x14ac:dyDescent="0.25">
      <c r="K331" s="152">
        <f t="shared" si="5"/>
        <v>0</v>
      </c>
    </row>
    <row r="332" spans="11:11" x14ac:dyDescent="0.25">
      <c r="K332" s="152">
        <f t="shared" si="5"/>
        <v>0</v>
      </c>
    </row>
    <row r="333" spans="11:11" x14ac:dyDescent="0.25">
      <c r="K333" s="152">
        <f t="shared" si="5"/>
        <v>0</v>
      </c>
    </row>
    <row r="334" spans="11:11" x14ac:dyDescent="0.25">
      <c r="K334" s="152">
        <f t="shared" si="5"/>
        <v>0</v>
      </c>
    </row>
    <row r="335" spans="11:11" x14ac:dyDescent="0.25">
      <c r="K335" s="152">
        <f t="shared" si="5"/>
        <v>0</v>
      </c>
    </row>
    <row r="336" spans="11:11" x14ac:dyDescent="0.25">
      <c r="K336" s="152">
        <f t="shared" si="5"/>
        <v>0</v>
      </c>
    </row>
    <row r="337" spans="11:11" x14ac:dyDescent="0.25">
      <c r="K337" s="152">
        <f t="shared" si="5"/>
        <v>0</v>
      </c>
    </row>
    <row r="338" spans="11:11" x14ac:dyDescent="0.25">
      <c r="K338" s="152">
        <f t="shared" si="5"/>
        <v>0</v>
      </c>
    </row>
    <row r="339" spans="11:11" x14ac:dyDescent="0.25">
      <c r="K339" s="152">
        <f t="shared" si="5"/>
        <v>0</v>
      </c>
    </row>
    <row r="340" spans="11:11" x14ac:dyDescent="0.25">
      <c r="K340" s="152">
        <f t="shared" si="5"/>
        <v>0</v>
      </c>
    </row>
    <row r="341" spans="11:11" x14ac:dyDescent="0.25">
      <c r="K341" s="152">
        <f t="shared" si="5"/>
        <v>0</v>
      </c>
    </row>
    <row r="342" spans="11:11" x14ac:dyDescent="0.25">
      <c r="K342" s="152">
        <f t="shared" si="5"/>
        <v>0</v>
      </c>
    </row>
    <row r="343" spans="11:11" x14ac:dyDescent="0.25">
      <c r="K343" s="152">
        <f t="shared" si="5"/>
        <v>0</v>
      </c>
    </row>
    <row r="344" spans="11:11" x14ac:dyDescent="0.25">
      <c r="K344" s="152">
        <f t="shared" si="5"/>
        <v>0</v>
      </c>
    </row>
    <row r="345" spans="11:11" x14ac:dyDescent="0.25">
      <c r="K345" s="152">
        <f t="shared" si="5"/>
        <v>0</v>
      </c>
    </row>
    <row r="346" spans="11:11" x14ac:dyDescent="0.25">
      <c r="K346" s="152">
        <f t="shared" si="5"/>
        <v>0</v>
      </c>
    </row>
    <row r="347" spans="11:11" x14ac:dyDescent="0.25">
      <c r="K347" s="152">
        <f t="shared" si="5"/>
        <v>0</v>
      </c>
    </row>
    <row r="348" spans="11:11" x14ac:dyDescent="0.25">
      <c r="K348" s="152">
        <f t="shared" si="5"/>
        <v>0</v>
      </c>
    </row>
    <row r="349" spans="11:11" x14ac:dyDescent="0.25">
      <c r="K349" s="152">
        <f t="shared" si="5"/>
        <v>0</v>
      </c>
    </row>
    <row r="350" spans="11:11" x14ac:dyDescent="0.25">
      <c r="K350" s="152">
        <f t="shared" si="5"/>
        <v>0</v>
      </c>
    </row>
    <row r="351" spans="11:11" x14ac:dyDescent="0.25">
      <c r="K351" s="152">
        <f t="shared" si="5"/>
        <v>0</v>
      </c>
    </row>
    <row r="352" spans="11:11" x14ac:dyDescent="0.25">
      <c r="K352" s="152">
        <f t="shared" si="5"/>
        <v>0</v>
      </c>
    </row>
    <row r="353" spans="11:11" x14ac:dyDescent="0.25">
      <c r="K353" s="152">
        <f t="shared" si="5"/>
        <v>0</v>
      </c>
    </row>
    <row r="354" spans="11:11" x14ac:dyDescent="0.25">
      <c r="K354" s="152">
        <f t="shared" si="5"/>
        <v>0</v>
      </c>
    </row>
    <row r="355" spans="11:11" x14ac:dyDescent="0.25">
      <c r="K355" s="152">
        <f t="shared" si="5"/>
        <v>0</v>
      </c>
    </row>
    <row r="356" spans="11:11" x14ac:dyDescent="0.25">
      <c r="K356" s="152">
        <f t="shared" si="5"/>
        <v>0</v>
      </c>
    </row>
    <row r="357" spans="11:11" x14ac:dyDescent="0.25">
      <c r="K357" s="152">
        <f t="shared" si="5"/>
        <v>0</v>
      </c>
    </row>
    <row r="358" spans="11:11" x14ac:dyDescent="0.25">
      <c r="K358" s="152">
        <f t="shared" si="5"/>
        <v>0</v>
      </c>
    </row>
    <row r="359" spans="11:11" x14ac:dyDescent="0.25">
      <c r="K359" s="152">
        <f t="shared" si="5"/>
        <v>0</v>
      </c>
    </row>
    <row r="360" spans="11:11" x14ac:dyDescent="0.25">
      <c r="K360" s="152">
        <f t="shared" si="5"/>
        <v>0</v>
      </c>
    </row>
    <row r="361" spans="11:11" x14ac:dyDescent="0.25">
      <c r="K361" s="152">
        <f t="shared" si="5"/>
        <v>0</v>
      </c>
    </row>
    <row r="362" spans="11:11" x14ac:dyDescent="0.25">
      <c r="K362" s="152">
        <f t="shared" si="5"/>
        <v>0</v>
      </c>
    </row>
    <row r="363" spans="11:11" x14ac:dyDescent="0.25">
      <c r="K363" s="152">
        <f t="shared" si="5"/>
        <v>0</v>
      </c>
    </row>
    <row r="364" spans="11:11" x14ac:dyDescent="0.25">
      <c r="K364" s="152">
        <f t="shared" si="5"/>
        <v>0</v>
      </c>
    </row>
    <row r="365" spans="11:11" x14ac:dyDescent="0.25">
      <c r="K365" s="152">
        <f t="shared" si="5"/>
        <v>0</v>
      </c>
    </row>
    <row r="366" spans="11:11" x14ac:dyDescent="0.25">
      <c r="K366" s="152">
        <f t="shared" si="5"/>
        <v>0</v>
      </c>
    </row>
    <row r="367" spans="11:11" x14ac:dyDescent="0.25">
      <c r="K367" s="152">
        <f t="shared" si="5"/>
        <v>0</v>
      </c>
    </row>
    <row r="368" spans="11:11" x14ac:dyDescent="0.25">
      <c r="K368" s="152">
        <f t="shared" si="5"/>
        <v>0</v>
      </c>
    </row>
    <row r="369" spans="11:11" x14ac:dyDescent="0.25">
      <c r="K369" s="152">
        <f t="shared" si="5"/>
        <v>0</v>
      </c>
    </row>
    <row r="370" spans="11:11" x14ac:dyDescent="0.25">
      <c r="K370" s="152">
        <f t="shared" si="5"/>
        <v>0</v>
      </c>
    </row>
    <row r="371" spans="11:11" x14ac:dyDescent="0.25">
      <c r="K371" s="152">
        <f t="shared" si="5"/>
        <v>0</v>
      </c>
    </row>
    <row r="372" spans="11:11" x14ac:dyDescent="0.25">
      <c r="K372" s="152">
        <f t="shared" si="5"/>
        <v>0</v>
      </c>
    </row>
    <row r="373" spans="11:11" x14ac:dyDescent="0.25">
      <c r="K373" s="152">
        <f t="shared" si="5"/>
        <v>0</v>
      </c>
    </row>
    <row r="374" spans="11:11" x14ac:dyDescent="0.25">
      <c r="K374" s="152">
        <f t="shared" si="5"/>
        <v>0</v>
      </c>
    </row>
    <row r="375" spans="11:11" x14ac:dyDescent="0.25">
      <c r="K375" s="152">
        <f t="shared" si="5"/>
        <v>0</v>
      </c>
    </row>
    <row r="376" spans="11:11" x14ac:dyDescent="0.25">
      <c r="K376" s="152">
        <f t="shared" si="5"/>
        <v>0</v>
      </c>
    </row>
    <row r="377" spans="11:11" x14ac:dyDescent="0.25">
      <c r="K377" s="152">
        <f t="shared" si="5"/>
        <v>0</v>
      </c>
    </row>
    <row r="378" spans="11:11" x14ac:dyDescent="0.25">
      <c r="K378" s="152">
        <f t="shared" si="5"/>
        <v>0</v>
      </c>
    </row>
    <row r="379" spans="11:11" x14ac:dyDescent="0.25">
      <c r="K379" s="152">
        <f t="shared" si="5"/>
        <v>0</v>
      </c>
    </row>
    <row r="380" spans="11:11" x14ac:dyDescent="0.25">
      <c r="K380" s="152">
        <f t="shared" si="5"/>
        <v>0</v>
      </c>
    </row>
    <row r="381" spans="11:11" x14ac:dyDescent="0.25">
      <c r="K381" s="152">
        <f t="shared" si="5"/>
        <v>0</v>
      </c>
    </row>
    <row r="382" spans="11:11" x14ac:dyDescent="0.25">
      <c r="K382" s="152">
        <f t="shared" si="5"/>
        <v>0</v>
      </c>
    </row>
    <row r="383" spans="11:11" x14ac:dyDescent="0.25">
      <c r="K383" s="152">
        <f t="shared" si="5"/>
        <v>0</v>
      </c>
    </row>
    <row r="384" spans="11:11" x14ac:dyDescent="0.25">
      <c r="K384" s="152">
        <f t="shared" si="5"/>
        <v>0</v>
      </c>
    </row>
    <row r="385" spans="11:11" x14ac:dyDescent="0.25">
      <c r="K385" s="152">
        <f t="shared" si="5"/>
        <v>0</v>
      </c>
    </row>
    <row r="386" spans="11:11" x14ac:dyDescent="0.25">
      <c r="K386" s="152">
        <f t="shared" si="5"/>
        <v>0</v>
      </c>
    </row>
    <row r="387" spans="11:11" x14ac:dyDescent="0.25">
      <c r="K387" s="152">
        <f t="shared" ref="K387:K450" si="6">(C387+D387)*2*F387</f>
        <v>0</v>
      </c>
    </row>
    <row r="388" spans="11:11" x14ac:dyDescent="0.25">
      <c r="K388" s="152">
        <f t="shared" si="6"/>
        <v>0</v>
      </c>
    </row>
    <row r="389" spans="11:11" x14ac:dyDescent="0.25">
      <c r="K389" s="152">
        <f t="shared" si="6"/>
        <v>0</v>
      </c>
    </row>
    <row r="390" spans="11:11" x14ac:dyDescent="0.25">
      <c r="K390" s="152">
        <f t="shared" si="6"/>
        <v>0</v>
      </c>
    </row>
    <row r="391" spans="11:11" x14ac:dyDescent="0.25">
      <c r="K391" s="152">
        <f t="shared" si="6"/>
        <v>0</v>
      </c>
    </row>
    <row r="392" spans="11:11" x14ac:dyDescent="0.25">
      <c r="K392" s="152">
        <f t="shared" si="6"/>
        <v>0</v>
      </c>
    </row>
    <row r="393" spans="11:11" x14ac:dyDescent="0.25">
      <c r="K393" s="152">
        <f t="shared" si="6"/>
        <v>0</v>
      </c>
    </row>
    <row r="394" spans="11:11" x14ac:dyDescent="0.25">
      <c r="K394" s="152">
        <f t="shared" si="6"/>
        <v>0</v>
      </c>
    </row>
    <row r="395" spans="11:11" x14ac:dyDescent="0.25">
      <c r="K395" s="152">
        <f t="shared" si="6"/>
        <v>0</v>
      </c>
    </row>
    <row r="396" spans="11:11" x14ac:dyDescent="0.25">
      <c r="K396" s="152">
        <f t="shared" si="6"/>
        <v>0</v>
      </c>
    </row>
    <row r="397" spans="11:11" x14ac:dyDescent="0.25">
      <c r="K397" s="152">
        <f t="shared" si="6"/>
        <v>0</v>
      </c>
    </row>
    <row r="398" spans="11:11" x14ac:dyDescent="0.25">
      <c r="K398" s="152">
        <f t="shared" si="6"/>
        <v>0</v>
      </c>
    </row>
    <row r="399" spans="11:11" x14ac:dyDescent="0.25">
      <c r="K399" s="152">
        <f t="shared" si="6"/>
        <v>0</v>
      </c>
    </row>
    <row r="400" spans="11:11" x14ac:dyDescent="0.25">
      <c r="K400" s="152">
        <f t="shared" si="6"/>
        <v>0</v>
      </c>
    </row>
    <row r="401" spans="11:11" x14ac:dyDescent="0.25">
      <c r="K401" s="152">
        <f t="shared" si="6"/>
        <v>0</v>
      </c>
    </row>
    <row r="402" spans="11:11" x14ac:dyDescent="0.25">
      <c r="K402" s="152">
        <f t="shared" si="6"/>
        <v>0</v>
      </c>
    </row>
    <row r="403" spans="11:11" x14ac:dyDescent="0.25">
      <c r="K403" s="152">
        <f t="shared" si="6"/>
        <v>0</v>
      </c>
    </row>
    <row r="404" spans="11:11" x14ac:dyDescent="0.25">
      <c r="K404" s="152">
        <f t="shared" si="6"/>
        <v>0</v>
      </c>
    </row>
    <row r="405" spans="11:11" x14ac:dyDescent="0.25">
      <c r="K405" s="152">
        <f t="shared" si="6"/>
        <v>0</v>
      </c>
    </row>
    <row r="406" spans="11:11" x14ac:dyDescent="0.25">
      <c r="K406" s="152">
        <f t="shared" si="6"/>
        <v>0</v>
      </c>
    </row>
    <row r="407" spans="11:11" x14ac:dyDescent="0.25">
      <c r="K407" s="152">
        <f t="shared" si="6"/>
        <v>0</v>
      </c>
    </row>
    <row r="408" spans="11:11" x14ac:dyDescent="0.25">
      <c r="K408" s="152">
        <f t="shared" si="6"/>
        <v>0</v>
      </c>
    </row>
    <row r="409" spans="11:11" x14ac:dyDescent="0.25">
      <c r="K409" s="152">
        <f t="shared" si="6"/>
        <v>0</v>
      </c>
    </row>
    <row r="410" spans="11:11" x14ac:dyDescent="0.25">
      <c r="K410" s="152">
        <f t="shared" si="6"/>
        <v>0</v>
      </c>
    </row>
    <row r="411" spans="11:11" x14ac:dyDescent="0.25">
      <c r="K411" s="152">
        <f t="shared" si="6"/>
        <v>0</v>
      </c>
    </row>
    <row r="412" spans="11:11" x14ac:dyDescent="0.25">
      <c r="K412" s="152">
        <f t="shared" si="6"/>
        <v>0</v>
      </c>
    </row>
    <row r="413" spans="11:11" x14ac:dyDescent="0.25">
      <c r="K413" s="152">
        <f t="shared" si="6"/>
        <v>0</v>
      </c>
    </row>
    <row r="414" spans="11:11" x14ac:dyDescent="0.25">
      <c r="K414" s="152">
        <f t="shared" si="6"/>
        <v>0</v>
      </c>
    </row>
    <row r="415" spans="11:11" x14ac:dyDescent="0.25">
      <c r="K415" s="152">
        <f t="shared" si="6"/>
        <v>0</v>
      </c>
    </row>
    <row r="416" spans="11:11" x14ac:dyDescent="0.25">
      <c r="K416" s="152">
        <f t="shared" si="6"/>
        <v>0</v>
      </c>
    </row>
    <row r="417" spans="11:11" x14ac:dyDescent="0.25">
      <c r="K417" s="152">
        <f t="shared" si="6"/>
        <v>0</v>
      </c>
    </row>
    <row r="418" spans="11:11" x14ac:dyDescent="0.25">
      <c r="K418" s="152">
        <f t="shared" si="6"/>
        <v>0</v>
      </c>
    </row>
    <row r="419" spans="11:11" x14ac:dyDescent="0.25">
      <c r="K419" s="152">
        <f t="shared" si="6"/>
        <v>0</v>
      </c>
    </row>
    <row r="420" spans="11:11" x14ac:dyDescent="0.25">
      <c r="K420" s="152">
        <f t="shared" si="6"/>
        <v>0</v>
      </c>
    </row>
    <row r="421" spans="11:11" x14ac:dyDescent="0.25">
      <c r="K421" s="152">
        <f t="shared" si="6"/>
        <v>0</v>
      </c>
    </row>
    <row r="422" spans="11:11" x14ac:dyDescent="0.25">
      <c r="K422" s="152">
        <f t="shared" si="6"/>
        <v>0</v>
      </c>
    </row>
    <row r="423" spans="11:11" x14ac:dyDescent="0.25">
      <c r="K423" s="152">
        <f t="shared" si="6"/>
        <v>0</v>
      </c>
    </row>
    <row r="424" spans="11:11" x14ac:dyDescent="0.25">
      <c r="K424" s="152">
        <f t="shared" si="6"/>
        <v>0</v>
      </c>
    </row>
    <row r="425" spans="11:11" x14ac:dyDescent="0.25">
      <c r="K425" s="152">
        <f t="shared" si="6"/>
        <v>0</v>
      </c>
    </row>
    <row r="426" spans="11:11" x14ac:dyDescent="0.25">
      <c r="K426" s="152">
        <f t="shared" si="6"/>
        <v>0</v>
      </c>
    </row>
    <row r="427" spans="11:11" x14ac:dyDescent="0.25">
      <c r="K427" s="152">
        <f t="shared" si="6"/>
        <v>0</v>
      </c>
    </row>
    <row r="428" spans="11:11" x14ac:dyDescent="0.25">
      <c r="K428" s="152">
        <f t="shared" si="6"/>
        <v>0</v>
      </c>
    </row>
    <row r="429" spans="11:11" x14ac:dyDescent="0.25">
      <c r="K429" s="152">
        <f t="shared" si="6"/>
        <v>0</v>
      </c>
    </row>
    <row r="430" spans="11:11" x14ac:dyDescent="0.25">
      <c r="K430" s="152">
        <f t="shared" si="6"/>
        <v>0</v>
      </c>
    </row>
    <row r="431" spans="11:11" x14ac:dyDescent="0.25">
      <c r="K431" s="152">
        <f t="shared" si="6"/>
        <v>0</v>
      </c>
    </row>
    <row r="432" spans="11:11" x14ac:dyDescent="0.25">
      <c r="K432" s="152">
        <f t="shared" si="6"/>
        <v>0</v>
      </c>
    </row>
    <row r="433" spans="11:11" x14ac:dyDescent="0.25">
      <c r="K433" s="152">
        <f t="shared" si="6"/>
        <v>0</v>
      </c>
    </row>
    <row r="434" spans="11:11" x14ac:dyDescent="0.25">
      <c r="K434" s="152">
        <f t="shared" si="6"/>
        <v>0</v>
      </c>
    </row>
    <row r="435" spans="11:11" x14ac:dyDescent="0.25">
      <c r="K435" s="152">
        <f t="shared" si="6"/>
        <v>0</v>
      </c>
    </row>
    <row r="436" spans="11:11" x14ac:dyDescent="0.25">
      <c r="K436" s="152">
        <f t="shared" si="6"/>
        <v>0</v>
      </c>
    </row>
    <row r="437" spans="11:11" x14ac:dyDescent="0.25">
      <c r="K437" s="152">
        <f t="shared" si="6"/>
        <v>0</v>
      </c>
    </row>
    <row r="438" spans="11:11" x14ac:dyDescent="0.25">
      <c r="K438" s="152">
        <f t="shared" si="6"/>
        <v>0</v>
      </c>
    </row>
    <row r="439" spans="11:11" x14ac:dyDescent="0.25">
      <c r="K439" s="152">
        <f t="shared" si="6"/>
        <v>0</v>
      </c>
    </row>
    <row r="440" spans="11:11" x14ac:dyDescent="0.25">
      <c r="K440" s="152">
        <f t="shared" si="6"/>
        <v>0</v>
      </c>
    </row>
    <row r="441" spans="11:11" x14ac:dyDescent="0.25">
      <c r="K441" s="152">
        <f t="shared" si="6"/>
        <v>0</v>
      </c>
    </row>
    <row r="442" spans="11:11" x14ac:dyDescent="0.25">
      <c r="K442" s="152">
        <f t="shared" si="6"/>
        <v>0</v>
      </c>
    </row>
    <row r="443" spans="11:11" x14ac:dyDescent="0.25">
      <c r="K443" s="152">
        <f t="shared" si="6"/>
        <v>0</v>
      </c>
    </row>
    <row r="444" spans="11:11" x14ac:dyDescent="0.25">
      <c r="K444" s="152">
        <f t="shared" si="6"/>
        <v>0</v>
      </c>
    </row>
    <row r="445" spans="11:11" x14ac:dyDescent="0.25">
      <c r="K445" s="152">
        <f t="shared" si="6"/>
        <v>0</v>
      </c>
    </row>
    <row r="446" spans="11:11" x14ac:dyDescent="0.25">
      <c r="K446" s="152">
        <f t="shared" si="6"/>
        <v>0</v>
      </c>
    </row>
    <row r="447" spans="11:11" x14ac:dyDescent="0.25">
      <c r="K447" s="152">
        <f t="shared" si="6"/>
        <v>0</v>
      </c>
    </row>
    <row r="448" spans="11:11" x14ac:dyDescent="0.25">
      <c r="K448" s="152">
        <f t="shared" si="6"/>
        <v>0</v>
      </c>
    </row>
    <row r="449" spans="11:11" x14ac:dyDescent="0.25">
      <c r="K449" s="152">
        <f t="shared" si="6"/>
        <v>0</v>
      </c>
    </row>
    <row r="450" spans="11:11" x14ac:dyDescent="0.25">
      <c r="K450" s="152">
        <f t="shared" si="6"/>
        <v>0</v>
      </c>
    </row>
    <row r="451" spans="11:11" x14ac:dyDescent="0.25">
      <c r="K451" s="152">
        <f t="shared" ref="K451:K514" si="7">(C451+D451)*2*F451</f>
        <v>0</v>
      </c>
    </row>
    <row r="452" spans="11:11" x14ac:dyDescent="0.25">
      <c r="K452" s="152">
        <f t="shared" si="7"/>
        <v>0</v>
      </c>
    </row>
    <row r="453" spans="11:11" x14ac:dyDescent="0.25">
      <c r="K453" s="152">
        <f t="shared" si="7"/>
        <v>0</v>
      </c>
    </row>
    <row r="454" spans="11:11" x14ac:dyDescent="0.25">
      <c r="K454" s="152">
        <f t="shared" si="7"/>
        <v>0</v>
      </c>
    </row>
    <row r="455" spans="11:11" x14ac:dyDescent="0.25">
      <c r="K455" s="152">
        <f t="shared" si="7"/>
        <v>0</v>
      </c>
    </row>
    <row r="456" spans="11:11" x14ac:dyDescent="0.25">
      <c r="K456" s="152">
        <f t="shared" si="7"/>
        <v>0</v>
      </c>
    </row>
    <row r="457" spans="11:11" x14ac:dyDescent="0.25">
      <c r="K457" s="152">
        <f t="shared" si="7"/>
        <v>0</v>
      </c>
    </row>
    <row r="458" spans="11:11" x14ac:dyDescent="0.25">
      <c r="K458" s="152">
        <f t="shared" si="7"/>
        <v>0</v>
      </c>
    </row>
    <row r="459" spans="11:11" x14ac:dyDescent="0.25">
      <c r="K459" s="152">
        <f t="shared" si="7"/>
        <v>0</v>
      </c>
    </row>
    <row r="460" spans="11:11" x14ac:dyDescent="0.25">
      <c r="K460" s="152">
        <f t="shared" si="7"/>
        <v>0</v>
      </c>
    </row>
    <row r="461" spans="11:11" x14ac:dyDescent="0.25">
      <c r="K461" s="152">
        <f t="shared" si="7"/>
        <v>0</v>
      </c>
    </row>
    <row r="462" spans="11:11" x14ac:dyDescent="0.25">
      <c r="K462" s="152">
        <f t="shared" si="7"/>
        <v>0</v>
      </c>
    </row>
    <row r="463" spans="11:11" x14ac:dyDescent="0.25">
      <c r="K463" s="152">
        <f t="shared" si="7"/>
        <v>0</v>
      </c>
    </row>
    <row r="464" spans="11:11" x14ac:dyDescent="0.25">
      <c r="K464" s="152">
        <f t="shared" si="7"/>
        <v>0</v>
      </c>
    </row>
    <row r="465" spans="11:11" x14ac:dyDescent="0.25">
      <c r="K465" s="152">
        <f t="shared" si="7"/>
        <v>0</v>
      </c>
    </row>
    <row r="466" spans="11:11" x14ac:dyDescent="0.25">
      <c r="K466" s="152">
        <f t="shared" si="7"/>
        <v>0</v>
      </c>
    </row>
    <row r="467" spans="11:11" x14ac:dyDescent="0.25">
      <c r="K467" s="152">
        <f t="shared" si="7"/>
        <v>0</v>
      </c>
    </row>
    <row r="468" spans="11:11" x14ac:dyDescent="0.25">
      <c r="K468" s="152">
        <f t="shared" si="7"/>
        <v>0</v>
      </c>
    </row>
    <row r="469" spans="11:11" x14ac:dyDescent="0.25">
      <c r="K469" s="152">
        <f t="shared" si="7"/>
        <v>0</v>
      </c>
    </row>
    <row r="470" spans="11:11" x14ac:dyDescent="0.25">
      <c r="K470" s="152">
        <f t="shared" si="7"/>
        <v>0</v>
      </c>
    </row>
    <row r="471" spans="11:11" x14ac:dyDescent="0.25">
      <c r="K471" s="152">
        <f t="shared" si="7"/>
        <v>0</v>
      </c>
    </row>
    <row r="472" spans="11:11" x14ac:dyDescent="0.25">
      <c r="K472" s="152">
        <f t="shared" si="7"/>
        <v>0</v>
      </c>
    </row>
    <row r="473" spans="11:11" x14ac:dyDescent="0.25">
      <c r="K473" s="152">
        <f t="shared" si="7"/>
        <v>0</v>
      </c>
    </row>
    <row r="474" spans="11:11" x14ac:dyDescent="0.25">
      <c r="K474" s="152">
        <f t="shared" si="7"/>
        <v>0</v>
      </c>
    </row>
    <row r="475" spans="11:11" x14ac:dyDescent="0.25">
      <c r="K475" s="152">
        <f t="shared" si="7"/>
        <v>0</v>
      </c>
    </row>
    <row r="476" spans="11:11" x14ac:dyDescent="0.25">
      <c r="K476" s="152">
        <f t="shared" si="7"/>
        <v>0</v>
      </c>
    </row>
    <row r="477" spans="11:11" x14ac:dyDescent="0.25">
      <c r="K477" s="152">
        <f t="shared" si="7"/>
        <v>0</v>
      </c>
    </row>
    <row r="478" spans="11:11" x14ac:dyDescent="0.25">
      <c r="K478" s="152">
        <f t="shared" si="7"/>
        <v>0</v>
      </c>
    </row>
    <row r="479" spans="11:11" x14ac:dyDescent="0.25">
      <c r="K479" s="152">
        <f t="shared" si="7"/>
        <v>0</v>
      </c>
    </row>
    <row r="480" spans="11:11" x14ac:dyDescent="0.25">
      <c r="K480" s="152">
        <f t="shared" si="7"/>
        <v>0</v>
      </c>
    </row>
    <row r="481" spans="11:11" x14ac:dyDescent="0.25">
      <c r="K481" s="152">
        <f t="shared" si="7"/>
        <v>0</v>
      </c>
    </row>
    <row r="482" spans="11:11" x14ac:dyDescent="0.25">
      <c r="K482" s="152">
        <f t="shared" si="7"/>
        <v>0</v>
      </c>
    </row>
    <row r="483" spans="11:11" x14ac:dyDescent="0.25">
      <c r="K483" s="152">
        <f t="shared" si="7"/>
        <v>0</v>
      </c>
    </row>
    <row r="484" spans="11:11" x14ac:dyDescent="0.25">
      <c r="K484" s="152">
        <f t="shared" si="7"/>
        <v>0</v>
      </c>
    </row>
    <row r="485" spans="11:11" x14ac:dyDescent="0.25">
      <c r="K485" s="152">
        <f t="shared" si="7"/>
        <v>0</v>
      </c>
    </row>
    <row r="486" spans="11:11" x14ac:dyDescent="0.25">
      <c r="K486" s="152">
        <f t="shared" si="7"/>
        <v>0</v>
      </c>
    </row>
    <row r="487" spans="11:11" x14ac:dyDescent="0.25">
      <c r="K487" s="152">
        <f t="shared" si="7"/>
        <v>0</v>
      </c>
    </row>
    <row r="488" spans="11:11" x14ac:dyDescent="0.25">
      <c r="K488" s="152">
        <f t="shared" si="7"/>
        <v>0</v>
      </c>
    </row>
    <row r="489" spans="11:11" x14ac:dyDescent="0.25">
      <c r="K489" s="152">
        <f t="shared" si="7"/>
        <v>0</v>
      </c>
    </row>
    <row r="490" spans="11:11" x14ac:dyDescent="0.25">
      <c r="K490" s="152">
        <f t="shared" si="7"/>
        <v>0</v>
      </c>
    </row>
    <row r="491" spans="11:11" x14ac:dyDescent="0.25">
      <c r="K491" s="152">
        <f t="shared" si="7"/>
        <v>0</v>
      </c>
    </row>
    <row r="492" spans="11:11" x14ac:dyDescent="0.25">
      <c r="K492" s="152">
        <f t="shared" si="7"/>
        <v>0</v>
      </c>
    </row>
    <row r="493" spans="11:11" x14ac:dyDescent="0.25">
      <c r="K493" s="152">
        <f t="shared" si="7"/>
        <v>0</v>
      </c>
    </row>
    <row r="494" spans="11:11" x14ac:dyDescent="0.25">
      <c r="K494" s="152">
        <f t="shared" si="7"/>
        <v>0</v>
      </c>
    </row>
    <row r="495" spans="11:11" x14ac:dyDescent="0.25">
      <c r="K495" s="152">
        <f t="shared" si="7"/>
        <v>0</v>
      </c>
    </row>
    <row r="496" spans="11:11" x14ac:dyDescent="0.25">
      <c r="K496" s="152">
        <f t="shared" si="7"/>
        <v>0</v>
      </c>
    </row>
    <row r="497" spans="11:11" x14ac:dyDescent="0.25">
      <c r="K497" s="152">
        <f t="shared" si="7"/>
        <v>0</v>
      </c>
    </row>
    <row r="498" spans="11:11" x14ac:dyDescent="0.25">
      <c r="K498" s="152">
        <f t="shared" si="7"/>
        <v>0</v>
      </c>
    </row>
    <row r="499" spans="11:11" x14ac:dyDescent="0.25">
      <c r="K499" s="152">
        <f t="shared" si="7"/>
        <v>0</v>
      </c>
    </row>
    <row r="500" spans="11:11" x14ac:dyDescent="0.25">
      <c r="K500" s="152">
        <f t="shared" si="7"/>
        <v>0</v>
      </c>
    </row>
    <row r="501" spans="11:11" x14ac:dyDescent="0.25">
      <c r="K501" s="152">
        <f t="shared" si="7"/>
        <v>0</v>
      </c>
    </row>
    <row r="502" spans="11:11" x14ac:dyDescent="0.25">
      <c r="K502" s="152">
        <f t="shared" si="7"/>
        <v>0</v>
      </c>
    </row>
    <row r="503" spans="11:11" x14ac:dyDescent="0.25">
      <c r="K503" s="152">
        <f t="shared" si="7"/>
        <v>0</v>
      </c>
    </row>
    <row r="504" spans="11:11" x14ac:dyDescent="0.25">
      <c r="K504" s="152">
        <f t="shared" si="7"/>
        <v>0</v>
      </c>
    </row>
    <row r="505" spans="11:11" x14ac:dyDescent="0.25">
      <c r="K505" s="152">
        <f t="shared" si="7"/>
        <v>0</v>
      </c>
    </row>
    <row r="506" spans="11:11" x14ac:dyDescent="0.25">
      <c r="K506" s="152">
        <f t="shared" si="7"/>
        <v>0</v>
      </c>
    </row>
    <row r="507" spans="11:11" x14ac:dyDescent="0.25">
      <c r="K507" s="152">
        <f t="shared" si="7"/>
        <v>0</v>
      </c>
    </row>
    <row r="508" spans="11:11" x14ac:dyDescent="0.25">
      <c r="K508" s="152">
        <f t="shared" si="7"/>
        <v>0</v>
      </c>
    </row>
    <row r="509" spans="11:11" x14ac:dyDescent="0.25">
      <c r="K509" s="152">
        <f t="shared" si="7"/>
        <v>0</v>
      </c>
    </row>
    <row r="510" spans="11:11" x14ac:dyDescent="0.25">
      <c r="K510" s="152">
        <f t="shared" si="7"/>
        <v>0</v>
      </c>
    </row>
    <row r="511" spans="11:11" x14ac:dyDescent="0.25">
      <c r="K511" s="152">
        <f t="shared" si="7"/>
        <v>0</v>
      </c>
    </row>
    <row r="512" spans="11:11" x14ac:dyDescent="0.25">
      <c r="K512" s="152">
        <f t="shared" si="7"/>
        <v>0</v>
      </c>
    </row>
    <row r="513" spans="11:11" x14ac:dyDescent="0.25">
      <c r="K513" s="152">
        <f t="shared" si="7"/>
        <v>0</v>
      </c>
    </row>
    <row r="514" spans="11:11" x14ac:dyDescent="0.25">
      <c r="K514" s="152">
        <f t="shared" si="7"/>
        <v>0</v>
      </c>
    </row>
    <row r="515" spans="11:11" x14ac:dyDescent="0.25">
      <c r="K515" s="152">
        <f t="shared" ref="K515:K578" si="8">(C515+D515)*2*F515</f>
        <v>0</v>
      </c>
    </row>
    <row r="516" spans="11:11" x14ac:dyDescent="0.25">
      <c r="K516" s="152">
        <f t="shared" si="8"/>
        <v>0</v>
      </c>
    </row>
    <row r="517" spans="11:11" x14ac:dyDescent="0.25">
      <c r="K517" s="152">
        <f t="shared" si="8"/>
        <v>0</v>
      </c>
    </row>
    <row r="518" spans="11:11" x14ac:dyDescent="0.25">
      <c r="K518" s="152">
        <f t="shared" si="8"/>
        <v>0</v>
      </c>
    </row>
    <row r="519" spans="11:11" x14ac:dyDescent="0.25">
      <c r="K519" s="152">
        <f t="shared" si="8"/>
        <v>0</v>
      </c>
    </row>
    <row r="520" spans="11:11" x14ac:dyDescent="0.25">
      <c r="K520" s="152">
        <f t="shared" si="8"/>
        <v>0</v>
      </c>
    </row>
    <row r="521" spans="11:11" x14ac:dyDescent="0.25">
      <c r="K521" s="152">
        <f t="shared" si="8"/>
        <v>0</v>
      </c>
    </row>
    <row r="522" spans="11:11" x14ac:dyDescent="0.25">
      <c r="K522" s="152">
        <f t="shared" si="8"/>
        <v>0</v>
      </c>
    </row>
    <row r="523" spans="11:11" x14ac:dyDescent="0.25">
      <c r="K523" s="152">
        <f t="shared" si="8"/>
        <v>0</v>
      </c>
    </row>
    <row r="524" spans="11:11" x14ac:dyDescent="0.25">
      <c r="K524" s="152">
        <f t="shared" si="8"/>
        <v>0</v>
      </c>
    </row>
    <row r="525" spans="11:11" x14ac:dyDescent="0.25">
      <c r="K525" s="152">
        <f t="shared" si="8"/>
        <v>0</v>
      </c>
    </row>
    <row r="526" spans="11:11" x14ac:dyDescent="0.25">
      <c r="K526" s="152">
        <f t="shared" si="8"/>
        <v>0</v>
      </c>
    </row>
    <row r="527" spans="11:11" x14ac:dyDescent="0.25">
      <c r="K527" s="152">
        <f t="shared" si="8"/>
        <v>0</v>
      </c>
    </row>
    <row r="528" spans="11:11" x14ac:dyDescent="0.25">
      <c r="K528" s="152">
        <f t="shared" si="8"/>
        <v>0</v>
      </c>
    </row>
    <row r="529" spans="11:11" x14ac:dyDescent="0.25">
      <c r="K529" s="152">
        <f t="shared" si="8"/>
        <v>0</v>
      </c>
    </row>
    <row r="530" spans="11:11" x14ac:dyDescent="0.25">
      <c r="K530" s="152">
        <f t="shared" si="8"/>
        <v>0</v>
      </c>
    </row>
    <row r="531" spans="11:11" x14ac:dyDescent="0.25">
      <c r="K531" s="152">
        <f t="shared" si="8"/>
        <v>0</v>
      </c>
    </row>
    <row r="532" spans="11:11" x14ac:dyDescent="0.25">
      <c r="K532" s="152">
        <f t="shared" si="8"/>
        <v>0</v>
      </c>
    </row>
    <row r="533" spans="11:11" x14ac:dyDescent="0.25">
      <c r="K533" s="152">
        <f t="shared" si="8"/>
        <v>0</v>
      </c>
    </row>
    <row r="534" spans="11:11" x14ac:dyDescent="0.25">
      <c r="K534" s="152">
        <f t="shared" si="8"/>
        <v>0</v>
      </c>
    </row>
    <row r="535" spans="11:11" x14ac:dyDescent="0.25">
      <c r="K535" s="152">
        <f t="shared" si="8"/>
        <v>0</v>
      </c>
    </row>
    <row r="536" spans="11:11" x14ac:dyDescent="0.25">
      <c r="K536" s="152">
        <f t="shared" si="8"/>
        <v>0</v>
      </c>
    </row>
    <row r="537" spans="11:11" x14ac:dyDescent="0.25">
      <c r="K537" s="152">
        <f t="shared" si="8"/>
        <v>0</v>
      </c>
    </row>
    <row r="538" spans="11:11" x14ac:dyDescent="0.25">
      <c r="K538" s="152">
        <f t="shared" si="8"/>
        <v>0</v>
      </c>
    </row>
    <row r="539" spans="11:11" x14ac:dyDescent="0.25">
      <c r="K539" s="152">
        <f t="shared" si="8"/>
        <v>0</v>
      </c>
    </row>
    <row r="540" spans="11:11" x14ac:dyDescent="0.25">
      <c r="K540" s="152">
        <f t="shared" si="8"/>
        <v>0</v>
      </c>
    </row>
    <row r="541" spans="11:11" x14ac:dyDescent="0.25">
      <c r="K541" s="152">
        <f t="shared" si="8"/>
        <v>0</v>
      </c>
    </row>
    <row r="542" spans="11:11" x14ac:dyDescent="0.25">
      <c r="K542" s="152">
        <f t="shared" si="8"/>
        <v>0</v>
      </c>
    </row>
    <row r="543" spans="11:11" x14ac:dyDescent="0.25">
      <c r="K543" s="152">
        <f t="shared" si="8"/>
        <v>0</v>
      </c>
    </row>
    <row r="544" spans="11:11" x14ac:dyDescent="0.25">
      <c r="K544" s="152">
        <f t="shared" si="8"/>
        <v>0</v>
      </c>
    </row>
    <row r="545" spans="11:11" x14ac:dyDescent="0.25">
      <c r="K545" s="152">
        <f t="shared" si="8"/>
        <v>0</v>
      </c>
    </row>
    <row r="546" spans="11:11" x14ac:dyDescent="0.25">
      <c r="K546" s="152">
        <f t="shared" si="8"/>
        <v>0</v>
      </c>
    </row>
    <row r="547" spans="11:11" x14ac:dyDescent="0.25">
      <c r="K547" s="152">
        <f t="shared" si="8"/>
        <v>0</v>
      </c>
    </row>
    <row r="548" spans="11:11" x14ac:dyDescent="0.25">
      <c r="K548" s="152">
        <f t="shared" si="8"/>
        <v>0</v>
      </c>
    </row>
    <row r="549" spans="11:11" x14ac:dyDescent="0.25">
      <c r="K549" s="152">
        <f t="shared" si="8"/>
        <v>0</v>
      </c>
    </row>
    <row r="550" spans="11:11" x14ac:dyDescent="0.25">
      <c r="K550" s="152">
        <f t="shared" si="8"/>
        <v>0</v>
      </c>
    </row>
    <row r="551" spans="11:11" x14ac:dyDescent="0.25">
      <c r="K551" s="152">
        <f t="shared" si="8"/>
        <v>0</v>
      </c>
    </row>
    <row r="552" spans="11:11" x14ac:dyDescent="0.25">
      <c r="K552" s="152">
        <f t="shared" si="8"/>
        <v>0</v>
      </c>
    </row>
    <row r="553" spans="11:11" x14ac:dyDescent="0.25">
      <c r="K553" s="152">
        <f t="shared" si="8"/>
        <v>0</v>
      </c>
    </row>
    <row r="554" spans="11:11" x14ac:dyDescent="0.25">
      <c r="K554" s="152">
        <f t="shared" si="8"/>
        <v>0</v>
      </c>
    </row>
    <row r="555" spans="11:11" x14ac:dyDescent="0.25">
      <c r="K555" s="152">
        <f t="shared" si="8"/>
        <v>0</v>
      </c>
    </row>
    <row r="556" spans="11:11" x14ac:dyDescent="0.25">
      <c r="K556" s="152">
        <f t="shared" si="8"/>
        <v>0</v>
      </c>
    </row>
    <row r="557" spans="11:11" x14ac:dyDescent="0.25">
      <c r="K557" s="152">
        <f t="shared" si="8"/>
        <v>0</v>
      </c>
    </row>
    <row r="558" spans="11:11" x14ac:dyDescent="0.25">
      <c r="K558" s="152">
        <f t="shared" si="8"/>
        <v>0</v>
      </c>
    </row>
    <row r="559" spans="11:11" x14ac:dyDescent="0.25">
      <c r="K559" s="152">
        <f t="shared" si="8"/>
        <v>0</v>
      </c>
    </row>
    <row r="560" spans="11:11" x14ac:dyDescent="0.25">
      <c r="K560" s="152">
        <f t="shared" si="8"/>
        <v>0</v>
      </c>
    </row>
    <row r="561" spans="11:11" x14ac:dyDescent="0.25">
      <c r="K561" s="152">
        <f t="shared" si="8"/>
        <v>0</v>
      </c>
    </row>
    <row r="562" spans="11:11" x14ac:dyDescent="0.25">
      <c r="K562" s="152">
        <f t="shared" si="8"/>
        <v>0</v>
      </c>
    </row>
    <row r="563" spans="11:11" x14ac:dyDescent="0.25">
      <c r="K563" s="152">
        <f t="shared" si="8"/>
        <v>0</v>
      </c>
    </row>
    <row r="564" spans="11:11" x14ac:dyDescent="0.25">
      <c r="K564" s="152">
        <f t="shared" si="8"/>
        <v>0</v>
      </c>
    </row>
    <row r="565" spans="11:11" x14ac:dyDescent="0.25">
      <c r="K565" s="152">
        <f t="shared" si="8"/>
        <v>0</v>
      </c>
    </row>
    <row r="566" spans="11:11" x14ac:dyDescent="0.25">
      <c r="K566" s="152">
        <f t="shared" si="8"/>
        <v>0</v>
      </c>
    </row>
    <row r="567" spans="11:11" x14ac:dyDescent="0.25">
      <c r="K567" s="152">
        <f t="shared" si="8"/>
        <v>0</v>
      </c>
    </row>
    <row r="568" spans="11:11" x14ac:dyDescent="0.25">
      <c r="K568" s="152">
        <f t="shared" si="8"/>
        <v>0</v>
      </c>
    </row>
    <row r="569" spans="11:11" x14ac:dyDescent="0.25">
      <c r="K569" s="152">
        <f t="shared" si="8"/>
        <v>0</v>
      </c>
    </row>
    <row r="570" spans="11:11" x14ac:dyDescent="0.25">
      <c r="K570" s="152">
        <f t="shared" si="8"/>
        <v>0</v>
      </c>
    </row>
    <row r="571" spans="11:11" x14ac:dyDescent="0.25">
      <c r="K571" s="152">
        <f t="shared" si="8"/>
        <v>0</v>
      </c>
    </row>
    <row r="572" spans="11:11" x14ac:dyDescent="0.25">
      <c r="K572" s="152">
        <f t="shared" si="8"/>
        <v>0</v>
      </c>
    </row>
    <row r="573" spans="11:11" x14ac:dyDescent="0.25">
      <c r="K573" s="152">
        <f t="shared" si="8"/>
        <v>0</v>
      </c>
    </row>
    <row r="574" spans="11:11" x14ac:dyDescent="0.25">
      <c r="K574" s="152">
        <f t="shared" si="8"/>
        <v>0</v>
      </c>
    </row>
    <row r="575" spans="11:11" x14ac:dyDescent="0.25">
      <c r="K575" s="152">
        <f t="shared" si="8"/>
        <v>0</v>
      </c>
    </row>
    <row r="576" spans="11:11" x14ac:dyDescent="0.25">
      <c r="K576" s="152">
        <f t="shared" si="8"/>
        <v>0</v>
      </c>
    </row>
    <row r="577" spans="11:11" x14ac:dyDescent="0.25">
      <c r="K577" s="152">
        <f t="shared" si="8"/>
        <v>0</v>
      </c>
    </row>
    <row r="578" spans="11:11" x14ac:dyDescent="0.25">
      <c r="K578" s="152">
        <f t="shared" si="8"/>
        <v>0</v>
      </c>
    </row>
    <row r="579" spans="11:11" x14ac:dyDescent="0.25">
      <c r="K579" s="152">
        <f t="shared" ref="K579:K642" si="9">(C579+D579)*2*F579</f>
        <v>0</v>
      </c>
    </row>
    <row r="580" spans="11:11" x14ac:dyDescent="0.25">
      <c r="K580" s="152">
        <f t="shared" si="9"/>
        <v>0</v>
      </c>
    </row>
    <row r="581" spans="11:11" x14ac:dyDescent="0.25">
      <c r="K581" s="152">
        <f t="shared" si="9"/>
        <v>0</v>
      </c>
    </row>
    <row r="582" spans="11:11" x14ac:dyDescent="0.25">
      <c r="K582" s="152">
        <f t="shared" si="9"/>
        <v>0</v>
      </c>
    </row>
    <row r="583" spans="11:11" x14ac:dyDescent="0.25">
      <c r="K583" s="152">
        <f t="shared" si="9"/>
        <v>0</v>
      </c>
    </row>
    <row r="584" spans="11:11" x14ac:dyDescent="0.25">
      <c r="K584" s="152">
        <f t="shared" si="9"/>
        <v>0</v>
      </c>
    </row>
    <row r="585" spans="11:11" x14ac:dyDescent="0.25">
      <c r="K585" s="152">
        <f t="shared" si="9"/>
        <v>0</v>
      </c>
    </row>
    <row r="586" spans="11:11" x14ac:dyDescent="0.25">
      <c r="K586" s="152">
        <f t="shared" si="9"/>
        <v>0</v>
      </c>
    </row>
    <row r="587" spans="11:11" x14ac:dyDescent="0.25">
      <c r="K587" s="152">
        <f t="shared" si="9"/>
        <v>0</v>
      </c>
    </row>
    <row r="588" spans="11:11" x14ac:dyDescent="0.25">
      <c r="K588" s="152">
        <f t="shared" si="9"/>
        <v>0</v>
      </c>
    </row>
    <row r="589" spans="11:11" x14ac:dyDescent="0.25">
      <c r="K589" s="152">
        <f t="shared" si="9"/>
        <v>0</v>
      </c>
    </row>
    <row r="590" spans="11:11" x14ac:dyDescent="0.25">
      <c r="K590" s="152">
        <f t="shared" si="9"/>
        <v>0</v>
      </c>
    </row>
    <row r="591" spans="11:11" x14ac:dyDescent="0.25">
      <c r="K591" s="152">
        <f t="shared" si="9"/>
        <v>0</v>
      </c>
    </row>
    <row r="592" spans="11:11" x14ac:dyDescent="0.25">
      <c r="K592" s="152">
        <f t="shared" si="9"/>
        <v>0</v>
      </c>
    </row>
    <row r="593" spans="11:11" x14ac:dyDescent="0.25">
      <c r="K593" s="152">
        <f t="shared" si="9"/>
        <v>0</v>
      </c>
    </row>
    <row r="594" spans="11:11" x14ac:dyDescent="0.25">
      <c r="K594" s="152">
        <f t="shared" si="9"/>
        <v>0</v>
      </c>
    </row>
    <row r="595" spans="11:11" x14ac:dyDescent="0.25">
      <c r="K595" s="152">
        <f t="shared" si="9"/>
        <v>0</v>
      </c>
    </row>
    <row r="596" spans="11:11" x14ac:dyDescent="0.25">
      <c r="K596" s="152">
        <f t="shared" si="9"/>
        <v>0</v>
      </c>
    </row>
    <row r="597" spans="11:11" x14ac:dyDescent="0.25">
      <c r="K597" s="152">
        <f t="shared" si="9"/>
        <v>0</v>
      </c>
    </row>
    <row r="598" spans="11:11" x14ac:dyDescent="0.25">
      <c r="K598" s="152">
        <f t="shared" si="9"/>
        <v>0</v>
      </c>
    </row>
    <row r="599" spans="11:11" x14ac:dyDescent="0.25">
      <c r="K599" s="152">
        <f t="shared" si="9"/>
        <v>0</v>
      </c>
    </row>
    <row r="600" spans="11:11" x14ac:dyDescent="0.25">
      <c r="K600" s="152">
        <f t="shared" si="9"/>
        <v>0</v>
      </c>
    </row>
    <row r="601" spans="11:11" x14ac:dyDescent="0.25">
      <c r="K601" s="152">
        <f t="shared" si="9"/>
        <v>0</v>
      </c>
    </row>
    <row r="602" spans="11:11" x14ac:dyDescent="0.25">
      <c r="K602" s="152">
        <f t="shared" si="9"/>
        <v>0</v>
      </c>
    </row>
    <row r="603" spans="11:11" x14ac:dyDescent="0.25">
      <c r="K603" s="152">
        <f t="shared" si="9"/>
        <v>0</v>
      </c>
    </row>
    <row r="604" spans="11:11" x14ac:dyDescent="0.25">
      <c r="K604" s="152">
        <f t="shared" si="9"/>
        <v>0</v>
      </c>
    </row>
    <row r="605" spans="11:11" x14ac:dyDescent="0.25">
      <c r="K605" s="152">
        <f t="shared" si="9"/>
        <v>0</v>
      </c>
    </row>
    <row r="606" spans="11:11" x14ac:dyDescent="0.25">
      <c r="K606" s="152">
        <f t="shared" si="9"/>
        <v>0</v>
      </c>
    </row>
    <row r="607" spans="11:11" x14ac:dyDescent="0.25">
      <c r="K607" s="152">
        <f t="shared" si="9"/>
        <v>0</v>
      </c>
    </row>
    <row r="608" spans="11:11" x14ac:dyDescent="0.25">
      <c r="K608" s="152">
        <f t="shared" si="9"/>
        <v>0</v>
      </c>
    </row>
    <row r="609" spans="11:11" x14ac:dyDescent="0.25">
      <c r="K609" s="152">
        <f t="shared" si="9"/>
        <v>0</v>
      </c>
    </row>
    <row r="610" spans="11:11" x14ac:dyDescent="0.25">
      <c r="K610" s="152">
        <f t="shared" si="9"/>
        <v>0</v>
      </c>
    </row>
    <row r="611" spans="11:11" x14ac:dyDescent="0.25">
      <c r="K611" s="152">
        <f t="shared" si="9"/>
        <v>0</v>
      </c>
    </row>
    <row r="612" spans="11:11" x14ac:dyDescent="0.25">
      <c r="K612" s="152">
        <f t="shared" si="9"/>
        <v>0</v>
      </c>
    </row>
    <row r="613" spans="11:11" x14ac:dyDescent="0.25">
      <c r="K613" s="152">
        <f t="shared" si="9"/>
        <v>0</v>
      </c>
    </row>
    <row r="614" spans="11:11" x14ac:dyDescent="0.25">
      <c r="K614" s="152">
        <f t="shared" si="9"/>
        <v>0</v>
      </c>
    </row>
    <row r="615" spans="11:11" x14ac:dyDescent="0.25">
      <c r="K615" s="152">
        <f t="shared" si="9"/>
        <v>0</v>
      </c>
    </row>
    <row r="616" spans="11:11" x14ac:dyDescent="0.25">
      <c r="K616" s="152">
        <f t="shared" si="9"/>
        <v>0</v>
      </c>
    </row>
    <row r="617" spans="11:11" x14ac:dyDescent="0.25">
      <c r="K617" s="152">
        <f t="shared" si="9"/>
        <v>0</v>
      </c>
    </row>
    <row r="618" spans="11:11" x14ac:dyDescent="0.25">
      <c r="K618" s="152">
        <f t="shared" si="9"/>
        <v>0</v>
      </c>
    </row>
    <row r="619" spans="11:11" x14ac:dyDescent="0.25">
      <c r="K619" s="152">
        <f t="shared" si="9"/>
        <v>0</v>
      </c>
    </row>
    <row r="620" spans="11:11" x14ac:dyDescent="0.25">
      <c r="K620" s="152">
        <f t="shared" si="9"/>
        <v>0</v>
      </c>
    </row>
    <row r="621" spans="11:11" x14ac:dyDescent="0.25">
      <c r="K621" s="152">
        <f t="shared" si="9"/>
        <v>0</v>
      </c>
    </row>
    <row r="622" spans="11:11" x14ac:dyDescent="0.25">
      <c r="K622" s="152">
        <f t="shared" si="9"/>
        <v>0</v>
      </c>
    </row>
    <row r="623" spans="11:11" x14ac:dyDescent="0.25">
      <c r="K623" s="152">
        <f t="shared" si="9"/>
        <v>0</v>
      </c>
    </row>
    <row r="624" spans="11:11" x14ac:dyDescent="0.25">
      <c r="K624" s="152">
        <f t="shared" si="9"/>
        <v>0</v>
      </c>
    </row>
    <row r="625" spans="11:11" x14ac:dyDescent="0.25">
      <c r="K625" s="152">
        <f t="shared" si="9"/>
        <v>0</v>
      </c>
    </row>
    <row r="626" spans="11:11" x14ac:dyDescent="0.25">
      <c r="K626" s="152">
        <f t="shared" si="9"/>
        <v>0</v>
      </c>
    </row>
    <row r="627" spans="11:11" x14ac:dyDescent="0.25">
      <c r="K627" s="152">
        <f t="shared" si="9"/>
        <v>0</v>
      </c>
    </row>
    <row r="628" spans="11:11" x14ac:dyDescent="0.25">
      <c r="K628" s="152">
        <f t="shared" si="9"/>
        <v>0</v>
      </c>
    </row>
    <row r="629" spans="11:11" x14ac:dyDescent="0.25">
      <c r="K629" s="152">
        <f t="shared" si="9"/>
        <v>0</v>
      </c>
    </row>
    <row r="630" spans="11:11" x14ac:dyDescent="0.25">
      <c r="K630" s="152">
        <f t="shared" si="9"/>
        <v>0</v>
      </c>
    </row>
    <row r="631" spans="11:11" x14ac:dyDescent="0.25">
      <c r="K631" s="152">
        <f t="shared" si="9"/>
        <v>0</v>
      </c>
    </row>
    <row r="632" spans="11:11" x14ac:dyDescent="0.25">
      <c r="K632" s="152">
        <f t="shared" si="9"/>
        <v>0</v>
      </c>
    </row>
    <row r="633" spans="11:11" x14ac:dyDescent="0.25">
      <c r="K633" s="152">
        <f t="shared" si="9"/>
        <v>0</v>
      </c>
    </row>
    <row r="634" spans="11:11" x14ac:dyDescent="0.25">
      <c r="K634" s="152">
        <f t="shared" si="9"/>
        <v>0</v>
      </c>
    </row>
    <row r="635" spans="11:11" x14ac:dyDescent="0.25">
      <c r="K635" s="152">
        <f t="shared" si="9"/>
        <v>0</v>
      </c>
    </row>
    <row r="636" spans="11:11" x14ac:dyDescent="0.25">
      <c r="K636" s="152">
        <f t="shared" si="9"/>
        <v>0</v>
      </c>
    </row>
    <row r="637" spans="11:11" x14ac:dyDescent="0.25">
      <c r="K637" s="152">
        <f t="shared" si="9"/>
        <v>0</v>
      </c>
    </row>
    <row r="638" spans="11:11" x14ac:dyDescent="0.25">
      <c r="K638" s="152">
        <f t="shared" si="9"/>
        <v>0</v>
      </c>
    </row>
    <row r="639" spans="11:11" x14ac:dyDescent="0.25">
      <c r="K639" s="152">
        <f t="shared" si="9"/>
        <v>0</v>
      </c>
    </row>
    <row r="640" spans="11:11" x14ac:dyDescent="0.25">
      <c r="K640" s="152">
        <f t="shared" si="9"/>
        <v>0</v>
      </c>
    </row>
    <row r="641" spans="11:11" x14ac:dyDescent="0.25">
      <c r="K641" s="152">
        <f t="shared" si="9"/>
        <v>0</v>
      </c>
    </row>
    <row r="642" spans="11:11" x14ac:dyDescent="0.25">
      <c r="K642" s="152">
        <f t="shared" si="9"/>
        <v>0</v>
      </c>
    </row>
    <row r="643" spans="11:11" x14ac:dyDescent="0.25">
      <c r="K643" s="152">
        <f t="shared" ref="K643:K706" si="10">(C643+D643)*2*F643</f>
        <v>0</v>
      </c>
    </row>
    <row r="644" spans="11:11" x14ac:dyDescent="0.25">
      <c r="K644" s="152">
        <f t="shared" si="10"/>
        <v>0</v>
      </c>
    </row>
    <row r="645" spans="11:11" x14ac:dyDescent="0.25">
      <c r="K645" s="152">
        <f t="shared" si="10"/>
        <v>0</v>
      </c>
    </row>
    <row r="646" spans="11:11" x14ac:dyDescent="0.25">
      <c r="K646" s="152">
        <f t="shared" si="10"/>
        <v>0</v>
      </c>
    </row>
    <row r="647" spans="11:11" x14ac:dyDescent="0.25">
      <c r="K647" s="152">
        <f t="shared" si="10"/>
        <v>0</v>
      </c>
    </row>
    <row r="648" spans="11:11" x14ac:dyDescent="0.25">
      <c r="K648" s="152">
        <f t="shared" si="10"/>
        <v>0</v>
      </c>
    </row>
    <row r="649" spans="11:11" x14ac:dyDescent="0.25">
      <c r="K649" s="152">
        <f t="shared" si="10"/>
        <v>0</v>
      </c>
    </row>
    <row r="650" spans="11:11" x14ac:dyDescent="0.25">
      <c r="K650" s="152">
        <f t="shared" si="10"/>
        <v>0</v>
      </c>
    </row>
    <row r="651" spans="11:11" x14ac:dyDescent="0.25">
      <c r="K651" s="152">
        <f t="shared" si="10"/>
        <v>0</v>
      </c>
    </row>
    <row r="652" spans="11:11" x14ac:dyDescent="0.25">
      <c r="K652" s="152">
        <f t="shared" si="10"/>
        <v>0</v>
      </c>
    </row>
    <row r="653" spans="11:11" x14ac:dyDescent="0.25">
      <c r="K653" s="152">
        <f t="shared" si="10"/>
        <v>0</v>
      </c>
    </row>
    <row r="654" spans="11:11" x14ac:dyDescent="0.25">
      <c r="K654" s="152">
        <f t="shared" si="10"/>
        <v>0</v>
      </c>
    </row>
    <row r="655" spans="11:11" x14ac:dyDescent="0.25">
      <c r="K655" s="152">
        <f t="shared" si="10"/>
        <v>0</v>
      </c>
    </row>
    <row r="656" spans="11:11" x14ac:dyDescent="0.25">
      <c r="K656" s="152">
        <f t="shared" si="10"/>
        <v>0</v>
      </c>
    </row>
    <row r="657" spans="11:11" x14ac:dyDescent="0.25">
      <c r="K657" s="152">
        <f t="shared" si="10"/>
        <v>0</v>
      </c>
    </row>
    <row r="658" spans="11:11" x14ac:dyDescent="0.25">
      <c r="K658" s="152">
        <f t="shared" si="10"/>
        <v>0</v>
      </c>
    </row>
    <row r="659" spans="11:11" x14ac:dyDescent="0.25">
      <c r="K659" s="152">
        <f t="shared" si="10"/>
        <v>0</v>
      </c>
    </row>
    <row r="660" spans="11:11" x14ac:dyDescent="0.25">
      <c r="K660" s="152">
        <f t="shared" si="10"/>
        <v>0</v>
      </c>
    </row>
    <row r="661" spans="11:11" x14ac:dyDescent="0.25">
      <c r="K661" s="152">
        <f t="shared" si="10"/>
        <v>0</v>
      </c>
    </row>
    <row r="662" spans="11:11" x14ac:dyDescent="0.25">
      <c r="K662" s="152">
        <f t="shared" si="10"/>
        <v>0</v>
      </c>
    </row>
    <row r="663" spans="11:11" x14ac:dyDescent="0.25">
      <c r="K663" s="152">
        <f t="shared" si="10"/>
        <v>0</v>
      </c>
    </row>
    <row r="664" spans="11:11" x14ac:dyDescent="0.25">
      <c r="K664" s="152">
        <f t="shared" si="10"/>
        <v>0</v>
      </c>
    </row>
    <row r="665" spans="11:11" x14ac:dyDescent="0.25">
      <c r="K665" s="152">
        <f t="shared" si="10"/>
        <v>0</v>
      </c>
    </row>
    <row r="666" spans="11:11" x14ac:dyDescent="0.25">
      <c r="K666" s="152">
        <f t="shared" si="10"/>
        <v>0</v>
      </c>
    </row>
    <row r="667" spans="11:11" x14ac:dyDescent="0.25">
      <c r="K667" s="152">
        <f t="shared" si="10"/>
        <v>0</v>
      </c>
    </row>
    <row r="668" spans="11:11" x14ac:dyDescent="0.25">
      <c r="K668" s="152">
        <f t="shared" si="10"/>
        <v>0</v>
      </c>
    </row>
    <row r="669" spans="11:11" x14ac:dyDescent="0.25">
      <c r="K669" s="152">
        <f t="shared" si="10"/>
        <v>0</v>
      </c>
    </row>
    <row r="670" spans="11:11" x14ac:dyDescent="0.25">
      <c r="K670" s="152">
        <f t="shared" si="10"/>
        <v>0</v>
      </c>
    </row>
    <row r="671" spans="11:11" x14ac:dyDescent="0.25">
      <c r="K671" s="152">
        <f t="shared" si="10"/>
        <v>0</v>
      </c>
    </row>
    <row r="672" spans="11:11" x14ac:dyDescent="0.25">
      <c r="K672" s="152">
        <f t="shared" si="10"/>
        <v>0</v>
      </c>
    </row>
    <row r="673" spans="11:11" x14ac:dyDescent="0.25">
      <c r="K673" s="152">
        <f t="shared" si="10"/>
        <v>0</v>
      </c>
    </row>
    <row r="674" spans="11:11" x14ac:dyDescent="0.25">
      <c r="K674" s="152">
        <f t="shared" si="10"/>
        <v>0</v>
      </c>
    </row>
    <row r="675" spans="11:11" x14ac:dyDescent="0.25">
      <c r="K675" s="152">
        <f t="shared" si="10"/>
        <v>0</v>
      </c>
    </row>
    <row r="676" spans="11:11" x14ac:dyDescent="0.25">
      <c r="K676" s="152">
        <f t="shared" si="10"/>
        <v>0</v>
      </c>
    </row>
    <row r="677" spans="11:11" x14ac:dyDescent="0.25">
      <c r="K677" s="152">
        <f t="shared" si="10"/>
        <v>0</v>
      </c>
    </row>
    <row r="678" spans="11:11" x14ac:dyDescent="0.25">
      <c r="K678" s="152">
        <f t="shared" si="10"/>
        <v>0</v>
      </c>
    </row>
    <row r="679" spans="11:11" x14ac:dyDescent="0.25">
      <c r="K679" s="152">
        <f t="shared" si="10"/>
        <v>0</v>
      </c>
    </row>
    <row r="680" spans="11:11" x14ac:dyDescent="0.25">
      <c r="K680" s="152">
        <f t="shared" si="10"/>
        <v>0</v>
      </c>
    </row>
    <row r="681" spans="11:11" x14ac:dyDescent="0.25">
      <c r="K681" s="152">
        <f t="shared" si="10"/>
        <v>0</v>
      </c>
    </row>
    <row r="682" spans="11:11" x14ac:dyDescent="0.25">
      <c r="K682" s="152">
        <f t="shared" si="10"/>
        <v>0</v>
      </c>
    </row>
    <row r="683" spans="11:11" x14ac:dyDescent="0.25">
      <c r="K683" s="152">
        <f t="shared" si="10"/>
        <v>0</v>
      </c>
    </row>
    <row r="684" spans="11:11" x14ac:dyDescent="0.25">
      <c r="K684" s="152">
        <f t="shared" si="10"/>
        <v>0</v>
      </c>
    </row>
    <row r="685" spans="11:11" x14ac:dyDescent="0.25">
      <c r="K685" s="152">
        <f t="shared" si="10"/>
        <v>0</v>
      </c>
    </row>
    <row r="686" spans="11:11" x14ac:dyDescent="0.25">
      <c r="K686" s="152">
        <f t="shared" si="10"/>
        <v>0</v>
      </c>
    </row>
    <row r="687" spans="11:11" x14ac:dyDescent="0.25">
      <c r="K687" s="152">
        <f t="shared" si="10"/>
        <v>0</v>
      </c>
    </row>
    <row r="688" spans="11:11" x14ac:dyDescent="0.25">
      <c r="K688" s="152">
        <f t="shared" si="10"/>
        <v>0</v>
      </c>
    </row>
    <row r="689" spans="11:11" x14ac:dyDescent="0.25">
      <c r="K689" s="152">
        <f t="shared" si="10"/>
        <v>0</v>
      </c>
    </row>
    <row r="690" spans="11:11" x14ac:dyDescent="0.25">
      <c r="K690" s="152">
        <f t="shared" si="10"/>
        <v>0</v>
      </c>
    </row>
    <row r="691" spans="11:11" x14ac:dyDescent="0.25">
      <c r="K691" s="152">
        <f t="shared" si="10"/>
        <v>0</v>
      </c>
    </row>
    <row r="692" spans="11:11" x14ac:dyDescent="0.25">
      <c r="K692" s="152">
        <f t="shared" si="10"/>
        <v>0</v>
      </c>
    </row>
    <row r="693" spans="11:11" x14ac:dyDescent="0.25">
      <c r="K693" s="152">
        <f t="shared" si="10"/>
        <v>0</v>
      </c>
    </row>
    <row r="694" spans="11:11" x14ac:dyDescent="0.25">
      <c r="K694" s="152">
        <f t="shared" si="10"/>
        <v>0</v>
      </c>
    </row>
    <row r="695" spans="11:11" x14ac:dyDescent="0.25">
      <c r="K695" s="152">
        <f t="shared" si="10"/>
        <v>0</v>
      </c>
    </row>
    <row r="696" spans="11:11" x14ac:dyDescent="0.25">
      <c r="K696" s="152">
        <f t="shared" si="10"/>
        <v>0</v>
      </c>
    </row>
    <row r="697" spans="11:11" x14ac:dyDescent="0.25">
      <c r="K697" s="152">
        <f t="shared" si="10"/>
        <v>0</v>
      </c>
    </row>
    <row r="698" spans="11:11" x14ac:dyDescent="0.25">
      <c r="K698" s="152">
        <f t="shared" si="10"/>
        <v>0</v>
      </c>
    </row>
    <row r="699" spans="11:11" x14ac:dyDescent="0.25">
      <c r="K699" s="152">
        <f t="shared" si="10"/>
        <v>0</v>
      </c>
    </row>
    <row r="700" spans="11:11" x14ac:dyDescent="0.25">
      <c r="K700" s="152">
        <f t="shared" si="10"/>
        <v>0</v>
      </c>
    </row>
    <row r="701" spans="11:11" x14ac:dyDescent="0.25">
      <c r="K701" s="152">
        <f t="shared" si="10"/>
        <v>0</v>
      </c>
    </row>
    <row r="702" spans="11:11" x14ac:dyDescent="0.25">
      <c r="K702" s="152">
        <f t="shared" si="10"/>
        <v>0</v>
      </c>
    </row>
    <row r="703" spans="11:11" x14ac:dyDescent="0.25">
      <c r="K703" s="152">
        <f t="shared" si="10"/>
        <v>0</v>
      </c>
    </row>
    <row r="704" spans="11:11" x14ac:dyDescent="0.25">
      <c r="K704" s="152">
        <f t="shared" si="10"/>
        <v>0</v>
      </c>
    </row>
    <row r="705" spans="11:11" x14ac:dyDescent="0.25">
      <c r="K705" s="152">
        <f t="shared" si="10"/>
        <v>0</v>
      </c>
    </row>
    <row r="706" spans="11:11" x14ac:dyDescent="0.25">
      <c r="K706" s="152">
        <f t="shared" si="10"/>
        <v>0</v>
      </c>
    </row>
    <row r="707" spans="11:11" x14ac:dyDescent="0.25">
      <c r="K707" s="152">
        <f t="shared" ref="K707:K770" si="11">(C707+D707)*2*F707</f>
        <v>0</v>
      </c>
    </row>
    <row r="708" spans="11:11" x14ac:dyDescent="0.25">
      <c r="K708" s="152">
        <f t="shared" si="11"/>
        <v>0</v>
      </c>
    </row>
    <row r="709" spans="11:11" x14ac:dyDescent="0.25">
      <c r="K709" s="152">
        <f t="shared" si="11"/>
        <v>0</v>
      </c>
    </row>
    <row r="710" spans="11:11" x14ac:dyDescent="0.25">
      <c r="K710" s="152">
        <f t="shared" si="11"/>
        <v>0</v>
      </c>
    </row>
    <row r="711" spans="11:11" x14ac:dyDescent="0.25">
      <c r="K711" s="152">
        <f t="shared" si="11"/>
        <v>0</v>
      </c>
    </row>
    <row r="712" spans="11:11" x14ac:dyDescent="0.25">
      <c r="K712" s="152">
        <f t="shared" si="11"/>
        <v>0</v>
      </c>
    </row>
    <row r="713" spans="11:11" x14ac:dyDescent="0.25">
      <c r="K713" s="152">
        <f t="shared" si="11"/>
        <v>0</v>
      </c>
    </row>
    <row r="714" spans="11:11" x14ac:dyDescent="0.25">
      <c r="K714" s="152">
        <f t="shared" si="11"/>
        <v>0</v>
      </c>
    </row>
    <row r="715" spans="11:11" x14ac:dyDescent="0.25">
      <c r="K715" s="152">
        <f t="shared" si="11"/>
        <v>0</v>
      </c>
    </row>
    <row r="716" spans="11:11" x14ac:dyDescent="0.25">
      <c r="K716" s="152">
        <f t="shared" si="11"/>
        <v>0</v>
      </c>
    </row>
    <row r="717" spans="11:11" x14ac:dyDescent="0.25">
      <c r="K717" s="152">
        <f t="shared" si="11"/>
        <v>0</v>
      </c>
    </row>
    <row r="718" spans="11:11" x14ac:dyDescent="0.25">
      <c r="K718" s="152">
        <f t="shared" si="11"/>
        <v>0</v>
      </c>
    </row>
    <row r="719" spans="11:11" x14ac:dyDescent="0.25">
      <c r="K719" s="152">
        <f t="shared" si="11"/>
        <v>0</v>
      </c>
    </row>
    <row r="720" spans="11:11" x14ac:dyDescent="0.25">
      <c r="K720" s="152">
        <f t="shared" si="11"/>
        <v>0</v>
      </c>
    </row>
    <row r="721" spans="11:11" x14ac:dyDescent="0.25">
      <c r="K721" s="152">
        <f t="shared" si="11"/>
        <v>0</v>
      </c>
    </row>
    <row r="722" spans="11:11" x14ac:dyDescent="0.25">
      <c r="K722" s="152">
        <f t="shared" si="11"/>
        <v>0</v>
      </c>
    </row>
    <row r="723" spans="11:11" x14ac:dyDescent="0.25">
      <c r="K723" s="152">
        <f t="shared" si="11"/>
        <v>0</v>
      </c>
    </row>
    <row r="724" spans="11:11" x14ac:dyDescent="0.25">
      <c r="K724" s="152">
        <f t="shared" si="11"/>
        <v>0</v>
      </c>
    </row>
    <row r="725" spans="11:11" x14ac:dyDescent="0.25">
      <c r="K725" s="152">
        <f t="shared" si="11"/>
        <v>0</v>
      </c>
    </row>
    <row r="726" spans="11:11" x14ac:dyDescent="0.25">
      <c r="K726" s="152">
        <f t="shared" si="11"/>
        <v>0</v>
      </c>
    </row>
    <row r="727" spans="11:11" x14ac:dyDescent="0.25">
      <c r="K727" s="152">
        <f t="shared" si="11"/>
        <v>0</v>
      </c>
    </row>
    <row r="728" spans="11:11" x14ac:dyDescent="0.25">
      <c r="K728" s="152">
        <f t="shared" si="11"/>
        <v>0</v>
      </c>
    </row>
    <row r="729" spans="11:11" x14ac:dyDescent="0.25">
      <c r="K729" s="152">
        <f t="shared" si="11"/>
        <v>0</v>
      </c>
    </row>
    <row r="730" spans="11:11" x14ac:dyDescent="0.25">
      <c r="K730" s="152">
        <f t="shared" si="11"/>
        <v>0</v>
      </c>
    </row>
    <row r="731" spans="11:11" x14ac:dyDescent="0.25">
      <c r="K731" s="152">
        <f t="shared" si="11"/>
        <v>0</v>
      </c>
    </row>
    <row r="732" spans="11:11" x14ac:dyDescent="0.25">
      <c r="K732" s="152">
        <f t="shared" si="11"/>
        <v>0</v>
      </c>
    </row>
    <row r="733" spans="11:11" x14ac:dyDescent="0.25">
      <c r="K733" s="152">
        <f t="shared" si="11"/>
        <v>0</v>
      </c>
    </row>
    <row r="734" spans="11:11" x14ac:dyDescent="0.25">
      <c r="K734" s="152">
        <f t="shared" si="11"/>
        <v>0</v>
      </c>
    </row>
    <row r="735" spans="11:11" x14ac:dyDescent="0.25">
      <c r="K735" s="152">
        <f t="shared" si="11"/>
        <v>0</v>
      </c>
    </row>
    <row r="736" spans="11:11" x14ac:dyDescent="0.25">
      <c r="K736" s="152">
        <f t="shared" si="11"/>
        <v>0</v>
      </c>
    </row>
    <row r="737" spans="11:11" x14ac:dyDescent="0.25">
      <c r="K737" s="152">
        <f t="shared" si="11"/>
        <v>0</v>
      </c>
    </row>
    <row r="738" spans="11:11" x14ac:dyDescent="0.25">
      <c r="K738" s="152">
        <f t="shared" si="11"/>
        <v>0</v>
      </c>
    </row>
    <row r="739" spans="11:11" x14ac:dyDescent="0.25">
      <c r="K739" s="152">
        <f t="shared" si="11"/>
        <v>0</v>
      </c>
    </row>
    <row r="740" spans="11:11" x14ac:dyDescent="0.25">
      <c r="K740" s="152">
        <f t="shared" si="11"/>
        <v>0</v>
      </c>
    </row>
    <row r="741" spans="11:11" x14ac:dyDescent="0.25">
      <c r="K741" s="152">
        <f t="shared" si="11"/>
        <v>0</v>
      </c>
    </row>
    <row r="742" spans="11:11" x14ac:dyDescent="0.25">
      <c r="K742" s="152">
        <f t="shared" si="11"/>
        <v>0</v>
      </c>
    </row>
    <row r="743" spans="11:11" x14ac:dyDescent="0.25">
      <c r="K743" s="152">
        <f t="shared" si="11"/>
        <v>0</v>
      </c>
    </row>
    <row r="744" spans="11:11" x14ac:dyDescent="0.25">
      <c r="K744" s="152">
        <f t="shared" si="11"/>
        <v>0</v>
      </c>
    </row>
    <row r="745" spans="11:11" x14ac:dyDescent="0.25">
      <c r="K745" s="152">
        <f t="shared" si="11"/>
        <v>0</v>
      </c>
    </row>
    <row r="746" spans="11:11" x14ac:dyDescent="0.25">
      <c r="K746" s="152">
        <f t="shared" si="11"/>
        <v>0</v>
      </c>
    </row>
    <row r="747" spans="11:11" x14ac:dyDescent="0.25">
      <c r="K747" s="152">
        <f t="shared" si="11"/>
        <v>0</v>
      </c>
    </row>
    <row r="748" spans="11:11" x14ac:dyDescent="0.25">
      <c r="K748" s="152">
        <f t="shared" si="11"/>
        <v>0</v>
      </c>
    </row>
    <row r="749" spans="11:11" x14ac:dyDescent="0.25">
      <c r="K749" s="152">
        <f t="shared" si="11"/>
        <v>0</v>
      </c>
    </row>
    <row r="750" spans="11:11" x14ac:dyDescent="0.25">
      <c r="K750" s="152">
        <f t="shared" si="11"/>
        <v>0</v>
      </c>
    </row>
    <row r="751" spans="11:11" x14ac:dyDescent="0.25">
      <c r="K751" s="152">
        <f t="shared" si="11"/>
        <v>0</v>
      </c>
    </row>
    <row r="752" spans="11:11" x14ac:dyDescent="0.25">
      <c r="K752" s="152">
        <f t="shared" si="11"/>
        <v>0</v>
      </c>
    </row>
    <row r="753" spans="11:11" x14ac:dyDescent="0.25">
      <c r="K753" s="152">
        <f t="shared" si="11"/>
        <v>0</v>
      </c>
    </row>
    <row r="754" spans="11:11" x14ac:dyDescent="0.25">
      <c r="K754" s="152">
        <f t="shared" si="11"/>
        <v>0</v>
      </c>
    </row>
    <row r="755" spans="11:11" x14ac:dyDescent="0.25">
      <c r="K755" s="152">
        <f t="shared" si="11"/>
        <v>0</v>
      </c>
    </row>
    <row r="756" spans="11:11" x14ac:dyDescent="0.25">
      <c r="K756" s="152">
        <f t="shared" si="11"/>
        <v>0</v>
      </c>
    </row>
    <row r="757" spans="11:11" x14ac:dyDescent="0.25">
      <c r="K757" s="152">
        <f t="shared" si="11"/>
        <v>0</v>
      </c>
    </row>
    <row r="758" spans="11:11" x14ac:dyDescent="0.25">
      <c r="K758" s="152">
        <f t="shared" si="11"/>
        <v>0</v>
      </c>
    </row>
    <row r="759" spans="11:11" x14ac:dyDescent="0.25">
      <c r="K759" s="152">
        <f t="shared" si="11"/>
        <v>0</v>
      </c>
    </row>
    <row r="760" spans="11:11" x14ac:dyDescent="0.25">
      <c r="K760" s="152">
        <f t="shared" si="11"/>
        <v>0</v>
      </c>
    </row>
    <row r="761" spans="11:11" x14ac:dyDescent="0.25">
      <c r="K761" s="152">
        <f t="shared" si="11"/>
        <v>0</v>
      </c>
    </row>
    <row r="762" spans="11:11" x14ac:dyDescent="0.25">
      <c r="K762" s="152">
        <f t="shared" si="11"/>
        <v>0</v>
      </c>
    </row>
    <row r="763" spans="11:11" x14ac:dyDescent="0.25">
      <c r="K763" s="152">
        <f t="shared" si="11"/>
        <v>0</v>
      </c>
    </row>
    <row r="764" spans="11:11" x14ac:dyDescent="0.25">
      <c r="K764" s="152">
        <f t="shared" si="11"/>
        <v>0</v>
      </c>
    </row>
    <row r="765" spans="11:11" x14ac:dyDescent="0.25">
      <c r="K765" s="152">
        <f t="shared" si="11"/>
        <v>0</v>
      </c>
    </row>
    <row r="766" spans="11:11" x14ac:dyDescent="0.25">
      <c r="K766" s="152">
        <f t="shared" si="11"/>
        <v>0</v>
      </c>
    </row>
    <row r="767" spans="11:11" x14ac:dyDescent="0.25">
      <c r="K767" s="152">
        <f t="shared" si="11"/>
        <v>0</v>
      </c>
    </row>
    <row r="768" spans="11:11" x14ac:dyDescent="0.25">
      <c r="K768" s="152">
        <f t="shared" si="11"/>
        <v>0</v>
      </c>
    </row>
    <row r="769" spans="11:11" x14ac:dyDescent="0.25">
      <c r="K769" s="152">
        <f t="shared" si="11"/>
        <v>0</v>
      </c>
    </row>
    <row r="770" spans="11:11" x14ac:dyDescent="0.25">
      <c r="K770" s="152">
        <f t="shared" si="11"/>
        <v>0</v>
      </c>
    </row>
    <row r="771" spans="11:11" x14ac:dyDescent="0.25">
      <c r="K771" s="152">
        <f t="shared" ref="K771:K834" si="12">(C771+D771)*2*F771</f>
        <v>0</v>
      </c>
    </row>
    <row r="772" spans="11:11" x14ac:dyDescent="0.25">
      <c r="K772" s="152">
        <f t="shared" si="12"/>
        <v>0</v>
      </c>
    </row>
    <row r="773" spans="11:11" x14ac:dyDescent="0.25">
      <c r="K773" s="152">
        <f t="shared" si="12"/>
        <v>0</v>
      </c>
    </row>
    <row r="774" spans="11:11" x14ac:dyDescent="0.25">
      <c r="K774" s="152">
        <f t="shared" si="12"/>
        <v>0</v>
      </c>
    </row>
    <row r="775" spans="11:11" x14ac:dyDescent="0.25">
      <c r="K775" s="152">
        <f t="shared" si="12"/>
        <v>0</v>
      </c>
    </row>
    <row r="776" spans="11:11" x14ac:dyDescent="0.25">
      <c r="K776" s="152">
        <f t="shared" si="12"/>
        <v>0</v>
      </c>
    </row>
    <row r="777" spans="11:11" x14ac:dyDescent="0.25">
      <c r="K777" s="152">
        <f t="shared" si="12"/>
        <v>0</v>
      </c>
    </row>
    <row r="778" spans="11:11" x14ac:dyDescent="0.25">
      <c r="K778" s="152">
        <f t="shared" si="12"/>
        <v>0</v>
      </c>
    </row>
    <row r="779" spans="11:11" x14ac:dyDescent="0.25">
      <c r="K779" s="152">
        <f t="shared" si="12"/>
        <v>0</v>
      </c>
    </row>
    <row r="780" spans="11:11" x14ac:dyDescent="0.25">
      <c r="K780" s="152">
        <f t="shared" si="12"/>
        <v>0</v>
      </c>
    </row>
    <row r="781" spans="11:11" x14ac:dyDescent="0.25">
      <c r="K781" s="152">
        <f t="shared" si="12"/>
        <v>0</v>
      </c>
    </row>
    <row r="782" spans="11:11" x14ac:dyDescent="0.25">
      <c r="K782" s="152">
        <f t="shared" si="12"/>
        <v>0</v>
      </c>
    </row>
    <row r="783" spans="11:11" x14ac:dyDescent="0.25">
      <c r="K783" s="152">
        <f t="shared" si="12"/>
        <v>0</v>
      </c>
    </row>
    <row r="784" spans="11:11" x14ac:dyDescent="0.25">
      <c r="K784" s="152">
        <f t="shared" si="12"/>
        <v>0</v>
      </c>
    </row>
    <row r="785" spans="11:11" x14ac:dyDescent="0.25">
      <c r="K785" s="152">
        <f t="shared" si="12"/>
        <v>0</v>
      </c>
    </row>
    <row r="786" spans="11:11" x14ac:dyDescent="0.25">
      <c r="K786" s="152">
        <f t="shared" si="12"/>
        <v>0</v>
      </c>
    </row>
    <row r="787" spans="11:11" x14ac:dyDescent="0.25">
      <c r="K787" s="152">
        <f t="shared" si="12"/>
        <v>0</v>
      </c>
    </row>
    <row r="788" spans="11:11" x14ac:dyDescent="0.25">
      <c r="K788" s="152">
        <f t="shared" si="12"/>
        <v>0</v>
      </c>
    </row>
    <row r="789" spans="11:11" x14ac:dyDescent="0.25">
      <c r="K789" s="152">
        <f t="shared" si="12"/>
        <v>0</v>
      </c>
    </row>
    <row r="790" spans="11:11" x14ac:dyDescent="0.25">
      <c r="K790" s="152">
        <f t="shared" si="12"/>
        <v>0</v>
      </c>
    </row>
    <row r="791" spans="11:11" x14ac:dyDescent="0.25">
      <c r="K791" s="152">
        <f t="shared" si="12"/>
        <v>0</v>
      </c>
    </row>
    <row r="792" spans="11:11" x14ac:dyDescent="0.25">
      <c r="K792" s="152">
        <f t="shared" si="12"/>
        <v>0</v>
      </c>
    </row>
    <row r="793" spans="11:11" x14ac:dyDescent="0.25">
      <c r="K793" s="152">
        <f t="shared" si="12"/>
        <v>0</v>
      </c>
    </row>
    <row r="794" spans="11:11" x14ac:dyDescent="0.25">
      <c r="K794" s="152">
        <f t="shared" si="12"/>
        <v>0</v>
      </c>
    </row>
    <row r="795" spans="11:11" x14ac:dyDescent="0.25">
      <c r="K795" s="152">
        <f t="shared" si="12"/>
        <v>0</v>
      </c>
    </row>
    <row r="796" spans="11:11" x14ac:dyDescent="0.25">
      <c r="K796" s="152">
        <f t="shared" si="12"/>
        <v>0</v>
      </c>
    </row>
    <row r="797" spans="11:11" x14ac:dyDescent="0.25">
      <c r="K797" s="152">
        <f t="shared" si="12"/>
        <v>0</v>
      </c>
    </row>
    <row r="798" spans="11:11" x14ac:dyDescent="0.25">
      <c r="K798" s="152">
        <f t="shared" si="12"/>
        <v>0</v>
      </c>
    </row>
    <row r="799" spans="11:11" x14ac:dyDescent="0.25">
      <c r="K799" s="152">
        <f t="shared" si="12"/>
        <v>0</v>
      </c>
    </row>
    <row r="800" spans="11:11" x14ac:dyDescent="0.25">
      <c r="K800" s="152">
        <f t="shared" si="12"/>
        <v>0</v>
      </c>
    </row>
    <row r="801" spans="11:11" x14ac:dyDescent="0.25">
      <c r="K801" s="152">
        <f t="shared" si="12"/>
        <v>0</v>
      </c>
    </row>
    <row r="802" spans="11:11" x14ac:dyDescent="0.25">
      <c r="K802" s="152">
        <f t="shared" si="12"/>
        <v>0</v>
      </c>
    </row>
    <row r="803" spans="11:11" x14ac:dyDescent="0.25">
      <c r="K803" s="152">
        <f t="shared" si="12"/>
        <v>0</v>
      </c>
    </row>
    <row r="804" spans="11:11" x14ac:dyDescent="0.25">
      <c r="K804" s="152">
        <f t="shared" si="12"/>
        <v>0</v>
      </c>
    </row>
    <row r="805" spans="11:11" x14ac:dyDescent="0.25">
      <c r="K805" s="152">
        <f t="shared" si="12"/>
        <v>0</v>
      </c>
    </row>
    <row r="806" spans="11:11" x14ac:dyDescent="0.25">
      <c r="K806" s="152">
        <f t="shared" si="12"/>
        <v>0</v>
      </c>
    </row>
    <row r="807" spans="11:11" x14ac:dyDescent="0.25">
      <c r="K807" s="152">
        <f t="shared" si="12"/>
        <v>0</v>
      </c>
    </row>
    <row r="808" spans="11:11" x14ac:dyDescent="0.25">
      <c r="K808" s="152">
        <f t="shared" si="12"/>
        <v>0</v>
      </c>
    </row>
    <row r="809" spans="11:11" x14ac:dyDescent="0.25">
      <c r="K809" s="152">
        <f t="shared" si="12"/>
        <v>0</v>
      </c>
    </row>
    <row r="810" spans="11:11" x14ac:dyDescent="0.25">
      <c r="K810" s="152">
        <f t="shared" si="12"/>
        <v>0</v>
      </c>
    </row>
    <row r="811" spans="11:11" x14ac:dyDescent="0.25">
      <c r="K811" s="152">
        <f t="shared" si="12"/>
        <v>0</v>
      </c>
    </row>
    <row r="812" spans="11:11" x14ac:dyDescent="0.25">
      <c r="K812" s="152">
        <f t="shared" si="12"/>
        <v>0</v>
      </c>
    </row>
    <row r="813" spans="11:11" x14ac:dyDescent="0.25">
      <c r="K813" s="152">
        <f t="shared" si="12"/>
        <v>0</v>
      </c>
    </row>
    <row r="814" spans="11:11" x14ac:dyDescent="0.25">
      <c r="K814" s="152">
        <f t="shared" si="12"/>
        <v>0</v>
      </c>
    </row>
    <row r="815" spans="11:11" x14ac:dyDescent="0.25">
      <c r="K815" s="152">
        <f t="shared" si="12"/>
        <v>0</v>
      </c>
    </row>
    <row r="816" spans="11:11" x14ac:dyDescent="0.25">
      <c r="K816" s="152">
        <f t="shared" si="12"/>
        <v>0</v>
      </c>
    </row>
    <row r="817" spans="11:11" x14ac:dyDescent="0.25">
      <c r="K817" s="152">
        <f t="shared" si="12"/>
        <v>0</v>
      </c>
    </row>
    <row r="818" spans="11:11" x14ac:dyDescent="0.25">
      <c r="K818" s="152">
        <f t="shared" si="12"/>
        <v>0</v>
      </c>
    </row>
    <row r="819" spans="11:11" x14ac:dyDescent="0.25">
      <c r="K819" s="152">
        <f t="shared" si="12"/>
        <v>0</v>
      </c>
    </row>
    <row r="820" spans="11:11" x14ac:dyDescent="0.25">
      <c r="K820" s="152">
        <f t="shared" si="12"/>
        <v>0</v>
      </c>
    </row>
    <row r="821" spans="11:11" x14ac:dyDescent="0.25">
      <c r="K821" s="152">
        <f t="shared" si="12"/>
        <v>0</v>
      </c>
    </row>
    <row r="822" spans="11:11" x14ac:dyDescent="0.25">
      <c r="K822" s="152">
        <f t="shared" si="12"/>
        <v>0</v>
      </c>
    </row>
    <row r="823" spans="11:11" x14ac:dyDescent="0.25">
      <c r="K823" s="152">
        <f t="shared" si="12"/>
        <v>0</v>
      </c>
    </row>
    <row r="824" spans="11:11" x14ac:dyDescent="0.25">
      <c r="K824" s="152">
        <f t="shared" si="12"/>
        <v>0</v>
      </c>
    </row>
    <row r="825" spans="11:11" x14ac:dyDescent="0.25">
      <c r="K825" s="152">
        <f t="shared" si="12"/>
        <v>0</v>
      </c>
    </row>
    <row r="826" spans="11:11" x14ac:dyDescent="0.25">
      <c r="K826" s="152">
        <f t="shared" si="12"/>
        <v>0</v>
      </c>
    </row>
    <row r="827" spans="11:11" x14ac:dyDescent="0.25">
      <c r="K827" s="152">
        <f t="shared" si="12"/>
        <v>0</v>
      </c>
    </row>
    <row r="828" spans="11:11" x14ac:dyDescent="0.25">
      <c r="K828" s="152">
        <f t="shared" si="12"/>
        <v>0</v>
      </c>
    </row>
    <row r="829" spans="11:11" x14ac:dyDescent="0.25">
      <c r="K829" s="152">
        <f t="shared" si="12"/>
        <v>0</v>
      </c>
    </row>
    <row r="830" spans="11:11" x14ac:dyDescent="0.25">
      <c r="K830" s="152">
        <f t="shared" si="12"/>
        <v>0</v>
      </c>
    </row>
    <row r="831" spans="11:11" x14ac:dyDescent="0.25">
      <c r="K831" s="152">
        <f t="shared" si="12"/>
        <v>0</v>
      </c>
    </row>
    <row r="832" spans="11:11" x14ac:dyDescent="0.25">
      <c r="K832" s="152">
        <f t="shared" si="12"/>
        <v>0</v>
      </c>
    </row>
    <row r="833" spans="11:11" x14ac:dyDescent="0.25">
      <c r="K833" s="152">
        <f t="shared" si="12"/>
        <v>0</v>
      </c>
    </row>
    <row r="834" spans="11:11" x14ac:dyDescent="0.25">
      <c r="K834" s="152">
        <f t="shared" si="12"/>
        <v>0</v>
      </c>
    </row>
    <row r="835" spans="11:11" x14ac:dyDescent="0.25">
      <c r="K835" s="152">
        <f t="shared" ref="K835:K898" si="13">(C835+D835)*2*F835</f>
        <v>0</v>
      </c>
    </row>
    <row r="836" spans="11:11" x14ac:dyDescent="0.25">
      <c r="K836" s="152">
        <f t="shared" si="13"/>
        <v>0</v>
      </c>
    </row>
    <row r="837" spans="11:11" x14ac:dyDescent="0.25">
      <c r="K837" s="152">
        <f t="shared" si="13"/>
        <v>0</v>
      </c>
    </row>
    <row r="838" spans="11:11" x14ac:dyDescent="0.25">
      <c r="K838" s="152">
        <f t="shared" si="13"/>
        <v>0</v>
      </c>
    </row>
    <row r="839" spans="11:11" x14ac:dyDescent="0.25">
      <c r="K839" s="152">
        <f t="shared" si="13"/>
        <v>0</v>
      </c>
    </row>
    <row r="840" spans="11:11" x14ac:dyDescent="0.25">
      <c r="K840" s="152">
        <f t="shared" si="13"/>
        <v>0</v>
      </c>
    </row>
    <row r="841" spans="11:11" x14ac:dyDescent="0.25">
      <c r="K841" s="152">
        <f t="shared" si="13"/>
        <v>0</v>
      </c>
    </row>
    <row r="842" spans="11:11" x14ac:dyDescent="0.25">
      <c r="K842" s="152">
        <f t="shared" si="13"/>
        <v>0</v>
      </c>
    </row>
    <row r="843" spans="11:11" x14ac:dyDescent="0.25">
      <c r="K843" s="152">
        <f t="shared" si="13"/>
        <v>0</v>
      </c>
    </row>
    <row r="844" spans="11:11" x14ac:dyDescent="0.25">
      <c r="K844" s="152">
        <f t="shared" si="13"/>
        <v>0</v>
      </c>
    </row>
    <row r="845" spans="11:11" x14ac:dyDescent="0.25">
      <c r="K845" s="152">
        <f t="shared" si="13"/>
        <v>0</v>
      </c>
    </row>
    <row r="846" spans="11:11" x14ac:dyDescent="0.25">
      <c r="K846" s="152">
        <f t="shared" si="13"/>
        <v>0</v>
      </c>
    </row>
    <row r="847" spans="11:11" x14ac:dyDescent="0.25">
      <c r="K847" s="152">
        <f t="shared" si="13"/>
        <v>0</v>
      </c>
    </row>
    <row r="848" spans="11:11" x14ac:dyDescent="0.25">
      <c r="K848" s="152">
        <f t="shared" si="13"/>
        <v>0</v>
      </c>
    </row>
    <row r="849" spans="11:11" x14ac:dyDescent="0.25">
      <c r="K849" s="152">
        <f t="shared" si="13"/>
        <v>0</v>
      </c>
    </row>
    <row r="850" spans="11:11" x14ac:dyDescent="0.25">
      <c r="K850" s="152">
        <f t="shared" si="13"/>
        <v>0</v>
      </c>
    </row>
    <row r="851" spans="11:11" x14ac:dyDescent="0.25">
      <c r="K851" s="152">
        <f t="shared" si="13"/>
        <v>0</v>
      </c>
    </row>
    <row r="852" spans="11:11" x14ac:dyDescent="0.25">
      <c r="K852" s="152">
        <f t="shared" si="13"/>
        <v>0</v>
      </c>
    </row>
    <row r="853" spans="11:11" x14ac:dyDescent="0.25">
      <c r="K853" s="152">
        <f t="shared" si="13"/>
        <v>0</v>
      </c>
    </row>
    <row r="854" spans="11:11" x14ac:dyDescent="0.25">
      <c r="K854" s="152">
        <f t="shared" si="13"/>
        <v>0</v>
      </c>
    </row>
    <row r="855" spans="11:11" x14ac:dyDescent="0.25">
      <c r="K855" s="152">
        <f t="shared" si="13"/>
        <v>0</v>
      </c>
    </row>
    <row r="856" spans="11:11" x14ac:dyDescent="0.25">
      <c r="K856" s="152">
        <f t="shared" si="13"/>
        <v>0</v>
      </c>
    </row>
    <row r="857" spans="11:11" x14ac:dyDescent="0.25">
      <c r="K857" s="152">
        <f t="shared" si="13"/>
        <v>0</v>
      </c>
    </row>
    <row r="858" spans="11:11" x14ac:dyDescent="0.25">
      <c r="K858" s="152">
        <f t="shared" si="13"/>
        <v>0</v>
      </c>
    </row>
    <row r="859" spans="11:11" x14ac:dyDescent="0.25">
      <c r="K859" s="152">
        <f t="shared" si="13"/>
        <v>0</v>
      </c>
    </row>
    <row r="860" spans="11:11" x14ac:dyDescent="0.25">
      <c r="K860" s="152">
        <f t="shared" si="13"/>
        <v>0</v>
      </c>
    </row>
    <row r="861" spans="11:11" x14ac:dyDescent="0.25">
      <c r="K861" s="152">
        <f t="shared" si="13"/>
        <v>0</v>
      </c>
    </row>
    <row r="862" spans="11:11" x14ac:dyDescent="0.25">
      <c r="K862" s="152">
        <f t="shared" si="13"/>
        <v>0</v>
      </c>
    </row>
    <row r="863" spans="11:11" x14ac:dyDescent="0.25">
      <c r="K863" s="152">
        <f t="shared" si="13"/>
        <v>0</v>
      </c>
    </row>
    <row r="864" spans="11:11" x14ac:dyDescent="0.25">
      <c r="K864" s="152">
        <f t="shared" si="13"/>
        <v>0</v>
      </c>
    </row>
    <row r="865" spans="11:11" x14ac:dyDescent="0.25">
      <c r="K865" s="152">
        <f t="shared" si="13"/>
        <v>0</v>
      </c>
    </row>
    <row r="866" spans="11:11" x14ac:dyDescent="0.25">
      <c r="K866" s="152">
        <f t="shared" si="13"/>
        <v>0</v>
      </c>
    </row>
    <row r="867" spans="11:11" x14ac:dyDescent="0.25">
      <c r="K867" s="152">
        <f t="shared" si="13"/>
        <v>0</v>
      </c>
    </row>
    <row r="868" spans="11:11" x14ac:dyDescent="0.25">
      <c r="K868" s="152">
        <f t="shared" si="13"/>
        <v>0</v>
      </c>
    </row>
    <row r="869" spans="11:11" x14ac:dyDescent="0.25">
      <c r="K869" s="152">
        <f t="shared" si="13"/>
        <v>0</v>
      </c>
    </row>
    <row r="870" spans="11:11" x14ac:dyDescent="0.25">
      <c r="K870" s="152">
        <f t="shared" si="13"/>
        <v>0</v>
      </c>
    </row>
    <row r="871" spans="11:11" x14ac:dyDescent="0.25">
      <c r="K871" s="152">
        <f t="shared" si="13"/>
        <v>0</v>
      </c>
    </row>
    <row r="872" spans="11:11" x14ac:dyDescent="0.25">
      <c r="K872" s="152">
        <f t="shared" si="13"/>
        <v>0</v>
      </c>
    </row>
    <row r="873" spans="11:11" x14ac:dyDescent="0.25">
      <c r="K873" s="152">
        <f t="shared" si="13"/>
        <v>0</v>
      </c>
    </row>
    <row r="874" spans="11:11" x14ac:dyDescent="0.25">
      <c r="K874" s="152">
        <f t="shared" si="13"/>
        <v>0</v>
      </c>
    </row>
    <row r="875" spans="11:11" x14ac:dyDescent="0.25">
      <c r="K875" s="152">
        <f t="shared" si="13"/>
        <v>0</v>
      </c>
    </row>
    <row r="876" spans="11:11" x14ac:dyDescent="0.25">
      <c r="K876" s="152">
        <f t="shared" si="13"/>
        <v>0</v>
      </c>
    </row>
    <row r="877" spans="11:11" x14ac:dyDescent="0.25">
      <c r="K877" s="152">
        <f t="shared" si="13"/>
        <v>0</v>
      </c>
    </row>
    <row r="878" spans="11:11" x14ac:dyDescent="0.25">
      <c r="K878" s="152">
        <f t="shared" si="13"/>
        <v>0</v>
      </c>
    </row>
    <row r="879" spans="11:11" x14ac:dyDescent="0.25">
      <c r="K879" s="152">
        <f t="shared" si="13"/>
        <v>0</v>
      </c>
    </row>
    <row r="880" spans="11:11" x14ac:dyDescent="0.25">
      <c r="K880" s="152">
        <f t="shared" si="13"/>
        <v>0</v>
      </c>
    </row>
    <row r="881" spans="11:11" x14ac:dyDescent="0.25">
      <c r="K881" s="152">
        <f t="shared" si="13"/>
        <v>0</v>
      </c>
    </row>
    <row r="882" spans="11:11" x14ac:dyDescent="0.25">
      <c r="K882" s="152">
        <f t="shared" si="13"/>
        <v>0</v>
      </c>
    </row>
    <row r="883" spans="11:11" x14ac:dyDescent="0.25">
      <c r="K883" s="152">
        <f t="shared" si="13"/>
        <v>0</v>
      </c>
    </row>
    <row r="884" spans="11:11" x14ac:dyDescent="0.25">
      <c r="K884" s="152">
        <f t="shared" si="13"/>
        <v>0</v>
      </c>
    </row>
    <row r="885" spans="11:11" x14ac:dyDescent="0.25">
      <c r="K885" s="152">
        <f t="shared" si="13"/>
        <v>0</v>
      </c>
    </row>
    <row r="886" spans="11:11" x14ac:dyDescent="0.25">
      <c r="K886" s="152">
        <f t="shared" si="13"/>
        <v>0</v>
      </c>
    </row>
    <row r="887" spans="11:11" x14ac:dyDescent="0.25">
      <c r="K887" s="152">
        <f t="shared" si="13"/>
        <v>0</v>
      </c>
    </row>
    <row r="888" spans="11:11" x14ac:dyDescent="0.25">
      <c r="K888" s="152">
        <f t="shared" si="13"/>
        <v>0</v>
      </c>
    </row>
    <row r="889" spans="11:11" x14ac:dyDescent="0.25">
      <c r="K889" s="152">
        <f t="shared" si="13"/>
        <v>0</v>
      </c>
    </row>
    <row r="890" spans="11:11" x14ac:dyDescent="0.25">
      <c r="K890" s="152">
        <f t="shared" si="13"/>
        <v>0</v>
      </c>
    </row>
    <row r="891" spans="11:11" x14ac:dyDescent="0.25">
      <c r="K891" s="152">
        <f t="shared" si="13"/>
        <v>0</v>
      </c>
    </row>
    <row r="892" spans="11:11" x14ac:dyDescent="0.25">
      <c r="K892" s="152">
        <f t="shared" si="13"/>
        <v>0</v>
      </c>
    </row>
    <row r="893" spans="11:11" x14ac:dyDescent="0.25">
      <c r="K893" s="152">
        <f t="shared" si="13"/>
        <v>0</v>
      </c>
    </row>
    <row r="894" spans="11:11" x14ac:dyDescent="0.25">
      <c r="K894" s="152">
        <f t="shared" si="13"/>
        <v>0</v>
      </c>
    </row>
    <row r="895" spans="11:11" x14ac:dyDescent="0.25">
      <c r="K895" s="152">
        <f t="shared" si="13"/>
        <v>0</v>
      </c>
    </row>
    <row r="896" spans="11:11" x14ac:dyDescent="0.25">
      <c r="K896" s="152">
        <f t="shared" si="13"/>
        <v>0</v>
      </c>
    </row>
    <row r="897" spans="11:11" x14ac:dyDescent="0.25">
      <c r="K897" s="152">
        <f t="shared" si="13"/>
        <v>0</v>
      </c>
    </row>
    <row r="898" spans="11:11" x14ac:dyDescent="0.25">
      <c r="K898" s="152">
        <f t="shared" si="13"/>
        <v>0</v>
      </c>
    </row>
    <row r="899" spans="11:11" x14ac:dyDescent="0.25">
      <c r="K899" s="152">
        <f t="shared" ref="K899:K962" si="14">(C899+D899)*2*F899</f>
        <v>0</v>
      </c>
    </row>
    <row r="900" spans="11:11" x14ac:dyDescent="0.25">
      <c r="K900" s="152">
        <f t="shared" si="14"/>
        <v>0</v>
      </c>
    </row>
    <row r="901" spans="11:11" x14ac:dyDescent="0.25">
      <c r="K901" s="152">
        <f t="shared" si="14"/>
        <v>0</v>
      </c>
    </row>
    <row r="902" spans="11:11" x14ac:dyDescent="0.25">
      <c r="K902" s="152">
        <f t="shared" si="14"/>
        <v>0</v>
      </c>
    </row>
    <row r="903" spans="11:11" x14ac:dyDescent="0.25">
      <c r="K903" s="152">
        <f t="shared" si="14"/>
        <v>0</v>
      </c>
    </row>
    <row r="904" spans="11:11" x14ac:dyDescent="0.25">
      <c r="K904" s="152">
        <f t="shared" si="14"/>
        <v>0</v>
      </c>
    </row>
    <row r="905" spans="11:11" x14ac:dyDescent="0.25">
      <c r="K905" s="152">
        <f t="shared" si="14"/>
        <v>0</v>
      </c>
    </row>
    <row r="906" spans="11:11" x14ac:dyDescent="0.25">
      <c r="K906" s="152">
        <f t="shared" si="14"/>
        <v>0</v>
      </c>
    </row>
    <row r="907" spans="11:11" x14ac:dyDescent="0.25">
      <c r="K907" s="152">
        <f t="shared" si="14"/>
        <v>0</v>
      </c>
    </row>
    <row r="908" spans="11:11" x14ac:dyDescent="0.25">
      <c r="K908" s="152">
        <f t="shared" si="14"/>
        <v>0</v>
      </c>
    </row>
    <row r="909" spans="11:11" x14ac:dyDescent="0.25">
      <c r="K909" s="152">
        <f t="shared" si="14"/>
        <v>0</v>
      </c>
    </row>
    <row r="910" spans="11:11" x14ac:dyDescent="0.25">
      <c r="K910" s="152">
        <f t="shared" si="14"/>
        <v>0</v>
      </c>
    </row>
    <row r="911" spans="11:11" x14ac:dyDescent="0.25">
      <c r="K911" s="152">
        <f t="shared" si="14"/>
        <v>0</v>
      </c>
    </row>
    <row r="912" spans="11:11" x14ac:dyDescent="0.25">
      <c r="K912" s="152">
        <f t="shared" si="14"/>
        <v>0</v>
      </c>
    </row>
    <row r="913" spans="11:11" x14ac:dyDescent="0.25">
      <c r="K913" s="152">
        <f t="shared" si="14"/>
        <v>0</v>
      </c>
    </row>
    <row r="914" spans="11:11" x14ac:dyDescent="0.25">
      <c r="K914" s="152">
        <f t="shared" si="14"/>
        <v>0</v>
      </c>
    </row>
    <row r="915" spans="11:11" x14ac:dyDescent="0.25">
      <c r="K915" s="152">
        <f t="shared" si="14"/>
        <v>0</v>
      </c>
    </row>
    <row r="916" spans="11:11" x14ac:dyDescent="0.25">
      <c r="K916" s="152">
        <f t="shared" si="14"/>
        <v>0</v>
      </c>
    </row>
    <row r="917" spans="11:11" x14ac:dyDescent="0.25">
      <c r="K917" s="152">
        <f t="shared" si="14"/>
        <v>0</v>
      </c>
    </row>
    <row r="918" spans="11:11" x14ac:dyDescent="0.25">
      <c r="K918" s="152">
        <f t="shared" si="14"/>
        <v>0</v>
      </c>
    </row>
    <row r="919" spans="11:11" x14ac:dyDescent="0.25">
      <c r="K919" s="152">
        <f t="shared" si="14"/>
        <v>0</v>
      </c>
    </row>
    <row r="920" spans="11:11" x14ac:dyDescent="0.25">
      <c r="K920" s="152">
        <f t="shared" si="14"/>
        <v>0</v>
      </c>
    </row>
    <row r="921" spans="11:11" x14ac:dyDescent="0.25">
      <c r="K921" s="152">
        <f t="shared" si="14"/>
        <v>0</v>
      </c>
    </row>
    <row r="922" spans="11:11" x14ac:dyDescent="0.25">
      <c r="K922" s="152">
        <f t="shared" si="14"/>
        <v>0</v>
      </c>
    </row>
    <row r="923" spans="11:11" x14ac:dyDescent="0.25">
      <c r="K923" s="152">
        <f t="shared" si="14"/>
        <v>0</v>
      </c>
    </row>
    <row r="924" spans="11:11" x14ac:dyDescent="0.25">
      <c r="K924" s="152">
        <f t="shared" si="14"/>
        <v>0</v>
      </c>
    </row>
    <row r="925" spans="11:11" x14ac:dyDescent="0.25">
      <c r="K925" s="152">
        <f t="shared" si="14"/>
        <v>0</v>
      </c>
    </row>
    <row r="926" spans="11:11" x14ac:dyDescent="0.25">
      <c r="K926" s="152">
        <f t="shared" si="14"/>
        <v>0</v>
      </c>
    </row>
    <row r="927" spans="11:11" x14ac:dyDescent="0.25">
      <c r="K927" s="152">
        <f t="shared" si="14"/>
        <v>0</v>
      </c>
    </row>
    <row r="928" spans="11:11" x14ac:dyDescent="0.25">
      <c r="K928" s="152">
        <f t="shared" si="14"/>
        <v>0</v>
      </c>
    </row>
    <row r="929" spans="11:11" x14ac:dyDescent="0.25">
      <c r="K929" s="152">
        <f t="shared" si="14"/>
        <v>0</v>
      </c>
    </row>
    <row r="930" spans="11:11" x14ac:dyDescent="0.25">
      <c r="K930" s="152">
        <f t="shared" si="14"/>
        <v>0</v>
      </c>
    </row>
    <row r="931" spans="11:11" x14ac:dyDescent="0.25">
      <c r="K931" s="152">
        <f t="shared" si="14"/>
        <v>0</v>
      </c>
    </row>
    <row r="932" spans="11:11" x14ac:dyDescent="0.25">
      <c r="K932" s="152">
        <f t="shared" si="14"/>
        <v>0</v>
      </c>
    </row>
    <row r="933" spans="11:11" x14ac:dyDescent="0.25">
      <c r="K933" s="152">
        <f t="shared" si="14"/>
        <v>0</v>
      </c>
    </row>
    <row r="934" spans="11:11" x14ac:dyDescent="0.25">
      <c r="K934" s="152">
        <f t="shared" si="14"/>
        <v>0</v>
      </c>
    </row>
    <row r="935" spans="11:11" x14ac:dyDescent="0.25">
      <c r="K935" s="152">
        <f t="shared" si="14"/>
        <v>0</v>
      </c>
    </row>
    <row r="936" spans="11:11" x14ac:dyDescent="0.25">
      <c r="K936" s="152">
        <f t="shared" si="14"/>
        <v>0</v>
      </c>
    </row>
    <row r="937" spans="11:11" x14ac:dyDescent="0.25">
      <c r="K937" s="152">
        <f t="shared" si="14"/>
        <v>0</v>
      </c>
    </row>
    <row r="938" spans="11:11" x14ac:dyDescent="0.25">
      <c r="K938" s="152">
        <f t="shared" si="14"/>
        <v>0</v>
      </c>
    </row>
    <row r="939" spans="11:11" x14ac:dyDescent="0.25">
      <c r="K939" s="152">
        <f t="shared" si="14"/>
        <v>0</v>
      </c>
    </row>
    <row r="940" spans="11:11" x14ac:dyDescent="0.25">
      <c r="K940" s="152">
        <f t="shared" si="14"/>
        <v>0</v>
      </c>
    </row>
    <row r="941" spans="11:11" x14ac:dyDescent="0.25">
      <c r="K941" s="152">
        <f t="shared" si="14"/>
        <v>0</v>
      </c>
    </row>
    <row r="942" spans="11:11" x14ac:dyDescent="0.25">
      <c r="K942" s="152">
        <f t="shared" si="14"/>
        <v>0</v>
      </c>
    </row>
    <row r="943" spans="11:11" x14ac:dyDescent="0.25">
      <c r="K943" s="152">
        <f t="shared" si="14"/>
        <v>0</v>
      </c>
    </row>
    <row r="944" spans="11:11" x14ac:dyDescent="0.25">
      <c r="K944" s="152">
        <f t="shared" si="14"/>
        <v>0</v>
      </c>
    </row>
    <row r="945" spans="11:11" x14ac:dyDescent="0.25">
      <c r="K945" s="152">
        <f t="shared" si="14"/>
        <v>0</v>
      </c>
    </row>
    <row r="946" spans="11:11" x14ac:dyDescent="0.25">
      <c r="K946" s="152">
        <f t="shared" si="14"/>
        <v>0</v>
      </c>
    </row>
    <row r="947" spans="11:11" x14ac:dyDescent="0.25">
      <c r="K947" s="152">
        <f t="shared" si="14"/>
        <v>0</v>
      </c>
    </row>
    <row r="948" spans="11:11" x14ac:dyDescent="0.25">
      <c r="K948" s="152">
        <f t="shared" si="14"/>
        <v>0</v>
      </c>
    </row>
    <row r="949" spans="11:11" x14ac:dyDescent="0.25">
      <c r="K949" s="152">
        <f t="shared" si="14"/>
        <v>0</v>
      </c>
    </row>
    <row r="950" spans="11:11" x14ac:dyDescent="0.25">
      <c r="K950" s="152">
        <f t="shared" si="14"/>
        <v>0</v>
      </c>
    </row>
    <row r="951" spans="11:11" x14ac:dyDescent="0.25">
      <c r="K951" s="152">
        <f t="shared" si="14"/>
        <v>0</v>
      </c>
    </row>
    <row r="952" spans="11:11" x14ac:dyDescent="0.25">
      <c r="K952" s="152">
        <f t="shared" si="14"/>
        <v>0</v>
      </c>
    </row>
    <row r="953" spans="11:11" x14ac:dyDescent="0.25">
      <c r="K953" s="152">
        <f t="shared" si="14"/>
        <v>0</v>
      </c>
    </row>
    <row r="954" spans="11:11" x14ac:dyDescent="0.25">
      <c r="K954" s="152">
        <f t="shared" si="14"/>
        <v>0</v>
      </c>
    </row>
    <row r="955" spans="11:11" x14ac:dyDescent="0.25">
      <c r="K955" s="152">
        <f t="shared" si="14"/>
        <v>0</v>
      </c>
    </row>
    <row r="956" spans="11:11" x14ac:dyDescent="0.25">
      <c r="K956" s="152">
        <f t="shared" si="14"/>
        <v>0</v>
      </c>
    </row>
    <row r="957" spans="11:11" x14ac:dyDescent="0.25">
      <c r="K957" s="152">
        <f t="shared" si="14"/>
        <v>0</v>
      </c>
    </row>
    <row r="958" spans="11:11" x14ac:dyDescent="0.25">
      <c r="K958" s="152">
        <f t="shared" si="14"/>
        <v>0</v>
      </c>
    </row>
    <row r="959" spans="11:11" x14ac:dyDescent="0.25">
      <c r="K959" s="152">
        <f t="shared" si="14"/>
        <v>0</v>
      </c>
    </row>
    <row r="960" spans="11:11" x14ac:dyDescent="0.25">
      <c r="K960" s="152">
        <f t="shared" si="14"/>
        <v>0</v>
      </c>
    </row>
    <row r="961" spans="11:11" x14ac:dyDescent="0.25">
      <c r="K961" s="152">
        <f t="shared" si="14"/>
        <v>0</v>
      </c>
    </row>
    <row r="962" spans="11:11" x14ac:dyDescent="0.25">
      <c r="K962" s="152">
        <f t="shared" si="14"/>
        <v>0</v>
      </c>
    </row>
    <row r="963" spans="11:11" x14ac:dyDescent="0.25">
      <c r="K963" s="152">
        <f t="shared" ref="K963:K1026" si="15">(C963+D963)*2*F963</f>
        <v>0</v>
      </c>
    </row>
    <row r="964" spans="11:11" x14ac:dyDescent="0.25">
      <c r="K964" s="152">
        <f t="shared" si="15"/>
        <v>0</v>
      </c>
    </row>
    <row r="965" spans="11:11" x14ac:dyDescent="0.25">
      <c r="K965" s="152">
        <f t="shared" si="15"/>
        <v>0</v>
      </c>
    </row>
    <row r="966" spans="11:11" x14ac:dyDescent="0.25">
      <c r="K966" s="152">
        <f t="shared" si="15"/>
        <v>0</v>
      </c>
    </row>
    <row r="967" spans="11:11" x14ac:dyDescent="0.25">
      <c r="K967" s="152">
        <f t="shared" si="15"/>
        <v>0</v>
      </c>
    </row>
    <row r="968" spans="11:11" x14ac:dyDescent="0.25">
      <c r="K968" s="152">
        <f t="shared" si="15"/>
        <v>0</v>
      </c>
    </row>
    <row r="969" spans="11:11" x14ac:dyDescent="0.25">
      <c r="K969" s="152">
        <f t="shared" si="15"/>
        <v>0</v>
      </c>
    </row>
    <row r="970" spans="11:11" x14ac:dyDescent="0.25">
      <c r="K970" s="152">
        <f t="shared" si="15"/>
        <v>0</v>
      </c>
    </row>
    <row r="971" spans="11:11" x14ac:dyDescent="0.25">
      <c r="K971" s="152">
        <f t="shared" si="15"/>
        <v>0</v>
      </c>
    </row>
    <row r="972" spans="11:11" x14ac:dyDescent="0.25">
      <c r="K972" s="152">
        <f t="shared" si="15"/>
        <v>0</v>
      </c>
    </row>
    <row r="973" spans="11:11" x14ac:dyDescent="0.25">
      <c r="K973" s="152">
        <f t="shared" si="15"/>
        <v>0</v>
      </c>
    </row>
    <row r="974" spans="11:11" x14ac:dyDescent="0.25">
      <c r="K974" s="152">
        <f t="shared" si="15"/>
        <v>0</v>
      </c>
    </row>
    <row r="975" spans="11:11" x14ac:dyDescent="0.25">
      <c r="K975" s="152">
        <f t="shared" si="15"/>
        <v>0</v>
      </c>
    </row>
    <row r="976" spans="11:11" x14ac:dyDescent="0.25">
      <c r="K976" s="152">
        <f t="shared" si="15"/>
        <v>0</v>
      </c>
    </row>
    <row r="977" spans="11:11" x14ac:dyDescent="0.25">
      <c r="K977" s="152">
        <f t="shared" si="15"/>
        <v>0</v>
      </c>
    </row>
    <row r="978" spans="11:11" x14ac:dyDescent="0.25">
      <c r="K978" s="152">
        <f t="shared" si="15"/>
        <v>0</v>
      </c>
    </row>
    <row r="979" spans="11:11" x14ac:dyDescent="0.25">
      <c r="K979" s="152">
        <f t="shared" si="15"/>
        <v>0</v>
      </c>
    </row>
    <row r="980" spans="11:11" x14ac:dyDescent="0.25">
      <c r="K980" s="152">
        <f t="shared" si="15"/>
        <v>0</v>
      </c>
    </row>
    <row r="981" spans="11:11" x14ac:dyDescent="0.25">
      <c r="K981" s="152">
        <f t="shared" si="15"/>
        <v>0</v>
      </c>
    </row>
    <row r="982" spans="11:11" x14ac:dyDescent="0.25">
      <c r="K982" s="152">
        <f t="shared" si="15"/>
        <v>0</v>
      </c>
    </row>
    <row r="983" spans="11:11" x14ac:dyDescent="0.25">
      <c r="K983" s="152">
        <f t="shared" si="15"/>
        <v>0</v>
      </c>
    </row>
    <row r="984" spans="11:11" x14ac:dyDescent="0.25">
      <c r="K984" s="152">
        <f t="shared" si="15"/>
        <v>0</v>
      </c>
    </row>
    <row r="985" spans="11:11" x14ac:dyDescent="0.25">
      <c r="K985" s="152">
        <f t="shared" si="15"/>
        <v>0</v>
      </c>
    </row>
    <row r="986" spans="11:11" x14ac:dyDescent="0.25">
      <c r="K986" s="152">
        <f t="shared" si="15"/>
        <v>0</v>
      </c>
    </row>
    <row r="987" spans="11:11" x14ac:dyDescent="0.25">
      <c r="K987" s="152">
        <f t="shared" si="15"/>
        <v>0</v>
      </c>
    </row>
    <row r="988" spans="11:11" x14ac:dyDescent="0.25">
      <c r="K988" s="152">
        <f t="shared" si="15"/>
        <v>0</v>
      </c>
    </row>
    <row r="989" spans="11:11" x14ac:dyDescent="0.25">
      <c r="K989" s="152">
        <f t="shared" si="15"/>
        <v>0</v>
      </c>
    </row>
    <row r="990" spans="11:11" x14ac:dyDescent="0.25">
      <c r="K990" s="152">
        <f t="shared" si="15"/>
        <v>0</v>
      </c>
    </row>
    <row r="991" spans="11:11" x14ac:dyDescent="0.25">
      <c r="K991" s="152">
        <f t="shared" si="15"/>
        <v>0</v>
      </c>
    </row>
    <row r="992" spans="11:11" x14ac:dyDescent="0.25">
      <c r="K992" s="152">
        <f t="shared" si="15"/>
        <v>0</v>
      </c>
    </row>
    <row r="993" spans="11:11" x14ac:dyDescent="0.25">
      <c r="K993" s="152">
        <f t="shared" si="15"/>
        <v>0</v>
      </c>
    </row>
    <row r="994" spans="11:11" x14ac:dyDescent="0.25">
      <c r="K994" s="152">
        <f t="shared" si="15"/>
        <v>0</v>
      </c>
    </row>
    <row r="995" spans="11:11" x14ac:dyDescent="0.25">
      <c r="K995" s="152">
        <f t="shared" si="15"/>
        <v>0</v>
      </c>
    </row>
    <row r="996" spans="11:11" x14ac:dyDescent="0.25">
      <c r="K996" s="152">
        <f t="shared" si="15"/>
        <v>0</v>
      </c>
    </row>
    <row r="997" spans="11:11" x14ac:dyDescent="0.25">
      <c r="K997" s="152">
        <f t="shared" si="15"/>
        <v>0</v>
      </c>
    </row>
    <row r="998" spans="11:11" x14ac:dyDescent="0.25">
      <c r="K998" s="152">
        <f t="shared" si="15"/>
        <v>0</v>
      </c>
    </row>
    <row r="999" spans="11:11" x14ac:dyDescent="0.25">
      <c r="K999" s="152">
        <f t="shared" si="15"/>
        <v>0</v>
      </c>
    </row>
    <row r="1000" spans="11:11" x14ac:dyDescent="0.25">
      <c r="K1000" s="152">
        <f t="shared" si="15"/>
        <v>0</v>
      </c>
    </row>
    <row r="1001" spans="11:11" x14ac:dyDescent="0.25">
      <c r="K1001" s="152">
        <f t="shared" si="15"/>
        <v>0</v>
      </c>
    </row>
    <row r="1002" spans="11:11" x14ac:dyDescent="0.25">
      <c r="K1002" s="152">
        <f t="shared" si="15"/>
        <v>0</v>
      </c>
    </row>
    <row r="1003" spans="11:11" x14ac:dyDescent="0.25">
      <c r="K1003" s="152">
        <f t="shared" si="15"/>
        <v>0</v>
      </c>
    </row>
    <row r="1004" spans="11:11" x14ac:dyDescent="0.25">
      <c r="K1004" s="152">
        <f t="shared" si="15"/>
        <v>0</v>
      </c>
    </row>
    <row r="1005" spans="11:11" x14ac:dyDescent="0.25">
      <c r="K1005" s="152">
        <f t="shared" si="15"/>
        <v>0</v>
      </c>
    </row>
    <row r="1006" spans="11:11" x14ac:dyDescent="0.25">
      <c r="K1006" s="152">
        <f t="shared" si="15"/>
        <v>0</v>
      </c>
    </row>
    <row r="1007" spans="11:11" x14ac:dyDescent="0.25">
      <c r="K1007" s="152">
        <f t="shared" si="15"/>
        <v>0</v>
      </c>
    </row>
    <row r="1008" spans="11:11" x14ac:dyDescent="0.25">
      <c r="K1008" s="152">
        <f t="shared" si="15"/>
        <v>0</v>
      </c>
    </row>
    <row r="1009" spans="11:11" x14ac:dyDescent="0.25">
      <c r="K1009" s="152">
        <f t="shared" si="15"/>
        <v>0</v>
      </c>
    </row>
    <row r="1010" spans="11:11" x14ac:dyDescent="0.25">
      <c r="K1010" s="152">
        <f t="shared" si="15"/>
        <v>0</v>
      </c>
    </row>
    <row r="1011" spans="11:11" x14ac:dyDescent="0.25">
      <c r="K1011" s="152">
        <f t="shared" si="15"/>
        <v>0</v>
      </c>
    </row>
    <row r="1012" spans="11:11" x14ac:dyDescent="0.25">
      <c r="K1012" s="152">
        <f t="shared" si="15"/>
        <v>0</v>
      </c>
    </row>
    <row r="1013" spans="11:11" x14ac:dyDescent="0.25">
      <c r="K1013" s="152">
        <f t="shared" si="15"/>
        <v>0</v>
      </c>
    </row>
    <row r="1014" spans="11:11" x14ac:dyDescent="0.25">
      <c r="K1014" s="152">
        <f t="shared" si="15"/>
        <v>0</v>
      </c>
    </row>
    <row r="1015" spans="11:11" x14ac:dyDescent="0.25">
      <c r="K1015" s="152">
        <f t="shared" si="15"/>
        <v>0</v>
      </c>
    </row>
    <row r="1016" spans="11:11" x14ac:dyDescent="0.25">
      <c r="K1016" s="152">
        <f t="shared" si="15"/>
        <v>0</v>
      </c>
    </row>
    <row r="1017" spans="11:11" x14ac:dyDescent="0.25">
      <c r="K1017" s="152">
        <f t="shared" si="15"/>
        <v>0</v>
      </c>
    </row>
    <row r="1018" spans="11:11" x14ac:dyDescent="0.25">
      <c r="K1018" s="152">
        <f t="shared" si="15"/>
        <v>0</v>
      </c>
    </row>
    <row r="1019" spans="11:11" x14ac:dyDescent="0.25">
      <c r="K1019" s="152">
        <f t="shared" si="15"/>
        <v>0</v>
      </c>
    </row>
    <row r="1020" spans="11:11" x14ac:dyDescent="0.25">
      <c r="K1020" s="152">
        <f t="shared" si="15"/>
        <v>0</v>
      </c>
    </row>
    <row r="1021" spans="11:11" x14ac:dyDescent="0.25">
      <c r="K1021" s="152">
        <f t="shared" si="15"/>
        <v>0</v>
      </c>
    </row>
    <row r="1022" spans="11:11" x14ac:dyDescent="0.25">
      <c r="K1022" s="152">
        <f t="shared" si="15"/>
        <v>0</v>
      </c>
    </row>
    <row r="1023" spans="11:11" x14ac:dyDescent="0.25">
      <c r="K1023" s="152">
        <f t="shared" si="15"/>
        <v>0</v>
      </c>
    </row>
    <row r="1024" spans="11:11" x14ac:dyDescent="0.25">
      <c r="K1024" s="152">
        <f t="shared" si="15"/>
        <v>0</v>
      </c>
    </row>
    <row r="1025" spans="11:11" x14ac:dyDescent="0.25">
      <c r="K1025" s="152">
        <f t="shared" si="15"/>
        <v>0</v>
      </c>
    </row>
    <row r="1026" spans="11:11" x14ac:dyDescent="0.25">
      <c r="K1026" s="152">
        <f t="shared" si="15"/>
        <v>0</v>
      </c>
    </row>
    <row r="1027" spans="11:11" x14ac:dyDescent="0.25">
      <c r="K1027" s="152">
        <f t="shared" ref="K1027:K1040" si="16">(C1027+D1027)*2*F1027</f>
        <v>0</v>
      </c>
    </row>
    <row r="1028" spans="11:11" x14ac:dyDescent="0.25">
      <c r="K1028" s="152">
        <f t="shared" si="16"/>
        <v>0</v>
      </c>
    </row>
    <row r="1029" spans="11:11" x14ac:dyDescent="0.25">
      <c r="K1029" s="152">
        <f t="shared" si="16"/>
        <v>0</v>
      </c>
    </row>
    <row r="1030" spans="11:11" x14ac:dyDescent="0.25">
      <c r="K1030" s="152">
        <f t="shared" si="16"/>
        <v>0</v>
      </c>
    </row>
    <row r="1031" spans="11:11" x14ac:dyDescent="0.25">
      <c r="K1031" s="152">
        <f t="shared" si="16"/>
        <v>0</v>
      </c>
    </row>
    <row r="1032" spans="11:11" x14ac:dyDescent="0.25">
      <c r="K1032" s="152">
        <f t="shared" si="16"/>
        <v>0</v>
      </c>
    </row>
    <row r="1033" spans="11:11" x14ac:dyDescent="0.25">
      <c r="K1033" s="152">
        <f t="shared" si="16"/>
        <v>0</v>
      </c>
    </row>
    <row r="1034" spans="11:11" x14ac:dyDescent="0.25">
      <c r="K1034" s="152">
        <f t="shared" si="16"/>
        <v>0</v>
      </c>
    </row>
    <row r="1035" spans="11:11" x14ac:dyDescent="0.25">
      <c r="K1035" s="152">
        <f t="shared" si="16"/>
        <v>0</v>
      </c>
    </row>
    <row r="1036" spans="11:11" x14ac:dyDescent="0.25">
      <c r="K1036" s="152">
        <f t="shared" si="16"/>
        <v>0</v>
      </c>
    </row>
    <row r="1037" spans="11:11" x14ac:dyDescent="0.25">
      <c r="K1037" s="152">
        <f t="shared" si="16"/>
        <v>0</v>
      </c>
    </row>
    <row r="1038" spans="11:11" x14ac:dyDescent="0.25">
      <c r="K1038" s="152">
        <f t="shared" si="16"/>
        <v>0</v>
      </c>
    </row>
    <row r="1039" spans="11:11" x14ac:dyDescent="0.25">
      <c r="K1039" s="152">
        <f t="shared" si="16"/>
        <v>0</v>
      </c>
    </row>
    <row r="1040" spans="11:11" x14ac:dyDescent="0.25">
      <c r="K1040" s="152">
        <f t="shared" si="16"/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E9F8-56F7-437B-B449-DFD92C87C08D}">
  <dimension ref="A1:R1040"/>
  <sheetViews>
    <sheetView workbookViewId="0">
      <selection activeCell="O1" sqref="O1:R1"/>
    </sheetView>
  </sheetViews>
  <sheetFormatPr defaultColWidth="10.875" defaultRowHeight="16.5" x14ac:dyDescent="0.25"/>
  <cols>
    <col min="1" max="16384" width="10.875" style="152"/>
  </cols>
  <sheetData>
    <row r="1" spans="1:18" x14ac:dyDescent="0.25">
      <c r="A1" s="152" t="s">
        <v>2727</v>
      </c>
      <c r="B1" s="152" t="s">
        <v>2728</v>
      </c>
      <c r="C1" s="152" t="s">
        <v>2729</v>
      </c>
      <c r="D1" s="152" t="s">
        <v>2730</v>
      </c>
      <c r="E1" s="152" t="s">
        <v>2731</v>
      </c>
      <c r="F1" s="152" t="s">
        <v>2732</v>
      </c>
      <c r="G1" s="152" t="s">
        <v>2733</v>
      </c>
      <c r="H1" s="152" t="str">
        <f>表格15[[#Headers],[板材
名稱]]</f>
        <v>板材
名稱</v>
      </c>
      <c r="I1" s="152" t="s">
        <v>2734</v>
      </c>
      <c r="K1" s="152" t="s">
        <v>2794</v>
      </c>
      <c r="O1" s="152" t="s">
        <v>2795</v>
      </c>
      <c r="P1" s="152" t="s">
        <v>2796</v>
      </c>
      <c r="Q1" s="152" t="s">
        <v>2797</v>
      </c>
      <c r="R1" s="152" t="s">
        <v>2798</v>
      </c>
    </row>
    <row r="2" spans="1:18" x14ac:dyDescent="0.25">
      <c r="K2" s="152">
        <f>(C2+D2)*2*F2</f>
        <v>0</v>
      </c>
    </row>
    <row r="3" spans="1:18" x14ac:dyDescent="0.25">
      <c r="K3" s="152">
        <f t="shared" ref="K3:K66" si="0">(C3+D3)*2*F3</f>
        <v>0</v>
      </c>
    </row>
    <row r="4" spans="1:18" x14ac:dyDescent="0.25">
      <c r="K4" s="152">
        <f t="shared" si="0"/>
        <v>0</v>
      </c>
    </row>
    <row r="5" spans="1:18" x14ac:dyDescent="0.25">
      <c r="K5" s="152">
        <f t="shared" si="0"/>
        <v>0</v>
      </c>
    </row>
    <row r="6" spans="1:18" x14ac:dyDescent="0.25">
      <c r="K6" s="152">
        <f t="shared" si="0"/>
        <v>0</v>
      </c>
    </row>
    <row r="7" spans="1:18" x14ac:dyDescent="0.25">
      <c r="K7" s="152">
        <f t="shared" si="0"/>
        <v>0</v>
      </c>
    </row>
    <row r="8" spans="1:18" x14ac:dyDescent="0.25">
      <c r="K8" s="152">
        <f t="shared" si="0"/>
        <v>0</v>
      </c>
    </row>
    <row r="9" spans="1:18" x14ac:dyDescent="0.25">
      <c r="K9" s="152">
        <f t="shared" si="0"/>
        <v>0</v>
      </c>
    </row>
    <row r="10" spans="1:18" x14ac:dyDescent="0.25">
      <c r="K10" s="152">
        <f t="shared" si="0"/>
        <v>0</v>
      </c>
    </row>
    <row r="11" spans="1:18" x14ac:dyDescent="0.25">
      <c r="K11" s="152">
        <f t="shared" si="0"/>
        <v>0</v>
      </c>
    </row>
    <row r="12" spans="1:18" x14ac:dyDescent="0.25">
      <c r="K12" s="152">
        <f t="shared" si="0"/>
        <v>0</v>
      </c>
    </row>
    <row r="13" spans="1:18" x14ac:dyDescent="0.25">
      <c r="K13" s="152">
        <f t="shared" si="0"/>
        <v>0</v>
      </c>
    </row>
    <row r="14" spans="1:18" x14ac:dyDescent="0.25">
      <c r="K14" s="152">
        <f t="shared" si="0"/>
        <v>0</v>
      </c>
    </row>
    <row r="15" spans="1:18" x14ac:dyDescent="0.25">
      <c r="K15" s="152">
        <f t="shared" si="0"/>
        <v>0</v>
      </c>
    </row>
    <row r="16" spans="1:18" x14ac:dyDescent="0.25">
      <c r="K16" s="152">
        <f t="shared" si="0"/>
        <v>0</v>
      </c>
    </row>
    <row r="17" spans="11:11" x14ac:dyDescent="0.25">
      <c r="K17" s="152">
        <f t="shared" si="0"/>
        <v>0</v>
      </c>
    </row>
    <row r="18" spans="11:11" x14ac:dyDescent="0.25">
      <c r="K18" s="152">
        <f t="shared" si="0"/>
        <v>0</v>
      </c>
    </row>
    <row r="19" spans="11:11" x14ac:dyDescent="0.25">
      <c r="K19" s="152">
        <f t="shared" si="0"/>
        <v>0</v>
      </c>
    </row>
    <row r="20" spans="11:11" x14ac:dyDescent="0.25">
      <c r="K20" s="152">
        <f t="shared" si="0"/>
        <v>0</v>
      </c>
    </row>
    <row r="21" spans="11:11" x14ac:dyDescent="0.25">
      <c r="K21" s="152">
        <f t="shared" si="0"/>
        <v>0</v>
      </c>
    </row>
    <row r="22" spans="11:11" x14ac:dyDescent="0.25">
      <c r="K22" s="152">
        <f t="shared" si="0"/>
        <v>0</v>
      </c>
    </row>
    <row r="23" spans="11:11" x14ac:dyDescent="0.25">
      <c r="K23" s="152">
        <f t="shared" si="0"/>
        <v>0</v>
      </c>
    </row>
    <row r="24" spans="11:11" x14ac:dyDescent="0.25">
      <c r="K24" s="152">
        <f t="shared" si="0"/>
        <v>0</v>
      </c>
    </row>
    <row r="25" spans="11:11" x14ac:dyDescent="0.25">
      <c r="K25" s="152">
        <f t="shared" si="0"/>
        <v>0</v>
      </c>
    </row>
    <row r="26" spans="11:11" x14ac:dyDescent="0.25">
      <c r="K26" s="152">
        <f t="shared" si="0"/>
        <v>0</v>
      </c>
    </row>
    <row r="27" spans="11:11" x14ac:dyDescent="0.25">
      <c r="K27" s="152">
        <f t="shared" si="0"/>
        <v>0</v>
      </c>
    </row>
    <row r="28" spans="11:11" x14ac:dyDescent="0.25">
      <c r="K28" s="152">
        <f t="shared" si="0"/>
        <v>0</v>
      </c>
    </row>
    <row r="29" spans="11:11" x14ac:dyDescent="0.25">
      <c r="K29" s="152">
        <f t="shared" si="0"/>
        <v>0</v>
      </c>
    </row>
    <row r="30" spans="11:11" x14ac:dyDescent="0.25">
      <c r="K30" s="152">
        <f t="shared" si="0"/>
        <v>0</v>
      </c>
    </row>
    <row r="31" spans="11:11" x14ac:dyDescent="0.25">
      <c r="K31" s="152">
        <f t="shared" si="0"/>
        <v>0</v>
      </c>
    </row>
    <row r="32" spans="11:11" x14ac:dyDescent="0.25">
      <c r="K32" s="152">
        <f t="shared" si="0"/>
        <v>0</v>
      </c>
    </row>
    <row r="33" spans="11:11" x14ac:dyDescent="0.25">
      <c r="K33" s="152">
        <f t="shared" si="0"/>
        <v>0</v>
      </c>
    </row>
    <row r="34" spans="11:11" x14ac:dyDescent="0.25">
      <c r="K34" s="152">
        <f t="shared" si="0"/>
        <v>0</v>
      </c>
    </row>
    <row r="35" spans="11:11" x14ac:dyDescent="0.25">
      <c r="K35" s="152">
        <f t="shared" si="0"/>
        <v>0</v>
      </c>
    </row>
    <row r="36" spans="11:11" x14ac:dyDescent="0.25">
      <c r="K36" s="152">
        <f t="shared" si="0"/>
        <v>0</v>
      </c>
    </row>
    <row r="37" spans="11:11" x14ac:dyDescent="0.25">
      <c r="K37" s="152">
        <f t="shared" si="0"/>
        <v>0</v>
      </c>
    </row>
    <row r="38" spans="11:11" x14ac:dyDescent="0.25">
      <c r="K38" s="152">
        <f t="shared" si="0"/>
        <v>0</v>
      </c>
    </row>
    <row r="39" spans="11:11" x14ac:dyDescent="0.25">
      <c r="K39" s="152">
        <f t="shared" si="0"/>
        <v>0</v>
      </c>
    </row>
    <row r="40" spans="11:11" x14ac:dyDescent="0.25">
      <c r="K40" s="152">
        <f t="shared" si="0"/>
        <v>0</v>
      </c>
    </row>
    <row r="41" spans="11:11" x14ac:dyDescent="0.25">
      <c r="K41" s="152">
        <f t="shared" si="0"/>
        <v>0</v>
      </c>
    </row>
    <row r="42" spans="11:11" x14ac:dyDescent="0.25">
      <c r="K42" s="152">
        <f t="shared" si="0"/>
        <v>0</v>
      </c>
    </row>
    <row r="43" spans="11:11" x14ac:dyDescent="0.25">
      <c r="K43" s="152">
        <f t="shared" si="0"/>
        <v>0</v>
      </c>
    </row>
    <row r="44" spans="11:11" x14ac:dyDescent="0.25">
      <c r="K44" s="152">
        <f t="shared" si="0"/>
        <v>0</v>
      </c>
    </row>
    <row r="45" spans="11:11" x14ac:dyDescent="0.25">
      <c r="K45" s="152">
        <f t="shared" si="0"/>
        <v>0</v>
      </c>
    </row>
    <row r="46" spans="11:11" x14ac:dyDescent="0.25">
      <c r="K46" s="152">
        <f t="shared" si="0"/>
        <v>0</v>
      </c>
    </row>
    <row r="47" spans="11:11" x14ac:dyDescent="0.25">
      <c r="K47" s="152">
        <f t="shared" si="0"/>
        <v>0</v>
      </c>
    </row>
    <row r="48" spans="11:11" x14ac:dyDescent="0.25">
      <c r="K48" s="152">
        <f t="shared" si="0"/>
        <v>0</v>
      </c>
    </row>
    <row r="49" spans="11:11" x14ac:dyDescent="0.25">
      <c r="K49" s="152">
        <f t="shared" si="0"/>
        <v>0</v>
      </c>
    </row>
    <row r="50" spans="11:11" x14ac:dyDescent="0.25">
      <c r="K50" s="152">
        <f t="shared" si="0"/>
        <v>0</v>
      </c>
    </row>
    <row r="51" spans="11:11" x14ac:dyDescent="0.25">
      <c r="K51" s="152">
        <f t="shared" si="0"/>
        <v>0</v>
      </c>
    </row>
    <row r="52" spans="11:11" x14ac:dyDescent="0.25">
      <c r="K52" s="152">
        <f t="shared" si="0"/>
        <v>0</v>
      </c>
    </row>
    <row r="53" spans="11:11" x14ac:dyDescent="0.25">
      <c r="K53" s="152">
        <f t="shared" si="0"/>
        <v>0</v>
      </c>
    </row>
    <row r="54" spans="11:11" x14ac:dyDescent="0.25">
      <c r="K54" s="152">
        <f t="shared" si="0"/>
        <v>0</v>
      </c>
    </row>
    <row r="55" spans="11:11" x14ac:dyDescent="0.25">
      <c r="K55" s="152">
        <f t="shared" si="0"/>
        <v>0</v>
      </c>
    </row>
    <row r="56" spans="11:11" x14ac:dyDescent="0.25">
      <c r="K56" s="152">
        <f t="shared" si="0"/>
        <v>0</v>
      </c>
    </row>
    <row r="57" spans="11:11" x14ac:dyDescent="0.25">
      <c r="K57" s="152">
        <f t="shared" si="0"/>
        <v>0</v>
      </c>
    </row>
    <row r="58" spans="11:11" x14ac:dyDescent="0.25">
      <c r="K58" s="152">
        <f t="shared" si="0"/>
        <v>0</v>
      </c>
    </row>
    <row r="59" spans="11:11" x14ac:dyDescent="0.25">
      <c r="K59" s="152">
        <f t="shared" si="0"/>
        <v>0</v>
      </c>
    </row>
    <row r="60" spans="11:11" x14ac:dyDescent="0.25">
      <c r="K60" s="152">
        <f t="shared" si="0"/>
        <v>0</v>
      </c>
    </row>
    <row r="61" spans="11:11" x14ac:dyDescent="0.25">
      <c r="K61" s="152">
        <f t="shared" si="0"/>
        <v>0</v>
      </c>
    </row>
    <row r="62" spans="11:11" x14ac:dyDescent="0.25">
      <c r="K62" s="152">
        <f t="shared" si="0"/>
        <v>0</v>
      </c>
    </row>
    <row r="63" spans="11:11" x14ac:dyDescent="0.25">
      <c r="K63" s="152">
        <f t="shared" si="0"/>
        <v>0</v>
      </c>
    </row>
    <row r="64" spans="11:11" x14ac:dyDescent="0.25">
      <c r="K64" s="152">
        <f t="shared" si="0"/>
        <v>0</v>
      </c>
    </row>
    <row r="65" spans="11:11" x14ac:dyDescent="0.25">
      <c r="K65" s="152">
        <f t="shared" si="0"/>
        <v>0</v>
      </c>
    </row>
    <row r="66" spans="11:11" x14ac:dyDescent="0.25">
      <c r="K66" s="152">
        <f t="shared" si="0"/>
        <v>0</v>
      </c>
    </row>
    <row r="67" spans="11:11" x14ac:dyDescent="0.25">
      <c r="K67" s="152">
        <f t="shared" ref="K67:K130" si="1">(C67+D67)*2*F67</f>
        <v>0</v>
      </c>
    </row>
    <row r="68" spans="11:11" x14ac:dyDescent="0.25">
      <c r="K68" s="152">
        <f t="shared" si="1"/>
        <v>0</v>
      </c>
    </row>
    <row r="69" spans="11:11" x14ac:dyDescent="0.25">
      <c r="K69" s="152">
        <f t="shared" si="1"/>
        <v>0</v>
      </c>
    </row>
    <row r="70" spans="11:11" x14ac:dyDescent="0.25">
      <c r="K70" s="152">
        <f t="shared" si="1"/>
        <v>0</v>
      </c>
    </row>
    <row r="71" spans="11:11" x14ac:dyDescent="0.25">
      <c r="K71" s="152">
        <f t="shared" si="1"/>
        <v>0</v>
      </c>
    </row>
    <row r="72" spans="11:11" x14ac:dyDescent="0.25">
      <c r="K72" s="152">
        <f t="shared" si="1"/>
        <v>0</v>
      </c>
    </row>
    <row r="73" spans="11:11" x14ac:dyDescent="0.25">
      <c r="K73" s="152">
        <f t="shared" si="1"/>
        <v>0</v>
      </c>
    </row>
    <row r="74" spans="11:11" x14ac:dyDescent="0.25">
      <c r="K74" s="152">
        <f t="shared" si="1"/>
        <v>0</v>
      </c>
    </row>
    <row r="75" spans="11:11" x14ac:dyDescent="0.25">
      <c r="K75" s="152">
        <f t="shared" si="1"/>
        <v>0</v>
      </c>
    </row>
    <row r="76" spans="11:11" x14ac:dyDescent="0.25">
      <c r="K76" s="152">
        <f t="shared" si="1"/>
        <v>0</v>
      </c>
    </row>
    <row r="77" spans="11:11" x14ac:dyDescent="0.25">
      <c r="K77" s="152">
        <f t="shared" si="1"/>
        <v>0</v>
      </c>
    </row>
    <row r="78" spans="11:11" x14ac:dyDescent="0.25">
      <c r="K78" s="152">
        <f t="shared" si="1"/>
        <v>0</v>
      </c>
    </row>
    <row r="79" spans="11:11" x14ac:dyDescent="0.25">
      <c r="K79" s="152">
        <f t="shared" si="1"/>
        <v>0</v>
      </c>
    </row>
    <row r="80" spans="11:11" x14ac:dyDescent="0.25">
      <c r="K80" s="152">
        <f t="shared" si="1"/>
        <v>0</v>
      </c>
    </row>
    <row r="81" spans="11:11" x14ac:dyDescent="0.25">
      <c r="K81" s="152">
        <f t="shared" si="1"/>
        <v>0</v>
      </c>
    </row>
    <row r="82" spans="11:11" x14ac:dyDescent="0.25">
      <c r="K82" s="152">
        <f t="shared" si="1"/>
        <v>0</v>
      </c>
    </row>
    <row r="83" spans="11:11" x14ac:dyDescent="0.25">
      <c r="K83" s="152">
        <f t="shared" si="1"/>
        <v>0</v>
      </c>
    </row>
    <row r="84" spans="11:11" x14ac:dyDescent="0.25">
      <c r="K84" s="152">
        <f t="shared" si="1"/>
        <v>0</v>
      </c>
    </row>
    <row r="85" spans="11:11" x14ac:dyDescent="0.25">
      <c r="K85" s="152">
        <f t="shared" si="1"/>
        <v>0</v>
      </c>
    </row>
    <row r="86" spans="11:11" x14ac:dyDescent="0.25">
      <c r="K86" s="152">
        <f t="shared" si="1"/>
        <v>0</v>
      </c>
    </row>
    <row r="87" spans="11:11" x14ac:dyDescent="0.25">
      <c r="K87" s="152">
        <f t="shared" si="1"/>
        <v>0</v>
      </c>
    </row>
    <row r="88" spans="11:11" x14ac:dyDescent="0.25">
      <c r="K88" s="152">
        <f t="shared" si="1"/>
        <v>0</v>
      </c>
    </row>
    <row r="89" spans="11:11" x14ac:dyDescent="0.25">
      <c r="K89" s="152">
        <f t="shared" si="1"/>
        <v>0</v>
      </c>
    </row>
    <row r="90" spans="11:11" x14ac:dyDescent="0.25">
      <c r="K90" s="152">
        <f t="shared" si="1"/>
        <v>0</v>
      </c>
    </row>
    <row r="91" spans="11:11" x14ac:dyDescent="0.25">
      <c r="K91" s="152">
        <f t="shared" si="1"/>
        <v>0</v>
      </c>
    </row>
    <row r="92" spans="11:11" x14ac:dyDescent="0.25">
      <c r="K92" s="152">
        <f t="shared" si="1"/>
        <v>0</v>
      </c>
    </row>
    <row r="93" spans="11:11" x14ac:dyDescent="0.25">
      <c r="K93" s="152">
        <f t="shared" si="1"/>
        <v>0</v>
      </c>
    </row>
    <row r="94" spans="11:11" x14ac:dyDescent="0.25">
      <c r="K94" s="152">
        <f t="shared" si="1"/>
        <v>0</v>
      </c>
    </row>
    <row r="95" spans="11:11" x14ac:dyDescent="0.25">
      <c r="K95" s="152">
        <f t="shared" si="1"/>
        <v>0</v>
      </c>
    </row>
    <row r="96" spans="11:11" x14ac:dyDescent="0.25">
      <c r="K96" s="152">
        <f t="shared" si="1"/>
        <v>0</v>
      </c>
    </row>
    <row r="97" spans="11:11" x14ac:dyDescent="0.25">
      <c r="K97" s="152">
        <f t="shared" si="1"/>
        <v>0</v>
      </c>
    </row>
    <row r="98" spans="11:11" x14ac:dyDescent="0.25">
      <c r="K98" s="152">
        <f t="shared" si="1"/>
        <v>0</v>
      </c>
    </row>
    <row r="99" spans="11:11" x14ac:dyDescent="0.25">
      <c r="K99" s="152">
        <f t="shared" si="1"/>
        <v>0</v>
      </c>
    </row>
    <row r="100" spans="11:11" x14ac:dyDescent="0.25">
      <c r="K100" s="152">
        <f t="shared" si="1"/>
        <v>0</v>
      </c>
    </row>
    <row r="101" spans="11:11" x14ac:dyDescent="0.25">
      <c r="K101" s="152">
        <f t="shared" si="1"/>
        <v>0</v>
      </c>
    </row>
    <row r="102" spans="11:11" x14ac:dyDescent="0.25">
      <c r="K102" s="152">
        <f t="shared" si="1"/>
        <v>0</v>
      </c>
    </row>
    <row r="103" spans="11:11" x14ac:dyDescent="0.25">
      <c r="K103" s="152">
        <f t="shared" si="1"/>
        <v>0</v>
      </c>
    </row>
    <row r="104" spans="11:11" x14ac:dyDescent="0.25">
      <c r="K104" s="152">
        <f t="shared" si="1"/>
        <v>0</v>
      </c>
    </row>
    <row r="105" spans="11:11" x14ac:dyDescent="0.25">
      <c r="K105" s="152">
        <f t="shared" si="1"/>
        <v>0</v>
      </c>
    </row>
    <row r="106" spans="11:11" x14ac:dyDescent="0.25">
      <c r="K106" s="152">
        <f t="shared" si="1"/>
        <v>0</v>
      </c>
    </row>
    <row r="107" spans="11:11" x14ac:dyDescent="0.25">
      <c r="K107" s="152">
        <f t="shared" si="1"/>
        <v>0</v>
      </c>
    </row>
    <row r="108" spans="11:11" x14ac:dyDescent="0.25">
      <c r="K108" s="152">
        <f t="shared" si="1"/>
        <v>0</v>
      </c>
    </row>
    <row r="109" spans="11:11" x14ac:dyDescent="0.25">
      <c r="K109" s="152">
        <f t="shared" si="1"/>
        <v>0</v>
      </c>
    </row>
    <row r="110" spans="11:11" x14ac:dyDescent="0.25">
      <c r="K110" s="152">
        <f t="shared" si="1"/>
        <v>0</v>
      </c>
    </row>
    <row r="111" spans="11:11" x14ac:dyDescent="0.25">
      <c r="K111" s="152">
        <f t="shared" si="1"/>
        <v>0</v>
      </c>
    </row>
    <row r="112" spans="11:11" x14ac:dyDescent="0.25">
      <c r="K112" s="152">
        <f t="shared" si="1"/>
        <v>0</v>
      </c>
    </row>
    <row r="113" spans="11:11" x14ac:dyDescent="0.25">
      <c r="K113" s="152">
        <f t="shared" si="1"/>
        <v>0</v>
      </c>
    </row>
    <row r="114" spans="11:11" x14ac:dyDescent="0.25">
      <c r="K114" s="152">
        <f t="shared" si="1"/>
        <v>0</v>
      </c>
    </row>
    <row r="115" spans="11:11" x14ac:dyDescent="0.25">
      <c r="K115" s="152">
        <f t="shared" si="1"/>
        <v>0</v>
      </c>
    </row>
    <row r="116" spans="11:11" x14ac:dyDescent="0.25">
      <c r="K116" s="152">
        <f t="shared" si="1"/>
        <v>0</v>
      </c>
    </row>
    <row r="117" spans="11:11" x14ac:dyDescent="0.25">
      <c r="K117" s="152">
        <f t="shared" si="1"/>
        <v>0</v>
      </c>
    </row>
    <row r="118" spans="11:11" x14ac:dyDescent="0.25">
      <c r="K118" s="152">
        <f t="shared" si="1"/>
        <v>0</v>
      </c>
    </row>
    <row r="119" spans="11:11" x14ac:dyDescent="0.25">
      <c r="K119" s="152">
        <f t="shared" si="1"/>
        <v>0</v>
      </c>
    </row>
    <row r="120" spans="11:11" x14ac:dyDescent="0.25">
      <c r="K120" s="152">
        <f t="shared" si="1"/>
        <v>0</v>
      </c>
    </row>
    <row r="121" spans="11:11" x14ac:dyDescent="0.25">
      <c r="K121" s="152">
        <f t="shared" si="1"/>
        <v>0</v>
      </c>
    </row>
    <row r="122" spans="11:11" x14ac:dyDescent="0.25">
      <c r="K122" s="152">
        <f t="shared" si="1"/>
        <v>0</v>
      </c>
    </row>
    <row r="123" spans="11:11" x14ac:dyDescent="0.25">
      <c r="K123" s="152">
        <f t="shared" si="1"/>
        <v>0</v>
      </c>
    </row>
    <row r="124" spans="11:11" x14ac:dyDescent="0.25">
      <c r="K124" s="152">
        <f t="shared" si="1"/>
        <v>0</v>
      </c>
    </row>
    <row r="125" spans="11:11" x14ac:dyDescent="0.25">
      <c r="K125" s="152">
        <f t="shared" si="1"/>
        <v>0</v>
      </c>
    </row>
    <row r="126" spans="11:11" x14ac:dyDescent="0.25">
      <c r="K126" s="152">
        <f t="shared" si="1"/>
        <v>0</v>
      </c>
    </row>
    <row r="127" spans="11:11" x14ac:dyDescent="0.25">
      <c r="K127" s="152">
        <f t="shared" si="1"/>
        <v>0</v>
      </c>
    </row>
    <row r="128" spans="11:11" x14ac:dyDescent="0.25">
      <c r="K128" s="152">
        <f t="shared" si="1"/>
        <v>0</v>
      </c>
    </row>
    <row r="129" spans="11:11" x14ac:dyDescent="0.25">
      <c r="K129" s="152">
        <f t="shared" si="1"/>
        <v>0</v>
      </c>
    </row>
    <row r="130" spans="11:11" x14ac:dyDescent="0.25">
      <c r="K130" s="152">
        <f t="shared" si="1"/>
        <v>0</v>
      </c>
    </row>
    <row r="131" spans="11:11" x14ac:dyDescent="0.25">
      <c r="K131" s="152">
        <f t="shared" ref="K131:K194" si="2">(C131+D131)*2*F131</f>
        <v>0</v>
      </c>
    </row>
    <row r="132" spans="11:11" x14ac:dyDescent="0.25">
      <c r="K132" s="152">
        <f t="shared" si="2"/>
        <v>0</v>
      </c>
    </row>
    <row r="133" spans="11:11" x14ac:dyDescent="0.25">
      <c r="K133" s="152">
        <f t="shared" si="2"/>
        <v>0</v>
      </c>
    </row>
    <row r="134" spans="11:11" x14ac:dyDescent="0.25">
      <c r="K134" s="152">
        <f t="shared" si="2"/>
        <v>0</v>
      </c>
    </row>
    <row r="135" spans="11:11" x14ac:dyDescent="0.25">
      <c r="K135" s="152">
        <f t="shared" si="2"/>
        <v>0</v>
      </c>
    </row>
    <row r="136" spans="11:11" x14ac:dyDescent="0.25">
      <c r="K136" s="152">
        <f t="shared" si="2"/>
        <v>0</v>
      </c>
    </row>
    <row r="137" spans="11:11" x14ac:dyDescent="0.25">
      <c r="K137" s="152">
        <f t="shared" si="2"/>
        <v>0</v>
      </c>
    </row>
    <row r="138" spans="11:11" x14ac:dyDescent="0.25">
      <c r="K138" s="152">
        <f t="shared" si="2"/>
        <v>0</v>
      </c>
    </row>
    <row r="139" spans="11:11" x14ac:dyDescent="0.25">
      <c r="K139" s="152">
        <f t="shared" si="2"/>
        <v>0</v>
      </c>
    </row>
    <row r="140" spans="11:11" x14ac:dyDescent="0.25">
      <c r="K140" s="152">
        <f t="shared" si="2"/>
        <v>0</v>
      </c>
    </row>
    <row r="141" spans="11:11" x14ac:dyDescent="0.25">
      <c r="K141" s="152">
        <f t="shared" si="2"/>
        <v>0</v>
      </c>
    </row>
    <row r="142" spans="11:11" x14ac:dyDescent="0.25">
      <c r="K142" s="152">
        <f t="shared" si="2"/>
        <v>0</v>
      </c>
    </row>
    <row r="143" spans="11:11" x14ac:dyDescent="0.25">
      <c r="K143" s="152">
        <f t="shared" si="2"/>
        <v>0</v>
      </c>
    </row>
    <row r="144" spans="11:11" x14ac:dyDescent="0.25">
      <c r="K144" s="152">
        <f t="shared" si="2"/>
        <v>0</v>
      </c>
    </row>
    <row r="145" spans="11:11" x14ac:dyDescent="0.25">
      <c r="K145" s="152">
        <f t="shared" si="2"/>
        <v>0</v>
      </c>
    </row>
    <row r="146" spans="11:11" x14ac:dyDescent="0.25">
      <c r="K146" s="152">
        <f t="shared" si="2"/>
        <v>0</v>
      </c>
    </row>
    <row r="147" spans="11:11" x14ac:dyDescent="0.25">
      <c r="K147" s="152">
        <f t="shared" si="2"/>
        <v>0</v>
      </c>
    </row>
    <row r="148" spans="11:11" x14ac:dyDescent="0.25">
      <c r="K148" s="152">
        <f t="shared" si="2"/>
        <v>0</v>
      </c>
    </row>
    <row r="149" spans="11:11" x14ac:dyDescent="0.25">
      <c r="K149" s="152">
        <f t="shared" si="2"/>
        <v>0</v>
      </c>
    </row>
    <row r="150" spans="11:11" x14ac:dyDescent="0.25">
      <c r="K150" s="152">
        <f t="shared" si="2"/>
        <v>0</v>
      </c>
    </row>
    <row r="151" spans="11:11" x14ac:dyDescent="0.25">
      <c r="K151" s="152">
        <f t="shared" si="2"/>
        <v>0</v>
      </c>
    </row>
    <row r="152" spans="11:11" x14ac:dyDescent="0.25">
      <c r="K152" s="152">
        <f t="shared" si="2"/>
        <v>0</v>
      </c>
    </row>
    <row r="153" spans="11:11" x14ac:dyDescent="0.25">
      <c r="K153" s="152">
        <f t="shared" si="2"/>
        <v>0</v>
      </c>
    </row>
    <row r="154" spans="11:11" x14ac:dyDescent="0.25">
      <c r="K154" s="152">
        <f t="shared" si="2"/>
        <v>0</v>
      </c>
    </row>
    <row r="155" spans="11:11" x14ac:dyDescent="0.25">
      <c r="K155" s="152">
        <f t="shared" si="2"/>
        <v>0</v>
      </c>
    </row>
    <row r="156" spans="11:11" x14ac:dyDescent="0.25">
      <c r="K156" s="152">
        <f t="shared" si="2"/>
        <v>0</v>
      </c>
    </row>
    <row r="157" spans="11:11" x14ac:dyDescent="0.25">
      <c r="K157" s="152">
        <f t="shared" si="2"/>
        <v>0</v>
      </c>
    </row>
    <row r="158" spans="11:11" x14ac:dyDescent="0.25">
      <c r="K158" s="152">
        <f t="shared" si="2"/>
        <v>0</v>
      </c>
    </row>
    <row r="159" spans="11:11" x14ac:dyDescent="0.25">
      <c r="K159" s="152">
        <f t="shared" si="2"/>
        <v>0</v>
      </c>
    </row>
    <row r="160" spans="11:11" x14ac:dyDescent="0.25">
      <c r="K160" s="152">
        <f t="shared" si="2"/>
        <v>0</v>
      </c>
    </row>
    <row r="161" spans="11:11" x14ac:dyDescent="0.25">
      <c r="K161" s="152">
        <f t="shared" si="2"/>
        <v>0</v>
      </c>
    </row>
    <row r="162" spans="11:11" x14ac:dyDescent="0.25">
      <c r="K162" s="152">
        <f t="shared" si="2"/>
        <v>0</v>
      </c>
    </row>
    <row r="163" spans="11:11" x14ac:dyDescent="0.25">
      <c r="K163" s="152">
        <f t="shared" si="2"/>
        <v>0</v>
      </c>
    </row>
    <row r="164" spans="11:11" x14ac:dyDescent="0.25">
      <c r="K164" s="152">
        <f t="shared" si="2"/>
        <v>0</v>
      </c>
    </row>
    <row r="165" spans="11:11" x14ac:dyDescent="0.25">
      <c r="K165" s="152">
        <f t="shared" si="2"/>
        <v>0</v>
      </c>
    </row>
    <row r="166" spans="11:11" x14ac:dyDescent="0.25">
      <c r="K166" s="152">
        <f t="shared" si="2"/>
        <v>0</v>
      </c>
    </row>
    <row r="167" spans="11:11" x14ac:dyDescent="0.25">
      <c r="K167" s="152">
        <f t="shared" si="2"/>
        <v>0</v>
      </c>
    </row>
    <row r="168" spans="11:11" x14ac:dyDescent="0.25">
      <c r="K168" s="152">
        <f t="shared" si="2"/>
        <v>0</v>
      </c>
    </row>
    <row r="169" spans="11:11" x14ac:dyDescent="0.25">
      <c r="K169" s="152">
        <f t="shared" si="2"/>
        <v>0</v>
      </c>
    </row>
    <row r="170" spans="11:11" x14ac:dyDescent="0.25">
      <c r="K170" s="152">
        <f t="shared" si="2"/>
        <v>0</v>
      </c>
    </row>
    <row r="171" spans="11:11" x14ac:dyDescent="0.25">
      <c r="K171" s="152">
        <f t="shared" si="2"/>
        <v>0</v>
      </c>
    </row>
    <row r="172" spans="11:11" x14ac:dyDescent="0.25">
      <c r="K172" s="152">
        <f t="shared" si="2"/>
        <v>0</v>
      </c>
    </row>
    <row r="173" spans="11:11" x14ac:dyDescent="0.25">
      <c r="K173" s="152">
        <f t="shared" si="2"/>
        <v>0</v>
      </c>
    </row>
    <row r="174" spans="11:11" x14ac:dyDescent="0.25">
      <c r="K174" s="152">
        <f t="shared" si="2"/>
        <v>0</v>
      </c>
    </row>
    <row r="175" spans="11:11" x14ac:dyDescent="0.25">
      <c r="K175" s="152">
        <f t="shared" si="2"/>
        <v>0</v>
      </c>
    </row>
    <row r="176" spans="11:11" x14ac:dyDescent="0.25">
      <c r="K176" s="152">
        <f t="shared" si="2"/>
        <v>0</v>
      </c>
    </row>
    <row r="177" spans="11:11" x14ac:dyDescent="0.25">
      <c r="K177" s="152">
        <f t="shared" si="2"/>
        <v>0</v>
      </c>
    </row>
    <row r="178" spans="11:11" x14ac:dyDescent="0.25">
      <c r="K178" s="152">
        <f t="shared" si="2"/>
        <v>0</v>
      </c>
    </row>
    <row r="179" spans="11:11" x14ac:dyDescent="0.25">
      <c r="K179" s="152">
        <f t="shared" si="2"/>
        <v>0</v>
      </c>
    </row>
    <row r="180" spans="11:11" x14ac:dyDescent="0.25">
      <c r="K180" s="152">
        <f t="shared" si="2"/>
        <v>0</v>
      </c>
    </row>
    <row r="181" spans="11:11" x14ac:dyDescent="0.25">
      <c r="K181" s="152">
        <f t="shared" si="2"/>
        <v>0</v>
      </c>
    </row>
    <row r="182" spans="11:11" x14ac:dyDescent="0.25">
      <c r="K182" s="152">
        <f t="shared" si="2"/>
        <v>0</v>
      </c>
    </row>
    <row r="183" spans="11:11" x14ac:dyDescent="0.25">
      <c r="K183" s="152">
        <f t="shared" si="2"/>
        <v>0</v>
      </c>
    </row>
    <row r="184" spans="11:11" x14ac:dyDescent="0.25">
      <c r="K184" s="152">
        <f t="shared" si="2"/>
        <v>0</v>
      </c>
    </row>
    <row r="185" spans="11:11" x14ac:dyDescent="0.25">
      <c r="K185" s="152">
        <f t="shared" si="2"/>
        <v>0</v>
      </c>
    </row>
    <row r="186" spans="11:11" x14ac:dyDescent="0.25">
      <c r="K186" s="152">
        <f t="shared" si="2"/>
        <v>0</v>
      </c>
    </row>
    <row r="187" spans="11:11" x14ac:dyDescent="0.25">
      <c r="K187" s="152">
        <f t="shared" si="2"/>
        <v>0</v>
      </c>
    </row>
    <row r="188" spans="11:11" x14ac:dyDescent="0.25">
      <c r="K188" s="152">
        <f t="shared" si="2"/>
        <v>0</v>
      </c>
    </row>
    <row r="189" spans="11:11" x14ac:dyDescent="0.25">
      <c r="K189" s="152">
        <f t="shared" si="2"/>
        <v>0</v>
      </c>
    </row>
    <row r="190" spans="11:11" x14ac:dyDescent="0.25">
      <c r="K190" s="152">
        <f t="shared" si="2"/>
        <v>0</v>
      </c>
    </row>
    <row r="191" spans="11:11" x14ac:dyDescent="0.25">
      <c r="K191" s="152">
        <f t="shared" si="2"/>
        <v>0</v>
      </c>
    </row>
    <row r="192" spans="11:11" x14ac:dyDescent="0.25">
      <c r="K192" s="152">
        <f t="shared" si="2"/>
        <v>0</v>
      </c>
    </row>
    <row r="193" spans="11:11" x14ac:dyDescent="0.25">
      <c r="K193" s="152">
        <f t="shared" si="2"/>
        <v>0</v>
      </c>
    </row>
    <row r="194" spans="11:11" x14ac:dyDescent="0.25">
      <c r="K194" s="152">
        <f t="shared" si="2"/>
        <v>0</v>
      </c>
    </row>
    <row r="195" spans="11:11" x14ac:dyDescent="0.25">
      <c r="K195" s="152">
        <f t="shared" ref="K195:K258" si="3">(C195+D195)*2*F195</f>
        <v>0</v>
      </c>
    </row>
    <row r="196" spans="11:11" x14ac:dyDescent="0.25">
      <c r="K196" s="152">
        <f t="shared" si="3"/>
        <v>0</v>
      </c>
    </row>
    <row r="197" spans="11:11" x14ac:dyDescent="0.25">
      <c r="K197" s="152">
        <f t="shared" si="3"/>
        <v>0</v>
      </c>
    </row>
    <row r="198" spans="11:11" x14ac:dyDescent="0.25">
      <c r="K198" s="152">
        <f t="shared" si="3"/>
        <v>0</v>
      </c>
    </row>
    <row r="199" spans="11:11" x14ac:dyDescent="0.25">
      <c r="K199" s="152">
        <f t="shared" si="3"/>
        <v>0</v>
      </c>
    </row>
    <row r="200" spans="11:11" x14ac:dyDescent="0.25">
      <c r="K200" s="152">
        <f t="shared" si="3"/>
        <v>0</v>
      </c>
    </row>
    <row r="201" spans="11:11" x14ac:dyDescent="0.25">
      <c r="K201" s="152">
        <f t="shared" si="3"/>
        <v>0</v>
      </c>
    </row>
    <row r="202" spans="11:11" x14ac:dyDescent="0.25">
      <c r="K202" s="152">
        <f t="shared" si="3"/>
        <v>0</v>
      </c>
    </row>
    <row r="203" spans="11:11" x14ac:dyDescent="0.25">
      <c r="K203" s="152">
        <f t="shared" si="3"/>
        <v>0</v>
      </c>
    </row>
    <row r="204" spans="11:11" x14ac:dyDescent="0.25">
      <c r="K204" s="152">
        <f t="shared" si="3"/>
        <v>0</v>
      </c>
    </row>
    <row r="205" spans="11:11" x14ac:dyDescent="0.25">
      <c r="K205" s="152">
        <f t="shared" si="3"/>
        <v>0</v>
      </c>
    </row>
    <row r="206" spans="11:11" x14ac:dyDescent="0.25">
      <c r="K206" s="152">
        <f t="shared" si="3"/>
        <v>0</v>
      </c>
    </row>
    <row r="207" spans="11:11" x14ac:dyDescent="0.25">
      <c r="K207" s="152">
        <f t="shared" si="3"/>
        <v>0</v>
      </c>
    </row>
    <row r="208" spans="11:11" x14ac:dyDescent="0.25">
      <c r="K208" s="152">
        <f t="shared" si="3"/>
        <v>0</v>
      </c>
    </row>
    <row r="209" spans="11:11" x14ac:dyDescent="0.25">
      <c r="K209" s="152">
        <f t="shared" si="3"/>
        <v>0</v>
      </c>
    </row>
    <row r="210" spans="11:11" x14ac:dyDescent="0.25">
      <c r="K210" s="152">
        <f t="shared" si="3"/>
        <v>0</v>
      </c>
    </row>
    <row r="211" spans="11:11" x14ac:dyDescent="0.25">
      <c r="K211" s="152">
        <f t="shared" si="3"/>
        <v>0</v>
      </c>
    </row>
    <row r="212" spans="11:11" x14ac:dyDescent="0.25">
      <c r="K212" s="152">
        <f t="shared" si="3"/>
        <v>0</v>
      </c>
    </row>
    <row r="213" spans="11:11" x14ac:dyDescent="0.25">
      <c r="K213" s="152">
        <f t="shared" si="3"/>
        <v>0</v>
      </c>
    </row>
    <row r="214" spans="11:11" x14ac:dyDescent="0.25">
      <c r="K214" s="152">
        <f t="shared" si="3"/>
        <v>0</v>
      </c>
    </row>
    <row r="215" spans="11:11" x14ac:dyDescent="0.25">
      <c r="K215" s="152">
        <f t="shared" si="3"/>
        <v>0</v>
      </c>
    </row>
    <row r="216" spans="11:11" x14ac:dyDescent="0.25">
      <c r="K216" s="152">
        <f t="shared" si="3"/>
        <v>0</v>
      </c>
    </row>
    <row r="217" spans="11:11" x14ac:dyDescent="0.25">
      <c r="K217" s="152">
        <f t="shared" si="3"/>
        <v>0</v>
      </c>
    </row>
    <row r="218" spans="11:11" x14ac:dyDescent="0.25">
      <c r="K218" s="152">
        <f t="shared" si="3"/>
        <v>0</v>
      </c>
    </row>
    <row r="219" spans="11:11" x14ac:dyDescent="0.25">
      <c r="K219" s="152">
        <f t="shared" si="3"/>
        <v>0</v>
      </c>
    </row>
    <row r="220" spans="11:11" x14ac:dyDescent="0.25">
      <c r="K220" s="152">
        <f t="shared" si="3"/>
        <v>0</v>
      </c>
    </row>
    <row r="221" spans="11:11" x14ac:dyDescent="0.25">
      <c r="K221" s="152">
        <f t="shared" si="3"/>
        <v>0</v>
      </c>
    </row>
    <row r="222" spans="11:11" x14ac:dyDescent="0.25">
      <c r="K222" s="152">
        <f t="shared" si="3"/>
        <v>0</v>
      </c>
    </row>
    <row r="223" spans="11:11" x14ac:dyDescent="0.25">
      <c r="K223" s="152">
        <f t="shared" si="3"/>
        <v>0</v>
      </c>
    </row>
    <row r="224" spans="11:11" x14ac:dyDescent="0.25">
      <c r="K224" s="152">
        <f t="shared" si="3"/>
        <v>0</v>
      </c>
    </row>
    <row r="225" spans="11:11" x14ac:dyDescent="0.25">
      <c r="K225" s="152">
        <f t="shared" si="3"/>
        <v>0</v>
      </c>
    </row>
    <row r="226" spans="11:11" x14ac:dyDescent="0.25">
      <c r="K226" s="152">
        <f t="shared" si="3"/>
        <v>0</v>
      </c>
    </row>
    <row r="227" spans="11:11" x14ac:dyDescent="0.25">
      <c r="K227" s="152">
        <f t="shared" si="3"/>
        <v>0</v>
      </c>
    </row>
    <row r="228" spans="11:11" x14ac:dyDescent="0.25">
      <c r="K228" s="152">
        <f t="shared" si="3"/>
        <v>0</v>
      </c>
    </row>
    <row r="229" spans="11:11" x14ac:dyDescent="0.25">
      <c r="K229" s="152">
        <f t="shared" si="3"/>
        <v>0</v>
      </c>
    </row>
    <row r="230" spans="11:11" x14ac:dyDescent="0.25">
      <c r="K230" s="152">
        <f t="shared" si="3"/>
        <v>0</v>
      </c>
    </row>
    <row r="231" spans="11:11" x14ac:dyDescent="0.25">
      <c r="K231" s="152">
        <f t="shared" si="3"/>
        <v>0</v>
      </c>
    </row>
    <row r="232" spans="11:11" x14ac:dyDescent="0.25">
      <c r="K232" s="152">
        <f t="shared" si="3"/>
        <v>0</v>
      </c>
    </row>
    <row r="233" spans="11:11" x14ac:dyDescent="0.25">
      <c r="K233" s="152">
        <f t="shared" si="3"/>
        <v>0</v>
      </c>
    </row>
    <row r="234" spans="11:11" x14ac:dyDescent="0.25">
      <c r="K234" s="152">
        <f t="shared" si="3"/>
        <v>0</v>
      </c>
    </row>
    <row r="235" spans="11:11" x14ac:dyDescent="0.25">
      <c r="K235" s="152">
        <f t="shared" si="3"/>
        <v>0</v>
      </c>
    </row>
    <row r="236" spans="11:11" x14ac:dyDescent="0.25">
      <c r="K236" s="152">
        <f t="shared" si="3"/>
        <v>0</v>
      </c>
    </row>
    <row r="237" spans="11:11" x14ac:dyDescent="0.25">
      <c r="K237" s="152">
        <f t="shared" si="3"/>
        <v>0</v>
      </c>
    </row>
    <row r="238" spans="11:11" x14ac:dyDescent="0.25">
      <c r="K238" s="152">
        <f t="shared" si="3"/>
        <v>0</v>
      </c>
    </row>
    <row r="239" spans="11:11" x14ac:dyDescent="0.25">
      <c r="K239" s="152">
        <f t="shared" si="3"/>
        <v>0</v>
      </c>
    </row>
    <row r="240" spans="11:11" x14ac:dyDescent="0.25">
      <c r="K240" s="152">
        <f t="shared" si="3"/>
        <v>0</v>
      </c>
    </row>
    <row r="241" spans="11:11" x14ac:dyDescent="0.25">
      <c r="K241" s="152">
        <f t="shared" si="3"/>
        <v>0</v>
      </c>
    </row>
    <row r="242" spans="11:11" x14ac:dyDescent="0.25">
      <c r="K242" s="152">
        <f t="shared" si="3"/>
        <v>0</v>
      </c>
    </row>
    <row r="243" spans="11:11" x14ac:dyDescent="0.25">
      <c r="K243" s="152">
        <f t="shared" si="3"/>
        <v>0</v>
      </c>
    </row>
    <row r="244" spans="11:11" x14ac:dyDescent="0.25">
      <c r="K244" s="152">
        <f t="shared" si="3"/>
        <v>0</v>
      </c>
    </row>
    <row r="245" spans="11:11" x14ac:dyDescent="0.25">
      <c r="K245" s="152">
        <f t="shared" si="3"/>
        <v>0</v>
      </c>
    </row>
    <row r="246" spans="11:11" x14ac:dyDescent="0.25">
      <c r="K246" s="152">
        <f t="shared" si="3"/>
        <v>0</v>
      </c>
    </row>
    <row r="247" spans="11:11" x14ac:dyDescent="0.25">
      <c r="K247" s="152">
        <f t="shared" si="3"/>
        <v>0</v>
      </c>
    </row>
    <row r="248" spans="11:11" x14ac:dyDescent="0.25">
      <c r="K248" s="152">
        <f t="shared" si="3"/>
        <v>0</v>
      </c>
    </row>
    <row r="249" spans="11:11" x14ac:dyDescent="0.25">
      <c r="K249" s="152">
        <f t="shared" si="3"/>
        <v>0</v>
      </c>
    </row>
    <row r="250" spans="11:11" x14ac:dyDescent="0.25">
      <c r="K250" s="152">
        <f t="shared" si="3"/>
        <v>0</v>
      </c>
    </row>
    <row r="251" spans="11:11" x14ac:dyDescent="0.25">
      <c r="K251" s="152">
        <f t="shared" si="3"/>
        <v>0</v>
      </c>
    </row>
    <row r="252" spans="11:11" x14ac:dyDescent="0.25">
      <c r="K252" s="152">
        <f t="shared" si="3"/>
        <v>0</v>
      </c>
    </row>
    <row r="253" spans="11:11" x14ac:dyDescent="0.25">
      <c r="K253" s="152">
        <f t="shared" si="3"/>
        <v>0</v>
      </c>
    </row>
    <row r="254" spans="11:11" x14ac:dyDescent="0.25">
      <c r="K254" s="152">
        <f t="shared" si="3"/>
        <v>0</v>
      </c>
    </row>
    <row r="255" spans="11:11" x14ac:dyDescent="0.25">
      <c r="K255" s="152">
        <f t="shared" si="3"/>
        <v>0</v>
      </c>
    </row>
    <row r="256" spans="11:11" x14ac:dyDescent="0.25">
      <c r="K256" s="152">
        <f t="shared" si="3"/>
        <v>0</v>
      </c>
    </row>
    <row r="257" spans="11:11" x14ac:dyDescent="0.25">
      <c r="K257" s="152">
        <f t="shared" si="3"/>
        <v>0</v>
      </c>
    </row>
    <row r="258" spans="11:11" x14ac:dyDescent="0.25">
      <c r="K258" s="152">
        <f t="shared" si="3"/>
        <v>0</v>
      </c>
    </row>
    <row r="259" spans="11:11" x14ac:dyDescent="0.25">
      <c r="K259" s="152">
        <f t="shared" ref="K259:K322" si="4">(C259+D259)*2*F259</f>
        <v>0</v>
      </c>
    </row>
    <row r="260" spans="11:11" x14ac:dyDescent="0.25">
      <c r="K260" s="152">
        <f t="shared" si="4"/>
        <v>0</v>
      </c>
    </row>
    <row r="261" spans="11:11" x14ac:dyDescent="0.25">
      <c r="K261" s="152">
        <f t="shared" si="4"/>
        <v>0</v>
      </c>
    </row>
    <row r="262" spans="11:11" x14ac:dyDescent="0.25">
      <c r="K262" s="152">
        <f t="shared" si="4"/>
        <v>0</v>
      </c>
    </row>
    <row r="263" spans="11:11" x14ac:dyDescent="0.25">
      <c r="K263" s="152">
        <f t="shared" si="4"/>
        <v>0</v>
      </c>
    </row>
    <row r="264" spans="11:11" x14ac:dyDescent="0.25">
      <c r="K264" s="152">
        <f t="shared" si="4"/>
        <v>0</v>
      </c>
    </row>
    <row r="265" spans="11:11" x14ac:dyDescent="0.25">
      <c r="K265" s="152">
        <f t="shared" si="4"/>
        <v>0</v>
      </c>
    </row>
    <row r="266" spans="11:11" x14ac:dyDescent="0.25">
      <c r="K266" s="152">
        <f t="shared" si="4"/>
        <v>0</v>
      </c>
    </row>
    <row r="267" spans="11:11" x14ac:dyDescent="0.25">
      <c r="K267" s="152">
        <f t="shared" si="4"/>
        <v>0</v>
      </c>
    </row>
    <row r="268" spans="11:11" x14ac:dyDescent="0.25">
      <c r="K268" s="152">
        <f t="shared" si="4"/>
        <v>0</v>
      </c>
    </row>
    <row r="269" spans="11:11" x14ac:dyDescent="0.25">
      <c r="K269" s="152">
        <f t="shared" si="4"/>
        <v>0</v>
      </c>
    </row>
    <row r="270" spans="11:11" x14ac:dyDescent="0.25">
      <c r="K270" s="152">
        <f t="shared" si="4"/>
        <v>0</v>
      </c>
    </row>
    <row r="271" spans="11:11" x14ac:dyDescent="0.25">
      <c r="K271" s="152">
        <f t="shared" si="4"/>
        <v>0</v>
      </c>
    </row>
    <row r="272" spans="11:11" x14ac:dyDescent="0.25">
      <c r="K272" s="152">
        <f t="shared" si="4"/>
        <v>0</v>
      </c>
    </row>
    <row r="273" spans="11:11" x14ac:dyDescent="0.25">
      <c r="K273" s="152">
        <f t="shared" si="4"/>
        <v>0</v>
      </c>
    </row>
    <row r="274" spans="11:11" x14ac:dyDescent="0.25">
      <c r="K274" s="152">
        <f t="shared" si="4"/>
        <v>0</v>
      </c>
    </row>
    <row r="275" spans="11:11" x14ac:dyDescent="0.25">
      <c r="K275" s="152">
        <f t="shared" si="4"/>
        <v>0</v>
      </c>
    </row>
    <row r="276" spans="11:11" x14ac:dyDescent="0.25">
      <c r="K276" s="152">
        <f t="shared" si="4"/>
        <v>0</v>
      </c>
    </row>
    <row r="277" spans="11:11" x14ac:dyDescent="0.25">
      <c r="K277" s="152">
        <f t="shared" si="4"/>
        <v>0</v>
      </c>
    </row>
    <row r="278" spans="11:11" x14ac:dyDescent="0.25">
      <c r="K278" s="152">
        <f t="shared" si="4"/>
        <v>0</v>
      </c>
    </row>
    <row r="279" spans="11:11" x14ac:dyDescent="0.25">
      <c r="K279" s="152">
        <f t="shared" si="4"/>
        <v>0</v>
      </c>
    </row>
    <row r="280" spans="11:11" x14ac:dyDescent="0.25">
      <c r="K280" s="152">
        <f t="shared" si="4"/>
        <v>0</v>
      </c>
    </row>
    <row r="281" spans="11:11" x14ac:dyDescent="0.25">
      <c r="K281" s="152">
        <f t="shared" si="4"/>
        <v>0</v>
      </c>
    </row>
    <row r="282" spans="11:11" x14ac:dyDescent="0.25">
      <c r="K282" s="152">
        <f t="shared" si="4"/>
        <v>0</v>
      </c>
    </row>
    <row r="283" spans="11:11" x14ac:dyDescent="0.25">
      <c r="K283" s="152">
        <f t="shared" si="4"/>
        <v>0</v>
      </c>
    </row>
    <row r="284" spans="11:11" x14ac:dyDescent="0.25">
      <c r="K284" s="152">
        <f t="shared" si="4"/>
        <v>0</v>
      </c>
    </row>
    <row r="285" spans="11:11" x14ac:dyDescent="0.25">
      <c r="K285" s="152">
        <f t="shared" si="4"/>
        <v>0</v>
      </c>
    </row>
    <row r="286" spans="11:11" x14ac:dyDescent="0.25">
      <c r="K286" s="152">
        <f t="shared" si="4"/>
        <v>0</v>
      </c>
    </row>
    <row r="287" spans="11:11" x14ac:dyDescent="0.25">
      <c r="K287" s="152">
        <f t="shared" si="4"/>
        <v>0</v>
      </c>
    </row>
    <row r="288" spans="11:11" x14ac:dyDescent="0.25">
      <c r="K288" s="152">
        <f t="shared" si="4"/>
        <v>0</v>
      </c>
    </row>
    <row r="289" spans="11:11" x14ac:dyDescent="0.25">
      <c r="K289" s="152">
        <f t="shared" si="4"/>
        <v>0</v>
      </c>
    </row>
    <row r="290" spans="11:11" x14ac:dyDescent="0.25">
      <c r="K290" s="152">
        <f t="shared" si="4"/>
        <v>0</v>
      </c>
    </row>
    <row r="291" spans="11:11" x14ac:dyDescent="0.25">
      <c r="K291" s="152">
        <f t="shared" si="4"/>
        <v>0</v>
      </c>
    </row>
    <row r="292" spans="11:11" x14ac:dyDescent="0.25">
      <c r="K292" s="152">
        <f t="shared" si="4"/>
        <v>0</v>
      </c>
    </row>
    <row r="293" spans="11:11" x14ac:dyDescent="0.25">
      <c r="K293" s="152">
        <f t="shared" si="4"/>
        <v>0</v>
      </c>
    </row>
    <row r="294" spans="11:11" x14ac:dyDescent="0.25">
      <c r="K294" s="152">
        <f t="shared" si="4"/>
        <v>0</v>
      </c>
    </row>
    <row r="295" spans="11:11" x14ac:dyDescent="0.25">
      <c r="K295" s="152">
        <f t="shared" si="4"/>
        <v>0</v>
      </c>
    </row>
    <row r="296" spans="11:11" x14ac:dyDescent="0.25">
      <c r="K296" s="152">
        <f t="shared" si="4"/>
        <v>0</v>
      </c>
    </row>
    <row r="297" spans="11:11" x14ac:dyDescent="0.25">
      <c r="K297" s="152">
        <f t="shared" si="4"/>
        <v>0</v>
      </c>
    </row>
    <row r="298" spans="11:11" x14ac:dyDescent="0.25">
      <c r="K298" s="152">
        <f t="shared" si="4"/>
        <v>0</v>
      </c>
    </row>
    <row r="299" spans="11:11" x14ac:dyDescent="0.25">
      <c r="K299" s="152">
        <f t="shared" si="4"/>
        <v>0</v>
      </c>
    </row>
    <row r="300" spans="11:11" x14ac:dyDescent="0.25">
      <c r="K300" s="152">
        <f t="shared" si="4"/>
        <v>0</v>
      </c>
    </row>
    <row r="301" spans="11:11" x14ac:dyDescent="0.25">
      <c r="K301" s="152">
        <f t="shared" si="4"/>
        <v>0</v>
      </c>
    </row>
    <row r="302" spans="11:11" x14ac:dyDescent="0.25">
      <c r="K302" s="152">
        <f t="shared" si="4"/>
        <v>0</v>
      </c>
    </row>
    <row r="303" spans="11:11" x14ac:dyDescent="0.25">
      <c r="K303" s="152">
        <f t="shared" si="4"/>
        <v>0</v>
      </c>
    </row>
    <row r="304" spans="11:11" x14ac:dyDescent="0.25">
      <c r="K304" s="152">
        <f t="shared" si="4"/>
        <v>0</v>
      </c>
    </row>
    <row r="305" spans="11:11" x14ac:dyDescent="0.25">
      <c r="K305" s="152">
        <f t="shared" si="4"/>
        <v>0</v>
      </c>
    </row>
    <row r="306" spans="11:11" x14ac:dyDescent="0.25">
      <c r="K306" s="152">
        <f t="shared" si="4"/>
        <v>0</v>
      </c>
    </row>
    <row r="307" spans="11:11" x14ac:dyDescent="0.25">
      <c r="K307" s="152">
        <f t="shared" si="4"/>
        <v>0</v>
      </c>
    </row>
    <row r="308" spans="11:11" x14ac:dyDescent="0.25">
      <c r="K308" s="152">
        <f t="shared" si="4"/>
        <v>0</v>
      </c>
    </row>
    <row r="309" spans="11:11" x14ac:dyDescent="0.25">
      <c r="K309" s="152">
        <f t="shared" si="4"/>
        <v>0</v>
      </c>
    </row>
    <row r="310" spans="11:11" x14ac:dyDescent="0.25">
      <c r="K310" s="152">
        <f t="shared" si="4"/>
        <v>0</v>
      </c>
    </row>
    <row r="311" spans="11:11" x14ac:dyDescent="0.25">
      <c r="K311" s="152">
        <f t="shared" si="4"/>
        <v>0</v>
      </c>
    </row>
    <row r="312" spans="11:11" x14ac:dyDescent="0.25">
      <c r="K312" s="152">
        <f t="shared" si="4"/>
        <v>0</v>
      </c>
    </row>
    <row r="313" spans="11:11" x14ac:dyDescent="0.25">
      <c r="K313" s="152">
        <f t="shared" si="4"/>
        <v>0</v>
      </c>
    </row>
    <row r="314" spans="11:11" x14ac:dyDescent="0.25">
      <c r="K314" s="152">
        <f t="shared" si="4"/>
        <v>0</v>
      </c>
    </row>
    <row r="315" spans="11:11" x14ac:dyDescent="0.25">
      <c r="K315" s="152">
        <f t="shared" si="4"/>
        <v>0</v>
      </c>
    </row>
    <row r="316" spans="11:11" x14ac:dyDescent="0.25">
      <c r="K316" s="152">
        <f t="shared" si="4"/>
        <v>0</v>
      </c>
    </row>
    <row r="317" spans="11:11" x14ac:dyDescent="0.25">
      <c r="K317" s="152">
        <f t="shared" si="4"/>
        <v>0</v>
      </c>
    </row>
    <row r="318" spans="11:11" x14ac:dyDescent="0.25">
      <c r="K318" s="152">
        <f t="shared" si="4"/>
        <v>0</v>
      </c>
    </row>
    <row r="319" spans="11:11" x14ac:dyDescent="0.25">
      <c r="K319" s="152">
        <f t="shared" si="4"/>
        <v>0</v>
      </c>
    </row>
    <row r="320" spans="11:11" x14ac:dyDescent="0.25">
      <c r="K320" s="152">
        <f t="shared" si="4"/>
        <v>0</v>
      </c>
    </row>
    <row r="321" spans="11:11" x14ac:dyDescent="0.25">
      <c r="K321" s="152">
        <f t="shared" si="4"/>
        <v>0</v>
      </c>
    </row>
    <row r="322" spans="11:11" x14ac:dyDescent="0.25">
      <c r="K322" s="152">
        <f t="shared" si="4"/>
        <v>0</v>
      </c>
    </row>
    <row r="323" spans="11:11" x14ac:dyDescent="0.25">
      <c r="K323" s="152">
        <f t="shared" ref="K323:K386" si="5">(C323+D323)*2*F323</f>
        <v>0</v>
      </c>
    </row>
    <row r="324" spans="11:11" x14ac:dyDescent="0.25">
      <c r="K324" s="152">
        <f t="shared" si="5"/>
        <v>0</v>
      </c>
    </row>
    <row r="325" spans="11:11" x14ac:dyDescent="0.25">
      <c r="K325" s="152">
        <f t="shared" si="5"/>
        <v>0</v>
      </c>
    </row>
    <row r="326" spans="11:11" x14ac:dyDescent="0.25">
      <c r="K326" s="152">
        <f t="shared" si="5"/>
        <v>0</v>
      </c>
    </row>
    <row r="327" spans="11:11" x14ac:dyDescent="0.25">
      <c r="K327" s="152">
        <f t="shared" si="5"/>
        <v>0</v>
      </c>
    </row>
    <row r="328" spans="11:11" x14ac:dyDescent="0.25">
      <c r="K328" s="152">
        <f t="shared" si="5"/>
        <v>0</v>
      </c>
    </row>
    <row r="329" spans="11:11" x14ac:dyDescent="0.25">
      <c r="K329" s="152">
        <f t="shared" si="5"/>
        <v>0</v>
      </c>
    </row>
    <row r="330" spans="11:11" x14ac:dyDescent="0.25">
      <c r="K330" s="152">
        <f t="shared" si="5"/>
        <v>0</v>
      </c>
    </row>
    <row r="331" spans="11:11" x14ac:dyDescent="0.25">
      <c r="K331" s="152">
        <f t="shared" si="5"/>
        <v>0</v>
      </c>
    </row>
    <row r="332" spans="11:11" x14ac:dyDescent="0.25">
      <c r="K332" s="152">
        <f t="shared" si="5"/>
        <v>0</v>
      </c>
    </row>
    <row r="333" spans="11:11" x14ac:dyDescent="0.25">
      <c r="K333" s="152">
        <f t="shared" si="5"/>
        <v>0</v>
      </c>
    </row>
    <row r="334" spans="11:11" x14ac:dyDescent="0.25">
      <c r="K334" s="152">
        <f t="shared" si="5"/>
        <v>0</v>
      </c>
    </row>
    <row r="335" spans="11:11" x14ac:dyDescent="0.25">
      <c r="K335" s="152">
        <f t="shared" si="5"/>
        <v>0</v>
      </c>
    </row>
    <row r="336" spans="11:11" x14ac:dyDescent="0.25">
      <c r="K336" s="152">
        <f t="shared" si="5"/>
        <v>0</v>
      </c>
    </row>
    <row r="337" spans="11:11" x14ac:dyDescent="0.25">
      <c r="K337" s="152">
        <f t="shared" si="5"/>
        <v>0</v>
      </c>
    </row>
    <row r="338" spans="11:11" x14ac:dyDescent="0.25">
      <c r="K338" s="152">
        <f t="shared" si="5"/>
        <v>0</v>
      </c>
    </row>
    <row r="339" spans="11:11" x14ac:dyDescent="0.25">
      <c r="K339" s="152">
        <f t="shared" si="5"/>
        <v>0</v>
      </c>
    </row>
    <row r="340" spans="11:11" x14ac:dyDescent="0.25">
      <c r="K340" s="152">
        <f t="shared" si="5"/>
        <v>0</v>
      </c>
    </row>
    <row r="341" spans="11:11" x14ac:dyDescent="0.25">
      <c r="K341" s="152">
        <f t="shared" si="5"/>
        <v>0</v>
      </c>
    </row>
    <row r="342" spans="11:11" x14ac:dyDescent="0.25">
      <c r="K342" s="152">
        <f t="shared" si="5"/>
        <v>0</v>
      </c>
    </row>
    <row r="343" spans="11:11" x14ac:dyDescent="0.25">
      <c r="K343" s="152">
        <f t="shared" si="5"/>
        <v>0</v>
      </c>
    </row>
    <row r="344" spans="11:11" x14ac:dyDescent="0.25">
      <c r="K344" s="152">
        <f t="shared" si="5"/>
        <v>0</v>
      </c>
    </row>
    <row r="345" spans="11:11" x14ac:dyDescent="0.25">
      <c r="K345" s="152">
        <f t="shared" si="5"/>
        <v>0</v>
      </c>
    </row>
    <row r="346" spans="11:11" x14ac:dyDescent="0.25">
      <c r="K346" s="152">
        <f t="shared" si="5"/>
        <v>0</v>
      </c>
    </row>
    <row r="347" spans="11:11" x14ac:dyDescent="0.25">
      <c r="K347" s="152">
        <f t="shared" si="5"/>
        <v>0</v>
      </c>
    </row>
    <row r="348" spans="11:11" x14ac:dyDescent="0.25">
      <c r="K348" s="152">
        <f t="shared" si="5"/>
        <v>0</v>
      </c>
    </row>
    <row r="349" spans="11:11" x14ac:dyDescent="0.25">
      <c r="K349" s="152">
        <f t="shared" si="5"/>
        <v>0</v>
      </c>
    </row>
    <row r="350" spans="11:11" x14ac:dyDescent="0.25">
      <c r="K350" s="152">
        <f t="shared" si="5"/>
        <v>0</v>
      </c>
    </row>
    <row r="351" spans="11:11" x14ac:dyDescent="0.25">
      <c r="K351" s="152">
        <f t="shared" si="5"/>
        <v>0</v>
      </c>
    </row>
    <row r="352" spans="11:11" x14ac:dyDescent="0.25">
      <c r="K352" s="152">
        <f t="shared" si="5"/>
        <v>0</v>
      </c>
    </row>
    <row r="353" spans="11:11" x14ac:dyDescent="0.25">
      <c r="K353" s="152">
        <f t="shared" si="5"/>
        <v>0</v>
      </c>
    </row>
    <row r="354" spans="11:11" x14ac:dyDescent="0.25">
      <c r="K354" s="152">
        <f t="shared" si="5"/>
        <v>0</v>
      </c>
    </row>
    <row r="355" spans="11:11" x14ac:dyDescent="0.25">
      <c r="K355" s="152">
        <f t="shared" si="5"/>
        <v>0</v>
      </c>
    </row>
    <row r="356" spans="11:11" x14ac:dyDescent="0.25">
      <c r="K356" s="152">
        <f t="shared" si="5"/>
        <v>0</v>
      </c>
    </row>
    <row r="357" spans="11:11" x14ac:dyDescent="0.25">
      <c r="K357" s="152">
        <f t="shared" si="5"/>
        <v>0</v>
      </c>
    </row>
    <row r="358" spans="11:11" x14ac:dyDescent="0.25">
      <c r="K358" s="152">
        <f t="shared" si="5"/>
        <v>0</v>
      </c>
    </row>
    <row r="359" spans="11:11" x14ac:dyDescent="0.25">
      <c r="K359" s="152">
        <f t="shared" si="5"/>
        <v>0</v>
      </c>
    </row>
    <row r="360" spans="11:11" x14ac:dyDescent="0.25">
      <c r="K360" s="152">
        <f t="shared" si="5"/>
        <v>0</v>
      </c>
    </row>
    <row r="361" spans="11:11" x14ac:dyDescent="0.25">
      <c r="K361" s="152">
        <f t="shared" si="5"/>
        <v>0</v>
      </c>
    </row>
    <row r="362" spans="11:11" x14ac:dyDescent="0.25">
      <c r="K362" s="152">
        <f t="shared" si="5"/>
        <v>0</v>
      </c>
    </row>
    <row r="363" spans="11:11" x14ac:dyDescent="0.25">
      <c r="K363" s="152">
        <f t="shared" si="5"/>
        <v>0</v>
      </c>
    </row>
    <row r="364" spans="11:11" x14ac:dyDescent="0.25">
      <c r="K364" s="152">
        <f t="shared" si="5"/>
        <v>0</v>
      </c>
    </row>
    <row r="365" spans="11:11" x14ac:dyDescent="0.25">
      <c r="K365" s="152">
        <f t="shared" si="5"/>
        <v>0</v>
      </c>
    </row>
    <row r="366" spans="11:11" x14ac:dyDescent="0.25">
      <c r="K366" s="152">
        <f t="shared" si="5"/>
        <v>0</v>
      </c>
    </row>
    <row r="367" spans="11:11" x14ac:dyDescent="0.25">
      <c r="K367" s="152">
        <f t="shared" si="5"/>
        <v>0</v>
      </c>
    </row>
    <row r="368" spans="11:11" x14ac:dyDescent="0.25">
      <c r="K368" s="152">
        <f t="shared" si="5"/>
        <v>0</v>
      </c>
    </row>
    <row r="369" spans="11:11" x14ac:dyDescent="0.25">
      <c r="K369" s="152">
        <f t="shared" si="5"/>
        <v>0</v>
      </c>
    </row>
    <row r="370" spans="11:11" x14ac:dyDescent="0.25">
      <c r="K370" s="152">
        <f t="shared" si="5"/>
        <v>0</v>
      </c>
    </row>
    <row r="371" spans="11:11" x14ac:dyDescent="0.25">
      <c r="K371" s="152">
        <f t="shared" si="5"/>
        <v>0</v>
      </c>
    </row>
    <row r="372" spans="11:11" x14ac:dyDescent="0.25">
      <c r="K372" s="152">
        <f t="shared" si="5"/>
        <v>0</v>
      </c>
    </row>
    <row r="373" spans="11:11" x14ac:dyDescent="0.25">
      <c r="K373" s="152">
        <f t="shared" si="5"/>
        <v>0</v>
      </c>
    </row>
    <row r="374" spans="11:11" x14ac:dyDescent="0.25">
      <c r="K374" s="152">
        <f t="shared" si="5"/>
        <v>0</v>
      </c>
    </row>
    <row r="375" spans="11:11" x14ac:dyDescent="0.25">
      <c r="K375" s="152">
        <f t="shared" si="5"/>
        <v>0</v>
      </c>
    </row>
    <row r="376" spans="11:11" x14ac:dyDescent="0.25">
      <c r="K376" s="152">
        <f t="shared" si="5"/>
        <v>0</v>
      </c>
    </row>
    <row r="377" spans="11:11" x14ac:dyDescent="0.25">
      <c r="K377" s="152">
        <f t="shared" si="5"/>
        <v>0</v>
      </c>
    </row>
    <row r="378" spans="11:11" x14ac:dyDescent="0.25">
      <c r="K378" s="152">
        <f t="shared" si="5"/>
        <v>0</v>
      </c>
    </row>
    <row r="379" spans="11:11" x14ac:dyDescent="0.25">
      <c r="K379" s="152">
        <f t="shared" si="5"/>
        <v>0</v>
      </c>
    </row>
    <row r="380" spans="11:11" x14ac:dyDescent="0.25">
      <c r="K380" s="152">
        <f t="shared" si="5"/>
        <v>0</v>
      </c>
    </row>
    <row r="381" spans="11:11" x14ac:dyDescent="0.25">
      <c r="K381" s="152">
        <f t="shared" si="5"/>
        <v>0</v>
      </c>
    </row>
    <row r="382" spans="11:11" x14ac:dyDescent="0.25">
      <c r="K382" s="152">
        <f t="shared" si="5"/>
        <v>0</v>
      </c>
    </row>
    <row r="383" spans="11:11" x14ac:dyDescent="0.25">
      <c r="K383" s="152">
        <f t="shared" si="5"/>
        <v>0</v>
      </c>
    </row>
    <row r="384" spans="11:11" x14ac:dyDescent="0.25">
      <c r="K384" s="152">
        <f t="shared" si="5"/>
        <v>0</v>
      </c>
    </row>
    <row r="385" spans="11:11" x14ac:dyDescent="0.25">
      <c r="K385" s="152">
        <f t="shared" si="5"/>
        <v>0</v>
      </c>
    </row>
    <row r="386" spans="11:11" x14ac:dyDescent="0.25">
      <c r="K386" s="152">
        <f t="shared" si="5"/>
        <v>0</v>
      </c>
    </row>
    <row r="387" spans="11:11" x14ac:dyDescent="0.25">
      <c r="K387" s="152">
        <f t="shared" ref="K387:K450" si="6">(C387+D387)*2*F387</f>
        <v>0</v>
      </c>
    </row>
    <row r="388" spans="11:11" x14ac:dyDescent="0.25">
      <c r="K388" s="152">
        <f t="shared" si="6"/>
        <v>0</v>
      </c>
    </row>
    <row r="389" spans="11:11" x14ac:dyDescent="0.25">
      <c r="K389" s="152">
        <f t="shared" si="6"/>
        <v>0</v>
      </c>
    </row>
    <row r="390" spans="11:11" x14ac:dyDescent="0.25">
      <c r="K390" s="152">
        <f t="shared" si="6"/>
        <v>0</v>
      </c>
    </row>
    <row r="391" spans="11:11" x14ac:dyDescent="0.25">
      <c r="K391" s="152">
        <f t="shared" si="6"/>
        <v>0</v>
      </c>
    </row>
    <row r="392" spans="11:11" x14ac:dyDescent="0.25">
      <c r="K392" s="152">
        <f t="shared" si="6"/>
        <v>0</v>
      </c>
    </row>
    <row r="393" spans="11:11" x14ac:dyDescent="0.25">
      <c r="K393" s="152">
        <f t="shared" si="6"/>
        <v>0</v>
      </c>
    </row>
    <row r="394" spans="11:11" x14ac:dyDescent="0.25">
      <c r="K394" s="152">
        <f t="shared" si="6"/>
        <v>0</v>
      </c>
    </row>
    <row r="395" spans="11:11" x14ac:dyDescent="0.25">
      <c r="K395" s="152">
        <f t="shared" si="6"/>
        <v>0</v>
      </c>
    </row>
    <row r="396" spans="11:11" x14ac:dyDescent="0.25">
      <c r="K396" s="152">
        <f t="shared" si="6"/>
        <v>0</v>
      </c>
    </row>
    <row r="397" spans="11:11" x14ac:dyDescent="0.25">
      <c r="K397" s="152">
        <f t="shared" si="6"/>
        <v>0</v>
      </c>
    </row>
    <row r="398" spans="11:11" x14ac:dyDescent="0.25">
      <c r="K398" s="152">
        <f t="shared" si="6"/>
        <v>0</v>
      </c>
    </row>
    <row r="399" spans="11:11" x14ac:dyDescent="0.25">
      <c r="K399" s="152">
        <f t="shared" si="6"/>
        <v>0</v>
      </c>
    </row>
    <row r="400" spans="11:11" x14ac:dyDescent="0.25">
      <c r="K400" s="152">
        <f t="shared" si="6"/>
        <v>0</v>
      </c>
    </row>
    <row r="401" spans="11:11" x14ac:dyDescent="0.25">
      <c r="K401" s="152">
        <f t="shared" si="6"/>
        <v>0</v>
      </c>
    </row>
    <row r="402" spans="11:11" x14ac:dyDescent="0.25">
      <c r="K402" s="152">
        <f t="shared" si="6"/>
        <v>0</v>
      </c>
    </row>
    <row r="403" spans="11:11" x14ac:dyDescent="0.25">
      <c r="K403" s="152">
        <f t="shared" si="6"/>
        <v>0</v>
      </c>
    </row>
    <row r="404" spans="11:11" x14ac:dyDescent="0.25">
      <c r="K404" s="152">
        <f t="shared" si="6"/>
        <v>0</v>
      </c>
    </row>
    <row r="405" spans="11:11" x14ac:dyDescent="0.25">
      <c r="K405" s="152">
        <f t="shared" si="6"/>
        <v>0</v>
      </c>
    </row>
    <row r="406" spans="11:11" x14ac:dyDescent="0.25">
      <c r="K406" s="152">
        <f t="shared" si="6"/>
        <v>0</v>
      </c>
    </row>
    <row r="407" spans="11:11" x14ac:dyDescent="0.25">
      <c r="K407" s="152">
        <f t="shared" si="6"/>
        <v>0</v>
      </c>
    </row>
    <row r="408" spans="11:11" x14ac:dyDescent="0.25">
      <c r="K408" s="152">
        <f t="shared" si="6"/>
        <v>0</v>
      </c>
    </row>
    <row r="409" spans="11:11" x14ac:dyDescent="0.25">
      <c r="K409" s="152">
        <f t="shared" si="6"/>
        <v>0</v>
      </c>
    </row>
    <row r="410" spans="11:11" x14ac:dyDescent="0.25">
      <c r="K410" s="152">
        <f t="shared" si="6"/>
        <v>0</v>
      </c>
    </row>
    <row r="411" spans="11:11" x14ac:dyDescent="0.25">
      <c r="K411" s="152">
        <f t="shared" si="6"/>
        <v>0</v>
      </c>
    </row>
    <row r="412" spans="11:11" x14ac:dyDescent="0.25">
      <c r="K412" s="152">
        <f t="shared" si="6"/>
        <v>0</v>
      </c>
    </row>
    <row r="413" spans="11:11" x14ac:dyDescent="0.25">
      <c r="K413" s="152">
        <f t="shared" si="6"/>
        <v>0</v>
      </c>
    </row>
    <row r="414" spans="11:11" x14ac:dyDescent="0.25">
      <c r="K414" s="152">
        <f t="shared" si="6"/>
        <v>0</v>
      </c>
    </row>
    <row r="415" spans="11:11" x14ac:dyDescent="0.25">
      <c r="K415" s="152">
        <f t="shared" si="6"/>
        <v>0</v>
      </c>
    </row>
    <row r="416" spans="11:11" x14ac:dyDescent="0.25">
      <c r="K416" s="152">
        <f t="shared" si="6"/>
        <v>0</v>
      </c>
    </row>
    <row r="417" spans="11:11" x14ac:dyDescent="0.25">
      <c r="K417" s="152">
        <f t="shared" si="6"/>
        <v>0</v>
      </c>
    </row>
    <row r="418" spans="11:11" x14ac:dyDescent="0.25">
      <c r="K418" s="152">
        <f t="shared" si="6"/>
        <v>0</v>
      </c>
    </row>
    <row r="419" spans="11:11" x14ac:dyDescent="0.25">
      <c r="K419" s="152">
        <f t="shared" si="6"/>
        <v>0</v>
      </c>
    </row>
    <row r="420" spans="11:11" x14ac:dyDescent="0.25">
      <c r="K420" s="152">
        <f t="shared" si="6"/>
        <v>0</v>
      </c>
    </row>
    <row r="421" spans="11:11" x14ac:dyDescent="0.25">
      <c r="K421" s="152">
        <f t="shared" si="6"/>
        <v>0</v>
      </c>
    </row>
    <row r="422" spans="11:11" x14ac:dyDescent="0.25">
      <c r="K422" s="152">
        <f t="shared" si="6"/>
        <v>0</v>
      </c>
    </row>
    <row r="423" spans="11:11" x14ac:dyDescent="0.25">
      <c r="K423" s="152">
        <f t="shared" si="6"/>
        <v>0</v>
      </c>
    </row>
    <row r="424" spans="11:11" x14ac:dyDescent="0.25">
      <c r="K424" s="152">
        <f t="shared" si="6"/>
        <v>0</v>
      </c>
    </row>
    <row r="425" spans="11:11" x14ac:dyDescent="0.25">
      <c r="K425" s="152">
        <f t="shared" si="6"/>
        <v>0</v>
      </c>
    </row>
    <row r="426" spans="11:11" x14ac:dyDescent="0.25">
      <c r="K426" s="152">
        <f t="shared" si="6"/>
        <v>0</v>
      </c>
    </row>
    <row r="427" spans="11:11" x14ac:dyDescent="0.25">
      <c r="K427" s="152">
        <f t="shared" si="6"/>
        <v>0</v>
      </c>
    </row>
    <row r="428" spans="11:11" x14ac:dyDescent="0.25">
      <c r="K428" s="152">
        <f t="shared" si="6"/>
        <v>0</v>
      </c>
    </row>
    <row r="429" spans="11:11" x14ac:dyDescent="0.25">
      <c r="K429" s="152">
        <f t="shared" si="6"/>
        <v>0</v>
      </c>
    </row>
    <row r="430" spans="11:11" x14ac:dyDescent="0.25">
      <c r="K430" s="152">
        <f t="shared" si="6"/>
        <v>0</v>
      </c>
    </row>
    <row r="431" spans="11:11" x14ac:dyDescent="0.25">
      <c r="K431" s="152">
        <f t="shared" si="6"/>
        <v>0</v>
      </c>
    </row>
    <row r="432" spans="11:11" x14ac:dyDescent="0.25">
      <c r="K432" s="152">
        <f t="shared" si="6"/>
        <v>0</v>
      </c>
    </row>
    <row r="433" spans="11:11" x14ac:dyDescent="0.25">
      <c r="K433" s="152">
        <f t="shared" si="6"/>
        <v>0</v>
      </c>
    </row>
    <row r="434" spans="11:11" x14ac:dyDescent="0.25">
      <c r="K434" s="152">
        <f t="shared" si="6"/>
        <v>0</v>
      </c>
    </row>
    <row r="435" spans="11:11" x14ac:dyDescent="0.25">
      <c r="K435" s="152">
        <f t="shared" si="6"/>
        <v>0</v>
      </c>
    </row>
    <row r="436" spans="11:11" x14ac:dyDescent="0.25">
      <c r="K436" s="152">
        <f t="shared" si="6"/>
        <v>0</v>
      </c>
    </row>
    <row r="437" spans="11:11" x14ac:dyDescent="0.25">
      <c r="K437" s="152">
        <f t="shared" si="6"/>
        <v>0</v>
      </c>
    </row>
    <row r="438" spans="11:11" x14ac:dyDescent="0.25">
      <c r="K438" s="152">
        <f t="shared" si="6"/>
        <v>0</v>
      </c>
    </row>
    <row r="439" spans="11:11" x14ac:dyDescent="0.25">
      <c r="K439" s="152">
        <f t="shared" si="6"/>
        <v>0</v>
      </c>
    </row>
    <row r="440" spans="11:11" x14ac:dyDescent="0.25">
      <c r="K440" s="152">
        <f t="shared" si="6"/>
        <v>0</v>
      </c>
    </row>
    <row r="441" spans="11:11" x14ac:dyDescent="0.25">
      <c r="K441" s="152">
        <f t="shared" si="6"/>
        <v>0</v>
      </c>
    </row>
    <row r="442" spans="11:11" x14ac:dyDescent="0.25">
      <c r="K442" s="152">
        <f t="shared" si="6"/>
        <v>0</v>
      </c>
    </row>
    <row r="443" spans="11:11" x14ac:dyDescent="0.25">
      <c r="K443" s="152">
        <f t="shared" si="6"/>
        <v>0</v>
      </c>
    </row>
    <row r="444" spans="11:11" x14ac:dyDescent="0.25">
      <c r="K444" s="152">
        <f t="shared" si="6"/>
        <v>0</v>
      </c>
    </row>
    <row r="445" spans="11:11" x14ac:dyDescent="0.25">
      <c r="K445" s="152">
        <f t="shared" si="6"/>
        <v>0</v>
      </c>
    </row>
    <row r="446" spans="11:11" x14ac:dyDescent="0.25">
      <c r="K446" s="152">
        <f t="shared" si="6"/>
        <v>0</v>
      </c>
    </row>
    <row r="447" spans="11:11" x14ac:dyDescent="0.25">
      <c r="K447" s="152">
        <f t="shared" si="6"/>
        <v>0</v>
      </c>
    </row>
    <row r="448" spans="11:11" x14ac:dyDescent="0.25">
      <c r="K448" s="152">
        <f t="shared" si="6"/>
        <v>0</v>
      </c>
    </row>
    <row r="449" spans="11:11" x14ac:dyDescent="0.25">
      <c r="K449" s="152">
        <f t="shared" si="6"/>
        <v>0</v>
      </c>
    </row>
    <row r="450" spans="11:11" x14ac:dyDescent="0.25">
      <c r="K450" s="152">
        <f t="shared" si="6"/>
        <v>0</v>
      </c>
    </row>
    <row r="451" spans="11:11" x14ac:dyDescent="0.25">
      <c r="K451" s="152">
        <f t="shared" ref="K451:K514" si="7">(C451+D451)*2*F451</f>
        <v>0</v>
      </c>
    </row>
    <row r="452" spans="11:11" x14ac:dyDescent="0.25">
      <c r="K452" s="152">
        <f t="shared" si="7"/>
        <v>0</v>
      </c>
    </row>
    <row r="453" spans="11:11" x14ac:dyDescent="0.25">
      <c r="K453" s="152">
        <f t="shared" si="7"/>
        <v>0</v>
      </c>
    </row>
    <row r="454" spans="11:11" x14ac:dyDescent="0.25">
      <c r="K454" s="152">
        <f t="shared" si="7"/>
        <v>0</v>
      </c>
    </row>
    <row r="455" spans="11:11" x14ac:dyDescent="0.25">
      <c r="K455" s="152">
        <f t="shared" si="7"/>
        <v>0</v>
      </c>
    </row>
    <row r="456" spans="11:11" x14ac:dyDescent="0.25">
      <c r="K456" s="152">
        <f t="shared" si="7"/>
        <v>0</v>
      </c>
    </row>
    <row r="457" spans="11:11" x14ac:dyDescent="0.25">
      <c r="K457" s="152">
        <f t="shared" si="7"/>
        <v>0</v>
      </c>
    </row>
    <row r="458" spans="11:11" x14ac:dyDescent="0.25">
      <c r="K458" s="152">
        <f t="shared" si="7"/>
        <v>0</v>
      </c>
    </row>
    <row r="459" spans="11:11" x14ac:dyDescent="0.25">
      <c r="K459" s="152">
        <f t="shared" si="7"/>
        <v>0</v>
      </c>
    </row>
    <row r="460" spans="11:11" x14ac:dyDescent="0.25">
      <c r="K460" s="152">
        <f t="shared" si="7"/>
        <v>0</v>
      </c>
    </row>
    <row r="461" spans="11:11" x14ac:dyDescent="0.25">
      <c r="K461" s="152">
        <f t="shared" si="7"/>
        <v>0</v>
      </c>
    </row>
    <row r="462" spans="11:11" x14ac:dyDescent="0.25">
      <c r="K462" s="152">
        <f t="shared" si="7"/>
        <v>0</v>
      </c>
    </row>
    <row r="463" spans="11:11" x14ac:dyDescent="0.25">
      <c r="K463" s="152">
        <f t="shared" si="7"/>
        <v>0</v>
      </c>
    </row>
    <row r="464" spans="11:11" x14ac:dyDescent="0.25">
      <c r="K464" s="152">
        <f t="shared" si="7"/>
        <v>0</v>
      </c>
    </row>
    <row r="465" spans="11:11" x14ac:dyDescent="0.25">
      <c r="K465" s="152">
        <f t="shared" si="7"/>
        <v>0</v>
      </c>
    </row>
    <row r="466" spans="11:11" x14ac:dyDescent="0.25">
      <c r="K466" s="152">
        <f t="shared" si="7"/>
        <v>0</v>
      </c>
    </row>
    <row r="467" spans="11:11" x14ac:dyDescent="0.25">
      <c r="K467" s="152">
        <f t="shared" si="7"/>
        <v>0</v>
      </c>
    </row>
    <row r="468" spans="11:11" x14ac:dyDescent="0.25">
      <c r="K468" s="152">
        <f t="shared" si="7"/>
        <v>0</v>
      </c>
    </row>
    <row r="469" spans="11:11" x14ac:dyDescent="0.25">
      <c r="K469" s="152">
        <f t="shared" si="7"/>
        <v>0</v>
      </c>
    </row>
    <row r="470" spans="11:11" x14ac:dyDescent="0.25">
      <c r="K470" s="152">
        <f t="shared" si="7"/>
        <v>0</v>
      </c>
    </row>
    <row r="471" spans="11:11" x14ac:dyDescent="0.25">
      <c r="K471" s="152">
        <f t="shared" si="7"/>
        <v>0</v>
      </c>
    </row>
    <row r="472" spans="11:11" x14ac:dyDescent="0.25">
      <c r="K472" s="152">
        <f t="shared" si="7"/>
        <v>0</v>
      </c>
    </row>
    <row r="473" spans="11:11" x14ac:dyDescent="0.25">
      <c r="K473" s="152">
        <f t="shared" si="7"/>
        <v>0</v>
      </c>
    </row>
    <row r="474" spans="11:11" x14ac:dyDescent="0.25">
      <c r="K474" s="152">
        <f t="shared" si="7"/>
        <v>0</v>
      </c>
    </row>
    <row r="475" spans="11:11" x14ac:dyDescent="0.25">
      <c r="K475" s="152">
        <f t="shared" si="7"/>
        <v>0</v>
      </c>
    </row>
    <row r="476" spans="11:11" x14ac:dyDescent="0.25">
      <c r="K476" s="152">
        <f t="shared" si="7"/>
        <v>0</v>
      </c>
    </row>
    <row r="477" spans="11:11" x14ac:dyDescent="0.25">
      <c r="K477" s="152">
        <f t="shared" si="7"/>
        <v>0</v>
      </c>
    </row>
    <row r="478" spans="11:11" x14ac:dyDescent="0.25">
      <c r="K478" s="152">
        <f t="shared" si="7"/>
        <v>0</v>
      </c>
    </row>
    <row r="479" spans="11:11" x14ac:dyDescent="0.25">
      <c r="K479" s="152">
        <f t="shared" si="7"/>
        <v>0</v>
      </c>
    </row>
    <row r="480" spans="11:11" x14ac:dyDescent="0.25">
      <c r="K480" s="152">
        <f t="shared" si="7"/>
        <v>0</v>
      </c>
    </row>
    <row r="481" spans="11:11" x14ac:dyDescent="0.25">
      <c r="K481" s="152">
        <f t="shared" si="7"/>
        <v>0</v>
      </c>
    </row>
    <row r="482" spans="11:11" x14ac:dyDescent="0.25">
      <c r="K482" s="152">
        <f t="shared" si="7"/>
        <v>0</v>
      </c>
    </row>
    <row r="483" spans="11:11" x14ac:dyDescent="0.25">
      <c r="K483" s="152">
        <f t="shared" si="7"/>
        <v>0</v>
      </c>
    </row>
    <row r="484" spans="11:11" x14ac:dyDescent="0.25">
      <c r="K484" s="152">
        <f t="shared" si="7"/>
        <v>0</v>
      </c>
    </row>
    <row r="485" spans="11:11" x14ac:dyDescent="0.25">
      <c r="K485" s="152">
        <f t="shared" si="7"/>
        <v>0</v>
      </c>
    </row>
    <row r="486" spans="11:11" x14ac:dyDescent="0.25">
      <c r="K486" s="152">
        <f t="shared" si="7"/>
        <v>0</v>
      </c>
    </row>
    <row r="487" spans="11:11" x14ac:dyDescent="0.25">
      <c r="K487" s="152">
        <f t="shared" si="7"/>
        <v>0</v>
      </c>
    </row>
    <row r="488" spans="11:11" x14ac:dyDescent="0.25">
      <c r="K488" s="152">
        <f t="shared" si="7"/>
        <v>0</v>
      </c>
    </row>
    <row r="489" spans="11:11" x14ac:dyDescent="0.25">
      <c r="K489" s="152">
        <f t="shared" si="7"/>
        <v>0</v>
      </c>
    </row>
    <row r="490" spans="11:11" x14ac:dyDescent="0.25">
      <c r="K490" s="152">
        <f t="shared" si="7"/>
        <v>0</v>
      </c>
    </row>
    <row r="491" spans="11:11" x14ac:dyDescent="0.25">
      <c r="K491" s="152">
        <f t="shared" si="7"/>
        <v>0</v>
      </c>
    </row>
    <row r="492" spans="11:11" x14ac:dyDescent="0.25">
      <c r="K492" s="152">
        <f t="shared" si="7"/>
        <v>0</v>
      </c>
    </row>
    <row r="493" spans="11:11" x14ac:dyDescent="0.25">
      <c r="K493" s="152">
        <f t="shared" si="7"/>
        <v>0</v>
      </c>
    </row>
    <row r="494" spans="11:11" x14ac:dyDescent="0.25">
      <c r="K494" s="152">
        <f t="shared" si="7"/>
        <v>0</v>
      </c>
    </row>
    <row r="495" spans="11:11" x14ac:dyDescent="0.25">
      <c r="K495" s="152">
        <f t="shared" si="7"/>
        <v>0</v>
      </c>
    </row>
    <row r="496" spans="11:11" x14ac:dyDescent="0.25">
      <c r="K496" s="152">
        <f t="shared" si="7"/>
        <v>0</v>
      </c>
    </row>
    <row r="497" spans="11:11" x14ac:dyDescent="0.25">
      <c r="K497" s="152">
        <f t="shared" si="7"/>
        <v>0</v>
      </c>
    </row>
    <row r="498" spans="11:11" x14ac:dyDescent="0.25">
      <c r="K498" s="152">
        <f t="shared" si="7"/>
        <v>0</v>
      </c>
    </row>
    <row r="499" spans="11:11" x14ac:dyDescent="0.25">
      <c r="K499" s="152">
        <f t="shared" si="7"/>
        <v>0</v>
      </c>
    </row>
    <row r="500" spans="11:11" x14ac:dyDescent="0.25">
      <c r="K500" s="152">
        <f t="shared" si="7"/>
        <v>0</v>
      </c>
    </row>
    <row r="501" spans="11:11" x14ac:dyDescent="0.25">
      <c r="K501" s="152">
        <f t="shared" si="7"/>
        <v>0</v>
      </c>
    </row>
    <row r="502" spans="11:11" x14ac:dyDescent="0.25">
      <c r="K502" s="152">
        <f t="shared" si="7"/>
        <v>0</v>
      </c>
    </row>
    <row r="503" spans="11:11" x14ac:dyDescent="0.25">
      <c r="K503" s="152">
        <f t="shared" si="7"/>
        <v>0</v>
      </c>
    </row>
    <row r="504" spans="11:11" x14ac:dyDescent="0.25">
      <c r="K504" s="152">
        <f t="shared" si="7"/>
        <v>0</v>
      </c>
    </row>
    <row r="505" spans="11:11" x14ac:dyDescent="0.25">
      <c r="K505" s="152">
        <f t="shared" si="7"/>
        <v>0</v>
      </c>
    </row>
    <row r="506" spans="11:11" x14ac:dyDescent="0.25">
      <c r="K506" s="152">
        <f t="shared" si="7"/>
        <v>0</v>
      </c>
    </row>
    <row r="507" spans="11:11" x14ac:dyDescent="0.25">
      <c r="K507" s="152">
        <f t="shared" si="7"/>
        <v>0</v>
      </c>
    </row>
    <row r="508" spans="11:11" x14ac:dyDescent="0.25">
      <c r="K508" s="152">
        <f t="shared" si="7"/>
        <v>0</v>
      </c>
    </row>
    <row r="509" spans="11:11" x14ac:dyDescent="0.25">
      <c r="K509" s="152">
        <f t="shared" si="7"/>
        <v>0</v>
      </c>
    </row>
    <row r="510" spans="11:11" x14ac:dyDescent="0.25">
      <c r="K510" s="152">
        <f t="shared" si="7"/>
        <v>0</v>
      </c>
    </row>
    <row r="511" spans="11:11" x14ac:dyDescent="0.25">
      <c r="K511" s="152">
        <f t="shared" si="7"/>
        <v>0</v>
      </c>
    </row>
    <row r="512" spans="11:11" x14ac:dyDescent="0.25">
      <c r="K512" s="152">
        <f t="shared" si="7"/>
        <v>0</v>
      </c>
    </row>
    <row r="513" spans="11:11" x14ac:dyDescent="0.25">
      <c r="K513" s="152">
        <f t="shared" si="7"/>
        <v>0</v>
      </c>
    </row>
    <row r="514" spans="11:11" x14ac:dyDescent="0.25">
      <c r="K514" s="152">
        <f t="shared" si="7"/>
        <v>0</v>
      </c>
    </row>
    <row r="515" spans="11:11" x14ac:dyDescent="0.25">
      <c r="K515" s="152">
        <f t="shared" ref="K515:K578" si="8">(C515+D515)*2*F515</f>
        <v>0</v>
      </c>
    </row>
    <row r="516" spans="11:11" x14ac:dyDescent="0.25">
      <c r="K516" s="152">
        <f t="shared" si="8"/>
        <v>0</v>
      </c>
    </row>
    <row r="517" spans="11:11" x14ac:dyDescent="0.25">
      <c r="K517" s="152">
        <f t="shared" si="8"/>
        <v>0</v>
      </c>
    </row>
    <row r="518" spans="11:11" x14ac:dyDescent="0.25">
      <c r="K518" s="152">
        <f t="shared" si="8"/>
        <v>0</v>
      </c>
    </row>
    <row r="519" spans="11:11" x14ac:dyDescent="0.25">
      <c r="K519" s="152">
        <f t="shared" si="8"/>
        <v>0</v>
      </c>
    </row>
    <row r="520" spans="11:11" x14ac:dyDescent="0.25">
      <c r="K520" s="152">
        <f t="shared" si="8"/>
        <v>0</v>
      </c>
    </row>
    <row r="521" spans="11:11" x14ac:dyDescent="0.25">
      <c r="K521" s="152">
        <f t="shared" si="8"/>
        <v>0</v>
      </c>
    </row>
    <row r="522" spans="11:11" x14ac:dyDescent="0.25">
      <c r="K522" s="152">
        <f t="shared" si="8"/>
        <v>0</v>
      </c>
    </row>
    <row r="523" spans="11:11" x14ac:dyDescent="0.25">
      <c r="K523" s="152">
        <f t="shared" si="8"/>
        <v>0</v>
      </c>
    </row>
    <row r="524" spans="11:11" x14ac:dyDescent="0.25">
      <c r="K524" s="152">
        <f t="shared" si="8"/>
        <v>0</v>
      </c>
    </row>
    <row r="525" spans="11:11" x14ac:dyDescent="0.25">
      <c r="K525" s="152">
        <f t="shared" si="8"/>
        <v>0</v>
      </c>
    </row>
    <row r="526" spans="11:11" x14ac:dyDescent="0.25">
      <c r="K526" s="152">
        <f t="shared" si="8"/>
        <v>0</v>
      </c>
    </row>
    <row r="527" spans="11:11" x14ac:dyDescent="0.25">
      <c r="K527" s="152">
        <f t="shared" si="8"/>
        <v>0</v>
      </c>
    </row>
    <row r="528" spans="11:11" x14ac:dyDescent="0.25">
      <c r="K528" s="152">
        <f t="shared" si="8"/>
        <v>0</v>
      </c>
    </row>
    <row r="529" spans="11:11" x14ac:dyDescent="0.25">
      <c r="K529" s="152">
        <f t="shared" si="8"/>
        <v>0</v>
      </c>
    </row>
    <row r="530" spans="11:11" x14ac:dyDescent="0.25">
      <c r="K530" s="152">
        <f t="shared" si="8"/>
        <v>0</v>
      </c>
    </row>
    <row r="531" spans="11:11" x14ac:dyDescent="0.25">
      <c r="K531" s="152">
        <f t="shared" si="8"/>
        <v>0</v>
      </c>
    </row>
    <row r="532" spans="11:11" x14ac:dyDescent="0.25">
      <c r="K532" s="152">
        <f t="shared" si="8"/>
        <v>0</v>
      </c>
    </row>
    <row r="533" spans="11:11" x14ac:dyDescent="0.25">
      <c r="K533" s="152">
        <f t="shared" si="8"/>
        <v>0</v>
      </c>
    </row>
    <row r="534" spans="11:11" x14ac:dyDescent="0.25">
      <c r="K534" s="152">
        <f t="shared" si="8"/>
        <v>0</v>
      </c>
    </row>
    <row r="535" spans="11:11" x14ac:dyDescent="0.25">
      <c r="K535" s="152">
        <f t="shared" si="8"/>
        <v>0</v>
      </c>
    </row>
    <row r="536" spans="11:11" x14ac:dyDescent="0.25">
      <c r="K536" s="152">
        <f t="shared" si="8"/>
        <v>0</v>
      </c>
    </row>
    <row r="537" spans="11:11" x14ac:dyDescent="0.25">
      <c r="K537" s="152">
        <f t="shared" si="8"/>
        <v>0</v>
      </c>
    </row>
    <row r="538" spans="11:11" x14ac:dyDescent="0.25">
      <c r="K538" s="152">
        <f t="shared" si="8"/>
        <v>0</v>
      </c>
    </row>
    <row r="539" spans="11:11" x14ac:dyDescent="0.25">
      <c r="K539" s="152">
        <f t="shared" si="8"/>
        <v>0</v>
      </c>
    </row>
    <row r="540" spans="11:11" x14ac:dyDescent="0.25">
      <c r="K540" s="152">
        <f t="shared" si="8"/>
        <v>0</v>
      </c>
    </row>
    <row r="541" spans="11:11" x14ac:dyDescent="0.25">
      <c r="K541" s="152">
        <f t="shared" si="8"/>
        <v>0</v>
      </c>
    </row>
    <row r="542" spans="11:11" x14ac:dyDescent="0.25">
      <c r="K542" s="152">
        <f t="shared" si="8"/>
        <v>0</v>
      </c>
    </row>
    <row r="543" spans="11:11" x14ac:dyDescent="0.25">
      <c r="K543" s="152">
        <f t="shared" si="8"/>
        <v>0</v>
      </c>
    </row>
    <row r="544" spans="11:11" x14ac:dyDescent="0.25">
      <c r="K544" s="152">
        <f t="shared" si="8"/>
        <v>0</v>
      </c>
    </row>
    <row r="545" spans="11:11" x14ac:dyDescent="0.25">
      <c r="K545" s="152">
        <f t="shared" si="8"/>
        <v>0</v>
      </c>
    </row>
    <row r="546" spans="11:11" x14ac:dyDescent="0.25">
      <c r="K546" s="152">
        <f t="shared" si="8"/>
        <v>0</v>
      </c>
    </row>
    <row r="547" spans="11:11" x14ac:dyDescent="0.25">
      <c r="K547" s="152">
        <f t="shared" si="8"/>
        <v>0</v>
      </c>
    </row>
    <row r="548" spans="11:11" x14ac:dyDescent="0.25">
      <c r="K548" s="152">
        <f t="shared" si="8"/>
        <v>0</v>
      </c>
    </row>
    <row r="549" spans="11:11" x14ac:dyDescent="0.25">
      <c r="K549" s="152">
        <f t="shared" si="8"/>
        <v>0</v>
      </c>
    </row>
    <row r="550" spans="11:11" x14ac:dyDescent="0.25">
      <c r="K550" s="152">
        <f t="shared" si="8"/>
        <v>0</v>
      </c>
    </row>
    <row r="551" spans="11:11" x14ac:dyDescent="0.25">
      <c r="K551" s="152">
        <f t="shared" si="8"/>
        <v>0</v>
      </c>
    </row>
    <row r="552" spans="11:11" x14ac:dyDescent="0.25">
      <c r="K552" s="152">
        <f t="shared" si="8"/>
        <v>0</v>
      </c>
    </row>
    <row r="553" spans="11:11" x14ac:dyDescent="0.25">
      <c r="K553" s="152">
        <f t="shared" si="8"/>
        <v>0</v>
      </c>
    </row>
    <row r="554" spans="11:11" x14ac:dyDescent="0.25">
      <c r="K554" s="152">
        <f t="shared" si="8"/>
        <v>0</v>
      </c>
    </row>
    <row r="555" spans="11:11" x14ac:dyDescent="0.25">
      <c r="K555" s="152">
        <f t="shared" si="8"/>
        <v>0</v>
      </c>
    </row>
    <row r="556" spans="11:11" x14ac:dyDescent="0.25">
      <c r="K556" s="152">
        <f t="shared" si="8"/>
        <v>0</v>
      </c>
    </row>
    <row r="557" spans="11:11" x14ac:dyDescent="0.25">
      <c r="K557" s="152">
        <f t="shared" si="8"/>
        <v>0</v>
      </c>
    </row>
    <row r="558" spans="11:11" x14ac:dyDescent="0.25">
      <c r="K558" s="152">
        <f t="shared" si="8"/>
        <v>0</v>
      </c>
    </row>
    <row r="559" spans="11:11" x14ac:dyDescent="0.25">
      <c r="K559" s="152">
        <f t="shared" si="8"/>
        <v>0</v>
      </c>
    </row>
    <row r="560" spans="11:11" x14ac:dyDescent="0.25">
      <c r="K560" s="152">
        <f t="shared" si="8"/>
        <v>0</v>
      </c>
    </row>
    <row r="561" spans="11:11" x14ac:dyDescent="0.25">
      <c r="K561" s="152">
        <f t="shared" si="8"/>
        <v>0</v>
      </c>
    </row>
    <row r="562" spans="11:11" x14ac:dyDescent="0.25">
      <c r="K562" s="152">
        <f t="shared" si="8"/>
        <v>0</v>
      </c>
    </row>
    <row r="563" spans="11:11" x14ac:dyDescent="0.25">
      <c r="K563" s="152">
        <f t="shared" si="8"/>
        <v>0</v>
      </c>
    </row>
    <row r="564" spans="11:11" x14ac:dyDescent="0.25">
      <c r="K564" s="152">
        <f t="shared" si="8"/>
        <v>0</v>
      </c>
    </row>
    <row r="565" spans="11:11" x14ac:dyDescent="0.25">
      <c r="K565" s="152">
        <f t="shared" si="8"/>
        <v>0</v>
      </c>
    </row>
    <row r="566" spans="11:11" x14ac:dyDescent="0.25">
      <c r="K566" s="152">
        <f t="shared" si="8"/>
        <v>0</v>
      </c>
    </row>
    <row r="567" spans="11:11" x14ac:dyDescent="0.25">
      <c r="K567" s="152">
        <f t="shared" si="8"/>
        <v>0</v>
      </c>
    </row>
    <row r="568" spans="11:11" x14ac:dyDescent="0.25">
      <c r="K568" s="152">
        <f t="shared" si="8"/>
        <v>0</v>
      </c>
    </row>
    <row r="569" spans="11:11" x14ac:dyDescent="0.25">
      <c r="K569" s="152">
        <f t="shared" si="8"/>
        <v>0</v>
      </c>
    </row>
    <row r="570" spans="11:11" x14ac:dyDescent="0.25">
      <c r="K570" s="152">
        <f t="shared" si="8"/>
        <v>0</v>
      </c>
    </row>
    <row r="571" spans="11:11" x14ac:dyDescent="0.25">
      <c r="K571" s="152">
        <f t="shared" si="8"/>
        <v>0</v>
      </c>
    </row>
    <row r="572" spans="11:11" x14ac:dyDescent="0.25">
      <c r="K572" s="152">
        <f t="shared" si="8"/>
        <v>0</v>
      </c>
    </row>
    <row r="573" spans="11:11" x14ac:dyDescent="0.25">
      <c r="K573" s="152">
        <f t="shared" si="8"/>
        <v>0</v>
      </c>
    </row>
    <row r="574" spans="11:11" x14ac:dyDescent="0.25">
      <c r="K574" s="152">
        <f t="shared" si="8"/>
        <v>0</v>
      </c>
    </row>
    <row r="575" spans="11:11" x14ac:dyDescent="0.25">
      <c r="K575" s="152">
        <f t="shared" si="8"/>
        <v>0</v>
      </c>
    </row>
    <row r="576" spans="11:11" x14ac:dyDescent="0.25">
      <c r="K576" s="152">
        <f t="shared" si="8"/>
        <v>0</v>
      </c>
    </row>
    <row r="577" spans="11:11" x14ac:dyDescent="0.25">
      <c r="K577" s="152">
        <f t="shared" si="8"/>
        <v>0</v>
      </c>
    </row>
    <row r="578" spans="11:11" x14ac:dyDescent="0.25">
      <c r="K578" s="152">
        <f t="shared" si="8"/>
        <v>0</v>
      </c>
    </row>
    <row r="579" spans="11:11" x14ac:dyDescent="0.25">
      <c r="K579" s="152">
        <f t="shared" ref="K579:K642" si="9">(C579+D579)*2*F579</f>
        <v>0</v>
      </c>
    </row>
    <row r="580" spans="11:11" x14ac:dyDescent="0.25">
      <c r="K580" s="152">
        <f t="shared" si="9"/>
        <v>0</v>
      </c>
    </row>
    <row r="581" spans="11:11" x14ac:dyDescent="0.25">
      <c r="K581" s="152">
        <f t="shared" si="9"/>
        <v>0</v>
      </c>
    </row>
    <row r="582" spans="11:11" x14ac:dyDescent="0.25">
      <c r="K582" s="152">
        <f t="shared" si="9"/>
        <v>0</v>
      </c>
    </row>
    <row r="583" spans="11:11" x14ac:dyDescent="0.25">
      <c r="K583" s="152">
        <f t="shared" si="9"/>
        <v>0</v>
      </c>
    </row>
    <row r="584" spans="11:11" x14ac:dyDescent="0.25">
      <c r="K584" s="152">
        <f t="shared" si="9"/>
        <v>0</v>
      </c>
    </row>
    <row r="585" spans="11:11" x14ac:dyDescent="0.25">
      <c r="K585" s="152">
        <f t="shared" si="9"/>
        <v>0</v>
      </c>
    </row>
    <row r="586" spans="11:11" x14ac:dyDescent="0.25">
      <c r="K586" s="152">
        <f t="shared" si="9"/>
        <v>0</v>
      </c>
    </row>
    <row r="587" spans="11:11" x14ac:dyDescent="0.25">
      <c r="K587" s="152">
        <f t="shared" si="9"/>
        <v>0</v>
      </c>
    </row>
    <row r="588" spans="11:11" x14ac:dyDescent="0.25">
      <c r="K588" s="152">
        <f t="shared" si="9"/>
        <v>0</v>
      </c>
    </row>
    <row r="589" spans="11:11" x14ac:dyDescent="0.25">
      <c r="K589" s="152">
        <f t="shared" si="9"/>
        <v>0</v>
      </c>
    </row>
    <row r="590" spans="11:11" x14ac:dyDescent="0.25">
      <c r="K590" s="152">
        <f t="shared" si="9"/>
        <v>0</v>
      </c>
    </row>
    <row r="591" spans="11:11" x14ac:dyDescent="0.25">
      <c r="K591" s="152">
        <f t="shared" si="9"/>
        <v>0</v>
      </c>
    </row>
    <row r="592" spans="11:11" x14ac:dyDescent="0.25">
      <c r="K592" s="152">
        <f t="shared" si="9"/>
        <v>0</v>
      </c>
    </row>
    <row r="593" spans="11:11" x14ac:dyDescent="0.25">
      <c r="K593" s="152">
        <f t="shared" si="9"/>
        <v>0</v>
      </c>
    </row>
    <row r="594" spans="11:11" x14ac:dyDescent="0.25">
      <c r="K594" s="152">
        <f t="shared" si="9"/>
        <v>0</v>
      </c>
    </row>
    <row r="595" spans="11:11" x14ac:dyDescent="0.25">
      <c r="K595" s="152">
        <f t="shared" si="9"/>
        <v>0</v>
      </c>
    </row>
    <row r="596" spans="11:11" x14ac:dyDescent="0.25">
      <c r="K596" s="152">
        <f t="shared" si="9"/>
        <v>0</v>
      </c>
    </row>
    <row r="597" spans="11:11" x14ac:dyDescent="0.25">
      <c r="K597" s="152">
        <f t="shared" si="9"/>
        <v>0</v>
      </c>
    </row>
    <row r="598" spans="11:11" x14ac:dyDescent="0.25">
      <c r="K598" s="152">
        <f t="shared" si="9"/>
        <v>0</v>
      </c>
    </row>
    <row r="599" spans="11:11" x14ac:dyDescent="0.25">
      <c r="K599" s="152">
        <f t="shared" si="9"/>
        <v>0</v>
      </c>
    </row>
    <row r="600" spans="11:11" x14ac:dyDescent="0.25">
      <c r="K600" s="152">
        <f t="shared" si="9"/>
        <v>0</v>
      </c>
    </row>
    <row r="601" spans="11:11" x14ac:dyDescent="0.25">
      <c r="K601" s="152">
        <f t="shared" si="9"/>
        <v>0</v>
      </c>
    </row>
    <row r="602" spans="11:11" x14ac:dyDescent="0.25">
      <c r="K602" s="152">
        <f t="shared" si="9"/>
        <v>0</v>
      </c>
    </row>
    <row r="603" spans="11:11" x14ac:dyDescent="0.25">
      <c r="K603" s="152">
        <f t="shared" si="9"/>
        <v>0</v>
      </c>
    </row>
    <row r="604" spans="11:11" x14ac:dyDescent="0.25">
      <c r="K604" s="152">
        <f t="shared" si="9"/>
        <v>0</v>
      </c>
    </row>
    <row r="605" spans="11:11" x14ac:dyDescent="0.25">
      <c r="K605" s="152">
        <f t="shared" si="9"/>
        <v>0</v>
      </c>
    </row>
    <row r="606" spans="11:11" x14ac:dyDescent="0.25">
      <c r="K606" s="152">
        <f t="shared" si="9"/>
        <v>0</v>
      </c>
    </row>
    <row r="607" spans="11:11" x14ac:dyDescent="0.25">
      <c r="K607" s="152">
        <f t="shared" si="9"/>
        <v>0</v>
      </c>
    </row>
    <row r="608" spans="11:11" x14ac:dyDescent="0.25">
      <c r="K608" s="152">
        <f t="shared" si="9"/>
        <v>0</v>
      </c>
    </row>
    <row r="609" spans="11:11" x14ac:dyDescent="0.25">
      <c r="K609" s="152">
        <f t="shared" si="9"/>
        <v>0</v>
      </c>
    </row>
    <row r="610" spans="11:11" x14ac:dyDescent="0.25">
      <c r="K610" s="152">
        <f t="shared" si="9"/>
        <v>0</v>
      </c>
    </row>
    <row r="611" spans="11:11" x14ac:dyDescent="0.25">
      <c r="K611" s="152">
        <f t="shared" si="9"/>
        <v>0</v>
      </c>
    </row>
    <row r="612" spans="11:11" x14ac:dyDescent="0.25">
      <c r="K612" s="152">
        <f t="shared" si="9"/>
        <v>0</v>
      </c>
    </row>
    <row r="613" spans="11:11" x14ac:dyDescent="0.25">
      <c r="K613" s="152">
        <f t="shared" si="9"/>
        <v>0</v>
      </c>
    </row>
    <row r="614" spans="11:11" x14ac:dyDescent="0.25">
      <c r="K614" s="152">
        <f t="shared" si="9"/>
        <v>0</v>
      </c>
    </row>
    <row r="615" spans="11:11" x14ac:dyDescent="0.25">
      <c r="K615" s="152">
        <f t="shared" si="9"/>
        <v>0</v>
      </c>
    </row>
    <row r="616" spans="11:11" x14ac:dyDescent="0.25">
      <c r="K616" s="152">
        <f t="shared" si="9"/>
        <v>0</v>
      </c>
    </row>
    <row r="617" spans="11:11" x14ac:dyDescent="0.25">
      <c r="K617" s="152">
        <f t="shared" si="9"/>
        <v>0</v>
      </c>
    </row>
    <row r="618" spans="11:11" x14ac:dyDescent="0.25">
      <c r="K618" s="152">
        <f t="shared" si="9"/>
        <v>0</v>
      </c>
    </row>
    <row r="619" spans="11:11" x14ac:dyDescent="0.25">
      <c r="K619" s="152">
        <f t="shared" si="9"/>
        <v>0</v>
      </c>
    </row>
    <row r="620" spans="11:11" x14ac:dyDescent="0.25">
      <c r="K620" s="152">
        <f t="shared" si="9"/>
        <v>0</v>
      </c>
    </row>
    <row r="621" spans="11:11" x14ac:dyDescent="0.25">
      <c r="K621" s="152">
        <f t="shared" si="9"/>
        <v>0</v>
      </c>
    </row>
    <row r="622" spans="11:11" x14ac:dyDescent="0.25">
      <c r="K622" s="152">
        <f t="shared" si="9"/>
        <v>0</v>
      </c>
    </row>
    <row r="623" spans="11:11" x14ac:dyDescent="0.25">
      <c r="K623" s="152">
        <f t="shared" si="9"/>
        <v>0</v>
      </c>
    </row>
    <row r="624" spans="11:11" x14ac:dyDescent="0.25">
      <c r="K624" s="152">
        <f t="shared" si="9"/>
        <v>0</v>
      </c>
    </row>
    <row r="625" spans="11:11" x14ac:dyDescent="0.25">
      <c r="K625" s="152">
        <f t="shared" si="9"/>
        <v>0</v>
      </c>
    </row>
    <row r="626" spans="11:11" x14ac:dyDescent="0.25">
      <c r="K626" s="152">
        <f t="shared" si="9"/>
        <v>0</v>
      </c>
    </row>
    <row r="627" spans="11:11" x14ac:dyDescent="0.25">
      <c r="K627" s="152">
        <f t="shared" si="9"/>
        <v>0</v>
      </c>
    </row>
    <row r="628" spans="11:11" x14ac:dyDescent="0.25">
      <c r="K628" s="152">
        <f t="shared" si="9"/>
        <v>0</v>
      </c>
    </row>
    <row r="629" spans="11:11" x14ac:dyDescent="0.25">
      <c r="K629" s="152">
        <f t="shared" si="9"/>
        <v>0</v>
      </c>
    </row>
    <row r="630" spans="11:11" x14ac:dyDescent="0.25">
      <c r="K630" s="152">
        <f t="shared" si="9"/>
        <v>0</v>
      </c>
    </row>
    <row r="631" spans="11:11" x14ac:dyDescent="0.25">
      <c r="K631" s="152">
        <f t="shared" si="9"/>
        <v>0</v>
      </c>
    </row>
    <row r="632" spans="11:11" x14ac:dyDescent="0.25">
      <c r="K632" s="152">
        <f t="shared" si="9"/>
        <v>0</v>
      </c>
    </row>
    <row r="633" spans="11:11" x14ac:dyDescent="0.25">
      <c r="K633" s="152">
        <f t="shared" si="9"/>
        <v>0</v>
      </c>
    </row>
    <row r="634" spans="11:11" x14ac:dyDescent="0.25">
      <c r="K634" s="152">
        <f t="shared" si="9"/>
        <v>0</v>
      </c>
    </row>
    <row r="635" spans="11:11" x14ac:dyDescent="0.25">
      <c r="K635" s="152">
        <f t="shared" si="9"/>
        <v>0</v>
      </c>
    </row>
    <row r="636" spans="11:11" x14ac:dyDescent="0.25">
      <c r="K636" s="152">
        <f t="shared" si="9"/>
        <v>0</v>
      </c>
    </row>
    <row r="637" spans="11:11" x14ac:dyDescent="0.25">
      <c r="K637" s="152">
        <f t="shared" si="9"/>
        <v>0</v>
      </c>
    </row>
    <row r="638" spans="11:11" x14ac:dyDescent="0.25">
      <c r="K638" s="152">
        <f t="shared" si="9"/>
        <v>0</v>
      </c>
    </row>
    <row r="639" spans="11:11" x14ac:dyDescent="0.25">
      <c r="K639" s="152">
        <f t="shared" si="9"/>
        <v>0</v>
      </c>
    </row>
    <row r="640" spans="11:11" x14ac:dyDescent="0.25">
      <c r="K640" s="152">
        <f t="shared" si="9"/>
        <v>0</v>
      </c>
    </row>
    <row r="641" spans="11:11" x14ac:dyDescent="0.25">
      <c r="K641" s="152">
        <f t="shared" si="9"/>
        <v>0</v>
      </c>
    </row>
    <row r="642" spans="11:11" x14ac:dyDescent="0.25">
      <c r="K642" s="152">
        <f t="shared" si="9"/>
        <v>0</v>
      </c>
    </row>
    <row r="643" spans="11:11" x14ac:dyDescent="0.25">
      <c r="K643" s="152">
        <f t="shared" ref="K643:K706" si="10">(C643+D643)*2*F643</f>
        <v>0</v>
      </c>
    </row>
    <row r="644" spans="11:11" x14ac:dyDescent="0.25">
      <c r="K644" s="152">
        <f t="shared" si="10"/>
        <v>0</v>
      </c>
    </row>
    <row r="645" spans="11:11" x14ac:dyDescent="0.25">
      <c r="K645" s="152">
        <f t="shared" si="10"/>
        <v>0</v>
      </c>
    </row>
    <row r="646" spans="11:11" x14ac:dyDescent="0.25">
      <c r="K646" s="152">
        <f t="shared" si="10"/>
        <v>0</v>
      </c>
    </row>
    <row r="647" spans="11:11" x14ac:dyDescent="0.25">
      <c r="K647" s="152">
        <f t="shared" si="10"/>
        <v>0</v>
      </c>
    </row>
    <row r="648" spans="11:11" x14ac:dyDescent="0.25">
      <c r="K648" s="152">
        <f t="shared" si="10"/>
        <v>0</v>
      </c>
    </row>
    <row r="649" spans="11:11" x14ac:dyDescent="0.25">
      <c r="K649" s="152">
        <f t="shared" si="10"/>
        <v>0</v>
      </c>
    </row>
    <row r="650" spans="11:11" x14ac:dyDescent="0.25">
      <c r="K650" s="152">
        <f t="shared" si="10"/>
        <v>0</v>
      </c>
    </row>
    <row r="651" spans="11:11" x14ac:dyDescent="0.25">
      <c r="K651" s="152">
        <f t="shared" si="10"/>
        <v>0</v>
      </c>
    </row>
    <row r="652" spans="11:11" x14ac:dyDescent="0.25">
      <c r="K652" s="152">
        <f t="shared" si="10"/>
        <v>0</v>
      </c>
    </row>
    <row r="653" spans="11:11" x14ac:dyDescent="0.25">
      <c r="K653" s="152">
        <f t="shared" si="10"/>
        <v>0</v>
      </c>
    </row>
    <row r="654" spans="11:11" x14ac:dyDescent="0.25">
      <c r="K654" s="152">
        <f t="shared" si="10"/>
        <v>0</v>
      </c>
    </row>
    <row r="655" spans="11:11" x14ac:dyDescent="0.25">
      <c r="K655" s="152">
        <f t="shared" si="10"/>
        <v>0</v>
      </c>
    </row>
    <row r="656" spans="11:11" x14ac:dyDescent="0.25">
      <c r="K656" s="152">
        <f t="shared" si="10"/>
        <v>0</v>
      </c>
    </row>
    <row r="657" spans="11:11" x14ac:dyDescent="0.25">
      <c r="K657" s="152">
        <f t="shared" si="10"/>
        <v>0</v>
      </c>
    </row>
    <row r="658" spans="11:11" x14ac:dyDescent="0.25">
      <c r="K658" s="152">
        <f t="shared" si="10"/>
        <v>0</v>
      </c>
    </row>
    <row r="659" spans="11:11" x14ac:dyDescent="0.25">
      <c r="K659" s="152">
        <f t="shared" si="10"/>
        <v>0</v>
      </c>
    </row>
    <row r="660" spans="11:11" x14ac:dyDescent="0.25">
      <c r="K660" s="152">
        <f t="shared" si="10"/>
        <v>0</v>
      </c>
    </row>
    <row r="661" spans="11:11" x14ac:dyDescent="0.25">
      <c r="K661" s="152">
        <f t="shared" si="10"/>
        <v>0</v>
      </c>
    </row>
    <row r="662" spans="11:11" x14ac:dyDescent="0.25">
      <c r="K662" s="152">
        <f t="shared" si="10"/>
        <v>0</v>
      </c>
    </row>
    <row r="663" spans="11:11" x14ac:dyDescent="0.25">
      <c r="K663" s="152">
        <f t="shared" si="10"/>
        <v>0</v>
      </c>
    </row>
    <row r="664" spans="11:11" x14ac:dyDescent="0.25">
      <c r="K664" s="152">
        <f t="shared" si="10"/>
        <v>0</v>
      </c>
    </row>
    <row r="665" spans="11:11" x14ac:dyDescent="0.25">
      <c r="K665" s="152">
        <f t="shared" si="10"/>
        <v>0</v>
      </c>
    </row>
    <row r="666" spans="11:11" x14ac:dyDescent="0.25">
      <c r="K666" s="152">
        <f t="shared" si="10"/>
        <v>0</v>
      </c>
    </row>
    <row r="667" spans="11:11" x14ac:dyDescent="0.25">
      <c r="K667" s="152">
        <f t="shared" si="10"/>
        <v>0</v>
      </c>
    </row>
    <row r="668" spans="11:11" x14ac:dyDescent="0.25">
      <c r="K668" s="152">
        <f t="shared" si="10"/>
        <v>0</v>
      </c>
    </row>
    <row r="669" spans="11:11" x14ac:dyDescent="0.25">
      <c r="K669" s="152">
        <f t="shared" si="10"/>
        <v>0</v>
      </c>
    </row>
    <row r="670" spans="11:11" x14ac:dyDescent="0.25">
      <c r="K670" s="152">
        <f t="shared" si="10"/>
        <v>0</v>
      </c>
    </row>
    <row r="671" spans="11:11" x14ac:dyDescent="0.25">
      <c r="K671" s="152">
        <f t="shared" si="10"/>
        <v>0</v>
      </c>
    </row>
    <row r="672" spans="11:11" x14ac:dyDescent="0.25">
      <c r="K672" s="152">
        <f t="shared" si="10"/>
        <v>0</v>
      </c>
    </row>
    <row r="673" spans="11:11" x14ac:dyDescent="0.25">
      <c r="K673" s="152">
        <f t="shared" si="10"/>
        <v>0</v>
      </c>
    </row>
    <row r="674" spans="11:11" x14ac:dyDescent="0.25">
      <c r="K674" s="152">
        <f t="shared" si="10"/>
        <v>0</v>
      </c>
    </row>
    <row r="675" spans="11:11" x14ac:dyDescent="0.25">
      <c r="K675" s="152">
        <f t="shared" si="10"/>
        <v>0</v>
      </c>
    </row>
    <row r="676" spans="11:11" x14ac:dyDescent="0.25">
      <c r="K676" s="152">
        <f t="shared" si="10"/>
        <v>0</v>
      </c>
    </row>
    <row r="677" spans="11:11" x14ac:dyDescent="0.25">
      <c r="K677" s="152">
        <f t="shared" si="10"/>
        <v>0</v>
      </c>
    </row>
    <row r="678" spans="11:11" x14ac:dyDescent="0.25">
      <c r="K678" s="152">
        <f t="shared" si="10"/>
        <v>0</v>
      </c>
    </row>
    <row r="679" spans="11:11" x14ac:dyDescent="0.25">
      <c r="K679" s="152">
        <f t="shared" si="10"/>
        <v>0</v>
      </c>
    </row>
    <row r="680" spans="11:11" x14ac:dyDescent="0.25">
      <c r="K680" s="152">
        <f t="shared" si="10"/>
        <v>0</v>
      </c>
    </row>
    <row r="681" spans="11:11" x14ac:dyDescent="0.25">
      <c r="K681" s="152">
        <f t="shared" si="10"/>
        <v>0</v>
      </c>
    </row>
    <row r="682" spans="11:11" x14ac:dyDescent="0.25">
      <c r="K682" s="152">
        <f t="shared" si="10"/>
        <v>0</v>
      </c>
    </row>
    <row r="683" spans="11:11" x14ac:dyDescent="0.25">
      <c r="K683" s="152">
        <f t="shared" si="10"/>
        <v>0</v>
      </c>
    </row>
    <row r="684" spans="11:11" x14ac:dyDescent="0.25">
      <c r="K684" s="152">
        <f t="shared" si="10"/>
        <v>0</v>
      </c>
    </row>
    <row r="685" spans="11:11" x14ac:dyDescent="0.25">
      <c r="K685" s="152">
        <f t="shared" si="10"/>
        <v>0</v>
      </c>
    </row>
    <row r="686" spans="11:11" x14ac:dyDescent="0.25">
      <c r="K686" s="152">
        <f t="shared" si="10"/>
        <v>0</v>
      </c>
    </row>
    <row r="687" spans="11:11" x14ac:dyDescent="0.25">
      <c r="K687" s="152">
        <f t="shared" si="10"/>
        <v>0</v>
      </c>
    </row>
    <row r="688" spans="11:11" x14ac:dyDescent="0.25">
      <c r="K688" s="152">
        <f t="shared" si="10"/>
        <v>0</v>
      </c>
    </row>
    <row r="689" spans="11:11" x14ac:dyDescent="0.25">
      <c r="K689" s="152">
        <f t="shared" si="10"/>
        <v>0</v>
      </c>
    </row>
    <row r="690" spans="11:11" x14ac:dyDescent="0.25">
      <c r="K690" s="152">
        <f t="shared" si="10"/>
        <v>0</v>
      </c>
    </row>
    <row r="691" spans="11:11" x14ac:dyDescent="0.25">
      <c r="K691" s="152">
        <f t="shared" si="10"/>
        <v>0</v>
      </c>
    </row>
    <row r="692" spans="11:11" x14ac:dyDescent="0.25">
      <c r="K692" s="152">
        <f t="shared" si="10"/>
        <v>0</v>
      </c>
    </row>
    <row r="693" spans="11:11" x14ac:dyDescent="0.25">
      <c r="K693" s="152">
        <f t="shared" si="10"/>
        <v>0</v>
      </c>
    </row>
    <row r="694" spans="11:11" x14ac:dyDescent="0.25">
      <c r="K694" s="152">
        <f t="shared" si="10"/>
        <v>0</v>
      </c>
    </row>
    <row r="695" spans="11:11" x14ac:dyDescent="0.25">
      <c r="K695" s="152">
        <f t="shared" si="10"/>
        <v>0</v>
      </c>
    </row>
    <row r="696" spans="11:11" x14ac:dyDescent="0.25">
      <c r="K696" s="152">
        <f t="shared" si="10"/>
        <v>0</v>
      </c>
    </row>
    <row r="697" spans="11:11" x14ac:dyDescent="0.25">
      <c r="K697" s="152">
        <f t="shared" si="10"/>
        <v>0</v>
      </c>
    </row>
    <row r="698" spans="11:11" x14ac:dyDescent="0.25">
      <c r="K698" s="152">
        <f t="shared" si="10"/>
        <v>0</v>
      </c>
    </row>
    <row r="699" spans="11:11" x14ac:dyDescent="0.25">
      <c r="K699" s="152">
        <f t="shared" si="10"/>
        <v>0</v>
      </c>
    </row>
    <row r="700" spans="11:11" x14ac:dyDescent="0.25">
      <c r="K700" s="152">
        <f t="shared" si="10"/>
        <v>0</v>
      </c>
    </row>
    <row r="701" spans="11:11" x14ac:dyDescent="0.25">
      <c r="K701" s="152">
        <f t="shared" si="10"/>
        <v>0</v>
      </c>
    </row>
    <row r="702" spans="11:11" x14ac:dyDescent="0.25">
      <c r="K702" s="152">
        <f t="shared" si="10"/>
        <v>0</v>
      </c>
    </row>
    <row r="703" spans="11:11" x14ac:dyDescent="0.25">
      <c r="K703" s="152">
        <f t="shared" si="10"/>
        <v>0</v>
      </c>
    </row>
    <row r="704" spans="11:11" x14ac:dyDescent="0.25">
      <c r="K704" s="152">
        <f t="shared" si="10"/>
        <v>0</v>
      </c>
    </row>
    <row r="705" spans="11:11" x14ac:dyDescent="0.25">
      <c r="K705" s="152">
        <f t="shared" si="10"/>
        <v>0</v>
      </c>
    </row>
    <row r="706" spans="11:11" x14ac:dyDescent="0.25">
      <c r="K706" s="152">
        <f t="shared" si="10"/>
        <v>0</v>
      </c>
    </row>
    <row r="707" spans="11:11" x14ac:dyDescent="0.25">
      <c r="K707" s="152">
        <f t="shared" ref="K707:K770" si="11">(C707+D707)*2*F707</f>
        <v>0</v>
      </c>
    </row>
    <row r="708" spans="11:11" x14ac:dyDescent="0.25">
      <c r="K708" s="152">
        <f t="shared" si="11"/>
        <v>0</v>
      </c>
    </row>
    <row r="709" spans="11:11" x14ac:dyDescent="0.25">
      <c r="K709" s="152">
        <f t="shared" si="11"/>
        <v>0</v>
      </c>
    </row>
    <row r="710" spans="11:11" x14ac:dyDescent="0.25">
      <c r="K710" s="152">
        <f t="shared" si="11"/>
        <v>0</v>
      </c>
    </row>
    <row r="711" spans="11:11" x14ac:dyDescent="0.25">
      <c r="K711" s="152">
        <f t="shared" si="11"/>
        <v>0</v>
      </c>
    </row>
    <row r="712" spans="11:11" x14ac:dyDescent="0.25">
      <c r="K712" s="152">
        <f t="shared" si="11"/>
        <v>0</v>
      </c>
    </row>
    <row r="713" spans="11:11" x14ac:dyDescent="0.25">
      <c r="K713" s="152">
        <f t="shared" si="11"/>
        <v>0</v>
      </c>
    </row>
    <row r="714" spans="11:11" x14ac:dyDescent="0.25">
      <c r="K714" s="152">
        <f t="shared" si="11"/>
        <v>0</v>
      </c>
    </row>
    <row r="715" spans="11:11" x14ac:dyDescent="0.25">
      <c r="K715" s="152">
        <f t="shared" si="11"/>
        <v>0</v>
      </c>
    </row>
    <row r="716" spans="11:11" x14ac:dyDescent="0.25">
      <c r="K716" s="152">
        <f t="shared" si="11"/>
        <v>0</v>
      </c>
    </row>
    <row r="717" spans="11:11" x14ac:dyDescent="0.25">
      <c r="K717" s="152">
        <f t="shared" si="11"/>
        <v>0</v>
      </c>
    </row>
    <row r="718" spans="11:11" x14ac:dyDescent="0.25">
      <c r="K718" s="152">
        <f t="shared" si="11"/>
        <v>0</v>
      </c>
    </row>
    <row r="719" spans="11:11" x14ac:dyDescent="0.25">
      <c r="K719" s="152">
        <f t="shared" si="11"/>
        <v>0</v>
      </c>
    </row>
    <row r="720" spans="11:11" x14ac:dyDescent="0.25">
      <c r="K720" s="152">
        <f t="shared" si="11"/>
        <v>0</v>
      </c>
    </row>
    <row r="721" spans="11:11" x14ac:dyDescent="0.25">
      <c r="K721" s="152">
        <f t="shared" si="11"/>
        <v>0</v>
      </c>
    </row>
    <row r="722" spans="11:11" x14ac:dyDescent="0.25">
      <c r="K722" s="152">
        <f t="shared" si="11"/>
        <v>0</v>
      </c>
    </row>
    <row r="723" spans="11:11" x14ac:dyDescent="0.25">
      <c r="K723" s="152">
        <f t="shared" si="11"/>
        <v>0</v>
      </c>
    </row>
    <row r="724" spans="11:11" x14ac:dyDescent="0.25">
      <c r="K724" s="152">
        <f t="shared" si="11"/>
        <v>0</v>
      </c>
    </row>
    <row r="725" spans="11:11" x14ac:dyDescent="0.25">
      <c r="K725" s="152">
        <f t="shared" si="11"/>
        <v>0</v>
      </c>
    </row>
    <row r="726" spans="11:11" x14ac:dyDescent="0.25">
      <c r="K726" s="152">
        <f t="shared" si="11"/>
        <v>0</v>
      </c>
    </row>
    <row r="727" spans="11:11" x14ac:dyDescent="0.25">
      <c r="K727" s="152">
        <f t="shared" si="11"/>
        <v>0</v>
      </c>
    </row>
    <row r="728" spans="11:11" x14ac:dyDescent="0.25">
      <c r="K728" s="152">
        <f t="shared" si="11"/>
        <v>0</v>
      </c>
    </row>
    <row r="729" spans="11:11" x14ac:dyDescent="0.25">
      <c r="K729" s="152">
        <f t="shared" si="11"/>
        <v>0</v>
      </c>
    </row>
    <row r="730" spans="11:11" x14ac:dyDescent="0.25">
      <c r="K730" s="152">
        <f t="shared" si="11"/>
        <v>0</v>
      </c>
    </row>
    <row r="731" spans="11:11" x14ac:dyDescent="0.25">
      <c r="K731" s="152">
        <f t="shared" si="11"/>
        <v>0</v>
      </c>
    </row>
    <row r="732" spans="11:11" x14ac:dyDescent="0.25">
      <c r="K732" s="152">
        <f t="shared" si="11"/>
        <v>0</v>
      </c>
    </row>
    <row r="733" spans="11:11" x14ac:dyDescent="0.25">
      <c r="K733" s="152">
        <f t="shared" si="11"/>
        <v>0</v>
      </c>
    </row>
    <row r="734" spans="11:11" x14ac:dyDescent="0.25">
      <c r="K734" s="152">
        <f t="shared" si="11"/>
        <v>0</v>
      </c>
    </row>
    <row r="735" spans="11:11" x14ac:dyDescent="0.25">
      <c r="K735" s="152">
        <f t="shared" si="11"/>
        <v>0</v>
      </c>
    </row>
    <row r="736" spans="11:11" x14ac:dyDescent="0.25">
      <c r="K736" s="152">
        <f t="shared" si="11"/>
        <v>0</v>
      </c>
    </row>
    <row r="737" spans="11:11" x14ac:dyDescent="0.25">
      <c r="K737" s="152">
        <f t="shared" si="11"/>
        <v>0</v>
      </c>
    </row>
    <row r="738" spans="11:11" x14ac:dyDescent="0.25">
      <c r="K738" s="152">
        <f t="shared" si="11"/>
        <v>0</v>
      </c>
    </row>
    <row r="739" spans="11:11" x14ac:dyDescent="0.25">
      <c r="K739" s="152">
        <f t="shared" si="11"/>
        <v>0</v>
      </c>
    </row>
    <row r="740" spans="11:11" x14ac:dyDescent="0.25">
      <c r="K740" s="152">
        <f t="shared" si="11"/>
        <v>0</v>
      </c>
    </row>
    <row r="741" spans="11:11" x14ac:dyDescent="0.25">
      <c r="K741" s="152">
        <f t="shared" si="11"/>
        <v>0</v>
      </c>
    </row>
    <row r="742" spans="11:11" x14ac:dyDescent="0.25">
      <c r="K742" s="152">
        <f t="shared" si="11"/>
        <v>0</v>
      </c>
    </row>
    <row r="743" spans="11:11" x14ac:dyDescent="0.25">
      <c r="K743" s="152">
        <f t="shared" si="11"/>
        <v>0</v>
      </c>
    </row>
    <row r="744" spans="11:11" x14ac:dyDescent="0.25">
      <c r="K744" s="152">
        <f t="shared" si="11"/>
        <v>0</v>
      </c>
    </row>
    <row r="745" spans="11:11" x14ac:dyDescent="0.25">
      <c r="K745" s="152">
        <f t="shared" si="11"/>
        <v>0</v>
      </c>
    </row>
    <row r="746" spans="11:11" x14ac:dyDescent="0.25">
      <c r="K746" s="152">
        <f t="shared" si="11"/>
        <v>0</v>
      </c>
    </row>
    <row r="747" spans="11:11" x14ac:dyDescent="0.25">
      <c r="K747" s="152">
        <f t="shared" si="11"/>
        <v>0</v>
      </c>
    </row>
    <row r="748" spans="11:11" x14ac:dyDescent="0.25">
      <c r="K748" s="152">
        <f t="shared" si="11"/>
        <v>0</v>
      </c>
    </row>
    <row r="749" spans="11:11" x14ac:dyDescent="0.25">
      <c r="K749" s="152">
        <f t="shared" si="11"/>
        <v>0</v>
      </c>
    </row>
    <row r="750" spans="11:11" x14ac:dyDescent="0.25">
      <c r="K750" s="152">
        <f t="shared" si="11"/>
        <v>0</v>
      </c>
    </row>
    <row r="751" spans="11:11" x14ac:dyDescent="0.25">
      <c r="K751" s="152">
        <f t="shared" si="11"/>
        <v>0</v>
      </c>
    </row>
    <row r="752" spans="11:11" x14ac:dyDescent="0.25">
      <c r="K752" s="152">
        <f t="shared" si="11"/>
        <v>0</v>
      </c>
    </row>
    <row r="753" spans="11:11" x14ac:dyDescent="0.25">
      <c r="K753" s="152">
        <f t="shared" si="11"/>
        <v>0</v>
      </c>
    </row>
    <row r="754" spans="11:11" x14ac:dyDescent="0.25">
      <c r="K754" s="152">
        <f t="shared" si="11"/>
        <v>0</v>
      </c>
    </row>
    <row r="755" spans="11:11" x14ac:dyDescent="0.25">
      <c r="K755" s="152">
        <f t="shared" si="11"/>
        <v>0</v>
      </c>
    </row>
    <row r="756" spans="11:11" x14ac:dyDescent="0.25">
      <c r="K756" s="152">
        <f t="shared" si="11"/>
        <v>0</v>
      </c>
    </row>
    <row r="757" spans="11:11" x14ac:dyDescent="0.25">
      <c r="K757" s="152">
        <f t="shared" si="11"/>
        <v>0</v>
      </c>
    </row>
    <row r="758" spans="11:11" x14ac:dyDescent="0.25">
      <c r="K758" s="152">
        <f t="shared" si="11"/>
        <v>0</v>
      </c>
    </row>
    <row r="759" spans="11:11" x14ac:dyDescent="0.25">
      <c r="K759" s="152">
        <f t="shared" si="11"/>
        <v>0</v>
      </c>
    </row>
    <row r="760" spans="11:11" x14ac:dyDescent="0.25">
      <c r="K760" s="152">
        <f t="shared" si="11"/>
        <v>0</v>
      </c>
    </row>
    <row r="761" spans="11:11" x14ac:dyDescent="0.25">
      <c r="K761" s="152">
        <f t="shared" si="11"/>
        <v>0</v>
      </c>
    </row>
    <row r="762" spans="11:11" x14ac:dyDescent="0.25">
      <c r="K762" s="152">
        <f t="shared" si="11"/>
        <v>0</v>
      </c>
    </row>
    <row r="763" spans="11:11" x14ac:dyDescent="0.25">
      <c r="K763" s="152">
        <f t="shared" si="11"/>
        <v>0</v>
      </c>
    </row>
    <row r="764" spans="11:11" x14ac:dyDescent="0.25">
      <c r="K764" s="152">
        <f t="shared" si="11"/>
        <v>0</v>
      </c>
    </row>
    <row r="765" spans="11:11" x14ac:dyDescent="0.25">
      <c r="K765" s="152">
        <f t="shared" si="11"/>
        <v>0</v>
      </c>
    </row>
    <row r="766" spans="11:11" x14ac:dyDescent="0.25">
      <c r="K766" s="152">
        <f t="shared" si="11"/>
        <v>0</v>
      </c>
    </row>
    <row r="767" spans="11:11" x14ac:dyDescent="0.25">
      <c r="K767" s="152">
        <f t="shared" si="11"/>
        <v>0</v>
      </c>
    </row>
    <row r="768" spans="11:11" x14ac:dyDescent="0.25">
      <c r="K768" s="152">
        <f t="shared" si="11"/>
        <v>0</v>
      </c>
    </row>
    <row r="769" spans="11:11" x14ac:dyDescent="0.25">
      <c r="K769" s="152">
        <f t="shared" si="11"/>
        <v>0</v>
      </c>
    </row>
    <row r="770" spans="11:11" x14ac:dyDescent="0.25">
      <c r="K770" s="152">
        <f t="shared" si="11"/>
        <v>0</v>
      </c>
    </row>
    <row r="771" spans="11:11" x14ac:dyDescent="0.25">
      <c r="K771" s="152">
        <f t="shared" ref="K771:K834" si="12">(C771+D771)*2*F771</f>
        <v>0</v>
      </c>
    </row>
    <row r="772" spans="11:11" x14ac:dyDescent="0.25">
      <c r="K772" s="152">
        <f t="shared" si="12"/>
        <v>0</v>
      </c>
    </row>
    <row r="773" spans="11:11" x14ac:dyDescent="0.25">
      <c r="K773" s="152">
        <f t="shared" si="12"/>
        <v>0</v>
      </c>
    </row>
    <row r="774" spans="11:11" x14ac:dyDescent="0.25">
      <c r="K774" s="152">
        <f t="shared" si="12"/>
        <v>0</v>
      </c>
    </row>
    <row r="775" spans="11:11" x14ac:dyDescent="0.25">
      <c r="K775" s="152">
        <f t="shared" si="12"/>
        <v>0</v>
      </c>
    </row>
    <row r="776" spans="11:11" x14ac:dyDescent="0.25">
      <c r="K776" s="152">
        <f t="shared" si="12"/>
        <v>0</v>
      </c>
    </row>
    <row r="777" spans="11:11" x14ac:dyDescent="0.25">
      <c r="K777" s="152">
        <f t="shared" si="12"/>
        <v>0</v>
      </c>
    </row>
    <row r="778" spans="11:11" x14ac:dyDescent="0.25">
      <c r="K778" s="152">
        <f t="shared" si="12"/>
        <v>0</v>
      </c>
    </row>
    <row r="779" spans="11:11" x14ac:dyDescent="0.25">
      <c r="K779" s="152">
        <f t="shared" si="12"/>
        <v>0</v>
      </c>
    </row>
    <row r="780" spans="11:11" x14ac:dyDescent="0.25">
      <c r="K780" s="152">
        <f t="shared" si="12"/>
        <v>0</v>
      </c>
    </row>
    <row r="781" spans="11:11" x14ac:dyDescent="0.25">
      <c r="K781" s="152">
        <f t="shared" si="12"/>
        <v>0</v>
      </c>
    </row>
    <row r="782" spans="11:11" x14ac:dyDescent="0.25">
      <c r="K782" s="152">
        <f t="shared" si="12"/>
        <v>0</v>
      </c>
    </row>
    <row r="783" spans="11:11" x14ac:dyDescent="0.25">
      <c r="K783" s="152">
        <f t="shared" si="12"/>
        <v>0</v>
      </c>
    </row>
    <row r="784" spans="11:11" x14ac:dyDescent="0.25">
      <c r="K784" s="152">
        <f t="shared" si="12"/>
        <v>0</v>
      </c>
    </row>
    <row r="785" spans="11:11" x14ac:dyDescent="0.25">
      <c r="K785" s="152">
        <f t="shared" si="12"/>
        <v>0</v>
      </c>
    </row>
    <row r="786" spans="11:11" x14ac:dyDescent="0.25">
      <c r="K786" s="152">
        <f t="shared" si="12"/>
        <v>0</v>
      </c>
    </row>
    <row r="787" spans="11:11" x14ac:dyDescent="0.25">
      <c r="K787" s="152">
        <f t="shared" si="12"/>
        <v>0</v>
      </c>
    </row>
    <row r="788" spans="11:11" x14ac:dyDescent="0.25">
      <c r="K788" s="152">
        <f t="shared" si="12"/>
        <v>0</v>
      </c>
    </row>
    <row r="789" spans="11:11" x14ac:dyDescent="0.25">
      <c r="K789" s="152">
        <f t="shared" si="12"/>
        <v>0</v>
      </c>
    </row>
    <row r="790" spans="11:11" x14ac:dyDescent="0.25">
      <c r="K790" s="152">
        <f t="shared" si="12"/>
        <v>0</v>
      </c>
    </row>
    <row r="791" spans="11:11" x14ac:dyDescent="0.25">
      <c r="K791" s="152">
        <f t="shared" si="12"/>
        <v>0</v>
      </c>
    </row>
    <row r="792" spans="11:11" x14ac:dyDescent="0.25">
      <c r="K792" s="152">
        <f t="shared" si="12"/>
        <v>0</v>
      </c>
    </row>
    <row r="793" spans="11:11" x14ac:dyDescent="0.25">
      <c r="K793" s="152">
        <f t="shared" si="12"/>
        <v>0</v>
      </c>
    </row>
    <row r="794" spans="11:11" x14ac:dyDescent="0.25">
      <c r="K794" s="152">
        <f t="shared" si="12"/>
        <v>0</v>
      </c>
    </row>
    <row r="795" spans="11:11" x14ac:dyDescent="0.25">
      <c r="K795" s="152">
        <f t="shared" si="12"/>
        <v>0</v>
      </c>
    </row>
    <row r="796" spans="11:11" x14ac:dyDescent="0.25">
      <c r="K796" s="152">
        <f t="shared" si="12"/>
        <v>0</v>
      </c>
    </row>
    <row r="797" spans="11:11" x14ac:dyDescent="0.25">
      <c r="K797" s="152">
        <f t="shared" si="12"/>
        <v>0</v>
      </c>
    </row>
    <row r="798" spans="11:11" x14ac:dyDescent="0.25">
      <c r="K798" s="152">
        <f t="shared" si="12"/>
        <v>0</v>
      </c>
    </row>
    <row r="799" spans="11:11" x14ac:dyDescent="0.25">
      <c r="K799" s="152">
        <f t="shared" si="12"/>
        <v>0</v>
      </c>
    </row>
    <row r="800" spans="11:11" x14ac:dyDescent="0.25">
      <c r="K800" s="152">
        <f t="shared" si="12"/>
        <v>0</v>
      </c>
    </row>
    <row r="801" spans="11:11" x14ac:dyDescent="0.25">
      <c r="K801" s="152">
        <f t="shared" si="12"/>
        <v>0</v>
      </c>
    </row>
    <row r="802" spans="11:11" x14ac:dyDescent="0.25">
      <c r="K802" s="152">
        <f t="shared" si="12"/>
        <v>0</v>
      </c>
    </row>
    <row r="803" spans="11:11" x14ac:dyDescent="0.25">
      <c r="K803" s="152">
        <f t="shared" si="12"/>
        <v>0</v>
      </c>
    </row>
    <row r="804" spans="11:11" x14ac:dyDescent="0.25">
      <c r="K804" s="152">
        <f t="shared" si="12"/>
        <v>0</v>
      </c>
    </row>
    <row r="805" spans="11:11" x14ac:dyDescent="0.25">
      <c r="K805" s="152">
        <f t="shared" si="12"/>
        <v>0</v>
      </c>
    </row>
    <row r="806" spans="11:11" x14ac:dyDescent="0.25">
      <c r="K806" s="152">
        <f t="shared" si="12"/>
        <v>0</v>
      </c>
    </row>
    <row r="807" spans="11:11" x14ac:dyDescent="0.25">
      <c r="K807" s="152">
        <f t="shared" si="12"/>
        <v>0</v>
      </c>
    </row>
    <row r="808" spans="11:11" x14ac:dyDescent="0.25">
      <c r="K808" s="152">
        <f t="shared" si="12"/>
        <v>0</v>
      </c>
    </row>
    <row r="809" spans="11:11" x14ac:dyDescent="0.25">
      <c r="K809" s="152">
        <f t="shared" si="12"/>
        <v>0</v>
      </c>
    </row>
    <row r="810" spans="11:11" x14ac:dyDescent="0.25">
      <c r="K810" s="152">
        <f t="shared" si="12"/>
        <v>0</v>
      </c>
    </row>
    <row r="811" spans="11:11" x14ac:dyDescent="0.25">
      <c r="K811" s="152">
        <f t="shared" si="12"/>
        <v>0</v>
      </c>
    </row>
    <row r="812" spans="11:11" x14ac:dyDescent="0.25">
      <c r="K812" s="152">
        <f t="shared" si="12"/>
        <v>0</v>
      </c>
    </row>
    <row r="813" spans="11:11" x14ac:dyDescent="0.25">
      <c r="K813" s="152">
        <f t="shared" si="12"/>
        <v>0</v>
      </c>
    </row>
    <row r="814" spans="11:11" x14ac:dyDescent="0.25">
      <c r="K814" s="152">
        <f t="shared" si="12"/>
        <v>0</v>
      </c>
    </row>
    <row r="815" spans="11:11" x14ac:dyDescent="0.25">
      <c r="K815" s="152">
        <f t="shared" si="12"/>
        <v>0</v>
      </c>
    </row>
    <row r="816" spans="11:11" x14ac:dyDescent="0.25">
      <c r="K816" s="152">
        <f t="shared" si="12"/>
        <v>0</v>
      </c>
    </row>
    <row r="817" spans="11:11" x14ac:dyDescent="0.25">
      <c r="K817" s="152">
        <f t="shared" si="12"/>
        <v>0</v>
      </c>
    </row>
    <row r="818" spans="11:11" x14ac:dyDescent="0.25">
      <c r="K818" s="152">
        <f t="shared" si="12"/>
        <v>0</v>
      </c>
    </row>
    <row r="819" spans="11:11" x14ac:dyDescent="0.25">
      <c r="K819" s="152">
        <f t="shared" si="12"/>
        <v>0</v>
      </c>
    </row>
    <row r="820" spans="11:11" x14ac:dyDescent="0.25">
      <c r="K820" s="152">
        <f t="shared" si="12"/>
        <v>0</v>
      </c>
    </row>
    <row r="821" spans="11:11" x14ac:dyDescent="0.25">
      <c r="K821" s="152">
        <f t="shared" si="12"/>
        <v>0</v>
      </c>
    </row>
    <row r="822" spans="11:11" x14ac:dyDescent="0.25">
      <c r="K822" s="152">
        <f t="shared" si="12"/>
        <v>0</v>
      </c>
    </row>
    <row r="823" spans="11:11" x14ac:dyDescent="0.25">
      <c r="K823" s="152">
        <f t="shared" si="12"/>
        <v>0</v>
      </c>
    </row>
    <row r="824" spans="11:11" x14ac:dyDescent="0.25">
      <c r="K824" s="152">
        <f t="shared" si="12"/>
        <v>0</v>
      </c>
    </row>
    <row r="825" spans="11:11" x14ac:dyDescent="0.25">
      <c r="K825" s="152">
        <f t="shared" si="12"/>
        <v>0</v>
      </c>
    </row>
    <row r="826" spans="11:11" x14ac:dyDescent="0.25">
      <c r="K826" s="152">
        <f t="shared" si="12"/>
        <v>0</v>
      </c>
    </row>
    <row r="827" spans="11:11" x14ac:dyDescent="0.25">
      <c r="K827" s="152">
        <f t="shared" si="12"/>
        <v>0</v>
      </c>
    </row>
    <row r="828" spans="11:11" x14ac:dyDescent="0.25">
      <c r="K828" s="152">
        <f t="shared" si="12"/>
        <v>0</v>
      </c>
    </row>
    <row r="829" spans="11:11" x14ac:dyDescent="0.25">
      <c r="K829" s="152">
        <f t="shared" si="12"/>
        <v>0</v>
      </c>
    </row>
    <row r="830" spans="11:11" x14ac:dyDescent="0.25">
      <c r="K830" s="152">
        <f t="shared" si="12"/>
        <v>0</v>
      </c>
    </row>
    <row r="831" spans="11:11" x14ac:dyDescent="0.25">
      <c r="K831" s="152">
        <f t="shared" si="12"/>
        <v>0</v>
      </c>
    </row>
    <row r="832" spans="11:11" x14ac:dyDescent="0.25">
      <c r="K832" s="152">
        <f t="shared" si="12"/>
        <v>0</v>
      </c>
    </row>
    <row r="833" spans="11:11" x14ac:dyDescent="0.25">
      <c r="K833" s="152">
        <f t="shared" si="12"/>
        <v>0</v>
      </c>
    </row>
    <row r="834" spans="11:11" x14ac:dyDescent="0.25">
      <c r="K834" s="152">
        <f t="shared" si="12"/>
        <v>0</v>
      </c>
    </row>
    <row r="835" spans="11:11" x14ac:dyDescent="0.25">
      <c r="K835" s="152">
        <f t="shared" ref="K835:K898" si="13">(C835+D835)*2*F835</f>
        <v>0</v>
      </c>
    </row>
    <row r="836" spans="11:11" x14ac:dyDescent="0.25">
      <c r="K836" s="152">
        <f t="shared" si="13"/>
        <v>0</v>
      </c>
    </row>
    <row r="837" spans="11:11" x14ac:dyDescent="0.25">
      <c r="K837" s="152">
        <f t="shared" si="13"/>
        <v>0</v>
      </c>
    </row>
    <row r="838" spans="11:11" x14ac:dyDescent="0.25">
      <c r="K838" s="152">
        <f t="shared" si="13"/>
        <v>0</v>
      </c>
    </row>
    <row r="839" spans="11:11" x14ac:dyDescent="0.25">
      <c r="K839" s="152">
        <f t="shared" si="13"/>
        <v>0</v>
      </c>
    </row>
    <row r="840" spans="11:11" x14ac:dyDescent="0.25">
      <c r="K840" s="152">
        <f t="shared" si="13"/>
        <v>0</v>
      </c>
    </row>
    <row r="841" spans="11:11" x14ac:dyDescent="0.25">
      <c r="K841" s="152">
        <f t="shared" si="13"/>
        <v>0</v>
      </c>
    </row>
    <row r="842" spans="11:11" x14ac:dyDescent="0.25">
      <c r="K842" s="152">
        <f t="shared" si="13"/>
        <v>0</v>
      </c>
    </row>
    <row r="843" spans="11:11" x14ac:dyDescent="0.25">
      <c r="K843" s="152">
        <f t="shared" si="13"/>
        <v>0</v>
      </c>
    </row>
    <row r="844" spans="11:11" x14ac:dyDescent="0.25">
      <c r="K844" s="152">
        <f t="shared" si="13"/>
        <v>0</v>
      </c>
    </row>
    <row r="845" spans="11:11" x14ac:dyDescent="0.25">
      <c r="K845" s="152">
        <f t="shared" si="13"/>
        <v>0</v>
      </c>
    </row>
    <row r="846" spans="11:11" x14ac:dyDescent="0.25">
      <c r="K846" s="152">
        <f t="shared" si="13"/>
        <v>0</v>
      </c>
    </row>
    <row r="847" spans="11:11" x14ac:dyDescent="0.25">
      <c r="K847" s="152">
        <f t="shared" si="13"/>
        <v>0</v>
      </c>
    </row>
    <row r="848" spans="11:11" x14ac:dyDescent="0.25">
      <c r="K848" s="152">
        <f t="shared" si="13"/>
        <v>0</v>
      </c>
    </row>
    <row r="849" spans="11:11" x14ac:dyDescent="0.25">
      <c r="K849" s="152">
        <f t="shared" si="13"/>
        <v>0</v>
      </c>
    </row>
    <row r="850" spans="11:11" x14ac:dyDescent="0.25">
      <c r="K850" s="152">
        <f t="shared" si="13"/>
        <v>0</v>
      </c>
    </row>
    <row r="851" spans="11:11" x14ac:dyDescent="0.25">
      <c r="K851" s="152">
        <f t="shared" si="13"/>
        <v>0</v>
      </c>
    </row>
    <row r="852" spans="11:11" x14ac:dyDescent="0.25">
      <c r="K852" s="152">
        <f t="shared" si="13"/>
        <v>0</v>
      </c>
    </row>
    <row r="853" spans="11:11" x14ac:dyDescent="0.25">
      <c r="K853" s="152">
        <f t="shared" si="13"/>
        <v>0</v>
      </c>
    </row>
    <row r="854" spans="11:11" x14ac:dyDescent="0.25">
      <c r="K854" s="152">
        <f t="shared" si="13"/>
        <v>0</v>
      </c>
    </row>
    <row r="855" spans="11:11" x14ac:dyDescent="0.25">
      <c r="K855" s="152">
        <f t="shared" si="13"/>
        <v>0</v>
      </c>
    </row>
    <row r="856" spans="11:11" x14ac:dyDescent="0.25">
      <c r="K856" s="152">
        <f t="shared" si="13"/>
        <v>0</v>
      </c>
    </row>
    <row r="857" spans="11:11" x14ac:dyDescent="0.25">
      <c r="K857" s="152">
        <f t="shared" si="13"/>
        <v>0</v>
      </c>
    </row>
    <row r="858" spans="11:11" x14ac:dyDescent="0.25">
      <c r="K858" s="152">
        <f t="shared" si="13"/>
        <v>0</v>
      </c>
    </row>
    <row r="859" spans="11:11" x14ac:dyDescent="0.25">
      <c r="K859" s="152">
        <f t="shared" si="13"/>
        <v>0</v>
      </c>
    </row>
    <row r="860" spans="11:11" x14ac:dyDescent="0.25">
      <c r="K860" s="152">
        <f t="shared" si="13"/>
        <v>0</v>
      </c>
    </row>
    <row r="861" spans="11:11" x14ac:dyDescent="0.25">
      <c r="K861" s="152">
        <f t="shared" si="13"/>
        <v>0</v>
      </c>
    </row>
    <row r="862" spans="11:11" x14ac:dyDescent="0.25">
      <c r="K862" s="152">
        <f t="shared" si="13"/>
        <v>0</v>
      </c>
    </row>
    <row r="863" spans="11:11" x14ac:dyDescent="0.25">
      <c r="K863" s="152">
        <f t="shared" si="13"/>
        <v>0</v>
      </c>
    </row>
    <row r="864" spans="11:11" x14ac:dyDescent="0.25">
      <c r="K864" s="152">
        <f t="shared" si="13"/>
        <v>0</v>
      </c>
    </row>
    <row r="865" spans="11:11" x14ac:dyDescent="0.25">
      <c r="K865" s="152">
        <f t="shared" si="13"/>
        <v>0</v>
      </c>
    </row>
    <row r="866" spans="11:11" x14ac:dyDescent="0.25">
      <c r="K866" s="152">
        <f t="shared" si="13"/>
        <v>0</v>
      </c>
    </row>
    <row r="867" spans="11:11" x14ac:dyDescent="0.25">
      <c r="K867" s="152">
        <f t="shared" si="13"/>
        <v>0</v>
      </c>
    </row>
    <row r="868" spans="11:11" x14ac:dyDescent="0.25">
      <c r="K868" s="152">
        <f t="shared" si="13"/>
        <v>0</v>
      </c>
    </row>
    <row r="869" spans="11:11" x14ac:dyDescent="0.25">
      <c r="K869" s="152">
        <f t="shared" si="13"/>
        <v>0</v>
      </c>
    </row>
    <row r="870" spans="11:11" x14ac:dyDescent="0.25">
      <c r="K870" s="152">
        <f t="shared" si="13"/>
        <v>0</v>
      </c>
    </row>
    <row r="871" spans="11:11" x14ac:dyDescent="0.25">
      <c r="K871" s="152">
        <f t="shared" si="13"/>
        <v>0</v>
      </c>
    </row>
    <row r="872" spans="11:11" x14ac:dyDescent="0.25">
      <c r="K872" s="152">
        <f t="shared" si="13"/>
        <v>0</v>
      </c>
    </row>
    <row r="873" spans="11:11" x14ac:dyDescent="0.25">
      <c r="K873" s="152">
        <f t="shared" si="13"/>
        <v>0</v>
      </c>
    </row>
    <row r="874" spans="11:11" x14ac:dyDescent="0.25">
      <c r="K874" s="152">
        <f t="shared" si="13"/>
        <v>0</v>
      </c>
    </row>
    <row r="875" spans="11:11" x14ac:dyDescent="0.25">
      <c r="K875" s="152">
        <f t="shared" si="13"/>
        <v>0</v>
      </c>
    </row>
    <row r="876" spans="11:11" x14ac:dyDescent="0.25">
      <c r="K876" s="152">
        <f t="shared" si="13"/>
        <v>0</v>
      </c>
    </row>
    <row r="877" spans="11:11" x14ac:dyDescent="0.25">
      <c r="K877" s="152">
        <f t="shared" si="13"/>
        <v>0</v>
      </c>
    </row>
    <row r="878" spans="11:11" x14ac:dyDescent="0.25">
      <c r="K878" s="152">
        <f t="shared" si="13"/>
        <v>0</v>
      </c>
    </row>
    <row r="879" spans="11:11" x14ac:dyDescent="0.25">
      <c r="K879" s="152">
        <f t="shared" si="13"/>
        <v>0</v>
      </c>
    </row>
    <row r="880" spans="11:11" x14ac:dyDescent="0.25">
      <c r="K880" s="152">
        <f t="shared" si="13"/>
        <v>0</v>
      </c>
    </row>
    <row r="881" spans="11:11" x14ac:dyDescent="0.25">
      <c r="K881" s="152">
        <f t="shared" si="13"/>
        <v>0</v>
      </c>
    </row>
    <row r="882" spans="11:11" x14ac:dyDescent="0.25">
      <c r="K882" s="152">
        <f t="shared" si="13"/>
        <v>0</v>
      </c>
    </row>
    <row r="883" spans="11:11" x14ac:dyDescent="0.25">
      <c r="K883" s="152">
        <f t="shared" si="13"/>
        <v>0</v>
      </c>
    </row>
    <row r="884" spans="11:11" x14ac:dyDescent="0.25">
      <c r="K884" s="152">
        <f t="shared" si="13"/>
        <v>0</v>
      </c>
    </row>
    <row r="885" spans="11:11" x14ac:dyDescent="0.25">
      <c r="K885" s="152">
        <f t="shared" si="13"/>
        <v>0</v>
      </c>
    </row>
    <row r="886" spans="11:11" x14ac:dyDescent="0.25">
      <c r="K886" s="152">
        <f t="shared" si="13"/>
        <v>0</v>
      </c>
    </row>
    <row r="887" spans="11:11" x14ac:dyDescent="0.25">
      <c r="K887" s="152">
        <f t="shared" si="13"/>
        <v>0</v>
      </c>
    </row>
    <row r="888" spans="11:11" x14ac:dyDescent="0.25">
      <c r="K888" s="152">
        <f t="shared" si="13"/>
        <v>0</v>
      </c>
    </row>
    <row r="889" spans="11:11" x14ac:dyDescent="0.25">
      <c r="K889" s="152">
        <f t="shared" si="13"/>
        <v>0</v>
      </c>
    </row>
    <row r="890" spans="11:11" x14ac:dyDescent="0.25">
      <c r="K890" s="152">
        <f t="shared" si="13"/>
        <v>0</v>
      </c>
    </row>
    <row r="891" spans="11:11" x14ac:dyDescent="0.25">
      <c r="K891" s="152">
        <f t="shared" si="13"/>
        <v>0</v>
      </c>
    </row>
    <row r="892" spans="11:11" x14ac:dyDescent="0.25">
      <c r="K892" s="152">
        <f t="shared" si="13"/>
        <v>0</v>
      </c>
    </row>
    <row r="893" spans="11:11" x14ac:dyDescent="0.25">
      <c r="K893" s="152">
        <f t="shared" si="13"/>
        <v>0</v>
      </c>
    </row>
    <row r="894" spans="11:11" x14ac:dyDescent="0.25">
      <c r="K894" s="152">
        <f t="shared" si="13"/>
        <v>0</v>
      </c>
    </row>
    <row r="895" spans="11:11" x14ac:dyDescent="0.25">
      <c r="K895" s="152">
        <f t="shared" si="13"/>
        <v>0</v>
      </c>
    </row>
    <row r="896" spans="11:11" x14ac:dyDescent="0.25">
      <c r="K896" s="152">
        <f t="shared" si="13"/>
        <v>0</v>
      </c>
    </row>
    <row r="897" spans="11:11" x14ac:dyDescent="0.25">
      <c r="K897" s="152">
        <f t="shared" si="13"/>
        <v>0</v>
      </c>
    </row>
    <row r="898" spans="11:11" x14ac:dyDescent="0.25">
      <c r="K898" s="152">
        <f t="shared" si="13"/>
        <v>0</v>
      </c>
    </row>
    <row r="899" spans="11:11" x14ac:dyDescent="0.25">
      <c r="K899" s="152">
        <f t="shared" ref="K899:K962" si="14">(C899+D899)*2*F899</f>
        <v>0</v>
      </c>
    </row>
    <row r="900" spans="11:11" x14ac:dyDescent="0.25">
      <c r="K900" s="152">
        <f t="shared" si="14"/>
        <v>0</v>
      </c>
    </row>
    <row r="901" spans="11:11" x14ac:dyDescent="0.25">
      <c r="K901" s="152">
        <f t="shared" si="14"/>
        <v>0</v>
      </c>
    </row>
    <row r="902" spans="11:11" x14ac:dyDescent="0.25">
      <c r="K902" s="152">
        <f t="shared" si="14"/>
        <v>0</v>
      </c>
    </row>
    <row r="903" spans="11:11" x14ac:dyDescent="0.25">
      <c r="K903" s="152">
        <f t="shared" si="14"/>
        <v>0</v>
      </c>
    </row>
    <row r="904" spans="11:11" x14ac:dyDescent="0.25">
      <c r="K904" s="152">
        <f t="shared" si="14"/>
        <v>0</v>
      </c>
    </row>
    <row r="905" spans="11:11" x14ac:dyDescent="0.25">
      <c r="K905" s="152">
        <f t="shared" si="14"/>
        <v>0</v>
      </c>
    </row>
    <row r="906" spans="11:11" x14ac:dyDescent="0.25">
      <c r="K906" s="152">
        <f t="shared" si="14"/>
        <v>0</v>
      </c>
    </row>
    <row r="907" spans="11:11" x14ac:dyDescent="0.25">
      <c r="K907" s="152">
        <f t="shared" si="14"/>
        <v>0</v>
      </c>
    </row>
    <row r="908" spans="11:11" x14ac:dyDescent="0.25">
      <c r="K908" s="152">
        <f t="shared" si="14"/>
        <v>0</v>
      </c>
    </row>
    <row r="909" spans="11:11" x14ac:dyDescent="0.25">
      <c r="K909" s="152">
        <f t="shared" si="14"/>
        <v>0</v>
      </c>
    </row>
    <row r="910" spans="11:11" x14ac:dyDescent="0.25">
      <c r="K910" s="152">
        <f t="shared" si="14"/>
        <v>0</v>
      </c>
    </row>
    <row r="911" spans="11:11" x14ac:dyDescent="0.25">
      <c r="K911" s="152">
        <f t="shared" si="14"/>
        <v>0</v>
      </c>
    </row>
    <row r="912" spans="11:11" x14ac:dyDescent="0.25">
      <c r="K912" s="152">
        <f t="shared" si="14"/>
        <v>0</v>
      </c>
    </row>
    <row r="913" spans="11:11" x14ac:dyDescent="0.25">
      <c r="K913" s="152">
        <f t="shared" si="14"/>
        <v>0</v>
      </c>
    </row>
    <row r="914" spans="11:11" x14ac:dyDescent="0.25">
      <c r="K914" s="152">
        <f t="shared" si="14"/>
        <v>0</v>
      </c>
    </row>
    <row r="915" spans="11:11" x14ac:dyDescent="0.25">
      <c r="K915" s="152">
        <f t="shared" si="14"/>
        <v>0</v>
      </c>
    </row>
    <row r="916" spans="11:11" x14ac:dyDescent="0.25">
      <c r="K916" s="152">
        <f t="shared" si="14"/>
        <v>0</v>
      </c>
    </row>
    <row r="917" spans="11:11" x14ac:dyDescent="0.25">
      <c r="K917" s="152">
        <f t="shared" si="14"/>
        <v>0</v>
      </c>
    </row>
    <row r="918" spans="11:11" x14ac:dyDescent="0.25">
      <c r="K918" s="152">
        <f t="shared" si="14"/>
        <v>0</v>
      </c>
    </row>
    <row r="919" spans="11:11" x14ac:dyDescent="0.25">
      <c r="K919" s="152">
        <f t="shared" si="14"/>
        <v>0</v>
      </c>
    </row>
    <row r="920" spans="11:11" x14ac:dyDescent="0.25">
      <c r="K920" s="152">
        <f t="shared" si="14"/>
        <v>0</v>
      </c>
    </row>
    <row r="921" spans="11:11" x14ac:dyDescent="0.25">
      <c r="K921" s="152">
        <f t="shared" si="14"/>
        <v>0</v>
      </c>
    </row>
    <row r="922" spans="11:11" x14ac:dyDescent="0.25">
      <c r="K922" s="152">
        <f t="shared" si="14"/>
        <v>0</v>
      </c>
    </row>
    <row r="923" spans="11:11" x14ac:dyDescent="0.25">
      <c r="K923" s="152">
        <f t="shared" si="14"/>
        <v>0</v>
      </c>
    </row>
    <row r="924" spans="11:11" x14ac:dyDescent="0.25">
      <c r="K924" s="152">
        <f t="shared" si="14"/>
        <v>0</v>
      </c>
    </row>
    <row r="925" spans="11:11" x14ac:dyDescent="0.25">
      <c r="K925" s="152">
        <f t="shared" si="14"/>
        <v>0</v>
      </c>
    </row>
    <row r="926" spans="11:11" x14ac:dyDescent="0.25">
      <c r="K926" s="152">
        <f t="shared" si="14"/>
        <v>0</v>
      </c>
    </row>
    <row r="927" spans="11:11" x14ac:dyDescent="0.25">
      <c r="K927" s="152">
        <f t="shared" si="14"/>
        <v>0</v>
      </c>
    </row>
    <row r="928" spans="11:11" x14ac:dyDescent="0.25">
      <c r="K928" s="152">
        <f t="shared" si="14"/>
        <v>0</v>
      </c>
    </row>
    <row r="929" spans="11:11" x14ac:dyDescent="0.25">
      <c r="K929" s="152">
        <f t="shared" si="14"/>
        <v>0</v>
      </c>
    </row>
    <row r="930" spans="11:11" x14ac:dyDescent="0.25">
      <c r="K930" s="152">
        <f t="shared" si="14"/>
        <v>0</v>
      </c>
    </row>
    <row r="931" spans="11:11" x14ac:dyDescent="0.25">
      <c r="K931" s="152">
        <f t="shared" si="14"/>
        <v>0</v>
      </c>
    </row>
    <row r="932" spans="11:11" x14ac:dyDescent="0.25">
      <c r="K932" s="152">
        <f t="shared" si="14"/>
        <v>0</v>
      </c>
    </row>
    <row r="933" spans="11:11" x14ac:dyDescent="0.25">
      <c r="K933" s="152">
        <f t="shared" si="14"/>
        <v>0</v>
      </c>
    </row>
    <row r="934" spans="11:11" x14ac:dyDescent="0.25">
      <c r="K934" s="152">
        <f t="shared" si="14"/>
        <v>0</v>
      </c>
    </row>
    <row r="935" spans="11:11" x14ac:dyDescent="0.25">
      <c r="K935" s="152">
        <f t="shared" si="14"/>
        <v>0</v>
      </c>
    </row>
    <row r="936" spans="11:11" x14ac:dyDescent="0.25">
      <c r="K936" s="152">
        <f t="shared" si="14"/>
        <v>0</v>
      </c>
    </row>
    <row r="937" spans="11:11" x14ac:dyDescent="0.25">
      <c r="K937" s="152">
        <f t="shared" si="14"/>
        <v>0</v>
      </c>
    </row>
    <row r="938" spans="11:11" x14ac:dyDescent="0.25">
      <c r="K938" s="152">
        <f t="shared" si="14"/>
        <v>0</v>
      </c>
    </row>
    <row r="939" spans="11:11" x14ac:dyDescent="0.25">
      <c r="K939" s="152">
        <f t="shared" si="14"/>
        <v>0</v>
      </c>
    </row>
    <row r="940" spans="11:11" x14ac:dyDescent="0.25">
      <c r="K940" s="152">
        <f t="shared" si="14"/>
        <v>0</v>
      </c>
    </row>
    <row r="941" spans="11:11" x14ac:dyDescent="0.25">
      <c r="K941" s="152">
        <f t="shared" si="14"/>
        <v>0</v>
      </c>
    </row>
    <row r="942" spans="11:11" x14ac:dyDescent="0.25">
      <c r="K942" s="152">
        <f t="shared" si="14"/>
        <v>0</v>
      </c>
    </row>
    <row r="943" spans="11:11" x14ac:dyDescent="0.25">
      <c r="K943" s="152">
        <f t="shared" si="14"/>
        <v>0</v>
      </c>
    </row>
    <row r="944" spans="11:11" x14ac:dyDescent="0.25">
      <c r="K944" s="152">
        <f t="shared" si="14"/>
        <v>0</v>
      </c>
    </row>
    <row r="945" spans="11:11" x14ac:dyDescent="0.25">
      <c r="K945" s="152">
        <f t="shared" si="14"/>
        <v>0</v>
      </c>
    </row>
    <row r="946" spans="11:11" x14ac:dyDescent="0.25">
      <c r="K946" s="152">
        <f t="shared" si="14"/>
        <v>0</v>
      </c>
    </row>
    <row r="947" spans="11:11" x14ac:dyDescent="0.25">
      <c r="K947" s="152">
        <f t="shared" si="14"/>
        <v>0</v>
      </c>
    </row>
    <row r="948" spans="11:11" x14ac:dyDescent="0.25">
      <c r="K948" s="152">
        <f t="shared" si="14"/>
        <v>0</v>
      </c>
    </row>
    <row r="949" spans="11:11" x14ac:dyDescent="0.25">
      <c r="K949" s="152">
        <f t="shared" si="14"/>
        <v>0</v>
      </c>
    </row>
    <row r="950" spans="11:11" x14ac:dyDescent="0.25">
      <c r="K950" s="152">
        <f t="shared" si="14"/>
        <v>0</v>
      </c>
    </row>
    <row r="951" spans="11:11" x14ac:dyDescent="0.25">
      <c r="K951" s="152">
        <f t="shared" si="14"/>
        <v>0</v>
      </c>
    </row>
    <row r="952" spans="11:11" x14ac:dyDescent="0.25">
      <c r="K952" s="152">
        <f t="shared" si="14"/>
        <v>0</v>
      </c>
    </row>
    <row r="953" spans="11:11" x14ac:dyDescent="0.25">
      <c r="K953" s="152">
        <f t="shared" si="14"/>
        <v>0</v>
      </c>
    </row>
    <row r="954" spans="11:11" x14ac:dyDescent="0.25">
      <c r="K954" s="152">
        <f t="shared" si="14"/>
        <v>0</v>
      </c>
    </row>
    <row r="955" spans="11:11" x14ac:dyDescent="0.25">
      <c r="K955" s="152">
        <f t="shared" si="14"/>
        <v>0</v>
      </c>
    </row>
    <row r="956" spans="11:11" x14ac:dyDescent="0.25">
      <c r="K956" s="152">
        <f t="shared" si="14"/>
        <v>0</v>
      </c>
    </row>
    <row r="957" spans="11:11" x14ac:dyDescent="0.25">
      <c r="K957" s="152">
        <f t="shared" si="14"/>
        <v>0</v>
      </c>
    </row>
    <row r="958" spans="11:11" x14ac:dyDescent="0.25">
      <c r="K958" s="152">
        <f t="shared" si="14"/>
        <v>0</v>
      </c>
    </row>
    <row r="959" spans="11:11" x14ac:dyDescent="0.25">
      <c r="K959" s="152">
        <f t="shared" si="14"/>
        <v>0</v>
      </c>
    </row>
    <row r="960" spans="11:11" x14ac:dyDescent="0.25">
      <c r="K960" s="152">
        <f t="shared" si="14"/>
        <v>0</v>
      </c>
    </row>
    <row r="961" spans="11:11" x14ac:dyDescent="0.25">
      <c r="K961" s="152">
        <f t="shared" si="14"/>
        <v>0</v>
      </c>
    </row>
    <row r="962" spans="11:11" x14ac:dyDescent="0.25">
      <c r="K962" s="152">
        <f t="shared" si="14"/>
        <v>0</v>
      </c>
    </row>
    <row r="963" spans="11:11" x14ac:dyDescent="0.25">
      <c r="K963" s="152">
        <f t="shared" ref="K963:K1026" si="15">(C963+D963)*2*F963</f>
        <v>0</v>
      </c>
    </row>
    <row r="964" spans="11:11" x14ac:dyDescent="0.25">
      <c r="K964" s="152">
        <f t="shared" si="15"/>
        <v>0</v>
      </c>
    </row>
    <row r="965" spans="11:11" x14ac:dyDescent="0.25">
      <c r="K965" s="152">
        <f t="shared" si="15"/>
        <v>0</v>
      </c>
    </row>
    <row r="966" spans="11:11" x14ac:dyDescent="0.25">
      <c r="K966" s="152">
        <f t="shared" si="15"/>
        <v>0</v>
      </c>
    </row>
    <row r="967" spans="11:11" x14ac:dyDescent="0.25">
      <c r="K967" s="152">
        <f t="shared" si="15"/>
        <v>0</v>
      </c>
    </row>
    <row r="968" spans="11:11" x14ac:dyDescent="0.25">
      <c r="K968" s="152">
        <f t="shared" si="15"/>
        <v>0</v>
      </c>
    </row>
    <row r="969" spans="11:11" x14ac:dyDescent="0.25">
      <c r="K969" s="152">
        <f t="shared" si="15"/>
        <v>0</v>
      </c>
    </row>
    <row r="970" spans="11:11" x14ac:dyDescent="0.25">
      <c r="K970" s="152">
        <f t="shared" si="15"/>
        <v>0</v>
      </c>
    </row>
    <row r="971" spans="11:11" x14ac:dyDescent="0.25">
      <c r="K971" s="152">
        <f t="shared" si="15"/>
        <v>0</v>
      </c>
    </row>
    <row r="972" spans="11:11" x14ac:dyDescent="0.25">
      <c r="K972" s="152">
        <f t="shared" si="15"/>
        <v>0</v>
      </c>
    </row>
    <row r="973" spans="11:11" x14ac:dyDescent="0.25">
      <c r="K973" s="152">
        <f t="shared" si="15"/>
        <v>0</v>
      </c>
    </row>
    <row r="974" spans="11:11" x14ac:dyDescent="0.25">
      <c r="K974" s="152">
        <f t="shared" si="15"/>
        <v>0</v>
      </c>
    </row>
    <row r="975" spans="11:11" x14ac:dyDescent="0.25">
      <c r="K975" s="152">
        <f t="shared" si="15"/>
        <v>0</v>
      </c>
    </row>
    <row r="976" spans="11:11" x14ac:dyDescent="0.25">
      <c r="K976" s="152">
        <f t="shared" si="15"/>
        <v>0</v>
      </c>
    </row>
    <row r="977" spans="11:11" x14ac:dyDescent="0.25">
      <c r="K977" s="152">
        <f t="shared" si="15"/>
        <v>0</v>
      </c>
    </row>
    <row r="978" spans="11:11" x14ac:dyDescent="0.25">
      <c r="K978" s="152">
        <f t="shared" si="15"/>
        <v>0</v>
      </c>
    </row>
    <row r="979" spans="11:11" x14ac:dyDescent="0.25">
      <c r="K979" s="152">
        <f t="shared" si="15"/>
        <v>0</v>
      </c>
    </row>
    <row r="980" spans="11:11" x14ac:dyDescent="0.25">
      <c r="K980" s="152">
        <f t="shared" si="15"/>
        <v>0</v>
      </c>
    </row>
    <row r="981" spans="11:11" x14ac:dyDescent="0.25">
      <c r="K981" s="152">
        <f t="shared" si="15"/>
        <v>0</v>
      </c>
    </row>
    <row r="982" spans="11:11" x14ac:dyDescent="0.25">
      <c r="K982" s="152">
        <f t="shared" si="15"/>
        <v>0</v>
      </c>
    </row>
    <row r="983" spans="11:11" x14ac:dyDescent="0.25">
      <c r="K983" s="152">
        <f t="shared" si="15"/>
        <v>0</v>
      </c>
    </row>
    <row r="984" spans="11:11" x14ac:dyDescent="0.25">
      <c r="K984" s="152">
        <f t="shared" si="15"/>
        <v>0</v>
      </c>
    </row>
    <row r="985" spans="11:11" x14ac:dyDescent="0.25">
      <c r="K985" s="152">
        <f t="shared" si="15"/>
        <v>0</v>
      </c>
    </row>
    <row r="986" spans="11:11" x14ac:dyDescent="0.25">
      <c r="K986" s="152">
        <f t="shared" si="15"/>
        <v>0</v>
      </c>
    </row>
    <row r="987" spans="11:11" x14ac:dyDescent="0.25">
      <c r="K987" s="152">
        <f t="shared" si="15"/>
        <v>0</v>
      </c>
    </row>
    <row r="988" spans="11:11" x14ac:dyDescent="0.25">
      <c r="K988" s="152">
        <f t="shared" si="15"/>
        <v>0</v>
      </c>
    </row>
    <row r="989" spans="11:11" x14ac:dyDescent="0.25">
      <c r="K989" s="152">
        <f t="shared" si="15"/>
        <v>0</v>
      </c>
    </row>
    <row r="990" spans="11:11" x14ac:dyDescent="0.25">
      <c r="K990" s="152">
        <f t="shared" si="15"/>
        <v>0</v>
      </c>
    </row>
    <row r="991" spans="11:11" x14ac:dyDescent="0.25">
      <c r="K991" s="152">
        <f t="shared" si="15"/>
        <v>0</v>
      </c>
    </row>
    <row r="992" spans="11:11" x14ac:dyDescent="0.25">
      <c r="K992" s="152">
        <f t="shared" si="15"/>
        <v>0</v>
      </c>
    </row>
    <row r="993" spans="11:11" x14ac:dyDescent="0.25">
      <c r="K993" s="152">
        <f t="shared" si="15"/>
        <v>0</v>
      </c>
    </row>
    <row r="994" spans="11:11" x14ac:dyDescent="0.25">
      <c r="K994" s="152">
        <f t="shared" si="15"/>
        <v>0</v>
      </c>
    </row>
    <row r="995" spans="11:11" x14ac:dyDescent="0.25">
      <c r="K995" s="152">
        <f t="shared" si="15"/>
        <v>0</v>
      </c>
    </row>
    <row r="996" spans="11:11" x14ac:dyDescent="0.25">
      <c r="K996" s="152">
        <f t="shared" si="15"/>
        <v>0</v>
      </c>
    </row>
    <row r="997" spans="11:11" x14ac:dyDescent="0.25">
      <c r="K997" s="152">
        <f t="shared" si="15"/>
        <v>0</v>
      </c>
    </row>
    <row r="998" spans="11:11" x14ac:dyDescent="0.25">
      <c r="K998" s="152">
        <f t="shared" si="15"/>
        <v>0</v>
      </c>
    </row>
    <row r="999" spans="11:11" x14ac:dyDescent="0.25">
      <c r="K999" s="152">
        <f t="shared" si="15"/>
        <v>0</v>
      </c>
    </row>
    <row r="1000" spans="11:11" x14ac:dyDescent="0.25">
      <c r="K1000" s="152">
        <f t="shared" si="15"/>
        <v>0</v>
      </c>
    </row>
    <row r="1001" spans="11:11" x14ac:dyDescent="0.25">
      <c r="K1001" s="152">
        <f t="shared" si="15"/>
        <v>0</v>
      </c>
    </row>
    <row r="1002" spans="11:11" x14ac:dyDescent="0.25">
      <c r="K1002" s="152">
        <f t="shared" si="15"/>
        <v>0</v>
      </c>
    </row>
    <row r="1003" spans="11:11" x14ac:dyDescent="0.25">
      <c r="K1003" s="152">
        <f t="shared" si="15"/>
        <v>0</v>
      </c>
    </row>
    <row r="1004" spans="11:11" x14ac:dyDescent="0.25">
      <c r="K1004" s="152">
        <f t="shared" si="15"/>
        <v>0</v>
      </c>
    </row>
    <row r="1005" spans="11:11" x14ac:dyDescent="0.25">
      <c r="K1005" s="152">
        <f t="shared" si="15"/>
        <v>0</v>
      </c>
    </row>
    <row r="1006" spans="11:11" x14ac:dyDescent="0.25">
      <c r="K1006" s="152">
        <f t="shared" si="15"/>
        <v>0</v>
      </c>
    </row>
    <row r="1007" spans="11:11" x14ac:dyDescent="0.25">
      <c r="K1007" s="152">
        <f t="shared" si="15"/>
        <v>0</v>
      </c>
    </row>
    <row r="1008" spans="11:11" x14ac:dyDescent="0.25">
      <c r="K1008" s="152">
        <f t="shared" si="15"/>
        <v>0</v>
      </c>
    </row>
    <row r="1009" spans="11:11" x14ac:dyDescent="0.25">
      <c r="K1009" s="152">
        <f t="shared" si="15"/>
        <v>0</v>
      </c>
    </row>
    <row r="1010" spans="11:11" x14ac:dyDescent="0.25">
      <c r="K1010" s="152">
        <f t="shared" si="15"/>
        <v>0</v>
      </c>
    </row>
    <row r="1011" spans="11:11" x14ac:dyDescent="0.25">
      <c r="K1011" s="152">
        <f t="shared" si="15"/>
        <v>0</v>
      </c>
    </row>
    <row r="1012" spans="11:11" x14ac:dyDescent="0.25">
      <c r="K1012" s="152">
        <f t="shared" si="15"/>
        <v>0</v>
      </c>
    </row>
    <row r="1013" spans="11:11" x14ac:dyDescent="0.25">
      <c r="K1013" s="152">
        <f t="shared" si="15"/>
        <v>0</v>
      </c>
    </row>
    <row r="1014" spans="11:11" x14ac:dyDescent="0.25">
      <c r="K1014" s="152">
        <f t="shared" si="15"/>
        <v>0</v>
      </c>
    </row>
    <row r="1015" spans="11:11" x14ac:dyDescent="0.25">
      <c r="K1015" s="152">
        <f t="shared" si="15"/>
        <v>0</v>
      </c>
    </row>
    <row r="1016" spans="11:11" x14ac:dyDescent="0.25">
      <c r="K1016" s="152">
        <f t="shared" si="15"/>
        <v>0</v>
      </c>
    </row>
    <row r="1017" spans="11:11" x14ac:dyDescent="0.25">
      <c r="K1017" s="152">
        <f t="shared" si="15"/>
        <v>0</v>
      </c>
    </row>
    <row r="1018" spans="11:11" x14ac:dyDescent="0.25">
      <c r="K1018" s="152">
        <f t="shared" si="15"/>
        <v>0</v>
      </c>
    </row>
    <row r="1019" spans="11:11" x14ac:dyDescent="0.25">
      <c r="K1019" s="152">
        <f t="shared" si="15"/>
        <v>0</v>
      </c>
    </row>
    <row r="1020" spans="11:11" x14ac:dyDescent="0.25">
      <c r="K1020" s="152">
        <f t="shared" si="15"/>
        <v>0</v>
      </c>
    </row>
    <row r="1021" spans="11:11" x14ac:dyDescent="0.25">
      <c r="K1021" s="152">
        <f t="shared" si="15"/>
        <v>0</v>
      </c>
    </row>
    <row r="1022" spans="11:11" x14ac:dyDescent="0.25">
      <c r="K1022" s="152">
        <f t="shared" si="15"/>
        <v>0</v>
      </c>
    </row>
    <row r="1023" spans="11:11" x14ac:dyDescent="0.25">
      <c r="K1023" s="152">
        <f t="shared" si="15"/>
        <v>0</v>
      </c>
    </row>
    <row r="1024" spans="11:11" x14ac:dyDescent="0.25">
      <c r="K1024" s="152">
        <f t="shared" si="15"/>
        <v>0</v>
      </c>
    </row>
    <row r="1025" spans="11:11" x14ac:dyDescent="0.25">
      <c r="K1025" s="152">
        <f t="shared" si="15"/>
        <v>0</v>
      </c>
    </row>
    <row r="1026" spans="11:11" x14ac:dyDescent="0.25">
      <c r="K1026" s="152">
        <f t="shared" si="15"/>
        <v>0</v>
      </c>
    </row>
    <row r="1027" spans="11:11" x14ac:dyDescent="0.25">
      <c r="K1027" s="152">
        <f t="shared" ref="K1027:K1040" si="16">(C1027+D1027)*2*F1027</f>
        <v>0</v>
      </c>
    </row>
    <row r="1028" spans="11:11" x14ac:dyDescent="0.25">
      <c r="K1028" s="152">
        <f t="shared" si="16"/>
        <v>0</v>
      </c>
    </row>
    <row r="1029" spans="11:11" x14ac:dyDescent="0.25">
      <c r="K1029" s="152">
        <f t="shared" si="16"/>
        <v>0</v>
      </c>
    </row>
    <row r="1030" spans="11:11" x14ac:dyDescent="0.25">
      <c r="K1030" s="152">
        <f t="shared" si="16"/>
        <v>0</v>
      </c>
    </row>
    <row r="1031" spans="11:11" x14ac:dyDescent="0.25">
      <c r="K1031" s="152">
        <f t="shared" si="16"/>
        <v>0</v>
      </c>
    </row>
    <row r="1032" spans="11:11" x14ac:dyDescent="0.25">
      <c r="K1032" s="152">
        <f t="shared" si="16"/>
        <v>0</v>
      </c>
    </row>
    <row r="1033" spans="11:11" x14ac:dyDescent="0.25">
      <c r="K1033" s="152">
        <f t="shared" si="16"/>
        <v>0</v>
      </c>
    </row>
    <row r="1034" spans="11:11" x14ac:dyDescent="0.25">
      <c r="K1034" s="152">
        <f t="shared" si="16"/>
        <v>0</v>
      </c>
    </row>
    <row r="1035" spans="11:11" x14ac:dyDescent="0.25">
      <c r="K1035" s="152">
        <f t="shared" si="16"/>
        <v>0</v>
      </c>
    </row>
    <row r="1036" spans="11:11" x14ac:dyDescent="0.25">
      <c r="K1036" s="152">
        <f t="shared" si="16"/>
        <v>0</v>
      </c>
    </row>
    <row r="1037" spans="11:11" x14ac:dyDescent="0.25">
      <c r="K1037" s="152">
        <f t="shared" si="16"/>
        <v>0</v>
      </c>
    </row>
    <row r="1038" spans="11:11" x14ac:dyDescent="0.25">
      <c r="K1038" s="152">
        <f t="shared" si="16"/>
        <v>0</v>
      </c>
    </row>
    <row r="1039" spans="11:11" x14ac:dyDescent="0.25">
      <c r="K1039" s="152">
        <f t="shared" si="16"/>
        <v>0</v>
      </c>
    </row>
    <row r="1040" spans="11:11" x14ac:dyDescent="0.25">
      <c r="K1040" s="152">
        <f t="shared" si="16"/>
        <v>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9058-D45B-46D7-921B-9F82FB03677F}">
  <dimension ref="A1:R1040"/>
  <sheetViews>
    <sheetView workbookViewId="0">
      <selection activeCell="O1" sqref="O1:R1"/>
    </sheetView>
  </sheetViews>
  <sheetFormatPr defaultColWidth="10.875" defaultRowHeight="16.5" x14ac:dyDescent="0.25"/>
  <cols>
    <col min="1" max="16384" width="10.875" style="152"/>
  </cols>
  <sheetData>
    <row r="1" spans="1:18" x14ac:dyDescent="0.25">
      <c r="A1" s="152" t="s">
        <v>2727</v>
      </c>
      <c r="B1" s="152" t="s">
        <v>2728</v>
      </c>
      <c r="C1" s="152" t="s">
        <v>2729</v>
      </c>
      <c r="D1" s="152" t="s">
        <v>2730</v>
      </c>
      <c r="E1" s="152" t="s">
        <v>2731</v>
      </c>
      <c r="F1" s="152" t="s">
        <v>2732</v>
      </c>
      <c r="G1" s="152" t="s">
        <v>2733</v>
      </c>
      <c r="H1" s="152" t="str">
        <f>表格15[[#Headers],[板材
名稱]]</f>
        <v>板材
名稱</v>
      </c>
      <c r="I1" s="152" t="s">
        <v>2734</v>
      </c>
      <c r="K1" s="152" t="s">
        <v>2794</v>
      </c>
      <c r="O1" s="152" t="s">
        <v>2795</v>
      </c>
      <c r="P1" s="152" t="s">
        <v>2796</v>
      </c>
      <c r="Q1" s="152" t="s">
        <v>2797</v>
      </c>
      <c r="R1" s="152" t="s">
        <v>2798</v>
      </c>
    </row>
    <row r="2" spans="1:18" x14ac:dyDescent="0.25">
      <c r="K2" s="152">
        <f>(C2+D2)*2*F2</f>
        <v>0</v>
      </c>
    </row>
    <row r="3" spans="1:18" x14ac:dyDescent="0.25">
      <c r="K3" s="152">
        <f t="shared" ref="K3:K66" si="0">(C3+D3)*2*F3</f>
        <v>0</v>
      </c>
    </row>
    <row r="4" spans="1:18" x14ac:dyDescent="0.25">
      <c r="K4" s="152">
        <f t="shared" si="0"/>
        <v>0</v>
      </c>
    </row>
    <row r="5" spans="1:18" x14ac:dyDescent="0.25">
      <c r="K5" s="152">
        <f t="shared" si="0"/>
        <v>0</v>
      </c>
    </row>
    <row r="6" spans="1:18" x14ac:dyDescent="0.25">
      <c r="K6" s="152">
        <f t="shared" si="0"/>
        <v>0</v>
      </c>
    </row>
    <row r="7" spans="1:18" x14ac:dyDescent="0.25">
      <c r="K7" s="152">
        <f t="shared" si="0"/>
        <v>0</v>
      </c>
    </row>
    <row r="8" spans="1:18" x14ac:dyDescent="0.25">
      <c r="K8" s="152">
        <f t="shared" si="0"/>
        <v>0</v>
      </c>
    </row>
    <row r="9" spans="1:18" x14ac:dyDescent="0.25">
      <c r="K9" s="152">
        <f t="shared" si="0"/>
        <v>0</v>
      </c>
    </row>
    <row r="10" spans="1:18" x14ac:dyDescent="0.25">
      <c r="K10" s="152">
        <f t="shared" si="0"/>
        <v>0</v>
      </c>
    </row>
    <row r="11" spans="1:18" x14ac:dyDescent="0.25">
      <c r="K11" s="152">
        <f t="shared" si="0"/>
        <v>0</v>
      </c>
    </row>
    <row r="12" spans="1:18" x14ac:dyDescent="0.25">
      <c r="K12" s="152">
        <f t="shared" si="0"/>
        <v>0</v>
      </c>
    </row>
    <row r="13" spans="1:18" x14ac:dyDescent="0.25">
      <c r="K13" s="152">
        <f t="shared" si="0"/>
        <v>0</v>
      </c>
    </row>
    <row r="14" spans="1:18" x14ac:dyDescent="0.25">
      <c r="K14" s="152">
        <f t="shared" si="0"/>
        <v>0</v>
      </c>
    </row>
    <row r="15" spans="1:18" x14ac:dyDescent="0.25">
      <c r="K15" s="152">
        <f t="shared" si="0"/>
        <v>0</v>
      </c>
    </row>
    <row r="16" spans="1:18" x14ac:dyDescent="0.25">
      <c r="K16" s="152">
        <f t="shared" si="0"/>
        <v>0</v>
      </c>
    </row>
    <row r="17" spans="11:11" x14ac:dyDescent="0.25">
      <c r="K17" s="152">
        <f t="shared" si="0"/>
        <v>0</v>
      </c>
    </row>
    <row r="18" spans="11:11" x14ac:dyDescent="0.25">
      <c r="K18" s="152">
        <f t="shared" si="0"/>
        <v>0</v>
      </c>
    </row>
    <row r="19" spans="11:11" x14ac:dyDescent="0.25">
      <c r="K19" s="152">
        <f t="shared" si="0"/>
        <v>0</v>
      </c>
    </row>
    <row r="20" spans="11:11" x14ac:dyDescent="0.25">
      <c r="K20" s="152">
        <f t="shared" si="0"/>
        <v>0</v>
      </c>
    </row>
    <row r="21" spans="11:11" x14ac:dyDescent="0.25">
      <c r="K21" s="152">
        <f t="shared" si="0"/>
        <v>0</v>
      </c>
    </row>
    <row r="22" spans="11:11" x14ac:dyDescent="0.25">
      <c r="K22" s="152">
        <f t="shared" si="0"/>
        <v>0</v>
      </c>
    </row>
    <row r="23" spans="11:11" x14ac:dyDescent="0.25">
      <c r="K23" s="152">
        <f t="shared" si="0"/>
        <v>0</v>
      </c>
    </row>
    <row r="24" spans="11:11" x14ac:dyDescent="0.25">
      <c r="K24" s="152">
        <f t="shared" si="0"/>
        <v>0</v>
      </c>
    </row>
    <row r="25" spans="11:11" x14ac:dyDescent="0.25">
      <c r="K25" s="152">
        <f t="shared" si="0"/>
        <v>0</v>
      </c>
    </row>
    <row r="26" spans="11:11" x14ac:dyDescent="0.25">
      <c r="K26" s="152">
        <f t="shared" si="0"/>
        <v>0</v>
      </c>
    </row>
    <row r="27" spans="11:11" x14ac:dyDescent="0.25">
      <c r="K27" s="152">
        <f t="shared" si="0"/>
        <v>0</v>
      </c>
    </row>
    <row r="28" spans="11:11" x14ac:dyDescent="0.25">
      <c r="K28" s="152">
        <f t="shared" si="0"/>
        <v>0</v>
      </c>
    </row>
    <row r="29" spans="11:11" x14ac:dyDescent="0.25">
      <c r="K29" s="152">
        <f t="shared" si="0"/>
        <v>0</v>
      </c>
    </row>
    <row r="30" spans="11:11" x14ac:dyDescent="0.25">
      <c r="K30" s="152">
        <f t="shared" si="0"/>
        <v>0</v>
      </c>
    </row>
    <row r="31" spans="11:11" x14ac:dyDescent="0.25">
      <c r="K31" s="152">
        <f t="shared" si="0"/>
        <v>0</v>
      </c>
    </row>
    <row r="32" spans="11:11" x14ac:dyDescent="0.25">
      <c r="K32" s="152">
        <f t="shared" si="0"/>
        <v>0</v>
      </c>
    </row>
    <row r="33" spans="11:11" x14ac:dyDescent="0.25">
      <c r="K33" s="152">
        <f t="shared" si="0"/>
        <v>0</v>
      </c>
    </row>
    <row r="34" spans="11:11" x14ac:dyDescent="0.25">
      <c r="K34" s="152">
        <f t="shared" si="0"/>
        <v>0</v>
      </c>
    </row>
    <row r="35" spans="11:11" x14ac:dyDescent="0.25">
      <c r="K35" s="152">
        <f t="shared" si="0"/>
        <v>0</v>
      </c>
    </row>
    <row r="36" spans="11:11" x14ac:dyDescent="0.25">
      <c r="K36" s="152">
        <f t="shared" si="0"/>
        <v>0</v>
      </c>
    </row>
    <row r="37" spans="11:11" x14ac:dyDescent="0.25">
      <c r="K37" s="152">
        <f t="shared" si="0"/>
        <v>0</v>
      </c>
    </row>
    <row r="38" spans="11:11" x14ac:dyDescent="0.25">
      <c r="K38" s="152">
        <f t="shared" si="0"/>
        <v>0</v>
      </c>
    </row>
    <row r="39" spans="11:11" x14ac:dyDescent="0.25">
      <c r="K39" s="152">
        <f t="shared" si="0"/>
        <v>0</v>
      </c>
    </row>
    <row r="40" spans="11:11" x14ac:dyDescent="0.25">
      <c r="K40" s="152">
        <f t="shared" si="0"/>
        <v>0</v>
      </c>
    </row>
    <row r="41" spans="11:11" x14ac:dyDescent="0.25">
      <c r="K41" s="152">
        <f t="shared" si="0"/>
        <v>0</v>
      </c>
    </row>
    <row r="42" spans="11:11" x14ac:dyDescent="0.25">
      <c r="K42" s="152">
        <f t="shared" si="0"/>
        <v>0</v>
      </c>
    </row>
    <row r="43" spans="11:11" x14ac:dyDescent="0.25">
      <c r="K43" s="152">
        <f t="shared" si="0"/>
        <v>0</v>
      </c>
    </row>
    <row r="44" spans="11:11" x14ac:dyDescent="0.25">
      <c r="K44" s="152">
        <f t="shared" si="0"/>
        <v>0</v>
      </c>
    </row>
    <row r="45" spans="11:11" x14ac:dyDescent="0.25">
      <c r="K45" s="152">
        <f t="shared" si="0"/>
        <v>0</v>
      </c>
    </row>
    <row r="46" spans="11:11" x14ac:dyDescent="0.25">
      <c r="K46" s="152">
        <f t="shared" si="0"/>
        <v>0</v>
      </c>
    </row>
    <row r="47" spans="11:11" x14ac:dyDescent="0.25">
      <c r="K47" s="152">
        <f t="shared" si="0"/>
        <v>0</v>
      </c>
    </row>
    <row r="48" spans="11:11" x14ac:dyDescent="0.25">
      <c r="K48" s="152">
        <f t="shared" si="0"/>
        <v>0</v>
      </c>
    </row>
    <row r="49" spans="11:11" x14ac:dyDescent="0.25">
      <c r="K49" s="152">
        <f t="shared" si="0"/>
        <v>0</v>
      </c>
    </row>
    <row r="50" spans="11:11" x14ac:dyDescent="0.25">
      <c r="K50" s="152">
        <f t="shared" si="0"/>
        <v>0</v>
      </c>
    </row>
    <row r="51" spans="11:11" x14ac:dyDescent="0.25">
      <c r="K51" s="152">
        <f t="shared" si="0"/>
        <v>0</v>
      </c>
    </row>
    <row r="52" spans="11:11" x14ac:dyDescent="0.25">
      <c r="K52" s="152">
        <f t="shared" si="0"/>
        <v>0</v>
      </c>
    </row>
    <row r="53" spans="11:11" x14ac:dyDescent="0.25">
      <c r="K53" s="152">
        <f t="shared" si="0"/>
        <v>0</v>
      </c>
    </row>
    <row r="54" spans="11:11" x14ac:dyDescent="0.25">
      <c r="K54" s="152">
        <f t="shared" si="0"/>
        <v>0</v>
      </c>
    </row>
    <row r="55" spans="11:11" x14ac:dyDescent="0.25">
      <c r="K55" s="152">
        <f t="shared" si="0"/>
        <v>0</v>
      </c>
    </row>
    <row r="56" spans="11:11" x14ac:dyDescent="0.25">
      <c r="K56" s="152">
        <f t="shared" si="0"/>
        <v>0</v>
      </c>
    </row>
    <row r="57" spans="11:11" x14ac:dyDescent="0.25">
      <c r="K57" s="152">
        <f t="shared" si="0"/>
        <v>0</v>
      </c>
    </row>
    <row r="58" spans="11:11" x14ac:dyDescent="0.25">
      <c r="K58" s="152">
        <f t="shared" si="0"/>
        <v>0</v>
      </c>
    </row>
    <row r="59" spans="11:11" x14ac:dyDescent="0.25">
      <c r="K59" s="152">
        <f t="shared" si="0"/>
        <v>0</v>
      </c>
    </row>
    <row r="60" spans="11:11" x14ac:dyDescent="0.25">
      <c r="K60" s="152">
        <f t="shared" si="0"/>
        <v>0</v>
      </c>
    </row>
    <row r="61" spans="11:11" x14ac:dyDescent="0.25">
      <c r="K61" s="152">
        <f t="shared" si="0"/>
        <v>0</v>
      </c>
    </row>
    <row r="62" spans="11:11" x14ac:dyDescent="0.25">
      <c r="K62" s="152">
        <f t="shared" si="0"/>
        <v>0</v>
      </c>
    </row>
    <row r="63" spans="11:11" x14ac:dyDescent="0.25">
      <c r="K63" s="152">
        <f t="shared" si="0"/>
        <v>0</v>
      </c>
    </row>
    <row r="64" spans="11:11" x14ac:dyDescent="0.25">
      <c r="K64" s="152">
        <f t="shared" si="0"/>
        <v>0</v>
      </c>
    </row>
    <row r="65" spans="11:11" x14ac:dyDescent="0.25">
      <c r="K65" s="152">
        <f t="shared" si="0"/>
        <v>0</v>
      </c>
    </row>
    <row r="66" spans="11:11" x14ac:dyDescent="0.25">
      <c r="K66" s="152">
        <f t="shared" si="0"/>
        <v>0</v>
      </c>
    </row>
    <row r="67" spans="11:11" x14ac:dyDescent="0.25">
      <c r="K67" s="152">
        <f t="shared" ref="K67:K130" si="1">(C67+D67)*2*F67</f>
        <v>0</v>
      </c>
    </row>
    <row r="68" spans="11:11" x14ac:dyDescent="0.25">
      <c r="K68" s="152">
        <f t="shared" si="1"/>
        <v>0</v>
      </c>
    </row>
    <row r="69" spans="11:11" x14ac:dyDescent="0.25">
      <c r="K69" s="152">
        <f t="shared" si="1"/>
        <v>0</v>
      </c>
    </row>
    <row r="70" spans="11:11" x14ac:dyDescent="0.25">
      <c r="K70" s="152">
        <f t="shared" si="1"/>
        <v>0</v>
      </c>
    </row>
    <row r="71" spans="11:11" x14ac:dyDescent="0.25">
      <c r="K71" s="152">
        <f t="shared" si="1"/>
        <v>0</v>
      </c>
    </row>
    <row r="72" spans="11:11" x14ac:dyDescent="0.25">
      <c r="K72" s="152">
        <f t="shared" si="1"/>
        <v>0</v>
      </c>
    </row>
    <row r="73" spans="11:11" x14ac:dyDescent="0.25">
      <c r="K73" s="152">
        <f t="shared" si="1"/>
        <v>0</v>
      </c>
    </row>
    <row r="74" spans="11:11" x14ac:dyDescent="0.25">
      <c r="K74" s="152">
        <f t="shared" si="1"/>
        <v>0</v>
      </c>
    </row>
    <row r="75" spans="11:11" x14ac:dyDescent="0.25">
      <c r="K75" s="152">
        <f t="shared" si="1"/>
        <v>0</v>
      </c>
    </row>
    <row r="76" spans="11:11" x14ac:dyDescent="0.25">
      <c r="K76" s="152">
        <f t="shared" si="1"/>
        <v>0</v>
      </c>
    </row>
    <row r="77" spans="11:11" x14ac:dyDescent="0.25">
      <c r="K77" s="152">
        <f t="shared" si="1"/>
        <v>0</v>
      </c>
    </row>
    <row r="78" spans="11:11" x14ac:dyDescent="0.25">
      <c r="K78" s="152">
        <f t="shared" si="1"/>
        <v>0</v>
      </c>
    </row>
    <row r="79" spans="11:11" x14ac:dyDescent="0.25">
      <c r="K79" s="152">
        <f t="shared" si="1"/>
        <v>0</v>
      </c>
    </row>
    <row r="80" spans="11:11" x14ac:dyDescent="0.25">
      <c r="K80" s="152">
        <f t="shared" si="1"/>
        <v>0</v>
      </c>
    </row>
    <row r="81" spans="11:11" x14ac:dyDescent="0.25">
      <c r="K81" s="152">
        <f t="shared" si="1"/>
        <v>0</v>
      </c>
    </row>
    <row r="82" spans="11:11" x14ac:dyDescent="0.25">
      <c r="K82" s="152">
        <f t="shared" si="1"/>
        <v>0</v>
      </c>
    </row>
    <row r="83" spans="11:11" x14ac:dyDescent="0.25">
      <c r="K83" s="152">
        <f t="shared" si="1"/>
        <v>0</v>
      </c>
    </row>
    <row r="84" spans="11:11" x14ac:dyDescent="0.25">
      <c r="K84" s="152">
        <f t="shared" si="1"/>
        <v>0</v>
      </c>
    </row>
    <row r="85" spans="11:11" x14ac:dyDescent="0.25">
      <c r="K85" s="152">
        <f t="shared" si="1"/>
        <v>0</v>
      </c>
    </row>
    <row r="86" spans="11:11" x14ac:dyDescent="0.25">
      <c r="K86" s="152">
        <f t="shared" si="1"/>
        <v>0</v>
      </c>
    </row>
    <row r="87" spans="11:11" x14ac:dyDescent="0.25">
      <c r="K87" s="152">
        <f t="shared" si="1"/>
        <v>0</v>
      </c>
    </row>
    <row r="88" spans="11:11" x14ac:dyDescent="0.25">
      <c r="K88" s="152">
        <f t="shared" si="1"/>
        <v>0</v>
      </c>
    </row>
    <row r="89" spans="11:11" x14ac:dyDescent="0.25">
      <c r="K89" s="152">
        <f t="shared" si="1"/>
        <v>0</v>
      </c>
    </row>
    <row r="90" spans="11:11" x14ac:dyDescent="0.25">
      <c r="K90" s="152">
        <f t="shared" si="1"/>
        <v>0</v>
      </c>
    </row>
    <row r="91" spans="11:11" x14ac:dyDescent="0.25">
      <c r="K91" s="152">
        <f t="shared" si="1"/>
        <v>0</v>
      </c>
    </row>
    <row r="92" spans="11:11" x14ac:dyDescent="0.25">
      <c r="K92" s="152">
        <f t="shared" si="1"/>
        <v>0</v>
      </c>
    </row>
    <row r="93" spans="11:11" x14ac:dyDescent="0.25">
      <c r="K93" s="152">
        <f t="shared" si="1"/>
        <v>0</v>
      </c>
    </row>
    <row r="94" spans="11:11" x14ac:dyDescent="0.25">
      <c r="K94" s="152">
        <f t="shared" si="1"/>
        <v>0</v>
      </c>
    </row>
    <row r="95" spans="11:11" x14ac:dyDescent="0.25">
      <c r="K95" s="152">
        <f t="shared" si="1"/>
        <v>0</v>
      </c>
    </row>
    <row r="96" spans="11:11" x14ac:dyDescent="0.25">
      <c r="K96" s="152">
        <f t="shared" si="1"/>
        <v>0</v>
      </c>
    </row>
    <row r="97" spans="11:11" x14ac:dyDescent="0.25">
      <c r="K97" s="152">
        <f t="shared" si="1"/>
        <v>0</v>
      </c>
    </row>
    <row r="98" spans="11:11" x14ac:dyDescent="0.25">
      <c r="K98" s="152">
        <f t="shared" si="1"/>
        <v>0</v>
      </c>
    </row>
    <row r="99" spans="11:11" x14ac:dyDescent="0.25">
      <c r="K99" s="152">
        <f t="shared" si="1"/>
        <v>0</v>
      </c>
    </row>
    <row r="100" spans="11:11" x14ac:dyDescent="0.25">
      <c r="K100" s="152">
        <f t="shared" si="1"/>
        <v>0</v>
      </c>
    </row>
    <row r="101" spans="11:11" x14ac:dyDescent="0.25">
      <c r="K101" s="152">
        <f t="shared" si="1"/>
        <v>0</v>
      </c>
    </row>
    <row r="102" spans="11:11" x14ac:dyDescent="0.25">
      <c r="K102" s="152">
        <f t="shared" si="1"/>
        <v>0</v>
      </c>
    </row>
    <row r="103" spans="11:11" x14ac:dyDescent="0.25">
      <c r="K103" s="152">
        <f t="shared" si="1"/>
        <v>0</v>
      </c>
    </row>
    <row r="104" spans="11:11" x14ac:dyDescent="0.25">
      <c r="K104" s="152">
        <f t="shared" si="1"/>
        <v>0</v>
      </c>
    </row>
    <row r="105" spans="11:11" x14ac:dyDescent="0.25">
      <c r="K105" s="152">
        <f t="shared" si="1"/>
        <v>0</v>
      </c>
    </row>
    <row r="106" spans="11:11" x14ac:dyDescent="0.25">
      <c r="K106" s="152">
        <f t="shared" si="1"/>
        <v>0</v>
      </c>
    </row>
    <row r="107" spans="11:11" x14ac:dyDescent="0.25">
      <c r="K107" s="152">
        <f t="shared" si="1"/>
        <v>0</v>
      </c>
    </row>
    <row r="108" spans="11:11" x14ac:dyDescent="0.25">
      <c r="K108" s="152">
        <f t="shared" si="1"/>
        <v>0</v>
      </c>
    </row>
    <row r="109" spans="11:11" x14ac:dyDescent="0.25">
      <c r="K109" s="152">
        <f t="shared" si="1"/>
        <v>0</v>
      </c>
    </row>
    <row r="110" spans="11:11" x14ac:dyDescent="0.25">
      <c r="K110" s="152">
        <f t="shared" si="1"/>
        <v>0</v>
      </c>
    </row>
    <row r="111" spans="11:11" x14ac:dyDescent="0.25">
      <c r="K111" s="152">
        <f t="shared" si="1"/>
        <v>0</v>
      </c>
    </row>
    <row r="112" spans="11:11" x14ac:dyDescent="0.25">
      <c r="K112" s="152">
        <f t="shared" si="1"/>
        <v>0</v>
      </c>
    </row>
    <row r="113" spans="11:11" x14ac:dyDescent="0.25">
      <c r="K113" s="152">
        <f t="shared" si="1"/>
        <v>0</v>
      </c>
    </row>
    <row r="114" spans="11:11" x14ac:dyDescent="0.25">
      <c r="K114" s="152">
        <f t="shared" si="1"/>
        <v>0</v>
      </c>
    </row>
    <row r="115" spans="11:11" x14ac:dyDescent="0.25">
      <c r="K115" s="152">
        <f t="shared" si="1"/>
        <v>0</v>
      </c>
    </row>
    <row r="116" spans="11:11" x14ac:dyDescent="0.25">
      <c r="K116" s="152">
        <f t="shared" si="1"/>
        <v>0</v>
      </c>
    </row>
    <row r="117" spans="11:11" x14ac:dyDescent="0.25">
      <c r="K117" s="152">
        <f t="shared" si="1"/>
        <v>0</v>
      </c>
    </row>
    <row r="118" spans="11:11" x14ac:dyDescent="0.25">
      <c r="K118" s="152">
        <f t="shared" si="1"/>
        <v>0</v>
      </c>
    </row>
    <row r="119" spans="11:11" x14ac:dyDescent="0.25">
      <c r="K119" s="152">
        <f t="shared" si="1"/>
        <v>0</v>
      </c>
    </row>
    <row r="120" spans="11:11" x14ac:dyDescent="0.25">
      <c r="K120" s="152">
        <f t="shared" si="1"/>
        <v>0</v>
      </c>
    </row>
    <row r="121" spans="11:11" x14ac:dyDescent="0.25">
      <c r="K121" s="152">
        <f t="shared" si="1"/>
        <v>0</v>
      </c>
    </row>
    <row r="122" spans="11:11" x14ac:dyDescent="0.25">
      <c r="K122" s="152">
        <f t="shared" si="1"/>
        <v>0</v>
      </c>
    </row>
    <row r="123" spans="11:11" x14ac:dyDescent="0.25">
      <c r="K123" s="152">
        <f t="shared" si="1"/>
        <v>0</v>
      </c>
    </row>
    <row r="124" spans="11:11" x14ac:dyDescent="0.25">
      <c r="K124" s="152">
        <f t="shared" si="1"/>
        <v>0</v>
      </c>
    </row>
    <row r="125" spans="11:11" x14ac:dyDescent="0.25">
      <c r="K125" s="152">
        <f t="shared" si="1"/>
        <v>0</v>
      </c>
    </row>
    <row r="126" spans="11:11" x14ac:dyDescent="0.25">
      <c r="K126" s="152">
        <f t="shared" si="1"/>
        <v>0</v>
      </c>
    </row>
    <row r="127" spans="11:11" x14ac:dyDescent="0.25">
      <c r="K127" s="152">
        <f t="shared" si="1"/>
        <v>0</v>
      </c>
    </row>
    <row r="128" spans="11:11" x14ac:dyDescent="0.25">
      <c r="K128" s="152">
        <f t="shared" si="1"/>
        <v>0</v>
      </c>
    </row>
    <row r="129" spans="11:11" x14ac:dyDescent="0.25">
      <c r="K129" s="152">
        <f t="shared" si="1"/>
        <v>0</v>
      </c>
    </row>
    <row r="130" spans="11:11" x14ac:dyDescent="0.25">
      <c r="K130" s="152">
        <f t="shared" si="1"/>
        <v>0</v>
      </c>
    </row>
    <row r="131" spans="11:11" x14ac:dyDescent="0.25">
      <c r="K131" s="152">
        <f t="shared" ref="K131:K194" si="2">(C131+D131)*2*F131</f>
        <v>0</v>
      </c>
    </row>
    <row r="132" spans="11:11" x14ac:dyDescent="0.25">
      <c r="K132" s="152">
        <f t="shared" si="2"/>
        <v>0</v>
      </c>
    </row>
    <row r="133" spans="11:11" x14ac:dyDescent="0.25">
      <c r="K133" s="152">
        <f t="shared" si="2"/>
        <v>0</v>
      </c>
    </row>
    <row r="134" spans="11:11" x14ac:dyDescent="0.25">
      <c r="K134" s="152">
        <f t="shared" si="2"/>
        <v>0</v>
      </c>
    </row>
    <row r="135" spans="11:11" x14ac:dyDescent="0.25">
      <c r="K135" s="152">
        <f t="shared" si="2"/>
        <v>0</v>
      </c>
    </row>
    <row r="136" spans="11:11" x14ac:dyDescent="0.25">
      <c r="K136" s="152">
        <f t="shared" si="2"/>
        <v>0</v>
      </c>
    </row>
    <row r="137" spans="11:11" x14ac:dyDescent="0.25">
      <c r="K137" s="152">
        <f t="shared" si="2"/>
        <v>0</v>
      </c>
    </row>
    <row r="138" spans="11:11" x14ac:dyDescent="0.25">
      <c r="K138" s="152">
        <f t="shared" si="2"/>
        <v>0</v>
      </c>
    </row>
    <row r="139" spans="11:11" x14ac:dyDescent="0.25">
      <c r="K139" s="152">
        <f t="shared" si="2"/>
        <v>0</v>
      </c>
    </row>
    <row r="140" spans="11:11" x14ac:dyDescent="0.25">
      <c r="K140" s="152">
        <f t="shared" si="2"/>
        <v>0</v>
      </c>
    </row>
    <row r="141" spans="11:11" x14ac:dyDescent="0.25">
      <c r="K141" s="152">
        <f t="shared" si="2"/>
        <v>0</v>
      </c>
    </row>
    <row r="142" spans="11:11" x14ac:dyDescent="0.25">
      <c r="K142" s="152">
        <f t="shared" si="2"/>
        <v>0</v>
      </c>
    </row>
    <row r="143" spans="11:11" x14ac:dyDescent="0.25">
      <c r="K143" s="152">
        <f t="shared" si="2"/>
        <v>0</v>
      </c>
    </row>
    <row r="144" spans="11:11" x14ac:dyDescent="0.25">
      <c r="K144" s="152">
        <f t="shared" si="2"/>
        <v>0</v>
      </c>
    </row>
    <row r="145" spans="11:11" x14ac:dyDescent="0.25">
      <c r="K145" s="152">
        <f t="shared" si="2"/>
        <v>0</v>
      </c>
    </row>
    <row r="146" spans="11:11" x14ac:dyDescent="0.25">
      <c r="K146" s="152">
        <f t="shared" si="2"/>
        <v>0</v>
      </c>
    </row>
    <row r="147" spans="11:11" x14ac:dyDescent="0.25">
      <c r="K147" s="152">
        <f t="shared" si="2"/>
        <v>0</v>
      </c>
    </row>
    <row r="148" spans="11:11" x14ac:dyDescent="0.25">
      <c r="K148" s="152">
        <f t="shared" si="2"/>
        <v>0</v>
      </c>
    </row>
    <row r="149" spans="11:11" x14ac:dyDescent="0.25">
      <c r="K149" s="152">
        <f t="shared" si="2"/>
        <v>0</v>
      </c>
    </row>
    <row r="150" spans="11:11" x14ac:dyDescent="0.25">
      <c r="K150" s="152">
        <f t="shared" si="2"/>
        <v>0</v>
      </c>
    </row>
    <row r="151" spans="11:11" x14ac:dyDescent="0.25">
      <c r="K151" s="152">
        <f t="shared" si="2"/>
        <v>0</v>
      </c>
    </row>
    <row r="152" spans="11:11" x14ac:dyDescent="0.25">
      <c r="K152" s="152">
        <f t="shared" si="2"/>
        <v>0</v>
      </c>
    </row>
    <row r="153" spans="11:11" x14ac:dyDescent="0.25">
      <c r="K153" s="152">
        <f t="shared" si="2"/>
        <v>0</v>
      </c>
    </row>
    <row r="154" spans="11:11" x14ac:dyDescent="0.25">
      <c r="K154" s="152">
        <f t="shared" si="2"/>
        <v>0</v>
      </c>
    </row>
    <row r="155" spans="11:11" x14ac:dyDescent="0.25">
      <c r="K155" s="152">
        <f t="shared" si="2"/>
        <v>0</v>
      </c>
    </row>
    <row r="156" spans="11:11" x14ac:dyDescent="0.25">
      <c r="K156" s="152">
        <f t="shared" si="2"/>
        <v>0</v>
      </c>
    </row>
    <row r="157" spans="11:11" x14ac:dyDescent="0.25">
      <c r="K157" s="152">
        <f t="shared" si="2"/>
        <v>0</v>
      </c>
    </row>
    <row r="158" spans="11:11" x14ac:dyDescent="0.25">
      <c r="K158" s="152">
        <f t="shared" si="2"/>
        <v>0</v>
      </c>
    </row>
    <row r="159" spans="11:11" x14ac:dyDescent="0.25">
      <c r="K159" s="152">
        <f t="shared" si="2"/>
        <v>0</v>
      </c>
    </row>
    <row r="160" spans="11:11" x14ac:dyDescent="0.25">
      <c r="K160" s="152">
        <f t="shared" si="2"/>
        <v>0</v>
      </c>
    </row>
    <row r="161" spans="11:11" x14ac:dyDescent="0.25">
      <c r="K161" s="152">
        <f t="shared" si="2"/>
        <v>0</v>
      </c>
    </row>
    <row r="162" spans="11:11" x14ac:dyDescent="0.25">
      <c r="K162" s="152">
        <f t="shared" si="2"/>
        <v>0</v>
      </c>
    </row>
    <row r="163" spans="11:11" x14ac:dyDescent="0.25">
      <c r="K163" s="152">
        <f t="shared" si="2"/>
        <v>0</v>
      </c>
    </row>
    <row r="164" spans="11:11" x14ac:dyDescent="0.25">
      <c r="K164" s="152">
        <f t="shared" si="2"/>
        <v>0</v>
      </c>
    </row>
    <row r="165" spans="11:11" x14ac:dyDescent="0.25">
      <c r="K165" s="152">
        <f t="shared" si="2"/>
        <v>0</v>
      </c>
    </row>
    <row r="166" spans="11:11" x14ac:dyDescent="0.25">
      <c r="K166" s="152">
        <f t="shared" si="2"/>
        <v>0</v>
      </c>
    </row>
    <row r="167" spans="11:11" x14ac:dyDescent="0.25">
      <c r="K167" s="152">
        <f t="shared" si="2"/>
        <v>0</v>
      </c>
    </row>
    <row r="168" spans="11:11" x14ac:dyDescent="0.25">
      <c r="K168" s="152">
        <f t="shared" si="2"/>
        <v>0</v>
      </c>
    </row>
    <row r="169" spans="11:11" x14ac:dyDescent="0.25">
      <c r="K169" s="152">
        <f t="shared" si="2"/>
        <v>0</v>
      </c>
    </row>
    <row r="170" spans="11:11" x14ac:dyDescent="0.25">
      <c r="K170" s="152">
        <f t="shared" si="2"/>
        <v>0</v>
      </c>
    </row>
    <row r="171" spans="11:11" x14ac:dyDescent="0.25">
      <c r="K171" s="152">
        <f t="shared" si="2"/>
        <v>0</v>
      </c>
    </row>
    <row r="172" spans="11:11" x14ac:dyDescent="0.25">
      <c r="K172" s="152">
        <f t="shared" si="2"/>
        <v>0</v>
      </c>
    </row>
    <row r="173" spans="11:11" x14ac:dyDescent="0.25">
      <c r="K173" s="152">
        <f t="shared" si="2"/>
        <v>0</v>
      </c>
    </row>
    <row r="174" spans="11:11" x14ac:dyDescent="0.25">
      <c r="K174" s="152">
        <f t="shared" si="2"/>
        <v>0</v>
      </c>
    </row>
    <row r="175" spans="11:11" x14ac:dyDescent="0.25">
      <c r="K175" s="152">
        <f t="shared" si="2"/>
        <v>0</v>
      </c>
    </row>
    <row r="176" spans="11:11" x14ac:dyDescent="0.25">
      <c r="K176" s="152">
        <f t="shared" si="2"/>
        <v>0</v>
      </c>
    </row>
    <row r="177" spans="11:11" x14ac:dyDescent="0.25">
      <c r="K177" s="152">
        <f t="shared" si="2"/>
        <v>0</v>
      </c>
    </row>
    <row r="178" spans="11:11" x14ac:dyDescent="0.25">
      <c r="K178" s="152">
        <f t="shared" si="2"/>
        <v>0</v>
      </c>
    </row>
    <row r="179" spans="11:11" x14ac:dyDescent="0.25">
      <c r="K179" s="152">
        <f t="shared" si="2"/>
        <v>0</v>
      </c>
    </row>
    <row r="180" spans="11:11" x14ac:dyDescent="0.25">
      <c r="K180" s="152">
        <f t="shared" si="2"/>
        <v>0</v>
      </c>
    </row>
    <row r="181" spans="11:11" x14ac:dyDescent="0.25">
      <c r="K181" s="152">
        <f t="shared" si="2"/>
        <v>0</v>
      </c>
    </row>
    <row r="182" spans="11:11" x14ac:dyDescent="0.25">
      <c r="K182" s="152">
        <f t="shared" si="2"/>
        <v>0</v>
      </c>
    </row>
    <row r="183" spans="11:11" x14ac:dyDescent="0.25">
      <c r="K183" s="152">
        <f t="shared" si="2"/>
        <v>0</v>
      </c>
    </row>
    <row r="184" spans="11:11" x14ac:dyDescent="0.25">
      <c r="K184" s="152">
        <f t="shared" si="2"/>
        <v>0</v>
      </c>
    </row>
    <row r="185" spans="11:11" x14ac:dyDescent="0.25">
      <c r="K185" s="152">
        <f t="shared" si="2"/>
        <v>0</v>
      </c>
    </row>
    <row r="186" spans="11:11" x14ac:dyDescent="0.25">
      <c r="K186" s="152">
        <f t="shared" si="2"/>
        <v>0</v>
      </c>
    </row>
    <row r="187" spans="11:11" x14ac:dyDescent="0.25">
      <c r="K187" s="152">
        <f t="shared" si="2"/>
        <v>0</v>
      </c>
    </row>
    <row r="188" spans="11:11" x14ac:dyDescent="0.25">
      <c r="K188" s="152">
        <f t="shared" si="2"/>
        <v>0</v>
      </c>
    </row>
    <row r="189" spans="11:11" x14ac:dyDescent="0.25">
      <c r="K189" s="152">
        <f t="shared" si="2"/>
        <v>0</v>
      </c>
    </row>
    <row r="190" spans="11:11" x14ac:dyDescent="0.25">
      <c r="K190" s="152">
        <f t="shared" si="2"/>
        <v>0</v>
      </c>
    </row>
    <row r="191" spans="11:11" x14ac:dyDescent="0.25">
      <c r="K191" s="152">
        <f t="shared" si="2"/>
        <v>0</v>
      </c>
    </row>
    <row r="192" spans="11:11" x14ac:dyDescent="0.25">
      <c r="K192" s="152">
        <f t="shared" si="2"/>
        <v>0</v>
      </c>
    </row>
    <row r="193" spans="11:11" x14ac:dyDescent="0.25">
      <c r="K193" s="152">
        <f t="shared" si="2"/>
        <v>0</v>
      </c>
    </row>
    <row r="194" spans="11:11" x14ac:dyDescent="0.25">
      <c r="K194" s="152">
        <f t="shared" si="2"/>
        <v>0</v>
      </c>
    </row>
    <row r="195" spans="11:11" x14ac:dyDescent="0.25">
      <c r="K195" s="152">
        <f t="shared" ref="K195:K258" si="3">(C195+D195)*2*F195</f>
        <v>0</v>
      </c>
    </row>
    <row r="196" spans="11:11" x14ac:dyDescent="0.25">
      <c r="K196" s="152">
        <f t="shared" si="3"/>
        <v>0</v>
      </c>
    </row>
    <row r="197" spans="11:11" x14ac:dyDescent="0.25">
      <c r="K197" s="152">
        <f t="shared" si="3"/>
        <v>0</v>
      </c>
    </row>
    <row r="198" spans="11:11" x14ac:dyDescent="0.25">
      <c r="K198" s="152">
        <f t="shared" si="3"/>
        <v>0</v>
      </c>
    </row>
    <row r="199" spans="11:11" x14ac:dyDescent="0.25">
      <c r="K199" s="152">
        <f t="shared" si="3"/>
        <v>0</v>
      </c>
    </row>
    <row r="200" spans="11:11" x14ac:dyDescent="0.25">
      <c r="K200" s="152">
        <f t="shared" si="3"/>
        <v>0</v>
      </c>
    </row>
    <row r="201" spans="11:11" x14ac:dyDescent="0.25">
      <c r="K201" s="152">
        <f t="shared" si="3"/>
        <v>0</v>
      </c>
    </row>
    <row r="202" spans="11:11" x14ac:dyDescent="0.25">
      <c r="K202" s="152">
        <f t="shared" si="3"/>
        <v>0</v>
      </c>
    </row>
    <row r="203" spans="11:11" x14ac:dyDescent="0.25">
      <c r="K203" s="152">
        <f t="shared" si="3"/>
        <v>0</v>
      </c>
    </row>
    <row r="204" spans="11:11" x14ac:dyDescent="0.25">
      <c r="K204" s="152">
        <f t="shared" si="3"/>
        <v>0</v>
      </c>
    </row>
    <row r="205" spans="11:11" x14ac:dyDescent="0.25">
      <c r="K205" s="152">
        <f t="shared" si="3"/>
        <v>0</v>
      </c>
    </row>
    <row r="206" spans="11:11" x14ac:dyDescent="0.25">
      <c r="K206" s="152">
        <f t="shared" si="3"/>
        <v>0</v>
      </c>
    </row>
    <row r="207" spans="11:11" x14ac:dyDescent="0.25">
      <c r="K207" s="152">
        <f t="shared" si="3"/>
        <v>0</v>
      </c>
    </row>
    <row r="208" spans="11:11" x14ac:dyDescent="0.25">
      <c r="K208" s="152">
        <f t="shared" si="3"/>
        <v>0</v>
      </c>
    </row>
    <row r="209" spans="11:11" x14ac:dyDescent="0.25">
      <c r="K209" s="152">
        <f t="shared" si="3"/>
        <v>0</v>
      </c>
    </row>
    <row r="210" spans="11:11" x14ac:dyDescent="0.25">
      <c r="K210" s="152">
        <f t="shared" si="3"/>
        <v>0</v>
      </c>
    </row>
    <row r="211" spans="11:11" x14ac:dyDescent="0.25">
      <c r="K211" s="152">
        <f t="shared" si="3"/>
        <v>0</v>
      </c>
    </row>
    <row r="212" spans="11:11" x14ac:dyDescent="0.25">
      <c r="K212" s="152">
        <f t="shared" si="3"/>
        <v>0</v>
      </c>
    </row>
    <row r="213" spans="11:11" x14ac:dyDescent="0.25">
      <c r="K213" s="152">
        <f t="shared" si="3"/>
        <v>0</v>
      </c>
    </row>
    <row r="214" spans="11:11" x14ac:dyDescent="0.25">
      <c r="K214" s="152">
        <f t="shared" si="3"/>
        <v>0</v>
      </c>
    </row>
    <row r="215" spans="11:11" x14ac:dyDescent="0.25">
      <c r="K215" s="152">
        <f t="shared" si="3"/>
        <v>0</v>
      </c>
    </row>
    <row r="216" spans="11:11" x14ac:dyDescent="0.25">
      <c r="K216" s="152">
        <f t="shared" si="3"/>
        <v>0</v>
      </c>
    </row>
    <row r="217" spans="11:11" x14ac:dyDescent="0.25">
      <c r="K217" s="152">
        <f t="shared" si="3"/>
        <v>0</v>
      </c>
    </row>
    <row r="218" spans="11:11" x14ac:dyDescent="0.25">
      <c r="K218" s="152">
        <f t="shared" si="3"/>
        <v>0</v>
      </c>
    </row>
    <row r="219" spans="11:11" x14ac:dyDescent="0.25">
      <c r="K219" s="152">
        <f t="shared" si="3"/>
        <v>0</v>
      </c>
    </row>
    <row r="220" spans="11:11" x14ac:dyDescent="0.25">
      <c r="K220" s="152">
        <f t="shared" si="3"/>
        <v>0</v>
      </c>
    </row>
    <row r="221" spans="11:11" x14ac:dyDescent="0.25">
      <c r="K221" s="152">
        <f t="shared" si="3"/>
        <v>0</v>
      </c>
    </row>
    <row r="222" spans="11:11" x14ac:dyDescent="0.25">
      <c r="K222" s="152">
        <f t="shared" si="3"/>
        <v>0</v>
      </c>
    </row>
    <row r="223" spans="11:11" x14ac:dyDescent="0.25">
      <c r="K223" s="152">
        <f t="shared" si="3"/>
        <v>0</v>
      </c>
    </row>
    <row r="224" spans="11:11" x14ac:dyDescent="0.25">
      <c r="K224" s="152">
        <f t="shared" si="3"/>
        <v>0</v>
      </c>
    </row>
    <row r="225" spans="11:11" x14ac:dyDescent="0.25">
      <c r="K225" s="152">
        <f t="shared" si="3"/>
        <v>0</v>
      </c>
    </row>
    <row r="226" spans="11:11" x14ac:dyDescent="0.25">
      <c r="K226" s="152">
        <f t="shared" si="3"/>
        <v>0</v>
      </c>
    </row>
    <row r="227" spans="11:11" x14ac:dyDescent="0.25">
      <c r="K227" s="152">
        <f t="shared" si="3"/>
        <v>0</v>
      </c>
    </row>
    <row r="228" spans="11:11" x14ac:dyDescent="0.25">
      <c r="K228" s="152">
        <f t="shared" si="3"/>
        <v>0</v>
      </c>
    </row>
    <row r="229" spans="11:11" x14ac:dyDescent="0.25">
      <c r="K229" s="152">
        <f t="shared" si="3"/>
        <v>0</v>
      </c>
    </row>
    <row r="230" spans="11:11" x14ac:dyDescent="0.25">
      <c r="K230" s="152">
        <f t="shared" si="3"/>
        <v>0</v>
      </c>
    </row>
    <row r="231" spans="11:11" x14ac:dyDescent="0.25">
      <c r="K231" s="152">
        <f t="shared" si="3"/>
        <v>0</v>
      </c>
    </row>
    <row r="232" spans="11:11" x14ac:dyDescent="0.25">
      <c r="K232" s="152">
        <f t="shared" si="3"/>
        <v>0</v>
      </c>
    </row>
    <row r="233" spans="11:11" x14ac:dyDescent="0.25">
      <c r="K233" s="152">
        <f t="shared" si="3"/>
        <v>0</v>
      </c>
    </row>
    <row r="234" spans="11:11" x14ac:dyDescent="0.25">
      <c r="K234" s="152">
        <f t="shared" si="3"/>
        <v>0</v>
      </c>
    </row>
    <row r="235" spans="11:11" x14ac:dyDescent="0.25">
      <c r="K235" s="152">
        <f t="shared" si="3"/>
        <v>0</v>
      </c>
    </row>
    <row r="236" spans="11:11" x14ac:dyDescent="0.25">
      <c r="K236" s="152">
        <f t="shared" si="3"/>
        <v>0</v>
      </c>
    </row>
    <row r="237" spans="11:11" x14ac:dyDescent="0.25">
      <c r="K237" s="152">
        <f t="shared" si="3"/>
        <v>0</v>
      </c>
    </row>
    <row r="238" spans="11:11" x14ac:dyDescent="0.25">
      <c r="K238" s="152">
        <f t="shared" si="3"/>
        <v>0</v>
      </c>
    </row>
    <row r="239" spans="11:11" x14ac:dyDescent="0.25">
      <c r="K239" s="152">
        <f t="shared" si="3"/>
        <v>0</v>
      </c>
    </row>
    <row r="240" spans="11:11" x14ac:dyDescent="0.25">
      <c r="K240" s="152">
        <f t="shared" si="3"/>
        <v>0</v>
      </c>
    </row>
    <row r="241" spans="11:11" x14ac:dyDescent="0.25">
      <c r="K241" s="152">
        <f t="shared" si="3"/>
        <v>0</v>
      </c>
    </row>
    <row r="242" spans="11:11" x14ac:dyDescent="0.25">
      <c r="K242" s="152">
        <f t="shared" si="3"/>
        <v>0</v>
      </c>
    </row>
    <row r="243" spans="11:11" x14ac:dyDescent="0.25">
      <c r="K243" s="152">
        <f t="shared" si="3"/>
        <v>0</v>
      </c>
    </row>
    <row r="244" spans="11:11" x14ac:dyDescent="0.25">
      <c r="K244" s="152">
        <f t="shared" si="3"/>
        <v>0</v>
      </c>
    </row>
    <row r="245" spans="11:11" x14ac:dyDescent="0.25">
      <c r="K245" s="152">
        <f t="shared" si="3"/>
        <v>0</v>
      </c>
    </row>
    <row r="246" spans="11:11" x14ac:dyDescent="0.25">
      <c r="K246" s="152">
        <f t="shared" si="3"/>
        <v>0</v>
      </c>
    </row>
    <row r="247" spans="11:11" x14ac:dyDescent="0.25">
      <c r="K247" s="152">
        <f t="shared" si="3"/>
        <v>0</v>
      </c>
    </row>
    <row r="248" spans="11:11" x14ac:dyDescent="0.25">
      <c r="K248" s="152">
        <f t="shared" si="3"/>
        <v>0</v>
      </c>
    </row>
    <row r="249" spans="11:11" x14ac:dyDescent="0.25">
      <c r="K249" s="152">
        <f t="shared" si="3"/>
        <v>0</v>
      </c>
    </row>
    <row r="250" spans="11:11" x14ac:dyDescent="0.25">
      <c r="K250" s="152">
        <f t="shared" si="3"/>
        <v>0</v>
      </c>
    </row>
    <row r="251" spans="11:11" x14ac:dyDescent="0.25">
      <c r="K251" s="152">
        <f t="shared" si="3"/>
        <v>0</v>
      </c>
    </row>
    <row r="252" spans="11:11" x14ac:dyDescent="0.25">
      <c r="K252" s="152">
        <f t="shared" si="3"/>
        <v>0</v>
      </c>
    </row>
    <row r="253" spans="11:11" x14ac:dyDescent="0.25">
      <c r="K253" s="152">
        <f t="shared" si="3"/>
        <v>0</v>
      </c>
    </row>
    <row r="254" spans="11:11" x14ac:dyDescent="0.25">
      <c r="K254" s="152">
        <f t="shared" si="3"/>
        <v>0</v>
      </c>
    </row>
    <row r="255" spans="11:11" x14ac:dyDescent="0.25">
      <c r="K255" s="152">
        <f t="shared" si="3"/>
        <v>0</v>
      </c>
    </row>
    <row r="256" spans="11:11" x14ac:dyDescent="0.25">
      <c r="K256" s="152">
        <f t="shared" si="3"/>
        <v>0</v>
      </c>
    </row>
    <row r="257" spans="11:11" x14ac:dyDescent="0.25">
      <c r="K257" s="152">
        <f t="shared" si="3"/>
        <v>0</v>
      </c>
    </row>
    <row r="258" spans="11:11" x14ac:dyDescent="0.25">
      <c r="K258" s="152">
        <f t="shared" si="3"/>
        <v>0</v>
      </c>
    </row>
    <row r="259" spans="11:11" x14ac:dyDescent="0.25">
      <c r="K259" s="152">
        <f t="shared" ref="K259:K322" si="4">(C259+D259)*2*F259</f>
        <v>0</v>
      </c>
    </row>
    <row r="260" spans="11:11" x14ac:dyDescent="0.25">
      <c r="K260" s="152">
        <f t="shared" si="4"/>
        <v>0</v>
      </c>
    </row>
    <row r="261" spans="11:11" x14ac:dyDescent="0.25">
      <c r="K261" s="152">
        <f t="shared" si="4"/>
        <v>0</v>
      </c>
    </row>
    <row r="262" spans="11:11" x14ac:dyDescent="0.25">
      <c r="K262" s="152">
        <f t="shared" si="4"/>
        <v>0</v>
      </c>
    </row>
    <row r="263" spans="11:11" x14ac:dyDescent="0.25">
      <c r="K263" s="152">
        <f t="shared" si="4"/>
        <v>0</v>
      </c>
    </row>
    <row r="264" spans="11:11" x14ac:dyDescent="0.25">
      <c r="K264" s="152">
        <f t="shared" si="4"/>
        <v>0</v>
      </c>
    </row>
    <row r="265" spans="11:11" x14ac:dyDescent="0.25">
      <c r="K265" s="152">
        <f t="shared" si="4"/>
        <v>0</v>
      </c>
    </row>
    <row r="266" spans="11:11" x14ac:dyDescent="0.25">
      <c r="K266" s="152">
        <f t="shared" si="4"/>
        <v>0</v>
      </c>
    </row>
    <row r="267" spans="11:11" x14ac:dyDescent="0.25">
      <c r="K267" s="152">
        <f t="shared" si="4"/>
        <v>0</v>
      </c>
    </row>
    <row r="268" spans="11:11" x14ac:dyDescent="0.25">
      <c r="K268" s="152">
        <f t="shared" si="4"/>
        <v>0</v>
      </c>
    </row>
    <row r="269" spans="11:11" x14ac:dyDescent="0.25">
      <c r="K269" s="152">
        <f t="shared" si="4"/>
        <v>0</v>
      </c>
    </row>
    <row r="270" spans="11:11" x14ac:dyDescent="0.25">
      <c r="K270" s="152">
        <f t="shared" si="4"/>
        <v>0</v>
      </c>
    </row>
    <row r="271" spans="11:11" x14ac:dyDescent="0.25">
      <c r="K271" s="152">
        <f t="shared" si="4"/>
        <v>0</v>
      </c>
    </row>
    <row r="272" spans="11:11" x14ac:dyDescent="0.25">
      <c r="K272" s="152">
        <f t="shared" si="4"/>
        <v>0</v>
      </c>
    </row>
    <row r="273" spans="11:11" x14ac:dyDescent="0.25">
      <c r="K273" s="152">
        <f t="shared" si="4"/>
        <v>0</v>
      </c>
    </row>
    <row r="274" spans="11:11" x14ac:dyDescent="0.25">
      <c r="K274" s="152">
        <f t="shared" si="4"/>
        <v>0</v>
      </c>
    </row>
    <row r="275" spans="11:11" x14ac:dyDescent="0.25">
      <c r="K275" s="152">
        <f t="shared" si="4"/>
        <v>0</v>
      </c>
    </row>
    <row r="276" spans="11:11" x14ac:dyDescent="0.25">
      <c r="K276" s="152">
        <f t="shared" si="4"/>
        <v>0</v>
      </c>
    </row>
    <row r="277" spans="11:11" x14ac:dyDescent="0.25">
      <c r="K277" s="152">
        <f t="shared" si="4"/>
        <v>0</v>
      </c>
    </row>
    <row r="278" spans="11:11" x14ac:dyDescent="0.25">
      <c r="K278" s="152">
        <f t="shared" si="4"/>
        <v>0</v>
      </c>
    </row>
    <row r="279" spans="11:11" x14ac:dyDescent="0.25">
      <c r="K279" s="152">
        <f t="shared" si="4"/>
        <v>0</v>
      </c>
    </row>
    <row r="280" spans="11:11" x14ac:dyDescent="0.25">
      <c r="K280" s="152">
        <f t="shared" si="4"/>
        <v>0</v>
      </c>
    </row>
    <row r="281" spans="11:11" x14ac:dyDescent="0.25">
      <c r="K281" s="152">
        <f t="shared" si="4"/>
        <v>0</v>
      </c>
    </row>
    <row r="282" spans="11:11" x14ac:dyDescent="0.25">
      <c r="K282" s="152">
        <f t="shared" si="4"/>
        <v>0</v>
      </c>
    </row>
    <row r="283" spans="11:11" x14ac:dyDescent="0.25">
      <c r="K283" s="152">
        <f t="shared" si="4"/>
        <v>0</v>
      </c>
    </row>
    <row r="284" spans="11:11" x14ac:dyDescent="0.25">
      <c r="K284" s="152">
        <f t="shared" si="4"/>
        <v>0</v>
      </c>
    </row>
    <row r="285" spans="11:11" x14ac:dyDescent="0.25">
      <c r="K285" s="152">
        <f t="shared" si="4"/>
        <v>0</v>
      </c>
    </row>
    <row r="286" spans="11:11" x14ac:dyDescent="0.25">
      <c r="K286" s="152">
        <f t="shared" si="4"/>
        <v>0</v>
      </c>
    </row>
    <row r="287" spans="11:11" x14ac:dyDescent="0.25">
      <c r="K287" s="152">
        <f t="shared" si="4"/>
        <v>0</v>
      </c>
    </row>
    <row r="288" spans="11:11" x14ac:dyDescent="0.25">
      <c r="K288" s="152">
        <f t="shared" si="4"/>
        <v>0</v>
      </c>
    </row>
    <row r="289" spans="11:11" x14ac:dyDescent="0.25">
      <c r="K289" s="152">
        <f t="shared" si="4"/>
        <v>0</v>
      </c>
    </row>
    <row r="290" spans="11:11" x14ac:dyDescent="0.25">
      <c r="K290" s="152">
        <f t="shared" si="4"/>
        <v>0</v>
      </c>
    </row>
    <row r="291" spans="11:11" x14ac:dyDescent="0.25">
      <c r="K291" s="152">
        <f t="shared" si="4"/>
        <v>0</v>
      </c>
    </row>
    <row r="292" spans="11:11" x14ac:dyDescent="0.25">
      <c r="K292" s="152">
        <f t="shared" si="4"/>
        <v>0</v>
      </c>
    </row>
    <row r="293" spans="11:11" x14ac:dyDescent="0.25">
      <c r="K293" s="152">
        <f t="shared" si="4"/>
        <v>0</v>
      </c>
    </row>
    <row r="294" spans="11:11" x14ac:dyDescent="0.25">
      <c r="K294" s="152">
        <f t="shared" si="4"/>
        <v>0</v>
      </c>
    </row>
    <row r="295" spans="11:11" x14ac:dyDescent="0.25">
      <c r="K295" s="152">
        <f t="shared" si="4"/>
        <v>0</v>
      </c>
    </row>
    <row r="296" spans="11:11" x14ac:dyDescent="0.25">
      <c r="K296" s="152">
        <f t="shared" si="4"/>
        <v>0</v>
      </c>
    </row>
    <row r="297" spans="11:11" x14ac:dyDescent="0.25">
      <c r="K297" s="152">
        <f t="shared" si="4"/>
        <v>0</v>
      </c>
    </row>
    <row r="298" spans="11:11" x14ac:dyDescent="0.25">
      <c r="K298" s="152">
        <f t="shared" si="4"/>
        <v>0</v>
      </c>
    </row>
    <row r="299" spans="11:11" x14ac:dyDescent="0.25">
      <c r="K299" s="152">
        <f t="shared" si="4"/>
        <v>0</v>
      </c>
    </row>
    <row r="300" spans="11:11" x14ac:dyDescent="0.25">
      <c r="K300" s="152">
        <f t="shared" si="4"/>
        <v>0</v>
      </c>
    </row>
    <row r="301" spans="11:11" x14ac:dyDescent="0.25">
      <c r="K301" s="152">
        <f t="shared" si="4"/>
        <v>0</v>
      </c>
    </row>
    <row r="302" spans="11:11" x14ac:dyDescent="0.25">
      <c r="K302" s="152">
        <f t="shared" si="4"/>
        <v>0</v>
      </c>
    </row>
    <row r="303" spans="11:11" x14ac:dyDescent="0.25">
      <c r="K303" s="152">
        <f t="shared" si="4"/>
        <v>0</v>
      </c>
    </row>
    <row r="304" spans="11:11" x14ac:dyDescent="0.25">
      <c r="K304" s="152">
        <f t="shared" si="4"/>
        <v>0</v>
      </c>
    </row>
    <row r="305" spans="11:11" x14ac:dyDescent="0.25">
      <c r="K305" s="152">
        <f t="shared" si="4"/>
        <v>0</v>
      </c>
    </row>
    <row r="306" spans="11:11" x14ac:dyDescent="0.25">
      <c r="K306" s="152">
        <f t="shared" si="4"/>
        <v>0</v>
      </c>
    </row>
    <row r="307" spans="11:11" x14ac:dyDescent="0.25">
      <c r="K307" s="152">
        <f t="shared" si="4"/>
        <v>0</v>
      </c>
    </row>
    <row r="308" spans="11:11" x14ac:dyDescent="0.25">
      <c r="K308" s="152">
        <f t="shared" si="4"/>
        <v>0</v>
      </c>
    </row>
    <row r="309" spans="11:11" x14ac:dyDescent="0.25">
      <c r="K309" s="152">
        <f t="shared" si="4"/>
        <v>0</v>
      </c>
    </row>
    <row r="310" spans="11:11" x14ac:dyDescent="0.25">
      <c r="K310" s="152">
        <f t="shared" si="4"/>
        <v>0</v>
      </c>
    </row>
    <row r="311" spans="11:11" x14ac:dyDescent="0.25">
      <c r="K311" s="152">
        <f t="shared" si="4"/>
        <v>0</v>
      </c>
    </row>
    <row r="312" spans="11:11" x14ac:dyDescent="0.25">
      <c r="K312" s="152">
        <f t="shared" si="4"/>
        <v>0</v>
      </c>
    </row>
    <row r="313" spans="11:11" x14ac:dyDescent="0.25">
      <c r="K313" s="152">
        <f t="shared" si="4"/>
        <v>0</v>
      </c>
    </row>
    <row r="314" spans="11:11" x14ac:dyDescent="0.25">
      <c r="K314" s="152">
        <f t="shared" si="4"/>
        <v>0</v>
      </c>
    </row>
    <row r="315" spans="11:11" x14ac:dyDescent="0.25">
      <c r="K315" s="152">
        <f t="shared" si="4"/>
        <v>0</v>
      </c>
    </row>
    <row r="316" spans="11:11" x14ac:dyDescent="0.25">
      <c r="K316" s="152">
        <f t="shared" si="4"/>
        <v>0</v>
      </c>
    </row>
    <row r="317" spans="11:11" x14ac:dyDescent="0.25">
      <c r="K317" s="152">
        <f t="shared" si="4"/>
        <v>0</v>
      </c>
    </row>
    <row r="318" spans="11:11" x14ac:dyDescent="0.25">
      <c r="K318" s="152">
        <f t="shared" si="4"/>
        <v>0</v>
      </c>
    </row>
    <row r="319" spans="11:11" x14ac:dyDescent="0.25">
      <c r="K319" s="152">
        <f t="shared" si="4"/>
        <v>0</v>
      </c>
    </row>
    <row r="320" spans="11:11" x14ac:dyDescent="0.25">
      <c r="K320" s="152">
        <f t="shared" si="4"/>
        <v>0</v>
      </c>
    </row>
    <row r="321" spans="11:11" x14ac:dyDescent="0.25">
      <c r="K321" s="152">
        <f t="shared" si="4"/>
        <v>0</v>
      </c>
    </row>
    <row r="322" spans="11:11" x14ac:dyDescent="0.25">
      <c r="K322" s="152">
        <f t="shared" si="4"/>
        <v>0</v>
      </c>
    </row>
    <row r="323" spans="11:11" x14ac:dyDescent="0.25">
      <c r="K323" s="152">
        <f t="shared" ref="K323:K386" si="5">(C323+D323)*2*F323</f>
        <v>0</v>
      </c>
    </row>
    <row r="324" spans="11:11" x14ac:dyDescent="0.25">
      <c r="K324" s="152">
        <f t="shared" si="5"/>
        <v>0</v>
      </c>
    </row>
    <row r="325" spans="11:11" x14ac:dyDescent="0.25">
      <c r="K325" s="152">
        <f t="shared" si="5"/>
        <v>0</v>
      </c>
    </row>
    <row r="326" spans="11:11" x14ac:dyDescent="0.25">
      <c r="K326" s="152">
        <f t="shared" si="5"/>
        <v>0</v>
      </c>
    </row>
    <row r="327" spans="11:11" x14ac:dyDescent="0.25">
      <c r="K327" s="152">
        <f t="shared" si="5"/>
        <v>0</v>
      </c>
    </row>
    <row r="328" spans="11:11" x14ac:dyDescent="0.25">
      <c r="K328" s="152">
        <f t="shared" si="5"/>
        <v>0</v>
      </c>
    </row>
    <row r="329" spans="11:11" x14ac:dyDescent="0.25">
      <c r="K329" s="152">
        <f t="shared" si="5"/>
        <v>0</v>
      </c>
    </row>
    <row r="330" spans="11:11" x14ac:dyDescent="0.25">
      <c r="K330" s="152">
        <f t="shared" si="5"/>
        <v>0</v>
      </c>
    </row>
    <row r="331" spans="11:11" x14ac:dyDescent="0.25">
      <c r="K331" s="152">
        <f t="shared" si="5"/>
        <v>0</v>
      </c>
    </row>
    <row r="332" spans="11:11" x14ac:dyDescent="0.25">
      <c r="K332" s="152">
        <f t="shared" si="5"/>
        <v>0</v>
      </c>
    </row>
    <row r="333" spans="11:11" x14ac:dyDescent="0.25">
      <c r="K333" s="152">
        <f t="shared" si="5"/>
        <v>0</v>
      </c>
    </row>
    <row r="334" spans="11:11" x14ac:dyDescent="0.25">
      <c r="K334" s="152">
        <f t="shared" si="5"/>
        <v>0</v>
      </c>
    </row>
    <row r="335" spans="11:11" x14ac:dyDescent="0.25">
      <c r="K335" s="152">
        <f t="shared" si="5"/>
        <v>0</v>
      </c>
    </row>
    <row r="336" spans="11:11" x14ac:dyDescent="0.25">
      <c r="K336" s="152">
        <f t="shared" si="5"/>
        <v>0</v>
      </c>
    </row>
    <row r="337" spans="11:11" x14ac:dyDescent="0.25">
      <c r="K337" s="152">
        <f t="shared" si="5"/>
        <v>0</v>
      </c>
    </row>
    <row r="338" spans="11:11" x14ac:dyDescent="0.25">
      <c r="K338" s="152">
        <f t="shared" si="5"/>
        <v>0</v>
      </c>
    </row>
    <row r="339" spans="11:11" x14ac:dyDescent="0.25">
      <c r="K339" s="152">
        <f t="shared" si="5"/>
        <v>0</v>
      </c>
    </row>
    <row r="340" spans="11:11" x14ac:dyDescent="0.25">
      <c r="K340" s="152">
        <f t="shared" si="5"/>
        <v>0</v>
      </c>
    </row>
    <row r="341" spans="11:11" x14ac:dyDescent="0.25">
      <c r="K341" s="152">
        <f t="shared" si="5"/>
        <v>0</v>
      </c>
    </row>
    <row r="342" spans="11:11" x14ac:dyDescent="0.25">
      <c r="K342" s="152">
        <f t="shared" si="5"/>
        <v>0</v>
      </c>
    </row>
    <row r="343" spans="11:11" x14ac:dyDescent="0.25">
      <c r="K343" s="152">
        <f t="shared" si="5"/>
        <v>0</v>
      </c>
    </row>
    <row r="344" spans="11:11" x14ac:dyDescent="0.25">
      <c r="K344" s="152">
        <f t="shared" si="5"/>
        <v>0</v>
      </c>
    </row>
    <row r="345" spans="11:11" x14ac:dyDescent="0.25">
      <c r="K345" s="152">
        <f t="shared" si="5"/>
        <v>0</v>
      </c>
    </row>
    <row r="346" spans="11:11" x14ac:dyDescent="0.25">
      <c r="K346" s="152">
        <f t="shared" si="5"/>
        <v>0</v>
      </c>
    </row>
    <row r="347" spans="11:11" x14ac:dyDescent="0.25">
      <c r="K347" s="152">
        <f t="shared" si="5"/>
        <v>0</v>
      </c>
    </row>
    <row r="348" spans="11:11" x14ac:dyDescent="0.25">
      <c r="K348" s="152">
        <f t="shared" si="5"/>
        <v>0</v>
      </c>
    </row>
    <row r="349" spans="11:11" x14ac:dyDescent="0.25">
      <c r="K349" s="152">
        <f t="shared" si="5"/>
        <v>0</v>
      </c>
    </row>
    <row r="350" spans="11:11" x14ac:dyDescent="0.25">
      <c r="K350" s="152">
        <f t="shared" si="5"/>
        <v>0</v>
      </c>
    </row>
    <row r="351" spans="11:11" x14ac:dyDescent="0.25">
      <c r="K351" s="152">
        <f t="shared" si="5"/>
        <v>0</v>
      </c>
    </row>
    <row r="352" spans="11:11" x14ac:dyDescent="0.25">
      <c r="K352" s="152">
        <f t="shared" si="5"/>
        <v>0</v>
      </c>
    </row>
    <row r="353" spans="11:11" x14ac:dyDescent="0.25">
      <c r="K353" s="152">
        <f t="shared" si="5"/>
        <v>0</v>
      </c>
    </row>
    <row r="354" spans="11:11" x14ac:dyDescent="0.25">
      <c r="K354" s="152">
        <f t="shared" si="5"/>
        <v>0</v>
      </c>
    </row>
    <row r="355" spans="11:11" x14ac:dyDescent="0.25">
      <c r="K355" s="152">
        <f t="shared" si="5"/>
        <v>0</v>
      </c>
    </row>
    <row r="356" spans="11:11" x14ac:dyDescent="0.25">
      <c r="K356" s="152">
        <f t="shared" si="5"/>
        <v>0</v>
      </c>
    </row>
    <row r="357" spans="11:11" x14ac:dyDescent="0.25">
      <c r="K357" s="152">
        <f t="shared" si="5"/>
        <v>0</v>
      </c>
    </row>
    <row r="358" spans="11:11" x14ac:dyDescent="0.25">
      <c r="K358" s="152">
        <f t="shared" si="5"/>
        <v>0</v>
      </c>
    </row>
    <row r="359" spans="11:11" x14ac:dyDescent="0.25">
      <c r="K359" s="152">
        <f t="shared" si="5"/>
        <v>0</v>
      </c>
    </row>
    <row r="360" spans="11:11" x14ac:dyDescent="0.25">
      <c r="K360" s="152">
        <f t="shared" si="5"/>
        <v>0</v>
      </c>
    </row>
    <row r="361" spans="11:11" x14ac:dyDescent="0.25">
      <c r="K361" s="152">
        <f t="shared" si="5"/>
        <v>0</v>
      </c>
    </row>
    <row r="362" spans="11:11" x14ac:dyDescent="0.25">
      <c r="K362" s="152">
        <f t="shared" si="5"/>
        <v>0</v>
      </c>
    </row>
    <row r="363" spans="11:11" x14ac:dyDescent="0.25">
      <c r="K363" s="152">
        <f t="shared" si="5"/>
        <v>0</v>
      </c>
    </row>
    <row r="364" spans="11:11" x14ac:dyDescent="0.25">
      <c r="K364" s="152">
        <f t="shared" si="5"/>
        <v>0</v>
      </c>
    </row>
    <row r="365" spans="11:11" x14ac:dyDescent="0.25">
      <c r="K365" s="152">
        <f t="shared" si="5"/>
        <v>0</v>
      </c>
    </row>
    <row r="366" spans="11:11" x14ac:dyDescent="0.25">
      <c r="K366" s="152">
        <f t="shared" si="5"/>
        <v>0</v>
      </c>
    </row>
    <row r="367" spans="11:11" x14ac:dyDescent="0.25">
      <c r="K367" s="152">
        <f t="shared" si="5"/>
        <v>0</v>
      </c>
    </row>
    <row r="368" spans="11:11" x14ac:dyDescent="0.25">
      <c r="K368" s="152">
        <f t="shared" si="5"/>
        <v>0</v>
      </c>
    </row>
    <row r="369" spans="11:11" x14ac:dyDescent="0.25">
      <c r="K369" s="152">
        <f t="shared" si="5"/>
        <v>0</v>
      </c>
    </row>
    <row r="370" spans="11:11" x14ac:dyDescent="0.25">
      <c r="K370" s="152">
        <f t="shared" si="5"/>
        <v>0</v>
      </c>
    </row>
    <row r="371" spans="11:11" x14ac:dyDescent="0.25">
      <c r="K371" s="152">
        <f t="shared" si="5"/>
        <v>0</v>
      </c>
    </row>
    <row r="372" spans="11:11" x14ac:dyDescent="0.25">
      <c r="K372" s="152">
        <f t="shared" si="5"/>
        <v>0</v>
      </c>
    </row>
    <row r="373" spans="11:11" x14ac:dyDescent="0.25">
      <c r="K373" s="152">
        <f t="shared" si="5"/>
        <v>0</v>
      </c>
    </row>
    <row r="374" spans="11:11" x14ac:dyDescent="0.25">
      <c r="K374" s="152">
        <f t="shared" si="5"/>
        <v>0</v>
      </c>
    </row>
    <row r="375" spans="11:11" x14ac:dyDescent="0.25">
      <c r="K375" s="152">
        <f t="shared" si="5"/>
        <v>0</v>
      </c>
    </row>
    <row r="376" spans="11:11" x14ac:dyDescent="0.25">
      <c r="K376" s="152">
        <f t="shared" si="5"/>
        <v>0</v>
      </c>
    </row>
    <row r="377" spans="11:11" x14ac:dyDescent="0.25">
      <c r="K377" s="152">
        <f t="shared" si="5"/>
        <v>0</v>
      </c>
    </row>
    <row r="378" spans="11:11" x14ac:dyDescent="0.25">
      <c r="K378" s="152">
        <f t="shared" si="5"/>
        <v>0</v>
      </c>
    </row>
    <row r="379" spans="11:11" x14ac:dyDescent="0.25">
      <c r="K379" s="152">
        <f t="shared" si="5"/>
        <v>0</v>
      </c>
    </row>
    <row r="380" spans="11:11" x14ac:dyDescent="0.25">
      <c r="K380" s="152">
        <f t="shared" si="5"/>
        <v>0</v>
      </c>
    </row>
    <row r="381" spans="11:11" x14ac:dyDescent="0.25">
      <c r="K381" s="152">
        <f t="shared" si="5"/>
        <v>0</v>
      </c>
    </row>
    <row r="382" spans="11:11" x14ac:dyDescent="0.25">
      <c r="K382" s="152">
        <f t="shared" si="5"/>
        <v>0</v>
      </c>
    </row>
    <row r="383" spans="11:11" x14ac:dyDescent="0.25">
      <c r="K383" s="152">
        <f t="shared" si="5"/>
        <v>0</v>
      </c>
    </row>
    <row r="384" spans="11:11" x14ac:dyDescent="0.25">
      <c r="K384" s="152">
        <f t="shared" si="5"/>
        <v>0</v>
      </c>
    </row>
    <row r="385" spans="11:11" x14ac:dyDescent="0.25">
      <c r="K385" s="152">
        <f t="shared" si="5"/>
        <v>0</v>
      </c>
    </row>
    <row r="386" spans="11:11" x14ac:dyDescent="0.25">
      <c r="K386" s="152">
        <f t="shared" si="5"/>
        <v>0</v>
      </c>
    </row>
    <row r="387" spans="11:11" x14ac:dyDescent="0.25">
      <c r="K387" s="152">
        <f t="shared" ref="K387:K450" si="6">(C387+D387)*2*F387</f>
        <v>0</v>
      </c>
    </row>
    <row r="388" spans="11:11" x14ac:dyDescent="0.25">
      <c r="K388" s="152">
        <f t="shared" si="6"/>
        <v>0</v>
      </c>
    </row>
    <row r="389" spans="11:11" x14ac:dyDescent="0.25">
      <c r="K389" s="152">
        <f t="shared" si="6"/>
        <v>0</v>
      </c>
    </row>
    <row r="390" spans="11:11" x14ac:dyDescent="0.25">
      <c r="K390" s="152">
        <f t="shared" si="6"/>
        <v>0</v>
      </c>
    </row>
    <row r="391" spans="11:11" x14ac:dyDescent="0.25">
      <c r="K391" s="152">
        <f t="shared" si="6"/>
        <v>0</v>
      </c>
    </row>
    <row r="392" spans="11:11" x14ac:dyDescent="0.25">
      <c r="K392" s="152">
        <f t="shared" si="6"/>
        <v>0</v>
      </c>
    </row>
    <row r="393" spans="11:11" x14ac:dyDescent="0.25">
      <c r="K393" s="152">
        <f t="shared" si="6"/>
        <v>0</v>
      </c>
    </row>
    <row r="394" spans="11:11" x14ac:dyDescent="0.25">
      <c r="K394" s="152">
        <f t="shared" si="6"/>
        <v>0</v>
      </c>
    </row>
    <row r="395" spans="11:11" x14ac:dyDescent="0.25">
      <c r="K395" s="152">
        <f t="shared" si="6"/>
        <v>0</v>
      </c>
    </row>
    <row r="396" spans="11:11" x14ac:dyDescent="0.25">
      <c r="K396" s="152">
        <f t="shared" si="6"/>
        <v>0</v>
      </c>
    </row>
    <row r="397" spans="11:11" x14ac:dyDescent="0.25">
      <c r="K397" s="152">
        <f t="shared" si="6"/>
        <v>0</v>
      </c>
    </row>
    <row r="398" spans="11:11" x14ac:dyDescent="0.25">
      <c r="K398" s="152">
        <f t="shared" si="6"/>
        <v>0</v>
      </c>
    </row>
    <row r="399" spans="11:11" x14ac:dyDescent="0.25">
      <c r="K399" s="152">
        <f t="shared" si="6"/>
        <v>0</v>
      </c>
    </row>
    <row r="400" spans="11:11" x14ac:dyDescent="0.25">
      <c r="K400" s="152">
        <f t="shared" si="6"/>
        <v>0</v>
      </c>
    </row>
    <row r="401" spans="11:11" x14ac:dyDescent="0.25">
      <c r="K401" s="152">
        <f t="shared" si="6"/>
        <v>0</v>
      </c>
    </row>
    <row r="402" spans="11:11" x14ac:dyDescent="0.25">
      <c r="K402" s="152">
        <f t="shared" si="6"/>
        <v>0</v>
      </c>
    </row>
    <row r="403" spans="11:11" x14ac:dyDescent="0.25">
      <c r="K403" s="152">
        <f t="shared" si="6"/>
        <v>0</v>
      </c>
    </row>
    <row r="404" spans="11:11" x14ac:dyDescent="0.25">
      <c r="K404" s="152">
        <f t="shared" si="6"/>
        <v>0</v>
      </c>
    </row>
    <row r="405" spans="11:11" x14ac:dyDescent="0.25">
      <c r="K405" s="152">
        <f t="shared" si="6"/>
        <v>0</v>
      </c>
    </row>
    <row r="406" spans="11:11" x14ac:dyDescent="0.25">
      <c r="K406" s="152">
        <f t="shared" si="6"/>
        <v>0</v>
      </c>
    </row>
    <row r="407" spans="11:11" x14ac:dyDescent="0.25">
      <c r="K407" s="152">
        <f t="shared" si="6"/>
        <v>0</v>
      </c>
    </row>
    <row r="408" spans="11:11" x14ac:dyDescent="0.25">
      <c r="K408" s="152">
        <f t="shared" si="6"/>
        <v>0</v>
      </c>
    </row>
    <row r="409" spans="11:11" x14ac:dyDescent="0.25">
      <c r="K409" s="152">
        <f t="shared" si="6"/>
        <v>0</v>
      </c>
    </row>
    <row r="410" spans="11:11" x14ac:dyDescent="0.25">
      <c r="K410" s="152">
        <f t="shared" si="6"/>
        <v>0</v>
      </c>
    </row>
    <row r="411" spans="11:11" x14ac:dyDescent="0.25">
      <c r="K411" s="152">
        <f t="shared" si="6"/>
        <v>0</v>
      </c>
    </row>
    <row r="412" spans="11:11" x14ac:dyDescent="0.25">
      <c r="K412" s="152">
        <f t="shared" si="6"/>
        <v>0</v>
      </c>
    </row>
    <row r="413" spans="11:11" x14ac:dyDescent="0.25">
      <c r="K413" s="152">
        <f t="shared" si="6"/>
        <v>0</v>
      </c>
    </row>
    <row r="414" spans="11:11" x14ac:dyDescent="0.25">
      <c r="K414" s="152">
        <f t="shared" si="6"/>
        <v>0</v>
      </c>
    </row>
    <row r="415" spans="11:11" x14ac:dyDescent="0.25">
      <c r="K415" s="152">
        <f t="shared" si="6"/>
        <v>0</v>
      </c>
    </row>
    <row r="416" spans="11:11" x14ac:dyDescent="0.25">
      <c r="K416" s="152">
        <f t="shared" si="6"/>
        <v>0</v>
      </c>
    </row>
    <row r="417" spans="11:11" x14ac:dyDescent="0.25">
      <c r="K417" s="152">
        <f t="shared" si="6"/>
        <v>0</v>
      </c>
    </row>
    <row r="418" spans="11:11" x14ac:dyDescent="0.25">
      <c r="K418" s="152">
        <f t="shared" si="6"/>
        <v>0</v>
      </c>
    </row>
    <row r="419" spans="11:11" x14ac:dyDescent="0.25">
      <c r="K419" s="152">
        <f t="shared" si="6"/>
        <v>0</v>
      </c>
    </row>
    <row r="420" spans="11:11" x14ac:dyDescent="0.25">
      <c r="K420" s="152">
        <f t="shared" si="6"/>
        <v>0</v>
      </c>
    </row>
    <row r="421" spans="11:11" x14ac:dyDescent="0.25">
      <c r="K421" s="152">
        <f t="shared" si="6"/>
        <v>0</v>
      </c>
    </row>
    <row r="422" spans="11:11" x14ac:dyDescent="0.25">
      <c r="K422" s="152">
        <f t="shared" si="6"/>
        <v>0</v>
      </c>
    </row>
    <row r="423" spans="11:11" x14ac:dyDescent="0.25">
      <c r="K423" s="152">
        <f t="shared" si="6"/>
        <v>0</v>
      </c>
    </row>
    <row r="424" spans="11:11" x14ac:dyDescent="0.25">
      <c r="K424" s="152">
        <f t="shared" si="6"/>
        <v>0</v>
      </c>
    </row>
    <row r="425" spans="11:11" x14ac:dyDescent="0.25">
      <c r="K425" s="152">
        <f t="shared" si="6"/>
        <v>0</v>
      </c>
    </row>
    <row r="426" spans="11:11" x14ac:dyDescent="0.25">
      <c r="K426" s="152">
        <f t="shared" si="6"/>
        <v>0</v>
      </c>
    </row>
    <row r="427" spans="11:11" x14ac:dyDescent="0.25">
      <c r="K427" s="152">
        <f t="shared" si="6"/>
        <v>0</v>
      </c>
    </row>
    <row r="428" spans="11:11" x14ac:dyDescent="0.25">
      <c r="K428" s="152">
        <f t="shared" si="6"/>
        <v>0</v>
      </c>
    </row>
    <row r="429" spans="11:11" x14ac:dyDescent="0.25">
      <c r="K429" s="152">
        <f t="shared" si="6"/>
        <v>0</v>
      </c>
    </row>
    <row r="430" spans="11:11" x14ac:dyDescent="0.25">
      <c r="K430" s="152">
        <f t="shared" si="6"/>
        <v>0</v>
      </c>
    </row>
    <row r="431" spans="11:11" x14ac:dyDescent="0.25">
      <c r="K431" s="152">
        <f t="shared" si="6"/>
        <v>0</v>
      </c>
    </row>
    <row r="432" spans="11:11" x14ac:dyDescent="0.25">
      <c r="K432" s="152">
        <f t="shared" si="6"/>
        <v>0</v>
      </c>
    </row>
    <row r="433" spans="11:11" x14ac:dyDescent="0.25">
      <c r="K433" s="152">
        <f t="shared" si="6"/>
        <v>0</v>
      </c>
    </row>
    <row r="434" spans="11:11" x14ac:dyDescent="0.25">
      <c r="K434" s="152">
        <f t="shared" si="6"/>
        <v>0</v>
      </c>
    </row>
    <row r="435" spans="11:11" x14ac:dyDescent="0.25">
      <c r="K435" s="152">
        <f t="shared" si="6"/>
        <v>0</v>
      </c>
    </row>
    <row r="436" spans="11:11" x14ac:dyDescent="0.25">
      <c r="K436" s="152">
        <f t="shared" si="6"/>
        <v>0</v>
      </c>
    </row>
    <row r="437" spans="11:11" x14ac:dyDescent="0.25">
      <c r="K437" s="152">
        <f t="shared" si="6"/>
        <v>0</v>
      </c>
    </row>
    <row r="438" spans="11:11" x14ac:dyDescent="0.25">
      <c r="K438" s="152">
        <f t="shared" si="6"/>
        <v>0</v>
      </c>
    </row>
    <row r="439" spans="11:11" x14ac:dyDescent="0.25">
      <c r="K439" s="152">
        <f t="shared" si="6"/>
        <v>0</v>
      </c>
    </row>
    <row r="440" spans="11:11" x14ac:dyDescent="0.25">
      <c r="K440" s="152">
        <f t="shared" si="6"/>
        <v>0</v>
      </c>
    </row>
    <row r="441" spans="11:11" x14ac:dyDescent="0.25">
      <c r="K441" s="152">
        <f t="shared" si="6"/>
        <v>0</v>
      </c>
    </row>
    <row r="442" spans="11:11" x14ac:dyDescent="0.25">
      <c r="K442" s="152">
        <f t="shared" si="6"/>
        <v>0</v>
      </c>
    </row>
    <row r="443" spans="11:11" x14ac:dyDescent="0.25">
      <c r="K443" s="152">
        <f t="shared" si="6"/>
        <v>0</v>
      </c>
    </row>
    <row r="444" spans="11:11" x14ac:dyDescent="0.25">
      <c r="K444" s="152">
        <f t="shared" si="6"/>
        <v>0</v>
      </c>
    </row>
    <row r="445" spans="11:11" x14ac:dyDescent="0.25">
      <c r="K445" s="152">
        <f t="shared" si="6"/>
        <v>0</v>
      </c>
    </row>
    <row r="446" spans="11:11" x14ac:dyDescent="0.25">
      <c r="K446" s="152">
        <f t="shared" si="6"/>
        <v>0</v>
      </c>
    </row>
    <row r="447" spans="11:11" x14ac:dyDescent="0.25">
      <c r="K447" s="152">
        <f t="shared" si="6"/>
        <v>0</v>
      </c>
    </row>
    <row r="448" spans="11:11" x14ac:dyDescent="0.25">
      <c r="K448" s="152">
        <f t="shared" si="6"/>
        <v>0</v>
      </c>
    </row>
    <row r="449" spans="11:11" x14ac:dyDescent="0.25">
      <c r="K449" s="152">
        <f t="shared" si="6"/>
        <v>0</v>
      </c>
    </row>
    <row r="450" spans="11:11" x14ac:dyDescent="0.25">
      <c r="K450" s="152">
        <f t="shared" si="6"/>
        <v>0</v>
      </c>
    </row>
    <row r="451" spans="11:11" x14ac:dyDescent="0.25">
      <c r="K451" s="152">
        <f t="shared" ref="K451:K514" si="7">(C451+D451)*2*F451</f>
        <v>0</v>
      </c>
    </row>
    <row r="452" spans="11:11" x14ac:dyDescent="0.25">
      <c r="K452" s="152">
        <f t="shared" si="7"/>
        <v>0</v>
      </c>
    </row>
    <row r="453" spans="11:11" x14ac:dyDescent="0.25">
      <c r="K453" s="152">
        <f t="shared" si="7"/>
        <v>0</v>
      </c>
    </row>
    <row r="454" spans="11:11" x14ac:dyDescent="0.25">
      <c r="K454" s="152">
        <f t="shared" si="7"/>
        <v>0</v>
      </c>
    </row>
    <row r="455" spans="11:11" x14ac:dyDescent="0.25">
      <c r="K455" s="152">
        <f t="shared" si="7"/>
        <v>0</v>
      </c>
    </row>
    <row r="456" spans="11:11" x14ac:dyDescent="0.25">
      <c r="K456" s="152">
        <f t="shared" si="7"/>
        <v>0</v>
      </c>
    </row>
    <row r="457" spans="11:11" x14ac:dyDescent="0.25">
      <c r="K457" s="152">
        <f t="shared" si="7"/>
        <v>0</v>
      </c>
    </row>
    <row r="458" spans="11:11" x14ac:dyDescent="0.25">
      <c r="K458" s="152">
        <f t="shared" si="7"/>
        <v>0</v>
      </c>
    </row>
    <row r="459" spans="11:11" x14ac:dyDescent="0.25">
      <c r="K459" s="152">
        <f t="shared" si="7"/>
        <v>0</v>
      </c>
    </row>
    <row r="460" spans="11:11" x14ac:dyDescent="0.25">
      <c r="K460" s="152">
        <f t="shared" si="7"/>
        <v>0</v>
      </c>
    </row>
    <row r="461" spans="11:11" x14ac:dyDescent="0.25">
      <c r="K461" s="152">
        <f t="shared" si="7"/>
        <v>0</v>
      </c>
    </row>
    <row r="462" spans="11:11" x14ac:dyDescent="0.25">
      <c r="K462" s="152">
        <f t="shared" si="7"/>
        <v>0</v>
      </c>
    </row>
    <row r="463" spans="11:11" x14ac:dyDescent="0.25">
      <c r="K463" s="152">
        <f t="shared" si="7"/>
        <v>0</v>
      </c>
    </row>
    <row r="464" spans="11:11" x14ac:dyDescent="0.25">
      <c r="K464" s="152">
        <f t="shared" si="7"/>
        <v>0</v>
      </c>
    </row>
    <row r="465" spans="11:11" x14ac:dyDescent="0.25">
      <c r="K465" s="152">
        <f t="shared" si="7"/>
        <v>0</v>
      </c>
    </row>
    <row r="466" spans="11:11" x14ac:dyDescent="0.25">
      <c r="K466" s="152">
        <f t="shared" si="7"/>
        <v>0</v>
      </c>
    </row>
    <row r="467" spans="11:11" x14ac:dyDescent="0.25">
      <c r="K467" s="152">
        <f t="shared" si="7"/>
        <v>0</v>
      </c>
    </row>
    <row r="468" spans="11:11" x14ac:dyDescent="0.25">
      <c r="K468" s="152">
        <f t="shared" si="7"/>
        <v>0</v>
      </c>
    </row>
    <row r="469" spans="11:11" x14ac:dyDescent="0.25">
      <c r="K469" s="152">
        <f t="shared" si="7"/>
        <v>0</v>
      </c>
    </row>
    <row r="470" spans="11:11" x14ac:dyDescent="0.25">
      <c r="K470" s="152">
        <f t="shared" si="7"/>
        <v>0</v>
      </c>
    </row>
    <row r="471" spans="11:11" x14ac:dyDescent="0.25">
      <c r="K471" s="152">
        <f t="shared" si="7"/>
        <v>0</v>
      </c>
    </row>
    <row r="472" spans="11:11" x14ac:dyDescent="0.25">
      <c r="K472" s="152">
        <f t="shared" si="7"/>
        <v>0</v>
      </c>
    </row>
    <row r="473" spans="11:11" x14ac:dyDescent="0.25">
      <c r="K473" s="152">
        <f t="shared" si="7"/>
        <v>0</v>
      </c>
    </row>
    <row r="474" spans="11:11" x14ac:dyDescent="0.25">
      <c r="K474" s="152">
        <f t="shared" si="7"/>
        <v>0</v>
      </c>
    </row>
    <row r="475" spans="11:11" x14ac:dyDescent="0.25">
      <c r="K475" s="152">
        <f t="shared" si="7"/>
        <v>0</v>
      </c>
    </row>
    <row r="476" spans="11:11" x14ac:dyDescent="0.25">
      <c r="K476" s="152">
        <f t="shared" si="7"/>
        <v>0</v>
      </c>
    </row>
    <row r="477" spans="11:11" x14ac:dyDescent="0.25">
      <c r="K477" s="152">
        <f t="shared" si="7"/>
        <v>0</v>
      </c>
    </row>
    <row r="478" spans="11:11" x14ac:dyDescent="0.25">
      <c r="K478" s="152">
        <f t="shared" si="7"/>
        <v>0</v>
      </c>
    </row>
    <row r="479" spans="11:11" x14ac:dyDescent="0.25">
      <c r="K479" s="152">
        <f t="shared" si="7"/>
        <v>0</v>
      </c>
    </row>
    <row r="480" spans="11:11" x14ac:dyDescent="0.25">
      <c r="K480" s="152">
        <f t="shared" si="7"/>
        <v>0</v>
      </c>
    </row>
    <row r="481" spans="11:11" x14ac:dyDescent="0.25">
      <c r="K481" s="152">
        <f t="shared" si="7"/>
        <v>0</v>
      </c>
    </row>
    <row r="482" spans="11:11" x14ac:dyDescent="0.25">
      <c r="K482" s="152">
        <f t="shared" si="7"/>
        <v>0</v>
      </c>
    </row>
    <row r="483" spans="11:11" x14ac:dyDescent="0.25">
      <c r="K483" s="152">
        <f t="shared" si="7"/>
        <v>0</v>
      </c>
    </row>
    <row r="484" spans="11:11" x14ac:dyDescent="0.25">
      <c r="K484" s="152">
        <f t="shared" si="7"/>
        <v>0</v>
      </c>
    </row>
    <row r="485" spans="11:11" x14ac:dyDescent="0.25">
      <c r="K485" s="152">
        <f t="shared" si="7"/>
        <v>0</v>
      </c>
    </row>
    <row r="486" spans="11:11" x14ac:dyDescent="0.25">
      <c r="K486" s="152">
        <f t="shared" si="7"/>
        <v>0</v>
      </c>
    </row>
    <row r="487" spans="11:11" x14ac:dyDescent="0.25">
      <c r="K487" s="152">
        <f t="shared" si="7"/>
        <v>0</v>
      </c>
    </row>
    <row r="488" spans="11:11" x14ac:dyDescent="0.25">
      <c r="K488" s="152">
        <f t="shared" si="7"/>
        <v>0</v>
      </c>
    </row>
    <row r="489" spans="11:11" x14ac:dyDescent="0.25">
      <c r="K489" s="152">
        <f t="shared" si="7"/>
        <v>0</v>
      </c>
    </row>
    <row r="490" spans="11:11" x14ac:dyDescent="0.25">
      <c r="K490" s="152">
        <f t="shared" si="7"/>
        <v>0</v>
      </c>
    </row>
    <row r="491" spans="11:11" x14ac:dyDescent="0.25">
      <c r="K491" s="152">
        <f t="shared" si="7"/>
        <v>0</v>
      </c>
    </row>
    <row r="492" spans="11:11" x14ac:dyDescent="0.25">
      <c r="K492" s="152">
        <f t="shared" si="7"/>
        <v>0</v>
      </c>
    </row>
    <row r="493" spans="11:11" x14ac:dyDescent="0.25">
      <c r="K493" s="152">
        <f t="shared" si="7"/>
        <v>0</v>
      </c>
    </row>
    <row r="494" spans="11:11" x14ac:dyDescent="0.25">
      <c r="K494" s="152">
        <f t="shared" si="7"/>
        <v>0</v>
      </c>
    </row>
    <row r="495" spans="11:11" x14ac:dyDescent="0.25">
      <c r="K495" s="152">
        <f t="shared" si="7"/>
        <v>0</v>
      </c>
    </row>
    <row r="496" spans="11:11" x14ac:dyDescent="0.25">
      <c r="K496" s="152">
        <f t="shared" si="7"/>
        <v>0</v>
      </c>
    </row>
    <row r="497" spans="11:11" x14ac:dyDescent="0.25">
      <c r="K497" s="152">
        <f t="shared" si="7"/>
        <v>0</v>
      </c>
    </row>
    <row r="498" spans="11:11" x14ac:dyDescent="0.25">
      <c r="K498" s="152">
        <f t="shared" si="7"/>
        <v>0</v>
      </c>
    </row>
    <row r="499" spans="11:11" x14ac:dyDescent="0.25">
      <c r="K499" s="152">
        <f t="shared" si="7"/>
        <v>0</v>
      </c>
    </row>
    <row r="500" spans="11:11" x14ac:dyDescent="0.25">
      <c r="K500" s="152">
        <f t="shared" si="7"/>
        <v>0</v>
      </c>
    </row>
    <row r="501" spans="11:11" x14ac:dyDescent="0.25">
      <c r="K501" s="152">
        <f t="shared" si="7"/>
        <v>0</v>
      </c>
    </row>
    <row r="502" spans="11:11" x14ac:dyDescent="0.25">
      <c r="K502" s="152">
        <f t="shared" si="7"/>
        <v>0</v>
      </c>
    </row>
    <row r="503" spans="11:11" x14ac:dyDescent="0.25">
      <c r="K503" s="152">
        <f t="shared" si="7"/>
        <v>0</v>
      </c>
    </row>
    <row r="504" spans="11:11" x14ac:dyDescent="0.25">
      <c r="K504" s="152">
        <f t="shared" si="7"/>
        <v>0</v>
      </c>
    </row>
    <row r="505" spans="11:11" x14ac:dyDescent="0.25">
      <c r="K505" s="152">
        <f t="shared" si="7"/>
        <v>0</v>
      </c>
    </row>
    <row r="506" spans="11:11" x14ac:dyDescent="0.25">
      <c r="K506" s="152">
        <f t="shared" si="7"/>
        <v>0</v>
      </c>
    </row>
    <row r="507" spans="11:11" x14ac:dyDescent="0.25">
      <c r="K507" s="152">
        <f t="shared" si="7"/>
        <v>0</v>
      </c>
    </row>
    <row r="508" spans="11:11" x14ac:dyDescent="0.25">
      <c r="K508" s="152">
        <f t="shared" si="7"/>
        <v>0</v>
      </c>
    </row>
    <row r="509" spans="11:11" x14ac:dyDescent="0.25">
      <c r="K509" s="152">
        <f t="shared" si="7"/>
        <v>0</v>
      </c>
    </row>
    <row r="510" spans="11:11" x14ac:dyDescent="0.25">
      <c r="K510" s="152">
        <f t="shared" si="7"/>
        <v>0</v>
      </c>
    </row>
    <row r="511" spans="11:11" x14ac:dyDescent="0.25">
      <c r="K511" s="152">
        <f t="shared" si="7"/>
        <v>0</v>
      </c>
    </row>
    <row r="512" spans="11:11" x14ac:dyDescent="0.25">
      <c r="K512" s="152">
        <f t="shared" si="7"/>
        <v>0</v>
      </c>
    </row>
    <row r="513" spans="11:11" x14ac:dyDescent="0.25">
      <c r="K513" s="152">
        <f t="shared" si="7"/>
        <v>0</v>
      </c>
    </row>
    <row r="514" spans="11:11" x14ac:dyDescent="0.25">
      <c r="K514" s="152">
        <f t="shared" si="7"/>
        <v>0</v>
      </c>
    </row>
    <row r="515" spans="11:11" x14ac:dyDescent="0.25">
      <c r="K515" s="152">
        <f t="shared" ref="K515:K578" si="8">(C515+D515)*2*F515</f>
        <v>0</v>
      </c>
    </row>
    <row r="516" spans="11:11" x14ac:dyDescent="0.25">
      <c r="K516" s="152">
        <f t="shared" si="8"/>
        <v>0</v>
      </c>
    </row>
    <row r="517" spans="11:11" x14ac:dyDescent="0.25">
      <c r="K517" s="152">
        <f t="shared" si="8"/>
        <v>0</v>
      </c>
    </row>
    <row r="518" spans="11:11" x14ac:dyDescent="0.25">
      <c r="K518" s="152">
        <f t="shared" si="8"/>
        <v>0</v>
      </c>
    </row>
    <row r="519" spans="11:11" x14ac:dyDescent="0.25">
      <c r="K519" s="152">
        <f t="shared" si="8"/>
        <v>0</v>
      </c>
    </row>
    <row r="520" spans="11:11" x14ac:dyDescent="0.25">
      <c r="K520" s="152">
        <f t="shared" si="8"/>
        <v>0</v>
      </c>
    </row>
    <row r="521" spans="11:11" x14ac:dyDescent="0.25">
      <c r="K521" s="152">
        <f t="shared" si="8"/>
        <v>0</v>
      </c>
    </row>
    <row r="522" spans="11:11" x14ac:dyDescent="0.25">
      <c r="K522" s="152">
        <f t="shared" si="8"/>
        <v>0</v>
      </c>
    </row>
    <row r="523" spans="11:11" x14ac:dyDescent="0.25">
      <c r="K523" s="152">
        <f t="shared" si="8"/>
        <v>0</v>
      </c>
    </row>
    <row r="524" spans="11:11" x14ac:dyDescent="0.25">
      <c r="K524" s="152">
        <f t="shared" si="8"/>
        <v>0</v>
      </c>
    </row>
    <row r="525" spans="11:11" x14ac:dyDescent="0.25">
      <c r="K525" s="152">
        <f t="shared" si="8"/>
        <v>0</v>
      </c>
    </row>
    <row r="526" spans="11:11" x14ac:dyDescent="0.25">
      <c r="K526" s="152">
        <f t="shared" si="8"/>
        <v>0</v>
      </c>
    </row>
    <row r="527" spans="11:11" x14ac:dyDescent="0.25">
      <c r="K527" s="152">
        <f t="shared" si="8"/>
        <v>0</v>
      </c>
    </row>
    <row r="528" spans="11:11" x14ac:dyDescent="0.25">
      <c r="K528" s="152">
        <f t="shared" si="8"/>
        <v>0</v>
      </c>
    </row>
    <row r="529" spans="11:11" x14ac:dyDescent="0.25">
      <c r="K529" s="152">
        <f t="shared" si="8"/>
        <v>0</v>
      </c>
    </row>
    <row r="530" spans="11:11" x14ac:dyDescent="0.25">
      <c r="K530" s="152">
        <f t="shared" si="8"/>
        <v>0</v>
      </c>
    </row>
    <row r="531" spans="11:11" x14ac:dyDescent="0.25">
      <c r="K531" s="152">
        <f t="shared" si="8"/>
        <v>0</v>
      </c>
    </row>
    <row r="532" spans="11:11" x14ac:dyDescent="0.25">
      <c r="K532" s="152">
        <f t="shared" si="8"/>
        <v>0</v>
      </c>
    </row>
    <row r="533" spans="11:11" x14ac:dyDescent="0.25">
      <c r="K533" s="152">
        <f t="shared" si="8"/>
        <v>0</v>
      </c>
    </row>
    <row r="534" spans="11:11" x14ac:dyDescent="0.25">
      <c r="K534" s="152">
        <f t="shared" si="8"/>
        <v>0</v>
      </c>
    </row>
    <row r="535" spans="11:11" x14ac:dyDescent="0.25">
      <c r="K535" s="152">
        <f t="shared" si="8"/>
        <v>0</v>
      </c>
    </row>
    <row r="536" spans="11:11" x14ac:dyDescent="0.25">
      <c r="K536" s="152">
        <f t="shared" si="8"/>
        <v>0</v>
      </c>
    </row>
    <row r="537" spans="11:11" x14ac:dyDescent="0.25">
      <c r="K537" s="152">
        <f t="shared" si="8"/>
        <v>0</v>
      </c>
    </row>
    <row r="538" spans="11:11" x14ac:dyDescent="0.25">
      <c r="K538" s="152">
        <f t="shared" si="8"/>
        <v>0</v>
      </c>
    </row>
    <row r="539" spans="11:11" x14ac:dyDescent="0.25">
      <c r="K539" s="152">
        <f t="shared" si="8"/>
        <v>0</v>
      </c>
    </row>
    <row r="540" spans="11:11" x14ac:dyDescent="0.25">
      <c r="K540" s="152">
        <f t="shared" si="8"/>
        <v>0</v>
      </c>
    </row>
    <row r="541" spans="11:11" x14ac:dyDescent="0.25">
      <c r="K541" s="152">
        <f t="shared" si="8"/>
        <v>0</v>
      </c>
    </row>
    <row r="542" spans="11:11" x14ac:dyDescent="0.25">
      <c r="K542" s="152">
        <f t="shared" si="8"/>
        <v>0</v>
      </c>
    </row>
    <row r="543" spans="11:11" x14ac:dyDescent="0.25">
      <c r="K543" s="152">
        <f t="shared" si="8"/>
        <v>0</v>
      </c>
    </row>
    <row r="544" spans="11:11" x14ac:dyDescent="0.25">
      <c r="K544" s="152">
        <f t="shared" si="8"/>
        <v>0</v>
      </c>
    </row>
    <row r="545" spans="11:11" x14ac:dyDescent="0.25">
      <c r="K545" s="152">
        <f t="shared" si="8"/>
        <v>0</v>
      </c>
    </row>
    <row r="546" spans="11:11" x14ac:dyDescent="0.25">
      <c r="K546" s="152">
        <f t="shared" si="8"/>
        <v>0</v>
      </c>
    </row>
    <row r="547" spans="11:11" x14ac:dyDescent="0.25">
      <c r="K547" s="152">
        <f t="shared" si="8"/>
        <v>0</v>
      </c>
    </row>
    <row r="548" spans="11:11" x14ac:dyDescent="0.25">
      <c r="K548" s="152">
        <f t="shared" si="8"/>
        <v>0</v>
      </c>
    </row>
    <row r="549" spans="11:11" x14ac:dyDescent="0.25">
      <c r="K549" s="152">
        <f t="shared" si="8"/>
        <v>0</v>
      </c>
    </row>
    <row r="550" spans="11:11" x14ac:dyDescent="0.25">
      <c r="K550" s="152">
        <f t="shared" si="8"/>
        <v>0</v>
      </c>
    </row>
    <row r="551" spans="11:11" x14ac:dyDescent="0.25">
      <c r="K551" s="152">
        <f t="shared" si="8"/>
        <v>0</v>
      </c>
    </row>
    <row r="552" spans="11:11" x14ac:dyDescent="0.25">
      <c r="K552" s="152">
        <f t="shared" si="8"/>
        <v>0</v>
      </c>
    </row>
    <row r="553" spans="11:11" x14ac:dyDescent="0.25">
      <c r="K553" s="152">
        <f t="shared" si="8"/>
        <v>0</v>
      </c>
    </row>
    <row r="554" spans="11:11" x14ac:dyDescent="0.25">
      <c r="K554" s="152">
        <f t="shared" si="8"/>
        <v>0</v>
      </c>
    </row>
    <row r="555" spans="11:11" x14ac:dyDescent="0.25">
      <c r="K555" s="152">
        <f t="shared" si="8"/>
        <v>0</v>
      </c>
    </row>
    <row r="556" spans="11:11" x14ac:dyDescent="0.25">
      <c r="K556" s="152">
        <f t="shared" si="8"/>
        <v>0</v>
      </c>
    </row>
    <row r="557" spans="11:11" x14ac:dyDescent="0.25">
      <c r="K557" s="152">
        <f t="shared" si="8"/>
        <v>0</v>
      </c>
    </row>
    <row r="558" spans="11:11" x14ac:dyDescent="0.25">
      <c r="K558" s="152">
        <f t="shared" si="8"/>
        <v>0</v>
      </c>
    </row>
    <row r="559" spans="11:11" x14ac:dyDescent="0.25">
      <c r="K559" s="152">
        <f t="shared" si="8"/>
        <v>0</v>
      </c>
    </row>
    <row r="560" spans="11:11" x14ac:dyDescent="0.25">
      <c r="K560" s="152">
        <f t="shared" si="8"/>
        <v>0</v>
      </c>
    </row>
    <row r="561" spans="11:11" x14ac:dyDescent="0.25">
      <c r="K561" s="152">
        <f t="shared" si="8"/>
        <v>0</v>
      </c>
    </row>
    <row r="562" spans="11:11" x14ac:dyDescent="0.25">
      <c r="K562" s="152">
        <f t="shared" si="8"/>
        <v>0</v>
      </c>
    </row>
    <row r="563" spans="11:11" x14ac:dyDescent="0.25">
      <c r="K563" s="152">
        <f t="shared" si="8"/>
        <v>0</v>
      </c>
    </row>
    <row r="564" spans="11:11" x14ac:dyDescent="0.25">
      <c r="K564" s="152">
        <f t="shared" si="8"/>
        <v>0</v>
      </c>
    </row>
    <row r="565" spans="11:11" x14ac:dyDescent="0.25">
      <c r="K565" s="152">
        <f t="shared" si="8"/>
        <v>0</v>
      </c>
    </row>
    <row r="566" spans="11:11" x14ac:dyDescent="0.25">
      <c r="K566" s="152">
        <f t="shared" si="8"/>
        <v>0</v>
      </c>
    </row>
    <row r="567" spans="11:11" x14ac:dyDescent="0.25">
      <c r="K567" s="152">
        <f t="shared" si="8"/>
        <v>0</v>
      </c>
    </row>
    <row r="568" spans="11:11" x14ac:dyDescent="0.25">
      <c r="K568" s="152">
        <f t="shared" si="8"/>
        <v>0</v>
      </c>
    </row>
    <row r="569" spans="11:11" x14ac:dyDescent="0.25">
      <c r="K569" s="152">
        <f t="shared" si="8"/>
        <v>0</v>
      </c>
    </row>
    <row r="570" spans="11:11" x14ac:dyDescent="0.25">
      <c r="K570" s="152">
        <f t="shared" si="8"/>
        <v>0</v>
      </c>
    </row>
    <row r="571" spans="11:11" x14ac:dyDescent="0.25">
      <c r="K571" s="152">
        <f t="shared" si="8"/>
        <v>0</v>
      </c>
    </row>
    <row r="572" spans="11:11" x14ac:dyDescent="0.25">
      <c r="K572" s="152">
        <f t="shared" si="8"/>
        <v>0</v>
      </c>
    </row>
    <row r="573" spans="11:11" x14ac:dyDescent="0.25">
      <c r="K573" s="152">
        <f t="shared" si="8"/>
        <v>0</v>
      </c>
    </row>
    <row r="574" spans="11:11" x14ac:dyDescent="0.25">
      <c r="K574" s="152">
        <f t="shared" si="8"/>
        <v>0</v>
      </c>
    </row>
    <row r="575" spans="11:11" x14ac:dyDescent="0.25">
      <c r="K575" s="152">
        <f t="shared" si="8"/>
        <v>0</v>
      </c>
    </row>
    <row r="576" spans="11:11" x14ac:dyDescent="0.25">
      <c r="K576" s="152">
        <f t="shared" si="8"/>
        <v>0</v>
      </c>
    </row>
    <row r="577" spans="11:11" x14ac:dyDescent="0.25">
      <c r="K577" s="152">
        <f t="shared" si="8"/>
        <v>0</v>
      </c>
    </row>
    <row r="578" spans="11:11" x14ac:dyDescent="0.25">
      <c r="K578" s="152">
        <f t="shared" si="8"/>
        <v>0</v>
      </c>
    </row>
    <row r="579" spans="11:11" x14ac:dyDescent="0.25">
      <c r="K579" s="152">
        <f t="shared" ref="K579:K642" si="9">(C579+D579)*2*F579</f>
        <v>0</v>
      </c>
    </row>
    <row r="580" spans="11:11" x14ac:dyDescent="0.25">
      <c r="K580" s="152">
        <f t="shared" si="9"/>
        <v>0</v>
      </c>
    </row>
    <row r="581" spans="11:11" x14ac:dyDescent="0.25">
      <c r="K581" s="152">
        <f t="shared" si="9"/>
        <v>0</v>
      </c>
    </row>
    <row r="582" spans="11:11" x14ac:dyDescent="0.25">
      <c r="K582" s="152">
        <f t="shared" si="9"/>
        <v>0</v>
      </c>
    </row>
    <row r="583" spans="11:11" x14ac:dyDescent="0.25">
      <c r="K583" s="152">
        <f t="shared" si="9"/>
        <v>0</v>
      </c>
    </row>
    <row r="584" spans="11:11" x14ac:dyDescent="0.25">
      <c r="K584" s="152">
        <f t="shared" si="9"/>
        <v>0</v>
      </c>
    </row>
    <row r="585" spans="11:11" x14ac:dyDescent="0.25">
      <c r="K585" s="152">
        <f t="shared" si="9"/>
        <v>0</v>
      </c>
    </row>
    <row r="586" spans="11:11" x14ac:dyDescent="0.25">
      <c r="K586" s="152">
        <f t="shared" si="9"/>
        <v>0</v>
      </c>
    </row>
    <row r="587" spans="11:11" x14ac:dyDescent="0.25">
      <c r="K587" s="152">
        <f t="shared" si="9"/>
        <v>0</v>
      </c>
    </row>
    <row r="588" spans="11:11" x14ac:dyDescent="0.25">
      <c r="K588" s="152">
        <f t="shared" si="9"/>
        <v>0</v>
      </c>
    </row>
    <row r="589" spans="11:11" x14ac:dyDescent="0.25">
      <c r="K589" s="152">
        <f t="shared" si="9"/>
        <v>0</v>
      </c>
    </row>
    <row r="590" spans="11:11" x14ac:dyDescent="0.25">
      <c r="K590" s="152">
        <f t="shared" si="9"/>
        <v>0</v>
      </c>
    </row>
    <row r="591" spans="11:11" x14ac:dyDescent="0.25">
      <c r="K591" s="152">
        <f t="shared" si="9"/>
        <v>0</v>
      </c>
    </row>
    <row r="592" spans="11:11" x14ac:dyDescent="0.25">
      <c r="K592" s="152">
        <f t="shared" si="9"/>
        <v>0</v>
      </c>
    </row>
    <row r="593" spans="11:11" x14ac:dyDescent="0.25">
      <c r="K593" s="152">
        <f t="shared" si="9"/>
        <v>0</v>
      </c>
    </row>
    <row r="594" spans="11:11" x14ac:dyDescent="0.25">
      <c r="K594" s="152">
        <f t="shared" si="9"/>
        <v>0</v>
      </c>
    </row>
    <row r="595" spans="11:11" x14ac:dyDescent="0.25">
      <c r="K595" s="152">
        <f t="shared" si="9"/>
        <v>0</v>
      </c>
    </row>
    <row r="596" spans="11:11" x14ac:dyDescent="0.25">
      <c r="K596" s="152">
        <f t="shared" si="9"/>
        <v>0</v>
      </c>
    </row>
    <row r="597" spans="11:11" x14ac:dyDescent="0.25">
      <c r="K597" s="152">
        <f t="shared" si="9"/>
        <v>0</v>
      </c>
    </row>
    <row r="598" spans="11:11" x14ac:dyDescent="0.25">
      <c r="K598" s="152">
        <f t="shared" si="9"/>
        <v>0</v>
      </c>
    </row>
    <row r="599" spans="11:11" x14ac:dyDescent="0.25">
      <c r="K599" s="152">
        <f t="shared" si="9"/>
        <v>0</v>
      </c>
    </row>
    <row r="600" spans="11:11" x14ac:dyDescent="0.25">
      <c r="K600" s="152">
        <f t="shared" si="9"/>
        <v>0</v>
      </c>
    </row>
    <row r="601" spans="11:11" x14ac:dyDescent="0.25">
      <c r="K601" s="152">
        <f t="shared" si="9"/>
        <v>0</v>
      </c>
    </row>
    <row r="602" spans="11:11" x14ac:dyDescent="0.25">
      <c r="K602" s="152">
        <f t="shared" si="9"/>
        <v>0</v>
      </c>
    </row>
    <row r="603" spans="11:11" x14ac:dyDescent="0.25">
      <c r="K603" s="152">
        <f t="shared" si="9"/>
        <v>0</v>
      </c>
    </row>
    <row r="604" spans="11:11" x14ac:dyDescent="0.25">
      <c r="K604" s="152">
        <f t="shared" si="9"/>
        <v>0</v>
      </c>
    </row>
    <row r="605" spans="11:11" x14ac:dyDescent="0.25">
      <c r="K605" s="152">
        <f t="shared" si="9"/>
        <v>0</v>
      </c>
    </row>
    <row r="606" spans="11:11" x14ac:dyDescent="0.25">
      <c r="K606" s="152">
        <f t="shared" si="9"/>
        <v>0</v>
      </c>
    </row>
    <row r="607" spans="11:11" x14ac:dyDescent="0.25">
      <c r="K607" s="152">
        <f t="shared" si="9"/>
        <v>0</v>
      </c>
    </row>
    <row r="608" spans="11:11" x14ac:dyDescent="0.25">
      <c r="K608" s="152">
        <f t="shared" si="9"/>
        <v>0</v>
      </c>
    </row>
    <row r="609" spans="11:11" x14ac:dyDescent="0.25">
      <c r="K609" s="152">
        <f t="shared" si="9"/>
        <v>0</v>
      </c>
    </row>
    <row r="610" spans="11:11" x14ac:dyDescent="0.25">
      <c r="K610" s="152">
        <f t="shared" si="9"/>
        <v>0</v>
      </c>
    </row>
    <row r="611" spans="11:11" x14ac:dyDescent="0.25">
      <c r="K611" s="152">
        <f t="shared" si="9"/>
        <v>0</v>
      </c>
    </row>
    <row r="612" spans="11:11" x14ac:dyDescent="0.25">
      <c r="K612" s="152">
        <f t="shared" si="9"/>
        <v>0</v>
      </c>
    </row>
    <row r="613" spans="11:11" x14ac:dyDescent="0.25">
      <c r="K613" s="152">
        <f t="shared" si="9"/>
        <v>0</v>
      </c>
    </row>
    <row r="614" spans="11:11" x14ac:dyDescent="0.25">
      <c r="K614" s="152">
        <f t="shared" si="9"/>
        <v>0</v>
      </c>
    </row>
    <row r="615" spans="11:11" x14ac:dyDescent="0.25">
      <c r="K615" s="152">
        <f t="shared" si="9"/>
        <v>0</v>
      </c>
    </row>
    <row r="616" spans="11:11" x14ac:dyDescent="0.25">
      <c r="K616" s="152">
        <f t="shared" si="9"/>
        <v>0</v>
      </c>
    </row>
    <row r="617" spans="11:11" x14ac:dyDescent="0.25">
      <c r="K617" s="152">
        <f t="shared" si="9"/>
        <v>0</v>
      </c>
    </row>
    <row r="618" spans="11:11" x14ac:dyDescent="0.25">
      <c r="K618" s="152">
        <f t="shared" si="9"/>
        <v>0</v>
      </c>
    </row>
    <row r="619" spans="11:11" x14ac:dyDescent="0.25">
      <c r="K619" s="152">
        <f t="shared" si="9"/>
        <v>0</v>
      </c>
    </row>
    <row r="620" spans="11:11" x14ac:dyDescent="0.25">
      <c r="K620" s="152">
        <f t="shared" si="9"/>
        <v>0</v>
      </c>
    </row>
    <row r="621" spans="11:11" x14ac:dyDescent="0.25">
      <c r="K621" s="152">
        <f t="shared" si="9"/>
        <v>0</v>
      </c>
    </row>
    <row r="622" spans="11:11" x14ac:dyDescent="0.25">
      <c r="K622" s="152">
        <f t="shared" si="9"/>
        <v>0</v>
      </c>
    </row>
    <row r="623" spans="11:11" x14ac:dyDescent="0.25">
      <c r="K623" s="152">
        <f t="shared" si="9"/>
        <v>0</v>
      </c>
    </row>
    <row r="624" spans="11:11" x14ac:dyDescent="0.25">
      <c r="K624" s="152">
        <f t="shared" si="9"/>
        <v>0</v>
      </c>
    </row>
    <row r="625" spans="11:11" x14ac:dyDescent="0.25">
      <c r="K625" s="152">
        <f t="shared" si="9"/>
        <v>0</v>
      </c>
    </row>
    <row r="626" spans="11:11" x14ac:dyDescent="0.25">
      <c r="K626" s="152">
        <f t="shared" si="9"/>
        <v>0</v>
      </c>
    </row>
    <row r="627" spans="11:11" x14ac:dyDescent="0.25">
      <c r="K627" s="152">
        <f t="shared" si="9"/>
        <v>0</v>
      </c>
    </row>
    <row r="628" spans="11:11" x14ac:dyDescent="0.25">
      <c r="K628" s="152">
        <f t="shared" si="9"/>
        <v>0</v>
      </c>
    </row>
    <row r="629" spans="11:11" x14ac:dyDescent="0.25">
      <c r="K629" s="152">
        <f t="shared" si="9"/>
        <v>0</v>
      </c>
    </row>
    <row r="630" spans="11:11" x14ac:dyDescent="0.25">
      <c r="K630" s="152">
        <f t="shared" si="9"/>
        <v>0</v>
      </c>
    </row>
    <row r="631" spans="11:11" x14ac:dyDescent="0.25">
      <c r="K631" s="152">
        <f t="shared" si="9"/>
        <v>0</v>
      </c>
    </row>
    <row r="632" spans="11:11" x14ac:dyDescent="0.25">
      <c r="K632" s="152">
        <f t="shared" si="9"/>
        <v>0</v>
      </c>
    </row>
    <row r="633" spans="11:11" x14ac:dyDescent="0.25">
      <c r="K633" s="152">
        <f t="shared" si="9"/>
        <v>0</v>
      </c>
    </row>
    <row r="634" spans="11:11" x14ac:dyDescent="0.25">
      <c r="K634" s="152">
        <f t="shared" si="9"/>
        <v>0</v>
      </c>
    </row>
    <row r="635" spans="11:11" x14ac:dyDescent="0.25">
      <c r="K635" s="152">
        <f t="shared" si="9"/>
        <v>0</v>
      </c>
    </row>
    <row r="636" spans="11:11" x14ac:dyDescent="0.25">
      <c r="K636" s="152">
        <f t="shared" si="9"/>
        <v>0</v>
      </c>
    </row>
    <row r="637" spans="11:11" x14ac:dyDescent="0.25">
      <c r="K637" s="152">
        <f t="shared" si="9"/>
        <v>0</v>
      </c>
    </row>
    <row r="638" spans="11:11" x14ac:dyDescent="0.25">
      <c r="K638" s="152">
        <f t="shared" si="9"/>
        <v>0</v>
      </c>
    </row>
    <row r="639" spans="11:11" x14ac:dyDescent="0.25">
      <c r="K639" s="152">
        <f t="shared" si="9"/>
        <v>0</v>
      </c>
    </row>
    <row r="640" spans="11:11" x14ac:dyDescent="0.25">
      <c r="K640" s="152">
        <f t="shared" si="9"/>
        <v>0</v>
      </c>
    </row>
    <row r="641" spans="11:11" x14ac:dyDescent="0.25">
      <c r="K641" s="152">
        <f t="shared" si="9"/>
        <v>0</v>
      </c>
    </row>
    <row r="642" spans="11:11" x14ac:dyDescent="0.25">
      <c r="K642" s="152">
        <f t="shared" si="9"/>
        <v>0</v>
      </c>
    </row>
    <row r="643" spans="11:11" x14ac:dyDescent="0.25">
      <c r="K643" s="152">
        <f t="shared" ref="K643:K706" si="10">(C643+D643)*2*F643</f>
        <v>0</v>
      </c>
    </row>
    <row r="644" spans="11:11" x14ac:dyDescent="0.25">
      <c r="K644" s="152">
        <f t="shared" si="10"/>
        <v>0</v>
      </c>
    </row>
    <row r="645" spans="11:11" x14ac:dyDescent="0.25">
      <c r="K645" s="152">
        <f t="shared" si="10"/>
        <v>0</v>
      </c>
    </row>
    <row r="646" spans="11:11" x14ac:dyDescent="0.25">
      <c r="K646" s="152">
        <f t="shared" si="10"/>
        <v>0</v>
      </c>
    </row>
    <row r="647" spans="11:11" x14ac:dyDescent="0.25">
      <c r="K647" s="152">
        <f t="shared" si="10"/>
        <v>0</v>
      </c>
    </row>
    <row r="648" spans="11:11" x14ac:dyDescent="0.25">
      <c r="K648" s="152">
        <f t="shared" si="10"/>
        <v>0</v>
      </c>
    </row>
    <row r="649" spans="11:11" x14ac:dyDescent="0.25">
      <c r="K649" s="152">
        <f t="shared" si="10"/>
        <v>0</v>
      </c>
    </row>
    <row r="650" spans="11:11" x14ac:dyDescent="0.25">
      <c r="K650" s="152">
        <f t="shared" si="10"/>
        <v>0</v>
      </c>
    </row>
    <row r="651" spans="11:11" x14ac:dyDescent="0.25">
      <c r="K651" s="152">
        <f t="shared" si="10"/>
        <v>0</v>
      </c>
    </row>
    <row r="652" spans="11:11" x14ac:dyDescent="0.25">
      <c r="K652" s="152">
        <f t="shared" si="10"/>
        <v>0</v>
      </c>
    </row>
    <row r="653" spans="11:11" x14ac:dyDescent="0.25">
      <c r="K653" s="152">
        <f t="shared" si="10"/>
        <v>0</v>
      </c>
    </row>
    <row r="654" spans="11:11" x14ac:dyDescent="0.25">
      <c r="K654" s="152">
        <f t="shared" si="10"/>
        <v>0</v>
      </c>
    </row>
    <row r="655" spans="11:11" x14ac:dyDescent="0.25">
      <c r="K655" s="152">
        <f t="shared" si="10"/>
        <v>0</v>
      </c>
    </row>
    <row r="656" spans="11:11" x14ac:dyDescent="0.25">
      <c r="K656" s="152">
        <f t="shared" si="10"/>
        <v>0</v>
      </c>
    </row>
    <row r="657" spans="11:11" x14ac:dyDescent="0.25">
      <c r="K657" s="152">
        <f t="shared" si="10"/>
        <v>0</v>
      </c>
    </row>
    <row r="658" spans="11:11" x14ac:dyDescent="0.25">
      <c r="K658" s="152">
        <f t="shared" si="10"/>
        <v>0</v>
      </c>
    </row>
    <row r="659" spans="11:11" x14ac:dyDescent="0.25">
      <c r="K659" s="152">
        <f t="shared" si="10"/>
        <v>0</v>
      </c>
    </row>
    <row r="660" spans="11:11" x14ac:dyDescent="0.25">
      <c r="K660" s="152">
        <f t="shared" si="10"/>
        <v>0</v>
      </c>
    </row>
    <row r="661" spans="11:11" x14ac:dyDescent="0.25">
      <c r="K661" s="152">
        <f t="shared" si="10"/>
        <v>0</v>
      </c>
    </row>
    <row r="662" spans="11:11" x14ac:dyDescent="0.25">
      <c r="K662" s="152">
        <f t="shared" si="10"/>
        <v>0</v>
      </c>
    </row>
    <row r="663" spans="11:11" x14ac:dyDescent="0.25">
      <c r="K663" s="152">
        <f t="shared" si="10"/>
        <v>0</v>
      </c>
    </row>
    <row r="664" spans="11:11" x14ac:dyDescent="0.25">
      <c r="K664" s="152">
        <f t="shared" si="10"/>
        <v>0</v>
      </c>
    </row>
    <row r="665" spans="11:11" x14ac:dyDescent="0.25">
      <c r="K665" s="152">
        <f t="shared" si="10"/>
        <v>0</v>
      </c>
    </row>
    <row r="666" spans="11:11" x14ac:dyDescent="0.25">
      <c r="K666" s="152">
        <f t="shared" si="10"/>
        <v>0</v>
      </c>
    </row>
    <row r="667" spans="11:11" x14ac:dyDescent="0.25">
      <c r="K667" s="152">
        <f t="shared" si="10"/>
        <v>0</v>
      </c>
    </row>
    <row r="668" spans="11:11" x14ac:dyDescent="0.25">
      <c r="K668" s="152">
        <f t="shared" si="10"/>
        <v>0</v>
      </c>
    </row>
    <row r="669" spans="11:11" x14ac:dyDescent="0.25">
      <c r="K669" s="152">
        <f t="shared" si="10"/>
        <v>0</v>
      </c>
    </row>
    <row r="670" spans="11:11" x14ac:dyDescent="0.25">
      <c r="K670" s="152">
        <f t="shared" si="10"/>
        <v>0</v>
      </c>
    </row>
    <row r="671" spans="11:11" x14ac:dyDescent="0.25">
      <c r="K671" s="152">
        <f t="shared" si="10"/>
        <v>0</v>
      </c>
    </row>
    <row r="672" spans="11:11" x14ac:dyDescent="0.25">
      <c r="K672" s="152">
        <f t="shared" si="10"/>
        <v>0</v>
      </c>
    </row>
    <row r="673" spans="11:11" x14ac:dyDescent="0.25">
      <c r="K673" s="152">
        <f t="shared" si="10"/>
        <v>0</v>
      </c>
    </row>
    <row r="674" spans="11:11" x14ac:dyDescent="0.25">
      <c r="K674" s="152">
        <f t="shared" si="10"/>
        <v>0</v>
      </c>
    </row>
    <row r="675" spans="11:11" x14ac:dyDescent="0.25">
      <c r="K675" s="152">
        <f t="shared" si="10"/>
        <v>0</v>
      </c>
    </row>
    <row r="676" spans="11:11" x14ac:dyDescent="0.25">
      <c r="K676" s="152">
        <f t="shared" si="10"/>
        <v>0</v>
      </c>
    </row>
    <row r="677" spans="11:11" x14ac:dyDescent="0.25">
      <c r="K677" s="152">
        <f t="shared" si="10"/>
        <v>0</v>
      </c>
    </row>
    <row r="678" spans="11:11" x14ac:dyDescent="0.25">
      <c r="K678" s="152">
        <f t="shared" si="10"/>
        <v>0</v>
      </c>
    </row>
    <row r="679" spans="11:11" x14ac:dyDescent="0.25">
      <c r="K679" s="152">
        <f t="shared" si="10"/>
        <v>0</v>
      </c>
    </row>
    <row r="680" spans="11:11" x14ac:dyDescent="0.25">
      <c r="K680" s="152">
        <f t="shared" si="10"/>
        <v>0</v>
      </c>
    </row>
    <row r="681" spans="11:11" x14ac:dyDescent="0.25">
      <c r="K681" s="152">
        <f t="shared" si="10"/>
        <v>0</v>
      </c>
    </row>
    <row r="682" spans="11:11" x14ac:dyDescent="0.25">
      <c r="K682" s="152">
        <f t="shared" si="10"/>
        <v>0</v>
      </c>
    </row>
    <row r="683" spans="11:11" x14ac:dyDescent="0.25">
      <c r="K683" s="152">
        <f t="shared" si="10"/>
        <v>0</v>
      </c>
    </row>
    <row r="684" spans="11:11" x14ac:dyDescent="0.25">
      <c r="K684" s="152">
        <f t="shared" si="10"/>
        <v>0</v>
      </c>
    </row>
    <row r="685" spans="11:11" x14ac:dyDescent="0.25">
      <c r="K685" s="152">
        <f t="shared" si="10"/>
        <v>0</v>
      </c>
    </row>
    <row r="686" spans="11:11" x14ac:dyDescent="0.25">
      <c r="K686" s="152">
        <f t="shared" si="10"/>
        <v>0</v>
      </c>
    </row>
    <row r="687" spans="11:11" x14ac:dyDescent="0.25">
      <c r="K687" s="152">
        <f t="shared" si="10"/>
        <v>0</v>
      </c>
    </row>
    <row r="688" spans="11:11" x14ac:dyDescent="0.25">
      <c r="K688" s="152">
        <f t="shared" si="10"/>
        <v>0</v>
      </c>
    </row>
    <row r="689" spans="11:11" x14ac:dyDescent="0.25">
      <c r="K689" s="152">
        <f t="shared" si="10"/>
        <v>0</v>
      </c>
    </row>
    <row r="690" spans="11:11" x14ac:dyDescent="0.25">
      <c r="K690" s="152">
        <f t="shared" si="10"/>
        <v>0</v>
      </c>
    </row>
    <row r="691" spans="11:11" x14ac:dyDescent="0.25">
      <c r="K691" s="152">
        <f t="shared" si="10"/>
        <v>0</v>
      </c>
    </row>
    <row r="692" spans="11:11" x14ac:dyDescent="0.25">
      <c r="K692" s="152">
        <f t="shared" si="10"/>
        <v>0</v>
      </c>
    </row>
    <row r="693" spans="11:11" x14ac:dyDescent="0.25">
      <c r="K693" s="152">
        <f t="shared" si="10"/>
        <v>0</v>
      </c>
    </row>
    <row r="694" spans="11:11" x14ac:dyDescent="0.25">
      <c r="K694" s="152">
        <f t="shared" si="10"/>
        <v>0</v>
      </c>
    </row>
    <row r="695" spans="11:11" x14ac:dyDescent="0.25">
      <c r="K695" s="152">
        <f t="shared" si="10"/>
        <v>0</v>
      </c>
    </row>
    <row r="696" spans="11:11" x14ac:dyDescent="0.25">
      <c r="K696" s="152">
        <f t="shared" si="10"/>
        <v>0</v>
      </c>
    </row>
    <row r="697" spans="11:11" x14ac:dyDescent="0.25">
      <c r="K697" s="152">
        <f t="shared" si="10"/>
        <v>0</v>
      </c>
    </row>
    <row r="698" spans="11:11" x14ac:dyDescent="0.25">
      <c r="K698" s="152">
        <f t="shared" si="10"/>
        <v>0</v>
      </c>
    </row>
    <row r="699" spans="11:11" x14ac:dyDescent="0.25">
      <c r="K699" s="152">
        <f t="shared" si="10"/>
        <v>0</v>
      </c>
    </row>
    <row r="700" spans="11:11" x14ac:dyDescent="0.25">
      <c r="K700" s="152">
        <f t="shared" si="10"/>
        <v>0</v>
      </c>
    </row>
    <row r="701" spans="11:11" x14ac:dyDescent="0.25">
      <c r="K701" s="152">
        <f t="shared" si="10"/>
        <v>0</v>
      </c>
    </row>
    <row r="702" spans="11:11" x14ac:dyDescent="0.25">
      <c r="K702" s="152">
        <f t="shared" si="10"/>
        <v>0</v>
      </c>
    </row>
    <row r="703" spans="11:11" x14ac:dyDescent="0.25">
      <c r="K703" s="152">
        <f t="shared" si="10"/>
        <v>0</v>
      </c>
    </row>
    <row r="704" spans="11:11" x14ac:dyDescent="0.25">
      <c r="K704" s="152">
        <f t="shared" si="10"/>
        <v>0</v>
      </c>
    </row>
    <row r="705" spans="11:11" x14ac:dyDescent="0.25">
      <c r="K705" s="152">
        <f t="shared" si="10"/>
        <v>0</v>
      </c>
    </row>
    <row r="706" spans="11:11" x14ac:dyDescent="0.25">
      <c r="K706" s="152">
        <f t="shared" si="10"/>
        <v>0</v>
      </c>
    </row>
    <row r="707" spans="11:11" x14ac:dyDescent="0.25">
      <c r="K707" s="152">
        <f t="shared" ref="K707:K770" si="11">(C707+D707)*2*F707</f>
        <v>0</v>
      </c>
    </row>
    <row r="708" spans="11:11" x14ac:dyDescent="0.25">
      <c r="K708" s="152">
        <f t="shared" si="11"/>
        <v>0</v>
      </c>
    </row>
    <row r="709" spans="11:11" x14ac:dyDescent="0.25">
      <c r="K709" s="152">
        <f t="shared" si="11"/>
        <v>0</v>
      </c>
    </row>
    <row r="710" spans="11:11" x14ac:dyDescent="0.25">
      <c r="K710" s="152">
        <f t="shared" si="11"/>
        <v>0</v>
      </c>
    </row>
    <row r="711" spans="11:11" x14ac:dyDescent="0.25">
      <c r="K711" s="152">
        <f t="shared" si="11"/>
        <v>0</v>
      </c>
    </row>
    <row r="712" spans="11:11" x14ac:dyDescent="0.25">
      <c r="K712" s="152">
        <f t="shared" si="11"/>
        <v>0</v>
      </c>
    </row>
    <row r="713" spans="11:11" x14ac:dyDescent="0.25">
      <c r="K713" s="152">
        <f t="shared" si="11"/>
        <v>0</v>
      </c>
    </row>
    <row r="714" spans="11:11" x14ac:dyDescent="0.25">
      <c r="K714" s="152">
        <f t="shared" si="11"/>
        <v>0</v>
      </c>
    </row>
    <row r="715" spans="11:11" x14ac:dyDescent="0.25">
      <c r="K715" s="152">
        <f t="shared" si="11"/>
        <v>0</v>
      </c>
    </row>
    <row r="716" spans="11:11" x14ac:dyDescent="0.25">
      <c r="K716" s="152">
        <f t="shared" si="11"/>
        <v>0</v>
      </c>
    </row>
    <row r="717" spans="11:11" x14ac:dyDescent="0.25">
      <c r="K717" s="152">
        <f t="shared" si="11"/>
        <v>0</v>
      </c>
    </row>
    <row r="718" spans="11:11" x14ac:dyDescent="0.25">
      <c r="K718" s="152">
        <f t="shared" si="11"/>
        <v>0</v>
      </c>
    </row>
    <row r="719" spans="11:11" x14ac:dyDescent="0.25">
      <c r="K719" s="152">
        <f t="shared" si="11"/>
        <v>0</v>
      </c>
    </row>
    <row r="720" spans="11:11" x14ac:dyDescent="0.25">
      <c r="K720" s="152">
        <f t="shared" si="11"/>
        <v>0</v>
      </c>
    </row>
    <row r="721" spans="11:11" x14ac:dyDescent="0.25">
      <c r="K721" s="152">
        <f t="shared" si="11"/>
        <v>0</v>
      </c>
    </row>
    <row r="722" spans="11:11" x14ac:dyDescent="0.25">
      <c r="K722" s="152">
        <f t="shared" si="11"/>
        <v>0</v>
      </c>
    </row>
    <row r="723" spans="11:11" x14ac:dyDescent="0.25">
      <c r="K723" s="152">
        <f t="shared" si="11"/>
        <v>0</v>
      </c>
    </row>
    <row r="724" spans="11:11" x14ac:dyDescent="0.25">
      <c r="K724" s="152">
        <f t="shared" si="11"/>
        <v>0</v>
      </c>
    </row>
    <row r="725" spans="11:11" x14ac:dyDescent="0.25">
      <c r="K725" s="152">
        <f t="shared" si="11"/>
        <v>0</v>
      </c>
    </row>
    <row r="726" spans="11:11" x14ac:dyDescent="0.25">
      <c r="K726" s="152">
        <f t="shared" si="11"/>
        <v>0</v>
      </c>
    </row>
    <row r="727" spans="11:11" x14ac:dyDescent="0.25">
      <c r="K727" s="152">
        <f t="shared" si="11"/>
        <v>0</v>
      </c>
    </row>
    <row r="728" spans="11:11" x14ac:dyDescent="0.25">
      <c r="K728" s="152">
        <f t="shared" si="11"/>
        <v>0</v>
      </c>
    </row>
    <row r="729" spans="11:11" x14ac:dyDescent="0.25">
      <c r="K729" s="152">
        <f t="shared" si="11"/>
        <v>0</v>
      </c>
    </row>
    <row r="730" spans="11:11" x14ac:dyDescent="0.25">
      <c r="K730" s="152">
        <f t="shared" si="11"/>
        <v>0</v>
      </c>
    </row>
    <row r="731" spans="11:11" x14ac:dyDescent="0.25">
      <c r="K731" s="152">
        <f t="shared" si="11"/>
        <v>0</v>
      </c>
    </row>
    <row r="732" spans="11:11" x14ac:dyDescent="0.25">
      <c r="K732" s="152">
        <f t="shared" si="11"/>
        <v>0</v>
      </c>
    </row>
    <row r="733" spans="11:11" x14ac:dyDescent="0.25">
      <c r="K733" s="152">
        <f t="shared" si="11"/>
        <v>0</v>
      </c>
    </row>
    <row r="734" spans="11:11" x14ac:dyDescent="0.25">
      <c r="K734" s="152">
        <f t="shared" si="11"/>
        <v>0</v>
      </c>
    </row>
    <row r="735" spans="11:11" x14ac:dyDescent="0.25">
      <c r="K735" s="152">
        <f t="shared" si="11"/>
        <v>0</v>
      </c>
    </row>
    <row r="736" spans="11:11" x14ac:dyDescent="0.25">
      <c r="K736" s="152">
        <f t="shared" si="11"/>
        <v>0</v>
      </c>
    </row>
    <row r="737" spans="11:11" x14ac:dyDescent="0.25">
      <c r="K737" s="152">
        <f t="shared" si="11"/>
        <v>0</v>
      </c>
    </row>
    <row r="738" spans="11:11" x14ac:dyDescent="0.25">
      <c r="K738" s="152">
        <f t="shared" si="11"/>
        <v>0</v>
      </c>
    </row>
    <row r="739" spans="11:11" x14ac:dyDescent="0.25">
      <c r="K739" s="152">
        <f t="shared" si="11"/>
        <v>0</v>
      </c>
    </row>
    <row r="740" spans="11:11" x14ac:dyDescent="0.25">
      <c r="K740" s="152">
        <f t="shared" si="11"/>
        <v>0</v>
      </c>
    </row>
    <row r="741" spans="11:11" x14ac:dyDescent="0.25">
      <c r="K741" s="152">
        <f t="shared" si="11"/>
        <v>0</v>
      </c>
    </row>
    <row r="742" spans="11:11" x14ac:dyDescent="0.25">
      <c r="K742" s="152">
        <f t="shared" si="11"/>
        <v>0</v>
      </c>
    </row>
    <row r="743" spans="11:11" x14ac:dyDescent="0.25">
      <c r="K743" s="152">
        <f t="shared" si="11"/>
        <v>0</v>
      </c>
    </row>
    <row r="744" spans="11:11" x14ac:dyDescent="0.25">
      <c r="K744" s="152">
        <f t="shared" si="11"/>
        <v>0</v>
      </c>
    </row>
    <row r="745" spans="11:11" x14ac:dyDescent="0.25">
      <c r="K745" s="152">
        <f t="shared" si="11"/>
        <v>0</v>
      </c>
    </row>
    <row r="746" spans="11:11" x14ac:dyDescent="0.25">
      <c r="K746" s="152">
        <f t="shared" si="11"/>
        <v>0</v>
      </c>
    </row>
    <row r="747" spans="11:11" x14ac:dyDescent="0.25">
      <c r="K747" s="152">
        <f t="shared" si="11"/>
        <v>0</v>
      </c>
    </row>
    <row r="748" spans="11:11" x14ac:dyDescent="0.25">
      <c r="K748" s="152">
        <f t="shared" si="11"/>
        <v>0</v>
      </c>
    </row>
    <row r="749" spans="11:11" x14ac:dyDescent="0.25">
      <c r="K749" s="152">
        <f t="shared" si="11"/>
        <v>0</v>
      </c>
    </row>
    <row r="750" spans="11:11" x14ac:dyDescent="0.25">
      <c r="K750" s="152">
        <f t="shared" si="11"/>
        <v>0</v>
      </c>
    </row>
    <row r="751" spans="11:11" x14ac:dyDescent="0.25">
      <c r="K751" s="152">
        <f t="shared" si="11"/>
        <v>0</v>
      </c>
    </row>
    <row r="752" spans="11:11" x14ac:dyDescent="0.25">
      <c r="K752" s="152">
        <f t="shared" si="11"/>
        <v>0</v>
      </c>
    </row>
    <row r="753" spans="11:11" x14ac:dyDescent="0.25">
      <c r="K753" s="152">
        <f t="shared" si="11"/>
        <v>0</v>
      </c>
    </row>
    <row r="754" spans="11:11" x14ac:dyDescent="0.25">
      <c r="K754" s="152">
        <f t="shared" si="11"/>
        <v>0</v>
      </c>
    </row>
    <row r="755" spans="11:11" x14ac:dyDescent="0.25">
      <c r="K755" s="152">
        <f t="shared" si="11"/>
        <v>0</v>
      </c>
    </row>
    <row r="756" spans="11:11" x14ac:dyDescent="0.25">
      <c r="K756" s="152">
        <f t="shared" si="11"/>
        <v>0</v>
      </c>
    </row>
    <row r="757" spans="11:11" x14ac:dyDescent="0.25">
      <c r="K757" s="152">
        <f t="shared" si="11"/>
        <v>0</v>
      </c>
    </row>
    <row r="758" spans="11:11" x14ac:dyDescent="0.25">
      <c r="K758" s="152">
        <f t="shared" si="11"/>
        <v>0</v>
      </c>
    </row>
    <row r="759" spans="11:11" x14ac:dyDescent="0.25">
      <c r="K759" s="152">
        <f t="shared" si="11"/>
        <v>0</v>
      </c>
    </row>
    <row r="760" spans="11:11" x14ac:dyDescent="0.25">
      <c r="K760" s="152">
        <f t="shared" si="11"/>
        <v>0</v>
      </c>
    </row>
    <row r="761" spans="11:11" x14ac:dyDescent="0.25">
      <c r="K761" s="152">
        <f t="shared" si="11"/>
        <v>0</v>
      </c>
    </row>
    <row r="762" spans="11:11" x14ac:dyDescent="0.25">
      <c r="K762" s="152">
        <f t="shared" si="11"/>
        <v>0</v>
      </c>
    </row>
    <row r="763" spans="11:11" x14ac:dyDescent="0.25">
      <c r="K763" s="152">
        <f t="shared" si="11"/>
        <v>0</v>
      </c>
    </row>
    <row r="764" spans="11:11" x14ac:dyDescent="0.25">
      <c r="K764" s="152">
        <f t="shared" si="11"/>
        <v>0</v>
      </c>
    </row>
    <row r="765" spans="11:11" x14ac:dyDescent="0.25">
      <c r="K765" s="152">
        <f t="shared" si="11"/>
        <v>0</v>
      </c>
    </row>
    <row r="766" spans="11:11" x14ac:dyDescent="0.25">
      <c r="K766" s="152">
        <f t="shared" si="11"/>
        <v>0</v>
      </c>
    </row>
    <row r="767" spans="11:11" x14ac:dyDescent="0.25">
      <c r="K767" s="152">
        <f t="shared" si="11"/>
        <v>0</v>
      </c>
    </row>
    <row r="768" spans="11:11" x14ac:dyDescent="0.25">
      <c r="K768" s="152">
        <f t="shared" si="11"/>
        <v>0</v>
      </c>
    </row>
    <row r="769" spans="11:11" x14ac:dyDescent="0.25">
      <c r="K769" s="152">
        <f t="shared" si="11"/>
        <v>0</v>
      </c>
    </row>
    <row r="770" spans="11:11" x14ac:dyDescent="0.25">
      <c r="K770" s="152">
        <f t="shared" si="11"/>
        <v>0</v>
      </c>
    </row>
    <row r="771" spans="11:11" x14ac:dyDescent="0.25">
      <c r="K771" s="152">
        <f t="shared" ref="K771:K834" si="12">(C771+D771)*2*F771</f>
        <v>0</v>
      </c>
    </row>
    <row r="772" spans="11:11" x14ac:dyDescent="0.25">
      <c r="K772" s="152">
        <f t="shared" si="12"/>
        <v>0</v>
      </c>
    </row>
    <row r="773" spans="11:11" x14ac:dyDescent="0.25">
      <c r="K773" s="152">
        <f t="shared" si="12"/>
        <v>0</v>
      </c>
    </row>
    <row r="774" spans="11:11" x14ac:dyDescent="0.25">
      <c r="K774" s="152">
        <f t="shared" si="12"/>
        <v>0</v>
      </c>
    </row>
    <row r="775" spans="11:11" x14ac:dyDescent="0.25">
      <c r="K775" s="152">
        <f t="shared" si="12"/>
        <v>0</v>
      </c>
    </row>
    <row r="776" spans="11:11" x14ac:dyDescent="0.25">
      <c r="K776" s="152">
        <f t="shared" si="12"/>
        <v>0</v>
      </c>
    </row>
    <row r="777" spans="11:11" x14ac:dyDescent="0.25">
      <c r="K777" s="152">
        <f t="shared" si="12"/>
        <v>0</v>
      </c>
    </row>
    <row r="778" spans="11:11" x14ac:dyDescent="0.25">
      <c r="K778" s="152">
        <f t="shared" si="12"/>
        <v>0</v>
      </c>
    </row>
    <row r="779" spans="11:11" x14ac:dyDescent="0.25">
      <c r="K779" s="152">
        <f t="shared" si="12"/>
        <v>0</v>
      </c>
    </row>
    <row r="780" spans="11:11" x14ac:dyDescent="0.25">
      <c r="K780" s="152">
        <f t="shared" si="12"/>
        <v>0</v>
      </c>
    </row>
    <row r="781" spans="11:11" x14ac:dyDescent="0.25">
      <c r="K781" s="152">
        <f t="shared" si="12"/>
        <v>0</v>
      </c>
    </row>
    <row r="782" spans="11:11" x14ac:dyDescent="0.25">
      <c r="K782" s="152">
        <f t="shared" si="12"/>
        <v>0</v>
      </c>
    </row>
    <row r="783" spans="11:11" x14ac:dyDescent="0.25">
      <c r="K783" s="152">
        <f t="shared" si="12"/>
        <v>0</v>
      </c>
    </row>
    <row r="784" spans="11:11" x14ac:dyDescent="0.25">
      <c r="K784" s="152">
        <f t="shared" si="12"/>
        <v>0</v>
      </c>
    </row>
    <row r="785" spans="11:11" x14ac:dyDescent="0.25">
      <c r="K785" s="152">
        <f t="shared" si="12"/>
        <v>0</v>
      </c>
    </row>
    <row r="786" spans="11:11" x14ac:dyDescent="0.25">
      <c r="K786" s="152">
        <f t="shared" si="12"/>
        <v>0</v>
      </c>
    </row>
    <row r="787" spans="11:11" x14ac:dyDescent="0.25">
      <c r="K787" s="152">
        <f t="shared" si="12"/>
        <v>0</v>
      </c>
    </row>
    <row r="788" spans="11:11" x14ac:dyDescent="0.25">
      <c r="K788" s="152">
        <f t="shared" si="12"/>
        <v>0</v>
      </c>
    </row>
    <row r="789" spans="11:11" x14ac:dyDescent="0.25">
      <c r="K789" s="152">
        <f t="shared" si="12"/>
        <v>0</v>
      </c>
    </row>
    <row r="790" spans="11:11" x14ac:dyDescent="0.25">
      <c r="K790" s="152">
        <f t="shared" si="12"/>
        <v>0</v>
      </c>
    </row>
    <row r="791" spans="11:11" x14ac:dyDescent="0.25">
      <c r="K791" s="152">
        <f t="shared" si="12"/>
        <v>0</v>
      </c>
    </row>
    <row r="792" spans="11:11" x14ac:dyDescent="0.25">
      <c r="K792" s="152">
        <f t="shared" si="12"/>
        <v>0</v>
      </c>
    </row>
    <row r="793" spans="11:11" x14ac:dyDescent="0.25">
      <c r="K793" s="152">
        <f t="shared" si="12"/>
        <v>0</v>
      </c>
    </row>
    <row r="794" spans="11:11" x14ac:dyDescent="0.25">
      <c r="K794" s="152">
        <f t="shared" si="12"/>
        <v>0</v>
      </c>
    </row>
    <row r="795" spans="11:11" x14ac:dyDescent="0.25">
      <c r="K795" s="152">
        <f t="shared" si="12"/>
        <v>0</v>
      </c>
    </row>
    <row r="796" spans="11:11" x14ac:dyDescent="0.25">
      <c r="K796" s="152">
        <f t="shared" si="12"/>
        <v>0</v>
      </c>
    </row>
    <row r="797" spans="11:11" x14ac:dyDescent="0.25">
      <c r="K797" s="152">
        <f t="shared" si="12"/>
        <v>0</v>
      </c>
    </row>
    <row r="798" spans="11:11" x14ac:dyDescent="0.25">
      <c r="K798" s="152">
        <f t="shared" si="12"/>
        <v>0</v>
      </c>
    </row>
    <row r="799" spans="11:11" x14ac:dyDescent="0.25">
      <c r="K799" s="152">
        <f t="shared" si="12"/>
        <v>0</v>
      </c>
    </row>
    <row r="800" spans="11:11" x14ac:dyDescent="0.25">
      <c r="K800" s="152">
        <f t="shared" si="12"/>
        <v>0</v>
      </c>
    </row>
    <row r="801" spans="11:11" x14ac:dyDescent="0.25">
      <c r="K801" s="152">
        <f t="shared" si="12"/>
        <v>0</v>
      </c>
    </row>
    <row r="802" spans="11:11" x14ac:dyDescent="0.25">
      <c r="K802" s="152">
        <f t="shared" si="12"/>
        <v>0</v>
      </c>
    </row>
    <row r="803" spans="11:11" x14ac:dyDescent="0.25">
      <c r="K803" s="152">
        <f t="shared" si="12"/>
        <v>0</v>
      </c>
    </row>
    <row r="804" spans="11:11" x14ac:dyDescent="0.25">
      <c r="K804" s="152">
        <f t="shared" si="12"/>
        <v>0</v>
      </c>
    </row>
    <row r="805" spans="11:11" x14ac:dyDescent="0.25">
      <c r="K805" s="152">
        <f t="shared" si="12"/>
        <v>0</v>
      </c>
    </row>
    <row r="806" spans="11:11" x14ac:dyDescent="0.25">
      <c r="K806" s="152">
        <f t="shared" si="12"/>
        <v>0</v>
      </c>
    </row>
    <row r="807" spans="11:11" x14ac:dyDescent="0.25">
      <c r="K807" s="152">
        <f t="shared" si="12"/>
        <v>0</v>
      </c>
    </row>
    <row r="808" spans="11:11" x14ac:dyDescent="0.25">
      <c r="K808" s="152">
        <f t="shared" si="12"/>
        <v>0</v>
      </c>
    </row>
    <row r="809" spans="11:11" x14ac:dyDescent="0.25">
      <c r="K809" s="152">
        <f t="shared" si="12"/>
        <v>0</v>
      </c>
    </row>
    <row r="810" spans="11:11" x14ac:dyDescent="0.25">
      <c r="K810" s="152">
        <f t="shared" si="12"/>
        <v>0</v>
      </c>
    </row>
    <row r="811" spans="11:11" x14ac:dyDescent="0.25">
      <c r="K811" s="152">
        <f t="shared" si="12"/>
        <v>0</v>
      </c>
    </row>
    <row r="812" spans="11:11" x14ac:dyDescent="0.25">
      <c r="K812" s="152">
        <f t="shared" si="12"/>
        <v>0</v>
      </c>
    </row>
    <row r="813" spans="11:11" x14ac:dyDescent="0.25">
      <c r="K813" s="152">
        <f t="shared" si="12"/>
        <v>0</v>
      </c>
    </row>
    <row r="814" spans="11:11" x14ac:dyDescent="0.25">
      <c r="K814" s="152">
        <f t="shared" si="12"/>
        <v>0</v>
      </c>
    </row>
    <row r="815" spans="11:11" x14ac:dyDescent="0.25">
      <c r="K815" s="152">
        <f t="shared" si="12"/>
        <v>0</v>
      </c>
    </row>
    <row r="816" spans="11:11" x14ac:dyDescent="0.25">
      <c r="K816" s="152">
        <f t="shared" si="12"/>
        <v>0</v>
      </c>
    </row>
    <row r="817" spans="11:11" x14ac:dyDescent="0.25">
      <c r="K817" s="152">
        <f t="shared" si="12"/>
        <v>0</v>
      </c>
    </row>
    <row r="818" spans="11:11" x14ac:dyDescent="0.25">
      <c r="K818" s="152">
        <f t="shared" si="12"/>
        <v>0</v>
      </c>
    </row>
    <row r="819" spans="11:11" x14ac:dyDescent="0.25">
      <c r="K819" s="152">
        <f t="shared" si="12"/>
        <v>0</v>
      </c>
    </row>
    <row r="820" spans="11:11" x14ac:dyDescent="0.25">
      <c r="K820" s="152">
        <f t="shared" si="12"/>
        <v>0</v>
      </c>
    </row>
    <row r="821" spans="11:11" x14ac:dyDescent="0.25">
      <c r="K821" s="152">
        <f t="shared" si="12"/>
        <v>0</v>
      </c>
    </row>
    <row r="822" spans="11:11" x14ac:dyDescent="0.25">
      <c r="K822" s="152">
        <f t="shared" si="12"/>
        <v>0</v>
      </c>
    </row>
    <row r="823" spans="11:11" x14ac:dyDescent="0.25">
      <c r="K823" s="152">
        <f t="shared" si="12"/>
        <v>0</v>
      </c>
    </row>
    <row r="824" spans="11:11" x14ac:dyDescent="0.25">
      <c r="K824" s="152">
        <f t="shared" si="12"/>
        <v>0</v>
      </c>
    </row>
    <row r="825" spans="11:11" x14ac:dyDescent="0.25">
      <c r="K825" s="152">
        <f t="shared" si="12"/>
        <v>0</v>
      </c>
    </row>
    <row r="826" spans="11:11" x14ac:dyDescent="0.25">
      <c r="K826" s="152">
        <f t="shared" si="12"/>
        <v>0</v>
      </c>
    </row>
    <row r="827" spans="11:11" x14ac:dyDescent="0.25">
      <c r="K827" s="152">
        <f t="shared" si="12"/>
        <v>0</v>
      </c>
    </row>
    <row r="828" spans="11:11" x14ac:dyDescent="0.25">
      <c r="K828" s="152">
        <f t="shared" si="12"/>
        <v>0</v>
      </c>
    </row>
    <row r="829" spans="11:11" x14ac:dyDescent="0.25">
      <c r="K829" s="152">
        <f t="shared" si="12"/>
        <v>0</v>
      </c>
    </row>
    <row r="830" spans="11:11" x14ac:dyDescent="0.25">
      <c r="K830" s="152">
        <f t="shared" si="12"/>
        <v>0</v>
      </c>
    </row>
    <row r="831" spans="11:11" x14ac:dyDescent="0.25">
      <c r="K831" s="152">
        <f t="shared" si="12"/>
        <v>0</v>
      </c>
    </row>
    <row r="832" spans="11:11" x14ac:dyDescent="0.25">
      <c r="K832" s="152">
        <f t="shared" si="12"/>
        <v>0</v>
      </c>
    </row>
    <row r="833" spans="11:11" x14ac:dyDescent="0.25">
      <c r="K833" s="152">
        <f t="shared" si="12"/>
        <v>0</v>
      </c>
    </row>
    <row r="834" spans="11:11" x14ac:dyDescent="0.25">
      <c r="K834" s="152">
        <f t="shared" si="12"/>
        <v>0</v>
      </c>
    </row>
    <row r="835" spans="11:11" x14ac:dyDescent="0.25">
      <c r="K835" s="152">
        <f t="shared" ref="K835:K898" si="13">(C835+D835)*2*F835</f>
        <v>0</v>
      </c>
    </row>
    <row r="836" spans="11:11" x14ac:dyDescent="0.25">
      <c r="K836" s="152">
        <f t="shared" si="13"/>
        <v>0</v>
      </c>
    </row>
    <row r="837" spans="11:11" x14ac:dyDescent="0.25">
      <c r="K837" s="152">
        <f t="shared" si="13"/>
        <v>0</v>
      </c>
    </row>
    <row r="838" spans="11:11" x14ac:dyDescent="0.25">
      <c r="K838" s="152">
        <f t="shared" si="13"/>
        <v>0</v>
      </c>
    </row>
    <row r="839" spans="11:11" x14ac:dyDescent="0.25">
      <c r="K839" s="152">
        <f t="shared" si="13"/>
        <v>0</v>
      </c>
    </row>
    <row r="840" spans="11:11" x14ac:dyDescent="0.25">
      <c r="K840" s="152">
        <f t="shared" si="13"/>
        <v>0</v>
      </c>
    </row>
    <row r="841" spans="11:11" x14ac:dyDescent="0.25">
      <c r="K841" s="152">
        <f t="shared" si="13"/>
        <v>0</v>
      </c>
    </row>
    <row r="842" spans="11:11" x14ac:dyDescent="0.25">
      <c r="K842" s="152">
        <f t="shared" si="13"/>
        <v>0</v>
      </c>
    </row>
    <row r="843" spans="11:11" x14ac:dyDescent="0.25">
      <c r="K843" s="152">
        <f t="shared" si="13"/>
        <v>0</v>
      </c>
    </row>
    <row r="844" spans="11:11" x14ac:dyDescent="0.25">
      <c r="K844" s="152">
        <f t="shared" si="13"/>
        <v>0</v>
      </c>
    </row>
    <row r="845" spans="11:11" x14ac:dyDescent="0.25">
      <c r="K845" s="152">
        <f t="shared" si="13"/>
        <v>0</v>
      </c>
    </row>
    <row r="846" spans="11:11" x14ac:dyDescent="0.25">
      <c r="K846" s="152">
        <f t="shared" si="13"/>
        <v>0</v>
      </c>
    </row>
    <row r="847" spans="11:11" x14ac:dyDescent="0.25">
      <c r="K847" s="152">
        <f t="shared" si="13"/>
        <v>0</v>
      </c>
    </row>
    <row r="848" spans="11:11" x14ac:dyDescent="0.25">
      <c r="K848" s="152">
        <f t="shared" si="13"/>
        <v>0</v>
      </c>
    </row>
    <row r="849" spans="11:11" x14ac:dyDescent="0.25">
      <c r="K849" s="152">
        <f t="shared" si="13"/>
        <v>0</v>
      </c>
    </row>
    <row r="850" spans="11:11" x14ac:dyDescent="0.25">
      <c r="K850" s="152">
        <f t="shared" si="13"/>
        <v>0</v>
      </c>
    </row>
    <row r="851" spans="11:11" x14ac:dyDescent="0.25">
      <c r="K851" s="152">
        <f t="shared" si="13"/>
        <v>0</v>
      </c>
    </row>
    <row r="852" spans="11:11" x14ac:dyDescent="0.25">
      <c r="K852" s="152">
        <f t="shared" si="13"/>
        <v>0</v>
      </c>
    </row>
    <row r="853" spans="11:11" x14ac:dyDescent="0.25">
      <c r="K853" s="152">
        <f t="shared" si="13"/>
        <v>0</v>
      </c>
    </row>
    <row r="854" spans="11:11" x14ac:dyDescent="0.25">
      <c r="K854" s="152">
        <f t="shared" si="13"/>
        <v>0</v>
      </c>
    </row>
    <row r="855" spans="11:11" x14ac:dyDescent="0.25">
      <c r="K855" s="152">
        <f t="shared" si="13"/>
        <v>0</v>
      </c>
    </row>
    <row r="856" spans="11:11" x14ac:dyDescent="0.25">
      <c r="K856" s="152">
        <f t="shared" si="13"/>
        <v>0</v>
      </c>
    </row>
    <row r="857" spans="11:11" x14ac:dyDescent="0.25">
      <c r="K857" s="152">
        <f t="shared" si="13"/>
        <v>0</v>
      </c>
    </row>
    <row r="858" spans="11:11" x14ac:dyDescent="0.25">
      <c r="K858" s="152">
        <f t="shared" si="13"/>
        <v>0</v>
      </c>
    </row>
    <row r="859" spans="11:11" x14ac:dyDescent="0.25">
      <c r="K859" s="152">
        <f t="shared" si="13"/>
        <v>0</v>
      </c>
    </row>
    <row r="860" spans="11:11" x14ac:dyDescent="0.25">
      <c r="K860" s="152">
        <f t="shared" si="13"/>
        <v>0</v>
      </c>
    </row>
    <row r="861" spans="11:11" x14ac:dyDescent="0.25">
      <c r="K861" s="152">
        <f t="shared" si="13"/>
        <v>0</v>
      </c>
    </row>
    <row r="862" spans="11:11" x14ac:dyDescent="0.25">
      <c r="K862" s="152">
        <f t="shared" si="13"/>
        <v>0</v>
      </c>
    </row>
    <row r="863" spans="11:11" x14ac:dyDescent="0.25">
      <c r="K863" s="152">
        <f t="shared" si="13"/>
        <v>0</v>
      </c>
    </row>
    <row r="864" spans="11:11" x14ac:dyDescent="0.25">
      <c r="K864" s="152">
        <f t="shared" si="13"/>
        <v>0</v>
      </c>
    </row>
    <row r="865" spans="11:11" x14ac:dyDescent="0.25">
      <c r="K865" s="152">
        <f t="shared" si="13"/>
        <v>0</v>
      </c>
    </row>
    <row r="866" spans="11:11" x14ac:dyDescent="0.25">
      <c r="K866" s="152">
        <f t="shared" si="13"/>
        <v>0</v>
      </c>
    </row>
    <row r="867" spans="11:11" x14ac:dyDescent="0.25">
      <c r="K867" s="152">
        <f t="shared" si="13"/>
        <v>0</v>
      </c>
    </row>
    <row r="868" spans="11:11" x14ac:dyDescent="0.25">
      <c r="K868" s="152">
        <f t="shared" si="13"/>
        <v>0</v>
      </c>
    </row>
    <row r="869" spans="11:11" x14ac:dyDescent="0.25">
      <c r="K869" s="152">
        <f t="shared" si="13"/>
        <v>0</v>
      </c>
    </row>
    <row r="870" spans="11:11" x14ac:dyDescent="0.25">
      <c r="K870" s="152">
        <f t="shared" si="13"/>
        <v>0</v>
      </c>
    </row>
    <row r="871" spans="11:11" x14ac:dyDescent="0.25">
      <c r="K871" s="152">
        <f t="shared" si="13"/>
        <v>0</v>
      </c>
    </row>
    <row r="872" spans="11:11" x14ac:dyDescent="0.25">
      <c r="K872" s="152">
        <f t="shared" si="13"/>
        <v>0</v>
      </c>
    </row>
    <row r="873" spans="11:11" x14ac:dyDescent="0.25">
      <c r="K873" s="152">
        <f t="shared" si="13"/>
        <v>0</v>
      </c>
    </row>
    <row r="874" spans="11:11" x14ac:dyDescent="0.25">
      <c r="K874" s="152">
        <f t="shared" si="13"/>
        <v>0</v>
      </c>
    </row>
    <row r="875" spans="11:11" x14ac:dyDescent="0.25">
      <c r="K875" s="152">
        <f t="shared" si="13"/>
        <v>0</v>
      </c>
    </row>
    <row r="876" spans="11:11" x14ac:dyDescent="0.25">
      <c r="K876" s="152">
        <f t="shared" si="13"/>
        <v>0</v>
      </c>
    </row>
    <row r="877" spans="11:11" x14ac:dyDescent="0.25">
      <c r="K877" s="152">
        <f t="shared" si="13"/>
        <v>0</v>
      </c>
    </row>
    <row r="878" spans="11:11" x14ac:dyDescent="0.25">
      <c r="K878" s="152">
        <f t="shared" si="13"/>
        <v>0</v>
      </c>
    </row>
    <row r="879" spans="11:11" x14ac:dyDescent="0.25">
      <c r="K879" s="152">
        <f t="shared" si="13"/>
        <v>0</v>
      </c>
    </row>
    <row r="880" spans="11:11" x14ac:dyDescent="0.25">
      <c r="K880" s="152">
        <f t="shared" si="13"/>
        <v>0</v>
      </c>
    </row>
    <row r="881" spans="11:11" x14ac:dyDescent="0.25">
      <c r="K881" s="152">
        <f t="shared" si="13"/>
        <v>0</v>
      </c>
    </row>
    <row r="882" spans="11:11" x14ac:dyDescent="0.25">
      <c r="K882" s="152">
        <f t="shared" si="13"/>
        <v>0</v>
      </c>
    </row>
    <row r="883" spans="11:11" x14ac:dyDescent="0.25">
      <c r="K883" s="152">
        <f t="shared" si="13"/>
        <v>0</v>
      </c>
    </row>
    <row r="884" spans="11:11" x14ac:dyDescent="0.25">
      <c r="K884" s="152">
        <f t="shared" si="13"/>
        <v>0</v>
      </c>
    </row>
    <row r="885" spans="11:11" x14ac:dyDescent="0.25">
      <c r="K885" s="152">
        <f t="shared" si="13"/>
        <v>0</v>
      </c>
    </row>
    <row r="886" spans="11:11" x14ac:dyDescent="0.25">
      <c r="K886" s="152">
        <f t="shared" si="13"/>
        <v>0</v>
      </c>
    </row>
    <row r="887" spans="11:11" x14ac:dyDescent="0.25">
      <c r="K887" s="152">
        <f t="shared" si="13"/>
        <v>0</v>
      </c>
    </row>
    <row r="888" spans="11:11" x14ac:dyDescent="0.25">
      <c r="K888" s="152">
        <f t="shared" si="13"/>
        <v>0</v>
      </c>
    </row>
    <row r="889" spans="11:11" x14ac:dyDescent="0.25">
      <c r="K889" s="152">
        <f t="shared" si="13"/>
        <v>0</v>
      </c>
    </row>
    <row r="890" spans="11:11" x14ac:dyDescent="0.25">
      <c r="K890" s="152">
        <f t="shared" si="13"/>
        <v>0</v>
      </c>
    </row>
    <row r="891" spans="11:11" x14ac:dyDescent="0.25">
      <c r="K891" s="152">
        <f t="shared" si="13"/>
        <v>0</v>
      </c>
    </row>
    <row r="892" spans="11:11" x14ac:dyDescent="0.25">
      <c r="K892" s="152">
        <f t="shared" si="13"/>
        <v>0</v>
      </c>
    </row>
    <row r="893" spans="11:11" x14ac:dyDescent="0.25">
      <c r="K893" s="152">
        <f t="shared" si="13"/>
        <v>0</v>
      </c>
    </row>
    <row r="894" spans="11:11" x14ac:dyDescent="0.25">
      <c r="K894" s="152">
        <f t="shared" si="13"/>
        <v>0</v>
      </c>
    </row>
    <row r="895" spans="11:11" x14ac:dyDescent="0.25">
      <c r="K895" s="152">
        <f t="shared" si="13"/>
        <v>0</v>
      </c>
    </row>
    <row r="896" spans="11:11" x14ac:dyDescent="0.25">
      <c r="K896" s="152">
        <f t="shared" si="13"/>
        <v>0</v>
      </c>
    </row>
    <row r="897" spans="11:11" x14ac:dyDescent="0.25">
      <c r="K897" s="152">
        <f t="shared" si="13"/>
        <v>0</v>
      </c>
    </row>
    <row r="898" spans="11:11" x14ac:dyDescent="0.25">
      <c r="K898" s="152">
        <f t="shared" si="13"/>
        <v>0</v>
      </c>
    </row>
    <row r="899" spans="11:11" x14ac:dyDescent="0.25">
      <c r="K899" s="152">
        <f t="shared" ref="K899:K962" si="14">(C899+D899)*2*F899</f>
        <v>0</v>
      </c>
    </row>
    <row r="900" spans="11:11" x14ac:dyDescent="0.25">
      <c r="K900" s="152">
        <f t="shared" si="14"/>
        <v>0</v>
      </c>
    </row>
    <row r="901" spans="11:11" x14ac:dyDescent="0.25">
      <c r="K901" s="152">
        <f t="shared" si="14"/>
        <v>0</v>
      </c>
    </row>
    <row r="902" spans="11:11" x14ac:dyDescent="0.25">
      <c r="K902" s="152">
        <f t="shared" si="14"/>
        <v>0</v>
      </c>
    </row>
    <row r="903" spans="11:11" x14ac:dyDescent="0.25">
      <c r="K903" s="152">
        <f t="shared" si="14"/>
        <v>0</v>
      </c>
    </row>
    <row r="904" spans="11:11" x14ac:dyDescent="0.25">
      <c r="K904" s="152">
        <f t="shared" si="14"/>
        <v>0</v>
      </c>
    </row>
    <row r="905" spans="11:11" x14ac:dyDescent="0.25">
      <c r="K905" s="152">
        <f t="shared" si="14"/>
        <v>0</v>
      </c>
    </row>
    <row r="906" spans="11:11" x14ac:dyDescent="0.25">
      <c r="K906" s="152">
        <f t="shared" si="14"/>
        <v>0</v>
      </c>
    </row>
    <row r="907" spans="11:11" x14ac:dyDescent="0.25">
      <c r="K907" s="152">
        <f t="shared" si="14"/>
        <v>0</v>
      </c>
    </row>
    <row r="908" spans="11:11" x14ac:dyDescent="0.25">
      <c r="K908" s="152">
        <f t="shared" si="14"/>
        <v>0</v>
      </c>
    </row>
    <row r="909" spans="11:11" x14ac:dyDescent="0.25">
      <c r="K909" s="152">
        <f t="shared" si="14"/>
        <v>0</v>
      </c>
    </row>
    <row r="910" spans="11:11" x14ac:dyDescent="0.25">
      <c r="K910" s="152">
        <f t="shared" si="14"/>
        <v>0</v>
      </c>
    </row>
    <row r="911" spans="11:11" x14ac:dyDescent="0.25">
      <c r="K911" s="152">
        <f t="shared" si="14"/>
        <v>0</v>
      </c>
    </row>
    <row r="912" spans="11:11" x14ac:dyDescent="0.25">
      <c r="K912" s="152">
        <f t="shared" si="14"/>
        <v>0</v>
      </c>
    </row>
    <row r="913" spans="11:11" x14ac:dyDescent="0.25">
      <c r="K913" s="152">
        <f t="shared" si="14"/>
        <v>0</v>
      </c>
    </row>
    <row r="914" spans="11:11" x14ac:dyDescent="0.25">
      <c r="K914" s="152">
        <f t="shared" si="14"/>
        <v>0</v>
      </c>
    </row>
    <row r="915" spans="11:11" x14ac:dyDescent="0.25">
      <c r="K915" s="152">
        <f t="shared" si="14"/>
        <v>0</v>
      </c>
    </row>
    <row r="916" spans="11:11" x14ac:dyDescent="0.25">
      <c r="K916" s="152">
        <f t="shared" si="14"/>
        <v>0</v>
      </c>
    </row>
    <row r="917" spans="11:11" x14ac:dyDescent="0.25">
      <c r="K917" s="152">
        <f t="shared" si="14"/>
        <v>0</v>
      </c>
    </row>
    <row r="918" spans="11:11" x14ac:dyDescent="0.25">
      <c r="K918" s="152">
        <f t="shared" si="14"/>
        <v>0</v>
      </c>
    </row>
    <row r="919" spans="11:11" x14ac:dyDescent="0.25">
      <c r="K919" s="152">
        <f t="shared" si="14"/>
        <v>0</v>
      </c>
    </row>
    <row r="920" spans="11:11" x14ac:dyDescent="0.25">
      <c r="K920" s="152">
        <f t="shared" si="14"/>
        <v>0</v>
      </c>
    </row>
    <row r="921" spans="11:11" x14ac:dyDescent="0.25">
      <c r="K921" s="152">
        <f t="shared" si="14"/>
        <v>0</v>
      </c>
    </row>
    <row r="922" spans="11:11" x14ac:dyDescent="0.25">
      <c r="K922" s="152">
        <f t="shared" si="14"/>
        <v>0</v>
      </c>
    </row>
    <row r="923" spans="11:11" x14ac:dyDescent="0.25">
      <c r="K923" s="152">
        <f t="shared" si="14"/>
        <v>0</v>
      </c>
    </row>
    <row r="924" spans="11:11" x14ac:dyDescent="0.25">
      <c r="K924" s="152">
        <f t="shared" si="14"/>
        <v>0</v>
      </c>
    </row>
    <row r="925" spans="11:11" x14ac:dyDescent="0.25">
      <c r="K925" s="152">
        <f t="shared" si="14"/>
        <v>0</v>
      </c>
    </row>
    <row r="926" spans="11:11" x14ac:dyDescent="0.25">
      <c r="K926" s="152">
        <f t="shared" si="14"/>
        <v>0</v>
      </c>
    </row>
    <row r="927" spans="11:11" x14ac:dyDescent="0.25">
      <c r="K927" s="152">
        <f t="shared" si="14"/>
        <v>0</v>
      </c>
    </row>
    <row r="928" spans="11:11" x14ac:dyDescent="0.25">
      <c r="K928" s="152">
        <f t="shared" si="14"/>
        <v>0</v>
      </c>
    </row>
    <row r="929" spans="11:11" x14ac:dyDescent="0.25">
      <c r="K929" s="152">
        <f t="shared" si="14"/>
        <v>0</v>
      </c>
    </row>
    <row r="930" spans="11:11" x14ac:dyDescent="0.25">
      <c r="K930" s="152">
        <f t="shared" si="14"/>
        <v>0</v>
      </c>
    </row>
    <row r="931" spans="11:11" x14ac:dyDescent="0.25">
      <c r="K931" s="152">
        <f t="shared" si="14"/>
        <v>0</v>
      </c>
    </row>
    <row r="932" spans="11:11" x14ac:dyDescent="0.25">
      <c r="K932" s="152">
        <f t="shared" si="14"/>
        <v>0</v>
      </c>
    </row>
    <row r="933" spans="11:11" x14ac:dyDescent="0.25">
      <c r="K933" s="152">
        <f t="shared" si="14"/>
        <v>0</v>
      </c>
    </row>
    <row r="934" spans="11:11" x14ac:dyDescent="0.25">
      <c r="K934" s="152">
        <f t="shared" si="14"/>
        <v>0</v>
      </c>
    </row>
    <row r="935" spans="11:11" x14ac:dyDescent="0.25">
      <c r="K935" s="152">
        <f t="shared" si="14"/>
        <v>0</v>
      </c>
    </row>
    <row r="936" spans="11:11" x14ac:dyDescent="0.25">
      <c r="K936" s="152">
        <f t="shared" si="14"/>
        <v>0</v>
      </c>
    </row>
    <row r="937" spans="11:11" x14ac:dyDescent="0.25">
      <c r="K937" s="152">
        <f t="shared" si="14"/>
        <v>0</v>
      </c>
    </row>
    <row r="938" spans="11:11" x14ac:dyDescent="0.25">
      <c r="K938" s="152">
        <f t="shared" si="14"/>
        <v>0</v>
      </c>
    </row>
    <row r="939" spans="11:11" x14ac:dyDescent="0.25">
      <c r="K939" s="152">
        <f t="shared" si="14"/>
        <v>0</v>
      </c>
    </row>
    <row r="940" spans="11:11" x14ac:dyDescent="0.25">
      <c r="K940" s="152">
        <f t="shared" si="14"/>
        <v>0</v>
      </c>
    </row>
    <row r="941" spans="11:11" x14ac:dyDescent="0.25">
      <c r="K941" s="152">
        <f t="shared" si="14"/>
        <v>0</v>
      </c>
    </row>
    <row r="942" spans="11:11" x14ac:dyDescent="0.25">
      <c r="K942" s="152">
        <f t="shared" si="14"/>
        <v>0</v>
      </c>
    </row>
    <row r="943" spans="11:11" x14ac:dyDescent="0.25">
      <c r="K943" s="152">
        <f t="shared" si="14"/>
        <v>0</v>
      </c>
    </row>
    <row r="944" spans="11:11" x14ac:dyDescent="0.25">
      <c r="K944" s="152">
        <f t="shared" si="14"/>
        <v>0</v>
      </c>
    </row>
    <row r="945" spans="11:11" x14ac:dyDescent="0.25">
      <c r="K945" s="152">
        <f t="shared" si="14"/>
        <v>0</v>
      </c>
    </row>
    <row r="946" spans="11:11" x14ac:dyDescent="0.25">
      <c r="K946" s="152">
        <f t="shared" si="14"/>
        <v>0</v>
      </c>
    </row>
    <row r="947" spans="11:11" x14ac:dyDescent="0.25">
      <c r="K947" s="152">
        <f t="shared" si="14"/>
        <v>0</v>
      </c>
    </row>
    <row r="948" spans="11:11" x14ac:dyDescent="0.25">
      <c r="K948" s="152">
        <f t="shared" si="14"/>
        <v>0</v>
      </c>
    </row>
    <row r="949" spans="11:11" x14ac:dyDescent="0.25">
      <c r="K949" s="152">
        <f t="shared" si="14"/>
        <v>0</v>
      </c>
    </row>
    <row r="950" spans="11:11" x14ac:dyDescent="0.25">
      <c r="K950" s="152">
        <f t="shared" si="14"/>
        <v>0</v>
      </c>
    </row>
    <row r="951" spans="11:11" x14ac:dyDescent="0.25">
      <c r="K951" s="152">
        <f t="shared" si="14"/>
        <v>0</v>
      </c>
    </row>
    <row r="952" spans="11:11" x14ac:dyDescent="0.25">
      <c r="K952" s="152">
        <f t="shared" si="14"/>
        <v>0</v>
      </c>
    </row>
    <row r="953" spans="11:11" x14ac:dyDescent="0.25">
      <c r="K953" s="152">
        <f t="shared" si="14"/>
        <v>0</v>
      </c>
    </row>
    <row r="954" spans="11:11" x14ac:dyDescent="0.25">
      <c r="K954" s="152">
        <f t="shared" si="14"/>
        <v>0</v>
      </c>
    </row>
    <row r="955" spans="11:11" x14ac:dyDescent="0.25">
      <c r="K955" s="152">
        <f t="shared" si="14"/>
        <v>0</v>
      </c>
    </row>
    <row r="956" spans="11:11" x14ac:dyDescent="0.25">
      <c r="K956" s="152">
        <f t="shared" si="14"/>
        <v>0</v>
      </c>
    </row>
    <row r="957" spans="11:11" x14ac:dyDescent="0.25">
      <c r="K957" s="152">
        <f t="shared" si="14"/>
        <v>0</v>
      </c>
    </row>
    <row r="958" spans="11:11" x14ac:dyDescent="0.25">
      <c r="K958" s="152">
        <f t="shared" si="14"/>
        <v>0</v>
      </c>
    </row>
    <row r="959" spans="11:11" x14ac:dyDescent="0.25">
      <c r="K959" s="152">
        <f t="shared" si="14"/>
        <v>0</v>
      </c>
    </row>
    <row r="960" spans="11:11" x14ac:dyDescent="0.25">
      <c r="K960" s="152">
        <f t="shared" si="14"/>
        <v>0</v>
      </c>
    </row>
    <row r="961" spans="11:11" x14ac:dyDescent="0.25">
      <c r="K961" s="152">
        <f t="shared" si="14"/>
        <v>0</v>
      </c>
    </row>
    <row r="962" spans="11:11" x14ac:dyDescent="0.25">
      <c r="K962" s="152">
        <f t="shared" si="14"/>
        <v>0</v>
      </c>
    </row>
    <row r="963" spans="11:11" x14ac:dyDescent="0.25">
      <c r="K963" s="152">
        <f t="shared" ref="K963:K1026" si="15">(C963+D963)*2*F963</f>
        <v>0</v>
      </c>
    </row>
    <row r="964" spans="11:11" x14ac:dyDescent="0.25">
      <c r="K964" s="152">
        <f t="shared" si="15"/>
        <v>0</v>
      </c>
    </row>
    <row r="965" spans="11:11" x14ac:dyDescent="0.25">
      <c r="K965" s="152">
        <f t="shared" si="15"/>
        <v>0</v>
      </c>
    </row>
    <row r="966" spans="11:11" x14ac:dyDescent="0.25">
      <c r="K966" s="152">
        <f t="shared" si="15"/>
        <v>0</v>
      </c>
    </row>
    <row r="967" spans="11:11" x14ac:dyDescent="0.25">
      <c r="K967" s="152">
        <f t="shared" si="15"/>
        <v>0</v>
      </c>
    </row>
    <row r="968" spans="11:11" x14ac:dyDescent="0.25">
      <c r="K968" s="152">
        <f t="shared" si="15"/>
        <v>0</v>
      </c>
    </row>
    <row r="969" spans="11:11" x14ac:dyDescent="0.25">
      <c r="K969" s="152">
        <f t="shared" si="15"/>
        <v>0</v>
      </c>
    </row>
    <row r="970" spans="11:11" x14ac:dyDescent="0.25">
      <c r="K970" s="152">
        <f t="shared" si="15"/>
        <v>0</v>
      </c>
    </row>
    <row r="971" spans="11:11" x14ac:dyDescent="0.25">
      <c r="K971" s="152">
        <f t="shared" si="15"/>
        <v>0</v>
      </c>
    </row>
    <row r="972" spans="11:11" x14ac:dyDescent="0.25">
      <c r="K972" s="152">
        <f t="shared" si="15"/>
        <v>0</v>
      </c>
    </row>
    <row r="973" spans="11:11" x14ac:dyDescent="0.25">
      <c r="K973" s="152">
        <f t="shared" si="15"/>
        <v>0</v>
      </c>
    </row>
    <row r="974" spans="11:11" x14ac:dyDescent="0.25">
      <c r="K974" s="152">
        <f t="shared" si="15"/>
        <v>0</v>
      </c>
    </row>
    <row r="975" spans="11:11" x14ac:dyDescent="0.25">
      <c r="K975" s="152">
        <f t="shared" si="15"/>
        <v>0</v>
      </c>
    </row>
    <row r="976" spans="11:11" x14ac:dyDescent="0.25">
      <c r="K976" s="152">
        <f t="shared" si="15"/>
        <v>0</v>
      </c>
    </row>
    <row r="977" spans="11:11" x14ac:dyDescent="0.25">
      <c r="K977" s="152">
        <f t="shared" si="15"/>
        <v>0</v>
      </c>
    </row>
    <row r="978" spans="11:11" x14ac:dyDescent="0.25">
      <c r="K978" s="152">
        <f t="shared" si="15"/>
        <v>0</v>
      </c>
    </row>
    <row r="979" spans="11:11" x14ac:dyDescent="0.25">
      <c r="K979" s="152">
        <f t="shared" si="15"/>
        <v>0</v>
      </c>
    </row>
    <row r="980" spans="11:11" x14ac:dyDescent="0.25">
      <c r="K980" s="152">
        <f t="shared" si="15"/>
        <v>0</v>
      </c>
    </row>
    <row r="981" spans="11:11" x14ac:dyDescent="0.25">
      <c r="K981" s="152">
        <f t="shared" si="15"/>
        <v>0</v>
      </c>
    </row>
    <row r="982" spans="11:11" x14ac:dyDescent="0.25">
      <c r="K982" s="152">
        <f t="shared" si="15"/>
        <v>0</v>
      </c>
    </row>
    <row r="983" spans="11:11" x14ac:dyDescent="0.25">
      <c r="K983" s="152">
        <f t="shared" si="15"/>
        <v>0</v>
      </c>
    </row>
    <row r="984" spans="11:11" x14ac:dyDescent="0.25">
      <c r="K984" s="152">
        <f t="shared" si="15"/>
        <v>0</v>
      </c>
    </row>
    <row r="985" spans="11:11" x14ac:dyDescent="0.25">
      <c r="K985" s="152">
        <f t="shared" si="15"/>
        <v>0</v>
      </c>
    </row>
    <row r="986" spans="11:11" x14ac:dyDescent="0.25">
      <c r="K986" s="152">
        <f t="shared" si="15"/>
        <v>0</v>
      </c>
    </row>
    <row r="987" spans="11:11" x14ac:dyDescent="0.25">
      <c r="K987" s="152">
        <f t="shared" si="15"/>
        <v>0</v>
      </c>
    </row>
    <row r="988" spans="11:11" x14ac:dyDescent="0.25">
      <c r="K988" s="152">
        <f t="shared" si="15"/>
        <v>0</v>
      </c>
    </row>
    <row r="989" spans="11:11" x14ac:dyDescent="0.25">
      <c r="K989" s="152">
        <f t="shared" si="15"/>
        <v>0</v>
      </c>
    </row>
    <row r="990" spans="11:11" x14ac:dyDescent="0.25">
      <c r="K990" s="152">
        <f t="shared" si="15"/>
        <v>0</v>
      </c>
    </row>
    <row r="991" spans="11:11" x14ac:dyDescent="0.25">
      <c r="K991" s="152">
        <f t="shared" si="15"/>
        <v>0</v>
      </c>
    </row>
    <row r="992" spans="11:11" x14ac:dyDescent="0.25">
      <c r="K992" s="152">
        <f t="shared" si="15"/>
        <v>0</v>
      </c>
    </row>
    <row r="993" spans="11:11" x14ac:dyDescent="0.25">
      <c r="K993" s="152">
        <f t="shared" si="15"/>
        <v>0</v>
      </c>
    </row>
    <row r="994" spans="11:11" x14ac:dyDescent="0.25">
      <c r="K994" s="152">
        <f t="shared" si="15"/>
        <v>0</v>
      </c>
    </row>
    <row r="995" spans="11:11" x14ac:dyDescent="0.25">
      <c r="K995" s="152">
        <f t="shared" si="15"/>
        <v>0</v>
      </c>
    </row>
    <row r="996" spans="11:11" x14ac:dyDescent="0.25">
      <c r="K996" s="152">
        <f t="shared" si="15"/>
        <v>0</v>
      </c>
    </row>
    <row r="997" spans="11:11" x14ac:dyDescent="0.25">
      <c r="K997" s="152">
        <f t="shared" si="15"/>
        <v>0</v>
      </c>
    </row>
    <row r="998" spans="11:11" x14ac:dyDescent="0.25">
      <c r="K998" s="152">
        <f t="shared" si="15"/>
        <v>0</v>
      </c>
    </row>
    <row r="999" spans="11:11" x14ac:dyDescent="0.25">
      <c r="K999" s="152">
        <f t="shared" si="15"/>
        <v>0</v>
      </c>
    </row>
    <row r="1000" spans="11:11" x14ac:dyDescent="0.25">
      <c r="K1000" s="152">
        <f t="shared" si="15"/>
        <v>0</v>
      </c>
    </row>
    <row r="1001" spans="11:11" x14ac:dyDescent="0.25">
      <c r="K1001" s="152">
        <f t="shared" si="15"/>
        <v>0</v>
      </c>
    </row>
    <row r="1002" spans="11:11" x14ac:dyDescent="0.25">
      <c r="K1002" s="152">
        <f t="shared" si="15"/>
        <v>0</v>
      </c>
    </row>
    <row r="1003" spans="11:11" x14ac:dyDescent="0.25">
      <c r="K1003" s="152">
        <f t="shared" si="15"/>
        <v>0</v>
      </c>
    </row>
    <row r="1004" spans="11:11" x14ac:dyDescent="0.25">
      <c r="K1004" s="152">
        <f t="shared" si="15"/>
        <v>0</v>
      </c>
    </row>
    <row r="1005" spans="11:11" x14ac:dyDescent="0.25">
      <c r="K1005" s="152">
        <f t="shared" si="15"/>
        <v>0</v>
      </c>
    </row>
    <row r="1006" spans="11:11" x14ac:dyDescent="0.25">
      <c r="K1006" s="152">
        <f t="shared" si="15"/>
        <v>0</v>
      </c>
    </row>
    <row r="1007" spans="11:11" x14ac:dyDescent="0.25">
      <c r="K1007" s="152">
        <f t="shared" si="15"/>
        <v>0</v>
      </c>
    </row>
    <row r="1008" spans="11:11" x14ac:dyDescent="0.25">
      <c r="K1008" s="152">
        <f t="shared" si="15"/>
        <v>0</v>
      </c>
    </row>
    <row r="1009" spans="11:11" x14ac:dyDescent="0.25">
      <c r="K1009" s="152">
        <f t="shared" si="15"/>
        <v>0</v>
      </c>
    </row>
    <row r="1010" spans="11:11" x14ac:dyDescent="0.25">
      <c r="K1010" s="152">
        <f t="shared" si="15"/>
        <v>0</v>
      </c>
    </row>
    <row r="1011" spans="11:11" x14ac:dyDescent="0.25">
      <c r="K1011" s="152">
        <f t="shared" si="15"/>
        <v>0</v>
      </c>
    </row>
    <row r="1012" spans="11:11" x14ac:dyDescent="0.25">
      <c r="K1012" s="152">
        <f t="shared" si="15"/>
        <v>0</v>
      </c>
    </row>
    <row r="1013" spans="11:11" x14ac:dyDescent="0.25">
      <c r="K1013" s="152">
        <f t="shared" si="15"/>
        <v>0</v>
      </c>
    </row>
    <row r="1014" spans="11:11" x14ac:dyDescent="0.25">
      <c r="K1014" s="152">
        <f t="shared" si="15"/>
        <v>0</v>
      </c>
    </row>
    <row r="1015" spans="11:11" x14ac:dyDescent="0.25">
      <c r="K1015" s="152">
        <f t="shared" si="15"/>
        <v>0</v>
      </c>
    </row>
    <row r="1016" spans="11:11" x14ac:dyDescent="0.25">
      <c r="K1016" s="152">
        <f t="shared" si="15"/>
        <v>0</v>
      </c>
    </row>
    <row r="1017" spans="11:11" x14ac:dyDescent="0.25">
      <c r="K1017" s="152">
        <f t="shared" si="15"/>
        <v>0</v>
      </c>
    </row>
    <row r="1018" spans="11:11" x14ac:dyDescent="0.25">
      <c r="K1018" s="152">
        <f t="shared" si="15"/>
        <v>0</v>
      </c>
    </row>
    <row r="1019" spans="11:11" x14ac:dyDescent="0.25">
      <c r="K1019" s="152">
        <f t="shared" si="15"/>
        <v>0</v>
      </c>
    </row>
    <row r="1020" spans="11:11" x14ac:dyDescent="0.25">
      <c r="K1020" s="152">
        <f t="shared" si="15"/>
        <v>0</v>
      </c>
    </row>
    <row r="1021" spans="11:11" x14ac:dyDescent="0.25">
      <c r="K1021" s="152">
        <f t="shared" si="15"/>
        <v>0</v>
      </c>
    </row>
    <row r="1022" spans="11:11" x14ac:dyDescent="0.25">
      <c r="K1022" s="152">
        <f t="shared" si="15"/>
        <v>0</v>
      </c>
    </row>
    <row r="1023" spans="11:11" x14ac:dyDescent="0.25">
      <c r="K1023" s="152">
        <f t="shared" si="15"/>
        <v>0</v>
      </c>
    </row>
    <row r="1024" spans="11:11" x14ac:dyDescent="0.25">
      <c r="K1024" s="152">
        <f t="shared" si="15"/>
        <v>0</v>
      </c>
    </row>
    <row r="1025" spans="11:11" x14ac:dyDescent="0.25">
      <c r="K1025" s="152">
        <f t="shared" si="15"/>
        <v>0</v>
      </c>
    </row>
    <row r="1026" spans="11:11" x14ac:dyDescent="0.25">
      <c r="K1026" s="152">
        <f t="shared" si="15"/>
        <v>0</v>
      </c>
    </row>
    <row r="1027" spans="11:11" x14ac:dyDescent="0.25">
      <c r="K1027" s="152">
        <f t="shared" ref="K1027:K1040" si="16">(C1027+D1027)*2*F1027</f>
        <v>0</v>
      </c>
    </row>
    <row r="1028" spans="11:11" x14ac:dyDescent="0.25">
      <c r="K1028" s="152">
        <f t="shared" si="16"/>
        <v>0</v>
      </c>
    </row>
    <row r="1029" spans="11:11" x14ac:dyDescent="0.25">
      <c r="K1029" s="152">
        <f t="shared" si="16"/>
        <v>0</v>
      </c>
    </row>
    <row r="1030" spans="11:11" x14ac:dyDescent="0.25">
      <c r="K1030" s="152">
        <f t="shared" si="16"/>
        <v>0</v>
      </c>
    </row>
    <row r="1031" spans="11:11" x14ac:dyDescent="0.25">
      <c r="K1031" s="152">
        <f t="shared" si="16"/>
        <v>0</v>
      </c>
    </row>
    <row r="1032" spans="11:11" x14ac:dyDescent="0.25">
      <c r="K1032" s="152">
        <f t="shared" si="16"/>
        <v>0</v>
      </c>
    </row>
    <row r="1033" spans="11:11" x14ac:dyDescent="0.25">
      <c r="K1033" s="152">
        <f t="shared" si="16"/>
        <v>0</v>
      </c>
    </row>
    <row r="1034" spans="11:11" x14ac:dyDescent="0.25">
      <c r="K1034" s="152">
        <f t="shared" si="16"/>
        <v>0</v>
      </c>
    </row>
    <row r="1035" spans="11:11" x14ac:dyDescent="0.25">
      <c r="K1035" s="152">
        <f t="shared" si="16"/>
        <v>0</v>
      </c>
    </row>
    <row r="1036" spans="11:11" x14ac:dyDescent="0.25">
      <c r="K1036" s="152">
        <f t="shared" si="16"/>
        <v>0</v>
      </c>
    </row>
    <row r="1037" spans="11:11" x14ac:dyDescent="0.25">
      <c r="K1037" s="152">
        <f t="shared" si="16"/>
        <v>0</v>
      </c>
    </row>
    <row r="1038" spans="11:11" x14ac:dyDescent="0.25">
      <c r="K1038" s="152">
        <f t="shared" si="16"/>
        <v>0</v>
      </c>
    </row>
    <row r="1039" spans="11:11" x14ac:dyDescent="0.25">
      <c r="K1039" s="152">
        <f t="shared" si="16"/>
        <v>0</v>
      </c>
    </row>
    <row r="1040" spans="11:11" x14ac:dyDescent="0.25">
      <c r="K1040" s="152">
        <f t="shared" si="16"/>
        <v>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B1B2-E4F7-4BAD-85EA-C00E87028F31}">
  <dimension ref="A1:R1040"/>
  <sheetViews>
    <sheetView workbookViewId="0">
      <selection activeCell="I1" sqref="I1"/>
    </sheetView>
  </sheetViews>
  <sheetFormatPr defaultColWidth="10.875" defaultRowHeight="16.5" x14ac:dyDescent="0.25"/>
  <cols>
    <col min="1" max="16384" width="10.875" style="152"/>
  </cols>
  <sheetData>
    <row r="1" spans="1:18" x14ac:dyDescent="0.25">
      <c r="A1" s="152" t="s">
        <v>2727</v>
      </c>
      <c r="B1" s="152" t="s">
        <v>2728</v>
      </c>
      <c r="C1" s="152" t="s">
        <v>2729</v>
      </c>
      <c r="D1" s="152" t="s">
        <v>2730</v>
      </c>
      <c r="E1" s="152" t="s">
        <v>2731</v>
      </c>
      <c r="F1" s="152" t="s">
        <v>2732</v>
      </c>
      <c r="G1" s="152" t="s">
        <v>2733</v>
      </c>
      <c r="H1" s="152" t="str">
        <f>表格15[[#Headers],[板材
名稱]]</f>
        <v>板材
名稱</v>
      </c>
      <c r="I1" s="152" t="s">
        <v>2734</v>
      </c>
      <c r="K1" s="152" t="s">
        <v>2794</v>
      </c>
      <c r="O1" s="152" t="s">
        <v>2795</v>
      </c>
      <c r="P1" s="152" t="s">
        <v>2796</v>
      </c>
      <c r="Q1" s="152" t="s">
        <v>2797</v>
      </c>
      <c r="R1" s="152" t="s">
        <v>2798</v>
      </c>
    </row>
    <row r="2" spans="1:18" x14ac:dyDescent="0.25">
      <c r="K2" s="152">
        <f>(C2+D2)*2*F2</f>
        <v>0</v>
      </c>
    </row>
    <row r="3" spans="1:18" x14ac:dyDescent="0.25">
      <c r="K3" s="152">
        <f t="shared" ref="K3:K66" si="0">(C3+D3)*2*F3</f>
        <v>0</v>
      </c>
    </row>
    <row r="4" spans="1:18" x14ac:dyDescent="0.25">
      <c r="K4" s="152">
        <f t="shared" si="0"/>
        <v>0</v>
      </c>
    </row>
    <row r="5" spans="1:18" x14ac:dyDescent="0.25">
      <c r="K5" s="152">
        <f t="shared" si="0"/>
        <v>0</v>
      </c>
    </row>
    <row r="6" spans="1:18" x14ac:dyDescent="0.25">
      <c r="K6" s="152">
        <f t="shared" si="0"/>
        <v>0</v>
      </c>
    </row>
    <row r="7" spans="1:18" x14ac:dyDescent="0.25">
      <c r="K7" s="152">
        <f t="shared" si="0"/>
        <v>0</v>
      </c>
    </row>
    <row r="8" spans="1:18" x14ac:dyDescent="0.25">
      <c r="K8" s="152">
        <f t="shared" si="0"/>
        <v>0</v>
      </c>
    </row>
    <row r="9" spans="1:18" x14ac:dyDescent="0.25">
      <c r="K9" s="152">
        <f t="shared" si="0"/>
        <v>0</v>
      </c>
    </row>
    <row r="10" spans="1:18" x14ac:dyDescent="0.25">
      <c r="K10" s="152">
        <f t="shared" si="0"/>
        <v>0</v>
      </c>
    </row>
    <row r="11" spans="1:18" x14ac:dyDescent="0.25">
      <c r="K11" s="152">
        <f t="shared" si="0"/>
        <v>0</v>
      </c>
    </row>
    <row r="12" spans="1:18" x14ac:dyDescent="0.25">
      <c r="K12" s="152">
        <f t="shared" si="0"/>
        <v>0</v>
      </c>
    </row>
    <row r="13" spans="1:18" x14ac:dyDescent="0.25">
      <c r="K13" s="152">
        <f t="shared" si="0"/>
        <v>0</v>
      </c>
    </row>
    <row r="14" spans="1:18" x14ac:dyDescent="0.25">
      <c r="K14" s="152">
        <f t="shared" si="0"/>
        <v>0</v>
      </c>
    </row>
    <row r="15" spans="1:18" x14ac:dyDescent="0.25">
      <c r="K15" s="152">
        <f t="shared" si="0"/>
        <v>0</v>
      </c>
    </row>
    <row r="16" spans="1:18" x14ac:dyDescent="0.25">
      <c r="K16" s="152">
        <f t="shared" si="0"/>
        <v>0</v>
      </c>
    </row>
    <row r="17" spans="11:11" x14ac:dyDescent="0.25">
      <c r="K17" s="152">
        <f t="shared" si="0"/>
        <v>0</v>
      </c>
    </row>
    <row r="18" spans="11:11" x14ac:dyDescent="0.25">
      <c r="K18" s="152">
        <f t="shared" si="0"/>
        <v>0</v>
      </c>
    </row>
    <row r="19" spans="11:11" x14ac:dyDescent="0.25">
      <c r="K19" s="152">
        <f t="shared" si="0"/>
        <v>0</v>
      </c>
    </row>
    <row r="20" spans="11:11" x14ac:dyDescent="0.25">
      <c r="K20" s="152">
        <f t="shared" si="0"/>
        <v>0</v>
      </c>
    </row>
    <row r="21" spans="11:11" x14ac:dyDescent="0.25">
      <c r="K21" s="152">
        <f t="shared" si="0"/>
        <v>0</v>
      </c>
    </row>
    <row r="22" spans="11:11" x14ac:dyDescent="0.25">
      <c r="K22" s="152">
        <f t="shared" si="0"/>
        <v>0</v>
      </c>
    </row>
    <row r="23" spans="11:11" x14ac:dyDescent="0.25">
      <c r="K23" s="152">
        <f t="shared" si="0"/>
        <v>0</v>
      </c>
    </row>
    <row r="24" spans="11:11" x14ac:dyDescent="0.25">
      <c r="K24" s="152">
        <f t="shared" si="0"/>
        <v>0</v>
      </c>
    </row>
    <row r="25" spans="11:11" x14ac:dyDescent="0.25">
      <c r="K25" s="152">
        <f t="shared" si="0"/>
        <v>0</v>
      </c>
    </row>
    <row r="26" spans="11:11" x14ac:dyDescent="0.25">
      <c r="K26" s="152">
        <f t="shared" si="0"/>
        <v>0</v>
      </c>
    </row>
    <row r="27" spans="11:11" x14ac:dyDescent="0.25">
      <c r="K27" s="152">
        <f t="shared" si="0"/>
        <v>0</v>
      </c>
    </row>
    <row r="28" spans="11:11" x14ac:dyDescent="0.25">
      <c r="K28" s="152">
        <f t="shared" si="0"/>
        <v>0</v>
      </c>
    </row>
    <row r="29" spans="11:11" x14ac:dyDescent="0.25">
      <c r="K29" s="152">
        <f t="shared" si="0"/>
        <v>0</v>
      </c>
    </row>
    <row r="30" spans="11:11" x14ac:dyDescent="0.25">
      <c r="K30" s="152">
        <f t="shared" si="0"/>
        <v>0</v>
      </c>
    </row>
    <row r="31" spans="11:11" x14ac:dyDescent="0.25">
      <c r="K31" s="152">
        <f t="shared" si="0"/>
        <v>0</v>
      </c>
    </row>
    <row r="32" spans="11:11" x14ac:dyDescent="0.25">
      <c r="K32" s="152">
        <f t="shared" si="0"/>
        <v>0</v>
      </c>
    </row>
    <row r="33" spans="11:11" x14ac:dyDescent="0.25">
      <c r="K33" s="152">
        <f t="shared" si="0"/>
        <v>0</v>
      </c>
    </row>
    <row r="34" spans="11:11" x14ac:dyDescent="0.25">
      <c r="K34" s="152">
        <f t="shared" si="0"/>
        <v>0</v>
      </c>
    </row>
    <row r="35" spans="11:11" x14ac:dyDescent="0.25">
      <c r="K35" s="152">
        <f t="shared" si="0"/>
        <v>0</v>
      </c>
    </row>
    <row r="36" spans="11:11" x14ac:dyDescent="0.25">
      <c r="K36" s="152">
        <f t="shared" si="0"/>
        <v>0</v>
      </c>
    </row>
    <row r="37" spans="11:11" x14ac:dyDescent="0.25">
      <c r="K37" s="152">
        <f t="shared" si="0"/>
        <v>0</v>
      </c>
    </row>
    <row r="38" spans="11:11" x14ac:dyDescent="0.25">
      <c r="K38" s="152">
        <f t="shared" si="0"/>
        <v>0</v>
      </c>
    </row>
    <row r="39" spans="11:11" x14ac:dyDescent="0.25">
      <c r="K39" s="152">
        <f t="shared" si="0"/>
        <v>0</v>
      </c>
    </row>
    <row r="40" spans="11:11" x14ac:dyDescent="0.25">
      <c r="K40" s="152">
        <f t="shared" si="0"/>
        <v>0</v>
      </c>
    </row>
    <row r="41" spans="11:11" x14ac:dyDescent="0.25">
      <c r="K41" s="152">
        <f t="shared" si="0"/>
        <v>0</v>
      </c>
    </row>
    <row r="42" spans="11:11" x14ac:dyDescent="0.25">
      <c r="K42" s="152">
        <f t="shared" si="0"/>
        <v>0</v>
      </c>
    </row>
    <row r="43" spans="11:11" x14ac:dyDescent="0.25">
      <c r="K43" s="152">
        <f t="shared" si="0"/>
        <v>0</v>
      </c>
    </row>
    <row r="44" spans="11:11" x14ac:dyDescent="0.25">
      <c r="K44" s="152">
        <f t="shared" si="0"/>
        <v>0</v>
      </c>
    </row>
    <row r="45" spans="11:11" x14ac:dyDescent="0.25">
      <c r="K45" s="152">
        <f t="shared" si="0"/>
        <v>0</v>
      </c>
    </row>
    <row r="46" spans="11:11" x14ac:dyDescent="0.25">
      <c r="K46" s="152">
        <f t="shared" si="0"/>
        <v>0</v>
      </c>
    </row>
    <row r="47" spans="11:11" x14ac:dyDescent="0.25">
      <c r="K47" s="152">
        <f t="shared" si="0"/>
        <v>0</v>
      </c>
    </row>
    <row r="48" spans="11:11" x14ac:dyDescent="0.25">
      <c r="K48" s="152">
        <f t="shared" si="0"/>
        <v>0</v>
      </c>
    </row>
    <row r="49" spans="11:11" x14ac:dyDescent="0.25">
      <c r="K49" s="152">
        <f t="shared" si="0"/>
        <v>0</v>
      </c>
    </row>
    <row r="50" spans="11:11" x14ac:dyDescent="0.25">
      <c r="K50" s="152">
        <f t="shared" si="0"/>
        <v>0</v>
      </c>
    </row>
    <row r="51" spans="11:11" x14ac:dyDescent="0.25">
      <c r="K51" s="152">
        <f t="shared" si="0"/>
        <v>0</v>
      </c>
    </row>
    <row r="52" spans="11:11" x14ac:dyDescent="0.25">
      <c r="K52" s="152">
        <f t="shared" si="0"/>
        <v>0</v>
      </c>
    </row>
    <row r="53" spans="11:11" x14ac:dyDescent="0.25">
      <c r="K53" s="152">
        <f t="shared" si="0"/>
        <v>0</v>
      </c>
    </row>
    <row r="54" spans="11:11" x14ac:dyDescent="0.25">
      <c r="K54" s="152">
        <f t="shared" si="0"/>
        <v>0</v>
      </c>
    </row>
    <row r="55" spans="11:11" x14ac:dyDescent="0.25">
      <c r="K55" s="152">
        <f t="shared" si="0"/>
        <v>0</v>
      </c>
    </row>
    <row r="56" spans="11:11" x14ac:dyDescent="0.25">
      <c r="K56" s="152">
        <f t="shared" si="0"/>
        <v>0</v>
      </c>
    </row>
    <row r="57" spans="11:11" x14ac:dyDescent="0.25">
      <c r="K57" s="152">
        <f t="shared" si="0"/>
        <v>0</v>
      </c>
    </row>
    <row r="58" spans="11:11" x14ac:dyDescent="0.25">
      <c r="K58" s="152">
        <f t="shared" si="0"/>
        <v>0</v>
      </c>
    </row>
    <row r="59" spans="11:11" x14ac:dyDescent="0.25">
      <c r="K59" s="152">
        <f t="shared" si="0"/>
        <v>0</v>
      </c>
    </row>
    <row r="60" spans="11:11" x14ac:dyDescent="0.25">
      <c r="K60" s="152">
        <f t="shared" si="0"/>
        <v>0</v>
      </c>
    </row>
    <row r="61" spans="11:11" x14ac:dyDescent="0.25">
      <c r="K61" s="152">
        <f t="shared" si="0"/>
        <v>0</v>
      </c>
    </row>
    <row r="62" spans="11:11" x14ac:dyDescent="0.25">
      <c r="K62" s="152">
        <f t="shared" si="0"/>
        <v>0</v>
      </c>
    </row>
    <row r="63" spans="11:11" x14ac:dyDescent="0.25">
      <c r="K63" s="152">
        <f t="shared" si="0"/>
        <v>0</v>
      </c>
    </row>
    <row r="64" spans="11:11" x14ac:dyDescent="0.25">
      <c r="K64" s="152">
        <f t="shared" si="0"/>
        <v>0</v>
      </c>
    </row>
    <row r="65" spans="11:11" x14ac:dyDescent="0.25">
      <c r="K65" s="152">
        <f t="shared" si="0"/>
        <v>0</v>
      </c>
    </row>
    <row r="66" spans="11:11" x14ac:dyDescent="0.25">
      <c r="K66" s="152">
        <f t="shared" si="0"/>
        <v>0</v>
      </c>
    </row>
    <row r="67" spans="11:11" x14ac:dyDescent="0.25">
      <c r="K67" s="152">
        <f t="shared" ref="K67:K130" si="1">(C67+D67)*2*F67</f>
        <v>0</v>
      </c>
    </row>
    <row r="68" spans="11:11" x14ac:dyDescent="0.25">
      <c r="K68" s="152">
        <f t="shared" si="1"/>
        <v>0</v>
      </c>
    </row>
    <row r="69" spans="11:11" x14ac:dyDescent="0.25">
      <c r="K69" s="152">
        <f t="shared" si="1"/>
        <v>0</v>
      </c>
    </row>
    <row r="70" spans="11:11" x14ac:dyDescent="0.25">
      <c r="K70" s="152">
        <f t="shared" si="1"/>
        <v>0</v>
      </c>
    </row>
    <row r="71" spans="11:11" x14ac:dyDescent="0.25">
      <c r="K71" s="152">
        <f t="shared" si="1"/>
        <v>0</v>
      </c>
    </row>
    <row r="72" spans="11:11" x14ac:dyDescent="0.25">
      <c r="K72" s="152">
        <f t="shared" si="1"/>
        <v>0</v>
      </c>
    </row>
    <row r="73" spans="11:11" x14ac:dyDescent="0.25">
      <c r="K73" s="152">
        <f t="shared" si="1"/>
        <v>0</v>
      </c>
    </row>
    <row r="74" spans="11:11" x14ac:dyDescent="0.25">
      <c r="K74" s="152">
        <f t="shared" si="1"/>
        <v>0</v>
      </c>
    </row>
    <row r="75" spans="11:11" x14ac:dyDescent="0.25">
      <c r="K75" s="152">
        <f t="shared" si="1"/>
        <v>0</v>
      </c>
    </row>
    <row r="76" spans="11:11" x14ac:dyDescent="0.25">
      <c r="K76" s="152">
        <f t="shared" si="1"/>
        <v>0</v>
      </c>
    </row>
    <row r="77" spans="11:11" x14ac:dyDescent="0.25">
      <c r="K77" s="152">
        <f t="shared" si="1"/>
        <v>0</v>
      </c>
    </row>
    <row r="78" spans="11:11" x14ac:dyDescent="0.25">
      <c r="K78" s="152">
        <f t="shared" si="1"/>
        <v>0</v>
      </c>
    </row>
    <row r="79" spans="11:11" x14ac:dyDescent="0.25">
      <c r="K79" s="152">
        <f t="shared" si="1"/>
        <v>0</v>
      </c>
    </row>
    <row r="80" spans="11:11" x14ac:dyDescent="0.25">
      <c r="K80" s="152">
        <f t="shared" si="1"/>
        <v>0</v>
      </c>
    </row>
    <row r="81" spans="11:11" x14ac:dyDescent="0.25">
      <c r="K81" s="152">
        <f t="shared" si="1"/>
        <v>0</v>
      </c>
    </row>
    <row r="82" spans="11:11" x14ac:dyDescent="0.25">
      <c r="K82" s="152">
        <f t="shared" si="1"/>
        <v>0</v>
      </c>
    </row>
    <row r="83" spans="11:11" x14ac:dyDescent="0.25">
      <c r="K83" s="152">
        <f t="shared" si="1"/>
        <v>0</v>
      </c>
    </row>
    <row r="84" spans="11:11" x14ac:dyDescent="0.25">
      <c r="K84" s="152">
        <f t="shared" si="1"/>
        <v>0</v>
      </c>
    </row>
    <row r="85" spans="11:11" x14ac:dyDescent="0.25">
      <c r="K85" s="152">
        <f t="shared" si="1"/>
        <v>0</v>
      </c>
    </row>
    <row r="86" spans="11:11" x14ac:dyDescent="0.25">
      <c r="K86" s="152">
        <f t="shared" si="1"/>
        <v>0</v>
      </c>
    </row>
    <row r="87" spans="11:11" x14ac:dyDescent="0.25">
      <c r="K87" s="152">
        <f t="shared" si="1"/>
        <v>0</v>
      </c>
    </row>
    <row r="88" spans="11:11" x14ac:dyDescent="0.25">
      <c r="K88" s="152">
        <f t="shared" si="1"/>
        <v>0</v>
      </c>
    </row>
    <row r="89" spans="11:11" x14ac:dyDescent="0.25">
      <c r="K89" s="152">
        <f t="shared" si="1"/>
        <v>0</v>
      </c>
    </row>
    <row r="90" spans="11:11" x14ac:dyDescent="0.25">
      <c r="K90" s="152">
        <f t="shared" si="1"/>
        <v>0</v>
      </c>
    </row>
    <row r="91" spans="11:11" x14ac:dyDescent="0.25">
      <c r="K91" s="152">
        <f t="shared" si="1"/>
        <v>0</v>
      </c>
    </row>
    <row r="92" spans="11:11" x14ac:dyDescent="0.25">
      <c r="K92" s="152">
        <f t="shared" si="1"/>
        <v>0</v>
      </c>
    </row>
    <row r="93" spans="11:11" x14ac:dyDescent="0.25">
      <c r="K93" s="152">
        <f t="shared" si="1"/>
        <v>0</v>
      </c>
    </row>
    <row r="94" spans="11:11" x14ac:dyDescent="0.25">
      <c r="K94" s="152">
        <f t="shared" si="1"/>
        <v>0</v>
      </c>
    </row>
    <row r="95" spans="11:11" x14ac:dyDescent="0.25">
      <c r="K95" s="152">
        <f t="shared" si="1"/>
        <v>0</v>
      </c>
    </row>
    <row r="96" spans="11:11" x14ac:dyDescent="0.25">
      <c r="K96" s="152">
        <f t="shared" si="1"/>
        <v>0</v>
      </c>
    </row>
    <row r="97" spans="11:11" x14ac:dyDescent="0.25">
      <c r="K97" s="152">
        <f t="shared" si="1"/>
        <v>0</v>
      </c>
    </row>
    <row r="98" spans="11:11" x14ac:dyDescent="0.25">
      <c r="K98" s="152">
        <f t="shared" si="1"/>
        <v>0</v>
      </c>
    </row>
    <row r="99" spans="11:11" x14ac:dyDescent="0.25">
      <c r="K99" s="152">
        <f t="shared" si="1"/>
        <v>0</v>
      </c>
    </row>
    <row r="100" spans="11:11" x14ac:dyDescent="0.25">
      <c r="K100" s="152">
        <f t="shared" si="1"/>
        <v>0</v>
      </c>
    </row>
    <row r="101" spans="11:11" x14ac:dyDescent="0.25">
      <c r="K101" s="152">
        <f t="shared" si="1"/>
        <v>0</v>
      </c>
    </row>
    <row r="102" spans="11:11" x14ac:dyDescent="0.25">
      <c r="K102" s="152">
        <f t="shared" si="1"/>
        <v>0</v>
      </c>
    </row>
    <row r="103" spans="11:11" x14ac:dyDescent="0.25">
      <c r="K103" s="152">
        <f t="shared" si="1"/>
        <v>0</v>
      </c>
    </row>
    <row r="104" spans="11:11" x14ac:dyDescent="0.25">
      <c r="K104" s="152">
        <f t="shared" si="1"/>
        <v>0</v>
      </c>
    </row>
    <row r="105" spans="11:11" x14ac:dyDescent="0.25">
      <c r="K105" s="152">
        <f t="shared" si="1"/>
        <v>0</v>
      </c>
    </row>
    <row r="106" spans="11:11" x14ac:dyDescent="0.25">
      <c r="K106" s="152">
        <f t="shared" si="1"/>
        <v>0</v>
      </c>
    </row>
    <row r="107" spans="11:11" x14ac:dyDescent="0.25">
      <c r="K107" s="152">
        <f t="shared" si="1"/>
        <v>0</v>
      </c>
    </row>
    <row r="108" spans="11:11" x14ac:dyDescent="0.25">
      <c r="K108" s="152">
        <f t="shared" si="1"/>
        <v>0</v>
      </c>
    </row>
    <row r="109" spans="11:11" x14ac:dyDescent="0.25">
      <c r="K109" s="152">
        <f t="shared" si="1"/>
        <v>0</v>
      </c>
    </row>
    <row r="110" spans="11:11" x14ac:dyDescent="0.25">
      <c r="K110" s="152">
        <f t="shared" si="1"/>
        <v>0</v>
      </c>
    </row>
    <row r="111" spans="11:11" x14ac:dyDescent="0.25">
      <c r="K111" s="152">
        <f t="shared" si="1"/>
        <v>0</v>
      </c>
    </row>
    <row r="112" spans="11:11" x14ac:dyDescent="0.25">
      <c r="K112" s="152">
        <f t="shared" si="1"/>
        <v>0</v>
      </c>
    </row>
    <row r="113" spans="11:11" x14ac:dyDescent="0.25">
      <c r="K113" s="152">
        <f t="shared" si="1"/>
        <v>0</v>
      </c>
    </row>
    <row r="114" spans="11:11" x14ac:dyDescent="0.25">
      <c r="K114" s="152">
        <f t="shared" si="1"/>
        <v>0</v>
      </c>
    </row>
    <row r="115" spans="11:11" x14ac:dyDescent="0.25">
      <c r="K115" s="152">
        <f t="shared" si="1"/>
        <v>0</v>
      </c>
    </row>
    <row r="116" spans="11:11" x14ac:dyDescent="0.25">
      <c r="K116" s="152">
        <f t="shared" si="1"/>
        <v>0</v>
      </c>
    </row>
    <row r="117" spans="11:11" x14ac:dyDescent="0.25">
      <c r="K117" s="152">
        <f t="shared" si="1"/>
        <v>0</v>
      </c>
    </row>
    <row r="118" spans="11:11" x14ac:dyDescent="0.25">
      <c r="K118" s="152">
        <f t="shared" si="1"/>
        <v>0</v>
      </c>
    </row>
    <row r="119" spans="11:11" x14ac:dyDescent="0.25">
      <c r="K119" s="152">
        <f t="shared" si="1"/>
        <v>0</v>
      </c>
    </row>
    <row r="120" spans="11:11" x14ac:dyDescent="0.25">
      <c r="K120" s="152">
        <f t="shared" si="1"/>
        <v>0</v>
      </c>
    </row>
    <row r="121" spans="11:11" x14ac:dyDescent="0.25">
      <c r="K121" s="152">
        <f t="shared" si="1"/>
        <v>0</v>
      </c>
    </row>
    <row r="122" spans="11:11" x14ac:dyDescent="0.25">
      <c r="K122" s="152">
        <f t="shared" si="1"/>
        <v>0</v>
      </c>
    </row>
    <row r="123" spans="11:11" x14ac:dyDescent="0.25">
      <c r="K123" s="152">
        <f t="shared" si="1"/>
        <v>0</v>
      </c>
    </row>
    <row r="124" spans="11:11" x14ac:dyDescent="0.25">
      <c r="K124" s="152">
        <f t="shared" si="1"/>
        <v>0</v>
      </c>
    </row>
    <row r="125" spans="11:11" x14ac:dyDescent="0.25">
      <c r="K125" s="152">
        <f t="shared" si="1"/>
        <v>0</v>
      </c>
    </row>
    <row r="126" spans="11:11" x14ac:dyDescent="0.25">
      <c r="K126" s="152">
        <f t="shared" si="1"/>
        <v>0</v>
      </c>
    </row>
    <row r="127" spans="11:11" x14ac:dyDescent="0.25">
      <c r="K127" s="152">
        <f t="shared" si="1"/>
        <v>0</v>
      </c>
    </row>
    <row r="128" spans="11:11" x14ac:dyDescent="0.25">
      <c r="K128" s="152">
        <f t="shared" si="1"/>
        <v>0</v>
      </c>
    </row>
    <row r="129" spans="11:11" x14ac:dyDescent="0.25">
      <c r="K129" s="152">
        <f t="shared" si="1"/>
        <v>0</v>
      </c>
    </row>
    <row r="130" spans="11:11" x14ac:dyDescent="0.25">
      <c r="K130" s="152">
        <f t="shared" si="1"/>
        <v>0</v>
      </c>
    </row>
    <row r="131" spans="11:11" x14ac:dyDescent="0.25">
      <c r="K131" s="152">
        <f t="shared" ref="K131:K194" si="2">(C131+D131)*2*F131</f>
        <v>0</v>
      </c>
    </row>
    <row r="132" spans="11:11" x14ac:dyDescent="0.25">
      <c r="K132" s="152">
        <f t="shared" si="2"/>
        <v>0</v>
      </c>
    </row>
    <row r="133" spans="11:11" x14ac:dyDescent="0.25">
      <c r="K133" s="152">
        <f t="shared" si="2"/>
        <v>0</v>
      </c>
    </row>
    <row r="134" spans="11:11" x14ac:dyDescent="0.25">
      <c r="K134" s="152">
        <f t="shared" si="2"/>
        <v>0</v>
      </c>
    </row>
    <row r="135" spans="11:11" x14ac:dyDescent="0.25">
      <c r="K135" s="152">
        <f t="shared" si="2"/>
        <v>0</v>
      </c>
    </row>
    <row r="136" spans="11:11" x14ac:dyDescent="0.25">
      <c r="K136" s="152">
        <f t="shared" si="2"/>
        <v>0</v>
      </c>
    </row>
    <row r="137" spans="11:11" x14ac:dyDescent="0.25">
      <c r="K137" s="152">
        <f t="shared" si="2"/>
        <v>0</v>
      </c>
    </row>
    <row r="138" spans="11:11" x14ac:dyDescent="0.25">
      <c r="K138" s="152">
        <f t="shared" si="2"/>
        <v>0</v>
      </c>
    </row>
    <row r="139" spans="11:11" x14ac:dyDescent="0.25">
      <c r="K139" s="152">
        <f t="shared" si="2"/>
        <v>0</v>
      </c>
    </row>
    <row r="140" spans="11:11" x14ac:dyDescent="0.25">
      <c r="K140" s="152">
        <f t="shared" si="2"/>
        <v>0</v>
      </c>
    </row>
    <row r="141" spans="11:11" x14ac:dyDescent="0.25">
      <c r="K141" s="152">
        <f t="shared" si="2"/>
        <v>0</v>
      </c>
    </row>
    <row r="142" spans="11:11" x14ac:dyDescent="0.25">
      <c r="K142" s="152">
        <f t="shared" si="2"/>
        <v>0</v>
      </c>
    </row>
    <row r="143" spans="11:11" x14ac:dyDescent="0.25">
      <c r="K143" s="152">
        <f t="shared" si="2"/>
        <v>0</v>
      </c>
    </row>
    <row r="144" spans="11:11" x14ac:dyDescent="0.25">
      <c r="K144" s="152">
        <f t="shared" si="2"/>
        <v>0</v>
      </c>
    </row>
    <row r="145" spans="11:11" x14ac:dyDescent="0.25">
      <c r="K145" s="152">
        <f t="shared" si="2"/>
        <v>0</v>
      </c>
    </row>
    <row r="146" spans="11:11" x14ac:dyDescent="0.25">
      <c r="K146" s="152">
        <f t="shared" si="2"/>
        <v>0</v>
      </c>
    </row>
    <row r="147" spans="11:11" x14ac:dyDescent="0.25">
      <c r="K147" s="152">
        <f t="shared" si="2"/>
        <v>0</v>
      </c>
    </row>
    <row r="148" spans="11:11" x14ac:dyDescent="0.25">
      <c r="K148" s="152">
        <f t="shared" si="2"/>
        <v>0</v>
      </c>
    </row>
    <row r="149" spans="11:11" x14ac:dyDescent="0.25">
      <c r="K149" s="152">
        <f t="shared" si="2"/>
        <v>0</v>
      </c>
    </row>
    <row r="150" spans="11:11" x14ac:dyDescent="0.25">
      <c r="K150" s="152">
        <f t="shared" si="2"/>
        <v>0</v>
      </c>
    </row>
    <row r="151" spans="11:11" x14ac:dyDescent="0.25">
      <c r="K151" s="152">
        <f t="shared" si="2"/>
        <v>0</v>
      </c>
    </row>
    <row r="152" spans="11:11" x14ac:dyDescent="0.25">
      <c r="K152" s="152">
        <f t="shared" si="2"/>
        <v>0</v>
      </c>
    </row>
    <row r="153" spans="11:11" x14ac:dyDescent="0.25">
      <c r="K153" s="152">
        <f t="shared" si="2"/>
        <v>0</v>
      </c>
    </row>
    <row r="154" spans="11:11" x14ac:dyDescent="0.25">
      <c r="K154" s="152">
        <f t="shared" si="2"/>
        <v>0</v>
      </c>
    </row>
    <row r="155" spans="11:11" x14ac:dyDescent="0.25">
      <c r="K155" s="152">
        <f t="shared" si="2"/>
        <v>0</v>
      </c>
    </row>
    <row r="156" spans="11:11" x14ac:dyDescent="0.25">
      <c r="K156" s="152">
        <f t="shared" si="2"/>
        <v>0</v>
      </c>
    </row>
    <row r="157" spans="11:11" x14ac:dyDescent="0.25">
      <c r="K157" s="152">
        <f t="shared" si="2"/>
        <v>0</v>
      </c>
    </row>
    <row r="158" spans="11:11" x14ac:dyDescent="0.25">
      <c r="K158" s="152">
        <f t="shared" si="2"/>
        <v>0</v>
      </c>
    </row>
    <row r="159" spans="11:11" x14ac:dyDescent="0.25">
      <c r="K159" s="152">
        <f t="shared" si="2"/>
        <v>0</v>
      </c>
    </row>
    <row r="160" spans="11:11" x14ac:dyDescent="0.25">
      <c r="K160" s="152">
        <f t="shared" si="2"/>
        <v>0</v>
      </c>
    </row>
    <row r="161" spans="11:11" x14ac:dyDescent="0.25">
      <c r="K161" s="152">
        <f t="shared" si="2"/>
        <v>0</v>
      </c>
    </row>
    <row r="162" spans="11:11" x14ac:dyDescent="0.25">
      <c r="K162" s="152">
        <f t="shared" si="2"/>
        <v>0</v>
      </c>
    </row>
    <row r="163" spans="11:11" x14ac:dyDescent="0.25">
      <c r="K163" s="152">
        <f t="shared" si="2"/>
        <v>0</v>
      </c>
    </row>
    <row r="164" spans="11:11" x14ac:dyDescent="0.25">
      <c r="K164" s="152">
        <f t="shared" si="2"/>
        <v>0</v>
      </c>
    </row>
    <row r="165" spans="11:11" x14ac:dyDescent="0.25">
      <c r="K165" s="152">
        <f t="shared" si="2"/>
        <v>0</v>
      </c>
    </row>
    <row r="166" spans="11:11" x14ac:dyDescent="0.25">
      <c r="K166" s="152">
        <f t="shared" si="2"/>
        <v>0</v>
      </c>
    </row>
    <row r="167" spans="11:11" x14ac:dyDescent="0.25">
      <c r="K167" s="152">
        <f t="shared" si="2"/>
        <v>0</v>
      </c>
    </row>
    <row r="168" spans="11:11" x14ac:dyDescent="0.25">
      <c r="K168" s="152">
        <f t="shared" si="2"/>
        <v>0</v>
      </c>
    </row>
    <row r="169" spans="11:11" x14ac:dyDescent="0.25">
      <c r="K169" s="152">
        <f t="shared" si="2"/>
        <v>0</v>
      </c>
    </row>
    <row r="170" spans="11:11" x14ac:dyDescent="0.25">
      <c r="K170" s="152">
        <f t="shared" si="2"/>
        <v>0</v>
      </c>
    </row>
    <row r="171" spans="11:11" x14ac:dyDescent="0.25">
      <c r="K171" s="152">
        <f t="shared" si="2"/>
        <v>0</v>
      </c>
    </row>
    <row r="172" spans="11:11" x14ac:dyDescent="0.25">
      <c r="K172" s="152">
        <f t="shared" si="2"/>
        <v>0</v>
      </c>
    </row>
    <row r="173" spans="11:11" x14ac:dyDescent="0.25">
      <c r="K173" s="152">
        <f t="shared" si="2"/>
        <v>0</v>
      </c>
    </row>
    <row r="174" spans="11:11" x14ac:dyDescent="0.25">
      <c r="K174" s="152">
        <f t="shared" si="2"/>
        <v>0</v>
      </c>
    </row>
    <row r="175" spans="11:11" x14ac:dyDescent="0.25">
      <c r="K175" s="152">
        <f t="shared" si="2"/>
        <v>0</v>
      </c>
    </row>
    <row r="176" spans="11:11" x14ac:dyDescent="0.25">
      <c r="K176" s="152">
        <f t="shared" si="2"/>
        <v>0</v>
      </c>
    </row>
    <row r="177" spans="11:11" x14ac:dyDescent="0.25">
      <c r="K177" s="152">
        <f t="shared" si="2"/>
        <v>0</v>
      </c>
    </row>
    <row r="178" spans="11:11" x14ac:dyDescent="0.25">
      <c r="K178" s="152">
        <f t="shared" si="2"/>
        <v>0</v>
      </c>
    </row>
    <row r="179" spans="11:11" x14ac:dyDescent="0.25">
      <c r="K179" s="152">
        <f t="shared" si="2"/>
        <v>0</v>
      </c>
    </row>
    <row r="180" spans="11:11" x14ac:dyDescent="0.25">
      <c r="K180" s="152">
        <f t="shared" si="2"/>
        <v>0</v>
      </c>
    </row>
    <row r="181" spans="11:11" x14ac:dyDescent="0.25">
      <c r="K181" s="152">
        <f t="shared" si="2"/>
        <v>0</v>
      </c>
    </row>
    <row r="182" spans="11:11" x14ac:dyDescent="0.25">
      <c r="K182" s="152">
        <f t="shared" si="2"/>
        <v>0</v>
      </c>
    </row>
    <row r="183" spans="11:11" x14ac:dyDescent="0.25">
      <c r="K183" s="152">
        <f t="shared" si="2"/>
        <v>0</v>
      </c>
    </row>
    <row r="184" spans="11:11" x14ac:dyDescent="0.25">
      <c r="K184" s="152">
        <f t="shared" si="2"/>
        <v>0</v>
      </c>
    </row>
    <row r="185" spans="11:11" x14ac:dyDescent="0.25">
      <c r="K185" s="152">
        <f t="shared" si="2"/>
        <v>0</v>
      </c>
    </row>
    <row r="186" spans="11:11" x14ac:dyDescent="0.25">
      <c r="K186" s="152">
        <f t="shared" si="2"/>
        <v>0</v>
      </c>
    </row>
    <row r="187" spans="11:11" x14ac:dyDescent="0.25">
      <c r="K187" s="152">
        <f t="shared" si="2"/>
        <v>0</v>
      </c>
    </row>
    <row r="188" spans="11:11" x14ac:dyDescent="0.25">
      <c r="K188" s="152">
        <f t="shared" si="2"/>
        <v>0</v>
      </c>
    </row>
    <row r="189" spans="11:11" x14ac:dyDescent="0.25">
      <c r="K189" s="152">
        <f t="shared" si="2"/>
        <v>0</v>
      </c>
    </row>
    <row r="190" spans="11:11" x14ac:dyDescent="0.25">
      <c r="K190" s="152">
        <f t="shared" si="2"/>
        <v>0</v>
      </c>
    </row>
    <row r="191" spans="11:11" x14ac:dyDescent="0.25">
      <c r="K191" s="152">
        <f t="shared" si="2"/>
        <v>0</v>
      </c>
    </row>
    <row r="192" spans="11:11" x14ac:dyDescent="0.25">
      <c r="K192" s="152">
        <f t="shared" si="2"/>
        <v>0</v>
      </c>
    </row>
    <row r="193" spans="11:11" x14ac:dyDescent="0.25">
      <c r="K193" s="152">
        <f t="shared" si="2"/>
        <v>0</v>
      </c>
    </row>
    <row r="194" spans="11:11" x14ac:dyDescent="0.25">
      <c r="K194" s="152">
        <f t="shared" si="2"/>
        <v>0</v>
      </c>
    </row>
    <row r="195" spans="11:11" x14ac:dyDescent="0.25">
      <c r="K195" s="152">
        <f t="shared" ref="K195:K258" si="3">(C195+D195)*2*F195</f>
        <v>0</v>
      </c>
    </row>
    <row r="196" spans="11:11" x14ac:dyDescent="0.25">
      <c r="K196" s="152">
        <f t="shared" si="3"/>
        <v>0</v>
      </c>
    </row>
    <row r="197" spans="11:11" x14ac:dyDescent="0.25">
      <c r="K197" s="152">
        <f t="shared" si="3"/>
        <v>0</v>
      </c>
    </row>
    <row r="198" spans="11:11" x14ac:dyDescent="0.25">
      <c r="K198" s="152">
        <f t="shared" si="3"/>
        <v>0</v>
      </c>
    </row>
    <row r="199" spans="11:11" x14ac:dyDescent="0.25">
      <c r="K199" s="152">
        <f t="shared" si="3"/>
        <v>0</v>
      </c>
    </row>
    <row r="200" spans="11:11" x14ac:dyDescent="0.25">
      <c r="K200" s="152">
        <f t="shared" si="3"/>
        <v>0</v>
      </c>
    </row>
    <row r="201" spans="11:11" x14ac:dyDescent="0.25">
      <c r="K201" s="152">
        <f t="shared" si="3"/>
        <v>0</v>
      </c>
    </row>
    <row r="202" spans="11:11" x14ac:dyDescent="0.25">
      <c r="K202" s="152">
        <f t="shared" si="3"/>
        <v>0</v>
      </c>
    </row>
    <row r="203" spans="11:11" x14ac:dyDescent="0.25">
      <c r="K203" s="152">
        <f t="shared" si="3"/>
        <v>0</v>
      </c>
    </row>
    <row r="204" spans="11:11" x14ac:dyDescent="0.25">
      <c r="K204" s="152">
        <f t="shared" si="3"/>
        <v>0</v>
      </c>
    </row>
    <row r="205" spans="11:11" x14ac:dyDescent="0.25">
      <c r="K205" s="152">
        <f t="shared" si="3"/>
        <v>0</v>
      </c>
    </row>
    <row r="206" spans="11:11" x14ac:dyDescent="0.25">
      <c r="K206" s="152">
        <f t="shared" si="3"/>
        <v>0</v>
      </c>
    </row>
    <row r="207" spans="11:11" x14ac:dyDescent="0.25">
      <c r="K207" s="152">
        <f t="shared" si="3"/>
        <v>0</v>
      </c>
    </row>
    <row r="208" spans="11:11" x14ac:dyDescent="0.25">
      <c r="K208" s="152">
        <f t="shared" si="3"/>
        <v>0</v>
      </c>
    </row>
    <row r="209" spans="11:11" x14ac:dyDescent="0.25">
      <c r="K209" s="152">
        <f t="shared" si="3"/>
        <v>0</v>
      </c>
    </row>
    <row r="210" spans="11:11" x14ac:dyDescent="0.25">
      <c r="K210" s="152">
        <f t="shared" si="3"/>
        <v>0</v>
      </c>
    </row>
    <row r="211" spans="11:11" x14ac:dyDescent="0.25">
      <c r="K211" s="152">
        <f t="shared" si="3"/>
        <v>0</v>
      </c>
    </row>
    <row r="212" spans="11:11" x14ac:dyDescent="0.25">
      <c r="K212" s="152">
        <f t="shared" si="3"/>
        <v>0</v>
      </c>
    </row>
    <row r="213" spans="11:11" x14ac:dyDescent="0.25">
      <c r="K213" s="152">
        <f t="shared" si="3"/>
        <v>0</v>
      </c>
    </row>
    <row r="214" spans="11:11" x14ac:dyDescent="0.25">
      <c r="K214" s="152">
        <f t="shared" si="3"/>
        <v>0</v>
      </c>
    </row>
    <row r="215" spans="11:11" x14ac:dyDescent="0.25">
      <c r="K215" s="152">
        <f t="shared" si="3"/>
        <v>0</v>
      </c>
    </row>
    <row r="216" spans="11:11" x14ac:dyDescent="0.25">
      <c r="K216" s="152">
        <f t="shared" si="3"/>
        <v>0</v>
      </c>
    </row>
    <row r="217" spans="11:11" x14ac:dyDescent="0.25">
      <c r="K217" s="152">
        <f t="shared" si="3"/>
        <v>0</v>
      </c>
    </row>
    <row r="218" spans="11:11" x14ac:dyDescent="0.25">
      <c r="K218" s="152">
        <f t="shared" si="3"/>
        <v>0</v>
      </c>
    </row>
    <row r="219" spans="11:11" x14ac:dyDescent="0.25">
      <c r="K219" s="152">
        <f t="shared" si="3"/>
        <v>0</v>
      </c>
    </row>
    <row r="220" spans="11:11" x14ac:dyDescent="0.25">
      <c r="K220" s="152">
        <f t="shared" si="3"/>
        <v>0</v>
      </c>
    </row>
    <row r="221" spans="11:11" x14ac:dyDescent="0.25">
      <c r="K221" s="152">
        <f t="shared" si="3"/>
        <v>0</v>
      </c>
    </row>
    <row r="222" spans="11:11" x14ac:dyDescent="0.25">
      <c r="K222" s="152">
        <f t="shared" si="3"/>
        <v>0</v>
      </c>
    </row>
    <row r="223" spans="11:11" x14ac:dyDescent="0.25">
      <c r="K223" s="152">
        <f t="shared" si="3"/>
        <v>0</v>
      </c>
    </row>
    <row r="224" spans="11:11" x14ac:dyDescent="0.25">
      <c r="K224" s="152">
        <f t="shared" si="3"/>
        <v>0</v>
      </c>
    </row>
    <row r="225" spans="11:11" x14ac:dyDescent="0.25">
      <c r="K225" s="152">
        <f t="shared" si="3"/>
        <v>0</v>
      </c>
    </row>
    <row r="226" spans="11:11" x14ac:dyDescent="0.25">
      <c r="K226" s="152">
        <f t="shared" si="3"/>
        <v>0</v>
      </c>
    </row>
    <row r="227" spans="11:11" x14ac:dyDescent="0.25">
      <c r="K227" s="152">
        <f t="shared" si="3"/>
        <v>0</v>
      </c>
    </row>
    <row r="228" spans="11:11" x14ac:dyDescent="0.25">
      <c r="K228" s="152">
        <f t="shared" si="3"/>
        <v>0</v>
      </c>
    </row>
    <row r="229" spans="11:11" x14ac:dyDescent="0.25">
      <c r="K229" s="152">
        <f t="shared" si="3"/>
        <v>0</v>
      </c>
    </row>
    <row r="230" spans="11:11" x14ac:dyDescent="0.25">
      <c r="K230" s="152">
        <f t="shared" si="3"/>
        <v>0</v>
      </c>
    </row>
    <row r="231" spans="11:11" x14ac:dyDescent="0.25">
      <c r="K231" s="152">
        <f t="shared" si="3"/>
        <v>0</v>
      </c>
    </row>
    <row r="232" spans="11:11" x14ac:dyDescent="0.25">
      <c r="K232" s="152">
        <f t="shared" si="3"/>
        <v>0</v>
      </c>
    </row>
    <row r="233" spans="11:11" x14ac:dyDescent="0.25">
      <c r="K233" s="152">
        <f t="shared" si="3"/>
        <v>0</v>
      </c>
    </row>
    <row r="234" spans="11:11" x14ac:dyDescent="0.25">
      <c r="K234" s="152">
        <f t="shared" si="3"/>
        <v>0</v>
      </c>
    </row>
    <row r="235" spans="11:11" x14ac:dyDescent="0.25">
      <c r="K235" s="152">
        <f t="shared" si="3"/>
        <v>0</v>
      </c>
    </row>
    <row r="236" spans="11:11" x14ac:dyDescent="0.25">
      <c r="K236" s="152">
        <f t="shared" si="3"/>
        <v>0</v>
      </c>
    </row>
    <row r="237" spans="11:11" x14ac:dyDescent="0.25">
      <c r="K237" s="152">
        <f t="shared" si="3"/>
        <v>0</v>
      </c>
    </row>
    <row r="238" spans="11:11" x14ac:dyDescent="0.25">
      <c r="K238" s="152">
        <f t="shared" si="3"/>
        <v>0</v>
      </c>
    </row>
    <row r="239" spans="11:11" x14ac:dyDescent="0.25">
      <c r="K239" s="152">
        <f t="shared" si="3"/>
        <v>0</v>
      </c>
    </row>
    <row r="240" spans="11:11" x14ac:dyDescent="0.25">
      <c r="K240" s="152">
        <f t="shared" si="3"/>
        <v>0</v>
      </c>
    </row>
    <row r="241" spans="11:11" x14ac:dyDescent="0.25">
      <c r="K241" s="152">
        <f t="shared" si="3"/>
        <v>0</v>
      </c>
    </row>
    <row r="242" spans="11:11" x14ac:dyDescent="0.25">
      <c r="K242" s="152">
        <f t="shared" si="3"/>
        <v>0</v>
      </c>
    </row>
    <row r="243" spans="11:11" x14ac:dyDescent="0.25">
      <c r="K243" s="152">
        <f t="shared" si="3"/>
        <v>0</v>
      </c>
    </row>
    <row r="244" spans="11:11" x14ac:dyDescent="0.25">
      <c r="K244" s="152">
        <f t="shared" si="3"/>
        <v>0</v>
      </c>
    </row>
    <row r="245" spans="11:11" x14ac:dyDescent="0.25">
      <c r="K245" s="152">
        <f t="shared" si="3"/>
        <v>0</v>
      </c>
    </row>
    <row r="246" spans="11:11" x14ac:dyDescent="0.25">
      <c r="K246" s="152">
        <f t="shared" si="3"/>
        <v>0</v>
      </c>
    </row>
    <row r="247" spans="11:11" x14ac:dyDescent="0.25">
      <c r="K247" s="152">
        <f t="shared" si="3"/>
        <v>0</v>
      </c>
    </row>
    <row r="248" spans="11:11" x14ac:dyDescent="0.25">
      <c r="K248" s="152">
        <f t="shared" si="3"/>
        <v>0</v>
      </c>
    </row>
    <row r="249" spans="11:11" x14ac:dyDescent="0.25">
      <c r="K249" s="152">
        <f t="shared" si="3"/>
        <v>0</v>
      </c>
    </row>
    <row r="250" spans="11:11" x14ac:dyDescent="0.25">
      <c r="K250" s="152">
        <f t="shared" si="3"/>
        <v>0</v>
      </c>
    </row>
    <row r="251" spans="11:11" x14ac:dyDescent="0.25">
      <c r="K251" s="152">
        <f t="shared" si="3"/>
        <v>0</v>
      </c>
    </row>
    <row r="252" spans="11:11" x14ac:dyDescent="0.25">
      <c r="K252" s="152">
        <f t="shared" si="3"/>
        <v>0</v>
      </c>
    </row>
    <row r="253" spans="11:11" x14ac:dyDescent="0.25">
      <c r="K253" s="152">
        <f t="shared" si="3"/>
        <v>0</v>
      </c>
    </row>
    <row r="254" spans="11:11" x14ac:dyDescent="0.25">
      <c r="K254" s="152">
        <f t="shared" si="3"/>
        <v>0</v>
      </c>
    </row>
    <row r="255" spans="11:11" x14ac:dyDescent="0.25">
      <c r="K255" s="152">
        <f t="shared" si="3"/>
        <v>0</v>
      </c>
    </row>
    <row r="256" spans="11:11" x14ac:dyDescent="0.25">
      <c r="K256" s="152">
        <f t="shared" si="3"/>
        <v>0</v>
      </c>
    </row>
    <row r="257" spans="11:11" x14ac:dyDescent="0.25">
      <c r="K257" s="152">
        <f t="shared" si="3"/>
        <v>0</v>
      </c>
    </row>
    <row r="258" spans="11:11" x14ac:dyDescent="0.25">
      <c r="K258" s="152">
        <f t="shared" si="3"/>
        <v>0</v>
      </c>
    </row>
    <row r="259" spans="11:11" x14ac:dyDescent="0.25">
      <c r="K259" s="152">
        <f t="shared" ref="K259:K322" si="4">(C259+D259)*2*F259</f>
        <v>0</v>
      </c>
    </row>
    <row r="260" spans="11:11" x14ac:dyDescent="0.25">
      <c r="K260" s="152">
        <f t="shared" si="4"/>
        <v>0</v>
      </c>
    </row>
    <row r="261" spans="11:11" x14ac:dyDescent="0.25">
      <c r="K261" s="152">
        <f t="shared" si="4"/>
        <v>0</v>
      </c>
    </row>
    <row r="262" spans="11:11" x14ac:dyDescent="0.25">
      <c r="K262" s="152">
        <f t="shared" si="4"/>
        <v>0</v>
      </c>
    </row>
    <row r="263" spans="11:11" x14ac:dyDescent="0.25">
      <c r="K263" s="152">
        <f t="shared" si="4"/>
        <v>0</v>
      </c>
    </row>
    <row r="264" spans="11:11" x14ac:dyDescent="0.25">
      <c r="K264" s="152">
        <f t="shared" si="4"/>
        <v>0</v>
      </c>
    </row>
    <row r="265" spans="11:11" x14ac:dyDescent="0.25">
      <c r="K265" s="152">
        <f t="shared" si="4"/>
        <v>0</v>
      </c>
    </row>
    <row r="266" spans="11:11" x14ac:dyDescent="0.25">
      <c r="K266" s="152">
        <f t="shared" si="4"/>
        <v>0</v>
      </c>
    </row>
    <row r="267" spans="11:11" x14ac:dyDescent="0.25">
      <c r="K267" s="152">
        <f t="shared" si="4"/>
        <v>0</v>
      </c>
    </row>
    <row r="268" spans="11:11" x14ac:dyDescent="0.25">
      <c r="K268" s="152">
        <f t="shared" si="4"/>
        <v>0</v>
      </c>
    </row>
    <row r="269" spans="11:11" x14ac:dyDescent="0.25">
      <c r="K269" s="152">
        <f t="shared" si="4"/>
        <v>0</v>
      </c>
    </row>
    <row r="270" spans="11:11" x14ac:dyDescent="0.25">
      <c r="K270" s="152">
        <f t="shared" si="4"/>
        <v>0</v>
      </c>
    </row>
    <row r="271" spans="11:11" x14ac:dyDescent="0.25">
      <c r="K271" s="152">
        <f t="shared" si="4"/>
        <v>0</v>
      </c>
    </row>
    <row r="272" spans="11:11" x14ac:dyDescent="0.25">
      <c r="K272" s="152">
        <f t="shared" si="4"/>
        <v>0</v>
      </c>
    </row>
    <row r="273" spans="11:11" x14ac:dyDescent="0.25">
      <c r="K273" s="152">
        <f t="shared" si="4"/>
        <v>0</v>
      </c>
    </row>
    <row r="274" spans="11:11" x14ac:dyDescent="0.25">
      <c r="K274" s="152">
        <f t="shared" si="4"/>
        <v>0</v>
      </c>
    </row>
    <row r="275" spans="11:11" x14ac:dyDescent="0.25">
      <c r="K275" s="152">
        <f t="shared" si="4"/>
        <v>0</v>
      </c>
    </row>
    <row r="276" spans="11:11" x14ac:dyDescent="0.25">
      <c r="K276" s="152">
        <f t="shared" si="4"/>
        <v>0</v>
      </c>
    </row>
    <row r="277" spans="11:11" x14ac:dyDescent="0.25">
      <c r="K277" s="152">
        <f t="shared" si="4"/>
        <v>0</v>
      </c>
    </row>
    <row r="278" spans="11:11" x14ac:dyDescent="0.25">
      <c r="K278" s="152">
        <f t="shared" si="4"/>
        <v>0</v>
      </c>
    </row>
    <row r="279" spans="11:11" x14ac:dyDescent="0.25">
      <c r="K279" s="152">
        <f t="shared" si="4"/>
        <v>0</v>
      </c>
    </row>
    <row r="280" spans="11:11" x14ac:dyDescent="0.25">
      <c r="K280" s="152">
        <f t="shared" si="4"/>
        <v>0</v>
      </c>
    </row>
    <row r="281" spans="11:11" x14ac:dyDescent="0.25">
      <c r="K281" s="152">
        <f t="shared" si="4"/>
        <v>0</v>
      </c>
    </row>
    <row r="282" spans="11:11" x14ac:dyDescent="0.25">
      <c r="K282" s="152">
        <f t="shared" si="4"/>
        <v>0</v>
      </c>
    </row>
    <row r="283" spans="11:11" x14ac:dyDescent="0.25">
      <c r="K283" s="152">
        <f t="shared" si="4"/>
        <v>0</v>
      </c>
    </row>
    <row r="284" spans="11:11" x14ac:dyDescent="0.25">
      <c r="K284" s="152">
        <f t="shared" si="4"/>
        <v>0</v>
      </c>
    </row>
    <row r="285" spans="11:11" x14ac:dyDescent="0.25">
      <c r="K285" s="152">
        <f t="shared" si="4"/>
        <v>0</v>
      </c>
    </row>
    <row r="286" spans="11:11" x14ac:dyDescent="0.25">
      <c r="K286" s="152">
        <f t="shared" si="4"/>
        <v>0</v>
      </c>
    </row>
    <row r="287" spans="11:11" x14ac:dyDescent="0.25">
      <c r="K287" s="152">
        <f t="shared" si="4"/>
        <v>0</v>
      </c>
    </row>
    <row r="288" spans="11:11" x14ac:dyDescent="0.25">
      <c r="K288" s="152">
        <f t="shared" si="4"/>
        <v>0</v>
      </c>
    </row>
    <row r="289" spans="11:11" x14ac:dyDescent="0.25">
      <c r="K289" s="152">
        <f t="shared" si="4"/>
        <v>0</v>
      </c>
    </row>
    <row r="290" spans="11:11" x14ac:dyDescent="0.25">
      <c r="K290" s="152">
        <f t="shared" si="4"/>
        <v>0</v>
      </c>
    </row>
    <row r="291" spans="11:11" x14ac:dyDescent="0.25">
      <c r="K291" s="152">
        <f t="shared" si="4"/>
        <v>0</v>
      </c>
    </row>
    <row r="292" spans="11:11" x14ac:dyDescent="0.25">
      <c r="K292" s="152">
        <f t="shared" si="4"/>
        <v>0</v>
      </c>
    </row>
    <row r="293" spans="11:11" x14ac:dyDescent="0.25">
      <c r="K293" s="152">
        <f t="shared" si="4"/>
        <v>0</v>
      </c>
    </row>
    <row r="294" spans="11:11" x14ac:dyDescent="0.25">
      <c r="K294" s="152">
        <f t="shared" si="4"/>
        <v>0</v>
      </c>
    </row>
    <row r="295" spans="11:11" x14ac:dyDescent="0.25">
      <c r="K295" s="152">
        <f t="shared" si="4"/>
        <v>0</v>
      </c>
    </row>
    <row r="296" spans="11:11" x14ac:dyDescent="0.25">
      <c r="K296" s="152">
        <f t="shared" si="4"/>
        <v>0</v>
      </c>
    </row>
    <row r="297" spans="11:11" x14ac:dyDescent="0.25">
      <c r="K297" s="152">
        <f t="shared" si="4"/>
        <v>0</v>
      </c>
    </row>
    <row r="298" spans="11:11" x14ac:dyDescent="0.25">
      <c r="K298" s="152">
        <f t="shared" si="4"/>
        <v>0</v>
      </c>
    </row>
    <row r="299" spans="11:11" x14ac:dyDescent="0.25">
      <c r="K299" s="152">
        <f t="shared" si="4"/>
        <v>0</v>
      </c>
    </row>
    <row r="300" spans="11:11" x14ac:dyDescent="0.25">
      <c r="K300" s="152">
        <f t="shared" si="4"/>
        <v>0</v>
      </c>
    </row>
    <row r="301" spans="11:11" x14ac:dyDescent="0.25">
      <c r="K301" s="152">
        <f t="shared" si="4"/>
        <v>0</v>
      </c>
    </row>
    <row r="302" spans="11:11" x14ac:dyDescent="0.25">
      <c r="K302" s="152">
        <f t="shared" si="4"/>
        <v>0</v>
      </c>
    </row>
    <row r="303" spans="11:11" x14ac:dyDescent="0.25">
      <c r="K303" s="152">
        <f t="shared" si="4"/>
        <v>0</v>
      </c>
    </row>
    <row r="304" spans="11:11" x14ac:dyDescent="0.25">
      <c r="K304" s="152">
        <f t="shared" si="4"/>
        <v>0</v>
      </c>
    </row>
    <row r="305" spans="11:11" x14ac:dyDescent="0.25">
      <c r="K305" s="152">
        <f t="shared" si="4"/>
        <v>0</v>
      </c>
    </row>
    <row r="306" spans="11:11" x14ac:dyDescent="0.25">
      <c r="K306" s="152">
        <f t="shared" si="4"/>
        <v>0</v>
      </c>
    </row>
    <row r="307" spans="11:11" x14ac:dyDescent="0.25">
      <c r="K307" s="152">
        <f t="shared" si="4"/>
        <v>0</v>
      </c>
    </row>
    <row r="308" spans="11:11" x14ac:dyDescent="0.25">
      <c r="K308" s="152">
        <f t="shared" si="4"/>
        <v>0</v>
      </c>
    </row>
    <row r="309" spans="11:11" x14ac:dyDescent="0.25">
      <c r="K309" s="152">
        <f t="shared" si="4"/>
        <v>0</v>
      </c>
    </row>
    <row r="310" spans="11:11" x14ac:dyDescent="0.25">
      <c r="K310" s="152">
        <f t="shared" si="4"/>
        <v>0</v>
      </c>
    </row>
    <row r="311" spans="11:11" x14ac:dyDescent="0.25">
      <c r="K311" s="152">
        <f t="shared" si="4"/>
        <v>0</v>
      </c>
    </row>
    <row r="312" spans="11:11" x14ac:dyDescent="0.25">
      <c r="K312" s="152">
        <f t="shared" si="4"/>
        <v>0</v>
      </c>
    </row>
    <row r="313" spans="11:11" x14ac:dyDescent="0.25">
      <c r="K313" s="152">
        <f t="shared" si="4"/>
        <v>0</v>
      </c>
    </row>
    <row r="314" spans="11:11" x14ac:dyDescent="0.25">
      <c r="K314" s="152">
        <f t="shared" si="4"/>
        <v>0</v>
      </c>
    </row>
    <row r="315" spans="11:11" x14ac:dyDescent="0.25">
      <c r="K315" s="152">
        <f t="shared" si="4"/>
        <v>0</v>
      </c>
    </row>
    <row r="316" spans="11:11" x14ac:dyDescent="0.25">
      <c r="K316" s="152">
        <f t="shared" si="4"/>
        <v>0</v>
      </c>
    </row>
    <row r="317" spans="11:11" x14ac:dyDescent="0.25">
      <c r="K317" s="152">
        <f t="shared" si="4"/>
        <v>0</v>
      </c>
    </row>
    <row r="318" spans="11:11" x14ac:dyDescent="0.25">
      <c r="K318" s="152">
        <f t="shared" si="4"/>
        <v>0</v>
      </c>
    </row>
    <row r="319" spans="11:11" x14ac:dyDescent="0.25">
      <c r="K319" s="152">
        <f t="shared" si="4"/>
        <v>0</v>
      </c>
    </row>
    <row r="320" spans="11:11" x14ac:dyDescent="0.25">
      <c r="K320" s="152">
        <f t="shared" si="4"/>
        <v>0</v>
      </c>
    </row>
    <row r="321" spans="11:11" x14ac:dyDescent="0.25">
      <c r="K321" s="152">
        <f t="shared" si="4"/>
        <v>0</v>
      </c>
    </row>
    <row r="322" spans="11:11" x14ac:dyDescent="0.25">
      <c r="K322" s="152">
        <f t="shared" si="4"/>
        <v>0</v>
      </c>
    </row>
    <row r="323" spans="11:11" x14ac:dyDescent="0.25">
      <c r="K323" s="152">
        <f t="shared" ref="K323:K386" si="5">(C323+D323)*2*F323</f>
        <v>0</v>
      </c>
    </row>
    <row r="324" spans="11:11" x14ac:dyDescent="0.25">
      <c r="K324" s="152">
        <f t="shared" si="5"/>
        <v>0</v>
      </c>
    </row>
    <row r="325" spans="11:11" x14ac:dyDescent="0.25">
      <c r="K325" s="152">
        <f t="shared" si="5"/>
        <v>0</v>
      </c>
    </row>
    <row r="326" spans="11:11" x14ac:dyDescent="0.25">
      <c r="K326" s="152">
        <f t="shared" si="5"/>
        <v>0</v>
      </c>
    </row>
    <row r="327" spans="11:11" x14ac:dyDescent="0.25">
      <c r="K327" s="152">
        <f t="shared" si="5"/>
        <v>0</v>
      </c>
    </row>
    <row r="328" spans="11:11" x14ac:dyDescent="0.25">
      <c r="K328" s="152">
        <f t="shared" si="5"/>
        <v>0</v>
      </c>
    </row>
    <row r="329" spans="11:11" x14ac:dyDescent="0.25">
      <c r="K329" s="152">
        <f t="shared" si="5"/>
        <v>0</v>
      </c>
    </row>
    <row r="330" spans="11:11" x14ac:dyDescent="0.25">
      <c r="K330" s="152">
        <f t="shared" si="5"/>
        <v>0</v>
      </c>
    </row>
    <row r="331" spans="11:11" x14ac:dyDescent="0.25">
      <c r="K331" s="152">
        <f t="shared" si="5"/>
        <v>0</v>
      </c>
    </row>
    <row r="332" spans="11:11" x14ac:dyDescent="0.25">
      <c r="K332" s="152">
        <f t="shared" si="5"/>
        <v>0</v>
      </c>
    </row>
    <row r="333" spans="11:11" x14ac:dyDescent="0.25">
      <c r="K333" s="152">
        <f t="shared" si="5"/>
        <v>0</v>
      </c>
    </row>
    <row r="334" spans="11:11" x14ac:dyDescent="0.25">
      <c r="K334" s="152">
        <f t="shared" si="5"/>
        <v>0</v>
      </c>
    </row>
    <row r="335" spans="11:11" x14ac:dyDescent="0.25">
      <c r="K335" s="152">
        <f t="shared" si="5"/>
        <v>0</v>
      </c>
    </row>
    <row r="336" spans="11:11" x14ac:dyDescent="0.25">
      <c r="K336" s="152">
        <f t="shared" si="5"/>
        <v>0</v>
      </c>
    </row>
    <row r="337" spans="11:11" x14ac:dyDescent="0.25">
      <c r="K337" s="152">
        <f t="shared" si="5"/>
        <v>0</v>
      </c>
    </row>
    <row r="338" spans="11:11" x14ac:dyDescent="0.25">
      <c r="K338" s="152">
        <f t="shared" si="5"/>
        <v>0</v>
      </c>
    </row>
    <row r="339" spans="11:11" x14ac:dyDescent="0.25">
      <c r="K339" s="152">
        <f t="shared" si="5"/>
        <v>0</v>
      </c>
    </row>
    <row r="340" spans="11:11" x14ac:dyDescent="0.25">
      <c r="K340" s="152">
        <f t="shared" si="5"/>
        <v>0</v>
      </c>
    </row>
    <row r="341" spans="11:11" x14ac:dyDescent="0.25">
      <c r="K341" s="152">
        <f t="shared" si="5"/>
        <v>0</v>
      </c>
    </row>
    <row r="342" spans="11:11" x14ac:dyDescent="0.25">
      <c r="K342" s="152">
        <f t="shared" si="5"/>
        <v>0</v>
      </c>
    </row>
    <row r="343" spans="11:11" x14ac:dyDescent="0.25">
      <c r="K343" s="152">
        <f t="shared" si="5"/>
        <v>0</v>
      </c>
    </row>
    <row r="344" spans="11:11" x14ac:dyDescent="0.25">
      <c r="K344" s="152">
        <f t="shared" si="5"/>
        <v>0</v>
      </c>
    </row>
    <row r="345" spans="11:11" x14ac:dyDescent="0.25">
      <c r="K345" s="152">
        <f t="shared" si="5"/>
        <v>0</v>
      </c>
    </row>
    <row r="346" spans="11:11" x14ac:dyDescent="0.25">
      <c r="K346" s="152">
        <f t="shared" si="5"/>
        <v>0</v>
      </c>
    </row>
    <row r="347" spans="11:11" x14ac:dyDescent="0.25">
      <c r="K347" s="152">
        <f t="shared" si="5"/>
        <v>0</v>
      </c>
    </row>
    <row r="348" spans="11:11" x14ac:dyDescent="0.25">
      <c r="K348" s="152">
        <f t="shared" si="5"/>
        <v>0</v>
      </c>
    </row>
    <row r="349" spans="11:11" x14ac:dyDescent="0.25">
      <c r="K349" s="152">
        <f t="shared" si="5"/>
        <v>0</v>
      </c>
    </row>
    <row r="350" spans="11:11" x14ac:dyDescent="0.25">
      <c r="K350" s="152">
        <f t="shared" si="5"/>
        <v>0</v>
      </c>
    </row>
    <row r="351" spans="11:11" x14ac:dyDescent="0.25">
      <c r="K351" s="152">
        <f t="shared" si="5"/>
        <v>0</v>
      </c>
    </row>
    <row r="352" spans="11:11" x14ac:dyDescent="0.25">
      <c r="K352" s="152">
        <f t="shared" si="5"/>
        <v>0</v>
      </c>
    </row>
    <row r="353" spans="11:11" x14ac:dyDescent="0.25">
      <c r="K353" s="152">
        <f t="shared" si="5"/>
        <v>0</v>
      </c>
    </row>
    <row r="354" spans="11:11" x14ac:dyDescent="0.25">
      <c r="K354" s="152">
        <f t="shared" si="5"/>
        <v>0</v>
      </c>
    </row>
    <row r="355" spans="11:11" x14ac:dyDescent="0.25">
      <c r="K355" s="152">
        <f t="shared" si="5"/>
        <v>0</v>
      </c>
    </row>
    <row r="356" spans="11:11" x14ac:dyDescent="0.25">
      <c r="K356" s="152">
        <f t="shared" si="5"/>
        <v>0</v>
      </c>
    </row>
    <row r="357" spans="11:11" x14ac:dyDescent="0.25">
      <c r="K357" s="152">
        <f t="shared" si="5"/>
        <v>0</v>
      </c>
    </row>
    <row r="358" spans="11:11" x14ac:dyDescent="0.25">
      <c r="K358" s="152">
        <f t="shared" si="5"/>
        <v>0</v>
      </c>
    </row>
    <row r="359" spans="11:11" x14ac:dyDescent="0.25">
      <c r="K359" s="152">
        <f t="shared" si="5"/>
        <v>0</v>
      </c>
    </row>
    <row r="360" spans="11:11" x14ac:dyDescent="0.25">
      <c r="K360" s="152">
        <f t="shared" si="5"/>
        <v>0</v>
      </c>
    </row>
    <row r="361" spans="11:11" x14ac:dyDescent="0.25">
      <c r="K361" s="152">
        <f t="shared" si="5"/>
        <v>0</v>
      </c>
    </row>
    <row r="362" spans="11:11" x14ac:dyDescent="0.25">
      <c r="K362" s="152">
        <f t="shared" si="5"/>
        <v>0</v>
      </c>
    </row>
    <row r="363" spans="11:11" x14ac:dyDescent="0.25">
      <c r="K363" s="152">
        <f t="shared" si="5"/>
        <v>0</v>
      </c>
    </row>
    <row r="364" spans="11:11" x14ac:dyDescent="0.25">
      <c r="K364" s="152">
        <f t="shared" si="5"/>
        <v>0</v>
      </c>
    </row>
    <row r="365" spans="11:11" x14ac:dyDescent="0.25">
      <c r="K365" s="152">
        <f t="shared" si="5"/>
        <v>0</v>
      </c>
    </row>
    <row r="366" spans="11:11" x14ac:dyDescent="0.25">
      <c r="K366" s="152">
        <f t="shared" si="5"/>
        <v>0</v>
      </c>
    </row>
    <row r="367" spans="11:11" x14ac:dyDescent="0.25">
      <c r="K367" s="152">
        <f t="shared" si="5"/>
        <v>0</v>
      </c>
    </row>
    <row r="368" spans="11:11" x14ac:dyDescent="0.25">
      <c r="K368" s="152">
        <f t="shared" si="5"/>
        <v>0</v>
      </c>
    </row>
    <row r="369" spans="11:11" x14ac:dyDescent="0.25">
      <c r="K369" s="152">
        <f t="shared" si="5"/>
        <v>0</v>
      </c>
    </row>
    <row r="370" spans="11:11" x14ac:dyDescent="0.25">
      <c r="K370" s="152">
        <f t="shared" si="5"/>
        <v>0</v>
      </c>
    </row>
    <row r="371" spans="11:11" x14ac:dyDescent="0.25">
      <c r="K371" s="152">
        <f t="shared" si="5"/>
        <v>0</v>
      </c>
    </row>
    <row r="372" spans="11:11" x14ac:dyDescent="0.25">
      <c r="K372" s="152">
        <f t="shared" si="5"/>
        <v>0</v>
      </c>
    </row>
    <row r="373" spans="11:11" x14ac:dyDescent="0.25">
      <c r="K373" s="152">
        <f t="shared" si="5"/>
        <v>0</v>
      </c>
    </row>
    <row r="374" spans="11:11" x14ac:dyDescent="0.25">
      <c r="K374" s="152">
        <f t="shared" si="5"/>
        <v>0</v>
      </c>
    </row>
    <row r="375" spans="11:11" x14ac:dyDescent="0.25">
      <c r="K375" s="152">
        <f t="shared" si="5"/>
        <v>0</v>
      </c>
    </row>
    <row r="376" spans="11:11" x14ac:dyDescent="0.25">
      <c r="K376" s="152">
        <f t="shared" si="5"/>
        <v>0</v>
      </c>
    </row>
    <row r="377" spans="11:11" x14ac:dyDescent="0.25">
      <c r="K377" s="152">
        <f t="shared" si="5"/>
        <v>0</v>
      </c>
    </row>
    <row r="378" spans="11:11" x14ac:dyDescent="0.25">
      <c r="K378" s="152">
        <f t="shared" si="5"/>
        <v>0</v>
      </c>
    </row>
    <row r="379" spans="11:11" x14ac:dyDescent="0.25">
      <c r="K379" s="152">
        <f t="shared" si="5"/>
        <v>0</v>
      </c>
    </row>
    <row r="380" spans="11:11" x14ac:dyDescent="0.25">
      <c r="K380" s="152">
        <f t="shared" si="5"/>
        <v>0</v>
      </c>
    </row>
    <row r="381" spans="11:11" x14ac:dyDescent="0.25">
      <c r="K381" s="152">
        <f t="shared" si="5"/>
        <v>0</v>
      </c>
    </row>
    <row r="382" spans="11:11" x14ac:dyDescent="0.25">
      <c r="K382" s="152">
        <f t="shared" si="5"/>
        <v>0</v>
      </c>
    </row>
    <row r="383" spans="11:11" x14ac:dyDescent="0.25">
      <c r="K383" s="152">
        <f t="shared" si="5"/>
        <v>0</v>
      </c>
    </row>
    <row r="384" spans="11:11" x14ac:dyDescent="0.25">
      <c r="K384" s="152">
        <f t="shared" si="5"/>
        <v>0</v>
      </c>
    </row>
    <row r="385" spans="11:11" x14ac:dyDescent="0.25">
      <c r="K385" s="152">
        <f t="shared" si="5"/>
        <v>0</v>
      </c>
    </row>
    <row r="386" spans="11:11" x14ac:dyDescent="0.25">
      <c r="K386" s="152">
        <f t="shared" si="5"/>
        <v>0</v>
      </c>
    </row>
    <row r="387" spans="11:11" x14ac:dyDescent="0.25">
      <c r="K387" s="152">
        <f t="shared" ref="K387:K450" si="6">(C387+D387)*2*F387</f>
        <v>0</v>
      </c>
    </row>
    <row r="388" spans="11:11" x14ac:dyDescent="0.25">
      <c r="K388" s="152">
        <f t="shared" si="6"/>
        <v>0</v>
      </c>
    </row>
    <row r="389" spans="11:11" x14ac:dyDescent="0.25">
      <c r="K389" s="152">
        <f t="shared" si="6"/>
        <v>0</v>
      </c>
    </row>
    <row r="390" spans="11:11" x14ac:dyDescent="0.25">
      <c r="K390" s="152">
        <f t="shared" si="6"/>
        <v>0</v>
      </c>
    </row>
    <row r="391" spans="11:11" x14ac:dyDescent="0.25">
      <c r="K391" s="152">
        <f t="shared" si="6"/>
        <v>0</v>
      </c>
    </row>
    <row r="392" spans="11:11" x14ac:dyDescent="0.25">
      <c r="K392" s="152">
        <f t="shared" si="6"/>
        <v>0</v>
      </c>
    </row>
    <row r="393" spans="11:11" x14ac:dyDescent="0.25">
      <c r="K393" s="152">
        <f t="shared" si="6"/>
        <v>0</v>
      </c>
    </row>
    <row r="394" spans="11:11" x14ac:dyDescent="0.25">
      <c r="K394" s="152">
        <f t="shared" si="6"/>
        <v>0</v>
      </c>
    </row>
    <row r="395" spans="11:11" x14ac:dyDescent="0.25">
      <c r="K395" s="152">
        <f t="shared" si="6"/>
        <v>0</v>
      </c>
    </row>
    <row r="396" spans="11:11" x14ac:dyDescent="0.25">
      <c r="K396" s="152">
        <f t="shared" si="6"/>
        <v>0</v>
      </c>
    </row>
    <row r="397" spans="11:11" x14ac:dyDescent="0.25">
      <c r="K397" s="152">
        <f t="shared" si="6"/>
        <v>0</v>
      </c>
    </row>
    <row r="398" spans="11:11" x14ac:dyDescent="0.25">
      <c r="K398" s="152">
        <f t="shared" si="6"/>
        <v>0</v>
      </c>
    </row>
    <row r="399" spans="11:11" x14ac:dyDescent="0.25">
      <c r="K399" s="152">
        <f t="shared" si="6"/>
        <v>0</v>
      </c>
    </row>
    <row r="400" spans="11:11" x14ac:dyDescent="0.25">
      <c r="K400" s="152">
        <f t="shared" si="6"/>
        <v>0</v>
      </c>
    </row>
    <row r="401" spans="11:11" x14ac:dyDescent="0.25">
      <c r="K401" s="152">
        <f t="shared" si="6"/>
        <v>0</v>
      </c>
    </row>
    <row r="402" spans="11:11" x14ac:dyDescent="0.25">
      <c r="K402" s="152">
        <f t="shared" si="6"/>
        <v>0</v>
      </c>
    </row>
    <row r="403" spans="11:11" x14ac:dyDescent="0.25">
      <c r="K403" s="152">
        <f t="shared" si="6"/>
        <v>0</v>
      </c>
    </row>
    <row r="404" spans="11:11" x14ac:dyDescent="0.25">
      <c r="K404" s="152">
        <f t="shared" si="6"/>
        <v>0</v>
      </c>
    </row>
    <row r="405" spans="11:11" x14ac:dyDescent="0.25">
      <c r="K405" s="152">
        <f t="shared" si="6"/>
        <v>0</v>
      </c>
    </row>
    <row r="406" spans="11:11" x14ac:dyDescent="0.25">
      <c r="K406" s="152">
        <f t="shared" si="6"/>
        <v>0</v>
      </c>
    </row>
    <row r="407" spans="11:11" x14ac:dyDescent="0.25">
      <c r="K407" s="152">
        <f t="shared" si="6"/>
        <v>0</v>
      </c>
    </row>
    <row r="408" spans="11:11" x14ac:dyDescent="0.25">
      <c r="K408" s="152">
        <f t="shared" si="6"/>
        <v>0</v>
      </c>
    </row>
    <row r="409" spans="11:11" x14ac:dyDescent="0.25">
      <c r="K409" s="152">
        <f t="shared" si="6"/>
        <v>0</v>
      </c>
    </row>
    <row r="410" spans="11:11" x14ac:dyDescent="0.25">
      <c r="K410" s="152">
        <f t="shared" si="6"/>
        <v>0</v>
      </c>
    </row>
    <row r="411" spans="11:11" x14ac:dyDescent="0.25">
      <c r="K411" s="152">
        <f t="shared" si="6"/>
        <v>0</v>
      </c>
    </row>
    <row r="412" spans="11:11" x14ac:dyDescent="0.25">
      <c r="K412" s="152">
        <f t="shared" si="6"/>
        <v>0</v>
      </c>
    </row>
    <row r="413" spans="11:11" x14ac:dyDescent="0.25">
      <c r="K413" s="152">
        <f t="shared" si="6"/>
        <v>0</v>
      </c>
    </row>
    <row r="414" spans="11:11" x14ac:dyDescent="0.25">
      <c r="K414" s="152">
        <f t="shared" si="6"/>
        <v>0</v>
      </c>
    </row>
    <row r="415" spans="11:11" x14ac:dyDescent="0.25">
      <c r="K415" s="152">
        <f t="shared" si="6"/>
        <v>0</v>
      </c>
    </row>
    <row r="416" spans="11:11" x14ac:dyDescent="0.25">
      <c r="K416" s="152">
        <f t="shared" si="6"/>
        <v>0</v>
      </c>
    </row>
    <row r="417" spans="11:11" x14ac:dyDescent="0.25">
      <c r="K417" s="152">
        <f t="shared" si="6"/>
        <v>0</v>
      </c>
    </row>
    <row r="418" spans="11:11" x14ac:dyDescent="0.25">
      <c r="K418" s="152">
        <f t="shared" si="6"/>
        <v>0</v>
      </c>
    </row>
    <row r="419" spans="11:11" x14ac:dyDescent="0.25">
      <c r="K419" s="152">
        <f t="shared" si="6"/>
        <v>0</v>
      </c>
    </row>
    <row r="420" spans="11:11" x14ac:dyDescent="0.25">
      <c r="K420" s="152">
        <f t="shared" si="6"/>
        <v>0</v>
      </c>
    </row>
    <row r="421" spans="11:11" x14ac:dyDescent="0.25">
      <c r="K421" s="152">
        <f t="shared" si="6"/>
        <v>0</v>
      </c>
    </row>
    <row r="422" spans="11:11" x14ac:dyDescent="0.25">
      <c r="K422" s="152">
        <f t="shared" si="6"/>
        <v>0</v>
      </c>
    </row>
    <row r="423" spans="11:11" x14ac:dyDescent="0.25">
      <c r="K423" s="152">
        <f t="shared" si="6"/>
        <v>0</v>
      </c>
    </row>
    <row r="424" spans="11:11" x14ac:dyDescent="0.25">
      <c r="K424" s="152">
        <f t="shared" si="6"/>
        <v>0</v>
      </c>
    </row>
    <row r="425" spans="11:11" x14ac:dyDescent="0.25">
      <c r="K425" s="152">
        <f t="shared" si="6"/>
        <v>0</v>
      </c>
    </row>
    <row r="426" spans="11:11" x14ac:dyDescent="0.25">
      <c r="K426" s="152">
        <f t="shared" si="6"/>
        <v>0</v>
      </c>
    </row>
    <row r="427" spans="11:11" x14ac:dyDescent="0.25">
      <c r="K427" s="152">
        <f t="shared" si="6"/>
        <v>0</v>
      </c>
    </row>
    <row r="428" spans="11:11" x14ac:dyDescent="0.25">
      <c r="K428" s="152">
        <f t="shared" si="6"/>
        <v>0</v>
      </c>
    </row>
    <row r="429" spans="11:11" x14ac:dyDescent="0.25">
      <c r="K429" s="152">
        <f t="shared" si="6"/>
        <v>0</v>
      </c>
    </row>
    <row r="430" spans="11:11" x14ac:dyDescent="0.25">
      <c r="K430" s="152">
        <f t="shared" si="6"/>
        <v>0</v>
      </c>
    </row>
    <row r="431" spans="11:11" x14ac:dyDescent="0.25">
      <c r="K431" s="152">
        <f t="shared" si="6"/>
        <v>0</v>
      </c>
    </row>
    <row r="432" spans="11:11" x14ac:dyDescent="0.25">
      <c r="K432" s="152">
        <f t="shared" si="6"/>
        <v>0</v>
      </c>
    </row>
    <row r="433" spans="11:11" x14ac:dyDescent="0.25">
      <c r="K433" s="152">
        <f t="shared" si="6"/>
        <v>0</v>
      </c>
    </row>
    <row r="434" spans="11:11" x14ac:dyDescent="0.25">
      <c r="K434" s="152">
        <f t="shared" si="6"/>
        <v>0</v>
      </c>
    </row>
    <row r="435" spans="11:11" x14ac:dyDescent="0.25">
      <c r="K435" s="152">
        <f t="shared" si="6"/>
        <v>0</v>
      </c>
    </row>
    <row r="436" spans="11:11" x14ac:dyDescent="0.25">
      <c r="K436" s="152">
        <f t="shared" si="6"/>
        <v>0</v>
      </c>
    </row>
    <row r="437" spans="11:11" x14ac:dyDescent="0.25">
      <c r="K437" s="152">
        <f t="shared" si="6"/>
        <v>0</v>
      </c>
    </row>
    <row r="438" spans="11:11" x14ac:dyDescent="0.25">
      <c r="K438" s="152">
        <f t="shared" si="6"/>
        <v>0</v>
      </c>
    </row>
    <row r="439" spans="11:11" x14ac:dyDescent="0.25">
      <c r="K439" s="152">
        <f t="shared" si="6"/>
        <v>0</v>
      </c>
    </row>
    <row r="440" spans="11:11" x14ac:dyDescent="0.25">
      <c r="K440" s="152">
        <f t="shared" si="6"/>
        <v>0</v>
      </c>
    </row>
    <row r="441" spans="11:11" x14ac:dyDescent="0.25">
      <c r="K441" s="152">
        <f t="shared" si="6"/>
        <v>0</v>
      </c>
    </row>
    <row r="442" spans="11:11" x14ac:dyDescent="0.25">
      <c r="K442" s="152">
        <f t="shared" si="6"/>
        <v>0</v>
      </c>
    </row>
    <row r="443" spans="11:11" x14ac:dyDescent="0.25">
      <c r="K443" s="152">
        <f t="shared" si="6"/>
        <v>0</v>
      </c>
    </row>
    <row r="444" spans="11:11" x14ac:dyDescent="0.25">
      <c r="K444" s="152">
        <f t="shared" si="6"/>
        <v>0</v>
      </c>
    </row>
    <row r="445" spans="11:11" x14ac:dyDescent="0.25">
      <c r="K445" s="152">
        <f t="shared" si="6"/>
        <v>0</v>
      </c>
    </row>
    <row r="446" spans="11:11" x14ac:dyDescent="0.25">
      <c r="K446" s="152">
        <f t="shared" si="6"/>
        <v>0</v>
      </c>
    </row>
    <row r="447" spans="11:11" x14ac:dyDescent="0.25">
      <c r="K447" s="152">
        <f t="shared" si="6"/>
        <v>0</v>
      </c>
    </row>
    <row r="448" spans="11:11" x14ac:dyDescent="0.25">
      <c r="K448" s="152">
        <f t="shared" si="6"/>
        <v>0</v>
      </c>
    </row>
    <row r="449" spans="11:11" x14ac:dyDescent="0.25">
      <c r="K449" s="152">
        <f t="shared" si="6"/>
        <v>0</v>
      </c>
    </row>
    <row r="450" spans="11:11" x14ac:dyDescent="0.25">
      <c r="K450" s="152">
        <f t="shared" si="6"/>
        <v>0</v>
      </c>
    </row>
    <row r="451" spans="11:11" x14ac:dyDescent="0.25">
      <c r="K451" s="152">
        <f t="shared" ref="K451:K514" si="7">(C451+D451)*2*F451</f>
        <v>0</v>
      </c>
    </row>
    <row r="452" spans="11:11" x14ac:dyDescent="0.25">
      <c r="K452" s="152">
        <f t="shared" si="7"/>
        <v>0</v>
      </c>
    </row>
    <row r="453" spans="11:11" x14ac:dyDescent="0.25">
      <c r="K453" s="152">
        <f t="shared" si="7"/>
        <v>0</v>
      </c>
    </row>
    <row r="454" spans="11:11" x14ac:dyDescent="0.25">
      <c r="K454" s="152">
        <f t="shared" si="7"/>
        <v>0</v>
      </c>
    </row>
    <row r="455" spans="11:11" x14ac:dyDescent="0.25">
      <c r="K455" s="152">
        <f t="shared" si="7"/>
        <v>0</v>
      </c>
    </row>
    <row r="456" spans="11:11" x14ac:dyDescent="0.25">
      <c r="K456" s="152">
        <f t="shared" si="7"/>
        <v>0</v>
      </c>
    </row>
    <row r="457" spans="11:11" x14ac:dyDescent="0.25">
      <c r="K457" s="152">
        <f t="shared" si="7"/>
        <v>0</v>
      </c>
    </row>
    <row r="458" spans="11:11" x14ac:dyDescent="0.25">
      <c r="K458" s="152">
        <f t="shared" si="7"/>
        <v>0</v>
      </c>
    </row>
    <row r="459" spans="11:11" x14ac:dyDescent="0.25">
      <c r="K459" s="152">
        <f t="shared" si="7"/>
        <v>0</v>
      </c>
    </row>
    <row r="460" spans="11:11" x14ac:dyDescent="0.25">
      <c r="K460" s="152">
        <f t="shared" si="7"/>
        <v>0</v>
      </c>
    </row>
    <row r="461" spans="11:11" x14ac:dyDescent="0.25">
      <c r="K461" s="152">
        <f t="shared" si="7"/>
        <v>0</v>
      </c>
    </row>
    <row r="462" spans="11:11" x14ac:dyDescent="0.25">
      <c r="K462" s="152">
        <f t="shared" si="7"/>
        <v>0</v>
      </c>
    </row>
    <row r="463" spans="11:11" x14ac:dyDescent="0.25">
      <c r="K463" s="152">
        <f t="shared" si="7"/>
        <v>0</v>
      </c>
    </row>
    <row r="464" spans="11:11" x14ac:dyDescent="0.25">
      <c r="K464" s="152">
        <f t="shared" si="7"/>
        <v>0</v>
      </c>
    </row>
    <row r="465" spans="11:11" x14ac:dyDescent="0.25">
      <c r="K465" s="152">
        <f t="shared" si="7"/>
        <v>0</v>
      </c>
    </row>
    <row r="466" spans="11:11" x14ac:dyDescent="0.25">
      <c r="K466" s="152">
        <f t="shared" si="7"/>
        <v>0</v>
      </c>
    </row>
    <row r="467" spans="11:11" x14ac:dyDescent="0.25">
      <c r="K467" s="152">
        <f t="shared" si="7"/>
        <v>0</v>
      </c>
    </row>
    <row r="468" spans="11:11" x14ac:dyDescent="0.25">
      <c r="K468" s="152">
        <f t="shared" si="7"/>
        <v>0</v>
      </c>
    </row>
    <row r="469" spans="11:11" x14ac:dyDescent="0.25">
      <c r="K469" s="152">
        <f t="shared" si="7"/>
        <v>0</v>
      </c>
    </row>
    <row r="470" spans="11:11" x14ac:dyDescent="0.25">
      <c r="K470" s="152">
        <f t="shared" si="7"/>
        <v>0</v>
      </c>
    </row>
    <row r="471" spans="11:11" x14ac:dyDescent="0.25">
      <c r="K471" s="152">
        <f t="shared" si="7"/>
        <v>0</v>
      </c>
    </row>
    <row r="472" spans="11:11" x14ac:dyDescent="0.25">
      <c r="K472" s="152">
        <f t="shared" si="7"/>
        <v>0</v>
      </c>
    </row>
    <row r="473" spans="11:11" x14ac:dyDescent="0.25">
      <c r="K473" s="152">
        <f t="shared" si="7"/>
        <v>0</v>
      </c>
    </row>
    <row r="474" spans="11:11" x14ac:dyDescent="0.25">
      <c r="K474" s="152">
        <f t="shared" si="7"/>
        <v>0</v>
      </c>
    </row>
    <row r="475" spans="11:11" x14ac:dyDescent="0.25">
      <c r="K475" s="152">
        <f t="shared" si="7"/>
        <v>0</v>
      </c>
    </row>
    <row r="476" spans="11:11" x14ac:dyDescent="0.25">
      <c r="K476" s="152">
        <f t="shared" si="7"/>
        <v>0</v>
      </c>
    </row>
    <row r="477" spans="11:11" x14ac:dyDescent="0.25">
      <c r="K477" s="152">
        <f t="shared" si="7"/>
        <v>0</v>
      </c>
    </row>
    <row r="478" spans="11:11" x14ac:dyDescent="0.25">
      <c r="K478" s="152">
        <f t="shared" si="7"/>
        <v>0</v>
      </c>
    </row>
    <row r="479" spans="11:11" x14ac:dyDescent="0.25">
      <c r="K479" s="152">
        <f t="shared" si="7"/>
        <v>0</v>
      </c>
    </row>
    <row r="480" spans="11:11" x14ac:dyDescent="0.25">
      <c r="K480" s="152">
        <f t="shared" si="7"/>
        <v>0</v>
      </c>
    </row>
    <row r="481" spans="11:11" x14ac:dyDescent="0.25">
      <c r="K481" s="152">
        <f t="shared" si="7"/>
        <v>0</v>
      </c>
    </row>
    <row r="482" spans="11:11" x14ac:dyDescent="0.25">
      <c r="K482" s="152">
        <f t="shared" si="7"/>
        <v>0</v>
      </c>
    </row>
    <row r="483" spans="11:11" x14ac:dyDescent="0.25">
      <c r="K483" s="152">
        <f t="shared" si="7"/>
        <v>0</v>
      </c>
    </row>
    <row r="484" spans="11:11" x14ac:dyDescent="0.25">
      <c r="K484" s="152">
        <f t="shared" si="7"/>
        <v>0</v>
      </c>
    </row>
    <row r="485" spans="11:11" x14ac:dyDescent="0.25">
      <c r="K485" s="152">
        <f t="shared" si="7"/>
        <v>0</v>
      </c>
    </row>
    <row r="486" spans="11:11" x14ac:dyDescent="0.25">
      <c r="K486" s="152">
        <f t="shared" si="7"/>
        <v>0</v>
      </c>
    </row>
    <row r="487" spans="11:11" x14ac:dyDescent="0.25">
      <c r="K487" s="152">
        <f t="shared" si="7"/>
        <v>0</v>
      </c>
    </row>
    <row r="488" spans="11:11" x14ac:dyDescent="0.25">
      <c r="K488" s="152">
        <f t="shared" si="7"/>
        <v>0</v>
      </c>
    </row>
    <row r="489" spans="11:11" x14ac:dyDescent="0.25">
      <c r="K489" s="152">
        <f t="shared" si="7"/>
        <v>0</v>
      </c>
    </row>
    <row r="490" spans="11:11" x14ac:dyDescent="0.25">
      <c r="K490" s="152">
        <f t="shared" si="7"/>
        <v>0</v>
      </c>
    </row>
    <row r="491" spans="11:11" x14ac:dyDescent="0.25">
      <c r="K491" s="152">
        <f t="shared" si="7"/>
        <v>0</v>
      </c>
    </row>
    <row r="492" spans="11:11" x14ac:dyDescent="0.25">
      <c r="K492" s="152">
        <f t="shared" si="7"/>
        <v>0</v>
      </c>
    </row>
    <row r="493" spans="11:11" x14ac:dyDescent="0.25">
      <c r="K493" s="152">
        <f t="shared" si="7"/>
        <v>0</v>
      </c>
    </row>
    <row r="494" spans="11:11" x14ac:dyDescent="0.25">
      <c r="K494" s="152">
        <f t="shared" si="7"/>
        <v>0</v>
      </c>
    </row>
    <row r="495" spans="11:11" x14ac:dyDescent="0.25">
      <c r="K495" s="152">
        <f t="shared" si="7"/>
        <v>0</v>
      </c>
    </row>
    <row r="496" spans="11:11" x14ac:dyDescent="0.25">
      <c r="K496" s="152">
        <f t="shared" si="7"/>
        <v>0</v>
      </c>
    </row>
    <row r="497" spans="11:11" x14ac:dyDescent="0.25">
      <c r="K497" s="152">
        <f t="shared" si="7"/>
        <v>0</v>
      </c>
    </row>
    <row r="498" spans="11:11" x14ac:dyDescent="0.25">
      <c r="K498" s="152">
        <f t="shared" si="7"/>
        <v>0</v>
      </c>
    </row>
    <row r="499" spans="11:11" x14ac:dyDescent="0.25">
      <c r="K499" s="152">
        <f t="shared" si="7"/>
        <v>0</v>
      </c>
    </row>
    <row r="500" spans="11:11" x14ac:dyDescent="0.25">
      <c r="K500" s="152">
        <f t="shared" si="7"/>
        <v>0</v>
      </c>
    </row>
    <row r="501" spans="11:11" x14ac:dyDescent="0.25">
      <c r="K501" s="152">
        <f t="shared" si="7"/>
        <v>0</v>
      </c>
    </row>
    <row r="502" spans="11:11" x14ac:dyDescent="0.25">
      <c r="K502" s="152">
        <f t="shared" si="7"/>
        <v>0</v>
      </c>
    </row>
    <row r="503" spans="11:11" x14ac:dyDescent="0.25">
      <c r="K503" s="152">
        <f t="shared" si="7"/>
        <v>0</v>
      </c>
    </row>
    <row r="504" spans="11:11" x14ac:dyDescent="0.25">
      <c r="K504" s="152">
        <f t="shared" si="7"/>
        <v>0</v>
      </c>
    </row>
    <row r="505" spans="11:11" x14ac:dyDescent="0.25">
      <c r="K505" s="152">
        <f t="shared" si="7"/>
        <v>0</v>
      </c>
    </row>
    <row r="506" spans="11:11" x14ac:dyDescent="0.25">
      <c r="K506" s="152">
        <f t="shared" si="7"/>
        <v>0</v>
      </c>
    </row>
    <row r="507" spans="11:11" x14ac:dyDescent="0.25">
      <c r="K507" s="152">
        <f t="shared" si="7"/>
        <v>0</v>
      </c>
    </row>
    <row r="508" spans="11:11" x14ac:dyDescent="0.25">
      <c r="K508" s="152">
        <f t="shared" si="7"/>
        <v>0</v>
      </c>
    </row>
    <row r="509" spans="11:11" x14ac:dyDescent="0.25">
      <c r="K509" s="152">
        <f t="shared" si="7"/>
        <v>0</v>
      </c>
    </row>
    <row r="510" spans="11:11" x14ac:dyDescent="0.25">
      <c r="K510" s="152">
        <f t="shared" si="7"/>
        <v>0</v>
      </c>
    </row>
    <row r="511" spans="11:11" x14ac:dyDescent="0.25">
      <c r="K511" s="152">
        <f t="shared" si="7"/>
        <v>0</v>
      </c>
    </row>
    <row r="512" spans="11:11" x14ac:dyDescent="0.25">
      <c r="K512" s="152">
        <f t="shared" si="7"/>
        <v>0</v>
      </c>
    </row>
    <row r="513" spans="11:11" x14ac:dyDescent="0.25">
      <c r="K513" s="152">
        <f t="shared" si="7"/>
        <v>0</v>
      </c>
    </row>
    <row r="514" spans="11:11" x14ac:dyDescent="0.25">
      <c r="K514" s="152">
        <f t="shared" si="7"/>
        <v>0</v>
      </c>
    </row>
    <row r="515" spans="11:11" x14ac:dyDescent="0.25">
      <c r="K515" s="152">
        <f t="shared" ref="K515:K578" si="8">(C515+D515)*2*F515</f>
        <v>0</v>
      </c>
    </row>
    <row r="516" spans="11:11" x14ac:dyDescent="0.25">
      <c r="K516" s="152">
        <f t="shared" si="8"/>
        <v>0</v>
      </c>
    </row>
    <row r="517" spans="11:11" x14ac:dyDescent="0.25">
      <c r="K517" s="152">
        <f t="shared" si="8"/>
        <v>0</v>
      </c>
    </row>
    <row r="518" spans="11:11" x14ac:dyDescent="0.25">
      <c r="K518" s="152">
        <f t="shared" si="8"/>
        <v>0</v>
      </c>
    </row>
    <row r="519" spans="11:11" x14ac:dyDescent="0.25">
      <c r="K519" s="152">
        <f t="shared" si="8"/>
        <v>0</v>
      </c>
    </row>
    <row r="520" spans="11:11" x14ac:dyDescent="0.25">
      <c r="K520" s="152">
        <f t="shared" si="8"/>
        <v>0</v>
      </c>
    </row>
    <row r="521" spans="11:11" x14ac:dyDescent="0.25">
      <c r="K521" s="152">
        <f t="shared" si="8"/>
        <v>0</v>
      </c>
    </row>
    <row r="522" spans="11:11" x14ac:dyDescent="0.25">
      <c r="K522" s="152">
        <f t="shared" si="8"/>
        <v>0</v>
      </c>
    </row>
    <row r="523" spans="11:11" x14ac:dyDescent="0.25">
      <c r="K523" s="152">
        <f t="shared" si="8"/>
        <v>0</v>
      </c>
    </row>
    <row r="524" spans="11:11" x14ac:dyDescent="0.25">
      <c r="K524" s="152">
        <f t="shared" si="8"/>
        <v>0</v>
      </c>
    </row>
    <row r="525" spans="11:11" x14ac:dyDescent="0.25">
      <c r="K525" s="152">
        <f t="shared" si="8"/>
        <v>0</v>
      </c>
    </row>
    <row r="526" spans="11:11" x14ac:dyDescent="0.25">
      <c r="K526" s="152">
        <f t="shared" si="8"/>
        <v>0</v>
      </c>
    </row>
    <row r="527" spans="11:11" x14ac:dyDescent="0.25">
      <c r="K527" s="152">
        <f t="shared" si="8"/>
        <v>0</v>
      </c>
    </row>
    <row r="528" spans="11:11" x14ac:dyDescent="0.25">
      <c r="K528" s="152">
        <f t="shared" si="8"/>
        <v>0</v>
      </c>
    </row>
    <row r="529" spans="11:11" x14ac:dyDescent="0.25">
      <c r="K529" s="152">
        <f t="shared" si="8"/>
        <v>0</v>
      </c>
    </row>
    <row r="530" spans="11:11" x14ac:dyDescent="0.25">
      <c r="K530" s="152">
        <f t="shared" si="8"/>
        <v>0</v>
      </c>
    </row>
    <row r="531" spans="11:11" x14ac:dyDescent="0.25">
      <c r="K531" s="152">
        <f t="shared" si="8"/>
        <v>0</v>
      </c>
    </row>
    <row r="532" spans="11:11" x14ac:dyDescent="0.25">
      <c r="K532" s="152">
        <f t="shared" si="8"/>
        <v>0</v>
      </c>
    </row>
    <row r="533" spans="11:11" x14ac:dyDescent="0.25">
      <c r="K533" s="152">
        <f t="shared" si="8"/>
        <v>0</v>
      </c>
    </row>
    <row r="534" spans="11:11" x14ac:dyDescent="0.25">
      <c r="K534" s="152">
        <f t="shared" si="8"/>
        <v>0</v>
      </c>
    </row>
    <row r="535" spans="11:11" x14ac:dyDescent="0.25">
      <c r="K535" s="152">
        <f t="shared" si="8"/>
        <v>0</v>
      </c>
    </row>
    <row r="536" spans="11:11" x14ac:dyDescent="0.25">
      <c r="K536" s="152">
        <f t="shared" si="8"/>
        <v>0</v>
      </c>
    </row>
    <row r="537" spans="11:11" x14ac:dyDescent="0.25">
      <c r="K537" s="152">
        <f t="shared" si="8"/>
        <v>0</v>
      </c>
    </row>
    <row r="538" spans="11:11" x14ac:dyDescent="0.25">
      <c r="K538" s="152">
        <f t="shared" si="8"/>
        <v>0</v>
      </c>
    </row>
    <row r="539" spans="11:11" x14ac:dyDescent="0.25">
      <c r="K539" s="152">
        <f t="shared" si="8"/>
        <v>0</v>
      </c>
    </row>
    <row r="540" spans="11:11" x14ac:dyDescent="0.25">
      <c r="K540" s="152">
        <f t="shared" si="8"/>
        <v>0</v>
      </c>
    </row>
    <row r="541" spans="11:11" x14ac:dyDescent="0.25">
      <c r="K541" s="152">
        <f t="shared" si="8"/>
        <v>0</v>
      </c>
    </row>
    <row r="542" spans="11:11" x14ac:dyDescent="0.25">
      <c r="K542" s="152">
        <f t="shared" si="8"/>
        <v>0</v>
      </c>
    </row>
    <row r="543" spans="11:11" x14ac:dyDescent="0.25">
      <c r="K543" s="152">
        <f t="shared" si="8"/>
        <v>0</v>
      </c>
    </row>
    <row r="544" spans="11:11" x14ac:dyDescent="0.25">
      <c r="K544" s="152">
        <f t="shared" si="8"/>
        <v>0</v>
      </c>
    </row>
    <row r="545" spans="11:11" x14ac:dyDescent="0.25">
      <c r="K545" s="152">
        <f t="shared" si="8"/>
        <v>0</v>
      </c>
    </row>
    <row r="546" spans="11:11" x14ac:dyDescent="0.25">
      <c r="K546" s="152">
        <f t="shared" si="8"/>
        <v>0</v>
      </c>
    </row>
    <row r="547" spans="11:11" x14ac:dyDescent="0.25">
      <c r="K547" s="152">
        <f t="shared" si="8"/>
        <v>0</v>
      </c>
    </row>
    <row r="548" spans="11:11" x14ac:dyDescent="0.25">
      <c r="K548" s="152">
        <f t="shared" si="8"/>
        <v>0</v>
      </c>
    </row>
    <row r="549" spans="11:11" x14ac:dyDescent="0.25">
      <c r="K549" s="152">
        <f t="shared" si="8"/>
        <v>0</v>
      </c>
    </row>
    <row r="550" spans="11:11" x14ac:dyDescent="0.25">
      <c r="K550" s="152">
        <f t="shared" si="8"/>
        <v>0</v>
      </c>
    </row>
    <row r="551" spans="11:11" x14ac:dyDescent="0.25">
      <c r="K551" s="152">
        <f t="shared" si="8"/>
        <v>0</v>
      </c>
    </row>
    <row r="552" spans="11:11" x14ac:dyDescent="0.25">
      <c r="K552" s="152">
        <f t="shared" si="8"/>
        <v>0</v>
      </c>
    </row>
    <row r="553" spans="11:11" x14ac:dyDescent="0.25">
      <c r="K553" s="152">
        <f t="shared" si="8"/>
        <v>0</v>
      </c>
    </row>
    <row r="554" spans="11:11" x14ac:dyDescent="0.25">
      <c r="K554" s="152">
        <f t="shared" si="8"/>
        <v>0</v>
      </c>
    </row>
    <row r="555" spans="11:11" x14ac:dyDescent="0.25">
      <c r="K555" s="152">
        <f t="shared" si="8"/>
        <v>0</v>
      </c>
    </row>
    <row r="556" spans="11:11" x14ac:dyDescent="0.25">
      <c r="K556" s="152">
        <f t="shared" si="8"/>
        <v>0</v>
      </c>
    </row>
    <row r="557" spans="11:11" x14ac:dyDescent="0.25">
      <c r="K557" s="152">
        <f t="shared" si="8"/>
        <v>0</v>
      </c>
    </row>
    <row r="558" spans="11:11" x14ac:dyDescent="0.25">
      <c r="K558" s="152">
        <f t="shared" si="8"/>
        <v>0</v>
      </c>
    </row>
    <row r="559" spans="11:11" x14ac:dyDescent="0.25">
      <c r="K559" s="152">
        <f t="shared" si="8"/>
        <v>0</v>
      </c>
    </row>
    <row r="560" spans="11:11" x14ac:dyDescent="0.25">
      <c r="K560" s="152">
        <f t="shared" si="8"/>
        <v>0</v>
      </c>
    </row>
    <row r="561" spans="11:11" x14ac:dyDescent="0.25">
      <c r="K561" s="152">
        <f t="shared" si="8"/>
        <v>0</v>
      </c>
    </row>
    <row r="562" spans="11:11" x14ac:dyDescent="0.25">
      <c r="K562" s="152">
        <f t="shared" si="8"/>
        <v>0</v>
      </c>
    </row>
    <row r="563" spans="11:11" x14ac:dyDescent="0.25">
      <c r="K563" s="152">
        <f t="shared" si="8"/>
        <v>0</v>
      </c>
    </row>
    <row r="564" spans="11:11" x14ac:dyDescent="0.25">
      <c r="K564" s="152">
        <f t="shared" si="8"/>
        <v>0</v>
      </c>
    </row>
    <row r="565" spans="11:11" x14ac:dyDescent="0.25">
      <c r="K565" s="152">
        <f t="shared" si="8"/>
        <v>0</v>
      </c>
    </row>
    <row r="566" spans="11:11" x14ac:dyDescent="0.25">
      <c r="K566" s="152">
        <f t="shared" si="8"/>
        <v>0</v>
      </c>
    </row>
    <row r="567" spans="11:11" x14ac:dyDescent="0.25">
      <c r="K567" s="152">
        <f t="shared" si="8"/>
        <v>0</v>
      </c>
    </row>
    <row r="568" spans="11:11" x14ac:dyDescent="0.25">
      <c r="K568" s="152">
        <f t="shared" si="8"/>
        <v>0</v>
      </c>
    </row>
    <row r="569" spans="11:11" x14ac:dyDescent="0.25">
      <c r="K569" s="152">
        <f t="shared" si="8"/>
        <v>0</v>
      </c>
    </row>
    <row r="570" spans="11:11" x14ac:dyDescent="0.25">
      <c r="K570" s="152">
        <f t="shared" si="8"/>
        <v>0</v>
      </c>
    </row>
    <row r="571" spans="11:11" x14ac:dyDescent="0.25">
      <c r="K571" s="152">
        <f t="shared" si="8"/>
        <v>0</v>
      </c>
    </row>
    <row r="572" spans="11:11" x14ac:dyDescent="0.25">
      <c r="K572" s="152">
        <f t="shared" si="8"/>
        <v>0</v>
      </c>
    </row>
    <row r="573" spans="11:11" x14ac:dyDescent="0.25">
      <c r="K573" s="152">
        <f t="shared" si="8"/>
        <v>0</v>
      </c>
    </row>
    <row r="574" spans="11:11" x14ac:dyDescent="0.25">
      <c r="K574" s="152">
        <f t="shared" si="8"/>
        <v>0</v>
      </c>
    </row>
    <row r="575" spans="11:11" x14ac:dyDescent="0.25">
      <c r="K575" s="152">
        <f t="shared" si="8"/>
        <v>0</v>
      </c>
    </row>
    <row r="576" spans="11:11" x14ac:dyDescent="0.25">
      <c r="K576" s="152">
        <f t="shared" si="8"/>
        <v>0</v>
      </c>
    </row>
    <row r="577" spans="11:11" x14ac:dyDescent="0.25">
      <c r="K577" s="152">
        <f t="shared" si="8"/>
        <v>0</v>
      </c>
    </row>
    <row r="578" spans="11:11" x14ac:dyDescent="0.25">
      <c r="K578" s="152">
        <f t="shared" si="8"/>
        <v>0</v>
      </c>
    </row>
    <row r="579" spans="11:11" x14ac:dyDescent="0.25">
      <c r="K579" s="152">
        <f t="shared" ref="K579:K642" si="9">(C579+D579)*2*F579</f>
        <v>0</v>
      </c>
    </row>
    <row r="580" spans="11:11" x14ac:dyDescent="0.25">
      <c r="K580" s="152">
        <f t="shared" si="9"/>
        <v>0</v>
      </c>
    </row>
    <row r="581" spans="11:11" x14ac:dyDescent="0.25">
      <c r="K581" s="152">
        <f t="shared" si="9"/>
        <v>0</v>
      </c>
    </row>
    <row r="582" spans="11:11" x14ac:dyDescent="0.25">
      <c r="K582" s="152">
        <f t="shared" si="9"/>
        <v>0</v>
      </c>
    </row>
    <row r="583" spans="11:11" x14ac:dyDescent="0.25">
      <c r="K583" s="152">
        <f t="shared" si="9"/>
        <v>0</v>
      </c>
    </row>
    <row r="584" spans="11:11" x14ac:dyDescent="0.25">
      <c r="K584" s="152">
        <f t="shared" si="9"/>
        <v>0</v>
      </c>
    </row>
    <row r="585" spans="11:11" x14ac:dyDescent="0.25">
      <c r="K585" s="152">
        <f t="shared" si="9"/>
        <v>0</v>
      </c>
    </row>
    <row r="586" spans="11:11" x14ac:dyDescent="0.25">
      <c r="K586" s="152">
        <f t="shared" si="9"/>
        <v>0</v>
      </c>
    </row>
    <row r="587" spans="11:11" x14ac:dyDescent="0.25">
      <c r="K587" s="152">
        <f t="shared" si="9"/>
        <v>0</v>
      </c>
    </row>
    <row r="588" spans="11:11" x14ac:dyDescent="0.25">
      <c r="K588" s="152">
        <f t="shared" si="9"/>
        <v>0</v>
      </c>
    </row>
    <row r="589" spans="11:11" x14ac:dyDescent="0.25">
      <c r="K589" s="152">
        <f t="shared" si="9"/>
        <v>0</v>
      </c>
    </row>
    <row r="590" spans="11:11" x14ac:dyDescent="0.25">
      <c r="K590" s="152">
        <f t="shared" si="9"/>
        <v>0</v>
      </c>
    </row>
    <row r="591" spans="11:11" x14ac:dyDescent="0.25">
      <c r="K591" s="152">
        <f t="shared" si="9"/>
        <v>0</v>
      </c>
    </row>
    <row r="592" spans="11:11" x14ac:dyDescent="0.25">
      <c r="K592" s="152">
        <f t="shared" si="9"/>
        <v>0</v>
      </c>
    </row>
    <row r="593" spans="11:11" x14ac:dyDescent="0.25">
      <c r="K593" s="152">
        <f t="shared" si="9"/>
        <v>0</v>
      </c>
    </row>
    <row r="594" spans="11:11" x14ac:dyDescent="0.25">
      <c r="K594" s="152">
        <f t="shared" si="9"/>
        <v>0</v>
      </c>
    </row>
    <row r="595" spans="11:11" x14ac:dyDescent="0.25">
      <c r="K595" s="152">
        <f t="shared" si="9"/>
        <v>0</v>
      </c>
    </row>
    <row r="596" spans="11:11" x14ac:dyDescent="0.25">
      <c r="K596" s="152">
        <f t="shared" si="9"/>
        <v>0</v>
      </c>
    </row>
    <row r="597" spans="11:11" x14ac:dyDescent="0.25">
      <c r="K597" s="152">
        <f t="shared" si="9"/>
        <v>0</v>
      </c>
    </row>
    <row r="598" spans="11:11" x14ac:dyDescent="0.25">
      <c r="K598" s="152">
        <f t="shared" si="9"/>
        <v>0</v>
      </c>
    </row>
    <row r="599" spans="11:11" x14ac:dyDescent="0.25">
      <c r="K599" s="152">
        <f t="shared" si="9"/>
        <v>0</v>
      </c>
    </row>
    <row r="600" spans="11:11" x14ac:dyDescent="0.25">
      <c r="K600" s="152">
        <f t="shared" si="9"/>
        <v>0</v>
      </c>
    </row>
    <row r="601" spans="11:11" x14ac:dyDescent="0.25">
      <c r="K601" s="152">
        <f t="shared" si="9"/>
        <v>0</v>
      </c>
    </row>
    <row r="602" spans="11:11" x14ac:dyDescent="0.25">
      <c r="K602" s="152">
        <f t="shared" si="9"/>
        <v>0</v>
      </c>
    </row>
    <row r="603" spans="11:11" x14ac:dyDescent="0.25">
      <c r="K603" s="152">
        <f t="shared" si="9"/>
        <v>0</v>
      </c>
    </row>
    <row r="604" spans="11:11" x14ac:dyDescent="0.25">
      <c r="K604" s="152">
        <f t="shared" si="9"/>
        <v>0</v>
      </c>
    </row>
    <row r="605" spans="11:11" x14ac:dyDescent="0.25">
      <c r="K605" s="152">
        <f t="shared" si="9"/>
        <v>0</v>
      </c>
    </row>
    <row r="606" spans="11:11" x14ac:dyDescent="0.25">
      <c r="K606" s="152">
        <f t="shared" si="9"/>
        <v>0</v>
      </c>
    </row>
    <row r="607" spans="11:11" x14ac:dyDescent="0.25">
      <c r="K607" s="152">
        <f t="shared" si="9"/>
        <v>0</v>
      </c>
    </row>
    <row r="608" spans="11:11" x14ac:dyDescent="0.25">
      <c r="K608" s="152">
        <f t="shared" si="9"/>
        <v>0</v>
      </c>
    </row>
    <row r="609" spans="11:11" x14ac:dyDescent="0.25">
      <c r="K609" s="152">
        <f t="shared" si="9"/>
        <v>0</v>
      </c>
    </row>
    <row r="610" spans="11:11" x14ac:dyDescent="0.25">
      <c r="K610" s="152">
        <f t="shared" si="9"/>
        <v>0</v>
      </c>
    </row>
    <row r="611" spans="11:11" x14ac:dyDescent="0.25">
      <c r="K611" s="152">
        <f t="shared" si="9"/>
        <v>0</v>
      </c>
    </row>
    <row r="612" spans="11:11" x14ac:dyDescent="0.25">
      <c r="K612" s="152">
        <f t="shared" si="9"/>
        <v>0</v>
      </c>
    </row>
    <row r="613" spans="11:11" x14ac:dyDescent="0.25">
      <c r="K613" s="152">
        <f t="shared" si="9"/>
        <v>0</v>
      </c>
    </row>
    <row r="614" spans="11:11" x14ac:dyDescent="0.25">
      <c r="K614" s="152">
        <f t="shared" si="9"/>
        <v>0</v>
      </c>
    </row>
    <row r="615" spans="11:11" x14ac:dyDescent="0.25">
      <c r="K615" s="152">
        <f t="shared" si="9"/>
        <v>0</v>
      </c>
    </row>
    <row r="616" spans="11:11" x14ac:dyDescent="0.25">
      <c r="K616" s="152">
        <f t="shared" si="9"/>
        <v>0</v>
      </c>
    </row>
    <row r="617" spans="11:11" x14ac:dyDescent="0.25">
      <c r="K617" s="152">
        <f t="shared" si="9"/>
        <v>0</v>
      </c>
    </row>
    <row r="618" spans="11:11" x14ac:dyDescent="0.25">
      <c r="K618" s="152">
        <f t="shared" si="9"/>
        <v>0</v>
      </c>
    </row>
    <row r="619" spans="11:11" x14ac:dyDescent="0.25">
      <c r="K619" s="152">
        <f t="shared" si="9"/>
        <v>0</v>
      </c>
    </row>
    <row r="620" spans="11:11" x14ac:dyDescent="0.25">
      <c r="K620" s="152">
        <f t="shared" si="9"/>
        <v>0</v>
      </c>
    </row>
    <row r="621" spans="11:11" x14ac:dyDescent="0.25">
      <c r="K621" s="152">
        <f t="shared" si="9"/>
        <v>0</v>
      </c>
    </row>
    <row r="622" spans="11:11" x14ac:dyDescent="0.25">
      <c r="K622" s="152">
        <f t="shared" si="9"/>
        <v>0</v>
      </c>
    </row>
    <row r="623" spans="11:11" x14ac:dyDescent="0.25">
      <c r="K623" s="152">
        <f t="shared" si="9"/>
        <v>0</v>
      </c>
    </row>
    <row r="624" spans="11:11" x14ac:dyDescent="0.25">
      <c r="K624" s="152">
        <f t="shared" si="9"/>
        <v>0</v>
      </c>
    </row>
    <row r="625" spans="11:11" x14ac:dyDescent="0.25">
      <c r="K625" s="152">
        <f t="shared" si="9"/>
        <v>0</v>
      </c>
    </row>
    <row r="626" spans="11:11" x14ac:dyDescent="0.25">
      <c r="K626" s="152">
        <f t="shared" si="9"/>
        <v>0</v>
      </c>
    </row>
    <row r="627" spans="11:11" x14ac:dyDescent="0.25">
      <c r="K627" s="152">
        <f t="shared" si="9"/>
        <v>0</v>
      </c>
    </row>
    <row r="628" spans="11:11" x14ac:dyDescent="0.25">
      <c r="K628" s="152">
        <f t="shared" si="9"/>
        <v>0</v>
      </c>
    </row>
    <row r="629" spans="11:11" x14ac:dyDescent="0.25">
      <c r="K629" s="152">
        <f t="shared" si="9"/>
        <v>0</v>
      </c>
    </row>
    <row r="630" spans="11:11" x14ac:dyDescent="0.25">
      <c r="K630" s="152">
        <f t="shared" si="9"/>
        <v>0</v>
      </c>
    </row>
    <row r="631" spans="11:11" x14ac:dyDescent="0.25">
      <c r="K631" s="152">
        <f t="shared" si="9"/>
        <v>0</v>
      </c>
    </row>
    <row r="632" spans="11:11" x14ac:dyDescent="0.25">
      <c r="K632" s="152">
        <f t="shared" si="9"/>
        <v>0</v>
      </c>
    </row>
    <row r="633" spans="11:11" x14ac:dyDescent="0.25">
      <c r="K633" s="152">
        <f t="shared" si="9"/>
        <v>0</v>
      </c>
    </row>
    <row r="634" spans="11:11" x14ac:dyDescent="0.25">
      <c r="K634" s="152">
        <f t="shared" si="9"/>
        <v>0</v>
      </c>
    </row>
    <row r="635" spans="11:11" x14ac:dyDescent="0.25">
      <c r="K635" s="152">
        <f t="shared" si="9"/>
        <v>0</v>
      </c>
    </row>
    <row r="636" spans="11:11" x14ac:dyDescent="0.25">
      <c r="K636" s="152">
        <f t="shared" si="9"/>
        <v>0</v>
      </c>
    </row>
    <row r="637" spans="11:11" x14ac:dyDescent="0.25">
      <c r="K637" s="152">
        <f t="shared" si="9"/>
        <v>0</v>
      </c>
    </row>
    <row r="638" spans="11:11" x14ac:dyDescent="0.25">
      <c r="K638" s="152">
        <f t="shared" si="9"/>
        <v>0</v>
      </c>
    </row>
    <row r="639" spans="11:11" x14ac:dyDescent="0.25">
      <c r="K639" s="152">
        <f t="shared" si="9"/>
        <v>0</v>
      </c>
    </row>
    <row r="640" spans="11:11" x14ac:dyDescent="0.25">
      <c r="K640" s="152">
        <f t="shared" si="9"/>
        <v>0</v>
      </c>
    </row>
    <row r="641" spans="11:11" x14ac:dyDescent="0.25">
      <c r="K641" s="152">
        <f t="shared" si="9"/>
        <v>0</v>
      </c>
    </row>
    <row r="642" spans="11:11" x14ac:dyDescent="0.25">
      <c r="K642" s="152">
        <f t="shared" si="9"/>
        <v>0</v>
      </c>
    </row>
    <row r="643" spans="11:11" x14ac:dyDescent="0.25">
      <c r="K643" s="152">
        <f t="shared" ref="K643:K706" si="10">(C643+D643)*2*F643</f>
        <v>0</v>
      </c>
    </row>
    <row r="644" spans="11:11" x14ac:dyDescent="0.25">
      <c r="K644" s="152">
        <f t="shared" si="10"/>
        <v>0</v>
      </c>
    </row>
    <row r="645" spans="11:11" x14ac:dyDescent="0.25">
      <c r="K645" s="152">
        <f t="shared" si="10"/>
        <v>0</v>
      </c>
    </row>
    <row r="646" spans="11:11" x14ac:dyDescent="0.25">
      <c r="K646" s="152">
        <f t="shared" si="10"/>
        <v>0</v>
      </c>
    </row>
    <row r="647" spans="11:11" x14ac:dyDescent="0.25">
      <c r="K647" s="152">
        <f t="shared" si="10"/>
        <v>0</v>
      </c>
    </row>
    <row r="648" spans="11:11" x14ac:dyDescent="0.25">
      <c r="K648" s="152">
        <f t="shared" si="10"/>
        <v>0</v>
      </c>
    </row>
    <row r="649" spans="11:11" x14ac:dyDescent="0.25">
      <c r="K649" s="152">
        <f t="shared" si="10"/>
        <v>0</v>
      </c>
    </row>
    <row r="650" spans="11:11" x14ac:dyDescent="0.25">
      <c r="K650" s="152">
        <f t="shared" si="10"/>
        <v>0</v>
      </c>
    </row>
    <row r="651" spans="11:11" x14ac:dyDescent="0.25">
      <c r="K651" s="152">
        <f t="shared" si="10"/>
        <v>0</v>
      </c>
    </row>
    <row r="652" spans="11:11" x14ac:dyDescent="0.25">
      <c r="K652" s="152">
        <f t="shared" si="10"/>
        <v>0</v>
      </c>
    </row>
    <row r="653" spans="11:11" x14ac:dyDescent="0.25">
      <c r="K653" s="152">
        <f t="shared" si="10"/>
        <v>0</v>
      </c>
    </row>
    <row r="654" spans="11:11" x14ac:dyDescent="0.25">
      <c r="K654" s="152">
        <f t="shared" si="10"/>
        <v>0</v>
      </c>
    </row>
    <row r="655" spans="11:11" x14ac:dyDescent="0.25">
      <c r="K655" s="152">
        <f t="shared" si="10"/>
        <v>0</v>
      </c>
    </row>
    <row r="656" spans="11:11" x14ac:dyDescent="0.25">
      <c r="K656" s="152">
        <f t="shared" si="10"/>
        <v>0</v>
      </c>
    </row>
    <row r="657" spans="11:11" x14ac:dyDescent="0.25">
      <c r="K657" s="152">
        <f t="shared" si="10"/>
        <v>0</v>
      </c>
    </row>
    <row r="658" spans="11:11" x14ac:dyDescent="0.25">
      <c r="K658" s="152">
        <f t="shared" si="10"/>
        <v>0</v>
      </c>
    </row>
    <row r="659" spans="11:11" x14ac:dyDescent="0.25">
      <c r="K659" s="152">
        <f t="shared" si="10"/>
        <v>0</v>
      </c>
    </row>
    <row r="660" spans="11:11" x14ac:dyDescent="0.25">
      <c r="K660" s="152">
        <f t="shared" si="10"/>
        <v>0</v>
      </c>
    </row>
    <row r="661" spans="11:11" x14ac:dyDescent="0.25">
      <c r="K661" s="152">
        <f t="shared" si="10"/>
        <v>0</v>
      </c>
    </row>
    <row r="662" spans="11:11" x14ac:dyDescent="0.25">
      <c r="K662" s="152">
        <f t="shared" si="10"/>
        <v>0</v>
      </c>
    </row>
    <row r="663" spans="11:11" x14ac:dyDescent="0.25">
      <c r="K663" s="152">
        <f t="shared" si="10"/>
        <v>0</v>
      </c>
    </row>
    <row r="664" spans="11:11" x14ac:dyDescent="0.25">
      <c r="K664" s="152">
        <f t="shared" si="10"/>
        <v>0</v>
      </c>
    </row>
    <row r="665" spans="11:11" x14ac:dyDescent="0.25">
      <c r="K665" s="152">
        <f t="shared" si="10"/>
        <v>0</v>
      </c>
    </row>
    <row r="666" spans="11:11" x14ac:dyDescent="0.25">
      <c r="K666" s="152">
        <f t="shared" si="10"/>
        <v>0</v>
      </c>
    </row>
    <row r="667" spans="11:11" x14ac:dyDescent="0.25">
      <c r="K667" s="152">
        <f t="shared" si="10"/>
        <v>0</v>
      </c>
    </row>
    <row r="668" spans="11:11" x14ac:dyDescent="0.25">
      <c r="K668" s="152">
        <f t="shared" si="10"/>
        <v>0</v>
      </c>
    </row>
    <row r="669" spans="11:11" x14ac:dyDescent="0.25">
      <c r="K669" s="152">
        <f t="shared" si="10"/>
        <v>0</v>
      </c>
    </row>
    <row r="670" spans="11:11" x14ac:dyDescent="0.25">
      <c r="K670" s="152">
        <f t="shared" si="10"/>
        <v>0</v>
      </c>
    </row>
    <row r="671" spans="11:11" x14ac:dyDescent="0.25">
      <c r="K671" s="152">
        <f t="shared" si="10"/>
        <v>0</v>
      </c>
    </row>
    <row r="672" spans="11:11" x14ac:dyDescent="0.25">
      <c r="K672" s="152">
        <f t="shared" si="10"/>
        <v>0</v>
      </c>
    </row>
    <row r="673" spans="11:11" x14ac:dyDescent="0.25">
      <c r="K673" s="152">
        <f t="shared" si="10"/>
        <v>0</v>
      </c>
    </row>
    <row r="674" spans="11:11" x14ac:dyDescent="0.25">
      <c r="K674" s="152">
        <f t="shared" si="10"/>
        <v>0</v>
      </c>
    </row>
    <row r="675" spans="11:11" x14ac:dyDescent="0.25">
      <c r="K675" s="152">
        <f t="shared" si="10"/>
        <v>0</v>
      </c>
    </row>
    <row r="676" spans="11:11" x14ac:dyDescent="0.25">
      <c r="K676" s="152">
        <f t="shared" si="10"/>
        <v>0</v>
      </c>
    </row>
    <row r="677" spans="11:11" x14ac:dyDescent="0.25">
      <c r="K677" s="152">
        <f t="shared" si="10"/>
        <v>0</v>
      </c>
    </row>
    <row r="678" spans="11:11" x14ac:dyDescent="0.25">
      <c r="K678" s="152">
        <f t="shared" si="10"/>
        <v>0</v>
      </c>
    </row>
    <row r="679" spans="11:11" x14ac:dyDescent="0.25">
      <c r="K679" s="152">
        <f t="shared" si="10"/>
        <v>0</v>
      </c>
    </row>
    <row r="680" spans="11:11" x14ac:dyDescent="0.25">
      <c r="K680" s="152">
        <f t="shared" si="10"/>
        <v>0</v>
      </c>
    </row>
    <row r="681" spans="11:11" x14ac:dyDescent="0.25">
      <c r="K681" s="152">
        <f t="shared" si="10"/>
        <v>0</v>
      </c>
    </row>
    <row r="682" spans="11:11" x14ac:dyDescent="0.25">
      <c r="K682" s="152">
        <f t="shared" si="10"/>
        <v>0</v>
      </c>
    </row>
    <row r="683" spans="11:11" x14ac:dyDescent="0.25">
      <c r="K683" s="152">
        <f t="shared" si="10"/>
        <v>0</v>
      </c>
    </row>
    <row r="684" spans="11:11" x14ac:dyDescent="0.25">
      <c r="K684" s="152">
        <f t="shared" si="10"/>
        <v>0</v>
      </c>
    </row>
    <row r="685" spans="11:11" x14ac:dyDescent="0.25">
      <c r="K685" s="152">
        <f t="shared" si="10"/>
        <v>0</v>
      </c>
    </row>
    <row r="686" spans="11:11" x14ac:dyDescent="0.25">
      <c r="K686" s="152">
        <f t="shared" si="10"/>
        <v>0</v>
      </c>
    </row>
    <row r="687" spans="11:11" x14ac:dyDescent="0.25">
      <c r="K687" s="152">
        <f t="shared" si="10"/>
        <v>0</v>
      </c>
    </row>
    <row r="688" spans="11:11" x14ac:dyDescent="0.25">
      <c r="K688" s="152">
        <f t="shared" si="10"/>
        <v>0</v>
      </c>
    </row>
    <row r="689" spans="11:11" x14ac:dyDescent="0.25">
      <c r="K689" s="152">
        <f t="shared" si="10"/>
        <v>0</v>
      </c>
    </row>
    <row r="690" spans="11:11" x14ac:dyDescent="0.25">
      <c r="K690" s="152">
        <f t="shared" si="10"/>
        <v>0</v>
      </c>
    </row>
    <row r="691" spans="11:11" x14ac:dyDescent="0.25">
      <c r="K691" s="152">
        <f t="shared" si="10"/>
        <v>0</v>
      </c>
    </row>
    <row r="692" spans="11:11" x14ac:dyDescent="0.25">
      <c r="K692" s="152">
        <f t="shared" si="10"/>
        <v>0</v>
      </c>
    </row>
    <row r="693" spans="11:11" x14ac:dyDescent="0.25">
      <c r="K693" s="152">
        <f t="shared" si="10"/>
        <v>0</v>
      </c>
    </row>
    <row r="694" spans="11:11" x14ac:dyDescent="0.25">
      <c r="K694" s="152">
        <f t="shared" si="10"/>
        <v>0</v>
      </c>
    </row>
    <row r="695" spans="11:11" x14ac:dyDescent="0.25">
      <c r="K695" s="152">
        <f t="shared" si="10"/>
        <v>0</v>
      </c>
    </row>
    <row r="696" spans="11:11" x14ac:dyDescent="0.25">
      <c r="K696" s="152">
        <f t="shared" si="10"/>
        <v>0</v>
      </c>
    </row>
    <row r="697" spans="11:11" x14ac:dyDescent="0.25">
      <c r="K697" s="152">
        <f t="shared" si="10"/>
        <v>0</v>
      </c>
    </row>
    <row r="698" spans="11:11" x14ac:dyDescent="0.25">
      <c r="K698" s="152">
        <f t="shared" si="10"/>
        <v>0</v>
      </c>
    </row>
    <row r="699" spans="11:11" x14ac:dyDescent="0.25">
      <c r="K699" s="152">
        <f t="shared" si="10"/>
        <v>0</v>
      </c>
    </row>
    <row r="700" spans="11:11" x14ac:dyDescent="0.25">
      <c r="K700" s="152">
        <f t="shared" si="10"/>
        <v>0</v>
      </c>
    </row>
    <row r="701" spans="11:11" x14ac:dyDescent="0.25">
      <c r="K701" s="152">
        <f t="shared" si="10"/>
        <v>0</v>
      </c>
    </row>
    <row r="702" spans="11:11" x14ac:dyDescent="0.25">
      <c r="K702" s="152">
        <f t="shared" si="10"/>
        <v>0</v>
      </c>
    </row>
    <row r="703" spans="11:11" x14ac:dyDescent="0.25">
      <c r="K703" s="152">
        <f t="shared" si="10"/>
        <v>0</v>
      </c>
    </row>
    <row r="704" spans="11:11" x14ac:dyDescent="0.25">
      <c r="K704" s="152">
        <f t="shared" si="10"/>
        <v>0</v>
      </c>
    </row>
    <row r="705" spans="11:11" x14ac:dyDescent="0.25">
      <c r="K705" s="152">
        <f t="shared" si="10"/>
        <v>0</v>
      </c>
    </row>
    <row r="706" spans="11:11" x14ac:dyDescent="0.25">
      <c r="K706" s="152">
        <f t="shared" si="10"/>
        <v>0</v>
      </c>
    </row>
    <row r="707" spans="11:11" x14ac:dyDescent="0.25">
      <c r="K707" s="152">
        <f t="shared" ref="K707:K770" si="11">(C707+D707)*2*F707</f>
        <v>0</v>
      </c>
    </row>
    <row r="708" spans="11:11" x14ac:dyDescent="0.25">
      <c r="K708" s="152">
        <f t="shared" si="11"/>
        <v>0</v>
      </c>
    </row>
    <row r="709" spans="11:11" x14ac:dyDescent="0.25">
      <c r="K709" s="152">
        <f t="shared" si="11"/>
        <v>0</v>
      </c>
    </row>
    <row r="710" spans="11:11" x14ac:dyDescent="0.25">
      <c r="K710" s="152">
        <f t="shared" si="11"/>
        <v>0</v>
      </c>
    </row>
    <row r="711" spans="11:11" x14ac:dyDescent="0.25">
      <c r="K711" s="152">
        <f t="shared" si="11"/>
        <v>0</v>
      </c>
    </row>
    <row r="712" spans="11:11" x14ac:dyDescent="0.25">
      <c r="K712" s="152">
        <f t="shared" si="11"/>
        <v>0</v>
      </c>
    </row>
    <row r="713" spans="11:11" x14ac:dyDescent="0.25">
      <c r="K713" s="152">
        <f t="shared" si="11"/>
        <v>0</v>
      </c>
    </row>
    <row r="714" spans="11:11" x14ac:dyDescent="0.25">
      <c r="K714" s="152">
        <f t="shared" si="11"/>
        <v>0</v>
      </c>
    </row>
    <row r="715" spans="11:11" x14ac:dyDescent="0.25">
      <c r="K715" s="152">
        <f t="shared" si="11"/>
        <v>0</v>
      </c>
    </row>
    <row r="716" spans="11:11" x14ac:dyDescent="0.25">
      <c r="K716" s="152">
        <f t="shared" si="11"/>
        <v>0</v>
      </c>
    </row>
    <row r="717" spans="11:11" x14ac:dyDescent="0.25">
      <c r="K717" s="152">
        <f t="shared" si="11"/>
        <v>0</v>
      </c>
    </row>
    <row r="718" spans="11:11" x14ac:dyDescent="0.25">
      <c r="K718" s="152">
        <f t="shared" si="11"/>
        <v>0</v>
      </c>
    </row>
    <row r="719" spans="11:11" x14ac:dyDescent="0.25">
      <c r="K719" s="152">
        <f t="shared" si="11"/>
        <v>0</v>
      </c>
    </row>
    <row r="720" spans="11:11" x14ac:dyDescent="0.25">
      <c r="K720" s="152">
        <f t="shared" si="11"/>
        <v>0</v>
      </c>
    </row>
    <row r="721" spans="11:11" x14ac:dyDescent="0.25">
      <c r="K721" s="152">
        <f t="shared" si="11"/>
        <v>0</v>
      </c>
    </row>
    <row r="722" spans="11:11" x14ac:dyDescent="0.25">
      <c r="K722" s="152">
        <f t="shared" si="11"/>
        <v>0</v>
      </c>
    </row>
    <row r="723" spans="11:11" x14ac:dyDescent="0.25">
      <c r="K723" s="152">
        <f t="shared" si="11"/>
        <v>0</v>
      </c>
    </row>
    <row r="724" spans="11:11" x14ac:dyDescent="0.25">
      <c r="K724" s="152">
        <f t="shared" si="11"/>
        <v>0</v>
      </c>
    </row>
    <row r="725" spans="11:11" x14ac:dyDescent="0.25">
      <c r="K725" s="152">
        <f t="shared" si="11"/>
        <v>0</v>
      </c>
    </row>
    <row r="726" spans="11:11" x14ac:dyDescent="0.25">
      <c r="K726" s="152">
        <f t="shared" si="11"/>
        <v>0</v>
      </c>
    </row>
    <row r="727" spans="11:11" x14ac:dyDescent="0.25">
      <c r="K727" s="152">
        <f t="shared" si="11"/>
        <v>0</v>
      </c>
    </row>
    <row r="728" spans="11:11" x14ac:dyDescent="0.25">
      <c r="K728" s="152">
        <f t="shared" si="11"/>
        <v>0</v>
      </c>
    </row>
    <row r="729" spans="11:11" x14ac:dyDescent="0.25">
      <c r="K729" s="152">
        <f t="shared" si="11"/>
        <v>0</v>
      </c>
    </row>
    <row r="730" spans="11:11" x14ac:dyDescent="0.25">
      <c r="K730" s="152">
        <f t="shared" si="11"/>
        <v>0</v>
      </c>
    </row>
    <row r="731" spans="11:11" x14ac:dyDescent="0.25">
      <c r="K731" s="152">
        <f t="shared" si="11"/>
        <v>0</v>
      </c>
    </row>
    <row r="732" spans="11:11" x14ac:dyDescent="0.25">
      <c r="K732" s="152">
        <f t="shared" si="11"/>
        <v>0</v>
      </c>
    </row>
    <row r="733" spans="11:11" x14ac:dyDescent="0.25">
      <c r="K733" s="152">
        <f t="shared" si="11"/>
        <v>0</v>
      </c>
    </row>
    <row r="734" spans="11:11" x14ac:dyDescent="0.25">
      <c r="K734" s="152">
        <f t="shared" si="11"/>
        <v>0</v>
      </c>
    </row>
    <row r="735" spans="11:11" x14ac:dyDescent="0.25">
      <c r="K735" s="152">
        <f t="shared" si="11"/>
        <v>0</v>
      </c>
    </row>
    <row r="736" spans="11:11" x14ac:dyDescent="0.25">
      <c r="K736" s="152">
        <f t="shared" si="11"/>
        <v>0</v>
      </c>
    </row>
    <row r="737" spans="11:11" x14ac:dyDescent="0.25">
      <c r="K737" s="152">
        <f t="shared" si="11"/>
        <v>0</v>
      </c>
    </row>
    <row r="738" spans="11:11" x14ac:dyDescent="0.25">
      <c r="K738" s="152">
        <f t="shared" si="11"/>
        <v>0</v>
      </c>
    </row>
    <row r="739" spans="11:11" x14ac:dyDescent="0.25">
      <c r="K739" s="152">
        <f t="shared" si="11"/>
        <v>0</v>
      </c>
    </row>
    <row r="740" spans="11:11" x14ac:dyDescent="0.25">
      <c r="K740" s="152">
        <f t="shared" si="11"/>
        <v>0</v>
      </c>
    </row>
    <row r="741" spans="11:11" x14ac:dyDescent="0.25">
      <c r="K741" s="152">
        <f t="shared" si="11"/>
        <v>0</v>
      </c>
    </row>
    <row r="742" spans="11:11" x14ac:dyDescent="0.25">
      <c r="K742" s="152">
        <f t="shared" si="11"/>
        <v>0</v>
      </c>
    </row>
    <row r="743" spans="11:11" x14ac:dyDescent="0.25">
      <c r="K743" s="152">
        <f t="shared" si="11"/>
        <v>0</v>
      </c>
    </row>
    <row r="744" spans="11:11" x14ac:dyDescent="0.25">
      <c r="K744" s="152">
        <f t="shared" si="11"/>
        <v>0</v>
      </c>
    </row>
    <row r="745" spans="11:11" x14ac:dyDescent="0.25">
      <c r="K745" s="152">
        <f t="shared" si="11"/>
        <v>0</v>
      </c>
    </row>
    <row r="746" spans="11:11" x14ac:dyDescent="0.25">
      <c r="K746" s="152">
        <f t="shared" si="11"/>
        <v>0</v>
      </c>
    </row>
    <row r="747" spans="11:11" x14ac:dyDescent="0.25">
      <c r="K747" s="152">
        <f t="shared" si="11"/>
        <v>0</v>
      </c>
    </row>
    <row r="748" spans="11:11" x14ac:dyDescent="0.25">
      <c r="K748" s="152">
        <f t="shared" si="11"/>
        <v>0</v>
      </c>
    </row>
    <row r="749" spans="11:11" x14ac:dyDescent="0.25">
      <c r="K749" s="152">
        <f t="shared" si="11"/>
        <v>0</v>
      </c>
    </row>
    <row r="750" spans="11:11" x14ac:dyDescent="0.25">
      <c r="K750" s="152">
        <f t="shared" si="11"/>
        <v>0</v>
      </c>
    </row>
    <row r="751" spans="11:11" x14ac:dyDescent="0.25">
      <c r="K751" s="152">
        <f t="shared" si="11"/>
        <v>0</v>
      </c>
    </row>
    <row r="752" spans="11:11" x14ac:dyDescent="0.25">
      <c r="K752" s="152">
        <f t="shared" si="11"/>
        <v>0</v>
      </c>
    </row>
    <row r="753" spans="11:11" x14ac:dyDescent="0.25">
      <c r="K753" s="152">
        <f t="shared" si="11"/>
        <v>0</v>
      </c>
    </row>
    <row r="754" spans="11:11" x14ac:dyDescent="0.25">
      <c r="K754" s="152">
        <f t="shared" si="11"/>
        <v>0</v>
      </c>
    </row>
    <row r="755" spans="11:11" x14ac:dyDescent="0.25">
      <c r="K755" s="152">
        <f t="shared" si="11"/>
        <v>0</v>
      </c>
    </row>
    <row r="756" spans="11:11" x14ac:dyDescent="0.25">
      <c r="K756" s="152">
        <f t="shared" si="11"/>
        <v>0</v>
      </c>
    </row>
    <row r="757" spans="11:11" x14ac:dyDescent="0.25">
      <c r="K757" s="152">
        <f t="shared" si="11"/>
        <v>0</v>
      </c>
    </row>
    <row r="758" spans="11:11" x14ac:dyDescent="0.25">
      <c r="K758" s="152">
        <f t="shared" si="11"/>
        <v>0</v>
      </c>
    </row>
    <row r="759" spans="11:11" x14ac:dyDescent="0.25">
      <c r="K759" s="152">
        <f t="shared" si="11"/>
        <v>0</v>
      </c>
    </row>
    <row r="760" spans="11:11" x14ac:dyDescent="0.25">
      <c r="K760" s="152">
        <f t="shared" si="11"/>
        <v>0</v>
      </c>
    </row>
    <row r="761" spans="11:11" x14ac:dyDescent="0.25">
      <c r="K761" s="152">
        <f t="shared" si="11"/>
        <v>0</v>
      </c>
    </row>
    <row r="762" spans="11:11" x14ac:dyDescent="0.25">
      <c r="K762" s="152">
        <f t="shared" si="11"/>
        <v>0</v>
      </c>
    </row>
    <row r="763" spans="11:11" x14ac:dyDescent="0.25">
      <c r="K763" s="152">
        <f t="shared" si="11"/>
        <v>0</v>
      </c>
    </row>
    <row r="764" spans="11:11" x14ac:dyDescent="0.25">
      <c r="K764" s="152">
        <f t="shared" si="11"/>
        <v>0</v>
      </c>
    </row>
    <row r="765" spans="11:11" x14ac:dyDescent="0.25">
      <c r="K765" s="152">
        <f t="shared" si="11"/>
        <v>0</v>
      </c>
    </row>
    <row r="766" spans="11:11" x14ac:dyDescent="0.25">
      <c r="K766" s="152">
        <f t="shared" si="11"/>
        <v>0</v>
      </c>
    </row>
    <row r="767" spans="11:11" x14ac:dyDescent="0.25">
      <c r="K767" s="152">
        <f t="shared" si="11"/>
        <v>0</v>
      </c>
    </row>
    <row r="768" spans="11:11" x14ac:dyDescent="0.25">
      <c r="K768" s="152">
        <f t="shared" si="11"/>
        <v>0</v>
      </c>
    </row>
    <row r="769" spans="11:11" x14ac:dyDescent="0.25">
      <c r="K769" s="152">
        <f t="shared" si="11"/>
        <v>0</v>
      </c>
    </row>
    <row r="770" spans="11:11" x14ac:dyDescent="0.25">
      <c r="K770" s="152">
        <f t="shared" si="11"/>
        <v>0</v>
      </c>
    </row>
    <row r="771" spans="11:11" x14ac:dyDescent="0.25">
      <c r="K771" s="152">
        <f t="shared" ref="K771:K834" si="12">(C771+D771)*2*F771</f>
        <v>0</v>
      </c>
    </row>
    <row r="772" spans="11:11" x14ac:dyDescent="0.25">
      <c r="K772" s="152">
        <f t="shared" si="12"/>
        <v>0</v>
      </c>
    </row>
    <row r="773" spans="11:11" x14ac:dyDescent="0.25">
      <c r="K773" s="152">
        <f t="shared" si="12"/>
        <v>0</v>
      </c>
    </row>
    <row r="774" spans="11:11" x14ac:dyDescent="0.25">
      <c r="K774" s="152">
        <f t="shared" si="12"/>
        <v>0</v>
      </c>
    </row>
    <row r="775" spans="11:11" x14ac:dyDescent="0.25">
      <c r="K775" s="152">
        <f t="shared" si="12"/>
        <v>0</v>
      </c>
    </row>
    <row r="776" spans="11:11" x14ac:dyDescent="0.25">
      <c r="K776" s="152">
        <f t="shared" si="12"/>
        <v>0</v>
      </c>
    </row>
    <row r="777" spans="11:11" x14ac:dyDescent="0.25">
      <c r="K777" s="152">
        <f t="shared" si="12"/>
        <v>0</v>
      </c>
    </row>
    <row r="778" spans="11:11" x14ac:dyDescent="0.25">
      <c r="K778" s="152">
        <f t="shared" si="12"/>
        <v>0</v>
      </c>
    </row>
    <row r="779" spans="11:11" x14ac:dyDescent="0.25">
      <c r="K779" s="152">
        <f t="shared" si="12"/>
        <v>0</v>
      </c>
    </row>
    <row r="780" spans="11:11" x14ac:dyDescent="0.25">
      <c r="K780" s="152">
        <f t="shared" si="12"/>
        <v>0</v>
      </c>
    </row>
    <row r="781" spans="11:11" x14ac:dyDescent="0.25">
      <c r="K781" s="152">
        <f t="shared" si="12"/>
        <v>0</v>
      </c>
    </row>
    <row r="782" spans="11:11" x14ac:dyDescent="0.25">
      <c r="K782" s="152">
        <f t="shared" si="12"/>
        <v>0</v>
      </c>
    </row>
    <row r="783" spans="11:11" x14ac:dyDescent="0.25">
      <c r="K783" s="152">
        <f t="shared" si="12"/>
        <v>0</v>
      </c>
    </row>
    <row r="784" spans="11:11" x14ac:dyDescent="0.25">
      <c r="K784" s="152">
        <f t="shared" si="12"/>
        <v>0</v>
      </c>
    </row>
    <row r="785" spans="11:11" x14ac:dyDescent="0.25">
      <c r="K785" s="152">
        <f t="shared" si="12"/>
        <v>0</v>
      </c>
    </row>
    <row r="786" spans="11:11" x14ac:dyDescent="0.25">
      <c r="K786" s="152">
        <f t="shared" si="12"/>
        <v>0</v>
      </c>
    </row>
    <row r="787" spans="11:11" x14ac:dyDescent="0.25">
      <c r="K787" s="152">
        <f t="shared" si="12"/>
        <v>0</v>
      </c>
    </row>
    <row r="788" spans="11:11" x14ac:dyDescent="0.25">
      <c r="K788" s="152">
        <f t="shared" si="12"/>
        <v>0</v>
      </c>
    </row>
    <row r="789" spans="11:11" x14ac:dyDescent="0.25">
      <c r="K789" s="152">
        <f t="shared" si="12"/>
        <v>0</v>
      </c>
    </row>
    <row r="790" spans="11:11" x14ac:dyDescent="0.25">
      <c r="K790" s="152">
        <f t="shared" si="12"/>
        <v>0</v>
      </c>
    </row>
    <row r="791" spans="11:11" x14ac:dyDescent="0.25">
      <c r="K791" s="152">
        <f t="shared" si="12"/>
        <v>0</v>
      </c>
    </row>
    <row r="792" spans="11:11" x14ac:dyDescent="0.25">
      <c r="K792" s="152">
        <f t="shared" si="12"/>
        <v>0</v>
      </c>
    </row>
    <row r="793" spans="11:11" x14ac:dyDescent="0.25">
      <c r="K793" s="152">
        <f t="shared" si="12"/>
        <v>0</v>
      </c>
    </row>
    <row r="794" spans="11:11" x14ac:dyDescent="0.25">
      <c r="K794" s="152">
        <f t="shared" si="12"/>
        <v>0</v>
      </c>
    </row>
    <row r="795" spans="11:11" x14ac:dyDescent="0.25">
      <c r="K795" s="152">
        <f t="shared" si="12"/>
        <v>0</v>
      </c>
    </row>
    <row r="796" spans="11:11" x14ac:dyDescent="0.25">
      <c r="K796" s="152">
        <f t="shared" si="12"/>
        <v>0</v>
      </c>
    </row>
    <row r="797" spans="11:11" x14ac:dyDescent="0.25">
      <c r="K797" s="152">
        <f t="shared" si="12"/>
        <v>0</v>
      </c>
    </row>
    <row r="798" spans="11:11" x14ac:dyDescent="0.25">
      <c r="K798" s="152">
        <f t="shared" si="12"/>
        <v>0</v>
      </c>
    </row>
    <row r="799" spans="11:11" x14ac:dyDescent="0.25">
      <c r="K799" s="152">
        <f t="shared" si="12"/>
        <v>0</v>
      </c>
    </row>
    <row r="800" spans="11:11" x14ac:dyDescent="0.25">
      <c r="K800" s="152">
        <f t="shared" si="12"/>
        <v>0</v>
      </c>
    </row>
    <row r="801" spans="11:11" x14ac:dyDescent="0.25">
      <c r="K801" s="152">
        <f t="shared" si="12"/>
        <v>0</v>
      </c>
    </row>
    <row r="802" spans="11:11" x14ac:dyDescent="0.25">
      <c r="K802" s="152">
        <f t="shared" si="12"/>
        <v>0</v>
      </c>
    </row>
    <row r="803" spans="11:11" x14ac:dyDescent="0.25">
      <c r="K803" s="152">
        <f t="shared" si="12"/>
        <v>0</v>
      </c>
    </row>
    <row r="804" spans="11:11" x14ac:dyDescent="0.25">
      <c r="K804" s="152">
        <f t="shared" si="12"/>
        <v>0</v>
      </c>
    </row>
    <row r="805" spans="11:11" x14ac:dyDescent="0.25">
      <c r="K805" s="152">
        <f t="shared" si="12"/>
        <v>0</v>
      </c>
    </row>
    <row r="806" spans="11:11" x14ac:dyDescent="0.25">
      <c r="K806" s="152">
        <f t="shared" si="12"/>
        <v>0</v>
      </c>
    </row>
    <row r="807" spans="11:11" x14ac:dyDescent="0.25">
      <c r="K807" s="152">
        <f t="shared" si="12"/>
        <v>0</v>
      </c>
    </row>
    <row r="808" spans="11:11" x14ac:dyDescent="0.25">
      <c r="K808" s="152">
        <f t="shared" si="12"/>
        <v>0</v>
      </c>
    </row>
    <row r="809" spans="11:11" x14ac:dyDescent="0.25">
      <c r="K809" s="152">
        <f t="shared" si="12"/>
        <v>0</v>
      </c>
    </row>
    <row r="810" spans="11:11" x14ac:dyDescent="0.25">
      <c r="K810" s="152">
        <f t="shared" si="12"/>
        <v>0</v>
      </c>
    </row>
    <row r="811" spans="11:11" x14ac:dyDescent="0.25">
      <c r="K811" s="152">
        <f t="shared" si="12"/>
        <v>0</v>
      </c>
    </row>
    <row r="812" spans="11:11" x14ac:dyDescent="0.25">
      <c r="K812" s="152">
        <f t="shared" si="12"/>
        <v>0</v>
      </c>
    </row>
    <row r="813" spans="11:11" x14ac:dyDescent="0.25">
      <c r="K813" s="152">
        <f t="shared" si="12"/>
        <v>0</v>
      </c>
    </row>
    <row r="814" spans="11:11" x14ac:dyDescent="0.25">
      <c r="K814" s="152">
        <f t="shared" si="12"/>
        <v>0</v>
      </c>
    </row>
    <row r="815" spans="11:11" x14ac:dyDescent="0.25">
      <c r="K815" s="152">
        <f t="shared" si="12"/>
        <v>0</v>
      </c>
    </row>
    <row r="816" spans="11:11" x14ac:dyDescent="0.25">
      <c r="K816" s="152">
        <f t="shared" si="12"/>
        <v>0</v>
      </c>
    </row>
    <row r="817" spans="11:11" x14ac:dyDescent="0.25">
      <c r="K817" s="152">
        <f t="shared" si="12"/>
        <v>0</v>
      </c>
    </row>
    <row r="818" spans="11:11" x14ac:dyDescent="0.25">
      <c r="K818" s="152">
        <f t="shared" si="12"/>
        <v>0</v>
      </c>
    </row>
    <row r="819" spans="11:11" x14ac:dyDescent="0.25">
      <c r="K819" s="152">
        <f t="shared" si="12"/>
        <v>0</v>
      </c>
    </row>
    <row r="820" spans="11:11" x14ac:dyDescent="0.25">
      <c r="K820" s="152">
        <f t="shared" si="12"/>
        <v>0</v>
      </c>
    </row>
    <row r="821" spans="11:11" x14ac:dyDescent="0.25">
      <c r="K821" s="152">
        <f t="shared" si="12"/>
        <v>0</v>
      </c>
    </row>
    <row r="822" spans="11:11" x14ac:dyDescent="0.25">
      <c r="K822" s="152">
        <f t="shared" si="12"/>
        <v>0</v>
      </c>
    </row>
    <row r="823" spans="11:11" x14ac:dyDescent="0.25">
      <c r="K823" s="152">
        <f t="shared" si="12"/>
        <v>0</v>
      </c>
    </row>
    <row r="824" spans="11:11" x14ac:dyDescent="0.25">
      <c r="K824" s="152">
        <f t="shared" si="12"/>
        <v>0</v>
      </c>
    </row>
    <row r="825" spans="11:11" x14ac:dyDescent="0.25">
      <c r="K825" s="152">
        <f t="shared" si="12"/>
        <v>0</v>
      </c>
    </row>
    <row r="826" spans="11:11" x14ac:dyDescent="0.25">
      <c r="K826" s="152">
        <f t="shared" si="12"/>
        <v>0</v>
      </c>
    </row>
    <row r="827" spans="11:11" x14ac:dyDescent="0.25">
      <c r="K827" s="152">
        <f t="shared" si="12"/>
        <v>0</v>
      </c>
    </row>
    <row r="828" spans="11:11" x14ac:dyDescent="0.25">
      <c r="K828" s="152">
        <f t="shared" si="12"/>
        <v>0</v>
      </c>
    </row>
    <row r="829" spans="11:11" x14ac:dyDescent="0.25">
      <c r="K829" s="152">
        <f t="shared" si="12"/>
        <v>0</v>
      </c>
    </row>
    <row r="830" spans="11:11" x14ac:dyDescent="0.25">
      <c r="K830" s="152">
        <f t="shared" si="12"/>
        <v>0</v>
      </c>
    </row>
    <row r="831" spans="11:11" x14ac:dyDescent="0.25">
      <c r="K831" s="152">
        <f t="shared" si="12"/>
        <v>0</v>
      </c>
    </row>
    <row r="832" spans="11:11" x14ac:dyDescent="0.25">
      <c r="K832" s="152">
        <f t="shared" si="12"/>
        <v>0</v>
      </c>
    </row>
    <row r="833" spans="11:11" x14ac:dyDescent="0.25">
      <c r="K833" s="152">
        <f t="shared" si="12"/>
        <v>0</v>
      </c>
    </row>
    <row r="834" spans="11:11" x14ac:dyDescent="0.25">
      <c r="K834" s="152">
        <f t="shared" si="12"/>
        <v>0</v>
      </c>
    </row>
    <row r="835" spans="11:11" x14ac:dyDescent="0.25">
      <c r="K835" s="152">
        <f t="shared" ref="K835:K898" si="13">(C835+D835)*2*F835</f>
        <v>0</v>
      </c>
    </row>
    <row r="836" spans="11:11" x14ac:dyDescent="0.25">
      <c r="K836" s="152">
        <f t="shared" si="13"/>
        <v>0</v>
      </c>
    </row>
    <row r="837" spans="11:11" x14ac:dyDescent="0.25">
      <c r="K837" s="152">
        <f t="shared" si="13"/>
        <v>0</v>
      </c>
    </row>
    <row r="838" spans="11:11" x14ac:dyDescent="0.25">
      <c r="K838" s="152">
        <f t="shared" si="13"/>
        <v>0</v>
      </c>
    </row>
    <row r="839" spans="11:11" x14ac:dyDescent="0.25">
      <c r="K839" s="152">
        <f t="shared" si="13"/>
        <v>0</v>
      </c>
    </row>
    <row r="840" spans="11:11" x14ac:dyDescent="0.25">
      <c r="K840" s="152">
        <f t="shared" si="13"/>
        <v>0</v>
      </c>
    </row>
    <row r="841" spans="11:11" x14ac:dyDescent="0.25">
      <c r="K841" s="152">
        <f t="shared" si="13"/>
        <v>0</v>
      </c>
    </row>
    <row r="842" spans="11:11" x14ac:dyDescent="0.25">
      <c r="K842" s="152">
        <f t="shared" si="13"/>
        <v>0</v>
      </c>
    </row>
    <row r="843" spans="11:11" x14ac:dyDescent="0.25">
      <c r="K843" s="152">
        <f t="shared" si="13"/>
        <v>0</v>
      </c>
    </row>
    <row r="844" spans="11:11" x14ac:dyDescent="0.25">
      <c r="K844" s="152">
        <f t="shared" si="13"/>
        <v>0</v>
      </c>
    </row>
    <row r="845" spans="11:11" x14ac:dyDescent="0.25">
      <c r="K845" s="152">
        <f t="shared" si="13"/>
        <v>0</v>
      </c>
    </row>
    <row r="846" spans="11:11" x14ac:dyDescent="0.25">
      <c r="K846" s="152">
        <f t="shared" si="13"/>
        <v>0</v>
      </c>
    </row>
    <row r="847" spans="11:11" x14ac:dyDescent="0.25">
      <c r="K847" s="152">
        <f t="shared" si="13"/>
        <v>0</v>
      </c>
    </row>
    <row r="848" spans="11:11" x14ac:dyDescent="0.25">
      <c r="K848" s="152">
        <f t="shared" si="13"/>
        <v>0</v>
      </c>
    </row>
    <row r="849" spans="11:11" x14ac:dyDescent="0.25">
      <c r="K849" s="152">
        <f t="shared" si="13"/>
        <v>0</v>
      </c>
    </row>
    <row r="850" spans="11:11" x14ac:dyDescent="0.25">
      <c r="K850" s="152">
        <f t="shared" si="13"/>
        <v>0</v>
      </c>
    </row>
    <row r="851" spans="11:11" x14ac:dyDescent="0.25">
      <c r="K851" s="152">
        <f t="shared" si="13"/>
        <v>0</v>
      </c>
    </row>
    <row r="852" spans="11:11" x14ac:dyDescent="0.25">
      <c r="K852" s="152">
        <f t="shared" si="13"/>
        <v>0</v>
      </c>
    </row>
    <row r="853" spans="11:11" x14ac:dyDescent="0.25">
      <c r="K853" s="152">
        <f t="shared" si="13"/>
        <v>0</v>
      </c>
    </row>
    <row r="854" spans="11:11" x14ac:dyDescent="0.25">
      <c r="K854" s="152">
        <f t="shared" si="13"/>
        <v>0</v>
      </c>
    </row>
    <row r="855" spans="11:11" x14ac:dyDescent="0.25">
      <c r="K855" s="152">
        <f t="shared" si="13"/>
        <v>0</v>
      </c>
    </row>
    <row r="856" spans="11:11" x14ac:dyDescent="0.25">
      <c r="K856" s="152">
        <f t="shared" si="13"/>
        <v>0</v>
      </c>
    </row>
    <row r="857" spans="11:11" x14ac:dyDescent="0.25">
      <c r="K857" s="152">
        <f t="shared" si="13"/>
        <v>0</v>
      </c>
    </row>
    <row r="858" spans="11:11" x14ac:dyDescent="0.25">
      <c r="K858" s="152">
        <f t="shared" si="13"/>
        <v>0</v>
      </c>
    </row>
    <row r="859" spans="11:11" x14ac:dyDescent="0.25">
      <c r="K859" s="152">
        <f t="shared" si="13"/>
        <v>0</v>
      </c>
    </row>
    <row r="860" spans="11:11" x14ac:dyDescent="0.25">
      <c r="K860" s="152">
        <f t="shared" si="13"/>
        <v>0</v>
      </c>
    </row>
    <row r="861" spans="11:11" x14ac:dyDescent="0.25">
      <c r="K861" s="152">
        <f t="shared" si="13"/>
        <v>0</v>
      </c>
    </row>
    <row r="862" spans="11:11" x14ac:dyDescent="0.25">
      <c r="K862" s="152">
        <f t="shared" si="13"/>
        <v>0</v>
      </c>
    </row>
    <row r="863" spans="11:11" x14ac:dyDescent="0.25">
      <c r="K863" s="152">
        <f t="shared" si="13"/>
        <v>0</v>
      </c>
    </row>
    <row r="864" spans="11:11" x14ac:dyDescent="0.25">
      <c r="K864" s="152">
        <f t="shared" si="13"/>
        <v>0</v>
      </c>
    </row>
    <row r="865" spans="11:11" x14ac:dyDescent="0.25">
      <c r="K865" s="152">
        <f t="shared" si="13"/>
        <v>0</v>
      </c>
    </row>
    <row r="866" spans="11:11" x14ac:dyDescent="0.25">
      <c r="K866" s="152">
        <f t="shared" si="13"/>
        <v>0</v>
      </c>
    </row>
    <row r="867" spans="11:11" x14ac:dyDescent="0.25">
      <c r="K867" s="152">
        <f t="shared" si="13"/>
        <v>0</v>
      </c>
    </row>
    <row r="868" spans="11:11" x14ac:dyDescent="0.25">
      <c r="K868" s="152">
        <f t="shared" si="13"/>
        <v>0</v>
      </c>
    </row>
    <row r="869" spans="11:11" x14ac:dyDescent="0.25">
      <c r="K869" s="152">
        <f t="shared" si="13"/>
        <v>0</v>
      </c>
    </row>
    <row r="870" spans="11:11" x14ac:dyDescent="0.25">
      <c r="K870" s="152">
        <f t="shared" si="13"/>
        <v>0</v>
      </c>
    </row>
    <row r="871" spans="11:11" x14ac:dyDescent="0.25">
      <c r="K871" s="152">
        <f t="shared" si="13"/>
        <v>0</v>
      </c>
    </row>
    <row r="872" spans="11:11" x14ac:dyDescent="0.25">
      <c r="K872" s="152">
        <f t="shared" si="13"/>
        <v>0</v>
      </c>
    </row>
    <row r="873" spans="11:11" x14ac:dyDescent="0.25">
      <c r="K873" s="152">
        <f t="shared" si="13"/>
        <v>0</v>
      </c>
    </row>
    <row r="874" spans="11:11" x14ac:dyDescent="0.25">
      <c r="K874" s="152">
        <f t="shared" si="13"/>
        <v>0</v>
      </c>
    </row>
    <row r="875" spans="11:11" x14ac:dyDescent="0.25">
      <c r="K875" s="152">
        <f t="shared" si="13"/>
        <v>0</v>
      </c>
    </row>
    <row r="876" spans="11:11" x14ac:dyDescent="0.25">
      <c r="K876" s="152">
        <f t="shared" si="13"/>
        <v>0</v>
      </c>
    </row>
    <row r="877" spans="11:11" x14ac:dyDescent="0.25">
      <c r="K877" s="152">
        <f t="shared" si="13"/>
        <v>0</v>
      </c>
    </row>
    <row r="878" spans="11:11" x14ac:dyDescent="0.25">
      <c r="K878" s="152">
        <f t="shared" si="13"/>
        <v>0</v>
      </c>
    </row>
    <row r="879" spans="11:11" x14ac:dyDescent="0.25">
      <c r="K879" s="152">
        <f t="shared" si="13"/>
        <v>0</v>
      </c>
    </row>
    <row r="880" spans="11:11" x14ac:dyDescent="0.25">
      <c r="K880" s="152">
        <f t="shared" si="13"/>
        <v>0</v>
      </c>
    </row>
    <row r="881" spans="11:11" x14ac:dyDescent="0.25">
      <c r="K881" s="152">
        <f t="shared" si="13"/>
        <v>0</v>
      </c>
    </row>
    <row r="882" spans="11:11" x14ac:dyDescent="0.25">
      <c r="K882" s="152">
        <f t="shared" si="13"/>
        <v>0</v>
      </c>
    </row>
    <row r="883" spans="11:11" x14ac:dyDescent="0.25">
      <c r="K883" s="152">
        <f t="shared" si="13"/>
        <v>0</v>
      </c>
    </row>
    <row r="884" spans="11:11" x14ac:dyDescent="0.25">
      <c r="K884" s="152">
        <f t="shared" si="13"/>
        <v>0</v>
      </c>
    </row>
    <row r="885" spans="11:11" x14ac:dyDescent="0.25">
      <c r="K885" s="152">
        <f t="shared" si="13"/>
        <v>0</v>
      </c>
    </row>
    <row r="886" spans="11:11" x14ac:dyDescent="0.25">
      <c r="K886" s="152">
        <f t="shared" si="13"/>
        <v>0</v>
      </c>
    </row>
    <row r="887" spans="11:11" x14ac:dyDescent="0.25">
      <c r="K887" s="152">
        <f t="shared" si="13"/>
        <v>0</v>
      </c>
    </row>
    <row r="888" spans="11:11" x14ac:dyDescent="0.25">
      <c r="K888" s="152">
        <f t="shared" si="13"/>
        <v>0</v>
      </c>
    </row>
    <row r="889" spans="11:11" x14ac:dyDescent="0.25">
      <c r="K889" s="152">
        <f t="shared" si="13"/>
        <v>0</v>
      </c>
    </row>
    <row r="890" spans="11:11" x14ac:dyDescent="0.25">
      <c r="K890" s="152">
        <f t="shared" si="13"/>
        <v>0</v>
      </c>
    </row>
    <row r="891" spans="11:11" x14ac:dyDescent="0.25">
      <c r="K891" s="152">
        <f t="shared" si="13"/>
        <v>0</v>
      </c>
    </row>
    <row r="892" spans="11:11" x14ac:dyDescent="0.25">
      <c r="K892" s="152">
        <f t="shared" si="13"/>
        <v>0</v>
      </c>
    </row>
    <row r="893" spans="11:11" x14ac:dyDescent="0.25">
      <c r="K893" s="152">
        <f t="shared" si="13"/>
        <v>0</v>
      </c>
    </row>
    <row r="894" spans="11:11" x14ac:dyDescent="0.25">
      <c r="K894" s="152">
        <f t="shared" si="13"/>
        <v>0</v>
      </c>
    </row>
    <row r="895" spans="11:11" x14ac:dyDescent="0.25">
      <c r="K895" s="152">
        <f t="shared" si="13"/>
        <v>0</v>
      </c>
    </row>
    <row r="896" spans="11:11" x14ac:dyDescent="0.25">
      <c r="K896" s="152">
        <f t="shared" si="13"/>
        <v>0</v>
      </c>
    </row>
    <row r="897" spans="11:11" x14ac:dyDescent="0.25">
      <c r="K897" s="152">
        <f t="shared" si="13"/>
        <v>0</v>
      </c>
    </row>
    <row r="898" spans="11:11" x14ac:dyDescent="0.25">
      <c r="K898" s="152">
        <f t="shared" si="13"/>
        <v>0</v>
      </c>
    </row>
    <row r="899" spans="11:11" x14ac:dyDescent="0.25">
      <c r="K899" s="152">
        <f t="shared" ref="K899:K962" si="14">(C899+D899)*2*F899</f>
        <v>0</v>
      </c>
    </row>
    <row r="900" spans="11:11" x14ac:dyDescent="0.25">
      <c r="K900" s="152">
        <f t="shared" si="14"/>
        <v>0</v>
      </c>
    </row>
    <row r="901" spans="11:11" x14ac:dyDescent="0.25">
      <c r="K901" s="152">
        <f t="shared" si="14"/>
        <v>0</v>
      </c>
    </row>
    <row r="902" spans="11:11" x14ac:dyDescent="0.25">
      <c r="K902" s="152">
        <f t="shared" si="14"/>
        <v>0</v>
      </c>
    </row>
    <row r="903" spans="11:11" x14ac:dyDescent="0.25">
      <c r="K903" s="152">
        <f t="shared" si="14"/>
        <v>0</v>
      </c>
    </row>
    <row r="904" spans="11:11" x14ac:dyDescent="0.25">
      <c r="K904" s="152">
        <f t="shared" si="14"/>
        <v>0</v>
      </c>
    </row>
    <row r="905" spans="11:11" x14ac:dyDescent="0.25">
      <c r="K905" s="152">
        <f t="shared" si="14"/>
        <v>0</v>
      </c>
    </row>
    <row r="906" spans="11:11" x14ac:dyDescent="0.25">
      <c r="K906" s="152">
        <f t="shared" si="14"/>
        <v>0</v>
      </c>
    </row>
    <row r="907" spans="11:11" x14ac:dyDescent="0.25">
      <c r="K907" s="152">
        <f t="shared" si="14"/>
        <v>0</v>
      </c>
    </row>
    <row r="908" spans="11:11" x14ac:dyDescent="0.25">
      <c r="K908" s="152">
        <f t="shared" si="14"/>
        <v>0</v>
      </c>
    </row>
    <row r="909" spans="11:11" x14ac:dyDescent="0.25">
      <c r="K909" s="152">
        <f t="shared" si="14"/>
        <v>0</v>
      </c>
    </row>
    <row r="910" spans="11:11" x14ac:dyDescent="0.25">
      <c r="K910" s="152">
        <f t="shared" si="14"/>
        <v>0</v>
      </c>
    </row>
    <row r="911" spans="11:11" x14ac:dyDescent="0.25">
      <c r="K911" s="152">
        <f t="shared" si="14"/>
        <v>0</v>
      </c>
    </row>
    <row r="912" spans="11:11" x14ac:dyDescent="0.25">
      <c r="K912" s="152">
        <f t="shared" si="14"/>
        <v>0</v>
      </c>
    </row>
    <row r="913" spans="11:11" x14ac:dyDescent="0.25">
      <c r="K913" s="152">
        <f t="shared" si="14"/>
        <v>0</v>
      </c>
    </row>
    <row r="914" spans="11:11" x14ac:dyDescent="0.25">
      <c r="K914" s="152">
        <f t="shared" si="14"/>
        <v>0</v>
      </c>
    </row>
    <row r="915" spans="11:11" x14ac:dyDescent="0.25">
      <c r="K915" s="152">
        <f t="shared" si="14"/>
        <v>0</v>
      </c>
    </row>
    <row r="916" spans="11:11" x14ac:dyDescent="0.25">
      <c r="K916" s="152">
        <f t="shared" si="14"/>
        <v>0</v>
      </c>
    </row>
    <row r="917" spans="11:11" x14ac:dyDescent="0.25">
      <c r="K917" s="152">
        <f t="shared" si="14"/>
        <v>0</v>
      </c>
    </row>
    <row r="918" spans="11:11" x14ac:dyDescent="0.25">
      <c r="K918" s="152">
        <f t="shared" si="14"/>
        <v>0</v>
      </c>
    </row>
    <row r="919" spans="11:11" x14ac:dyDescent="0.25">
      <c r="K919" s="152">
        <f t="shared" si="14"/>
        <v>0</v>
      </c>
    </row>
    <row r="920" spans="11:11" x14ac:dyDescent="0.25">
      <c r="K920" s="152">
        <f t="shared" si="14"/>
        <v>0</v>
      </c>
    </row>
    <row r="921" spans="11:11" x14ac:dyDescent="0.25">
      <c r="K921" s="152">
        <f t="shared" si="14"/>
        <v>0</v>
      </c>
    </row>
    <row r="922" spans="11:11" x14ac:dyDescent="0.25">
      <c r="K922" s="152">
        <f t="shared" si="14"/>
        <v>0</v>
      </c>
    </row>
    <row r="923" spans="11:11" x14ac:dyDescent="0.25">
      <c r="K923" s="152">
        <f t="shared" si="14"/>
        <v>0</v>
      </c>
    </row>
    <row r="924" spans="11:11" x14ac:dyDescent="0.25">
      <c r="K924" s="152">
        <f t="shared" si="14"/>
        <v>0</v>
      </c>
    </row>
    <row r="925" spans="11:11" x14ac:dyDescent="0.25">
      <c r="K925" s="152">
        <f t="shared" si="14"/>
        <v>0</v>
      </c>
    </row>
    <row r="926" spans="11:11" x14ac:dyDescent="0.25">
      <c r="K926" s="152">
        <f t="shared" si="14"/>
        <v>0</v>
      </c>
    </row>
    <row r="927" spans="11:11" x14ac:dyDescent="0.25">
      <c r="K927" s="152">
        <f t="shared" si="14"/>
        <v>0</v>
      </c>
    </row>
    <row r="928" spans="11:11" x14ac:dyDescent="0.25">
      <c r="K928" s="152">
        <f t="shared" si="14"/>
        <v>0</v>
      </c>
    </row>
    <row r="929" spans="11:11" x14ac:dyDescent="0.25">
      <c r="K929" s="152">
        <f t="shared" si="14"/>
        <v>0</v>
      </c>
    </row>
    <row r="930" spans="11:11" x14ac:dyDescent="0.25">
      <c r="K930" s="152">
        <f t="shared" si="14"/>
        <v>0</v>
      </c>
    </row>
    <row r="931" spans="11:11" x14ac:dyDescent="0.25">
      <c r="K931" s="152">
        <f t="shared" si="14"/>
        <v>0</v>
      </c>
    </row>
    <row r="932" spans="11:11" x14ac:dyDescent="0.25">
      <c r="K932" s="152">
        <f t="shared" si="14"/>
        <v>0</v>
      </c>
    </row>
    <row r="933" spans="11:11" x14ac:dyDescent="0.25">
      <c r="K933" s="152">
        <f t="shared" si="14"/>
        <v>0</v>
      </c>
    </row>
    <row r="934" spans="11:11" x14ac:dyDescent="0.25">
      <c r="K934" s="152">
        <f t="shared" si="14"/>
        <v>0</v>
      </c>
    </row>
    <row r="935" spans="11:11" x14ac:dyDescent="0.25">
      <c r="K935" s="152">
        <f t="shared" si="14"/>
        <v>0</v>
      </c>
    </row>
    <row r="936" spans="11:11" x14ac:dyDescent="0.25">
      <c r="K936" s="152">
        <f t="shared" si="14"/>
        <v>0</v>
      </c>
    </row>
    <row r="937" spans="11:11" x14ac:dyDescent="0.25">
      <c r="K937" s="152">
        <f t="shared" si="14"/>
        <v>0</v>
      </c>
    </row>
    <row r="938" spans="11:11" x14ac:dyDescent="0.25">
      <c r="K938" s="152">
        <f t="shared" si="14"/>
        <v>0</v>
      </c>
    </row>
    <row r="939" spans="11:11" x14ac:dyDescent="0.25">
      <c r="K939" s="152">
        <f t="shared" si="14"/>
        <v>0</v>
      </c>
    </row>
    <row r="940" spans="11:11" x14ac:dyDescent="0.25">
      <c r="K940" s="152">
        <f t="shared" si="14"/>
        <v>0</v>
      </c>
    </row>
    <row r="941" spans="11:11" x14ac:dyDescent="0.25">
      <c r="K941" s="152">
        <f t="shared" si="14"/>
        <v>0</v>
      </c>
    </row>
    <row r="942" spans="11:11" x14ac:dyDescent="0.25">
      <c r="K942" s="152">
        <f t="shared" si="14"/>
        <v>0</v>
      </c>
    </row>
    <row r="943" spans="11:11" x14ac:dyDescent="0.25">
      <c r="K943" s="152">
        <f t="shared" si="14"/>
        <v>0</v>
      </c>
    </row>
    <row r="944" spans="11:11" x14ac:dyDescent="0.25">
      <c r="K944" s="152">
        <f t="shared" si="14"/>
        <v>0</v>
      </c>
    </row>
    <row r="945" spans="11:11" x14ac:dyDescent="0.25">
      <c r="K945" s="152">
        <f t="shared" si="14"/>
        <v>0</v>
      </c>
    </row>
    <row r="946" spans="11:11" x14ac:dyDescent="0.25">
      <c r="K946" s="152">
        <f t="shared" si="14"/>
        <v>0</v>
      </c>
    </row>
    <row r="947" spans="11:11" x14ac:dyDescent="0.25">
      <c r="K947" s="152">
        <f t="shared" si="14"/>
        <v>0</v>
      </c>
    </row>
    <row r="948" spans="11:11" x14ac:dyDescent="0.25">
      <c r="K948" s="152">
        <f t="shared" si="14"/>
        <v>0</v>
      </c>
    </row>
    <row r="949" spans="11:11" x14ac:dyDescent="0.25">
      <c r="K949" s="152">
        <f t="shared" si="14"/>
        <v>0</v>
      </c>
    </row>
    <row r="950" spans="11:11" x14ac:dyDescent="0.25">
      <c r="K950" s="152">
        <f t="shared" si="14"/>
        <v>0</v>
      </c>
    </row>
    <row r="951" spans="11:11" x14ac:dyDescent="0.25">
      <c r="K951" s="152">
        <f t="shared" si="14"/>
        <v>0</v>
      </c>
    </row>
    <row r="952" spans="11:11" x14ac:dyDescent="0.25">
      <c r="K952" s="152">
        <f t="shared" si="14"/>
        <v>0</v>
      </c>
    </row>
    <row r="953" spans="11:11" x14ac:dyDescent="0.25">
      <c r="K953" s="152">
        <f t="shared" si="14"/>
        <v>0</v>
      </c>
    </row>
    <row r="954" spans="11:11" x14ac:dyDescent="0.25">
      <c r="K954" s="152">
        <f t="shared" si="14"/>
        <v>0</v>
      </c>
    </row>
    <row r="955" spans="11:11" x14ac:dyDescent="0.25">
      <c r="K955" s="152">
        <f t="shared" si="14"/>
        <v>0</v>
      </c>
    </row>
    <row r="956" spans="11:11" x14ac:dyDescent="0.25">
      <c r="K956" s="152">
        <f t="shared" si="14"/>
        <v>0</v>
      </c>
    </row>
    <row r="957" spans="11:11" x14ac:dyDescent="0.25">
      <c r="K957" s="152">
        <f t="shared" si="14"/>
        <v>0</v>
      </c>
    </row>
    <row r="958" spans="11:11" x14ac:dyDescent="0.25">
      <c r="K958" s="152">
        <f t="shared" si="14"/>
        <v>0</v>
      </c>
    </row>
    <row r="959" spans="11:11" x14ac:dyDescent="0.25">
      <c r="K959" s="152">
        <f t="shared" si="14"/>
        <v>0</v>
      </c>
    </row>
    <row r="960" spans="11:11" x14ac:dyDescent="0.25">
      <c r="K960" s="152">
        <f t="shared" si="14"/>
        <v>0</v>
      </c>
    </row>
    <row r="961" spans="11:11" x14ac:dyDescent="0.25">
      <c r="K961" s="152">
        <f t="shared" si="14"/>
        <v>0</v>
      </c>
    </row>
    <row r="962" spans="11:11" x14ac:dyDescent="0.25">
      <c r="K962" s="152">
        <f t="shared" si="14"/>
        <v>0</v>
      </c>
    </row>
    <row r="963" spans="11:11" x14ac:dyDescent="0.25">
      <c r="K963" s="152">
        <f t="shared" ref="K963:K1026" si="15">(C963+D963)*2*F963</f>
        <v>0</v>
      </c>
    </row>
    <row r="964" spans="11:11" x14ac:dyDescent="0.25">
      <c r="K964" s="152">
        <f t="shared" si="15"/>
        <v>0</v>
      </c>
    </row>
    <row r="965" spans="11:11" x14ac:dyDescent="0.25">
      <c r="K965" s="152">
        <f t="shared" si="15"/>
        <v>0</v>
      </c>
    </row>
    <row r="966" spans="11:11" x14ac:dyDescent="0.25">
      <c r="K966" s="152">
        <f t="shared" si="15"/>
        <v>0</v>
      </c>
    </row>
    <row r="967" spans="11:11" x14ac:dyDescent="0.25">
      <c r="K967" s="152">
        <f t="shared" si="15"/>
        <v>0</v>
      </c>
    </row>
    <row r="968" spans="11:11" x14ac:dyDescent="0.25">
      <c r="K968" s="152">
        <f t="shared" si="15"/>
        <v>0</v>
      </c>
    </row>
    <row r="969" spans="11:11" x14ac:dyDescent="0.25">
      <c r="K969" s="152">
        <f t="shared" si="15"/>
        <v>0</v>
      </c>
    </row>
    <row r="970" spans="11:11" x14ac:dyDescent="0.25">
      <c r="K970" s="152">
        <f t="shared" si="15"/>
        <v>0</v>
      </c>
    </row>
    <row r="971" spans="11:11" x14ac:dyDescent="0.25">
      <c r="K971" s="152">
        <f t="shared" si="15"/>
        <v>0</v>
      </c>
    </row>
    <row r="972" spans="11:11" x14ac:dyDescent="0.25">
      <c r="K972" s="152">
        <f t="shared" si="15"/>
        <v>0</v>
      </c>
    </row>
    <row r="973" spans="11:11" x14ac:dyDescent="0.25">
      <c r="K973" s="152">
        <f t="shared" si="15"/>
        <v>0</v>
      </c>
    </row>
    <row r="974" spans="11:11" x14ac:dyDescent="0.25">
      <c r="K974" s="152">
        <f t="shared" si="15"/>
        <v>0</v>
      </c>
    </row>
    <row r="975" spans="11:11" x14ac:dyDescent="0.25">
      <c r="K975" s="152">
        <f t="shared" si="15"/>
        <v>0</v>
      </c>
    </row>
    <row r="976" spans="11:11" x14ac:dyDescent="0.25">
      <c r="K976" s="152">
        <f t="shared" si="15"/>
        <v>0</v>
      </c>
    </row>
    <row r="977" spans="11:11" x14ac:dyDescent="0.25">
      <c r="K977" s="152">
        <f t="shared" si="15"/>
        <v>0</v>
      </c>
    </row>
    <row r="978" spans="11:11" x14ac:dyDescent="0.25">
      <c r="K978" s="152">
        <f t="shared" si="15"/>
        <v>0</v>
      </c>
    </row>
    <row r="979" spans="11:11" x14ac:dyDescent="0.25">
      <c r="K979" s="152">
        <f t="shared" si="15"/>
        <v>0</v>
      </c>
    </row>
    <row r="980" spans="11:11" x14ac:dyDescent="0.25">
      <c r="K980" s="152">
        <f t="shared" si="15"/>
        <v>0</v>
      </c>
    </row>
    <row r="981" spans="11:11" x14ac:dyDescent="0.25">
      <c r="K981" s="152">
        <f t="shared" si="15"/>
        <v>0</v>
      </c>
    </row>
    <row r="982" spans="11:11" x14ac:dyDescent="0.25">
      <c r="K982" s="152">
        <f t="shared" si="15"/>
        <v>0</v>
      </c>
    </row>
    <row r="983" spans="11:11" x14ac:dyDescent="0.25">
      <c r="K983" s="152">
        <f t="shared" si="15"/>
        <v>0</v>
      </c>
    </row>
    <row r="984" spans="11:11" x14ac:dyDescent="0.25">
      <c r="K984" s="152">
        <f t="shared" si="15"/>
        <v>0</v>
      </c>
    </row>
    <row r="985" spans="11:11" x14ac:dyDescent="0.25">
      <c r="K985" s="152">
        <f t="shared" si="15"/>
        <v>0</v>
      </c>
    </row>
    <row r="986" spans="11:11" x14ac:dyDescent="0.25">
      <c r="K986" s="152">
        <f t="shared" si="15"/>
        <v>0</v>
      </c>
    </row>
    <row r="987" spans="11:11" x14ac:dyDescent="0.25">
      <c r="K987" s="152">
        <f t="shared" si="15"/>
        <v>0</v>
      </c>
    </row>
    <row r="988" spans="11:11" x14ac:dyDescent="0.25">
      <c r="K988" s="152">
        <f t="shared" si="15"/>
        <v>0</v>
      </c>
    </row>
    <row r="989" spans="11:11" x14ac:dyDescent="0.25">
      <c r="K989" s="152">
        <f t="shared" si="15"/>
        <v>0</v>
      </c>
    </row>
    <row r="990" spans="11:11" x14ac:dyDescent="0.25">
      <c r="K990" s="152">
        <f t="shared" si="15"/>
        <v>0</v>
      </c>
    </row>
    <row r="991" spans="11:11" x14ac:dyDescent="0.25">
      <c r="K991" s="152">
        <f t="shared" si="15"/>
        <v>0</v>
      </c>
    </row>
    <row r="992" spans="11:11" x14ac:dyDescent="0.25">
      <c r="K992" s="152">
        <f t="shared" si="15"/>
        <v>0</v>
      </c>
    </row>
    <row r="993" spans="11:11" x14ac:dyDescent="0.25">
      <c r="K993" s="152">
        <f t="shared" si="15"/>
        <v>0</v>
      </c>
    </row>
    <row r="994" spans="11:11" x14ac:dyDescent="0.25">
      <c r="K994" s="152">
        <f t="shared" si="15"/>
        <v>0</v>
      </c>
    </row>
    <row r="995" spans="11:11" x14ac:dyDescent="0.25">
      <c r="K995" s="152">
        <f t="shared" si="15"/>
        <v>0</v>
      </c>
    </row>
    <row r="996" spans="11:11" x14ac:dyDescent="0.25">
      <c r="K996" s="152">
        <f t="shared" si="15"/>
        <v>0</v>
      </c>
    </row>
    <row r="997" spans="11:11" x14ac:dyDescent="0.25">
      <c r="K997" s="152">
        <f t="shared" si="15"/>
        <v>0</v>
      </c>
    </row>
    <row r="998" spans="11:11" x14ac:dyDescent="0.25">
      <c r="K998" s="152">
        <f t="shared" si="15"/>
        <v>0</v>
      </c>
    </row>
    <row r="999" spans="11:11" x14ac:dyDescent="0.25">
      <c r="K999" s="152">
        <f t="shared" si="15"/>
        <v>0</v>
      </c>
    </row>
    <row r="1000" spans="11:11" x14ac:dyDescent="0.25">
      <c r="K1000" s="152">
        <f t="shared" si="15"/>
        <v>0</v>
      </c>
    </row>
    <row r="1001" spans="11:11" x14ac:dyDescent="0.25">
      <c r="K1001" s="152">
        <f t="shared" si="15"/>
        <v>0</v>
      </c>
    </row>
    <row r="1002" spans="11:11" x14ac:dyDescent="0.25">
      <c r="K1002" s="152">
        <f t="shared" si="15"/>
        <v>0</v>
      </c>
    </row>
    <row r="1003" spans="11:11" x14ac:dyDescent="0.25">
      <c r="K1003" s="152">
        <f t="shared" si="15"/>
        <v>0</v>
      </c>
    </row>
    <row r="1004" spans="11:11" x14ac:dyDescent="0.25">
      <c r="K1004" s="152">
        <f t="shared" si="15"/>
        <v>0</v>
      </c>
    </row>
    <row r="1005" spans="11:11" x14ac:dyDescent="0.25">
      <c r="K1005" s="152">
        <f t="shared" si="15"/>
        <v>0</v>
      </c>
    </row>
    <row r="1006" spans="11:11" x14ac:dyDescent="0.25">
      <c r="K1006" s="152">
        <f t="shared" si="15"/>
        <v>0</v>
      </c>
    </row>
    <row r="1007" spans="11:11" x14ac:dyDescent="0.25">
      <c r="K1007" s="152">
        <f t="shared" si="15"/>
        <v>0</v>
      </c>
    </row>
    <row r="1008" spans="11:11" x14ac:dyDescent="0.25">
      <c r="K1008" s="152">
        <f t="shared" si="15"/>
        <v>0</v>
      </c>
    </row>
    <row r="1009" spans="11:11" x14ac:dyDescent="0.25">
      <c r="K1009" s="152">
        <f t="shared" si="15"/>
        <v>0</v>
      </c>
    </row>
    <row r="1010" spans="11:11" x14ac:dyDescent="0.25">
      <c r="K1010" s="152">
        <f t="shared" si="15"/>
        <v>0</v>
      </c>
    </row>
    <row r="1011" spans="11:11" x14ac:dyDescent="0.25">
      <c r="K1011" s="152">
        <f t="shared" si="15"/>
        <v>0</v>
      </c>
    </row>
    <row r="1012" spans="11:11" x14ac:dyDescent="0.25">
      <c r="K1012" s="152">
        <f t="shared" si="15"/>
        <v>0</v>
      </c>
    </row>
    <row r="1013" spans="11:11" x14ac:dyDescent="0.25">
      <c r="K1013" s="152">
        <f t="shared" si="15"/>
        <v>0</v>
      </c>
    </row>
    <row r="1014" spans="11:11" x14ac:dyDescent="0.25">
      <c r="K1014" s="152">
        <f t="shared" si="15"/>
        <v>0</v>
      </c>
    </row>
    <row r="1015" spans="11:11" x14ac:dyDescent="0.25">
      <c r="K1015" s="152">
        <f t="shared" si="15"/>
        <v>0</v>
      </c>
    </row>
    <row r="1016" spans="11:11" x14ac:dyDescent="0.25">
      <c r="K1016" s="152">
        <f t="shared" si="15"/>
        <v>0</v>
      </c>
    </row>
    <row r="1017" spans="11:11" x14ac:dyDescent="0.25">
      <c r="K1017" s="152">
        <f t="shared" si="15"/>
        <v>0</v>
      </c>
    </row>
    <row r="1018" spans="11:11" x14ac:dyDescent="0.25">
      <c r="K1018" s="152">
        <f t="shared" si="15"/>
        <v>0</v>
      </c>
    </row>
    <row r="1019" spans="11:11" x14ac:dyDescent="0.25">
      <c r="K1019" s="152">
        <f t="shared" si="15"/>
        <v>0</v>
      </c>
    </row>
    <row r="1020" spans="11:11" x14ac:dyDescent="0.25">
      <c r="K1020" s="152">
        <f t="shared" si="15"/>
        <v>0</v>
      </c>
    </row>
    <row r="1021" spans="11:11" x14ac:dyDescent="0.25">
      <c r="K1021" s="152">
        <f t="shared" si="15"/>
        <v>0</v>
      </c>
    </row>
    <row r="1022" spans="11:11" x14ac:dyDescent="0.25">
      <c r="K1022" s="152">
        <f t="shared" si="15"/>
        <v>0</v>
      </c>
    </row>
    <row r="1023" spans="11:11" x14ac:dyDescent="0.25">
      <c r="K1023" s="152">
        <f t="shared" si="15"/>
        <v>0</v>
      </c>
    </row>
    <row r="1024" spans="11:11" x14ac:dyDescent="0.25">
      <c r="K1024" s="152">
        <f t="shared" si="15"/>
        <v>0</v>
      </c>
    </row>
    <row r="1025" spans="11:11" x14ac:dyDescent="0.25">
      <c r="K1025" s="152">
        <f t="shared" si="15"/>
        <v>0</v>
      </c>
    </row>
    <row r="1026" spans="11:11" x14ac:dyDescent="0.25">
      <c r="K1026" s="152">
        <f t="shared" si="15"/>
        <v>0</v>
      </c>
    </row>
    <row r="1027" spans="11:11" x14ac:dyDescent="0.25">
      <c r="K1027" s="152">
        <f t="shared" ref="K1027:K1040" si="16">(C1027+D1027)*2*F1027</f>
        <v>0</v>
      </c>
    </row>
    <row r="1028" spans="11:11" x14ac:dyDescent="0.25">
      <c r="K1028" s="152">
        <f t="shared" si="16"/>
        <v>0</v>
      </c>
    </row>
    <row r="1029" spans="11:11" x14ac:dyDescent="0.25">
      <c r="K1029" s="152">
        <f t="shared" si="16"/>
        <v>0</v>
      </c>
    </row>
    <row r="1030" spans="11:11" x14ac:dyDescent="0.25">
      <c r="K1030" s="152">
        <f t="shared" si="16"/>
        <v>0</v>
      </c>
    </row>
    <row r="1031" spans="11:11" x14ac:dyDescent="0.25">
      <c r="K1031" s="152">
        <f t="shared" si="16"/>
        <v>0</v>
      </c>
    </row>
    <row r="1032" spans="11:11" x14ac:dyDescent="0.25">
      <c r="K1032" s="152">
        <f t="shared" si="16"/>
        <v>0</v>
      </c>
    </row>
    <row r="1033" spans="11:11" x14ac:dyDescent="0.25">
      <c r="K1033" s="152">
        <f t="shared" si="16"/>
        <v>0</v>
      </c>
    </row>
    <row r="1034" spans="11:11" x14ac:dyDescent="0.25">
      <c r="K1034" s="152">
        <f t="shared" si="16"/>
        <v>0</v>
      </c>
    </row>
    <row r="1035" spans="11:11" x14ac:dyDescent="0.25">
      <c r="K1035" s="152">
        <f t="shared" si="16"/>
        <v>0</v>
      </c>
    </row>
    <row r="1036" spans="11:11" x14ac:dyDescent="0.25">
      <c r="K1036" s="152">
        <f t="shared" si="16"/>
        <v>0</v>
      </c>
    </row>
    <row r="1037" spans="11:11" x14ac:dyDescent="0.25">
      <c r="K1037" s="152">
        <f t="shared" si="16"/>
        <v>0</v>
      </c>
    </row>
    <row r="1038" spans="11:11" x14ac:dyDescent="0.25">
      <c r="K1038" s="152">
        <f t="shared" si="16"/>
        <v>0</v>
      </c>
    </row>
    <row r="1039" spans="11:11" x14ac:dyDescent="0.25">
      <c r="K1039" s="152">
        <f t="shared" si="16"/>
        <v>0</v>
      </c>
    </row>
    <row r="1040" spans="11:11" x14ac:dyDescent="0.25">
      <c r="K1040" s="152">
        <f t="shared" si="16"/>
        <v>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6"/>
  <dimension ref="A1:AG72"/>
  <sheetViews>
    <sheetView showZeros="0" topLeftCell="A10" zoomScale="85" zoomScaleNormal="85" workbookViewId="0">
      <selection activeCell="O44" sqref="O44"/>
    </sheetView>
  </sheetViews>
  <sheetFormatPr defaultColWidth="8.875" defaultRowHeight="16.5" x14ac:dyDescent="0.25"/>
  <cols>
    <col min="1" max="1" width="5" style="38" bestFit="1" customWidth="1"/>
    <col min="2" max="2" width="17.5" style="174" bestFit="1" customWidth="1"/>
    <col min="3" max="3" width="11" style="174" bestFit="1" customWidth="1"/>
    <col min="4" max="4" width="1.625" style="174" customWidth="1"/>
    <col min="5" max="5" width="7.125" style="174" bestFit="1" customWidth="1"/>
    <col min="6" max="6" width="9.625" style="174" bestFit="1" customWidth="1"/>
    <col min="7" max="7" width="9.75" style="174" customWidth="1"/>
    <col min="8" max="8" width="8.875" style="174" hidden="1" customWidth="1"/>
    <col min="9" max="9" width="0.75" style="176" customWidth="1"/>
    <col min="10" max="10" width="0.75" style="174" customWidth="1"/>
    <col min="11" max="11" width="18.25" style="174" customWidth="1"/>
    <col min="12" max="12" width="13.75" style="174" customWidth="1"/>
    <col min="13" max="13" width="16.5" style="174" customWidth="1"/>
    <col min="14" max="14" width="15.625" style="174" bestFit="1" customWidth="1"/>
    <col min="15" max="15" width="14.5" style="174" bestFit="1" customWidth="1"/>
    <col min="16" max="16" width="10" style="174" bestFit="1" customWidth="1"/>
    <col min="17" max="17" width="8.875" style="174"/>
    <col min="18" max="18" width="28.75" style="174" bestFit="1" customWidth="1"/>
    <col min="19" max="20" width="8.875" style="174"/>
    <col min="21" max="21" width="28.625" style="174" customWidth="1"/>
    <col min="22" max="22" width="21.25" style="174" bestFit="1" customWidth="1"/>
    <col min="23" max="29" width="8.875" style="174"/>
    <col min="30" max="30" width="27.125" style="174" bestFit="1" customWidth="1"/>
    <col min="31" max="16384" width="8.875" style="174"/>
  </cols>
  <sheetData>
    <row r="1" spans="1:33" ht="33" x14ac:dyDescent="0.25">
      <c r="F1" s="175"/>
      <c r="I1" s="174"/>
      <c r="K1" s="193" t="s">
        <v>753</v>
      </c>
      <c r="L1" s="194" t="s">
        <v>754</v>
      </c>
      <c r="M1" s="532" t="s">
        <v>497</v>
      </c>
      <c r="N1" s="532"/>
      <c r="O1" s="175"/>
      <c r="P1" s="175"/>
      <c r="Z1" s="176"/>
    </row>
    <row r="2" spans="1:33" ht="247.5" x14ac:dyDescent="0.25">
      <c r="B2" s="174" t="s">
        <v>499</v>
      </c>
      <c r="C2" s="177" t="s">
        <v>500</v>
      </c>
      <c r="D2" s="177"/>
      <c r="E2" s="177"/>
      <c r="F2" s="178" t="s">
        <v>752</v>
      </c>
      <c r="G2" s="179" t="s">
        <v>501</v>
      </c>
      <c r="H2" s="180"/>
      <c r="I2" s="180" t="s">
        <v>502</v>
      </c>
      <c r="J2" s="180" t="s">
        <v>503</v>
      </c>
      <c r="K2" s="181" t="s">
        <v>294</v>
      </c>
      <c r="L2" s="181" t="s">
        <v>504</v>
      </c>
      <c r="M2" s="182" t="s">
        <v>755</v>
      </c>
      <c r="N2" s="183" t="s">
        <v>756</v>
      </c>
      <c r="O2" s="178" t="s">
        <v>505</v>
      </c>
      <c r="P2" s="180" t="s">
        <v>267</v>
      </c>
      <c r="R2" s="36"/>
      <c r="S2" s="184"/>
      <c r="T2" s="184"/>
      <c r="U2" s="184"/>
      <c r="V2" s="36"/>
      <c r="W2" s="184"/>
      <c r="X2" s="184"/>
      <c r="Y2" s="184"/>
      <c r="AD2" s="176"/>
    </row>
    <row r="3" spans="1:33" x14ac:dyDescent="0.25">
      <c r="A3" s="38">
        <v>1</v>
      </c>
      <c r="B3" s="174" t="s">
        <v>507</v>
      </c>
      <c r="C3" s="174" t="s">
        <v>508</v>
      </c>
      <c r="D3" s="174">
        <v>1.05</v>
      </c>
      <c r="E3" s="175">
        <v>8000</v>
      </c>
      <c r="F3" s="175">
        <f>E3*D3</f>
        <v>8400</v>
      </c>
      <c r="G3" s="174">
        <v>0.6</v>
      </c>
      <c r="H3" s="174">
        <v>0.65</v>
      </c>
      <c r="I3" s="174">
        <v>0.5</v>
      </c>
      <c r="J3" s="174">
        <v>0.47</v>
      </c>
      <c r="K3" s="185">
        <f t="shared" ref="K3:K35" si="0">F3*G3</f>
        <v>5040</v>
      </c>
      <c r="L3" s="185">
        <f>K3*1.2</f>
        <v>6048</v>
      </c>
      <c r="M3" s="186">
        <f t="shared" ref="M3:M35" si="1">F3*I3</f>
        <v>4200</v>
      </c>
      <c r="N3" s="186">
        <f>M3*1.2</f>
        <v>5040</v>
      </c>
      <c r="O3" s="187">
        <f t="shared" ref="O3:O35" si="2">F3*J3</f>
        <v>3948</v>
      </c>
      <c r="P3" s="174">
        <v>18</v>
      </c>
      <c r="R3" s="506" t="s">
        <v>498</v>
      </c>
      <c r="S3" s="506"/>
      <c r="T3" s="506"/>
      <c r="U3" s="506"/>
      <c r="W3" s="174" t="s">
        <v>512</v>
      </c>
      <c r="Z3" s="176"/>
      <c r="AD3" s="174" t="s">
        <v>513</v>
      </c>
      <c r="AE3" s="174" t="s">
        <v>514</v>
      </c>
      <c r="AF3" s="174" t="s">
        <v>515</v>
      </c>
    </row>
    <row r="4" spans="1:33" x14ac:dyDescent="0.25">
      <c r="A4" s="38">
        <f>A3+1</f>
        <v>2</v>
      </c>
      <c r="B4" s="174" t="s">
        <v>266</v>
      </c>
      <c r="C4" s="38" t="s">
        <v>516</v>
      </c>
      <c r="D4" s="174">
        <v>1.05</v>
      </c>
      <c r="E4" s="175">
        <v>7000</v>
      </c>
      <c r="F4" s="175">
        <v>7400</v>
      </c>
      <c r="G4" s="174">
        <v>0.6</v>
      </c>
      <c r="H4" s="174">
        <v>0.65</v>
      </c>
      <c r="I4" s="174">
        <v>0.5</v>
      </c>
      <c r="J4" s="174">
        <v>0.47</v>
      </c>
      <c r="K4" s="185">
        <f t="shared" si="0"/>
        <v>4440</v>
      </c>
      <c r="L4" s="185">
        <f t="shared" ref="L4:L35" si="3">K4*1.2</f>
        <v>5328</v>
      </c>
      <c r="M4" s="186">
        <f t="shared" si="1"/>
        <v>3700</v>
      </c>
      <c r="N4" s="186">
        <f t="shared" ref="N4:N35" si="4">M4*1.2</f>
        <v>4440</v>
      </c>
      <c r="O4" s="187">
        <f t="shared" si="2"/>
        <v>3478</v>
      </c>
      <c r="P4" s="174">
        <v>18</v>
      </c>
      <c r="R4" s="36" t="s">
        <v>506</v>
      </c>
      <c r="S4" s="36"/>
      <c r="T4" s="36"/>
      <c r="U4" s="36"/>
      <c r="V4" s="174" t="s">
        <v>520</v>
      </c>
      <c r="W4" s="174" t="s">
        <v>519</v>
      </c>
      <c r="Z4" s="176"/>
      <c r="AD4" s="174" t="s">
        <v>521</v>
      </c>
      <c r="AE4" s="174" t="s">
        <v>522</v>
      </c>
      <c r="AF4" s="174" t="s">
        <v>523</v>
      </c>
    </row>
    <row r="5" spans="1:33" x14ac:dyDescent="0.25">
      <c r="A5" s="38">
        <f t="shared" ref="A5:A35" si="5">A4+1</f>
        <v>3</v>
      </c>
      <c r="B5" s="174" t="s">
        <v>524</v>
      </c>
      <c r="C5" s="174" t="s">
        <v>508</v>
      </c>
      <c r="D5" s="174">
        <v>1.05</v>
      </c>
      <c r="E5" s="175">
        <v>7600</v>
      </c>
      <c r="F5" s="175">
        <v>8000</v>
      </c>
      <c r="G5" s="174">
        <v>0.6</v>
      </c>
      <c r="H5" s="174">
        <v>0.65</v>
      </c>
      <c r="I5" s="174">
        <v>0.5</v>
      </c>
      <c r="J5" s="174">
        <v>0.47</v>
      </c>
      <c r="K5" s="185">
        <f t="shared" si="0"/>
        <v>4800</v>
      </c>
      <c r="L5" s="185">
        <f t="shared" si="3"/>
        <v>5760</v>
      </c>
      <c r="M5" s="186">
        <f t="shared" si="1"/>
        <v>4000</v>
      </c>
      <c r="N5" s="186">
        <f t="shared" si="4"/>
        <v>4800</v>
      </c>
      <c r="O5" s="187">
        <f t="shared" si="2"/>
        <v>3760</v>
      </c>
      <c r="P5" s="174">
        <v>18</v>
      </c>
      <c r="R5" s="188" t="s">
        <v>499</v>
      </c>
      <c r="S5" s="188" t="s">
        <v>509</v>
      </c>
      <c r="T5" s="188" t="s">
        <v>510</v>
      </c>
      <c r="U5" s="188" t="s">
        <v>511</v>
      </c>
      <c r="V5" s="174" t="s">
        <v>90</v>
      </c>
      <c r="W5" s="174" t="s">
        <v>526</v>
      </c>
      <c r="Z5" s="176"/>
      <c r="AD5" s="174" t="s">
        <v>527</v>
      </c>
      <c r="AE5" s="174" t="s">
        <v>528</v>
      </c>
      <c r="AF5" s="174" t="s">
        <v>529</v>
      </c>
    </row>
    <row r="6" spans="1:33" x14ac:dyDescent="0.25">
      <c r="A6" s="38">
        <f t="shared" si="5"/>
        <v>4</v>
      </c>
      <c r="B6" s="174" t="s">
        <v>524</v>
      </c>
      <c r="C6" s="38" t="str">
        <f>C4</f>
        <v>240x40內</v>
      </c>
      <c r="D6" s="174">
        <v>1.05</v>
      </c>
      <c r="E6" s="175">
        <v>6600</v>
      </c>
      <c r="F6" s="175">
        <v>6900</v>
      </c>
      <c r="G6" s="174">
        <v>0.6</v>
      </c>
      <c r="H6" s="174">
        <v>0.65</v>
      </c>
      <c r="I6" s="174">
        <v>0.5</v>
      </c>
      <c r="J6" s="174">
        <v>0.47</v>
      </c>
      <c r="K6" s="185">
        <f t="shared" si="0"/>
        <v>4140</v>
      </c>
      <c r="L6" s="185">
        <f t="shared" si="3"/>
        <v>4968</v>
      </c>
      <c r="M6" s="186">
        <f t="shared" si="1"/>
        <v>3450</v>
      </c>
      <c r="N6" s="186">
        <f t="shared" si="4"/>
        <v>4140</v>
      </c>
      <c r="O6" s="187">
        <f t="shared" si="2"/>
        <v>3243</v>
      </c>
      <c r="P6" s="174">
        <v>18</v>
      </c>
      <c r="R6" s="188" t="s">
        <v>517</v>
      </c>
      <c r="S6" s="188" t="s">
        <v>518</v>
      </c>
      <c r="T6" s="188">
        <v>300</v>
      </c>
      <c r="U6" s="188" t="s">
        <v>519</v>
      </c>
      <c r="V6" s="174" t="s">
        <v>531</v>
      </c>
      <c r="W6" s="174" t="s">
        <v>532</v>
      </c>
      <c r="Z6" s="176"/>
      <c r="AD6" s="174" t="s">
        <v>527</v>
      </c>
      <c r="AE6" s="174" t="s">
        <v>533</v>
      </c>
      <c r="AF6" s="174" t="s">
        <v>534</v>
      </c>
    </row>
    <row r="7" spans="1:33" x14ac:dyDescent="0.25">
      <c r="A7" s="38">
        <f t="shared" si="5"/>
        <v>5</v>
      </c>
      <c r="B7" s="174" t="s">
        <v>535</v>
      </c>
      <c r="C7" s="174" t="str">
        <f>C5</f>
        <v>240x60內</v>
      </c>
      <c r="D7" s="174">
        <v>1.05</v>
      </c>
      <c r="E7" s="175">
        <v>8200</v>
      </c>
      <c r="F7" s="175">
        <v>8600</v>
      </c>
      <c r="G7" s="174">
        <v>0.6</v>
      </c>
      <c r="H7" s="174">
        <v>0.65</v>
      </c>
      <c r="I7" s="174">
        <v>0.5</v>
      </c>
      <c r="J7" s="174">
        <v>0.47</v>
      </c>
      <c r="K7" s="185">
        <f t="shared" si="0"/>
        <v>5160</v>
      </c>
      <c r="L7" s="185">
        <f t="shared" si="3"/>
        <v>6192</v>
      </c>
      <c r="M7" s="186">
        <f t="shared" si="1"/>
        <v>4300</v>
      </c>
      <c r="N7" s="186">
        <f t="shared" si="4"/>
        <v>5160</v>
      </c>
      <c r="O7" s="187">
        <f t="shared" si="2"/>
        <v>4041.9999999999995</v>
      </c>
      <c r="P7" s="174">
        <v>18</v>
      </c>
      <c r="R7" s="188" t="s">
        <v>525</v>
      </c>
      <c r="S7" s="188" t="s">
        <v>518</v>
      </c>
      <c r="T7" s="188">
        <v>310</v>
      </c>
      <c r="U7" s="188" t="s">
        <v>526</v>
      </c>
      <c r="V7" s="174" t="s">
        <v>537</v>
      </c>
      <c r="W7" s="174" t="s">
        <v>536</v>
      </c>
      <c r="Z7" s="176"/>
      <c r="AD7" s="174" t="s">
        <v>538</v>
      </c>
      <c r="AE7" s="174" t="s">
        <v>539</v>
      </c>
    </row>
    <row r="8" spans="1:33" x14ac:dyDescent="0.25">
      <c r="A8" s="38">
        <f t="shared" si="5"/>
        <v>6</v>
      </c>
      <c r="B8" s="174" t="s">
        <v>535</v>
      </c>
      <c r="C8" s="38" t="str">
        <f>C6</f>
        <v>240x40內</v>
      </c>
      <c r="D8" s="174">
        <v>1.05</v>
      </c>
      <c r="E8" s="175">
        <v>7600</v>
      </c>
      <c r="F8" s="175">
        <v>8000</v>
      </c>
      <c r="G8" s="174">
        <v>0.6</v>
      </c>
      <c r="H8" s="174">
        <v>0.65</v>
      </c>
      <c r="I8" s="174">
        <v>0.5</v>
      </c>
      <c r="J8" s="174">
        <v>0.47</v>
      </c>
      <c r="K8" s="185">
        <f t="shared" si="0"/>
        <v>4800</v>
      </c>
      <c r="L8" s="185">
        <f t="shared" si="3"/>
        <v>5760</v>
      </c>
      <c r="M8" s="186">
        <f t="shared" si="1"/>
        <v>4000</v>
      </c>
      <c r="N8" s="186">
        <f t="shared" si="4"/>
        <v>4800</v>
      </c>
      <c r="O8" s="187">
        <f t="shared" si="2"/>
        <v>3760</v>
      </c>
      <c r="P8" s="174">
        <v>18</v>
      </c>
      <c r="R8" s="188" t="s">
        <v>525</v>
      </c>
      <c r="S8" s="188" t="s">
        <v>518</v>
      </c>
      <c r="T8" s="188">
        <v>390</v>
      </c>
      <c r="U8" s="188" t="s">
        <v>530</v>
      </c>
      <c r="V8" s="174" t="s">
        <v>541</v>
      </c>
      <c r="W8" s="174" t="s">
        <v>540</v>
      </c>
      <c r="Z8" s="176"/>
    </row>
    <row r="9" spans="1:33" x14ac:dyDescent="0.25">
      <c r="A9" s="38">
        <f t="shared" si="5"/>
        <v>7</v>
      </c>
      <c r="B9" s="174" t="s">
        <v>542</v>
      </c>
      <c r="C9" s="174" t="str">
        <f>C7</f>
        <v>240x60內</v>
      </c>
      <c r="D9" s="174">
        <v>1.05</v>
      </c>
      <c r="E9" s="175">
        <v>6800</v>
      </c>
      <c r="F9" s="175">
        <v>7150</v>
      </c>
      <c r="G9" s="174">
        <v>0.6</v>
      </c>
      <c r="H9" s="174">
        <v>0.65</v>
      </c>
      <c r="I9" s="174">
        <v>0.5</v>
      </c>
      <c r="J9" s="174">
        <v>0.47</v>
      </c>
      <c r="K9" s="185">
        <f t="shared" si="0"/>
        <v>4290</v>
      </c>
      <c r="L9" s="185">
        <f t="shared" si="3"/>
        <v>5148</v>
      </c>
      <c r="M9" s="186">
        <f t="shared" si="1"/>
        <v>3575</v>
      </c>
      <c r="N9" s="186">
        <f t="shared" si="4"/>
        <v>4290</v>
      </c>
      <c r="O9" s="187">
        <f t="shared" si="2"/>
        <v>3360.5</v>
      </c>
      <c r="P9" s="174">
        <v>18</v>
      </c>
      <c r="R9" s="188" t="s">
        <v>525</v>
      </c>
      <c r="S9" s="188" t="s">
        <v>518</v>
      </c>
      <c r="T9" s="188">
        <v>420</v>
      </c>
      <c r="U9" s="188" t="s">
        <v>536</v>
      </c>
      <c r="V9" s="174" t="s">
        <v>544</v>
      </c>
      <c r="W9" s="174" t="s">
        <v>545</v>
      </c>
      <c r="Z9" s="176"/>
    </row>
    <row r="10" spans="1:33" x14ac:dyDescent="0.25">
      <c r="A10" s="38">
        <f t="shared" si="5"/>
        <v>8</v>
      </c>
      <c r="B10" s="174" t="s">
        <v>542</v>
      </c>
      <c r="C10" s="38" t="s">
        <v>546</v>
      </c>
      <c r="D10" s="174">
        <v>1.05</v>
      </c>
      <c r="E10" s="175">
        <v>6400</v>
      </c>
      <c r="F10" s="175">
        <v>6750</v>
      </c>
      <c r="G10" s="174">
        <v>0.6</v>
      </c>
      <c r="H10" s="174">
        <v>0.65</v>
      </c>
      <c r="I10" s="174">
        <v>0.5</v>
      </c>
      <c r="J10" s="174">
        <v>0.47</v>
      </c>
      <c r="K10" s="185">
        <f t="shared" si="0"/>
        <v>4050</v>
      </c>
      <c r="L10" s="185">
        <f t="shared" si="3"/>
        <v>4860</v>
      </c>
      <c r="M10" s="186">
        <f t="shared" si="1"/>
        <v>3375</v>
      </c>
      <c r="N10" s="186">
        <f t="shared" si="4"/>
        <v>4050</v>
      </c>
      <c r="O10" s="187">
        <f t="shared" si="2"/>
        <v>3172.5</v>
      </c>
      <c r="P10" s="174">
        <v>18</v>
      </c>
      <c r="R10" s="188" t="s">
        <v>525</v>
      </c>
      <c r="S10" s="188" t="s">
        <v>518</v>
      </c>
      <c r="T10" s="188">
        <v>440</v>
      </c>
      <c r="U10" s="188" t="s">
        <v>540</v>
      </c>
      <c r="V10" s="174" t="s">
        <v>548</v>
      </c>
      <c r="W10" s="174" t="s">
        <v>549</v>
      </c>
      <c r="Z10" s="176"/>
    </row>
    <row r="11" spans="1:33" x14ac:dyDescent="0.25">
      <c r="A11" s="38">
        <f t="shared" si="5"/>
        <v>9</v>
      </c>
      <c r="B11" s="174" t="s">
        <v>550</v>
      </c>
      <c r="C11" s="174" t="s">
        <v>551</v>
      </c>
      <c r="D11" s="174">
        <v>1.05</v>
      </c>
      <c r="E11" s="175">
        <v>5800</v>
      </c>
      <c r="F11" s="175">
        <v>6100</v>
      </c>
      <c r="G11" s="174">
        <v>0.6</v>
      </c>
      <c r="H11" s="174">
        <v>0.65</v>
      </c>
      <c r="I11" s="174">
        <v>0.5</v>
      </c>
      <c r="J11" s="174">
        <v>0.47</v>
      </c>
      <c r="K11" s="185">
        <f t="shared" si="0"/>
        <v>3660</v>
      </c>
      <c r="L11" s="185">
        <f t="shared" si="3"/>
        <v>4392</v>
      </c>
      <c r="M11" s="186">
        <f t="shared" si="1"/>
        <v>3050</v>
      </c>
      <c r="N11" s="186">
        <f t="shared" si="4"/>
        <v>3660</v>
      </c>
      <c r="O11" s="187">
        <f t="shared" si="2"/>
        <v>2867</v>
      </c>
      <c r="P11" s="174">
        <v>15</v>
      </c>
      <c r="R11" s="188" t="s">
        <v>525</v>
      </c>
      <c r="S11" s="188" t="s">
        <v>518</v>
      </c>
      <c r="T11" s="188">
        <v>500</v>
      </c>
      <c r="U11" s="188" t="s">
        <v>543</v>
      </c>
      <c r="Z11" s="176"/>
    </row>
    <row r="12" spans="1:33" x14ac:dyDescent="0.25">
      <c r="A12" s="38">
        <f t="shared" si="5"/>
        <v>10</v>
      </c>
      <c r="B12" s="174" t="s">
        <v>550</v>
      </c>
      <c r="C12" s="38" t="s">
        <v>555</v>
      </c>
      <c r="D12" s="174">
        <v>1.05</v>
      </c>
      <c r="E12" s="175">
        <v>5000</v>
      </c>
      <c r="F12" s="175">
        <v>5300</v>
      </c>
      <c r="G12" s="174">
        <v>0.6</v>
      </c>
      <c r="H12" s="174">
        <v>0.65</v>
      </c>
      <c r="I12" s="174">
        <v>0.5</v>
      </c>
      <c r="J12" s="174">
        <v>0.47</v>
      </c>
      <c r="K12" s="185">
        <f t="shared" si="0"/>
        <v>3180</v>
      </c>
      <c r="L12" s="185">
        <f t="shared" si="3"/>
        <v>3816</v>
      </c>
      <c r="M12" s="186">
        <f t="shared" si="1"/>
        <v>2650</v>
      </c>
      <c r="N12" s="186">
        <f t="shared" si="4"/>
        <v>3180</v>
      </c>
      <c r="O12" s="187">
        <f t="shared" si="2"/>
        <v>2491</v>
      </c>
      <c r="P12" s="174">
        <v>15</v>
      </c>
      <c r="R12" s="188" t="s">
        <v>525</v>
      </c>
      <c r="S12" s="188" t="s">
        <v>518</v>
      </c>
      <c r="T12" s="188">
        <v>690</v>
      </c>
      <c r="U12" s="188" t="s">
        <v>547</v>
      </c>
      <c r="Z12" s="176"/>
      <c r="AD12" s="188" t="s">
        <v>558</v>
      </c>
      <c r="AE12" s="188" t="s">
        <v>346</v>
      </c>
      <c r="AF12" s="188">
        <v>100</v>
      </c>
      <c r="AG12" s="188"/>
    </row>
    <row r="13" spans="1:33" x14ac:dyDescent="0.25">
      <c r="A13" s="38">
        <f t="shared" si="5"/>
        <v>11</v>
      </c>
      <c r="B13" s="174" t="s">
        <v>560</v>
      </c>
      <c r="C13" s="174" t="str">
        <f>C11</f>
        <v>180x60內</v>
      </c>
      <c r="D13" s="174">
        <v>1.05</v>
      </c>
      <c r="E13" s="175">
        <v>5400</v>
      </c>
      <c r="F13" s="175">
        <v>5700</v>
      </c>
      <c r="G13" s="174">
        <v>0.6</v>
      </c>
      <c r="H13" s="174">
        <v>0.65</v>
      </c>
      <c r="I13" s="174">
        <v>0.5</v>
      </c>
      <c r="J13" s="174">
        <v>0.47</v>
      </c>
      <c r="K13" s="185">
        <f t="shared" si="0"/>
        <v>3420</v>
      </c>
      <c r="L13" s="185">
        <f t="shared" si="3"/>
        <v>4104</v>
      </c>
      <c r="M13" s="186">
        <f t="shared" si="1"/>
        <v>2850</v>
      </c>
      <c r="N13" s="186">
        <f t="shared" si="4"/>
        <v>3420</v>
      </c>
      <c r="O13" s="187">
        <f t="shared" si="2"/>
        <v>2679</v>
      </c>
      <c r="P13" s="174">
        <v>15</v>
      </c>
      <c r="R13" s="188" t="s">
        <v>552</v>
      </c>
      <c r="S13" s="188" t="s">
        <v>518</v>
      </c>
      <c r="T13" s="188">
        <v>200</v>
      </c>
      <c r="U13" s="188" t="s">
        <v>553</v>
      </c>
      <c r="Z13" s="176"/>
      <c r="AD13" s="188" t="s">
        <v>564</v>
      </c>
      <c r="AE13" s="188" t="s">
        <v>565</v>
      </c>
      <c r="AF13" s="188">
        <v>1000</v>
      </c>
      <c r="AG13" s="188" t="s">
        <v>566</v>
      </c>
    </row>
    <row r="14" spans="1:33" x14ac:dyDescent="0.25">
      <c r="A14" s="38">
        <f t="shared" si="5"/>
        <v>12</v>
      </c>
      <c r="B14" s="174" t="s">
        <v>559</v>
      </c>
      <c r="C14" s="38" t="s">
        <v>555</v>
      </c>
      <c r="D14" s="174">
        <v>1.05</v>
      </c>
      <c r="E14" s="175">
        <v>4600</v>
      </c>
      <c r="F14" s="175">
        <v>4850</v>
      </c>
      <c r="G14" s="174">
        <v>0.6</v>
      </c>
      <c r="H14" s="174">
        <v>0.65</v>
      </c>
      <c r="I14" s="174">
        <v>0.5</v>
      </c>
      <c r="J14" s="174">
        <v>0.47</v>
      </c>
      <c r="K14" s="185">
        <f t="shared" si="0"/>
        <v>2910</v>
      </c>
      <c r="L14" s="185">
        <f t="shared" si="3"/>
        <v>3492</v>
      </c>
      <c r="M14" s="186">
        <f t="shared" si="1"/>
        <v>2425</v>
      </c>
      <c r="N14" s="186">
        <f t="shared" si="4"/>
        <v>2910</v>
      </c>
      <c r="O14" s="187">
        <f t="shared" si="2"/>
        <v>2279.5</v>
      </c>
      <c r="P14" s="174">
        <v>15</v>
      </c>
      <c r="R14" s="188" t="s">
        <v>556</v>
      </c>
      <c r="S14" s="188" t="s">
        <v>321</v>
      </c>
      <c r="T14" s="188">
        <v>220</v>
      </c>
      <c r="U14" s="188" t="s">
        <v>557</v>
      </c>
      <c r="Z14" s="176"/>
      <c r="AD14" s="188" t="s">
        <v>563</v>
      </c>
      <c r="AE14" s="188" t="s">
        <v>565</v>
      </c>
      <c r="AF14" s="188">
        <v>1250</v>
      </c>
      <c r="AG14" s="188" t="s">
        <v>568</v>
      </c>
    </row>
    <row r="15" spans="1:33" x14ac:dyDescent="0.25">
      <c r="A15" s="38">
        <f t="shared" si="5"/>
        <v>13</v>
      </c>
      <c r="B15" s="174" t="s">
        <v>569</v>
      </c>
      <c r="C15" s="174" t="str">
        <f>C13</f>
        <v>180x60內</v>
      </c>
      <c r="D15" s="174">
        <v>1.05</v>
      </c>
      <c r="E15" s="175">
        <v>5800</v>
      </c>
      <c r="F15" s="175">
        <v>6100</v>
      </c>
      <c r="G15" s="174">
        <v>0.6</v>
      </c>
      <c r="H15" s="174">
        <v>0.65</v>
      </c>
      <c r="I15" s="174">
        <v>0.5</v>
      </c>
      <c r="J15" s="174">
        <v>0.47</v>
      </c>
      <c r="K15" s="185">
        <f t="shared" si="0"/>
        <v>3660</v>
      </c>
      <c r="L15" s="185">
        <f t="shared" si="3"/>
        <v>4392</v>
      </c>
      <c r="M15" s="186">
        <f t="shared" si="1"/>
        <v>3050</v>
      </c>
      <c r="N15" s="186">
        <f t="shared" si="4"/>
        <v>3660</v>
      </c>
      <c r="O15" s="187">
        <f t="shared" si="2"/>
        <v>2867</v>
      </c>
      <c r="P15" s="174">
        <v>15</v>
      </c>
      <c r="R15" s="188" t="s">
        <v>556</v>
      </c>
      <c r="S15" s="188" t="s">
        <v>321</v>
      </c>
      <c r="T15" s="188">
        <v>250</v>
      </c>
      <c r="U15" s="188" t="s">
        <v>562</v>
      </c>
      <c r="W15" s="184" t="s">
        <v>571</v>
      </c>
      <c r="X15" s="184"/>
      <c r="Y15" s="189" t="s">
        <v>572</v>
      </c>
      <c r="Z15" s="184"/>
      <c r="AD15" s="188" t="s">
        <v>573</v>
      </c>
      <c r="AE15" s="188" t="s">
        <v>411</v>
      </c>
      <c r="AF15" s="188">
        <v>380</v>
      </c>
      <c r="AG15" s="188"/>
    </row>
    <row r="16" spans="1:33" x14ac:dyDescent="0.25">
      <c r="A16" s="38">
        <f t="shared" si="5"/>
        <v>14</v>
      </c>
      <c r="B16" s="174" t="s">
        <v>574</v>
      </c>
      <c r="C16" s="38" t="s">
        <v>554</v>
      </c>
      <c r="D16" s="174">
        <v>1.05</v>
      </c>
      <c r="E16" s="175">
        <v>4900</v>
      </c>
      <c r="F16" s="175">
        <v>5150</v>
      </c>
      <c r="G16" s="174">
        <v>0.6</v>
      </c>
      <c r="H16" s="174">
        <v>0.65</v>
      </c>
      <c r="I16" s="174">
        <v>0.5</v>
      </c>
      <c r="J16" s="174">
        <v>0.47</v>
      </c>
      <c r="K16" s="185">
        <f t="shared" si="0"/>
        <v>3090</v>
      </c>
      <c r="L16" s="185">
        <f t="shared" si="3"/>
        <v>3708</v>
      </c>
      <c r="M16" s="186">
        <f t="shared" si="1"/>
        <v>2575</v>
      </c>
      <c r="N16" s="186">
        <f t="shared" si="4"/>
        <v>3090</v>
      </c>
      <c r="O16" s="187">
        <f t="shared" si="2"/>
        <v>2420.5</v>
      </c>
      <c r="P16" s="174">
        <v>15</v>
      </c>
      <c r="R16" s="188" t="s">
        <v>556</v>
      </c>
      <c r="S16" s="188" t="s">
        <v>518</v>
      </c>
      <c r="T16" s="188">
        <v>270</v>
      </c>
      <c r="U16" s="188" t="s">
        <v>567</v>
      </c>
      <c r="V16" s="174" t="s">
        <v>512</v>
      </c>
      <c r="W16" s="174" t="s">
        <v>576</v>
      </c>
      <c r="X16" s="174" t="s">
        <v>577</v>
      </c>
      <c r="Y16" s="176" t="s">
        <v>576</v>
      </c>
      <c r="Z16" s="174" t="s">
        <v>578</v>
      </c>
      <c r="AD16" s="188" t="s">
        <v>579</v>
      </c>
      <c r="AE16" s="188" t="s">
        <v>333</v>
      </c>
      <c r="AF16" s="188"/>
      <c r="AG16" s="188" t="s">
        <v>580</v>
      </c>
    </row>
    <row r="17" spans="1:33" x14ac:dyDescent="0.25">
      <c r="A17" s="38">
        <f t="shared" si="5"/>
        <v>15</v>
      </c>
      <c r="B17" s="174" t="s">
        <v>581</v>
      </c>
      <c r="C17" s="174" t="str">
        <f>C15</f>
        <v>180x60內</v>
      </c>
      <c r="D17" s="174">
        <v>1.05</v>
      </c>
      <c r="E17" s="175">
        <v>5500</v>
      </c>
      <c r="F17" s="175">
        <v>5780</v>
      </c>
      <c r="G17" s="174">
        <v>0.6</v>
      </c>
      <c r="H17" s="174">
        <v>0.65</v>
      </c>
      <c r="I17" s="174">
        <v>0.5</v>
      </c>
      <c r="J17" s="174">
        <v>0.47</v>
      </c>
      <c r="K17" s="185">
        <f t="shared" si="0"/>
        <v>3468</v>
      </c>
      <c r="L17" s="185">
        <f t="shared" si="3"/>
        <v>4161.5999999999995</v>
      </c>
      <c r="M17" s="186">
        <f t="shared" si="1"/>
        <v>2890</v>
      </c>
      <c r="N17" s="186">
        <f t="shared" si="4"/>
        <v>3468</v>
      </c>
      <c r="O17" s="187">
        <f t="shared" si="2"/>
        <v>2716.6</v>
      </c>
      <c r="P17" s="174">
        <v>15</v>
      </c>
      <c r="R17" s="188" t="s">
        <v>556</v>
      </c>
      <c r="S17" s="188" t="s">
        <v>518</v>
      </c>
      <c r="T17" s="188">
        <v>290</v>
      </c>
      <c r="U17" s="188" t="s">
        <v>570</v>
      </c>
      <c r="V17" s="174" t="s">
        <v>583</v>
      </c>
      <c r="W17" s="174" t="s">
        <v>388</v>
      </c>
      <c r="Z17" s="176"/>
      <c r="AD17" s="188" t="s">
        <v>584</v>
      </c>
      <c r="AE17" s="188" t="s">
        <v>340</v>
      </c>
      <c r="AF17" s="188"/>
      <c r="AG17" s="188"/>
    </row>
    <row r="18" spans="1:33" x14ac:dyDescent="0.25">
      <c r="A18" s="38">
        <f t="shared" si="5"/>
        <v>16</v>
      </c>
      <c r="B18" s="174" t="s">
        <v>585</v>
      </c>
      <c r="C18" s="38" t="s">
        <v>554</v>
      </c>
      <c r="D18" s="174">
        <v>1.05</v>
      </c>
      <c r="E18" s="175">
        <v>4600</v>
      </c>
      <c r="F18" s="175">
        <v>4850</v>
      </c>
      <c r="G18" s="174">
        <v>0.6</v>
      </c>
      <c r="H18" s="174">
        <v>0.65</v>
      </c>
      <c r="I18" s="174">
        <v>0.5</v>
      </c>
      <c r="J18" s="174">
        <v>0.47</v>
      </c>
      <c r="K18" s="185">
        <f t="shared" si="0"/>
        <v>2910</v>
      </c>
      <c r="L18" s="185">
        <f t="shared" si="3"/>
        <v>3492</v>
      </c>
      <c r="M18" s="186">
        <f t="shared" si="1"/>
        <v>2425</v>
      </c>
      <c r="N18" s="186">
        <f t="shared" si="4"/>
        <v>2910</v>
      </c>
      <c r="O18" s="187">
        <f t="shared" si="2"/>
        <v>2279.5</v>
      </c>
      <c r="P18" s="174">
        <v>15</v>
      </c>
      <c r="R18" s="188" t="s">
        <v>556</v>
      </c>
      <c r="S18" s="188" t="s">
        <v>518</v>
      </c>
      <c r="T18" s="188">
        <v>360</v>
      </c>
      <c r="U18" s="188" t="s">
        <v>575</v>
      </c>
      <c r="W18" s="174" t="s">
        <v>56</v>
      </c>
      <c r="Z18" s="176"/>
      <c r="AD18" s="188" t="s">
        <v>587</v>
      </c>
      <c r="AE18" s="188" t="s">
        <v>588</v>
      </c>
      <c r="AF18" s="188"/>
      <c r="AG18" s="188"/>
    </row>
    <row r="19" spans="1:33" x14ac:dyDescent="0.25">
      <c r="A19" s="38">
        <f t="shared" si="5"/>
        <v>17</v>
      </c>
      <c r="B19" s="174" t="s">
        <v>589</v>
      </c>
      <c r="C19" s="174" t="s">
        <v>590</v>
      </c>
      <c r="D19" s="174">
        <v>1.05</v>
      </c>
      <c r="E19" s="175">
        <v>4900</v>
      </c>
      <c r="F19" s="175">
        <v>5150</v>
      </c>
      <c r="G19" s="174">
        <v>0.6</v>
      </c>
      <c r="H19" s="174">
        <v>0.65</v>
      </c>
      <c r="I19" s="174">
        <v>0.5</v>
      </c>
      <c r="J19" s="174">
        <v>0.47</v>
      </c>
      <c r="K19" s="185">
        <f t="shared" si="0"/>
        <v>3090</v>
      </c>
      <c r="L19" s="185">
        <f t="shared" si="3"/>
        <v>3708</v>
      </c>
      <c r="M19" s="186">
        <f t="shared" si="1"/>
        <v>2575</v>
      </c>
      <c r="N19" s="186">
        <f t="shared" si="4"/>
        <v>3090</v>
      </c>
      <c r="O19" s="187">
        <f t="shared" si="2"/>
        <v>2420.5</v>
      </c>
      <c r="P19" s="174">
        <v>11</v>
      </c>
      <c r="R19" s="188" t="s">
        <v>561</v>
      </c>
      <c r="S19" s="188" t="s">
        <v>321</v>
      </c>
      <c r="T19" s="188">
        <v>440</v>
      </c>
      <c r="U19" s="188" t="s">
        <v>582</v>
      </c>
      <c r="W19" s="174" t="s">
        <v>95</v>
      </c>
      <c r="Z19" s="176"/>
      <c r="AD19" s="188" t="s">
        <v>593</v>
      </c>
      <c r="AE19" s="188" t="s">
        <v>340</v>
      </c>
      <c r="AF19" s="188"/>
      <c r="AG19" s="188"/>
    </row>
    <row r="20" spans="1:33" x14ac:dyDescent="0.25">
      <c r="A20" s="38">
        <f t="shared" si="5"/>
        <v>18</v>
      </c>
      <c r="B20" s="174" t="s">
        <v>589</v>
      </c>
      <c r="C20" s="38" t="s">
        <v>594</v>
      </c>
      <c r="D20" s="174">
        <v>1.05</v>
      </c>
      <c r="E20" s="175">
        <v>4400</v>
      </c>
      <c r="F20" s="175">
        <v>4650</v>
      </c>
      <c r="G20" s="174">
        <v>0.6</v>
      </c>
      <c r="H20" s="174">
        <v>0.65</v>
      </c>
      <c r="I20" s="174">
        <v>0.5</v>
      </c>
      <c r="J20" s="174">
        <v>0.47</v>
      </c>
      <c r="K20" s="185">
        <f t="shared" si="0"/>
        <v>2790</v>
      </c>
      <c r="L20" s="185">
        <f t="shared" si="3"/>
        <v>3348</v>
      </c>
      <c r="M20" s="186">
        <f t="shared" si="1"/>
        <v>2325</v>
      </c>
      <c r="N20" s="186">
        <f t="shared" si="4"/>
        <v>2790</v>
      </c>
      <c r="O20" s="187">
        <f t="shared" si="2"/>
        <v>2185.5</v>
      </c>
      <c r="P20" s="174">
        <v>11</v>
      </c>
      <c r="R20" s="188" t="s">
        <v>586</v>
      </c>
      <c r="S20" s="188" t="s">
        <v>518</v>
      </c>
      <c r="T20" s="188">
        <v>270</v>
      </c>
      <c r="U20" s="188" t="s">
        <v>332</v>
      </c>
      <c r="W20" s="174" t="s">
        <v>96</v>
      </c>
      <c r="Z20" s="176"/>
      <c r="AD20" s="188" t="s">
        <v>595</v>
      </c>
      <c r="AE20" s="188" t="s">
        <v>340</v>
      </c>
      <c r="AF20" s="188"/>
      <c r="AG20" s="188" t="s">
        <v>435</v>
      </c>
    </row>
    <row r="21" spans="1:33" ht="33" x14ac:dyDescent="0.25">
      <c r="A21" s="38">
        <f t="shared" si="5"/>
        <v>19</v>
      </c>
      <c r="B21" s="174" t="s">
        <v>596</v>
      </c>
      <c r="C21" s="174" t="s">
        <v>597</v>
      </c>
      <c r="D21" s="174">
        <v>1.05</v>
      </c>
      <c r="E21" s="175">
        <v>4600</v>
      </c>
      <c r="F21" s="175">
        <v>4850</v>
      </c>
      <c r="G21" s="174">
        <v>0.6</v>
      </c>
      <c r="H21" s="174">
        <v>0.65</v>
      </c>
      <c r="I21" s="174">
        <v>0.5</v>
      </c>
      <c r="J21" s="174">
        <v>0.47</v>
      </c>
      <c r="K21" s="185">
        <f t="shared" si="0"/>
        <v>2910</v>
      </c>
      <c r="L21" s="185">
        <f t="shared" si="3"/>
        <v>3492</v>
      </c>
      <c r="M21" s="186">
        <f t="shared" si="1"/>
        <v>2425</v>
      </c>
      <c r="N21" s="186">
        <f t="shared" si="4"/>
        <v>2910</v>
      </c>
      <c r="O21" s="187">
        <f t="shared" si="2"/>
        <v>2279.5</v>
      </c>
      <c r="P21" s="174">
        <v>11</v>
      </c>
      <c r="R21" s="188" t="s">
        <v>591</v>
      </c>
      <c r="S21" s="100" t="s">
        <v>592</v>
      </c>
      <c r="T21" s="100">
        <v>10</v>
      </c>
      <c r="U21" s="190" t="s">
        <v>653</v>
      </c>
      <c r="W21" s="174" t="s">
        <v>97</v>
      </c>
      <c r="Z21" s="176"/>
      <c r="AD21" s="188" t="s">
        <v>595</v>
      </c>
      <c r="AE21" s="188" t="s">
        <v>340</v>
      </c>
      <c r="AF21" s="188"/>
      <c r="AG21" s="188" t="s">
        <v>440</v>
      </c>
    </row>
    <row r="22" spans="1:33" ht="33" x14ac:dyDescent="0.25">
      <c r="A22" s="38">
        <f t="shared" si="5"/>
        <v>20</v>
      </c>
      <c r="B22" s="174" t="s">
        <v>600</v>
      </c>
      <c r="C22" s="38" t="s">
        <v>594</v>
      </c>
      <c r="D22" s="174">
        <v>1.05</v>
      </c>
      <c r="E22" s="175">
        <v>3900</v>
      </c>
      <c r="F22" s="175">
        <v>4100</v>
      </c>
      <c r="G22" s="174">
        <v>0.6</v>
      </c>
      <c r="H22" s="174">
        <v>0.65</v>
      </c>
      <c r="I22" s="174">
        <v>0.5</v>
      </c>
      <c r="J22" s="174">
        <v>0.47</v>
      </c>
      <c r="K22" s="185">
        <f t="shared" si="0"/>
        <v>2460</v>
      </c>
      <c r="L22" s="185">
        <f t="shared" si="3"/>
        <v>2952</v>
      </c>
      <c r="M22" s="186">
        <f t="shared" si="1"/>
        <v>2050</v>
      </c>
      <c r="N22" s="186">
        <f t="shared" si="4"/>
        <v>2460</v>
      </c>
      <c r="O22" s="187">
        <f t="shared" si="2"/>
        <v>1927</v>
      </c>
      <c r="P22" s="174">
        <v>11</v>
      </c>
      <c r="R22" s="188" t="s">
        <v>341</v>
      </c>
      <c r="S22" s="100" t="s">
        <v>592</v>
      </c>
      <c r="T22" s="100">
        <v>12</v>
      </c>
      <c r="U22" s="190" t="s">
        <v>653</v>
      </c>
      <c r="W22" s="174" t="s">
        <v>47</v>
      </c>
      <c r="Z22" s="176"/>
      <c r="AD22" s="188" t="s">
        <v>595</v>
      </c>
      <c r="AE22" s="188" t="s">
        <v>340</v>
      </c>
      <c r="AF22" s="188"/>
      <c r="AG22" s="188" t="s">
        <v>602</v>
      </c>
    </row>
    <row r="23" spans="1:33" x14ac:dyDescent="0.25">
      <c r="A23" s="38">
        <f t="shared" si="5"/>
        <v>21</v>
      </c>
      <c r="B23" s="174" t="s">
        <v>603</v>
      </c>
      <c r="C23" s="174" t="str">
        <f>C21</f>
        <v>80x60內</v>
      </c>
      <c r="D23" s="174">
        <v>1.05</v>
      </c>
      <c r="E23" s="175">
        <v>4500</v>
      </c>
      <c r="F23" s="175">
        <v>4730</v>
      </c>
      <c r="G23" s="174">
        <v>0.6</v>
      </c>
      <c r="H23" s="174">
        <v>0.65</v>
      </c>
      <c r="I23" s="174">
        <v>0.5</v>
      </c>
      <c r="J23" s="174">
        <v>0.47</v>
      </c>
      <c r="K23" s="185">
        <f t="shared" si="0"/>
        <v>2838</v>
      </c>
      <c r="L23" s="185">
        <f t="shared" si="3"/>
        <v>3405.6</v>
      </c>
      <c r="M23" s="186">
        <f t="shared" si="1"/>
        <v>2365</v>
      </c>
      <c r="N23" s="186">
        <f t="shared" si="4"/>
        <v>2838</v>
      </c>
      <c r="O23" s="187">
        <f t="shared" si="2"/>
        <v>2223.1</v>
      </c>
      <c r="P23" s="174">
        <v>11</v>
      </c>
      <c r="R23" s="188" t="s">
        <v>347</v>
      </c>
      <c r="S23" s="188" t="s">
        <v>598</v>
      </c>
      <c r="T23" s="188">
        <v>60</v>
      </c>
      <c r="U23" s="188" t="s">
        <v>599</v>
      </c>
      <c r="W23" s="174" t="s">
        <v>48</v>
      </c>
      <c r="Z23" s="176"/>
      <c r="AD23" s="188" t="s">
        <v>604</v>
      </c>
      <c r="AE23" s="188" t="s">
        <v>340</v>
      </c>
      <c r="AF23" s="188"/>
      <c r="AG23" s="188"/>
    </row>
    <row r="24" spans="1:33" x14ac:dyDescent="0.25">
      <c r="A24" s="38">
        <f t="shared" si="5"/>
        <v>22</v>
      </c>
      <c r="B24" s="174" t="s">
        <v>605</v>
      </c>
      <c r="C24" s="38" t="s">
        <v>601</v>
      </c>
      <c r="D24" s="174">
        <v>1.05</v>
      </c>
      <c r="E24" s="175">
        <v>4200</v>
      </c>
      <c r="F24" s="175">
        <v>4410</v>
      </c>
      <c r="G24" s="174">
        <v>0.6</v>
      </c>
      <c r="H24" s="174">
        <v>0.65</v>
      </c>
      <c r="I24" s="174">
        <v>0.5</v>
      </c>
      <c r="J24" s="174">
        <v>0.47</v>
      </c>
      <c r="K24" s="185">
        <f t="shared" si="0"/>
        <v>2646</v>
      </c>
      <c r="L24" s="185">
        <f t="shared" si="3"/>
        <v>3175.2</v>
      </c>
      <c r="M24" s="186">
        <f t="shared" si="1"/>
        <v>2205</v>
      </c>
      <c r="N24" s="186">
        <f t="shared" si="4"/>
        <v>2646</v>
      </c>
      <c r="O24" s="187">
        <f t="shared" si="2"/>
        <v>2072.6999999999998</v>
      </c>
      <c r="P24" s="174">
        <v>11</v>
      </c>
      <c r="R24" s="188"/>
      <c r="S24" s="188"/>
      <c r="T24" s="188"/>
      <c r="U24" s="188"/>
      <c r="W24" s="174" t="s">
        <v>98</v>
      </c>
      <c r="Z24" s="176"/>
      <c r="AD24" s="188" t="s">
        <v>606</v>
      </c>
      <c r="AE24" s="188" t="s">
        <v>607</v>
      </c>
      <c r="AF24" s="188"/>
      <c r="AG24" s="188" t="s">
        <v>449</v>
      </c>
    </row>
    <row r="25" spans="1:33" x14ac:dyDescent="0.25">
      <c r="A25" s="38">
        <f t="shared" si="5"/>
        <v>23</v>
      </c>
      <c r="B25" s="174" t="s">
        <v>608</v>
      </c>
      <c r="C25" s="174" t="str">
        <f>C23</f>
        <v>80x60內</v>
      </c>
      <c r="D25" s="174">
        <v>1.05</v>
      </c>
      <c r="E25" s="175">
        <v>4000</v>
      </c>
      <c r="F25" s="175">
        <f t="shared" ref="F25:F35" si="6">E25*D25</f>
        <v>4200</v>
      </c>
      <c r="G25" s="174">
        <v>0.6</v>
      </c>
      <c r="H25" s="174">
        <v>0.65</v>
      </c>
      <c r="I25" s="174">
        <v>0.5</v>
      </c>
      <c r="J25" s="174">
        <v>0.47</v>
      </c>
      <c r="K25" s="185">
        <f t="shared" si="0"/>
        <v>2520</v>
      </c>
      <c r="L25" s="185">
        <f t="shared" si="3"/>
        <v>3024</v>
      </c>
      <c r="M25" s="186">
        <f t="shared" si="1"/>
        <v>2100</v>
      </c>
      <c r="N25" s="186">
        <f t="shared" si="4"/>
        <v>2520</v>
      </c>
      <c r="O25" s="187">
        <f t="shared" si="2"/>
        <v>1974</v>
      </c>
      <c r="P25" s="174">
        <v>11</v>
      </c>
      <c r="R25" s="188"/>
      <c r="S25" s="188"/>
      <c r="T25" s="188"/>
      <c r="U25" s="188"/>
      <c r="W25" s="174" t="s">
        <v>99</v>
      </c>
      <c r="Z25" s="176"/>
      <c r="AD25" s="188" t="s">
        <v>606</v>
      </c>
      <c r="AE25" s="188" t="s">
        <v>333</v>
      </c>
      <c r="AF25" s="188"/>
      <c r="AG25" s="188" t="s">
        <v>450</v>
      </c>
    </row>
    <row r="26" spans="1:33" x14ac:dyDescent="0.25">
      <c r="A26" s="38">
        <f t="shared" si="5"/>
        <v>24</v>
      </c>
      <c r="B26" s="174" t="s">
        <v>608</v>
      </c>
      <c r="C26" s="38" t="s">
        <v>601</v>
      </c>
      <c r="D26" s="174">
        <v>1.05</v>
      </c>
      <c r="E26" s="175">
        <v>3500</v>
      </c>
      <c r="F26" s="175">
        <v>3680</v>
      </c>
      <c r="G26" s="174">
        <v>0.6</v>
      </c>
      <c r="H26" s="174">
        <v>0.65</v>
      </c>
      <c r="I26" s="174">
        <v>0.5</v>
      </c>
      <c r="J26" s="174">
        <v>0.47</v>
      </c>
      <c r="K26" s="185">
        <f t="shared" si="0"/>
        <v>2208</v>
      </c>
      <c r="L26" s="185">
        <f t="shared" si="3"/>
        <v>2649.6</v>
      </c>
      <c r="M26" s="186">
        <f t="shared" si="1"/>
        <v>1840</v>
      </c>
      <c r="N26" s="186">
        <f t="shared" si="4"/>
        <v>2208</v>
      </c>
      <c r="O26" s="187">
        <f t="shared" si="2"/>
        <v>1729.6</v>
      </c>
      <c r="P26" s="174">
        <v>11</v>
      </c>
      <c r="R26" s="188"/>
      <c r="S26" s="188"/>
      <c r="T26" s="188"/>
      <c r="U26" s="188"/>
      <c r="V26" s="174" t="s">
        <v>609</v>
      </c>
      <c r="W26" s="174" t="s">
        <v>610</v>
      </c>
      <c r="Z26" s="176"/>
      <c r="AD26" s="188" t="s">
        <v>448</v>
      </c>
      <c r="AE26" s="188" t="s">
        <v>607</v>
      </c>
      <c r="AF26" s="188"/>
      <c r="AG26" s="188"/>
    </row>
    <row r="27" spans="1:33" x14ac:dyDescent="0.25">
      <c r="A27" s="38">
        <f t="shared" si="5"/>
        <v>25</v>
      </c>
      <c r="B27" s="174" t="s">
        <v>611</v>
      </c>
      <c r="C27" s="174" t="s">
        <v>612</v>
      </c>
      <c r="D27" s="174">
        <v>1.05</v>
      </c>
      <c r="E27" s="175">
        <v>12500</v>
      </c>
      <c r="F27" s="175">
        <v>13130</v>
      </c>
      <c r="G27" s="174">
        <v>0.6</v>
      </c>
      <c r="H27" s="174">
        <v>0.65</v>
      </c>
      <c r="I27" s="174">
        <v>0.5</v>
      </c>
      <c r="J27" s="174">
        <v>0.47</v>
      </c>
      <c r="K27" s="185">
        <f t="shared" si="0"/>
        <v>7878</v>
      </c>
      <c r="L27" s="185">
        <f t="shared" si="3"/>
        <v>9453.6</v>
      </c>
      <c r="M27" s="186">
        <f t="shared" si="1"/>
        <v>6565</v>
      </c>
      <c r="N27" s="186">
        <f t="shared" si="4"/>
        <v>7878</v>
      </c>
      <c r="O27" s="187">
        <f t="shared" si="2"/>
        <v>6171.0999999999995</v>
      </c>
      <c r="P27" s="174">
        <v>20</v>
      </c>
      <c r="R27" s="188"/>
      <c r="S27" s="188"/>
      <c r="T27" s="188"/>
      <c r="U27" s="188"/>
      <c r="W27" s="174" t="s">
        <v>610</v>
      </c>
      <c r="Z27" s="176"/>
    </row>
    <row r="28" spans="1:33" x14ac:dyDescent="0.25">
      <c r="A28" s="38">
        <f t="shared" si="5"/>
        <v>26</v>
      </c>
      <c r="B28" s="174" t="s">
        <v>613</v>
      </c>
      <c r="C28" s="174" t="s">
        <v>614</v>
      </c>
      <c r="D28" s="174">
        <v>1.05</v>
      </c>
      <c r="E28" s="175">
        <v>10000</v>
      </c>
      <c r="F28" s="175">
        <f t="shared" si="6"/>
        <v>10500</v>
      </c>
      <c r="G28" s="174">
        <v>0.6</v>
      </c>
      <c r="H28" s="174">
        <v>0.65</v>
      </c>
      <c r="I28" s="174">
        <v>0.5</v>
      </c>
      <c r="J28" s="174">
        <v>0.47</v>
      </c>
      <c r="K28" s="185">
        <f t="shared" si="0"/>
        <v>6300</v>
      </c>
      <c r="L28" s="185">
        <f t="shared" si="3"/>
        <v>7560</v>
      </c>
      <c r="M28" s="186">
        <f t="shared" si="1"/>
        <v>5250</v>
      </c>
      <c r="N28" s="186">
        <f t="shared" si="4"/>
        <v>6300</v>
      </c>
      <c r="O28" s="187">
        <f t="shared" si="2"/>
        <v>4935</v>
      </c>
      <c r="P28" s="174">
        <v>18</v>
      </c>
      <c r="R28" s="188"/>
      <c r="S28" s="188"/>
      <c r="T28" s="188"/>
      <c r="U28" s="188"/>
      <c r="W28" s="174" t="s">
        <v>326</v>
      </c>
      <c r="Z28" s="176"/>
    </row>
    <row r="29" spans="1:33" x14ac:dyDescent="0.25">
      <c r="A29" s="38">
        <f t="shared" si="5"/>
        <v>27</v>
      </c>
      <c r="B29" s="174" t="s">
        <v>615</v>
      </c>
      <c r="C29" s="174" t="s">
        <v>597</v>
      </c>
      <c r="D29" s="174">
        <v>1.05</v>
      </c>
      <c r="E29" s="175">
        <v>6600</v>
      </c>
      <c r="F29" s="175">
        <v>6950</v>
      </c>
      <c r="G29" s="174">
        <v>0.6</v>
      </c>
      <c r="H29" s="174">
        <v>0.65</v>
      </c>
      <c r="I29" s="174">
        <v>0.5</v>
      </c>
      <c r="J29" s="174">
        <v>0.47</v>
      </c>
      <c r="K29" s="185">
        <f t="shared" si="0"/>
        <v>4170</v>
      </c>
      <c r="L29" s="185">
        <f t="shared" si="3"/>
        <v>5004</v>
      </c>
      <c r="M29" s="186">
        <f t="shared" si="1"/>
        <v>3475</v>
      </c>
      <c r="N29" s="186">
        <f t="shared" si="4"/>
        <v>4170</v>
      </c>
      <c r="O29" s="187">
        <f t="shared" si="2"/>
        <v>3266.5</v>
      </c>
      <c r="P29" s="174">
        <v>13</v>
      </c>
      <c r="R29" s="188"/>
      <c r="S29" s="188"/>
      <c r="T29" s="188"/>
      <c r="U29" s="188"/>
      <c r="V29" s="174" t="s">
        <v>532</v>
      </c>
      <c r="Z29" s="176"/>
    </row>
    <row r="30" spans="1:33" x14ac:dyDescent="0.25">
      <c r="A30" s="38">
        <f t="shared" si="5"/>
        <v>28</v>
      </c>
      <c r="B30" s="174" t="s">
        <v>616</v>
      </c>
      <c r="C30" s="174" t="s">
        <v>617</v>
      </c>
      <c r="D30" s="174">
        <v>1.05</v>
      </c>
      <c r="E30" s="175">
        <v>5300</v>
      </c>
      <c r="F30" s="175">
        <v>5580</v>
      </c>
      <c r="G30" s="174">
        <v>0.6</v>
      </c>
      <c r="H30" s="174">
        <v>0.65</v>
      </c>
      <c r="I30" s="174">
        <v>0.5</v>
      </c>
      <c r="J30" s="174">
        <v>0.47</v>
      </c>
      <c r="K30" s="185">
        <f t="shared" si="0"/>
        <v>3348</v>
      </c>
      <c r="L30" s="185">
        <f t="shared" si="3"/>
        <v>4017.6</v>
      </c>
      <c r="M30" s="186">
        <f t="shared" si="1"/>
        <v>2790</v>
      </c>
      <c r="N30" s="186">
        <f t="shared" si="4"/>
        <v>3348</v>
      </c>
      <c r="O30" s="187">
        <f t="shared" si="2"/>
        <v>2622.6</v>
      </c>
      <c r="P30" s="174">
        <v>15</v>
      </c>
      <c r="R30" s="188"/>
      <c r="S30" s="188"/>
      <c r="T30" s="188"/>
      <c r="U30" s="188"/>
      <c r="V30" s="174" t="s">
        <v>618</v>
      </c>
      <c r="Z30" s="176"/>
    </row>
    <row r="31" spans="1:33" x14ac:dyDescent="0.25">
      <c r="A31" s="38">
        <f t="shared" si="5"/>
        <v>29</v>
      </c>
      <c r="B31" s="174" t="s">
        <v>619</v>
      </c>
      <c r="C31" s="174" t="s">
        <v>621</v>
      </c>
      <c r="D31" s="174">
        <v>1.05</v>
      </c>
      <c r="E31" s="175">
        <v>3000</v>
      </c>
      <c r="F31" s="175">
        <f t="shared" si="6"/>
        <v>3150</v>
      </c>
      <c r="G31" s="174">
        <v>0.6</v>
      </c>
      <c r="H31" s="174">
        <v>0.65</v>
      </c>
      <c r="I31" s="174">
        <v>0.5</v>
      </c>
      <c r="J31" s="174">
        <v>0.47</v>
      </c>
      <c r="K31" s="185">
        <f t="shared" si="0"/>
        <v>1890</v>
      </c>
      <c r="L31" s="185">
        <f t="shared" si="3"/>
        <v>2268</v>
      </c>
      <c r="M31" s="186">
        <f t="shared" si="1"/>
        <v>1575</v>
      </c>
      <c r="N31" s="186">
        <f t="shared" si="4"/>
        <v>1890</v>
      </c>
      <c r="O31" s="187">
        <f t="shared" si="2"/>
        <v>1480.5</v>
      </c>
      <c r="P31" s="174">
        <v>150</v>
      </c>
      <c r="R31" s="188"/>
      <c r="S31" s="188"/>
      <c r="T31" s="188"/>
      <c r="U31" s="188"/>
      <c r="V31" s="174" t="s">
        <v>622</v>
      </c>
      <c r="Z31" s="176"/>
    </row>
    <row r="32" spans="1:33" x14ac:dyDescent="0.25">
      <c r="A32" s="38">
        <f t="shared" si="5"/>
        <v>30</v>
      </c>
      <c r="B32" s="174" t="s">
        <v>623</v>
      </c>
      <c r="C32" s="174" t="s">
        <v>624</v>
      </c>
      <c r="D32" s="174">
        <v>1.05</v>
      </c>
      <c r="E32" s="175">
        <v>3300</v>
      </c>
      <c r="F32" s="175">
        <v>3470</v>
      </c>
      <c r="G32" s="174">
        <v>0.6</v>
      </c>
      <c r="H32" s="174">
        <v>0.65</v>
      </c>
      <c r="I32" s="174">
        <v>0.5</v>
      </c>
      <c r="J32" s="174">
        <v>0.47</v>
      </c>
      <c r="K32" s="185">
        <f t="shared" si="0"/>
        <v>2082</v>
      </c>
      <c r="L32" s="185">
        <f t="shared" si="3"/>
        <v>2498.4</v>
      </c>
      <c r="M32" s="186">
        <f t="shared" si="1"/>
        <v>1735</v>
      </c>
      <c r="N32" s="186">
        <f t="shared" si="4"/>
        <v>2082</v>
      </c>
      <c r="O32" s="187">
        <f t="shared" si="2"/>
        <v>1630.8999999999999</v>
      </c>
      <c r="P32" s="174">
        <v>150</v>
      </c>
      <c r="R32" s="188"/>
      <c r="S32" s="188"/>
      <c r="T32" s="188"/>
      <c r="U32" s="188"/>
      <c r="V32" s="174" t="s">
        <v>545</v>
      </c>
      <c r="Z32" s="176"/>
    </row>
    <row r="33" spans="1:26" x14ac:dyDescent="0.25">
      <c r="A33" s="38">
        <f t="shared" si="5"/>
        <v>31</v>
      </c>
      <c r="B33" s="174" t="s">
        <v>625</v>
      </c>
      <c r="C33" s="174" t="s">
        <v>620</v>
      </c>
      <c r="D33" s="174">
        <v>1.05</v>
      </c>
      <c r="E33" s="175">
        <v>4500</v>
      </c>
      <c r="F33" s="175">
        <v>4730</v>
      </c>
      <c r="G33" s="174">
        <v>0.6</v>
      </c>
      <c r="H33" s="174">
        <v>0.65</v>
      </c>
      <c r="I33" s="174">
        <v>0.5</v>
      </c>
      <c r="J33" s="174">
        <v>0.47</v>
      </c>
      <c r="K33" s="185">
        <f t="shared" si="0"/>
        <v>2838</v>
      </c>
      <c r="L33" s="185">
        <f t="shared" si="3"/>
        <v>3405.6</v>
      </c>
      <c r="M33" s="186">
        <f t="shared" si="1"/>
        <v>2365</v>
      </c>
      <c r="N33" s="186">
        <f t="shared" si="4"/>
        <v>2838</v>
      </c>
      <c r="O33" s="187">
        <f t="shared" si="2"/>
        <v>2223.1</v>
      </c>
      <c r="P33" s="174">
        <v>160</v>
      </c>
      <c r="R33" s="188"/>
      <c r="S33" s="188"/>
      <c r="T33" s="188"/>
      <c r="U33" s="188"/>
      <c r="V33" s="174" t="s">
        <v>547</v>
      </c>
      <c r="Z33" s="176"/>
    </row>
    <row r="34" spans="1:26" x14ac:dyDescent="0.25">
      <c r="A34" s="38">
        <f t="shared" si="5"/>
        <v>32</v>
      </c>
      <c r="B34" s="174" t="s">
        <v>626</v>
      </c>
      <c r="C34" s="174" t="s">
        <v>624</v>
      </c>
      <c r="D34" s="174">
        <v>1.05</v>
      </c>
      <c r="E34" s="175">
        <v>5000</v>
      </c>
      <c r="F34" s="175">
        <f t="shared" si="6"/>
        <v>5250</v>
      </c>
      <c r="G34" s="174">
        <v>0.6</v>
      </c>
      <c r="H34" s="174">
        <v>0.65</v>
      </c>
      <c r="I34" s="174">
        <v>0.5</v>
      </c>
      <c r="J34" s="174">
        <v>0.47</v>
      </c>
      <c r="K34" s="185">
        <f t="shared" si="0"/>
        <v>3150</v>
      </c>
      <c r="L34" s="185">
        <f t="shared" si="3"/>
        <v>3780</v>
      </c>
      <c r="M34" s="186">
        <f t="shared" si="1"/>
        <v>2625</v>
      </c>
      <c r="N34" s="186">
        <f t="shared" si="4"/>
        <v>3150</v>
      </c>
      <c r="O34" s="187">
        <f t="shared" si="2"/>
        <v>2467.5</v>
      </c>
      <c r="P34" s="174">
        <v>160</v>
      </c>
      <c r="R34" s="188"/>
      <c r="S34" s="188"/>
      <c r="T34" s="188"/>
      <c r="U34" s="188"/>
      <c r="Z34" s="176"/>
    </row>
    <row r="35" spans="1:26" x14ac:dyDescent="0.25">
      <c r="A35" s="38">
        <f t="shared" si="5"/>
        <v>33</v>
      </c>
      <c r="B35" s="174" t="s">
        <v>627</v>
      </c>
      <c r="C35" s="174" t="s">
        <v>650</v>
      </c>
      <c r="D35" s="174">
        <v>1.05</v>
      </c>
      <c r="E35" s="175">
        <v>6800</v>
      </c>
      <c r="F35" s="175">
        <f t="shared" si="6"/>
        <v>7140</v>
      </c>
      <c r="G35" s="174">
        <v>0.6</v>
      </c>
      <c r="H35" s="174">
        <v>0.65</v>
      </c>
      <c r="I35" s="174">
        <v>0.5</v>
      </c>
      <c r="J35" s="174">
        <v>0.47</v>
      </c>
      <c r="K35" s="185">
        <f t="shared" si="0"/>
        <v>4284</v>
      </c>
      <c r="L35" s="185">
        <f t="shared" si="3"/>
        <v>5140.8</v>
      </c>
      <c r="M35" s="186">
        <f t="shared" si="1"/>
        <v>3570</v>
      </c>
      <c r="N35" s="186">
        <f t="shared" si="4"/>
        <v>4284</v>
      </c>
      <c r="O35" s="187">
        <f t="shared" si="2"/>
        <v>3355.7999999999997</v>
      </c>
      <c r="P35" s="174">
        <v>15</v>
      </c>
      <c r="R35" s="188"/>
      <c r="S35" s="188"/>
      <c r="T35" s="188"/>
      <c r="U35" s="188"/>
      <c r="Z35" s="176"/>
    </row>
    <row r="36" spans="1:26" x14ac:dyDescent="0.25">
      <c r="F36" s="175"/>
      <c r="I36" s="174"/>
      <c r="K36" s="191"/>
      <c r="L36" s="191"/>
      <c r="M36" s="186"/>
      <c r="N36" s="186"/>
      <c r="O36" s="175"/>
      <c r="R36" s="188"/>
      <c r="S36" s="188"/>
      <c r="T36" s="188"/>
      <c r="U36" s="188"/>
      <c r="Z36" s="176"/>
    </row>
    <row r="37" spans="1:26" x14ac:dyDescent="0.25">
      <c r="F37" s="175"/>
      <c r="I37" s="174"/>
      <c r="K37" s="191"/>
      <c r="L37" s="191"/>
      <c r="M37" s="186"/>
      <c r="N37" s="186"/>
      <c r="O37" s="175"/>
      <c r="R37" s="188"/>
      <c r="S37" s="188"/>
      <c r="T37" s="188"/>
      <c r="U37" s="188"/>
      <c r="Z37" s="176"/>
    </row>
    <row r="38" spans="1:26" x14ac:dyDescent="0.25">
      <c r="F38" s="175"/>
      <c r="I38" s="174"/>
      <c r="K38" s="192"/>
      <c r="L38" s="192"/>
      <c r="M38" s="175"/>
      <c r="N38" s="175"/>
      <c r="O38" s="175"/>
      <c r="R38" s="188"/>
      <c r="S38" s="188"/>
      <c r="T38" s="188"/>
      <c r="U38" s="188"/>
      <c r="Z38" s="176"/>
    </row>
    <row r="39" spans="1:26" x14ac:dyDescent="0.25">
      <c r="F39" s="175"/>
      <c r="I39" s="174"/>
      <c r="K39" s="192"/>
      <c r="L39" s="192"/>
      <c r="M39" s="175"/>
      <c r="N39" s="175"/>
      <c r="O39" s="175"/>
      <c r="R39" s="188"/>
      <c r="S39" s="188"/>
      <c r="T39" s="188"/>
      <c r="U39" s="188"/>
      <c r="Z39" s="176"/>
    </row>
    <row r="40" spans="1:26" x14ac:dyDescent="0.25">
      <c r="F40" s="175"/>
      <c r="I40" s="174"/>
      <c r="K40" s="192"/>
      <c r="L40" s="192"/>
      <c r="M40" s="175"/>
      <c r="N40" s="175"/>
      <c r="O40" s="175"/>
      <c r="R40" s="188"/>
      <c r="S40" s="188"/>
      <c r="T40" s="188"/>
      <c r="U40" s="188"/>
      <c r="Z40" s="176"/>
    </row>
    <row r="41" spans="1:26" x14ac:dyDescent="0.25">
      <c r="F41" s="175"/>
      <c r="I41" s="174"/>
      <c r="K41" s="192"/>
      <c r="L41" s="192"/>
      <c r="M41" s="175"/>
      <c r="N41" s="175"/>
      <c r="O41" s="175"/>
      <c r="R41" s="188"/>
      <c r="S41" s="188"/>
      <c r="T41" s="188"/>
      <c r="U41" s="188"/>
      <c r="Z41" s="176"/>
    </row>
    <row r="42" spans="1:26" x14ac:dyDescent="0.25">
      <c r="F42" s="175"/>
      <c r="I42" s="174"/>
      <c r="K42" s="192"/>
      <c r="L42" s="192"/>
      <c r="M42" s="175"/>
      <c r="N42" s="175"/>
      <c r="O42" s="175"/>
      <c r="R42" s="188"/>
      <c r="S42" s="188"/>
      <c r="T42" s="188"/>
      <c r="U42" s="188"/>
      <c r="Z42" s="176"/>
    </row>
    <row r="43" spans="1:26" x14ac:dyDescent="0.25">
      <c r="F43" s="175"/>
      <c r="I43" s="174"/>
      <c r="K43" s="192"/>
      <c r="L43" s="192"/>
      <c r="M43" s="175"/>
      <c r="N43" s="175"/>
      <c r="O43" s="175"/>
      <c r="R43" s="188"/>
      <c r="S43" s="188"/>
      <c r="T43" s="188"/>
      <c r="U43" s="188"/>
      <c r="Z43" s="176"/>
    </row>
    <row r="44" spans="1:26" x14ac:dyDescent="0.25">
      <c r="F44" s="175"/>
      <c r="I44" s="174"/>
      <c r="K44" s="192"/>
      <c r="L44" s="192"/>
      <c r="M44" s="175"/>
      <c r="N44" s="175"/>
      <c r="O44" s="175"/>
      <c r="R44" s="188"/>
      <c r="S44" s="188"/>
      <c r="T44" s="188"/>
      <c r="U44" s="188"/>
      <c r="Z44" s="176"/>
    </row>
    <row r="45" spans="1:26" x14ac:dyDescent="0.25">
      <c r="F45" s="175"/>
      <c r="I45" s="174"/>
      <c r="K45" s="192"/>
      <c r="L45" s="192"/>
      <c r="M45" s="175"/>
      <c r="N45" s="175"/>
      <c r="O45" s="175"/>
      <c r="R45" s="188"/>
      <c r="S45" s="188"/>
      <c r="T45" s="188"/>
      <c r="U45" s="188"/>
      <c r="Z45" s="176"/>
    </row>
    <row r="46" spans="1:26" x14ac:dyDescent="0.25">
      <c r="F46" s="175"/>
      <c r="I46" s="174"/>
      <c r="K46" s="192"/>
      <c r="L46" s="192"/>
      <c r="M46" s="175"/>
      <c r="N46" s="175"/>
      <c r="O46" s="175"/>
      <c r="R46" s="188"/>
      <c r="S46" s="188"/>
      <c r="T46" s="188"/>
      <c r="U46" s="188"/>
      <c r="Z46" s="176"/>
    </row>
    <row r="47" spans="1:26" x14ac:dyDescent="0.25">
      <c r="F47" s="175"/>
      <c r="I47" s="174"/>
      <c r="K47" s="192"/>
      <c r="L47" s="192"/>
      <c r="M47" s="175"/>
      <c r="N47" s="175"/>
      <c r="O47" s="175"/>
      <c r="R47" s="188"/>
      <c r="S47" s="188"/>
      <c r="T47" s="188"/>
      <c r="U47" s="188"/>
      <c r="Z47" s="176"/>
    </row>
    <row r="48" spans="1:26" x14ac:dyDescent="0.25">
      <c r="F48" s="175"/>
      <c r="I48" s="174"/>
      <c r="K48" s="192"/>
      <c r="L48" s="192"/>
      <c r="M48" s="175"/>
      <c r="N48" s="175"/>
      <c r="O48" s="175"/>
      <c r="Z48" s="176"/>
    </row>
    <row r="49" spans="6:27" x14ac:dyDescent="0.25">
      <c r="F49" s="175"/>
      <c r="I49" s="174"/>
      <c r="K49" s="192"/>
      <c r="L49" s="192"/>
      <c r="M49" s="175"/>
      <c r="N49" s="175"/>
      <c r="O49" s="175"/>
      <c r="Z49" s="176"/>
    </row>
    <row r="50" spans="6:27" x14ac:dyDescent="0.25">
      <c r="F50" s="175"/>
      <c r="I50" s="174"/>
      <c r="K50" s="192"/>
      <c r="L50" s="192"/>
      <c r="M50" s="175"/>
      <c r="N50" s="175"/>
      <c r="O50" s="175"/>
      <c r="P50" s="175"/>
      <c r="AA50" s="176"/>
    </row>
    <row r="51" spans="6:27" x14ac:dyDescent="0.25">
      <c r="F51" s="175"/>
      <c r="I51" s="174"/>
      <c r="K51" s="192"/>
      <c r="L51" s="192"/>
      <c r="M51" s="175"/>
      <c r="N51" s="175"/>
      <c r="O51" s="175"/>
      <c r="P51" s="175"/>
      <c r="AA51" s="176"/>
    </row>
    <row r="52" spans="6:27" x14ac:dyDescent="0.25">
      <c r="F52" s="175"/>
      <c r="I52" s="174"/>
      <c r="K52" s="192"/>
      <c r="L52" s="192"/>
      <c r="M52" s="175"/>
      <c r="N52" s="175"/>
      <c r="O52" s="175"/>
      <c r="P52" s="175"/>
      <c r="AA52" s="176"/>
    </row>
    <row r="53" spans="6:27" x14ac:dyDescent="0.25">
      <c r="F53" s="175"/>
      <c r="I53" s="174"/>
      <c r="K53" s="192"/>
      <c r="L53" s="192"/>
      <c r="M53" s="175"/>
      <c r="N53" s="175"/>
      <c r="O53" s="175"/>
      <c r="P53" s="175"/>
      <c r="AA53" s="176"/>
    </row>
    <row r="54" spans="6:27" x14ac:dyDescent="0.25">
      <c r="F54" s="175"/>
      <c r="I54" s="174"/>
      <c r="K54" s="192"/>
      <c r="L54" s="192"/>
      <c r="M54" s="175"/>
      <c r="N54" s="175"/>
      <c r="O54" s="175"/>
      <c r="P54" s="175"/>
      <c r="AA54" s="176"/>
    </row>
    <row r="55" spans="6:27" x14ac:dyDescent="0.25">
      <c r="F55" s="175"/>
      <c r="I55" s="174"/>
      <c r="K55" s="192"/>
      <c r="L55" s="192"/>
      <c r="M55" s="175"/>
      <c r="N55" s="175"/>
      <c r="O55" s="175"/>
      <c r="P55" s="175"/>
      <c r="AA55" s="176"/>
    </row>
    <row r="56" spans="6:27" x14ac:dyDescent="0.25">
      <c r="F56" s="175"/>
      <c r="I56" s="174"/>
      <c r="K56" s="192"/>
      <c r="L56" s="192"/>
      <c r="M56" s="175"/>
      <c r="N56" s="175"/>
      <c r="O56" s="175"/>
      <c r="P56" s="175"/>
      <c r="AA56" s="176"/>
    </row>
    <row r="57" spans="6:27" x14ac:dyDescent="0.25">
      <c r="F57" s="175"/>
      <c r="I57" s="174"/>
      <c r="K57" s="192"/>
      <c r="L57" s="192"/>
      <c r="M57" s="175"/>
      <c r="N57" s="175"/>
      <c r="O57" s="175"/>
      <c r="P57" s="175"/>
      <c r="AA57" s="176"/>
    </row>
    <row r="58" spans="6:27" x14ac:dyDescent="0.25">
      <c r="F58" s="175"/>
      <c r="I58" s="174"/>
      <c r="K58" s="192"/>
      <c r="L58" s="192"/>
      <c r="M58" s="175"/>
      <c r="N58" s="175"/>
      <c r="O58" s="175"/>
      <c r="P58" s="175"/>
      <c r="AA58" s="176"/>
    </row>
    <row r="59" spans="6:27" x14ac:dyDescent="0.25">
      <c r="F59" s="175"/>
      <c r="I59" s="174"/>
      <c r="K59" s="192"/>
      <c r="L59" s="192"/>
      <c r="M59" s="175"/>
      <c r="N59" s="175"/>
      <c r="O59" s="175"/>
      <c r="P59" s="175"/>
      <c r="AA59" s="176"/>
    </row>
    <row r="60" spans="6:27" x14ac:dyDescent="0.25">
      <c r="F60" s="175"/>
      <c r="I60" s="174"/>
      <c r="K60" s="192"/>
      <c r="L60" s="192"/>
      <c r="M60" s="175"/>
      <c r="N60" s="175"/>
      <c r="O60" s="175"/>
      <c r="P60" s="175"/>
      <c r="AA60" s="176"/>
    </row>
    <row r="61" spans="6:27" x14ac:dyDescent="0.25">
      <c r="F61" s="175"/>
      <c r="I61" s="174"/>
      <c r="K61" s="192"/>
      <c r="L61" s="192"/>
      <c r="M61" s="175"/>
      <c r="N61" s="175"/>
      <c r="O61" s="175"/>
      <c r="P61" s="175"/>
      <c r="AA61" s="176"/>
    </row>
    <row r="62" spans="6:27" x14ac:dyDescent="0.25">
      <c r="F62" s="175"/>
      <c r="I62" s="174"/>
      <c r="K62" s="192"/>
      <c r="L62" s="192"/>
      <c r="M62" s="175"/>
      <c r="N62" s="175"/>
      <c r="O62" s="175"/>
      <c r="P62" s="175"/>
      <c r="AA62" s="176"/>
    </row>
    <row r="63" spans="6:27" x14ac:dyDescent="0.25">
      <c r="F63" s="175"/>
      <c r="I63" s="174"/>
      <c r="K63" s="192"/>
      <c r="L63" s="192"/>
      <c r="M63" s="175"/>
      <c r="N63" s="175"/>
      <c r="O63" s="175"/>
      <c r="P63" s="175"/>
      <c r="AA63" s="176"/>
    </row>
    <row r="64" spans="6:27" x14ac:dyDescent="0.25">
      <c r="F64" s="175"/>
      <c r="I64" s="174"/>
      <c r="K64" s="192"/>
      <c r="L64" s="192"/>
      <c r="M64" s="175"/>
      <c r="N64" s="175"/>
      <c r="O64" s="175"/>
      <c r="P64" s="175"/>
      <c r="AA64" s="176"/>
    </row>
    <row r="65" spans="6:27" x14ac:dyDescent="0.25">
      <c r="F65" s="175"/>
      <c r="I65" s="174"/>
      <c r="K65" s="192"/>
      <c r="L65" s="192"/>
      <c r="M65" s="175"/>
      <c r="N65" s="175"/>
      <c r="O65" s="175"/>
      <c r="P65" s="175"/>
      <c r="AA65" s="176"/>
    </row>
    <row r="66" spans="6:27" x14ac:dyDescent="0.25">
      <c r="F66" s="175"/>
      <c r="I66" s="174"/>
      <c r="K66" s="192"/>
      <c r="L66" s="192"/>
      <c r="M66" s="175"/>
      <c r="N66" s="175"/>
      <c r="O66" s="175"/>
      <c r="P66" s="175"/>
      <c r="AA66" s="176"/>
    </row>
    <row r="67" spans="6:27" x14ac:dyDescent="0.25">
      <c r="F67" s="175"/>
      <c r="I67" s="174"/>
      <c r="K67" s="192"/>
      <c r="L67" s="192"/>
      <c r="M67" s="175"/>
      <c r="N67" s="175"/>
      <c r="O67" s="175"/>
      <c r="P67" s="175"/>
      <c r="AA67" s="176"/>
    </row>
    <row r="68" spans="6:27" x14ac:dyDescent="0.25">
      <c r="F68" s="175"/>
      <c r="I68" s="174"/>
      <c r="K68" s="192"/>
      <c r="L68" s="192"/>
      <c r="M68" s="175"/>
      <c r="N68" s="175"/>
      <c r="O68" s="175"/>
      <c r="P68" s="175"/>
      <c r="AA68" s="176"/>
    </row>
    <row r="69" spans="6:27" x14ac:dyDescent="0.25">
      <c r="F69" s="175"/>
      <c r="I69" s="174"/>
      <c r="K69" s="192"/>
      <c r="L69" s="192"/>
      <c r="M69" s="175"/>
      <c r="N69" s="175"/>
      <c r="O69" s="175"/>
      <c r="P69" s="175"/>
      <c r="AA69" s="176"/>
    </row>
    <row r="70" spans="6:27" x14ac:dyDescent="0.25">
      <c r="F70" s="175"/>
      <c r="I70" s="174"/>
      <c r="K70" s="192"/>
      <c r="L70" s="192"/>
      <c r="M70" s="175"/>
      <c r="N70" s="175"/>
      <c r="O70" s="175"/>
      <c r="P70" s="175"/>
      <c r="AA70" s="176"/>
    </row>
    <row r="71" spans="6:27" x14ac:dyDescent="0.25">
      <c r="F71" s="175"/>
      <c r="I71" s="174"/>
      <c r="K71" s="192"/>
      <c r="L71" s="192"/>
      <c r="M71" s="175"/>
      <c r="N71" s="175"/>
      <c r="O71" s="175"/>
      <c r="P71" s="175"/>
      <c r="AA71" s="176"/>
    </row>
    <row r="72" spans="6:27" x14ac:dyDescent="0.25">
      <c r="F72" s="175"/>
      <c r="I72" s="174"/>
      <c r="K72" s="192"/>
      <c r="L72" s="192"/>
      <c r="M72" s="175"/>
      <c r="N72" s="175"/>
      <c r="O72" s="175"/>
      <c r="P72" s="175"/>
      <c r="AA72" s="176"/>
    </row>
  </sheetData>
  <mergeCells count="2">
    <mergeCell ref="M1:N1"/>
    <mergeCell ref="R3:U3"/>
  </mergeCells>
  <phoneticPr fontId="2" type="noConversion"/>
  <pageMargins left="0" right="0" top="0" bottom="0" header="0" footer="0"/>
  <pageSetup paperSize="9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7"/>
  <dimension ref="A1:F74"/>
  <sheetViews>
    <sheetView zoomScale="70" zoomScaleNormal="70" workbookViewId="0">
      <selection activeCell="O44" sqref="O44"/>
    </sheetView>
  </sheetViews>
  <sheetFormatPr defaultColWidth="8.875" defaultRowHeight="19.5" x14ac:dyDescent="0.25"/>
  <cols>
    <col min="1" max="1" width="23.75" style="156" bestFit="1" customWidth="1"/>
    <col min="2" max="2" width="19.125" style="157" customWidth="1"/>
    <col min="3" max="3" width="9" style="157" bestFit="1" customWidth="1"/>
    <col min="4" max="4" width="25.5" style="157" customWidth="1"/>
    <col min="5" max="5" width="24" style="157" bestFit="1" customWidth="1"/>
    <col min="6" max="7" width="8.875" style="157"/>
    <col min="8" max="8" width="40.625" style="157" bestFit="1" customWidth="1"/>
    <col min="9" max="9" width="8.875" style="157"/>
    <col min="10" max="10" width="8.125" style="157" bestFit="1" customWidth="1"/>
    <col min="11" max="11" width="35" style="157" bestFit="1" customWidth="1"/>
    <col min="12" max="16384" width="8.875" style="157"/>
  </cols>
  <sheetData>
    <row r="1" spans="1:5" x14ac:dyDescent="0.25">
      <c r="A1" s="536" t="s">
        <v>731</v>
      </c>
      <c r="B1" s="536"/>
      <c r="C1" s="536"/>
      <c r="D1" s="536"/>
      <c r="E1" s="536"/>
    </row>
    <row r="2" spans="1:5" ht="30.75" customHeight="1" x14ac:dyDescent="0.25">
      <c r="A2" s="536"/>
      <c r="B2" s="536"/>
      <c r="C2" s="536"/>
      <c r="D2" s="536"/>
      <c r="E2" s="536"/>
    </row>
    <row r="3" spans="1:5" ht="84" x14ac:dyDescent="0.25">
      <c r="A3" s="161" t="s">
        <v>499</v>
      </c>
      <c r="B3" s="162" t="s">
        <v>500</v>
      </c>
      <c r="C3" s="162" t="s">
        <v>714</v>
      </c>
      <c r="D3" s="163" t="s">
        <v>294</v>
      </c>
      <c r="E3" s="163" t="s">
        <v>504</v>
      </c>
    </row>
    <row r="4" spans="1:5" ht="21" x14ac:dyDescent="0.25">
      <c r="A4" s="161" t="s">
        <v>266</v>
      </c>
      <c r="B4" s="161" t="s">
        <v>508</v>
      </c>
      <c r="C4" s="164">
        <v>8000</v>
      </c>
      <c r="D4" s="165">
        <f>'牌價表(對公司內部)'!K3</f>
        <v>5040</v>
      </c>
      <c r="E4" s="165">
        <f>'牌價表(對公司內部)'!L3</f>
        <v>6048</v>
      </c>
    </row>
    <row r="5" spans="1:5" ht="21" x14ac:dyDescent="0.25">
      <c r="A5" s="161" t="s">
        <v>266</v>
      </c>
      <c r="B5" s="160" t="s">
        <v>516</v>
      </c>
      <c r="C5" s="164">
        <v>7000</v>
      </c>
      <c r="D5" s="165">
        <f>'牌價表(對公司內部)'!K4</f>
        <v>4440</v>
      </c>
      <c r="E5" s="165">
        <f>'牌價表(對公司內部)'!L4</f>
        <v>5328</v>
      </c>
    </row>
    <row r="6" spans="1:5" ht="21" x14ac:dyDescent="0.25">
      <c r="A6" s="161" t="s">
        <v>524</v>
      </c>
      <c r="B6" s="161" t="s">
        <v>508</v>
      </c>
      <c r="C6" s="164">
        <v>7600</v>
      </c>
      <c r="D6" s="165">
        <f>'牌價表(對公司內部)'!K5</f>
        <v>4800</v>
      </c>
      <c r="E6" s="165">
        <f>'牌價表(對公司內部)'!L5</f>
        <v>5760</v>
      </c>
    </row>
    <row r="7" spans="1:5" ht="21" x14ac:dyDescent="0.25">
      <c r="A7" s="161" t="s">
        <v>524</v>
      </c>
      <c r="B7" s="160" t="str">
        <f>B5</f>
        <v>240x40內</v>
      </c>
      <c r="C7" s="164">
        <v>6600</v>
      </c>
      <c r="D7" s="165">
        <f>'牌價表(對公司內部)'!K6</f>
        <v>4140</v>
      </c>
      <c r="E7" s="165">
        <f>'牌價表(對公司內部)'!L6</f>
        <v>4968</v>
      </c>
    </row>
    <row r="8" spans="1:5" ht="21" x14ac:dyDescent="0.25">
      <c r="A8" s="161" t="s">
        <v>535</v>
      </c>
      <c r="B8" s="161" t="str">
        <f>B6</f>
        <v>240x60內</v>
      </c>
      <c r="C8" s="164">
        <v>8200</v>
      </c>
      <c r="D8" s="165">
        <f>'牌價表(對公司內部)'!K7</f>
        <v>5160</v>
      </c>
      <c r="E8" s="165">
        <f>'牌價表(對公司內部)'!L7</f>
        <v>6192</v>
      </c>
    </row>
    <row r="9" spans="1:5" ht="21" x14ac:dyDescent="0.25">
      <c r="A9" s="161" t="s">
        <v>535</v>
      </c>
      <c r="B9" s="160" t="str">
        <f>B7</f>
        <v>240x40內</v>
      </c>
      <c r="C9" s="164">
        <v>7600</v>
      </c>
      <c r="D9" s="165">
        <f>'牌價表(對公司內部)'!K8</f>
        <v>4800</v>
      </c>
      <c r="E9" s="165">
        <f>'牌價表(對公司內部)'!L8</f>
        <v>5760</v>
      </c>
    </row>
    <row r="10" spans="1:5" ht="21" x14ac:dyDescent="0.25">
      <c r="A10" s="161" t="s">
        <v>542</v>
      </c>
      <c r="B10" s="161" t="str">
        <f>B8</f>
        <v>240x60內</v>
      </c>
      <c r="C10" s="164">
        <v>6800</v>
      </c>
      <c r="D10" s="165">
        <f>'牌價表(對公司內部)'!K9</f>
        <v>4290</v>
      </c>
      <c r="E10" s="165">
        <f>'牌價表(對公司內部)'!L9</f>
        <v>5148</v>
      </c>
    </row>
    <row r="11" spans="1:5" ht="21" x14ac:dyDescent="0.25">
      <c r="A11" s="161" t="s">
        <v>542</v>
      </c>
      <c r="B11" s="160" t="s">
        <v>516</v>
      </c>
      <c r="C11" s="164">
        <v>6400</v>
      </c>
      <c r="D11" s="165">
        <f>'牌價表(對公司內部)'!K10</f>
        <v>4050</v>
      </c>
      <c r="E11" s="165">
        <f>'牌價表(對公司內部)'!L10</f>
        <v>4860</v>
      </c>
    </row>
    <row r="12" spans="1:5" ht="21" x14ac:dyDescent="0.25">
      <c r="A12" s="161" t="s">
        <v>550</v>
      </c>
      <c r="B12" s="161" t="s">
        <v>551</v>
      </c>
      <c r="C12" s="164">
        <v>5800</v>
      </c>
      <c r="D12" s="165">
        <f>'牌價表(對公司內部)'!K11</f>
        <v>3660</v>
      </c>
      <c r="E12" s="165">
        <f>'牌價表(對公司內部)'!L11</f>
        <v>4392</v>
      </c>
    </row>
    <row r="13" spans="1:5" ht="21" x14ac:dyDescent="0.25">
      <c r="A13" s="161" t="s">
        <v>550</v>
      </c>
      <c r="B13" s="160" t="s">
        <v>554</v>
      </c>
      <c r="C13" s="164">
        <v>5000</v>
      </c>
      <c r="D13" s="165">
        <f>'牌價表(對公司內部)'!K12</f>
        <v>3180</v>
      </c>
      <c r="E13" s="165">
        <f>'牌價表(對公司內部)'!L12</f>
        <v>3816</v>
      </c>
    </row>
    <row r="14" spans="1:5" ht="21" x14ac:dyDescent="0.25">
      <c r="A14" s="161" t="s">
        <v>559</v>
      </c>
      <c r="B14" s="161" t="str">
        <f>B12</f>
        <v>180x60內</v>
      </c>
      <c r="C14" s="164">
        <v>5400</v>
      </c>
      <c r="D14" s="165">
        <f>'牌價表(對公司內部)'!K13</f>
        <v>3420</v>
      </c>
      <c r="E14" s="165">
        <f>'牌價表(對公司內部)'!L13</f>
        <v>4104</v>
      </c>
    </row>
    <row r="15" spans="1:5" ht="21" x14ac:dyDescent="0.25">
      <c r="A15" s="161" t="s">
        <v>559</v>
      </c>
      <c r="B15" s="160" t="s">
        <v>554</v>
      </c>
      <c r="C15" s="164">
        <v>4600</v>
      </c>
      <c r="D15" s="165">
        <f>'牌價表(對公司內部)'!K14</f>
        <v>2910</v>
      </c>
      <c r="E15" s="165">
        <f>'牌價表(對公司內部)'!L14</f>
        <v>3492</v>
      </c>
    </row>
    <row r="16" spans="1:5" ht="21" x14ac:dyDescent="0.25">
      <c r="A16" s="161" t="s">
        <v>569</v>
      </c>
      <c r="B16" s="161" t="str">
        <f>B14</f>
        <v>180x60內</v>
      </c>
      <c r="C16" s="164">
        <v>5800</v>
      </c>
      <c r="D16" s="165">
        <f>'牌價表(對公司內部)'!K15</f>
        <v>3660</v>
      </c>
      <c r="E16" s="165">
        <f>'牌價表(對公司內部)'!L15</f>
        <v>4392</v>
      </c>
    </row>
    <row r="17" spans="1:5" ht="21" x14ac:dyDescent="0.25">
      <c r="A17" s="161" t="s">
        <v>569</v>
      </c>
      <c r="B17" s="160" t="s">
        <v>554</v>
      </c>
      <c r="C17" s="164">
        <v>4900</v>
      </c>
      <c r="D17" s="165">
        <f>'牌價表(對公司內部)'!K16</f>
        <v>3090</v>
      </c>
      <c r="E17" s="165">
        <f>'牌價表(對公司內部)'!L16</f>
        <v>3708</v>
      </c>
    </row>
    <row r="18" spans="1:5" ht="21" x14ac:dyDescent="0.25">
      <c r="A18" s="161" t="s">
        <v>581</v>
      </c>
      <c r="B18" s="161" t="str">
        <f>B16</f>
        <v>180x60內</v>
      </c>
      <c r="C18" s="164">
        <v>5500</v>
      </c>
      <c r="D18" s="165">
        <f>'牌價表(對公司內部)'!K17</f>
        <v>3468</v>
      </c>
      <c r="E18" s="165">
        <f>'牌價表(對公司內部)'!L17</f>
        <v>4161.5999999999995</v>
      </c>
    </row>
    <row r="19" spans="1:5" ht="21" x14ac:dyDescent="0.25">
      <c r="A19" s="161" t="s">
        <v>581</v>
      </c>
      <c r="B19" s="160" t="s">
        <v>554</v>
      </c>
      <c r="C19" s="164">
        <v>4600</v>
      </c>
      <c r="D19" s="165">
        <f>'牌價表(對公司內部)'!K18</f>
        <v>2910</v>
      </c>
      <c r="E19" s="165">
        <f>'牌價表(對公司內部)'!L18</f>
        <v>3492</v>
      </c>
    </row>
    <row r="20" spans="1:5" ht="21" x14ac:dyDescent="0.25">
      <c r="A20" s="161" t="s">
        <v>589</v>
      </c>
      <c r="B20" s="161" t="s">
        <v>590</v>
      </c>
      <c r="C20" s="164">
        <v>4900</v>
      </c>
      <c r="D20" s="165">
        <f>'牌價表(對公司內部)'!K19</f>
        <v>3090</v>
      </c>
      <c r="E20" s="165">
        <f>'牌價表(對公司內部)'!L19</f>
        <v>3708</v>
      </c>
    </row>
    <row r="21" spans="1:5" ht="21" x14ac:dyDescent="0.25">
      <c r="A21" s="161" t="s">
        <v>589</v>
      </c>
      <c r="B21" s="160" t="s">
        <v>594</v>
      </c>
      <c r="C21" s="164">
        <v>4400</v>
      </c>
      <c r="D21" s="165">
        <f>'牌價表(對公司內部)'!K20</f>
        <v>2790</v>
      </c>
      <c r="E21" s="165">
        <f>'牌價表(對公司內部)'!L20</f>
        <v>3348</v>
      </c>
    </row>
    <row r="22" spans="1:5" ht="21" x14ac:dyDescent="0.25">
      <c r="A22" s="161" t="s">
        <v>596</v>
      </c>
      <c r="B22" s="161" t="s">
        <v>590</v>
      </c>
      <c r="C22" s="164">
        <v>4600</v>
      </c>
      <c r="D22" s="165">
        <f>'牌價表(對公司內部)'!K21</f>
        <v>2910</v>
      </c>
      <c r="E22" s="165">
        <f>'牌價表(對公司內部)'!L21</f>
        <v>3492</v>
      </c>
    </row>
    <row r="23" spans="1:5" ht="21" x14ac:dyDescent="0.25">
      <c r="A23" s="161" t="s">
        <v>596</v>
      </c>
      <c r="B23" s="160" t="s">
        <v>594</v>
      </c>
      <c r="C23" s="164">
        <v>3900</v>
      </c>
      <c r="D23" s="165">
        <f>'牌價表(對公司內部)'!K22</f>
        <v>2460</v>
      </c>
      <c r="E23" s="165">
        <f>'牌價表(對公司內部)'!L22</f>
        <v>2952</v>
      </c>
    </row>
    <row r="24" spans="1:5" ht="21" x14ac:dyDescent="0.25">
      <c r="A24" s="161" t="s">
        <v>603</v>
      </c>
      <c r="B24" s="161" t="str">
        <f>B22</f>
        <v>80x60內</v>
      </c>
      <c r="C24" s="164">
        <v>4500</v>
      </c>
      <c r="D24" s="165">
        <f>'牌價表(對公司內部)'!K23</f>
        <v>2838</v>
      </c>
      <c r="E24" s="165">
        <f>'牌價表(對公司內部)'!L23</f>
        <v>3405.6</v>
      </c>
    </row>
    <row r="25" spans="1:5" ht="21" x14ac:dyDescent="0.25">
      <c r="A25" s="161" t="s">
        <v>603</v>
      </c>
      <c r="B25" s="160" t="s">
        <v>594</v>
      </c>
      <c r="C25" s="164">
        <v>4200</v>
      </c>
      <c r="D25" s="165">
        <f>'牌價表(對公司內部)'!K24</f>
        <v>2646</v>
      </c>
      <c r="E25" s="165">
        <f>'牌價表(對公司內部)'!L24</f>
        <v>3175.2</v>
      </c>
    </row>
    <row r="26" spans="1:5" ht="21" x14ac:dyDescent="0.25">
      <c r="A26" s="161" t="s">
        <v>608</v>
      </c>
      <c r="B26" s="161" t="str">
        <f>B24</f>
        <v>80x60內</v>
      </c>
      <c r="C26" s="164">
        <v>4000</v>
      </c>
      <c r="D26" s="165">
        <f>'牌價表(對公司內部)'!K25</f>
        <v>2520</v>
      </c>
      <c r="E26" s="165">
        <f>'牌價表(對公司內部)'!L25</f>
        <v>3024</v>
      </c>
    </row>
    <row r="27" spans="1:5" ht="21" x14ac:dyDescent="0.25">
      <c r="A27" s="161" t="s">
        <v>608</v>
      </c>
      <c r="B27" s="160" t="s">
        <v>594</v>
      </c>
      <c r="C27" s="164">
        <v>3500</v>
      </c>
      <c r="D27" s="165">
        <f>'牌價表(對公司內部)'!K26</f>
        <v>2208</v>
      </c>
      <c r="E27" s="165">
        <f>'牌價表(對公司內部)'!L26</f>
        <v>2649.6</v>
      </c>
    </row>
    <row r="28" spans="1:5" ht="42" x14ac:dyDescent="0.25">
      <c r="A28" s="166" t="s">
        <v>652</v>
      </c>
      <c r="B28" s="161" t="s">
        <v>508</v>
      </c>
      <c r="C28" s="164">
        <v>12500</v>
      </c>
      <c r="D28" s="165">
        <f>'牌價表(對公司內部)'!K27</f>
        <v>7878</v>
      </c>
      <c r="E28" s="165">
        <f>'牌價表(對公司內部)'!L27</f>
        <v>9453.6</v>
      </c>
    </row>
    <row r="29" spans="1:5" ht="21" x14ac:dyDescent="0.25">
      <c r="A29" s="161" t="s">
        <v>613</v>
      </c>
      <c r="B29" s="161" t="s">
        <v>551</v>
      </c>
      <c r="C29" s="164">
        <v>10000</v>
      </c>
      <c r="D29" s="165">
        <f>'牌價表(對公司內部)'!K28</f>
        <v>6300</v>
      </c>
      <c r="E29" s="165">
        <f>'牌價表(對公司內部)'!L28</f>
        <v>7560</v>
      </c>
    </row>
    <row r="30" spans="1:5" ht="21" x14ac:dyDescent="0.25">
      <c r="A30" s="161" t="s">
        <v>615</v>
      </c>
      <c r="B30" s="161" t="s">
        <v>590</v>
      </c>
      <c r="C30" s="164">
        <v>6600</v>
      </c>
      <c r="D30" s="165">
        <f>'牌價表(對公司內部)'!K29</f>
        <v>4170</v>
      </c>
      <c r="E30" s="165">
        <f>'牌價表(對公司內部)'!L29</f>
        <v>5004</v>
      </c>
    </row>
    <row r="31" spans="1:5" ht="21" x14ac:dyDescent="0.25">
      <c r="A31" s="161" t="s">
        <v>616</v>
      </c>
      <c r="B31" s="161" t="s">
        <v>617</v>
      </c>
      <c r="C31" s="164">
        <v>5300</v>
      </c>
      <c r="D31" s="165">
        <f>'牌價表(對公司內部)'!K30</f>
        <v>3348</v>
      </c>
      <c r="E31" s="165">
        <f>'牌價表(對公司內部)'!L30</f>
        <v>4017.6</v>
      </c>
    </row>
    <row r="32" spans="1:5" ht="21" x14ac:dyDescent="0.25">
      <c r="A32" s="161" t="s">
        <v>619</v>
      </c>
      <c r="B32" s="161" t="s">
        <v>620</v>
      </c>
      <c r="C32" s="164">
        <v>3000</v>
      </c>
      <c r="D32" s="165">
        <f>'牌價表(對公司內部)'!K31</f>
        <v>1890</v>
      </c>
      <c r="E32" s="165">
        <f>'牌價表(對公司內部)'!L31</f>
        <v>2268</v>
      </c>
    </row>
    <row r="33" spans="1:5" ht="21" x14ac:dyDescent="0.25">
      <c r="A33" s="161" t="s">
        <v>623</v>
      </c>
      <c r="B33" s="161" t="s">
        <v>624</v>
      </c>
      <c r="C33" s="164">
        <v>3300</v>
      </c>
      <c r="D33" s="165">
        <f>'牌價表(對公司內部)'!K32</f>
        <v>2082</v>
      </c>
      <c r="E33" s="165">
        <f>'牌價表(對公司內部)'!L32</f>
        <v>2498.4</v>
      </c>
    </row>
    <row r="34" spans="1:5" ht="21" x14ac:dyDescent="0.25">
      <c r="A34" s="161" t="s">
        <v>625</v>
      </c>
      <c r="B34" s="161" t="s">
        <v>620</v>
      </c>
      <c r="C34" s="164">
        <v>4500</v>
      </c>
      <c r="D34" s="165">
        <f>'牌價表(對公司內部)'!K33</f>
        <v>2838</v>
      </c>
      <c r="E34" s="165">
        <f>'牌價表(對公司內部)'!L33</f>
        <v>3405.6</v>
      </c>
    </row>
    <row r="35" spans="1:5" ht="21" x14ac:dyDescent="0.25">
      <c r="A35" s="161" t="s">
        <v>626</v>
      </c>
      <c r="B35" s="161" t="s">
        <v>624</v>
      </c>
      <c r="C35" s="164">
        <v>5000</v>
      </c>
      <c r="D35" s="165">
        <f>'牌價表(對公司內部)'!K34</f>
        <v>3150</v>
      </c>
      <c r="E35" s="165">
        <f>'牌價表(對公司內部)'!L34</f>
        <v>3780</v>
      </c>
    </row>
    <row r="36" spans="1:5" ht="21" x14ac:dyDescent="0.25">
      <c r="A36" s="161" t="s">
        <v>627</v>
      </c>
      <c r="B36" s="161" t="s">
        <v>650</v>
      </c>
      <c r="C36" s="164">
        <v>6800</v>
      </c>
      <c r="D36" s="165">
        <f>'牌價表(對公司內部)'!K35</f>
        <v>4284</v>
      </c>
      <c r="E36" s="165">
        <f>'牌價表(對公司內部)'!L35</f>
        <v>5140.8</v>
      </c>
    </row>
    <row r="37" spans="1:5" ht="12.75" customHeight="1" x14ac:dyDescent="0.25">
      <c r="A37" s="151"/>
      <c r="B37" s="151"/>
      <c r="C37" s="151"/>
      <c r="D37" s="87"/>
      <c r="E37" s="87"/>
    </row>
    <row r="38" spans="1:5" ht="30" x14ac:dyDescent="0.25">
      <c r="A38" s="535" t="s">
        <v>651</v>
      </c>
      <c r="B38" s="535"/>
      <c r="C38" s="535"/>
      <c r="D38" s="535"/>
      <c r="E38" s="535"/>
    </row>
    <row r="39" spans="1:5" x14ac:dyDescent="0.25">
      <c r="A39" s="6"/>
      <c r="B39" s="6"/>
      <c r="C39" s="6"/>
      <c r="D39" s="87"/>
      <c r="E39" s="87"/>
    </row>
    <row r="40" spans="1:5" ht="25.5" x14ac:dyDescent="0.25">
      <c r="A40" s="537" t="s">
        <v>57</v>
      </c>
      <c r="B40" s="537"/>
      <c r="C40" s="537"/>
      <c r="D40" s="537"/>
      <c r="E40" s="87"/>
    </row>
    <row r="41" spans="1:5" ht="25.5" x14ac:dyDescent="0.25">
      <c r="A41" s="37" t="s">
        <v>506</v>
      </c>
      <c r="B41" s="37"/>
      <c r="C41" s="37"/>
      <c r="D41" s="37"/>
    </row>
    <row r="42" spans="1:5" ht="25.5" x14ac:dyDescent="0.25">
      <c r="A42" s="533" t="s">
        <v>499</v>
      </c>
      <c r="B42" s="534"/>
      <c r="C42" s="167" t="s">
        <v>87</v>
      </c>
      <c r="D42" s="167" t="s">
        <v>510</v>
      </c>
      <c r="E42" s="167" t="s">
        <v>9</v>
      </c>
    </row>
    <row r="43" spans="1:5" ht="25.5" x14ac:dyDescent="0.25">
      <c r="A43" s="533" t="s">
        <v>517</v>
      </c>
      <c r="B43" s="534"/>
      <c r="C43" s="167" t="s">
        <v>89</v>
      </c>
      <c r="D43" s="167">
        <v>300</v>
      </c>
      <c r="E43" s="167" t="s">
        <v>519</v>
      </c>
    </row>
    <row r="44" spans="1:5" ht="25.5" x14ac:dyDescent="0.25">
      <c r="A44" s="533" t="s">
        <v>525</v>
      </c>
      <c r="B44" s="534"/>
      <c r="C44" s="167" t="s">
        <v>89</v>
      </c>
      <c r="D44" s="167">
        <v>310</v>
      </c>
      <c r="E44" s="167" t="s">
        <v>526</v>
      </c>
    </row>
    <row r="45" spans="1:5" ht="25.5" x14ac:dyDescent="0.25">
      <c r="A45" s="533" t="s">
        <v>525</v>
      </c>
      <c r="B45" s="534"/>
      <c r="C45" s="167" t="s">
        <v>89</v>
      </c>
      <c r="D45" s="167">
        <v>390</v>
      </c>
      <c r="E45" s="167" t="s">
        <v>530</v>
      </c>
    </row>
    <row r="46" spans="1:5" ht="25.5" x14ac:dyDescent="0.25">
      <c r="A46" s="533" t="s">
        <v>525</v>
      </c>
      <c r="B46" s="534"/>
      <c r="C46" s="167" t="s">
        <v>89</v>
      </c>
      <c r="D46" s="167">
        <v>420</v>
      </c>
      <c r="E46" s="167" t="s">
        <v>536</v>
      </c>
    </row>
    <row r="47" spans="1:5" ht="25.5" x14ac:dyDescent="0.25">
      <c r="A47" s="533" t="s">
        <v>525</v>
      </c>
      <c r="B47" s="534"/>
      <c r="C47" s="167" t="s">
        <v>89</v>
      </c>
      <c r="D47" s="167">
        <v>440</v>
      </c>
      <c r="E47" s="167" t="s">
        <v>540</v>
      </c>
    </row>
    <row r="48" spans="1:5" ht="25.5" x14ac:dyDescent="0.25">
      <c r="A48" s="533" t="s">
        <v>525</v>
      </c>
      <c r="B48" s="534"/>
      <c r="C48" s="167" t="s">
        <v>89</v>
      </c>
      <c r="D48" s="167">
        <v>500</v>
      </c>
      <c r="E48" s="167" t="s">
        <v>543</v>
      </c>
    </row>
    <row r="49" spans="1:6" ht="25.5" x14ac:dyDescent="0.25">
      <c r="A49" s="533" t="s">
        <v>525</v>
      </c>
      <c r="B49" s="534"/>
      <c r="C49" s="167" t="s">
        <v>89</v>
      </c>
      <c r="D49" s="167">
        <v>690</v>
      </c>
      <c r="E49" s="167" t="s">
        <v>547</v>
      </c>
    </row>
    <row r="50" spans="1:6" ht="25.5" x14ac:dyDescent="0.25">
      <c r="A50" s="533" t="s">
        <v>552</v>
      </c>
      <c r="B50" s="534"/>
      <c r="C50" s="167" t="s">
        <v>89</v>
      </c>
      <c r="D50" s="167">
        <v>200</v>
      </c>
      <c r="E50" s="167" t="s">
        <v>553</v>
      </c>
    </row>
    <row r="51" spans="1:6" ht="25.5" x14ac:dyDescent="0.25">
      <c r="A51" s="533" t="s">
        <v>556</v>
      </c>
      <c r="B51" s="534"/>
      <c r="C51" s="167" t="s">
        <v>89</v>
      </c>
      <c r="D51" s="167">
        <v>220</v>
      </c>
      <c r="E51" s="167" t="s">
        <v>557</v>
      </c>
    </row>
    <row r="52" spans="1:6" ht="25.5" x14ac:dyDescent="0.25">
      <c r="A52" s="533" t="s">
        <v>556</v>
      </c>
      <c r="B52" s="534"/>
      <c r="C52" s="167" t="s">
        <v>89</v>
      </c>
      <c r="D52" s="167">
        <v>250</v>
      </c>
      <c r="E52" s="167" t="s">
        <v>562</v>
      </c>
      <c r="F52" s="159"/>
    </row>
    <row r="53" spans="1:6" ht="25.5" x14ac:dyDescent="0.25">
      <c r="A53" s="533" t="s">
        <v>556</v>
      </c>
      <c r="B53" s="534"/>
      <c r="C53" s="167" t="s">
        <v>89</v>
      </c>
      <c r="D53" s="167">
        <v>270</v>
      </c>
      <c r="E53" s="167" t="s">
        <v>567</v>
      </c>
      <c r="F53" s="159"/>
    </row>
    <row r="54" spans="1:6" ht="25.5" x14ac:dyDescent="0.25">
      <c r="A54" s="533" t="s">
        <v>556</v>
      </c>
      <c r="B54" s="534"/>
      <c r="C54" s="167" t="s">
        <v>89</v>
      </c>
      <c r="D54" s="167">
        <v>290</v>
      </c>
      <c r="E54" s="167" t="s">
        <v>570</v>
      </c>
      <c r="F54" s="159"/>
    </row>
    <row r="55" spans="1:6" ht="25.5" x14ac:dyDescent="0.25">
      <c r="A55" s="533" t="s">
        <v>556</v>
      </c>
      <c r="B55" s="534"/>
      <c r="C55" s="167" t="s">
        <v>89</v>
      </c>
      <c r="D55" s="167">
        <v>360</v>
      </c>
      <c r="E55" s="167" t="s">
        <v>575</v>
      </c>
      <c r="F55" s="159"/>
    </row>
    <row r="56" spans="1:6" ht="25.5" x14ac:dyDescent="0.25">
      <c r="A56" s="533" t="s">
        <v>556</v>
      </c>
      <c r="B56" s="534"/>
      <c r="C56" s="167" t="s">
        <v>89</v>
      </c>
      <c r="D56" s="167">
        <v>440</v>
      </c>
      <c r="E56" s="167" t="s">
        <v>582</v>
      </c>
      <c r="F56" s="159"/>
    </row>
    <row r="57" spans="1:6" ht="51" x14ac:dyDescent="0.25">
      <c r="A57" s="533" t="s">
        <v>331</v>
      </c>
      <c r="B57" s="534"/>
      <c r="C57" s="167" t="s">
        <v>89</v>
      </c>
      <c r="D57" s="167">
        <v>270</v>
      </c>
      <c r="E57" s="169" t="s">
        <v>733</v>
      </c>
      <c r="F57" s="159"/>
    </row>
    <row r="58" spans="1:6" ht="51" x14ac:dyDescent="0.25">
      <c r="A58" s="533" t="s">
        <v>320</v>
      </c>
      <c r="B58" s="534"/>
      <c r="C58" s="168" t="s">
        <v>592</v>
      </c>
      <c r="D58" s="168">
        <v>10</v>
      </c>
      <c r="E58" s="169" t="s">
        <v>734</v>
      </c>
      <c r="F58" s="159"/>
    </row>
    <row r="59" spans="1:6" ht="51" x14ac:dyDescent="0.25">
      <c r="A59" s="533" t="s">
        <v>341</v>
      </c>
      <c r="B59" s="534"/>
      <c r="C59" s="168" t="s">
        <v>592</v>
      </c>
      <c r="D59" s="168">
        <v>12</v>
      </c>
      <c r="E59" s="169" t="s">
        <v>734</v>
      </c>
      <c r="F59" s="159"/>
    </row>
    <row r="60" spans="1:6" ht="25.5" x14ac:dyDescent="0.25">
      <c r="A60" s="533" t="s">
        <v>347</v>
      </c>
      <c r="B60" s="534"/>
      <c r="C60" s="167" t="s">
        <v>348</v>
      </c>
      <c r="D60" s="167">
        <v>60</v>
      </c>
      <c r="E60" s="167" t="s">
        <v>26</v>
      </c>
      <c r="F60" s="159"/>
    </row>
    <row r="61" spans="1:6" ht="25.5" x14ac:dyDescent="0.25">
      <c r="A61" s="167"/>
      <c r="B61" s="167"/>
      <c r="C61" s="167"/>
      <c r="D61" s="167"/>
      <c r="E61" s="167"/>
      <c r="F61" s="159"/>
    </row>
    <row r="62" spans="1:6" ht="25.5" x14ac:dyDescent="0.25">
      <c r="A62" s="167"/>
      <c r="B62" s="167"/>
      <c r="C62" s="167"/>
      <c r="D62" s="167"/>
      <c r="E62" s="167"/>
      <c r="F62" s="159"/>
    </row>
    <row r="63" spans="1:6" x14ac:dyDescent="0.25">
      <c r="A63" s="157"/>
      <c r="E63" s="159"/>
    </row>
    <row r="64" spans="1:6" x14ac:dyDescent="0.25">
      <c r="A64" s="157"/>
      <c r="E64" s="159"/>
    </row>
    <row r="65" spans="3:5" x14ac:dyDescent="0.25">
      <c r="C65" s="158"/>
      <c r="E65" s="159"/>
    </row>
    <row r="66" spans="3:5" x14ac:dyDescent="0.25">
      <c r="C66" s="158"/>
      <c r="E66" s="159"/>
    </row>
    <row r="67" spans="3:5" x14ac:dyDescent="0.25">
      <c r="C67" s="158"/>
      <c r="E67" s="159"/>
    </row>
    <row r="68" spans="3:5" x14ac:dyDescent="0.25">
      <c r="C68" s="158"/>
      <c r="E68" s="159"/>
    </row>
    <row r="69" spans="3:5" x14ac:dyDescent="0.25">
      <c r="C69" s="158"/>
      <c r="E69" s="159"/>
    </row>
    <row r="70" spans="3:5" x14ac:dyDescent="0.25">
      <c r="C70" s="158"/>
      <c r="E70" s="159"/>
    </row>
    <row r="71" spans="3:5" x14ac:dyDescent="0.25">
      <c r="C71" s="158"/>
      <c r="E71" s="159"/>
    </row>
    <row r="72" spans="3:5" x14ac:dyDescent="0.25">
      <c r="C72" s="158"/>
      <c r="E72" s="159"/>
    </row>
    <row r="73" spans="3:5" x14ac:dyDescent="0.25">
      <c r="C73" s="158"/>
    </row>
    <row r="74" spans="3:5" x14ac:dyDescent="0.25">
      <c r="C74" s="158"/>
    </row>
  </sheetData>
  <mergeCells count="22">
    <mergeCell ref="A38:E38"/>
    <mergeCell ref="A1:E2"/>
    <mergeCell ref="A40:D40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9:B59"/>
    <mergeCell ref="A60:B60"/>
    <mergeCell ref="A54:B54"/>
    <mergeCell ref="A55:B55"/>
    <mergeCell ref="A56:B56"/>
    <mergeCell ref="A57:B57"/>
    <mergeCell ref="A58:B58"/>
  </mergeCells>
  <phoneticPr fontId="2" type="noConversion"/>
  <pageMargins left="0" right="0" top="0" bottom="0" header="0" footer="0"/>
  <pageSetup paperSize="9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8"/>
  <dimension ref="A1:P1330"/>
  <sheetViews>
    <sheetView showZeros="0" zoomScaleNormal="100" workbookViewId="0">
      <pane ySplit="12" topLeftCell="A13" activePane="bottomLeft" state="frozen"/>
      <selection activeCell="O44" sqref="O44"/>
      <selection pane="bottomLeft" activeCell="O44" sqref="O44"/>
    </sheetView>
  </sheetViews>
  <sheetFormatPr defaultColWidth="9" defaultRowHeight="14.25" x14ac:dyDescent="0.25"/>
  <cols>
    <col min="1" max="1" width="12.5" style="32" customWidth="1"/>
    <col min="2" max="2" width="11.75" style="32" customWidth="1"/>
    <col min="3" max="3" width="7" style="32" bestFit="1" customWidth="1"/>
    <col min="4" max="4" width="9" style="32"/>
    <col min="5" max="5" width="4.875" style="32" bestFit="1" customWidth="1"/>
    <col min="6" max="6" width="4.125" style="32" customWidth="1"/>
    <col min="7" max="7" width="4" style="32" bestFit="1" customWidth="1"/>
    <col min="8" max="8" width="4.375" style="32" customWidth="1"/>
    <col min="9" max="10" width="4.75" style="32" bestFit="1" customWidth="1"/>
    <col min="11" max="11" width="9" style="53" bestFit="1" customWidth="1"/>
    <col min="12" max="12" width="4.75" style="32" bestFit="1" customWidth="1"/>
    <col min="13" max="13" width="10.5" style="32" customWidth="1"/>
    <col min="14" max="14" width="11.875" style="35" customWidth="1"/>
    <col min="15" max="15" width="23.625" style="32" bestFit="1" customWidth="1"/>
    <col min="16" max="16" width="19.125" style="32" bestFit="1" customWidth="1"/>
    <col min="17" max="16384" width="9" style="32"/>
  </cols>
  <sheetData>
    <row r="1" spans="1:16" ht="27.75" x14ac:dyDescent="0.25">
      <c r="A1" s="538" t="s">
        <v>78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</row>
    <row r="2" spans="1:16" ht="15" thickBot="1" x14ac:dyDescent="0.3">
      <c r="A2" s="46"/>
    </row>
    <row r="3" spans="1:16" x14ac:dyDescent="0.25">
      <c r="A3" s="71" t="s">
        <v>280</v>
      </c>
      <c r="B3" s="72" t="str">
        <f ca="1">料單!C1</f>
        <v>2026101401</v>
      </c>
      <c r="C3" s="33"/>
      <c r="D3" s="72"/>
      <c r="E3" s="72" t="s">
        <v>281</v>
      </c>
      <c r="F3" s="72"/>
      <c r="G3" s="33"/>
      <c r="H3" s="33"/>
      <c r="I3" s="33"/>
      <c r="J3" s="33"/>
      <c r="K3" s="52"/>
      <c r="L3" s="33"/>
      <c r="M3" s="73"/>
      <c r="N3" s="73"/>
      <c r="O3" s="73"/>
      <c r="P3" s="57"/>
    </row>
    <row r="4" spans="1:16" x14ac:dyDescent="0.25">
      <c r="A4" s="74" t="s">
        <v>272</v>
      </c>
      <c r="B4" s="75" t="str">
        <f>IFERROR(VLOOKUP(B5,客戶資料!$A$7:$P$48,15,FALSE),"")</f>
        <v/>
      </c>
      <c r="D4" s="75"/>
      <c r="E4" s="75" t="s">
        <v>282</v>
      </c>
      <c r="F4" s="75"/>
      <c r="G4" s="529"/>
      <c r="H4" s="529"/>
      <c r="I4" s="529"/>
      <c r="J4" s="529"/>
      <c r="M4" s="76"/>
      <c r="N4" s="76"/>
      <c r="O4" s="76"/>
      <c r="P4" s="58"/>
    </row>
    <row r="5" spans="1:16" x14ac:dyDescent="0.25">
      <c r="A5" s="74" t="s">
        <v>283</v>
      </c>
      <c r="B5" s="531">
        <f>料單!C3</f>
        <v>0</v>
      </c>
      <c r="C5" s="531"/>
      <c r="D5" s="531"/>
      <c r="M5" s="76"/>
      <c r="N5" s="76"/>
      <c r="O5" s="76"/>
      <c r="P5" s="58"/>
    </row>
    <row r="6" spans="1:16" x14ac:dyDescent="0.25">
      <c r="A6" s="74" t="s">
        <v>284</v>
      </c>
      <c r="B6" s="75" t="str">
        <f>IFERROR(VLOOKUP(B5,客戶資料!A7:P43,5,FALSE),"")</f>
        <v/>
      </c>
      <c r="C6" s="75"/>
      <c r="D6" s="75"/>
      <c r="E6" s="75"/>
      <c r="F6" s="75"/>
      <c r="G6" s="75"/>
      <c r="M6" s="76"/>
      <c r="N6" s="77" t="s">
        <v>285</v>
      </c>
      <c r="O6" s="78">
        <f ca="1">SUM($O$12:$O$4079)</f>
        <v>0</v>
      </c>
      <c r="P6" s="58"/>
    </row>
    <row r="7" spans="1:16" x14ac:dyDescent="0.25">
      <c r="A7" s="74" t="s">
        <v>286</v>
      </c>
      <c r="B7" s="75"/>
      <c r="J7" s="93"/>
      <c r="K7" s="93" t="s">
        <v>287</v>
      </c>
      <c r="L7" s="530">
        <f ca="1">K44+K76+K109+K142+K175+K208+K241+K274+K307+K340+K373+K406+K439+K472+K505+K538+K571+K604+K637+K670+K703+K736+K769+K802+K835+K868+K901+K934+K967+K1000+K1033+K1066+K1099</f>
        <v>0</v>
      </c>
      <c r="M7" s="530"/>
      <c r="N7" s="77" t="s">
        <v>288</v>
      </c>
      <c r="O7" s="78" t="str">
        <f ca="1">IFERROR(O6*(VLOOKUP(料單!C3,客戶資料!$A$7:$T$1000,9,FALSE)),"")</f>
        <v/>
      </c>
      <c r="P7" s="58"/>
    </row>
    <row r="8" spans="1:16" x14ac:dyDescent="0.25">
      <c r="A8" s="74" t="s">
        <v>289</v>
      </c>
      <c r="B8" s="93"/>
      <c r="C8" s="93"/>
      <c r="D8" s="93"/>
      <c r="J8" s="75"/>
      <c r="K8" s="75"/>
      <c r="L8" s="79"/>
      <c r="M8" s="79"/>
      <c r="N8" s="75" t="s">
        <v>290</v>
      </c>
      <c r="O8" s="80"/>
      <c r="P8" s="58"/>
    </row>
    <row r="9" spans="1:16" x14ac:dyDescent="0.25">
      <c r="A9" s="74"/>
      <c r="J9" s="75"/>
      <c r="K9" s="75"/>
      <c r="L9" s="79"/>
      <c r="M9" s="79"/>
      <c r="N9" s="77" t="s">
        <v>70</v>
      </c>
      <c r="O9" s="78" t="str">
        <f ca="1">IFERROR(((O7+O8)*0.05),"")</f>
        <v/>
      </c>
      <c r="P9" s="58"/>
    </row>
    <row r="10" spans="1:16" x14ac:dyDescent="0.25">
      <c r="A10" s="74"/>
      <c r="M10" s="76"/>
      <c r="N10" s="77" t="s">
        <v>279</v>
      </c>
      <c r="O10" s="78" t="str">
        <f ca="1">IFERROR(((O7+O8)*1.05),"")</f>
        <v/>
      </c>
      <c r="P10" s="58"/>
    </row>
    <row r="11" spans="1:16" ht="15" thickBot="1" x14ac:dyDescent="0.3">
      <c r="A11" s="81"/>
      <c r="B11" s="34"/>
      <c r="C11" s="34"/>
      <c r="D11" s="34"/>
      <c r="E11" s="34"/>
      <c r="F11" s="34"/>
      <c r="G11" s="34"/>
      <c r="H11" s="34"/>
      <c r="I11" s="34"/>
      <c r="J11" s="34"/>
      <c r="K11" s="59"/>
      <c r="L11" s="34"/>
      <c r="M11" s="82"/>
      <c r="N11" s="83"/>
      <c r="O11" s="34"/>
      <c r="P11" s="60"/>
    </row>
    <row r="12" spans="1:16" x14ac:dyDescent="0.25">
      <c r="A12" s="32" t="s">
        <v>79</v>
      </c>
      <c r="B12" s="32" t="s">
        <v>236</v>
      </c>
      <c r="C12" s="32" t="s">
        <v>80</v>
      </c>
      <c r="D12" s="32" t="s">
        <v>81</v>
      </c>
      <c r="E12" s="32" t="s">
        <v>82</v>
      </c>
      <c r="F12" s="32" t="s">
        <v>83</v>
      </c>
      <c r="G12" s="32" t="s">
        <v>84</v>
      </c>
      <c r="H12" s="32" t="s">
        <v>83</v>
      </c>
      <c r="I12" s="32" t="s">
        <v>85</v>
      </c>
      <c r="J12" s="32" t="s">
        <v>66</v>
      </c>
      <c r="K12" s="53" t="s">
        <v>86</v>
      </c>
      <c r="L12" s="32" t="s">
        <v>87</v>
      </c>
      <c r="M12" s="32" t="s">
        <v>234</v>
      </c>
      <c r="N12" s="35" t="s">
        <v>88</v>
      </c>
      <c r="O12" s="32" t="s">
        <v>238</v>
      </c>
    </row>
    <row r="13" spans="1:16" x14ac:dyDescent="0.25">
      <c r="A13" s="75">
        <f>板材才數分析.!C2</f>
        <v>0</v>
      </c>
      <c r="B13" s="75">
        <v>1</v>
      </c>
    </row>
    <row r="14" spans="1:16" x14ac:dyDescent="0.25">
      <c r="A14" s="75">
        <f>板材才數分析.!D2</f>
        <v>1001</v>
      </c>
      <c r="B14" s="75" t="str">
        <f ca="1">板材才數分析.!E2</f>
        <v>頂板</v>
      </c>
      <c r="D14" s="32">
        <f ca="1">板材才數分析.!M2</f>
        <v>0</v>
      </c>
      <c r="E14" s="32">
        <f ca="1">板材才數分析.!F2</f>
        <v>-35</v>
      </c>
      <c r="F14" s="32" t="str">
        <f ca="1">板材才數分析.!G2</f>
        <v>AA</v>
      </c>
      <c r="G14" s="32">
        <f ca="1">板材才數分析.!H2</f>
        <v>0</v>
      </c>
      <c r="H14" s="32" t="str">
        <f ca="1">板材才數分析.!I2</f>
        <v/>
      </c>
      <c r="I14" s="32">
        <f ca="1">板材才數分析.!J2</f>
        <v>18</v>
      </c>
      <c r="J14" s="32">
        <f ca="1">板材才數分析.!K2</f>
        <v>0</v>
      </c>
      <c r="K14" s="53">
        <f ca="1">板材才數分析.!O2</f>
        <v>0</v>
      </c>
      <c r="L14" s="32" t="str">
        <f>IFERROR(VLOOKUP(C14,資料庫!$K$3:$AA$10,17,FALSE),"")</f>
        <v/>
      </c>
      <c r="M14" s="32" t="str">
        <f ca="1">板材才數分析.!R2</f>
        <v/>
      </c>
      <c r="N14" s="35" t="str">
        <f ca="1">IFERROR((K14*M14),"")</f>
        <v/>
      </c>
      <c r="O14" s="75" t="str">
        <f ca="1">IFERROR(VLOOKUP(D14,資料庫!$P$4:$Q$135,2,FALSE),"")</f>
        <v/>
      </c>
    </row>
    <row r="15" spans="1:16" x14ac:dyDescent="0.25">
      <c r="A15" s="75">
        <f>板材才數分析.!D3</f>
        <v>1002</v>
      </c>
      <c r="B15" s="75" t="str">
        <f ca="1">板材才數分析.!E3</f>
        <v>底板</v>
      </c>
      <c r="D15" s="32">
        <f ca="1">板材才數分析.!M3</f>
        <v>0</v>
      </c>
      <c r="E15" s="32">
        <f ca="1">板材才數分析.!F3</f>
        <v>-35</v>
      </c>
      <c r="F15" s="32" t="str">
        <f ca="1">板材才數分析.!G3</f>
        <v>AA</v>
      </c>
      <c r="G15" s="32">
        <f ca="1">板材才數分析.!H3</f>
        <v>0</v>
      </c>
      <c r="H15" s="32" t="str">
        <f ca="1">板材才數分析.!I3</f>
        <v/>
      </c>
      <c r="I15" s="32">
        <f ca="1">板材才數分析.!J3</f>
        <v>18</v>
      </c>
      <c r="J15" s="32">
        <f ca="1">板材才數分析.!K3</f>
        <v>0</v>
      </c>
      <c r="K15" s="53">
        <f ca="1">板材才數分析.!O3</f>
        <v>0</v>
      </c>
      <c r="L15" s="32" t="str">
        <f>IFERROR(VLOOKUP(C15,資料庫!$K$3:$AA$10,17,FALSE),"")</f>
        <v/>
      </c>
      <c r="M15" s="32" t="str">
        <f ca="1">板材才數分析.!R3</f>
        <v/>
      </c>
      <c r="N15" s="35" t="str">
        <f t="shared" ref="N15:N30" ca="1" si="0">IFERROR((K15*M15),"")</f>
        <v/>
      </c>
      <c r="O15" s="75" t="str">
        <f ca="1">IFERROR(VLOOKUP(D15,資料庫!$P$4:$Q$135,2,FALSE),"")</f>
        <v/>
      </c>
    </row>
    <row r="16" spans="1:16" x14ac:dyDescent="0.25">
      <c r="A16" s="75">
        <f>板材才數分析.!D4</f>
        <v>1003</v>
      </c>
      <c r="B16" s="75" t="str">
        <f ca="1">板材才數分析.!E4</f>
        <v>左側板</v>
      </c>
      <c r="D16" s="32">
        <f ca="1">板材才數分析.!M4</f>
        <v>0</v>
      </c>
      <c r="E16" s="32">
        <f ca="1">板材才數分析.!F4</f>
        <v>0</v>
      </c>
      <c r="F16" s="32" t="str">
        <f ca="1">板材才數分析.!G4</f>
        <v>AA</v>
      </c>
      <c r="G16" s="32">
        <f ca="1">板材才數分析.!H4</f>
        <v>0</v>
      </c>
      <c r="H16" s="32" t="str">
        <f ca="1">板材才數分析.!I4</f>
        <v>AA</v>
      </c>
      <c r="I16" s="32">
        <f ca="1">板材才數分析.!J4</f>
        <v>18</v>
      </c>
      <c r="J16" s="32">
        <f ca="1">板材才數分析.!K4</f>
        <v>0</v>
      </c>
      <c r="K16" s="53">
        <f ca="1">板材才數分析.!O4</f>
        <v>0</v>
      </c>
      <c r="L16" s="32" t="str">
        <f>IFERROR(VLOOKUP(C16,資料庫!$K$3:$AA$10,17,FALSE),"")</f>
        <v/>
      </c>
      <c r="M16" s="32" t="str">
        <f ca="1">板材才數分析.!R4</f>
        <v/>
      </c>
      <c r="N16" s="35" t="str">
        <f t="shared" ca="1" si="0"/>
        <v/>
      </c>
      <c r="O16" s="75" t="str">
        <f ca="1">IFERROR(VLOOKUP(D16,資料庫!$P$4:$Q$135,2,FALSE),"")</f>
        <v/>
      </c>
    </row>
    <row r="17" spans="1:15" x14ac:dyDescent="0.25">
      <c r="A17" s="75">
        <f>板材才數分析.!D5</f>
        <v>1004</v>
      </c>
      <c r="B17" s="75" t="str">
        <f ca="1">板材才數分析.!E5</f>
        <v>右側板</v>
      </c>
      <c r="D17" s="32">
        <f ca="1">板材才數分析.!M5</f>
        <v>0</v>
      </c>
      <c r="E17" s="32">
        <f ca="1">板材才數分析.!F5</f>
        <v>0</v>
      </c>
      <c r="F17" s="32" t="str">
        <f ca="1">板材才數分析.!G5</f>
        <v>AA</v>
      </c>
      <c r="G17" s="32">
        <f ca="1">板材才數分析.!H5</f>
        <v>0</v>
      </c>
      <c r="H17" s="32" t="str">
        <f ca="1">板材才數分析.!I5</f>
        <v>AA</v>
      </c>
      <c r="I17" s="32">
        <f ca="1">板材才數分析.!J5</f>
        <v>18</v>
      </c>
      <c r="J17" s="32">
        <f ca="1">板材才數分析.!K5</f>
        <v>0</v>
      </c>
      <c r="K17" s="53">
        <f ca="1">板材才數分析.!O5</f>
        <v>0</v>
      </c>
      <c r="L17" s="32" t="str">
        <f>IFERROR(VLOOKUP(C17,資料庫!$K$3:$AA$10,17,FALSE),"")</f>
        <v/>
      </c>
      <c r="M17" s="32" t="str">
        <f ca="1">板材才數分析.!R5</f>
        <v/>
      </c>
      <c r="N17" s="35" t="str">
        <f t="shared" ca="1" si="0"/>
        <v/>
      </c>
      <c r="O17" s="75" t="str">
        <f ca="1">IFERROR(VLOOKUP(D17,資料庫!$P$4:$Q$135,2,FALSE),"")</f>
        <v/>
      </c>
    </row>
    <row r="18" spans="1:15" x14ac:dyDescent="0.25">
      <c r="A18" s="75">
        <f>板材才數分析.!D6</f>
        <v>1005</v>
      </c>
      <c r="B18" s="75" t="str">
        <f ca="1">板材才數分析.!E6</f>
        <v>背板</v>
      </c>
      <c r="D18" s="32">
        <f ca="1">板材才數分析.!M6</f>
        <v>0</v>
      </c>
      <c r="E18" s="32">
        <f ca="1">板材才數分析.!F6</f>
        <v>-22</v>
      </c>
      <c r="F18" s="32" t="str">
        <f ca="1">板材才數分析.!G6</f>
        <v/>
      </c>
      <c r="G18" s="32">
        <f ca="1">板材才數分析.!H6</f>
        <v>-22</v>
      </c>
      <c r="H18" s="32" t="str">
        <f ca="1">板材才數分析.!I6</f>
        <v/>
      </c>
      <c r="I18" s="32">
        <f ca="1">板材才數分析.!J6</f>
        <v>4</v>
      </c>
      <c r="J18" s="32">
        <f ca="1">板材才數分析.!K6</f>
        <v>0</v>
      </c>
      <c r="K18" s="53">
        <f ca="1">板材才數分析.!O6</f>
        <v>0</v>
      </c>
      <c r="L18" s="32" t="str">
        <f>IFERROR(VLOOKUP(C18,資料庫!$K$3:$AA$10,17,FALSE),"")</f>
        <v/>
      </c>
      <c r="M18" s="32" t="str">
        <f ca="1">板材才數分析.!R6</f>
        <v/>
      </c>
      <c r="N18" s="35" t="str">
        <f t="shared" ca="1" si="0"/>
        <v/>
      </c>
      <c r="O18" s="75" t="str">
        <f ca="1">IFERROR(VLOOKUP(D18,資料庫!$P$4:$Q$135,2,FALSE),"")</f>
        <v/>
      </c>
    </row>
    <row r="19" spans="1:15" x14ac:dyDescent="0.25">
      <c r="A19" s="75">
        <f>板材才數分析.!D7</f>
        <v>1006</v>
      </c>
      <c r="B19" s="75" t="str">
        <f ca="1">板材才數分析.!E7</f>
        <v>背拉桿</v>
      </c>
      <c r="D19" s="32">
        <f ca="1">板材才數分析.!M7</f>
        <v>0</v>
      </c>
      <c r="E19" s="32">
        <f ca="1">板材才數分析.!F7</f>
        <v>-35</v>
      </c>
      <c r="F19" s="32" t="str">
        <f ca="1">板材才數分析.!G7</f>
        <v>AA</v>
      </c>
      <c r="G19" s="32">
        <f ca="1">板材才數分析.!H7</f>
        <v>120</v>
      </c>
      <c r="H19" s="32" t="str">
        <f ca="1">板材才數分析.!I7</f>
        <v/>
      </c>
      <c r="I19" s="32">
        <f ca="1">板材才數分析.!J7</f>
        <v>18</v>
      </c>
      <c r="J19" s="32">
        <f ca="1">板材才數分析.!K7</f>
        <v>0</v>
      </c>
      <c r="K19" s="53">
        <f ca="1">板材才數分析.!O7</f>
        <v>0</v>
      </c>
      <c r="L19" s="32" t="str">
        <f>IFERROR(VLOOKUP(C19,資料庫!$K$3:$AA$10,17,FALSE),"")</f>
        <v/>
      </c>
      <c r="M19" s="32" t="str">
        <f ca="1">板材才數分析.!R7</f>
        <v/>
      </c>
      <c r="N19" s="35" t="str">
        <f t="shared" ca="1" si="0"/>
        <v/>
      </c>
      <c r="O19" s="75" t="str">
        <f ca="1">IFERROR(VLOOKUP(D19,資料庫!$P$4:$Q$135,2,FALSE),"")</f>
        <v/>
      </c>
    </row>
    <row r="20" spans="1:15" x14ac:dyDescent="0.25">
      <c r="A20" s="75">
        <f>板材才數分析.!D8</f>
        <v>1007</v>
      </c>
      <c r="B20" s="75" t="str">
        <f ca="1">板材才數分析.!E8</f>
        <v>中立板</v>
      </c>
      <c r="D20" s="32">
        <f ca="1">板材才數分析.!M8</f>
        <v>0</v>
      </c>
      <c r="E20" s="32">
        <f ca="1">板材才數分析.!F8</f>
        <v>-35</v>
      </c>
      <c r="F20" s="32" t="str">
        <f ca="1">板材才數分析.!G8</f>
        <v>AA</v>
      </c>
      <c r="G20" s="32">
        <f ca="1">板材才數分析.!H8</f>
        <v>-22</v>
      </c>
      <c r="H20" s="32" t="str">
        <f ca="1">板材才數分析.!I8</f>
        <v/>
      </c>
      <c r="I20" s="32">
        <f ca="1">板材才數分析.!J8</f>
        <v>18</v>
      </c>
      <c r="J20" s="32">
        <f ca="1">板材才數分析.!K8</f>
        <v>0</v>
      </c>
      <c r="K20" s="53">
        <f ca="1">板材才數分析.!O8</f>
        <v>0</v>
      </c>
      <c r="L20" s="32" t="str">
        <f>IFERROR(VLOOKUP(C20,資料庫!$K$3:$AA$10,17,FALSE),"")</f>
        <v/>
      </c>
      <c r="M20" s="32" t="str">
        <f ca="1">板材才數分析.!R8</f>
        <v/>
      </c>
      <c r="N20" s="35" t="str">
        <f t="shared" ca="1" si="0"/>
        <v/>
      </c>
      <c r="O20" s="75" t="str">
        <f ca="1">IFERROR(VLOOKUP(D20,資料庫!$P$4:$Q$135,2,FALSE),"")</f>
        <v/>
      </c>
    </row>
    <row r="21" spans="1:15" x14ac:dyDescent="0.25">
      <c r="A21" s="75">
        <f>板材才數分析.!D9</f>
        <v>1008</v>
      </c>
      <c r="B21" s="75" t="str">
        <f ca="1">板材才數分析.!E9</f>
        <v>活隔</v>
      </c>
      <c r="D21" s="32">
        <f ca="1">板材才數分析.!M9</f>
        <v>0</v>
      </c>
      <c r="E21" s="32">
        <f ca="1">板材才數分析.!F9</f>
        <v>0</v>
      </c>
      <c r="F21" s="32" t="str">
        <f ca="1">板材才數分析.!G9</f>
        <v>AA</v>
      </c>
      <c r="G21" s="32">
        <f ca="1">板材才數分析.!H9</f>
        <v>-32</v>
      </c>
      <c r="H21" s="32" t="str">
        <f ca="1">板材才數分析.!I9</f>
        <v>AA</v>
      </c>
      <c r="I21" s="32">
        <f ca="1">板材才數分析.!J9</f>
        <v>18</v>
      </c>
      <c r="J21" s="32">
        <f ca="1">板材才數分析.!K9</f>
        <v>0</v>
      </c>
      <c r="K21" s="53">
        <f ca="1">板材才數分析.!O9</f>
        <v>0</v>
      </c>
      <c r="L21" s="32" t="str">
        <f>IFERROR(VLOOKUP(C21,資料庫!$K$3:$AA$10,17,FALSE),"")</f>
        <v/>
      </c>
      <c r="M21" s="32" t="str">
        <f ca="1">板材才數分析.!R9</f>
        <v/>
      </c>
      <c r="N21" s="35" t="str">
        <f t="shared" ca="1" si="0"/>
        <v/>
      </c>
      <c r="O21" s="75" t="str">
        <f ca="1">IFERROR(VLOOKUP(D21,資料庫!$P$4:$Q$135,2,FALSE),"")</f>
        <v/>
      </c>
    </row>
    <row r="22" spans="1:15" x14ac:dyDescent="0.25">
      <c r="A22" s="75">
        <f>板材才數分析.!D10</f>
        <v>1009</v>
      </c>
      <c r="B22" s="75" t="str">
        <f ca="1">板材才數分析.!E10</f>
        <v>固隔</v>
      </c>
      <c r="D22" s="32">
        <f ca="1">板材才數分析.!M10</f>
        <v>0</v>
      </c>
      <c r="E22" s="32">
        <f ca="1">板材才數分析.!F10</f>
        <v>0</v>
      </c>
      <c r="F22" s="32" t="str">
        <f ca="1">板材才數分析.!G10</f>
        <v>AA</v>
      </c>
      <c r="G22" s="32">
        <f ca="1">板材才數分析.!H10</f>
        <v>-22</v>
      </c>
      <c r="H22" s="32" t="str">
        <f ca="1">板材才數分析.!I10</f>
        <v/>
      </c>
      <c r="I22" s="32">
        <f ca="1">板材才數分析.!J10</f>
        <v>18</v>
      </c>
      <c r="J22" s="32">
        <f ca="1">板材才數分析.!K10</f>
        <v>0</v>
      </c>
      <c r="K22" s="53">
        <f ca="1">板材才數分析.!O10</f>
        <v>0</v>
      </c>
      <c r="L22" s="32" t="str">
        <f>IFERROR(VLOOKUP(C22,資料庫!$K$3:$AA$10,17,FALSE),"")</f>
        <v/>
      </c>
      <c r="M22" s="32" t="str">
        <f ca="1">板材才數分析.!R10</f>
        <v/>
      </c>
      <c r="N22" s="35" t="str">
        <f t="shared" ca="1" si="0"/>
        <v/>
      </c>
      <c r="O22" s="75" t="str">
        <f ca="1">IFERROR(VLOOKUP(D22,資料庫!$P$4:$Q$135,2,FALSE),"")</f>
        <v/>
      </c>
    </row>
    <row r="23" spans="1:15" x14ac:dyDescent="0.25">
      <c r="A23" s="75">
        <f>板材才數分析.!D11</f>
        <v>1010</v>
      </c>
      <c r="B23" s="75" t="str">
        <f ca="1">板材才數分析.!E11</f>
        <v>左門板</v>
      </c>
      <c r="D23" s="32">
        <f ca="1">板材才數分析.!M11</f>
        <v>0</v>
      </c>
      <c r="E23" s="32">
        <f ca="1">板材才數分析.!F11</f>
        <v>0</v>
      </c>
      <c r="F23" s="32" t="str">
        <f ca="1">板材才數分析.!G11</f>
        <v>AA</v>
      </c>
      <c r="G23" s="32">
        <f ca="1">板材才數分析.!H11</f>
        <v>-4</v>
      </c>
      <c r="H23" s="32" t="str">
        <f ca="1">板材才數分析.!I11</f>
        <v>AA</v>
      </c>
      <c r="I23" s="32">
        <f ca="1">板材才數分析.!J11</f>
        <v>18</v>
      </c>
      <c r="J23" s="32">
        <f ca="1">板材才數分析.!K11</f>
        <v>0</v>
      </c>
      <c r="K23" s="53">
        <f ca="1">板材才數分析.!O11</f>
        <v>0</v>
      </c>
      <c r="L23" s="32" t="str">
        <f>IFERROR(VLOOKUP(C23,資料庫!$K$3:$AA$10,17,FALSE),"")</f>
        <v/>
      </c>
      <c r="M23" s="32" t="str">
        <f ca="1">板材才數分析.!R11</f>
        <v/>
      </c>
      <c r="N23" s="35" t="str">
        <f t="shared" ca="1" si="0"/>
        <v/>
      </c>
      <c r="O23" s="75" t="str">
        <f ca="1">IFERROR(VLOOKUP(D23,資料庫!$P$4:$Q$135,2,FALSE),"")</f>
        <v/>
      </c>
    </row>
    <row r="24" spans="1:15" x14ac:dyDescent="0.25">
      <c r="A24" s="75">
        <f>板材才數分析.!D12</f>
        <v>1011</v>
      </c>
      <c r="B24" s="75" t="str">
        <f ca="1">板材才數分析.!E12</f>
        <v>右門板</v>
      </c>
      <c r="D24" s="32">
        <f ca="1">板材才數分析.!M12</f>
        <v>0</v>
      </c>
      <c r="E24" s="32">
        <f ca="1">板材才數分析.!F12</f>
        <v>0</v>
      </c>
      <c r="F24" s="32" t="str">
        <f ca="1">板材才數分析.!G12</f>
        <v>AA</v>
      </c>
      <c r="G24" s="32">
        <f ca="1">板材才數分析.!H12</f>
        <v>-4</v>
      </c>
      <c r="H24" s="32" t="str">
        <f ca="1">板材才數分析.!I12</f>
        <v>AA</v>
      </c>
      <c r="I24" s="32">
        <f ca="1">板材才數分析.!J12</f>
        <v>18</v>
      </c>
      <c r="J24" s="32">
        <f ca="1">板材才數分析.!K12</f>
        <v>0</v>
      </c>
      <c r="K24" s="53">
        <f ca="1">板材才數分析.!O12</f>
        <v>0</v>
      </c>
      <c r="L24" s="32" t="str">
        <f>IFERROR(VLOOKUP(C24,資料庫!$K$3:$AA$10,17,FALSE),"")</f>
        <v/>
      </c>
      <c r="M24" s="32" t="str">
        <f ca="1">板材才數分析.!R12</f>
        <v/>
      </c>
      <c r="N24" s="35" t="str">
        <f t="shared" ca="1" si="0"/>
        <v/>
      </c>
      <c r="O24" s="75" t="str">
        <f ca="1">IFERROR(VLOOKUP(D24,資料庫!$P$4:$Q$135,2,FALSE),"")</f>
        <v/>
      </c>
    </row>
    <row r="25" spans="1:15" x14ac:dyDescent="0.25">
      <c r="A25" s="75">
        <f>板材才數分析.!D13</f>
        <v>1012</v>
      </c>
      <c r="B25" s="75">
        <f ca="1">板材才數分析.!E13</f>
        <v>0</v>
      </c>
      <c r="D25" s="32">
        <f ca="1">板材才數分析.!M13</f>
        <v>0</v>
      </c>
      <c r="E25" s="32">
        <f ca="1">板材才數分析.!F13</f>
        <v>0</v>
      </c>
      <c r="F25" s="32" t="str">
        <f ca="1">板材才數分析.!G13</f>
        <v/>
      </c>
      <c r="G25" s="32">
        <f ca="1">板材才數分析.!H13</f>
        <v>0</v>
      </c>
      <c r="H25" s="32" t="str">
        <f ca="1">板材才數分析.!I13</f>
        <v/>
      </c>
      <c r="I25" s="32">
        <f ca="1">板材才數分析.!J13</f>
        <v>0</v>
      </c>
      <c r="J25" s="32">
        <f ca="1">板材才數分析.!K13</f>
        <v>0</v>
      </c>
      <c r="K25" s="53">
        <f ca="1">板材才數分析.!O13</f>
        <v>0</v>
      </c>
      <c r="L25" s="32" t="str">
        <f>IFERROR(VLOOKUP(C25,資料庫!$K$3:$AA$10,17,FALSE),"")</f>
        <v/>
      </c>
      <c r="M25" s="32" t="str">
        <f ca="1">板材才數分析.!R13</f>
        <v/>
      </c>
      <c r="N25" s="35" t="str">
        <f t="shared" ca="1" si="0"/>
        <v/>
      </c>
      <c r="O25" s="75" t="str">
        <f ca="1">IFERROR(VLOOKUP(D25,資料庫!$P$4:$Q$135,2,FALSE),"")</f>
        <v/>
      </c>
    </row>
    <row r="26" spans="1:15" x14ac:dyDescent="0.25">
      <c r="A26" s="75">
        <f>板材才數分析.!D14</f>
        <v>1013</v>
      </c>
      <c r="B26" s="75">
        <f ca="1">板材才數分析.!E14</f>
        <v>0</v>
      </c>
      <c r="D26" s="32">
        <f ca="1">板材才數分析.!M14</f>
        <v>0</v>
      </c>
      <c r="E26" s="32">
        <f ca="1">板材才數分析.!F14</f>
        <v>0</v>
      </c>
      <c r="F26" s="32" t="str">
        <f ca="1">板材才數分析.!G14</f>
        <v/>
      </c>
      <c r="G26" s="32">
        <f ca="1">板材才數分析.!H14</f>
        <v>0</v>
      </c>
      <c r="H26" s="32" t="str">
        <f ca="1">板材才數分析.!I14</f>
        <v/>
      </c>
      <c r="I26" s="32">
        <f ca="1">板材才數分析.!J14</f>
        <v>0</v>
      </c>
      <c r="J26" s="32">
        <f ca="1">板材才數分析.!K14</f>
        <v>0</v>
      </c>
      <c r="K26" s="53">
        <f ca="1">板材才數分析.!O14</f>
        <v>0</v>
      </c>
      <c r="L26" s="32" t="str">
        <f>IFERROR(VLOOKUP(C26,資料庫!$K$3:$AA$10,17,FALSE),"")</f>
        <v/>
      </c>
      <c r="M26" s="32" t="str">
        <f ca="1">板材才數分析.!R14</f>
        <v/>
      </c>
      <c r="N26" s="35" t="str">
        <f t="shared" ca="1" si="0"/>
        <v/>
      </c>
      <c r="O26" s="75" t="str">
        <f ca="1">IFERROR(VLOOKUP(D26,資料庫!$P$4:$Q$135,2,FALSE),"")</f>
        <v/>
      </c>
    </row>
    <row r="27" spans="1:15" x14ac:dyDescent="0.25">
      <c r="A27" s="75">
        <f>板材才數分析.!D15</f>
        <v>1014</v>
      </c>
      <c r="B27" s="75">
        <f ca="1">板材才數分析.!E15</f>
        <v>0</v>
      </c>
      <c r="D27" s="32">
        <f ca="1">板材才數分析.!M15</f>
        <v>0</v>
      </c>
      <c r="E27" s="32">
        <f ca="1">板材才數分析.!F15</f>
        <v>0</v>
      </c>
      <c r="F27" s="32" t="str">
        <f ca="1">板材才數分析.!G15</f>
        <v/>
      </c>
      <c r="G27" s="32">
        <f ca="1">板材才數分析.!H15</f>
        <v>0</v>
      </c>
      <c r="H27" s="32" t="str">
        <f ca="1">板材才數分析.!I15</f>
        <v/>
      </c>
      <c r="I27" s="32">
        <f ca="1">板材才數分析.!J15</f>
        <v>0</v>
      </c>
      <c r="J27" s="32">
        <f ca="1">板材才數分析.!K15</f>
        <v>0</v>
      </c>
      <c r="K27" s="53">
        <f ca="1">板材才數分析.!O15</f>
        <v>0</v>
      </c>
      <c r="L27" s="32" t="str">
        <f>IFERROR(VLOOKUP(C27,資料庫!$K$3:$AA$10,17,FALSE),"")</f>
        <v/>
      </c>
      <c r="M27" s="32" t="str">
        <f ca="1">板材才數分析.!R15</f>
        <v/>
      </c>
      <c r="N27" s="35" t="str">
        <f t="shared" ca="1" si="0"/>
        <v/>
      </c>
      <c r="O27" s="75" t="str">
        <f ca="1">IFERROR(VLOOKUP(D27,資料庫!$P$4:$Q$135,2,FALSE),"")</f>
        <v/>
      </c>
    </row>
    <row r="28" spans="1:15" x14ac:dyDescent="0.25">
      <c r="A28" s="75">
        <f>板材才數分析.!D16</f>
        <v>1015</v>
      </c>
      <c r="B28" s="75">
        <f ca="1">板材才數分析.!E16</f>
        <v>0</v>
      </c>
      <c r="D28" s="32">
        <f ca="1">板材才數分析.!M16</f>
        <v>0</v>
      </c>
      <c r="E28" s="32">
        <f ca="1">板材才數分析.!F16</f>
        <v>0</v>
      </c>
      <c r="F28" s="32" t="str">
        <f ca="1">板材才數分析.!G16</f>
        <v/>
      </c>
      <c r="G28" s="32">
        <f ca="1">板材才數分析.!H16</f>
        <v>0</v>
      </c>
      <c r="H28" s="32" t="str">
        <f ca="1">板材才數分析.!I16</f>
        <v/>
      </c>
      <c r="I28" s="32">
        <f ca="1">板材才數分析.!J16</f>
        <v>0</v>
      </c>
      <c r="J28" s="32">
        <f ca="1">板材才數分析.!K16</f>
        <v>0</v>
      </c>
      <c r="K28" s="53">
        <f ca="1">板材才數分析.!O16</f>
        <v>0</v>
      </c>
      <c r="L28" s="32" t="str">
        <f>IFERROR(VLOOKUP(C28,資料庫!$K$3:$AA$10,17,FALSE),"")</f>
        <v/>
      </c>
      <c r="M28" s="32" t="str">
        <f ca="1">板材才數分析.!R16</f>
        <v/>
      </c>
      <c r="N28" s="35" t="str">
        <f t="shared" ca="1" si="0"/>
        <v/>
      </c>
      <c r="O28" s="75" t="str">
        <f ca="1">IFERROR(VLOOKUP(D28,資料庫!$P$4:$Q$135,2,FALSE),"")</f>
        <v/>
      </c>
    </row>
    <row r="29" spans="1:15" x14ac:dyDescent="0.25">
      <c r="A29" s="75">
        <f>板材才數分析.!D17</f>
        <v>1016</v>
      </c>
      <c r="B29" s="75">
        <f ca="1">板材才數分析.!E17</f>
        <v>0</v>
      </c>
      <c r="D29" s="32">
        <f ca="1">板材才數分析.!M17</f>
        <v>0</v>
      </c>
      <c r="E29" s="32">
        <f ca="1">板材才數分析.!F17</f>
        <v>0</v>
      </c>
      <c r="F29" s="32" t="str">
        <f ca="1">板材才數分析.!G17</f>
        <v/>
      </c>
      <c r="G29" s="32">
        <f ca="1">板材才數分析.!H17</f>
        <v>0</v>
      </c>
      <c r="H29" s="32" t="str">
        <f ca="1">板材才數分析.!I17</f>
        <v/>
      </c>
      <c r="I29" s="32">
        <f ca="1">板材才數分析.!J17</f>
        <v>0</v>
      </c>
      <c r="J29" s="32">
        <f ca="1">板材才數分析.!K17</f>
        <v>0</v>
      </c>
      <c r="K29" s="53">
        <f ca="1">板材才數分析.!O17</f>
        <v>0</v>
      </c>
      <c r="L29" s="32" t="str">
        <f>IFERROR(VLOOKUP(C29,資料庫!$K$3:$AA$10,17,FALSE),"")</f>
        <v/>
      </c>
      <c r="M29" s="32" t="str">
        <f ca="1">板材才數分析.!R17</f>
        <v/>
      </c>
      <c r="N29" s="35" t="str">
        <f t="shared" ca="1" si="0"/>
        <v/>
      </c>
      <c r="O29" s="75" t="str">
        <f ca="1">IFERROR(VLOOKUP(D29,資料庫!$P$4:$Q$135,2,FALSE),"")</f>
        <v/>
      </c>
    </row>
    <row r="30" spans="1:15" x14ac:dyDescent="0.25">
      <c r="A30" s="75">
        <f>板材才數分析.!D18</f>
        <v>1017</v>
      </c>
      <c r="B30" s="75">
        <f ca="1">板材才數分析.!E18</f>
        <v>0</v>
      </c>
      <c r="D30" s="32">
        <f ca="1">板材才數分析.!M18</f>
        <v>0</v>
      </c>
      <c r="E30" s="32">
        <f ca="1">板材才數分析.!F18</f>
        <v>0</v>
      </c>
      <c r="F30" s="32" t="str">
        <f ca="1">板材才數分析.!G18</f>
        <v/>
      </c>
      <c r="G30" s="32">
        <f ca="1">板材才數分析.!H18</f>
        <v>0</v>
      </c>
      <c r="H30" s="32" t="str">
        <f ca="1">板材才數分析.!I18</f>
        <v/>
      </c>
      <c r="I30" s="32">
        <f ca="1">板材才數分析.!J18</f>
        <v>0</v>
      </c>
      <c r="J30" s="32">
        <f ca="1">板材才數分析.!K18</f>
        <v>0</v>
      </c>
      <c r="K30" s="53">
        <f ca="1">板材才數分析.!O18</f>
        <v>0</v>
      </c>
      <c r="L30" s="32" t="str">
        <f>IFERROR(VLOOKUP(C30,資料庫!$K$3:$AA$10,17,FALSE),"")</f>
        <v/>
      </c>
      <c r="M30" s="32" t="str">
        <f ca="1">板材才數分析.!R18</f>
        <v/>
      </c>
      <c r="N30" s="35" t="str">
        <f t="shared" ca="1" si="0"/>
        <v/>
      </c>
      <c r="O30" s="75" t="str">
        <f ca="1">IFERROR(VLOOKUP(D30,資料庫!$P$4:$Q$135,2,FALSE),"")</f>
        <v/>
      </c>
    </row>
    <row r="31" spans="1:15" x14ac:dyDescent="0.25">
      <c r="A31" s="75">
        <f>板材才數分析.!D19</f>
        <v>1018</v>
      </c>
      <c r="B31" s="75">
        <f ca="1">板材才數分析.!E19</f>
        <v>0</v>
      </c>
      <c r="D31" s="32">
        <f ca="1">板材才數分析.!M19</f>
        <v>0</v>
      </c>
      <c r="E31" s="32">
        <f ca="1">板材才數分析.!F19</f>
        <v>0</v>
      </c>
      <c r="F31" s="32" t="str">
        <f ca="1">板材才數分析.!G19</f>
        <v/>
      </c>
      <c r="G31" s="32">
        <f ca="1">板材才數分析.!H19</f>
        <v>0</v>
      </c>
      <c r="H31" s="32" t="str">
        <f ca="1">板材才數分析.!I19</f>
        <v/>
      </c>
      <c r="I31" s="32">
        <f ca="1">板材才數分析.!J19</f>
        <v>0</v>
      </c>
      <c r="J31" s="32">
        <f ca="1">板材才數分析.!K19</f>
        <v>0</v>
      </c>
      <c r="K31" s="53">
        <f ca="1">板材才數分析.!O19</f>
        <v>0</v>
      </c>
      <c r="L31" s="32" t="str">
        <f>IFERROR(VLOOKUP(C31,資料庫!$K$3:$AA$10,17,FALSE),"")</f>
        <v/>
      </c>
      <c r="M31" s="32" t="str">
        <f ca="1">板材才數分析.!R19</f>
        <v/>
      </c>
      <c r="N31" s="35" t="str">
        <f t="shared" ref="N31:N43" ca="1" si="1">IFERROR((K31*M31),"")</f>
        <v/>
      </c>
      <c r="O31" s="75" t="str">
        <f ca="1">IFERROR(VLOOKUP(D31,資料庫!$P$4:$Q$135,2,FALSE),"")</f>
        <v/>
      </c>
    </row>
    <row r="32" spans="1:15" x14ac:dyDescent="0.25">
      <c r="A32" s="75">
        <f>板材才數分析.!D20</f>
        <v>1019</v>
      </c>
      <c r="B32" s="75">
        <f ca="1">板材才數分析.!E20</f>
        <v>0</v>
      </c>
      <c r="D32" s="32">
        <f ca="1">板材才數分析.!M20</f>
        <v>0</v>
      </c>
      <c r="E32" s="32">
        <f ca="1">板材才數分析.!F20</f>
        <v>0</v>
      </c>
      <c r="F32" s="32" t="str">
        <f ca="1">板材才數分析.!G20</f>
        <v/>
      </c>
      <c r="G32" s="32">
        <f ca="1">板材才數分析.!H20</f>
        <v>0</v>
      </c>
      <c r="H32" s="32" t="str">
        <f ca="1">板材才數分析.!I20</f>
        <v/>
      </c>
      <c r="I32" s="32">
        <f ca="1">板材才數分析.!J20</f>
        <v>0</v>
      </c>
      <c r="J32" s="32">
        <f ca="1">板材才數分析.!K20</f>
        <v>0</v>
      </c>
      <c r="K32" s="53">
        <f ca="1">板材才數分析.!O20</f>
        <v>0</v>
      </c>
      <c r="L32" s="32" t="str">
        <f>IFERROR(VLOOKUP(C32,資料庫!$K$3:$AA$10,17,FALSE),"")</f>
        <v/>
      </c>
      <c r="M32" s="32" t="str">
        <f ca="1">板材才數分析.!R20</f>
        <v/>
      </c>
      <c r="N32" s="35" t="str">
        <f t="shared" ca="1" si="1"/>
        <v/>
      </c>
      <c r="O32" s="75" t="str">
        <f ca="1">IFERROR(VLOOKUP(D32,資料庫!$P$4:$Q$135,2,FALSE),"")</f>
        <v/>
      </c>
    </row>
    <row r="33" spans="1:16" x14ac:dyDescent="0.25">
      <c r="A33" s="75">
        <f>板材才數分析.!D21</f>
        <v>1020</v>
      </c>
      <c r="B33" s="75">
        <f ca="1">板材才數分析.!E21</f>
        <v>0</v>
      </c>
      <c r="D33" s="32">
        <f ca="1">板材才數分析.!M21</f>
        <v>0</v>
      </c>
      <c r="E33" s="32">
        <f ca="1">板材才數分析.!F21</f>
        <v>0</v>
      </c>
      <c r="F33" s="32" t="str">
        <f ca="1">板材才數分析.!G21</f>
        <v/>
      </c>
      <c r="G33" s="32">
        <f ca="1">板材才數分析.!H21</f>
        <v>0</v>
      </c>
      <c r="H33" s="32" t="str">
        <f ca="1">板材才數分析.!I21</f>
        <v/>
      </c>
      <c r="I33" s="32">
        <f ca="1">板材才數分析.!J21</f>
        <v>0</v>
      </c>
      <c r="J33" s="32">
        <f ca="1">板材才數分析.!K21</f>
        <v>0</v>
      </c>
      <c r="K33" s="53">
        <f ca="1">板材才數分析.!O21</f>
        <v>0</v>
      </c>
      <c r="L33" s="32" t="str">
        <f>IFERROR(VLOOKUP(C33,資料庫!$K$3:$AA$10,17,FALSE),"")</f>
        <v/>
      </c>
      <c r="M33" s="32" t="str">
        <f ca="1">板材才數分析.!R21</f>
        <v/>
      </c>
      <c r="N33" s="35" t="str">
        <f t="shared" ca="1" si="1"/>
        <v/>
      </c>
      <c r="O33" s="75" t="str">
        <f ca="1">IFERROR(VLOOKUP(D33,資料庫!$P$4:$Q$135,2,FALSE),"")</f>
        <v/>
      </c>
    </row>
    <row r="34" spans="1:16" x14ac:dyDescent="0.25">
      <c r="A34" s="75">
        <f>板材才數分析.!D22</f>
        <v>1021</v>
      </c>
      <c r="B34" s="75">
        <f ca="1">板材才數分析.!E22</f>
        <v>0</v>
      </c>
      <c r="D34" s="32">
        <f ca="1">板材才數分析.!M22</f>
        <v>0</v>
      </c>
      <c r="E34" s="32">
        <f ca="1">板材才數分析.!F22</f>
        <v>0</v>
      </c>
      <c r="F34" s="32" t="str">
        <f ca="1">板材才數分析.!G22</f>
        <v/>
      </c>
      <c r="G34" s="32">
        <f ca="1">板材才數分析.!H22</f>
        <v>0</v>
      </c>
      <c r="H34" s="32" t="str">
        <f ca="1">板材才數分析.!I22</f>
        <v/>
      </c>
      <c r="I34" s="32">
        <f ca="1">板材才數分析.!J22</f>
        <v>0</v>
      </c>
      <c r="J34" s="32">
        <f ca="1">板材才數分析.!K22</f>
        <v>0</v>
      </c>
      <c r="K34" s="53">
        <f ca="1">板材才數分析.!O22</f>
        <v>0</v>
      </c>
      <c r="L34" s="32" t="str">
        <f>IFERROR(VLOOKUP(C34,資料庫!$K$3:$AA$10,17,FALSE),"")</f>
        <v/>
      </c>
      <c r="M34" s="32" t="str">
        <f ca="1">板材才數分析.!R22</f>
        <v/>
      </c>
      <c r="N34" s="35" t="str">
        <f t="shared" ca="1" si="1"/>
        <v/>
      </c>
      <c r="O34" s="75" t="str">
        <f ca="1">IFERROR(VLOOKUP(D34,資料庫!$P$4:$Q$135,2,FALSE),"")</f>
        <v/>
      </c>
    </row>
    <row r="35" spans="1:16" x14ac:dyDescent="0.25">
      <c r="A35" s="75">
        <f>板材才數分析.!D23</f>
        <v>1022</v>
      </c>
      <c r="B35" s="75">
        <f ca="1">板材才數分析.!E23</f>
        <v>0</v>
      </c>
      <c r="D35" s="32">
        <f ca="1">板材才數分析.!M23</f>
        <v>0</v>
      </c>
      <c r="E35" s="32">
        <f ca="1">板材才數分析.!F23</f>
        <v>0</v>
      </c>
      <c r="F35" s="32" t="str">
        <f ca="1">板材才數分析.!G23</f>
        <v/>
      </c>
      <c r="G35" s="32">
        <f ca="1">板材才數分析.!H23</f>
        <v>0</v>
      </c>
      <c r="H35" s="32" t="str">
        <f ca="1">板材才數分析.!I23</f>
        <v/>
      </c>
      <c r="I35" s="32">
        <f ca="1">板材才數分析.!J23</f>
        <v>0</v>
      </c>
      <c r="J35" s="32">
        <f ca="1">板材才數分析.!K23</f>
        <v>0</v>
      </c>
      <c r="K35" s="53">
        <f ca="1">板材才數分析.!O23</f>
        <v>0</v>
      </c>
      <c r="L35" s="32" t="str">
        <f>IFERROR(VLOOKUP(C35,資料庫!$K$3:$AA$10,17,FALSE),"")</f>
        <v/>
      </c>
      <c r="M35" s="32" t="str">
        <f ca="1">板材才數分析.!R23</f>
        <v/>
      </c>
      <c r="N35" s="35" t="str">
        <f t="shared" ca="1" si="1"/>
        <v/>
      </c>
      <c r="O35" s="75" t="str">
        <f ca="1">IFERROR(VLOOKUP(D35,資料庫!$P$4:$Q$135,2,FALSE),"")</f>
        <v/>
      </c>
    </row>
    <row r="36" spans="1:16" x14ac:dyDescent="0.25">
      <c r="A36" s="75">
        <f>板材才數分析.!D24</f>
        <v>1023</v>
      </c>
      <c r="B36" s="75">
        <f ca="1">板材才數分析.!E24</f>
        <v>0</v>
      </c>
      <c r="D36" s="32">
        <f ca="1">板材才數分析.!M24</f>
        <v>0</v>
      </c>
      <c r="E36" s="32">
        <f ca="1">板材才數分析.!F24</f>
        <v>0</v>
      </c>
      <c r="F36" s="32" t="str">
        <f ca="1">板材才數分析.!G24</f>
        <v/>
      </c>
      <c r="G36" s="32">
        <f ca="1">板材才數分析.!H24</f>
        <v>0</v>
      </c>
      <c r="H36" s="32" t="str">
        <f ca="1">板材才數分析.!I24</f>
        <v/>
      </c>
      <c r="I36" s="32">
        <f ca="1">板材才數分析.!J24</f>
        <v>0</v>
      </c>
      <c r="J36" s="32">
        <f ca="1">板材才數分析.!K24</f>
        <v>0</v>
      </c>
      <c r="K36" s="53">
        <f ca="1">板材才數分析.!O24</f>
        <v>0</v>
      </c>
      <c r="L36" s="32" t="str">
        <f>IFERROR(VLOOKUP(C36,資料庫!$K$3:$AA$10,17,FALSE),"")</f>
        <v/>
      </c>
      <c r="M36" s="32" t="str">
        <f ca="1">板材才數分析.!R24</f>
        <v/>
      </c>
      <c r="N36" s="35" t="str">
        <f t="shared" ca="1" si="1"/>
        <v/>
      </c>
      <c r="O36" s="75" t="str">
        <f ca="1">IFERROR(VLOOKUP(D36,資料庫!$P$4:$Q$135,2,FALSE),"")</f>
        <v/>
      </c>
    </row>
    <row r="37" spans="1:16" x14ac:dyDescent="0.25">
      <c r="A37" s="75">
        <f>板材才數分析.!D25</f>
        <v>1024</v>
      </c>
      <c r="B37" s="75">
        <f ca="1">板材才數分析.!E25</f>
        <v>0</v>
      </c>
      <c r="D37" s="32">
        <f ca="1">板材才數分析.!M25</f>
        <v>0</v>
      </c>
      <c r="E37" s="32">
        <f ca="1">板材才數分析.!F25</f>
        <v>0</v>
      </c>
      <c r="F37" s="32" t="str">
        <f ca="1">板材才數分析.!G25</f>
        <v/>
      </c>
      <c r="G37" s="32">
        <f ca="1">板材才數分析.!H25</f>
        <v>0</v>
      </c>
      <c r="H37" s="32" t="str">
        <f ca="1">板材才數分析.!I25</f>
        <v/>
      </c>
      <c r="I37" s="32">
        <f ca="1">板材才數分析.!J25</f>
        <v>0</v>
      </c>
      <c r="J37" s="32">
        <f ca="1">板材才數分析.!K25</f>
        <v>0</v>
      </c>
      <c r="K37" s="53">
        <f ca="1">板材才數分析.!O25</f>
        <v>0</v>
      </c>
      <c r="L37" s="32" t="str">
        <f>IFERROR(VLOOKUP(C37,資料庫!$K$3:$AA$10,17,FALSE),"")</f>
        <v/>
      </c>
      <c r="M37" s="32" t="str">
        <f ca="1">板材才數分析.!R25</f>
        <v/>
      </c>
      <c r="N37" s="35" t="str">
        <f t="shared" ca="1" si="1"/>
        <v/>
      </c>
      <c r="O37" s="75" t="str">
        <f ca="1">IFERROR(VLOOKUP(D37,資料庫!$P$4:$Q$135,2,FALSE),"")</f>
        <v/>
      </c>
    </row>
    <row r="38" spans="1:16" x14ac:dyDescent="0.25">
      <c r="A38" s="75">
        <f>板材才數分析.!D26</f>
        <v>1025</v>
      </c>
      <c r="B38" s="75">
        <f ca="1">板材才數分析.!E26</f>
        <v>0</v>
      </c>
      <c r="D38" s="32">
        <f ca="1">板材才數分析.!M26</f>
        <v>0</v>
      </c>
      <c r="E38" s="32">
        <f ca="1">板材才數分析.!F26</f>
        <v>0</v>
      </c>
      <c r="F38" s="32" t="str">
        <f ca="1">板材才數分析.!G26</f>
        <v/>
      </c>
      <c r="G38" s="32">
        <f ca="1">板材才數分析.!H26</f>
        <v>0</v>
      </c>
      <c r="H38" s="32" t="str">
        <f ca="1">板材才數分析.!I26</f>
        <v/>
      </c>
      <c r="I38" s="32">
        <f ca="1">板材才數分析.!J26</f>
        <v>0</v>
      </c>
      <c r="J38" s="32">
        <f ca="1">板材才數分析.!K26</f>
        <v>0</v>
      </c>
      <c r="K38" s="53">
        <f ca="1">板材才數分析.!O26</f>
        <v>0</v>
      </c>
      <c r="L38" s="32" t="str">
        <f>IFERROR(VLOOKUP(C38,資料庫!$K$3:$AA$10,17,FALSE),"")</f>
        <v/>
      </c>
      <c r="M38" s="32" t="str">
        <f ca="1">板材才數分析.!R26</f>
        <v/>
      </c>
      <c r="N38" s="35" t="str">
        <f t="shared" ca="1" si="1"/>
        <v/>
      </c>
      <c r="O38" s="75" t="str">
        <f ca="1">IFERROR(VLOOKUP(D38,資料庫!$P$4:$Q$135,2,FALSE),"")</f>
        <v/>
      </c>
    </row>
    <row r="39" spans="1:16" x14ac:dyDescent="0.25">
      <c r="A39" s="75">
        <f>板材才數分析.!D27</f>
        <v>1026</v>
      </c>
      <c r="B39" s="75">
        <f ca="1">板材才數分析.!E27</f>
        <v>0</v>
      </c>
      <c r="D39" s="32">
        <f ca="1">板材才數分析.!M27</f>
        <v>0</v>
      </c>
      <c r="E39" s="32">
        <f ca="1">板材才數分析.!F27</f>
        <v>0</v>
      </c>
      <c r="F39" s="32" t="str">
        <f ca="1">板材才數分析.!G27</f>
        <v/>
      </c>
      <c r="G39" s="32">
        <f ca="1">板材才數分析.!H27</f>
        <v>0</v>
      </c>
      <c r="H39" s="32" t="str">
        <f ca="1">板材才數分析.!I27</f>
        <v/>
      </c>
      <c r="I39" s="32">
        <f ca="1">板材才數分析.!J27</f>
        <v>0</v>
      </c>
      <c r="J39" s="32">
        <f ca="1">板材才數分析.!K27</f>
        <v>0</v>
      </c>
      <c r="K39" s="53">
        <f ca="1">板材才數分析.!O27</f>
        <v>0</v>
      </c>
      <c r="L39" s="32" t="str">
        <f>IFERROR(VLOOKUP(C39,資料庫!$K$3:$AA$10,17,FALSE),"")</f>
        <v/>
      </c>
      <c r="M39" s="32" t="str">
        <f ca="1">板材才數分析.!R27</f>
        <v/>
      </c>
      <c r="N39" s="35" t="str">
        <f t="shared" ca="1" si="1"/>
        <v/>
      </c>
      <c r="O39" s="75" t="str">
        <f ca="1">IFERROR(VLOOKUP(D39,資料庫!$P$4:$Q$135,2,FALSE),"")</f>
        <v/>
      </c>
    </row>
    <row r="40" spans="1:16" x14ac:dyDescent="0.25">
      <c r="A40" s="75">
        <f>板材才數分析.!D28</f>
        <v>1027</v>
      </c>
      <c r="B40" s="75">
        <f ca="1">板材才數分析.!E28</f>
        <v>0</v>
      </c>
      <c r="D40" s="32">
        <f ca="1">板材才數分析.!M28</f>
        <v>0</v>
      </c>
      <c r="E40" s="32">
        <f ca="1">板材才數分析.!F28</f>
        <v>0</v>
      </c>
      <c r="F40" s="32" t="str">
        <f ca="1">板材才數分析.!G28</f>
        <v/>
      </c>
      <c r="G40" s="32">
        <f ca="1">板材才數分析.!H28</f>
        <v>0</v>
      </c>
      <c r="H40" s="32" t="str">
        <f ca="1">板材才數分析.!I28</f>
        <v/>
      </c>
      <c r="I40" s="32">
        <f ca="1">板材才數分析.!J28</f>
        <v>0</v>
      </c>
      <c r="J40" s="32">
        <f ca="1">板材才數分析.!K28</f>
        <v>0</v>
      </c>
      <c r="K40" s="53">
        <f ca="1">板材才數分析.!O28</f>
        <v>0</v>
      </c>
      <c r="L40" s="32" t="str">
        <f>IFERROR(VLOOKUP(C40,資料庫!$K$3:$AA$10,17,FALSE),"")</f>
        <v/>
      </c>
      <c r="M40" s="32" t="str">
        <f ca="1">板材才數分析.!R28</f>
        <v/>
      </c>
      <c r="N40" s="35" t="str">
        <f t="shared" ca="1" si="1"/>
        <v/>
      </c>
      <c r="O40" s="75" t="str">
        <f ca="1">IFERROR(VLOOKUP(D40,資料庫!$P$4:$Q$135,2,FALSE),"")</f>
        <v/>
      </c>
    </row>
    <row r="41" spans="1:16" x14ac:dyDescent="0.25">
      <c r="A41" s="75">
        <f>板材才數分析.!D29</f>
        <v>1028</v>
      </c>
      <c r="B41" s="75">
        <f ca="1">板材才數分析.!E29</f>
        <v>0</v>
      </c>
      <c r="D41" s="32">
        <f ca="1">板材才數分析.!M29</f>
        <v>0</v>
      </c>
      <c r="E41" s="32">
        <f ca="1">板材才數分析.!F29</f>
        <v>0</v>
      </c>
      <c r="F41" s="32" t="str">
        <f ca="1">板材才數分析.!G29</f>
        <v/>
      </c>
      <c r="G41" s="32">
        <f ca="1">板材才數分析.!H29</f>
        <v>0</v>
      </c>
      <c r="H41" s="32" t="str">
        <f ca="1">板材才數分析.!I29</f>
        <v/>
      </c>
      <c r="I41" s="32">
        <f ca="1">板材才數分析.!J29</f>
        <v>0</v>
      </c>
      <c r="J41" s="32">
        <f ca="1">板材才數分析.!K29</f>
        <v>0</v>
      </c>
      <c r="K41" s="53">
        <f ca="1">板材才數分析.!O29</f>
        <v>0</v>
      </c>
      <c r="L41" s="32" t="str">
        <f>IFERROR(VLOOKUP(C41,資料庫!$K$3:$AA$10,17,FALSE),"")</f>
        <v/>
      </c>
      <c r="M41" s="32" t="str">
        <f ca="1">板材才數分析.!R29</f>
        <v/>
      </c>
      <c r="N41" s="35" t="str">
        <f t="shared" ca="1" si="1"/>
        <v/>
      </c>
      <c r="O41" s="75" t="str">
        <f ca="1">IFERROR(VLOOKUP(D41,資料庫!$P$4:$Q$135,2,FALSE),"")</f>
        <v/>
      </c>
    </row>
    <row r="42" spans="1:16" x14ac:dyDescent="0.25">
      <c r="A42" s="75">
        <f>板材才數分析.!D30</f>
        <v>1029</v>
      </c>
      <c r="B42" s="75">
        <f ca="1">板材才數分析.!E30</f>
        <v>0</v>
      </c>
      <c r="D42" s="32">
        <f ca="1">板材才數分析.!M30</f>
        <v>0</v>
      </c>
      <c r="E42" s="32">
        <f ca="1">板材才數分析.!F30</f>
        <v>0</v>
      </c>
      <c r="F42" s="32" t="str">
        <f ca="1">板材才數分析.!G30</f>
        <v/>
      </c>
      <c r="G42" s="32">
        <f ca="1">板材才數分析.!H30</f>
        <v>0</v>
      </c>
      <c r="H42" s="32" t="str">
        <f ca="1">板材才數分析.!I30</f>
        <v/>
      </c>
      <c r="I42" s="32">
        <f ca="1">板材才數分析.!J30</f>
        <v>0</v>
      </c>
      <c r="J42" s="32">
        <f ca="1">板材才數分析.!K30</f>
        <v>0</v>
      </c>
      <c r="K42" s="53">
        <f ca="1">板材才數分析.!O30</f>
        <v>0</v>
      </c>
      <c r="L42" s="32" t="str">
        <f>IFERROR(VLOOKUP(C42,資料庫!$K$3:$AA$10,17,FALSE),"")</f>
        <v/>
      </c>
      <c r="M42" s="32" t="str">
        <f ca="1">板材才數分析.!R30</f>
        <v/>
      </c>
      <c r="N42" s="35" t="str">
        <f t="shared" ca="1" si="1"/>
        <v/>
      </c>
      <c r="O42" s="75" t="str">
        <f ca="1">IFERROR(VLOOKUP(D42,資料庫!$P$4:$Q$135,2,FALSE),"")</f>
        <v/>
      </c>
    </row>
    <row r="43" spans="1:16" x14ac:dyDescent="0.25">
      <c r="A43" s="75">
        <f>板材才數分析.!D31</f>
        <v>1030</v>
      </c>
      <c r="B43" s="75">
        <f ca="1">板材才數分析.!E31</f>
        <v>0</v>
      </c>
      <c r="D43" s="32">
        <f ca="1">板材才數分析.!M31</f>
        <v>0</v>
      </c>
      <c r="E43" s="32">
        <f ca="1">板材才數分析.!F31</f>
        <v>0</v>
      </c>
      <c r="F43" s="32" t="str">
        <f ca="1">板材才數分析.!G31</f>
        <v/>
      </c>
      <c r="G43" s="32">
        <f ca="1">板材才數分析.!H31</f>
        <v>0</v>
      </c>
      <c r="H43" s="32" t="str">
        <f ca="1">板材才數分析.!I31</f>
        <v/>
      </c>
      <c r="I43" s="32">
        <f ca="1">板材才數分析.!J31</f>
        <v>0</v>
      </c>
      <c r="J43" s="32">
        <f ca="1">板材才數分析.!K31</f>
        <v>0</v>
      </c>
      <c r="K43" s="53">
        <f ca="1">板材才數分析.!O31</f>
        <v>0</v>
      </c>
      <c r="L43" s="32" t="str">
        <f>IFERROR(VLOOKUP(C43,資料庫!$K$3:$AA$10,17,FALSE),"")</f>
        <v/>
      </c>
      <c r="M43" s="32" t="str">
        <f ca="1">板材才數分析.!R31</f>
        <v/>
      </c>
      <c r="N43" s="35" t="str">
        <f t="shared" ca="1" si="1"/>
        <v/>
      </c>
      <c r="O43" s="75" t="str">
        <f ca="1">IFERROR(VLOOKUP(D43,資料庫!$P$4:$Q$135,2,FALSE),"")</f>
        <v/>
      </c>
    </row>
    <row r="44" spans="1:16" x14ac:dyDescent="0.25">
      <c r="A44" s="75"/>
      <c r="B44" s="92"/>
      <c r="H44" s="524" t="s">
        <v>235</v>
      </c>
      <c r="I44" s="524"/>
      <c r="J44" s="524"/>
      <c r="K44" s="54">
        <f ca="1">SUM(K14:K42)</f>
        <v>0</v>
      </c>
      <c r="L44" s="48" t="str">
        <f>L14</f>
        <v/>
      </c>
      <c r="M44" s="47"/>
      <c r="N44" s="49"/>
      <c r="O44" s="94">
        <f ca="1">SUM(N14:N42)</f>
        <v>0</v>
      </c>
      <c r="P44" s="47"/>
    </row>
    <row r="45" spans="1:16" x14ac:dyDescent="0.25">
      <c r="A45" s="75"/>
      <c r="B45" s="92"/>
      <c r="H45" s="46"/>
      <c r="I45" s="46"/>
      <c r="J45" s="46"/>
      <c r="K45" s="61"/>
      <c r="L45" s="46"/>
      <c r="N45" s="35">
        <f>IFERROR((K45*M45),"")</f>
        <v>0</v>
      </c>
      <c r="O45" s="75"/>
    </row>
    <row r="46" spans="1:16" x14ac:dyDescent="0.25">
      <c r="A46" s="75"/>
      <c r="B46" s="75">
        <v>2</v>
      </c>
      <c r="K46" s="61"/>
      <c r="N46" s="35">
        <f>IFERROR((K46*M46),"")</f>
        <v>0</v>
      </c>
      <c r="O46" s="75"/>
    </row>
    <row r="47" spans="1:16" x14ac:dyDescent="0.25">
      <c r="A47" s="75">
        <f>板材才數分析.!D32</f>
        <v>2001</v>
      </c>
      <c r="B47" s="75" t="str">
        <f ca="1">板材才數分析.!E32</f>
        <v>頂板</v>
      </c>
      <c r="D47" s="32">
        <f ca="1">板材才數分析.!M32</f>
        <v>0</v>
      </c>
      <c r="E47" s="32">
        <f ca="1">板材才數分析.!F32</f>
        <v>-36</v>
      </c>
      <c r="F47" s="32" t="str">
        <f ca="1">板材才數分析.!G32</f>
        <v>AA</v>
      </c>
      <c r="G47" s="32">
        <f ca="1">板材才數分析.!H32</f>
        <v>0</v>
      </c>
      <c r="H47" s="32" t="str">
        <f ca="1">板材才數分析.!I32</f>
        <v/>
      </c>
      <c r="I47" s="32">
        <f ca="1">板材才數分析.!J32</f>
        <v>18</v>
      </c>
      <c r="J47" s="32">
        <f ca="1">板材才數分析.!K32</f>
        <v>0</v>
      </c>
      <c r="K47" s="53">
        <f ca="1">板材才數分析.!O32</f>
        <v>0</v>
      </c>
      <c r="L47" s="32" t="str">
        <f>IFERROR(VLOOKUP(C47,資料庫!$K$3:$AA$10,17,FALSE),"")</f>
        <v/>
      </c>
      <c r="M47" s="32" t="str">
        <f ca="1">板材才數分析.!R32</f>
        <v/>
      </c>
      <c r="N47" s="35" t="str">
        <f ca="1">IFERROR((K47*M47),"")</f>
        <v/>
      </c>
      <c r="O47" s="75" t="str">
        <f ca="1">IFERROR(VLOOKUP(D47,資料庫!$P$4:$Q$135,2,FALSE),"")</f>
        <v/>
      </c>
    </row>
    <row r="48" spans="1:16" x14ac:dyDescent="0.25">
      <c r="A48" s="75">
        <f>板材才數分析.!D33</f>
        <v>2002</v>
      </c>
      <c r="B48" s="75" t="str">
        <f ca="1">板材才數分析.!E33</f>
        <v>底板</v>
      </c>
      <c r="D48" s="32">
        <f ca="1">板材才數分析.!M33</f>
        <v>0</v>
      </c>
      <c r="E48" s="32">
        <f ca="1">板材才數分析.!F33</f>
        <v>-36</v>
      </c>
      <c r="F48" s="32" t="str">
        <f ca="1">板材才數分析.!G33</f>
        <v>AA</v>
      </c>
      <c r="G48" s="32">
        <f ca="1">板材才數分析.!H33</f>
        <v>0</v>
      </c>
      <c r="H48" s="32" t="str">
        <f ca="1">板材才數分析.!I33</f>
        <v/>
      </c>
      <c r="I48" s="32">
        <f ca="1">板材才數分析.!J33</f>
        <v>18</v>
      </c>
      <c r="J48" s="32">
        <f ca="1">板材才數分析.!K33</f>
        <v>0</v>
      </c>
      <c r="K48" s="53">
        <f ca="1">板材才數分析.!O33</f>
        <v>0</v>
      </c>
      <c r="L48" s="32" t="str">
        <f>IFERROR(VLOOKUP(C48,資料庫!$K$3:$AA$10,17,FALSE),"")</f>
        <v/>
      </c>
      <c r="M48" s="32" t="str">
        <f ca="1">板材才數分析.!R33</f>
        <v/>
      </c>
      <c r="N48" s="35" t="str">
        <f t="shared" ref="N48:N75" ca="1" si="2">IFERROR((K48*M48),"")</f>
        <v/>
      </c>
      <c r="O48" s="75" t="str">
        <f ca="1">IFERROR(VLOOKUP(D48,資料庫!$P$4:$Q$135,2,FALSE),"")</f>
        <v/>
      </c>
    </row>
    <row r="49" spans="1:15" x14ac:dyDescent="0.25">
      <c r="A49" s="75">
        <f>板材才數分析.!D34</f>
        <v>2003</v>
      </c>
      <c r="B49" s="75" t="str">
        <f ca="1">板材才數分析.!E34</f>
        <v>左側板</v>
      </c>
      <c r="D49" s="32">
        <f ca="1">板材才數分析.!M34</f>
        <v>0</v>
      </c>
      <c r="E49" s="32">
        <f ca="1">板材才數分析.!F34</f>
        <v>0</v>
      </c>
      <c r="F49" s="32" t="str">
        <f ca="1">板材才數分析.!G34</f>
        <v>AA</v>
      </c>
      <c r="G49" s="32">
        <f ca="1">板材才數分析.!H34</f>
        <v>0</v>
      </c>
      <c r="H49" s="32" t="str">
        <f ca="1">板材才數分析.!I34</f>
        <v>AA</v>
      </c>
      <c r="I49" s="32">
        <f ca="1">板材才數分析.!J34</f>
        <v>18</v>
      </c>
      <c r="J49" s="32">
        <f ca="1">板材才數分析.!K34</f>
        <v>0</v>
      </c>
      <c r="K49" s="53">
        <f ca="1">板材才數分析.!O34</f>
        <v>0</v>
      </c>
      <c r="L49" s="32" t="str">
        <f>IFERROR(VLOOKUP(C49,資料庫!$K$3:$AA$10,17,FALSE),"")</f>
        <v/>
      </c>
      <c r="M49" s="32" t="str">
        <f ca="1">板材才數分析.!R34</f>
        <v/>
      </c>
      <c r="N49" s="35" t="str">
        <f t="shared" ca="1" si="2"/>
        <v/>
      </c>
      <c r="O49" s="75" t="str">
        <f ca="1">IFERROR(VLOOKUP(D49,資料庫!$P$4:$Q$135,2,FALSE),"")</f>
        <v/>
      </c>
    </row>
    <row r="50" spans="1:15" x14ac:dyDescent="0.25">
      <c r="A50" s="75">
        <f>板材才數分析.!D35</f>
        <v>2004</v>
      </c>
      <c r="B50" s="75" t="str">
        <f ca="1">板材才數分析.!E35</f>
        <v>右側板</v>
      </c>
      <c r="D50" s="32">
        <f ca="1">板材才數分析.!M35</f>
        <v>0</v>
      </c>
      <c r="E50" s="32">
        <f ca="1">板材才數分析.!F35</f>
        <v>0</v>
      </c>
      <c r="F50" s="32" t="str">
        <f ca="1">板材才數分析.!G35</f>
        <v>AA</v>
      </c>
      <c r="G50" s="32">
        <f ca="1">板材才數分析.!H35</f>
        <v>0</v>
      </c>
      <c r="H50" s="32" t="str">
        <f ca="1">板材才數分析.!I35</f>
        <v>AA</v>
      </c>
      <c r="I50" s="32">
        <f ca="1">板材才數分析.!J35</f>
        <v>18</v>
      </c>
      <c r="J50" s="32">
        <f ca="1">板材才數分析.!K35</f>
        <v>0</v>
      </c>
      <c r="K50" s="53">
        <f ca="1">板材才數分析.!O35</f>
        <v>0</v>
      </c>
      <c r="L50" s="32" t="str">
        <f>IFERROR(VLOOKUP(C50,資料庫!$K$3:$AA$10,17,FALSE),"")</f>
        <v/>
      </c>
      <c r="M50" s="32" t="str">
        <f ca="1">板材才數分析.!R35</f>
        <v/>
      </c>
      <c r="N50" s="35" t="str">
        <f t="shared" ca="1" si="2"/>
        <v/>
      </c>
      <c r="O50" s="75" t="str">
        <f ca="1">IFERROR(VLOOKUP(D50,資料庫!$P$4:$Q$135,2,FALSE),"")</f>
        <v/>
      </c>
    </row>
    <row r="51" spans="1:15" x14ac:dyDescent="0.25">
      <c r="A51" s="75">
        <f>板材才數分析.!D37</f>
        <v>2006</v>
      </c>
      <c r="B51" s="75" t="str">
        <f ca="1">板材才數分析.!E36</f>
        <v>背板</v>
      </c>
      <c r="D51" s="32">
        <f ca="1">板材才數分析.!M36</f>
        <v>0</v>
      </c>
      <c r="E51" s="32">
        <f ca="1">板材才數分析.!F36</f>
        <v>-22</v>
      </c>
      <c r="F51" s="32" t="str">
        <f ca="1">板材才數分析.!G36</f>
        <v/>
      </c>
      <c r="G51" s="32">
        <f ca="1">板材才數分析.!H36</f>
        <v>-22</v>
      </c>
      <c r="H51" s="32" t="str">
        <f ca="1">板材才數分析.!I36</f>
        <v/>
      </c>
      <c r="I51" s="32">
        <f ca="1">板材才數分析.!J36</f>
        <v>4</v>
      </c>
      <c r="J51" s="32">
        <f ca="1">板材才數分析.!K36</f>
        <v>0</v>
      </c>
      <c r="K51" s="53">
        <f ca="1">板材才數分析.!O36</f>
        <v>0</v>
      </c>
      <c r="L51" s="32" t="str">
        <f>IFERROR(VLOOKUP(C51,資料庫!$K$3:$AA$10,17,FALSE),"")</f>
        <v/>
      </c>
      <c r="M51" s="32" t="str">
        <f ca="1">板材才數分析.!R36</f>
        <v/>
      </c>
      <c r="N51" s="35" t="str">
        <f t="shared" ca="1" si="2"/>
        <v/>
      </c>
      <c r="O51" s="75" t="str">
        <f ca="1">IFERROR(VLOOKUP(D51,資料庫!$P$4:$Q$135,2,FALSE),"")</f>
        <v/>
      </c>
    </row>
    <row r="52" spans="1:15" x14ac:dyDescent="0.25">
      <c r="A52" s="75">
        <f>板材才數分析.!D38</f>
        <v>2007</v>
      </c>
      <c r="B52" s="75" t="str">
        <f ca="1">板材才數分析.!E37</f>
        <v>背拉桿</v>
      </c>
      <c r="D52" s="32">
        <f ca="1">板材才數分析.!M37</f>
        <v>0</v>
      </c>
      <c r="E52" s="32">
        <f ca="1">板材才數分析.!F37</f>
        <v>-36</v>
      </c>
      <c r="F52" s="32" t="str">
        <f ca="1">板材才數分析.!G37</f>
        <v>AA</v>
      </c>
      <c r="G52" s="32">
        <f ca="1">板材才數分析.!H37</f>
        <v>120</v>
      </c>
      <c r="H52" s="32" t="str">
        <f ca="1">板材才數分析.!I37</f>
        <v/>
      </c>
      <c r="I52" s="32">
        <f ca="1">板材才數分析.!J37</f>
        <v>18</v>
      </c>
      <c r="J52" s="32">
        <f ca="1">板材才數分析.!K37</f>
        <v>0</v>
      </c>
      <c r="K52" s="53">
        <f ca="1">板材才數分析.!O37</f>
        <v>0</v>
      </c>
      <c r="L52" s="32" t="str">
        <f>IFERROR(VLOOKUP(C52,資料庫!$K$3:$AA$10,17,FALSE),"")</f>
        <v/>
      </c>
      <c r="M52" s="32" t="str">
        <f ca="1">板材才數分析.!R37</f>
        <v/>
      </c>
      <c r="N52" s="35" t="str">
        <f t="shared" ca="1" si="2"/>
        <v/>
      </c>
      <c r="O52" s="75" t="str">
        <f ca="1">IFERROR(VLOOKUP(D52,資料庫!$P$4:$Q$135,2,FALSE),"")</f>
        <v/>
      </c>
    </row>
    <row r="53" spans="1:15" x14ac:dyDescent="0.25">
      <c r="A53" s="75">
        <f>板材才數分析.!D39</f>
        <v>2008</v>
      </c>
      <c r="B53" s="75" t="str">
        <f ca="1">板材才數分析.!E38</f>
        <v>中立板</v>
      </c>
      <c r="D53" s="32">
        <f ca="1">板材才數分析.!M38</f>
        <v>0</v>
      </c>
      <c r="E53" s="32">
        <f ca="1">板材才數分析.!F38</f>
        <v>-36</v>
      </c>
      <c r="F53" s="32" t="str">
        <f ca="1">板材才數分析.!G38</f>
        <v>AA</v>
      </c>
      <c r="G53" s="32">
        <f ca="1">板材才數分析.!H38</f>
        <v>-22</v>
      </c>
      <c r="H53" s="32" t="str">
        <f ca="1">板材才數分析.!I38</f>
        <v/>
      </c>
      <c r="I53" s="32">
        <f ca="1">板材才數分析.!J38</f>
        <v>18</v>
      </c>
      <c r="J53" s="32">
        <f ca="1">板材才數分析.!K38</f>
        <v>0</v>
      </c>
      <c r="K53" s="53">
        <f ca="1">板材才數分析.!O38</f>
        <v>0</v>
      </c>
      <c r="L53" s="32" t="str">
        <f>IFERROR(VLOOKUP(C53,資料庫!$K$3:$AA$10,17,FALSE),"")</f>
        <v/>
      </c>
      <c r="M53" s="32" t="str">
        <f ca="1">板材才數分析.!R38</f>
        <v/>
      </c>
      <c r="N53" s="35" t="str">
        <f t="shared" ca="1" si="2"/>
        <v/>
      </c>
      <c r="O53" s="75" t="str">
        <f ca="1">IFERROR(VLOOKUP(D53,資料庫!$P$4:$Q$135,2,FALSE),"")</f>
        <v/>
      </c>
    </row>
    <row r="54" spans="1:15" x14ac:dyDescent="0.25">
      <c r="A54" s="75">
        <f>板材才數分析.!D40</f>
        <v>2009</v>
      </c>
      <c r="B54" s="75" t="str">
        <f ca="1">板材才數分析.!E39</f>
        <v>活隔</v>
      </c>
      <c r="D54" s="32">
        <f ca="1">板材才數分析.!M39</f>
        <v>0</v>
      </c>
      <c r="E54" s="32">
        <f ca="1">板材才數分析.!F39</f>
        <v>0</v>
      </c>
      <c r="F54" s="32" t="str">
        <f ca="1">板材才數分析.!G39</f>
        <v>AA</v>
      </c>
      <c r="G54" s="32">
        <f ca="1">板材才數分析.!H39</f>
        <v>-32</v>
      </c>
      <c r="H54" s="32" t="str">
        <f ca="1">板材才數分析.!I39</f>
        <v>AA</v>
      </c>
      <c r="I54" s="32">
        <f ca="1">板材才數分析.!J39</f>
        <v>18</v>
      </c>
      <c r="J54" s="32">
        <f ca="1">板材才數分析.!K39</f>
        <v>0</v>
      </c>
      <c r="K54" s="53">
        <f ca="1">板材才數分析.!O39</f>
        <v>0</v>
      </c>
      <c r="L54" s="32" t="str">
        <f>IFERROR(VLOOKUP(C54,資料庫!$K$3:$AA$10,17,FALSE),"")</f>
        <v/>
      </c>
      <c r="M54" s="32" t="str">
        <f ca="1">板材才數分析.!R39</f>
        <v/>
      </c>
      <c r="N54" s="35" t="str">
        <f t="shared" ca="1" si="2"/>
        <v/>
      </c>
      <c r="O54" s="75" t="str">
        <f ca="1">IFERROR(VLOOKUP(D54,資料庫!$P$4:$Q$135,2,FALSE),"")</f>
        <v/>
      </c>
    </row>
    <row r="55" spans="1:15" x14ac:dyDescent="0.25">
      <c r="A55" s="75">
        <f>板材才數分析.!D41</f>
        <v>2010</v>
      </c>
      <c r="B55" s="75" t="str">
        <f ca="1">板材才數分析.!E40</f>
        <v>固隔</v>
      </c>
      <c r="D55" s="32">
        <f ca="1">板材才數分析.!M40</f>
        <v>0</v>
      </c>
      <c r="E55" s="32">
        <f ca="1">板材才數分析.!F40</f>
        <v>0</v>
      </c>
      <c r="F55" s="32" t="str">
        <f ca="1">板材才數分析.!G40</f>
        <v>AA</v>
      </c>
      <c r="G55" s="32">
        <f ca="1">板材才數分析.!H40</f>
        <v>-22</v>
      </c>
      <c r="H55" s="32" t="str">
        <f ca="1">板材才數分析.!I40</f>
        <v/>
      </c>
      <c r="I55" s="32">
        <f ca="1">板材才數分析.!J40</f>
        <v>18</v>
      </c>
      <c r="J55" s="32">
        <f ca="1">板材才數分析.!K40</f>
        <v>0</v>
      </c>
      <c r="K55" s="53">
        <f ca="1">板材才數分析.!O40</f>
        <v>0</v>
      </c>
      <c r="L55" s="32" t="str">
        <f>IFERROR(VLOOKUP(C55,資料庫!$K$3:$AA$10,17,FALSE),"")</f>
        <v/>
      </c>
      <c r="M55" s="32" t="str">
        <f ca="1">板材才數分析.!R40</f>
        <v/>
      </c>
      <c r="N55" s="35" t="str">
        <f t="shared" ca="1" si="2"/>
        <v/>
      </c>
      <c r="O55" s="75" t="str">
        <f ca="1">IFERROR(VLOOKUP(D55,資料庫!$P$4:$Q$135,2,FALSE),"")</f>
        <v/>
      </c>
    </row>
    <row r="56" spans="1:15" x14ac:dyDescent="0.25">
      <c r="A56" s="75">
        <f>板材才數分析.!D42</f>
        <v>2011</v>
      </c>
      <c r="B56" s="75" t="str">
        <f ca="1">板材才數分析.!E41</f>
        <v>左門板</v>
      </c>
      <c r="D56" s="32">
        <f ca="1">板材才數分析.!M41</f>
        <v>0</v>
      </c>
      <c r="E56" s="32">
        <f ca="1">板材才數分析.!F41</f>
        <v>0</v>
      </c>
      <c r="F56" s="32" t="str">
        <f ca="1">板材才數分析.!G41</f>
        <v>AA</v>
      </c>
      <c r="G56" s="32">
        <f ca="1">板材才數分析.!H41</f>
        <v>-4</v>
      </c>
      <c r="H56" s="32" t="str">
        <f ca="1">板材才數分析.!I41</f>
        <v>AA</v>
      </c>
      <c r="I56" s="32">
        <f ca="1">板材才數分析.!J41</f>
        <v>18</v>
      </c>
      <c r="J56" s="32">
        <f ca="1">板材才數分析.!K41</f>
        <v>0</v>
      </c>
      <c r="K56" s="53">
        <f ca="1">板材才數分析.!O41</f>
        <v>0</v>
      </c>
      <c r="L56" s="32" t="str">
        <f>IFERROR(VLOOKUP(C56,資料庫!$K$3:$AA$10,17,FALSE),"")</f>
        <v/>
      </c>
      <c r="M56" s="32" t="str">
        <f ca="1">板材才數分析.!R41</f>
        <v/>
      </c>
      <c r="N56" s="35" t="str">
        <f t="shared" ca="1" si="2"/>
        <v/>
      </c>
      <c r="O56" s="75" t="str">
        <f ca="1">IFERROR(VLOOKUP(D56,資料庫!$P$4:$Q$135,2,FALSE),"")</f>
        <v/>
      </c>
    </row>
    <row r="57" spans="1:15" x14ac:dyDescent="0.25">
      <c r="A57" s="75">
        <f>板材才數分析.!D43</f>
        <v>2012</v>
      </c>
      <c r="B57" s="75" t="str">
        <f ca="1">板材才數分析.!E42</f>
        <v>右門板</v>
      </c>
      <c r="D57" s="32">
        <f ca="1">板材才數分析.!M42</f>
        <v>0</v>
      </c>
      <c r="E57" s="32">
        <f ca="1">板材才數分析.!F42</f>
        <v>0</v>
      </c>
      <c r="F57" s="32" t="str">
        <f ca="1">板材才數分析.!G42</f>
        <v>AA</v>
      </c>
      <c r="G57" s="32">
        <f ca="1">板材才數分析.!H42</f>
        <v>-4</v>
      </c>
      <c r="H57" s="32" t="str">
        <f ca="1">板材才數分析.!I42</f>
        <v>AA</v>
      </c>
      <c r="I57" s="32">
        <f ca="1">板材才數分析.!J42</f>
        <v>18</v>
      </c>
      <c r="J57" s="32">
        <f ca="1">板材才數分析.!K42</f>
        <v>0</v>
      </c>
      <c r="K57" s="53">
        <f ca="1">板材才數分析.!O42</f>
        <v>0</v>
      </c>
      <c r="L57" s="32" t="str">
        <f>IFERROR(VLOOKUP(C57,資料庫!$K$3:$AA$10,17,FALSE),"")</f>
        <v/>
      </c>
      <c r="M57" s="32" t="str">
        <f ca="1">板材才數分析.!R42</f>
        <v/>
      </c>
      <c r="N57" s="35" t="str">
        <f t="shared" ca="1" si="2"/>
        <v/>
      </c>
      <c r="O57" s="75" t="str">
        <f ca="1">IFERROR(VLOOKUP(D57,資料庫!$P$4:$Q$135,2,FALSE),"")</f>
        <v/>
      </c>
    </row>
    <row r="58" spans="1:15" x14ac:dyDescent="0.25">
      <c r="A58" s="75">
        <f>板材才數分析.!D44</f>
        <v>2013</v>
      </c>
      <c r="B58" s="75">
        <f ca="1">板材才數分析.!E43</f>
        <v>0</v>
      </c>
      <c r="D58" s="32">
        <f ca="1">板材才數分析.!M43</f>
        <v>0</v>
      </c>
      <c r="E58" s="32">
        <f ca="1">板材才數分析.!F43</f>
        <v>0</v>
      </c>
      <c r="F58" s="32" t="str">
        <f ca="1">板材才數分析.!G43</f>
        <v/>
      </c>
      <c r="G58" s="32">
        <f ca="1">板材才數分析.!H43</f>
        <v>0</v>
      </c>
      <c r="H58" s="32" t="str">
        <f ca="1">板材才數分析.!I43</f>
        <v/>
      </c>
      <c r="I58" s="32">
        <f ca="1">板材才數分析.!J43</f>
        <v>18</v>
      </c>
      <c r="J58" s="32">
        <f ca="1">板材才數分析.!K43</f>
        <v>0</v>
      </c>
      <c r="K58" s="53">
        <f ca="1">板材才數分析.!O43</f>
        <v>0</v>
      </c>
      <c r="L58" s="32" t="str">
        <f>IFERROR(VLOOKUP(C58,資料庫!$K$3:$AA$10,17,FALSE),"")</f>
        <v/>
      </c>
      <c r="M58" s="32" t="str">
        <f ca="1">板材才數分析.!R43</f>
        <v/>
      </c>
      <c r="N58" s="35" t="str">
        <f t="shared" ca="1" si="2"/>
        <v/>
      </c>
      <c r="O58" s="75" t="str">
        <f ca="1">IFERROR(VLOOKUP(D58,資料庫!$P$4:$Q$135,2,FALSE),"")</f>
        <v/>
      </c>
    </row>
    <row r="59" spans="1:15" x14ac:dyDescent="0.25">
      <c r="A59" s="75">
        <f>板材才數分析.!D45</f>
        <v>2014</v>
      </c>
      <c r="B59" s="75">
        <f ca="1">板材才數分析.!E44</f>
        <v>0</v>
      </c>
      <c r="D59" s="32">
        <f ca="1">板材才數分析.!M44</f>
        <v>0</v>
      </c>
      <c r="E59" s="32">
        <f ca="1">板材才數分析.!F44</f>
        <v>0</v>
      </c>
      <c r="F59" s="32" t="str">
        <f ca="1">板材才數分析.!G44</f>
        <v/>
      </c>
      <c r="G59" s="32">
        <f ca="1">板材才數分析.!H44</f>
        <v>0</v>
      </c>
      <c r="H59" s="32" t="str">
        <f ca="1">板材才數分析.!I44</f>
        <v/>
      </c>
      <c r="I59" s="32">
        <f ca="1">板材才數分析.!J44</f>
        <v>0</v>
      </c>
      <c r="J59" s="32">
        <f ca="1">板材才數分析.!K44</f>
        <v>0</v>
      </c>
      <c r="K59" s="53">
        <f ca="1">板材才數分析.!O44</f>
        <v>0</v>
      </c>
      <c r="L59" s="32" t="str">
        <f>IFERROR(VLOOKUP(C59,資料庫!$K$3:$AA$10,17,FALSE),"")</f>
        <v/>
      </c>
      <c r="M59" s="32" t="str">
        <f ca="1">板材才數分析.!R44</f>
        <v/>
      </c>
      <c r="N59" s="35" t="str">
        <f t="shared" ca="1" si="2"/>
        <v/>
      </c>
      <c r="O59" s="75" t="str">
        <f ca="1">IFERROR(VLOOKUP(D59,資料庫!$P$4:$Q$135,2,FALSE),"")</f>
        <v/>
      </c>
    </row>
    <row r="60" spans="1:15" x14ac:dyDescent="0.25">
      <c r="A60" s="75">
        <f>板材才數分析.!D46</f>
        <v>2015</v>
      </c>
      <c r="B60" s="75">
        <f ca="1">板材才數分析.!E45</f>
        <v>0</v>
      </c>
      <c r="D60" s="32">
        <f ca="1">板材才數分析.!M45</f>
        <v>0</v>
      </c>
      <c r="E60" s="32">
        <f ca="1">板材才數分析.!F45</f>
        <v>0</v>
      </c>
      <c r="F60" s="32" t="str">
        <f ca="1">板材才數分析.!G45</f>
        <v/>
      </c>
      <c r="G60" s="32">
        <f ca="1">板材才數分析.!H45</f>
        <v>0</v>
      </c>
      <c r="H60" s="32" t="str">
        <f ca="1">板材才數分析.!I45</f>
        <v/>
      </c>
      <c r="I60" s="32">
        <f ca="1">板材才數分析.!J45</f>
        <v>0</v>
      </c>
      <c r="J60" s="32">
        <f ca="1">板材才數分析.!K45</f>
        <v>0</v>
      </c>
      <c r="K60" s="53">
        <f ca="1">板材才數分析.!O45</f>
        <v>0</v>
      </c>
      <c r="L60" s="32" t="str">
        <f>IFERROR(VLOOKUP(C60,資料庫!$K$3:$AA$10,17,FALSE),"")</f>
        <v/>
      </c>
      <c r="M60" s="32" t="str">
        <f ca="1">板材才數分析.!R45</f>
        <v/>
      </c>
      <c r="N60" s="35" t="str">
        <f t="shared" ca="1" si="2"/>
        <v/>
      </c>
      <c r="O60" s="75" t="str">
        <f ca="1">IFERROR(VLOOKUP(D60,資料庫!$P$4:$Q$135,2,FALSE),"")</f>
        <v/>
      </c>
    </row>
    <row r="61" spans="1:15" x14ac:dyDescent="0.25">
      <c r="A61" s="75">
        <f>板材才數分析.!D47</f>
        <v>2016</v>
      </c>
      <c r="B61" s="75">
        <f ca="1">板材才數分析.!E46</f>
        <v>0</v>
      </c>
      <c r="D61" s="32">
        <f ca="1">板材才數分析.!M46</f>
        <v>0</v>
      </c>
      <c r="E61" s="32">
        <f ca="1">板材才數分析.!F46</f>
        <v>0</v>
      </c>
      <c r="F61" s="32" t="str">
        <f ca="1">板材才數分析.!G46</f>
        <v/>
      </c>
      <c r="G61" s="32">
        <f ca="1">板材才數分析.!H46</f>
        <v>0</v>
      </c>
      <c r="H61" s="32" t="str">
        <f ca="1">板材才數分析.!I46</f>
        <v/>
      </c>
      <c r="I61" s="32">
        <f ca="1">板材才數分析.!J46</f>
        <v>0</v>
      </c>
      <c r="J61" s="32">
        <f ca="1">板材才數分析.!K46</f>
        <v>0</v>
      </c>
      <c r="K61" s="53">
        <f ca="1">板材才數分析.!O46</f>
        <v>0</v>
      </c>
      <c r="L61" s="32" t="str">
        <f>IFERROR(VLOOKUP(C61,資料庫!$K$3:$AA$10,17,FALSE),"")</f>
        <v/>
      </c>
      <c r="M61" s="32" t="str">
        <f ca="1">板材才數分析.!R46</f>
        <v/>
      </c>
      <c r="N61" s="35" t="str">
        <f t="shared" ca="1" si="2"/>
        <v/>
      </c>
      <c r="O61" s="75" t="str">
        <f ca="1">IFERROR(VLOOKUP(D61,資料庫!$P$4:$Q$135,2,FALSE),"")</f>
        <v/>
      </c>
    </row>
    <row r="62" spans="1:15" x14ac:dyDescent="0.25">
      <c r="A62" s="75">
        <f>板材才數分析.!D48</f>
        <v>2017</v>
      </c>
      <c r="B62" s="75">
        <f ca="1">板材才數分析.!E47</f>
        <v>0</v>
      </c>
      <c r="D62" s="32">
        <f ca="1">板材才數分析.!M47</f>
        <v>0</v>
      </c>
      <c r="E62" s="32">
        <f ca="1">板材才數分析.!F47</f>
        <v>0</v>
      </c>
      <c r="F62" s="32">
        <f ca="1">板材才數分析.!G47</f>
        <v>0</v>
      </c>
      <c r="G62" s="32">
        <f ca="1">板材才數分析.!H47</f>
        <v>0</v>
      </c>
      <c r="H62" s="32" t="str">
        <f ca="1">板材才數分析.!I47</f>
        <v/>
      </c>
      <c r="I62" s="32">
        <f ca="1">板材才數分析.!J47</f>
        <v>0</v>
      </c>
      <c r="J62" s="32">
        <f ca="1">板材才數分析.!K47</f>
        <v>0</v>
      </c>
      <c r="K62" s="53">
        <f ca="1">板材才數分析.!O47</f>
        <v>0</v>
      </c>
      <c r="L62" s="32" t="str">
        <f>IFERROR(VLOOKUP(C62,資料庫!$K$3:$AA$10,17,FALSE),"")</f>
        <v/>
      </c>
      <c r="M62" s="32" t="str">
        <f ca="1">板材才數分析.!R47</f>
        <v/>
      </c>
      <c r="N62" s="35" t="str">
        <f t="shared" ca="1" si="2"/>
        <v/>
      </c>
      <c r="O62" s="75" t="str">
        <f ca="1">IFERROR(VLOOKUP(D62,資料庫!$P$4:$Q$135,2,FALSE),"")</f>
        <v/>
      </c>
    </row>
    <row r="63" spans="1:15" x14ac:dyDescent="0.25">
      <c r="A63" s="75">
        <f>板材才數分析.!D49</f>
        <v>2018</v>
      </c>
      <c r="B63" s="75">
        <f ca="1">板材才數分析.!E48</f>
        <v>0</v>
      </c>
      <c r="D63" s="32">
        <f ca="1">板材才數分析.!M48</f>
        <v>0</v>
      </c>
      <c r="E63" s="32">
        <f ca="1">板材才數分析.!F48</f>
        <v>0</v>
      </c>
      <c r="F63" s="32" t="str">
        <f ca="1">板材才數分析.!G48</f>
        <v/>
      </c>
      <c r="G63" s="32">
        <f ca="1">板材才數分析.!H48</f>
        <v>0</v>
      </c>
      <c r="H63" s="32" t="str">
        <f ca="1">板材才數分析.!I48</f>
        <v/>
      </c>
      <c r="I63" s="32">
        <f ca="1">板材才數分析.!J48</f>
        <v>0</v>
      </c>
      <c r="J63" s="32">
        <f ca="1">板材才數分析.!K48</f>
        <v>0</v>
      </c>
      <c r="K63" s="53">
        <f ca="1">板材才數分析.!O48</f>
        <v>0</v>
      </c>
      <c r="L63" s="32" t="str">
        <f>IFERROR(VLOOKUP(C63,資料庫!$K$3:$AA$10,17,FALSE),"")</f>
        <v/>
      </c>
      <c r="M63" s="32" t="str">
        <f ca="1">板材才數分析.!R48</f>
        <v/>
      </c>
      <c r="N63" s="35" t="str">
        <f t="shared" ca="1" si="2"/>
        <v/>
      </c>
      <c r="O63" s="75" t="str">
        <f ca="1">IFERROR(VLOOKUP(D63,資料庫!$P$4:$Q$135,2,FALSE),"")</f>
        <v/>
      </c>
    </row>
    <row r="64" spans="1:15" x14ac:dyDescent="0.25">
      <c r="A64" s="75">
        <f>板材才數分析.!D50</f>
        <v>2019</v>
      </c>
      <c r="B64" s="75">
        <f ca="1">板材才數分析.!E49</f>
        <v>0</v>
      </c>
      <c r="D64" s="32">
        <f ca="1">板材才數分析.!M49</f>
        <v>0</v>
      </c>
      <c r="E64" s="32">
        <f ca="1">板材才數分析.!F49</f>
        <v>0</v>
      </c>
      <c r="F64" s="32" t="str">
        <f ca="1">板材才數分析.!G49</f>
        <v/>
      </c>
      <c r="G64" s="32">
        <f ca="1">板材才數分析.!H49</f>
        <v>0</v>
      </c>
      <c r="H64" s="32" t="str">
        <f ca="1">板材才數分析.!I49</f>
        <v/>
      </c>
      <c r="I64" s="32">
        <f ca="1">板材才數分析.!J49</f>
        <v>0</v>
      </c>
      <c r="J64" s="32">
        <f ca="1">板材才數分析.!K49</f>
        <v>0</v>
      </c>
      <c r="K64" s="53">
        <f ca="1">板材才數分析.!O49</f>
        <v>0</v>
      </c>
      <c r="L64" s="32" t="str">
        <f>IFERROR(VLOOKUP(C64,資料庫!$K$3:$AA$10,17,FALSE),"")</f>
        <v/>
      </c>
      <c r="M64" s="32" t="str">
        <f ca="1">板材才數分析.!R49</f>
        <v/>
      </c>
      <c r="N64" s="35" t="str">
        <f t="shared" ca="1" si="2"/>
        <v/>
      </c>
      <c r="O64" s="75" t="str">
        <f ca="1">IFERROR(VLOOKUP(D64,資料庫!$P$4:$Q$135,2,FALSE),"")</f>
        <v/>
      </c>
    </row>
    <row r="65" spans="1:16" x14ac:dyDescent="0.25">
      <c r="A65" s="75">
        <f>板材才數分析.!D51</f>
        <v>2020</v>
      </c>
      <c r="B65" s="75">
        <f ca="1">板材才數分析.!E50</f>
        <v>0</v>
      </c>
      <c r="D65" s="32">
        <f ca="1">板材才數分析.!M50</f>
        <v>0</v>
      </c>
      <c r="E65" s="32">
        <f ca="1">板材才數分析.!F50</f>
        <v>0</v>
      </c>
      <c r="F65" s="32" t="str">
        <f ca="1">板材才數分析.!G50</f>
        <v/>
      </c>
      <c r="G65" s="32">
        <f ca="1">板材才數分析.!H50</f>
        <v>0</v>
      </c>
      <c r="H65" s="32" t="str">
        <f ca="1">板材才數分析.!I50</f>
        <v/>
      </c>
      <c r="I65" s="32">
        <f ca="1">板材才數分析.!J50</f>
        <v>0</v>
      </c>
      <c r="J65" s="32">
        <f ca="1">板材才數分析.!K50</f>
        <v>0</v>
      </c>
      <c r="K65" s="53">
        <f ca="1">板材才數分析.!O50</f>
        <v>0</v>
      </c>
      <c r="L65" s="32" t="str">
        <f>IFERROR(VLOOKUP(C65,資料庫!$K$3:$AA$10,17,FALSE),"")</f>
        <v/>
      </c>
      <c r="M65" s="32" t="str">
        <f ca="1">板材才數分析.!R50</f>
        <v/>
      </c>
      <c r="N65" s="35" t="str">
        <f t="shared" ca="1" si="2"/>
        <v/>
      </c>
      <c r="O65" s="75" t="str">
        <f ca="1">IFERROR(VLOOKUP(D65,資料庫!$P$4:$Q$135,2,FALSE),"")</f>
        <v/>
      </c>
    </row>
    <row r="66" spans="1:16" x14ac:dyDescent="0.25">
      <c r="A66" s="75">
        <f>板材才數分析.!D52</f>
        <v>2021</v>
      </c>
      <c r="B66" s="75">
        <f ca="1">板材才數分析.!E51</f>
        <v>0</v>
      </c>
      <c r="D66" s="32">
        <f ca="1">板材才數分析.!M51</f>
        <v>0</v>
      </c>
      <c r="E66" s="32">
        <f ca="1">板材才數分析.!F51</f>
        <v>0</v>
      </c>
      <c r="F66" s="32" t="str">
        <f ca="1">板材才數分析.!G51</f>
        <v/>
      </c>
      <c r="G66" s="32">
        <f ca="1">板材才數分析.!H51</f>
        <v>0</v>
      </c>
      <c r="H66" s="32" t="str">
        <f ca="1">板材才數分析.!I51</f>
        <v/>
      </c>
      <c r="I66" s="32">
        <f ca="1">板材才數分析.!J51</f>
        <v>0</v>
      </c>
      <c r="J66" s="32">
        <f ca="1">板材才數分析.!K51</f>
        <v>0</v>
      </c>
      <c r="K66" s="53">
        <f ca="1">板材才數分析.!O51</f>
        <v>0</v>
      </c>
      <c r="L66" s="32" t="str">
        <f>IFERROR(VLOOKUP(C66,資料庫!$K$3:$AA$10,17,FALSE),"")</f>
        <v/>
      </c>
      <c r="M66" s="32" t="str">
        <f ca="1">板材才數分析.!R51</f>
        <v/>
      </c>
      <c r="N66" s="35" t="str">
        <f t="shared" ca="1" si="2"/>
        <v/>
      </c>
      <c r="O66" s="75" t="str">
        <f ca="1">IFERROR(VLOOKUP(D66,資料庫!$P$4:$Q$135,2,FALSE),"")</f>
        <v/>
      </c>
    </row>
    <row r="67" spans="1:16" x14ac:dyDescent="0.25">
      <c r="A67" s="75">
        <f>板材才數分析.!D53</f>
        <v>2022</v>
      </c>
      <c r="B67" s="75">
        <f ca="1">板材才數分析.!E52</f>
        <v>0</v>
      </c>
      <c r="D67" s="32">
        <f ca="1">板材才數分析.!M52</f>
        <v>0</v>
      </c>
      <c r="E67" s="32">
        <f ca="1">板材才數分析.!F52</f>
        <v>0</v>
      </c>
      <c r="F67" s="32" t="str">
        <f ca="1">板材才數分析.!G52</f>
        <v/>
      </c>
      <c r="G67" s="32">
        <f ca="1">板材才數分析.!H52</f>
        <v>0</v>
      </c>
      <c r="H67" s="32" t="str">
        <f ca="1">板材才數分析.!I52</f>
        <v/>
      </c>
      <c r="I67" s="32">
        <f ca="1">板材才數分析.!J52</f>
        <v>0</v>
      </c>
      <c r="J67" s="32">
        <f ca="1">板材才數分析.!K52</f>
        <v>0</v>
      </c>
      <c r="K67" s="53">
        <f ca="1">板材才數分析.!O52</f>
        <v>0</v>
      </c>
      <c r="L67" s="32" t="str">
        <f>IFERROR(VLOOKUP(C67,資料庫!$K$3:$AA$10,17,FALSE),"")</f>
        <v/>
      </c>
      <c r="M67" s="32" t="str">
        <f ca="1">板材才數分析.!R52</f>
        <v/>
      </c>
      <c r="N67" s="35" t="str">
        <f t="shared" ca="1" si="2"/>
        <v/>
      </c>
      <c r="O67" s="75" t="str">
        <f ca="1">IFERROR(VLOOKUP(D67,資料庫!$P$4:$Q$135,2,FALSE),"")</f>
        <v/>
      </c>
    </row>
    <row r="68" spans="1:16" x14ac:dyDescent="0.25">
      <c r="A68" s="75">
        <f>板材才數分析.!D54</f>
        <v>2023</v>
      </c>
      <c r="B68" s="75">
        <f ca="1">板材才數分析.!E53</f>
        <v>0</v>
      </c>
      <c r="D68" s="32">
        <f ca="1">板材才數分析.!M53</f>
        <v>0</v>
      </c>
      <c r="E68" s="32">
        <f ca="1">板材才數分析.!F53</f>
        <v>0</v>
      </c>
      <c r="F68" s="32" t="str">
        <f ca="1">板材才數分析.!G53</f>
        <v/>
      </c>
      <c r="G68" s="32">
        <f ca="1">板材才數分析.!H53</f>
        <v>0</v>
      </c>
      <c r="H68" s="32" t="str">
        <f ca="1">板材才數分析.!I53</f>
        <v/>
      </c>
      <c r="I68" s="32">
        <f ca="1">板材才數分析.!J53</f>
        <v>0</v>
      </c>
      <c r="J68" s="32">
        <f ca="1">板材才數分析.!K53</f>
        <v>0</v>
      </c>
      <c r="K68" s="53">
        <f ca="1">板材才數分析.!O53</f>
        <v>0</v>
      </c>
      <c r="L68" s="32" t="str">
        <f>IFERROR(VLOOKUP(C68,資料庫!$K$3:$AA$10,17,FALSE),"")</f>
        <v/>
      </c>
      <c r="M68" s="32" t="str">
        <f ca="1">板材才數分析.!R53</f>
        <v/>
      </c>
      <c r="N68" s="35" t="str">
        <f t="shared" ca="1" si="2"/>
        <v/>
      </c>
      <c r="O68" s="75" t="str">
        <f ca="1">IFERROR(VLOOKUP(D68,資料庫!$P$4:$Q$135,2,FALSE),"")</f>
        <v/>
      </c>
    </row>
    <row r="69" spans="1:16" x14ac:dyDescent="0.25">
      <c r="A69" s="75">
        <f>板材才數分析.!D55</f>
        <v>2024</v>
      </c>
      <c r="B69" s="75">
        <f ca="1">板材才數分析.!E54</f>
        <v>0</v>
      </c>
      <c r="D69" s="32">
        <f ca="1">板材才數分析.!M54</f>
        <v>0</v>
      </c>
      <c r="E69" s="32">
        <f ca="1">板材才數分析.!F54</f>
        <v>0</v>
      </c>
      <c r="F69" s="32" t="str">
        <f ca="1">板材才數分析.!G54</f>
        <v/>
      </c>
      <c r="G69" s="32">
        <f ca="1">板材才數分析.!H54</f>
        <v>0</v>
      </c>
      <c r="H69" s="32" t="str">
        <f ca="1">板材才數分析.!I54</f>
        <v/>
      </c>
      <c r="I69" s="32">
        <f ca="1">板材才數分析.!J54</f>
        <v>0</v>
      </c>
      <c r="J69" s="32">
        <f ca="1">板材才數分析.!K54</f>
        <v>0</v>
      </c>
      <c r="K69" s="53">
        <f ca="1">板材才數分析.!O54</f>
        <v>0</v>
      </c>
      <c r="L69" s="32" t="str">
        <f>IFERROR(VLOOKUP(C69,資料庫!$K$3:$AA$10,17,FALSE),"")</f>
        <v/>
      </c>
      <c r="M69" s="32" t="str">
        <f ca="1">板材才數分析.!R54</f>
        <v/>
      </c>
      <c r="N69" s="35" t="str">
        <f t="shared" ca="1" si="2"/>
        <v/>
      </c>
      <c r="O69" s="75" t="str">
        <f ca="1">IFERROR(VLOOKUP(D69,資料庫!$P$4:$Q$135,2,FALSE),"")</f>
        <v/>
      </c>
    </row>
    <row r="70" spans="1:16" x14ac:dyDescent="0.25">
      <c r="A70" s="75">
        <f>板材才數分析.!D56</f>
        <v>2025</v>
      </c>
      <c r="B70" s="75">
        <f ca="1">板材才數分析.!E55</f>
        <v>0</v>
      </c>
      <c r="D70" s="32">
        <f ca="1">板材才數分析.!M55</f>
        <v>0</v>
      </c>
      <c r="E70" s="32">
        <f ca="1">板材才數分析.!F55</f>
        <v>0</v>
      </c>
      <c r="F70" s="32" t="str">
        <f ca="1">板材才數分析.!G55</f>
        <v/>
      </c>
      <c r="G70" s="32">
        <f ca="1">板材才數分析.!H55</f>
        <v>0</v>
      </c>
      <c r="H70" s="32" t="str">
        <f ca="1">板材才數分析.!I55</f>
        <v/>
      </c>
      <c r="I70" s="32">
        <f ca="1">板材才數分析.!J55</f>
        <v>0</v>
      </c>
      <c r="J70" s="32">
        <f ca="1">板材才數分析.!K55</f>
        <v>0</v>
      </c>
      <c r="K70" s="53">
        <f ca="1">板材才數分析.!O55</f>
        <v>0</v>
      </c>
      <c r="L70" s="32" t="str">
        <f>IFERROR(VLOOKUP(C70,資料庫!$K$3:$AA$10,17,FALSE),"")</f>
        <v/>
      </c>
      <c r="M70" s="32" t="str">
        <f ca="1">板材才數分析.!R55</f>
        <v/>
      </c>
      <c r="N70" s="35" t="str">
        <f t="shared" ref="N70:N74" ca="1" si="3">IFERROR((K70*M70),"")</f>
        <v/>
      </c>
      <c r="O70" s="75" t="str">
        <f ca="1">IFERROR(VLOOKUP(D70,資料庫!$P$4:$Q$135,2,FALSE),"")</f>
        <v/>
      </c>
    </row>
    <row r="71" spans="1:16" x14ac:dyDescent="0.25">
      <c r="A71" s="75">
        <f>板材才數分析.!D57</f>
        <v>2026</v>
      </c>
      <c r="B71" s="75">
        <f ca="1">板材才數分析.!E56</f>
        <v>0</v>
      </c>
      <c r="D71" s="32">
        <f ca="1">板材才數分析.!M56</f>
        <v>0</v>
      </c>
      <c r="E71" s="32">
        <f ca="1">板材才數分析.!F56</f>
        <v>0</v>
      </c>
      <c r="F71" s="32" t="str">
        <f ca="1">板材才數分析.!G56</f>
        <v/>
      </c>
      <c r="G71" s="32">
        <f ca="1">板材才數分析.!H56</f>
        <v>0</v>
      </c>
      <c r="H71" s="32" t="str">
        <f ca="1">板材才數分析.!I56</f>
        <v/>
      </c>
      <c r="I71" s="32">
        <f ca="1">板材才數分析.!J56</f>
        <v>0</v>
      </c>
      <c r="J71" s="32">
        <f ca="1">板材才數分析.!K56</f>
        <v>0</v>
      </c>
      <c r="K71" s="53">
        <f ca="1">板材才數分析.!O56</f>
        <v>0</v>
      </c>
      <c r="L71" s="32" t="str">
        <f>IFERROR(VLOOKUP(C71,資料庫!$K$3:$AA$10,17,FALSE),"")</f>
        <v/>
      </c>
      <c r="M71" s="32" t="str">
        <f ca="1">板材才數分析.!R56</f>
        <v/>
      </c>
      <c r="N71" s="35" t="str">
        <f t="shared" ca="1" si="3"/>
        <v/>
      </c>
      <c r="O71" s="75" t="str">
        <f ca="1">IFERROR(VLOOKUP(D71,資料庫!$P$4:$Q$135,2,FALSE),"")</f>
        <v/>
      </c>
    </row>
    <row r="72" spans="1:16" x14ac:dyDescent="0.25">
      <c r="A72" s="75">
        <f>板材才數分析.!D58</f>
        <v>2027</v>
      </c>
      <c r="B72" s="75">
        <f ca="1">板材才數分析.!E57</f>
        <v>0</v>
      </c>
      <c r="D72" s="32">
        <f ca="1">板材才數分析.!M57</f>
        <v>0</v>
      </c>
      <c r="E72" s="32">
        <f ca="1">板材才數分析.!F57</f>
        <v>0</v>
      </c>
      <c r="F72" s="32" t="str">
        <f ca="1">板材才數分析.!G57</f>
        <v/>
      </c>
      <c r="G72" s="32">
        <f ca="1">板材才數分析.!H57</f>
        <v>0</v>
      </c>
      <c r="H72" s="32" t="str">
        <f ca="1">板材才數分析.!I57</f>
        <v/>
      </c>
      <c r="I72" s="32">
        <f ca="1">板材才數分析.!J57</f>
        <v>0</v>
      </c>
      <c r="J72" s="32">
        <f ca="1">板材才數分析.!K57</f>
        <v>0</v>
      </c>
      <c r="K72" s="53">
        <f ca="1">板材才數分析.!O57</f>
        <v>0</v>
      </c>
      <c r="L72" s="32" t="str">
        <f>IFERROR(VLOOKUP(C72,資料庫!$K$3:$AA$10,17,FALSE),"")</f>
        <v/>
      </c>
      <c r="M72" s="32" t="str">
        <f ca="1">板材才數分析.!R57</f>
        <v/>
      </c>
      <c r="N72" s="35" t="str">
        <f t="shared" ca="1" si="3"/>
        <v/>
      </c>
      <c r="O72" s="75" t="str">
        <f ca="1">IFERROR(VLOOKUP(D72,資料庫!$P$4:$Q$135,2,FALSE),"")</f>
        <v/>
      </c>
    </row>
    <row r="73" spans="1:16" x14ac:dyDescent="0.25">
      <c r="A73" s="75">
        <f>板材才數分析.!D59</f>
        <v>2028</v>
      </c>
      <c r="B73" s="75">
        <f ca="1">板材才數分析.!E58</f>
        <v>0</v>
      </c>
      <c r="D73" s="32">
        <f ca="1">板材才數分析.!M58</f>
        <v>0</v>
      </c>
      <c r="E73" s="32">
        <f ca="1">板材才數分析.!F58</f>
        <v>0</v>
      </c>
      <c r="F73" s="32" t="str">
        <f ca="1">板材才數分析.!G58</f>
        <v/>
      </c>
      <c r="G73" s="32">
        <f ca="1">板材才數分析.!H58</f>
        <v>0</v>
      </c>
      <c r="H73" s="32" t="str">
        <f ca="1">板材才數分析.!I58</f>
        <v/>
      </c>
      <c r="I73" s="32">
        <f ca="1">板材才數分析.!J58</f>
        <v>0</v>
      </c>
      <c r="J73" s="32">
        <f ca="1">板材才數分析.!K58</f>
        <v>0</v>
      </c>
      <c r="K73" s="53">
        <f ca="1">板材才數分析.!O58</f>
        <v>0</v>
      </c>
      <c r="L73" s="32" t="str">
        <f>IFERROR(VLOOKUP(C73,資料庫!$K$3:$AA$10,17,FALSE),"")</f>
        <v/>
      </c>
      <c r="M73" s="32" t="str">
        <f ca="1">板材才數分析.!R58</f>
        <v/>
      </c>
      <c r="N73" s="35" t="str">
        <f t="shared" ca="1" si="3"/>
        <v/>
      </c>
      <c r="O73" s="75" t="str">
        <f ca="1">IFERROR(VLOOKUP(D73,資料庫!$P$4:$Q$135,2,FALSE),"")</f>
        <v/>
      </c>
    </row>
    <row r="74" spans="1:16" x14ac:dyDescent="0.25">
      <c r="A74" s="75">
        <f>板材才數分析.!D60</f>
        <v>2029</v>
      </c>
      <c r="B74" s="75">
        <f ca="1">板材才數分析.!E59</f>
        <v>0</v>
      </c>
      <c r="D74" s="32">
        <f ca="1">板材才數分析.!M59</f>
        <v>0</v>
      </c>
      <c r="E74" s="32">
        <f ca="1">板材才數分析.!F59</f>
        <v>0</v>
      </c>
      <c r="F74" s="32" t="str">
        <f ca="1">板材才數分析.!G59</f>
        <v/>
      </c>
      <c r="G74" s="32">
        <f ca="1">板材才數分析.!H59</f>
        <v>0</v>
      </c>
      <c r="H74" s="32" t="str">
        <f ca="1">板材才數分析.!I59</f>
        <v/>
      </c>
      <c r="I74" s="32">
        <f ca="1">板材才數分析.!J59</f>
        <v>0</v>
      </c>
      <c r="J74" s="32">
        <f ca="1">板材才數分析.!K59</f>
        <v>0</v>
      </c>
      <c r="K74" s="53">
        <f ca="1">板材才數分析.!O59</f>
        <v>0</v>
      </c>
      <c r="L74" s="32" t="str">
        <f>IFERROR(VLOOKUP(C74,資料庫!$K$3:$AA$10,17,FALSE),"")</f>
        <v/>
      </c>
      <c r="M74" s="32" t="str">
        <f ca="1">板材才數分析.!R59</f>
        <v/>
      </c>
      <c r="N74" s="35" t="str">
        <f t="shared" ca="1" si="3"/>
        <v/>
      </c>
      <c r="O74" s="75" t="str">
        <f ca="1">IFERROR(VLOOKUP(D74,資料庫!$P$4:$Q$135,2,FALSE),"")</f>
        <v/>
      </c>
    </row>
    <row r="75" spans="1:16" x14ac:dyDescent="0.25">
      <c r="A75" s="75">
        <f>板材才數分析.!D61</f>
        <v>2030</v>
      </c>
      <c r="B75" s="75">
        <f ca="1">板材才數分析.!E55</f>
        <v>0</v>
      </c>
      <c r="D75" s="32">
        <f ca="1">板材才數分析.!M55</f>
        <v>0</v>
      </c>
      <c r="E75" s="32">
        <f ca="1">板材才數分析.!F55</f>
        <v>0</v>
      </c>
      <c r="F75" s="32" t="str">
        <f ca="1">板材才數分析.!G55</f>
        <v/>
      </c>
      <c r="G75" s="32">
        <f ca="1">板材才數分析.!H55</f>
        <v>0</v>
      </c>
      <c r="H75" s="32" t="str">
        <f ca="1">板材才數分析.!I55</f>
        <v/>
      </c>
      <c r="I75" s="32">
        <f ca="1">板材才數分析.!J55</f>
        <v>0</v>
      </c>
      <c r="J75" s="32">
        <f ca="1">板材才數分析.!K55</f>
        <v>0</v>
      </c>
      <c r="K75" s="53">
        <f ca="1">板材才數分析.!O55</f>
        <v>0</v>
      </c>
      <c r="L75" s="32" t="str">
        <f>IFERROR(VLOOKUP(C75,資料庫!$K$3:$AA$10,17,FALSE),"")</f>
        <v/>
      </c>
      <c r="M75" s="32" t="str">
        <f ca="1">板材才數分析.!R55</f>
        <v/>
      </c>
      <c r="N75" s="35" t="str">
        <f t="shared" ca="1" si="2"/>
        <v/>
      </c>
      <c r="O75" s="75" t="str">
        <f ca="1">IFERROR(VLOOKUP(D75,資料庫!$P$4:$Q$135,2,FALSE),"")</f>
        <v/>
      </c>
    </row>
    <row r="76" spans="1:16" x14ac:dyDescent="0.25">
      <c r="A76" s="75"/>
      <c r="B76" s="75"/>
      <c r="H76" s="524" t="s">
        <v>235</v>
      </c>
      <c r="I76" s="524"/>
      <c r="J76" s="524"/>
      <c r="K76" s="54">
        <f ca="1">SUM(K47:K75)</f>
        <v>0</v>
      </c>
      <c r="L76" s="48" t="str">
        <f>L47</f>
        <v/>
      </c>
      <c r="M76" s="47"/>
      <c r="N76" s="49"/>
      <c r="O76" s="94">
        <f ca="1">SUM(N46:N75)</f>
        <v>0</v>
      </c>
      <c r="P76" s="47"/>
    </row>
    <row r="77" spans="1:16" x14ac:dyDescent="0.25">
      <c r="A77" s="75"/>
      <c r="B77" s="75"/>
      <c r="H77" s="46"/>
      <c r="I77" s="46"/>
      <c r="J77" s="46"/>
      <c r="K77" s="61"/>
      <c r="L77" s="46"/>
      <c r="N77" s="50"/>
      <c r="O77" s="75"/>
    </row>
    <row r="78" spans="1:16" x14ac:dyDescent="0.25">
      <c r="A78" s="75"/>
      <c r="B78" s="75">
        <f>板材才數分析.!B62</f>
        <v>3</v>
      </c>
      <c r="O78" s="75"/>
    </row>
    <row r="79" spans="1:16" x14ac:dyDescent="0.25">
      <c r="A79" s="75">
        <f>板材才數分析.!D62</f>
        <v>3001</v>
      </c>
      <c r="B79" s="75" t="str">
        <f ca="1">板材才數分析.!E62</f>
        <v>頂板</v>
      </c>
      <c r="D79" s="32">
        <f ca="1">板材才數分析.!M62</f>
        <v>0</v>
      </c>
      <c r="E79" s="32">
        <f ca="1">板材才數分析.!F62</f>
        <v>-36</v>
      </c>
      <c r="F79" s="32" t="str">
        <f ca="1">板材才數分析.!G62</f>
        <v>AA</v>
      </c>
      <c r="G79" s="32">
        <f ca="1">板材才數分析.!H62</f>
        <v>0</v>
      </c>
      <c r="H79" s="32" t="str">
        <f ca="1">板材才數分析.!I62</f>
        <v/>
      </c>
      <c r="I79" s="32">
        <f ca="1">板材才數分析.!J62</f>
        <v>18</v>
      </c>
      <c r="J79" s="32">
        <f ca="1">板材才數分析.!K62</f>
        <v>0</v>
      </c>
      <c r="K79" s="53">
        <f ca="1">板材才數分析.!O62</f>
        <v>0</v>
      </c>
      <c r="L79" s="32" t="str">
        <f>IFERROR(VLOOKUP(C79,資料庫!$K$3:$AA$10,17,FALSE),"")</f>
        <v/>
      </c>
      <c r="M79" s="32" t="str">
        <f ca="1">板材才數分析.!R62</f>
        <v/>
      </c>
      <c r="N79" s="35" t="str">
        <f ca="1">IFERROR((K79*M79),"")</f>
        <v/>
      </c>
      <c r="O79" s="75" t="str">
        <f ca="1">IFERROR(VLOOKUP(D79,資料庫!$P$4:$Q$135,2,FALSE),"")</f>
        <v/>
      </c>
    </row>
    <row r="80" spans="1:16" x14ac:dyDescent="0.25">
      <c r="A80" s="75">
        <f>板材才數分析.!D63</f>
        <v>3002</v>
      </c>
      <c r="B80" s="75" t="str">
        <f ca="1">板材才數分析.!E63</f>
        <v>底板</v>
      </c>
      <c r="D80" s="32">
        <f ca="1">板材才數分析.!M63</f>
        <v>0</v>
      </c>
      <c r="E80" s="32">
        <f ca="1">板材才數分析.!F63</f>
        <v>-36</v>
      </c>
      <c r="F80" s="32" t="str">
        <f ca="1">板材才數分析.!G63</f>
        <v>AA</v>
      </c>
      <c r="G80" s="32">
        <f ca="1">板材才數分析.!H63</f>
        <v>0</v>
      </c>
      <c r="H80" s="32" t="str">
        <f ca="1">板材才數分析.!I63</f>
        <v/>
      </c>
      <c r="I80" s="32">
        <f ca="1">板材才數分析.!J63</f>
        <v>18</v>
      </c>
      <c r="J80" s="32">
        <f ca="1">板材才數分析.!K63</f>
        <v>0</v>
      </c>
      <c r="K80" s="53">
        <f ca="1">板材才數分析.!O63</f>
        <v>0</v>
      </c>
      <c r="L80" s="32" t="str">
        <f>IFERROR(VLOOKUP(C80,資料庫!$K$3:$AA$10,17,FALSE),"")</f>
        <v/>
      </c>
      <c r="M80" s="32" t="str">
        <f ca="1">板材才數分析.!R63</f>
        <v/>
      </c>
      <c r="N80" s="35" t="str">
        <f t="shared" ref="N80:N95" ca="1" si="4">IFERROR((K80*M80),"")</f>
        <v/>
      </c>
      <c r="O80" s="75" t="str">
        <f ca="1">IFERROR(VLOOKUP(D80,資料庫!$P$4:$Q$135,2,FALSE),"")</f>
        <v/>
      </c>
    </row>
    <row r="81" spans="1:15" x14ac:dyDescent="0.25">
      <c r="A81" s="75">
        <f>板材才數分析.!D64</f>
        <v>3003</v>
      </c>
      <c r="B81" s="75" t="str">
        <f ca="1">板材才數分析.!E64</f>
        <v>左側板</v>
      </c>
      <c r="D81" s="32">
        <f ca="1">板材才數分析.!M64</f>
        <v>0</v>
      </c>
      <c r="E81" s="32">
        <f ca="1">板材才數分析.!F64</f>
        <v>0</v>
      </c>
      <c r="F81" s="32" t="str">
        <f ca="1">板材才數分析.!G64</f>
        <v>AA</v>
      </c>
      <c r="G81" s="32">
        <f ca="1">板材才數分析.!H64</f>
        <v>0</v>
      </c>
      <c r="H81" s="32" t="str">
        <f ca="1">板材才數分析.!I64</f>
        <v>AA</v>
      </c>
      <c r="I81" s="32">
        <f ca="1">板材才數分析.!J64</f>
        <v>18</v>
      </c>
      <c r="J81" s="32">
        <f ca="1">板材才數分析.!K64</f>
        <v>0</v>
      </c>
      <c r="K81" s="53">
        <f ca="1">板材才數分析.!O64</f>
        <v>0</v>
      </c>
      <c r="L81" s="32" t="str">
        <f>IFERROR(VLOOKUP(C81,資料庫!$K$3:$AA$10,17,FALSE),"")</f>
        <v/>
      </c>
      <c r="M81" s="32" t="str">
        <f ca="1">板材才數分析.!R64</f>
        <v/>
      </c>
      <c r="N81" s="35" t="str">
        <f t="shared" ca="1" si="4"/>
        <v/>
      </c>
      <c r="O81" s="75" t="str">
        <f ca="1">IFERROR(VLOOKUP(D81,資料庫!$P$4:$Q$135,2,FALSE),"")</f>
        <v/>
      </c>
    </row>
    <row r="82" spans="1:15" x14ac:dyDescent="0.25">
      <c r="A82" s="75">
        <f>板材才數分析.!D65</f>
        <v>3004</v>
      </c>
      <c r="B82" s="75" t="str">
        <f ca="1">板材才數分析.!E65</f>
        <v>右側板</v>
      </c>
      <c r="D82" s="32">
        <f ca="1">板材才數分析.!M65</f>
        <v>0</v>
      </c>
      <c r="E82" s="32">
        <f ca="1">板材才數分析.!F65</f>
        <v>0</v>
      </c>
      <c r="F82" s="32" t="str">
        <f ca="1">板材才數分析.!G65</f>
        <v>AA</v>
      </c>
      <c r="G82" s="32">
        <f ca="1">板材才數分析.!H65</f>
        <v>0</v>
      </c>
      <c r="H82" s="32" t="str">
        <f ca="1">板材才數分析.!I65</f>
        <v>AA</v>
      </c>
      <c r="I82" s="32">
        <f ca="1">板材才數分析.!J65</f>
        <v>18</v>
      </c>
      <c r="J82" s="32">
        <f ca="1">板材才數分析.!K65</f>
        <v>0</v>
      </c>
      <c r="K82" s="53">
        <f ca="1">板材才數分析.!O65</f>
        <v>0</v>
      </c>
      <c r="L82" s="32" t="str">
        <f>IFERROR(VLOOKUP(C82,資料庫!$K$3:$AA$10,17,FALSE),"")</f>
        <v/>
      </c>
      <c r="M82" s="32" t="str">
        <f ca="1">板材才數分析.!R65</f>
        <v/>
      </c>
      <c r="N82" s="35" t="str">
        <f t="shared" ca="1" si="4"/>
        <v/>
      </c>
      <c r="O82" s="75" t="str">
        <f ca="1">IFERROR(VLOOKUP(D82,資料庫!$P$4:$Q$135,2,FALSE),"")</f>
        <v/>
      </c>
    </row>
    <row r="83" spans="1:15" x14ac:dyDescent="0.25">
      <c r="A83" s="75">
        <f>板材才數分析.!D66</f>
        <v>3005</v>
      </c>
      <c r="B83" s="75" t="str">
        <f ca="1">板材才數分析.!E66</f>
        <v>背板</v>
      </c>
      <c r="D83" s="32">
        <f ca="1">板材才數分析.!M66</f>
        <v>0</v>
      </c>
      <c r="E83" s="32">
        <f ca="1">板材才數分析.!F66</f>
        <v>-22</v>
      </c>
      <c r="F83" s="32" t="str">
        <f ca="1">板材才數分析.!G66</f>
        <v/>
      </c>
      <c r="G83" s="32">
        <f ca="1">板材才數分析.!H66</f>
        <v>-22</v>
      </c>
      <c r="H83" s="32" t="str">
        <f ca="1">板材才數分析.!I66</f>
        <v/>
      </c>
      <c r="I83" s="32">
        <f ca="1">板材才數分析.!J66</f>
        <v>4</v>
      </c>
      <c r="J83" s="32">
        <f ca="1">板材才數分析.!K66</f>
        <v>0</v>
      </c>
      <c r="K83" s="53">
        <f ca="1">板材才數分析.!O66</f>
        <v>0</v>
      </c>
      <c r="L83" s="32" t="str">
        <f>IFERROR(VLOOKUP(C83,資料庫!$K$3:$AA$10,17,FALSE),"")</f>
        <v/>
      </c>
      <c r="M83" s="32" t="str">
        <f ca="1">板材才數分析.!R66</f>
        <v/>
      </c>
      <c r="N83" s="35" t="str">
        <f t="shared" ca="1" si="4"/>
        <v/>
      </c>
      <c r="O83" s="75" t="str">
        <f ca="1">IFERROR(VLOOKUP(D83,資料庫!$P$4:$Q$135,2,FALSE),"")</f>
        <v/>
      </c>
    </row>
    <row r="84" spans="1:15" x14ac:dyDescent="0.25">
      <c r="A84" s="75">
        <f>板材才數分析.!D67</f>
        <v>3006</v>
      </c>
      <c r="B84" s="75" t="str">
        <f ca="1">板材才數分析.!E67</f>
        <v>背拉桿</v>
      </c>
      <c r="D84" s="32">
        <f ca="1">板材才數分析.!M67</f>
        <v>0</v>
      </c>
      <c r="E84" s="32">
        <f ca="1">板材才數分析.!F67</f>
        <v>-36</v>
      </c>
      <c r="F84" s="32" t="str">
        <f ca="1">板材才數分析.!G67</f>
        <v>AA</v>
      </c>
      <c r="G84" s="32">
        <f ca="1">板材才數分析.!H67</f>
        <v>120</v>
      </c>
      <c r="H84" s="32" t="str">
        <f ca="1">板材才數分析.!I67</f>
        <v/>
      </c>
      <c r="I84" s="32">
        <f ca="1">板材才數分析.!J67</f>
        <v>18</v>
      </c>
      <c r="J84" s="32">
        <f ca="1">板材才數分析.!K67</f>
        <v>0</v>
      </c>
      <c r="K84" s="53">
        <f ca="1">板材才數分析.!O67</f>
        <v>0</v>
      </c>
      <c r="L84" s="32" t="str">
        <f>IFERROR(VLOOKUP(C84,資料庫!$K$3:$AA$10,17,FALSE),"")</f>
        <v/>
      </c>
      <c r="M84" s="32" t="str">
        <f ca="1">板材才數分析.!R67</f>
        <v/>
      </c>
      <c r="N84" s="35" t="str">
        <f t="shared" ca="1" si="4"/>
        <v/>
      </c>
      <c r="O84" s="75" t="str">
        <f ca="1">IFERROR(VLOOKUP(D84,資料庫!$P$4:$Q$135,2,FALSE),"")</f>
        <v/>
      </c>
    </row>
    <row r="85" spans="1:15" x14ac:dyDescent="0.25">
      <c r="A85" s="75">
        <f>板材才數分析.!D68</f>
        <v>3007</v>
      </c>
      <c r="B85" s="75" t="str">
        <f ca="1">板材才數分析.!E68</f>
        <v>中立板</v>
      </c>
      <c r="D85" s="32">
        <f ca="1">板材才數分析.!M68</f>
        <v>0</v>
      </c>
      <c r="E85" s="32">
        <f ca="1">板材才數分析.!F68</f>
        <v>-36</v>
      </c>
      <c r="F85" s="32" t="str">
        <f ca="1">板材才數分析.!G68</f>
        <v>AA</v>
      </c>
      <c r="G85" s="32">
        <f ca="1">板材才數分析.!H68</f>
        <v>-22</v>
      </c>
      <c r="H85" s="32" t="str">
        <f ca="1">板材才數分析.!I68</f>
        <v/>
      </c>
      <c r="I85" s="32">
        <f ca="1">板材才數分析.!J68</f>
        <v>18</v>
      </c>
      <c r="J85" s="32">
        <f ca="1">板材才數分析.!K68</f>
        <v>0</v>
      </c>
      <c r="K85" s="53">
        <f ca="1">板材才數分析.!O68</f>
        <v>0</v>
      </c>
      <c r="L85" s="32" t="str">
        <f>IFERROR(VLOOKUP(C85,資料庫!$K$3:$AA$10,17,FALSE),"")</f>
        <v/>
      </c>
      <c r="M85" s="32" t="str">
        <f ca="1">板材才數分析.!R68</f>
        <v/>
      </c>
      <c r="N85" s="35" t="str">
        <f t="shared" ca="1" si="4"/>
        <v/>
      </c>
      <c r="O85" s="75" t="str">
        <f ca="1">IFERROR(VLOOKUP(D85,資料庫!$P$4:$Q$135,2,FALSE),"")</f>
        <v/>
      </c>
    </row>
    <row r="86" spans="1:15" x14ac:dyDescent="0.25">
      <c r="A86" s="75">
        <f>板材才數分析.!D69</f>
        <v>3008</v>
      </c>
      <c r="B86" s="75" t="str">
        <f ca="1">板材才數分析.!E69</f>
        <v>活隔</v>
      </c>
      <c r="D86" s="32">
        <f ca="1">板材才數分析.!M69</f>
        <v>0</v>
      </c>
      <c r="E86" s="32">
        <f ca="1">板材才數分析.!F69</f>
        <v>0</v>
      </c>
      <c r="F86" s="32" t="str">
        <f ca="1">板材才數分析.!G69</f>
        <v>AA</v>
      </c>
      <c r="G86" s="32">
        <f ca="1">板材才數分析.!H69</f>
        <v>-32</v>
      </c>
      <c r="H86" s="32" t="str">
        <f ca="1">板材才數分析.!I69</f>
        <v>AA</v>
      </c>
      <c r="I86" s="32">
        <f ca="1">板材才數分析.!J69</f>
        <v>18</v>
      </c>
      <c r="J86" s="32">
        <f ca="1">板材才數分析.!K69</f>
        <v>0</v>
      </c>
      <c r="K86" s="53">
        <f ca="1">板材才數分析.!O69</f>
        <v>0</v>
      </c>
      <c r="L86" s="32" t="str">
        <f>IFERROR(VLOOKUP(C86,資料庫!$K$3:$AA$10,17,FALSE),"")</f>
        <v/>
      </c>
      <c r="M86" s="32" t="str">
        <f ca="1">板材才數分析.!R69</f>
        <v/>
      </c>
      <c r="N86" s="35" t="str">
        <f t="shared" ca="1" si="4"/>
        <v/>
      </c>
      <c r="O86" s="75" t="str">
        <f ca="1">IFERROR(VLOOKUP(D86,資料庫!$P$4:$Q$135,2,FALSE),"")</f>
        <v/>
      </c>
    </row>
    <row r="87" spans="1:15" x14ac:dyDescent="0.25">
      <c r="A87" s="75">
        <f>板材才數分析.!D70</f>
        <v>3009</v>
      </c>
      <c r="B87" s="75" t="str">
        <f ca="1">板材才數分析.!E70</f>
        <v>固隔</v>
      </c>
      <c r="D87" s="32">
        <f ca="1">板材才數分析.!M70</f>
        <v>0</v>
      </c>
      <c r="E87" s="32">
        <f ca="1">板材才數分析.!F70</f>
        <v>0</v>
      </c>
      <c r="F87" s="32" t="str">
        <f ca="1">板材才數分析.!G70</f>
        <v>AA</v>
      </c>
      <c r="G87" s="32">
        <f ca="1">板材才數分析.!H70</f>
        <v>-22</v>
      </c>
      <c r="H87" s="32" t="str">
        <f ca="1">板材才數分析.!I70</f>
        <v/>
      </c>
      <c r="I87" s="32">
        <f ca="1">板材才數分析.!J70</f>
        <v>18</v>
      </c>
      <c r="J87" s="32">
        <f ca="1">板材才數分析.!K70</f>
        <v>0</v>
      </c>
      <c r="K87" s="53">
        <f ca="1">板材才數分析.!O70</f>
        <v>0</v>
      </c>
      <c r="L87" s="32" t="str">
        <f>IFERROR(VLOOKUP(C87,資料庫!$K$3:$AA$10,17,FALSE),"")</f>
        <v/>
      </c>
      <c r="M87" s="32" t="str">
        <f ca="1">板材才數分析.!R70</f>
        <v/>
      </c>
      <c r="N87" s="35" t="str">
        <f t="shared" ca="1" si="4"/>
        <v/>
      </c>
      <c r="O87" s="75" t="str">
        <f ca="1">IFERROR(VLOOKUP(D87,資料庫!$P$4:$Q$135,2,FALSE),"")</f>
        <v/>
      </c>
    </row>
    <row r="88" spans="1:15" x14ac:dyDescent="0.25">
      <c r="A88" s="75">
        <f>板材才數分析.!D71</f>
        <v>3010</v>
      </c>
      <c r="B88" s="75" t="str">
        <f ca="1">板材才數分析.!E71</f>
        <v>左門板</v>
      </c>
      <c r="D88" s="32">
        <f ca="1">板材才數分析.!M71</f>
        <v>0</v>
      </c>
      <c r="E88" s="32">
        <f ca="1">板材才數分析.!F71</f>
        <v>0</v>
      </c>
      <c r="F88" s="32" t="str">
        <f ca="1">板材才數分析.!G71</f>
        <v>AA</v>
      </c>
      <c r="G88" s="32">
        <f ca="1">板材才數分析.!H71</f>
        <v>-4</v>
      </c>
      <c r="H88" s="32" t="str">
        <f ca="1">板材才數分析.!I71</f>
        <v>AA</v>
      </c>
      <c r="I88" s="32">
        <f ca="1">板材才數分析.!J71</f>
        <v>18</v>
      </c>
      <c r="J88" s="32">
        <f ca="1">板材才數分析.!K71</f>
        <v>0</v>
      </c>
      <c r="K88" s="53">
        <f ca="1">板材才數分析.!O71</f>
        <v>0</v>
      </c>
      <c r="L88" s="32" t="str">
        <f>IFERROR(VLOOKUP(C88,資料庫!$K$3:$AA$10,17,FALSE),"")</f>
        <v/>
      </c>
      <c r="M88" s="32" t="str">
        <f ca="1">板材才數分析.!R71</f>
        <v/>
      </c>
      <c r="N88" s="35" t="str">
        <f t="shared" ca="1" si="4"/>
        <v/>
      </c>
      <c r="O88" s="75" t="str">
        <f ca="1">IFERROR(VLOOKUP(D88,資料庫!$P$4:$Q$135,2,FALSE),"")</f>
        <v/>
      </c>
    </row>
    <row r="89" spans="1:15" x14ac:dyDescent="0.25">
      <c r="A89" s="75">
        <f>板材才數分析.!D72</f>
        <v>3011</v>
      </c>
      <c r="B89" s="75" t="str">
        <f ca="1">板材才數分析.!E72</f>
        <v>右門板</v>
      </c>
      <c r="D89" s="32">
        <f ca="1">板材才數分析.!M72</f>
        <v>0</v>
      </c>
      <c r="E89" s="32">
        <f ca="1">板材才數分析.!F72</f>
        <v>0</v>
      </c>
      <c r="F89" s="32" t="str">
        <f ca="1">板材才數分析.!G72</f>
        <v>AA</v>
      </c>
      <c r="G89" s="32">
        <f ca="1">板材才數分析.!H72</f>
        <v>-4</v>
      </c>
      <c r="H89" s="32" t="str">
        <f ca="1">板材才數分析.!I72</f>
        <v>AA</v>
      </c>
      <c r="I89" s="32">
        <f ca="1">板材才數分析.!J72</f>
        <v>18</v>
      </c>
      <c r="J89" s="32">
        <f ca="1">板材才數分析.!K72</f>
        <v>0</v>
      </c>
      <c r="K89" s="53">
        <f ca="1">板材才數分析.!O72</f>
        <v>0</v>
      </c>
      <c r="L89" s="32" t="str">
        <f>IFERROR(VLOOKUP(C89,資料庫!$K$3:$AA$10,17,FALSE),"")</f>
        <v/>
      </c>
      <c r="M89" s="32" t="str">
        <f ca="1">板材才數分析.!R72</f>
        <v/>
      </c>
      <c r="N89" s="35" t="str">
        <f t="shared" ca="1" si="4"/>
        <v/>
      </c>
      <c r="O89" s="75" t="str">
        <f ca="1">IFERROR(VLOOKUP(D89,資料庫!$P$4:$Q$135,2,FALSE),"")</f>
        <v/>
      </c>
    </row>
    <row r="90" spans="1:15" x14ac:dyDescent="0.25">
      <c r="A90" s="75">
        <f>板材才數分析.!D73</f>
        <v>3012</v>
      </c>
      <c r="B90" s="75">
        <f ca="1">板材才數分析.!E73</f>
        <v>0</v>
      </c>
      <c r="D90" s="32">
        <f ca="1">板材才數分析.!M73</f>
        <v>0</v>
      </c>
      <c r="E90" s="32">
        <f ca="1">板材才數分析.!F73</f>
        <v>0</v>
      </c>
      <c r="F90" s="32" t="str">
        <f ca="1">板材才數分析.!G73</f>
        <v/>
      </c>
      <c r="G90" s="32">
        <f ca="1">板材才數分析.!H73</f>
        <v>0</v>
      </c>
      <c r="H90" s="32" t="str">
        <f ca="1">板材才數分析.!I73</f>
        <v/>
      </c>
      <c r="I90" s="32">
        <f ca="1">板材才數分析.!J73</f>
        <v>0</v>
      </c>
      <c r="J90" s="32">
        <f ca="1">板材才數分析.!K73</f>
        <v>0</v>
      </c>
      <c r="K90" s="53">
        <f ca="1">板材才數分析.!O73</f>
        <v>0</v>
      </c>
      <c r="L90" s="32" t="str">
        <f>IFERROR(VLOOKUP(C90,資料庫!$K$3:$AA$10,17,FALSE),"")</f>
        <v/>
      </c>
      <c r="M90" s="32" t="str">
        <f ca="1">板材才數分析.!R73</f>
        <v/>
      </c>
      <c r="N90" s="35" t="str">
        <f t="shared" ca="1" si="4"/>
        <v/>
      </c>
      <c r="O90" s="75" t="str">
        <f ca="1">IFERROR(VLOOKUP(D90,資料庫!$P$4:$Q$135,2,FALSE),"")</f>
        <v/>
      </c>
    </row>
    <row r="91" spans="1:15" x14ac:dyDescent="0.25">
      <c r="A91" s="75">
        <f>板材才數分析.!D74</f>
        <v>3013</v>
      </c>
      <c r="B91" s="75">
        <f ca="1">板材才數分析.!E74</f>
        <v>0</v>
      </c>
      <c r="D91" s="32">
        <f ca="1">板材才數分析.!M74</f>
        <v>0</v>
      </c>
      <c r="E91" s="32">
        <f ca="1">板材才數分析.!F74</f>
        <v>0</v>
      </c>
      <c r="F91" s="32" t="str">
        <f ca="1">板材才數分析.!G74</f>
        <v/>
      </c>
      <c r="G91" s="32">
        <f ca="1">板材才數分析.!H74</f>
        <v>0</v>
      </c>
      <c r="H91" s="32" t="str">
        <f ca="1">板材才數分析.!I74</f>
        <v/>
      </c>
      <c r="I91" s="32">
        <f ca="1">板材才數分析.!J74</f>
        <v>0</v>
      </c>
      <c r="J91" s="32">
        <f ca="1">板材才數分析.!K74</f>
        <v>0</v>
      </c>
      <c r="K91" s="53">
        <f ca="1">板材才數分析.!O74</f>
        <v>0</v>
      </c>
      <c r="L91" s="32" t="str">
        <f>IFERROR(VLOOKUP(C91,資料庫!$K$3:$AA$10,17,FALSE),"")</f>
        <v/>
      </c>
      <c r="M91" s="32" t="str">
        <f ca="1">板材才數分析.!R74</f>
        <v/>
      </c>
      <c r="N91" s="35" t="str">
        <f t="shared" ca="1" si="4"/>
        <v/>
      </c>
      <c r="O91" s="75" t="str">
        <f ca="1">IFERROR(VLOOKUP(D91,資料庫!$P$4:$Q$135,2,FALSE),"")</f>
        <v/>
      </c>
    </row>
    <row r="92" spans="1:15" x14ac:dyDescent="0.25">
      <c r="A92" s="75">
        <f>板材才數分析.!D75</f>
        <v>3014</v>
      </c>
      <c r="B92" s="75">
        <f ca="1">板材才數分析.!E75</f>
        <v>0</v>
      </c>
      <c r="D92" s="32">
        <f ca="1">板材才數分析.!M75</f>
        <v>0</v>
      </c>
      <c r="E92" s="32">
        <f ca="1">板材才數分析.!F75</f>
        <v>0</v>
      </c>
      <c r="F92" s="32" t="str">
        <f ca="1">板材才數分析.!G75</f>
        <v/>
      </c>
      <c r="G92" s="32">
        <f ca="1">板材才數分析.!H75</f>
        <v>0</v>
      </c>
      <c r="H92" s="32" t="str">
        <f ca="1">板材才數分析.!I75</f>
        <v/>
      </c>
      <c r="I92" s="32">
        <f ca="1">板材才數分析.!J75</f>
        <v>0</v>
      </c>
      <c r="J92" s="32">
        <f ca="1">板材才數分析.!K75</f>
        <v>0</v>
      </c>
      <c r="K92" s="53">
        <f ca="1">板材才數分析.!O75</f>
        <v>0</v>
      </c>
      <c r="L92" s="32" t="str">
        <f>IFERROR(VLOOKUP(C92,資料庫!$K$3:$AA$10,17,FALSE),"")</f>
        <v/>
      </c>
      <c r="M92" s="32" t="str">
        <f ca="1">板材才數分析.!R75</f>
        <v/>
      </c>
      <c r="N92" s="35" t="str">
        <f t="shared" ca="1" si="4"/>
        <v/>
      </c>
      <c r="O92" s="75" t="str">
        <f ca="1">IFERROR(VLOOKUP(D92,資料庫!$P$4:$Q$135,2,FALSE),"")</f>
        <v/>
      </c>
    </row>
    <row r="93" spans="1:15" x14ac:dyDescent="0.25">
      <c r="A93" s="75">
        <f>板材才數分析.!D76</f>
        <v>3015</v>
      </c>
      <c r="B93" s="75">
        <f ca="1">板材才數分析.!E76</f>
        <v>0</v>
      </c>
      <c r="D93" s="32">
        <f ca="1">板材才數分析.!M76</f>
        <v>0</v>
      </c>
      <c r="E93" s="32">
        <f ca="1">板材才數分析.!F76</f>
        <v>0</v>
      </c>
      <c r="F93" s="32" t="str">
        <f ca="1">板材才數分析.!G76</f>
        <v/>
      </c>
      <c r="G93" s="32">
        <f ca="1">板材才數分析.!H76</f>
        <v>0</v>
      </c>
      <c r="H93" s="32" t="str">
        <f ca="1">板材才數分析.!I76</f>
        <v/>
      </c>
      <c r="I93" s="32">
        <f ca="1">板材才數分析.!J76</f>
        <v>0</v>
      </c>
      <c r="J93" s="32">
        <f ca="1">板材才數分析.!K76</f>
        <v>0</v>
      </c>
      <c r="K93" s="53">
        <f ca="1">板材才數分析.!O76</f>
        <v>0</v>
      </c>
      <c r="L93" s="32" t="str">
        <f>IFERROR(VLOOKUP(C93,資料庫!$K$3:$AA$10,17,FALSE),"")</f>
        <v/>
      </c>
      <c r="M93" s="32" t="str">
        <f ca="1">板材才數分析.!R76</f>
        <v/>
      </c>
      <c r="N93" s="35" t="str">
        <f t="shared" ca="1" si="4"/>
        <v/>
      </c>
      <c r="O93" s="75" t="str">
        <f ca="1">IFERROR(VLOOKUP(D93,資料庫!$P$4:$Q$135,2,FALSE),"")</f>
        <v/>
      </c>
    </row>
    <row r="94" spans="1:15" x14ac:dyDescent="0.25">
      <c r="A94" s="75">
        <f>板材才數分析.!D77</f>
        <v>3016</v>
      </c>
      <c r="B94" s="75">
        <f ca="1">板材才數分析.!E77</f>
        <v>0</v>
      </c>
      <c r="D94" s="32">
        <f ca="1">板材才數分析.!M77</f>
        <v>0</v>
      </c>
      <c r="E94" s="32">
        <f ca="1">板材才數分析.!F77</f>
        <v>0</v>
      </c>
      <c r="F94" s="32" t="str">
        <f ca="1">板材才數分析.!G77</f>
        <v/>
      </c>
      <c r="G94" s="32">
        <f ca="1">板材才數分析.!H77</f>
        <v>0</v>
      </c>
      <c r="H94" s="32" t="str">
        <f ca="1">板材才數分析.!I77</f>
        <v/>
      </c>
      <c r="I94" s="32">
        <f ca="1">板材才數分析.!J77</f>
        <v>0</v>
      </c>
      <c r="J94" s="32">
        <f ca="1">板材才數分析.!K77</f>
        <v>0</v>
      </c>
      <c r="K94" s="53">
        <f ca="1">板材才數分析.!O77</f>
        <v>0</v>
      </c>
      <c r="L94" s="32" t="str">
        <f>IFERROR(VLOOKUP(C94,資料庫!$K$3:$AA$10,17,FALSE),"")</f>
        <v/>
      </c>
      <c r="M94" s="32" t="str">
        <f ca="1">板材才數分析.!R77</f>
        <v/>
      </c>
      <c r="N94" s="35" t="str">
        <f t="shared" ca="1" si="4"/>
        <v/>
      </c>
      <c r="O94" s="75" t="str">
        <f ca="1">IFERROR(VLOOKUP(D94,資料庫!$P$4:$Q$135,2,FALSE),"")</f>
        <v/>
      </c>
    </row>
    <row r="95" spans="1:15" x14ac:dyDescent="0.25">
      <c r="A95" s="75">
        <f>板材才數分析.!D78</f>
        <v>3017</v>
      </c>
      <c r="B95" s="75">
        <f ca="1">板材才數分析.!E78</f>
        <v>0</v>
      </c>
      <c r="D95" s="32">
        <f ca="1">板材才數分析.!M78</f>
        <v>0</v>
      </c>
      <c r="E95" s="32">
        <f ca="1">板材才數分析.!F78</f>
        <v>0</v>
      </c>
      <c r="F95" s="32" t="str">
        <f ca="1">板材才數分析.!G78</f>
        <v/>
      </c>
      <c r="G95" s="32">
        <f ca="1">板材才數分析.!H78</f>
        <v>0</v>
      </c>
      <c r="H95" s="32" t="str">
        <f ca="1">板材才數分析.!I78</f>
        <v/>
      </c>
      <c r="I95" s="32">
        <f ca="1">板材才數分析.!J78</f>
        <v>0</v>
      </c>
      <c r="J95" s="32">
        <f ca="1">板材才數分析.!K78</f>
        <v>0</v>
      </c>
      <c r="K95" s="53">
        <f ca="1">板材才數分析.!O78</f>
        <v>0</v>
      </c>
      <c r="L95" s="32" t="str">
        <f>IFERROR(VLOOKUP(C95,資料庫!$K$3:$AA$10,17,FALSE),"")</f>
        <v/>
      </c>
      <c r="M95" s="32" t="str">
        <f ca="1">板材才數分析.!R78</f>
        <v/>
      </c>
      <c r="N95" s="35" t="str">
        <f t="shared" ca="1" si="4"/>
        <v/>
      </c>
      <c r="O95" s="75" t="str">
        <f ca="1">IFERROR(VLOOKUP(D95,資料庫!$P$4:$Q$135,2,FALSE),"")</f>
        <v/>
      </c>
    </row>
    <row r="96" spans="1:15" x14ac:dyDescent="0.25">
      <c r="A96" s="75">
        <f>板材才數分析.!D79</f>
        <v>3018</v>
      </c>
      <c r="B96" s="75">
        <f ca="1">板材才數分析.!E79</f>
        <v>0</v>
      </c>
      <c r="D96" s="32">
        <f ca="1">板材才數分析.!M79</f>
        <v>0</v>
      </c>
      <c r="E96" s="32">
        <f ca="1">板材才數分析.!F79</f>
        <v>0</v>
      </c>
      <c r="F96" s="32" t="str">
        <f ca="1">板材才數分析.!G79</f>
        <v/>
      </c>
      <c r="G96" s="32">
        <f ca="1">板材才數分析.!H79</f>
        <v>0</v>
      </c>
      <c r="H96" s="32" t="str">
        <f ca="1">板材才數分析.!I79</f>
        <v/>
      </c>
      <c r="I96" s="32">
        <f ca="1">板材才數分析.!J79</f>
        <v>0</v>
      </c>
      <c r="J96" s="32">
        <f ca="1">板材才數分析.!K79</f>
        <v>0</v>
      </c>
      <c r="K96" s="53">
        <f ca="1">板材才數分析.!O79</f>
        <v>0</v>
      </c>
      <c r="L96" s="32" t="str">
        <f>IFERROR(VLOOKUP(C96,資料庫!$K$3:$AA$10,17,FALSE),"")</f>
        <v/>
      </c>
      <c r="M96" s="32" t="str">
        <f ca="1">板材才數分析.!R79</f>
        <v/>
      </c>
      <c r="N96" s="35" t="str">
        <f t="shared" ref="N96:N108" ca="1" si="5">IFERROR((K96*M96),"")</f>
        <v/>
      </c>
      <c r="O96" s="75" t="str">
        <f ca="1">IFERROR(VLOOKUP(D96,資料庫!$P$4:$Q$135,2,FALSE),"")</f>
        <v/>
      </c>
    </row>
    <row r="97" spans="1:16" x14ac:dyDescent="0.25">
      <c r="A97" s="75">
        <f>板材才數分析.!D80</f>
        <v>3019</v>
      </c>
      <c r="B97" s="75">
        <f ca="1">板材才數分析.!E80</f>
        <v>0</v>
      </c>
      <c r="D97" s="32">
        <f ca="1">板材才數分析.!M80</f>
        <v>0</v>
      </c>
      <c r="E97" s="32">
        <f ca="1">板材才數分析.!F80</f>
        <v>0</v>
      </c>
      <c r="F97" s="32" t="str">
        <f ca="1">板材才數分析.!G80</f>
        <v/>
      </c>
      <c r="G97" s="32">
        <f ca="1">板材才數分析.!H80</f>
        <v>0</v>
      </c>
      <c r="H97" s="32" t="str">
        <f ca="1">板材才數分析.!I80</f>
        <v/>
      </c>
      <c r="I97" s="32">
        <f ca="1">板材才數分析.!J80</f>
        <v>0</v>
      </c>
      <c r="J97" s="32">
        <f ca="1">板材才數分析.!K80</f>
        <v>0</v>
      </c>
      <c r="K97" s="53">
        <f ca="1">板材才數分析.!O80</f>
        <v>0</v>
      </c>
      <c r="L97" s="32" t="str">
        <f>IFERROR(VLOOKUP(C97,資料庫!$K$3:$AA$10,17,FALSE),"")</f>
        <v/>
      </c>
      <c r="M97" s="32" t="str">
        <f ca="1">板材才數分析.!R80</f>
        <v/>
      </c>
      <c r="N97" s="35" t="str">
        <f t="shared" ca="1" si="5"/>
        <v/>
      </c>
      <c r="O97" s="75" t="str">
        <f ca="1">IFERROR(VLOOKUP(D97,資料庫!$P$4:$Q$135,2,FALSE),"")</f>
        <v/>
      </c>
    </row>
    <row r="98" spans="1:16" x14ac:dyDescent="0.25">
      <c r="A98" s="75">
        <f>板材才數分析.!D81</f>
        <v>3020</v>
      </c>
      <c r="B98" s="75">
        <f ca="1">板材才數分析.!E81</f>
        <v>0</v>
      </c>
      <c r="D98" s="32">
        <f ca="1">板材才數分析.!M81</f>
        <v>0</v>
      </c>
      <c r="E98" s="32">
        <f ca="1">板材才數分析.!F81</f>
        <v>0</v>
      </c>
      <c r="F98" s="32" t="str">
        <f ca="1">板材才數分析.!G81</f>
        <v/>
      </c>
      <c r="G98" s="32">
        <f ca="1">板材才數分析.!H81</f>
        <v>0</v>
      </c>
      <c r="H98" s="32" t="str">
        <f ca="1">板材才數分析.!I81</f>
        <v/>
      </c>
      <c r="I98" s="32">
        <f ca="1">板材才數分析.!J81</f>
        <v>0</v>
      </c>
      <c r="J98" s="32">
        <f ca="1">板材才數分析.!K81</f>
        <v>0</v>
      </c>
      <c r="K98" s="53">
        <f ca="1">板材才數分析.!O81</f>
        <v>0</v>
      </c>
      <c r="L98" s="32" t="str">
        <f>IFERROR(VLOOKUP(C98,資料庫!$K$3:$AA$10,17,FALSE),"")</f>
        <v/>
      </c>
      <c r="M98" s="32" t="str">
        <f ca="1">板材才數分析.!R81</f>
        <v/>
      </c>
      <c r="N98" s="35" t="str">
        <f t="shared" ca="1" si="5"/>
        <v/>
      </c>
      <c r="O98" s="75" t="str">
        <f ca="1">IFERROR(VLOOKUP(D98,資料庫!$P$4:$Q$135,2,FALSE),"")</f>
        <v/>
      </c>
    </row>
    <row r="99" spans="1:16" x14ac:dyDescent="0.25">
      <c r="A99" s="75">
        <f>板材才數分析.!D82</f>
        <v>3021</v>
      </c>
      <c r="B99" s="75">
        <f ca="1">板材才數分析.!E82</f>
        <v>0</v>
      </c>
      <c r="D99" s="32">
        <f ca="1">板材才數分析.!M82</f>
        <v>0</v>
      </c>
      <c r="E99" s="32">
        <f ca="1">板材才數分析.!F82</f>
        <v>0</v>
      </c>
      <c r="F99" s="32" t="str">
        <f ca="1">板材才數分析.!G82</f>
        <v/>
      </c>
      <c r="G99" s="32">
        <f ca="1">板材才數分析.!H82</f>
        <v>0</v>
      </c>
      <c r="H99" s="32" t="str">
        <f ca="1">板材才數分析.!I82</f>
        <v/>
      </c>
      <c r="I99" s="32">
        <f ca="1">板材才數分析.!J82</f>
        <v>0</v>
      </c>
      <c r="J99" s="32">
        <f ca="1">板材才數分析.!K82</f>
        <v>0</v>
      </c>
      <c r="K99" s="53">
        <f ca="1">板材才數分析.!O82</f>
        <v>0</v>
      </c>
      <c r="L99" s="32" t="str">
        <f>IFERROR(VLOOKUP(C99,資料庫!$K$3:$AA$10,17,FALSE),"")</f>
        <v/>
      </c>
      <c r="M99" s="32" t="str">
        <f ca="1">板材才數分析.!R82</f>
        <v/>
      </c>
      <c r="N99" s="35" t="str">
        <f t="shared" ca="1" si="5"/>
        <v/>
      </c>
      <c r="O99" s="75" t="str">
        <f ca="1">IFERROR(VLOOKUP(D99,資料庫!$P$4:$Q$135,2,FALSE),"")</f>
        <v/>
      </c>
    </row>
    <row r="100" spans="1:16" x14ac:dyDescent="0.25">
      <c r="A100" s="75">
        <f>板材才數分析.!D83</f>
        <v>3022</v>
      </c>
      <c r="B100" s="75">
        <f ca="1">板材才數分析.!E83</f>
        <v>0</v>
      </c>
      <c r="D100" s="32">
        <f ca="1">板材才數分析.!M83</f>
        <v>0</v>
      </c>
      <c r="E100" s="32">
        <f ca="1">板材才數分析.!F83</f>
        <v>0</v>
      </c>
      <c r="F100" s="32" t="str">
        <f ca="1">板材才數分析.!G83</f>
        <v/>
      </c>
      <c r="G100" s="32">
        <f ca="1">板材才數分析.!H83</f>
        <v>0</v>
      </c>
      <c r="H100" s="32" t="str">
        <f ca="1">板材才數分析.!I83</f>
        <v/>
      </c>
      <c r="I100" s="32">
        <f ca="1">板材才數分析.!J83</f>
        <v>0</v>
      </c>
      <c r="J100" s="32">
        <f ca="1">板材才數分析.!K83</f>
        <v>0</v>
      </c>
      <c r="K100" s="53">
        <f ca="1">板材才數分析.!O83</f>
        <v>0</v>
      </c>
      <c r="L100" s="32" t="str">
        <f>IFERROR(VLOOKUP(C100,資料庫!$K$3:$AA$10,17,FALSE),"")</f>
        <v/>
      </c>
      <c r="M100" s="32" t="str">
        <f ca="1">板材才數分析.!R83</f>
        <v/>
      </c>
      <c r="N100" s="35" t="str">
        <f t="shared" ca="1" si="5"/>
        <v/>
      </c>
      <c r="O100" s="75" t="str">
        <f ca="1">IFERROR(VLOOKUP(D100,資料庫!$P$4:$Q$135,2,FALSE),"")</f>
        <v/>
      </c>
    </row>
    <row r="101" spans="1:16" x14ac:dyDescent="0.25">
      <c r="A101" s="75">
        <f>板材才數分析.!D84</f>
        <v>3023</v>
      </c>
      <c r="B101" s="75">
        <f ca="1">板材才數分析.!E84</f>
        <v>0</v>
      </c>
      <c r="D101" s="32">
        <f ca="1">板材才數分析.!M84</f>
        <v>0</v>
      </c>
      <c r="E101" s="32">
        <f ca="1">板材才數分析.!F84</f>
        <v>0</v>
      </c>
      <c r="F101" s="32" t="str">
        <f ca="1">板材才數分析.!G84</f>
        <v/>
      </c>
      <c r="G101" s="32">
        <f ca="1">板材才數分析.!H84</f>
        <v>0</v>
      </c>
      <c r="H101" s="32" t="str">
        <f ca="1">板材才數分析.!I84</f>
        <v/>
      </c>
      <c r="I101" s="32">
        <f ca="1">板材才數分析.!J84</f>
        <v>0</v>
      </c>
      <c r="J101" s="32">
        <f ca="1">板材才數分析.!K84</f>
        <v>0</v>
      </c>
      <c r="K101" s="53">
        <f ca="1">板材才數分析.!O84</f>
        <v>0</v>
      </c>
      <c r="L101" s="32" t="str">
        <f>IFERROR(VLOOKUP(C101,資料庫!$K$3:$AA$10,17,FALSE),"")</f>
        <v/>
      </c>
      <c r="M101" s="32" t="str">
        <f ca="1">板材才數分析.!R84</f>
        <v/>
      </c>
      <c r="N101" s="35" t="str">
        <f t="shared" ca="1" si="5"/>
        <v/>
      </c>
      <c r="O101" s="75" t="str">
        <f ca="1">IFERROR(VLOOKUP(D101,資料庫!$P$4:$Q$135,2,FALSE),"")</f>
        <v/>
      </c>
    </row>
    <row r="102" spans="1:16" x14ac:dyDescent="0.25">
      <c r="A102" s="75">
        <f>板材才數分析.!D85</f>
        <v>3024</v>
      </c>
      <c r="B102" s="75">
        <f ca="1">板材才數分析.!E85</f>
        <v>0</v>
      </c>
      <c r="D102" s="32">
        <f ca="1">板材才數分析.!M85</f>
        <v>0</v>
      </c>
      <c r="E102" s="32">
        <f ca="1">板材才數分析.!F85</f>
        <v>0</v>
      </c>
      <c r="F102" s="32" t="str">
        <f ca="1">板材才數分析.!G85</f>
        <v/>
      </c>
      <c r="G102" s="32">
        <f ca="1">板材才數分析.!H85</f>
        <v>0</v>
      </c>
      <c r="H102" s="32" t="str">
        <f ca="1">板材才數分析.!I85</f>
        <v/>
      </c>
      <c r="I102" s="32">
        <f ca="1">板材才數分析.!J85</f>
        <v>0</v>
      </c>
      <c r="J102" s="32">
        <f ca="1">板材才數分析.!K85</f>
        <v>0</v>
      </c>
      <c r="K102" s="53">
        <f ca="1">板材才數分析.!O85</f>
        <v>0</v>
      </c>
      <c r="L102" s="32" t="str">
        <f>IFERROR(VLOOKUP(C102,資料庫!$K$3:$AA$10,17,FALSE),"")</f>
        <v/>
      </c>
      <c r="M102" s="32" t="str">
        <f ca="1">板材才數分析.!R85</f>
        <v/>
      </c>
      <c r="N102" s="35" t="str">
        <f t="shared" ca="1" si="5"/>
        <v/>
      </c>
      <c r="O102" s="75" t="str">
        <f ca="1">IFERROR(VLOOKUP(D102,資料庫!$P$4:$Q$135,2,FALSE),"")</f>
        <v/>
      </c>
    </row>
    <row r="103" spans="1:16" x14ac:dyDescent="0.25">
      <c r="A103" s="75">
        <f>板材才數分析.!D86</f>
        <v>3025</v>
      </c>
      <c r="B103" s="75">
        <f ca="1">板材才數分析.!E86</f>
        <v>0</v>
      </c>
      <c r="D103" s="32">
        <f ca="1">板材才數分析.!M86</f>
        <v>0</v>
      </c>
      <c r="E103" s="32">
        <f ca="1">板材才數分析.!F86</f>
        <v>0</v>
      </c>
      <c r="F103" s="32" t="str">
        <f ca="1">板材才數分析.!G86</f>
        <v/>
      </c>
      <c r="G103" s="32">
        <f ca="1">板材才數分析.!H86</f>
        <v>0</v>
      </c>
      <c r="H103" s="32" t="str">
        <f ca="1">板材才數分析.!I86</f>
        <v/>
      </c>
      <c r="I103" s="32">
        <f ca="1">板材才數分析.!J86</f>
        <v>0</v>
      </c>
      <c r="J103" s="32">
        <f ca="1">板材才數分析.!K86</f>
        <v>0</v>
      </c>
      <c r="K103" s="53">
        <f ca="1">板材才數分析.!O86</f>
        <v>0</v>
      </c>
      <c r="L103" s="32" t="str">
        <f>IFERROR(VLOOKUP(C103,資料庫!$K$3:$AA$10,17,FALSE),"")</f>
        <v/>
      </c>
      <c r="M103" s="32" t="str">
        <f ca="1">板材才數分析.!R86</f>
        <v/>
      </c>
      <c r="N103" s="35" t="str">
        <f t="shared" ca="1" si="5"/>
        <v/>
      </c>
      <c r="O103" s="75" t="str">
        <f ca="1">IFERROR(VLOOKUP(D103,資料庫!$P$4:$Q$135,2,FALSE),"")</f>
        <v/>
      </c>
    </row>
    <row r="104" spans="1:16" x14ac:dyDescent="0.25">
      <c r="A104" s="75">
        <f>板材才數分析.!D87</f>
        <v>3026</v>
      </c>
      <c r="B104" s="75">
        <f ca="1">板材才數分析.!E87</f>
        <v>0</v>
      </c>
      <c r="D104" s="32">
        <f ca="1">板材才數分析.!M87</f>
        <v>0</v>
      </c>
      <c r="E104" s="32">
        <f ca="1">板材才數分析.!F87</f>
        <v>0</v>
      </c>
      <c r="F104" s="32" t="str">
        <f ca="1">板材才數分析.!G87</f>
        <v/>
      </c>
      <c r="G104" s="32">
        <f ca="1">板材才數分析.!H87</f>
        <v>0</v>
      </c>
      <c r="H104" s="32" t="str">
        <f ca="1">板材才數分析.!I87</f>
        <v/>
      </c>
      <c r="I104" s="32">
        <f ca="1">板材才數分析.!J87</f>
        <v>0</v>
      </c>
      <c r="J104" s="32">
        <f ca="1">板材才數分析.!K87</f>
        <v>0</v>
      </c>
      <c r="K104" s="53">
        <f ca="1">板材才數分析.!O87</f>
        <v>0</v>
      </c>
      <c r="L104" s="32" t="str">
        <f>IFERROR(VLOOKUP(C104,資料庫!$K$3:$AA$10,17,FALSE),"")</f>
        <v/>
      </c>
      <c r="M104" s="32" t="str">
        <f ca="1">板材才數分析.!R87</f>
        <v/>
      </c>
      <c r="N104" s="35" t="str">
        <f t="shared" ca="1" si="5"/>
        <v/>
      </c>
      <c r="O104" s="75" t="str">
        <f ca="1">IFERROR(VLOOKUP(D104,資料庫!$P$4:$Q$135,2,FALSE),"")</f>
        <v/>
      </c>
    </row>
    <row r="105" spans="1:16" x14ac:dyDescent="0.25">
      <c r="A105" s="75">
        <f>板材才數分析.!D88</f>
        <v>3027</v>
      </c>
      <c r="B105" s="75">
        <f ca="1">板材才數分析.!E88</f>
        <v>0</v>
      </c>
      <c r="D105" s="32">
        <f ca="1">板材才數分析.!M88</f>
        <v>0</v>
      </c>
      <c r="E105" s="32">
        <f ca="1">板材才數分析.!F88</f>
        <v>0</v>
      </c>
      <c r="F105" s="32" t="str">
        <f ca="1">板材才數分析.!G88</f>
        <v/>
      </c>
      <c r="G105" s="32">
        <f ca="1">板材才數分析.!H88</f>
        <v>0</v>
      </c>
      <c r="H105" s="32" t="str">
        <f ca="1">板材才數分析.!I88</f>
        <v/>
      </c>
      <c r="I105" s="32">
        <f ca="1">板材才數分析.!J88</f>
        <v>0</v>
      </c>
      <c r="J105" s="32">
        <f ca="1">板材才數分析.!K88</f>
        <v>0</v>
      </c>
      <c r="K105" s="53">
        <f ca="1">板材才數分析.!O88</f>
        <v>0</v>
      </c>
      <c r="L105" s="32" t="str">
        <f>IFERROR(VLOOKUP(C105,資料庫!$K$3:$AA$10,17,FALSE),"")</f>
        <v/>
      </c>
      <c r="M105" s="32" t="str">
        <f ca="1">板材才數分析.!R88</f>
        <v/>
      </c>
      <c r="N105" s="35" t="str">
        <f t="shared" ca="1" si="5"/>
        <v/>
      </c>
      <c r="O105" s="75" t="str">
        <f ca="1">IFERROR(VLOOKUP(D105,資料庫!$P$4:$Q$135,2,FALSE),"")</f>
        <v/>
      </c>
    </row>
    <row r="106" spans="1:16" x14ac:dyDescent="0.25">
      <c r="A106" s="75">
        <f>板材才數分析.!D89</f>
        <v>3028</v>
      </c>
      <c r="B106" s="75">
        <f ca="1">板材才數分析.!E89</f>
        <v>0</v>
      </c>
      <c r="D106" s="32">
        <f ca="1">板材才數分析.!M89</f>
        <v>0</v>
      </c>
      <c r="E106" s="32">
        <f ca="1">板材才數分析.!F89</f>
        <v>0</v>
      </c>
      <c r="F106" s="32" t="str">
        <f ca="1">板材才數分析.!G89</f>
        <v/>
      </c>
      <c r="G106" s="32">
        <f ca="1">板材才數分析.!H89</f>
        <v>0</v>
      </c>
      <c r="H106" s="32" t="str">
        <f ca="1">板材才數分析.!I89</f>
        <v/>
      </c>
      <c r="I106" s="32">
        <f ca="1">板材才數分析.!J89</f>
        <v>0</v>
      </c>
      <c r="J106" s="32">
        <f ca="1">板材才數分析.!K89</f>
        <v>0</v>
      </c>
      <c r="K106" s="53">
        <f ca="1">板材才數分析.!O89</f>
        <v>0</v>
      </c>
      <c r="L106" s="32" t="str">
        <f>IFERROR(VLOOKUP(C106,資料庫!$K$3:$AA$10,17,FALSE),"")</f>
        <v/>
      </c>
      <c r="M106" s="32" t="str">
        <f ca="1">板材才數分析.!R89</f>
        <v/>
      </c>
      <c r="N106" s="35" t="str">
        <f t="shared" ca="1" si="5"/>
        <v/>
      </c>
      <c r="O106" s="75" t="str">
        <f ca="1">IFERROR(VLOOKUP(D106,資料庫!$P$4:$Q$135,2,FALSE),"")</f>
        <v/>
      </c>
    </row>
    <row r="107" spans="1:16" x14ac:dyDescent="0.25">
      <c r="A107" s="75">
        <f>板材才數分析.!D90</f>
        <v>3029</v>
      </c>
      <c r="B107" s="75">
        <f ca="1">板材才數分析.!E90</f>
        <v>0</v>
      </c>
      <c r="D107" s="32">
        <f ca="1">板材才數分析.!M90</f>
        <v>0</v>
      </c>
      <c r="E107" s="32">
        <f ca="1">板材才數分析.!F90</f>
        <v>0</v>
      </c>
      <c r="F107" s="32" t="str">
        <f ca="1">板材才數分析.!G90</f>
        <v/>
      </c>
      <c r="G107" s="32">
        <f ca="1">板材才數分析.!H90</f>
        <v>0</v>
      </c>
      <c r="H107" s="32" t="str">
        <f ca="1">板材才數分析.!I90</f>
        <v/>
      </c>
      <c r="I107" s="32">
        <f ca="1">板材才數分析.!J90</f>
        <v>0</v>
      </c>
      <c r="J107" s="32">
        <f ca="1">板材才數分析.!K90</f>
        <v>0</v>
      </c>
      <c r="K107" s="53">
        <f ca="1">板材才數分析.!O90</f>
        <v>0</v>
      </c>
      <c r="L107" s="32" t="str">
        <f>IFERROR(VLOOKUP(C107,資料庫!$K$3:$AA$10,17,FALSE),"")</f>
        <v/>
      </c>
      <c r="M107" s="32" t="str">
        <f ca="1">板材才數分析.!R90</f>
        <v/>
      </c>
      <c r="N107" s="35" t="str">
        <f t="shared" ca="1" si="5"/>
        <v/>
      </c>
      <c r="O107" s="75" t="str">
        <f ca="1">IFERROR(VLOOKUP(D107,資料庫!$P$4:$Q$135,2,FALSE),"")</f>
        <v/>
      </c>
    </row>
    <row r="108" spans="1:16" x14ac:dyDescent="0.25">
      <c r="A108" s="75">
        <f>板材才數分析.!D91</f>
        <v>3030</v>
      </c>
      <c r="B108" s="75">
        <f ca="1">板材才數分析.!E91</f>
        <v>0</v>
      </c>
      <c r="D108" s="32">
        <f ca="1">板材才數分析.!M91</f>
        <v>0</v>
      </c>
      <c r="E108" s="32">
        <f ca="1">板材才數分析.!F91</f>
        <v>0</v>
      </c>
      <c r="F108" s="32" t="str">
        <f ca="1">板材才數分析.!G91</f>
        <v/>
      </c>
      <c r="G108" s="32">
        <f ca="1">板材才數分析.!H91</f>
        <v>0</v>
      </c>
      <c r="H108" s="32" t="str">
        <f ca="1">板材才數分析.!I91</f>
        <v/>
      </c>
      <c r="I108" s="32">
        <f ca="1">板材才數分析.!J91</f>
        <v>0</v>
      </c>
      <c r="J108" s="32">
        <f ca="1">板材才數分析.!K91</f>
        <v>0</v>
      </c>
      <c r="K108" s="53">
        <f ca="1">板材才數分析.!O91</f>
        <v>0</v>
      </c>
      <c r="L108" s="32" t="str">
        <f>IFERROR(VLOOKUP(C108,資料庫!$K$3:$AA$10,17,FALSE),"")</f>
        <v/>
      </c>
      <c r="M108" s="32" t="str">
        <f ca="1">板材才數分析.!R91</f>
        <v/>
      </c>
      <c r="N108" s="35" t="str">
        <f t="shared" ca="1" si="5"/>
        <v/>
      </c>
      <c r="O108" s="75" t="str">
        <f ca="1">IFERROR(VLOOKUP(D108,資料庫!$P$4:$Q$135,2,FALSE),"")</f>
        <v/>
      </c>
    </row>
    <row r="109" spans="1:16" x14ac:dyDescent="0.25">
      <c r="A109" s="75"/>
      <c r="B109" s="75"/>
      <c r="H109" s="524" t="s">
        <v>235</v>
      </c>
      <c r="I109" s="524"/>
      <c r="J109" s="524"/>
      <c r="K109" s="54">
        <f ca="1">SUM(K79:K108)</f>
        <v>0</v>
      </c>
      <c r="L109" s="48" t="str">
        <f>L79</f>
        <v/>
      </c>
      <c r="M109" s="48"/>
      <c r="N109" s="49"/>
      <c r="O109" s="94">
        <f ca="1">SUM(N78:N108)</f>
        <v>0</v>
      </c>
      <c r="P109" s="47"/>
    </row>
    <row r="110" spans="1:16" x14ac:dyDescent="0.25">
      <c r="A110" s="75"/>
      <c r="B110" s="75"/>
      <c r="H110" s="46"/>
      <c r="I110" s="46"/>
      <c r="J110" s="46"/>
      <c r="K110" s="61"/>
      <c r="L110" s="46"/>
      <c r="M110" s="46"/>
      <c r="N110" s="50"/>
      <c r="O110" s="75"/>
    </row>
    <row r="111" spans="1:16" x14ac:dyDescent="0.25">
      <c r="A111" s="75"/>
      <c r="B111" s="75">
        <f>板材才數分析.!B92</f>
        <v>4</v>
      </c>
      <c r="O111" s="75"/>
    </row>
    <row r="112" spans="1:16" x14ac:dyDescent="0.25">
      <c r="A112" s="75">
        <f>板材才數分析.!D92</f>
        <v>4001</v>
      </c>
      <c r="B112" s="75" t="str">
        <f ca="1">板材才數分析.!E92</f>
        <v>頂板</v>
      </c>
      <c r="D112" s="32">
        <f ca="1">板材才數分析.!M92</f>
        <v>0</v>
      </c>
      <c r="E112" s="32">
        <f ca="1">板材才數分析.!F92</f>
        <v>-36</v>
      </c>
      <c r="F112" s="32" t="str">
        <f ca="1">板材才數分析.!G92</f>
        <v>AA</v>
      </c>
      <c r="G112" s="32">
        <f ca="1">板材才數分析.!H92</f>
        <v>0</v>
      </c>
      <c r="H112" s="32" t="str">
        <f ca="1">板材才數分析.!I92</f>
        <v/>
      </c>
      <c r="I112" s="32">
        <f ca="1">板材才數分析.!J92</f>
        <v>18</v>
      </c>
      <c r="J112" s="32">
        <f ca="1">板材才數分析.!K92</f>
        <v>0</v>
      </c>
      <c r="K112" s="53">
        <f ca="1">板材才數分析.!O92</f>
        <v>0</v>
      </c>
      <c r="L112" s="32" t="str">
        <f>IFERROR(VLOOKUP(C112,資料庫!$K$3:$AA$10,17,FALSE),"")</f>
        <v/>
      </c>
      <c r="M112" s="32" t="str">
        <f ca="1">板材才數分析.!R92</f>
        <v/>
      </c>
      <c r="N112" s="35" t="str">
        <f ca="1">IFERROR((K112*M112),"")</f>
        <v/>
      </c>
      <c r="O112" s="75" t="str">
        <f ca="1">IFERROR(VLOOKUP(D112,資料庫!$P$4:$Q$135,2,FALSE),"")</f>
        <v/>
      </c>
    </row>
    <row r="113" spans="1:15" x14ac:dyDescent="0.25">
      <c r="A113" s="75">
        <f>板材才數分析.!D93</f>
        <v>4002</v>
      </c>
      <c r="B113" s="75" t="str">
        <f ca="1">板材才數分析.!E93</f>
        <v>底板</v>
      </c>
      <c r="D113" s="32">
        <f ca="1">板材才數分析.!M93</f>
        <v>0</v>
      </c>
      <c r="E113" s="32">
        <f ca="1">板材才數分析.!F93</f>
        <v>-36</v>
      </c>
      <c r="F113" s="32" t="str">
        <f ca="1">板材才數分析.!G93</f>
        <v>AA</v>
      </c>
      <c r="G113" s="32">
        <f ca="1">板材才數分析.!H93</f>
        <v>0</v>
      </c>
      <c r="H113" s="32" t="str">
        <f ca="1">板材才數分析.!I93</f>
        <v/>
      </c>
      <c r="I113" s="32">
        <f ca="1">板材才數分析.!J93</f>
        <v>18</v>
      </c>
      <c r="J113" s="32">
        <f ca="1">板材才數分析.!K93</f>
        <v>0</v>
      </c>
      <c r="K113" s="53">
        <f ca="1">板材才數分析.!O93</f>
        <v>0</v>
      </c>
      <c r="L113" s="32" t="str">
        <f>IFERROR(VLOOKUP(C113,資料庫!$K$3:$AA$10,17,FALSE),"")</f>
        <v/>
      </c>
      <c r="M113" s="32" t="str">
        <f ca="1">板材才數分析.!R93</f>
        <v/>
      </c>
      <c r="N113" s="35" t="str">
        <f t="shared" ref="N113:N128" ca="1" si="6">IFERROR((K113*M113),"")</f>
        <v/>
      </c>
      <c r="O113" s="75" t="str">
        <f ca="1">IFERROR(VLOOKUP(D113,資料庫!$P$4:$Q$135,2,FALSE),"")</f>
        <v/>
      </c>
    </row>
    <row r="114" spans="1:15" x14ac:dyDescent="0.25">
      <c r="A114" s="75">
        <f>板材才數分析.!D94</f>
        <v>4003</v>
      </c>
      <c r="B114" s="75" t="str">
        <f ca="1">板材才數分析.!E94</f>
        <v>左側板</v>
      </c>
      <c r="D114" s="32">
        <f ca="1">板材才數分析.!M94</f>
        <v>0</v>
      </c>
      <c r="E114" s="32">
        <f ca="1">板材才數分析.!F94</f>
        <v>0</v>
      </c>
      <c r="F114" s="32" t="str">
        <f ca="1">板材才數分析.!G94</f>
        <v>AA</v>
      </c>
      <c r="G114" s="32">
        <f ca="1">板材才數分析.!H94</f>
        <v>0</v>
      </c>
      <c r="H114" s="32" t="str">
        <f ca="1">板材才數分析.!I94</f>
        <v>AA</v>
      </c>
      <c r="I114" s="32">
        <f ca="1">板材才數分析.!J94</f>
        <v>18</v>
      </c>
      <c r="J114" s="32">
        <f ca="1">板材才數分析.!K94</f>
        <v>0</v>
      </c>
      <c r="K114" s="53">
        <f ca="1">板材才數分析.!O94</f>
        <v>0</v>
      </c>
      <c r="L114" s="32" t="str">
        <f>IFERROR(VLOOKUP(C114,資料庫!$K$3:$AA$10,17,FALSE),"")</f>
        <v/>
      </c>
      <c r="M114" s="32" t="str">
        <f ca="1">板材才數分析.!R94</f>
        <v/>
      </c>
      <c r="N114" s="35" t="str">
        <f t="shared" ca="1" si="6"/>
        <v/>
      </c>
      <c r="O114" s="75" t="str">
        <f ca="1">IFERROR(VLOOKUP(D114,資料庫!$P$4:$Q$135,2,FALSE),"")</f>
        <v/>
      </c>
    </row>
    <row r="115" spans="1:15" x14ac:dyDescent="0.25">
      <c r="A115" s="75">
        <f>板材才數分析.!D95</f>
        <v>4004</v>
      </c>
      <c r="B115" s="75" t="str">
        <f ca="1">板材才數分析.!E95</f>
        <v>右側板</v>
      </c>
      <c r="D115" s="32">
        <f ca="1">板材才數分析.!M95</f>
        <v>0</v>
      </c>
      <c r="E115" s="32">
        <f ca="1">板材才數分析.!F95</f>
        <v>0</v>
      </c>
      <c r="F115" s="32" t="str">
        <f ca="1">板材才數分析.!G95</f>
        <v>AA</v>
      </c>
      <c r="G115" s="32">
        <f ca="1">板材才數分析.!H95</f>
        <v>0</v>
      </c>
      <c r="H115" s="32" t="str">
        <f ca="1">板材才數分析.!I95</f>
        <v>AA</v>
      </c>
      <c r="I115" s="32">
        <f ca="1">板材才數分析.!J95</f>
        <v>18</v>
      </c>
      <c r="J115" s="32">
        <f ca="1">板材才數分析.!K95</f>
        <v>0</v>
      </c>
      <c r="K115" s="53">
        <f ca="1">板材才數分析.!O95</f>
        <v>0</v>
      </c>
      <c r="L115" s="32" t="str">
        <f>IFERROR(VLOOKUP(C115,資料庫!$K$3:$AA$10,17,FALSE),"")</f>
        <v/>
      </c>
      <c r="M115" s="32" t="str">
        <f ca="1">板材才數分析.!R95</f>
        <v/>
      </c>
      <c r="N115" s="35" t="str">
        <f t="shared" ca="1" si="6"/>
        <v/>
      </c>
      <c r="O115" s="75" t="str">
        <f ca="1">IFERROR(VLOOKUP(D115,資料庫!$P$4:$Q$135,2,FALSE),"")</f>
        <v/>
      </c>
    </row>
    <row r="116" spans="1:15" x14ac:dyDescent="0.25">
      <c r="A116" s="75">
        <f>板材才數分析.!D96</f>
        <v>4005</v>
      </c>
      <c r="B116" s="75" t="str">
        <f ca="1">板材才數分析.!E96</f>
        <v>背板</v>
      </c>
      <c r="D116" s="32">
        <f ca="1">板材才數分析.!M96</f>
        <v>0</v>
      </c>
      <c r="E116" s="32">
        <f ca="1">板材才數分析.!F96</f>
        <v>-22</v>
      </c>
      <c r="F116" s="32" t="str">
        <f ca="1">板材才數分析.!G96</f>
        <v/>
      </c>
      <c r="G116" s="32">
        <f ca="1">板材才數分析.!H96</f>
        <v>-22</v>
      </c>
      <c r="H116" s="32" t="str">
        <f ca="1">板材才數分析.!I96</f>
        <v/>
      </c>
      <c r="I116" s="32">
        <f ca="1">板材才數分析.!J96</f>
        <v>4</v>
      </c>
      <c r="J116" s="32">
        <f ca="1">板材才數分析.!K96</f>
        <v>0</v>
      </c>
      <c r="K116" s="53">
        <f ca="1">板材才數分析.!O96</f>
        <v>0</v>
      </c>
      <c r="L116" s="32" t="str">
        <f>IFERROR(VLOOKUP(C116,資料庫!$K$3:$AA$10,17,FALSE),"")</f>
        <v/>
      </c>
      <c r="M116" s="32" t="str">
        <f ca="1">板材才數分析.!R96</f>
        <v/>
      </c>
      <c r="N116" s="35" t="str">
        <f t="shared" ca="1" si="6"/>
        <v/>
      </c>
      <c r="O116" s="75" t="str">
        <f ca="1">IFERROR(VLOOKUP(D116,資料庫!$P$4:$Q$135,2,FALSE),"")</f>
        <v/>
      </c>
    </row>
    <row r="117" spans="1:15" x14ac:dyDescent="0.25">
      <c r="A117" s="75">
        <f>板材才數分析.!D97</f>
        <v>4006</v>
      </c>
      <c r="B117" s="75" t="str">
        <f ca="1">板材才數分析.!E97</f>
        <v>背拉桿</v>
      </c>
      <c r="D117" s="32">
        <f ca="1">板材才數分析.!M97</f>
        <v>0</v>
      </c>
      <c r="E117" s="32">
        <f ca="1">板材才數分析.!F97</f>
        <v>-36</v>
      </c>
      <c r="F117" s="32" t="str">
        <f ca="1">板材才數分析.!G97</f>
        <v>AA</v>
      </c>
      <c r="G117" s="32">
        <f ca="1">板材才數分析.!H97</f>
        <v>120</v>
      </c>
      <c r="H117" s="32" t="str">
        <f ca="1">板材才數分析.!I97</f>
        <v/>
      </c>
      <c r="I117" s="32">
        <f ca="1">板材才數分析.!J97</f>
        <v>18</v>
      </c>
      <c r="J117" s="32">
        <f ca="1">板材才數分析.!K97</f>
        <v>0</v>
      </c>
      <c r="K117" s="53">
        <f ca="1">板材才數分析.!O97</f>
        <v>0</v>
      </c>
      <c r="L117" s="32" t="str">
        <f>IFERROR(VLOOKUP(C117,資料庫!$K$3:$AA$10,17,FALSE),"")</f>
        <v/>
      </c>
      <c r="M117" s="32" t="str">
        <f ca="1">板材才數分析.!R97</f>
        <v/>
      </c>
      <c r="N117" s="35" t="str">
        <f t="shared" ca="1" si="6"/>
        <v/>
      </c>
      <c r="O117" s="75" t="str">
        <f ca="1">IFERROR(VLOOKUP(D117,資料庫!$P$4:$Q$135,2,FALSE),"")</f>
        <v/>
      </c>
    </row>
    <row r="118" spans="1:15" x14ac:dyDescent="0.25">
      <c r="A118" s="75">
        <f>板材才數分析.!D98</f>
        <v>4007</v>
      </c>
      <c r="B118" s="75" t="str">
        <f ca="1">板材才數分析.!E98</f>
        <v>中立板</v>
      </c>
      <c r="D118" s="32">
        <f ca="1">板材才數分析.!M98</f>
        <v>0</v>
      </c>
      <c r="E118" s="32">
        <f ca="1">板材才數分析.!F98</f>
        <v>-36</v>
      </c>
      <c r="F118" s="32" t="str">
        <f ca="1">板材才數分析.!G98</f>
        <v>AA</v>
      </c>
      <c r="G118" s="32">
        <f ca="1">板材才數分析.!H98</f>
        <v>-22</v>
      </c>
      <c r="H118" s="32" t="str">
        <f ca="1">板材才數分析.!I98</f>
        <v/>
      </c>
      <c r="I118" s="32">
        <f ca="1">板材才數分析.!J98</f>
        <v>18</v>
      </c>
      <c r="J118" s="32">
        <f ca="1">板材才數分析.!K98</f>
        <v>0</v>
      </c>
      <c r="K118" s="53">
        <f ca="1">板材才數分析.!O98</f>
        <v>0</v>
      </c>
      <c r="L118" s="32" t="str">
        <f>IFERROR(VLOOKUP(C118,資料庫!$K$3:$AA$10,17,FALSE),"")</f>
        <v/>
      </c>
      <c r="M118" s="32" t="str">
        <f ca="1">板材才數分析.!R98</f>
        <v/>
      </c>
      <c r="N118" s="35" t="str">
        <f t="shared" ca="1" si="6"/>
        <v/>
      </c>
      <c r="O118" s="75" t="str">
        <f ca="1">IFERROR(VLOOKUP(D118,資料庫!$P$4:$Q$135,2,FALSE),"")</f>
        <v/>
      </c>
    </row>
    <row r="119" spans="1:15" x14ac:dyDescent="0.25">
      <c r="A119" s="75">
        <f>板材才數分析.!D99</f>
        <v>4008</v>
      </c>
      <c r="B119" s="75" t="str">
        <f ca="1">板材才數分析.!E99</f>
        <v>活隔</v>
      </c>
      <c r="D119" s="32">
        <f ca="1">板材才數分析.!M99</f>
        <v>0</v>
      </c>
      <c r="E119" s="32">
        <f ca="1">板材才數分析.!F99</f>
        <v>0</v>
      </c>
      <c r="F119" s="32" t="str">
        <f ca="1">板材才數分析.!G99</f>
        <v>AA</v>
      </c>
      <c r="G119" s="32">
        <f ca="1">板材才數分析.!H99</f>
        <v>-32</v>
      </c>
      <c r="H119" s="32" t="str">
        <f ca="1">板材才數分析.!I99</f>
        <v>AA</v>
      </c>
      <c r="I119" s="32">
        <f ca="1">板材才數分析.!J99</f>
        <v>18</v>
      </c>
      <c r="J119" s="32">
        <f ca="1">板材才數分析.!K99</f>
        <v>0</v>
      </c>
      <c r="K119" s="53">
        <f ca="1">板材才數分析.!O99</f>
        <v>0</v>
      </c>
      <c r="L119" s="32" t="str">
        <f>IFERROR(VLOOKUP(C119,資料庫!$K$3:$AA$10,17,FALSE),"")</f>
        <v/>
      </c>
      <c r="M119" s="32" t="str">
        <f ca="1">板材才數分析.!R99</f>
        <v/>
      </c>
      <c r="N119" s="35" t="str">
        <f t="shared" ca="1" si="6"/>
        <v/>
      </c>
      <c r="O119" s="75" t="str">
        <f ca="1">IFERROR(VLOOKUP(D119,資料庫!$P$4:$Q$135,2,FALSE),"")</f>
        <v/>
      </c>
    </row>
    <row r="120" spans="1:15" x14ac:dyDescent="0.25">
      <c r="A120" s="75">
        <f>板材才數分析.!D100</f>
        <v>4009</v>
      </c>
      <c r="B120" s="75" t="str">
        <f ca="1">板材才數分析.!E100</f>
        <v>固隔</v>
      </c>
      <c r="D120" s="32">
        <f ca="1">板材才數分析.!M100</f>
        <v>0</v>
      </c>
      <c r="E120" s="32">
        <f ca="1">板材才數分析.!F100</f>
        <v>0</v>
      </c>
      <c r="F120" s="32" t="str">
        <f ca="1">板材才數分析.!G100</f>
        <v>AA</v>
      </c>
      <c r="G120" s="32">
        <f ca="1">板材才數分析.!H100</f>
        <v>-22</v>
      </c>
      <c r="H120" s="32" t="str">
        <f ca="1">板材才數分析.!I100</f>
        <v/>
      </c>
      <c r="I120" s="32">
        <f ca="1">板材才數分析.!J100</f>
        <v>18</v>
      </c>
      <c r="J120" s="32">
        <f ca="1">板材才數分析.!K100</f>
        <v>0</v>
      </c>
      <c r="K120" s="53">
        <f ca="1">板材才數分析.!O100</f>
        <v>0</v>
      </c>
      <c r="L120" s="32" t="str">
        <f>IFERROR(VLOOKUP(C120,資料庫!$K$3:$AA$10,17,FALSE),"")</f>
        <v/>
      </c>
      <c r="M120" s="32" t="str">
        <f ca="1">板材才數分析.!R100</f>
        <v/>
      </c>
      <c r="N120" s="35" t="str">
        <f t="shared" ca="1" si="6"/>
        <v/>
      </c>
      <c r="O120" s="75" t="str">
        <f ca="1">IFERROR(VLOOKUP(D120,資料庫!$P$4:$Q$135,2,FALSE),"")</f>
        <v/>
      </c>
    </row>
    <row r="121" spans="1:15" x14ac:dyDescent="0.25">
      <c r="A121" s="75">
        <f>板材才數分析.!D101</f>
        <v>4010</v>
      </c>
      <c r="B121" s="75" t="str">
        <f ca="1">板材才數分析.!E101</f>
        <v>左門板</v>
      </c>
      <c r="D121" s="32">
        <f ca="1">板材才數分析.!M101</f>
        <v>0</v>
      </c>
      <c r="E121" s="32">
        <f ca="1">板材才數分析.!F101</f>
        <v>0</v>
      </c>
      <c r="F121" s="32" t="str">
        <f ca="1">板材才數分析.!G101</f>
        <v>AA</v>
      </c>
      <c r="G121" s="32">
        <f ca="1">板材才數分析.!H101</f>
        <v>-4</v>
      </c>
      <c r="H121" s="32" t="str">
        <f ca="1">板材才數分析.!I101</f>
        <v>AA</v>
      </c>
      <c r="I121" s="32">
        <f ca="1">板材才數分析.!J101</f>
        <v>18</v>
      </c>
      <c r="J121" s="32">
        <f ca="1">板材才數分析.!K101</f>
        <v>0</v>
      </c>
      <c r="K121" s="53">
        <f ca="1">板材才數分析.!O101</f>
        <v>0</v>
      </c>
      <c r="L121" s="32" t="str">
        <f>IFERROR(VLOOKUP(C121,資料庫!$K$3:$AA$10,17,FALSE),"")</f>
        <v/>
      </c>
      <c r="M121" s="32" t="str">
        <f ca="1">板材才數分析.!R101</f>
        <v/>
      </c>
      <c r="N121" s="35" t="str">
        <f t="shared" ca="1" si="6"/>
        <v/>
      </c>
      <c r="O121" s="75" t="str">
        <f ca="1">IFERROR(VLOOKUP(D121,資料庫!$P$4:$Q$135,2,FALSE),"")</f>
        <v/>
      </c>
    </row>
    <row r="122" spans="1:15" x14ac:dyDescent="0.25">
      <c r="A122" s="75">
        <f>板材才數分析.!D102</f>
        <v>4011</v>
      </c>
      <c r="B122" s="75" t="str">
        <f ca="1">板材才數分析.!E102</f>
        <v>右門板</v>
      </c>
      <c r="D122" s="32">
        <f ca="1">板材才數分析.!M102</f>
        <v>0</v>
      </c>
      <c r="E122" s="32">
        <f ca="1">板材才數分析.!F102</f>
        <v>0</v>
      </c>
      <c r="F122" s="32" t="str">
        <f ca="1">板材才數分析.!G102</f>
        <v>AA</v>
      </c>
      <c r="G122" s="32">
        <f ca="1">板材才數分析.!H102</f>
        <v>-4</v>
      </c>
      <c r="H122" s="32" t="str">
        <f ca="1">板材才數分析.!I102</f>
        <v>AA</v>
      </c>
      <c r="I122" s="32">
        <f ca="1">板材才數分析.!J102</f>
        <v>18</v>
      </c>
      <c r="J122" s="32">
        <f ca="1">板材才數分析.!K102</f>
        <v>0</v>
      </c>
      <c r="K122" s="53">
        <f ca="1">板材才數分析.!O102</f>
        <v>0</v>
      </c>
      <c r="L122" s="32" t="str">
        <f>IFERROR(VLOOKUP(C122,資料庫!$K$3:$AA$10,17,FALSE),"")</f>
        <v/>
      </c>
      <c r="M122" s="32" t="str">
        <f ca="1">板材才數分析.!R102</f>
        <v/>
      </c>
      <c r="N122" s="35" t="str">
        <f t="shared" ca="1" si="6"/>
        <v/>
      </c>
      <c r="O122" s="75" t="str">
        <f ca="1">IFERROR(VLOOKUP(D122,資料庫!$P$4:$Q$135,2,FALSE),"")</f>
        <v/>
      </c>
    </row>
    <row r="123" spans="1:15" x14ac:dyDescent="0.25">
      <c r="A123" s="75">
        <f>板材才數分析.!D103</f>
        <v>4012</v>
      </c>
      <c r="B123" s="75">
        <f ca="1">板材才數分析.!E103</f>
        <v>0</v>
      </c>
      <c r="D123" s="32">
        <f ca="1">板材才數分析.!M103</f>
        <v>0</v>
      </c>
      <c r="E123" s="32">
        <f ca="1">板材才數分析.!F103</f>
        <v>0</v>
      </c>
      <c r="F123" s="32" t="str">
        <f ca="1">板材才數分析.!G103</f>
        <v/>
      </c>
      <c r="G123" s="32">
        <f ca="1">板材才數分析.!H103</f>
        <v>0</v>
      </c>
      <c r="H123" s="32" t="str">
        <f ca="1">板材才數分析.!I103</f>
        <v/>
      </c>
      <c r="I123" s="32">
        <f ca="1">板材才數分析.!J103</f>
        <v>0</v>
      </c>
      <c r="J123" s="32">
        <f ca="1">板材才數分析.!K103</f>
        <v>0</v>
      </c>
      <c r="K123" s="53">
        <f ca="1">板材才數分析.!O103</f>
        <v>0</v>
      </c>
      <c r="L123" s="32" t="str">
        <f>IFERROR(VLOOKUP(C123,資料庫!$K$3:$AA$10,17,FALSE),"")</f>
        <v/>
      </c>
      <c r="M123" s="32" t="str">
        <f ca="1">板材才數分析.!R103</f>
        <v/>
      </c>
      <c r="N123" s="35" t="str">
        <f t="shared" ca="1" si="6"/>
        <v/>
      </c>
      <c r="O123" s="75" t="str">
        <f ca="1">IFERROR(VLOOKUP(D123,資料庫!$P$4:$Q$135,2,FALSE),"")</f>
        <v/>
      </c>
    </row>
    <row r="124" spans="1:15" x14ac:dyDescent="0.25">
      <c r="A124" s="75">
        <f>板材才數分析.!D104</f>
        <v>4013</v>
      </c>
      <c r="B124" s="75">
        <f ca="1">板材才數分析.!E104</f>
        <v>0</v>
      </c>
      <c r="D124" s="32">
        <f ca="1">板材才數分析.!M104</f>
        <v>0</v>
      </c>
      <c r="E124" s="32">
        <f ca="1">板材才數分析.!F104</f>
        <v>0</v>
      </c>
      <c r="F124" s="32" t="str">
        <f ca="1">板材才數分析.!G104</f>
        <v/>
      </c>
      <c r="G124" s="32">
        <f ca="1">板材才數分析.!H104</f>
        <v>0</v>
      </c>
      <c r="H124" s="32" t="str">
        <f ca="1">板材才數分析.!I104</f>
        <v/>
      </c>
      <c r="I124" s="32">
        <f ca="1">板材才數分析.!J104</f>
        <v>0</v>
      </c>
      <c r="J124" s="32">
        <f ca="1">板材才數分析.!K104</f>
        <v>0</v>
      </c>
      <c r="K124" s="53">
        <f ca="1">板材才數分析.!O104</f>
        <v>0</v>
      </c>
      <c r="L124" s="32" t="str">
        <f>IFERROR(VLOOKUP(C124,資料庫!$K$3:$AA$10,17,FALSE),"")</f>
        <v/>
      </c>
      <c r="M124" s="32" t="str">
        <f ca="1">板材才數分析.!R104</f>
        <v/>
      </c>
      <c r="N124" s="35" t="str">
        <f t="shared" ca="1" si="6"/>
        <v/>
      </c>
      <c r="O124" s="75" t="str">
        <f ca="1">IFERROR(VLOOKUP(D124,資料庫!$P$4:$Q$135,2,FALSE),"")</f>
        <v/>
      </c>
    </row>
    <row r="125" spans="1:15" x14ac:dyDescent="0.25">
      <c r="A125" s="75">
        <f>板材才數分析.!D105</f>
        <v>4014</v>
      </c>
      <c r="B125" s="75">
        <f ca="1">板材才數分析.!E105</f>
        <v>0</v>
      </c>
      <c r="D125" s="32">
        <f ca="1">板材才數分析.!M105</f>
        <v>0</v>
      </c>
      <c r="E125" s="32">
        <f ca="1">板材才數分析.!F105</f>
        <v>0</v>
      </c>
      <c r="F125" s="32" t="str">
        <f ca="1">板材才數分析.!G105</f>
        <v/>
      </c>
      <c r="G125" s="32">
        <f ca="1">板材才數分析.!H105</f>
        <v>0</v>
      </c>
      <c r="H125" s="32" t="str">
        <f ca="1">板材才數分析.!I105</f>
        <v/>
      </c>
      <c r="I125" s="32">
        <f ca="1">板材才數分析.!J105</f>
        <v>0</v>
      </c>
      <c r="J125" s="32">
        <f ca="1">板材才數分析.!K105</f>
        <v>0</v>
      </c>
      <c r="K125" s="53">
        <f ca="1">板材才數分析.!O105</f>
        <v>0</v>
      </c>
      <c r="L125" s="32" t="str">
        <f>IFERROR(VLOOKUP(C125,資料庫!$K$3:$AA$10,17,FALSE),"")</f>
        <v/>
      </c>
      <c r="M125" s="32" t="str">
        <f ca="1">板材才數分析.!R105</f>
        <v/>
      </c>
      <c r="N125" s="35" t="str">
        <f t="shared" ca="1" si="6"/>
        <v/>
      </c>
      <c r="O125" s="75" t="str">
        <f ca="1">IFERROR(VLOOKUP(D125,資料庫!$P$4:$Q$135,2,FALSE),"")</f>
        <v/>
      </c>
    </row>
    <row r="126" spans="1:15" x14ac:dyDescent="0.25">
      <c r="A126" s="75">
        <f>板材才數分析.!D106</f>
        <v>4015</v>
      </c>
      <c r="B126" s="75">
        <f ca="1">板材才數分析.!E106</f>
        <v>0</v>
      </c>
      <c r="D126" s="32">
        <f ca="1">板材才數分析.!M106</f>
        <v>0</v>
      </c>
      <c r="E126" s="32">
        <f ca="1">板材才數分析.!F106</f>
        <v>0</v>
      </c>
      <c r="F126" s="32" t="str">
        <f ca="1">板材才數分析.!G106</f>
        <v/>
      </c>
      <c r="G126" s="32">
        <f ca="1">板材才數分析.!H106</f>
        <v>0</v>
      </c>
      <c r="H126" s="32" t="str">
        <f ca="1">板材才數分析.!I106</f>
        <v/>
      </c>
      <c r="I126" s="32">
        <f ca="1">板材才數分析.!J106</f>
        <v>0</v>
      </c>
      <c r="J126" s="32">
        <f ca="1">板材才數分析.!K106</f>
        <v>0</v>
      </c>
      <c r="K126" s="53">
        <f ca="1">板材才數分析.!O106</f>
        <v>0</v>
      </c>
      <c r="L126" s="32" t="str">
        <f>IFERROR(VLOOKUP(C126,資料庫!$K$3:$AA$10,17,FALSE),"")</f>
        <v/>
      </c>
      <c r="M126" s="32" t="str">
        <f ca="1">板材才數分析.!R106</f>
        <v/>
      </c>
      <c r="N126" s="35" t="str">
        <f t="shared" ca="1" si="6"/>
        <v/>
      </c>
      <c r="O126" s="75" t="str">
        <f ca="1">IFERROR(VLOOKUP(D126,資料庫!$P$4:$Q$135,2,FALSE),"")</f>
        <v/>
      </c>
    </row>
    <row r="127" spans="1:15" x14ac:dyDescent="0.25">
      <c r="A127" s="75">
        <f>板材才數分析.!D107</f>
        <v>4016</v>
      </c>
      <c r="B127" s="75">
        <f ca="1">板材才數分析.!E107</f>
        <v>0</v>
      </c>
      <c r="D127" s="32">
        <f ca="1">板材才數分析.!M107</f>
        <v>0</v>
      </c>
      <c r="E127" s="32">
        <f ca="1">板材才數分析.!F107</f>
        <v>0</v>
      </c>
      <c r="F127" s="32" t="str">
        <f ca="1">板材才數分析.!G107</f>
        <v/>
      </c>
      <c r="G127" s="32">
        <f ca="1">板材才數分析.!H107</f>
        <v>0</v>
      </c>
      <c r="H127" s="32" t="str">
        <f ca="1">板材才數分析.!I107</f>
        <v/>
      </c>
      <c r="I127" s="32">
        <f ca="1">板材才數分析.!J107</f>
        <v>0</v>
      </c>
      <c r="J127" s="32">
        <f ca="1">板材才數分析.!K107</f>
        <v>0</v>
      </c>
      <c r="K127" s="53">
        <f ca="1">板材才數分析.!O107</f>
        <v>0</v>
      </c>
      <c r="L127" s="32" t="str">
        <f>IFERROR(VLOOKUP(C127,資料庫!$K$3:$AA$10,17,FALSE),"")</f>
        <v/>
      </c>
      <c r="M127" s="32" t="str">
        <f ca="1">板材才數分析.!R107</f>
        <v/>
      </c>
      <c r="N127" s="35" t="str">
        <f t="shared" ca="1" si="6"/>
        <v/>
      </c>
      <c r="O127" s="75" t="str">
        <f ca="1">IFERROR(VLOOKUP(D127,資料庫!$P$4:$Q$135,2,FALSE),"")</f>
        <v/>
      </c>
    </row>
    <row r="128" spans="1:15" x14ac:dyDescent="0.25">
      <c r="A128" s="75">
        <f>板材才數分析.!D108</f>
        <v>4017</v>
      </c>
      <c r="B128" s="75">
        <f ca="1">板材才數分析.!E108</f>
        <v>0</v>
      </c>
      <c r="D128" s="32">
        <f ca="1">板材才數分析.!M108</f>
        <v>0</v>
      </c>
      <c r="E128" s="32">
        <f ca="1">板材才數分析.!F108</f>
        <v>0</v>
      </c>
      <c r="F128" s="32" t="str">
        <f ca="1">板材才數分析.!G108</f>
        <v/>
      </c>
      <c r="G128" s="32">
        <f ca="1">板材才數分析.!H108</f>
        <v>0</v>
      </c>
      <c r="H128" s="32" t="str">
        <f ca="1">板材才數分析.!I108</f>
        <v/>
      </c>
      <c r="I128" s="32">
        <f ca="1">板材才數分析.!J108</f>
        <v>0</v>
      </c>
      <c r="J128" s="32">
        <f ca="1">板材才數分析.!K108</f>
        <v>0</v>
      </c>
      <c r="K128" s="53">
        <f ca="1">板材才數分析.!O108</f>
        <v>0</v>
      </c>
      <c r="L128" s="32" t="str">
        <f>IFERROR(VLOOKUP(C128,資料庫!$K$3:$AA$10,17,FALSE),"")</f>
        <v/>
      </c>
      <c r="M128" s="32" t="str">
        <f ca="1">板材才數分析.!R108</f>
        <v/>
      </c>
      <c r="N128" s="35" t="str">
        <f t="shared" ca="1" si="6"/>
        <v/>
      </c>
      <c r="O128" s="75" t="str">
        <f ca="1">IFERROR(VLOOKUP(D128,資料庫!$P$4:$Q$135,2,FALSE),"")</f>
        <v/>
      </c>
    </row>
    <row r="129" spans="1:16" x14ac:dyDescent="0.25">
      <c r="A129" s="75">
        <f>板材才數分析.!D109</f>
        <v>4018</v>
      </c>
      <c r="B129" s="75">
        <f ca="1">板材才數分析.!E109</f>
        <v>0</v>
      </c>
      <c r="D129" s="32">
        <f ca="1">板材才數分析.!M109</f>
        <v>0</v>
      </c>
      <c r="E129" s="32">
        <f ca="1">板材才數分析.!F109</f>
        <v>0</v>
      </c>
      <c r="F129" s="32" t="str">
        <f ca="1">板材才數分析.!G109</f>
        <v/>
      </c>
      <c r="G129" s="32">
        <f ca="1">板材才數分析.!H109</f>
        <v>0</v>
      </c>
      <c r="H129" s="32" t="str">
        <f ca="1">板材才數分析.!I109</f>
        <v/>
      </c>
      <c r="I129" s="32">
        <f ca="1">板材才數分析.!J109</f>
        <v>0</v>
      </c>
      <c r="J129" s="32">
        <f ca="1">板材才數分析.!K109</f>
        <v>0</v>
      </c>
      <c r="K129" s="53">
        <f ca="1">板材才數分析.!O109</f>
        <v>0</v>
      </c>
      <c r="L129" s="32" t="str">
        <f>IFERROR(VLOOKUP(C129,資料庫!$K$3:$AA$10,17,FALSE),"")</f>
        <v/>
      </c>
      <c r="M129" s="32" t="str">
        <f ca="1">板材才數分析.!R109</f>
        <v/>
      </c>
      <c r="N129" s="35" t="str">
        <f t="shared" ref="N129:N141" ca="1" si="7">IFERROR((K129*M129),"")</f>
        <v/>
      </c>
      <c r="O129" s="75" t="str">
        <f ca="1">IFERROR(VLOOKUP(D129,資料庫!$P$4:$Q$135,2,FALSE),"")</f>
        <v/>
      </c>
    </row>
    <row r="130" spans="1:16" x14ac:dyDescent="0.25">
      <c r="A130" s="75">
        <f>板材才數分析.!D110</f>
        <v>4019</v>
      </c>
      <c r="B130" s="75">
        <f ca="1">板材才數分析.!E110</f>
        <v>0</v>
      </c>
      <c r="D130" s="32">
        <f ca="1">板材才數分析.!M110</f>
        <v>0</v>
      </c>
      <c r="E130" s="32">
        <f ca="1">板材才數分析.!F110</f>
        <v>0</v>
      </c>
      <c r="F130" s="32" t="str">
        <f ca="1">板材才數分析.!G110</f>
        <v/>
      </c>
      <c r="G130" s="32">
        <f ca="1">板材才數分析.!H110</f>
        <v>0</v>
      </c>
      <c r="H130" s="32" t="str">
        <f ca="1">板材才數分析.!I110</f>
        <v/>
      </c>
      <c r="I130" s="32">
        <f ca="1">板材才數分析.!J110</f>
        <v>0</v>
      </c>
      <c r="J130" s="32">
        <f ca="1">板材才數分析.!K110</f>
        <v>0</v>
      </c>
      <c r="K130" s="53">
        <f ca="1">板材才數分析.!O110</f>
        <v>0</v>
      </c>
      <c r="L130" s="32" t="str">
        <f>IFERROR(VLOOKUP(C130,資料庫!$K$3:$AA$10,17,FALSE),"")</f>
        <v/>
      </c>
      <c r="M130" s="32" t="str">
        <f ca="1">板材才數分析.!R110</f>
        <v/>
      </c>
      <c r="N130" s="35" t="str">
        <f t="shared" ca="1" si="7"/>
        <v/>
      </c>
      <c r="O130" s="75" t="str">
        <f ca="1">IFERROR(VLOOKUP(D130,資料庫!$P$4:$Q$135,2,FALSE),"")</f>
        <v/>
      </c>
    </row>
    <row r="131" spans="1:16" x14ac:dyDescent="0.25">
      <c r="A131" s="75">
        <f>板材才數分析.!D111</f>
        <v>4020</v>
      </c>
      <c r="B131" s="75">
        <f ca="1">板材才數分析.!E111</f>
        <v>0</v>
      </c>
      <c r="D131" s="32">
        <f ca="1">板材才數分析.!M111</f>
        <v>0</v>
      </c>
      <c r="E131" s="32">
        <f ca="1">板材才數分析.!F111</f>
        <v>0</v>
      </c>
      <c r="F131" s="32" t="str">
        <f ca="1">板材才數分析.!G111</f>
        <v/>
      </c>
      <c r="G131" s="32">
        <f ca="1">板材才數分析.!H111</f>
        <v>0</v>
      </c>
      <c r="H131" s="32" t="str">
        <f ca="1">板材才數分析.!I111</f>
        <v/>
      </c>
      <c r="I131" s="32">
        <f ca="1">板材才數分析.!J111</f>
        <v>0</v>
      </c>
      <c r="J131" s="32">
        <f ca="1">板材才數分析.!K111</f>
        <v>0</v>
      </c>
      <c r="K131" s="53">
        <f ca="1">板材才數分析.!O111</f>
        <v>0</v>
      </c>
      <c r="L131" s="32" t="str">
        <f>IFERROR(VLOOKUP(C131,資料庫!$K$3:$AA$10,17,FALSE),"")</f>
        <v/>
      </c>
      <c r="M131" s="32" t="str">
        <f ca="1">板材才數分析.!R111</f>
        <v/>
      </c>
      <c r="N131" s="35" t="str">
        <f t="shared" ca="1" si="7"/>
        <v/>
      </c>
      <c r="O131" s="75" t="str">
        <f ca="1">IFERROR(VLOOKUP(D131,資料庫!$P$4:$Q$135,2,FALSE),"")</f>
        <v/>
      </c>
    </row>
    <row r="132" spans="1:16" x14ac:dyDescent="0.25">
      <c r="A132" s="75">
        <f>板材才數分析.!D112</f>
        <v>4021</v>
      </c>
      <c r="B132" s="75">
        <f ca="1">板材才數分析.!E112</f>
        <v>0</v>
      </c>
      <c r="D132" s="32">
        <f ca="1">板材才數分析.!M112</f>
        <v>0</v>
      </c>
      <c r="E132" s="32">
        <f ca="1">板材才數分析.!F112</f>
        <v>0</v>
      </c>
      <c r="F132" s="32" t="str">
        <f ca="1">板材才數分析.!G112</f>
        <v/>
      </c>
      <c r="G132" s="32">
        <f ca="1">板材才數分析.!H112</f>
        <v>0</v>
      </c>
      <c r="H132" s="32" t="str">
        <f ca="1">板材才數分析.!I112</f>
        <v/>
      </c>
      <c r="I132" s="32">
        <f ca="1">板材才數分析.!J112</f>
        <v>0</v>
      </c>
      <c r="J132" s="32">
        <f ca="1">板材才數分析.!K112</f>
        <v>0</v>
      </c>
      <c r="K132" s="53">
        <f ca="1">板材才數分析.!O112</f>
        <v>0</v>
      </c>
      <c r="L132" s="32" t="str">
        <f>IFERROR(VLOOKUP(C132,資料庫!$K$3:$AA$10,17,FALSE),"")</f>
        <v/>
      </c>
      <c r="M132" s="32" t="str">
        <f ca="1">板材才數分析.!R112</f>
        <v/>
      </c>
      <c r="N132" s="35" t="str">
        <f t="shared" ca="1" si="7"/>
        <v/>
      </c>
      <c r="O132" s="75" t="str">
        <f ca="1">IFERROR(VLOOKUP(D132,資料庫!$P$4:$Q$135,2,FALSE),"")</f>
        <v/>
      </c>
    </row>
    <row r="133" spans="1:16" x14ac:dyDescent="0.25">
      <c r="A133" s="75">
        <f>板材才數分析.!D113</f>
        <v>4022</v>
      </c>
      <c r="B133" s="75">
        <f ca="1">板材才數分析.!E113</f>
        <v>0</v>
      </c>
      <c r="D133" s="32">
        <f ca="1">板材才數分析.!M113</f>
        <v>0</v>
      </c>
      <c r="E133" s="32">
        <f ca="1">板材才數分析.!F113</f>
        <v>0</v>
      </c>
      <c r="F133" s="32" t="str">
        <f ca="1">板材才數分析.!G113</f>
        <v/>
      </c>
      <c r="G133" s="32">
        <f ca="1">板材才數分析.!H113</f>
        <v>0</v>
      </c>
      <c r="H133" s="32" t="str">
        <f ca="1">板材才數分析.!I113</f>
        <v/>
      </c>
      <c r="I133" s="32">
        <f ca="1">板材才數分析.!J113</f>
        <v>0</v>
      </c>
      <c r="J133" s="32">
        <f ca="1">板材才數分析.!K113</f>
        <v>0</v>
      </c>
      <c r="K133" s="53">
        <f ca="1">板材才數分析.!O113</f>
        <v>0</v>
      </c>
      <c r="L133" s="32" t="str">
        <f>IFERROR(VLOOKUP(C133,資料庫!$K$3:$AA$10,17,FALSE),"")</f>
        <v/>
      </c>
      <c r="M133" s="32" t="str">
        <f ca="1">板材才數分析.!R113</f>
        <v/>
      </c>
      <c r="N133" s="35" t="str">
        <f t="shared" ca="1" si="7"/>
        <v/>
      </c>
      <c r="O133" s="75" t="str">
        <f ca="1">IFERROR(VLOOKUP(D133,資料庫!$P$4:$Q$135,2,FALSE),"")</f>
        <v/>
      </c>
    </row>
    <row r="134" spans="1:16" x14ac:dyDescent="0.25">
      <c r="A134" s="75">
        <f>板材才數分析.!D114</f>
        <v>4023</v>
      </c>
      <c r="B134" s="75">
        <f ca="1">板材才數分析.!E114</f>
        <v>0</v>
      </c>
      <c r="D134" s="32">
        <f ca="1">板材才數分析.!M114</f>
        <v>0</v>
      </c>
      <c r="E134" s="32">
        <f ca="1">板材才數分析.!F114</f>
        <v>0</v>
      </c>
      <c r="F134" s="32" t="str">
        <f ca="1">板材才數分析.!G114</f>
        <v/>
      </c>
      <c r="G134" s="32">
        <f ca="1">板材才數分析.!H114</f>
        <v>0</v>
      </c>
      <c r="H134" s="32" t="str">
        <f ca="1">板材才數分析.!I114</f>
        <v/>
      </c>
      <c r="I134" s="32">
        <f ca="1">板材才數分析.!J114</f>
        <v>0</v>
      </c>
      <c r="J134" s="32">
        <f ca="1">板材才數分析.!K114</f>
        <v>0</v>
      </c>
      <c r="K134" s="53">
        <f ca="1">板材才數分析.!O114</f>
        <v>0</v>
      </c>
      <c r="L134" s="32" t="str">
        <f>IFERROR(VLOOKUP(C134,資料庫!$K$3:$AA$10,17,FALSE),"")</f>
        <v/>
      </c>
      <c r="M134" s="32" t="str">
        <f ca="1">板材才數分析.!R114</f>
        <v/>
      </c>
      <c r="N134" s="35" t="str">
        <f t="shared" ca="1" si="7"/>
        <v/>
      </c>
      <c r="O134" s="75" t="str">
        <f ca="1">IFERROR(VLOOKUP(D134,資料庫!$P$4:$Q$135,2,FALSE),"")</f>
        <v/>
      </c>
    </row>
    <row r="135" spans="1:16" x14ac:dyDescent="0.25">
      <c r="A135" s="75">
        <f>板材才數分析.!D115</f>
        <v>4024</v>
      </c>
      <c r="B135" s="75">
        <f ca="1">板材才數分析.!E115</f>
        <v>0</v>
      </c>
      <c r="D135" s="32">
        <f ca="1">板材才數分析.!M115</f>
        <v>0</v>
      </c>
      <c r="E135" s="32">
        <f ca="1">板材才數分析.!F115</f>
        <v>0</v>
      </c>
      <c r="F135" s="32" t="str">
        <f ca="1">板材才數分析.!G115</f>
        <v/>
      </c>
      <c r="G135" s="32">
        <f ca="1">板材才數分析.!H115</f>
        <v>0</v>
      </c>
      <c r="H135" s="32" t="str">
        <f ca="1">板材才數分析.!I115</f>
        <v/>
      </c>
      <c r="I135" s="32">
        <f ca="1">板材才數分析.!J115</f>
        <v>0</v>
      </c>
      <c r="J135" s="32">
        <f ca="1">板材才數分析.!K115</f>
        <v>0</v>
      </c>
      <c r="K135" s="53">
        <f ca="1">板材才數分析.!O115</f>
        <v>0</v>
      </c>
      <c r="L135" s="32" t="str">
        <f>IFERROR(VLOOKUP(C135,資料庫!$K$3:$AA$10,17,FALSE),"")</f>
        <v/>
      </c>
      <c r="M135" s="32" t="str">
        <f ca="1">板材才數分析.!R115</f>
        <v/>
      </c>
      <c r="N135" s="35" t="str">
        <f t="shared" ca="1" si="7"/>
        <v/>
      </c>
      <c r="O135" s="75" t="str">
        <f ca="1">IFERROR(VLOOKUP(D135,資料庫!$P$4:$Q$135,2,FALSE),"")</f>
        <v/>
      </c>
    </row>
    <row r="136" spans="1:16" x14ac:dyDescent="0.25">
      <c r="A136" s="75">
        <f>板材才數分析.!D116</f>
        <v>4025</v>
      </c>
      <c r="B136" s="75">
        <f ca="1">板材才數分析.!E116</f>
        <v>0</v>
      </c>
      <c r="D136" s="32">
        <f ca="1">板材才數分析.!M116</f>
        <v>0</v>
      </c>
      <c r="E136" s="32">
        <f ca="1">板材才數分析.!F116</f>
        <v>0</v>
      </c>
      <c r="F136" s="32" t="str">
        <f ca="1">板材才數分析.!G116</f>
        <v/>
      </c>
      <c r="G136" s="32">
        <f ca="1">板材才數分析.!H116</f>
        <v>0</v>
      </c>
      <c r="H136" s="32" t="str">
        <f ca="1">板材才數分析.!I116</f>
        <v/>
      </c>
      <c r="I136" s="32">
        <f ca="1">板材才數分析.!J116</f>
        <v>0</v>
      </c>
      <c r="J136" s="32">
        <f ca="1">板材才數分析.!K116</f>
        <v>0</v>
      </c>
      <c r="K136" s="53">
        <f ca="1">板材才數分析.!O116</f>
        <v>0</v>
      </c>
      <c r="L136" s="32" t="str">
        <f>IFERROR(VLOOKUP(C136,資料庫!$K$3:$AA$10,17,FALSE),"")</f>
        <v/>
      </c>
      <c r="M136" s="32" t="str">
        <f ca="1">板材才數分析.!R116</f>
        <v/>
      </c>
      <c r="N136" s="35" t="str">
        <f t="shared" ca="1" si="7"/>
        <v/>
      </c>
      <c r="O136" s="75" t="str">
        <f ca="1">IFERROR(VLOOKUP(D136,資料庫!$P$4:$Q$135,2,FALSE),"")</f>
        <v/>
      </c>
    </row>
    <row r="137" spans="1:16" x14ac:dyDescent="0.25">
      <c r="A137" s="75">
        <f>板材才數分析.!D117</f>
        <v>4026</v>
      </c>
      <c r="B137" s="75">
        <f ca="1">板材才數分析.!E117</f>
        <v>0</v>
      </c>
      <c r="D137" s="32">
        <f ca="1">板材才數分析.!M117</f>
        <v>0</v>
      </c>
      <c r="E137" s="32">
        <f ca="1">板材才數分析.!F117</f>
        <v>0</v>
      </c>
      <c r="F137" s="32" t="str">
        <f ca="1">板材才數分析.!G117</f>
        <v/>
      </c>
      <c r="G137" s="32">
        <f ca="1">板材才數分析.!H117</f>
        <v>0</v>
      </c>
      <c r="H137" s="32" t="str">
        <f ca="1">板材才數分析.!I117</f>
        <v/>
      </c>
      <c r="I137" s="32">
        <f ca="1">板材才數分析.!J117</f>
        <v>0</v>
      </c>
      <c r="J137" s="32">
        <f ca="1">板材才數分析.!K117</f>
        <v>0</v>
      </c>
      <c r="K137" s="53">
        <f ca="1">板材才數分析.!O117</f>
        <v>0</v>
      </c>
      <c r="L137" s="32" t="str">
        <f>IFERROR(VLOOKUP(C137,資料庫!$K$3:$AA$10,17,FALSE),"")</f>
        <v/>
      </c>
      <c r="M137" s="32" t="str">
        <f ca="1">板材才數分析.!R117</f>
        <v/>
      </c>
      <c r="N137" s="35" t="str">
        <f t="shared" ca="1" si="7"/>
        <v/>
      </c>
      <c r="O137" s="75" t="str">
        <f ca="1">IFERROR(VLOOKUP(D137,資料庫!$P$4:$Q$135,2,FALSE),"")</f>
        <v/>
      </c>
    </row>
    <row r="138" spans="1:16" x14ac:dyDescent="0.25">
      <c r="A138" s="75">
        <f>板材才數分析.!D118</f>
        <v>4027</v>
      </c>
      <c r="B138" s="75">
        <f ca="1">板材才數分析.!E118</f>
        <v>0</v>
      </c>
      <c r="D138" s="32">
        <f ca="1">板材才數分析.!M118</f>
        <v>0</v>
      </c>
      <c r="E138" s="32">
        <f ca="1">板材才數分析.!F118</f>
        <v>0</v>
      </c>
      <c r="F138" s="32" t="str">
        <f ca="1">板材才數分析.!G118</f>
        <v/>
      </c>
      <c r="G138" s="32">
        <f ca="1">板材才數分析.!H118</f>
        <v>0</v>
      </c>
      <c r="H138" s="32" t="str">
        <f ca="1">板材才數分析.!I118</f>
        <v/>
      </c>
      <c r="I138" s="32">
        <f ca="1">板材才數分析.!J118</f>
        <v>0</v>
      </c>
      <c r="J138" s="32">
        <f ca="1">板材才數分析.!K118</f>
        <v>0</v>
      </c>
      <c r="K138" s="53">
        <f ca="1">板材才數分析.!O118</f>
        <v>0</v>
      </c>
      <c r="L138" s="32" t="str">
        <f>IFERROR(VLOOKUP(C138,資料庫!$K$3:$AA$10,17,FALSE),"")</f>
        <v/>
      </c>
      <c r="M138" s="32" t="str">
        <f ca="1">板材才數分析.!R118</f>
        <v/>
      </c>
      <c r="N138" s="35" t="str">
        <f t="shared" ca="1" si="7"/>
        <v/>
      </c>
      <c r="O138" s="75" t="str">
        <f ca="1">IFERROR(VLOOKUP(D138,資料庫!$P$4:$Q$135,2,FALSE),"")</f>
        <v/>
      </c>
    </row>
    <row r="139" spans="1:16" x14ac:dyDescent="0.25">
      <c r="A139" s="75">
        <f>板材才數分析.!D119</f>
        <v>4028</v>
      </c>
      <c r="B139" s="75">
        <f ca="1">板材才數分析.!E119</f>
        <v>0</v>
      </c>
      <c r="D139" s="32">
        <f ca="1">板材才數分析.!M119</f>
        <v>0</v>
      </c>
      <c r="E139" s="32">
        <f ca="1">板材才數分析.!F119</f>
        <v>0</v>
      </c>
      <c r="F139" s="32" t="str">
        <f ca="1">板材才數分析.!G119</f>
        <v/>
      </c>
      <c r="G139" s="32">
        <f ca="1">板材才數分析.!H119</f>
        <v>0</v>
      </c>
      <c r="H139" s="32" t="str">
        <f ca="1">板材才數分析.!I119</f>
        <v/>
      </c>
      <c r="I139" s="32">
        <f ca="1">板材才數分析.!J119</f>
        <v>0</v>
      </c>
      <c r="J139" s="32">
        <f ca="1">板材才數分析.!K119</f>
        <v>0</v>
      </c>
      <c r="K139" s="53">
        <f ca="1">板材才數分析.!O119</f>
        <v>0</v>
      </c>
      <c r="L139" s="32" t="str">
        <f>IFERROR(VLOOKUP(C139,資料庫!$K$3:$AA$10,17,FALSE),"")</f>
        <v/>
      </c>
      <c r="M139" s="32" t="str">
        <f ca="1">板材才數分析.!R119</f>
        <v/>
      </c>
      <c r="N139" s="35" t="str">
        <f t="shared" ca="1" si="7"/>
        <v/>
      </c>
      <c r="O139" s="75" t="str">
        <f ca="1">IFERROR(VLOOKUP(D139,資料庫!$P$4:$Q$135,2,FALSE),"")</f>
        <v/>
      </c>
    </row>
    <row r="140" spans="1:16" x14ac:dyDescent="0.25">
      <c r="A140" s="75">
        <f>板材才數分析.!D120</f>
        <v>4029</v>
      </c>
      <c r="B140" s="75">
        <f ca="1">板材才數分析.!E120</f>
        <v>0</v>
      </c>
      <c r="D140" s="32">
        <f ca="1">板材才數分析.!M120</f>
        <v>0</v>
      </c>
      <c r="E140" s="32">
        <f ca="1">板材才數分析.!F120</f>
        <v>0</v>
      </c>
      <c r="F140" s="32" t="str">
        <f ca="1">板材才數分析.!G120</f>
        <v/>
      </c>
      <c r="G140" s="32">
        <f ca="1">板材才數分析.!H120</f>
        <v>0</v>
      </c>
      <c r="H140" s="32" t="str">
        <f ca="1">板材才數分析.!I120</f>
        <v/>
      </c>
      <c r="I140" s="32">
        <f ca="1">板材才數分析.!J120</f>
        <v>0</v>
      </c>
      <c r="J140" s="32">
        <f ca="1">板材才數分析.!K120</f>
        <v>0</v>
      </c>
      <c r="K140" s="53">
        <f ca="1">板材才數分析.!O120</f>
        <v>0</v>
      </c>
      <c r="L140" s="32" t="str">
        <f>IFERROR(VLOOKUP(C140,資料庫!$K$3:$AA$10,17,FALSE),"")</f>
        <v/>
      </c>
      <c r="M140" s="32" t="str">
        <f ca="1">板材才數分析.!R120</f>
        <v/>
      </c>
      <c r="N140" s="35" t="str">
        <f t="shared" ca="1" si="7"/>
        <v/>
      </c>
      <c r="O140" s="75" t="str">
        <f ca="1">IFERROR(VLOOKUP(D140,資料庫!$P$4:$Q$135,2,FALSE),"")</f>
        <v/>
      </c>
    </row>
    <row r="141" spans="1:16" x14ac:dyDescent="0.25">
      <c r="A141" s="75">
        <f>板材才數分析.!D121</f>
        <v>4030</v>
      </c>
      <c r="B141" s="75">
        <f ca="1">板材才數分析.!E121</f>
        <v>0</v>
      </c>
      <c r="D141" s="32">
        <f ca="1">板材才數分析.!M121</f>
        <v>0</v>
      </c>
      <c r="E141" s="32">
        <f ca="1">板材才數分析.!F121</f>
        <v>0</v>
      </c>
      <c r="F141" s="32" t="str">
        <f ca="1">板材才數分析.!G121</f>
        <v/>
      </c>
      <c r="G141" s="32">
        <f ca="1">板材才數分析.!H121</f>
        <v>0</v>
      </c>
      <c r="H141" s="32" t="str">
        <f ca="1">板材才數分析.!I121</f>
        <v/>
      </c>
      <c r="I141" s="32">
        <f ca="1">板材才數分析.!J121</f>
        <v>0</v>
      </c>
      <c r="J141" s="32">
        <f ca="1">板材才數分析.!K121</f>
        <v>0</v>
      </c>
      <c r="K141" s="53">
        <f ca="1">板材才數分析.!O121</f>
        <v>0</v>
      </c>
      <c r="L141" s="32" t="str">
        <f>IFERROR(VLOOKUP(C141,資料庫!$K$3:$AA$10,17,FALSE),"")</f>
        <v/>
      </c>
      <c r="M141" s="32" t="str">
        <f ca="1">板材才數分析.!R121</f>
        <v/>
      </c>
      <c r="N141" s="35" t="str">
        <f t="shared" ca="1" si="7"/>
        <v/>
      </c>
      <c r="O141" s="75" t="str">
        <f ca="1">IFERROR(VLOOKUP(D141,資料庫!$P$4:$Q$135,2,FALSE),"")</f>
        <v/>
      </c>
    </row>
    <row r="142" spans="1:16" x14ac:dyDescent="0.25">
      <c r="A142" s="75"/>
      <c r="B142" s="75"/>
      <c r="H142" s="524" t="s">
        <v>235</v>
      </c>
      <c r="I142" s="524"/>
      <c r="J142" s="524"/>
      <c r="K142" s="54">
        <f ca="1">SUM(K112:K141)</f>
        <v>0</v>
      </c>
      <c r="L142" s="47" t="str">
        <f>L112</f>
        <v/>
      </c>
      <c r="M142" s="47"/>
      <c r="N142" s="49"/>
      <c r="O142" s="94">
        <f ca="1">SUM(N111:N141)</f>
        <v>0</v>
      </c>
      <c r="P142" s="47"/>
    </row>
    <row r="143" spans="1:16" x14ac:dyDescent="0.25">
      <c r="A143" s="75"/>
      <c r="B143" s="75"/>
      <c r="O143" s="75"/>
    </row>
    <row r="144" spans="1:16" x14ac:dyDescent="0.25">
      <c r="A144" s="75"/>
      <c r="B144" s="75">
        <v>5</v>
      </c>
      <c r="O144" s="75"/>
    </row>
    <row r="145" spans="1:15" x14ac:dyDescent="0.25">
      <c r="A145" s="75">
        <f>板材才數分析.!D122</f>
        <v>5001</v>
      </c>
      <c r="B145" s="75" t="str">
        <f ca="1">板材才數分析.!E122</f>
        <v>頂板</v>
      </c>
      <c r="D145" s="32">
        <f ca="1">板材才數分析.!M122</f>
        <v>0</v>
      </c>
      <c r="E145" s="32">
        <f ca="1">板材才數分析.!F122</f>
        <v>-36</v>
      </c>
      <c r="F145" s="32" t="str">
        <f ca="1">板材才數分析.!G122</f>
        <v>AA</v>
      </c>
      <c r="G145" s="32">
        <f ca="1">板材才數分析.!H122</f>
        <v>0</v>
      </c>
      <c r="H145" s="32" t="str">
        <f ca="1">板材才數分析.!I122</f>
        <v/>
      </c>
      <c r="I145" s="32">
        <f ca="1">板材才數分析.!J122</f>
        <v>18</v>
      </c>
      <c r="J145" s="32">
        <f ca="1">板材才數分析.!K122</f>
        <v>0</v>
      </c>
      <c r="K145" s="53">
        <f ca="1">IFERROR((板材才數分析.!O122),"")</f>
        <v>0</v>
      </c>
      <c r="L145" s="32" t="str">
        <f>IFERROR(VLOOKUP(C145,資料庫!$K$3:$AA$10,17,FALSE),"")</f>
        <v/>
      </c>
      <c r="M145" s="32" t="str">
        <f ca="1">板材才數分析.!R122</f>
        <v/>
      </c>
      <c r="N145" s="35" t="str">
        <f ca="1">IFERROR((K145*M145),"")</f>
        <v/>
      </c>
      <c r="O145" s="75" t="str">
        <f ca="1">IFERROR(VLOOKUP(D145,資料庫!$P$4:$Q$135,2,FALSE),"")</f>
        <v/>
      </c>
    </row>
    <row r="146" spans="1:15" x14ac:dyDescent="0.25">
      <c r="A146" s="75">
        <f>板材才數分析.!D123</f>
        <v>5002</v>
      </c>
      <c r="B146" s="75" t="str">
        <f ca="1">板材才數分析.!E123</f>
        <v>底板</v>
      </c>
      <c r="D146" s="32">
        <f ca="1">板材才數分析.!M123</f>
        <v>0</v>
      </c>
      <c r="E146" s="32">
        <f ca="1">板材才數分析.!F123</f>
        <v>-36</v>
      </c>
      <c r="F146" s="32" t="str">
        <f ca="1">板材才數分析.!G123</f>
        <v>AA</v>
      </c>
      <c r="G146" s="32">
        <f ca="1">板材才數分析.!H123</f>
        <v>0</v>
      </c>
      <c r="H146" s="32" t="str">
        <f ca="1">板材才數分析.!I123</f>
        <v/>
      </c>
      <c r="I146" s="32">
        <f ca="1">板材才數分析.!J123</f>
        <v>18</v>
      </c>
      <c r="J146" s="32">
        <f ca="1">板材才數分析.!K123</f>
        <v>0</v>
      </c>
      <c r="K146" s="53">
        <f ca="1">IFERROR((板材才數分析.!O123),"")</f>
        <v>0</v>
      </c>
      <c r="L146" s="32" t="str">
        <f>IFERROR(VLOOKUP(C146,資料庫!$K$3:$AA$10,17,FALSE),"")</f>
        <v/>
      </c>
      <c r="M146" s="32" t="str">
        <f ca="1">板材才數分析.!R123</f>
        <v/>
      </c>
      <c r="N146" s="35" t="str">
        <f t="shared" ref="N146:N161" ca="1" si="8">IFERROR((K146*M146),"")</f>
        <v/>
      </c>
      <c r="O146" s="75" t="str">
        <f ca="1">IFERROR(VLOOKUP(D146,資料庫!$P$4:$Q$135,2,FALSE),"")</f>
        <v/>
      </c>
    </row>
    <row r="147" spans="1:15" x14ac:dyDescent="0.25">
      <c r="A147" s="75">
        <f>板材才數分析.!D124</f>
        <v>5003</v>
      </c>
      <c r="B147" s="75" t="str">
        <f ca="1">板材才數分析.!E124</f>
        <v>左側板</v>
      </c>
      <c r="D147" s="32">
        <f ca="1">板材才數分析.!M124</f>
        <v>0</v>
      </c>
      <c r="E147" s="32">
        <f ca="1">板材才數分析.!F124</f>
        <v>0</v>
      </c>
      <c r="F147" s="32" t="str">
        <f ca="1">板材才數分析.!G124</f>
        <v>AA</v>
      </c>
      <c r="G147" s="32">
        <f ca="1">板材才數分析.!H124</f>
        <v>0</v>
      </c>
      <c r="H147" s="32" t="str">
        <f ca="1">板材才數分析.!I124</f>
        <v>AA</v>
      </c>
      <c r="I147" s="32">
        <f ca="1">板材才數分析.!J124</f>
        <v>18</v>
      </c>
      <c r="J147" s="32">
        <f ca="1">板材才數分析.!K124</f>
        <v>0</v>
      </c>
      <c r="K147" s="53">
        <f ca="1">IFERROR((板材才數分析.!O124),"")</f>
        <v>0</v>
      </c>
      <c r="L147" s="32" t="str">
        <f>IFERROR(VLOOKUP(C147,資料庫!$K$3:$AA$10,17,FALSE),"")</f>
        <v/>
      </c>
      <c r="M147" s="32" t="str">
        <f ca="1">板材才數分析.!R124</f>
        <v/>
      </c>
      <c r="N147" s="35" t="str">
        <f t="shared" ca="1" si="8"/>
        <v/>
      </c>
      <c r="O147" s="75" t="str">
        <f ca="1">IFERROR(VLOOKUP(D147,資料庫!$P$4:$Q$135,2,FALSE),"")</f>
        <v/>
      </c>
    </row>
    <row r="148" spans="1:15" x14ac:dyDescent="0.25">
      <c r="A148" s="75">
        <f>板材才數分析.!D125</f>
        <v>5004</v>
      </c>
      <c r="B148" s="75" t="str">
        <f ca="1">板材才數分析.!E125</f>
        <v>右側板</v>
      </c>
      <c r="D148" s="32">
        <f ca="1">板材才數分析.!M125</f>
        <v>0</v>
      </c>
      <c r="E148" s="32">
        <f ca="1">板材才數分析.!F125</f>
        <v>0</v>
      </c>
      <c r="F148" s="32" t="str">
        <f ca="1">板材才數分析.!G125</f>
        <v>AA</v>
      </c>
      <c r="G148" s="32">
        <f ca="1">板材才數分析.!H125</f>
        <v>0</v>
      </c>
      <c r="H148" s="32" t="str">
        <f ca="1">板材才數分析.!I125</f>
        <v>AA</v>
      </c>
      <c r="I148" s="32">
        <f ca="1">板材才數分析.!J125</f>
        <v>18</v>
      </c>
      <c r="J148" s="32">
        <f ca="1">板材才數分析.!K125</f>
        <v>0</v>
      </c>
      <c r="K148" s="53">
        <f ca="1">IFERROR((板材才數分析.!O125),"")</f>
        <v>0</v>
      </c>
      <c r="L148" s="32" t="str">
        <f>IFERROR(VLOOKUP(C148,資料庫!$K$3:$AA$10,17,FALSE),"")</f>
        <v/>
      </c>
      <c r="M148" s="32" t="str">
        <f ca="1">板材才數分析.!R125</f>
        <v/>
      </c>
      <c r="N148" s="35" t="str">
        <f t="shared" ca="1" si="8"/>
        <v/>
      </c>
      <c r="O148" s="75" t="str">
        <f ca="1">IFERROR(VLOOKUP(D148,資料庫!$P$4:$Q$135,2,FALSE),"")</f>
        <v/>
      </c>
    </row>
    <row r="149" spans="1:15" x14ac:dyDescent="0.25">
      <c r="A149" s="75">
        <f>板材才數分析.!D126</f>
        <v>5005</v>
      </c>
      <c r="B149" s="75" t="str">
        <f ca="1">板材才數分析.!E126</f>
        <v>背板</v>
      </c>
      <c r="D149" s="32">
        <f ca="1">板材才數分析.!M126</f>
        <v>0</v>
      </c>
      <c r="E149" s="32">
        <f ca="1">板材才數分析.!F126</f>
        <v>-22</v>
      </c>
      <c r="F149" s="32" t="str">
        <f ca="1">板材才數分析.!G126</f>
        <v/>
      </c>
      <c r="G149" s="32">
        <f ca="1">板材才數分析.!H126</f>
        <v>-22</v>
      </c>
      <c r="H149" s="32" t="str">
        <f ca="1">板材才數分析.!I126</f>
        <v/>
      </c>
      <c r="I149" s="32">
        <f ca="1">板材才數分析.!J126</f>
        <v>4</v>
      </c>
      <c r="J149" s="32">
        <f ca="1">板材才數分析.!K126</f>
        <v>0</v>
      </c>
      <c r="K149" s="53">
        <f ca="1">IFERROR((板材才數分析.!O126),"")</f>
        <v>0</v>
      </c>
      <c r="L149" s="32" t="str">
        <f>IFERROR(VLOOKUP(C149,資料庫!$K$3:$AA$10,17,FALSE),"")</f>
        <v/>
      </c>
      <c r="M149" s="32" t="str">
        <f ca="1">板材才數分析.!R126</f>
        <v/>
      </c>
      <c r="N149" s="35" t="str">
        <f t="shared" ca="1" si="8"/>
        <v/>
      </c>
      <c r="O149" s="75" t="str">
        <f ca="1">IFERROR(VLOOKUP(D149,資料庫!$P$4:$Q$135,2,FALSE),"")</f>
        <v/>
      </c>
    </row>
    <row r="150" spans="1:15" x14ac:dyDescent="0.25">
      <c r="A150" s="75">
        <f>板材才數分析.!D127</f>
        <v>5006</v>
      </c>
      <c r="B150" s="75" t="str">
        <f ca="1">板材才數分析.!E127</f>
        <v>背拉桿</v>
      </c>
      <c r="D150" s="32">
        <f ca="1">板材才數分析.!M127</f>
        <v>0</v>
      </c>
      <c r="E150" s="32">
        <f ca="1">板材才數分析.!F127</f>
        <v>-36</v>
      </c>
      <c r="F150" s="32" t="str">
        <f ca="1">板材才數分析.!G127</f>
        <v>AA</v>
      </c>
      <c r="G150" s="32">
        <f ca="1">板材才數分析.!H127</f>
        <v>120</v>
      </c>
      <c r="H150" s="32" t="str">
        <f ca="1">板材才數分析.!I127</f>
        <v/>
      </c>
      <c r="I150" s="32">
        <f ca="1">板材才數分析.!J127</f>
        <v>18</v>
      </c>
      <c r="J150" s="32">
        <f ca="1">板材才數分析.!K127</f>
        <v>0</v>
      </c>
      <c r="K150" s="53">
        <f ca="1">IFERROR((板材才數分析.!O127),"")</f>
        <v>0</v>
      </c>
      <c r="L150" s="32" t="str">
        <f>IFERROR(VLOOKUP(C150,資料庫!$K$3:$AA$10,17,FALSE),"")</f>
        <v/>
      </c>
      <c r="M150" s="32" t="str">
        <f ca="1">板材才數分析.!R127</f>
        <v/>
      </c>
      <c r="N150" s="35" t="str">
        <f t="shared" ca="1" si="8"/>
        <v/>
      </c>
      <c r="O150" s="75" t="str">
        <f ca="1">IFERROR(VLOOKUP(D150,資料庫!$P$4:$Q$135,2,FALSE),"")</f>
        <v/>
      </c>
    </row>
    <row r="151" spans="1:15" x14ac:dyDescent="0.25">
      <c r="A151" s="75">
        <f>板材才數分析.!D128</f>
        <v>5007</v>
      </c>
      <c r="B151" s="75" t="str">
        <f ca="1">板材才數分析.!E128</f>
        <v>中立板</v>
      </c>
      <c r="D151" s="32">
        <f ca="1">板材才數分析.!M128</f>
        <v>0</v>
      </c>
      <c r="E151" s="32">
        <f ca="1">板材才數分析.!F128</f>
        <v>-36</v>
      </c>
      <c r="F151" s="32" t="str">
        <f ca="1">板材才數分析.!G128</f>
        <v>AA</v>
      </c>
      <c r="G151" s="32">
        <f ca="1">板材才數分析.!H128</f>
        <v>-22</v>
      </c>
      <c r="H151" s="32" t="str">
        <f ca="1">板材才數分析.!I128</f>
        <v/>
      </c>
      <c r="I151" s="32">
        <f ca="1">板材才數分析.!J128</f>
        <v>18</v>
      </c>
      <c r="J151" s="32">
        <f ca="1">板材才數分析.!K128</f>
        <v>0</v>
      </c>
      <c r="K151" s="53">
        <f ca="1">IFERROR((板材才數分析.!O128),"")</f>
        <v>0</v>
      </c>
      <c r="L151" s="32" t="str">
        <f>IFERROR(VLOOKUP(C151,資料庫!$K$3:$AA$10,17,FALSE),"")</f>
        <v/>
      </c>
      <c r="M151" s="32" t="str">
        <f ca="1">板材才數分析.!R128</f>
        <v/>
      </c>
      <c r="N151" s="35" t="str">
        <f t="shared" ca="1" si="8"/>
        <v/>
      </c>
      <c r="O151" s="75" t="str">
        <f ca="1">IFERROR(VLOOKUP(D151,資料庫!$P$4:$Q$135,2,FALSE),"")</f>
        <v/>
      </c>
    </row>
    <row r="152" spans="1:15" x14ac:dyDescent="0.25">
      <c r="A152" s="75">
        <f>板材才數分析.!D129</f>
        <v>5008</v>
      </c>
      <c r="B152" s="75" t="str">
        <f ca="1">板材才數分析.!E129</f>
        <v>活隔</v>
      </c>
      <c r="D152" s="32">
        <f ca="1">板材才數分析.!M129</f>
        <v>0</v>
      </c>
      <c r="E152" s="32">
        <f ca="1">板材才數分析.!F129</f>
        <v>0</v>
      </c>
      <c r="F152" s="32" t="str">
        <f ca="1">板材才數分析.!G129</f>
        <v>AA</v>
      </c>
      <c r="G152" s="32">
        <f ca="1">板材才數分析.!H129</f>
        <v>-32</v>
      </c>
      <c r="H152" s="32" t="str">
        <f ca="1">板材才數分析.!I129</f>
        <v>AA</v>
      </c>
      <c r="I152" s="32">
        <f ca="1">板材才數分析.!J129</f>
        <v>18</v>
      </c>
      <c r="J152" s="32">
        <f ca="1">板材才數分析.!K129</f>
        <v>0</v>
      </c>
      <c r="K152" s="53">
        <f ca="1">IFERROR((板材才數分析.!O129),"")</f>
        <v>0</v>
      </c>
      <c r="L152" s="32" t="str">
        <f>IFERROR(VLOOKUP(C152,資料庫!$K$3:$AA$10,17,FALSE),"")</f>
        <v/>
      </c>
      <c r="M152" s="32" t="str">
        <f ca="1">板材才數分析.!R129</f>
        <v/>
      </c>
      <c r="N152" s="35" t="str">
        <f t="shared" ca="1" si="8"/>
        <v/>
      </c>
      <c r="O152" s="75" t="str">
        <f ca="1">IFERROR(VLOOKUP(D152,資料庫!$P$4:$Q$135,2,FALSE),"")</f>
        <v/>
      </c>
    </row>
    <row r="153" spans="1:15" x14ac:dyDescent="0.25">
      <c r="A153" s="75">
        <f>板材才數分析.!D130</f>
        <v>5009</v>
      </c>
      <c r="B153" s="75" t="str">
        <f ca="1">板材才數分析.!E130</f>
        <v>固隔</v>
      </c>
      <c r="D153" s="32">
        <f ca="1">板材才數分析.!M130</f>
        <v>0</v>
      </c>
      <c r="E153" s="32">
        <f ca="1">板材才數分析.!F130</f>
        <v>0</v>
      </c>
      <c r="F153" s="32" t="str">
        <f ca="1">板材才數分析.!G130</f>
        <v>AA</v>
      </c>
      <c r="G153" s="32">
        <f ca="1">板材才數分析.!H130</f>
        <v>-22</v>
      </c>
      <c r="H153" s="32" t="str">
        <f ca="1">板材才數分析.!I130</f>
        <v/>
      </c>
      <c r="I153" s="32">
        <f ca="1">板材才數分析.!J130</f>
        <v>18</v>
      </c>
      <c r="J153" s="32">
        <f ca="1">板材才數分析.!K130</f>
        <v>0</v>
      </c>
      <c r="K153" s="53">
        <f ca="1">IFERROR((板材才數分析.!O130),"")</f>
        <v>0</v>
      </c>
      <c r="L153" s="32" t="str">
        <f>IFERROR(VLOOKUP(C153,資料庫!$K$3:$AA$10,17,FALSE),"")</f>
        <v/>
      </c>
      <c r="M153" s="32" t="str">
        <f ca="1">板材才數分析.!R130</f>
        <v/>
      </c>
      <c r="N153" s="35" t="str">
        <f t="shared" ca="1" si="8"/>
        <v/>
      </c>
      <c r="O153" s="75" t="str">
        <f ca="1">IFERROR(VLOOKUP(D153,資料庫!$P$4:$Q$135,2,FALSE),"")</f>
        <v/>
      </c>
    </row>
    <row r="154" spans="1:15" x14ac:dyDescent="0.25">
      <c r="A154" s="75">
        <f>板材才數分析.!D131</f>
        <v>5010</v>
      </c>
      <c r="B154" s="75" t="str">
        <f ca="1">板材才數分析.!E131</f>
        <v>左門板</v>
      </c>
      <c r="D154" s="32">
        <f ca="1">板材才數分析.!M131</f>
        <v>0</v>
      </c>
      <c r="E154" s="32">
        <f ca="1">板材才數分析.!F131</f>
        <v>0</v>
      </c>
      <c r="F154" s="32" t="str">
        <f ca="1">板材才數分析.!G131</f>
        <v>AA</v>
      </c>
      <c r="G154" s="32">
        <f ca="1">板材才數分析.!H131</f>
        <v>-4</v>
      </c>
      <c r="H154" s="32" t="str">
        <f ca="1">板材才數分析.!I131</f>
        <v>AA</v>
      </c>
      <c r="I154" s="32">
        <f ca="1">板材才數分析.!J131</f>
        <v>18</v>
      </c>
      <c r="J154" s="32">
        <f ca="1">板材才數分析.!K131</f>
        <v>0</v>
      </c>
      <c r="K154" s="53">
        <f ca="1">IFERROR((板材才數分析.!O131),"")</f>
        <v>0</v>
      </c>
      <c r="L154" s="32" t="str">
        <f>IFERROR(VLOOKUP(C154,資料庫!$K$3:$AA$10,17,FALSE),"")</f>
        <v/>
      </c>
      <c r="M154" s="32" t="str">
        <f ca="1">板材才數分析.!R131</f>
        <v/>
      </c>
      <c r="N154" s="35" t="str">
        <f t="shared" ca="1" si="8"/>
        <v/>
      </c>
      <c r="O154" s="75" t="str">
        <f ca="1">IFERROR(VLOOKUP(D154,資料庫!$P$4:$Q$135,2,FALSE),"")</f>
        <v/>
      </c>
    </row>
    <row r="155" spans="1:15" x14ac:dyDescent="0.25">
      <c r="A155" s="75">
        <f>板材才數分析.!D132</f>
        <v>5011</v>
      </c>
      <c r="B155" s="75" t="str">
        <f ca="1">板材才數分析.!E132</f>
        <v>右門板</v>
      </c>
      <c r="D155" s="32">
        <f ca="1">板材才數分析.!M132</f>
        <v>0</v>
      </c>
      <c r="E155" s="32">
        <f ca="1">板材才數分析.!F132</f>
        <v>0</v>
      </c>
      <c r="F155" s="32" t="str">
        <f ca="1">板材才數分析.!G132</f>
        <v>AA</v>
      </c>
      <c r="G155" s="32">
        <f ca="1">板材才數分析.!H132</f>
        <v>-4</v>
      </c>
      <c r="H155" s="32" t="str">
        <f ca="1">板材才數分析.!I132</f>
        <v>AA</v>
      </c>
      <c r="I155" s="32">
        <f ca="1">板材才數分析.!J132</f>
        <v>18</v>
      </c>
      <c r="J155" s="32">
        <f ca="1">板材才數分析.!K132</f>
        <v>0</v>
      </c>
      <c r="K155" s="53">
        <f ca="1">IFERROR((板材才數分析.!O132),"")</f>
        <v>0</v>
      </c>
      <c r="L155" s="32" t="str">
        <f>IFERROR(VLOOKUP(C155,資料庫!$K$3:$AA$10,17,FALSE),"")</f>
        <v/>
      </c>
      <c r="M155" s="32" t="str">
        <f ca="1">板材才數分析.!R132</f>
        <v/>
      </c>
      <c r="N155" s="35" t="str">
        <f t="shared" ca="1" si="8"/>
        <v/>
      </c>
      <c r="O155" s="75" t="str">
        <f ca="1">IFERROR(VLOOKUP(D155,資料庫!$P$4:$Q$135,2,FALSE),"")</f>
        <v/>
      </c>
    </row>
    <row r="156" spans="1:15" x14ac:dyDescent="0.25">
      <c r="A156" s="75">
        <f>板材才數分析.!D133</f>
        <v>5012</v>
      </c>
      <c r="B156" s="75">
        <f ca="1">板材才數分析.!E133</f>
        <v>0</v>
      </c>
      <c r="D156" s="32">
        <f ca="1">板材才數分析.!M133</f>
        <v>0</v>
      </c>
      <c r="E156" s="32">
        <f ca="1">板材才數分析.!F133</f>
        <v>0</v>
      </c>
      <c r="F156" s="32" t="str">
        <f ca="1">板材才數分析.!G133</f>
        <v/>
      </c>
      <c r="G156" s="32">
        <f ca="1">板材才數分析.!H133</f>
        <v>0</v>
      </c>
      <c r="H156" s="32" t="str">
        <f ca="1">板材才數分析.!I133</f>
        <v/>
      </c>
      <c r="I156" s="32">
        <f ca="1">板材才數分析.!J133</f>
        <v>0</v>
      </c>
      <c r="J156" s="32">
        <f ca="1">板材才數分析.!K133</f>
        <v>0</v>
      </c>
      <c r="K156" s="53">
        <f ca="1">IFERROR((板材才數分析.!O133),"")</f>
        <v>0</v>
      </c>
      <c r="L156" s="32" t="str">
        <f>IFERROR(VLOOKUP(C156,資料庫!$K$3:$AA$10,17,FALSE),"")</f>
        <v/>
      </c>
      <c r="M156" s="32" t="str">
        <f ca="1">板材才數分析.!R133</f>
        <v/>
      </c>
      <c r="N156" s="35" t="str">
        <f t="shared" ca="1" si="8"/>
        <v/>
      </c>
      <c r="O156" s="75" t="str">
        <f ca="1">IFERROR(VLOOKUP(D156,資料庫!$P$4:$Q$135,2,FALSE),"")</f>
        <v/>
      </c>
    </row>
    <row r="157" spans="1:15" x14ac:dyDescent="0.25">
      <c r="A157" s="75">
        <f>板材才數分析.!D134</f>
        <v>5013</v>
      </c>
      <c r="B157" s="75">
        <f ca="1">板材才數分析.!E134</f>
        <v>0</v>
      </c>
      <c r="D157" s="32">
        <f ca="1">板材才數分析.!M134</f>
        <v>0</v>
      </c>
      <c r="E157" s="32">
        <f ca="1">板材才數分析.!F134</f>
        <v>0</v>
      </c>
      <c r="F157" s="32" t="str">
        <f ca="1">板材才數分析.!G134</f>
        <v/>
      </c>
      <c r="G157" s="32">
        <f ca="1">板材才數分析.!H134</f>
        <v>0</v>
      </c>
      <c r="H157" s="32" t="str">
        <f ca="1">板材才數分析.!I134</f>
        <v/>
      </c>
      <c r="I157" s="32">
        <f ca="1">板材才數分析.!J134</f>
        <v>0</v>
      </c>
      <c r="J157" s="32">
        <f ca="1">板材才數分析.!K134</f>
        <v>0</v>
      </c>
      <c r="K157" s="53">
        <f ca="1">IFERROR((板材才數分析.!O134),"")</f>
        <v>0</v>
      </c>
      <c r="L157" s="32" t="str">
        <f>IFERROR(VLOOKUP(C157,資料庫!$K$3:$AA$10,17,FALSE),"")</f>
        <v/>
      </c>
      <c r="M157" s="32" t="str">
        <f ca="1">板材才數分析.!R134</f>
        <v/>
      </c>
      <c r="N157" s="35" t="str">
        <f t="shared" ca="1" si="8"/>
        <v/>
      </c>
      <c r="O157" s="75" t="str">
        <f ca="1">IFERROR(VLOOKUP(D157,資料庫!$P$4:$Q$135,2,FALSE),"")</f>
        <v/>
      </c>
    </row>
    <row r="158" spans="1:15" x14ac:dyDescent="0.25">
      <c r="A158" s="75">
        <f>板材才數分析.!D135</f>
        <v>5014</v>
      </c>
      <c r="B158" s="75">
        <f ca="1">板材才數分析.!E135</f>
        <v>0</v>
      </c>
      <c r="D158" s="32">
        <f ca="1">板材才數分析.!M135</f>
        <v>0</v>
      </c>
      <c r="E158" s="32">
        <f ca="1">板材才數分析.!F135</f>
        <v>0</v>
      </c>
      <c r="F158" s="32" t="str">
        <f ca="1">板材才數分析.!G135</f>
        <v/>
      </c>
      <c r="G158" s="32">
        <f ca="1">板材才數分析.!H135</f>
        <v>0</v>
      </c>
      <c r="H158" s="32" t="str">
        <f ca="1">板材才數分析.!I135</f>
        <v/>
      </c>
      <c r="I158" s="32">
        <f ca="1">板材才數分析.!J135</f>
        <v>0</v>
      </c>
      <c r="J158" s="32">
        <f ca="1">板材才數分析.!K135</f>
        <v>0</v>
      </c>
      <c r="K158" s="53">
        <f ca="1">IFERROR((板材才數分析.!O135),"")</f>
        <v>0</v>
      </c>
      <c r="L158" s="32" t="str">
        <f>IFERROR(VLOOKUP(C158,資料庫!$K$3:$AA$10,17,FALSE),"")</f>
        <v/>
      </c>
      <c r="M158" s="32" t="str">
        <f ca="1">板材才數分析.!R135</f>
        <v/>
      </c>
      <c r="N158" s="35" t="str">
        <f t="shared" ca="1" si="8"/>
        <v/>
      </c>
      <c r="O158" s="75" t="str">
        <f ca="1">IFERROR(VLOOKUP(D158,資料庫!$P$4:$Q$135,2,FALSE),"")</f>
        <v/>
      </c>
    </row>
    <row r="159" spans="1:15" x14ac:dyDescent="0.25">
      <c r="A159" s="75">
        <f>板材才數分析.!D136</f>
        <v>5015</v>
      </c>
      <c r="B159" s="75">
        <f ca="1">板材才數分析.!E136</f>
        <v>0</v>
      </c>
      <c r="D159" s="32">
        <f ca="1">板材才數分析.!M136</f>
        <v>0</v>
      </c>
      <c r="E159" s="32">
        <f ca="1">板材才數分析.!F136</f>
        <v>0</v>
      </c>
      <c r="F159" s="32" t="str">
        <f ca="1">板材才數分析.!G136</f>
        <v/>
      </c>
      <c r="G159" s="32">
        <f ca="1">板材才數分析.!H136</f>
        <v>0</v>
      </c>
      <c r="H159" s="32" t="str">
        <f ca="1">板材才數分析.!I136</f>
        <v/>
      </c>
      <c r="I159" s="32">
        <f ca="1">板材才數分析.!J136</f>
        <v>0</v>
      </c>
      <c r="J159" s="32">
        <f ca="1">板材才數分析.!K136</f>
        <v>0</v>
      </c>
      <c r="K159" s="53">
        <f ca="1">IFERROR((板材才數分析.!O136),"")</f>
        <v>0</v>
      </c>
      <c r="L159" s="32" t="str">
        <f>IFERROR(VLOOKUP(C159,資料庫!$K$3:$AA$10,17,FALSE),"")</f>
        <v/>
      </c>
      <c r="M159" s="32" t="str">
        <f ca="1">板材才數分析.!R136</f>
        <v/>
      </c>
      <c r="N159" s="35" t="str">
        <f t="shared" ca="1" si="8"/>
        <v/>
      </c>
      <c r="O159" s="75" t="str">
        <f ca="1">IFERROR(VLOOKUP(D159,資料庫!$P$4:$Q$135,2,FALSE),"")</f>
        <v/>
      </c>
    </row>
    <row r="160" spans="1:15" x14ac:dyDescent="0.25">
      <c r="A160" s="75">
        <f>板材才數分析.!D137</f>
        <v>5016</v>
      </c>
      <c r="B160" s="75">
        <f ca="1">板材才數分析.!E137</f>
        <v>0</v>
      </c>
      <c r="D160" s="32">
        <f ca="1">板材才數分析.!M137</f>
        <v>0</v>
      </c>
      <c r="E160" s="32">
        <f ca="1">板材才數分析.!F137</f>
        <v>0</v>
      </c>
      <c r="F160" s="32" t="str">
        <f ca="1">板材才數分析.!G137</f>
        <v/>
      </c>
      <c r="G160" s="32">
        <f ca="1">板材才數分析.!H137</f>
        <v>0</v>
      </c>
      <c r="H160" s="32" t="str">
        <f ca="1">板材才數分析.!I137</f>
        <v/>
      </c>
      <c r="I160" s="32">
        <f ca="1">板材才數分析.!J137</f>
        <v>0</v>
      </c>
      <c r="J160" s="32">
        <f ca="1">板材才數分析.!K137</f>
        <v>0</v>
      </c>
      <c r="K160" s="53">
        <f ca="1">IFERROR((板材才數分析.!O137),"")</f>
        <v>0</v>
      </c>
      <c r="L160" s="32" t="str">
        <f>IFERROR(VLOOKUP(C160,資料庫!$K$3:$AA$10,17,FALSE),"")</f>
        <v/>
      </c>
      <c r="M160" s="32" t="str">
        <f ca="1">板材才數分析.!R137</f>
        <v/>
      </c>
      <c r="N160" s="35" t="str">
        <f t="shared" ca="1" si="8"/>
        <v/>
      </c>
      <c r="O160" s="75" t="str">
        <f ca="1">IFERROR(VLOOKUP(D160,資料庫!$P$4:$Q$135,2,FALSE),"")</f>
        <v/>
      </c>
    </row>
    <row r="161" spans="1:16" x14ac:dyDescent="0.25">
      <c r="A161" s="75">
        <f>板材才數分析.!D138</f>
        <v>5017</v>
      </c>
      <c r="B161" s="75">
        <f ca="1">板材才數分析.!E138</f>
        <v>0</v>
      </c>
      <c r="D161" s="32">
        <f ca="1">板材才數分析.!M138</f>
        <v>0</v>
      </c>
      <c r="E161" s="32">
        <f ca="1">板材才數分析.!F138</f>
        <v>0</v>
      </c>
      <c r="F161" s="32" t="str">
        <f ca="1">板材才數分析.!G138</f>
        <v/>
      </c>
      <c r="G161" s="32">
        <f ca="1">板材才數分析.!H138</f>
        <v>0</v>
      </c>
      <c r="H161" s="32" t="str">
        <f ca="1">板材才數分析.!I138</f>
        <v/>
      </c>
      <c r="I161" s="32">
        <f ca="1">板材才數分析.!J138</f>
        <v>0</v>
      </c>
      <c r="J161" s="32">
        <f ca="1">板材才數分析.!K138</f>
        <v>0</v>
      </c>
      <c r="K161" s="53">
        <f ca="1">IFERROR((板材才數分析.!O138),"")</f>
        <v>0</v>
      </c>
      <c r="L161" s="32" t="str">
        <f>IFERROR(VLOOKUP(C161,資料庫!$K$3:$AA$10,17,FALSE),"")</f>
        <v/>
      </c>
      <c r="M161" s="32" t="str">
        <f ca="1">板材才數分析.!R138</f>
        <v/>
      </c>
      <c r="N161" s="35" t="str">
        <f t="shared" ca="1" si="8"/>
        <v/>
      </c>
      <c r="O161" s="75" t="str">
        <f ca="1">IFERROR(VLOOKUP(D161,資料庫!$P$4:$Q$135,2,FALSE),"")</f>
        <v/>
      </c>
    </row>
    <row r="162" spans="1:16" x14ac:dyDescent="0.25">
      <c r="A162" s="75">
        <f>板材才數分析.!D139</f>
        <v>5018</v>
      </c>
      <c r="B162" s="75">
        <f ca="1">板材才數分析.!E139</f>
        <v>0</v>
      </c>
      <c r="D162" s="32">
        <f ca="1">板材才數分析.!M139</f>
        <v>0</v>
      </c>
      <c r="E162" s="32">
        <f ca="1">板材才數分析.!F139</f>
        <v>0</v>
      </c>
      <c r="F162" s="32" t="str">
        <f ca="1">板材才數分析.!G139</f>
        <v/>
      </c>
      <c r="G162" s="32">
        <f ca="1">板材才數分析.!H139</f>
        <v>0</v>
      </c>
      <c r="H162" s="32" t="str">
        <f ca="1">板材才數分析.!I139</f>
        <v/>
      </c>
      <c r="I162" s="32">
        <f ca="1">板材才數分析.!J139</f>
        <v>0</v>
      </c>
      <c r="J162" s="32">
        <f ca="1">板材才數分析.!K139</f>
        <v>0</v>
      </c>
      <c r="K162" s="53">
        <f ca="1">IFERROR((板材才數分析.!O139),"")</f>
        <v>0</v>
      </c>
      <c r="L162" s="32" t="str">
        <f>IFERROR(VLOOKUP(C162,資料庫!$K$3:$AA$10,17,FALSE),"")</f>
        <v/>
      </c>
      <c r="M162" s="32" t="str">
        <f ca="1">板材才數分析.!R139</f>
        <v/>
      </c>
      <c r="N162" s="35" t="str">
        <f t="shared" ref="N162:N174" ca="1" si="9">IFERROR((K162*M162),"")</f>
        <v/>
      </c>
      <c r="O162" s="75" t="str">
        <f ca="1">IFERROR(VLOOKUP(D162,資料庫!$P$4:$Q$135,2,FALSE),"")</f>
        <v/>
      </c>
    </row>
    <row r="163" spans="1:16" x14ac:dyDescent="0.25">
      <c r="A163" s="75">
        <f>板材才數分析.!D140</f>
        <v>5019</v>
      </c>
      <c r="B163" s="75">
        <f ca="1">板材才數分析.!E140</f>
        <v>0</v>
      </c>
      <c r="D163" s="32">
        <f ca="1">板材才數分析.!M140</f>
        <v>0</v>
      </c>
      <c r="E163" s="32">
        <f ca="1">板材才數分析.!F140</f>
        <v>0</v>
      </c>
      <c r="F163" s="32" t="str">
        <f ca="1">板材才數分析.!G140</f>
        <v/>
      </c>
      <c r="G163" s="32">
        <f ca="1">板材才數分析.!H140</f>
        <v>0</v>
      </c>
      <c r="H163" s="32" t="str">
        <f ca="1">板材才數分析.!I140</f>
        <v/>
      </c>
      <c r="I163" s="32">
        <f ca="1">板材才數分析.!J140</f>
        <v>0</v>
      </c>
      <c r="J163" s="32">
        <f ca="1">板材才數分析.!K140</f>
        <v>0</v>
      </c>
      <c r="K163" s="53">
        <f ca="1">IFERROR((板材才數分析.!O140),"")</f>
        <v>0</v>
      </c>
      <c r="L163" s="32" t="str">
        <f>IFERROR(VLOOKUP(C163,資料庫!$K$3:$AA$10,17,FALSE),"")</f>
        <v/>
      </c>
      <c r="M163" s="32" t="str">
        <f ca="1">板材才數分析.!R140</f>
        <v/>
      </c>
      <c r="N163" s="35" t="str">
        <f t="shared" ca="1" si="9"/>
        <v/>
      </c>
      <c r="O163" s="75" t="str">
        <f ca="1">IFERROR(VLOOKUP(D163,資料庫!$P$4:$Q$135,2,FALSE),"")</f>
        <v/>
      </c>
    </row>
    <row r="164" spans="1:16" x14ac:dyDescent="0.25">
      <c r="A164" s="75">
        <f>板材才數分析.!D141</f>
        <v>5020</v>
      </c>
      <c r="B164" s="75">
        <f ca="1">板材才數分析.!E141</f>
        <v>0</v>
      </c>
      <c r="D164" s="32">
        <f ca="1">板材才數分析.!M141</f>
        <v>0</v>
      </c>
      <c r="E164" s="32">
        <f ca="1">板材才數分析.!F141</f>
        <v>0</v>
      </c>
      <c r="F164" s="32" t="str">
        <f ca="1">板材才數分析.!G141</f>
        <v/>
      </c>
      <c r="G164" s="32">
        <f ca="1">板材才數分析.!H141</f>
        <v>0</v>
      </c>
      <c r="H164" s="32" t="str">
        <f ca="1">板材才數分析.!I141</f>
        <v/>
      </c>
      <c r="I164" s="32">
        <f ca="1">板材才數分析.!J141</f>
        <v>0</v>
      </c>
      <c r="J164" s="32">
        <f ca="1">板材才數分析.!K141</f>
        <v>0</v>
      </c>
      <c r="K164" s="53">
        <f ca="1">IFERROR((板材才數分析.!O141),"")</f>
        <v>0</v>
      </c>
      <c r="L164" s="32" t="str">
        <f>IFERROR(VLOOKUP(C164,資料庫!$K$3:$AA$10,17,FALSE),"")</f>
        <v/>
      </c>
      <c r="M164" s="32" t="str">
        <f ca="1">板材才數分析.!R141</f>
        <v/>
      </c>
      <c r="N164" s="35" t="str">
        <f t="shared" ca="1" si="9"/>
        <v/>
      </c>
      <c r="O164" s="75" t="str">
        <f ca="1">IFERROR(VLOOKUP(D164,資料庫!$P$4:$Q$135,2,FALSE),"")</f>
        <v/>
      </c>
    </row>
    <row r="165" spans="1:16" x14ac:dyDescent="0.25">
      <c r="A165" s="75">
        <f>板材才數分析.!D142</f>
        <v>5021</v>
      </c>
      <c r="B165" s="75">
        <f ca="1">板材才數分析.!E142</f>
        <v>0</v>
      </c>
      <c r="D165" s="32">
        <f ca="1">板材才數分析.!M142</f>
        <v>0</v>
      </c>
      <c r="E165" s="32">
        <f ca="1">板材才數分析.!F142</f>
        <v>0</v>
      </c>
      <c r="F165" s="32" t="str">
        <f ca="1">板材才數分析.!G142</f>
        <v/>
      </c>
      <c r="G165" s="32">
        <f ca="1">板材才數分析.!H142</f>
        <v>0</v>
      </c>
      <c r="H165" s="32" t="str">
        <f ca="1">板材才數分析.!I142</f>
        <v/>
      </c>
      <c r="I165" s="32">
        <f ca="1">板材才數分析.!J142</f>
        <v>0</v>
      </c>
      <c r="J165" s="32">
        <f ca="1">板材才數分析.!K142</f>
        <v>0</v>
      </c>
      <c r="K165" s="53">
        <f ca="1">IFERROR((板材才數分析.!O142),"")</f>
        <v>0</v>
      </c>
      <c r="L165" s="32" t="str">
        <f>IFERROR(VLOOKUP(C165,資料庫!$K$3:$AA$10,17,FALSE),"")</f>
        <v/>
      </c>
      <c r="M165" s="32" t="str">
        <f ca="1">板材才數分析.!R142</f>
        <v/>
      </c>
      <c r="N165" s="35" t="str">
        <f t="shared" ca="1" si="9"/>
        <v/>
      </c>
      <c r="O165" s="75" t="str">
        <f ca="1">IFERROR(VLOOKUP(D165,資料庫!$P$4:$Q$135,2,FALSE),"")</f>
        <v/>
      </c>
    </row>
    <row r="166" spans="1:16" x14ac:dyDescent="0.25">
      <c r="A166" s="75">
        <f>板材才數分析.!D143</f>
        <v>5022</v>
      </c>
      <c r="B166" s="75">
        <f ca="1">板材才數分析.!E143</f>
        <v>0</v>
      </c>
      <c r="D166" s="32">
        <f ca="1">板材才數分析.!M143</f>
        <v>0</v>
      </c>
      <c r="E166" s="32">
        <f ca="1">板材才數分析.!F143</f>
        <v>0</v>
      </c>
      <c r="F166" s="32" t="str">
        <f ca="1">板材才數分析.!G143</f>
        <v/>
      </c>
      <c r="G166" s="32">
        <f ca="1">板材才數分析.!H143</f>
        <v>0</v>
      </c>
      <c r="H166" s="32" t="str">
        <f ca="1">板材才數分析.!I143</f>
        <v/>
      </c>
      <c r="I166" s="32">
        <f ca="1">板材才數分析.!J143</f>
        <v>0</v>
      </c>
      <c r="J166" s="32">
        <f ca="1">板材才數分析.!K143</f>
        <v>0</v>
      </c>
      <c r="K166" s="53">
        <f ca="1">IFERROR((板材才數分析.!O143),"")</f>
        <v>0</v>
      </c>
      <c r="L166" s="32" t="str">
        <f>IFERROR(VLOOKUP(C166,資料庫!$K$3:$AA$10,17,FALSE),"")</f>
        <v/>
      </c>
      <c r="M166" s="32" t="str">
        <f ca="1">板材才數分析.!R143</f>
        <v/>
      </c>
      <c r="N166" s="35" t="str">
        <f t="shared" ca="1" si="9"/>
        <v/>
      </c>
      <c r="O166" s="75" t="str">
        <f ca="1">IFERROR(VLOOKUP(D166,資料庫!$P$4:$Q$135,2,FALSE),"")</f>
        <v/>
      </c>
    </row>
    <row r="167" spans="1:16" x14ac:dyDescent="0.25">
      <c r="A167" s="75">
        <f>板材才數分析.!D144</f>
        <v>5023</v>
      </c>
      <c r="B167" s="75">
        <f ca="1">板材才數分析.!E144</f>
        <v>0</v>
      </c>
      <c r="D167" s="32">
        <f ca="1">板材才數分析.!M144</f>
        <v>0</v>
      </c>
      <c r="E167" s="32">
        <f ca="1">板材才數分析.!F144</f>
        <v>0</v>
      </c>
      <c r="F167" s="32" t="str">
        <f ca="1">板材才數分析.!G144</f>
        <v/>
      </c>
      <c r="G167" s="32">
        <f ca="1">板材才數分析.!H144</f>
        <v>0</v>
      </c>
      <c r="H167" s="32" t="str">
        <f ca="1">板材才數分析.!I144</f>
        <v/>
      </c>
      <c r="I167" s="32">
        <f ca="1">板材才數分析.!J144</f>
        <v>0</v>
      </c>
      <c r="J167" s="32">
        <f ca="1">板材才數分析.!K144</f>
        <v>0</v>
      </c>
      <c r="K167" s="53">
        <f ca="1">IFERROR((板材才數分析.!O144),"")</f>
        <v>0</v>
      </c>
      <c r="L167" s="32" t="str">
        <f>IFERROR(VLOOKUP(C167,資料庫!$K$3:$AA$10,17,FALSE),"")</f>
        <v/>
      </c>
      <c r="M167" s="32" t="str">
        <f ca="1">板材才數分析.!R144</f>
        <v/>
      </c>
      <c r="N167" s="35" t="str">
        <f t="shared" ca="1" si="9"/>
        <v/>
      </c>
      <c r="O167" s="75" t="str">
        <f ca="1">IFERROR(VLOOKUP(D167,資料庫!$P$4:$Q$135,2,FALSE),"")</f>
        <v/>
      </c>
    </row>
    <row r="168" spans="1:16" x14ac:dyDescent="0.25">
      <c r="A168" s="75">
        <f>板材才數分析.!D145</f>
        <v>5024</v>
      </c>
      <c r="B168" s="75">
        <f ca="1">板材才數分析.!E145</f>
        <v>0</v>
      </c>
      <c r="D168" s="32">
        <f ca="1">板材才數分析.!M145</f>
        <v>0</v>
      </c>
      <c r="E168" s="32">
        <f ca="1">板材才數分析.!F145</f>
        <v>0</v>
      </c>
      <c r="F168" s="32" t="str">
        <f ca="1">板材才數分析.!G145</f>
        <v/>
      </c>
      <c r="G168" s="32">
        <f ca="1">板材才數分析.!H145</f>
        <v>0</v>
      </c>
      <c r="H168" s="32" t="str">
        <f ca="1">板材才數分析.!I145</f>
        <v/>
      </c>
      <c r="I168" s="32">
        <f ca="1">板材才數分析.!J145</f>
        <v>0</v>
      </c>
      <c r="J168" s="32">
        <f ca="1">板材才數分析.!K145</f>
        <v>0</v>
      </c>
      <c r="K168" s="53">
        <f ca="1">IFERROR((板材才數分析.!O145),"")</f>
        <v>0</v>
      </c>
      <c r="L168" s="32" t="str">
        <f>IFERROR(VLOOKUP(C168,資料庫!$K$3:$AA$10,17,FALSE),"")</f>
        <v/>
      </c>
      <c r="M168" s="32" t="str">
        <f ca="1">板材才數分析.!R145</f>
        <v/>
      </c>
      <c r="N168" s="35" t="str">
        <f t="shared" ca="1" si="9"/>
        <v/>
      </c>
      <c r="O168" s="75" t="str">
        <f ca="1">IFERROR(VLOOKUP(D168,資料庫!$P$4:$Q$135,2,FALSE),"")</f>
        <v/>
      </c>
    </row>
    <row r="169" spans="1:16" x14ac:dyDescent="0.25">
      <c r="A169" s="75">
        <f>板材才數分析.!D146</f>
        <v>5025</v>
      </c>
      <c r="B169" s="75">
        <f ca="1">板材才數分析.!E146</f>
        <v>0</v>
      </c>
      <c r="D169" s="32">
        <f ca="1">板材才數分析.!M146</f>
        <v>0</v>
      </c>
      <c r="E169" s="32">
        <f ca="1">板材才數分析.!F146</f>
        <v>0</v>
      </c>
      <c r="F169" s="32" t="str">
        <f ca="1">板材才數分析.!G146</f>
        <v/>
      </c>
      <c r="G169" s="32">
        <f ca="1">板材才數分析.!H146</f>
        <v>0</v>
      </c>
      <c r="H169" s="32" t="str">
        <f ca="1">板材才數分析.!I146</f>
        <v/>
      </c>
      <c r="I169" s="32">
        <f ca="1">板材才數分析.!J146</f>
        <v>0</v>
      </c>
      <c r="J169" s="32">
        <f ca="1">板材才數分析.!K146</f>
        <v>0</v>
      </c>
      <c r="K169" s="53">
        <f ca="1">IFERROR((板材才數分析.!O146),"")</f>
        <v>0</v>
      </c>
      <c r="L169" s="32" t="str">
        <f>IFERROR(VLOOKUP(C169,資料庫!$K$3:$AA$10,17,FALSE),"")</f>
        <v/>
      </c>
      <c r="M169" s="32" t="str">
        <f ca="1">板材才數分析.!R146</f>
        <v/>
      </c>
      <c r="N169" s="35" t="str">
        <f t="shared" ca="1" si="9"/>
        <v/>
      </c>
      <c r="O169" s="75" t="str">
        <f ca="1">IFERROR(VLOOKUP(D169,資料庫!$P$4:$Q$135,2,FALSE),"")</f>
        <v/>
      </c>
    </row>
    <row r="170" spans="1:16" x14ac:dyDescent="0.25">
      <c r="A170" s="75">
        <f>板材才數分析.!D147</f>
        <v>5026</v>
      </c>
      <c r="B170" s="75">
        <f ca="1">板材才數分析.!E147</f>
        <v>0</v>
      </c>
      <c r="D170" s="32">
        <f ca="1">板材才數分析.!M147</f>
        <v>0</v>
      </c>
      <c r="E170" s="32">
        <f ca="1">板材才數分析.!F147</f>
        <v>0</v>
      </c>
      <c r="F170" s="32" t="str">
        <f ca="1">板材才數分析.!G147</f>
        <v/>
      </c>
      <c r="G170" s="32">
        <f ca="1">板材才數分析.!H147</f>
        <v>0</v>
      </c>
      <c r="H170" s="32" t="str">
        <f ca="1">板材才數分析.!I147</f>
        <v/>
      </c>
      <c r="I170" s="32">
        <f ca="1">板材才數分析.!J147</f>
        <v>0</v>
      </c>
      <c r="J170" s="32">
        <f ca="1">板材才數分析.!K147</f>
        <v>0</v>
      </c>
      <c r="K170" s="53">
        <f ca="1">IFERROR((板材才數分析.!O147),"")</f>
        <v>0</v>
      </c>
      <c r="L170" s="32" t="str">
        <f>IFERROR(VLOOKUP(C170,資料庫!$K$3:$AA$10,17,FALSE),"")</f>
        <v/>
      </c>
      <c r="M170" s="32" t="str">
        <f ca="1">板材才數分析.!R147</f>
        <v/>
      </c>
      <c r="N170" s="35" t="str">
        <f t="shared" ca="1" si="9"/>
        <v/>
      </c>
      <c r="O170" s="75" t="str">
        <f ca="1">IFERROR(VLOOKUP(D170,資料庫!$P$4:$Q$135,2,FALSE),"")</f>
        <v/>
      </c>
    </row>
    <row r="171" spans="1:16" x14ac:dyDescent="0.25">
      <c r="A171" s="75">
        <f>板材才數分析.!D148</f>
        <v>5027</v>
      </c>
      <c r="B171" s="75">
        <f ca="1">板材才數分析.!E148</f>
        <v>0</v>
      </c>
      <c r="D171" s="32">
        <f ca="1">板材才數分析.!M148</f>
        <v>0</v>
      </c>
      <c r="E171" s="32">
        <f ca="1">板材才數分析.!F148</f>
        <v>0</v>
      </c>
      <c r="F171" s="32" t="str">
        <f ca="1">板材才數分析.!G148</f>
        <v/>
      </c>
      <c r="G171" s="32">
        <f ca="1">板材才數分析.!H148</f>
        <v>0</v>
      </c>
      <c r="H171" s="32" t="str">
        <f ca="1">板材才數分析.!I148</f>
        <v/>
      </c>
      <c r="I171" s="32">
        <f ca="1">板材才數分析.!J148</f>
        <v>0</v>
      </c>
      <c r="J171" s="32">
        <f ca="1">板材才數分析.!K148</f>
        <v>0</v>
      </c>
      <c r="K171" s="53">
        <f ca="1">IFERROR((板材才數分析.!O148),"")</f>
        <v>0</v>
      </c>
      <c r="L171" s="32" t="str">
        <f>IFERROR(VLOOKUP(C171,資料庫!$K$3:$AA$10,17,FALSE),"")</f>
        <v/>
      </c>
      <c r="M171" s="32" t="str">
        <f ca="1">板材才數分析.!R148</f>
        <v/>
      </c>
      <c r="N171" s="35" t="str">
        <f t="shared" ca="1" si="9"/>
        <v/>
      </c>
      <c r="O171" s="75" t="str">
        <f ca="1">IFERROR(VLOOKUP(D171,資料庫!$P$4:$Q$135,2,FALSE),"")</f>
        <v/>
      </c>
    </row>
    <row r="172" spans="1:16" x14ac:dyDescent="0.25">
      <c r="A172" s="75">
        <f>板材才數分析.!D149</f>
        <v>5028</v>
      </c>
      <c r="B172" s="75">
        <f ca="1">板材才數分析.!E149</f>
        <v>0</v>
      </c>
      <c r="D172" s="32">
        <f ca="1">板材才數分析.!M149</f>
        <v>0</v>
      </c>
      <c r="E172" s="32">
        <f ca="1">板材才數分析.!F149</f>
        <v>0</v>
      </c>
      <c r="F172" s="32" t="str">
        <f ca="1">板材才數分析.!G149</f>
        <v/>
      </c>
      <c r="G172" s="32">
        <f ca="1">板材才數分析.!H149</f>
        <v>0</v>
      </c>
      <c r="H172" s="32" t="str">
        <f ca="1">板材才數分析.!I149</f>
        <v/>
      </c>
      <c r="I172" s="32">
        <f ca="1">板材才數分析.!J149</f>
        <v>0</v>
      </c>
      <c r="J172" s="32">
        <f ca="1">板材才數分析.!K149</f>
        <v>0</v>
      </c>
      <c r="K172" s="53">
        <f ca="1">IFERROR((板材才數分析.!O149),"")</f>
        <v>0</v>
      </c>
      <c r="L172" s="32" t="str">
        <f>IFERROR(VLOOKUP(C172,資料庫!$K$3:$AA$10,17,FALSE),"")</f>
        <v/>
      </c>
      <c r="M172" s="32" t="str">
        <f ca="1">板材才數分析.!R149</f>
        <v/>
      </c>
      <c r="N172" s="35" t="str">
        <f t="shared" ca="1" si="9"/>
        <v/>
      </c>
      <c r="O172" s="75" t="str">
        <f ca="1">IFERROR(VLOOKUP(D172,資料庫!$P$4:$Q$135,2,FALSE),"")</f>
        <v/>
      </c>
    </row>
    <row r="173" spans="1:16" x14ac:dyDescent="0.25">
      <c r="A173" s="75">
        <f>板材才數分析.!D150</f>
        <v>5029</v>
      </c>
      <c r="B173" s="75">
        <f ca="1">板材才數分析.!E150</f>
        <v>0</v>
      </c>
      <c r="D173" s="32">
        <f ca="1">板材才數分析.!M150</f>
        <v>0</v>
      </c>
      <c r="E173" s="32">
        <f ca="1">板材才數分析.!F150</f>
        <v>0</v>
      </c>
      <c r="F173" s="32" t="str">
        <f ca="1">板材才數分析.!G150</f>
        <v/>
      </c>
      <c r="G173" s="32">
        <f ca="1">板材才數分析.!H150</f>
        <v>0</v>
      </c>
      <c r="H173" s="32" t="str">
        <f ca="1">板材才數分析.!I150</f>
        <v/>
      </c>
      <c r="I173" s="32">
        <f ca="1">板材才數分析.!J150</f>
        <v>0</v>
      </c>
      <c r="J173" s="32">
        <f ca="1">板材才數分析.!K150</f>
        <v>0</v>
      </c>
      <c r="K173" s="53">
        <f ca="1">IFERROR((板材才數分析.!O150),"")</f>
        <v>0</v>
      </c>
      <c r="L173" s="32" t="str">
        <f>IFERROR(VLOOKUP(C173,資料庫!$K$3:$AA$10,17,FALSE),"")</f>
        <v/>
      </c>
      <c r="M173" s="32" t="str">
        <f ca="1">板材才數分析.!R150</f>
        <v/>
      </c>
      <c r="N173" s="35" t="str">
        <f t="shared" ca="1" si="9"/>
        <v/>
      </c>
      <c r="O173" s="75" t="str">
        <f ca="1">IFERROR(VLOOKUP(D173,資料庫!$P$4:$Q$135,2,FALSE),"")</f>
        <v/>
      </c>
    </row>
    <row r="174" spans="1:16" x14ac:dyDescent="0.25">
      <c r="A174" s="75">
        <f>板材才數分析.!D151</f>
        <v>5030</v>
      </c>
      <c r="B174" s="75">
        <f ca="1">板材才數分析.!E151</f>
        <v>0</v>
      </c>
      <c r="D174" s="32">
        <f ca="1">板材才數分析.!M151</f>
        <v>0</v>
      </c>
      <c r="E174" s="32">
        <f ca="1">板材才數分析.!F151</f>
        <v>0</v>
      </c>
      <c r="F174" s="32" t="str">
        <f ca="1">板材才數分析.!G151</f>
        <v/>
      </c>
      <c r="G174" s="32">
        <f ca="1">板材才數分析.!H151</f>
        <v>0</v>
      </c>
      <c r="H174" s="32" t="str">
        <f ca="1">板材才數分析.!I151</f>
        <v/>
      </c>
      <c r="I174" s="32">
        <f ca="1">板材才數分析.!J151</f>
        <v>0</v>
      </c>
      <c r="J174" s="32">
        <f ca="1">板材才數分析.!K151</f>
        <v>0</v>
      </c>
      <c r="K174" s="53">
        <f ca="1">IFERROR((板材才數分析.!O151),"")</f>
        <v>0</v>
      </c>
      <c r="L174" s="32" t="str">
        <f>IFERROR(VLOOKUP(C174,資料庫!$K$3:$AA$10,17,FALSE),"")</f>
        <v/>
      </c>
      <c r="M174" s="32" t="str">
        <f ca="1">板材才數分析.!R151</f>
        <v/>
      </c>
      <c r="N174" s="35" t="str">
        <f t="shared" ca="1" si="9"/>
        <v/>
      </c>
      <c r="O174" s="75" t="str">
        <f ca="1">IFERROR(VLOOKUP(D174,資料庫!$P$4:$Q$135,2,FALSE),"")</f>
        <v/>
      </c>
    </row>
    <row r="175" spans="1:16" x14ac:dyDescent="0.25">
      <c r="A175" s="75"/>
      <c r="B175" s="75"/>
      <c r="H175" s="524" t="s">
        <v>235</v>
      </c>
      <c r="I175" s="524"/>
      <c r="J175" s="524"/>
      <c r="K175" s="54">
        <f ca="1">SUM(K145:K174)</f>
        <v>0</v>
      </c>
      <c r="L175" s="48" t="str">
        <f>L146</f>
        <v/>
      </c>
      <c r="M175" s="47"/>
      <c r="N175" s="49"/>
      <c r="O175" s="94">
        <f ca="1">SUM(N144:N174)</f>
        <v>0</v>
      </c>
      <c r="P175" s="47"/>
    </row>
    <row r="176" spans="1:16" x14ac:dyDescent="0.25">
      <c r="A176" s="75"/>
      <c r="B176" s="75"/>
      <c r="H176" s="46"/>
      <c r="I176" s="46"/>
      <c r="J176" s="46"/>
      <c r="K176" s="61"/>
      <c r="L176" s="46"/>
      <c r="O176" s="75"/>
    </row>
    <row r="177" spans="1:15" x14ac:dyDescent="0.25">
      <c r="A177" s="75"/>
      <c r="B177" s="75">
        <v>6</v>
      </c>
      <c r="O177" s="75"/>
    </row>
    <row r="178" spans="1:15" x14ac:dyDescent="0.25">
      <c r="A178" s="75">
        <f>板材才數分析.!D152</f>
        <v>6001</v>
      </c>
      <c r="B178" s="75" t="str">
        <f ca="1">板材才數分析.!E152</f>
        <v>頂板</v>
      </c>
      <c r="D178" s="32">
        <f ca="1">板材才數分析.!M152</f>
        <v>0</v>
      </c>
      <c r="E178" s="32">
        <f ca="1">板材才數分析.!F152</f>
        <v>-36</v>
      </c>
      <c r="F178" s="32" t="str">
        <f ca="1">板材才數分析.!G152</f>
        <v>AA</v>
      </c>
      <c r="G178" s="32">
        <f ca="1">板材才數分析.!H152</f>
        <v>0</v>
      </c>
      <c r="H178" s="32" t="str">
        <f ca="1">板材才數分析.!I152</f>
        <v/>
      </c>
      <c r="I178" s="32">
        <f ca="1">板材才數分析.!J152</f>
        <v>18</v>
      </c>
      <c r="J178" s="32">
        <f ca="1">板材才數分析.!K152</f>
        <v>0</v>
      </c>
      <c r="K178" s="53">
        <f ca="1">板材才數分析.!O152</f>
        <v>0</v>
      </c>
      <c r="L178" s="32" t="str">
        <f>IFERROR(VLOOKUP(C178,資料庫!$K$3:$AA$10,17,FALSE),"")</f>
        <v/>
      </c>
      <c r="M178" s="32" t="str">
        <f ca="1">板材才數分析.!R152</f>
        <v/>
      </c>
      <c r="N178" s="35" t="str">
        <f ca="1">IFERROR((K178*M178),"")</f>
        <v/>
      </c>
      <c r="O178" s="75" t="str">
        <f ca="1">IFERROR(VLOOKUP(D178,資料庫!$P$4:$Q$135,2,FALSE),"")</f>
        <v/>
      </c>
    </row>
    <row r="179" spans="1:15" x14ac:dyDescent="0.25">
      <c r="A179" s="75">
        <f>板材才數分析.!D153</f>
        <v>6002</v>
      </c>
      <c r="B179" s="75" t="str">
        <f ca="1">板材才數分析.!E153</f>
        <v>底板</v>
      </c>
      <c r="D179" s="32">
        <f ca="1">板材才數分析.!M153</f>
        <v>0</v>
      </c>
      <c r="E179" s="32">
        <f ca="1">板材才數分析.!F153</f>
        <v>-36</v>
      </c>
      <c r="F179" s="32" t="str">
        <f ca="1">板材才數分析.!G153</f>
        <v>AA</v>
      </c>
      <c r="G179" s="32">
        <f ca="1">板材才數分析.!H153</f>
        <v>0</v>
      </c>
      <c r="H179" s="32" t="str">
        <f ca="1">板材才數分析.!I153</f>
        <v/>
      </c>
      <c r="I179" s="32">
        <f ca="1">板材才數分析.!J153</f>
        <v>18</v>
      </c>
      <c r="J179" s="32">
        <f ca="1">板材才數分析.!K153</f>
        <v>0</v>
      </c>
      <c r="K179" s="53">
        <f ca="1">板材才數分析.!O153</f>
        <v>0</v>
      </c>
      <c r="L179" s="32" t="str">
        <f>IFERROR(VLOOKUP(C179,資料庫!$K$3:$AA$10,17,FALSE),"")</f>
        <v/>
      </c>
      <c r="M179" s="32" t="str">
        <f ca="1">板材才數分析.!R153</f>
        <v/>
      </c>
      <c r="N179" s="35" t="str">
        <f t="shared" ref="N179:N194" ca="1" si="10">IFERROR((K179*M179),"")</f>
        <v/>
      </c>
      <c r="O179" s="75" t="str">
        <f ca="1">IFERROR(VLOOKUP(D179,資料庫!$P$4:$Q$135,2,FALSE),"")</f>
        <v/>
      </c>
    </row>
    <row r="180" spans="1:15" x14ac:dyDescent="0.25">
      <c r="A180" s="75">
        <f>板材才數分析.!D154</f>
        <v>6003</v>
      </c>
      <c r="B180" s="75" t="str">
        <f ca="1">板材才數分析.!E154</f>
        <v>左側板</v>
      </c>
      <c r="D180" s="32">
        <f ca="1">板材才數分析.!M154</f>
        <v>0</v>
      </c>
      <c r="E180" s="32">
        <f ca="1">板材才數分析.!F154</f>
        <v>0</v>
      </c>
      <c r="F180" s="32" t="str">
        <f ca="1">板材才數分析.!G154</f>
        <v>AA</v>
      </c>
      <c r="G180" s="32">
        <f ca="1">板材才數分析.!H154</f>
        <v>0</v>
      </c>
      <c r="H180" s="32" t="str">
        <f ca="1">板材才數分析.!I154</f>
        <v>AA</v>
      </c>
      <c r="I180" s="32">
        <f ca="1">板材才數分析.!J154</f>
        <v>18</v>
      </c>
      <c r="J180" s="32">
        <f ca="1">板材才數分析.!K154</f>
        <v>0</v>
      </c>
      <c r="K180" s="53">
        <f ca="1">板材才數分析.!O154</f>
        <v>0</v>
      </c>
      <c r="L180" s="32" t="str">
        <f>IFERROR(VLOOKUP(C180,資料庫!$K$3:$AA$10,17,FALSE),"")</f>
        <v/>
      </c>
      <c r="M180" s="32" t="str">
        <f ca="1">板材才數分析.!R154</f>
        <v/>
      </c>
      <c r="N180" s="35" t="str">
        <f t="shared" ca="1" si="10"/>
        <v/>
      </c>
      <c r="O180" s="75" t="str">
        <f ca="1">IFERROR(VLOOKUP(D180,資料庫!$P$4:$Q$135,2,FALSE),"")</f>
        <v/>
      </c>
    </row>
    <row r="181" spans="1:15" x14ac:dyDescent="0.25">
      <c r="A181" s="75">
        <f>板材才數分析.!D155</f>
        <v>6004</v>
      </c>
      <c r="B181" s="75" t="str">
        <f ca="1">板材才數分析.!E155</f>
        <v>右側板</v>
      </c>
      <c r="D181" s="32">
        <f ca="1">板材才數分析.!M155</f>
        <v>0</v>
      </c>
      <c r="E181" s="32">
        <f ca="1">板材才數分析.!F155</f>
        <v>0</v>
      </c>
      <c r="F181" s="32" t="str">
        <f ca="1">板材才數分析.!G155</f>
        <v>AA</v>
      </c>
      <c r="G181" s="32">
        <f ca="1">板材才數分析.!H155</f>
        <v>0</v>
      </c>
      <c r="H181" s="32" t="str">
        <f ca="1">板材才數分析.!I155</f>
        <v>AA</v>
      </c>
      <c r="I181" s="32">
        <f ca="1">板材才數分析.!J155</f>
        <v>18</v>
      </c>
      <c r="J181" s="32">
        <f ca="1">板材才數分析.!K155</f>
        <v>0</v>
      </c>
      <c r="K181" s="53">
        <f ca="1">板材才數分析.!O155</f>
        <v>0</v>
      </c>
      <c r="L181" s="32" t="str">
        <f>IFERROR(VLOOKUP(C181,資料庫!$K$3:$AA$10,17,FALSE),"")</f>
        <v/>
      </c>
      <c r="M181" s="32" t="str">
        <f ca="1">板材才數分析.!R155</f>
        <v/>
      </c>
      <c r="N181" s="35" t="str">
        <f t="shared" ca="1" si="10"/>
        <v/>
      </c>
      <c r="O181" s="75" t="str">
        <f ca="1">IFERROR(VLOOKUP(D181,資料庫!$P$4:$Q$135,2,FALSE),"")</f>
        <v/>
      </c>
    </row>
    <row r="182" spans="1:15" x14ac:dyDescent="0.25">
      <c r="A182" s="75">
        <f>板材才數分析.!D156</f>
        <v>6005</v>
      </c>
      <c r="B182" s="75" t="str">
        <f ca="1">板材才數分析.!E156</f>
        <v>背板</v>
      </c>
      <c r="D182" s="32">
        <f ca="1">板材才數分析.!M156</f>
        <v>0</v>
      </c>
      <c r="E182" s="32">
        <f ca="1">板材才數分析.!F156</f>
        <v>-22</v>
      </c>
      <c r="F182" s="32" t="str">
        <f ca="1">板材才數分析.!G156</f>
        <v/>
      </c>
      <c r="G182" s="32">
        <f ca="1">板材才數分析.!H156</f>
        <v>-22</v>
      </c>
      <c r="H182" s="32" t="str">
        <f ca="1">板材才數分析.!I156</f>
        <v/>
      </c>
      <c r="I182" s="32">
        <f ca="1">板材才數分析.!J156</f>
        <v>4</v>
      </c>
      <c r="J182" s="32">
        <f ca="1">板材才數分析.!K156</f>
        <v>0</v>
      </c>
      <c r="K182" s="53">
        <f ca="1">板材才數分析.!O156</f>
        <v>0</v>
      </c>
      <c r="L182" s="32" t="str">
        <f>IFERROR(VLOOKUP(C182,資料庫!$K$3:$AA$10,17,FALSE),"")</f>
        <v/>
      </c>
      <c r="M182" s="32" t="str">
        <f ca="1">板材才數分析.!R156</f>
        <v/>
      </c>
      <c r="N182" s="35" t="str">
        <f t="shared" ca="1" si="10"/>
        <v/>
      </c>
      <c r="O182" s="75" t="str">
        <f ca="1">IFERROR(VLOOKUP(D182,資料庫!$P$4:$Q$135,2,FALSE),"")</f>
        <v/>
      </c>
    </row>
    <row r="183" spans="1:15" x14ac:dyDescent="0.25">
      <c r="A183" s="75">
        <f>板材才數分析.!D157</f>
        <v>6006</v>
      </c>
      <c r="B183" s="75" t="str">
        <f ca="1">板材才數分析.!E157</f>
        <v>背拉桿</v>
      </c>
      <c r="D183" s="32">
        <f ca="1">板材才數分析.!M157</f>
        <v>0</v>
      </c>
      <c r="E183" s="32">
        <f ca="1">板材才數分析.!F157</f>
        <v>-36</v>
      </c>
      <c r="F183" s="32" t="str">
        <f ca="1">板材才數分析.!G157</f>
        <v>AA</v>
      </c>
      <c r="G183" s="32">
        <f ca="1">板材才數分析.!H157</f>
        <v>120</v>
      </c>
      <c r="H183" s="32" t="str">
        <f ca="1">板材才數分析.!I157</f>
        <v/>
      </c>
      <c r="I183" s="32">
        <f ca="1">板材才數分析.!J157</f>
        <v>18</v>
      </c>
      <c r="J183" s="32">
        <f ca="1">板材才數分析.!K157</f>
        <v>0</v>
      </c>
      <c r="K183" s="53">
        <f ca="1">板材才數分析.!O157</f>
        <v>0</v>
      </c>
      <c r="L183" s="32" t="str">
        <f>IFERROR(VLOOKUP(C183,資料庫!$K$3:$AA$10,17,FALSE),"")</f>
        <v/>
      </c>
      <c r="M183" s="32" t="str">
        <f ca="1">板材才數分析.!R157</f>
        <v/>
      </c>
      <c r="N183" s="35" t="str">
        <f t="shared" ca="1" si="10"/>
        <v/>
      </c>
      <c r="O183" s="75" t="str">
        <f ca="1">IFERROR(VLOOKUP(D183,資料庫!$P$4:$Q$135,2,FALSE),"")</f>
        <v/>
      </c>
    </row>
    <row r="184" spans="1:15" x14ac:dyDescent="0.25">
      <c r="A184" s="75">
        <f>板材才數分析.!D158</f>
        <v>6007</v>
      </c>
      <c r="B184" s="75" t="str">
        <f ca="1">板材才數分析.!E158</f>
        <v>中立板</v>
      </c>
      <c r="D184" s="32">
        <f ca="1">板材才數分析.!M158</f>
        <v>0</v>
      </c>
      <c r="E184" s="32">
        <f ca="1">板材才數分析.!F158</f>
        <v>-36</v>
      </c>
      <c r="F184" s="32" t="str">
        <f ca="1">板材才數分析.!G158</f>
        <v>AA</v>
      </c>
      <c r="G184" s="32">
        <f ca="1">板材才數分析.!H158</f>
        <v>-22</v>
      </c>
      <c r="H184" s="32" t="str">
        <f ca="1">板材才數分析.!I158</f>
        <v/>
      </c>
      <c r="I184" s="32">
        <f ca="1">板材才數分析.!J158</f>
        <v>18</v>
      </c>
      <c r="J184" s="32">
        <f ca="1">板材才數分析.!K158</f>
        <v>0</v>
      </c>
      <c r="K184" s="53">
        <f ca="1">板材才數分析.!O158</f>
        <v>0</v>
      </c>
      <c r="L184" s="32" t="str">
        <f>IFERROR(VLOOKUP(C184,資料庫!$K$3:$AA$10,17,FALSE),"")</f>
        <v/>
      </c>
      <c r="M184" s="32" t="str">
        <f ca="1">板材才數分析.!R158</f>
        <v/>
      </c>
      <c r="N184" s="35" t="str">
        <f t="shared" ca="1" si="10"/>
        <v/>
      </c>
      <c r="O184" s="75" t="str">
        <f ca="1">IFERROR(VLOOKUP(D184,資料庫!$P$4:$Q$135,2,FALSE),"")</f>
        <v/>
      </c>
    </row>
    <row r="185" spans="1:15" x14ac:dyDescent="0.25">
      <c r="A185" s="75">
        <f>板材才數分析.!D159</f>
        <v>6008</v>
      </c>
      <c r="B185" s="75" t="str">
        <f ca="1">板材才數分析.!E159</f>
        <v>活隔</v>
      </c>
      <c r="D185" s="32">
        <f ca="1">板材才數分析.!M159</f>
        <v>0</v>
      </c>
      <c r="E185" s="32">
        <f ca="1">板材才數分析.!F159</f>
        <v>0</v>
      </c>
      <c r="F185" s="32" t="str">
        <f ca="1">板材才數分析.!G159</f>
        <v>AA</v>
      </c>
      <c r="G185" s="32">
        <f ca="1">板材才數分析.!H159</f>
        <v>-32</v>
      </c>
      <c r="H185" s="32" t="str">
        <f ca="1">板材才數分析.!I159</f>
        <v>AA</v>
      </c>
      <c r="I185" s="32">
        <f ca="1">板材才數分析.!J159</f>
        <v>18</v>
      </c>
      <c r="J185" s="32">
        <f ca="1">板材才數分析.!K159</f>
        <v>0</v>
      </c>
      <c r="K185" s="53">
        <f ca="1">板材才數分析.!O159</f>
        <v>0</v>
      </c>
      <c r="L185" s="32" t="str">
        <f>IFERROR(VLOOKUP(C185,資料庫!$K$3:$AA$10,17,FALSE),"")</f>
        <v/>
      </c>
      <c r="M185" s="32" t="str">
        <f ca="1">板材才數分析.!R159</f>
        <v/>
      </c>
      <c r="N185" s="35" t="str">
        <f t="shared" ca="1" si="10"/>
        <v/>
      </c>
      <c r="O185" s="75" t="str">
        <f ca="1">IFERROR(VLOOKUP(D185,資料庫!$P$4:$Q$135,2,FALSE),"")</f>
        <v/>
      </c>
    </row>
    <row r="186" spans="1:15" x14ac:dyDescent="0.25">
      <c r="A186" s="75">
        <f>板材才數分析.!D160</f>
        <v>6009</v>
      </c>
      <c r="B186" s="75" t="str">
        <f ca="1">板材才數分析.!E160</f>
        <v>固隔</v>
      </c>
      <c r="D186" s="32">
        <f ca="1">板材才數分析.!M160</f>
        <v>0</v>
      </c>
      <c r="E186" s="32">
        <f ca="1">板材才數分析.!F160</f>
        <v>0</v>
      </c>
      <c r="F186" s="32" t="str">
        <f ca="1">板材才數分析.!G160</f>
        <v>AA</v>
      </c>
      <c r="G186" s="32">
        <f ca="1">板材才數分析.!H160</f>
        <v>-22</v>
      </c>
      <c r="H186" s="32" t="str">
        <f ca="1">板材才數分析.!I160</f>
        <v/>
      </c>
      <c r="I186" s="32">
        <f ca="1">板材才數分析.!J160</f>
        <v>18</v>
      </c>
      <c r="J186" s="32">
        <f ca="1">板材才數分析.!K160</f>
        <v>0</v>
      </c>
      <c r="K186" s="53">
        <f ca="1">板材才數分析.!O160</f>
        <v>0</v>
      </c>
      <c r="L186" s="32" t="str">
        <f>IFERROR(VLOOKUP(C186,資料庫!$K$3:$AA$10,17,FALSE),"")</f>
        <v/>
      </c>
      <c r="M186" s="32" t="str">
        <f ca="1">板材才數分析.!R160</f>
        <v/>
      </c>
      <c r="N186" s="35" t="str">
        <f t="shared" ca="1" si="10"/>
        <v/>
      </c>
      <c r="O186" s="75" t="str">
        <f ca="1">IFERROR(VLOOKUP(D186,資料庫!$P$4:$Q$135,2,FALSE),"")</f>
        <v/>
      </c>
    </row>
    <row r="187" spans="1:15" x14ac:dyDescent="0.25">
      <c r="A187" s="75">
        <f>板材才數分析.!D161</f>
        <v>6010</v>
      </c>
      <c r="B187" s="75" t="str">
        <f ca="1">板材才數分析.!E161</f>
        <v>左門板</v>
      </c>
      <c r="D187" s="32">
        <f ca="1">板材才數分析.!M161</f>
        <v>0</v>
      </c>
      <c r="E187" s="32">
        <f ca="1">板材才數分析.!F161</f>
        <v>0</v>
      </c>
      <c r="F187" s="32" t="str">
        <f ca="1">板材才數分析.!G161</f>
        <v>AA</v>
      </c>
      <c r="G187" s="32">
        <f ca="1">板材才數分析.!H161</f>
        <v>-4</v>
      </c>
      <c r="H187" s="32" t="str">
        <f ca="1">板材才數分析.!I161</f>
        <v>AA</v>
      </c>
      <c r="I187" s="32">
        <f ca="1">板材才數分析.!J161</f>
        <v>18</v>
      </c>
      <c r="J187" s="32">
        <f ca="1">板材才數分析.!K161</f>
        <v>0</v>
      </c>
      <c r="K187" s="53">
        <f ca="1">板材才數分析.!O161</f>
        <v>0</v>
      </c>
      <c r="L187" s="32" t="str">
        <f>IFERROR(VLOOKUP(C187,資料庫!$K$3:$AA$10,17,FALSE),"")</f>
        <v/>
      </c>
      <c r="M187" s="32" t="str">
        <f ca="1">板材才數分析.!R161</f>
        <v/>
      </c>
      <c r="N187" s="35" t="str">
        <f t="shared" ca="1" si="10"/>
        <v/>
      </c>
      <c r="O187" s="75" t="str">
        <f ca="1">IFERROR(VLOOKUP(D187,資料庫!$P$4:$Q$135,2,FALSE),"")</f>
        <v/>
      </c>
    </row>
    <row r="188" spans="1:15" x14ac:dyDescent="0.25">
      <c r="A188" s="75">
        <f>板材才數分析.!D162</f>
        <v>6011</v>
      </c>
      <c r="B188" s="75" t="str">
        <f ca="1">板材才數分析.!E162</f>
        <v>右門板</v>
      </c>
      <c r="D188" s="32">
        <f ca="1">板材才數分析.!M162</f>
        <v>0</v>
      </c>
      <c r="E188" s="32">
        <f ca="1">板材才數分析.!F162</f>
        <v>0</v>
      </c>
      <c r="F188" s="32" t="str">
        <f ca="1">板材才數分析.!G162</f>
        <v>AA</v>
      </c>
      <c r="G188" s="32">
        <f ca="1">板材才數分析.!H162</f>
        <v>-4</v>
      </c>
      <c r="H188" s="32" t="str">
        <f ca="1">板材才數分析.!I162</f>
        <v>AA</v>
      </c>
      <c r="I188" s="32">
        <f ca="1">板材才數分析.!J162</f>
        <v>18</v>
      </c>
      <c r="J188" s="32">
        <f ca="1">板材才數分析.!K162</f>
        <v>0</v>
      </c>
      <c r="K188" s="53">
        <f ca="1">板材才數分析.!O162</f>
        <v>0</v>
      </c>
      <c r="L188" s="32" t="str">
        <f>IFERROR(VLOOKUP(C188,資料庫!$K$3:$AA$10,17,FALSE),"")</f>
        <v/>
      </c>
      <c r="M188" s="32" t="str">
        <f ca="1">板材才數分析.!R162</f>
        <v/>
      </c>
      <c r="N188" s="35" t="str">
        <f t="shared" ca="1" si="10"/>
        <v/>
      </c>
      <c r="O188" s="75" t="str">
        <f ca="1">IFERROR(VLOOKUP(D188,資料庫!$P$4:$Q$135,2,FALSE),"")</f>
        <v/>
      </c>
    </row>
    <row r="189" spans="1:15" x14ac:dyDescent="0.25">
      <c r="A189" s="75">
        <f>板材才數分析.!D163</f>
        <v>6012</v>
      </c>
      <c r="B189" s="75">
        <f ca="1">板材才數分析.!E163</f>
        <v>0</v>
      </c>
      <c r="D189" s="32">
        <f ca="1">板材才數分析.!M163</f>
        <v>0</v>
      </c>
      <c r="E189" s="32">
        <f ca="1">板材才數分析.!F163</f>
        <v>0</v>
      </c>
      <c r="F189" s="32" t="str">
        <f ca="1">板材才數分析.!G163</f>
        <v/>
      </c>
      <c r="G189" s="32">
        <f ca="1">板材才數分析.!H163</f>
        <v>0</v>
      </c>
      <c r="H189" s="32" t="str">
        <f ca="1">板材才數分析.!I163</f>
        <v/>
      </c>
      <c r="I189" s="32">
        <f ca="1">板材才數分析.!J163</f>
        <v>0</v>
      </c>
      <c r="J189" s="32">
        <f ca="1">板材才數分析.!K163</f>
        <v>0</v>
      </c>
      <c r="K189" s="53">
        <f ca="1">板材才數分析.!O163</f>
        <v>0</v>
      </c>
      <c r="L189" s="32" t="str">
        <f>IFERROR(VLOOKUP(C189,資料庫!$K$3:$AA$10,17,FALSE),"")</f>
        <v/>
      </c>
      <c r="M189" s="32" t="str">
        <f ca="1">板材才數分析.!R163</f>
        <v/>
      </c>
      <c r="N189" s="35" t="str">
        <f t="shared" ca="1" si="10"/>
        <v/>
      </c>
      <c r="O189" s="75" t="str">
        <f ca="1">IFERROR(VLOOKUP(D189,資料庫!$P$4:$Q$135,2,FALSE),"")</f>
        <v/>
      </c>
    </row>
    <row r="190" spans="1:15" x14ac:dyDescent="0.25">
      <c r="A190" s="75">
        <f>板材才數分析.!D164</f>
        <v>6013</v>
      </c>
      <c r="B190" s="75">
        <f ca="1">板材才數分析.!E164</f>
        <v>0</v>
      </c>
      <c r="D190" s="32">
        <f ca="1">板材才數分析.!M164</f>
        <v>0</v>
      </c>
      <c r="E190" s="32">
        <f ca="1">板材才數分析.!F164</f>
        <v>0</v>
      </c>
      <c r="F190" s="32" t="str">
        <f ca="1">板材才數分析.!G164</f>
        <v/>
      </c>
      <c r="G190" s="32">
        <f ca="1">板材才數分析.!H164</f>
        <v>0</v>
      </c>
      <c r="H190" s="32" t="str">
        <f ca="1">板材才數分析.!I164</f>
        <v/>
      </c>
      <c r="I190" s="32">
        <f ca="1">板材才數分析.!J164</f>
        <v>0</v>
      </c>
      <c r="J190" s="32">
        <f ca="1">板材才數分析.!K164</f>
        <v>0</v>
      </c>
      <c r="K190" s="53">
        <f ca="1">板材才數分析.!O164</f>
        <v>0</v>
      </c>
      <c r="L190" s="32" t="str">
        <f>IFERROR(VLOOKUP(C190,資料庫!$K$3:$AA$10,17,FALSE),"")</f>
        <v/>
      </c>
      <c r="M190" s="32" t="str">
        <f ca="1">板材才數分析.!R164</f>
        <v/>
      </c>
      <c r="N190" s="35" t="str">
        <f t="shared" ca="1" si="10"/>
        <v/>
      </c>
      <c r="O190" s="75" t="str">
        <f ca="1">IFERROR(VLOOKUP(D190,資料庫!$P$4:$Q$135,2,FALSE),"")</f>
        <v/>
      </c>
    </row>
    <row r="191" spans="1:15" x14ac:dyDescent="0.25">
      <c r="A191" s="75">
        <f>板材才數分析.!D165</f>
        <v>6014</v>
      </c>
      <c r="B191" s="75">
        <f ca="1">板材才數分析.!E165</f>
        <v>0</v>
      </c>
      <c r="D191" s="32">
        <f ca="1">板材才數分析.!M165</f>
        <v>0</v>
      </c>
      <c r="E191" s="32">
        <f ca="1">板材才數分析.!F165</f>
        <v>0</v>
      </c>
      <c r="F191" s="32" t="str">
        <f ca="1">板材才數分析.!G165</f>
        <v/>
      </c>
      <c r="G191" s="32">
        <f ca="1">板材才數分析.!H165</f>
        <v>0</v>
      </c>
      <c r="H191" s="32" t="str">
        <f ca="1">板材才數分析.!I165</f>
        <v/>
      </c>
      <c r="I191" s="32">
        <f ca="1">板材才數分析.!J165</f>
        <v>0</v>
      </c>
      <c r="J191" s="32">
        <f ca="1">板材才數分析.!K165</f>
        <v>0</v>
      </c>
      <c r="K191" s="53">
        <f ca="1">板材才數分析.!O165</f>
        <v>0</v>
      </c>
      <c r="L191" s="32" t="str">
        <f>IFERROR(VLOOKUP(C191,資料庫!$K$3:$AA$10,17,FALSE),"")</f>
        <v/>
      </c>
      <c r="M191" s="32" t="str">
        <f ca="1">板材才數分析.!R165</f>
        <v/>
      </c>
      <c r="N191" s="35" t="str">
        <f t="shared" ca="1" si="10"/>
        <v/>
      </c>
      <c r="O191" s="75" t="str">
        <f ca="1">IFERROR(VLOOKUP(D191,資料庫!$P$4:$Q$135,2,FALSE),"")</f>
        <v/>
      </c>
    </row>
    <row r="192" spans="1:15" x14ac:dyDescent="0.25">
      <c r="A192" s="75">
        <f>板材才數分析.!D166</f>
        <v>6015</v>
      </c>
      <c r="B192" s="75">
        <f ca="1">板材才數分析.!E166</f>
        <v>0</v>
      </c>
      <c r="D192" s="32">
        <f ca="1">板材才數分析.!M166</f>
        <v>0</v>
      </c>
      <c r="E192" s="32">
        <f ca="1">板材才數分析.!F166</f>
        <v>0</v>
      </c>
      <c r="F192" s="32" t="str">
        <f ca="1">板材才數分析.!G166</f>
        <v/>
      </c>
      <c r="G192" s="32">
        <f ca="1">板材才數分析.!H166</f>
        <v>0</v>
      </c>
      <c r="H192" s="32" t="str">
        <f ca="1">板材才數分析.!I166</f>
        <v/>
      </c>
      <c r="I192" s="32">
        <f ca="1">板材才數分析.!J166</f>
        <v>0</v>
      </c>
      <c r="J192" s="32">
        <f ca="1">板材才數分析.!K166</f>
        <v>0</v>
      </c>
      <c r="K192" s="53">
        <f ca="1">板材才數分析.!O166</f>
        <v>0</v>
      </c>
      <c r="L192" s="32" t="str">
        <f>IFERROR(VLOOKUP(C192,資料庫!$K$3:$AA$10,17,FALSE),"")</f>
        <v/>
      </c>
      <c r="M192" s="32" t="str">
        <f ca="1">板材才數分析.!R166</f>
        <v/>
      </c>
      <c r="N192" s="35" t="str">
        <f t="shared" ca="1" si="10"/>
        <v/>
      </c>
      <c r="O192" s="75" t="str">
        <f ca="1">IFERROR(VLOOKUP(D192,資料庫!$P$4:$Q$135,2,FALSE),"")</f>
        <v/>
      </c>
    </row>
    <row r="193" spans="1:16" x14ac:dyDescent="0.25">
      <c r="A193" s="75">
        <f>板材才數分析.!D167</f>
        <v>6016</v>
      </c>
      <c r="B193" s="75">
        <f ca="1">板材才數分析.!E167</f>
        <v>0</v>
      </c>
      <c r="D193" s="32">
        <f ca="1">板材才數分析.!M167</f>
        <v>0</v>
      </c>
      <c r="E193" s="32">
        <f ca="1">板材才數分析.!F167</f>
        <v>0</v>
      </c>
      <c r="F193" s="32" t="str">
        <f ca="1">板材才數分析.!G167</f>
        <v/>
      </c>
      <c r="G193" s="32">
        <f ca="1">板材才數分析.!H167</f>
        <v>0</v>
      </c>
      <c r="H193" s="32" t="str">
        <f ca="1">板材才數分析.!I167</f>
        <v/>
      </c>
      <c r="I193" s="32">
        <f ca="1">板材才數分析.!J167</f>
        <v>0</v>
      </c>
      <c r="J193" s="32">
        <f ca="1">板材才數分析.!K167</f>
        <v>0</v>
      </c>
      <c r="K193" s="53">
        <f ca="1">板材才數分析.!O167</f>
        <v>0</v>
      </c>
      <c r="L193" s="32" t="str">
        <f>IFERROR(VLOOKUP(C193,資料庫!$K$3:$AA$10,17,FALSE),"")</f>
        <v/>
      </c>
      <c r="M193" s="32" t="str">
        <f ca="1">板材才數分析.!R167</f>
        <v/>
      </c>
      <c r="N193" s="35" t="str">
        <f t="shared" ca="1" si="10"/>
        <v/>
      </c>
      <c r="O193" s="75" t="str">
        <f ca="1">IFERROR(VLOOKUP(D193,資料庫!$P$4:$Q$135,2,FALSE),"")</f>
        <v/>
      </c>
    </row>
    <row r="194" spans="1:16" x14ac:dyDescent="0.25">
      <c r="A194" s="75">
        <f>板材才數分析.!D168</f>
        <v>6017</v>
      </c>
      <c r="B194" s="75">
        <f ca="1">板材才數分析.!E168</f>
        <v>0</v>
      </c>
      <c r="D194" s="32">
        <f ca="1">板材才數分析.!M168</f>
        <v>0</v>
      </c>
      <c r="E194" s="32">
        <f ca="1">板材才數分析.!F168</f>
        <v>0</v>
      </c>
      <c r="F194" s="32" t="str">
        <f ca="1">板材才數分析.!G168</f>
        <v/>
      </c>
      <c r="G194" s="32">
        <f ca="1">板材才數分析.!H168</f>
        <v>0</v>
      </c>
      <c r="H194" s="32" t="str">
        <f ca="1">板材才數分析.!I168</f>
        <v/>
      </c>
      <c r="I194" s="32">
        <f ca="1">板材才數分析.!J168</f>
        <v>0</v>
      </c>
      <c r="J194" s="32">
        <f ca="1">板材才數分析.!K168</f>
        <v>0</v>
      </c>
      <c r="K194" s="53">
        <f ca="1">板材才數分析.!O168</f>
        <v>0</v>
      </c>
      <c r="L194" s="32" t="str">
        <f>IFERROR(VLOOKUP(C194,資料庫!$K$3:$AA$10,17,FALSE),"")</f>
        <v/>
      </c>
      <c r="M194" s="32" t="str">
        <f ca="1">板材才數分析.!R168</f>
        <v/>
      </c>
      <c r="N194" s="35" t="str">
        <f t="shared" ca="1" si="10"/>
        <v/>
      </c>
      <c r="O194" s="75" t="str">
        <f ca="1">IFERROR(VLOOKUP(D194,資料庫!$P$4:$Q$135,2,FALSE),"")</f>
        <v/>
      </c>
    </row>
    <row r="195" spans="1:16" x14ac:dyDescent="0.25">
      <c r="A195" s="75">
        <f>板材才數分析.!D169</f>
        <v>6018</v>
      </c>
      <c r="B195" s="75">
        <f ca="1">板材才數分析.!E169</f>
        <v>0</v>
      </c>
      <c r="D195" s="32">
        <f ca="1">板材才數分析.!M169</f>
        <v>0</v>
      </c>
      <c r="E195" s="32">
        <f ca="1">板材才數分析.!F169</f>
        <v>0</v>
      </c>
      <c r="F195" s="32" t="str">
        <f ca="1">板材才數分析.!G169</f>
        <v/>
      </c>
      <c r="G195" s="32">
        <f ca="1">板材才數分析.!H169</f>
        <v>0</v>
      </c>
      <c r="H195" s="32" t="str">
        <f ca="1">板材才數分析.!I169</f>
        <v/>
      </c>
      <c r="I195" s="32">
        <f ca="1">板材才數分析.!J169</f>
        <v>0</v>
      </c>
      <c r="J195" s="32">
        <f ca="1">板材才數分析.!K169</f>
        <v>0</v>
      </c>
      <c r="K195" s="53">
        <f ca="1">板材才數分析.!O169</f>
        <v>0</v>
      </c>
      <c r="L195" s="32" t="str">
        <f>IFERROR(VLOOKUP(C195,資料庫!$K$3:$AA$10,17,FALSE),"")</f>
        <v/>
      </c>
      <c r="M195" s="32" t="str">
        <f ca="1">板材才數分析.!R169</f>
        <v/>
      </c>
      <c r="N195" s="35" t="str">
        <f t="shared" ref="N195:N207" ca="1" si="11">IFERROR((K195*M195),"")</f>
        <v/>
      </c>
      <c r="O195" s="75" t="str">
        <f ca="1">IFERROR(VLOOKUP(D195,資料庫!$P$4:$Q$135,2,FALSE),"")</f>
        <v/>
      </c>
    </row>
    <row r="196" spans="1:16" x14ac:dyDescent="0.25">
      <c r="A196" s="75">
        <f>板材才數分析.!D170</f>
        <v>6019</v>
      </c>
      <c r="B196" s="75">
        <f ca="1">板材才數分析.!E170</f>
        <v>0</v>
      </c>
      <c r="D196" s="32">
        <f ca="1">板材才數分析.!M170</f>
        <v>0</v>
      </c>
      <c r="E196" s="32">
        <f ca="1">板材才數分析.!F170</f>
        <v>0</v>
      </c>
      <c r="F196" s="32" t="str">
        <f ca="1">板材才數分析.!G170</f>
        <v/>
      </c>
      <c r="G196" s="32">
        <f ca="1">板材才數分析.!H170</f>
        <v>0</v>
      </c>
      <c r="H196" s="32" t="str">
        <f ca="1">板材才數分析.!I170</f>
        <v/>
      </c>
      <c r="I196" s="32">
        <f ca="1">板材才數分析.!J170</f>
        <v>0</v>
      </c>
      <c r="J196" s="32">
        <f ca="1">板材才數分析.!K170</f>
        <v>0</v>
      </c>
      <c r="K196" s="53">
        <f ca="1">板材才數分析.!O170</f>
        <v>0</v>
      </c>
      <c r="L196" s="32" t="str">
        <f>IFERROR(VLOOKUP(C196,資料庫!$K$3:$AA$10,17,FALSE),"")</f>
        <v/>
      </c>
      <c r="M196" s="32" t="str">
        <f ca="1">板材才數分析.!R170</f>
        <v/>
      </c>
      <c r="N196" s="35" t="str">
        <f t="shared" ca="1" si="11"/>
        <v/>
      </c>
      <c r="O196" s="75" t="str">
        <f ca="1">IFERROR(VLOOKUP(D196,資料庫!$P$4:$Q$135,2,FALSE),"")</f>
        <v/>
      </c>
    </row>
    <row r="197" spans="1:16" x14ac:dyDescent="0.25">
      <c r="A197" s="75">
        <f>板材才數分析.!D171</f>
        <v>6020</v>
      </c>
      <c r="B197" s="75">
        <f ca="1">板材才數分析.!E171</f>
        <v>0</v>
      </c>
      <c r="D197" s="32">
        <f ca="1">板材才數分析.!M171</f>
        <v>0</v>
      </c>
      <c r="E197" s="32">
        <f ca="1">板材才數分析.!F171</f>
        <v>0</v>
      </c>
      <c r="F197" s="32" t="str">
        <f ca="1">板材才數分析.!G171</f>
        <v/>
      </c>
      <c r="G197" s="32">
        <f ca="1">板材才數分析.!H171</f>
        <v>0</v>
      </c>
      <c r="H197" s="32" t="str">
        <f ca="1">板材才數分析.!I171</f>
        <v/>
      </c>
      <c r="I197" s="32">
        <f ca="1">板材才數分析.!J171</f>
        <v>0</v>
      </c>
      <c r="J197" s="32">
        <f ca="1">板材才數分析.!K171</f>
        <v>0</v>
      </c>
      <c r="K197" s="53">
        <f ca="1">板材才數分析.!O171</f>
        <v>0</v>
      </c>
      <c r="L197" s="32" t="str">
        <f>IFERROR(VLOOKUP(C197,資料庫!$K$3:$AA$10,17,FALSE),"")</f>
        <v/>
      </c>
      <c r="M197" s="32" t="str">
        <f ca="1">板材才數分析.!R171</f>
        <v/>
      </c>
      <c r="N197" s="35" t="str">
        <f t="shared" ca="1" si="11"/>
        <v/>
      </c>
      <c r="O197" s="75" t="str">
        <f ca="1">IFERROR(VLOOKUP(D197,資料庫!$P$4:$Q$135,2,FALSE),"")</f>
        <v/>
      </c>
    </row>
    <row r="198" spans="1:16" x14ac:dyDescent="0.25">
      <c r="A198" s="75">
        <f>板材才數分析.!D172</f>
        <v>6021</v>
      </c>
      <c r="B198" s="75">
        <f ca="1">板材才數分析.!E172</f>
        <v>0</v>
      </c>
      <c r="D198" s="32">
        <f ca="1">板材才數分析.!M172</f>
        <v>0</v>
      </c>
      <c r="E198" s="32">
        <f ca="1">板材才數分析.!F172</f>
        <v>0</v>
      </c>
      <c r="F198" s="32" t="str">
        <f ca="1">板材才數分析.!G172</f>
        <v/>
      </c>
      <c r="G198" s="32">
        <f ca="1">板材才數分析.!H172</f>
        <v>0</v>
      </c>
      <c r="H198" s="32" t="str">
        <f ca="1">板材才數分析.!I172</f>
        <v/>
      </c>
      <c r="I198" s="32">
        <f ca="1">板材才數分析.!J172</f>
        <v>0</v>
      </c>
      <c r="J198" s="32">
        <f ca="1">板材才數分析.!K172</f>
        <v>0</v>
      </c>
      <c r="K198" s="53">
        <f ca="1">板材才數分析.!O172</f>
        <v>0</v>
      </c>
      <c r="L198" s="32" t="str">
        <f>IFERROR(VLOOKUP(C198,資料庫!$K$3:$AA$10,17,FALSE),"")</f>
        <v/>
      </c>
      <c r="M198" s="32" t="str">
        <f ca="1">板材才數分析.!R172</f>
        <v/>
      </c>
      <c r="N198" s="35" t="str">
        <f t="shared" ca="1" si="11"/>
        <v/>
      </c>
      <c r="O198" s="75" t="str">
        <f ca="1">IFERROR(VLOOKUP(D198,資料庫!$P$4:$Q$135,2,FALSE),"")</f>
        <v/>
      </c>
    </row>
    <row r="199" spans="1:16" x14ac:dyDescent="0.25">
      <c r="A199" s="75">
        <f>板材才數分析.!D173</f>
        <v>6022</v>
      </c>
      <c r="B199" s="75">
        <f ca="1">板材才數分析.!E173</f>
        <v>0</v>
      </c>
      <c r="D199" s="32">
        <f ca="1">板材才數分析.!M173</f>
        <v>0</v>
      </c>
      <c r="E199" s="32">
        <f ca="1">板材才數分析.!F173</f>
        <v>0</v>
      </c>
      <c r="F199" s="32" t="str">
        <f ca="1">板材才數分析.!G173</f>
        <v/>
      </c>
      <c r="G199" s="32">
        <f ca="1">板材才數分析.!H173</f>
        <v>0</v>
      </c>
      <c r="H199" s="32" t="str">
        <f ca="1">板材才數分析.!I173</f>
        <v/>
      </c>
      <c r="I199" s="32">
        <f ca="1">板材才數分析.!J173</f>
        <v>0</v>
      </c>
      <c r="J199" s="32">
        <f ca="1">板材才數分析.!K173</f>
        <v>0</v>
      </c>
      <c r="K199" s="53">
        <f ca="1">板材才數分析.!O173</f>
        <v>0</v>
      </c>
      <c r="L199" s="32" t="str">
        <f>IFERROR(VLOOKUP(C199,資料庫!$K$3:$AA$10,17,FALSE),"")</f>
        <v/>
      </c>
      <c r="M199" s="32" t="str">
        <f ca="1">板材才數分析.!R173</f>
        <v/>
      </c>
      <c r="N199" s="35" t="str">
        <f t="shared" ca="1" si="11"/>
        <v/>
      </c>
      <c r="O199" s="75" t="str">
        <f ca="1">IFERROR(VLOOKUP(D199,資料庫!$P$4:$Q$135,2,FALSE),"")</f>
        <v/>
      </c>
    </row>
    <row r="200" spans="1:16" x14ac:dyDescent="0.25">
      <c r="A200" s="75">
        <f>板材才數分析.!D174</f>
        <v>6023</v>
      </c>
      <c r="B200" s="75">
        <f ca="1">板材才數分析.!E174</f>
        <v>0</v>
      </c>
      <c r="D200" s="32">
        <f ca="1">板材才數分析.!M174</f>
        <v>0</v>
      </c>
      <c r="E200" s="32">
        <f ca="1">板材才數分析.!F174</f>
        <v>0</v>
      </c>
      <c r="F200" s="32" t="str">
        <f ca="1">板材才數分析.!G174</f>
        <v/>
      </c>
      <c r="G200" s="32">
        <f ca="1">板材才數分析.!H174</f>
        <v>0</v>
      </c>
      <c r="H200" s="32" t="str">
        <f ca="1">板材才數分析.!I174</f>
        <v/>
      </c>
      <c r="I200" s="32">
        <f ca="1">板材才數分析.!J174</f>
        <v>0</v>
      </c>
      <c r="J200" s="32">
        <f ca="1">板材才數分析.!K174</f>
        <v>0</v>
      </c>
      <c r="K200" s="53">
        <f ca="1">板材才數分析.!O174</f>
        <v>0</v>
      </c>
      <c r="L200" s="32" t="str">
        <f>IFERROR(VLOOKUP(C200,資料庫!$K$3:$AA$10,17,FALSE),"")</f>
        <v/>
      </c>
      <c r="M200" s="32" t="str">
        <f ca="1">板材才數分析.!R174</f>
        <v/>
      </c>
      <c r="N200" s="35" t="str">
        <f t="shared" ca="1" si="11"/>
        <v/>
      </c>
      <c r="O200" s="75" t="str">
        <f ca="1">IFERROR(VLOOKUP(D200,資料庫!$P$4:$Q$135,2,FALSE),"")</f>
        <v/>
      </c>
    </row>
    <row r="201" spans="1:16" x14ac:dyDescent="0.25">
      <c r="A201" s="75">
        <f>板材才數分析.!D175</f>
        <v>6024</v>
      </c>
      <c r="B201" s="75">
        <f ca="1">板材才數分析.!E175</f>
        <v>0</v>
      </c>
      <c r="D201" s="32">
        <f ca="1">板材才數分析.!M175</f>
        <v>0</v>
      </c>
      <c r="E201" s="32">
        <f ca="1">板材才數分析.!F175</f>
        <v>0</v>
      </c>
      <c r="F201" s="32" t="str">
        <f ca="1">板材才數分析.!G175</f>
        <v/>
      </c>
      <c r="G201" s="32">
        <f ca="1">板材才數分析.!H175</f>
        <v>0</v>
      </c>
      <c r="H201" s="32" t="str">
        <f ca="1">板材才數分析.!I175</f>
        <v/>
      </c>
      <c r="I201" s="32">
        <f ca="1">板材才數分析.!J175</f>
        <v>0</v>
      </c>
      <c r="J201" s="32">
        <f ca="1">板材才數分析.!K175</f>
        <v>0</v>
      </c>
      <c r="K201" s="53">
        <f ca="1">板材才數分析.!O175</f>
        <v>0</v>
      </c>
      <c r="L201" s="32" t="str">
        <f>IFERROR(VLOOKUP(C201,資料庫!$K$3:$AA$10,17,FALSE),"")</f>
        <v/>
      </c>
      <c r="M201" s="32" t="str">
        <f ca="1">板材才數分析.!R175</f>
        <v/>
      </c>
      <c r="N201" s="35" t="str">
        <f t="shared" ca="1" si="11"/>
        <v/>
      </c>
      <c r="O201" s="75" t="str">
        <f ca="1">IFERROR(VLOOKUP(D201,資料庫!$P$4:$Q$135,2,FALSE),"")</f>
        <v/>
      </c>
    </row>
    <row r="202" spans="1:16" x14ac:dyDescent="0.25">
      <c r="A202" s="75">
        <f>板材才數分析.!D176</f>
        <v>6025</v>
      </c>
      <c r="B202" s="75">
        <f ca="1">板材才數分析.!E176</f>
        <v>0</v>
      </c>
      <c r="D202" s="32">
        <f ca="1">板材才數分析.!M176</f>
        <v>0</v>
      </c>
      <c r="E202" s="32">
        <f ca="1">板材才數分析.!F176</f>
        <v>0</v>
      </c>
      <c r="F202" s="32" t="str">
        <f ca="1">板材才數分析.!G176</f>
        <v/>
      </c>
      <c r="G202" s="32">
        <f ca="1">板材才數分析.!H176</f>
        <v>0</v>
      </c>
      <c r="H202" s="32" t="str">
        <f ca="1">板材才數分析.!I176</f>
        <v/>
      </c>
      <c r="I202" s="32">
        <f ca="1">板材才數分析.!J176</f>
        <v>0</v>
      </c>
      <c r="J202" s="32">
        <f ca="1">板材才數分析.!K176</f>
        <v>0</v>
      </c>
      <c r="K202" s="53">
        <f ca="1">板材才數分析.!O176</f>
        <v>0</v>
      </c>
      <c r="L202" s="32" t="str">
        <f>IFERROR(VLOOKUP(C202,資料庫!$K$3:$AA$10,17,FALSE),"")</f>
        <v/>
      </c>
      <c r="M202" s="32" t="str">
        <f ca="1">板材才數分析.!R176</f>
        <v/>
      </c>
      <c r="N202" s="35" t="str">
        <f t="shared" ca="1" si="11"/>
        <v/>
      </c>
      <c r="O202" s="75" t="str">
        <f ca="1">IFERROR(VLOOKUP(D202,資料庫!$P$4:$Q$135,2,FALSE),"")</f>
        <v/>
      </c>
    </row>
    <row r="203" spans="1:16" x14ac:dyDescent="0.25">
      <c r="A203" s="75">
        <f>板材才數分析.!D177</f>
        <v>6026</v>
      </c>
      <c r="B203" s="75">
        <f ca="1">板材才數分析.!E177</f>
        <v>0</v>
      </c>
      <c r="D203" s="32">
        <f ca="1">板材才數分析.!M177</f>
        <v>0</v>
      </c>
      <c r="E203" s="32">
        <f ca="1">板材才數分析.!F177</f>
        <v>0</v>
      </c>
      <c r="F203" s="32" t="str">
        <f ca="1">板材才數分析.!G177</f>
        <v/>
      </c>
      <c r="G203" s="32">
        <f ca="1">板材才數分析.!H177</f>
        <v>0</v>
      </c>
      <c r="H203" s="32" t="str">
        <f ca="1">板材才數分析.!I177</f>
        <v/>
      </c>
      <c r="I203" s="32">
        <f ca="1">板材才數分析.!J177</f>
        <v>0</v>
      </c>
      <c r="J203" s="32">
        <f ca="1">板材才數分析.!K177</f>
        <v>0</v>
      </c>
      <c r="K203" s="53">
        <f ca="1">板材才數分析.!O177</f>
        <v>0</v>
      </c>
      <c r="L203" s="32" t="str">
        <f>IFERROR(VLOOKUP(C203,資料庫!$K$3:$AA$10,17,FALSE),"")</f>
        <v/>
      </c>
      <c r="M203" s="32" t="str">
        <f ca="1">板材才數分析.!R177</f>
        <v/>
      </c>
      <c r="N203" s="35" t="str">
        <f t="shared" ca="1" si="11"/>
        <v/>
      </c>
      <c r="O203" s="75" t="str">
        <f ca="1">IFERROR(VLOOKUP(D203,資料庫!$P$4:$Q$135,2,FALSE),"")</f>
        <v/>
      </c>
    </row>
    <row r="204" spans="1:16" x14ac:dyDescent="0.25">
      <c r="A204" s="75">
        <f>板材才數分析.!D178</f>
        <v>6027</v>
      </c>
      <c r="B204" s="75">
        <f ca="1">板材才數分析.!E178</f>
        <v>0</v>
      </c>
      <c r="D204" s="32">
        <f ca="1">板材才數分析.!M178</f>
        <v>0</v>
      </c>
      <c r="E204" s="32">
        <f ca="1">板材才數分析.!F178</f>
        <v>0</v>
      </c>
      <c r="F204" s="32" t="str">
        <f ca="1">板材才數分析.!G178</f>
        <v/>
      </c>
      <c r="G204" s="32">
        <f ca="1">板材才數分析.!H178</f>
        <v>0</v>
      </c>
      <c r="H204" s="32" t="str">
        <f ca="1">板材才數分析.!I178</f>
        <v/>
      </c>
      <c r="I204" s="32">
        <f ca="1">板材才數分析.!J178</f>
        <v>0</v>
      </c>
      <c r="J204" s="32">
        <f ca="1">板材才數分析.!K178</f>
        <v>0</v>
      </c>
      <c r="K204" s="53">
        <f ca="1">板材才數分析.!O178</f>
        <v>0</v>
      </c>
      <c r="L204" s="32" t="str">
        <f>IFERROR(VLOOKUP(C204,資料庫!$K$3:$AA$10,17,FALSE),"")</f>
        <v/>
      </c>
      <c r="M204" s="32" t="str">
        <f ca="1">板材才數分析.!R178</f>
        <v/>
      </c>
      <c r="N204" s="35" t="str">
        <f t="shared" ca="1" si="11"/>
        <v/>
      </c>
      <c r="O204" s="75" t="str">
        <f ca="1">IFERROR(VLOOKUP(D204,資料庫!$P$4:$Q$135,2,FALSE),"")</f>
        <v/>
      </c>
    </row>
    <row r="205" spans="1:16" x14ac:dyDescent="0.25">
      <c r="A205" s="75">
        <f>板材才數分析.!D179</f>
        <v>6028</v>
      </c>
      <c r="B205" s="75">
        <f ca="1">板材才數分析.!E179</f>
        <v>0</v>
      </c>
      <c r="D205" s="32">
        <f ca="1">板材才數分析.!M179</f>
        <v>0</v>
      </c>
      <c r="E205" s="32">
        <f ca="1">板材才數分析.!F179</f>
        <v>0</v>
      </c>
      <c r="F205" s="32" t="str">
        <f ca="1">板材才數分析.!G179</f>
        <v/>
      </c>
      <c r="G205" s="32">
        <f ca="1">板材才數分析.!H179</f>
        <v>0</v>
      </c>
      <c r="H205" s="32" t="str">
        <f ca="1">板材才數分析.!I179</f>
        <v/>
      </c>
      <c r="I205" s="32">
        <f ca="1">板材才數分析.!J179</f>
        <v>0</v>
      </c>
      <c r="J205" s="32">
        <f ca="1">板材才數分析.!K179</f>
        <v>0</v>
      </c>
      <c r="K205" s="53">
        <f ca="1">板材才數分析.!O179</f>
        <v>0</v>
      </c>
      <c r="L205" s="32" t="str">
        <f>IFERROR(VLOOKUP(C205,資料庫!$K$3:$AA$10,17,FALSE),"")</f>
        <v/>
      </c>
      <c r="M205" s="32" t="str">
        <f ca="1">板材才數分析.!R179</f>
        <v/>
      </c>
      <c r="N205" s="35" t="str">
        <f t="shared" ca="1" si="11"/>
        <v/>
      </c>
      <c r="O205" s="75" t="str">
        <f ca="1">IFERROR(VLOOKUP(D205,資料庫!$P$4:$Q$135,2,FALSE),"")</f>
        <v/>
      </c>
    </row>
    <row r="206" spans="1:16" x14ac:dyDescent="0.25">
      <c r="A206" s="75">
        <f>板材才數分析.!D180</f>
        <v>6029</v>
      </c>
      <c r="B206" s="75">
        <f ca="1">板材才數分析.!E180</f>
        <v>0</v>
      </c>
      <c r="D206" s="32">
        <f ca="1">板材才數分析.!M180</f>
        <v>0</v>
      </c>
      <c r="E206" s="32">
        <f ca="1">板材才數分析.!F180</f>
        <v>0</v>
      </c>
      <c r="F206" s="32" t="str">
        <f ca="1">板材才數分析.!G180</f>
        <v/>
      </c>
      <c r="G206" s="32">
        <f ca="1">板材才數分析.!H180</f>
        <v>0</v>
      </c>
      <c r="H206" s="32" t="str">
        <f ca="1">板材才數分析.!I180</f>
        <v/>
      </c>
      <c r="I206" s="32">
        <f ca="1">板材才數分析.!J180</f>
        <v>0</v>
      </c>
      <c r="J206" s="32">
        <f ca="1">板材才數分析.!K180</f>
        <v>0</v>
      </c>
      <c r="K206" s="53">
        <f ca="1">板材才數分析.!O180</f>
        <v>0</v>
      </c>
      <c r="L206" s="32" t="str">
        <f>IFERROR(VLOOKUP(C206,資料庫!$K$3:$AA$10,17,FALSE),"")</f>
        <v/>
      </c>
      <c r="M206" s="32" t="str">
        <f ca="1">板材才數分析.!R180</f>
        <v/>
      </c>
      <c r="N206" s="35" t="str">
        <f t="shared" ca="1" si="11"/>
        <v/>
      </c>
      <c r="O206" s="75" t="str">
        <f ca="1">IFERROR(VLOOKUP(D206,資料庫!$P$4:$Q$135,2,FALSE),"")</f>
        <v/>
      </c>
    </row>
    <row r="207" spans="1:16" x14ac:dyDescent="0.25">
      <c r="A207" s="75">
        <f>板材才數分析.!D181</f>
        <v>6030</v>
      </c>
      <c r="B207" s="75">
        <f ca="1">板材才數分析.!E181</f>
        <v>0</v>
      </c>
      <c r="D207" s="32">
        <f ca="1">板材才數分析.!M181</f>
        <v>0</v>
      </c>
      <c r="E207" s="32">
        <f ca="1">板材才數分析.!F181</f>
        <v>0</v>
      </c>
      <c r="F207" s="32" t="str">
        <f ca="1">板材才數分析.!G181</f>
        <v/>
      </c>
      <c r="G207" s="32">
        <f ca="1">板材才數分析.!H181</f>
        <v>0</v>
      </c>
      <c r="H207" s="32" t="str">
        <f ca="1">板材才數分析.!I181</f>
        <v/>
      </c>
      <c r="I207" s="32">
        <f ca="1">板材才數分析.!J181</f>
        <v>0</v>
      </c>
      <c r="J207" s="32">
        <f ca="1">板材才數分析.!K181</f>
        <v>0</v>
      </c>
      <c r="K207" s="53">
        <f ca="1">板材才數分析.!O181</f>
        <v>0</v>
      </c>
      <c r="L207" s="32" t="str">
        <f>IFERROR(VLOOKUP(C207,資料庫!$K$3:$AA$10,17,FALSE),"")</f>
        <v/>
      </c>
      <c r="M207" s="32" t="str">
        <f ca="1">板材才數分析.!R181</f>
        <v/>
      </c>
      <c r="N207" s="35" t="str">
        <f t="shared" ca="1" si="11"/>
        <v/>
      </c>
      <c r="O207" s="75" t="str">
        <f ca="1">IFERROR(VLOOKUP(D207,資料庫!$P$4:$Q$135,2,FALSE),"")</f>
        <v/>
      </c>
    </row>
    <row r="208" spans="1:16" x14ac:dyDescent="0.25">
      <c r="A208" s="75"/>
      <c r="B208" s="75"/>
      <c r="H208" s="524" t="s">
        <v>235</v>
      </c>
      <c r="I208" s="524"/>
      <c r="J208" s="524"/>
      <c r="K208" s="54">
        <f ca="1">SUM(K178:K207)</f>
        <v>0</v>
      </c>
      <c r="L208" s="47" t="str">
        <f>L178</f>
        <v/>
      </c>
      <c r="M208" s="47"/>
      <c r="N208" s="49"/>
      <c r="O208" s="94">
        <f ca="1">SUM(N177:N207)</f>
        <v>0</v>
      </c>
      <c r="P208" s="47"/>
    </row>
    <row r="209" spans="1:15" x14ac:dyDescent="0.25">
      <c r="A209" s="75"/>
      <c r="B209" s="75"/>
      <c r="N209" s="32"/>
      <c r="O209" s="75"/>
    </row>
    <row r="210" spans="1:15" x14ac:dyDescent="0.25">
      <c r="A210" s="75"/>
      <c r="B210" s="75">
        <v>7</v>
      </c>
      <c r="N210" s="32"/>
      <c r="O210" s="75"/>
    </row>
    <row r="211" spans="1:15" x14ac:dyDescent="0.25">
      <c r="A211" s="75">
        <f>板材才數分析.!D182</f>
        <v>7001</v>
      </c>
      <c r="B211" s="75" t="str">
        <f ca="1">板材才數分析.!E182</f>
        <v>頂板</v>
      </c>
      <c r="D211" s="32">
        <f ca="1">板材才數分析.!M182</f>
        <v>0</v>
      </c>
      <c r="E211" s="32">
        <f ca="1">板材才數分析.!F182</f>
        <v>-36</v>
      </c>
      <c r="F211" s="32" t="str">
        <f ca="1">板材才數分析.!G182</f>
        <v>AA</v>
      </c>
      <c r="G211" s="32">
        <f ca="1">板材才數分析.!H182</f>
        <v>0</v>
      </c>
      <c r="H211" s="32" t="str">
        <f ca="1">板材才數分析.!I182</f>
        <v/>
      </c>
      <c r="I211" s="32">
        <f ca="1">板材才數分析.!J182</f>
        <v>18</v>
      </c>
      <c r="J211" s="32">
        <f ca="1">板材才數分析.!K182</f>
        <v>0</v>
      </c>
      <c r="K211" s="53">
        <f ca="1">板材才數分析.!O182</f>
        <v>0</v>
      </c>
      <c r="L211" s="32" t="str">
        <f>IFERROR(VLOOKUP(C211,資料庫!$K$3:$AA$10,17,FALSE),"")</f>
        <v/>
      </c>
      <c r="M211" s="32" t="str">
        <f ca="1">板材才數分析.!R182</f>
        <v/>
      </c>
      <c r="N211" s="35" t="str">
        <f ca="1">IFERROR((K211*M211),"")</f>
        <v/>
      </c>
      <c r="O211" s="75" t="str">
        <f ca="1">IFERROR(VLOOKUP(D211,資料庫!$P$4:$Q$135,2,FALSE),"")</f>
        <v/>
      </c>
    </row>
    <row r="212" spans="1:15" x14ac:dyDescent="0.25">
      <c r="A212" s="75">
        <f>板材才數分析.!D183</f>
        <v>7002</v>
      </c>
      <c r="B212" s="75" t="str">
        <f ca="1">板材才數分析.!E183</f>
        <v>底板</v>
      </c>
      <c r="D212" s="32">
        <f ca="1">板材才數分析.!M183</f>
        <v>0</v>
      </c>
      <c r="E212" s="32">
        <f ca="1">板材才數分析.!F183</f>
        <v>-36</v>
      </c>
      <c r="F212" s="32" t="str">
        <f ca="1">板材才數分析.!G183</f>
        <v>AA</v>
      </c>
      <c r="G212" s="32">
        <f ca="1">板材才數分析.!H183</f>
        <v>0</v>
      </c>
      <c r="H212" s="32" t="str">
        <f ca="1">板材才數分析.!I183</f>
        <v/>
      </c>
      <c r="I212" s="32">
        <f ca="1">板材才數分析.!J183</f>
        <v>18</v>
      </c>
      <c r="J212" s="32">
        <f ca="1">板材才數分析.!K183</f>
        <v>0</v>
      </c>
      <c r="K212" s="53">
        <f ca="1">板材才數分析.!O183</f>
        <v>0</v>
      </c>
      <c r="L212" s="32" t="str">
        <f>IFERROR(VLOOKUP(C212,資料庫!$K$3:$AA$10,17,FALSE),"")</f>
        <v/>
      </c>
      <c r="M212" s="32" t="str">
        <f ca="1">板材才數分析.!R183</f>
        <v/>
      </c>
      <c r="N212" s="35" t="str">
        <f t="shared" ref="N212:N227" ca="1" si="12">IFERROR((K212*M212),"")</f>
        <v/>
      </c>
      <c r="O212" s="75" t="str">
        <f ca="1">IFERROR(VLOOKUP(D212,資料庫!$P$4:$Q$135,2,FALSE),"")</f>
        <v/>
      </c>
    </row>
    <row r="213" spans="1:15" x14ac:dyDescent="0.25">
      <c r="A213" s="75">
        <f>板材才數分析.!D184</f>
        <v>7003</v>
      </c>
      <c r="B213" s="75" t="str">
        <f ca="1">板材才數分析.!E184</f>
        <v>左側板</v>
      </c>
      <c r="D213" s="32">
        <f ca="1">板材才數分析.!M184</f>
        <v>0</v>
      </c>
      <c r="E213" s="32">
        <f ca="1">板材才數分析.!F184</f>
        <v>0</v>
      </c>
      <c r="F213" s="32" t="str">
        <f ca="1">板材才數分析.!G184</f>
        <v>AA</v>
      </c>
      <c r="G213" s="32">
        <f ca="1">板材才數分析.!H184</f>
        <v>0</v>
      </c>
      <c r="H213" s="32" t="str">
        <f ca="1">板材才數分析.!I184</f>
        <v>AA</v>
      </c>
      <c r="I213" s="32">
        <f ca="1">板材才數分析.!J184</f>
        <v>18</v>
      </c>
      <c r="J213" s="32">
        <f ca="1">板材才數分析.!K184</f>
        <v>0</v>
      </c>
      <c r="K213" s="53">
        <f ca="1">板材才數分析.!O184</f>
        <v>0</v>
      </c>
      <c r="L213" s="32" t="str">
        <f>IFERROR(VLOOKUP(C213,資料庫!$K$3:$AA$10,17,FALSE),"")</f>
        <v/>
      </c>
      <c r="M213" s="32" t="str">
        <f ca="1">板材才數分析.!R184</f>
        <v/>
      </c>
      <c r="N213" s="35" t="str">
        <f t="shared" ca="1" si="12"/>
        <v/>
      </c>
      <c r="O213" s="75" t="str">
        <f ca="1">IFERROR(VLOOKUP(D213,資料庫!$P$4:$Q$135,2,FALSE),"")</f>
        <v/>
      </c>
    </row>
    <row r="214" spans="1:15" x14ac:dyDescent="0.25">
      <c r="A214" s="75">
        <f>板材才數分析.!D185</f>
        <v>7004</v>
      </c>
      <c r="B214" s="75" t="str">
        <f ca="1">板材才數分析.!E185</f>
        <v>右側板</v>
      </c>
      <c r="D214" s="32">
        <f ca="1">板材才數分析.!M185</f>
        <v>0</v>
      </c>
      <c r="E214" s="32">
        <f ca="1">板材才數分析.!F185</f>
        <v>0</v>
      </c>
      <c r="F214" s="32" t="str">
        <f ca="1">板材才數分析.!G185</f>
        <v>AA</v>
      </c>
      <c r="G214" s="32">
        <f ca="1">板材才數分析.!H185</f>
        <v>0</v>
      </c>
      <c r="H214" s="32" t="str">
        <f ca="1">板材才數分析.!I185</f>
        <v>AA</v>
      </c>
      <c r="I214" s="32">
        <f ca="1">板材才數分析.!J185</f>
        <v>18</v>
      </c>
      <c r="J214" s="32">
        <f ca="1">板材才數分析.!K185</f>
        <v>0</v>
      </c>
      <c r="K214" s="53">
        <f ca="1">板材才數分析.!O185</f>
        <v>0</v>
      </c>
      <c r="L214" s="32" t="str">
        <f>IFERROR(VLOOKUP(C214,資料庫!$K$3:$AA$10,17,FALSE),"")</f>
        <v/>
      </c>
      <c r="M214" s="32" t="str">
        <f ca="1">板材才數分析.!R185</f>
        <v/>
      </c>
      <c r="N214" s="35" t="str">
        <f t="shared" ca="1" si="12"/>
        <v/>
      </c>
      <c r="O214" s="75" t="str">
        <f ca="1">IFERROR(VLOOKUP(D214,資料庫!$P$4:$Q$135,2,FALSE),"")</f>
        <v/>
      </c>
    </row>
    <row r="215" spans="1:15" x14ac:dyDescent="0.25">
      <c r="A215" s="75">
        <f>板材才數分析.!D186</f>
        <v>7005</v>
      </c>
      <c r="B215" s="75" t="str">
        <f ca="1">板材才數分析.!E186</f>
        <v>背板</v>
      </c>
      <c r="D215" s="32">
        <f ca="1">板材才數分析.!M186</f>
        <v>0</v>
      </c>
      <c r="E215" s="32">
        <f ca="1">板材才數分析.!F186</f>
        <v>-22</v>
      </c>
      <c r="F215" s="32" t="str">
        <f ca="1">板材才數分析.!G186</f>
        <v/>
      </c>
      <c r="G215" s="32">
        <f ca="1">板材才數分析.!H186</f>
        <v>-22</v>
      </c>
      <c r="H215" s="32" t="str">
        <f ca="1">板材才數分析.!I186</f>
        <v/>
      </c>
      <c r="I215" s="32">
        <f ca="1">板材才數分析.!J186</f>
        <v>4</v>
      </c>
      <c r="J215" s="32">
        <f ca="1">板材才數分析.!K186</f>
        <v>0</v>
      </c>
      <c r="K215" s="53">
        <f ca="1">板材才數分析.!O186</f>
        <v>0</v>
      </c>
      <c r="L215" s="32" t="str">
        <f>IFERROR(VLOOKUP(C215,資料庫!$K$3:$AA$10,17,FALSE),"")</f>
        <v/>
      </c>
      <c r="M215" s="32" t="str">
        <f ca="1">板材才數分析.!R186</f>
        <v/>
      </c>
      <c r="N215" s="35" t="str">
        <f t="shared" ca="1" si="12"/>
        <v/>
      </c>
      <c r="O215" s="75" t="str">
        <f ca="1">IFERROR(VLOOKUP(D215,資料庫!$P$4:$Q$135,2,FALSE),"")</f>
        <v/>
      </c>
    </row>
    <row r="216" spans="1:15" x14ac:dyDescent="0.25">
      <c r="A216" s="75">
        <f>板材才數分析.!D187</f>
        <v>7006</v>
      </c>
      <c r="B216" s="75" t="str">
        <f ca="1">板材才數分析.!E187</f>
        <v>背拉桿</v>
      </c>
      <c r="D216" s="32">
        <f ca="1">板材才數分析.!M187</f>
        <v>0</v>
      </c>
      <c r="E216" s="32">
        <f ca="1">板材才數分析.!F187</f>
        <v>-36</v>
      </c>
      <c r="F216" s="32" t="str">
        <f ca="1">板材才數分析.!G187</f>
        <v>AA</v>
      </c>
      <c r="G216" s="32">
        <f ca="1">板材才數分析.!H187</f>
        <v>120</v>
      </c>
      <c r="H216" s="32" t="str">
        <f ca="1">板材才數分析.!I187</f>
        <v/>
      </c>
      <c r="I216" s="32">
        <f ca="1">板材才數分析.!J187</f>
        <v>18</v>
      </c>
      <c r="J216" s="32">
        <f ca="1">板材才數分析.!K187</f>
        <v>0</v>
      </c>
      <c r="K216" s="53">
        <f ca="1">板材才數分析.!O187</f>
        <v>0</v>
      </c>
      <c r="L216" s="32" t="str">
        <f>IFERROR(VLOOKUP(C216,資料庫!$K$3:$AA$10,17,FALSE),"")</f>
        <v/>
      </c>
      <c r="M216" s="32" t="str">
        <f ca="1">板材才數分析.!R187</f>
        <v/>
      </c>
      <c r="N216" s="35" t="str">
        <f t="shared" ca="1" si="12"/>
        <v/>
      </c>
      <c r="O216" s="75" t="str">
        <f ca="1">IFERROR(VLOOKUP(D216,資料庫!$P$4:$Q$135,2,FALSE),"")</f>
        <v/>
      </c>
    </row>
    <row r="217" spans="1:15" x14ac:dyDescent="0.25">
      <c r="A217" s="75">
        <f>板材才數分析.!D188</f>
        <v>7007</v>
      </c>
      <c r="B217" s="75" t="str">
        <f ca="1">板材才數分析.!E188</f>
        <v>中立板</v>
      </c>
      <c r="D217" s="32">
        <f ca="1">板材才數分析.!M188</f>
        <v>0</v>
      </c>
      <c r="E217" s="32">
        <f ca="1">板材才數分析.!F188</f>
        <v>-36</v>
      </c>
      <c r="F217" s="32" t="str">
        <f ca="1">板材才數分析.!G188</f>
        <v>AA</v>
      </c>
      <c r="G217" s="32">
        <f ca="1">板材才數分析.!H188</f>
        <v>-22</v>
      </c>
      <c r="H217" s="32" t="str">
        <f ca="1">板材才數分析.!I188</f>
        <v/>
      </c>
      <c r="I217" s="32">
        <f ca="1">板材才數分析.!J188</f>
        <v>18</v>
      </c>
      <c r="J217" s="32">
        <f ca="1">板材才數分析.!K188</f>
        <v>0</v>
      </c>
      <c r="K217" s="53">
        <f ca="1">板材才數分析.!O188</f>
        <v>0</v>
      </c>
      <c r="L217" s="32" t="str">
        <f>IFERROR(VLOOKUP(C217,資料庫!$K$3:$AA$10,17,FALSE),"")</f>
        <v/>
      </c>
      <c r="M217" s="32" t="str">
        <f ca="1">板材才數分析.!R188</f>
        <v/>
      </c>
      <c r="N217" s="35" t="str">
        <f t="shared" ca="1" si="12"/>
        <v/>
      </c>
      <c r="O217" s="75" t="str">
        <f ca="1">IFERROR(VLOOKUP(D217,資料庫!$P$4:$Q$135,2,FALSE),"")</f>
        <v/>
      </c>
    </row>
    <row r="218" spans="1:15" x14ac:dyDescent="0.25">
      <c r="A218" s="75">
        <f>板材才數分析.!D189</f>
        <v>7008</v>
      </c>
      <c r="B218" s="75" t="str">
        <f ca="1">板材才數分析.!E189</f>
        <v>活隔</v>
      </c>
      <c r="D218" s="32">
        <f ca="1">板材才數分析.!M189</f>
        <v>0</v>
      </c>
      <c r="E218" s="32">
        <f ca="1">板材才數分析.!F189</f>
        <v>0</v>
      </c>
      <c r="F218" s="32" t="str">
        <f ca="1">板材才數分析.!G189</f>
        <v>AA</v>
      </c>
      <c r="G218" s="32">
        <f ca="1">板材才數分析.!H189</f>
        <v>-32</v>
      </c>
      <c r="H218" s="32" t="str">
        <f ca="1">板材才數分析.!I189</f>
        <v>AA</v>
      </c>
      <c r="I218" s="32">
        <f ca="1">板材才數分析.!J189</f>
        <v>18</v>
      </c>
      <c r="J218" s="32">
        <f ca="1">板材才數分析.!K189</f>
        <v>0</v>
      </c>
      <c r="K218" s="53">
        <f ca="1">板材才數分析.!O189</f>
        <v>0</v>
      </c>
      <c r="L218" s="32" t="str">
        <f>IFERROR(VLOOKUP(C218,資料庫!$K$3:$AA$10,17,FALSE),"")</f>
        <v/>
      </c>
      <c r="M218" s="32" t="str">
        <f ca="1">板材才數分析.!R189</f>
        <v/>
      </c>
      <c r="N218" s="35" t="str">
        <f t="shared" ca="1" si="12"/>
        <v/>
      </c>
      <c r="O218" s="75" t="str">
        <f ca="1">IFERROR(VLOOKUP(D218,資料庫!$P$4:$Q$135,2,FALSE),"")</f>
        <v/>
      </c>
    </row>
    <row r="219" spans="1:15" x14ac:dyDescent="0.25">
      <c r="A219" s="75">
        <f>板材才數分析.!D190</f>
        <v>7009</v>
      </c>
      <c r="B219" s="75" t="str">
        <f ca="1">板材才數分析.!E190</f>
        <v>固隔</v>
      </c>
      <c r="D219" s="32">
        <f ca="1">板材才數分析.!M190</f>
        <v>0</v>
      </c>
      <c r="E219" s="32">
        <f ca="1">板材才數分析.!F190</f>
        <v>0</v>
      </c>
      <c r="F219" s="32" t="str">
        <f ca="1">板材才數分析.!G190</f>
        <v>AA</v>
      </c>
      <c r="G219" s="32">
        <f ca="1">板材才數分析.!H190</f>
        <v>-22</v>
      </c>
      <c r="H219" s="32" t="str">
        <f ca="1">板材才數分析.!I190</f>
        <v/>
      </c>
      <c r="I219" s="32">
        <f ca="1">板材才數分析.!J190</f>
        <v>18</v>
      </c>
      <c r="J219" s="32">
        <f ca="1">板材才數分析.!K190</f>
        <v>0</v>
      </c>
      <c r="K219" s="53">
        <f ca="1">板材才數分析.!O190</f>
        <v>0</v>
      </c>
      <c r="L219" s="32" t="str">
        <f>IFERROR(VLOOKUP(C219,資料庫!$K$3:$AA$10,17,FALSE),"")</f>
        <v/>
      </c>
      <c r="M219" s="32" t="str">
        <f ca="1">板材才數分析.!R190</f>
        <v/>
      </c>
      <c r="N219" s="35" t="str">
        <f t="shared" ca="1" si="12"/>
        <v/>
      </c>
      <c r="O219" s="75" t="str">
        <f ca="1">IFERROR(VLOOKUP(D219,資料庫!$P$4:$Q$135,2,FALSE),"")</f>
        <v/>
      </c>
    </row>
    <row r="220" spans="1:15" x14ac:dyDescent="0.25">
      <c r="A220" s="75">
        <f>板材才數分析.!D191</f>
        <v>7010</v>
      </c>
      <c r="B220" s="75" t="str">
        <f ca="1">板材才數分析.!E191</f>
        <v>左門板</v>
      </c>
      <c r="D220" s="32">
        <f ca="1">板材才數分析.!M191</f>
        <v>0</v>
      </c>
      <c r="E220" s="32">
        <f ca="1">板材才數分析.!F191</f>
        <v>0</v>
      </c>
      <c r="F220" s="32" t="str">
        <f ca="1">板材才數分析.!G191</f>
        <v>AA</v>
      </c>
      <c r="G220" s="32">
        <f ca="1">板材才數分析.!H191</f>
        <v>-4</v>
      </c>
      <c r="H220" s="32" t="str">
        <f ca="1">板材才數分析.!I191</f>
        <v>AA</v>
      </c>
      <c r="I220" s="32">
        <f ca="1">板材才數分析.!J191</f>
        <v>18</v>
      </c>
      <c r="J220" s="32">
        <f ca="1">板材才數分析.!K191</f>
        <v>0</v>
      </c>
      <c r="K220" s="53">
        <f ca="1">板材才數分析.!O191</f>
        <v>0</v>
      </c>
      <c r="L220" s="32" t="str">
        <f>IFERROR(VLOOKUP(C220,資料庫!$K$3:$AA$10,17,FALSE),"")</f>
        <v/>
      </c>
      <c r="M220" s="32" t="str">
        <f ca="1">板材才數分析.!R191</f>
        <v/>
      </c>
      <c r="N220" s="35" t="str">
        <f t="shared" ca="1" si="12"/>
        <v/>
      </c>
      <c r="O220" s="75" t="str">
        <f ca="1">IFERROR(VLOOKUP(D220,資料庫!$P$4:$Q$135,2,FALSE),"")</f>
        <v/>
      </c>
    </row>
    <row r="221" spans="1:15" x14ac:dyDescent="0.25">
      <c r="A221" s="75">
        <f>板材才數分析.!D192</f>
        <v>7011</v>
      </c>
      <c r="B221" s="75" t="str">
        <f ca="1">板材才數分析.!E192</f>
        <v>右門板</v>
      </c>
      <c r="D221" s="32">
        <f ca="1">板材才數分析.!M192</f>
        <v>0</v>
      </c>
      <c r="E221" s="32">
        <f ca="1">板材才數分析.!F192</f>
        <v>0</v>
      </c>
      <c r="F221" s="32" t="str">
        <f ca="1">板材才數分析.!G192</f>
        <v>AA</v>
      </c>
      <c r="G221" s="32">
        <f ca="1">板材才數分析.!H192</f>
        <v>-4</v>
      </c>
      <c r="H221" s="32" t="str">
        <f ca="1">板材才數分析.!I192</f>
        <v>AA</v>
      </c>
      <c r="I221" s="32">
        <f ca="1">板材才數分析.!J192</f>
        <v>18</v>
      </c>
      <c r="J221" s="32">
        <f ca="1">板材才數分析.!K192</f>
        <v>0</v>
      </c>
      <c r="K221" s="53">
        <f ca="1">板材才數分析.!O192</f>
        <v>0</v>
      </c>
      <c r="L221" s="32" t="str">
        <f>IFERROR(VLOOKUP(C221,資料庫!$K$3:$AA$10,17,FALSE),"")</f>
        <v/>
      </c>
      <c r="M221" s="32" t="str">
        <f ca="1">板材才數分析.!R192</f>
        <v/>
      </c>
      <c r="N221" s="35" t="str">
        <f t="shared" ca="1" si="12"/>
        <v/>
      </c>
      <c r="O221" s="75" t="str">
        <f ca="1">IFERROR(VLOOKUP(D221,資料庫!$P$4:$Q$135,2,FALSE),"")</f>
        <v/>
      </c>
    </row>
    <row r="222" spans="1:15" x14ac:dyDescent="0.25">
      <c r="A222" s="75">
        <f>板材才數分析.!D193</f>
        <v>7012</v>
      </c>
      <c r="B222" s="75">
        <f ca="1">板材才數分析.!E193</f>
        <v>0</v>
      </c>
      <c r="D222" s="32">
        <f ca="1">板材才數分析.!M193</f>
        <v>0</v>
      </c>
      <c r="E222" s="32">
        <f ca="1">板材才數分析.!F193</f>
        <v>0</v>
      </c>
      <c r="F222" s="32" t="str">
        <f ca="1">板材才數分析.!G193</f>
        <v/>
      </c>
      <c r="G222" s="32">
        <f ca="1">板材才數分析.!H193</f>
        <v>0</v>
      </c>
      <c r="H222" s="32" t="str">
        <f ca="1">板材才數分析.!I193</f>
        <v/>
      </c>
      <c r="I222" s="32">
        <f ca="1">板材才數分析.!J193</f>
        <v>0</v>
      </c>
      <c r="J222" s="32">
        <f ca="1">板材才數分析.!K193</f>
        <v>0</v>
      </c>
      <c r="K222" s="53">
        <f ca="1">板材才數分析.!O193</f>
        <v>0</v>
      </c>
      <c r="L222" s="32" t="str">
        <f>IFERROR(VLOOKUP(C222,資料庫!$K$3:$AA$10,17,FALSE),"")</f>
        <v/>
      </c>
      <c r="M222" s="32" t="str">
        <f ca="1">板材才數分析.!R193</f>
        <v/>
      </c>
      <c r="N222" s="35" t="str">
        <f t="shared" ca="1" si="12"/>
        <v/>
      </c>
      <c r="O222" s="75" t="str">
        <f ca="1">IFERROR(VLOOKUP(D222,資料庫!$P$4:$Q$135,2,FALSE),"")</f>
        <v/>
      </c>
    </row>
    <row r="223" spans="1:15" x14ac:dyDescent="0.25">
      <c r="A223" s="75">
        <f>板材才數分析.!D194</f>
        <v>7013</v>
      </c>
      <c r="B223" s="75">
        <f ca="1">板材才數分析.!E194</f>
        <v>0</v>
      </c>
      <c r="D223" s="32">
        <f ca="1">板材才數分析.!M194</f>
        <v>0</v>
      </c>
      <c r="E223" s="32">
        <f ca="1">板材才數分析.!F194</f>
        <v>0</v>
      </c>
      <c r="F223" s="32" t="str">
        <f ca="1">板材才數分析.!G194</f>
        <v/>
      </c>
      <c r="G223" s="32">
        <f ca="1">板材才數分析.!H194</f>
        <v>0</v>
      </c>
      <c r="H223" s="32" t="str">
        <f ca="1">板材才數分析.!I194</f>
        <v/>
      </c>
      <c r="I223" s="32">
        <f ca="1">板材才數分析.!J194</f>
        <v>0</v>
      </c>
      <c r="J223" s="32">
        <f ca="1">板材才數分析.!K194</f>
        <v>0</v>
      </c>
      <c r="K223" s="53">
        <f ca="1">板材才數分析.!O194</f>
        <v>0</v>
      </c>
      <c r="L223" s="32" t="str">
        <f>IFERROR(VLOOKUP(C223,資料庫!$K$3:$AA$10,17,FALSE),"")</f>
        <v/>
      </c>
      <c r="M223" s="32" t="str">
        <f ca="1">板材才數分析.!R194</f>
        <v/>
      </c>
      <c r="N223" s="35" t="str">
        <f t="shared" ca="1" si="12"/>
        <v/>
      </c>
      <c r="O223" s="75" t="str">
        <f ca="1">IFERROR(VLOOKUP(D223,資料庫!$P$4:$Q$135,2,FALSE),"")</f>
        <v/>
      </c>
    </row>
    <row r="224" spans="1:15" x14ac:dyDescent="0.25">
      <c r="A224" s="75">
        <f>板材才數分析.!D195</f>
        <v>7014</v>
      </c>
      <c r="B224" s="75">
        <f ca="1">板材才數分析.!E195</f>
        <v>0</v>
      </c>
      <c r="D224" s="32">
        <f ca="1">板材才數分析.!M195</f>
        <v>0</v>
      </c>
      <c r="E224" s="32">
        <f ca="1">板材才數分析.!F195</f>
        <v>0</v>
      </c>
      <c r="F224" s="32" t="str">
        <f ca="1">板材才數分析.!G195</f>
        <v/>
      </c>
      <c r="G224" s="32">
        <f ca="1">板材才數分析.!H195</f>
        <v>0</v>
      </c>
      <c r="H224" s="32" t="str">
        <f ca="1">板材才數分析.!I195</f>
        <v/>
      </c>
      <c r="I224" s="32">
        <f ca="1">板材才數分析.!J195</f>
        <v>0</v>
      </c>
      <c r="J224" s="32">
        <f ca="1">板材才數分析.!K195</f>
        <v>0</v>
      </c>
      <c r="K224" s="53">
        <f ca="1">板材才數分析.!O195</f>
        <v>0</v>
      </c>
      <c r="L224" s="32" t="str">
        <f>IFERROR(VLOOKUP(C224,資料庫!$K$3:$AA$10,17,FALSE),"")</f>
        <v/>
      </c>
      <c r="M224" s="32" t="str">
        <f ca="1">板材才數分析.!R195</f>
        <v/>
      </c>
      <c r="N224" s="35" t="str">
        <f t="shared" ca="1" si="12"/>
        <v/>
      </c>
      <c r="O224" s="75" t="str">
        <f ca="1">IFERROR(VLOOKUP(D224,資料庫!$P$4:$Q$135,2,FALSE),"")</f>
        <v/>
      </c>
    </row>
    <row r="225" spans="1:15" x14ac:dyDescent="0.25">
      <c r="A225" s="75">
        <f>板材才數分析.!D196</f>
        <v>7015</v>
      </c>
      <c r="B225" s="75">
        <f ca="1">板材才數分析.!E196</f>
        <v>0</v>
      </c>
      <c r="D225" s="32">
        <f ca="1">板材才數分析.!M196</f>
        <v>0</v>
      </c>
      <c r="E225" s="32">
        <f ca="1">板材才數分析.!F196</f>
        <v>0</v>
      </c>
      <c r="F225" s="32" t="str">
        <f ca="1">板材才數分析.!G196</f>
        <v/>
      </c>
      <c r="G225" s="32">
        <f ca="1">板材才數分析.!H196</f>
        <v>0</v>
      </c>
      <c r="H225" s="32" t="str">
        <f ca="1">板材才數分析.!I196</f>
        <v/>
      </c>
      <c r="I225" s="32">
        <f ca="1">板材才數分析.!J196</f>
        <v>0</v>
      </c>
      <c r="J225" s="32">
        <f ca="1">板材才數分析.!K196</f>
        <v>0</v>
      </c>
      <c r="K225" s="53">
        <f ca="1">板材才數分析.!O196</f>
        <v>0</v>
      </c>
      <c r="L225" s="32" t="str">
        <f>IFERROR(VLOOKUP(C225,資料庫!$K$3:$AA$10,17,FALSE),"")</f>
        <v/>
      </c>
      <c r="M225" s="32" t="str">
        <f ca="1">板材才數分析.!R196</f>
        <v/>
      </c>
      <c r="N225" s="35" t="str">
        <f t="shared" ca="1" si="12"/>
        <v/>
      </c>
      <c r="O225" s="75" t="str">
        <f ca="1">IFERROR(VLOOKUP(D225,資料庫!$P$4:$Q$135,2,FALSE),"")</f>
        <v/>
      </c>
    </row>
    <row r="226" spans="1:15" x14ac:dyDescent="0.25">
      <c r="A226" s="75">
        <f>板材才數分析.!D197</f>
        <v>7016</v>
      </c>
      <c r="B226" s="75">
        <f ca="1">板材才數分析.!E197</f>
        <v>0</v>
      </c>
      <c r="D226" s="32">
        <f ca="1">板材才數分析.!M197</f>
        <v>0</v>
      </c>
      <c r="E226" s="32">
        <f ca="1">板材才數分析.!F197</f>
        <v>0</v>
      </c>
      <c r="F226" s="32" t="str">
        <f ca="1">板材才數分析.!G197</f>
        <v/>
      </c>
      <c r="G226" s="32">
        <f ca="1">板材才數分析.!H197</f>
        <v>0</v>
      </c>
      <c r="H226" s="32" t="str">
        <f ca="1">板材才數分析.!I197</f>
        <v/>
      </c>
      <c r="I226" s="32">
        <f ca="1">板材才數分析.!J197</f>
        <v>0</v>
      </c>
      <c r="J226" s="32">
        <f ca="1">板材才數分析.!K197</f>
        <v>0</v>
      </c>
      <c r="K226" s="53">
        <f ca="1">板材才數分析.!O197</f>
        <v>0</v>
      </c>
      <c r="L226" s="32" t="str">
        <f>IFERROR(VLOOKUP(C226,資料庫!$K$3:$AA$10,17,FALSE),"")</f>
        <v/>
      </c>
      <c r="M226" s="32" t="str">
        <f ca="1">板材才數分析.!R197</f>
        <v/>
      </c>
      <c r="N226" s="35" t="str">
        <f t="shared" ca="1" si="12"/>
        <v/>
      </c>
      <c r="O226" s="75" t="str">
        <f ca="1">IFERROR(VLOOKUP(D226,資料庫!$P$4:$Q$135,2,FALSE),"")</f>
        <v/>
      </c>
    </row>
    <row r="227" spans="1:15" x14ac:dyDescent="0.25">
      <c r="A227" s="75">
        <f>板材才數分析.!D198</f>
        <v>7017</v>
      </c>
      <c r="B227" s="75">
        <f ca="1">板材才數分析.!E198</f>
        <v>0</v>
      </c>
      <c r="D227" s="32">
        <f ca="1">板材才數分析.!M198</f>
        <v>0</v>
      </c>
      <c r="E227" s="32">
        <f ca="1">板材才數分析.!F198</f>
        <v>0</v>
      </c>
      <c r="F227" s="32" t="str">
        <f ca="1">板材才數分析.!G198</f>
        <v/>
      </c>
      <c r="G227" s="32">
        <f ca="1">板材才數分析.!H198</f>
        <v>0</v>
      </c>
      <c r="H227" s="32" t="str">
        <f ca="1">板材才數分析.!I198</f>
        <v/>
      </c>
      <c r="I227" s="32">
        <f ca="1">板材才數分析.!J198</f>
        <v>0</v>
      </c>
      <c r="J227" s="32">
        <f ca="1">板材才數分析.!K198</f>
        <v>0</v>
      </c>
      <c r="K227" s="53">
        <f ca="1">板材才數分析.!O198</f>
        <v>0</v>
      </c>
      <c r="L227" s="32" t="str">
        <f>IFERROR(VLOOKUP(C227,資料庫!$K$3:$AA$10,17,FALSE),"")</f>
        <v/>
      </c>
      <c r="M227" s="32" t="str">
        <f ca="1">板材才數分析.!R198</f>
        <v/>
      </c>
      <c r="N227" s="35" t="str">
        <f t="shared" ca="1" si="12"/>
        <v/>
      </c>
      <c r="O227" s="75" t="str">
        <f ca="1">IFERROR(VLOOKUP(D227,資料庫!$P$4:$Q$135,2,FALSE),"")</f>
        <v/>
      </c>
    </row>
    <row r="228" spans="1:15" x14ac:dyDescent="0.25">
      <c r="A228" s="75">
        <f>板材才數分析.!D199</f>
        <v>7018</v>
      </c>
      <c r="B228" s="75">
        <f ca="1">板材才數分析.!E199</f>
        <v>0</v>
      </c>
      <c r="D228" s="32">
        <f ca="1">板材才數分析.!M199</f>
        <v>0</v>
      </c>
      <c r="E228" s="32">
        <f ca="1">板材才數分析.!F199</f>
        <v>0</v>
      </c>
      <c r="F228" s="32" t="str">
        <f ca="1">板材才數分析.!G199</f>
        <v/>
      </c>
      <c r="G228" s="32">
        <f ca="1">板材才數分析.!H199</f>
        <v>0</v>
      </c>
      <c r="H228" s="32" t="str">
        <f ca="1">板材才數分析.!I199</f>
        <v/>
      </c>
      <c r="I228" s="32">
        <f ca="1">板材才數分析.!J199</f>
        <v>0</v>
      </c>
      <c r="J228" s="32">
        <f ca="1">板材才數分析.!K199</f>
        <v>0</v>
      </c>
      <c r="K228" s="53">
        <f ca="1">板材才數分析.!O199</f>
        <v>0</v>
      </c>
      <c r="L228" s="32" t="str">
        <f>IFERROR(VLOOKUP(C228,資料庫!$K$3:$AA$10,17,FALSE),"")</f>
        <v/>
      </c>
      <c r="M228" s="32" t="str">
        <f ca="1">板材才數分析.!R199</f>
        <v/>
      </c>
      <c r="N228" s="35" t="str">
        <f t="shared" ref="N228:N240" ca="1" si="13">IFERROR((K228*M228),"")</f>
        <v/>
      </c>
      <c r="O228" s="75" t="str">
        <f ca="1">IFERROR(VLOOKUP(D228,資料庫!$P$4:$Q$135,2,FALSE),"")</f>
        <v/>
      </c>
    </row>
    <row r="229" spans="1:15" x14ac:dyDescent="0.25">
      <c r="A229" s="75">
        <f>板材才數分析.!D200</f>
        <v>7019</v>
      </c>
      <c r="B229" s="75">
        <f ca="1">板材才數分析.!E200</f>
        <v>0</v>
      </c>
      <c r="D229" s="32">
        <f ca="1">板材才數分析.!M200</f>
        <v>0</v>
      </c>
      <c r="E229" s="32">
        <f ca="1">板材才數分析.!F200</f>
        <v>0</v>
      </c>
      <c r="F229" s="32" t="str">
        <f ca="1">板材才數分析.!G200</f>
        <v/>
      </c>
      <c r="G229" s="32">
        <f ca="1">板材才數分析.!H200</f>
        <v>0</v>
      </c>
      <c r="H229" s="32" t="str">
        <f ca="1">板材才數分析.!I200</f>
        <v/>
      </c>
      <c r="I229" s="32">
        <f ca="1">板材才數分析.!J200</f>
        <v>0</v>
      </c>
      <c r="J229" s="32">
        <f ca="1">板材才數分析.!K200</f>
        <v>0</v>
      </c>
      <c r="K229" s="53">
        <f ca="1">板材才數分析.!O200</f>
        <v>0</v>
      </c>
      <c r="L229" s="32" t="str">
        <f>IFERROR(VLOOKUP(C229,資料庫!$K$3:$AA$10,17,FALSE),"")</f>
        <v/>
      </c>
      <c r="M229" s="32" t="str">
        <f ca="1">板材才數分析.!R200</f>
        <v/>
      </c>
      <c r="N229" s="35" t="str">
        <f t="shared" ca="1" si="13"/>
        <v/>
      </c>
      <c r="O229" s="75" t="str">
        <f ca="1">IFERROR(VLOOKUP(D229,資料庫!$P$4:$Q$135,2,FALSE),"")</f>
        <v/>
      </c>
    </row>
    <row r="230" spans="1:15" x14ac:dyDescent="0.25">
      <c r="A230" s="75">
        <f>板材才數分析.!D201</f>
        <v>7020</v>
      </c>
      <c r="B230" s="75">
        <f ca="1">板材才數分析.!E201</f>
        <v>0</v>
      </c>
      <c r="D230" s="32">
        <f ca="1">板材才數分析.!M201</f>
        <v>0</v>
      </c>
      <c r="E230" s="32">
        <f ca="1">板材才數分析.!F201</f>
        <v>0</v>
      </c>
      <c r="F230" s="32" t="str">
        <f ca="1">板材才數分析.!G201</f>
        <v/>
      </c>
      <c r="G230" s="32">
        <f ca="1">板材才數分析.!H201</f>
        <v>0</v>
      </c>
      <c r="H230" s="32" t="str">
        <f ca="1">板材才數分析.!I201</f>
        <v/>
      </c>
      <c r="I230" s="32">
        <f ca="1">板材才數分析.!J201</f>
        <v>0</v>
      </c>
      <c r="J230" s="32">
        <f ca="1">板材才數分析.!K201</f>
        <v>0</v>
      </c>
      <c r="K230" s="53">
        <f ca="1">板材才數分析.!O201</f>
        <v>0</v>
      </c>
      <c r="L230" s="32" t="str">
        <f>IFERROR(VLOOKUP(C230,資料庫!$K$3:$AA$10,17,FALSE),"")</f>
        <v/>
      </c>
      <c r="M230" s="32" t="str">
        <f ca="1">板材才數分析.!R201</f>
        <v/>
      </c>
      <c r="N230" s="35" t="str">
        <f t="shared" ca="1" si="13"/>
        <v/>
      </c>
      <c r="O230" s="75" t="str">
        <f ca="1">IFERROR(VLOOKUP(D230,資料庫!$P$4:$Q$135,2,FALSE),"")</f>
        <v/>
      </c>
    </row>
    <row r="231" spans="1:15" x14ac:dyDescent="0.25">
      <c r="A231" s="75">
        <f>板材才數分析.!D202</f>
        <v>7021</v>
      </c>
      <c r="B231" s="75">
        <f ca="1">板材才數分析.!E202</f>
        <v>0</v>
      </c>
      <c r="D231" s="32">
        <f ca="1">板材才數分析.!M202</f>
        <v>0</v>
      </c>
      <c r="E231" s="32">
        <f ca="1">板材才數分析.!F202</f>
        <v>0</v>
      </c>
      <c r="F231" s="32" t="str">
        <f ca="1">板材才數分析.!G202</f>
        <v/>
      </c>
      <c r="G231" s="32">
        <f ca="1">板材才數分析.!H202</f>
        <v>0</v>
      </c>
      <c r="H231" s="32" t="str">
        <f ca="1">板材才數分析.!I202</f>
        <v/>
      </c>
      <c r="I231" s="32">
        <f ca="1">板材才數分析.!J202</f>
        <v>0</v>
      </c>
      <c r="J231" s="32">
        <f ca="1">板材才數分析.!K202</f>
        <v>0</v>
      </c>
      <c r="K231" s="53">
        <f ca="1">板材才數分析.!O202</f>
        <v>0</v>
      </c>
      <c r="L231" s="32" t="str">
        <f>IFERROR(VLOOKUP(C231,資料庫!$K$3:$AA$10,17,FALSE),"")</f>
        <v/>
      </c>
      <c r="M231" s="32" t="str">
        <f ca="1">板材才數分析.!R202</f>
        <v/>
      </c>
      <c r="N231" s="35" t="str">
        <f t="shared" ca="1" si="13"/>
        <v/>
      </c>
      <c r="O231" s="75" t="str">
        <f ca="1">IFERROR(VLOOKUP(D231,資料庫!$P$4:$Q$135,2,FALSE),"")</f>
        <v/>
      </c>
    </row>
    <row r="232" spans="1:15" x14ac:dyDescent="0.25">
      <c r="A232" s="75">
        <f>板材才數分析.!D203</f>
        <v>7022</v>
      </c>
      <c r="B232" s="75">
        <f ca="1">板材才數分析.!E203</f>
        <v>0</v>
      </c>
      <c r="D232" s="32">
        <f ca="1">板材才數分析.!M203</f>
        <v>0</v>
      </c>
      <c r="E232" s="32">
        <f ca="1">板材才數分析.!F203</f>
        <v>0</v>
      </c>
      <c r="F232" s="32" t="str">
        <f ca="1">板材才數分析.!G203</f>
        <v/>
      </c>
      <c r="G232" s="32">
        <f ca="1">板材才數分析.!H203</f>
        <v>0</v>
      </c>
      <c r="H232" s="32" t="str">
        <f ca="1">板材才數分析.!I203</f>
        <v/>
      </c>
      <c r="I232" s="32">
        <f ca="1">板材才數分析.!J203</f>
        <v>0</v>
      </c>
      <c r="J232" s="32">
        <f ca="1">板材才數分析.!K203</f>
        <v>0</v>
      </c>
      <c r="K232" s="53">
        <f ca="1">板材才數分析.!O203</f>
        <v>0</v>
      </c>
      <c r="L232" s="32" t="str">
        <f>IFERROR(VLOOKUP(C232,資料庫!$K$3:$AA$10,17,FALSE),"")</f>
        <v/>
      </c>
      <c r="M232" s="32" t="str">
        <f ca="1">板材才數分析.!R203</f>
        <v/>
      </c>
      <c r="N232" s="35" t="str">
        <f t="shared" ca="1" si="13"/>
        <v/>
      </c>
      <c r="O232" s="75" t="str">
        <f ca="1">IFERROR(VLOOKUP(D232,資料庫!$P$4:$Q$135,2,FALSE),"")</f>
        <v/>
      </c>
    </row>
    <row r="233" spans="1:15" x14ac:dyDescent="0.25">
      <c r="A233" s="75">
        <f>板材才數分析.!D204</f>
        <v>7023</v>
      </c>
      <c r="B233" s="75">
        <f ca="1">板材才數分析.!E204</f>
        <v>0</v>
      </c>
      <c r="D233" s="32">
        <f ca="1">板材才數分析.!M204</f>
        <v>0</v>
      </c>
      <c r="E233" s="32">
        <f ca="1">板材才數分析.!F204</f>
        <v>0</v>
      </c>
      <c r="F233" s="32" t="str">
        <f ca="1">板材才數分析.!G204</f>
        <v/>
      </c>
      <c r="G233" s="32">
        <f ca="1">板材才數分析.!H204</f>
        <v>0</v>
      </c>
      <c r="H233" s="32" t="str">
        <f ca="1">板材才數分析.!I204</f>
        <v/>
      </c>
      <c r="I233" s="32">
        <f ca="1">板材才數分析.!J204</f>
        <v>0</v>
      </c>
      <c r="J233" s="32">
        <f ca="1">板材才數分析.!K204</f>
        <v>0</v>
      </c>
      <c r="K233" s="53">
        <f ca="1">板材才數分析.!O204</f>
        <v>0</v>
      </c>
      <c r="L233" s="32" t="str">
        <f>IFERROR(VLOOKUP(C233,資料庫!$K$3:$AA$10,17,FALSE),"")</f>
        <v/>
      </c>
      <c r="M233" s="32" t="str">
        <f ca="1">板材才數分析.!R204</f>
        <v/>
      </c>
      <c r="N233" s="35" t="str">
        <f t="shared" ca="1" si="13"/>
        <v/>
      </c>
      <c r="O233" s="75" t="str">
        <f ca="1">IFERROR(VLOOKUP(D233,資料庫!$P$4:$Q$135,2,FALSE),"")</f>
        <v/>
      </c>
    </row>
    <row r="234" spans="1:15" x14ac:dyDescent="0.25">
      <c r="A234" s="75">
        <f>板材才數分析.!D205</f>
        <v>7024</v>
      </c>
      <c r="B234" s="75">
        <f ca="1">板材才數分析.!E205</f>
        <v>0</v>
      </c>
      <c r="D234" s="32">
        <f ca="1">板材才數分析.!M205</f>
        <v>0</v>
      </c>
      <c r="E234" s="32">
        <f ca="1">板材才數分析.!F205</f>
        <v>0</v>
      </c>
      <c r="F234" s="32" t="str">
        <f ca="1">板材才數分析.!G205</f>
        <v/>
      </c>
      <c r="G234" s="32">
        <f ca="1">板材才數分析.!H205</f>
        <v>0</v>
      </c>
      <c r="H234" s="32" t="str">
        <f ca="1">板材才數分析.!I205</f>
        <v/>
      </c>
      <c r="I234" s="32">
        <f ca="1">板材才數分析.!J205</f>
        <v>0</v>
      </c>
      <c r="J234" s="32">
        <f ca="1">板材才數分析.!K205</f>
        <v>0</v>
      </c>
      <c r="K234" s="53">
        <f ca="1">板材才數分析.!O205</f>
        <v>0</v>
      </c>
      <c r="L234" s="32" t="str">
        <f>IFERROR(VLOOKUP(C234,資料庫!$K$3:$AA$10,17,FALSE),"")</f>
        <v/>
      </c>
      <c r="M234" s="32" t="str">
        <f ca="1">板材才數分析.!R205</f>
        <v/>
      </c>
      <c r="N234" s="35" t="str">
        <f t="shared" ca="1" si="13"/>
        <v/>
      </c>
      <c r="O234" s="75" t="str">
        <f ca="1">IFERROR(VLOOKUP(D234,資料庫!$P$4:$Q$135,2,FALSE),"")</f>
        <v/>
      </c>
    </row>
    <row r="235" spans="1:15" x14ac:dyDescent="0.25">
      <c r="A235" s="75">
        <f>板材才數分析.!D206</f>
        <v>7025</v>
      </c>
      <c r="B235" s="75">
        <f ca="1">板材才數分析.!E206</f>
        <v>0</v>
      </c>
      <c r="D235" s="32">
        <f ca="1">板材才數分析.!M206</f>
        <v>0</v>
      </c>
      <c r="E235" s="32">
        <f ca="1">板材才數分析.!F206</f>
        <v>0</v>
      </c>
      <c r="F235" s="32" t="str">
        <f ca="1">板材才數分析.!G206</f>
        <v/>
      </c>
      <c r="G235" s="32">
        <f ca="1">板材才數分析.!H206</f>
        <v>0</v>
      </c>
      <c r="H235" s="32" t="str">
        <f ca="1">板材才數分析.!I206</f>
        <v/>
      </c>
      <c r="I235" s="32">
        <f ca="1">板材才數分析.!J206</f>
        <v>0</v>
      </c>
      <c r="J235" s="32">
        <f ca="1">板材才數分析.!K206</f>
        <v>0</v>
      </c>
      <c r="K235" s="53">
        <f ca="1">板材才數分析.!O206</f>
        <v>0</v>
      </c>
      <c r="L235" s="32" t="str">
        <f>IFERROR(VLOOKUP(C235,資料庫!$K$3:$AA$10,17,FALSE),"")</f>
        <v/>
      </c>
      <c r="M235" s="32" t="str">
        <f ca="1">板材才數分析.!R206</f>
        <v/>
      </c>
      <c r="N235" s="35" t="str">
        <f t="shared" ca="1" si="13"/>
        <v/>
      </c>
      <c r="O235" s="75" t="str">
        <f ca="1">IFERROR(VLOOKUP(D235,資料庫!$P$4:$Q$135,2,FALSE),"")</f>
        <v/>
      </c>
    </row>
    <row r="236" spans="1:15" x14ac:dyDescent="0.25">
      <c r="A236" s="75">
        <f>板材才數分析.!D207</f>
        <v>7026</v>
      </c>
      <c r="B236" s="75">
        <f ca="1">板材才數分析.!E207</f>
        <v>0</v>
      </c>
      <c r="D236" s="32">
        <f ca="1">板材才數分析.!M207</f>
        <v>0</v>
      </c>
      <c r="E236" s="32">
        <f ca="1">板材才數分析.!F207</f>
        <v>0</v>
      </c>
      <c r="F236" s="32" t="str">
        <f ca="1">板材才數分析.!G207</f>
        <v/>
      </c>
      <c r="G236" s="32">
        <f ca="1">板材才數分析.!H207</f>
        <v>0</v>
      </c>
      <c r="H236" s="32" t="str">
        <f ca="1">板材才數分析.!I207</f>
        <v/>
      </c>
      <c r="I236" s="32">
        <f ca="1">板材才數分析.!J207</f>
        <v>0</v>
      </c>
      <c r="J236" s="32">
        <f ca="1">板材才數分析.!K207</f>
        <v>0</v>
      </c>
      <c r="K236" s="53">
        <f ca="1">板材才數分析.!O207</f>
        <v>0</v>
      </c>
      <c r="L236" s="32" t="str">
        <f>IFERROR(VLOOKUP(C236,資料庫!$K$3:$AA$10,17,FALSE),"")</f>
        <v/>
      </c>
      <c r="M236" s="32" t="str">
        <f ca="1">板材才數分析.!R207</f>
        <v/>
      </c>
      <c r="N236" s="35" t="str">
        <f t="shared" ca="1" si="13"/>
        <v/>
      </c>
      <c r="O236" s="75" t="str">
        <f ca="1">IFERROR(VLOOKUP(D236,資料庫!$P$4:$Q$135,2,FALSE),"")</f>
        <v/>
      </c>
    </row>
    <row r="237" spans="1:15" x14ac:dyDescent="0.25">
      <c r="A237" s="75">
        <f>板材才數分析.!D208</f>
        <v>7027</v>
      </c>
      <c r="B237" s="75">
        <f ca="1">板材才數分析.!E208</f>
        <v>0</v>
      </c>
      <c r="D237" s="32">
        <f ca="1">板材才數分析.!M208</f>
        <v>0</v>
      </c>
      <c r="E237" s="32">
        <f ca="1">板材才數分析.!F208</f>
        <v>0</v>
      </c>
      <c r="F237" s="32" t="str">
        <f ca="1">板材才數分析.!G208</f>
        <v/>
      </c>
      <c r="G237" s="32">
        <f ca="1">板材才數分析.!H208</f>
        <v>0</v>
      </c>
      <c r="H237" s="32" t="str">
        <f ca="1">板材才數分析.!I208</f>
        <v/>
      </c>
      <c r="I237" s="32">
        <f ca="1">板材才數分析.!J208</f>
        <v>0</v>
      </c>
      <c r="J237" s="32">
        <f ca="1">板材才數分析.!K208</f>
        <v>0</v>
      </c>
      <c r="K237" s="53">
        <f ca="1">板材才數分析.!O208</f>
        <v>0</v>
      </c>
      <c r="L237" s="32" t="str">
        <f>IFERROR(VLOOKUP(C237,資料庫!$K$3:$AA$10,17,FALSE),"")</f>
        <v/>
      </c>
      <c r="M237" s="32" t="str">
        <f ca="1">板材才數分析.!R208</f>
        <v/>
      </c>
      <c r="N237" s="35" t="str">
        <f t="shared" ca="1" si="13"/>
        <v/>
      </c>
      <c r="O237" s="75" t="str">
        <f ca="1">IFERROR(VLOOKUP(D237,資料庫!$P$4:$Q$135,2,FALSE),"")</f>
        <v/>
      </c>
    </row>
    <row r="238" spans="1:15" x14ac:dyDescent="0.25">
      <c r="A238" s="75">
        <f>板材才數分析.!D209</f>
        <v>7028</v>
      </c>
      <c r="B238" s="75">
        <f ca="1">板材才數分析.!E209</f>
        <v>0</v>
      </c>
      <c r="D238" s="32">
        <f ca="1">板材才數分析.!M209</f>
        <v>0</v>
      </c>
      <c r="E238" s="32">
        <f ca="1">板材才數分析.!F209</f>
        <v>0</v>
      </c>
      <c r="F238" s="32" t="str">
        <f ca="1">板材才數分析.!G209</f>
        <v/>
      </c>
      <c r="G238" s="32">
        <f ca="1">板材才數分析.!H209</f>
        <v>0</v>
      </c>
      <c r="H238" s="32" t="str">
        <f ca="1">板材才數分析.!I209</f>
        <v/>
      </c>
      <c r="I238" s="32">
        <f ca="1">板材才數分析.!J209</f>
        <v>0</v>
      </c>
      <c r="J238" s="32">
        <f ca="1">板材才數分析.!K209</f>
        <v>0</v>
      </c>
      <c r="K238" s="53">
        <f ca="1">板材才數分析.!O209</f>
        <v>0</v>
      </c>
      <c r="L238" s="32" t="str">
        <f>IFERROR(VLOOKUP(C238,資料庫!$K$3:$AA$10,17,FALSE),"")</f>
        <v/>
      </c>
      <c r="M238" s="32" t="str">
        <f ca="1">板材才數分析.!R209</f>
        <v/>
      </c>
      <c r="N238" s="35" t="str">
        <f t="shared" ca="1" si="13"/>
        <v/>
      </c>
      <c r="O238" s="75" t="str">
        <f ca="1">IFERROR(VLOOKUP(D238,資料庫!$P$4:$Q$135,2,FALSE),"")</f>
        <v/>
      </c>
    </row>
    <row r="239" spans="1:15" x14ac:dyDescent="0.25">
      <c r="A239" s="75">
        <f>板材才數分析.!D210</f>
        <v>7029</v>
      </c>
      <c r="B239" s="75">
        <f ca="1">板材才數分析.!E210</f>
        <v>0</v>
      </c>
      <c r="D239" s="32">
        <f ca="1">板材才數分析.!M210</f>
        <v>0</v>
      </c>
      <c r="E239" s="32">
        <f ca="1">板材才數分析.!F210</f>
        <v>0</v>
      </c>
      <c r="F239" s="32" t="str">
        <f ca="1">板材才數分析.!G210</f>
        <v/>
      </c>
      <c r="G239" s="32">
        <f ca="1">板材才數分析.!H210</f>
        <v>0</v>
      </c>
      <c r="H239" s="32" t="str">
        <f ca="1">板材才數分析.!I210</f>
        <v/>
      </c>
      <c r="I239" s="32">
        <f ca="1">板材才數分析.!J210</f>
        <v>0</v>
      </c>
      <c r="J239" s="32">
        <f ca="1">板材才數分析.!K210</f>
        <v>0</v>
      </c>
      <c r="K239" s="53">
        <f ca="1">板材才數分析.!O210</f>
        <v>0</v>
      </c>
      <c r="L239" s="32" t="str">
        <f>IFERROR(VLOOKUP(C239,資料庫!$K$3:$AA$10,17,FALSE),"")</f>
        <v/>
      </c>
      <c r="M239" s="32" t="str">
        <f ca="1">板材才數分析.!R210</f>
        <v/>
      </c>
      <c r="N239" s="35" t="str">
        <f t="shared" ca="1" si="13"/>
        <v/>
      </c>
      <c r="O239" s="75" t="str">
        <f ca="1">IFERROR(VLOOKUP(D239,資料庫!$P$4:$Q$135,2,FALSE),"")</f>
        <v/>
      </c>
    </row>
    <row r="240" spans="1:15" x14ac:dyDescent="0.25">
      <c r="A240" s="75">
        <f>板材才數分析.!D211</f>
        <v>7030</v>
      </c>
      <c r="B240" s="75">
        <f ca="1">板材才數分析.!E211</f>
        <v>0</v>
      </c>
      <c r="D240" s="32">
        <f ca="1">板材才數分析.!M211</f>
        <v>0</v>
      </c>
      <c r="E240" s="32">
        <f ca="1">板材才數分析.!F211</f>
        <v>0</v>
      </c>
      <c r="F240" s="32" t="str">
        <f ca="1">板材才數分析.!G211</f>
        <v/>
      </c>
      <c r="G240" s="32">
        <f ca="1">板材才數分析.!H211</f>
        <v>0</v>
      </c>
      <c r="H240" s="32" t="str">
        <f ca="1">板材才數分析.!I211</f>
        <v/>
      </c>
      <c r="I240" s="32">
        <f ca="1">板材才數分析.!J211</f>
        <v>0</v>
      </c>
      <c r="J240" s="32">
        <f ca="1">板材才數分析.!K211</f>
        <v>0</v>
      </c>
      <c r="K240" s="53">
        <f ca="1">板材才數分析.!O211</f>
        <v>0</v>
      </c>
      <c r="L240" s="32" t="str">
        <f>IFERROR(VLOOKUP(C240,資料庫!$K$3:$AA$10,17,FALSE),"")</f>
        <v/>
      </c>
      <c r="M240" s="32" t="str">
        <f ca="1">板材才數分析.!R211</f>
        <v/>
      </c>
      <c r="N240" s="35" t="str">
        <f t="shared" ca="1" si="13"/>
        <v/>
      </c>
      <c r="O240" s="75" t="str">
        <f ca="1">IFERROR(VLOOKUP(D240,資料庫!$P$4:$Q$135,2,FALSE),"")</f>
        <v/>
      </c>
    </row>
    <row r="241" spans="1:16" x14ac:dyDescent="0.25">
      <c r="A241" s="75"/>
      <c r="B241" s="75"/>
      <c r="H241" s="524" t="s">
        <v>235</v>
      </c>
      <c r="I241" s="524"/>
      <c r="J241" s="524"/>
      <c r="K241" s="54">
        <f ca="1">SUM(K211:K240)</f>
        <v>0</v>
      </c>
      <c r="L241" s="47" t="str">
        <f>L211</f>
        <v/>
      </c>
      <c r="M241" s="47"/>
      <c r="N241" s="49"/>
      <c r="O241" s="94">
        <f ca="1">SUM(N210:N240)</f>
        <v>0</v>
      </c>
      <c r="P241" s="47"/>
    </row>
    <row r="242" spans="1:16" x14ac:dyDescent="0.25">
      <c r="A242" s="75"/>
      <c r="B242" s="75"/>
      <c r="O242" s="75"/>
    </row>
    <row r="243" spans="1:16" x14ac:dyDescent="0.25">
      <c r="A243" s="75"/>
      <c r="B243" s="75">
        <v>8</v>
      </c>
      <c r="O243" s="75"/>
    </row>
    <row r="244" spans="1:16" x14ac:dyDescent="0.25">
      <c r="A244" s="75">
        <f>板材才數分析.!D212</f>
        <v>8001</v>
      </c>
      <c r="B244" s="75" t="str">
        <f ca="1">板材才數分析.!E212</f>
        <v>頂板</v>
      </c>
      <c r="D244" s="32">
        <f ca="1">板材才數分析.!M212</f>
        <v>0</v>
      </c>
      <c r="E244" s="32">
        <f ca="1">板材才數分析.!F212</f>
        <v>-36</v>
      </c>
      <c r="F244" s="32" t="str">
        <f ca="1">板材才數分析.!G212</f>
        <v>AA</v>
      </c>
      <c r="G244" s="32">
        <f ca="1">板材才數分析.!H212</f>
        <v>0</v>
      </c>
      <c r="H244" s="32" t="str">
        <f ca="1">板材才數分析.!I212</f>
        <v/>
      </c>
      <c r="I244" s="32">
        <f ca="1">板材才數分析.!J212</f>
        <v>18</v>
      </c>
      <c r="J244" s="32">
        <f ca="1">板材才數分析.!K212</f>
        <v>0</v>
      </c>
      <c r="K244" s="53">
        <f ca="1">板材才數分析.!O212</f>
        <v>0</v>
      </c>
      <c r="L244" s="32" t="str">
        <f>IFERROR(VLOOKUP(C244,資料庫!$K$3:$AA$10,17,FALSE),"")</f>
        <v/>
      </c>
      <c r="M244" s="32" t="str">
        <f ca="1">板材才數分析.!R212</f>
        <v/>
      </c>
      <c r="N244" s="35" t="str">
        <f ca="1">IFERROR((K244*M244),"")</f>
        <v/>
      </c>
      <c r="O244" s="75" t="str">
        <f ca="1">IFERROR(VLOOKUP(D244,資料庫!$P$4:$Q$135,2,FALSE),"")</f>
        <v/>
      </c>
    </row>
    <row r="245" spans="1:16" x14ac:dyDescent="0.25">
      <c r="A245" s="75">
        <f>板材才數分析.!D213</f>
        <v>8002</v>
      </c>
      <c r="B245" s="75" t="str">
        <f ca="1">板材才數分析.!E213</f>
        <v>底板</v>
      </c>
      <c r="D245" s="32">
        <f ca="1">板材才數分析.!M213</f>
        <v>0</v>
      </c>
      <c r="E245" s="32">
        <f ca="1">板材才數分析.!F213</f>
        <v>-36</v>
      </c>
      <c r="F245" s="32" t="str">
        <f ca="1">板材才數分析.!G213</f>
        <v>AA</v>
      </c>
      <c r="G245" s="32">
        <f ca="1">板材才數分析.!H213</f>
        <v>0</v>
      </c>
      <c r="H245" s="32" t="str">
        <f ca="1">板材才數分析.!I213</f>
        <v/>
      </c>
      <c r="I245" s="32">
        <f ca="1">板材才數分析.!J213</f>
        <v>18</v>
      </c>
      <c r="J245" s="32">
        <f ca="1">板材才數分析.!K213</f>
        <v>0</v>
      </c>
      <c r="K245" s="53">
        <f ca="1">板材才數分析.!O213</f>
        <v>0</v>
      </c>
      <c r="L245" s="32" t="str">
        <f>IFERROR(VLOOKUP(C245,資料庫!$K$3:$AA$10,17,FALSE),"")</f>
        <v/>
      </c>
      <c r="M245" s="32" t="str">
        <f ca="1">板材才數分析.!R213</f>
        <v/>
      </c>
      <c r="N245" s="35" t="str">
        <f t="shared" ref="N245:N260" ca="1" si="14">IFERROR((K245*M245),"")</f>
        <v/>
      </c>
      <c r="O245" s="75" t="str">
        <f ca="1">IFERROR(VLOOKUP(D245,資料庫!$P$4:$Q$135,2,FALSE),"")</f>
        <v/>
      </c>
    </row>
    <row r="246" spans="1:16" x14ac:dyDescent="0.25">
      <c r="A246" s="75">
        <f>板材才數分析.!D214</f>
        <v>8003</v>
      </c>
      <c r="B246" s="75" t="str">
        <f ca="1">板材才數分析.!E214</f>
        <v>左側板</v>
      </c>
      <c r="D246" s="32">
        <f ca="1">板材才數分析.!M214</f>
        <v>0</v>
      </c>
      <c r="E246" s="32">
        <f ca="1">板材才數分析.!F214</f>
        <v>0</v>
      </c>
      <c r="F246" s="32" t="str">
        <f ca="1">板材才數分析.!G214</f>
        <v>AA</v>
      </c>
      <c r="G246" s="32">
        <f ca="1">板材才數分析.!H214</f>
        <v>0</v>
      </c>
      <c r="H246" s="32" t="str">
        <f ca="1">板材才數分析.!I214</f>
        <v>AA</v>
      </c>
      <c r="I246" s="32">
        <f ca="1">板材才數分析.!J214</f>
        <v>18</v>
      </c>
      <c r="J246" s="32">
        <f ca="1">板材才數分析.!K214</f>
        <v>0</v>
      </c>
      <c r="K246" s="53">
        <f ca="1">板材才數分析.!O214</f>
        <v>0</v>
      </c>
      <c r="L246" s="32" t="str">
        <f>IFERROR(VLOOKUP(C246,資料庫!$K$3:$AA$10,17,FALSE),"")</f>
        <v/>
      </c>
      <c r="M246" s="32" t="str">
        <f ca="1">板材才數分析.!R214</f>
        <v/>
      </c>
      <c r="N246" s="35" t="str">
        <f t="shared" ca="1" si="14"/>
        <v/>
      </c>
      <c r="O246" s="75" t="str">
        <f ca="1">IFERROR(VLOOKUP(D246,資料庫!$P$4:$Q$135,2,FALSE),"")</f>
        <v/>
      </c>
    </row>
    <row r="247" spans="1:16" x14ac:dyDescent="0.25">
      <c r="A247" s="75">
        <f>板材才數分析.!D215</f>
        <v>8004</v>
      </c>
      <c r="B247" s="75" t="str">
        <f ca="1">板材才數分析.!E215</f>
        <v>右側板</v>
      </c>
      <c r="D247" s="32">
        <f ca="1">板材才數分析.!M215</f>
        <v>0</v>
      </c>
      <c r="E247" s="32">
        <f ca="1">板材才數分析.!F215</f>
        <v>0</v>
      </c>
      <c r="F247" s="32" t="str">
        <f ca="1">板材才數分析.!G215</f>
        <v>AA</v>
      </c>
      <c r="G247" s="32">
        <f ca="1">板材才數分析.!H215</f>
        <v>0</v>
      </c>
      <c r="H247" s="32" t="str">
        <f ca="1">板材才數分析.!I215</f>
        <v>AA</v>
      </c>
      <c r="I247" s="32">
        <f ca="1">板材才數分析.!J215</f>
        <v>18</v>
      </c>
      <c r="J247" s="32">
        <f ca="1">板材才數分析.!K215</f>
        <v>0</v>
      </c>
      <c r="K247" s="53">
        <f ca="1">板材才數分析.!O215</f>
        <v>0</v>
      </c>
      <c r="L247" s="32" t="str">
        <f>IFERROR(VLOOKUP(C247,資料庫!$K$3:$AA$10,17,FALSE),"")</f>
        <v/>
      </c>
      <c r="M247" s="32" t="str">
        <f ca="1">板材才數分析.!R215</f>
        <v/>
      </c>
      <c r="N247" s="35" t="str">
        <f t="shared" ca="1" si="14"/>
        <v/>
      </c>
      <c r="O247" s="75" t="str">
        <f ca="1">IFERROR(VLOOKUP(D247,資料庫!$P$4:$Q$135,2,FALSE),"")</f>
        <v/>
      </c>
    </row>
    <row r="248" spans="1:16" x14ac:dyDescent="0.25">
      <c r="A248" s="75">
        <f>板材才數分析.!D216</f>
        <v>8005</v>
      </c>
      <c r="B248" s="75" t="str">
        <f ca="1">板材才數分析.!E216</f>
        <v>背板</v>
      </c>
      <c r="D248" s="32">
        <f ca="1">板材才數分析.!M216</f>
        <v>0</v>
      </c>
      <c r="E248" s="32">
        <f ca="1">板材才數分析.!F216</f>
        <v>-22</v>
      </c>
      <c r="F248" s="32" t="str">
        <f ca="1">板材才數分析.!G216</f>
        <v/>
      </c>
      <c r="G248" s="32">
        <f ca="1">板材才數分析.!H216</f>
        <v>-22</v>
      </c>
      <c r="H248" s="32" t="str">
        <f ca="1">板材才數分析.!I216</f>
        <v/>
      </c>
      <c r="I248" s="32">
        <f ca="1">板材才數分析.!J216</f>
        <v>4</v>
      </c>
      <c r="J248" s="32">
        <f ca="1">板材才數分析.!K216</f>
        <v>0</v>
      </c>
      <c r="K248" s="53">
        <f ca="1">板材才數分析.!O216</f>
        <v>0</v>
      </c>
      <c r="L248" s="32" t="str">
        <f>IFERROR(VLOOKUP(C248,資料庫!$K$3:$AA$10,17,FALSE),"")</f>
        <v/>
      </c>
      <c r="M248" s="32" t="str">
        <f ca="1">板材才數分析.!R216</f>
        <v/>
      </c>
      <c r="N248" s="35" t="str">
        <f t="shared" ca="1" si="14"/>
        <v/>
      </c>
      <c r="O248" s="75" t="str">
        <f ca="1">IFERROR(VLOOKUP(D248,資料庫!$P$4:$Q$135,2,FALSE),"")</f>
        <v/>
      </c>
    </row>
    <row r="249" spans="1:16" x14ac:dyDescent="0.25">
      <c r="A249" s="75">
        <f>板材才數分析.!D217</f>
        <v>8006</v>
      </c>
      <c r="B249" s="75" t="str">
        <f ca="1">板材才數分析.!E217</f>
        <v>背拉桿</v>
      </c>
      <c r="D249" s="32">
        <f ca="1">板材才數分析.!M217</f>
        <v>0</v>
      </c>
      <c r="E249" s="32">
        <f ca="1">板材才數分析.!F217</f>
        <v>-36</v>
      </c>
      <c r="F249" s="32" t="str">
        <f ca="1">板材才數分析.!G217</f>
        <v>AA</v>
      </c>
      <c r="G249" s="32">
        <f ca="1">板材才數分析.!H217</f>
        <v>120</v>
      </c>
      <c r="H249" s="32" t="str">
        <f ca="1">板材才數分析.!I217</f>
        <v/>
      </c>
      <c r="I249" s="32">
        <f ca="1">板材才數分析.!J217</f>
        <v>18</v>
      </c>
      <c r="J249" s="32">
        <f ca="1">板材才數分析.!K217</f>
        <v>0</v>
      </c>
      <c r="K249" s="53">
        <f ca="1">板材才數分析.!O217</f>
        <v>0</v>
      </c>
      <c r="L249" s="32" t="str">
        <f>IFERROR(VLOOKUP(C249,資料庫!$K$3:$AA$10,17,FALSE),"")</f>
        <v/>
      </c>
      <c r="M249" s="32" t="str">
        <f ca="1">板材才數分析.!R217</f>
        <v/>
      </c>
      <c r="N249" s="35" t="str">
        <f t="shared" ca="1" si="14"/>
        <v/>
      </c>
      <c r="O249" s="75" t="str">
        <f ca="1">IFERROR(VLOOKUP(D249,資料庫!$P$4:$Q$135,2,FALSE),"")</f>
        <v/>
      </c>
    </row>
    <row r="250" spans="1:16" x14ac:dyDescent="0.25">
      <c r="A250" s="75">
        <f>板材才數分析.!D218</f>
        <v>8007</v>
      </c>
      <c r="B250" s="75" t="str">
        <f ca="1">板材才數分析.!E218</f>
        <v>中立板</v>
      </c>
      <c r="D250" s="32">
        <f ca="1">板材才數分析.!M218</f>
        <v>0</v>
      </c>
      <c r="E250" s="32">
        <f ca="1">板材才數分析.!F218</f>
        <v>-36</v>
      </c>
      <c r="F250" s="32" t="str">
        <f ca="1">板材才數分析.!G218</f>
        <v>AA</v>
      </c>
      <c r="G250" s="32">
        <f ca="1">板材才數分析.!H218</f>
        <v>-22</v>
      </c>
      <c r="H250" s="32" t="str">
        <f ca="1">板材才數分析.!I218</f>
        <v/>
      </c>
      <c r="I250" s="32">
        <f ca="1">板材才數分析.!J218</f>
        <v>18</v>
      </c>
      <c r="J250" s="32">
        <f ca="1">板材才數分析.!K218</f>
        <v>0</v>
      </c>
      <c r="K250" s="53">
        <f ca="1">板材才數分析.!O218</f>
        <v>0</v>
      </c>
      <c r="L250" s="32" t="str">
        <f>IFERROR(VLOOKUP(C250,資料庫!$K$3:$AA$10,17,FALSE),"")</f>
        <v/>
      </c>
      <c r="M250" s="32" t="str">
        <f ca="1">板材才數分析.!R218</f>
        <v/>
      </c>
      <c r="N250" s="35" t="str">
        <f t="shared" ca="1" si="14"/>
        <v/>
      </c>
      <c r="O250" s="75" t="str">
        <f ca="1">IFERROR(VLOOKUP(D250,資料庫!$P$4:$Q$135,2,FALSE),"")</f>
        <v/>
      </c>
    </row>
    <row r="251" spans="1:16" x14ac:dyDescent="0.25">
      <c r="A251" s="75">
        <f>板材才數分析.!D219</f>
        <v>8008</v>
      </c>
      <c r="B251" s="75" t="str">
        <f ca="1">板材才數分析.!E219</f>
        <v>活隔</v>
      </c>
      <c r="D251" s="32">
        <f ca="1">板材才數分析.!M219</f>
        <v>0</v>
      </c>
      <c r="E251" s="32">
        <f ca="1">板材才數分析.!F219</f>
        <v>0</v>
      </c>
      <c r="F251" s="32" t="str">
        <f ca="1">板材才數分析.!G219</f>
        <v>AA</v>
      </c>
      <c r="G251" s="32">
        <f ca="1">板材才數分析.!H219</f>
        <v>-32</v>
      </c>
      <c r="H251" s="32" t="str">
        <f ca="1">板材才數分析.!I219</f>
        <v>AA</v>
      </c>
      <c r="I251" s="32">
        <f ca="1">板材才數分析.!J219</f>
        <v>18</v>
      </c>
      <c r="J251" s="32">
        <f ca="1">板材才數分析.!K219</f>
        <v>0</v>
      </c>
      <c r="K251" s="53">
        <f ca="1">板材才數分析.!O219</f>
        <v>0</v>
      </c>
      <c r="L251" s="32" t="str">
        <f>IFERROR(VLOOKUP(C251,資料庫!$K$3:$AA$10,17,FALSE),"")</f>
        <v/>
      </c>
      <c r="M251" s="32" t="str">
        <f ca="1">板材才數分析.!R219</f>
        <v/>
      </c>
      <c r="N251" s="35" t="str">
        <f t="shared" ca="1" si="14"/>
        <v/>
      </c>
      <c r="O251" s="75" t="str">
        <f ca="1">IFERROR(VLOOKUP(D251,資料庫!$P$4:$Q$135,2,FALSE),"")</f>
        <v/>
      </c>
    </row>
    <row r="252" spans="1:16" x14ac:dyDescent="0.25">
      <c r="A252" s="75">
        <f>板材才數分析.!D220</f>
        <v>8009</v>
      </c>
      <c r="B252" s="75" t="str">
        <f ca="1">板材才數分析.!E220</f>
        <v>固隔</v>
      </c>
      <c r="D252" s="32">
        <f ca="1">板材才數分析.!M220</f>
        <v>0</v>
      </c>
      <c r="E252" s="32">
        <f ca="1">板材才數分析.!F220</f>
        <v>0</v>
      </c>
      <c r="F252" s="32" t="str">
        <f ca="1">板材才數分析.!G220</f>
        <v>AA</v>
      </c>
      <c r="G252" s="32">
        <f ca="1">板材才數分析.!H220</f>
        <v>-22</v>
      </c>
      <c r="H252" s="32" t="str">
        <f ca="1">板材才數分析.!I220</f>
        <v/>
      </c>
      <c r="I252" s="32">
        <f ca="1">板材才數分析.!J220</f>
        <v>18</v>
      </c>
      <c r="J252" s="32">
        <f ca="1">板材才數分析.!K220</f>
        <v>0</v>
      </c>
      <c r="K252" s="53">
        <f ca="1">板材才數分析.!O220</f>
        <v>0</v>
      </c>
      <c r="L252" s="32" t="str">
        <f>IFERROR(VLOOKUP(C252,資料庫!$K$3:$AA$10,17,FALSE),"")</f>
        <v/>
      </c>
      <c r="M252" s="32" t="str">
        <f ca="1">板材才數分析.!R220</f>
        <v/>
      </c>
      <c r="N252" s="35" t="str">
        <f t="shared" ca="1" si="14"/>
        <v/>
      </c>
      <c r="O252" s="75" t="str">
        <f ca="1">IFERROR(VLOOKUP(D252,資料庫!$P$4:$Q$135,2,FALSE),"")</f>
        <v/>
      </c>
    </row>
    <row r="253" spans="1:16" x14ac:dyDescent="0.25">
      <c r="A253" s="75">
        <f>板材才數分析.!D221</f>
        <v>8010</v>
      </c>
      <c r="B253" s="75" t="str">
        <f ca="1">板材才數分析.!E221</f>
        <v>左門板</v>
      </c>
      <c r="D253" s="32">
        <f ca="1">板材才數分析.!M221</f>
        <v>0</v>
      </c>
      <c r="E253" s="32">
        <f ca="1">板材才數分析.!F221</f>
        <v>0</v>
      </c>
      <c r="F253" s="32" t="str">
        <f ca="1">板材才數分析.!G221</f>
        <v>AA</v>
      </c>
      <c r="G253" s="32">
        <f ca="1">板材才數分析.!H221</f>
        <v>-4</v>
      </c>
      <c r="H253" s="32" t="str">
        <f ca="1">板材才數分析.!I221</f>
        <v>AA</v>
      </c>
      <c r="I253" s="32">
        <f ca="1">板材才數分析.!J221</f>
        <v>18</v>
      </c>
      <c r="J253" s="32">
        <f ca="1">板材才數分析.!K221</f>
        <v>0</v>
      </c>
      <c r="K253" s="53">
        <f ca="1">板材才數分析.!O221</f>
        <v>0</v>
      </c>
      <c r="L253" s="32" t="str">
        <f>IFERROR(VLOOKUP(C253,資料庫!$K$3:$AA$10,17,FALSE),"")</f>
        <v/>
      </c>
      <c r="M253" s="32" t="str">
        <f ca="1">板材才數分析.!R221</f>
        <v/>
      </c>
      <c r="N253" s="35" t="str">
        <f t="shared" ca="1" si="14"/>
        <v/>
      </c>
      <c r="O253" s="75" t="str">
        <f ca="1">IFERROR(VLOOKUP(D253,資料庫!$P$4:$Q$135,2,FALSE),"")</f>
        <v/>
      </c>
    </row>
    <row r="254" spans="1:16" x14ac:dyDescent="0.25">
      <c r="A254" s="75">
        <f>板材才數分析.!D222</f>
        <v>8011</v>
      </c>
      <c r="B254" s="75" t="str">
        <f ca="1">板材才數分析.!E222</f>
        <v>右門板</v>
      </c>
      <c r="D254" s="32">
        <f ca="1">板材才數分析.!M222</f>
        <v>0</v>
      </c>
      <c r="E254" s="32">
        <f ca="1">板材才數分析.!F222</f>
        <v>0</v>
      </c>
      <c r="F254" s="32" t="str">
        <f ca="1">板材才數分析.!G222</f>
        <v>AA</v>
      </c>
      <c r="G254" s="32">
        <f ca="1">板材才數分析.!H222</f>
        <v>-4</v>
      </c>
      <c r="H254" s="32" t="str">
        <f ca="1">板材才數分析.!I222</f>
        <v>AA</v>
      </c>
      <c r="I254" s="32">
        <f ca="1">板材才數分析.!J222</f>
        <v>18</v>
      </c>
      <c r="J254" s="32">
        <f ca="1">板材才數分析.!K222</f>
        <v>0</v>
      </c>
      <c r="K254" s="53">
        <f ca="1">板材才數分析.!O222</f>
        <v>0</v>
      </c>
      <c r="L254" s="32" t="str">
        <f>IFERROR(VLOOKUP(C254,資料庫!$K$3:$AA$10,17,FALSE),"")</f>
        <v/>
      </c>
      <c r="M254" s="32" t="str">
        <f ca="1">板材才數分析.!R222</f>
        <v/>
      </c>
      <c r="N254" s="35" t="str">
        <f t="shared" ca="1" si="14"/>
        <v/>
      </c>
      <c r="O254" s="75" t="str">
        <f ca="1">IFERROR(VLOOKUP(D254,資料庫!$P$4:$Q$135,2,FALSE),"")</f>
        <v/>
      </c>
    </row>
    <row r="255" spans="1:16" x14ac:dyDescent="0.25">
      <c r="A255" s="75">
        <f>板材才數分析.!D223</f>
        <v>8012</v>
      </c>
      <c r="B255" s="75">
        <f ca="1">板材才數分析.!E223</f>
        <v>0</v>
      </c>
      <c r="D255" s="32">
        <f ca="1">板材才數分析.!M223</f>
        <v>0</v>
      </c>
      <c r="E255" s="32">
        <f ca="1">板材才數分析.!F223</f>
        <v>0</v>
      </c>
      <c r="F255" s="32" t="str">
        <f ca="1">板材才數分析.!G223</f>
        <v/>
      </c>
      <c r="G255" s="32">
        <f ca="1">板材才數分析.!H223</f>
        <v>0</v>
      </c>
      <c r="H255" s="32" t="str">
        <f ca="1">板材才數分析.!I223</f>
        <v/>
      </c>
      <c r="I255" s="32">
        <f ca="1">板材才數分析.!J223</f>
        <v>0</v>
      </c>
      <c r="J255" s="32">
        <f ca="1">板材才數分析.!K223</f>
        <v>0</v>
      </c>
      <c r="K255" s="53">
        <f ca="1">板材才數分析.!O223</f>
        <v>0</v>
      </c>
      <c r="L255" s="32" t="str">
        <f>IFERROR(VLOOKUP(C255,資料庫!$K$3:$AA$10,17,FALSE),"")</f>
        <v/>
      </c>
      <c r="M255" s="32" t="str">
        <f ca="1">板材才數分析.!R223</f>
        <v/>
      </c>
      <c r="N255" s="35" t="str">
        <f t="shared" ca="1" si="14"/>
        <v/>
      </c>
      <c r="O255" s="75" t="str">
        <f ca="1">IFERROR(VLOOKUP(D255,資料庫!$P$4:$Q$135,2,FALSE),"")</f>
        <v/>
      </c>
    </row>
    <row r="256" spans="1:16" x14ac:dyDescent="0.25">
      <c r="A256" s="75">
        <f>板材才數分析.!D224</f>
        <v>8013</v>
      </c>
      <c r="B256" s="75">
        <f ca="1">板材才數分析.!E224</f>
        <v>0</v>
      </c>
      <c r="D256" s="32">
        <f ca="1">板材才數分析.!M224</f>
        <v>0</v>
      </c>
      <c r="E256" s="32">
        <f ca="1">板材才數分析.!F224</f>
        <v>0</v>
      </c>
      <c r="F256" s="32" t="str">
        <f ca="1">板材才數分析.!G224</f>
        <v/>
      </c>
      <c r="G256" s="32">
        <f ca="1">板材才數分析.!H224</f>
        <v>0</v>
      </c>
      <c r="H256" s="32" t="str">
        <f ca="1">板材才數分析.!I224</f>
        <v/>
      </c>
      <c r="I256" s="32">
        <f ca="1">板材才數分析.!J224</f>
        <v>0</v>
      </c>
      <c r="J256" s="32">
        <f ca="1">板材才數分析.!K224</f>
        <v>0</v>
      </c>
      <c r="K256" s="53">
        <f ca="1">板材才數分析.!O224</f>
        <v>0</v>
      </c>
      <c r="L256" s="32" t="str">
        <f>IFERROR(VLOOKUP(C256,資料庫!$K$3:$AA$10,17,FALSE),"")</f>
        <v/>
      </c>
      <c r="M256" s="32" t="str">
        <f ca="1">板材才數分析.!R224</f>
        <v/>
      </c>
      <c r="N256" s="35" t="str">
        <f t="shared" ca="1" si="14"/>
        <v/>
      </c>
      <c r="O256" s="75" t="str">
        <f ca="1">IFERROR(VLOOKUP(D256,資料庫!$P$4:$Q$135,2,FALSE),"")</f>
        <v/>
      </c>
    </row>
    <row r="257" spans="1:15" x14ac:dyDescent="0.25">
      <c r="A257" s="75">
        <f>板材才數分析.!D225</f>
        <v>8014</v>
      </c>
      <c r="B257" s="75">
        <f ca="1">板材才數分析.!E225</f>
        <v>0</v>
      </c>
      <c r="D257" s="32">
        <f ca="1">板材才數分析.!M225</f>
        <v>0</v>
      </c>
      <c r="E257" s="32">
        <f ca="1">板材才數分析.!F225</f>
        <v>0</v>
      </c>
      <c r="F257" s="32" t="str">
        <f ca="1">板材才數分析.!G225</f>
        <v/>
      </c>
      <c r="G257" s="32">
        <f ca="1">板材才數分析.!H225</f>
        <v>0</v>
      </c>
      <c r="H257" s="32" t="str">
        <f ca="1">板材才數分析.!I225</f>
        <v/>
      </c>
      <c r="I257" s="32">
        <f ca="1">板材才數分析.!J225</f>
        <v>0</v>
      </c>
      <c r="J257" s="32">
        <f ca="1">板材才數分析.!K225</f>
        <v>0</v>
      </c>
      <c r="K257" s="53">
        <f ca="1">板材才數分析.!O225</f>
        <v>0</v>
      </c>
      <c r="L257" s="32" t="str">
        <f>IFERROR(VLOOKUP(C257,資料庫!$K$3:$AA$10,17,FALSE),"")</f>
        <v/>
      </c>
      <c r="M257" s="32" t="str">
        <f ca="1">板材才數分析.!R225</f>
        <v/>
      </c>
      <c r="N257" s="35" t="str">
        <f t="shared" ca="1" si="14"/>
        <v/>
      </c>
      <c r="O257" s="75" t="str">
        <f ca="1">IFERROR(VLOOKUP(D257,資料庫!$P$4:$Q$135,2,FALSE),"")</f>
        <v/>
      </c>
    </row>
    <row r="258" spans="1:15" x14ac:dyDescent="0.25">
      <c r="A258" s="75">
        <f>板材才數分析.!D226</f>
        <v>8015</v>
      </c>
      <c r="B258" s="75">
        <f ca="1">板材才數分析.!E226</f>
        <v>0</v>
      </c>
      <c r="D258" s="32">
        <f ca="1">板材才數分析.!M226</f>
        <v>0</v>
      </c>
      <c r="E258" s="32">
        <f ca="1">板材才數分析.!F226</f>
        <v>0</v>
      </c>
      <c r="F258" s="32" t="str">
        <f ca="1">板材才數分析.!G226</f>
        <v/>
      </c>
      <c r="G258" s="32">
        <f ca="1">板材才數分析.!H226</f>
        <v>0</v>
      </c>
      <c r="H258" s="32" t="str">
        <f ca="1">板材才數分析.!I226</f>
        <v/>
      </c>
      <c r="I258" s="32">
        <f ca="1">板材才數分析.!J226</f>
        <v>0</v>
      </c>
      <c r="J258" s="32">
        <f ca="1">板材才數分析.!K226</f>
        <v>0</v>
      </c>
      <c r="K258" s="53">
        <f ca="1">板材才數分析.!O226</f>
        <v>0</v>
      </c>
      <c r="L258" s="32" t="str">
        <f>IFERROR(VLOOKUP(C258,資料庫!$K$3:$AA$10,17,FALSE),"")</f>
        <v/>
      </c>
      <c r="M258" s="32" t="str">
        <f ca="1">板材才數分析.!R226</f>
        <v/>
      </c>
      <c r="N258" s="35" t="str">
        <f t="shared" ca="1" si="14"/>
        <v/>
      </c>
      <c r="O258" s="75" t="str">
        <f ca="1">IFERROR(VLOOKUP(D258,資料庫!$P$4:$Q$135,2,FALSE),"")</f>
        <v/>
      </c>
    </row>
    <row r="259" spans="1:15" x14ac:dyDescent="0.25">
      <c r="A259" s="75">
        <f>板材才數分析.!D227</f>
        <v>8016</v>
      </c>
      <c r="B259" s="75">
        <f ca="1">板材才數分析.!E227</f>
        <v>0</v>
      </c>
      <c r="D259" s="32">
        <f ca="1">板材才數分析.!M227</f>
        <v>0</v>
      </c>
      <c r="E259" s="32">
        <f ca="1">板材才數分析.!F227</f>
        <v>0</v>
      </c>
      <c r="F259" s="32" t="str">
        <f ca="1">板材才數分析.!G227</f>
        <v/>
      </c>
      <c r="G259" s="32">
        <f ca="1">板材才數分析.!H227</f>
        <v>0</v>
      </c>
      <c r="H259" s="32" t="str">
        <f ca="1">板材才數分析.!I227</f>
        <v/>
      </c>
      <c r="I259" s="32">
        <f ca="1">板材才數分析.!J227</f>
        <v>0</v>
      </c>
      <c r="J259" s="32">
        <f ca="1">板材才數分析.!K227</f>
        <v>0</v>
      </c>
      <c r="K259" s="53">
        <f ca="1">板材才數分析.!O227</f>
        <v>0</v>
      </c>
      <c r="L259" s="32" t="str">
        <f>IFERROR(VLOOKUP(C259,資料庫!$K$3:$AA$10,17,FALSE),"")</f>
        <v/>
      </c>
      <c r="M259" s="32" t="str">
        <f ca="1">板材才數分析.!R227</f>
        <v/>
      </c>
      <c r="N259" s="35" t="str">
        <f t="shared" ca="1" si="14"/>
        <v/>
      </c>
      <c r="O259" s="75" t="str">
        <f ca="1">IFERROR(VLOOKUP(D259,資料庫!$P$4:$Q$135,2,FALSE),"")</f>
        <v/>
      </c>
    </row>
    <row r="260" spans="1:15" x14ac:dyDescent="0.25">
      <c r="A260" s="75">
        <f>板材才數分析.!D228</f>
        <v>8017</v>
      </c>
      <c r="B260" s="75">
        <f ca="1">板材才數分析.!E228</f>
        <v>0</v>
      </c>
      <c r="D260" s="32">
        <f ca="1">板材才數分析.!M228</f>
        <v>0</v>
      </c>
      <c r="E260" s="32">
        <f ca="1">板材才數分析.!F228</f>
        <v>0</v>
      </c>
      <c r="F260" s="32" t="str">
        <f ca="1">板材才數分析.!G228</f>
        <v/>
      </c>
      <c r="G260" s="32">
        <f ca="1">板材才數分析.!H228</f>
        <v>0</v>
      </c>
      <c r="H260" s="32" t="str">
        <f ca="1">板材才數分析.!I228</f>
        <v/>
      </c>
      <c r="I260" s="32">
        <f ca="1">板材才數分析.!J228</f>
        <v>0</v>
      </c>
      <c r="J260" s="32">
        <f ca="1">板材才數分析.!K228</f>
        <v>0</v>
      </c>
      <c r="K260" s="53">
        <f ca="1">板材才數分析.!O228</f>
        <v>0</v>
      </c>
      <c r="L260" s="32" t="str">
        <f>IFERROR(VLOOKUP(C260,資料庫!$K$3:$AA$10,17,FALSE),"")</f>
        <v/>
      </c>
      <c r="M260" s="32" t="str">
        <f ca="1">板材才數分析.!R228</f>
        <v/>
      </c>
      <c r="N260" s="35" t="str">
        <f t="shared" ca="1" si="14"/>
        <v/>
      </c>
      <c r="O260" s="75" t="str">
        <f ca="1">IFERROR(VLOOKUP(D260,資料庫!$P$4:$Q$135,2,FALSE),"")</f>
        <v/>
      </c>
    </row>
    <row r="261" spans="1:15" x14ac:dyDescent="0.25">
      <c r="A261" s="75">
        <f>板材才數分析.!D229</f>
        <v>8018</v>
      </c>
      <c r="B261" s="75">
        <f ca="1">板材才數分析.!E229</f>
        <v>0</v>
      </c>
      <c r="D261" s="32">
        <f ca="1">板材才數分析.!M229</f>
        <v>0</v>
      </c>
      <c r="E261" s="32">
        <f ca="1">板材才數分析.!F229</f>
        <v>0</v>
      </c>
      <c r="F261" s="32" t="str">
        <f ca="1">板材才數分析.!G229</f>
        <v/>
      </c>
      <c r="G261" s="32">
        <f ca="1">板材才數分析.!H229</f>
        <v>0</v>
      </c>
      <c r="H261" s="32" t="str">
        <f ca="1">板材才數分析.!I229</f>
        <v/>
      </c>
      <c r="I261" s="32">
        <f ca="1">板材才數分析.!J229</f>
        <v>0</v>
      </c>
      <c r="J261" s="32">
        <f ca="1">板材才數分析.!K229</f>
        <v>0</v>
      </c>
      <c r="K261" s="53">
        <f ca="1">板材才數分析.!O229</f>
        <v>0</v>
      </c>
      <c r="L261" s="32" t="str">
        <f>IFERROR(VLOOKUP(C261,資料庫!$K$3:$AA$10,17,FALSE),"")</f>
        <v/>
      </c>
      <c r="M261" s="32" t="str">
        <f ca="1">板材才數分析.!R229</f>
        <v/>
      </c>
      <c r="N261" s="35" t="str">
        <f t="shared" ref="N261:N273" ca="1" si="15">IFERROR((K261*M261),"")</f>
        <v/>
      </c>
      <c r="O261" s="75" t="str">
        <f ca="1">IFERROR(VLOOKUP(D261,資料庫!$P$4:$Q$135,2,FALSE),"")</f>
        <v/>
      </c>
    </row>
    <row r="262" spans="1:15" x14ac:dyDescent="0.25">
      <c r="A262" s="75">
        <f>板材才數分析.!D230</f>
        <v>8019</v>
      </c>
      <c r="B262" s="75">
        <f ca="1">板材才數分析.!E230</f>
        <v>0</v>
      </c>
      <c r="D262" s="32">
        <f ca="1">板材才數分析.!M230</f>
        <v>0</v>
      </c>
      <c r="E262" s="32">
        <f ca="1">板材才數分析.!F230</f>
        <v>0</v>
      </c>
      <c r="F262" s="32" t="str">
        <f ca="1">板材才數分析.!G230</f>
        <v/>
      </c>
      <c r="G262" s="32">
        <f ca="1">板材才數分析.!H230</f>
        <v>0</v>
      </c>
      <c r="H262" s="32" t="str">
        <f ca="1">板材才數分析.!I230</f>
        <v/>
      </c>
      <c r="I262" s="32">
        <f ca="1">板材才數分析.!J230</f>
        <v>0</v>
      </c>
      <c r="J262" s="32">
        <f ca="1">板材才數分析.!K230</f>
        <v>0</v>
      </c>
      <c r="K262" s="53">
        <f ca="1">板材才數分析.!O230</f>
        <v>0</v>
      </c>
      <c r="L262" s="32" t="str">
        <f>IFERROR(VLOOKUP(C262,資料庫!$K$3:$AA$10,17,FALSE),"")</f>
        <v/>
      </c>
      <c r="M262" s="32" t="str">
        <f ca="1">板材才數分析.!R230</f>
        <v/>
      </c>
      <c r="N262" s="35" t="str">
        <f t="shared" ca="1" si="15"/>
        <v/>
      </c>
      <c r="O262" s="75" t="str">
        <f ca="1">IFERROR(VLOOKUP(D262,資料庫!$P$4:$Q$135,2,FALSE),"")</f>
        <v/>
      </c>
    </row>
    <row r="263" spans="1:15" x14ac:dyDescent="0.25">
      <c r="A263" s="75">
        <f>板材才數分析.!D231</f>
        <v>8020</v>
      </c>
      <c r="B263" s="75">
        <f ca="1">板材才數分析.!E231</f>
        <v>0</v>
      </c>
      <c r="D263" s="32">
        <f ca="1">板材才數分析.!M231</f>
        <v>0</v>
      </c>
      <c r="E263" s="32">
        <f ca="1">板材才數分析.!F231</f>
        <v>0</v>
      </c>
      <c r="F263" s="32" t="str">
        <f ca="1">板材才數分析.!G231</f>
        <v/>
      </c>
      <c r="G263" s="32">
        <f ca="1">板材才數分析.!H231</f>
        <v>0</v>
      </c>
      <c r="H263" s="32" t="str">
        <f ca="1">板材才數分析.!I231</f>
        <v/>
      </c>
      <c r="I263" s="32">
        <f ca="1">板材才數分析.!J231</f>
        <v>0</v>
      </c>
      <c r="J263" s="32">
        <f ca="1">板材才數分析.!K231</f>
        <v>0</v>
      </c>
      <c r="K263" s="53">
        <f ca="1">板材才數分析.!O231</f>
        <v>0</v>
      </c>
      <c r="L263" s="32" t="str">
        <f>IFERROR(VLOOKUP(C263,資料庫!$K$3:$AA$10,17,FALSE),"")</f>
        <v/>
      </c>
      <c r="M263" s="32" t="str">
        <f ca="1">板材才數分析.!R231</f>
        <v/>
      </c>
      <c r="N263" s="35" t="str">
        <f t="shared" ca="1" si="15"/>
        <v/>
      </c>
      <c r="O263" s="75" t="str">
        <f ca="1">IFERROR(VLOOKUP(D263,資料庫!$P$4:$Q$135,2,FALSE),"")</f>
        <v/>
      </c>
    </row>
    <row r="264" spans="1:15" x14ac:dyDescent="0.25">
      <c r="A264" s="75">
        <f>板材才數分析.!D232</f>
        <v>8021</v>
      </c>
      <c r="B264" s="75">
        <f ca="1">板材才數分析.!E232</f>
        <v>0</v>
      </c>
      <c r="D264" s="32">
        <f ca="1">板材才數分析.!M232</f>
        <v>0</v>
      </c>
      <c r="E264" s="32">
        <f ca="1">板材才數分析.!F232</f>
        <v>0</v>
      </c>
      <c r="F264" s="32" t="str">
        <f ca="1">板材才數分析.!G232</f>
        <v/>
      </c>
      <c r="G264" s="32">
        <f ca="1">板材才數分析.!H232</f>
        <v>0</v>
      </c>
      <c r="H264" s="32" t="str">
        <f ca="1">板材才數分析.!I232</f>
        <v/>
      </c>
      <c r="I264" s="32">
        <f ca="1">板材才數分析.!J232</f>
        <v>0</v>
      </c>
      <c r="J264" s="32">
        <f ca="1">板材才數分析.!K232</f>
        <v>0</v>
      </c>
      <c r="K264" s="53">
        <f ca="1">板材才數分析.!O232</f>
        <v>0</v>
      </c>
      <c r="L264" s="32" t="str">
        <f>IFERROR(VLOOKUP(C264,資料庫!$K$3:$AA$10,17,FALSE),"")</f>
        <v/>
      </c>
      <c r="M264" s="32" t="str">
        <f ca="1">板材才數分析.!R232</f>
        <v/>
      </c>
      <c r="N264" s="35" t="str">
        <f t="shared" ca="1" si="15"/>
        <v/>
      </c>
      <c r="O264" s="75" t="str">
        <f ca="1">IFERROR(VLOOKUP(D264,資料庫!$P$4:$Q$135,2,FALSE),"")</f>
        <v/>
      </c>
    </row>
    <row r="265" spans="1:15" x14ac:dyDescent="0.25">
      <c r="A265" s="75">
        <f>板材才數分析.!D233</f>
        <v>8022</v>
      </c>
      <c r="B265" s="75">
        <f ca="1">板材才數分析.!E233</f>
        <v>0</v>
      </c>
      <c r="D265" s="32">
        <f ca="1">板材才數分析.!M233</f>
        <v>0</v>
      </c>
      <c r="E265" s="32">
        <f ca="1">板材才數分析.!F233</f>
        <v>0</v>
      </c>
      <c r="F265" s="32" t="str">
        <f ca="1">板材才數分析.!G233</f>
        <v/>
      </c>
      <c r="G265" s="32">
        <f ca="1">板材才數分析.!H233</f>
        <v>0</v>
      </c>
      <c r="H265" s="32" t="str">
        <f ca="1">板材才數分析.!I233</f>
        <v/>
      </c>
      <c r="I265" s="32">
        <f ca="1">板材才數分析.!J233</f>
        <v>0</v>
      </c>
      <c r="J265" s="32">
        <f ca="1">板材才數分析.!K233</f>
        <v>0</v>
      </c>
      <c r="K265" s="53">
        <f ca="1">板材才數分析.!O233</f>
        <v>0</v>
      </c>
      <c r="L265" s="32" t="str">
        <f>IFERROR(VLOOKUP(C265,資料庫!$K$3:$AA$10,17,FALSE),"")</f>
        <v/>
      </c>
      <c r="M265" s="32" t="str">
        <f ca="1">板材才數分析.!R233</f>
        <v/>
      </c>
      <c r="N265" s="35" t="str">
        <f t="shared" ca="1" si="15"/>
        <v/>
      </c>
      <c r="O265" s="75" t="str">
        <f ca="1">IFERROR(VLOOKUP(D265,資料庫!$P$4:$Q$135,2,FALSE),"")</f>
        <v/>
      </c>
    </row>
    <row r="266" spans="1:15" x14ac:dyDescent="0.25">
      <c r="A266" s="75">
        <f>板材才數分析.!D234</f>
        <v>8023</v>
      </c>
      <c r="B266" s="75">
        <f ca="1">板材才數分析.!E234</f>
        <v>0</v>
      </c>
      <c r="D266" s="32">
        <f ca="1">板材才數分析.!M234</f>
        <v>0</v>
      </c>
      <c r="E266" s="32">
        <f ca="1">板材才數分析.!F234</f>
        <v>0</v>
      </c>
      <c r="F266" s="32" t="str">
        <f ca="1">板材才數分析.!G234</f>
        <v/>
      </c>
      <c r="G266" s="32">
        <f ca="1">板材才數分析.!H234</f>
        <v>0</v>
      </c>
      <c r="H266" s="32" t="str">
        <f ca="1">板材才數分析.!I234</f>
        <v/>
      </c>
      <c r="I266" s="32">
        <f ca="1">板材才數分析.!J234</f>
        <v>0</v>
      </c>
      <c r="J266" s="32">
        <f ca="1">板材才數分析.!K234</f>
        <v>0</v>
      </c>
      <c r="K266" s="53">
        <f ca="1">板材才數分析.!O234</f>
        <v>0</v>
      </c>
      <c r="L266" s="32" t="str">
        <f>IFERROR(VLOOKUP(C266,資料庫!$K$3:$AA$10,17,FALSE),"")</f>
        <v/>
      </c>
      <c r="M266" s="32" t="str">
        <f ca="1">板材才數分析.!R234</f>
        <v/>
      </c>
      <c r="N266" s="35" t="str">
        <f t="shared" ca="1" si="15"/>
        <v/>
      </c>
      <c r="O266" s="75" t="str">
        <f ca="1">IFERROR(VLOOKUP(D266,資料庫!$P$4:$Q$135,2,FALSE),"")</f>
        <v/>
      </c>
    </row>
    <row r="267" spans="1:15" x14ac:dyDescent="0.25">
      <c r="A267" s="75">
        <f>板材才數分析.!D235</f>
        <v>8024</v>
      </c>
      <c r="B267" s="75">
        <f ca="1">板材才數分析.!E235</f>
        <v>0</v>
      </c>
      <c r="D267" s="32">
        <f ca="1">板材才數分析.!M235</f>
        <v>0</v>
      </c>
      <c r="E267" s="32">
        <f ca="1">板材才數分析.!F235</f>
        <v>0</v>
      </c>
      <c r="F267" s="32" t="str">
        <f ca="1">板材才數分析.!G235</f>
        <v/>
      </c>
      <c r="G267" s="32">
        <f ca="1">板材才數分析.!H235</f>
        <v>0</v>
      </c>
      <c r="H267" s="32" t="str">
        <f ca="1">板材才數分析.!I235</f>
        <v/>
      </c>
      <c r="I267" s="32">
        <f ca="1">板材才數分析.!J235</f>
        <v>0</v>
      </c>
      <c r="J267" s="32">
        <f ca="1">板材才數分析.!K235</f>
        <v>0</v>
      </c>
      <c r="K267" s="53">
        <f ca="1">板材才數分析.!O235</f>
        <v>0</v>
      </c>
      <c r="L267" s="32" t="str">
        <f>IFERROR(VLOOKUP(C267,資料庫!$K$3:$AA$10,17,FALSE),"")</f>
        <v/>
      </c>
      <c r="M267" s="32" t="str">
        <f ca="1">板材才數分析.!R235</f>
        <v/>
      </c>
      <c r="N267" s="35" t="str">
        <f t="shared" ca="1" si="15"/>
        <v/>
      </c>
      <c r="O267" s="75" t="str">
        <f ca="1">IFERROR(VLOOKUP(D267,資料庫!$P$4:$Q$135,2,FALSE),"")</f>
        <v/>
      </c>
    </row>
    <row r="268" spans="1:15" x14ac:dyDescent="0.25">
      <c r="A268" s="75">
        <f>板材才數分析.!D236</f>
        <v>8025</v>
      </c>
      <c r="B268" s="75">
        <f ca="1">板材才數分析.!E236</f>
        <v>0</v>
      </c>
      <c r="D268" s="32">
        <f ca="1">板材才數分析.!M236</f>
        <v>0</v>
      </c>
      <c r="E268" s="32">
        <f ca="1">板材才數分析.!F236</f>
        <v>0</v>
      </c>
      <c r="F268" s="32" t="str">
        <f ca="1">板材才數分析.!G236</f>
        <v/>
      </c>
      <c r="G268" s="32">
        <f ca="1">板材才數分析.!H236</f>
        <v>0</v>
      </c>
      <c r="H268" s="32" t="str">
        <f ca="1">板材才數分析.!I236</f>
        <v/>
      </c>
      <c r="I268" s="32">
        <f ca="1">板材才數分析.!J236</f>
        <v>0</v>
      </c>
      <c r="J268" s="32">
        <f ca="1">板材才數分析.!K236</f>
        <v>0</v>
      </c>
      <c r="K268" s="53">
        <f ca="1">板材才數分析.!O236</f>
        <v>0</v>
      </c>
      <c r="L268" s="32" t="str">
        <f>IFERROR(VLOOKUP(C268,資料庫!$K$3:$AA$10,17,FALSE),"")</f>
        <v/>
      </c>
      <c r="M268" s="32" t="str">
        <f ca="1">板材才數分析.!R236</f>
        <v/>
      </c>
      <c r="N268" s="35" t="str">
        <f t="shared" ca="1" si="15"/>
        <v/>
      </c>
      <c r="O268" s="75" t="str">
        <f ca="1">IFERROR(VLOOKUP(D268,資料庫!$P$4:$Q$135,2,FALSE),"")</f>
        <v/>
      </c>
    </row>
    <row r="269" spans="1:15" x14ac:dyDescent="0.25">
      <c r="A269" s="75">
        <f>板材才數分析.!D237</f>
        <v>8026</v>
      </c>
      <c r="B269" s="75">
        <f ca="1">板材才數分析.!E237</f>
        <v>0</v>
      </c>
      <c r="D269" s="32">
        <f ca="1">板材才數分析.!M237</f>
        <v>0</v>
      </c>
      <c r="E269" s="32">
        <f ca="1">板材才數分析.!F237</f>
        <v>0</v>
      </c>
      <c r="F269" s="32" t="str">
        <f ca="1">板材才數分析.!G237</f>
        <v/>
      </c>
      <c r="G269" s="32">
        <f ca="1">板材才數分析.!H237</f>
        <v>0</v>
      </c>
      <c r="H269" s="32" t="str">
        <f ca="1">板材才數分析.!I237</f>
        <v/>
      </c>
      <c r="I269" s="32">
        <f ca="1">板材才數分析.!J237</f>
        <v>0</v>
      </c>
      <c r="J269" s="32">
        <f ca="1">板材才數分析.!K237</f>
        <v>0</v>
      </c>
      <c r="K269" s="53">
        <f ca="1">板材才數分析.!O237</f>
        <v>0</v>
      </c>
      <c r="L269" s="32" t="str">
        <f>IFERROR(VLOOKUP(C269,資料庫!$K$3:$AA$10,17,FALSE),"")</f>
        <v/>
      </c>
      <c r="M269" s="32" t="str">
        <f ca="1">板材才數分析.!R237</f>
        <v/>
      </c>
      <c r="N269" s="35" t="str">
        <f t="shared" ca="1" si="15"/>
        <v/>
      </c>
      <c r="O269" s="75" t="str">
        <f ca="1">IFERROR(VLOOKUP(D269,資料庫!$P$4:$Q$135,2,FALSE),"")</f>
        <v/>
      </c>
    </row>
    <row r="270" spans="1:15" x14ac:dyDescent="0.25">
      <c r="A270" s="75">
        <f>板材才數分析.!D238</f>
        <v>8027</v>
      </c>
      <c r="B270" s="75">
        <f ca="1">板材才數分析.!E238</f>
        <v>0</v>
      </c>
      <c r="D270" s="32">
        <f ca="1">板材才數分析.!M238</f>
        <v>0</v>
      </c>
      <c r="E270" s="32">
        <f ca="1">板材才數分析.!F238</f>
        <v>0</v>
      </c>
      <c r="F270" s="32" t="str">
        <f ca="1">板材才數分析.!G238</f>
        <v/>
      </c>
      <c r="G270" s="32">
        <f ca="1">板材才數分析.!H238</f>
        <v>0</v>
      </c>
      <c r="H270" s="32" t="str">
        <f ca="1">板材才數分析.!I238</f>
        <v/>
      </c>
      <c r="I270" s="32">
        <f ca="1">板材才數分析.!J238</f>
        <v>0</v>
      </c>
      <c r="J270" s="32">
        <f ca="1">板材才數分析.!K238</f>
        <v>0</v>
      </c>
      <c r="K270" s="53">
        <f ca="1">板材才數分析.!O238</f>
        <v>0</v>
      </c>
      <c r="L270" s="32" t="str">
        <f>IFERROR(VLOOKUP(C270,資料庫!$K$3:$AA$10,17,FALSE),"")</f>
        <v/>
      </c>
      <c r="M270" s="32" t="str">
        <f ca="1">板材才數分析.!R238</f>
        <v/>
      </c>
      <c r="N270" s="35" t="str">
        <f t="shared" ca="1" si="15"/>
        <v/>
      </c>
      <c r="O270" s="75" t="str">
        <f ca="1">IFERROR(VLOOKUP(D270,資料庫!$P$4:$Q$135,2,FALSE),"")</f>
        <v/>
      </c>
    </row>
    <row r="271" spans="1:15" x14ac:dyDescent="0.25">
      <c r="A271" s="75">
        <f>板材才數分析.!D239</f>
        <v>8028</v>
      </c>
      <c r="B271" s="75">
        <f ca="1">板材才數分析.!E239</f>
        <v>0</v>
      </c>
      <c r="D271" s="32">
        <f ca="1">板材才數分析.!M239</f>
        <v>0</v>
      </c>
      <c r="E271" s="32">
        <f ca="1">板材才數分析.!F239</f>
        <v>0</v>
      </c>
      <c r="F271" s="32" t="str">
        <f ca="1">板材才數分析.!G239</f>
        <v/>
      </c>
      <c r="G271" s="32">
        <f ca="1">板材才數分析.!H239</f>
        <v>0</v>
      </c>
      <c r="H271" s="32" t="str">
        <f ca="1">板材才數分析.!I239</f>
        <v/>
      </c>
      <c r="I271" s="32">
        <f ca="1">板材才數分析.!J239</f>
        <v>0</v>
      </c>
      <c r="J271" s="32">
        <f ca="1">板材才數分析.!K239</f>
        <v>0</v>
      </c>
      <c r="K271" s="53">
        <f ca="1">板材才數分析.!O239</f>
        <v>0</v>
      </c>
      <c r="L271" s="32" t="str">
        <f>IFERROR(VLOOKUP(C271,資料庫!$K$3:$AA$10,17,FALSE),"")</f>
        <v/>
      </c>
      <c r="M271" s="32" t="str">
        <f ca="1">板材才數分析.!R239</f>
        <v/>
      </c>
      <c r="N271" s="35" t="str">
        <f t="shared" ca="1" si="15"/>
        <v/>
      </c>
      <c r="O271" s="75" t="str">
        <f ca="1">IFERROR(VLOOKUP(D271,資料庫!$P$4:$Q$135,2,FALSE),"")</f>
        <v/>
      </c>
    </row>
    <row r="272" spans="1:15" x14ac:dyDescent="0.25">
      <c r="A272" s="75">
        <f>板材才數分析.!D240</f>
        <v>8029</v>
      </c>
      <c r="B272" s="75">
        <f ca="1">板材才數分析.!E240</f>
        <v>0</v>
      </c>
      <c r="D272" s="32">
        <f ca="1">板材才數分析.!M240</f>
        <v>0</v>
      </c>
      <c r="E272" s="32">
        <f ca="1">板材才數分析.!F240</f>
        <v>0</v>
      </c>
      <c r="F272" s="32" t="str">
        <f ca="1">板材才數分析.!G240</f>
        <v/>
      </c>
      <c r="G272" s="32">
        <f ca="1">板材才數分析.!H240</f>
        <v>0</v>
      </c>
      <c r="H272" s="32" t="str">
        <f ca="1">板材才數分析.!I240</f>
        <v/>
      </c>
      <c r="I272" s="32">
        <f ca="1">板材才數分析.!J240</f>
        <v>0</v>
      </c>
      <c r="J272" s="32">
        <f ca="1">板材才數分析.!K240</f>
        <v>0</v>
      </c>
      <c r="K272" s="53">
        <f ca="1">板材才數分析.!O240</f>
        <v>0</v>
      </c>
      <c r="L272" s="32" t="str">
        <f>IFERROR(VLOOKUP(C272,資料庫!$K$3:$AA$10,17,FALSE),"")</f>
        <v/>
      </c>
      <c r="M272" s="32" t="str">
        <f ca="1">板材才數分析.!R240</f>
        <v/>
      </c>
      <c r="N272" s="35" t="str">
        <f t="shared" ca="1" si="15"/>
        <v/>
      </c>
      <c r="O272" s="75" t="str">
        <f ca="1">IFERROR(VLOOKUP(D272,資料庫!$P$4:$Q$135,2,FALSE),"")</f>
        <v/>
      </c>
    </row>
    <row r="273" spans="1:16" x14ac:dyDescent="0.25">
      <c r="A273" s="75">
        <f>板材才數分析.!D241</f>
        <v>8030</v>
      </c>
      <c r="B273" s="75">
        <f ca="1">板材才數分析.!E241</f>
        <v>0</v>
      </c>
      <c r="D273" s="32">
        <f ca="1">板材才數分析.!M241</f>
        <v>0</v>
      </c>
      <c r="E273" s="32">
        <f ca="1">板材才數分析.!F241</f>
        <v>0</v>
      </c>
      <c r="F273" s="32" t="str">
        <f ca="1">板材才數分析.!G241</f>
        <v/>
      </c>
      <c r="G273" s="32">
        <f ca="1">板材才數分析.!H241</f>
        <v>0</v>
      </c>
      <c r="H273" s="32" t="str">
        <f ca="1">板材才數分析.!I241</f>
        <v/>
      </c>
      <c r="I273" s="32">
        <f ca="1">板材才數分析.!J241</f>
        <v>0</v>
      </c>
      <c r="J273" s="32">
        <f ca="1">板材才數分析.!K241</f>
        <v>0</v>
      </c>
      <c r="K273" s="53">
        <f ca="1">板材才數分析.!O241</f>
        <v>0</v>
      </c>
      <c r="L273" s="32" t="str">
        <f>IFERROR(VLOOKUP(C273,資料庫!$K$3:$AA$10,17,FALSE),"")</f>
        <v/>
      </c>
      <c r="M273" s="32" t="str">
        <f ca="1">板材才數分析.!R241</f>
        <v/>
      </c>
      <c r="N273" s="35" t="str">
        <f t="shared" ca="1" si="15"/>
        <v/>
      </c>
      <c r="O273" s="75" t="str">
        <f ca="1">IFERROR(VLOOKUP(D273,資料庫!$P$4:$Q$135,2,FALSE),"")</f>
        <v/>
      </c>
    </row>
    <row r="274" spans="1:16" x14ac:dyDescent="0.25">
      <c r="A274" s="75"/>
      <c r="B274" s="75"/>
      <c r="H274" s="524" t="s">
        <v>235</v>
      </c>
      <c r="I274" s="524"/>
      <c r="J274" s="524"/>
      <c r="K274" s="54">
        <f ca="1">SUM(K244:K273)</f>
        <v>0</v>
      </c>
      <c r="L274" s="47" t="str">
        <f>L244</f>
        <v/>
      </c>
      <c r="M274" s="47"/>
      <c r="N274" s="49"/>
      <c r="O274" s="94">
        <f ca="1">SUM(N243:N273)</f>
        <v>0</v>
      </c>
      <c r="P274" s="47"/>
    </row>
    <row r="275" spans="1:16" x14ac:dyDescent="0.25">
      <c r="A275" s="75"/>
      <c r="B275" s="75"/>
      <c r="O275" s="75"/>
    </row>
    <row r="276" spans="1:16" x14ac:dyDescent="0.25">
      <c r="A276" s="75"/>
      <c r="B276" s="75">
        <v>9</v>
      </c>
      <c r="O276" s="75"/>
    </row>
    <row r="277" spans="1:16" x14ac:dyDescent="0.25">
      <c r="A277" s="75">
        <f>板材才數分析.!D242</f>
        <v>9001</v>
      </c>
      <c r="B277" s="75" t="str">
        <f ca="1">板材才數分析.!E242</f>
        <v>頂板</v>
      </c>
      <c r="D277" s="32">
        <f ca="1">板材才數分析.!M242</f>
        <v>0</v>
      </c>
      <c r="E277" s="32">
        <f ca="1">板材才數分析.!F242</f>
        <v>-36</v>
      </c>
      <c r="F277" s="32" t="str">
        <f ca="1">板材才數分析.!G242</f>
        <v>AA</v>
      </c>
      <c r="G277" s="32">
        <f ca="1">板材才數分析.!H242</f>
        <v>0</v>
      </c>
      <c r="H277" s="32" t="str">
        <f ca="1">板材才數分析.!I242</f>
        <v/>
      </c>
      <c r="I277" s="32">
        <f ca="1">板材才數分析.!J242</f>
        <v>18</v>
      </c>
      <c r="J277" s="32">
        <f ca="1">板材才數分析.!K242</f>
        <v>0</v>
      </c>
      <c r="K277" s="53">
        <f ca="1">板材才數分析.!O242</f>
        <v>0</v>
      </c>
      <c r="L277" s="32" t="str">
        <f>IFERROR(VLOOKUP(C277,資料庫!$K$3:$AA$10,17,FALSE),"")</f>
        <v/>
      </c>
      <c r="M277" s="32" t="str">
        <f ca="1">板材才數分析.!R242</f>
        <v/>
      </c>
      <c r="N277" s="35" t="str">
        <f ca="1">IFERROR((K277*M277),"")</f>
        <v/>
      </c>
      <c r="O277" s="75" t="str">
        <f ca="1">IFERROR(VLOOKUP(D277,資料庫!$P$4:$Q$135,2,FALSE),"")</f>
        <v/>
      </c>
    </row>
    <row r="278" spans="1:16" x14ac:dyDescent="0.25">
      <c r="A278" s="75">
        <f>板材才數分析.!D243</f>
        <v>9002</v>
      </c>
      <c r="B278" s="75" t="str">
        <f ca="1">板材才數分析.!E243</f>
        <v>底板</v>
      </c>
      <c r="D278" s="32">
        <f ca="1">板材才數分析.!M243</f>
        <v>0</v>
      </c>
      <c r="E278" s="32">
        <f ca="1">板材才數分析.!F243</f>
        <v>-36</v>
      </c>
      <c r="F278" s="32" t="str">
        <f ca="1">板材才數分析.!G243</f>
        <v>AA</v>
      </c>
      <c r="G278" s="32">
        <f ca="1">板材才數分析.!H243</f>
        <v>0</v>
      </c>
      <c r="H278" s="32" t="str">
        <f ca="1">板材才數分析.!I243</f>
        <v/>
      </c>
      <c r="I278" s="32">
        <f ca="1">板材才數分析.!J243</f>
        <v>18</v>
      </c>
      <c r="J278" s="32">
        <f ca="1">板材才數分析.!K243</f>
        <v>0</v>
      </c>
      <c r="K278" s="53">
        <f ca="1">板材才數分析.!O243</f>
        <v>0</v>
      </c>
      <c r="L278" s="32" t="str">
        <f>IFERROR(VLOOKUP(C278,資料庫!$K$3:$AA$10,17,FALSE),"")</f>
        <v/>
      </c>
      <c r="M278" s="32" t="str">
        <f ca="1">板材才數分析.!R243</f>
        <v/>
      </c>
      <c r="N278" s="35" t="str">
        <f t="shared" ref="N278:N293" ca="1" si="16">IFERROR((K278*M278),"")</f>
        <v/>
      </c>
      <c r="O278" s="75" t="str">
        <f ca="1">IFERROR(VLOOKUP(D278,資料庫!$P$4:$Q$135,2,FALSE),"")</f>
        <v/>
      </c>
    </row>
    <row r="279" spans="1:16" x14ac:dyDescent="0.25">
      <c r="A279" s="75">
        <f>板材才數分析.!D244</f>
        <v>9003</v>
      </c>
      <c r="B279" s="75" t="str">
        <f ca="1">板材才數分析.!E244</f>
        <v>左側板</v>
      </c>
      <c r="D279" s="32">
        <f ca="1">板材才數分析.!M244</f>
        <v>0</v>
      </c>
      <c r="E279" s="32">
        <f ca="1">板材才數分析.!F244</f>
        <v>0</v>
      </c>
      <c r="F279" s="32" t="str">
        <f ca="1">板材才數分析.!G244</f>
        <v>AA</v>
      </c>
      <c r="G279" s="32">
        <f ca="1">板材才數分析.!H244</f>
        <v>0</v>
      </c>
      <c r="H279" s="32" t="str">
        <f ca="1">板材才數分析.!I244</f>
        <v>AA</v>
      </c>
      <c r="I279" s="32">
        <f ca="1">板材才數分析.!J244</f>
        <v>18</v>
      </c>
      <c r="J279" s="32">
        <f ca="1">板材才數分析.!K244</f>
        <v>0</v>
      </c>
      <c r="K279" s="53">
        <f ca="1">板材才數分析.!O244</f>
        <v>0</v>
      </c>
      <c r="L279" s="32" t="str">
        <f>IFERROR(VLOOKUP(C279,資料庫!$K$3:$AA$10,17,FALSE),"")</f>
        <v/>
      </c>
      <c r="M279" s="32" t="str">
        <f ca="1">板材才數分析.!R244</f>
        <v/>
      </c>
      <c r="N279" s="35" t="str">
        <f t="shared" ca="1" si="16"/>
        <v/>
      </c>
      <c r="O279" s="75" t="str">
        <f ca="1">IFERROR(VLOOKUP(D279,資料庫!$P$4:$Q$135,2,FALSE),"")</f>
        <v/>
      </c>
    </row>
    <row r="280" spans="1:16" x14ac:dyDescent="0.25">
      <c r="A280" s="75">
        <f>板材才數分析.!D245</f>
        <v>9004</v>
      </c>
      <c r="B280" s="75" t="str">
        <f ca="1">板材才數分析.!E245</f>
        <v>右側板</v>
      </c>
      <c r="D280" s="32">
        <f ca="1">板材才數分析.!M245</f>
        <v>0</v>
      </c>
      <c r="E280" s="32">
        <f ca="1">板材才數分析.!F245</f>
        <v>0</v>
      </c>
      <c r="F280" s="32" t="str">
        <f ca="1">板材才數分析.!G245</f>
        <v>AA</v>
      </c>
      <c r="G280" s="32">
        <f ca="1">板材才數分析.!H245</f>
        <v>0</v>
      </c>
      <c r="H280" s="32" t="str">
        <f ca="1">板材才數分析.!I245</f>
        <v>AA</v>
      </c>
      <c r="I280" s="32">
        <f ca="1">板材才數分析.!J245</f>
        <v>18</v>
      </c>
      <c r="J280" s="32">
        <f ca="1">板材才數分析.!K245</f>
        <v>0</v>
      </c>
      <c r="K280" s="53">
        <f ca="1">板材才數分析.!O245</f>
        <v>0</v>
      </c>
      <c r="L280" s="32" t="str">
        <f>IFERROR(VLOOKUP(C280,資料庫!$K$3:$AA$10,17,FALSE),"")</f>
        <v/>
      </c>
      <c r="M280" s="32" t="str">
        <f ca="1">板材才數分析.!R245</f>
        <v/>
      </c>
      <c r="N280" s="35" t="str">
        <f t="shared" ca="1" si="16"/>
        <v/>
      </c>
      <c r="O280" s="75" t="str">
        <f ca="1">IFERROR(VLOOKUP(D280,資料庫!$P$4:$Q$135,2,FALSE),"")</f>
        <v/>
      </c>
    </row>
    <row r="281" spans="1:16" x14ac:dyDescent="0.25">
      <c r="A281" s="75">
        <f>板材才數分析.!D246</f>
        <v>9005</v>
      </c>
      <c r="B281" s="75" t="str">
        <f ca="1">板材才數分析.!E246</f>
        <v>背板</v>
      </c>
      <c r="D281" s="32">
        <f ca="1">板材才數分析.!M246</f>
        <v>0</v>
      </c>
      <c r="E281" s="32">
        <f ca="1">板材才數分析.!F246</f>
        <v>-22</v>
      </c>
      <c r="F281" s="32" t="str">
        <f ca="1">板材才數分析.!G246</f>
        <v/>
      </c>
      <c r="G281" s="32">
        <f ca="1">板材才數分析.!H246</f>
        <v>-22</v>
      </c>
      <c r="H281" s="32" t="str">
        <f ca="1">板材才數分析.!I246</f>
        <v/>
      </c>
      <c r="I281" s="32">
        <f ca="1">板材才數分析.!J246</f>
        <v>4</v>
      </c>
      <c r="J281" s="32">
        <f ca="1">板材才數分析.!K246</f>
        <v>0</v>
      </c>
      <c r="K281" s="53">
        <f ca="1">板材才數分析.!O246</f>
        <v>0</v>
      </c>
      <c r="L281" s="32" t="str">
        <f>IFERROR(VLOOKUP(C281,資料庫!$K$3:$AA$10,17,FALSE),"")</f>
        <v/>
      </c>
      <c r="M281" s="32" t="str">
        <f ca="1">板材才數分析.!R246</f>
        <v/>
      </c>
      <c r="N281" s="35" t="str">
        <f t="shared" ca="1" si="16"/>
        <v/>
      </c>
      <c r="O281" s="75" t="str">
        <f ca="1">IFERROR(VLOOKUP(D281,資料庫!$P$4:$Q$135,2,FALSE),"")</f>
        <v/>
      </c>
    </row>
    <row r="282" spans="1:16" x14ac:dyDescent="0.25">
      <c r="A282" s="75">
        <f>板材才數分析.!D247</f>
        <v>9006</v>
      </c>
      <c r="B282" s="75" t="str">
        <f ca="1">板材才數分析.!E247</f>
        <v>背拉桿</v>
      </c>
      <c r="D282" s="32">
        <f ca="1">板材才數分析.!M247</f>
        <v>0</v>
      </c>
      <c r="E282" s="32">
        <f ca="1">板材才數分析.!F247</f>
        <v>-36</v>
      </c>
      <c r="F282" s="32" t="str">
        <f ca="1">板材才數分析.!G247</f>
        <v>AA</v>
      </c>
      <c r="G282" s="32">
        <f ca="1">板材才數分析.!H247</f>
        <v>120</v>
      </c>
      <c r="H282" s="32" t="str">
        <f ca="1">板材才數分析.!I247</f>
        <v/>
      </c>
      <c r="I282" s="32">
        <f ca="1">板材才數分析.!J247</f>
        <v>18</v>
      </c>
      <c r="J282" s="32">
        <f ca="1">板材才數分析.!K247</f>
        <v>0</v>
      </c>
      <c r="K282" s="53">
        <f ca="1">板材才數分析.!O247</f>
        <v>0</v>
      </c>
      <c r="L282" s="32" t="str">
        <f>IFERROR(VLOOKUP(C282,資料庫!$K$3:$AA$10,17,FALSE),"")</f>
        <v/>
      </c>
      <c r="M282" s="32" t="str">
        <f ca="1">板材才數分析.!R247</f>
        <v/>
      </c>
      <c r="N282" s="35" t="str">
        <f t="shared" ca="1" si="16"/>
        <v/>
      </c>
      <c r="O282" s="75" t="str">
        <f ca="1">IFERROR(VLOOKUP(D282,資料庫!$P$4:$Q$135,2,FALSE),"")</f>
        <v/>
      </c>
    </row>
    <row r="283" spans="1:16" x14ac:dyDescent="0.25">
      <c r="A283" s="75">
        <f>板材才數分析.!D248</f>
        <v>9007</v>
      </c>
      <c r="B283" s="75" t="str">
        <f ca="1">板材才數分析.!E248</f>
        <v>中立板</v>
      </c>
      <c r="D283" s="32">
        <f ca="1">板材才數分析.!M248</f>
        <v>0</v>
      </c>
      <c r="E283" s="32">
        <f ca="1">板材才數分析.!F248</f>
        <v>-36</v>
      </c>
      <c r="F283" s="32" t="str">
        <f ca="1">板材才數分析.!G248</f>
        <v>AA</v>
      </c>
      <c r="G283" s="32">
        <f ca="1">板材才數分析.!H248</f>
        <v>-22</v>
      </c>
      <c r="H283" s="32" t="str">
        <f ca="1">板材才數分析.!I248</f>
        <v/>
      </c>
      <c r="I283" s="32">
        <f ca="1">板材才數分析.!J248</f>
        <v>18</v>
      </c>
      <c r="J283" s="32">
        <f ca="1">板材才數分析.!K248</f>
        <v>0</v>
      </c>
      <c r="K283" s="53">
        <f ca="1">板材才數分析.!O248</f>
        <v>0</v>
      </c>
      <c r="L283" s="32" t="str">
        <f>IFERROR(VLOOKUP(C283,資料庫!$K$3:$AA$10,17,FALSE),"")</f>
        <v/>
      </c>
      <c r="M283" s="32" t="str">
        <f ca="1">板材才數分析.!R248</f>
        <v/>
      </c>
      <c r="N283" s="35" t="str">
        <f t="shared" ca="1" si="16"/>
        <v/>
      </c>
      <c r="O283" s="75" t="str">
        <f ca="1">IFERROR(VLOOKUP(D283,資料庫!$P$4:$Q$135,2,FALSE),"")</f>
        <v/>
      </c>
    </row>
    <row r="284" spans="1:16" x14ac:dyDescent="0.25">
      <c r="A284" s="75">
        <f>板材才數分析.!D249</f>
        <v>9008</v>
      </c>
      <c r="B284" s="75" t="str">
        <f ca="1">板材才數分析.!E249</f>
        <v>活隔</v>
      </c>
      <c r="D284" s="32">
        <f ca="1">板材才數分析.!M249</f>
        <v>0</v>
      </c>
      <c r="E284" s="32">
        <f ca="1">板材才數分析.!F249</f>
        <v>0</v>
      </c>
      <c r="F284" s="32" t="str">
        <f ca="1">板材才數分析.!G249</f>
        <v>AA</v>
      </c>
      <c r="G284" s="32">
        <f ca="1">板材才數分析.!H249</f>
        <v>-32</v>
      </c>
      <c r="H284" s="32" t="str">
        <f ca="1">板材才數分析.!I249</f>
        <v>AA</v>
      </c>
      <c r="I284" s="32">
        <f ca="1">板材才數分析.!J249</f>
        <v>18</v>
      </c>
      <c r="J284" s="32">
        <f ca="1">板材才數分析.!K249</f>
        <v>0</v>
      </c>
      <c r="K284" s="53">
        <f ca="1">板材才數分析.!O249</f>
        <v>0</v>
      </c>
      <c r="L284" s="32" t="str">
        <f>IFERROR(VLOOKUP(C284,資料庫!$K$3:$AA$10,17,FALSE),"")</f>
        <v/>
      </c>
      <c r="M284" s="32" t="str">
        <f ca="1">板材才數分析.!R249</f>
        <v/>
      </c>
      <c r="N284" s="35" t="str">
        <f t="shared" ca="1" si="16"/>
        <v/>
      </c>
      <c r="O284" s="75" t="str">
        <f ca="1">IFERROR(VLOOKUP(D284,資料庫!$P$4:$Q$135,2,FALSE),"")</f>
        <v/>
      </c>
    </row>
    <row r="285" spans="1:16" x14ac:dyDescent="0.25">
      <c r="A285" s="75">
        <f>板材才數分析.!D250</f>
        <v>9009</v>
      </c>
      <c r="B285" s="75" t="str">
        <f ca="1">板材才數分析.!E250</f>
        <v>固隔</v>
      </c>
      <c r="D285" s="32">
        <f ca="1">板材才數分析.!M250</f>
        <v>0</v>
      </c>
      <c r="E285" s="32">
        <f ca="1">板材才數分析.!F250</f>
        <v>0</v>
      </c>
      <c r="F285" s="32" t="str">
        <f ca="1">板材才數分析.!G250</f>
        <v>AA</v>
      </c>
      <c r="G285" s="32">
        <f ca="1">板材才數分析.!H250</f>
        <v>-22</v>
      </c>
      <c r="H285" s="32" t="str">
        <f ca="1">板材才數分析.!I250</f>
        <v/>
      </c>
      <c r="I285" s="32">
        <f ca="1">板材才數分析.!J250</f>
        <v>18</v>
      </c>
      <c r="J285" s="32">
        <f ca="1">板材才數分析.!K250</f>
        <v>0</v>
      </c>
      <c r="K285" s="53">
        <f ca="1">板材才數分析.!O250</f>
        <v>0</v>
      </c>
      <c r="L285" s="32" t="str">
        <f>IFERROR(VLOOKUP(C285,資料庫!$K$3:$AA$10,17,FALSE),"")</f>
        <v/>
      </c>
      <c r="M285" s="32" t="str">
        <f ca="1">板材才數分析.!R250</f>
        <v/>
      </c>
      <c r="N285" s="35" t="str">
        <f t="shared" ca="1" si="16"/>
        <v/>
      </c>
      <c r="O285" s="75" t="str">
        <f ca="1">IFERROR(VLOOKUP(D285,資料庫!$P$4:$Q$135,2,FALSE),"")</f>
        <v/>
      </c>
    </row>
    <row r="286" spans="1:16" x14ac:dyDescent="0.25">
      <c r="A286" s="75">
        <f>板材才數分析.!D251</f>
        <v>9010</v>
      </c>
      <c r="B286" s="75" t="str">
        <f ca="1">板材才數分析.!E251</f>
        <v>左門板</v>
      </c>
      <c r="D286" s="32">
        <f ca="1">板材才數分析.!M251</f>
        <v>0</v>
      </c>
      <c r="E286" s="32">
        <f ca="1">板材才數分析.!F251</f>
        <v>0</v>
      </c>
      <c r="F286" s="32" t="str">
        <f ca="1">板材才數分析.!G251</f>
        <v>AA</v>
      </c>
      <c r="G286" s="32">
        <f ca="1">板材才數分析.!H251</f>
        <v>-4</v>
      </c>
      <c r="H286" s="32" t="str">
        <f ca="1">板材才數分析.!I251</f>
        <v>AA</v>
      </c>
      <c r="I286" s="32">
        <f ca="1">板材才數分析.!J251</f>
        <v>18</v>
      </c>
      <c r="J286" s="32">
        <f ca="1">板材才數分析.!K251</f>
        <v>0</v>
      </c>
      <c r="K286" s="53">
        <f ca="1">板材才數分析.!O251</f>
        <v>0</v>
      </c>
      <c r="L286" s="32" t="str">
        <f>IFERROR(VLOOKUP(C286,資料庫!$K$3:$AA$10,17,FALSE),"")</f>
        <v/>
      </c>
      <c r="M286" s="32" t="str">
        <f ca="1">板材才數分析.!R251</f>
        <v/>
      </c>
      <c r="N286" s="35" t="str">
        <f t="shared" ca="1" si="16"/>
        <v/>
      </c>
      <c r="O286" s="75" t="str">
        <f ca="1">IFERROR(VLOOKUP(D286,資料庫!$P$4:$Q$135,2,FALSE),"")</f>
        <v/>
      </c>
    </row>
    <row r="287" spans="1:16" x14ac:dyDescent="0.25">
      <c r="A287" s="75">
        <f>板材才數分析.!D252</f>
        <v>9011</v>
      </c>
      <c r="B287" s="75" t="str">
        <f ca="1">板材才數分析.!E252</f>
        <v>右門板</v>
      </c>
      <c r="D287" s="32">
        <f ca="1">板材才數分析.!M252</f>
        <v>0</v>
      </c>
      <c r="E287" s="32">
        <f ca="1">板材才數分析.!F252</f>
        <v>0</v>
      </c>
      <c r="F287" s="32" t="str">
        <f ca="1">板材才數分析.!G252</f>
        <v>AA</v>
      </c>
      <c r="G287" s="32">
        <f ca="1">板材才數分析.!H252</f>
        <v>-4</v>
      </c>
      <c r="H287" s="32" t="str">
        <f ca="1">板材才數分析.!I252</f>
        <v>AA</v>
      </c>
      <c r="I287" s="32">
        <f ca="1">板材才數分析.!J252</f>
        <v>18</v>
      </c>
      <c r="J287" s="32">
        <f ca="1">板材才數分析.!K252</f>
        <v>0</v>
      </c>
      <c r="K287" s="53">
        <f ca="1">板材才數分析.!O252</f>
        <v>0</v>
      </c>
      <c r="L287" s="32" t="str">
        <f>IFERROR(VLOOKUP(C287,資料庫!$K$3:$AA$10,17,FALSE),"")</f>
        <v/>
      </c>
      <c r="M287" s="32" t="str">
        <f ca="1">板材才數分析.!R252</f>
        <v/>
      </c>
      <c r="N287" s="35" t="str">
        <f t="shared" ca="1" si="16"/>
        <v/>
      </c>
      <c r="O287" s="75" t="str">
        <f ca="1">IFERROR(VLOOKUP(D287,資料庫!$P$4:$Q$135,2,FALSE),"")</f>
        <v/>
      </c>
    </row>
    <row r="288" spans="1:16" x14ac:dyDescent="0.25">
      <c r="A288" s="75">
        <f>板材才數分析.!D253</f>
        <v>9012</v>
      </c>
      <c r="B288" s="75">
        <f ca="1">板材才數分析.!E253</f>
        <v>0</v>
      </c>
      <c r="D288" s="32">
        <f ca="1">板材才數分析.!M253</f>
        <v>0</v>
      </c>
      <c r="E288" s="32">
        <f ca="1">板材才數分析.!F253</f>
        <v>0</v>
      </c>
      <c r="F288" s="32" t="str">
        <f ca="1">板材才數分析.!G253</f>
        <v/>
      </c>
      <c r="G288" s="32">
        <f ca="1">板材才數分析.!H253</f>
        <v>0</v>
      </c>
      <c r="H288" s="32" t="str">
        <f ca="1">板材才數分析.!I253</f>
        <v/>
      </c>
      <c r="I288" s="32">
        <f ca="1">板材才數分析.!J253</f>
        <v>0</v>
      </c>
      <c r="J288" s="32">
        <f ca="1">板材才數分析.!K253</f>
        <v>0</v>
      </c>
      <c r="K288" s="53">
        <f ca="1">板材才數分析.!O253</f>
        <v>0</v>
      </c>
      <c r="L288" s="32" t="str">
        <f>IFERROR(VLOOKUP(C288,資料庫!$K$3:$AA$10,17,FALSE),"")</f>
        <v/>
      </c>
      <c r="M288" s="32" t="str">
        <f ca="1">板材才數分析.!R253</f>
        <v/>
      </c>
      <c r="N288" s="35" t="str">
        <f t="shared" ca="1" si="16"/>
        <v/>
      </c>
      <c r="O288" s="75" t="str">
        <f ca="1">IFERROR(VLOOKUP(D288,資料庫!$P$4:$Q$135,2,FALSE),"")</f>
        <v/>
      </c>
    </row>
    <row r="289" spans="1:15" x14ac:dyDescent="0.25">
      <c r="A289" s="75">
        <f>板材才數分析.!D254</f>
        <v>9013</v>
      </c>
      <c r="B289" s="75">
        <f ca="1">板材才數分析.!E254</f>
        <v>0</v>
      </c>
      <c r="D289" s="32">
        <f ca="1">板材才數分析.!M254</f>
        <v>0</v>
      </c>
      <c r="E289" s="32">
        <f ca="1">板材才數分析.!F254</f>
        <v>0</v>
      </c>
      <c r="F289" s="32" t="str">
        <f ca="1">板材才數分析.!G254</f>
        <v/>
      </c>
      <c r="G289" s="32">
        <f ca="1">板材才數分析.!H254</f>
        <v>0</v>
      </c>
      <c r="H289" s="32" t="str">
        <f ca="1">板材才數分析.!I254</f>
        <v/>
      </c>
      <c r="I289" s="32">
        <f ca="1">板材才數分析.!J254</f>
        <v>0</v>
      </c>
      <c r="J289" s="32">
        <f ca="1">板材才數分析.!K254</f>
        <v>0</v>
      </c>
      <c r="K289" s="53">
        <f ca="1">板材才數分析.!O254</f>
        <v>0</v>
      </c>
      <c r="L289" s="32" t="str">
        <f>IFERROR(VLOOKUP(C289,資料庫!$K$3:$AA$10,17,FALSE),"")</f>
        <v/>
      </c>
      <c r="M289" s="32" t="str">
        <f ca="1">板材才數分析.!R254</f>
        <v/>
      </c>
      <c r="N289" s="35" t="str">
        <f t="shared" ca="1" si="16"/>
        <v/>
      </c>
      <c r="O289" s="75" t="str">
        <f ca="1">IFERROR(VLOOKUP(D289,資料庫!$P$4:$Q$135,2,FALSE),"")</f>
        <v/>
      </c>
    </row>
    <row r="290" spans="1:15" x14ac:dyDescent="0.25">
      <c r="A290" s="75">
        <f>板材才數分析.!D255</f>
        <v>9014</v>
      </c>
      <c r="B290" s="75">
        <f ca="1">板材才數分析.!E255</f>
        <v>0</v>
      </c>
      <c r="D290" s="32">
        <f ca="1">板材才數分析.!M255</f>
        <v>0</v>
      </c>
      <c r="E290" s="32">
        <f ca="1">板材才數分析.!F255</f>
        <v>0</v>
      </c>
      <c r="F290" s="32" t="str">
        <f ca="1">板材才數分析.!G255</f>
        <v/>
      </c>
      <c r="G290" s="32">
        <f ca="1">板材才數分析.!H255</f>
        <v>0</v>
      </c>
      <c r="H290" s="32" t="str">
        <f ca="1">板材才數分析.!I255</f>
        <v/>
      </c>
      <c r="I290" s="32">
        <f ca="1">板材才數分析.!J255</f>
        <v>0</v>
      </c>
      <c r="J290" s="32">
        <f ca="1">板材才數分析.!K255</f>
        <v>0</v>
      </c>
      <c r="K290" s="53">
        <f ca="1">板材才數分析.!O255</f>
        <v>0</v>
      </c>
      <c r="L290" s="32" t="str">
        <f>IFERROR(VLOOKUP(C290,資料庫!$K$3:$AA$10,17,FALSE),"")</f>
        <v/>
      </c>
      <c r="M290" s="32" t="str">
        <f ca="1">板材才數分析.!R255</f>
        <v/>
      </c>
      <c r="N290" s="35" t="str">
        <f t="shared" ca="1" si="16"/>
        <v/>
      </c>
      <c r="O290" s="75" t="str">
        <f ca="1">IFERROR(VLOOKUP(D290,資料庫!$P$4:$Q$135,2,FALSE),"")</f>
        <v/>
      </c>
    </row>
    <row r="291" spans="1:15" x14ac:dyDescent="0.25">
      <c r="A291" s="75">
        <f>板材才數分析.!D256</f>
        <v>9015</v>
      </c>
      <c r="B291" s="75">
        <f ca="1">板材才數分析.!E256</f>
        <v>0</v>
      </c>
      <c r="D291" s="32">
        <f ca="1">板材才數分析.!M256</f>
        <v>0</v>
      </c>
      <c r="E291" s="32">
        <f ca="1">板材才數分析.!F256</f>
        <v>0</v>
      </c>
      <c r="F291" s="32" t="str">
        <f ca="1">板材才數分析.!G256</f>
        <v/>
      </c>
      <c r="G291" s="32">
        <f ca="1">板材才數分析.!H256</f>
        <v>0</v>
      </c>
      <c r="H291" s="32" t="str">
        <f ca="1">板材才數分析.!I256</f>
        <v/>
      </c>
      <c r="I291" s="32">
        <f ca="1">板材才數分析.!J256</f>
        <v>0</v>
      </c>
      <c r="J291" s="32">
        <f ca="1">板材才數分析.!K256</f>
        <v>0</v>
      </c>
      <c r="K291" s="53">
        <f ca="1">板材才數分析.!O256</f>
        <v>0</v>
      </c>
      <c r="L291" s="32" t="str">
        <f>IFERROR(VLOOKUP(C291,資料庫!$K$3:$AA$10,17,FALSE),"")</f>
        <v/>
      </c>
      <c r="M291" s="32" t="str">
        <f ca="1">板材才數分析.!R256</f>
        <v/>
      </c>
      <c r="N291" s="35" t="str">
        <f t="shared" ca="1" si="16"/>
        <v/>
      </c>
      <c r="O291" s="75" t="str">
        <f ca="1">IFERROR(VLOOKUP(D291,資料庫!$P$4:$Q$135,2,FALSE),"")</f>
        <v/>
      </c>
    </row>
    <row r="292" spans="1:15" x14ac:dyDescent="0.25">
      <c r="A292" s="75">
        <f>板材才數分析.!D257</f>
        <v>9016</v>
      </c>
      <c r="B292" s="75">
        <f ca="1">板材才數分析.!E257</f>
        <v>0</v>
      </c>
      <c r="D292" s="32">
        <f ca="1">板材才數分析.!M257</f>
        <v>0</v>
      </c>
      <c r="E292" s="32">
        <f ca="1">板材才數分析.!F257</f>
        <v>0</v>
      </c>
      <c r="F292" s="32" t="str">
        <f ca="1">板材才數分析.!G257</f>
        <v/>
      </c>
      <c r="G292" s="32">
        <f ca="1">板材才數分析.!H257</f>
        <v>0</v>
      </c>
      <c r="H292" s="32" t="str">
        <f ca="1">板材才數分析.!I257</f>
        <v/>
      </c>
      <c r="I292" s="32">
        <f ca="1">板材才數分析.!J257</f>
        <v>0</v>
      </c>
      <c r="J292" s="32">
        <f ca="1">板材才數分析.!K257</f>
        <v>0</v>
      </c>
      <c r="K292" s="53">
        <f ca="1">板材才數分析.!O257</f>
        <v>0</v>
      </c>
      <c r="L292" s="32" t="str">
        <f>IFERROR(VLOOKUP(C292,資料庫!$K$3:$AA$10,17,FALSE),"")</f>
        <v/>
      </c>
      <c r="M292" s="32" t="str">
        <f ca="1">板材才數分析.!R257</f>
        <v/>
      </c>
      <c r="N292" s="35" t="str">
        <f t="shared" ca="1" si="16"/>
        <v/>
      </c>
      <c r="O292" s="75" t="str">
        <f ca="1">IFERROR(VLOOKUP(D292,資料庫!$P$4:$Q$135,2,FALSE),"")</f>
        <v/>
      </c>
    </row>
    <row r="293" spans="1:15" x14ac:dyDescent="0.25">
      <c r="A293" s="75">
        <f>板材才數分析.!D258</f>
        <v>9017</v>
      </c>
      <c r="B293" s="75">
        <f ca="1">板材才數分析.!E258</f>
        <v>0</v>
      </c>
      <c r="D293" s="32">
        <f ca="1">板材才數分析.!M258</f>
        <v>0</v>
      </c>
      <c r="E293" s="32">
        <f ca="1">板材才數分析.!F258</f>
        <v>0</v>
      </c>
      <c r="F293" s="32" t="str">
        <f ca="1">板材才數分析.!G258</f>
        <v/>
      </c>
      <c r="G293" s="32">
        <f ca="1">板材才數分析.!H258</f>
        <v>0</v>
      </c>
      <c r="H293" s="32" t="str">
        <f ca="1">板材才數分析.!I258</f>
        <v/>
      </c>
      <c r="I293" s="32">
        <f ca="1">板材才數分析.!J258</f>
        <v>0</v>
      </c>
      <c r="J293" s="32">
        <f ca="1">板材才數分析.!K258</f>
        <v>0</v>
      </c>
      <c r="K293" s="53">
        <f ca="1">板材才數分析.!O258</f>
        <v>0</v>
      </c>
      <c r="L293" s="32" t="str">
        <f>IFERROR(VLOOKUP(C293,資料庫!$K$3:$AA$10,17,FALSE),"")</f>
        <v/>
      </c>
      <c r="M293" s="32" t="str">
        <f ca="1">板材才數分析.!R258</f>
        <v/>
      </c>
      <c r="N293" s="35" t="str">
        <f t="shared" ca="1" si="16"/>
        <v/>
      </c>
      <c r="O293" s="75" t="str">
        <f ca="1">IFERROR(VLOOKUP(D293,資料庫!$P$4:$Q$135,2,FALSE),"")</f>
        <v/>
      </c>
    </row>
    <row r="294" spans="1:15" x14ac:dyDescent="0.25">
      <c r="A294" s="75">
        <f>板材才數分析.!D259</f>
        <v>9018</v>
      </c>
      <c r="B294" s="75">
        <f ca="1">板材才數分析.!E259</f>
        <v>0</v>
      </c>
      <c r="D294" s="32">
        <f ca="1">板材才數分析.!M259</f>
        <v>0</v>
      </c>
      <c r="E294" s="32">
        <f ca="1">板材才數分析.!F259</f>
        <v>0</v>
      </c>
      <c r="F294" s="32" t="str">
        <f ca="1">板材才數分析.!G259</f>
        <v/>
      </c>
      <c r="G294" s="32">
        <f ca="1">板材才數分析.!H259</f>
        <v>0</v>
      </c>
      <c r="H294" s="32" t="str">
        <f ca="1">板材才數分析.!I259</f>
        <v/>
      </c>
      <c r="I294" s="32">
        <f ca="1">板材才數分析.!J259</f>
        <v>0</v>
      </c>
      <c r="J294" s="32">
        <f ca="1">板材才數分析.!K259</f>
        <v>0</v>
      </c>
      <c r="K294" s="53">
        <f ca="1">板材才數分析.!O259</f>
        <v>0</v>
      </c>
      <c r="L294" s="32" t="str">
        <f>IFERROR(VLOOKUP(C294,資料庫!$K$3:$AA$10,17,FALSE),"")</f>
        <v/>
      </c>
      <c r="M294" s="32" t="str">
        <f ca="1">板材才數分析.!R259</f>
        <v/>
      </c>
      <c r="N294" s="35" t="str">
        <f t="shared" ref="N294:N306" ca="1" si="17">IFERROR((K294*M294),"")</f>
        <v/>
      </c>
      <c r="O294" s="75" t="str">
        <f ca="1">IFERROR(VLOOKUP(D294,資料庫!$P$4:$Q$135,2,FALSE),"")</f>
        <v/>
      </c>
    </row>
    <row r="295" spans="1:15" x14ac:dyDescent="0.25">
      <c r="A295" s="75">
        <f>板材才數分析.!D260</f>
        <v>9019</v>
      </c>
      <c r="B295" s="75">
        <f ca="1">板材才數分析.!E260</f>
        <v>0</v>
      </c>
      <c r="D295" s="32">
        <f ca="1">板材才數分析.!M260</f>
        <v>0</v>
      </c>
      <c r="E295" s="32">
        <f ca="1">板材才數分析.!F260</f>
        <v>0</v>
      </c>
      <c r="F295" s="32" t="str">
        <f ca="1">板材才數分析.!G260</f>
        <v/>
      </c>
      <c r="G295" s="32">
        <f ca="1">板材才數分析.!H260</f>
        <v>0</v>
      </c>
      <c r="H295" s="32" t="str">
        <f ca="1">板材才數分析.!I260</f>
        <v/>
      </c>
      <c r="I295" s="32">
        <f ca="1">板材才數分析.!J260</f>
        <v>0</v>
      </c>
      <c r="J295" s="32">
        <f ca="1">板材才數分析.!K260</f>
        <v>0</v>
      </c>
      <c r="K295" s="53">
        <f ca="1">板材才數分析.!O260</f>
        <v>0</v>
      </c>
      <c r="L295" s="32" t="str">
        <f>IFERROR(VLOOKUP(C295,資料庫!$K$3:$AA$10,17,FALSE),"")</f>
        <v/>
      </c>
      <c r="M295" s="32" t="str">
        <f ca="1">板材才數分析.!R260</f>
        <v/>
      </c>
      <c r="N295" s="35" t="str">
        <f t="shared" ca="1" si="17"/>
        <v/>
      </c>
      <c r="O295" s="75" t="str">
        <f ca="1">IFERROR(VLOOKUP(D295,資料庫!$P$4:$Q$135,2,FALSE),"")</f>
        <v/>
      </c>
    </row>
    <row r="296" spans="1:15" x14ac:dyDescent="0.25">
      <c r="A296" s="75">
        <f>板材才數分析.!D261</f>
        <v>9020</v>
      </c>
      <c r="B296" s="75">
        <f ca="1">板材才數分析.!E261</f>
        <v>0</v>
      </c>
      <c r="D296" s="32">
        <f ca="1">板材才數分析.!M261</f>
        <v>0</v>
      </c>
      <c r="E296" s="32">
        <f ca="1">板材才數分析.!F261</f>
        <v>0</v>
      </c>
      <c r="F296" s="32" t="str">
        <f ca="1">板材才數分析.!G261</f>
        <v/>
      </c>
      <c r="G296" s="32">
        <f ca="1">板材才數分析.!H261</f>
        <v>0</v>
      </c>
      <c r="H296" s="32" t="str">
        <f ca="1">板材才數分析.!I261</f>
        <v/>
      </c>
      <c r="I296" s="32">
        <f ca="1">板材才數分析.!J261</f>
        <v>0</v>
      </c>
      <c r="J296" s="32">
        <f ca="1">板材才數分析.!K261</f>
        <v>0</v>
      </c>
      <c r="K296" s="53">
        <f ca="1">板材才數分析.!O261</f>
        <v>0</v>
      </c>
      <c r="L296" s="32" t="str">
        <f>IFERROR(VLOOKUP(C296,資料庫!$K$3:$AA$10,17,FALSE),"")</f>
        <v/>
      </c>
      <c r="M296" s="32" t="str">
        <f ca="1">板材才數分析.!R261</f>
        <v/>
      </c>
      <c r="N296" s="35" t="str">
        <f t="shared" ca="1" si="17"/>
        <v/>
      </c>
      <c r="O296" s="75" t="str">
        <f ca="1">IFERROR(VLOOKUP(D296,資料庫!$P$4:$Q$135,2,FALSE),"")</f>
        <v/>
      </c>
    </row>
    <row r="297" spans="1:15" x14ac:dyDescent="0.25">
      <c r="A297" s="75">
        <f>板材才數分析.!D262</f>
        <v>9021</v>
      </c>
      <c r="B297" s="75">
        <f ca="1">板材才數分析.!E262</f>
        <v>0</v>
      </c>
      <c r="D297" s="32">
        <f ca="1">板材才數分析.!M262</f>
        <v>0</v>
      </c>
      <c r="E297" s="32">
        <f ca="1">板材才數分析.!F262</f>
        <v>0</v>
      </c>
      <c r="F297" s="32" t="str">
        <f ca="1">板材才數分析.!G262</f>
        <v/>
      </c>
      <c r="G297" s="32">
        <f ca="1">板材才數分析.!H262</f>
        <v>0</v>
      </c>
      <c r="H297" s="32" t="str">
        <f ca="1">板材才數分析.!I262</f>
        <v/>
      </c>
      <c r="I297" s="32">
        <f ca="1">板材才數分析.!J262</f>
        <v>0</v>
      </c>
      <c r="J297" s="32">
        <f ca="1">板材才數分析.!K262</f>
        <v>0</v>
      </c>
      <c r="K297" s="53">
        <f ca="1">板材才數分析.!O262</f>
        <v>0</v>
      </c>
      <c r="L297" s="32" t="str">
        <f>IFERROR(VLOOKUP(C297,資料庫!$K$3:$AA$10,17,FALSE),"")</f>
        <v/>
      </c>
      <c r="M297" s="32" t="str">
        <f ca="1">板材才數分析.!R262</f>
        <v/>
      </c>
      <c r="N297" s="35" t="str">
        <f t="shared" ca="1" si="17"/>
        <v/>
      </c>
      <c r="O297" s="75" t="str">
        <f ca="1">IFERROR(VLOOKUP(D297,資料庫!$P$4:$Q$135,2,FALSE),"")</f>
        <v/>
      </c>
    </row>
    <row r="298" spans="1:15" x14ac:dyDescent="0.25">
      <c r="A298" s="75">
        <f>板材才數分析.!D263</f>
        <v>9022</v>
      </c>
      <c r="B298" s="75">
        <f ca="1">板材才數分析.!E263</f>
        <v>0</v>
      </c>
      <c r="D298" s="32">
        <f ca="1">板材才數分析.!M263</f>
        <v>0</v>
      </c>
      <c r="E298" s="32">
        <f ca="1">板材才數分析.!F263</f>
        <v>0</v>
      </c>
      <c r="F298" s="32" t="str">
        <f ca="1">板材才數分析.!G263</f>
        <v/>
      </c>
      <c r="G298" s="32">
        <f ca="1">板材才數分析.!H263</f>
        <v>0</v>
      </c>
      <c r="H298" s="32" t="str">
        <f ca="1">板材才數分析.!I263</f>
        <v/>
      </c>
      <c r="I298" s="32">
        <f ca="1">板材才數分析.!J263</f>
        <v>0</v>
      </c>
      <c r="J298" s="32">
        <f ca="1">板材才數分析.!K263</f>
        <v>0</v>
      </c>
      <c r="K298" s="53">
        <f ca="1">板材才數分析.!O263</f>
        <v>0</v>
      </c>
      <c r="L298" s="32" t="str">
        <f>IFERROR(VLOOKUP(C298,資料庫!$K$3:$AA$10,17,FALSE),"")</f>
        <v/>
      </c>
      <c r="M298" s="32" t="str">
        <f ca="1">板材才數分析.!R263</f>
        <v/>
      </c>
      <c r="N298" s="35" t="str">
        <f t="shared" ca="1" si="17"/>
        <v/>
      </c>
      <c r="O298" s="75" t="str">
        <f ca="1">IFERROR(VLOOKUP(D298,資料庫!$P$4:$Q$135,2,FALSE),"")</f>
        <v/>
      </c>
    </row>
    <row r="299" spans="1:15" x14ac:dyDescent="0.25">
      <c r="A299" s="75">
        <f>板材才數分析.!D264</f>
        <v>9023</v>
      </c>
      <c r="B299" s="75">
        <f ca="1">板材才數分析.!E264</f>
        <v>0</v>
      </c>
      <c r="D299" s="32">
        <f ca="1">板材才數分析.!M264</f>
        <v>0</v>
      </c>
      <c r="E299" s="32">
        <f ca="1">板材才數分析.!F264</f>
        <v>0</v>
      </c>
      <c r="F299" s="32" t="str">
        <f ca="1">板材才數分析.!G264</f>
        <v/>
      </c>
      <c r="G299" s="32">
        <f ca="1">板材才數分析.!H264</f>
        <v>0</v>
      </c>
      <c r="H299" s="32" t="str">
        <f ca="1">板材才數分析.!I264</f>
        <v/>
      </c>
      <c r="I299" s="32">
        <f ca="1">板材才數分析.!J264</f>
        <v>0</v>
      </c>
      <c r="J299" s="32">
        <f ca="1">板材才數分析.!K264</f>
        <v>0</v>
      </c>
      <c r="K299" s="53">
        <f ca="1">板材才數分析.!O264</f>
        <v>0</v>
      </c>
      <c r="L299" s="32" t="str">
        <f>IFERROR(VLOOKUP(C299,資料庫!$K$3:$AA$10,17,FALSE),"")</f>
        <v/>
      </c>
      <c r="M299" s="32" t="str">
        <f ca="1">板材才數分析.!R264</f>
        <v/>
      </c>
      <c r="N299" s="35" t="str">
        <f t="shared" ca="1" si="17"/>
        <v/>
      </c>
      <c r="O299" s="75" t="str">
        <f ca="1">IFERROR(VLOOKUP(D299,資料庫!$P$4:$Q$135,2,FALSE),"")</f>
        <v/>
      </c>
    </row>
    <row r="300" spans="1:15" x14ac:dyDescent="0.25">
      <c r="A300" s="75">
        <f>板材才數分析.!D265</f>
        <v>9024</v>
      </c>
      <c r="B300" s="75">
        <f ca="1">板材才數分析.!E265</f>
        <v>0</v>
      </c>
      <c r="D300" s="32">
        <f ca="1">板材才數分析.!M265</f>
        <v>0</v>
      </c>
      <c r="E300" s="32">
        <f ca="1">板材才數分析.!F265</f>
        <v>0</v>
      </c>
      <c r="F300" s="32" t="str">
        <f ca="1">板材才數分析.!G265</f>
        <v/>
      </c>
      <c r="G300" s="32">
        <f ca="1">板材才數分析.!H265</f>
        <v>0</v>
      </c>
      <c r="H300" s="32" t="str">
        <f ca="1">板材才數分析.!I265</f>
        <v/>
      </c>
      <c r="I300" s="32">
        <f ca="1">板材才數分析.!J265</f>
        <v>0</v>
      </c>
      <c r="J300" s="32">
        <f ca="1">板材才數分析.!K265</f>
        <v>0</v>
      </c>
      <c r="K300" s="53">
        <f ca="1">板材才數分析.!O265</f>
        <v>0</v>
      </c>
      <c r="L300" s="32" t="str">
        <f>IFERROR(VLOOKUP(C300,資料庫!$K$3:$AA$10,17,FALSE),"")</f>
        <v/>
      </c>
      <c r="M300" s="32" t="str">
        <f ca="1">板材才數分析.!R265</f>
        <v/>
      </c>
      <c r="N300" s="35" t="str">
        <f t="shared" ca="1" si="17"/>
        <v/>
      </c>
      <c r="O300" s="75" t="str">
        <f ca="1">IFERROR(VLOOKUP(D300,資料庫!$P$4:$Q$135,2,FALSE),"")</f>
        <v/>
      </c>
    </row>
    <row r="301" spans="1:15" x14ac:dyDescent="0.25">
      <c r="A301" s="75">
        <f>板材才數分析.!D266</f>
        <v>9025</v>
      </c>
      <c r="B301" s="75">
        <f ca="1">板材才數分析.!E266</f>
        <v>0</v>
      </c>
      <c r="D301" s="32">
        <f ca="1">板材才數分析.!M266</f>
        <v>0</v>
      </c>
      <c r="E301" s="32">
        <f ca="1">板材才數分析.!F266</f>
        <v>0</v>
      </c>
      <c r="F301" s="32" t="str">
        <f ca="1">板材才數分析.!G266</f>
        <v/>
      </c>
      <c r="G301" s="32">
        <f ca="1">板材才數分析.!H266</f>
        <v>0</v>
      </c>
      <c r="H301" s="32" t="str">
        <f ca="1">板材才數分析.!I266</f>
        <v/>
      </c>
      <c r="I301" s="32">
        <f ca="1">板材才數分析.!J266</f>
        <v>0</v>
      </c>
      <c r="J301" s="32">
        <f ca="1">板材才數分析.!K266</f>
        <v>0</v>
      </c>
      <c r="K301" s="53">
        <f ca="1">板材才數分析.!O266</f>
        <v>0</v>
      </c>
      <c r="L301" s="32" t="str">
        <f>IFERROR(VLOOKUP(C301,資料庫!$K$3:$AA$10,17,FALSE),"")</f>
        <v/>
      </c>
      <c r="M301" s="32" t="str">
        <f ca="1">板材才數分析.!R266</f>
        <v/>
      </c>
      <c r="N301" s="35" t="str">
        <f t="shared" ca="1" si="17"/>
        <v/>
      </c>
      <c r="O301" s="75" t="str">
        <f ca="1">IFERROR(VLOOKUP(D301,資料庫!$P$4:$Q$135,2,FALSE),"")</f>
        <v/>
      </c>
    </row>
    <row r="302" spans="1:15" x14ac:dyDescent="0.25">
      <c r="A302" s="75">
        <f>板材才數分析.!D267</f>
        <v>9026</v>
      </c>
      <c r="B302" s="75">
        <f ca="1">板材才數分析.!E267</f>
        <v>0</v>
      </c>
      <c r="D302" s="32">
        <f ca="1">板材才數分析.!M267</f>
        <v>0</v>
      </c>
      <c r="E302" s="32">
        <f ca="1">板材才數分析.!F267</f>
        <v>0</v>
      </c>
      <c r="F302" s="32" t="str">
        <f ca="1">板材才數分析.!G267</f>
        <v/>
      </c>
      <c r="G302" s="32">
        <f ca="1">板材才數分析.!H267</f>
        <v>0</v>
      </c>
      <c r="H302" s="32" t="str">
        <f ca="1">板材才數分析.!I267</f>
        <v/>
      </c>
      <c r="I302" s="32">
        <f ca="1">板材才數分析.!J267</f>
        <v>0</v>
      </c>
      <c r="J302" s="32">
        <f ca="1">板材才數分析.!K267</f>
        <v>0</v>
      </c>
      <c r="K302" s="53">
        <f ca="1">板材才數分析.!O267</f>
        <v>0</v>
      </c>
      <c r="L302" s="32" t="str">
        <f>IFERROR(VLOOKUP(C302,資料庫!$K$3:$AA$10,17,FALSE),"")</f>
        <v/>
      </c>
      <c r="M302" s="32" t="str">
        <f ca="1">板材才數分析.!R267</f>
        <v/>
      </c>
      <c r="N302" s="35" t="str">
        <f t="shared" ca="1" si="17"/>
        <v/>
      </c>
      <c r="O302" s="75" t="str">
        <f ca="1">IFERROR(VLOOKUP(D302,資料庫!$P$4:$Q$135,2,FALSE),"")</f>
        <v/>
      </c>
    </row>
    <row r="303" spans="1:15" x14ac:dyDescent="0.25">
      <c r="A303" s="75">
        <f>板材才數分析.!D268</f>
        <v>9027</v>
      </c>
      <c r="B303" s="75">
        <f ca="1">板材才數分析.!E268</f>
        <v>0</v>
      </c>
      <c r="D303" s="32">
        <f ca="1">板材才數分析.!M268</f>
        <v>0</v>
      </c>
      <c r="E303" s="32">
        <f ca="1">板材才數分析.!F268</f>
        <v>0</v>
      </c>
      <c r="F303" s="32" t="str">
        <f ca="1">板材才數分析.!G268</f>
        <v/>
      </c>
      <c r="G303" s="32">
        <f ca="1">板材才數分析.!H268</f>
        <v>0</v>
      </c>
      <c r="H303" s="32" t="str">
        <f ca="1">板材才數分析.!I268</f>
        <v/>
      </c>
      <c r="I303" s="32">
        <f ca="1">板材才數分析.!J268</f>
        <v>0</v>
      </c>
      <c r="J303" s="32">
        <f ca="1">板材才數分析.!K268</f>
        <v>0</v>
      </c>
      <c r="K303" s="53">
        <f ca="1">板材才數分析.!O268</f>
        <v>0</v>
      </c>
      <c r="L303" s="32" t="str">
        <f>IFERROR(VLOOKUP(C303,資料庫!$K$3:$AA$10,17,FALSE),"")</f>
        <v/>
      </c>
      <c r="M303" s="32" t="str">
        <f ca="1">板材才數分析.!R268</f>
        <v/>
      </c>
      <c r="N303" s="35" t="str">
        <f t="shared" ca="1" si="17"/>
        <v/>
      </c>
      <c r="O303" s="75" t="str">
        <f ca="1">IFERROR(VLOOKUP(D303,資料庫!$P$4:$Q$135,2,FALSE),"")</f>
        <v/>
      </c>
    </row>
    <row r="304" spans="1:15" x14ac:dyDescent="0.25">
      <c r="A304" s="75">
        <f>板材才數分析.!D269</f>
        <v>9028</v>
      </c>
      <c r="B304" s="75">
        <f ca="1">板材才數分析.!E269</f>
        <v>0</v>
      </c>
      <c r="D304" s="32">
        <f ca="1">板材才數分析.!M269</f>
        <v>0</v>
      </c>
      <c r="E304" s="32">
        <f ca="1">板材才數分析.!F269</f>
        <v>0</v>
      </c>
      <c r="F304" s="32" t="str">
        <f ca="1">板材才數分析.!G269</f>
        <v/>
      </c>
      <c r="G304" s="32">
        <f ca="1">板材才數分析.!H269</f>
        <v>0</v>
      </c>
      <c r="H304" s="32" t="str">
        <f ca="1">板材才數分析.!I269</f>
        <v/>
      </c>
      <c r="I304" s="32">
        <f ca="1">板材才數分析.!J269</f>
        <v>0</v>
      </c>
      <c r="J304" s="32">
        <f ca="1">板材才數分析.!K269</f>
        <v>0</v>
      </c>
      <c r="K304" s="53">
        <f ca="1">板材才數分析.!O269</f>
        <v>0</v>
      </c>
      <c r="L304" s="32" t="str">
        <f>IFERROR(VLOOKUP(C304,資料庫!$K$3:$AA$10,17,FALSE),"")</f>
        <v/>
      </c>
      <c r="M304" s="32" t="str">
        <f ca="1">板材才數分析.!R269</f>
        <v/>
      </c>
      <c r="N304" s="35" t="str">
        <f t="shared" ca="1" si="17"/>
        <v/>
      </c>
      <c r="O304" s="75" t="str">
        <f ca="1">IFERROR(VLOOKUP(D304,資料庫!$P$4:$Q$135,2,FALSE),"")</f>
        <v/>
      </c>
    </row>
    <row r="305" spans="1:16" x14ac:dyDescent="0.25">
      <c r="A305" s="75">
        <f>板材才數分析.!D270</f>
        <v>9029</v>
      </c>
      <c r="B305" s="75">
        <f ca="1">板材才數分析.!E270</f>
        <v>0</v>
      </c>
      <c r="D305" s="32">
        <f ca="1">板材才數分析.!M270</f>
        <v>0</v>
      </c>
      <c r="E305" s="32">
        <f ca="1">板材才數分析.!F270</f>
        <v>0</v>
      </c>
      <c r="F305" s="32" t="str">
        <f ca="1">板材才數分析.!G270</f>
        <v/>
      </c>
      <c r="G305" s="32">
        <f ca="1">板材才數分析.!H270</f>
        <v>0</v>
      </c>
      <c r="H305" s="32" t="str">
        <f ca="1">板材才數分析.!I270</f>
        <v/>
      </c>
      <c r="I305" s="32">
        <f ca="1">板材才數分析.!J270</f>
        <v>0</v>
      </c>
      <c r="J305" s="32">
        <f ca="1">板材才數分析.!K270</f>
        <v>0</v>
      </c>
      <c r="K305" s="53">
        <f ca="1">板材才數分析.!O270</f>
        <v>0</v>
      </c>
      <c r="L305" s="32" t="str">
        <f>IFERROR(VLOOKUP(C305,資料庫!$K$3:$AA$10,17,FALSE),"")</f>
        <v/>
      </c>
      <c r="M305" s="32" t="str">
        <f ca="1">板材才數分析.!R270</f>
        <v/>
      </c>
      <c r="N305" s="35" t="str">
        <f t="shared" ca="1" si="17"/>
        <v/>
      </c>
      <c r="O305" s="75" t="str">
        <f ca="1">IFERROR(VLOOKUP(D305,資料庫!$P$4:$Q$135,2,FALSE),"")</f>
        <v/>
      </c>
    </row>
    <row r="306" spans="1:16" x14ac:dyDescent="0.25">
      <c r="A306" s="75">
        <f>板材才數分析.!D271</f>
        <v>9030</v>
      </c>
      <c r="B306" s="75">
        <f ca="1">板材才數分析.!E271</f>
        <v>0</v>
      </c>
      <c r="D306" s="32">
        <f ca="1">板材才數分析.!M271</f>
        <v>0</v>
      </c>
      <c r="E306" s="32">
        <f ca="1">板材才數分析.!F271</f>
        <v>0</v>
      </c>
      <c r="F306" s="32" t="str">
        <f ca="1">板材才數分析.!G271</f>
        <v/>
      </c>
      <c r="G306" s="32">
        <f ca="1">板材才數分析.!H271</f>
        <v>0</v>
      </c>
      <c r="H306" s="32" t="str">
        <f ca="1">板材才數分析.!I271</f>
        <v/>
      </c>
      <c r="I306" s="32">
        <f ca="1">板材才數分析.!J271</f>
        <v>0</v>
      </c>
      <c r="J306" s="32">
        <f ca="1">板材才數分析.!K271</f>
        <v>0</v>
      </c>
      <c r="K306" s="53">
        <f ca="1">板材才數分析.!O271</f>
        <v>0</v>
      </c>
      <c r="L306" s="32" t="str">
        <f>IFERROR(VLOOKUP(C306,資料庫!$K$3:$AA$10,17,FALSE),"")</f>
        <v/>
      </c>
      <c r="M306" s="32" t="str">
        <f ca="1">板材才數分析.!R271</f>
        <v/>
      </c>
      <c r="N306" s="35" t="str">
        <f t="shared" ca="1" si="17"/>
        <v/>
      </c>
      <c r="O306" s="75" t="str">
        <f ca="1">IFERROR(VLOOKUP(D306,資料庫!$P$4:$Q$135,2,FALSE),"")</f>
        <v/>
      </c>
    </row>
    <row r="307" spans="1:16" x14ac:dyDescent="0.25">
      <c r="A307" s="75"/>
      <c r="B307" s="75"/>
      <c r="H307" s="524" t="s">
        <v>235</v>
      </c>
      <c r="I307" s="524"/>
      <c r="J307" s="524"/>
      <c r="K307" s="54">
        <f ca="1">SUM(K277:K306)</f>
        <v>0</v>
      </c>
      <c r="L307" s="47" t="str">
        <f>L277</f>
        <v/>
      </c>
      <c r="M307" s="47"/>
      <c r="N307" s="49"/>
      <c r="O307" s="94">
        <f ca="1">SUM(N276:N306)</f>
        <v>0</v>
      </c>
      <c r="P307" s="47"/>
    </row>
    <row r="308" spans="1:16" x14ac:dyDescent="0.25">
      <c r="A308" s="75"/>
      <c r="B308" s="75"/>
      <c r="O308" s="75"/>
    </row>
    <row r="309" spans="1:16" x14ac:dyDescent="0.25">
      <c r="A309" s="75"/>
      <c r="B309" s="75">
        <v>10</v>
      </c>
      <c r="O309" s="75"/>
    </row>
    <row r="310" spans="1:16" x14ac:dyDescent="0.25">
      <c r="A310" s="75">
        <f>板材才數分析.!D272</f>
        <v>10001</v>
      </c>
      <c r="B310" s="75" t="str">
        <f ca="1">板材才數分析.!E272</f>
        <v>頂板</v>
      </c>
      <c r="D310" s="32">
        <f ca="1">板材才數分析.!M272</f>
        <v>0</v>
      </c>
      <c r="E310" s="32">
        <f ca="1">板材才數分析.!F272</f>
        <v>-36</v>
      </c>
      <c r="F310" s="32" t="str">
        <f ca="1">板材才數分析.!G272</f>
        <v>AA</v>
      </c>
      <c r="G310" s="32">
        <f ca="1">板材才數分析.!H272</f>
        <v>0</v>
      </c>
      <c r="H310" s="32" t="str">
        <f ca="1">板材才數分析.!I272</f>
        <v/>
      </c>
      <c r="I310" s="32">
        <f ca="1">板材才數分析.!J272</f>
        <v>18</v>
      </c>
      <c r="J310" s="32">
        <f ca="1">板材才數分析.!K272</f>
        <v>0</v>
      </c>
      <c r="K310" s="53">
        <f ca="1">板材才數分析.!O272</f>
        <v>0</v>
      </c>
      <c r="L310" s="32" t="str">
        <f>IFERROR(VLOOKUP(C310,資料庫!$K$3:$AA$10,17,FALSE),"")</f>
        <v/>
      </c>
      <c r="M310" s="32" t="str">
        <f ca="1">板材才數分析.!R272</f>
        <v/>
      </c>
      <c r="N310" s="35" t="str">
        <f ca="1">IFERROR((K310*M310),"")</f>
        <v/>
      </c>
      <c r="O310" s="75" t="str">
        <f ca="1">IFERROR(VLOOKUP(D310,資料庫!$P$4:$Q$135,2,FALSE),"")</f>
        <v/>
      </c>
    </row>
    <row r="311" spans="1:16" x14ac:dyDescent="0.25">
      <c r="A311" s="75">
        <f>板材才數分析.!D273</f>
        <v>10002</v>
      </c>
      <c r="B311" s="75" t="str">
        <f ca="1">板材才數分析.!E273</f>
        <v>底板</v>
      </c>
      <c r="D311" s="32">
        <f ca="1">板材才數分析.!M273</f>
        <v>0</v>
      </c>
      <c r="E311" s="32">
        <f ca="1">板材才數分析.!F273</f>
        <v>-36</v>
      </c>
      <c r="F311" s="32" t="str">
        <f ca="1">板材才數分析.!G273</f>
        <v>AA</v>
      </c>
      <c r="G311" s="32">
        <f ca="1">板材才數分析.!H273</f>
        <v>0</v>
      </c>
      <c r="H311" s="32" t="str">
        <f ca="1">板材才數分析.!I273</f>
        <v/>
      </c>
      <c r="I311" s="32">
        <f ca="1">板材才數分析.!J273</f>
        <v>18</v>
      </c>
      <c r="J311" s="32">
        <f ca="1">板材才數分析.!K273</f>
        <v>0</v>
      </c>
      <c r="K311" s="53">
        <f ca="1">板材才數分析.!O273</f>
        <v>0</v>
      </c>
      <c r="L311" s="32" t="str">
        <f>IFERROR(VLOOKUP(C311,資料庫!$K$3:$AA$10,17,FALSE),"")</f>
        <v/>
      </c>
      <c r="M311" s="32" t="str">
        <f ca="1">板材才數分析.!R273</f>
        <v/>
      </c>
      <c r="N311" s="35" t="str">
        <f t="shared" ref="N311:N326" ca="1" si="18">IFERROR((K311*M311),"")</f>
        <v/>
      </c>
      <c r="O311" s="75" t="str">
        <f ca="1">IFERROR(VLOOKUP(D311,資料庫!$P$4:$Q$135,2,FALSE),"")</f>
        <v/>
      </c>
    </row>
    <row r="312" spans="1:16" x14ac:dyDescent="0.25">
      <c r="A312" s="75">
        <f>板材才數分析.!D274</f>
        <v>10003</v>
      </c>
      <c r="B312" s="75" t="str">
        <f ca="1">板材才數分析.!E274</f>
        <v>左側板</v>
      </c>
      <c r="D312" s="32">
        <f ca="1">板材才數分析.!M274</f>
        <v>0</v>
      </c>
      <c r="E312" s="32">
        <f ca="1">板材才數分析.!F274</f>
        <v>0</v>
      </c>
      <c r="F312" s="32" t="str">
        <f ca="1">板材才數分析.!G274</f>
        <v>AA</v>
      </c>
      <c r="G312" s="32">
        <f ca="1">板材才數分析.!H274</f>
        <v>0</v>
      </c>
      <c r="H312" s="32" t="str">
        <f ca="1">板材才數分析.!I274</f>
        <v>AA</v>
      </c>
      <c r="I312" s="32">
        <f ca="1">板材才數分析.!J274</f>
        <v>18</v>
      </c>
      <c r="J312" s="32">
        <f ca="1">板材才數分析.!K274</f>
        <v>0</v>
      </c>
      <c r="K312" s="53">
        <f ca="1">板材才數分析.!O274</f>
        <v>0</v>
      </c>
      <c r="L312" s="32" t="str">
        <f>IFERROR(VLOOKUP(C312,資料庫!$K$3:$AA$10,17,FALSE),"")</f>
        <v/>
      </c>
      <c r="M312" s="32" t="str">
        <f ca="1">板材才數分析.!R274</f>
        <v/>
      </c>
      <c r="N312" s="35" t="str">
        <f t="shared" ca="1" si="18"/>
        <v/>
      </c>
      <c r="O312" s="75" t="str">
        <f ca="1">IFERROR(VLOOKUP(D312,資料庫!$P$4:$Q$135,2,FALSE),"")</f>
        <v/>
      </c>
    </row>
    <row r="313" spans="1:16" x14ac:dyDescent="0.25">
      <c r="A313" s="75">
        <f>板材才數分析.!D275</f>
        <v>10004</v>
      </c>
      <c r="B313" s="75" t="str">
        <f ca="1">板材才數分析.!E275</f>
        <v>右側板</v>
      </c>
      <c r="D313" s="32">
        <f ca="1">板材才數分析.!M275</f>
        <v>0</v>
      </c>
      <c r="E313" s="32">
        <f ca="1">板材才數分析.!F275</f>
        <v>0</v>
      </c>
      <c r="F313" s="32" t="str">
        <f ca="1">板材才數分析.!G275</f>
        <v>AA</v>
      </c>
      <c r="G313" s="32">
        <f ca="1">板材才數分析.!H275</f>
        <v>0</v>
      </c>
      <c r="H313" s="32" t="str">
        <f ca="1">板材才數分析.!I275</f>
        <v>AA</v>
      </c>
      <c r="I313" s="32">
        <f ca="1">板材才數分析.!J275</f>
        <v>18</v>
      </c>
      <c r="J313" s="32">
        <f ca="1">板材才數分析.!K275</f>
        <v>0</v>
      </c>
      <c r="K313" s="53">
        <f ca="1">板材才數分析.!O275</f>
        <v>0</v>
      </c>
      <c r="L313" s="32" t="str">
        <f>IFERROR(VLOOKUP(C313,資料庫!$K$3:$AA$10,17,FALSE),"")</f>
        <v/>
      </c>
      <c r="M313" s="32" t="str">
        <f ca="1">板材才數分析.!R275</f>
        <v/>
      </c>
      <c r="N313" s="35" t="str">
        <f t="shared" ca="1" si="18"/>
        <v/>
      </c>
      <c r="O313" s="75" t="str">
        <f ca="1">IFERROR(VLOOKUP(D313,資料庫!$P$4:$Q$135,2,FALSE),"")</f>
        <v/>
      </c>
    </row>
    <row r="314" spans="1:16" x14ac:dyDescent="0.25">
      <c r="A314" s="75">
        <f>板材才數分析.!D276</f>
        <v>10005</v>
      </c>
      <c r="B314" s="75" t="str">
        <f ca="1">板材才數分析.!E276</f>
        <v>背板</v>
      </c>
      <c r="D314" s="32">
        <f ca="1">板材才數分析.!M276</f>
        <v>0</v>
      </c>
      <c r="E314" s="32">
        <f ca="1">板材才數分析.!F276</f>
        <v>-22</v>
      </c>
      <c r="F314" s="32" t="str">
        <f ca="1">板材才數分析.!G276</f>
        <v/>
      </c>
      <c r="G314" s="32">
        <f ca="1">板材才數分析.!H276</f>
        <v>-22</v>
      </c>
      <c r="H314" s="32" t="str">
        <f ca="1">板材才數分析.!I276</f>
        <v/>
      </c>
      <c r="I314" s="32">
        <f ca="1">板材才數分析.!J276</f>
        <v>4</v>
      </c>
      <c r="J314" s="32">
        <f ca="1">板材才數分析.!K276</f>
        <v>0</v>
      </c>
      <c r="K314" s="53">
        <f ca="1">板材才數分析.!O276</f>
        <v>0</v>
      </c>
      <c r="L314" s="32" t="str">
        <f>IFERROR(VLOOKUP(C314,資料庫!$K$3:$AA$10,17,FALSE),"")</f>
        <v/>
      </c>
      <c r="M314" s="32" t="str">
        <f ca="1">板材才數分析.!R276</f>
        <v/>
      </c>
      <c r="N314" s="35" t="str">
        <f t="shared" ca="1" si="18"/>
        <v/>
      </c>
      <c r="O314" s="75" t="str">
        <f ca="1">IFERROR(VLOOKUP(D314,資料庫!$P$4:$Q$135,2,FALSE),"")</f>
        <v/>
      </c>
    </row>
    <row r="315" spans="1:16" x14ac:dyDescent="0.25">
      <c r="A315" s="75">
        <f>板材才數分析.!D277</f>
        <v>10006</v>
      </c>
      <c r="B315" s="75" t="str">
        <f ca="1">板材才數分析.!E277</f>
        <v>背拉桿</v>
      </c>
      <c r="D315" s="32">
        <f ca="1">板材才數分析.!M277</f>
        <v>0</v>
      </c>
      <c r="E315" s="32">
        <f ca="1">板材才數分析.!F277</f>
        <v>-36</v>
      </c>
      <c r="F315" s="32" t="str">
        <f ca="1">板材才數分析.!G277</f>
        <v>AA</v>
      </c>
      <c r="G315" s="32">
        <f ca="1">板材才數分析.!H277</f>
        <v>120</v>
      </c>
      <c r="H315" s="32" t="str">
        <f ca="1">板材才數分析.!I277</f>
        <v/>
      </c>
      <c r="I315" s="32">
        <f ca="1">板材才數分析.!J277</f>
        <v>18</v>
      </c>
      <c r="J315" s="32">
        <f ca="1">板材才數分析.!K277</f>
        <v>0</v>
      </c>
      <c r="K315" s="53">
        <f ca="1">板材才數分析.!O277</f>
        <v>0</v>
      </c>
      <c r="L315" s="32" t="str">
        <f>IFERROR(VLOOKUP(C315,資料庫!$K$3:$AA$10,17,FALSE),"")</f>
        <v/>
      </c>
      <c r="M315" s="32" t="str">
        <f ca="1">板材才數分析.!R277</f>
        <v/>
      </c>
      <c r="N315" s="35" t="str">
        <f t="shared" ca="1" si="18"/>
        <v/>
      </c>
      <c r="O315" s="75" t="str">
        <f ca="1">IFERROR(VLOOKUP(D315,資料庫!$P$4:$Q$135,2,FALSE),"")</f>
        <v/>
      </c>
    </row>
    <row r="316" spans="1:16" x14ac:dyDescent="0.25">
      <c r="A316" s="75">
        <f>板材才數分析.!D278</f>
        <v>10007</v>
      </c>
      <c r="B316" s="75" t="str">
        <f ca="1">板材才數分析.!E278</f>
        <v>中立板</v>
      </c>
      <c r="D316" s="32">
        <f ca="1">板材才數分析.!M278</f>
        <v>0</v>
      </c>
      <c r="E316" s="32">
        <f ca="1">板材才數分析.!F278</f>
        <v>-36</v>
      </c>
      <c r="F316" s="32" t="str">
        <f ca="1">板材才數分析.!G278</f>
        <v>AA</v>
      </c>
      <c r="G316" s="32">
        <f ca="1">板材才數分析.!H278</f>
        <v>-22</v>
      </c>
      <c r="H316" s="32" t="str">
        <f ca="1">板材才數分析.!I278</f>
        <v/>
      </c>
      <c r="I316" s="32">
        <f ca="1">板材才數分析.!J278</f>
        <v>18</v>
      </c>
      <c r="J316" s="32">
        <f ca="1">板材才數分析.!K278</f>
        <v>0</v>
      </c>
      <c r="K316" s="53">
        <f ca="1">板材才數分析.!O278</f>
        <v>0</v>
      </c>
      <c r="L316" s="32" t="str">
        <f>IFERROR(VLOOKUP(C316,資料庫!$K$3:$AA$10,17,FALSE),"")</f>
        <v/>
      </c>
      <c r="M316" s="32" t="str">
        <f ca="1">板材才數分析.!R278</f>
        <v/>
      </c>
      <c r="N316" s="35" t="str">
        <f t="shared" ca="1" si="18"/>
        <v/>
      </c>
      <c r="O316" s="75" t="str">
        <f ca="1">IFERROR(VLOOKUP(D316,資料庫!$P$4:$Q$135,2,FALSE),"")</f>
        <v/>
      </c>
    </row>
    <row r="317" spans="1:16" x14ac:dyDescent="0.25">
      <c r="A317" s="75">
        <f>板材才數分析.!D279</f>
        <v>10008</v>
      </c>
      <c r="B317" s="75" t="str">
        <f ca="1">板材才數分析.!E279</f>
        <v>活隔</v>
      </c>
      <c r="D317" s="32">
        <f ca="1">板材才數分析.!M279</f>
        <v>0</v>
      </c>
      <c r="E317" s="32">
        <f ca="1">板材才數分析.!F279</f>
        <v>0</v>
      </c>
      <c r="F317" s="32" t="str">
        <f ca="1">板材才數分析.!G279</f>
        <v>AA</v>
      </c>
      <c r="G317" s="32">
        <f ca="1">板材才數分析.!H279</f>
        <v>-32</v>
      </c>
      <c r="H317" s="32" t="str">
        <f ca="1">板材才數分析.!I279</f>
        <v>AA</v>
      </c>
      <c r="I317" s="32">
        <f ca="1">板材才數分析.!J279</f>
        <v>18</v>
      </c>
      <c r="J317" s="32">
        <f ca="1">板材才數分析.!K279</f>
        <v>0</v>
      </c>
      <c r="K317" s="53">
        <f ca="1">板材才數分析.!O279</f>
        <v>0</v>
      </c>
      <c r="L317" s="32" t="str">
        <f>IFERROR(VLOOKUP(C317,資料庫!$K$3:$AA$10,17,FALSE),"")</f>
        <v/>
      </c>
      <c r="M317" s="32" t="str">
        <f ca="1">板材才數分析.!R279</f>
        <v/>
      </c>
      <c r="N317" s="35" t="str">
        <f t="shared" ca="1" si="18"/>
        <v/>
      </c>
      <c r="O317" s="75" t="str">
        <f ca="1">IFERROR(VLOOKUP(D317,資料庫!$P$4:$Q$135,2,FALSE),"")</f>
        <v/>
      </c>
    </row>
    <row r="318" spans="1:16" x14ac:dyDescent="0.25">
      <c r="A318" s="75">
        <f>板材才數分析.!D280</f>
        <v>10009</v>
      </c>
      <c r="B318" s="75" t="str">
        <f ca="1">板材才數分析.!E280</f>
        <v>固隔</v>
      </c>
      <c r="D318" s="32">
        <f ca="1">板材才數分析.!M280</f>
        <v>0</v>
      </c>
      <c r="E318" s="32">
        <f ca="1">板材才數分析.!F280</f>
        <v>0</v>
      </c>
      <c r="F318" s="32" t="str">
        <f ca="1">板材才數分析.!G280</f>
        <v>AA</v>
      </c>
      <c r="G318" s="32">
        <f ca="1">板材才數分析.!H280</f>
        <v>-22</v>
      </c>
      <c r="H318" s="32" t="str">
        <f ca="1">板材才數分析.!I280</f>
        <v/>
      </c>
      <c r="I318" s="32">
        <f ca="1">板材才數分析.!J280</f>
        <v>18</v>
      </c>
      <c r="J318" s="32">
        <f ca="1">板材才數分析.!K280</f>
        <v>0</v>
      </c>
      <c r="K318" s="53">
        <f ca="1">板材才數分析.!O280</f>
        <v>0</v>
      </c>
      <c r="L318" s="32" t="str">
        <f>IFERROR(VLOOKUP(C318,資料庫!$K$3:$AA$10,17,FALSE),"")</f>
        <v/>
      </c>
      <c r="M318" s="32" t="str">
        <f ca="1">板材才數分析.!R280</f>
        <v/>
      </c>
      <c r="N318" s="35" t="str">
        <f t="shared" ca="1" si="18"/>
        <v/>
      </c>
      <c r="O318" s="75" t="str">
        <f ca="1">IFERROR(VLOOKUP(D318,資料庫!$P$4:$Q$135,2,FALSE),"")</f>
        <v/>
      </c>
    </row>
    <row r="319" spans="1:16" x14ac:dyDescent="0.25">
      <c r="A319" s="75">
        <f>板材才數分析.!D281</f>
        <v>10010</v>
      </c>
      <c r="B319" s="75" t="str">
        <f ca="1">板材才數分析.!E281</f>
        <v>左門板</v>
      </c>
      <c r="D319" s="32">
        <f ca="1">板材才數分析.!M281</f>
        <v>0</v>
      </c>
      <c r="E319" s="32">
        <f ca="1">板材才數分析.!F281</f>
        <v>0</v>
      </c>
      <c r="F319" s="32" t="str">
        <f ca="1">板材才數分析.!G281</f>
        <v>AA</v>
      </c>
      <c r="G319" s="32">
        <f ca="1">板材才數分析.!H281</f>
        <v>-4</v>
      </c>
      <c r="H319" s="32" t="str">
        <f ca="1">板材才數分析.!I281</f>
        <v>AA</v>
      </c>
      <c r="I319" s="32">
        <f ca="1">板材才數分析.!J281</f>
        <v>18</v>
      </c>
      <c r="J319" s="32">
        <f ca="1">板材才數分析.!K281</f>
        <v>0</v>
      </c>
      <c r="K319" s="53">
        <f ca="1">板材才數分析.!O281</f>
        <v>0</v>
      </c>
      <c r="L319" s="32" t="str">
        <f>IFERROR(VLOOKUP(C319,資料庫!$K$3:$AA$10,17,FALSE),"")</f>
        <v/>
      </c>
      <c r="M319" s="32" t="str">
        <f ca="1">板材才數分析.!R281</f>
        <v/>
      </c>
      <c r="N319" s="35" t="str">
        <f t="shared" ca="1" si="18"/>
        <v/>
      </c>
      <c r="O319" s="75" t="str">
        <f ca="1">IFERROR(VLOOKUP(D319,資料庫!$P$4:$Q$135,2,FALSE),"")</f>
        <v/>
      </c>
    </row>
    <row r="320" spans="1:16" x14ac:dyDescent="0.25">
      <c r="A320" s="75">
        <f>板材才數分析.!D282</f>
        <v>10011</v>
      </c>
      <c r="B320" s="75" t="str">
        <f ca="1">板材才數分析.!E282</f>
        <v>右門板</v>
      </c>
      <c r="D320" s="32">
        <f ca="1">板材才數分析.!M282</f>
        <v>0</v>
      </c>
      <c r="E320" s="32">
        <f ca="1">板材才數分析.!F282</f>
        <v>0</v>
      </c>
      <c r="F320" s="32" t="str">
        <f ca="1">板材才數分析.!G282</f>
        <v>AA</v>
      </c>
      <c r="G320" s="32">
        <f ca="1">板材才數分析.!H282</f>
        <v>-4</v>
      </c>
      <c r="H320" s="32" t="str">
        <f ca="1">板材才數分析.!I282</f>
        <v>AA</v>
      </c>
      <c r="I320" s="32">
        <f ca="1">板材才數分析.!J282</f>
        <v>18</v>
      </c>
      <c r="J320" s="32">
        <f ca="1">板材才數分析.!K282</f>
        <v>0</v>
      </c>
      <c r="K320" s="53">
        <f ca="1">板材才數分析.!O282</f>
        <v>0</v>
      </c>
      <c r="L320" s="32" t="str">
        <f>IFERROR(VLOOKUP(C320,資料庫!$K$3:$AA$10,17,FALSE),"")</f>
        <v/>
      </c>
      <c r="M320" s="32" t="str">
        <f ca="1">板材才數分析.!R282</f>
        <v/>
      </c>
      <c r="N320" s="35" t="str">
        <f t="shared" ca="1" si="18"/>
        <v/>
      </c>
      <c r="O320" s="75" t="str">
        <f ca="1">IFERROR(VLOOKUP(D320,資料庫!$P$4:$Q$135,2,FALSE),"")</f>
        <v/>
      </c>
    </row>
    <row r="321" spans="1:15" x14ac:dyDescent="0.25">
      <c r="A321" s="75">
        <f>板材才數分析.!D283</f>
        <v>10012</v>
      </c>
      <c r="B321" s="75">
        <f ca="1">板材才數分析.!E283</f>
        <v>0</v>
      </c>
      <c r="D321" s="32">
        <f ca="1">板材才數分析.!M283</f>
        <v>0</v>
      </c>
      <c r="E321" s="32">
        <f ca="1">板材才數分析.!F283</f>
        <v>0</v>
      </c>
      <c r="F321" s="32" t="str">
        <f ca="1">板材才數分析.!G283</f>
        <v/>
      </c>
      <c r="G321" s="32">
        <f ca="1">板材才數分析.!H283</f>
        <v>0</v>
      </c>
      <c r="H321" s="32" t="str">
        <f ca="1">板材才數分析.!I283</f>
        <v/>
      </c>
      <c r="I321" s="32">
        <f ca="1">板材才數分析.!J283</f>
        <v>0</v>
      </c>
      <c r="J321" s="32">
        <f ca="1">板材才數分析.!K283</f>
        <v>0</v>
      </c>
      <c r="K321" s="53">
        <f ca="1">板材才數分析.!O283</f>
        <v>0</v>
      </c>
      <c r="L321" s="32" t="str">
        <f>IFERROR(VLOOKUP(C321,資料庫!$K$3:$AA$10,17,FALSE),"")</f>
        <v/>
      </c>
      <c r="M321" s="32" t="str">
        <f ca="1">板材才數分析.!R283</f>
        <v/>
      </c>
      <c r="N321" s="35" t="str">
        <f t="shared" ca="1" si="18"/>
        <v/>
      </c>
      <c r="O321" s="75" t="str">
        <f ca="1">IFERROR(VLOOKUP(D321,資料庫!$P$4:$Q$135,2,FALSE),"")</f>
        <v/>
      </c>
    </row>
    <row r="322" spans="1:15" x14ac:dyDescent="0.25">
      <c r="A322" s="75">
        <f>板材才數分析.!D284</f>
        <v>10013</v>
      </c>
      <c r="B322" s="75">
        <f ca="1">板材才數分析.!E284</f>
        <v>0</v>
      </c>
      <c r="D322" s="32">
        <f ca="1">板材才數分析.!M284</f>
        <v>0</v>
      </c>
      <c r="E322" s="32">
        <f ca="1">板材才數分析.!F284</f>
        <v>0</v>
      </c>
      <c r="F322" s="32" t="str">
        <f ca="1">板材才數分析.!G284</f>
        <v/>
      </c>
      <c r="G322" s="32">
        <f ca="1">板材才數分析.!H284</f>
        <v>0</v>
      </c>
      <c r="H322" s="32" t="str">
        <f ca="1">板材才數分析.!I284</f>
        <v/>
      </c>
      <c r="I322" s="32">
        <f ca="1">板材才數分析.!J284</f>
        <v>0</v>
      </c>
      <c r="J322" s="32">
        <f ca="1">板材才數分析.!K284</f>
        <v>0</v>
      </c>
      <c r="K322" s="53">
        <f ca="1">板材才數分析.!O284</f>
        <v>0</v>
      </c>
      <c r="L322" s="32" t="str">
        <f>IFERROR(VLOOKUP(C322,資料庫!$K$3:$AA$10,17,FALSE),"")</f>
        <v/>
      </c>
      <c r="M322" s="32" t="str">
        <f ca="1">板材才數分析.!R284</f>
        <v/>
      </c>
      <c r="N322" s="35" t="str">
        <f t="shared" ca="1" si="18"/>
        <v/>
      </c>
      <c r="O322" s="75" t="str">
        <f ca="1">IFERROR(VLOOKUP(D322,資料庫!$P$4:$Q$135,2,FALSE),"")</f>
        <v/>
      </c>
    </row>
    <row r="323" spans="1:15" x14ac:dyDescent="0.25">
      <c r="A323" s="75">
        <f>板材才數分析.!D285</f>
        <v>10014</v>
      </c>
      <c r="B323" s="75">
        <f ca="1">板材才數分析.!E285</f>
        <v>0</v>
      </c>
      <c r="D323" s="32">
        <f ca="1">板材才數分析.!M285</f>
        <v>0</v>
      </c>
      <c r="E323" s="32">
        <f ca="1">板材才數分析.!F285</f>
        <v>0</v>
      </c>
      <c r="F323" s="32" t="str">
        <f ca="1">板材才數分析.!G285</f>
        <v/>
      </c>
      <c r="G323" s="32">
        <f ca="1">板材才數分析.!H285</f>
        <v>0</v>
      </c>
      <c r="H323" s="32" t="str">
        <f ca="1">板材才數分析.!I285</f>
        <v/>
      </c>
      <c r="I323" s="32">
        <f ca="1">板材才數分析.!J285</f>
        <v>0</v>
      </c>
      <c r="J323" s="32">
        <f ca="1">板材才數分析.!K285</f>
        <v>0</v>
      </c>
      <c r="K323" s="53">
        <f ca="1">板材才數分析.!O285</f>
        <v>0</v>
      </c>
      <c r="L323" s="32" t="str">
        <f>IFERROR(VLOOKUP(C323,資料庫!$K$3:$AA$10,17,FALSE),"")</f>
        <v/>
      </c>
      <c r="M323" s="32" t="str">
        <f ca="1">板材才數分析.!R285</f>
        <v/>
      </c>
      <c r="N323" s="35" t="str">
        <f t="shared" ca="1" si="18"/>
        <v/>
      </c>
      <c r="O323" s="75" t="str">
        <f ca="1">IFERROR(VLOOKUP(D323,資料庫!$P$4:$Q$135,2,FALSE),"")</f>
        <v/>
      </c>
    </row>
    <row r="324" spans="1:15" x14ac:dyDescent="0.25">
      <c r="A324" s="75">
        <f>板材才數分析.!D286</f>
        <v>10015</v>
      </c>
      <c r="B324" s="75">
        <f ca="1">板材才數分析.!E286</f>
        <v>0</v>
      </c>
      <c r="D324" s="32">
        <f ca="1">板材才數分析.!M286</f>
        <v>0</v>
      </c>
      <c r="E324" s="32">
        <f ca="1">板材才數分析.!F286</f>
        <v>0</v>
      </c>
      <c r="F324" s="32" t="str">
        <f ca="1">板材才數分析.!G286</f>
        <v/>
      </c>
      <c r="G324" s="32">
        <f ca="1">板材才數分析.!H286</f>
        <v>0</v>
      </c>
      <c r="H324" s="32" t="str">
        <f ca="1">板材才數分析.!I286</f>
        <v/>
      </c>
      <c r="I324" s="32">
        <f ca="1">板材才數分析.!J286</f>
        <v>0</v>
      </c>
      <c r="J324" s="32">
        <f ca="1">板材才數分析.!K286</f>
        <v>0</v>
      </c>
      <c r="K324" s="53">
        <f ca="1">板材才數分析.!O286</f>
        <v>0</v>
      </c>
      <c r="L324" s="32" t="str">
        <f>IFERROR(VLOOKUP(C324,資料庫!$K$3:$AA$10,17,FALSE),"")</f>
        <v/>
      </c>
      <c r="M324" s="32" t="str">
        <f ca="1">板材才數分析.!R286</f>
        <v/>
      </c>
      <c r="N324" s="35" t="str">
        <f t="shared" ca="1" si="18"/>
        <v/>
      </c>
      <c r="O324" s="75" t="str">
        <f ca="1">IFERROR(VLOOKUP(D324,資料庫!$P$4:$Q$135,2,FALSE),"")</f>
        <v/>
      </c>
    </row>
    <row r="325" spans="1:15" x14ac:dyDescent="0.25">
      <c r="A325" s="75">
        <f>板材才數分析.!D287</f>
        <v>10016</v>
      </c>
      <c r="B325" s="75">
        <f ca="1">板材才數分析.!E287</f>
        <v>0</v>
      </c>
      <c r="D325" s="32">
        <f ca="1">板材才數分析.!M287</f>
        <v>0</v>
      </c>
      <c r="E325" s="32">
        <f ca="1">板材才數分析.!F287</f>
        <v>0</v>
      </c>
      <c r="F325" s="32" t="str">
        <f ca="1">板材才數分析.!G287</f>
        <v/>
      </c>
      <c r="G325" s="32">
        <f ca="1">板材才數分析.!H287</f>
        <v>0</v>
      </c>
      <c r="H325" s="32" t="str">
        <f ca="1">板材才數分析.!I287</f>
        <v/>
      </c>
      <c r="I325" s="32">
        <f ca="1">板材才數分析.!J287</f>
        <v>0</v>
      </c>
      <c r="J325" s="32">
        <f ca="1">板材才數分析.!K287</f>
        <v>0</v>
      </c>
      <c r="K325" s="53">
        <f ca="1">板材才數分析.!O287</f>
        <v>0</v>
      </c>
      <c r="L325" s="32" t="str">
        <f>IFERROR(VLOOKUP(C325,資料庫!$K$3:$AA$10,17,FALSE),"")</f>
        <v/>
      </c>
      <c r="M325" s="32" t="str">
        <f ca="1">板材才數分析.!R287</f>
        <v/>
      </c>
      <c r="N325" s="35" t="str">
        <f t="shared" ca="1" si="18"/>
        <v/>
      </c>
      <c r="O325" s="75" t="str">
        <f ca="1">IFERROR(VLOOKUP(D325,資料庫!$P$4:$Q$135,2,FALSE),"")</f>
        <v/>
      </c>
    </row>
    <row r="326" spans="1:15" x14ac:dyDescent="0.25">
      <c r="A326" s="75">
        <f>板材才數分析.!D288</f>
        <v>10017</v>
      </c>
      <c r="B326" s="75">
        <f ca="1">板材才數分析.!E288</f>
        <v>0</v>
      </c>
      <c r="D326" s="32">
        <f ca="1">板材才數分析.!M288</f>
        <v>0</v>
      </c>
      <c r="E326" s="32">
        <f ca="1">板材才數分析.!F288</f>
        <v>0</v>
      </c>
      <c r="F326" s="32" t="str">
        <f ca="1">板材才數分析.!G288</f>
        <v/>
      </c>
      <c r="G326" s="32">
        <f ca="1">板材才數分析.!H288</f>
        <v>0</v>
      </c>
      <c r="H326" s="32" t="str">
        <f ca="1">板材才數分析.!I288</f>
        <v/>
      </c>
      <c r="I326" s="32">
        <f ca="1">板材才數分析.!J288</f>
        <v>0</v>
      </c>
      <c r="J326" s="32">
        <f ca="1">板材才數分析.!K288</f>
        <v>0</v>
      </c>
      <c r="K326" s="53">
        <f ca="1">板材才數分析.!O288</f>
        <v>0</v>
      </c>
      <c r="L326" s="32" t="str">
        <f>IFERROR(VLOOKUP(C326,資料庫!$K$3:$AA$10,17,FALSE),"")</f>
        <v/>
      </c>
      <c r="M326" s="32" t="str">
        <f ca="1">板材才數分析.!R288</f>
        <v/>
      </c>
      <c r="N326" s="35" t="str">
        <f t="shared" ca="1" si="18"/>
        <v/>
      </c>
      <c r="O326" s="75" t="str">
        <f ca="1">IFERROR(VLOOKUP(D326,資料庫!$P$4:$Q$135,2,FALSE),"")</f>
        <v/>
      </c>
    </row>
    <row r="327" spans="1:15" x14ac:dyDescent="0.25">
      <c r="A327" s="75">
        <f>板材才數分析.!D289</f>
        <v>10018</v>
      </c>
      <c r="B327" s="75">
        <f ca="1">板材才數分析.!E289</f>
        <v>0</v>
      </c>
      <c r="D327" s="32">
        <f ca="1">板材才數分析.!M289</f>
        <v>0</v>
      </c>
      <c r="E327" s="32">
        <f ca="1">板材才數分析.!F289</f>
        <v>0</v>
      </c>
      <c r="F327" s="32" t="str">
        <f ca="1">板材才數分析.!G289</f>
        <v/>
      </c>
      <c r="G327" s="32">
        <f ca="1">板材才數分析.!H289</f>
        <v>0</v>
      </c>
      <c r="H327" s="32" t="str">
        <f ca="1">板材才數分析.!I289</f>
        <v/>
      </c>
      <c r="I327" s="32">
        <f ca="1">板材才數分析.!J289</f>
        <v>0</v>
      </c>
      <c r="J327" s="32">
        <f ca="1">板材才數分析.!K289</f>
        <v>0</v>
      </c>
      <c r="K327" s="53">
        <f ca="1">板材才數分析.!O289</f>
        <v>0</v>
      </c>
      <c r="L327" s="32" t="str">
        <f>IFERROR(VLOOKUP(C327,資料庫!$K$3:$AA$10,17,FALSE),"")</f>
        <v/>
      </c>
      <c r="M327" s="32" t="str">
        <f ca="1">板材才數分析.!R289</f>
        <v/>
      </c>
      <c r="N327" s="35" t="str">
        <f t="shared" ref="N327:N339" ca="1" si="19">IFERROR((K327*M327),"")</f>
        <v/>
      </c>
      <c r="O327" s="75" t="str">
        <f ca="1">IFERROR(VLOOKUP(D327,資料庫!$P$4:$Q$135,2,FALSE),"")</f>
        <v/>
      </c>
    </row>
    <row r="328" spans="1:15" x14ac:dyDescent="0.25">
      <c r="A328" s="75">
        <f>板材才數分析.!D290</f>
        <v>10019</v>
      </c>
      <c r="B328" s="75">
        <f ca="1">板材才數分析.!E290</f>
        <v>0</v>
      </c>
      <c r="D328" s="32">
        <f ca="1">板材才數分析.!M290</f>
        <v>0</v>
      </c>
      <c r="E328" s="32">
        <f ca="1">板材才數分析.!F290</f>
        <v>0</v>
      </c>
      <c r="F328" s="32" t="str">
        <f ca="1">板材才數分析.!G290</f>
        <v/>
      </c>
      <c r="G328" s="32">
        <f ca="1">板材才數分析.!H290</f>
        <v>0</v>
      </c>
      <c r="H328" s="32" t="str">
        <f ca="1">板材才數分析.!I290</f>
        <v/>
      </c>
      <c r="I328" s="32">
        <f ca="1">板材才數分析.!J290</f>
        <v>0</v>
      </c>
      <c r="J328" s="32">
        <f ca="1">板材才數分析.!K290</f>
        <v>0</v>
      </c>
      <c r="K328" s="53">
        <f ca="1">板材才數分析.!O290</f>
        <v>0</v>
      </c>
      <c r="L328" s="32" t="str">
        <f>IFERROR(VLOOKUP(C328,資料庫!$K$3:$AA$10,17,FALSE),"")</f>
        <v/>
      </c>
      <c r="M328" s="32" t="str">
        <f ca="1">板材才數分析.!R290</f>
        <v/>
      </c>
      <c r="N328" s="35" t="str">
        <f t="shared" ca="1" si="19"/>
        <v/>
      </c>
      <c r="O328" s="75" t="str">
        <f ca="1">IFERROR(VLOOKUP(D328,資料庫!$P$4:$Q$135,2,FALSE),"")</f>
        <v/>
      </c>
    </row>
    <row r="329" spans="1:15" x14ac:dyDescent="0.25">
      <c r="A329" s="75">
        <f>板材才數分析.!D291</f>
        <v>10020</v>
      </c>
      <c r="B329" s="75">
        <f ca="1">板材才數分析.!E291</f>
        <v>0</v>
      </c>
      <c r="D329" s="32">
        <f ca="1">板材才數分析.!M291</f>
        <v>0</v>
      </c>
      <c r="E329" s="32">
        <f ca="1">板材才數分析.!F291</f>
        <v>0</v>
      </c>
      <c r="F329" s="32" t="str">
        <f ca="1">板材才數分析.!G291</f>
        <v/>
      </c>
      <c r="G329" s="32">
        <f ca="1">板材才數分析.!H291</f>
        <v>0</v>
      </c>
      <c r="H329" s="32" t="str">
        <f ca="1">板材才數分析.!I291</f>
        <v/>
      </c>
      <c r="I329" s="32">
        <f ca="1">板材才數分析.!J291</f>
        <v>0</v>
      </c>
      <c r="J329" s="32">
        <f ca="1">板材才數分析.!K291</f>
        <v>0</v>
      </c>
      <c r="K329" s="53">
        <f ca="1">板材才數分析.!O291</f>
        <v>0</v>
      </c>
      <c r="L329" s="32" t="str">
        <f>IFERROR(VLOOKUP(C329,資料庫!$K$3:$AA$10,17,FALSE),"")</f>
        <v/>
      </c>
      <c r="M329" s="32" t="str">
        <f ca="1">板材才數分析.!R291</f>
        <v/>
      </c>
      <c r="N329" s="35" t="str">
        <f t="shared" ca="1" si="19"/>
        <v/>
      </c>
      <c r="O329" s="75" t="str">
        <f ca="1">IFERROR(VLOOKUP(D329,資料庫!$P$4:$Q$135,2,FALSE),"")</f>
        <v/>
      </c>
    </row>
    <row r="330" spans="1:15" x14ac:dyDescent="0.25">
      <c r="A330" s="75">
        <f>板材才數分析.!D292</f>
        <v>10021</v>
      </c>
      <c r="B330" s="75">
        <f ca="1">板材才數分析.!E292</f>
        <v>0</v>
      </c>
      <c r="D330" s="32">
        <f ca="1">板材才數分析.!M292</f>
        <v>0</v>
      </c>
      <c r="E330" s="32">
        <f ca="1">板材才數分析.!F292</f>
        <v>0</v>
      </c>
      <c r="F330" s="32" t="str">
        <f ca="1">板材才數分析.!G292</f>
        <v/>
      </c>
      <c r="G330" s="32">
        <f ca="1">板材才數分析.!H292</f>
        <v>0</v>
      </c>
      <c r="H330" s="32" t="str">
        <f ca="1">板材才數分析.!I292</f>
        <v/>
      </c>
      <c r="I330" s="32">
        <f ca="1">板材才數分析.!J292</f>
        <v>0</v>
      </c>
      <c r="J330" s="32">
        <f ca="1">板材才數分析.!K292</f>
        <v>0</v>
      </c>
      <c r="K330" s="53">
        <f ca="1">板材才數分析.!O292</f>
        <v>0</v>
      </c>
      <c r="L330" s="32" t="str">
        <f>IFERROR(VLOOKUP(C330,資料庫!$K$3:$AA$10,17,FALSE),"")</f>
        <v/>
      </c>
      <c r="M330" s="32" t="str">
        <f ca="1">板材才數分析.!R292</f>
        <v/>
      </c>
      <c r="N330" s="35" t="str">
        <f t="shared" ca="1" si="19"/>
        <v/>
      </c>
      <c r="O330" s="75" t="str">
        <f ca="1">IFERROR(VLOOKUP(D330,資料庫!$P$4:$Q$135,2,FALSE),"")</f>
        <v/>
      </c>
    </row>
    <row r="331" spans="1:15" x14ac:dyDescent="0.25">
      <c r="A331" s="75">
        <f>板材才數分析.!D293</f>
        <v>10022</v>
      </c>
      <c r="B331" s="75">
        <f ca="1">板材才數分析.!E293</f>
        <v>0</v>
      </c>
      <c r="D331" s="32">
        <f ca="1">板材才數分析.!M293</f>
        <v>0</v>
      </c>
      <c r="E331" s="32">
        <f ca="1">板材才數分析.!F293</f>
        <v>0</v>
      </c>
      <c r="F331" s="32" t="str">
        <f ca="1">板材才數分析.!G293</f>
        <v/>
      </c>
      <c r="G331" s="32">
        <f ca="1">板材才數分析.!H293</f>
        <v>0</v>
      </c>
      <c r="H331" s="32" t="str">
        <f ca="1">板材才數分析.!I293</f>
        <v/>
      </c>
      <c r="I331" s="32">
        <f ca="1">板材才數分析.!J293</f>
        <v>0</v>
      </c>
      <c r="J331" s="32">
        <f ca="1">板材才數分析.!K293</f>
        <v>0</v>
      </c>
      <c r="K331" s="53">
        <f ca="1">板材才數分析.!O293</f>
        <v>0</v>
      </c>
      <c r="L331" s="32" t="str">
        <f>IFERROR(VLOOKUP(C331,資料庫!$K$3:$AA$10,17,FALSE),"")</f>
        <v/>
      </c>
      <c r="M331" s="32" t="str">
        <f ca="1">板材才數分析.!R293</f>
        <v/>
      </c>
      <c r="N331" s="35" t="str">
        <f t="shared" ca="1" si="19"/>
        <v/>
      </c>
      <c r="O331" s="75" t="str">
        <f ca="1">IFERROR(VLOOKUP(D331,資料庫!$P$4:$Q$135,2,FALSE),"")</f>
        <v/>
      </c>
    </row>
    <row r="332" spans="1:15" x14ac:dyDescent="0.25">
      <c r="A332" s="75">
        <f>板材才數分析.!D294</f>
        <v>10023</v>
      </c>
      <c r="B332" s="75">
        <f ca="1">板材才數分析.!E294</f>
        <v>0</v>
      </c>
      <c r="D332" s="32">
        <f ca="1">板材才數分析.!M294</f>
        <v>0</v>
      </c>
      <c r="E332" s="32">
        <f ca="1">板材才數分析.!F294</f>
        <v>0</v>
      </c>
      <c r="F332" s="32" t="str">
        <f ca="1">板材才數分析.!G294</f>
        <v/>
      </c>
      <c r="G332" s="32">
        <f ca="1">板材才數分析.!H294</f>
        <v>0</v>
      </c>
      <c r="H332" s="32" t="str">
        <f ca="1">板材才數分析.!I294</f>
        <v/>
      </c>
      <c r="I332" s="32">
        <f ca="1">板材才數分析.!J294</f>
        <v>0</v>
      </c>
      <c r="J332" s="32">
        <f ca="1">板材才數分析.!K294</f>
        <v>0</v>
      </c>
      <c r="K332" s="53">
        <f ca="1">板材才數分析.!O294</f>
        <v>0</v>
      </c>
      <c r="L332" s="32" t="str">
        <f>IFERROR(VLOOKUP(C332,資料庫!$K$3:$AA$10,17,FALSE),"")</f>
        <v/>
      </c>
      <c r="M332" s="32" t="str">
        <f ca="1">板材才數分析.!R294</f>
        <v/>
      </c>
      <c r="N332" s="35" t="str">
        <f t="shared" ca="1" si="19"/>
        <v/>
      </c>
      <c r="O332" s="75" t="str">
        <f ca="1">IFERROR(VLOOKUP(D332,資料庫!$P$4:$Q$135,2,FALSE),"")</f>
        <v/>
      </c>
    </row>
    <row r="333" spans="1:15" x14ac:dyDescent="0.25">
      <c r="A333" s="75">
        <f>板材才數分析.!D295</f>
        <v>10024</v>
      </c>
      <c r="B333" s="75">
        <f ca="1">板材才數分析.!E295</f>
        <v>0</v>
      </c>
      <c r="D333" s="32">
        <f ca="1">板材才數分析.!M295</f>
        <v>0</v>
      </c>
      <c r="E333" s="32">
        <f ca="1">板材才數分析.!F295</f>
        <v>0</v>
      </c>
      <c r="F333" s="32" t="str">
        <f ca="1">板材才數分析.!G295</f>
        <v/>
      </c>
      <c r="G333" s="32">
        <f ca="1">板材才數分析.!H295</f>
        <v>0</v>
      </c>
      <c r="H333" s="32" t="str">
        <f ca="1">板材才數分析.!I295</f>
        <v/>
      </c>
      <c r="I333" s="32">
        <f ca="1">板材才數分析.!J295</f>
        <v>0</v>
      </c>
      <c r="J333" s="32">
        <f ca="1">板材才數分析.!K295</f>
        <v>0</v>
      </c>
      <c r="K333" s="53">
        <f ca="1">板材才數分析.!O295</f>
        <v>0</v>
      </c>
      <c r="L333" s="32" t="str">
        <f>IFERROR(VLOOKUP(C333,資料庫!$K$3:$AA$10,17,FALSE),"")</f>
        <v/>
      </c>
      <c r="M333" s="32" t="str">
        <f ca="1">板材才數分析.!R295</f>
        <v/>
      </c>
      <c r="N333" s="35" t="str">
        <f t="shared" ca="1" si="19"/>
        <v/>
      </c>
      <c r="O333" s="75" t="str">
        <f ca="1">IFERROR(VLOOKUP(D333,資料庫!$P$4:$Q$135,2,FALSE),"")</f>
        <v/>
      </c>
    </row>
    <row r="334" spans="1:15" x14ac:dyDescent="0.25">
      <c r="A334" s="75">
        <f>板材才數分析.!D296</f>
        <v>10025</v>
      </c>
      <c r="B334" s="75">
        <f ca="1">板材才數分析.!E296</f>
        <v>0</v>
      </c>
      <c r="D334" s="32">
        <f ca="1">板材才數分析.!M296</f>
        <v>0</v>
      </c>
      <c r="E334" s="32">
        <f ca="1">板材才數分析.!F296</f>
        <v>0</v>
      </c>
      <c r="F334" s="32" t="str">
        <f ca="1">板材才數分析.!G296</f>
        <v/>
      </c>
      <c r="G334" s="32">
        <f ca="1">板材才數分析.!H296</f>
        <v>0</v>
      </c>
      <c r="H334" s="32" t="str">
        <f ca="1">板材才數分析.!I296</f>
        <v/>
      </c>
      <c r="I334" s="32">
        <f ca="1">板材才數分析.!J296</f>
        <v>0</v>
      </c>
      <c r="J334" s="32">
        <f ca="1">板材才數分析.!K296</f>
        <v>0</v>
      </c>
      <c r="K334" s="53">
        <f ca="1">板材才數分析.!O296</f>
        <v>0</v>
      </c>
      <c r="L334" s="32" t="str">
        <f>IFERROR(VLOOKUP(C334,資料庫!$K$3:$AA$10,17,FALSE),"")</f>
        <v/>
      </c>
      <c r="M334" s="32" t="str">
        <f ca="1">板材才數分析.!R296</f>
        <v/>
      </c>
      <c r="N334" s="35" t="str">
        <f t="shared" ca="1" si="19"/>
        <v/>
      </c>
      <c r="O334" s="75" t="str">
        <f ca="1">IFERROR(VLOOKUP(D334,資料庫!$P$4:$Q$135,2,FALSE),"")</f>
        <v/>
      </c>
    </row>
    <row r="335" spans="1:15" x14ac:dyDescent="0.25">
      <c r="A335" s="75">
        <f>板材才數分析.!D297</f>
        <v>10026</v>
      </c>
      <c r="B335" s="75">
        <f ca="1">板材才數分析.!E297</f>
        <v>0</v>
      </c>
      <c r="D335" s="32">
        <f ca="1">板材才數分析.!M297</f>
        <v>0</v>
      </c>
      <c r="E335" s="32">
        <f ca="1">板材才數分析.!F297</f>
        <v>0</v>
      </c>
      <c r="F335" s="32" t="str">
        <f ca="1">板材才數分析.!G297</f>
        <v/>
      </c>
      <c r="G335" s="32">
        <f ca="1">板材才數分析.!H297</f>
        <v>0</v>
      </c>
      <c r="H335" s="32" t="str">
        <f ca="1">板材才數分析.!I297</f>
        <v/>
      </c>
      <c r="I335" s="32">
        <f ca="1">板材才數分析.!J297</f>
        <v>0</v>
      </c>
      <c r="J335" s="32">
        <f ca="1">板材才數分析.!K297</f>
        <v>0</v>
      </c>
      <c r="K335" s="53">
        <f ca="1">板材才數分析.!O297</f>
        <v>0</v>
      </c>
      <c r="L335" s="32" t="str">
        <f>IFERROR(VLOOKUP(C335,資料庫!$K$3:$AA$10,17,FALSE),"")</f>
        <v/>
      </c>
      <c r="M335" s="32" t="str">
        <f ca="1">板材才數分析.!R297</f>
        <v/>
      </c>
      <c r="N335" s="35" t="str">
        <f t="shared" ca="1" si="19"/>
        <v/>
      </c>
      <c r="O335" s="75" t="str">
        <f ca="1">IFERROR(VLOOKUP(D335,資料庫!$P$4:$Q$135,2,FALSE),"")</f>
        <v/>
      </c>
    </row>
    <row r="336" spans="1:15" x14ac:dyDescent="0.25">
      <c r="A336" s="75">
        <f>板材才數分析.!D298</f>
        <v>10027</v>
      </c>
      <c r="B336" s="75">
        <f ca="1">板材才數分析.!E298</f>
        <v>0</v>
      </c>
      <c r="D336" s="32">
        <f ca="1">板材才數分析.!M298</f>
        <v>0</v>
      </c>
      <c r="E336" s="32">
        <f ca="1">板材才數分析.!F298</f>
        <v>0</v>
      </c>
      <c r="F336" s="32" t="str">
        <f ca="1">板材才數分析.!G298</f>
        <v/>
      </c>
      <c r="G336" s="32">
        <f ca="1">板材才數分析.!H298</f>
        <v>0</v>
      </c>
      <c r="H336" s="32" t="str">
        <f ca="1">板材才數分析.!I298</f>
        <v/>
      </c>
      <c r="I336" s="32">
        <f ca="1">板材才數分析.!J298</f>
        <v>0</v>
      </c>
      <c r="J336" s="32">
        <f ca="1">板材才數分析.!K298</f>
        <v>0</v>
      </c>
      <c r="K336" s="53">
        <f ca="1">板材才數分析.!O298</f>
        <v>0</v>
      </c>
      <c r="L336" s="32" t="str">
        <f>IFERROR(VLOOKUP(C336,資料庫!$K$3:$AA$10,17,FALSE),"")</f>
        <v/>
      </c>
      <c r="M336" s="32" t="str">
        <f ca="1">板材才數分析.!R298</f>
        <v/>
      </c>
      <c r="N336" s="35" t="str">
        <f t="shared" ca="1" si="19"/>
        <v/>
      </c>
      <c r="O336" s="75" t="str">
        <f ca="1">IFERROR(VLOOKUP(D336,資料庫!$P$4:$Q$135,2,FALSE),"")</f>
        <v/>
      </c>
    </row>
    <row r="337" spans="1:16" x14ac:dyDescent="0.25">
      <c r="A337" s="75">
        <f>板材才數分析.!D299</f>
        <v>10028</v>
      </c>
      <c r="B337" s="75">
        <f ca="1">板材才數分析.!E299</f>
        <v>0</v>
      </c>
      <c r="D337" s="32">
        <f ca="1">板材才數分析.!M299</f>
        <v>0</v>
      </c>
      <c r="E337" s="32">
        <f ca="1">板材才數分析.!F299</f>
        <v>0</v>
      </c>
      <c r="F337" s="32" t="str">
        <f ca="1">板材才數分析.!G299</f>
        <v/>
      </c>
      <c r="G337" s="32">
        <f ca="1">板材才數分析.!H299</f>
        <v>0</v>
      </c>
      <c r="H337" s="32" t="str">
        <f ca="1">板材才數分析.!I299</f>
        <v/>
      </c>
      <c r="I337" s="32">
        <f ca="1">板材才數分析.!J299</f>
        <v>0</v>
      </c>
      <c r="J337" s="32">
        <f ca="1">板材才數分析.!K299</f>
        <v>0</v>
      </c>
      <c r="K337" s="53">
        <f ca="1">板材才數分析.!O299</f>
        <v>0</v>
      </c>
      <c r="L337" s="32" t="str">
        <f>IFERROR(VLOOKUP(C337,資料庫!$K$3:$AA$10,17,FALSE),"")</f>
        <v/>
      </c>
      <c r="M337" s="32" t="str">
        <f ca="1">板材才數分析.!R299</f>
        <v/>
      </c>
      <c r="N337" s="35" t="str">
        <f t="shared" ca="1" si="19"/>
        <v/>
      </c>
      <c r="O337" s="75" t="str">
        <f ca="1">IFERROR(VLOOKUP(D337,資料庫!$P$4:$Q$135,2,FALSE),"")</f>
        <v/>
      </c>
    </row>
    <row r="338" spans="1:16" x14ac:dyDescent="0.25">
      <c r="A338" s="75">
        <f>板材才數分析.!D300</f>
        <v>10029</v>
      </c>
      <c r="B338" s="75">
        <f ca="1">板材才數分析.!E300</f>
        <v>0</v>
      </c>
      <c r="D338" s="32">
        <f ca="1">板材才數分析.!M300</f>
        <v>0</v>
      </c>
      <c r="E338" s="32">
        <f ca="1">板材才數分析.!F300</f>
        <v>0</v>
      </c>
      <c r="F338" s="32" t="str">
        <f ca="1">板材才數分析.!G300</f>
        <v/>
      </c>
      <c r="G338" s="32">
        <f ca="1">板材才數分析.!H300</f>
        <v>0</v>
      </c>
      <c r="H338" s="32" t="str">
        <f ca="1">板材才數分析.!I300</f>
        <v/>
      </c>
      <c r="I338" s="32">
        <f ca="1">板材才數分析.!J300</f>
        <v>0</v>
      </c>
      <c r="J338" s="32">
        <f ca="1">板材才數分析.!K300</f>
        <v>0</v>
      </c>
      <c r="K338" s="53">
        <f ca="1">板材才數分析.!O300</f>
        <v>0</v>
      </c>
      <c r="L338" s="32" t="str">
        <f>IFERROR(VLOOKUP(C338,資料庫!$K$3:$AA$10,17,FALSE),"")</f>
        <v/>
      </c>
      <c r="M338" s="32" t="str">
        <f ca="1">板材才數分析.!R300</f>
        <v/>
      </c>
      <c r="N338" s="35" t="str">
        <f t="shared" ca="1" si="19"/>
        <v/>
      </c>
      <c r="O338" s="75" t="str">
        <f ca="1">IFERROR(VLOOKUP(D338,資料庫!$P$4:$Q$135,2,FALSE),"")</f>
        <v/>
      </c>
    </row>
    <row r="339" spans="1:16" x14ac:dyDescent="0.25">
      <c r="A339" s="75">
        <f>板材才數分析.!D301</f>
        <v>10030</v>
      </c>
      <c r="B339" s="75">
        <f ca="1">板材才數分析.!E301</f>
        <v>0</v>
      </c>
      <c r="D339" s="32">
        <f ca="1">板材才數分析.!M301</f>
        <v>0</v>
      </c>
      <c r="E339" s="32">
        <f ca="1">板材才數分析.!F301</f>
        <v>0</v>
      </c>
      <c r="F339" s="32" t="str">
        <f ca="1">板材才數分析.!G301</f>
        <v/>
      </c>
      <c r="G339" s="32">
        <f ca="1">板材才數分析.!H301</f>
        <v>0</v>
      </c>
      <c r="H339" s="32" t="str">
        <f ca="1">板材才數分析.!I301</f>
        <v/>
      </c>
      <c r="I339" s="32">
        <f ca="1">板材才數分析.!J301</f>
        <v>0</v>
      </c>
      <c r="J339" s="32">
        <f ca="1">板材才數分析.!K301</f>
        <v>0</v>
      </c>
      <c r="K339" s="53">
        <f ca="1">板材才數分析.!O301</f>
        <v>0</v>
      </c>
      <c r="L339" s="32" t="str">
        <f>IFERROR(VLOOKUP(C339,資料庫!$K$3:$AA$10,17,FALSE),"")</f>
        <v/>
      </c>
      <c r="M339" s="32" t="str">
        <f ca="1">板材才數分析.!R301</f>
        <v/>
      </c>
      <c r="N339" s="35" t="str">
        <f t="shared" ca="1" si="19"/>
        <v/>
      </c>
      <c r="O339" s="75" t="str">
        <f ca="1">IFERROR(VLOOKUP(D339,資料庫!$P$4:$Q$135,2,FALSE),"")</f>
        <v/>
      </c>
    </row>
    <row r="340" spans="1:16" x14ac:dyDescent="0.25">
      <c r="A340" s="75"/>
      <c r="B340" s="75"/>
      <c r="H340" s="524" t="s">
        <v>235</v>
      </c>
      <c r="I340" s="524"/>
      <c r="J340" s="524"/>
      <c r="K340" s="54">
        <f ca="1">SUM(K310:K339)</f>
        <v>0</v>
      </c>
      <c r="L340" s="47" t="str">
        <f>L310</f>
        <v/>
      </c>
      <c r="M340" s="47"/>
      <c r="N340" s="49"/>
      <c r="O340" s="94">
        <f ca="1">SUM(N309:N339)</f>
        <v>0</v>
      </c>
      <c r="P340" s="47"/>
    </row>
    <row r="341" spans="1:16" x14ac:dyDescent="0.25">
      <c r="A341" s="75"/>
      <c r="B341" s="75"/>
      <c r="O341" s="75"/>
    </row>
    <row r="342" spans="1:16" x14ac:dyDescent="0.25">
      <c r="A342" s="75"/>
      <c r="B342" s="75">
        <v>11</v>
      </c>
      <c r="O342" s="75"/>
    </row>
    <row r="343" spans="1:16" x14ac:dyDescent="0.25">
      <c r="A343" s="75">
        <f>板材才數分析.!D302</f>
        <v>11001</v>
      </c>
      <c r="B343" s="75" t="str">
        <f ca="1">板材才數分析.!E302</f>
        <v>頂板</v>
      </c>
      <c r="D343" s="32">
        <f ca="1">板材才數分析.!M302</f>
        <v>0</v>
      </c>
      <c r="E343" s="32">
        <f ca="1">板材才數分析.!F302</f>
        <v>-36</v>
      </c>
      <c r="F343" s="32" t="str">
        <f ca="1">板材才數分析.!G302</f>
        <v>AA</v>
      </c>
      <c r="G343" s="32">
        <f ca="1">板材才數分析.!H302</f>
        <v>0</v>
      </c>
      <c r="H343" s="32" t="str">
        <f ca="1">板材才數分析.!I302</f>
        <v/>
      </c>
      <c r="I343" s="32">
        <f ca="1">板材才數分析.!J302</f>
        <v>18</v>
      </c>
      <c r="J343" s="32">
        <f ca="1">板材才數分析.!K302</f>
        <v>0</v>
      </c>
      <c r="K343" s="53">
        <f ca="1">板材才數分析.!O302</f>
        <v>0</v>
      </c>
      <c r="L343" s="32" t="str">
        <f>IFERROR(VLOOKUP(C343,資料庫!$K$3:$AA$10,17,FALSE),"")</f>
        <v/>
      </c>
      <c r="M343" s="32" t="str">
        <f ca="1">板材才數分析.!R302</f>
        <v/>
      </c>
      <c r="N343" s="35" t="str">
        <f ca="1">IFERROR((K343*M343),"")</f>
        <v/>
      </c>
      <c r="O343" s="75" t="str">
        <f ca="1">IFERROR(VLOOKUP(D343,資料庫!$P$4:$Q$135,2,FALSE),"")</f>
        <v/>
      </c>
    </row>
    <row r="344" spans="1:16" x14ac:dyDescent="0.25">
      <c r="A344" s="75">
        <f>板材才數分析.!D303</f>
        <v>11002</v>
      </c>
      <c r="B344" s="75" t="str">
        <f ca="1">板材才數分析.!E303</f>
        <v>底板</v>
      </c>
      <c r="D344" s="32">
        <f ca="1">板材才數分析.!M303</f>
        <v>0</v>
      </c>
      <c r="E344" s="32">
        <f ca="1">板材才數分析.!F303</f>
        <v>-36</v>
      </c>
      <c r="F344" s="32" t="str">
        <f ca="1">板材才數分析.!G303</f>
        <v>AA</v>
      </c>
      <c r="G344" s="32">
        <f ca="1">板材才數分析.!H303</f>
        <v>0</v>
      </c>
      <c r="H344" s="32" t="str">
        <f ca="1">板材才數分析.!I303</f>
        <v/>
      </c>
      <c r="I344" s="32">
        <f ca="1">板材才數分析.!J303</f>
        <v>18</v>
      </c>
      <c r="J344" s="32">
        <f ca="1">板材才數分析.!K303</f>
        <v>0</v>
      </c>
      <c r="K344" s="53">
        <f ca="1">板材才數分析.!O303</f>
        <v>0</v>
      </c>
      <c r="L344" s="32" t="str">
        <f>IFERROR(VLOOKUP(C344,資料庫!$K$3:$AA$10,17,FALSE),"")</f>
        <v/>
      </c>
      <c r="M344" s="32" t="str">
        <f ca="1">板材才數分析.!R303</f>
        <v/>
      </c>
      <c r="N344" s="35" t="str">
        <f t="shared" ref="N344:N359" ca="1" si="20">IFERROR((K344*M344),"")</f>
        <v/>
      </c>
      <c r="O344" s="75" t="str">
        <f ca="1">IFERROR(VLOOKUP(D344,資料庫!$P$4:$Q$135,2,FALSE),"")</f>
        <v/>
      </c>
    </row>
    <row r="345" spans="1:16" x14ac:dyDescent="0.25">
      <c r="A345" s="75">
        <f>板材才數分析.!D304</f>
        <v>11003</v>
      </c>
      <c r="B345" s="75" t="str">
        <f ca="1">板材才數分析.!E304</f>
        <v>左側板</v>
      </c>
      <c r="D345" s="32">
        <f ca="1">板材才數分析.!M304</f>
        <v>0</v>
      </c>
      <c r="E345" s="32">
        <f ca="1">板材才數分析.!F304</f>
        <v>0</v>
      </c>
      <c r="F345" s="32" t="str">
        <f ca="1">板材才數分析.!G304</f>
        <v>AA</v>
      </c>
      <c r="G345" s="32">
        <f ca="1">板材才數分析.!H304</f>
        <v>0</v>
      </c>
      <c r="H345" s="32" t="str">
        <f ca="1">板材才數分析.!I304</f>
        <v>AA</v>
      </c>
      <c r="I345" s="32">
        <f ca="1">板材才數分析.!J304</f>
        <v>18</v>
      </c>
      <c r="J345" s="32">
        <f ca="1">板材才數分析.!K304</f>
        <v>0</v>
      </c>
      <c r="K345" s="53">
        <f ca="1">板材才數分析.!O304</f>
        <v>0</v>
      </c>
      <c r="L345" s="32" t="str">
        <f>IFERROR(VLOOKUP(C345,資料庫!$K$3:$AA$10,17,FALSE),"")</f>
        <v/>
      </c>
      <c r="M345" s="32" t="str">
        <f ca="1">板材才數分析.!R304</f>
        <v/>
      </c>
      <c r="N345" s="35" t="str">
        <f t="shared" ca="1" si="20"/>
        <v/>
      </c>
      <c r="O345" s="75" t="str">
        <f ca="1">IFERROR(VLOOKUP(D345,資料庫!$P$4:$Q$135,2,FALSE),"")</f>
        <v/>
      </c>
    </row>
    <row r="346" spans="1:16" x14ac:dyDescent="0.25">
      <c r="A346" s="75">
        <f>板材才數分析.!D305</f>
        <v>11004</v>
      </c>
      <c r="B346" s="75" t="str">
        <f ca="1">板材才數分析.!E305</f>
        <v>右側板</v>
      </c>
      <c r="D346" s="32">
        <f ca="1">板材才數分析.!M305</f>
        <v>0</v>
      </c>
      <c r="E346" s="32">
        <f ca="1">板材才數分析.!F305</f>
        <v>0</v>
      </c>
      <c r="F346" s="32" t="str">
        <f ca="1">板材才數分析.!G305</f>
        <v>AA</v>
      </c>
      <c r="G346" s="32">
        <f ca="1">板材才數分析.!H305</f>
        <v>0</v>
      </c>
      <c r="H346" s="32" t="str">
        <f ca="1">板材才數分析.!I305</f>
        <v>AA</v>
      </c>
      <c r="I346" s="32">
        <f ca="1">板材才數分析.!J305</f>
        <v>18</v>
      </c>
      <c r="J346" s="32">
        <f ca="1">板材才數分析.!K305</f>
        <v>0</v>
      </c>
      <c r="K346" s="53">
        <f ca="1">板材才數分析.!O305</f>
        <v>0</v>
      </c>
      <c r="L346" s="32" t="str">
        <f>IFERROR(VLOOKUP(C346,資料庫!$K$3:$AA$10,17,FALSE),"")</f>
        <v/>
      </c>
      <c r="M346" s="32" t="str">
        <f ca="1">板材才數分析.!R305</f>
        <v/>
      </c>
      <c r="N346" s="35" t="str">
        <f t="shared" ca="1" si="20"/>
        <v/>
      </c>
      <c r="O346" s="75" t="str">
        <f ca="1">IFERROR(VLOOKUP(D346,資料庫!$P$4:$Q$135,2,FALSE),"")</f>
        <v/>
      </c>
    </row>
    <row r="347" spans="1:16" x14ac:dyDescent="0.25">
      <c r="A347" s="75">
        <f>板材才數分析.!D306</f>
        <v>11005</v>
      </c>
      <c r="B347" s="75" t="str">
        <f ca="1">板材才數分析.!E306</f>
        <v>背板</v>
      </c>
      <c r="D347" s="32">
        <f ca="1">板材才數分析.!M306</f>
        <v>0</v>
      </c>
      <c r="E347" s="32">
        <f ca="1">板材才數分析.!F306</f>
        <v>-22</v>
      </c>
      <c r="F347" s="32" t="str">
        <f ca="1">板材才數分析.!G306</f>
        <v/>
      </c>
      <c r="G347" s="32">
        <f ca="1">板材才數分析.!H306</f>
        <v>-22</v>
      </c>
      <c r="H347" s="32" t="str">
        <f ca="1">板材才數分析.!I306</f>
        <v/>
      </c>
      <c r="I347" s="32">
        <f ca="1">板材才數分析.!J306</f>
        <v>4</v>
      </c>
      <c r="J347" s="32">
        <f ca="1">板材才數分析.!K306</f>
        <v>0</v>
      </c>
      <c r="K347" s="53">
        <f ca="1">板材才數分析.!O306</f>
        <v>0</v>
      </c>
      <c r="L347" s="32" t="str">
        <f>IFERROR(VLOOKUP(C347,資料庫!$K$3:$AA$10,17,FALSE),"")</f>
        <v/>
      </c>
      <c r="M347" s="32" t="str">
        <f ca="1">板材才數分析.!R306</f>
        <v/>
      </c>
      <c r="N347" s="35" t="str">
        <f t="shared" ca="1" si="20"/>
        <v/>
      </c>
      <c r="O347" s="75" t="str">
        <f ca="1">IFERROR(VLOOKUP(D347,資料庫!$P$4:$Q$135,2,FALSE),"")</f>
        <v/>
      </c>
    </row>
    <row r="348" spans="1:16" x14ac:dyDescent="0.25">
      <c r="A348" s="75">
        <f>板材才數分析.!D307</f>
        <v>11006</v>
      </c>
      <c r="B348" s="75" t="str">
        <f ca="1">板材才數分析.!E307</f>
        <v>背拉桿</v>
      </c>
      <c r="D348" s="32">
        <f ca="1">板材才數分析.!M307</f>
        <v>0</v>
      </c>
      <c r="E348" s="32">
        <f ca="1">板材才數分析.!F307</f>
        <v>-36</v>
      </c>
      <c r="F348" s="32" t="str">
        <f ca="1">板材才數分析.!G307</f>
        <v>AA</v>
      </c>
      <c r="G348" s="32">
        <f ca="1">板材才數分析.!H307</f>
        <v>120</v>
      </c>
      <c r="H348" s="32" t="str">
        <f ca="1">板材才數分析.!I307</f>
        <v/>
      </c>
      <c r="I348" s="32">
        <f ca="1">板材才數分析.!J307</f>
        <v>18</v>
      </c>
      <c r="J348" s="32">
        <f ca="1">板材才數分析.!K307</f>
        <v>0</v>
      </c>
      <c r="K348" s="53">
        <f ca="1">板材才數分析.!O307</f>
        <v>0</v>
      </c>
      <c r="L348" s="32" t="str">
        <f>IFERROR(VLOOKUP(C348,資料庫!$K$3:$AA$10,17,FALSE),"")</f>
        <v/>
      </c>
      <c r="M348" s="32" t="str">
        <f ca="1">板材才數分析.!R307</f>
        <v/>
      </c>
      <c r="N348" s="35" t="str">
        <f t="shared" ca="1" si="20"/>
        <v/>
      </c>
      <c r="O348" s="75" t="str">
        <f ca="1">IFERROR(VLOOKUP(D348,資料庫!$P$4:$Q$135,2,FALSE),"")</f>
        <v/>
      </c>
    </row>
    <row r="349" spans="1:16" x14ac:dyDescent="0.25">
      <c r="A349" s="75">
        <f>板材才數分析.!D308</f>
        <v>11007</v>
      </c>
      <c r="B349" s="75" t="str">
        <f ca="1">板材才數分析.!E308</f>
        <v>中立板</v>
      </c>
      <c r="D349" s="32">
        <f ca="1">板材才數分析.!M308</f>
        <v>0</v>
      </c>
      <c r="E349" s="32">
        <f ca="1">板材才數分析.!F308</f>
        <v>-36</v>
      </c>
      <c r="F349" s="32" t="str">
        <f ca="1">板材才數分析.!G308</f>
        <v>AA</v>
      </c>
      <c r="G349" s="32">
        <f ca="1">板材才數分析.!H308</f>
        <v>-22</v>
      </c>
      <c r="H349" s="32" t="str">
        <f ca="1">板材才數分析.!I308</f>
        <v/>
      </c>
      <c r="I349" s="32">
        <f ca="1">板材才數分析.!J308</f>
        <v>18</v>
      </c>
      <c r="J349" s="32">
        <f ca="1">板材才數分析.!K308</f>
        <v>0</v>
      </c>
      <c r="K349" s="53">
        <f ca="1">板材才數分析.!O308</f>
        <v>0</v>
      </c>
      <c r="L349" s="32" t="str">
        <f>IFERROR(VLOOKUP(C349,資料庫!$K$3:$AA$10,17,FALSE),"")</f>
        <v/>
      </c>
      <c r="M349" s="32" t="str">
        <f ca="1">板材才數分析.!R308</f>
        <v/>
      </c>
      <c r="N349" s="35" t="str">
        <f t="shared" ca="1" si="20"/>
        <v/>
      </c>
      <c r="O349" s="75" t="str">
        <f ca="1">IFERROR(VLOOKUP(D349,資料庫!$P$4:$Q$135,2,FALSE),"")</f>
        <v/>
      </c>
    </row>
    <row r="350" spans="1:16" x14ac:dyDescent="0.25">
      <c r="A350" s="75">
        <f>板材才數分析.!D309</f>
        <v>11008</v>
      </c>
      <c r="B350" s="75" t="str">
        <f ca="1">板材才數分析.!E309</f>
        <v>活隔</v>
      </c>
      <c r="D350" s="32">
        <f ca="1">板材才數分析.!M309</f>
        <v>0</v>
      </c>
      <c r="E350" s="32">
        <f ca="1">板材才數分析.!F309</f>
        <v>0</v>
      </c>
      <c r="F350" s="32" t="str">
        <f ca="1">板材才數分析.!G309</f>
        <v>AA</v>
      </c>
      <c r="G350" s="32">
        <f ca="1">板材才數分析.!H309</f>
        <v>-32</v>
      </c>
      <c r="H350" s="32" t="str">
        <f ca="1">板材才數分析.!I309</f>
        <v>AA</v>
      </c>
      <c r="I350" s="32">
        <f ca="1">板材才數分析.!J309</f>
        <v>18</v>
      </c>
      <c r="J350" s="32">
        <f ca="1">板材才數分析.!K309</f>
        <v>0</v>
      </c>
      <c r="K350" s="53">
        <f ca="1">板材才數分析.!O309</f>
        <v>0</v>
      </c>
      <c r="L350" s="32" t="str">
        <f>IFERROR(VLOOKUP(C350,資料庫!$K$3:$AA$10,17,FALSE),"")</f>
        <v/>
      </c>
      <c r="M350" s="32" t="str">
        <f ca="1">板材才數分析.!R309</f>
        <v/>
      </c>
      <c r="N350" s="35" t="str">
        <f t="shared" ca="1" si="20"/>
        <v/>
      </c>
      <c r="O350" s="75" t="str">
        <f ca="1">IFERROR(VLOOKUP(D350,資料庫!$P$4:$Q$135,2,FALSE),"")</f>
        <v/>
      </c>
    </row>
    <row r="351" spans="1:16" x14ac:dyDescent="0.25">
      <c r="A351" s="75">
        <f>板材才數分析.!D310</f>
        <v>11009</v>
      </c>
      <c r="B351" s="75" t="str">
        <f ca="1">板材才數分析.!E310</f>
        <v>固隔</v>
      </c>
      <c r="D351" s="32">
        <f ca="1">板材才數分析.!M310</f>
        <v>0</v>
      </c>
      <c r="E351" s="32">
        <f ca="1">板材才數分析.!F310</f>
        <v>0</v>
      </c>
      <c r="F351" s="32" t="str">
        <f ca="1">板材才數分析.!G310</f>
        <v>AA</v>
      </c>
      <c r="G351" s="32">
        <f ca="1">板材才數分析.!H310</f>
        <v>-22</v>
      </c>
      <c r="H351" s="32" t="str">
        <f ca="1">板材才數分析.!I310</f>
        <v/>
      </c>
      <c r="I351" s="32">
        <f ca="1">板材才數分析.!J310</f>
        <v>18</v>
      </c>
      <c r="J351" s="32">
        <f ca="1">板材才數分析.!K310</f>
        <v>0</v>
      </c>
      <c r="K351" s="53">
        <f ca="1">板材才數分析.!O310</f>
        <v>0</v>
      </c>
      <c r="L351" s="32" t="str">
        <f>IFERROR(VLOOKUP(C351,資料庫!$K$3:$AA$10,17,FALSE),"")</f>
        <v/>
      </c>
      <c r="M351" s="32" t="str">
        <f ca="1">板材才數分析.!R310</f>
        <v/>
      </c>
      <c r="N351" s="35" t="str">
        <f t="shared" ca="1" si="20"/>
        <v/>
      </c>
      <c r="O351" s="75" t="str">
        <f ca="1">IFERROR(VLOOKUP(D351,資料庫!$P$4:$Q$135,2,FALSE),"")</f>
        <v/>
      </c>
    </row>
    <row r="352" spans="1:16" x14ac:dyDescent="0.25">
      <c r="A352" s="75">
        <f>板材才數分析.!D311</f>
        <v>11010</v>
      </c>
      <c r="B352" s="75" t="str">
        <f ca="1">板材才數分析.!E311</f>
        <v>左門板</v>
      </c>
      <c r="D352" s="32">
        <f ca="1">板材才數分析.!M311</f>
        <v>0</v>
      </c>
      <c r="E352" s="32">
        <f ca="1">板材才數分析.!F311</f>
        <v>0</v>
      </c>
      <c r="F352" s="32" t="str">
        <f ca="1">板材才數分析.!G311</f>
        <v>AA</v>
      </c>
      <c r="G352" s="32">
        <f ca="1">板材才數分析.!H311</f>
        <v>-4</v>
      </c>
      <c r="H352" s="32" t="str">
        <f ca="1">板材才數分析.!I311</f>
        <v>AA</v>
      </c>
      <c r="I352" s="32">
        <f ca="1">板材才數分析.!J311</f>
        <v>18</v>
      </c>
      <c r="J352" s="32">
        <f ca="1">板材才數分析.!K311</f>
        <v>0</v>
      </c>
      <c r="K352" s="53">
        <f ca="1">板材才數分析.!O311</f>
        <v>0</v>
      </c>
      <c r="L352" s="32" t="str">
        <f>IFERROR(VLOOKUP(C352,資料庫!$K$3:$AA$10,17,FALSE),"")</f>
        <v/>
      </c>
      <c r="M352" s="32" t="str">
        <f ca="1">板材才數分析.!R311</f>
        <v/>
      </c>
      <c r="N352" s="35" t="str">
        <f t="shared" ca="1" si="20"/>
        <v/>
      </c>
      <c r="O352" s="75" t="str">
        <f ca="1">IFERROR(VLOOKUP(D352,資料庫!$P$4:$Q$135,2,FALSE),"")</f>
        <v/>
      </c>
    </row>
    <row r="353" spans="1:15" x14ac:dyDescent="0.25">
      <c r="A353" s="75">
        <f>板材才數分析.!D312</f>
        <v>11011</v>
      </c>
      <c r="B353" s="75" t="str">
        <f ca="1">板材才數分析.!E312</f>
        <v>右門板</v>
      </c>
      <c r="D353" s="32">
        <f ca="1">板材才數分析.!M312</f>
        <v>0</v>
      </c>
      <c r="E353" s="32">
        <f ca="1">板材才數分析.!F312</f>
        <v>0</v>
      </c>
      <c r="F353" s="32" t="str">
        <f ca="1">板材才數分析.!G312</f>
        <v>AA</v>
      </c>
      <c r="G353" s="32">
        <f ca="1">板材才數分析.!H312</f>
        <v>-4</v>
      </c>
      <c r="H353" s="32" t="str">
        <f ca="1">板材才數分析.!I312</f>
        <v>AA</v>
      </c>
      <c r="I353" s="32">
        <f ca="1">板材才數分析.!J312</f>
        <v>18</v>
      </c>
      <c r="J353" s="32">
        <f ca="1">板材才數分析.!K312</f>
        <v>0</v>
      </c>
      <c r="K353" s="53">
        <f ca="1">板材才數分析.!O312</f>
        <v>0</v>
      </c>
      <c r="L353" s="32" t="str">
        <f>IFERROR(VLOOKUP(C353,資料庫!$K$3:$AA$10,17,FALSE),"")</f>
        <v/>
      </c>
      <c r="M353" s="32" t="str">
        <f ca="1">板材才數分析.!R312</f>
        <v/>
      </c>
      <c r="N353" s="35" t="str">
        <f t="shared" ca="1" si="20"/>
        <v/>
      </c>
      <c r="O353" s="75" t="str">
        <f ca="1">IFERROR(VLOOKUP(D353,資料庫!$P$4:$Q$135,2,FALSE),"")</f>
        <v/>
      </c>
    </row>
    <row r="354" spans="1:15" x14ac:dyDescent="0.25">
      <c r="A354" s="75">
        <f>板材才數分析.!D313</f>
        <v>11012</v>
      </c>
      <c r="B354" s="75">
        <f ca="1">板材才數分析.!E313</f>
        <v>0</v>
      </c>
      <c r="D354" s="32">
        <f ca="1">板材才數分析.!M313</f>
        <v>0</v>
      </c>
      <c r="E354" s="32">
        <f ca="1">板材才數分析.!F313</f>
        <v>0</v>
      </c>
      <c r="F354" s="32" t="str">
        <f ca="1">板材才數分析.!G313</f>
        <v/>
      </c>
      <c r="G354" s="32">
        <f ca="1">板材才數分析.!H313</f>
        <v>0</v>
      </c>
      <c r="H354" s="32" t="str">
        <f ca="1">板材才數分析.!I313</f>
        <v/>
      </c>
      <c r="I354" s="32">
        <f ca="1">板材才數分析.!J313</f>
        <v>0</v>
      </c>
      <c r="J354" s="32">
        <f ca="1">板材才數分析.!K313</f>
        <v>0</v>
      </c>
      <c r="K354" s="53">
        <f ca="1">板材才數分析.!O313</f>
        <v>0</v>
      </c>
      <c r="L354" s="32" t="str">
        <f>IFERROR(VLOOKUP(C354,資料庫!$K$3:$AA$10,17,FALSE),"")</f>
        <v/>
      </c>
      <c r="M354" s="32" t="str">
        <f ca="1">板材才數分析.!R313</f>
        <v/>
      </c>
      <c r="N354" s="35" t="str">
        <f t="shared" ca="1" si="20"/>
        <v/>
      </c>
      <c r="O354" s="75" t="str">
        <f ca="1">IFERROR(VLOOKUP(D354,資料庫!$P$4:$Q$135,2,FALSE),"")</f>
        <v/>
      </c>
    </row>
    <row r="355" spans="1:15" x14ac:dyDescent="0.25">
      <c r="A355" s="75">
        <f>板材才數分析.!D314</f>
        <v>11013</v>
      </c>
      <c r="B355" s="75">
        <f ca="1">板材才數分析.!E314</f>
        <v>0</v>
      </c>
      <c r="D355" s="32">
        <f ca="1">板材才數分析.!M314</f>
        <v>0</v>
      </c>
      <c r="E355" s="32">
        <f ca="1">板材才數分析.!F314</f>
        <v>0</v>
      </c>
      <c r="F355" s="32" t="str">
        <f ca="1">板材才數分析.!G314</f>
        <v/>
      </c>
      <c r="G355" s="32">
        <f ca="1">板材才數分析.!H314</f>
        <v>0</v>
      </c>
      <c r="H355" s="32" t="str">
        <f ca="1">板材才數分析.!I314</f>
        <v/>
      </c>
      <c r="I355" s="32">
        <f ca="1">板材才數分析.!J314</f>
        <v>0</v>
      </c>
      <c r="J355" s="32">
        <f ca="1">板材才數分析.!K314</f>
        <v>0</v>
      </c>
      <c r="K355" s="53">
        <f ca="1">板材才數分析.!O314</f>
        <v>0</v>
      </c>
      <c r="L355" s="32" t="str">
        <f>IFERROR(VLOOKUP(C355,資料庫!$K$3:$AA$10,17,FALSE),"")</f>
        <v/>
      </c>
      <c r="M355" s="32" t="str">
        <f ca="1">板材才數分析.!R314</f>
        <v/>
      </c>
      <c r="N355" s="35" t="str">
        <f t="shared" ca="1" si="20"/>
        <v/>
      </c>
      <c r="O355" s="75" t="str">
        <f ca="1">IFERROR(VLOOKUP(D355,資料庫!$P$4:$Q$135,2,FALSE),"")</f>
        <v/>
      </c>
    </row>
    <row r="356" spans="1:15" x14ac:dyDescent="0.25">
      <c r="A356" s="75">
        <f>板材才數分析.!D315</f>
        <v>11014</v>
      </c>
      <c r="B356" s="75">
        <f ca="1">板材才數分析.!E315</f>
        <v>0</v>
      </c>
      <c r="D356" s="32">
        <f ca="1">板材才數分析.!M315</f>
        <v>0</v>
      </c>
      <c r="E356" s="32">
        <f ca="1">板材才數分析.!F315</f>
        <v>0</v>
      </c>
      <c r="F356" s="32" t="str">
        <f ca="1">板材才數分析.!G315</f>
        <v/>
      </c>
      <c r="G356" s="32">
        <f ca="1">板材才數分析.!H315</f>
        <v>0</v>
      </c>
      <c r="H356" s="32" t="str">
        <f ca="1">板材才數分析.!I315</f>
        <v/>
      </c>
      <c r="I356" s="32">
        <f ca="1">板材才數分析.!J315</f>
        <v>0</v>
      </c>
      <c r="J356" s="32">
        <f ca="1">板材才數分析.!K315</f>
        <v>0</v>
      </c>
      <c r="K356" s="53">
        <f ca="1">板材才數分析.!O315</f>
        <v>0</v>
      </c>
      <c r="L356" s="32" t="str">
        <f>IFERROR(VLOOKUP(C356,資料庫!$K$3:$AA$10,17,FALSE),"")</f>
        <v/>
      </c>
      <c r="M356" s="32" t="str">
        <f ca="1">板材才數分析.!R315</f>
        <v/>
      </c>
      <c r="N356" s="35" t="str">
        <f t="shared" ca="1" si="20"/>
        <v/>
      </c>
      <c r="O356" s="75" t="str">
        <f ca="1">IFERROR(VLOOKUP(D356,資料庫!$P$4:$Q$135,2,FALSE),"")</f>
        <v/>
      </c>
    </row>
    <row r="357" spans="1:15" x14ac:dyDescent="0.25">
      <c r="A357" s="75">
        <f>板材才數分析.!D316</f>
        <v>11015</v>
      </c>
      <c r="B357" s="75">
        <f ca="1">板材才數分析.!E316</f>
        <v>0</v>
      </c>
      <c r="D357" s="32">
        <f ca="1">板材才數分析.!M316</f>
        <v>0</v>
      </c>
      <c r="E357" s="32">
        <f ca="1">板材才數分析.!F316</f>
        <v>0</v>
      </c>
      <c r="F357" s="32" t="str">
        <f ca="1">板材才數分析.!G316</f>
        <v/>
      </c>
      <c r="G357" s="32">
        <f ca="1">板材才數分析.!H316</f>
        <v>0</v>
      </c>
      <c r="H357" s="32" t="str">
        <f ca="1">板材才數分析.!I316</f>
        <v/>
      </c>
      <c r="I357" s="32">
        <f ca="1">板材才數分析.!J316</f>
        <v>0</v>
      </c>
      <c r="J357" s="32">
        <f ca="1">板材才數分析.!K316</f>
        <v>0</v>
      </c>
      <c r="K357" s="53">
        <f ca="1">板材才數分析.!O316</f>
        <v>0</v>
      </c>
      <c r="L357" s="32" t="str">
        <f>IFERROR(VLOOKUP(C357,資料庫!$K$3:$AA$10,17,FALSE),"")</f>
        <v/>
      </c>
      <c r="M357" s="32" t="str">
        <f ca="1">板材才數分析.!R316</f>
        <v/>
      </c>
      <c r="N357" s="35" t="str">
        <f t="shared" ca="1" si="20"/>
        <v/>
      </c>
      <c r="O357" s="75" t="str">
        <f ca="1">IFERROR(VLOOKUP(D357,資料庫!$P$4:$Q$135,2,FALSE),"")</f>
        <v/>
      </c>
    </row>
    <row r="358" spans="1:15" x14ac:dyDescent="0.25">
      <c r="A358" s="75">
        <f>板材才數分析.!D317</f>
        <v>11016</v>
      </c>
      <c r="B358" s="75">
        <f ca="1">板材才數分析.!E317</f>
        <v>0</v>
      </c>
      <c r="D358" s="32">
        <f ca="1">板材才數分析.!M317</f>
        <v>0</v>
      </c>
      <c r="E358" s="32">
        <f ca="1">板材才數分析.!F317</f>
        <v>0</v>
      </c>
      <c r="F358" s="32" t="str">
        <f ca="1">板材才數分析.!G317</f>
        <v/>
      </c>
      <c r="G358" s="32">
        <f ca="1">板材才數分析.!H317</f>
        <v>0</v>
      </c>
      <c r="H358" s="32" t="str">
        <f ca="1">板材才數分析.!I317</f>
        <v/>
      </c>
      <c r="I358" s="32">
        <f ca="1">板材才數分析.!J317</f>
        <v>0</v>
      </c>
      <c r="J358" s="32">
        <f ca="1">板材才數分析.!K317</f>
        <v>0</v>
      </c>
      <c r="K358" s="53">
        <f ca="1">板材才數分析.!O317</f>
        <v>0</v>
      </c>
      <c r="L358" s="32" t="str">
        <f>IFERROR(VLOOKUP(C358,資料庫!$K$3:$AA$10,17,FALSE),"")</f>
        <v/>
      </c>
      <c r="M358" s="32" t="str">
        <f ca="1">板材才數分析.!R317</f>
        <v/>
      </c>
      <c r="N358" s="35" t="str">
        <f t="shared" ca="1" si="20"/>
        <v/>
      </c>
      <c r="O358" s="75" t="str">
        <f ca="1">IFERROR(VLOOKUP(D358,資料庫!$P$4:$Q$135,2,FALSE),"")</f>
        <v/>
      </c>
    </row>
    <row r="359" spans="1:15" x14ac:dyDescent="0.25">
      <c r="A359" s="75">
        <f>板材才數分析.!D318</f>
        <v>11017</v>
      </c>
      <c r="B359" s="75">
        <f ca="1">板材才數分析.!E318</f>
        <v>0</v>
      </c>
      <c r="D359" s="32">
        <f ca="1">板材才數分析.!M318</f>
        <v>0</v>
      </c>
      <c r="E359" s="32">
        <f ca="1">板材才數分析.!F318</f>
        <v>0</v>
      </c>
      <c r="F359" s="32" t="str">
        <f ca="1">板材才數分析.!G318</f>
        <v/>
      </c>
      <c r="G359" s="32">
        <f ca="1">板材才數分析.!H318</f>
        <v>0</v>
      </c>
      <c r="H359" s="32" t="str">
        <f ca="1">板材才數分析.!I318</f>
        <v/>
      </c>
      <c r="I359" s="32">
        <f ca="1">板材才數分析.!J318</f>
        <v>0</v>
      </c>
      <c r="J359" s="32">
        <f ca="1">板材才數分析.!K318</f>
        <v>0</v>
      </c>
      <c r="K359" s="53">
        <f ca="1">板材才數分析.!O318</f>
        <v>0</v>
      </c>
      <c r="L359" s="32" t="str">
        <f>IFERROR(VLOOKUP(C359,資料庫!$K$3:$AA$10,17,FALSE),"")</f>
        <v/>
      </c>
      <c r="M359" s="32" t="str">
        <f ca="1">板材才數分析.!R318</f>
        <v/>
      </c>
      <c r="N359" s="35" t="str">
        <f t="shared" ca="1" si="20"/>
        <v/>
      </c>
      <c r="O359" s="75" t="str">
        <f ca="1">IFERROR(VLOOKUP(D359,資料庫!$P$4:$Q$135,2,FALSE),"")</f>
        <v/>
      </c>
    </row>
    <row r="360" spans="1:15" x14ac:dyDescent="0.25">
      <c r="A360" s="75">
        <f>板材才數分析.!D319</f>
        <v>11018</v>
      </c>
      <c r="B360" s="75">
        <f ca="1">板材才數分析.!E319</f>
        <v>0</v>
      </c>
      <c r="D360" s="32">
        <f ca="1">板材才數分析.!M319</f>
        <v>0</v>
      </c>
      <c r="E360" s="32">
        <f ca="1">板材才數分析.!F319</f>
        <v>0</v>
      </c>
      <c r="F360" s="32" t="str">
        <f ca="1">板材才數分析.!G319</f>
        <v/>
      </c>
      <c r="G360" s="32">
        <f ca="1">板材才數分析.!H319</f>
        <v>0</v>
      </c>
      <c r="H360" s="32" t="str">
        <f ca="1">板材才數分析.!I319</f>
        <v/>
      </c>
      <c r="I360" s="32">
        <f ca="1">板材才數分析.!J319</f>
        <v>0</v>
      </c>
      <c r="J360" s="32">
        <f ca="1">板材才數分析.!K319</f>
        <v>0</v>
      </c>
      <c r="K360" s="53">
        <f ca="1">板材才數分析.!O319</f>
        <v>0</v>
      </c>
      <c r="L360" s="32" t="str">
        <f>IFERROR(VLOOKUP(C360,資料庫!$K$3:$AA$10,17,FALSE),"")</f>
        <v/>
      </c>
      <c r="M360" s="32" t="str">
        <f ca="1">板材才數分析.!R319</f>
        <v/>
      </c>
      <c r="N360" s="35" t="str">
        <f t="shared" ref="N360:N372" ca="1" si="21">IFERROR((K360*M360),"")</f>
        <v/>
      </c>
      <c r="O360" s="75" t="str">
        <f ca="1">IFERROR(VLOOKUP(D360,資料庫!$P$4:$Q$135,2,FALSE),"")</f>
        <v/>
      </c>
    </row>
    <row r="361" spans="1:15" x14ac:dyDescent="0.25">
      <c r="A361" s="75">
        <f>板材才數分析.!D320</f>
        <v>11019</v>
      </c>
      <c r="B361" s="75">
        <f ca="1">板材才數分析.!E320</f>
        <v>0</v>
      </c>
      <c r="D361" s="32">
        <f ca="1">板材才數分析.!M320</f>
        <v>0</v>
      </c>
      <c r="E361" s="32">
        <f ca="1">板材才數分析.!F320</f>
        <v>0</v>
      </c>
      <c r="F361" s="32" t="str">
        <f ca="1">板材才數分析.!G320</f>
        <v/>
      </c>
      <c r="G361" s="32">
        <f ca="1">板材才數分析.!H320</f>
        <v>0</v>
      </c>
      <c r="H361" s="32" t="str">
        <f ca="1">板材才數分析.!I320</f>
        <v/>
      </c>
      <c r="I361" s="32">
        <f ca="1">板材才數分析.!J320</f>
        <v>0</v>
      </c>
      <c r="J361" s="32">
        <f ca="1">板材才數分析.!K320</f>
        <v>0</v>
      </c>
      <c r="K361" s="53">
        <f ca="1">板材才數分析.!O320</f>
        <v>0</v>
      </c>
      <c r="L361" s="32" t="str">
        <f>IFERROR(VLOOKUP(C361,資料庫!$K$3:$AA$10,17,FALSE),"")</f>
        <v/>
      </c>
      <c r="M361" s="32" t="str">
        <f ca="1">板材才數分析.!R320</f>
        <v/>
      </c>
      <c r="N361" s="35" t="str">
        <f t="shared" ca="1" si="21"/>
        <v/>
      </c>
      <c r="O361" s="75" t="str">
        <f ca="1">IFERROR(VLOOKUP(D361,資料庫!$P$4:$Q$135,2,FALSE),"")</f>
        <v/>
      </c>
    </row>
    <row r="362" spans="1:15" x14ac:dyDescent="0.25">
      <c r="A362" s="75">
        <f>板材才數分析.!D321</f>
        <v>11020</v>
      </c>
      <c r="B362" s="75">
        <f ca="1">板材才數分析.!E321</f>
        <v>0</v>
      </c>
      <c r="D362" s="32">
        <f ca="1">板材才數分析.!M321</f>
        <v>0</v>
      </c>
      <c r="E362" s="32">
        <f ca="1">板材才數分析.!F321</f>
        <v>0</v>
      </c>
      <c r="F362" s="32" t="str">
        <f ca="1">板材才數分析.!G321</f>
        <v/>
      </c>
      <c r="G362" s="32">
        <f ca="1">板材才數分析.!H321</f>
        <v>0</v>
      </c>
      <c r="H362" s="32" t="str">
        <f ca="1">板材才數分析.!I321</f>
        <v/>
      </c>
      <c r="I362" s="32">
        <f ca="1">板材才數分析.!J321</f>
        <v>0</v>
      </c>
      <c r="J362" s="32">
        <f ca="1">板材才數分析.!K321</f>
        <v>0</v>
      </c>
      <c r="K362" s="53">
        <f ca="1">板材才數分析.!O321</f>
        <v>0</v>
      </c>
      <c r="L362" s="32" t="str">
        <f>IFERROR(VLOOKUP(C362,資料庫!$K$3:$AA$10,17,FALSE),"")</f>
        <v/>
      </c>
      <c r="M362" s="32" t="str">
        <f ca="1">板材才數分析.!R321</f>
        <v/>
      </c>
      <c r="N362" s="35" t="str">
        <f t="shared" ca="1" si="21"/>
        <v/>
      </c>
      <c r="O362" s="75" t="str">
        <f ca="1">IFERROR(VLOOKUP(D362,資料庫!$P$4:$Q$135,2,FALSE),"")</f>
        <v/>
      </c>
    </row>
    <row r="363" spans="1:15" x14ac:dyDescent="0.25">
      <c r="A363" s="75">
        <f>板材才數分析.!D322</f>
        <v>11021</v>
      </c>
      <c r="B363" s="75">
        <f ca="1">板材才數分析.!E322</f>
        <v>0</v>
      </c>
      <c r="D363" s="32">
        <f ca="1">板材才數分析.!M322</f>
        <v>0</v>
      </c>
      <c r="E363" s="32">
        <f ca="1">板材才數分析.!F322</f>
        <v>0</v>
      </c>
      <c r="F363" s="32" t="str">
        <f ca="1">板材才數分析.!G322</f>
        <v/>
      </c>
      <c r="G363" s="32">
        <f ca="1">板材才數分析.!H322</f>
        <v>0</v>
      </c>
      <c r="H363" s="32" t="str">
        <f ca="1">板材才數分析.!I322</f>
        <v/>
      </c>
      <c r="I363" s="32">
        <f ca="1">板材才數分析.!J322</f>
        <v>0</v>
      </c>
      <c r="J363" s="32">
        <f ca="1">板材才數分析.!K322</f>
        <v>0</v>
      </c>
      <c r="K363" s="53">
        <f ca="1">板材才數分析.!O322</f>
        <v>0</v>
      </c>
      <c r="L363" s="32" t="str">
        <f>IFERROR(VLOOKUP(C363,資料庫!$K$3:$AA$10,17,FALSE),"")</f>
        <v/>
      </c>
      <c r="M363" s="32" t="str">
        <f ca="1">板材才數分析.!R322</f>
        <v/>
      </c>
      <c r="N363" s="35" t="str">
        <f t="shared" ca="1" si="21"/>
        <v/>
      </c>
      <c r="O363" s="75" t="str">
        <f ca="1">IFERROR(VLOOKUP(D363,資料庫!$P$4:$Q$135,2,FALSE),"")</f>
        <v/>
      </c>
    </row>
    <row r="364" spans="1:15" x14ac:dyDescent="0.25">
      <c r="A364" s="75">
        <f>板材才數分析.!D323</f>
        <v>11022</v>
      </c>
      <c r="B364" s="75">
        <f ca="1">板材才數分析.!E323</f>
        <v>0</v>
      </c>
      <c r="D364" s="32">
        <f ca="1">板材才數分析.!M323</f>
        <v>0</v>
      </c>
      <c r="E364" s="32">
        <f ca="1">板材才數分析.!F323</f>
        <v>0</v>
      </c>
      <c r="F364" s="32" t="str">
        <f ca="1">板材才數分析.!G323</f>
        <v/>
      </c>
      <c r="G364" s="32">
        <f ca="1">板材才數分析.!H323</f>
        <v>0</v>
      </c>
      <c r="H364" s="32" t="str">
        <f ca="1">板材才數分析.!I323</f>
        <v/>
      </c>
      <c r="I364" s="32">
        <f ca="1">板材才數分析.!J323</f>
        <v>0</v>
      </c>
      <c r="J364" s="32">
        <f ca="1">板材才數分析.!K323</f>
        <v>0</v>
      </c>
      <c r="K364" s="53">
        <f ca="1">板材才數分析.!O323</f>
        <v>0</v>
      </c>
      <c r="L364" s="32" t="str">
        <f>IFERROR(VLOOKUP(C364,資料庫!$K$3:$AA$10,17,FALSE),"")</f>
        <v/>
      </c>
      <c r="M364" s="32" t="str">
        <f ca="1">板材才數分析.!R323</f>
        <v/>
      </c>
      <c r="N364" s="35" t="str">
        <f t="shared" ca="1" si="21"/>
        <v/>
      </c>
      <c r="O364" s="75" t="str">
        <f ca="1">IFERROR(VLOOKUP(D364,資料庫!$P$4:$Q$135,2,FALSE),"")</f>
        <v/>
      </c>
    </row>
    <row r="365" spans="1:15" x14ac:dyDescent="0.25">
      <c r="A365" s="75">
        <f>板材才數分析.!D324</f>
        <v>11023</v>
      </c>
      <c r="B365" s="75">
        <f ca="1">板材才數分析.!E324</f>
        <v>0</v>
      </c>
      <c r="D365" s="32">
        <f ca="1">板材才數分析.!M324</f>
        <v>0</v>
      </c>
      <c r="E365" s="32">
        <f ca="1">板材才數分析.!F324</f>
        <v>0</v>
      </c>
      <c r="F365" s="32" t="str">
        <f ca="1">板材才數分析.!G324</f>
        <v/>
      </c>
      <c r="G365" s="32">
        <f ca="1">板材才數分析.!H324</f>
        <v>0</v>
      </c>
      <c r="H365" s="32" t="str">
        <f ca="1">板材才數分析.!I324</f>
        <v/>
      </c>
      <c r="I365" s="32">
        <f ca="1">板材才數分析.!J324</f>
        <v>0</v>
      </c>
      <c r="J365" s="32">
        <f ca="1">板材才數分析.!K324</f>
        <v>0</v>
      </c>
      <c r="K365" s="53">
        <f ca="1">板材才數分析.!O324</f>
        <v>0</v>
      </c>
      <c r="L365" s="32" t="str">
        <f>IFERROR(VLOOKUP(C365,資料庫!$K$3:$AA$10,17,FALSE),"")</f>
        <v/>
      </c>
      <c r="M365" s="32" t="str">
        <f ca="1">板材才數分析.!R324</f>
        <v/>
      </c>
      <c r="N365" s="35" t="str">
        <f t="shared" ca="1" si="21"/>
        <v/>
      </c>
      <c r="O365" s="75" t="str">
        <f ca="1">IFERROR(VLOOKUP(D365,資料庫!$P$4:$Q$135,2,FALSE),"")</f>
        <v/>
      </c>
    </row>
    <row r="366" spans="1:15" x14ac:dyDescent="0.25">
      <c r="A366" s="75">
        <f>板材才數分析.!D325</f>
        <v>11024</v>
      </c>
      <c r="B366" s="75">
        <f ca="1">板材才數分析.!E325</f>
        <v>0</v>
      </c>
      <c r="D366" s="32">
        <f ca="1">板材才數分析.!M325</f>
        <v>0</v>
      </c>
      <c r="E366" s="32">
        <f ca="1">板材才數分析.!F325</f>
        <v>0</v>
      </c>
      <c r="F366" s="32" t="str">
        <f ca="1">板材才數分析.!G325</f>
        <v/>
      </c>
      <c r="G366" s="32">
        <f ca="1">板材才數分析.!H325</f>
        <v>0</v>
      </c>
      <c r="H366" s="32" t="str">
        <f ca="1">板材才數分析.!I325</f>
        <v/>
      </c>
      <c r="I366" s="32">
        <f ca="1">板材才數分析.!J325</f>
        <v>0</v>
      </c>
      <c r="J366" s="32">
        <f ca="1">板材才數分析.!K325</f>
        <v>0</v>
      </c>
      <c r="K366" s="53">
        <f ca="1">板材才數分析.!O325</f>
        <v>0</v>
      </c>
      <c r="L366" s="32" t="str">
        <f>IFERROR(VLOOKUP(C366,資料庫!$K$3:$AA$10,17,FALSE),"")</f>
        <v/>
      </c>
      <c r="M366" s="32" t="str">
        <f ca="1">板材才數分析.!R325</f>
        <v/>
      </c>
      <c r="N366" s="35" t="str">
        <f t="shared" ca="1" si="21"/>
        <v/>
      </c>
      <c r="O366" s="75" t="str">
        <f ca="1">IFERROR(VLOOKUP(D366,資料庫!$P$4:$Q$135,2,FALSE),"")</f>
        <v/>
      </c>
    </row>
    <row r="367" spans="1:15" x14ac:dyDescent="0.25">
      <c r="A367" s="75">
        <f>板材才數分析.!D326</f>
        <v>11025</v>
      </c>
      <c r="B367" s="75">
        <f ca="1">板材才數分析.!E326</f>
        <v>0</v>
      </c>
      <c r="D367" s="32">
        <f ca="1">板材才數分析.!M326</f>
        <v>0</v>
      </c>
      <c r="E367" s="32">
        <f ca="1">板材才數分析.!F326</f>
        <v>0</v>
      </c>
      <c r="F367" s="32" t="str">
        <f ca="1">板材才數分析.!G326</f>
        <v/>
      </c>
      <c r="G367" s="32">
        <f ca="1">板材才數分析.!H326</f>
        <v>0</v>
      </c>
      <c r="H367" s="32" t="str">
        <f ca="1">板材才數分析.!I326</f>
        <v/>
      </c>
      <c r="I367" s="32">
        <f ca="1">板材才數分析.!J326</f>
        <v>0</v>
      </c>
      <c r="J367" s="32">
        <f ca="1">板材才數分析.!K326</f>
        <v>0</v>
      </c>
      <c r="K367" s="53">
        <f ca="1">板材才數分析.!O326</f>
        <v>0</v>
      </c>
      <c r="L367" s="32" t="str">
        <f>IFERROR(VLOOKUP(C367,資料庫!$K$3:$AA$10,17,FALSE),"")</f>
        <v/>
      </c>
      <c r="M367" s="32" t="str">
        <f ca="1">板材才數分析.!R326</f>
        <v/>
      </c>
      <c r="N367" s="35" t="str">
        <f t="shared" ca="1" si="21"/>
        <v/>
      </c>
      <c r="O367" s="75" t="str">
        <f ca="1">IFERROR(VLOOKUP(D367,資料庫!$P$4:$Q$135,2,FALSE),"")</f>
        <v/>
      </c>
    </row>
    <row r="368" spans="1:15" x14ac:dyDescent="0.25">
      <c r="A368" s="75">
        <f>板材才數分析.!D327</f>
        <v>11026</v>
      </c>
      <c r="B368" s="75">
        <f ca="1">板材才數分析.!E327</f>
        <v>0</v>
      </c>
      <c r="D368" s="32">
        <f ca="1">板材才數分析.!M327</f>
        <v>0</v>
      </c>
      <c r="E368" s="32">
        <f ca="1">板材才數分析.!F327</f>
        <v>0</v>
      </c>
      <c r="F368" s="32" t="str">
        <f ca="1">板材才數分析.!G327</f>
        <v/>
      </c>
      <c r="G368" s="32">
        <f ca="1">板材才數分析.!H327</f>
        <v>0</v>
      </c>
      <c r="H368" s="32" t="str">
        <f ca="1">板材才數分析.!I327</f>
        <v/>
      </c>
      <c r="I368" s="32">
        <f ca="1">板材才數分析.!J327</f>
        <v>0</v>
      </c>
      <c r="J368" s="32">
        <f ca="1">板材才數分析.!K327</f>
        <v>0</v>
      </c>
      <c r="K368" s="53">
        <f ca="1">板材才數分析.!O327</f>
        <v>0</v>
      </c>
      <c r="L368" s="32" t="str">
        <f>IFERROR(VLOOKUP(C368,資料庫!$K$3:$AA$10,17,FALSE),"")</f>
        <v/>
      </c>
      <c r="M368" s="32" t="str">
        <f ca="1">板材才數分析.!R327</f>
        <v/>
      </c>
      <c r="N368" s="35" t="str">
        <f t="shared" ca="1" si="21"/>
        <v/>
      </c>
      <c r="O368" s="75" t="str">
        <f ca="1">IFERROR(VLOOKUP(D368,資料庫!$P$4:$Q$135,2,FALSE),"")</f>
        <v/>
      </c>
    </row>
    <row r="369" spans="1:16" x14ac:dyDescent="0.25">
      <c r="A369" s="75">
        <f>板材才數分析.!D328</f>
        <v>11027</v>
      </c>
      <c r="B369" s="75">
        <f ca="1">板材才數分析.!E328</f>
        <v>0</v>
      </c>
      <c r="D369" s="32">
        <f ca="1">板材才數分析.!M328</f>
        <v>0</v>
      </c>
      <c r="E369" s="32">
        <f ca="1">板材才數分析.!F328</f>
        <v>0</v>
      </c>
      <c r="F369" s="32" t="str">
        <f ca="1">板材才數分析.!G328</f>
        <v/>
      </c>
      <c r="G369" s="32">
        <f ca="1">板材才數分析.!H328</f>
        <v>0</v>
      </c>
      <c r="H369" s="32" t="str">
        <f ca="1">板材才數分析.!I328</f>
        <v/>
      </c>
      <c r="I369" s="32">
        <f ca="1">板材才數分析.!J328</f>
        <v>0</v>
      </c>
      <c r="J369" s="32">
        <f ca="1">板材才數分析.!K328</f>
        <v>0</v>
      </c>
      <c r="K369" s="53">
        <f ca="1">板材才數分析.!O328</f>
        <v>0</v>
      </c>
      <c r="L369" s="32" t="str">
        <f>IFERROR(VLOOKUP(C369,資料庫!$K$3:$AA$10,17,FALSE),"")</f>
        <v/>
      </c>
      <c r="M369" s="32" t="str">
        <f ca="1">板材才數分析.!R328</f>
        <v/>
      </c>
      <c r="N369" s="35" t="str">
        <f t="shared" ca="1" si="21"/>
        <v/>
      </c>
      <c r="O369" s="75" t="str">
        <f ca="1">IFERROR(VLOOKUP(D369,資料庫!$P$4:$Q$135,2,FALSE),"")</f>
        <v/>
      </c>
    </row>
    <row r="370" spans="1:16" x14ac:dyDescent="0.25">
      <c r="A370" s="75">
        <f>板材才數分析.!D329</f>
        <v>11028</v>
      </c>
      <c r="B370" s="75">
        <f ca="1">板材才數分析.!E329</f>
        <v>0</v>
      </c>
      <c r="D370" s="32">
        <f ca="1">板材才數分析.!M329</f>
        <v>0</v>
      </c>
      <c r="E370" s="32">
        <f ca="1">板材才數分析.!F329</f>
        <v>0</v>
      </c>
      <c r="F370" s="32" t="str">
        <f ca="1">板材才數分析.!G329</f>
        <v/>
      </c>
      <c r="G370" s="32">
        <f ca="1">板材才數分析.!H329</f>
        <v>0</v>
      </c>
      <c r="H370" s="32" t="str">
        <f ca="1">板材才數分析.!I329</f>
        <v/>
      </c>
      <c r="I370" s="32">
        <f ca="1">板材才數分析.!J329</f>
        <v>0</v>
      </c>
      <c r="J370" s="32">
        <f ca="1">板材才數分析.!K329</f>
        <v>0</v>
      </c>
      <c r="K370" s="53">
        <f ca="1">板材才數分析.!O329</f>
        <v>0</v>
      </c>
      <c r="L370" s="32" t="str">
        <f>IFERROR(VLOOKUP(C370,資料庫!$K$3:$AA$10,17,FALSE),"")</f>
        <v/>
      </c>
      <c r="M370" s="32" t="str">
        <f ca="1">板材才數分析.!R329</f>
        <v/>
      </c>
      <c r="N370" s="35" t="str">
        <f t="shared" ca="1" si="21"/>
        <v/>
      </c>
      <c r="O370" s="75" t="str">
        <f ca="1">IFERROR(VLOOKUP(D370,資料庫!$P$4:$Q$135,2,FALSE),"")</f>
        <v/>
      </c>
    </row>
    <row r="371" spans="1:16" x14ac:dyDescent="0.25">
      <c r="A371" s="75">
        <f>板材才數分析.!D330</f>
        <v>11029</v>
      </c>
      <c r="B371" s="75">
        <f ca="1">板材才數分析.!E330</f>
        <v>0</v>
      </c>
      <c r="D371" s="32">
        <f ca="1">板材才數分析.!M330</f>
        <v>0</v>
      </c>
      <c r="E371" s="32">
        <f ca="1">板材才數分析.!F330</f>
        <v>0</v>
      </c>
      <c r="F371" s="32" t="str">
        <f ca="1">板材才數分析.!G330</f>
        <v/>
      </c>
      <c r="G371" s="32">
        <f ca="1">板材才數分析.!H330</f>
        <v>0</v>
      </c>
      <c r="H371" s="32" t="str">
        <f ca="1">板材才數分析.!I330</f>
        <v/>
      </c>
      <c r="I371" s="32">
        <f ca="1">板材才數分析.!J330</f>
        <v>0</v>
      </c>
      <c r="J371" s="32">
        <f ca="1">板材才數分析.!K330</f>
        <v>0</v>
      </c>
      <c r="K371" s="53">
        <f ca="1">板材才數分析.!O330</f>
        <v>0</v>
      </c>
      <c r="L371" s="32" t="str">
        <f>IFERROR(VLOOKUP(C371,資料庫!$K$3:$AA$10,17,FALSE),"")</f>
        <v/>
      </c>
      <c r="M371" s="32" t="str">
        <f ca="1">板材才數分析.!R330</f>
        <v/>
      </c>
      <c r="N371" s="35" t="str">
        <f t="shared" ca="1" si="21"/>
        <v/>
      </c>
      <c r="O371" s="75" t="str">
        <f ca="1">IFERROR(VLOOKUP(D371,資料庫!$P$4:$Q$135,2,FALSE),"")</f>
        <v/>
      </c>
    </row>
    <row r="372" spans="1:16" x14ac:dyDescent="0.25">
      <c r="A372" s="75">
        <f>板材才數分析.!D331</f>
        <v>11030</v>
      </c>
      <c r="B372" s="75">
        <f ca="1">板材才數分析.!E331</f>
        <v>0</v>
      </c>
      <c r="D372" s="32">
        <f ca="1">板材才數分析.!M331</f>
        <v>0</v>
      </c>
      <c r="E372" s="32">
        <f ca="1">板材才數分析.!F331</f>
        <v>0</v>
      </c>
      <c r="F372" s="32" t="str">
        <f ca="1">板材才數分析.!G331</f>
        <v/>
      </c>
      <c r="G372" s="32">
        <f ca="1">板材才數分析.!H331</f>
        <v>0</v>
      </c>
      <c r="H372" s="32" t="str">
        <f ca="1">板材才數分析.!I331</f>
        <v/>
      </c>
      <c r="I372" s="32">
        <f ca="1">板材才數分析.!J331</f>
        <v>0</v>
      </c>
      <c r="J372" s="32">
        <f ca="1">板材才數分析.!K331</f>
        <v>0</v>
      </c>
      <c r="K372" s="53">
        <f ca="1">板材才數分析.!O331</f>
        <v>0</v>
      </c>
      <c r="L372" s="32" t="str">
        <f>IFERROR(VLOOKUP(C372,資料庫!$K$3:$AA$10,17,FALSE),"")</f>
        <v/>
      </c>
      <c r="M372" s="32" t="str">
        <f ca="1">板材才數分析.!R331</f>
        <v/>
      </c>
      <c r="N372" s="35" t="str">
        <f t="shared" ca="1" si="21"/>
        <v/>
      </c>
      <c r="O372" s="75" t="str">
        <f ca="1">IFERROR(VLOOKUP(D372,資料庫!$P$4:$Q$135,2,FALSE),"")</f>
        <v/>
      </c>
    </row>
    <row r="373" spans="1:16" x14ac:dyDescent="0.25">
      <c r="A373" s="75"/>
      <c r="B373" s="75"/>
      <c r="H373" s="524" t="s">
        <v>235</v>
      </c>
      <c r="I373" s="524"/>
      <c r="J373" s="524"/>
      <c r="K373" s="54">
        <f ca="1">SUM(K343:K372)</f>
        <v>0</v>
      </c>
      <c r="L373" s="48" t="str">
        <f>L343</f>
        <v/>
      </c>
      <c r="M373" s="47"/>
      <c r="N373" s="49"/>
      <c r="O373" s="94">
        <f ca="1">SUM(N342:N372)</f>
        <v>0</v>
      </c>
      <c r="P373" s="47"/>
    </row>
    <row r="374" spans="1:16" x14ac:dyDescent="0.25">
      <c r="A374" s="75"/>
      <c r="B374" s="75"/>
      <c r="O374" s="75"/>
    </row>
    <row r="375" spans="1:16" x14ac:dyDescent="0.25">
      <c r="A375" s="75"/>
      <c r="B375" s="75">
        <v>12</v>
      </c>
      <c r="O375" s="75"/>
    </row>
    <row r="376" spans="1:16" x14ac:dyDescent="0.25">
      <c r="A376" s="75">
        <f>板材才數分析.!D332</f>
        <v>12001</v>
      </c>
      <c r="B376" s="75" t="str">
        <f ca="1">板材才數分析.!E332</f>
        <v>頂板</v>
      </c>
      <c r="D376" s="32">
        <f ca="1">板材才數分析.!M332</f>
        <v>0</v>
      </c>
      <c r="E376" s="32">
        <f ca="1">板材才數分析.!F332</f>
        <v>-36</v>
      </c>
      <c r="F376" s="32" t="str">
        <f ca="1">板材才數分析.!G332</f>
        <v>AA</v>
      </c>
      <c r="G376" s="32">
        <f ca="1">板材才數分析.!H332</f>
        <v>0</v>
      </c>
      <c r="H376" s="32" t="str">
        <f ca="1">板材才數分析.!I332</f>
        <v/>
      </c>
      <c r="I376" s="32">
        <f ca="1">板材才數分析.!J332</f>
        <v>18</v>
      </c>
      <c r="J376" s="32">
        <f ca="1">板材才數分析.!K332</f>
        <v>0</v>
      </c>
      <c r="K376" s="53">
        <f ca="1">板材才數分析.!O332</f>
        <v>0</v>
      </c>
      <c r="L376" s="32" t="str">
        <f>IFERROR(VLOOKUP(C376,資料庫!$K$3:$AA$10,17,FALSE),"")</f>
        <v/>
      </c>
      <c r="M376" s="32" t="str">
        <f ca="1">板材才數分析.!R332</f>
        <v/>
      </c>
      <c r="N376" s="35" t="str">
        <f ca="1">IFERROR((K376*M376),"")</f>
        <v/>
      </c>
      <c r="O376" s="75" t="str">
        <f ca="1">IFERROR(VLOOKUP(D376,資料庫!$P$4:$Q$135,2,FALSE),"")</f>
        <v/>
      </c>
    </row>
    <row r="377" spans="1:16" x14ac:dyDescent="0.25">
      <c r="A377" s="75">
        <f>板材才數分析.!D333</f>
        <v>12002</v>
      </c>
      <c r="B377" s="75" t="str">
        <f ca="1">板材才數分析.!E333</f>
        <v>底板</v>
      </c>
      <c r="D377" s="32">
        <f ca="1">板材才數分析.!M333</f>
        <v>0</v>
      </c>
      <c r="E377" s="32">
        <f ca="1">板材才數分析.!F333</f>
        <v>-36</v>
      </c>
      <c r="F377" s="32" t="str">
        <f ca="1">板材才數分析.!G333</f>
        <v>AA</v>
      </c>
      <c r="G377" s="32">
        <f ca="1">板材才數分析.!H333</f>
        <v>0</v>
      </c>
      <c r="H377" s="32" t="str">
        <f ca="1">板材才數分析.!I333</f>
        <v/>
      </c>
      <c r="I377" s="32">
        <f ca="1">板材才數分析.!J333</f>
        <v>18</v>
      </c>
      <c r="J377" s="32">
        <f ca="1">板材才數分析.!K333</f>
        <v>0</v>
      </c>
      <c r="K377" s="53">
        <f ca="1">板材才數分析.!O333</f>
        <v>0</v>
      </c>
      <c r="L377" s="32" t="str">
        <f>IFERROR(VLOOKUP(C377,資料庫!$K$3:$AA$10,17,FALSE),"")</f>
        <v/>
      </c>
      <c r="M377" s="32" t="str">
        <f ca="1">板材才數分析.!R333</f>
        <v/>
      </c>
      <c r="N377" s="35" t="str">
        <f t="shared" ref="N377:N392" ca="1" si="22">IFERROR((K377*M377),"")</f>
        <v/>
      </c>
      <c r="O377" s="75" t="str">
        <f ca="1">IFERROR(VLOOKUP(D377,資料庫!$P$4:$Q$135,2,FALSE),"")</f>
        <v/>
      </c>
    </row>
    <row r="378" spans="1:16" x14ac:dyDescent="0.25">
      <c r="A378" s="75">
        <f>板材才數分析.!D334</f>
        <v>12003</v>
      </c>
      <c r="B378" s="75" t="str">
        <f ca="1">板材才數分析.!E334</f>
        <v>左側板</v>
      </c>
      <c r="D378" s="32">
        <f ca="1">板材才數分析.!M334</f>
        <v>0</v>
      </c>
      <c r="E378" s="32">
        <f ca="1">板材才數分析.!F334</f>
        <v>0</v>
      </c>
      <c r="F378" s="32" t="str">
        <f ca="1">板材才數分析.!G334</f>
        <v>AA</v>
      </c>
      <c r="G378" s="32">
        <f ca="1">板材才數分析.!H334</f>
        <v>0</v>
      </c>
      <c r="H378" s="32" t="str">
        <f ca="1">板材才數分析.!I334</f>
        <v>AA</v>
      </c>
      <c r="I378" s="32">
        <f ca="1">板材才數分析.!J334</f>
        <v>18</v>
      </c>
      <c r="J378" s="32">
        <f ca="1">板材才數分析.!K334</f>
        <v>0</v>
      </c>
      <c r="K378" s="53">
        <f ca="1">板材才數分析.!O334</f>
        <v>0</v>
      </c>
      <c r="L378" s="32" t="str">
        <f>IFERROR(VLOOKUP(C378,資料庫!$K$3:$AA$10,17,FALSE),"")</f>
        <v/>
      </c>
      <c r="M378" s="32" t="str">
        <f ca="1">板材才數分析.!R334</f>
        <v/>
      </c>
      <c r="N378" s="35" t="str">
        <f t="shared" ca="1" si="22"/>
        <v/>
      </c>
      <c r="O378" s="75" t="str">
        <f ca="1">IFERROR(VLOOKUP(D378,資料庫!$P$4:$Q$135,2,FALSE),"")</f>
        <v/>
      </c>
    </row>
    <row r="379" spans="1:16" x14ac:dyDescent="0.25">
      <c r="A379" s="75">
        <f>板材才數分析.!D335</f>
        <v>12004</v>
      </c>
      <c r="B379" s="75" t="str">
        <f ca="1">板材才數分析.!E335</f>
        <v>右側板</v>
      </c>
      <c r="D379" s="32">
        <f ca="1">板材才數分析.!M335</f>
        <v>0</v>
      </c>
      <c r="E379" s="32">
        <f ca="1">板材才數分析.!F335</f>
        <v>0</v>
      </c>
      <c r="F379" s="32" t="str">
        <f ca="1">板材才數分析.!G335</f>
        <v>AA</v>
      </c>
      <c r="G379" s="32">
        <f ca="1">板材才數分析.!H335</f>
        <v>0</v>
      </c>
      <c r="H379" s="32" t="str">
        <f ca="1">板材才數分析.!I335</f>
        <v>AA</v>
      </c>
      <c r="I379" s="32">
        <f ca="1">板材才數分析.!J335</f>
        <v>18</v>
      </c>
      <c r="J379" s="32">
        <f ca="1">板材才數分析.!K335</f>
        <v>0</v>
      </c>
      <c r="K379" s="53">
        <f ca="1">板材才數分析.!O335</f>
        <v>0</v>
      </c>
      <c r="L379" s="32" t="str">
        <f>IFERROR(VLOOKUP(C379,資料庫!$K$3:$AA$10,17,FALSE),"")</f>
        <v/>
      </c>
      <c r="M379" s="32" t="str">
        <f ca="1">板材才數分析.!R335</f>
        <v/>
      </c>
      <c r="N379" s="35" t="str">
        <f t="shared" ca="1" si="22"/>
        <v/>
      </c>
      <c r="O379" s="75" t="str">
        <f ca="1">IFERROR(VLOOKUP(D379,資料庫!$P$4:$Q$135,2,FALSE),"")</f>
        <v/>
      </c>
    </row>
    <row r="380" spans="1:16" x14ac:dyDescent="0.25">
      <c r="A380" s="75">
        <f>板材才數分析.!D336</f>
        <v>12005</v>
      </c>
      <c r="B380" s="75" t="str">
        <f ca="1">板材才數分析.!E336</f>
        <v>背板</v>
      </c>
      <c r="D380" s="32">
        <f ca="1">板材才數分析.!M336</f>
        <v>0</v>
      </c>
      <c r="E380" s="32">
        <f ca="1">板材才數分析.!F336</f>
        <v>-22</v>
      </c>
      <c r="F380" s="32" t="str">
        <f ca="1">板材才數分析.!G336</f>
        <v/>
      </c>
      <c r="G380" s="32">
        <f ca="1">板材才數分析.!H336</f>
        <v>-22</v>
      </c>
      <c r="H380" s="32" t="str">
        <f ca="1">板材才數分析.!I336</f>
        <v/>
      </c>
      <c r="I380" s="32">
        <f ca="1">板材才數分析.!J336</f>
        <v>4</v>
      </c>
      <c r="J380" s="32">
        <f ca="1">板材才數分析.!K336</f>
        <v>0</v>
      </c>
      <c r="K380" s="53">
        <f ca="1">板材才數分析.!O336</f>
        <v>0</v>
      </c>
      <c r="L380" s="32" t="str">
        <f>IFERROR(VLOOKUP(C380,資料庫!$K$3:$AA$10,17,FALSE),"")</f>
        <v/>
      </c>
      <c r="M380" s="32" t="str">
        <f ca="1">板材才數分析.!R336</f>
        <v/>
      </c>
      <c r="N380" s="35" t="str">
        <f t="shared" ca="1" si="22"/>
        <v/>
      </c>
      <c r="O380" s="75" t="str">
        <f ca="1">IFERROR(VLOOKUP(D380,資料庫!$P$4:$Q$135,2,FALSE),"")</f>
        <v/>
      </c>
    </row>
    <row r="381" spans="1:16" x14ac:dyDescent="0.25">
      <c r="A381" s="75">
        <f>板材才數分析.!D337</f>
        <v>12006</v>
      </c>
      <c r="B381" s="75" t="str">
        <f ca="1">板材才數分析.!E337</f>
        <v>背拉桿</v>
      </c>
      <c r="D381" s="32">
        <f ca="1">板材才數分析.!M337</f>
        <v>0</v>
      </c>
      <c r="E381" s="32">
        <f ca="1">板材才數分析.!F337</f>
        <v>-36</v>
      </c>
      <c r="F381" s="32" t="str">
        <f ca="1">板材才數分析.!G337</f>
        <v>AA</v>
      </c>
      <c r="G381" s="32">
        <f ca="1">板材才數分析.!H337</f>
        <v>120</v>
      </c>
      <c r="H381" s="32" t="str">
        <f ca="1">板材才數分析.!I337</f>
        <v/>
      </c>
      <c r="I381" s="32">
        <f ca="1">板材才數分析.!J337</f>
        <v>18</v>
      </c>
      <c r="J381" s="32">
        <f ca="1">板材才數分析.!K337</f>
        <v>0</v>
      </c>
      <c r="K381" s="53">
        <f ca="1">板材才數分析.!O337</f>
        <v>0</v>
      </c>
      <c r="L381" s="32" t="str">
        <f>IFERROR(VLOOKUP(C381,資料庫!$K$3:$AA$10,17,FALSE),"")</f>
        <v/>
      </c>
      <c r="M381" s="32" t="str">
        <f ca="1">板材才數分析.!R337</f>
        <v/>
      </c>
      <c r="N381" s="35" t="str">
        <f t="shared" ca="1" si="22"/>
        <v/>
      </c>
      <c r="O381" s="75" t="str">
        <f ca="1">IFERROR(VLOOKUP(D381,資料庫!$P$4:$Q$135,2,FALSE),"")</f>
        <v/>
      </c>
    </row>
    <row r="382" spans="1:16" x14ac:dyDescent="0.25">
      <c r="A382" s="75">
        <f>板材才數分析.!D338</f>
        <v>12007</v>
      </c>
      <c r="B382" s="75" t="str">
        <f ca="1">板材才數分析.!E338</f>
        <v>中立板</v>
      </c>
      <c r="D382" s="32">
        <f ca="1">板材才數分析.!M338</f>
        <v>0</v>
      </c>
      <c r="E382" s="32">
        <f ca="1">板材才數分析.!F338</f>
        <v>-36</v>
      </c>
      <c r="F382" s="32" t="str">
        <f ca="1">板材才數分析.!G338</f>
        <v>AA</v>
      </c>
      <c r="G382" s="32">
        <f ca="1">板材才數分析.!H338</f>
        <v>-22</v>
      </c>
      <c r="H382" s="32" t="str">
        <f ca="1">板材才數分析.!I338</f>
        <v/>
      </c>
      <c r="I382" s="32">
        <f ca="1">板材才數分析.!J338</f>
        <v>18</v>
      </c>
      <c r="J382" s="32">
        <f ca="1">板材才數分析.!K338</f>
        <v>0</v>
      </c>
      <c r="K382" s="53">
        <f ca="1">板材才數分析.!O338</f>
        <v>0</v>
      </c>
      <c r="L382" s="32" t="str">
        <f>IFERROR(VLOOKUP(C382,資料庫!$K$3:$AA$10,17,FALSE),"")</f>
        <v/>
      </c>
      <c r="M382" s="32" t="str">
        <f ca="1">板材才數分析.!R338</f>
        <v/>
      </c>
      <c r="N382" s="35" t="str">
        <f t="shared" ca="1" si="22"/>
        <v/>
      </c>
      <c r="O382" s="75" t="str">
        <f ca="1">IFERROR(VLOOKUP(D382,資料庫!$P$4:$Q$135,2,FALSE),"")</f>
        <v/>
      </c>
    </row>
    <row r="383" spans="1:16" x14ac:dyDescent="0.25">
      <c r="A383" s="75">
        <f>板材才數分析.!D339</f>
        <v>12008</v>
      </c>
      <c r="B383" s="75" t="str">
        <f ca="1">板材才數分析.!E339</f>
        <v>活隔</v>
      </c>
      <c r="D383" s="32">
        <f ca="1">板材才數分析.!M339</f>
        <v>0</v>
      </c>
      <c r="E383" s="32">
        <f ca="1">板材才數分析.!F339</f>
        <v>0</v>
      </c>
      <c r="F383" s="32" t="str">
        <f ca="1">板材才數分析.!G339</f>
        <v>AA</v>
      </c>
      <c r="G383" s="32">
        <f ca="1">板材才數分析.!H339</f>
        <v>-32</v>
      </c>
      <c r="H383" s="32" t="str">
        <f ca="1">板材才數分析.!I339</f>
        <v>AA</v>
      </c>
      <c r="I383" s="32">
        <f ca="1">板材才數分析.!J339</f>
        <v>18</v>
      </c>
      <c r="J383" s="32">
        <f ca="1">板材才數分析.!K339</f>
        <v>0</v>
      </c>
      <c r="K383" s="53">
        <f ca="1">板材才數分析.!O339</f>
        <v>0</v>
      </c>
      <c r="L383" s="32" t="str">
        <f>IFERROR(VLOOKUP(C383,資料庫!$K$3:$AA$10,17,FALSE),"")</f>
        <v/>
      </c>
      <c r="M383" s="32" t="str">
        <f ca="1">板材才數分析.!R339</f>
        <v/>
      </c>
      <c r="N383" s="35" t="str">
        <f t="shared" ca="1" si="22"/>
        <v/>
      </c>
      <c r="O383" s="75" t="str">
        <f ca="1">IFERROR(VLOOKUP(D383,資料庫!$P$4:$Q$135,2,FALSE),"")</f>
        <v/>
      </c>
    </row>
    <row r="384" spans="1:16" x14ac:dyDescent="0.25">
      <c r="A384" s="75">
        <f>板材才數分析.!D340</f>
        <v>12009</v>
      </c>
      <c r="B384" s="75" t="str">
        <f ca="1">板材才數分析.!E340</f>
        <v>固隔</v>
      </c>
      <c r="D384" s="32">
        <f ca="1">板材才數分析.!M340</f>
        <v>0</v>
      </c>
      <c r="E384" s="32">
        <f ca="1">板材才數分析.!F340</f>
        <v>0</v>
      </c>
      <c r="F384" s="32" t="str">
        <f ca="1">板材才數分析.!G340</f>
        <v>AA</v>
      </c>
      <c r="G384" s="32">
        <f ca="1">板材才數分析.!H340</f>
        <v>-22</v>
      </c>
      <c r="H384" s="32" t="str">
        <f ca="1">板材才數分析.!I340</f>
        <v/>
      </c>
      <c r="I384" s="32">
        <f ca="1">板材才數分析.!J340</f>
        <v>18</v>
      </c>
      <c r="J384" s="32">
        <f ca="1">板材才數分析.!K340</f>
        <v>0</v>
      </c>
      <c r="K384" s="53">
        <f ca="1">板材才數分析.!O340</f>
        <v>0</v>
      </c>
      <c r="L384" s="32" t="str">
        <f>IFERROR(VLOOKUP(C384,資料庫!$K$3:$AA$10,17,FALSE),"")</f>
        <v/>
      </c>
      <c r="M384" s="32" t="str">
        <f ca="1">板材才數分析.!R340</f>
        <v/>
      </c>
      <c r="N384" s="35" t="str">
        <f t="shared" ca="1" si="22"/>
        <v/>
      </c>
      <c r="O384" s="75" t="str">
        <f ca="1">IFERROR(VLOOKUP(D384,資料庫!$P$4:$Q$135,2,FALSE),"")</f>
        <v/>
      </c>
    </row>
    <row r="385" spans="1:15" x14ac:dyDescent="0.25">
      <c r="A385" s="75">
        <f>板材才數分析.!D341</f>
        <v>12010</v>
      </c>
      <c r="B385" s="75" t="str">
        <f ca="1">板材才數分析.!E341</f>
        <v>左門板</v>
      </c>
      <c r="D385" s="32">
        <f ca="1">板材才數分析.!M341</f>
        <v>0</v>
      </c>
      <c r="E385" s="32">
        <f ca="1">板材才數分析.!F341</f>
        <v>0</v>
      </c>
      <c r="F385" s="32" t="str">
        <f ca="1">板材才數分析.!G341</f>
        <v>AA</v>
      </c>
      <c r="G385" s="32">
        <f ca="1">板材才數分析.!H341</f>
        <v>-4</v>
      </c>
      <c r="H385" s="32" t="str">
        <f ca="1">板材才數分析.!I341</f>
        <v>AA</v>
      </c>
      <c r="I385" s="32">
        <f ca="1">板材才數分析.!J341</f>
        <v>18</v>
      </c>
      <c r="J385" s="32">
        <f ca="1">板材才數分析.!K341</f>
        <v>0</v>
      </c>
      <c r="K385" s="53">
        <f ca="1">板材才數分析.!O341</f>
        <v>0</v>
      </c>
      <c r="L385" s="32" t="str">
        <f>IFERROR(VLOOKUP(C385,資料庫!$K$3:$AA$10,17,FALSE),"")</f>
        <v/>
      </c>
      <c r="M385" s="32" t="str">
        <f ca="1">板材才數分析.!R341</f>
        <v/>
      </c>
      <c r="N385" s="35" t="str">
        <f t="shared" ca="1" si="22"/>
        <v/>
      </c>
      <c r="O385" s="75" t="str">
        <f ca="1">IFERROR(VLOOKUP(D385,資料庫!$P$4:$Q$135,2,FALSE),"")</f>
        <v/>
      </c>
    </row>
    <row r="386" spans="1:15" x14ac:dyDescent="0.25">
      <c r="A386" s="75">
        <f>板材才數分析.!D342</f>
        <v>12011</v>
      </c>
      <c r="B386" s="75" t="str">
        <f ca="1">板材才數分析.!E342</f>
        <v>右門板</v>
      </c>
      <c r="D386" s="32">
        <f ca="1">板材才數分析.!M342</f>
        <v>0</v>
      </c>
      <c r="E386" s="32">
        <f ca="1">板材才數分析.!F342</f>
        <v>0</v>
      </c>
      <c r="F386" s="32" t="str">
        <f ca="1">板材才數分析.!G342</f>
        <v>AA</v>
      </c>
      <c r="G386" s="32">
        <f ca="1">板材才數分析.!H342</f>
        <v>-4</v>
      </c>
      <c r="H386" s="32" t="str">
        <f ca="1">板材才數分析.!I342</f>
        <v>AA</v>
      </c>
      <c r="I386" s="32">
        <f ca="1">板材才數分析.!J342</f>
        <v>18</v>
      </c>
      <c r="J386" s="32">
        <f ca="1">板材才數分析.!K342</f>
        <v>0</v>
      </c>
      <c r="K386" s="53">
        <f ca="1">板材才數分析.!O342</f>
        <v>0</v>
      </c>
      <c r="L386" s="32" t="str">
        <f>IFERROR(VLOOKUP(C386,資料庫!$K$3:$AA$10,17,FALSE),"")</f>
        <v/>
      </c>
      <c r="M386" s="32" t="str">
        <f ca="1">板材才數分析.!R342</f>
        <v/>
      </c>
      <c r="N386" s="35" t="str">
        <f t="shared" ca="1" si="22"/>
        <v/>
      </c>
      <c r="O386" s="75" t="str">
        <f ca="1">IFERROR(VLOOKUP(D386,資料庫!$P$4:$Q$135,2,FALSE),"")</f>
        <v/>
      </c>
    </row>
    <row r="387" spans="1:15" x14ac:dyDescent="0.25">
      <c r="A387" s="75">
        <f>板材才數分析.!D343</f>
        <v>12012</v>
      </c>
      <c r="B387" s="75">
        <f ca="1">板材才數分析.!E343</f>
        <v>0</v>
      </c>
      <c r="D387" s="32">
        <f ca="1">板材才數分析.!M343</f>
        <v>0</v>
      </c>
      <c r="E387" s="32">
        <f ca="1">板材才數分析.!F343</f>
        <v>0</v>
      </c>
      <c r="F387" s="32" t="str">
        <f ca="1">板材才數分析.!G343</f>
        <v/>
      </c>
      <c r="G387" s="32">
        <f ca="1">板材才數分析.!H343</f>
        <v>0</v>
      </c>
      <c r="H387" s="32" t="str">
        <f ca="1">板材才數分析.!I343</f>
        <v/>
      </c>
      <c r="I387" s="32">
        <f ca="1">板材才數分析.!J343</f>
        <v>0</v>
      </c>
      <c r="J387" s="32">
        <f ca="1">板材才數分析.!K343</f>
        <v>0</v>
      </c>
      <c r="K387" s="53">
        <f ca="1">板材才數分析.!O343</f>
        <v>0</v>
      </c>
      <c r="L387" s="32" t="str">
        <f>IFERROR(VLOOKUP(C387,資料庫!$K$3:$AA$10,17,FALSE),"")</f>
        <v/>
      </c>
      <c r="M387" s="32" t="str">
        <f ca="1">板材才數分析.!R343</f>
        <v/>
      </c>
      <c r="N387" s="35" t="str">
        <f t="shared" ca="1" si="22"/>
        <v/>
      </c>
      <c r="O387" s="75" t="str">
        <f ca="1">IFERROR(VLOOKUP(D387,資料庫!$P$4:$Q$135,2,FALSE),"")</f>
        <v/>
      </c>
    </row>
    <row r="388" spans="1:15" x14ac:dyDescent="0.25">
      <c r="A388" s="75">
        <f>板材才數分析.!D344</f>
        <v>12013</v>
      </c>
      <c r="B388" s="75">
        <f ca="1">板材才數分析.!E344</f>
        <v>0</v>
      </c>
      <c r="D388" s="32">
        <f ca="1">板材才數分析.!M344</f>
        <v>0</v>
      </c>
      <c r="E388" s="32">
        <f ca="1">板材才數分析.!F344</f>
        <v>0</v>
      </c>
      <c r="F388" s="32" t="str">
        <f ca="1">板材才數分析.!G344</f>
        <v/>
      </c>
      <c r="G388" s="32">
        <f ca="1">板材才數分析.!H344</f>
        <v>0</v>
      </c>
      <c r="H388" s="32" t="str">
        <f ca="1">板材才數分析.!I344</f>
        <v/>
      </c>
      <c r="I388" s="32">
        <f ca="1">板材才數分析.!J344</f>
        <v>0</v>
      </c>
      <c r="J388" s="32">
        <f ca="1">板材才數分析.!K344</f>
        <v>0</v>
      </c>
      <c r="K388" s="53">
        <f ca="1">板材才數分析.!O344</f>
        <v>0</v>
      </c>
      <c r="L388" s="32" t="str">
        <f>IFERROR(VLOOKUP(C388,資料庫!$K$3:$AA$10,17,FALSE),"")</f>
        <v/>
      </c>
      <c r="M388" s="32" t="str">
        <f ca="1">板材才數分析.!R344</f>
        <v/>
      </c>
      <c r="N388" s="35" t="str">
        <f t="shared" ca="1" si="22"/>
        <v/>
      </c>
      <c r="O388" s="75" t="str">
        <f ca="1">IFERROR(VLOOKUP(D388,資料庫!$P$4:$Q$135,2,FALSE),"")</f>
        <v/>
      </c>
    </row>
    <row r="389" spans="1:15" x14ac:dyDescent="0.25">
      <c r="A389" s="75">
        <f>板材才數分析.!D345</f>
        <v>12014</v>
      </c>
      <c r="B389" s="75">
        <f ca="1">板材才數分析.!E345</f>
        <v>0</v>
      </c>
      <c r="D389" s="32">
        <f ca="1">板材才數分析.!M345</f>
        <v>0</v>
      </c>
      <c r="E389" s="32">
        <f ca="1">板材才數分析.!F345</f>
        <v>0</v>
      </c>
      <c r="F389" s="32" t="str">
        <f ca="1">板材才數分析.!G345</f>
        <v/>
      </c>
      <c r="G389" s="32">
        <f ca="1">板材才數分析.!H345</f>
        <v>0</v>
      </c>
      <c r="H389" s="32" t="str">
        <f ca="1">板材才數分析.!I345</f>
        <v/>
      </c>
      <c r="I389" s="32">
        <f ca="1">板材才數分析.!J345</f>
        <v>0</v>
      </c>
      <c r="J389" s="32">
        <f ca="1">板材才數分析.!K345</f>
        <v>0</v>
      </c>
      <c r="K389" s="53">
        <f ca="1">板材才數分析.!O345</f>
        <v>0</v>
      </c>
      <c r="L389" s="32" t="str">
        <f>IFERROR(VLOOKUP(C389,資料庫!$K$3:$AA$10,17,FALSE),"")</f>
        <v/>
      </c>
      <c r="M389" s="32" t="str">
        <f ca="1">板材才數分析.!R345</f>
        <v/>
      </c>
      <c r="N389" s="35" t="str">
        <f t="shared" ca="1" si="22"/>
        <v/>
      </c>
      <c r="O389" s="75" t="str">
        <f ca="1">IFERROR(VLOOKUP(D389,資料庫!$P$4:$Q$135,2,FALSE),"")</f>
        <v/>
      </c>
    </row>
    <row r="390" spans="1:15" x14ac:dyDescent="0.25">
      <c r="A390" s="75">
        <f>板材才數分析.!D346</f>
        <v>12015</v>
      </c>
      <c r="B390" s="75">
        <f ca="1">板材才數分析.!E346</f>
        <v>0</v>
      </c>
      <c r="D390" s="32">
        <f ca="1">板材才數分析.!M346</f>
        <v>0</v>
      </c>
      <c r="E390" s="32">
        <f ca="1">板材才數分析.!F346</f>
        <v>0</v>
      </c>
      <c r="F390" s="32" t="str">
        <f ca="1">板材才數分析.!G346</f>
        <v/>
      </c>
      <c r="G390" s="32">
        <f ca="1">板材才數分析.!H346</f>
        <v>0</v>
      </c>
      <c r="H390" s="32" t="str">
        <f ca="1">板材才數分析.!I346</f>
        <v/>
      </c>
      <c r="I390" s="32">
        <f ca="1">板材才數分析.!J346</f>
        <v>0</v>
      </c>
      <c r="J390" s="32">
        <f ca="1">板材才數分析.!K346</f>
        <v>0</v>
      </c>
      <c r="K390" s="53">
        <f ca="1">板材才數分析.!O346</f>
        <v>0</v>
      </c>
      <c r="L390" s="32" t="str">
        <f>IFERROR(VLOOKUP(C390,資料庫!$K$3:$AA$10,17,FALSE),"")</f>
        <v/>
      </c>
      <c r="M390" s="32" t="str">
        <f ca="1">板材才數分析.!R346</f>
        <v/>
      </c>
      <c r="N390" s="35" t="str">
        <f t="shared" ca="1" si="22"/>
        <v/>
      </c>
      <c r="O390" s="75" t="str">
        <f ca="1">IFERROR(VLOOKUP(D390,資料庫!$P$4:$Q$135,2,FALSE),"")</f>
        <v/>
      </c>
    </row>
    <row r="391" spans="1:15" x14ac:dyDescent="0.25">
      <c r="A391" s="75">
        <f>板材才數分析.!D347</f>
        <v>12016</v>
      </c>
      <c r="B391" s="75">
        <f ca="1">板材才數分析.!E347</f>
        <v>0</v>
      </c>
      <c r="D391" s="32">
        <f ca="1">板材才數分析.!M347</f>
        <v>0</v>
      </c>
      <c r="E391" s="32">
        <f ca="1">板材才數分析.!F347</f>
        <v>0</v>
      </c>
      <c r="F391" s="32" t="str">
        <f ca="1">板材才數分析.!G347</f>
        <v/>
      </c>
      <c r="G391" s="32">
        <f ca="1">板材才數分析.!H347</f>
        <v>0</v>
      </c>
      <c r="H391" s="32" t="str">
        <f ca="1">板材才數分析.!I347</f>
        <v/>
      </c>
      <c r="I391" s="32">
        <f ca="1">板材才數分析.!J347</f>
        <v>0</v>
      </c>
      <c r="J391" s="32">
        <f ca="1">板材才數分析.!K347</f>
        <v>0</v>
      </c>
      <c r="K391" s="53">
        <f ca="1">板材才數分析.!O347</f>
        <v>0</v>
      </c>
      <c r="L391" s="32" t="str">
        <f>IFERROR(VLOOKUP(C391,資料庫!$K$3:$AA$10,17,FALSE),"")</f>
        <v/>
      </c>
      <c r="M391" s="32" t="str">
        <f ca="1">板材才數分析.!R347</f>
        <v/>
      </c>
      <c r="N391" s="35" t="str">
        <f t="shared" ca="1" si="22"/>
        <v/>
      </c>
      <c r="O391" s="75" t="str">
        <f ca="1">IFERROR(VLOOKUP(D391,資料庫!$P$4:$Q$135,2,FALSE),"")</f>
        <v/>
      </c>
    </row>
    <row r="392" spans="1:15" x14ac:dyDescent="0.25">
      <c r="A392" s="75">
        <f>板材才數分析.!D348</f>
        <v>12017</v>
      </c>
      <c r="B392" s="75">
        <f ca="1">板材才數分析.!E348</f>
        <v>0</v>
      </c>
      <c r="D392" s="32">
        <f ca="1">板材才數分析.!M348</f>
        <v>0</v>
      </c>
      <c r="E392" s="32">
        <f ca="1">板材才數分析.!F348</f>
        <v>0</v>
      </c>
      <c r="F392" s="32" t="str">
        <f ca="1">板材才數分析.!G348</f>
        <v/>
      </c>
      <c r="G392" s="32">
        <f ca="1">板材才數分析.!H348</f>
        <v>0</v>
      </c>
      <c r="H392" s="32" t="str">
        <f ca="1">板材才數分析.!I348</f>
        <v/>
      </c>
      <c r="I392" s="32">
        <f ca="1">板材才數分析.!J348</f>
        <v>0</v>
      </c>
      <c r="J392" s="32">
        <f ca="1">板材才數分析.!K348</f>
        <v>0</v>
      </c>
      <c r="K392" s="53">
        <f ca="1">板材才數分析.!O348</f>
        <v>0</v>
      </c>
      <c r="L392" s="32" t="str">
        <f>IFERROR(VLOOKUP(C392,資料庫!$K$3:$AA$10,17,FALSE),"")</f>
        <v/>
      </c>
      <c r="M392" s="32" t="str">
        <f ca="1">板材才數分析.!R348</f>
        <v/>
      </c>
      <c r="N392" s="35" t="str">
        <f t="shared" ca="1" si="22"/>
        <v/>
      </c>
      <c r="O392" s="75" t="str">
        <f ca="1">IFERROR(VLOOKUP(D392,資料庫!$P$4:$Q$135,2,FALSE),"")</f>
        <v/>
      </c>
    </row>
    <row r="393" spans="1:15" x14ac:dyDescent="0.25">
      <c r="A393" s="75">
        <f>板材才數分析.!D349</f>
        <v>12018</v>
      </c>
      <c r="B393" s="75">
        <f ca="1">板材才數分析.!E349</f>
        <v>0</v>
      </c>
      <c r="D393" s="32">
        <f ca="1">板材才數分析.!M349</f>
        <v>0</v>
      </c>
      <c r="E393" s="32">
        <f ca="1">板材才數分析.!F349</f>
        <v>0</v>
      </c>
      <c r="F393" s="32" t="str">
        <f ca="1">板材才數分析.!G349</f>
        <v/>
      </c>
      <c r="G393" s="32">
        <f ca="1">板材才數分析.!H349</f>
        <v>0</v>
      </c>
      <c r="H393" s="32" t="str">
        <f ca="1">板材才數分析.!I349</f>
        <v/>
      </c>
      <c r="I393" s="32">
        <f ca="1">板材才數分析.!J349</f>
        <v>0</v>
      </c>
      <c r="J393" s="32">
        <f ca="1">板材才數分析.!K349</f>
        <v>0</v>
      </c>
      <c r="K393" s="53">
        <f ca="1">板材才數分析.!O349</f>
        <v>0</v>
      </c>
      <c r="L393" s="32" t="str">
        <f>IFERROR(VLOOKUP(C393,資料庫!$K$3:$AA$10,17,FALSE),"")</f>
        <v/>
      </c>
      <c r="M393" s="32" t="str">
        <f ca="1">板材才數分析.!R349</f>
        <v/>
      </c>
      <c r="N393" s="35" t="str">
        <f t="shared" ref="N393:N405" ca="1" si="23">IFERROR((K393*M393),"")</f>
        <v/>
      </c>
      <c r="O393" s="75" t="str">
        <f ca="1">IFERROR(VLOOKUP(D393,資料庫!$P$4:$Q$135,2,FALSE),"")</f>
        <v/>
      </c>
    </row>
    <row r="394" spans="1:15" x14ac:dyDescent="0.25">
      <c r="A394" s="75">
        <f>板材才數分析.!D350</f>
        <v>12019</v>
      </c>
      <c r="B394" s="75">
        <f ca="1">板材才數分析.!E350</f>
        <v>0</v>
      </c>
      <c r="D394" s="32">
        <f ca="1">板材才數分析.!M350</f>
        <v>0</v>
      </c>
      <c r="E394" s="32">
        <f ca="1">板材才數分析.!F350</f>
        <v>0</v>
      </c>
      <c r="F394" s="32" t="str">
        <f ca="1">板材才數分析.!G350</f>
        <v/>
      </c>
      <c r="G394" s="32">
        <f ca="1">板材才數分析.!H350</f>
        <v>0</v>
      </c>
      <c r="H394" s="32" t="str">
        <f ca="1">板材才數分析.!I350</f>
        <v/>
      </c>
      <c r="I394" s="32">
        <f ca="1">板材才數分析.!J350</f>
        <v>0</v>
      </c>
      <c r="J394" s="32">
        <f ca="1">板材才數分析.!K350</f>
        <v>0</v>
      </c>
      <c r="K394" s="53">
        <f ca="1">板材才數分析.!O350</f>
        <v>0</v>
      </c>
      <c r="L394" s="32" t="str">
        <f>IFERROR(VLOOKUP(C394,資料庫!$K$3:$AA$10,17,FALSE),"")</f>
        <v/>
      </c>
      <c r="M394" s="32" t="str">
        <f ca="1">板材才數分析.!R350</f>
        <v/>
      </c>
      <c r="N394" s="35" t="str">
        <f t="shared" ca="1" si="23"/>
        <v/>
      </c>
      <c r="O394" s="75" t="str">
        <f ca="1">IFERROR(VLOOKUP(D394,資料庫!$P$4:$Q$135,2,FALSE),"")</f>
        <v/>
      </c>
    </row>
    <row r="395" spans="1:15" x14ac:dyDescent="0.25">
      <c r="A395" s="75">
        <f>板材才數分析.!D351</f>
        <v>12020</v>
      </c>
      <c r="B395" s="75">
        <f ca="1">板材才數分析.!E351</f>
        <v>0</v>
      </c>
      <c r="D395" s="32">
        <f ca="1">板材才數分析.!M351</f>
        <v>0</v>
      </c>
      <c r="E395" s="32">
        <f ca="1">板材才數分析.!F351</f>
        <v>0</v>
      </c>
      <c r="F395" s="32" t="str">
        <f ca="1">板材才數分析.!G351</f>
        <v/>
      </c>
      <c r="G395" s="32">
        <f ca="1">板材才數分析.!H351</f>
        <v>0</v>
      </c>
      <c r="H395" s="32" t="str">
        <f ca="1">板材才數分析.!I351</f>
        <v/>
      </c>
      <c r="I395" s="32">
        <f ca="1">板材才數分析.!J351</f>
        <v>0</v>
      </c>
      <c r="J395" s="32">
        <f ca="1">板材才數分析.!K351</f>
        <v>0</v>
      </c>
      <c r="K395" s="53">
        <f ca="1">板材才數分析.!O351</f>
        <v>0</v>
      </c>
      <c r="L395" s="32" t="str">
        <f>IFERROR(VLOOKUP(C395,資料庫!$K$3:$AA$10,17,FALSE),"")</f>
        <v/>
      </c>
      <c r="M395" s="32" t="str">
        <f ca="1">板材才數分析.!R351</f>
        <v/>
      </c>
      <c r="N395" s="35" t="str">
        <f t="shared" ca="1" si="23"/>
        <v/>
      </c>
      <c r="O395" s="75" t="str">
        <f ca="1">IFERROR(VLOOKUP(D395,資料庫!$P$4:$Q$135,2,FALSE),"")</f>
        <v/>
      </c>
    </row>
    <row r="396" spans="1:15" x14ac:dyDescent="0.25">
      <c r="A396" s="75">
        <f>板材才數分析.!D352</f>
        <v>12021</v>
      </c>
      <c r="B396" s="75">
        <f ca="1">板材才數分析.!E352</f>
        <v>0</v>
      </c>
      <c r="D396" s="32">
        <f ca="1">板材才數分析.!M352</f>
        <v>0</v>
      </c>
      <c r="E396" s="32">
        <f ca="1">板材才數分析.!F352</f>
        <v>0</v>
      </c>
      <c r="F396" s="32" t="str">
        <f ca="1">板材才數分析.!G352</f>
        <v/>
      </c>
      <c r="G396" s="32">
        <f ca="1">板材才數分析.!H352</f>
        <v>0</v>
      </c>
      <c r="H396" s="32" t="str">
        <f ca="1">板材才數分析.!I352</f>
        <v/>
      </c>
      <c r="I396" s="32">
        <f ca="1">板材才數分析.!J352</f>
        <v>0</v>
      </c>
      <c r="J396" s="32">
        <f ca="1">板材才數分析.!K352</f>
        <v>0</v>
      </c>
      <c r="K396" s="53">
        <f ca="1">板材才數分析.!O352</f>
        <v>0</v>
      </c>
      <c r="L396" s="32" t="str">
        <f>IFERROR(VLOOKUP(C396,資料庫!$K$3:$AA$10,17,FALSE),"")</f>
        <v/>
      </c>
      <c r="M396" s="32" t="str">
        <f ca="1">板材才數分析.!R352</f>
        <v/>
      </c>
      <c r="N396" s="35" t="str">
        <f t="shared" ca="1" si="23"/>
        <v/>
      </c>
      <c r="O396" s="75" t="str">
        <f ca="1">IFERROR(VLOOKUP(D396,資料庫!$P$4:$Q$135,2,FALSE),"")</f>
        <v/>
      </c>
    </row>
    <row r="397" spans="1:15" x14ac:dyDescent="0.25">
      <c r="A397" s="75">
        <f>板材才數分析.!D353</f>
        <v>12022</v>
      </c>
      <c r="B397" s="75">
        <f ca="1">板材才數分析.!E353</f>
        <v>0</v>
      </c>
      <c r="D397" s="32">
        <f ca="1">板材才數分析.!M353</f>
        <v>0</v>
      </c>
      <c r="E397" s="32">
        <f ca="1">板材才數分析.!F353</f>
        <v>0</v>
      </c>
      <c r="F397" s="32" t="str">
        <f ca="1">板材才數分析.!G353</f>
        <v/>
      </c>
      <c r="G397" s="32">
        <f ca="1">板材才數分析.!H353</f>
        <v>0</v>
      </c>
      <c r="H397" s="32" t="str">
        <f ca="1">板材才數分析.!I353</f>
        <v/>
      </c>
      <c r="I397" s="32">
        <f ca="1">板材才數分析.!J353</f>
        <v>0</v>
      </c>
      <c r="J397" s="32">
        <f ca="1">板材才數分析.!K353</f>
        <v>0</v>
      </c>
      <c r="K397" s="53">
        <f ca="1">板材才數分析.!O353</f>
        <v>0</v>
      </c>
      <c r="L397" s="32" t="str">
        <f>IFERROR(VLOOKUP(C397,資料庫!$K$3:$AA$10,17,FALSE),"")</f>
        <v/>
      </c>
      <c r="M397" s="32" t="str">
        <f ca="1">板材才數分析.!R353</f>
        <v/>
      </c>
      <c r="N397" s="35" t="str">
        <f t="shared" ca="1" si="23"/>
        <v/>
      </c>
      <c r="O397" s="75" t="str">
        <f ca="1">IFERROR(VLOOKUP(D397,資料庫!$P$4:$Q$135,2,FALSE),"")</f>
        <v/>
      </c>
    </row>
    <row r="398" spans="1:15" x14ac:dyDescent="0.25">
      <c r="A398" s="75">
        <f>板材才數分析.!D354</f>
        <v>12023</v>
      </c>
      <c r="B398" s="75">
        <f ca="1">板材才數分析.!E354</f>
        <v>0</v>
      </c>
      <c r="D398" s="32">
        <f ca="1">板材才數分析.!M354</f>
        <v>0</v>
      </c>
      <c r="E398" s="32">
        <f ca="1">板材才數分析.!F354</f>
        <v>0</v>
      </c>
      <c r="F398" s="32" t="str">
        <f ca="1">板材才數分析.!G354</f>
        <v/>
      </c>
      <c r="G398" s="32">
        <f ca="1">板材才數分析.!H354</f>
        <v>0</v>
      </c>
      <c r="H398" s="32" t="str">
        <f ca="1">板材才數分析.!I354</f>
        <v/>
      </c>
      <c r="I398" s="32">
        <f ca="1">板材才數分析.!J354</f>
        <v>0</v>
      </c>
      <c r="J398" s="32">
        <f ca="1">板材才數分析.!K354</f>
        <v>0</v>
      </c>
      <c r="K398" s="53">
        <f ca="1">板材才數分析.!O354</f>
        <v>0</v>
      </c>
      <c r="L398" s="32" t="str">
        <f>IFERROR(VLOOKUP(C398,資料庫!$K$3:$AA$10,17,FALSE),"")</f>
        <v/>
      </c>
      <c r="M398" s="32" t="str">
        <f ca="1">板材才數分析.!R354</f>
        <v/>
      </c>
      <c r="N398" s="35" t="str">
        <f t="shared" ca="1" si="23"/>
        <v/>
      </c>
      <c r="O398" s="75" t="str">
        <f ca="1">IFERROR(VLOOKUP(D398,資料庫!$P$4:$Q$135,2,FALSE),"")</f>
        <v/>
      </c>
    </row>
    <row r="399" spans="1:15" x14ac:dyDescent="0.25">
      <c r="A399" s="75">
        <f>板材才數分析.!D355</f>
        <v>12024</v>
      </c>
      <c r="B399" s="75">
        <f ca="1">板材才數分析.!E355</f>
        <v>0</v>
      </c>
      <c r="D399" s="32">
        <f ca="1">板材才數分析.!M355</f>
        <v>0</v>
      </c>
      <c r="E399" s="32">
        <f ca="1">板材才數分析.!F355</f>
        <v>0</v>
      </c>
      <c r="F399" s="32" t="str">
        <f ca="1">板材才數分析.!G355</f>
        <v/>
      </c>
      <c r="G399" s="32">
        <f ca="1">板材才數分析.!H355</f>
        <v>0</v>
      </c>
      <c r="H399" s="32" t="str">
        <f ca="1">板材才數分析.!I355</f>
        <v/>
      </c>
      <c r="I399" s="32">
        <f ca="1">板材才數分析.!J355</f>
        <v>0</v>
      </c>
      <c r="J399" s="32">
        <f ca="1">板材才數分析.!K355</f>
        <v>0</v>
      </c>
      <c r="K399" s="53">
        <f ca="1">板材才數分析.!O355</f>
        <v>0</v>
      </c>
      <c r="L399" s="32" t="str">
        <f>IFERROR(VLOOKUP(C399,資料庫!$K$3:$AA$10,17,FALSE),"")</f>
        <v/>
      </c>
      <c r="M399" s="32" t="str">
        <f ca="1">板材才數分析.!R355</f>
        <v/>
      </c>
      <c r="N399" s="35" t="str">
        <f t="shared" ca="1" si="23"/>
        <v/>
      </c>
      <c r="O399" s="75" t="str">
        <f ca="1">IFERROR(VLOOKUP(D399,資料庫!$P$4:$Q$135,2,FALSE),"")</f>
        <v/>
      </c>
    </row>
    <row r="400" spans="1:15" x14ac:dyDescent="0.25">
      <c r="A400" s="75">
        <f>板材才數分析.!D356</f>
        <v>12025</v>
      </c>
      <c r="B400" s="75">
        <f ca="1">板材才數分析.!E356</f>
        <v>0</v>
      </c>
      <c r="D400" s="32">
        <f ca="1">板材才數分析.!M356</f>
        <v>0</v>
      </c>
      <c r="E400" s="32">
        <f ca="1">板材才數分析.!F356</f>
        <v>0</v>
      </c>
      <c r="F400" s="32" t="str">
        <f ca="1">板材才數分析.!G356</f>
        <v/>
      </c>
      <c r="G400" s="32">
        <f ca="1">板材才數分析.!H356</f>
        <v>0</v>
      </c>
      <c r="H400" s="32" t="str">
        <f ca="1">板材才數分析.!I356</f>
        <v/>
      </c>
      <c r="I400" s="32">
        <f ca="1">板材才數分析.!J356</f>
        <v>0</v>
      </c>
      <c r="J400" s="32">
        <f ca="1">板材才數分析.!K356</f>
        <v>0</v>
      </c>
      <c r="K400" s="53">
        <f ca="1">板材才數分析.!O356</f>
        <v>0</v>
      </c>
      <c r="L400" s="32" t="str">
        <f>IFERROR(VLOOKUP(C400,資料庫!$K$3:$AA$10,17,FALSE),"")</f>
        <v/>
      </c>
      <c r="M400" s="32" t="str">
        <f ca="1">板材才數分析.!R356</f>
        <v/>
      </c>
      <c r="N400" s="35" t="str">
        <f t="shared" ca="1" si="23"/>
        <v/>
      </c>
      <c r="O400" s="75" t="str">
        <f ca="1">IFERROR(VLOOKUP(D400,資料庫!$P$4:$Q$135,2,FALSE),"")</f>
        <v/>
      </c>
    </row>
    <row r="401" spans="1:16" x14ac:dyDescent="0.25">
      <c r="A401" s="75">
        <f>板材才數分析.!D357</f>
        <v>12026</v>
      </c>
      <c r="B401" s="75">
        <f ca="1">板材才數分析.!E357</f>
        <v>0</v>
      </c>
      <c r="D401" s="32">
        <f ca="1">板材才數分析.!M357</f>
        <v>0</v>
      </c>
      <c r="E401" s="32">
        <f ca="1">板材才數分析.!F357</f>
        <v>0</v>
      </c>
      <c r="F401" s="32" t="str">
        <f ca="1">板材才數分析.!G357</f>
        <v/>
      </c>
      <c r="G401" s="32">
        <f ca="1">板材才數分析.!H357</f>
        <v>0</v>
      </c>
      <c r="H401" s="32" t="str">
        <f ca="1">板材才數分析.!I357</f>
        <v/>
      </c>
      <c r="I401" s="32">
        <f ca="1">板材才數分析.!J357</f>
        <v>0</v>
      </c>
      <c r="J401" s="32">
        <f ca="1">板材才數分析.!K357</f>
        <v>0</v>
      </c>
      <c r="K401" s="53">
        <f ca="1">板材才數分析.!O357</f>
        <v>0</v>
      </c>
      <c r="L401" s="32" t="str">
        <f>IFERROR(VLOOKUP(C401,資料庫!$K$3:$AA$10,17,FALSE),"")</f>
        <v/>
      </c>
      <c r="M401" s="32" t="str">
        <f ca="1">板材才數分析.!R357</f>
        <v/>
      </c>
      <c r="N401" s="35" t="str">
        <f t="shared" ca="1" si="23"/>
        <v/>
      </c>
      <c r="O401" s="75" t="str">
        <f ca="1">IFERROR(VLOOKUP(D401,資料庫!$P$4:$Q$135,2,FALSE),"")</f>
        <v/>
      </c>
    </row>
    <row r="402" spans="1:16" x14ac:dyDescent="0.25">
      <c r="A402" s="75">
        <f>板材才數分析.!D358</f>
        <v>12027</v>
      </c>
      <c r="B402" s="75">
        <f ca="1">板材才數分析.!E358</f>
        <v>0</v>
      </c>
      <c r="D402" s="32">
        <f ca="1">板材才數分析.!M358</f>
        <v>0</v>
      </c>
      <c r="E402" s="32">
        <f ca="1">板材才數分析.!F358</f>
        <v>0</v>
      </c>
      <c r="F402" s="32" t="str">
        <f ca="1">板材才數分析.!G358</f>
        <v/>
      </c>
      <c r="G402" s="32">
        <f ca="1">板材才數分析.!H358</f>
        <v>0</v>
      </c>
      <c r="H402" s="32" t="str">
        <f ca="1">板材才數分析.!I358</f>
        <v/>
      </c>
      <c r="I402" s="32">
        <f ca="1">板材才數分析.!J358</f>
        <v>0</v>
      </c>
      <c r="J402" s="32">
        <f ca="1">板材才數分析.!K358</f>
        <v>0</v>
      </c>
      <c r="K402" s="53">
        <f ca="1">板材才數分析.!O358</f>
        <v>0</v>
      </c>
      <c r="L402" s="32" t="str">
        <f>IFERROR(VLOOKUP(C402,資料庫!$K$3:$AA$10,17,FALSE),"")</f>
        <v/>
      </c>
      <c r="M402" s="32" t="str">
        <f ca="1">板材才數分析.!R358</f>
        <v/>
      </c>
      <c r="N402" s="35" t="str">
        <f t="shared" ca="1" si="23"/>
        <v/>
      </c>
      <c r="O402" s="75" t="str">
        <f ca="1">IFERROR(VLOOKUP(D402,資料庫!$P$4:$Q$135,2,FALSE),"")</f>
        <v/>
      </c>
    </row>
    <row r="403" spans="1:16" x14ac:dyDescent="0.25">
      <c r="A403" s="75">
        <f>板材才數分析.!D359</f>
        <v>12028</v>
      </c>
      <c r="B403" s="75">
        <f ca="1">板材才數分析.!E359</f>
        <v>0</v>
      </c>
      <c r="D403" s="32">
        <f ca="1">板材才數分析.!M359</f>
        <v>0</v>
      </c>
      <c r="E403" s="32">
        <f ca="1">板材才數分析.!F359</f>
        <v>0</v>
      </c>
      <c r="F403" s="32" t="str">
        <f ca="1">板材才數分析.!G359</f>
        <v/>
      </c>
      <c r="G403" s="32">
        <f ca="1">板材才數分析.!H359</f>
        <v>0</v>
      </c>
      <c r="H403" s="32" t="str">
        <f ca="1">板材才數分析.!I359</f>
        <v/>
      </c>
      <c r="I403" s="32">
        <f ca="1">板材才數分析.!J359</f>
        <v>0</v>
      </c>
      <c r="J403" s="32">
        <f ca="1">板材才數分析.!K359</f>
        <v>0</v>
      </c>
      <c r="K403" s="53">
        <f ca="1">板材才數分析.!O359</f>
        <v>0</v>
      </c>
      <c r="L403" s="32" t="str">
        <f>IFERROR(VLOOKUP(C403,資料庫!$K$3:$AA$10,17,FALSE),"")</f>
        <v/>
      </c>
      <c r="M403" s="32" t="str">
        <f ca="1">板材才數分析.!R359</f>
        <v/>
      </c>
      <c r="N403" s="35" t="str">
        <f t="shared" ca="1" si="23"/>
        <v/>
      </c>
      <c r="O403" s="75" t="str">
        <f ca="1">IFERROR(VLOOKUP(D403,資料庫!$P$4:$Q$135,2,FALSE),"")</f>
        <v/>
      </c>
    </row>
    <row r="404" spans="1:16" x14ac:dyDescent="0.25">
      <c r="A404" s="75">
        <f>板材才數分析.!D360</f>
        <v>12029</v>
      </c>
      <c r="B404" s="75">
        <f ca="1">板材才數分析.!E360</f>
        <v>0</v>
      </c>
      <c r="D404" s="32">
        <f ca="1">板材才數分析.!M360</f>
        <v>0</v>
      </c>
      <c r="E404" s="32">
        <f ca="1">板材才數分析.!F360</f>
        <v>0</v>
      </c>
      <c r="F404" s="32" t="str">
        <f ca="1">板材才數分析.!G360</f>
        <v/>
      </c>
      <c r="G404" s="32">
        <f ca="1">板材才數分析.!H360</f>
        <v>0</v>
      </c>
      <c r="H404" s="32" t="str">
        <f ca="1">板材才數分析.!I360</f>
        <v/>
      </c>
      <c r="I404" s="32">
        <f ca="1">板材才數分析.!J360</f>
        <v>0</v>
      </c>
      <c r="J404" s="32">
        <f ca="1">板材才數分析.!K360</f>
        <v>0</v>
      </c>
      <c r="K404" s="53">
        <f ca="1">板材才數分析.!O360</f>
        <v>0</v>
      </c>
      <c r="L404" s="32" t="str">
        <f>IFERROR(VLOOKUP(C404,資料庫!$K$3:$AA$10,17,FALSE),"")</f>
        <v/>
      </c>
      <c r="M404" s="32" t="str">
        <f ca="1">板材才數分析.!R360</f>
        <v/>
      </c>
      <c r="N404" s="35" t="str">
        <f t="shared" ca="1" si="23"/>
        <v/>
      </c>
      <c r="O404" s="75" t="str">
        <f ca="1">IFERROR(VLOOKUP(D404,資料庫!$P$4:$Q$135,2,FALSE),"")</f>
        <v/>
      </c>
    </row>
    <row r="405" spans="1:16" x14ac:dyDescent="0.25">
      <c r="A405" s="75">
        <f>板材才數分析.!D361</f>
        <v>12030</v>
      </c>
      <c r="B405" s="75">
        <f ca="1">板材才數分析.!E361</f>
        <v>0</v>
      </c>
      <c r="D405" s="32">
        <f ca="1">板材才數分析.!M361</f>
        <v>0</v>
      </c>
      <c r="E405" s="32">
        <f ca="1">板材才數分析.!F361</f>
        <v>0</v>
      </c>
      <c r="F405" s="32" t="str">
        <f ca="1">板材才數分析.!G361</f>
        <v/>
      </c>
      <c r="G405" s="32">
        <f ca="1">板材才數分析.!H361</f>
        <v>0</v>
      </c>
      <c r="H405" s="32" t="str">
        <f ca="1">板材才數分析.!I361</f>
        <v/>
      </c>
      <c r="I405" s="32">
        <f ca="1">板材才數分析.!J361</f>
        <v>0</v>
      </c>
      <c r="J405" s="32">
        <f ca="1">板材才數分析.!K361</f>
        <v>0</v>
      </c>
      <c r="K405" s="53">
        <f ca="1">板材才數分析.!O361</f>
        <v>0</v>
      </c>
      <c r="L405" s="32" t="str">
        <f>IFERROR(VLOOKUP(C405,資料庫!$K$3:$AA$10,17,FALSE),"")</f>
        <v/>
      </c>
      <c r="M405" s="32" t="str">
        <f ca="1">板材才數分析.!R361</f>
        <v/>
      </c>
      <c r="N405" s="35" t="str">
        <f t="shared" ca="1" si="23"/>
        <v/>
      </c>
      <c r="O405" s="75" t="str">
        <f ca="1">IFERROR(VLOOKUP(D405,資料庫!$P$4:$Q$135,2,FALSE),"")</f>
        <v/>
      </c>
    </row>
    <row r="406" spans="1:16" x14ac:dyDescent="0.25">
      <c r="A406" s="75"/>
      <c r="B406" s="75"/>
      <c r="H406" s="524" t="s">
        <v>235</v>
      </c>
      <c r="I406" s="524"/>
      <c r="J406" s="524"/>
      <c r="K406" s="54">
        <f ca="1">SUM(K376:K405)</f>
        <v>0</v>
      </c>
      <c r="L406" s="47" t="str">
        <f>L376</f>
        <v/>
      </c>
      <c r="M406" s="47"/>
      <c r="N406" s="49"/>
      <c r="O406" s="94">
        <f ca="1">SUM(N375:N405)</f>
        <v>0</v>
      </c>
      <c r="P406" s="47"/>
    </row>
    <row r="407" spans="1:16" x14ac:dyDescent="0.25">
      <c r="A407" s="75"/>
      <c r="B407" s="75"/>
      <c r="O407" s="75"/>
    </row>
    <row r="408" spans="1:16" x14ac:dyDescent="0.25">
      <c r="A408" s="75"/>
      <c r="B408" s="75">
        <v>13</v>
      </c>
      <c r="O408" s="75"/>
    </row>
    <row r="409" spans="1:16" x14ac:dyDescent="0.25">
      <c r="A409" s="75">
        <f>板材才數分析.!D362</f>
        <v>13001</v>
      </c>
      <c r="B409" s="75" t="str">
        <f ca="1">板材才數分析.!E362</f>
        <v>頂板</v>
      </c>
      <c r="D409" s="32">
        <f ca="1">板材才數分析.!M362</f>
        <v>0</v>
      </c>
      <c r="E409" s="32">
        <f ca="1">板材才數分析.!F362</f>
        <v>-36</v>
      </c>
      <c r="F409" s="32" t="str">
        <f ca="1">板材才數分析.!G362</f>
        <v>AA</v>
      </c>
      <c r="G409" s="32">
        <f ca="1">板材才數分析.!H362</f>
        <v>0</v>
      </c>
      <c r="H409" s="32" t="str">
        <f ca="1">板材才數分析.!I362</f>
        <v/>
      </c>
      <c r="I409" s="32">
        <f ca="1">板材才數分析.!J362</f>
        <v>18</v>
      </c>
      <c r="J409" s="32">
        <f ca="1">板材才數分析.!K362</f>
        <v>0</v>
      </c>
      <c r="K409" s="53">
        <f ca="1">板材才數分析.!O362</f>
        <v>0</v>
      </c>
      <c r="L409" s="32" t="str">
        <f>IFERROR(VLOOKUP(C409,資料庫!$K$3:$AA$10,17,FALSE),"")</f>
        <v/>
      </c>
      <c r="M409" s="32" t="str">
        <f ca="1">板材才數分析.!R362</f>
        <v/>
      </c>
      <c r="N409" s="35" t="str">
        <f ca="1">IFERROR((K409*M409),"")</f>
        <v/>
      </c>
      <c r="O409" s="75" t="str">
        <f ca="1">IFERROR(VLOOKUP(D409,資料庫!$P$4:$Q$135,2,FALSE),"")</f>
        <v/>
      </c>
    </row>
    <row r="410" spans="1:16" x14ac:dyDescent="0.25">
      <c r="A410" s="75">
        <f>板材才數分析.!D363</f>
        <v>13002</v>
      </c>
      <c r="B410" s="75" t="str">
        <f ca="1">板材才數分析.!E363</f>
        <v>底板</v>
      </c>
      <c r="D410" s="32">
        <f ca="1">板材才數分析.!M363</f>
        <v>0</v>
      </c>
      <c r="E410" s="32">
        <f ca="1">板材才數分析.!F363</f>
        <v>-36</v>
      </c>
      <c r="F410" s="32" t="str">
        <f ca="1">板材才數分析.!G363</f>
        <v>AA</v>
      </c>
      <c r="G410" s="32">
        <f ca="1">板材才數分析.!H363</f>
        <v>0</v>
      </c>
      <c r="H410" s="32" t="str">
        <f ca="1">板材才數分析.!I363</f>
        <v/>
      </c>
      <c r="I410" s="32">
        <f ca="1">板材才數分析.!J363</f>
        <v>18</v>
      </c>
      <c r="J410" s="32">
        <f ca="1">板材才數分析.!K363</f>
        <v>0</v>
      </c>
      <c r="K410" s="53">
        <f ca="1">板材才數分析.!O363</f>
        <v>0</v>
      </c>
      <c r="L410" s="32" t="str">
        <f>IFERROR(VLOOKUP(C410,資料庫!$K$3:$AA$10,17,FALSE),"")</f>
        <v/>
      </c>
      <c r="M410" s="32" t="str">
        <f ca="1">板材才數分析.!R363</f>
        <v/>
      </c>
      <c r="N410" s="35" t="str">
        <f t="shared" ref="N410:N425" ca="1" si="24">IFERROR((K410*M410),"")</f>
        <v/>
      </c>
      <c r="O410" s="75" t="str">
        <f ca="1">IFERROR(VLOOKUP(D410,資料庫!$P$4:$Q$135,2,FALSE),"")</f>
        <v/>
      </c>
    </row>
    <row r="411" spans="1:16" x14ac:dyDescent="0.25">
      <c r="A411" s="75">
        <f>板材才數分析.!D364</f>
        <v>13003</v>
      </c>
      <c r="B411" s="75" t="str">
        <f ca="1">板材才數分析.!E364</f>
        <v>左側板</v>
      </c>
      <c r="D411" s="32">
        <f ca="1">板材才數分析.!M364</f>
        <v>0</v>
      </c>
      <c r="E411" s="32">
        <f ca="1">板材才數分析.!F364</f>
        <v>0</v>
      </c>
      <c r="F411" s="32" t="str">
        <f ca="1">板材才數分析.!G364</f>
        <v>AA</v>
      </c>
      <c r="G411" s="32">
        <f ca="1">板材才數分析.!H364</f>
        <v>0</v>
      </c>
      <c r="H411" s="32" t="str">
        <f ca="1">板材才數分析.!I364</f>
        <v>AA</v>
      </c>
      <c r="I411" s="32">
        <f ca="1">板材才數分析.!J364</f>
        <v>18</v>
      </c>
      <c r="J411" s="32">
        <f ca="1">板材才數分析.!K364</f>
        <v>0</v>
      </c>
      <c r="K411" s="53">
        <f ca="1">板材才數分析.!O364</f>
        <v>0</v>
      </c>
      <c r="L411" s="32" t="str">
        <f>IFERROR(VLOOKUP(C411,資料庫!$K$3:$AA$10,17,FALSE),"")</f>
        <v/>
      </c>
      <c r="M411" s="32" t="str">
        <f ca="1">板材才數分析.!R364</f>
        <v/>
      </c>
      <c r="N411" s="35" t="str">
        <f t="shared" ca="1" si="24"/>
        <v/>
      </c>
      <c r="O411" s="75" t="str">
        <f ca="1">IFERROR(VLOOKUP(D411,資料庫!$P$4:$Q$135,2,FALSE),"")</f>
        <v/>
      </c>
    </row>
    <row r="412" spans="1:16" x14ac:dyDescent="0.25">
      <c r="A412" s="75">
        <f>板材才數分析.!D365</f>
        <v>13004</v>
      </c>
      <c r="B412" s="75" t="str">
        <f ca="1">板材才數分析.!E365</f>
        <v>右側板</v>
      </c>
      <c r="D412" s="32">
        <f ca="1">板材才數分析.!M365</f>
        <v>0</v>
      </c>
      <c r="E412" s="32">
        <f ca="1">板材才數分析.!F365</f>
        <v>0</v>
      </c>
      <c r="F412" s="32" t="str">
        <f ca="1">板材才數分析.!G365</f>
        <v>AA</v>
      </c>
      <c r="G412" s="32">
        <f ca="1">板材才數分析.!H365</f>
        <v>0</v>
      </c>
      <c r="H412" s="32" t="str">
        <f ca="1">板材才數分析.!I365</f>
        <v>AA</v>
      </c>
      <c r="I412" s="32">
        <f ca="1">板材才數分析.!J365</f>
        <v>18</v>
      </c>
      <c r="J412" s="32">
        <f ca="1">板材才數分析.!K365</f>
        <v>0</v>
      </c>
      <c r="K412" s="53">
        <f ca="1">板材才數分析.!O365</f>
        <v>0</v>
      </c>
      <c r="L412" s="32" t="str">
        <f>IFERROR(VLOOKUP(C412,資料庫!$K$3:$AA$10,17,FALSE),"")</f>
        <v/>
      </c>
      <c r="M412" s="32" t="str">
        <f ca="1">板材才數分析.!R365</f>
        <v/>
      </c>
      <c r="N412" s="35" t="str">
        <f t="shared" ca="1" si="24"/>
        <v/>
      </c>
      <c r="O412" s="75" t="str">
        <f ca="1">IFERROR(VLOOKUP(D412,資料庫!$P$4:$Q$135,2,FALSE),"")</f>
        <v/>
      </c>
    </row>
    <row r="413" spans="1:16" x14ac:dyDescent="0.25">
      <c r="A413" s="75">
        <f>板材才數分析.!D366</f>
        <v>13005</v>
      </c>
      <c r="B413" s="75" t="str">
        <f ca="1">板材才數分析.!E366</f>
        <v>背板</v>
      </c>
      <c r="D413" s="32">
        <f ca="1">板材才數分析.!M366</f>
        <v>0</v>
      </c>
      <c r="E413" s="32">
        <f ca="1">板材才數分析.!F366</f>
        <v>-22</v>
      </c>
      <c r="F413" s="32" t="str">
        <f ca="1">板材才數分析.!G366</f>
        <v/>
      </c>
      <c r="G413" s="32">
        <f ca="1">板材才數分析.!H366</f>
        <v>-22</v>
      </c>
      <c r="H413" s="32" t="str">
        <f ca="1">板材才數分析.!I366</f>
        <v/>
      </c>
      <c r="I413" s="32">
        <f ca="1">板材才數分析.!J366</f>
        <v>4</v>
      </c>
      <c r="J413" s="32">
        <f ca="1">板材才數分析.!K366</f>
        <v>0</v>
      </c>
      <c r="K413" s="53">
        <f ca="1">板材才數分析.!O366</f>
        <v>0</v>
      </c>
      <c r="L413" s="32" t="str">
        <f>IFERROR(VLOOKUP(C413,資料庫!$K$3:$AA$10,17,FALSE),"")</f>
        <v/>
      </c>
      <c r="M413" s="32" t="str">
        <f ca="1">板材才數分析.!R366</f>
        <v/>
      </c>
      <c r="N413" s="35" t="str">
        <f t="shared" ca="1" si="24"/>
        <v/>
      </c>
      <c r="O413" s="75" t="str">
        <f ca="1">IFERROR(VLOOKUP(D413,資料庫!$P$4:$Q$135,2,FALSE),"")</f>
        <v/>
      </c>
    </row>
    <row r="414" spans="1:16" x14ac:dyDescent="0.25">
      <c r="A414" s="75">
        <f>板材才數分析.!D367</f>
        <v>13006</v>
      </c>
      <c r="B414" s="75" t="str">
        <f ca="1">板材才數分析.!E367</f>
        <v>背拉桿</v>
      </c>
      <c r="D414" s="32">
        <f ca="1">板材才數分析.!M367</f>
        <v>0</v>
      </c>
      <c r="E414" s="32">
        <f ca="1">板材才數分析.!F367</f>
        <v>-36</v>
      </c>
      <c r="F414" s="32" t="str">
        <f ca="1">板材才數分析.!G367</f>
        <v>AA</v>
      </c>
      <c r="G414" s="32">
        <f ca="1">板材才數分析.!H367</f>
        <v>120</v>
      </c>
      <c r="H414" s="32" t="str">
        <f ca="1">板材才數分析.!I367</f>
        <v/>
      </c>
      <c r="I414" s="32">
        <f ca="1">板材才數分析.!J367</f>
        <v>18</v>
      </c>
      <c r="J414" s="32">
        <f ca="1">板材才數分析.!K367</f>
        <v>0</v>
      </c>
      <c r="K414" s="53">
        <f ca="1">板材才數分析.!O367</f>
        <v>0</v>
      </c>
      <c r="L414" s="32" t="str">
        <f>IFERROR(VLOOKUP(C414,資料庫!$K$3:$AA$10,17,FALSE),"")</f>
        <v/>
      </c>
      <c r="M414" s="32" t="str">
        <f ca="1">板材才數分析.!R367</f>
        <v/>
      </c>
      <c r="N414" s="35" t="str">
        <f t="shared" ca="1" si="24"/>
        <v/>
      </c>
      <c r="O414" s="75" t="str">
        <f ca="1">IFERROR(VLOOKUP(D414,資料庫!$P$4:$Q$135,2,FALSE),"")</f>
        <v/>
      </c>
    </row>
    <row r="415" spans="1:16" x14ac:dyDescent="0.25">
      <c r="A415" s="75">
        <f>板材才數分析.!D368</f>
        <v>13007</v>
      </c>
      <c r="B415" s="75" t="str">
        <f ca="1">板材才數分析.!E368</f>
        <v>中立板</v>
      </c>
      <c r="D415" s="32">
        <f ca="1">板材才數分析.!M368</f>
        <v>0</v>
      </c>
      <c r="E415" s="32">
        <f ca="1">板材才數分析.!F368</f>
        <v>-36</v>
      </c>
      <c r="F415" s="32" t="str">
        <f ca="1">板材才數分析.!G368</f>
        <v>AA</v>
      </c>
      <c r="G415" s="32">
        <f ca="1">板材才數分析.!H368</f>
        <v>-22</v>
      </c>
      <c r="H415" s="32" t="str">
        <f ca="1">板材才數分析.!I368</f>
        <v/>
      </c>
      <c r="I415" s="32">
        <f ca="1">板材才數分析.!J368</f>
        <v>18</v>
      </c>
      <c r="J415" s="32">
        <f ca="1">板材才數分析.!K368</f>
        <v>0</v>
      </c>
      <c r="K415" s="53">
        <f ca="1">板材才數分析.!O368</f>
        <v>0</v>
      </c>
      <c r="L415" s="32" t="str">
        <f>IFERROR(VLOOKUP(C415,資料庫!$K$3:$AA$10,17,FALSE),"")</f>
        <v/>
      </c>
      <c r="M415" s="32" t="str">
        <f ca="1">板材才數分析.!R368</f>
        <v/>
      </c>
      <c r="N415" s="35" t="str">
        <f t="shared" ca="1" si="24"/>
        <v/>
      </c>
      <c r="O415" s="75" t="str">
        <f ca="1">IFERROR(VLOOKUP(D415,資料庫!$P$4:$Q$135,2,FALSE),"")</f>
        <v/>
      </c>
    </row>
    <row r="416" spans="1:16" x14ac:dyDescent="0.25">
      <c r="A416" s="75">
        <f>板材才數分析.!D369</f>
        <v>13008</v>
      </c>
      <c r="B416" s="75" t="str">
        <f ca="1">板材才數分析.!E369</f>
        <v>活隔</v>
      </c>
      <c r="D416" s="32">
        <f ca="1">板材才數分析.!M369</f>
        <v>0</v>
      </c>
      <c r="E416" s="32">
        <f ca="1">板材才數分析.!F369</f>
        <v>0</v>
      </c>
      <c r="F416" s="32" t="str">
        <f ca="1">板材才數分析.!G369</f>
        <v>AA</v>
      </c>
      <c r="G416" s="32">
        <f ca="1">板材才數分析.!H369</f>
        <v>-32</v>
      </c>
      <c r="H416" s="32" t="str">
        <f ca="1">板材才數分析.!I369</f>
        <v>AA</v>
      </c>
      <c r="I416" s="32">
        <f ca="1">板材才數分析.!J369</f>
        <v>18</v>
      </c>
      <c r="J416" s="32">
        <f ca="1">板材才數分析.!K369</f>
        <v>0</v>
      </c>
      <c r="K416" s="53">
        <f ca="1">板材才數分析.!O369</f>
        <v>0</v>
      </c>
      <c r="L416" s="32" t="str">
        <f>IFERROR(VLOOKUP(C416,資料庫!$K$3:$AA$10,17,FALSE),"")</f>
        <v/>
      </c>
      <c r="M416" s="32" t="str">
        <f ca="1">板材才數分析.!R369</f>
        <v/>
      </c>
      <c r="N416" s="35" t="str">
        <f t="shared" ca="1" si="24"/>
        <v/>
      </c>
      <c r="O416" s="75" t="str">
        <f ca="1">IFERROR(VLOOKUP(D416,資料庫!$P$4:$Q$135,2,FALSE),"")</f>
        <v/>
      </c>
    </row>
    <row r="417" spans="1:15" x14ac:dyDescent="0.25">
      <c r="A417" s="75">
        <f>板材才數分析.!D370</f>
        <v>13009</v>
      </c>
      <c r="B417" s="75" t="str">
        <f ca="1">板材才數分析.!E370</f>
        <v>固隔</v>
      </c>
      <c r="D417" s="32">
        <f ca="1">板材才數分析.!M370</f>
        <v>0</v>
      </c>
      <c r="E417" s="32">
        <f ca="1">板材才數分析.!F370</f>
        <v>0</v>
      </c>
      <c r="F417" s="32" t="str">
        <f ca="1">板材才數分析.!G370</f>
        <v>AA</v>
      </c>
      <c r="G417" s="32">
        <f ca="1">板材才數分析.!H370</f>
        <v>-22</v>
      </c>
      <c r="H417" s="32" t="str">
        <f ca="1">板材才數分析.!I370</f>
        <v/>
      </c>
      <c r="I417" s="32">
        <f ca="1">板材才數分析.!J370</f>
        <v>18</v>
      </c>
      <c r="J417" s="32">
        <f ca="1">板材才數分析.!K370</f>
        <v>0</v>
      </c>
      <c r="K417" s="53">
        <f ca="1">板材才數分析.!O370</f>
        <v>0</v>
      </c>
      <c r="L417" s="32" t="str">
        <f>IFERROR(VLOOKUP(C417,資料庫!$K$3:$AA$10,17,FALSE),"")</f>
        <v/>
      </c>
      <c r="M417" s="32" t="str">
        <f ca="1">板材才數分析.!R370</f>
        <v/>
      </c>
      <c r="N417" s="35" t="str">
        <f t="shared" ca="1" si="24"/>
        <v/>
      </c>
      <c r="O417" s="75" t="str">
        <f ca="1">IFERROR(VLOOKUP(D417,資料庫!$P$4:$Q$135,2,FALSE),"")</f>
        <v/>
      </c>
    </row>
    <row r="418" spans="1:15" x14ac:dyDescent="0.25">
      <c r="A418" s="75">
        <f>板材才數分析.!D371</f>
        <v>13010</v>
      </c>
      <c r="B418" s="75" t="str">
        <f ca="1">板材才數分析.!E371</f>
        <v>左門板</v>
      </c>
      <c r="D418" s="32">
        <f ca="1">板材才數分析.!M371</f>
        <v>0</v>
      </c>
      <c r="E418" s="32">
        <f ca="1">板材才數分析.!F371</f>
        <v>0</v>
      </c>
      <c r="F418" s="32" t="str">
        <f ca="1">板材才數分析.!G371</f>
        <v>AA</v>
      </c>
      <c r="G418" s="32">
        <f ca="1">板材才數分析.!H371</f>
        <v>-4</v>
      </c>
      <c r="H418" s="32" t="str">
        <f ca="1">板材才數分析.!I371</f>
        <v>AA</v>
      </c>
      <c r="I418" s="32">
        <f ca="1">板材才數分析.!J371</f>
        <v>18</v>
      </c>
      <c r="J418" s="32">
        <f ca="1">板材才數分析.!K371</f>
        <v>0</v>
      </c>
      <c r="K418" s="53">
        <f ca="1">板材才數分析.!O371</f>
        <v>0</v>
      </c>
      <c r="L418" s="32" t="str">
        <f>IFERROR(VLOOKUP(C418,資料庫!$K$3:$AA$10,17,FALSE),"")</f>
        <v/>
      </c>
      <c r="M418" s="32" t="str">
        <f ca="1">板材才數分析.!R371</f>
        <v/>
      </c>
      <c r="N418" s="35" t="str">
        <f t="shared" ca="1" si="24"/>
        <v/>
      </c>
      <c r="O418" s="75" t="str">
        <f ca="1">IFERROR(VLOOKUP(D418,資料庫!$P$4:$Q$135,2,FALSE),"")</f>
        <v/>
      </c>
    </row>
    <row r="419" spans="1:15" x14ac:dyDescent="0.25">
      <c r="A419" s="75">
        <f>板材才數分析.!D372</f>
        <v>13011</v>
      </c>
      <c r="B419" s="75" t="str">
        <f ca="1">板材才數分析.!E372</f>
        <v>右門板</v>
      </c>
      <c r="D419" s="32">
        <f ca="1">板材才數分析.!M372</f>
        <v>0</v>
      </c>
      <c r="E419" s="32">
        <f ca="1">板材才數分析.!F372</f>
        <v>0</v>
      </c>
      <c r="F419" s="32" t="str">
        <f ca="1">板材才數分析.!G372</f>
        <v>AA</v>
      </c>
      <c r="G419" s="32">
        <f ca="1">板材才數分析.!H372</f>
        <v>-4</v>
      </c>
      <c r="H419" s="32" t="str">
        <f ca="1">板材才數分析.!I372</f>
        <v>AA</v>
      </c>
      <c r="I419" s="32">
        <f ca="1">板材才數分析.!J372</f>
        <v>18</v>
      </c>
      <c r="J419" s="32">
        <f ca="1">板材才數分析.!K372</f>
        <v>0</v>
      </c>
      <c r="K419" s="53">
        <f ca="1">板材才數分析.!O372</f>
        <v>0</v>
      </c>
      <c r="L419" s="32" t="str">
        <f>IFERROR(VLOOKUP(C419,資料庫!$K$3:$AA$10,17,FALSE),"")</f>
        <v/>
      </c>
      <c r="M419" s="32" t="str">
        <f ca="1">板材才數分析.!R372</f>
        <v/>
      </c>
      <c r="N419" s="35" t="str">
        <f t="shared" ca="1" si="24"/>
        <v/>
      </c>
      <c r="O419" s="75" t="str">
        <f ca="1">IFERROR(VLOOKUP(D419,資料庫!$P$4:$Q$135,2,FALSE),"")</f>
        <v/>
      </c>
    </row>
    <row r="420" spans="1:15" x14ac:dyDescent="0.25">
      <c r="A420" s="75">
        <f>板材才數分析.!D373</f>
        <v>13012</v>
      </c>
      <c r="B420" s="75">
        <f ca="1">板材才數分析.!E373</f>
        <v>0</v>
      </c>
      <c r="D420" s="32">
        <f ca="1">板材才數分析.!M373</f>
        <v>0</v>
      </c>
      <c r="E420" s="32">
        <f ca="1">板材才數分析.!F373</f>
        <v>0</v>
      </c>
      <c r="F420" s="32" t="str">
        <f ca="1">板材才數分析.!G373</f>
        <v/>
      </c>
      <c r="G420" s="32">
        <f ca="1">板材才數分析.!H373</f>
        <v>0</v>
      </c>
      <c r="H420" s="32" t="str">
        <f ca="1">板材才數分析.!I373</f>
        <v/>
      </c>
      <c r="I420" s="32">
        <f ca="1">板材才數分析.!J373</f>
        <v>0</v>
      </c>
      <c r="J420" s="32">
        <f ca="1">板材才數分析.!K373</f>
        <v>0</v>
      </c>
      <c r="K420" s="53">
        <f ca="1">板材才數分析.!O373</f>
        <v>0</v>
      </c>
      <c r="L420" s="32" t="str">
        <f>IFERROR(VLOOKUP(C420,資料庫!$K$3:$AA$10,17,FALSE),"")</f>
        <v/>
      </c>
      <c r="M420" s="32" t="str">
        <f ca="1">板材才數分析.!R373</f>
        <v/>
      </c>
      <c r="N420" s="35" t="str">
        <f t="shared" ca="1" si="24"/>
        <v/>
      </c>
      <c r="O420" s="75" t="str">
        <f ca="1">IFERROR(VLOOKUP(D420,資料庫!$P$4:$Q$135,2,FALSE),"")</f>
        <v/>
      </c>
    </row>
    <row r="421" spans="1:15" x14ac:dyDescent="0.25">
      <c r="A421" s="75">
        <f>板材才數分析.!D374</f>
        <v>13013</v>
      </c>
      <c r="B421" s="75">
        <f ca="1">板材才數分析.!E374</f>
        <v>0</v>
      </c>
      <c r="D421" s="32">
        <f ca="1">板材才數分析.!M374</f>
        <v>0</v>
      </c>
      <c r="E421" s="32">
        <f ca="1">板材才數分析.!F374</f>
        <v>0</v>
      </c>
      <c r="F421" s="32" t="str">
        <f ca="1">板材才數分析.!G374</f>
        <v/>
      </c>
      <c r="G421" s="32">
        <f ca="1">板材才數分析.!H374</f>
        <v>0</v>
      </c>
      <c r="H421" s="32" t="str">
        <f ca="1">板材才數分析.!I374</f>
        <v/>
      </c>
      <c r="I421" s="32">
        <f ca="1">板材才數分析.!J374</f>
        <v>0</v>
      </c>
      <c r="J421" s="32">
        <f ca="1">板材才數分析.!K374</f>
        <v>0</v>
      </c>
      <c r="K421" s="53">
        <f ca="1">板材才數分析.!O374</f>
        <v>0</v>
      </c>
      <c r="L421" s="32" t="str">
        <f>IFERROR(VLOOKUP(C421,資料庫!$K$3:$AA$10,17,FALSE),"")</f>
        <v/>
      </c>
      <c r="M421" s="32" t="str">
        <f ca="1">板材才數分析.!R374</f>
        <v/>
      </c>
      <c r="N421" s="35" t="str">
        <f t="shared" ca="1" si="24"/>
        <v/>
      </c>
      <c r="O421" s="75" t="str">
        <f ca="1">IFERROR(VLOOKUP(D421,資料庫!$P$4:$Q$135,2,FALSE),"")</f>
        <v/>
      </c>
    </row>
    <row r="422" spans="1:15" x14ac:dyDescent="0.25">
      <c r="A422" s="75">
        <f>板材才數分析.!D375</f>
        <v>13014</v>
      </c>
      <c r="B422" s="75">
        <f ca="1">板材才數分析.!E375</f>
        <v>0</v>
      </c>
      <c r="D422" s="32">
        <f ca="1">板材才數分析.!M375</f>
        <v>0</v>
      </c>
      <c r="E422" s="32">
        <f ca="1">板材才數分析.!F375</f>
        <v>0</v>
      </c>
      <c r="F422" s="32" t="str">
        <f ca="1">板材才數分析.!G375</f>
        <v/>
      </c>
      <c r="G422" s="32">
        <f ca="1">板材才數分析.!H375</f>
        <v>0</v>
      </c>
      <c r="H422" s="32" t="str">
        <f ca="1">板材才數分析.!I375</f>
        <v/>
      </c>
      <c r="I422" s="32">
        <f ca="1">板材才數分析.!J375</f>
        <v>0</v>
      </c>
      <c r="J422" s="32">
        <f ca="1">板材才數分析.!K375</f>
        <v>0</v>
      </c>
      <c r="K422" s="53">
        <f ca="1">板材才數分析.!O375</f>
        <v>0</v>
      </c>
      <c r="L422" s="32" t="str">
        <f>IFERROR(VLOOKUP(C422,資料庫!$K$3:$AA$10,17,FALSE),"")</f>
        <v/>
      </c>
      <c r="M422" s="32" t="str">
        <f ca="1">板材才數分析.!R375</f>
        <v/>
      </c>
      <c r="N422" s="35" t="str">
        <f t="shared" ca="1" si="24"/>
        <v/>
      </c>
      <c r="O422" s="75" t="str">
        <f ca="1">IFERROR(VLOOKUP(D422,資料庫!$P$4:$Q$135,2,FALSE),"")</f>
        <v/>
      </c>
    </row>
    <row r="423" spans="1:15" x14ac:dyDescent="0.25">
      <c r="A423" s="75">
        <f>板材才數分析.!D376</f>
        <v>13015</v>
      </c>
      <c r="B423" s="75">
        <f ca="1">板材才數分析.!E376</f>
        <v>0</v>
      </c>
      <c r="D423" s="32">
        <f ca="1">板材才數分析.!M376</f>
        <v>0</v>
      </c>
      <c r="E423" s="32">
        <f ca="1">板材才數分析.!F376</f>
        <v>0</v>
      </c>
      <c r="F423" s="32" t="str">
        <f ca="1">板材才數分析.!G376</f>
        <v/>
      </c>
      <c r="G423" s="32">
        <f ca="1">板材才數分析.!H376</f>
        <v>0</v>
      </c>
      <c r="H423" s="32" t="str">
        <f ca="1">板材才數分析.!I376</f>
        <v/>
      </c>
      <c r="I423" s="32">
        <f ca="1">板材才數分析.!J376</f>
        <v>0</v>
      </c>
      <c r="J423" s="32">
        <f ca="1">板材才數分析.!K376</f>
        <v>0</v>
      </c>
      <c r="K423" s="53">
        <f ca="1">板材才數分析.!O376</f>
        <v>0</v>
      </c>
      <c r="L423" s="32" t="str">
        <f>IFERROR(VLOOKUP(C423,資料庫!$K$3:$AA$10,17,FALSE),"")</f>
        <v/>
      </c>
      <c r="M423" s="32" t="str">
        <f ca="1">板材才數分析.!R376</f>
        <v/>
      </c>
      <c r="N423" s="35" t="str">
        <f t="shared" ca="1" si="24"/>
        <v/>
      </c>
      <c r="O423" s="75" t="str">
        <f ca="1">IFERROR(VLOOKUP(D423,資料庫!$P$4:$Q$135,2,FALSE),"")</f>
        <v/>
      </c>
    </row>
    <row r="424" spans="1:15" x14ac:dyDescent="0.25">
      <c r="A424" s="75">
        <f>板材才數分析.!D377</f>
        <v>13016</v>
      </c>
      <c r="B424" s="75">
        <f ca="1">板材才數分析.!E377</f>
        <v>0</v>
      </c>
      <c r="D424" s="32">
        <f ca="1">板材才數分析.!M377</f>
        <v>0</v>
      </c>
      <c r="E424" s="32">
        <f ca="1">板材才數分析.!F377</f>
        <v>0</v>
      </c>
      <c r="F424" s="32" t="str">
        <f ca="1">板材才數分析.!G377</f>
        <v/>
      </c>
      <c r="G424" s="32">
        <f ca="1">板材才數分析.!H377</f>
        <v>0</v>
      </c>
      <c r="H424" s="32" t="str">
        <f ca="1">板材才數分析.!I377</f>
        <v/>
      </c>
      <c r="I424" s="32">
        <f ca="1">板材才數分析.!J377</f>
        <v>0</v>
      </c>
      <c r="J424" s="32">
        <f ca="1">板材才數分析.!K377</f>
        <v>0</v>
      </c>
      <c r="K424" s="53">
        <f ca="1">板材才數分析.!O377</f>
        <v>0</v>
      </c>
      <c r="L424" s="32" t="str">
        <f>IFERROR(VLOOKUP(C424,資料庫!$K$3:$AA$10,17,FALSE),"")</f>
        <v/>
      </c>
      <c r="M424" s="32" t="str">
        <f ca="1">板材才數分析.!R377</f>
        <v/>
      </c>
      <c r="N424" s="35" t="str">
        <f t="shared" ca="1" si="24"/>
        <v/>
      </c>
      <c r="O424" s="75" t="str">
        <f ca="1">IFERROR(VLOOKUP(D424,資料庫!$P$4:$Q$135,2,FALSE),"")</f>
        <v/>
      </c>
    </row>
    <row r="425" spans="1:15" x14ac:dyDescent="0.25">
      <c r="A425" s="75">
        <f>板材才數分析.!D378</f>
        <v>13017</v>
      </c>
      <c r="B425" s="75">
        <f ca="1">板材才數分析.!E378</f>
        <v>0</v>
      </c>
      <c r="D425" s="32">
        <f ca="1">板材才數分析.!M378</f>
        <v>0</v>
      </c>
      <c r="E425" s="32">
        <f ca="1">板材才數分析.!F378</f>
        <v>0</v>
      </c>
      <c r="F425" s="32" t="str">
        <f ca="1">板材才數分析.!G378</f>
        <v/>
      </c>
      <c r="G425" s="32">
        <f ca="1">板材才數分析.!H378</f>
        <v>0</v>
      </c>
      <c r="H425" s="32" t="str">
        <f ca="1">板材才數分析.!I378</f>
        <v/>
      </c>
      <c r="I425" s="32">
        <f ca="1">板材才數分析.!J378</f>
        <v>0</v>
      </c>
      <c r="J425" s="32">
        <f ca="1">板材才數分析.!K378</f>
        <v>0</v>
      </c>
      <c r="K425" s="53">
        <f ca="1">板材才數分析.!O378</f>
        <v>0</v>
      </c>
      <c r="L425" s="32" t="str">
        <f>IFERROR(VLOOKUP(C425,資料庫!$K$3:$AA$10,17,FALSE),"")</f>
        <v/>
      </c>
      <c r="M425" s="32" t="str">
        <f ca="1">板材才數分析.!R378</f>
        <v/>
      </c>
      <c r="N425" s="35" t="str">
        <f t="shared" ca="1" si="24"/>
        <v/>
      </c>
      <c r="O425" s="75" t="str">
        <f ca="1">IFERROR(VLOOKUP(D425,資料庫!$P$4:$Q$135,2,FALSE),"")</f>
        <v/>
      </c>
    </row>
    <row r="426" spans="1:15" x14ac:dyDescent="0.25">
      <c r="A426" s="75">
        <f>板材才數分析.!D379</f>
        <v>13018</v>
      </c>
      <c r="B426" s="75">
        <f ca="1">板材才數分析.!E379</f>
        <v>0</v>
      </c>
      <c r="D426" s="32">
        <f ca="1">板材才數分析.!M379</f>
        <v>0</v>
      </c>
      <c r="E426" s="32">
        <f ca="1">板材才數分析.!F379</f>
        <v>0</v>
      </c>
      <c r="F426" s="32" t="str">
        <f ca="1">板材才數分析.!G379</f>
        <v/>
      </c>
      <c r="G426" s="32">
        <f ca="1">板材才數分析.!H379</f>
        <v>0</v>
      </c>
      <c r="H426" s="32" t="str">
        <f ca="1">板材才數分析.!I379</f>
        <v/>
      </c>
      <c r="I426" s="32">
        <f ca="1">板材才數分析.!J379</f>
        <v>0</v>
      </c>
      <c r="J426" s="32">
        <f ca="1">板材才數分析.!K379</f>
        <v>0</v>
      </c>
      <c r="K426" s="53">
        <f ca="1">板材才數分析.!O379</f>
        <v>0</v>
      </c>
      <c r="L426" s="32" t="str">
        <f>IFERROR(VLOOKUP(C426,資料庫!$K$3:$AA$10,17,FALSE),"")</f>
        <v/>
      </c>
      <c r="M426" s="32" t="str">
        <f ca="1">板材才數分析.!R379</f>
        <v/>
      </c>
      <c r="N426" s="35" t="str">
        <f t="shared" ref="N426:N438" ca="1" si="25">IFERROR((K426*M426),"")</f>
        <v/>
      </c>
      <c r="O426" s="75" t="str">
        <f ca="1">IFERROR(VLOOKUP(D426,資料庫!$P$4:$Q$135,2,FALSE),"")</f>
        <v/>
      </c>
    </row>
    <row r="427" spans="1:15" x14ac:dyDescent="0.25">
      <c r="A427" s="75">
        <f>板材才數分析.!D380</f>
        <v>13019</v>
      </c>
      <c r="B427" s="75">
        <f ca="1">板材才數分析.!E380</f>
        <v>0</v>
      </c>
      <c r="D427" s="32">
        <f ca="1">板材才數分析.!M380</f>
        <v>0</v>
      </c>
      <c r="E427" s="32">
        <f ca="1">板材才數分析.!F380</f>
        <v>0</v>
      </c>
      <c r="F427" s="32" t="str">
        <f ca="1">板材才數分析.!G380</f>
        <v/>
      </c>
      <c r="G427" s="32">
        <f ca="1">板材才數分析.!H380</f>
        <v>0</v>
      </c>
      <c r="H427" s="32" t="str">
        <f ca="1">板材才數分析.!I380</f>
        <v/>
      </c>
      <c r="I427" s="32">
        <f ca="1">板材才數分析.!J380</f>
        <v>0</v>
      </c>
      <c r="J427" s="32">
        <f ca="1">板材才數分析.!K380</f>
        <v>0</v>
      </c>
      <c r="K427" s="53">
        <f ca="1">板材才數分析.!O380</f>
        <v>0</v>
      </c>
      <c r="L427" s="32" t="str">
        <f>IFERROR(VLOOKUP(C427,資料庫!$K$3:$AA$10,17,FALSE),"")</f>
        <v/>
      </c>
      <c r="M427" s="32" t="str">
        <f ca="1">板材才數分析.!R380</f>
        <v/>
      </c>
      <c r="N427" s="35" t="str">
        <f t="shared" ca="1" si="25"/>
        <v/>
      </c>
      <c r="O427" s="75" t="str">
        <f ca="1">IFERROR(VLOOKUP(D427,資料庫!$P$4:$Q$135,2,FALSE),"")</f>
        <v/>
      </c>
    </row>
    <row r="428" spans="1:15" x14ac:dyDescent="0.25">
      <c r="A428" s="75">
        <f>板材才數分析.!D381</f>
        <v>13020</v>
      </c>
      <c r="B428" s="75">
        <f ca="1">板材才數分析.!E381</f>
        <v>0</v>
      </c>
      <c r="D428" s="32">
        <f ca="1">板材才數分析.!M381</f>
        <v>0</v>
      </c>
      <c r="E428" s="32">
        <f ca="1">板材才數分析.!F381</f>
        <v>0</v>
      </c>
      <c r="F428" s="32" t="str">
        <f ca="1">板材才數分析.!G381</f>
        <v/>
      </c>
      <c r="G428" s="32">
        <f ca="1">板材才數分析.!H381</f>
        <v>0</v>
      </c>
      <c r="H428" s="32" t="str">
        <f ca="1">板材才數分析.!I381</f>
        <v/>
      </c>
      <c r="I428" s="32">
        <f ca="1">板材才數分析.!J381</f>
        <v>0</v>
      </c>
      <c r="J428" s="32">
        <f ca="1">板材才數分析.!K381</f>
        <v>0</v>
      </c>
      <c r="K428" s="53">
        <f ca="1">板材才數分析.!O381</f>
        <v>0</v>
      </c>
      <c r="L428" s="32" t="str">
        <f>IFERROR(VLOOKUP(C428,資料庫!$K$3:$AA$10,17,FALSE),"")</f>
        <v/>
      </c>
      <c r="M428" s="32" t="str">
        <f ca="1">板材才數分析.!R381</f>
        <v/>
      </c>
      <c r="N428" s="35" t="str">
        <f t="shared" ca="1" si="25"/>
        <v/>
      </c>
      <c r="O428" s="75" t="str">
        <f ca="1">IFERROR(VLOOKUP(D428,資料庫!$P$4:$Q$135,2,FALSE),"")</f>
        <v/>
      </c>
    </row>
    <row r="429" spans="1:15" x14ac:dyDescent="0.25">
      <c r="A429" s="75">
        <f>板材才數分析.!D382</f>
        <v>13021</v>
      </c>
      <c r="B429" s="75">
        <f ca="1">板材才數分析.!E382</f>
        <v>0</v>
      </c>
      <c r="D429" s="32">
        <f ca="1">板材才數分析.!M382</f>
        <v>0</v>
      </c>
      <c r="E429" s="32">
        <f ca="1">板材才數分析.!F382</f>
        <v>0</v>
      </c>
      <c r="F429" s="32" t="str">
        <f ca="1">板材才數分析.!G382</f>
        <v/>
      </c>
      <c r="G429" s="32">
        <f ca="1">板材才數分析.!H382</f>
        <v>0</v>
      </c>
      <c r="H429" s="32" t="str">
        <f ca="1">板材才數分析.!I382</f>
        <v/>
      </c>
      <c r="I429" s="32">
        <f ca="1">板材才數分析.!J382</f>
        <v>0</v>
      </c>
      <c r="J429" s="32">
        <f ca="1">板材才數分析.!K382</f>
        <v>0</v>
      </c>
      <c r="K429" s="53">
        <f ca="1">板材才數分析.!O382</f>
        <v>0</v>
      </c>
      <c r="L429" s="32" t="str">
        <f>IFERROR(VLOOKUP(C429,資料庫!$K$3:$AA$10,17,FALSE),"")</f>
        <v/>
      </c>
      <c r="M429" s="32" t="str">
        <f ca="1">板材才數分析.!R382</f>
        <v/>
      </c>
      <c r="N429" s="35" t="str">
        <f t="shared" ca="1" si="25"/>
        <v/>
      </c>
      <c r="O429" s="75" t="str">
        <f ca="1">IFERROR(VLOOKUP(D429,資料庫!$P$4:$Q$135,2,FALSE),"")</f>
        <v/>
      </c>
    </row>
    <row r="430" spans="1:15" x14ac:dyDescent="0.25">
      <c r="A430" s="75">
        <f>板材才數分析.!D383</f>
        <v>13022</v>
      </c>
      <c r="B430" s="75">
        <f ca="1">板材才數分析.!E383</f>
        <v>0</v>
      </c>
      <c r="D430" s="32">
        <f ca="1">板材才數分析.!M383</f>
        <v>0</v>
      </c>
      <c r="E430" s="32">
        <f ca="1">板材才數分析.!F383</f>
        <v>0</v>
      </c>
      <c r="F430" s="32" t="str">
        <f ca="1">板材才數分析.!G383</f>
        <v/>
      </c>
      <c r="G430" s="32">
        <f ca="1">板材才數分析.!H383</f>
        <v>0</v>
      </c>
      <c r="H430" s="32" t="str">
        <f ca="1">板材才數分析.!I383</f>
        <v/>
      </c>
      <c r="I430" s="32">
        <f ca="1">板材才數分析.!J383</f>
        <v>0</v>
      </c>
      <c r="J430" s="32">
        <f ca="1">板材才數分析.!K383</f>
        <v>0</v>
      </c>
      <c r="K430" s="53">
        <f ca="1">板材才數分析.!O383</f>
        <v>0</v>
      </c>
      <c r="L430" s="32" t="str">
        <f>IFERROR(VLOOKUP(C430,資料庫!$K$3:$AA$10,17,FALSE),"")</f>
        <v/>
      </c>
      <c r="M430" s="32" t="str">
        <f ca="1">板材才數分析.!R383</f>
        <v/>
      </c>
      <c r="N430" s="35" t="str">
        <f t="shared" ca="1" si="25"/>
        <v/>
      </c>
      <c r="O430" s="75" t="str">
        <f ca="1">IFERROR(VLOOKUP(D430,資料庫!$P$4:$Q$135,2,FALSE),"")</f>
        <v/>
      </c>
    </row>
    <row r="431" spans="1:15" x14ac:dyDescent="0.25">
      <c r="A431" s="75">
        <f>板材才數分析.!D384</f>
        <v>13023</v>
      </c>
      <c r="B431" s="75">
        <f ca="1">板材才數分析.!E384</f>
        <v>0</v>
      </c>
      <c r="D431" s="32">
        <f ca="1">板材才數分析.!M384</f>
        <v>0</v>
      </c>
      <c r="E431" s="32">
        <f ca="1">板材才數分析.!F384</f>
        <v>0</v>
      </c>
      <c r="F431" s="32" t="str">
        <f ca="1">板材才數分析.!G384</f>
        <v/>
      </c>
      <c r="G431" s="32">
        <f ca="1">板材才數分析.!H384</f>
        <v>0</v>
      </c>
      <c r="H431" s="32" t="str">
        <f ca="1">板材才數分析.!I384</f>
        <v/>
      </c>
      <c r="I431" s="32">
        <f ca="1">板材才數分析.!J384</f>
        <v>0</v>
      </c>
      <c r="J431" s="32">
        <f ca="1">板材才數分析.!K384</f>
        <v>0</v>
      </c>
      <c r="K431" s="53">
        <f ca="1">板材才數分析.!O384</f>
        <v>0</v>
      </c>
      <c r="L431" s="32" t="str">
        <f>IFERROR(VLOOKUP(C431,資料庫!$K$3:$AA$10,17,FALSE),"")</f>
        <v/>
      </c>
      <c r="M431" s="32" t="str">
        <f ca="1">板材才數分析.!R384</f>
        <v/>
      </c>
      <c r="N431" s="35" t="str">
        <f t="shared" ca="1" si="25"/>
        <v/>
      </c>
      <c r="O431" s="75" t="str">
        <f ca="1">IFERROR(VLOOKUP(D431,資料庫!$P$4:$Q$135,2,FALSE),"")</f>
        <v/>
      </c>
    </row>
    <row r="432" spans="1:15" x14ac:dyDescent="0.25">
      <c r="A432" s="75">
        <f>板材才數分析.!D385</f>
        <v>13024</v>
      </c>
      <c r="B432" s="75">
        <f ca="1">板材才數分析.!E385</f>
        <v>0</v>
      </c>
      <c r="D432" s="32">
        <f ca="1">板材才數分析.!M385</f>
        <v>0</v>
      </c>
      <c r="E432" s="32">
        <f ca="1">板材才數分析.!F385</f>
        <v>0</v>
      </c>
      <c r="F432" s="32" t="str">
        <f ca="1">板材才數分析.!G385</f>
        <v/>
      </c>
      <c r="G432" s="32">
        <f ca="1">板材才數分析.!H385</f>
        <v>0</v>
      </c>
      <c r="H432" s="32" t="str">
        <f ca="1">板材才數分析.!I385</f>
        <v/>
      </c>
      <c r="I432" s="32">
        <f ca="1">板材才數分析.!J385</f>
        <v>0</v>
      </c>
      <c r="J432" s="32">
        <f ca="1">板材才數分析.!K385</f>
        <v>0</v>
      </c>
      <c r="K432" s="53">
        <f ca="1">板材才數分析.!O385</f>
        <v>0</v>
      </c>
      <c r="L432" s="32" t="str">
        <f>IFERROR(VLOOKUP(C432,資料庫!$K$3:$AA$10,17,FALSE),"")</f>
        <v/>
      </c>
      <c r="M432" s="32" t="str">
        <f ca="1">板材才數分析.!R385</f>
        <v/>
      </c>
      <c r="N432" s="35" t="str">
        <f t="shared" ca="1" si="25"/>
        <v/>
      </c>
      <c r="O432" s="75" t="str">
        <f ca="1">IFERROR(VLOOKUP(D432,資料庫!$P$4:$Q$135,2,FALSE),"")</f>
        <v/>
      </c>
    </row>
    <row r="433" spans="1:16" x14ac:dyDescent="0.25">
      <c r="A433" s="75">
        <f>板材才數分析.!D386</f>
        <v>13025</v>
      </c>
      <c r="B433" s="75">
        <f ca="1">板材才數分析.!E386</f>
        <v>0</v>
      </c>
      <c r="D433" s="32">
        <f ca="1">板材才數分析.!M386</f>
        <v>0</v>
      </c>
      <c r="E433" s="32">
        <f ca="1">板材才數分析.!F386</f>
        <v>0</v>
      </c>
      <c r="F433" s="32" t="str">
        <f ca="1">板材才數分析.!G386</f>
        <v/>
      </c>
      <c r="G433" s="32">
        <f ca="1">板材才數分析.!H386</f>
        <v>0</v>
      </c>
      <c r="H433" s="32" t="str">
        <f ca="1">板材才數分析.!I386</f>
        <v/>
      </c>
      <c r="I433" s="32">
        <f ca="1">板材才數分析.!J386</f>
        <v>0</v>
      </c>
      <c r="J433" s="32">
        <f ca="1">板材才數分析.!K386</f>
        <v>0</v>
      </c>
      <c r="K433" s="53">
        <f ca="1">板材才數分析.!O386</f>
        <v>0</v>
      </c>
      <c r="L433" s="32" t="str">
        <f>IFERROR(VLOOKUP(C433,資料庫!$K$3:$AA$10,17,FALSE),"")</f>
        <v/>
      </c>
      <c r="M433" s="32" t="str">
        <f ca="1">板材才數分析.!R386</f>
        <v/>
      </c>
      <c r="N433" s="35" t="str">
        <f t="shared" ca="1" si="25"/>
        <v/>
      </c>
      <c r="O433" s="75" t="str">
        <f ca="1">IFERROR(VLOOKUP(D433,資料庫!$P$4:$Q$135,2,FALSE),"")</f>
        <v/>
      </c>
    </row>
    <row r="434" spans="1:16" x14ac:dyDescent="0.25">
      <c r="A434" s="75">
        <f>板材才數分析.!D387</f>
        <v>13026</v>
      </c>
      <c r="B434" s="75">
        <f ca="1">板材才數分析.!E387</f>
        <v>0</v>
      </c>
      <c r="D434" s="32">
        <f ca="1">板材才數分析.!M387</f>
        <v>0</v>
      </c>
      <c r="E434" s="32">
        <f ca="1">板材才數分析.!F387</f>
        <v>0</v>
      </c>
      <c r="F434" s="32" t="str">
        <f ca="1">板材才數分析.!G387</f>
        <v/>
      </c>
      <c r="G434" s="32">
        <f ca="1">板材才數分析.!H387</f>
        <v>0</v>
      </c>
      <c r="H434" s="32" t="str">
        <f ca="1">板材才數分析.!I387</f>
        <v/>
      </c>
      <c r="I434" s="32">
        <f ca="1">板材才數分析.!J387</f>
        <v>0</v>
      </c>
      <c r="J434" s="32">
        <f ca="1">板材才數分析.!K387</f>
        <v>0</v>
      </c>
      <c r="K434" s="53">
        <f ca="1">板材才數分析.!O387</f>
        <v>0</v>
      </c>
      <c r="L434" s="32" t="str">
        <f>IFERROR(VLOOKUP(C434,資料庫!$K$3:$AA$10,17,FALSE),"")</f>
        <v/>
      </c>
      <c r="M434" s="32" t="str">
        <f ca="1">板材才數分析.!R387</f>
        <v/>
      </c>
      <c r="N434" s="35" t="str">
        <f t="shared" ca="1" si="25"/>
        <v/>
      </c>
      <c r="O434" s="75" t="str">
        <f ca="1">IFERROR(VLOOKUP(D434,資料庫!$P$4:$Q$135,2,FALSE),"")</f>
        <v/>
      </c>
    </row>
    <row r="435" spans="1:16" x14ac:dyDescent="0.25">
      <c r="A435" s="75">
        <f>板材才數分析.!D388</f>
        <v>13027</v>
      </c>
      <c r="B435" s="75">
        <f ca="1">板材才數分析.!E388</f>
        <v>0</v>
      </c>
      <c r="D435" s="32">
        <f ca="1">板材才數分析.!M388</f>
        <v>0</v>
      </c>
      <c r="E435" s="32">
        <f ca="1">板材才數分析.!F388</f>
        <v>0</v>
      </c>
      <c r="F435" s="32" t="str">
        <f ca="1">板材才數分析.!G388</f>
        <v/>
      </c>
      <c r="G435" s="32">
        <f ca="1">板材才數分析.!H388</f>
        <v>0</v>
      </c>
      <c r="H435" s="32" t="str">
        <f ca="1">板材才數分析.!I388</f>
        <v/>
      </c>
      <c r="I435" s="32">
        <f ca="1">板材才數分析.!J388</f>
        <v>0</v>
      </c>
      <c r="J435" s="32">
        <f ca="1">板材才數分析.!K388</f>
        <v>0</v>
      </c>
      <c r="K435" s="53">
        <f ca="1">板材才數分析.!O388</f>
        <v>0</v>
      </c>
      <c r="L435" s="32" t="str">
        <f>IFERROR(VLOOKUP(C435,資料庫!$K$3:$AA$10,17,FALSE),"")</f>
        <v/>
      </c>
      <c r="M435" s="32" t="str">
        <f ca="1">板材才數分析.!R388</f>
        <v/>
      </c>
      <c r="N435" s="35" t="str">
        <f t="shared" ca="1" si="25"/>
        <v/>
      </c>
      <c r="O435" s="75" t="str">
        <f ca="1">IFERROR(VLOOKUP(D435,資料庫!$P$4:$Q$135,2,FALSE),"")</f>
        <v/>
      </c>
    </row>
    <row r="436" spans="1:16" x14ac:dyDescent="0.25">
      <c r="A436" s="75">
        <f>板材才數分析.!D389</f>
        <v>13028</v>
      </c>
      <c r="B436" s="75">
        <f ca="1">板材才數分析.!E389</f>
        <v>0</v>
      </c>
      <c r="D436" s="32">
        <f ca="1">板材才數分析.!M389</f>
        <v>0</v>
      </c>
      <c r="E436" s="32">
        <f ca="1">板材才數分析.!F389</f>
        <v>0</v>
      </c>
      <c r="F436" s="32" t="str">
        <f ca="1">板材才數分析.!G389</f>
        <v/>
      </c>
      <c r="G436" s="32">
        <f ca="1">板材才數分析.!H389</f>
        <v>0</v>
      </c>
      <c r="H436" s="32" t="str">
        <f ca="1">板材才數分析.!I389</f>
        <v/>
      </c>
      <c r="I436" s="32">
        <f ca="1">板材才數分析.!J389</f>
        <v>0</v>
      </c>
      <c r="J436" s="32">
        <f ca="1">板材才數分析.!K389</f>
        <v>0</v>
      </c>
      <c r="K436" s="53">
        <f ca="1">板材才數分析.!O389</f>
        <v>0</v>
      </c>
      <c r="L436" s="32" t="str">
        <f>IFERROR(VLOOKUP(C436,資料庫!$K$3:$AA$10,17,FALSE),"")</f>
        <v/>
      </c>
      <c r="M436" s="32" t="str">
        <f ca="1">板材才數分析.!R389</f>
        <v/>
      </c>
      <c r="N436" s="35" t="str">
        <f t="shared" ca="1" si="25"/>
        <v/>
      </c>
      <c r="O436" s="75" t="str">
        <f ca="1">IFERROR(VLOOKUP(D436,資料庫!$P$4:$Q$135,2,FALSE),"")</f>
        <v/>
      </c>
    </row>
    <row r="437" spans="1:16" x14ac:dyDescent="0.25">
      <c r="A437" s="75">
        <f>板材才數分析.!D390</f>
        <v>13029</v>
      </c>
      <c r="B437" s="75">
        <f ca="1">板材才數分析.!E390</f>
        <v>0</v>
      </c>
      <c r="D437" s="32">
        <f ca="1">板材才數分析.!M390</f>
        <v>0</v>
      </c>
      <c r="E437" s="32">
        <f ca="1">板材才數分析.!F390</f>
        <v>0</v>
      </c>
      <c r="F437" s="32" t="str">
        <f ca="1">板材才數分析.!G390</f>
        <v/>
      </c>
      <c r="G437" s="32">
        <f ca="1">板材才數分析.!H390</f>
        <v>0</v>
      </c>
      <c r="H437" s="32" t="str">
        <f ca="1">板材才數分析.!I390</f>
        <v/>
      </c>
      <c r="I437" s="32">
        <f ca="1">板材才數分析.!J390</f>
        <v>0</v>
      </c>
      <c r="J437" s="32">
        <f ca="1">板材才數分析.!K390</f>
        <v>0</v>
      </c>
      <c r="K437" s="53">
        <f ca="1">板材才數分析.!O390</f>
        <v>0</v>
      </c>
      <c r="L437" s="32" t="str">
        <f>IFERROR(VLOOKUP(C437,資料庫!$K$3:$AA$10,17,FALSE),"")</f>
        <v/>
      </c>
      <c r="M437" s="32" t="str">
        <f ca="1">板材才數分析.!R390</f>
        <v/>
      </c>
      <c r="N437" s="35" t="str">
        <f t="shared" ca="1" si="25"/>
        <v/>
      </c>
      <c r="O437" s="75" t="str">
        <f ca="1">IFERROR(VLOOKUP(D437,資料庫!$P$4:$Q$135,2,FALSE),"")</f>
        <v/>
      </c>
    </row>
    <row r="438" spans="1:16" x14ac:dyDescent="0.25">
      <c r="A438" s="75">
        <f>板材才數分析.!D391</f>
        <v>13030</v>
      </c>
      <c r="B438" s="75">
        <f ca="1">板材才數分析.!E391</f>
        <v>0</v>
      </c>
      <c r="D438" s="32">
        <f ca="1">板材才數分析.!M391</f>
        <v>0</v>
      </c>
      <c r="E438" s="32">
        <f ca="1">板材才數分析.!F391</f>
        <v>0</v>
      </c>
      <c r="F438" s="32" t="str">
        <f ca="1">板材才數分析.!G391</f>
        <v/>
      </c>
      <c r="G438" s="32">
        <f ca="1">板材才數分析.!H391</f>
        <v>0</v>
      </c>
      <c r="H438" s="32" t="str">
        <f ca="1">板材才數分析.!I391</f>
        <v/>
      </c>
      <c r="I438" s="32">
        <f ca="1">板材才數分析.!J391</f>
        <v>0</v>
      </c>
      <c r="J438" s="32">
        <f ca="1">板材才數分析.!K391</f>
        <v>0</v>
      </c>
      <c r="K438" s="53">
        <f ca="1">板材才數分析.!O391</f>
        <v>0</v>
      </c>
      <c r="L438" s="32" t="str">
        <f>IFERROR(VLOOKUP(C438,資料庫!$K$3:$AA$10,17,FALSE),"")</f>
        <v/>
      </c>
      <c r="M438" s="32" t="str">
        <f ca="1">板材才數分析.!R391</f>
        <v/>
      </c>
      <c r="N438" s="35" t="str">
        <f t="shared" ca="1" si="25"/>
        <v/>
      </c>
      <c r="O438" s="75" t="str">
        <f ca="1">IFERROR(VLOOKUP(D438,資料庫!$P$4:$Q$135,2,FALSE),"")</f>
        <v/>
      </c>
    </row>
    <row r="439" spans="1:16" x14ac:dyDescent="0.25">
      <c r="A439" s="75"/>
      <c r="B439" s="75"/>
      <c r="H439" s="524" t="s">
        <v>235</v>
      </c>
      <c r="I439" s="524"/>
      <c r="J439" s="524"/>
      <c r="K439" s="54">
        <f ca="1">SUM(K409:K438)</f>
        <v>0</v>
      </c>
      <c r="L439" s="48" t="str">
        <f>L409</f>
        <v/>
      </c>
      <c r="M439" s="48"/>
      <c r="N439" s="49"/>
      <c r="O439" s="94">
        <f ca="1">SUM(N408:N438)</f>
        <v>0</v>
      </c>
      <c r="P439" s="47"/>
    </row>
    <row r="440" spans="1:16" x14ac:dyDescent="0.25">
      <c r="A440" s="75"/>
      <c r="B440" s="75"/>
      <c r="O440" s="75"/>
    </row>
    <row r="441" spans="1:16" x14ac:dyDescent="0.25">
      <c r="A441" s="75"/>
      <c r="B441" s="75">
        <v>14</v>
      </c>
      <c r="O441" s="75"/>
    </row>
    <row r="442" spans="1:16" x14ac:dyDescent="0.25">
      <c r="A442" s="75">
        <f>板材才數分析.!D392</f>
        <v>14001</v>
      </c>
      <c r="B442" s="75" t="str">
        <f ca="1">板材才數分析.!E392</f>
        <v>頂板</v>
      </c>
      <c r="D442" s="32">
        <f ca="1">板材才數分析.!M392</f>
        <v>0</v>
      </c>
      <c r="E442" s="32">
        <f ca="1">板材才數分析.!F392</f>
        <v>-36</v>
      </c>
      <c r="F442" s="32" t="str">
        <f ca="1">板材才數分析.!G392</f>
        <v>AA</v>
      </c>
      <c r="G442" s="32">
        <f ca="1">板材才數分析.!H392</f>
        <v>0</v>
      </c>
      <c r="H442" s="32" t="str">
        <f ca="1">板材才數分析.!I392</f>
        <v/>
      </c>
      <c r="I442" s="32">
        <f ca="1">板材才數分析.!J392</f>
        <v>18</v>
      </c>
      <c r="J442" s="32">
        <f ca="1">板材才數分析.!K392</f>
        <v>0</v>
      </c>
      <c r="K442" s="53">
        <f ca="1">板材才數分析.!O392</f>
        <v>0</v>
      </c>
      <c r="L442" s="32" t="str">
        <f>IFERROR(VLOOKUP(C442,資料庫!$K$3:$AA$10,17,FALSE),"")</f>
        <v/>
      </c>
      <c r="M442" s="32" t="str">
        <f ca="1">板材才數分析.!R392</f>
        <v/>
      </c>
      <c r="N442" s="35" t="str">
        <f ca="1">IFERROR((K442*M442),"")</f>
        <v/>
      </c>
      <c r="O442" s="75" t="str">
        <f ca="1">IFERROR(VLOOKUP(D442,資料庫!$P$4:$Q$135,2,FALSE),"")</f>
        <v/>
      </c>
    </row>
    <row r="443" spans="1:16" x14ac:dyDescent="0.25">
      <c r="A443" s="75">
        <f>板材才數分析.!D393</f>
        <v>14002</v>
      </c>
      <c r="B443" s="75" t="str">
        <f ca="1">板材才數分析.!E393</f>
        <v>底板</v>
      </c>
      <c r="D443" s="32">
        <f ca="1">板材才數分析.!M393</f>
        <v>0</v>
      </c>
      <c r="E443" s="32">
        <f ca="1">板材才數分析.!F393</f>
        <v>-36</v>
      </c>
      <c r="F443" s="32" t="str">
        <f ca="1">板材才數分析.!G393</f>
        <v>AA</v>
      </c>
      <c r="G443" s="32">
        <f ca="1">板材才數分析.!H393</f>
        <v>0</v>
      </c>
      <c r="H443" s="32" t="str">
        <f ca="1">板材才數分析.!I393</f>
        <v/>
      </c>
      <c r="I443" s="32">
        <f ca="1">板材才數分析.!J393</f>
        <v>18</v>
      </c>
      <c r="J443" s="32">
        <f ca="1">板材才數分析.!K393</f>
        <v>0</v>
      </c>
      <c r="K443" s="53">
        <f ca="1">板材才數分析.!O393</f>
        <v>0</v>
      </c>
      <c r="L443" s="32" t="str">
        <f>IFERROR(VLOOKUP(C443,資料庫!$K$3:$AA$10,17,FALSE),"")</f>
        <v/>
      </c>
      <c r="M443" s="32" t="str">
        <f ca="1">板材才數分析.!R393</f>
        <v/>
      </c>
      <c r="N443" s="35" t="str">
        <f t="shared" ref="N443:N458" ca="1" si="26">IFERROR((K443*M443),"")</f>
        <v/>
      </c>
      <c r="O443" s="75" t="str">
        <f ca="1">IFERROR(VLOOKUP(D443,資料庫!$P$4:$Q$135,2,FALSE),"")</f>
        <v/>
      </c>
    </row>
    <row r="444" spans="1:16" x14ac:dyDescent="0.25">
      <c r="A444" s="75">
        <f>板材才數分析.!D394</f>
        <v>14003</v>
      </c>
      <c r="B444" s="75" t="str">
        <f ca="1">板材才數分析.!E394</f>
        <v>左側板</v>
      </c>
      <c r="D444" s="32">
        <f ca="1">板材才數分析.!M394</f>
        <v>0</v>
      </c>
      <c r="E444" s="32">
        <f ca="1">板材才數分析.!F394</f>
        <v>0</v>
      </c>
      <c r="F444" s="32" t="str">
        <f ca="1">板材才數分析.!G394</f>
        <v>AA</v>
      </c>
      <c r="G444" s="32">
        <f ca="1">板材才數分析.!H394</f>
        <v>0</v>
      </c>
      <c r="H444" s="32" t="str">
        <f ca="1">板材才數分析.!I394</f>
        <v>AA</v>
      </c>
      <c r="I444" s="32">
        <f ca="1">板材才數分析.!J394</f>
        <v>18</v>
      </c>
      <c r="J444" s="32">
        <f ca="1">板材才數分析.!K394</f>
        <v>0</v>
      </c>
      <c r="K444" s="53">
        <f ca="1">板材才數分析.!O394</f>
        <v>0</v>
      </c>
      <c r="L444" s="32" t="str">
        <f>IFERROR(VLOOKUP(C444,資料庫!$K$3:$AA$10,17,FALSE),"")</f>
        <v/>
      </c>
      <c r="M444" s="32" t="str">
        <f ca="1">板材才數分析.!R394</f>
        <v/>
      </c>
      <c r="N444" s="35" t="str">
        <f t="shared" ca="1" si="26"/>
        <v/>
      </c>
      <c r="O444" s="75" t="str">
        <f ca="1">IFERROR(VLOOKUP(D444,資料庫!$P$4:$Q$135,2,FALSE),"")</f>
        <v/>
      </c>
    </row>
    <row r="445" spans="1:16" x14ac:dyDescent="0.25">
      <c r="A445" s="75">
        <f>板材才數分析.!D395</f>
        <v>14004</v>
      </c>
      <c r="B445" s="75" t="str">
        <f ca="1">板材才數分析.!E395</f>
        <v>右側板</v>
      </c>
      <c r="D445" s="32">
        <f ca="1">板材才數分析.!M395</f>
        <v>0</v>
      </c>
      <c r="E445" s="32">
        <f ca="1">板材才數分析.!F395</f>
        <v>0</v>
      </c>
      <c r="F445" s="32" t="str">
        <f ca="1">板材才數分析.!G395</f>
        <v>AA</v>
      </c>
      <c r="G445" s="32">
        <f ca="1">板材才數分析.!H395</f>
        <v>0</v>
      </c>
      <c r="H445" s="32" t="str">
        <f ca="1">板材才數分析.!I395</f>
        <v>AA</v>
      </c>
      <c r="I445" s="32">
        <f ca="1">板材才數分析.!J395</f>
        <v>18</v>
      </c>
      <c r="J445" s="32">
        <f ca="1">板材才數分析.!K395</f>
        <v>0</v>
      </c>
      <c r="K445" s="53">
        <f ca="1">板材才數分析.!O395</f>
        <v>0</v>
      </c>
      <c r="L445" s="32" t="str">
        <f>IFERROR(VLOOKUP(C445,資料庫!$K$3:$AA$10,17,FALSE),"")</f>
        <v/>
      </c>
      <c r="M445" s="32" t="str">
        <f ca="1">板材才數分析.!R395</f>
        <v/>
      </c>
      <c r="N445" s="35" t="str">
        <f t="shared" ca="1" si="26"/>
        <v/>
      </c>
      <c r="O445" s="75" t="str">
        <f ca="1">IFERROR(VLOOKUP(D445,資料庫!$P$4:$Q$135,2,FALSE),"")</f>
        <v/>
      </c>
    </row>
    <row r="446" spans="1:16" x14ac:dyDescent="0.25">
      <c r="A446" s="75">
        <f>板材才數分析.!D396</f>
        <v>14005</v>
      </c>
      <c r="B446" s="75" t="str">
        <f ca="1">板材才數分析.!E396</f>
        <v>背板</v>
      </c>
      <c r="D446" s="32">
        <f ca="1">板材才數分析.!M396</f>
        <v>0</v>
      </c>
      <c r="E446" s="32">
        <f ca="1">板材才數分析.!F396</f>
        <v>-22</v>
      </c>
      <c r="F446" s="32" t="str">
        <f ca="1">板材才數分析.!G396</f>
        <v/>
      </c>
      <c r="G446" s="32">
        <f ca="1">板材才數分析.!H396</f>
        <v>-22</v>
      </c>
      <c r="H446" s="32" t="str">
        <f ca="1">板材才數分析.!I396</f>
        <v/>
      </c>
      <c r="I446" s="32">
        <f ca="1">板材才數分析.!J396</f>
        <v>4</v>
      </c>
      <c r="J446" s="32">
        <f ca="1">板材才數分析.!K396</f>
        <v>0</v>
      </c>
      <c r="K446" s="53">
        <f ca="1">板材才數分析.!O396</f>
        <v>0</v>
      </c>
      <c r="L446" s="32" t="str">
        <f>IFERROR(VLOOKUP(C446,資料庫!$K$3:$AA$10,17,FALSE),"")</f>
        <v/>
      </c>
      <c r="M446" s="32" t="str">
        <f ca="1">板材才數分析.!R396</f>
        <v/>
      </c>
      <c r="N446" s="35" t="str">
        <f t="shared" ca="1" si="26"/>
        <v/>
      </c>
      <c r="O446" s="75" t="str">
        <f ca="1">IFERROR(VLOOKUP(D446,資料庫!$P$4:$Q$135,2,FALSE),"")</f>
        <v/>
      </c>
    </row>
    <row r="447" spans="1:16" x14ac:dyDescent="0.25">
      <c r="A447" s="75">
        <f>板材才數分析.!D397</f>
        <v>14006</v>
      </c>
      <c r="B447" s="75" t="str">
        <f ca="1">板材才數分析.!E397</f>
        <v>背拉桿</v>
      </c>
      <c r="D447" s="32">
        <f ca="1">板材才數分析.!M397</f>
        <v>0</v>
      </c>
      <c r="E447" s="32">
        <f ca="1">板材才數分析.!F397</f>
        <v>-36</v>
      </c>
      <c r="F447" s="32" t="str">
        <f ca="1">板材才數分析.!G397</f>
        <v>AA</v>
      </c>
      <c r="G447" s="32">
        <f ca="1">板材才數分析.!H397</f>
        <v>120</v>
      </c>
      <c r="H447" s="32" t="str">
        <f ca="1">板材才數分析.!I397</f>
        <v/>
      </c>
      <c r="I447" s="32">
        <f ca="1">板材才數分析.!J397</f>
        <v>18</v>
      </c>
      <c r="J447" s="32">
        <f ca="1">板材才數分析.!K397</f>
        <v>0</v>
      </c>
      <c r="K447" s="53">
        <f ca="1">板材才數分析.!O397</f>
        <v>0</v>
      </c>
      <c r="L447" s="32" t="str">
        <f>IFERROR(VLOOKUP(C447,資料庫!$K$3:$AA$10,17,FALSE),"")</f>
        <v/>
      </c>
      <c r="M447" s="32" t="str">
        <f ca="1">板材才數分析.!R397</f>
        <v/>
      </c>
      <c r="N447" s="35" t="str">
        <f t="shared" ca="1" si="26"/>
        <v/>
      </c>
      <c r="O447" s="75" t="str">
        <f ca="1">IFERROR(VLOOKUP(D447,資料庫!$P$4:$Q$135,2,FALSE),"")</f>
        <v/>
      </c>
    </row>
    <row r="448" spans="1:16" x14ac:dyDescent="0.25">
      <c r="A448" s="75">
        <f>板材才數分析.!D398</f>
        <v>14007</v>
      </c>
      <c r="B448" s="75" t="str">
        <f ca="1">板材才數分析.!E398</f>
        <v>中立板</v>
      </c>
      <c r="D448" s="32">
        <f ca="1">板材才數分析.!M398</f>
        <v>0</v>
      </c>
      <c r="E448" s="32">
        <f ca="1">板材才數分析.!F398</f>
        <v>-36</v>
      </c>
      <c r="F448" s="32" t="str">
        <f ca="1">板材才數分析.!G398</f>
        <v>AA</v>
      </c>
      <c r="G448" s="32">
        <f ca="1">板材才數分析.!H398</f>
        <v>-22</v>
      </c>
      <c r="H448" s="32" t="str">
        <f ca="1">板材才數分析.!I398</f>
        <v/>
      </c>
      <c r="I448" s="32">
        <f ca="1">板材才數分析.!J398</f>
        <v>18</v>
      </c>
      <c r="J448" s="32">
        <f ca="1">板材才數分析.!K398</f>
        <v>0</v>
      </c>
      <c r="K448" s="53">
        <f ca="1">板材才數分析.!O398</f>
        <v>0</v>
      </c>
      <c r="L448" s="32" t="str">
        <f>IFERROR(VLOOKUP(C448,資料庫!$K$3:$AA$10,17,FALSE),"")</f>
        <v/>
      </c>
      <c r="M448" s="32" t="str">
        <f ca="1">板材才數分析.!R398</f>
        <v/>
      </c>
      <c r="N448" s="35" t="str">
        <f t="shared" ca="1" si="26"/>
        <v/>
      </c>
      <c r="O448" s="75" t="str">
        <f ca="1">IFERROR(VLOOKUP(D448,資料庫!$P$4:$Q$135,2,FALSE),"")</f>
        <v/>
      </c>
    </row>
    <row r="449" spans="1:15" x14ac:dyDescent="0.25">
      <c r="A449" s="75">
        <f>板材才數分析.!D399</f>
        <v>14008</v>
      </c>
      <c r="B449" s="75" t="str">
        <f ca="1">板材才數分析.!E399</f>
        <v>活隔</v>
      </c>
      <c r="D449" s="32">
        <f ca="1">板材才數分析.!M399</f>
        <v>0</v>
      </c>
      <c r="E449" s="32">
        <f ca="1">板材才數分析.!F399</f>
        <v>0</v>
      </c>
      <c r="F449" s="32" t="str">
        <f ca="1">板材才數分析.!G399</f>
        <v>AA</v>
      </c>
      <c r="G449" s="32">
        <f ca="1">板材才數分析.!H399</f>
        <v>-32</v>
      </c>
      <c r="H449" s="32" t="str">
        <f ca="1">板材才數分析.!I399</f>
        <v>AA</v>
      </c>
      <c r="I449" s="32">
        <f ca="1">板材才數分析.!J399</f>
        <v>18</v>
      </c>
      <c r="J449" s="32">
        <f ca="1">板材才數分析.!K399</f>
        <v>0</v>
      </c>
      <c r="K449" s="53">
        <f ca="1">板材才數分析.!O399</f>
        <v>0</v>
      </c>
      <c r="L449" s="32" t="str">
        <f>IFERROR(VLOOKUP(C449,資料庫!$K$3:$AA$10,17,FALSE),"")</f>
        <v/>
      </c>
      <c r="M449" s="32" t="str">
        <f ca="1">板材才數分析.!R399</f>
        <v/>
      </c>
      <c r="N449" s="35" t="str">
        <f t="shared" ca="1" si="26"/>
        <v/>
      </c>
      <c r="O449" s="75" t="str">
        <f ca="1">IFERROR(VLOOKUP(D449,資料庫!$P$4:$Q$135,2,FALSE),"")</f>
        <v/>
      </c>
    </row>
    <row r="450" spans="1:15" x14ac:dyDescent="0.25">
      <c r="A450" s="75">
        <f>板材才數分析.!D400</f>
        <v>14009</v>
      </c>
      <c r="B450" s="75" t="str">
        <f ca="1">板材才數分析.!E400</f>
        <v>固隔</v>
      </c>
      <c r="D450" s="32">
        <f ca="1">板材才數分析.!M400</f>
        <v>0</v>
      </c>
      <c r="E450" s="32">
        <f ca="1">板材才數分析.!F400</f>
        <v>0</v>
      </c>
      <c r="F450" s="32" t="str">
        <f ca="1">板材才數分析.!G400</f>
        <v>AA</v>
      </c>
      <c r="G450" s="32">
        <f ca="1">板材才數分析.!H400</f>
        <v>-22</v>
      </c>
      <c r="H450" s="32" t="str">
        <f ca="1">板材才數分析.!I400</f>
        <v/>
      </c>
      <c r="I450" s="32">
        <f ca="1">板材才數分析.!J400</f>
        <v>18</v>
      </c>
      <c r="J450" s="32">
        <f ca="1">板材才數分析.!K400</f>
        <v>0</v>
      </c>
      <c r="K450" s="53">
        <f ca="1">板材才數分析.!O400</f>
        <v>0</v>
      </c>
      <c r="L450" s="32" t="str">
        <f>IFERROR(VLOOKUP(C450,資料庫!$K$3:$AA$10,17,FALSE),"")</f>
        <v/>
      </c>
      <c r="M450" s="32" t="str">
        <f ca="1">板材才數分析.!R400</f>
        <v/>
      </c>
      <c r="N450" s="35" t="str">
        <f t="shared" ca="1" si="26"/>
        <v/>
      </c>
      <c r="O450" s="75" t="str">
        <f ca="1">IFERROR(VLOOKUP(D450,資料庫!$P$4:$Q$135,2,FALSE),"")</f>
        <v/>
      </c>
    </row>
    <row r="451" spans="1:15" x14ac:dyDescent="0.25">
      <c r="A451" s="75">
        <f>板材才數分析.!D401</f>
        <v>14010</v>
      </c>
      <c r="B451" s="75" t="str">
        <f ca="1">板材才數分析.!E401</f>
        <v>左門板</v>
      </c>
      <c r="D451" s="32">
        <f ca="1">板材才數分析.!M401</f>
        <v>0</v>
      </c>
      <c r="E451" s="32">
        <f ca="1">板材才數分析.!F401</f>
        <v>0</v>
      </c>
      <c r="F451" s="32" t="str">
        <f ca="1">板材才數分析.!G401</f>
        <v>AA</v>
      </c>
      <c r="G451" s="32">
        <f ca="1">板材才數分析.!H401</f>
        <v>-4</v>
      </c>
      <c r="H451" s="32" t="str">
        <f ca="1">板材才數分析.!I401</f>
        <v>AA</v>
      </c>
      <c r="I451" s="32">
        <f ca="1">板材才數分析.!J401</f>
        <v>18</v>
      </c>
      <c r="J451" s="32">
        <f ca="1">板材才數分析.!K401</f>
        <v>0</v>
      </c>
      <c r="K451" s="53">
        <f ca="1">板材才數分析.!O401</f>
        <v>0</v>
      </c>
      <c r="L451" s="32" t="str">
        <f>IFERROR(VLOOKUP(C451,資料庫!$K$3:$AA$10,17,FALSE),"")</f>
        <v/>
      </c>
      <c r="M451" s="32" t="str">
        <f ca="1">板材才數分析.!R401</f>
        <v/>
      </c>
      <c r="N451" s="35" t="str">
        <f t="shared" ca="1" si="26"/>
        <v/>
      </c>
      <c r="O451" s="75" t="str">
        <f ca="1">IFERROR(VLOOKUP(D451,資料庫!$P$4:$Q$135,2,FALSE),"")</f>
        <v/>
      </c>
    </row>
    <row r="452" spans="1:15" x14ac:dyDescent="0.25">
      <c r="A452" s="75">
        <f>板材才數分析.!D402</f>
        <v>14011</v>
      </c>
      <c r="B452" s="75" t="str">
        <f ca="1">板材才數分析.!E402</f>
        <v>右門板</v>
      </c>
      <c r="D452" s="32">
        <f ca="1">板材才數分析.!M402</f>
        <v>0</v>
      </c>
      <c r="E452" s="32">
        <f ca="1">板材才數分析.!F402</f>
        <v>0</v>
      </c>
      <c r="F452" s="32" t="str">
        <f ca="1">板材才數分析.!G402</f>
        <v>AA</v>
      </c>
      <c r="G452" s="32">
        <f ca="1">板材才數分析.!H402</f>
        <v>-4</v>
      </c>
      <c r="H452" s="32" t="str">
        <f ca="1">板材才數分析.!I402</f>
        <v>AA</v>
      </c>
      <c r="I452" s="32">
        <f ca="1">板材才數分析.!J402</f>
        <v>18</v>
      </c>
      <c r="J452" s="32">
        <f ca="1">板材才數分析.!K402</f>
        <v>0</v>
      </c>
      <c r="K452" s="53">
        <f ca="1">板材才數分析.!O402</f>
        <v>0</v>
      </c>
      <c r="L452" s="32" t="str">
        <f>IFERROR(VLOOKUP(C452,資料庫!$K$3:$AA$10,17,FALSE),"")</f>
        <v/>
      </c>
      <c r="M452" s="32" t="str">
        <f ca="1">板材才數分析.!R402</f>
        <v/>
      </c>
      <c r="N452" s="35" t="str">
        <f t="shared" ca="1" si="26"/>
        <v/>
      </c>
      <c r="O452" s="75" t="str">
        <f ca="1">IFERROR(VLOOKUP(D452,資料庫!$P$4:$Q$135,2,FALSE),"")</f>
        <v/>
      </c>
    </row>
    <row r="453" spans="1:15" x14ac:dyDescent="0.25">
      <c r="A453" s="75">
        <f>板材才數分析.!D403</f>
        <v>14012</v>
      </c>
      <c r="B453" s="75">
        <f ca="1">板材才數分析.!E403</f>
        <v>0</v>
      </c>
      <c r="D453" s="32">
        <f ca="1">板材才數分析.!M403</f>
        <v>0</v>
      </c>
      <c r="E453" s="32">
        <f ca="1">板材才數分析.!F403</f>
        <v>0</v>
      </c>
      <c r="F453" s="32" t="str">
        <f ca="1">板材才數分析.!G403</f>
        <v/>
      </c>
      <c r="G453" s="32">
        <f ca="1">板材才數分析.!H403</f>
        <v>0</v>
      </c>
      <c r="H453" s="32" t="str">
        <f ca="1">板材才數分析.!I403</f>
        <v/>
      </c>
      <c r="I453" s="32">
        <f ca="1">板材才數分析.!J403</f>
        <v>0</v>
      </c>
      <c r="J453" s="32">
        <f ca="1">板材才數分析.!K403</f>
        <v>0</v>
      </c>
      <c r="K453" s="53">
        <f ca="1">板材才數分析.!O403</f>
        <v>0</v>
      </c>
      <c r="L453" s="32" t="str">
        <f>IFERROR(VLOOKUP(C453,資料庫!$K$3:$AA$10,17,FALSE),"")</f>
        <v/>
      </c>
      <c r="M453" s="32" t="str">
        <f ca="1">板材才數分析.!R403</f>
        <v/>
      </c>
      <c r="N453" s="35" t="str">
        <f t="shared" ca="1" si="26"/>
        <v/>
      </c>
      <c r="O453" s="75" t="str">
        <f ca="1">IFERROR(VLOOKUP(D453,資料庫!$P$4:$Q$135,2,FALSE),"")</f>
        <v/>
      </c>
    </row>
    <row r="454" spans="1:15" x14ac:dyDescent="0.25">
      <c r="A454" s="75">
        <f>板材才數分析.!D404</f>
        <v>14013</v>
      </c>
      <c r="B454" s="75">
        <f ca="1">板材才數分析.!E404</f>
        <v>0</v>
      </c>
      <c r="D454" s="32">
        <f ca="1">板材才數分析.!M404</f>
        <v>0</v>
      </c>
      <c r="E454" s="32">
        <f ca="1">板材才數分析.!F404</f>
        <v>0</v>
      </c>
      <c r="F454" s="32" t="str">
        <f ca="1">板材才數分析.!G404</f>
        <v/>
      </c>
      <c r="G454" s="32">
        <f ca="1">板材才數分析.!H404</f>
        <v>0</v>
      </c>
      <c r="H454" s="32" t="str">
        <f ca="1">板材才數分析.!I404</f>
        <v/>
      </c>
      <c r="I454" s="32">
        <f ca="1">板材才數分析.!J404</f>
        <v>0</v>
      </c>
      <c r="J454" s="32">
        <f ca="1">板材才數分析.!K404</f>
        <v>0</v>
      </c>
      <c r="K454" s="53">
        <f ca="1">板材才數分析.!O404</f>
        <v>0</v>
      </c>
      <c r="L454" s="32" t="str">
        <f>IFERROR(VLOOKUP(C454,資料庫!$K$3:$AA$10,17,FALSE),"")</f>
        <v/>
      </c>
      <c r="M454" s="32" t="str">
        <f ca="1">板材才數分析.!R404</f>
        <v/>
      </c>
      <c r="N454" s="35" t="str">
        <f t="shared" ca="1" si="26"/>
        <v/>
      </c>
      <c r="O454" s="75" t="str">
        <f ca="1">IFERROR(VLOOKUP(D454,資料庫!$P$4:$Q$135,2,FALSE),"")</f>
        <v/>
      </c>
    </row>
    <row r="455" spans="1:15" x14ac:dyDescent="0.25">
      <c r="A455" s="75">
        <f>板材才數分析.!D405</f>
        <v>14014</v>
      </c>
      <c r="B455" s="75">
        <f ca="1">板材才數分析.!E405</f>
        <v>0</v>
      </c>
      <c r="D455" s="32">
        <f ca="1">板材才數分析.!M405</f>
        <v>0</v>
      </c>
      <c r="E455" s="32">
        <f ca="1">板材才數分析.!F405</f>
        <v>0</v>
      </c>
      <c r="F455" s="32" t="str">
        <f ca="1">板材才數分析.!G405</f>
        <v/>
      </c>
      <c r="G455" s="32">
        <f ca="1">板材才數分析.!H405</f>
        <v>0</v>
      </c>
      <c r="H455" s="32" t="str">
        <f ca="1">板材才數分析.!I405</f>
        <v/>
      </c>
      <c r="I455" s="32">
        <f ca="1">板材才數分析.!J405</f>
        <v>0</v>
      </c>
      <c r="J455" s="32">
        <f ca="1">板材才數分析.!K405</f>
        <v>0</v>
      </c>
      <c r="K455" s="53">
        <f ca="1">板材才數分析.!O405</f>
        <v>0</v>
      </c>
      <c r="L455" s="32" t="str">
        <f>IFERROR(VLOOKUP(C455,資料庫!$K$3:$AA$10,17,FALSE),"")</f>
        <v/>
      </c>
      <c r="M455" s="32" t="str">
        <f ca="1">板材才數分析.!R405</f>
        <v/>
      </c>
      <c r="N455" s="35" t="str">
        <f t="shared" ca="1" si="26"/>
        <v/>
      </c>
      <c r="O455" s="75" t="str">
        <f ca="1">IFERROR(VLOOKUP(D455,資料庫!$P$4:$Q$135,2,FALSE),"")</f>
        <v/>
      </c>
    </row>
    <row r="456" spans="1:15" x14ac:dyDescent="0.25">
      <c r="A456" s="75">
        <f>板材才數分析.!D406</f>
        <v>14015</v>
      </c>
      <c r="B456" s="75">
        <f ca="1">板材才數分析.!E406</f>
        <v>0</v>
      </c>
      <c r="D456" s="32">
        <f ca="1">板材才數分析.!M406</f>
        <v>0</v>
      </c>
      <c r="E456" s="32">
        <f ca="1">板材才數分析.!F406</f>
        <v>0</v>
      </c>
      <c r="F456" s="32" t="str">
        <f ca="1">板材才數分析.!G406</f>
        <v/>
      </c>
      <c r="G456" s="32">
        <f ca="1">板材才數分析.!H406</f>
        <v>0</v>
      </c>
      <c r="H456" s="32" t="str">
        <f ca="1">板材才數分析.!I406</f>
        <v/>
      </c>
      <c r="I456" s="32">
        <f ca="1">板材才數分析.!J406</f>
        <v>0</v>
      </c>
      <c r="J456" s="32">
        <f ca="1">板材才數分析.!K406</f>
        <v>0</v>
      </c>
      <c r="K456" s="53">
        <f ca="1">板材才數分析.!O406</f>
        <v>0</v>
      </c>
      <c r="L456" s="32" t="str">
        <f>IFERROR(VLOOKUP(C456,資料庫!$K$3:$AA$10,17,FALSE),"")</f>
        <v/>
      </c>
      <c r="M456" s="32" t="str">
        <f ca="1">板材才數分析.!R406</f>
        <v/>
      </c>
      <c r="N456" s="35" t="str">
        <f t="shared" ca="1" si="26"/>
        <v/>
      </c>
      <c r="O456" s="75" t="str">
        <f ca="1">IFERROR(VLOOKUP(D456,資料庫!$P$4:$Q$135,2,FALSE),"")</f>
        <v/>
      </c>
    </row>
    <row r="457" spans="1:15" x14ac:dyDescent="0.25">
      <c r="A457" s="75">
        <f>板材才數分析.!D407</f>
        <v>14016</v>
      </c>
      <c r="B457" s="75">
        <f ca="1">板材才數分析.!E407</f>
        <v>0</v>
      </c>
      <c r="D457" s="32">
        <f ca="1">板材才數分析.!M407</f>
        <v>0</v>
      </c>
      <c r="E457" s="32">
        <f ca="1">板材才數分析.!F407</f>
        <v>0</v>
      </c>
      <c r="F457" s="32" t="str">
        <f ca="1">板材才數分析.!G407</f>
        <v/>
      </c>
      <c r="G457" s="32">
        <f ca="1">板材才數分析.!H407</f>
        <v>0</v>
      </c>
      <c r="H457" s="32" t="str">
        <f ca="1">板材才數分析.!I407</f>
        <v/>
      </c>
      <c r="I457" s="32">
        <f ca="1">板材才數分析.!J407</f>
        <v>0</v>
      </c>
      <c r="J457" s="32">
        <f ca="1">板材才數分析.!K407</f>
        <v>0</v>
      </c>
      <c r="K457" s="53">
        <f ca="1">板材才數分析.!O407</f>
        <v>0</v>
      </c>
      <c r="L457" s="32" t="str">
        <f>IFERROR(VLOOKUP(C457,資料庫!$K$3:$AA$10,17,FALSE),"")</f>
        <v/>
      </c>
      <c r="M457" s="32" t="str">
        <f ca="1">板材才數分析.!R407</f>
        <v/>
      </c>
      <c r="N457" s="35" t="str">
        <f t="shared" ca="1" si="26"/>
        <v/>
      </c>
      <c r="O457" s="75" t="str">
        <f ca="1">IFERROR(VLOOKUP(D457,資料庫!$P$4:$Q$135,2,FALSE),"")</f>
        <v/>
      </c>
    </row>
    <row r="458" spans="1:15" x14ac:dyDescent="0.25">
      <c r="A458" s="75">
        <f>板材才數分析.!D408</f>
        <v>14017</v>
      </c>
      <c r="B458" s="75">
        <f ca="1">板材才數分析.!E408</f>
        <v>0</v>
      </c>
      <c r="D458" s="32">
        <f ca="1">板材才數分析.!M408</f>
        <v>0</v>
      </c>
      <c r="E458" s="32">
        <f ca="1">板材才數分析.!F408</f>
        <v>0</v>
      </c>
      <c r="F458" s="32" t="str">
        <f ca="1">板材才數分析.!G408</f>
        <v/>
      </c>
      <c r="G458" s="32">
        <f ca="1">板材才數分析.!H408</f>
        <v>0</v>
      </c>
      <c r="H458" s="32" t="str">
        <f ca="1">板材才數分析.!I408</f>
        <v/>
      </c>
      <c r="I458" s="32">
        <f ca="1">板材才數分析.!J408</f>
        <v>0</v>
      </c>
      <c r="J458" s="32">
        <f ca="1">板材才數分析.!K408</f>
        <v>0</v>
      </c>
      <c r="K458" s="53">
        <f ca="1">板材才數分析.!O408</f>
        <v>0</v>
      </c>
      <c r="L458" s="32" t="str">
        <f>IFERROR(VLOOKUP(C458,資料庫!$K$3:$AA$10,17,FALSE),"")</f>
        <v/>
      </c>
      <c r="M458" s="32" t="str">
        <f ca="1">板材才數分析.!R408</f>
        <v/>
      </c>
      <c r="N458" s="35" t="str">
        <f t="shared" ca="1" si="26"/>
        <v/>
      </c>
      <c r="O458" s="75" t="str">
        <f ca="1">IFERROR(VLOOKUP(D458,資料庫!$P$4:$Q$135,2,FALSE),"")</f>
        <v/>
      </c>
    </row>
    <row r="459" spans="1:15" x14ac:dyDescent="0.25">
      <c r="A459" s="75">
        <f>板材才數分析.!D409</f>
        <v>14018</v>
      </c>
      <c r="B459" s="75">
        <f ca="1">板材才數分析.!E409</f>
        <v>0</v>
      </c>
      <c r="D459" s="32">
        <f ca="1">板材才數分析.!M409</f>
        <v>0</v>
      </c>
      <c r="E459" s="32">
        <f ca="1">板材才數分析.!F409</f>
        <v>0</v>
      </c>
      <c r="F459" s="32" t="str">
        <f ca="1">板材才數分析.!G409</f>
        <v/>
      </c>
      <c r="G459" s="32">
        <f ca="1">板材才數分析.!H409</f>
        <v>0</v>
      </c>
      <c r="H459" s="32" t="str">
        <f ca="1">板材才數分析.!I409</f>
        <v/>
      </c>
      <c r="I459" s="32">
        <f ca="1">板材才數分析.!J409</f>
        <v>0</v>
      </c>
      <c r="J459" s="32">
        <f ca="1">板材才數分析.!K409</f>
        <v>0</v>
      </c>
      <c r="K459" s="53">
        <f ca="1">板材才數分析.!O409</f>
        <v>0</v>
      </c>
      <c r="L459" s="32" t="str">
        <f>IFERROR(VLOOKUP(C459,資料庫!$K$3:$AA$10,17,FALSE),"")</f>
        <v/>
      </c>
      <c r="M459" s="32" t="str">
        <f ca="1">板材才數分析.!R409</f>
        <v/>
      </c>
      <c r="N459" s="35" t="str">
        <f t="shared" ref="N459:N471" ca="1" si="27">IFERROR((K459*M459),"")</f>
        <v/>
      </c>
      <c r="O459" s="75" t="str">
        <f ca="1">IFERROR(VLOOKUP(D459,資料庫!$P$4:$Q$135,2,FALSE),"")</f>
        <v/>
      </c>
    </row>
    <row r="460" spans="1:15" x14ac:dyDescent="0.25">
      <c r="A460" s="75">
        <f>板材才數分析.!D410</f>
        <v>14019</v>
      </c>
      <c r="B460" s="75">
        <f ca="1">板材才數分析.!E410</f>
        <v>0</v>
      </c>
      <c r="D460" s="32">
        <f ca="1">板材才數分析.!M410</f>
        <v>0</v>
      </c>
      <c r="E460" s="32">
        <f ca="1">板材才數分析.!F410</f>
        <v>0</v>
      </c>
      <c r="F460" s="32" t="str">
        <f ca="1">板材才數分析.!G410</f>
        <v/>
      </c>
      <c r="G460" s="32">
        <f ca="1">板材才數分析.!H410</f>
        <v>0</v>
      </c>
      <c r="H460" s="32" t="str">
        <f ca="1">板材才數分析.!I410</f>
        <v/>
      </c>
      <c r="I460" s="32">
        <f ca="1">板材才數分析.!J410</f>
        <v>0</v>
      </c>
      <c r="J460" s="32">
        <f ca="1">板材才數分析.!K410</f>
        <v>0</v>
      </c>
      <c r="K460" s="53">
        <f ca="1">板材才數分析.!O410</f>
        <v>0</v>
      </c>
      <c r="L460" s="32" t="str">
        <f>IFERROR(VLOOKUP(C460,資料庫!$K$3:$AA$10,17,FALSE),"")</f>
        <v/>
      </c>
      <c r="M460" s="32" t="str">
        <f ca="1">板材才數分析.!R410</f>
        <v/>
      </c>
      <c r="N460" s="35" t="str">
        <f t="shared" ca="1" si="27"/>
        <v/>
      </c>
      <c r="O460" s="75" t="str">
        <f ca="1">IFERROR(VLOOKUP(D460,資料庫!$P$4:$Q$135,2,FALSE),"")</f>
        <v/>
      </c>
    </row>
    <row r="461" spans="1:15" x14ac:dyDescent="0.25">
      <c r="A461" s="75">
        <f>板材才數分析.!D411</f>
        <v>14020</v>
      </c>
      <c r="B461" s="75">
        <f ca="1">板材才數分析.!E411</f>
        <v>0</v>
      </c>
      <c r="D461" s="32">
        <f ca="1">板材才數分析.!M411</f>
        <v>0</v>
      </c>
      <c r="E461" s="32">
        <f ca="1">板材才數分析.!F411</f>
        <v>0</v>
      </c>
      <c r="F461" s="32" t="str">
        <f ca="1">板材才數分析.!G411</f>
        <v/>
      </c>
      <c r="G461" s="32">
        <f ca="1">板材才數分析.!H411</f>
        <v>0</v>
      </c>
      <c r="H461" s="32" t="str">
        <f ca="1">板材才數分析.!I411</f>
        <v/>
      </c>
      <c r="I461" s="32">
        <f ca="1">板材才數分析.!J411</f>
        <v>0</v>
      </c>
      <c r="J461" s="32">
        <f ca="1">板材才數分析.!K411</f>
        <v>0</v>
      </c>
      <c r="K461" s="53">
        <f ca="1">板材才數分析.!O411</f>
        <v>0</v>
      </c>
      <c r="L461" s="32" t="str">
        <f>IFERROR(VLOOKUP(C461,資料庫!$K$3:$AA$10,17,FALSE),"")</f>
        <v/>
      </c>
      <c r="M461" s="32" t="str">
        <f ca="1">板材才數分析.!R411</f>
        <v/>
      </c>
      <c r="N461" s="35" t="str">
        <f t="shared" ca="1" si="27"/>
        <v/>
      </c>
      <c r="O461" s="75" t="str">
        <f ca="1">IFERROR(VLOOKUP(D461,資料庫!$P$4:$Q$135,2,FALSE),"")</f>
        <v/>
      </c>
    </row>
    <row r="462" spans="1:15" x14ac:dyDescent="0.25">
      <c r="A462" s="75">
        <f>板材才數分析.!D412</f>
        <v>14021</v>
      </c>
      <c r="B462" s="75">
        <f ca="1">板材才數分析.!E412</f>
        <v>0</v>
      </c>
      <c r="D462" s="32">
        <f ca="1">板材才數分析.!M412</f>
        <v>0</v>
      </c>
      <c r="E462" s="32">
        <f ca="1">板材才數分析.!F412</f>
        <v>0</v>
      </c>
      <c r="F462" s="32" t="str">
        <f ca="1">板材才數分析.!G412</f>
        <v/>
      </c>
      <c r="G462" s="32">
        <f ca="1">板材才數分析.!H412</f>
        <v>0</v>
      </c>
      <c r="H462" s="32" t="str">
        <f ca="1">板材才數分析.!I412</f>
        <v/>
      </c>
      <c r="I462" s="32">
        <f ca="1">板材才數分析.!J412</f>
        <v>0</v>
      </c>
      <c r="J462" s="32">
        <f ca="1">板材才數分析.!K412</f>
        <v>0</v>
      </c>
      <c r="K462" s="53">
        <f ca="1">板材才數分析.!O412</f>
        <v>0</v>
      </c>
      <c r="L462" s="32" t="str">
        <f>IFERROR(VLOOKUP(C462,資料庫!$K$3:$AA$10,17,FALSE),"")</f>
        <v/>
      </c>
      <c r="M462" s="32" t="str">
        <f ca="1">板材才數分析.!R412</f>
        <v/>
      </c>
      <c r="N462" s="35" t="str">
        <f t="shared" ca="1" si="27"/>
        <v/>
      </c>
      <c r="O462" s="75" t="str">
        <f ca="1">IFERROR(VLOOKUP(D462,資料庫!$P$4:$Q$135,2,FALSE),"")</f>
        <v/>
      </c>
    </row>
    <row r="463" spans="1:15" x14ac:dyDescent="0.25">
      <c r="A463" s="75">
        <f>板材才數分析.!D413</f>
        <v>14022</v>
      </c>
      <c r="B463" s="75">
        <f ca="1">板材才數分析.!E413</f>
        <v>0</v>
      </c>
      <c r="D463" s="32">
        <f ca="1">板材才數分析.!M413</f>
        <v>0</v>
      </c>
      <c r="E463" s="32">
        <f ca="1">板材才數分析.!F413</f>
        <v>0</v>
      </c>
      <c r="F463" s="32" t="str">
        <f ca="1">板材才數分析.!G413</f>
        <v/>
      </c>
      <c r="G463" s="32">
        <f ca="1">板材才數分析.!H413</f>
        <v>0</v>
      </c>
      <c r="H463" s="32" t="str">
        <f ca="1">板材才數分析.!I413</f>
        <v/>
      </c>
      <c r="I463" s="32">
        <f ca="1">板材才數分析.!J413</f>
        <v>0</v>
      </c>
      <c r="J463" s="32">
        <f ca="1">板材才數分析.!K413</f>
        <v>0</v>
      </c>
      <c r="K463" s="53">
        <f ca="1">板材才數分析.!O413</f>
        <v>0</v>
      </c>
      <c r="L463" s="32" t="str">
        <f>IFERROR(VLOOKUP(C463,資料庫!$K$3:$AA$10,17,FALSE),"")</f>
        <v/>
      </c>
      <c r="M463" s="32" t="str">
        <f ca="1">板材才數分析.!R413</f>
        <v/>
      </c>
      <c r="N463" s="35" t="str">
        <f t="shared" ca="1" si="27"/>
        <v/>
      </c>
      <c r="O463" s="75" t="str">
        <f ca="1">IFERROR(VLOOKUP(D463,資料庫!$P$4:$Q$135,2,FALSE),"")</f>
        <v/>
      </c>
    </row>
    <row r="464" spans="1:15" x14ac:dyDescent="0.25">
      <c r="A464" s="75">
        <f>板材才數分析.!D414</f>
        <v>14023</v>
      </c>
      <c r="B464" s="75">
        <f ca="1">板材才數分析.!E414</f>
        <v>0</v>
      </c>
      <c r="D464" s="32">
        <f ca="1">板材才數分析.!M414</f>
        <v>0</v>
      </c>
      <c r="E464" s="32">
        <f ca="1">板材才數分析.!F414</f>
        <v>0</v>
      </c>
      <c r="F464" s="32" t="str">
        <f ca="1">板材才數分析.!G414</f>
        <v/>
      </c>
      <c r="G464" s="32">
        <f ca="1">板材才數分析.!H414</f>
        <v>0</v>
      </c>
      <c r="H464" s="32" t="str">
        <f ca="1">板材才數分析.!I414</f>
        <v/>
      </c>
      <c r="I464" s="32">
        <f ca="1">板材才數分析.!J414</f>
        <v>0</v>
      </c>
      <c r="J464" s="32">
        <f ca="1">板材才數分析.!K414</f>
        <v>0</v>
      </c>
      <c r="K464" s="53">
        <f ca="1">板材才數分析.!O414</f>
        <v>0</v>
      </c>
      <c r="L464" s="32" t="str">
        <f>IFERROR(VLOOKUP(C464,資料庫!$K$3:$AA$10,17,FALSE),"")</f>
        <v/>
      </c>
      <c r="M464" s="32" t="str">
        <f ca="1">板材才數分析.!R414</f>
        <v/>
      </c>
      <c r="N464" s="35" t="str">
        <f t="shared" ca="1" si="27"/>
        <v/>
      </c>
      <c r="O464" s="75" t="str">
        <f ca="1">IFERROR(VLOOKUP(D464,資料庫!$P$4:$Q$135,2,FALSE),"")</f>
        <v/>
      </c>
    </row>
    <row r="465" spans="1:16" x14ac:dyDescent="0.25">
      <c r="A465" s="75">
        <f>板材才數分析.!D415</f>
        <v>14024</v>
      </c>
      <c r="B465" s="75">
        <f ca="1">板材才數分析.!E415</f>
        <v>0</v>
      </c>
      <c r="D465" s="32">
        <f ca="1">板材才數分析.!M415</f>
        <v>0</v>
      </c>
      <c r="E465" s="32">
        <f ca="1">板材才數分析.!F415</f>
        <v>0</v>
      </c>
      <c r="F465" s="32" t="str">
        <f ca="1">板材才數分析.!G415</f>
        <v/>
      </c>
      <c r="G465" s="32">
        <f ca="1">板材才數分析.!H415</f>
        <v>0</v>
      </c>
      <c r="H465" s="32" t="str">
        <f ca="1">板材才數分析.!I415</f>
        <v/>
      </c>
      <c r="I465" s="32">
        <f ca="1">板材才數分析.!J415</f>
        <v>0</v>
      </c>
      <c r="J465" s="32">
        <f ca="1">板材才數分析.!K415</f>
        <v>0</v>
      </c>
      <c r="K465" s="53">
        <f ca="1">板材才數分析.!O415</f>
        <v>0</v>
      </c>
      <c r="L465" s="32" t="str">
        <f>IFERROR(VLOOKUP(C465,資料庫!$K$3:$AA$10,17,FALSE),"")</f>
        <v/>
      </c>
      <c r="M465" s="32" t="str">
        <f ca="1">板材才數分析.!R415</f>
        <v/>
      </c>
      <c r="N465" s="35" t="str">
        <f t="shared" ca="1" si="27"/>
        <v/>
      </c>
      <c r="O465" s="75" t="str">
        <f ca="1">IFERROR(VLOOKUP(D465,資料庫!$P$4:$Q$135,2,FALSE),"")</f>
        <v/>
      </c>
    </row>
    <row r="466" spans="1:16" x14ac:dyDescent="0.25">
      <c r="A466" s="75">
        <f>板材才數分析.!D416</f>
        <v>14025</v>
      </c>
      <c r="B466" s="75">
        <f ca="1">板材才數分析.!E416</f>
        <v>0</v>
      </c>
      <c r="D466" s="32">
        <f ca="1">板材才數分析.!M416</f>
        <v>0</v>
      </c>
      <c r="E466" s="32">
        <f ca="1">板材才數分析.!F416</f>
        <v>0</v>
      </c>
      <c r="F466" s="32" t="str">
        <f ca="1">板材才數分析.!G416</f>
        <v/>
      </c>
      <c r="G466" s="32">
        <f ca="1">板材才數分析.!H416</f>
        <v>0</v>
      </c>
      <c r="H466" s="32" t="str">
        <f ca="1">板材才數分析.!I416</f>
        <v/>
      </c>
      <c r="I466" s="32">
        <f ca="1">板材才數分析.!J416</f>
        <v>0</v>
      </c>
      <c r="J466" s="32">
        <f ca="1">板材才數分析.!K416</f>
        <v>0</v>
      </c>
      <c r="K466" s="53">
        <f ca="1">板材才數分析.!O416</f>
        <v>0</v>
      </c>
      <c r="L466" s="32" t="str">
        <f>IFERROR(VLOOKUP(C466,資料庫!$K$3:$AA$10,17,FALSE),"")</f>
        <v/>
      </c>
      <c r="M466" s="32" t="str">
        <f ca="1">板材才數分析.!R416</f>
        <v/>
      </c>
      <c r="N466" s="35" t="str">
        <f t="shared" ca="1" si="27"/>
        <v/>
      </c>
      <c r="O466" s="75" t="str">
        <f ca="1">IFERROR(VLOOKUP(D466,資料庫!$P$4:$Q$135,2,FALSE),"")</f>
        <v/>
      </c>
    </row>
    <row r="467" spans="1:16" x14ac:dyDescent="0.25">
      <c r="A467" s="75">
        <f>板材才數分析.!D417</f>
        <v>14026</v>
      </c>
      <c r="B467" s="75">
        <f ca="1">板材才數分析.!E417</f>
        <v>0</v>
      </c>
      <c r="D467" s="32">
        <f ca="1">板材才數分析.!M417</f>
        <v>0</v>
      </c>
      <c r="E467" s="32">
        <f ca="1">板材才數分析.!F417</f>
        <v>0</v>
      </c>
      <c r="F467" s="32" t="str">
        <f ca="1">板材才數分析.!G417</f>
        <v/>
      </c>
      <c r="G467" s="32">
        <f ca="1">板材才數分析.!H417</f>
        <v>0</v>
      </c>
      <c r="H467" s="32" t="str">
        <f ca="1">板材才數分析.!I417</f>
        <v/>
      </c>
      <c r="I467" s="32">
        <f ca="1">板材才數分析.!J417</f>
        <v>0</v>
      </c>
      <c r="J467" s="32">
        <f ca="1">板材才數分析.!K417</f>
        <v>0</v>
      </c>
      <c r="K467" s="53">
        <f ca="1">板材才數分析.!O417</f>
        <v>0</v>
      </c>
      <c r="L467" s="32" t="str">
        <f>IFERROR(VLOOKUP(C467,資料庫!$K$3:$AA$10,17,FALSE),"")</f>
        <v/>
      </c>
      <c r="M467" s="32" t="str">
        <f ca="1">板材才數分析.!R417</f>
        <v/>
      </c>
      <c r="N467" s="35" t="str">
        <f t="shared" ca="1" si="27"/>
        <v/>
      </c>
      <c r="O467" s="75" t="str">
        <f ca="1">IFERROR(VLOOKUP(D467,資料庫!$P$4:$Q$135,2,FALSE),"")</f>
        <v/>
      </c>
    </row>
    <row r="468" spans="1:16" x14ac:dyDescent="0.25">
      <c r="A468" s="75">
        <f>板材才數分析.!D418</f>
        <v>14027</v>
      </c>
      <c r="B468" s="75">
        <f ca="1">板材才數分析.!E418</f>
        <v>0</v>
      </c>
      <c r="D468" s="32">
        <f ca="1">板材才數分析.!M418</f>
        <v>0</v>
      </c>
      <c r="E468" s="32">
        <f ca="1">板材才數分析.!F418</f>
        <v>0</v>
      </c>
      <c r="F468" s="32" t="str">
        <f ca="1">板材才數分析.!G418</f>
        <v/>
      </c>
      <c r="G468" s="32">
        <f ca="1">板材才數分析.!H418</f>
        <v>0</v>
      </c>
      <c r="H468" s="32" t="str">
        <f ca="1">板材才數分析.!I418</f>
        <v/>
      </c>
      <c r="I468" s="32">
        <f ca="1">板材才數分析.!J418</f>
        <v>0</v>
      </c>
      <c r="J468" s="32">
        <f ca="1">板材才數分析.!K418</f>
        <v>0</v>
      </c>
      <c r="K468" s="53">
        <f ca="1">板材才數分析.!O418</f>
        <v>0</v>
      </c>
      <c r="L468" s="32" t="str">
        <f>IFERROR(VLOOKUP(C468,資料庫!$K$3:$AA$10,17,FALSE),"")</f>
        <v/>
      </c>
      <c r="M468" s="32" t="str">
        <f ca="1">板材才數分析.!R418</f>
        <v/>
      </c>
      <c r="N468" s="35" t="str">
        <f t="shared" ca="1" si="27"/>
        <v/>
      </c>
      <c r="O468" s="75" t="str">
        <f ca="1">IFERROR(VLOOKUP(D468,資料庫!$P$4:$Q$135,2,FALSE),"")</f>
        <v/>
      </c>
    </row>
    <row r="469" spans="1:16" x14ac:dyDescent="0.25">
      <c r="A469" s="75">
        <f>板材才數分析.!D419</f>
        <v>14028</v>
      </c>
      <c r="B469" s="75">
        <f ca="1">板材才數分析.!E419</f>
        <v>0</v>
      </c>
      <c r="D469" s="32">
        <f ca="1">板材才數分析.!M419</f>
        <v>0</v>
      </c>
      <c r="E469" s="32">
        <f ca="1">板材才數分析.!F419</f>
        <v>0</v>
      </c>
      <c r="F469" s="32" t="str">
        <f ca="1">板材才數分析.!G419</f>
        <v/>
      </c>
      <c r="G469" s="32">
        <f ca="1">板材才數分析.!H419</f>
        <v>0</v>
      </c>
      <c r="H469" s="32" t="str">
        <f ca="1">板材才數分析.!I419</f>
        <v/>
      </c>
      <c r="I469" s="32">
        <f ca="1">板材才數分析.!J419</f>
        <v>0</v>
      </c>
      <c r="J469" s="32">
        <f ca="1">板材才數分析.!K419</f>
        <v>0</v>
      </c>
      <c r="K469" s="53">
        <f ca="1">板材才數分析.!O419</f>
        <v>0</v>
      </c>
      <c r="L469" s="32" t="str">
        <f>IFERROR(VLOOKUP(C469,資料庫!$K$3:$AA$10,17,FALSE),"")</f>
        <v/>
      </c>
      <c r="M469" s="32" t="str">
        <f ca="1">板材才數分析.!R419</f>
        <v/>
      </c>
      <c r="N469" s="35" t="str">
        <f t="shared" ca="1" si="27"/>
        <v/>
      </c>
      <c r="O469" s="75" t="str">
        <f ca="1">IFERROR(VLOOKUP(D469,資料庫!$P$4:$Q$135,2,FALSE),"")</f>
        <v/>
      </c>
    </row>
    <row r="470" spans="1:16" x14ac:dyDescent="0.25">
      <c r="A470" s="75">
        <f>板材才數分析.!D420</f>
        <v>14029</v>
      </c>
      <c r="B470" s="75">
        <f ca="1">板材才數分析.!E420</f>
        <v>0</v>
      </c>
      <c r="D470" s="32">
        <f ca="1">板材才數分析.!M420</f>
        <v>0</v>
      </c>
      <c r="E470" s="32">
        <f ca="1">板材才數分析.!F420</f>
        <v>0</v>
      </c>
      <c r="F470" s="32" t="str">
        <f ca="1">板材才數分析.!G420</f>
        <v/>
      </c>
      <c r="G470" s="32">
        <f ca="1">板材才數分析.!H420</f>
        <v>0</v>
      </c>
      <c r="H470" s="32" t="str">
        <f ca="1">板材才數分析.!I420</f>
        <v/>
      </c>
      <c r="I470" s="32">
        <f ca="1">板材才數分析.!J420</f>
        <v>0</v>
      </c>
      <c r="J470" s="32">
        <f ca="1">板材才數分析.!K420</f>
        <v>0</v>
      </c>
      <c r="K470" s="53">
        <f ca="1">板材才數分析.!O420</f>
        <v>0</v>
      </c>
      <c r="L470" s="32" t="str">
        <f>IFERROR(VLOOKUP(C470,資料庫!$K$3:$AA$10,17,FALSE),"")</f>
        <v/>
      </c>
      <c r="M470" s="32" t="str">
        <f ca="1">板材才數分析.!R420</f>
        <v/>
      </c>
      <c r="N470" s="35" t="str">
        <f t="shared" ca="1" si="27"/>
        <v/>
      </c>
      <c r="O470" s="75" t="str">
        <f ca="1">IFERROR(VLOOKUP(D470,資料庫!$P$4:$Q$135,2,FALSE),"")</f>
        <v/>
      </c>
    </row>
    <row r="471" spans="1:16" x14ac:dyDescent="0.25">
      <c r="A471" s="75">
        <f>板材才數分析.!D421</f>
        <v>14030</v>
      </c>
      <c r="B471" s="75">
        <f ca="1">板材才數分析.!E421</f>
        <v>0</v>
      </c>
      <c r="D471" s="32">
        <f ca="1">板材才數分析.!M421</f>
        <v>0</v>
      </c>
      <c r="E471" s="32">
        <f ca="1">板材才數分析.!F421</f>
        <v>0</v>
      </c>
      <c r="F471" s="32" t="str">
        <f ca="1">板材才數分析.!G421</f>
        <v/>
      </c>
      <c r="G471" s="32">
        <f ca="1">板材才數分析.!H421</f>
        <v>0</v>
      </c>
      <c r="H471" s="32" t="str">
        <f ca="1">板材才數分析.!I421</f>
        <v/>
      </c>
      <c r="I471" s="32">
        <f ca="1">板材才數分析.!J421</f>
        <v>0</v>
      </c>
      <c r="J471" s="32">
        <f ca="1">板材才數分析.!K421</f>
        <v>0</v>
      </c>
      <c r="K471" s="53">
        <f ca="1">板材才數分析.!O421</f>
        <v>0</v>
      </c>
      <c r="L471" s="32" t="str">
        <f>IFERROR(VLOOKUP(C471,資料庫!$K$3:$AA$10,17,FALSE),"")</f>
        <v/>
      </c>
      <c r="M471" s="32" t="str">
        <f ca="1">板材才數分析.!R421</f>
        <v/>
      </c>
      <c r="N471" s="35" t="str">
        <f t="shared" ca="1" si="27"/>
        <v/>
      </c>
      <c r="O471" s="75" t="str">
        <f ca="1">IFERROR(VLOOKUP(D471,資料庫!$P$4:$Q$135,2,FALSE),"")</f>
        <v/>
      </c>
    </row>
    <row r="472" spans="1:16" x14ac:dyDescent="0.25">
      <c r="A472" s="75"/>
      <c r="B472" s="75"/>
      <c r="H472" s="524" t="s">
        <v>235</v>
      </c>
      <c r="I472" s="524"/>
      <c r="J472" s="524"/>
      <c r="K472" s="54">
        <f ca="1">SUM(K442:K471)</f>
        <v>0</v>
      </c>
      <c r="L472" s="48" t="str">
        <f>L442</f>
        <v/>
      </c>
      <c r="M472" s="48"/>
      <c r="N472" s="49"/>
      <c r="O472" s="94">
        <f ca="1">SUM(N441:N471)</f>
        <v>0</v>
      </c>
      <c r="P472" s="47"/>
    </row>
    <row r="473" spans="1:16" x14ac:dyDescent="0.25">
      <c r="A473" s="75"/>
      <c r="B473" s="75"/>
      <c r="O473" s="75"/>
    </row>
    <row r="474" spans="1:16" x14ac:dyDescent="0.25">
      <c r="A474" s="75"/>
      <c r="B474" s="75">
        <v>15</v>
      </c>
      <c r="O474" s="75"/>
    </row>
    <row r="475" spans="1:16" x14ac:dyDescent="0.25">
      <c r="A475" s="75">
        <f>板材才數分析.!D422</f>
        <v>15001</v>
      </c>
      <c r="B475" s="75" t="str">
        <f ca="1">板材才數分析.!E422</f>
        <v>頂板</v>
      </c>
      <c r="D475" s="32">
        <f ca="1">板材才數分析.!M422</f>
        <v>0</v>
      </c>
      <c r="E475" s="32">
        <f ca="1">板材才數分析.!F422</f>
        <v>-36</v>
      </c>
      <c r="F475" s="32" t="str">
        <f ca="1">板材才數分析.!G422</f>
        <v>AA</v>
      </c>
      <c r="G475" s="32">
        <f ca="1">板材才數分析.!H422</f>
        <v>0</v>
      </c>
      <c r="H475" s="32" t="str">
        <f ca="1">板材才數分析.!I422</f>
        <v/>
      </c>
      <c r="I475" s="32">
        <f ca="1">板材才數分析.!J422</f>
        <v>18</v>
      </c>
      <c r="J475" s="32">
        <f ca="1">板材才數分析.!K422</f>
        <v>0</v>
      </c>
      <c r="K475" s="53">
        <f ca="1">板材才數分析.!O422</f>
        <v>0</v>
      </c>
      <c r="L475" s="32" t="str">
        <f>IFERROR(VLOOKUP(C475,資料庫!$K$3:$AA$10,17,FALSE),"")</f>
        <v/>
      </c>
      <c r="M475" s="32" t="str">
        <f ca="1">板材才數分析.!R422</f>
        <v/>
      </c>
      <c r="N475" s="35" t="str">
        <f ca="1">IFERROR((K475*M475),"")</f>
        <v/>
      </c>
      <c r="O475" s="75" t="str">
        <f ca="1">IFERROR(VLOOKUP(D475,資料庫!$P$4:$Q$135,2,FALSE),"")</f>
        <v/>
      </c>
    </row>
    <row r="476" spans="1:16" x14ac:dyDescent="0.25">
      <c r="A476" s="75">
        <f>板材才數分析.!D423</f>
        <v>15002</v>
      </c>
      <c r="B476" s="75" t="str">
        <f ca="1">板材才數分析.!E423</f>
        <v>底板</v>
      </c>
      <c r="D476" s="32">
        <f ca="1">板材才數分析.!M423</f>
        <v>0</v>
      </c>
      <c r="E476" s="32">
        <f ca="1">板材才數分析.!F423</f>
        <v>-36</v>
      </c>
      <c r="F476" s="32" t="str">
        <f ca="1">板材才數分析.!G423</f>
        <v>AA</v>
      </c>
      <c r="G476" s="32">
        <f ca="1">板材才數分析.!H423</f>
        <v>0</v>
      </c>
      <c r="H476" s="32" t="str">
        <f ca="1">板材才數分析.!I423</f>
        <v/>
      </c>
      <c r="I476" s="32">
        <f ca="1">板材才數分析.!J423</f>
        <v>18</v>
      </c>
      <c r="J476" s="32">
        <f ca="1">板材才數分析.!K423</f>
        <v>0</v>
      </c>
      <c r="K476" s="53">
        <f ca="1">板材才數分析.!O423</f>
        <v>0</v>
      </c>
      <c r="L476" s="32" t="str">
        <f>IFERROR(VLOOKUP(C476,資料庫!$K$3:$AA$10,17,FALSE),"")</f>
        <v/>
      </c>
      <c r="M476" s="32" t="str">
        <f ca="1">板材才數分析.!R423</f>
        <v/>
      </c>
      <c r="N476" s="35" t="str">
        <f t="shared" ref="N476:N491" ca="1" si="28">IFERROR((K476*M476),"")</f>
        <v/>
      </c>
      <c r="O476" s="75" t="str">
        <f ca="1">IFERROR(VLOOKUP(D476,資料庫!$P$4:$Q$135,2,FALSE),"")</f>
        <v/>
      </c>
    </row>
    <row r="477" spans="1:16" x14ac:dyDescent="0.25">
      <c r="A477" s="75">
        <f>板材才數分析.!D424</f>
        <v>15003</v>
      </c>
      <c r="B477" s="75" t="str">
        <f ca="1">板材才數分析.!E424</f>
        <v>左側板</v>
      </c>
      <c r="D477" s="32">
        <f ca="1">板材才數分析.!M424</f>
        <v>0</v>
      </c>
      <c r="E477" s="32">
        <f ca="1">板材才數分析.!F424</f>
        <v>0</v>
      </c>
      <c r="F477" s="32" t="str">
        <f ca="1">板材才數分析.!G424</f>
        <v>AA</v>
      </c>
      <c r="G477" s="32">
        <f ca="1">板材才數分析.!H424</f>
        <v>0</v>
      </c>
      <c r="H477" s="32" t="str">
        <f ca="1">板材才數分析.!I424</f>
        <v>AA</v>
      </c>
      <c r="I477" s="32">
        <f ca="1">板材才數分析.!J424</f>
        <v>18</v>
      </c>
      <c r="J477" s="32">
        <f ca="1">板材才數分析.!K424</f>
        <v>0</v>
      </c>
      <c r="K477" s="53">
        <f ca="1">板材才數分析.!O424</f>
        <v>0</v>
      </c>
      <c r="L477" s="32" t="str">
        <f>IFERROR(VLOOKUP(C477,資料庫!$K$3:$AA$10,17,FALSE),"")</f>
        <v/>
      </c>
      <c r="M477" s="32" t="str">
        <f ca="1">板材才數分析.!R424</f>
        <v/>
      </c>
      <c r="N477" s="35" t="str">
        <f t="shared" ca="1" si="28"/>
        <v/>
      </c>
      <c r="O477" s="75" t="str">
        <f ca="1">IFERROR(VLOOKUP(D477,資料庫!$P$4:$Q$135,2,FALSE),"")</f>
        <v/>
      </c>
    </row>
    <row r="478" spans="1:16" x14ac:dyDescent="0.25">
      <c r="A478" s="75">
        <f>板材才數分析.!D425</f>
        <v>15004</v>
      </c>
      <c r="B478" s="75" t="str">
        <f ca="1">板材才數分析.!E425</f>
        <v>右側板</v>
      </c>
      <c r="D478" s="32">
        <f ca="1">板材才數分析.!M425</f>
        <v>0</v>
      </c>
      <c r="E478" s="32">
        <f ca="1">板材才數分析.!F425</f>
        <v>0</v>
      </c>
      <c r="F478" s="32" t="str">
        <f ca="1">板材才數分析.!G425</f>
        <v>AA</v>
      </c>
      <c r="G478" s="32">
        <f ca="1">板材才數分析.!H425</f>
        <v>0</v>
      </c>
      <c r="H478" s="32" t="str">
        <f ca="1">板材才數分析.!I425</f>
        <v>AA</v>
      </c>
      <c r="I478" s="32">
        <f ca="1">板材才數分析.!J425</f>
        <v>18</v>
      </c>
      <c r="J478" s="32">
        <f ca="1">板材才數分析.!K425</f>
        <v>0</v>
      </c>
      <c r="K478" s="53">
        <f ca="1">板材才數分析.!O425</f>
        <v>0</v>
      </c>
      <c r="L478" s="32" t="str">
        <f>IFERROR(VLOOKUP(C478,資料庫!$K$3:$AA$10,17,FALSE),"")</f>
        <v/>
      </c>
      <c r="M478" s="32" t="str">
        <f ca="1">板材才數分析.!R425</f>
        <v/>
      </c>
      <c r="N478" s="35" t="str">
        <f t="shared" ca="1" si="28"/>
        <v/>
      </c>
      <c r="O478" s="75" t="str">
        <f ca="1">IFERROR(VLOOKUP(D478,資料庫!$P$4:$Q$135,2,FALSE),"")</f>
        <v/>
      </c>
    </row>
    <row r="479" spans="1:16" x14ac:dyDescent="0.25">
      <c r="A479" s="75">
        <f>板材才數分析.!D426</f>
        <v>15005</v>
      </c>
      <c r="B479" s="75" t="str">
        <f ca="1">板材才數分析.!E426</f>
        <v>背板</v>
      </c>
      <c r="D479" s="32">
        <f ca="1">板材才數分析.!M426</f>
        <v>0</v>
      </c>
      <c r="E479" s="32">
        <f ca="1">板材才數分析.!F426</f>
        <v>-22</v>
      </c>
      <c r="F479" s="32" t="str">
        <f ca="1">板材才數分析.!G426</f>
        <v/>
      </c>
      <c r="G479" s="32">
        <f ca="1">板材才數分析.!H426</f>
        <v>-22</v>
      </c>
      <c r="H479" s="32" t="str">
        <f ca="1">板材才數分析.!I426</f>
        <v/>
      </c>
      <c r="I479" s="32">
        <f ca="1">板材才數分析.!J426</f>
        <v>4</v>
      </c>
      <c r="J479" s="32">
        <f ca="1">板材才數分析.!K426</f>
        <v>0</v>
      </c>
      <c r="K479" s="53">
        <f ca="1">板材才數分析.!O426</f>
        <v>0</v>
      </c>
      <c r="L479" s="32" t="str">
        <f>IFERROR(VLOOKUP(C479,資料庫!$K$3:$AA$10,17,FALSE),"")</f>
        <v/>
      </c>
      <c r="M479" s="32" t="str">
        <f ca="1">板材才數分析.!R426</f>
        <v/>
      </c>
      <c r="N479" s="35" t="str">
        <f t="shared" ca="1" si="28"/>
        <v/>
      </c>
      <c r="O479" s="75" t="str">
        <f ca="1">IFERROR(VLOOKUP(D479,資料庫!$P$4:$Q$135,2,FALSE),"")</f>
        <v/>
      </c>
    </row>
    <row r="480" spans="1:16" x14ac:dyDescent="0.25">
      <c r="A480" s="75">
        <f>板材才數分析.!D427</f>
        <v>15006</v>
      </c>
      <c r="B480" s="75" t="str">
        <f ca="1">板材才數分析.!E427</f>
        <v>背拉桿</v>
      </c>
      <c r="D480" s="32">
        <f ca="1">板材才數分析.!M427</f>
        <v>0</v>
      </c>
      <c r="E480" s="32">
        <f ca="1">板材才數分析.!F427</f>
        <v>-36</v>
      </c>
      <c r="F480" s="32" t="str">
        <f ca="1">板材才數分析.!G427</f>
        <v>AA</v>
      </c>
      <c r="G480" s="32">
        <f ca="1">板材才數分析.!H427</f>
        <v>120</v>
      </c>
      <c r="H480" s="32" t="str">
        <f ca="1">板材才數分析.!I427</f>
        <v/>
      </c>
      <c r="I480" s="32">
        <f ca="1">板材才數分析.!J427</f>
        <v>18</v>
      </c>
      <c r="J480" s="32">
        <f ca="1">板材才數分析.!K427</f>
        <v>0</v>
      </c>
      <c r="K480" s="53">
        <f ca="1">板材才數分析.!O427</f>
        <v>0</v>
      </c>
      <c r="L480" s="32" t="str">
        <f>IFERROR(VLOOKUP(C480,資料庫!$K$3:$AA$10,17,FALSE),"")</f>
        <v/>
      </c>
      <c r="M480" s="32" t="str">
        <f ca="1">板材才數分析.!R427</f>
        <v/>
      </c>
      <c r="N480" s="35" t="str">
        <f t="shared" ca="1" si="28"/>
        <v/>
      </c>
      <c r="O480" s="75" t="str">
        <f ca="1">IFERROR(VLOOKUP(D480,資料庫!$P$4:$Q$135,2,FALSE),"")</f>
        <v/>
      </c>
    </row>
    <row r="481" spans="1:15" x14ac:dyDescent="0.25">
      <c r="A481" s="75">
        <f>板材才數分析.!D428</f>
        <v>15007</v>
      </c>
      <c r="B481" s="75" t="str">
        <f ca="1">板材才數分析.!E428</f>
        <v>中立板</v>
      </c>
      <c r="D481" s="32">
        <f ca="1">板材才數分析.!M428</f>
        <v>0</v>
      </c>
      <c r="E481" s="32">
        <f ca="1">板材才數分析.!F428</f>
        <v>-36</v>
      </c>
      <c r="F481" s="32" t="str">
        <f ca="1">板材才數分析.!G428</f>
        <v>AA</v>
      </c>
      <c r="G481" s="32">
        <f ca="1">板材才數分析.!H428</f>
        <v>-22</v>
      </c>
      <c r="H481" s="32" t="str">
        <f ca="1">板材才數分析.!I428</f>
        <v/>
      </c>
      <c r="I481" s="32">
        <f ca="1">板材才數分析.!J428</f>
        <v>18</v>
      </c>
      <c r="J481" s="32">
        <f ca="1">板材才數分析.!K428</f>
        <v>0</v>
      </c>
      <c r="K481" s="53">
        <f ca="1">板材才數分析.!O428</f>
        <v>0</v>
      </c>
      <c r="L481" s="32" t="str">
        <f>IFERROR(VLOOKUP(C481,資料庫!$K$3:$AA$10,17,FALSE),"")</f>
        <v/>
      </c>
      <c r="M481" s="32" t="str">
        <f ca="1">板材才數分析.!R428</f>
        <v/>
      </c>
      <c r="N481" s="35" t="str">
        <f t="shared" ca="1" si="28"/>
        <v/>
      </c>
      <c r="O481" s="75" t="str">
        <f ca="1">IFERROR(VLOOKUP(D481,資料庫!$P$4:$Q$135,2,FALSE),"")</f>
        <v/>
      </c>
    </row>
    <row r="482" spans="1:15" x14ac:dyDescent="0.25">
      <c r="A482" s="75">
        <f>板材才數分析.!D429</f>
        <v>15008</v>
      </c>
      <c r="B482" s="75" t="str">
        <f ca="1">板材才數分析.!E429</f>
        <v>活隔</v>
      </c>
      <c r="D482" s="32">
        <f ca="1">板材才數分析.!M429</f>
        <v>0</v>
      </c>
      <c r="E482" s="32">
        <f ca="1">板材才數分析.!F429</f>
        <v>0</v>
      </c>
      <c r="F482" s="32" t="str">
        <f ca="1">板材才數分析.!G429</f>
        <v>AA</v>
      </c>
      <c r="G482" s="32">
        <f ca="1">板材才數分析.!H429</f>
        <v>-32</v>
      </c>
      <c r="H482" s="32" t="str">
        <f ca="1">板材才數分析.!I429</f>
        <v>AA</v>
      </c>
      <c r="I482" s="32">
        <f ca="1">板材才數分析.!J429</f>
        <v>18</v>
      </c>
      <c r="J482" s="32">
        <f ca="1">板材才數分析.!K429</f>
        <v>0</v>
      </c>
      <c r="K482" s="53">
        <f ca="1">板材才數分析.!O429</f>
        <v>0</v>
      </c>
      <c r="L482" s="32" t="str">
        <f>IFERROR(VLOOKUP(C482,資料庫!$K$3:$AA$10,17,FALSE),"")</f>
        <v/>
      </c>
      <c r="M482" s="32" t="str">
        <f ca="1">板材才數分析.!R429</f>
        <v/>
      </c>
      <c r="N482" s="35" t="str">
        <f t="shared" ca="1" si="28"/>
        <v/>
      </c>
      <c r="O482" s="75" t="str">
        <f ca="1">IFERROR(VLOOKUP(D482,資料庫!$P$4:$Q$135,2,FALSE),"")</f>
        <v/>
      </c>
    </row>
    <row r="483" spans="1:15" x14ac:dyDescent="0.25">
      <c r="A483" s="75">
        <f>板材才數分析.!D430</f>
        <v>15009</v>
      </c>
      <c r="B483" s="75" t="str">
        <f ca="1">板材才數分析.!E430</f>
        <v>固隔</v>
      </c>
      <c r="D483" s="32">
        <f ca="1">板材才數分析.!M430</f>
        <v>0</v>
      </c>
      <c r="E483" s="32">
        <f ca="1">板材才數分析.!F430</f>
        <v>0</v>
      </c>
      <c r="F483" s="32" t="str">
        <f ca="1">板材才數分析.!G430</f>
        <v>AA</v>
      </c>
      <c r="G483" s="32">
        <f ca="1">板材才數分析.!H430</f>
        <v>-22</v>
      </c>
      <c r="H483" s="32" t="str">
        <f ca="1">板材才數分析.!I430</f>
        <v/>
      </c>
      <c r="I483" s="32">
        <f ca="1">板材才數分析.!J430</f>
        <v>18</v>
      </c>
      <c r="J483" s="32">
        <f ca="1">板材才數分析.!K430</f>
        <v>0</v>
      </c>
      <c r="K483" s="53">
        <f ca="1">板材才數分析.!O430</f>
        <v>0</v>
      </c>
      <c r="L483" s="32" t="str">
        <f>IFERROR(VLOOKUP(C483,資料庫!$K$3:$AA$10,17,FALSE),"")</f>
        <v/>
      </c>
      <c r="M483" s="32" t="str">
        <f ca="1">板材才數分析.!R430</f>
        <v/>
      </c>
      <c r="N483" s="35" t="str">
        <f t="shared" ca="1" si="28"/>
        <v/>
      </c>
      <c r="O483" s="75" t="str">
        <f ca="1">IFERROR(VLOOKUP(D483,資料庫!$P$4:$Q$135,2,FALSE),"")</f>
        <v/>
      </c>
    </row>
    <row r="484" spans="1:15" x14ac:dyDescent="0.25">
      <c r="A484" s="75">
        <f>板材才數分析.!D431</f>
        <v>15010</v>
      </c>
      <c r="B484" s="75" t="str">
        <f ca="1">板材才數分析.!E431</f>
        <v>左門板</v>
      </c>
      <c r="D484" s="32">
        <f ca="1">板材才數分析.!M431</f>
        <v>0</v>
      </c>
      <c r="E484" s="32">
        <f ca="1">板材才數分析.!F431</f>
        <v>0</v>
      </c>
      <c r="F484" s="32" t="str">
        <f ca="1">板材才數分析.!G431</f>
        <v>AA</v>
      </c>
      <c r="G484" s="32">
        <f ca="1">板材才數分析.!H431</f>
        <v>-4</v>
      </c>
      <c r="H484" s="32" t="str">
        <f ca="1">板材才數分析.!I431</f>
        <v>AA</v>
      </c>
      <c r="I484" s="32">
        <f ca="1">板材才數分析.!J431</f>
        <v>18</v>
      </c>
      <c r="J484" s="32">
        <f ca="1">板材才數分析.!K431</f>
        <v>0</v>
      </c>
      <c r="K484" s="53">
        <f ca="1">板材才數分析.!O431</f>
        <v>0</v>
      </c>
      <c r="L484" s="32" t="str">
        <f>IFERROR(VLOOKUP(C484,資料庫!$K$3:$AA$10,17,FALSE),"")</f>
        <v/>
      </c>
      <c r="M484" s="32" t="str">
        <f ca="1">板材才數分析.!R431</f>
        <v/>
      </c>
      <c r="N484" s="35" t="str">
        <f t="shared" ca="1" si="28"/>
        <v/>
      </c>
      <c r="O484" s="75" t="str">
        <f ca="1">IFERROR(VLOOKUP(D484,資料庫!$P$4:$Q$135,2,FALSE),"")</f>
        <v/>
      </c>
    </row>
    <row r="485" spans="1:15" x14ac:dyDescent="0.25">
      <c r="A485" s="75">
        <f>板材才數分析.!D432</f>
        <v>15011</v>
      </c>
      <c r="B485" s="75" t="str">
        <f ca="1">板材才數分析.!E432</f>
        <v>右門板</v>
      </c>
      <c r="D485" s="32">
        <f ca="1">板材才數分析.!M432</f>
        <v>0</v>
      </c>
      <c r="E485" s="32">
        <f ca="1">板材才數分析.!F432</f>
        <v>0</v>
      </c>
      <c r="F485" s="32" t="str">
        <f ca="1">板材才數分析.!G432</f>
        <v>AA</v>
      </c>
      <c r="G485" s="32">
        <f ca="1">板材才數分析.!H432</f>
        <v>-4</v>
      </c>
      <c r="H485" s="32" t="str">
        <f ca="1">板材才數分析.!I432</f>
        <v>AA</v>
      </c>
      <c r="I485" s="32">
        <f ca="1">板材才數分析.!J432</f>
        <v>18</v>
      </c>
      <c r="J485" s="32">
        <f ca="1">板材才數分析.!K432</f>
        <v>0</v>
      </c>
      <c r="K485" s="53">
        <f ca="1">板材才數分析.!O432</f>
        <v>0</v>
      </c>
      <c r="L485" s="32" t="str">
        <f>IFERROR(VLOOKUP(C485,資料庫!$K$3:$AA$10,17,FALSE),"")</f>
        <v/>
      </c>
      <c r="M485" s="32" t="str">
        <f ca="1">板材才數分析.!R432</f>
        <v/>
      </c>
      <c r="N485" s="35" t="str">
        <f t="shared" ca="1" si="28"/>
        <v/>
      </c>
      <c r="O485" s="75" t="str">
        <f ca="1">IFERROR(VLOOKUP(D485,資料庫!$P$4:$Q$135,2,FALSE),"")</f>
        <v/>
      </c>
    </row>
    <row r="486" spans="1:15" x14ac:dyDescent="0.25">
      <c r="A486" s="75">
        <f>板材才數分析.!D433</f>
        <v>15012</v>
      </c>
      <c r="B486" s="75">
        <f ca="1">板材才數分析.!E433</f>
        <v>0</v>
      </c>
      <c r="D486" s="32">
        <f ca="1">板材才數分析.!M433</f>
        <v>0</v>
      </c>
      <c r="E486" s="32">
        <f ca="1">板材才數分析.!F433</f>
        <v>0</v>
      </c>
      <c r="F486" s="32" t="str">
        <f ca="1">板材才數分析.!G433</f>
        <v/>
      </c>
      <c r="G486" s="32">
        <f ca="1">板材才數分析.!H433</f>
        <v>0</v>
      </c>
      <c r="H486" s="32" t="str">
        <f ca="1">板材才數分析.!I433</f>
        <v/>
      </c>
      <c r="I486" s="32">
        <f ca="1">板材才數分析.!J433</f>
        <v>0</v>
      </c>
      <c r="J486" s="32">
        <f ca="1">板材才數分析.!K433</f>
        <v>0</v>
      </c>
      <c r="K486" s="53">
        <f ca="1">板材才數分析.!O433</f>
        <v>0</v>
      </c>
      <c r="L486" s="32" t="str">
        <f>IFERROR(VLOOKUP(C486,資料庫!$K$3:$AA$10,17,FALSE),"")</f>
        <v/>
      </c>
      <c r="M486" s="32" t="str">
        <f ca="1">板材才數分析.!R433</f>
        <v/>
      </c>
      <c r="N486" s="35" t="str">
        <f t="shared" ca="1" si="28"/>
        <v/>
      </c>
      <c r="O486" s="75" t="str">
        <f ca="1">IFERROR(VLOOKUP(D486,資料庫!$P$4:$Q$135,2,FALSE),"")</f>
        <v/>
      </c>
    </row>
    <row r="487" spans="1:15" x14ac:dyDescent="0.25">
      <c r="A487" s="75">
        <f>板材才數分析.!D434</f>
        <v>15013</v>
      </c>
      <c r="B487" s="75">
        <f ca="1">板材才數分析.!E434</f>
        <v>0</v>
      </c>
      <c r="D487" s="32">
        <f ca="1">板材才數分析.!M434</f>
        <v>0</v>
      </c>
      <c r="E487" s="32">
        <f ca="1">板材才數分析.!F434</f>
        <v>0</v>
      </c>
      <c r="F487" s="32" t="str">
        <f ca="1">板材才數分析.!G434</f>
        <v/>
      </c>
      <c r="G487" s="32">
        <f ca="1">板材才數分析.!H434</f>
        <v>0</v>
      </c>
      <c r="H487" s="32" t="str">
        <f ca="1">板材才數分析.!I434</f>
        <v/>
      </c>
      <c r="I487" s="32">
        <f ca="1">板材才數分析.!J434</f>
        <v>0</v>
      </c>
      <c r="J487" s="32">
        <f ca="1">板材才數分析.!K434</f>
        <v>0</v>
      </c>
      <c r="K487" s="53">
        <f ca="1">板材才數分析.!O434</f>
        <v>0</v>
      </c>
      <c r="L487" s="32" t="str">
        <f>IFERROR(VLOOKUP(C487,資料庫!$K$3:$AA$10,17,FALSE),"")</f>
        <v/>
      </c>
      <c r="M487" s="32" t="str">
        <f ca="1">板材才數分析.!R434</f>
        <v/>
      </c>
      <c r="N487" s="35" t="str">
        <f t="shared" ca="1" si="28"/>
        <v/>
      </c>
      <c r="O487" s="75" t="str">
        <f ca="1">IFERROR(VLOOKUP(D487,資料庫!$P$4:$Q$135,2,FALSE),"")</f>
        <v/>
      </c>
    </row>
    <row r="488" spans="1:15" x14ac:dyDescent="0.25">
      <c r="A488" s="75">
        <f>板材才數分析.!D435</f>
        <v>15014</v>
      </c>
      <c r="B488" s="75">
        <f ca="1">板材才數分析.!E435</f>
        <v>0</v>
      </c>
      <c r="D488" s="32">
        <f ca="1">板材才數分析.!M435</f>
        <v>0</v>
      </c>
      <c r="E488" s="32">
        <f ca="1">板材才數分析.!F435</f>
        <v>0</v>
      </c>
      <c r="F488" s="32" t="str">
        <f ca="1">板材才數分析.!G435</f>
        <v/>
      </c>
      <c r="G488" s="32">
        <f ca="1">板材才數分析.!H435</f>
        <v>0</v>
      </c>
      <c r="H488" s="32" t="str">
        <f ca="1">板材才數分析.!I435</f>
        <v/>
      </c>
      <c r="I488" s="32">
        <f ca="1">板材才數分析.!J435</f>
        <v>0</v>
      </c>
      <c r="J488" s="32">
        <f ca="1">板材才數分析.!K435</f>
        <v>0</v>
      </c>
      <c r="K488" s="53">
        <f ca="1">板材才數分析.!O435</f>
        <v>0</v>
      </c>
      <c r="L488" s="32" t="str">
        <f>IFERROR(VLOOKUP(C488,資料庫!$K$3:$AA$10,17,FALSE),"")</f>
        <v/>
      </c>
      <c r="M488" s="32" t="str">
        <f ca="1">板材才數分析.!R435</f>
        <v/>
      </c>
      <c r="N488" s="35" t="str">
        <f t="shared" ca="1" si="28"/>
        <v/>
      </c>
      <c r="O488" s="75" t="str">
        <f ca="1">IFERROR(VLOOKUP(D488,資料庫!$P$4:$Q$135,2,FALSE),"")</f>
        <v/>
      </c>
    </row>
    <row r="489" spans="1:15" x14ac:dyDescent="0.25">
      <c r="A489" s="75">
        <f>板材才數分析.!D436</f>
        <v>15015</v>
      </c>
      <c r="B489" s="75">
        <f ca="1">板材才數分析.!E436</f>
        <v>0</v>
      </c>
      <c r="D489" s="32">
        <f ca="1">板材才數分析.!M436</f>
        <v>0</v>
      </c>
      <c r="E489" s="32">
        <f ca="1">板材才數分析.!F436</f>
        <v>0</v>
      </c>
      <c r="F489" s="32" t="str">
        <f ca="1">板材才數分析.!G436</f>
        <v/>
      </c>
      <c r="G489" s="32">
        <f ca="1">板材才數分析.!H436</f>
        <v>0</v>
      </c>
      <c r="H489" s="32" t="str">
        <f ca="1">板材才數分析.!I436</f>
        <v/>
      </c>
      <c r="I489" s="32">
        <f ca="1">板材才數分析.!J436</f>
        <v>0</v>
      </c>
      <c r="J489" s="32">
        <f ca="1">板材才數分析.!K436</f>
        <v>0</v>
      </c>
      <c r="K489" s="53">
        <f ca="1">板材才數分析.!O436</f>
        <v>0</v>
      </c>
      <c r="L489" s="32" t="str">
        <f>IFERROR(VLOOKUP(C489,資料庫!$K$3:$AA$10,17,FALSE),"")</f>
        <v/>
      </c>
      <c r="M489" s="32" t="str">
        <f ca="1">板材才數分析.!R436</f>
        <v/>
      </c>
      <c r="N489" s="35" t="str">
        <f t="shared" ca="1" si="28"/>
        <v/>
      </c>
      <c r="O489" s="75" t="str">
        <f ca="1">IFERROR(VLOOKUP(D489,資料庫!$P$4:$Q$135,2,FALSE),"")</f>
        <v/>
      </c>
    </row>
    <row r="490" spans="1:15" x14ac:dyDescent="0.25">
      <c r="A490" s="75">
        <f>板材才數分析.!D437</f>
        <v>15016</v>
      </c>
      <c r="B490" s="75">
        <f ca="1">板材才數分析.!E437</f>
        <v>0</v>
      </c>
      <c r="D490" s="32">
        <f ca="1">板材才數分析.!M437</f>
        <v>0</v>
      </c>
      <c r="E490" s="32">
        <f ca="1">板材才數分析.!F437</f>
        <v>0</v>
      </c>
      <c r="F490" s="32" t="str">
        <f ca="1">板材才數分析.!G437</f>
        <v/>
      </c>
      <c r="G490" s="32">
        <f ca="1">板材才數分析.!H437</f>
        <v>0</v>
      </c>
      <c r="H490" s="32" t="str">
        <f ca="1">板材才數分析.!I437</f>
        <v/>
      </c>
      <c r="I490" s="32">
        <f ca="1">板材才數分析.!J437</f>
        <v>0</v>
      </c>
      <c r="J490" s="32">
        <f ca="1">板材才數分析.!K437</f>
        <v>0</v>
      </c>
      <c r="K490" s="53">
        <f ca="1">板材才數分析.!O437</f>
        <v>0</v>
      </c>
      <c r="L490" s="32" t="str">
        <f>IFERROR(VLOOKUP(C490,資料庫!$K$3:$AA$10,17,FALSE),"")</f>
        <v/>
      </c>
      <c r="M490" s="32" t="str">
        <f ca="1">板材才數分析.!R437</f>
        <v/>
      </c>
      <c r="N490" s="35" t="str">
        <f t="shared" ca="1" si="28"/>
        <v/>
      </c>
      <c r="O490" s="75" t="str">
        <f ca="1">IFERROR(VLOOKUP(D490,資料庫!$P$4:$Q$135,2,FALSE),"")</f>
        <v/>
      </c>
    </row>
    <row r="491" spans="1:15" x14ac:dyDescent="0.25">
      <c r="A491" s="75">
        <f>板材才數分析.!D438</f>
        <v>15017</v>
      </c>
      <c r="B491" s="75">
        <f ca="1">板材才數分析.!E438</f>
        <v>0</v>
      </c>
      <c r="D491" s="32">
        <f ca="1">板材才數分析.!M438</f>
        <v>0</v>
      </c>
      <c r="E491" s="32">
        <f ca="1">板材才數分析.!F438</f>
        <v>0</v>
      </c>
      <c r="F491" s="32" t="str">
        <f ca="1">板材才數分析.!G438</f>
        <v/>
      </c>
      <c r="G491" s="32">
        <f ca="1">板材才數分析.!H438</f>
        <v>0</v>
      </c>
      <c r="H491" s="32" t="str">
        <f ca="1">板材才數分析.!I438</f>
        <v/>
      </c>
      <c r="I491" s="32">
        <f ca="1">板材才數分析.!J438</f>
        <v>0</v>
      </c>
      <c r="J491" s="32">
        <f ca="1">板材才數分析.!K438</f>
        <v>0</v>
      </c>
      <c r="K491" s="53">
        <f ca="1">板材才數分析.!O438</f>
        <v>0</v>
      </c>
      <c r="L491" s="32" t="str">
        <f>IFERROR(VLOOKUP(C491,資料庫!$K$3:$AA$10,17,FALSE),"")</f>
        <v/>
      </c>
      <c r="M491" s="32" t="str">
        <f ca="1">板材才數分析.!R438</f>
        <v/>
      </c>
      <c r="N491" s="35" t="str">
        <f t="shared" ca="1" si="28"/>
        <v/>
      </c>
      <c r="O491" s="75" t="str">
        <f ca="1">IFERROR(VLOOKUP(D491,資料庫!$P$4:$Q$135,2,FALSE),"")</f>
        <v/>
      </c>
    </row>
    <row r="492" spans="1:15" x14ac:dyDescent="0.25">
      <c r="A492" s="75">
        <f>板材才數分析.!D439</f>
        <v>15018</v>
      </c>
      <c r="B492" s="75">
        <f ca="1">板材才數分析.!E439</f>
        <v>0</v>
      </c>
      <c r="D492" s="32">
        <f ca="1">板材才數分析.!M439</f>
        <v>0</v>
      </c>
      <c r="E492" s="32">
        <f ca="1">板材才數分析.!F439</f>
        <v>0</v>
      </c>
      <c r="F492" s="32" t="str">
        <f ca="1">板材才數分析.!G439</f>
        <v/>
      </c>
      <c r="G492" s="32">
        <f ca="1">板材才數分析.!H439</f>
        <v>0</v>
      </c>
      <c r="H492" s="32" t="str">
        <f ca="1">板材才數分析.!I439</f>
        <v/>
      </c>
      <c r="I492" s="32">
        <f ca="1">板材才數分析.!J439</f>
        <v>0</v>
      </c>
      <c r="J492" s="32">
        <f ca="1">板材才數分析.!K439</f>
        <v>0</v>
      </c>
      <c r="K492" s="53">
        <f ca="1">板材才數分析.!O439</f>
        <v>0</v>
      </c>
      <c r="L492" s="32" t="str">
        <f>IFERROR(VLOOKUP(C492,資料庫!$K$3:$AA$10,17,FALSE),"")</f>
        <v/>
      </c>
      <c r="M492" s="32" t="str">
        <f ca="1">板材才數分析.!R439</f>
        <v/>
      </c>
      <c r="N492" s="35" t="str">
        <f t="shared" ref="N492:N504" ca="1" si="29">IFERROR((K492*M492),"")</f>
        <v/>
      </c>
      <c r="O492" s="75" t="str">
        <f ca="1">IFERROR(VLOOKUP(D492,資料庫!$P$4:$Q$135,2,FALSE),"")</f>
        <v/>
      </c>
    </row>
    <row r="493" spans="1:15" x14ac:dyDescent="0.25">
      <c r="A493" s="75">
        <f>板材才數分析.!D440</f>
        <v>15019</v>
      </c>
      <c r="B493" s="75">
        <f ca="1">板材才數分析.!E440</f>
        <v>0</v>
      </c>
      <c r="D493" s="32">
        <f ca="1">板材才數分析.!M440</f>
        <v>0</v>
      </c>
      <c r="E493" s="32">
        <f ca="1">板材才數分析.!F440</f>
        <v>0</v>
      </c>
      <c r="F493" s="32" t="str">
        <f ca="1">板材才數分析.!G440</f>
        <v/>
      </c>
      <c r="G493" s="32">
        <f ca="1">板材才數分析.!H440</f>
        <v>0</v>
      </c>
      <c r="H493" s="32" t="str">
        <f ca="1">板材才數分析.!I440</f>
        <v/>
      </c>
      <c r="I493" s="32">
        <f ca="1">板材才數分析.!J440</f>
        <v>0</v>
      </c>
      <c r="J493" s="32">
        <f ca="1">板材才數分析.!K440</f>
        <v>0</v>
      </c>
      <c r="K493" s="53">
        <f ca="1">板材才數分析.!O440</f>
        <v>0</v>
      </c>
      <c r="L493" s="32" t="str">
        <f>IFERROR(VLOOKUP(C493,資料庫!$K$3:$AA$10,17,FALSE),"")</f>
        <v/>
      </c>
      <c r="M493" s="32" t="str">
        <f ca="1">板材才數分析.!R440</f>
        <v/>
      </c>
      <c r="N493" s="35" t="str">
        <f t="shared" ca="1" si="29"/>
        <v/>
      </c>
      <c r="O493" s="75" t="str">
        <f ca="1">IFERROR(VLOOKUP(D493,資料庫!$P$4:$Q$135,2,FALSE),"")</f>
        <v/>
      </c>
    </row>
    <row r="494" spans="1:15" x14ac:dyDescent="0.25">
      <c r="A494" s="75">
        <f>板材才數分析.!D441</f>
        <v>15020</v>
      </c>
      <c r="B494" s="75">
        <f ca="1">板材才數分析.!E441</f>
        <v>0</v>
      </c>
      <c r="D494" s="32">
        <f ca="1">板材才數分析.!M441</f>
        <v>0</v>
      </c>
      <c r="E494" s="32">
        <f ca="1">板材才數分析.!F441</f>
        <v>0</v>
      </c>
      <c r="F494" s="32" t="str">
        <f ca="1">板材才數分析.!G441</f>
        <v/>
      </c>
      <c r="G494" s="32">
        <f ca="1">板材才數分析.!H441</f>
        <v>0</v>
      </c>
      <c r="H494" s="32" t="str">
        <f ca="1">板材才數分析.!I441</f>
        <v/>
      </c>
      <c r="I494" s="32">
        <f ca="1">板材才數分析.!J441</f>
        <v>0</v>
      </c>
      <c r="J494" s="32">
        <f ca="1">板材才數分析.!K441</f>
        <v>0</v>
      </c>
      <c r="K494" s="53">
        <f ca="1">板材才數分析.!O441</f>
        <v>0</v>
      </c>
      <c r="L494" s="32" t="str">
        <f>IFERROR(VLOOKUP(C494,資料庫!$K$3:$AA$10,17,FALSE),"")</f>
        <v/>
      </c>
      <c r="M494" s="32" t="str">
        <f ca="1">板材才數分析.!R441</f>
        <v/>
      </c>
      <c r="N494" s="35" t="str">
        <f t="shared" ca="1" si="29"/>
        <v/>
      </c>
      <c r="O494" s="75" t="str">
        <f ca="1">IFERROR(VLOOKUP(D494,資料庫!$P$4:$Q$135,2,FALSE),"")</f>
        <v/>
      </c>
    </row>
    <row r="495" spans="1:15" x14ac:dyDescent="0.25">
      <c r="A495" s="75">
        <f>板材才數分析.!D442</f>
        <v>15021</v>
      </c>
      <c r="B495" s="75">
        <f ca="1">板材才數分析.!E442</f>
        <v>0</v>
      </c>
      <c r="D495" s="32">
        <f ca="1">板材才數分析.!M442</f>
        <v>0</v>
      </c>
      <c r="E495" s="32">
        <f ca="1">板材才數分析.!F442</f>
        <v>0</v>
      </c>
      <c r="F495" s="32" t="str">
        <f ca="1">板材才數分析.!G442</f>
        <v/>
      </c>
      <c r="G495" s="32">
        <f ca="1">板材才數分析.!H442</f>
        <v>0</v>
      </c>
      <c r="H495" s="32" t="str">
        <f ca="1">板材才數分析.!I442</f>
        <v/>
      </c>
      <c r="I495" s="32">
        <f ca="1">板材才數分析.!J442</f>
        <v>0</v>
      </c>
      <c r="J495" s="32">
        <f ca="1">板材才數分析.!K442</f>
        <v>0</v>
      </c>
      <c r="K495" s="53">
        <f ca="1">板材才數分析.!O442</f>
        <v>0</v>
      </c>
      <c r="L495" s="32" t="str">
        <f>IFERROR(VLOOKUP(C495,資料庫!$K$3:$AA$10,17,FALSE),"")</f>
        <v/>
      </c>
      <c r="M495" s="32" t="str">
        <f ca="1">板材才數分析.!R442</f>
        <v/>
      </c>
      <c r="N495" s="35" t="str">
        <f t="shared" ca="1" si="29"/>
        <v/>
      </c>
      <c r="O495" s="75" t="str">
        <f ca="1">IFERROR(VLOOKUP(D495,資料庫!$P$4:$Q$135,2,FALSE),"")</f>
        <v/>
      </c>
    </row>
    <row r="496" spans="1:15" x14ac:dyDescent="0.25">
      <c r="A496" s="75">
        <f>板材才數分析.!D443</f>
        <v>15022</v>
      </c>
      <c r="B496" s="75">
        <f ca="1">板材才數分析.!E443</f>
        <v>0</v>
      </c>
      <c r="D496" s="32">
        <f ca="1">板材才數分析.!M443</f>
        <v>0</v>
      </c>
      <c r="E496" s="32">
        <f ca="1">板材才數分析.!F443</f>
        <v>0</v>
      </c>
      <c r="F496" s="32" t="str">
        <f ca="1">板材才數分析.!G443</f>
        <v/>
      </c>
      <c r="G496" s="32">
        <f ca="1">板材才數分析.!H443</f>
        <v>0</v>
      </c>
      <c r="H496" s="32" t="str">
        <f ca="1">板材才數分析.!I443</f>
        <v/>
      </c>
      <c r="I496" s="32">
        <f ca="1">板材才數分析.!J443</f>
        <v>0</v>
      </c>
      <c r="J496" s="32">
        <f ca="1">板材才數分析.!K443</f>
        <v>0</v>
      </c>
      <c r="K496" s="53">
        <f ca="1">板材才數分析.!O443</f>
        <v>0</v>
      </c>
      <c r="L496" s="32" t="str">
        <f>IFERROR(VLOOKUP(C496,資料庫!$K$3:$AA$10,17,FALSE),"")</f>
        <v/>
      </c>
      <c r="M496" s="32" t="str">
        <f ca="1">板材才數分析.!R443</f>
        <v/>
      </c>
      <c r="N496" s="35" t="str">
        <f t="shared" ca="1" si="29"/>
        <v/>
      </c>
      <c r="O496" s="75" t="str">
        <f ca="1">IFERROR(VLOOKUP(D496,資料庫!$P$4:$Q$135,2,FALSE),"")</f>
        <v/>
      </c>
    </row>
    <row r="497" spans="1:16" x14ac:dyDescent="0.25">
      <c r="A497" s="75">
        <f>板材才數分析.!D444</f>
        <v>15023</v>
      </c>
      <c r="B497" s="75">
        <f ca="1">板材才數分析.!E444</f>
        <v>0</v>
      </c>
      <c r="D497" s="32">
        <f ca="1">板材才數分析.!M444</f>
        <v>0</v>
      </c>
      <c r="E497" s="32">
        <f ca="1">板材才數分析.!F444</f>
        <v>0</v>
      </c>
      <c r="F497" s="32" t="str">
        <f ca="1">板材才數分析.!G444</f>
        <v/>
      </c>
      <c r="G497" s="32">
        <f ca="1">板材才數分析.!H444</f>
        <v>0</v>
      </c>
      <c r="H497" s="32" t="str">
        <f ca="1">板材才數分析.!I444</f>
        <v/>
      </c>
      <c r="I497" s="32">
        <f ca="1">板材才數分析.!J444</f>
        <v>0</v>
      </c>
      <c r="J497" s="32">
        <f ca="1">板材才數分析.!K444</f>
        <v>0</v>
      </c>
      <c r="K497" s="53">
        <f ca="1">板材才數分析.!O444</f>
        <v>0</v>
      </c>
      <c r="L497" s="32" t="str">
        <f>IFERROR(VLOOKUP(C497,資料庫!$K$3:$AA$10,17,FALSE),"")</f>
        <v/>
      </c>
      <c r="M497" s="32" t="str">
        <f ca="1">板材才數分析.!R444</f>
        <v/>
      </c>
      <c r="N497" s="35" t="str">
        <f t="shared" ca="1" si="29"/>
        <v/>
      </c>
      <c r="O497" s="75" t="str">
        <f ca="1">IFERROR(VLOOKUP(D497,資料庫!$P$4:$Q$135,2,FALSE),"")</f>
        <v/>
      </c>
    </row>
    <row r="498" spans="1:16" x14ac:dyDescent="0.25">
      <c r="A498" s="75">
        <f>板材才數分析.!D445</f>
        <v>15024</v>
      </c>
      <c r="B498" s="75">
        <f ca="1">板材才數分析.!E445</f>
        <v>0</v>
      </c>
      <c r="D498" s="32">
        <f ca="1">板材才數分析.!M445</f>
        <v>0</v>
      </c>
      <c r="E498" s="32">
        <f ca="1">板材才數分析.!F445</f>
        <v>0</v>
      </c>
      <c r="F498" s="32" t="str">
        <f ca="1">板材才數分析.!G445</f>
        <v/>
      </c>
      <c r="G498" s="32">
        <f ca="1">板材才數分析.!H445</f>
        <v>0</v>
      </c>
      <c r="H498" s="32" t="str">
        <f ca="1">板材才數分析.!I445</f>
        <v/>
      </c>
      <c r="I498" s="32">
        <f ca="1">板材才數分析.!J445</f>
        <v>0</v>
      </c>
      <c r="J498" s="32">
        <f ca="1">板材才數分析.!K445</f>
        <v>0</v>
      </c>
      <c r="K498" s="53">
        <f ca="1">板材才數分析.!O445</f>
        <v>0</v>
      </c>
      <c r="L498" s="32" t="str">
        <f>IFERROR(VLOOKUP(C498,資料庫!$K$3:$AA$10,17,FALSE),"")</f>
        <v/>
      </c>
      <c r="M498" s="32" t="str">
        <f ca="1">板材才數分析.!R445</f>
        <v/>
      </c>
      <c r="N498" s="35" t="str">
        <f t="shared" ca="1" si="29"/>
        <v/>
      </c>
      <c r="O498" s="75" t="str">
        <f ca="1">IFERROR(VLOOKUP(D498,資料庫!$P$4:$Q$135,2,FALSE),"")</f>
        <v/>
      </c>
    </row>
    <row r="499" spans="1:16" x14ac:dyDescent="0.25">
      <c r="A499" s="75">
        <f>板材才數分析.!D446</f>
        <v>15025</v>
      </c>
      <c r="B499" s="75">
        <f ca="1">板材才數分析.!E446</f>
        <v>0</v>
      </c>
      <c r="D499" s="32">
        <f ca="1">板材才數分析.!M446</f>
        <v>0</v>
      </c>
      <c r="E499" s="32">
        <f ca="1">板材才數分析.!F446</f>
        <v>0</v>
      </c>
      <c r="F499" s="32" t="str">
        <f ca="1">板材才數分析.!G446</f>
        <v/>
      </c>
      <c r="G499" s="32">
        <f ca="1">板材才數分析.!H446</f>
        <v>0</v>
      </c>
      <c r="H499" s="32" t="str">
        <f ca="1">板材才數分析.!I446</f>
        <v/>
      </c>
      <c r="I499" s="32">
        <f ca="1">板材才數分析.!J446</f>
        <v>0</v>
      </c>
      <c r="J499" s="32">
        <f ca="1">板材才數分析.!K446</f>
        <v>0</v>
      </c>
      <c r="K499" s="53">
        <f ca="1">板材才數分析.!O446</f>
        <v>0</v>
      </c>
      <c r="L499" s="32" t="str">
        <f>IFERROR(VLOOKUP(C499,資料庫!$K$3:$AA$10,17,FALSE),"")</f>
        <v/>
      </c>
      <c r="M499" s="32" t="str">
        <f ca="1">板材才數分析.!R446</f>
        <v/>
      </c>
      <c r="N499" s="35" t="str">
        <f t="shared" ca="1" si="29"/>
        <v/>
      </c>
      <c r="O499" s="75" t="str">
        <f ca="1">IFERROR(VLOOKUP(D499,資料庫!$P$4:$Q$135,2,FALSE),"")</f>
        <v/>
      </c>
    </row>
    <row r="500" spans="1:16" x14ac:dyDescent="0.25">
      <c r="A500" s="75">
        <f>板材才數分析.!D447</f>
        <v>15026</v>
      </c>
      <c r="B500" s="75">
        <f ca="1">板材才數分析.!E447</f>
        <v>0</v>
      </c>
      <c r="D500" s="32">
        <f ca="1">板材才數分析.!M447</f>
        <v>0</v>
      </c>
      <c r="E500" s="32">
        <f ca="1">板材才數分析.!F447</f>
        <v>0</v>
      </c>
      <c r="F500" s="32" t="str">
        <f ca="1">板材才數分析.!G447</f>
        <v/>
      </c>
      <c r="G500" s="32">
        <f ca="1">板材才數分析.!H447</f>
        <v>0</v>
      </c>
      <c r="H500" s="32" t="str">
        <f ca="1">板材才數分析.!I447</f>
        <v/>
      </c>
      <c r="I500" s="32">
        <f ca="1">板材才數分析.!J447</f>
        <v>0</v>
      </c>
      <c r="J500" s="32">
        <f ca="1">板材才數分析.!K447</f>
        <v>0</v>
      </c>
      <c r="K500" s="53">
        <f ca="1">板材才數分析.!O447</f>
        <v>0</v>
      </c>
      <c r="L500" s="32" t="str">
        <f>IFERROR(VLOOKUP(C500,資料庫!$K$3:$AA$10,17,FALSE),"")</f>
        <v/>
      </c>
      <c r="M500" s="32" t="str">
        <f ca="1">板材才數分析.!R447</f>
        <v/>
      </c>
      <c r="N500" s="35" t="str">
        <f t="shared" ca="1" si="29"/>
        <v/>
      </c>
      <c r="O500" s="75" t="str">
        <f ca="1">IFERROR(VLOOKUP(D500,資料庫!$P$4:$Q$135,2,FALSE),"")</f>
        <v/>
      </c>
    </row>
    <row r="501" spans="1:16" x14ac:dyDescent="0.25">
      <c r="A501" s="75">
        <f>板材才數分析.!D448</f>
        <v>15027</v>
      </c>
      <c r="B501" s="75">
        <f ca="1">板材才數分析.!E448</f>
        <v>0</v>
      </c>
      <c r="D501" s="32">
        <f ca="1">板材才數分析.!M448</f>
        <v>0</v>
      </c>
      <c r="E501" s="32">
        <f ca="1">板材才數分析.!F448</f>
        <v>0</v>
      </c>
      <c r="F501" s="32" t="str">
        <f ca="1">板材才數分析.!G448</f>
        <v/>
      </c>
      <c r="G501" s="32">
        <f ca="1">板材才數分析.!H448</f>
        <v>0</v>
      </c>
      <c r="H501" s="32" t="str">
        <f ca="1">板材才數分析.!I448</f>
        <v/>
      </c>
      <c r="I501" s="32">
        <f ca="1">板材才數分析.!J448</f>
        <v>0</v>
      </c>
      <c r="J501" s="32">
        <f ca="1">板材才數分析.!K448</f>
        <v>0</v>
      </c>
      <c r="K501" s="53">
        <f ca="1">板材才數分析.!O448</f>
        <v>0</v>
      </c>
      <c r="L501" s="32" t="str">
        <f>IFERROR(VLOOKUP(C501,資料庫!$K$3:$AA$10,17,FALSE),"")</f>
        <v/>
      </c>
      <c r="M501" s="32" t="str">
        <f ca="1">板材才數分析.!R448</f>
        <v/>
      </c>
      <c r="N501" s="35" t="str">
        <f t="shared" ca="1" si="29"/>
        <v/>
      </c>
      <c r="O501" s="75" t="str">
        <f ca="1">IFERROR(VLOOKUP(D501,資料庫!$P$4:$Q$135,2,FALSE),"")</f>
        <v/>
      </c>
    </row>
    <row r="502" spans="1:16" x14ac:dyDescent="0.25">
      <c r="A502" s="75">
        <f>板材才數分析.!D449</f>
        <v>15028</v>
      </c>
      <c r="B502" s="75">
        <f ca="1">板材才數分析.!E449</f>
        <v>0</v>
      </c>
      <c r="D502" s="32">
        <f ca="1">板材才數分析.!M449</f>
        <v>0</v>
      </c>
      <c r="E502" s="32">
        <f ca="1">板材才數分析.!F449</f>
        <v>0</v>
      </c>
      <c r="F502" s="32" t="str">
        <f ca="1">板材才數分析.!G449</f>
        <v/>
      </c>
      <c r="G502" s="32">
        <f ca="1">板材才數分析.!H449</f>
        <v>0</v>
      </c>
      <c r="H502" s="32" t="str">
        <f ca="1">板材才數分析.!I449</f>
        <v/>
      </c>
      <c r="I502" s="32">
        <f ca="1">板材才數分析.!J449</f>
        <v>0</v>
      </c>
      <c r="J502" s="32">
        <f ca="1">板材才數分析.!K449</f>
        <v>0</v>
      </c>
      <c r="K502" s="53">
        <f ca="1">板材才數分析.!O449</f>
        <v>0</v>
      </c>
      <c r="L502" s="32" t="str">
        <f>IFERROR(VLOOKUP(C502,資料庫!$K$3:$AA$10,17,FALSE),"")</f>
        <v/>
      </c>
      <c r="M502" s="32" t="str">
        <f ca="1">板材才數分析.!R449</f>
        <v/>
      </c>
      <c r="N502" s="35" t="str">
        <f t="shared" ca="1" si="29"/>
        <v/>
      </c>
      <c r="O502" s="75" t="str">
        <f ca="1">IFERROR(VLOOKUP(D502,資料庫!$P$4:$Q$135,2,FALSE),"")</f>
        <v/>
      </c>
    </row>
    <row r="503" spans="1:16" x14ac:dyDescent="0.25">
      <c r="A503" s="75">
        <f>板材才數分析.!D450</f>
        <v>15029</v>
      </c>
      <c r="B503" s="75">
        <f ca="1">板材才數分析.!E450</f>
        <v>0</v>
      </c>
      <c r="D503" s="32">
        <f ca="1">板材才數分析.!M450</f>
        <v>0</v>
      </c>
      <c r="E503" s="32">
        <f ca="1">板材才數分析.!F450</f>
        <v>0</v>
      </c>
      <c r="F503" s="32" t="str">
        <f ca="1">板材才數分析.!G450</f>
        <v/>
      </c>
      <c r="G503" s="32">
        <f ca="1">板材才數分析.!H450</f>
        <v>0</v>
      </c>
      <c r="H503" s="32" t="str">
        <f ca="1">板材才數分析.!I450</f>
        <v/>
      </c>
      <c r="I503" s="32">
        <f ca="1">板材才數分析.!J450</f>
        <v>0</v>
      </c>
      <c r="J503" s="32">
        <f ca="1">板材才數分析.!K450</f>
        <v>0</v>
      </c>
      <c r="K503" s="53">
        <f ca="1">板材才數分析.!O450</f>
        <v>0</v>
      </c>
      <c r="L503" s="32" t="str">
        <f>IFERROR(VLOOKUP(C503,資料庫!$K$3:$AA$10,17,FALSE),"")</f>
        <v/>
      </c>
      <c r="M503" s="32" t="str">
        <f ca="1">板材才數分析.!R450</f>
        <v/>
      </c>
      <c r="N503" s="35" t="str">
        <f t="shared" ca="1" si="29"/>
        <v/>
      </c>
      <c r="O503" s="75" t="str">
        <f ca="1">IFERROR(VLOOKUP(D503,資料庫!$P$4:$Q$135,2,FALSE),"")</f>
        <v/>
      </c>
    </row>
    <row r="504" spans="1:16" x14ac:dyDescent="0.25">
      <c r="A504" s="75">
        <f>板材才數分析.!D451</f>
        <v>15030</v>
      </c>
      <c r="B504" s="75">
        <f ca="1">板材才數分析.!E451</f>
        <v>0</v>
      </c>
      <c r="D504" s="32">
        <f ca="1">板材才數分析.!M451</f>
        <v>0</v>
      </c>
      <c r="E504" s="32">
        <f ca="1">板材才數分析.!F451</f>
        <v>0</v>
      </c>
      <c r="F504" s="32" t="str">
        <f ca="1">板材才數分析.!G451</f>
        <v/>
      </c>
      <c r="G504" s="32">
        <f ca="1">板材才數分析.!H451</f>
        <v>0</v>
      </c>
      <c r="H504" s="32" t="str">
        <f ca="1">板材才數分析.!I451</f>
        <v/>
      </c>
      <c r="I504" s="32">
        <f ca="1">板材才數分析.!J451</f>
        <v>0</v>
      </c>
      <c r="J504" s="32">
        <f ca="1">板材才數分析.!K451</f>
        <v>0</v>
      </c>
      <c r="K504" s="53">
        <f ca="1">板材才數分析.!O451</f>
        <v>0</v>
      </c>
      <c r="L504" s="32" t="str">
        <f>IFERROR(VLOOKUP(C504,資料庫!$K$3:$AA$10,17,FALSE),"")</f>
        <v/>
      </c>
      <c r="M504" s="32" t="str">
        <f ca="1">板材才數分析.!R451</f>
        <v/>
      </c>
      <c r="N504" s="35" t="str">
        <f t="shared" ca="1" si="29"/>
        <v/>
      </c>
      <c r="O504" s="75" t="str">
        <f ca="1">IFERROR(VLOOKUP(D504,資料庫!$P$4:$Q$135,2,FALSE),"")</f>
        <v/>
      </c>
    </row>
    <row r="505" spans="1:16" x14ac:dyDescent="0.25">
      <c r="A505" s="75"/>
      <c r="B505" s="75"/>
      <c r="H505" s="524" t="s">
        <v>235</v>
      </c>
      <c r="I505" s="524"/>
      <c r="J505" s="524"/>
      <c r="K505" s="54">
        <f ca="1">SUM(K475:K504)</f>
        <v>0</v>
      </c>
      <c r="L505" s="48" t="str">
        <f>L475</f>
        <v/>
      </c>
      <c r="M505" s="48"/>
      <c r="N505" s="49"/>
      <c r="O505" s="94">
        <f ca="1">SUM(N474:N504)</f>
        <v>0</v>
      </c>
      <c r="P505" s="47"/>
    </row>
    <row r="506" spans="1:16" x14ac:dyDescent="0.25">
      <c r="A506" s="75"/>
      <c r="B506" s="75"/>
      <c r="O506" s="75"/>
    </row>
    <row r="507" spans="1:16" x14ac:dyDescent="0.25">
      <c r="A507" s="75"/>
      <c r="B507" s="75">
        <v>16</v>
      </c>
      <c r="O507" s="75"/>
    </row>
    <row r="508" spans="1:16" x14ac:dyDescent="0.25">
      <c r="A508" s="75">
        <f>板材才數分析.!D452</f>
        <v>16001</v>
      </c>
      <c r="B508" s="75" t="str">
        <f ca="1">板材才數分析.!E452</f>
        <v>頂板</v>
      </c>
      <c r="D508" s="32">
        <f ca="1">板材才數分析.!M452</f>
        <v>0</v>
      </c>
      <c r="E508" s="32">
        <f ca="1">板材才數分析.!F452</f>
        <v>-36</v>
      </c>
      <c r="F508" s="32" t="str">
        <f ca="1">板材才數分析.!G452</f>
        <v>AA</v>
      </c>
      <c r="G508" s="32">
        <f ca="1">板材才數分析.!H452</f>
        <v>0</v>
      </c>
      <c r="H508" s="32" t="str">
        <f ca="1">板材才數分析.!I452</f>
        <v/>
      </c>
      <c r="I508" s="32">
        <f ca="1">板材才數分析.!J452</f>
        <v>18</v>
      </c>
      <c r="J508" s="32">
        <f ca="1">板材才數分析.!K452</f>
        <v>0</v>
      </c>
      <c r="K508" s="53">
        <f ca="1">板材才數分析.!O452</f>
        <v>0</v>
      </c>
      <c r="L508" s="32" t="str">
        <f>IFERROR(VLOOKUP(C508,資料庫!$K$3:$AA$10,17,FALSE),"")</f>
        <v/>
      </c>
      <c r="M508" s="32" t="str">
        <f ca="1">板材才數分析.!R452</f>
        <v/>
      </c>
      <c r="N508" s="35" t="str">
        <f ca="1">IFERROR((K508*M508),"")</f>
        <v/>
      </c>
      <c r="O508" s="75" t="str">
        <f ca="1">IFERROR(VLOOKUP(D508,資料庫!$P$4:$Q$135,2,FALSE),"")</f>
        <v/>
      </c>
    </row>
    <row r="509" spans="1:16" x14ac:dyDescent="0.25">
      <c r="A509" s="75">
        <f>板材才數分析.!D453</f>
        <v>16002</v>
      </c>
      <c r="B509" s="75" t="str">
        <f ca="1">板材才數分析.!E453</f>
        <v>底板</v>
      </c>
      <c r="D509" s="32">
        <f ca="1">板材才數分析.!M453</f>
        <v>0</v>
      </c>
      <c r="E509" s="32">
        <f ca="1">板材才數分析.!F453</f>
        <v>-36</v>
      </c>
      <c r="F509" s="32" t="str">
        <f ca="1">板材才數分析.!G453</f>
        <v>AA</v>
      </c>
      <c r="G509" s="32">
        <f ca="1">板材才數分析.!H453</f>
        <v>0</v>
      </c>
      <c r="H509" s="32" t="str">
        <f ca="1">板材才數分析.!I453</f>
        <v/>
      </c>
      <c r="I509" s="32">
        <f ca="1">板材才數分析.!J453</f>
        <v>18</v>
      </c>
      <c r="J509" s="32">
        <f ca="1">板材才數分析.!K453</f>
        <v>0</v>
      </c>
      <c r="K509" s="53">
        <f ca="1">板材才數分析.!O453</f>
        <v>0</v>
      </c>
      <c r="L509" s="32" t="str">
        <f>IFERROR(VLOOKUP(C509,資料庫!$K$3:$AA$10,17,FALSE),"")</f>
        <v/>
      </c>
      <c r="M509" s="32" t="str">
        <f ca="1">板材才數分析.!R453</f>
        <v/>
      </c>
      <c r="N509" s="35" t="str">
        <f t="shared" ref="N509:N524" ca="1" si="30">IFERROR((K509*M509),"")</f>
        <v/>
      </c>
      <c r="O509" s="75" t="str">
        <f ca="1">IFERROR(VLOOKUP(D509,資料庫!$P$4:$Q$135,2,FALSE),"")</f>
        <v/>
      </c>
    </row>
    <row r="510" spans="1:16" x14ac:dyDescent="0.25">
      <c r="A510" s="75">
        <f>板材才數分析.!D454</f>
        <v>16003</v>
      </c>
      <c r="B510" s="75" t="str">
        <f ca="1">板材才數分析.!E454</f>
        <v>左側板</v>
      </c>
      <c r="D510" s="32">
        <f ca="1">板材才數分析.!M454</f>
        <v>0</v>
      </c>
      <c r="E510" s="32">
        <f ca="1">板材才數分析.!F454</f>
        <v>0</v>
      </c>
      <c r="F510" s="32" t="str">
        <f ca="1">板材才數分析.!G454</f>
        <v>AA</v>
      </c>
      <c r="G510" s="32">
        <f ca="1">板材才數分析.!H454</f>
        <v>0</v>
      </c>
      <c r="H510" s="32" t="str">
        <f ca="1">板材才數分析.!I454</f>
        <v>AA</v>
      </c>
      <c r="I510" s="32">
        <f ca="1">板材才數分析.!J454</f>
        <v>18</v>
      </c>
      <c r="J510" s="32">
        <f ca="1">板材才數分析.!K454</f>
        <v>0</v>
      </c>
      <c r="K510" s="53">
        <f ca="1">板材才數分析.!O454</f>
        <v>0</v>
      </c>
      <c r="L510" s="32" t="str">
        <f>IFERROR(VLOOKUP(C510,資料庫!$K$3:$AA$10,17,FALSE),"")</f>
        <v/>
      </c>
      <c r="M510" s="32" t="str">
        <f ca="1">板材才數分析.!R454</f>
        <v/>
      </c>
      <c r="N510" s="35" t="str">
        <f t="shared" ca="1" si="30"/>
        <v/>
      </c>
      <c r="O510" s="75" t="str">
        <f ca="1">IFERROR(VLOOKUP(D510,資料庫!$P$4:$Q$135,2,FALSE),"")</f>
        <v/>
      </c>
    </row>
    <row r="511" spans="1:16" x14ac:dyDescent="0.25">
      <c r="A511" s="75">
        <f>板材才數分析.!D455</f>
        <v>16004</v>
      </c>
      <c r="B511" s="75" t="str">
        <f ca="1">板材才數分析.!E455</f>
        <v>右側板</v>
      </c>
      <c r="D511" s="32">
        <f ca="1">板材才數分析.!M455</f>
        <v>0</v>
      </c>
      <c r="E511" s="32">
        <f ca="1">板材才數分析.!F455</f>
        <v>0</v>
      </c>
      <c r="F511" s="32" t="str">
        <f ca="1">板材才數分析.!G455</f>
        <v>AA</v>
      </c>
      <c r="G511" s="32">
        <f ca="1">板材才數分析.!H455</f>
        <v>0</v>
      </c>
      <c r="H511" s="32" t="str">
        <f ca="1">板材才數分析.!I455</f>
        <v>AA</v>
      </c>
      <c r="I511" s="32">
        <f ca="1">板材才數分析.!J455</f>
        <v>18</v>
      </c>
      <c r="J511" s="32">
        <f ca="1">板材才數分析.!K455</f>
        <v>0</v>
      </c>
      <c r="K511" s="53">
        <f ca="1">板材才數分析.!O455</f>
        <v>0</v>
      </c>
      <c r="L511" s="32" t="str">
        <f>IFERROR(VLOOKUP(C511,資料庫!$K$3:$AA$10,17,FALSE),"")</f>
        <v/>
      </c>
      <c r="M511" s="32" t="str">
        <f ca="1">板材才數分析.!R455</f>
        <v/>
      </c>
      <c r="N511" s="35" t="str">
        <f t="shared" ca="1" si="30"/>
        <v/>
      </c>
      <c r="O511" s="75" t="str">
        <f ca="1">IFERROR(VLOOKUP(D511,資料庫!$P$4:$Q$135,2,FALSE),"")</f>
        <v/>
      </c>
    </row>
    <row r="512" spans="1:16" x14ac:dyDescent="0.25">
      <c r="A512" s="75">
        <f>板材才數分析.!D456</f>
        <v>16005</v>
      </c>
      <c r="B512" s="75" t="str">
        <f ca="1">板材才數分析.!E456</f>
        <v>背板</v>
      </c>
      <c r="D512" s="32">
        <f ca="1">板材才數分析.!M456</f>
        <v>0</v>
      </c>
      <c r="E512" s="32">
        <f ca="1">板材才數分析.!F456</f>
        <v>-22</v>
      </c>
      <c r="F512" s="32" t="str">
        <f ca="1">板材才數分析.!G456</f>
        <v/>
      </c>
      <c r="G512" s="32">
        <f ca="1">板材才數分析.!H456</f>
        <v>-22</v>
      </c>
      <c r="H512" s="32" t="str">
        <f ca="1">板材才數分析.!I456</f>
        <v/>
      </c>
      <c r="I512" s="32">
        <f ca="1">板材才數分析.!J456</f>
        <v>4</v>
      </c>
      <c r="J512" s="32">
        <f ca="1">板材才數分析.!K456</f>
        <v>0</v>
      </c>
      <c r="K512" s="53">
        <f ca="1">板材才數分析.!O456</f>
        <v>0</v>
      </c>
      <c r="L512" s="32" t="str">
        <f>IFERROR(VLOOKUP(C512,資料庫!$K$3:$AA$10,17,FALSE),"")</f>
        <v/>
      </c>
      <c r="M512" s="32" t="str">
        <f ca="1">板材才數分析.!R456</f>
        <v/>
      </c>
      <c r="N512" s="35" t="str">
        <f t="shared" ca="1" si="30"/>
        <v/>
      </c>
      <c r="O512" s="75" t="str">
        <f ca="1">IFERROR(VLOOKUP(D512,資料庫!$P$4:$Q$135,2,FALSE),"")</f>
        <v/>
      </c>
    </row>
    <row r="513" spans="1:15" x14ac:dyDescent="0.25">
      <c r="A513" s="75">
        <f>板材才數分析.!D457</f>
        <v>16006</v>
      </c>
      <c r="B513" s="75" t="str">
        <f ca="1">板材才數分析.!E457</f>
        <v>背拉桿</v>
      </c>
      <c r="D513" s="32">
        <f ca="1">板材才數分析.!M457</f>
        <v>0</v>
      </c>
      <c r="E513" s="32">
        <f ca="1">板材才數分析.!F457</f>
        <v>-36</v>
      </c>
      <c r="F513" s="32" t="str">
        <f ca="1">板材才數分析.!G457</f>
        <v>AA</v>
      </c>
      <c r="G513" s="32">
        <f ca="1">板材才數分析.!H457</f>
        <v>120</v>
      </c>
      <c r="H513" s="32" t="str">
        <f ca="1">板材才數分析.!I457</f>
        <v/>
      </c>
      <c r="I513" s="32">
        <f ca="1">板材才數分析.!J457</f>
        <v>18</v>
      </c>
      <c r="J513" s="32">
        <f ca="1">板材才數分析.!K457</f>
        <v>0</v>
      </c>
      <c r="K513" s="53">
        <f ca="1">板材才數分析.!O457</f>
        <v>0</v>
      </c>
      <c r="L513" s="32" t="str">
        <f>IFERROR(VLOOKUP(C513,資料庫!$K$3:$AA$10,17,FALSE),"")</f>
        <v/>
      </c>
      <c r="M513" s="32" t="str">
        <f ca="1">板材才數分析.!R457</f>
        <v/>
      </c>
      <c r="N513" s="35" t="str">
        <f t="shared" ca="1" si="30"/>
        <v/>
      </c>
      <c r="O513" s="75" t="str">
        <f ca="1">IFERROR(VLOOKUP(D513,資料庫!$P$4:$Q$135,2,FALSE),"")</f>
        <v/>
      </c>
    </row>
    <row r="514" spans="1:15" x14ac:dyDescent="0.25">
      <c r="A514" s="75">
        <f>板材才數分析.!D458</f>
        <v>16007</v>
      </c>
      <c r="B514" s="75" t="str">
        <f ca="1">板材才數分析.!E458</f>
        <v>中立板</v>
      </c>
      <c r="D514" s="32">
        <f ca="1">板材才數分析.!M458</f>
        <v>0</v>
      </c>
      <c r="E514" s="32">
        <f ca="1">板材才數分析.!F458</f>
        <v>-36</v>
      </c>
      <c r="F514" s="32" t="str">
        <f ca="1">板材才數分析.!G458</f>
        <v>AA</v>
      </c>
      <c r="G514" s="32">
        <f ca="1">板材才數分析.!H458</f>
        <v>-22</v>
      </c>
      <c r="H514" s="32" t="str">
        <f ca="1">板材才數分析.!I458</f>
        <v/>
      </c>
      <c r="I514" s="32">
        <f ca="1">板材才數分析.!J458</f>
        <v>18</v>
      </c>
      <c r="J514" s="32">
        <f ca="1">板材才數分析.!K458</f>
        <v>0</v>
      </c>
      <c r="K514" s="53">
        <f ca="1">板材才數分析.!O458</f>
        <v>0</v>
      </c>
      <c r="L514" s="32" t="str">
        <f>IFERROR(VLOOKUP(C514,資料庫!$K$3:$AA$10,17,FALSE),"")</f>
        <v/>
      </c>
      <c r="M514" s="32" t="str">
        <f ca="1">板材才數分析.!R458</f>
        <v/>
      </c>
      <c r="N514" s="35" t="str">
        <f t="shared" ca="1" si="30"/>
        <v/>
      </c>
      <c r="O514" s="75" t="str">
        <f ca="1">IFERROR(VLOOKUP(D514,資料庫!$P$4:$Q$135,2,FALSE),"")</f>
        <v/>
      </c>
    </row>
    <row r="515" spans="1:15" x14ac:dyDescent="0.25">
      <c r="A515" s="75">
        <f>板材才數分析.!D459</f>
        <v>16008</v>
      </c>
      <c r="B515" s="75" t="str">
        <f ca="1">板材才數分析.!E459</f>
        <v>活隔</v>
      </c>
      <c r="D515" s="32">
        <f ca="1">板材才數分析.!M459</f>
        <v>0</v>
      </c>
      <c r="E515" s="32">
        <f ca="1">板材才數分析.!F459</f>
        <v>0</v>
      </c>
      <c r="F515" s="32" t="str">
        <f ca="1">板材才數分析.!G459</f>
        <v>AA</v>
      </c>
      <c r="G515" s="32">
        <f ca="1">板材才數分析.!H459</f>
        <v>-32</v>
      </c>
      <c r="H515" s="32" t="str">
        <f ca="1">板材才數分析.!I459</f>
        <v>AA</v>
      </c>
      <c r="I515" s="32">
        <f ca="1">板材才數分析.!J459</f>
        <v>18</v>
      </c>
      <c r="J515" s="32">
        <f ca="1">板材才數分析.!K459</f>
        <v>0</v>
      </c>
      <c r="K515" s="53">
        <f ca="1">板材才數分析.!O459</f>
        <v>0</v>
      </c>
      <c r="L515" s="32" t="str">
        <f>IFERROR(VLOOKUP(C515,資料庫!$K$3:$AA$10,17,FALSE),"")</f>
        <v/>
      </c>
      <c r="M515" s="32" t="str">
        <f ca="1">板材才數分析.!R459</f>
        <v/>
      </c>
      <c r="N515" s="35" t="str">
        <f t="shared" ca="1" si="30"/>
        <v/>
      </c>
      <c r="O515" s="75" t="str">
        <f ca="1">IFERROR(VLOOKUP(D515,資料庫!$P$4:$Q$135,2,FALSE),"")</f>
        <v/>
      </c>
    </row>
    <row r="516" spans="1:15" x14ac:dyDescent="0.25">
      <c r="A516" s="75">
        <f>板材才數分析.!D460</f>
        <v>16009</v>
      </c>
      <c r="B516" s="75" t="str">
        <f ca="1">板材才數分析.!E460</f>
        <v>固隔</v>
      </c>
      <c r="D516" s="32">
        <f ca="1">板材才數分析.!M460</f>
        <v>0</v>
      </c>
      <c r="E516" s="32">
        <f ca="1">板材才數分析.!F460</f>
        <v>0</v>
      </c>
      <c r="F516" s="32" t="str">
        <f ca="1">板材才數分析.!G460</f>
        <v>AA</v>
      </c>
      <c r="G516" s="32">
        <f ca="1">板材才數分析.!H460</f>
        <v>-22</v>
      </c>
      <c r="H516" s="32" t="str">
        <f ca="1">板材才數分析.!I460</f>
        <v/>
      </c>
      <c r="I516" s="32">
        <f ca="1">板材才數分析.!J460</f>
        <v>18</v>
      </c>
      <c r="J516" s="32">
        <f ca="1">板材才數分析.!K460</f>
        <v>0</v>
      </c>
      <c r="K516" s="53">
        <f ca="1">板材才數分析.!O460</f>
        <v>0</v>
      </c>
      <c r="L516" s="32" t="str">
        <f>IFERROR(VLOOKUP(C516,資料庫!$K$3:$AA$10,17,FALSE),"")</f>
        <v/>
      </c>
      <c r="M516" s="32" t="str">
        <f ca="1">板材才數分析.!R460</f>
        <v/>
      </c>
      <c r="N516" s="35" t="str">
        <f t="shared" ca="1" si="30"/>
        <v/>
      </c>
      <c r="O516" s="75" t="str">
        <f ca="1">IFERROR(VLOOKUP(D516,資料庫!$P$4:$Q$135,2,FALSE),"")</f>
        <v/>
      </c>
    </row>
    <row r="517" spans="1:15" x14ac:dyDescent="0.25">
      <c r="A517" s="75">
        <f>板材才數分析.!D461</f>
        <v>16010</v>
      </c>
      <c r="B517" s="75" t="str">
        <f ca="1">板材才數分析.!E461</f>
        <v>左門板</v>
      </c>
      <c r="D517" s="32">
        <f ca="1">板材才數分析.!M461</f>
        <v>0</v>
      </c>
      <c r="E517" s="32">
        <f ca="1">板材才數分析.!F461</f>
        <v>0</v>
      </c>
      <c r="F517" s="32" t="str">
        <f ca="1">板材才數分析.!G461</f>
        <v>AA</v>
      </c>
      <c r="G517" s="32">
        <f ca="1">板材才數分析.!H461</f>
        <v>-4</v>
      </c>
      <c r="H517" s="32" t="str">
        <f ca="1">板材才數分析.!I461</f>
        <v>AA</v>
      </c>
      <c r="I517" s="32">
        <f ca="1">板材才數分析.!J461</f>
        <v>18</v>
      </c>
      <c r="J517" s="32">
        <f ca="1">板材才數分析.!K461</f>
        <v>0</v>
      </c>
      <c r="K517" s="53">
        <f ca="1">板材才數分析.!O461</f>
        <v>0</v>
      </c>
      <c r="L517" s="32" t="str">
        <f>IFERROR(VLOOKUP(C517,資料庫!$K$3:$AA$10,17,FALSE),"")</f>
        <v/>
      </c>
      <c r="M517" s="32" t="str">
        <f ca="1">板材才數分析.!R461</f>
        <v/>
      </c>
      <c r="N517" s="35" t="str">
        <f t="shared" ca="1" si="30"/>
        <v/>
      </c>
      <c r="O517" s="75" t="str">
        <f ca="1">IFERROR(VLOOKUP(D517,資料庫!$P$4:$Q$135,2,FALSE),"")</f>
        <v/>
      </c>
    </row>
    <row r="518" spans="1:15" x14ac:dyDescent="0.25">
      <c r="A518" s="75">
        <f>板材才數分析.!D462</f>
        <v>16011</v>
      </c>
      <c r="B518" s="75" t="str">
        <f ca="1">板材才數分析.!E462</f>
        <v>右門板</v>
      </c>
      <c r="D518" s="32">
        <f ca="1">板材才數分析.!M462</f>
        <v>0</v>
      </c>
      <c r="E518" s="32">
        <f ca="1">板材才數分析.!F462</f>
        <v>0</v>
      </c>
      <c r="F518" s="32" t="str">
        <f ca="1">板材才數分析.!G462</f>
        <v>AA</v>
      </c>
      <c r="G518" s="32">
        <f ca="1">板材才數分析.!H462</f>
        <v>-4</v>
      </c>
      <c r="H518" s="32" t="str">
        <f ca="1">板材才數分析.!I462</f>
        <v>AA</v>
      </c>
      <c r="I518" s="32">
        <f ca="1">板材才數分析.!J462</f>
        <v>18</v>
      </c>
      <c r="J518" s="32">
        <f ca="1">板材才數分析.!K462</f>
        <v>0</v>
      </c>
      <c r="K518" s="53">
        <f ca="1">板材才數分析.!O462</f>
        <v>0</v>
      </c>
      <c r="L518" s="32" t="str">
        <f>IFERROR(VLOOKUP(C518,資料庫!$K$3:$AA$10,17,FALSE),"")</f>
        <v/>
      </c>
      <c r="M518" s="32" t="str">
        <f ca="1">板材才數分析.!R462</f>
        <v/>
      </c>
      <c r="N518" s="35" t="str">
        <f t="shared" ca="1" si="30"/>
        <v/>
      </c>
      <c r="O518" s="75" t="str">
        <f ca="1">IFERROR(VLOOKUP(D518,資料庫!$P$4:$Q$135,2,FALSE),"")</f>
        <v/>
      </c>
    </row>
    <row r="519" spans="1:15" x14ac:dyDescent="0.25">
      <c r="A519" s="75">
        <f>板材才數分析.!D463</f>
        <v>16012</v>
      </c>
      <c r="B519" s="75">
        <f ca="1">板材才數分析.!E463</f>
        <v>0</v>
      </c>
      <c r="D519" s="32">
        <f ca="1">板材才數分析.!M463</f>
        <v>0</v>
      </c>
      <c r="E519" s="32">
        <f ca="1">板材才數分析.!F463</f>
        <v>0</v>
      </c>
      <c r="F519" s="32" t="str">
        <f ca="1">板材才數分析.!G463</f>
        <v/>
      </c>
      <c r="G519" s="32">
        <f ca="1">板材才數分析.!H463</f>
        <v>0</v>
      </c>
      <c r="H519" s="32" t="str">
        <f ca="1">板材才數分析.!I463</f>
        <v/>
      </c>
      <c r="I519" s="32">
        <f ca="1">板材才數分析.!J463</f>
        <v>0</v>
      </c>
      <c r="J519" s="32">
        <f ca="1">板材才數分析.!K463</f>
        <v>0</v>
      </c>
      <c r="K519" s="53">
        <f ca="1">板材才數分析.!O463</f>
        <v>0</v>
      </c>
      <c r="L519" s="32" t="str">
        <f>IFERROR(VLOOKUP(C519,資料庫!$K$3:$AA$10,17,FALSE),"")</f>
        <v/>
      </c>
      <c r="M519" s="32" t="str">
        <f ca="1">板材才數分析.!R463</f>
        <v/>
      </c>
      <c r="N519" s="35" t="str">
        <f t="shared" ca="1" si="30"/>
        <v/>
      </c>
      <c r="O519" s="75" t="str">
        <f ca="1">IFERROR(VLOOKUP(D519,資料庫!$P$4:$Q$135,2,FALSE),"")</f>
        <v/>
      </c>
    </row>
    <row r="520" spans="1:15" x14ac:dyDescent="0.25">
      <c r="A520" s="75">
        <f>板材才數分析.!D464</f>
        <v>16013</v>
      </c>
      <c r="B520" s="75">
        <f ca="1">板材才數分析.!E464</f>
        <v>0</v>
      </c>
      <c r="D520" s="32">
        <f ca="1">板材才數分析.!M464</f>
        <v>0</v>
      </c>
      <c r="E520" s="32">
        <f ca="1">板材才數分析.!F464</f>
        <v>0</v>
      </c>
      <c r="F520" s="32" t="str">
        <f ca="1">板材才數分析.!G464</f>
        <v/>
      </c>
      <c r="G520" s="32">
        <f ca="1">板材才數分析.!H464</f>
        <v>0</v>
      </c>
      <c r="H520" s="32" t="str">
        <f ca="1">板材才數分析.!I464</f>
        <v/>
      </c>
      <c r="I520" s="32">
        <f ca="1">板材才數分析.!J464</f>
        <v>0</v>
      </c>
      <c r="J520" s="32">
        <f ca="1">板材才數分析.!K464</f>
        <v>0</v>
      </c>
      <c r="K520" s="53">
        <f ca="1">板材才數分析.!O464</f>
        <v>0</v>
      </c>
      <c r="L520" s="32" t="str">
        <f>IFERROR(VLOOKUP(C520,資料庫!$K$3:$AA$10,17,FALSE),"")</f>
        <v/>
      </c>
      <c r="M520" s="32" t="str">
        <f ca="1">板材才數分析.!R464</f>
        <v/>
      </c>
      <c r="N520" s="35" t="str">
        <f t="shared" ca="1" si="30"/>
        <v/>
      </c>
      <c r="O520" s="75" t="str">
        <f ca="1">IFERROR(VLOOKUP(D520,資料庫!$P$4:$Q$135,2,FALSE),"")</f>
        <v/>
      </c>
    </row>
    <row r="521" spans="1:15" x14ac:dyDescent="0.25">
      <c r="A521" s="75">
        <f>板材才數分析.!D465</f>
        <v>16014</v>
      </c>
      <c r="B521" s="75">
        <f ca="1">板材才數分析.!E465</f>
        <v>0</v>
      </c>
      <c r="D521" s="32">
        <f ca="1">板材才數分析.!M465</f>
        <v>0</v>
      </c>
      <c r="E521" s="32">
        <f ca="1">板材才數分析.!F465</f>
        <v>0</v>
      </c>
      <c r="F521" s="32" t="str">
        <f ca="1">板材才數分析.!G465</f>
        <v/>
      </c>
      <c r="G521" s="32">
        <f ca="1">板材才數分析.!H465</f>
        <v>0</v>
      </c>
      <c r="H521" s="32" t="str">
        <f ca="1">板材才數分析.!I465</f>
        <v/>
      </c>
      <c r="I521" s="32">
        <f ca="1">板材才數分析.!J465</f>
        <v>0</v>
      </c>
      <c r="J521" s="32">
        <f ca="1">板材才數分析.!K465</f>
        <v>0</v>
      </c>
      <c r="K521" s="53">
        <f ca="1">板材才數分析.!O465</f>
        <v>0</v>
      </c>
      <c r="L521" s="32" t="str">
        <f>IFERROR(VLOOKUP(C521,資料庫!$K$3:$AA$10,17,FALSE),"")</f>
        <v/>
      </c>
      <c r="M521" s="32" t="str">
        <f ca="1">板材才數分析.!R465</f>
        <v/>
      </c>
      <c r="N521" s="35" t="str">
        <f t="shared" ca="1" si="30"/>
        <v/>
      </c>
      <c r="O521" s="75" t="str">
        <f ca="1">IFERROR(VLOOKUP(D521,資料庫!$P$4:$Q$135,2,FALSE),"")</f>
        <v/>
      </c>
    </row>
    <row r="522" spans="1:15" x14ac:dyDescent="0.25">
      <c r="A522" s="75">
        <f>板材才數分析.!D466</f>
        <v>16015</v>
      </c>
      <c r="B522" s="75">
        <f ca="1">板材才數分析.!E466</f>
        <v>0</v>
      </c>
      <c r="D522" s="32">
        <f ca="1">板材才數分析.!M466</f>
        <v>0</v>
      </c>
      <c r="E522" s="32">
        <f ca="1">板材才數分析.!F466</f>
        <v>0</v>
      </c>
      <c r="F522" s="32" t="str">
        <f ca="1">板材才數分析.!G466</f>
        <v/>
      </c>
      <c r="G522" s="32">
        <f ca="1">板材才數分析.!H466</f>
        <v>0</v>
      </c>
      <c r="H522" s="32" t="str">
        <f ca="1">板材才數分析.!I466</f>
        <v/>
      </c>
      <c r="I522" s="32">
        <f ca="1">板材才數分析.!J466</f>
        <v>0</v>
      </c>
      <c r="J522" s="32">
        <f ca="1">板材才數分析.!K466</f>
        <v>0</v>
      </c>
      <c r="K522" s="53">
        <f ca="1">板材才數分析.!O466</f>
        <v>0</v>
      </c>
      <c r="L522" s="32" t="str">
        <f>IFERROR(VLOOKUP(C522,資料庫!$K$3:$AA$10,17,FALSE),"")</f>
        <v/>
      </c>
      <c r="M522" s="32" t="str">
        <f ca="1">板材才數分析.!R466</f>
        <v/>
      </c>
      <c r="N522" s="35" t="str">
        <f t="shared" ca="1" si="30"/>
        <v/>
      </c>
      <c r="O522" s="75" t="str">
        <f ca="1">IFERROR(VLOOKUP(D522,資料庫!$P$4:$Q$135,2,FALSE),"")</f>
        <v/>
      </c>
    </row>
    <row r="523" spans="1:15" x14ac:dyDescent="0.25">
      <c r="A523" s="75">
        <f>板材才數分析.!D467</f>
        <v>16016</v>
      </c>
      <c r="B523" s="75">
        <f ca="1">板材才數分析.!E467</f>
        <v>0</v>
      </c>
      <c r="D523" s="32">
        <f ca="1">板材才數分析.!M467</f>
        <v>0</v>
      </c>
      <c r="E523" s="32">
        <f ca="1">板材才數分析.!F467</f>
        <v>0</v>
      </c>
      <c r="F523" s="32" t="str">
        <f ca="1">板材才數分析.!G467</f>
        <v/>
      </c>
      <c r="G523" s="32">
        <f ca="1">板材才數分析.!H467</f>
        <v>0</v>
      </c>
      <c r="H523" s="32" t="str">
        <f ca="1">板材才數分析.!I467</f>
        <v/>
      </c>
      <c r="I523" s="32">
        <f ca="1">板材才數分析.!J467</f>
        <v>0</v>
      </c>
      <c r="J523" s="32">
        <f ca="1">板材才數分析.!K467</f>
        <v>0</v>
      </c>
      <c r="K523" s="53">
        <f ca="1">板材才數分析.!O467</f>
        <v>0</v>
      </c>
      <c r="L523" s="32" t="str">
        <f>IFERROR(VLOOKUP(C523,資料庫!$K$3:$AA$10,17,FALSE),"")</f>
        <v/>
      </c>
      <c r="M523" s="32" t="str">
        <f ca="1">板材才數分析.!R467</f>
        <v/>
      </c>
      <c r="N523" s="35" t="str">
        <f t="shared" ca="1" si="30"/>
        <v/>
      </c>
      <c r="O523" s="75" t="str">
        <f ca="1">IFERROR(VLOOKUP(D523,資料庫!$P$4:$Q$135,2,FALSE),"")</f>
        <v/>
      </c>
    </row>
    <row r="524" spans="1:15" x14ac:dyDescent="0.25">
      <c r="A524" s="75">
        <f>板材才數分析.!D468</f>
        <v>16017</v>
      </c>
      <c r="B524" s="75">
        <f ca="1">板材才數分析.!E468</f>
        <v>0</v>
      </c>
      <c r="D524" s="32">
        <f ca="1">板材才數分析.!M468</f>
        <v>0</v>
      </c>
      <c r="E524" s="32">
        <f ca="1">板材才數分析.!F468</f>
        <v>0</v>
      </c>
      <c r="F524" s="32" t="str">
        <f ca="1">板材才數分析.!G468</f>
        <v/>
      </c>
      <c r="G524" s="32">
        <f ca="1">板材才數分析.!H468</f>
        <v>0</v>
      </c>
      <c r="H524" s="32" t="str">
        <f ca="1">板材才數分析.!I468</f>
        <v/>
      </c>
      <c r="I524" s="32">
        <f ca="1">板材才數分析.!J468</f>
        <v>0</v>
      </c>
      <c r="J524" s="32">
        <f ca="1">板材才數分析.!K468</f>
        <v>0</v>
      </c>
      <c r="K524" s="53">
        <f ca="1">板材才數分析.!O468</f>
        <v>0</v>
      </c>
      <c r="L524" s="32" t="str">
        <f>IFERROR(VLOOKUP(C524,資料庫!$K$3:$AA$10,17,FALSE),"")</f>
        <v/>
      </c>
      <c r="M524" s="32" t="str">
        <f ca="1">板材才數分析.!R468</f>
        <v/>
      </c>
      <c r="N524" s="35" t="str">
        <f t="shared" ca="1" si="30"/>
        <v/>
      </c>
      <c r="O524" s="75" t="str">
        <f ca="1">IFERROR(VLOOKUP(D524,資料庫!$P$4:$Q$135,2,FALSE),"")</f>
        <v/>
      </c>
    </row>
    <row r="525" spans="1:15" x14ac:dyDescent="0.25">
      <c r="A525" s="75">
        <f>板材才數分析.!D469</f>
        <v>16018</v>
      </c>
      <c r="B525" s="75">
        <f ca="1">板材才數分析.!E469</f>
        <v>0</v>
      </c>
      <c r="D525" s="32">
        <f ca="1">板材才數分析.!M469</f>
        <v>0</v>
      </c>
      <c r="E525" s="32">
        <f ca="1">板材才數分析.!F469</f>
        <v>0</v>
      </c>
      <c r="F525" s="32" t="str">
        <f ca="1">板材才數分析.!G469</f>
        <v/>
      </c>
      <c r="G525" s="32">
        <f ca="1">板材才數分析.!H469</f>
        <v>0</v>
      </c>
      <c r="H525" s="32" t="str">
        <f ca="1">板材才數分析.!I469</f>
        <v/>
      </c>
      <c r="I525" s="32">
        <f ca="1">板材才數分析.!J469</f>
        <v>0</v>
      </c>
      <c r="J525" s="32">
        <f ca="1">板材才數分析.!K469</f>
        <v>0</v>
      </c>
      <c r="K525" s="53">
        <f ca="1">板材才數分析.!O469</f>
        <v>0</v>
      </c>
      <c r="L525" s="32" t="str">
        <f>IFERROR(VLOOKUP(C525,資料庫!$K$3:$AA$10,17,FALSE),"")</f>
        <v/>
      </c>
      <c r="M525" s="32" t="str">
        <f ca="1">板材才數分析.!R469</f>
        <v/>
      </c>
      <c r="N525" s="35" t="str">
        <f t="shared" ref="N525:N537" ca="1" si="31">IFERROR((K525*M525),"")</f>
        <v/>
      </c>
      <c r="O525" s="75" t="str">
        <f ca="1">IFERROR(VLOOKUP(D525,資料庫!$P$4:$Q$135,2,FALSE),"")</f>
        <v/>
      </c>
    </row>
    <row r="526" spans="1:15" x14ac:dyDescent="0.25">
      <c r="A526" s="75">
        <f>板材才數分析.!D470</f>
        <v>16019</v>
      </c>
      <c r="B526" s="75">
        <f ca="1">板材才數分析.!E470</f>
        <v>0</v>
      </c>
      <c r="D526" s="32">
        <f ca="1">板材才數分析.!M470</f>
        <v>0</v>
      </c>
      <c r="E526" s="32">
        <f ca="1">板材才數分析.!F470</f>
        <v>0</v>
      </c>
      <c r="F526" s="32" t="str">
        <f ca="1">板材才數分析.!G470</f>
        <v/>
      </c>
      <c r="G526" s="32">
        <f ca="1">板材才數分析.!H470</f>
        <v>0</v>
      </c>
      <c r="H526" s="32" t="str">
        <f ca="1">板材才數分析.!I470</f>
        <v/>
      </c>
      <c r="I526" s="32">
        <f ca="1">板材才數分析.!J470</f>
        <v>0</v>
      </c>
      <c r="J526" s="32">
        <f ca="1">板材才數分析.!K470</f>
        <v>0</v>
      </c>
      <c r="K526" s="53">
        <f ca="1">板材才數分析.!O470</f>
        <v>0</v>
      </c>
      <c r="L526" s="32" t="str">
        <f>IFERROR(VLOOKUP(C526,資料庫!$K$3:$AA$10,17,FALSE),"")</f>
        <v/>
      </c>
      <c r="M526" s="32" t="str">
        <f ca="1">板材才數分析.!R470</f>
        <v/>
      </c>
      <c r="N526" s="35" t="str">
        <f t="shared" ca="1" si="31"/>
        <v/>
      </c>
      <c r="O526" s="75" t="str">
        <f ca="1">IFERROR(VLOOKUP(D526,資料庫!$P$4:$Q$135,2,FALSE),"")</f>
        <v/>
      </c>
    </row>
    <row r="527" spans="1:15" x14ac:dyDescent="0.25">
      <c r="A527" s="75">
        <f>板材才數分析.!D471</f>
        <v>16020</v>
      </c>
      <c r="B527" s="75">
        <f ca="1">板材才數分析.!E471</f>
        <v>0</v>
      </c>
      <c r="D527" s="32">
        <f ca="1">板材才數分析.!M471</f>
        <v>0</v>
      </c>
      <c r="E527" s="32">
        <f ca="1">板材才數分析.!F471</f>
        <v>0</v>
      </c>
      <c r="F527" s="32" t="str">
        <f ca="1">板材才數分析.!G471</f>
        <v/>
      </c>
      <c r="G527" s="32">
        <f ca="1">板材才數分析.!H471</f>
        <v>0</v>
      </c>
      <c r="H527" s="32" t="str">
        <f ca="1">板材才數分析.!I471</f>
        <v/>
      </c>
      <c r="I527" s="32">
        <f ca="1">板材才數分析.!J471</f>
        <v>0</v>
      </c>
      <c r="J527" s="32">
        <f ca="1">板材才數分析.!K471</f>
        <v>0</v>
      </c>
      <c r="K527" s="53">
        <f ca="1">板材才數分析.!O471</f>
        <v>0</v>
      </c>
      <c r="L527" s="32" t="str">
        <f>IFERROR(VLOOKUP(C527,資料庫!$K$3:$AA$10,17,FALSE),"")</f>
        <v/>
      </c>
      <c r="M527" s="32" t="str">
        <f ca="1">板材才數分析.!R471</f>
        <v/>
      </c>
      <c r="N527" s="35" t="str">
        <f t="shared" ca="1" si="31"/>
        <v/>
      </c>
      <c r="O527" s="75" t="str">
        <f ca="1">IFERROR(VLOOKUP(D527,資料庫!$P$4:$Q$135,2,FALSE),"")</f>
        <v/>
      </c>
    </row>
    <row r="528" spans="1:15" x14ac:dyDescent="0.25">
      <c r="A528" s="75">
        <f>板材才數分析.!D472</f>
        <v>16021</v>
      </c>
      <c r="B528" s="75">
        <f ca="1">板材才數分析.!E472</f>
        <v>0</v>
      </c>
      <c r="D528" s="32">
        <f ca="1">板材才數分析.!M472</f>
        <v>0</v>
      </c>
      <c r="E528" s="32">
        <f ca="1">板材才數分析.!F472</f>
        <v>0</v>
      </c>
      <c r="F528" s="32" t="str">
        <f ca="1">板材才數分析.!G472</f>
        <v/>
      </c>
      <c r="G528" s="32">
        <f ca="1">板材才數分析.!H472</f>
        <v>0</v>
      </c>
      <c r="H528" s="32" t="str">
        <f ca="1">板材才數分析.!I472</f>
        <v/>
      </c>
      <c r="I528" s="32">
        <f ca="1">板材才數分析.!J472</f>
        <v>0</v>
      </c>
      <c r="J528" s="32">
        <f ca="1">板材才數分析.!K472</f>
        <v>0</v>
      </c>
      <c r="K528" s="53">
        <f ca="1">板材才數分析.!O472</f>
        <v>0</v>
      </c>
      <c r="L528" s="32" t="str">
        <f>IFERROR(VLOOKUP(C528,資料庫!$K$3:$AA$10,17,FALSE),"")</f>
        <v/>
      </c>
      <c r="M528" s="32" t="str">
        <f ca="1">板材才數分析.!R472</f>
        <v/>
      </c>
      <c r="N528" s="35" t="str">
        <f t="shared" ca="1" si="31"/>
        <v/>
      </c>
      <c r="O528" s="75" t="str">
        <f ca="1">IFERROR(VLOOKUP(D528,資料庫!$P$4:$Q$135,2,FALSE),"")</f>
        <v/>
      </c>
    </row>
    <row r="529" spans="1:16" x14ac:dyDescent="0.25">
      <c r="A529" s="75">
        <f>板材才數分析.!D473</f>
        <v>16022</v>
      </c>
      <c r="B529" s="75">
        <f ca="1">板材才數分析.!E473</f>
        <v>0</v>
      </c>
      <c r="D529" s="32">
        <f ca="1">板材才數分析.!M473</f>
        <v>0</v>
      </c>
      <c r="E529" s="32">
        <f ca="1">板材才數分析.!F473</f>
        <v>0</v>
      </c>
      <c r="F529" s="32" t="str">
        <f ca="1">板材才數分析.!G473</f>
        <v/>
      </c>
      <c r="G529" s="32">
        <f ca="1">板材才數分析.!H473</f>
        <v>0</v>
      </c>
      <c r="H529" s="32" t="str">
        <f ca="1">板材才數分析.!I473</f>
        <v/>
      </c>
      <c r="I529" s="32">
        <f ca="1">板材才數分析.!J473</f>
        <v>0</v>
      </c>
      <c r="J529" s="32">
        <f ca="1">板材才數分析.!K473</f>
        <v>0</v>
      </c>
      <c r="K529" s="53">
        <f ca="1">板材才數分析.!O473</f>
        <v>0</v>
      </c>
      <c r="L529" s="32" t="str">
        <f>IFERROR(VLOOKUP(C529,資料庫!$K$3:$AA$10,17,FALSE),"")</f>
        <v/>
      </c>
      <c r="M529" s="32" t="str">
        <f ca="1">板材才數分析.!R473</f>
        <v/>
      </c>
      <c r="N529" s="35" t="str">
        <f t="shared" ca="1" si="31"/>
        <v/>
      </c>
      <c r="O529" s="75" t="str">
        <f ca="1">IFERROR(VLOOKUP(D529,資料庫!$P$4:$Q$135,2,FALSE),"")</f>
        <v/>
      </c>
    </row>
    <row r="530" spans="1:16" x14ac:dyDescent="0.25">
      <c r="A530" s="75">
        <f>板材才數分析.!D474</f>
        <v>16023</v>
      </c>
      <c r="B530" s="75">
        <f ca="1">板材才數分析.!E474</f>
        <v>0</v>
      </c>
      <c r="D530" s="32">
        <f ca="1">板材才數分析.!M474</f>
        <v>0</v>
      </c>
      <c r="E530" s="32">
        <f ca="1">板材才數分析.!F474</f>
        <v>0</v>
      </c>
      <c r="F530" s="32" t="str">
        <f ca="1">板材才數分析.!G474</f>
        <v/>
      </c>
      <c r="G530" s="32">
        <f ca="1">板材才數分析.!H474</f>
        <v>0</v>
      </c>
      <c r="H530" s="32" t="str">
        <f ca="1">板材才數分析.!I474</f>
        <v/>
      </c>
      <c r="I530" s="32">
        <f ca="1">板材才數分析.!J474</f>
        <v>0</v>
      </c>
      <c r="J530" s="32">
        <f ca="1">板材才數分析.!K474</f>
        <v>0</v>
      </c>
      <c r="K530" s="53">
        <f ca="1">板材才數分析.!O474</f>
        <v>0</v>
      </c>
      <c r="L530" s="32" t="str">
        <f>IFERROR(VLOOKUP(C530,資料庫!$K$3:$AA$10,17,FALSE),"")</f>
        <v/>
      </c>
      <c r="M530" s="32" t="str">
        <f ca="1">板材才數分析.!R474</f>
        <v/>
      </c>
      <c r="N530" s="35" t="str">
        <f t="shared" ca="1" si="31"/>
        <v/>
      </c>
      <c r="O530" s="75" t="str">
        <f ca="1">IFERROR(VLOOKUP(D530,資料庫!$P$4:$Q$135,2,FALSE),"")</f>
        <v/>
      </c>
    </row>
    <row r="531" spans="1:16" x14ac:dyDescent="0.25">
      <c r="A531" s="75">
        <f>板材才數分析.!D475</f>
        <v>16024</v>
      </c>
      <c r="B531" s="75">
        <f ca="1">板材才數分析.!E475</f>
        <v>0</v>
      </c>
      <c r="D531" s="32">
        <f ca="1">板材才數分析.!M475</f>
        <v>0</v>
      </c>
      <c r="E531" s="32">
        <f ca="1">板材才數分析.!F475</f>
        <v>0</v>
      </c>
      <c r="F531" s="32" t="str">
        <f ca="1">板材才數分析.!G475</f>
        <v/>
      </c>
      <c r="G531" s="32">
        <f ca="1">板材才數分析.!H475</f>
        <v>0</v>
      </c>
      <c r="H531" s="32" t="str">
        <f ca="1">板材才數分析.!I475</f>
        <v/>
      </c>
      <c r="I531" s="32">
        <f ca="1">板材才數分析.!J475</f>
        <v>0</v>
      </c>
      <c r="J531" s="32">
        <f ca="1">板材才數分析.!K475</f>
        <v>0</v>
      </c>
      <c r="K531" s="53">
        <f ca="1">板材才數分析.!O475</f>
        <v>0</v>
      </c>
      <c r="L531" s="32" t="str">
        <f>IFERROR(VLOOKUP(C531,資料庫!$K$3:$AA$10,17,FALSE),"")</f>
        <v/>
      </c>
      <c r="M531" s="32" t="str">
        <f ca="1">板材才數分析.!R475</f>
        <v/>
      </c>
      <c r="N531" s="35" t="str">
        <f t="shared" ca="1" si="31"/>
        <v/>
      </c>
      <c r="O531" s="75" t="str">
        <f ca="1">IFERROR(VLOOKUP(D531,資料庫!$P$4:$Q$135,2,FALSE),"")</f>
        <v/>
      </c>
    </row>
    <row r="532" spans="1:16" x14ac:dyDescent="0.25">
      <c r="A532" s="75">
        <f>板材才數分析.!D476</f>
        <v>16025</v>
      </c>
      <c r="B532" s="75">
        <f ca="1">板材才數分析.!E476</f>
        <v>0</v>
      </c>
      <c r="D532" s="32">
        <f ca="1">板材才數分析.!M476</f>
        <v>0</v>
      </c>
      <c r="E532" s="32">
        <f ca="1">板材才數分析.!F476</f>
        <v>0</v>
      </c>
      <c r="F532" s="32" t="str">
        <f ca="1">板材才數分析.!G476</f>
        <v/>
      </c>
      <c r="G532" s="32">
        <f ca="1">板材才數分析.!H476</f>
        <v>0</v>
      </c>
      <c r="H532" s="32" t="str">
        <f ca="1">板材才數分析.!I476</f>
        <v/>
      </c>
      <c r="I532" s="32">
        <f ca="1">板材才數分析.!J476</f>
        <v>0</v>
      </c>
      <c r="J532" s="32">
        <f ca="1">板材才數分析.!K476</f>
        <v>0</v>
      </c>
      <c r="K532" s="53">
        <f ca="1">板材才數分析.!O476</f>
        <v>0</v>
      </c>
      <c r="L532" s="32" t="str">
        <f>IFERROR(VLOOKUP(C532,資料庫!$K$3:$AA$10,17,FALSE),"")</f>
        <v/>
      </c>
      <c r="M532" s="32" t="str">
        <f ca="1">板材才數分析.!R476</f>
        <v/>
      </c>
      <c r="N532" s="35" t="str">
        <f t="shared" ca="1" si="31"/>
        <v/>
      </c>
      <c r="O532" s="75" t="str">
        <f ca="1">IFERROR(VLOOKUP(D532,資料庫!$P$4:$Q$135,2,FALSE),"")</f>
        <v/>
      </c>
    </row>
    <row r="533" spans="1:16" x14ac:dyDescent="0.25">
      <c r="A533" s="75">
        <f>板材才數分析.!D477</f>
        <v>16026</v>
      </c>
      <c r="B533" s="75">
        <f ca="1">板材才數分析.!E477</f>
        <v>0</v>
      </c>
      <c r="D533" s="32">
        <f ca="1">板材才數分析.!M477</f>
        <v>0</v>
      </c>
      <c r="E533" s="32">
        <f ca="1">板材才數分析.!F477</f>
        <v>0</v>
      </c>
      <c r="F533" s="32" t="str">
        <f ca="1">板材才數分析.!G477</f>
        <v/>
      </c>
      <c r="G533" s="32">
        <f ca="1">板材才數分析.!H477</f>
        <v>0</v>
      </c>
      <c r="H533" s="32" t="str">
        <f ca="1">板材才數分析.!I477</f>
        <v/>
      </c>
      <c r="I533" s="32">
        <f ca="1">板材才數分析.!J477</f>
        <v>0</v>
      </c>
      <c r="J533" s="32">
        <f ca="1">板材才數分析.!K477</f>
        <v>0</v>
      </c>
      <c r="K533" s="53">
        <f ca="1">板材才數分析.!O477</f>
        <v>0</v>
      </c>
      <c r="L533" s="32" t="str">
        <f>IFERROR(VLOOKUP(C533,資料庫!$K$3:$AA$10,17,FALSE),"")</f>
        <v/>
      </c>
      <c r="M533" s="32" t="str">
        <f ca="1">板材才數分析.!R477</f>
        <v/>
      </c>
      <c r="N533" s="35" t="str">
        <f t="shared" ca="1" si="31"/>
        <v/>
      </c>
      <c r="O533" s="75" t="str">
        <f ca="1">IFERROR(VLOOKUP(D533,資料庫!$P$4:$Q$135,2,FALSE),"")</f>
        <v/>
      </c>
    </row>
    <row r="534" spans="1:16" x14ac:dyDescent="0.25">
      <c r="A534" s="75">
        <f>板材才數分析.!D478</f>
        <v>16027</v>
      </c>
      <c r="B534" s="75">
        <f ca="1">板材才數分析.!E478</f>
        <v>0</v>
      </c>
      <c r="D534" s="32">
        <f ca="1">板材才數分析.!M478</f>
        <v>0</v>
      </c>
      <c r="E534" s="32">
        <f ca="1">板材才數分析.!F478</f>
        <v>0</v>
      </c>
      <c r="F534" s="32" t="str">
        <f ca="1">板材才數分析.!G478</f>
        <v/>
      </c>
      <c r="G534" s="32">
        <f ca="1">板材才數分析.!H478</f>
        <v>0</v>
      </c>
      <c r="H534" s="32" t="str">
        <f ca="1">板材才數分析.!I478</f>
        <v/>
      </c>
      <c r="I534" s="32">
        <f ca="1">板材才數分析.!J478</f>
        <v>0</v>
      </c>
      <c r="J534" s="32">
        <f ca="1">板材才數分析.!K478</f>
        <v>0</v>
      </c>
      <c r="K534" s="53">
        <f ca="1">板材才數分析.!O478</f>
        <v>0</v>
      </c>
      <c r="L534" s="32" t="str">
        <f>IFERROR(VLOOKUP(C534,資料庫!$K$3:$AA$10,17,FALSE),"")</f>
        <v/>
      </c>
      <c r="M534" s="32" t="str">
        <f ca="1">板材才數分析.!R478</f>
        <v/>
      </c>
      <c r="N534" s="35" t="str">
        <f t="shared" ca="1" si="31"/>
        <v/>
      </c>
      <c r="O534" s="75" t="str">
        <f ca="1">IFERROR(VLOOKUP(D534,資料庫!$P$4:$Q$135,2,FALSE),"")</f>
        <v/>
      </c>
    </row>
    <row r="535" spans="1:16" x14ac:dyDescent="0.25">
      <c r="A535" s="75">
        <f>板材才數分析.!D479</f>
        <v>16028</v>
      </c>
      <c r="B535" s="75">
        <f ca="1">板材才數分析.!E479</f>
        <v>0</v>
      </c>
      <c r="D535" s="32">
        <f ca="1">板材才數分析.!M479</f>
        <v>0</v>
      </c>
      <c r="E535" s="32">
        <f ca="1">板材才數分析.!F479</f>
        <v>0</v>
      </c>
      <c r="F535" s="32" t="str">
        <f ca="1">板材才數分析.!G479</f>
        <v/>
      </c>
      <c r="G535" s="32">
        <f ca="1">板材才數分析.!H479</f>
        <v>0</v>
      </c>
      <c r="H535" s="32" t="str">
        <f ca="1">板材才數分析.!I479</f>
        <v/>
      </c>
      <c r="I535" s="32">
        <f ca="1">板材才數分析.!J479</f>
        <v>0</v>
      </c>
      <c r="J535" s="32">
        <f ca="1">板材才數分析.!K479</f>
        <v>0</v>
      </c>
      <c r="K535" s="53">
        <f ca="1">板材才數分析.!O479</f>
        <v>0</v>
      </c>
      <c r="L535" s="32" t="str">
        <f>IFERROR(VLOOKUP(C535,資料庫!$K$3:$AA$10,17,FALSE),"")</f>
        <v/>
      </c>
      <c r="M535" s="32" t="str">
        <f ca="1">板材才數分析.!R479</f>
        <v/>
      </c>
      <c r="N535" s="35" t="str">
        <f t="shared" ca="1" si="31"/>
        <v/>
      </c>
      <c r="O535" s="75" t="str">
        <f ca="1">IFERROR(VLOOKUP(D535,資料庫!$P$4:$Q$135,2,FALSE),"")</f>
        <v/>
      </c>
    </row>
    <row r="536" spans="1:16" x14ac:dyDescent="0.25">
      <c r="A536" s="75">
        <f>板材才數分析.!D480</f>
        <v>16029</v>
      </c>
      <c r="B536" s="75">
        <f ca="1">板材才數分析.!E480</f>
        <v>0</v>
      </c>
      <c r="D536" s="32">
        <f ca="1">板材才數分析.!M480</f>
        <v>0</v>
      </c>
      <c r="E536" s="32">
        <f ca="1">板材才數分析.!F480</f>
        <v>0</v>
      </c>
      <c r="F536" s="32" t="str">
        <f ca="1">板材才數分析.!G480</f>
        <v/>
      </c>
      <c r="G536" s="32">
        <f ca="1">板材才數分析.!H480</f>
        <v>0</v>
      </c>
      <c r="H536" s="32" t="str">
        <f ca="1">板材才數分析.!I480</f>
        <v/>
      </c>
      <c r="I536" s="32">
        <f ca="1">板材才數分析.!J480</f>
        <v>0</v>
      </c>
      <c r="J536" s="32">
        <f ca="1">板材才數分析.!K480</f>
        <v>0</v>
      </c>
      <c r="K536" s="53">
        <f ca="1">板材才數分析.!O480</f>
        <v>0</v>
      </c>
      <c r="L536" s="32" t="str">
        <f>IFERROR(VLOOKUP(C536,資料庫!$K$3:$AA$10,17,FALSE),"")</f>
        <v/>
      </c>
      <c r="M536" s="32" t="str">
        <f ca="1">板材才數分析.!R480</f>
        <v/>
      </c>
      <c r="N536" s="35" t="str">
        <f t="shared" ca="1" si="31"/>
        <v/>
      </c>
      <c r="O536" s="75" t="str">
        <f ca="1">IFERROR(VLOOKUP(D536,資料庫!$P$4:$Q$135,2,FALSE),"")</f>
        <v/>
      </c>
    </row>
    <row r="537" spans="1:16" x14ac:dyDescent="0.25">
      <c r="A537" s="75">
        <f>板材才數分析.!D481</f>
        <v>16030</v>
      </c>
      <c r="B537" s="75">
        <f ca="1">板材才數分析.!E481</f>
        <v>0</v>
      </c>
      <c r="D537" s="32">
        <f ca="1">板材才數分析.!M481</f>
        <v>0</v>
      </c>
      <c r="E537" s="32">
        <f ca="1">板材才數分析.!F481</f>
        <v>0</v>
      </c>
      <c r="F537" s="32" t="str">
        <f ca="1">板材才數分析.!G481</f>
        <v/>
      </c>
      <c r="G537" s="32">
        <f ca="1">板材才數分析.!H481</f>
        <v>0</v>
      </c>
      <c r="H537" s="32" t="str">
        <f ca="1">板材才數分析.!I481</f>
        <v/>
      </c>
      <c r="I537" s="32">
        <f ca="1">板材才數分析.!J481</f>
        <v>0</v>
      </c>
      <c r="J537" s="32">
        <f ca="1">板材才數分析.!K481</f>
        <v>0</v>
      </c>
      <c r="K537" s="53">
        <f ca="1">板材才數分析.!O481</f>
        <v>0</v>
      </c>
      <c r="L537" s="32" t="str">
        <f>IFERROR(VLOOKUP(C537,資料庫!$K$3:$AA$10,17,FALSE),"")</f>
        <v/>
      </c>
      <c r="M537" s="32" t="str">
        <f ca="1">板材才數分析.!R481</f>
        <v/>
      </c>
      <c r="N537" s="35" t="str">
        <f t="shared" ca="1" si="31"/>
        <v/>
      </c>
      <c r="O537" s="75" t="str">
        <f ca="1">IFERROR(VLOOKUP(D537,資料庫!$P$4:$Q$135,2,FALSE),"")</f>
        <v/>
      </c>
    </row>
    <row r="538" spans="1:16" x14ac:dyDescent="0.25">
      <c r="A538" s="75"/>
      <c r="B538" s="75"/>
      <c r="H538" s="524" t="s">
        <v>235</v>
      </c>
      <c r="I538" s="524"/>
      <c r="J538" s="524"/>
      <c r="K538" s="54">
        <f ca="1">SUM(K508:K537)</f>
        <v>0</v>
      </c>
      <c r="L538" s="48" t="str">
        <f>L508</f>
        <v/>
      </c>
      <c r="M538" s="48"/>
      <c r="N538" s="49"/>
      <c r="O538" s="94">
        <f ca="1">SUM(N507:N537)</f>
        <v>0</v>
      </c>
      <c r="P538" s="47"/>
    </row>
    <row r="539" spans="1:16" x14ac:dyDescent="0.25">
      <c r="A539" s="75"/>
      <c r="B539" s="75"/>
      <c r="O539" s="75"/>
    </row>
    <row r="540" spans="1:16" x14ac:dyDescent="0.25">
      <c r="A540" s="75"/>
      <c r="B540" s="75">
        <v>17</v>
      </c>
      <c r="O540" s="75"/>
    </row>
    <row r="541" spans="1:16" x14ac:dyDescent="0.25">
      <c r="A541" s="75">
        <f>板材才數分析.!D482</f>
        <v>17001</v>
      </c>
      <c r="B541" s="75" t="str">
        <f ca="1">板材才數分析.!E482</f>
        <v>頂板</v>
      </c>
      <c r="D541" s="32">
        <f ca="1">板材才數分析.!M482</f>
        <v>0</v>
      </c>
      <c r="E541" s="32">
        <f ca="1">板材才數分析.!F482</f>
        <v>-36</v>
      </c>
      <c r="F541" s="32" t="str">
        <f ca="1">板材才數分析.!G482</f>
        <v>AA</v>
      </c>
      <c r="G541" s="32">
        <f ca="1">板材才數分析.!H482</f>
        <v>0</v>
      </c>
      <c r="H541" s="32" t="str">
        <f ca="1">板材才數分析.!I482</f>
        <v/>
      </c>
      <c r="I541" s="32">
        <f ca="1">板材才數分析.!J482</f>
        <v>18</v>
      </c>
      <c r="J541" s="32">
        <f ca="1">板材才數分析.!K482</f>
        <v>0</v>
      </c>
      <c r="K541" s="53">
        <f ca="1">板材才數分析.!O482</f>
        <v>0</v>
      </c>
      <c r="L541" s="32" t="str">
        <f>IFERROR(VLOOKUP(C541,資料庫!$K$3:$AA$10,17,FALSE),"")</f>
        <v/>
      </c>
      <c r="M541" s="32" t="str">
        <f ca="1">板材才數分析.!R482</f>
        <v/>
      </c>
      <c r="N541" s="35" t="str">
        <f ca="1">IFERROR((K541*M541),"")</f>
        <v/>
      </c>
      <c r="O541" s="75" t="str">
        <f ca="1">IFERROR(VLOOKUP(D541,資料庫!$P$4:$Q$135,2,FALSE),"")</f>
        <v/>
      </c>
    </row>
    <row r="542" spans="1:16" x14ac:dyDescent="0.25">
      <c r="A542" s="75">
        <f>板材才數分析.!D483</f>
        <v>17002</v>
      </c>
      <c r="B542" s="75" t="str">
        <f ca="1">板材才數分析.!E483</f>
        <v>底板</v>
      </c>
      <c r="D542" s="32">
        <f ca="1">板材才數分析.!M483</f>
        <v>0</v>
      </c>
      <c r="E542" s="32">
        <f ca="1">板材才數分析.!F483</f>
        <v>-36</v>
      </c>
      <c r="F542" s="32" t="str">
        <f ca="1">板材才數分析.!G483</f>
        <v>AA</v>
      </c>
      <c r="G542" s="32">
        <f ca="1">板材才數分析.!H483</f>
        <v>0</v>
      </c>
      <c r="H542" s="32" t="str">
        <f ca="1">板材才數分析.!I483</f>
        <v/>
      </c>
      <c r="I542" s="32">
        <f ca="1">板材才數分析.!J483</f>
        <v>18</v>
      </c>
      <c r="J542" s="32">
        <f ca="1">板材才數分析.!K483</f>
        <v>0</v>
      </c>
      <c r="K542" s="53">
        <f ca="1">板材才數分析.!O483</f>
        <v>0</v>
      </c>
      <c r="L542" s="32" t="str">
        <f>IFERROR(VLOOKUP(C542,資料庫!$K$3:$AA$10,17,FALSE),"")</f>
        <v/>
      </c>
      <c r="M542" s="32" t="str">
        <f ca="1">板材才數分析.!R483</f>
        <v/>
      </c>
      <c r="N542" s="35" t="str">
        <f t="shared" ref="N542:N557" ca="1" si="32">IFERROR((K542*M542),"")</f>
        <v/>
      </c>
      <c r="O542" s="75" t="str">
        <f ca="1">IFERROR(VLOOKUP(D542,資料庫!$P$4:$Q$135,2,FALSE),"")</f>
        <v/>
      </c>
    </row>
    <row r="543" spans="1:16" x14ac:dyDescent="0.25">
      <c r="A543" s="75">
        <f>板材才數分析.!D484</f>
        <v>17003</v>
      </c>
      <c r="B543" s="75" t="str">
        <f ca="1">板材才數分析.!E484</f>
        <v>左側板</v>
      </c>
      <c r="D543" s="32">
        <f ca="1">板材才數分析.!M484</f>
        <v>0</v>
      </c>
      <c r="E543" s="32">
        <f ca="1">板材才數分析.!F484</f>
        <v>0</v>
      </c>
      <c r="F543" s="32" t="str">
        <f ca="1">板材才數分析.!G484</f>
        <v>AA</v>
      </c>
      <c r="G543" s="32">
        <f ca="1">板材才數分析.!H484</f>
        <v>0</v>
      </c>
      <c r="H543" s="32" t="str">
        <f ca="1">板材才數分析.!I484</f>
        <v>AA</v>
      </c>
      <c r="I543" s="32">
        <f ca="1">板材才數分析.!J484</f>
        <v>18</v>
      </c>
      <c r="J543" s="32">
        <f ca="1">板材才數分析.!K484</f>
        <v>0</v>
      </c>
      <c r="K543" s="53">
        <f ca="1">板材才數分析.!O484</f>
        <v>0</v>
      </c>
      <c r="L543" s="32" t="str">
        <f>IFERROR(VLOOKUP(C543,資料庫!$K$3:$AA$10,17,FALSE),"")</f>
        <v/>
      </c>
      <c r="M543" s="32" t="str">
        <f ca="1">板材才數分析.!R484</f>
        <v/>
      </c>
      <c r="N543" s="35" t="str">
        <f t="shared" ca="1" si="32"/>
        <v/>
      </c>
      <c r="O543" s="75" t="str">
        <f ca="1">IFERROR(VLOOKUP(D543,資料庫!$P$4:$Q$135,2,FALSE),"")</f>
        <v/>
      </c>
    </row>
    <row r="544" spans="1:16" x14ac:dyDescent="0.25">
      <c r="A544" s="75">
        <f>板材才數分析.!D485</f>
        <v>17004</v>
      </c>
      <c r="B544" s="75" t="str">
        <f ca="1">板材才數分析.!E485</f>
        <v>右側板</v>
      </c>
      <c r="D544" s="32">
        <f ca="1">板材才數分析.!M485</f>
        <v>0</v>
      </c>
      <c r="E544" s="32">
        <f ca="1">板材才數分析.!F485</f>
        <v>0</v>
      </c>
      <c r="F544" s="32" t="str">
        <f ca="1">板材才數分析.!G485</f>
        <v>AA</v>
      </c>
      <c r="G544" s="32">
        <f ca="1">板材才數分析.!H485</f>
        <v>0</v>
      </c>
      <c r="H544" s="32" t="str">
        <f ca="1">板材才數分析.!I485</f>
        <v>AA</v>
      </c>
      <c r="I544" s="32">
        <f ca="1">板材才數分析.!J485</f>
        <v>18</v>
      </c>
      <c r="J544" s="32">
        <f ca="1">板材才數分析.!K485</f>
        <v>0</v>
      </c>
      <c r="K544" s="53">
        <f ca="1">板材才數分析.!O485</f>
        <v>0</v>
      </c>
      <c r="L544" s="32" t="str">
        <f>IFERROR(VLOOKUP(C544,資料庫!$K$3:$AA$10,17,FALSE),"")</f>
        <v/>
      </c>
      <c r="M544" s="32" t="str">
        <f ca="1">板材才數分析.!R485</f>
        <v/>
      </c>
      <c r="N544" s="35" t="str">
        <f t="shared" ca="1" si="32"/>
        <v/>
      </c>
      <c r="O544" s="75" t="str">
        <f ca="1">IFERROR(VLOOKUP(D544,資料庫!$P$4:$Q$135,2,FALSE),"")</f>
        <v/>
      </c>
    </row>
    <row r="545" spans="1:15" x14ac:dyDescent="0.25">
      <c r="A545" s="75">
        <f>板材才數分析.!D486</f>
        <v>17005</v>
      </c>
      <c r="B545" s="75" t="str">
        <f ca="1">板材才數分析.!E486</f>
        <v>背板</v>
      </c>
      <c r="D545" s="32">
        <f ca="1">板材才數分析.!M486</f>
        <v>0</v>
      </c>
      <c r="E545" s="32">
        <f ca="1">板材才數分析.!F486</f>
        <v>-22</v>
      </c>
      <c r="F545" s="32" t="str">
        <f ca="1">板材才數分析.!G486</f>
        <v/>
      </c>
      <c r="G545" s="32">
        <f ca="1">板材才數分析.!H486</f>
        <v>-22</v>
      </c>
      <c r="H545" s="32" t="str">
        <f ca="1">板材才數分析.!I486</f>
        <v/>
      </c>
      <c r="I545" s="32">
        <f ca="1">板材才數分析.!J486</f>
        <v>4</v>
      </c>
      <c r="J545" s="32">
        <f ca="1">板材才數分析.!K486</f>
        <v>0</v>
      </c>
      <c r="K545" s="53">
        <f ca="1">板材才數分析.!O486</f>
        <v>0</v>
      </c>
      <c r="L545" s="32" t="str">
        <f>IFERROR(VLOOKUP(C545,資料庫!$K$3:$AA$10,17,FALSE),"")</f>
        <v/>
      </c>
      <c r="M545" s="32" t="str">
        <f ca="1">板材才數分析.!R486</f>
        <v/>
      </c>
      <c r="N545" s="35" t="str">
        <f t="shared" ca="1" si="32"/>
        <v/>
      </c>
      <c r="O545" s="75" t="str">
        <f ca="1">IFERROR(VLOOKUP(D545,資料庫!$P$4:$Q$135,2,FALSE),"")</f>
        <v/>
      </c>
    </row>
    <row r="546" spans="1:15" x14ac:dyDescent="0.25">
      <c r="A546" s="75">
        <f>板材才數分析.!D487</f>
        <v>17006</v>
      </c>
      <c r="B546" s="75" t="str">
        <f ca="1">板材才數分析.!E487</f>
        <v>背拉桿</v>
      </c>
      <c r="D546" s="32">
        <f ca="1">板材才數分析.!M487</f>
        <v>0</v>
      </c>
      <c r="E546" s="32">
        <f ca="1">板材才數分析.!F487</f>
        <v>-36</v>
      </c>
      <c r="F546" s="32" t="str">
        <f ca="1">板材才數分析.!G487</f>
        <v>AA</v>
      </c>
      <c r="G546" s="32">
        <f ca="1">板材才數分析.!H487</f>
        <v>120</v>
      </c>
      <c r="H546" s="32" t="str">
        <f ca="1">板材才數分析.!I487</f>
        <v/>
      </c>
      <c r="I546" s="32">
        <f ca="1">板材才數分析.!J487</f>
        <v>18</v>
      </c>
      <c r="J546" s="32">
        <f ca="1">板材才數分析.!K487</f>
        <v>0</v>
      </c>
      <c r="K546" s="53">
        <f ca="1">板材才數分析.!O487</f>
        <v>0</v>
      </c>
      <c r="L546" s="32" t="str">
        <f>IFERROR(VLOOKUP(C546,資料庫!$K$3:$AA$10,17,FALSE),"")</f>
        <v/>
      </c>
      <c r="M546" s="32" t="str">
        <f ca="1">板材才數分析.!R487</f>
        <v/>
      </c>
      <c r="N546" s="35" t="str">
        <f t="shared" ca="1" si="32"/>
        <v/>
      </c>
      <c r="O546" s="75" t="str">
        <f ca="1">IFERROR(VLOOKUP(D546,資料庫!$P$4:$Q$135,2,FALSE),"")</f>
        <v/>
      </c>
    </row>
    <row r="547" spans="1:15" x14ac:dyDescent="0.25">
      <c r="A547" s="75">
        <f>板材才數分析.!D488</f>
        <v>17007</v>
      </c>
      <c r="B547" s="75" t="str">
        <f ca="1">板材才數分析.!E488</f>
        <v>中立板</v>
      </c>
      <c r="D547" s="32">
        <f ca="1">板材才數分析.!M488</f>
        <v>0</v>
      </c>
      <c r="E547" s="32">
        <f ca="1">板材才數分析.!F488</f>
        <v>-36</v>
      </c>
      <c r="F547" s="32" t="str">
        <f ca="1">板材才數分析.!G488</f>
        <v>AA</v>
      </c>
      <c r="G547" s="32">
        <f ca="1">板材才數分析.!H488</f>
        <v>-22</v>
      </c>
      <c r="H547" s="32" t="str">
        <f ca="1">板材才數分析.!I488</f>
        <v/>
      </c>
      <c r="I547" s="32">
        <f ca="1">板材才數分析.!J488</f>
        <v>18</v>
      </c>
      <c r="J547" s="32">
        <f ca="1">板材才數分析.!K488</f>
        <v>0</v>
      </c>
      <c r="K547" s="53">
        <f ca="1">板材才數分析.!O488</f>
        <v>0</v>
      </c>
      <c r="L547" s="32" t="str">
        <f>IFERROR(VLOOKUP(C547,資料庫!$K$3:$AA$10,17,FALSE),"")</f>
        <v/>
      </c>
      <c r="M547" s="32" t="str">
        <f ca="1">板材才數分析.!R488</f>
        <v/>
      </c>
      <c r="N547" s="35" t="str">
        <f t="shared" ca="1" si="32"/>
        <v/>
      </c>
      <c r="O547" s="75" t="str">
        <f ca="1">IFERROR(VLOOKUP(D547,資料庫!$P$4:$Q$135,2,FALSE),"")</f>
        <v/>
      </c>
    </row>
    <row r="548" spans="1:15" x14ac:dyDescent="0.25">
      <c r="A548" s="75">
        <f>板材才數分析.!D489</f>
        <v>17008</v>
      </c>
      <c r="B548" s="75" t="str">
        <f ca="1">板材才數分析.!E489</f>
        <v>活隔</v>
      </c>
      <c r="D548" s="32">
        <f ca="1">板材才數分析.!M489</f>
        <v>0</v>
      </c>
      <c r="E548" s="32">
        <f ca="1">板材才數分析.!F489</f>
        <v>0</v>
      </c>
      <c r="F548" s="32" t="str">
        <f ca="1">板材才數分析.!G489</f>
        <v>AA</v>
      </c>
      <c r="G548" s="32">
        <f ca="1">板材才數分析.!H489</f>
        <v>-32</v>
      </c>
      <c r="H548" s="32" t="str">
        <f ca="1">板材才數分析.!I489</f>
        <v>AA</v>
      </c>
      <c r="I548" s="32">
        <f ca="1">板材才數分析.!J489</f>
        <v>18</v>
      </c>
      <c r="J548" s="32">
        <f ca="1">板材才數分析.!K489</f>
        <v>0</v>
      </c>
      <c r="K548" s="53">
        <f ca="1">板材才數分析.!O489</f>
        <v>0</v>
      </c>
      <c r="L548" s="32" t="str">
        <f>IFERROR(VLOOKUP(C548,資料庫!$K$3:$AA$10,17,FALSE),"")</f>
        <v/>
      </c>
      <c r="M548" s="32" t="str">
        <f ca="1">板材才數分析.!R489</f>
        <v/>
      </c>
      <c r="N548" s="35" t="str">
        <f t="shared" ca="1" si="32"/>
        <v/>
      </c>
      <c r="O548" s="75" t="str">
        <f ca="1">IFERROR(VLOOKUP(D548,資料庫!$P$4:$Q$135,2,FALSE),"")</f>
        <v/>
      </c>
    </row>
    <row r="549" spans="1:15" x14ac:dyDescent="0.25">
      <c r="A549" s="75">
        <f>板材才數分析.!D490</f>
        <v>17009</v>
      </c>
      <c r="B549" s="75" t="str">
        <f ca="1">板材才數分析.!E490</f>
        <v>固隔</v>
      </c>
      <c r="D549" s="32">
        <f ca="1">板材才數分析.!M490</f>
        <v>0</v>
      </c>
      <c r="E549" s="32">
        <f ca="1">板材才數分析.!F490</f>
        <v>0</v>
      </c>
      <c r="F549" s="32" t="str">
        <f ca="1">板材才數分析.!G490</f>
        <v>AA</v>
      </c>
      <c r="G549" s="32">
        <f ca="1">板材才數分析.!H490</f>
        <v>-22</v>
      </c>
      <c r="H549" s="32" t="str">
        <f ca="1">板材才數分析.!I490</f>
        <v/>
      </c>
      <c r="I549" s="32">
        <f ca="1">板材才數分析.!J490</f>
        <v>18</v>
      </c>
      <c r="J549" s="32">
        <f ca="1">板材才數分析.!K490</f>
        <v>0</v>
      </c>
      <c r="K549" s="53">
        <f ca="1">板材才數分析.!O490</f>
        <v>0</v>
      </c>
      <c r="L549" s="32" t="str">
        <f>IFERROR(VLOOKUP(C549,資料庫!$K$3:$AA$10,17,FALSE),"")</f>
        <v/>
      </c>
      <c r="M549" s="32" t="str">
        <f ca="1">板材才數分析.!R490</f>
        <v/>
      </c>
      <c r="N549" s="35" t="str">
        <f t="shared" ca="1" si="32"/>
        <v/>
      </c>
      <c r="O549" s="75" t="str">
        <f ca="1">IFERROR(VLOOKUP(D549,資料庫!$P$4:$Q$135,2,FALSE),"")</f>
        <v/>
      </c>
    </row>
    <row r="550" spans="1:15" x14ac:dyDescent="0.25">
      <c r="A550" s="75">
        <f>板材才數分析.!D491</f>
        <v>17010</v>
      </c>
      <c r="B550" s="75" t="str">
        <f ca="1">板材才數分析.!E491</f>
        <v>左門板</v>
      </c>
      <c r="D550" s="32">
        <f ca="1">板材才數分析.!M491</f>
        <v>0</v>
      </c>
      <c r="E550" s="32">
        <f ca="1">板材才數分析.!F491</f>
        <v>0</v>
      </c>
      <c r="F550" s="32" t="str">
        <f ca="1">板材才數分析.!G491</f>
        <v>AA</v>
      </c>
      <c r="G550" s="32">
        <f ca="1">板材才數分析.!H491</f>
        <v>-4</v>
      </c>
      <c r="H550" s="32" t="str">
        <f ca="1">板材才數分析.!I491</f>
        <v>AA</v>
      </c>
      <c r="I550" s="32">
        <f ca="1">板材才數分析.!J491</f>
        <v>18</v>
      </c>
      <c r="J550" s="32">
        <f ca="1">板材才數分析.!K491</f>
        <v>0</v>
      </c>
      <c r="K550" s="53">
        <f ca="1">板材才數分析.!O491</f>
        <v>0</v>
      </c>
      <c r="L550" s="32" t="str">
        <f>IFERROR(VLOOKUP(C550,資料庫!$K$3:$AA$10,17,FALSE),"")</f>
        <v/>
      </c>
      <c r="M550" s="32" t="str">
        <f ca="1">板材才數分析.!R491</f>
        <v/>
      </c>
      <c r="N550" s="35" t="str">
        <f t="shared" ca="1" si="32"/>
        <v/>
      </c>
      <c r="O550" s="75" t="str">
        <f ca="1">IFERROR(VLOOKUP(D550,資料庫!$P$4:$Q$135,2,FALSE),"")</f>
        <v/>
      </c>
    </row>
    <row r="551" spans="1:15" x14ac:dyDescent="0.25">
      <c r="A551" s="75">
        <f>板材才數分析.!D492</f>
        <v>17011</v>
      </c>
      <c r="B551" s="75" t="str">
        <f ca="1">板材才數分析.!E492</f>
        <v>右門板</v>
      </c>
      <c r="D551" s="32">
        <f ca="1">板材才數分析.!M492</f>
        <v>0</v>
      </c>
      <c r="E551" s="32">
        <f ca="1">板材才數分析.!F492</f>
        <v>0</v>
      </c>
      <c r="F551" s="32" t="str">
        <f ca="1">板材才數分析.!G492</f>
        <v>AA</v>
      </c>
      <c r="G551" s="32">
        <f ca="1">板材才數分析.!H492</f>
        <v>-4</v>
      </c>
      <c r="H551" s="32" t="str">
        <f ca="1">板材才數分析.!I492</f>
        <v>AA</v>
      </c>
      <c r="I551" s="32">
        <f ca="1">板材才數分析.!J492</f>
        <v>18</v>
      </c>
      <c r="J551" s="32">
        <f ca="1">板材才數分析.!K492</f>
        <v>0</v>
      </c>
      <c r="K551" s="53">
        <f ca="1">板材才數分析.!O492</f>
        <v>0</v>
      </c>
      <c r="L551" s="32" t="str">
        <f>IFERROR(VLOOKUP(C551,資料庫!$K$3:$AA$10,17,FALSE),"")</f>
        <v/>
      </c>
      <c r="M551" s="32" t="str">
        <f ca="1">板材才數分析.!R492</f>
        <v/>
      </c>
      <c r="N551" s="35" t="str">
        <f t="shared" ca="1" si="32"/>
        <v/>
      </c>
      <c r="O551" s="75" t="str">
        <f ca="1">IFERROR(VLOOKUP(D551,資料庫!$P$4:$Q$135,2,FALSE),"")</f>
        <v/>
      </c>
    </row>
    <row r="552" spans="1:15" x14ac:dyDescent="0.25">
      <c r="A552" s="75">
        <f>板材才數分析.!D493</f>
        <v>17012</v>
      </c>
      <c r="B552" s="75">
        <f ca="1">板材才數分析.!E493</f>
        <v>0</v>
      </c>
      <c r="D552" s="32">
        <f ca="1">板材才數分析.!M493</f>
        <v>0</v>
      </c>
      <c r="E552" s="32">
        <f ca="1">板材才數分析.!F493</f>
        <v>0</v>
      </c>
      <c r="F552" s="32" t="str">
        <f ca="1">板材才數分析.!G493</f>
        <v/>
      </c>
      <c r="G552" s="32">
        <f ca="1">板材才數分析.!H493</f>
        <v>0</v>
      </c>
      <c r="H552" s="32" t="str">
        <f ca="1">板材才數分析.!I493</f>
        <v/>
      </c>
      <c r="I552" s="32">
        <f ca="1">板材才數分析.!J493</f>
        <v>0</v>
      </c>
      <c r="J552" s="32">
        <f ca="1">板材才數分析.!K493</f>
        <v>0</v>
      </c>
      <c r="K552" s="53">
        <f ca="1">板材才數分析.!O493</f>
        <v>0</v>
      </c>
      <c r="L552" s="32" t="str">
        <f>IFERROR(VLOOKUP(C552,資料庫!$K$3:$AA$10,17,FALSE),"")</f>
        <v/>
      </c>
      <c r="M552" s="32" t="str">
        <f ca="1">板材才數分析.!R493</f>
        <v/>
      </c>
      <c r="N552" s="35" t="str">
        <f t="shared" ca="1" si="32"/>
        <v/>
      </c>
      <c r="O552" s="75" t="str">
        <f ca="1">IFERROR(VLOOKUP(D552,資料庫!$P$4:$Q$135,2,FALSE),"")</f>
        <v/>
      </c>
    </row>
    <row r="553" spans="1:15" x14ac:dyDescent="0.25">
      <c r="A553" s="75">
        <f>板材才數分析.!D494</f>
        <v>17013</v>
      </c>
      <c r="B553" s="75">
        <f ca="1">板材才數分析.!E494</f>
        <v>0</v>
      </c>
      <c r="D553" s="32">
        <f ca="1">板材才數分析.!M494</f>
        <v>0</v>
      </c>
      <c r="E553" s="32">
        <f ca="1">板材才數分析.!F494</f>
        <v>0</v>
      </c>
      <c r="F553" s="32" t="str">
        <f ca="1">板材才數分析.!G494</f>
        <v/>
      </c>
      <c r="G553" s="32">
        <f ca="1">板材才數分析.!H494</f>
        <v>0</v>
      </c>
      <c r="H553" s="32" t="str">
        <f ca="1">板材才數分析.!I494</f>
        <v/>
      </c>
      <c r="I553" s="32">
        <f ca="1">板材才數分析.!J494</f>
        <v>0</v>
      </c>
      <c r="J553" s="32">
        <f ca="1">板材才數分析.!K494</f>
        <v>0</v>
      </c>
      <c r="K553" s="53">
        <f ca="1">板材才數分析.!O494</f>
        <v>0</v>
      </c>
      <c r="L553" s="32" t="str">
        <f>IFERROR(VLOOKUP(C553,資料庫!$K$3:$AA$10,17,FALSE),"")</f>
        <v/>
      </c>
      <c r="M553" s="32" t="str">
        <f ca="1">板材才數分析.!R494</f>
        <v/>
      </c>
      <c r="N553" s="35" t="str">
        <f t="shared" ca="1" si="32"/>
        <v/>
      </c>
      <c r="O553" s="75" t="str">
        <f ca="1">IFERROR(VLOOKUP(D553,資料庫!$P$4:$Q$135,2,FALSE),"")</f>
        <v/>
      </c>
    </row>
    <row r="554" spans="1:15" x14ac:dyDescent="0.25">
      <c r="A554" s="75">
        <f>板材才數分析.!D495</f>
        <v>17014</v>
      </c>
      <c r="B554" s="75">
        <f ca="1">板材才數分析.!E495</f>
        <v>0</v>
      </c>
      <c r="D554" s="32">
        <f ca="1">板材才數分析.!M495</f>
        <v>0</v>
      </c>
      <c r="E554" s="32">
        <f ca="1">板材才數分析.!F495</f>
        <v>0</v>
      </c>
      <c r="F554" s="32" t="str">
        <f ca="1">板材才數分析.!G495</f>
        <v/>
      </c>
      <c r="G554" s="32">
        <f ca="1">板材才數分析.!H495</f>
        <v>0</v>
      </c>
      <c r="H554" s="32" t="str">
        <f ca="1">板材才數分析.!I495</f>
        <v/>
      </c>
      <c r="I554" s="32">
        <f ca="1">板材才數分析.!J495</f>
        <v>0</v>
      </c>
      <c r="J554" s="32">
        <f ca="1">板材才數分析.!K495</f>
        <v>0</v>
      </c>
      <c r="K554" s="53">
        <f ca="1">板材才數分析.!O495</f>
        <v>0</v>
      </c>
      <c r="L554" s="32" t="str">
        <f>IFERROR(VLOOKUP(C554,資料庫!$K$3:$AA$10,17,FALSE),"")</f>
        <v/>
      </c>
      <c r="M554" s="32" t="str">
        <f ca="1">板材才數分析.!R495</f>
        <v/>
      </c>
      <c r="N554" s="35" t="str">
        <f t="shared" ca="1" si="32"/>
        <v/>
      </c>
      <c r="O554" s="75" t="str">
        <f ca="1">IFERROR(VLOOKUP(D554,資料庫!$P$4:$Q$135,2,FALSE),"")</f>
        <v/>
      </c>
    </row>
    <row r="555" spans="1:15" x14ac:dyDescent="0.25">
      <c r="A555" s="75">
        <f>板材才數分析.!D496</f>
        <v>17015</v>
      </c>
      <c r="B555" s="75">
        <f ca="1">板材才數分析.!E496</f>
        <v>0</v>
      </c>
      <c r="D555" s="32">
        <f ca="1">板材才數分析.!M496</f>
        <v>0</v>
      </c>
      <c r="E555" s="32">
        <f ca="1">板材才數分析.!F496</f>
        <v>0</v>
      </c>
      <c r="F555" s="32" t="str">
        <f ca="1">板材才數分析.!G496</f>
        <v/>
      </c>
      <c r="G555" s="32">
        <f ca="1">板材才數分析.!H496</f>
        <v>0</v>
      </c>
      <c r="H555" s="32" t="str">
        <f ca="1">板材才數分析.!I496</f>
        <v/>
      </c>
      <c r="I555" s="32">
        <f ca="1">板材才數分析.!J496</f>
        <v>0</v>
      </c>
      <c r="J555" s="32">
        <f ca="1">板材才數分析.!K496</f>
        <v>0</v>
      </c>
      <c r="K555" s="53">
        <f ca="1">板材才數分析.!O496</f>
        <v>0</v>
      </c>
      <c r="L555" s="32" t="str">
        <f>IFERROR(VLOOKUP(C555,資料庫!$K$3:$AA$10,17,FALSE),"")</f>
        <v/>
      </c>
      <c r="M555" s="32" t="str">
        <f ca="1">板材才數分析.!R496</f>
        <v/>
      </c>
      <c r="N555" s="35" t="str">
        <f t="shared" ca="1" si="32"/>
        <v/>
      </c>
      <c r="O555" s="75" t="str">
        <f ca="1">IFERROR(VLOOKUP(D555,資料庫!$P$4:$Q$135,2,FALSE),"")</f>
        <v/>
      </c>
    </row>
    <row r="556" spans="1:15" x14ac:dyDescent="0.25">
      <c r="A556" s="75">
        <f>板材才數分析.!D497</f>
        <v>17016</v>
      </c>
      <c r="B556" s="75">
        <f ca="1">板材才數分析.!E497</f>
        <v>0</v>
      </c>
      <c r="D556" s="32">
        <f ca="1">板材才數分析.!M497</f>
        <v>0</v>
      </c>
      <c r="E556" s="32">
        <f ca="1">板材才數分析.!F497</f>
        <v>0</v>
      </c>
      <c r="F556" s="32" t="str">
        <f ca="1">板材才數分析.!G497</f>
        <v/>
      </c>
      <c r="G556" s="32">
        <f ca="1">板材才數分析.!H497</f>
        <v>0</v>
      </c>
      <c r="H556" s="32" t="str">
        <f ca="1">板材才數分析.!I497</f>
        <v/>
      </c>
      <c r="I556" s="32">
        <f ca="1">板材才數分析.!J497</f>
        <v>0</v>
      </c>
      <c r="J556" s="32">
        <f ca="1">板材才數分析.!K497</f>
        <v>0</v>
      </c>
      <c r="K556" s="53">
        <f ca="1">板材才數分析.!O497</f>
        <v>0</v>
      </c>
      <c r="L556" s="32" t="str">
        <f>IFERROR(VLOOKUP(C556,資料庫!$K$3:$AA$10,17,FALSE),"")</f>
        <v/>
      </c>
      <c r="M556" s="32" t="str">
        <f ca="1">板材才數分析.!R497</f>
        <v/>
      </c>
      <c r="N556" s="35" t="str">
        <f t="shared" ca="1" si="32"/>
        <v/>
      </c>
      <c r="O556" s="75" t="str">
        <f ca="1">IFERROR(VLOOKUP(D556,資料庫!$P$4:$Q$135,2,FALSE),"")</f>
        <v/>
      </c>
    </row>
    <row r="557" spans="1:15" x14ac:dyDescent="0.25">
      <c r="A557" s="75">
        <f>板材才數分析.!D498</f>
        <v>17017</v>
      </c>
      <c r="B557" s="75">
        <f ca="1">板材才數分析.!E498</f>
        <v>0</v>
      </c>
      <c r="D557" s="32">
        <f ca="1">板材才數分析.!M498</f>
        <v>0</v>
      </c>
      <c r="E557" s="32">
        <f ca="1">板材才數分析.!F498</f>
        <v>0</v>
      </c>
      <c r="F557" s="32" t="str">
        <f ca="1">板材才數分析.!G498</f>
        <v/>
      </c>
      <c r="G557" s="32">
        <f ca="1">板材才數分析.!H498</f>
        <v>0</v>
      </c>
      <c r="H557" s="32" t="str">
        <f ca="1">板材才數分析.!I498</f>
        <v/>
      </c>
      <c r="I557" s="32">
        <f ca="1">板材才數分析.!J498</f>
        <v>0</v>
      </c>
      <c r="J557" s="32">
        <f ca="1">板材才數分析.!K498</f>
        <v>0</v>
      </c>
      <c r="K557" s="53">
        <f ca="1">板材才數分析.!O498</f>
        <v>0</v>
      </c>
      <c r="L557" s="32" t="str">
        <f>IFERROR(VLOOKUP(C557,資料庫!$K$3:$AA$10,17,FALSE),"")</f>
        <v/>
      </c>
      <c r="M557" s="32" t="str">
        <f ca="1">板材才數分析.!R498</f>
        <v/>
      </c>
      <c r="N557" s="35" t="str">
        <f t="shared" ca="1" si="32"/>
        <v/>
      </c>
      <c r="O557" s="75" t="str">
        <f ca="1">IFERROR(VLOOKUP(D557,資料庫!$P$4:$Q$135,2,FALSE),"")</f>
        <v/>
      </c>
    </row>
    <row r="558" spans="1:15" x14ac:dyDescent="0.25">
      <c r="A558" s="75">
        <f>板材才數分析.!D499</f>
        <v>17018</v>
      </c>
      <c r="B558" s="75">
        <f ca="1">板材才數分析.!E499</f>
        <v>0</v>
      </c>
      <c r="D558" s="32">
        <f ca="1">板材才數分析.!M499</f>
        <v>0</v>
      </c>
      <c r="E558" s="32">
        <f ca="1">板材才數分析.!F499</f>
        <v>0</v>
      </c>
      <c r="F558" s="32" t="str">
        <f ca="1">板材才數分析.!G499</f>
        <v/>
      </c>
      <c r="G558" s="32">
        <f ca="1">板材才數分析.!H499</f>
        <v>0</v>
      </c>
      <c r="H558" s="32" t="str">
        <f ca="1">板材才數分析.!I499</f>
        <v/>
      </c>
      <c r="I558" s="32">
        <f ca="1">板材才數分析.!J499</f>
        <v>0</v>
      </c>
      <c r="J558" s="32">
        <f ca="1">板材才數分析.!K499</f>
        <v>0</v>
      </c>
      <c r="K558" s="53">
        <f ca="1">板材才數分析.!O499</f>
        <v>0</v>
      </c>
      <c r="L558" s="32" t="str">
        <f>IFERROR(VLOOKUP(C558,資料庫!$K$3:$AA$10,17,FALSE),"")</f>
        <v/>
      </c>
      <c r="M558" s="32" t="str">
        <f ca="1">板材才數分析.!R499</f>
        <v/>
      </c>
      <c r="N558" s="35" t="str">
        <f t="shared" ref="N558:N570" ca="1" si="33">IFERROR((K558*M558),"")</f>
        <v/>
      </c>
      <c r="O558" s="75" t="str">
        <f ca="1">IFERROR(VLOOKUP(D558,資料庫!$P$4:$Q$135,2,FALSE),"")</f>
        <v/>
      </c>
    </row>
    <row r="559" spans="1:15" x14ac:dyDescent="0.25">
      <c r="A559" s="75">
        <f>板材才數分析.!D500</f>
        <v>17019</v>
      </c>
      <c r="B559" s="75">
        <f ca="1">板材才數分析.!E500</f>
        <v>0</v>
      </c>
      <c r="D559" s="32">
        <f ca="1">板材才數分析.!M500</f>
        <v>0</v>
      </c>
      <c r="E559" s="32">
        <f ca="1">板材才數分析.!F500</f>
        <v>0</v>
      </c>
      <c r="F559" s="32" t="str">
        <f ca="1">板材才數分析.!G500</f>
        <v/>
      </c>
      <c r="G559" s="32">
        <f ca="1">板材才數分析.!H500</f>
        <v>0</v>
      </c>
      <c r="H559" s="32" t="str">
        <f ca="1">板材才數分析.!I500</f>
        <v/>
      </c>
      <c r="I559" s="32">
        <f ca="1">板材才數分析.!J500</f>
        <v>0</v>
      </c>
      <c r="J559" s="32">
        <f ca="1">板材才數分析.!K500</f>
        <v>0</v>
      </c>
      <c r="K559" s="53">
        <f ca="1">板材才數分析.!O500</f>
        <v>0</v>
      </c>
      <c r="L559" s="32" t="str">
        <f>IFERROR(VLOOKUP(C559,資料庫!$K$3:$AA$10,17,FALSE),"")</f>
        <v/>
      </c>
      <c r="M559" s="32" t="str">
        <f ca="1">板材才數分析.!R500</f>
        <v/>
      </c>
      <c r="N559" s="35" t="str">
        <f t="shared" ca="1" si="33"/>
        <v/>
      </c>
      <c r="O559" s="75" t="str">
        <f ca="1">IFERROR(VLOOKUP(D559,資料庫!$P$4:$Q$135,2,FALSE),"")</f>
        <v/>
      </c>
    </row>
    <row r="560" spans="1:15" x14ac:dyDescent="0.25">
      <c r="A560" s="75">
        <f>板材才數分析.!D501</f>
        <v>17020</v>
      </c>
      <c r="B560" s="75">
        <f ca="1">板材才數分析.!E501</f>
        <v>0</v>
      </c>
      <c r="D560" s="32">
        <f ca="1">板材才數分析.!M501</f>
        <v>0</v>
      </c>
      <c r="E560" s="32">
        <f ca="1">板材才數分析.!F501</f>
        <v>0</v>
      </c>
      <c r="F560" s="32" t="str">
        <f ca="1">板材才數分析.!G501</f>
        <v/>
      </c>
      <c r="G560" s="32">
        <f ca="1">板材才數分析.!H501</f>
        <v>0</v>
      </c>
      <c r="H560" s="32" t="str">
        <f ca="1">板材才數分析.!I501</f>
        <v/>
      </c>
      <c r="I560" s="32">
        <f ca="1">板材才數分析.!J501</f>
        <v>0</v>
      </c>
      <c r="J560" s="32">
        <f ca="1">板材才數分析.!K501</f>
        <v>0</v>
      </c>
      <c r="K560" s="53">
        <f ca="1">板材才數分析.!O501</f>
        <v>0</v>
      </c>
      <c r="L560" s="32" t="str">
        <f>IFERROR(VLOOKUP(C560,資料庫!$K$3:$AA$10,17,FALSE),"")</f>
        <v/>
      </c>
      <c r="M560" s="32" t="str">
        <f ca="1">板材才數分析.!R501</f>
        <v/>
      </c>
      <c r="N560" s="35" t="str">
        <f t="shared" ca="1" si="33"/>
        <v/>
      </c>
      <c r="O560" s="75" t="str">
        <f ca="1">IFERROR(VLOOKUP(D560,資料庫!$P$4:$Q$135,2,FALSE),"")</f>
        <v/>
      </c>
    </row>
    <row r="561" spans="1:16" x14ac:dyDescent="0.25">
      <c r="A561" s="75">
        <f>板材才數分析.!D502</f>
        <v>17021</v>
      </c>
      <c r="B561" s="75">
        <f ca="1">板材才數分析.!E502</f>
        <v>0</v>
      </c>
      <c r="D561" s="32">
        <f ca="1">板材才數分析.!M502</f>
        <v>0</v>
      </c>
      <c r="E561" s="32">
        <f ca="1">板材才數分析.!F502</f>
        <v>0</v>
      </c>
      <c r="F561" s="32" t="str">
        <f ca="1">板材才數分析.!G502</f>
        <v/>
      </c>
      <c r="G561" s="32">
        <f ca="1">板材才數分析.!H502</f>
        <v>0</v>
      </c>
      <c r="H561" s="32" t="str">
        <f ca="1">板材才數分析.!I502</f>
        <v/>
      </c>
      <c r="I561" s="32">
        <f ca="1">板材才數分析.!J502</f>
        <v>0</v>
      </c>
      <c r="J561" s="32">
        <f ca="1">板材才數分析.!K502</f>
        <v>0</v>
      </c>
      <c r="K561" s="53">
        <f ca="1">板材才數分析.!O502</f>
        <v>0</v>
      </c>
      <c r="L561" s="32" t="str">
        <f>IFERROR(VLOOKUP(C561,資料庫!$K$3:$AA$10,17,FALSE),"")</f>
        <v/>
      </c>
      <c r="M561" s="32" t="str">
        <f ca="1">板材才數分析.!R502</f>
        <v/>
      </c>
      <c r="N561" s="35" t="str">
        <f t="shared" ca="1" si="33"/>
        <v/>
      </c>
      <c r="O561" s="75" t="str">
        <f ca="1">IFERROR(VLOOKUP(D561,資料庫!$P$4:$Q$135,2,FALSE),"")</f>
        <v/>
      </c>
    </row>
    <row r="562" spans="1:16" x14ac:dyDescent="0.25">
      <c r="A562" s="75">
        <f>板材才數分析.!D503</f>
        <v>17022</v>
      </c>
      <c r="B562" s="75">
        <f ca="1">板材才數分析.!E503</f>
        <v>0</v>
      </c>
      <c r="D562" s="32">
        <f ca="1">板材才數分析.!M503</f>
        <v>0</v>
      </c>
      <c r="E562" s="32">
        <f ca="1">板材才數分析.!F503</f>
        <v>0</v>
      </c>
      <c r="F562" s="32" t="str">
        <f ca="1">板材才數分析.!G503</f>
        <v/>
      </c>
      <c r="G562" s="32">
        <f ca="1">板材才數分析.!H503</f>
        <v>0</v>
      </c>
      <c r="H562" s="32" t="str">
        <f ca="1">板材才數分析.!I503</f>
        <v/>
      </c>
      <c r="I562" s="32">
        <f ca="1">板材才數分析.!J503</f>
        <v>0</v>
      </c>
      <c r="J562" s="32">
        <f ca="1">板材才數分析.!K503</f>
        <v>0</v>
      </c>
      <c r="K562" s="53">
        <f ca="1">板材才數分析.!O503</f>
        <v>0</v>
      </c>
      <c r="L562" s="32" t="str">
        <f>IFERROR(VLOOKUP(C562,資料庫!$K$3:$AA$10,17,FALSE),"")</f>
        <v/>
      </c>
      <c r="M562" s="32" t="str">
        <f ca="1">板材才數分析.!R503</f>
        <v/>
      </c>
      <c r="N562" s="35" t="str">
        <f t="shared" ca="1" si="33"/>
        <v/>
      </c>
      <c r="O562" s="75" t="str">
        <f ca="1">IFERROR(VLOOKUP(D562,資料庫!$P$4:$Q$135,2,FALSE),"")</f>
        <v/>
      </c>
    </row>
    <row r="563" spans="1:16" x14ac:dyDescent="0.25">
      <c r="A563" s="75">
        <f>板材才數分析.!D504</f>
        <v>17023</v>
      </c>
      <c r="B563" s="75">
        <f ca="1">板材才數分析.!E504</f>
        <v>0</v>
      </c>
      <c r="D563" s="32">
        <f ca="1">板材才數分析.!M504</f>
        <v>0</v>
      </c>
      <c r="E563" s="32">
        <f ca="1">板材才數分析.!F504</f>
        <v>0</v>
      </c>
      <c r="F563" s="32" t="str">
        <f ca="1">板材才數分析.!G504</f>
        <v/>
      </c>
      <c r="G563" s="32">
        <f ca="1">板材才數分析.!H504</f>
        <v>0</v>
      </c>
      <c r="H563" s="32" t="str">
        <f ca="1">板材才數分析.!I504</f>
        <v/>
      </c>
      <c r="I563" s="32">
        <f ca="1">板材才數分析.!J504</f>
        <v>0</v>
      </c>
      <c r="J563" s="32">
        <f ca="1">板材才數分析.!K504</f>
        <v>0</v>
      </c>
      <c r="K563" s="53">
        <f ca="1">板材才數分析.!O504</f>
        <v>0</v>
      </c>
      <c r="L563" s="32" t="str">
        <f>IFERROR(VLOOKUP(C563,資料庫!$K$3:$AA$10,17,FALSE),"")</f>
        <v/>
      </c>
      <c r="M563" s="32" t="str">
        <f ca="1">板材才數分析.!R504</f>
        <v/>
      </c>
      <c r="N563" s="35" t="str">
        <f t="shared" ca="1" si="33"/>
        <v/>
      </c>
      <c r="O563" s="75" t="str">
        <f ca="1">IFERROR(VLOOKUP(D563,資料庫!$P$4:$Q$135,2,FALSE),"")</f>
        <v/>
      </c>
    </row>
    <row r="564" spans="1:16" x14ac:dyDescent="0.25">
      <c r="A564" s="75">
        <f>板材才數分析.!D505</f>
        <v>17024</v>
      </c>
      <c r="B564" s="75">
        <f ca="1">板材才數分析.!E505</f>
        <v>0</v>
      </c>
      <c r="D564" s="32">
        <f ca="1">板材才數分析.!M505</f>
        <v>0</v>
      </c>
      <c r="E564" s="32">
        <f ca="1">板材才數分析.!F505</f>
        <v>0</v>
      </c>
      <c r="F564" s="32" t="str">
        <f ca="1">板材才數分析.!G505</f>
        <v/>
      </c>
      <c r="G564" s="32">
        <f ca="1">板材才數分析.!H505</f>
        <v>0</v>
      </c>
      <c r="H564" s="32" t="str">
        <f ca="1">板材才數分析.!I505</f>
        <v/>
      </c>
      <c r="I564" s="32">
        <f ca="1">板材才數分析.!J505</f>
        <v>0</v>
      </c>
      <c r="J564" s="32">
        <f ca="1">板材才數分析.!K505</f>
        <v>0</v>
      </c>
      <c r="K564" s="53">
        <f ca="1">板材才數分析.!O505</f>
        <v>0</v>
      </c>
      <c r="L564" s="32" t="str">
        <f>IFERROR(VLOOKUP(C564,資料庫!$K$3:$AA$10,17,FALSE),"")</f>
        <v/>
      </c>
      <c r="M564" s="32" t="str">
        <f ca="1">板材才數分析.!R505</f>
        <v/>
      </c>
      <c r="N564" s="35" t="str">
        <f t="shared" ca="1" si="33"/>
        <v/>
      </c>
      <c r="O564" s="75" t="str">
        <f ca="1">IFERROR(VLOOKUP(D564,資料庫!$P$4:$Q$135,2,FALSE),"")</f>
        <v/>
      </c>
    </row>
    <row r="565" spans="1:16" x14ac:dyDescent="0.25">
      <c r="A565" s="75">
        <f>板材才數分析.!D506</f>
        <v>17025</v>
      </c>
      <c r="B565" s="75">
        <f ca="1">板材才數分析.!E506</f>
        <v>0</v>
      </c>
      <c r="D565" s="32">
        <f ca="1">板材才數分析.!M506</f>
        <v>0</v>
      </c>
      <c r="E565" s="32">
        <f ca="1">板材才數分析.!F506</f>
        <v>0</v>
      </c>
      <c r="F565" s="32" t="str">
        <f ca="1">板材才數分析.!G506</f>
        <v/>
      </c>
      <c r="G565" s="32">
        <f ca="1">板材才數分析.!H506</f>
        <v>0</v>
      </c>
      <c r="H565" s="32" t="str">
        <f ca="1">板材才數分析.!I506</f>
        <v/>
      </c>
      <c r="I565" s="32">
        <f ca="1">板材才數分析.!J506</f>
        <v>0</v>
      </c>
      <c r="J565" s="32">
        <f ca="1">板材才數分析.!K506</f>
        <v>0</v>
      </c>
      <c r="K565" s="53">
        <f ca="1">板材才數分析.!O506</f>
        <v>0</v>
      </c>
      <c r="L565" s="32" t="str">
        <f>IFERROR(VLOOKUP(C565,資料庫!$K$3:$AA$10,17,FALSE),"")</f>
        <v/>
      </c>
      <c r="M565" s="32" t="str">
        <f ca="1">板材才數分析.!R506</f>
        <v/>
      </c>
      <c r="N565" s="35" t="str">
        <f t="shared" ca="1" si="33"/>
        <v/>
      </c>
      <c r="O565" s="75" t="str">
        <f ca="1">IFERROR(VLOOKUP(D565,資料庫!$P$4:$Q$135,2,FALSE),"")</f>
        <v/>
      </c>
    </row>
    <row r="566" spans="1:16" x14ac:dyDescent="0.25">
      <c r="A566" s="75">
        <f>板材才數分析.!D507</f>
        <v>17026</v>
      </c>
      <c r="B566" s="75">
        <f ca="1">板材才數分析.!E507</f>
        <v>0</v>
      </c>
      <c r="D566" s="32">
        <f ca="1">板材才數分析.!M507</f>
        <v>0</v>
      </c>
      <c r="E566" s="32">
        <f ca="1">板材才數分析.!F507</f>
        <v>0</v>
      </c>
      <c r="F566" s="32" t="str">
        <f ca="1">板材才數分析.!G507</f>
        <v/>
      </c>
      <c r="G566" s="32">
        <f ca="1">板材才數分析.!H507</f>
        <v>0</v>
      </c>
      <c r="H566" s="32" t="str">
        <f ca="1">板材才數分析.!I507</f>
        <v/>
      </c>
      <c r="I566" s="32">
        <f ca="1">板材才數分析.!J507</f>
        <v>0</v>
      </c>
      <c r="J566" s="32">
        <f ca="1">板材才數分析.!K507</f>
        <v>0</v>
      </c>
      <c r="K566" s="53">
        <f ca="1">板材才數分析.!O507</f>
        <v>0</v>
      </c>
      <c r="L566" s="32" t="str">
        <f>IFERROR(VLOOKUP(C566,資料庫!$K$3:$AA$10,17,FALSE),"")</f>
        <v/>
      </c>
      <c r="M566" s="32" t="str">
        <f ca="1">板材才數分析.!R507</f>
        <v/>
      </c>
      <c r="N566" s="35" t="str">
        <f t="shared" ca="1" si="33"/>
        <v/>
      </c>
      <c r="O566" s="75" t="str">
        <f ca="1">IFERROR(VLOOKUP(D566,資料庫!$P$4:$Q$135,2,FALSE),"")</f>
        <v/>
      </c>
    </row>
    <row r="567" spans="1:16" x14ac:dyDescent="0.25">
      <c r="A567" s="75">
        <f>板材才數分析.!D508</f>
        <v>17027</v>
      </c>
      <c r="B567" s="75">
        <f ca="1">板材才數分析.!E508</f>
        <v>0</v>
      </c>
      <c r="D567" s="32">
        <f ca="1">板材才數分析.!M508</f>
        <v>0</v>
      </c>
      <c r="E567" s="32">
        <f ca="1">板材才數分析.!F508</f>
        <v>0</v>
      </c>
      <c r="F567" s="32" t="str">
        <f ca="1">板材才數分析.!G508</f>
        <v/>
      </c>
      <c r="G567" s="32">
        <f ca="1">板材才數分析.!H508</f>
        <v>0</v>
      </c>
      <c r="H567" s="32" t="str">
        <f ca="1">板材才數分析.!I508</f>
        <v/>
      </c>
      <c r="I567" s="32">
        <f ca="1">板材才數分析.!J508</f>
        <v>0</v>
      </c>
      <c r="J567" s="32">
        <f ca="1">板材才數分析.!K508</f>
        <v>0</v>
      </c>
      <c r="K567" s="53">
        <f ca="1">板材才數分析.!O508</f>
        <v>0</v>
      </c>
      <c r="L567" s="32" t="str">
        <f>IFERROR(VLOOKUP(C567,資料庫!$K$3:$AA$10,17,FALSE),"")</f>
        <v/>
      </c>
      <c r="M567" s="32" t="str">
        <f ca="1">板材才數分析.!R508</f>
        <v/>
      </c>
      <c r="N567" s="35" t="str">
        <f t="shared" ca="1" si="33"/>
        <v/>
      </c>
      <c r="O567" s="75" t="str">
        <f ca="1">IFERROR(VLOOKUP(D567,資料庫!$P$4:$Q$135,2,FALSE),"")</f>
        <v/>
      </c>
    </row>
    <row r="568" spans="1:16" x14ac:dyDescent="0.25">
      <c r="A568" s="75">
        <f>板材才數分析.!D509</f>
        <v>17028</v>
      </c>
      <c r="B568" s="75">
        <f ca="1">板材才數分析.!E509</f>
        <v>0</v>
      </c>
      <c r="D568" s="32">
        <f ca="1">板材才數分析.!M509</f>
        <v>0</v>
      </c>
      <c r="E568" s="32">
        <f ca="1">板材才數分析.!F509</f>
        <v>0</v>
      </c>
      <c r="F568" s="32" t="str">
        <f ca="1">板材才數分析.!G509</f>
        <v/>
      </c>
      <c r="G568" s="32">
        <f ca="1">板材才數分析.!H509</f>
        <v>0</v>
      </c>
      <c r="H568" s="32" t="str">
        <f ca="1">板材才數分析.!I509</f>
        <v/>
      </c>
      <c r="I568" s="32">
        <f ca="1">板材才數分析.!J509</f>
        <v>0</v>
      </c>
      <c r="J568" s="32">
        <f ca="1">板材才數分析.!K509</f>
        <v>0</v>
      </c>
      <c r="K568" s="53">
        <f ca="1">板材才數分析.!O509</f>
        <v>0</v>
      </c>
      <c r="L568" s="32" t="str">
        <f>IFERROR(VLOOKUP(C568,資料庫!$K$3:$AA$10,17,FALSE),"")</f>
        <v/>
      </c>
      <c r="M568" s="32" t="str">
        <f ca="1">板材才數分析.!R509</f>
        <v/>
      </c>
      <c r="N568" s="35" t="str">
        <f t="shared" ca="1" si="33"/>
        <v/>
      </c>
      <c r="O568" s="75" t="str">
        <f ca="1">IFERROR(VLOOKUP(D568,資料庫!$P$4:$Q$135,2,FALSE),"")</f>
        <v/>
      </c>
    </row>
    <row r="569" spans="1:16" x14ac:dyDescent="0.25">
      <c r="A569" s="75">
        <f>板材才數分析.!D510</f>
        <v>17029</v>
      </c>
      <c r="B569" s="75">
        <f ca="1">板材才數分析.!E510</f>
        <v>0</v>
      </c>
      <c r="D569" s="32">
        <f ca="1">板材才數分析.!M510</f>
        <v>0</v>
      </c>
      <c r="E569" s="32">
        <f ca="1">板材才數分析.!F510</f>
        <v>0</v>
      </c>
      <c r="F569" s="32" t="str">
        <f ca="1">板材才數分析.!G510</f>
        <v/>
      </c>
      <c r="G569" s="32">
        <f ca="1">板材才數分析.!H510</f>
        <v>0</v>
      </c>
      <c r="H569" s="32" t="str">
        <f ca="1">板材才數分析.!I510</f>
        <v/>
      </c>
      <c r="I569" s="32">
        <f ca="1">板材才數分析.!J510</f>
        <v>0</v>
      </c>
      <c r="J569" s="32">
        <f ca="1">板材才數分析.!K510</f>
        <v>0</v>
      </c>
      <c r="K569" s="53">
        <f ca="1">板材才數分析.!O510</f>
        <v>0</v>
      </c>
      <c r="L569" s="32" t="str">
        <f>IFERROR(VLOOKUP(C569,資料庫!$K$3:$AA$10,17,FALSE),"")</f>
        <v/>
      </c>
      <c r="M569" s="32" t="str">
        <f ca="1">板材才數分析.!R510</f>
        <v/>
      </c>
      <c r="N569" s="35" t="str">
        <f t="shared" ca="1" si="33"/>
        <v/>
      </c>
      <c r="O569" s="75" t="str">
        <f ca="1">IFERROR(VLOOKUP(D569,資料庫!$P$4:$Q$135,2,FALSE),"")</f>
        <v/>
      </c>
    </row>
    <row r="570" spans="1:16" x14ac:dyDescent="0.25">
      <c r="A570" s="75">
        <f>板材才數分析.!D511</f>
        <v>17030</v>
      </c>
      <c r="B570" s="75">
        <f ca="1">板材才數分析.!E511</f>
        <v>0</v>
      </c>
      <c r="D570" s="32">
        <f ca="1">板材才數分析.!M511</f>
        <v>0</v>
      </c>
      <c r="E570" s="32">
        <f ca="1">板材才數分析.!F511</f>
        <v>0</v>
      </c>
      <c r="F570" s="32" t="str">
        <f ca="1">板材才數分析.!G511</f>
        <v/>
      </c>
      <c r="G570" s="32">
        <f ca="1">板材才數分析.!H511</f>
        <v>0</v>
      </c>
      <c r="H570" s="32" t="str">
        <f ca="1">板材才數分析.!I511</f>
        <v/>
      </c>
      <c r="I570" s="32">
        <f ca="1">板材才數分析.!J511</f>
        <v>0</v>
      </c>
      <c r="J570" s="32">
        <f ca="1">板材才數分析.!K511</f>
        <v>0</v>
      </c>
      <c r="K570" s="53">
        <f ca="1">板材才數分析.!O511</f>
        <v>0</v>
      </c>
      <c r="L570" s="32" t="str">
        <f>IFERROR(VLOOKUP(C570,資料庫!$K$3:$AA$10,17,FALSE),"")</f>
        <v/>
      </c>
      <c r="M570" s="32" t="str">
        <f ca="1">板材才數分析.!R511</f>
        <v/>
      </c>
      <c r="N570" s="35" t="str">
        <f t="shared" ca="1" si="33"/>
        <v/>
      </c>
      <c r="O570" s="75" t="str">
        <f ca="1">IFERROR(VLOOKUP(D570,資料庫!$P$4:$Q$135,2,FALSE),"")</f>
        <v/>
      </c>
    </row>
    <row r="571" spans="1:16" x14ac:dyDescent="0.25">
      <c r="A571" s="75"/>
      <c r="B571" s="75"/>
      <c r="H571" s="524" t="s">
        <v>235</v>
      </c>
      <c r="I571" s="524"/>
      <c r="J571" s="524"/>
      <c r="K571" s="54">
        <f ca="1">SUM(K541:K570)</f>
        <v>0</v>
      </c>
      <c r="L571" s="48" t="str">
        <f>L541</f>
        <v/>
      </c>
      <c r="M571" s="48"/>
      <c r="N571" s="49"/>
      <c r="O571" s="94">
        <f ca="1">SUM(N540:N570)</f>
        <v>0</v>
      </c>
      <c r="P571" s="47"/>
    </row>
    <row r="572" spans="1:16" x14ac:dyDescent="0.25">
      <c r="A572" s="75"/>
      <c r="B572" s="75"/>
      <c r="O572" s="75"/>
    </row>
    <row r="573" spans="1:16" x14ac:dyDescent="0.25">
      <c r="A573" s="75"/>
      <c r="B573" s="75">
        <v>18</v>
      </c>
      <c r="O573" s="75"/>
    </row>
    <row r="574" spans="1:16" x14ac:dyDescent="0.25">
      <c r="A574" s="75">
        <f>板材才數分析.!D512</f>
        <v>18001</v>
      </c>
      <c r="B574" s="75" t="str">
        <f ca="1">板材才數分析.!E512</f>
        <v>頂板</v>
      </c>
      <c r="D574" s="32">
        <f ca="1">板材才數分析.!M512</f>
        <v>0</v>
      </c>
      <c r="E574" s="32">
        <f ca="1">板材才數分析.!F512</f>
        <v>-36</v>
      </c>
      <c r="F574" s="32" t="str">
        <f ca="1">板材才數分析.!G512</f>
        <v>AA</v>
      </c>
      <c r="G574" s="32">
        <f ca="1">板材才數分析.!H512</f>
        <v>0</v>
      </c>
      <c r="H574" s="32" t="str">
        <f ca="1">板材才數分析.!I512</f>
        <v/>
      </c>
      <c r="I574" s="32">
        <f ca="1">板材才數分析.!J512</f>
        <v>18</v>
      </c>
      <c r="J574" s="32">
        <f ca="1">板材才數分析.!K512</f>
        <v>0</v>
      </c>
      <c r="K574" s="53">
        <f ca="1">板材才數分析.!O512</f>
        <v>0</v>
      </c>
      <c r="L574" s="32" t="str">
        <f>IFERROR(VLOOKUP(C574,資料庫!$K$3:$AA$10,17,FALSE),"")</f>
        <v/>
      </c>
      <c r="M574" s="32" t="str">
        <f ca="1">板材才數分析.!R512</f>
        <v/>
      </c>
      <c r="N574" s="35" t="str">
        <f ca="1">IFERROR((K574*M574),"")</f>
        <v/>
      </c>
      <c r="O574" s="75" t="str">
        <f ca="1">IFERROR(VLOOKUP(D574,資料庫!$P$4:$Q$135,2,FALSE),"")</f>
        <v/>
      </c>
    </row>
    <row r="575" spans="1:16" x14ac:dyDescent="0.25">
      <c r="A575" s="75">
        <f>板材才數分析.!D513</f>
        <v>18002</v>
      </c>
      <c r="B575" s="75" t="str">
        <f ca="1">板材才數分析.!E513</f>
        <v>底板</v>
      </c>
      <c r="D575" s="32">
        <f ca="1">板材才數分析.!M513</f>
        <v>0</v>
      </c>
      <c r="E575" s="32">
        <f ca="1">板材才數分析.!F513</f>
        <v>-36</v>
      </c>
      <c r="F575" s="32" t="str">
        <f ca="1">板材才數分析.!G513</f>
        <v>AA</v>
      </c>
      <c r="G575" s="32">
        <f ca="1">板材才數分析.!H513</f>
        <v>0</v>
      </c>
      <c r="H575" s="32" t="str">
        <f ca="1">板材才數分析.!I513</f>
        <v/>
      </c>
      <c r="I575" s="32">
        <f ca="1">板材才數分析.!J513</f>
        <v>18</v>
      </c>
      <c r="J575" s="32">
        <f ca="1">板材才數分析.!K513</f>
        <v>0</v>
      </c>
      <c r="K575" s="53">
        <f ca="1">板材才數分析.!O513</f>
        <v>0</v>
      </c>
      <c r="L575" s="32" t="str">
        <f>IFERROR(VLOOKUP(C575,資料庫!$K$3:$AA$10,17,FALSE),"")</f>
        <v/>
      </c>
      <c r="M575" s="32" t="str">
        <f ca="1">板材才數分析.!R513</f>
        <v/>
      </c>
      <c r="N575" s="35" t="str">
        <f t="shared" ref="N575:N590" ca="1" si="34">IFERROR((K575*M575),"")</f>
        <v/>
      </c>
      <c r="O575" s="75" t="str">
        <f ca="1">IFERROR(VLOOKUP(D575,資料庫!$P$4:$Q$135,2,FALSE),"")</f>
        <v/>
      </c>
    </row>
    <row r="576" spans="1:16" x14ac:dyDescent="0.25">
      <c r="A576" s="75">
        <f>板材才數分析.!D514</f>
        <v>18003</v>
      </c>
      <c r="B576" s="75" t="str">
        <f ca="1">板材才數分析.!E514</f>
        <v>左側板</v>
      </c>
      <c r="D576" s="32">
        <f ca="1">板材才數分析.!M514</f>
        <v>0</v>
      </c>
      <c r="E576" s="32">
        <f ca="1">板材才數分析.!F514</f>
        <v>0</v>
      </c>
      <c r="F576" s="32" t="str">
        <f ca="1">板材才數分析.!G514</f>
        <v>AA</v>
      </c>
      <c r="G576" s="32">
        <f ca="1">板材才數分析.!H514</f>
        <v>0</v>
      </c>
      <c r="H576" s="32" t="str">
        <f ca="1">板材才數分析.!I514</f>
        <v>AA</v>
      </c>
      <c r="I576" s="32">
        <f ca="1">板材才數分析.!J514</f>
        <v>18</v>
      </c>
      <c r="J576" s="32">
        <f ca="1">板材才數分析.!K514</f>
        <v>0</v>
      </c>
      <c r="K576" s="53">
        <f ca="1">板材才數分析.!O514</f>
        <v>0</v>
      </c>
      <c r="L576" s="32" t="str">
        <f>IFERROR(VLOOKUP(C576,資料庫!$K$3:$AA$10,17,FALSE),"")</f>
        <v/>
      </c>
      <c r="M576" s="32" t="str">
        <f ca="1">板材才數分析.!R514</f>
        <v/>
      </c>
      <c r="N576" s="35" t="str">
        <f t="shared" ca="1" si="34"/>
        <v/>
      </c>
      <c r="O576" s="75" t="str">
        <f ca="1">IFERROR(VLOOKUP(D576,資料庫!$P$4:$Q$135,2,FALSE),"")</f>
        <v/>
      </c>
    </row>
    <row r="577" spans="1:15" x14ac:dyDescent="0.25">
      <c r="A577" s="75">
        <f>板材才數分析.!D515</f>
        <v>18004</v>
      </c>
      <c r="B577" s="75" t="str">
        <f ca="1">板材才數分析.!E515</f>
        <v>右側板</v>
      </c>
      <c r="D577" s="32">
        <f ca="1">板材才數分析.!M515</f>
        <v>0</v>
      </c>
      <c r="E577" s="32">
        <f ca="1">板材才數分析.!F515</f>
        <v>0</v>
      </c>
      <c r="F577" s="32" t="str">
        <f ca="1">板材才數分析.!G515</f>
        <v>AA</v>
      </c>
      <c r="G577" s="32">
        <f ca="1">板材才數分析.!H515</f>
        <v>0</v>
      </c>
      <c r="H577" s="32" t="str">
        <f ca="1">板材才數分析.!I515</f>
        <v>AA</v>
      </c>
      <c r="I577" s="32">
        <f ca="1">板材才數分析.!J515</f>
        <v>18</v>
      </c>
      <c r="J577" s="32">
        <f ca="1">板材才數分析.!K515</f>
        <v>0</v>
      </c>
      <c r="K577" s="53">
        <f ca="1">板材才數分析.!O515</f>
        <v>0</v>
      </c>
      <c r="L577" s="32" t="str">
        <f>IFERROR(VLOOKUP(C577,資料庫!$K$3:$AA$10,17,FALSE),"")</f>
        <v/>
      </c>
      <c r="M577" s="32" t="str">
        <f ca="1">板材才數分析.!R515</f>
        <v/>
      </c>
      <c r="N577" s="35" t="str">
        <f t="shared" ca="1" si="34"/>
        <v/>
      </c>
      <c r="O577" s="75" t="str">
        <f ca="1">IFERROR(VLOOKUP(D577,資料庫!$P$4:$Q$135,2,FALSE),"")</f>
        <v/>
      </c>
    </row>
    <row r="578" spans="1:15" x14ac:dyDescent="0.25">
      <c r="A578" s="75">
        <f>板材才數分析.!D516</f>
        <v>18005</v>
      </c>
      <c r="B578" s="75" t="str">
        <f ca="1">板材才數分析.!E516</f>
        <v>背板</v>
      </c>
      <c r="D578" s="32">
        <f ca="1">板材才數分析.!M516</f>
        <v>0</v>
      </c>
      <c r="E578" s="32">
        <f ca="1">板材才數分析.!F516</f>
        <v>-22</v>
      </c>
      <c r="F578" s="32" t="str">
        <f ca="1">板材才數分析.!G516</f>
        <v/>
      </c>
      <c r="G578" s="32">
        <f ca="1">板材才數分析.!H516</f>
        <v>-22</v>
      </c>
      <c r="H578" s="32" t="str">
        <f ca="1">板材才數分析.!I516</f>
        <v/>
      </c>
      <c r="I578" s="32">
        <f ca="1">板材才數分析.!J516</f>
        <v>4</v>
      </c>
      <c r="J578" s="32">
        <f ca="1">板材才數分析.!K516</f>
        <v>0</v>
      </c>
      <c r="K578" s="53">
        <f ca="1">板材才數分析.!O516</f>
        <v>0</v>
      </c>
      <c r="L578" s="32" t="str">
        <f>IFERROR(VLOOKUP(C578,資料庫!$K$3:$AA$10,17,FALSE),"")</f>
        <v/>
      </c>
      <c r="M578" s="32" t="str">
        <f ca="1">板材才數分析.!R516</f>
        <v/>
      </c>
      <c r="N578" s="35" t="str">
        <f t="shared" ca="1" si="34"/>
        <v/>
      </c>
      <c r="O578" s="75" t="str">
        <f ca="1">IFERROR(VLOOKUP(D578,資料庫!$P$4:$Q$135,2,FALSE),"")</f>
        <v/>
      </c>
    </row>
    <row r="579" spans="1:15" x14ac:dyDescent="0.25">
      <c r="A579" s="75">
        <f>板材才數分析.!D517</f>
        <v>18006</v>
      </c>
      <c r="B579" s="75" t="str">
        <f ca="1">板材才數分析.!E517</f>
        <v>背拉桿</v>
      </c>
      <c r="D579" s="32">
        <f ca="1">板材才數分析.!M517</f>
        <v>0</v>
      </c>
      <c r="E579" s="32">
        <f ca="1">板材才數分析.!F517</f>
        <v>-36</v>
      </c>
      <c r="F579" s="32" t="str">
        <f ca="1">板材才數分析.!G517</f>
        <v>AA</v>
      </c>
      <c r="G579" s="32">
        <f ca="1">板材才數分析.!H517</f>
        <v>120</v>
      </c>
      <c r="H579" s="32" t="str">
        <f ca="1">板材才數分析.!I517</f>
        <v/>
      </c>
      <c r="I579" s="32">
        <f ca="1">板材才數分析.!J517</f>
        <v>18</v>
      </c>
      <c r="J579" s="32">
        <f ca="1">板材才數分析.!K517</f>
        <v>0</v>
      </c>
      <c r="K579" s="53">
        <f ca="1">板材才數分析.!O517</f>
        <v>0</v>
      </c>
      <c r="L579" s="32" t="str">
        <f>IFERROR(VLOOKUP(C579,資料庫!$K$3:$AA$10,17,FALSE),"")</f>
        <v/>
      </c>
      <c r="M579" s="32" t="str">
        <f ca="1">板材才數分析.!R517</f>
        <v/>
      </c>
      <c r="N579" s="35" t="str">
        <f t="shared" ca="1" si="34"/>
        <v/>
      </c>
      <c r="O579" s="75" t="str">
        <f ca="1">IFERROR(VLOOKUP(D579,資料庫!$P$4:$Q$135,2,FALSE),"")</f>
        <v/>
      </c>
    </row>
    <row r="580" spans="1:15" x14ac:dyDescent="0.25">
      <c r="A580" s="75">
        <f>板材才數分析.!D518</f>
        <v>18007</v>
      </c>
      <c r="B580" s="75" t="str">
        <f ca="1">板材才數分析.!E518</f>
        <v>中立板</v>
      </c>
      <c r="D580" s="32">
        <f ca="1">板材才數分析.!M518</f>
        <v>0</v>
      </c>
      <c r="E580" s="32">
        <f ca="1">板材才數分析.!F518</f>
        <v>-36</v>
      </c>
      <c r="F580" s="32" t="str">
        <f ca="1">板材才數分析.!G518</f>
        <v>AA</v>
      </c>
      <c r="G580" s="32">
        <f ca="1">板材才數分析.!H518</f>
        <v>-22</v>
      </c>
      <c r="H580" s="32" t="str">
        <f ca="1">板材才數分析.!I518</f>
        <v/>
      </c>
      <c r="I580" s="32">
        <f ca="1">板材才數分析.!J518</f>
        <v>18</v>
      </c>
      <c r="J580" s="32">
        <f ca="1">板材才數分析.!K518</f>
        <v>0</v>
      </c>
      <c r="K580" s="53">
        <f ca="1">板材才數分析.!O518</f>
        <v>0</v>
      </c>
      <c r="L580" s="32" t="str">
        <f>IFERROR(VLOOKUP(C580,資料庫!$K$3:$AA$10,17,FALSE),"")</f>
        <v/>
      </c>
      <c r="M580" s="32" t="str">
        <f ca="1">板材才數分析.!R518</f>
        <v/>
      </c>
      <c r="N580" s="35" t="str">
        <f t="shared" ca="1" si="34"/>
        <v/>
      </c>
      <c r="O580" s="75" t="str">
        <f ca="1">IFERROR(VLOOKUP(D580,資料庫!$P$4:$Q$135,2,FALSE),"")</f>
        <v/>
      </c>
    </row>
    <row r="581" spans="1:15" x14ac:dyDescent="0.25">
      <c r="A581" s="75">
        <f>板材才數分析.!D519</f>
        <v>18008</v>
      </c>
      <c r="B581" s="75" t="str">
        <f ca="1">板材才數分析.!E519</f>
        <v>活隔</v>
      </c>
      <c r="D581" s="32">
        <f ca="1">板材才數分析.!M519</f>
        <v>0</v>
      </c>
      <c r="E581" s="32">
        <f ca="1">板材才數分析.!F519</f>
        <v>0</v>
      </c>
      <c r="F581" s="32" t="str">
        <f ca="1">板材才數分析.!G519</f>
        <v>AA</v>
      </c>
      <c r="G581" s="32">
        <f ca="1">板材才數分析.!H519</f>
        <v>-32</v>
      </c>
      <c r="H581" s="32" t="str">
        <f ca="1">板材才數分析.!I519</f>
        <v>AA</v>
      </c>
      <c r="I581" s="32">
        <f ca="1">板材才數分析.!J519</f>
        <v>18</v>
      </c>
      <c r="J581" s="32">
        <f ca="1">板材才數分析.!K519</f>
        <v>0</v>
      </c>
      <c r="K581" s="53">
        <f ca="1">板材才數分析.!O519</f>
        <v>0</v>
      </c>
      <c r="L581" s="32" t="str">
        <f>IFERROR(VLOOKUP(C581,資料庫!$K$3:$AA$10,17,FALSE),"")</f>
        <v/>
      </c>
      <c r="M581" s="32" t="str">
        <f ca="1">板材才數分析.!R519</f>
        <v/>
      </c>
      <c r="N581" s="35" t="str">
        <f t="shared" ca="1" si="34"/>
        <v/>
      </c>
      <c r="O581" s="75" t="str">
        <f ca="1">IFERROR(VLOOKUP(D581,資料庫!$P$4:$Q$135,2,FALSE),"")</f>
        <v/>
      </c>
    </row>
    <row r="582" spans="1:15" x14ac:dyDescent="0.25">
      <c r="A582" s="75">
        <f>板材才數分析.!D520</f>
        <v>18009</v>
      </c>
      <c r="B582" s="75" t="str">
        <f ca="1">板材才數分析.!E520</f>
        <v>固隔</v>
      </c>
      <c r="D582" s="32">
        <f ca="1">板材才數分析.!M520</f>
        <v>0</v>
      </c>
      <c r="E582" s="32">
        <f ca="1">板材才數分析.!F520</f>
        <v>0</v>
      </c>
      <c r="F582" s="32" t="str">
        <f ca="1">板材才數分析.!G520</f>
        <v>AA</v>
      </c>
      <c r="G582" s="32">
        <f ca="1">板材才數分析.!H520</f>
        <v>-22</v>
      </c>
      <c r="H582" s="32" t="str">
        <f ca="1">板材才數分析.!I520</f>
        <v/>
      </c>
      <c r="I582" s="32">
        <f ca="1">板材才數分析.!J520</f>
        <v>18</v>
      </c>
      <c r="J582" s="32">
        <f ca="1">板材才數分析.!K520</f>
        <v>0</v>
      </c>
      <c r="K582" s="53">
        <f ca="1">板材才數分析.!O520</f>
        <v>0</v>
      </c>
      <c r="L582" s="32" t="str">
        <f>IFERROR(VLOOKUP(C582,資料庫!$K$3:$AA$10,17,FALSE),"")</f>
        <v/>
      </c>
      <c r="M582" s="32" t="str">
        <f ca="1">板材才數分析.!R520</f>
        <v/>
      </c>
      <c r="N582" s="35" t="str">
        <f t="shared" ca="1" si="34"/>
        <v/>
      </c>
      <c r="O582" s="75" t="str">
        <f ca="1">IFERROR(VLOOKUP(D582,資料庫!$P$4:$Q$135,2,FALSE),"")</f>
        <v/>
      </c>
    </row>
    <row r="583" spans="1:15" x14ac:dyDescent="0.25">
      <c r="A583" s="75">
        <f>板材才數分析.!D521</f>
        <v>18010</v>
      </c>
      <c r="B583" s="75" t="str">
        <f ca="1">板材才數分析.!E521</f>
        <v>左門板</v>
      </c>
      <c r="D583" s="32">
        <f ca="1">板材才數分析.!M521</f>
        <v>0</v>
      </c>
      <c r="E583" s="32">
        <f ca="1">板材才數分析.!F521</f>
        <v>0</v>
      </c>
      <c r="F583" s="32" t="str">
        <f ca="1">板材才數分析.!G521</f>
        <v>AA</v>
      </c>
      <c r="G583" s="32">
        <f ca="1">板材才數分析.!H521</f>
        <v>-4</v>
      </c>
      <c r="H583" s="32" t="str">
        <f ca="1">板材才數分析.!I521</f>
        <v>AA</v>
      </c>
      <c r="I583" s="32">
        <f ca="1">板材才數分析.!J521</f>
        <v>18</v>
      </c>
      <c r="J583" s="32">
        <f ca="1">板材才數分析.!K521</f>
        <v>0</v>
      </c>
      <c r="K583" s="53">
        <f ca="1">板材才數分析.!O521</f>
        <v>0</v>
      </c>
      <c r="L583" s="32" t="str">
        <f>IFERROR(VLOOKUP(C583,資料庫!$K$3:$AA$10,17,FALSE),"")</f>
        <v/>
      </c>
      <c r="M583" s="32" t="str">
        <f ca="1">板材才數分析.!R521</f>
        <v/>
      </c>
      <c r="N583" s="35" t="str">
        <f t="shared" ca="1" si="34"/>
        <v/>
      </c>
      <c r="O583" s="75" t="str">
        <f ca="1">IFERROR(VLOOKUP(D583,資料庫!$P$4:$Q$135,2,FALSE),"")</f>
        <v/>
      </c>
    </row>
    <row r="584" spans="1:15" x14ac:dyDescent="0.25">
      <c r="A584" s="75">
        <f>板材才數分析.!D522</f>
        <v>18011</v>
      </c>
      <c r="B584" s="75" t="str">
        <f ca="1">板材才數分析.!E522</f>
        <v>右門板</v>
      </c>
      <c r="D584" s="32">
        <f ca="1">板材才數分析.!M522</f>
        <v>0</v>
      </c>
      <c r="E584" s="32">
        <f ca="1">板材才數分析.!F522</f>
        <v>0</v>
      </c>
      <c r="F584" s="32" t="str">
        <f ca="1">板材才數分析.!G522</f>
        <v>AA</v>
      </c>
      <c r="G584" s="32">
        <f ca="1">板材才數分析.!H522</f>
        <v>-4</v>
      </c>
      <c r="H584" s="32" t="str">
        <f ca="1">板材才數分析.!I522</f>
        <v>AA</v>
      </c>
      <c r="I584" s="32">
        <f ca="1">板材才數分析.!J522</f>
        <v>18</v>
      </c>
      <c r="J584" s="32">
        <f ca="1">板材才數分析.!K522</f>
        <v>0</v>
      </c>
      <c r="K584" s="53">
        <f ca="1">板材才數分析.!O522</f>
        <v>0</v>
      </c>
      <c r="L584" s="32" t="str">
        <f>IFERROR(VLOOKUP(C584,資料庫!$K$3:$AA$10,17,FALSE),"")</f>
        <v/>
      </c>
      <c r="M584" s="32" t="str">
        <f ca="1">板材才數分析.!R522</f>
        <v/>
      </c>
      <c r="N584" s="35" t="str">
        <f t="shared" ca="1" si="34"/>
        <v/>
      </c>
      <c r="O584" s="75" t="str">
        <f ca="1">IFERROR(VLOOKUP(D584,資料庫!$P$4:$Q$135,2,FALSE),"")</f>
        <v/>
      </c>
    </row>
    <row r="585" spans="1:15" x14ac:dyDescent="0.25">
      <c r="A585" s="75">
        <f>板材才數分析.!D523</f>
        <v>18012</v>
      </c>
      <c r="B585" s="75">
        <f ca="1">板材才數分析.!E523</f>
        <v>0</v>
      </c>
      <c r="D585" s="32">
        <f ca="1">板材才數分析.!M523</f>
        <v>0</v>
      </c>
      <c r="E585" s="32">
        <f ca="1">板材才數分析.!F523</f>
        <v>0</v>
      </c>
      <c r="F585" s="32" t="str">
        <f ca="1">板材才數分析.!G523</f>
        <v/>
      </c>
      <c r="G585" s="32">
        <f ca="1">板材才數分析.!H523</f>
        <v>0</v>
      </c>
      <c r="H585" s="32" t="str">
        <f ca="1">板材才數分析.!I523</f>
        <v/>
      </c>
      <c r="I585" s="32">
        <f ca="1">板材才數分析.!J523</f>
        <v>0</v>
      </c>
      <c r="J585" s="32">
        <f ca="1">板材才數分析.!K523</f>
        <v>0</v>
      </c>
      <c r="K585" s="53">
        <f ca="1">板材才數分析.!O523</f>
        <v>0</v>
      </c>
      <c r="L585" s="32" t="str">
        <f>IFERROR(VLOOKUP(C585,資料庫!$K$3:$AA$10,17,FALSE),"")</f>
        <v/>
      </c>
      <c r="M585" s="32" t="str">
        <f ca="1">板材才數分析.!R523</f>
        <v/>
      </c>
      <c r="N585" s="35" t="str">
        <f t="shared" ca="1" si="34"/>
        <v/>
      </c>
      <c r="O585" s="75" t="str">
        <f ca="1">IFERROR(VLOOKUP(D585,資料庫!$P$4:$Q$135,2,FALSE),"")</f>
        <v/>
      </c>
    </row>
    <row r="586" spans="1:15" x14ac:dyDescent="0.25">
      <c r="A586" s="75">
        <f>板材才數分析.!D524</f>
        <v>18013</v>
      </c>
      <c r="B586" s="75">
        <f ca="1">板材才數分析.!E524</f>
        <v>0</v>
      </c>
      <c r="D586" s="32">
        <f ca="1">板材才數分析.!M524</f>
        <v>0</v>
      </c>
      <c r="E586" s="32">
        <f ca="1">板材才數分析.!F524</f>
        <v>0</v>
      </c>
      <c r="F586" s="32" t="str">
        <f ca="1">板材才數分析.!G524</f>
        <v/>
      </c>
      <c r="G586" s="32">
        <f ca="1">板材才數分析.!H524</f>
        <v>0</v>
      </c>
      <c r="H586" s="32" t="str">
        <f ca="1">板材才數分析.!I524</f>
        <v/>
      </c>
      <c r="I586" s="32">
        <f ca="1">板材才數分析.!J524</f>
        <v>0</v>
      </c>
      <c r="J586" s="32">
        <f ca="1">板材才數分析.!K524</f>
        <v>0</v>
      </c>
      <c r="K586" s="53">
        <f ca="1">板材才數分析.!O524</f>
        <v>0</v>
      </c>
      <c r="L586" s="32" t="str">
        <f>IFERROR(VLOOKUP(C586,資料庫!$K$3:$AA$10,17,FALSE),"")</f>
        <v/>
      </c>
      <c r="M586" s="32" t="str">
        <f ca="1">板材才數分析.!R524</f>
        <v/>
      </c>
      <c r="N586" s="35" t="str">
        <f t="shared" ca="1" si="34"/>
        <v/>
      </c>
      <c r="O586" s="75" t="str">
        <f ca="1">IFERROR(VLOOKUP(D586,資料庫!$P$4:$Q$135,2,FALSE),"")</f>
        <v/>
      </c>
    </row>
    <row r="587" spans="1:15" x14ac:dyDescent="0.25">
      <c r="A587" s="75">
        <f>板材才數分析.!D525</f>
        <v>18014</v>
      </c>
      <c r="B587" s="75">
        <f ca="1">板材才數分析.!E525</f>
        <v>0</v>
      </c>
      <c r="D587" s="32">
        <f ca="1">板材才數分析.!M525</f>
        <v>0</v>
      </c>
      <c r="E587" s="32">
        <f ca="1">板材才數分析.!F525</f>
        <v>0</v>
      </c>
      <c r="F587" s="32" t="str">
        <f ca="1">板材才數分析.!G525</f>
        <v/>
      </c>
      <c r="G587" s="32">
        <f ca="1">板材才數分析.!H525</f>
        <v>0</v>
      </c>
      <c r="H587" s="32" t="str">
        <f ca="1">板材才數分析.!I525</f>
        <v/>
      </c>
      <c r="I587" s="32">
        <f ca="1">板材才數分析.!J525</f>
        <v>0</v>
      </c>
      <c r="J587" s="32">
        <f ca="1">板材才數分析.!K525</f>
        <v>0</v>
      </c>
      <c r="K587" s="53">
        <f ca="1">板材才數分析.!O525</f>
        <v>0</v>
      </c>
      <c r="L587" s="32" t="str">
        <f>IFERROR(VLOOKUP(C587,資料庫!$K$3:$AA$10,17,FALSE),"")</f>
        <v/>
      </c>
      <c r="M587" s="32" t="str">
        <f ca="1">板材才數分析.!R525</f>
        <v/>
      </c>
      <c r="N587" s="35" t="str">
        <f t="shared" ca="1" si="34"/>
        <v/>
      </c>
      <c r="O587" s="75" t="str">
        <f ca="1">IFERROR(VLOOKUP(D587,資料庫!$P$4:$Q$135,2,FALSE),"")</f>
        <v/>
      </c>
    </row>
    <row r="588" spans="1:15" x14ac:dyDescent="0.25">
      <c r="A588" s="75">
        <f>板材才數分析.!D526</f>
        <v>18015</v>
      </c>
      <c r="B588" s="75">
        <f ca="1">板材才數分析.!E526</f>
        <v>0</v>
      </c>
      <c r="D588" s="32">
        <f ca="1">板材才數分析.!M526</f>
        <v>0</v>
      </c>
      <c r="E588" s="32">
        <f ca="1">板材才數分析.!F526</f>
        <v>0</v>
      </c>
      <c r="F588" s="32" t="str">
        <f ca="1">板材才數分析.!G526</f>
        <v/>
      </c>
      <c r="G588" s="32">
        <f ca="1">板材才數分析.!H526</f>
        <v>0</v>
      </c>
      <c r="H588" s="32" t="str">
        <f ca="1">板材才數分析.!I526</f>
        <v/>
      </c>
      <c r="I588" s="32">
        <f ca="1">板材才數分析.!J526</f>
        <v>0</v>
      </c>
      <c r="J588" s="32">
        <f ca="1">板材才數分析.!K526</f>
        <v>0</v>
      </c>
      <c r="K588" s="53">
        <f ca="1">板材才數分析.!O526</f>
        <v>0</v>
      </c>
      <c r="L588" s="32" t="str">
        <f>IFERROR(VLOOKUP(C588,資料庫!$K$3:$AA$10,17,FALSE),"")</f>
        <v/>
      </c>
      <c r="M588" s="32" t="str">
        <f ca="1">板材才數分析.!R526</f>
        <v/>
      </c>
      <c r="N588" s="35" t="str">
        <f t="shared" ca="1" si="34"/>
        <v/>
      </c>
      <c r="O588" s="75" t="str">
        <f ca="1">IFERROR(VLOOKUP(D588,資料庫!$P$4:$Q$135,2,FALSE),"")</f>
        <v/>
      </c>
    </row>
    <row r="589" spans="1:15" x14ac:dyDescent="0.25">
      <c r="A589" s="75">
        <f>板材才數分析.!D527</f>
        <v>18016</v>
      </c>
      <c r="B589" s="75">
        <f ca="1">板材才數分析.!E527</f>
        <v>0</v>
      </c>
      <c r="D589" s="32">
        <f ca="1">板材才數分析.!M527</f>
        <v>0</v>
      </c>
      <c r="E589" s="32">
        <f ca="1">板材才數分析.!F527</f>
        <v>0</v>
      </c>
      <c r="F589" s="32" t="str">
        <f ca="1">板材才數分析.!G527</f>
        <v/>
      </c>
      <c r="G589" s="32">
        <f ca="1">板材才數分析.!H527</f>
        <v>0</v>
      </c>
      <c r="H589" s="32" t="str">
        <f ca="1">板材才數分析.!I527</f>
        <v/>
      </c>
      <c r="I589" s="32">
        <f ca="1">板材才數分析.!J527</f>
        <v>0</v>
      </c>
      <c r="J589" s="32">
        <f ca="1">板材才數分析.!K527</f>
        <v>0</v>
      </c>
      <c r="K589" s="53">
        <f ca="1">板材才數分析.!O527</f>
        <v>0</v>
      </c>
      <c r="L589" s="32" t="str">
        <f>IFERROR(VLOOKUP(C589,資料庫!$K$3:$AA$10,17,FALSE),"")</f>
        <v/>
      </c>
      <c r="M589" s="32" t="str">
        <f ca="1">板材才數分析.!R527</f>
        <v/>
      </c>
      <c r="N589" s="35" t="str">
        <f t="shared" ca="1" si="34"/>
        <v/>
      </c>
      <c r="O589" s="75" t="str">
        <f ca="1">IFERROR(VLOOKUP(D589,資料庫!$P$4:$Q$135,2,FALSE),"")</f>
        <v/>
      </c>
    </row>
    <row r="590" spans="1:15" x14ac:dyDescent="0.25">
      <c r="A590" s="75">
        <f>板材才數分析.!D528</f>
        <v>18017</v>
      </c>
      <c r="B590" s="75">
        <f ca="1">板材才數分析.!E528</f>
        <v>0</v>
      </c>
      <c r="D590" s="32">
        <f ca="1">板材才數分析.!M528</f>
        <v>0</v>
      </c>
      <c r="E590" s="32">
        <f ca="1">板材才數分析.!F528</f>
        <v>0</v>
      </c>
      <c r="F590" s="32" t="str">
        <f ca="1">板材才數分析.!G528</f>
        <v/>
      </c>
      <c r="G590" s="32">
        <f ca="1">板材才數分析.!H528</f>
        <v>0</v>
      </c>
      <c r="H590" s="32" t="str">
        <f ca="1">板材才數分析.!I528</f>
        <v/>
      </c>
      <c r="I590" s="32">
        <f ca="1">板材才數分析.!J528</f>
        <v>0</v>
      </c>
      <c r="J590" s="32">
        <f ca="1">板材才數分析.!K528</f>
        <v>0</v>
      </c>
      <c r="K590" s="53">
        <f ca="1">板材才數分析.!O528</f>
        <v>0</v>
      </c>
      <c r="L590" s="32" t="str">
        <f>IFERROR(VLOOKUP(C590,資料庫!$K$3:$AA$10,17,FALSE),"")</f>
        <v/>
      </c>
      <c r="M590" s="32" t="str">
        <f ca="1">板材才數分析.!R528</f>
        <v/>
      </c>
      <c r="N590" s="35" t="str">
        <f t="shared" ca="1" si="34"/>
        <v/>
      </c>
      <c r="O590" s="75" t="str">
        <f ca="1">IFERROR(VLOOKUP(D590,資料庫!$P$4:$Q$135,2,FALSE),"")</f>
        <v/>
      </c>
    </row>
    <row r="591" spans="1:15" x14ac:dyDescent="0.25">
      <c r="A591" s="75">
        <f>板材才數分析.!D529</f>
        <v>18018</v>
      </c>
      <c r="B591" s="75">
        <f ca="1">板材才數分析.!E529</f>
        <v>0</v>
      </c>
      <c r="D591" s="32">
        <f ca="1">板材才數分析.!M529</f>
        <v>0</v>
      </c>
      <c r="E591" s="32">
        <f ca="1">板材才數分析.!F529</f>
        <v>0</v>
      </c>
      <c r="F591" s="32" t="str">
        <f ca="1">板材才數分析.!G529</f>
        <v/>
      </c>
      <c r="G591" s="32">
        <f ca="1">板材才數分析.!H529</f>
        <v>0</v>
      </c>
      <c r="H591" s="32" t="str">
        <f ca="1">板材才數分析.!I529</f>
        <v/>
      </c>
      <c r="I591" s="32">
        <f ca="1">板材才數分析.!J529</f>
        <v>0</v>
      </c>
      <c r="J591" s="32">
        <f ca="1">板材才數分析.!K529</f>
        <v>0</v>
      </c>
      <c r="K591" s="53">
        <f ca="1">板材才數分析.!O529</f>
        <v>0</v>
      </c>
      <c r="L591" s="32" t="str">
        <f>IFERROR(VLOOKUP(C591,資料庫!$K$3:$AA$10,17,FALSE),"")</f>
        <v/>
      </c>
      <c r="M591" s="32" t="str">
        <f ca="1">板材才數分析.!R529</f>
        <v/>
      </c>
      <c r="N591" s="35" t="str">
        <f t="shared" ref="N591:N603" ca="1" si="35">IFERROR((K591*M591),"")</f>
        <v/>
      </c>
      <c r="O591" s="75" t="str">
        <f ca="1">IFERROR(VLOOKUP(D591,資料庫!$P$4:$Q$135,2,FALSE),"")</f>
        <v/>
      </c>
    </row>
    <row r="592" spans="1:15" x14ac:dyDescent="0.25">
      <c r="A592" s="75">
        <f>板材才數分析.!D530</f>
        <v>18019</v>
      </c>
      <c r="B592" s="75">
        <f ca="1">板材才數分析.!E530</f>
        <v>0</v>
      </c>
      <c r="D592" s="32">
        <f ca="1">板材才數分析.!M530</f>
        <v>0</v>
      </c>
      <c r="E592" s="32">
        <f ca="1">板材才數分析.!F530</f>
        <v>0</v>
      </c>
      <c r="F592" s="32" t="str">
        <f ca="1">板材才數分析.!G530</f>
        <v/>
      </c>
      <c r="G592" s="32">
        <f ca="1">板材才數分析.!H530</f>
        <v>0</v>
      </c>
      <c r="H592" s="32" t="str">
        <f ca="1">板材才數分析.!I530</f>
        <v/>
      </c>
      <c r="I592" s="32">
        <f ca="1">板材才數分析.!J530</f>
        <v>0</v>
      </c>
      <c r="J592" s="32">
        <f ca="1">板材才數分析.!K530</f>
        <v>0</v>
      </c>
      <c r="K592" s="53">
        <f ca="1">板材才數分析.!O530</f>
        <v>0</v>
      </c>
      <c r="L592" s="32" t="str">
        <f>IFERROR(VLOOKUP(C592,資料庫!$K$3:$AA$10,17,FALSE),"")</f>
        <v/>
      </c>
      <c r="M592" s="32" t="str">
        <f ca="1">板材才數分析.!R530</f>
        <v/>
      </c>
      <c r="N592" s="35" t="str">
        <f t="shared" ca="1" si="35"/>
        <v/>
      </c>
      <c r="O592" s="75" t="str">
        <f ca="1">IFERROR(VLOOKUP(D592,資料庫!$P$4:$Q$135,2,FALSE),"")</f>
        <v/>
      </c>
    </row>
    <row r="593" spans="1:16" x14ac:dyDescent="0.25">
      <c r="A593" s="75">
        <f>板材才數分析.!D531</f>
        <v>18020</v>
      </c>
      <c r="B593" s="75">
        <f ca="1">板材才數分析.!E531</f>
        <v>0</v>
      </c>
      <c r="D593" s="32">
        <f ca="1">板材才數分析.!M531</f>
        <v>0</v>
      </c>
      <c r="E593" s="32">
        <f ca="1">板材才數分析.!F531</f>
        <v>0</v>
      </c>
      <c r="F593" s="32" t="str">
        <f ca="1">板材才數分析.!G531</f>
        <v/>
      </c>
      <c r="G593" s="32">
        <f ca="1">板材才數分析.!H531</f>
        <v>0</v>
      </c>
      <c r="H593" s="32" t="str">
        <f ca="1">板材才數分析.!I531</f>
        <v/>
      </c>
      <c r="I593" s="32">
        <f ca="1">板材才數分析.!J531</f>
        <v>0</v>
      </c>
      <c r="J593" s="32">
        <f ca="1">板材才數分析.!K531</f>
        <v>0</v>
      </c>
      <c r="K593" s="53">
        <f ca="1">板材才數分析.!O531</f>
        <v>0</v>
      </c>
      <c r="L593" s="32" t="str">
        <f>IFERROR(VLOOKUP(C593,資料庫!$K$3:$AA$10,17,FALSE),"")</f>
        <v/>
      </c>
      <c r="M593" s="32" t="str">
        <f ca="1">板材才數分析.!R531</f>
        <v/>
      </c>
      <c r="N593" s="35" t="str">
        <f t="shared" ca="1" si="35"/>
        <v/>
      </c>
      <c r="O593" s="75" t="str">
        <f ca="1">IFERROR(VLOOKUP(D593,資料庫!$P$4:$Q$135,2,FALSE),"")</f>
        <v/>
      </c>
    </row>
    <row r="594" spans="1:16" x14ac:dyDescent="0.25">
      <c r="A594" s="75">
        <f>板材才數分析.!D532</f>
        <v>18021</v>
      </c>
      <c r="B594" s="75">
        <f ca="1">板材才數分析.!E532</f>
        <v>0</v>
      </c>
      <c r="D594" s="32">
        <f ca="1">板材才數分析.!M532</f>
        <v>0</v>
      </c>
      <c r="E594" s="32">
        <f ca="1">板材才數分析.!F532</f>
        <v>0</v>
      </c>
      <c r="F594" s="32" t="str">
        <f ca="1">板材才數分析.!G532</f>
        <v/>
      </c>
      <c r="G594" s="32">
        <f ca="1">板材才數分析.!H532</f>
        <v>0</v>
      </c>
      <c r="H594" s="32" t="str">
        <f ca="1">板材才數分析.!I532</f>
        <v/>
      </c>
      <c r="I594" s="32">
        <f ca="1">板材才數分析.!J532</f>
        <v>0</v>
      </c>
      <c r="J594" s="32">
        <f ca="1">板材才數分析.!K532</f>
        <v>0</v>
      </c>
      <c r="K594" s="53">
        <f ca="1">板材才數分析.!O532</f>
        <v>0</v>
      </c>
      <c r="L594" s="32" t="str">
        <f>IFERROR(VLOOKUP(C594,資料庫!$K$3:$AA$10,17,FALSE),"")</f>
        <v/>
      </c>
      <c r="M594" s="32" t="str">
        <f ca="1">板材才數分析.!R532</f>
        <v/>
      </c>
      <c r="N594" s="35" t="str">
        <f t="shared" ca="1" si="35"/>
        <v/>
      </c>
      <c r="O594" s="75" t="str">
        <f ca="1">IFERROR(VLOOKUP(D594,資料庫!$P$4:$Q$135,2,FALSE),"")</f>
        <v/>
      </c>
    </row>
    <row r="595" spans="1:16" x14ac:dyDescent="0.25">
      <c r="A595" s="75">
        <f>板材才數分析.!D533</f>
        <v>18022</v>
      </c>
      <c r="B595" s="75">
        <f ca="1">板材才數分析.!E533</f>
        <v>0</v>
      </c>
      <c r="D595" s="32">
        <f ca="1">板材才數分析.!M533</f>
        <v>0</v>
      </c>
      <c r="E595" s="32">
        <f ca="1">板材才數分析.!F533</f>
        <v>0</v>
      </c>
      <c r="F595" s="32" t="str">
        <f ca="1">板材才數分析.!G533</f>
        <v/>
      </c>
      <c r="G595" s="32">
        <f ca="1">板材才數分析.!H533</f>
        <v>0</v>
      </c>
      <c r="H595" s="32" t="str">
        <f ca="1">板材才數分析.!I533</f>
        <v/>
      </c>
      <c r="I595" s="32">
        <f ca="1">板材才數分析.!J533</f>
        <v>0</v>
      </c>
      <c r="J595" s="32">
        <f ca="1">板材才數分析.!K533</f>
        <v>0</v>
      </c>
      <c r="K595" s="53">
        <f ca="1">板材才數分析.!O533</f>
        <v>0</v>
      </c>
      <c r="L595" s="32" t="str">
        <f>IFERROR(VLOOKUP(C595,資料庫!$K$3:$AA$10,17,FALSE),"")</f>
        <v/>
      </c>
      <c r="M595" s="32" t="str">
        <f ca="1">板材才數分析.!R533</f>
        <v/>
      </c>
      <c r="N595" s="35" t="str">
        <f t="shared" ca="1" si="35"/>
        <v/>
      </c>
      <c r="O595" s="75" t="str">
        <f ca="1">IFERROR(VLOOKUP(D595,資料庫!$P$4:$Q$135,2,FALSE),"")</f>
        <v/>
      </c>
    </row>
    <row r="596" spans="1:16" x14ac:dyDescent="0.25">
      <c r="A596" s="75">
        <f>板材才數分析.!D534</f>
        <v>18023</v>
      </c>
      <c r="B596" s="75">
        <f ca="1">板材才數分析.!E534</f>
        <v>0</v>
      </c>
      <c r="D596" s="32">
        <f ca="1">板材才數分析.!M534</f>
        <v>0</v>
      </c>
      <c r="E596" s="32">
        <f ca="1">板材才數分析.!F534</f>
        <v>0</v>
      </c>
      <c r="F596" s="32" t="str">
        <f ca="1">板材才數分析.!G534</f>
        <v/>
      </c>
      <c r="G596" s="32">
        <f ca="1">板材才數分析.!H534</f>
        <v>0</v>
      </c>
      <c r="H596" s="32" t="str">
        <f ca="1">板材才數分析.!I534</f>
        <v/>
      </c>
      <c r="I596" s="32">
        <f ca="1">板材才數分析.!J534</f>
        <v>0</v>
      </c>
      <c r="J596" s="32">
        <f ca="1">板材才數分析.!K534</f>
        <v>0</v>
      </c>
      <c r="K596" s="53">
        <f ca="1">板材才數分析.!O534</f>
        <v>0</v>
      </c>
      <c r="L596" s="32" t="str">
        <f>IFERROR(VLOOKUP(C596,資料庫!$K$3:$AA$10,17,FALSE),"")</f>
        <v/>
      </c>
      <c r="M596" s="32" t="str">
        <f ca="1">板材才數分析.!R534</f>
        <v/>
      </c>
      <c r="N596" s="35" t="str">
        <f t="shared" ca="1" si="35"/>
        <v/>
      </c>
      <c r="O596" s="75" t="str">
        <f ca="1">IFERROR(VLOOKUP(D596,資料庫!$P$4:$Q$135,2,FALSE),"")</f>
        <v/>
      </c>
    </row>
    <row r="597" spans="1:16" x14ac:dyDescent="0.25">
      <c r="A597" s="75">
        <f>板材才數分析.!D535</f>
        <v>18024</v>
      </c>
      <c r="B597" s="75">
        <f ca="1">板材才數分析.!E535</f>
        <v>0</v>
      </c>
      <c r="D597" s="32">
        <f ca="1">板材才數分析.!M535</f>
        <v>0</v>
      </c>
      <c r="E597" s="32">
        <f ca="1">板材才數分析.!F535</f>
        <v>0</v>
      </c>
      <c r="F597" s="32" t="str">
        <f ca="1">板材才數分析.!G535</f>
        <v/>
      </c>
      <c r="G597" s="32">
        <f ca="1">板材才數分析.!H535</f>
        <v>0</v>
      </c>
      <c r="H597" s="32" t="str">
        <f ca="1">板材才數分析.!I535</f>
        <v/>
      </c>
      <c r="I597" s="32">
        <f ca="1">板材才數分析.!J535</f>
        <v>0</v>
      </c>
      <c r="J597" s="32">
        <f ca="1">板材才數分析.!K535</f>
        <v>0</v>
      </c>
      <c r="K597" s="53">
        <f ca="1">板材才數分析.!O535</f>
        <v>0</v>
      </c>
      <c r="L597" s="32" t="str">
        <f>IFERROR(VLOOKUP(C597,資料庫!$K$3:$AA$10,17,FALSE),"")</f>
        <v/>
      </c>
      <c r="M597" s="32" t="str">
        <f ca="1">板材才數分析.!R535</f>
        <v/>
      </c>
      <c r="N597" s="35" t="str">
        <f t="shared" ca="1" si="35"/>
        <v/>
      </c>
      <c r="O597" s="75" t="str">
        <f ca="1">IFERROR(VLOOKUP(D597,資料庫!$P$4:$Q$135,2,FALSE),"")</f>
        <v/>
      </c>
    </row>
    <row r="598" spans="1:16" x14ac:dyDescent="0.25">
      <c r="A598" s="75">
        <f>板材才數分析.!D536</f>
        <v>18025</v>
      </c>
      <c r="B598" s="75">
        <f ca="1">板材才數分析.!E536</f>
        <v>0</v>
      </c>
      <c r="D598" s="32">
        <f ca="1">板材才數分析.!M536</f>
        <v>0</v>
      </c>
      <c r="E598" s="32">
        <f ca="1">板材才數分析.!F536</f>
        <v>0</v>
      </c>
      <c r="F598" s="32" t="str">
        <f ca="1">板材才數分析.!G536</f>
        <v/>
      </c>
      <c r="G598" s="32">
        <f ca="1">板材才數分析.!H536</f>
        <v>0</v>
      </c>
      <c r="H598" s="32" t="str">
        <f ca="1">板材才數分析.!I536</f>
        <v/>
      </c>
      <c r="I598" s="32">
        <f ca="1">板材才數分析.!J536</f>
        <v>0</v>
      </c>
      <c r="J598" s="32">
        <f ca="1">板材才數分析.!K536</f>
        <v>0</v>
      </c>
      <c r="K598" s="53">
        <f ca="1">板材才數分析.!O536</f>
        <v>0</v>
      </c>
      <c r="L598" s="32" t="str">
        <f>IFERROR(VLOOKUP(C598,資料庫!$K$3:$AA$10,17,FALSE),"")</f>
        <v/>
      </c>
      <c r="M598" s="32" t="str">
        <f ca="1">板材才數分析.!R536</f>
        <v/>
      </c>
      <c r="N598" s="35" t="str">
        <f t="shared" ca="1" si="35"/>
        <v/>
      </c>
      <c r="O598" s="75" t="str">
        <f ca="1">IFERROR(VLOOKUP(D598,資料庫!$P$4:$Q$135,2,FALSE),"")</f>
        <v/>
      </c>
    </row>
    <row r="599" spans="1:16" x14ac:dyDescent="0.25">
      <c r="A599" s="75">
        <f>板材才數分析.!D537</f>
        <v>18026</v>
      </c>
      <c r="B599" s="75">
        <f ca="1">板材才數分析.!E537</f>
        <v>0</v>
      </c>
      <c r="D599" s="32">
        <f ca="1">板材才數分析.!M537</f>
        <v>0</v>
      </c>
      <c r="E599" s="32">
        <f ca="1">板材才數分析.!F537</f>
        <v>0</v>
      </c>
      <c r="F599" s="32" t="str">
        <f ca="1">板材才數分析.!G537</f>
        <v/>
      </c>
      <c r="G599" s="32">
        <f ca="1">板材才數分析.!H537</f>
        <v>0</v>
      </c>
      <c r="H599" s="32" t="str">
        <f ca="1">板材才數分析.!I537</f>
        <v/>
      </c>
      <c r="I599" s="32">
        <f ca="1">板材才數分析.!J537</f>
        <v>0</v>
      </c>
      <c r="J599" s="32">
        <f ca="1">板材才數分析.!K537</f>
        <v>0</v>
      </c>
      <c r="K599" s="53">
        <f ca="1">板材才數分析.!O537</f>
        <v>0</v>
      </c>
      <c r="L599" s="32" t="str">
        <f>IFERROR(VLOOKUP(C599,資料庫!$K$3:$AA$10,17,FALSE),"")</f>
        <v/>
      </c>
      <c r="M599" s="32" t="str">
        <f ca="1">板材才數分析.!R537</f>
        <v/>
      </c>
      <c r="N599" s="35" t="str">
        <f t="shared" ca="1" si="35"/>
        <v/>
      </c>
      <c r="O599" s="75" t="str">
        <f ca="1">IFERROR(VLOOKUP(D599,資料庫!$P$4:$Q$135,2,FALSE),"")</f>
        <v/>
      </c>
    </row>
    <row r="600" spans="1:16" x14ac:dyDescent="0.25">
      <c r="A600" s="75">
        <f>板材才數分析.!D538</f>
        <v>18027</v>
      </c>
      <c r="B600" s="75">
        <f ca="1">板材才數分析.!E538</f>
        <v>0</v>
      </c>
      <c r="D600" s="32">
        <f ca="1">板材才數分析.!M538</f>
        <v>0</v>
      </c>
      <c r="E600" s="32">
        <f ca="1">板材才數分析.!F538</f>
        <v>0</v>
      </c>
      <c r="F600" s="32" t="str">
        <f ca="1">板材才數分析.!G538</f>
        <v/>
      </c>
      <c r="G600" s="32">
        <f ca="1">板材才數分析.!H538</f>
        <v>0</v>
      </c>
      <c r="H600" s="32" t="str">
        <f ca="1">板材才數分析.!I538</f>
        <v/>
      </c>
      <c r="I600" s="32">
        <f ca="1">板材才數分析.!J538</f>
        <v>0</v>
      </c>
      <c r="J600" s="32">
        <f ca="1">板材才數分析.!K538</f>
        <v>0</v>
      </c>
      <c r="K600" s="53">
        <f ca="1">板材才數分析.!O538</f>
        <v>0</v>
      </c>
      <c r="L600" s="32" t="str">
        <f>IFERROR(VLOOKUP(C600,資料庫!$K$3:$AA$10,17,FALSE),"")</f>
        <v/>
      </c>
      <c r="M600" s="32" t="str">
        <f ca="1">板材才數分析.!R538</f>
        <v/>
      </c>
      <c r="N600" s="35" t="str">
        <f t="shared" ca="1" si="35"/>
        <v/>
      </c>
      <c r="O600" s="75" t="str">
        <f ca="1">IFERROR(VLOOKUP(D600,資料庫!$P$4:$Q$135,2,FALSE),"")</f>
        <v/>
      </c>
    </row>
    <row r="601" spans="1:16" x14ac:dyDescent="0.25">
      <c r="A601" s="75">
        <f>板材才數分析.!D539</f>
        <v>18028</v>
      </c>
      <c r="B601" s="75">
        <f ca="1">板材才數分析.!E539</f>
        <v>0</v>
      </c>
      <c r="D601" s="32">
        <f ca="1">板材才數分析.!M539</f>
        <v>0</v>
      </c>
      <c r="E601" s="32">
        <f ca="1">板材才數分析.!F539</f>
        <v>0</v>
      </c>
      <c r="F601" s="32" t="str">
        <f ca="1">板材才數分析.!G539</f>
        <v/>
      </c>
      <c r="G601" s="32">
        <f ca="1">板材才數分析.!H539</f>
        <v>0</v>
      </c>
      <c r="H601" s="32" t="str">
        <f ca="1">板材才數分析.!I539</f>
        <v/>
      </c>
      <c r="I601" s="32">
        <f ca="1">板材才數分析.!J539</f>
        <v>0</v>
      </c>
      <c r="J601" s="32">
        <f ca="1">板材才數分析.!K539</f>
        <v>0</v>
      </c>
      <c r="K601" s="53">
        <f ca="1">板材才數分析.!O539</f>
        <v>0</v>
      </c>
      <c r="L601" s="32" t="str">
        <f>IFERROR(VLOOKUP(C601,資料庫!$K$3:$AA$10,17,FALSE),"")</f>
        <v/>
      </c>
      <c r="M601" s="32" t="str">
        <f ca="1">板材才數分析.!R539</f>
        <v/>
      </c>
      <c r="N601" s="35" t="str">
        <f t="shared" ca="1" si="35"/>
        <v/>
      </c>
      <c r="O601" s="75" t="str">
        <f ca="1">IFERROR(VLOOKUP(D601,資料庫!$P$4:$Q$135,2,FALSE),"")</f>
        <v/>
      </c>
    </row>
    <row r="602" spans="1:16" x14ac:dyDescent="0.25">
      <c r="A602" s="75">
        <f>板材才數分析.!D540</f>
        <v>18029</v>
      </c>
      <c r="B602" s="75">
        <f ca="1">板材才數分析.!E540</f>
        <v>0</v>
      </c>
      <c r="D602" s="32">
        <f ca="1">板材才數分析.!M540</f>
        <v>0</v>
      </c>
      <c r="E602" s="32">
        <f ca="1">板材才數分析.!F540</f>
        <v>0</v>
      </c>
      <c r="F602" s="32" t="str">
        <f ca="1">板材才數分析.!G540</f>
        <v/>
      </c>
      <c r="G602" s="32">
        <f ca="1">板材才數分析.!H540</f>
        <v>0</v>
      </c>
      <c r="H602" s="32" t="str">
        <f ca="1">板材才數分析.!I540</f>
        <v/>
      </c>
      <c r="I602" s="32">
        <f ca="1">板材才數分析.!J540</f>
        <v>0</v>
      </c>
      <c r="J602" s="32">
        <f ca="1">板材才數分析.!K540</f>
        <v>0</v>
      </c>
      <c r="K602" s="53">
        <f ca="1">板材才數分析.!O540</f>
        <v>0</v>
      </c>
      <c r="L602" s="32" t="str">
        <f>IFERROR(VLOOKUP(C602,資料庫!$K$3:$AA$10,17,FALSE),"")</f>
        <v/>
      </c>
      <c r="M602" s="32" t="str">
        <f ca="1">板材才數分析.!R540</f>
        <v/>
      </c>
      <c r="N602" s="35" t="str">
        <f t="shared" ca="1" si="35"/>
        <v/>
      </c>
      <c r="O602" s="75" t="str">
        <f ca="1">IFERROR(VLOOKUP(D602,資料庫!$P$4:$Q$135,2,FALSE),"")</f>
        <v/>
      </c>
    </row>
    <row r="603" spans="1:16" x14ac:dyDescent="0.25">
      <c r="A603" s="75">
        <f>板材才數分析.!D541</f>
        <v>18030</v>
      </c>
      <c r="B603" s="75">
        <f ca="1">板材才數分析.!E541</f>
        <v>0</v>
      </c>
      <c r="D603" s="32">
        <f ca="1">板材才數分析.!M541</f>
        <v>0</v>
      </c>
      <c r="E603" s="32">
        <f ca="1">板材才數分析.!F541</f>
        <v>0</v>
      </c>
      <c r="F603" s="32" t="str">
        <f ca="1">板材才數分析.!G541</f>
        <v/>
      </c>
      <c r="G603" s="32">
        <f ca="1">板材才數分析.!H541</f>
        <v>0</v>
      </c>
      <c r="H603" s="32" t="str">
        <f ca="1">板材才數分析.!I541</f>
        <v/>
      </c>
      <c r="I603" s="32">
        <f ca="1">板材才數分析.!J541</f>
        <v>0</v>
      </c>
      <c r="J603" s="32">
        <f ca="1">板材才數分析.!K541</f>
        <v>0</v>
      </c>
      <c r="K603" s="53">
        <f ca="1">板材才數分析.!O541</f>
        <v>0</v>
      </c>
      <c r="L603" s="32" t="str">
        <f>IFERROR(VLOOKUP(C603,資料庫!$K$3:$AA$10,17,FALSE),"")</f>
        <v/>
      </c>
      <c r="M603" s="32" t="str">
        <f ca="1">板材才數分析.!R541</f>
        <v/>
      </c>
      <c r="N603" s="35" t="str">
        <f t="shared" ca="1" si="35"/>
        <v/>
      </c>
      <c r="O603" s="75" t="str">
        <f ca="1">IFERROR(VLOOKUP(D603,資料庫!$P$4:$Q$135,2,FALSE),"")</f>
        <v/>
      </c>
    </row>
    <row r="604" spans="1:16" x14ac:dyDescent="0.25">
      <c r="A604" s="75"/>
      <c r="B604" s="75"/>
      <c r="H604" s="524" t="s">
        <v>235</v>
      </c>
      <c r="I604" s="524"/>
      <c r="J604" s="524"/>
      <c r="K604" s="54">
        <f ca="1">SUM(K574:K603)</f>
        <v>0</v>
      </c>
      <c r="L604" s="48" t="str">
        <f>L574</f>
        <v/>
      </c>
      <c r="M604" s="48"/>
      <c r="N604" s="49"/>
      <c r="O604" s="94">
        <f ca="1">SUM(N573:N603)</f>
        <v>0</v>
      </c>
      <c r="P604" s="47"/>
    </row>
    <row r="605" spans="1:16" x14ac:dyDescent="0.25">
      <c r="A605" s="75"/>
      <c r="B605" s="75"/>
      <c r="O605" s="75"/>
    </row>
    <row r="606" spans="1:16" x14ac:dyDescent="0.25">
      <c r="A606" s="75"/>
      <c r="B606" s="75">
        <v>19</v>
      </c>
      <c r="O606" s="75"/>
    </row>
    <row r="607" spans="1:16" x14ac:dyDescent="0.25">
      <c r="A607" s="75">
        <f>板材才數分析.!D542</f>
        <v>19001</v>
      </c>
      <c r="B607" s="75" t="str">
        <f ca="1">板材才數分析.!E542</f>
        <v>頂板</v>
      </c>
      <c r="D607" s="32">
        <f ca="1">板材才數分析.!M542</f>
        <v>0</v>
      </c>
      <c r="E607" s="32">
        <f ca="1">板材才數分析.!F542</f>
        <v>-36</v>
      </c>
      <c r="F607" s="32" t="str">
        <f ca="1">板材才數分析.!G542</f>
        <v>AA</v>
      </c>
      <c r="G607" s="32">
        <f ca="1">板材才數分析.!H542</f>
        <v>0</v>
      </c>
      <c r="H607" s="32" t="str">
        <f ca="1">板材才數分析.!I542</f>
        <v/>
      </c>
      <c r="I607" s="32">
        <f ca="1">板材才數分析.!J542</f>
        <v>18</v>
      </c>
      <c r="J607" s="32">
        <f ca="1">板材才數分析.!K542</f>
        <v>0</v>
      </c>
      <c r="K607" s="53">
        <f ca="1">板材才數分析.!O542</f>
        <v>0</v>
      </c>
      <c r="L607" s="32" t="str">
        <f>IFERROR(VLOOKUP(C607,資料庫!$K$3:$AA$10,17,FALSE),"")</f>
        <v/>
      </c>
      <c r="M607" s="32" t="str">
        <f ca="1">板材才數分析.!R542</f>
        <v/>
      </c>
      <c r="N607" s="35" t="str">
        <f ca="1">IFERROR((K607*M607),"")</f>
        <v/>
      </c>
      <c r="O607" s="75" t="str">
        <f ca="1">IFERROR(VLOOKUP(D607,資料庫!$P$4:$Q$135,2,FALSE),"")</f>
        <v/>
      </c>
    </row>
    <row r="608" spans="1:16" x14ac:dyDescent="0.25">
      <c r="A608" s="75">
        <f>板材才數分析.!D543</f>
        <v>19002</v>
      </c>
      <c r="B608" s="75" t="str">
        <f ca="1">板材才數分析.!E543</f>
        <v>底板</v>
      </c>
      <c r="D608" s="32">
        <f ca="1">板材才數分析.!M543</f>
        <v>0</v>
      </c>
      <c r="E608" s="32">
        <f ca="1">板材才數分析.!F543</f>
        <v>-36</v>
      </c>
      <c r="F608" s="32" t="str">
        <f ca="1">板材才數分析.!G543</f>
        <v>AA</v>
      </c>
      <c r="G608" s="32">
        <f ca="1">板材才數分析.!H543</f>
        <v>0</v>
      </c>
      <c r="H608" s="32" t="str">
        <f ca="1">板材才數分析.!I543</f>
        <v/>
      </c>
      <c r="I608" s="32">
        <f ca="1">板材才數分析.!J543</f>
        <v>18</v>
      </c>
      <c r="J608" s="32">
        <f ca="1">板材才數分析.!K543</f>
        <v>0</v>
      </c>
      <c r="K608" s="53">
        <f ca="1">板材才數分析.!O543</f>
        <v>0</v>
      </c>
      <c r="L608" s="32" t="str">
        <f>IFERROR(VLOOKUP(C608,資料庫!$K$3:$AA$10,17,FALSE),"")</f>
        <v/>
      </c>
      <c r="M608" s="32" t="str">
        <f ca="1">板材才數分析.!R543</f>
        <v/>
      </c>
      <c r="N608" s="35" t="str">
        <f t="shared" ref="N608:N623" ca="1" si="36">IFERROR((K608*M608),"")</f>
        <v/>
      </c>
      <c r="O608" s="75" t="str">
        <f ca="1">IFERROR(VLOOKUP(D608,資料庫!$P$4:$Q$135,2,FALSE),"")</f>
        <v/>
      </c>
    </row>
    <row r="609" spans="1:15" x14ac:dyDescent="0.25">
      <c r="A609" s="75">
        <f>板材才數分析.!D544</f>
        <v>19003</v>
      </c>
      <c r="B609" s="75" t="str">
        <f ca="1">板材才數分析.!E544</f>
        <v>左側板</v>
      </c>
      <c r="D609" s="32">
        <f ca="1">板材才數分析.!M544</f>
        <v>0</v>
      </c>
      <c r="E609" s="32">
        <f ca="1">板材才數分析.!F544</f>
        <v>0</v>
      </c>
      <c r="F609" s="32" t="str">
        <f ca="1">板材才數分析.!G544</f>
        <v>AA</v>
      </c>
      <c r="G609" s="32">
        <f ca="1">板材才數分析.!H544</f>
        <v>0</v>
      </c>
      <c r="H609" s="32" t="str">
        <f ca="1">板材才數分析.!I544</f>
        <v>AA</v>
      </c>
      <c r="I609" s="32">
        <f ca="1">板材才數分析.!J544</f>
        <v>18</v>
      </c>
      <c r="J609" s="32">
        <f ca="1">板材才數分析.!K544</f>
        <v>0</v>
      </c>
      <c r="K609" s="53">
        <f ca="1">板材才數分析.!O544</f>
        <v>0</v>
      </c>
      <c r="L609" s="32" t="str">
        <f>IFERROR(VLOOKUP(C609,資料庫!$K$3:$AA$10,17,FALSE),"")</f>
        <v/>
      </c>
      <c r="M609" s="32" t="str">
        <f ca="1">板材才數分析.!R544</f>
        <v/>
      </c>
      <c r="N609" s="35" t="str">
        <f t="shared" ca="1" si="36"/>
        <v/>
      </c>
      <c r="O609" s="75" t="str">
        <f ca="1">IFERROR(VLOOKUP(D609,資料庫!$P$4:$Q$135,2,FALSE),"")</f>
        <v/>
      </c>
    </row>
    <row r="610" spans="1:15" x14ac:dyDescent="0.25">
      <c r="A610" s="75">
        <f>板材才數分析.!D545</f>
        <v>19004</v>
      </c>
      <c r="B610" s="75" t="str">
        <f ca="1">板材才數分析.!E545</f>
        <v>右側板</v>
      </c>
      <c r="D610" s="32">
        <f ca="1">板材才數分析.!M545</f>
        <v>0</v>
      </c>
      <c r="E610" s="32">
        <f ca="1">板材才數分析.!F545</f>
        <v>0</v>
      </c>
      <c r="F610" s="32" t="str">
        <f ca="1">板材才數分析.!G545</f>
        <v>AA</v>
      </c>
      <c r="G610" s="32">
        <f ca="1">板材才數分析.!H545</f>
        <v>0</v>
      </c>
      <c r="H610" s="32" t="str">
        <f ca="1">板材才數分析.!I545</f>
        <v>AA</v>
      </c>
      <c r="I610" s="32">
        <f ca="1">板材才數分析.!J545</f>
        <v>18</v>
      </c>
      <c r="J610" s="32">
        <f ca="1">板材才數分析.!K545</f>
        <v>0</v>
      </c>
      <c r="K610" s="53">
        <f ca="1">板材才數分析.!O545</f>
        <v>0</v>
      </c>
      <c r="L610" s="32" t="str">
        <f>IFERROR(VLOOKUP(C610,資料庫!$K$3:$AA$10,17,FALSE),"")</f>
        <v/>
      </c>
      <c r="M610" s="32" t="str">
        <f ca="1">板材才數分析.!R545</f>
        <v/>
      </c>
      <c r="N610" s="35" t="str">
        <f t="shared" ca="1" si="36"/>
        <v/>
      </c>
      <c r="O610" s="75" t="str">
        <f ca="1">IFERROR(VLOOKUP(D610,資料庫!$P$4:$Q$135,2,FALSE),"")</f>
        <v/>
      </c>
    </row>
    <row r="611" spans="1:15" x14ac:dyDescent="0.25">
      <c r="A611" s="75">
        <f>板材才數分析.!D546</f>
        <v>19005</v>
      </c>
      <c r="B611" s="75" t="str">
        <f ca="1">板材才數分析.!E546</f>
        <v>背板</v>
      </c>
      <c r="D611" s="32">
        <f ca="1">板材才數分析.!M546</f>
        <v>0</v>
      </c>
      <c r="E611" s="32">
        <f ca="1">板材才數分析.!F546</f>
        <v>-22</v>
      </c>
      <c r="F611" s="32" t="str">
        <f ca="1">板材才數分析.!G546</f>
        <v/>
      </c>
      <c r="G611" s="32">
        <f ca="1">板材才數分析.!H546</f>
        <v>-22</v>
      </c>
      <c r="H611" s="32" t="str">
        <f ca="1">板材才數分析.!I546</f>
        <v/>
      </c>
      <c r="I611" s="32">
        <f ca="1">板材才數分析.!J546</f>
        <v>4</v>
      </c>
      <c r="J611" s="32">
        <f ca="1">板材才數分析.!K546</f>
        <v>0</v>
      </c>
      <c r="K611" s="53">
        <f ca="1">板材才數分析.!O546</f>
        <v>0</v>
      </c>
      <c r="L611" s="32" t="str">
        <f>IFERROR(VLOOKUP(C611,資料庫!$K$3:$AA$10,17,FALSE),"")</f>
        <v/>
      </c>
      <c r="M611" s="32" t="str">
        <f ca="1">板材才數分析.!R546</f>
        <v/>
      </c>
      <c r="N611" s="35" t="str">
        <f t="shared" ca="1" si="36"/>
        <v/>
      </c>
      <c r="O611" s="75" t="str">
        <f ca="1">IFERROR(VLOOKUP(D611,資料庫!$P$4:$Q$135,2,FALSE),"")</f>
        <v/>
      </c>
    </row>
    <row r="612" spans="1:15" x14ac:dyDescent="0.25">
      <c r="A612" s="75">
        <f>板材才數分析.!D547</f>
        <v>19006</v>
      </c>
      <c r="B612" s="75" t="str">
        <f ca="1">板材才數分析.!E547</f>
        <v>背拉桿</v>
      </c>
      <c r="D612" s="32">
        <f ca="1">板材才數分析.!M547</f>
        <v>0</v>
      </c>
      <c r="E612" s="32">
        <f ca="1">板材才數分析.!F547</f>
        <v>-36</v>
      </c>
      <c r="F612" s="32" t="str">
        <f ca="1">板材才數分析.!G547</f>
        <v>AA</v>
      </c>
      <c r="G612" s="32">
        <f ca="1">板材才數分析.!H547</f>
        <v>120</v>
      </c>
      <c r="H612" s="32" t="str">
        <f ca="1">板材才數分析.!I547</f>
        <v/>
      </c>
      <c r="I612" s="32">
        <f ca="1">板材才數分析.!J547</f>
        <v>18</v>
      </c>
      <c r="J612" s="32">
        <f ca="1">板材才數分析.!K547</f>
        <v>0</v>
      </c>
      <c r="K612" s="53">
        <f ca="1">板材才數分析.!O547</f>
        <v>0</v>
      </c>
      <c r="L612" s="32" t="str">
        <f>IFERROR(VLOOKUP(C612,資料庫!$K$3:$AA$10,17,FALSE),"")</f>
        <v/>
      </c>
      <c r="M612" s="32" t="str">
        <f ca="1">板材才數分析.!R547</f>
        <v/>
      </c>
      <c r="N612" s="35" t="str">
        <f t="shared" ca="1" si="36"/>
        <v/>
      </c>
      <c r="O612" s="75" t="str">
        <f ca="1">IFERROR(VLOOKUP(D612,資料庫!$P$4:$Q$135,2,FALSE),"")</f>
        <v/>
      </c>
    </row>
    <row r="613" spans="1:15" x14ac:dyDescent="0.25">
      <c r="A613" s="75">
        <f>板材才數分析.!D548</f>
        <v>19007</v>
      </c>
      <c r="B613" s="75" t="str">
        <f ca="1">板材才數分析.!E548</f>
        <v>中立板</v>
      </c>
      <c r="D613" s="32">
        <f ca="1">板材才數分析.!M548</f>
        <v>0</v>
      </c>
      <c r="E613" s="32">
        <f ca="1">板材才數分析.!F548</f>
        <v>-36</v>
      </c>
      <c r="F613" s="32" t="str">
        <f ca="1">板材才數分析.!G548</f>
        <v>AA</v>
      </c>
      <c r="G613" s="32">
        <f ca="1">板材才數分析.!H548</f>
        <v>-22</v>
      </c>
      <c r="H613" s="32" t="str">
        <f ca="1">板材才數分析.!I548</f>
        <v/>
      </c>
      <c r="I613" s="32">
        <f ca="1">板材才數分析.!J548</f>
        <v>18</v>
      </c>
      <c r="J613" s="32">
        <f ca="1">板材才數分析.!K548</f>
        <v>0</v>
      </c>
      <c r="K613" s="53">
        <f ca="1">板材才數分析.!O548</f>
        <v>0</v>
      </c>
      <c r="L613" s="32" t="str">
        <f>IFERROR(VLOOKUP(C613,資料庫!$K$3:$AA$10,17,FALSE),"")</f>
        <v/>
      </c>
      <c r="M613" s="32" t="str">
        <f ca="1">板材才數分析.!R548</f>
        <v/>
      </c>
      <c r="N613" s="35" t="str">
        <f t="shared" ca="1" si="36"/>
        <v/>
      </c>
      <c r="O613" s="75" t="str">
        <f ca="1">IFERROR(VLOOKUP(D613,資料庫!$P$4:$Q$135,2,FALSE),"")</f>
        <v/>
      </c>
    </row>
    <row r="614" spans="1:15" x14ac:dyDescent="0.25">
      <c r="A614" s="75">
        <f>板材才數分析.!D549</f>
        <v>19008</v>
      </c>
      <c r="B614" s="75" t="str">
        <f ca="1">板材才數分析.!E549</f>
        <v>活隔</v>
      </c>
      <c r="D614" s="32">
        <f ca="1">板材才數分析.!M549</f>
        <v>0</v>
      </c>
      <c r="E614" s="32">
        <f ca="1">板材才數分析.!F549</f>
        <v>0</v>
      </c>
      <c r="F614" s="32" t="str">
        <f ca="1">板材才數分析.!G549</f>
        <v>AA</v>
      </c>
      <c r="G614" s="32">
        <f ca="1">板材才數分析.!H549</f>
        <v>-32</v>
      </c>
      <c r="H614" s="32" t="str">
        <f ca="1">板材才數分析.!I549</f>
        <v>AA</v>
      </c>
      <c r="I614" s="32">
        <f ca="1">板材才數分析.!J549</f>
        <v>18</v>
      </c>
      <c r="J614" s="32">
        <f ca="1">板材才數分析.!K549</f>
        <v>0</v>
      </c>
      <c r="K614" s="53">
        <f ca="1">板材才數分析.!O549</f>
        <v>0</v>
      </c>
      <c r="L614" s="32" t="str">
        <f>IFERROR(VLOOKUP(C614,資料庫!$K$3:$AA$10,17,FALSE),"")</f>
        <v/>
      </c>
      <c r="M614" s="32" t="str">
        <f ca="1">板材才數分析.!R549</f>
        <v/>
      </c>
      <c r="N614" s="35" t="str">
        <f t="shared" ca="1" si="36"/>
        <v/>
      </c>
      <c r="O614" s="75" t="str">
        <f ca="1">IFERROR(VLOOKUP(D614,資料庫!$P$4:$Q$135,2,FALSE),"")</f>
        <v/>
      </c>
    </row>
    <row r="615" spans="1:15" x14ac:dyDescent="0.25">
      <c r="A615" s="75">
        <f>板材才數分析.!D550</f>
        <v>19009</v>
      </c>
      <c r="B615" s="75" t="str">
        <f ca="1">板材才數分析.!E550</f>
        <v>固隔</v>
      </c>
      <c r="D615" s="32">
        <f ca="1">板材才數分析.!M550</f>
        <v>0</v>
      </c>
      <c r="E615" s="32">
        <f ca="1">板材才數分析.!F550</f>
        <v>0</v>
      </c>
      <c r="F615" s="32" t="str">
        <f ca="1">板材才數分析.!G550</f>
        <v>AA</v>
      </c>
      <c r="G615" s="32">
        <f ca="1">板材才數分析.!H550</f>
        <v>-22</v>
      </c>
      <c r="H615" s="32" t="str">
        <f ca="1">板材才數分析.!I550</f>
        <v/>
      </c>
      <c r="I615" s="32">
        <f ca="1">板材才數分析.!J550</f>
        <v>18</v>
      </c>
      <c r="J615" s="32">
        <f ca="1">板材才數分析.!K550</f>
        <v>0</v>
      </c>
      <c r="K615" s="53">
        <f ca="1">板材才數分析.!O550</f>
        <v>0</v>
      </c>
      <c r="L615" s="32" t="str">
        <f>IFERROR(VLOOKUP(C615,資料庫!$K$3:$AA$10,17,FALSE),"")</f>
        <v/>
      </c>
      <c r="M615" s="32" t="str">
        <f ca="1">板材才數分析.!R550</f>
        <v/>
      </c>
      <c r="N615" s="35" t="str">
        <f t="shared" ca="1" si="36"/>
        <v/>
      </c>
      <c r="O615" s="75" t="str">
        <f ca="1">IFERROR(VLOOKUP(D615,資料庫!$P$4:$Q$135,2,FALSE),"")</f>
        <v/>
      </c>
    </row>
    <row r="616" spans="1:15" x14ac:dyDescent="0.25">
      <c r="A616" s="75">
        <f>板材才數分析.!D551</f>
        <v>19010</v>
      </c>
      <c r="B616" s="75" t="str">
        <f ca="1">板材才數分析.!E551</f>
        <v>左門板</v>
      </c>
      <c r="D616" s="32">
        <f ca="1">板材才數分析.!M551</f>
        <v>0</v>
      </c>
      <c r="E616" s="32">
        <f ca="1">板材才數分析.!F551</f>
        <v>0</v>
      </c>
      <c r="F616" s="32" t="str">
        <f ca="1">板材才數分析.!G551</f>
        <v>AA</v>
      </c>
      <c r="G616" s="32">
        <f ca="1">板材才數分析.!H551</f>
        <v>-4</v>
      </c>
      <c r="H616" s="32" t="str">
        <f ca="1">板材才數分析.!I551</f>
        <v>AA</v>
      </c>
      <c r="I616" s="32">
        <f ca="1">板材才數分析.!J551</f>
        <v>18</v>
      </c>
      <c r="J616" s="32">
        <f ca="1">板材才數分析.!K551</f>
        <v>0</v>
      </c>
      <c r="K616" s="53">
        <f ca="1">板材才數分析.!O551</f>
        <v>0</v>
      </c>
      <c r="L616" s="32" t="str">
        <f>IFERROR(VLOOKUP(C616,資料庫!$K$3:$AA$10,17,FALSE),"")</f>
        <v/>
      </c>
      <c r="M616" s="32" t="str">
        <f ca="1">板材才數分析.!R551</f>
        <v/>
      </c>
      <c r="N616" s="35" t="str">
        <f t="shared" ca="1" si="36"/>
        <v/>
      </c>
      <c r="O616" s="75" t="str">
        <f ca="1">IFERROR(VLOOKUP(D616,資料庫!$P$4:$Q$135,2,FALSE),"")</f>
        <v/>
      </c>
    </row>
    <row r="617" spans="1:15" x14ac:dyDescent="0.25">
      <c r="A617" s="75">
        <f>板材才數分析.!D552</f>
        <v>19011</v>
      </c>
      <c r="B617" s="75" t="str">
        <f ca="1">板材才數分析.!E552</f>
        <v>右門板</v>
      </c>
      <c r="D617" s="32">
        <f ca="1">板材才數分析.!M552</f>
        <v>0</v>
      </c>
      <c r="E617" s="32">
        <f ca="1">板材才數分析.!F552</f>
        <v>0</v>
      </c>
      <c r="F617" s="32" t="str">
        <f ca="1">板材才數分析.!G552</f>
        <v>AA</v>
      </c>
      <c r="G617" s="32">
        <f ca="1">板材才數分析.!H552</f>
        <v>-4</v>
      </c>
      <c r="H617" s="32" t="str">
        <f ca="1">板材才數分析.!I552</f>
        <v>AA</v>
      </c>
      <c r="I617" s="32">
        <f ca="1">板材才數分析.!J552</f>
        <v>18</v>
      </c>
      <c r="J617" s="32">
        <f ca="1">板材才數分析.!K552</f>
        <v>0</v>
      </c>
      <c r="K617" s="53">
        <f ca="1">板材才數分析.!O552</f>
        <v>0</v>
      </c>
      <c r="L617" s="32" t="str">
        <f>IFERROR(VLOOKUP(C617,資料庫!$K$3:$AA$10,17,FALSE),"")</f>
        <v/>
      </c>
      <c r="M617" s="32" t="str">
        <f ca="1">板材才數分析.!R552</f>
        <v/>
      </c>
      <c r="N617" s="35" t="str">
        <f t="shared" ca="1" si="36"/>
        <v/>
      </c>
      <c r="O617" s="75" t="str">
        <f ca="1">IFERROR(VLOOKUP(D617,資料庫!$P$4:$Q$135,2,FALSE),"")</f>
        <v/>
      </c>
    </row>
    <row r="618" spans="1:15" x14ac:dyDescent="0.25">
      <c r="A618" s="75">
        <f>板材才數分析.!D553</f>
        <v>19012</v>
      </c>
      <c r="B618" s="75">
        <f ca="1">板材才數分析.!E553</f>
        <v>0</v>
      </c>
      <c r="D618" s="32">
        <f ca="1">板材才數分析.!M553</f>
        <v>0</v>
      </c>
      <c r="E618" s="32">
        <f ca="1">板材才數分析.!F553</f>
        <v>0</v>
      </c>
      <c r="F618" s="32" t="str">
        <f ca="1">板材才數分析.!G553</f>
        <v/>
      </c>
      <c r="G618" s="32">
        <f ca="1">板材才數分析.!H553</f>
        <v>0</v>
      </c>
      <c r="H618" s="32" t="str">
        <f ca="1">板材才數分析.!I553</f>
        <v/>
      </c>
      <c r="I618" s="32">
        <f ca="1">板材才數分析.!J553</f>
        <v>0</v>
      </c>
      <c r="J618" s="32">
        <f ca="1">板材才數分析.!K553</f>
        <v>0</v>
      </c>
      <c r="K618" s="53">
        <f ca="1">板材才數分析.!O553</f>
        <v>0</v>
      </c>
      <c r="L618" s="32" t="str">
        <f>IFERROR(VLOOKUP(C618,資料庫!$K$3:$AA$10,17,FALSE),"")</f>
        <v/>
      </c>
      <c r="M618" s="32" t="str">
        <f ca="1">板材才數分析.!R553</f>
        <v/>
      </c>
      <c r="N618" s="35" t="str">
        <f t="shared" ca="1" si="36"/>
        <v/>
      </c>
      <c r="O618" s="75" t="str">
        <f ca="1">IFERROR(VLOOKUP(D618,資料庫!$P$4:$Q$135,2,FALSE),"")</f>
        <v/>
      </c>
    </row>
    <row r="619" spans="1:15" x14ac:dyDescent="0.25">
      <c r="A619" s="75">
        <f>板材才數分析.!D554</f>
        <v>19013</v>
      </c>
      <c r="B619" s="75">
        <f ca="1">板材才數分析.!E554</f>
        <v>0</v>
      </c>
      <c r="D619" s="32">
        <f ca="1">板材才數分析.!M554</f>
        <v>0</v>
      </c>
      <c r="E619" s="32">
        <f ca="1">板材才數分析.!F554</f>
        <v>0</v>
      </c>
      <c r="F619" s="32" t="str">
        <f ca="1">板材才數分析.!G554</f>
        <v/>
      </c>
      <c r="G619" s="32">
        <f ca="1">板材才數分析.!H554</f>
        <v>0</v>
      </c>
      <c r="H619" s="32" t="str">
        <f ca="1">板材才數分析.!I554</f>
        <v/>
      </c>
      <c r="I619" s="32">
        <f ca="1">板材才數分析.!J554</f>
        <v>0</v>
      </c>
      <c r="J619" s="32">
        <f ca="1">板材才數分析.!K554</f>
        <v>0</v>
      </c>
      <c r="K619" s="53">
        <f ca="1">板材才數分析.!O554</f>
        <v>0</v>
      </c>
      <c r="L619" s="32" t="str">
        <f>IFERROR(VLOOKUP(C619,資料庫!$K$3:$AA$10,17,FALSE),"")</f>
        <v/>
      </c>
      <c r="M619" s="32" t="str">
        <f ca="1">板材才數分析.!R554</f>
        <v/>
      </c>
      <c r="N619" s="35" t="str">
        <f t="shared" ca="1" si="36"/>
        <v/>
      </c>
      <c r="O619" s="75" t="str">
        <f ca="1">IFERROR(VLOOKUP(D619,資料庫!$P$4:$Q$135,2,FALSE),"")</f>
        <v/>
      </c>
    </row>
    <row r="620" spans="1:15" x14ac:dyDescent="0.25">
      <c r="A620" s="75">
        <f>板材才數分析.!D555</f>
        <v>19014</v>
      </c>
      <c r="B620" s="75">
        <f ca="1">板材才數分析.!E555</f>
        <v>0</v>
      </c>
      <c r="D620" s="32">
        <f ca="1">板材才數分析.!M555</f>
        <v>0</v>
      </c>
      <c r="E620" s="32">
        <f ca="1">板材才數分析.!F555</f>
        <v>0</v>
      </c>
      <c r="F620" s="32" t="str">
        <f ca="1">板材才數分析.!G555</f>
        <v/>
      </c>
      <c r="G620" s="32">
        <f ca="1">板材才數分析.!H555</f>
        <v>0</v>
      </c>
      <c r="H620" s="32" t="str">
        <f ca="1">板材才數分析.!I555</f>
        <v/>
      </c>
      <c r="I620" s="32">
        <f ca="1">板材才數分析.!J555</f>
        <v>0</v>
      </c>
      <c r="J620" s="32">
        <f ca="1">板材才數分析.!K555</f>
        <v>0</v>
      </c>
      <c r="K620" s="53">
        <f ca="1">板材才數分析.!O555</f>
        <v>0</v>
      </c>
      <c r="L620" s="32" t="str">
        <f>IFERROR(VLOOKUP(C620,資料庫!$K$3:$AA$10,17,FALSE),"")</f>
        <v/>
      </c>
      <c r="M620" s="32" t="str">
        <f ca="1">板材才數分析.!R555</f>
        <v/>
      </c>
      <c r="N620" s="35" t="str">
        <f t="shared" ca="1" si="36"/>
        <v/>
      </c>
      <c r="O620" s="75" t="str">
        <f ca="1">IFERROR(VLOOKUP(D620,資料庫!$P$4:$Q$135,2,FALSE),"")</f>
        <v/>
      </c>
    </row>
    <row r="621" spans="1:15" x14ac:dyDescent="0.25">
      <c r="A621" s="75">
        <f>板材才數分析.!D556</f>
        <v>19015</v>
      </c>
      <c r="B621" s="75">
        <f ca="1">板材才數分析.!E556</f>
        <v>0</v>
      </c>
      <c r="D621" s="32">
        <f ca="1">板材才數分析.!M556</f>
        <v>0</v>
      </c>
      <c r="E621" s="32">
        <f ca="1">板材才數分析.!F556</f>
        <v>0</v>
      </c>
      <c r="F621" s="32" t="str">
        <f ca="1">板材才數分析.!G556</f>
        <v/>
      </c>
      <c r="G621" s="32">
        <f ca="1">板材才數分析.!H556</f>
        <v>0</v>
      </c>
      <c r="H621" s="32" t="str">
        <f ca="1">板材才數分析.!I556</f>
        <v/>
      </c>
      <c r="I621" s="32">
        <f ca="1">板材才數分析.!J556</f>
        <v>0</v>
      </c>
      <c r="J621" s="32">
        <f ca="1">板材才數分析.!K556</f>
        <v>0</v>
      </c>
      <c r="K621" s="53">
        <f ca="1">板材才數分析.!O556</f>
        <v>0</v>
      </c>
      <c r="L621" s="32" t="str">
        <f>IFERROR(VLOOKUP(C621,資料庫!$K$3:$AA$10,17,FALSE),"")</f>
        <v/>
      </c>
      <c r="M621" s="32" t="str">
        <f ca="1">板材才數分析.!R556</f>
        <v/>
      </c>
      <c r="N621" s="35" t="str">
        <f t="shared" ca="1" si="36"/>
        <v/>
      </c>
      <c r="O621" s="75" t="str">
        <f ca="1">IFERROR(VLOOKUP(D621,資料庫!$P$4:$Q$135,2,FALSE),"")</f>
        <v/>
      </c>
    </row>
    <row r="622" spans="1:15" x14ac:dyDescent="0.25">
      <c r="A622" s="75">
        <f>板材才數分析.!D557</f>
        <v>19016</v>
      </c>
      <c r="B622" s="75">
        <f ca="1">板材才數分析.!E557</f>
        <v>0</v>
      </c>
      <c r="D622" s="32">
        <f ca="1">板材才數分析.!M557</f>
        <v>0</v>
      </c>
      <c r="E622" s="32">
        <f ca="1">板材才數分析.!F557</f>
        <v>0</v>
      </c>
      <c r="F622" s="32" t="str">
        <f ca="1">板材才數分析.!G557</f>
        <v/>
      </c>
      <c r="G622" s="32">
        <f ca="1">板材才數分析.!H557</f>
        <v>0</v>
      </c>
      <c r="H622" s="32" t="str">
        <f ca="1">板材才數分析.!I557</f>
        <v/>
      </c>
      <c r="I622" s="32">
        <f ca="1">板材才數分析.!J557</f>
        <v>0</v>
      </c>
      <c r="J622" s="32">
        <f ca="1">板材才數分析.!K557</f>
        <v>0</v>
      </c>
      <c r="K622" s="53">
        <f ca="1">板材才數分析.!O557</f>
        <v>0</v>
      </c>
      <c r="L622" s="32" t="str">
        <f>IFERROR(VLOOKUP(C622,資料庫!$K$3:$AA$10,17,FALSE),"")</f>
        <v/>
      </c>
      <c r="M622" s="32" t="str">
        <f ca="1">板材才數分析.!R557</f>
        <v/>
      </c>
      <c r="N622" s="35" t="str">
        <f t="shared" ca="1" si="36"/>
        <v/>
      </c>
      <c r="O622" s="75" t="str">
        <f ca="1">IFERROR(VLOOKUP(D622,資料庫!$P$4:$Q$135,2,FALSE),"")</f>
        <v/>
      </c>
    </row>
    <row r="623" spans="1:15" x14ac:dyDescent="0.25">
      <c r="A623" s="75">
        <f>板材才數分析.!D558</f>
        <v>19017</v>
      </c>
      <c r="B623" s="75">
        <f ca="1">板材才數分析.!E558</f>
        <v>0</v>
      </c>
      <c r="D623" s="32">
        <f ca="1">板材才數分析.!M558</f>
        <v>0</v>
      </c>
      <c r="E623" s="32">
        <f ca="1">板材才數分析.!F558</f>
        <v>0</v>
      </c>
      <c r="F623" s="32" t="str">
        <f ca="1">板材才數分析.!G558</f>
        <v/>
      </c>
      <c r="G623" s="32">
        <f ca="1">板材才數分析.!H558</f>
        <v>0</v>
      </c>
      <c r="H623" s="32" t="str">
        <f ca="1">板材才數分析.!I558</f>
        <v/>
      </c>
      <c r="I623" s="32">
        <f ca="1">板材才數分析.!J558</f>
        <v>0</v>
      </c>
      <c r="J623" s="32">
        <f ca="1">板材才數分析.!K558</f>
        <v>0</v>
      </c>
      <c r="K623" s="53">
        <f ca="1">板材才數分析.!O558</f>
        <v>0</v>
      </c>
      <c r="L623" s="32" t="str">
        <f>IFERROR(VLOOKUP(C623,資料庫!$K$3:$AA$10,17,FALSE),"")</f>
        <v/>
      </c>
      <c r="M623" s="32" t="str">
        <f ca="1">板材才數分析.!R558</f>
        <v/>
      </c>
      <c r="N623" s="35" t="str">
        <f t="shared" ca="1" si="36"/>
        <v/>
      </c>
      <c r="O623" s="75" t="str">
        <f ca="1">IFERROR(VLOOKUP(D623,資料庫!$P$4:$Q$135,2,FALSE),"")</f>
        <v/>
      </c>
    </row>
    <row r="624" spans="1:15" x14ac:dyDescent="0.25">
      <c r="A624" s="75">
        <f>板材才數分析.!D559</f>
        <v>19018</v>
      </c>
      <c r="B624" s="75">
        <f ca="1">板材才數分析.!E559</f>
        <v>0</v>
      </c>
      <c r="D624" s="32">
        <f ca="1">板材才數分析.!M559</f>
        <v>0</v>
      </c>
      <c r="E624" s="32">
        <f ca="1">板材才數分析.!F559</f>
        <v>0</v>
      </c>
      <c r="F624" s="32" t="str">
        <f ca="1">板材才數分析.!G559</f>
        <v/>
      </c>
      <c r="G624" s="32">
        <f ca="1">板材才數分析.!H559</f>
        <v>0</v>
      </c>
      <c r="H624" s="32" t="str">
        <f ca="1">板材才數分析.!I559</f>
        <v/>
      </c>
      <c r="I624" s="32">
        <f ca="1">板材才數分析.!J559</f>
        <v>0</v>
      </c>
      <c r="J624" s="32">
        <f ca="1">板材才數分析.!K559</f>
        <v>0</v>
      </c>
      <c r="K624" s="53">
        <f ca="1">板材才數分析.!O559</f>
        <v>0</v>
      </c>
      <c r="L624" s="32" t="str">
        <f>IFERROR(VLOOKUP(C624,資料庫!$K$3:$AA$10,17,FALSE),"")</f>
        <v/>
      </c>
      <c r="M624" s="32" t="str">
        <f ca="1">板材才數分析.!R559</f>
        <v/>
      </c>
      <c r="N624" s="35" t="str">
        <f t="shared" ref="N624:N636" ca="1" si="37">IFERROR((K624*M624),"")</f>
        <v/>
      </c>
      <c r="O624" s="75" t="str">
        <f ca="1">IFERROR(VLOOKUP(D624,資料庫!$P$4:$Q$135,2,FALSE),"")</f>
        <v/>
      </c>
    </row>
    <row r="625" spans="1:16" x14ac:dyDescent="0.25">
      <c r="A625" s="75">
        <f>板材才數分析.!D560</f>
        <v>19019</v>
      </c>
      <c r="B625" s="75">
        <f ca="1">板材才數分析.!E560</f>
        <v>0</v>
      </c>
      <c r="D625" s="32">
        <f ca="1">板材才數分析.!M560</f>
        <v>0</v>
      </c>
      <c r="E625" s="32">
        <f ca="1">板材才數分析.!F560</f>
        <v>0</v>
      </c>
      <c r="F625" s="32" t="str">
        <f ca="1">板材才數分析.!G560</f>
        <v/>
      </c>
      <c r="G625" s="32">
        <f ca="1">板材才數分析.!H560</f>
        <v>0</v>
      </c>
      <c r="H625" s="32" t="str">
        <f ca="1">板材才數分析.!I560</f>
        <v/>
      </c>
      <c r="I625" s="32">
        <f ca="1">板材才數分析.!J560</f>
        <v>0</v>
      </c>
      <c r="J625" s="32">
        <f ca="1">板材才數分析.!K560</f>
        <v>0</v>
      </c>
      <c r="K625" s="53">
        <f ca="1">板材才數分析.!O560</f>
        <v>0</v>
      </c>
      <c r="L625" s="32" t="str">
        <f>IFERROR(VLOOKUP(C625,資料庫!$K$3:$AA$10,17,FALSE),"")</f>
        <v/>
      </c>
      <c r="M625" s="32" t="str">
        <f ca="1">板材才數分析.!R560</f>
        <v/>
      </c>
      <c r="N625" s="35" t="str">
        <f t="shared" ca="1" si="37"/>
        <v/>
      </c>
      <c r="O625" s="75" t="str">
        <f ca="1">IFERROR(VLOOKUP(D625,資料庫!$P$4:$Q$135,2,FALSE),"")</f>
        <v/>
      </c>
    </row>
    <row r="626" spans="1:16" x14ac:dyDescent="0.25">
      <c r="A626" s="75">
        <f>板材才數分析.!D561</f>
        <v>19020</v>
      </c>
      <c r="B626" s="75">
        <f ca="1">板材才數分析.!E561</f>
        <v>0</v>
      </c>
      <c r="D626" s="32">
        <f ca="1">板材才數分析.!M561</f>
        <v>0</v>
      </c>
      <c r="E626" s="32">
        <f ca="1">板材才數分析.!F561</f>
        <v>0</v>
      </c>
      <c r="F626" s="32" t="str">
        <f ca="1">板材才數分析.!G561</f>
        <v/>
      </c>
      <c r="G626" s="32">
        <f ca="1">板材才數分析.!H561</f>
        <v>0</v>
      </c>
      <c r="H626" s="32" t="str">
        <f ca="1">板材才數分析.!I561</f>
        <v/>
      </c>
      <c r="I626" s="32">
        <f ca="1">板材才數分析.!J561</f>
        <v>0</v>
      </c>
      <c r="J626" s="32">
        <f ca="1">板材才數分析.!K561</f>
        <v>0</v>
      </c>
      <c r="K626" s="53">
        <f ca="1">板材才數分析.!O561</f>
        <v>0</v>
      </c>
      <c r="L626" s="32" t="str">
        <f>IFERROR(VLOOKUP(C626,資料庫!$K$3:$AA$10,17,FALSE),"")</f>
        <v/>
      </c>
      <c r="M626" s="32" t="str">
        <f ca="1">板材才數分析.!R561</f>
        <v/>
      </c>
      <c r="N626" s="35" t="str">
        <f t="shared" ca="1" si="37"/>
        <v/>
      </c>
      <c r="O626" s="75" t="str">
        <f ca="1">IFERROR(VLOOKUP(D626,資料庫!$P$4:$Q$135,2,FALSE),"")</f>
        <v/>
      </c>
    </row>
    <row r="627" spans="1:16" x14ac:dyDescent="0.25">
      <c r="A627" s="75">
        <f>板材才數分析.!D562</f>
        <v>19021</v>
      </c>
      <c r="B627" s="75">
        <f ca="1">板材才數分析.!E562</f>
        <v>0</v>
      </c>
      <c r="D627" s="32">
        <f ca="1">板材才數分析.!M562</f>
        <v>0</v>
      </c>
      <c r="E627" s="32">
        <f ca="1">板材才數分析.!F562</f>
        <v>0</v>
      </c>
      <c r="F627" s="32" t="str">
        <f ca="1">板材才數分析.!G562</f>
        <v/>
      </c>
      <c r="G627" s="32">
        <f ca="1">板材才數分析.!H562</f>
        <v>0</v>
      </c>
      <c r="H627" s="32" t="str">
        <f ca="1">板材才數分析.!I562</f>
        <v/>
      </c>
      <c r="I627" s="32">
        <f ca="1">板材才數分析.!J562</f>
        <v>0</v>
      </c>
      <c r="J627" s="32">
        <f ca="1">板材才數分析.!K562</f>
        <v>0</v>
      </c>
      <c r="K627" s="53">
        <f ca="1">板材才數分析.!O562</f>
        <v>0</v>
      </c>
      <c r="L627" s="32" t="str">
        <f>IFERROR(VLOOKUP(C627,資料庫!$K$3:$AA$10,17,FALSE),"")</f>
        <v/>
      </c>
      <c r="M627" s="32" t="str">
        <f ca="1">板材才數分析.!R562</f>
        <v/>
      </c>
      <c r="N627" s="35" t="str">
        <f t="shared" ca="1" si="37"/>
        <v/>
      </c>
      <c r="O627" s="75" t="str">
        <f ca="1">IFERROR(VLOOKUP(D627,資料庫!$P$4:$Q$135,2,FALSE),"")</f>
        <v/>
      </c>
    </row>
    <row r="628" spans="1:16" x14ac:dyDescent="0.25">
      <c r="A628" s="75">
        <f>板材才數分析.!D563</f>
        <v>19022</v>
      </c>
      <c r="B628" s="75">
        <f ca="1">板材才數分析.!E563</f>
        <v>0</v>
      </c>
      <c r="D628" s="32">
        <f ca="1">板材才數分析.!M563</f>
        <v>0</v>
      </c>
      <c r="E628" s="32">
        <f ca="1">板材才數分析.!F563</f>
        <v>0</v>
      </c>
      <c r="F628" s="32" t="str">
        <f ca="1">板材才數分析.!G563</f>
        <v/>
      </c>
      <c r="G628" s="32">
        <f ca="1">板材才數分析.!H563</f>
        <v>0</v>
      </c>
      <c r="H628" s="32" t="str">
        <f ca="1">板材才數分析.!I563</f>
        <v/>
      </c>
      <c r="I628" s="32">
        <f ca="1">板材才數分析.!J563</f>
        <v>0</v>
      </c>
      <c r="J628" s="32">
        <f ca="1">板材才數分析.!K563</f>
        <v>0</v>
      </c>
      <c r="K628" s="53">
        <f ca="1">板材才數分析.!O563</f>
        <v>0</v>
      </c>
      <c r="L628" s="32" t="str">
        <f>IFERROR(VLOOKUP(C628,資料庫!$K$3:$AA$10,17,FALSE),"")</f>
        <v/>
      </c>
      <c r="M628" s="32" t="str">
        <f ca="1">板材才數分析.!R563</f>
        <v/>
      </c>
      <c r="N628" s="35" t="str">
        <f t="shared" ca="1" si="37"/>
        <v/>
      </c>
      <c r="O628" s="75" t="str">
        <f ca="1">IFERROR(VLOOKUP(D628,資料庫!$P$4:$Q$135,2,FALSE),"")</f>
        <v/>
      </c>
    </row>
    <row r="629" spans="1:16" x14ac:dyDescent="0.25">
      <c r="A629" s="75">
        <f>板材才數分析.!D564</f>
        <v>19023</v>
      </c>
      <c r="B629" s="75">
        <f ca="1">板材才數分析.!E564</f>
        <v>0</v>
      </c>
      <c r="D629" s="32">
        <f ca="1">板材才數分析.!M564</f>
        <v>0</v>
      </c>
      <c r="E629" s="32">
        <f ca="1">板材才數分析.!F564</f>
        <v>0</v>
      </c>
      <c r="F629" s="32" t="str">
        <f ca="1">板材才數分析.!G564</f>
        <v/>
      </c>
      <c r="G629" s="32">
        <f ca="1">板材才數分析.!H564</f>
        <v>0</v>
      </c>
      <c r="H629" s="32" t="str">
        <f ca="1">板材才數分析.!I564</f>
        <v/>
      </c>
      <c r="I629" s="32">
        <f ca="1">板材才數分析.!J564</f>
        <v>0</v>
      </c>
      <c r="J629" s="32">
        <f ca="1">板材才數分析.!K564</f>
        <v>0</v>
      </c>
      <c r="K629" s="53">
        <f ca="1">板材才數分析.!O564</f>
        <v>0</v>
      </c>
      <c r="L629" s="32" t="str">
        <f>IFERROR(VLOOKUP(C629,資料庫!$K$3:$AA$10,17,FALSE),"")</f>
        <v/>
      </c>
      <c r="M629" s="32" t="str">
        <f ca="1">板材才數分析.!R564</f>
        <v/>
      </c>
      <c r="N629" s="35" t="str">
        <f t="shared" ca="1" si="37"/>
        <v/>
      </c>
      <c r="O629" s="75" t="str">
        <f ca="1">IFERROR(VLOOKUP(D629,資料庫!$P$4:$Q$135,2,FALSE),"")</f>
        <v/>
      </c>
    </row>
    <row r="630" spans="1:16" x14ac:dyDescent="0.25">
      <c r="A630" s="75">
        <f>板材才數分析.!D565</f>
        <v>19024</v>
      </c>
      <c r="B630" s="75">
        <f ca="1">板材才數分析.!E565</f>
        <v>0</v>
      </c>
      <c r="D630" s="32">
        <f ca="1">板材才數分析.!M565</f>
        <v>0</v>
      </c>
      <c r="E630" s="32">
        <f ca="1">板材才數分析.!F565</f>
        <v>0</v>
      </c>
      <c r="F630" s="32" t="str">
        <f ca="1">板材才數分析.!G565</f>
        <v/>
      </c>
      <c r="G630" s="32">
        <f ca="1">板材才數分析.!H565</f>
        <v>0</v>
      </c>
      <c r="H630" s="32" t="str">
        <f ca="1">板材才數分析.!I565</f>
        <v/>
      </c>
      <c r="I630" s="32">
        <f ca="1">板材才數分析.!J565</f>
        <v>0</v>
      </c>
      <c r="J630" s="32">
        <f ca="1">板材才數分析.!K565</f>
        <v>0</v>
      </c>
      <c r="K630" s="53">
        <f ca="1">板材才數分析.!O565</f>
        <v>0</v>
      </c>
      <c r="L630" s="32" t="str">
        <f>IFERROR(VLOOKUP(C630,資料庫!$K$3:$AA$10,17,FALSE),"")</f>
        <v/>
      </c>
      <c r="M630" s="32" t="str">
        <f ca="1">板材才數分析.!R565</f>
        <v/>
      </c>
      <c r="N630" s="35" t="str">
        <f t="shared" ca="1" si="37"/>
        <v/>
      </c>
      <c r="O630" s="75" t="str">
        <f ca="1">IFERROR(VLOOKUP(D630,資料庫!$P$4:$Q$135,2,FALSE),"")</f>
        <v/>
      </c>
    </row>
    <row r="631" spans="1:16" x14ac:dyDescent="0.25">
      <c r="A631" s="75">
        <f>板材才數分析.!D566</f>
        <v>19025</v>
      </c>
      <c r="B631" s="75">
        <f ca="1">板材才數分析.!E566</f>
        <v>0</v>
      </c>
      <c r="D631" s="32">
        <f ca="1">板材才數分析.!M566</f>
        <v>0</v>
      </c>
      <c r="E631" s="32">
        <f ca="1">板材才數分析.!F566</f>
        <v>0</v>
      </c>
      <c r="F631" s="32" t="str">
        <f ca="1">板材才數分析.!G566</f>
        <v/>
      </c>
      <c r="G631" s="32">
        <f ca="1">板材才數分析.!H566</f>
        <v>0</v>
      </c>
      <c r="H631" s="32" t="str">
        <f ca="1">板材才數分析.!I566</f>
        <v/>
      </c>
      <c r="I631" s="32">
        <f ca="1">板材才數分析.!J566</f>
        <v>0</v>
      </c>
      <c r="J631" s="32">
        <f ca="1">板材才數分析.!K566</f>
        <v>0</v>
      </c>
      <c r="K631" s="53">
        <f ca="1">板材才數分析.!O566</f>
        <v>0</v>
      </c>
      <c r="L631" s="32" t="str">
        <f>IFERROR(VLOOKUP(C631,資料庫!$K$3:$AA$10,17,FALSE),"")</f>
        <v/>
      </c>
      <c r="M631" s="32" t="str">
        <f ca="1">板材才數分析.!R566</f>
        <v/>
      </c>
      <c r="N631" s="35" t="str">
        <f t="shared" ca="1" si="37"/>
        <v/>
      </c>
      <c r="O631" s="75" t="str">
        <f ca="1">IFERROR(VLOOKUP(D631,資料庫!$P$4:$Q$135,2,FALSE),"")</f>
        <v/>
      </c>
    </row>
    <row r="632" spans="1:16" x14ac:dyDescent="0.25">
      <c r="A632" s="75">
        <f>板材才數分析.!D567</f>
        <v>19026</v>
      </c>
      <c r="B632" s="75">
        <f ca="1">板材才數分析.!E567</f>
        <v>0</v>
      </c>
      <c r="D632" s="32">
        <f ca="1">板材才數分析.!M567</f>
        <v>0</v>
      </c>
      <c r="E632" s="32">
        <f ca="1">板材才數分析.!F567</f>
        <v>0</v>
      </c>
      <c r="F632" s="32" t="str">
        <f ca="1">板材才數分析.!G567</f>
        <v/>
      </c>
      <c r="G632" s="32">
        <f ca="1">板材才數分析.!H567</f>
        <v>0</v>
      </c>
      <c r="H632" s="32" t="str">
        <f ca="1">板材才數分析.!I567</f>
        <v/>
      </c>
      <c r="I632" s="32">
        <f ca="1">板材才數分析.!J567</f>
        <v>0</v>
      </c>
      <c r="J632" s="32">
        <f ca="1">板材才數分析.!K567</f>
        <v>0</v>
      </c>
      <c r="K632" s="53">
        <f ca="1">板材才數分析.!O567</f>
        <v>0</v>
      </c>
      <c r="L632" s="32" t="str">
        <f>IFERROR(VLOOKUP(C632,資料庫!$K$3:$AA$10,17,FALSE),"")</f>
        <v/>
      </c>
      <c r="M632" s="32" t="str">
        <f ca="1">板材才數分析.!R567</f>
        <v/>
      </c>
      <c r="N632" s="35" t="str">
        <f t="shared" ca="1" si="37"/>
        <v/>
      </c>
      <c r="O632" s="75" t="str">
        <f ca="1">IFERROR(VLOOKUP(D632,資料庫!$P$4:$Q$135,2,FALSE),"")</f>
        <v/>
      </c>
    </row>
    <row r="633" spans="1:16" x14ac:dyDescent="0.25">
      <c r="A633" s="75">
        <f>板材才數分析.!D568</f>
        <v>19027</v>
      </c>
      <c r="B633" s="75">
        <f ca="1">板材才數分析.!E568</f>
        <v>0</v>
      </c>
      <c r="D633" s="32">
        <f ca="1">板材才數分析.!M568</f>
        <v>0</v>
      </c>
      <c r="E633" s="32">
        <f ca="1">板材才數分析.!F568</f>
        <v>0</v>
      </c>
      <c r="F633" s="32" t="str">
        <f ca="1">板材才數分析.!G568</f>
        <v/>
      </c>
      <c r="G633" s="32">
        <f ca="1">板材才數分析.!H568</f>
        <v>0</v>
      </c>
      <c r="H633" s="32" t="str">
        <f ca="1">板材才數分析.!I568</f>
        <v/>
      </c>
      <c r="I633" s="32">
        <f ca="1">板材才數分析.!J568</f>
        <v>0</v>
      </c>
      <c r="J633" s="32">
        <f ca="1">板材才數分析.!K568</f>
        <v>0</v>
      </c>
      <c r="K633" s="53">
        <f ca="1">板材才數分析.!O568</f>
        <v>0</v>
      </c>
      <c r="L633" s="32" t="str">
        <f>IFERROR(VLOOKUP(C633,資料庫!$K$3:$AA$10,17,FALSE),"")</f>
        <v/>
      </c>
      <c r="M633" s="32" t="str">
        <f ca="1">板材才數分析.!R568</f>
        <v/>
      </c>
      <c r="N633" s="35" t="str">
        <f t="shared" ca="1" si="37"/>
        <v/>
      </c>
      <c r="O633" s="75" t="str">
        <f ca="1">IFERROR(VLOOKUP(D633,資料庫!$P$4:$Q$135,2,FALSE),"")</f>
        <v/>
      </c>
    </row>
    <row r="634" spans="1:16" x14ac:dyDescent="0.25">
      <c r="A634" s="75">
        <f>板材才數分析.!D569</f>
        <v>19028</v>
      </c>
      <c r="B634" s="75">
        <f ca="1">板材才數分析.!E569</f>
        <v>0</v>
      </c>
      <c r="D634" s="32">
        <f ca="1">板材才數分析.!M569</f>
        <v>0</v>
      </c>
      <c r="E634" s="32">
        <f ca="1">板材才數分析.!F569</f>
        <v>0</v>
      </c>
      <c r="F634" s="32" t="str">
        <f ca="1">板材才數分析.!G569</f>
        <v/>
      </c>
      <c r="G634" s="32">
        <f ca="1">板材才數分析.!H569</f>
        <v>0</v>
      </c>
      <c r="H634" s="32" t="str">
        <f ca="1">板材才數分析.!I569</f>
        <v/>
      </c>
      <c r="I634" s="32">
        <f ca="1">板材才數分析.!J569</f>
        <v>0</v>
      </c>
      <c r="J634" s="32">
        <f ca="1">板材才數分析.!K569</f>
        <v>0</v>
      </c>
      <c r="K634" s="53">
        <f ca="1">板材才數分析.!O569</f>
        <v>0</v>
      </c>
      <c r="L634" s="32" t="str">
        <f>IFERROR(VLOOKUP(C634,資料庫!$K$3:$AA$10,17,FALSE),"")</f>
        <v/>
      </c>
      <c r="M634" s="32" t="str">
        <f ca="1">板材才數分析.!R569</f>
        <v/>
      </c>
      <c r="N634" s="35" t="str">
        <f t="shared" ca="1" si="37"/>
        <v/>
      </c>
      <c r="O634" s="75" t="str">
        <f ca="1">IFERROR(VLOOKUP(D634,資料庫!$P$4:$Q$135,2,FALSE),"")</f>
        <v/>
      </c>
    </row>
    <row r="635" spans="1:16" x14ac:dyDescent="0.25">
      <c r="A635" s="75">
        <f>板材才數分析.!D570</f>
        <v>19029</v>
      </c>
      <c r="B635" s="75">
        <f ca="1">板材才數分析.!E570</f>
        <v>0</v>
      </c>
      <c r="D635" s="32">
        <f ca="1">板材才數分析.!M570</f>
        <v>0</v>
      </c>
      <c r="E635" s="32">
        <f ca="1">板材才數分析.!F570</f>
        <v>0</v>
      </c>
      <c r="F635" s="32" t="str">
        <f ca="1">板材才數分析.!G570</f>
        <v/>
      </c>
      <c r="G635" s="32">
        <f ca="1">板材才數分析.!H570</f>
        <v>0</v>
      </c>
      <c r="H635" s="32" t="str">
        <f ca="1">板材才數分析.!I570</f>
        <v/>
      </c>
      <c r="I635" s="32">
        <f ca="1">板材才數分析.!J570</f>
        <v>0</v>
      </c>
      <c r="J635" s="32">
        <f ca="1">板材才數分析.!K570</f>
        <v>0</v>
      </c>
      <c r="K635" s="53">
        <f ca="1">板材才數分析.!O570</f>
        <v>0</v>
      </c>
      <c r="L635" s="32" t="str">
        <f>IFERROR(VLOOKUP(C635,資料庫!$K$3:$AA$10,17,FALSE),"")</f>
        <v/>
      </c>
      <c r="M635" s="32" t="str">
        <f ca="1">板材才數分析.!R570</f>
        <v/>
      </c>
      <c r="N635" s="35" t="str">
        <f t="shared" ca="1" si="37"/>
        <v/>
      </c>
      <c r="O635" s="75" t="str">
        <f ca="1">IFERROR(VLOOKUP(D635,資料庫!$P$4:$Q$135,2,FALSE),"")</f>
        <v/>
      </c>
    </row>
    <row r="636" spans="1:16" x14ac:dyDescent="0.25">
      <c r="A636" s="75">
        <f>板材才數分析.!D571</f>
        <v>19030</v>
      </c>
      <c r="B636" s="75">
        <f ca="1">板材才數分析.!E571</f>
        <v>0</v>
      </c>
      <c r="D636" s="32">
        <f ca="1">板材才數分析.!M571</f>
        <v>0</v>
      </c>
      <c r="E636" s="32">
        <f ca="1">板材才數分析.!F571</f>
        <v>0</v>
      </c>
      <c r="F636" s="32" t="str">
        <f ca="1">板材才數分析.!G571</f>
        <v/>
      </c>
      <c r="G636" s="32">
        <f ca="1">板材才數分析.!H571</f>
        <v>0</v>
      </c>
      <c r="H636" s="32" t="str">
        <f ca="1">板材才數分析.!I571</f>
        <v/>
      </c>
      <c r="I636" s="32">
        <f ca="1">板材才數分析.!J571</f>
        <v>0</v>
      </c>
      <c r="J636" s="32">
        <f ca="1">板材才數分析.!K571</f>
        <v>0</v>
      </c>
      <c r="K636" s="53">
        <f ca="1">板材才數分析.!O571</f>
        <v>0</v>
      </c>
      <c r="L636" s="32" t="str">
        <f>IFERROR(VLOOKUP(C636,資料庫!$K$3:$AA$10,17,FALSE),"")</f>
        <v/>
      </c>
      <c r="M636" s="32" t="str">
        <f ca="1">板材才數分析.!R571</f>
        <v/>
      </c>
      <c r="N636" s="35" t="str">
        <f t="shared" ca="1" si="37"/>
        <v/>
      </c>
      <c r="O636" s="75" t="str">
        <f ca="1">IFERROR(VLOOKUP(D636,資料庫!$P$4:$Q$135,2,FALSE),"")</f>
        <v/>
      </c>
    </row>
    <row r="637" spans="1:16" x14ac:dyDescent="0.25">
      <c r="A637" s="75"/>
      <c r="B637" s="75"/>
      <c r="H637" s="524" t="s">
        <v>235</v>
      </c>
      <c r="I637" s="524"/>
      <c r="J637" s="524"/>
      <c r="K637" s="54">
        <f ca="1">SUM(K607:K636)</f>
        <v>0</v>
      </c>
      <c r="L637" s="48" t="str">
        <f>L607</f>
        <v/>
      </c>
      <c r="M637" s="48"/>
      <c r="N637" s="49"/>
      <c r="O637" s="94">
        <f ca="1">SUM(N606:N636)</f>
        <v>0</v>
      </c>
      <c r="P637" s="47"/>
    </row>
    <row r="638" spans="1:16" x14ac:dyDescent="0.25">
      <c r="A638" s="75"/>
      <c r="B638" s="75"/>
      <c r="O638" s="75"/>
    </row>
    <row r="639" spans="1:16" x14ac:dyDescent="0.25">
      <c r="A639" s="75"/>
      <c r="B639" s="75">
        <v>20</v>
      </c>
      <c r="N639" s="32"/>
      <c r="O639" s="75"/>
    </row>
    <row r="640" spans="1:16" x14ac:dyDescent="0.25">
      <c r="A640" s="75">
        <f>板材才數分析.!D572</f>
        <v>20001</v>
      </c>
      <c r="B640" s="75" t="str">
        <f ca="1">板材才數分析.!E572</f>
        <v>頂板</v>
      </c>
      <c r="D640" s="32">
        <f ca="1">板材才數分析.!M572</f>
        <v>0</v>
      </c>
      <c r="E640" s="32">
        <f ca="1">板材才數分析.!F572</f>
        <v>-36</v>
      </c>
      <c r="F640" s="32" t="str">
        <f ca="1">板材才數分析.!G572</f>
        <v>AA</v>
      </c>
      <c r="G640" s="32">
        <f ca="1">板材才數分析.!H572</f>
        <v>0</v>
      </c>
      <c r="H640" s="32" t="str">
        <f ca="1">板材才數分析.!I572</f>
        <v/>
      </c>
      <c r="I640" s="32">
        <f ca="1">板材才數分析.!J572</f>
        <v>18</v>
      </c>
      <c r="J640" s="32">
        <f ca="1">板材才數分析.!K572</f>
        <v>0</v>
      </c>
      <c r="K640" s="53">
        <f ca="1">板材才數分析.!O572</f>
        <v>0</v>
      </c>
      <c r="L640" s="32" t="str">
        <f>IFERROR(VLOOKUP(C640,資料庫!$K$3:$AA$10,17,FALSE),"")</f>
        <v/>
      </c>
      <c r="M640" s="32" t="str">
        <f ca="1">板材才數分析.!R572</f>
        <v/>
      </c>
      <c r="N640" s="35" t="str">
        <f ca="1">IFERROR((K640*M640),"")</f>
        <v/>
      </c>
      <c r="O640" s="75" t="str">
        <f ca="1">IFERROR(VLOOKUP(D640,資料庫!$P$4:$Q$135,2,FALSE),"")</f>
        <v/>
      </c>
    </row>
    <row r="641" spans="1:15" x14ac:dyDescent="0.25">
      <c r="A641" s="75">
        <f>板材才數分析.!D573</f>
        <v>20002</v>
      </c>
      <c r="B641" s="75" t="str">
        <f ca="1">板材才數分析.!E573</f>
        <v>底板</v>
      </c>
      <c r="D641" s="32">
        <f ca="1">板材才數分析.!M573</f>
        <v>0</v>
      </c>
      <c r="E641" s="32">
        <f ca="1">板材才數分析.!F573</f>
        <v>-36</v>
      </c>
      <c r="F641" s="32" t="str">
        <f ca="1">板材才數分析.!G573</f>
        <v>AA</v>
      </c>
      <c r="G641" s="32">
        <f ca="1">板材才數分析.!H573</f>
        <v>0</v>
      </c>
      <c r="H641" s="32" t="str">
        <f ca="1">板材才數分析.!I573</f>
        <v/>
      </c>
      <c r="I641" s="32">
        <f ca="1">板材才數分析.!J573</f>
        <v>18</v>
      </c>
      <c r="J641" s="32">
        <f ca="1">板材才數分析.!K573</f>
        <v>0</v>
      </c>
      <c r="K641" s="53">
        <f ca="1">板材才數分析.!O573</f>
        <v>0</v>
      </c>
      <c r="L641" s="32" t="str">
        <f>IFERROR(VLOOKUP(C641,資料庫!$K$3:$AA$10,17,FALSE),"")</f>
        <v/>
      </c>
      <c r="M641" s="32" t="str">
        <f ca="1">板材才數分析.!R573</f>
        <v/>
      </c>
      <c r="N641" s="35" t="str">
        <f t="shared" ref="N641:N656" ca="1" si="38">IFERROR((K641*M641),"")</f>
        <v/>
      </c>
      <c r="O641" s="75" t="str">
        <f ca="1">IFERROR(VLOOKUP(D641,資料庫!$P$4:$Q$135,2,FALSE),"")</f>
        <v/>
      </c>
    </row>
    <row r="642" spans="1:15" x14ac:dyDescent="0.25">
      <c r="A642" s="75">
        <f>板材才數分析.!D574</f>
        <v>20003</v>
      </c>
      <c r="B642" s="75" t="str">
        <f ca="1">板材才數分析.!E574</f>
        <v>左側板</v>
      </c>
      <c r="D642" s="32">
        <f ca="1">板材才數分析.!M574</f>
        <v>0</v>
      </c>
      <c r="E642" s="32">
        <f ca="1">板材才數分析.!F574</f>
        <v>0</v>
      </c>
      <c r="F642" s="32" t="str">
        <f ca="1">板材才數分析.!G574</f>
        <v>AA</v>
      </c>
      <c r="G642" s="32">
        <f ca="1">板材才數分析.!H574</f>
        <v>0</v>
      </c>
      <c r="H642" s="32" t="str">
        <f ca="1">板材才數分析.!I574</f>
        <v>AA</v>
      </c>
      <c r="I642" s="32">
        <f ca="1">板材才數分析.!J574</f>
        <v>18</v>
      </c>
      <c r="J642" s="32">
        <f ca="1">板材才數分析.!K574</f>
        <v>0</v>
      </c>
      <c r="K642" s="53">
        <f ca="1">板材才數分析.!O574</f>
        <v>0</v>
      </c>
      <c r="L642" s="32" t="str">
        <f>IFERROR(VLOOKUP(C642,資料庫!$K$3:$AA$10,17,FALSE),"")</f>
        <v/>
      </c>
      <c r="M642" s="32" t="str">
        <f ca="1">板材才數分析.!R574</f>
        <v/>
      </c>
      <c r="N642" s="35" t="str">
        <f t="shared" ca="1" si="38"/>
        <v/>
      </c>
      <c r="O642" s="75" t="str">
        <f ca="1">IFERROR(VLOOKUP(D642,資料庫!$P$4:$Q$135,2,FALSE),"")</f>
        <v/>
      </c>
    </row>
    <row r="643" spans="1:15" x14ac:dyDescent="0.25">
      <c r="A643" s="75">
        <f>板材才數分析.!D575</f>
        <v>20004</v>
      </c>
      <c r="B643" s="75" t="str">
        <f ca="1">板材才數分析.!E575</f>
        <v>右側板</v>
      </c>
      <c r="D643" s="32">
        <f ca="1">板材才數分析.!M575</f>
        <v>0</v>
      </c>
      <c r="E643" s="32">
        <f ca="1">板材才數分析.!F575</f>
        <v>0</v>
      </c>
      <c r="F643" s="32" t="str">
        <f ca="1">板材才數分析.!G575</f>
        <v>AA</v>
      </c>
      <c r="G643" s="32">
        <f ca="1">板材才數分析.!H575</f>
        <v>0</v>
      </c>
      <c r="H643" s="32" t="str">
        <f ca="1">板材才數分析.!I575</f>
        <v>AA</v>
      </c>
      <c r="I643" s="32">
        <f ca="1">板材才數分析.!J575</f>
        <v>18</v>
      </c>
      <c r="J643" s="32">
        <f ca="1">板材才數分析.!K575</f>
        <v>0</v>
      </c>
      <c r="K643" s="53">
        <f ca="1">板材才數分析.!O575</f>
        <v>0</v>
      </c>
      <c r="L643" s="32" t="str">
        <f>IFERROR(VLOOKUP(C643,資料庫!$K$3:$AA$10,17,FALSE),"")</f>
        <v/>
      </c>
      <c r="M643" s="32" t="str">
        <f ca="1">板材才數分析.!R575</f>
        <v/>
      </c>
      <c r="N643" s="35" t="str">
        <f t="shared" ca="1" si="38"/>
        <v/>
      </c>
      <c r="O643" s="75" t="str">
        <f ca="1">IFERROR(VLOOKUP(D643,資料庫!$P$4:$Q$135,2,FALSE),"")</f>
        <v/>
      </c>
    </row>
    <row r="644" spans="1:15" x14ac:dyDescent="0.25">
      <c r="A644" s="75">
        <f>板材才數分析.!D576</f>
        <v>20005</v>
      </c>
      <c r="B644" s="75" t="str">
        <f ca="1">板材才數分析.!E576</f>
        <v>背板</v>
      </c>
      <c r="D644" s="32">
        <f ca="1">板材才數分析.!M576</f>
        <v>0</v>
      </c>
      <c r="E644" s="32">
        <f ca="1">板材才數分析.!F576</f>
        <v>-22</v>
      </c>
      <c r="F644" s="32" t="str">
        <f ca="1">板材才數分析.!G576</f>
        <v/>
      </c>
      <c r="G644" s="32">
        <f ca="1">板材才數分析.!H576</f>
        <v>-22</v>
      </c>
      <c r="H644" s="32" t="str">
        <f ca="1">板材才數分析.!I576</f>
        <v/>
      </c>
      <c r="I644" s="32">
        <f ca="1">板材才數分析.!J576</f>
        <v>4</v>
      </c>
      <c r="J644" s="32">
        <f ca="1">板材才數分析.!K576</f>
        <v>0</v>
      </c>
      <c r="K644" s="53">
        <f ca="1">板材才數分析.!O576</f>
        <v>0</v>
      </c>
      <c r="L644" s="32" t="str">
        <f>IFERROR(VLOOKUP(C644,資料庫!$K$3:$AA$10,17,FALSE),"")</f>
        <v/>
      </c>
      <c r="M644" s="32" t="str">
        <f ca="1">板材才數分析.!R576</f>
        <v/>
      </c>
      <c r="N644" s="35" t="str">
        <f t="shared" ca="1" si="38"/>
        <v/>
      </c>
      <c r="O644" s="75" t="str">
        <f ca="1">IFERROR(VLOOKUP(D644,資料庫!$P$4:$Q$135,2,FALSE),"")</f>
        <v/>
      </c>
    </row>
    <row r="645" spans="1:15" x14ac:dyDescent="0.25">
      <c r="A645" s="75">
        <f>板材才數分析.!D577</f>
        <v>20006</v>
      </c>
      <c r="B645" s="75" t="str">
        <f ca="1">板材才數分析.!E577</f>
        <v>背拉桿</v>
      </c>
      <c r="D645" s="32">
        <f ca="1">板材才數分析.!M577</f>
        <v>0</v>
      </c>
      <c r="E645" s="32">
        <f ca="1">板材才數分析.!F577</f>
        <v>-36</v>
      </c>
      <c r="F645" s="32" t="str">
        <f ca="1">板材才數分析.!G577</f>
        <v>AA</v>
      </c>
      <c r="G645" s="32">
        <f ca="1">板材才數分析.!H577</f>
        <v>120</v>
      </c>
      <c r="H645" s="32" t="str">
        <f ca="1">板材才數分析.!I577</f>
        <v/>
      </c>
      <c r="I645" s="32">
        <f ca="1">板材才數分析.!J577</f>
        <v>18</v>
      </c>
      <c r="J645" s="32">
        <f ca="1">板材才數分析.!K577</f>
        <v>0</v>
      </c>
      <c r="K645" s="53">
        <f ca="1">板材才數分析.!O577</f>
        <v>0</v>
      </c>
      <c r="L645" s="32" t="str">
        <f>IFERROR(VLOOKUP(C645,資料庫!$K$3:$AA$10,17,FALSE),"")</f>
        <v/>
      </c>
      <c r="M645" s="32" t="str">
        <f ca="1">板材才數分析.!R577</f>
        <v/>
      </c>
      <c r="N645" s="35" t="str">
        <f t="shared" ca="1" si="38"/>
        <v/>
      </c>
      <c r="O645" s="75" t="str">
        <f ca="1">IFERROR(VLOOKUP(D645,資料庫!$P$4:$Q$135,2,FALSE),"")</f>
        <v/>
      </c>
    </row>
    <row r="646" spans="1:15" x14ac:dyDescent="0.25">
      <c r="A646" s="75">
        <f>板材才數分析.!D578</f>
        <v>20007</v>
      </c>
      <c r="B646" s="75" t="str">
        <f ca="1">板材才數分析.!E578</f>
        <v>中立板</v>
      </c>
      <c r="D646" s="32">
        <f ca="1">板材才數分析.!M578</f>
        <v>0</v>
      </c>
      <c r="E646" s="32">
        <f ca="1">板材才數分析.!F578</f>
        <v>-36</v>
      </c>
      <c r="F646" s="32" t="str">
        <f ca="1">板材才數分析.!G578</f>
        <v>AA</v>
      </c>
      <c r="G646" s="32">
        <f ca="1">板材才數分析.!H578</f>
        <v>-22</v>
      </c>
      <c r="H646" s="32" t="str">
        <f ca="1">板材才數分析.!I578</f>
        <v/>
      </c>
      <c r="I646" s="32">
        <f ca="1">板材才數分析.!J578</f>
        <v>18</v>
      </c>
      <c r="J646" s="32">
        <f ca="1">板材才數分析.!K578</f>
        <v>0</v>
      </c>
      <c r="K646" s="53">
        <f ca="1">板材才數分析.!O578</f>
        <v>0</v>
      </c>
      <c r="L646" s="32" t="str">
        <f>IFERROR(VLOOKUP(C646,資料庫!$K$3:$AA$10,17,FALSE),"")</f>
        <v/>
      </c>
      <c r="M646" s="32" t="str">
        <f ca="1">板材才數分析.!R578</f>
        <v/>
      </c>
      <c r="N646" s="35" t="str">
        <f t="shared" ca="1" si="38"/>
        <v/>
      </c>
      <c r="O646" s="75" t="str">
        <f ca="1">IFERROR(VLOOKUP(D646,資料庫!$P$4:$Q$135,2,FALSE),"")</f>
        <v/>
      </c>
    </row>
    <row r="647" spans="1:15" x14ac:dyDescent="0.25">
      <c r="A647" s="75">
        <f>板材才數分析.!D579</f>
        <v>20008</v>
      </c>
      <c r="B647" s="75" t="str">
        <f ca="1">板材才數分析.!E579</f>
        <v>活隔</v>
      </c>
      <c r="D647" s="32">
        <f ca="1">板材才數分析.!M579</f>
        <v>0</v>
      </c>
      <c r="E647" s="32">
        <f ca="1">板材才數分析.!F579</f>
        <v>0</v>
      </c>
      <c r="F647" s="32" t="str">
        <f ca="1">板材才數分析.!G579</f>
        <v>AA</v>
      </c>
      <c r="G647" s="32">
        <f ca="1">板材才數分析.!H579</f>
        <v>-32</v>
      </c>
      <c r="H647" s="32" t="str">
        <f ca="1">板材才數分析.!I579</f>
        <v>AA</v>
      </c>
      <c r="I647" s="32">
        <f ca="1">板材才數分析.!J579</f>
        <v>18</v>
      </c>
      <c r="J647" s="32">
        <f ca="1">板材才數分析.!K579</f>
        <v>0</v>
      </c>
      <c r="K647" s="53">
        <f ca="1">板材才數分析.!O579</f>
        <v>0</v>
      </c>
      <c r="L647" s="32" t="str">
        <f>IFERROR(VLOOKUP(C647,資料庫!$K$3:$AA$10,17,FALSE),"")</f>
        <v/>
      </c>
      <c r="M647" s="32" t="str">
        <f ca="1">板材才數分析.!R579</f>
        <v/>
      </c>
      <c r="N647" s="35" t="str">
        <f t="shared" ca="1" si="38"/>
        <v/>
      </c>
      <c r="O647" s="75" t="str">
        <f ca="1">IFERROR(VLOOKUP(D647,資料庫!$P$4:$Q$135,2,FALSE),"")</f>
        <v/>
      </c>
    </row>
    <row r="648" spans="1:15" x14ac:dyDescent="0.25">
      <c r="A648" s="75">
        <f>板材才數分析.!D580</f>
        <v>20009</v>
      </c>
      <c r="B648" s="75" t="str">
        <f ca="1">板材才數分析.!E580</f>
        <v>固隔</v>
      </c>
      <c r="D648" s="32">
        <f ca="1">板材才數分析.!M580</f>
        <v>0</v>
      </c>
      <c r="E648" s="32">
        <f ca="1">板材才數分析.!F580</f>
        <v>0</v>
      </c>
      <c r="F648" s="32" t="str">
        <f ca="1">板材才數分析.!G580</f>
        <v>AA</v>
      </c>
      <c r="G648" s="32">
        <f ca="1">板材才數分析.!H580</f>
        <v>-22</v>
      </c>
      <c r="H648" s="32" t="str">
        <f ca="1">板材才數分析.!I580</f>
        <v/>
      </c>
      <c r="I648" s="32">
        <f ca="1">板材才數分析.!J580</f>
        <v>18</v>
      </c>
      <c r="J648" s="32">
        <f ca="1">板材才數分析.!K580</f>
        <v>0</v>
      </c>
      <c r="K648" s="53">
        <f ca="1">板材才數分析.!O580</f>
        <v>0</v>
      </c>
      <c r="L648" s="32" t="str">
        <f>IFERROR(VLOOKUP(C648,資料庫!$K$3:$AA$10,17,FALSE),"")</f>
        <v/>
      </c>
      <c r="M648" s="32" t="str">
        <f ca="1">板材才數分析.!R580</f>
        <v/>
      </c>
      <c r="N648" s="35" t="str">
        <f t="shared" ca="1" si="38"/>
        <v/>
      </c>
      <c r="O648" s="75" t="str">
        <f ca="1">IFERROR(VLOOKUP(D648,資料庫!$P$4:$Q$135,2,FALSE),"")</f>
        <v/>
      </c>
    </row>
    <row r="649" spans="1:15" x14ac:dyDescent="0.25">
      <c r="A649" s="75">
        <f>板材才數分析.!D581</f>
        <v>20010</v>
      </c>
      <c r="B649" s="75" t="str">
        <f ca="1">板材才數分析.!E581</f>
        <v>左門板</v>
      </c>
      <c r="D649" s="32">
        <f ca="1">板材才數分析.!M581</f>
        <v>0</v>
      </c>
      <c r="E649" s="32">
        <f ca="1">板材才數分析.!F581</f>
        <v>0</v>
      </c>
      <c r="F649" s="32" t="str">
        <f ca="1">板材才數分析.!G581</f>
        <v>AA</v>
      </c>
      <c r="G649" s="32">
        <f ca="1">板材才數分析.!H581</f>
        <v>-4</v>
      </c>
      <c r="H649" s="32" t="str">
        <f ca="1">板材才數分析.!I581</f>
        <v>AA</v>
      </c>
      <c r="I649" s="32">
        <f ca="1">板材才數分析.!J581</f>
        <v>18</v>
      </c>
      <c r="J649" s="32">
        <f ca="1">板材才數分析.!K581</f>
        <v>0</v>
      </c>
      <c r="K649" s="53">
        <f ca="1">板材才數分析.!O581</f>
        <v>0</v>
      </c>
      <c r="L649" s="32" t="str">
        <f>IFERROR(VLOOKUP(C649,資料庫!$K$3:$AA$10,17,FALSE),"")</f>
        <v/>
      </c>
      <c r="M649" s="32" t="str">
        <f ca="1">板材才數分析.!R581</f>
        <v/>
      </c>
      <c r="N649" s="35" t="str">
        <f t="shared" ca="1" si="38"/>
        <v/>
      </c>
      <c r="O649" s="75" t="str">
        <f ca="1">IFERROR(VLOOKUP(D649,資料庫!$P$4:$Q$135,2,FALSE),"")</f>
        <v/>
      </c>
    </row>
    <row r="650" spans="1:15" x14ac:dyDescent="0.25">
      <c r="A650" s="75">
        <f>板材才數分析.!D582</f>
        <v>20011</v>
      </c>
      <c r="B650" s="75" t="str">
        <f ca="1">板材才數分析.!E582</f>
        <v>右門板</v>
      </c>
      <c r="D650" s="32">
        <f ca="1">板材才數分析.!M582</f>
        <v>0</v>
      </c>
      <c r="E650" s="32">
        <f ca="1">板材才數分析.!F582</f>
        <v>0</v>
      </c>
      <c r="F650" s="32" t="str">
        <f ca="1">板材才數分析.!G582</f>
        <v>AA</v>
      </c>
      <c r="G650" s="32">
        <f ca="1">板材才數分析.!H582</f>
        <v>-4</v>
      </c>
      <c r="H650" s="32" t="str">
        <f ca="1">板材才數分析.!I582</f>
        <v>AA</v>
      </c>
      <c r="I650" s="32">
        <f ca="1">板材才數分析.!J582</f>
        <v>18</v>
      </c>
      <c r="J650" s="32">
        <f ca="1">板材才數分析.!K582</f>
        <v>0</v>
      </c>
      <c r="K650" s="53">
        <f ca="1">板材才數分析.!O582</f>
        <v>0</v>
      </c>
      <c r="L650" s="32" t="str">
        <f>IFERROR(VLOOKUP(C650,資料庫!$K$3:$AA$10,17,FALSE),"")</f>
        <v/>
      </c>
      <c r="M650" s="32" t="str">
        <f ca="1">板材才數分析.!R582</f>
        <v/>
      </c>
      <c r="N650" s="35" t="str">
        <f t="shared" ca="1" si="38"/>
        <v/>
      </c>
      <c r="O650" s="75" t="str">
        <f ca="1">IFERROR(VLOOKUP(D650,資料庫!$P$4:$Q$135,2,FALSE),"")</f>
        <v/>
      </c>
    </row>
    <row r="651" spans="1:15" x14ac:dyDescent="0.25">
      <c r="A651" s="75">
        <f>板材才數分析.!D583</f>
        <v>20012</v>
      </c>
      <c r="B651" s="75">
        <f ca="1">板材才數分析.!E583</f>
        <v>0</v>
      </c>
      <c r="D651" s="32">
        <f ca="1">板材才數分析.!M583</f>
        <v>0</v>
      </c>
      <c r="E651" s="32">
        <f ca="1">板材才數分析.!F583</f>
        <v>0</v>
      </c>
      <c r="F651" s="32" t="str">
        <f ca="1">板材才數分析.!G583</f>
        <v/>
      </c>
      <c r="G651" s="32">
        <f ca="1">板材才數分析.!H583</f>
        <v>0</v>
      </c>
      <c r="H651" s="32" t="str">
        <f ca="1">板材才數分析.!I583</f>
        <v/>
      </c>
      <c r="I651" s="32">
        <f ca="1">板材才數分析.!J583</f>
        <v>0</v>
      </c>
      <c r="J651" s="32">
        <f ca="1">板材才數分析.!K583</f>
        <v>0</v>
      </c>
      <c r="K651" s="53">
        <f ca="1">板材才數分析.!O583</f>
        <v>0</v>
      </c>
      <c r="L651" s="32" t="str">
        <f>IFERROR(VLOOKUP(C651,資料庫!$K$3:$AA$10,17,FALSE),"")</f>
        <v/>
      </c>
      <c r="M651" s="32" t="str">
        <f ca="1">板材才數分析.!R583</f>
        <v/>
      </c>
      <c r="N651" s="35" t="str">
        <f t="shared" ca="1" si="38"/>
        <v/>
      </c>
      <c r="O651" s="75" t="str">
        <f ca="1">IFERROR(VLOOKUP(D651,資料庫!$P$4:$Q$135,2,FALSE),"")</f>
        <v/>
      </c>
    </row>
    <row r="652" spans="1:15" x14ac:dyDescent="0.25">
      <c r="A652" s="75">
        <f>板材才數分析.!D584</f>
        <v>20013</v>
      </c>
      <c r="B652" s="75">
        <f ca="1">板材才數分析.!E584</f>
        <v>0</v>
      </c>
      <c r="D652" s="32">
        <f ca="1">板材才數分析.!M584</f>
        <v>0</v>
      </c>
      <c r="E652" s="32">
        <f ca="1">板材才數分析.!F584</f>
        <v>0</v>
      </c>
      <c r="F652" s="32" t="str">
        <f ca="1">板材才數分析.!G584</f>
        <v/>
      </c>
      <c r="G652" s="32">
        <f ca="1">板材才數分析.!H584</f>
        <v>0</v>
      </c>
      <c r="H652" s="32" t="str">
        <f ca="1">板材才數分析.!I584</f>
        <v/>
      </c>
      <c r="I652" s="32">
        <f ca="1">板材才數分析.!J584</f>
        <v>0</v>
      </c>
      <c r="J652" s="32">
        <f ca="1">板材才數分析.!K584</f>
        <v>0</v>
      </c>
      <c r="K652" s="53">
        <f ca="1">板材才數分析.!O584</f>
        <v>0</v>
      </c>
      <c r="L652" s="32" t="str">
        <f>IFERROR(VLOOKUP(C652,資料庫!$K$3:$AA$10,17,FALSE),"")</f>
        <v/>
      </c>
      <c r="M652" s="32" t="str">
        <f ca="1">板材才數分析.!R584</f>
        <v/>
      </c>
      <c r="N652" s="35" t="str">
        <f t="shared" ca="1" si="38"/>
        <v/>
      </c>
      <c r="O652" s="75" t="str">
        <f ca="1">IFERROR(VLOOKUP(D652,資料庫!$P$4:$Q$135,2,FALSE),"")</f>
        <v/>
      </c>
    </row>
    <row r="653" spans="1:15" x14ac:dyDescent="0.25">
      <c r="A653" s="75">
        <f>板材才數分析.!D585</f>
        <v>20014</v>
      </c>
      <c r="B653" s="75">
        <f ca="1">板材才數分析.!E585</f>
        <v>0</v>
      </c>
      <c r="D653" s="32">
        <f ca="1">板材才數分析.!M585</f>
        <v>0</v>
      </c>
      <c r="E653" s="32">
        <f ca="1">板材才數分析.!F585</f>
        <v>0</v>
      </c>
      <c r="F653" s="32" t="str">
        <f ca="1">板材才數分析.!G585</f>
        <v/>
      </c>
      <c r="G653" s="32">
        <f ca="1">板材才數分析.!H585</f>
        <v>0</v>
      </c>
      <c r="H653" s="32" t="str">
        <f ca="1">板材才數分析.!I585</f>
        <v/>
      </c>
      <c r="I653" s="32">
        <f ca="1">板材才數分析.!J585</f>
        <v>0</v>
      </c>
      <c r="J653" s="32">
        <f ca="1">板材才數分析.!K585</f>
        <v>0</v>
      </c>
      <c r="K653" s="53">
        <f ca="1">板材才數分析.!O585</f>
        <v>0</v>
      </c>
      <c r="L653" s="32" t="str">
        <f>IFERROR(VLOOKUP(C653,資料庫!$K$3:$AA$10,17,FALSE),"")</f>
        <v/>
      </c>
      <c r="M653" s="32" t="str">
        <f ca="1">板材才數分析.!R585</f>
        <v/>
      </c>
      <c r="N653" s="35" t="str">
        <f t="shared" ca="1" si="38"/>
        <v/>
      </c>
      <c r="O653" s="75" t="str">
        <f ca="1">IFERROR(VLOOKUP(D653,資料庫!$P$4:$Q$135,2,FALSE),"")</f>
        <v/>
      </c>
    </row>
    <row r="654" spans="1:15" x14ac:dyDescent="0.25">
      <c r="A654" s="75">
        <f>板材才數分析.!D586</f>
        <v>20015</v>
      </c>
      <c r="B654" s="75">
        <f ca="1">板材才數分析.!E586</f>
        <v>0</v>
      </c>
      <c r="D654" s="32">
        <f ca="1">板材才數分析.!M586</f>
        <v>0</v>
      </c>
      <c r="E654" s="32">
        <f ca="1">板材才數分析.!F586</f>
        <v>0</v>
      </c>
      <c r="F654" s="32" t="str">
        <f ca="1">板材才數分析.!G586</f>
        <v/>
      </c>
      <c r="G654" s="32">
        <f ca="1">板材才數分析.!H586</f>
        <v>0</v>
      </c>
      <c r="H654" s="32" t="str">
        <f ca="1">板材才數分析.!I586</f>
        <v/>
      </c>
      <c r="I654" s="32">
        <f ca="1">板材才數分析.!J586</f>
        <v>0</v>
      </c>
      <c r="J654" s="32">
        <f ca="1">板材才數分析.!K586</f>
        <v>0</v>
      </c>
      <c r="K654" s="53">
        <f ca="1">板材才數分析.!O586</f>
        <v>0</v>
      </c>
      <c r="L654" s="32" t="str">
        <f>IFERROR(VLOOKUP(C654,資料庫!$K$3:$AA$10,17,FALSE),"")</f>
        <v/>
      </c>
      <c r="M654" s="32" t="str">
        <f ca="1">板材才數分析.!R586</f>
        <v/>
      </c>
      <c r="N654" s="35" t="str">
        <f t="shared" ca="1" si="38"/>
        <v/>
      </c>
      <c r="O654" s="75" t="str">
        <f ca="1">IFERROR(VLOOKUP(D654,資料庫!$P$4:$Q$135,2,FALSE),"")</f>
        <v/>
      </c>
    </row>
    <row r="655" spans="1:15" x14ac:dyDescent="0.25">
      <c r="A655" s="75">
        <f>板材才數分析.!D587</f>
        <v>20016</v>
      </c>
      <c r="B655" s="75">
        <f ca="1">板材才數分析.!E587</f>
        <v>0</v>
      </c>
      <c r="D655" s="32">
        <f ca="1">板材才數分析.!M587</f>
        <v>0</v>
      </c>
      <c r="E655" s="32">
        <f ca="1">板材才數分析.!F587</f>
        <v>0</v>
      </c>
      <c r="F655" s="32" t="str">
        <f ca="1">板材才數分析.!G587</f>
        <v/>
      </c>
      <c r="G655" s="32">
        <f ca="1">板材才數分析.!H587</f>
        <v>0</v>
      </c>
      <c r="H655" s="32" t="str">
        <f ca="1">板材才數分析.!I587</f>
        <v/>
      </c>
      <c r="I655" s="32">
        <f ca="1">板材才數分析.!J587</f>
        <v>0</v>
      </c>
      <c r="J655" s="32">
        <f ca="1">板材才數分析.!K587</f>
        <v>0</v>
      </c>
      <c r="K655" s="53">
        <f ca="1">板材才數分析.!O587</f>
        <v>0</v>
      </c>
      <c r="L655" s="32" t="str">
        <f>IFERROR(VLOOKUP(C655,資料庫!$K$3:$AA$10,17,FALSE),"")</f>
        <v/>
      </c>
      <c r="M655" s="32" t="str">
        <f ca="1">板材才數分析.!R587</f>
        <v/>
      </c>
      <c r="N655" s="35" t="str">
        <f t="shared" ca="1" si="38"/>
        <v/>
      </c>
      <c r="O655" s="75" t="str">
        <f ca="1">IFERROR(VLOOKUP(D655,資料庫!$P$4:$Q$135,2,FALSE),"")</f>
        <v/>
      </c>
    </row>
    <row r="656" spans="1:15" x14ac:dyDescent="0.25">
      <c r="A656" s="75">
        <f>板材才數分析.!D588</f>
        <v>20017</v>
      </c>
      <c r="B656" s="75">
        <f ca="1">板材才數分析.!E588</f>
        <v>0</v>
      </c>
      <c r="D656" s="32">
        <f ca="1">板材才數分析.!M588</f>
        <v>0</v>
      </c>
      <c r="E656" s="32">
        <f ca="1">板材才數分析.!F588</f>
        <v>0</v>
      </c>
      <c r="F656" s="32" t="str">
        <f ca="1">板材才數分析.!G588</f>
        <v/>
      </c>
      <c r="G656" s="32">
        <f ca="1">板材才數分析.!H588</f>
        <v>0</v>
      </c>
      <c r="H656" s="32" t="str">
        <f ca="1">板材才數分析.!I588</f>
        <v/>
      </c>
      <c r="I656" s="32">
        <f ca="1">板材才數分析.!J588</f>
        <v>0</v>
      </c>
      <c r="J656" s="32">
        <f ca="1">板材才數分析.!K588</f>
        <v>0</v>
      </c>
      <c r="K656" s="53">
        <f ca="1">板材才數分析.!O588</f>
        <v>0</v>
      </c>
      <c r="L656" s="32" t="str">
        <f>IFERROR(VLOOKUP(C656,資料庫!$K$3:$AA$10,17,FALSE),"")</f>
        <v/>
      </c>
      <c r="M656" s="32" t="str">
        <f ca="1">板材才數分析.!R588</f>
        <v/>
      </c>
      <c r="N656" s="35" t="str">
        <f t="shared" ca="1" si="38"/>
        <v/>
      </c>
      <c r="O656" s="75" t="str">
        <f ca="1">IFERROR(VLOOKUP(D656,資料庫!$P$4:$Q$135,2,FALSE),"")</f>
        <v/>
      </c>
    </row>
    <row r="657" spans="1:16" x14ac:dyDescent="0.25">
      <c r="A657" s="75">
        <f>板材才數分析.!D589</f>
        <v>20018</v>
      </c>
      <c r="B657" s="75">
        <f ca="1">板材才數分析.!E589</f>
        <v>0</v>
      </c>
      <c r="D657" s="32">
        <f ca="1">板材才數分析.!M589</f>
        <v>0</v>
      </c>
      <c r="E657" s="32">
        <f ca="1">板材才數分析.!F589</f>
        <v>0</v>
      </c>
      <c r="F657" s="32" t="str">
        <f ca="1">板材才數分析.!G589</f>
        <v/>
      </c>
      <c r="G657" s="32">
        <f ca="1">板材才數分析.!H589</f>
        <v>0</v>
      </c>
      <c r="H657" s="32" t="str">
        <f ca="1">板材才數分析.!I589</f>
        <v/>
      </c>
      <c r="I657" s="32">
        <f ca="1">板材才數分析.!J589</f>
        <v>0</v>
      </c>
      <c r="J657" s="32">
        <f ca="1">板材才數分析.!K589</f>
        <v>0</v>
      </c>
      <c r="K657" s="53">
        <f ca="1">板材才數分析.!O589</f>
        <v>0</v>
      </c>
      <c r="L657" s="32" t="str">
        <f>IFERROR(VLOOKUP(C657,資料庫!$K$3:$AA$10,17,FALSE),"")</f>
        <v/>
      </c>
      <c r="M657" s="32" t="str">
        <f ca="1">板材才數分析.!R589</f>
        <v/>
      </c>
      <c r="N657" s="35" t="str">
        <f t="shared" ref="N657:N669" ca="1" si="39">IFERROR((K657*M657),"")</f>
        <v/>
      </c>
      <c r="O657" s="75" t="str">
        <f ca="1">IFERROR(VLOOKUP(D657,資料庫!$P$4:$Q$135,2,FALSE),"")</f>
        <v/>
      </c>
    </row>
    <row r="658" spans="1:16" x14ac:dyDescent="0.25">
      <c r="A658" s="75">
        <f>板材才數分析.!D590</f>
        <v>20019</v>
      </c>
      <c r="B658" s="75">
        <f ca="1">板材才數分析.!E590</f>
        <v>0</v>
      </c>
      <c r="D658" s="32">
        <f ca="1">板材才數分析.!M590</f>
        <v>0</v>
      </c>
      <c r="E658" s="32">
        <f ca="1">板材才數分析.!F590</f>
        <v>0</v>
      </c>
      <c r="F658" s="32" t="str">
        <f ca="1">板材才數分析.!G590</f>
        <v/>
      </c>
      <c r="G658" s="32">
        <f ca="1">板材才數分析.!H590</f>
        <v>0</v>
      </c>
      <c r="H658" s="32" t="str">
        <f ca="1">板材才數分析.!I590</f>
        <v/>
      </c>
      <c r="I658" s="32">
        <f ca="1">板材才數分析.!J590</f>
        <v>0</v>
      </c>
      <c r="J658" s="32">
        <f ca="1">板材才數分析.!K590</f>
        <v>0</v>
      </c>
      <c r="K658" s="53">
        <f ca="1">板材才數分析.!O590</f>
        <v>0</v>
      </c>
      <c r="L658" s="32" t="str">
        <f>IFERROR(VLOOKUP(C658,資料庫!$K$3:$AA$10,17,FALSE),"")</f>
        <v/>
      </c>
      <c r="M658" s="32" t="str">
        <f ca="1">板材才數分析.!R590</f>
        <v/>
      </c>
      <c r="N658" s="35" t="str">
        <f t="shared" ca="1" si="39"/>
        <v/>
      </c>
      <c r="O658" s="75" t="str">
        <f ca="1">IFERROR(VLOOKUP(D658,資料庫!$P$4:$Q$135,2,FALSE),"")</f>
        <v/>
      </c>
    </row>
    <row r="659" spans="1:16" x14ac:dyDescent="0.25">
      <c r="A659" s="75">
        <f>板材才數分析.!D591</f>
        <v>20020</v>
      </c>
      <c r="B659" s="75">
        <f ca="1">板材才數分析.!E591</f>
        <v>0</v>
      </c>
      <c r="D659" s="32">
        <f ca="1">板材才數分析.!M591</f>
        <v>0</v>
      </c>
      <c r="E659" s="32">
        <f ca="1">板材才數分析.!F591</f>
        <v>0</v>
      </c>
      <c r="F659" s="32" t="str">
        <f ca="1">板材才數分析.!G591</f>
        <v/>
      </c>
      <c r="G659" s="32">
        <f ca="1">板材才數分析.!H591</f>
        <v>0</v>
      </c>
      <c r="H659" s="32" t="str">
        <f ca="1">板材才數分析.!I591</f>
        <v/>
      </c>
      <c r="I659" s="32">
        <f ca="1">板材才數分析.!J591</f>
        <v>0</v>
      </c>
      <c r="J659" s="32">
        <f ca="1">板材才數分析.!K591</f>
        <v>0</v>
      </c>
      <c r="K659" s="53">
        <f ca="1">板材才數分析.!O591</f>
        <v>0</v>
      </c>
      <c r="L659" s="32" t="str">
        <f>IFERROR(VLOOKUP(C659,資料庫!$K$3:$AA$10,17,FALSE),"")</f>
        <v/>
      </c>
      <c r="M659" s="32" t="str">
        <f ca="1">板材才數分析.!R591</f>
        <v/>
      </c>
      <c r="N659" s="35" t="str">
        <f t="shared" ca="1" si="39"/>
        <v/>
      </c>
      <c r="O659" s="75" t="str">
        <f ca="1">IFERROR(VLOOKUP(D659,資料庫!$P$4:$Q$135,2,FALSE),"")</f>
        <v/>
      </c>
    </row>
    <row r="660" spans="1:16" x14ac:dyDescent="0.25">
      <c r="A660" s="75">
        <f>板材才數分析.!D592</f>
        <v>20021</v>
      </c>
      <c r="B660" s="75">
        <f ca="1">板材才數分析.!E592</f>
        <v>0</v>
      </c>
      <c r="D660" s="32">
        <f ca="1">板材才數分析.!M592</f>
        <v>0</v>
      </c>
      <c r="E660" s="32">
        <f ca="1">板材才數分析.!F592</f>
        <v>0</v>
      </c>
      <c r="F660" s="32" t="str">
        <f ca="1">板材才數分析.!G592</f>
        <v/>
      </c>
      <c r="G660" s="32">
        <f ca="1">板材才數分析.!H592</f>
        <v>0</v>
      </c>
      <c r="H660" s="32" t="str">
        <f ca="1">板材才數分析.!I592</f>
        <v/>
      </c>
      <c r="I660" s="32">
        <f ca="1">板材才數分析.!J592</f>
        <v>0</v>
      </c>
      <c r="J660" s="32">
        <f ca="1">板材才數分析.!K592</f>
        <v>0</v>
      </c>
      <c r="K660" s="53">
        <f ca="1">板材才數分析.!O592</f>
        <v>0</v>
      </c>
      <c r="L660" s="32" t="str">
        <f>IFERROR(VLOOKUP(C660,資料庫!$K$3:$AA$10,17,FALSE),"")</f>
        <v/>
      </c>
      <c r="M660" s="32" t="str">
        <f ca="1">板材才數分析.!R592</f>
        <v/>
      </c>
      <c r="N660" s="35" t="str">
        <f t="shared" ca="1" si="39"/>
        <v/>
      </c>
      <c r="O660" s="75" t="str">
        <f ca="1">IFERROR(VLOOKUP(D660,資料庫!$P$4:$Q$135,2,FALSE),"")</f>
        <v/>
      </c>
    </row>
    <row r="661" spans="1:16" x14ac:dyDescent="0.25">
      <c r="A661" s="75">
        <f>板材才數分析.!D593</f>
        <v>20022</v>
      </c>
      <c r="B661" s="75">
        <f ca="1">板材才數分析.!E593</f>
        <v>0</v>
      </c>
      <c r="D661" s="32">
        <f ca="1">板材才數分析.!M593</f>
        <v>0</v>
      </c>
      <c r="E661" s="32">
        <f ca="1">板材才數分析.!F593</f>
        <v>0</v>
      </c>
      <c r="F661" s="32" t="str">
        <f ca="1">板材才數分析.!G593</f>
        <v/>
      </c>
      <c r="G661" s="32">
        <f ca="1">板材才數分析.!H593</f>
        <v>0</v>
      </c>
      <c r="H661" s="32" t="str">
        <f ca="1">板材才數分析.!I593</f>
        <v/>
      </c>
      <c r="I661" s="32">
        <f ca="1">板材才數分析.!J593</f>
        <v>0</v>
      </c>
      <c r="J661" s="32">
        <f ca="1">板材才數分析.!K593</f>
        <v>0</v>
      </c>
      <c r="K661" s="53">
        <f ca="1">板材才數分析.!O593</f>
        <v>0</v>
      </c>
      <c r="L661" s="32" t="str">
        <f>IFERROR(VLOOKUP(C661,資料庫!$K$3:$AA$10,17,FALSE),"")</f>
        <v/>
      </c>
      <c r="M661" s="32" t="str">
        <f ca="1">板材才數分析.!R593</f>
        <v/>
      </c>
      <c r="N661" s="35" t="str">
        <f t="shared" ca="1" si="39"/>
        <v/>
      </c>
      <c r="O661" s="75" t="str">
        <f ca="1">IFERROR(VLOOKUP(D661,資料庫!$P$4:$Q$135,2,FALSE),"")</f>
        <v/>
      </c>
    </row>
    <row r="662" spans="1:16" x14ac:dyDescent="0.25">
      <c r="A662" s="75">
        <f>板材才數分析.!D594</f>
        <v>20023</v>
      </c>
      <c r="B662" s="75">
        <f ca="1">板材才數分析.!E594</f>
        <v>0</v>
      </c>
      <c r="D662" s="32">
        <f ca="1">板材才數分析.!M594</f>
        <v>0</v>
      </c>
      <c r="E662" s="32">
        <f ca="1">板材才數分析.!F594</f>
        <v>0</v>
      </c>
      <c r="F662" s="32" t="str">
        <f ca="1">板材才數分析.!G594</f>
        <v/>
      </c>
      <c r="G662" s="32">
        <f ca="1">板材才數分析.!H594</f>
        <v>0</v>
      </c>
      <c r="H662" s="32" t="str">
        <f ca="1">板材才數分析.!I594</f>
        <v/>
      </c>
      <c r="I662" s="32">
        <f ca="1">板材才數分析.!J594</f>
        <v>0</v>
      </c>
      <c r="J662" s="32">
        <f ca="1">板材才數分析.!K594</f>
        <v>0</v>
      </c>
      <c r="K662" s="53">
        <f ca="1">板材才數分析.!O594</f>
        <v>0</v>
      </c>
      <c r="L662" s="32" t="str">
        <f>IFERROR(VLOOKUP(C662,資料庫!$K$3:$AA$10,17,FALSE),"")</f>
        <v/>
      </c>
      <c r="M662" s="32" t="str">
        <f ca="1">板材才數分析.!R594</f>
        <v/>
      </c>
      <c r="N662" s="35" t="str">
        <f t="shared" ca="1" si="39"/>
        <v/>
      </c>
      <c r="O662" s="75" t="str">
        <f ca="1">IFERROR(VLOOKUP(D662,資料庫!$P$4:$Q$135,2,FALSE),"")</f>
        <v/>
      </c>
    </row>
    <row r="663" spans="1:16" x14ac:dyDescent="0.25">
      <c r="A663" s="75">
        <f>板材才數分析.!D595</f>
        <v>20024</v>
      </c>
      <c r="B663" s="75">
        <f ca="1">板材才數分析.!E595</f>
        <v>0</v>
      </c>
      <c r="D663" s="32">
        <f ca="1">板材才數分析.!M595</f>
        <v>0</v>
      </c>
      <c r="E663" s="32">
        <f ca="1">板材才數分析.!F595</f>
        <v>0</v>
      </c>
      <c r="F663" s="32" t="str">
        <f ca="1">板材才數分析.!G595</f>
        <v/>
      </c>
      <c r="G663" s="32">
        <f ca="1">板材才數分析.!H595</f>
        <v>0</v>
      </c>
      <c r="H663" s="32" t="str">
        <f ca="1">板材才數分析.!I595</f>
        <v/>
      </c>
      <c r="I663" s="32">
        <f ca="1">板材才數分析.!J595</f>
        <v>0</v>
      </c>
      <c r="J663" s="32">
        <f ca="1">板材才數分析.!K595</f>
        <v>0</v>
      </c>
      <c r="K663" s="53">
        <f ca="1">板材才數分析.!O595</f>
        <v>0</v>
      </c>
      <c r="L663" s="32" t="str">
        <f>IFERROR(VLOOKUP(C663,資料庫!$K$3:$AA$10,17,FALSE),"")</f>
        <v/>
      </c>
      <c r="M663" s="32" t="str">
        <f ca="1">板材才數分析.!R595</f>
        <v/>
      </c>
      <c r="N663" s="35" t="str">
        <f t="shared" ca="1" si="39"/>
        <v/>
      </c>
      <c r="O663" s="75" t="str">
        <f ca="1">IFERROR(VLOOKUP(D663,資料庫!$P$4:$Q$135,2,FALSE),"")</f>
        <v/>
      </c>
    </row>
    <row r="664" spans="1:16" x14ac:dyDescent="0.25">
      <c r="A664" s="75">
        <f>板材才數分析.!D596</f>
        <v>20025</v>
      </c>
      <c r="B664" s="75">
        <f ca="1">板材才數分析.!E596</f>
        <v>0</v>
      </c>
      <c r="D664" s="32">
        <f ca="1">板材才數分析.!M596</f>
        <v>0</v>
      </c>
      <c r="E664" s="32">
        <f ca="1">板材才數分析.!F596</f>
        <v>0</v>
      </c>
      <c r="F664" s="32" t="str">
        <f ca="1">板材才數分析.!G596</f>
        <v/>
      </c>
      <c r="G664" s="32">
        <f ca="1">板材才數分析.!H596</f>
        <v>0</v>
      </c>
      <c r="H664" s="32" t="str">
        <f ca="1">板材才數分析.!I596</f>
        <v/>
      </c>
      <c r="I664" s="32">
        <f ca="1">板材才數分析.!J596</f>
        <v>0</v>
      </c>
      <c r="J664" s="32">
        <f ca="1">板材才數分析.!K596</f>
        <v>0</v>
      </c>
      <c r="K664" s="53">
        <f ca="1">板材才數分析.!O596</f>
        <v>0</v>
      </c>
      <c r="L664" s="32" t="str">
        <f>IFERROR(VLOOKUP(C664,資料庫!$K$3:$AA$10,17,FALSE),"")</f>
        <v/>
      </c>
      <c r="M664" s="32" t="str">
        <f ca="1">板材才數分析.!R596</f>
        <v/>
      </c>
      <c r="N664" s="35" t="str">
        <f t="shared" ca="1" si="39"/>
        <v/>
      </c>
      <c r="O664" s="75" t="str">
        <f ca="1">IFERROR(VLOOKUP(D664,資料庫!$P$4:$Q$135,2,FALSE),"")</f>
        <v/>
      </c>
    </row>
    <row r="665" spans="1:16" x14ac:dyDescent="0.25">
      <c r="A665" s="75">
        <f>板材才數分析.!D597</f>
        <v>20026</v>
      </c>
      <c r="B665" s="75">
        <f ca="1">板材才數分析.!E597</f>
        <v>0</v>
      </c>
      <c r="D665" s="32">
        <f ca="1">板材才數分析.!M597</f>
        <v>0</v>
      </c>
      <c r="E665" s="32">
        <f ca="1">板材才數分析.!F597</f>
        <v>0</v>
      </c>
      <c r="F665" s="32" t="str">
        <f ca="1">板材才數分析.!G597</f>
        <v/>
      </c>
      <c r="G665" s="32">
        <f ca="1">板材才數分析.!H597</f>
        <v>0</v>
      </c>
      <c r="H665" s="32" t="str">
        <f ca="1">板材才數分析.!I597</f>
        <v/>
      </c>
      <c r="I665" s="32">
        <f ca="1">板材才數分析.!J597</f>
        <v>0</v>
      </c>
      <c r="J665" s="32">
        <f ca="1">板材才數分析.!K597</f>
        <v>0</v>
      </c>
      <c r="K665" s="53">
        <f ca="1">板材才數分析.!O597</f>
        <v>0</v>
      </c>
      <c r="L665" s="32" t="str">
        <f>IFERROR(VLOOKUP(C665,資料庫!$K$3:$AA$10,17,FALSE),"")</f>
        <v/>
      </c>
      <c r="M665" s="32" t="str">
        <f ca="1">板材才數分析.!R597</f>
        <v/>
      </c>
      <c r="N665" s="35" t="str">
        <f t="shared" ca="1" si="39"/>
        <v/>
      </c>
      <c r="O665" s="75" t="str">
        <f ca="1">IFERROR(VLOOKUP(D665,資料庫!$P$4:$Q$135,2,FALSE),"")</f>
        <v/>
      </c>
    </row>
    <row r="666" spans="1:16" x14ac:dyDescent="0.25">
      <c r="A666" s="75">
        <f>板材才數分析.!D598</f>
        <v>20027</v>
      </c>
      <c r="B666" s="75">
        <f ca="1">板材才數分析.!E598</f>
        <v>0</v>
      </c>
      <c r="D666" s="32">
        <f ca="1">板材才數分析.!M598</f>
        <v>0</v>
      </c>
      <c r="E666" s="32">
        <f ca="1">板材才數分析.!F598</f>
        <v>0</v>
      </c>
      <c r="F666" s="32" t="str">
        <f ca="1">板材才數分析.!G598</f>
        <v/>
      </c>
      <c r="G666" s="32">
        <f ca="1">板材才數分析.!H598</f>
        <v>0</v>
      </c>
      <c r="H666" s="32" t="str">
        <f ca="1">板材才數分析.!I598</f>
        <v/>
      </c>
      <c r="I666" s="32">
        <f ca="1">板材才數分析.!J598</f>
        <v>0</v>
      </c>
      <c r="J666" s="32">
        <f ca="1">板材才數分析.!K598</f>
        <v>0</v>
      </c>
      <c r="K666" s="53">
        <f ca="1">板材才數分析.!O598</f>
        <v>0</v>
      </c>
      <c r="L666" s="32" t="str">
        <f>IFERROR(VLOOKUP(C666,資料庫!$K$3:$AA$10,17,FALSE),"")</f>
        <v/>
      </c>
      <c r="M666" s="32" t="str">
        <f ca="1">板材才數分析.!R598</f>
        <v/>
      </c>
      <c r="N666" s="35" t="str">
        <f t="shared" ca="1" si="39"/>
        <v/>
      </c>
      <c r="O666" s="75" t="str">
        <f ca="1">IFERROR(VLOOKUP(D666,資料庫!$P$4:$Q$135,2,FALSE),"")</f>
        <v/>
      </c>
    </row>
    <row r="667" spans="1:16" x14ac:dyDescent="0.25">
      <c r="A667" s="75">
        <f>板材才數分析.!D599</f>
        <v>20028</v>
      </c>
      <c r="B667" s="75">
        <f ca="1">板材才數分析.!E599</f>
        <v>0</v>
      </c>
      <c r="D667" s="32">
        <f ca="1">板材才數分析.!M599</f>
        <v>0</v>
      </c>
      <c r="E667" s="32">
        <f ca="1">板材才數分析.!F599</f>
        <v>0</v>
      </c>
      <c r="F667" s="32" t="str">
        <f ca="1">板材才數分析.!G599</f>
        <v/>
      </c>
      <c r="G667" s="32">
        <f ca="1">板材才數分析.!H599</f>
        <v>0</v>
      </c>
      <c r="H667" s="32" t="str">
        <f ca="1">板材才數分析.!I599</f>
        <v/>
      </c>
      <c r="I667" s="32">
        <f ca="1">板材才數分析.!J599</f>
        <v>0</v>
      </c>
      <c r="J667" s="32">
        <f ca="1">板材才數分析.!K599</f>
        <v>0</v>
      </c>
      <c r="K667" s="53">
        <f ca="1">板材才數分析.!O599</f>
        <v>0</v>
      </c>
      <c r="L667" s="32" t="str">
        <f>IFERROR(VLOOKUP(C667,資料庫!$K$3:$AA$10,17,FALSE),"")</f>
        <v/>
      </c>
      <c r="M667" s="32" t="str">
        <f ca="1">板材才數分析.!R599</f>
        <v/>
      </c>
      <c r="N667" s="35" t="str">
        <f t="shared" ca="1" si="39"/>
        <v/>
      </c>
      <c r="O667" s="75" t="str">
        <f ca="1">IFERROR(VLOOKUP(D667,資料庫!$P$4:$Q$135,2,FALSE),"")</f>
        <v/>
      </c>
    </row>
    <row r="668" spans="1:16" x14ac:dyDescent="0.25">
      <c r="A668" s="75">
        <f>板材才數分析.!D600</f>
        <v>20029</v>
      </c>
      <c r="B668" s="75">
        <f ca="1">板材才數分析.!E600</f>
        <v>0</v>
      </c>
      <c r="D668" s="32">
        <f ca="1">板材才數分析.!M600</f>
        <v>0</v>
      </c>
      <c r="E668" s="32">
        <f ca="1">板材才數分析.!F600</f>
        <v>0</v>
      </c>
      <c r="F668" s="32" t="str">
        <f ca="1">板材才數分析.!G600</f>
        <v/>
      </c>
      <c r="G668" s="32">
        <f ca="1">板材才數分析.!H600</f>
        <v>0</v>
      </c>
      <c r="H668" s="32" t="str">
        <f ca="1">板材才數分析.!I600</f>
        <v/>
      </c>
      <c r="I668" s="32">
        <f ca="1">板材才數分析.!J600</f>
        <v>0</v>
      </c>
      <c r="J668" s="32">
        <f ca="1">板材才數分析.!K600</f>
        <v>0</v>
      </c>
      <c r="K668" s="53">
        <f ca="1">板材才數分析.!O600</f>
        <v>0</v>
      </c>
      <c r="L668" s="32" t="str">
        <f>IFERROR(VLOOKUP(C668,資料庫!$K$3:$AA$10,17,FALSE),"")</f>
        <v/>
      </c>
      <c r="M668" s="32" t="str">
        <f ca="1">板材才數分析.!R600</f>
        <v/>
      </c>
      <c r="N668" s="35" t="str">
        <f t="shared" ca="1" si="39"/>
        <v/>
      </c>
      <c r="O668" s="75" t="str">
        <f ca="1">IFERROR(VLOOKUP(D668,資料庫!$P$4:$Q$135,2,FALSE),"")</f>
        <v/>
      </c>
    </row>
    <row r="669" spans="1:16" x14ac:dyDescent="0.25">
      <c r="A669" s="75">
        <f>板材才數分析.!D601</f>
        <v>20030</v>
      </c>
      <c r="B669" s="75">
        <f ca="1">板材才數分析.!E601</f>
        <v>0</v>
      </c>
      <c r="D669" s="32">
        <f ca="1">板材才數分析.!M601</f>
        <v>0</v>
      </c>
      <c r="E669" s="32">
        <f ca="1">板材才數分析.!F601</f>
        <v>0</v>
      </c>
      <c r="F669" s="32" t="str">
        <f ca="1">板材才數分析.!G601</f>
        <v/>
      </c>
      <c r="G669" s="32">
        <f ca="1">板材才數分析.!H601</f>
        <v>0</v>
      </c>
      <c r="H669" s="32" t="str">
        <f ca="1">板材才數分析.!I601</f>
        <v/>
      </c>
      <c r="I669" s="32">
        <f ca="1">板材才數分析.!J601</f>
        <v>0</v>
      </c>
      <c r="J669" s="32">
        <f ca="1">板材才數分析.!K601</f>
        <v>0</v>
      </c>
      <c r="K669" s="53">
        <f ca="1">板材才數分析.!O601</f>
        <v>0</v>
      </c>
      <c r="L669" s="32" t="str">
        <f>IFERROR(VLOOKUP(C669,資料庫!$K$3:$AA$10,17,FALSE),"")</f>
        <v/>
      </c>
      <c r="M669" s="32" t="str">
        <f ca="1">板材才數分析.!R601</f>
        <v/>
      </c>
      <c r="N669" s="35" t="str">
        <f t="shared" ca="1" si="39"/>
        <v/>
      </c>
      <c r="O669" s="75" t="str">
        <f ca="1">IFERROR(VLOOKUP(D669,資料庫!$P$4:$Q$135,2,FALSE),"")</f>
        <v/>
      </c>
    </row>
    <row r="670" spans="1:16" x14ac:dyDescent="0.25">
      <c r="A670" s="75"/>
      <c r="B670" s="75"/>
      <c r="H670" s="524" t="s">
        <v>235</v>
      </c>
      <c r="I670" s="524"/>
      <c r="J670" s="524"/>
      <c r="K670" s="54">
        <f ca="1">SUM(K640:K669)</f>
        <v>0</v>
      </c>
      <c r="L670" s="48" t="str">
        <f>L640</f>
        <v/>
      </c>
      <c r="M670" s="48"/>
      <c r="N670" s="49"/>
      <c r="O670" s="94">
        <f ca="1">SUM(N639:N669)</f>
        <v>0</v>
      </c>
      <c r="P670" s="47"/>
    </row>
    <row r="671" spans="1:16" x14ac:dyDescent="0.25">
      <c r="A671" s="75"/>
      <c r="B671" s="75"/>
      <c r="O671" s="75"/>
    </row>
    <row r="672" spans="1:16" x14ac:dyDescent="0.25">
      <c r="A672" s="75"/>
      <c r="B672" s="75">
        <v>21</v>
      </c>
      <c r="O672" s="75"/>
    </row>
    <row r="673" spans="1:15" x14ac:dyDescent="0.25">
      <c r="A673" s="75">
        <f>板材才數分析.!D602</f>
        <v>21001</v>
      </c>
      <c r="B673" s="75" t="str">
        <f ca="1">板材才數分析.!E602</f>
        <v>頂板</v>
      </c>
      <c r="D673" s="32">
        <f ca="1">板材才數分析.!M602</f>
        <v>0</v>
      </c>
      <c r="E673" s="32">
        <f ca="1">板材才數分析.!F602</f>
        <v>-36</v>
      </c>
      <c r="F673" s="32" t="str">
        <f ca="1">板材才數分析.!G602</f>
        <v>AA</v>
      </c>
      <c r="G673" s="32">
        <f ca="1">板材才數分析.!H602</f>
        <v>0</v>
      </c>
      <c r="H673" s="32" t="str">
        <f ca="1">板材才數分析.!I602</f>
        <v/>
      </c>
      <c r="I673" s="32">
        <f ca="1">板材才數分析.!J602</f>
        <v>18</v>
      </c>
      <c r="J673" s="32">
        <f ca="1">板材才數分析.!K602</f>
        <v>0</v>
      </c>
      <c r="K673" s="53">
        <f ca="1">板材才數分析.!O602</f>
        <v>0</v>
      </c>
      <c r="L673" s="32" t="str">
        <f>IFERROR(VLOOKUP(C673,資料庫!$K$3:$AA$10,17,FALSE),"")</f>
        <v/>
      </c>
      <c r="M673" s="32" t="str">
        <f ca="1">板材才數分析.!R602</f>
        <v/>
      </c>
      <c r="N673" s="35" t="str">
        <f ca="1">IFERROR((K673*M673),"")</f>
        <v/>
      </c>
      <c r="O673" s="75" t="str">
        <f ca="1">IFERROR(VLOOKUP(D673,資料庫!$P$4:$Q$135,2,FALSE),"")</f>
        <v/>
      </c>
    </row>
    <row r="674" spans="1:15" x14ac:dyDescent="0.25">
      <c r="A674" s="75">
        <f>板材才數分析.!D603</f>
        <v>21002</v>
      </c>
      <c r="B674" s="75" t="str">
        <f ca="1">板材才數分析.!E603</f>
        <v>底板</v>
      </c>
      <c r="D674" s="32">
        <f ca="1">板材才數分析.!M603</f>
        <v>0</v>
      </c>
      <c r="E674" s="32">
        <f ca="1">板材才數分析.!F603</f>
        <v>-36</v>
      </c>
      <c r="F674" s="32" t="str">
        <f ca="1">板材才數分析.!G603</f>
        <v>AA</v>
      </c>
      <c r="G674" s="32">
        <f ca="1">板材才數分析.!H603</f>
        <v>0</v>
      </c>
      <c r="H674" s="32" t="str">
        <f ca="1">板材才數分析.!I603</f>
        <v/>
      </c>
      <c r="I674" s="32">
        <f ca="1">板材才數分析.!J603</f>
        <v>18</v>
      </c>
      <c r="J674" s="32">
        <f ca="1">板材才數分析.!K603</f>
        <v>0</v>
      </c>
      <c r="K674" s="53">
        <f ca="1">板材才數分析.!O603</f>
        <v>0</v>
      </c>
      <c r="L674" s="32" t="str">
        <f>IFERROR(VLOOKUP(C674,資料庫!$K$3:$AA$10,17,FALSE),"")</f>
        <v/>
      </c>
      <c r="M674" s="32" t="str">
        <f ca="1">板材才數分析.!R603</f>
        <v/>
      </c>
      <c r="N674" s="35" t="str">
        <f t="shared" ref="N674:N689" ca="1" si="40">IFERROR((K674*M674),"")</f>
        <v/>
      </c>
      <c r="O674" s="75" t="str">
        <f ca="1">IFERROR(VLOOKUP(D674,資料庫!$P$4:$Q$135,2,FALSE),"")</f>
        <v/>
      </c>
    </row>
    <row r="675" spans="1:15" x14ac:dyDescent="0.25">
      <c r="A675" s="75">
        <f>板材才數分析.!D604</f>
        <v>21003</v>
      </c>
      <c r="B675" s="75" t="str">
        <f ca="1">板材才數分析.!E604</f>
        <v>左側板</v>
      </c>
      <c r="D675" s="32">
        <f ca="1">板材才數分析.!M604</f>
        <v>0</v>
      </c>
      <c r="E675" s="32">
        <f ca="1">板材才數分析.!F604</f>
        <v>0</v>
      </c>
      <c r="F675" s="32" t="str">
        <f ca="1">板材才數分析.!G604</f>
        <v>AA</v>
      </c>
      <c r="G675" s="32">
        <f ca="1">板材才數分析.!H604</f>
        <v>0</v>
      </c>
      <c r="H675" s="32" t="str">
        <f ca="1">板材才數分析.!I604</f>
        <v>AA</v>
      </c>
      <c r="I675" s="32">
        <f ca="1">板材才數分析.!J604</f>
        <v>18</v>
      </c>
      <c r="J675" s="32">
        <f ca="1">板材才數分析.!K604</f>
        <v>0</v>
      </c>
      <c r="K675" s="53">
        <f ca="1">板材才數分析.!O604</f>
        <v>0</v>
      </c>
      <c r="L675" s="32" t="str">
        <f>IFERROR(VLOOKUP(C675,資料庫!$K$3:$AA$10,17,FALSE),"")</f>
        <v/>
      </c>
      <c r="M675" s="32" t="str">
        <f ca="1">板材才數分析.!R604</f>
        <v/>
      </c>
      <c r="N675" s="35" t="str">
        <f t="shared" ca="1" si="40"/>
        <v/>
      </c>
      <c r="O675" s="75" t="str">
        <f ca="1">IFERROR(VLOOKUP(D675,資料庫!$P$4:$Q$135,2,FALSE),"")</f>
        <v/>
      </c>
    </row>
    <row r="676" spans="1:15" x14ac:dyDescent="0.25">
      <c r="A676" s="75">
        <f>板材才數分析.!D605</f>
        <v>21004</v>
      </c>
      <c r="B676" s="75" t="str">
        <f ca="1">板材才數分析.!E605</f>
        <v>右側板</v>
      </c>
      <c r="D676" s="32">
        <f ca="1">板材才數分析.!M605</f>
        <v>0</v>
      </c>
      <c r="E676" s="32">
        <f ca="1">板材才數分析.!F605</f>
        <v>0</v>
      </c>
      <c r="F676" s="32" t="str">
        <f ca="1">板材才數分析.!G605</f>
        <v>AA</v>
      </c>
      <c r="G676" s="32">
        <f ca="1">板材才數分析.!H605</f>
        <v>0</v>
      </c>
      <c r="H676" s="32" t="str">
        <f ca="1">板材才數分析.!I605</f>
        <v>AA</v>
      </c>
      <c r="I676" s="32">
        <f ca="1">板材才數分析.!J605</f>
        <v>18</v>
      </c>
      <c r="J676" s="32">
        <f ca="1">板材才數分析.!K605</f>
        <v>0</v>
      </c>
      <c r="K676" s="53">
        <f ca="1">板材才數分析.!O605</f>
        <v>0</v>
      </c>
      <c r="L676" s="32" t="str">
        <f>IFERROR(VLOOKUP(C676,資料庫!$K$3:$AA$10,17,FALSE),"")</f>
        <v/>
      </c>
      <c r="M676" s="32" t="str">
        <f ca="1">板材才數分析.!R605</f>
        <v/>
      </c>
      <c r="N676" s="35" t="str">
        <f t="shared" ca="1" si="40"/>
        <v/>
      </c>
      <c r="O676" s="75" t="str">
        <f ca="1">IFERROR(VLOOKUP(D676,資料庫!$P$4:$Q$135,2,FALSE),"")</f>
        <v/>
      </c>
    </row>
    <row r="677" spans="1:15" x14ac:dyDescent="0.25">
      <c r="A677" s="75">
        <f>板材才數分析.!D606</f>
        <v>21005</v>
      </c>
      <c r="B677" s="75" t="str">
        <f ca="1">板材才數分析.!E606</f>
        <v>背板</v>
      </c>
      <c r="D677" s="32">
        <f ca="1">板材才數分析.!M606</f>
        <v>0</v>
      </c>
      <c r="E677" s="32">
        <f ca="1">板材才數分析.!F606</f>
        <v>-22</v>
      </c>
      <c r="F677" s="32" t="str">
        <f ca="1">板材才數分析.!G606</f>
        <v/>
      </c>
      <c r="G677" s="32">
        <f ca="1">板材才數分析.!H606</f>
        <v>-22</v>
      </c>
      <c r="H677" s="32" t="str">
        <f ca="1">板材才數分析.!I606</f>
        <v/>
      </c>
      <c r="I677" s="32">
        <f ca="1">板材才數分析.!J606</f>
        <v>4</v>
      </c>
      <c r="J677" s="32">
        <f ca="1">板材才數分析.!K606</f>
        <v>0</v>
      </c>
      <c r="K677" s="53">
        <f ca="1">板材才數分析.!O606</f>
        <v>0</v>
      </c>
      <c r="L677" s="32" t="str">
        <f>IFERROR(VLOOKUP(C677,資料庫!$K$3:$AA$10,17,FALSE),"")</f>
        <v/>
      </c>
      <c r="M677" s="32" t="str">
        <f ca="1">板材才數分析.!R606</f>
        <v/>
      </c>
      <c r="N677" s="35" t="str">
        <f t="shared" ca="1" si="40"/>
        <v/>
      </c>
      <c r="O677" s="75" t="str">
        <f ca="1">IFERROR(VLOOKUP(D677,資料庫!$P$4:$Q$135,2,FALSE),"")</f>
        <v/>
      </c>
    </row>
    <row r="678" spans="1:15" x14ac:dyDescent="0.25">
      <c r="A678" s="75">
        <f>板材才數分析.!D607</f>
        <v>21006</v>
      </c>
      <c r="B678" s="75" t="str">
        <f ca="1">板材才數分析.!E607</f>
        <v>背拉桿</v>
      </c>
      <c r="D678" s="32">
        <f ca="1">板材才數分析.!M607</f>
        <v>0</v>
      </c>
      <c r="E678" s="32">
        <f ca="1">板材才數分析.!F607</f>
        <v>-36</v>
      </c>
      <c r="F678" s="32" t="str">
        <f ca="1">板材才數分析.!G607</f>
        <v>AA</v>
      </c>
      <c r="G678" s="32">
        <f ca="1">板材才數分析.!H607</f>
        <v>120</v>
      </c>
      <c r="H678" s="32" t="str">
        <f ca="1">板材才數分析.!I607</f>
        <v/>
      </c>
      <c r="I678" s="32">
        <f ca="1">板材才數分析.!J607</f>
        <v>18</v>
      </c>
      <c r="J678" s="32">
        <f ca="1">板材才數分析.!K607</f>
        <v>0</v>
      </c>
      <c r="K678" s="53">
        <f ca="1">板材才數分析.!O607</f>
        <v>0</v>
      </c>
      <c r="L678" s="32" t="str">
        <f>IFERROR(VLOOKUP(C678,資料庫!$K$3:$AA$10,17,FALSE),"")</f>
        <v/>
      </c>
      <c r="M678" s="32" t="str">
        <f ca="1">板材才數分析.!R607</f>
        <v/>
      </c>
      <c r="N678" s="35" t="str">
        <f t="shared" ca="1" si="40"/>
        <v/>
      </c>
      <c r="O678" s="75" t="str">
        <f ca="1">IFERROR(VLOOKUP(D678,資料庫!$P$4:$Q$135,2,FALSE),"")</f>
        <v/>
      </c>
    </row>
    <row r="679" spans="1:15" x14ac:dyDescent="0.25">
      <c r="A679" s="75">
        <f>板材才數分析.!D608</f>
        <v>21007</v>
      </c>
      <c r="B679" s="75" t="str">
        <f ca="1">板材才數分析.!E608</f>
        <v>中立板</v>
      </c>
      <c r="D679" s="32">
        <f ca="1">板材才數分析.!M608</f>
        <v>0</v>
      </c>
      <c r="E679" s="32">
        <f ca="1">板材才數分析.!F608</f>
        <v>-36</v>
      </c>
      <c r="F679" s="32" t="str">
        <f ca="1">板材才數分析.!G608</f>
        <v>AA</v>
      </c>
      <c r="G679" s="32">
        <f ca="1">板材才數分析.!H608</f>
        <v>-22</v>
      </c>
      <c r="H679" s="32" t="str">
        <f ca="1">板材才數分析.!I608</f>
        <v/>
      </c>
      <c r="I679" s="32">
        <f ca="1">板材才數分析.!J608</f>
        <v>18</v>
      </c>
      <c r="J679" s="32">
        <f ca="1">板材才數分析.!K608</f>
        <v>0</v>
      </c>
      <c r="K679" s="53">
        <f ca="1">板材才數分析.!O608</f>
        <v>0</v>
      </c>
      <c r="L679" s="32" t="str">
        <f>IFERROR(VLOOKUP(C679,資料庫!$K$3:$AA$10,17,FALSE),"")</f>
        <v/>
      </c>
      <c r="M679" s="32" t="str">
        <f ca="1">板材才數分析.!R608</f>
        <v/>
      </c>
      <c r="N679" s="35" t="str">
        <f t="shared" ca="1" si="40"/>
        <v/>
      </c>
      <c r="O679" s="75" t="str">
        <f ca="1">IFERROR(VLOOKUP(D679,資料庫!$P$4:$Q$135,2,FALSE),"")</f>
        <v/>
      </c>
    </row>
    <row r="680" spans="1:15" x14ac:dyDescent="0.25">
      <c r="A680" s="75">
        <f>板材才數分析.!D609</f>
        <v>21008</v>
      </c>
      <c r="B680" s="75" t="str">
        <f ca="1">板材才數分析.!E609</f>
        <v>活隔</v>
      </c>
      <c r="D680" s="32">
        <f ca="1">板材才數分析.!M609</f>
        <v>0</v>
      </c>
      <c r="E680" s="32">
        <f ca="1">板材才數分析.!F609</f>
        <v>0</v>
      </c>
      <c r="F680" s="32" t="str">
        <f ca="1">板材才數分析.!G609</f>
        <v>AA</v>
      </c>
      <c r="G680" s="32">
        <f ca="1">板材才數分析.!H609</f>
        <v>-32</v>
      </c>
      <c r="H680" s="32" t="str">
        <f ca="1">板材才數分析.!I609</f>
        <v>AA</v>
      </c>
      <c r="I680" s="32">
        <f ca="1">板材才數分析.!J609</f>
        <v>18</v>
      </c>
      <c r="J680" s="32">
        <f ca="1">板材才數分析.!K609</f>
        <v>0</v>
      </c>
      <c r="K680" s="53">
        <f ca="1">板材才數分析.!O609</f>
        <v>0</v>
      </c>
      <c r="L680" s="32" t="str">
        <f>IFERROR(VLOOKUP(C680,資料庫!$K$3:$AA$10,17,FALSE),"")</f>
        <v/>
      </c>
      <c r="M680" s="32" t="str">
        <f ca="1">板材才數分析.!R609</f>
        <v/>
      </c>
      <c r="N680" s="35" t="str">
        <f t="shared" ca="1" si="40"/>
        <v/>
      </c>
      <c r="O680" s="75" t="str">
        <f ca="1">IFERROR(VLOOKUP(D680,資料庫!$P$4:$Q$135,2,FALSE),"")</f>
        <v/>
      </c>
    </row>
    <row r="681" spans="1:15" x14ac:dyDescent="0.25">
      <c r="A681" s="75">
        <f>板材才數分析.!D610</f>
        <v>21009</v>
      </c>
      <c r="B681" s="75" t="str">
        <f ca="1">板材才數分析.!E610</f>
        <v>固隔</v>
      </c>
      <c r="D681" s="32">
        <f ca="1">板材才數分析.!M610</f>
        <v>0</v>
      </c>
      <c r="E681" s="32">
        <f ca="1">板材才數分析.!F610</f>
        <v>0</v>
      </c>
      <c r="F681" s="32" t="str">
        <f ca="1">板材才數分析.!G610</f>
        <v>AA</v>
      </c>
      <c r="G681" s="32">
        <f ca="1">板材才數分析.!H610</f>
        <v>-22</v>
      </c>
      <c r="H681" s="32" t="str">
        <f ca="1">板材才數分析.!I610</f>
        <v/>
      </c>
      <c r="I681" s="32">
        <f ca="1">板材才數分析.!J610</f>
        <v>18</v>
      </c>
      <c r="J681" s="32">
        <f ca="1">板材才數分析.!K610</f>
        <v>0</v>
      </c>
      <c r="K681" s="53">
        <f ca="1">板材才數分析.!O610</f>
        <v>0</v>
      </c>
      <c r="L681" s="32" t="str">
        <f>IFERROR(VLOOKUP(C681,資料庫!$K$3:$AA$10,17,FALSE),"")</f>
        <v/>
      </c>
      <c r="M681" s="32" t="str">
        <f ca="1">板材才數分析.!R610</f>
        <v/>
      </c>
      <c r="N681" s="35" t="str">
        <f t="shared" ca="1" si="40"/>
        <v/>
      </c>
      <c r="O681" s="75" t="str">
        <f ca="1">IFERROR(VLOOKUP(D681,資料庫!$P$4:$Q$135,2,FALSE),"")</f>
        <v/>
      </c>
    </row>
    <row r="682" spans="1:15" x14ac:dyDescent="0.25">
      <c r="A682" s="75">
        <f>板材才數分析.!D611</f>
        <v>21010</v>
      </c>
      <c r="B682" s="75" t="str">
        <f ca="1">板材才數分析.!E611</f>
        <v>左門板</v>
      </c>
      <c r="D682" s="32">
        <f ca="1">板材才數分析.!M611</f>
        <v>0</v>
      </c>
      <c r="E682" s="32">
        <f ca="1">板材才數分析.!F611</f>
        <v>0</v>
      </c>
      <c r="F682" s="32" t="str">
        <f ca="1">板材才數分析.!G611</f>
        <v>AA</v>
      </c>
      <c r="G682" s="32">
        <f ca="1">板材才數分析.!H611</f>
        <v>-4</v>
      </c>
      <c r="H682" s="32" t="str">
        <f ca="1">板材才數分析.!I611</f>
        <v>AA</v>
      </c>
      <c r="I682" s="32">
        <f ca="1">板材才數分析.!J611</f>
        <v>18</v>
      </c>
      <c r="J682" s="32">
        <f ca="1">板材才數分析.!K611</f>
        <v>0</v>
      </c>
      <c r="K682" s="53">
        <f ca="1">板材才數分析.!O611</f>
        <v>0</v>
      </c>
      <c r="L682" s="32" t="str">
        <f>IFERROR(VLOOKUP(C682,資料庫!$K$3:$AA$10,17,FALSE),"")</f>
        <v/>
      </c>
      <c r="M682" s="32" t="str">
        <f ca="1">板材才數分析.!R611</f>
        <v/>
      </c>
      <c r="N682" s="35" t="str">
        <f t="shared" ca="1" si="40"/>
        <v/>
      </c>
      <c r="O682" s="75" t="str">
        <f ca="1">IFERROR(VLOOKUP(D682,資料庫!$P$4:$Q$135,2,FALSE),"")</f>
        <v/>
      </c>
    </row>
    <row r="683" spans="1:15" x14ac:dyDescent="0.25">
      <c r="A683" s="75">
        <f>板材才數分析.!D612</f>
        <v>21011</v>
      </c>
      <c r="B683" s="75" t="str">
        <f ca="1">板材才數分析.!E612</f>
        <v>右門板</v>
      </c>
      <c r="D683" s="32">
        <f ca="1">板材才數分析.!M612</f>
        <v>0</v>
      </c>
      <c r="E683" s="32">
        <f ca="1">板材才數分析.!F612</f>
        <v>0</v>
      </c>
      <c r="F683" s="32" t="str">
        <f ca="1">板材才數分析.!G612</f>
        <v>AA</v>
      </c>
      <c r="G683" s="32">
        <f ca="1">板材才數分析.!H612</f>
        <v>-4</v>
      </c>
      <c r="H683" s="32" t="str">
        <f ca="1">板材才數分析.!I612</f>
        <v>AA</v>
      </c>
      <c r="I683" s="32">
        <f ca="1">板材才數分析.!J612</f>
        <v>18</v>
      </c>
      <c r="J683" s="32">
        <f ca="1">板材才數分析.!K612</f>
        <v>0</v>
      </c>
      <c r="K683" s="53">
        <f ca="1">板材才數分析.!O612</f>
        <v>0</v>
      </c>
      <c r="L683" s="32" t="str">
        <f>IFERROR(VLOOKUP(C683,資料庫!$K$3:$AA$10,17,FALSE),"")</f>
        <v/>
      </c>
      <c r="M683" s="32" t="str">
        <f ca="1">板材才數分析.!R612</f>
        <v/>
      </c>
      <c r="N683" s="35" t="str">
        <f t="shared" ca="1" si="40"/>
        <v/>
      </c>
      <c r="O683" s="75" t="str">
        <f ca="1">IFERROR(VLOOKUP(D683,資料庫!$P$4:$Q$135,2,FALSE),"")</f>
        <v/>
      </c>
    </row>
    <row r="684" spans="1:15" x14ac:dyDescent="0.25">
      <c r="A684" s="75">
        <f>板材才數分析.!D613</f>
        <v>21012</v>
      </c>
      <c r="B684" s="75">
        <f ca="1">板材才數分析.!E613</f>
        <v>0</v>
      </c>
      <c r="D684" s="32">
        <f ca="1">板材才數分析.!M613</f>
        <v>0</v>
      </c>
      <c r="E684" s="32">
        <f ca="1">板材才數分析.!F613</f>
        <v>0</v>
      </c>
      <c r="F684" s="32" t="str">
        <f ca="1">板材才數分析.!G613</f>
        <v/>
      </c>
      <c r="G684" s="32">
        <f ca="1">板材才數分析.!H613</f>
        <v>0</v>
      </c>
      <c r="H684" s="32" t="str">
        <f ca="1">板材才數分析.!I613</f>
        <v/>
      </c>
      <c r="I684" s="32">
        <f ca="1">板材才數分析.!J613</f>
        <v>0</v>
      </c>
      <c r="J684" s="32">
        <f ca="1">板材才數分析.!K613</f>
        <v>0</v>
      </c>
      <c r="K684" s="53">
        <f ca="1">板材才數分析.!O613</f>
        <v>0</v>
      </c>
      <c r="L684" s="32" t="str">
        <f>IFERROR(VLOOKUP(C684,資料庫!$K$3:$AA$10,17,FALSE),"")</f>
        <v/>
      </c>
      <c r="M684" s="32" t="str">
        <f ca="1">板材才數分析.!R613</f>
        <v/>
      </c>
      <c r="N684" s="35" t="str">
        <f t="shared" ca="1" si="40"/>
        <v/>
      </c>
      <c r="O684" s="75" t="str">
        <f ca="1">IFERROR(VLOOKUP(D684,資料庫!$P$4:$Q$135,2,FALSE),"")</f>
        <v/>
      </c>
    </row>
    <row r="685" spans="1:15" x14ac:dyDescent="0.25">
      <c r="A685" s="75">
        <f>板材才數分析.!D614</f>
        <v>21013</v>
      </c>
      <c r="B685" s="75">
        <f ca="1">板材才數分析.!E614</f>
        <v>0</v>
      </c>
      <c r="D685" s="32">
        <f ca="1">板材才數分析.!M614</f>
        <v>0</v>
      </c>
      <c r="E685" s="32">
        <f ca="1">板材才數分析.!F614</f>
        <v>0</v>
      </c>
      <c r="F685" s="32" t="str">
        <f ca="1">板材才數分析.!G614</f>
        <v/>
      </c>
      <c r="G685" s="32">
        <f ca="1">板材才數分析.!H614</f>
        <v>0</v>
      </c>
      <c r="H685" s="32" t="str">
        <f ca="1">板材才數分析.!I614</f>
        <v/>
      </c>
      <c r="I685" s="32">
        <f ca="1">板材才數分析.!J614</f>
        <v>0</v>
      </c>
      <c r="J685" s="32">
        <f ca="1">板材才數分析.!K614</f>
        <v>0</v>
      </c>
      <c r="K685" s="53">
        <f ca="1">板材才數分析.!O614</f>
        <v>0</v>
      </c>
      <c r="L685" s="32" t="str">
        <f>IFERROR(VLOOKUP(C685,資料庫!$K$3:$AA$10,17,FALSE),"")</f>
        <v/>
      </c>
      <c r="M685" s="32" t="str">
        <f ca="1">板材才數分析.!R614</f>
        <v/>
      </c>
      <c r="N685" s="35" t="str">
        <f t="shared" ca="1" si="40"/>
        <v/>
      </c>
      <c r="O685" s="75" t="str">
        <f ca="1">IFERROR(VLOOKUP(D685,資料庫!$P$4:$Q$135,2,FALSE),"")</f>
        <v/>
      </c>
    </row>
    <row r="686" spans="1:15" x14ac:dyDescent="0.25">
      <c r="A686" s="75">
        <f>板材才數分析.!D615</f>
        <v>21014</v>
      </c>
      <c r="B686" s="75">
        <f ca="1">板材才數分析.!E615</f>
        <v>0</v>
      </c>
      <c r="D686" s="32">
        <f ca="1">板材才數分析.!M615</f>
        <v>0</v>
      </c>
      <c r="E686" s="32">
        <f ca="1">板材才數分析.!F615</f>
        <v>0</v>
      </c>
      <c r="F686" s="32" t="str">
        <f ca="1">板材才數分析.!G615</f>
        <v/>
      </c>
      <c r="G686" s="32">
        <f ca="1">板材才數分析.!H615</f>
        <v>0</v>
      </c>
      <c r="H686" s="32" t="str">
        <f ca="1">板材才數分析.!I615</f>
        <v/>
      </c>
      <c r="I686" s="32">
        <f ca="1">板材才數分析.!J615</f>
        <v>0</v>
      </c>
      <c r="J686" s="32">
        <f ca="1">板材才數分析.!K615</f>
        <v>0</v>
      </c>
      <c r="K686" s="53">
        <f ca="1">板材才數分析.!O615</f>
        <v>0</v>
      </c>
      <c r="L686" s="32" t="str">
        <f>IFERROR(VLOOKUP(C686,資料庫!$K$3:$AA$10,17,FALSE),"")</f>
        <v/>
      </c>
      <c r="M686" s="32" t="str">
        <f ca="1">板材才數分析.!R615</f>
        <v/>
      </c>
      <c r="N686" s="35" t="str">
        <f t="shared" ca="1" si="40"/>
        <v/>
      </c>
      <c r="O686" s="75" t="str">
        <f ca="1">IFERROR(VLOOKUP(D686,資料庫!$P$4:$Q$135,2,FALSE),"")</f>
        <v/>
      </c>
    </row>
    <row r="687" spans="1:15" x14ac:dyDescent="0.25">
      <c r="A687" s="75">
        <f>板材才數分析.!D616</f>
        <v>21015</v>
      </c>
      <c r="B687" s="75">
        <f ca="1">板材才數分析.!E616</f>
        <v>0</v>
      </c>
      <c r="D687" s="32">
        <f ca="1">板材才數分析.!M616</f>
        <v>0</v>
      </c>
      <c r="E687" s="32">
        <f ca="1">板材才數分析.!F616</f>
        <v>0</v>
      </c>
      <c r="F687" s="32" t="str">
        <f ca="1">板材才數分析.!G616</f>
        <v/>
      </c>
      <c r="G687" s="32">
        <f ca="1">板材才數分析.!H616</f>
        <v>0</v>
      </c>
      <c r="H687" s="32" t="str">
        <f ca="1">板材才數分析.!I616</f>
        <v/>
      </c>
      <c r="I687" s="32">
        <f ca="1">板材才數分析.!J616</f>
        <v>0</v>
      </c>
      <c r="J687" s="32">
        <f ca="1">板材才數分析.!K616</f>
        <v>0</v>
      </c>
      <c r="K687" s="53">
        <f ca="1">板材才數分析.!O616</f>
        <v>0</v>
      </c>
      <c r="L687" s="32" t="str">
        <f>IFERROR(VLOOKUP(C687,資料庫!$K$3:$AA$10,17,FALSE),"")</f>
        <v/>
      </c>
      <c r="M687" s="32" t="str">
        <f ca="1">板材才數分析.!R616</f>
        <v/>
      </c>
      <c r="N687" s="35" t="str">
        <f t="shared" ca="1" si="40"/>
        <v/>
      </c>
      <c r="O687" s="75" t="str">
        <f ca="1">IFERROR(VLOOKUP(D687,資料庫!$P$4:$Q$135,2,FALSE),"")</f>
        <v/>
      </c>
    </row>
    <row r="688" spans="1:15" x14ac:dyDescent="0.25">
      <c r="A688" s="75">
        <f>板材才數分析.!D617</f>
        <v>21016</v>
      </c>
      <c r="B688" s="75">
        <f ca="1">板材才數分析.!E617</f>
        <v>0</v>
      </c>
      <c r="D688" s="32">
        <f ca="1">板材才數分析.!M617</f>
        <v>0</v>
      </c>
      <c r="E688" s="32">
        <f ca="1">板材才數分析.!F617</f>
        <v>0</v>
      </c>
      <c r="F688" s="32" t="str">
        <f ca="1">板材才數分析.!G617</f>
        <v/>
      </c>
      <c r="G688" s="32">
        <f ca="1">板材才數分析.!H617</f>
        <v>0</v>
      </c>
      <c r="H688" s="32" t="str">
        <f ca="1">板材才數分析.!I617</f>
        <v/>
      </c>
      <c r="I688" s="32">
        <f ca="1">板材才數分析.!J617</f>
        <v>0</v>
      </c>
      <c r="J688" s="32">
        <f ca="1">板材才數分析.!K617</f>
        <v>0</v>
      </c>
      <c r="K688" s="53">
        <f ca="1">板材才數分析.!O617</f>
        <v>0</v>
      </c>
      <c r="L688" s="32" t="str">
        <f>IFERROR(VLOOKUP(C688,資料庫!$K$3:$AA$10,17,FALSE),"")</f>
        <v/>
      </c>
      <c r="M688" s="32" t="str">
        <f ca="1">板材才數分析.!R617</f>
        <v/>
      </c>
      <c r="N688" s="35" t="str">
        <f t="shared" ca="1" si="40"/>
        <v/>
      </c>
      <c r="O688" s="75" t="str">
        <f ca="1">IFERROR(VLOOKUP(D688,資料庫!$P$4:$Q$135,2,FALSE),"")</f>
        <v/>
      </c>
    </row>
    <row r="689" spans="1:16" x14ac:dyDescent="0.25">
      <c r="A689" s="75">
        <f>板材才數分析.!D618</f>
        <v>21017</v>
      </c>
      <c r="B689" s="75">
        <f ca="1">板材才數分析.!E618</f>
        <v>0</v>
      </c>
      <c r="D689" s="32">
        <f ca="1">板材才數分析.!M618</f>
        <v>0</v>
      </c>
      <c r="E689" s="32">
        <f ca="1">板材才數分析.!F618</f>
        <v>0</v>
      </c>
      <c r="F689" s="32" t="str">
        <f ca="1">板材才數分析.!G618</f>
        <v/>
      </c>
      <c r="G689" s="32">
        <f ca="1">板材才數分析.!H618</f>
        <v>0</v>
      </c>
      <c r="H689" s="32" t="str">
        <f ca="1">板材才數分析.!I618</f>
        <v/>
      </c>
      <c r="I689" s="32">
        <f ca="1">板材才數分析.!J618</f>
        <v>0</v>
      </c>
      <c r="J689" s="32">
        <f ca="1">板材才數分析.!K618</f>
        <v>0</v>
      </c>
      <c r="K689" s="53">
        <f ca="1">板材才數分析.!O618</f>
        <v>0</v>
      </c>
      <c r="L689" s="32" t="str">
        <f>IFERROR(VLOOKUP(C689,資料庫!$K$3:$AA$10,17,FALSE),"")</f>
        <v/>
      </c>
      <c r="M689" s="32" t="str">
        <f ca="1">板材才數分析.!R618</f>
        <v/>
      </c>
      <c r="N689" s="35" t="str">
        <f t="shared" ca="1" si="40"/>
        <v/>
      </c>
      <c r="O689" s="75" t="str">
        <f ca="1">IFERROR(VLOOKUP(D689,資料庫!$P$4:$Q$135,2,FALSE),"")</f>
        <v/>
      </c>
    </row>
    <row r="690" spans="1:16" x14ac:dyDescent="0.25">
      <c r="A690" s="75">
        <f>板材才數分析.!D619</f>
        <v>21018</v>
      </c>
      <c r="B690" s="75">
        <f ca="1">板材才數分析.!E619</f>
        <v>0</v>
      </c>
      <c r="D690" s="32">
        <f ca="1">板材才數分析.!M619</f>
        <v>0</v>
      </c>
      <c r="E690" s="32">
        <f ca="1">板材才數分析.!F619</f>
        <v>0</v>
      </c>
      <c r="F690" s="32" t="str">
        <f ca="1">板材才數分析.!G619</f>
        <v/>
      </c>
      <c r="G690" s="32">
        <f ca="1">板材才數分析.!H619</f>
        <v>0</v>
      </c>
      <c r="H690" s="32" t="str">
        <f ca="1">板材才數分析.!I619</f>
        <v/>
      </c>
      <c r="I690" s="32">
        <f ca="1">板材才數分析.!J619</f>
        <v>0</v>
      </c>
      <c r="J690" s="32">
        <f ca="1">板材才數分析.!K619</f>
        <v>0</v>
      </c>
      <c r="K690" s="53">
        <f ca="1">板材才數分析.!O619</f>
        <v>0</v>
      </c>
      <c r="L690" s="32" t="str">
        <f>IFERROR(VLOOKUP(C690,資料庫!$K$3:$AA$10,17,FALSE),"")</f>
        <v/>
      </c>
      <c r="M690" s="32" t="str">
        <f ca="1">板材才數分析.!R619</f>
        <v/>
      </c>
      <c r="N690" s="35" t="str">
        <f t="shared" ref="N690:N702" ca="1" si="41">IFERROR((K690*M690),"")</f>
        <v/>
      </c>
      <c r="O690" s="75" t="str">
        <f ca="1">IFERROR(VLOOKUP(D690,資料庫!$P$4:$Q$135,2,FALSE),"")</f>
        <v/>
      </c>
    </row>
    <row r="691" spans="1:16" x14ac:dyDescent="0.25">
      <c r="A691" s="75">
        <f>板材才數分析.!D620</f>
        <v>21019</v>
      </c>
      <c r="B691" s="75">
        <f ca="1">板材才數分析.!E620</f>
        <v>0</v>
      </c>
      <c r="D691" s="32">
        <f ca="1">板材才數分析.!M620</f>
        <v>0</v>
      </c>
      <c r="E691" s="32">
        <f ca="1">板材才數分析.!F620</f>
        <v>0</v>
      </c>
      <c r="F691" s="32" t="str">
        <f ca="1">板材才數分析.!G620</f>
        <v/>
      </c>
      <c r="G691" s="32">
        <f ca="1">板材才數分析.!H620</f>
        <v>0</v>
      </c>
      <c r="H691" s="32" t="str">
        <f ca="1">板材才數分析.!I620</f>
        <v/>
      </c>
      <c r="I691" s="32">
        <f ca="1">板材才數分析.!J620</f>
        <v>0</v>
      </c>
      <c r="J691" s="32">
        <f ca="1">板材才數分析.!K620</f>
        <v>0</v>
      </c>
      <c r="K691" s="53">
        <f ca="1">板材才數分析.!O620</f>
        <v>0</v>
      </c>
      <c r="L691" s="32" t="str">
        <f>IFERROR(VLOOKUP(C691,資料庫!$K$3:$AA$10,17,FALSE),"")</f>
        <v/>
      </c>
      <c r="M691" s="32" t="str">
        <f ca="1">板材才數分析.!R620</f>
        <v/>
      </c>
      <c r="N691" s="35" t="str">
        <f t="shared" ca="1" si="41"/>
        <v/>
      </c>
      <c r="O691" s="75" t="str">
        <f ca="1">IFERROR(VLOOKUP(D691,資料庫!$P$4:$Q$135,2,FALSE),"")</f>
        <v/>
      </c>
    </row>
    <row r="692" spans="1:16" x14ac:dyDescent="0.25">
      <c r="A692" s="75">
        <f>板材才數分析.!D621</f>
        <v>21020</v>
      </c>
      <c r="B692" s="75">
        <f ca="1">板材才數分析.!E621</f>
        <v>0</v>
      </c>
      <c r="D692" s="32">
        <f ca="1">板材才數分析.!M621</f>
        <v>0</v>
      </c>
      <c r="E692" s="32">
        <f ca="1">板材才數分析.!F621</f>
        <v>0</v>
      </c>
      <c r="F692" s="32" t="str">
        <f ca="1">板材才數分析.!G621</f>
        <v/>
      </c>
      <c r="G692" s="32">
        <f ca="1">板材才數分析.!H621</f>
        <v>0</v>
      </c>
      <c r="H692" s="32" t="str">
        <f ca="1">板材才數分析.!I621</f>
        <v/>
      </c>
      <c r="I692" s="32">
        <f ca="1">板材才數分析.!J621</f>
        <v>0</v>
      </c>
      <c r="J692" s="32">
        <f ca="1">板材才數分析.!K621</f>
        <v>0</v>
      </c>
      <c r="K692" s="53">
        <f ca="1">板材才數分析.!O621</f>
        <v>0</v>
      </c>
      <c r="L692" s="32" t="str">
        <f>IFERROR(VLOOKUP(C692,資料庫!$K$3:$AA$10,17,FALSE),"")</f>
        <v/>
      </c>
      <c r="M692" s="32" t="str">
        <f ca="1">板材才數分析.!R621</f>
        <v/>
      </c>
      <c r="N692" s="35" t="str">
        <f t="shared" ca="1" si="41"/>
        <v/>
      </c>
      <c r="O692" s="75" t="str">
        <f ca="1">IFERROR(VLOOKUP(D692,資料庫!$P$4:$Q$135,2,FALSE),"")</f>
        <v/>
      </c>
    </row>
    <row r="693" spans="1:16" x14ac:dyDescent="0.25">
      <c r="A693" s="75">
        <f>板材才數分析.!D622</f>
        <v>21021</v>
      </c>
      <c r="B693" s="75">
        <f ca="1">板材才數分析.!E622</f>
        <v>0</v>
      </c>
      <c r="D693" s="32">
        <f ca="1">板材才數分析.!M622</f>
        <v>0</v>
      </c>
      <c r="E693" s="32">
        <f ca="1">板材才數分析.!F622</f>
        <v>0</v>
      </c>
      <c r="F693" s="32" t="str">
        <f ca="1">板材才數分析.!G622</f>
        <v/>
      </c>
      <c r="G693" s="32">
        <f ca="1">板材才數分析.!H622</f>
        <v>0</v>
      </c>
      <c r="H693" s="32" t="str">
        <f ca="1">板材才數分析.!I622</f>
        <v/>
      </c>
      <c r="I693" s="32">
        <f ca="1">板材才數分析.!J622</f>
        <v>0</v>
      </c>
      <c r="J693" s="32">
        <f ca="1">板材才數分析.!K622</f>
        <v>0</v>
      </c>
      <c r="K693" s="53">
        <f ca="1">板材才數分析.!O622</f>
        <v>0</v>
      </c>
      <c r="L693" s="32" t="str">
        <f>IFERROR(VLOOKUP(C693,資料庫!$K$3:$AA$10,17,FALSE),"")</f>
        <v/>
      </c>
      <c r="M693" s="32" t="str">
        <f ca="1">板材才數分析.!R622</f>
        <v/>
      </c>
      <c r="N693" s="35" t="str">
        <f t="shared" ca="1" si="41"/>
        <v/>
      </c>
      <c r="O693" s="75" t="str">
        <f ca="1">IFERROR(VLOOKUP(D693,資料庫!$P$4:$Q$135,2,FALSE),"")</f>
        <v/>
      </c>
    </row>
    <row r="694" spans="1:16" x14ac:dyDescent="0.25">
      <c r="A694" s="75">
        <f>板材才數分析.!D623</f>
        <v>21022</v>
      </c>
      <c r="B694" s="75">
        <f ca="1">板材才數分析.!E623</f>
        <v>0</v>
      </c>
      <c r="D694" s="32">
        <f ca="1">板材才數分析.!M623</f>
        <v>0</v>
      </c>
      <c r="E694" s="32">
        <f ca="1">板材才數分析.!F623</f>
        <v>0</v>
      </c>
      <c r="F694" s="32" t="str">
        <f ca="1">板材才數分析.!G623</f>
        <v/>
      </c>
      <c r="G694" s="32">
        <f ca="1">板材才數分析.!H623</f>
        <v>0</v>
      </c>
      <c r="H694" s="32" t="str">
        <f ca="1">板材才數分析.!I623</f>
        <v/>
      </c>
      <c r="I694" s="32">
        <f ca="1">板材才數分析.!J623</f>
        <v>0</v>
      </c>
      <c r="J694" s="32">
        <f ca="1">板材才數分析.!K623</f>
        <v>0</v>
      </c>
      <c r="K694" s="53">
        <f ca="1">板材才數分析.!O623</f>
        <v>0</v>
      </c>
      <c r="L694" s="32" t="str">
        <f>IFERROR(VLOOKUP(C694,資料庫!$K$3:$AA$10,17,FALSE),"")</f>
        <v/>
      </c>
      <c r="M694" s="32" t="str">
        <f ca="1">板材才數分析.!R623</f>
        <v/>
      </c>
      <c r="N694" s="35" t="str">
        <f t="shared" ca="1" si="41"/>
        <v/>
      </c>
      <c r="O694" s="75" t="str">
        <f ca="1">IFERROR(VLOOKUP(D694,資料庫!$P$4:$Q$135,2,FALSE),"")</f>
        <v/>
      </c>
    </row>
    <row r="695" spans="1:16" x14ac:dyDescent="0.25">
      <c r="A695" s="75">
        <f>板材才數分析.!D624</f>
        <v>21023</v>
      </c>
      <c r="B695" s="75">
        <f ca="1">板材才數分析.!E624</f>
        <v>0</v>
      </c>
      <c r="D695" s="32">
        <f ca="1">板材才數分析.!M624</f>
        <v>0</v>
      </c>
      <c r="E695" s="32">
        <f ca="1">板材才數分析.!F624</f>
        <v>0</v>
      </c>
      <c r="F695" s="32" t="str">
        <f ca="1">板材才數分析.!G624</f>
        <v/>
      </c>
      <c r="G695" s="32">
        <f ca="1">板材才數分析.!H624</f>
        <v>0</v>
      </c>
      <c r="H695" s="32" t="str">
        <f ca="1">板材才數分析.!I624</f>
        <v/>
      </c>
      <c r="I695" s="32">
        <f ca="1">板材才數分析.!J624</f>
        <v>0</v>
      </c>
      <c r="J695" s="32">
        <f ca="1">板材才數分析.!K624</f>
        <v>0</v>
      </c>
      <c r="K695" s="53">
        <f ca="1">板材才數分析.!O624</f>
        <v>0</v>
      </c>
      <c r="L695" s="32" t="str">
        <f>IFERROR(VLOOKUP(C695,資料庫!$K$3:$AA$10,17,FALSE),"")</f>
        <v/>
      </c>
      <c r="M695" s="32" t="str">
        <f ca="1">板材才數分析.!R624</f>
        <v/>
      </c>
      <c r="N695" s="35" t="str">
        <f t="shared" ca="1" si="41"/>
        <v/>
      </c>
      <c r="O695" s="75" t="str">
        <f ca="1">IFERROR(VLOOKUP(D695,資料庫!$P$4:$Q$135,2,FALSE),"")</f>
        <v/>
      </c>
    </row>
    <row r="696" spans="1:16" x14ac:dyDescent="0.25">
      <c r="A696" s="75">
        <f>板材才數分析.!D625</f>
        <v>21024</v>
      </c>
      <c r="B696" s="75">
        <f ca="1">板材才數分析.!E625</f>
        <v>0</v>
      </c>
      <c r="D696" s="32">
        <f ca="1">板材才數分析.!M625</f>
        <v>0</v>
      </c>
      <c r="E696" s="32">
        <f ca="1">板材才數分析.!F625</f>
        <v>0</v>
      </c>
      <c r="F696" s="32" t="str">
        <f ca="1">板材才數分析.!G625</f>
        <v/>
      </c>
      <c r="G696" s="32">
        <f ca="1">板材才數分析.!H625</f>
        <v>0</v>
      </c>
      <c r="H696" s="32" t="str">
        <f ca="1">板材才數分析.!I625</f>
        <v/>
      </c>
      <c r="I696" s="32">
        <f ca="1">板材才數分析.!J625</f>
        <v>0</v>
      </c>
      <c r="J696" s="32">
        <f ca="1">板材才數分析.!K625</f>
        <v>0</v>
      </c>
      <c r="K696" s="53">
        <f ca="1">板材才數分析.!O625</f>
        <v>0</v>
      </c>
      <c r="L696" s="32" t="str">
        <f>IFERROR(VLOOKUP(C696,資料庫!$K$3:$AA$10,17,FALSE),"")</f>
        <v/>
      </c>
      <c r="M696" s="32" t="str">
        <f ca="1">板材才數分析.!R625</f>
        <v/>
      </c>
      <c r="N696" s="35" t="str">
        <f t="shared" ca="1" si="41"/>
        <v/>
      </c>
      <c r="O696" s="75" t="str">
        <f ca="1">IFERROR(VLOOKUP(D696,資料庫!$P$4:$Q$135,2,FALSE),"")</f>
        <v/>
      </c>
    </row>
    <row r="697" spans="1:16" x14ac:dyDescent="0.25">
      <c r="A697" s="75">
        <f>板材才數分析.!D626</f>
        <v>21025</v>
      </c>
      <c r="B697" s="75">
        <f ca="1">板材才數分析.!E626</f>
        <v>0</v>
      </c>
      <c r="D697" s="32">
        <f ca="1">板材才數分析.!M626</f>
        <v>0</v>
      </c>
      <c r="E697" s="32">
        <f ca="1">板材才數分析.!F626</f>
        <v>0</v>
      </c>
      <c r="F697" s="32" t="str">
        <f ca="1">板材才數分析.!G626</f>
        <v/>
      </c>
      <c r="G697" s="32">
        <f ca="1">板材才數分析.!H626</f>
        <v>0</v>
      </c>
      <c r="H697" s="32" t="str">
        <f ca="1">板材才數分析.!I626</f>
        <v/>
      </c>
      <c r="I697" s="32">
        <f ca="1">板材才數分析.!J626</f>
        <v>0</v>
      </c>
      <c r="J697" s="32">
        <f ca="1">板材才數分析.!K626</f>
        <v>0</v>
      </c>
      <c r="K697" s="53">
        <f ca="1">板材才數分析.!O626</f>
        <v>0</v>
      </c>
      <c r="L697" s="32" t="str">
        <f>IFERROR(VLOOKUP(C697,資料庫!$K$3:$AA$10,17,FALSE),"")</f>
        <v/>
      </c>
      <c r="M697" s="32" t="str">
        <f ca="1">板材才數分析.!R626</f>
        <v/>
      </c>
      <c r="N697" s="35" t="str">
        <f t="shared" ca="1" si="41"/>
        <v/>
      </c>
      <c r="O697" s="75" t="str">
        <f ca="1">IFERROR(VLOOKUP(D697,資料庫!$P$4:$Q$135,2,FALSE),"")</f>
        <v/>
      </c>
    </row>
    <row r="698" spans="1:16" x14ac:dyDescent="0.25">
      <c r="A698" s="75">
        <f>板材才數分析.!D627</f>
        <v>21026</v>
      </c>
      <c r="B698" s="75">
        <f ca="1">板材才數分析.!E627</f>
        <v>0</v>
      </c>
      <c r="D698" s="32">
        <f ca="1">板材才數分析.!M627</f>
        <v>0</v>
      </c>
      <c r="E698" s="32">
        <f ca="1">板材才數分析.!F627</f>
        <v>0</v>
      </c>
      <c r="F698" s="32" t="str">
        <f ca="1">板材才數分析.!G627</f>
        <v/>
      </c>
      <c r="G698" s="32">
        <f ca="1">板材才數分析.!H627</f>
        <v>0</v>
      </c>
      <c r="H698" s="32" t="str">
        <f ca="1">板材才數分析.!I627</f>
        <v/>
      </c>
      <c r="I698" s="32">
        <f ca="1">板材才數分析.!J627</f>
        <v>0</v>
      </c>
      <c r="J698" s="32">
        <f ca="1">板材才數分析.!K627</f>
        <v>0</v>
      </c>
      <c r="K698" s="53">
        <f ca="1">板材才數分析.!O627</f>
        <v>0</v>
      </c>
      <c r="L698" s="32" t="str">
        <f>IFERROR(VLOOKUP(C698,資料庫!$K$3:$AA$10,17,FALSE),"")</f>
        <v/>
      </c>
      <c r="M698" s="32" t="str">
        <f ca="1">板材才數分析.!R627</f>
        <v/>
      </c>
      <c r="N698" s="35" t="str">
        <f t="shared" ca="1" si="41"/>
        <v/>
      </c>
      <c r="O698" s="75" t="str">
        <f ca="1">IFERROR(VLOOKUP(D698,資料庫!$P$4:$Q$135,2,FALSE),"")</f>
        <v/>
      </c>
    </row>
    <row r="699" spans="1:16" x14ac:dyDescent="0.25">
      <c r="A699" s="75">
        <f>板材才數分析.!D628</f>
        <v>21027</v>
      </c>
      <c r="B699" s="75">
        <f ca="1">板材才數分析.!E628</f>
        <v>0</v>
      </c>
      <c r="D699" s="32">
        <f ca="1">板材才數分析.!M628</f>
        <v>0</v>
      </c>
      <c r="E699" s="32">
        <f ca="1">板材才數分析.!F628</f>
        <v>0</v>
      </c>
      <c r="F699" s="32" t="str">
        <f ca="1">板材才數分析.!G628</f>
        <v/>
      </c>
      <c r="G699" s="32">
        <f ca="1">板材才數分析.!H628</f>
        <v>0</v>
      </c>
      <c r="H699" s="32" t="str">
        <f ca="1">板材才數分析.!I628</f>
        <v/>
      </c>
      <c r="I699" s="32">
        <f ca="1">板材才數分析.!J628</f>
        <v>0</v>
      </c>
      <c r="J699" s="32">
        <f ca="1">板材才數分析.!K628</f>
        <v>0</v>
      </c>
      <c r="K699" s="53">
        <f ca="1">板材才數分析.!O628</f>
        <v>0</v>
      </c>
      <c r="L699" s="32" t="str">
        <f>IFERROR(VLOOKUP(C699,資料庫!$K$3:$AA$10,17,FALSE),"")</f>
        <v/>
      </c>
      <c r="M699" s="32" t="str">
        <f ca="1">板材才數分析.!R628</f>
        <v/>
      </c>
      <c r="N699" s="35" t="str">
        <f t="shared" ca="1" si="41"/>
        <v/>
      </c>
      <c r="O699" s="75" t="str">
        <f ca="1">IFERROR(VLOOKUP(D699,資料庫!$P$4:$Q$135,2,FALSE),"")</f>
        <v/>
      </c>
    </row>
    <row r="700" spans="1:16" x14ac:dyDescent="0.25">
      <c r="A700" s="75">
        <f>板材才數分析.!D629</f>
        <v>21028</v>
      </c>
      <c r="B700" s="75">
        <f ca="1">板材才數分析.!E629</f>
        <v>0</v>
      </c>
      <c r="D700" s="32">
        <f ca="1">板材才數分析.!M629</f>
        <v>0</v>
      </c>
      <c r="E700" s="32">
        <f ca="1">板材才數分析.!F629</f>
        <v>0</v>
      </c>
      <c r="F700" s="32" t="str">
        <f ca="1">板材才數分析.!G629</f>
        <v/>
      </c>
      <c r="G700" s="32">
        <f ca="1">板材才數分析.!H629</f>
        <v>0</v>
      </c>
      <c r="H700" s="32" t="str">
        <f ca="1">板材才數分析.!I629</f>
        <v/>
      </c>
      <c r="I700" s="32">
        <f ca="1">板材才數分析.!J629</f>
        <v>0</v>
      </c>
      <c r="J700" s="32">
        <f ca="1">板材才數分析.!K629</f>
        <v>0</v>
      </c>
      <c r="K700" s="53">
        <f ca="1">板材才數分析.!O629</f>
        <v>0</v>
      </c>
      <c r="L700" s="32" t="str">
        <f>IFERROR(VLOOKUP(C700,資料庫!$K$3:$AA$10,17,FALSE),"")</f>
        <v/>
      </c>
      <c r="M700" s="32" t="str">
        <f ca="1">板材才數分析.!R629</f>
        <v/>
      </c>
      <c r="N700" s="35" t="str">
        <f t="shared" ca="1" si="41"/>
        <v/>
      </c>
      <c r="O700" s="75" t="str">
        <f ca="1">IFERROR(VLOOKUP(D700,資料庫!$P$4:$Q$135,2,FALSE),"")</f>
        <v/>
      </c>
    </row>
    <row r="701" spans="1:16" x14ac:dyDescent="0.25">
      <c r="A701" s="75">
        <f>板材才數分析.!D630</f>
        <v>21029</v>
      </c>
      <c r="B701" s="75">
        <f ca="1">板材才數分析.!E630</f>
        <v>0</v>
      </c>
      <c r="D701" s="32">
        <f ca="1">板材才數分析.!M630</f>
        <v>0</v>
      </c>
      <c r="E701" s="32">
        <f ca="1">板材才數分析.!F630</f>
        <v>0</v>
      </c>
      <c r="F701" s="32" t="str">
        <f ca="1">板材才數分析.!G630</f>
        <v/>
      </c>
      <c r="G701" s="32">
        <f ca="1">板材才數分析.!H630</f>
        <v>0</v>
      </c>
      <c r="H701" s="32" t="str">
        <f ca="1">板材才數分析.!I630</f>
        <v/>
      </c>
      <c r="I701" s="32">
        <f ca="1">板材才數分析.!J630</f>
        <v>0</v>
      </c>
      <c r="J701" s="32">
        <f ca="1">板材才數分析.!K630</f>
        <v>0</v>
      </c>
      <c r="K701" s="53">
        <f ca="1">板材才數分析.!O630</f>
        <v>0</v>
      </c>
      <c r="L701" s="32" t="str">
        <f>IFERROR(VLOOKUP(C701,資料庫!$K$3:$AA$10,17,FALSE),"")</f>
        <v/>
      </c>
      <c r="M701" s="32" t="str">
        <f ca="1">板材才數分析.!R630</f>
        <v/>
      </c>
      <c r="N701" s="35" t="str">
        <f t="shared" ca="1" si="41"/>
        <v/>
      </c>
      <c r="O701" s="75" t="str">
        <f ca="1">IFERROR(VLOOKUP(D701,資料庫!$P$4:$Q$135,2,FALSE),"")</f>
        <v/>
      </c>
    </row>
    <row r="702" spans="1:16" x14ac:dyDescent="0.25">
      <c r="A702" s="75">
        <f>板材才數分析.!D631</f>
        <v>21030</v>
      </c>
      <c r="B702" s="75">
        <f ca="1">板材才數分析.!E631</f>
        <v>0</v>
      </c>
      <c r="D702" s="32">
        <f ca="1">板材才數分析.!M631</f>
        <v>0</v>
      </c>
      <c r="E702" s="32">
        <f ca="1">板材才數分析.!F631</f>
        <v>0</v>
      </c>
      <c r="F702" s="32" t="str">
        <f ca="1">板材才數分析.!G631</f>
        <v/>
      </c>
      <c r="G702" s="32">
        <f ca="1">板材才數分析.!H631</f>
        <v>0</v>
      </c>
      <c r="H702" s="32" t="str">
        <f ca="1">板材才數分析.!I631</f>
        <v/>
      </c>
      <c r="I702" s="32">
        <f ca="1">板材才數分析.!J631</f>
        <v>0</v>
      </c>
      <c r="J702" s="32">
        <f ca="1">板材才數分析.!K631</f>
        <v>0</v>
      </c>
      <c r="K702" s="53">
        <f ca="1">板材才數分析.!O631</f>
        <v>0</v>
      </c>
      <c r="L702" s="32" t="str">
        <f>IFERROR(VLOOKUP(C702,資料庫!$K$3:$AA$10,17,FALSE),"")</f>
        <v/>
      </c>
      <c r="M702" s="32" t="str">
        <f ca="1">板材才數分析.!R631</f>
        <v/>
      </c>
      <c r="N702" s="35" t="str">
        <f t="shared" ca="1" si="41"/>
        <v/>
      </c>
      <c r="O702" s="75" t="str">
        <f ca="1">IFERROR(VLOOKUP(D702,資料庫!$P$4:$Q$135,2,FALSE),"")</f>
        <v/>
      </c>
    </row>
    <row r="703" spans="1:16" x14ac:dyDescent="0.25">
      <c r="A703" s="75"/>
      <c r="B703" s="75"/>
      <c r="H703" s="524" t="s">
        <v>235</v>
      </c>
      <c r="I703" s="524"/>
      <c r="J703" s="524"/>
      <c r="K703" s="54">
        <f ca="1">SUM(K673:K702)</f>
        <v>0</v>
      </c>
      <c r="L703" s="48" t="str">
        <f>L673</f>
        <v/>
      </c>
      <c r="M703" s="48"/>
      <c r="N703" s="49"/>
      <c r="O703" s="94">
        <f ca="1">SUM(N672:N702)</f>
        <v>0</v>
      </c>
      <c r="P703" s="47"/>
    </row>
    <row r="704" spans="1:16" x14ac:dyDescent="0.25">
      <c r="A704" s="75"/>
      <c r="B704" s="75"/>
      <c r="O704" s="75"/>
    </row>
    <row r="705" spans="1:15" x14ac:dyDescent="0.25">
      <c r="A705" s="75"/>
      <c r="B705" s="75">
        <v>22</v>
      </c>
      <c r="O705" s="75"/>
    </row>
    <row r="706" spans="1:15" x14ac:dyDescent="0.25">
      <c r="A706" s="75">
        <f>板材才數分析.!D632</f>
        <v>22001</v>
      </c>
      <c r="B706" s="75" t="str">
        <f ca="1">板材才數分析.!E632</f>
        <v>頂板</v>
      </c>
      <c r="D706" s="32">
        <f ca="1">板材才數分析.!M632</f>
        <v>0</v>
      </c>
      <c r="E706" s="32">
        <f ca="1">板材才數分析.!F632</f>
        <v>-36</v>
      </c>
      <c r="F706" s="32" t="str">
        <f ca="1">板材才數分析.!G632</f>
        <v>AA</v>
      </c>
      <c r="G706" s="32">
        <f ca="1">板材才數分析.!H632</f>
        <v>0</v>
      </c>
      <c r="H706" s="32" t="str">
        <f ca="1">板材才數分析.!I632</f>
        <v/>
      </c>
      <c r="I706" s="32">
        <f ca="1">板材才數分析.!J632</f>
        <v>18</v>
      </c>
      <c r="J706" s="32">
        <f ca="1">板材才數分析.!K632</f>
        <v>0</v>
      </c>
      <c r="K706" s="53">
        <f ca="1">板材才數分析.!O632</f>
        <v>0</v>
      </c>
      <c r="L706" s="32" t="str">
        <f>IFERROR(VLOOKUP(C706,資料庫!$K$3:$AA$10,17,FALSE),"")</f>
        <v/>
      </c>
      <c r="M706" s="32" t="str">
        <f ca="1">板材才數分析.!R632</f>
        <v/>
      </c>
      <c r="N706" s="35" t="str">
        <f ca="1">IFERROR((K706*M706),"")</f>
        <v/>
      </c>
      <c r="O706" s="75" t="str">
        <f ca="1">IFERROR(VLOOKUP(D706,資料庫!$P$4:$Q$135,2,FALSE),"")</f>
        <v/>
      </c>
    </row>
    <row r="707" spans="1:15" x14ac:dyDescent="0.25">
      <c r="A707" s="75">
        <f>板材才數分析.!D633</f>
        <v>22002</v>
      </c>
      <c r="B707" s="75" t="str">
        <f ca="1">板材才數分析.!E633</f>
        <v>底板</v>
      </c>
      <c r="D707" s="32">
        <f ca="1">板材才數分析.!M633</f>
        <v>0</v>
      </c>
      <c r="E707" s="32">
        <f ca="1">板材才數分析.!F633</f>
        <v>-36</v>
      </c>
      <c r="F707" s="32" t="str">
        <f ca="1">板材才數分析.!G633</f>
        <v>AA</v>
      </c>
      <c r="G707" s="32">
        <f ca="1">板材才數分析.!H633</f>
        <v>0</v>
      </c>
      <c r="H707" s="32" t="str">
        <f ca="1">板材才數分析.!I633</f>
        <v/>
      </c>
      <c r="I707" s="32">
        <f ca="1">板材才數分析.!J633</f>
        <v>18</v>
      </c>
      <c r="J707" s="32">
        <f ca="1">板材才數分析.!K633</f>
        <v>0</v>
      </c>
      <c r="K707" s="53">
        <f ca="1">板材才數分析.!O633</f>
        <v>0</v>
      </c>
      <c r="L707" s="32" t="str">
        <f>IFERROR(VLOOKUP(C707,資料庫!$K$3:$AA$10,17,FALSE),"")</f>
        <v/>
      </c>
      <c r="M707" s="32" t="str">
        <f ca="1">板材才數分析.!R633</f>
        <v/>
      </c>
      <c r="N707" s="35" t="str">
        <f t="shared" ref="N707:N722" ca="1" si="42">IFERROR((K707*M707),"")</f>
        <v/>
      </c>
      <c r="O707" s="75" t="str">
        <f ca="1">IFERROR(VLOOKUP(D707,資料庫!$P$4:$Q$135,2,FALSE),"")</f>
        <v/>
      </c>
    </row>
    <row r="708" spans="1:15" x14ac:dyDescent="0.25">
      <c r="A708" s="75">
        <f>板材才數分析.!D634</f>
        <v>22003</v>
      </c>
      <c r="B708" s="75" t="str">
        <f ca="1">板材才數分析.!E634</f>
        <v>左側板</v>
      </c>
      <c r="D708" s="32">
        <f ca="1">板材才數分析.!M634</f>
        <v>0</v>
      </c>
      <c r="E708" s="32">
        <f ca="1">板材才數分析.!F634</f>
        <v>0</v>
      </c>
      <c r="F708" s="32" t="str">
        <f ca="1">板材才數分析.!G634</f>
        <v>AA</v>
      </c>
      <c r="G708" s="32">
        <f ca="1">板材才數分析.!H634</f>
        <v>0</v>
      </c>
      <c r="H708" s="32" t="str">
        <f ca="1">板材才數分析.!I634</f>
        <v>AA</v>
      </c>
      <c r="I708" s="32">
        <f ca="1">板材才數分析.!J634</f>
        <v>18</v>
      </c>
      <c r="J708" s="32">
        <f ca="1">板材才數分析.!K634</f>
        <v>0</v>
      </c>
      <c r="K708" s="53">
        <f ca="1">板材才數分析.!O634</f>
        <v>0</v>
      </c>
      <c r="L708" s="32" t="str">
        <f>IFERROR(VLOOKUP(C708,資料庫!$K$3:$AA$10,17,FALSE),"")</f>
        <v/>
      </c>
      <c r="M708" s="32" t="str">
        <f ca="1">板材才數分析.!R634</f>
        <v/>
      </c>
      <c r="N708" s="35" t="str">
        <f t="shared" ca="1" si="42"/>
        <v/>
      </c>
      <c r="O708" s="75" t="str">
        <f ca="1">IFERROR(VLOOKUP(D708,資料庫!$P$4:$Q$135,2,FALSE),"")</f>
        <v/>
      </c>
    </row>
    <row r="709" spans="1:15" x14ac:dyDescent="0.25">
      <c r="A709" s="75">
        <f>板材才數分析.!D635</f>
        <v>22004</v>
      </c>
      <c r="B709" s="75" t="str">
        <f ca="1">板材才數分析.!E635</f>
        <v>右側板</v>
      </c>
      <c r="D709" s="32">
        <f ca="1">板材才數分析.!M635</f>
        <v>0</v>
      </c>
      <c r="E709" s="32">
        <f ca="1">板材才數分析.!F635</f>
        <v>0</v>
      </c>
      <c r="F709" s="32" t="str">
        <f ca="1">板材才數分析.!G635</f>
        <v>AA</v>
      </c>
      <c r="G709" s="32">
        <f ca="1">板材才數分析.!H635</f>
        <v>0</v>
      </c>
      <c r="H709" s="32" t="str">
        <f ca="1">板材才數分析.!I635</f>
        <v>AA</v>
      </c>
      <c r="I709" s="32">
        <f ca="1">板材才數分析.!J635</f>
        <v>18</v>
      </c>
      <c r="J709" s="32">
        <f ca="1">板材才數分析.!K635</f>
        <v>0</v>
      </c>
      <c r="K709" s="53">
        <f ca="1">板材才數分析.!O635</f>
        <v>0</v>
      </c>
      <c r="L709" s="32" t="str">
        <f>IFERROR(VLOOKUP(C709,資料庫!$K$3:$AA$10,17,FALSE),"")</f>
        <v/>
      </c>
      <c r="M709" s="32" t="str">
        <f ca="1">板材才數分析.!R635</f>
        <v/>
      </c>
      <c r="N709" s="35" t="str">
        <f t="shared" ca="1" si="42"/>
        <v/>
      </c>
      <c r="O709" s="75" t="str">
        <f ca="1">IFERROR(VLOOKUP(D709,資料庫!$P$4:$Q$135,2,FALSE),"")</f>
        <v/>
      </c>
    </row>
    <row r="710" spans="1:15" x14ac:dyDescent="0.25">
      <c r="A710" s="75">
        <f>板材才數分析.!D636</f>
        <v>22005</v>
      </c>
      <c r="B710" s="75" t="str">
        <f ca="1">板材才數分析.!E636</f>
        <v>背板</v>
      </c>
      <c r="D710" s="32">
        <f ca="1">板材才數分析.!M636</f>
        <v>0</v>
      </c>
      <c r="E710" s="32">
        <f ca="1">板材才數分析.!F636</f>
        <v>-22</v>
      </c>
      <c r="F710" s="32" t="str">
        <f ca="1">板材才數分析.!G636</f>
        <v/>
      </c>
      <c r="G710" s="32">
        <f ca="1">板材才數分析.!H636</f>
        <v>-22</v>
      </c>
      <c r="H710" s="32" t="str">
        <f ca="1">板材才數分析.!I636</f>
        <v/>
      </c>
      <c r="I710" s="32">
        <f ca="1">板材才數分析.!J636</f>
        <v>4</v>
      </c>
      <c r="J710" s="32">
        <f ca="1">板材才數分析.!K636</f>
        <v>0</v>
      </c>
      <c r="K710" s="53">
        <f ca="1">板材才數分析.!O636</f>
        <v>0</v>
      </c>
      <c r="L710" s="32" t="str">
        <f>IFERROR(VLOOKUP(C710,資料庫!$K$3:$AA$10,17,FALSE),"")</f>
        <v/>
      </c>
      <c r="M710" s="32" t="str">
        <f ca="1">板材才數分析.!R636</f>
        <v/>
      </c>
      <c r="N710" s="35" t="str">
        <f t="shared" ca="1" si="42"/>
        <v/>
      </c>
      <c r="O710" s="75" t="str">
        <f ca="1">IFERROR(VLOOKUP(D710,資料庫!$P$4:$Q$135,2,FALSE),"")</f>
        <v/>
      </c>
    </row>
    <row r="711" spans="1:15" x14ac:dyDescent="0.25">
      <c r="A711" s="75">
        <f>板材才數分析.!D637</f>
        <v>22006</v>
      </c>
      <c r="B711" s="75" t="str">
        <f ca="1">板材才數分析.!E637</f>
        <v>背拉桿</v>
      </c>
      <c r="D711" s="32">
        <f ca="1">板材才數分析.!M637</f>
        <v>0</v>
      </c>
      <c r="E711" s="32">
        <f ca="1">板材才數分析.!F637</f>
        <v>-36</v>
      </c>
      <c r="F711" s="32" t="str">
        <f ca="1">板材才數分析.!G637</f>
        <v>AA</v>
      </c>
      <c r="G711" s="32">
        <f ca="1">板材才數分析.!H637</f>
        <v>120</v>
      </c>
      <c r="H711" s="32" t="str">
        <f ca="1">板材才數分析.!I637</f>
        <v/>
      </c>
      <c r="I711" s="32">
        <f ca="1">板材才數分析.!J637</f>
        <v>18</v>
      </c>
      <c r="J711" s="32">
        <f ca="1">板材才數分析.!K637</f>
        <v>0</v>
      </c>
      <c r="K711" s="53">
        <f ca="1">板材才數分析.!O637</f>
        <v>0</v>
      </c>
      <c r="L711" s="32" t="str">
        <f>IFERROR(VLOOKUP(C711,資料庫!$K$3:$AA$10,17,FALSE),"")</f>
        <v/>
      </c>
      <c r="M711" s="32" t="str">
        <f ca="1">板材才數分析.!R637</f>
        <v/>
      </c>
      <c r="N711" s="35" t="str">
        <f t="shared" ca="1" si="42"/>
        <v/>
      </c>
      <c r="O711" s="75" t="str">
        <f ca="1">IFERROR(VLOOKUP(D711,資料庫!$P$4:$Q$135,2,FALSE),"")</f>
        <v/>
      </c>
    </row>
    <row r="712" spans="1:15" x14ac:dyDescent="0.25">
      <c r="A712" s="75">
        <f>板材才數分析.!D638</f>
        <v>22007</v>
      </c>
      <c r="B712" s="75" t="str">
        <f ca="1">板材才數分析.!E638</f>
        <v>中立板</v>
      </c>
      <c r="D712" s="32">
        <f ca="1">板材才數分析.!M638</f>
        <v>0</v>
      </c>
      <c r="E712" s="32">
        <f ca="1">板材才數分析.!F638</f>
        <v>-36</v>
      </c>
      <c r="F712" s="32" t="str">
        <f ca="1">板材才數分析.!G638</f>
        <v>AA</v>
      </c>
      <c r="G712" s="32">
        <f ca="1">板材才數分析.!H638</f>
        <v>-22</v>
      </c>
      <c r="H712" s="32" t="str">
        <f ca="1">板材才數分析.!I638</f>
        <v/>
      </c>
      <c r="I712" s="32">
        <f ca="1">板材才數分析.!J638</f>
        <v>18</v>
      </c>
      <c r="J712" s="32">
        <f ca="1">板材才數分析.!K638</f>
        <v>0</v>
      </c>
      <c r="K712" s="53">
        <f ca="1">板材才數分析.!O638</f>
        <v>0</v>
      </c>
      <c r="L712" s="32" t="str">
        <f>IFERROR(VLOOKUP(C712,資料庫!$K$3:$AA$10,17,FALSE),"")</f>
        <v/>
      </c>
      <c r="M712" s="32" t="str">
        <f ca="1">板材才數分析.!R638</f>
        <v/>
      </c>
      <c r="N712" s="35" t="str">
        <f t="shared" ca="1" si="42"/>
        <v/>
      </c>
      <c r="O712" s="75" t="str">
        <f ca="1">IFERROR(VLOOKUP(D712,資料庫!$P$4:$Q$135,2,FALSE),"")</f>
        <v/>
      </c>
    </row>
    <row r="713" spans="1:15" x14ac:dyDescent="0.25">
      <c r="A713" s="75">
        <f>板材才數分析.!D639</f>
        <v>22008</v>
      </c>
      <c r="B713" s="75" t="str">
        <f ca="1">板材才數分析.!E639</f>
        <v>活隔</v>
      </c>
      <c r="D713" s="32">
        <f ca="1">板材才數分析.!M639</f>
        <v>0</v>
      </c>
      <c r="E713" s="32">
        <f ca="1">板材才數分析.!F639</f>
        <v>0</v>
      </c>
      <c r="F713" s="32" t="str">
        <f ca="1">板材才數分析.!G639</f>
        <v>AA</v>
      </c>
      <c r="G713" s="32">
        <f ca="1">板材才數分析.!H639</f>
        <v>-32</v>
      </c>
      <c r="H713" s="32" t="str">
        <f ca="1">板材才數分析.!I639</f>
        <v>AA</v>
      </c>
      <c r="I713" s="32">
        <f ca="1">板材才數分析.!J639</f>
        <v>18</v>
      </c>
      <c r="J713" s="32">
        <f ca="1">板材才數分析.!K639</f>
        <v>0</v>
      </c>
      <c r="K713" s="53">
        <f ca="1">板材才數分析.!O639</f>
        <v>0</v>
      </c>
      <c r="L713" s="32" t="str">
        <f>IFERROR(VLOOKUP(C713,資料庫!$K$3:$AA$10,17,FALSE),"")</f>
        <v/>
      </c>
      <c r="M713" s="32" t="str">
        <f ca="1">板材才數分析.!R639</f>
        <v/>
      </c>
      <c r="N713" s="35" t="str">
        <f t="shared" ca="1" si="42"/>
        <v/>
      </c>
      <c r="O713" s="75" t="str">
        <f ca="1">IFERROR(VLOOKUP(D713,資料庫!$P$4:$Q$135,2,FALSE),"")</f>
        <v/>
      </c>
    </row>
    <row r="714" spans="1:15" x14ac:dyDescent="0.25">
      <c r="A714" s="75">
        <f>板材才數分析.!D640</f>
        <v>22009</v>
      </c>
      <c r="B714" s="75" t="str">
        <f ca="1">板材才數分析.!E640</f>
        <v>固隔</v>
      </c>
      <c r="D714" s="32">
        <f ca="1">板材才數分析.!M640</f>
        <v>0</v>
      </c>
      <c r="E714" s="32">
        <f ca="1">板材才數分析.!F640</f>
        <v>0</v>
      </c>
      <c r="F714" s="32" t="str">
        <f ca="1">板材才數分析.!G640</f>
        <v>AA</v>
      </c>
      <c r="G714" s="32">
        <f ca="1">板材才數分析.!H640</f>
        <v>-22</v>
      </c>
      <c r="H714" s="32" t="str">
        <f ca="1">板材才數分析.!I640</f>
        <v/>
      </c>
      <c r="I714" s="32">
        <f ca="1">板材才數分析.!J640</f>
        <v>18</v>
      </c>
      <c r="J714" s="32">
        <f ca="1">板材才數分析.!K640</f>
        <v>0</v>
      </c>
      <c r="K714" s="53">
        <f ca="1">板材才數分析.!O640</f>
        <v>0</v>
      </c>
      <c r="L714" s="32" t="str">
        <f>IFERROR(VLOOKUP(C714,資料庫!$K$3:$AA$10,17,FALSE),"")</f>
        <v/>
      </c>
      <c r="M714" s="32" t="str">
        <f ca="1">板材才數分析.!R640</f>
        <v/>
      </c>
      <c r="N714" s="35" t="str">
        <f t="shared" ca="1" si="42"/>
        <v/>
      </c>
      <c r="O714" s="75" t="str">
        <f ca="1">IFERROR(VLOOKUP(D714,資料庫!$P$4:$Q$135,2,FALSE),"")</f>
        <v/>
      </c>
    </row>
    <row r="715" spans="1:15" x14ac:dyDescent="0.25">
      <c r="A715" s="75">
        <f>板材才數分析.!D641</f>
        <v>22010</v>
      </c>
      <c r="B715" s="75" t="str">
        <f ca="1">板材才數分析.!E641</f>
        <v>左門板</v>
      </c>
      <c r="D715" s="32">
        <f ca="1">板材才數分析.!M641</f>
        <v>0</v>
      </c>
      <c r="E715" s="32">
        <f ca="1">板材才數分析.!F641</f>
        <v>0</v>
      </c>
      <c r="F715" s="32" t="str">
        <f ca="1">板材才數分析.!G641</f>
        <v>AA</v>
      </c>
      <c r="G715" s="32">
        <f ca="1">板材才數分析.!H641</f>
        <v>-4</v>
      </c>
      <c r="H715" s="32" t="str">
        <f ca="1">板材才數分析.!I641</f>
        <v>AA</v>
      </c>
      <c r="I715" s="32">
        <f ca="1">板材才數分析.!J641</f>
        <v>18</v>
      </c>
      <c r="J715" s="32">
        <f ca="1">板材才數分析.!K641</f>
        <v>0</v>
      </c>
      <c r="K715" s="53">
        <f ca="1">板材才數分析.!O641</f>
        <v>0</v>
      </c>
      <c r="L715" s="32" t="str">
        <f>IFERROR(VLOOKUP(C715,資料庫!$K$3:$AA$10,17,FALSE),"")</f>
        <v/>
      </c>
      <c r="M715" s="32" t="str">
        <f ca="1">板材才數分析.!R641</f>
        <v/>
      </c>
      <c r="N715" s="35" t="str">
        <f t="shared" ca="1" si="42"/>
        <v/>
      </c>
      <c r="O715" s="75" t="str">
        <f ca="1">IFERROR(VLOOKUP(D715,資料庫!$P$4:$Q$135,2,FALSE),"")</f>
        <v/>
      </c>
    </row>
    <row r="716" spans="1:15" x14ac:dyDescent="0.25">
      <c r="A716" s="75">
        <f>板材才數分析.!D642</f>
        <v>22011</v>
      </c>
      <c r="B716" s="75" t="str">
        <f ca="1">板材才數分析.!E642</f>
        <v>右門板</v>
      </c>
      <c r="D716" s="32">
        <f ca="1">板材才數分析.!M642</f>
        <v>0</v>
      </c>
      <c r="E716" s="32">
        <f ca="1">板材才數分析.!F642</f>
        <v>0</v>
      </c>
      <c r="F716" s="32" t="str">
        <f ca="1">板材才數分析.!G642</f>
        <v>AA</v>
      </c>
      <c r="G716" s="32">
        <f ca="1">板材才數分析.!H642</f>
        <v>-4</v>
      </c>
      <c r="H716" s="32" t="str">
        <f ca="1">板材才數分析.!I642</f>
        <v>AA</v>
      </c>
      <c r="I716" s="32">
        <f ca="1">板材才數分析.!J642</f>
        <v>18</v>
      </c>
      <c r="J716" s="32">
        <f ca="1">板材才數分析.!K642</f>
        <v>0</v>
      </c>
      <c r="K716" s="53">
        <f ca="1">板材才數分析.!O642</f>
        <v>0</v>
      </c>
      <c r="L716" s="32" t="str">
        <f>IFERROR(VLOOKUP(C716,資料庫!$K$3:$AA$10,17,FALSE),"")</f>
        <v/>
      </c>
      <c r="M716" s="32" t="str">
        <f ca="1">板材才數分析.!R642</f>
        <v/>
      </c>
      <c r="N716" s="35" t="str">
        <f t="shared" ca="1" si="42"/>
        <v/>
      </c>
      <c r="O716" s="75" t="str">
        <f ca="1">IFERROR(VLOOKUP(D716,資料庫!$P$4:$Q$135,2,FALSE),"")</f>
        <v/>
      </c>
    </row>
    <row r="717" spans="1:15" x14ac:dyDescent="0.25">
      <c r="A717" s="75">
        <f>板材才數分析.!D643</f>
        <v>22012</v>
      </c>
      <c r="B717" s="75">
        <f ca="1">板材才數分析.!E643</f>
        <v>0</v>
      </c>
      <c r="D717" s="32">
        <f ca="1">板材才數分析.!M643</f>
        <v>0</v>
      </c>
      <c r="E717" s="32">
        <f ca="1">板材才數分析.!F643</f>
        <v>0</v>
      </c>
      <c r="F717" s="32" t="str">
        <f ca="1">板材才數分析.!G643</f>
        <v/>
      </c>
      <c r="G717" s="32">
        <f ca="1">板材才數分析.!H643</f>
        <v>0</v>
      </c>
      <c r="H717" s="32" t="str">
        <f ca="1">板材才數分析.!I643</f>
        <v/>
      </c>
      <c r="I717" s="32">
        <f ca="1">板材才數分析.!J643</f>
        <v>0</v>
      </c>
      <c r="J717" s="32">
        <f ca="1">板材才數分析.!K643</f>
        <v>0</v>
      </c>
      <c r="K717" s="53">
        <f ca="1">板材才數分析.!O643</f>
        <v>0</v>
      </c>
      <c r="L717" s="32" t="str">
        <f>IFERROR(VLOOKUP(C717,資料庫!$K$3:$AA$10,17,FALSE),"")</f>
        <v/>
      </c>
      <c r="M717" s="32" t="str">
        <f ca="1">板材才數分析.!R643</f>
        <v/>
      </c>
      <c r="N717" s="35" t="str">
        <f t="shared" ca="1" si="42"/>
        <v/>
      </c>
      <c r="O717" s="75" t="str">
        <f ca="1">IFERROR(VLOOKUP(D717,資料庫!$P$4:$Q$135,2,FALSE),"")</f>
        <v/>
      </c>
    </row>
    <row r="718" spans="1:15" x14ac:dyDescent="0.25">
      <c r="A718" s="75">
        <f>板材才數分析.!D644</f>
        <v>22013</v>
      </c>
      <c r="B718" s="75">
        <f ca="1">板材才數分析.!E644</f>
        <v>0</v>
      </c>
      <c r="D718" s="32">
        <f ca="1">板材才數分析.!M644</f>
        <v>0</v>
      </c>
      <c r="E718" s="32">
        <f ca="1">板材才數分析.!F644</f>
        <v>0</v>
      </c>
      <c r="F718" s="32" t="str">
        <f ca="1">板材才數分析.!G644</f>
        <v/>
      </c>
      <c r="G718" s="32">
        <f ca="1">板材才數分析.!H644</f>
        <v>0</v>
      </c>
      <c r="H718" s="32" t="str">
        <f ca="1">板材才數分析.!I644</f>
        <v/>
      </c>
      <c r="I718" s="32">
        <f ca="1">板材才數分析.!J644</f>
        <v>0</v>
      </c>
      <c r="J718" s="32">
        <f ca="1">板材才數分析.!K644</f>
        <v>0</v>
      </c>
      <c r="K718" s="53">
        <f ca="1">板材才數分析.!O644</f>
        <v>0</v>
      </c>
      <c r="L718" s="32" t="str">
        <f>IFERROR(VLOOKUP(C718,資料庫!$K$3:$AA$10,17,FALSE),"")</f>
        <v/>
      </c>
      <c r="M718" s="32" t="str">
        <f ca="1">板材才數分析.!R644</f>
        <v/>
      </c>
      <c r="N718" s="35" t="str">
        <f t="shared" ca="1" si="42"/>
        <v/>
      </c>
      <c r="O718" s="75" t="str">
        <f ca="1">IFERROR(VLOOKUP(D718,資料庫!$P$4:$Q$135,2,FALSE),"")</f>
        <v/>
      </c>
    </row>
    <row r="719" spans="1:15" x14ac:dyDescent="0.25">
      <c r="A719" s="75">
        <f>板材才數分析.!D645</f>
        <v>22014</v>
      </c>
      <c r="B719" s="75">
        <f ca="1">板材才數分析.!E645</f>
        <v>0</v>
      </c>
      <c r="D719" s="32">
        <f ca="1">板材才數分析.!M645</f>
        <v>0</v>
      </c>
      <c r="E719" s="32">
        <f ca="1">板材才數分析.!F645</f>
        <v>0</v>
      </c>
      <c r="F719" s="32" t="str">
        <f ca="1">板材才數分析.!G645</f>
        <v/>
      </c>
      <c r="G719" s="32">
        <f ca="1">板材才數分析.!H645</f>
        <v>0</v>
      </c>
      <c r="H719" s="32" t="str">
        <f ca="1">板材才數分析.!I645</f>
        <v/>
      </c>
      <c r="I719" s="32">
        <f ca="1">板材才數分析.!J645</f>
        <v>0</v>
      </c>
      <c r="J719" s="32">
        <f ca="1">板材才數分析.!K645</f>
        <v>0</v>
      </c>
      <c r="K719" s="53">
        <f ca="1">板材才數分析.!O645</f>
        <v>0</v>
      </c>
      <c r="L719" s="32" t="str">
        <f>IFERROR(VLOOKUP(C719,資料庫!$K$3:$AA$10,17,FALSE),"")</f>
        <v/>
      </c>
      <c r="M719" s="32" t="str">
        <f ca="1">板材才數分析.!R645</f>
        <v/>
      </c>
      <c r="N719" s="35" t="str">
        <f t="shared" ca="1" si="42"/>
        <v/>
      </c>
      <c r="O719" s="75" t="str">
        <f ca="1">IFERROR(VLOOKUP(D719,資料庫!$P$4:$Q$135,2,FALSE),"")</f>
        <v/>
      </c>
    </row>
    <row r="720" spans="1:15" x14ac:dyDescent="0.25">
      <c r="A720" s="75">
        <f>板材才數分析.!D646</f>
        <v>22015</v>
      </c>
      <c r="B720" s="75">
        <f ca="1">板材才數分析.!E646</f>
        <v>0</v>
      </c>
      <c r="D720" s="32">
        <f ca="1">板材才數分析.!M646</f>
        <v>0</v>
      </c>
      <c r="E720" s="32">
        <f ca="1">板材才數分析.!F646</f>
        <v>0</v>
      </c>
      <c r="F720" s="32" t="str">
        <f ca="1">板材才數分析.!G646</f>
        <v/>
      </c>
      <c r="G720" s="32">
        <f ca="1">板材才數分析.!H646</f>
        <v>0</v>
      </c>
      <c r="H720" s="32" t="str">
        <f ca="1">板材才數分析.!I646</f>
        <v/>
      </c>
      <c r="I720" s="32">
        <f ca="1">板材才數分析.!J646</f>
        <v>0</v>
      </c>
      <c r="J720" s="32">
        <f ca="1">板材才數分析.!K646</f>
        <v>0</v>
      </c>
      <c r="K720" s="53">
        <f ca="1">板材才數分析.!O646</f>
        <v>0</v>
      </c>
      <c r="L720" s="32" t="str">
        <f>IFERROR(VLOOKUP(C720,資料庫!$K$3:$AA$10,17,FALSE),"")</f>
        <v/>
      </c>
      <c r="M720" s="32" t="str">
        <f ca="1">板材才數分析.!R646</f>
        <v/>
      </c>
      <c r="N720" s="35" t="str">
        <f t="shared" ca="1" si="42"/>
        <v/>
      </c>
      <c r="O720" s="75" t="str">
        <f ca="1">IFERROR(VLOOKUP(D720,資料庫!$P$4:$Q$135,2,FALSE),"")</f>
        <v/>
      </c>
    </row>
    <row r="721" spans="1:16" x14ac:dyDescent="0.25">
      <c r="A721" s="75">
        <f>板材才數分析.!D647</f>
        <v>22016</v>
      </c>
      <c r="B721" s="75">
        <f ca="1">板材才數分析.!E647</f>
        <v>0</v>
      </c>
      <c r="D721" s="32">
        <f ca="1">板材才數分析.!M647</f>
        <v>0</v>
      </c>
      <c r="E721" s="32">
        <f ca="1">板材才數分析.!F647</f>
        <v>0</v>
      </c>
      <c r="F721" s="32" t="str">
        <f ca="1">板材才數分析.!G647</f>
        <v/>
      </c>
      <c r="G721" s="32">
        <f ca="1">板材才數分析.!H647</f>
        <v>0</v>
      </c>
      <c r="H721" s="32" t="str">
        <f ca="1">板材才數分析.!I647</f>
        <v/>
      </c>
      <c r="I721" s="32">
        <f ca="1">板材才數分析.!J647</f>
        <v>0</v>
      </c>
      <c r="J721" s="32">
        <f ca="1">板材才數分析.!K647</f>
        <v>0</v>
      </c>
      <c r="K721" s="53">
        <f ca="1">板材才數分析.!O647</f>
        <v>0</v>
      </c>
      <c r="L721" s="32" t="str">
        <f>IFERROR(VLOOKUP(C721,資料庫!$K$3:$AA$10,17,FALSE),"")</f>
        <v/>
      </c>
      <c r="M721" s="32" t="str">
        <f ca="1">板材才數分析.!R647</f>
        <v/>
      </c>
      <c r="N721" s="35" t="str">
        <f t="shared" ca="1" si="42"/>
        <v/>
      </c>
      <c r="O721" s="75" t="str">
        <f ca="1">IFERROR(VLOOKUP(D721,資料庫!$P$4:$Q$135,2,FALSE),"")</f>
        <v/>
      </c>
    </row>
    <row r="722" spans="1:16" x14ac:dyDescent="0.25">
      <c r="A722" s="75">
        <f>板材才數分析.!D648</f>
        <v>22017</v>
      </c>
      <c r="B722" s="75">
        <f ca="1">板材才數分析.!E648</f>
        <v>0</v>
      </c>
      <c r="D722" s="32">
        <f ca="1">板材才數分析.!M648</f>
        <v>0</v>
      </c>
      <c r="E722" s="32">
        <f ca="1">板材才數分析.!F648</f>
        <v>0</v>
      </c>
      <c r="F722" s="32" t="str">
        <f ca="1">板材才數分析.!G648</f>
        <v/>
      </c>
      <c r="G722" s="32">
        <f ca="1">板材才數分析.!H648</f>
        <v>0</v>
      </c>
      <c r="H722" s="32" t="str">
        <f ca="1">板材才數分析.!I648</f>
        <v/>
      </c>
      <c r="I722" s="32">
        <f ca="1">板材才數分析.!J648</f>
        <v>0</v>
      </c>
      <c r="J722" s="32">
        <f ca="1">板材才數分析.!K648</f>
        <v>0</v>
      </c>
      <c r="K722" s="53">
        <f ca="1">板材才數分析.!O648</f>
        <v>0</v>
      </c>
      <c r="L722" s="32" t="str">
        <f>IFERROR(VLOOKUP(C722,資料庫!$K$3:$AA$10,17,FALSE),"")</f>
        <v/>
      </c>
      <c r="M722" s="32" t="str">
        <f ca="1">板材才數分析.!R648</f>
        <v/>
      </c>
      <c r="N722" s="35" t="str">
        <f t="shared" ca="1" si="42"/>
        <v/>
      </c>
      <c r="O722" s="75" t="str">
        <f ca="1">IFERROR(VLOOKUP(D722,資料庫!$P$4:$Q$135,2,FALSE),"")</f>
        <v/>
      </c>
    </row>
    <row r="723" spans="1:16" x14ac:dyDescent="0.25">
      <c r="A723" s="75">
        <f>板材才數分析.!D649</f>
        <v>22018</v>
      </c>
      <c r="B723" s="75">
        <f ca="1">板材才數分析.!E649</f>
        <v>0</v>
      </c>
      <c r="D723" s="32">
        <f ca="1">板材才數分析.!M649</f>
        <v>0</v>
      </c>
      <c r="E723" s="32">
        <f ca="1">板材才數分析.!F649</f>
        <v>0</v>
      </c>
      <c r="F723" s="32" t="str">
        <f ca="1">板材才數分析.!G649</f>
        <v/>
      </c>
      <c r="G723" s="32">
        <f ca="1">板材才數分析.!H649</f>
        <v>0</v>
      </c>
      <c r="H723" s="32" t="str">
        <f ca="1">板材才數分析.!I649</f>
        <v/>
      </c>
      <c r="I723" s="32">
        <f ca="1">板材才數分析.!J649</f>
        <v>0</v>
      </c>
      <c r="J723" s="32">
        <f ca="1">板材才數分析.!K649</f>
        <v>0</v>
      </c>
      <c r="K723" s="53">
        <f ca="1">板材才數分析.!O649</f>
        <v>0</v>
      </c>
      <c r="L723" s="32" t="str">
        <f>IFERROR(VLOOKUP(C723,資料庫!$K$3:$AA$10,17,FALSE),"")</f>
        <v/>
      </c>
      <c r="M723" s="32" t="str">
        <f ca="1">板材才數分析.!R649</f>
        <v/>
      </c>
      <c r="N723" s="35" t="str">
        <f t="shared" ref="N723:N735" ca="1" si="43">IFERROR((K723*M723),"")</f>
        <v/>
      </c>
      <c r="O723" s="75" t="str">
        <f ca="1">IFERROR(VLOOKUP(D723,資料庫!$P$4:$Q$135,2,FALSE),"")</f>
        <v/>
      </c>
    </row>
    <row r="724" spans="1:16" x14ac:dyDescent="0.25">
      <c r="A724" s="75">
        <f>板材才數分析.!D650</f>
        <v>22019</v>
      </c>
      <c r="B724" s="75">
        <f ca="1">板材才數分析.!E650</f>
        <v>0</v>
      </c>
      <c r="D724" s="32">
        <f ca="1">板材才數分析.!M650</f>
        <v>0</v>
      </c>
      <c r="E724" s="32">
        <f ca="1">板材才數分析.!F650</f>
        <v>0</v>
      </c>
      <c r="F724" s="32" t="str">
        <f ca="1">板材才數分析.!G650</f>
        <v/>
      </c>
      <c r="G724" s="32">
        <f ca="1">板材才數分析.!H650</f>
        <v>0</v>
      </c>
      <c r="H724" s="32" t="str">
        <f ca="1">板材才數分析.!I650</f>
        <v/>
      </c>
      <c r="I724" s="32">
        <f ca="1">板材才數分析.!J650</f>
        <v>0</v>
      </c>
      <c r="J724" s="32">
        <f ca="1">板材才數分析.!K650</f>
        <v>0</v>
      </c>
      <c r="K724" s="53">
        <f ca="1">板材才數分析.!O650</f>
        <v>0</v>
      </c>
      <c r="L724" s="32" t="str">
        <f>IFERROR(VLOOKUP(C724,資料庫!$K$3:$AA$10,17,FALSE),"")</f>
        <v/>
      </c>
      <c r="M724" s="32" t="str">
        <f ca="1">板材才數分析.!R650</f>
        <v/>
      </c>
      <c r="N724" s="35" t="str">
        <f t="shared" ca="1" si="43"/>
        <v/>
      </c>
      <c r="O724" s="75" t="str">
        <f ca="1">IFERROR(VLOOKUP(D724,資料庫!$P$4:$Q$135,2,FALSE),"")</f>
        <v/>
      </c>
    </row>
    <row r="725" spans="1:16" x14ac:dyDescent="0.25">
      <c r="A725" s="75">
        <f>板材才數分析.!D651</f>
        <v>22020</v>
      </c>
      <c r="B725" s="75">
        <f ca="1">板材才數分析.!E651</f>
        <v>0</v>
      </c>
      <c r="D725" s="32">
        <f ca="1">板材才數分析.!M651</f>
        <v>0</v>
      </c>
      <c r="E725" s="32">
        <f ca="1">板材才數分析.!F651</f>
        <v>0</v>
      </c>
      <c r="F725" s="32" t="str">
        <f ca="1">板材才數分析.!G651</f>
        <v/>
      </c>
      <c r="G725" s="32">
        <f ca="1">板材才數分析.!H651</f>
        <v>0</v>
      </c>
      <c r="H725" s="32" t="str">
        <f ca="1">板材才數分析.!I651</f>
        <v/>
      </c>
      <c r="I725" s="32">
        <f ca="1">板材才數分析.!J651</f>
        <v>0</v>
      </c>
      <c r="J725" s="32">
        <f ca="1">板材才數分析.!K651</f>
        <v>0</v>
      </c>
      <c r="K725" s="53">
        <f ca="1">板材才數分析.!O651</f>
        <v>0</v>
      </c>
      <c r="L725" s="32" t="str">
        <f>IFERROR(VLOOKUP(C725,資料庫!$K$3:$AA$10,17,FALSE),"")</f>
        <v/>
      </c>
      <c r="M725" s="32" t="str">
        <f ca="1">板材才數分析.!R651</f>
        <v/>
      </c>
      <c r="N725" s="35" t="str">
        <f t="shared" ca="1" si="43"/>
        <v/>
      </c>
      <c r="O725" s="75" t="str">
        <f ca="1">IFERROR(VLOOKUP(D725,資料庫!$P$4:$Q$135,2,FALSE),"")</f>
        <v/>
      </c>
    </row>
    <row r="726" spans="1:16" x14ac:dyDescent="0.25">
      <c r="A726" s="75">
        <f>板材才數分析.!D652</f>
        <v>22021</v>
      </c>
      <c r="B726" s="75">
        <f ca="1">板材才數分析.!E652</f>
        <v>0</v>
      </c>
      <c r="D726" s="32">
        <f ca="1">板材才數分析.!M652</f>
        <v>0</v>
      </c>
      <c r="E726" s="32">
        <f ca="1">板材才數分析.!F652</f>
        <v>0</v>
      </c>
      <c r="F726" s="32" t="str">
        <f ca="1">板材才數分析.!G652</f>
        <v/>
      </c>
      <c r="G726" s="32">
        <f ca="1">板材才數分析.!H652</f>
        <v>0</v>
      </c>
      <c r="H726" s="32" t="str">
        <f ca="1">板材才數分析.!I652</f>
        <v/>
      </c>
      <c r="I726" s="32">
        <f ca="1">板材才數分析.!J652</f>
        <v>0</v>
      </c>
      <c r="J726" s="32">
        <f ca="1">板材才數分析.!K652</f>
        <v>0</v>
      </c>
      <c r="K726" s="53">
        <f ca="1">板材才數分析.!O652</f>
        <v>0</v>
      </c>
      <c r="L726" s="32" t="str">
        <f>IFERROR(VLOOKUP(C726,資料庫!$K$3:$AA$10,17,FALSE),"")</f>
        <v/>
      </c>
      <c r="M726" s="32" t="str">
        <f ca="1">板材才數分析.!R652</f>
        <v/>
      </c>
      <c r="N726" s="35" t="str">
        <f t="shared" ca="1" si="43"/>
        <v/>
      </c>
      <c r="O726" s="75" t="str">
        <f ca="1">IFERROR(VLOOKUP(D726,資料庫!$P$4:$Q$135,2,FALSE),"")</f>
        <v/>
      </c>
    </row>
    <row r="727" spans="1:16" x14ac:dyDescent="0.25">
      <c r="A727" s="75">
        <f>板材才數分析.!D653</f>
        <v>22022</v>
      </c>
      <c r="B727" s="75">
        <f ca="1">板材才數分析.!E653</f>
        <v>0</v>
      </c>
      <c r="D727" s="32">
        <f ca="1">板材才數分析.!M653</f>
        <v>0</v>
      </c>
      <c r="E727" s="32">
        <f ca="1">板材才數分析.!F653</f>
        <v>0</v>
      </c>
      <c r="F727" s="32" t="str">
        <f ca="1">板材才數分析.!G653</f>
        <v/>
      </c>
      <c r="G727" s="32">
        <f ca="1">板材才數分析.!H653</f>
        <v>0</v>
      </c>
      <c r="H727" s="32" t="str">
        <f ca="1">板材才數分析.!I653</f>
        <v/>
      </c>
      <c r="I727" s="32">
        <f ca="1">板材才數分析.!J653</f>
        <v>0</v>
      </c>
      <c r="J727" s="32">
        <f ca="1">板材才數分析.!K653</f>
        <v>0</v>
      </c>
      <c r="K727" s="53">
        <f ca="1">板材才數分析.!O653</f>
        <v>0</v>
      </c>
      <c r="L727" s="32" t="str">
        <f>IFERROR(VLOOKUP(C727,資料庫!$K$3:$AA$10,17,FALSE),"")</f>
        <v/>
      </c>
      <c r="M727" s="32" t="str">
        <f ca="1">板材才數分析.!R653</f>
        <v/>
      </c>
      <c r="N727" s="35" t="str">
        <f t="shared" ca="1" si="43"/>
        <v/>
      </c>
      <c r="O727" s="75" t="str">
        <f ca="1">IFERROR(VLOOKUP(D727,資料庫!$P$4:$Q$135,2,FALSE),"")</f>
        <v/>
      </c>
    </row>
    <row r="728" spans="1:16" x14ac:dyDescent="0.25">
      <c r="A728" s="75">
        <f>板材才數分析.!D654</f>
        <v>22023</v>
      </c>
      <c r="B728" s="75">
        <f ca="1">板材才數分析.!E654</f>
        <v>0</v>
      </c>
      <c r="D728" s="32">
        <f ca="1">板材才數分析.!M654</f>
        <v>0</v>
      </c>
      <c r="E728" s="32">
        <f ca="1">板材才數分析.!F654</f>
        <v>0</v>
      </c>
      <c r="F728" s="32" t="str">
        <f ca="1">板材才數分析.!G654</f>
        <v/>
      </c>
      <c r="G728" s="32">
        <f ca="1">板材才數分析.!H654</f>
        <v>0</v>
      </c>
      <c r="H728" s="32" t="str">
        <f ca="1">板材才數分析.!I654</f>
        <v/>
      </c>
      <c r="I728" s="32">
        <f ca="1">板材才數分析.!J654</f>
        <v>0</v>
      </c>
      <c r="J728" s="32">
        <f ca="1">板材才數分析.!K654</f>
        <v>0</v>
      </c>
      <c r="K728" s="53">
        <f ca="1">板材才數分析.!O654</f>
        <v>0</v>
      </c>
      <c r="L728" s="32" t="str">
        <f>IFERROR(VLOOKUP(C728,資料庫!$K$3:$AA$10,17,FALSE),"")</f>
        <v/>
      </c>
      <c r="M728" s="32" t="str">
        <f ca="1">板材才數分析.!R654</f>
        <v/>
      </c>
      <c r="N728" s="35" t="str">
        <f t="shared" ca="1" si="43"/>
        <v/>
      </c>
      <c r="O728" s="75" t="str">
        <f ca="1">IFERROR(VLOOKUP(D728,資料庫!$P$4:$Q$135,2,FALSE),"")</f>
        <v/>
      </c>
    </row>
    <row r="729" spans="1:16" x14ac:dyDescent="0.25">
      <c r="A729" s="75">
        <f>板材才數分析.!D655</f>
        <v>22024</v>
      </c>
      <c r="B729" s="75">
        <f ca="1">板材才數分析.!E655</f>
        <v>0</v>
      </c>
      <c r="D729" s="32">
        <f ca="1">板材才數分析.!M655</f>
        <v>0</v>
      </c>
      <c r="E729" s="32">
        <f ca="1">板材才數分析.!F655</f>
        <v>0</v>
      </c>
      <c r="F729" s="32" t="str">
        <f ca="1">板材才數分析.!G655</f>
        <v/>
      </c>
      <c r="G729" s="32">
        <f ca="1">板材才數分析.!H655</f>
        <v>0</v>
      </c>
      <c r="H729" s="32" t="str">
        <f ca="1">板材才數分析.!I655</f>
        <v/>
      </c>
      <c r="I729" s="32">
        <f ca="1">板材才數分析.!J655</f>
        <v>0</v>
      </c>
      <c r="J729" s="32">
        <f ca="1">板材才數分析.!K655</f>
        <v>0</v>
      </c>
      <c r="K729" s="53">
        <f ca="1">板材才數分析.!O655</f>
        <v>0</v>
      </c>
      <c r="L729" s="32" t="str">
        <f>IFERROR(VLOOKUP(C729,資料庫!$K$3:$AA$10,17,FALSE),"")</f>
        <v/>
      </c>
      <c r="M729" s="32" t="str">
        <f ca="1">板材才數分析.!R655</f>
        <v/>
      </c>
      <c r="N729" s="35" t="str">
        <f t="shared" ca="1" si="43"/>
        <v/>
      </c>
      <c r="O729" s="75" t="str">
        <f ca="1">IFERROR(VLOOKUP(D729,資料庫!$P$4:$Q$135,2,FALSE),"")</f>
        <v/>
      </c>
    </row>
    <row r="730" spans="1:16" x14ac:dyDescent="0.25">
      <c r="A730" s="75">
        <f>板材才數分析.!D656</f>
        <v>22025</v>
      </c>
      <c r="B730" s="75">
        <f ca="1">板材才數分析.!E656</f>
        <v>0</v>
      </c>
      <c r="D730" s="32">
        <f ca="1">板材才數分析.!M656</f>
        <v>0</v>
      </c>
      <c r="E730" s="32">
        <f ca="1">板材才數分析.!F656</f>
        <v>0</v>
      </c>
      <c r="F730" s="32" t="str">
        <f ca="1">板材才數分析.!G656</f>
        <v/>
      </c>
      <c r="G730" s="32">
        <f ca="1">板材才數分析.!H656</f>
        <v>0</v>
      </c>
      <c r="H730" s="32" t="str">
        <f ca="1">板材才數分析.!I656</f>
        <v/>
      </c>
      <c r="I730" s="32">
        <f ca="1">板材才數分析.!J656</f>
        <v>0</v>
      </c>
      <c r="J730" s="32">
        <f ca="1">板材才數分析.!K656</f>
        <v>0</v>
      </c>
      <c r="K730" s="53">
        <f ca="1">板材才數分析.!O656</f>
        <v>0</v>
      </c>
      <c r="L730" s="32" t="str">
        <f>IFERROR(VLOOKUP(C730,資料庫!$K$3:$AA$10,17,FALSE),"")</f>
        <v/>
      </c>
      <c r="M730" s="32" t="str">
        <f ca="1">板材才數分析.!R656</f>
        <v/>
      </c>
      <c r="N730" s="35" t="str">
        <f t="shared" ca="1" si="43"/>
        <v/>
      </c>
      <c r="O730" s="75" t="str">
        <f ca="1">IFERROR(VLOOKUP(D730,資料庫!$P$4:$Q$135,2,FALSE),"")</f>
        <v/>
      </c>
    </row>
    <row r="731" spans="1:16" x14ac:dyDescent="0.25">
      <c r="A731" s="75">
        <f>板材才數分析.!D657</f>
        <v>22026</v>
      </c>
      <c r="B731" s="75">
        <f ca="1">板材才數分析.!E657</f>
        <v>0</v>
      </c>
      <c r="D731" s="32">
        <f ca="1">板材才數分析.!M657</f>
        <v>0</v>
      </c>
      <c r="E731" s="32">
        <f ca="1">板材才數分析.!F657</f>
        <v>0</v>
      </c>
      <c r="F731" s="32" t="str">
        <f ca="1">板材才數分析.!G657</f>
        <v/>
      </c>
      <c r="G731" s="32">
        <f ca="1">板材才數分析.!H657</f>
        <v>0</v>
      </c>
      <c r="H731" s="32" t="str">
        <f ca="1">板材才數分析.!I657</f>
        <v/>
      </c>
      <c r="I731" s="32">
        <f ca="1">板材才數分析.!J657</f>
        <v>0</v>
      </c>
      <c r="J731" s="32">
        <f ca="1">板材才數分析.!K657</f>
        <v>0</v>
      </c>
      <c r="K731" s="53">
        <f ca="1">板材才數分析.!O657</f>
        <v>0</v>
      </c>
      <c r="L731" s="32" t="str">
        <f>IFERROR(VLOOKUP(C731,資料庫!$K$3:$AA$10,17,FALSE),"")</f>
        <v/>
      </c>
      <c r="M731" s="32" t="str">
        <f ca="1">板材才數分析.!R657</f>
        <v/>
      </c>
      <c r="N731" s="35" t="str">
        <f t="shared" ca="1" si="43"/>
        <v/>
      </c>
      <c r="O731" s="75" t="str">
        <f ca="1">IFERROR(VLOOKUP(D731,資料庫!$P$4:$Q$135,2,FALSE),"")</f>
        <v/>
      </c>
    </row>
    <row r="732" spans="1:16" x14ac:dyDescent="0.25">
      <c r="A732" s="75">
        <f>板材才數分析.!D658</f>
        <v>22027</v>
      </c>
      <c r="B732" s="75">
        <f ca="1">板材才數分析.!E658</f>
        <v>0</v>
      </c>
      <c r="D732" s="32">
        <f ca="1">板材才數分析.!M658</f>
        <v>0</v>
      </c>
      <c r="E732" s="32">
        <f ca="1">板材才數分析.!F658</f>
        <v>0</v>
      </c>
      <c r="F732" s="32" t="str">
        <f ca="1">板材才數分析.!G658</f>
        <v/>
      </c>
      <c r="G732" s="32">
        <f ca="1">板材才數分析.!H658</f>
        <v>0</v>
      </c>
      <c r="H732" s="32" t="str">
        <f ca="1">板材才數分析.!I658</f>
        <v/>
      </c>
      <c r="I732" s="32">
        <f ca="1">板材才數分析.!J658</f>
        <v>0</v>
      </c>
      <c r="J732" s="32">
        <f ca="1">板材才數分析.!K658</f>
        <v>0</v>
      </c>
      <c r="K732" s="53">
        <f ca="1">板材才數分析.!O658</f>
        <v>0</v>
      </c>
      <c r="L732" s="32" t="str">
        <f>IFERROR(VLOOKUP(C732,資料庫!$K$3:$AA$10,17,FALSE),"")</f>
        <v/>
      </c>
      <c r="M732" s="32" t="str">
        <f ca="1">板材才數分析.!R658</f>
        <v/>
      </c>
      <c r="N732" s="35" t="str">
        <f t="shared" ca="1" si="43"/>
        <v/>
      </c>
      <c r="O732" s="75" t="str">
        <f ca="1">IFERROR(VLOOKUP(D732,資料庫!$P$4:$Q$135,2,FALSE),"")</f>
        <v/>
      </c>
    </row>
    <row r="733" spans="1:16" x14ac:dyDescent="0.25">
      <c r="A733" s="75">
        <f>板材才數分析.!D659</f>
        <v>22028</v>
      </c>
      <c r="B733" s="75">
        <f ca="1">板材才數分析.!E659</f>
        <v>0</v>
      </c>
      <c r="D733" s="32">
        <f ca="1">板材才數分析.!M659</f>
        <v>0</v>
      </c>
      <c r="E733" s="32">
        <f ca="1">板材才數分析.!F659</f>
        <v>0</v>
      </c>
      <c r="F733" s="32" t="str">
        <f ca="1">板材才數分析.!G659</f>
        <v/>
      </c>
      <c r="G733" s="32">
        <f ca="1">板材才數分析.!H659</f>
        <v>0</v>
      </c>
      <c r="H733" s="32" t="str">
        <f ca="1">板材才數分析.!I659</f>
        <v/>
      </c>
      <c r="I733" s="32">
        <f ca="1">板材才數分析.!J659</f>
        <v>0</v>
      </c>
      <c r="J733" s="32">
        <f ca="1">板材才數分析.!K659</f>
        <v>0</v>
      </c>
      <c r="K733" s="53">
        <f ca="1">板材才數分析.!O659</f>
        <v>0</v>
      </c>
      <c r="L733" s="32" t="str">
        <f>IFERROR(VLOOKUP(C733,資料庫!$K$3:$AA$10,17,FALSE),"")</f>
        <v/>
      </c>
      <c r="M733" s="32" t="str">
        <f ca="1">板材才數分析.!R659</f>
        <v/>
      </c>
      <c r="N733" s="35" t="str">
        <f t="shared" ca="1" si="43"/>
        <v/>
      </c>
      <c r="O733" s="75" t="str">
        <f ca="1">IFERROR(VLOOKUP(D733,資料庫!$P$4:$Q$135,2,FALSE),"")</f>
        <v/>
      </c>
    </row>
    <row r="734" spans="1:16" x14ac:dyDescent="0.25">
      <c r="A734" s="75">
        <f>板材才數分析.!D660</f>
        <v>22029</v>
      </c>
      <c r="B734" s="75">
        <f ca="1">板材才數分析.!E660</f>
        <v>0</v>
      </c>
      <c r="D734" s="32">
        <f ca="1">板材才數分析.!M660</f>
        <v>0</v>
      </c>
      <c r="E734" s="32">
        <f ca="1">板材才數分析.!F660</f>
        <v>0</v>
      </c>
      <c r="F734" s="32" t="str">
        <f ca="1">板材才數分析.!G660</f>
        <v/>
      </c>
      <c r="G734" s="32">
        <f ca="1">板材才數分析.!H660</f>
        <v>0</v>
      </c>
      <c r="H734" s="32" t="str">
        <f ca="1">板材才數分析.!I660</f>
        <v/>
      </c>
      <c r="I734" s="32">
        <f ca="1">板材才數分析.!J660</f>
        <v>0</v>
      </c>
      <c r="J734" s="32">
        <f ca="1">板材才數分析.!K660</f>
        <v>0</v>
      </c>
      <c r="K734" s="53">
        <f ca="1">板材才數分析.!O660</f>
        <v>0</v>
      </c>
      <c r="L734" s="32" t="str">
        <f>IFERROR(VLOOKUP(C734,資料庫!$K$3:$AA$10,17,FALSE),"")</f>
        <v/>
      </c>
      <c r="M734" s="32" t="str">
        <f ca="1">板材才數分析.!R660</f>
        <v/>
      </c>
      <c r="N734" s="35" t="str">
        <f t="shared" ca="1" si="43"/>
        <v/>
      </c>
      <c r="O734" s="75" t="str">
        <f ca="1">IFERROR(VLOOKUP(D734,資料庫!$P$4:$Q$135,2,FALSE),"")</f>
        <v/>
      </c>
    </row>
    <row r="735" spans="1:16" x14ac:dyDescent="0.25">
      <c r="A735" s="75">
        <f>板材才數分析.!D661</f>
        <v>22030</v>
      </c>
      <c r="B735" s="75">
        <f ca="1">板材才數分析.!E661</f>
        <v>0</v>
      </c>
      <c r="D735" s="32">
        <f ca="1">板材才數分析.!M661</f>
        <v>0</v>
      </c>
      <c r="E735" s="32">
        <f ca="1">板材才數分析.!F661</f>
        <v>0</v>
      </c>
      <c r="F735" s="32" t="str">
        <f ca="1">板材才數分析.!G661</f>
        <v/>
      </c>
      <c r="G735" s="32">
        <f ca="1">板材才數分析.!H661</f>
        <v>0</v>
      </c>
      <c r="H735" s="32" t="str">
        <f ca="1">板材才數分析.!I661</f>
        <v/>
      </c>
      <c r="I735" s="32">
        <f ca="1">板材才數分析.!J661</f>
        <v>0</v>
      </c>
      <c r="J735" s="32">
        <f ca="1">板材才數分析.!K661</f>
        <v>0</v>
      </c>
      <c r="K735" s="53">
        <f ca="1">板材才數分析.!O661</f>
        <v>0</v>
      </c>
      <c r="L735" s="32" t="str">
        <f>IFERROR(VLOOKUP(C735,資料庫!$K$3:$AA$10,17,FALSE),"")</f>
        <v/>
      </c>
      <c r="M735" s="32" t="str">
        <f ca="1">板材才數分析.!R661</f>
        <v/>
      </c>
      <c r="N735" s="35" t="str">
        <f t="shared" ca="1" si="43"/>
        <v/>
      </c>
      <c r="O735" s="75" t="str">
        <f ca="1">IFERROR(VLOOKUP(D735,資料庫!$P$4:$Q$135,2,FALSE),"")</f>
        <v/>
      </c>
    </row>
    <row r="736" spans="1:16" x14ac:dyDescent="0.25">
      <c r="A736" s="75"/>
      <c r="B736" s="75"/>
      <c r="H736" s="524" t="s">
        <v>235</v>
      </c>
      <c r="I736" s="524"/>
      <c r="J736" s="524"/>
      <c r="K736" s="54">
        <f ca="1">SUM(K706:K735)</f>
        <v>0</v>
      </c>
      <c r="L736" s="48" t="str">
        <f>L706</f>
        <v/>
      </c>
      <c r="M736" s="48"/>
      <c r="N736" s="49"/>
      <c r="O736" s="94">
        <f ca="1">SUM(N705:N735)</f>
        <v>0</v>
      </c>
      <c r="P736" s="47"/>
    </row>
    <row r="737" spans="1:15" x14ac:dyDescent="0.25">
      <c r="A737" s="75"/>
      <c r="B737" s="75"/>
      <c r="O737" s="75"/>
    </row>
    <row r="738" spans="1:15" x14ac:dyDescent="0.25">
      <c r="A738" s="75"/>
      <c r="B738" s="75">
        <v>23</v>
      </c>
      <c r="O738" s="75"/>
    </row>
    <row r="739" spans="1:15" x14ac:dyDescent="0.25">
      <c r="A739" s="75">
        <f>板材才數分析.!D662</f>
        <v>23001</v>
      </c>
      <c r="B739" s="75" t="str">
        <f ca="1">板材才數分析.!E662</f>
        <v>頂板</v>
      </c>
      <c r="D739" s="32">
        <f ca="1">板材才數分析.!M662</f>
        <v>0</v>
      </c>
      <c r="E739" s="32">
        <f ca="1">板材才數分析.!F662</f>
        <v>-36</v>
      </c>
      <c r="F739" s="32" t="str">
        <f ca="1">板材才數分析.!G662</f>
        <v>AA</v>
      </c>
      <c r="G739" s="32">
        <f ca="1">板材才數分析.!H662</f>
        <v>0</v>
      </c>
      <c r="H739" s="32" t="str">
        <f ca="1">板材才數分析.!I662</f>
        <v/>
      </c>
      <c r="I739" s="32">
        <f ca="1">板材才數分析.!J662</f>
        <v>18</v>
      </c>
      <c r="J739" s="32">
        <f ca="1">板材才數分析.!K662</f>
        <v>0</v>
      </c>
      <c r="K739" s="53">
        <f ca="1">板材才數分析.!O662</f>
        <v>0</v>
      </c>
      <c r="L739" s="32" t="str">
        <f>IFERROR(VLOOKUP(C739,資料庫!$K$3:$AA$10,17,FALSE),"")</f>
        <v/>
      </c>
      <c r="M739" s="32" t="str">
        <f ca="1">板材才數分析.!R662</f>
        <v/>
      </c>
      <c r="N739" s="35" t="str">
        <f ca="1">IFERROR((K739*M739),"")</f>
        <v/>
      </c>
      <c r="O739" s="75" t="str">
        <f ca="1">IFERROR(VLOOKUP(D739,資料庫!$P$4:$Q$135,2,FALSE),"")</f>
        <v/>
      </c>
    </row>
    <row r="740" spans="1:15" x14ac:dyDescent="0.25">
      <c r="A740" s="75">
        <f>板材才數分析.!D663</f>
        <v>23002</v>
      </c>
      <c r="B740" s="75" t="str">
        <f ca="1">板材才數分析.!E663</f>
        <v>底板</v>
      </c>
      <c r="D740" s="32">
        <f ca="1">板材才數分析.!M663</f>
        <v>0</v>
      </c>
      <c r="E740" s="32">
        <f ca="1">板材才數分析.!F663</f>
        <v>-36</v>
      </c>
      <c r="F740" s="32" t="str">
        <f ca="1">板材才數分析.!G663</f>
        <v>AA</v>
      </c>
      <c r="G740" s="32">
        <f ca="1">板材才數分析.!H663</f>
        <v>0</v>
      </c>
      <c r="H740" s="32" t="str">
        <f ca="1">板材才數分析.!I663</f>
        <v/>
      </c>
      <c r="I740" s="32">
        <f ca="1">板材才數分析.!J663</f>
        <v>18</v>
      </c>
      <c r="J740" s="32">
        <f ca="1">板材才數分析.!K663</f>
        <v>0</v>
      </c>
      <c r="K740" s="53">
        <f ca="1">板材才數分析.!O663</f>
        <v>0</v>
      </c>
      <c r="L740" s="32" t="str">
        <f>IFERROR(VLOOKUP(C740,資料庫!$K$3:$AA$10,17,FALSE),"")</f>
        <v/>
      </c>
      <c r="M740" s="32" t="str">
        <f ca="1">板材才數分析.!R663</f>
        <v/>
      </c>
      <c r="N740" s="35" t="str">
        <f t="shared" ref="N740:N755" ca="1" si="44">IFERROR((K740*M740),"")</f>
        <v/>
      </c>
      <c r="O740" s="75" t="str">
        <f ca="1">IFERROR(VLOOKUP(D740,資料庫!$P$4:$Q$135,2,FALSE),"")</f>
        <v/>
      </c>
    </row>
    <row r="741" spans="1:15" x14ac:dyDescent="0.25">
      <c r="A741" s="75">
        <f>板材才數分析.!D664</f>
        <v>23003</v>
      </c>
      <c r="B741" s="75" t="str">
        <f ca="1">板材才數分析.!E664</f>
        <v>左側板</v>
      </c>
      <c r="D741" s="32">
        <f ca="1">板材才數分析.!M664</f>
        <v>0</v>
      </c>
      <c r="E741" s="32">
        <f ca="1">板材才數分析.!F664</f>
        <v>0</v>
      </c>
      <c r="F741" s="32" t="str">
        <f ca="1">板材才數分析.!G664</f>
        <v>AA</v>
      </c>
      <c r="G741" s="32">
        <f ca="1">板材才數分析.!H664</f>
        <v>0</v>
      </c>
      <c r="H741" s="32" t="str">
        <f ca="1">板材才數分析.!I664</f>
        <v>AA</v>
      </c>
      <c r="I741" s="32">
        <f ca="1">板材才數分析.!J664</f>
        <v>18</v>
      </c>
      <c r="J741" s="32">
        <f ca="1">板材才數分析.!K664</f>
        <v>0</v>
      </c>
      <c r="K741" s="53">
        <f ca="1">板材才數分析.!O664</f>
        <v>0</v>
      </c>
      <c r="L741" s="32" t="str">
        <f>IFERROR(VLOOKUP(C741,資料庫!$K$3:$AA$10,17,FALSE),"")</f>
        <v/>
      </c>
      <c r="M741" s="32" t="str">
        <f ca="1">板材才數分析.!R664</f>
        <v/>
      </c>
      <c r="N741" s="35" t="str">
        <f t="shared" ca="1" si="44"/>
        <v/>
      </c>
      <c r="O741" s="75" t="str">
        <f ca="1">IFERROR(VLOOKUP(D741,資料庫!$P$4:$Q$135,2,FALSE),"")</f>
        <v/>
      </c>
    </row>
    <row r="742" spans="1:15" x14ac:dyDescent="0.25">
      <c r="A742" s="75">
        <f>板材才數分析.!D665</f>
        <v>23004</v>
      </c>
      <c r="B742" s="75" t="str">
        <f ca="1">板材才數分析.!E665</f>
        <v>右側板</v>
      </c>
      <c r="D742" s="32">
        <f ca="1">板材才數分析.!M665</f>
        <v>0</v>
      </c>
      <c r="E742" s="32">
        <f ca="1">板材才數分析.!F665</f>
        <v>0</v>
      </c>
      <c r="F742" s="32" t="str">
        <f ca="1">板材才數分析.!G665</f>
        <v>AA</v>
      </c>
      <c r="G742" s="32">
        <f ca="1">板材才數分析.!H665</f>
        <v>0</v>
      </c>
      <c r="H742" s="32" t="str">
        <f ca="1">板材才數分析.!I665</f>
        <v>AA</v>
      </c>
      <c r="I742" s="32">
        <f ca="1">板材才數分析.!J665</f>
        <v>18</v>
      </c>
      <c r="J742" s="32">
        <f ca="1">板材才數分析.!K665</f>
        <v>0</v>
      </c>
      <c r="K742" s="53">
        <f ca="1">板材才數分析.!O665</f>
        <v>0</v>
      </c>
      <c r="L742" s="32" t="str">
        <f>IFERROR(VLOOKUP(C742,資料庫!$K$3:$AA$10,17,FALSE),"")</f>
        <v/>
      </c>
      <c r="M742" s="32" t="str">
        <f ca="1">板材才數分析.!R665</f>
        <v/>
      </c>
      <c r="N742" s="35" t="str">
        <f t="shared" ca="1" si="44"/>
        <v/>
      </c>
      <c r="O742" s="75" t="str">
        <f ca="1">IFERROR(VLOOKUP(D742,資料庫!$P$4:$Q$135,2,FALSE),"")</f>
        <v/>
      </c>
    </row>
    <row r="743" spans="1:15" x14ac:dyDescent="0.25">
      <c r="A743" s="75">
        <f>板材才數分析.!D666</f>
        <v>23005</v>
      </c>
      <c r="B743" s="75" t="str">
        <f ca="1">板材才數分析.!E666</f>
        <v>背板</v>
      </c>
      <c r="D743" s="32">
        <f ca="1">板材才數分析.!M666</f>
        <v>0</v>
      </c>
      <c r="E743" s="32">
        <f ca="1">板材才數分析.!F666</f>
        <v>-22</v>
      </c>
      <c r="F743" s="32" t="str">
        <f ca="1">板材才數分析.!G666</f>
        <v/>
      </c>
      <c r="G743" s="32">
        <f ca="1">板材才數分析.!H666</f>
        <v>-22</v>
      </c>
      <c r="H743" s="32" t="str">
        <f ca="1">板材才數分析.!I666</f>
        <v/>
      </c>
      <c r="I743" s="32">
        <f ca="1">板材才數分析.!J666</f>
        <v>4</v>
      </c>
      <c r="J743" s="32">
        <f ca="1">板材才數分析.!K666</f>
        <v>0</v>
      </c>
      <c r="K743" s="53">
        <f ca="1">板材才數分析.!O666</f>
        <v>0</v>
      </c>
      <c r="L743" s="32" t="str">
        <f>IFERROR(VLOOKUP(C743,資料庫!$K$3:$AA$10,17,FALSE),"")</f>
        <v/>
      </c>
      <c r="M743" s="32" t="str">
        <f ca="1">板材才數分析.!R666</f>
        <v/>
      </c>
      <c r="N743" s="35" t="str">
        <f t="shared" ca="1" si="44"/>
        <v/>
      </c>
      <c r="O743" s="75" t="str">
        <f ca="1">IFERROR(VLOOKUP(D743,資料庫!$P$4:$Q$135,2,FALSE),"")</f>
        <v/>
      </c>
    </row>
    <row r="744" spans="1:15" x14ac:dyDescent="0.25">
      <c r="A744" s="75">
        <f>板材才數分析.!D667</f>
        <v>23006</v>
      </c>
      <c r="B744" s="75" t="str">
        <f ca="1">板材才數分析.!E667</f>
        <v>背拉桿</v>
      </c>
      <c r="D744" s="32">
        <f ca="1">板材才數分析.!M667</f>
        <v>0</v>
      </c>
      <c r="E744" s="32">
        <f ca="1">板材才數分析.!F667</f>
        <v>-36</v>
      </c>
      <c r="F744" s="32" t="str">
        <f ca="1">板材才數分析.!G667</f>
        <v>AA</v>
      </c>
      <c r="G744" s="32">
        <f ca="1">板材才數分析.!H667</f>
        <v>120</v>
      </c>
      <c r="H744" s="32" t="str">
        <f ca="1">板材才數分析.!I667</f>
        <v/>
      </c>
      <c r="I744" s="32">
        <f ca="1">板材才數分析.!J667</f>
        <v>18</v>
      </c>
      <c r="J744" s="32">
        <f ca="1">板材才數分析.!K667</f>
        <v>0</v>
      </c>
      <c r="K744" s="53">
        <f ca="1">板材才數分析.!O667</f>
        <v>0</v>
      </c>
      <c r="L744" s="32" t="str">
        <f>IFERROR(VLOOKUP(C744,資料庫!$K$3:$AA$10,17,FALSE),"")</f>
        <v/>
      </c>
      <c r="M744" s="32" t="str">
        <f ca="1">板材才數分析.!R667</f>
        <v/>
      </c>
      <c r="N744" s="35" t="str">
        <f t="shared" ca="1" si="44"/>
        <v/>
      </c>
      <c r="O744" s="75" t="str">
        <f ca="1">IFERROR(VLOOKUP(D744,資料庫!$P$4:$Q$135,2,FALSE),"")</f>
        <v/>
      </c>
    </row>
    <row r="745" spans="1:15" x14ac:dyDescent="0.25">
      <c r="A745" s="75">
        <f>板材才數分析.!D668</f>
        <v>23007</v>
      </c>
      <c r="B745" s="75" t="str">
        <f ca="1">板材才數分析.!E668</f>
        <v>中立板</v>
      </c>
      <c r="D745" s="32">
        <f ca="1">板材才數分析.!M668</f>
        <v>0</v>
      </c>
      <c r="E745" s="32">
        <f ca="1">板材才數分析.!F668</f>
        <v>-36</v>
      </c>
      <c r="F745" s="32" t="str">
        <f ca="1">板材才數分析.!G668</f>
        <v>AA</v>
      </c>
      <c r="G745" s="32">
        <f ca="1">板材才數分析.!H668</f>
        <v>-22</v>
      </c>
      <c r="H745" s="32" t="str">
        <f ca="1">板材才數分析.!I668</f>
        <v/>
      </c>
      <c r="I745" s="32">
        <f ca="1">板材才數分析.!J668</f>
        <v>18</v>
      </c>
      <c r="J745" s="32">
        <f ca="1">板材才數分析.!K668</f>
        <v>0</v>
      </c>
      <c r="K745" s="53">
        <f ca="1">板材才數分析.!O668</f>
        <v>0</v>
      </c>
      <c r="L745" s="32" t="str">
        <f>IFERROR(VLOOKUP(C745,資料庫!$K$3:$AA$10,17,FALSE),"")</f>
        <v/>
      </c>
      <c r="M745" s="32" t="str">
        <f ca="1">板材才數分析.!R668</f>
        <v/>
      </c>
      <c r="N745" s="35" t="str">
        <f t="shared" ca="1" si="44"/>
        <v/>
      </c>
      <c r="O745" s="75" t="str">
        <f ca="1">IFERROR(VLOOKUP(D745,資料庫!$P$4:$Q$135,2,FALSE),"")</f>
        <v/>
      </c>
    </row>
    <row r="746" spans="1:15" x14ac:dyDescent="0.25">
      <c r="A746" s="75">
        <f>板材才數分析.!D669</f>
        <v>23008</v>
      </c>
      <c r="B746" s="75" t="str">
        <f ca="1">板材才數分析.!E669</f>
        <v>活隔</v>
      </c>
      <c r="D746" s="32">
        <f ca="1">板材才數分析.!M669</f>
        <v>0</v>
      </c>
      <c r="E746" s="32">
        <f ca="1">板材才數分析.!F669</f>
        <v>0</v>
      </c>
      <c r="F746" s="32" t="str">
        <f ca="1">板材才數分析.!G669</f>
        <v>AA</v>
      </c>
      <c r="G746" s="32">
        <f ca="1">板材才數分析.!H669</f>
        <v>-32</v>
      </c>
      <c r="H746" s="32" t="str">
        <f ca="1">板材才數分析.!I669</f>
        <v>AA</v>
      </c>
      <c r="I746" s="32">
        <f ca="1">板材才數分析.!J669</f>
        <v>18</v>
      </c>
      <c r="J746" s="32">
        <f ca="1">板材才數分析.!K669</f>
        <v>0</v>
      </c>
      <c r="K746" s="53">
        <f ca="1">板材才數分析.!O669</f>
        <v>0</v>
      </c>
      <c r="L746" s="32" t="str">
        <f>IFERROR(VLOOKUP(C746,資料庫!$K$3:$AA$10,17,FALSE),"")</f>
        <v/>
      </c>
      <c r="M746" s="32" t="str">
        <f ca="1">板材才數分析.!R669</f>
        <v/>
      </c>
      <c r="N746" s="35" t="str">
        <f t="shared" ca="1" si="44"/>
        <v/>
      </c>
      <c r="O746" s="75" t="str">
        <f ca="1">IFERROR(VLOOKUP(D746,資料庫!$P$4:$Q$135,2,FALSE),"")</f>
        <v/>
      </c>
    </row>
    <row r="747" spans="1:15" x14ac:dyDescent="0.25">
      <c r="A747" s="75">
        <f>板材才數分析.!D670</f>
        <v>23009</v>
      </c>
      <c r="B747" s="75" t="str">
        <f ca="1">板材才數分析.!E670</f>
        <v>固隔</v>
      </c>
      <c r="D747" s="32">
        <f ca="1">板材才數分析.!M670</f>
        <v>0</v>
      </c>
      <c r="E747" s="32">
        <f ca="1">板材才數分析.!F670</f>
        <v>0</v>
      </c>
      <c r="F747" s="32" t="str">
        <f ca="1">板材才數分析.!G670</f>
        <v>AA</v>
      </c>
      <c r="G747" s="32">
        <f ca="1">板材才數分析.!H670</f>
        <v>-22</v>
      </c>
      <c r="H747" s="32" t="str">
        <f ca="1">板材才數分析.!I670</f>
        <v/>
      </c>
      <c r="I747" s="32">
        <f ca="1">板材才數分析.!J670</f>
        <v>18</v>
      </c>
      <c r="J747" s="32">
        <f ca="1">板材才數分析.!K670</f>
        <v>0</v>
      </c>
      <c r="K747" s="53">
        <f ca="1">板材才數分析.!O670</f>
        <v>0</v>
      </c>
      <c r="L747" s="32" t="str">
        <f>IFERROR(VLOOKUP(C747,資料庫!$K$3:$AA$10,17,FALSE),"")</f>
        <v/>
      </c>
      <c r="M747" s="32" t="str">
        <f ca="1">板材才數分析.!R670</f>
        <v/>
      </c>
      <c r="N747" s="35" t="str">
        <f t="shared" ca="1" si="44"/>
        <v/>
      </c>
      <c r="O747" s="75" t="str">
        <f ca="1">IFERROR(VLOOKUP(D747,資料庫!$P$4:$Q$135,2,FALSE),"")</f>
        <v/>
      </c>
    </row>
    <row r="748" spans="1:15" x14ac:dyDescent="0.25">
      <c r="A748" s="75">
        <f>板材才數分析.!D671</f>
        <v>23010</v>
      </c>
      <c r="B748" s="75" t="str">
        <f ca="1">板材才數分析.!E671</f>
        <v>左門板</v>
      </c>
      <c r="D748" s="32">
        <f ca="1">板材才數分析.!M671</f>
        <v>0</v>
      </c>
      <c r="E748" s="32">
        <f ca="1">板材才數分析.!F671</f>
        <v>0</v>
      </c>
      <c r="F748" s="32" t="str">
        <f ca="1">板材才數分析.!G671</f>
        <v>AA</v>
      </c>
      <c r="G748" s="32">
        <f ca="1">板材才數分析.!H671</f>
        <v>-4</v>
      </c>
      <c r="H748" s="32" t="str">
        <f ca="1">板材才數分析.!I671</f>
        <v>AA</v>
      </c>
      <c r="I748" s="32">
        <f ca="1">板材才數分析.!J671</f>
        <v>18</v>
      </c>
      <c r="J748" s="32">
        <f ca="1">板材才數分析.!K671</f>
        <v>0</v>
      </c>
      <c r="K748" s="53">
        <f ca="1">板材才數分析.!O671</f>
        <v>0</v>
      </c>
      <c r="L748" s="32" t="str">
        <f>IFERROR(VLOOKUP(C748,資料庫!$K$3:$AA$10,17,FALSE),"")</f>
        <v/>
      </c>
      <c r="M748" s="32" t="str">
        <f ca="1">板材才數分析.!R671</f>
        <v/>
      </c>
      <c r="N748" s="35" t="str">
        <f t="shared" ca="1" si="44"/>
        <v/>
      </c>
      <c r="O748" s="75" t="str">
        <f ca="1">IFERROR(VLOOKUP(D748,資料庫!$P$4:$Q$135,2,FALSE),"")</f>
        <v/>
      </c>
    </row>
    <row r="749" spans="1:15" x14ac:dyDescent="0.25">
      <c r="A749" s="75">
        <f>板材才數分析.!D672</f>
        <v>23011</v>
      </c>
      <c r="B749" s="75" t="str">
        <f ca="1">板材才數分析.!E672</f>
        <v>右門板</v>
      </c>
      <c r="D749" s="32">
        <f ca="1">板材才數分析.!M672</f>
        <v>0</v>
      </c>
      <c r="E749" s="32">
        <f ca="1">板材才數分析.!F672</f>
        <v>0</v>
      </c>
      <c r="F749" s="32" t="str">
        <f ca="1">板材才數分析.!G672</f>
        <v>AA</v>
      </c>
      <c r="G749" s="32">
        <f ca="1">板材才數分析.!H672</f>
        <v>-4</v>
      </c>
      <c r="H749" s="32" t="str">
        <f ca="1">板材才數分析.!I672</f>
        <v>AA</v>
      </c>
      <c r="I749" s="32">
        <f ca="1">板材才數分析.!J672</f>
        <v>18</v>
      </c>
      <c r="J749" s="32">
        <f ca="1">板材才數分析.!K672</f>
        <v>0</v>
      </c>
      <c r="K749" s="53">
        <f ca="1">板材才數分析.!O672</f>
        <v>0</v>
      </c>
      <c r="L749" s="32" t="str">
        <f>IFERROR(VLOOKUP(C749,資料庫!$K$3:$AA$10,17,FALSE),"")</f>
        <v/>
      </c>
      <c r="M749" s="32" t="str">
        <f ca="1">板材才數分析.!R672</f>
        <v/>
      </c>
      <c r="N749" s="35" t="str">
        <f t="shared" ca="1" si="44"/>
        <v/>
      </c>
      <c r="O749" s="75" t="str">
        <f ca="1">IFERROR(VLOOKUP(D749,資料庫!$P$4:$Q$135,2,FALSE),"")</f>
        <v/>
      </c>
    </row>
    <row r="750" spans="1:15" x14ac:dyDescent="0.25">
      <c r="A750" s="75">
        <f>板材才數分析.!D673</f>
        <v>23012</v>
      </c>
      <c r="B750" s="75">
        <f ca="1">板材才數分析.!E673</f>
        <v>0</v>
      </c>
      <c r="D750" s="32">
        <f ca="1">板材才數分析.!M673</f>
        <v>0</v>
      </c>
      <c r="E750" s="32">
        <f ca="1">板材才數分析.!F673</f>
        <v>0</v>
      </c>
      <c r="F750" s="32" t="str">
        <f ca="1">板材才數分析.!G673</f>
        <v/>
      </c>
      <c r="G750" s="32">
        <f ca="1">板材才數分析.!H673</f>
        <v>0</v>
      </c>
      <c r="H750" s="32" t="str">
        <f ca="1">板材才數分析.!I673</f>
        <v/>
      </c>
      <c r="I750" s="32">
        <f ca="1">板材才數分析.!J673</f>
        <v>0</v>
      </c>
      <c r="J750" s="32">
        <f ca="1">板材才數分析.!K673</f>
        <v>0</v>
      </c>
      <c r="K750" s="53">
        <f ca="1">板材才數分析.!O673</f>
        <v>0</v>
      </c>
      <c r="L750" s="32" t="str">
        <f>IFERROR(VLOOKUP(C750,資料庫!$K$3:$AA$10,17,FALSE),"")</f>
        <v/>
      </c>
      <c r="M750" s="32" t="str">
        <f ca="1">板材才數分析.!R673</f>
        <v/>
      </c>
      <c r="N750" s="35" t="str">
        <f t="shared" ca="1" si="44"/>
        <v/>
      </c>
      <c r="O750" s="75" t="str">
        <f ca="1">IFERROR(VLOOKUP(D750,資料庫!$P$4:$Q$135,2,FALSE),"")</f>
        <v/>
      </c>
    </row>
    <row r="751" spans="1:15" x14ac:dyDescent="0.25">
      <c r="A751" s="75">
        <f>板材才數分析.!D674</f>
        <v>23013</v>
      </c>
      <c r="B751" s="75">
        <f ca="1">板材才數分析.!E674</f>
        <v>0</v>
      </c>
      <c r="D751" s="32">
        <f ca="1">板材才數分析.!M674</f>
        <v>0</v>
      </c>
      <c r="E751" s="32">
        <f ca="1">板材才數分析.!F674</f>
        <v>0</v>
      </c>
      <c r="F751" s="32" t="str">
        <f ca="1">板材才數分析.!G674</f>
        <v/>
      </c>
      <c r="G751" s="32">
        <f ca="1">板材才數分析.!H674</f>
        <v>0</v>
      </c>
      <c r="H751" s="32" t="str">
        <f ca="1">板材才數分析.!I674</f>
        <v/>
      </c>
      <c r="I751" s="32">
        <f ca="1">板材才數分析.!J674</f>
        <v>0</v>
      </c>
      <c r="J751" s="32">
        <f ca="1">板材才數分析.!K674</f>
        <v>0</v>
      </c>
      <c r="K751" s="53">
        <f ca="1">板材才數分析.!O674</f>
        <v>0</v>
      </c>
      <c r="L751" s="32" t="str">
        <f>IFERROR(VLOOKUP(C751,資料庫!$K$3:$AA$10,17,FALSE),"")</f>
        <v/>
      </c>
      <c r="M751" s="32" t="str">
        <f ca="1">板材才數分析.!R674</f>
        <v/>
      </c>
      <c r="N751" s="35" t="str">
        <f t="shared" ca="1" si="44"/>
        <v/>
      </c>
      <c r="O751" s="75" t="str">
        <f ca="1">IFERROR(VLOOKUP(D751,資料庫!$P$4:$Q$135,2,FALSE),"")</f>
        <v/>
      </c>
    </row>
    <row r="752" spans="1:15" x14ac:dyDescent="0.25">
      <c r="A752" s="75">
        <f>板材才數分析.!D675</f>
        <v>23014</v>
      </c>
      <c r="B752" s="75">
        <f ca="1">板材才數分析.!E675</f>
        <v>0</v>
      </c>
      <c r="D752" s="32">
        <f ca="1">板材才數分析.!M675</f>
        <v>0</v>
      </c>
      <c r="E752" s="32">
        <f ca="1">板材才數分析.!F675</f>
        <v>0</v>
      </c>
      <c r="F752" s="32" t="str">
        <f ca="1">板材才數分析.!G675</f>
        <v/>
      </c>
      <c r="G752" s="32">
        <f ca="1">板材才數分析.!H675</f>
        <v>0</v>
      </c>
      <c r="H752" s="32" t="str">
        <f ca="1">板材才數分析.!I675</f>
        <v/>
      </c>
      <c r="I752" s="32">
        <f ca="1">板材才數分析.!J675</f>
        <v>0</v>
      </c>
      <c r="J752" s="32">
        <f ca="1">板材才數分析.!K675</f>
        <v>0</v>
      </c>
      <c r="K752" s="53">
        <f ca="1">板材才數分析.!O675</f>
        <v>0</v>
      </c>
      <c r="L752" s="32" t="str">
        <f>IFERROR(VLOOKUP(C752,資料庫!$K$3:$AA$10,17,FALSE),"")</f>
        <v/>
      </c>
      <c r="M752" s="32" t="str">
        <f ca="1">板材才數分析.!R675</f>
        <v/>
      </c>
      <c r="N752" s="35" t="str">
        <f t="shared" ca="1" si="44"/>
        <v/>
      </c>
      <c r="O752" s="75" t="str">
        <f ca="1">IFERROR(VLOOKUP(D752,資料庫!$P$4:$Q$135,2,FALSE),"")</f>
        <v/>
      </c>
    </row>
    <row r="753" spans="1:15" x14ac:dyDescent="0.25">
      <c r="A753" s="75">
        <f>板材才數分析.!D676</f>
        <v>23015</v>
      </c>
      <c r="B753" s="75">
        <f ca="1">板材才數分析.!E676</f>
        <v>0</v>
      </c>
      <c r="D753" s="32">
        <f ca="1">板材才數分析.!M676</f>
        <v>0</v>
      </c>
      <c r="E753" s="32">
        <f ca="1">板材才數分析.!F676</f>
        <v>0</v>
      </c>
      <c r="F753" s="32" t="str">
        <f ca="1">板材才數分析.!G676</f>
        <v/>
      </c>
      <c r="G753" s="32">
        <f ca="1">板材才數分析.!H676</f>
        <v>0</v>
      </c>
      <c r="H753" s="32" t="str">
        <f ca="1">板材才數分析.!I676</f>
        <v/>
      </c>
      <c r="I753" s="32">
        <f ca="1">板材才數分析.!J676</f>
        <v>0</v>
      </c>
      <c r="J753" s="32">
        <f ca="1">板材才數分析.!K676</f>
        <v>0</v>
      </c>
      <c r="K753" s="53">
        <f ca="1">板材才數分析.!O676</f>
        <v>0</v>
      </c>
      <c r="L753" s="32" t="str">
        <f>IFERROR(VLOOKUP(C753,資料庫!$K$3:$AA$10,17,FALSE),"")</f>
        <v/>
      </c>
      <c r="M753" s="32" t="str">
        <f ca="1">板材才數分析.!R676</f>
        <v/>
      </c>
      <c r="N753" s="35" t="str">
        <f t="shared" ca="1" si="44"/>
        <v/>
      </c>
      <c r="O753" s="75" t="str">
        <f ca="1">IFERROR(VLOOKUP(D753,資料庫!$P$4:$Q$135,2,FALSE),"")</f>
        <v/>
      </c>
    </row>
    <row r="754" spans="1:15" x14ac:dyDescent="0.25">
      <c r="A754" s="75">
        <f>板材才數分析.!D677</f>
        <v>23016</v>
      </c>
      <c r="B754" s="75">
        <f ca="1">板材才數分析.!E677</f>
        <v>0</v>
      </c>
      <c r="D754" s="32">
        <f ca="1">板材才數分析.!M677</f>
        <v>0</v>
      </c>
      <c r="E754" s="32">
        <f ca="1">板材才數分析.!F677</f>
        <v>0</v>
      </c>
      <c r="F754" s="32" t="str">
        <f ca="1">板材才數分析.!G677</f>
        <v/>
      </c>
      <c r="G754" s="32">
        <f ca="1">板材才數分析.!H677</f>
        <v>0</v>
      </c>
      <c r="H754" s="32" t="str">
        <f ca="1">板材才數分析.!I677</f>
        <v/>
      </c>
      <c r="I754" s="32">
        <f ca="1">板材才數分析.!J677</f>
        <v>0</v>
      </c>
      <c r="J754" s="32">
        <f ca="1">板材才數分析.!K677</f>
        <v>0</v>
      </c>
      <c r="K754" s="53">
        <f ca="1">板材才數分析.!O677</f>
        <v>0</v>
      </c>
      <c r="L754" s="32" t="str">
        <f>IFERROR(VLOOKUP(C754,資料庫!$K$3:$AA$10,17,FALSE),"")</f>
        <v/>
      </c>
      <c r="M754" s="32" t="str">
        <f ca="1">板材才數分析.!R677</f>
        <v/>
      </c>
      <c r="N754" s="35" t="str">
        <f t="shared" ca="1" si="44"/>
        <v/>
      </c>
      <c r="O754" s="75" t="str">
        <f ca="1">IFERROR(VLOOKUP(D754,資料庫!$P$4:$Q$135,2,FALSE),"")</f>
        <v/>
      </c>
    </row>
    <row r="755" spans="1:15" x14ac:dyDescent="0.25">
      <c r="A755" s="75">
        <f>板材才數分析.!D678</f>
        <v>23017</v>
      </c>
      <c r="B755" s="75">
        <f ca="1">板材才數分析.!E678</f>
        <v>0</v>
      </c>
      <c r="D755" s="32">
        <f ca="1">板材才數分析.!M678</f>
        <v>0</v>
      </c>
      <c r="E755" s="32">
        <f ca="1">板材才數分析.!F678</f>
        <v>0</v>
      </c>
      <c r="F755" s="32" t="str">
        <f ca="1">板材才數分析.!G678</f>
        <v/>
      </c>
      <c r="G755" s="32">
        <f ca="1">板材才數分析.!H678</f>
        <v>0</v>
      </c>
      <c r="H755" s="32" t="str">
        <f ca="1">板材才數分析.!I678</f>
        <v/>
      </c>
      <c r="I755" s="32">
        <f ca="1">板材才數分析.!J678</f>
        <v>0</v>
      </c>
      <c r="J755" s="32">
        <f ca="1">板材才數分析.!K678</f>
        <v>0</v>
      </c>
      <c r="K755" s="53">
        <f ca="1">板材才數分析.!O678</f>
        <v>0</v>
      </c>
      <c r="L755" s="32" t="str">
        <f>IFERROR(VLOOKUP(C755,資料庫!$K$3:$AA$10,17,FALSE),"")</f>
        <v/>
      </c>
      <c r="M755" s="32" t="str">
        <f ca="1">板材才數分析.!R678</f>
        <v/>
      </c>
      <c r="N755" s="35" t="str">
        <f t="shared" ca="1" si="44"/>
        <v/>
      </c>
      <c r="O755" s="75" t="str">
        <f ca="1">IFERROR(VLOOKUP(D755,資料庫!$P$4:$Q$135,2,FALSE),"")</f>
        <v/>
      </c>
    </row>
    <row r="756" spans="1:15" x14ac:dyDescent="0.25">
      <c r="A756" s="75">
        <f>板材才數分析.!D679</f>
        <v>23018</v>
      </c>
      <c r="B756" s="75">
        <f ca="1">板材才數分析.!E679</f>
        <v>0</v>
      </c>
      <c r="D756" s="32">
        <f ca="1">板材才數分析.!M679</f>
        <v>0</v>
      </c>
      <c r="E756" s="32">
        <f ca="1">板材才數分析.!F679</f>
        <v>0</v>
      </c>
      <c r="F756" s="32" t="str">
        <f ca="1">板材才數分析.!G679</f>
        <v/>
      </c>
      <c r="G756" s="32">
        <f ca="1">板材才數分析.!H679</f>
        <v>0</v>
      </c>
      <c r="H756" s="32" t="str">
        <f ca="1">板材才數分析.!I679</f>
        <v/>
      </c>
      <c r="I756" s="32">
        <f ca="1">板材才數分析.!J679</f>
        <v>0</v>
      </c>
      <c r="J756" s="32">
        <f ca="1">板材才數分析.!K679</f>
        <v>0</v>
      </c>
      <c r="K756" s="53">
        <f ca="1">板材才數分析.!O679</f>
        <v>0</v>
      </c>
      <c r="L756" s="32" t="str">
        <f>IFERROR(VLOOKUP(C756,資料庫!$K$3:$AA$10,17,FALSE),"")</f>
        <v/>
      </c>
      <c r="M756" s="32" t="str">
        <f ca="1">板材才數分析.!R679</f>
        <v/>
      </c>
      <c r="N756" s="35" t="str">
        <f t="shared" ref="N756:N768" ca="1" si="45">IFERROR((K756*M756),"")</f>
        <v/>
      </c>
      <c r="O756" s="75" t="str">
        <f ca="1">IFERROR(VLOOKUP(D756,資料庫!$P$4:$Q$135,2,FALSE),"")</f>
        <v/>
      </c>
    </row>
    <row r="757" spans="1:15" x14ac:dyDescent="0.25">
      <c r="A757" s="75">
        <f>板材才數分析.!D680</f>
        <v>23019</v>
      </c>
      <c r="B757" s="75">
        <f ca="1">板材才數分析.!E680</f>
        <v>0</v>
      </c>
      <c r="D757" s="32">
        <f ca="1">板材才數分析.!M680</f>
        <v>0</v>
      </c>
      <c r="E757" s="32">
        <f ca="1">板材才數分析.!F680</f>
        <v>0</v>
      </c>
      <c r="F757" s="32" t="str">
        <f ca="1">板材才數分析.!G680</f>
        <v/>
      </c>
      <c r="G757" s="32">
        <f ca="1">板材才數分析.!H680</f>
        <v>0</v>
      </c>
      <c r="H757" s="32" t="str">
        <f ca="1">板材才數分析.!I680</f>
        <v/>
      </c>
      <c r="I757" s="32">
        <f ca="1">板材才數分析.!J680</f>
        <v>0</v>
      </c>
      <c r="J757" s="32">
        <f ca="1">板材才數分析.!K680</f>
        <v>0</v>
      </c>
      <c r="K757" s="53">
        <f ca="1">板材才數分析.!O680</f>
        <v>0</v>
      </c>
      <c r="L757" s="32" t="str">
        <f>IFERROR(VLOOKUP(C757,資料庫!$K$3:$AA$10,17,FALSE),"")</f>
        <v/>
      </c>
      <c r="M757" s="32" t="str">
        <f ca="1">板材才數分析.!R680</f>
        <v/>
      </c>
      <c r="N757" s="35" t="str">
        <f t="shared" ca="1" si="45"/>
        <v/>
      </c>
      <c r="O757" s="75" t="str">
        <f ca="1">IFERROR(VLOOKUP(D757,資料庫!$P$4:$Q$135,2,FALSE),"")</f>
        <v/>
      </c>
    </row>
    <row r="758" spans="1:15" x14ac:dyDescent="0.25">
      <c r="A758" s="75">
        <f>板材才數分析.!D681</f>
        <v>23020</v>
      </c>
      <c r="B758" s="75">
        <f ca="1">板材才數分析.!E681</f>
        <v>0</v>
      </c>
      <c r="D758" s="32">
        <f ca="1">板材才數分析.!M681</f>
        <v>0</v>
      </c>
      <c r="E758" s="32">
        <f ca="1">板材才數分析.!F681</f>
        <v>0</v>
      </c>
      <c r="F758" s="32" t="str">
        <f ca="1">板材才數分析.!G681</f>
        <v/>
      </c>
      <c r="G758" s="32">
        <f ca="1">板材才數分析.!H681</f>
        <v>0</v>
      </c>
      <c r="H758" s="32" t="str">
        <f ca="1">板材才數分析.!I681</f>
        <v/>
      </c>
      <c r="I758" s="32">
        <f ca="1">板材才數分析.!J681</f>
        <v>0</v>
      </c>
      <c r="J758" s="32">
        <f ca="1">板材才數分析.!K681</f>
        <v>0</v>
      </c>
      <c r="K758" s="53">
        <f ca="1">板材才數分析.!O681</f>
        <v>0</v>
      </c>
      <c r="L758" s="32" t="str">
        <f>IFERROR(VLOOKUP(C758,資料庫!$K$3:$AA$10,17,FALSE),"")</f>
        <v/>
      </c>
      <c r="M758" s="32" t="str">
        <f ca="1">板材才數分析.!R681</f>
        <v/>
      </c>
      <c r="N758" s="35" t="str">
        <f t="shared" ca="1" si="45"/>
        <v/>
      </c>
      <c r="O758" s="75" t="str">
        <f ca="1">IFERROR(VLOOKUP(D758,資料庫!$P$4:$Q$135,2,FALSE),"")</f>
        <v/>
      </c>
    </row>
    <row r="759" spans="1:15" x14ac:dyDescent="0.25">
      <c r="A759" s="75">
        <f>板材才數分析.!D682</f>
        <v>23021</v>
      </c>
      <c r="B759" s="75">
        <f ca="1">板材才數分析.!E682</f>
        <v>0</v>
      </c>
      <c r="D759" s="32">
        <f ca="1">板材才數分析.!M682</f>
        <v>0</v>
      </c>
      <c r="E759" s="32">
        <f ca="1">板材才數分析.!F682</f>
        <v>0</v>
      </c>
      <c r="F759" s="32" t="str">
        <f ca="1">板材才數分析.!G682</f>
        <v/>
      </c>
      <c r="G759" s="32">
        <f ca="1">板材才數分析.!H682</f>
        <v>0</v>
      </c>
      <c r="H759" s="32" t="str">
        <f ca="1">板材才數分析.!I682</f>
        <v/>
      </c>
      <c r="I759" s="32">
        <f ca="1">板材才數分析.!J682</f>
        <v>0</v>
      </c>
      <c r="J759" s="32">
        <f ca="1">板材才數分析.!K682</f>
        <v>0</v>
      </c>
      <c r="K759" s="53">
        <f ca="1">板材才數分析.!O682</f>
        <v>0</v>
      </c>
      <c r="L759" s="32" t="str">
        <f>IFERROR(VLOOKUP(C759,資料庫!$K$3:$AA$10,17,FALSE),"")</f>
        <v/>
      </c>
      <c r="M759" s="32" t="str">
        <f ca="1">板材才數分析.!R682</f>
        <v/>
      </c>
      <c r="N759" s="35" t="str">
        <f t="shared" ca="1" si="45"/>
        <v/>
      </c>
      <c r="O759" s="75" t="str">
        <f ca="1">IFERROR(VLOOKUP(D759,資料庫!$P$4:$Q$135,2,FALSE),"")</f>
        <v/>
      </c>
    </row>
    <row r="760" spans="1:15" x14ac:dyDescent="0.25">
      <c r="A760" s="75">
        <f>板材才數分析.!D683</f>
        <v>23022</v>
      </c>
      <c r="B760" s="75">
        <f ca="1">板材才數分析.!E683</f>
        <v>0</v>
      </c>
      <c r="D760" s="32">
        <f ca="1">板材才數分析.!M683</f>
        <v>0</v>
      </c>
      <c r="E760" s="32">
        <f ca="1">板材才數分析.!F683</f>
        <v>0</v>
      </c>
      <c r="F760" s="32" t="str">
        <f ca="1">板材才數分析.!G683</f>
        <v/>
      </c>
      <c r="G760" s="32">
        <f ca="1">板材才數分析.!H683</f>
        <v>0</v>
      </c>
      <c r="H760" s="32" t="str">
        <f ca="1">板材才數分析.!I683</f>
        <v/>
      </c>
      <c r="I760" s="32">
        <f ca="1">板材才數分析.!J683</f>
        <v>0</v>
      </c>
      <c r="J760" s="32">
        <f ca="1">板材才數分析.!K683</f>
        <v>0</v>
      </c>
      <c r="K760" s="53">
        <f ca="1">板材才數分析.!O683</f>
        <v>0</v>
      </c>
      <c r="L760" s="32" t="str">
        <f>IFERROR(VLOOKUP(C760,資料庫!$K$3:$AA$10,17,FALSE),"")</f>
        <v/>
      </c>
      <c r="M760" s="32" t="str">
        <f ca="1">板材才數分析.!R683</f>
        <v/>
      </c>
      <c r="N760" s="35" t="str">
        <f t="shared" ca="1" si="45"/>
        <v/>
      </c>
      <c r="O760" s="75" t="str">
        <f ca="1">IFERROR(VLOOKUP(D760,資料庫!$P$4:$Q$135,2,FALSE),"")</f>
        <v/>
      </c>
    </row>
    <row r="761" spans="1:15" x14ac:dyDescent="0.25">
      <c r="A761" s="75">
        <f>板材才數分析.!D684</f>
        <v>23023</v>
      </c>
      <c r="B761" s="75">
        <f ca="1">板材才數分析.!E684</f>
        <v>0</v>
      </c>
      <c r="D761" s="32">
        <f ca="1">板材才數分析.!M684</f>
        <v>0</v>
      </c>
      <c r="E761" s="32">
        <f ca="1">板材才數分析.!F684</f>
        <v>0</v>
      </c>
      <c r="F761" s="32" t="str">
        <f ca="1">板材才數分析.!G684</f>
        <v/>
      </c>
      <c r="G761" s="32">
        <f ca="1">板材才數分析.!H684</f>
        <v>0</v>
      </c>
      <c r="H761" s="32" t="str">
        <f ca="1">板材才數分析.!I684</f>
        <v/>
      </c>
      <c r="I761" s="32">
        <f ca="1">板材才數分析.!J684</f>
        <v>0</v>
      </c>
      <c r="J761" s="32">
        <f ca="1">板材才數分析.!K684</f>
        <v>0</v>
      </c>
      <c r="K761" s="53">
        <f ca="1">板材才數分析.!O684</f>
        <v>0</v>
      </c>
      <c r="L761" s="32" t="str">
        <f>IFERROR(VLOOKUP(C761,資料庫!$K$3:$AA$10,17,FALSE),"")</f>
        <v/>
      </c>
      <c r="M761" s="32" t="str">
        <f ca="1">板材才數分析.!R684</f>
        <v/>
      </c>
      <c r="N761" s="35" t="str">
        <f t="shared" ca="1" si="45"/>
        <v/>
      </c>
      <c r="O761" s="75" t="str">
        <f ca="1">IFERROR(VLOOKUP(D761,資料庫!$P$4:$Q$135,2,FALSE),"")</f>
        <v/>
      </c>
    </row>
    <row r="762" spans="1:15" x14ac:dyDescent="0.25">
      <c r="A762" s="75">
        <f>板材才數分析.!D685</f>
        <v>23024</v>
      </c>
      <c r="B762" s="75">
        <f ca="1">板材才數分析.!E685</f>
        <v>0</v>
      </c>
      <c r="D762" s="32">
        <f ca="1">板材才數分析.!M685</f>
        <v>0</v>
      </c>
      <c r="E762" s="32">
        <f ca="1">板材才數分析.!F685</f>
        <v>0</v>
      </c>
      <c r="F762" s="32" t="str">
        <f ca="1">板材才數分析.!G685</f>
        <v/>
      </c>
      <c r="G762" s="32">
        <f ca="1">板材才數分析.!H685</f>
        <v>0</v>
      </c>
      <c r="H762" s="32" t="str">
        <f ca="1">板材才數分析.!I685</f>
        <v/>
      </c>
      <c r="I762" s="32">
        <f ca="1">板材才數分析.!J685</f>
        <v>0</v>
      </c>
      <c r="J762" s="32">
        <f ca="1">板材才數分析.!K685</f>
        <v>0</v>
      </c>
      <c r="K762" s="53">
        <f ca="1">板材才數分析.!O685</f>
        <v>0</v>
      </c>
      <c r="L762" s="32" t="str">
        <f>IFERROR(VLOOKUP(C762,資料庫!$K$3:$AA$10,17,FALSE),"")</f>
        <v/>
      </c>
      <c r="M762" s="32" t="str">
        <f ca="1">板材才數分析.!R685</f>
        <v/>
      </c>
      <c r="N762" s="35" t="str">
        <f t="shared" ca="1" si="45"/>
        <v/>
      </c>
      <c r="O762" s="75" t="str">
        <f ca="1">IFERROR(VLOOKUP(D762,資料庫!$P$4:$Q$135,2,FALSE),"")</f>
        <v/>
      </c>
    </row>
    <row r="763" spans="1:15" x14ac:dyDescent="0.25">
      <c r="A763" s="75">
        <f>板材才數分析.!D686</f>
        <v>23025</v>
      </c>
      <c r="B763" s="75">
        <f ca="1">板材才數分析.!E686</f>
        <v>0</v>
      </c>
      <c r="D763" s="32">
        <f ca="1">板材才數分析.!M686</f>
        <v>0</v>
      </c>
      <c r="E763" s="32">
        <f ca="1">板材才數分析.!F686</f>
        <v>0</v>
      </c>
      <c r="F763" s="32" t="str">
        <f ca="1">板材才數分析.!G686</f>
        <v/>
      </c>
      <c r="G763" s="32">
        <f ca="1">板材才數分析.!H686</f>
        <v>0</v>
      </c>
      <c r="H763" s="32" t="str">
        <f ca="1">板材才數分析.!I686</f>
        <v/>
      </c>
      <c r="I763" s="32">
        <f ca="1">板材才數分析.!J686</f>
        <v>0</v>
      </c>
      <c r="J763" s="32">
        <f ca="1">板材才數分析.!K686</f>
        <v>0</v>
      </c>
      <c r="K763" s="53">
        <f ca="1">板材才數分析.!O686</f>
        <v>0</v>
      </c>
      <c r="L763" s="32" t="str">
        <f>IFERROR(VLOOKUP(C763,資料庫!$K$3:$AA$10,17,FALSE),"")</f>
        <v/>
      </c>
      <c r="M763" s="32" t="str">
        <f ca="1">板材才數分析.!R686</f>
        <v/>
      </c>
      <c r="N763" s="35" t="str">
        <f t="shared" ca="1" si="45"/>
        <v/>
      </c>
      <c r="O763" s="75" t="str">
        <f ca="1">IFERROR(VLOOKUP(D763,資料庫!$P$4:$Q$135,2,FALSE),"")</f>
        <v/>
      </c>
    </row>
    <row r="764" spans="1:15" x14ac:dyDescent="0.25">
      <c r="A764" s="75">
        <f>板材才數分析.!D687</f>
        <v>23026</v>
      </c>
      <c r="B764" s="75">
        <f ca="1">板材才數分析.!E687</f>
        <v>0</v>
      </c>
      <c r="D764" s="32">
        <f ca="1">板材才數分析.!M687</f>
        <v>0</v>
      </c>
      <c r="E764" s="32">
        <f ca="1">板材才數分析.!F687</f>
        <v>0</v>
      </c>
      <c r="F764" s="32" t="str">
        <f ca="1">板材才數分析.!G687</f>
        <v/>
      </c>
      <c r="G764" s="32">
        <f ca="1">板材才數分析.!H687</f>
        <v>0</v>
      </c>
      <c r="H764" s="32" t="str">
        <f ca="1">板材才數分析.!I687</f>
        <v/>
      </c>
      <c r="I764" s="32">
        <f ca="1">板材才數分析.!J687</f>
        <v>0</v>
      </c>
      <c r="J764" s="32">
        <f ca="1">板材才數分析.!K687</f>
        <v>0</v>
      </c>
      <c r="K764" s="53">
        <f ca="1">板材才數分析.!O687</f>
        <v>0</v>
      </c>
      <c r="L764" s="32" t="str">
        <f>IFERROR(VLOOKUP(C764,資料庫!$K$3:$AA$10,17,FALSE),"")</f>
        <v/>
      </c>
      <c r="M764" s="32" t="str">
        <f ca="1">板材才數分析.!R687</f>
        <v/>
      </c>
      <c r="N764" s="35" t="str">
        <f t="shared" ca="1" si="45"/>
        <v/>
      </c>
      <c r="O764" s="75" t="str">
        <f ca="1">IFERROR(VLOOKUP(D764,資料庫!$P$4:$Q$135,2,FALSE),"")</f>
        <v/>
      </c>
    </row>
    <row r="765" spans="1:15" x14ac:dyDescent="0.25">
      <c r="A765" s="75">
        <f>板材才數分析.!D688</f>
        <v>23027</v>
      </c>
      <c r="B765" s="75">
        <f ca="1">板材才數分析.!E688</f>
        <v>0</v>
      </c>
      <c r="D765" s="32">
        <f ca="1">板材才數分析.!M688</f>
        <v>0</v>
      </c>
      <c r="E765" s="32">
        <f ca="1">板材才數分析.!F688</f>
        <v>0</v>
      </c>
      <c r="F765" s="32" t="str">
        <f ca="1">板材才數分析.!G688</f>
        <v/>
      </c>
      <c r="G765" s="32">
        <f ca="1">板材才數分析.!H688</f>
        <v>0</v>
      </c>
      <c r="H765" s="32" t="str">
        <f ca="1">板材才數分析.!I688</f>
        <v/>
      </c>
      <c r="I765" s="32">
        <f ca="1">板材才數分析.!J688</f>
        <v>0</v>
      </c>
      <c r="J765" s="32">
        <f ca="1">板材才數分析.!K688</f>
        <v>0</v>
      </c>
      <c r="K765" s="53">
        <f ca="1">板材才數分析.!O688</f>
        <v>0</v>
      </c>
      <c r="L765" s="32" t="str">
        <f>IFERROR(VLOOKUP(C765,資料庫!$K$3:$AA$10,17,FALSE),"")</f>
        <v/>
      </c>
      <c r="M765" s="32" t="str">
        <f ca="1">板材才數分析.!R688</f>
        <v/>
      </c>
      <c r="N765" s="35" t="str">
        <f t="shared" ca="1" si="45"/>
        <v/>
      </c>
      <c r="O765" s="75" t="str">
        <f ca="1">IFERROR(VLOOKUP(D765,資料庫!$P$4:$Q$135,2,FALSE),"")</f>
        <v/>
      </c>
    </row>
    <row r="766" spans="1:15" x14ac:dyDescent="0.25">
      <c r="A766" s="75">
        <f>板材才數分析.!D689</f>
        <v>23028</v>
      </c>
      <c r="B766" s="75">
        <f ca="1">板材才數分析.!E689</f>
        <v>0</v>
      </c>
      <c r="D766" s="32">
        <f ca="1">板材才數分析.!M689</f>
        <v>0</v>
      </c>
      <c r="E766" s="32">
        <f ca="1">板材才數分析.!F689</f>
        <v>0</v>
      </c>
      <c r="F766" s="32" t="str">
        <f ca="1">板材才數分析.!G689</f>
        <v/>
      </c>
      <c r="G766" s="32">
        <f ca="1">板材才數分析.!H689</f>
        <v>0</v>
      </c>
      <c r="H766" s="32" t="str">
        <f ca="1">板材才數分析.!I689</f>
        <v/>
      </c>
      <c r="I766" s="32">
        <f ca="1">板材才數分析.!J689</f>
        <v>0</v>
      </c>
      <c r="J766" s="32">
        <f ca="1">板材才數分析.!K689</f>
        <v>0</v>
      </c>
      <c r="K766" s="53">
        <f ca="1">板材才數分析.!O689</f>
        <v>0</v>
      </c>
      <c r="L766" s="32" t="str">
        <f>IFERROR(VLOOKUP(C766,資料庫!$K$3:$AA$10,17,FALSE),"")</f>
        <v/>
      </c>
      <c r="M766" s="32" t="str">
        <f ca="1">板材才數分析.!R689</f>
        <v/>
      </c>
      <c r="N766" s="35" t="str">
        <f t="shared" ca="1" si="45"/>
        <v/>
      </c>
      <c r="O766" s="75" t="str">
        <f ca="1">IFERROR(VLOOKUP(D766,資料庫!$P$4:$Q$135,2,FALSE),"")</f>
        <v/>
      </c>
    </row>
    <row r="767" spans="1:15" x14ac:dyDescent="0.25">
      <c r="A767" s="75">
        <f>板材才數分析.!D690</f>
        <v>23029</v>
      </c>
      <c r="B767" s="75">
        <f ca="1">板材才數分析.!E690</f>
        <v>0</v>
      </c>
      <c r="D767" s="32">
        <f ca="1">板材才數分析.!M690</f>
        <v>0</v>
      </c>
      <c r="E767" s="32">
        <f ca="1">板材才數分析.!F690</f>
        <v>0</v>
      </c>
      <c r="F767" s="32" t="str">
        <f ca="1">板材才數分析.!G690</f>
        <v/>
      </c>
      <c r="G767" s="32">
        <f ca="1">板材才數分析.!H690</f>
        <v>0</v>
      </c>
      <c r="H767" s="32" t="str">
        <f ca="1">板材才數分析.!I690</f>
        <v/>
      </c>
      <c r="I767" s="32">
        <f ca="1">板材才數分析.!J690</f>
        <v>0</v>
      </c>
      <c r="J767" s="32">
        <f ca="1">板材才數分析.!K690</f>
        <v>0</v>
      </c>
      <c r="K767" s="53">
        <f ca="1">板材才數分析.!O690</f>
        <v>0</v>
      </c>
      <c r="L767" s="32" t="str">
        <f>IFERROR(VLOOKUP(C767,資料庫!$K$3:$AA$10,17,FALSE),"")</f>
        <v/>
      </c>
      <c r="M767" s="32" t="str">
        <f ca="1">板材才數分析.!R690</f>
        <v/>
      </c>
      <c r="N767" s="35" t="str">
        <f t="shared" ca="1" si="45"/>
        <v/>
      </c>
      <c r="O767" s="75" t="str">
        <f ca="1">IFERROR(VLOOKUP(D767,資料庫!$P$4:$Q$135,2,FALSE),"")</f>
        <v/>
      </c>
    </row>
    <row r="768" spans="1:15" x14ac:dyDescent="0.25">
      <c r="A768" s="75">
        <f>板材才數分析.!D691</f>
        <v>23030</v>
      </c>
      <c r="B768" s="75">
        <f ca="1">板材才數分析.!E691</f>
        <v>0</v>
      </c>
      <c r="D768" s="32">
        <f ca="1">板材才數分析.!M691</f>
        <v>0</v>
      </c>
      <c r="E768" s="32">
        <f ca="1">板材才數分析.!F691</f>
        <v>0</v>
      </c>
      <c r="F768" s="32" t="str">
        <f ca="1">板材才數分析.!G691</f>
        <v/>
      </c>
      <c r="G768" s="32">
        <f ca="1">板材才數分析.!H691</f>
        <v>0</v>
      </c>
      <c r="H768" s="32" t="str">
        <f ca="1">板材才數分析.!I691</f>
        <v/>
      </c>
      <c r="I768" s="32">
        <f ca="1">板材才數分析.!J691</f>
        <v>0</v>
      </c>
      <c r="J768" s="32">
        <f ca="1">板材才數分析.!K691</f>
        <v>0</v>
      </c>
      <c r="K768" s="53">
        <f ca="1">板材才數分析.!O691</f>
        <v>0</v>
      </c>
      <c r="L768" s="32" t="str">
        <f>IFERROR(VLOOKUP(C768,資料庫!$K$3:$AA$10,17,FALSE),"")</f>
        <v/>
      </c>
      <c r="M768" s="32" t="str">
        <f ca="1">板材才數分析.!R691</f>
        <v/>
      </c>
      <c r="N768" s="35" t="str">
        <f t="shared" ca="1" si="45"/>
        <v/>
      </c>
      <c r="O768" s="75" t="str">
        <f ca="1">IFERROR(VLOOKUP(D768,資料庫!$P$4:$Q$135,2,FALSE),"")</f>
        <v/>
      </c>
    </row>
    <row r="769" spans="1:16" x14ac:dyDescent="0.25">
      <c r="A769" s="75"/>
      <c r="B769" s="75"/>
      <c r="H769" s="524" t="s">
        <v>235</v>
      </c>
      <c r="I769" s="524"/>
      <c r="J769" s="524"/>
      <c r="K769" s="54">
        <f ca="1">SUM(K739:K768)</f>
        <v>0</v>
      </c>
      <c r="L769" s="48" t="str">
        <f>L739</f>
        <v/>
      </c>
      <c r="M769" s="48"/>
      <c r="N769" s="49"/>
      <c r="O769" s="94">
        <f ca="1">SUM(N738:N768)</f>
        <v>0</v>
      </c>
      <c r="P769" s="47"/>
    </row>
    <row r="770" spans="1:16" x14ac:dyDescent="0.25">
      <c r="A770" s="75"/>
      <c r="B770" s="75"/>
      <c r="O770" s="75"/>
    </row>
    <row r="771" spans="1:16" x14ac:dyDescent="0.25">
      <c r="A771" s="75"/>
      <c r="B771" s="75">
        <v>24</v>
      </c>
      <c r="O771" s="75"/>
    </row>
    <row r="772" spans="1:16" x14ac:dyDescent="0.25">
      <c r="A772" s="75">
        <f>板材才數分析.!D692</f>
        <v>24001</v>
      </c>
      <c r="B772" s="75" t="str">
        <f ca="1">板材才數分析.!E692</f>
        <v>頂板</v>
      </c>
      <c r="D772" s="32">
        <f ca="1">板材才數分析.!M692</f>
        <v>0</v>
      </c>
      <c r="E772" s="32">
        <f ca="1">板材才數分析.!F692</f>
        <v>-36</v>
      </c>
      <c r="F772" s="32" t="str">
        <f ca="1">板材才數分析.!G692</f>
        <v>AA</v>
      </c>
      <c r="G772" s="32">
        <f ca="1">板材才數分析.!H692</f>
        <v>0</v>
      </c>
      <c r="H772" s="32" t="str">
        <f ca="1">板材才數分析.!I692</f>
        <v/>
      </c>
      <c r="I772" s="32">
        <f ca="1">板材才數分析.!J692</f>
        <v>18</v>
      </c>
      <c r="J772" s="32">
        <f ca="1">板材才數分析.!K692</f>
        <v>0</v>
      </c>
      <c r="K772" s="53">
        <f ca="1">板材才數分析.!O692</f>
        <v>0</v>
      </c>
      <c r="L772" s="32" t="str">
        <f>IFERROR(VLOOKUP(C772,資料庫!$K$3:$AA$10,17,FALSE),"")</f>
        <v/>
      </c>
      <c r="M772" s="32" t="str">
        <f ca="1">板材才數分析.!R692</f>
        <v/>
      </c>
      <c r="N772" s="35" t="str">
        <f ca="1">IFERROR((K772*M772),"")</f>
        <v/>
      </c>
      <c r="O772" s="75" t="str">
        <f ca="1">IFERROR(VLOOKUP(D772,資料庫!$P$4:$Q$135,2,FALSE),"")</f>
        <v/>
      </c>
    </row>
    <row r="773" spans="1:16" x14ac:dyDescent="0.25">
      <c r="A773" s="75">
        <f>板材才數分析.!D693</f>
        <v>24002</v>
      </c>
      <c r="B773" s="75" t="str">
        <f ca="1">板材才數分析.!E693</f>
        <v>底板</v>
      </c>
      <c r="D773" s="32">
        <f ca="1">板材才數分析.!M693</f>
        <v>0</v>
      </c>
      <c r="E773" s="32">
        <f ca="1">板材才數分析.!F693</f>
        <v>-36</v>
      </c>
      <c r="F773" s="32" t="str">
        <f ca="1">板材才數分析.!G693</f>
        <v>AA</v>
      </c>
      <c r="G773" s="32">
        <f ca="1">板材才數分析.!H693</f>
        <v>0</v>
      </c>
      <c r="H773" s="32" t="str">
        <f ca="1">板材才數分析.!I693</f>
        <v/>
      </c>
      <c r="I773" s="32">
        <f ca="1">板材才數分析.!J693</f>
        <v>18</v>
      </c>
      <c r="J773" s="32">
        <f ca="1">板材才數分析.!K693</f>
        <v>0</v>
      </c>
      <c r="K773" s="53">
        <f ca="1">板材才數分析.!O693</f>
        <v>0</v>
      </c>
      <c r="L773" s="32" t="str">
        <f>IFERROR(VLOOKUP(C773,資料庫!$K$3:$AA$10,17,FALSE),"")</f>
        <v/>
      </c>
      <c r="M773" s="32" t="str">
        <f ca="1">板材才數分析.!R693</f>
        <v/>
      </c>
      <c r="N773" s="35" t="str">
        <f t="shared" ref="N773:N788" ca="1" si="46">IFERROR((K773*M773),"")</f>
        <v/>
      </c>
      <c r="O773" s="75" t="str">
        <f ca="1">IFERROR(VLOOKUP(D773,資料庫!$P$4:$Q$135,2,FALSE),"")</f>
        <v/>
      </c>
    </row>
    <row r="774" spans="1:16" x14ac:dyDescent="0.25">
      <c r="A774" s="75">
        <f>板材才數分析.!D694</f>
        <v>24003</v>
      </c>
      <c r="B774" s="75" t="str">
        <f ca="1">板材才數分析.!E694</f>
        <v>左側板</v>
      </c>
      <c r="D774" s="32">
        <f ca="1">板材才數分析.!M694</f>
        <v>0</v>
      </c>
      <c r="E774" s="32">
        <f ca="1">板材才數分析.!F694</f>
        <v>0</v>
      </c>
      <c r="F774" s="32" t="str">
        <f ca="1">板材才數分析.!G694</f>
        <v>AA</v>
      </c>
      <c r="G774" s="32">
        <f ca="1">板材才數分析.!H694</f>
        <v>0</v>
      </c>
      <c r="H774" s="32" t="str">
        <f ca="1">板材才數分析.!I694</f>
        <v>AA</v>
      </c>
      <c r="I774" s="32">
        <f ca="1">板材才數分析.!J694</f>
        <v>18</v>
      </c>
      <c r="J774" s="32">
        <f ca="1">板材才數分析.!K694</f>
        <v>0</v>
      </c>
      <c r="K774" s="53">
        <f ca="1">板材才數分析.!O694</f>
        <v>0</v>
      </c>
      <c r="L774" s="32" t="str">
        <f>IFERROR(VLOOKUP(C774,資料庫!$K$3:$AA$10,17,FALSE),"")</f>
        <v/>
      </c>
      <c r="M774" s="32" t="str">
        <f ca="1">板材才數分析.!R694</f>
        <v/>
      </c>
      <c r="N774" s="35" t="str">
        <f t="shared" ca="1" si="46"/>
        <v/>
      </c>
      <c r="O774" s="75" t="str">
        <f ca="1">IFERROR(VLOOKUP(D774,資料庫!$P$4:$Q$135,2,FALSE),"")</f>
        <v/>
      </c>
    </row>
    <row r="775" spans="1:16" x14ac:dyDescent="0.25">
      <c r="A775" s="75">
        <f>板材才數分析.!D695</f>
        <v>24004</v>
      </c>
      <c r="B775" s="75" t="str">
        <f ca="1">板材才數分析.!E695</f>
        <v>右側板</v>
      </c>
      <c r="D775" s="32">
        <f ca="1">板材才數分析.!M695</f>
        <v>0</v>
      </c>
      <c r="E775" s="32">
        <f ca="1">板材才數分析.!F695</f>
        <v>0</v>
      </c>
      <c r="F775" s="32" t="str">
        <f ca="1">板材才數分析.!G695</f>
        <v>AA</v>
      </c>
      <c r="G775" s="32">
        <f ca="1">板材才數分析.!H695</f>
        <v>0</v>
      </c>
      <c r="H775" s="32" t="str">
        <f ca="1">板材才數分析.!I695</f>
        <v>AA</v>
      </c>
      <c r="I775" s="32">
        <f ca="1">板材才數分析.!J695</f>
        <v>18</v>
      </c>
      <c r="J775" s="32">
        <f ca="1">板材才數分析.!K695</f>
        <v>0</v>
      </c>
      <c r="K775" s="53">
        <f ca="1">板材才數分析.!O695</f>
        <v>0</v>
      </c>
      <c r="L775" s="32" t="str">
        <f>IFERROR(VLOOKUP(C775,資料庫!$K$3:$AA$10,17,FALSE),"")</f>
        <v/>
      </c>
      <c r="M775" s="32" t="str">
        <f ca="1">板材才數分析.!R695</f>
        <v/>
      </c>
      <c r="N775" s="35" t="str">
        <f t="shared" ca="1" si="46"/>
        <v/>
      </c>
      <c r="O775" s="75" t="str">
        <f ca="1">IFERROR(VLOOKUP(D775,資料庫!$P$4:$Q$135,2,FALSE),"")</f>
        <v/>
      </c>
    </row>
    <row r="776" spans="1:16" x14ac:dyDescent="0.25">
      <c r="A776" s="75">
        <f>板材才數分析.!D696</f>
        <v>24005</v>
      </c>
      <c r="B776" s="75" t="str">
        <f ca="1">板材才數分析.!E696</f>
        <v>背板</v>
      </c>
      <c r="D776" s="32">
        <f ca="1">板材才數分析.!M696</f>
        <v>0</v>
      </c>
      <c r="E776" s="32">
        <f ca="1">板材才數分析.!F696</f>
        <v>-22</v>
      </c>
      <c r="F776" s="32" t="str">
        <f ca="1">板材才數分析.!G696</f>
        <v/>
      </c>
      <c r="G776" s="32">
        <f ca="1">板材才數分析.!H696</f>
        <v>-22</v>
      </c>
      <c r="H776" s="32" t="str">
        <f ca="1">板材才數分析.!I696</f>
        <v/>
      </c>
      <c r="I776" s="32">
        <f ca="1">板材才數分析.!J696</f>
        <v>4</v>
      </c>
      <c r="J776" s="32">
        <f ca="1">板材才數分析.!K696</f>
        <v>0</v>
      </c>
      <c r="K776" s="53">
        <f ca="1">板材才數分析.!O696</f>
        <v>0</v>
      </c>
      <c r="L776" s="32" t="str">
        <f>IFERROR(VLOOKUP(C776,資料庫!$K$3:$AA$10,17,FALSE),"")</f>
        <v/>
      </c>
      <c r="M776" s="32" t="str">
        <f ca="1">板材才數分析.!R696</f>
        <v/>
      </c>
      <c r="N776" s="35" t="str">
        <f t="shared" ca="1" si="46"/>
        <v/>
      </c>
      <c r="O776" s="75" t="str">
        <f ca="1">IFERROR(VLOOKUP(D776,資料庫!$P$4:$Q$135,2,FALSE),"")</f>
        <v/>
      </c>
    </row>
    <row r="777" spans="1:16" x14ac:dyDescent="0.25">
      <c r="A777" s="75">
        <f>板材才數分析.!D697</f>
        <v>24006</v>
      </c>
      <c r="B777" s="75" t="str">
        <f ca="1">板材才數分析.!E697</f>
        <v>背拉桿</v>
      </c>
      <c r="D777" s="32">
        <f ca="1">板材才數分析.!M697</f>
        <v>0</v>
      </c>
      <c r="E777" s="32">
        <f ca="1">板材才數分析.!F697</f>
        <v>-36</v>
      </c>
      <c r="F777" s="32" t="str">
        <f ca="1">板材才數分析.!G697</f>
        <v>AA</v>
      </c>
      <c r="G777" s="32">
        <f ca="1">板材才數分析.!H697</f>
        <v>120</v>
      </c>
      <c r="H777" s="32" t="str">
        <f ca="1">板材才數分析.!I697</f>
        <v/>
      </c>
      <c r="I777" s="32">
        <f ca="1">板材才數分析.!J697</f>
        <v>18</v>
      </c>
      <c r="J777" s="32">
        <f ca="1">板材才數分析.!K697</f>
        <v>0</v>
      </c>
      <c r="K777" s="53">
        <f ca="1">板材才數分析.!O697</f>
        <v>0</v>
      </c>
      <c r="L777" s="32" t="str">
        <f>IFERROR(VLOOKUP(C777,資料庫!$K$3:$AA$10,17,FALSE),"")</f>
        <v/>
      </c>
      <c r="M777" s="32" t="str">
        <f ca="1">板材才數分析.!R697</f>
        <v/>
      </c>
      <c r="N777" s="35" t="str">
        <f t="shared" ca="1" si="46"/>
        <v/>
      </c>
      <c r="O777" s="75" t="str">
        <f ca="1">IFERROR(VLOOKUP(D777,資料庫!$P$4:$Q$135,2,FALSE),"")</f>
        <v/>
      </c>
    </row>
    <row r="778" spans="1:16" x14ac:dyDescent="0.25">
      <c r="A778" s="75">
        <f>板材才數分析.!D698</f>
        <v>24007</v>
      </c>
      <c r="B778" s="75" t="str">
        <f ca="1">板材才數分析.!E698</f>
        <v>中立板</v>
      </c>
      <c r="D778" s="32">
        <f ca="1">板材才數分析.!M698</f>
        <v>0</v>
      </c>
      <c r="E778" s="32">
        <f ca="1">板材才數分析.!F698</f>
        <v>-36</v>
      </c>
      <c r="F778" s="32" t="str">
        <f ca="1">板材才數分析.!G698</f>
        <v>AA</v>
      </c>
      <c r="G778" s="32">
        <f ca="1">板材才數分析.!H698</f>
        <v>-22</v>
      </c>
      <c r="H778" s="32" t="str">
        <f ca="1">板材才數分析.!I698</f>
        <v/>
      </c>
      <c r="I778" s="32">
        <f ca="1">板材才數分析.!J698</f>
        <v>18</v>
      </c>
      <c r="J778" s="32">
        <f ca="1">板材才數分析.!K698</f>
        <v>0</v>
      </c>
      <c r="K778" s="53">
        <f ca="1">板材才數分析.!O698</f>
        <v>0</v>
      </c>
      <c r="L778" s="32" t="str">
        <f>IFERROR(VLOOKUP(C778,資料庫!$K$3:$AA$10,17,FALSE),"")</f>
        <v/>
      </c>
      <c r="M778" s="32" t="str">
        <f ca="1">板材才數分析.!R698</f>
        <v/>
      </c>
      <c r="N778" s="35" t="str">
        <f t="shared" ca="1" si="46"/>
        <v/>
      </c>
      <c r="O778" s="75" t="str">
        <f ca="1">IFERROR(VLOOKUP(D778,資料庫!$P$4:$Q$135,2,FALSE),"")</f>
        <v/>
      </c>
    </row>
    <row r="779" spans="1:16" x14ac:dyDescent="0.25">
      <c r="A779" s="75">
        <f>板材才數分析.!D699</f>
        <v>24008</v>
      </c>
      <c r="B779" s="75" t="str">
        <f ca="1">板材才數分析.!E699</f>
        <v>活隔</v>
      </c>
      <c r="D779" s="32">
        <f ca="1">板材才數分析.!M699</f>
        <v>0</v>
      </c>
      <c r="E779" s="32">
        <f ca="1">板材才數分析.!F699</f>
        <v>0</v>
      </c>
      <c r="F779" s="32" t="str">
        <f ca="1">板材才數分析.!G699</f>
        <v>AA</v>
      </c>
      <c r="G779" s="32">
        <f ca="1">板材才數分析.!H699</f>
        <v>-32</v>
      </c>
      <c r="H779" s="32" t="str">
        <f ca="1">板材才數分析.!I699</f>
        <v>AA</v>
      </c>
      <c r="I779" s="32">
        <f ca="1">板材才數分析.!J699</f>
        <v>18</v>
      </c>
      <c r="J779" s="32">
        <f ca="1">板材才數分析.!K699</f>
        <v>0</v>
      </c>
      <c r="K779" s="53">
        <f ca="1">板材才數分析.!O699</f>
        <v>0</v>
      </c>
      <c r="L779" s="32" t="str">
        <f>IFERROR(VLOOKUP(C779,資料庫!$K$3:$AA$10,17,FALSE),"")</f>
        <v/>
      </c>
      <c r="M779" s="32" t="str">
        <f ca="1">板材才數分析.!R699</f>
        <v/>
      </c>
      <c r="N779" s="35" t="str">
        <f t="shared" ca="1" si="46"/>
        <v/>
      </c>
      <c r="O779" s="75" t="str">
        <f ca="1">IFERROR(VLOOKUP(D779,資料庫!$P$4:$Q$135,2,FALSE),"")</f>
        <v/>
      </c>
    </row>
    <row r="780" spans="1:16" x14ac:dyDescent="0.25">
      <c r="A780" s="75">
        <f>板材才數分析.!D700</f>
        <v>24009</v>
      </c>
      <c r="B780" s="75" t="str">
        <f ca="1">板材才數分析.!E700</f>
        <v>固隔</v>
      </c>
      <c r="D780" s="32">
        <f ca="1">板材才數分析.!M700</f>
        <v>0</v>
      </c>
      <c r="E780" s="32">
        <f ca="1">板材才數分析.!F700</f>
        <v>0</v>
      </c>
      <c r="F780" s="32" t="str">
        <f ca="1">板材才數分析.!G700</f>
        <v>AA</v>
      </c>
      <c r="G780" s="32">
        <f ca="1">板材才數分析.!H700</f>
        <v>-22</v>
      </c>
      <c r="H780" s="32" t="str">
        <f ca="1">板材才數分析.!I700</f>
        <v/>
      </c>
      <c r="I780" s="32">
        <f ca="1">板材才數分析.!J700</f>
        <v>18</v>
      </c>
      <c r="J780" s="32">
        <f ca="1">板材才數分析.!K700</f>
        <v>0</v>
      </c>
      <c r="K780" s="53">
        <f ca="1">板材才數分析.!O700</f>
        <v>0</v>
      </c>
      <c r="L780" s="32" t="str">
        <f>IFERROR(VLOOKUP(C780,資料庫!$K$3:$AA$10,17,FALSE),"")</f>
        <v/>
      </c>
      <c r="M780" s="32" t="str">
        <f ca="1">板材才數分析.!R700</f>
        <v/>
      </c>
      <c r="N780" s="35" t="str">
        <f t="shared" ca="1" si="46"/>
        <v/>
      </c>
      <c r="O780" s="75" t="str">
        <f ca="1">IFERROR(VLOOKUP(D780,資料庫!$P$4:$Q$135,2,FALSE),"")</f>
        <v/>
      </c>
    </row>
    <row r="781" spans="1:16" x14ac:dyDescent="0.25">
      <c r="A781" s="75">
        <f>板材才數分析.!D701</f>
        <v>24010</v>
      </c>
      <c r="B781" s="75" t="str">
        <f ca="1">板材才數分析.!E701</f>
        <v>左門板</v>
      </c>
      <c r="D781" s="32">
        <f ca="1">板材才數分析.!M701</f>
        <v>0</v>
      </c>
      <c r="E781" s="32">
        <f ca="1">板材才數分析.!F701</f>
        <v>0</v>
      </c>
      <c r="F781" s="32" t="str">
        <f ca="1">板材才數分析.!G701</f>
        <v>AA</v>
      </c>
      <c r="G781" s="32">
        <f ca="1">板材才數分析.!H701</f>
        <v>-4</v>
      </c>
      <c r="H781" s="32" t="str">
        <f ca="1">板材才數分析.!I701</f>
        <v>AA</v>
      </c>
      <c r="I781" s="32">
        <f ca="1">板材才數分析.!J701</f>
        <v>18</v>
      </c>
      <c r="J781" s="32">
        <f ca="1">板材才數分析.!K701</f>
        <v>0</v>
      </c>
      <c r="K781" s="53">
        <f ca="1">板材才數分析.!O701</f>
        <v>0</v>
      </c>
      <c r="L781" s="32" t="str">
        <f>IFERROR(VLOOKUP(C781,資料庫!$K$3:$AA$10,17,FALSE),"")</f>
        <v/>
      </c>
      <c r="M781" s="32" t="str">
        <f ca="1">板材才數分析.!R701</f>
        <v/>
      </c>
      <c r="N781" s="35" t="str">
        <f t="shared" ca="1" si="46"/>
        <v/>
      </c>
      <c r="O781" s="75" t="str">
        <f ca="1">IFERROR(VLOOKUP(D781,資料庫!$P$4:$Q$135,2,FALSE),"")</f>
        <v/>
      </c>
    </row>
    <row r="782" spans="1:16" x14ac:dyDescent="0.25">
      <c r="A782" s="75">
        <f>板材才數分析.!D702</f>
        <v>24011</v>
      </c>
      <c r="B782" s="75" t="str">
        <f ca="1">板材才數分析.!E702</f>
        <v>右門板</v>
      </c>
      <c r="D782" s="32">
        <f ca="1">板材才數分析.!M702</f>
        <v>0</v>
      </c>
      <c r="E782" s="32">
        <f ca="1">板材才數分析.!F702</f>
        <v>0</v>
      </c>
      <c r="F782" s="32" t="str">
        <f ca="1">板材才數分析.!G702</f>
        <v>AA</v>
      </c>
      <c r="G782" s="32">
        <f ca="1">板材才數分析.!H702</f>
        <v>-4</v>
      </c>
      <c r="H782" s="32" t="str">
        <f ca="1">板材才數分析.!I702</f>
        <v>AA</v>
      </c>
      <c r="I782" s="32">
        <f ca="1">板材才數分析.!J702</f>
        <v>18</v>
      </c>
      <c r="J782" s="32">
        <f ca="1">板材才數分析.!K702</f>
        <v>0</v>
      </c>
      <c r="K782" s="53">
        <f ca="1">板材才數分析.!O702</f>
        <v>0</v>
      </c>
      <c r="L782" s="32" t="str">
        <f>IFERROR(VLOOKUP(C782,資料庫!$K$3:$AA$10,17,FALSE),"")</f>
        <v/>
      </c>
      <c r="M782" s="32" t="str">
        <f ca="1">板材才數分析.!R702</f>
        <v/>
      </c>
      <c r="N782" s="35" t="str">
        <f t="shared" ca="1" si="46"/>
        <v/>
      </c>
      <c r="O782" s="75" t="str">
        <f ca="1">IFERROR(VLOOKUP(D782,資料庫!$P$4:$Q$135,2,FALSE),"")</f>
        <v/>
      </c>
    </row>
    <row r="783" spans="1:16" x14ac:dyDescent="0.25">
      <c r="A783" s="75">
        <f>板材才數分析.!D703</f>
        <v>24012</v>
      </c>
      <c r="B783" s="75">
        <f ca="1">板材才數分析.!E703</f>
        <v>0</v>
      </c>
      <c r="D783" s="32">
        <f ca="1">板材才數分析.!M703</f>
        <v>0</v>
      </c>
      <c r="E783" s="32">
        <f ca="1">板材才數分析.!F703</f>
        <v>0</v>
      </c>
      <c r="F783" s="32" t="str">
        <f ca="1">板材才數分析.!G703</f>
        <v/>
      </c>
      <c r="G783" s="32">
        <f ca="1">板材才數分析.!H703</f>
        <v>0</v>
      </c>
      <c r="H783" s="32" t="str">
        <f ca="1">板材才數分析.!I703</f>
        <v/>
      </c>
      <c r="I783" s="32">
        <f ca="1">板材才數分析.!J703</f>
        <v>0</v>
      </c>
      <c r="J783" s="32">
        <f ca="1">板材才數分析.!K703</f>
        <v>0</v>
      </c>
      <c r="K783" s="53">
        <f ca="1">板材才數分析.!O703</f>
        <v>0</v>
      </c>
      <c r="L783" s="32" t="str">
        <f>IFERROR(VLOOKUP(C783,資料庫!$K$3:$AA$10,17,FALSE),"")</f>
        <v/>
      </c>
      <c r="M783" s="32" t="str">
        <f ca="1">板材才數分析.!R703</f>
        <v/>
      </c>
      <c r="N783" s="35" t="str">
        <f t="shared" ca="1" si="46"/>
        <v/>
      </c>
      <c r="O783" s="75" t="str">
        <f ca="1">IFERROR(VLOOKUP(D783,資料庫!$P$4:$Q$135,2,FALSE),"")</f>
        <v/>
      </c>
    </row>
    <row r="784" spans="1:16" x14ac:dyDescent="0.25">
      <c r="A784" s="75">
        <f>板材才數分析.!D704</f>
        <v>24013</v>
      </c>
      <c r="B784" s="75">
        <f ca="1">板材才數分析.!E704</f>
        <v>0</v>
      </c>
      <c r="D784" s="32">
        <f ca="1">板材才數分析.!M704</f>
        <v>0</v>
      </c>
      <c r="E784" s="32">
        <f ca="1">板材才數分析.!F704</f>
        <v>0</v>
      </c>
      <c r="F784" s="32" t="str">
        <f ca="1">板材才數分析.!G704</f>
        <v/>
      </c>
      <c r="G784" s="32">
        <f ca="1">板材才數分析.!H704</f>
        <v>0</v>
      </c>
      <c r="H784" s="32" t="str">
        <f ca="1">板材才數分析.!I704</f>
        <v/>
      </c>
      <c r="I784" s="32">
        <f ca="1">板材才數分析.!J704</f>
        <v>0</v>
      </c>
      <c r="J784" s="32">
        <f ca="1">板材才數分析.!K704</f>
        <v>0</v>
      </c>
      <c r="K784" s="53">
        <f ca="1">板材才數分析.!O704</f>
        <v>0</v>
      </c>
      <c r="L784" s="32" t="str">
        <f>IFERROR(VLOOKUP(C784,資料庫!$K$3:$AA$10,17,FALSE),"")</f>
        <v/>
      </c>
      <c r="M784" s="32" t="str">
        <f ca="1">板材才數分析.!R704</f>
        <v/>
      </c>
      <c r="N784" s="35" t="str">
        <f t="shared" ca="1" si="46"/>
        <v/>
      </c>
      <c r="O784" s="75" t="str">
        <f ca="1">IFERROR(VLOOKUP(D784,資料庫!$P$4:$Q$135,2,FALSE),"")</f>
        <v/>
      </c>
    </row>
    <row r="785" spans="1:15" x14ac:dyDescent="0.25">
      <c r="A785" s="75">
        <f>板材才數分析.!D705</f>
        <v>24014</v>
      </c>
      <c r="B785" s="75">
        <f ca="1">板材才數分析.!E705</f>
        <v>0</v>
      </c>
      <c r="D785" s="32">
        <f ca="1">板材才數分析.!M705</f>
        <v>0</v>
      </c>
      <c r="E785" s="32">
        <f ca="1">板材才數分析.!F705</f>
        <v>0</v>
      </c>
      <c r="F785" s="32" t="str">
        <f ca="1">板材才數分析.!G705</f>
        <v/>
      </c>
      <c r="G785" s="32">
        <f ca="1">板材才數分析.!H705</f>
        <v>0</v>
      </c>
      <c r="H785" s="32" t="str">
        <f ca="1">板材才數分析.!I705</f>
        <v/>
      </c>
      <c r="I785" s="32">
        <f ca="1">板材才數分析.!J705</f>
        <v>0</v>
      </c>
      <c r="J785" s="32">
        <f ca="1">板材才數分析.!K705</f>
        <v>0</v>
      </c>
      <c r="K785" s="53">
        <f ca="1">板材才數分析.!O705</f>
        <v>0</v>
      </c>
      <c r="L785" s="32" t="str">
        <f>IFERROR(VLOOKUP(C785,資料庫!$K$3:$AA$10,17,FALSE),"")</f>
        <v/>
      </c>
      <c r="M785" s="32" t="str">
        <f ca="1">板材才數分析.!R705</f>
        <v/>
      </c>
      <c r="N785" s="35" t="str">
        <f t="shared" ca="1" si="46"/>
        <v/>
      </c>
      <c r="O785" s="75" t="str">
        <f ca="1">IFERROR(VLOOKUP(D785,資料庫!$P$4:$Q$135,2,FALSE),"")</f>
        <v/>
      </c>
    </row>
    <row r="786" spans="1:15" x14ac:dyDescent="0.25">
      <c r="A786" s="75">
        <f>板材才數分析.!D706</f>
        <v>24015</v>
      </c>
      <c r="B786" s="75">
        <f ca="1">板材才數分析.!E706</f>
        <v>0</v>
      </c>
      <c r="D786" s="32">
        <f ca="1">板材才數分析.!M706</f>
        <v>0</v>
      </c>
      <c r="E786" s="32">
        <f ca="1">板材才數分析.!F706</f>
        <v>0</v>
      </c>
      <c r="F786" s="32" t="str">
        <f ca="1">板材才數分析.!G706</f>
        <v/>
      </c>
      <c r="G786" s="32">
        <f ca="1">板材才數分析.!H706</f>
        <v>0</v>
      </c>
      <c r="H786" s="32" t="str">
        <f ca="1">板材才數分析.!I706</f>
        <v/>
      </c>
      <c r="I786" s="32">
        <f ca="1">板材才數分析.!J706</f>
        <v>0</v>
      </c>
      <c r="J786" s="32">
        <f ca="1">板材才數分析.!K706</f>
        <v>0</v>
      </c>
      <c r="K786" s="53">
        <f ca="1">板材才數分析.!O706</f>
        <v>0</v>
      </c>
      <c r="L786" s="32" t="str">
        <f>IFERROR(VLOOKUP(C786,資料庫!$K$3:$AA$10,17,FALSE),"")</f>
        <v/>
      </c>
      <c r="M786" s="32" t="str">
        <f ca="1">板材才數分析.!R706</f>
        <v/>
      </c>
      <c r="N786" s="35" t="str">
        <f t="shared" ca="1" si="46"/>
        <v/>
      </c>
      <c r="O786" s="75" t="str">
        <f ca="1">IFERROR(VLOOKUP(D786,資料庫!$P$4:$Q$135,2,FALSE),"")</f>
        <v/>
      </c>
    </row>
    <row r="787" spans="1:15" x14ac:dyDescent="0.25">
      <c r="A787" s="75">
        <f>板材才數分析.!D707</f>
        <v>24016</v>
      </c>
      <c r="B787" s="75">
        <f ca="1">板材才數分析.!E707</f>
        <v>0</v>
      </c>
      <c r="D787" s="32">
        <f ca="1">板材才數分析.!M707</f>
        <v>0</v>
      </c>
      <c r="E787" s="32">
        <f ca="1">板材才數分析.!F707</f>
        <v>0</v>
      </c>
      <c r="F787" s="32" t="str">
        <f ca="1">板材才數分析.!G707</f>
        <v/>
      </c>
      <c r="G787" s="32">
        <f ca="1">板材才數分析.!H707</f>
        <v>0</v>
      </c>
      <c r="H787" s="32" t="str">
        <f ca="1">板材才數分析.!I707</f>
        <v/>
      </c>
      <c r="I787" s="32">
        <f ca="1">板材才數分析.!J707</f>
        <v>0</v>
      </c>
      <c r="J787" s="32">
        <f ca="1">板材才數分析.!K707</f>
        <v>0</v>
      </c>
      <c r="K787" s="53">
        <f ca="1">板材才數分析.!O707</f>
        <v>0</v>
      </c>
      <c r="L787" s="32" t="str">
        <f>IFERROR(VLOOKUP(C787,資料庫!$K$3:$AA$10,17,FALSE),"")</f>
        <v/>
      </c>
      <c r="M787" s="32" t="str">
        <f ca="1">板材才數分析.!R707</f>
        <v/>
      </c>
      <c r="N787" s="35" t="str">
        <f t="shared" ca="1" si="46"/>
        <v/>
      </c>
      <c r="O787" s="75" t="str">
        <f ca="1">IFERROR(VLOOKUP(D787,資料庫!$P$4:$Q$135,2,FALSE),"")</f>
        <v/>
      </c>
    </row>
    <row r="788" spans="1:15" x14ac:dyDescent="0.25">
      <c r="A788" s="75">
        <f>板材才數分析.!D708</f>
        <v>24017</v>
      </c>
      <c r="B788" s="75">
        <f ca="1">板材才數分析.!E708</f>
        <v>0</v>
      </c>
      <c r="D788" s="32">
        <f ca="1">板材才數分析.!M708</f>
        <v>0</v>
      </c>
      <c r="E788" s="32">
        <f ca="1">板材才數分析.!F708</f>
        <v>0</v>
      </c>
      <c r="F788" s="32" t="str">
        <f ca="1">板材才數分析.!G708</f>
        <v/>
      </c>
      <c r="G788" s="32">
        <f ca="1">板材才數分析.!H708</f>
        <v>0</v>
      </c>
      <c r="H788" s="32" t="str">
        <f ca="1">板材才數分析.!I708</f>
        <v/>
      </c>
      <c r="I788" s="32">
        <f ca="1">板材才數分析.!J708</f>
        <v>0</v>
      </c>
      <c r="J788" s="32">
        <f ca="1">板材才數分析.!K708</f>
        <v>0</v>
      </c>
      <c r="K788" s="53">
        <f ca="1">板材才數分析.!O708</f>
        <v>0</v>
      </c>
      <c r="L788" s="32" t="str">
        <f>IFERROR(VLOOKUP(C788,資料庫!$K$3:$AA$10,17,FALSE),"")</f>
        <v/>
      </c>
      <c r="M788" s="32" t="str">
        <f ca="1">板材才數分析.!R708</f>
        <v/>
      </c>
      <c r="N788" s="35" t="str">
        <f t="shared" ca="1" si="46"/>
        <v/>
      </c>
      <c r="O788" s="75" t="str">
        <f ca="1">IFERROR(VLOOKUP(D788,資料庫!$P$4:$Q$135,2,FALSE),"")</f>
        <v/>
      </c>
    </row>
    <row r="789" spans="1:15" x14ac:dyDescent="0.25">
      <c r="A789" s="75">
        <f>板材才數分析.!D709</f>
        <v>24018</v>
      </c>
      <c r="B789" s="75">
        <f ca="1">板材才數分析.!E709</f>
        <v>0</v>
      </c>
      <c r="D789" s="32">
        <f ca="1">板材才數分析.!M709</f>
        <v>0</v>
      </c>
      <c r="E789" s="32">
        <f ca="1">板材才數分析.!F709</f>
        <v>0</v>
      </c>
      <c r="F789" s="32" t="str">
        <f ca="1">板材才數分析.!G709</f>
        <v/>
      </c>
      <c r="G789" s="32">
        <f ca="1">板材才數分析.!H709</f>
        <v>0</v>
      </c>
      <c r="H789" s="32" t="str">
        <f ca="1">板材才數分析.!I709</f>
        <v/>
      </c>
      <c r="I789" s="32">
        <f ca="1">板材才數分析.!J709</f>
        <v>0</v>
      </c>
      <c r="J789" s="32">
        <f ca="1">板材才數分析.!K709</f>
        <v>0</v>
      </c>
      <c r="K789" s="53">
        <f ca="1">板材才數分析.!O709</f>
        <v>0</v>
      </c>
      <c r="L789" s="32" t="str">
        <f>IFERROR(VLOOKUP(C789,資料庫!$K$3:$AA$10,17,FALSE),"")</f>
        <v/>
      </c>
      <c r="M789" s="32" t="str">
        <f ca="1">板材才數分析.!R709</f>
        <v/>
      </c>
      <c r="N789" s="35" t="str">
        <f t="shared" ref="N789:N801" ca="1" si="47">IFERROR((K789*M789),"")</f>
        <v/>
      </c>
      <c r="O789" s="75" t="str">
        <f ca="1">IFERROR(VLOOKUP(D789,資料庫!$P$4:$Q$135,2,FALSE),"")</f>
        <v/>
      </c>
    </row>
    <row r="790" spans="1:15" x14ac:dyDescent="0.25">
      <c r="A790" s="75">
        <f>板材才數分析.!D710</f>
        <v>24019</v>
      </c>
      <c r="B790" s="75">
        <f ca="1">板材才數分析.!E710</f>
        <v>0</v>
      </c>
      <c r="D790" s="32">
        <f ca="1">板材才數分析.!M710</f>
        <v>0</v>
      </c>
      <c r="E790" s="32">
        <f ca="1">板材才數分析.!F710</f>
        <v>0</v>
      </c>
      <c r="F790" s="32" t="str">
        <f ca="1">板材才數分析.!G710</f>
        <v/>
      </c>
      <c r="G790" s="32">
        <f ca="1">板材才數分析.!H710</f>
        <v>0</v>
      </c>
      <c r="H790" s="32" t="str">
        <f ca="1">板材才數分析.!I710</f>
        <v/>
      </c>
      <c r="I790" s="32">
        <f ca="1">板材才數分析.!J710</f>
        <v>0</v>
      </c>
      <c r="J790" s="32">
        <f ca="1">板材才數分析.!K710</f>
        <v>0</v>
      </c>
      <c r="K790" s="53">
        <f ca="1">板材才數分析.!O710</f>
        <v>0</v>
      </c>
      <c r="L790" s="32" t="str">
        <f>IFERROR(VLOOKUP(C790,資料庫!$K$3:$AA$10,17,FALSE),"")</f>
        <v/>
      </c>
      <c r="M790" s="32" t="str">
        <f ca="1">板材才數分析.!R710</f>
        <v/>
      </c>
      <c r="N790" s="35" t="str">
        <f t="shared" ca="1" si="47"/>
        <v/>
      </c>
      <c r="O790" s="75" t="str">
        <f ca="1">IFERROR(VLOOKUP(D790,資料庫!$P$4:$Q$135,2,FALSE),"")</f>
        <v/>
      </c>
    </row>
    <row r="791" spans="1:15" x14ac:dyDescent="0.25">
      <c r="A791" s="75">
        <f>板材才數分析.!D711</f>
        <v>24020</v>
      </c>
      <c r="B791" s="75">
        <f ca="1">板材才數分析.!E711</f>
        <v>0</v>
      </c>
      <c r="D791" s="32">
        <f ca="1">板材才數分析.!M711</f>
        <v>0</v>
      </c>
      <c r="E791" s="32">
        <f ca="1">板材才數分析.!F711</f>
        <v>0</v>
      </c>
      <c r="F791" s="32" t="str">
        <f ca="1">板材才數分析.!G711</f>
        <v/>
      </c>
      <c r="G791" s="32">
        <f ca="1">板材才數分析.!H711</f>
        <v>0</v>
      </c>
      <c r="H791" s="32" t="str">
        <f ca="1">板材才數分析.!I711</f>
        <v/>
      </c>
      <c r="I791" s="32">
        <f ca="1">板材才數分析.!J711</f>
        <v>0</v>
      </c>
      <c r="J791" s="32">
        <f ca="1">板材才數分析.!K711</f>
        <v>0</v>
      </c>
      <c r="K791" s="53">
        <f ca="1">板材才數分析.!O711</f>
        <v>0</v>
      </c>
      <c r="L791" s="32" t="str">
        <f>IFERROR(VLOOKUP(C791,資料庫!$K$3:$AA$10,17,FALSE),"")</f>
        <v/>
      </c>
      <c r="M791" s="32" t="str">
        <f ca="1">板材才數分析.!R711</f>
        <v/>
      </c>
      <c r="N791" s="35" t="str">
        <f t="shared" ca="1" si="47"/>
        <v/>
      </c>
      <c r="O791" s="75" t="str">
        <f ca="1">IFERROR(VLOOKUP(D791,資料庫!$P$4:$Q$135,2,FALSE),"")</f>
        <v/>
      </c>
    </row>
    <row r="792" spans="1:15" x14ac:dyDescent="0.25">
      <c r="A792" s="75">
        <f>板材才數分析.!D712</f>
        <v>24021</v>
      </c>
      <c r="B792" s="75">
        <f ca="1">板材才數分析.!E712</f>
        <v>0</v>
      </c>
      <c r="D792" s="32">
        <f ca="1">板材才數分析.!M712</f>
        <v>0</v>
      </c>
      <c r="E792" s="32">
        <f ca="1">板材才數分析.!F712</f>
        <v>0</v>
      </c>
      <c r="F792" s="32" t="str">
        <f ca="1">板材才數分析.!G712</f>
        <v/>
      </c>
      <c r="G792" s="32">
        <f ca="1">板材才數分析.!H712</f>
        <v>0</v>
      </c>
      <c r="H792" s="32" t="str">
        <f ca="1">板材才數分析.!I712</f>
        <v/>
      </c>
      <c r="I792" s="32">
        <f ca="1">板材才數分析.!J712</f>
        <v>0</v>
      </c>
      <c r="J792" s="32">
        <f ca="1">板材才數分析.!K712</f>
        <v>0</v>
      </c>
      <c r="K792" s="53">
        <f ca="1">板材才數分析.!O712</f>
        <v>0</v>
      </c>
      <c r="L792" s="32" t="str">
        <f>IFERROR(VLOOKUP(C792,資料庫!$K$3:$AA$10,17,FALSE),"")</f>
        <v/>
      </c>
      <c r="M792" s="32" t="str">
        <f ca="1">板材才數分析.!R712</f>
        <v/>
      </c>
      <c r="N792" s="35" t="str">
        <f t="shared" ca="1" si="47"/>
        <v/>
      </c>
      <c r="O792" s="75" t="str">
        <f ca="1">IFERROR(VLOOKUP(D792,資料庫!$P$4:$Q$135,2,FALSE),"")</f>
        <v/>
      </c>
    </row>
    <row r="793" spans="1:15" x14ac:dyDescent="0.25">
      <c r="A793" s="75">
        <f>板材才數分析.!D713</f>
        <v>24022</v>
      </c>
      <c r="B793" s="75">
        <f ca="1">板材才數分析.!E713</f>
        <v>0</v>
      </c>
      <c r="D793" s="32">
        <f ca="1">板材才數分析.!M713</f>
        <v>0</v>
      </c>
      <c r="E793" s="32">
        <f ca="1">板材才數分析.!F713</f>
        <v>0</v>
      </c>
      <c r="F793" s="32" t="str">
        <f ca="1">板材才數分析.!G713</f>
        <v/>
      </c>
      <c r="G793" s="32">
        <f ca="1">板材才數分析.!H713</f>
        <v>0</v>
      </c>
      <c r="H793" s="32" t="str">
        <f ca="1">板材才數分析.!I713</f>
        <v/>
      </c>
      <c r="I793" s="32">
        <f ca="1">板材才數分析.!J713</f>
        <v>0</v>
      </c>
      <c r="J793" s="32">
        <f ca="1">板材才數分析.!K713</f>
        <v>0</v>
      </c>
      <c r="K793" s="53">
        <f ca="1">板材才數分析.!O713</f>
        <v>0</v>
      </c>
      <c r="L793" s="32" t="str">
        <f>IFERROR(VLOOKUP(C793,資料庫!$K$3:$AA$10,17,FALSE),"")</f>
        <v/>
      </c>
      <c r="M793" s="32" t="str">
        <f ca="1">板材才數分析.!R713</f>
        <v/>
      </c>
      <c r="N793" s="35" t="str">
        <f t="shared" ca="1" si="47"/>
        <v/>
      </c>
      <c r="O793" s="75" t="str">
        <f ca="1">IFERROR(VLOOKUP(D793,資料庫!$P$4:$Q$135,2,FALSE),"")</f>
        <v/>
      </c>
    </row>
    <row r="794" spans="1:15" x14ac:dyDescent="0.25">
      <c r="A794" s="75">
        <f>板材才數分析.!D714</f>
        <v>24023</v>
      </c>
      <c r="B794" s="75">
        <f ca="1">板材才數分析.!E714</f>
        <v>0</v>
      </c>
      <c r="D794" s="32">
        <f ca="1">板材才數分析.!M714</f>
        <v>0</v>
      </c>
      <c r="E794" s="32">
        <f ca="1">板材才數分析.!F714</f>
        <v>0</v>
      </c>
      <c r="F794" s="32" t="str">
        <f ca="1">板材才數分析.!G714</f>
        <v/>
      </c>
      <c r="G794" s="32">
        <f ca="1">板材才數分析.!H714</f>
        <v>0</v>
      </c>
      <c r="H794" s="32" t="str">
        <f ca="1">板材才數分析.!I714</f>
        <v/>
      </c>
      <c r="I794" s="32">
        <f ca="1">板材才數分析.!J714</f>
        <v>0</v>
      </c>
      <c r="J794" s="32">
        <f ca="1">板材才數分析.!K714</f>
        <v>0</v>
      </c>
      <c r="K794" s="53">
        <f ca="1">板材才數分析.!O714</f>
        <v>0</v>
      </c>
      <c r="L794" s="32" t="str">
        <f>IFERROR(VLOOKUP(C794,資料庫!$K$3:$AA$10,17,FALSE),"")</f>
        <v/>
      </c>
      <c r="M794" s="32" t="str">
        <f ca="1">板材才數分析.!R714</f>
        <v/>
      </c>
      <c r="N794" s="35" t="str">
        <f t="shared" ca="1" si="47"/>
        <v/>
      </c>
      <c r="O794" s="75" t="str">
        <f ca="1">IFERROR(VLOOKUP(D794,資料庫!$P$4:$Q$135,2,FALSE),"")</f>
        <v/>
      </c>
    </row>
    <row r="795" spans="1:15" x14ac:dyDescent="0.25">
      <c r="A795" s="75">
        <f>板材才數分析.!D715</f>
        <v>24024</v>
      </c>
      <c r="B795" s="75">
        <f ca="1">板材才數分析.!E715</f>
        <v>0</v>
      </c>
      <c r="D795" s="32">
        <f ca="1">板材才數分析.!M715</f>
        <v>0</v>
      </c>
      <c r="E795" s="32">
        <f ca="1">板材才數分析.!F715</f>
        <v>0</v>
      </c>
      <c r="F795" s="32" t="str">
        <f ca="1">板材才數分析.!G715</f>
        <v/>
      </c>
      <c r="G795" s="32">
        <f ca="1">板材才數分析.!H715</f>
        <v>0</v>
      </c>
      <c r="H795" s="32" t="str">
        <f ca="1">板材才數分析.!I715</f>
        <v/>
      </c>
      <c r="I795" s="32">
        <f ca="1">板材才數分析.!J715</f>
        <v>0</v>
      </c>
      <c r="J795" s="32">
        <f ca="1">板材才數分析.!K715</f>
        <v>0</v>
      </c>
      <c r="K795" s="53">
        <f ca="1">板材才數分析.!O715</f>
        <v>0</v>
      </c>
      <c r="L795" s="32" t="str">
        <f>IFERROR(VLOOKUP(C795,資料庫!$K$3:$AA$10,17,FALSE),"")</f>
        <v/>
      </c>
      <c r="M795" s="32" t="str">
        <f ca="1">板材才數分析.!R715</f>
        <v/>
      </c>
      <c r="N795" s="35" t="str">
        <f t="shared" ca="1" si="47"/>
        <v/>
      </c>
      <c r="O795" s="75" t="str">
        <f ca="1">IFERROR(VLOOKUP(D795,資料庫!$P$4:$Q$135,2,FALSE),"")</f>
        <v/>
      </c>
    </row>
    <row r="796" spans="1:15" x14ac:dyDescent="0.25">
      <c r="A796" s="75">
        <f>板材才數分析.!D716</f>
        <v>24025</v>
      </c>
      <c r="B796" s="75">
        <f ca="1">板材才數分析.!E716</f>
        <v>0</v>
      </c>
      <c r="D796" s="32">
        <f ca="1">板材才數分析.!M716</f>
        <v>0</v>
      </c>
      <c r="E796" s="32">
        <f ca="1">板材才數分析.!F716</f>
        <v>0</v>
      </c>
      <c r="F796" s="32" t="str">
        <f ca="1">板材才數分析.!G716</f>
        <v/>
      </c>
      <c r="G796" s="32">
        <f ca="1">板材才數分析.!H716</f>
        <v>0</v>
      </c>
      <c r="H796" s="32" t="str">
        <f ca="1">板材才數分析.!I716</f>
        <v/>
      </c>
      <c r="I796" s="32">
        <f ca="1">板材才數分析.!J716</f>
        <v>0</v>
      </c>
      <c r="J796" s="32">
        <f ca="1">板材才數分析.!K716</f>
        <v>0</v>
      </c>
      <c r="K796" s="53">
        <f ca="1">板材才數分析.!O716</f>
        <v>0</v>
      </c>
      <c r="L796" s="32" t="str">
        <f>IFERROR(VLOOKUP(C796,資料庫!$K$3:$AA$10,17,FALSE),"")</f>
        <v/>
      </c>
      <c r="M796" s="32" t="str">
        <f ca="1">板材才數分析.!R716</f>
        <v/>
      </c>
      <c r="N796" s="35" t="str">
        <f t="shared" ca="1" si="47"/>
        <v/>
      </c>
      <c r="O796" s="75" t="str">
        <f ca="1">IFERROR(VLOOKUP(D796,資料庫!$P$4:$Q$135,2,FALSE),"")</f>
        <v/>
      </c>
    </row>
    <row r="797" spans="1:15" x14ac:dyDescent="0.25">
      <c r="A797" s="75">
        <f>板材才數分析.!D717</f>
        <v>24026</v>
      </c>
      <c r="B797" s="75">
        <f ca="1">板材才數分析.!E717</f>
        <v>0</v>
      </c>
      <c r="D797" s="32">
        <f ca="1">板材才數分析.!M717</f>
        <v>0</v>
      </c>
      <c r="E797" s="32">
        <f ca="1">板材才數分析.!F717</f>
        <v>0</v>
      </c>
      <c r="F797" s="32" t="str">
        <f ca="1">板材才數分析.!G717</f>
        <v/>
      </c>
      <c r="G797" s="32">
        <f ca="1">板材才數分析.!H717</f>
        <v>0</v>
      </c>
      <c r="H797" s="32" t="str">
        <f ca="1">板材才數分析.!I717</f>
        <v/>
      </c>
      <c r="I797" s="32">
        <f ca="1">板材才數分析.!J717</f>
        <v>0</v>
      </c>
      <c r="J797" s="32">
        <f ca="1">板材才數分析.!K717</f>
        <v>0</v>
      </c>
      <c r="K797" s="53">
        <f ca="1">板材才數分析.!O717</f>
        <v>0</v>
      </c>
      <c r="L797" s="32" t="str">
        <f>IFERROR(VLOOKUP(C797,資料庫!$K$3:$AA$10,17,FALSE),"")</f>
        <v/>
      </c>
      <c r="M797" s="32" t="str">
        <f ca="1">板材才數分析.!R717</f>
        <v/>
      </c>
      <c r="N797" s="35" t="str">
        <f t="shared" ca="1" si="47"/>
        <v/>
      </c>
      <c r="O797" s="75" t="str">
        <f ca="1">IFERROR(VLOOKUP(D797,資料庫!$P$4:$Q$135,2,FALSE),"")</f>
        <v/>
      </c>
    </row>
    <row r="798" spans="1:15" x14ac:dyDescent="0.25">
      <c r="A798" s="75">
        <f>板材才數分析.!D718</f>
        <v>24027</v>
      </c>
      <c r="B798" s="75">
        <f ca="1">板材才數分析.!E718</f>
        <v>0</v>
      </c>
      <c r="D798" s="32">
        <f ca="1">板材才數分析.!M718</f>
        <v>0</v>
      </c>
      <c r="E798" s="32">
        <f ca="1">板材才數分析.!F718</f>
        <v>0</v>
      </c>
      <c r="F798" s="32" t="str">
        <f ca="1">板材才數分析.!G718</f>
        <v/>
      </c>
      <c r="G798" s="32">
        <f ca="1">板材才數分析.!H718</f>
        <v>0</v>
      </c>
      <c r="H798" s="32" t="str">
        <f ca="1">板材才數分析.!I718</f>
        <v/>
      </c>
      <c r="I798" s="32">
        <f ca="1">板材才數分析.!J718</f>
        <v>0</v>
      </c>
      <c r="J798" s="32">
        <f ca="1">板材才數分析.!K718</f>
        <v>0</v>
      </c>
      <c r="K798" s="53">
        <f ca="1">板材才數分析.!O718</f>
        <v>0</v>
      </c>
      <c r="L798" s="32" t="str">
        <f>IFERROR(VLOOKUP(C798,資料庫!$K$3:$AA$10,17,FALSE),"")</f>
        <v/>
      </c>
      <c r="M798" s="32" t="str">
        <f ca="1">板材才數分析.!R718</f>
        <v/>
      </c>
      <c r="N798" s="35" t="str">
        <f t="shared" ca="1" si="47"/>
        <v/>
      </c>
      <c r="O798" s="75" t="str">
        <f ca="1">IFERROR(VLOOKUP(D798,資料庫!$P$4:$Q$135,2,FALSE),"")</f>
        <v/>
      </c>
    </row>
    <row r="799" spans="1:15" x14ac:dyDescent="0.25">
      <c r="A799" s="75">
        <f>板材才數分析.!D719</f>
        <v>24028</v>
      </c>
      <c r="B799" s="75">
        <f ca="1">板材才數分析.!E719</f>
        <v>0</v>
      </c>
      <c r="D799" s="32">
        <f ca="1">板材才數分析.!M719</f>
        <v>0</v>
      </c>
      <c r="E799" s="32">
        <f ca="1">板材才數分析.!F719</f>
        <v>0</v>
      </c>
      <c r="F799" s="32" t="str">
        <f ca="1">板材才數分析.!G719</f>
        <v/>
      </c>
      <c r="G799" s="32">
        <f ca="1">板材才數分析.!H719</f>
        <v>0</v>
      </c>
      <c r="H799" s="32" t="str">
        <f ca="1">板材才數分析.!I719</f>
        <v/>
      </c>
      <c r="I799" s="32">
        <f ca="1">板材才數分析.!J719</f>
        <v>0</v>
      </c>
      <c r="J799" s="32">
        <f ca="1">板材才數分析.!K719</f>
        <v>0</v>
      </c>
      <c r="K799" s="53">
        <f ca="1">板材才數分析.!O719</f>
        <v>0</v>
      </c>
      <c r="L799" s="32" t="str">
        <f>IFERROR(VLOOKUP(C799,資料庫!$K$3:$AA$10,17,FALSE),"")</f>
        <v/>
      </c>
      <c r="M799" s="32" t="str">
        <f ca="1">板材才數分析.!R719</f>
        <v/>
      </c>
      <c r="N799" s="35" t="str">
        <f t="shared" ca="1" si="47"/>
        <v/>
      </c>
      <c r="O799" s="75" t="str">
        <f ca="1">IFERROR(VLOOKUP(D799,資料庫!$P$4:$Q$135,2,FALSE),"")</f>
        <v/>
      </c>
    </row>
    <row r="800" spans="1:15" x14ac:dyDescent="0.25">
      <c r="A800" s="75">
        <f>板材才數分析.!D720</f>
        <v>24029</v>
      </c>
      <c r="B800" s="75">
        <f ca="1">板材才數分析.!E720</f>
        <v>0</v>
      </c>
      <c r="D800" s="32">
        <f ca="1">板材才數分析.!M720</f>
        <v>0</v>
      </c>
      <c r="E800" s="32">
        <f ca="1">板材才數分析.!F720</f>
        <v>0</v>
      </c>
      <c r="F800" s="32" t="str">
        <f ca="1">板材才數分析.!G720</f>
        <v/>
      </c>
      <c r="G800" s="32">
        <f ca="1">板材才數分析.!H720</f>
        <v>0</v>
      </c>
      <c r="H800" s="32" t="str">
        <f ca="1">板材才數分析.!I720</f>
        <v/>
      </c>
      <c r="I800" s="32">
        <f ca="1">板材才數分析.!J720</f>
        <v>0</v>
      </c>
      <c r="J800" s="32">
        <f ca="1">板材才數分析.!K720</f>
        <v>0</v>
      </c>
      <c r="K800" s="53">
        <f ca="1">板材才數分析.!O720</f>
        <v>0</v>
      </c>
      <c r="L800" s="32" t="str">
        <f>IFERROR(VLOOKUP(C800,資料庫!$K$3:$AA$10,17,FALSE),"")</f>
        <v/>
      </c>
      <c r="M800" s="32" t="str">
        <f ca="1">板材才數分析.!R720</f>
        <v/>
      </c>
      <c r="N800" s="35" t="str">
        <f t="shared" ca="1" si="47"/>
        <v/>
      </c>
      <c r="O800" s="75" t="str">
        <f ca="1">IFERROR(VLOOKUP(D800,資料庫!$P$4:$Q$135,2,FALSE),"")</f>
        <v/>
      </c>
    </row>
    <row r="801" spans="1:16" x14ac:dyDescent="0.25">
      <c r="A801" s="75">
        <f>板材才數分析.!D721</f>
        <v>24030</v>
      </c>
      <c r="B801" s="75">
        <f ca="1">板材才數分析.!E721</f>
        <v>0</v>
      </c>
      <c r="D801" s="32">
        <f ca="1">板材才數分析.!M721</f>
        <v>0</v>
      </c>
      <c r="E801" s="32">
        <f ca="1">板材才數分析.!F721</f>
        <v>0</v>
      </c>
      <c r="F801" s="32" t="str">
        <f ca="1">板材才數分析.!G721</f>
        <v/>
      </c>
      <c r="G801" s="32">
        <f ca="1">板材才數分析.!H721</f>
        <v>0</v>
      </c>
      <c r="H801" s="32" t="str">
        <f ca="1">板材才數分析.!I721</f>
        <v/>
      </c>
      <c r="I801" s="32">
        <f ca="1">板材才數分析.!J721</f>
        <v>0</v>
      </c>
      <c r="J801" s="32">
        <f ca="1">板材才數分析.!K721</f>
        <v>0</v>
      </c>
      <c r="K801" s="53">
        <f ca="1">板材才數分析.!O721</f>
        <v>0</v>
      </c>
      <c r="L801" s="32" t="str">
        <f>IFERROR(VLOOKUP(C801,資料庫!$K$3:$AA$10,17,FALSE),"")</f>
        <v/>
      </c>
      <c r="M801" s="32" t="str">
        <f ca="1">板材才數分析.!R721</f>
        <v/>
      </c>
      <c r="N801" s="35" t="str">
        <f t="shared" ca="1" si="47"/>
        <v/>
      </c>
      <c r="O801" s="75" t="str">
        <f ca="1">IFERROR(VLOOKUP(D801,資料庫!$P$4:$Q$135,2,FALSE),"")</f>
        <v/>
      </c>
    </row>
    <row r="802" spans="1:16" x14ac:dyDescent="0.25">
      <c r="A802" s="75"/>
      <c r="B802" s="75"/>
      <c r="H802" s="524" t="s">
        <v>235</v>
      </c>
      <c r="I802" s="524"/>
      <c r="J802" s="524"/>
      <c r="K802" s="54">
        <f ca="1">SUM(K772:K801)</f>
        <v>0</v>
      </c>
      <c r="L802" s="48" t="str">
        <f>L772</f>
        <v/>
      </c>
      <c r="M802" s="48"/>
      <c r="N802" s="49"/>
      <c r="O802" s="94">
        <f ca="1">SUM(N771:N801)</f>
        <v>0</v>
      </c>
      <c r="P802" s="47"/>
    </row>
    <row r="803" spans="1:16" x14ac:dyDescent="0.25">
      <c r="A803" s="75"/>
      <c r="B803" s="75"/>
      <c r="O803" s="75"/>
    </row>
    <row r="804" spans="1:16" x14ac:dyDescent="0.25">
      <c r="A804" s="75"/>
      <c r="B804" s="75">
        <v>25</v>
      </c>
      <c r="O804" s="75"/>
    </row>
    <row r="805" spans="1:16" x14ac:dyDescent="0.25">
      <c r="A805" s="75">
        <f>板材才數分析.!D722</f>
        <v>25001</v>
      </c>
      <c r="B805" s="75" t="str">
        <f ca="1">板材才數分析.!E722</f>
        <v>頂板</v>
      </c>
      <c r="D805" s="32">
        <f ca="1">板材才數分析.!M722</f>
        <v>0</v>
      </c>
      <c r="E805" s="32">
        <f ca="1">板材才數分析.!F722</f>
        <v>-36</v>
      </c>
      <c r="F805" s="32" t="str">
        <f ca="1">板材才數分析.!G722</f>
        <v>AA</v>
      </c>
      <c r="G805" s="32">
        <f ca="1">板材才數分析.!H722</f>
        <v>0</v>
      </c>
      <c r="H805" s="32" t="str">
        <f ca="1">板材才數分析.!I722</f>
        <v/>
      </c>
      <c r="I805" s="32">
        <f ca="1">板材才數分析.!J722</f>
        <v>18</v>
      </c>
      <c r="J805" s="32">
        <f ca="1">板材才數分析.!K722</f>
        <v>0</v>
      </c>
      <c r="K805" s="53">
        <f ca="1">板材才數分析.!O722</f>
        <v>0</v>
      </c>
      <c r="L805" s="32" t="str">
        <f>IFERROR(VLOOKUP(C805,資料庫!$K$3:$AA$10,17,FALSE),"")</f>
        <v/>
      </c>
      <c r="M805" s="32" t="str">
        <f ca="1">板材才數分析.!R722</f>
        <v/>
      </c>
      <c r="N805" s="35" t="str">
        <f ca="1">IFERROR((K805*M805),"")</f>
        <v/>
      </c>
      <c r="O805" s="75" t="str">
        <f ca="1">IFERROR(VLOOKUP(D805,資料庫!$P$4:$Q$135,2,FALSE),"")</f>
        <v/>
      </c>
    </row>
    <row r="806" spans="1:16" x14ac:dyDescent="0.25">
      <c r="A806" s="75">
        <f>板材才數分析.!D723</f>
        <v>25002</v>
      </c>
      <c r="B806" s="75" t="str">
        <f ca="1">板材才數分析.!E723</f>
        <v>底板</v>
      </c>
      <c r="D806" s="32">
        <f ca="1">板材才數分析.!M723</f>
        <v>0</v>
      </c>
      <c r="E806" s="32">
        <f ca="1">板材才數分析.!F723</f>
        <v>-36</v>
      </c>
      <c r="F806" s="32" t="str">
        <f ca="1">板材才數分析.!G723</f>
        <v>AA</v>
      </c>
      <c r="G806" s="32">
        <f ca="1">板材才數分析.!H723</f>
        <v>0</v>
      </c>
      <c r="H806" s="32" t="str">
        <f ca="1">板材才數分析.!I723</f>
        <v/>
      </c>
      <c r="I806" s="32">
        <f ca="1">板材才數分析.!J723</f>
        <v>18</v>
      </c>
      <c r="J806" s="32">
        <f ca="1">板材才數分析.!K723</f>
        <v>0</v>
      </c>
      <c r="K806" s="53">
        <f ca="1">板材才數分析.!O723</f>
        <v>0</v>
      </c>
      <c r="L806" s="32" t="str">
        <f>IFERROR(VLOOKUP(C806,資料庫!$K$3:$AA$10,17,FALSE),"")</f>
        <v/>
      </c>
      <c r="M806" s="32" t="str">
        <f ca="1">板材才數分析.!R723</f>
        <v/>
      </c>
      <c r="N806" s="35" t="str">
        <f t="shared" ref="N806:N821" ca="1" si="48">IFERROR((K806*M806),"")</f>
        <v/>
      </c>
      <c r="O806" s="75" t="str">
        <f ca="1">IFERROR(VLOOKUP(D806,資料庫!$P$4:$Q$135,2,FALSE),"")</f>
        <v/>
      </c>
    </row>
    <row r="807" spans="1:16" x14ac:dyDescent="0.25">
      <c r="A807" s="75">
        <f>板材才數分析.!D724</f>
        <v>25003</v>
      </c>
      <c r="B807" s="75" t="str">
        <f ca="1">板材才數分析.!E724</f>
        <v>左側板</v>
      </c>
      <c r="D807" s="32">
        <f ca="1">板材才數分析.!M724</f>
        <v>0</v>
      </c>
      <c r="E807" s="32">
        <f ca="1">板材才數分析.!F724</f>
        <v>0</v>
      </c>
      <c r="F807" s="32" t="str">
        <f ca="1">板材才數分析.!G724</f>
        <v>AA</v>
      </c>
      <c r="G807" s="32">
        <f ca="1">板材才數分析.!H724</f>
        <v>0</v>
      </c>
      <c r="H807" s="32" t="str">
        <f ca="1">板材才數分析.!I724</f>
        <v>AA</v>
      </c>
      <c r="I807" s="32">
        <f ca="1">板材才數分析.!J724</f>
        <v>18</v>
      </c>
      <c r="J807" s="32">
        <f ca="1">板材才數分析.!K724</f>
        <v>0</v>
      </c>
      <c r="K807" s="53">
        <f ca="1">板材才數分析.!O724</f>
        <v>0</v>
      </c>
      <c r="L807" s="32" t="str">
        <f>IFERROR(VLOOKUP(C807,資料庫!$K$3:$AA$10,17,FALSE),"")</f>
        <v/>
      </c>
      <c r="M807" s="32" t="str">
        <f ca="1">板材才數分析.!R724</f>
        <v/>
      </c>
      <c r="N807" s="35" t="str">
        <f t="shared" ca="1" si="48"/>
        <v/>
      </c>
      <c r="O807" s="75" t="str">
        <f ca="1">IFERROR(VLOOKUP(D807,資料庫!$P$4:$Q$135,2,FALSE),"")</f>
        <v/>
      </c>
    </row>
    <row r="808" spans="1:16" x14ac:dyDescent="0.25">
      <c r="A808" s="75">
        <f>板材才數分析.!D725</f>
        <v>25004</v>
      </c>
      <c r="B808" s="75" t="str">
        <f ca="1">板材才數分析.!E725</f>
        <v>右側板</v>
      </c>
      <c r="D808" s="32">
        <f ca="1">板材才數分析.!M725</f>
        <v>0</v>
      </c>
      <c r="E808" s="32">
        <f ca="1">板材才數分析.!F725</f>
        <v>0</v>
      </c>
      <c r="F808" s="32" t="str">
        <f ca="1">板材才數分析.!G725</f>
        <v>AA</v>
      </c>
      <c r="G808" s="32">
        <f ca="1">板材才數分析.!H725</f>
        <v>0</v>
      </c>
      <c r="H808" s="32" t="str">
        <f ca="1">板材才數分析.!I725</f>
        <v>AA</v>
      </c>
      <c r="I808" s="32">
        <f ca="1">板材才數分析.!J725</f>
        <v>18</v>
      </c>
      <c r="J808" s="32">
        <f ca="1">板材才數分析.!K725</f>
        <v>0</v>
      </c>
      <c r="K808" s="53">
        <f ca="1">板材才數分析.!O725</f>
        <v>0</v>
      </c>
      <c r="L808" s="32" t="str">
        <f>IFERROR(VLOOKUP(C808,資料庫!$K$3:$AA$10,17,FALSE),"")</f>
        <v/>
      </c>
      <c r="M808" s="32" t="str">
        <f ca="1">板材才數分析.!R725</f>
        <v/>
      </c>
      <c r="N808" s="35" t="str">
        <f t="shared" ca="1" si="48"/>
        <v/>
      </c>
      <c r="O808" s="75" t="str">
        <f ca="1">IFERROR(VLOOKUP(D808,資料庫!$P$4:$Q$135,2,FALSE),"")</f>
        <v/>
      </c>
    </row>
    <row r="809" spans="1:16" x14ac:dyDescent="0.25">
      <c r="A809" s="75">
        <f>板材才數分析.!D726</f>
        <v>25005</v>
      </c>
      <c r="B809" s="75" t="str">
        <f ca="1">板材才數分析.!E726</f>
        <v>背板</v>
      </c>
      <c r="D809" s="32">
        <f ca="1">板材才數分析.!M726</f>
        <v>0</v>
      </c>
      <c r="E809" s="32">
        <f ca="1">板材才數分析.!F726</f>
        <v>-22</v>
      </c>
      <c r="F809" s="32" t="str">
        <f ca="1">板材才數分析.!G726</f>
        <v/>
      </c>
      <c r="G809" s="32">
        <f ca="1">板材才數分析.!H726</f>
        <v>-22</v>
      </c>
      <c r="H809" s="32" t="str">
        <f ca="1">板材才數分析.!I726</f>
        <v/>
      </c>
      <c r="I809" s="32">
        <f ca="1">板材才數分析.!J726</f>
        <v>4</v>
      </c>
      <c r="J809" s="32">
        <f ca="1">板材才數分析.!K726</f>
        <v>0</v>
      </c>
      <c r="K809" s="53">
        <f ca="1">板材才數分析.!O726</f>
        <v>0</v>
      </c>
      <c r="L809" s="32" t="str">
        <f>IFERROR(VLOOKUP(C809,資料庫!$K$3:$AA$10,17,FALSE),"")</f>
        <v/>
      </c>
      <c r="M809" s="32" t="str">
        <f ca="1">板材才數分析.!R726</f>
        <v/>
      </c>
      <c r="N809" s="35" t="str">
        <f t="shared" ca="1" si="48"/>
        <v/>
      </c>
      <c r="O809" s="75" t="str">
        <f ca="1">IFERROR(VLOOKUP(D809,資料庫!$P$4:$Q$135,2,FALSE),"")</f>
        <v/>
      </c>
    </row>
    <row r="810" spans="1:16" x14ac:dyDescent="0.25">
      <c r="A810" s="75">
        <f>板材才數分析.!D727</f>
        <v>25006</v>
      </c>
      <c r="B810" s="75" t="str">
        <f ca="1">板材才數分析.!E727</f>
        <v>背拉桿</v>
      </c>
      <c r="D810" s="32">
        <f ca="1">板材才數分析.!M727</f>
        <v>0</v>
      </c>
      <c r="E810" s="32">
        <f ca="1">板材才數分析.!F727</f>
        <v>-36</v>
      </c>
      <c r="F810" s="32" t="str">
        <f ca="1">板材才數分析.!G727</f>
        <v>AA</v>
      </c>
      <c r="G810" s="32">
        <f ca="1">板材才數分析.!H727</f>
        <v>120</v>
      </c>
      <c r="H810" s="32" t="str">
        <f ca="1">板材才數分析.!I727</f>
        <v/>
      </c>
      <c r="I810" s="32">
        <f ca="1">板材才數分析.!J727</f>
        <v>18</v>
      </c>
      <c r="J810" s="32">
        <f ca="1">板材才數分析.!K727</f>
        <v>0</v>
      </c>
      <c r="K810" s="53">
        <f ca="1">板材才數分析.!O727</f>
        <v>0</v>
      </c>
      <c r="L810" s="32" t="str">
        <f>IFERROR(VLOOKUP(C810,資料庫!$K$3:$AA$10,17,FALSE),"")</f>
        <v/>
      </c>
      <c r="M810" s="32" t="str">
        <f ca="1">板材才數分析.!R727</f>
        <v/>
      </c>
      <c r="N810" s="35" t="str">
        <f t="shared" ca="1" si="48"/>
        <v/>
      </c>
      <c r="O810" s="75" t="str">
        <f ca="1">IFERROR(VLOOKUP(D810,資料庫!$P$4:$Q$135,2,FALSE),"")</f>
        <v/>
      </c>
    </row>
    <row r="811" spans="1:16" x14ac:dyDescent="0.25">
      <c r="A811" s="75">
        <f>板材才數分析.!D728</f>
        <v>25007</v>
      </c>
      <c r="B811" s="75" t="str">
        <f ca="1">板材才數分析.!E728</f>
        <v>中立板</v>
      </c>
      <c r="D811" s="32">
        <f ca="1">板材才數分析.!M728</f>
        <v>0</v>
      </c>
      <c r="E811" s="32">
        <f ca="1">板材才數分析.!F728</f>
        <v>-36</v>
      </c>
      <c r="F811" s="32" t="str">
        <f ca="1">板材才數分析.!G728</f>
        <v>AA</v>
      </c>
      <c r="G811" s="32">
        <f ca="1">板材才數分析.!H728</f>
        <v>-22</v>
      </c>
      <c r="H811" s="32" t="str">
        <f ca="1">板材才數分析.!I728</f>
        <v/>
      </c>
      <c r="I811" s="32">
        <f ca="1">板材才數分析.!J728</f>
        <v>18</v>
      </c>
      <c r="J811" s="32">
        <f ca="1">板材才數分析.!K728</f>
        <v>0</v>
      </c>
      <c r="K811" s="53">
        <f ca="1">板材才數分析.!O728</f>
        <v>0</v>
      </c>
      <c r="L811" s="32" t="str">
        <f>IFERROR(VLOOKUP(C811,資料庫!$K$3:$AA$10,17,FALSE),"")</f>
        <v/>
      </c>
      <c r="M811" s="32" t="str">
        <f ca="1">板材才數分析.!R728</f>
        <v/>
      </c>
      <c r="N811" s="35" t="str">
        <f t="shared" ca="1" si="48"/>
        <v/>
      </c>
      <c r="O811" s="75" t="str">
        <f ca="1">IFERROR(VLOOKUP(D811,資料庫!$P$4:$Q$135,2,FALSE),"")</f>
        <v/>
      </c>
    </row>
    <row r="812" spans="1:16" x14ac:dyDescent="0.25">
      <c r="A812" s="75">
        <f>板材才數分析.!D729</f>
        <v>25008</v>
      </c>
      <c r="B812" s="75" t="str">
        <f ca="1">板材才數分析.!E729</f>
        <v>活隔</v>
      </c>
      <c r="D812" s="32">
        <f ca="1">板材才數分析.!M729</f>
        <v>0</v>
      </c>
      <c r="E812" s="32">
        <f ca="1">板材才數分析.!F729</f>
        <v>0</v>
      </c>
      <c r="F812" s="32" t="str">
        <f ca="1">板材才數分析.!G729</f>
        <v>AA</v>
      </c>
      <c r="G812" s="32">
        <f ca="1">板材才數分析.!H729</f>
        <v>-32</v>
      </c>
      <c r="H812" s="32" t="str">
        <f ca="1">板材才數分析.!I729</f>
        <v>AA</v>
      </c>
      <c r="I812" s="32">
        <f ca="1">板材才數分析.!J729</f>
        <v>18</v>
      </c>
      <c r="J812" s="32">
        <f ca="1">板材才數分析.!K729</f>
        <v>0</v>
      </c>
      <c r="K812" s="53">
        <f ca="1">板材才數分析.!O729</f>
        <v>0</v>
      </c>
      <c r="L812" s="32" t="str">
        <f>IFERROR(VLOOKUP(C812,資料庫!$K$3:$AA$10,17,FALSE),"")</f>
        <v/>
      </c>
      <c r="M812" s="32" t="str">
        <f ca="1">板材才數分析.!R729</f>
        <v/>
      </c>
      <c r="N812" s="35" t="str">
        <f t="shared" ca="1" si="48"/>
        <v/>
      </c>
      <c r="O812" s="75" t="str">
        <f ca="1">IFERROR(VLOOKUP(D812,資料庫!$P$4:$Q$135,2,FALSE),"")</f>
        <v/>
      </c>
    </row>
    <row r="813" spans="1:16" x14ac:dyDescent="0.25">
      <c r="A813" s="75">
        <f>板材才數分析.!D730</f>
        <v>25009</v>
      </c>
      <c r="B813" s="75" t="str">
        <f ca="1">板材才數分析.!E730</f>
        <v>固隔</v>
      </c>
      <c r="D813" s="32">
        <f ca="1">板材才數分析.!M730</f>
        <v>0</v>
      </c>
      <c r="E813" s="32">
        <f ca="1">板材才數分析.!F730</f>
        <v>0</v>
      </c>
      <c r="F813" s="32" t="str">
        <f ca="1">板材才數分析.!G730</f>
        <v>AA</v>
      </c>
      <c r="G813" s="32">
        <f ca="1">板材才數分析.!H730</f>
        <v>-22</v>
      </c>
      <c r="H813" s="32" t="str">
        <f ca="1">板材才數分析.!I730</f>
        <v/>
      </c>
      <c r="I813" s="32">
        <f ca="1">板材才數分析.!J730</f>
        <v>18</v>
      </c>
      <c r="J813" s="32">
        <f ca="1">板材才數分析.!K730</f>
        <v>0</v>
      </c>
      <c r="K813" s="53">
        <f ca="1">板材才數分析.!O730</f>
        <v>0</v>
      </c>
      <c r="L813" s="32" t="str">
        <f>IFERROR(VLOOKUP(C813,資料庫!$K$3:$AA$10,17,FALSE),"")</f>
        <v/>
      </c>
      <c r="M813" s="32" t="str">
        <f ca="1">板材才數分析.!R730</f>
        <v/>
      </c>
      <c r="N813" s="35" t="str">
        <f t="shared" ca="1" si="48"/>
        <v/>
      </c>
      <c r="O813" s="75" t="str">
        <f ca="1">IFERROR(VLOOKUP(D813,資料庫!$P$4:$Q$135,2,FALSE),"")</f>
        <v/>
      </c>
    </row>
    <row r="814" spans="1:16" x14ac:dyDescent="0.25">
      <c r="A814" s="75">
        <f>板材才數分析.!D731</f>
        <v>25010</v>
      </c>
      <c r="B814" s="75" t="str">
        <f ca="1">板材才數分析.!E731</f>
        <v>左門板</v>
      </c>
      <c r="D814" s="32">
        <f ca="1">板材才數分析.!M731</f>
        <v>0</v>
      </c>
      <c r="E814" s="32">
        <f ca="1">板材才數分析.!F731</f>
        <v>0</v>
      </c>
      <c r="F814" s="32" t="str">
        <f ca="1">板材才數分析.!G731</f>
        <v>AA</v>
      </c>
      <c r="G814" s="32">
        <f ca="1">板材才數分析.!H731</f>
        <v>-4</v>
      </c>
      <c r="H814" s="32" t="str">
        <f ca="1">板材才數分析.!I731</f>
        <v>AA</v>
      </c>
      <c r="I814" s="32">
        <f ca="1">板材才數分析.!J731</f>
        <v>18</v>
      </c>
      <c r="J814" s="32">
        <f ca="1">板材才數分析.!K731</f>
        <v>0</v>
      </c>
      <c r="K814" s="53">
        <f ca="1">板材才數分析.!O731</f>
        <v>0</v>
      </c>
      <c r="L814" s="32" t="str">
        <f>IFERROR(VLOOKUP(C814,資料庫!$K$3:$AA$10,17,FALSE),"")</f>
        <v/>
      </c>
      <c r="M814" s="32" t="str">
        <f ca="1">板材才數分析.!R731</f>
        <v/>
      </c>
      <c r="N814" s="35" t="str">
        <f t="shared" ca="1" si="48"/>
        <v/>
      </c>
      <c r="O814" s="75" t="str">
        <f ca="1">IFERROR(VLOOKUP(D814,資料庫!$P$4:$Q$135,2,FALSE),"")</f>
        <v/>
      </c>
    </row>
    <row r="815" spans="1:16" x14ac:dyDescent="0.25">
      <c r="A815" s="75">
        <f>板材才數分析.!D732</f>
        <v>25011</v>
      </c>
      <c r="B815" s="75" t="str">
        <f ca="1">板材才數分析.!E732</f>
        <v>右門板</v>
      </c>
      <c r="D815" s="32">
        <f ca="1">板材才數分析.!M732</f>
        <v>0</v>
      </c>
      <c r="E815" s="32">
        <f ca="1">板材才數分析.!F732</f>
        <v>0</v>
      </c>
      <c r="F815" s="32" t="str">
        <f ca="1">板材才數分析.!G732</f>
        <v>AA</v>
      </c>
      <c r="G815" s="32">
        <f ca="1">板材才數分析.!H732</f>
        <v>-4</v>
      </c>
      <c r="H815" s="32" t="str">
        <f ca="1">板材才數分析.!I732</f>
        <v>AA</v>
      </c>
      <c r="I815" s="32">
        <f ca="1">板材才數分析.!J732</f>
        <v>18</v>
      </c>
      <c r="J815" s="32">
        <f ca="1">板材才數分析.!K732</f>
        <v>0</v>
      </c>
      <c r="K815" s="53">
        <f ca="1">板材才數分析.!O732</f>
        <v>0</v>
      </c>
      <c r="L815" s="32" t="str">
        <f>IFERROR(VLOOKUP(C815,資料庫!$K$3:$AA$10,17,FALSE),"")</f>
        <v/>
      </c>
      <c r="M815" s="32" t="str">
        <f ca="1">板材才數分析.!R732</f>
        <v/>
      </c>
      <c r="N815" s="35" t="str">
        <f t="shared" ca="1" si="48"/>
        <v/>
      </c>
      <c r="O815" s="75" t="str">
        <f ca="1">IFERROR(VLOOKUP(D815,資料庫!$P$4:$Q$135,2,FALSE),"")</f>
        <v/>
      </c>
    </row>
    <row r="816" spans="1:16" x14ac:dyDescent="0.25">
      <c r="A816" s="75">
        <f>板材才數分析.!D733</f>
        <v>25012</v>
      </c>
      <c r="B816" s="75">
        <f ca="1">板材才數分析.!E733</f>
        <v>0</v>
      </c>
      <c r="D816" s="32">
        <f ca="1">板材才數分析.!M733</f>
        <v>0</v>
      </c>
      <c r="E816" s="32">
        <f ca="1">板材才數分析.!F733</f>
        <v>0</v>
      </c>
      <c r="F816" s="32" t="str">
        <f ca="1">板材才數分析.!G733</f>
        <v/>
      </c>
      <c r="G816" s="32">
        <f ca="1">板材才數分析.!H733</f>
        <v>0</v>
      </c>
      <c r="H816" s="32" t="str">
        <f ca="1">板材才數分析.!I733</f>
        <v/>
      </c>
      <c r="I816" s="32">
        <f ca="1">板材才數分析.!J733</f>
        <v>0</v>
      </c>
      <c r="J816" s="32">
        <f ca="1">板材才數分析.!K733</f>
        <v>0</v>
      </c>
      <c r="K816" s="53">
        <f ca="1">板材才數分析.!O733</f>
        <v>0</v>
      </c>
      <c r="L816" s="32" t="str">
        <f>IFERROR(VLOOKUP(C816,資料庫!$K$3:$AA$10,17,FALSE),"")</f>
        <v/>
      </c>
      <c r="M816" s="32" t="str">
        <f ca="1">板材才數分析.!R733</f>
        <v/>
      </c>
      <c r="N816" s="35" t="str">
        <f t="shared" ca="1" si="48"/>
        <v/>
      </c>
      <c r="O816" s="75" t="str">
        <f ca="1">IFERROR(VLOOKUP(D816,資料庫!$P$4:$Q$135,2,FALSE),"")</f>
        <v/>
      </c>
    </row>
    <row r="817" spans="1:15" x14ac:dyDescent="0.25">
      <c r="A817" s="75">
        <f>板材才數分析.!D734</f>
        <v>25013</v>
      </c>
      <c r="B817" s="75">
        <f ca="1">板材才數分析.!E734</f>
        <v>0</v>
      </c>
      <c r="D817" s="32">
        <f ca="1">板材才數分析.!M734</f>
        <v>0</v>
      </c>
      <c r="E817" s="32">
        <f ca="1">板材才數分析.!F734</f>
        <v>0</v>
      </c>
      <c r="F817" s="32" t="str">
        <f ca="1">板材才數分析.!G734</f>
        <v/>
      </c>
      <c r="G817" s="32">
        <f ca="1">板材才數分析.!H734</f>
        <v>0</v>
      </c>
      <c r="H817" s="32" t="str">
        <f ca="1">板材才數分析.!I734</f>
        <v/>
      </c>
      <c r="I817" s="32">
        <f ca="1">板材才數分析.!J734</f>
        <v>0</v>
      </c>
      <c r="J817" s="32">
        <f ca="1">板材才數分析.!K734</f>
        <v>0</v>
      </c>
      <c r="K817" s="53">
        <f ca="1">板材才數分析.!O734</f>
        <v>0</v>
      </c>
      <c r="L817" s="32" t="str">
        <f>IFERROR(VLOOKUP(C817,資料庫!$K$3:$AA$10,17,FALSE),"")</f>
        <v/>
      </c>
      <c r="M817" s="32" t="str">
        <f ca="1">板材才數分析.!R734</f>
        <v/>
      </c>
      <c r="N817" s="35" t="str">
        <f t="shared" ca="1" si="48"/>
        <v/>
      </c>
      <c r="O817" s="75" t="str">
        <f ca="1">IFERROR(VLOOKUP(D817,資料庫!$P$4:$Q$135,2,FALSE),"")</f>
        <v/>
      </c>
    </row>
    <row r="818" spans="1:15" x14ac:dyDescent="0.25">
      <c r="A818" s="75">
        <f>板材才數分析.!D735</f>
        <v>25014</v>
      </c>
      <c r="B818" s="75">
        <f ca="1">板材才數分析.!E735</f>
        <v>0</v>
      </c>
      <c r="D818" s="32">
        <f ca="1">板材才數分析.!M735</f>
        <v>0</v>
      </c>
      <c r="E818" s="32">
        <f ca="1">板材才數分析.!F735</f>
        <v>0</v>
      </c>
      <c r="F818" s="32" t="str">
        <f ca="1">板材才數分析.!G735</f>
        <v/>
      </c>
      <c r="G818" s="32">
        <f ca="1">板材才數分析.!H735</f>
        <v>0</v>
      </c>
      <c r="H818" s="32" t="str">
        <f ca="1">板材才數分析.!I735</f>
        <v/>
      </c>
      <c r="I818" s="32">
        <f ca="1">板材才數分析.!J735</f>
        <v>0</v>
      </c>
      <c r="J818" s="32">
        <f ca="1">板材才數分析.!K735</f>
        <v>0</v>
      </c>
      <c r="K818" s="53">
        <f ca="1">板材才數分析.!O735</f>
        <v>0</v>
      </c>
      <c r="L818" s="32" t="str">
        <f>IFERROR(VLOOKUP(C818,資料庫!$K$3:$AA$10,17,FALSE),"")</f>
        <v/>
      </c>
      <c r="M818" s="32" t="str">
        <f ca="1">板材才數分析.!R735</f>
        <v/>
      </c>
      <c r="N818" s="35" t="str">
        <f t="shared" ca="1" si="48"/>
        <v/>
      </c>
      <c r="O818" s="75" t="str">
        <f ca="1">IFERROR(VLOOKUP(D818,資料庫!$P$4:$Q$135,2,FALSE),"")</f>
        <v/>
      </c>
    </row>
    <row r="819" spans="1:15" x14ac:dyDescent="0.25">
      <c r="A819" s="75">
        <f>板材才數分析.!D736</f>
        <v>25015</v>
      </c>
      <c r="B819" s="75">
        <f ca="1">板材才數分析.!E736</f>
        <v>0</v>
      </c>
      <c r="D819" s="32">
        <f ca="1">板材才數分析.!M736</f>
        <v>0</v>
      </c>
      <c r="E819" s="32">
        <f ca="1">板材才數分析.!F736</f>
        <v>0</v>
      </c>
      <c r="F819" s="32" t="str">
        <f ca="1">板材才數分析.!G736</f>
        <v/>
      </c>
      <c r="G819" s="32">
        <f ca="1">板材才數分析.!H736</f>
        <v>0</v>
      </c>
      <c r="H819" s="32" t="str">
        <f ca="1">板材才數分析.!I736</f>
        <v/>
      </c>
      <c r="I819" s="32">
        <f ca="1">板材才數分析.!J736</f>
        <v>0</v>
      </c>
      <c r="J819" s="32">
        <f ca="1">板材才數分析.!K736</f>
        <v>0</v>
      </c>
      <c r="K819" s="53">
        <f ca="1">板材才數分析.!O736</f>
        <v>0</v>
      </c>
      <c r="L819" s="32" t="str">
        <f>IFERROR(VLOOKUP(C819,資料庫!$K$3:$AA$10,17,FALSE),"")</f>
        <v/>
      </c>
      <c r="M819" s="32" t="str">
        <f ca="1">板材才數分析.!R736</f>
        <v/>
      </c>
      <c r="N819" s="35" t="str">
        <f t="shared" ca="1" si="48"/>
        <v/>
      </c>
      <c r="O819" s="75" t="str">
        <f ca="1">IFERROR(VLOOKUP(D819,資料庫!$P$4:$Q$135,2,FALSE),"")</f>
        <v/>
      </c>
    </row>
    <row r="820" spans="1:15" x14ac:dyDescent="0.25">
      <c r="A820" s="75">
        <f>板材才數分析.!D737</f>
        <v>25016</v>
      </c>
      <c r="B820" s="75">
        <f ca="1">板材才數分析.!E737</f>
        <v>0</v>
      </c>
      <c r="D820" s="32">
        <f ca="1">板材才數分析.!M737</f>
        <v>0</v>
      </c>
      <c r="E820" s="32">
        <f ca="1">板材才數分析.!F737</f>
        <v>0</v>
      </c>
      <c r="F820" s="32" t="str">
        <f ca="1">板材才數分析.!G737</f>
        <v/>
      </c>
      <c r="G820" s="32">
        <f ca="1">板材才數分析.!H737</f>
        <v>0</v>
      </c>
      <c r="H820" s="32" t="str">
        <f ca="1">板材才數分析.!I737</f>
        <v/>
      </c>
      <c r="I820" s="32">
        <f ca="1">板材才數分析.!J737</f>
        <v>0</v>
      </c>
      <c r="J820" s="32">
        <f ca="1">板材才數分析.!K737</f>
        <v>0</v>
      </c>
      <c r="K820" s="53">
        <f ca="1">板材才數分析.!O737</f>
        <v>0</v>
      </c>
      <c r="L820" s="32" t="str">
        <f>IFERROR(VLOOKUP(C820,資料庫!$K$3:$AA$10,17,FALSE),"")</f>
        <v/>
      </c>
      <c r="M820" s="32" t="str">
        <f ca="1">板材才數分析.!R737</f>
        <v/>
      </c>
      <c r="N820" s="35" t="str">
        <f t="shared" ca="1" si="48"/>
        <v/>
      </c>
      <c r="O820" s="75" t="str">
        <f ca="1">IFERROR(VLOOKUP(D820,資料庫!$P$4:$Q$135,2,FALSE),"")</f>
        <v/>
      </c>
    </row>
    <row r="821" spans="1:15" x14ac:dyDescent="0.25">
      <c r="A821" s="75">
        <f>板材才數分析.!D738</f>
        <v>25017</v>
      </c>
      <c r="B821" s="75">
        <f ca="1">板材才數分析.!E738</f>
        <v>0</v>
      </c>
      <c r="D821" s="32">
        <f ca="1">板材才數分析.!M738</f>
        <v>0</v>
      </c>
      <c r="E821" s="32">
        <f ca="1">板材才數分析.!F738</f>
        <v>0</v>
      </c>
      <c r="F821" s="32" t="str">
        <f ca="1">板材才數分析.!G738</f>
        <v/>
      </c>
      <c r="G821" s="32">
        <f ca="1">板材才數分析.!H738</f>
        <v>0</v>
      </c>
      <c r="H821" s="32" t="str">
        <f ca="1">板材才數分析.!I738</f>
        <v/>
      </c>
      <c r="I821" s="32">
        <f ca="1">板材才數分析.!J738</f>
        <v>0</v>
      </c>
      <c r="J821" s="32">
        <f ca="1">板材才數分析.!K738</f>
        <v>0</v>
      </c>
      <c r="K821" s="53">
        <f ca="1">板材才數分析.!O738</f>
        <v>0</v>
      </c>
      <c r="L821" s="32" t="str">
        <f>IFERROR(VLOOKUP(C821,資料庫!$K$3:$AA$10,17,FALSE),"")</f>
        <v/>
      </c>
      <c r="M821" s="32" t="str">
        <f ca="1">板材才數分析.!R738</f>
        <v/>
      </c>
      <c r="N821" s="35" t="str">
        <f t="shared" ca="1" si="48"/>
        <v/>
      </c>
      <c r="O821" s="75" t="str">
        <f ca="1">IFERROR(VLOOKUP(D821,資料庫!$P$4:$Q$135,2,FALSE),"")</f>
        <v/>
      </c>
    </row>
    <row r="822" spans="1:15" x14ac:dyDescent="0.25">
      <c r="A822" s="75">
        <f>板材才數分析.!D739</f>
        <v>25018</v>
      </c>
      <c r="B822" s="75">
        <f ca="1">板材才數分析.!E739</f>
        <v>0</v>
      </c>
      <c r="D822" s="32">
        <f ca="1">板材才數分析.!M739</f>
        <v>0</v>
      </c>
      <c r="E822" s="32">
        <f ca="1">板材才數分析.!F739</f>
        <v>0</v>
      </c>
      <c r="F822" s="32" t="str">
        <f ca="1">板材才數分析.!G739</f>
        <v/>
      </c>
      <c r="G822" s="32">
        <f ca="1">板材才數分析.!H739</f>
        <v>0</v>
      </c>
      <c r="H822" s="32" t="str">
        <f ca="1">板材才數分析.!I739</f>
        <v/>
      </c>
      <c r="I822" s="32">
        <f ca="1">板材才數分析.!J739</f>
        <v>0</v>
      </c>
      <c r="J822" s="32">
        <f ca="1">板材才數分析.!K739</f>
        <v>0</v>
      </c>
      <c r="K822" s="53">
        <f ca="1">板材才數分析.!O739</f>
        <v>0</v>
      </c>
      <c r="L822" s="32" t="str">
        <f>IFERROR(VLOOKUP(C822,資料庫!$K$3:$AA$10,17,FALSE),"")</f>
        <v/>
      </c>
      <c r="M822" s="32" t="str">
        <f ca="1">板材才數分析.!R739</f>
        <v/>
      </c>
      <c r="N822" s="35" t="str">
        <f t="shared" ref="N822:N834" ca="1" si="49">IFERROR((K822*M822),"")</f>
        <v/>
      </c>
      <c r="O822" s="75" t="str">
        <f ca="1">IFERROR(VLOOKUP(D822,資料庫!$P$4:$Q$135,2,FALSE),"")</f>
        <v/>
      </c>
    </row>
    <row r="823" spans="1:15" x14ac:dyDescent="0.25">
      <c r="A823" s="75">
        <f>板材才數分析.!D740</f>
        <v>25019</v>
      </c>
      <c r="B823" s="75">
        <f ca="1">板材才數分析.!E740</f>
        <v>0</v>
      </c>
      <c r="D823" s="32">
        <f ca="1">板材才數分析.!M740</f>
        <v>0</v>
      </c>
      <c r="E823" s="32">
        <f ca="1">板材才數分析.!F740</f>
        <v>0</v>
      </c>
      <c r="F823" s="32" t="str">
        <f ca="1">板材才數分析.!G740</f>
        <v/>
      </c>
      <c r="G823" s="32">
        <f ca="1">板材才數分析.!H740</f>
        <v>0</v>
      </c>
      <c r="H823" s="32" t="str">
        <f ca="1">板材才數分析.!I740</f>
        <v/>
      </c>
      <c r="I823" s="32">
        <f ca="1">板材才數分析.!J740</f>
        <v>0</v>
      </c>
      <c r="J823" s="32">
        <f ca="1">板材才數分析.!K740</f>
        <v>0</v>
      </c>
      <c r="K823" s="53">
        <f ca="1">板材才數分析.!O740</f>
        <v>0</v>
      </c>
      <c r="L823" s="32" t="str">
        <f>IFERROR(VLOOKUP(C823,資料庫!$K$3:$AA$10,17,FALSE),"")</f>
        <v/>
      </c>
      <c r="M823" s="32" t="str">
        <f ca="1">板材才數分析.!R740</f>
        <v/>
      </c>
      <c r="N823" s="35" t="str">
        <f t="shared" ca="1" si="49"/>
        <v/>
      </c>
      <c r="O823" s="75" t="str">
        <f ca="1">IFERROR(VLOOKUP(D823,資料庫!$P$4:$Q$135,2,FALSE),"")</f>
        <v/>
      </c>
    </row>
    <row r="824" spans="1:15" x14ac:dyDescent="0.25">
      <c r="A824" s="75">
        <f>板材才數分析.!D741</f>
        <v>25020</v>
      </c>
      <c r="B824" s="75">
        <f ca="1">板材才數分析.!E741</f>
        <v>0</v>
      </c>
      <c r="D824" s="32">
        <f ca="1">板材才數分析.!M741</f>
        <v>0</v>
      </c>
      <c r="E824" s="32">
        <f ca="1">板材才數分析.!F741</f>
        <v>0</v>
      </c>
      <c r="F824" s="32" t="str">
        <f ca="1">板材才數分析.!G741</f>
        <v/>
      </c>
      <c r="G824" s="32">
        <f ca="1">板材才數分析.!H741</f>
        <v>0</v>
      </c>
      <c r="H824" s="32" t="str">
        <f ca="1">板材才數分析.!I741</f>
        <v/>
      </c>
      <c r="I824" s="32">
        <f ca="1">板材才數分析.!J741</f>
        <v>0</v>
      </c>
      <c r="J824" s="32">
        <f ca="1">板材才數分析.!K741</f>
        <v>0</v>
      </c>
      <c r="K824" s="53">
        <f ca="1">板材才數分析.!O741</f>
        <v>0</v>
      </c>
      <c r="L824" s="32" t="str">
        <f>IFERROR(VLOOKUP(C824,資料庫!$K$3:$AA$10,17,FALSE),"")</f>
        <v/>
      </c>
      <c r="M824" s="32" t="str">
        <f ca="1">板材才數分析.!R741</f>
        <v/>
      </c>
      <c r="N824" s="35" t="str">
        <f t="shared" ca="1" si="49"/>
        <v/>
      </c>
      <c r="O824" s="75" t="str">
        <f ca="1">IFERROR(VLOOKUP(D824,資料庫!$P$4:$Q$135,2,FALSE),"")</f>
        <v/>
      </c>
    </row>
    <row r="825" spans="1:15" x14ac:dyDescent="0.25">
      <c r="A825" s="75">
        <f>板材才數分析.!D742</f>
        <v>25021</v>
      </c>
      <c r="B825" s="75">
        <f ca="1">板材才數分析.!E742</f>
        <v>0</v>
      </c>
      <c r="D825" s="32">
        <f ca="1">板材才數分析.!M742</f>
        <v>0</v>
      </c>
      <c r="E825" s="32">
        <f ca="1">板材才數分析.!F742</f>
        <v>0</v>
      </c>
      <c r="F825" s="32" t="str">
        <f ca="1">板材才數分析.!G742</f>
        <v/>
      </c>
      <c r="G825" s="32">
        <f ca="1">板材才數分析.!H742</f>
        <v>0</v>
      </c>
      <c r="H825" s="32" t="str">
        <f ca="1">板材才數分析.!I742</f>
        <v/>
      </c>
      <c r="I825" s="32">
        <f ca="1">板材才數分析.!J742</f>
        <v>0</v>
      </c>
      <c r="J825" s="32">
        <f ca="1">板材才數分析.!K742</f>
        <v>0</v>
      </c>
      <c r="K825" s="53">
        <f ca="1">板材才數分析.!O742</f>
        <v>0</v>
      </c>
      <c r="L825" s="32" t="str">
        <f>IFERROR(VLOOKUP(C825,資料庫!$K$3:$AA$10,17,FALSE),"")</f>
        <v/>
      </c>
      <c r="M825" s="32" t="str">
        <f ca="1">板材才數分析.!R742</f>
        <v/>
      </c>
      <c r="N825" s="35" t="str">
        <f t="shared" ca="1" si="49"/>
        <v/>
      </c>
      <c r="O825" s="75" t="str">
        <f ca="1">IFERROR(VLOOKUP(D825,資料庫!$P$4:$Q$135,2,FALSE),"")</f>
        <v/>
      </c>
    </row>
    <row r="826" spans="1:15" x14ac:dyDescent="0.25">
      <c r="A826" s="75">
        <f>板材才數分析.!D743</f>
        <v>25022</v>
      </c>
      <c r="B826" s="75">
        <f ca="1">板材才數分析.!E743</f>
        <v>0</v>
      </c>
      <c r="D826" s="32">
        <f ca="1">板材才數分析.!M743</f>
        <v>0</v>
      </c>
      <c r="E826" s="32">
        <f ca="1">板材才數分析.!F743</f>
        <v>0</v>
      </c>
      <c r="F826" s="32" t="str">
        <f ca="1">板材才數分析.!G743</f>
        <v/>
      </c>
      <c r="G826" s="32">
        <f ca="1">板材才數分析.!H743</f>
        <v>0</v>
      </c>
      <c r="H826" s="32" t="str">
        <f ca="1">板材才數分析.!I743</f>
        <v/>
      </c>
      <c r="I826" s="32">
        <f ca="1">板材才數分析.!J743</f>
        <v>0</v>
      </c>
      <c r="J826" s="32">
        <f ca="1">板材才數分析.!K743</f>
        <v>0</v>
      </c>
      <c r="K826" s="53">
        <f ca="1">板材才數分析.!O743</f>
        <v>0</v>
      </c>
      <c r="L826" s="32" t="str">
        <f>IFERROR(VLOOKUP(C826,資料庫!$K$3:$AA$10,17,FALSE),"")</f>
        <v/>
      </c>
      <c r="M826" s="32" t="str">
        <f ca="1">板材才數分析.!R743</f>
        <v/>
      </c>
      <c r="N826" s="35" t="str">
        <f t="shared" ca="1" si="49"/>
        <v/>
      </c>
      <c r="O826" s="75" t="str">
        <f ca="1">IFERROR(VLOOKUP(D826,資料庫!$P$4:$Q$135,2,FALSE),"")</f>
        <v/>
      </c>
    </row>
    <row r="827" spans="1:15" x14ac:dyDescent="0.25">
      <c r="A827" s="75">
        <f>板材才數分析.!D744</f>
        <v>25023</v>
      </c>
      <c r="B827" s="75">
        <f ca="1">板材才數分析.!E744</f>
        <v>0</v>
      </c>
      <c r="D827" s="32">
        <f ca="1">板材才數分析.!M744</f>
        <v>0</v>
      </c>
      <c r="E827" s="32">
        <f ca="1">板材才數分析.!F744</f>
        <v>0</v>
      </c>
      <c r="F827" s="32" t="str">
        <f ca="1">板材才數分析.!G744</f>
        <v/>
      </c>
      <c r="G827" s="32">
        <f ca="1">板材才數分析.!H744</f>
        <v>0</v>
      </c>
      <c r="H827" s="32" t="str">
        <f ca="1">板材才數分析.!I744</f>
        <v/>
      </c>
      <c r="I827" s="32">
        <f ca="1">板材才數分析.!J744</f>
        <v>0</v>
      </c>
      <c r="J827" s="32">
        <f ca="1">板材才數分析.!K744</f>
        <v>0</v>
      </c>
      <c r="K827" s="53">
        <f ca="1">板材才數分析.!O744</f>
        <v>0</v>
      </c>
      <c r="L827" s="32" t="str">
        <f>IFERROR(VLOOKUP(C827,資料庫!$K$3:$AA$10,17,FALSE),"")</f>
        <v/>
      </c>
      <c r="M827" s="32" t="str">
        <f ca="1">板材才數分析.!R744</f>
        <v/>
      </c>
      <c r="N827" s="35" t="str">
        <f t="shared" ca="1" si="49"/>
        <v/>
      </c>
      <c r="O827" s="75" t="str">
        <f ca="1">IFERROR(VLOOKUP(D827,資料庫!$P$4:$Q$135,2,FALSE),"")</f>
        <v/>
      </c>
    </row>
    <row r="828" spans="1:15" x14ac:dyDescent="0.25">
      <c r="A828" s="75">
        <f>板材才數分析.!D745</f>
        <v>25024</v>
      </c>
      <c r="B828" s="75">
        <f ca="1">板材才數分析.!E745</f>
        <v>0</v>
      </c>
      <c r="D828" s="32">
        <f ca="1">板材才數分析.!M745</f>
        <v>0</v>
      </c>
      <c r="E828" s="32">
        <f ca="1">板材才數分析.!F745</f>
        <v>0</v>
      </c>
      <c r="F828" s="32" t="str">
        <f ca="1">板材才數分析.!G745</f>
        <v/>
      </c>
      <c r="G828" s="32">
        <f ca="1">板材才數分析.!H745</f>
        <v>0</v>
      </c>
      <c r="H828" s="32" t="str">
        <f ca="1">板材才數分析.!I745</f>
        <v/>
      </c>
      <c r="I828" s="32">
        <f ca="1">板材才數分析.!J745</f>
        <v>0</v>
      </c>
      <c r="J828" s="32">
        <f ca="1">板材才數分析.!K745</f>
        <v>0</v>
      </c>
      <c r="K828" s="53">
        <f ca="1">板材才數分析.!O745</f>
        <v>0</v>
      </c>
      <c r="L828" s="32" t="str">
        <f>IFERROR(VLOOKUP(C828,資料庫!$K$3:$AA$10,17,FALSE),"")</f>
        <v/>
      </c>
      <c r="M828" s="32" t="str">
        <f ca="1">板材才數分析.!R745</f>
        <v/>
      </c>
      <c r="N828" s="35" t="str">
        <f t="shared" ca="1" si="49"/>
        <v/>
      </c>
      <c r="O828" s="75" t="str">
        <f ca="1">IFERROR(VLOOKUP(D828,資料庫!$P$4:$Q$135,2,FALSE),"")</f>
        <v/>
      </c>
    </row>
    <row r="829" spans="1:15" x14ac:dyDescent="0.25">
      <c r="A829" s="75">
        <f>板材才數分析.!D746</f>
        <v>25025</v>
      </c>
      <c r="B829" s="75">
        <f ca="1">板材才數分析.!E746</f>
        <v>0</v>
      </c>
      <c r="D829" s="32">
        <f ca="1">板材才數分析.!M746</f>
        <v>0</v>
      </c>
      <c r="E829" s="32">
        <f ca="1">板材才數分析.!F746</f>
        <v>0</v>
      </c>
      <c r="F829" s="32" t="str">
        <f ca="1">板材才數分析.!G746</f>
        <v/>
      </c>
      <c r="G829" s="32">
        <f ca="1">板材才數分析.!H746</f>
        <v>0</v>
      </c>
      <c r="H829" s="32" t="str">
        <f ca="1">板材才數分析.!I746</f>
        <v/>
      </c>
      <c r="I829" s="32">
        <f ca="1">板材才數分析.!J746</f>
        <v>0</v>
      </c>
      <c r="J829" s="32">
        <f ca="1">板材才數分析.!K746</f>
        <v>0</v>
      </c>
      <c r="K829" s="53">
        <f ca="1">板材才數分析.!O746</f>
        <v>0</v>
      </c>
      <c r="L829" s="32" t="str">
        <f>IFERROR(VLOOKUP(C829,資料庫!$K$3:$AA$10,17,FALSE),"")</f>
        <v/>
      </c>
      <c r="M829" s="32" t="str">
        <f ca="1">板材才數分析.!R746</f>
        <v/>
      </c>
      <c r="N829" s="35" t="str">
        <f t="shared" ca="1" si="49"/>
        <v/>
      </c>
      <c r="O829" s="75" t="str">
        <f ca="1">IFERROR(VLOOKUP(D829,資料庫!$P$4:$Q$135,2,FALSE),"")</f>
        <v/>
      </c>
    </row>
    <row r="830" spans="1:15" x14ac:dyDescent="0.25">
      <c r="A830" s="75">
        <f>板材才數分析.!D747</f>
        <v>25026</v>
      </c>
      <c r="B830" s="75">
        <f ca="1">板材才數分析.!E747</f>
        <v>0</v>
      </c>
      <c r="D830" s="32">
        <f ca="1">板材才數分析.!M747</f>
        <v>0</v>
      </c>
      <c r="E830" s="32">
        <f ca="1">板材才數分析.!F747</f>
        <v>0</v>
      </c>
      <c r="F830" s="32" t="str">
        <f ca="1">板材才數分析.!G747</f>
        <v/>
      </c>
      <c r="G830" s="32">
        <f ca="1">板材才數分析.!H747</f>
        <v>0</v>
      </c>
      <c r="H830" s="32" t="str">
        <f ca="1">板材才數分析.!I747</f>
        <v/>
      </c>
      <c r="I830" s="32">
        <f ca="1">板材才數分析.!J747</f>
        <v>0</v>
      </c>
      <c r="J830" s="32">
        <f ca="1">板材才數分析.!K747</f>
        <v>0</v>
      </c>
      <c r="K830" s="53">
        <f ca="1">板材才數分析.!O747</f>
        <v>0</v>
      </c>
      <c r="L830" s="32" t="str">
        <f>IFERROR(VLOOKUP(C830,資料庫!$K$3:$AA$10,17,FALSE),"")</f>
        <v/>
      </c>
      <c r="M830" s="32" t="str">
        <f ca="1">板材才數分析.!R747</f>
        <v/>
      </c>
      <c r="N830" s="35" t="str">
        <f t="shared" ca="1" si="49"/>
        <v/>
      </c>
      <c r="O830" s="75" t="str">
        <f ca="1">IFERROR(VLOOKUP(D830,資料庫!$P$4:$Q$135,2,FALSE),"")</f>
        <v/>
      </c>
    </row>
    <row r="831" spans="1:15" x14ac:dyDescent="0.25">
      <c r="A831" s="75">
        <f>板材才數分析.!D748</f>
        <v>25027</v>
      </c>
      <c r="B831" s="75">
        <f ca="1">板材才數分析.!E748</f>
        <v>0</v>
      </c>
      <c r="D831" s="32">
        <f ca="1">板材才數分析.!M748</f>
        <v>0</v>
      </c>
      <c r="E831" s="32">
        <f ca="1">板材才數分析.!F748</f>
        <v>0</v>
      </c>
      <c r="F831" s="32" t="str">
        <f ca="1">板材才數分析.!G748</f>
        <v/>
      </c>
      <c r="G831" s="32">
        <f ca="1">板材才數分析.!H748</f>
        <v>0</v>
      </c>
      <c r="H831" s="32" t="str">
        <f ca="1">板材才數分析.!I748</f>
        <v/>
      </c>
      <c r="I831" s="32">
        <f ca="1">板材才數分析.!J748</f>
        <v>0</v>
      </c>
      <c r="J831" s="32">
        <f ca="1">板材才數分析.!K748</f>
        <v>0</v>
      </c>
      <c r="K831" s="53">
        <f ca="1">板材才數分析.!O748</f>
        <v>0</v>
      </c>
      <c r="L831" s="32" t="str">
        <f>IFERROR(VLOOKUP(C831,資料庫!$K$3:$AA$10,17,FALSE),"")</f>
        <v/>
      </c>
      <c r="M831" s="32" t="str">
        <f ca="1">板材才數分析.!R748</f>
        <v/>
      </c>
      <c r="N831" s="35" t="str">
        <f t="shared" ca="1" si="49"/>
        <v/>
      </c>
      <c r="O831" s="75" t="str">
        <f ca="1">IFERROR(VLOOKUP(D831,資料庫!$P$4:$Q$135,2,FALSE),"")</f>
        <v/>
      </c>
    </row>
    <row r="832" spans="1:15" x14ac:dyDescent="0.25">
      <c r="A832" s="75">
        <f>板材才數分析.!D749</f>
        <v>25028</v>
      </c>
      <c r="B832" s="75">
        <f ca="1">板材才數分析.!E749</f>
        <v>0</v>
      </c>
      <c r="D832" s="32">
        <f ca="1">板材才數分析.!M749</f>
        <v>0</v>
      </c>
      <c r="E832" s="32">
        <f ca="1">板材才數分析.!F749</f>
        <v>0</v>
      </c>
      <c r="F832" s="32" t="str">
        <f ca="1">板材才數分析.!G749</f>
        <v/>
      </c>
      <c r="G832" s="32">
        <f ca="1">板材才數分析.!H749</f>
        <v>0</v>
      </c>
      <c r="H832" s="32" t="str">
        <f ca="1">板材才數分析.!I749</f>
        <v/>
      </c>
      <c r="I832" s="32">
        <f ca="1">板材才數分析.!J749</f>
        <v>0</v>
      </c>
      <c r="J832" s="32">
        <f ca="1">板材才數分析.!K749</f>
        <v>0</v>
      </c>
      <c r="K832" s="53">
        <f ca="1">板材才數分析.!O749</f>
        <v>0</v>
      </c>
      <c r="L832" s="32" t="str">
        <f>IFERROR(VLOOKUP(C832,資料庫!$K$3:$AA$10,17,FALSE),"")</f>
        <v/>
      </c>
      <c r="M832" s="32" t="str">
        <f ca="1">板材才數分析.!R749</f>
        <v/>
      </c>
      <c r="N832" s="35" t="str">
        <f t="shared" ca="1" si="49"/>
        <v/>
      </c>
      <c r="O832" s="75" t="str">
        <f ca="1">IFERROR(VLOOKUP(D832,資料庫!$P$4:$Q$135,2,FALSE),"")</f>
        <v/>
      </c>
    </row>
    <row r="833" spans="1:16" x14ac:dyDescent="0.25">
      <c r="A833" s="75">
        <f>板材才數分析.!D750</f>
        <v>25029</v>
      </c>
      <c r="B833" s="75">
        <f ca="1">板材才數分析.!E750</f>
        <v>0</v>
      </c>
      <c r="D833" s="32">
        <f ca="1">板材才數分析.!M750</f>
        <v>0</v>
      </c>
      <c r="E833" s="32">
        <f ca="1">板材才數分析.!F750</f>
        <v>0</v>
      </c>
      <c r="F833" s="32" t="str">
        <f ca="1">板材才數分析.!G750</f>
        <v/>
      </c>
      <c r="G833" s="32">
        <f ca="1">板材才數分析.!H750</f>
        <v>0</v>
      </c>
      <c r="H833" s="32" t="str">
        <f ca="1">板材才數分析.!I750</f>
        <v/>
      </c>
      <c r="I833" s="32">
        <f ca="1">板材才數分析.!J750</f>
        <v>0</v>
      </c>
      <c r="J833" s="32">
        <f ca="1">板材才數分析.!K750</f>
        <v>0</v>
      </c>
      <c r="K833" s="53">
        <f ca="1">板材才數分析.!O750</f>
        <v>0</v>
      </c>
      <c r="L833" s="32" t="str">
        <f>IFERROR(VLOOKUP(C833,資料庫!$K$3:$AA$10,17,FALSE),"")</f>
        <v/>
      </c>
      <c r="M833" s="32" t="str">
        <f ca="1">板材才數分析.!R750</f>
        <v/>
      </c>
      <c r="N833" s="35" t="str">
        <f t="shared" ca="1" si="49"/>
        <v/>
      </c>
      <c r="O833" s="75" t="str">
        <f ca="1">IFERROR(VLOOKUP(D833,資料庫!$P$4:$Q$135,2,FALSE),"")</f>
        <v/>
      </c>
    </row>
    <row r="834" spans="1:16" x14ac:dyDescent="0.25">
      <c r="A834" s="75">
        <f>板材才數分析.!D751</f>
        <v>25030</v>
      </c>
      <c r="B834" s="75">
        <f ca="1">板材才數分析.!E751</f>
        <v>0</v>
      </c>
      <c r="D834" s="32">
        <f ca="1">板材才數分析.!M751</f>
        <v>0</v>
      </c>
      <c r="E834" s="32">
        <f ca="1">板材才數分析.!F751</f>
        <v>0</v>
      </c>
      <c r="F834" s="32" t="str">
        <f ca="1">板材才數分析.!G751</f>
        <v/>
      </c>
      <c r="G834" s="32">
        <f ca="1">板材才數分析.!H751</f>
        <v>0</v>
      </c>
      <c r="H834" s="32" t="str">
        <f ca="1">板材才數分析.!I751</f>
        <v/>
      </c>
      <c r="I834" s="32">
        <f ca="1">板材才數分析.!J751</f>
        <v>0</v>
      </c>
      <c r="J834" s="32">
        <f ca="1">板材才數分析.!K751</f>
        <v>0</v>
      </c>
      <c r="K834" s="53">
        <f ca="1">板材才數分析.!O751</f>
        <v>0</v>
      </c>
      <c r="L834" s="32" t="str">
        <f>IFERROR(VLOOKUP(C834,資料庫!$K$3:$AA$10,17,FALSE),"")</f>
        <v/>
      </c>
      <c r="M834" s="32" t="str">
        <f ca="1">板材才數分析.!R751</f>
        <v/>
      </c>
      <c r="N834" s="35" t="str">
        <f t="shared" ca="1" si="49"/>
        <v/>
      </c>
      <c r="O834" s="75" t="str">
        <f ca="1">IFERROR(VLOOKUP(D834,資料庫!$P$4:$Q$135,2,FALSE),"")</f>
        <v/>
      </c>
    </row>
    <row r="835" spans="1:16" x14ac:dyDescent="0.25">
      <c r="A835" s="75"/>
      <c r="B835" s="75"/>
      <c r="H835" s="524" t="s">
        <v>235</v>
      </c>
      <c r="I835" s="524"/>
      <c r="J835" s="524"/>
      <c r="K835" s="54">
        <f ca="1">SUM(K805:K834)</f>
        <v>0</v>
      </c>
      <c r="L835" s="48" t="str">
        <f>L805</f>
        <v/>
      </c>
      <c r="M835" s="48"/>
      <c r="N835" s="49"/>
      <c r="O835" s="94">
        <f ca="1">SUM(N804:N834)</f>
        <v>0</v>
      </c>
      <c r="P835" s="47"/>
    </row>
    <row r="836" spans="1:16" x14ac:dyDescent="0.25">
      <c r="A836" s="75"/>
      <c r="B836" s="75"/>
      <c r="O836" s="75"/>
    </row>
    <row r="837" spans="1:16" x14ac:dyDescent="0.25">
      <c r="A837" s="75"/>
      <c r="B837" s="75">
        <v>26</v>
      </c>
      <c r="O837" s="75"/>
    </row>
    <row r="838" spans="1:16" x14ac:dyDescent="0.25">
      <c r="A838" s="75">
        <f>板材才數分析.!D752</f>
        <v>26001</v>
      </c>
      <c r="B838" s="75" t="str">
        <f ca="1">板材才數分析.!E752</f>
        <v>頂板</v>
      </c>
      <c r="D838" s="32">
        <f ca="1">板材才數分析.!M752</f>
        <v>0</v>
      </c>
      <c r="E838" s="32">
        <f ca="1">板材才數分析.!F752</f>
        <v>-36</v>
      </c>
      <c r="F838" s="32" t="str">
        <f ca="1">板材才數分析.!G752</f>
        <v>AA</v>
      </c>
      <c r="G838" s="32">
        <f ca="1">板材才數分析.!H752</f>
        <v>0</v>
      </c>
      <c r="H838" s="32" t="str">
        <f ca="1">板材才數分析.!I752</f>
        <v/>
      </c>
      <c r="I838" s="32">
        <f ca="1">板材才數分析.!J752</f>
        <v>18</v>
      </c>
      <c r="J838" s="32">
        <f ca="1">板材才數分析.!K752</f>
        <v>0</v>
      </c>
      <c r="K838" s="53">
        <f ca="1">板材才數分析.!O752</f>
        <v>0</v>
      </c>
      <c r="L838" s="32" t="str">
        <f>IFERROR(VLOOKUP(C838,資料庫!$K$3:$AA$10,17,FALSE),"")</f>
        <v/>
      </c>
      <c r="M838" s="32" t="str">
        <f ca="1">板材才數分析.!R752</f>
        <v/>
      </c>
      <c r="N838" s="35" t="str">
        <f ca="1">IFERROR((K838*M838),"")</f>
        <v/>
      </c>
      <c r="O838" s="75" t="str">
        <f ca="1">IFERROR(VLOOKUP(D838,資料庫!$P$4:$Q$135,2,FALSE),"")</f>
        <v/>
      </c>
    </row>
    <row r="839" spans="1:16" x14ac:dyDescent="0.25">
      <c r="A839" s="75">
        <f>板材才數分析.!D753</f>
        <v>26002</v>
      </c>
      <c r="B839" s="75" t="str">
        <f ca="1">板材才數分析.!E753</f>
        <v>底板</v>
      </c>
      <c r="D839" s="32">
        <f ca="1">板材才數分析.!M753</f>
        <v>0</v>
      </c>
      <c r="E839" s="32">
        <f ca="1">板材才數分析.!F753</f>
        <v>-36</v>
      </c>
      <c r="F839" s="32" t="str">
        <f ca="1">板材才數分析.!G753</f>
        <v>AA</v>
      </c>
      <c r="G839" s="32">
        <f ca="1">板材才數分析.!H753</f>
        <v>0</v>
      </c>
      <c r="H839" s="32" t="str">
        <f ca="1">板材才數分析.!I753</f>
        <v/>
      </c>
      <c r="I839" s="32">
        <f ca="1">板材才數分析.!J753</f>
        <v>18</v>
      </c>
      <c r="J839" s="32">
        <f ca="1">板材才數分析.!K753</f>
        <v>0</v>
      </c>
      <c r="K839" s="53">
        <f ca="1">板材才數分析.!O753</f>
        <v>0</v>
      </c>
      <c r="L839" s="32" t="str">
        <f>IFERROR(VLOOKUP(C839,資料庫!$K$3:$AA$10,17,FALSE),"")</f>
        <v/>
      </c>
      <c r="M839" s="32" t="str">
        <f ca="1">板材才數分析.!R753</f>
        <v/>
      </c>
      <c r="N839" s="35" t="str">
        <f t="shared" ref="N839:N854" ca="1" si="50">IFERROR((K839*M839),"")</f>
        <v/>
      </c>
      <c r="O839" s="75" t="str">
        <f ca="1">IFERROR(VLOOKUP(D839,資料庫!$P$4:$Q$135,2,FALSE),"")</f>
        <v/>
      </c>
    </row>
    <row r="840" spans="1:16" x14ac:dyDescent="0.25">
      <c r="A840" s="75">
        <f>板材才數分析.!D754</f>
        <v>26003</v>
      </c>
      <c r="B840" s="75" t="str">
        <f ca="1">板材才數分析.!E754</f>
        <v>左側板</v>
      </c>
      <c r="D840" s="32">
        <f ca="1">板材才數分析.!M754</f>
        <v>0</v>
      </c>
      <c r="E840" s="32">
        <f ca="1">板材才數分析.!F754</f>
        <v>0</v>
      </c>
      <c r="F840" s="32" t="str">
        <f ca="1">板材才數分析.!G754</f>
        <v>AA</v>
      </c>
      <c r="G840" s="32">
        <f ca="1">板材才數分析.!H754</f>
        <v>0</v>
      </c>
      <c r="H840" s="32" t="str">
        <f ca="1">板材才數分析.!I754</f>
        <v>AA</v>
      </c>
      <c r="I840" s="32">
        <f ca="1">板材才數分析.!J754</f>
        <v>18</v>
      </c>
      <c r="J840" s="32">
        <f ca="1">板材才數分析.!K754</f>
        <v>0</v>
      </c>
      <c r="K840" s="53">
        <f ca="1">板材才數分析.!O754</f>
        <v>0</v>
      </c>
      <c r="L840" s="32" t="str">
        <f>IFERROR(VLOOKUP(C840,資料庫!$K$3:$AA$10,17,FALSE),"")</f>
        <v/>
      </c>
      <c r="M840" s="32" t="str">
        <f ca="1">板材才數分析.!R754</f>
        <v/>
      </c>
      <c r="N840" s="35" t="str">
        <f t="shared" ca="1" si="50"/>
        <v/>
      </c>
      <c r="O840" s="75" t="str">
        <f ca="1">IFERROR(VLOOKUP(D840,資料庫!$P$4:$Q$135,2,FALSE),"")</f>
        <v/>
      </c>
    </row>
    <row r="841" spans="1:16" x14ac:dyDescent="0.25">
      <c r="A841" s="75">
        <f>板材才數分析.!D755</f>
        <v>26004</v>
      </c>
      <c r="B841" s="75" t="str">
        <f ca="1">板材才數分析.!E755</f>
        <v>右側板</v>
      </c>
      <c r="D841" s="32">
        <f ca="1">板材才數分析.!M755</f>
        <v>0</v>
      </c>
      <c r="E841" s="32">
        <f ca="1">板材才數分析.!F755</f>
        <v>0</v>
      </c>
      <c r="F841" s="32" t="str">
        <f ca="1">板材才數分析.!G755</f>
        <v>AA</v>
      </c>
      <c r="G841" s="32">
        <f ca="1">板材才數分析.!H755</f>
        <v>0</v>
      </c>
      <c r="H841" s="32" t="str">
        <f ca="1">板材才數分析.!I755</f>
        <v>AA</v>
      </c>
      <c r="I841" s="32">
        <f ca="1">板材才數分析.!J755</f>
        <v>18</v>
      </c>
      <c r="J841" s="32">
        <f ca="1">板材才數分析.!K755</f>
        <v>0</v>
      </c>
      <c r="K841" s="53">
        <f ca="1">板材才數分析.!O755</f>
        <v>0</v>
      </c>
      <c r="L841" s="32" t="str">
        <f>IFERROR(VLOOKUP(C841,資料庫!$K$3:$AA$10,17,FALSE),"")</f>
        <v/>
      </c>
      <c r="M841" s="32" t="str">
        <f ca="1">板材才數分析.!R755</f>
        <v/>
      </c>
      <c r="N841" s="35" t="str">
        <f t="shared" ca="1" si="50"/>
        <v/>
      </c>
      <c r="O841" s="75" t="str">
        <f ca="1">IFERROR(VLOOKUP(D841,資料庫!$P$4:$Q$135,2,FALSE),"")</f>
        <v/>
      </c>
    </row>
    <row r="842" spans="1:16" x14ac:dyDescent="0.25">
      <c r="A842" s="75">
        <f>板材才數分析.!D756</f>
        <v>26005</v>
      </c>
      <c r="B842" s="75" t="str">
        <f ca="1">板材才數分析.!E756</f>
        <v>背板</v>
      </c>
      <c r="D842" s="32">
        <f ca="1">板材才數分析.!M756</f>
        <v>0</v>
      </c>
      <c r="E842" s="32">
        <f ca="1">板材才數分析.!F756</f>
        <v>-22</v>
      </c>
      <c r="F842" s="32" t="str">
        <f ca="1">板材才數分析.!G756</f>
        <v/>
      </c>
      <c r="G842" s="32">
        <f ca="1">板材才數分析.!H756</f>
        <v>-22</v>
      </c>
      <c r="H842" s="32" t="str">
        <f ca="1">板材才數分析.!I756</f>
        <v/>
      </c>
      <c r="I842" s="32">
        <f ca="1">板材才數分析.!J756</f>
        <v>4</v>
      </c>
      <c r="J842" s="32">
        <f ca="1">板材才數分析.!K756</f>
        <v>0</v>
      </c>
      <c r="K842" s="53">
        <f ca="1">板材才數分析.!O756</f>
        <v>0</v>
      </c>
      <c r="L842" s="32" t="str">
        <f>IFERROR(VLOOKUP(C842,資料庫!$K$3:$AA$10,17,FALSE),"")</f>
        <v/>
      </c>
      <c r="M842" s="32" t="str">
        <f ca="1">板材才數分析.!R756</f>
        <v/>
      </c>
      <c r="N842" s="35" t="str">
        <f t="shared" ca="1" si="50"/>
        <v/>
      </c>
      <c r="O842" s="75" t="str">
        <f ca="1">IFERROR(VLOOKUP(D842,資料庫!$P$4:$Q$135,2,FALSE),"")</f>
        <v/>
      </c>
    </row>
    <row r="843" spans="1:16" x14ac:dyDescent="0.25">
      <c r="A843" s="75">
        <f>板材才數分析.!D757</f>
        <v>26006</v>
      </c>
      <c r="B843" s="75" t="str">
        <f ca="1">板材才數分析.!E757</f>
        <v>背拉桿</v>
      </c>
      <c r="D843" s="32">
        <f ca="1">板材才數分析.!M757</f>
        <v>0</v>
      </c>
      <c r="E843" s="32">
        <f ca="1">板材才數分析.!F757</f>
        <v>-36</v>
      </c>
      <c r="F843" s="32" t="str">
        <f ca="1">板材才數分析.!G757</f>
        <v>AA</v>
      </c>
      <c r="G843" s="32">
        <f ca="1">板材才數分析.!H757</f>
        <v>120</v>
      </c>
      <c r="H843" s="32" t="str">
        <f ca="1">板材才數分析.!I757</f>
        <v/>
      </c>
      <c r="I843" s="32">
        <f ca="1">板材才數分析.!J757</f>
        <v>18</v>
      </c>
      <c r="J843" s="32">
        <f ca="1">板材才數分析.!K757</f>
        <v>0</v>
      </c>
      <c r="K843" s="53">
        <f ca="1">板材才數分析.!O757</f>
        <v>0</v>
      </c>
      <c r="L843" s="32" t="str">
        <f>IFERROR(VLOOKUP(C843,資料庫!$K$3:$AA$10,17,FALSE),"")</f>
        <v/>
      </c>
      <c r="M843" s="32" t="str">
        <f ca="1">板材才數分析.!R757</f>
        <v/>
      </c>
      <c r="N843" s="35" t="str">
        <f t="shared" ca="1" si="50"/>
        <v/>
      </c>
      <c r="O843" s="75" t="str">
        <f ca="1">IFERROR(VLOOKUP(D843,資料庫!$P$4:$Q$135,2,FALSE),"")</f>
        <v/>
      </c>
    </row>
    <row r="844" spans="1:16" x14ac:dyDescent="0.25">
      <c r="A844" s="75">
        <f>板材才數分析.!D758</f>
        <v>26007</v>
      </c>
      <c r="B844" s="75" t="str">
        <f ca="1">板材才數分析.!E758</f>
        <v>中立板</v>
      </c>
      <c r="D844" s="32">
        <f ca="1">板材才數分析.!M758</f>
        <v>0</v>
      </c>
      <c r="E844" s="32">
        <f ca="1">板材才數分析.!F758</f>
        <v>-36</v>
      </c>
      <c r="F844" s="32" t="str">
        <f ca="1">板材才數分析.!G758</f>
        <v>AA</v>
      </c>
      <c r="G844" s="32">
        <f ca="1">板材才數分析.!H758</f>
        <v>-22</v>
      </c>
      <c r="H844" s="32" t="str">
        <f ca="1">板材才數分析.!I758</f>
        <v/>
      </c>
      <c r="I844" s="32">
        <f ca="1">板材才數分析.!J758</f>
        <v>18</v>
      </c>
      <c r="J844" s="32">
        <f ca="1">板材才數分析.!K758</f>
        <v>0</v>
      </c>
      <c r="K844" s="53">
        <f ca="1">板材才數分析.!O758</f>
        <v>0</v>
      </c>
      <c r="L844" s="32" t="str">
        <f>IFERROR(VLOOKUP(C844,資料庫!$K$3:$AA$10,17,FALSE),"")</f>
        <v/>
      </c>
      <c r="M844" s="32" t="str">
        <f ca="1">板材才數分析.!R758</f>
        <v/>
      </c>
      <c r="N844" s="35" t="str">
        <f t="shared" ca="1" si="50"/>
        <v/>
      </c>
      <c r="O844" s="75" t="str">
        <f ca="1">IFERROR(VLOOKUP(D844,資料庫!$P$4:$Q$135,2,FALSE),"")</f>
        <v/>
      </c>
    </row>
    <row r="845" spans="1:16" x14ac:dyDescent="0.25">
      <c r="A845" s="75">
        <f>板材才數分析.!D759</f>
        <v>26008</v>
      </c>
      <c r="B845" s="75" t="str">
        <f ca="1">板材才數分析.!E759</f>
        <v>活隔</v>
      </c>
      <c r="D845" s="32">
        <f ca="1">板材才數分析.!M759</f>
        <v>0</v>
      </c>
      <c r="E845" s="32">
        <f ca="1">板材才數分析.!F759</f>
        <v>0</v>
      </c>
      <c r="F845" s="32" t="str">
        <f ca="1">板材才數分析.!G759</f>
        <v>AA</v>
      </c>
      <c r="G845" s="32">
        <f ca="1">板材才數分析.!H759</f>
        <v>-32</v>
      </c>
      <c r="H845" s="32" t="str">
        <f ca="1">板材才數分析.!I759</f>
        <v>AA</v>
      </c>
      <c r="I845" s="32">
        <f ca="1">板材才數分析.!J759</f>
        <v>18</v>
      </c>
      <c r="J845" s="32">
        <f ca="1">板材才數分析.!K759</f>
        <v>0</v>
      </c>
      <c r="K845" s="53">
        <f ca="1">板材才數分析.!O759</f>
        <v>0</v>
      </c>
      <c r="L845" s="32" t="str">
        <f>IFERROR(VLOOKUP(C845,資料庫!$K$3:$AA$10,17,FALSE),"")</f>
        <v/>
      </c>
      <c r="M845" s="32" t="str">
        <f ca="1">板材才數分析.!R759</f>
        <v/>
      </c>
      <c r="N845" s="35" t="str">
        <f t="shared" ca="1" si="50"/>
        <v/>
      </c>
      <c r="O845" s="75" t="str">
        <f ca="1">IFERROR(VLOOKUP(D845,資料庫!$P$4:$Q$135,2,FALSE),"")</f>
        <v/>
      </c>
    </row>
    <row r="846" spans="1:16" x14ac:dyDescent="0.25">
      <c r="A846" s="75">
        <f>板材才數分析.!D760</f>
        <v>26009</v>
      </c>
      <c r="B846" s="75" t="str">
        <f ca="1">板材才數分析.!E760</f>
        <v>固隔</v>
      </c>
      <c r="D846" s="32">
        <f ca="1">板材才數分析.!M760</f>
        <v>0</v>
      </c>
      <c r="E846" s="32">
        <f ca="1">板材才數分析.!F760</f>
        <v>0</v>
      </c>
      <c r="F846" s="32" t="str">
        <f ca="1">板材才數分析.!G760</f>
        <v>AA</v>
      </c>
      <c r="G846" s="32">
        <f ca="1">板材才數分析.!H760</f>
        <v>-22</v>
      </c>
      <c r="H846" s="32" t="str">
        <f ca="1">板材才數分析.!I760</f>
        <v/>
      </c>
      <c r="I846" s="32">
        <f ca="1">板材才數分析.!J760</f>
        <v>18</v>
      </c>
      <c r="J846" s="32">
        <f ca="1">板材才數分析.!K760</f>
        <v>0</v>
      </c>
      <c r="K846" s="53">
        <f ca="1">板材才數分析.!O760</f>
        <v>0</v>
      </c>
      <c r="L846" s="32" t="str">
        <f>IFERROR(VLOOKUP(C846,資料庫!$K$3:$AA$10,17,FALSE),"")</f>
        <v/>
      </c>
      <c r="M846" s="32" t="str">
        <f ca="1">板材才數分析.!R760</f>
        <v/>
      </c>
      <c r="N846" s="35" t="str">
        <f t="shared" ca="1" si="50"/>
        <v/>
      </c>
      <c r="O846" s="75" t="str">
        <f ca="1">IFERROR(VLOOKUP(D846,資料庫!$P$4:$Q$135,2,FALSE),"")</f>
        <v/>
      </c>
    </row>
    <row r="847" spans="1:16" x14ac:dyDescent="0.25">
      <c r="A847" s="75">
        <f>板材才數分析.!D761</f>
        <v>26010</v>
      </c>
      <c r="B847" s="75" t="str">
        <f ca="1">板材才數分析.!E761</f>
        <v>左門板</v>
      </c>
      <c r="D847" s="32">
        <f ca="1">板材才數分析.!M761</f>
        <v>0</v>
      </c>
      <c r="E847" s="32">
        <f ca="1">板材才數分析.!F761</f>
        <v>0</v>
      </c>
      <c r="F847" s="32" t="str">
        <f ca="1">板材才數分析.!G761</f>
        <v>AA</v>
      </c>
      <c r="G847" s="32">
        <f ca="1">板材才數分析.!H761</f>
        <v>-4</v>
      </c>
      <c r="H847" s="32" t="str">
        <f ca="1">板材才數分析.!I761</f>
        <v>AA</v>
      </c>
      <c r="I847" s="32">
        <f ca="1">板材才數分析.!J761</f>
        <v>18</v>
      </c>
      <c r="J847" s="32">
        <f ca="1">板材才數分析.!K761</f>
        <v>0</v>
      </c>
      <c r="K847" s="53">
        <f ca="1">板材才數分析.!O761</f>
        <v>0</v>
      </c>
      <c r="L847" s="32" t="str">
        <f>IFERROR(VLOOKUP(C847,資料庫!$K$3:$AA$10,17,FALSE),"")</f>
        <v/>
      </c>
      <c r="M847" s="32" t="str">
        <f ca="1">板材才數分析.!R761</f>
        <v/>
      </c>
      <c r="N847" s="35" t="str">
        <f t="shared" ca="1" si="50"/>
        <v/>
      </c>
      <c r="O847" s="75" t="str">
        <f ca="1">IFERROR(VLOOKUP(D847,資料庫!$P$4:$Q$135,2,FALSE),"")</f>
        <v/>
      </c>
    </row>
    <row r="848" spans="1:16" x14ac:dyDescent="0.25">
      <c r="A848" s="75">
        <f>板材才數分析.!D762</f>
        <v>26011</v>
      </c>
      <c r="B848" s="75" t="str">
        <f ca="1">板材才數分析.!E762</f>
        <v>右門板</v>
      </c>
      <c r="D848" s="32">
        <f ca="1">板材才數分析.!M762</f>
        <v>0</v>
      </c>
      <c r="E848" s="32">
        <f ca="1">板材才數分析.!F762</f>
        <v>0</v>
      </c>
      <c r="F848" s="32" t="str">
        <f ca="1">板材才數分析.!G762</f>
        <v>AA</v>
      </c>
      <c r="G848" s="32">
        <f ca="1">板材才數分析.!H762</f>
        <v>-4</v>
      </c>
      <c r="H848" s="32" t="str">
        <f ca="1">板材才數分析.!I762</f>
        <v>AA</v>
      </c>
      <c r="I848" s="32">
        <f ca="1">板材才數分析.!J762</f>
        <v>18</v>
      </c>
      <c r="J848" s="32">
        <f ca="1">板材才數分析.!K762</f>
        <v>0</v>
      </c>
      <c r="K848" s="53">
        <f ca="1">板材才數分析.!O762</f>
        <v>0</v>
      </c>
      <c r="L848" s="32" t="str">
        <f>IFERROR(VLOOKUP(C848,資料庫!$K$3:$AA$10,17,FALSE),"")</f>
        <v/>
      </c>
      <c r="M848" s="32" t="str">
        <f ca="1">板材才數分析.!R762</f>
        <v/>
      </c>
      <c r="N848" s="35" t="str">
        <f t="shared" ca="1" si="50"/>
        <v/>
      </c>
      <c r="O848" s="75" t="str">
        <f ca="1">IFERROR(VLOOKUP(D848,資料庫!$P$4:$Q$135,2,FALSE),"")</f>
        <v/>
      </c>
    </row>
    <row r="849" spans="1:15" x14ac:dyDescent="0.25">
      <c r="A849" s="75">
        <f>板材才數分析.!D763</f>
        <v>26012</v>
      </c>
      <c r="B849" s="75">
        <f ca="1">板材才數分析.!E763</f>
        <v>0</v>
      </c>
      <c r="D849" s="32">
        <f ca="1">板材才數分析.!M763</f>
        <v>0</v>
      </c>
      <c r="E849" s="32">
        <f ca="1">板材才數分析.!F763</f>
        <v>0</v>
      </c>
      <c r="F849" s="32" t="str">
        <f ca="1">板材才數分析.!G763</f>
        <v/>
      </c>
      <c r="G849" s="32">
        <f ca="1">板材才數分析.!H763</f>
        <v>0</v>
      </c>
      <c r="H849" s="32" t="str">
        <f ca="1">板材才數分析.!I763</f>
        <v/>
      </c>
      <c r="I849" s="32">
        <f ca="1">板材才數分析.!J763</f>
        <v>0</v>
      </c>
      <c r="J849" s="32">
        <f ca="1">板材才數分析.!K763</f>
        <v>0</v>
      </c>
      <c r="K849" s="53">
        <f ca="1">板材才數分析.!O763</f>
        <v>0</v>
      </c>
      <c r="L849" s="32" t="str">
        <f>IFERROR(VLOOKUP(C849,資料庫!$K$3:$AA$10,17,FALSE),"")</f>
        <v/>
      </c>
      <c r="M849" s="32" t="str">
        <f ca="1">板材才數分析.!R763</f>
        <v/>
      </c>
      <c r="N849" s="35" t="str">
        <f t="shared" ca="1" si="50"/>
        <v/>
      </c>
      <c r="O849" s="75" t="str">
        <f ca="1">IFERROR(VLOOKUP(D849,資料庫!$P$4:$Q$135,2,FALSE),"")</f>
        <v/>
      </c>
    </row>
    <row r="850" spans="1:15" x14ac:dyDescent="0.25">
      <c r="A850" s="75">
        <f>板材才數分析.!D764</f>
        <v>26013</v>
      </c>
      <c r="B850" s="75">
        <f ca="1">板材才數分析.!E764</f>
        <v>0</v>
      </c>
      <c r="D850" s="32">
        <f ca="1">板材才數分析.!M764</f>
        <v>0</v>
      </c>
      <c r="E850" s="32">
        <f ca="1">板材才數分析.!F764</f>
        <v>0</v>
      </c>
      <c r="F850" s="32" t="str">
        <f ca="1">板材才數分析.!G764</f>
        <v/>
      </c>
      <c r="G850" s="32">
        <f ca="1">板材才數分析.!H764</f>
        <v>0</v>
      </c>
      <c r="H850" s="32" t="str">
        <f ca="1">板材才數分析.!I764</f>
        <v/>
      </c>
      <c r="I850" s="32">
        <f ca="1">板材才數分析.!J764</f>
        <v>0</v>
      </c>
      <c r="J850" s="32">
        <f ca="1">板材才數分析.!K764</f>
        <v>0</v>
      </c>
      <c r="K850" s="53">
        <f ca="1">板材才數分析.!O764</f>
        <v>0</v>
      </c>
      <c r="L850" s="32" t="str">
        <f>IFERROR(VLOOKUP(C850,資料庫!$K$3:$AA$10,17,FALSE),"")</f>
        <v/>
      </c>
      <c r="M850" s="32" t="str">
        <f ca="1">板材才數分析.!R764</f>
        <v/>
      </c>
      <c r="N850" s="35" t="str">
        <f t="shared" ca="1" si="50"/>
        <v/>
      </c>
      <c r="O850" s="75" t="str">
        <f ca="1">IFERROR(VLOOKUP(D850,資料庫!$P$4:$Q$135,2,FALSE),"")</f>
        <v/>
      </c>
    </row>
    <row r="851" spans="1:15" x14ac:dyDescent="0.25">
      <c r="A851" s="75">
        <f>板材才數分析.!D765</f>
        <v>26014</v>
      </c>
      <c r="B851" s="75">
        <f ca="1">板材才數分析.!E765</f>
        <v>0</v>
      </c>
      <c r="D851" s="32">
        <f ca="1">板材才數分析.!M765</f>
        <v>0</v>
      </c>
      <c r="E851" s="32">
        <f ca="1">板材才數分析.!F765</f>
        <v>0</v>
      </c>
      <c r="F851" s="32" t="str">
        <f ca="1">板材才數分析.!G765</f>
        <v/>
      </c>
      <c r="G851" s="32">
        <f ca="1">板材才數分析.!H765</f>
        <v>0</v>
      </c>
      <c r="H851" s="32" t="str">
        <f ca="1">板材才數分析.!I765</f>
        <v/>
      </c>
      <c r="I851" s="32">
        <f ca="1">板材才數分析.!J765</f>
        <v>0</v>
      </c>
      <c r="J851" s="32">
        <f ca="1">板材才數分析.!K765</f>
        <v>0</v>
      </c>
      <c r="K851" s="53">
        <f ca="1">板材才數分析.!O765</f>
        <v>0</v>
      </c>
      <c r="L851" s="32" t="str">
        <f>IFERROR(VLOOKUP(C851,資料庫!$K$3:$AA$10,17,FALSE),"")</f>
        <v/>
      </c>
      <c r="M851" s="32" t="str">
        <f ca="1">板材才數分析.!R765</f>
        <v/>
      </c>
      <c r="N851" s="35" t="str">
        <f t="shared" ca="1" si="50"/>
        <v/>
      </c>
      <c r="O851" s="75" t="str">
        <f ca="1">IFERROR(VLOOKUP(D851,資料庫!$P$4:$Q$135,2,FALSE),"")</f>
        <v/>
      </c>
    </row>
    <row r="852" spans="1:15" x14ac:dyDescent="0.25">
      <c r="A852" s="75">
        <f>板材才數分析.!D766</f>
        <v>26015</v>
      </c>
      <c r="B852" s="75">
        <f ca="1">板材才數分析.!E766</f>
        <v>0</v>
      </c>
      <c r="D852" s="32">
        <f ca="1">板材才數分析.!M766</f>
        <v>0</v>
      </c>
      <c r="E852" s="32">
        <f ca="1">板材才數分析.!F766</f>
        <v>0</v>
      </c>
      <c r="F852" s="32" t="str">
        <f ca="1">板材才數分析.!G766</f>
        <v/>
      </c>
      <c r="G852" s="32">
        <f ca="1">板材才數分析.!H766</f>
        <v>0</v>
      </c>
      <c r="H852" s="32" t="str">
        <f ca="1">板材才數分析.!I766</f>
        <v/>
      </c>
      <c r="I852" s="32">
        <f ca="1">板材才數分析.!J766</f>
        <v>0</v>
      </c>
      <c r="J852" s="32">
        <f ca="1">板材才數分析.!K766</f>
        <v>0</v>
      </c>
      <c r="K852" s="53">
        <f ca="1">板材才數分析.!O766</f>
        <v>0</v>
      </c>
      <c r="L852" s="32" t="str">
        <f>IFERROR(VLOOKUP(C852,資料庫!$K$3:$AA$10,17,FALSE),"")</f>
        <v/>
      </c>
      <c r="M852" s="32" t="str">
        <f ca="1">板材才數分析.!R766</f>
        <v/>
      </c>
      <c r="N852" s="35" t="str">
        <f t="shared" ca="1" si="50"/>
        <v/>
      </c>
      <c r="O852" s="75" t="str">
        <f ca="1">IFERROR(VLOOKUP(D852,資料庫!$P$4:$Q$135,2,FALSE),"")</f>
        <v/>
      </c>
    </row>
    <row r="853" spans="1:15" x14ac:dyDescent="0.25">
      <c r="A853" s="75">
        <f>板材才數分析.!D767</f>
        <v>26016</v>
      </c>
      <c r="B853" s="75">
        <f ca="1">板材才數分析.!E767</f>
        <v>0</v>
      </c>
      <c r="D853" s="32">
        <f ca="1">板材才數分析.!M767</f>
        <v>0</v>
      </c>
      <c r="E853" s="32">
        <f ca="1">板材才數分析.!F767</f>
        <v>0</v>
      </c>
      <c r="F853" s="32" t="str">
        <f ca="1">板材才數分析.!G767</f>
        <v/>
      </c>
      <c r="G853" s="32">
        <f ca="1">板材才數分析.!H767</f>
        <v>0</v>
      </c>
      <c r="H853" s="32" t="str">
        <f ca="1">板材才數分析.!I767</f>
        <v/>
      </c>
      <c r="I853" s="32">
        <f ca="1">板材才數分析.!J767</f>
        <v>0</v>
      </c>
      <c r="J853" s="32">
        <f ca="1">板材才數分析.!K767</f>
        <v>0</v>
      </c>
      <c r="K853" s="53">
        <f ca="1">板材才數分析.!O767</f>
        <v>0</v>
      </c>
      <c r="L853" s="32" t="str">
        <f>IFERROR(VLOOKUP(C853,資料庫!$K$3:$AA$10,17,FALSE),"")</f>
        <v/>
      </c>
      <c r="M853" s="32" t="str">
        <f ca="1">板材才數分析.!R767</f>
        <v/>
      </c>
      <c r="N853" s="35" t="str">
        <f t="shared" ca="1" si="50"/>
        <v/>
      </c>
      <c r="O853" s="75" t="str">
        <f ca="1">IFERROR(VLOOKUP(D853,資料庫!$P$4:$Q$135,2,FALSE),"")</f>
        <v/>
      </c>
    </row>
    <row r="854" spans="1:15" x14ac:dyDescent="0.25">
      <c r="A854" s="75">
        <f>板材才數分析.!D768</f>
        <v>26017</v>
      </c>
      <c r="B854" s="75">
        <f ca="1">板材才數分析.!E768</f>
        <v>0</v>
      </c>
      <c r="D854" s="32">
        <f ca="1">板材才數分析.!M768</f>
        <v>0</v>
      </c>
      <c r="E854" s="32">
        <f ca="1">板材才數分析.!F768</f>
        <v>0</v>
      </c>
      <c r="F854" s="32" t="str">
        <f ca="1">板材才數分析.!G768</f>
        <v/>
      </c>
      <c r="G854" s="32">
        <f ca="1">板材才數分析.!H768</f>
        <v>0</v>
      </c>
      <c r="H854" s="32" t="str">
        <f ca="1">板材才數分析.!I768</f>
        <v/>
      </c>
      <c r="I854" s="32">
        <f ca="1">板材才數分析.!J768</f>
        <v>0</v>
      </c>
      <c r="J854" s="32">
        <f ca="1">板材才數分析.!K768</f>
        <v>0</v>
      </c>
      <c r="K854" s="53">
        <f ca="1">板材才數分析.!O768</f>
        <v>0</v>
      </c>
      <c r="L854" s="32" t="str">
        <f>IFERROR(VLOOKUP(C854,資料庫!$K$3:$AA$10,17,FALSE),"")</f>
        <v/>
      </c>
      <c r="M854" s="32" t="str">
        <f ca="1">板材才數分析.!R768</f>
        <v/>
      </c>
      <c r="N854" s="35" t="str">
        <f t="shared" ca="1" si="50"/>
        <v/>
      </c>
      <c r="O854" s="75" t="str">
        <f ca="1">IFERROR(VLOOKUP(D854,資料庫!$P$4:$Q$135,2,FALSE),"")</f>
        <v/>
      </c>
    </row>
    <row r="855" spans="1:15" x14ac:dyDescent="0.25">
      <c r="A855" s="75">
        <f>板材才數分析.!D769</f>
        <v>26018</v>
      </c>
      <c r="B855" s="75">
        <f ca="1">板材才數分析.!E769</f>
        <v>0</v>
      </c>
      <c r="D855" s="32">
        <f ca="1">板材才數分析.!M769</f>
        <v>0</v>
      </c>
      <c r="E855" s="32">
        <f ca="1">板材才數分析.!F769</f>
        <v>0</v>
      </c>
      <c r="F855" s="32" t="str">
        <f ca="1">板材才數分析.!G769</f>
        <v/>
      </c>
      <c r="G855" s="32">
        <f ca="1">板材才數分析.!H769</f>
        <v>0</v>
      </c>
      <c r="H855" s="32" t="str">
        <f ca="1">板材才數分析.!I769</f>
        <v/>
      </c>
      <c r="I855" s="32">
        <f ca="1">板材才數分析.!J769</f>
        <v>0</v>
      </c>
      <c r="J855" s="32">
        <f ca="1">板材才數分析.!K769</f>
        <v>0</v>
      </c>
      <c r="K855" s="53">
        <f ca="1">板材才數分析.!O769</f>
        <v>0</v>
      </c>
      <c r="L855" s="32" t="str">
        <f>IFERROR(VLOOKUP(C855,資料庫!$K$3:$AA$10,17,FALSE),"")</f>
        <v/>
      </c>
      <c r="M855" s="32" t="str">
        <f ca="1">板材才數分析.!R769</f>
        <v/>
      </c>
      <c r="N855" s="35" t="str">
        <f t="shared" ref="N855:N867" ca="1" si="51">IFERROR((K855*M855),"")</f>
        <v/>
      </c>
      <c r="O855" s="75" t="str">
        <f ca="1">IFERROR(VLOOKUP(D855,資料庫!$P$4:$Q$135,2,FALSE),"")</f>
        <v/>
      </c>
    </row>
    <row r="856" spans="1:15" x14ac:dyDescent="0.25">
      <c r="A856" s="75">
        <f>板材才數分析.!D770</f>
        <v>26019</v>
      </c>
      <c r="B856" s="75">
        <f ca="1">板材才數分析.!E770</f>
        <v>0</v>
      </c>
      <c r="D856" s="32">
        <f ca="1">板材才數分析.!M770</f>
        <v>0</v>
      </c>
      <c r="E856" s="32">
        <f ca="1">板材才數分析.!F770</f>
        <v>0</v>
      </c>
      <c r="F856" s="32" t="str">
        <f ca="1">板材才數分析.!G770</f>
        <v/>
      </c>
      <c r="G856" s="32">
        <f ca="1">板材才數分析.!H770</f>
        <v>0</v>
      </c>
      <c r="H856" s="32" t="str">
        <f ca="1">板材才數分析.!I770</f>
        <v/>
      </c>
      <c r="I856" s="32">
        <f ca="1">板材才數分析.!J770</f>
        <v>0</v>
      </c>
      <c r="J856" s="32">
        <f ca="1">板材才數分析.!K770</f>
        <v>0</v>
      </c>
      <c r="K856" s="53">
        <f ca="1">板材才數分析.!O770</f>
        <v>0</v>
      </c>
      <c r="L856" s="32" t="str">
        <f>IFERROR(VLOOKUP(C856,資料庫!$K$3:$AA$10,17,FALSE),"")</f>
        <v/>
      </c>
      <c r="M856" s="32" t="str">
        <f ca="1">板材才數分析.!R770</f>
        <v/>
      </c>
      <c r="N856" s="35" t="str">
        <f t="shared" ca="1" si="51"/>
        <v/>
      </c>
      <c r="O856" s="75" t="str">
        <f ca="1">IFERROR(VLOOKUP(D856,資料庫!$P$4:$Q$135,2,FALSE),"")</f>
        <v/>
      </c>
    </row>
    <row r="857" spans="1:15" x14ac:dyDescent="0.25">
      <c r="A857" s="75">
        <f>板材才數分析.!D771</f>
        <v>26020</v>
      </c>
      <c r="B857" s="75">
        <f ca="1">板材才數分析.!E771</f>
        <v>0</v>
      </c>
      <c r="D857" s="32">
        <f ca="1">板材才數分析.!M771</f>
        <v>0</v>
      </c>
      <c r="E857" s="32">
        <f ca="1">板材才數分析.!F771</f>
        <v>0</v>
      </c>
      <c r="F857" s="32" t="str">
        <f ca="1">板材才數分析.!G771</f>
        <v/>
      </c>
      <c r="G857" s="32">
        <f ca="1">板材才數分析.!H771</f>
        <v>0</v>
      </c>
      <c r="H857" s="32" t="str">
        <f ca="1">板材才數分析.!I771</f>
        <v/>
      </c>
      <c r="I857" s="32">
        <f ca="1">板材才數分析.!J771</f>
        <v>0</v>
      </c>
      <c r="J857" s="32">
        <f ca="1">板材才數分析.!K771</f>
        <v>0</v>
      </c>
      <c r="K857" s="53">
        <f ca="1">板材才數分析.!O771</f>
        <v>0</v>
      </c>
      <c r="L857" s="32" t="str">
        <f>IFERROR(VLOOKUP(C857,資料庫!$K$3:$AA$10,17,FALSE),"")</f>
        <v/>
      </c>
      <c r="M857" s="32" t="str">
        <f ca="1">板材才數分析.!R771</f>
        <v/>
      </c>
      <c r="N857" s="35" t="str">
        <f t="shared" ca="1" si="51"/>
        <v/>
      </c>
      <c r="O857" s="75" t="str">
        <f ca="1">IFERROR(VLOOKUP(D857,資料庫!$P$4:$Q$135,2,FALSE),"")</f>
        <v/>
      </c>
    </row>
    <row r="858" spans="1:15" x14ac:dyDescent="0.25">
      <c r="A858" s="75">
        <f>板材才數分析.!D772</f>
        <v>26021</v>
      </c>
      <c r="B858" s="75">
        <f ca="1">板材才數分析.!E772</f>
        <v>0</v>
      </c>
      <c r="D858" s="32">
        <f ca="1">板材才數分析.!M772</f>
        <v>0</v>
      </c>
      <c r="E858" s="32">
        <f ca="1">板材才數分析.!F772</f>
        <v>0</v>
      </c>
      <c r="F858" s="32" t="str">
        <f ca="1">板材才數分析.!G772</f>
        <v/>
      </c>
      <c r="G858" s="32">
        <f ca="1">板材才數分析.!H772</f>
        <v>0</v>
      </c>
      <c r="H858" s="32" t="str">
        <f ca="1">板材才數分析.!I772</f>
        <v/>
      </c>
      <c r="I858" s="32">
        <f ca="1">板材才數分析.!J772</f>
        <v>0</v>
      </c>
      <c r="J858" s="32">
        <f ca="1">板材才數分析.!K772</f>
        <v>0</v>
      </c>
      <c r="K858" s="53">
        <f ca="1">板材才數分析.!O772</f>
        <v>0</v>
      </c>
      <c r="L858" s="32" t="str">
        <f>IFERROR(VLOOKUP(C858,資料庫!$K$3:$AA$10,17,FALSE),"")</f>
        <v/>
      </c>
      <c r="M858" s="32" t="str">
        <f ca="1">板材才數分析.!R772</f>
        <v/>
      </c>
      <c r="N858" s="35" t="str">
        <f t="shared" ca="1" si="51"/>
        <v/>
      </c>
      <c r="O858" s="75" t="str">
        <f ca="1">IFERROR(VLOOKUP(D858,資料庫!$P$4:$Q$135,2,FALSE),"")</f>
        <v/>
      </c>
    </row>
    <row r="859" spans="1:15" x14ac:dyDescent="0.25">
      <c r="A859" s="75">
        <f>板材才數分析.!D773</f>
        <v>26022</v>
      </c>
      <c r="B859" s="75">
        <f ca="1">板材才數分析.!E773</f>
        <v>0</v>
      </c>
      <c r="D859" s="32">
        <f ca="1">板材才數分析.!M773</f>
        <v>0</v>
      </c>
      <c r="E859" s="32">
        <f ca="1">板材才數分析.!F773</f>
        <v>0</v>
      </c>
      <c r="F859" s="32" t="str">
        <f ca="1">板材才數分析.!G773</f>
        <v/>
      </c>
      <c r="G859" s="32">
        <f ca="1">板材才數分析.!H773</f>
        <v>0</v>
      </c>
      <c r="H859" s="32" t="str">
        <f ca="1">板材才數分析.!I773</f>
        <v/>
      </c>
      <c r="I859" s="32">
        <f ca="1">板材才數分析.!J773</f>
        <v>0</v>
      </c>
      <c r="J859" s="32">
        <f ca="1">板材才數分析.!K773</f>
        <v>0</v>
      </c>
      <c r="K859" s="53">
        <f ca="1">板材才數分析.!O773</f>
        <v>0</v>
      </c>
      <c r="L859" s="32" t="str">
        <f>IFERROR(VLOOKUP(C859,資料庫!$K$3:$AA$10,17,FALSE),"")</f>
        <v/>
      </c>
      <c r="M859" s="32" t="str">
        <f ca="1">板材才數分析.!R773</f>
        <v/>
      </c>
      <c r="N859" s="35" t="str">
        <f t="shared" ca="1" si="51"/>
        <v/>
      </c>
      <c r="O859" s="75" t="str">
        <f ca="1">IFERROR(VLOOKUP(D859,資料庫!$P$4:$Q$135,2,FALSE),"")</f>
        <v/>
      </c>
    </row>
    <row r="860" spans="1:15" x14ac:dyDescent="0.25">
      <c r="A860" s="75">
        <f>板材才數分析.!D774</f>
        <v>26023</v>
      </c>
      <c r="B860" s="75">
        <f ca="1">板材才數分析.!E774</f>
        <v>0</v>
      </c>
      <c r="D860" s="32">
        <f ca="1">板材才數分析.!M774</f>
        <v>0</v>
      </c>
      <c r="E860" s="32">
        <f ca="1">板材才數分析.!F774</f>
        <v>0</v>
      </c>
      <c r="F860" s="32" t="str">
        <f ca="1">板材才數分析.!G774</f>
        <v/>
      </c>
      <c r="G860" s="32">
        <f ca="1">板材才數分析.!H774</f>
        <v>0</v>
      </c>
      <c r="H860" s="32" t="str">
        <f ca="1">板材才數分析.!I774</f>
        <v/>
      </c>
      <c r="I860" s="32">
        <f ca="1">板材才數分析.!J774</f>
        <v>0</v>
      </c>
      <c r="J860" s="32">
        <f ca="1">板材才數分析.!K774</f>
        <v>0</v>
      </c>
      <c r="K860" s="53">
        <f ca="1">板材才數分析.!O774</f>
        <v>0</v>
      </c>
      <c r="L860" s="32" t="str">
        <f>IFERROR(VLOOKUP(C860,資料庫!$K$3:$AA$10,17,FALSE),"")</f>
        <v/>
      </c>
      <c r="M860" s="32" t="str">
        <f ca="1">板材才數分析.!R774</f>
        <v/>
      </c>
      <c r="N860" s="35" t="str">
        <f t="shared" ca="1" si="51"/>
        <v/>
      </c>
      <c r="O860" s="75" t="str">
        <f ca="1">IFERROR(VLOOKUP(D860,資料庫!$P$4:$Q$135,2,FALSE),"")</f>
        <v/>
      </c>
    </row>
    <row r="861" spans="1:15" x14ac:dyDescent="0.25">
      <c r="A861" s="75">
        <f>板材才數分析.!D775</f>
        <v>26024</v>
      </c>
      <c r="B861" s="75">
        <f ca="1">板材才數分析.!E775</f>
        <v>0</v>
      </c>
      <c r="D861" s="32">
        <f ca="1">板材才數分析.!M775</f>
        <v>0</v>
      </c>
      <c r="E861" s="32">
        <f ca="1">板材才數分析.!F775</f>
        <v>0</v>
      </c>
      <c r="F861" s="32" t="str">
        <f ca="1">板材才數分析.!G775</f>
        <v/>
      </c>
      <c r="G861" s="32">
        <f ca="1">板材才數分析.!H775</f>
        <v>0</v>
      </c>
      <c r="H861" s="32" t="str">
        <f ca="1">板材才數分析.!I775</f>
        <v/>
      </c>
      <c r="I861" s="32">
        <f ca="1">板材才數分析.!J775</f>
        <v>0</v>
      </c>
      <c r="J861" s="32">
        <f ca="1">板材才數分析.!K775</f>
        <v>0</v>
      </c>
      <c r="K861" s="53">
        <f ca="1">板材才數分析.!O775</f>
        <v>0</v>
      </c>
      <c r="L861" s="32" t="str">
        <f>IFERROR(VLOOKUP(C861,資料庫!$K$3:$AA$10,17,FALSE),"")</f>
        <v/>
      </c>
      <c r="M861" s="32" t="str">
        <f ca="1">板材才數分析.!R775</f>
        <v/>
      </c>
      <c r="N861" s="35" t="str">
        <f t="shared" ca="1" si="51"/>
        <v/>
      </c>
      <c r="O861" s="75" t="str">
        <f ca="1">IFERROR(VLOOKUP(D861,資料庫!$P$4:$Q$135,2,FALSE),"")</f>
        <v/>
      </c>
    </row>
    <row r="862" spans="1:15" x14ac:dyDescent="0.25">
      <c r="A862" s="75">
        <f>板材才數分析.!D776</f>
        <v>26025</v>
      </c>
      <c r="B862" s="75">
        <f ca="1">板材才數分析.!E776</f>
        <v>0</v>
      </c>
      <c r="D862" s="32">
        <f ca="1">板材才數分析.!M776</f>
        <v>0</v>
      </c>
      <c r="E862" s="32">
        <f ca="1">板材才數分析.!F776</f>
        <v>0</v>
      </c>
      <c r="F862" s="32" t="str">
        <f ca="1">板材才數分析.!G776</f>
        <v/>
      </c>
      <c r="G862" s="32">
        <f ca="1">板材才數分析.!H776</f>
        <v>0</v>
      </c>
      <c r="H862" s="32" t="str">
        <f ca="1">板材才數分析.!I776</f>
        <v/>
      </c>
      <c r="I862" s="32">
        <f ca="1">板材才數分析.!J776</f>
        <v>0</v>
      </c>
      <c r="J862" s="32">
        <f ca="1">板材才數分析.!K776</f>
        <v>0</v>
      </c>
      <c r="K862" s="53">
        <f ca="1">板材才數分析.!O776</f>
        <v>0</v>
      </c>
      <c r="L862" s="32" t="str">
        <f>IFERROR(VLOOKUP(C862,資料庫!$K$3:$AA$10,17,FALSE),"")</f>
        <v/>
      </c>
      <c r="M862" s="32" t="str">
        <f ca="1">板材才數分析.!R776</f>
        <v/>
      </c>
      <c r="N862" s="35" t="str">
        <f t="shared" ca="1" si="51"/>
        <v/>
      </c>
      <c r="O862" s="75" t="str">
        <f ca="1">IFERROR(VLOOKUP(D862,資料庫!$P$4:$Q$135,2,FALSE),"")</f>
        <v/>
      </c>
    </row>
    <row r="863" spans="1:15" x14ac:dyDescent="0.25">
      <c r="A863" s="75">
        <f>板材才數分析.!D777</f>
        <v>26026</v>
      </c>
      <c r="B863" s="75">
        <f ca="1">板材才數分析.!E777</f>
        <v>0</v>
      </c>
      <c r="D863" s="32">
        <f ca="1">板材才數分析.!M777</f>
        <v>0</v>
      </c>
      <c r="E863" s="32">
        <f ca="1">板材才數分析.!F777</f>
        <v>0</v>
      </c>
      <c r="F863" s="32" t="str">
        <f ca="1">板材才數分析.!G777</f>
        <v/>
      </c>
      <c r="G863" s="32">
        <f ca="1">板材才數分析.!H777</f>
        <v>0</v>
      </c>
      <c r="H863" s="32" t="str">
        <f ca="1">板材才數分析.!I777</f>
        <v/>
      </c>
      <c r="I863" s="32">
        <f ca="1">板材才數分析.!J777</f>
        <v>0</v>
      </c>
      <c r="J863" s="32">
        <f ca="1">板材才數分析.!K777</f>
        <v>0</v>
      </c>
      <c r="K863" s="53">
        <f ca="1">板材才數分析.!O777</f>
        <v>0</v>
      </c>
      <c r="L863" s="32" t="str">
        <f>IFERROR(VLOOKUP(C863,資料庫!$K$3:$AA$10,17,FALSE),"")</f>
        <v/>
      </c>
      <c r="M863" s="32" t="str">
        <f ca="1">板材才數分析.!R777</f>
        <v/>
      </c>
      <c r="N863" s="35" t="str">
        <f t="shared" ca="1" si="51"/>
        <v/>
      </c>
      <c r="O863" s="75" t="str">
        <f ca="1">IFERROR(VLOOKUP(D863,資料庫!$P$4:$Q$135,2,FALSE),"")</f>
        <v/>
      </c>
    </row>
    <row r="864" spans="1:15" x14ac:dyDescent="0.25">
      <c r="A864" s="75">
        <f>板材才數分析.!D778</f>
        <v>26027</v>
      </c>
      <c r="B864" s="75">
        <f ca="1">板材才數分析.!E778</f>
        <v>0</v>
      </c>
      <c r="D864" s="32">
        <f ca="1">板材才數分析.!M778</f>
        <v>0</v>
      </c>
      <c r="E864" s="32">
        <f ca="1">板材才數分析.!F778</f>
        <v>0</v>
      </c>
      <c r="F864" s="32" t="str">
        <f ca="1">板材才數分析.!G778</f>
        <v/>
      </c>
      <c r="G864" s="32">
        <f ca="1">板材才數分析.!H778</f>
        <v>0</v>
      </c>
      <c r="H864" s="32" t="str">
        <f ca="1">板材才數分析.!I778</f>
        <v/>
      </c>
      <c r="I864" s="32">
        <f ca="1">板材才數分析.!J778</f>
        <v>0</v>
      </c>
      <c r="J864" s="32">
        <f ca="1">板材才數分析.!K778</f>
        <v>0</v>
      </c>
      <c r="K864" s="53">
        <f ca="1">板材才數分析.!O778</f>
        <v>0</v>
      </c>
      <c r="L864" s="32" t="str">
        <f>IFERROR(VLOOKUP(C864,資料庫!$K$3:$AA$10,17,FALSE),"")</f>
        <v/>
      </c>
      <c r="M864" s="32" t="str">
        <f ca="1">板材才數分析.!R778</f>
        <v/>
      </c>
      <c r="N864" s="35" t="str">
        <f t="shared" ca="1" si="51"/>
        <v/>
      </c>
      <c r="O864" s="75" t="str">
        <f ca="1">IFERROR(VLOOKUP(D864,資料庫!$P$4:$Q$135,2,FALSE),"")</f>
        <v/>
      </c>
    </row>
    <row r="865" spans="1:16" x14ac:dyDescent="0.25">
      <c r="A865" s="75">
        <f>板材才數分析.!D779</f>
        <v>26028</v>
      </c>
      <c r="B865" s="75">
        <f ca="1">板材才數分析.!E779</f>
        <v>0</v>
      </c>
      <c r="D865" s="32">
        <f ca="1">板材才數分析.!M779</f>
        <v>0</v>
      </c>
      <c r="E865" s="32">
        <f ca="1">板材才數分析.!F779</f>
        <v>0</v>
      </c>
      <c r="F865" s="32" t="str">
        <f ca="1">板材才數分析.!G779</f>
        <v/>
      </c>
      <c r="G865" s="32">
        <f ca="1">板材才數分析.!H779</f>
        <v>0</v>
      </c>
      <c r="H865" s="32" t="str">
        <f ca="1">板材才數分析.!I779</f>
        <v/>
      </c>
      <c r="I865" s="32">
        <f ca="1">板材才數分析.!J779</f>
        <v>0</v>
      </c>
      <c r="J865" s="32">
        <f ca="1">板材才數分析.!K779</f>
        <v>0</v>
      </c>
      <c r="K865" s="53">
        <f ca="1">板材才數分析.!O779</f>
        <v>0</v>
      </c>
      <c r="L865" s="32" t="str">
        <f>IFERROR(VLOOKUP(C865,資料庫!$K$3:$AA$10,17,FALSE),"")</f>
        <v/>
      </c>
      <c r="M865" s="32" t="str">
        <f ca="1">板材才數分析.!R779</f>
        <v/>
      </c>
      <c r="N865" s="35" t="str">
        <f t="shared" ca="1" si="51"/>
        <v/>
      </c>
      <c r="O865" s="75" t="str">
        <f ca="1">IFERROR(VLOOKUP(D865,資料庫!$P$4:$Q$135,2,FALSE),"")</f>
        <v/>
      </c>
    </row>
    <row r="866" spans="1:16" x14ac:dyDescent="0.25">
      <c r="A866" s="75">
        <f>板材才數分析.!D780</f>
        <v>26029</v>
      </c>
      <c r="B866" s="75">
        <f ca="1">板材才數分析.!E780</f>
        <v>0</v>
      </c>
      <c r="D866" s="32">
        <f ca="1">板材才數分析.!M780</f>
        <v>0</v>
      </c>
      <c r="E866" s="32">
        <f ca="1">板材才數分析.!F780</f>
        <v>0</v>
      </c>
      <c r="F866" s="32" t="str">
        <f ca="1">板材才數分析.!G780</f>
        <v/>
      </c>
      <c r="G866" s="32">
        <f ca="1">板材才數分析.!H780</f>
        <v>0</v>
      </c>
      <c r="H866" s="32" t="str">
        <f ca="1">板材才數分析.!I780</f>
        <v/>
      </c>
      <c r="I866" s="32">
        <f ca="1">板材才數分析.!J780</f>
        <v>0</v>
      </c>
      <c r="J866" s="32">
        <f ca="1">板材才數分析.!K780</f>
        <v>0</v>
      </c>
      <c r="K866" s="53">
        <f ca="1">板材才數分析.!O780</f>
        <v>0</v>
      </c>
      <c r="L866" s="32" t="str">
        <f>IFERROR(VLOOKUP(C866,資料庫!$K$3:$AA$10,17,FALSE),"")</f>
        <v/>
      </c>
      <c r="M866" s="32" t="str">
        <f ca="1">板材才數分析.!R780</f>
        <v/>
      </c>
      <c r="N866" s="35" t="str">
        <f t="shared" ca="1" si="51"/>
        <v/>
      </c>
      <c r="O866" s="75" t="str">
        <f ca="1">IFERROR(VLOOKUP(D866,資料庫!$P$4:$Q$135,2,FALSE),"")</f>
        <v/>
      </c>
    </row>
    <row r="867" spans="1:16" x14ac:dyDescent="0.25">
      <c r="A867" s="75">
        <f>板材才數分析.!D781</f>
        <v>26030</v>
      </c>
      <c r="B867" s="75">
        <f ca="1">板材才數分析.!E781</f>
        <v>0</v>
      </c>
      <c r="D867" s="32">
        <f ca="1">板材才數分析.!M781</f>
        <v>0</v>
      </c>
      <c r="E867" s="32">
        <f ca="1">板材才數分析.!F781</f>
        <v>0</v>
      </c>
      <c r="F867" s="32" t="str">
        <f ca="1">板材才數分析.!G781</f>
        <v/>
      </c>
      <c r="G867" s="32">
        <f ca="1">板材才數分析.!H781</f>
        <v>0</v>
      </c>
      <c r="H867" s="32" t="str">
        <f ca="1">板材才數分析.!I781</f>
        <v/>
      </c>
      <c r="I867" s="32">
        <f ca="1">板材才數分析.!J781</f>
        <v>0</v>
      </c>
      <c r="J867" s="32">
        <f ca="1">板材才數分析.!K781</f>
        <v>0</v>
      </c>
      <c r="K867" s="53">
        <f ca="1">板材才數分析.!O781</f>
        <v>0</v>
      </c>
      <c r="L867" s="32" t="str">
        <f>IFERROR(VLOOKUP(C867,資料庫!$K$3:$AA$10,17,FALSE),"")</f>
        <v/>
      </c>
      <c r="M867" s="32" t="str">
        <f ca="1">板材才數分析.!R781</f>
        <v/>
      </c>
      <c r="N867" s="35" t="str">
        <f t="shared" ca="1" si="51"/>
        <v/>
      </c>
      <c r="O867" s="75" t="str">
        <f ca="1">IFERROR(VLOOKUP(D867,資料庫!$P$4:$Q$135,2,FALSE),"")</f>
        <v/>
      </c>
    </row>
    <row r="868" spans="1:16" x14ac:dyDescent="0.25">
      <c r="A868" s="75"/>
      <c r="B868" s="75"/>
      <c r="H868" s="524" t="s">
        <v>235</v>
      </c>
      <c r="I868" s="524"/>
      <c r="J868" s="524"/>
      <c r="K868" s="54">
        <f ca="1">SUM(K838:K867)</f>
        <v>0</v>
      </c>
      <c r="L868" s="48" t="str">
        <f>L838</f>
        <v/>
      </c>
      <c r="M868" s="48"/>
      <c r="N868" s="49"/>
      <c r="O868" s="94">
        <f ca="1">SUM(N837:N867)</f>
        <v>0</v>
      </c>
      <c r="P868" s="47"/>
    </row>
    <row r="869" spans="1:16" x14ac:dyDescent="0.25">
      <c r="A869" s="75"/>
      <c r="B869" s="75"/>
      <c r="O869" s="75"/>
    </row>
    <row r="870" spans="1:16" x14ac:dyDescent="0.25">
      <c r="A870" s="75"/>
      <c r="B870" s="75">
        <v>27</v>
      </c>
      <c r="O870" s="75"/>
    </row>
    <row r="871" spans="1:16" x14ac:dyDescent="0.25">
      <c r="A871" s="75">
        <f>板材才數分析.!D782</f>
        <v>27001</v>
      </c>
      <c r="B871" s="75" t="str">
        <f ca="1">板材才數分析.!E782</f>
        <v>頂板</v>
      </c>
      <c r="D871" s="32">
        <f ca="1">板材才數分析.!M782</f>
        <v>0</v>
      </c>
      <c r="E871" s="32">
        <f ca="1">板材才數分析.!F782</f>
        <v>-36</v>
      </c>
      <c r="F871" s="32" t="str">
        <f ca="1">板材才數分析.!G782</f>
        <v>AA</v>
      </c>
      <c r="G871" s="32">
        <f ca="1">板材才數分析.!H782</f>
        <v>0</v>
      </c>
      <c r="H871" s="32" t="str">
        <f ca="1">板材才數分析.!I782</f>
        <v/>
      </c>
      <c r="I871" s="32">
        <f ca="1">板材才數分析.!J782</f>
        <v>18</v>
      </c>
      <c r="J871" s="32">
        <f ca="1">板材才數分析.!K782</f>
        <v>0</v>
      </c>
      <c r="K871" s="53">
        <f ca="1">板材才數分析.!O782</f>
        <v>0</v>
      </c>
      <c r="L871" s="32" t="str">
        <f>IFERROR(VLOOKUP(C871,資料庫!$K$3:$AA$10,17,FALSE),"")</f>
        <v/>
      </c>
      <c r="M871" s="32" t="str">
        <f ca="1">板材才數分析.!R782</f>
        <v/>
      </c>
      <c r="N871" s="35" t="str">
        <f ca="1">IFERROR((K871*M871),"")</f>
        <v/>
      </c>
      <c r="O871" s="75" t="str">
        <f ca="1">IFERROR(VLOOKUP(D871,資料庫!$P$4:$Q$135,2,FALSE),"")</f>
        <v/>
      </c>
    </row>
    <row r="872" spans="1:16" x14ac:dyDescent="0.25">
      <c r="A872" s="75">
        <f>板材才數分析.!D783</f>
        <v>27002</v>
      </c>
      <c r="B872" s="75" t="str">
        <f ca="1">板材才數分析.!E783</f>
        <v>底板</v>
      </c>
      <c r="D872" s="32">
        <f ca="1">板材才數分析.!M783</f>
        <v>0</v>
      </c>
      <c r="E872" s="32">
        <f ca="1">板材才數分析.!F783</f>
        <v>-36</v>
      </c>
      <c r="F872" s="32" t="str">
        <f ca="1">板材才數分析.!G783</f>
        <v>AA</v>
      </c>
      <c r="G872" s="32">
        <f ca="1">板材才數分析.!H783</f>
        <v>0</v>
      </c>
      <c r="H872" s="32" t="str">
        <f ca="1">板材才數分析.!I783</f>
        <v/>
      </c>
      <c r="I872" s="32">
        <f ca="1">板材才數分析.!J783</f>
        <v>18</v>
      </c>
      <c r="J872" s="32">
        <f ca="1">板材才數分析.!K783</f>
        <v>0</v>
      </c>
      <c r="K872" s="53">
        <f ca="1">板材才數分析.!O783</f>
        <v>0</v>
      </c>
      <c r="L872" s="32" t="str">
        <f>IFERROR(VLOOKUP(C872,資料庫!$K$3:$AA$10,17,FALSE),"")</f>
        <v/>
      </c>
      <c r="M872" s="32" t="str">
        <f ca="1">板材才數分析.!R783</f>
        <v/>
      </c>
      <c r="N872" s="35" t="str">
        <f t="shared" ref="N872:N887" ca="1" si="52">IFERROR((K872*M872),"")</f>
        <v/>
      </c>
      <c r="O872" s="75" t="str">
        <f ca="1">IFERROR(VLOOKUP(D872,資料庫!$P$4:$Q$135,2,FALSE),"")</f>
        <v/>
      </c>
    </row>
    <row r="873" spans="1:16" x14ac:dyDescent="0.25">
      <c r="A873" s="75">
        <f>板材才數分析.!D784</f>
        <v>27003</v>
      </c>
      <c r="B873" s="75" t="str">
        <f ca="1">板材才數分析.!E784</f>
        <v>左側板</v>
      </c>
      <c r="D873" s="32">
        <f ca="1">板材才數分析.!M784</f>
        <v>0</v>
      </c>
      <c r="E873" s="32">
        <f ca="1">板材才數分析.!F784</f>
        <v>0</v>
      </c>
      <c r="F873" s="32" t="str">
        <f ca="1">板材才數分析.!G784</f>
        <v>AA</v>
      </c>
      <c r="G873" s="32">
        <f ca="1">板材才數分析.!H784</f>
        <v>0</v>
      </c>
      <c r="H873" s="32" t="str">
        <f ca="1">板材才數分析.!I784</f>
        <v>AA</v>
      </c>
      <c r="I873" s="32">
        <f ca="1">板材才數分析.!J784</f>
        <v>18</v>
      </c>
      <c r="J873" s="32">
        <f ca="1">板材才數分析.!K784</f>
        <v>0</v>
      </c>
      <c r="K873" s="53">
        <f ca="1">板材才數分析.!O784</f>
        <v>0</v>
      </c>
      <c r="L873" s="32" t="str">
        <f>IFERROR(VLOOKUP(C873,資料庫!$K$3:$AA$10,17,FALSE),"")</f>
        <v/>
      </c>
      <c r="M873" s="32" t="str">
        <f ca="1">板材才數分析.!R784</f>
        <v/>
      </c>
      <c r="N873" s="35" t="str">
        <f t="shared" ca="1" si="52"/>
        <v/>
      </c>
      <c r="O873" s="75" t="str">
        <f ca="1">IFERROR(VLOOKUP(D873,資料庫!$P$4:$Q$135,2,FALSE),"")</f>
        <v/>
      </c>
    </row>
    <row r="874" spans="1:16" x14ac:dyDescent="0.25">
      <c r="A874" s="75">
        <f>板材才數分析.!D785</f>
        <v>27004</v>
      </c>
      <c r="B874" s="75" t="str">
        <f ca="1">板材才數分析.!E785</f>
        <v>右側板</v>
      </c>
      <c r="D874" s="32">
        <f ca="1">板材才數分析.!M785</f>
        <v>0</v>
      </c>
      <c r="E874" s="32">
        <f ca="1">板材才數分析.!F785</f>
        <v>0</v>
      </c>
      <c r="F874" s="32" t="str">
        <f ca="1">板材才數分析.!G785</f>
        <v>AA</v>
      </c>
      <c r="G874" s="32">
        <f ca="1">板材才數分析.!H785</f>
        <v>0</v>
      </c>
      <c r="H874" s="32" t="str">
        <f ca="1">板材才數分析.!I785</f>
        <v>AA</v>
      </c>
      <c r="I874" s="32">
        <f ca="1">板材才數分析.!J785</f>
        <v>18</v>
      </c>
      <c r="J874" s="32">
        <f ca="1">板材才數分析.!K785</f>
        <v>0</v>
      </c>
      <c r="K874" s="53">
        <f ca="1">板材才數分析.!O785</f>
        <v>0</v>
      </c>
      <c r="L874" s="32" t="str">
        <f>IFERROR(VLOOKUP(C874,資料庫!$K$3:$AA$10,17,FALSE),"")</f>
        <v/>
      </c>
      <c r="M874" s="32" t="str">
        <f ca="1">板材才數分析.!R785</f>
        <v/>
      </c>
      <c r="N874" s="35" t="str">
        <f t="shared" ca="1" si="52"/>
        <v/>
      </c>
      <c r="O874" s="75" t="str">
        <f ca="1">IFERROR(VLOOKUP(D874,資料庫!$P$4:$Q$135,2,FALSE),"")</f>
        <v/>
      </c>
    </row>
    <row r="875" spans="1:16" x14ac:dyDescent="0.25">
      <c r="A875" s="75">
        <f>板材才數分析.!D786</f>
        <v>27005</v>
      </c>
      <c r="B875" s="75" t="str">
        <f ca="1">板材才數分析.!E786</f>
        <v>背板</v>
      </c>
      <c r="D875" s="32">
        <f ca="1">板材才數分析.!M786</f>
        <v>0</v>
      </c>
      <c r="E875" s="32">
        <f ca="1">板材才數分析.!F786</f>
        <v>-22</v>
      </c>
      <c r="F875" s="32" t="str">
        <f ca="1">板材才數分析.!G786</f>
        <v/>
      </c>
      <c r="G875" s="32">
        <f ca="1">板材才數分析.!H786</f>
        <v>-22</v>
      </c>
      <c r="H875" s="32" t="str">
        <f ca="1">板材才數分析.!I786</f>
        <v/>
      </c>
      <c r="I875" s="32">
        <f ca="1">板材才數分析.!J786</f>
        <v>4</v>
      </c>
      <c r="J875" s="32">
        <f ca="1">板材才數分析.!K786</f>
        <v>0</v>
      </c>
      <c r="K875" s="53">
        <f ca="1">板材才數分析.!O786</f>
        <v>0</v>
      </c>
      <c r="L875" s="32" t="str">
        <f>IFERROR(VLOOKUP(C875,資料庫!$K$3:$AA$10,17,FALSE),"")</f>
        <v/>
      </c>
      <c r="M875" s="32" t="str">
        <f ca="1">板材才數分析.!R786</f>
        <v/>
      </c>
      <c r="N875" s="35" t="str">
        <f t="shared" ca="1" si="52"/>
        <v/>
      </c>
      <c r="O875" s="75" t="str">
        <f ca="1">IFERROR(VLOOKUP(D875,資料庫!$P$4:$Q$135,2,FALSE),"")</f>
        <v/>
      </c>
    </row>
    <row r="876" spans="1:16" x14ac:dyDescent="0.25">
      <c r="A876" s="75">
        <f>板材才數分析.!D787</f>
        <v>27006</v>
      </c>
      <c r="B876" s="75" t="str">
        <f ca="1">板材才數分析.!E787</f>
        <v>背拉桿</v>
      </c>
      <c r="D876" s="32">
        <f ca="1">板材才數分析.!M787</f>
        <v>0</v>
      </c>
      <c r="E876" s="32">
        <f ca="1">板材才數分析.!F787</f>
        <v>-36</v>
      </c>
      <c r="F876" s="32" t="str">
        <f ca="1">板材才數分析.!G787</f>
        <v>AA</v>
      </c>
      <c r="G876" s="32">
        <f ca="1">板材才數分析.!H787</f>
        <v>120</v>
      </c>
      <c r="H876" s="32" t="str">
        <f ca="1">板材才數分析.!I787</f>
        <v/>
      </c>
      <c r="I876" s="32">
        <f ca="1">板材才數分析.!J787</f>
        <v>18</v>
      </c>
      <c r="J876" s="32">
        <f ca="1">板材才數分析.!K787</f>
        <v>0</v>
      </c>
      <c r="K876" s="53">
        <f ca="1">板材才數分析.!O787</f>
        <v>0</v>
      </c>
      <c r="L876" s="32" t="str">
        <f>IFERROR(VLOOKUP(C876,資料庫!$K$3:$AA$10,17,FALSE),"")</f>
        <v/>
      </c>
      <c r="M876" s="32" t="str">
        <f ca="1">板材才數分析.!R787</f>
        <v/>
      </c>
      <c r="N876" s="35" t="str">
        <f t="shared" ca="1" si="52"/>
        <v/>
      </c>
      <c r="O876" s="75" t="str">
        <f ca="1">IFERROR(VLOOKUP(D876,資料庫!$P$4:$Q$135,2,FALSE),"")</f>
        <v/>
      </c>
    </row>
    <row r="877" spans="1:16" x14ac:dyDescent="0.25">
      <c r="A877" s="75">
        <f>板材才數分析.!D788</f>
        <v>27007</v>
      </c>
      <c r="B877" s="75" t="str">
        <f ca="1">板材才數分析.!E788</f>
        <v>中立板</v>
      </c>
      <c r="D877" s="32">
        <f ca="1">板材才數分析.!M788</f>
        <v>0</v>
      </c>
      <c r="E877" s="32">
        <f ca="1">板材才數分析.!F788</f>
        <v>-36</v>
      </c>
      <c r="F877" s="32" t="str">
        <f ca="1">板材才數分析.!G788</f>
        <v>AA</v>
      </c>
      <c r="G877" s="32">
        <f ca="1">板材才數分析.!H788</f>
        <v>-22</v>
      </c>
      <c r="H877" s="32" t="str">
        <f ca="1">板材才數分析.!I788</f>
        <v/>
      </c>
      <c r="I877" s="32">
        <f ca="1">板材才數分析.!J788</f>
        <v>18</v>
      </c>
      <c r="J877" s="32">
        <f ca="1">板材才數分析.!K788</f>
        <v>0</v>
      </c>
      <c r="K877" s="53">
        <f ca="1">板材才數分析.!O788</f>
        <v>0</v>
      </c>
      <c r="L877" s="32" t="str">
        <f>IFERROR(VLOOKUP(C877,資料庫!$K$3:$AA$10,17,FALSE),"")</f>
        <v/>
      </c>
      <c r="M877" s="32" t="str">
        <f ca="1">板材才數分析.!R788</f>
        <v/>
      </c>
      <c r="N877" s="35" t="str">
        <f t="shared" ca="1" si="52"/>
        <v/>
      </c>
      <c r="O877" s="75" t="str">
        <f ca="1">IFERROR(VLOOKUP(D877,資料庫!$P$4:$Q$135,2,FALSE),"")</f>
        <v/>
      </c>
    </row>
    <row r="878" spans="1:16" x14ac:dyDescent="0.25">
      <c r="A878" s="75">
        <f>板材才數分析.!D789</f>
        <v>27008</v>
      </c>
      <c r="B878" s="75" t="str">
        <f ca="1">板材才數分析.!E789</f>
        <v>活隔</v>
      </c>
      <c r="D878" s="32">
        <f ca="1">板材才數分析.!M789</f>
        <v>0</v>
      </c>
      <c r="E878" s="32">
        <f ca="1">板材才數分析.!F789</f>
        <v>0</v>
      </c>
      <c r="F878" s="32" t="str">
        <f ca="1">板材才數分析.!G789</f>
        <v>AA</v>
      </c>
      <c r="G878" s="32">
        <f ca="1">板材才數分析.!H789</f>
        <v>-32</v>
      </c>
      <c r="H878" s="32" t="str">
        <f ca="1">板材才數分析.!I789</f>
        <v>AA</v>
      </c>
      <c r="I878" s="32">
        <f ca="1">板材才數分析.!J789</f>
        <v>18</v>
      </c>
      <c r="J878" s="32">
        <f ca="1">板材才數分析.!K789</f>
        <v>0</v>
      </c>
      <c r="K878" s="53">
        <f ca="1">板材才數分析.!O789</f>
        <v>0</v>
      </c>
      <c r="L878" s="32" t="str">
        <f>IFERROR(VLOOKUP(C878,資料庫!$K$3:$AA$10,17,FALSE),"")</f>
        <v/>
      </c>
      <c r="M878" s="32" t="str">
        <f ca="1">板材才數分析.!R789</f>
        <v/>
      </c>
      <c r="N878" s="35" t="str">
        <f t="shared" ca="1" si="52"/>
        <v/>
      </c>
      <c r="O878" s="75" t="str">
        <f ca="1">IFERROR(VLOOKUP(D878,資料庫!$P$4:$Q$135,2,FALSE),"")</f>
        <v/>
      </c>
    </row>
    <row r="879" spans="1:16" x14ac:dyDescent="0.25">
      <c r="A879" s="75">
        <f>板材才數分析.!D790</f>
        <v>27009</v>
      </c>
      <c r="B879" s="75" t="str">
        <f ca="1">板材才數分析.!E790</f>
        <v>固隔</v>
      </c>
      <c r="D879" s="32">
        <f ca="1">板材才數分析.!M790</f>
        <v>0</v>
      </c>
      <c r="E879" s="32">
        <f ca="1">板材才數分析.!F790</f>
        <v>0</v>
      </c>
      <c r="F879" s="32" t="str">
        <f ca="1">板材才數分析.!G790</f>
        <v>AA</v>
      </c>
      <c r="G879" s="32">
        <f ca="1">板材才數分析.!H790</f>
        <v>-22</v>
      </c>
      <c r="H879" s="32" t="str">
        <f ca="1">板材才數分析.!I790</f>
        <v/>
      </c>
      <c r="I879" s="32">
        <f ca="1">板材才數分析.!J790</f>
        <v>18</v>
      </c>
      <c r="J879" s="32">
        <f ca="1">板材才數分析.!K790</f>
        <v>0</v>
      </c>
      <c r="K879" s="53">
        <f ca="1">板材才數分析.!O790</f>
        <v>0</v>
      </c>
      <c r="L879" s="32" t="str">
        <f>IFERROR(VLOOKUP(C879,資料庫!$K$3:$AA$10,17,FALSE),"")</f>
        <v/>
      </c>
      <c r="M879" s="32" t="str">
        <f ca="1">板材才數分析.!R790</f>
        <v/>
      </c>
      <c r="N879" s="35" t="str">
        <f t="shared" ca="1" si="52"/>
        <v/>
      </c>
      <c r="O879" s="75" t="str">
        <f ca="1">IFERROR(VLOOKUP(D879,資料庫!$P$4:$Q$135,2,FALSE),"")</f>
        <v/>
      </c>
    </row>
    <row r="880" spans="1:16" x14ac:dyDescent="0.25">
      <c r="A880" s="75">
        <f>板材才數分析.!D791</f>
        <v>27010</v>
      </c>
      <c r="B880" s="75" t="str">
        <f ca="1">板材才數分析.!E791</f>
        <v>左門板</v>
      </c>
      <c r="D880" s="32">
        <f ca="1">板材才數分析.!M791</f>
        <v>0</v>
      </c>
      <c r="E880" s="32">
        <f ca="1">板材才數分析.!F791</f>
        <v>0</v>
      </c>
      <c r="F880" s="32" t="str">
        <f ca="1">板材才數分析.!G791</f>
        <v>AA</v>
      </c>
      <c r="G880" s="32">
        <f ca="1">板材才數分析.!H791</f>
        <v>-4</v>
      </c>
      <c r="H880" s="32" t="str">
        <f ca="1">板材才數分析.!I791</f>
        <v>AA</v>
      </c>
      <c r="I880" s="32">
        <f ca="1">板材才數分析.!J791</f>
        <v>18</v>
      </c>
      <c r="J880" s="32">
        <f ca="1">板材才數分析.!K791</f>
        <v>0</v>
      </c>
      <c r="K880" s="53">
        <f ca="1">板材才數分析.!O791</f>
        <v>0</v>
      </c>
      <c r="L880" s="32" t="str">
        <f>IFERROR(VLOOKUP(C880,資料庫!$K$3:$AA$10,17,FALSE),"")</f>
        <v/>
      </c>
      <c r="M880" s="32" t="str">
        <f ca="1">板材才數分析.!R791</f>
        <v/>
      </c>
      <c r="N880" s="35" t="str">
        <f t="shared" ca="1" si="52"/>
        <v/>
      </c>
      <c r="O880" s="75" t="str">
        <f ca="1">IFERROR(VLOOKUP(D880,資料庫!$P$4:$Q$135,2,FALSE),"")</f>
        <v/>
      </c>
    </row>
    <row r="881" spans="1:15" x14ac:dyDescent="0.25">
      <c r="A881" s="75">
        <f>板材才數分析.!D792</f>
        <v>27011</v>
      </c>
      <c r="B881" s="75" t="str">
        <f ca="1">板材才數分析.!E792</f>
        <v>右門板</v>
      </c>
      <c r="D881" s="32">
        <f ca="1">板材才數分析.!M792</f>
        <v>0</v>
      </c>
      <c r="E881" s="32">
        <f ca="1">板材才數分析.!F792</f>
        <v>0</v>
      </c>
      <c r="F881" s="32" t="str">
        <f ca="1">板材才數分析.!G792</f>
        <v>AA</v>
      </c>
      <c r="G881" s="32">
        <f ca="1">板材才數分析.!H792</f>
        <v>-4</v>
      </c>
      <c r="H881" s="32" t="str">
        <f ca="1">板材才數分析.!I792</f>
        <v>AA</v>
      </c>
      <c r="I881" s="32">
        <f ca="1">板材才數分析.!J792</f>
        <v>18</v>
      </c>
      <c r="J881" s="32">
        <f ca="1">板材才數分析.!K792</f>
        <v>0</v>
      </c>
      <c r="K881" s="53">
        <f ca="1">板材才數分析.!O792</f>
        <v>0</v>
      </c>
      <c r="L881" s="32" t="str">
        <f>IFERROR(VLOOKUP(C881,資料庫!$K$3:$AA$10,17,FALSE),"")</f>
        <v/>
      </c>
      <c r="M881" s="32" t="str">
        <f ca="1">板材才數分析.!R792</f>
        <v/>
      </c>
      <c r="N881" s="35" t="str">
        <f t="shared" ca="1" si="52"/>
        <v/>
      </c>
      <c r="O881" s="75" t="str">
        <f ca="1">IFERROR(VLOOKUP(D881,資料庫!$P$4:$Q$135,2,FALSE),"")</f>
        <v/>
      </c>
    </row>
    <row r="882" spans="1:15" x14ac:dyDescent="0.25">
      <c r="A882" s="75">
        <f>板材才數分析.!D793</f>
        <v>27012</v>
      </c>
      <c r="B882" s="75">
        <f ca="1">板材才數分析.!E793</f>
        <v>0</v>
      </c>
      <c r="D882" s="32">
        <f ca="1">板材才數分析.!M793</f>
        <v>0</v>
      </c>
      <c r="E882" s="32">
        <f ca="1">板材才數分析.!F793</f>
        <v>0</v>
      </c>
      <c r="F882" s="32" t="str">
        <f ca="1">板材才數分析.!G793</f>
        <v/>
      </c>
      <c r="G882" s="32">
        <f ca="1">板材才數分析.!H793</f>
        <v>0</v>
      </c>
      <c r="H882" s="32" t="str">
        <f ca="1">板材才數分析.!I793</f>
        <v/>
      </c>
      <c r="I882" s="32">
        <f ca="1">板材才數分析.!J793</f>
        <v>0</v>
      </c>
      <c r="J882" s="32">
        <f ca="1">板材才數分析.!K793</f>
        <v>0</v>
      </c>
      <c r="K882" s="53">
        <f ca="1">板材才數分析.!O793</f>
        <v>0</v>
      </c>
      <c r="L882" s="32" t="str">
        <f>IFERROR(VLOOKUP(C882,資料庫!$K$3:$AA$10,17,FALSE),"")</f>
        <v/>
      </c>
      <c r="M882" s="32" t="str">
        <f ca="1">板材才數分析.!R793</f>
        <v/>
      </c>
      <c r="N882" s="35" t="str">
        <f t="shared" ca="1" si="52"/>
        <v/>
      </c>
      <c r="O882" s="75" t="str">
        <f ca="1">IFERROR(VLOOKUP(D882,資料庫!$P$4:$Q$135,2,FALSE),"")</f>
        <v/>
      </c>
    </row>
    <row r="883" spans="1:15" x14ac:dyDescent="0.25">
      <c r="A883" s="75">
        <f>板材才數分析.!D794</f>
        <v>27013</v>
      </c>
      <c r="B883" s="75">
        <f ca="1">板材才數分析.!E794</f>
        <v>0</v>
      </c>
      <c r="D883" s="32">
        <f ca="1">板材才數分析.!M794</f>
        <v>0</v>
      </c>
      <c r="E883" s="32">
        <f ca="1">板材才數分析.!F794</f>
        <v>0</v>
      </c>
      <c r="F883" s="32" t="str">
        <f ca="1">板材才數分析.!G794</f>
        <v/>
      </c>
      <c r="G883" s="32">
        <f ca="1">板材才數分析.!H794</f>
        <v>0</v>
      </c>
      <c r="H883" s="32" t="str">
        <f ca="1">板材才數分析.!I794</f>
        <v/>
      </c>
      <c r="I883" s="32">
        <f ca="1">板材才數分析.!J794</f>
        <v>0</v>
      </c>
      <c r="J883" s="32">
        <f ca="1">板材才數分析.!K794</f>
        <v>0</v>
      </c>
      <c r="K883" s="53">
        <f ca="1">板材才數分析.!O794</f>
        <v>0</v>
      </c>
      <c r="L883" s="32" t="str">
        <f>IFERROR(VLOOKUP(C883,資料庫!$K$3:$AA$10,17,FALSE),"")</f>
        <v/>
      </c>
      <c r="M883" s="32" t="str">
        <f ca="1">板材才數分析.!R794</f>
        <v/>
      </c>
      <c r="N883" s="35" t="str">
        <f t="shared" ca="1" si="52"/>
        <v/>
      </c>
      <c r="O883" s="75" t="str">
        <f ca="1">IFERROR(VLOOKUP(D883,資料庫!$P$4:$Q$135,2,FALSE),"")</f>
        <v/>
      </c>
    </row>
    <row r="884" spans="1:15" x14ac:dyDescent="0.25">
      <c r="A884" s="75">
        <f>板材才數分析.!D795</f>
        <v>27014</v>
      </c>
      <c r="B884" s="75">
        <f ca="1">板材才數分析.!E795</f>
        <v>0</v>
      </c>
      <c r="D884" s="32">
        <f ca="1">板材才數分析.!M795</f>
        <v>0</v>
      </c>
      <c r="E884" s="32">
        <f ca="1">板材才數分析.!F795</f>
        <v>0</v>
      </c>
      <c r="F884" s="32" t="str">
        <f ca="1">板材才數分析.!G795</f>
        <v/>
      </c>
      <c r="G884" s="32">
        <f ca="1">板材才數分析.!H795</f>
        <v>0</v>
      </c>
      <c r="H884" s="32" t="str">
        <f ca="1">板材才數分析.!I795</f>
        <v/>
      </c>
      <c r="I884" s="32">
        <f ca="1">板材才數分析.!J795</f>
        <v>0</v>
      </c>
      <c r="J884" s="32">
        <f ca="1">板材才數分析.!K795</f>
        <v>0</v>
      </c>
      <c r="K884" s="53">
        <f ca="1">板材才數分析.!O795</f>
        <v>0</v>
      </c>
      <c r="L884" s="32" t="str">
        <f>IFERROR(VLOOKUP(C884,資料庫!$K$3:$AA$10,17,FALSE),"")</f>
        <v/>
      </c>
      <c r="M884" s="32" t="str">
        <f ca="1">板材才數分析.!R795</f>
        <v/>
      </c>
      <c r="N884" s="35" t="str">
        <f t="shared" ca="1" si="52"/>
        <v/>
      </c>
      <c r="O884" s="75" t="str">
        <f ca="1">IFERROR(VLOOKUP(D884,資料庫!$P$4:$Q$135,2,FALSE),"")</f>
        <v/>
      </c>
    </row>
    <row r="885" spans="1:15" x14ac:dyDescent="0.25">
      <c r="A885" s="75">
        <f>板材才數分析.!D796</f>
        <v>27015</v>
      </c>
      <c r="B885" s="75">
        <f ca="1">板材才數分析.!E796</f>
        <v>0</v>
      </c>
      <c r="D885" s="32">
        <f ca="1">板材才數分析.!M796</f>
        <v>0</v>
      </c>
      <c r="E885" s="32">
        <f ca="1">板材才數分析.!F796</f>
        <v>0</v>
      </c>
      <c r="F885" s="32" t="str">
        <f ca="1">板材才數分析.!G796</f>
        <v/>
      </c>
      <c r="G885" s="32">
        <f ca="1">板材才數分析.!H796</f>
        <v>0</v>
      </c>
      <c r="H885" s="32" t="str">
        <f ca="1">板材才數分析.!I796</f>
        <v/>
      </c>
      <c r="I885" s="32">
        <f ca="1">板材才數分析.!J796</f>
        <v>0</v>
      </c>
      <c r="J885" s="32">
        <f ca="1">板材才數分析.!K796</f>
        <v>0</v>
      </c>
      <c r="K885" s="53">
        <f ca="1">板材才數分析.!O796</f>
        <v>0</v>
      </c>
      <c r="L885" s="32" t="str">
        <f>IFERROR(VLOOKUP(C885,資料庫!$K$3:$AA$10,17,FALSE),"")</f>
        <v/>
      </c>
      <c r="M885" s="32" t="str">
        <f ca="1">板材才數分析.!R796</f>
        <v/>
      </c>
      <c r="N885" s="35" t="str">
        <f t="shared" ca="1" si="52"/>
        <v/>
      </c>
      <c r="O885" s="75" t="str">
        <f ca="1">IFERROR(VLOOKUP(D885,資料庫!$P$4:$Q$135,2,FALSE),"")</f>
        <v/>
      </c>
    </row>
    <row r="886" spans="1:15" x14ac:dyDescent="0.25">
      <c r="A886" s="75">
        <f>板材才數分析.!D797</f>
        <v>27016</v>
      </c>
      <c r="B886" s="75">
        <f ca="1">板材才數分析.!E797</f>
        <v>0</v>
      </c>
      <c r="D886" s="32">
        <f ca="1">板材才數分析.!M797</f>
        <v>0</v>
      </c>
      <c r="E886" s="32">
        <f ca="1">板材才數分析.!F797</f>
        <v>0</v>
      </c>
      <c r="F886" s="32" t="str">
        <f ca="1">板材才數分析.!G797</f>
        <v/>
      </c>
      <c r="G886" s="32">
        <f ca="1">板材才數分析.!H797</f>
        <v>0</v>
      </c>
      <c r="H886" s="32" t="str">
        <f ca="1">板材才數分析.!I797</f>
        <v/>
      </c>
      <c r="I886" s="32">
        <f ca="1">板材才數分析.!J797</f>
        <v>0</v>
      </c>
      <c r="J886" s="32">
        <f ca="1">板材才數分析.!K797</f>
        <v>0</v>
      </c>
      <c r="K886" s="53">
        <f ca="1">板材才數分析.!O797</f>
        <v>0</v>
      </c>
      <c r="L886" s="32" t="str">
        <f>IFERROR(VLOOKUP(C886,資料庫!$K$3:$AA$10,17,FALSE),"")</f>
        <v/>
      </c>
      <c r="M886" s="32" t="str">
        <f ca="1">板材才數分析.!R797</f>
        <v/>
      </c>
      <c r="N886" s="35" t="str">
        <f t="shared" ca="1" si="52"/>
        <v/>
      </c>
      <c r="O886" s="75" t="str">
        <f ca="1">IFERROR(VLOOKUP(D886,資料庫!$P$4:$Q$135,2,FALSE),"")</f>
        <v/>
      </c>
    </row>
    <row r="887" spans="1:15" x14ac:dyDescent="0.25">
      <c r="A887" s="75">
        <f>板材才數分析.!D798</f>
        <v>27017</v>
      </c>
      <c r="B887" s="75">
        <f ca="1">板材才數分析.!E798</f>
        <v>0</v>
      </c>
      <c r="D887" s="32">
        <f ca="1">板材才數分析.!M798</f>
        <v>0</v>
      </c>
      <c r="E887" s="32">
        <f ca="1">板材才數分析.!F798</f>
        <v>0</v>
      </c>
      <c r="F887" s="32" t="str">
        <f ca="1">板材才數分析.!G798</f>
        <v/>
      </c>
      <c r="G887" s="32">
        <f ca="1">板材才數分析.!H798</f>
        <v>0</v>
      </c>
      <c r="H887" s="32" t="str">
        <f ca="1">板材才數分析.!I798</f>
        <v/>
      </c>
      <c r="I887" s="32">
        <f ca="1">板材才數分析.!J798</f>
        <v>0</v>
      </c>
      <c r="J887" s="32">
        <f ca="1">板材才數分析.!K798</f>
        <v>0</v>
      </c>
      <c r="K887" s="53">
        <f ca="1">板材才數分析.!O798</f>
        <v>0</v>
      </c>
      <c r="L887" s="32" t="str">
        <f>IFERROR(VLOOKUP(C887,資料庫!$K$3:$AA$10,17,FALSE),"")</f>
        <v/>
      </c>
      <c r="M887" s="32" t="str">
        <f ca="1">板材才數分析.!R798</f>
        <v/>
      </c>
      <c r="N887" s="35" t="str">
        <f t="shared" ca="1" si="52"/>
        <v/>
      </c>
      <c r="O887" s="75" t="str">
        <f ca="1">IFERROR(VLOOKUP(D887,資料庫!$P$4:$Q$135,2,FALSE),"")</f>
        <v/>
      </c>
    </row>
    <row r="888" spans="1:15" x14ac:dyDescent="0.25">
      <c r="A888" s="75">
        <f>板材才數分析.!D799</f>
        <v>27018</v>
      </c>
      <c r="B888" s="75">
        <f ca="1">板材才數分析.!E799</f>
        <v>0</v>
      </c>
      <c r="D888" s="32">
        <f ca="1">板材才數分析.!M799</f>
        <v>0</v>
      </c>
      <c r="E888" s="32">
        <f ca="1">板材才數分析.!F799</f>
        <v>0</v>
      </c>
      <c r="F888" s="32" t="str">
        <f ca="1">板材才數分析.!G799</f>
        <v/>
      </c>
      <c r="G888" s="32">
        <f ca="1">板材才數分析.!H799</f>
        <v>0</v>
      </c>
      <c r="H888" s="32" t="str">
        <f ca="1">板材才數分析.!I799</f>
        <v/>
      </c>
      <c r="I888" s="32">
        <f ca="1">板材才數分析.!J799</f>
        <v>0</v>
      </c>
      <c r="J888" s="32">
        <f ca="1">板材才數分析.!K799</f>
        <v>0</v>
      </c>
      <c r="K888" s="53">
        <f ca="1">板材才數分析.!O799</f>
        <v>0</v>
      </c>
      <c r="L888" s="32" t="str">
        <f>IFERROR(VLOOKUP(C888,資料庫!$K$3:$AA$10,17,FALSE),"")</f>
        <v/>
      </c>
      <c r="M888" s="32" t="str">
        <f ca="1">板材才數分析.!R799</f>
        <v/>
      </c>
      <c r="N888" s="35" t="str">
        <f t="shared" ref="N888:N900" ca="1" si="53">IFERROR((K888*M888),"")</f>
        <v/>
      </c>
      <c r="O888" s="75" t="str">
        <f ca="1">IFERROR(VLOOKUP(D888,資料庫!$P$4:$Q$135,2,FALSE),"")</f>
        <v/>
      </c>
    </row>
    <row r="889" spans="1:15" x14ac:dyDescent="0.25">
      <c r="A889" s="75">
        <f>板材才數分析.!D800</f>
        <v>27019</v>
      </c>
      <c r="B889" s="75">
        <f ca="1">板材才數分析.!E800</f>
        <v>0</v>
      </c>
      <c r="D889" s="32">
        <f ca="1">板材才數分析.!M800</f>
        <v>0</v>
      </c>
      <c r="E889" s="32">
        <f ca="1">板材才數分析.!F800</f>
        <v>0</v>
      </c>
      <c r="F889" s="32" t="str">
        <f ca="1">板材才數分析.!G800</f>
        <v/>
      </c>
      <c r="G889" s="32">
        <f ca="1">板材才數分析.!H800</f>
        <v>0</v>
      </c>
      <c r="H889" s="32" t="str">
        <f ca="1">板材才數分析.!I800</f>
        <v/>
      </c>
      <c r="I889" s="32">
        <f ca="1">板材才數分析.!J800</f>
        <v>0</v>
      </c>
      <c r="J889" s="32">
        <f ca="1">板材才數分析.!K800</f>
        <v>0</v>
      </c>
      <c r="K889" s="53">
        <f ca="1">板材才數分析.!O800</f>
        <v>0</v>
      </c>
      <c r="L889" s="32" t="str">
        <f>IFERROR(VLOOKUP(C889,資料庫!$K$3:$AA$10,17,FALSE),"")</f>
        <v/>
      </c>
      <c r="M889" s="32" t="str">
        <f ca="1">板材才數分析.!R800</f>
        <v/>
      </c>
      <c r="N889" s="35" t="str">
        <f t="shared" ca="1" si="53"/>
        <v/>
      </c>
      <c r="O889" s="75" t="str">
        <f ca="1">IFERROR(VLOOKUP(D889,資料庫!$P$4:$Q$135,2,FALSE),"")</f>
        <v/>
      </c>
    </row>
    <row r="890" spans="1:15" x14ac:dyDescent="0.25">
      <c r="A890" s="75">
        <f>板材才數分析.!D801</f>
        <v>27020</v>
      </c>
      <c r="B890" s="75">
        <f ca="1">板材才數分析.!E801</f>
        <v>0</v>
      </c>
      <c r="D890" s="32">
        <f ca="1">板材才數分析.!M801</f>
        <v>0</v>
      </c>
      <c r="E890" s="32">
        <f ca="1">板材才數分析.!F801</f>
        <v>0</v>
      </c>
      <c r="F890" s="32" t="str">
        <f ca="1">板材才數分析.!G801</f>
        <v/>
      </c>
      <c r="G890" s="32">
        <f ca="1">板材才數分析.!H801</f>
        <v>0</v>
      </c>
      <c r="H890" s="32" t="str">
        <f ca="1">板材才數分析.!I801</f>
        <v/>
      </c>
      <c r="I890" s="32">
        <f ca="1">板材才數分析.!J801</f>
        <v>0</v>
      </c>
      <c r="J890" s="32">
        <f ca="1">板材才數分析.!K801</f>
        <v>0</v>
      </c>
      <c r="K890" s="53">
        <f ca="1">板材才數分析.!O801</f>
        <v>0</v>
      </c>
      <c r="L890" s="32" t="str">
        <f>IFERROR(VLOOKUP(C890,資料庫!$K$3:$AA$10,17,FALSE),"")</f>
        <v/>
      </c>
      <c r="M890" s="32" t="str">
        <f ca="1">板材才數分析.!R801</f>
        <v/>
      </c>
      <c r="N890" s="35" t="str">
        <f t="shared" ca="1" si="53"/>
        <v/>
      </c>
      <c r="O890" s="75" t="str">
        <f ca="1">IFERROR(VLOOKUP(D890,資料庫!$P$4:$Q$135,2,FALSE),"")</f>
        <v/>
      </c>
    </row>
    <row r="891" spans="1:15" x14ac:dyDescent="0.25">
      <c r="A891" s="75">
        <f>板材才數分析.!D802</f>
        <v>27021</v>
      </c>
      <c r="B891" s="75">
        <f ca="1">板材才數分析.!E802</f>
        <v>0</v>
      </c>
      <c r="D891" s="32">
        <f ca="1">板材才數分析.!M802</f>
        <v>0</v>
      </c>
      <c r="E891" s="32">
        <f ca="1">板材才數分析.!F802</f>
        <v>0</v>
      </c>
      <c r="F891" s="32" t="str">
        <f ca="1">板材才數分析.!G802</f>
        <v/>
      </c>
      <c r="G891" s="32">
        <f ca="1">板材才數分析.!H802</f>
        <v>0</v>
      </c>
      <c r="H891" s="32" t="str">
        <f ca="1">板材才數分析.!I802</f>
        <v/>
      </c>
      <c r="I891" s="32">
        <f ca="1">板材才數分析.!J802</f>
        <v>0</v>
      </c>
      <c r="J891" s="32">
        <f ca="1">板材才數分析.!K802</f>
        <v>0</v>
      </c>
      <c r="K891" s="53">
        <f ca="1">板材才數分析.!O802</f>
        <v>0</v>
      </c>
      <c r="L891" s="32" t="str">
        <f>IFERROR(VLOOKUP(C891,資料庫!$K$3:$AA$10,17,FALSE),"")</f>
        <v/>
      </c>
      <c r="M891" s="32" t="str">
        <f ca="1">板材才數分析.!R802</f>
        <v/>
      </c>
      <c r="N891" s="35" t="str">
        <f t="shared" ca="1" si="53"/>
        <v/>
      </c>
      <c r="O891" s="75" t="str">
        <f ca="1">IFERROR(VLOOKUP(D891,資料庫!$P$4:$Q$135,2,FALSE),"")</f>
        <v/>
      </c>
    </row>
    <row r="892" spans="1:15" x14ac:dyDescent="0.25">
      <c r="A892" s="75">
        <f>板材才數分析.!D803</f>
        <v>27022</v>
      </c>
      <c r="B892" s="75">
        <f ca="1">板材才數分析.!E803</f>
        <v>0</v>
      </c>
      <c r="D892" s="32">
        <f ca="1">板材才數分析.!M803</f>
        <v>0</v>
      </c>
      <c r="E892" s="32">
        <f ca="1">板材才數分析.!F803</f>
        <v>0</v>
      </c>
      <c r="F892" s="32" t="str">
        <f ca="1">板材才數分析.!G803</f>
        <v/>
      </c>
      <c r="G892" s="32">
        <f ca="1">板材才數分析.!H803</f>
        <v>0</v>
      </c>
      <c r="H892" s="32" t="str">
        <f ca="1">板材才數分析.!I803</f>
        <v/>
      </c>
      <c r="I892" s="32">
        <f ca="1">板材才數分析.!J803</f>
        <v>0</v>
      </c>
      <c r="J892" s="32">
        <f ca="1">板材才數分析.!K803</f>
        <v>0</v>
      </c>
      <c r="K892" s="53">
        <f ca="1">板材才數分析.!O803</f>
        <v>0</v>
      </c>
      <c r="L892" s="32" t="str">
        <f>IFERROR(VLOOKUP(C892,資料庫!$K$3:$AA$10,17,FALSE),"")</f>
        <v/>
      </c>
      <c r="M892" s="32" t="str">
        <f ca="1">板材才數分析.!R803</f>
        <v/>
      </c>
      <c r="N892" s="35" t="str">
        <f t="shared" ca="1" si="53"/>
        <v/>
      </c>
      <c r="O892" s="75" t="str">
        <f ca="1">IFERROR(VLOOKUP(D892,資料庫!$P$4:$Q$135,2,FALSE),"")</f>
        <v/>
      </c>
    </row>
    <row r="893" spans="1:15" x14ac:dyDescent="0.25">
      <c r="A893" s="75">
        <f>板材才數分析.!D804</f>
        <v>27023</v>
      </c>
      <c r="B893" s="75">
        <f ca="1">板材才數分析.!E804</f>
        <v>0</v>
      </c>
      <c r="D893" s="32">
        <f ca="1">板材才數分析.!M804</f>
        <v>0</v>
      </c>
      <c r="E893" s="32">
        <f ca="1">板材才數分析.!F804</f>
        <v>0</v>
      </c>
      <c r="F893" s="32" t="str">
        <f ca="1">板材才數分析.!G804</f>
        <v/>
      </c>
      <c r="G893" s="32">
        <f ca="1">板材才數分析.!H804</f>
        <v>0</v>
      </c>
      <c r="H893" s="32" t="str">
        <f ca="1">板材才數分析.!I804</f>
        <v/>
      </c>
      <c r="I893" s="32">
        <f ca="1">板材才數分析.!J804</f>
        <v>0</v>
      </c>
      <c r="J893" s="32">
        <f ca="1">板材才數分析.!K804</f>
        <v>0</v>
      </c>
      <c r="K893" s="53">
        <f ca="1">板材才數分析.!O804</f>
        <v>0</v>
      </c>
      <c r="L893" s="32" t="str">
        <f>IFERROR(VLOOKUP(C893,資料庫!$K$3:$AA$10,17,FALSE),"")</f>
        <v/>
      </c>
      <c r="M893" s="32" t="str">
        <f ca="1">板材才數分析.!R804</f>
        <v/>
      </c>
      <c r="N893" s="35" t="str">
        <f t="shared" ca="1" si="53"/>
        <v/>
      </c>
      <c r="O893" s="75" t="str">
        <f ca="1">IFERROR(VLOOKUP(D893,資料庫!$P$4:$Q$135,2,FALSE),"")</f>
        <v/>
      </c>
    </row>
    <row r="894" spans="1:15" x14ac:dyDescent="0.25">
      <c r="A894" s="75">
        <f>板材才數分析.!D805</f>
        <v>27024</v>
      </c>
      <c r="B894" s="75">
        <f ca="1">板材才數分析.!E805</f>
        <v>0</v>
      </c>
      <c r="D894" s="32">
        <f ca="1">板材才數分析.!M805</f>
        <v>0</v>
      </c>
      <c r="E894" s="32">
        <f ca="1">板材才數分析.!F805</f>
        <v>0</v>
      </c>
      <c r="F894" s="32" t="str">
        <f ca="1">板材才數分析.!G805</f>
        <v/>
      </c>
      <c r="G894" s="32">
        <f ca="1">板材才數分析.!H805</f>
        <v>0</v>
      </c>
      <c r="H894" s="32" t="str">
        <f ca="1">板材才數分析.!I805</f>
        <v/>
      </c>
      <c r="I894" s="32">
        <f ca="1">板材才數分析.!J805</f>
        <v>0</v>
      </c>
      <c r="J894" s="32">
        <f ca="1">板材才數分析.!K805</f>
        <v>0</v>
      </c>
      <c r="K894" s="53">
        <f ca="1">板材才數分析.!O805</f>
        <v>0</v>
      </c>
      <c r="L894" s="32" t="str">
        <f>IFERROR(VLOOKUP(C894,資料庫!$K$3:$AA$10,17,FALSE),"")</f>
        <v/>
      </c>
      <c r="M894" s="32" t="str">
        <f ca="1">板材才數分析.!R805</f>
        <v/>
      </c>
      <c r="N894" s="35" t="str">
        <f t="shared" ca="1" si="53"/>
        <v/>
      </c>
      <c r="O894" s="75" t="str">
        <f ca="1">IFERROR(VLOOKUP(D894,資料庫!$P$4:$Q$135,2,FALSE),"")</f>
        <v/>
      </c>
    </row>
    <row r="895" spans="1:15" x14ac:dyDescent="0.25">
      <c r="A895" s="75">
        <f>板材才數分析.!D806</f>
        <v>27025</v>
      </c>
      <c r="B895" s="75">
        <f ca="1">板材才數分析.!E806</f>
        <v>0</v>
      </c>
      <c r="D895" s="32">
        <f ca="1">板材才數分析.!M806</f>
        <v>0</v>
      </c>
      <c r="E895" s="32">
        <f ca="1">板材才數分析.!F806</f>
        <v>0</v>
      </c>
      <c r="F895" s="32" t="str">
        <f ca="1">板材才數分析.!G806</f>
        <v/>
      </c>
      <c r="G895" s="32">
        <f ca="1">板材才數分析.!H806</f>
        <v>0</v>
      </c>
      <c r="H895" s="32" t="str">
        <f ca="1">板材才數分析.!I806</f>
        <v/>
      </c>
      <c r="I895" s="32">
        <f ca="1">板材才數分析.!J806</f>
        <v>0</v>
      </c>
      <c r="J895" s="32">
        <f ca="1">板材才數分析.!K806</f>
        <v>0</v>
      </c>
      <c r="K895" s="53">
        <f ca="1">板材才數分析.!O806</f>
        <v>0</v>
      </c>
      <c r="L895" s="32" t="str">
        <f>IFERROR(VLOOKUP(C895,資料庫!$K$3:$AA$10,17,FALSE),"")</f>
        <v/>
      </c>
      <c r="M895" s="32" t="str">
        <f ca="1">板材才數分析.!R806</f>
        <v/>
      </c>
      <c r="N895" s="35" t="str">
        <f t="shared" ca="1" si="53"/>
        <v/>
      </c>
      <c r="O895" s="75" t="str">
        <f ca="1">IFERROR(VLOOKUP(D895,資料庫!$P$4:$Q$135,2,FALSE),"")</f>
        <v/>
      </c>
    </row>
    <row r="896" spans="1:15" x14ac:dyDescent="0.25">
      <c r="A896" s="75">
        <f>板材才數分析.!D807</f>
        <v>27026</v>
      </c>
      <c r="B896" s="75">
        <f ca="1">板材才數分析.!E807</f>
        <v>0</v>
      </c>
      <c r="D896" s="32">
        <f ca="1">板材才數分析.!M807</f>
        <v>0</v>
      </c>
      <c r="E896" s="32">
        <f ca="1">板材才數分析.!F807</f>
        <v>0</v>
      </c>
      <c r="F896" s="32" t="str">
        <f ca="1">板材才數分析.!G807</f>
        <v/>
      </c>
      <c r="G896" s="32">
        <f ca="1">板材才數分析.!H807</f>
        <v>0</v>
      </c>
      <c r="H896" s="32" t="str">
        <f ca="1">板材才數分析.!I807</f>
        <v/>
      </c>
      <c r="I896" s="32">
        <f ca="1">板材才數分析.!J807</f>
        <v>0</v>
      </c>
      <c r="J896" s="32">
        <f ca="1">板材才數分析.!K807</f>
        <v>0</v>
      </c>
      <c r="K896" s="53">
        <f ca="1">板材才數分析.!O807</f>
        <v>0</v>
      </c>
      <c r="L896" s="32" t="str">
        <f>IFERROR(VLOOKUP(C896,資料庫!$K$3:$AA$10,17,FALSE),"")</f>
        <v/>
      </c>
      <c r="M896" s="32" t="str">
        <f ca="1">板材才數分析.!R807</f>
        <v/>
      </c>
      <c r="N896" s="35" t="str">
        <f t="shared" ca="1" si="53"/>
        <v/>
      </c>
      <c r="O896" s="75" t="str">
        <f ca="1">IFERROR(VLOOKUP(D896,資料庫!$P$4:$Q$135,2,FALSE),"")</f>
        <v/>
      </c>
    </row>
    <row r="897" spans="1:16" x14ac:dyDescent="0.25">
      <c r="A897" s="75">
        <f>板材才數分析.!D808</f>
        <v>27027</v>
      </c>
      <c r="B897" s="75">
        <f ca="1">板材才數分析.!E808</f>
        <v>0</v>
      </c>
      <c r="D897" s="32">
        <f ca="1">板材才數分析.!M808</f>
        <v>0</v>
      </c>
      <c r="E897" s="32">
        <f ca="1">板材才數分析.!F808</f>
        <v>0</v>
      </c>
      <c r="F897" s="32" t="str">
        <f ca="1">板材才數分析.!G808</f>
        <v/>
      </c>
      <c r="G897" s="32">
        <f ca="1">板材才數分析.!H808</f>
        <v>0</v>
      </c>
      <c r="H897" s="32" t="str">
        <f ca="1">板材才數分析.!I808</f>
        <v/>
      </c>
      <c r="I897" s="32">
        <f ca="1">板材才數分析.!J808</f>
        <v>0</v>
      </c>
      <c r="J897" s="32">
        <f ca="1">板材才數分析.!K808</f>
        <v>0</v>
      </c>
      <c r="K897" s="53">
        <f ca="1">板材才數分析.!O808</f>
        <v>0</v>
      </c>
      <c r="L897" s="32" t="str">
        <f>IFERROR(VLOOKUP(C897,資料庫!$K$3:$AA$10,17,FALSE),"")</f>
        <v/>
      </c>
      <c r="M897" s="32" t="str">
        <f ca="1">板材才數分析.!R808</f>
        <v/>
      </c>
      <c r="N897" s="35" t="str">
        <f t="shared" ca="1" si="53"/>
        <v/>
      </c>
      <c r="O897" s="75" t="str">
        <f ca="1">IFERROR(VLOOKUP(D897,資料庫!$P$4:$Q$135,2,FALSE),"")</f>
        <v/>
      </c>
    </row>
    <row r="898" spans="1:16" x14ac:dyDescent="0.25">
      <c r="A898" s="75">
        <f>板材才數分析.!D809</f>
        <v>27028</v>
      </c>
      <c r="B898" s="75">
        <f ca="1">板材才數分析.!E809</f>
        <v>0</v>
      </c>
      <c r="D898" s="32">
        <f ca="1">板材才數分析.!M809</f>
        <v>0</v>
      </c>
      <c r="E898" s="32">
        <f ca="1">板材才數分析.!F809</f>
        <v>0</v>
      </c>
      <c r="F898" s="32" t="str">
        <f ca="1">板材才數分析.!G809</f>
        <v/>
      </c>
      <c r="G898" s="32">
        <f ca="1">板材才數分析.!H809</f>
        <v>0</v>
      </c>
      <c r="H898" s="32" t="str">
        <f ca="1">板材才數分析.!I809</f>
        <v/>
      </c>
      <c r="I898" s="32">
        <f ca="1">板材才數分析.!J809</f>
        <v>0</v>
      </c>
      <c r="J898" s="32">
        <f ca="1">板材才數分析.!K809</f>
        <v>0</v>
      </c>
      <c r="K898" s="53">
        <f ca="1">板材才數分析.!O809</f>
        <v>0</v>
      </c>
      <c r="L898" s="32" t="str">
        <f>IFERROR(VLOOKUP(C898,資料庫!$K$3:$AA$10,17,FALSE),"")</f>
        <v/>
      </c>
      <c r="M898" s="32" t="str">
        <f ca="1">板材才數分析.!R809</f>
        <v/>
      </c>
      <c r="N898" s="35" t="str">
        <f t="shared" ca="1" si="53"/>
        <v/>
      </c>
      <c r="O898" s="75" t="str">
        <f ca="1">IFERROR(VLOOKUP(D898,資料庫!$P$4:$Q$135,2,FALSE),"")</f>
        <v/>
      </c>
    </row>
    <row r="899" spans="1:16" x14ac:dyDescent="0.25">
      <c r="A899" s="75">
        <f>板材才數分析.!D810</f>
        <v>27029</v>
      </c>
      <c r="B899" s="75">
        <f ca="1">板材才數分析.!E810</f>
        <v>0</v>
      </c>
      <c r="D899" s="32">
        <f ca="1">板材才數分析.!M810</f>
        <v>0</v>
      </c>
      <c r="E899" s="32">
        <f ca="1">板材才數分析.!F810</f>
        <v>0</v>
      </c>
      <c r="F899" s="32" t="str">
        <f ca="1">板材才數分析.!G810</f>
        <v/>
      </c>
      <c r="G899" s="32">
        <f ca="1">板材才數分析.!H810</f>
        <v>0</v>
      </c>
      <c r="H899" s="32" t="str">
        <f ca="1">板材才數分析.!I810</f>
        <v/>
      </c>
      <c r="I899" s="32">
        <f ca="1">板材才數分析.!J810</f>
        <v>0</v>
      </c>
      <c r="J899" s="32">
        <f ca="1">板材才數分析.!K810</f>
        <v>0</v>
      </c>
      <c r="K899" s="53">
        <f ca="1">板材才數分析.!O810</f>
        <v>0</v>
      </c>
      <c r="L899" s="32" t="str">
        <f>IFERROR(VLOOKUP(C899,資料庫!$K$3:$AA$10,17,FALSE),"")</f>
        <v/>
      </c>
      <c r="M899" s="32" t="str">
        <f ca="1">板材才數分析.!R810</f>
        <v/>
      </c>
      <c r="N899" s="35" t="str">
        <f t="shared" ca="1" si="53"/>
        <v/>
      </c>
      <c r="O899" s="75" t="str">
        <f ca="1">IFERROR(VLOOKUP(D899,資料庫!$P$4:$Q$135,2,FALSE),"")</f>
        <v/>
      </c>
    </row>
    <row r="900" spans="1:16" x14ac:dyDescent="0.25">
      <c r="A900" s="75">
        <f>板材才數分析.!D811</f>
        <v>27030</v>
      </c>
      <c r="B900" s="75">
        <f ca="1">板材才數分析.!E811</f>
        <v>0</v>
      </c>
      <c r="D900" s="32">
        <f ca="1">板材才數分析.!M811</f>
        <v>0</v>
      </c>
      <c r="E900" s="32">
        <f ca="1">板材才數分析.!F811</f>
        <v>0</v>
      </c>
      <c r="F900" s="32" t="str">
        <f ca="1">板材才數分析.!G811</f>
        <v/>
      </c>
      <c r="G900" s="32">
        <f ca="1">板材才數分析.!H811</f>
        <v>0</v>
      </c>
      <c r="H900" s="32" t="str">
        <f ca="1">板材才數分析.!I811</f>
        <v/>
      </c>
      <c r="I900" s="32">
        <f ca="1">板材才數分析.!J811</f>
        <v>0</v>
      </c>
      <c r="J900" s="32">
        <f ca="1">板材才數分析.!K811</f>
        <v>0</v>
      </c>
      <c r="K900" s="53">
        <f ca="1">板材才數分析.!O811</f>
        <v>0</v>
      </c>
      <c r="L900" s="32" t="str">
        <f>IFERROR(VLOOKUP(C900,資料庫!$K$3:$AA$10,17,FALSE),"")</f>
        <v/>
      </c>
      <c r="M900" s="32" t="str">
        <f ca="1">板材才數分析.!R811</f>
        <v/>
      </c>
      <c r="N900" s="35" t="str">
        <f t="shared" ca="1" si="53"/>
        <v/>
      </c>
      <c r="O900" s="75" t="str">
        <f ca="1">IFERROR(VLOOKUP(D900,資料庫!$P$4:$Q$135,2,FALSE),"")</f>
        <v/>
      </c>
    </row>
    <row r="901" spans="1:16" x14ac:dyDescent="0.25">
      <c r="A901" s="75"/>
      <c r="B901" s="75"/>
      <c r="H901" s="524" t="s">
        <v>235</v>
      </c>
      <c r="I901" s="524"/>
      <c r="J901" s="524"/>
      <c r="K901" s="54">
        <f ca="1">SUM(K871:K900)</f>
        <v>0</v>
      </c>
      <c r="L901" s="48" t="str">
        <f>L871</f>
        <v/>
      </c>
      <c r="M901" s="48"/>
      <c r="N901" s="49"/>
      <c r="O901" s="94">
        <f ca="1">SUM(N870:N900)</f>
        <v>0</v>
      </c>
      <c r="P901" s="47"/>
    </row>
    <row r="902" spans="1:16" x14ac:dyDescent="0.25">
      <c r="A902" s="75"/>
      <c r="B902" s="75"/>
      <c r="O902" s="75"/>
    </row>
    <row r="903" spans="1:16" x14ac:dyDescent="0.25">
      <c r="A903" s="75"/>
      <c r="B903" s="75">
        <v>28</v>
      </c>
      <c r="O903" s="75"/>
    </row>
    <row r="904" spans="1:16" x14ac:dyDescent="0.25">
      <c r="A904" s="75">
        <f>板材才數分析.!D812</f>
        <v>28001</v>
      </c>
      <c r="B904" s="75" t="str">
        <f ca="1">板材才數分析.!E812</f>
        <v>頂板</v>
      </c>
      <c r="D904" s="32">
        <f ca="1">板材才數分析.!M812</f>
        <v>0</v>
      </c>
      <c r="E904" s="32">
        <f ca="1">板材才數分析.!F812</f>
        <v>-36</v>
      </c>
      <c r="F904" s="32" t="str">
        <f ca="1">板材才數分析.!G812</f>
        <v>AA</v>
      </c>
      <c r="G904" s="32">
        <f ca="1">板材才數分析.!H812</f>
        <v>0</v>
      </c>
      <c r="H904" s="32" t="str">
        <f ca="1">板材才數分析.!I812</f>
        <v/>
      </c>
      <c r="I904" s="32">
        <f ca="1">板材才數分析.!J812</f>
        <v>18</v>
      </c>
      <c r="J904" s="32">
        <f ca="1">板材才數分析.!K812</f>
        <v>0</v>
      </c>
      <c r="K904" s="53">
        <f ca="1">板材才數分析.!O812</f>
        <v>0</v>
      </c>
      <c r="L904" s="32" t="str">
        <f>IFERROR(VLOOKUP(C904,資料庫!$K$3:$AA$10,17,FALSE),"")</f>
        <v/>
      </c>
      <c r="M904" s="32" t="str">
        <f ca="1">板材才數分析.!R812</f>
        <v/>
      </c>
      <c r="N904" s="35" t="str">
        <f ca="1">IFERROR((K904*M904),"")</f>
        <v/>
      </c>
      <c r="O904" s="75" t="str">
        <f ca="1">IFERROR(VLOOKUP(D904,資料庫!$P$4:$Q$135,2,FALSE),"")</f>
        <v/>
      </c>
    </row>
    <row r="905" spans="1:16" x14ac:dyDescent="0.25">
      <c r="A905" s="75">
        <f>板材才數分析.!D813</f>
        <v>28002</v>
      </c>
      <c r="B905" s="75" t="str">
        <f ca="1">板材才數分析.!E813</f>
        <v>底板</v>
      </c>
      <c r="D905" s="32">
        <f ca="1">板材才數分析.!M813</f>
        <v>0</v>
      </c>
      <c r="E905" s="32">
        <f ca="1">板材才數分析.!F813</f>
        <v>-36</v>
      </c>
      <c r="F905" s="32" t="str">
        <f ca="1">板材才數分析.!G813</f>
        <v>AA</v>
      </c>
      <c r="G905" s="32">
        <f ca="1">板材才數分析.!H813</f>
        <v>0</v>
      </c>
      <c r="H905" s="32" t="str">
        <f ca="1">板材才數分析.!I813</f>
        <v/>
      </c>
      <c r="I905" s="32">
        <f ca="1">板材才數分析.!J813</f>
        <v>18</v>
      </c>
      <c r="J905" s="32">
        <f ca="1">板材才數分析.!K813</f>
        <v>0</v>
      </c>
      <c r="K905" s="53">
        <f ca="1">板材才數分析.!O813</f>
        <v>0</v>
      </c>
      <c r="L905" s="32" t="str">
        <f>IFERROR(VLOOKUP(C905,資料庫!$K$3:$AA$10,17,FALSE),"")</f>
        <v/>
      </c>
      <c r="M905" s="32" t="str">
        <f ca="1">板材才數分析.!R813</f>
        <v/>
      </c>
      <c r="N905" s="35" t="str">
        <f t="shared" ref="N905:N920" ca="1" si="54">IFERROR((K905*M905),"")</f>
        <v/>
      </c>
      <c r="O905" s="75" t="str">
        <f ca="1">IFERROR(VLOOKUP(D905,資料庫!$P$4:$Q$135,2,FALSE),"")</f>
        <v/>
      </c>
    </row>
    <row r="906" spans="1:16" x14ac:dyDescent="0.25">
      <c r="A906" s="75">
        <f>板材才數分析.!D814</f>
        <v>28003</v>
      </c>
      <c r="B906" s="75" t="str">
        <f ca="1">板材才數分析.!E814</f>
        <v>左側板</v>
      </c>
      <c r="D906" s="32">
        <f ca="1">板材才數分析.!M814</f>
        <v>0</v>
      </c>
      <c r="E906" s="32">
        <f ca="1">板材才數分析.!F814</f>
        <v>0</v>
      </c>
      <c r="F906" s="32" t="str">
        <f ca="1">板材才數分析.!G814</f>
        <v>AA</v>
      </c>
      <c r="G906" s="32">
        <f ca="1">板材才數分析.!H814</f>
        <v>0</v>
      </c>
      <c r="H906" s="32" t="str">
        <f ca="1">板材才數分析.!I814</f>
        <v>AA</v>
      </c>
      <c r="I906" s="32">
        <f ca="1">板材才數分析.!J814</f>
        <v>18</v>
      </c>
      <c r="J906" s="32">
        <f ca="1">板材才數分析.!K814</f>
        <v>0</v>
      </c>
      <c r="K906" s="53">
        <f ca="1">板材才數分析.!O814</f>
        <v>0</v>
      </c>
      <c r="L906" s="32" t="str">
        <f>IFERROR(VLOOKUP(C906,資料庫!$K$3:$AA$10,17,FALSE),"")</f>
        <v/>
      </c>
      <c r="M906" s="32" t="str">
        <f ca="1">板材才數分析.!R814</f>
        <v/>
      </c>
      <c r="N906" s="35" t="str">
        <f t="shared" ca="1" si="54"/>
        <v/>
      </c>
      <c r="O906" s="75" t="str">
        <f ca="1">IFERROR(VLOOKUP(D906,資料庫!$P$4:$Q$135,2,FALSE),"")</f>
        <v/>
      </c>
    </row>
    <row r="907" spans="1:16" x14ac:dyDescent="0.25">
      <c r="A907" s="75">
        <f>板材才數分析.!D815</f>
        <v>28004</v>
      </c>
      <c r="B907" s="75" t="str">
        <f ca="1">板材才數分析.!E815</f>
        <v>右側板</v>
      </c>
      <c r="D907" s="32">
        <f ca="1">板材才數分析.!M815</f>
        <v>0</v>
      </c>
      <c r="E907" s="32">
        <f ca="1">板材才數分析.!F815</f>
        <v>0</v>
      </c>
      <c r="F907" s="32" t="str">
        <f ca="1">板材才數分析.!G815</f>
        <v>AA</v>
      </c>
      <c r="G907" s="32">
        <f ca="1">板材才數分析.!H815</f>
        <v>0</v>
      </c>
      <c r="H907" s="32" t="str">
        <f ca="1">板材才數分析.!I815</f>
        <v>AA</v>
      </c>
      <c r="I907" s="32">
        <f ca="1">板材才數分析.!J815</f>
        <v>18</v>
      </c>
      <c r="J907" s="32">
        <f ca="1">板材才數分析.!K815</f>
        <v>0</v>
      </c>
      <c r="K907" s="53">
        <f ca="1">板材才數分析.!O815</f>
        <v>0</v>
      </c>
      <c r="L907" s="32" t="str">
        <f>IFERROR(VLOOKUP(C907,資料庫!$K$3:$AA$10,17,FALSE),"")</f>
        <v/>
      </c>
      <c r="M907" s="32" t="str">
        <f ca="1">板材才數分析.!R815</f>
        <v/>
      </c>
      <c r="N907" s="35" t="str">
        <f t="shared" ca="1" si="54"/>
        <v/>
      </c>
      <c r="O907" s="75" t="str">
        <f ca="1">IFERROR(VLOOKUP(D907,資料庫!$P$4:$Q$135,2,FALSE),"")</f>
        <v/>
      </c>
    </row>
    <row r="908" spans="1:16" x14ac:dyDescent="0.25">
      <c r="A908" s="75">
        <f>板材才數分析.!D816</f>
        <v>28005</v>
      </c>
      <c r="B908" s="75" t="str">
        <f ca="1">板材才數分析.!E816</f>
        <v>背板</v>
      </c>
      <c r="D908" s="32">
        <f ca="1">板材才數分析.!M816</f>
        <v>0</v>
      </c>
      <c r="E908" s="32">
        <f ca="1">板材才數分析.!F816</f>
        <v>-22</v>
      </c>
      <c r="F908" s="32" t="str">
        <f ca="1">板材才數分析.!G816</f>
        <v/>
      </c>
      <c r="G908" s="32">
        <f ca="1">板材才數分析.!H816</f>
        <v>-22</v>
      </c>
      <c r="H908" s="32" t="str">
        <f ca="1">板材才數分析.!I816</f>
        <v/>
      </c>
      <c r="I908" s="32">
        <f ca="1">板材才數分析.!J816</f>
        <v>4</v>
      </c>
      <c r="J908" s="32">
        <f ca="1">板材才數分析.!K816</f>
        <v>0</v>
      </c>
      <c r="K908" s="53">
        <f ca="1">板材才數分析.!O816</f>
        <v>0</v>
      </c>
      <c r="L908" s="32" t="str">
        <f>IFERROR(VLOOKUP(C908,資料庫!$K$3:$AA$10,17,FALSE),"")</f>
        <v/>
      </c>
      <c r="M908" s="32" t="str">
        <f ca="1">板材才數分析.!R816</f>
        <v/>
      </c>
      <c r="N908" s="35" t="str">
        <f t="shared" ca="1" si="54"/>
        <v/>
      </c>
      <c r="O908" s="75" t="str">
        <f ca="1">IFERROR(VLOOKUP(D908,資料庫!$P$4:$Q$135,2,FALSE),"")</f>
        <v/>
      </c>
    </row>
    <row r="909" spans="1:16" x14ac:dyDescent="0.25">
      <c r="A909" s="75">
        <f>板材才數分析.!D817</f>
        <v>28006</v>
      </c>
      <c r="B909" s="75" t="str">
        <f ca="1">板材才數分析.!E817</f>
        <v>背拉桿</v>
      </c>
      <c r="D909" s="32">
        <f ca="1">板材才數分析.!M817</f>
        <v>0</v>
      </c>
      <c r="E909" s="32">
        <f ca="1">板材才數分析.!F817</f>
        <v>-36</v>
      </c>
      <c r="F909" s="32" t="str">
        <f ca="1">板材才數分析.!G817</f>
        <v>AA</v>
      </c>
      <c r="G909" s="32">
        <f ca="1">板材才數分析.!H817</f>
        <v>120</v>
      </c>
      <c r="H909" s="32" t="str">
        <f ca="1">板材才數分析.!I817</f>
        <v/>
      </c>
      <c r="I909" s="32">
        <f ca="1">板材才數分析.!J817</f>
        <v>18</v>
      </c>
      <c r="J909" s="32">
        <f ca="1">板材才數分析.!K817</f>
        <v>0</v>
      </c>
      <c r="K909" s="53">
        <f ca="1">板材才數分析.!O817</f>
        <v>0</v>
      </c>
      <c r="L909" s="32" t="str">
        <f>IFERROR(VLOOKUP(C909,資料庫!$K$3:$AA$10,17,FALSE),"")</f>
        <v/>
      </c>
      <c r="M909" s="32" t="str">
        <f ca="1">板材才數分析.!R817</f>
        <v/>
      </c>
      <c r="N909" s="35" t="str">
        <f t="shared" ca="1" si="54"/>
        <v/>
      </c>
      <c r="O909" s="75" t="str">
        <f ca="1">IFERROR(VLOOKUP(D909,資料庫!$P$4:$Q$135,2,FALSE),"")</f>
        <v/>
      </c>
    </row>
    <row r="910" spans="1:16" x14ac:dyDescent="0.25">
      <c r="A910" s="75">
        <f>板材才數分析.!D818</f>
        <v>28007</v>
      </c>
      <c r="B910" s="75" t="str">
        <f ca="1">板材才數分析.!E818</f>
        <v>中立板</v>
      </c>
      <c r="D910" s="32">
        <f ca="1">板材才數分析.!M818</f>
        <v>0</v>
      </c>
      <c r="E910" s="32">
        <f ca="1">板材才數分析.!F818</f>
        <v>-36</v>
      </c>
      <c r="F910" s="32" t="str">
        <f ca="1">板材才數分析.!G818</f>
        <v>AA</v>
      </c>
      <c r="G910" s="32">
        <f ca="1">板材才數分析.!H818</f>
        <v>-22</v>
      </c>
      <c r="H910" s="32" t="str">
        <f ca="1">板材才數分析.!I818</f>
        <v/>
      </c>
      <c r="I910" s="32">
        <f ca="1">板材才數分析.!J818</f>
        <v>18</v>
      </c>
      <c r="J910" s="32">
        <f ca="1">板材才數分析.!K818</f>
        <v>0</v>
      </c>
      <c r="K910" s="53">
        <f ca="1">板材才數分析.!O818</f>
        <v>0</v>
      </c>
      <c r="L910" s="32" t="str">
        <f>IFERROR(VLOOKUP(C910,資料庫!$K$3:$AA$10,17,FALSE),"")</f>
        <v/>
      </c>
      <c r="M910" s="32" t="str">
        <f ca="1">板材才數分析.!R818</f>
        <v/>
      </c>
      <c r="N910" s="35" t="str">
        <f t="shared" ca="1" si="54"/>
        <v/>
      </c>
      <c r="O910" s="75" t="str">
        <f ca="1">IFERROR(VLOOKUP(D910,資料庫!$P$4:$Q$135,2,FALSE),"")</f>
        <v/>
      </c>
    </row>
    <row r="911" spans="1:16" x14ac:dyDescent="0.25">
      <c r="A911" s="75">
        <f>板材才數分析.!D819</f>
        <v>28008</v>
      </c>
      <c r="B911" s="75" t="str">
        <f ca="1">板材才數分析.!E819</f>
        <v>活隔</v>
      </c>
      <c r="D911" s="32">
        <f ca="1">板材才數分析.!M819</f>
        <v>0</v>
      </c>
      <c r="E911" s="32">
        <f ca="1">板材才數分析.!F819</f>
        <v>0</v>
      </c>
      <c r="F911" s="32" t="str">
        <f ca="1">板材才數分析.!G819</f>
        <v>AA</v>
      </c>
      <c r="G911" s="32">
        <f ca="1">板材才數分析.!H819</f>
        <v>-32</v>
      </c>
      <c r="H911" s="32" t="str">
        <f ca="1">板材才數分析.!I819</f>
        <v>AA</v>
      </c>
      <c r="I911" s="32">
        <f ca="1">板材才數分析.!J819</f>
        <v>18</v>
      </c>
      <c r="J911" s="32">
        <f ca="1">板材才數分析.!K819</f>
        <v>0</v>
      </c>
      <c r="K911" s="53">
        <f ca="1">板材才數分析.!O819</f>
        <v>0</v>
      </c>
      <c r="L911" s="32" t="str">
        <f>IFERROR(VLOOKUP(C911,資料庫!$K$3:$AA$10,17,FALSE),"")</f>
        <v/>
      </c>
      <c r="M911" s="32" t="str">
        <f ca="1">板材才數分析.!R819</f>
        <v/>
      </c>
      <c r="N911" s="35" t="str">
        <f t="shared" ca="1" si="54"/>
        <v/>
      </c>
      <c r="O911" s="75" t="str">
        <f ca="1">IFERROR(VLOOKUP(D911,資料庫!$P$4:$Q$135,2,FALSE),"")</f>
        <v/>
      </c>
    </row>
    <row r="912" spans="1:16" x14ac:dyDescent="0.25">
      <c r="A912" s="75">
        <f>板材才數分析.!D820</f>
        <v>28009</v>
      </c>
      <c r="B912" s="75" t="str">
        <f ca="1">板材才數分析.!E820</f>
        <v>固隔</v>
      </c>
      <c r="D912" s="32">
        <f ca="1">板材才數分析.!M820</f>
        <v>0</v>
      </c>
      <c r="E912" s="32">
        <f ca="1">板材才數分析.!F820</f>
        <v>0</v>
      </c>
      <c r="F912" s="32" t="str">
        <f ca="1">板材才數分析.!G820</f>
        <v>AA</v>
      </c>
      <c r="G912" s="32">
        <f ca="1">板材才數分析.!H820</f>
        <v>-22</v>
      </c>
      <c r="H912" s="32" t="str">
        <f ca="1">板材才數分析.!I820</f>
        <v/>
      </c>
      <c r="I912" s="32">
        <f ca="1">板材才數分析.!J820</f>
        <v>18</v>
      </c>
      <c r="J912" s="32">
        <f ca="1">板材才數分析.!K820</f>
        <v>0</v>
      </c>
      <c r="K912" s="53">
        <f ca="1">板材才數分析.!O820</f>
        <v>0</v>
      </c>
      <c r="L912" s="32" t="str">
        <f>IFERROR(VLOOKUP(C912,資料庫!$K$3:$AA$10,17,FALSE),"")</f>
        <v/>
      </c>
      <c r="M912" s="32" t="str">
        <f ca="1">板材才數分析.!R820</f>
        <v/>
      </c>
      <c r="N912" s="35" t="str">
        <f t="shared" ca="1" si="54"/>
        <v/>
      </c>
      <c r="O912" s="75" t="str">
        <f ca="1">IFERROR(VLOOKUP(D912,資料庫!$P$4:$Q$135,2,FALSE),"")</f>
        <v/>
      </c>
    </row>
    <row r="913" spans="1:15" x14ac:dyDescent="0.25">
      <c r="A913" s="75">
        <f>板材才數分析.!D821</f>
        <v>28010</v>
      </c>
      <c r="B913" s="75" t="str">
        <f ca="1">板材才數分析.!E821</f>
        <v>左門板</v>
      </c>
      <c r="D913" s="32">
        <f ca="1">板材才數分析.!M821</f>
        <v>0</v>
      </c>
      <c r="E913" s="32">
        <f ca="1">板材才數分析.!F821</f>
        <v>0</v>
      </c>
      <c r="F913" s="32" t="str">
        <f ca="1">板材才數分析.!G821</f>
        <v>AA</v>
      </c>
      <c r="G913" s="32">
        <f ca="1">板材才數分析.!H821</f>
        <v>-4</v>
      </c>
      <c r="H913" s="32" t="str">
        <f ca="1">板材才數分析.!I821</f>
        <v>AA</v>
      </c>
      <c r="I913" s="32">
        <f ca="1">板材才數分析.!J821</f>
        <v>18</v>
      </c>
      <c r="J913" s="32">
        <f ca="1">板材才數分析.!K821</f>
        <v>0</v>
      </c>
      <c r="K913" s="53">
        <f ca="1">板材才數分析.!O821</f>
        <v>0</v>
      </c>
      <c r="L913" s="32" t="str">
        <f>IFERROR(VLOOKUP(C913,資料庫!$K$3:$AA$10,17,FALSE),"")</f>
        <v/>
      </c>
      <c r="M913" s="32" t="str">
        <f ca="1">板材才數分析.!R821</f>
        <v/>
      </c>
      <c r="N913" s="35" t="str">
        <f t="shared" ca="1" si="54"/>
        <v/>
      </c>
      <c r="O913" s="75" t="str">
        <f ca="1">IFERROR(VLOOKUP(D913,資料庫!$P$4:$Q$135,2,FALSE),"")</f>
        <v/>
      </c>
    </row>
    <row r="914" spans="1:15" x14ac:dyDescent="0.25">
      <c r="A914" s="75">
        <f>板材才數分析.!D822</f>
        <v>28011</v>
      </c>
      <c r="B914" s="75" t="str">
        <f ca="1">板材才數分析.!E822</f>
        <v>右門板</v>
      </c>
      <c r="D914" s="32">
        <f ca="1">板材才數分析.!M822</f>
        <v>0</v>
      </c>
      <c r="E914" s="32">
        <f ca="1">板材才數分析.!F822</f>
        <v>0</v>
      </c>
      <c r="F914" s="32" t="str">
        <f ca="1">板材才數分析.!G822</f>
        <v>AA</v>
      </c>
      <c r="G914" s="32">
        <f ca="1">板材才數分析.!H822</f>
        <v>-4</v>
      </c>
      <c r="H914" s="32" t="str">
        <f ca="1">板材才數分析.!I822</f>
        <v>AA</v>
      </c>
      <c r="I914" s="32">
        <f ca="1">板材才數分析.!J822</f>
        <v>18</v>
      </c>
      <c r="J914" s="32">
        <f ca="1">板材才數分析.!K822</f>
        <v>0</v>
      </c>
      <c r="K914" s="53">
        <f ca="1">板材才數分析.!O822</f>
        <v>0</v>
      </c>
      <c r="L914" s="32" t="str">
        <f>IFERROR(VLOOKUP(C914,資料庫!$K$3:$AA$10,17,FALSE),"")</f>
        <v/>
      </c>
      <c r="M914" s="32" t="str">
        <f ca="1">板材才數分析.!R822</f>
        <v/>
      </c>
      <c r="N914" s="35" t="str">
        <f t="shared" ca="1" si="54"/>
        <v/>
      </c>
      <c r="O914" s="75" t="str">
        <f ca="1">IFERROR(VLOOKUP(D914,資料庫!$P$4:$Q$135,2,FALSE),"")</f>
        <v/>
      </c>
    </row>
    <row r="915" spans="1:15" x14ac:dyDescent="0.25">
      <c r="A915" s="75">
        <f>板材才數分析.!D823</f>
        <v>28012</v>
      </c>
      <c r="B915" s="75">
        <f ca="1">板材才數分析.!E823</f>
        <v>0</v>
      </c>
      <c r="D915" s="32">
        <f ca="1">板材才數分析.!M823</f>
        <v>0</v>
      </c>
      <c r="E915" s="32">
        <f ca="1">板材才數分析.!F823</f>
        <v>0</v>
      </c>
      <c r="F915" s="32" t="str">
        <f ca="1">板材才數分析.!G823</f>
        <v/>
      </c>
      <c r="G915" s="32">
        <f ca="1">板材才數分析.!H823</f>
        <v>0</v>
      </c>
      <c r="H915" s="32" t="str">
        <f ca="1">板材才數分析.!I823</f>
        <v/>
      </c>
      <c r="I915" s="32">
        <f ca="1">板材才數分析.!J823</f>
        <v>0</v>
      </c>
      <c r="J915" s="32">
        <f ca="1">板材才數分析.!K823</f>
        <v>0</v>
      </c>
      <c r="K915" s="53">
        <f ca="1">板材才數分析.!O823</f>
        <v>0</v>
      </c>
      <c r="L915" s="32" t="str">
        <f>IFERROR(VLOOKUP(C915,資料庫!$K$3:$AA$10,17,FALSE),"")</f>
        <v/>
      </c>
      <c r="M915" s="32" t="str">
        <f ca="1">板材才數分析.!R823</f>
        <v/>
      </c>
      <c r="N915" s="35" t="str">
        <f t="shared" ca="1" si="54"/>
        <v/>
      </c>
      <c r="O915" s="75" t="str">
        <f ca="1">IFERROR(VLOOKUP(D915,資料庫!$P$4:$Q$135,2,FALSE),"")</f>
        <v/>
      </c>
    </row>
    <row r="916" spans="1:15" x14ac:dyDescent="0.25">
      <c r="A916" s="75">
        <f>板材才數分析.!D824</f>
        <v>28013</v>
      </c>
      <c r="B916" s="75">
        <f ca="1">板材才數分析.!E824</f>
        <v>0</v>
      </c>
      <c r="D916" s="32">
        <f ca="1">板材才數分析.!M824</f>
        <v>0</v>
      </c>
      <c r="E916" s="32">
        <f ca="1">板材才數分析.!F824</f>
        <v>0</v>
      </c>
      <c r="F916" s="32" t="str">
        <f ca="1">板材才數分析.!G824</f>
        <v/>
      </c>
      <c r="G916" s="32">
        <f ca="1">板材才數分析.!H824</f>
        <v>0</v>
      </c>
      <c r="H916" s="32" t="str">
        <f ca="1">板材才數分析.!I824</f>
        <v/>
      </c>
      <c r="I916" s="32">
        <f ca="1">板材才數分析.!J824</f>
        <v>0</v>
      </c>
      <c r="J916" s="32">
        <f ca="1">板材才數分析.!K824</f>
        <v>0</v>
      </c>
      <c r="K916" s="53">
        <f ca="1">板材才數分析.!O824</f>
        <v>0</v>
      </c>
      <c r="L916" s="32" t="str">
        <f>IFERROR(VLOOKUP(C916,資料庫!$K$3:$AA$10,17,FALSE),"")</f>
        <v/>
      </c>
      <c r="M916" s="32" t="str">
        <f ca="1">板材才數分析.!R824</f>
        <v/>
      </c>
      <c r="N916" s="35" t="str">
        <f t="shared" ca="1" si="54"/>
        <v/>
      </c>
      <c r="O916" s="75" t="str">
        <f ca="1">IFERROR(VLOOKUP(D916,資料庫!$P$4:$Q$135,2,FALSE),"")</f>
        <v/>
      </c>
    </row>
    <row r="917" spans="1:15" x14ac:dyDescent="0.25">
      <c r="A917" s="75">
        <f>板材才數分析.!D825</f>
        <v>28014</v>
      </c>
      <c r="B917" s="75">
        <f ca="1">板材才數分析.!E825</f>
        <v>0</v>
      </c>
      <c r="D917" s="32">
        <f ca="1">板材才數分析.!M825</f>
        <v>0</v>
      </c>
      <c r="E917" s="32">
        <f ca="1">板材才數分析.!F825</f>
        <v>0</v>
      </c>
      <c r="F917" s="32" t="str">
        <f ca="1">板材才數分析.!G825</f>
        <v/>
      </c>
      <c r="G917" s="32">
        <f ca="1">板材才數分析.!H825</f>
        <v>0</v>
      </c>
      <c r="H917" s="32" t="str">
        <f ca="1">板材才數分析.!I825</f>
        <v/>
      </c>
      <c r="I917" s="32">
        <f ca="1">板材才數分析.!J825</f>
        <v>0</v>
      </c>
      <c r="J917" s="32">
        <f ca="1">板材才數分析.!K825</f>
        <v>0</v>
      </c>
      <c r="K917" s="53">
        <f ca="1">板材才數分析.!O825</f>
        <v>0</v>
      </c>
      <c r="L917" s="32" t="str">
        <f>IFERROR(VLOOKUP(C917,資料庫!$K$3:$AA$10,17,FALSE),"")</f>
        <v/>
      </c>
      <c r="M917" s="32" t="str">
        <f ca="1">板材才數分析.!R825</f>
        <v/>
      </c>
      <c r="N917" s="35" t="str">
        <f t="shared" ca="1" si="54"/>
        <v/>
      </c>
      <c r="O917" s="75" t="str">
        <f ca="1">IFERROR(VLOOKUP(D917,資料庫!$P$4:$Q$135,2,FALSE),"")</f>
        <v/>
      </c>
    </row>
    <row r="918" spans="1:15" x14ac:dyDescent="0.25">
      <c r="A918" s="75">
        <f>板材才數分析.!D826</f>
        <v>28015</v>
      </c>
      <c r="B918" s="75">
        <f ca="1">板材才數分析.!E826</f>
        <v>0</v>
      </c>
      <c r="D918" s="32">
        <f ca="1">板材才數分析.!M826</f>
        <v>0</v>
      </c>
      <c r="E918" s="32">
        <f ca="1">板材才數分析.!F826</f>
        <v>0</v>
      </c>
      <c r="F918" s="32" t="str">
        <f ca="1">板材才數分析.!G826</f>
        <v/>
      </c>
      <c r="G918" s="32">
        <f ca="1">板材才數分析.!H826</f>
        <v>0</v>
      </c>
      <c r="H918" s="32" t="str">
        <f ca="1">板材才數分析.!I826</f>
        <v/>
      </c>
      <c r="I918" s="32">
        <f ca="1">板材才數分析.!J826</f>
        <v>0</v>
      </c>
      <c r="J918" s="32">
        <f ca="1">板材才數分析.!K826</f>
        <v>0</v>
      </c>
      <c r="K918" s="53">
        <f ca="1">板材才數分析.!O826</f>
        <v>0</v>
      </c>
      <c r="L918" s="32" t="str">
        <f>IFERROR(VLOOKUP(C918,資料庫!$K$3:$AA$10,17,FALSE),"")</f>
        <v/>
      </c>
      <c r="M918" s="32" t="str">
        <f ca="1">板材才數分析.!R826</f>
        <v/>
      </c>
      <c r="N918" s="35" t="str">
        <f t="shared" ca="1" si="54"/>
        <v/>
      </c>
      <c r="O918" s="75" t="str">
        <f ca="1">IFERROR(VLOOKUP(D918,資料庫!$P$4:$Q$135,2,FALSE),"")</f>
        <v/>
      </c>
    </row>
    <row r="919" spans="1:15" x14ac:dyDescent="0.25">
      <c r="A919" s="75">
        <f>板材才數分析.!D827</f>
        <v>28016</v>
      </c>
      <c r="B919" s="75">
        <f ca="1">板材才數分析.!E827</f>
        <v>0</v>
      </c>
      <c r="D919" s="32">
        <f ca="1">板材才數分析.!M827</f>
        <v>0</v>
      </c>
      <c r="E919" s="32">
        <f ca="1">板材才數分析.!F827</f>
        <v>0</v>
      </c>
      <c r="F919" s="32" t="str">
        <f ca="1">板材才數分析.!G827</f>
        <v/>
      </c>
      <c r="G919" s="32">
        <f ca="1">板材才數分析.!H827</f>
        <v>0</v>
      </c>
      <c r="H919" s="32" t="str">
        <f ca="1">板材才數分析.!I827</f>
        <v/>
      </c>
      <c r="I919" s="32">
        <f ca="1">板材才數分析.!J827</f>
        <v>0</v>
      </c>
      <c r="J919" s="32">
        <f ca="1">板材才數分析.!K827</f>
        <v>0</v>
      </c>
      <c r="K919" s="53">
        <f ca="1">板材才數分析.!O827</f>
        <v>0</v>
      </c>
      <c r="L919" s="32" t="str">
        <f>IFERROR(VLOOKUP(C919,資料庫!$K$3:$AA$10,17,FALSE),"")</f>
        <v/>
      </c>
      <c r="M919" s="32" t="str">
        <f ca="1">板材才數分析.!R827</f>
        <v/>
      </c>
      <c r="N919" s="35" t="str">
        <f t="shared" ca="1" si="54"/>
        <v/>
      </c>
      <c r="O919" s="75" t="str">
        <f ca="1">IFERROR(VLOOKUP(D919,資料庫!$P$4:$Q$135,2,FALSE),"")</f>
        <v/>
      </c>
    </row>
    <row r="920" spans="1:15" x14ac:dyDescent="0.25">
      <c r="A920" s="75">
        <f>板材才數分析.!D828</f>
        <v>28017</v>
      </c>
      <c r="B920" s="75">
        <f ca="1">板材才數分析.!E828</f>
        <v>0</v>
      </c>
      <c r="D920" s="32">
        <f ca="1">板材才數分析.!M828</f>
        <v>0</v>
      </c>
      <c r="E920" s="32">
        <f ca="1">板材才數分析.!F828</f>
        <v>0</v>
      </c>
      <c r="F920" s="32" t="str">
        <f ca="1">板材才數分析.!G828</f>
        <v/>
      </c>
      <c r="G920" s="32">
        <f ca="1">板材才數分析.!H828</f>
        <v>0</v>
      </c>
      <c r="H920" s="32" t="str">
        <f ca="1">板材才數分析.!I828</f>
        <v/>
      </c>
      <c r="I920" s="32">
        <f ca="1">板材才數分析.!J828</f>
        <v>0</v>
      </c>
      <c r="J920" s="32">
        <f ca="1">板材才數分析.!K828</f>
        <v>0</v>
      </c>
      <c r="K920" s="53">
        <f ca="1">板材才數分析.!O828</f>
        <v>0</v>
      </c>
      <c r="L920" s="32" t="str">
        <f>IFERROR(VLOOKUP(C920,資料庫!$K$3:$AA$10,17,FALSE),"")</f>
        <v/>
      </c>
      <c r="M920" s="32" t="str">
        <f ca="1">板材才數分析.!R828</f>
        <v/>
      </c>
      <c r="N920" s="35" t="str">
        <f t="shared" ca="1" si="54"/>
        <v/>
      </c>
      <c r="O920" s="75" t="str">
        <f ca="1">IFERROR(VLOOKUP(D920,資料庫!$P$4:$Q$135,2,FALSE),"")</f>
        <v/>
      </c>
    </row>
    <row r="921" spans="1:15" x14ac:dyDescent="0.25">
      <c r="A921" s="75">
        <f>板材才數分析.!D829</f>
        <v>28018</v>
      </c>
      <c r="B921" s="75">
        <f ca="1">板材才數分析.!E829</f>
        <v>0</v>
      </c>
      <c r="D921" s="32">
        <f ca="1">板材才數分析.!M829</f>
        <v>0</v>
      </c>
      <c r="E921" s="32">
        <f ca="1">板材才數分析.!F829</f>
        <v>0</v>
      </c>
      <c r="F921" s="32" t="str">
        <f ca="1">板材才數分析.!G829</f>
        <v/>
      </c>
      <c r="G921" s="32">
        <f ca="1">板材才數分析.!H829</f>
        <v>0</v>
      </c>
      <c r="H921" s="32" t="str">
        <f ca="1">板材才數分析.!I829</f>
        <v/>
      </c>
      <c r="I921" s="32">
        <f ca="1">板材才數分析.!J829</f>
        <v>0</v>
      </c>
      <c r="J921" s="32">
        <f ca="1">板材才數分析.!K829</f>
        <v>0</v>
      </c>
      <c r="K921" s="53">
        <f ca="1">板材才數分析.!O829</f>
        <v>0</v>
      </c>
      <c r="L921" s="32" t="str">
        <f>IFERROR(VLOOKUP(C921,資料庫!$K$3:$AA$10,17,FALSE),"")</f>
        <v/>
      </c>
      <c r="M921" s="32" t="str">
        <f ca="1">板材才數分析.!R829</f>
        <v/>
      </c>
      <c r="N921" s="35" t="str">
        <f t="shared" ref="N921:N933" ca="1" si="55">IFERROR((K921*M921),"")</f>
        <v/>
      </c>
      <c r="O921" s="75" t="str">
        <f ca="1">IFERROR(VLOOKUP(D921,資料庫!$P$4:$Q$135,2,FALSE),"")</f>
        <v/>
      </c>
    </row>
    <row r="922" spans="1:15" x14ac:dyDescent="0.25">
      <c r="A922" s="75">
        <f>板材才數分析.!D830</f>
        <v>28019</v>
      </c>
      <c r="B922" s="75">
        <f ca="1">板材才數分析.!E830</f>
        <v>0</v>
      </c>
      <c r="D922" s="32">
        <f ca="1">板材才數分析.!M830</f>
        <v>0</v>
      </c>
      <c r="E922" s="32">
        <f ca="1">板材才數分析.!F830</f>
        <v>0</v>
      </c>
      <c r="F922" s="32" t="str">
        <f ca="1">板材才數分析.!G830</f>
        <v/>
      </c>
      <c r="G922" s="32">
        <f ca="1">板材才數分析.!H830</f>
        <v>0</v>
      </c>
      <c r="H922" s="32" t="str">
        <f ca="1">板材才數分析.!I830</f>
        <v/>
      </c>
      <c r="I922" s="32">
        <f ca="1">板材才數分析.!J830</f>
        <v>0</v>
      </c>
      <c r="J922" s="32">
        <f ca="1">板材才數分析.!K830</f>
        <v>0</v>
      </c>
      <c r="K922" s="53">
        <f ca="1">板材才數分析.!O830</f>
        <v>0</v>
      </c>
      <c r="L922" s="32" t="str">
        <f>IFERROR(VLOOKUP(C922,資料庫!$K$3:$AA$10,17,FALSE),"")</f>
        <v/>
      </c>
      <c r="M922" s="32" t="str">
        <f ca="1">板材才數分析.!R830</f>
        <v/>
      </c>
      <c r="N922" s="35" t="str">
        <f t="shared" ca="1" si="55"/>
        <v/>
      </c>
      <c r="O922" s="75" t="str">
        <f ca="1">IFERROR(VLOOKUP(D922,資料庫!$P$4:$Q$135,2,FALSE),"")</f>
        <v/>
      </c>
    </row>
    <row r="923" spans="1:15" x14ac:dyDescent="0.25">
      <c r="A923" s="75">
        <f>板材才數分析.!D831</f>
        <v>28020</v>
      </c>
      <c r="B923" s="75">
        <f ca="1">板材才數分析.!E831</f>
        <v>0</v>
      </c>
      <c r="D923" s="32">
        <f ca="1">板材才數分析.!M831</f>
        <v>0</v>
      </c>
      <c r="E923" s="32">
        <f ca="1">板材才數分析.!F831</f>
        <v>0</v>
      </c>
      <c r="F923" s="32" t="str">
        <f ca="1">板材才數分析.!G831</f>
        <v/>
      </c>
      <c r="G923" s="32">
        <f ca="1">板材才數分析.!H831</f>
        <v>0</v>
      </c>
      <c r="H923" s="32" t="str">
        <f ca="1">板材才數分析.!I831</f>
        <v/>
      </c>
      <c r="I923" s="32">
        <f ca="1">板材才數分析.!J831</f>
        <v>0</v>
      </c>
      <c r="J923" s="32">
        <f ca="1">板材才數分析.!K831</f>
        <v>0</v>
      </c>
      <c r="K923" s="53">
        <f ca="1">板材才數分析.!O831</f>
        <v>0</v>
      </c>
      <c r="L923" s="32" t="str">
        <f>IFERROR(VLOOKUP(C923,資料庫!$K$3:$AA$10,17,FALSE),"")</f>
        <v/>
      </c>
      <c r="M923" s="32" t="str">
        <f ca="1">板材才數分析.!R831</f>
        <v/>
      </c>
      <c r="N923" s="35" t="str">
        <f t="shared" ca="1" si="55"/>
        <v/>
      </c>
      <c r="O923" s="75" t="str">
        <f ca="1">IFERROR(VLOOKUP(D923,資料庫!$P$4:$Q$135,2,FALSE),"")</f>
        <v/>
      </c>
    </row>
    <row r="924" spans="1:15" x14ac:dyDescent="0.25">
      <c r="A924" s="75">
        <f>板材才數分析.!D832</f>
        <v>28021</v>
      </c>
      <c r="B924" s="75">
        <f ca="1">板材才數分析.!E832</f>
        <v>0</v>
      </c>
      <c r="D924" s="32">
        <f ca="1">板材才數分析.!M832</f>
        <v>0</v>
      </c>
      <c r="E924" s="32">
        <f ca="1">板材才數分析.!F832</f>
        <v>0</v>
      </c>
      <c r="F924" s="32" t="str">
        <f ca="1">板材才數分析.!G832</f>
        <v/>
      </c>
      <c r="G924" s="32">
        <f ca="1">板材才數分析.!H832</f>
        <v>0</v>
      </c>
      <c r="H924" s="32" t="str">
        <f ca="1">板材才數分析.!I832</f>
        <v/>
      </c>
      <c r="I924" s="32">
        <f ca="1">板材才數分析.!J832</f>
        <v>0</v>
      </c>
      <c r="J924" s="32">
        <f ca="1">板材才數分析.!K832</f>
        <v>0</v>
      </c>
      <c r="K924" s="53">
        <f ca="1">板材才數分析.!O832</f>
        <v>0</v>
      </c>
      <c r="L924" s="32" t="str">
        <f>IFERROR(VLOOKUP(C924,資料庫!$K$3:$AA$10,17,FALSE),"")</f>
        <v/>
      </c>
      <c r="M924" s="32" t="str">
        <f ca="1">板材才數分析.!R832</f>
        <v/>
      </c>
      <c r="N924" s="35" t="str">
        <f t="shared" ca="1" si="55"/>
        <v/>
      </c>
      <c r="O924" s="75" t="str">
        <f ca="1">IFERROR(VLOOKUP(D924,資料庫!$P$4:$Q$135,2,FALSE),"")</f>
        <v/>
      </c>
    </row>
    <row r="925" spans="1:15" x14ac:dyDescent="0.25">
      <c r="A925" s="75">
        <f>板材才數分析.!D833</f>
        <v>28022</v>
      </c>
      <c r="B925" s="75">
        <f ca="1">板材才數分析.!E833</f>
        <v>0</v>
      </c>
      <c r="D925" s="32">
        <f ca="1">板材才數分析.!M833</f>
        <v>0</v>
      </c>
      <c r="E925" s="32">
        <f ca="1">板材才數分析.!F833</f>
        <v>0</v>
      </c>
      <c r="F925" s="32" t="str">
        <f ca="1">板材才數分析.!G833</f>
        <v/>
      </c>
      <c r="G925" s="32">
        <f ca="1">板材才數分析.!H833</f>
        <v>0</v>
      </c>
      <c r="H925" s="32" t="str">
        <f ca="1">板材才數分析.!I833</f>
        <v/>
      </c>
      <c r="I925" s="32">
        <f ca="1">板材才數分析.!J833</f>
        <v>0</v>
      </c>
      <c r="J925" s="32">
        <f ca="1">板材才數分析.!K833</f>
        <v>0</v>
      </c>
      <c r="K925" s="53">
        <f ca="1">板材才數分析.!O833</f>
        <v>0</v>
      </c>
      <c r="L925" s="32" t="str">
        <f>IFERROR(VLOOKUP(C925,資料庫!$K$3:$AA$10,17,FALSE),"")</f>
        <v/>
      </c>
      <c r="M925" s="32" t="str">
        <f ca="1">板材才數分析.!R833</f>
        <v/>
      </c>
      <c r="N925" s="35" t="str">
        <f t="shared" ca="1" si="55"/>
        <v/>
      </c>
      <c r="O925" s="75" t="str">
        <f ca="1">IFERROR(VLOOKUP(D925,資料庫!$P$4:$Q$135,2,FALSE),"")</f>
        <v/>
      </c>
    </row>
    <row r="926" spans="1:15" x14ac:dyDescent="0.25">
      <c r="A926" s="75">
        <f>板材才數分析.!D834</f>
        <v>28023</v>
      </c>
      <c r="B926" s="75">
        <f ca="1">板材才數分析.!E834</f>
        <v>0</v>
      </c>
      <c r="D926" s="32">
        <f ca="1">板材才數分析.!M834</f>
        <v>0</v>
      </c>
      <c r="E926" s="32">
        <f ca="1">板材才數分析.!F834</f>
        <v>0</v>
      </c>
      <c r="F926" s="32" t="str">
        <f ca="1">板材才數分析.!G834</f>
        <v/>
      </c>
      <c r="G926" s="32">
        <f ca="1">板材才數分析.!H834</f>
        <v>0</v>
      </c>
      <c r="H926" s="32" t="str">
        <f ca="1">板材才數分析.!I834</f>
        <v/>
      </c>
      <c r="I926" s="32">
        <f ca="1">板材才數分析.!J834</f>
        <v>0</v>
      </c>
      <c r="J926" s="32">
        <f ca="1">板材才數分析.!K834</f>
        <v>0</v>
      </c>
      <c r="K926" s="53">
        <f ca="1">板材才數分析.!O834</f>
        <v>0</v>
      </c>
      <c r="L926" s="32" t="str">
        <f>IFERROR(VLOOKUP(C926,資料庫!$K$3:$AA$10,17,FALSE),"")</f>
        <v/>
      </c>
      <c r="M926" s="32" t="str">
        <f ca="1">板材才數分析.!R834</f>
        <v/>
      </c>
      <c r="N926" s="35" t="str">
        <f t="shared" ca="1" si="55"/>
        <v/>
      </c>
      <c r="O926" s="75" t="str">
        <f ca="1">IFERROR(VLOOKUP(D926,資料庫!$P$4:$Q$135,2,FALSE),"")</f>
        <v/>
      </c>
    </row>
    <row r="927" spans="1:15" x14ac:dyDescent="0.25">
      <c r="A927" s="75">
        <f>板材才數分析.!D835</f>
        <v>28024</v>
      </c>
      <c r="B927" s="75">
        <f ca="1">板材才數分析.!E835</f>
        <v>0</v>
      </c>
      <c r="D927" s="32">
        <f ca="1">板材才數分析.!M835</f>
        <v>0</v>
      </c>
      <c r="E927" s="32">
        <f ca="1">板材才數分析.!F835</f>
        <v>0</v>
      </c>
      <c r="F927" s="32" t="str">
        <f ca="1">板材才數分析.!G835</f>
        <v/>
      </c>
      <c r="G927" s="32">
        <f ca="1">板材才數分析.!H835</f>
        <v>0</v>
      </c>
      <c r="H927" s="32" t="str">
        <f ca="1">板材才數分析.!I835</f>
        <v/>
      </c>
      <c r="I927" s="32">
        <f ca="1">板材才數分析.!J835</f>
        <v>0</v>
      </c>
      <c r="J927" s="32">
        <f ca="1">板材才數分析.!K835</f>
        <v>0</v>
      </c>
      <c r="K927" s="53">
        <f ca="1">板材才數分析.!O835</f>
        <v>0</v>
      </c>
      <c r="L927" s="32" t="str">
        <f>IFERROR(VLOOKUP(C927,資料庫!$K$3:$AA$10,17,FALSE),"")</f>
        <v/>
      </c>
      <c r="M927" s="32" t="str">
        <f ca="1">板材才數分析.!R835</f>
        <v/>
      </c>
      <c r="N927" s="35" t="str">
        <f t="shared" ca="1" si="55"/>
        <v/>
      </c>
      <c r="O927" s="75" t="str">
        <f ca="1">IFERROR(VLOOKUP(D927,資料庫!$P$4:$Q$135,2,FALSE),"")</f>
        <v/>
      </c>
    </row>
    <row r="928" spans="1:15" x14ac:dyDescent="0.25">
      <c r="A928" s="75">
        <f>板材才數分析.!D836</f>
        <v>28025</v>
      </c>
      <c r="B928" s="75">
        <f ca="1">板材才數分析.!E836</f>
        <v>0</v>
      </c>
      <c r="D928" s="32">
        <f ca="1">板材才數分析.!M836</f>
        <v>0</v>
      </c>
      <c r="E928" s="32">
        <f ca="1">板材才數分析.!F836</f>
        <v>0</v>
      </c>
      <c r="F928" s="32" t="str">
        <f ca="1">板材才數分析.!G836</f>
        <v/>
      </c>
      <c r="G928" s="32">
        <f ca="1">板材才數分析.!H836</f>
        <v>0</v>
      </c>
      <c r="H928" s="32" t="str">
        <f ca="1">板材才數分析.!I836</f>
        <v/>
      </c>
      <c r="I928" s="32">
        <f ca="1">板材才數分析.!J836</f>
        <v>0</v>
      </c>
      <c r="J928" s="32">
        <f ca="1">板材才數分析.!K836</f>
        <v>0</v>
      </c>
      <c r="K928" s="53">
        <f ca="1">板材才數分析.!O836</f>
        <v>0</v>
      </c>
      <c r="L928" s="32" t="str">
        <f>IFERROR(VLOOKUP(C928,資料庫!$K$3:$AA$10,17,FALSE),"")</f>
        <v/>
      </c>
      <c r="M928" s="32" t="str">
        <f ca="1">板材才數分析.!R836</f>
        <v/>
      </c>
      <c r="N928" s="35" t="str">
        <f t="shared" ca="1" si="55"/>
        <v/>
      </c>
      <c r="O928" s="75" t="str">
        <f ca="1">IFERROR(VLOOKUP(D928,資料庫!$P$4:$Q$135,2,FALSE),"")</f>
        <v/>
      </c>
    </row>
    <row r="929" spans="1:16" x14ac:dyDescent="0.25">
      <c r="A929" s="75">
        <f>板材才數分析.!D837</f>
        <v>28026</v>
      </c>
      <c r="B929" s="75">
        <f ca="1">板材才數分析.!E837</f>
        <v>0</v>
      </c>
      <c r="D929" s="32">
        <f ca="1">板材才數分析.!M837</f>
        <v>0</v>
      </c>
      <c r="E929" s="32">
        <f ca="1">板材才數分析.!F837</f>
        <v>0</v>
      </c>
      <c r="F929" s="32" t="str">
        <f ca="1">板材才數分析.!G837</f>
        <v/>
      </c>
      <c r="G929" s="32">
        <f ca="1">板材才數分析.!H837</f>
        <v>0</v>
      </c>
      <c r="H929" s="32" t="str">
        <f ca="1">板材才數分析.!I837</f>
        <v/>
      </c>
      <c r="I929" s="32">
        <f ca="1">板材才數分析.!J837</f>
        <v>0</v>
      </c>
      <c r="J929" s="32">
        <f ca="1">板材才數分析.!K837</f>
        <v>0</v>
      </c>
      <c r="K929" s="53">
        <f ca="1">板材才數分析.!O837</f>
        <v>0</v>
      </c>
      <c r="L929" s="32" t="str">
        <f>IFERROR(VLOOKUP(C929,資料庫!$K$3:$AA$10,17,FALSE),"")</f>
        <v/>
      </c>
      <c r="M929" s="32" t="str">
        <f ca="1">板材才數分析.!R837</f>
        <v/>
      </c>
      <c r="N929" s="35" t="str">
        <f t="shared" ca="1" si="55"/>
        <v/>
      </c>
      <c r="O929" s="75" t="str">
        <f ca="1">IFERROR(VLOOKUP(D929,資料庫!$P$4:$Q$135,2,FALSE),"")</f>
        <v/>
      </c>
    </row>
    <row r="930" spans="1:16" x14ac:dyDescent="0.25">
      <c r="A930" s="75">
        <f>板材才數分析.!D838</f>
        <v>28027</v>
      </c>
      <c r="B930" s="75">
        <f ca="1">板材才數分析.!E838</f>
        <v>0</v>
      </c>
      <c r="D930" s="32">
        <f ca="1">板材才數分析.!M838</f>
        <v>0</v>
      </c>
      <c r="E930" s="32">
        <f ca="1">板材才數分析.!F838</f>
        <v>0</v>
      </c>
      <c r="F930" s="32" t="str">
        <f ca="1">板材才數分析.!G838</f>
        <v/>
      </c>
      <c r="G930" s="32">
        <f ca="1">板材才數分析.!H838</f>
        <v>0</v>
      </c>
      <c r="H930" s="32" t="str">
        <f ca="1">板材才數分析.!I838</f>
        <v/>
      </c>
      <c r="I930" s="32">
        <f ca="1">板材才數分析.!J838</f>
        <v>0</v>
      </c>
      <c r="J930" s="32">
        <f ca="1">板材才數分析.!K838</f>
        <v>0</v>
      </c>
      <c r="K930" s="53">
        <f ca="1">板材才數分析.!O838</f>
        <v>0</v>
      </c>
      <c r="L930" s="32" t="str">
        <f>IFERROR(VLOOKUP(C930,資料庫!$K$3:$AA$10,17,FALSE),"")</f>
        <v/>
      </c>
      <c r="M930" s="32" t="str">
        <f ca="1">板材才數分析.!R838</f>
        <v/>
      </c>
      <c r="N930" s="35" t="str">
        <f t="shared" ca="1" si="55"/>
        <v/>
      </c>
      <c r="O930" s="75" t="str">
        <f ca="1">IFERROR(VLOOKUP(D930,資料庫!$P$4:$Q$135,2,FALSE),"")</f>
        <v/>
      </c>
    </row>
    <row r="931" spans="1:16" x14ac:dyDescent="0.25">
      <c r="A931" s="75">
        <f>板材才數分析.!D839</f>
        <v>28028</v>
      </c>
      <c r="B931" s="75">
        <f ca="1">板材才數分析.!E839</f>
        <v>0</v>
      </c>
      <c r="D931" s="32">
        <f ca="1">板材才數分析.!M839</f>
        <v>0</v>
      </c>
      <c r="E931" s="32">
        <f ca="1">板材才數分析.!F839</f>
        <v>0</v>
      </c>
      <c r="F931" s="32" t="str">
        <f ca="1">板材才數分析.!G839</f>
        <v/>
      </c>
      <c r="G931" s="32">
        <f ca="1">板材才數分析.!H839</f>
        <v>0</v>
      </c>
      <c r="H931" s="32" t="str">
        <f ca="1">板材才數分析.!I839</f>
        <v/>
      </c>
      <c r="I931" s="32">
        <f ca="1">板材才數分析.!J839</f>
        <v>0</v>
      </c>
      <c r="J931" s="32">
        <f ca="1">板材才數分析.!K839</f>
        <v>0</v>
      </c>
      <c r="K931" s="53">
        <f ca="1">板材才數分析.!O839</f>
        <v>0</v>
      </c>
      <c r="L931" s="32" t="str">
        <f>IFERROR(VLOOKUP(C931,資料庫!$K$3:$AA$10,17,FALSE),"")</f>
        <v/>
      </c>
      <c r="M931" s="32" t="str">
        <f ca="1">板材才數分析.!R839</f>
        <v/>
      </c>
      <c r="N931" s="35" t="str">
        <f t="shared" ca="1" si="55"/>
        <v/>
      </c>
      <c r="O931" s="75" t="str">
        <f ca="1">IFERROR(VLOOKUP(D931,資料庫!$P$4:$Q$135,2,FALSE),"")</f>
        <v/>
      </c>
    </row>
    <row r="932" spans="1:16" x14ac:dyDescent="0.25">
      <c r="A932" s="75">
        <f>板材才數分析.!D840</f>
        <v>28029</v>
      </c>
      <c r="B932" s="75">
        <f ca="1">板材才數分析.!E840</f>
        <v>0</v>
      </c>
      <c r="D932" s="32">
        <f ca="1">板材才數分析.!M840</f>
        <v>0</v>
      </c>
      <c r="E932" s="32">
        <f ca="1">板材才數分析.!F840</f>
        <v>0</v>
      </c>
      <c r="F932" s="32" t="str">
        <f ca="1">板材才數分析.!G840</f>
        <v/>
      </c>
      <c r="G932" s="32">
        <f ca="1">板材才數分析.!H840</f>
        <v>0</v>
      </c>
      <c r="H932" s="32" t="str">
        <f ca="1">板材才數分析.!I840</f>
        <v/>
      </c>
      <c r="I932" s="32">
        <f ca="1">板材才數分析.!J840</f>
        <v>0</v>
      </c>
      <c r="J932" s="32">
        <f ca="1">板材才數分析.!K840</f>
        <v>0</v>
      </c>
      <c r="K932" s="53">
        <f ca="1">板材才數分析.!O840</f>
        <v>0</v>
      </c>
      <c r="L932" s="32" t="str">
        <f>IFERROR(VLOOKUP(C932,資料庫!$K$3:$AA$10,17,FALSE),"")</f>
        <v/>
      </c>
      <c r="M932" s="32" t="str">
        <f ca="1">板材才數分析.!R840</f>
        <v/>
      </c>
      <c r="N932" s="35" t="str">
        <f t="shared" ca="1" si="55"/>
        <v/>
      </c>
      <c r="O932" s="75" t="str">
        <f ca="1">IFERROR(VLOOKUP(D932,資料庫!$P$4:$Q$135,2,FALSE),"")</f>
        <v/>
      </c>
    </row>
    <row r="933" spans="1:16" x14ac:dyDescent="0.25">
      <c r="A933" s="75">
        <f>板材才數分析.!D841</f>
        <v>28030</v>
      </c>
      <c r="B933" s="75">
        <f ca="1">板材才數分析.!E841</f>
        <v>0</v>
      </c>
      <c r="D933" s="32">
        <f ca="1">板材才數分析.!M841</f>
        <v>0</v>
      </c>
      <c r="E933" s="32">
        <f ca="1">板材才數分析.!F841</f>
        <v>0</v>
      </c>
      <c r="F933" s="32" t="str">
        <f ca="1">板材才數分析.!G841</f>
        <v/>
      </c>
      <c r="G933" s="32">
        <f ca="1">板材才數分析.!H841</f>
        <v>0</v>
      </c>
      <c r="H933" s="32" t="str">
        <f ca="1">板材才數分析.!I841</f>
        <v/>
      </c>
      <c r="I933" s="32">
        <f ca="1">板材才數分析.!J841</f>
        <v>0</v>
      </c>
      <c r="J933" s="32">
        <f ca="1">板材才數分析.!K841</f>
        <v>0</v>
      </c>
      <c r="K933" s="53">
        <f ca="1">板材才數分析.!O841</f>
        <v>0</v>
      </c>
      <c r="L933" s="32" t="str">
        <f>IFERROR(VLOOKUP(C933,資料庫!$K$3:$AA$10,17,FALSE),"")</f>
        <v/>
      </c>
      <c r="M933" s="32" t="str">
        <f ca="1">板材才數分析.!R841</f>
        <v/>
      </c>
      <c r="N933" s="35" t="str">
        <f t="shared" ca="1" si="55"/>
        <v/>
      </c>
      <c r="O933" s="75" t="str">
        <f ca="1">IFERROR(VLOOKUP(D933,資料庫!$P$4:$Q$135,2,FALSE),"")</f>
        <v/>
      </c>
    </row>
    <row r="934" spans="1:16" x14ac:dyDescent="0.25">
      <c r="A934" s="75"/>
      <c r="B934" s="75"/>
      <c r="H934" s="524" t="s">
        <v>235</v>
      </c>
      <c r="I934" s="524"/>
      <c r="J934" s="524"/>
      <c r="K934" s="54">
        <f ca="1">SUM(K904:K933)</f>
        <v>0</v>
      </c>
      <c r="L934" s="48" t="str">
        <f>L904</f>
        <v/>
      </c>
      <c r="M934" s="48"/>
      <c r="N934" s="49"/>
      <c r="O934" s="94">
        <f ca="1">SUM(N903:N933)</f>
        <v>0</v>
      </c>
      <c r="P934" s="47"/>
    </row>
    <row r="935" spans="1:16" x14ac:dyDescent="0.25">
      <c r="A935" s="75"/>
      <c r="B935" s="75"/>
      <c r="O935" s="75"/>
    </row>
    <row r="936" spans="1:16" x14ac:dyDescent="0.25">
      <c r="A936" s="75"/>
      <c r="B936" s="75">
        <v>29</v>
      </c>
      <c r="O936" s="75"/>
    </row>
    <row r="937" spans="1:16" x14ac:dyDescent="0.25">
      <c r="A937" s="75">
        <f>板材才數分析.!D842</f>
        <v>29001</v>
      </c>
      <c r="B937" s="75" t="str">
        <f ca="1">板材才數分析.!E842</f>
        <v>頂板</v>
      </c>
      <c r="D937" s="32">
        <f ca="1">板材才數分析.!M842</f>
        <v>0</v>
      </c>
      <c r="E937" s="32">
        <f ca="1">板材才數分析.!F842</f>
        <v>-36</v>
      </c>
      <c r="F937" s="32" t="str">
        <f ca="1">板材才數分析.!G842</f>
        <v>AA</v>
      </c>
      <c r="G937" s="32">
        <f ca="1">板材才數分析.!H842</f>
        <v>0</v>
      </c>
      <c r="H937" s="32" t="str">
        <f ca="1">板材才數分析.!I842</f>
        <v/>
      </c>
      <c r="I937" s="32">
        <f ca="1">板材才數分析.!J842</f>
        <v>18</v>
      </c>
      <c r="J937" s="32">
        <f ca="1">板材才數分析.!K842</f>
        <v>0</v>
      </c>
      <c r="K937" s="53">
        <f ca="1">板材才數分析.!O842</f>
        <v>0</v>
      </c>
      <c r="L937" s="32" t="str">
        <f>IFERROR(VLOOKUP(C937,資料庫!$K$3:$AA$10,17,FALSE),"")</f>
        <v/>
      </c>
      <c r="M937" s="32" t="str">
        <f ca="1">板材才數分析.!R842</f>
        <v/>
      </c>
      <c r="N937" s="35" t="str">
        <f ca="1">IFERROR((K937*M937),"")</f>
        <v/>
      </c>
      <c r="O937" s="75" t="str">
        <f ca="1">IFERROR(VLOOKUP(D937,資料庫!$P$4:$Q$135,2,FALSE),"")</f>
        <v/>
      </c>
    </row>
    <row r="938" spans="1:16" x14ac:dyDescent="0.25">
      <c r="A938" s="75">
        <f>板材才數分析.!D843</f>
        <v>29002</v>
      </c>
      <c r="B938" s="75" t="str">
        <f ca="1">板材才數分析.!E843</f>
        <v>底板</v>
      </c>
      <c r="D938" s="32">
        <f ca="1">板材才數分析.!M843</f>
        <v>0</v>
      </c>
      <c r="E938" s="32">
        <f ca="1">板材才數分析.!F843</f>
        <v>-36</v>
      </c>
      <c r="F938" s="32" t="str">
        <f ca="1">板材才數分析.!G843</f>
        <v>AA</v>
      </c>
      <c r="G938" s="32">
        <f ca="1">板材才數分析.!H843</f>
        <v>0</v>
      </c>
      <c r="H938" s="32" t="str">
        <f ca="1">板材才數分析.!I843</f>
        <v/>
      </c>
      <c r="I938" s="32">
        <f ca="1">板材才數分析.!J843</f>
        <v>18</v>
      </c>
      <c r="J938" s="32">
        <f ca="1">板材才數分析.!K843</f>
        <v>0</v>
      </c>
      <c r="K938" s="53">
        <f ca="1">板材才數分析.!O843</f>
        <v>0</v>
      </c>
      <c r="L938" s="32" t="str">
        <f>IFERROR(VLOOKUP(C938,資料庫!$K$3:$AA$10,17,FALSE),"")</f>
        <v/>
      </c>
      <c r="M938" s="32" t="str">
        <f ca="1">板材才數分析.!R843</f>
        <v/>
      </c>
      <c r="N938" s="35" t="str">
        <f t="shared" ref="N938:N970" ca="1" si="56">IFERROR((K938*M938),"")</f>
        <v/>
      </c>
      <c r="O938" s="75" t="str">
        <f ca="1">IFERROR(VLOOKUP(D938,資料庫!$P$4:$Q$135,2,FALSE),"")</f>
        <v/>
      </c>
    </row>
    <row r="939" spans="1:16" x14ac:dyDescent="0.25">
      <c r="A939" s="75">
        <f>板材才數分析.!D844</f>
        <v>29003</v>
      </c>
      <c r="B939" s="75" t="str">
        <f ca="1">板材才數分析.!E844</f>
        <v>左側板</v>
      </c>
      <c r="D939" s="32">
        <f ca="1">板材才數分析.!M844</f>
        <v>0</v>
      </c>
      <c r="E939" s="32">
        <f ca="1">板材才數分析.!F844</f>
        <v>0</v>
      </c>
      <c r="F939" s="32" t="str">
        <f ca="1">板材才數分析.!G844</f>
        <v>AA</v>
      </c>
      <c r="G939" s="32">
        <f ca="1">板材才數分析.!H844</f>
        <v>0</v>
      </c>
      <c r="H939" s="32" t="str">
        <f ca="1">板材才數分析.!I844</f>
        <v>AA</v>
      </c>
      <c r="I939" s="32">
        <f ca="1">板材才數分析.!J844</f>
        <v>18</v>
      </c>
      <c r="J939" s="32">
        <f ca="1">板材才數分析.!K844</f>
        <v>0</v>
      </c>
      <c r="K939" s="53">
        <f ca="1">板材才數分析.!O844</f>
        <v>0</v>
      </c>
      <c r="L939" s="32" t="str">
        <f>IFERROR(VLOOKUP(C939,資料庫!$K$3:$AA$10,17,FALSE),"")</f>
        <v/>
      </c>
      <c r="M939" s="32" t="str">
        <f ca="1">板材才數分析.!R844</f>
        <v/>
      </c>
      <c r="N939" s="35" t="str">
        <f t="shared" ca="1" si="56"/>
        <v/>
      </c>
      <c r="O939" s="75" t="str">
        <f ca="1">IFERROR(VLOOKUP(D939,資料庫!$P$4:$Q$135,2,FALSE),"")</f>
        <v/>
      </c>
    </row>
    <row r="940" spans="1:16" x14ac:dyDescent="0.25">
      <c r="A940" s="75">
        <f>板材才數分析.!D845</f>
        <v>29004</v>
      </c>
      <c r="B940" s="75" t="str">
        <f ca="1">板材才數分析.!E845</f>
        <v>右側板</v>
      </c>
      <c r="D940" s="32">
        <f ca="1">板材才數分析.!M845</f>
        <v>0</v>
      </c>
      <c r="E940" s="32">
        <f ca="1">板材才數分析.!F845</f>
        <v>0</v>
      </c>
      <c r="F940" s="32" t="str">
        <f ca="1">板材才數分析.!G845</f>
        <v>AA</v>
      </c>
      <c r="G940" s="32">
        <f ca="1">板材才數分析.!H845</f>
        <v>0</v>
      </c>
      <c r="H940" s="32" t="str">
        <f ca="1">板材才數分析.!I845</f>
        <v>AA</v>
      </c>
      <c r="I940" s="32">
        <f ca="1">板材才數分析.!J845</f>
        <v>18</v>
      </c>
      <c r="J940" s="32">
        <f ca="1">板材才數分析.!K845</f>
        <v>0</v>
      </c>
      <c r="K940" s="53">
        <f ca="1">板材才數分析.!O845</f>
        <v>0</v>
      </c>
      <c r="L940" s="32" t="str">
        <f>IFERROR(VLOOKUP(C940,資料庫!$K$3:$AA$10,17,FALSE),"")</f>
        <v/>
      </c>
      <c r="M940" s="32" t="str">
        <f ca="1">板材才數分析.!R845</f>
        <v/>
      </c>
      <c r="N940" s="35" t="str">
        <f t="shared" ca="1" si="56"/>
        <v/>
      </c>
      <c r="O940" s="75" t="str">
        <f ca="1">IFERROR(VLOOKUP(D940,資料庫!$P$4:$Q$135,2,FALSE),"")</f>
        <v/>
      </c>
    </row>
    <row r="941" spans="1:16" x14ac:dyDescent="0.25">
      <c r="A941" s="75">
        <f>板材才數分析.!D846</f>
        <v>29005</v>
      </c>
      <c r="B941" s="75" t="str">
        <f ca="1">板材才數分析.!E846</f>
        <v>背板</v>
      </c>
      <c r="D941" s="32">
        <f ca="1">板材才數分析.!M846</f>
        <v>0</v>
      </c>
      <c r="E941" s="32">
        <f ca="1">板材才數分析.!F846</f>
        <v>-22</v>
      </c>
      <c r="F941" s="32" t="str">
        <f ca="1">板材才數分析.!G846</f>
        <v/>
      </c>
      <c r="G941" s="32">
        <f ca="1">板材才數分析.!H846</f>
        <v>-22</v>
      </c>
      <c r="H941" s="32" t="str">
        <f ca="1">板材才數分析.!I846</f>
        <v/>
      </c>
      <c r="I941" s="32">
        <f ca="1">板材才數分析.!J846</f>
        <v>4</v>
      </c>
      <c r="J941" s="32">
        <f ca="1">板材才數分析.!K846</f>
        <v>0</v>
      </c>
      <c r="K941" s="53">
        <f ca="1">板材才數分析.!O846</f>
        <v>0</v>
      </c>
      <c r="L941" s="32" t="str">
        <f>IFERROR(VLOOKUP(C941,資料庫!$K$3:$AA$10,17,FALSE),"")</f>
        <v/>
      </c>
      <c r="M941" s="32" t="str">
        <f ca="1">板材才數分析.!R846</f>
        <v/>
      </c>
      <c r="N941" s="35" t="str">
        <f t="shared" ca="1" si="56"/>
        <v/>
      </c>
      <c r="O941" s="75" t="str">
        <f ca="1">IFERROR(VLOOKUP(D941,資料庫!$P$4:$Q$135,2,FALSE),"")</f>
        <v/>
      </c>
    </row>
    <row r="942" spans="1:16" x14ac:dyDescent="0.25">
      <c r="A942" s="75">
        <f>板材才數分析.!D847</f>
        <v>29006</v>
      </c>
      <c r="B942" s="75" t="str">
        <f ca="1">板材才數分析.!E847</f>
        <v>背拉桿</v>
      </c>
      <c r="D942" s="32">
        <f ca="1">板材才數分析.!M847</f>
        <v>0</v>
      </c>
      <c r="E942" s="32">
        <f ca="1">板材才數分析.!F847</f>
        <v>-36</v>
      </c>
      <c r="F942" s="32" t="str">
        <f ca="1">板材才數分析.!G847</f>
        <v>AA</v>
      </c>
      <c r="G942" s="32">
        <f ca="1">板材才數分析.!H847</f>
        <v>120</v>
      </c>
      <c r="H942" s="32" t="str">
        <f ca="1">板材才數分析.!I847</f>
        <v/>
      </c>
      <c r="I942" s="32">
        <f ca="1">板材才數分析.!J847</f>
        <v>18</v>
      </c>
      <c r="J942" s="32">
        <f ca="1">板材才數分析.!K847</f>
        <v>0</v>
      </c>
      <c r="K942" s="53">
        <f ca="1">板材才數分析.!O847</f>
        <v>0</v>
      </c>
      <c r="L942" s="32" t="str">
        <f>IFERROR(VLOOKUP(C942,資料庫!$K$3:$AA$10,17,FALSE),"")</f>
        <v/>
      </c>
      <c r="M942" s="32" t="str">
        <f ca="1">板材才數分析.!R847</f>
        <v/>
      </c>
      <c r="N942" s="35" t="str">
        <f t="shared" ca="1" si="56"/>
        <v/>
      </c>
      <c r="O942" s="75" t="str">
        <f ca="1">IFERROR(VLOOKUP(D942,資料庫!$P$4:$Q$135,2,FALSE),"")</f>
        <v/>
      </c>
    </row>
    <row r="943" spans="1:16" x14ac:dyDescent="0.25">
      <c r="A943" s="75">
        <f>板材才數分析.!D848</f>
        <v>29007</v>
      </c>
      <c r="B943" s="75" t="str">
        <f ca="1">板材才數分析.!E848</f>
        <v>中立板</v>
      </c>
      <c r="D943" s="32">
        <f ca="1">板材才數分析.!M848</f>
        <v>0</v>
      </c>
      <c r="E943" s="32">
        <f ca="1">板材才數分析.!F848</f>
        <v>-36</v>
      </c>
      <c r="F943" s="32" t="str">
        <f ca="1">板材才數分析.!G848</f>
        <v>AA</v>
      </c>
      <c r="G943" s="32">
        <f ca="1">板材才數分析.!H848</f>
        <v>-22</v>
      </c>
      <c r="H943" s="32" t="str">
        <f ca="1">板材才數分析.!I848</f>
        <v/>
      </c>
      <c r="I943" s="32">
        <f ca="1">板材才數分析.!J848</f>
        <v>18</v>
      </c>
      <c r="J943" s="32">
        <f ca="1">板材才數分析.!K848</f>
        <v>0</v>
      </c>
      <c r="K943" s="53">
        <f ca="1">板材才數分析.!O848</f>
        <v>0</v>
      </c>
      <c r="L943" s="32" t="str">
        <f>IFERROR(VLOOKUP(C943,資料庫!$K$3:$AA$10,17,FALSE),"")</f>
        <v/>
      </c>
      <c r="M943" s="32" t="str">
        <f ca="1">板材才數分析.!R848</f>
        <v/>
      </c>
      <c r="N943" s="35" t="str">
        <f t="shared" ca="1" si="56"/>
        <v/>
      </c>
      <c r="O943" s="75" t="str">
        <f ca="1">IFERROR(VLOOKUP(D943,資料庫!$P$4:$Q$135,2,FALSE),"")</f>
        <v/>
      </c>
    </row>
    <row r="944" spans="1:16" x14ac:dyDescent="0.25">
      <c r="A944" s="75">
        <f>板材才數分析.!D849</f>
        <v>29008</v>
      </c>
      <c r="B944" s="75" t="str">
        <f ca="1">板材才數分析.!E849</f>
        <v>活隔</v>
      </c>
      <c r="D944" s="32">
        <f ca="1">板材才數分析.!M849</f>
        <v>0</v>
      </c>
      <c r="E944" s="32">
        <f ca="1">板材才數分析.!F849</f>
        <v>0</v>
      </c>
      <c r="F944" s="32" t="str">
        <f ca="1">板材才數分析.!G849</f>
        <v>AA</v>
      </c>
      <c r="G944" s="32">
        <f ca="1">板材才數分析.!H849</f>
        <v>-32</v>
      </c>
      <c r="H944" s="32" t="str">
        <f ca="1">板材才數分析.!I849</f>
        <v>AA</v>
      </c>
      <c r="I944" s="32">
        <f ca="1">板材才數分析.!J849</f>
        <v>18</v>
      </c>
      <c r="J944" s="32">
        <f ca="1">板材才數分析.!K849</f>
        <v>0</v>
      </c>
      <c r="K944" s="53">
        <f ca="1">板材才數分析.!O849</f>
        <v>0</v>
      </c>
      <c r="L944" s="32" t="str">
        <f>IFERROR(VLOOKUP(C944,資料庫!$K$3:$AA$10,17,FALSE),"")</f>
        <v/>
      </c>
      <c r="M944" s="32" t="str">
        <f ca="1">板材才數分析.!R849</f>
        <v/>
      </c>
      <c r="N944" s="35" t="str">
        <f t="shared" ca="1" si="56"/>
        <v/>
      </c>
      <c r="O944" s="75" t="str">
        <f ca="1">IFERROR(VLOOKUP(D944,資料庫!$P$4:$Q$135,2,FALSE),"")</f>
        <v/>
      </c>
    </row>
    <row r="945" spans="1:15" x14ac:dyDescent="0.25">
      <c r="A945" s="75">
        <f>板材才數分析.!D850</f>
        <v>29009</v>
      </c>
      <c r="B945" s="75" t="str">
        <f ca="1">板材才數分析.!E850</f>
        <v>固隔</v>
      </c>
      <c r="D945" s="32">
        <f ca="1">板材才數分析.!M850</f>
        <v>0</v>
      </c>
      <c r="E945" s="32">
        <f ca="1">板材才數分析.!F850</f>
        <v>0</v>
      </c>
      <c r="F945" s="32" t="str">
        <f ca="1">板材才數分析.!G850</f>
        <v>AA</v>
      </c>
      <c r="G945" s="32">
        <f ca="1">板材才數分析.!H850</f>
        <v>-22</v>
      </c>
      <c r="H945" s="32" t="str">
        <f ca="1">板材才數分析.!I850</f>
        <v/>
      </c>
      <c r="I945" s="32">
        <f ca="1">板材才數分析.!J850</f>
        <v>18</v>
      </c>
      <c r="J945" s="32">
        <f ca="1">板材才數分析.!K850</f>
        <v>0</v>
      </c>
      <c r="K945" s="53">
        <f ca="1">板材才數分析.!O850</f>
        <v>0</v>
      </c>
      <c r="L945" s="32" t="str">
        <f>IFERROR(VLOOKUP(C945,資料庫!$K$3:$AA$10,17,FALSE),"")</f>
        <v/>
      </c>
      <c r="M945" s="32" t="str">
        <f ca="1">板材才數分析.!R850</f>
        <v/>
      </c>
      <c r="N945" s="35" t="str">
        <f t="shared" ca="1" si="56"/>
        <v/>
      </c>
      <c r="O945" s="75" t="str">
        <f ca="1">IFERROR(VLOOKUP(D945,資料庫!$P$4:$Q$135,2,FALSE),"")</f>
        <v/>
      </c>
    </row>
    <row r="946" spans="1:15" x14ac:dyDescent="0.25">
      <c r="A946" s="75">
        <f>板材才數分析.!D851</f>
        <v>29010</v>
      </c>
      <c r="B946" s="75" t="str">
        <f ca="1">板材才數分析.!E851</f>
        <v>左門板</v>
      </c>
      <c r="D946" s="32">
        <f ca="1">板材才數分析.!M851</f>
        <v>0</v>
      </c>
      <c r="E946" s="32">
        <f ca="1">板材才數分析.!F851</f>
        <v>0</v>
      </c>
      <c r="F946" s="32" t="str">
        <f ca="1">板材才數分析.!G851</f>
        <v>AA</v>
      </c>
      <c r="G946" s="32">
        <f ca="1">板材才數分析.!H851</f>
        <v>-4</v>
      </c>
      <c r="H946" s="32" t="str">
        <f ca="1">板材才數分析.!I851</f>
        <v>AA</v>
      </c>
      <c r="I946" s="32">
        <f ca="1">板材才數分析.!J851</f>
        <v>18</v>
      </c>
      <c r="J946" s="32">
        <f ca="1">板材才數分析.!K851</f>
        <v>0</v>
      </c>
      <c r="K946" s="53">
        <f ca="1">板材才數分析.!O851</f>
        <v>0</v>
      </c>
      <c r="L946" s="32" t="str">
        <f>IFERROR(VLOOKUP(C946,資料庫!$K$3:$AA$10,17,FALSE),"")</f>
        <v/>
      </c>
      <c r="M946" s="32" t="str">
        <f ca="1">板材才數分析.!R851</f>
        <v/>
      </c>
      <c r="N946" s="35" t="str">
        <f t="shared" ca="1" si="56"/>
        <v/>
      </c>
      <c r="O946" s="75" t="str">
        <f ca="1">IFERROR(VLOOKUP(D946,資料庫!$P$4:$Q$135,2,FALSE),"")</f>
        <v/>
      </c>
    </row>
    <row r="947" spans="1:15" x14ac:dyDescent="0.25">
      <c r="A947" s="75">
        <f>板材才數分析.!D852</f>
        <v>29011</v>
      </c>
      <c r="B947" s="75" t="str">
        <f ca="1">板材才數分析.!E852</f>
        <v>右門板</v>
      </c>
      <c r="D947" s="32">
        <f ca="1">板材才數分析.!M852</f>
        <v>0</v>
      </c>
      <c r="E947" s="32">
        <f ca="1">板材才數分析.!F852</f>
        <v>0</v>
      </c>
      <c r="F947" s="32" t="str">
        <f ca="1">板材才數分析.!G852</f>
        <v>AA</v>
      </c>
      <c r="G947" s="32">
        <f ca="1">板材才數分析.!H852</f>
        <v>-4</v>
      </c>
      <c r="H947" s="32" t="str">
        <f ca="1">板材才數分析.!I852</f>
        <v>AA</v>
      </c>
      <c r="I947" s="32">
        <f ca="1">板材才數分析.!J852</f>
        <v>18</v>
      </c>
      <c r="J947" s="32">
        <f ca="1">板材才數分析.!K852</f>
        <v>0</v>
      </c>
      <c r="K947" s="53">
        <f ca="1">板材才數分析.!O852</f>
        <v>0</v>
      </c>
      <c r="L947" s="32" t="str">
        <f>IFERROR(VLOOKUP(C947,資料庫!$K$3:$AA$10,17,FALSE),"")</f>
        <v/>
      </c>
      <c r="M947" s="32" t="str">
        <f ca="1">板材才數分析.!R852</f>
        <v/>
      </c>
      <c r="N947" s="35" t="str">
        <f t="shared" ca="1" si="56"/>
        <v/>
      </c>
      <c r="O947" s="75" t="str">
        <f ca="1">IFERROR(VLOOKUP(D947,資料庫!$P$4:$Q$135,2,FALSE),"")</f>
        <v/>
      </c>
    </row>
    <row r="948" spans="1:15" x14ac:dyDescent="0.25">
      <c r="A948" s="75">
        <f>板材才數分析.!D853</f>
        <v>29012</v>
      </c>
      <c r="B948" s="75">
        <f ca="1">板材才數分析.!E853</f>
        <v>0</v>
      </c>
      <c r="D948" s="32">
        <f ca="1">板材才數分析.!M853</f>
        <v>0</v>
      </c>
      <c r="E948" s="32">
        <f ca="1">板材才數分析.!F853</f>
        <v>0</v>
      </c>
      <c r="F948" s="32" t="str">
        <f ca="1">板材才數分析.!G853</f>
        <v/>
      </c>
      <c r="G948" s="32">
        <f ca="1">板材才數分析.!H853</f>
        <v>0</v>
      </c>
      <c r="H948" s="32" t="str">
        <f ca="1">板材才數分析.!I853</f>
        <v/>
      </c>
      <c r="I948" s="32">
        <f ca="1">板材才數分析.!J853</f>
        <v>0</v>
      </c>
      <c r="J948" s="32">
        <f ca="1">板材才數分析.!K853</f>
        <v>0</v>
      </c>
      <c r="K948" s="53">
        <f ca="1">板材才數分析.!O853</f>
        <v>0</v>
      </c>
      <c r="L948" s="32" t="str">
        <f>IFERROR(VLOOKUP(C948,資料庫!$K$3:$AA$10,17,FALSE),"")</f>
        <v/>
      </c>
      <c r="M948" s="32" t="str">
        <f ca="1">板材才數分析.!R853</f>
        <v/>
      </c>
      <c r="N948" s="35" t="str">
        <f t="shared" ca="1" si="56"/>
        <v/>
      </c>
      <c r="O948" s="75" t="str">
        <f ca="1">IFERROR(VLOOKUP(D948,資料庫!$P$4:$Q$135,2,FALSE),"")</f>
        <v/>
      </c>
    </row>
    <row r="949" spans="1:15" x14ac:dyDescent="0.25">
      <c r="A949" s="75">
        <f>板材才數分析.!D854</f>
        <v>29013</v>
      </c>
      <c r="B949" s="75">
        <f ca="1">板材才數分析.!E854</f>
        <v>0</v>
      </c>
      <c r="D949" s="32">
        <f ca="1">板材才數分析.!M854</f>
        <v>0</v>
      </c>
      <c r="E949" s="32">
        <f ca="1">板材才數分析.!F854</f>
        <v>0</v>
      </c>
      <c r="F949" s="32" t="str">
        <f ca="1">板材才數分析.!G854</f>
        <v/>
      </c>
      <c r="G949" s="32">
        <f ca="1">板材才數分析.!H854</f>
        <v>0</v>
      </c>
      <c r="H949" s="32" t="str">
        <f ca="1">板材才數分析.!I854</f>
        <v/>
      </c>
      <c r="I949" s="32">
        <f ca="1">板材才數分析.!J854</f>
        <v>0</v>
      </c>
      <c r="J949" s="32">
        <f ca="1">板材才數分析.!K854</f>
        <v>0</v>
      </c>
      <c r="K949" s="53">
        <f ca="1">板材才數分析.!O854</f>
        <v>0</v>
      </c>
      <c r="L949" s="32" t="str">
        <f>IFERROR(VLOOKUP(C949,資料庫!$K$3:$AA$10,17,FALSE),"")</f>
        <v/>
      </c>
      <c r="M949" s="32" t="str">
        <f ca="1">板材才數分析.!R854</f>
        <v/>
      </c>
      <c r="N949" s="35" t="str">
        <f t="shared" ca="1" si="56"/>
        <v/>
      </c>
      <c r="O949" s="75" t="str">
        <f ca="1">IFERROR(VLOOKUP(D949,資料庫!$P$4:$Q$135,2,FALSE),"")</f>
        <v/>
      </c>
    </row>
    <row r="950" spans="1:15" x14ac:dyDescent="0.25">
      <c r="A950" s="75">
        <f>板材才數分析.!D855</f>
        <v>29014</v>
      </c>
      <c r="B950" s="75">
        <f ca="1">板材才數分析.!E855</f>
        <v>0</v>
      </c>
      <c r="D950" s="32">
        <f ca="1">板材才數分析.!M855</f>
        <v>0</v>
      </c>
      <c r="E950" s="32">
        <f ca="1">板材才數分析.!F855</f>
        <v>0</v>
      </c>
      <c r="F950" s="32" t="str">
        <f ca="1">板材才數分析.!G855</f>
        <v/>
      </c>
      <c r="G950" s="32">
        <f ca="1">板材才數分析.!H855</f>
        <v>0</v>
      </c>
      <c r="H950" s="32" t="str">
        <f ca="1">板材才數分析.!I855</f>
        <v/>
      </c>
      <c r="I950" s="32">
        <f ca="1">板材才數分析.!J855</f>
        <v>0</v>
      </c>
      <c r="J950" s="32">
        <f ca="1">板材才數分析.!K855</f>
        <v>0</v>
      </c>
      <c r="K950" s="53">
        <f ca="1">板材才數分析.!O855</f>
        <v>0</v>
      </c>
      <c r="L950" s="32" t="str">
        <f>IFERROR(VLOOKUP(C950,資料庫!$K$3:$AA$10,17,FALSE),"")</f>
        <v/>
      </c>
      <c r="M950" s="32" t="str">
        <f ca="1">板材才數分析.!R855</f>
        <v/>
      </c>
      <c r="N950" s="35" t="str">
        <f t="shared" ca="1" si="56"/>
        <v/>
      </c>
      <c r="O950" s="75" t="str">
        <f ca="1">IFERROR(VLOOKUP(D950,資料庫!$P$4:$Q$135,2,FALSE),"")</f>
        <v/>
      </c>
    </row>
    <row r="951" spans="1:15" x14ac:dyDescent="0.25">
      <c r="A951" s="75">
        <f>板材才數分析.!D856</f>
        <v>29015</v>
      </c>
      <c r="B951" s="75">
        <f ca="1">板材才數分析.!E856</f>
        <v>0</v>
      </c>
      <c r="D951" s="32">
        <f ca="1">板材才數分析.!M856</f>
        <v>0</v>
      </c>
      <c r="E951" s="32">
        <f ca="1">板材才數分析.!F856</f>
        <v>0</v>
      </c>
      <c r="F951" s="32" t="str">
        <f ca="1">板材才數分析.!G856</f>
        <v/>
      </c>
      <c r="G951" s="32">
        <f ca="1">板材才數分析.!H856</f>
        <v>0</v>
      </c>
      <c r="H951" s="32" t="str">
        <f ca="1">板材才數分析.!I856</f>
        <v/>
      </c>
      <c r="I951" s="32">
        <f ca="1">板材才數分析.!J856</f>
        <v>0</v>
      </c>
      <c r="J951" s="32">
        <f ca="1">板材才數分析.!K856</f>
        <v>0</v>
      </c>
      <c r="K951" s="53">
        <f ca="1">板材才數分析.!O856</f>
        <v>0</v>
      </c>
      <c r="L951" s="32" t="str">
        <f>IFERROR(VLOOKUP(C951,資料庫!$K$3:$AA$10,17,FALSE),"")</f>
        <v/>
      </c>
      <c r="M951" s="32" t="str">
        <f ca="1">板材才數分析.!R856</f>
        <v/>
      </c>
      <c r="N951" s="35" t="str">
        <f t="shared" ca="1" si="56"/>
        <v/>
      </c>
      <c r="O951" s="75" t="str">
        <f ca="1">IFERROR(VLOOKUP(D951,資料庫!$P$4:$Q$135,2,FALSE),"")</f>
        <v/>
      </c>
    </row>
    <row r="952" spans="1:15" x14ac:dyDescent="0.25">
      <c r="A952" s="75">
        <f>板材才數分析.!D857</f>
        <v>29016</v>
      </c>
      <c r="B952" s="75">
        <f ca="1">板材才數分析.!E857</f>
        <v>0</v>
      </c>
      <c r="D952" s="32">
        <f ca="1">板材才數分析.!M857</f>
        <v>0</v>
      </c>
      <c r="E952" s="32">
        <f ca="1">板材才數分析.!F857</f>
        <v>0</v>
      </c>
      <c r="F952" s="32" t="str">
        <f ca="1">板材才數分析.!G857</f>
        <v/>
      </c>
      <c r="G952" s="32">
        <f ca="1">板材才數分析.!H857</f>
        <v>0</v>
      </c>
      <c r="H952" s="32" t="str">
        <f ca="1">板材才數分析.!I857</f>
        <v/>
      </c>
      <c r="I952" s="32">
        <f ca="1">板材才數分析.!J857</f>
        <v>0</v>
      </c>
      <c r="J952" s="32">
        <f ca="1">板材才數分析.!K857</f>
        <v>0</v>
      </c>
      <c r="K952" s="53">
        <f ca="1">板材才數分析.!O857</f>
        <v>0</v>
      </c>
      <c r="L952" s="32" t="str">
        <f>IFERROR(VLOOKUP(C952,資料庫!$K$3:$AA$10,17,FALSE),"")</f>
        <v/>
      </c>
      <c r="M952" s="32" t="str">
        <f ca="1">板材才數分析.!R857</f>
        <v/>
      </c>
      <c r="N952" s="35" t="str">
        <f t="shared" ca="1" si="56"/>
        <v/>
      </c>
      <c r="O952" s="75" t="str">
        <f ca="1">IFERROR(VLOOKUP(D952,資料庫!$P$4:$Q$135,2,FALSE),"")</f>
        <v/>
      </c>
    </row>
    <row r="953" spans="1:15" x14ac:dyDescent="0.25">
      <c r="A953" s="75">
        <f>板材才數分析.!D858</f>
        <v>29017</v>
      </c>
      <c r="B953" s="75">
        <f ca="1">板材才數分析.!E858</f>
        <v>0</v>
      </c>
      <c r="D953" s="32">
        <f ca="1">板材才數分析.!M858</f>
        <v>0</v>
      </c>
      <c r="E953" s="32">
        <f ca="1">板材才數分析.!F858</f>
        <v>0</v>
      </c>
      <c r="F953" s="32" t="str">
        <f ca="1">板材才數分析.!G858</f>
        <v/>
      </c>
      <c r="G953" s="32">
        <f ca="1">板材才數分析.!H858</f>
        <v>0</v>
      </c>
      <c r="H953" s="32" t="str">
        <f ca="1">板材才數分析.!I858</f>
        <v/>
      </c>
      <c r="I953" s="32">
        <f ca="1">板材才數分析.!J858</f>
        <v>0</v>
      </c>
      <c r="J953" s="32">
        <f ca="1">板材才數分析.!K858</f>
        <v>0</v>
      </c>
      <c r="K953" s="53">
        <f ca="1">板材才數分析.!O858</f>
        <v>0</v>
      </c>
      <c r="L953" s="32" t="str">
        <f>IFERROR(VLOOKUP(C953,資料庫!$K$3:$AA$10,17,FALSE),"")</f>
        <v/>
      </c>
      <c r="M953" s="32" t="str">
        <f ca="1">板材才數分析.!R858</f>
        <v/>
      </c>
      <c r="N953" s="35" t="str">
        <f t="shared" ca="1" si="56"/>
        <v/>
      </c>
      <c r="O953" s="75" t="str">
        <f ca="1">IFERROR(VLOOKUP(D953,資料庫!$P$4:$Q$135,2,FALSE),"")</f>
        <v/>
      </c>
    </row>
    <row r="954" spans="1:15" x14ac:dyDescent="0.25">
      <c r="A954" s="75">
        <f>板材才數分析.!D859</f>
        <v>29018</v>
      </c>
      <c r="B954" s="75">
        <f ca="1">板材才數分析.!E859</f>
        <v>0</v>
      </c>
      <c r="D954" s="32">
        <f ca="1">板材才數分析.!M859</f>
        <v>0</v>
      </c>
      <c r="E954" s="32">
        <f ca="1">板材才數分析.!F859</f>
        <v>0</v>
      </c>
      <c r="F954" s="32" t="str">
        <f ca="1">板材才數分析.!G859</f>
        <v/>
      </c>
      <c r="G954" s="32">
        <f ca="1">板材才數分析.!H859</f>
        <v>0</v>
      </c>
      <c r="H954" s="32" t="str">
        <f ca="1">板材才數分析.!I859</f>
        <v/>
      </c>
      <c r="I954" s="32">
        <f ca="1">板材才數分析.!J859</f>
        <v>0</v>
      </c>
      <c r="J954" s="32">
        <f ca="1">板材才數分析.!K859</f>
        <v>0</v>
      </c>
      <c r="K954" s="53">
        <f ca="1">板材才數分析.!O859</f>
        <v>0</v>
      </c>
      <c r="L954" s="32" t="str">
        <f>IFERROR(VLOOKUP(C954,資料庫!$K$3:$AA$10,17,FALSE),"")</f>
        <v/>
      </c>
      <c r="M954" s="32" t="str">
        <f ca="1">板材才數分析.!R859</f>
        <v/>
      </c>
      <c r="N954" s="35" t="str">
        <f t="shared" ref="N954:N966" ca="1" si="57">IFERROR((K954*M954),"")</f>
        <v/>
      </c>
      <c r="O954" s="75" t="str">
        <f ca="1">IFERROR(VLOOKUP(D954,資料庫!$P$4:$Q$135,2,FALSE),"")</f>
        <v/>
      </c>
    </row>
    <row r="955" spans="1:15" x14ac:dyDescent="0.25">
      <c r="A955" s="75">
        <f>板材才數分析.!D860</f>
        <v>29019</v>
      </c>
      <c r="B955" s="75">
        <f ca="1">板材才數分析.!E860</f>
        <v>0</v>
      </c>
      <c r="D955" s="32">
        <f ca="1">板材才數分析.!M860</f>
        <v>0</v>
      </c>
      <c r="E955" s="32">
        <f ca="1">板材才數分析.!F860</f>
        <v>0</v>
      </c>
      <c r="F955" s="32" t="str">
        <f ca="1">板材才數分析.!G860</f>
        <v/>
      </c>
      <c r="G955" s="32">
        <f ca="1">板材才數分析.!H860</f>
        <v>0</v>
      </c>
      <c r="H955" s="32" t="str">
        <f ca="1">板材才數分析.!I860</f>
        <v/>
      </c>
      <c r="I955" s="32">
        <f ca="1">板材才數分析.!J860</f>
        <v>0</v>
      </c>
      <c r="J955" s="32">
        <f ca="1">板材才數分析.!K860</f>
        <v>0</v>
      </c>
      <c r="K955" s="53">
        <f ca="1">板材才數分析.!O860</f>
        <v>0</v>
      </c>
      <c r="L955" s="32" t="str">
        <f>IFERROR(VLOOKUP(C955,資料庫!$K$3:$AA$10,17,FALSE),"")</f>
        <v/>
      </c>
      <c r="M955" s="32" t="str">
        <f ca="1">板材才數分析.!R860</f>
        <v/>
      </c>
      <c r="N955" s="35" t="str">
        <f t="shared" ca="1" si="57"/>
        <v/>
      </c>
      <c r="O955" s="75" t="str">
        <f ca="1">IFERROR(VLOOKUP(D955,資料庫!$P$4:$Q$135,2,FALSE),"")</f>
        <v/>
      </c>
    </row>
    <row r="956" spans="1:15" x14ac:dyDescent="0.25">
      <c r="A956" s="75">
        <f>板材才數分析.!D861</f>
        <v>29020</v>
      </c>
      <c r="B956" s="75">
        <f ca="1">板材才數分析.!E861</f>
        <v>0</v>
      </c>
      <c r="D956" s="32">
        <f ca="1">板材才數分析.!M861</f>
        <v>0</v>
      </c>
      <c r="E956" s="32">
        <f ca="1">板材才數分析.!F861</f>
        <v>0</v>
      </c>
      <c r="F956" s="32" t="str">
        <f ca="1">板材才數分析.!G861</f>
        <v/>
      </c>
      <c r="G956" s="32">
        <f ca="1">板材才數分析.!H861</f>
        <v>0</v>
      </c>
      <c r="H956" s="32" t="str">
        <f ca="1">板材才數分析.!I861</f>
        <v/>
      </c>
      <c r="I956" s="32">
        <f ca="1">板材才數分析.!J861</f>
        <v>0</v>
      </c>
      <c r="J956" s="32">
        <f ca="1">板材才數分析.!K861</f>
        <v>0</v>
      </c>
      <c r="K956" s="53">
        <f ca="1">板材才數分析.!O861</f>
        <v>0</v>
      </c>
      <c r="L956" s="32" t="str">
        <f>IFERROR(VLOOKUP(C956,資料庫!$K$3:$AA$10,17,FALSE),"")</f>
        <v/>
      </c>
      <c r="M956" s="32" t="str">
        <f ca="1">板材才數分析.!R861</f>
        <v/>
      </c>
      <c r="N956" s="35" t="str">
        <f t="shared" ca="1" si="57"/>
        <v/>
      </c>
      <c r="O956" s="75" t="str">
        <f ca="1">IFERROR(VLOOKUP(D956,資料庫!$P$4:$Q$135,2,FALSE),"")</f>
        <v/>
      </c>
    </row>
    <row r="957" spans="1:15" x14ac:dyDescent="0.25">
      <c r="A957" s="75">
        <f>板材才數分析.!D862</f>
        <v>29021</v>
      </c>
      <c r="B957" s="75">
        <f ca="1">板材才數分析.!E862</f>
        <v>0</v>
      </c>
      <c r="D957" s="32">
        <f ca="1">板材才數分析.!M862</f>
        <v>0</v>
      </c>
      <c r="E957" s="32">
        <f ca="1">板材才數分析.!F862</f>
        <v>0</v>
      </c>
      <c r="F957" s="32" t="str">
        <f ca="1">板材才數分析.!G862</f>
        <v/>
      </c>
      <c r="G957" s="32">
        <f ca="1">板材才數分析.!H862</f>
        <v>0</v>
      </c>
      <c r="H957" s="32" t="str">
        <f ca="1">板材才數分析.!I862</f>
        <v/>
      </c>
      <c r="I957" s="32">
        <f ca="1">板材才數分析.!J862</f>
        <v>0</v>
      </c>
      <c r="J957" s="32">
        <f ca="1">板材才數分析.!K862</f>
        <v>0</v>
      </c>
      <c r="K957" s="53">
        <f ca="1">板材才數分析.!O862</f>
        <v>0</v>
      </c>
      <c r="L957" s="32" t="str">
        <f>IFERROR(VLOOKUP(C957,資料庫!$K$3:$AA$10,17,FALSE),"")</f>
        <v/>
      </c>
      <c r="M957" s="32" t="str">
        <f ca="1">板材才數分析.!R862</f>
        <v/>
      </c>
      <c r="N957" s="35" t="str">
        <f t="shared" ca="1" si="57"/>
        <v/>
      </c>
      <c r="O957" s="75" t="str">
        <f ca="1">IFERROR(VLOOKUP(D957,資料庫!$P$4:$Q$135,2,FALSE),"")</f>
        <v/>
      </c>
    </row>
    <row r="958" spans="1:15" x14ac:dyDescent="0.25">
      <c r="A958" s="75">
        <f>板材才數分析.!D863</f>
        <v>29022</v>
      </c>
      <c r="B958" s="75">
        <f ca="1">板材才數分析.!E863</f>
        <v>0</v>
      </c>
      <c r="D958" s="32">
        <f ca="1">板材才數分析.!M863</f>
        <v>0</v>
      </c>
      <c r="E958" s="32">
        <f ca="1">板材才數分析.!F863</f>
        <v>0</v>
      </c>
      <c r="F958" s="32" t="str">
        <f ca="1">板材才數分析.!G863</f>
        <v/>
      </c>
      <c r="G958" s="32">
        <f ca="1">板材才數分析.!H863</f>
        <v>0</v>
      </c>
      <c r="H958" s="32" t="str">
        <f ca="1">板材才數分析.!I863</f>
        <v/>
      </c>
      <c r="I958" s="32">
        <f ca="1">板材才數分析.!J863</f>
        <v>0</v>
      </c>
      <c r="J958" s="32">
        <f ca="1">板材才數分析.!K863</f>
        <v>0</v>
      </c>
      <c r="K958" s="53">
        <f ca="1">板材才數分析.!O863</f>
        <v>0</v>
      </c>
      <c r="L958" s="32" t="str">
        <f>IFERROR(VLOOKUP(C958,資料庫!$K$3:$AA$10,17,FALSE),"")</f>
        <v/>
      </c>
      <c r="M958" s="32" t="str">
        <f ca="1">板材才數分析.!R863</f>
        <v/>
      </c>
      <c r="N958" s="35" t="str">
        <f t="shared" ca="1" si="57"/>
        <v/>
      </c>
      <c r="O958" s="75" t="str">
        <f ca="1">IFERROR(VLOOKUP(D958,資料庫!$P$4:$Q$135,2,FALSE),"")</f>
        <v/>
      </c>
    </row>
    <row r="959" spans="1:15" x14ac:dyDescent="0.25">
      <c r="A959" s="75">
        <f>板材才數分析.!D864</f>
        <v>29023</v>
      </c>
      <c r="B959" s="75">
        <f ca="1">板材才數分析.!E864</f>
        <v>0</v>
      </c>
      <c r="D959" s="32">
        <f ca="1">板材才數分析.!M864</f>
        <v>0</v>
      </c>
      <c r="E959" s="32">
        <f ca="1">板材才數分析.!F864</f>
        <v>0</v>
      </c>
      <c r="F959" s="32" t="str">
        <f ca="1">板材才數分析.!G864</f>
        <v/>
      </c>
      <c r="G959" s="32">
        <f ca="1">板材才數分析.!H864</f>
        <v>0</v>
      </c>
      <c r="H959" s="32" t="str">
        <f ca="1">板材才數分析.!I864</f>
        <v/>
      </c>
      <c r="I959" s="32">
        <f ca="1">板材才數分析.!J864</f>
        <v>0</v>
      </c>
      <c r="J959" s="32">
        <f ca="1">板材才數分析.!K864</f>
        <v>0</v>
      </c>
      <c r="K959" s="53">
        <f ca="1">板材才數分析.!O864</f>
        <v>0</v>
      </c>
      <c r="L959" s="32" t="str">
        <f>IFERROR(VLOOKUP(C959,資料庫!$K$3:$AA$10,17,FALSE),"")</f>
        <v/>
      </c>
      <c r="M959" s="32" t="str">
        <f ca="1">板材才數分析.!R864</f>
        <v/>
      </c>
      <c r="N959" s="35" t="str">
        <f t="shared" ca="1" si="57"/>
        <v/>
      </c>
      <c r="O959" s="75" t="str">
        <f ca="1">IFERROR(VLOOKUP(D959,資料庫!$P$4:$Q$135,2,FALSE),"")</f>
        <v/>
      </c>
    </row>
    <row r="960" spans="1:15" x14ac:dyDescent="0.25">
      <c r="A960" s="75">
        <f>板材才數分析.!D865</f>
        <v>29024</v>
      </c>
      <c r="B960" s="75">
        <f ca="1">板材才數分析.!E865</f>
        <v>0</v>
      </c>
      <c r="D960" s="32">
        <f ca="1">板材才數分析.!M865</f>
        <v>0</v>
      </c>
      <c r="E960" s="32">
        <f ca="1">板材才數分析.!F865</f>
        <v>0</v>
      </c>
      <c r="F960" s="32" t="str">
        <f ca="1">板材才數分析.!G865</f>
        <v/>
      </c>
      <c r="G960" s="32">
        <f ca="1">板材才數分析.!H865</f>
        <v>0</v>
      </c>
      <c r="H960" s="32" t="str">
        <f ca="1">板材才數分析.!I865</f>
        <v/>
      </c>
      <c r="I960" s="32">
        <f ca="1">板材才數分析.!J865</f>
        <v>0</v>
      </c>
      <c r="J960" s="32">
        <f ca="1">板材才數分析.!K865</f>
        <v>0</v>
      </c>
      <c r="K960" s="53">
        <f ca="1">板材才數分析.!O865</f>
        <v>0</v>
      </c>
      <c r="L960" s="32" t="str">
        <f>IFERROR(VLOOKUP(C960,資料庫!$K$3:$AA$10,17,FALSE),"")</f>
        <v/>
      </c>
      <c r="M960" s="32" t="str">
        <f ca="1">板材才數分析.!R865</f>
        <v/>
      </c>
      <c r="N960" s="35" t="str">
        <f t="shared" ca="1" si="57"/>
        <v/>
      </c>
      <c r="O960" s="75" t="str">
        <f ca="1">IFERROR(VLOOKUP(D960,資料庫!$P$4:$Q$135,2,FALSE),"")</f>
        <v/>
      </c>
    </row>
    <row r="961" spans="1:16" x14ac:dyDescent="0.25">
      <c r="A961" s="75">
        <f>板材才數分析.!D866</f>
        <v>29025</v>
      </c>
      <c r="B961" s="75">
        <f ca="1">板材才數分析.!E866</f>
        <v>0</v>
      </c>
      <c r="D961" s="32">
        <f ca="1">板材才數分析.!M866</f>
        <v>0</v>
      </c>
      <c r="E961" s="32">
        <f ca="1">板材才數分析.!F866</f>
        <v>0</v>
      </c>
      <c r="F961" s="32" t="str">
        <f ca="1">板材才數分析.!G866</f>
        <v/>
      </c>
      <c r="G961" s="32">
        <f ca="1">板材才數分析.!H866</f>
        <v>0</v>
      </c>
      <c r="H961" s="32" t="str">
        <f ca="1">板材才數分析.!I866</f>
        <v/>
      </c>
      <c r="I961" s="32">
        <f ca="1">板材才數分析.!J866</f>
        <v>0</v>
      </c>
      <c r="J961" s="32">
        <f ca="1">板材才數分析.!K866</f>
        <v>0</v>
      </c>
      <c r="K961" s="53">
        <f ca="1">板材才數分析.!O866</f>
        <v>0</v>
      </c>
      <c r="L961" s="32" t="str">
        <f>IFERROR(VLOOKUP(C961,資料庫!$K$3:$AA$10,17,FALSE),"")</f>
        <v/>
      </c>
      <c r="M961" s="32" t="str">
        <f ca="1">板材才數分析.!R866</f>
        <v/>
      </c>
      <c r="N961" s="35" t="str">
        <f t="shared" ca="1" si="57"/>
        <v/>
      </c>
      <c r="O961" s="75" t="str">
        <f ca="1">IFERROR(VLOOKUP(D961,資料庫!$P$4:$Q$135,2,FALSE),"")</f>
        <v/>
      </c>
    </row>
    <row r="962" spans="1:16" x14ac:dyDescent="0.25">
      <c r="A962" s="75">
        <f>板材才數分析.!D867</f>
        <v>29026</v>
      </c>
      <c r="B962" s="75">
        <f ca="1">板材才數分析.!E867</f>
        <v>0</v>
      </c>
      <c r="D962" s="32">
        <f ca="1">板材才數分析.!M867</f>
        <v>0</v>
      </c>
      <c r="E962" s="32">
        <f ca="1">板材才數分析.!F867</f>
        <v>0</v>
      </c>
      <c r="F962" s="32" t="str">
        <f ca="1">板材才數分析.!G867</f>
        <v/>
      </c>
      <c r="G962" s="32">
        <f ca="1">板材才數分析.!H867</f>
        <v>0</v>
      </c>
      <c r="H962" s="32" t="str">
        <f ca="1">板材才數分析.!I867</f>
        <v/>
      </c>
      <c r="I962" s="32">
        <f ca="1">板材才數分析.!J867</f>
        <v>0</v>
      </c>
      <c r="J962" s="32">
        <f ca="1">板材才數分析.!K867</f>
        <v>0</v>
      </c>
      <c r="K962" s="53">
        <f ca="1">板材才數分析.!O867</f>
        <v>0</v>
      </c>
      <c r="L962" s="32" t="str">
        <f>IFERROR(VLOOKUP(C962,資料庫!$K$3:$AA$10,17,FALSE),"")</f>
        <v/>
      </c>
      <c r="M962" s="32" t="str">
        <f ca="1">板材才數分析.!R867</f>
        <v/>
      </c>
      <c r="N962" s="35" t="str">
        <f t="shared" ca="1" si="57"/>
        <v/>
      </c>
      <c r="O962" s="75" t="str">
        <f ca="1">IFERROR(VLOOKUP(D962,資料庫!$P$4:$Q$135,2,FALSE),"")</f>
        <v/>
      </c>
    </row>
    <row r="963" spans="1:16" x14ac:dyDescent="0.25">
      <c r="A963" s="75">
        <f>板材才數分析.!D868</f>
        <v>29027</v>
      </c>
      <c r="B963" s="75">
        <f ca="1">板材才數分析.!E868</f>
        <v>0</v>
      </c>
      <c r="D963" s="32">
        <f ca="1">板材才數分析.!M868</f>
        <v>0</v>
      </c>
      <c r="E963" s="32">
        <f ca="1">板材才數分析.!F868</f>
        <v>0</v>
      </c>
      <c r="F963" s="32" t="str">
        <f ca="1">板材才數分析.!G868</f>
        <v/>
      </c>
      <c r="G963" s="32">
        <f ca="1">板材才數分析.!H868</f>
        <v>0</v>
      </c>
      <c r="H963" s="32" t="str">
        <f ca="1">板材才數分析.!I868</f>
        <v/>
      </c>
      <c r="I963" s="32">
        <f ca="1">板材才數分析.!J868</f>
        <v>0</v>
      </c>
      <c r="J963" s="32">
        <f ca="1">板材才數分析.!K868</f>
        <v>0</v>
      </c>
      <c r="K963" s="53">
        <f ca="1">板材才數分析.!O868</f>
        <v>0</v>
      </c>
      <c r="L963" s="32" t="str">
        <f>IFERROR(VLOOKUP(C963,資料庫!$K$3:$AA$10,17,FALSE),"")</f>
        <v/>
      </c>
      <c r="M963" s="32" t="str">
        <f ca="1">板材才數分析.!R868</f>
        <v/>
      </c>
      <c r="N963" s="35" t="str">
        <f t="shared" ca="1" si="57"/>
        <v/>
      </c>
      <c r="O963" s="75" t="str">
        <f ca="1">IFERROR(VLOOKUP(D963,資料庫!$P$4:$Q$135,2,FALSE),"")</f>
        <v/>
      </c>
    </row>
    <row r="964" spans="1:16" x14ac:dyDescent="0.25">
      <c r="A964" s="75">
        <f>板材才數分析.!D869</f>
        <v>29028</v>
      </c>
      <c r="B964" s="75">
        <f ca="1">板材才數分析.!E869</f>
        <v>0</v>
      </c>
      <c r="D964" s="32">
        <f ca="1">板材才數分析.!M869</f>
        <v>0</v>
      </c>
      <c r="E964" s="32">
        <f ca="1">板材才數分析.!F869</f>
        <v>0</v>
      </c>
      <c r="F964" s="32" t="str">
        <f ca="1">板材才數分析.!G869</f>
        <v/>
      </c>
      <c r="G964" s="32">
        <f ca="1">板材才數分析.!H869</f>
        <v>0</v>
      </c>
      <c r="H964" s="32" t="str">
        <f ca="1">板材才數分析.!I869</f>
        <v/>
      </c>
      <c r="I964" s="32">
        <f ca="1">板材才數分析.!J869</f>
        <v>0</v>
      </c>
      <c r="J964" s="32">
        <f ca="1">板材才數分析.!K869</f>
        <v>0</v>
      </c>
      <c r="K964" s="53">
        <f ca="1">板材才數分析.!O869</f>
        <v>0</v>
      </c>
      <c r="L964" s="32" t="str">
        <f>IFERROR(VLOOKUP(C964,資料庫!$K$3:$AA$10,17,FALSE),"")</f>
        <v/>
      </c>
      <c r="M964" s="32" t="str">
        <f ca="1">板材才數分析.!R869</f>
        <v/>
      </c>
      <c r="N964" s="35" t="str">
        <f t="shared" ca="1" si="57"/>
        <v/>
      </c>
      <c r="O964" s="75" t="str">
        <f ca="1">IFERROR(VLOOKUP(D964,資料庫!$P$4:$Q$135,2,FALSE),"")</f>
        <v/>
      </c>
    </row>
    <row r="965" spans="1:16" x14ac:dyDescent="0.25">
      <c r="A965" s="75">
        <f>板材才數分析.!D870</f>
        <v>29029</v>
      </c>
      <c r="B965" s="75">
        <f ca="1">板材才數分析.!E870</f>
        <v>0</v>
      </c>
      <c r="D965" s="32">
        <f ca="1">板材才數分析.!M870</f>
        <v>0</v>
      </c>
      <c r="E965" s="32">
        <f ca="1">板材才數分析.!F870</f>
        <v>0</v>
      </c>
      <c r="F965" s="32" t="str">
        <f ca="1">板材才數分析.!G870</f>
        <v/>
      </c>
      <c r="G965" s="32">
        <f ca="1">板材才數分析.!H870</f>
        <v>0</v>
      </c>
      <c r="H965" s="32" t="str">
        <f ca="1">板材才數分析.!I870</f>
        <v/>
      </c>
      <c r="I965" s="32">
        <f ca="1">板材才數分析.!J870</f>
        <v>0</v>
      </c>
      <c r="J965" s="32">
        <f ca="1">板材才數分析.!K870</f>
        <v>0</v>
      </c>
      <c r="K965" s="53">
        <f ca="1">板材才數分析.!O870</f>
        <v>0</v>
      </c>
      <c r="L965" s="32" t="str">
        <f>IFERROR(VLOOKUP(C965,資料庫!$K$3:$AA$10,17,FALSE),"")</f>
        <v/>
      </c>
      <c r="M965" s="32" t="str">
        <f ca="1">板材才數分析.!R870</f>
        <v/>
      </c>
      <c r="N965" s="35" t="str">
        <f t="shared" ca="1" si="57"/>
        <v/>
      </c>
      <c r="O965" s="75" t="str">
        <f ca="1">IFERROR(VLOOKUP(D965,資料庫!$P$4:$Q$135,2,FALSE),"")</f>
        <v/>
      </c>
    </row>
    <row r="966" spans="1:16" x14ac:dyDescent="0.25">
      <c r="A966" s="75">
        <f>板材才數分析.!D871</f>
        <v>29030</v>
      </c>
      <c r="B966" s="75">
        <f ca="1">板材才數分析.!E871</f>
        <v>0</v>
      </c>
      <c r="D966" s="32">
        <f ca="1">板材才數分析.!M871</f>
        <v>0</v>
      </c>
      <c r="E966" s="32">
        <f ca="1">板材才數分析.!F871</f>
        <v>0</v>
      </c>
      <c r="F966" s="32" t="str">
        <f ca="1">板材才數分析.!G871</f>
        <v/>
      </c>
      <c r="G966" s="32">
        <f ca="1">板材才數分析.!H871</f>
        <v>0</v>
      </c>
      <c r="H966" s="32" t="str">
        <f ca="1">板材才數分析.!I871</f>
        <v/>
      </c>
      <c r="I966" s="32">
        <f ca="1">板材才數分析.!J871</f>
        <v>0</v>
      </c>
      <c r="J966" s="32">
        <f ca="1">板材才數分析.!K871</f>
        <v>0</v>
      </c>
      <c r="K966" s="53">
        <f ca="1">板材才數分析.!O871</f>
        <v>0</v>
      </c>
      <c r="L966" s="32" t="str">
        <f>IFERROR(VLOOKUP(C966,資料庫!$K$3:$AA$10,17,FALSE),"")</f>
        <v/>
      </c>
      <c r="M966" s="32" t="str">
        <f ca="1">板材才數分析.!R871</f>
        <v/>
      </c>
      <c r="N966" s="35" t="str">
        <f t="shared" ca="1" si="57"/>
        <v/>
      </c>
      <c r="O966" s="75" t="str">
        <f ca="1">IFERROR(VLOOKUP(D966,資料庫!$P$4:$Q$135,2,FALSE),"")</f>
        <v/>
      </c>
    </row>
    <row r="967" spans="1:16" x14ac:dyDescent="0.25">
      <c r="A967" s="75"/>
      <c r="B967" s="75"/>
      <c r="H967" s="524" t="s">
        <v>235</v>
      </c>
      <c r="I967" s="524"/>
      <c r="J967" s="524"/>
      <c r="K967" s="54">
        <f ca="1">SUM(K937:K966)</f>
        <v>0</v>
      </c>
      <c r="L967" s="47" t="str">
        <f>L937</f>
        <v/>
      </c>
      <c r="M967" s="48"/>
      <c r="N967" s="49"/>
      <c r="O967" s="94">
        <f ca="1">SUM(N936:N966)</f>
        <v>0</v>
      </c>
      <c r="P967" s="47"/>
    </row>
    <row r="968" spans="1:16" x14ac:dyDescent="0.25">
      <c r="A968" s="75"/>
      <c r="B968" s="75"/>
      <c r="L968" s="32" t="str">
        <f>IFERROR(VLOOKUP(C968,資料庫!$K$3:$AA$10,17,FALSE),"")</f>
        <v/>
      </c>
      <c r="O968" s="75"/>
    </row>
    <row r="969" spans="1:16" x14ac:dyDescent="0.25">
      <c r="A969" s="75"/>
      <c r="B969" s="75">
        <v>30</v>
      </c>
      <c r="L969" s="32" t="str">
        <f>IFERROR(VLOOKUP(C969,資料庫!$K$3:$AA$10,17,FALSE),"")</f>
        <v/>
      </c>
      <c r="O969" s="75"/>
    </row>
    <row r="970" spans="1:16" x14ac:dyDescent="0.25">
      <c r="A970" s="75">
        <f>板材才數分析.!D872</f>
        <v>30001</v>
      </c>
      <c r="B970" s="75" t="str">
        <f ca="1">板材才數分析.!E872</f>
        <v>頂板</v>
      </c>
      <c r="D970" s="32">
        <f ca="1">板材才數分析.!M872</f>
        <v>0</v>
      </c>
      <c r="E970" s="32">
        <f ca="1">板材才數分析.!F872</f>
        <v>-36</v>
      </c>
      <c r="F970" s="32" t="str">
        <f ca="1">板材才數分析.!G872</f>
        <v>AA</v>
      </c>
      <c r="G970" s="32">
        <f ca="1">板材才數分析.!H872</f>
        <v>0</v>
      </c>
      <c r="H970" s="32" t="str">
        <f ca="1">板材才數分析.!I872</f>
        <v/>
      </c>
      <c r="I970" s="32">
        <f ca="1">板材才數分析.!J872</f>
        <v>18</v>
      </c>
      <c r="J970" s="32">
        <f ca="1">板材才數分析.!K872</f>
        <v>0</v>
      </c>
      <c r="K970" s="53">
        <f ca="1">板材才數分析.!O872</f>
        <v>0</v>
      </c>
      <c r="L970" s="32" t="str">
        <f>IFERROR(VLOOKUP(C970,資料庫!$K$3:$AA$10,17,FALSE),"")</f>
        <v/>
      </c>
      <c r="M970" s="32" t="str">
        <f ca="1">板材才數分析.!R872</f>
        <v/>
      </c>
      <c r="N970" s="35" t="str">
        <f t="shared" ca="1" si="56"/>
        <v/>
      </c>
      <c r="O970" s="75"/>
    </row>
    <row r="971" spans="1:16" x14ac:dyDescent="0.25">
      <c r="A971" s="75">
        <f>板材才數分析.!D873</f>
        <v>30002</v>
      </c>
      <c r="B971" s="75" t="str">
        <f ca="1">板材才數分析.!E873</f>
        <v>底板</v>
      </c>
      <c r="D971" s="32">
        <f ca="1">板材才數分析.!M873</f>
        <v>0</v>
      </c>
      <c r="E971" s="32">
        <f ca="1">板材才數分析.!F873</f>
        <v>-36</v>
      </c>
      <c r="F971" s="32" t="str">
        <f ca="1">板材才數分析.!G873</f>
        <v>AA</v>
      </c>
      <c r="G971" s="32">
        <f ca="1">板材才數分析.!H873</f>
        <v>0</v>
      </c>
      <c r="H971" s="32" t="str">
        <f ca="1">板材才數分析.!I873</f>
        <v/>
      </c>
      <c r="I971" s="32">
        <f ca="1">板材才數分析.!J873</f>
        <v>18</v>
      </c>
      <c r="J971" s="32">
        <f ca="1">板材才數分析.!K873</f>
        <v>0</v>
      </c>
      <c r="K971" s="53">
        <f ca="1">板材才數分析.!O873</f>
        <v>0</v>
      </c>
      <c r="L971" s="32" t="str">
        <f>IFERROR(VLOOKUP(C971,資料庫!$K$3:$AA$10,17,FALSE),"")</f>
        <v/>
      </c>
      <c r="M971" s="32" t="str">
        <f ca="1">板材才數分析.!R873</f>
        <v/>
      </c>
      <c r="N971" s="35" t="str">
        <f t="shared" ref="N971:N1079" ca="1" si="58">IFERROR((K971*M971),"")</f>
        <v/>
      </c>
      <c r="O971" s="75"/>
    </row>
    <row r="972" spans="1:16" x14ac:dyDescent="0.25">
      <c r="A972" s="75">
        <f>板材才數分析.!D874</f>
        <v>30003</v>
      </c>
      <c r="B972" s="75" t="str">
        <f ca="1">板材才數分析.!E874</f>
        <v>左側板</v>
      </c>
      <c r="D972" s="32">
        <f ca="1">板材才數分析.!M874</f>
        <v>0</v>
      </c>
      <c r="E972" s="32">
        <f ca="1">板材才數分析.!F874</f>
        <v>0</v>
      </c>
      <c r="F972" s="32" t="str">
        <f ca="1">板材才數分析.!G874</f>
        <v>AA</v>
      </c>
      <c r="G972" s="32">
        <f ca="1">板材才數分析.!H874</f>
        <v>0</v>
      </c>
      <c r="H972" s="32" t="str">
        <f ca="1">板材才數分析.!I874</f>
        <v>AA</v>
      </c>
      <c r="I972" s="32">
        <f ca="1">板材才數分析.!J874</f>
        <v>18</v>
      </c>
      <c r="J972" s="32">
        <f ca="1">板材才數分析.!K874</f>
        <v>0</v>
      </c>
      <c r="K972" s="53">
        <f ca="1">板材才數分析.!O874</f>
        <v>0</v>
      </c>
      <c r="L972" s="32" t="str">
        <f>IFERROR(VLOOKUP(C972,資料庫!$K$3:$AA$10,17,FALSE),"")</f>
        <v/>
      </c>
      <c r="M972" s="32" t="str">
        <f ca="1">板材才數分析.!R874</f>
        <v/>
      </c>
      <c r="N972" s="35" t="str">
        <f t="shared" ca="1" si="58"/>
        <v/>
      </c>
      <c r="O972" s="75"/>
    </row>
    <row r="973" spans="1:16" x14ac:dyDescent="0.25">
      <c r="A973" s="75">
        <f>板材才數分析.!D875</f>
        <v>30004</v>
      </c>
      <c r="B973" s="75" t="str">
        <f ca="1">板材才數分析.!E875</f>
        <v>右側板</v>
      </c>
      <c r="D973" s="32">
        <f ca="1">板材才數分析.!M875</f>
        <v>0</v>
      </c>
      <c r="E973" s="32">
        <f ca="1">板材才數分析.!F875</f>
        <v>0</v>
      </c>
      <c r="F973" s="32" t="str">
        <f ca="1">板材才數分析.!G875</f>
        <v>AA</v>
      </c>
      <c r="G973" s="32">
        <f ca="1">板材才數分析.!H875</f>
        <v>0</v>
      </c>
      <c r="H973" s="32" t="str">
        <f ca="1">板材才數分析.!I875</f>
        <v>AA</v>
      </c>
      <c r="I973" s="32">
        <f ca="1">板材才數分析.!J875</f>
        <v>18</v>
      </c>
      <c r="J973" s="32">
        <f ca="1">板材才數分析.!K875</f>
        <v>0</v>
      </c>
      <c r="K973" s="53">
        <f ca="1">板材才數分析.!O875</f>
        <v>0</v>
      </c>
      <c r="L973" s="32" t="str">
        <f>IFERROR(VLOOKUP(C973,資料庫!$K$3:$AA$10,17,FALSE),"")</f>
        <v/>
      </c>
      <c r="M973" s="32" t="str">
        <f ca="1">板材才數分析.!R875</f>
        <v/>
      </c>
      <c r="N973" s="35" t="str">
        <f t="shared" ca="1" si="58"/>
        <v/>
      </c>
      <c r="O973" s="75"/>
    </row>
    <row r="974" spans="1:16" x14ac:dyDescent="0.25">
      <c r="A974" s="75">
        <f>板材才數分析.!D876</f>
        <v>30005</v>
      </c>
      <c r="B974" s="75" t="str">
        <f ca="1">板材才數分析.!E876</f>
        <v>背板</v>
      </c>
      <c r="D974" s="32">
        <f ca="1">板材才數分析.!M876</f>
        <v>0</v>
      </c>
      <c r="E974" s="32">
        <f ca="1">板材才數分析.!F876</f>
        <v>-22</v>
      </c>
      <c r="F974" s="32" t="str">
        <f ca="1">板材才數分析.!G876</f>
        <v/>
      </c>
      <c r="G974" s="32">
        <f ca="1">板材才數分析.!H876</f>
        <v>-22</v>
      </c>
      <c r="H974" s="32" t="str">
        <f ca="1">板材才數分析.!I876</f>
        <v/>
      </c>
      <c r="I974" s="32">
        <f ca="1">板材才數分析.!J876</f>
        <v>4</v>
      </c>
      <c r="J974" s="32">
        <f ca="1">板材才數分析.!K876</f>
        <v>0</v>
      </c>
      <c r="K974" s="53">
        <f ca="1">板材才數分析.!O876</f>
        <v>0</v>
      </c>
      <c r="L974" s="32" t="str">
        <f>IFERROR(VLOOKUP(C974,資料庫!$K$3:$AA$10,17,FALSE),"")</f>
        <v/>
      </c>
      <c r="M974" s="32" t="str">
        <f ca="1">板材才數分析.!R876</f>
        <v/>
      </c>
      <c r="N974" s="35" t="str">
        <f t="shared" ca="1" si="58"/>
        <v/>
      </c>
      <c r="O974" s="75"/>
    </row>
    <row r="975" spans="1:16" x14ac:dyDescent="0.25">
      <c r="A975" s="75">
        <f>板材才數分析.!D877</f>
        <v>30006</v>
      </c>
      <c r="B975" s="75" t="str">
        <f ca="1">板材才數分析.!E877</f>
        <v>背拉桿</v>
      </c>
      <c r="D975" s="32">
        <f ca="1">板材才數分析.!M877</f>
        <v>0</v>
      </c>
      <c r="E975" s="32">
        <f ca="1">板材才數分析.!F877</f>
        <v>-36</v>
      </c>
      <c r="F975" s="32" t="str">
        <f ca="1">板材才數分析.!G877</f>
        <v>AA</v>
      </c>
      <c r="G975" s="32">
        <f ca="1">板材才數分析.!H877</f>
        <v>120</v>
      </c>
      <c r="H975" s="32" t="str">
        <f ca="1">板材才數分析.!I877</f>
        <v/>
      </c>
      <c r="I975" s="32">
        <f ca="1">板材才數分析.!J877</f>
        <v>18</v>
      </c>
      <c r="J975" s="32">
        <f ca="1">板材才數分析.!K877</f>
        <v>0</v>
      </c>
      <c r="K975" s="53">
        <f ca="1">板材才數分析.!O877</f>
        <v>0</v>
      </c>
      <c r="L975" s="32" t="str">
        <f>IFERROR(VLOOKUP(C975,資料庫!$K$3:$AA$10,17,FALSE),"")</f>
        <v/>
      </c>
      <c r="M975" s="32" t="str">
        <f ca="1">板材才數分析.!R877</f>
        <v/>
      </c>
      <c r="N975" s="35" t="str">
        <f t="shared" ca="1" si="58"/>
        <v/>
      </c>
      <c r="O975" s="75"/>
    </row>
    <row r="976" spans="1:16" x14ac:dyDescent="0.25">
      <c r="A976" s="75">
        <f>板材才數分析.!D878</f>
        <v>30007</v>
      </c>
      <c r="B976" s="75" t="str">
        <f ca="1">板材才數分析.!E878</f>
        <v>中立板</v>
      </c>
      <c r="D976" s="32">
        <f ca="1">板材才數分析.!M878</f>
        <v>0</v>
      </c>
      <c r="E976" s="32">
        <f ca="1">板材才數分析.!F878</f>
        <v>-36</v>
      </c>
      <c r="F976" s="32" t="str">
        <f ca="1">板材才數分析.!G878</f>
        <v>AA</v>
      </c>
      <c r="G976" s="32">
        <f ca="1">板材才數分析.!H878</f>
        <v>-22</v>
      </c>
      <c r="H976" s="32" t="str">
        <f ca="1">板材才數分析.!I878</f>
        <v/>
      </c>
      <c r="I976" s="32">
        <f ca="1">板材才數分析.!J878</f>
        <v>18</v>
      </c>
      <c r="J976" s="32">
        <f ca="1">板材才數分析.!K878</f>
        <v>0</v>
      </c>
      <c r="K976" s="53">
        <f ca="1">板材才數分析.!O878</f>
        <v>0</v>
      </c>
      <c r="L976" s="32" t="str">
        <f>IFERROR(VLOOKUP(C976,資料庫!$K$3:$AA$10,17,FALSE),"")</f>
        <v/>
      </c>
      <c r="M976" s="32" t="str">
        <f ca="1">板材才數分析.!R878</f>
        <v/>
      </c>
      <c r="N976" s="35" t="str">
        <f t="shared" ca="1" si="58"/>
        <v/>
      </c>
      <c r="O976" s="75"/>
    </row>
    <row r="977" spans="1:15" x14ac:dyDescent="0.25">
      <c r="A977" s="75">
        <f>板材才數分析.!D879</f>
        <v>30008</v>
      </c>
      <c r="B977" s="75" t="str">
        <f ca="1">板材才數分析.!E879</f>
        <v>活隔</v>
      </c>
      <c r="D977" s="32">
        <f ca="1">板材才數分析.!M879</f>
        <v>0</v>
      </c>
      <c r="E977" s="32">
        <f ca="1">板材才數分析.!F879</f>
        <v>0</v>
      </c>
      <c r="F977" s="32" t="str">
        <f ca="1">板材才數分析.!G879</f>
        <v>AA</v>
      </c>
      <c r="G977" s="32">
        <f ca="1">板材才數分析.!H879</f>
        <v>-32</v>
      </c>
      <c r="H977" s="32" t="str">
        <f ca="1">板材才數分析.!I879</f>
        <v>AA</v>
      </c>
      <c r="I977" s="32">
        <f ca="1">板材才數分析.!J879</f>
        <v>18</v>
      </c>
      <c r="J977" s="32">
        <f ca="1">板材才數分析.!K879</f>
        <v>0</v>
      </c>
      <c r="K977" s="53">
        <f ca="1">板材才數分析.!O879</f>
        <v>0</v>
      </c>
      <c r="L977" s="32" t="str">
        <f>IFERROR(VLOOKUP(C977,資料庫!$K$3:$AA$10,17,FALSE),"")</f>
        <v/>
      </c>
      <c r="M977" s="32" t="str">
        <f ca="1">板材才數分析.!R879</f>
        <v/>
      </c>
      <c r="N977" s="35" t="str">
        <f t="shared" ca="1" si="58"/>
        <v/>
      </c>
      <c r="O977" s="75"/>
    </row>
    <row r="978" spans="1:15" x14ac:dyDescent="0.25">
      <c r="A978" s="75">
        <f>板材才數分析.!D880</f>
        <v>30009</v>
      </c>
      <c r="B978" s="75" t="str">
        <f ca="1">板材才數分析.!E880</f>
        <v>固隔</v>
      </c>
      <c r="D978" s="32">
        <f ca="1">板材才數分析.!M880</f>
        <v>0</v>
      </c>
      <c r="E978" s="32">
        <f ca="1">板材才數分析.!F880</f>
        <v>0</v>
      </c>
      <c r="F978" s="32" t="str">
        <f ca="1">板材才數分析.!G880</f>
        <v>AA</v>
      </c>
      <c r="G978" s="32">
        <f ca="1">板材才數分析.!H880</f>
        <v>-22</v>
      </c>
      <c r="H978" s="32" t="str">
        <f ca="1">板材才數分析.!I880</f>
        <v/>
      </c>
      <c r="I978" s="32">
        <f ca="1">板材才數分析.!J880</f>
        <v>18</v>
      </c>
      <c r="J978" s="32">
        <f ca="1">板材才數分析.!K880</f>
        <v>0</v>
      </c>
      <c r="K978" s="53">
        <f ca="1">板材才數分析.!O880</f>
        <v>0</v>
      </c>
      <c r="L978" s="32" t="str">
        <f>IFERROR(VLOOKUP(C978,資料庫!$K$3:$AA$10,17,FALSE),"")</f>
        <v/>
      </c>
      <c r="M978" s="32" t="str">
        <f ca="1">板材才數分析.!R880</f>
        <v/>
      </c>
      <c r="N978" s="35" t="str">
        <f t="shared" ca="1" si="58"/>
        <v/>
      </c>
      <c r="O978" s="75"/>
    </row>
    <row r="979" spans="1:15" x14ac:dyDescent="0.25">
      <c r="A979" s="75">
        <f>板材才數分析.!D881</f>
        <v>30010</v>
      </c>
      <c r="B979" s="75" t="str">
        <f ca="1">板材才數分析.!E881</f>
        <v>左門板</v>
      </c>
      <c r="D979" s="32">
        <f ca="1">板材才數分析.!M881</f>
        <v>0</v>
      </c>
      <c r="E979" s="32">
        <f ca="1">板材才數分析.!F881</f>
        <v>0</v>
      </c>
      <c r="F979" s="32" t="str">
        <f ca="1">板材才數分析.!G881</f>
        <v>AA</v>
      </c>
      <c r="G979" s="32">
        <f ca="1">板材才數分析.!H881</f>
        <v>-4</v>
      </c>
      <c r="H979" s="32" t="str">
        <f ca="1">板材才數分析.!I881</f>
        <v>AA</v>
      </c>
      <c r="I979" s="32">
        <f ca="1">板材才數分析.!J881</f>
        <v>18</v>
      </c>
      <c r="J979" s="32">
        <f ca="1">板材才數分析.!K881</f>
        <v>0</v>
      </c>
      <c r="K979" s="53">
        <f ca="1">板材才數分析.!O881</f>
        <v>0</v>
      </c>
      <c r="L979" s="32" t="str">
        <f>IFERROR(VLOOKUP(C979,資料庫!$K$3:$AA$10,17,FALSE),"")</f>
        <v/>
      </c>
      <c r="M979" s="32" t="str">
        <f ca="1">板材才數分析.!R881</f>
        <v/>
      </c>
      <c r="N979" s="35" t="str">
        <f t="shared" ca="1" si="58"/>
        <v/>
      </c>
      <c r="O979" s="75"/>
    </row>
    <row r="980" spans="1:15" x14ac:dyDescent="0.25">
      <c r="A980" s="75">
        <f>板材才數分析.!D882</f>
        <v>30011</v>
      </c>
      <c r="B980" s="75" t="str">
        <f ca="1">板材才數分析.!E882</f>
        <v>右門板</v>
      </c>
      <c r="D980" s="32">
        <f ca="1">板材才數分析.!M882</f>
        <v>0</v>
      </c>
      <c r="E980" s="32">
        <f ca="1">板材才數分析.!F882</f>
        <v>0</v>
      </c>
      <c r="F980" s="32" t="str">
        <f ca="1">板材才數分析.!G882</f>
        <v>AA</v>
      </c>
      <c r="G980" s="32">
        <f ca="1">板材才數分析.!H882</f>
        <v>-4</v>
      </c>
      <c r="H980" s="32" t="str">
        <f ca="1">板材才數分析.!I882</f>
        <v>AA</v>
      </c>
      <c r="I980" s="32">
        <f ca="1">板材才數分析.!J882</f>
        <v>18</v>
      </c>
      <c r="J980" s="32">
        <f ca="1">板材才數分析.!K882</f>
        <v>0</v>
      </c>
      <c r="K980" s="53">
        <f ca="1">板材才數分析.!O882</f>
        <v>0</v>
      </c>
      <c r="L980" s="32" t="str">
        <f>IFERROR(VLOOKUP(C980,資料庫!$K$3:$AA$10,17,FALSE),"")</f>
        <v/>
      </c>
      <c r="M980" s="32" t="str">
        <f ca="1">板材才數分析.!R882</f>
        <v/>
      </c>
      <c r="N980" s="35" t="str">
        <f t="shared" ca="1" si="58"/>
        <v/>
      </c>
      <c r="O980" s="75"/>
    </row>
    <row r="981" spans="1:15" x14ac:dyDescent="0.25">
      <c r="A981" s="75">
        <f>板材才數分析.!D883</f>
        <v>30012</v>
      </c>
      <c r="B981" s="75">
        <f ca="1">板材才數分析.!E883</f>
        <v>0</v>
      </c>
      <c r="D981" s="32">
        <f ca="1">板材才數分析.!M883</f>
        <v>0</v>
      </c>
      <c r="E981" s="32">
        <f ca="1">板材才數分析.!F883</f>
        <v>0</v>
      </c>
      <c r="F981" s="32" t="str">
        <f ca="1">板材才數分析.!G883</f>
        <v/>
      </c>
      <c r="G981" s="32">
        <f ca="1">板材才數分析.!H883</f>
        <v>0</v>
      </c>
      <c r="H981" s="32" t="str">
        <f ca="1">板材才數分析.!I883</f>
        <v/>
      </c>
      <c r="I981" s="32">
        <f ca="1">板材才數分析.!J883</f>
        <v>0</v>
      </c>
      <c r="J981" s="32">
        <f ca="1">板材才數分析.!K883</f>
        <v>0</v>
      </c>
      <c r="K981" s="53">
        <f ca="1">板材才數分析.!O883</f>
        <v>0</v>
      </c>
      <c r="L981" s="32" t="str">
        <f>IFERROR(VLOOKUP(C981,資料庫!$K$3:$AA$10,17,FALSE),"")</f>
        <v/>
      </c>
      <c r="M981" s="32" t="str">
        <f ca="1">板材才數分析.!R883</f>
        <v/>
      </c>
      <c r="N981" s="35" t="str">
        <f t="shared" ca="1" si="58"/>
        <v/>
      </c>
      <c r="O981" s="75"/>
    </row>
    <row r="982" spans="1:15" x14ac:dyDescent="0.25">
      <c r="A982" s="75">
        <f>板材才數分析.!D884</f>
        <v>30013</v>
      </c>
      <c r="B982" s="75">
        <f ca="1">板材才數分析.!E884</f>
        <v>0</v>
      </c>
      <c r="D982" s="32">
        <f ca="1">板材才數分析.!M884</f>
        <v>0</v>
      </c>
      <c r="E982" s="32">
        <f ca="1">板材才數分析.!F884</f>
        <v>0</v>
      </c>
      <c r="F982" s="32" t="str">
        <f ca="1">板材才數分析.!G884</f>
        <v/>
      </c>
      <c r="G982" s="32">
        <f ca="1">板材才數分析.!H884</f>
        <v>0</v>
      </c>
      <c r="H982" s="32" t="str">
        <f ca="1">板材才數分析.!I884</f>
        <v/>
      </c>
      <c r="I982" s="32">
        <f ca="1">板材才數分析.!J884</f>
        <v>0</v>
      </c>
      <c r="J982" s="32">
        <f ca="1">板材才數分析.!K884</f>
        <v>0</v>
      </c>
      <c r="K982" s="53">
        <f ca="1">板材才數分析.!O884</f>
        <v>0</v>
      </c>
      <c r="L982" s="32" t="str">
        <f>IFERROR(VLOOKUP(C982,資料庫!$K$3:$AA$10,17,FALSE),"")</f>
        <v/>
      </c>
      <c r="M982" s="32" t="str">
        <f ca="1">板材才數分析.!R884</f>
        <v/>
      </c>
      <c r="N982" s="35" t="str">
        <f t="shared" ca="1" si="58"/>
        <v/>
      </c>
      <c r="O982" s="75"/>
    </row>
    <row r="983" spans="1:15" x14ac:dyDescent="0.25">
      <c r="A983" s="75">
        <f>板材才數分析.!D885</f>
        <v>30014</v>
      </c>
      <c r="B983" s="75">
        <f ca="1">板材才數分析.!E885</f>
        <v>0</v>
      </c>
      <c r="D983" s="32">
        <f ca="1">板材才數分析.!M885</f>
        <v>0</v>
      </c>
      <c r="E983" s="32">
        <f ca="1">板材才數分析.!F885</f>
        <v>0</v>
      </c>
      <c r="F983" s="32" t="str">
        <f ca="1">板材才數分析.!G885</f>
        <v/>
      </c>
      <c r="G983" s="32">
        <f ca="1">板材才數分析.!H885</f>
        <v>0</v>
      </c>
      <c r="H983" s="32" t="str">
        <f ca="1">板材才數分析.!I885</f>
        <v/>
      </c>
      <c r="I983" s="32">
        <f ca="1">板材才數分析.!J885</f>
        <v>0</v>
      </c>
      <c r="J983" s="32">
        <f ca="1">板材才數分析.!K885</f>
        <v>0</v>
      </c>
      <c r="K983" s="53">
        <f ca="1">板材才數分析.!O885</f>
        <v>0</v>
      </c>
      <c r="L983" s="32" t="str">
        <f>IFERROR(VLOOKUP(C983,資料庫!$K$3:$AA$10,17,FALSE),"")</f>
        <v/>
      </c>
      <c r="M983" s="32" t="str">
        <f ca="1">板材才數分析.!R885</f>
        <v/>
      </c>
      <c r="N983" s="35" t="str">
        <f t="shared" ca="1" si="58"/>
        <v/>
      </c>
      <c r="O983" s="75"/>
    </row>
    <row r="984" spans="1:15" x14ac:dyDescent="0.25">
      <c r="A984" s="75">
        <f>板材才數分析.!D886</f>
        <v>30015</v>
      </c>
      <c r="B984" s="75">
        <f ca="1">板材才數分析.!E886</f>
        <v>0</v>
      </c>
      <c r="D984" s="32">
        <f ca="1">板材才數分析.!M886</f>
        <v>0</v>
      </c>
      <c r="E984" s="32">
        <f ca="1">板材才數分析.!F886</f>
        <v>0</v>
      </c>
      <c r="F984" s="32" t="str">
        <f ca="1">板材才數分析.!G886</f>
        <v/>
      </c>
      <c r="G984" s="32">
        <f ca="1">板材才數分析.!H886</f>
        <v>0</v>
      </c>
      <c r="H984" s="32" t="str">
        <f ca="1">板材才數分析.!I886</f>
        <v/>
      </c>
      <c r="I984" s="32">
        <f ca="1">板材才數分析.!J886</f>
        <v>0</v>
      </c>
      <c r="J984" s="32">
        <f ca="1">板材才數分析.!K886</f>
        <v>0</v>
      </c>
      <c r="K984" s="53">
        <f ca="1">板材才數分析.!O886</f>
        <v>0</v>
      </c>
      <c r="L984" s="32" t="str">
        <f>IFERROR(VLOOKUP(C984,資料庫!$K$3:$AA$10,17,FALSE),"")</f>
        <v/>
      </c>
      <c r="M984" s="32" t="str">
        <f ca="1">板材才數分析.!R886</f>
        <v/>
      </c>
      <c r="N984" s="35" t="str">
        <f t="shared" ca="1" si="58"/>
        <v/>
      </c>
      <c r="O984" s="75"/>
    </row>
    <row r="985" spans="1:15" x14ac:dyDescent="0.25">
      <c r="A985" s="75">
        <f>板材才數分析.!D887</f>
        <v>30016</v>
      </c>
      <c r="B985" s="75">
        <f ca="1">板材才數分析.!E887</f>
        <v>0</v>
      </c>
      <c r="D985" s="32">
        <f ca="1">板材才數分析.!M887</f>
        <v>0</v>
      </c>
      <c r="E985" s="32">
        <f ca="1">板材才數分析.!F887</f>
        <v>0</v>
      </c>
      <c r="F985" s="32" t="str">
        <f ca="1">板材才數分析.!G887</f>
        <v/>
      </c>
      <c r="G985" s="32">
        <f ca="1">板材才數分析.!H887</f>
        <v>0</v>
      </c>
      <c r="H985" s="32" t="str">
        <f ca="1">板材才數分析.!I887</f>
        <v/>
      </c>
      <c r="I985" s="32">
        <f ca="1">板材才數分析.!J887</f>
        <v>0</v>
      </c>
      <c r="J985" s="32">
        <f ca="1">板材才數分析.!K887</f>
        <v>0</v>
      </c>
      <c r="K985" s="53">
        <f ca="1">板材才數分析.!O887</f>
        <v>0</v>
      </c>
      <c r="L985" s="32" t="str">
        <f>IFERROR(VLOOKUP(C985,資料庫!$K$3:$AA$10,17,FALSE),"")</f>
        <v/>
      </c>
      <c r="M985" s="32" t="str">
        <f ca="1">板材才數分析.!R887</f>
        <v/>
      </c>
      <c r="N985" s="35" t="str">
        <f t="shared" ca="1" si="58"/>
        <v/>
      </c>
      <c r="O985" s="75"/>
    </row>
    <row r="986" spans="1:15" x14ac:dyDescent="0.25">
      <c r="A986" s="75">
        <f>板材才數分析.!D888</f>
        <v>30017</v>
      </c>
      <c r="B986" s="75">
        <f ca="1">板材才數分析.!E888</f>
        <v>0</v>
      </c>
      <c r="D986" s="32">
        <f ca="1">板材才數分析.!M888</f>
        <v>0</v>
      </c>
      <c r="E986" s="32">
        <f ca="1">板材才數分析.!F888</f>
        <v>0</v>
      </c>
      <c r="F986" s="32" t="str">
        <f ca="1">板材才數分析.!G888</f>
        <v/>
      </c>
      <c r="G986" s="32">
        <f ca="1">板材才數分析.!H888</f>
        <v>0</v>
      </c>
      <c r="H986" s="32" t="str">
        <f ca="1">板材才數分析.!I888</f>
        <v/>
      </c>
      <c r="I986" s="32">
        <f ca="1">板材才數分析.!J888</f>
        <v>0</v>
      </c>
      <c r="J986" s="32">
        <f ca="1">板材才數分析.!K888</f>
        <v>0</v>
      </c>
      <c r="K986" s="53">
        <f ca="1">板材才數分析.!O888</f>
        <v>0</v>
      </c>
      <c r="L986" s="32" t="str">
        <f>IFERROR(VLOOKUP(C986,資料庫!$K$3:$AA$10,17,FALSE),"")</f>
        <v/>
      </c>
      <c r="M986" s="32" t="str">
        <f ca="1">板材才數分析.!R888</f>
        <v/>
      </c>
      <c r="N986" s="35" t="str">
        <f t="shared" ca="1" si="58"/>
        <v/>
      </c>
      <c r="O986" s="75"/>
    </row>
    <row r="987" spans="1:15" x14ac:dyDescent="0.25">
      <c r="A987" s="75">
        <f>板材才數分析.!D889</f>
        <v>30018</v>
      </c>
      <c r="B987" s="75">
        <f ca="1">板材才數分析.!E889</f>
        <v>0</v>
      </c>
      <c r="D987" s="32">
        <f ca="1">板材才數分析.!M889</f>
        <v>0</v>
      </c>
      <c r="E987" s="32">
        <f ca="1">板材才數分析.!F889</f>
        <v>0</v>
      </c>
      <c r="F987" s="32" t="str">
        <f ca="1">板材才數分析.!G889</f>
        <v/>
      </c>
      <c r="G987" s="32">
        <f ca="1">板材才數分析.!H889</f>
        <v>0</v>
      </c>
      <c r="H987" s="32" t="str">
        <f ca="1">板材才數分析.!I889</f>
        <v/>
      </c>
      <c r="I987" s="32">
        <f ca="1">板材才數分析.!J889</f>
        <v>0</v>
      </c>
      <c r="J987" s="32">
        <f ca="1">板材才數分析.!K889</f>
        <v>0</v>
      </c>
      <c r="K987" s="53">
        <f ca="1">板材才數分析.!O889</f>
        <v>0</v>
      </c>
      <c r="L987" s="32" t="str">
        <f>IFERROR(VLOOKUP(C987,資料庫!$K$3:$AA$10,17,FALSE),"")</f>
        <v/>
      </c>
      <c r="M987" s="32" t="str">
        <f ca="1">板材才數分析.!R889</f>
        <v/>
      </c>
      <c r="N987" s="35" t="str">
        <f t="shared" ref="N987:N999" ca="1" si="59">IFERROR((K987*M987),"")</f>
        <v/>
      </c>
      <c r="O987" s="75"/>
    </row>
    <row r="988" spans="1:15" x14ac:dyDescent="0.25">
      <c r="A988" s="75">
        <f>板材才數分析.!D890</f>
        <v>30019</v>
      </c>
      <c r="B988" s="75">
        <f ca="1">板材才數分析.!E890</f>
        <v>0</v>
      </c>
      <c r="D988" s="32">
        <f ca="1">板材才數分析.!M890</f>
        <v>0</v>
      </c>
      <c r="E988" s="32">
        <f ca="1">板材才數分析.!F890</f>
        <v>0</v>
      </c>
      <c r="F988" s="32" t="str">
        <f ca="1">板材才數分析.!G890</f>
        <v/>
      </c>
      <c r="G988" s="32">
        <f ca="1">板材才數分析.!H890</f>
        <v>0</v>
      </c>
      <c r="H988" s="32" t="str">
        <f ca="1">板材才數分析.!I890</f>
        <v/>
      </c>
      <c r="I988" s="32">
        <f ca="1">板材才數分析.!J890</f>
        <v>0</v>
      </c>
      <c r="J988" s="32">
        <f ca="1">板材才數分析.!K890</f>
        <v>0</v>
      </c>
      <c r="K988" s="53">
        <f ca="1">板材才數分析.!O890</f>
        <v>0</v>
      </c>
      <c r="L988" s="32" t="str">
        <f>IFERROR(VLOOKUP(C988,資料庫!$K$3:$AA$10,17,FALSE),"")</f>
        <v/>
      </c>
      <c r="M988" s="32" t="str">
        <f ca="1">板材才數分析.!R890</f>
        <v/>
      </c>
      <c r="N988" s="35" t="str">
        <f t="shared" ca="1" si="59"/>
        <v/>
      </c>
      <c r="O988" s="75"/>
    </row>
    <row r="989" spans="1:15" x14ac:dyDescent="0.25">
      <c r="A989" s="75">
        <f>板材才數分析.!D891</f>
        <v>30020</v>
      </c>
      <c r="B989" s="75">
        <f ca="1">板材才數分析.!E891</f>
        <v>0</v>
      </c>
      <c r="D989" s="32">
        <f ca="1">板材才數分析.!M891</f>
        <v>0</v>
      </c>
      <c r="E989" s="32">
        <f ca="1">板材才數分析.!F891</f>
        <v>0</v>
      </c>
      <c r="F989" s="32" t="str">
        <f ca="1">板材才數分析.!G891</f>
        <v/>
      </c>
      <c r="G989" s="32">
        <f ca="1">板材才數分析.!H891</f>
        <v>0</v>
      </c>
      <c r="H989" s="32" t="str">
        <f ca="1">板材才數分析.!I891</f>
        <v/>
      </c>
      <c r="I989" s="32">
        <f ca="1">板材才數分析.!J891</f>
        <v>0</v>
      </c>
      <c r="J989" s="32">
        <f ca="1">板材才數分析.!K891</f>
        <v>0</v>
      </c>
      <c r="K989" s="53">
        <f ca="1">板材才數分析.!O891</f>
        <v>0</v>
      </c>
      <c r="L989" s="32" t="str">
        <f>IFERROR(VLOOKUP(C989,資料庫!$K$3:$AA$10,17,FALSE),"")</f>
        <v/>
      </c>
      <c r="M989" s="32" t="str">
        <f ca="1">板材才數分析.!R891</f>
        <v/>
      </c>
      <c r="N989" s="35" t="str">
        <f t="shared" ca="1" si="59"/>
        <v/>
      </c>
      <c r="O989" s="75"/>
    </row>
    <row r="990" spans="1:15" x14ac:dyDescent="0.25">
      <c r="A990" s="75">
        <f>板材才數分析.!D892</f>
        <v>30021</v>
      </c>
      <c r="B990" s="75">
        <f ca="1">板材才數分析.!E892</f>
        <v>0</v>
      </c>
      <c r="D990" s="32">
        <f ca="1">板材才數分析.!M892</f>
        <v>0</v>
      </c>
      <c r="E990" s="32">
        <f ca="1">板材才數分析.!F892</f>
        <v>0</v>
      </c>
      <c r="F990" s="32" t="str">
        <f ca="1">板材才數分析.!G892</f>
        <v/>
      </c>
      <c r="G990" s="32">
        <f ca="1">板材才數分析.!H892</f>
        <v>0</v>
      </c>
      <c r="H990" s="32" t="str">
        <f ca="1">板材才數分析.!I892</f>
        <v/>
      </c>
      <c r="I990" s="32">
        <f ca="1">板材才數分析.!J892</f>
        <v>0</v>
      </c>
      <c r="J990" s="32">
        <f ca="1">板材才數分析.!K892</f>
        <v>0</v>
      </c>
      <c r="K990" s="53">
        <f ca="1">板材才數分析.!O892</f>
        <v>0</v>
      </c>
      <c r="L990" s="32" t="str">
        <f>IFERROR(VLOOKUP(C990,資料庫!$K$3:$AA$10,17,FALSE),"")</f>
        <v/>
      </c>
      <c r="M990" s="32" t="str">
        <f ca="1">板材才數分析.!R892</f>
        <v/>
      </c>
      <c r="N990" s="35" t="str">
        <f t="shared" ca="1" si="59"/>
        <v/>
      </c>
      <c r="O990" s="75"/>
    </row>
    <row r="991" spans="1:15" x14ac:dyDescent="0.25">
      <c r="A991" s="75">
        <f>板材才數分析.!D893</f>
        <v>30022</v>
      </c>
      <c r="B991" s="75">
        <f ca="1">板材才數分析.!E893</f>
        <v>0</v>
      </c>
      <c r="D991" s="32">
        <f ca="1">板材才數分析.!M893</f>
        <v>0</v>
      </c>
      <c r="E991" s="32">
        <f ca="1">板材才數分析.!F893</f>
        <v>0</v>
      </c>
      <c r="F991" s="32" t="str">
        <f ca="1">板材才數分析.!G893</f>
        <v/>
      </c>
      <c r="G991" s="32">
        <f ca="1">板材才數分析.!H893</f>
        <v>0</v>
      </c>
      <c r="H991" s="32" t="str">
        <f ca="1">板材才數分析.!I893</f>
        <v/>
      </c>
      <c r="I991" s="32">
        <f ca="1">板材才數分析.!J893</f>
        <v>0</v>
      </c>
      <c r="J991" s="32">
        <f ca="1">板材才數分析.!K893</f>
        <v>0</v>
      </c>
      <c r="K991" s="53">
        <f ca="1">板材才數分析.!O893</f>
        <v>0</v>
      </c>
      <c r="L991" s="32" t="str">
        <f>IFERROR(VLOOKUP(C991,資料庫!$K$3:$AA$10,17,FALSE),"")</f>
        <v/>
      </c>
      <c r="M991" s="32" t="str">
        <f ca="1">板材才數分析.!R893</f>
        <v/>
      </c>
      <c r="N991" s="35" t="str">
        <f t="shared" ca="1" si="59"/>
        <v/>
      </c>
      <c r="O991" s="75"/>
    </row>
    <row r="992" spans="1:15" x14ac:dyDescent="0.25">
      <c r="A992" s="75">
        <f>板材才數分析.!D894</f>
        <v>30023</v>
      </c>
      <c r="B992" s="75">
        <f ca="1">板材才數分析.!E894</f>
        <v>0</v>
      </c>
      <c r="D992" s="32">
        <f ca="1">板材才數分析.!M894</f>
        <v>0</v>
      </c>
      <c r="E992" s="32">
        <f ca="1">板材才數分析.!F894</f>
        <v>0</v>
      </c>
      <c r="F992" s="32" t="str">
        <f ca="1">板材才數分析.!G894</f>
        <v/>
      </c>
      <c r="G992" s="32">
        <f ca="1">板材才數分析.!H894</f>
        <v>0</v>
      </c>
      <c r="H992" s="32" t="str">
        <f ca="1">板材才數分析.!I894</f>
        <v/>
      </c>
      <c r="I992" s="32">
        <f ca="1">板材才數分析.!J894</f>
        <v>0</v>
      </c>
      <c r="J992" s="32">
        <f ca="1">板材才數分析.!K894</f>
        <v>0</v>
      </c>
      <c r="K992" s="53">
        <f ca="1">板材才數分析.!O894</f>
        <v>0</v>
      </c>
      <c r="L992" s="32" t="str">
        <f>IFERROR(VLOOKUP(C992,資料庫!$K$3:$AA$10,17,FALSE),"")</f>
        <v/>
      </c>
      <c r="M992" s="32" t="str">
        <f ca="1">板材才數分析.!R894</f>
        <v/>
      </c>
      <c r="N992" s="35" t="str">
        <f t="shared" ca="1" si="59"/>
        <v/>
      </c>
      <c r="O992" s="75"/>
    </row>
    <row r="993" spans="1:16" x14ac:dyDescent="0.25">
      <c r="A993" s="75">
        <f>板材才數分析.!D895</f>
        <v>30024</v>
      </c>
      <c r="B993" s="75">
        <f ca="1">板材才數分析.!E895</f>
        <v>0</v>
      </c>
      <c r="D993" s="32">
        <f ca="1">板材才數分析.!M895</f>
        <v>0</v>
      </c>
      <c r="E993" s="32">
        <f ca="1">板材才數分析.!F895</f>
        <v>0</v>
      </c>
      <c r="F993" s="32" t="str">
        <f ca="1">板材才數分析.!G895</f>
        <v/>
      </c>
      <c r="G993" s="32">
        <f ca="1">板材才數分析.!H895</f>
        <v>0</v>
      </c>
      <c r="H993" s="32" t="str">
        <f ca="1">板材才數分析.!I895</f>
        <v/>
      </c>
      <c r="I993" s="32">
        <f ca="1">板材才數分析.!J895</f>
        <v>0</v>
      </c>
      <c r="J993" s="32">
        <f ca="1">板材才數分析.!K895</f>
        <v>0</v>
      </c>
      <c r="K993" s="53">
        <f ca="1">板材才數分析.!O895</f>
        <v>0</v>
      </c>
      <c r="L993" s="32" t="str">
        <f>IFERROR(VLOOKUP(C993,資料庫!$K$3:$AA$10,17,FALSE),"")</f>
        <v/>
      </c>
      <c r="M993" s="32" t="str">
        <f ca="1">板材才數分析.!R895</f>
        <v/>
      </c>
      <c r="N993" s="35" t="str">
        <f t="shared" ca="1" si="59"/>
        <v/>
      </c>
      <c r="O993" s="75"/>
    </row>
    <row r="994" spans="1:16" x14ac:dyDescent="0.25">
      <c r="A994" s="75">
        <f>板材才數分析.!D896</f>
        <v>30025</v>
      </c>
      <c r="B994" s="75">
        <f ca="1">板材才數分析.!E896</f>
        <v>0</v>
      </c>
      <c r="D994" s="32">
        <f ca="1">板材才數分析.!M896</f>
        <v>0</v>
      </c>
      <c r="E994" s="32">
        <f ca="1">板材才數分析.!F896</f>
        <v>0</v>
      </c>
      <c r="F994" s="32" t="str">
        <f ca="1">板材才數分析.!G896</f>
        <v/>
      </c>
      <c r="G994" s="32">
        <f ca="1">板材才數分析.!H896</f>
        <v>0</v>
      </c>
      <c r="H994" s="32" t="str">
        <f ca="1">板材才數分析.!I896</f>
        <v/>
      </c>
      <c r="I994" s="32">
        <f ca="1">板材才數分析.!J896</f>
        <v>0</v>
      </c>
      <c r="J994" s="32">
        <f ca="1">板材才數分析.!K896</f>
        <v>0</v>
      </c>
      <c r="K994" s="53">
        <f ca="1">板材才數分析.!O896</f>
        <v>0</v>
      </c>
      <c r="L994" s="32" t="str">
        <f>IFERROR(VLOOKUP(C994,資料庫!$K$3:$AA$10,17,FALSE),"")</f>
        <v/>
      </c>
      <c r="M994" s="32" t="str">
        <f ca="1">板材才數分析.!R896</f>
        <v/>
      </c>
      <c r="N994" s="35" t="str">
        <f t="shared" ca="1" si="59"/>
        <v/>
      </c>
      <c r="O994" s="75"/>
    </row>
    <row r="995" spans="1:16" x14ac:dyDescent="0.25">
      <c r="A995" s="75">
        <f>板材才數分析.!D897</f>
        <v>30026</v>
      </c>
      <c r="B995" s="75">
        <f ca="1">板材才數分析.!E897</f>
        <v>0</v>
      </c>
      <c r="D995" s="32">
        <f ca="1">板材才數分析.!M897</f>
        <v>0</v>
      </c>
      <c r="E995" s="32">
        <f ca="1">板材才數分析.!F897</f>
        <v>0</v>
      </c>
      <c r="F995" s="32" t="str">
        <f ca="1">板材才數分析.!G897</f>
        <v/>
      </c>
      <c r="G995" s="32">
        <f ca="1">板材才數分析.!H897</f>
        <v>0</v>
      </c>
      <c r="H995" s="32" t="str">
        <f ca="1">板材才數分析.!I897</f>
        <v/>
      </c>
      <c r="I995" s="32">
        <f ca="1">板材才數分析.!J897</f>
        <v>0</v>
      </c>
      <c r="J995" s="32">
        <f ca="1">板材才數分析.!K897</f>
        <v>0</v>
      </c>
      <c r="K995" s="53">
        <f ca="1">板材才數分析.!O897</f>
        <v>0</v>
      </c>
      <c r="L995" s="32" t="str">
        <f>IFERROR(VLOOKUP(C995,資料庫!$K$3:$AA$10,17,FALSE),"")</f>
        <v/>
      </c>
      <c r="M995" s="32" t="str">
        <f ca="1">板材才數分析.!R897</f>
        <v/>
      </c>
      <c r="N995" s="35" t="str">
        <f t="shared" ca="1" si="59"/>
        <v/>
      </c>
      <c r="O995" s="75"/>
    </row>
    <row r="996" spans="1:16" x14ac:dyDescent="0.25">
      <c r="A996" s="75">
        <f>板材才數分析.!D898</f>
        <v>30027</v>
      </c>
      <c r="B996" s="75">
        <f ca="1">板材才數分析.!E898</f>
        <v>0</v>
      </c>
      <c r="D996" s="32">
        <f ca="1">板材才數分析.!M898</f>
        <v>0</v>
      </c>
      <c r="E996" s="32">
        <f ca="1">板材才數分析.!F898</f>
        <v>0</v>
      </c>
      <c r="F996" s="32" t="str">
        <f ca="1">板材才數分析.!G898</f>
        <v/>
      </c>
      <c r="G996" s="32">
        <f ca="1">板材才數分析.!H898</f>
        <v>0</v>
      </c>
      <c r="H996" s="32" t="str">
        <f ca="1">板材才數分析.!I898</f>
        <v/>
      </c>
      <c r="I996" s="32">
        <f ca="1">板材才數分析.!J898</f>
        <v>0</v>
      </c>
      <c r="J996" s="32">
        <f ca="1">板材才數分析.!K898</f>
        <v>0</v>
      </c>
      <c r="K996" s="53">
        <f ca="1">板材才數分析.!O898</f>
        <v>0</v>
      </c>
      <c r="L996" s="32" t="str">
        <f>IFERROR(VLOOKUP(C996,資料庫!$K$3:$AA$10,17,FALSE),"")</f>
        <v/>
      </c>
      <c r="M996" s="32" t="str">
        <f ca="1">板材才數分析.!R898</f>
        <v/>
      </c>
      <c r="N996" s="35" t="str">
        <f t="shared" ca="1" si="59"/>
        <v/>
      </c>
      <c r="O996" s="75"/>
    </row>
    <row r="997" spans="1:16" x14ac:dyDescent="0.25">
      <c r="A997" s="75">
        <f>板材才數分析.!D899</f>
        <v>30028</v>
      </c>
      <c r="B997" s="75">
        <f ca="1">板材才數分析.!E899</f>
        <v>0</v>
      </c>
      <c r="D997" s="32">
        <f ca="1">板材才數分析.!M899</f>
        <v>0</v>
      </c>
      <c r="E997" s="32">
        <f ca="1">板材才數分析.!F899</f>
        <v>0</v>
      </c>
      <c r="F997" s="32" t="str">
        <f ca="1">板材才數分析.!G899</f>
        <v/>
      </c>
      <c r="G997" s="32">
        <f ca="1">板材才數分析.!H899</f>
        <v>0</v>
      </c>
      <c r="H997" s="32" t="str">
        <f ca="1">板材才數分析.!I899</f>
        <v/>
      </c>
      <c r="I997" s="32">
        <f ca="1">板材才數分析.!J899</f>
        <v>0</v>
      </c>
      <c r="J997" s="32">
        <f ca="1">板材才數分析.!K899</f>
        <v>0</v>
      </c>
      <c r="K997" s="53">
        <f ca="1">板材才數分析.!O899</f>
        <v>0</v>
      </c>
      <c r="L997" s="32" t="str">
        <f>IFERROR(VLOOKUP(C997,資料庫!$K$3:$AA$10,17,FALSE),"")</f>
        <v/>
      </c>
      <c r="M997" s="32" t="str">
        <f ca="1">板材才數分析.!R899</f>
        <v/>
      </c>
      <c r="N997" s="35" t="str">
        <f t="shared" ca="1" si="59"/>
        <v/>
      </c>
      <c r="O997" s="75"/>
    </row>
    <row r="998" spans="1:16" x14ac:dyDescent="0.25">
      <c r="A998" s="75">
        <f>板材才數分析.!D900</f>
        <v>30029</v>
      </c>
      <c r="B998" s="75">
        <f ca="1">板材才數分析.!E900</f>
        <v>0</v>
      </c>
      <c r="D998" s="32">
        <f ca="1">板材才數分析.!M900</f>
        <v>0</v>
      </c>
      <c r="E998" s="32">
        <f ca="1">板材才數分析.!F900</f>
        <v>0</v>
      </c>
      <c r="F998" s="32" t="str">
        <f ca="1">板材才數分析.!G900</f>
        <v/>
      </c>
      <c r="G998" s="32">
        <f ca="1">板材才數分析.!H900</f>
        <v>0</v>
      </c>
      <c r="H998" s="32" t="str">
        <f ca="1">板材才數分析.!I900</f>
        <v/>
      </c>
      <c r="I998" s="32">
        <f ca="1">板材才數分析.!J900</f>
        <v>0</v>
      </c>
      <c r="J998" s="32">
        <f ca="1">板材才數分析.!K900</f>
        <v>0</v>
      </c>
      <c r="K998" s="53">
        <f ca="1">板材才數分析.!O900</f>
        <v>0</v>
      </c>
      <c r="L998" s="32" t="str">
        <f>IFERROR(VLOOKUP(C998,資料庫!$K$3:$AA$10,17,FALSE),"")</f>
        <v/>
      </c>
      <c r="M998" s="32" t="str">
        <f ca="1">板材才數分析.!R900</f>
        <v/>
      </c>
      <c r="N998" s="35" t="str">
        <f t="shared" ca="1" si="59"/>
        <v/>
      </c>
      <c r="O998" s="75"/>
    </row>
    <row r="999" spans="1:16" x14ac:dyDescent="0.25">
      <c r="A999" s="75">
        <f>板材才數分析.!D901</f>
        <v>30030</v>
      </c>
      <c r="B999" s="75">
        <f ca="1">板材才數分析.!E901</f>
        <v>0</v>
      </c>
      <c r="D999" s="32">
        <f ca="1">板材才數分析.!M901</f>
        <v>0</v>
      </c>
      <c r="E999" s="32">
        <f ca="1">板材才數分析.!F901</f>
        <v>0</v>
      </c>
      <c r="F999" s="32" t="str">
        <f ca="1">板材才數分析.!G901</f>
        <v/>
      </c>
      <c r="G999" s="32">
        <f ca="1">板材才數分析.!H901</f>
        <v>0</v>
      </c>
      <c r="H999" s="32" t="str">
        <f ca="1">板材才數分析.!I901</f>
        <v/>
      </c>
      <c r="I999" s="32">
        <f ca="1">板材才數分析.!J901</f>
        <v>0</v>
      </c>
      <c r="J999" s="32">
        <f ca="1">板材才數分析.!K901</f>
        <v>0</v>
      </c>
      <c r="K999" s="53">
        <f ca="1">板材才數分析.!O901</f>
        <v>0</v>
      </c>
      <c r="L999" s="32" t="str">
        <f>IFERROR(VLOOKUP(C999,資料庫!$K$3:$AA$10,17,FALSE),"")</f>
        <v/>
      </c>
      <c r="M999" s="32" t="str">
        <f ca="1">板材才數分析.!R901</f>
        <v/>
      </c>
      <c r="N999" s="35" t="str">
        <f t="shared" ca="1" si="59"/>
        <v/>
      </c>
      <c r="O999" s="75"/>
    </row>
    <row r="1000" spans="1:16" x14ac:dyDescent="0.25">
      <c r="A1000" s="75"/>
      <c r="B1000" s="75"/>
      <c r="H1000" s="524" t="s">
        <v>67</v>
      </c>
      <c r="I1000" s="524"/>
      <c r="J1000" s="524"/>
      <c r="K1000" s="54">
        <f ca="1">SUM(K970:K999)</f>
        <v>0</v>
      </c>
      <c r="L1000" s="47" t="str">
        <f>L970</f>
        <v/>
      </c>
      <c r="M1000" s="47"/>
      <c r="N1000" s="49"/>
      <c r="O1000" s="94">
        <f ca="1">SUM(N970:N999)</f>
        <v>0</v>
      </c>
      <c r="P1000" s="47"/>
    </row>
    <row r="1001" spans="1:16" x14ac:dyDescent="0.25">
      <c r="A1001" s="75"/>
      <c r="B1001" s="75"/>
      <c r="K1001" s="32"/>
      <c r="O1001" s="75"/>
    </row>
    <row r="1002" spans="1:16" x14ac:dyDescent="0.25">
      <c r="A1002" s="75"/>
      <c r="B1002" s="75">
        <v>31</v>
      </c>
      <c r="K1002" s="32"/>
      <c r="O1002" s="75"/>
    </row>
    <row r="1003" spans="1:16" x14ac:dyDescent="0.25">
      <c r="A1003" s="75">
        <f>板材才數分析.!D902</f>
        <v>31001</v>
      </c>
      <c r="B1003" s="75" t="str">
        <f ca="1">板材才數分析.!E902</f>
        <v>頂板</v>
      </c>
      <c r="D1003" s="32">
        <f ca="1">板材才數分析.!M902</f>
        <v>0</v>
      </c>
      <c r="E1003" s="32">
        <f ca="1">板材才數分析.!F902</f>
        <v>-36</v>
      </c>
      <c r="F1003" s="32" t="str">
        <f ca="1">板材才數分析.!G902</f>
        <v>AA</v>
      </c>
      <c r="G1003" s="32">
        <f ca="1">板材才數分析.!H902</f>
        <v>0</v>
      </c>
      <c r="H1003" s="32" t="str">
        <f ca="1">板材才數分析.!I902</f>
        <v/>
      </c>
      <c r="I1003" s="32">
        <f ca="1">板材才數分析.!J902</f>
        <v>18</v>
      </c>
      <c r="J1003" s="32">
        <f ca="1">板材才數分析.!K902</f>
        <v>0</v>
      </c>
      <c r="K1003" s="53">
        <f ca="1">板材才數分析.!O902</f>
        <v>0</v>
      </c>
      <c r="L1003" s="32" t="str">
        <f>IFERROR(VLOOKUP(C1003,資料庫!$K$3:$AA$10,17,FALSE),"")</f>
        <v/>
      </c>
      <c r="M1003" s="32" t="str">
        <f ca="1">板材才數分析.!R902</f>
        <v/>
      </c>
      <c r="N1003" s="35" t="str">
        <f t="shared" ca="1" si="58"/>
        <v/>
      </c>
      <c r="O1003" s="75"/>
    </row>
    <row r="1004" spans="1:16" x14ac:dyDescent="0.25">
      <c r="A1004" s="75">
        <f>板材才數分析.!D903</f>
        <v>31002</v>
      </c>
      <c r="B1004" s="75" t="str">
        <f ca="1">板材才數分析.!E903</f>
        <v>底板</v>
      </c>
      <c r="D1004" s="32">
        <f ca="1">板材才數分析.!M903</f>
        <v>0</v>
      </c>
      <c r="E1004" s="32">
        <f ca="1">板材才數分析.!F903</f>
        <v>-36</v>
      </c>
      <c r="F1004" s="32" t="str">
        <f ca="1">板材才數分析.!G903</f>
        <v>AA</v>
      </c>
      <c r="G1004" s="32">
        <f ca="1">板材才數分析.!H903</f>
        <v>0</v>
      </c>
      <c r="H1004" s="32" t="str">
        <f ca="1">板材才數分析.!I903</f>
        <v/>
      </c>
      <c r="I1004" s="32">
        <f ca="1">板材才數分析.!J903</f>
        <v>18</v>
      </c>
      <c r="J1004" s="32">
        <f ca="1">板材才數分析.!K903</f>
        <v>0</v>
      </c>
      <c r="K1004" s="53">
        <f ca="1">板材才數分析.!O903</f>
        <v>0</v>
      </c>
      <c r="L1004" s="32" t="str">
        <f>IFERROR(VLOOKUP(C1004,資料庫!$K$3:$AA$10,17,FALSE),"")</f>
        <v/>
      </c>
      <c r="M1004" s="32" t="str">
        <f ca="1">板材才數分析.!R903</f>
        <v/>
      </c>
      <c r="N1004" s="35" t="str">
        <f t="shared" ca="1" si="58"/>
        <v/>
      </c>
      <c r="O1004" s="75"/>
    </row>
    <row r="1005" spans="1:16" x14ac:dyDescent="0.25">
      <c r="A1005" s="75">
        <f>板材才數分析.!D904</f>
        <v>31003</v>
      </c>
      <c r="B1005" s="75" t="str">
        <f ca="1">板材才數分析.!E904</f>
        <v>左側板</v>
      </c>
      <c r="D1005" s="32">
        <f ca="1">板材才數分析.!M904</f>
        <v>0</v>
      </c>
      <c r="E1005" s="32">
        <f ca="1">板材才數分析.!F904</f>
        <v>0</v>
      </c>
      <c r="F1005" s="32" t="str">
        <f ca="1">板材才數分析.!G904</f>
        <v>AA</v>
      </c>
      <c r="G1005" s="32">
        <f ca="1">板材才數分析.!H904</f>
        <v>0</v>
      </c>
      <c r="H1005" s="32" t="str">
        <f ca="1">板材才數分析.!I904</f>
        <v>AA</v>
      </c>
      <c r="I1005" s="32">
        <f ca="1">板材才數分析.!J904</f>
        <v>18</v>
      </c>
      <c r="J1005" s="32">
        <f ca="1">板材才數分析.!K904</f>
        <v>0</v>
      </c>
      <c r="K1005" s="53">
        <f ca="1">板材才數分析.!O904</f>
        <v>0</v>
      </c>
      <c r="L1005" s="32" t="str">
        <f>IFERROR(VLOOKUP(C1005,資料庫!$K$3:$AA$10,17,FALSE),"")</f>
        <v/>
      </c>
      <c r="M1005" s="32" t="str">
        <f ca="1">板材才數分析.!R904</f>
        <v/>
      </c>
      <c r="N1005" s="35" t="str">
        <f t="shared" ca="1" si="58"/>
        <v/>
      </c>
      <c r="O1005" s="75"/>
    </row>
    <row r="1006" spans="1:16" x14ac:dyDescent="0.25">
      <c r="A1006" s="75">
        <f>板材才數分析.!D905</f>
        <v>31004</v>
      </c>
      <c r="B1006" s="75" t="str">
        <f ca="1">板材才數分析.!E905</f>
        <v>右側板</v>
      </c>
      <c r="D1006" s="32">
        <f ca="1">板材才數分析.!M905</f>
        <v>0</v>
      </c>
      <c r="E1006" s="32">
        <f ca="1">板材才數分析.!F905</f>
        <v>0</v>
      </c>
      <c r="F1006" s="32" t="str">
        <f ca="1">板材才數分析.!G905</f>
        <v>AA</v>
      </c>
      <c r="G1006" s="32">
        <f ca="1">板材才數分析.!H905</f>
        <v>0</v>
      </c>
      <c r="H1006" s="32" t="str">
        <f ca="1">板材才數分析.!I905</f>
        <v>AA</v>
      </c>
      <c r="I1006" s="32">
        <f ca="1">板材才數分析.!J905</f>
        <v>18</v>
      </c>
      <c r="J1006" s="32">
        <f ca="1">板材才數分析.!K905</f>
        <v>0</v>
      </c>
      <c r="K1006" s="53">
        <f ca="1">板材才數分析.!O905</f>
        <v>0</v>
      </c>
      <c r="L1006" s="32" t="str">
        <f>IFERROR(VLOOKUP(C1006,資料庫!$K$3:$AA$10,17,FALSE),"")</f>
        <v/>
      </c>
      <c r="M1006" s="32" t="str">
        <f ca="1">板材才數分析.!R905</f>
        <v/>
      </c>
      <c r="N1006" s="35" t="str">
        <f t="shared" ca="1" si="58"/>
        <v/>
      </c>
      <c r="O1006" s="75"/>
    </row>
    <row r="1007" spans="1:16" x14ac:dyDescent="0.25">
      <c r="A1007" s="75">
        <f>板材才數分析.!D906</f>
        <v>31005</v>
      </c>
      <c r="B1007" s="75" t="str">
        <f ca="1">板材才數分析.!E906</f>
        <v>背板</v>
      </c>
      <c r="D1007" s="32">
        <f ca="1">板材才數分析.!M906</f>
        <v>0</v>
      </c>
      <c r="E1007" s="32">
        <f ca="1">板材才數分析.!F906</f>
        <v>-22</v>
      </c>
      <c r="F1007" s="32" t="str">
        <f ca="1">板材才數分析.!G906</f>
        <v/>
      </c>
      <c r="G1007" s="32">
        <f ca="1">板材才數分析.!H906</f>
        <v>-22</v>
      </c>
      <c r="H1007" s="32" t="str">
        <f ca="1">板材才數分析.!I906</f>
        <v/>
      </c>
      <c r="I1007" s="32">
        <f ca="1">板材才數分析.!J906</f>
        <v>4</v>
      </c>
      <c r="J1007" s="32">
        <f ca="1">板材才數分析.!K906</f>
        <v>0</v>
      </c>
      <c r="K1007" s="53">
        <f ca="1">板材才數分析.!O906</f>
        <v>0</v>
      </c>
      <c r="L1007" s="32" t="str">
        <f>IFERROR(VLOOKUP(C1007,資料庫!$K$3:$AA$10,17,FALSE),"")</f>
        <v/>
      </c>
      <c r="M1007" s="32" t="str">
        <f ca="1">板材才數分析.!R906</f>
        <v/>
      </c>
      <c r="N1007" s="35" t="str">
        <f t="shared" ca="1" si="58"/>
        <v/>
      </c>
      <c r="O1007" s="75"/>
    </row>
    <row r="1008" spans="1:16" x14ac:dyDescent="0.25">
      <c r="A1008" s="75">
        <f>板材才數分析.!D907</f>
        <v>31006</v>
      </c>
      <c r="B1008" s="75" t="str">
        <f ca="1">板材才數分析.!E907</f>
        <v>背拉桿</v>
      </c>
      <c r="D1008" s="32">
        <f ca="1">板材才數分析.!M907</f>
        <v>0</v>
      </c>
      <c r="E1008" s="32">
        <f ca="1">板材才數分析.!F907</f>
        <v>-36</v>
      </c>
      <c r="F1008" s="32" t="str">
        <f ca="1">板材才數分析.!G907</f>
        <v>AA</v>
      </c>
      <c r="G1008" s="32">
        <f ca="1">板材才數分析.!H907</f>
        <v>120</v>
      </c>
      <c r="H1008" s="32" t="str">
        <f ca="1">板材才數分析.!I907</f>
        <v/>
      </c>
      <c r="I1008" s="32">
        <f ca="1">板材才數分析.!J907</f>
        <v>18</v>
      </c>
      <c r="J1008" s="32">
        <f ca="1">板材才數分析.!K907</f>
        <v>0</v>
      </c>
      <c r="K1008" s="53">
        <f ca="1">板材才數分析.!O907</f>
        <v>0</v>
      </c>
      <c r="L1008" s="32" t="str">
        <f>IFERROR(VLOOKUP(C1008,資料庫!$K$3:$AA$10,17,FALSE),"")</f>
        <v/>
      </c>
      <c r="M1008" s="32" t="str">
        <f ca="1">板材才數分析.!R907</f>
        <v/>
      </c>
      <c r="N1008" s="35" t="str">
        <f t="shared" ca="1" si="58"/>
        <v/>
      </c>
      <c r="O1008" s="75"/>
    </row>
    <row r="1009" spans="1:15" x14ac:dyDescent="0.25">
      <c r="A1009" s="75">
        <f>板材才數分析.!D908</f>
        <v>31007</v>
      </c>
      <c r="B1009" s="75" t="str">
        <f ca="1">板材才數分析.!E908</f>
        <v>活隔</v>
      </c>
      <c r="D1009" s="32">
        <f ca="1">板材才數分析.!M908</f>
        <v>0</v>
      </c>
      <c r="E1009" s="32">
        <f ca="1">板材才數分析.!F908</f>
        <v>0</v>
      </c>
      <c r="F1009" s="32" t="str">
        <f ca="1">板材才數分析.!G908</f>
        <v>AA</v>
      </c>
      <c r="G1009" s="32">
        <f ca="1">板材才數分析.!H908</f>
        <v>-32</v>
      </c>
      <c r="H1009" s="32" t="str">
        <f ca="1">板材才數分析.!I908</f>
        <v>AA</v>
      </c>
      <c r="I1009" s="32">
        <f ca="1">板材才數分析.!J908</f>
        <v>18</v>
      </c>
      <c r="J1009" s="32">
        <f ca="1">板材才數分析.!K908</f>
        <v>0</v>
      </c>
      <c r="K1009" s="53">
        <f ca="1">板材才數分析.!O908</f>
        <v>0</v>
      </c>
      <c r="L1009" s="32" t="str">
        <f>IFERROR(VLOOKUP(C1009,資料庫!$K$3:$AA$10,17,FALSE),"")</f>
        <v/>
      </c>
      <c r="M1009" s="32" t="str">
        <f ca="1">板材才數分析.!R908</f>
        <v/>
      </c>
      <c r="N1009" s="35" t="str">
        <f t="shared" ca="1" si="58"/>
        <v/>
      </c>
      <c r="O1009" s="75"/>
    </row>
    <row r="1010" spans="1:15" x14ac:dyDescent="0.25">
      <c r="A1010" s="75">
        <f>板材才數分析.!D909</f>
        <v>31008</v>
      </c>
      <c r="B1010" s="75" t="str">
        <f ca="1">板材才數分析.!E909</f>
        <v>固隔</v>
      </c>
      <c r="D1010" s="32">
        <f ca="1">板材才數分析.!M909</f>
        <v>0</v>
      </c>
      <c r="E1010" s="32">
        <f ca="1">板材才數分析.!F909</f>
        <v>0</v>
      </c>
      <c r="F1010" s="32" t="str">
        <f ca="1">板材才數分析.!G909</f>
        <v>AA</v>
      </c>
      <c r="G1010" s="32">
        <f ca="1">板材才數分析.!H909</f>
        <v>-22</v>
      </c>
      <c r="H1010" s="32" t="str">
        <f ca="1">板材才數分析.!I909</f>
        <v/>
      </c>
      <c r="I1010" s="32">
        <f ca="1">板材才數分析.!J909</f>
        <v>18</v>
      </c>
      <c r="J1010" s="32">
        <f ca="1">板材才數分析.!K909</f>
        <v>0</v>
      </c>
      <c r="K1010" s="53">
        <f ca="1">板材才數分析.!O909</f>
        <v>0</v>
      </c>
      <c r="L1010" s="32" t="str">
        <f>IFERROR(VLOOKUP(C1010,資料庫!$K$3:$AA$10,17,FALSE),"")</f>
        <v/>
      </c>
      <c r="M1010" s="32" t="str">
        <f ca="1">板材才數分析.!R909</f>
        <v/>
      </c>
      <c r="N1010" s="35" t="str">
        <f t="shared" ca="1" si="58"/>
        <v/>
      </c>
      <c r="O1010" s="75"/>
    </row>
    <row r="1011" spans="1:15" x14ac:dyDescent="0.25">
      <c r="A1011" s="75">
        <f>板材才數分析.!D910</f>
        <v>31009</v>
      </c>
      <c r="B1011" s="75">
        <f ca="1">板材才數分析.!E910</f>
        <v>0</v>
      </c>
      <c r="D1011" s="32">
        <f ca="1">板材才數分析.!M910</f>
        <v>0</v>
      </c>
      <c r="E1011" s="32">
        <f ca="1">板材才數分析.!F910</f>
        <v>0</v>
      </c>
      <c r="F1011" s="32" t="str">
        <f ca="1">板材才數分析.!G910</f>
        <v/>
      </c>
      <c r="G1011" s="32">
        <f ca="1">板材才數分析.!H910</f>
        <v>0</v>
      </c>
      <c r="H1011" s="32" t="str">
        <f ca="1">板材才數分析.!I910</f>
        <v/>
      </c>
      <c r="I1011" s="32">
        <f ca="1">板材才數分析.!J910</f>
        <v>0</v>
      </c>
      <c r="J1011" s="32">
        <f ca="1">板材才數分析.!K910</f>
        <v>0</v>
      </c>
      <c r="K1011" s="53">
        <f ca="1">板材才數分析.!O910</f>
        <v>0</v>
      </c>
      <c r="L1011" s="32" t="str">
        <f>IFERROR(VLOOKUP(C1011,資料庫!$K$3:$AA$10,17,FALSE),"")</f>
        <v/>
      </c>
      <c r="M1011" s="32" t="str">
        <f ca="1">板材才數分析.!R910</f>
        <v/>
      </c>
      <c r="N1011" s="35" t="str">
        <f t="shared" ca="1" si="58"/>
        <v/>
      </c>
      <c r="O1011" s="75"/>
    </row>
    <row r="1012" spans="1:15" x14ac:dyDescent="0.25">
      <c r="A1012" s="75">
        <f>板材才數分析.!D911</f>
        <v>31010</v>
      </c>
      <c r="B1012" s="75">
        <f ca="1">板材才數分析.!E911</f>
        <v>0</v>
      </c>
      <c r="D1012" s="32">
        <f ca="1">板材才數分析.!M911</f>
        <v>0</v>
      </c>
      <c r="E1012" s="32">
        <f ca="1">板材才數分析.!F911</f>
        <v>0</v>
      </c>
      <c r="F1012" s="32" t="str">
        <f ca="1">板材才數分析.!G911</f>
        <v/>
      </c>
      <c r="G1012" s="32">
        <f ca="1">板材才數分析.!H911</f>
        <v>0</v>
      </c>
      <c r="H1012" s="32" t="str">
        <f ca="1">板材才數分析.!I911</f>
        <v/>
      </c>
      <c r="I1012" s="32">
        <f ca="1">板材才數分析.!J911</f>
        <v>0</v>
      </c>
      <c r="J1012" s="32">
        <f ca="1">板材才數分析.!K911</f>
        <v>0</v>
      </c>
      <c r="K1012" s="53">
        <f ca="1">板材才數分析.!O911</f>
        <v>0</v>
      </c>
      <c r="L1012" s="32" t="str">
        <f>IFERROR(VLOOKUP(C1012,資料庫!$K$3:$AA$10,17,FALSE),"")</f>
        <v/>
      </c>
      <c r="M1012" s="32" t="str">
        <f ca="1">板材才數分析.!R911</f>
        <v/>
      </c>
      <c r="N1012" s="35" t="str">
        <f t="shared" ca="1" si="58"/>
        <v/>
      </c>
      <c r="O1012" s="75"/>
    </row>
    <row r="1013" spans="1:15" x14ac:dyDescent="0.25">
      <c r="A1013" s="75">
        <f>板材才數分析.!D912</f>
        <v>31011</v>
      </c>
      <c r="B1013" s="75">
        <f ca="1">板材才數分析.!E912</f>
        <v>0</v>
      </c>
      <c r="D1013" s="32">
        <f ca="1">板材才數分析.!M912</f>
        <v>0</v>
      </c>
      <c r="E1013" s="32">
        <f ca="1">板材才數分析.!F912</f>
        <v>0</v>
      </c>
      <c r="F1013" s="32" t="str">
        <f ca="1">板材才數分析.!G912</f>
        <v/>
      </c>
      <c r="G1013" s="32">
        <f ca="1">板材才數分析.!H912</f>
        <v>0</v>
      </c>
      <c r="H1013" s="32" t="str">
        <f ca="1">板材才數分析.!I912</f>
        <v/>
      </c>
      <c r="I1013" s="32">
        <f ca="1">板材才數分析.!J912</f>
        <v>0</v>
      </c>
      <c r="J1013" s="32">
        <f ca="1">板材才數分析.!K912</f>
        <v>0</v>
      </c>
      <c r="K1013" s="53">
        <f ca="1">板材才數分析.!O912</f>
        <v>0</v>
      </c>
      <c r="L1013" s="32" t="str">
        <f>IFERROR(VLOOKUP(C1013,資料庫!$K$3:$AA$10,17,FALSE),"")</f>
        <v/>
      </c>
      <c r="M1013" s="32" t="str">
        <f ca="1">板材才數分析.!R912</f>
        <v/>
      </c>
      <c r="N1013" s="35" t="str">
        <f t="shared" ca="1" si="58"/>
        <v/>
      </c>
      <c r="O1013" s="75"/>
    </row>
    <row r="1014" spans="1:15" x14ac:dyDescent="0.25">
      <c r="A1014" s="75">
        <f>板材才數分析.!D913</f>
        <v>31012</v>
      </c>
      <c r="B1014" s="75">
        <f ca="1">板材才數分析.!E913</f>
        <v>0</v>
      </c>
      <c r="D1014" s="32">
        <f ca="1">板材才數分析.!M913</f>
        <v>0</v>
      </c>
      <c r="E1014" s="32">
        <f ca="1">板材才數分析.!F913</f>
        <v>0</v>
      </c>
      <c r="F1014" s="32" t="str">
        <f ca="1">板材才數分析.!G913</f>
        <v/>
      </c>
      <c r="G1014" s="32">
        <f ca="1">板材才數分析.!H913</f>
        <v>0</v>
      </c>
      <c r="H1014" s="32" t="str">
        <f ca="1">板材才數分析.!I913</f>
        <v/>
      </c>
      <c r="I1014" s="32">
        <f ca="1">板材才數分析.!J913</f>
        <v>0</v>
      </c>
      <c r="J1014" s="32">
        <f ca="1">板材才數分析.!K913</f>
        <v>0</v>
      </c>
      <c r="K1014" s="53">
        <f ca="1">板材才數分析.!O913</f>
        <v>0</v>
      </c>
      <c r="L1014" s="32" t="str">
        <f>IFERROR(VLOOKUP(C1014,資料庫!$K$3:$AA$10,17,FALSE),"")</f>
        <v/>
      </c>
      <c r="M1014" s="32" t="str">
        <f ca="1">板材才數分析.!R913</f>
        <v/>
      </c>
      <c r="N1014" s="35" t="str">
        <f t="shared" ca="1" si="58"/>
        <v/>
      </c>
      <c r="O1014" s="75"/>
    </row>
    <row r="1015" spans="1:15" x14ac:dyDescent="0.25">
      <c r="A1015" s="75">
        <f>板材才數分析.!D914</f>
        <v>31013</v>
      </c>
      <c r="B1015" s="75">
        <f ca="1">板材才數分析.!E914</f>
        <v>0</v>
      </c>
      <c r="D1015" s="32">
        <f ca="1">板材才數分析.!M914</f>
        <v>0</v>
      </c>
      <c r="E1015" s="32">
        <f ca="1">板材才數分析.!F914</f>
        <v>0</v>
      </c>
      <c r="F1015" s="32" t="str">
        <f ca="1">板材才數分析.!G914</f>
        <v/>
      </c>
      <c r="G1015" s="32">
        <f ca="1">板材才數分析.!H914</f>
        <v>0</v>
      </c>
      <c r="H1015" s="32" t="str">
        <f ca="1">板材才數分析.!I914</f>
        <v/>
      </c>
      <c r="I1015" s="32">
        <f ca="1">板材才數分析.!J914</f>
        <v>0</v>
      </c>
      <c r="J1015" s="32">
        <f ca="1">板材才數分析.!K914</f>
        <v>0</v>
      </c>
      <c r="K1015" s="53">
        <f ca="1">板材才數分析.!O914</f>
        <v>0</v>
      </c>
      <c r="L1015" s="32" t="str">
        <f>IFERROR(VLOOKUP(C1015,資料庫!$K$3:$AA$10,17,FALSE),"")</f>
        <v/>
      </c>
      <c r="M1015" s="32" t="str">
        <f ca="1">板材才數分析.!R914</f>
        <v/>
      </c>
      <c r="N1015" s="35" t="str">
        <f t="shared" ca="1" si="58"/>
        <v/>
      </c>
      <c r="O1015" s="75"/>
    </row>
    <row r="1016" spans="1:15" x14ac:dyDescent="0.25">
      <c r="A1016" s="75">
        <f>板材才數分析.!D915</f>
        <v>31014</v>
      </c>
      <c r="B1016" s="75">
        <f ca="1">板材才數分析.!E915</f>
        <v>0</v>
      </c>
      <c r="D1016" s="32">
        <f ca="1">板材才數分析.!M915</f>
        <v>0</v>
      </c>
      <c r="E1016" s="32">
        <f ca="1">板材才數分析.!F915</f>
        <v>0</v>
      </c>
      <c r="F1016" s="32" t="str">
        <f ca="1">板材才數分析.!G915</f>
        <v/>
      </c>
      <c r="G1016" s="32">
        <f ca="1">板材才數分析.!H915</f>
        <v>0</v>
      </c>
      <c r="H1016" s="32" t="str">
        <f ca="1">板材才數分析.!I915</f>
        <v/>
      </c>
      <c r="I1016" s="32">
        <f ca="1">板材才數分析.!J915</f>
        <v>0</v>
      </c>
      <c r="J1016" s="32">
        <f ca="1">板材才數分析.!K915</f>
        <v>0</v>
      </c>
      <c r="K1016" s="53">
        <f ca="1">板材才數分析.!O915</f>
        <v>0</v>
      </c>
      <c r="L1016" s="32" t="str">
        <f>IFERROR(VLOOKUP(C1016,資料庫!$K$3:$AA$10,17,FALSE),"")</f>
        <v/>
      </c>
      <c r="M1016" s="32" t="str">
        <f ca="1">板材才數分析.!R915</f>
        <v/>
      </c>
      <c r="N1016" s="35" t="str">
        <f t="shared" ca="1" si="58"/>
        <v/>
      </c>
      <c r="O1016" s="75"/>
    </row>
    <row r="1017" spans="1:15" x14ac:dyDescent="0.25">
      <c r="A1017" s="75">
        <f>板材才數分析.!D916</f>
        <v>31015</v>
      </c>
      <c r="B1017" s="75">
        <f ca="1">板材才數分析.!E916</f>
        <v>0</v>
      </c>
      <c r="D1017" s="32">
        <f ca="1">板材才數分析.!M916</f>
        <v>0</v>
      </c>
      <c r="E1017" s="32">
        <f ca="1">板材才數分析.!F916</f>
        <v>0</v>
      </c>
      <c r="F1017" s="32" t="str">
        <f ca="1">板材才數分析.!G916</f>
        <v/>
      </c>
      <c r="G1017" s="32">
        <f ca="1">板材才數分析.!H916</f>
        <v>0</v>
      </c>
      <c r="H1017" s="32" t="str">
        <f ca="1">板材才數分析.!I916</f>
        <v/>
      </c>
      <c r="I1017" s="32">
        <f ca="1">板材才數分析.!J916</f>
        <v>0</v>
      </c>
      <c r="J1017" s="32">
        <f ca="1">板材才數分析.!K916</f>
        <v>0</v>
      </c>
      <c r="K1017" s="53">
        <f ca="1">板材才數分析.!O916</f>
        <v>0</v>
      </c>
      <c r="L1017" s="32" t="str">
        <f>IFERROR(VLOOKUP(C1017,資料庫!$K$3:$AA$10,17,FALSE),"")</f>
        <v/>
      </c>
      <c r="M1017" s="32" t="str">
        <f ca="1">板材才數分析.!R916</f>
        <v/>
      </c>
      <c r="N1017" s="35" t="str">
        <f t="shared" ca="1" si="58"/>
        <v/>
      </c>
      <c r="O1017" s="75"/>
    </row>
    <row r="1018" spans="1:15" x14ac:dyDescent="0.25">
      <c r="A1018" s="75">
        <f>板材才數分析.!D917</f>
        <v>31016</v>
      </c>
      <c r="B1018" s="75">
        <f ca="1">板材才數分析.!E917</f>
        <v>0</v>
      </c>
      <c r="D1018" s="32">
        <f ca="1">板材才數分析.!M917</f>
        <v>0</v>
      </c>
      <c r="E1018" s="32">
        <f ca="1">板材才數分析.!F917</f>
        <v>0</v>
      </c>
      <c r="F1018" s="32" t="str">
        <f ca="1">板材才數分析.!G917</f>
        <v/>
      </c>
      <c r="G1018" s="32">
        <f ca="1">板材才數分析.!H917</f>
        <v>0</v>
      </c>
      <c r="H1018" s="32" t="str">
        <f ca="1">板材才數分析.!I917</f>
        <v/>
      </c>
      <c r="I1018" s="32">
        <f ca="1">板材才數分析.!J917</f>
        <v>0</v>
      </c>
      <c r="J1018" s="32">
        <f ca="1">板材才數分析.!K917</f>
        <v>0</v>
      </c>
      <c r="K1018" s="53">
        <f ca="1">板材才數分析.!O917</f>
        <v>0</v>
      </c>
      <c r="L1018" s="32" t="str">
        <f>IFERROR(VLOOKUP(C1018,資料庫!$K$3:$AA$10,17,FALSE),"")</f>
        <v/>
      </c>
      <c r="M1018" s="32" t="str">
        <f ca="1">板材才數分析.!R917</f>
        <v/>
      </c>
      <c r="N1018" s="35" t="str">
        <f t="shared" ca="1" si="58"/>
        <v/>
      </c>
      <c r="O1018" s="75"/>
    </row>
    <row r="1019" spans="1:15" x14ac:dyDescent="0.25">
      <c r="A1019" s="75">
        <f>板材才數分析.!D918</f>
        <v>31017</v>
      </c>
      <c r="B1019" s="75">
        <f ca="1">板材才數分析.!E918</f>
        <v>0</v>
      </c>
      <c r="D1019" s="32">
        <f ca="1">板材才數分析.!M918</f>
        <v>0</v>
      </c>
      <c r="E1019" s="32">
        <f ca="1">板材才數分析.!F918</f>
        <v>0</v>
      </c>
      <c r="F1019" s="32" t="str">
        <f ca="1">板材才數分析.!G918</f>
        <v/>
      </c>
      <c r="G1019" s="32">
        <f ca="1">板材才數分析.!H918</f>
        <v>0</v>
      </c>
      <c r="H1019" s="32" t="str">
        <f ca="1">板材才數分析.!I918</f>
        <v/>
      </c>
      <c r="I1019" s="32">
        <f ca="1">板材才數分析.!J918</f>
        <v>0</v>
      </c>
      <c r="J1019" s="32">
        <f ca="1">板材才數分析.!K918</f>
        <v>0</v>
      </c>
      <c r="K1019" s="53">
        <f ca="1">板材才數分析.!O918</f>
        <v>0</v>
      </c>
      <c r="L1019" s="32" t="str">
        <f>IFERROR(VLOOKUP(C1019,資料庫!$K$3:$AA$10,17,FALSE),"")</f>
        <v/>
      </c>
      <c r="M1019" s="32" t="str">
        <f ca="1">板材才數分析.!R918</f>
        <v/>
      </c>
      <c r="N1019" s="35" t="str">
        <f t="shared" ca="1" si="58"/>
        <v/>
      </c>
      <c r="O1019" s="75"/>
    </row>
    <row r="1020" spans="1:15" x14ac:dyDescent="0.25">
      <c r="A1020" s="75">
        <f>板材才數分析.!D919</f>
        <v>31018</v>
      </c>
      <c r="B1020" s="75">
        <f ca="1">板材才數分析.!E919</f>
        <v>0</v>
      </c>
      <c r="D1020" s="32">
        <f ca="1">板材才數分析.!M919</f>
        <v>0</v>
      </c>
      <c r="E1020" s="32">
        <f ca="1">板材才數分析.!F919</f>
        <v>0</v>
      </c>
      <c r="F1020" s="32" t="str">
        <f ca="1">板材才數分析.!G919</f>
        <v/>
      </c>
      <c r="G1020" s="32">
        <f ca="1">板材才數分析.!H919</f>
        <v>0</v>
      </c>
      <c r="H1020" s="32" t="str">
        <f ca="1">板材才數分析.!I919</f>
        <v/>
      </c>
      <c r="I1020" s="32">
        <f ca="1">板材才數分析.!J919</f>
        <v>0</v>
      </c>
      <c r="J1020" s="32">
        <f ca="1">板材才數分析.!K919</f>
        <v>0</v>
      </c>
      <c r="K1020" s="53">
        <f ca="1">板材才數分析.!O919</f>
        <v>0</v>
      </c>
      <c r="L1020" s="32" t="str">
        <f>IFERROR(VLOOKUP(C1020,資料庫!$K$3:$AA$10,17,FALSE),"")</f>
        <v/>
      </c>
      <c r="M1020" s="32" t="str">
        <f ca="1">板材才數分析.!R919</f>
        <v/>
      </c>
      <c r="N1020" s="35" t="str">
        <f t="shared" ref="N1020:N1032" ca="1" si="60">IFERROR((K1020*M1020),"")</f>
        <v/>
      </c>
      <c r="O1020" s="75"/>
    </row>
    <row r="1021" spans="1:15" x14ac:dyDescent="0.25">
      <c r="A1021" s="75">
        <f>板材才數分析.!D920</f>
        <v>31019</v>
      </c>
      <c r="B1021" s="75">
        <f ca="1">板材才數分析.!E920</f>
        <v>0</v>
      </c>
      <c r="D1021" s="32">
        <f ca="1">板材才數分析.!M920</f>
        <v>0</v>
      </c>
      <c r="E1021" s="32">
        <f ca="1">板材才數分析.!F920</f>
        <v>0</v>
      </c>
      <c r="F1021" s="32" t="str">
        <f ca="1">板材才數分析.!G920</f>
        <v/>
      </c>
      <c r="G1021" s="32">
        <f ca="1">板材才數分析.!H920</f>
        <v>0</v>
      </c>
      <c r="H1021" s="32" t="str">
        <f ca="1">板材才數分析.!I920</f>
        <v/>
      </c>
      <c r="I1021" s="32">
        <f ca="1">板材才數分析.!J920</f>
        <v>0</v>
      </c>
      <c r="J1021" s="32">
        <f ca="1">板材才數分析.!K920</f>
        <v>0</v>
      </c>
      <c r="K1021" s="53">
        <f ca="1">板材才數分析.!O920</f>
        <v>0</v>
      </c>
      <c r="L1021" s="32" t="str">
        <f>IFERROR(VLOOKUP(C1021,資料庫!$K$3:$AA$10,17,FALSE),"")</f>
        <v/>
      </c>
      <c r="M1021" s="32" t="str">
        <f ca="1">板材才數分析.!R920</f>
        <v/>
      </c>
      <c r="N1021" s="35" t="str">
        <f t="shared" ca="1" si="60"/>
        <v/>
      </c>
      <c r="O1021" s="75"/>
    </row>
    <row r="1022" spans="1:15" x14ac:dyDescent="0.25">
      <c r="A1022" s="75">
        <f>板材才數分析.!D921</f>
        <v>31020</v>
      </c>
      <c r="B1022" s="75">
        <f ca="1">板材才數分析.!E921</f>
        <v>0</v>
      </c>
      <c r="D1022" s="32">
        <f ca="1">板材才數分析.!M921</f>
        <v>0</v>
      </c>
      <c r="E1022" s="32">
        <f ca="1">板材才數分析.!F921</f>
        <v>0</v>
      </c>
      <c r="F1022" s="32" t="str">
        <f ca="1">板材才數分析.!G921</f>
        <v/>
      </c>
      <c r="G1022" s="32">
        <f ca="1">板材才數分析.!H921</f>
        <v>0</v>
      </c>
      <c r="H1022" s="32" t="str">
        <f ca="1">板材才數分析.!I921</f>
        <v/>
      </c>
      <c r="I1022" s="32">
        <f ca="1">板材才數分析.!J921</f>
        <v>0</v>
      </c>
      <c r="J1022" s="32">
        <f ca="1">板材才數分析.!K921</f>
        <v>0</v>
      </c>
      <c r="K1022" s="53">
        <f ca="1">板材才數分析.!O921</f>
        <v>0</v>
      </c>
      <c r="L1022" s="32" t="str">
        <f>IFERROR(VLOOKUP(C1022,資料庫!$K$3:$AA$10,17,FALSE),"")</f>
        <v/>
      </c>
      <c r="M1022" s="32" t="str">
        <f ca="1">板材才數分析.!R921</f>
        <v/>
      </c>
      <c r="N1022" s="35" t="str">
        <f t="shared" ca="1" si="60"/>
        <v/>
      </c>
      <c r="O1022" s="75"/>
    </row>
    <row r="1023" spans="1:15" x14ac:dyDescent="0.25">
      <c r="A1023" s="75">
        <f>板材才數分析.!D922</f>
        <v>31021</v>
      </c>
      <c r="B1023" s="75">
        <f ca="1">板材才數分析.!E922</f>
        <v>0</v>
      </c>
      <c r="D1023" s="32">
        <f ca="1">板材才數分析.!M922</f>
        <v>0</v>
      </c>
      <c r="E1023" s="32">
        <f ca="1">板材才數分析.!F922</f>
        <v>0</v>
      </c>
      <c r="F1023" s="32" t="str">
        <f ca="1">板材才數分析.!G922</f>
        <v/>
      </c>
      <c r="G1023" s="32">
        <f ca="1">板材才數分析.!H922</f>
        <v>0</v>
      </c>
      <c r="H1023" s="32" t="str">
        <f ca="1">板材才數分析.!I922</f>
        <v/>
      </c>
      <c r="I1023" s="32">
        <f ca="1">板材才數分析.!J922</f>
        <v>0</v>
      </c>
      <c r="J1023" s="32">
        <f ca="1">板材才數分析.!K922</f>
        <v>0</v>
      </c>
      <c r="K1023" s="53">
        <f ca="1">板材才數分析.!O922</f>
        <v>0</v>
      </c>
      <c r="L1023" s="32" t="str">
        <f>IFERROR(VLOOKUP(C1023,資料庫!$K$3:$AA$10,17,FALSE),"")</f>
        <v/>
      </c>
      <c r="M1023" s="32" t="str">
        <f ca="1">板材才數分析.!R922</f>
        <v/>
      </c>
      <c r="N1023" s="35" t="str">
        <f t="shared" ca="1" si="60"/>
        <v/>
      </c>
      <c r="O1023" s="75"/>
    </row>
    <row r="1024" spans="1:15" x14ac:dyDescent="0.25">
      <c r="A1024" s="75">
        <f>板材才數分析.!D923</f>
        <v>31022</v>
      </c>
      <c r="B1024" s="75">
        <f ca="1">板材才數分析.!E923</f>
        <v>0</v>
      </c>
      <c r="D1024" s="32">
        <f ca="1">板材才數分析.!M923</f>
        <v>0</v>
      </c>
      <c r="E1024" s="32">
        <f ca="1">板材才數分析.!F923</f>
        <v>0</v>
      </c>
      <c r="F1024" s="32" t="str">
        <f ca="1">板材才數分析.!G923</f>
        <v/>
      </c>
      <c r="G1024" s="32">
        <f ca="1">板材才數分析.!H923</f>
        <v>0</v>
      </c>
      <c r="H1024" s="32" t="str">
        <f ca="1">板材才數分析.!I923</f>
        <v/>
      </c>
      <c r="I1024" s="32">
        <f ca="1">板材才數分析.!J923</f>
        <v>0</v>
      </c>
      <c r="J1024" s="32">
        <f ca="1">板材才數分析.!K923</f>
        <v>0</v>
      </c>
      <c r="K1024" s="53">
        <f ca="1">板材才數分析.!O923</f>
        <v>0</v>
      </c>
      <c r="L1024" s="32" t="str">
        <f>IFERROR(VLOOKUP(C1024,資料庫!$K$3:$AA$10,17,FALSE),"")</f>
        <v/>
      </c>
      <c r="M1024" s="32" t="str">
        <f ca="1">板材才數分析.!R923</f>
        <v/>
      </c>
      <c r="N1024" s="35" t="str">
        <f t="shared" ca="1" si="60"/>
        <v/>
      </c>
      <c r="O1024" s="75"/>
    </row>
    <row r="1025" spans="1:16" x14ac:dyDescent="0.25">
      <c r="A1025" s="75">
        <f>板材才數分析.!D924</f>
        <v>31023</v>
      </c>
      <c r="B1025" s="75">
        <f ca="1">板材才數分析.!E924</f>
        <v>0</v>
      </c>
      <c r="D1025" s="32">
        <f ca="1">板材才數分析.!M924</f>
        <v>0</v>
      </c>
      <c r="E1025" s="32">
        <f ca="1">板材才數分析.!F924</f>
        <v>0</v>
      </c>
      <c r="F1025" s="32" t="str">
        <f ca="1">板材才數分析.!G924</f>
        <v/>
      </c>
      <c r="G1025" s="32">
        <f ca="1">板材才數分析.!H924</f>
        <v>0</v>
      </c>
      <c r="H1025" s="32" t="str">
        <f ca="1">板材才數分析.!I924</f>
        <v/>
      </c>
      <c r="I1025" s="32">
        <f ca="1">板材才數分析.!J924</f>
        <v>0</v>
      </c>
      <c r="J1025" s="32">
        <f ca="1">板材才數分析.!K924</f>
        <v>0</v>
      </c>
      <c r="K1025" s="53">
        <f ca="1">板材才數分析.!O924</f>
        <v>0</v>
      </c>
      <c r="L1025" s="32" t="str">
        <f>IFERROR(VLOOKUP(C1025,資料庫!$K$3:$AA$10,17,FALSE),"")</f>
        <v/>
      </c>
      <c r="M1025" s="32" t="str">
        <f ca="1">板材才數分析.!R924</f>
        <v/>
      </c>
      <c r="N1025" s="35" t="str">
        <f t="shared" ca="1" si="60"/>
        <v/>
      </c>
      <c r="O1025" s="75"/>
    </row>
    <row r="1026" spans="1:16" x14ac:dyDescent="0.25">
      <c r="A1026" s="75">
        <f>板材才數分析.!D925</f>
        <v>31024</v>
      </c>
      <c r="B1026" s="75">
        <f ca="1">板材才數分析.!E925</f>
        <v>0</v>
      </c>
      <c r="D1026" s="32">
        <f ca="1">板材才數分析.!M925</f>
        <v>0</v>
      </c>
      <c r="E1026" s="32">
        <f ca="1">板材才數分析.!F925</f>
        <v>0</v>
      </c>
      <c r="F1026" s="32" t="str">
        <f ca="1">板材才數分析.!G925</f>
        <v/>
      </c>
      <c r="G1026" s="32">
        <f ca="1">板材才數分析.!H925</f>
        <v>0</v>
      </c>
      <c r="H1026" s="32" t="str">
        <f ca="1">板材才數分析.!I925</f>
        <v/>
      </c>
      <c r="I1026" s="32">
        <f ca="1">板材才數分析.!J925</f>
        <v>0</v>
      </c>
      <c r="J1026" s="32">
        <f ca="1">板材才數分析.!K925</f>
        <v>0</v>
      </c>
      <c r="K1026" s="53">
        <f ca="1">板材才數分析.!O925</f>
        <v>0</v>
      </c>
      <c r="L1026" s="32" t="str">
        <f>IFERROR(VLOOKUP(C1026,資料庫!$K$3:$AA$10,17,FALSE),"")</f>
        <v/>
      </c>
      <c r="M1026" s="32" t="str">
        <f ca="1">板材才數分析.!R925</f>
        <v/>
      </c>
      <c r="N1026" s="35" t="str">
        <f t="shared" ca="1" si="60"/>
        <v/>
      </c>
      <c r="O1026" s="75"/>
    </row>
    <row r="1027" spans="1:16" x14ac:dyDescent="0.25">
      <c r="A1027" s="75">
        <f>板材才數分析.!D926</f>
        <v>31025</v>
      </c>
      <c r="B1027" s="75">
        <f ca="1">板材才數分析.!E926</f>
        <v>0</v>
      </c>
      <c r="D1027" s="32">
        <f ca="1">板材才數分析.!M926</f>
        <v>0</v>
      </c>
      <c r="E1027" s="32">
        <f ca="1">板材才數分析.!F926</f>
        <v>0</v>
      </c>
      <c r="F1027" s="32" t="str">
        <f ca="1">板材才數分析.!G926</f>
        <v/>
      </c>
      <c r="G1027" s="32">
        <f ca="1">板材才數分析.!H926</f>
        <v>0</v>
      </c>
      <c r="H1027" s="32" t="str">
        <f ca="1">板材才數分析.!I926</f>
        <v/>
      </c>
      <c r="I1027" s="32">
        <f ca="1">板材才數分析.!J926</f>
        <v>0</v>
      </c>
      <c r="J1027" s="32">
        <f ca="1">板材才數分析.!K926</f>
        <v>0</v>
      </c>
      <c r="K1027" s="53">
        <f ca="1">板材才數分析.!O926</f>
        <v>0</v>
      </c>
      <c r="L1027" s="32" t="str">
        <f>IFERROR(VLOOKUP(C1027,資料庫!$K$3:$AA$10,17,FALSE),"")</f>
        <v/>
      </c>
      <c r="M1027" s="32" t="str">
        <f ca="1">板材才數分析.!R926</f>
        <v/>
      </c>
      <c r="N1027" s="35" t="str">
        <f t="shared" ca="1" si="60"/>
        <v/>
      </c>
      <c r="O1027" s="75"/>
    </row>
    <row r="1028" spans="1:16" x14ac:dyDescent="0.25">
      <c r="A1028" s="75">
        <f>板材才數分析.!D927</f>
        <v>31026</v>
      </c>
      <c r="B1028" s="75">
        <f ca="1">板材才數分析.!E927</f>
        <v>0</v>
      </c>
      <c r="D1028" s="32">
        <f ca="1">板材才數分析.!M927</f>
        <v>0</v>
      </c>
      <c r="E1028" s="32">
        <f ca="1">板材才數分析.!F927</f>
        <v>0</v>
      </c>
      <c r="F1028" s="32" t="str">
        <f ca="1">板材才數分析.!G927</f>
        <v/>
      </c>
      <c r="G1028" s="32">
        <f ca="1">板材才數分析.!H927</f>
        <v>0</v>
      </c>
      <c r="H1028" s="32" t="str">
        <f ca="1">板材才數分析.!I927</f>
        <v/>
      </c>
      <c r="I1028" s="32">
        <f ca="1">板材才數分析.!J927</f>
        <v>0</v>
      </c>
      <c r="J1028" s="32">
        <f ca="1">板材才數分析.!K927</f>
        <v>0</v>
      </c>
      <c r="K1028" s="53">
        <f ca="1">板材才數分析.!O927</f>
        <v>0</v>
      </c>
      <c r="L1028" s="32" t="str">
        <f>IFERROR(VLOOKUP(C1028,資料庫!$K$3:$AA$10,17,FALSE),"")</f>
        <v/>
      </c>
      <c r="M1028" s="32" t="str">
        <f ca="1">板材才數分析.!R927</f>
        <v/>
      </c>
      <c r="N1028" s="35" t="str">
        <f t="shared" ca="1" si="60"/>
        <v/>
      </c>
      <c r="O1028" s="75"/>
    </row>
    <row r="1029" spans="1:16" x14ac:dyDescent="0.25">
      <c r="A1029" s="75">
        <f>板材才數分析.!D928</f>
        <v>31027</v>
      </c>
      <c r="B1029" s="75">
        <f ca="1">板材才數分析.!E928</f>
        <v>0</v>
      </c>
      <c r="D1029" s="32">
        <f ca="1">板材才數分析.!M928</f>
        <v>0</v>
      </c>
      <c r="E1029" s="32">
        <f ca="1">板材才數分析.!F928</f>
        <v>0</v>
      </c>
      <c r="F1029" s="32" t="str">
        <f ca="1">板材才數分析.!G928</f>
        <v/>
      </c>
      <c r="G1029" s="32">
        <f ca="1">板材才數分析.!H928</f>
        <v>0</v>
      </c>
      <c r="H1029" s="32" t="str">
        <f ca="1">板材才數分析.!I928</f>
        <v/>
      </c>
      <c r="I1029" s="32">
        <f ca="1">板材才數分析.!J928</f>
        <v>0</v>
      </c>
      <c r="J1029" s="32">
        <f ca="1">板材才數分析.!K928</f>
        <v>0</v>
      </c>
      <c r="K1029" s="53">
        <f ca="1">板材才數分析.!O928</f>
        <v>0</v>
      </c>
      <c r="L1029" s="32" t="str">
        <f>IFERROR(VLOOKUP(C1029,資料庫!$K$3:$AA$10,17,FALSE),"")</f>
        <v/>
      </c>
      <c r="M1029" s="32" t="str">
        <f ca="1">板材才數分析.!R928</f>
        <v/>
      </c>
      <c r="N1029" s="35" t="str">
        <f t="shared" ca="1" si="60"/>
        <v/>
      </c>
      <c r="O1029" s="75"/>
    </row>
    <row r="1030" spans="1:16" x14ac:dyDescent="0.25">
      <c r="A1030" s="75">
        <f>板材才數分析.!D929</f>
        <v>31028</v>
      </c>
      <c r="B1030" s="75">
        <f ca="1">板材才數分析.!E929</f>
        <v>0</v>
      </c>
      <c r="D1030" s="32">
        <f ca="1">板材才數分析.!M929</f>
        <v>0</v>
      </c>
      <c r="E1030" s="32">
        <f ca="1">板材才數分析.!F929</f>
        <v>0</v>
      </c>
      <c r="F1030" s="32" t="str">
        <f ca="1">板材才數分析.!G929</f>
        <v/>
      </c>
      <c r="G1030" s="32">
        <f ca="1">板材才數分析.!H929</f>
        <v>0</v>
      </c>
      <c r="H1030" s="32" t="str">
        <f ca="1">板材才數分析.!I929</f>
        <v/>
      </c>
      <c r="I1030" s="32">
        <f ca="1">板材才數分析.!J929</f>
        <v>0</v>
      </c>
      <c r="J1030" s="32">
        <f ca="1">板材才數分析.!K929</f>
        <v>0</v>
      </c>
      <c r="K1030" s="53">
        <f ca="1">板材才數分析.!O929</f>
        <v>0</v>
      </c>
      <c r="L1030" s="32" t="str">
        <f>IFERROR(VLOOKUP(C1030,資料庫!$K$3:$AA$10,17,FALSE),"")</f>
        <v/>
      </c>
      <c r="M1030" s="32" t="str">
        <f ca="1">板材才數分析.!R929</f>
        <v/>
      </c>
      <c r="N1030" s="35" t="str">
        <f t="shared" ca="1" si="60"/>
        <v/>
      </c>
      <c r="O1030" s="75"/>
    </row>
    <row r="1031" spans="1:16" x14ac:dyDescent="0.25">
      <c r="A1031" s="75">
        <f>板材才數分析.!D930</f>
        <v>31029</v>
      </c>
      <c r="B1031" s="75">
        <f ca="1">板材才數分析.!E930</f>
        <v>0</v>
      </c>
      <c r="D1031" s="32">
        <f ca="1">板材才數分析.!M930</f>
        <v>0</v>
      </c>
      <c r="E1031" s="32">
        <f ca="1">板材才數分析.!F930</f>
        <v>0</v>
      </c>
      <c r="F1031" s="32" t="str">
        <f ca="1">板材才數分析.!G930</f>
        <v/>
      </c>
      <c r="G1031" s="32">
        <f ca="1">板材才數分析.!H930</f>
        <v>0</v>
      </c>
      <c r="H1031" s="32" t="str">
        <f ca="1">板材才數分析.!I930</f>
        <v/>
      </c>
      <c r="I1031" s="32">
        <f ca="1">板材才數分析.!J930</f>
        <v>0</v>
      </c>
      <c r="J1031" s="32">
        <f ca="1">板材才數分析.!K930</f>
        <v>0</v>
      </c>
      <c r="K1031" s="53">
        <f ca="1">板材才數分析.!O930</f>
        <v>0</v>
      </c>
      <c r="L1031" s="32" t="str">
        <f>IFERROR(VLOOKUP(C1031,資料庫!$K$3:$AA$10,17,FALSE),"")</f>
        <v/>
      </c>
      <c r="M1031" s="32" t="str">
        <f ca="1">板材才數分析.!R930</f>
        <v/>
      </c>
      <c r="N1031" s="35" t="str">
        <f t="shared" ca="1" si="60"/>
        <v/>
      </c>
      <c r="O1031" s="75"/>
    </row>
    <row r="1032" spans="1:16" x14ac:dyDescent="0.25">
      <c r="A1032" s="75">
        <f>板材才數分析.!D931</f>
        <v>31030</v>
      </c>
      <c r="B1032" s="75">
        <f ca="1">板材才數分析.!E931</f>
        <v>0</v>
      </c>
      <c r="D1032" s="32">
        <f ca="1">板材才數分析.!M931</f>
        <v>0</v>
      </c>
      <c r="E1032" s="32">
        <f ca="1">板材才數分析.!F931</f>
        <v>0</v>
      </c>
      <c r="F1032" s="32" t="str">
        <f ca="1">板材才數分析.!G931</f>
        <v/>
      </c>
      <c r="G1032" s="32">
        <f ca="1">板材才數分析.!H931</f>
        <v>0</v>
      </c>
      <c r="H1032" s="32" t="str">
        <f ca="1">板材才數分析.!I931</f>
        <v/>
      </c>
      <c r="I1032" s="32">
        <f ca="1">板材才數分析.!J931</f>
        <v>0</v>
      </c>
      <c r="J1032" s="32">
        <f ca="1">板材才數分析.!K931</f>
        <v>0</v>
      </c>
      <c r="K1032" s="53">
        <f ca="1">板材才數分析.!O931</f>
        <v>0</v>
      </c>
      <c r="L1032" s="32" t="str">
        <f>IFERROR(VLOOKUP(C1032,資料庫!$K$3:$AA$10,17,FALSE),"")</f>
        <v/>
      </c>
      <c r="M1032" s="32" t="str">
        <f ca="1">板材才數分析.!R931</f>
        <v/>
      </c>
      <c r="N1032" s="35" t="str">
        <f t="shared" ca="1" si="60"/>
        <v/>
      </c>
      <c r="O1032" s="75"/>
    </row>
    <row r="1033" spans="1:16" x14ac:dyDescent="0.25">
      <c r="A1033" s="75"/>
      <c r="B1033" s="75"/>
      <c r="H1033" s="524" t="s">
        <v>67</v>
      </c>
      <c r="I1033" s="524"/>
      <c r="J1033" s="524"/>
      <c r="K1033" s="54">
        <f ca="1">SUM(K1003:K1032)</f>
        <v>0</v>
      </c>
      <c r="L1033" s="47"/>
      <c r="M1033" s="47"/>
      <c r="N1033" s="49"/>
      <c r="O1033" s="94">
        <f ca="1">SUM(N1003:N1032)</f>
        <v>0</v>
      </c>
      <c r="P1033" s="47"/>
    </row>
    <row r="1034" spans="1:16" x14ac:dyDescent="0.25">
      <c r="A1034" s="75"/>
      <c r="B1034" s="75"/>
      <c r="K1034" s="32"/>
      <c r="O1034" s="75"/>
    </row>
    <row r="1035" spans="1:16" x14ac:dyDescent="0.25">
      <c r="A1035" s="75"/>
      <c r="B1035" s="75">
        <v>32</v>
      </c>
      <c r="K1035" s="32"/>
      <c r="O1035" s="75"/>
    </row>
    <row r="1036" spans="1:16" x14ac:dyDescent="0.25">
      <c r="A1036" s="75">
        <f>板材才數分析.!D932</f>
        <v>32001</v>
      </c>
      <c r="B1036" s="75" t="str">
        <f ca="1">板材才數分析.!E932</f>
        <v>頂板</v>
      </c>
      <c r="D1036" s="32">
        <f ca="1">板材才數分析.!M932</f>
        <v>0</v>
      </c>
      <c r="E1036" s="32">
        <f ca="1">板材才數分析.!F932</f>
        <v>-36</v>
      </c>
      <c r="F1036" s="32" t="str">
        <f ca="1">板材才數分析.!G932</f>
        <v>AA</v>
      </c>
      <c r="G1036" s="32">
        <f ca="1">板材才數分析.!H932</f>
        <v>0</v>
      </c>
      <c r="H1036" s="32" t="str">
        <f ca="1">板材才數分析.!I932</f>
        <v/>
      </c>
      <c r="I1036" s="32">
        <f ca="1">板材才數分析.!J932</f>
        <v>18</v>
      </c>
      <c r="J1036" s="32">
        <f ca="1">板材才數分析.!K932</f>
        <v>0</v>
      </c>
      <c r="K1036" s="53">
        <f ca="1">板材才數分析.!O932</f>
        <v>0</v>
      </c>
      <c r="L1036" s="32" t="str">
        <f>IFERROR(VLOOKUP(C1036,資料庫!$K$3:$AA$10,17,FALSE),"")</f>
        <v/>
      </c>
      <c r="M1036" s="32" t="str">
        <f ca="1">板材才數分析.!R932</f>
        <v/>
      </c>
      <c r="N1036" s="35" t="str">
        <f t="shared" ca="1" si="58"/>
        <v/>
      </c>
      <c r="O1036" s="75"/>
    </row>
    <row r="1037" spans="1:16" x14ac:dyDescent="0.25">
      <c r="A1037" s="75">
        <f>板材才數分析.!D933</f>
        <v>32002</v>
      </c>
      <c r="B1037" s="75" t="str">
        <f ca="1">板材才數分析.!E933</f>
        <v>底板</v>
      </c>
      <c r="D1037" s="32">
        <f ca="1">板材才數分析.!M933</f>
        <v>0</v>
      </c>
      <c r="E1037" s="32">
        <f ca="1">板材才數分析.!F933</f>
        <v>-36</v>
      </c>
      <c r="F1037" s="32" t="str">
        <f ca="1">板材才數分析.!G933</f>
        <v>AA</v>
      </c>
      <c r="G1037" s="32">
        <f ca="1">板材才數分析.!H933</f>
        <v>0</v>
      </c>
      <c r="H1037" s="32" t="str">
        <f ca="1">板材才數分析.!I933</f>
        <v/>
      </c>
      <c r="I1037" s="32">
        <f ca="1">板材才數分析.!J933</f>
        <v>18</v>
      </c>
      <c r="J1037" s="32">
        <f ca="1">板材才數分析.!K933</f>
        <v>0</v>
      </c>
      <c r="K1037" s="53">
        <f ca="1">板材才數分析.!O933</f>
        <v>0</v>
      </c>
      <c r="L1037" s="32" t="str">
        <f>IFERROR(VLOOKUP(C1037,資料庫!$K$3:$AA$10,17,FALSE),"")</f>
        <v/>
      </c>
      <c r="M1037" s="32" t="str">
        <f ca="1">板材才數分析.!R933</f>
        <v/>
      </c>
      <c r="N1037" s="35" t="str">
        <f t="shared" ca="1" si="58"/>
        <v/>
      </c>
      <c r="O1037" s="75"/>
    </row>
    <row r="1038" spans="1:16" x14ac:dyDescent="0.25">
      <c r="A1038" s="75">
        <f>板材才數分析.!D934</f>
        <v>32003</v>
      </c>
      <c r="B1038" s="75" t="str">
        <f ca="1">板材才數分析.!E934</f>
        <v>左側板</v>
      </c>
      <c r="D1038" s="32">
        <f ca="1">板材才數分析.!M934</f>
        <v>0</v>
      </c>
      <c r="E1038" s="32">
        <f ca="1">板材才數分析.!F934</f>
        <v>0</v>
      </c>
      <c r="F1038" s="32" t="str">
        <f ca="1">板材才數分析.!G934</f>
        <v>AA</v>
      </c>
      <c r="G1038" s="32">
        <f ca="1">板材才數分析.!H934</f>
        <v>0</v>
      </c>
      <c r="H1038" s="32" t="str">
        <f ca="1">板材才數分析.!I934</f>
        <v>AA</v>
      </c>
      <c r="I1038" s="32">
        <f ca="1">板材才數分析.!J934</f>
        <v>18</v>
      </c>
      <c r="J1038" s="32">
        <f ca="1">板材才數分析.!K934</f>
        <v>0</v>
      </c>
      <c r="K1038" s="53">
        <f ca="1">板材才數分析.!O934</f>
        <v>0</v>
      </c>
      <c r="L1038" s="32" t="str">
        <f>IFERROR(VLOOKUP(C1038,資料庫!$K$3:$AA$10,17,FALSE),"")</f>
        <v/>
      </c>
      <c r="M1038" s="32" t="str">
        <f ca="1">板材才數分析.!R934</f>
        <v/>
      </c>
      <c r="N1038" s="35" t="str">
        <f t="shared" ca="1" si="58"/>
        <v/>
      </c>
      <c r="O1038" s="75"/>
    </row>
    <row r="1039" spans="1:16" x14ac:dyDescent="0.25">
      <c r="A1039" s="75">
        <f>板材才數分析.!D935</f>
        <v>32004</v>
      </c>
      <c r="B1039" s="75" t="str">
        <f ca="1">板材才數分析.!E935</f>
        <v>右側板</v>
      </c>
      <c r="D1039" s="32">
        <f ca="1">板材才數分析.!M935</f>
        <v>0</v>
      </c>
      <c r="E1039" s="32">
        <f ca="1">板材才數分析.!F935</f>
        <v>0</v>
      </c>
      <c r="F1039" s="32" t="str">
        <f ca="1">板材才數分析.!G935</f>
        <v>AA</v>
      </c>
      <c r="G1039" s="32">
        <f ca="1">板材才數分析.!H935</f>
        <v>0</v>
      </c>
      <c r="H1039" s="32" t="str">
        <f ca="1">板材才數分析.!I935</f>
        <v>AA</v>
      </c>
      <c r="I1039" s="32">
        <f ca="1">板材才數分析.!J935</f>
        <v>18</v>
      </c>
      <c r="J1039" s="32">
        <f ca="1">板材才數分析.!K935</f>
        <v>0</v>
      </c>
      <c r="K1039" s="53">
        <f ca="1">板材才數分析.!O935</f>
        <v>0</v>
      </c>
      <c r="L1039" s="32" t="str">
        <f>IFERROR(VLOOKUP(C1039,資料庫!$K$3:$AA$10,17,FALSE),"")</f>
        <v/>
      </c>
      <c r="M1039" s="32" t="str">
        <f ca="1">板材才數分析.!R935</f>
        <v/>
      </c>
      <c r="N1039" s="35" t="str">
        <f t="shared" ca="1" si="58"/>
        <v/>
      </c>
      <c r="O1039" s="75"/>
    </row>
    <row r="1040" spans="1:16" x14ac:dyDescent="0.25">
      <c r="A1040" s="75">
        <f>板材才數分析.!D936</f>
        <v>32005</v>
      </c>
      <c r="B1040" s="75" t="str">
        <f ca="1">板材才數分析.!E936</f>
        <v>背板</v>
      </c>
      <c r="D1040" s="32">
        <f ca="1">板材才數分析.!M936</f>
        <v>0</v>
      </c>
      <c r="E1040" s="32">
        <f ca="1">板材才數分析.!F936</f>
        <v>-22</v>
      </c>
      <c r="F1040" s="32" t="str">
        <f ca="1">板材才數分析.!G936</f>
        <v/>
      </c>
      <c r="G1040" s="32">
        <f ca="1">板材才數分析.!H936</f>
        <v>-22</v>
      </c>
      <c r="H1040" s="32" t="str">
        <f ca="1">板材才數分析.!I936</f>
        <v/>
      </c>
      <c r="I1040" s="32">
        <f ca="1">板材才數分析.!J936</f>
        <v>4</v>
      </c>
      <c r="J1040" s="32">
        <f ca="1">板材才數分析.!K936</f>
        <v>0</v>
      </c>
      <c r="K1040" s="53">
        <f ca="1">板材才數分析.!O936</f>
        <v>0</v>
      </c>
      <c r="L1040" s="32" t="str">
        <f>IFERROR(VLOOKUP(C1040,資料庫!$K$3:$AA$10,17,FALSE),"")</f>
        <v/>
      </c>
      <c r="M1040" s="32" t="str">
        <f ca="1">板材才數分析.!R936</f>
        <v/>
      </c>
      <c r="N1040" s="35" t="str">
        <f t="shared" ca="1" si="58"/>
        <v/>
      </c>
      <c r="O1040" s="75"/>
    </row>
    <row r="1041" spans="1:15" x14ac:dyDescent="0.25">
      <c r="A1041" s="75">
        <f>板材才數分析.!D937</f>
        <v>32006</v>
      </c>
      <c r="B1041" s="75" t="str">
        <f ca="1">板材才數分析.!E937</f>
        <v>背拉桿</v>
      </c>
      <c r="D1041" s="32">
        <f ca="1">板材才數分析.!M937</f>
        <v>0</v>
      </c>
      <c r="E1041" s="32">
        <f ca="1">板材才數分析.!F937</f>
        <v>-36</v>
      </c>
      <c r="F1041" s="32" t="str">
        <f ca="1">板材才數分析.!G937</f>
        <v>AA</v>
      </c>
      <c r="G1041" s="32">
        <f ca="1">板材才數分析.!H937</f>
        <v>120</v>
      </c>
      <c r="H1041" s="32" t="str">
        <f ca="1">板材才數分析.!I937</f>
        <v/>
      </c>
      <c r="I1041" s="32">
        <f ca="1">板材才數分析.!J937</f>
        <v>18</v>
      </c>
      <c r="J1041" s="32">
        <f ca="1">板材才數分析.!K937</f>
        <v>0</v>
      </c>
      <c r="K1041" s="53">
        <f ca="1">板材才數分析.!O937</f>
        <v>0</v>
      </c>
      <c r="L1041" s="32" t="str">
        <f>IFERROR(VLOOKUP(C1041,資料庫!$K$3:$AA$10,17,FALSE),"")</f>
        <v/>
      </c>
      <c r="M1041" s="32" t="str">
        <f ca="1">板材才數分析.!R937</f>
        <v/>
      </c>
      <c r="N1041" s="35" t="str">
        <f t="shared" ca="1" si="58"/>
        <v/>
      </c>
      <c r="O1041" s="75"/>
    </row>
    <row r="1042" spans="1:15" x14ac:dyDescent="0.25">
      <c r="A1042" s="75">
        <f>板材才數分析.!D938</f>
        <v>32007</v>
      </c>
      <c r="B1042" s="75" t="str">
        <f ca="1">板材才數分析.!E938</f>
        <v>活隔</v>
      </c>
      <c r="D1042" s="32">
        <f ca="1">板材才數分析.!M938</f>
        <v>0</v>
      </c>
      <c r="E1042" s="32">
        <f ca="1">板材才數分析.!F938</f>
        <v>0</v>
      </c>
      <c r="F1042" s="32" t="str">
        <f ca="1">板材才數分析.!G938</f>
        <v>AA</v>
      </c>
      <c r="G1042" s="32">
        <f ca="1">板材才數分析.!H938</f>
        <v>-32</v>
      </c>
      <c r="H1042" s="32" t="str">
        <f ca="1">板材才數分析.!I938</f>
        <v>AA</v>
      </c>
      <c r="I1042" s="32">
        <f ca="1">板材才數分析.!J938</f>
        <v>18</v>
      </c>
      <c r="J1042" s="32">
        <f ca="1">板材才數分析.!K938</f>
        <v>0</v>
      </c>
      <c r="K1042" s="53">
        <f ca="1">板材才數分析.!O938</f>
        <v>0</v>
      </c>
      <c r="L1042" s="32" t="str">
        <f>IFERROR(VLOOKUP(C1042,資料庫!$K$3:$AA$10,17,FALSE),"")</f>
        <v/>
      </c>
      <c r="M1042" s="32" t="str">
        <f ca="1">板材才數分析.!R938</f>
        <v/>
      </c>
      <c r="N1042" s="35" t="str">
        <f t="shared" ca="1" si="58"/>
        <v/>
      </c>
      <c r="O1042" s="75"/>
    </row>
    <row r="1043" spans="1:15" x14ac:dyDescent="0.25">
      <c r="A1043" s="75">
        <f>板材才數分析.!D939</f>
        <v>32008</v>
      </c>
      <c r="B1043" s="75" t="str">
        <f ca="1">板材才數分析.!E939</f>
        <v>固隔</v>
      </c>
      <c r="D1043" s="32">
        <f ca="1">板材才數分析.!M939</f>
        <v>0</v>
      </c>
      <c r="E1043" s="32">
        <f ca="1">板材才數分析.!F939</f>
        <v>0</v>
      </c>
      <c r="F1043" s="32" t="str">
        <f ca="1">板材才數分析.!G939</f>
        <v>AA</v>
      </c>
      <c r="G1043" s="32">
        <f ca="1">板材才數分析.!H939</f>
        <v>-22</v>
      </c>
      <c r="H1043" s="32" t="str">
        <f ca="1">板材才數分析.!I939</f>
        <v/>
      </c>
      <c r="I1043" s="32">
        <f ca="1">板材才數分析.!J939</f>
        <v>18</v>
      </c>
      <c r="J1043" s="32">
        <f ca="1">板材才數分析.!K939</f>
        <v>0</v>
      </c>
      <c r="K1043" s="53">
        <f ca="1">板材才數分析.!O939</f>
        <v>0</v>
      </c>
      <c r="L1043" s="32" t="str">
        <f>IFERROR(VLOOKUP(C1043,資料庫!$K$3:$AA$10,17,FALSE),"")</f>
        <v/>
      </c>
      <c r="M1043" s="32" t="str">
        <f ca="1">板材才數分析.!R939</f>
        <v/>
      </c>
      <c r="N1043" s="35" t="str">
        <f t="shared" ca="1" si="58"/>
        <v/>
      </c>
      <c r="O1043" s="75"/>
    </row>
    <row r="1044" spans="1:15" x14ac:dyDescent="0.25">
      <c r="A1044" s="75">
        <f>板材才數分析.!D940</f>
        <v>32009</v>
      </c>
      <c r="B1044" s="75">
        <f ca="1">板材才數分析.!E940</f>
        <v>0</v>
      </c>
      <c r="D1044" s="32">
        <f ca="1">板材才數分析.!M940</f>
        <v>0</v>
      </c>
      <c r="E1044" s="32">
        <f ca="1">板材才數分析.!F940</f>
        <v>0</v>
      </c>
      <c r="F1044" s="32" t="str">
        <f ca="1">板材才數分析.!G940</f>
        <v/>
      </c>
      <c r="G1044" s="32">
        <f ca="1">板材才數分析.!H940</f>
        <v>0</v>
      </c>
      <c r="H1044" s="32" t="str">
        <f ca="1">板材才數分析.!I940</f>
        <v/>
      </c>
      <c r="I1044" s="32">
        <f ca="1">板材才數分析.!J940</f>
        <v>0</v>
      </c>
      <c r="J1044" s="32">
        <f ca="1">板材才數分析.!K940</f>
        <v>0</v>
      </c>
      <c r="K1044" s="53">
        <f ca="1">板材才數分析.!O940</f>
        <v>0</v>
      </c>
      <c r="L1044" s="32" t="str">
        <f>IFERROR(VLOOKUP(C1044,資料庫!$K$3:$AA$10,17,FALSE),"")</f>
        <v/>
      </c>
      <c r="M1044" s="32" t="str">
        <f ca="1">板材才數分析.!R940</f>
        <v/>
      </c>
      <c r="N1044" s="35" t="str">
        <f t="shared" ca="1" si="58"/>
        <v/>
      </c>
      <c r="O1044" s="75"/>
    </row>
    <row r="1045" spans="1:15" x14ac:dyDescent="0.25">
      <c r="A1045" s="75">
        <f>板材才數分析.!D941</f>
        <v>32010</v>
      </c>
      <c r="B1045" s="75">
        <f ca="1">板材才數分析.!E941</f>
        <v>0</v>
      </c>
      <c r="D1045" s="32">
        <f ca="1">板材才數分析.!M941</f>
        <v>0</v>
      </c>
      <c r="E1045" s="32">
        <f ca="1">板材才數分析.!F941</f>
        <v>0</v>
      </c>
      <c r="F1045" s="32" t="str">
        <f ca="1">板材才數分析.!G941</f>
        <v/>
      </c>
      <c r="G1045" s="32">
        <f ca="1">板材才數分析.!H941</f>
        <v>0</v>
      </c>
      <c r="H1045" s="32" t="str">
        <f ca="1">板材才數分析.!I941</f>
        <v/>
      </c>
      <c r="I1045" s="32">
        <f ca="1">板材才數分析.!J941</f>
        <v>0</v>
      </c>
      <c r="J1045" s="32">
        <f ca="1">板材才數分析.!K941</f>
        <v>0</v>
      </c>
      <c r="K1045" s="53">
        <f ca="1">板材才數分析.!O941</f>
        <v>0</v>
      </c>
      <c r="L1045" s="32" t="str">
        <f>IFERROR(VLOOKUP(C1045,資料庫!$K$3:$AA$10,17,FALSE),"")</f>
        <v/>
      </c>
      <c r="M1045" s="32" t="str">
        <f ca="1">板材才數分析.!R941</f>
        <v/>
      </c>
      <c r="N1045" s="35" t="str">
        <f t="shared" ca="1" si="58"/>
        <v/>
      </c>
      <c r="O1045" s="75"/>
    </row>
    <row r="1046" spans="1:15" x14ac:dyDescent="0.25">
      <c r="A1046" s="75">
        <f>板材才數分析.!D942</f>
        <v>32011</v>
      </c>
      <c r="B1046" s="75">
        <f ca="1">板材才數分析.!E942</f>
        <v>0</v>
      </c>
      <c r="D1046" s="32">
        <f ca="1">板材才數分析.!M942</f>
        <v>0</v>
      </c>
      <c r="E1046" s="32">
        <f ca="1">板材才數分析.!F942</f>
        <v>0</v>
      </c>
      <c r="F1046" s="32" t="str">
        <f ca="1">板材才數分析.!G942</f>
        <v/>
      </c>
      <c r="G1046" s="32">
        <f ca="1">板材才數分析.!H942</f>
        <v>0</v>
      </c>
      <c r="H1046" s="32" t="str">
        <f ca="1">板材才數分析.!I942</f>
        <v/>
      </c>
      <c r="I1046" s="32">
        <f ca="1">板材才數分析.!J942</f>
        <v>0</v>
      </c>
      <c r="J1046" s="32">
        <f ca="1">板材才數分析.!K942</f>
        <v>0</v>
      </c>
      <c r="K1046" s="53">
        <f ca="1">板材才數分析.!O942</f>
        <v>0</v>
      </c>
      <c r="L1046" s="32" t="str">
        <f>IFERROR(VLOOKUP(C1046,資料庫!$K$3:$AA$10,17,FALSE),"")</f>
        <v/>
      </c>
      <c r="M1046" s="32" t="str">
        <f ca="1">板材才數分析.!R942</f>
        <v/>
      </c>
      <c r="N1046" s="35" t="str">
        <f t="shared" ca="1" si="58"/>
        <v/>
      </c>
      <c r="O1046" s="75"/>
    </row>
    <row r="1047" spans="1:15" x14ac:dyDescent="0.25">
      <c r="A1047" s="75">
        <f>板材才數分析.!D943</f>
        <v>32012</v>
      </c>
      <c r="B1047" s="75">
        <f ca="1">板材才數分析.!E943</f>
        <v>0</v>
      </c>
      <c r="D1047" s="32">
        <f ca="1">板材才數分析.!M943</f>
        <v>0</v>
      </c>
      <c r="E1047" s="32">
        <f ca="1">板材才數分析.!F943</f>
        <v>0</v>
      </c>
      <c r="F1047" s="32" t="str">
        <f ca="1">板材才數分析.!G943</f>
        <v/>
      </c>
      <c r="G1047" s="32">
        <f ca="1">板材才數分析.!H943</f>
        <v>0</v>
      </c>
      <c r="H1047" s="32" t="str">
        <f ca="1">板材才數分析.!I943</f>
        <v/>
      </c>
      <c r="I1047" s="32">
        <f ca="1">板材才數分析.!J943</f>
        <v>0</v>
      </c>
      <c r="J1047" s="32">
        <f ca="1">板材才數分析.!K943</f>
        <v>0</v>
      </c>
      <c r="K1047" s="53">
        <f ca="1">板材才數分析.!O943</f>
        <v>0</v>
      </c>
      <c r="L1047" s="32" t="str">
        <f>IFERROR(VLOOKUP(C1047,資料庫!$K$3:$AA$10,17,FALSE),"")</f>
        <v/>
      </c>
      <c r="M1047" s="32" t="str">
        <f ca="1">板材才數分析.!R943</f>
        <v/>
      </c>
      <c r="N1047" s="35" t="str">
        <f t="shared" ca="1" si="58"/>
        <v/>
      </c>
      <c r="O1047" s="75"/>
    </row>
    <row r="1048" spans="1:15" x14ac:dyDescent="0.25">
      <c r="A1048" s="75">
        <f>板材才數分析.!D944</f>
        <v>32013</v>
      </c>
      <c r="B1048" s="75">
        <f ca="1">板材才數分析.!E944</f>
        <v>0</v>
      </c>
      <c r="D1048" s="32">
        <f ca="1">板材才數分析.!M944</f>
        <v>0</v>
      </c>
      <c r="E1048" s="32">
        <f ca="1">板材才數分析.!F944</f>
        <v>0</v>
      </c>
      <c r="F1048" s="32" t="str">
        <f ca="1">板材才數分析.!G944</f>
        <v/>
      </c>
      <c r="G1048" s="32">
        <f ca="1">板材才數分析.!H944</f>
        <v>0</v>
      </c>
      <c r="H1048" s="32" t="str">
        <f ca="1">板材才數分析.!I944</f>
        <v/>
      </c>
      <c r="I1048" s="32">
        <f ca="1">板材才數分析.!J944</f>
        <v>0</v>
      </c>
      <c r="J1048" s="32">
        <f ca="1">板材才數分析.!K944</f>
        <v>0</v>
      </c>
      <c r="K1048" s="53">
        <f ca="1">板材才數分析.!O944</f>
        <v>0</v>
      </c>
      <c r="L1048" s="32" t="str">
        <f>IFERROR(VLOOKUP(C1048,資料庫!$K$3:$AA$10,17,FALSE),"")</f>
        <v/>
      </c>
      <c r="M1048" s="32" t="str">
        <f ca="1">板材才數分析.!R944</f>
        <v/>
      </c>
      <c r="N1048" s="35" t="str">
        <f t="shared" ca="1" si="58"/>
        <v/>
      </c>
      <c r="O1048" s="75"/>
    </row>
    <row r="1049" spans="1:15" x14ac:dyDescent="0.25">
      <c r="A1049" s="75">
        <f>板材才數分析.!D945</f>
        <v>32014</v>
      </c>
      <c r="B1049" s="75">
        <f ca="1">板材才數分析.!E945</f>
        <v>0</v>
      </c>
      <c r="D1049" s="32">
        <f ca="1">板材才數分析.!M945</f>
        <v>0</v>
      </c>
      <c r="E1049" s="32">
        <f ca="1">板材才數分析.!F945</f>
        <v>0</v>
      </c>
      <c r="F1049" s="32" t="str">
        <f ca="1">板材才數分析.!G945</f>
        <v/>
      </c>
      <c r="G1049" s="32">
        <f ca="1">板材才數分析.!H945</f>
        <v>0</v>
      </c>
      <c r="H1049" s="32" t="str">
        <f ca="1">板材才數分析.!I945</f>
        <v/>
      </c>
      <c r="I1049" s="32">
        <f ca="1">板材才數分析.!J945</f>
        <v>0</v>
      </c>
      <c r="J1049" s="32">
        <f ca="1">板材才數分析.!K945</f>
        <v>0</v>
      </c>
      <c r="K1049" s="53">
        <f ca="1">板材才數分析.!O945</f>
        <v>0</v>
      </c>
      <c r="L1049" s="32" t="str">
        <f>IFERROR(VLOOKUP(C1049,資料庫!$K$3:$AA$10,17,FALSE),"")</f>
        <v/>
      </c>
      <c r="M1049" s="32" t="str">
        <f ca="1">板材才數分析.!R945</f>
        <v/>
      </c>
      <c r="N1049" s="35" t="str">
        <f t="shared" ca="1" si="58"/>
        <v/>
      </c>
      <c r="O1049" s="75"/>
    </row>
    <row r="1050" spans="1:15" x14ac:dyDescent="0.25">
      <c r="A1050" s="75">
        <f>板材才數分析.!D946</f>
        <v>32015</v>
      </c>
      <c r="B1050" s="75">
        <f ca="1">板材才數分析.!E946</f>
        <v>0</v>
      </c>
      <c r="D1050" s="32">
        <f ca="1">板材才數分析.!M946</f>
        <v>0</v>
      </c>
      <c r="E1050" s="32">
        <f ca="1">板材才數分析.!F946</f>
        <v>0</v>
      </c>
      <c r="F1050" s="32" t="str">
        <f ca="1">板材才數分析.!G946</f>
        <v/>
      </c>
      <c r="G1050" s="32">
        <f ca="1">板材才數分析.!H946</f>
        <v>0</v>
      </c>
      <c r="H1050" s="32" t="str">
        <f ca="1">板材才數分析.!I946</f>
        <v/>
      </c>
      <c r="I1050" s="32">
        <f ca="1">板材才數分析.!J946</f>
        <v>0</v>
      </c>
      <c r="J1050" s="32">
        <f ca="1">板材才數分析.!K946</f>
        <v>0</v>
      </c>
      <c r="K1050" s="53">
        <f ca="1">板材才數分析.!O946</f>
        <v>0</v>
      </c>
      <c r="L1050" s="32" t="str">
        <f>IFERROR(VLOOKUP(C1050,資料庫!$K$3:$AA$10,17,FALSE),"")</f>
        <v/>
      </c>
      <c r="M1050" s="32" t="str">
        <f ca="1">板材才數分析.!R946</f>
        <v/>
      </c>
      <c r="N1050" s="35" t="str">
        <f t="shared" ca="1" si="58"/>
        <v/>
      </c>
      <c r="O1050" s="75"/>
    </row>
    <row r="1051" spans="1:15" x14ac:dyDescent="0.25">
      <c r="A1051" s="75">
        <f>板材才數分析.!D947</f>
        <v>32016</v>
      </c>
      <c r="B1051" s="75">
        <f ca="1">板材才數分析.!E947</f>
        <v>0</v>
      </c>
      <c r="D1051" s="32">
        <f ca="1">板材才數分析.!M947</f>
        <v>0</v>
      </c>
      <c r="E1051" s="32">
        <f ca="1">板材才數分析.!F947</f>
        <v>0</v>
      </c>
      <c r="F1051" s="32" t="str">
        <f ca="1">板材才數分析.!G947</f>
        <v/>
      </c>
      <c r="G1051" s="32">
        <f ca="1">板材才數分析.!H947</f>
        <v>0</v>
      </c>
      <c r="H1051" s="32" t="str">
        <f ca="1">板材才數分析.!I947</f>
        <v/>
      </c>
      <c r="I1051" s="32">
        <f ca="1">板材才數分析.!J947</f>
        <v>0</v>
      </c>
      <c r="J1051" s="32">
        <f ca="1">板材才數分析.!K947</f>
        <v>0</v>
      </c>
      <c r="K1051" s="53">
        <f ca="1">板材才數分析.!O947</f>
        <v>0</v>
      </c>
      <c r="L1051" s="32" t="str">
        <f>IFERROR(VLOOKUP(C1051,資料庫!$K$3:$AA$10,17,FALSE),"")</f>
        <v/>
      </c>
      <c r="M1051" s="32" t="str">
        <f ca="1">板材才數分析.!R947</f>
        <v/>
      </c>
      <c r="N1051" s="35" t="str">
        <f t="shared" ca="1" si="58"/>
        <v/>
      </c>
      <c r="O1051" s="75"/>
    </row>
    <row r="1052" spans="1:15" x14ac:dyDescent="0.25">
      <c r="A1052" s="75">
        <f>板材才數分析.!D948</f>
        <v>32017</v>
      </c>
      <c r="B1052" s="75">
        <f ca="1">板材才數分析.!E948</f>
        <v>0</v>
      </c>
      <c r="D1052" s="32">
        <f ca="1">板材才數分析.!M948</f>
        <v>0</v>
      </c>
      <c r="E1052" s="32">
        <f ca="1">板材才數分析.!F948</f>
        <v>0</v>
      </c>
      <c r="F1052" s="32" t="str">
        <f ca="1">板材才數分析.!G948</f>
        <v/>
      </c>
      <c r="G1052" s="32">
        <f ca="1">板材才數分析.!H948</f>
        <v>0</v>
      </c>
      <c r="H1052" s="32" t="str">
        <f ca="1">板材才數分析.!I948</f>
        <v/>
      </c>
      <c r="I1052" s="32">
        <f ca="1">板材才數分析.!J948</f>
        <v>0</v>
      </c>
      <c r="J1052" s="32">
        <f ca="1">板材才數分析.!K948</f>
        <v>0</v>
      </c>
      <c r="K1052" s="53">
        <f ca="1">板材才數分析.!O948</f>
        <v>0</v>
      </c>
      <c r="L1052" s="32" t="str">
        <f>IFERROR(VLOOKUP(C1052,資料庫!$K$3:$AA$10,17,FALSE),"")</f>
        <v/>
      </c>
      <c r="M1052" s="32" t="str">
        <f ca="1">板材才數分析.!R948</f>
        <v/>
      </c>
      <c r="N1052" s="35" t="str">
        <f t="shared" ca="1" si="58"/>
        <v/>
      </c>
      <c r="O1052" s="75"/>
    </row>
    <row r="1053" spans="1:15" x14ac:dyDescent="0.25">
      <c r="A1053" s="75">
        <f>板材才數分析.!D949</f>
        <v>32018</v>
      </c>
      <c r="B1053" s="75">
        <f ca="1">板材才數分析.!E949</f>
        <v>0</v>
      </c>
      <c r="D1053" s="32">
        <f ca="1">板材才數分析.!M949</f>
        <v>0</v>
      </c>
      <c r="E1053" s="32">
        <f ca="1">板材才數分析.!F949</f>
        <v>0</v>
      </c>
      <c r="F1053" s="32" t="str">
        <f ca="1">板材才數分析.!G949</f>
        <v/>
      </c>
      <c r="G1053" s="32">
        <f ca="1">板材才數分析.!H949</f>
        <v>0</v>
      </c>
      <c r="H1053" s="32" t="str">
        <f ca="1">板材才數分析.!I949</f>
        <v/>
      </c>
      <c r="I1053" s="32">
        <f ca="1">板材才數分析.!J949</f>
        <v>0</v>
      </c>
      <c r="J1053" s="32">
        <f ca="1">板材才數分析.!K949</f>
        <v>0</v>
      </c>
      <c r="K1053" s="53">
        <f ca="1">板材才數分析.!O949</f>
        <v>0</v>
      </c>
      <c r="L1053" s="32" t="str">
        <f>IFERROR(VLOOKUP(C1053,資料庫!$K$3:$AA$10,17,FALSE),"")</f>
        <v/>
      </c>
      <c r="M1053" s="32" t="str">
        <f ca="1">板材才數分析.!R949</f>
        <v/>
      </c>
      <c r="N1053" s="35" t="str">
        <f t="shared" ref="N1053:N1065" ca="1" si="61">IFERROR((K1053*M1053),"")</f>
        <v/>
      </c>
      <c r="O1053" s="75"/>
    </row>
    <row r="1054" spans="1:15" x14ac:dyDescent="0.25">
      <c r="A1054" s="75">
        <f>板材才數分析.!D950</f>
        <v>32019</v>
      </c>
      <c r="B1054" s="75">
        <f ca="1">板材才數分析.!E950</f>
        <v>0</v>
      </c>
      <c r="D1054" s="32">
        <f ca="1">板材才數分析.!M950</f>
        <v>0</v>
      </c>
      <c r="E1054" s="32">
        <f ca="1">板材才數分析.!F950</f>
        <v>0</v>
      </c>
      <c r="F1054" s="32" t="str">
        <f ca="1">板材才數分析.!G950</f>
        <v/>
      </c>
      <c r="G1054" s="32">
        <f ca="1">板材才數分析.!H950</f>
        <v>0</v>
      </c>
      <c r="H1054" s="32" t="str">
        <f ca="1">板材才數分析.!I950</f>
        <v/>
      </c>
      <c r="I1054" s="32">
        <f ca="1">板材才數分析.!J950</f>
        <v>0</v>
      </c>
      <c r="J1054" s="32">
        <f ca="1">板材才數分析.!K950</f>
        <v>0</v>
      </c>
      <c r="K1054" s="53">
        <f ca="1">板材才數分析.!O950</f>
        <v>0</v>
      </c>
      <c r="L1054" s="32" t="str">
        <f>IFERROR(VLOOKUP(C1054,資料庫!$K$3:$AA$10,17,FALSE),"")</f>
        <v/>
      </c>
      <c r="M1054" s="32" t="str">
        <f ca="1">板材才數分析.!R950</f>
        <v/>
      </c>
      <c r="N1054" s="35" t="str">
        <f t="shared" ca="1" si="61"/>
        <v/>
      </c>
      <c r="O1054" s="75"/>
    </row>
    <row r="1055" spans="1:15" x14ac:dyDescent="0.25">
      <c r="A1055" s="75">
        <f>板材才數分析.!D951</f>
        <v>32020</v>
      </c>
      <c r="B1055" s="75">
        <f ca="1">板材才數分析.!E951</f>
        <v>0</v>
      </c>
      <c r="D1055" s="32">
        <f ca="1">板材才數分析.!M951</f>
        <v>0</v>
      </c>
      <c r="E1055" s="32">
        <f ca="1">板材才數分析.!F951</f>
        <v>0</v>
      </c>
      <c r="F1055" s="32" t="str">
        <f ca="1">板材才數分析.!G951</f>
        <v/>
      </c>
      <c r="G1055" s="32">
        <f ca="1">板材才數分析.!H951</f>
        <v>0</v>
      </c>
      <c r="H1055" s="32" t="str">
        <f ca="1">板材才數分析.!I951</f>
        <v/>
      </c>
      <c r="I1055" s="32">
        <f ca="1">板材才數分析.!J951</f>
        <v>0</v>
      </c>
      <c r="J1055" s="32">
        <f ca="1">板材才數分析.!K951</f>
        <v>0</v>
      </c>
      <c r="K1055" s="53">
        <f ca="1">板材才數分析.!O951</f>
        <v>0</v>
      </c>
      <c r="L1055" s="32" t="str">
        <f>IFERROR(VLOOKUP(C1055,資料庫!$K$3:$AA$10,17,FALSE),"")</f>
        <v/>
      </c>
      <c r="M1055" s="32" t="str">
        <f ca="1">板材才數分析.!R951</f>
        <v/>
      </c>
      <c r="N1055" s="35" t="str">
        <f t="shared" ca="1" si="61"/>
        <v/>
      </c>
      <c r="O1055" s="75"/>
    </row>
    <row r="1056" spans="1:15" x14ac:dyDescent="0.25">
      <c r="A1056" s="75">
        <f>板材才數分析.!D952</f>
        <v>32021</v>
      </c>
      <c r="B1056" s="75">
        <f ca="1">板材才數分析.!E952</f>
        <v>0</v>
      </c>
      <c r="D1056" s="32">
        <f ca="1">板材才數分析.!M952</f>
        <v>0</v>
      </c>
      <c r="E1056" s="32">
        <f ca="1">板材才數分析.!F952</f>
        <v>0</v>
      </c>
      <c r="F1056" s="32" t="str">
        <f ca="1">板材才數分析.!G952</f>
        <v/>
      </c>
      <c r="G1056" s="32">
        <f ca="1">板材才數分析.!H952</f>
        <v>0</v>
      </c>
      <c r="H1056" s="32" t="str">
        <f ca="1">板材才數分析.!I952</f>
        <v/>
      </c>
      <c r="I1056" s="32">
        <f ca="1">板材才數分析.!J952</f>
        <v>0</v>
      </c>
      <c r="J1056" s="32">
        <f ca="1">板材才數分析.!K952</f>
        <v>0</v>
      </c>
      <c r="K1056" s="53">
        <f ca="1">板材才數分析.!O952</f>
        <v>0</v>
      </c>
      <c r="L1056" s="32" t="str">
        <f>IFERROR(VLOOKUP(C1056,資料庫!$K$3:$AA$10,17,FALSE),"")</f>
        <v/>
      </c>
      <c r="M1056" s="32" t="str">
        <f ca="1">板材才數分析.!R952</f>
        <v/>
      </c>
      <c r="N1056" s="35" t="str">
        <f t="shared" ca="1" si="61"/>
        <v/>
      </c>
      <c r="O1056" s="75"/>
    </row>
    <row r="1057" spans="1:16" x14ac:dyDescent="0.25">
      <c r="A1057" s="75">
        <f>板材才數分析.!D953</f>
        <v>32022</v>
      </c>
      <c r="B1057" s="75">
        <f ca="1">板材才數分析.!E953</f>
        <v>0</v>
      </c>
      <c r="D1057" s="32">
        <f ca="1">板材才數分析.!M953</f>
        <v>0</v>
      </c>
      <c r="E1057" s="32">
        <f ca="1">板材才數分析.!F953</f>
        <v>0</v>
      </c>
      <c r="F1057" s="32" t="str">
        <f ca="1">板材才數分析.!G953</f>
        <v/>
      </c>
      <c r="G1057" s="32">
        <f ca="1">板材才數分析.!H953</f>
        <v>0</v>
      </c>
      <c r="H1057" s="32" t="str">
        <f ca="1">板材才數分析.!I953</f>
        <v/>
      </c>
      <c r="I1057" s="32">
        <f ca="1">板材才數分析.!J953</f>
        <v>0</v>
      </c>
      <c r="J1057" s="32">
        <f ca="1">板材才數分析.!K953</f>
        <v>0</v>
      </c>
      <c r="K1057" s="53">
        <f ca="1">板材才數分析.!O953</f>
        <v>0</v>
      </c>
      <c r="L1057" s="32" t="str">
        <f>IFERROR(VLOOKUP(C1057,資料庫!$K$3:$AA$10,17,FALSE),"")</f>
        <v/>
      </c>
      <c r="M1057" s="32" t="str">
        <f ca="1">板材才數分析.!R953</f>
        <v/>
      </c>
      <c r="N1057" s="35" t="str">
        <f t="shared" ca="1" si="61"/>
        <v/>
      </c>
      <c r="O1057" s="75"/>
    </row>
    <row r="1058" spans="1:16" x14ac:dyDescent="0.25">
      <c r="A1058" s="75">
        <f>板材才數分析.!D954</f>
        <v>32023</v>
      </c>
      <c r="B1058" s="75">
        <f ca="1">板材才數分析.!E954</f>
        <v>0</v>
      </c>
      <c r="D1058" s="32">
        <f ca="1">板材才數分析.!M954</f>
        <v>0</v>
      </c>
      <c r="E1058" s="32">
        <f ca="1">板材才數分析.!F954</f>
        <v>0</v>
      </c>
      <c r="F1058" s="32" t="str">
        <f ca="1">板材才數分析.!G954</f>
        <v/>
      </c>
      <c r="G1058" s="32">
        <f ca="1">板材才數分析.!H954</f>
        <v>0</v>
      </c>
      <c r="H1058" s="32" t="str">
        <f ca="1">板材才數分析.!I954</f>
        <v/>
      </c>
      <c r="I1058" s="32">
        <f ca="1">板材才數分析.!J954</f>
        <v>0</v>
      </c>
      <c r="J1058" s="32">
        <f ca="1">板材才數分析.!K954</f>
        <v>0</v>
      </c>
      <c r="K1058" s="53">
        <f ca="1">板材才數分析.!O954</f>
        <v>0</v>
      </c>
      <c r="L1058" s="32" t="str">
        <f>IFERROR(VLOOKUP(C1058,資料庫!$K$3:$AA$10,17,FALSE),"")</f>
        <v/>
      </c>
      <c r="M1058" s="32" t="str">
        <f ca="1">板材才數分析.!R954</f>
        <v/>
      </c>
      <c r="N1058" s="35" t="str">
        <f t="shared" ca="1" si="61"/>
        <v/>
      </c>
      <c r="O1058" s="75"/>
    </row>
    <row r="1059" spans="1:16" x14ac:dyDescent="0.25">
      <c r="A1059" s="75">
        <f>板材才數分析.!D955</f>
        <v>32024</v>
      </c>
      <c r="B1059" s="75">
        <f ca="1">板材才數分析.!E955</f>
        <v>0</v>
      </c>
      <c r="D1059" s="32">
        <f ca="1">板材才數分析.!M955</f>
        <v>0</v>
      </c>
      <c r="E1059" s="32">
        <f ca="1">板材才數分析.!F955</f>
        <v>0</v>
      </c>
      <c r="F1059" s="32" t="str">
        <f ca="1">板材才數分析.!G955</f>
        <v/>
      </c>
      <c r="G1059" s="32">
        <f ca="1">板材才數分析.!H955</f>
        <v>0</v>
      </c>
      <c r="H1059" s="32" t="str">
        <f ca="1">板材才數分析.!I955</f>
        <v/>
      </c>
      <c r="I1059" s="32">
        <f ca="1">板材才數分析.!J955</f>
        <v>0</v>
      </c>
      <c r="J1059" s="32">
        <f ca="1">板材才數分析.!K955</f>
        <v>0</v>
      </c>
      <c r="K1059" s="53">
        <f ca="1">板材才數分析.!O955</f>
        <v>0</v>
      </c>
      <c r="L1059" s="32" t="str">
        <f>IFERROR(VLOOKUP(C1059,資料庫!$K$3:$AA$10,17,FALSE),"")</f>
        <v/>
      </c>
      <c r="M1059" s="32" t="str">
        <f ca="1">板材才數分析.!R955</f>
        <v/>
      </c>
      <c r="N1059" s="35" t="str">
        <f t="shared" ca="1" si="61"/>
        <v/>
      </c>
      <c r="O1059" s="75"/>
    </row>
    <row r="1060" spans="1:16" x14ac:dyDescent="0.25">
      <c r="A1060" s="75">
        <f>板材才數分析.!D956</f>
        <v>32025</v>
      </c>
      <c r="B1060" s="75">
        <f ca="1">板材才數分析.!E956</f>
        <v>0</v>
      </c>
      <c r="D1060" s="32">
        <f ca="1">板材才數分析.!M956</f>
        <v>0</v>
      </c>
      <c r="E1060" s="32">
        <f ca="1">板材才數分析.!F956</f>
        <v>0</v>
      </c>
      <c r="F1060" s="32" t="str">
        <f ca="1">板材才數分析.!G956</f>
        <v/>
      </c>
      <c r="G1060" s="32">
        <f ca="1">板材才數分析.!H956</f>
        <v>0</v>
      </c>
      <c r="H1060" s="32" t="str">
        <f ca="1">板材才數分析.!I956</f>
        <v/>
      </c>
      <c r="I1060" s="32">
        <f ca="1">板材才數分析.!J956</f>
        <v>0</v>
      </c>
      <c r="J1060" s="32">
        <f ca="1">板材才數分析.!K956</f>
        <v>0</v>
      </c>
      <c r="K1060" s="53">
        <f ca="1">板材才數分析.!O956</f>
        <v>0</v>
      </c>
      <c r="L1060" s="32" t="str">
        <f>IFERROR(VLOOKUP(C1060,資料庫!$K$3:$AA$10,17,FALSE),"")</f>
        <v/>
      </c>
      <c r="M1060" s="32" t="str">
        <f ca="1">板材才數分析.!R956</f>
        <v/>
      </c>
      <c r="N1060" s="35" t="str">
        <f t="shared" ca="1" si="61"/>
        <v/>
      </c>
      <c r="O1060" s="75"/>
    </row>
    <row r="1061" spans="1:16" x14ac:dyDescent="0.25">
      <c r="A1061" s="75">
        <f>板材才數分析.!D957</f>
        <v>32026</v>
      </c>
      <c r="B1061" s="75">
        <f ca="1">板材才數分析.!E957</f>
        <v>0</v>
      </c>
      <c r="D1061" s="32">
        <f ca="1">板材才數分析.!M957</f>
        <v>0</v>
      </c>
      <c r="E1061" s="32">
        <f ca="1">板材才數分析.!F957</f>
        <v>0</v>
      </c>
      <c r="F1061" s="32" t="str">
        <f ca="1">板材才數分析.!G957</f>
        <v/>
      </c>
      <c r="G1061" s="32">
        <f ca="1">板材才數分析.!H957</f>
        <v>0</v>
      </c>
      <c r="H1061" s="32" t="str">
        <f ca="1">板材才數分析.!I957</f>
        <v/>
      </c>
      <c r="I1061" s="32">
        <f ca="1">板材才數分析.!J957</f>
        <v>0</v>
      </c>
      <c r="J1061" s="32">
        <f ca="1">板材才數分析.!K957</f>
        <v>0</v>
      </c>
      <c r="K1061" s="53">
        <f ca="1">板材才數分析.!O957</f>
        <v>0</v>
      </c>
      <c r="L1061" s="32" t="str">
        <f>IFERROR(VLOOKUP(C1061,資料庫!$K$3:$AA$10,17,FALSE),"")</f>
        <v/>
      </c>
      <c r="M1061" s="32" t="str">
        <f ca="1">板材才數分析.!R957</f>
        <v/>
      </c>
      <c r="N1061" s="35" t="str">
        <f t="shared" ca="1" si="61"/>
        <v/>
      </c>
      <c r="O1061" s="75"/>
    </row>
    <row r="1062" spans="1:16" x14ac:dyDescent="0.25">
      <c r="A1062" s="75">
        <f>板材才數分析.!D958</f>
        <v>32027</v>
      </c>
      <c r="B1062" s="75">
        <f ca="1">板材才數分析.!E958</f>
        <v>0</v>
      </c>
      <c r="D1062" s="32">
        <f ca="1">板材才數分析.!M958</f>
        <v>0</v>
      </c>
      <c r="E1062" s="32">
        <f ca="1">板材才數分析.!F958</f>
        <v>0</v>
      </c>
      <c r="F1062" s="32" t="str">
        <f ca="1">板材才數分析.!G958</f>
        <v/>
      </c>
      <c r="G1062" s="32">
        <f ca="1">板材才數分析.!H958</f>
        <v>0</v>
      </c>
      <c r="H1062" s="32" t="str">
        <f ca="1">板材才數分析.!I958</f>
        <v/>
      </c>
      <c r="I1062" s="32">
        <f ca="1">板材才數分析.!J958</f>
        <v>0</v>
      </c>
      <c r="J1062" s="32">
        <f ca="1">板材才數分析.!K958</f>
        <v>0</v>
      </c>
      <c r="K1062" s="53">
        <f ca="1">板材才數分析.!O958</f>
        <v>0</v>
      </c>
      <c r="L1062" s="32" t="str">
        <f>IFERROR(VLOOKUP(C1062,資料庫!$K$3:$AA$10,17,FALSE),"")</f>
        <v/>
      </c>
      <c r="M1062" s="32" t="str">
        <f ca="1">板材才數分析.!R958</f>
        <v/>
      </c>
      <c r="N1062" s="35" t="str">
        <f t="shared" ca="1" si="61"/>
        <v/>
      </c>
      <c r="O1062" s="75"/>
    </row>
    <row r="1063" spans="1:16" x14ac:dyDescent="0.25">
      <c r="A1063" s="75">
        <f>板材才數分析.!D959</f>
        <v>32028</v>
      </c>
      <c r="B1063" s="75">
        <f ca="1">板材才數分析.!E959</f>
        <v>0</v>
      </c>
      <c r="D1063" s="32">
        <f ca="1">板材才數分析.!M959</f>
        <v>0</v>
      </c>
      <c r="E1063" s="32">
        <f ca="1">板材才數分析.!F959</f>
        <v>0</v>
      </c>
      <c r="F1063" s="32" t="str">
        <f ca="1">板材才數分析.!G959</f>
        <v/>
      </c>
      <c r="G1063" s="32">
        <f ca="1">板材才數分析.!H959</f>
        <v>0</v>
      </c>
      <c r="H1063" s="32" t="str">
        <f ca="1">板材才數分析.!I959</f>
        <v/>
      </c>
      <c r="I1063" s="32">
        <f ca="1">板材才數分析.!J959</f>
        <v>0</v>
      </c>
      <c r="J1063" s="32">
        <f ca="1">板材才數分析.!K959</f>
        <v>0</v>
      </c>
      <c r="K1063" s="53">
        <f ca="1">板材才數分析.!O959</f>
        <v>0</v>
      </c>
      <c r="L1063" s="32" t="str">
        <f>IFERROR(VLOOKUP(C1063,資料庫!$K$3:$AA$10,17,FALSE),"")</f>
        <v/>
      </c>
      <c r="M1063" s="32" t="str">
        <f ca="1">板材才數分析.!R959</f>
        <v/>
      </c>
      <c r="N1063" s="35" t="str">
        <f t="shared" ca="1" si="61"/>
        <v/>
      </c>
      <c r="O1063" s="75"/>
    </row>
    <row r="1064" spans="1:16" x14ac:dyDescent="0.25">
      <c r="A1064" s="75">
        <f>板材才數分析.!D960</f>
        <v>32029</v>
      </c>
      <c r="B1064" s="75">
        <f ca="1">板材才數分析.!E960</f>
        <v>0</v>
      </c>
      <c r="D1064" s="32">
        <f ca="1">板材才數分析.!M960</f>
        <v>0</v>
      </c>
      <c r="E1064" s="32">
        <f ca="1">板材才數分析.!F960</f>
        <v>0</v>
      </c>
      <c r="F1064" s="32" t="str">
        <f ca="1">板材才數分析.!G960</f>
        <v/>
      </c>
      <c r="G1064" s="32">
        <f ca="1">板材才數分析.!H960</f>
        <v>0</v>
      </c>
      <c r="H1064" s="32" t="str">
        <f ca="1">板材才數分析.!I960</f>
        <v/>
      </c>
      <c r="I1064" s="32">
        <f ca="1">板材才數分析.!J960</f>
        <v>0</v>
      </c>
      <c r="J1064" s="32">
        <f ca="1">板材才數分析.!K960</f>
        <v>0</v>
      </c>
      <c r="K1064" s="53">
        <f ca="1">板材才數分析.!O960</f>
        <v>0</v>
      </c>
      <c r="L1064" s="32" t="str">
        <f>IFERROR(VLOOKUP(C1064,資料庫!$K$3:$AA$10,17,FALSE),"")</f>
        <v/>
      </c>
      <c r="M1064" s="32" t="str">
        <f ca="1">板材才數分析.!R960</f>
        <v/>
      </c>
      <c r="N1064" s="35" t="str">
        <f t="shared" ca="1" si="61"/>
        <v/>
      </c>
      <c r="O1064" s="75"/>
    </row>
    <row r="1065" spans="1:16" x14ac:dyDescent="0.25">
      <c r="A1065" s="75">
        <f>板材才數分析.!D961</f>
        <v>32030</v>
      </c>
      <c r="B1065" s="75">
        <f ca="1">板材才數分析.!E961</f>
        <v>0</v>
      </c>
      <c r="D1065" s="32">
        <f ca="1">板材才數分析.!M961</f>
        <v>0</v>
      </c>
      <c r="E1065" s="32">
        <f ca="1">板材才數分析.!F961</f>
        <v>0</v>
      </c>
      <c r="F1065" s="32" t="str">
        <f ca="1">板材才數分析.!G961</f>
        <v/>
      </c>
      <c r="G1065" s="32">
        <f ca="1">板材才數分析.!H961</f>
        <v>0</v>
      </c>
      <c r="H1065" s="32" t="str">
        <f ca="1">板材才數分析.!I961</f>
        <v/>
      </c>
      <c r="I1065" s="32">
        <f ca="1">板材才數分析.!J961</f>
        <v>0</v>
      </c>
      <c r="J1065" s="32">
        <f ca="1">板材才數分析.!K961</f>
        <v>0</v>
      </c>
      <c r="K1065" s="53">
        <f ca="1">板材才數分析.!O961</f>
        <v>0</v>
      </c>
      <c r="L1065" s="32" t="str">
        <f>IFERROR(VLOOKUP(C1065,資料庫!$K$3:$AA$10,17,FALSE),"")</f>
        <v/>
      </c>
      <c r="M1065" s="32" t="str">
        <f ca="1">板材才數分析.!R961</f>
        <v/>
      </c>
      <c r="N1065" s="35" t="str">
        <f t="shared" ca="1" si="61"/>
        <v/>
      </c>
      <c r="O1065" s="75"/>
    </row>
    <row r="1066" spans="1:16" x14ac:dyDescent="0.25">
      <c r="A1066" s="75"/>
      <c r="B1066" s="75"/>
      <c r="H1066" s="524" t="s">
        <v>67</v>
      </c>
      <c r="I1066" s="524"/>
      <c r="J1066" s="524"/>
      <c r="K1066" s="54">
        <f ca="1">SUM(K1036:K1065)</f>
        <v>0</v>
      </c>
      <c r="L1066" s="47"/>
      <c r="M1066" s="47"/>
      <c r="N1066" s="49"/>
      <c r="O1066" s="94">
        <f ca="1">SUM(N1036:N1065)</f>
        <v>0</v>
      </c>
      <c r="P1066" s="47"/>
    </row>
    <row r="1067" spans="1:16" x14ac:dyDescent="0.25">
      <c r="A1067" s="75"/>
      <c r="B1067" s="75"/>
      <c r="K1067" s="32"/>
      <c r="O1067" s="75"/>
    </row>
    <row r="1068" spans="1:16" x14ac:dyDescent="0.25">
      <c r="A1068" s="75"/>
      <c r="B1068" s="75">
        <v>33</v>
      </c>
      <c r="K1068" s="32"/>
      <c r="O1068" s="75"/>
    </row>
    <row r="1069" spans="1:16" x14ac:dyDescent="0.25">
      <c r="A1069" s="75">
        <f>板材才數分析.!D962</f>
        <v>33001</v>
      </c>
      <c r="B1069" s="75" t="str">
        <f ca="1">板材才數分析.!E962</f>
        <v>頂板</v>
      </c>
      <c r="D1069" s="32">
        <f ca="1">板材才數分析.!M962</f>
        <v>0</v>
      </c>
      <c r="E1069" s="32">
        <f ca="1">板材才數分析.!F962</f>
        <v>-36</v>
      </c>
      <c r="F1069" s="32" t="str">
        <f ca="1">板材才數分析.!G962</f>
        <v>AA</v>
      </c>
      <c r="G1069" s="32">
        <f ca="1">板材才數分析.!H962</f>
        <v>0</v>
      </c>
      <c r="H1069" s="32" t="str">
        <f ca="1">板材才數分析.!I962</f>
        <v/>
      </c>
      <c r="I1069" s="32">
        <f ca="1">板材才數分析.!J962</f>
        <v>18</v>
      </c>
      <c r="J1069" s="32">
        <f ca="1">板材才數分析.!K962</f>
        <v>0</v>
      </c>
      <c r="K1069" s="53">
        <f ca="1">板材才數分析.!O962</f>
        <v>0</v>
      </c>
      <c r="L1069" s="32" t="str">
        <f>IFERROR(VLOOKUP(C1069,資料庫!$K$3:$AA$10,17,FALSE),"")</f>
        <v/>
      </c>
      <c r="M1069" s="32" t="str">
        <f ca="1">板材才數分析.!R962</f>
        <v/>
      </c>
      <c r="N1069" s="35" t="str">
        <f t="shared" ca="1" si="58"/>
        <v/>
      </c>
      <c r="O1069" s="75"/>
    </row>
    <row r="1070" spans="1:16" x14ac:dyDescent="0.25">
      <c r="A1070" s="75">
        <f>板材才數分析.!D963</f>
        <v>33002</v>
      </c>
      <c r="B1070" s="75" t="str">
        <f ca="1">板材才數分析.!E963</f>
        <v>底板</v>
      </c>
      <c r="D1070" s="32">
        <f ca="1">板材才數分析.!M963</f>
        <v>0</v>
      </c>
      <c r="E1070" s="32">
        <f ca="1">板材才數分析.!F963</f>
        <v>-36</v>
      </c>
      <c r="F1070" s="32" t="str">
        <f ca="1">板材才數分析.!G963</f>
        <v>AA</v>
      </c>
      <c r="G1070" s="32">
        <f ca="1">板材才數分析.!H963</f>
        <v>0</v>
      </c>
      <c r="H1070" s="32" t="str">
        <f ca="1">板材才數分析.!I963</f>
        <v/>
      </c>
      <c r="I1070" s="32">
        <f ca="1">板材才數分析.!J963</f>
        <v>18</v>
      </c>
      <c r="J1070" s="32">
        <f ca="1">板材才數分析.!K963</f>
        <v>0</v>
      </c>
      <c r="K1070" s="53">
        <f ca="1">板材才數分析.!O963</f>
        <v>0</v>
      </c>
      <c r="L1070" s="32" t="str">
        <f>IFERROR(VLOOKUP(C1070,資料庫!$K$3:$AA$10,17,FALSE),"")</f>
        <v/>
      </c>
      <c r="M1070" s="32" t="str">
        <f ca="1">板材才數分析.!R963</f>
        <v/>
      </c>
      <c r="N1070" s="35" t="str">
        <f t="shared" ca="1" si="58"/>
        <v/>
      </c>
      <c r="O1070" s="75"/>
    </row>
    <row r="1071" spans="1:16" x14ac:dyDescent="0.25">
      <c r="A1071" s="75">
        <f>板材才數分析.!D964</f>
        <v>33003</v>
      </c>
      <c r="B1071" s="75" t="str">
        <f ca="1">板材才數分析.!E964</f>
        <v>左側板</v>
      </c>
      <c r="D1071" s="32">
        <f ca="1">板材才數分析.!M964</f>
        <v>0</v>
      </c>
      <c r="E1071" s="32">
        <f ca="1">板材才數分析.!F964</f>
        <v>0</v>
      </c>
      <c r="F1071" s="32" t="str">
        <f ca="1">板材才數分析.!G964</f>
        <v>AA</v>
      </c>
      <c r="G1071" s="32">
        <f ca="1">板材才數分析.!H964</f>
        <v>0</v>
      </c>
      <c r="H1071" s="32" t="str">
        <f ca="1">板材才數分析.!I964</f>
        <v>AA</v>
      </c>
      <c r="I1071" s="32">
        <f ca="1">板材才數分析.!J964</f>
        <v>18</v>
      </c>
      <c r="J1071" s="32">
        <f ca="1">板材才數分析.!K964</f>
        <v>0</v>
      </c>
      <c r="K1071" s="53">
        <f ca="1">板材才數分析.!O964</f>
        <v>0</v>
      </c>
      <c r="L1071" s="32" t="str">
        <f>IFERROR(VLOOKUP(C1071,資料庫!$K$3:$AA$10,17,FALSE),"")</f>
        <v/>
      </c>
      <c r="M1071" s="32" t="str">
        <f ca="1">板材才數分析.!R964</f>
        <v/>
      </c>
      <c r="N1071" s="35" t="str">
        <f t="shared" ca="1" si="58"/>
        <v/>
      </c>
      <c r="O1071" s="75"/>
    </row>
    <row r="1072" spans="1:16" x14ac:dyDescent="0.25">
      <c r="A1072" s="75">
        <f>板材才數分析.!D965</f>
        <v>33004</v>
      </c>
      <c r="B1072" s="75" t="str">
        <f ca="1">板材才數分析.!E965</f>
        <v>右側板</v>
      </c>
      <c r="D1072" s="32">
        <f ca="1">板材才數分析.!M965</f>
        <v>0</v>
      </c>
      <c r="E1072" s="32">
        <f ca="1">板材才數分析.!F965</f>
        <v>0</v>
      </c>
      <c r="F1072" s="32" t="str">
        <f ca="1">板材才數分析.!G965</f>
        <v>AA</v>
      </c>
      <c r="G1072" s="32">
        <f ca="1">板材才數分析.!H965</f>
        <v>0</v>
      </c>
      <c r="H1072" s="32" t="str">
        <f ca="1">板材才數分析.!I965</f>
        <v>AA</v>
      </c>
      <c r="I1072" s="32">
        <f ca="1">板材才數分析.!J965</f>
        <v>18</v>
      </c>
      <c r="J1072" s="32">
        <f ca="1">板材才數分析.!K965</f>
        <v>0</v>
      </c>
      <c r="K1072" s="53">
        <f ca="1">板材才數分析.!O965</f>
        <v>0</v>
      </c>
      <c r="L1072" s="32" t="str">
        <f>IFERROR(VLOOKUP(C1072,資料庫!$K$3:$AA$10,17,FALSE),"")</f>
        <v/>
      </c>
      <c r="M1072" s="32" t="str">
        <f ca="1">板材才數分析.!R965</f>
        <v/>
      </c>
      <c r="N1072" s="35" t="str">
        <f t="shared" ca="1" si="58"/>
        <v/>
      </c>
      <c r="O1072" s="75"/>
    </row>
    <row r="1073" spans="1:15" x14ac:dyDescent="0.25">
      <c r="A1073" s="75">
        <f>板材才數分析.!D966</f>
        <v>33005</v>
      </c>
      <c r="B1073" s="75" t="str">
        <f ca="1">板材才數分析.!E966</f>
        <v>背板</v>
      </c>
      <c r="D1073" s="32">
        <f ca="1">板材才數分析.!M966</f>
        <v>0</v>
      </c>
      <c r="E1073" s="32">
        <f ca="1">板材才數分析.!F966</f>
        <v>-22</v>
      </c>
      <c r="F1073" s="32" t="str">
        <f ca="1">板材才數分析.!G966</f>
        <v/>
      </c>
      <c r="G1073" s="32">
        <f ca="1">板材才數分析.!H966</f>
        <v>-22</v>
      </c>
      <c r="H1073" s="32" t="str">
        <f ca="1">板材才數分析.!I966</f>
        <v/>
      </c>
      <c r="I1073" s="32">
        <f ca="1">板材才數分析.!J966</f>
        <v>4</v>
      </c>
      <c r="J1073" s="32">
        <f ca="1">板材才數分析.!K966</f>
        <v>0</v>
      </c>
      <c r="K1073" s="53">
        <f ca="1">板材才數分析.!O966</f>
        <v>0</v>
      </c>
      <c r="L1073" s="32" t="str">
        <f>IFERROR(VLOOKUP(C1073,資料庫!$K$3:$AA$10,17,FALSE),"")</f>
        <v/>
      </c>
      <c r="M1073" s="32" t="str">
        <f ca="1">板材才數分析.!R966</f>
        <v/>
      </c>
      <c r="N1073" s="35" t="str">
        <f t="shared" ca="1" si="58"/>
        <v/>
      </c>
      <c r="O1073" s="75"/>
    </row>
    <row r="1074" spans="1:15" x14ac:dyDescent="0.25">
      <c r="A1074" s="75">
        <f>板材才數分析.!D967</f>
        <v>33006</v>
      </c>
      <c r="B1074" s="75" t="str">
        <f ca="1">板材才數分析.!E967</f>
        <v>背拉桿</v>
      </c>
      <c r="D1074" s="32">
        <f ca="1">板材才數分析.!M967</f>
        <v>0</v>
      </c>
      <c r="E1074" s="32">
        <f ca="1">板材才數分析.!F967</f>
        <v>-36</v>
      </c>
      <c r="F1074" s="32" t="str">
        <f ca="1">板材才數分析.!G967</f>
        <v>AA</v>
      </c>
      <c r="G1074" s="32">
        <f ca="1">板材才數分析.!H967</f>
        <v>120</v>
      </c>
      <c r="H1074" s="32" t="str">
        <f ca="1">板材才數分析.!I967</f>
        <v/>
      </c>
      <c r="I1074" s="32">
        <f ca="1">板材才數分析.!J967</f>
        <v>18</v>
      </c>
      <c r="J1074" s="32">
        <f ca="1">板材才數分析.!K967</f>
        <v>0</v>
      </c>
      <c r="K1074" s="53">
        <f ca="1">板材才數分析.!O967</f>
        <v>0</v>
      </c>
      <c r="L1074" s="32" t="str">
        <f>IFERROR(VLOOKUP(C1074,資料庫!$K$3:$AA$10,17,FALSE),"")</f>
        <v/>
      </c>
      <c r="M1074" s="32" t="str">
        <f ca="1">板材才數分析.!R967</f>
        <v/>
      </c>
      <c r="N1074" s="35" t="str">
        <f t="shared" ca="1" si="58"/>
        <v/>
      </c>
      <c r="O1074" s="75"/>
    </row>
    <row r="1075" spans="1:15" x14ac:dyDescent="0.25">
      <c r="A1075" s="75">
        <f>板材才數分析.!D968</f>
        <v>33007</v>
      </c>
      <c r="B1075" s="75" t="str">
        <f ca="1">板材才數分析.!E968</f>
        <v>活隔</v>
      </c>
      <c r="D1075" s="32">
        <f ca="1">板材才數分析.!M968</f>
        <v>0</v>
      </c>
      <c r="E1075" s="32">
        <f ca="1">板材才數分析.!F968</f>
        <v>0</v>
      </c>
      <c r="F1075" s="32" t="str">
        <f ca="1">板材才數分析.!G968</f>
        <v>AA</v>
      </c>
      <c r="G1075" s="32">
        <f ca="1">板材才數分析.!H968</f>
        <v>-32</v>
      </c>
      <c r="H1075" s="32" t="str">
        <f ca="1">板材才數分析.!I968</f>
        <v>AA</v>
      </c>
      <c r="I1075" s="32">
        <f ca="1">板材才數分析.!J968</f>
        <v>18</v>
      </c>
      <c r="J1075" s="32">
        <f ca="1">板材才數分析.!K968</f>
        <v>0</v>
      </c>
      <c r="K1075" s="53">
        <f ca="1">板材才數分析.!O968</f>
        <v>0</v>
      </c>
      <c r="L1075" s="32" t="str">
        <f>IFERROR(VLOOKUP(C1075,資料庫!$K$3:$AA$10,17,FALSE),"")</f>
        <v/>
      </c>
      <c r="M1075" s="32" t="str">
        <f ca="1">板材才數分析.!R968</f>
        <v/>
      </c>
      <c r="N1075" s="35" t="str">
        <f t="shared" ca="1" si="58"/>
        <v/>
      </c>
      <c r="O1075" s="75"/>
    </row>
    <row r="1076" spans="1:15" x14ac:dyDescent="0.25">
      <c r="A1076" s="75">
        <f>板材才數分析.!D969</f>
        <v>33008</v>
      </c>
      <c r="B1076" s="75" t="str">
        <f ca="1">板材才數分析.!E969</f>
        <v>固隔</v>
      </c>
      <c r="D1076" s="32">
        <f ca="1">板材才數分析.!M969</f>
        <v>0</v>
      </c>
      <c r="E1076" s="32">
        <f ca="1">板材才數分析.!F969</f>
        <v>0</v>
      </c>
      <c r="F1076" s="32" t="str">
        <f ca="1">板材才數分析.!G969</f>
        <v>AA</v>
      </c>
      <c r="G1076" s="32">
        <f ca="1">板材才數分析.!H969</f>
        <v>-22</v>
      </c>
      <c r="H1076" s="32" t="str">
        <f ca="1">板材才數分析.!I969</f>
        <v/>
      </c>
      <c r="I1076" s="32">
        <f ca="1">板材才數分析.!J969</f>
        <v>18</v>
      </c>
      <c r="J1076" s="32">
        <f ca="1">板材才數分析.!K969</f>
        <v>0</v>
      </c>
      <c r="K1076" s="53">
        <f ca="1">板材才數分析.!O969</f>
        <v>0</v>
      </c>
      <c r="L1076" s="32" t="str">
        <f>IFERROR(VLOOKUP(C1076,資料庫!$K$3:$AA$10,17,FALSE),"")</f>
        <v/>
      </c>
      <c r="M1076" s="32" t="str">
        <f ca="1">板材才數分析.!R969</f>
        <v/>
      </c>
      <c r="N1076" s="35" t="str">
        <f t="shared" ca="1" si="58"/>
        <v/>
      </c>
      <c r="O1076" s="75"/>
    </row>
    <row r="1077" spans="1:15" x14ac:dyDescent="0.25">
      <c r="A1077" s="75">
        <f>板材才數分析.!D970</f>
        <v>33009</v>
      </c>
      <c r="B1077" s="75">
        <f ca="1">板材才數分析.!E970</f>
        <v>0</v>
      </c>
      <c r="D1077" s="32">
        <f ca="1">板材才數分析.!M970</f>
        <v>0</v>
      </c>
      <c r="E1077" s="32">
        <f ca="1">板材才數分析.!F970</f>
        <v>0</v>
      </c>
      <c r="F1077" s="32" t="str">
        <f ca="1">板材才數分析.!G970</f>
        <v/>
      </c>
      <c r="G1077" s="32">
        <f ca="1">板材才數分析.!H970</f>
        <v>0</v>
      </c>
      <c r="H1077" s="32" t="str">
        <f ca="1">板材才數分析.!I970</f>
        <v/>
      </c>
      <c r="I1077" s="32">
        <f ca="1">板材才數分析.!J970</f>
        <v>0</v>
      </c>
      <c r="J1077" s="32">
        <f ca="1">板材才數分析.!K970</f>
        <v>0</v>
      </c>
      <c r="K1077" s="53">
        <f ca="1">板材才數分析.!O970</f>
        <v>0</v>
      </c>
      <c r="L1077" s="32" t="str">
        <f>IFERROR(VLOOKUP(C1077,資料庫!$K$3:$AA$10,17,FALSE),"")</f>
        <v/>
      </c>
      <c r="M1077" s="32" t="str">
        <f ca="1">板材才數分析.!R970</f>
        <v/>
      </c>
      <c r="N1077" s="35" t="str">
        <f t="shared" ca="1" si="58"/>
        <v/>
      </c>
      <c r="O1077" s="75"/>
    </row>
    <row r="1078" spans="1:15" x14ac:dyDescent="0.25">
      <c r="A1078" s="75">
        <f>板材才數分析.!D971</f>
        <v>33010</v>
      </c>
      <c r="B1078" s="75">
        <f ca="1">板材才數分析.!E971</f>
        <v>0</v>
      </c>
      <c r="D1078" s="32">
        <f ca="1">板材才數分析.!M971</f>
        <v>0</v>
      </c>
      <c r="E1078" s="32">
        <f ca="1">板材才數分析.!F971</f>
        <v>0</v>
      </c>
      <c r="F1078" s="32" t="str">
        <f ca="1">板材才數分析.!G971</f>
        <v/>
      </c>
      <c r="G1078" s="32">
        <f ca="1">板材才數分析.!H971</f>
        <v>0</v>
      </c>
      <c r="H1078" s="32" t="str">
        <f ca="1">板材才數分析.!I971</f>
        <v/>
      </c>
      <c r="I1078" s="32">
        <f ca="1">板材才數分析.!J971</f>
        <v>0</v>
      </c>
      <c r="J1078" s="32">
        <f ca="1">板材才數分析.!K971</f>
        <v>0</v>
      </c>
      <c r="K1078" s="53">
        <f ca="1">板材才數分析.!O971</f>
        <v>0</v>
      </c>
      <c r="L1078" s="32" t="str">
        <f>IFERROR(VLOOKUP(C1078,資料庫!$K$3:$AA$10,17,FALSE),"")</f>
        <v/>
      </c>
      <c r="M1078" s="32" t="str">
        <f ca="1">板材才數分析.!R971</f>
        <v/>
      </c>
      <c r="N1078" s="35" t="str">
        <f t="shared" ca="1" si="58"/>
        <v/>
      </c>
      <c r="O1078" s="75"/>
    </row>
    <row r="1079" spans="1:15" x14ac:dyDescent="0.25">
      <c r="A1079" s="75">
        <f>板材才數分析.!D972</f>
        <v>33011</v>
      </c>
      <c r="B1079" s="75">
        <f ca="1">板材才數分析.!E972</f>
        <v>0</v>
      </c>
      <c r="D1079" s="32">
        <f ca="1">板材才數分析.!M972</f>
        <v>0</v>
      </c>
      <c r="E1079" s="32">
        <f ca="1">板材才數分析.!F972</f>
        <v>0</v>
      </c>
      <c r="F1079" s="32" t="str">
        <f ca="1">板材才數分析.!G972</f>
        <v/>
      </c>
      <c r="G1079" s="32">
        <f ca="1">板材才數分析.!H972</f>
        <v>0</v>
      </c>
      <c r="H1079" s="32" t="str">
        <f ca="1">板材才數分析.!I972</f>
        <v/>
      </c>
      <c r="I1079" s="32">
        <f ca="1">板材才數分析.!J972</f>
        <v>0</v>
      </c>
      <c r="J1079" s="32">
        <f ca="1">板材才數分析.!K972</f>
        <v>0</v>
      </c>
      <c r="K1079" s="53">
        <f ca="1">板材才數分析.!O972</f>
        <v>0</v>
      </c>
      <c r="L1079" s="32" t="str">
        <f>IFERROR(VLOOKUP(C1079,資料庫!$K$3:$AA$10,17,FALSE),"")</f>
        <v/>
      </c>
      <c r="M1079" s="32" t="str">
        <f ca="1">板材才數分析.!R972</f>
        <v/>
      </c>
      <c r="N1079" s="35" t="str">
        <f t="shared" ca="1" si="58"/>
        <v/>
      </c>
      <c r="O1079" s="75"/>
    </row>
    <row r="1080" spans="1:15" x14ac:dyDescent="0.25">
      <c r="A1080" s="75">
        <f>板材才數分析.!D973</f>
        <v>33012</v>
      </c>
      <c r="B1080" s="75">
        <f ca="1">板材才數分析.!E973</f>
        <v>0</v>
      </c>
      <c r="D1080" s="32">
        <f ca="1">板材才數分析.!M973</f>
        <v>0</v>
      </c>
      <c r="E1080" s="32">
        <f ca="1">板材才數分析.!F973</f>
        <v>0</v>
      </c>
      <c r="F1080" s="32" t="str">
        <f ca="1">板材才數分析.!G973</f>
        <v/>
      </c>
      <c r="G1080" s="32">
        <f ca="1">板材才數分析.!H973</f>
        <v>0</v>
      </c>
      <c r="H1080" s="32" t="str">
        <f ca="1">板材才數分析.!I973</f>
        <v/>
      </c>
      <c r="I1080" s="32">
        <f ca="1">板材才數分析.!J973</f>
        <v>0</v>
      </c>
      <c r="J1080" s="32">
        <f ca="1">板材才數分析.!K973</f>
        <v>0</v>
      </c>
      <c r="K1080" s="53">
        <f ca="1">板材才數分析.!O973</f>
        <v>0</v>
      </c>
      <c r="L1080" s="32" t="str">
        <f>IFERROR(VLOOKUP(C1080,資料庫!$K$3:$AA$10,17,FALSE),"")</f>
        <v/>
      </c>
      <c r="M1080" s="32" t="str">
        <f ca="1">板材才數分析.!R973</f>
        <v/>
      </c>
      <c r="N1080" s="35" t="str">
        <f t="shared" ref="N1080:N1085" ca="1" si="62">IFERROR((K1080*M1080),"")</f>
        <v/>
      </c>
      <c r="O1080" s="75"/>
    </row>
    <row r="1081" spans="1:15" x14ac:dyDescent="0.25">
      <c r="A1081" s="75">
        <f>板材才數分析.!D974</f>
        <v>33013</v>
      </c>
      <c r="B1081" s="75">
        <f ca="1">板材才數分析.!E974</f>
        <v>0</v>
      </c>
      <c r="D1081" s="32">
        <f ca="1">板材才數分析.!M974</f>
        <v>0</v>
      </c>
      <c r="E1081" s="32">
        <f ca="1">板材才數分析.!F974</f>
        <v>0</v>
      </c>
      <c r="F1081" s="32" t="str">
        <f ca="1">板材才數分析.!G974</f>
        <v/>
      </c>
      <c r="G1081" s="32">
        <f ca="1">板材才數分析.!H974</f>
        <v>0</v>
      </c>
      <c r="H1081" s="32" t="str">
        <f ca="1">板材才數分析.!I974</f>
        <v/>
      </c>
      <c r="I1081" s="32">
        <f ca="1">板材才數分析.!J974</f>
        <v>0</v>
      </c>
      <c r="J1081" s="32">
        <f ca="1">板材才數分析.!K974</f>
        <v>0</v>
      </c>
      <c r="K1081" s="53">
        <f ca="1">板材才數分析.!O974</f>
        <v>0</v>
      </c>
      <c r="L1081" s="32" t="str">
        <f>IFERROR(VLOOKUP(C1081,資料庫!$K$3:$AA$10,17,FALSE),"")</f>
        <v/>
      </c>
      <c r="M1081" s="32" t="str">
        <f ca="1">板材才數分析.!R974</f>
        <v/>
      </c>
      <c r="N1081" s="35" t="str">
        <f t="shared" ca="1" si="62"/>
        <v/>
      </c>
      <c r="O1081" s="75"/>
    </row>
    <row r="1082" spans="1:15" x14ac:dyDescent="0.25">
      <c r="A1082" s="75">
        <f>板材才數分析.!D975</f>
        <v>33014</v>
      </c>
      <c r="B1082" s="75">
        <f ca="1">板材才數分析.!E975</f>
        <v>0</v>
      </c>
      <c r="D1082" s="32">
        <f ca="1">板材才數分析.!M975</f>
        <v>0</v>
      </c>
      <c r="E1082" s="32">
        <f ca="1">板材才數分析.!F975</f>
        <v>0</v>
      </c>
      <c r="F1082" s="32" t="str">
        <f ca="1">板材才數分析.!G975</f>
        <v/>
      </c>
      <c r="G1082" s="32">
        <f ca="1">板材才數分析.!H975</f>
        <v>0</v>
      </c>
      <c r="H1082" s="32" t="str">
        <f ca="1">板材才數分析.!I975</f>
        <v/>
      </c>
      <c r="I1082" s="32">
        <f ca="1">板材才數分析.!J975</f>
        <v>0</v>
      </c>
      <c r="J1082" s="32">
        <f ca="1">板材才數分析.!K975</f>
        <v>0</v>
      </c>
      <c r="K1082" s="53">
        <f ca="1">板材才數分析.!O975</f>
        <v>0</v>
      </c>
      <c r="L1082" s="32" t="str">
        <f>IFERROR(VLOOKUP(C1082,資料庫!$K$3:$AA$10,17,FALSE),"")</f>
        <v/>
      </c>
      <c r="M1082" s="32" t="str">
        <f ca="1">板材才數分析.!R975</f>
        <v/>
      </c>
      <c r="N1082" s="35" t="str">
        <f t="shared" ca="1" si="62"/>
        <v/>
      </c>
      <c r="O1082" s="75"/>
    </row>
    <row r="1083" spans="1:15" x14ac:dyDescent="0.25">
      <c r="A1083" s="75">
        <f>板材才數分析.!D976</f>
        <v>33015</v>
      </c>
      <c r="B1083" s="75">
        <f ca="1">板材才數分析.!E976</f>
        <v>0</v>
      </c>
      <c r="D1083" s="32">
        <f ca="1">板材才數分析.!M976</f>
        <v>0</v>
      </c>
      <c r="E1083" s="32">
        <f ca="1">板材才數分析.!F976</f>
        <v>0</v>
      </c>
      <c r="F1083" s="32" t="str">
        <f ca="1">板材才數分析.!G976</f>
        <v/>
      </c>
      <c r="G1083" s="32">
        <f ca="1">板材才數分析.!H976</f>
        <v>0</v>
      </c>
      <c r="H1083" s="32" t="str">
        <f ca="1">板材才數分析.!I976</f>
        <v/>
      </c>
      <c r="I1083" s="32">
        <f ca="1">板材才數分析.!J976</f>
        <v>0</v>
      </c>
      <c r="J1083" s="32">
        <f ca="1">板材才數分析.!K976</f>
        <v>0</v>
      </c>
      <c r="K1083" s="53">
        <f ca="1">板材才數分析.!O976</f>
        <v>0</v>
      </c>
      <c r="L1083" s="32" t="str">
        <f>IFERROR(VLOOKUP(C1083,資料庫!$K$3:$AA$10,17,FALSE),"")</f>
        <v/>
      </c>
      <c r="M1083" s="32" t="str">
        <f ca="1">板材才數分析.!R976</f>
        <v/>
      </c>
      <c r="N1083" s="35" t="str">
        <f t="shared" ca="1" si="62"/>
        <v/>
      </c>
      <c r="O1083" s="75"/>
    </row>
    <row r="1084" spans="1:15" x14ac:dyDescent="0.25">
      <c r="A1084" s="75">
        <f>板材才數分析.!D977</f>
        <v>33016</v>
      </c>
      <c r="B1084" s="75">
        <f ca="1">板材才數分析.!E977</f>
        <v>0</v>
      </c>
      <c r="D1084" s="32">
        <f ca="1">板材才數分析.!M977</f>
        <v>0</v>
      </c>
      <c r="E1084" s="32">
        <f ca="1">板材才數分析.!F977</f>
        <v>0</v>
      </c>
      <c r="F1084" s="32" t="str">
        <f ca="1">板材才數分析.!G977</f>
        <v/>
      </c>
      <c r="G1084" s="32">
        <f ca="1">板材才數分析.!H977</f>
        <v>0</v>
      </c>
      <c r="H1084" s="32" t="str">
        <f ca="1">板材才數分析.!I977</f>
        <v/>
      </c>
      <c r="I1084" s="32">
        <f ca="1">板材才數分析.!J977</f>
        <v>0</v>
      </c>
      <c r="J1084" s="32">
        <f ca="1">板材才數分析.!K977</f>
        <v>0</v>
      </c>
      <c r="K1084" s="53">
        <f ca="1">板材才數分析.!O977</f>
        <v>0</v>
      </c>
      <c r="L1084" s="32" t="str">
        <f>IFERROR(VLOOKUP(C1084,資料庫!$K$3:$AA$10,17,FALSE),"")</f>
        <v/>
      </c>
      <c r="M1084" s="32" t="str">
        <f ca="1">板材才數分析.!R977</f>
        <v/>
      </c>
      <c r="N1084" s="35" t="str">
        <f t="shared" ca="1" si="62"/>
        <v/>
      </c>
      <c r="O1084" s="75"/>
    </row>
    <row r="1085" spans="1:15" x14ac:dyDescent="0.25">
      <c r="A1085" s="75">
        <f>板材才數分析.!D978</f>
        <v>33017</v>
      </c>
      <c r="B1085" s="75">
        <f ca="1">板材才數分析.!E978</f>
        <v>0</v>
      </c>
      <c r="D1085" s="32">
        <f ca="1">板材才數分析.!M978</f>
        <v>0</v>
      </c>
      <c r="E1085" s="32">
        <f ca="1">板材才數分析.!F978</f>
        <v>0</v>
      </c>
      <c r="F1085" s="32" t="str">
        <f ca="1">板材才數分析.!G978</f>
        <v/>
      </c>
      <c r="G1085" s="32">
        <f ca="1">板材才數分析.!H978</f>
        <v>0</v>
      </c>
      <c r="H1085" s="32" t="str">
        <f ca="1">板材才數分析.!I978</f>
        <v/>
      </c>
      <c r="I1085" s="32">
        <f ca="1">板材才數分析.!J978</f>
        <v>0</v>
      </c>
      <c r="J1085" s="32">
        <f ca="1">板材才數分析.!K978</f>
        <v>0</v>
      </c>
      <c r="K1085" s="53">
        <f ca="1">板材才數分析.!O978</f>
        <v>0</v>
      </c>
      <c r="L1085" s="32" t="str">
        <f>IFERROR(VLOOKUP(C1085,資料庫!$K$3:$AA$10,17,FALSE),"")</f>
        <v/>
      </c>
      <c r="M1085" s="32" t="str">
        <f ca="1">板材才數分析.!R978</f>
        <v/>
      </c>
      <c r="N1085" s="35" t="str">
        <f t="shared" ca="1" si="62"/>
        <v/>
      </c>
      <c r="O1085" s="75"/>
    </row>
    <row r="1086" spans="1:15" x14ac:dyDescent="0.25">
      <c r="A1086" s="75">
        <f>板材才數分析.!D979</f>
        <v>33018</v>
      </c>
      <c r="B1086" s="75">
        <f ca="1">板材才數分析.!E979</f>
        <v>0</v>
      </c>
      <c r="D1086" s="32">
        <f ca="1">板材才數分析.!M979</f>
        <v>0</v>
      </c>
      <c r="E1086" s="32">
        <f ca="1">板材才數分析.!F979</f>
        <v>0</v>
      </c>
      <c r="F1086" s="32" t="str">
        <f ca="1">板材才數分析.!G979</f>
        <v/>
      </c>
      <c r="G1086" s="32">
        <f ca="1">板材才數分析.!H979</f>
        <v>0</v>
      </c>
      <c r="H1086" s="32" t="str">
        <f ca="1">板材才數分析.!I979</f>
        <v/>
      </c>
      <c r="I1086" s="32">
        <f ca="1">板材才數分析.!J979</f>
        <v>0</v>
      </c>
      <c r="J1086" s="32">
        <f ca="1">板材才數分析.!K979</f>
        <v>0</v>
      </c>
      <c r="K1086" s="53">
        <f ca="1">板材才數分析.!O979</f>
        <v>0</v>
      </c>
      <c r="L1086" s="32" t="str">
        <f>IFERROR(VLOOKUP(C1086,資料庫!$K$3:$AA$10,17,FALSE),"")</f>
        <v/>
      </c>
      <c r="M1086" s="32" t="str">
        <f ca="1">板材才數分析.!R979</f>
        <v/>
      </c>
      <c r="N1086" s="35" t="str">
        <f t="shared" ref="N1086:N1098" ca="1" si="63">IFERROR((K1086*M1086),"")</f>
        <v/>
      </c>
      <c r="O1086" s="75"/>
    </row>
    <row r="1087" spans="1:15" x14ac:dyDescent="0.25">
      <c r="A1087" s="75">
        <f>板材才數分析.!D980</f>
        <v>33019</v>
      </c>
      <c r="B1087" s="75">
        <f ca="1">板材才數分析.!E980</f>
        <v>0</v>
      </c>
      <c r="D1087" s="32">
        <f ca="1">板材才數分析.!M980</f>
        <v>0</v>
      </c>
      <c r="E1087" s="32">
        <f ca="1">板材才數分析.!F980</f>
        <v>0</v>
      </c>
      <c r="F1087" s="32" t="str">
        <f ca="1">板材才數分析.!G980</f>
        <v/>
      </c>
      <c r="G1087" s="32">
        <f ca="1">板材才數分析.!H980</f>
        <v>0</v>
      </c>
      <c r="H1087" s="32" t="str">
        <f ca="1">板材才數分析.!I980</f>
        <v/>
      </c>
      <c r="I1087" s="32">
        <f ca="1">板材才數分析.!J980</f>
        <v>0</v>
      </c>
      <c r="J1087" s="32">
        <f ca="1">板材才數分析.!K980</f>
        <v>0</v>
      </c>
      <c r="K1087" s="53">
        <f ca="1">板材才數分析.!O980</f>
        <v>0</v>
      </c>
      <c r="L1087" s="32" t="str">
        <f>IFERROR(VLOOKUP(C1087,資料庫!$K$3:$AA$10,17,FALSE),"")</f>
        <v/>
      </c>
      <c r="M1087" s="32" t="str">
        <f ca="1">板材才數分析.!R980</f>
        <v/>
      </c>
      <c r="N1087" s="35" t="str">
        <f t="shared" ca="1" si="63"/>
        <v/>
      </c>
      <c r="O1087" s="75"/>
    </row>
    <row r="1088" spans="1:15" x14ac:dyDescent="0.25">
      <c r="A1088" s="75">
        <f>板材才數分析.!D981</f>
        <v>33020</v>
      </c>
      <c r="B1088" s="75">
        <f ca="1">板材才數分析.!E981</f>
        <v>0</v>
      </c>
      <c r="D1088" s="32">
        <f ca="1">板材才數分析.!M981</f>
        <v>0</v>
      </c>
      <c r="E1088" s="32">
        <f ca="1">板材才數分析.!F981</f>
        <v>0</v>
      </c>
      <c r="F1088" s="32" t="str">
        <f ca="1">板材才數分析.!G981</f>
        <v/>
      </c>
      <c r="G1088" s="32">
        <f ca="1">板材才數分析.!H981</f>
        <v>0</v>
      </c>
      <c r="H1088" s="32" t="str">
        <f ca="1">板材才數分析.!I981</f>
        <v/>
      </c>
      <c r="I1088" s="32">
        <f ca="1">板材才數分析.!J981</f>
        <v>0</v>
      </c>
      <c r="J1088" s="32">
        <f ca="1">板材才數分析.!K981</f>
        <v>0</v>
      </c>
      <c r="K1088" s="53">
        <f ca="1">板材才數分析.!O981</f>
        <v>0</v>
      </c>
      <c r="L1088" s="32" t="str">
        <f>IFERROR(VLOOKUP(C1088,資料庫!$K$3:$AA$10,17,FALSE),"")</f>
        <v/>
      </c>
      <c r="M1088" s="32" t="str">
        <f ca="1">板材才數分析.!R981</f>
        <v/>
      </c>
      <c r="N1088" s="35" t="str">
        <f t="shared" ca="1" si="63"/>
        <v/>
      </c>
      <c r="O1088" s="75"/>
    </row>
    <row r="1089" spans="1:16" x14ac:dyDescent="0.25">
      <c r="A1089" s="75">
        <f>板材才數分析.!D982</f>
        <v>33021</v>
      </c>
      <c r="B1089" s="75">
        <f ca="1">板材才數分析.!E982</f>
        <v>0</v>
      </c>
      <c r="D1089" s="32">
        <f ca="1">板材才數分析.!M982</f>
        <v>0</v>
      </c>
      <c r="E1089" s="32">
        <f ca="1">板材才數分析.!F982</f>
        <v>0</v>
      </c>
      <c r="F1089" s="32" t="str">
        <f ca="1">板材才數分析.!G982</f>
        <v/>
      </c>
      <c r="G1089" s="32">
        <f ca="1">板材才數分析.!H982</f>
        <v>0</v>
      </c>
      <c r="H1089" s="32" t="str">
        <f ca="1">板材才數分析.!I982</f>
        <v/>
      </c>
      <c r="I1089" s="32">
        <f ca="1">板材才數分析.!J982</f>
        <v>0</v>
      </c>
      <c r="J1089" s="32">
        <f ca="1">板材才數分析.!K982</f>
        <v>0</v>
      </c>
      <c r="K1089" s="53">
        <f ca="1">板材才數分析.!O982</f>
        <v>0</v>
      </c>
      <c r="L1089" s="32" t="str">
        <f>IFERROR(VLOOKUP(C1089,資料庫!$K$3:$AA$10,17,FALSE),"")</f>
        <v/>
      </c>
      <c r="M1089" s="32" t="str">
        <f ca="1">板材才數分析.!R982</f>
        <v/>
      </c>
      <c r="N1089" s="35" t="str">
        <f t="shared" ca="1" si="63"/>
        <v/>
      </c>
      <c r="O1089" s="75"/>
    </row>
    <row r="1090" spans="1:16" x14ac:dyDescent="0.25">
      <c r="A1090" s="75">
        <f>板材才數分析.!D983</f>
        <v>33022</v>
      </c>
      <c r="B1090" s="75">
        <f ca="1">板材才數分析.!E983</f>
        <v>0</v>
      </c>
      <c r="D1090" s="32">
        <f ca="1">板材才數分析.!M983</f>
        <v>0</v>
      </c>
      <c r="E1090" s="32">
        <f ca="1">板材才數分析.!F983</f>
        <v>0</v>
      </c>
      <c r="F1090" s="32" t="str">
        <f ca="1">板材才數分析.!G983</f>
        <v/>
      </c>
      <c r="G1090" s="32">
        <f ca="1">板材才數分析.!H983</f>
        <v>0</v>
      </c>
      <c r="H1090" s="32" t="str">
        <f ca="1">板材才數分析.!I983</f>
        <v/>
      </c>
      <c r="I1090" s="32">
        <f ca="1">板材才數分析.!J983</f>
        <v>0</v>
      </c>
      <c r="J1090" s="32">
        <f ca="1">板材才數分析.!K983</f>
        <v>0</v>
      </c>
      <c r="K1090" s="53">
        <f ca="1">板材才數分析.!O983</f>
        <v>0</v>
      </c>
      <c r="L1090" s="32" t="str">
        <f>IFERROR(VLOOKUP(C1090,資料庫!$K$3:$AA$10,17,FALSE),"")</f>
        <v/>
      </c>
      <c r="M1090" s="32" t="str">
        <f ca="1">板材才數分析.!R983</f>
        <v/>
      </c>
      <c r="N1090" s="35" t="str">
        <f t="shared" ca="1" si="63"/>
        <v/>
      </c>
      <c r="O1090" s="75"/>
    </row>
    <row r="1091" spans="1:16" x14ac:dyDescent="0.25">
      <c r="A1091" s="75">
        <f>板材才數分析.!D984</f>
        <v>33023</v>
      </c>
      <c r="B1091" s="75">
        <f ca="1">板材才數分析.!E984</f>
        <v>0</v>
      </c>
      <c r="D1091" s="32">
        <f ca="1">板材才數分析.!M984</f>
        <v>0</v>
      </c>
      <c r="E1091" s="32">
        <f ca="1">板材才數分析.!F984</f>
        <v>0</v>
      </c>
      <c r="F1091" s="32" t="str">
        <f ca="1">板材才數分析.!G984</f>
        <v/>
      </c>
      <c r="G1091" s="32">
        <f ca="1">板材才數分析.!H984</f>
        <v>0</v>
      </c>
      <c r="H1091" s="32" t="str">
        <f ca="1">板材才數分析.!I984</f>
        <v/>
      </c>
      <c r="I1091" s="32">
        <f ca="1">板材才數分析.!J984</f>
        <v>0</v>
      </c>
      <c r="J1091" s="32">
        <f ca="1">板材才數分析.!K984</f>
        <v>0</v>
      </c>
      <c r="K1091" s="53">
        <f ca="1">板材才數分析.!O984</f>
        <v>0</v>
      </c>
      <c r="L1091" s="32" t="str">
        <f>IFERROR(VLOOKUP(C1091,資料庫!$K$3:$AA$10,17,FALSE),"")</f>
        <v/>
      </c>
      <c r="M1091" s="32" t="str">
        <f ca="1">板材才數分析.!R984</f>
        <v/>
      </c>
      <c r="N1091" s="35" t="str">
        <f t="shared" ca="1" si="63"/>
        <v/>
      </c>
      <c r="O1091" s="75"/>
    </row>
    <row r="1092" spans="1:16" x14ac:dyDescent="0.25">
      <c r="A1092" s="75">
        <f>板材才數分析.!D985</f>
        <v>33024</v>
      </c>
      <c r="B1092" s="75">
        <f ca="1">板材才數分析.!E985</f>
        <v>0</v>
      </c>
      <c r="D1092" s="32">
        <f ca="1">板材才數分析.!M985</f>
        <v>0</v>
      </c>
      <c r="E1092" s="32">
        <f ca="1">板材才數分析.!F985</f>
        <v>0</v>
      </c>
      <c r="F1092" s="32" t="str">
        <f ca="1">板材才數分析.!G985</f>
        <v/>
      </c>
      <c r="G1092" s="32">
        <f ca="1">板材才數分析.!H985</f>
        <v>0</v>
      </c>
      <c r="H1092" s="32" t="str">
        <f ca="1">板材才數分析.!I985</f>
        <v/>
      </c>
      <c r="I1092" s="32">
        <f ca="1">板材才數分析.!J985</f>
        <v>0</v>
      </c>
      <c r="J1092" s="32">
        <f ca="1">板材才數分析.!K985</f>
        <v>0</v>
      </c>
      <c r="K1092" s="53">
        <f ca="1">板材才數分析.!O985</f>
        <v>0</v>
      </c>
      <c r="L1092" s="32" t="str">
        <f>IFERROR(VLOOKUP(C1092,資料庫!$K$3:$AA$10,17,FALSE),"")</f>
        <v/>
      </c>
      <c r="M1092" s="32" t="str">
        <f ca="1">板材才數分析.!R985</f>
        <v/>
      </c>
      <c r="N1092" s="35" t="str">
        <f t="shared" ca="1" si="63"/>
        <v/>
      </c>
      <c r="O1092" s="75"/>
    </row>
    <row r="1093" spans="1:16" x14ac:dyDescent="0.25">
      <c r="A1093" s="75">
        <f>板材才數分析.!D986</f>
        <v>33025</v>
      </c>
      <c r="B1093" s="75">
        <f ca="1">板材才數分析.!E986</f>
        <v>0</v>
      </c>
      <c r="D1093" s="32">
        <f ca="1">板材才數分析.!M986</f>
        <v>0</v>
      </c>
      <c r="E1093" s="32">
        <f ca="1">板材才數分析.!F986</f>
        <v>0</v>
      </c>
      <c r="F1093" s="32" t="str">
        <f ca="1">板材才數分析.!G986</f>
        <v/>
      </c>
      <c r="G1093" s="32">
        <f ca="1">板材才數分析.!H986</f>
        <v>0</v>
      </c>
      <c r="H1093" s="32" t="str">
        <f ca="1">板材才數分析.!I986</f>
        <v/>
      </c>
      <c r="I1093" s="32">
        <f ca="1">板材才數分析.!J986</f>
        <v>0</v>
      </c>
      <c r="J1093" s="32">
        <f ca="1">板材才數分析.!K986</f>
        <v>0</v>
      </c>
      <c r="K1093" s="53">
        <f ca="1">板材才數分析.!O986</f>
        <v>0</v>
      </c>
      <c r="L1093" s="32" t="str">
        <f>IFERROR(VLOOKUP(C1093,資料庫!$K$3:$AA$10,17,FALSE),"")</f>
        <v/>
      </c>
      <c r="M1093" s="32" t="str">
        <f ca="1">板材才數分析.!R986</f>
        <v/>
      </c>
      <c r="N1093" s="35" t="str">
        <f t="shared" ca="1" si="63"/>
        <v/>
      </c>
      <c r="O1093" s="75"/>
    </row>
    <row r="1094" spans="1:16" x14ac:dyDescent="0.25">
      <c r="A1094" s="75">
        <f>板材才數分析.!D987</f>
        <v>33026</v>
      </c>
      <c r="B1094" s="75">
        <f ca="1">板材才數分析.!E987</f>
        <v>0</v>
      </c>
      <c r="D1094" s="32">
        <f ca="1">板材才數分析.!M987</f>
        <v>0</v>
      </c>
      <c r="E1094" s="32">
        <f ca="1">板材才數分析.!F987</f>
        <v>0</v>
      </c>
      <c r="F1094" s="32" t="str">
        <f ca="1">板材才數分析.!G987</f>
        <v/>
      </c>
      <c r="G1094" s="32">
        <f ca="1">板材才數分析.!H987</f>
        <v>0</v>
      </c>
      <c r="H1094" s="32" t="str">
        <f ca="1">板材才數分析.!I987</f>
        <v/>
      </c>
      <c r="I1094" s="32">
        <f ca="1">板材才數分析.!J987</f>
        <v>0</v>
      </c>
      <c r="J1094" s="32">
        <f ca="1">板材才數分析.!K987</f>
        <v>0</v>
      </c>
      <c r="K1094" s="53">
        <f ca="1">板材才數分析.!O987</f>
        <v>0</v>
      </c>
      <c r="L1094" s="32" t="str">
        <f>IFERROR(VLOOKUP(C1094,資料庫!$K$3:$AA$10,17,FALSE),"")</f>
        <v/>
      </c>
      <c r="M1094" s="32" t="str">
        <f ca="1">板材才數分析.!R987</f>
        <v/>
      </c>
      <c r="N1094" s="35" t="str">
        <f t="shared" ca="1" si="63"/>
        <v/>
      </c>
      <c r="O1094" s="75"/>
    </row>
    <row r="1095" spans="1:16" x14ac:dyDescent="0.25">
      <c r="A1095" s="75">
        <f>板材才數分析.!D988</f>
        <v>33027</v>
      </c>
      <c r="B1095" s="75">
        <f ca="1">板材才數分析.!E988</f>
        <v>0</v>
      </c>
      <c r="D1095" s="32">
        <f ca="1">板材才數分析.!M988</f>
        <v>0</v>
      </c>
      <c r="E1095" s="32">
        <f ca="1">板材才數分析.!F988</f>
        <v>0</v>
      </c>
      <c r="F1095" s="32" t="str">
        <f ca="1">板材才數分析.!G988</f>
        <v/>
      </c>
      <c r="G1095" s="32">
        <f ca="1">板材才數分析.!H988</f>
        <v>0</v>
      </c>
      <c r="H1095" s="32" t="str">
        <f ca="1">板材才數分析.!I988</f>
        <v/>
      </c>
      <c r="I1095" s="32">
        <f ca="1">板材才數分析.!J988</f>
        <v>0</v>
      </c>
      <c r="J1095" s="32">
        <f ca="1">板材才數分析.!K988</f>
        <v>0</v>
      </c>
      <c r="K1095" s="53">
        <f ca="1">板材才數分析.!O988</f>
        <v>0</v>
      </c>
      <c r="L1095" s="32" t="str">
        <f>IFERROR(VLOOKUP(C1095,資料庫!$K$3:$AA$10,17,FALSE),"")</f>
        <v/>
      </c>
      <c r="M1095" s="32" t="str">
        <f ca="1">板材才數分析.!R988</f>
        <v/>
      </c>
      <c r="N1095" s="35" t="str">
        <f t="shared" ca="1" si="63"/>
        <v/>
      </c>
      <c r="O1095" s="75"/>
    </row>
    <row r="1096" spans="1:16" x14ac:dyDescent="0.25">
      <c r="A1096" s="75">
        <f>板材才數分析.!D989</f>
        <v>33028</v>
      </c>
      <c r="B1096" s="75">
        <f ca="1">板材才數分析.!E989</f>
        <v>0</v>
      </c>
      <c r="D1096" s="32">
        <f ca="1">板材才數分析.!M989</f>
        <v>0</v>
      </c>
      <c r="E1096" s="32">
        <f ca="1">板材才數分析.!F989</f>
        <v>0</v>
      </c>
      <c r="F1096" s="32" t="str">
        <f ca="1">板材才數分析.!G989</f>
        <v/>
      </c>
      <c r="G1096" s="32">
        <f ca="1">板材才數分析.!H989</f>
        <v>0</v>
      </c>
      <c r="H1096" s="32" t="str">
        <f ca="1">板材才數分析.!I989</f>
        <v/>
      </c>
      <c r="I1096" s="32">
        <f ca="1">板材才數分析.!J989</f>
        <v>0</v>
      </c>
      <c r="J1096" s="32">
        <f ca="1">板材才數分析.!K989</f>
        <v>0</v>
      </c>
      <c r="K1096" s="53">
        <f ca="1">板材才數分析.!O989</f>
        <v>0</v>
      </c>
      <c r="L1096" s="32" t="str">
        <f>IFERROR(VLOOKUP(C1096,資料庫!$K$3:$AA$10,17,FALSE),"")</f>
        <v/>
      </c>
      <c r="M1096" s="32" t="str">
        <f ca="1">板材才數分析.!R989</f>
        <v/>
      </c>
      <c r="N1096" s="35" t="str">
        <f t="shared" ca="1" si="63"/>
        <v/>
      </c>
      <c r="O1096" s="75"/>
    </row>
    <row r="1097" spans="1:16" x14ac:dyDescent="0.25">
      <c r="A1097" s="75">
        <f>板材才數分析.!D990</f>
        <v>33029</v>
      </c>
      <c r="B1097" s="75">
        <f ca="1">板材才數分析.!E990</f>
        <v>0</v>
      </c>
      <c r="D1097" s="32">
        <f ca="1">板材才數分析.!M990</f>
        <v>0</v>
      </c>
      <c r="E1097" s="32">
        <f ca="1">板材才數分析.!F990</f>
        <v>0</v>
      </c>
      <c r="F1097" s="32" t="str">
        <f ca="1">板材才數分析.!G990</f>
        <v/>
      </c>
      <c r="G1097" s="32">
        <f ca="1">板材才數分析.!H990</f>
        <v>0</v>
      </c>
      <c r="H1097" s="32" t="str">
        <f ca="1">板材才數分析.!I990</f>
        <v/>
      </c>
      <c r="I1097" s="32">
        <f ca="1">板材才數分析.!J990</f>
        <v>0</v>
      </c>
      <c r="J1097" s="32">
        <f ca="1">板材才數分析.!K990</f>
        <v>0</v>
      </c>
      <c r="K1097" s="53">
        <f ca="1">板材才數分析.!O990</f>
        <v>0</v>
      </c>
      <c r="L1097" s="32" t="str">
        <f>IFERROR(VLOOKUP(C1097,資料庫!$K$3:$AA$10,17,FALSE),"")</f>
        <v/>
      </c>
      <c r="M1097" s="32" t="str">
        <f ca="1">板材才數分析.!R990</f>
        <v/>
      </c>
      <c r="N1097" s="35" t="str">
        <f t="shared" ca="1" si="63"/>
        <v/>
      </c>
      <c r="O1097" s="75"/>
    </row>
    <row r="1098" spans="1:16" x14ac:dyDescent="0.25">
      <c r="A1098" s="75">
        <f>板材才數分析.!D991</f>
        <v>33030</v>
      </c>
      <c r="B1098" s="75">
        <f ca="1">板材才數分析.!E991</f>
        <v>0</v>
      </c>
      <c r="D1098" s="32">
        <f ca="1">板材才數分析.!M991</f>
        <v>0</v>
      </c>
      <c r="E1098" s="32">
        <f ca="1">板材才數分析.!F991</f>
        <v>0</v>
      </c>
      <c r="F1098" s="32" t="str">
        <f ca="1">板材才數分析.!G991</f>
        <v/>
      </c>
      <c r="G1098" s="32">
        <f ca="1">板材才數分析.!H991</f>
        <v>0</v>
      </c>
      <c r="H1098" s="32" t="str">
        <f ca="1">板材才數分析.!I991</f>
        <v/>
      </c>
      <c r="I1098" s="32">
        <f ca="1">板材才數分析.!J991</f>
        <v>0</v>
      </c>
      <c r="J1098" s="32">
        <f ca="1">板材才數分析.!K991</f>
        <v>0</v>
      </c>
      <c r="K1098" s="53">
        <f ca="1">板材才數分析.!O991</f>
        <v>0</v>
      </c>
      <c r="L1098" s="32" t="str">
        <f>IFERROR(VLOOKUP(C1098,資料庫!$K$3:$AA$10,17,FALSE),"")</f>
        <v/>
      </c>
      <c r="M1098" s="32" t="str">
        <f ca="1">板材才數分析.!R991</f>
        <v/>
      </c>
      <c r="N1098" s="35" t="str">
        <f t="shared" ca="1" si="63"/>
        <v/>
      </c>
      <c r="O1098" s="75"/>
    </row>
    <row r="1099" spans="1:16" x14ac:dyDescent="0.25">
      <c r="A1099" s="75"/>
      <c r="B1099" s="75"/>
      <c r="H1099" s="524" t="s">
        <v>67</v>
      </c>
      <c r="I1099" s="525"/>
      <c r="J1099" s="525"/>
      <c r="K1099" s="54">
        <f ca="1">SUM(K1069:K1098)</f>
        <v>0</v>
      </c>
      <c r="L1099" s="47"/>
      <c r="M1099" s="47"/>
      <c r="N1099" s="49"/>
      <c r="O1099" s="94">
        <f ca="1">SUM(N1069:N1098)</f>
        <v>0</v>
      </c>
      <c r="P1099" s="47"/>
    </row>
    <row r="1100" spans="1:16" x14ac:dyDescent="0.25">
      <c r="A1100" s="75"/>
      <c r="B1100" s="75"/>
      <c r="O1100" s="75"/>
    </row>
    <row r="1101" spans="1:16" x14ac:dyDescent="0.25">
      <c r="A1101" s="75"/>
      <c r="B1101" s="75">
        <v>34</v>
      </c>
      <c r="K1101" s="32"/>
      <c r="O1101" s="75"/>
    </row>
    <row r="1102" spans="1:16" x14ac:dyDescent="0.25">
      <c r="A1102" s="75">
        <f>板材才數分析.!D992</f>
        <v>34001</v>
      </c>
      <c r="B1102" s="75" t="str">
        <f ca="1">板材才數分析.!E992</f>
        <v>頂板</v>
      </c>
      <c r="D1102" s="32">
        <f ca="1">板材才數分析.!M992</f>
        <v>0</v>
      </c>
      <c r="E1102" s="32">
        <f ca="1">板材才數分析.!F992</f>
        <v>-36</v>
      </c>
      <c r="F1102" s="32" t="str">
        <f ca="1">板材才數分析.!G992</f>
        <v>AA</v>
      </c>
      <c r="G1102" s="32">
        <f ca="1">板材才數分析.!H992</f>
        <v>0</v>
      </c>
      <c r="H1102" s="32" t="str">
        <f ca="1">板材才數分析.!I992</f>
        <v/>
      </c>
      <c r="I1102" s="32">
        <f ca="1">板材才數分析.!J992</f>
        <v>18</v>
      </c>
      <c r="J1102" s="32">
        <f ca="1">板材才數分析.!K992</f>
        <v>0</v>
      </c>
      <c r="K1102" s="53">
        <f ca="1">板材才數分析.!O992</f>
        <v>0</v>
      </c>
      <c r="L1102" s="32" t="str">
        <f>IFERROR(VLOOKUP(C1102,資料庫!$K$3:$AA$10,17,FALSE),"")</f>
        <v/>
      </c>
      <c r="M1102" s="32" t="str">
        <f>板材才數分析.!R992</f>
        <v/>
      </c>
      <c r="N1102" s="35" t="str">
        <f t="shared" ref="N1102" ca="1" si="64">IFERROR((K1102*M1102),"")</f>
        <v/>
      </c>
      <c r="O1102" s="75"/>
    </row>
    <row r="1103" spans="1:16" x14ac:dyDescent="0.25">
      <c r="A1103" s="75">
        <f>板材才數分析.!D993</f>
        <v>34002</v>
      </c>
      <c r="B1103" s="75" t="str">
        <f ca="1">板材才數分析.!E993</f>
        <v>底板</v>
      </c>
      <c r="D1103" s="32">
        <f ca="1">板材才數分析.!M993</f>
        <v>0</v>
      </c>
      <c r="E1103" s="32">
        <f ca="1">板材才數分析.!F993</f>
        <v>-36</v>
      </c>
      <c r="F1103" s="32" t="str">
        <f ca="1">板材才數分析.!G993</f>
        <v>AA</v>
      </c>
      <c r="G1103" s="32">
        <f ca="1">板材才數分析.!H993</f>
        <v>0</v>
      </c>
      <c r="H1103" s="32" t="str">
        <f ca="1">板材才數分析.!I993</f>
        <v/>
      </c>
      <c r="I1103" s="32">
        <f ca="1">板材才數分析.!J993</f>
        <v>18</v>
      </c>
      <c r="J1103" s="32">
        <f ca="1">板材才數分析.!K993</f>
        <v>0</v>
      </c>
      <c r="K1103" s="53">
        <f ca="1">板材才數分析.!O993</f>
        <v>0</v>
      </c>
      <c r="L1103" s="32" t="str">
        <f>IFERROR(VLOOKUP(C1103,資料庫!$K$3:$AA$10,17,FALSE),"")</f>
        <v/>
      </c>
      <c r="M1103" s="32" t="str">
        <f>板材才數分析.!R993</f>
        <v/>
      </c>
      <c r="N1103" s="35" t="str">
        <f t="shared" ref="N1103:N1131" ca="1" si="65">IFERROR((K1103*M1103),"")</f>
        <v/>
      </c>
      <c r="O1103" s="75"/>
    </row>
    <row r="1104" spans="1:16" x14ac:dyDescent="0.25">
      <c r="A1104" s="75">
        <f>板材才數分析.!D994</f>
        <v>34003</v>
      </c>
      <c r="B1104" s="75" t="str">
        <f ca="1">板材才數分析.!E994</f>
        <v>左側板</v>
      </c>
      <c r="D1104" s="32">
        <f ca="1">板材才數分析.!M994</f>
        <v>0</v>
      </c>
      <c r="E1104" s="32">
        <f ca="1">板材才數分析.!F994</f>
        <v>0</v>
      </c>
      <c r="F1104" s="32" t="str">
        <f ca="1">板材才數分析.!G994</f>
        <v>AA</v>
      </c>
      <c r="G1104" s="32">
        <f ca="1">板材才數分析.!H994</f>
        <v>0</v>
      </c>
      <c r="H1104" s="32" t="str">
        <f ca="1">板材才數分析.!I994</f>
        <v>AA</v>
      </c>
      <c r="I1104" s="32">
        <f ca="1">板材才數分析.!J994</f>
        <v>18</v>
      </c>
      <c r="J1104" s="32">
        <f ca="1">板材才數分析.!K994</f>
        <v>0</v>
      </c>
      <c r="K1104" s="53">
        <f ca="1">板材才數分析.!O994</f>
        <v>0</v>
      </c>
      <c r="L1104" s="32" t="str">
        <f>IFERROR(VLOOKUP(C1104,資料庫!$K$3:$AA$10,17,FALSE),"")</f>
        <v/>
      </c>
      <c r="M1104" s="32" t="str">
        <f>板材才數分析.!R994</f>
        <v/>
      </c>
      <c r="N1104" s="35" t="str">
        <f t="shared" ca="1" si="65"/>
        <v/>
      </c>
      <c r="O1104" s="75"/>
    </row>
    <row r="1105" spans="1:15" x14ac:dyDescent="0.25">
      <c r="A1105" s="75">
        <f>板材才數分析.!D995</f>
        <v>34004</v>
      </c>
      <c r="B1105" s="75" t="str">
        <f ca="1">板材才數分析.!E995</f>
        <v>右側板</v>
      </c>
      <c r="D1105" s="32">
        <f ca="1">板材才數分析.!M995</f>
        <v>0</v>
      </c>
      <c r="E1105" s="32">
        <f ca="1">板材才數分析.!F995</f>
        <v>0</v>
      </c>
      <c r="F1105" s="32" t="str">
        <f ca="1">板材才數分析.!G995</f>
        <v>AA</v>
      </c>
      <c r="G1105" s="32">
        <f ca="1">板材才數分析.!H995</f>
        <v>0</v>
      </c>
      <c r="H1105" s="32" t="str">
        <f ca="1">板材才數分析.!I995</f>
        <v>AA</v>
      </c>
      <c r="I1105" s="32">
        <f ca="1">板材才數分析.!J995</f>
        <v>18</v>
      </c>
      <c r="J1105" s="32">
        <f ca="1">板材才數分析.!K995</f>
        <v>0</v>
      </c>
      <c r="K1105" s="53">
        <f ca="1">板材才數分析.!O995</f>
        <v>0</v>
      </c>
      <c r="L1105" s="32" t="str">
        <f>IFERROR(VLOOKUP(C1105,資料庫!$K$3:$AA$10,17,FALSE),"")</f>
        <v/>
      </c>
      <c r="M1105" s="32" t="str">
        <f>板材才數分析.!R995</f>
        <v/>
      </c>
      <c r="N1105" s="35" t="str">
        <f t="shared" ca="1" si="65"/>
        <v/>
      </c>
      <c r="O1105" s="75"/>
    </row>
    <row r="1106" spans="1:15" x14ac:dyDescent="0.25">
      <c r="A1106" s="75">
        <f>板材才數分析.!D996</f>
        <v>34005</v>
      </c>
      <c r="B1106" s="75" t="str">
        <f ca="1">板材才數分析.!E996</f>
        <v>背板</v>
      </c>
      <c r="D1106" s="32">
        <f ca="1">板材才數分析.!M996</f>
        <v>0</v>
      </c>
      <c r="E1106" s="32">
        <f ca="1">板材才數分析.!F996</f>
        <v>-22</v>
      </c>
      <c r="F1106" s="32" t="str">
        <f ca="1">板材才數分析.!G996</f>
        <v/>
      </c>
      <c r="G1106" s="32">
        <f ca="1">板材才數分析.!H996</f>
        <v>-22</v>
      </c>
      <c r="H1106" s="32" t="str">
        <f ca="1">板材才數分析.!I996</f>
        <v/>
      </c>
      <c r="I1106" s="32">
        <f ca="1">板材才數分析.!J996</f>
        <v>4</v>
      </c>
      <c r="J1106" s="32">
        <f ca="1">板材才數分析.!K996</f>
        <v>0</v>
      </c>
      <c r="K1106" s="53">
        <f ca="1">板材才數分析.!O996</f>
        <v>0</v>
      </c>
      <c r="L1106" s="32" t="str">
        <f>IFERROR(VLOOKUP(C1106,資料庫!$K$3:$AA$10,17,FALSE),"")</f>
        <v/>
      </c>
      <c r="M1106" s="32" t="str">
        <f>板材才數分析.!R996</f>
        <v/>
      </c>
      <c r="N1106" s="35" t="str">
        <f t="shared" ca="1" si="65"/>
        <v/>
      </c>
      <c r="O1106" s="75"/>
    </row>
    <row r="1107" spans="1:15" x14ac:dyDescent="0.25">
      <c r="A1107" s="75">
        <f>板材才數分析.!D997</f>
        <v>34006</v>
      </c>
      <c r="B1107" s="75" t="str">
        <f ca="1">板材才數分析.!E997</f>
        <v>背拉桿</v>
      </c>
      <c r="D1107" s="32">
        <f ca="1">板材才數分析.!M997</f>
        <v>0</v>
      </c>
      <c r="E1107" s="32">
        <f ca="1">板材才數分析.!F997</f>
        <v>-36</v>
      </c>
      <c r="F1107" s="32" t="str">
        <f ca="1">板材才數分析.!G997</f>
        <v>AA</v>
      </c>
      <c r="G1107" s="32">
        <f ca="1">板材才數分析.!H997</f>
        <v>120</v>
      </c>
      <c r="H1107" s="32" t="str">
        <f ca="1">板材才數分析.!I997</f>
        <v/>
      </c>
      <c r="I1107" s="32">
        <f ca="1">板材才數分析.!J997</f>
        <v>18</v>
      </c>
      <c r="J1107" s="32">
        <f ca="1">板材才數分析.!K997</f>
        <v>0</v>
      </c>
      <c r="K1107" s="53">
        <f ca="1">板材才數分析.!O997</f>
        <v>0</v>
      </c>
      <c r="L1107" s="32" t="str">
        <f>IFERROR(VLOOKUP(C1107,資料庫!$K$3:$AA$10,17,FALSE),"")</f>
        <v/>
      </c>
      <c r="M1107" s="32" t="str">
        <f>板材才數分析.!R997</f>
        <v/>
      </c>
      <c r="N1107" s="35" t="str">
        <f t="shared" ca="1" si="65"/>
        <v/>
      </c>
      <c r="O1107" s="75"/>
    </row>
    <row r="1108" spans="1:15" x14ac:dyDescent="0.25">
      <c r="A1108" s="75">
        <f>板材才數分析.!D998</f>
        <v>34007</v>
      </c>
      <c r="B1108" s="75" t="str">
        <f ca="1">板材才數分析.!E998</f>
        <v>活隔</v>
      </c>
      <c r="D1108" s="32">
        <f ca="1">板材才數分析.!M998</f>
        <v>0</v>
      </c>
      <c r="E1108" s="32">
        <f ca="1">板材才數分析.!F998</f>
        <v>0</v>
      </c>
      <c r="F1108" s="32" t="str">
        <f ca="1">板材才數分析.!G998</f>
        <v>AA</v>
      </c>
      <c r="G1108" s="32">
        <f ca="1">板材才數分析.!H998</f>
        <v>-32</v>
      </c>
      <c r="H1108" s="32" t="str">
        <f ca="1">板材才數分析.!I998</f>
        <v>AA</v>
      </c>
      <c r="I1108" s="32">
        <f ca="1">板材才數分析.!J998</f>
        <v>18</v>
      </c>
      <c r="J1108" s="32">
        <f ca="1">板材才數分析.!K998</f>
        <v>0</v>
      </c>
      <c r="K1108" s="53">
        <f ca="1">板材才數分析.!O998</f>
        <v>0</v>
      </c>
      <c r="L1108" s="32" t="str">
        <f>IFERROR(VLOOKUP(C1108,資料庫!$K$3:$AA$10,17,FALSE),"")</f>
        <v/>
      </c>
      <c r="M1108" s="32" t="str">
        <f>板材才數分析.!R998</f>
        <v/>
      </c>
      <c r="N1108" s="35" t="str">
        <f t="shared" ca="1" si="65"/>
        <v/>
      </c>
      <c r="O1108" s="75"/>
    </row>
    <row r="1109" spans="1:15" x14ac:dyDescent="0.25">
      <c r="A1109" s="75">
        <f>板材才數分析.!D999</f>
        <v>34008</v>
      </c>
      <c r="B1109" s="75" t="str">
        <f ca="1">板材才數分析.!E999</f>
        <v>固隔</v>
      </c>
      <c r="D1109" s="32">
        <f ca="1">板材才數分析.!M999</f>
        <v>0</v>
      </c>
      <c r="E1109" s="32">
        <f ca="1">板材才數分析.!F999</f>
        <v>0</v>
      </c>
      <c r="F1109" s="32" t="str">
        <f ca="1">板材才數分析.!G999</f>
        <v>AA</v>
      </c>
      <c r="G1109" s="32">
        <f ca="1">板材才數分析.!H999</f>
        <v>-22</v>
      </c>
      <c r="H1109" s="32" t="str">
        <f ca="1">板材才數分析.!I999</f>
        <v/>
      </c>
      <c r="I1109" s="32">
        <f ca="1">板材才數分析.!J999</f>
        <v>18</v>
      </c>
      <c r="J1109" s="32">
        <f ca="1">板材才數分析.!K999</f>
        <v>0</v>
      </c>
      <c r="K1109" s="53">
        <f ca="1">板材才數分析.!O999</f>
        <v>0</v>
      </c>
      <c r="L1109" s="32" t="str">
        <f>IFERROR(VLOOKUP(C1109,資料庫!$K$3:$AA$10,17,FALSE),"")</f>
        <v/>
      </c>
      <c r="M1109" s="32" t="str">
        <f>板材才數分析.!R999</f>
        <v/>
      </c>
      <c r="N1109" s="35" t="str">
        <f t="shared" ca="1" si="65"/>
        <v/>
      </c>
      <c r="O1109" s="75"/>
    </row>
    <row r="1110" spans="1:15" x14ac:dyDescent="0.25">
      <c r="A1110" s="75">
        <f>板材才數分析.!D1000</f>
        <v>34009</v>
      </c>
      <c r="B1110" s="75">
        <f ca="1">板材才數分析.!E1000</f>
        <v>0</v>
      </c>
      <c r="D1110" s="32">
        <f ca="1">板材才數分析.!M1000</f>
        <v>0</v>
      </c>
      <c r="E1110" s="32">
        <f ca="1">板材才數分析.!F1000</f>
        <v>0</v>
      </c>
      <c r="F1110" s="32" t="str">
        <f ca="1">板材才數分析.!G1000</f>
        <v/>
      </c>
      <c r="G1110" s="32">
        <f ca="1">板材才數分析.!H1000</f>
        <v>0</v>
      </c>
      <c r="H1110" s="32" t="str">
        <f ca="1">板材才數分析.!I1000</f>
        <v/>
      </c>
      <c r="I1110" s="32">
        <f ca="1">板材才數分析.!J1000</f>
        <v>0</v>
      </c>
      <c r="J1110" s="32">
        <f ca="1">板材才數分析.!K1000</f>
        <v>0</v>
      </c>
      <c r="K1110" s="53">
        <f ca="1">板材才數分析.!O1000</f>
        <v>0</v>
      </c>
      <c r="L1110" s="32" t="str">
        <f>IFERROR(VLOOKUP(C1110,資料庫!$K$3:$AA$10,17,FALSE),"")</f>
        <v/>
      </c>
      <c r="M1110" s="32" t="str">
        <f>板材才數分析.!R1000</f>
        <v/>
      </c>
      <c r="N1110" s="35" t="str">
        <f t="shared" ca="1" si="65"/>
        <v/>
      </c>
      <c r="O1110" s="75"/>
    </row>
    <row r="1111" spans="1:15" x14ac:dyDescent="0.25">
      <c r="A1111" s="75">
        <f>板材才數分析.!D1001</f>
        <v>34010</v>
      </c>
      <c r="B1111" s="75">
        <f ca="1">板材才數分析.!E1001</f>
        <v>0</v>
      </c>
      <c r="D1111" s="32">
        <f ca="1">板材才數分析.!M1001</f>
        <v>0</v>
      </c>
      <c r="E1111" s="32">
        <f ca="1">板材才數分析.!F1001</f>
        <v>0</v>
      </c>
      <c r="F1111" s="32" t="str">
        <f ca="1">板材才數分析.!G1001</f>
        <v/>
      </c>
      <c r="G1111" s="32">
        <f ca="1">板材才數分析.!H1001</f>
        <v>0</v>
      </c>
      <c r="H1111" s="32" t="str">
        <f ca="1">板材才數分析.!I1001</f>
        <v/>
      </c>
      <c r="I1111" s="32">
        <f ca="1">板材才數分析.!J1001</f>
        <v>0</v>
      </c>
      <c r="J1111" s="32">
        <f ca="1">板材才數分析.!K1001</f>
        <v>0</v>
      </c>
      <c r="K1111" s="53">
        <f ca="1">板材才數分析.!O1001</f>
        <v>0</v>
      </c>
      <c r="L1111" s="32" t="str">
        <f>IFERROR(VLOOKUP(C1111,資料庫!$K$3:$AA$10,17,FALSE),"")</f>
        <v/>
      </c>
      <c r="M1111" s="32" t="str">
        <f>板材才數分析.!R1001</f>
        <v/>
      </c>
      <c r="N1111" s="35" t="str">
        <f t="shared" ca="1" si="65"/>
        <v/>
      </c>
      <c r="O1111" s="75"/>
    </row>
    <row r="1112" spans="1:15" x14ac:dyDescent="0.25">
      <c r="A1112" s="75">
        <f>板材才數分析.!D1002</f>
        <v>34011</v>
      </c>
      <c r="B1112" s="75">
        <f ca="1">板材才數分析.!E1002</f>
        <v>0</v>
      </c>
      <c r="D1112" s="32">
        <f ca="1">板材才數分析.!M1002</f>
        <v>0</v>
      </c>
      <c r="E1112" s="32">
        <f ca="1">板材才數分析.!F1002</f>
        <v>0</v>
      </c>
      <c r="F1112" s="32" t="str">
        <f ca="1">板材才數分析.!G1002</f>
        <v/>
      </c>
      <c r="G1112" s="32">
        <f ca="1">板材才數分析.!H1002</f>
        <v>0</v>
      </c>
      <c r="H1112" s="32" t="str">
        <f ca="1">板材才數分析.!I1002</f>
        <v/>
      </c>
      <c r="I1112" s="32">
        <f ca="1">板材才數分析.!J1002</f>
        <v>0</v>
      </c>
      <c r="J1112" s="32">
        <f ca="1">板材才數分析.!K1002</f>
        <v>0</v>
      </c>
      <c r="K1112" s="53">
        <f ca="1">板材才數分析.!O1002</f>
        <v>0</v>
      </c>
      <c r="L1112" s="32" t="str">
        <f>IFERROR(VLOOKUP(C1112,資料庫!$K$3:$AA$10,17,FALSE),"")</f>
        <v/>
      </c>
      <c r="M1112" s="32" t="str">
        <f>板材才數分析.!R1002</f>
        <v/>
      </c>
      <c r="N1112" s="35" t="str">
        <f t="shared" ca="1" si="65"/>
        <v/>
      </c>
      <c r="O1112" s="75"/>
    </row>
    <row r="1113" spans="1:15" x14ac:dyDescent="0.25">
      <c r="A1113" s="75">
        <f>板材才數分析.!D1003</f>
        <v>34012</v>
      </c>
      <c r="B1113" s="75">
        <f ca="1">板材才數分析.!E1003</f>
        <v>0</v>
      </c>
      <c r="D1113" s="32">
        <f ca="1">板材才數分析.!M1003</f>
        <v>0</v>
      </c>
      <c r="E1113" s="32">
        <f ca="1">板材才數分析.!F1003</f>
        <v>0</v>
      </c>
      <c r="F1113" s="32" t="str">
        <f ca="1">板材才數分析.!G1003</f>
        <v/>
      </c>
      <c r="G1113" s="32">
        <f ca="1">板材才數分析.!H1003</f>
        <v>0</v>
      </c>
      <c r="H1113" s="32" t="str">
        <f ca="1">板材才數分析.!I1003</f>
        <v/>
      </c>
      <c r="I1113" s="32">
        <f ca="1">板材才數分析.!J1003</f>
        <v>0</v>
      </c>
      <c r="J1113" s="32">
        <f ca="1">板材才數分析.!K1003</f>
        <v>0</v>
      </c>
      <c r="K1113" s="53">
        <f ca="1">板材才數分析.!O1003</f>
        <v>0</v>
      </c>
      <c r="L1113" s="32" t="str">
        <f>IFERROR(VLOOKUP(C1113,資料庫!$K$3:$AA$10,17,FALSE),"")</f>
        <v/>
      </c>
      <c r="M1113" s="32" t="str">
        <f>板材才數分析.!R1003</f>
        <v/>
      </c>
      <c r="N1113" s="35" t="str">
        <f t="shared" ca="1" si="65"/>
        <v/>
      </c>
      <c r="O1113" s="75"/>
    </row>
    <row r="1114" spans="1:15" x14ac:dyDescent="0.25">
      <c r="A1114" s="75">
        <f>板材才數分析.!D1004</f>
        <v>34013</v>
      </c>
      <c r="B1114" s="75">
        <f ca="1">板材才數分析.!E1004</f>
        <v>0</v>
      </c>
      <c r="D1114" s="32">
        <f ca="1">板材才數分析.!M1004</f>
        <v>0</v>
      </c>
      <c r="E1114" s="32">
        <f ca="1">板材才數分析.!F1004</f>
        <v>0</v>
      </c>
      <c r="F1114" s="32" t="str">
        <f ca="1">板材才數分析.!G1004</f>
        <v/>
      </c>
      <c r="G1114" s="32">
        <f ca="1">板材才數分析.!H1004</f>
        <v>0</v>
      </c>
      <c r="H1114" s="32" t="str">
        <f ca="1">板材才數分析.!I1004</f>
        <v/>
      </c>
      <c r="I1114" s="32">
        <f ca="1">板材才數分析.!J1004</f>
        <v>0</v>
      </c>
      <c r="J1114" s="32">
        <f ca="1">板材才數分析.!K1004</f>
        <v>0</v>
      </c>
      <c r="K1114" s="53">
        <f ca="1">板材才數分析.!O1004</f>
        <v>0</v>
      </c>
      <c r="L1114" s="32" t="str">
        <f>IFERROR(VLOOKUP(C1114,資料庫!$K$3:$AA$10,17,FALSE),"")</f>
        <v/>
      </c>
      <c r="M1114" s="32" t="str">
        <f>板材才數分析.!R1004</f>
        <v/>
      </c>
      <c r="N1114" s="35" t="str">
        <f t="shared" ca="1" si="65"/>
        <v/>
      </c>
      <c r="O1114" s="75"/>
    </row>
    <row r="1115" spans="1:15" x14ac:dyDescent="0.25">
      <c r="A1115" s="75">
        <f>板材才數分析.!D1005</f>
        <v>34014</v>
      </c>
      <c r="B1115" s="75">
        <f ca="1">板材才數分析.!E1005</f>
        <v>0</v>
      </c>
      <c r="D1115" s="32">
        <f ca="1">板材才數分析.!M1005</f>
        <v>0</v>
      </c>
      <c r="E1115" s="32">
        <f ca="1">板材才數分析.!F1005</f>
        <v>0</v>
      </c>
      <c r="F1115" s="32" t="str">
        <f ca="1">板材才數分析.!G1005</f>
        <v/>
      </c>
      <c r="G1115" s="32">
        <f ca="1">板材才數分析.!H1005</f>
        <v>0</v>
      </c>
      <c r="H1115" s="32" t="str">
        <f ca="1">板材才數分析.!I1005</f>
        <v/>
      </c>
      <c r="I1115" s="32">
        <f ca="1">板材才數分析.!J1005</f>
        <v>0</v>
      </c>
      <c r="J1115" s="32">
        <f ca="1">板材才數分析.!K1005</f>
        <v>0</v>
      </c>
      <c r="K1115" s="53">
        <f ca="1">板材才數分析.!O1005</f>
        <v>0</v>
      </c>
      <c r="L1115" s="32" t="str">
        <f>IFERROR(VLOOKUP(C1115,資料庫!$K$3:$AA$10,17,FALSE),"")</f>
        <v/>
      </c>
      <c r="M1115" s="32" t="str">
        <f>板材才數分析.!R1005</f>
        <v/>
      </c>
      <c r="N1115" s="35" t="str">
        <f t="shared" ca="1" si="65"/>
        <v/>
      </c>
      <c r="O1115" s="75"/>
    </row>
    <row r="1116" spans="1:15" x14ac:dyDescent="0.25">
      <c r="A1116" s="75">
        <f>板材才數分析.!D1006</f>
        <v>34015</v>
      </c>
      <c r="B1116" s="75">
        <f ca="1">板材才數分析.!E1006</f>
        <v>0</v>
      </c>
      <c r="D1116" s="32">
        <f ca="1">板材才數分析.!M1006</f>
        <v>0</v>
      </c>
      <c r="E1116" s="32">
        <f ca="1">板材才數分析.!F1006</f>
        <v>0</v>
      </c>
      <c r="F1116" s="32" t="str">
        <f ca="1">板材才數分析.!G1006</f>
        <v/>
      </c>
      <c r="G1116" s="32">
        <f ca="1">板材才數分析.!H1006</f>
        <v>0</v>
      </c>
      <c r="H1116" s="32" t="str">
        <f ca="1">板材才數分析.!I1006</f>
        <v/>
      </c>
      <c r="I1116" s="32">
        <f ca="1">板材才數分析.!J1006</f>
        <v>0</v>
      </c>
      <c r="J1116" s="32">
        <f ca="1">板材才數分析.!K1006</f>
        <v>0</v>
      </c>
      <c r="K1116" s="53">
        <f ca="1">板材才數分析.!O1006</f>
        <v>0</v>
      </c>
      <c r="L1116" s="32" t="str">
        <f>IFERROR(VLOOKUP(C1116,資料庫!$K$3:$AA$10,17,FALSE),"")</f>
        <v/>
      </c>
      <c r="M1116" s="32" t="str">
        <f>板材才數分析.!R1006</f>
        <v/>
      </c>
      <c r="N1116" s="35" t="str">
        <f t="shared" ca="1" si="65"/>
        <v/>
      </c>
      <c r="O1116" s="75"/>
    </row>
    <row r="1117" spans="1:15" x14ac:dyDescent="0.25">
      <c r="A1117" s="75">
        <f>板材才數分析.!D1007</f>
        <v>34016</v>
      </c>
      <c r="B1117" s="75">
        <f ca="1">板材才數分析.!E1007</f>
        <v>0</v>
      </c>
      <c r="D1117" s="32">
        <f ca="1">板材才數分析.!M1007</f>
        <v>0</v>
      </c>
      <c r="E1117" s="32">
        <f ca="1">板材才數分析.!F1007</f>
        <v>0</v>
      </c>
      <c r="F1117" s="32" t="str">
        <f ca="1">板材才數分析.!G1007</f>
        <v/>
      </c>
      <c r="G1117" s="32">
        <f ca="1">板材才數分析.!H1007</f>
        <v>0</v>
      </c>
      <c r="H1117" s="32" t="str">
        <f ca="1">板材才數分析.!I1007</f>
        <v/>
      </c>
      <c r="I1117" s="32">
        <f ca="1">板材才數分析.!J1007</f>
        <v>0</v>
      </c>
      <c r="J1117" s="32">
        <f ca="1">板材才數分析.!K1007</f>
        <v>0</v>
      </c>
      <c r="K1117" s="53">
        <f ca="1">板材才數分析.!O1007</f>
        <v>0</v>
      </c>
      <c r="L1117" s="32" t="str">
        <f>IFERROR(VLOOKUP(C1117,資料庫!$K$3:$AA$10,17,FALSE),"")</f>
        <v/>
      </c>
      <c r="M1117" s="32" t="str">
        <f>板材才數分析.!R1007</f>
        <v/>
      </c>
      <c r="N1117" s="35" t="str">
        <f t="shared" ca="1" si="65"/>
        <v/>
      </c>
      <c r="O1117" s="75"/>
    </row>
    <row r="1118" spans="1:15" x14ac:dyDescent="0.25">
      <c r="A1118" s="75">
        <f>板材才數分析.!D1008</f>
        <v>34017</v>
      </c>
      <c r="B1118" s="75">
        <f ca="1">板材才數分析.!E1008</f>
        <v>0</v>
      </c>
      <c r="D1118" s="32">
        <f ca="1">板材才數分析.!M1008</f>
        <v>0</v>
      </c>
      <c r="E1118" s="32">
        <f ca="1">板材才數分析.!F1008</f>
        <v>0</v>
      </c>
      <c r="F1118" s="32" t="str">
        <f ca="1">板材才數分析.!G1008</f>
        <v/>
      </c>
      <c r="G1118" s="32">
        <f ca="1">板材才數分析.!H1008</f>
        <v>0</v>
      </c>
      <c r="H1118" s="32" t="str">
        <f ca="1">板材才數分析.!I1008</f>
        <v/>
      </c>
      <c r="I1118" s="32">
        <f ca="1">板材才數分析.!J1008</f>
        <v>0</v>
      </c>
      <c r="J1118" s="32">
        <f ca="1">板材才數分析.!K1008</f>
        <v>0</v>
      </c>
      <c r="K1118" s="53">
        <f ca="1">板材才數分析.!O1008</f>
        <v>0</v>
      </c>
      <c r="L1118" s="32" t="str">
        <f>IFERROR(VLOOKUP(C1118,資料庫!$K$3:$AA$10,17,FALSE),"")</f>
        <v/>
      </c>
      <c r="M1118" s="32" t="str">
        <f>板材才數分析.!R1008</f>
        <v/>
      </c>
      <c r="N1118" s="35" t="str">
        <f t="shared" ca="1" si="65"/>
        <v/>
      </c>
      <c r="O1118" s="75"/>
    </row>
    <row r="1119" spans="1:15" x14ac:dyDescent="0.25">
      <c r="A1119" s="75">
        <f>板材才數分析.!D1009</f>
        <v>34018</v>
      </c>
      <c r="B1119" s="75">
        <f ca="1">板材才數分析.!E1009</f>
        <v>0</v>
      </c>
      <c r="D1119" s="32">
        <f ca="1">板材才數分析.!M1009</f>
        <v>0</v>
      </c>
      <c r="E1119" s="32">
        <f ca="1">板材才數分析.!F1009</f>
        <v>0</v>
      </c>
      <c r="F1119" s="32" t="str">
        <f ca="1">板材才數分析.!G1009</f>
        <v/>
      </c>
      <c r="G1119" s="32">
        <f ca="1">板材才數分析.!H1009</f>
        <v>0</v>
      </c>
      <c r="H1119" s="32" t="str">
        <f ca="1">板材才數分析.!I1009</f>
        <v/>
      </c>
      <c r="I1119" s="32">
        <f ca="1">板材才數分析.!J1009</f>
        <v>0</v>
      </c>
      <c r="J1119" s="32">
        <f ca="1">板材才數分析.!K1009</f>
        <v>0</v>
      </c>
      <c r="K1119" s="53">
        <f ca="1">板材才數分析.!O1009</f>
        <v>0</v>
      </c>
      <c r="L1119" s="32" t="str">
        <f>IFERROR(VLOOKUP(C1119,資料庫!$K$3:$AA$10,17,FALSE),"")</f>
        <v/>
      </c>
      <c r="M1119" s="32" t="str">
        <f>板材才數分析.!R1009</f>
        <v/>
      </c>
      <c r="N1119" s="35" t="str">
        <f t="shared" ca="1" si="65"/>
        <v/>
      </c>
      <c r="O1119" s="75"/>
    </row>
    <row r="1120" spans="1:15" x14ac:dyDescent="0.25">
      <c r="A1120" s="75">
        <f>板材才數分析.!D1010</f>
        <v>34019</v>
      </c>
      <c r="B1120" s="75">
        <f ca="1">板材才數分析.!E1010</f>
        <v>0</v>
      </c>
      <c r="D1120" s="32">
        <f ca="1">板材才數分析.!M1010</f>
        <v>0</v>
      </c>
      <c r="E1120" s="32">
        <f ca="1">板材才數分析.!F1010</f>
        <v>0</v>
      </c>
      <c r="F1120" s="32" t="str">
        <f ca="1">板材才數分析.!G1010</f>
        <v/>
      </c>
      <c r="G1120" s="32">
        <f ca="1">板材才數分析.!H1010</f>
        <v>0</v>
      </c>
      <c r="H1120" s="32" t="str">
        <f ca="1">板材才數分析.!I1010</f>
        <v/>
      </c>
      <c r="I1120" s="32">
        <f ca="1">板材才數分析.!J1010</f>
        <v>0</v>
      </c>
      <c r="J1120" s="32">
        <f ca="1">板材才數分析.!K1010</f>
        <v>0</v>
      </c>
      <c r="K1120" s="53">
        <f ca="1">板材才數分析.!O1010</f>
        <v>0</v>
      </c>
      <c r="L1120" s="32" t="str">
        <f>IFERROR(VLOOKUP(C1120,資料庫!$K$3:$AA$10,17,FALSE),"")</f>
        <v/>
      </c>
      <c r="M1120" s="32" t="str">
        <f>板材才數分析.!R1010</f>
        <v/>
      </c>
      <c r="N1120" s="35" t="str">
        <f t="shared" ca="1" si="65"/>
        <v/>
      </c>
      <c r="O1120" s="75"/>
    </row>
    <row r="1121" spans="1:16" x14ac:dyDescent="0.25">
      <c r="A1121" s="75">
        <f>板材才數分析.!D1011</f>
        <v>34020</v>
      </c>
      <c r="B1121" s="75">
        <f ca="1">板材才數分析.!E1011</f>
        <v>0</v>
      </c>
      <c r="D1121" s="32">
        <f ca="1">板材才數分析.!M1011</f>
        <v>0</v>
      </c>
      <c r="E1121" s="32">
        <f ca="1">板材才數分析.!F1011</f>
        <v>0</v>
      </c>
      <c r="F1121" s="32" t="str">
        <f ca="1">板材才數分析.!G1011</f>
        <v/>
      </c>
      <c r="G1121" s="32">
        <f ca="1">板材才數分析.!H1011</f>
        <v>0</v>
      </c>
      <c r="H1121" s="32" t="str">
        <f ca="1">板材才數分析.!I1011</f>
        <v/>
      </c>
      <c r="I1121" s="32">
        <f ca="1">板材才數分析.!J1011</f>
        <v>0</v>
      </c>
      <c r="J1121" s="32">
        <f ca="1">板材才數分析.!K1011</f>
        <v>0</v>
      </c>
      <c r="K1121" s="53">
        <f ca="1">板材才數分析.!O1011</f>
        <v>0</v>
      </c>
      <c r="L1121" s="32" t="str">
        <f>IFERROR(VLOOKUP(C1121,資料庫!$K$3:$AA$10,17,FALSE),"")</f>
        <v/>
      </c>
      <c r="M1121" s="32" t="str">
        <f>板材才數分析.!R1011</f>
        <v/>
      </c>
      <c r="N1121" s="35" t="str">
        <f t="shared" ca="1" si="65"/>
        <v/>
      </c>
      <c r="O1121" s="75"/>
    </row>
    <row r="1122" spans="1:16" x14ac:dyDescent="0.25">
      <c r="A1122" s="75">
        <f>板材才數分析.!D1012</f>
        <v>34021</v>
      </c>
      <c r="B1122" s="75">
        <f ca="1">板材才數分析.!E1012</f>
        <v>0</v>
      </c>
      <c r="D1122" s="32">
        <f ca="1">板材才數分析.!M1012</f>
        <v>0</v>
      </c>
      <c r="E1122" s="32">
        <f ca="1">板材才數分析.!F1012</f>
        <v>0</v>
      </c>
      <c r="F1122" s="32" t="str">
        <f ca="1">板材才數分析.!G1012</f>
        <v/>
      </c>
      <c r="G1122" s="32">
        <f ca="1">板材才數分析.!H1012</f>
        <v>0</v>
      </c>
      <c r="H1122" s="32" t="str">
        <f ca="1">板材才數分析.!I1012</f>
        <v/>
      </c>
      <c r="I1122" s="32">
        <f ca="1">板材才數分析.!J1012</f>
        <v>0</v>
      </c>
      <c r="J1122" s="32">
        <f ca="1">板材才數分析.!K1012</f>
        <v>0</v>
      </c>
      <c r="K1122" s="53">
        <f ca="1">板材才數分析.!O1012</f>
        <v>0</v>
      </c>
      <c r="L1122" s="32" t="str">
        <f>IFERROR(VLOOKUP(C1122,資料庫!$K$3:$AA$10,17,FALSE),"")</f>
        <v/>
      </c>
      <c r="M1122" s="32" t="str">
        <f>板材才數分析.!R1012</f>
        <v/>
      </c>
      <c r="N1122" s="35" t="str">
        <f t="shared" ca="1" si="65"/>
        <v/>
      </c>
      <c r="O1122" s="75"/>
    </row>
    <row r="1123" spans="1:16" x14ac:dyDescent="0.25">
      <c r="A1123" s="75">
        <f>板材才數分析.!D1013</f>
        <v>34022</v>
      </c>
      <c r="B1123" s="75">
        <f ca="1">板材才數分析.!E1013</f>
        <v>0</v>
      </c>
      <c r="D1123" s="32">
        <f ca="1">板材才數分析.!M1013</f>
        <v>0</v>
      </c>
      <c r="E1123" s="32">
        <f ca="1">板材才數分析.!F1013</f>
        <v>0</v>
      </c>
      <c r="F1123" s="32" t="str">
        <f ca="1">板材才數分析.!G1013</f>
        <v/>
      </c>
      <c r="G1123" s="32">
        <f ca="1">板材才數分析.!H1013</f>
        <v>0</v>
      </c>
      <c r="H1123" s="32" t="str">
        <f ca="1">板材才數分析.!I1013</f>
        <v/>
      </c>
      <c r="I1123" s="32">
        <f ca="1">板材才數分析.!J1013</f>
        <v>0</v>
      </c>
      <c r="J1123" s="32">
        <f ca="1">板材才數分析.!K1013</f>
        <v>0</v>
      </c>
      <c r="K1123" s="53">
        <f ca="1">板材才數分析.!O1013</f>
        <v>0</v>
      </c>
      <c r="L1123" s="32" t="str">
        <f>IFERROR(VLOOKUP(C1123,資料庫!$K$3:$AA$10,17,FALSE),"")</f>
        <v/>
      </c>
      <c r="M1123" s="32" t="str">
        <f>板材才數分析.!R1013</f>
        <v/>
      </c>
      <c r="N1123" s="35" t="str">
        <f t="shared" ca="1" si="65"/>
        <v/>
      </c>
      <c r="O1123" s="75"/>
    </row>
    <row r="1124" spans="1:16" x14ac:dyDescent="0.25">
      <c r="A1124" s="75">
        <f>板材才數分析.!D1014</f>
        <v>34023</v>
      </c>
      <c r="B1124" s="75">
        <f ca="1">板材才數分析.!E1014</f>
        <v>0</v>
      </c>
      <c r="D1124" s="32">
        <f ca="1">板材才數分析.!M1014</f>
        <v>0</v>
      </c>
      <c r="E1124" s="32">
        <f ca="1">板材才數分析.!F1014</f>
        <v>0</v>
      </c>
      <c r="F1124" s="32" t="str">
        <f ca="1">板材才數分析.!G1014</f>
        <v/>
      </c>
      <c r="G1124" s="32">
        <f ca="1">板材才數分析.!H1014</f>
        <v>0</v>
      </c>
      <c r="H1124" s="32" t="str">
        <f ca="1">板材才數分析.!I1014</f>
        <v/>
      </c>
      <c r="I1124" s="32">
        <f ca="1">板材才數分析.!J1014</f>
        <v>0</v>
      </c>
      <c r="J1124" s="32">
        <f ca="1">板材才數分析.!K1014</f>
        <v>0</v>
      </c>
      <c r="K1124" s="53">
        <f ca="1">板材才數分析.!O1014</f>
        <v>0</v>
      </c>
      <c r="L1124" s="32" t="str">
        <f>IFERROR(VLOOKUP(C1124,資料庫!$K$3:$AA$10,17,FALSE),"")</f>
        <v/>
      </c>
      <c r="M1124" s="32" t="str">
        <f>板材才數分析.!R1014</f>
        <v/>
      </c>
      <c r="N1124" s="35" t="str">
        <f t="shared" ca="1" si="65"/>
        <v/>
      </c>
      <c r="O1124" s="75"/>
    </row>
    <row r="1125" spans="1:16" x14ac:dyDescent="0.25">
      <c r="A1125" s="75">
        <f>板材才數分析.!D1015</f>
        <v>34024</v>
      </c>
      <c r="B1125" s="75">
        <f ca="1">板材才數分析.!E1015</f>
        <v>0</v>
      </c>
      <c r="D1125" s="32">
        <f ca="1">板材才數分析.!M1015</f>
        <v>0</v>
      </c>
      <c r="E1125" s="32">
        <f ca="1">板材才數分析.!F1015</f>
        <v>0</v>
      </c>
      <c r="F1125" s="32" t="str">
        <f ca="1">板材才數分析.!G1015</f>
        <v/>
      </c>
      <c r="G1125" s="32">
        <f ca="1">板材才數分析.!H1015</f>
        <v>0</v>
      </c>
      <c r="H1125" s="32" t="str">
        <f ca="1">板材才數分析.!I1015</f>
        <v/>
      </c>
      <c r="I1125" s="32">
        <f ca="1">板材才數分析.!J1015</f>
        <v>0</v>
      </c>
      <c r="J1125" s="32">
        <f ca="1">板材才數分析.!K1015</f>
        <v>0</v>
      </c>
      <c r="K1125" s="53">
        <f ca="1">板材才數分析.!O1015</f>
        <v>0</v>
      </c>
      <c r="L1125" s="32" t="str">
        <f>IFERROR(VLOOKUP(C1125,資料庫!$K$3:$AA$10,17,FALSE),"")</f>
        <v/>
      </c>
      <c r="M1125" s="32" t="str">
        <f>板材才數分析.!R1015</f>
        <v/>
      </c>
      <c r="N1125" s="35" t="str">
        <f t="shared" ca="1" si="65"/>
        <v/>
      </c>
      <c r="O1125" s="75"/>
    </row>
    <row r="1126" spans="1:16" x14ac:dyDescent="0.25">
      <c r="A1126" s="75">
        <f>板材才數分析.!D1016</f>
        <v>34025</v>
      </c>
      <c r="B1126" s="75">
        <f ca="1">板材才數分析.!E1016</f>
        <v>0</v>
      </c>
      <c r="D1126" s="32">
        <f ca="1">板材才數分析.!M1016</f>
        <v>0</v>
      </c>
      <c r="E1126" s="32">
        <f ca="1">板材才數分析.!F1016</f>
        <v>0</v>
      </c>
      <c r="F1126" s="32" t="str">
        <f ca="1">板材才數分析.!G1016</f>
        <v/>
      </c>
      <c r="G1126" s="32">
        <f ca="1">板材才數分析.!H1016</f>
        <v>0</v>
      </c>
      <c r="H1126" s="32" t="str">
        <f ca="1">板材才數分析.!I1016</f>
        <v/>
      </c>
      <c r="I1126" s="32">
        <f ca="1">板材才數分析.!J1016</f>
        <v>0</v>
      </c>
      <c r="J1126" s="32">
        <f ca="1">板材才數分析.!K1016</f>
        <v>0</v>
      </c>
      <c r="K1126" s="53">
        <f ca="1">板材才數分析.!O1016</f>
        <v>0</v>
      </c>
      <c r="L1126" s="32" t="str">
        <f>IFERROR(VLOOKUP(C1126,資料庫!$K$3:$AA$10,17,FALSE),"")</f>
        <v/>
      </c>
      <c r="M1126" s="32" t="str">
        <f>板材才數分析.!R1016</f>
        <v/>
      </c>
      <c r="N1126" s="35" t="str">
        <f t="shared" ca="1" si="65"/>
        <v/>
      </c>
      <c r="O1126" s="75"/>
    </row>
    <row r="1127" spans="1:16" x14ac:dyDescent="0.25">
      <c r="A1127" s="75">
        <f>板材才數分析.!D1017</f>
        <v>34026</v>
      </c>
      <c r="B1127" s="75">
        <f ca="1">板材才數分析.!E1017</f>
        <v>0</v>
      </c>
      <c r="D1127" s="32">
        <f ca="1">板材才數分析.!M1017</f>
        <v>0</v>
      </c>
      <c r="E1127" s="32">
        <f ca="1">板材才數分析.!F1017</f>
        <v>0</v>
      </c>
      <c r="F1127" s="32" t="str">
        <f ca="1">板材才數分析.!G1017</f>
        <v/>
      </c>
      <c r="G1127" s="32">
        <f ca="1">板材才數分析.!H1017</f>
        <v>0</v>
      </c>
      <c r="H1127" s="32" t="str">
        <f ca="1">板材才數分析.!I1017</f>
        <v/>
      </c>
      <c r="I1127" s="32">
        <f ca="1">板材才數分析.!J1017</f>
        <v>0</v>
      </c>
      <c r="J1127" s="32">
        <f ca="1">板材才數分析.!K1017</f>
        <v>0</v>
      </c>
      <c r="K1127" s="53">
        <f ca="1">板材才數分析.!O1017</f>
        <v>0</v>
      </c>
      <c r="L1127" s="32" t="str">
        <f>IFERROR(VLOOKUP(C1127,資料庫!$K$3:$AA$10,17,FALSE),"")</f>
        <v/>
      </c>
      <c r="M1127" s="32" t="str">
        <f>板材才數分析.!R1017</f>
        <v/>
      </c>
      <c r="N1127" s="35" t="str">
        <f t="shared" ca="1" si="65"/>
        <v/>
      </c>
      <c r="O1127" s="75"/>
    </row>
    <row r="1128" spans="1:16" x14ac:dyDescent="0.25">
      <c r="A1128" s="75">
        <f>板材才數分析.!D1018</f>
        <v>34027</v>
      </c>
      <c r="B1128" s="75">
        <f ca="1">板材才數分析.!E1018</f>
        <v>0</v>
      </c>
      <c r="D1128" s="32">
        <f ca="1">板材才數分析.!M1018</f>
        <v>0</v>
      </c>
      <c r="E1128" s="32">
        <f ca="1">板材才數分析.!F1018</f>
        <v>0</v>
      </c>
      <c r="F1128" s="32" t="str">
        <f ca="1">板材才數分析.!G1018</f>
        <v/>
      </c>
      <c r="G1128" s="32">
        <f ca="1">板材才數分析.!H1018</f>
        <v>0</v>
      </c>
      <c r="H1128" s="32" t="str">
        <f ca="1">板材才數分析.!I1018</f>
        <v/>
      </c>
      <c r="I1128" s="32">
        <f ca="1">板材才數分析.!J1018</f>
        <v>0</v>
      </c>
      <c r="J1128" s="32">
        <f ca="1">板材才數分析.!K1018</f>
        <v>0</v>
      </c>
      <c r="K1128" s="53">
        <f ca="1">板材才數分析.!O1018</f>
        <v>0</v>
      </c>
      <c r="L1128" s="32" t="str">
        <f>IFERROR(VLOOKUP(C1128,資料庫!$K$3:$AA$10,17,FALSE),"")</f>
        <v/>
      </c>
      <c r="M1128" s="32" t="str">
        <f>板材才數分析.!R1018</f>
        <v/>
      </c>
      <c r="N1128" s="35" t="str">
        <f t="shared" ca="1" si="65"/>
        <v/>
      </c>
      <c r="O1128" s="75"/>
    </row>
    <row r="1129" spans="1:16" x14ac:dyDescent="0.25">
      <c r="A1129" s="75">
        <f>板材才數分析.!D1019</f>
        <v>34028</v>
      </c>
      <c r="B1129" s="75">
        <f ca="1">板材才數分析.!E1019</f>
        <v>0</v>
      </c>
      <c r="D1129" s="32">
        <f ca="1">板材才數分析.!M1019</f>
        <v>0</v>
      </c>
      <c r="E1129" s="32">
        <f ca="1">板材才數分析.!F1019</f>
        <v>0</v>
      </c>
      <c r="F1129" s="32" t="str">
        <f ca="1">板材才數分析.!G1019</f>
        <v/>
      </c>
      <c r="G1129" s="32">
        <f ca="1">板材才數分析.!H1019</f>
        <v>0</v>
      </c>
      <c r="H1129" s="32" t="str">
        <f ca="1">板材才數分析.!I1019</f>
        <v/>
      </c>
      <c r="I1129" s="32">
        <f ca="1">板材才數分析.!J1019</f>
        <v>0</v>
      </c>
      <c r="J1129" s="32">
        <f ca="1">板材才數分析.!K1019</f>
        <v>0</v>
      </c>
      <c r="K1129" s="53">
        <f ca="1">板材才數分析.!O1019</f>
        <v>0</v>
      </c>
      <c r="L1129" s="32" t="str">
        <f>IFERROR(VLOOKUP(C1129,資料庫!$K$3:$AA$10,17,FALSE),"")</f>
        <v/>
      </c>
      <c r="M1129" s="32" t="str">
        <f>板材才數分析.!R1019</f>
        <v/>
      </c>
      <c r="N1129" s="35" t="str">
        <f t="shared" ca="1" si="65"/>
        <v/>
      </c>
      <c r="O1129" s="75"/>
    </row>
    <row r="1130" spans="1:16" x14ac:dyDescent="0.25">
      <c r="A1130" s="75">
        <f>板材才數分析.!D1020</f>
        <v>34029</v>
      </c>
      <c r="B1130" s="75">
        <f ca="1">板材才數分析.!E1020</f>
        <v>0</v>
      </c>
      <c r="D1130" s="32">
        <f ca="1">板材才數分析.!M1020</f>
        <v>0</v>
      </c>
      <c r="E1130" s="32">
        <f ca="1">板材才數分析.!F1020</f>
        <v>0</v>
      </c>
      <c r="F1130" s="32" t="str">
        <f ca="1">板材才數分析.!G1020</f>
        <v/>
      </c>
      <c r="G1130" s="32">
        <f ca="1">板材才數分析.!H1020</f>
        <v>0</v>
      </c>
      <c r="H1130" s="32" t="str">
        <f ca="1">板材才數分析.!I1020</f>
        <v/>
      </c>
      <c r="I1130" s="32">
        <f ca="1">板材才數分析.!J1020</f>
        <v>0</v>
      </c>
      <c r="J1130" s="32">
        <f ca="1">板材才數分析.!K1020</f>
        <v>0</v>
      </c>
      <c r="K1130" s="53">
        <f ca="1">板材才數分析.!O1020</f>
        <v>0</v>
      </c>
      <c r="L1130" s="32" t="str">
        <f>IFERROR(VLOOKUP(C1130,資料庫!$K$3:$AA$10,17,FALSE),"")</f>
        <v/>
      </c>
      <c r="M1130" s="32" t="str">
        <f>板材才數分析.!R1020</f>
        <v/>
      </c>
      <c r="N1130" s="35" t="str">
        <f t="shared" ca="1" si="65"/>
        <v/>
      </c>
      <c r="O1130" s="75"/>
    </row>
    <row r="1131" spans="1:16" x14ac:dyDescent="0.25">
      <c r="A1131" s="75">
        <f>板材才數分析.!D1021</f>
        <v>34030</v>
      </c>
      <c r="B1131" s="75">
        <f ca="1">板材才數分析.!E1021</f>
        <v>0</v>
      </c>
      <c r="D1131" s="32">
        <f ca="1">板材才數分析.!M1021</f>
        <v>0</v>
      </c>
      <c r="E1131" s="32">
        <f ca="1">板材才數分析.!F1021</f>
        <v>0</v>
      </c>
      <c r="F1131" s="32" t="str">
        <f ca="1">板材才數分析.!G1021</f>
        <v/>
      </c>
      <c r="G1131" s="32">
        <f ca="1">板材才數分析.!H1021</f>
        <v>0</v>
      </c>
      <c r="H1131" s="32" t="str">
        <f ca="1">板材才數分析.!I1021</f>
        <v/>
      </c>
      <c r="I1131" s="32">
        <f ca="1">板材才數分析.!J1021</f>
        <v>0</v>
      </c>
      <c r="J1131" s="32">
        <f ca="1">板材才數分析.!K1021</f>
        <v>0</v>
      </c>
      <c r="K1131" s="53">
        <f ca="1">板材才數分析.!O1021</f>
        <v>0</v>
      </c>
      <c r="L1131" s="32" t="str">
        <f>IFERROR(VLOOKUP(C1131,資料庫!$K$3:$AA$10,17,FALSE),"")</f>
        <v/>
      </c>
      <c r="M1131" s="32" t="str">
        <f>板材才數分析.!R1021</f>
        <v/>
      </c>
      <c r="N1131" s="35" t="str">
        <f t="shared" ca="1" si="65"/>
        <v/>
      </c>
      <c r="O1131" s="75"/>
    </row>
    <row r="1132" spans="1:16" x14ac:dyDescent="0.25">
      <c r="A1132" s="75"/>
      <c r="B1132" s="75"/>
      <c r="H1132" s="524" t="s">
        <v>67</v>
      </c>
      <c r="I1132" s="525"/>
      <c r="J1132" s="525"/>
      <c r="K1132" s="54">
        <f ca="1">SUM(K1102:K1131)</f>
        <v>0</v>
      </c>
      <c r="L1132" s="47"/>
      <c r="M1132" s="47"/>
      <c r="N1132" s="49"/>
      <c r="O1132" s="94">
        <f ca="1">SUM(N1102:N1131)</f>
        <v>0</v>
      </c>
      <c r="P1132" s="47"/>
    </row>
    <row r="1133" spans="1:16" x14ac:dyDescent="0.25">
      <c r="A1133" s="75"/>
      <c r="B1133" s="75" t="str">
        <f>IFERROR(VLOOKUP($A8131,板材才數分析.!$D$2:$R$1091,2,FALSE),"")</f>
        <v/>
      </c>
      <c r="D1133" s="32" t="str">
        <f>IFERROR(VLOOKUP($A1133,板材才數分析.!$D$2:$R$1091,10,FALSE),"")</f>
        <v/>
      </c>
      <c r="E1133" s="32" t="str">
        <f>IFERROR(VLOOKUP($A1133,板材才數分析.!$D$1:$R$1091,3,FALSE),"")</f>
        <v/>
      </c>
      <c r="F1133" s="32" t="str">
        <f>IFERROR(VLOOKUP($A1133,板材才數分析.!$D$2:$R$1091,4,FALSE),"")</f>
        <v/>
      </c>
      <c r="G1133" s="32" t="str">
        <f>IFERROR(VLOOKUP($A1133,板材才數分析.!$D$2:$R$1091,5,FALSE),"")</f>
        <v/>
      </c>
      <c r="H1133" s="32" t="str">
        <f>IFERROR(VLOOKUP($A1133,板材才數分析.!$D$2:$R$1091,6,FALSE),"")</f>
        <v/>
      </c>
      <c r="I1133" s="32" t="str">
        <f>IFERROR(VLOOKUP($A1133,板材才數分析.!$D$2:$R$1091,7,FALSE),"")</f>
        <v/>
      </c>
      <c r="J1133" s="32" t="str">
        <f>IFERROR(VLOOKUP($A1133,板材才數分析.!$D$2:$R$1091,8,FALSE),"")</f>
        <v/>
      </c>
      <c r="K1133" s="53" t="str">
        <f>IFERROR(VLOOKUP($A1133,板材才數分析.!$D$2:$R$1091,11,FALSE),"")</f>
        <v/>
      </c>
      <c r="L1133" s="32" t="str">
        <f>IFERROR(VLOOKUP(C1133,資料庫!$K$3:$AA$10,17,FALSE),"")</f>
        <v/>
      </c>
      <c r="M1133" s="32" t="str">
        <f>IFERROR(VLOOKUP(P1133,資料庫!$AJ$19:$AK$45,2,FALSE),"")</f>
        <v/>
      </c>
      <c r="N1133" s="35" t="str">
        <f t="shared" ref="N1133" si="66">IFERROR((M1133*K1133),"")</f>
        <v/>
      </c>
      <c r="O1133" s="75"/>
    </row>
    <row r="1134" spans="1:16" x14ac:dyDescent="0.25">
      <c r="A1134" s="75"/>
      <c r="B1134" s="75">
        <v>35</v>
      </c>
      <c r="K1134" s="32"/>
      <c r="O1134" s="75"/>
    </row>
    <row r="1135" spans="1:16" x14ac:dyDescent="0.25">
      <c r="A1135" s="75">
        <f>板材才數分析.!D1022</f>
        <v>35001</v>
      </c>
      <c r="B1135" s="75" t="str">
        <f ca="1">板材才數分析.!E1022</f>
        <v>頂板</v>
      </c>
      <c r="D1135" s="32">
        <f ca="1">板材才數分析.!M1022</f>
        <v>0</v>
      </c>
      <c r="E1135" s="32">
        <f ca="1">板材才數分析.!F1022</f>
        <v>-36</v>
      </c>
      <c r="F1135" s="32" t="str">
        <f ca="1">板材才數分析.!G1022</f>
        <v>AA</v>
      </c>
      <c r="G1135" s="32">
        <f ca="1">板材才數分析.!H1022</f>
        <v>0</v>
      </c>
      <c r="H1135" s="32" t="str">
        <f ca="1">板材才數分析.!I1022</f>
        <v/>
      </c>
      <c r="I1135" s="32">
        <f ca="1">板材才數分析.!J1022</f>
        <v>18</v>
      </c>
      <c r="J1135" s="32">
        <f ca="1">板材才數分析.!K1022</f>
        <v>0</v>
      </c>
      <c r="K1135" s="53">
        <f ca="1">板材才數分析.!O1022</f>
        <v>0</v>
      </c>
      <c r="L1135" s="32" t="str">
        <f>IFERROR(VLOOKUP(C1135,資料庫!$K$3:$AA$10,17,FALSE),"")</f>
        <v/>
      </c>
      <c r="M1135" s="32" t="str">
        <f>板材才數分析.!R1022</f>
        <v/>
      </c>
      <c r="N1135" s="35" t="str">
        <f t="shared" ref="N1135" ca="1" si="67">IFERROR((K1135*M1135),"")</f>
        <v/>
      </c>
      <c r="O1135" s="75"/>
    </row>
    <row r="1136" spans="1:16" x14ac:dyDescent="0.25">
      <c r="A1136" s="75">
        <f>板材才數分析.!D1023</f>
        <v>35002</v>
      </c>
      <c r="B1136" s="75" t="str">
        <f ca="1">板材才數分析.!E1023</f>
        <v>底板</v>
      </c>
      <c r="D1136" s="32">
        <f ca="1">板材才數分析.!M1023</f>
        <v>0</v>
      </c>
      <c r="E1136" s="32">
        <f ca="1">板材才數分析.!F1023</f>
        <v>-36</v>
      </c>
      <c r="F1136" s="32" t="str">
        <f ca="1">板材才數分析.!G1023</f>
        <v>AA</v>
      </c>
      <c r="G1136" s="32">
        <f ca="1">板材才數分析.!H1023</f>
        <v>0</v>
      </c>
      <c r="H1136" s="32" t="str">
        <f ca="1">板材才數分析.!I1023</f>
        <v/>
      </c>
      <c r="I1136" s="32">
        <f ca="1">板材才數分析.!J1023</f>
        <v>18</v>
      </c>
      <c r="J1136" s="32">
        <f ca="1">板材才數分析.!K1023</f>
        <v>0</v>
      </c>
      <c r="K1136" s="53">
        <f ca="1">板材才數分析.!O1023</f>
        <v>0</v>
      </c>
      <c r="L1136" s="32" t="str">
        <f>IFERROR(VLOOKUP(C1136,資料庫!$K$3:$AA$10,17,FALSE),"")</f>
        <v/>
      </c>
      <c r="M1136" s="32">
        <f>板材才數分析.!R1023</f>
        <v>0</v>
      </c>
      <c r="N1136" s="35">
        <f t="shared" ref="N1136:N1164" ca="1" si="68">IFERROR((K1136*M1136),"")</f>
        <v>0</v>
      </c>
      <c r="O1136" s="75"/>
    </row>
    <row r="1137" spans="1:15" x14ac:dyDescent="0.25">
      <c r="A1137" s="75">
        <f>板材才數分析.!D1024</f>
        <v>35003</v>
      </c>
      <c r="B1137" s="75" t="str">
        <f ca="1">板材才數分析.!E1024</f>
        <v>左側板</v>
      </c>
      <c r="D1137" s="32">
        <f ca="1">板材才數分析.!M1024</f>
        <v>0</v>
      </c>
      <c r="E1137" s="32">
        <f ca="1">板材才數分析.!F1024</f>
        <v>0</v>
      </c>
      <c r="F1137" s="32" t="str">
        <f ca="1">板材才數分析.!G1024</f>
        <v>AA</v>
      </c>
      <c r="G1137" s="32">
        <f ca="1">板材才數分析.!H1024</f>
        <v>0</v>
      </c>
      <c r="H1137" s="32" t="str">
        <f ca="1">板材才數分析.!I1024</f>
        <v>AA</v>
      </c>
      <c r="I1137" s="32">
        <f ca="1">板材才數分析.!J1024</f>
        <v>18</v>
      </c>
      <c r="J1137" s="32">
        <f ca="1">板材才數分析.!K1024</f>
        <v>0</v>
      </c>
      <c r="K1137" s="53">
        <f ca="1">板材才數分析.!O1024</f>
        <v>0</v>
      </c>
      <c r="L1137" s="32" t="str">
        <f>IFERROR(VLOOKUP(C1137,資料庫!$K$3:$AA$10,17,FALSE),"")</f>
        <v/>
      </c>
      <c r="M1137" s="32">
        <f>板材才數分析.!R1024</f>
        <v>0</v>
      </c>
      <c r="N1137" s="35">
        <f t="shared" ca="1" si="68"/>
        <v>0</v>
      </c>
      <c r="O1137" s="75"/>
    </row>
    <row r="1138" spans="1:15" x14ac:dyDescent="0.25">
      <c r="A1138" s="75">
        <f>板材才數分析.!D1025</f>
        <v>35004</v>
      </c>
      <c r="B1138" s="75" t="str">
        <f ca="1">板材才數分析.!E1025</f>
        <v>右側板</v>
      </c>
      <c r="D1138" s="32">
        <f ca="1">板材才數分析.!M1025</f>
        <v>0</v>
      </c>
      <c r="E1138" s="32">
        <f ca="1">板材才數分析.!F1025</f>
        <v>0</v>
      </c>
      <c r="F1138" s="32" t="str">
        <f ca="1">板材才數分析.!G1025</f>
        <v>AA</v>
      </c>
      <c r="G1138" s="32">
        <f ca="1">板材才數分析.!H1025</f>
        <v>0</v>
      </c>
      <c r="H1138" s="32" t="str">
        <f ca="1">板材才數分析.!I1025</f>
        <v>AA</v>
      </c>
      <c r="I1138" s="32">
        <f ca="1">板材才數分析.!J1025</f>
        <v>18</v>
      </c>
      <c r="J1138" s="32">
        <f ca="1">板材才數分析.!K1025</f>
        <v>0</v>
      </c>
      <c r="K1138" s="53">
        <f ca="1">板材才數分析.!O1025</f>
        <v>0</v>
      </c>
      <c r="L1138" s="32" t="str">
        <f>IFERROR(VLOOKUP(C1138,資料庫!$K$3:$AA$10,17,FALSE),"")</f>
        <v/>
      </c>
      <c r="M1138" s="32">
        <f>板材才數分析.!R1025</f>
        <v>0</v>
      </c>
      <c r="N1138" s="35">
        <f t="shared" ca="1" si="68"/>
        <v>0</v>
      </c>
      <c r="O1138" s="75"/>
    </row>
    <row r="1139" spans="1:15" x14ac:dyDescent="0.25">
      <c r="A1139" s="75">
        <f>板材才數分析.!D1026</f>
        <v>35005</v>
      </c>
      <c r="B1139" s="75" t="str">
        <f ca="1">板材才數分析.!E1026</f>
        <v>背板</v>
      </c>
      <c r="D1139" s="32">
        <f ca="1">板材才數分析.!M1026</f>
        <v>0</v>
      </c>
      <c r="E1139" s="32">
        <f ca="1">板材才數分析.!F1026</f>
        <v>-22</v>
      </c>
      <c r="F1139" s="32" t="str">
        <f ca="1">板材才數分析.!G1026</f>
        <v/>
      </c>
      <c r="G1139" s="32">
        <f ca="1">板材才數分析.!H1026</f>
        <v>-22</v>
      </c>
      <c r="H1139" s="32" t="str">
        <f ca="1">板材才數分析.!I1026</f>
        <v/>
      </c>
      <c r="I1139" s="32">
        <f ca="1">板材才數分析.!J1026</f>
        <v>4</v>
      </c>
      <c r="J1139" s="32">
        <f ca="1">板材才數分析.!K1026</f>
        <v>0</v>
      </c>
      <c r="K1139" s="53">
        <f ca="1">板材才數分析.!O1026</f>
        <v>0</v>
      </c>
      <c r="L1139" s="32" t="str">
        <f>IFERROR(VLOOKUP(C1139,資料庫!$K$3:$AA$10,17,FALSE),"")</f>
        <v/>
      </c>
      <c r="M1139" s="32">
        <f>板材才數分析.!R1026</f>
        <v>0</v>
      </c>
      <c r="N1139" s="35">
        <f t="shared" ca="1" si="68"/>
        <v>0</v>
      </c>
      <c r="O1139" s="75"/>
    </row>
    <row r="1140" spans="1:15" x14ac:dyDescent="0.25">
      <c r="A1140" s="75">
        <f>板材才數分析.!D1027</f>
        <v>35006</v>
      </c>
      <c r="B1140" s="75" t="str">
        <f ca="1">板材才數分析.!E1027</f>
        <v>背拉桿</v>
      </c>
      <c r="D1140" s="32">
        <f ca="1">板材才數分析.!M1027</f>
        <v>0</v>
      </c>
      <c r="E1140" s="32">
        <f ca="1">板材才數分析.!F1027</f>
        <v>-36</v>
      </c>
      <c r="F1140" s="32" t="str">
        <f ca="1">板材才數分析.!G1027</f>
        <v>AA</v>
      </c>
      <c r="G1140" s="32">
        <f ca="1">板材才數分析.!H1027</f>
        <v>120</v>
      </c>
      <c r="H1140" s="32" t="str">
        <f ca="1">板材才數分析.!I1027</f>
        <v/>
      </c>
      <c r="I1140" s="32">
        <f ca="1">板材才數分析.!J1027</f>
        <v>18</v>
      </c>
      <c r="J1140" s="32">
        <f ca="1">板材才數分析.!K1027</f>
        <v>0</v>
      </c>
      <c r="K1140" s="53">
        <f ca="1">板材才數分析.!O1027</f>
        <v>0</v>
      </c>
      <c r="L1140" s="32" t="str">
        <f>IFERROR(VLOOKUP(C1140,資料庫!$K$3:$AA$10,17,FALSE),"")</f>
        <v/>
      </c>
      <c r="M1140" s="32">
        <f>板材才數分析.!R1027</f>
        <v>0</v>
      </c>
      <c r="N1140" s="35">
        <f t="shared" ca="1" si="68"/>
        <v>0</v>
      </c>
      <c r="O1140" s="75"/>
    </row>
    <row r="1141" spans="1:15" x14ac:dyDescent="0.25">
      <c r="A1141" s="75">
        <f>板材才數分析.!D1028</f>
        <v>35007</v>
      </c>
      <c r="B1141" s="75" t="str">
        <f ca="1">板材才數分析.!E1028</f>
        <v>活隔</v>
      </c>
      <c r="D1141" s="32">
        <f ca="1">板材才數分析.!M1028</f>
        <v>0</v>
      </c>
      <c r="E1141" s="32">
        <f ca="1">板材才數分析.!F1028</f>
        <v>0</v>
      </c>
      <c r="F1141" s="32" t="str">
        <f ca="1">板材才數分析.!G1028</f>
        <v>AA</v>
      </c>
      <c r="G1141" s="32">
        <f ca="1">板材才數分析.!H1028</f>
        <v>-32</v>
      </c>
      <c r="H1141" s="32" t="str">
        <f ca="1">板材才數分析.!I1028</f>
        <v>AA</v>
      </c>
      <c r="I1141" s="32">
        <f ca="1">板材才數分析.!J1028</f>
        <v>18</v>
      </c>
      <c r="J1141" s="32">
        <f ca="1">板材才數分析.!K1028</f>
        <v>0</v>
      </c>
      <c r="K1141" s="53">
        <f ca="1">板材才數分析.!O1028</f>
        <v>0</v>
      </c>
      <c r="L1141" s="32" t="str">
        <f>IFERROR(VLOOKUP(C1141,資料庫!$K$3:$AA$10,17,FALSE),"")</f>
        <v/>
      </c>
      <c r="M1141" s="32">
        <f>板材才數分析.!R1028</f>
        <v>0</v>
      </c>
      <c r="N1141" s="35">
        <f t="shared" ca="1" si="68"/>
        <v>0</v>
      </c>
      <c r="O1141" s="75"/>
    </row>
    <row r="1142" spans="1:15" x14ac:dyDescent="0.25">
      <c r="A1142" s="75">
        <f>板材才數分析.!D1029</f>
        <v>35008</v>
      </c>
      <c r="B1142" s="75" t="str">
        <f ca="1">板材才數分析.!E1029</f>
        <v>固隔</v>
      </c>
      <c r="D1142" s="32">
        <f ca="1">板材才數分析.!M1029</f>
        <v>0</v>
      </c>
      <c r="E1142" s="32">
        <f ca="1">板材才數分析.!F1029</f>
        <v>0</v>
      </c>
      <c r="F1142" s="32" t="str">
        <f ca="1">板材才數分析.!G1029</f>
        <v>AA</v>
      </c>
      <c r="G1142" s="32">
        <f ca="1">板材才數分析.!H1029</f>
        <v>-22</v>
      </c>
      <c r="H1142" s="32" t="str">
        <f ca="1">板材才數分析.!I1029</f>
        <v/>
      </c>
      <c r="I1142" s="32">
        <f ca="1">板材才數分析.!J1029</f>
        <v>18</v>
      </c>
      <c r="J1142" s="32">
        <f ca="1">板材才數分析.!K1029</f>
        <v>0</v>
      </c>
      <c r="K1142" s="53">
        <f ca="1">板材才數分析.!O1029</f>
        <v>0</v>
      </c>
      <c r="L1142" s="32" t="str">
        <f>IFERROR(VLOOKUP(C1142,資料庫!$K$3:$AA$10,17,FALSE),"")</f>
        <v/>
      </c>
      <c r="M1142" s="32">
        <f>板材才數分析.!R1029</f>
        <v>0</v>
      </c>
      <c r="N1142" s="35">
        <f t="shared" ca="1" si="68"/>
        <v>0</v>
      </c>
      <c r="O1142" s="75"/>
    </row>
    <row r="1143" spans="1:15" x14ac:dyDescent="0.25">
      <c r="A1143" s="75">
        <f>板材才數分析.!D1030</f>
        <v>35009</v>
      </c>
      <c r="B1143" s="75">
        <f ca="1">板材才數分析.!E1030</f>
        <v>0</v>
      </c>
      <c r="D1143" s="32">
        <f ca="1">板材才數分析.!M1030</f>
        <v>0</v>
      </c>
      <c r="E1143" s="32">
        <f ca="1">板材才數分析.!F1030</f>
        <v>0</v>
      </c>
      <c r="F1143" s="32" t="str">
        <f ca="1">板材才數分析.!G1030</f>
        <v/>
      </c>
      <c r="G1143" s="32">
        <f ca="1">板材才數分析.!H1030</f>
        <v>0</v>
      </c>
      <c r="H1143" s="32" t="str">
        <f ca="1">板材才數分析.!I1030</f>
        <v/>
      </c>
      <c r="I1143" s="32">
        <f ca="1">板材才數分析.!J1030</f>
        <v>0</v>
      </c>
      <c r="J1143" s="32">
        <f ca="1">板材才數分析.!K1030</f>
        <v>0</v>
      </c>
      <c r="K1143" s="53">
        <f ca="1">板材才數分析.!O1030</f>
        <v>0</v>
      </c>
      <c r="L1143" s="32" t="str">
        <f>IFERROR(VLOOKUP(C1143,資料庫!$K$3:$AA$10,17,FALSE),"")</f>
        <v/>
      </c>
      <c r="M1143" s="32">
        <f>板材才數分析.!R1030</f>
        <v>0</v>
      </c>
      <c r="N1143" s="35">
        <f t="shared" ca="1" si="68"/>
        <v>0</v>
      </c>
      <c r="O1143" s="75"/>
    </row>
    <row r="1144" spans="1:15" x14ac:dyDescent="0.25">
      <c r="A1144" s="75">
        <f>板材才數分析.!D1031</f>
        <v>35010</v>
      </c>
      <c r="B1144" s="75">
        <f ca="1">板材才數分析.!E1031</f>
        <v>0</v>
      </c>
      <c r="D1144" s="32">
        <f ca="1">板材才數分析.!M1031</f>
        <v>0</v>
      </c>
      <c r="E1144" s="32">
        <f ca="1">板材才數分析.!F1031</f>
        <v>0</v>
      </c>
      <c r="F1144" s="32" t="str">
        <f ca="1">板材才數分析.!G1031</f>
        <v/>
      </c>
      <c r="G1144" s="32">
        <f ca="1">板材才數分析.!H1031</f>
        <v>0</v>
      </c>
      <c r="H1144" s="32" t="str">
        <f ca="1">板材才數分析.!I1031</f>
        <v/>
      </c>
      <c r="I1144" s="32">
        <f ca="1">板材才數分析.!J1031</f>
        <v>0</v>
      </c>
      <c r="J1144" s="32">
        <f ca="1">板材才數分析.!K1031</f>
        <v>0</v>
      </c>
      <c r="K1144" s="53">
        <f ca="1">板材才數分析.!O1031</f>
        <v>0</v>
      </c>
      <c r="L1144" s="32" t="str">
        <f>IFERROR(VLOOKUP(C1144,資料庫!$K$3:$AA$10,17,FALSE),"")</f>
        <v/>
      </c>
      <c r="M1144" s="32">
        <f>板材才數分析.!R1031</f>
        <v>0</v>
      </c>
      <c r="N1144" s="35">
        <f t="shared" ca="1" si="68"/>
        <v>0</v>
      </c>
      <c r="O1144" s="75"/>
    </row>
    <row r="1145" spans="1:15" x14ac:dyDescent="0.25">
      <c r="A1145" s="75">
        <f>板材才數分析.!D1032</f>
        <v>35011</v>
      </c>
      <c r="B1145" s="75">
        <f ca="1">板材才數分析.!E1032</f>
        <v>0</v>
      </c>
      <c r="D1145" s="32">
        <f ca="1">板材才數分析.!M1032</f>
        <v>0</v>
      </c>
      <c r="E1145" s="32">
        <f ca="1">板材才數分析.!F1032</f>
        <v>0</v>
      </c>
      <c r="F1145" s="32" t="str">
        <f ca="1">板材才數分析.!G1032</f>
        <v/>
      </c>
      <c r="G1145" s="32">
        <f ca="1">板材才數分析.!H1032</f>
        <v>0</v>
      </c>
      <c r="H1145" s="32" t="str">
        <f ca="1">板材才數分析.!I1032</f>
        <v/>
      </c>
      <c r="I1145" s="32">
        <f ca="1">板材才數分析.!J1032</f>
        <v>0</v>
      </c>
      <c r="J1145" s="32">
        <f ca="1">板材才數分析.!K1032</f>
        <v>0</v>
      </c>
      <c r="K1145" s="53">
        <f ca="1">板材才數分析.!O1032</f>
        <v>0</v>
      </c>
      <c r="L1145" s="32" t="str">
        <f>IFERROR(VLOOKUP(C1145,資料庫!$K$3:$AA$10,17,FALSE),"")</f>
        <v/>
      </c>
      <c r="M1145" s="32">
        <f>板材才數分析.!R1032</f>
        <v>0</v>
      </c>
      <c r="N1145" s="35">
        <f t="shared" ca="1" si="68"/>
        <v>0</v>
      </c>
      <c r="O1145" s="75"/>
    </row>
    <row r="1146" spans="1:15" x14ac:dyDescent="0.25">
      <c r="A1146" s="75">
        <f>板材才數分析.!D1033</f>
        <v>35012</v>
      </c>
      <c r="B1146" s="75">
        <f ca="1">板材才數分析.!E1033</f>
        <v>0</v>
      </c>
      <c r="D1146" s="32">
        <f ca="1">板材才數分析.!M1033</f>
        <v>0</v>
      </c>
      <c r="E1146" s="32">
        <f ca="1">板材才數分析.!F1033</f>
        <v>0</v>
      </c>
      <c r="F1146" s="32" t="str">
        <f ca="1">板材才數分析.!G1033</f>
        <v/>
      </c>
      <c r="G1146" s="32">
        <f ca="1">板材才數分析.!H1033</f>
        <v>0</v>
      </c>
      <c r="H1146" s="32" t="str">
        <f ca="1">板材才數分析.!I1033</f>
        <v/>
      </c>
      <c r="I1146" s="32">
        <f ca="1">板材才數分析.!J1033</f>
        <v>0</v>
      </c>
      <c r="J1146" s="32">
        <f ca="1">板材才數分析.!K1033</f>
        <v>0</v>
      </c>
      <c r="K1146" s="53">
        <f ca="1">板材才數分析.!O1033</f>
        <v>0</v>
      </c>
      <c r="L1146" s="32" t="str">
        <f>IFERROR(VLOOKUP(C1146,資料庫!$K$3:$AA$10,17,FALSE),"")</f>
        <v/>
      </c>
      <c r="M1146" s="32">
        <f>板材才數分析.!R1033</f>
        <v>0</v>
      </c>
      <c r="N1146" s="35">
        <f t="shared" ca="1" si="68"/>
        <v>0</v>
      </c>
      <c r="O1146" s="75"/>
    </row>
    <row r="1147" spans="1:15" x14ac:dyDescent="0.25">
      <c r="A1147" s="75">
        <f>板材才數分析.!D1034</f>
        <v>35013</v>
      </c>
      <c r="B1147" s="75">
        <f ca="1">板材才數分析.!E1034</f>
        <v>0</v>
      </c>
      <c r="D1147" s="32">
        <f ca="1">板材才數分析.!M1034</f>
        <v>0</v>
      </c>
      <c r="E1147" s="32">
        <f ca="1">板材才數分析.!F1034</f>
        <v>0</v>
      </c>
      <c r="F1147" s="32" t="str">
        <f ca="1">板材才數分析.!G1034</f>
        <v/>
      </c>
      <c r="G1147" s="32">
        <f ca="1">板材才數分析.!H1034</f>
        <v>0</v>
      </c>
      <c r="H1147" s="32" t="str">
        <f ca="1">板材才數分析.!I1034</f>
        <v/>
      </c>
      <c r="I1147" s="32">
        <f ca="1">板材才數分析.!J1034</f>
        <v>0</v>
      </c>
      <c r="J1147" s="32">
        <f ca="1">板材才數分析.!K1034</f>
        <v>0</v>
      </c>
      <c r="K1147" s="53">
        <f ca="1">板材才數分析.!O1034</f>
        <v>0</v>
      </c>
      <c r="L1147" s="32" t="str">
        <f>IFERROR(VLOOKUP(C1147,資料庫!$K$3:$AA$10,17,FALSE),"")</f>
        <v/>
      </c>
      <c r="M1147" s="32">
        <f>板材才數分析.!R1034</f>
        <v>0</v>
      </c>
      <c r="N1147" s="35">
        <f t="shared" ca="1" si="68"/>
        <v>0</v>
      </c>
      <c r="O1147" s="75"/>
    </row>
    <row r="1148" spans="1:15" x14ac:dyDescent="0.25">
      <c r="A1148" s="75">
        <f>板材才數分析.!D1035</f>
        <v>35014</v>
      </c>
      <c r="B1148" s="75">
        <f ca="1">板材才數分析.!E1035</f>
        <v>0</v>
      </c>
      <c r="D1148" s="32">
        <f ca="1">板材才數分析.!M1035</f>
        <v>0</v>
      </c>
      <c r="E1148" s="32">
        <f ca="1">板材才數分析.!F1035</f>
        <v>0</v>
      </c>
      <c r="F1148" s="32" t="str">
        <f ca="1">板材才數分析.!G1035</f>
        <v/>
      </c>
      <c r="G1148" s="32">
        <f ca="1">板材才數分析.!H1035</f>
        <v>0</v>
      </c>
      <c r="H1148" s="32" t="str">
        <f ca="1">板材才數分析.!I1035</f>
        <v/>
      </c>
      <c r="I1148" s="32">
        <f ca="1">板材才數分析.!J1035</f>
        <v>0</v>
      </c>
      <c r="J1148" s="32">
        <f ca="1">板材才數分析.!K1035</f>
        <v>0</v>
      </c>
      <c r="K1148" s="53">
        <f ca="1">板材才數分析.!O1035</f>
        <v>0</v>
      </c>
      <c r="L1148" s="32" t="str">
        <f>IFERROR(VLOOKUP(C1148,資料庫!$K$3:$AA$10,17,FALSE),"")</f>
        <v/>
      </c>
      <c r="M1148" s="32">
        <f>板材才數分析.!R1035</f>
        <v>0</v>
      </c>
      <c r="N1148" s="35">
        <f t="shared" ca="1" si="68"/>
        <v>0</v>
      </c>
      <c r="O1148" s="75"/>
    </row>
    <row r="1149" spans="1:15" x14ac:dyDescent="0.25">
      <c r="A1149" s="75">
        <f>板材才數分析.!D1036</f>
        <v>35015</v>
      </c>
      <c r="B1149" s="75">
        <f ca="1">板材才數分析.!E1036</f>
        <v>0</v>
      </c>
      <c r="D1149" s="32">
        <f ca="1">板材才數分析.!M1036</f>
        <v>0</v>
      </c>
      <c r="E1149" s="32">
        <f ca="1">板材才數分析.!F1036</f>
        <v>0</v>
      </c>
      <c r="F1149" s="32" t="str">
        <f ca="1">板材才數分析.!G1036</f>
        <v/>
      </c>
      <c r="G1149" s="32">
        <f ca="1">板材才數分析.!H1036</f>
        <v>0</v>
      </c>
      <c r="H1149" s="32" t="str">
        <f ca="1">板材才數分析.!I1036</f>
        <v/>
      </c>
      <c r="I1149" s="32">
        <f ca="1">板材才數分析.!J1036</f>
        <v>0</v>
      </c>
      <c r="J1149" s="32">
        <f ca="1">板材才數分析.!K1036</f>
        <v>0</v>
      </c>
      <c r="K1149" s="53">
        <f ca="1">板材才數分析.!O1036</f>
        <v>0</v>
      </c>
      <c r="L1149" s="32" t="str">
        <f>IFERROR(VLOOKUP(C1149,資料庫!$K$3:$AA$10,17,FALSE),"")</f>
        <v/>
      </c>
      <c r="M1149" s="32">
        <f>板材才數分析.!R1036</f>
        <v>0</v>
      </c>
      <c r="N1149" s="35">
        <f t="shared" ca="1" si="68"/>
        <v>0</v>
      </c>
      <c r="O1149" s="75"/>
    </row>
    <row r="1150" spans="1:15" x14ac:dyDescent="0.25">
      <c r="A1150" s="75">
        <f>板材才數分析.!D1037</f>
        <v>35016</v>
      </c>
      <c r="B1150" s="75">
        <f ca="1">板材才數分析.!E1037</f>
        <v>0</v>
      </c>
      <c r="D1150" s="32">
        <f ca="1">板材才數分析.!M1037</f>
        <v>0</v>
      </c>
      <c r="E1150" s="32">
        <f ca="1">板材才數分析.!F1037</f>
        <v>0</v>
      </c>
      <c r="F1150" s="32" t="str">
        <f ca="1">板材才數分析.!G1037</f>
        <v/>
      </c>
      <c r="G1150" s="32">
        <f ca="1">板材才數分析.!H1037</f>
        <v>0</v>
      </c>
      <c r="H1150" s="32" t="str">
        <f ca="1">板材才數分析.!I1037</f>
        <v/>
      </c>
      <c r="I1150" s="32">
        <f ca="1">板材才數分析.!J1037</f>
        <v>0</v>
      </c>
      <c r="J1150" s="32">
        <f ca="1">板材才數分析.!K1037</f>
        <v>0</v>
      </c>
      <c r="K1150" s="53">
        <f ca="1">板材才數分析.!O1037</f>
        <v>0</v>
      </c>
      <c r="L1150" s="32" t="str">
        <f>IFERROR(VLOOKUP(C1150,資料庫!$K$3:$AA$10,17,FALSE),"")</f>
        <v/>
      </c>
      <c r="M1150" s="32">
        <f>板材才數分析.!R1037</f>
        <v>0</v>
      </c>
      <c r="N1150" s="35">
        <f t="shared" ca="1" si="68"/>
        <v>0</v>
      </c>
      <c r="O1150" s="75"/>
    </row>
    <row r="1151" spans="1:15" x14ac:dyDescent="0.25">
      <c r="A1151" s="75">
        <f>板材才數分析.!D1038</f>
        <v>35017</v>
      </c>
      <c r="B1151" s="75">
        <f ca="1">板材才數分析.!E1038</f>
        <v>0</v>
      </c>
      <c r="D1151" s="32">
        <f ca="1">板材才數分析.!M1038</f>
        <v>0</v>
      </c>
      <c r="E1151" s="32">
        <f ca="1">板材才數分析.!F1038</f>
        <v>0</v>
      </c>
      <c r="F1151" s="32" t="str">
        <f ca="1">板材才數分析.!G1038</f>
        <v/>
      </c>
      <c r="G1151" s="32">
        <f ca="1">板材才數分析.!H1038</f>
        <v>0</v>
      </c>
      <c r="H1151" s="32" t="str">
        <f ca="1">板材才數分析.!I1038</f>
        <v/>
      </c>
      <c r="I1151" s="32">
        <f ca="1">板材才數分析.!J1038</f>
        <v>0</v>
      </c>
      <c r="J1151" s="32">
        <f ca="1">板材才數分析.!K1038</f>
        <v>0</v>
      </c>
      <c r="K1151" s="53">
        <f ca="1">板材才數分析.!O1038</f>
        <v>0</v>
      </c>
      <c r="L1151" s="32" t="str">
        <f>IFERROR(VLOOKUP(C1151,資料庫!$K$3:$AA$10,17,FALSE),"")</f>
        <v/>
      </c>
      <c r="M1151" s="32">
        <f>板材才數分析.!R1038</f>
        <v>0</v>
      </c>
      <c r="N1151" s="35">
        <f t="shared" ca="1" si="68"/>
        <v>0</v>
      </c>
      <c r="O1151" s="75"/>
    </row>
    <row r="1152" spans="1:15" x14ac:dyDescent="0.25">
      <c r="A1152" s="75">
        <f>板材才數分析.!D1039</f>
        <v>35018</v>
      </c>
      <c r="B1152" s="75">
        <f ca="1">板材才數分析.!E1039</f>
        <v>0</v>
      </c>
      <c r="D1152" s="32">
        <f ca="1">板材才數分析.!M1039</f>
        <v>0</v>
      </c>
      <c r="E1152" s="32">
        <f ca="1">板材才數分析.!F1039</f>
        <v>0</v>
      </c>
      <c r="F1152" s="32" t="str">
        <f ca="1">板材才數分析.!G1039</f>
        <v/>
      </c>
      <c r="G1152" s="32">
        <f ca="1">板材才數分析.!H1039</f>
        <v>0</v>
      </c>
      <c r="H1152" s="32" t="str">
        <f ca="1">板材才數分析.!I1039</f>
        <v/>
      </c>
      <c r="I1152" s="32">
        <f ca="1">板材才數分析.!J1039</f>
        <v>0</v>
      </c>
      <c r="J1152" s="32">
        <f ca="1">板材才數分析.!K1039</f>
        <v>0</v>
      </c>
      <c r="K1152" s="53">
        <f ca="1">板材才數分析.!O1039</f>
        <v>0</v>
      </c>
      <c r="L1152" s="32" t="str">
        <f>IFERROR(VLOOKUP(C1152,資料庫!$K$3:$AA$10,17,FALSE),"")</f>
        <v/>
      </c>
      <c r="M1152" s="32">
        <f>板材才數分析.!R1039</f>
        <v>0</v>
      </c>
      <c r="N1152" s="35">
        <f t="shared" ca="1" si="68"/>
        <v>0</v>
      </c>
      <c r="O1152" s="75"/>
    </row>
    <row r="1153" spans="1:16" x14ac:dyDescent="0.25">
      <c r="A1153" s="75">
        <f>板材才數分析.!D1040</f>
        <v>35019</v>
      </c>
      <c r="B1153" s="75">
        <f ca="1">板材才數分析.!E1040</f>
        <v>0</v>
      </c>
      <c r="D1153" s="32">
        <f ca="1">板材才數分析.!M1040</f>
        <v>0</v>
      </c>
      <c r="E1153" s="32">
        <f ca="1">板材才數分析.!F1040</f>
        <v>0</v>
      </c>
      <c r="F1153" s="32" t="str">
        <f ca="1">板材才數分析.!G1040</f>
        <v/>
      </c>
      <c r="G1153" s="32">
        <f ca="1">板材才數分析.!H1040</f>
        <v>0</v>
      </c>
      <c r="H1153" s="32" t="str">
        <f ca="1">板材才數分析.!I1040</f>
        <v/>
      </c>
      <c r="I1153" s="32">
        <f ca="1">板材才數分析.!J1040</f>
        <v>0</v>
      </c>
      <c r="J1153" s="32">
        <f ca="1">板材才數分析.!K1040</f>
        <v>0</v>
      </c>
      <c r="K1153" s="53">
        <f ca="1">板材才數分析.!O1040</f>
        <v>0</v>
      </c>
      <c r="L1153" s="32" t="str">
        <f>IFERROR(VLOOKUP(C1153,資料庫!$K$3:$AA$10,17,FALSE),"")</f>
        <v/>
      </c>
      <c r="M1153" s="32">
        <f>板材才數分析.!R1040</f>
        <v>0</v>
      </c>
      <c r="N1153" s="35">
        <f t="shared" ca="1" si="68"/>
        <v>0</v>
      </c>
      <c r="O1153" s="75"/>
    </row>
    <row r="1154" spans="1:16" x14ac:dyDescent="0.25">
      <c r="A1154" s="75">
        <f>板材才數分析.!D1041</f>
        <v>35020</v>
      </c>
      <c r="B1154" s="75">
        <f ca="1">板材才數分析.!E1041</f>
        <v>0</v>
      </c>
      <c r="D1154" s="32">
        <f ca="1">板材才數分析.!M1041</f>
        <v>0</v>
      </c>
      <c r="E1154" s="32">
        <f ca="1">板材才數分析.!F1041</f>
        <v>0</v>
      </c>
      <c r="F1154" s="32" t="str">
        <f ca="1">板材才數分析.!G1041</f>
        <v/>
      </c>
      <c r="G1154" s="32">
        <f ca="1">板材才數分析.!H1041</f>
        <v>0</v>
      </c>
      <c r="H1154" s="32" t="str">
        <f ca="1">板材才數分析.!I1041</f>
        <v/>
      </c>
      <c r="I1154" s="32">
        <f ca="1">板材才數分析.!J1041</f>
        <v>0</v>
      </c>
      <c r="J1154" s="32">
        <f ca="1">板材才數分析.!K1041</f>
        <v>0</v>
      </c>
      <c r="K1154" s="53">
        <f ca="1">板材才數分析.!O1041</f>
        <v>0</v>
      </c>
      <c r="L1154" s="32" t="str">
        <f>IFERROR(VLOOKUP(C1154,資料庫!$K$3:$AA$10,17,FALSE),"")</f>
        <v/>
      </c>
      <c r="M1154" s="32">
        <f>板材才數分析.!R1041</f>
        <v>0</v>
      </c>
      <c r="N1154" s="35">
        <f t="shared" ca="1" si="68"/>
        <v>0</v>
      </c>
      <c r="O1154" s="75"/>
    </row>
    <row r="1155" spans="1:16" x14ac:dyDescent="0.25">
      <c r="A1155" s="75">
        <f>板材才數分析.!D1042</f>
        <v>35021</v>
      </c>
      <c r="B1155" s="75">
        <f ca="1">板材才數分析.!E1042</f>
        <v>0</v>
      </c>
      <c r="D1155" s="32">
        <f ca="1">板材才數分析.!M1042</f>
        <v>0</v>
      </c>
      <c r="E1155" s="32">
        <f ca="1">板材才數分析.!F1042</f>
        <v>0</v>
      </c>
      <c r="F1155" s="32" t="str">
        <f ca="1">板材才數分析.!G1042</f>
        <v/>
      </c>
      <c r="G1155" s="32">
        <f ca="1">板材才數分析.!H1042</f>
        <v>0</v>
      </c>
      <c r="H1155" s="32" t="str">
        <f ca="1">板材才數分析.!I1042</f>
        <v/>
      </c>
      <c r="I1155" s="32">
        <f ca="1">板材才數分析.!J1042</f>
        <v>0</v>
      </c>
      <c r="J1155" s="32">
        <f ca="1">板材才數分析.!K1042</f>
        <v>0</v>
      </c>
      <c r="K1155" s="53">
        <f ca="1">板材才數分析.!O1042</f>
        <v>0</v>
      </c>
      <c r="L1155" s="32" t="str">
        <f>IFERROR(VLOOKUP(C1155,資料庫!$K$3:$AA$10,17,FALSE),"")</f>
        <v/>
      </c>
      <c r="M1155" s="32">
        <f>板材才數分析.!R1042</f>
        <v>0</v>
      </c>
      <c r="N1155" s="35">
        <f t="shared" ca="1" si="68"/>
        <v>0</v>
      </c>
      <c r="O1155" s="75"/>
    </row>
    <row r="1156" spans="1:16" x14ac:dyDescent="0.25">
      <c r="A1156" s="75">
        <f>板材才數分析.!D1043</f>
        <v>35022</v>
      </c>
      <c r="B1156" s="75">
        <f ca="1">板材才數分析.!E1043</f>
        <v>0</v>
      </c>
      <c r="D1156" s="32">
        <f ca="1">板材才數分析.!M1043</f>
        <v>0</v>
      </c>
      <c r="E1156" s="32">
        <f ca="1">板材才數分析.!F1043</f>
        <v>0</v>
      </c>
      <c r="F1156" s="32" t="str">
        <f ca="1">板材才數分析.!G1043</f>
        <v/>
      </c>
      <c r="G1156" s="32">
        <f ca="1">板材才數分析.!H1043</f>
        <v>0</v>
      </c>
      <c r="H1156" s="32" t="str">
        <f ca="1">板材才數分析.!I1043</f>
        <v/>
      </c>
      <c r="I1156" s="32">
        <f ca="1">板材才數分析.!J1043</f>
        <v>0</v>
      </c>
      <c r="J1156" s="32">
        <f ca="1">板材才數分析.!K1043</f>
        <v>0</v>
      </c>
      <c r="K1156" s="53">
        <f ca="1">板材才數分析.!O1043</f>
        <v>0</v>
      </c>
      <c r="L1156" s="32" t="str">
        <f>IFERROR(VLOOKUP(C1156,資料庫!$K$3:$AA$10,17,FALSE),"")</f>
        <v/>
      </c>
      <c r="M1156" s="32">
        <f>板材才數分析.!R1043</f>
        <v>0</v>
      </c>
      <c r="N1156" s="35">
        <f t="shared" ca="1" si="68"/>
        <v>0</v>
      </c>
      <c r="O1156" s="75"/>
    </row>
    <row r="1157" spans="1:16" x14ac:dyDescent="0.25">
      <c r="A1157" s="75">
        <f>板材才數分析.!D1044</f>
        <v>35023</v>
      </c>
      <c r="B1157" s="75">
        <f ca="1">板材才數分析.!E1044</f>
        <v>0</v>
      </c>
      <c r="D1157" s="32">
        <f ca="1">板材才數分析.!M1044</f>
        <v>0</v>
      </c>
      <c r="E1157" s="32">
        <f ca="1">板材才數分析.!F1044</f>
        <v>0</v>
      </c>
      <c r="F1157" s="32" t="str">
        <f ca="1">板材才數分析.!G1044</f>
        <v/>
      </c>
      <c r="G1157" s="32">
        <f ca="1">板材才數分析.!H1044</f>
        <v>0</v>
      </c>
      <c r="H1157" s="32" t="str">
        <f ca="1">板材才數分析.!I1044</f>
        <v/>
      </c>
      <c r="I1157" s="32">
        <f ca="1">板材才數分析.!J1044</f>
        <v>0</v>
      </c>
      <c r="J1157" s="32">
        <f ca="1">板材才數分析.!K1044</f>
        <v>0</v>
      </c>
      <c r="K1157" s="53">
        <f ca="1">板材才數分析.!O1044</f>
        <v>0</v>
      </c>
      <c r="L1157" s="32" t="str">
        <f>IFERROR(VLOOKUP(C1157,資料庫!$K$3:$AA$10,17,FALSE),"")</f>
        <v/>
      </c>
      <c r="M1157" s="32">
        <f>板材才數分析.!R1044</f>
        <v>0</v>
      </c>
      <c r="N1157" s="35">
        <f t="shared" ca="1" si="68"/>
        <v>0</v>
      </c>
      <c r="O1157" s="75"/>
    </row>
    <row r="1158" spans="1:16" x14ac:dyDescent="0.25">
      <c r="A1158" s="75">
        <f>板材才數分析.!D1045</f>
        <v>35024</v>
      </c>
      <c r="B1158" s="75">
        <f ca="1">板材才數分析.!E1045</f>
        <v>0</v>
      </c>
      <c r="D1158" s="32">
        <f ca="1">板材才數分析.!M1045</f>
        <v>0</v>
      </c>
      <c r="E1158" s="32">
        <f ca="1">板材才數分析.!F1045</f>
        <v>0</v>
      </c>
      <c r="F1158" s="32" t="str">
        <f ca="1">板材才數分析.!G1045</f>
        <v/>
      </c>
      <c r="G1158" s="32">
        <f ca="1">板材才數分析.!H1045</f>
        <v>0</v>
      </c>
      <c r="H1158" s="32" t="str">
        <f ca="1">板材才數分析.!I1045</f>
        <v/>
      </c>
      <c r="I1158" s="32">
        <f ca="1">板材才數分析.!J1045</f>
        <v>0</v>
      </c>
      <c r="J1158" s="32">
        <f ca="1">板材才數分析.!K1045</f>
        <v>0</v>
      </c>
      <c r="K1158" s="53">
        <f ca="1">板材才數分析.!O1045</f>
        <v>0</v>
      </c>
      <c r="L1158" s="32" t="str">
        <f>IFERROR(VLOOKUP(C1158,資料庫!$K$3:$AA$10,17,FALSE),"")</f>
        <v/>
      </c>
      <c r="M1158" s="32">
        <f>板材才數分析.!R1045</f>
        <v>0</v>
      </c>
      <c r="N1158" s="35">
        <f t="shared" ca="1" si="68"/>
        <v>0</v>
      </c>
      <c r="O1158" s="75"/>
    </row>
    <row r="1159" spans="1:16" x14ac:dyDescent="0.25">
      <c r="A1159" s="75">
        <f>板材才數分析.!D1046</f>
        <v>35025</v>
      </c>
      <c r="B1159" s="75">
        <f ca="1">板材才數分析.!E1046</f>
        <v>0</v>
      </c>
      <c r="D1159" s="32">
        <f ca="1">板材才數分析.!M1046</f>
        <v>0</v>
      </c>
      <c r="E1159" s="32">
        <f ca="1">板材才數分析.!F1046</f>
        <v>0</v>
      </c>
      <c r="F1159" s="32" t="str">
        <f ca="1">板材才數分析.!G1046</f>
        <v/>
      </c>
      <c r="G1159" s="32">
        <f ca="1">板材才數分析.!H1046</f>
        <v>0</v>
      </c>
      <c r="H1159" s="32" t="str">
        <f ca="1">板材才數分析.!I1046</f>
        <v/>
      </c>
      <c r="I1159" s="32">
        <f ca="1">板材才數分析.!J1046</f>
        <v>0</v>
      </c>
      <c r="J1159" s="32">
        <f ca="1">板材才數分析.!K1046</f>
        <v>0</v>
      </c>
      <c r="K1159" s="53">
        <f ca="1">板材才數分析.!O1046</f>
        <v>0</v>
      </c>
      <c r="L1159" s="32" t="str">
        <f>IFERROR(VLOOKUP(C1159,資料庫!$K$3:$AA$10,17,FALSE),"")</f>
        <v/>
      </c>
      <c r="M1159" s="32">
        <f>板材才數分析.!R1046</f>
        <v>0</v>
      </c>
      <c r="N1159" s="35">
        <f t="shared" ca="1" si="68"/>
        <v>0</v>
      </c>
      <c r="O1159" s="75"/>
    </row>
    <row r="1160" spans="1:16" x14ac:dyDescent="0.25">
      <c r="A1160" s="75">
        <f>板材才數分析.!D1047</f>
        <v>35026</v>
      </c>
      <c r="B1160" s="75">
        <f ca="1">板材才數分析.!E1047</f>
        <v>0</v>
      </c>
      <c r="D1160" s="32">
        <f ca="1">板材才數分析.!M1047</f>
        <v>0</v>
      </c>
      <c r="E1160" s="32">
        <f ca="1">板材才數分析.!F1047</f>
        <v>0</v>
      </c>
      <c r="F1160" s="32" t="str">
        <f ca="1">板材才數分析.!G1047</f>
        <v/>
      </c>
      <c r="G1160" s="32">
        <f ca="1">板材才數分析.!H1047</f>
        <v>0</v>
      </c>
      <c r="H1160" s="32" t="str">
        <f ca="1">板材才數分析.!I1047</f>
        <v/>
      </c>
      <c r="I1160" s="32">
        <f ca="1">板材才數分析.!J1047</f>
        <v>0</v>
      </c>
      <c r="J1160" s="32">
        <f ca="1">板材才數分析.!K1047</f>
        <v>0</v>
      </c>
      <c r="K1160" s="53">
        <f ca="1">板材才數分析.!O1047</f>
        <v>0</v>
      </c>
      <c r="L1160" s="32" t="str">
        <f>IFERROR(VLOOKUP(C1160,資料庫!$K$3:$AA$10,17,FALSE),"")</f>
        <v/>
      </c>
      <c r="M1160" s="32">
        <f>板材才數分析.!R1047</f>
        <v>0</v>
      </c>
      <c r="N1160" s="35">
        <f t="shared" ca="1" si="68"/>
        <v>0</v>
      </c>
      <c r="O1160" s="75"/>
    </row>
    <row r="1161" spans="1:16" x14ac:dyDescent="0.25">
      <c r="A1161" s="75">
        <f>板材才數分析.!D1048</f>
        <v>35027</v>
      </c>
      <c r="B1161" s="75">
        <f ca="1">板材才數分析.!E1048</f>
        <v>0</v>
      </c>
      <c r="D1161" s="32">
        <f ca="1">板材才數分析.!M1048</f>
        <v>0</v>
      </c>
      <c r="E1161" s="32">
        <f ca="1">板材才數分析.!F1048</f>
        <v>0</v>
      </c>
      <c r="F1161" s="32" t="str">
        <f ca="1">板材才數分析.!G1048</f>
        <v/>
      </c>
      <c r="G1161" s="32">
        <f ca="1">板材才數分析.!H1048</f>
        <v>0</v>
      </c>
      <c r="H1161" s="32" t="str">
        <f ca="1">板材才數分析.!I1048</f>
        <v/>
      </c>
      <c r="I1161" s="32">
        <f ca="1">板材才數分析.!J1048</f>
        <v>0</v>
      </c>
      <c r="J1161" s="32">
        <f ca="1">板材才數分析.!K1048</f>
        <v>0</v>
      </c>
      <c r="K1161" s="53">
        <f ca="1">板材才數分析.!O1048</f>
        <v>0</v>
      </c>
      <c r="L1161" s="32" t="str">
        <f>IFERROR(VLOOKUP(C1161,資料庫!$K$3:$AA$10,17,FALSE),"")</f>
        <v/>
      </c>
      <c r="M1161" s="32">
        <f>板材才數分析.!R1048</f>
        <v>0</v>
      </c>
      <c r="N1161" s="35">
        <f t="shared" ca="1" si="68"/>
        <v>0</v>
      </c>
      <c r="O1161" s="75"/>
    </row>
    <row r="1162" spans="1:16" x14ac:dyDescent="0.25">
      <c r="A1162" s="75">
        <f>板材才數分析.!D1049</f>
        <v>35028</v>
      </c>
      <c r="B1162" s="75">
        <f ca="1">板材才數分析.!E1049</f>
        <v>0</v>
      </c>
      <c r="D1162" s="32">
        <f ca="1">板材才數分析.!M1049</f>
        <v>0</v>
      </c>
      <c r="E1162" s="32">
        <f ca="1">板材才數分析.!F1049</f>
        <v>0</v>
      </c>
      <c r="F1162" s="32" t="str">
        <f ca="1">板材才數分析.!G1049</f>
        <v/>
      </c>
      <c r="G1162" s="32">
        <f ca="1">板材才數分析.!H1049</f>
        <v>0</v>
      </c>
      <c r="H1162" s="32" t="str">
        <f ca="1">板材才數分析.!I1049</f>
        <v/>
      </c>
      <c r="I1162" s="32">
        <f ca="1">板材才數分析.!J1049</f>
        <v>0</v>
      </c>
      <c r="J1162" s="32">
        <f ca="1">板材才數分析.!K1049</f>
        <v>0</v>
      </c>
      <c r="K1162" s="53">
        <f ca="1">板材才數分析.!O1049</f>
        <v>0</v>
      </c>
      <c r="L1162" s="32" t="str">
        <f>IFERROR(VLOOKUP(C1162,資料庫!$K$3:$AA$10,17,FALSE),"")</f>
        <v/>
      </c>
      <c r="M1162" s="32">
        <f>板材才數分析.!R1049</f>
        <v>0</v>
      </c>
      <c r="N1162" s="35">
        <f t="shared" ca="1" si="68"/>
        <v>0</v>
      </c>
      <c r="O1162" s="75"/>
    </row>
    <row r="1163" spans="1:16" x14ac:dyDescent="0.25">
      <c r="A1163" s="75">
        <f>板材才數分析.!D1050</f>
        <v>35029</v>
      </c>
      <c r="B1163" s="75">
        <f ca="1">板材才數分析.!E1050</f>
        <v>0</v>
      </c>
      <c r="D1163" s="32">
        <f ca="1">板材才數分析.!M1050</f>
        <v>0</v>
      </c>
      <c r="E1163" s="32">
        <f ca="1">板材才數分析.!F1050</f>
        <v>0</v>
      </c>
      <c r="F1163" s="32" t="str">
        <f ca="1">板材才數分析.!G1050</f>
        <v/>
      </c>
      <c r="G1163" s="32">
        <f ca="1">板材才數分析.!H1050</f>
        <v>0</v>
      </c>
      <c r="H1163" s="32" t="str">
        <f ca="1">板材才數分析.!I1050</f>
        <v/>
      </c>
      <c r="I1163" s="32">
        <f ca="1">板材才數分析.!J1050</f>
        <v>0</v>
      </c>
      <c r="J1163" s="32">
        <f ca="1">板材才數分析.!K1050</f>
        <v>0</v>
      </c>
      <c r="K1163" s="53">
        <f ca="1">板材才數分析.!O1050</f>
        <v>0</v>
      </c>
      <c r="L1163" s="32" t="str">
        <f>IFERROR(VLOOKUP(C1163,資料庫!$K$3:$AA$10,17,FALSE),"")</f>
        <v/>
      </c>
      <c r="M1163" s="32">
        <f>板材才數分析.!R1050</f>
        <v>0</v>
      </c>
      <c r="N1163" s="35">
        <f t="shared" ca="1" si="68"/>
        <v>0</v>
      </c>
      <c r="O1163" s="75"/>
    </row>
    <row r="1164" spans="1:16" x14ac:dyDescent="0.25">
      <c r="A1164" s="75">
        <f>板材才數分析.!D1051</f>
        <v>35030</v>
      </c>
      <c r="B1164" s="75">
        <f ca="1">板材才數分析.!E1051</f>
        <v>0</v>
      </c>
      <c r="D1164" s="32">
        <f ca="1">板材才數分析.!M1051</f>
        <v>0</v>
      </c>
      <c r="E1164" s="32">
        <f ca="1">板材才數分析.!F1051</f>
        <v>0</v>
      </c>
      <c r="F1164" s="32" t="str">
        <f ca="1">板材才數分析.!G1051</f>
        <v/>
      </c>
      <c r="G1164" s="32">
        <f ca="1">板材才數分析.!H1051</f>
        <v>0</v>
      </c>
      <c r="H1164" s="32" t="str">
        <f ca="1">板材才數分析.!I1051</f>
        <v/>
      </c>
      <c r="I1164" s="32">
        <f ca="1">板材才數分析.!J1051</f>
        <v>0</v>
      </c>
      <c r="J1164" s="32">
        <f ca="1">板材才數分析.!K1051</f>
        <v>0</v>
      </c>
      <c r="K1164" s="53">
        <f ca="1">板材才數分析.!O1051</f>
        <v>0</v>
      </c>
      <c r="L1164" s="32" t="str">
        <f>IFERROR(VLOOKUP(C1164,資料庫!$K$3:$AA$10,17,FALSE),"")</f>
        <v/>
      </c>
      <c r="M1164" s="32">
        <f>板材才數分析.!R1051</f>
        <v>0</v>
      </c>
      <c r="N1164" s="35">
        <f t="shared" ca="1" si="68"/>
        <v>0</v>
      </c>
      <c r="O1164" s="75"/>
    </row>
    <row r="1165" spans="1:16" x14ac:dyDescent="0.25">
      <c r="A1165" s="75"/>
      <c r="B1165" s="75"/>
      <c r="H1165" s="524" t="s">
        <v>67</v>
      </c>
      <c r="I1165" s="525"/>
      <c r="J1165" s="525"/>
      <c r="K1165" s="54">
        <f ca="1">SUM(K1135:K1164)</f>
        <v>0</v>
      </c>
      <c r="L1165" s="47"/>
      <c r="M1165" s="47"/>
      <c r="N1165" s="49"/>
      <c r="O1165" s="94">
        <f ca="1">SUM(N1135:N1164)</f>
        <v>0</v>
      </c>
      <c r="P1165" s="47"/>
    </row>
    <row r="1166" spans="1:16" x14ac:dyDescent="0.25">
      <c r="K1166" s="53" t="str">
        <f>IFERROR(VLOOKUP(B1166,資料庫!$AC$3:$AG$66,5,FALSE),"")</f>
        <v/>
      </c>
      <c r="N1166" s="35">
        <f ca="1">IFERROR((M1158*K1158),"")</f>
        <v>0</v>
      </c>
    </row>
    <row r="1167" spans="1:16" x14ac:dyDescent="0.25">
      <c r="A1167" s="75"/>
      <c r="B1167" s="75">
        <v>36</v>
      </c>
      <c r="K1167" s="32"/>
      <c r="O1167" s="75"/>
    </row>
    <row r="1168" spans="1:16" x14ac:dyDescent="0.25">
      <c r="A1168" s="75">
        <f>板材才數分析.!D1052</f>
        <v>36001</v>
      </c>
      <c r="B1168" s="75" t="str">
        <f ca="1">板材才數分析.!E1052</f>
        <v>頂板</v>
      </c>
      <c r="D1168" s="32">
        <f ca="1">板材才數分析.!M1052</f>
        <v>0</v>
      </c>
      <c r="E1168" s="32">
        <f ca="1">板材才數分析.!F1052</f>
        <v>-36</v>
      </c>
      <c r="F1168" s="32" t="str">
        <f ca="1">板材才數分析.!G1052</f>
        <v>AA</v>
      </c>
      <c r="G1168" s="32">
        <f ca="1">板材才數分析.!H1052</f>
        <v>0</v>
      </c>
      <c r="H1168" s="32" t="str">
        <f ca="1">板材才數分析.!I1052</f>
        <v/>
      </c>
      <c r="I1168" s="32">
        <f ca="1">板材才數分析.!J1052</f>
        <v>18</v>
      </c>
      <c r="J1168" s="32">
        <f ca="1">板材才數分析.!K1052</f>
        <v>0</v>
      </c>
      <c r="K1168" s="53">
        <f ca="1">板材才數分析.!O1052</f>
        <v>0</v>
      </c>
      <c r="L1168" s="32" t="str">
        <f>IFERROR(VLOOKUP(C1168,資料庫!$K$3:$AA$10,17,FALSE),"")</f>
        <v/>
      </c>
      <c r="M1168" s="32" t="str">
        <f>板材才數分析.!R1052</f>
        <v/>
      </c>
      <c r="N1168" s="35" t="str">
        <f t="shared" ref="N1168" ca="1" si="69">IFERROR((K1168*M1168),"")</f>
        <v/>
      </c>
      <c r="O1168" s="75"/>
    </row>
    <row r="1169" spans="1:15" x14ac:dyDescent="0.25">
      <c r="A1169" s="75">
        <f>板材才數分析.!D1053</f>
        <v>36002</v>
      </c>
      <c r="B1169" s="75" t="str">
        <f ca="1">板材才數分析.!E1053</f>
        <v>底板</v>
      </c>
      <c r="D1169" s="32">
        <f ca="1">板材才數分析.!M1053</f>
        <v>0</v>
      </c>
      <c r="E1169" s="32">
        <f ca="1">板材才數分析.!F1053</f>
        <v>-36</v>
      </c>
      <c r="F1169" s="32" t="str">
        <f ca="1">板材才數分析.!G1053</f>
        <v>AA</v>
      </c>
      <c r="G1169" s="32">
        <f ca="1">板材才數分析.!H1053</f>
        <v>0</v>
      </c>
      <c r="H1169" s="32" t="str">
        <f ca="1">板材才數分析.!I1053</f>
        <v/>
      </c>
      <c r="I1169" s="32">
        <f ca="1">板材才數分析.!J1053</f>
        <v>18</v>
      </c>
      <c r="J1169" s="32">
        <f ca="1">板材才數分析.!K1053</f>
        <v>0</v>
      </c>
      <c r="K1169" s="53">
        <f ca="1">板材才數分析.!O1053</f>
        <v>0</v>
      </c>
      <c r="L1169" s="32" t="str">
        <f>IFERROR(VLOOKUP(C1169,資料庫!$K$3:$AA$10,17,FALSE),"")</f>
        <v/>
      </c>
      <c r="M1169" s="32">
        <f>板材才數分析.!R1053</f>
        <v>0</v>
      </c>
      <c r="N1169" s="35">
        <f t="shared" ref="N1169:N1197" ca="1" si="70">IFERROR((K1169*M1169),"")</f>
        <v>0</v>
      </c>
      <c r="O1169" s="75"/>
    </row>
    <row r="1170" spans="1:15" x14ac:dyDescent="0.25">
      <c r="A1170" s="75">
        <f>板材才數分析.!D1054</f>
        <v>36003</v>
      </c>
      <c r="B1170" s="75" t="str">
        <f ca="1">板材才數分析.!E1054</f>
        <v>左側板</v>
      </c>
      <c r="D1170" s="32">
        <f ca="1">板材才數分析.!M1054</f>
        <v>0</v>
      </c>
      <c r="E1170" s="32">
        <f ca="1">板材才數分析.!F1054</f>
        <v>0</v>
      </c>
      <c r="F1170" s="32" t="str">
        <f ca="1">板材才數分析.!G1054</f>
        <v>AA</v>
      </c>
      <c r="G1170" s="32">
        <f ca="1">板材才數分析.!H1054</f>
        <v>0</v>
      </c>
      <c r="H1170" s="32" t="str">
        <f ca="1">板材才數分析.!I1054</f>
        <v>AA</v>
      </c>
      <c r="I1170" s="32">
        <f ca="1">板材才數分析.!J1054</f>
        <v>18</v>
      </c>
      <c r="J1170" s="32">
        <f ca="1">板材才數分析.!K1054</f>
        <v>0</v>
      </c>
      <c r="K1170" s="53">
        <f ca="1">板材才數分析.!O1054</f>
        <v>0</v>
      </c>
      <c r="L1170" s="32" t="str">
        <f>IFERROR(VLOOKUP(C1170,資料庫!$K$3:$AA$10,17,FALSE),"")</f>
        <v/>
      </c>
      <c r="M1170" s="32">
        <f>板材才數分析.!R1054</f>
        <v>0</v>
      </c>
      <c r="N1170" s="35">
        <f t="shared" ca="1" si="70"/>
        <v>0</v>
      </c>
      <c r="O1170" s="75"/>
    </row>
    <row r="1171" spans="1:15" x14ac:dyDescent="0.25">
      <c r="A1171" s="75">
        <f>板材才數分析.!D1055</f>
        <v>36004</v>
      </c>
      <c r="B1171" s="75" t="str">
        <f ca="1">板材才數分析.!E1055</f>
        <v>右側板</v>
      </c>
      <c r="D1171" s="32">
        <f ca="1">板材才數分析.!M1055</f>
        <v>0</v>
      </c>
      <c r="E1171" s="32">
        <f ca="1">板材才數分析.!F1055</f>
        <v>0</v>
      </c>
      <c r="F1171" s="32" t="str">
        <f ca="1">板材才數分析.!G1055</f>
        <v>AA</v>
      </c>
      <c r="G1171" s="32">
        <f ca="1">板材才數分析.!H1055</f>
        <v>0</v>
      </c>
      <c r="H1171" s="32" t="str">
        <f ca="1">板材才數分析.!I1055</f>
        <v>AA</v>
      </c>
      <c r="I1171" s="32">
        <f ca="1">板材才數分析.!J1055</f>
        <v>18</v>
      </c>
      <c r="J1171" s="32">
        <f ca="1">板材才數分析.!K1055</f>
        <v>0</v>
      </c>
      <c r="K1171" s="53">
        <f ca="1">板材才數分析.!O1055</f>
        <v>0</v>
      </c>
      <c r="L1171" s="32" t="str">
        <f>IFERROR(VLOOKUP(C1171,資料庫!$K$3:$AA$10,17,FALSE),"")</f>
        <v/>
      </c>
      <c r="M1171" s="32">
        <f>板材才數分析.!R1055</f>
        <v>0</v>
      </c>
      <c r="N1171" s="35">
        <f t="shared" ca="1" si="70"/>
        <v>0</v>
      </c>
      <c r="O1171" s="75"/>
    </row>
    <row r="1172" spans="1:15" x14ac:dyDescent="0.25">
      <c r="A1172" s="75">
        <f>板材才數分析.!D1056</f>
        <v>36005</v>
      </c>
      <c r="B1172" s="75" t="str">
        <f ca="1">板材才數分析.!E1056</f>
        <v>背板</v>
      </c>
      <c r="D1172" s="32">
        <f ca="1">板材才數分析.!M1056</f>
        <v>0</v>
      </c>
      <c r="E1172" s="32">
        <f ca="1">板材才數分析.!F1056</f>
        <v>-22</v>
      </c>
      <c r="F1172" s="32" t="str">
        <f ca="1">板材才數分析.!G1056</f>
        <v/>
      </c>
      <c r="G1172" s="32">
        <f ca="1">板材才數分析.!H1056</f>
        <v>-22</v>
      </c>
      <c r="H1172" s="32" t="str">
        <f ca="1">板材才數分析.!I1056</f>
        <v/>
      </c>
      <c r="I1172" s="32">
        <f ca="1">板材才數分析.!J1056</f>
        <v>4</v>
      </c>
      <c r="J1172" s="32">
        <f ca="1">板材才數分析.!K1056</f>
        <v>0</v>
      </c>
      <c r="K1172" s="53">
        <f ca="1">板材才數分析.!O1056</f>
        <v>0</v>
      </c>
      <c r="L1172" s="32" t="str">
        <f>IFERROR(VLOOKUP(C1172,資料庫!$K$3:$AA$10,17,FALSE),"")</f>
        <v/>
      </c>
      <c r="M1172" s="32">
        <f>板材才數分析.!R1056</f>
        <v>0</v>
      </c>
      <c r="N1172" s="35">
        <f t="shared" ca="1" si="70"/>
        <v>0</v>
      </c>
      <c r="O1172" s="75"/>
    </row>
    <row r="1173" spans="1:15" x14ac:dyDescent="0.25">
      <c r="A1173" s="75">
        <f>板材才數分析.!D1057</f>
        <v>36006</v>
      </c>
      <c r="B1173" s="75" t="str">
        <f ca="1">板材才數分析.!E1057</f>
        <v>背拉桿</v>
      </c>
      <c r="D1173" s="32">
        <f ca="1">板材才數分析.!M1057</f>
        <v>0</v>
      </c>
      <c r="E1173" s="32">
        <f ca="1">板材才數分析.!F1057</f>
        <v>-36</v>
      </c>
      <c r="F1173" s="32" t="str">
        <f ca="1">板材才數分析.!G1057</f>
        <v>AA</v>
      </c>
      <c r="G1173" s="32">
        <f ca="1">板材才數分析.!H1057</f>
        <v>120</v>
      </c>
      <c r="H1173" s="32" t="str">
        <f ca="1">板材才數分析.!I1057</f>
        <v/>
      </c>
      <c r="I1173" s="32">
        <f ca="1">板材才數分析.!J1057</f>
        <v>18</v>
      </c>
      <c r="J1173" s="32">
        <f ca="1">板材才數分析.!K1057</f>
        <v>0</v>
      </c>
      <c r="K1173" s="53">
        <f ca="1">板材才數分析.!O1057</f>
        <v>0</v>
      </c>
      <c r="L1173" s="32" t="str">
        <f>IFERROR(VLOOKUP(C1173,資料庫!$K$3:$AA$10,17,FALSE),"")</f>
        <v/>
      </c>
      <c r="M1173" s="32">
        <f>板材才數分析.!R1057</f>
        <v>0</v>
      </c>
      <c r="N1173" s="35">
        <f t="shared" ca="1" si="70"/>
        <v>0</v>
      </c>
      <c r="O1173" s="75"/>
    </row>
    <row r="1174" spans="1:15" x14ac:dyDescent="0.25">
      <c r="A1174" s="75">
        <f>板材才數分析.!D1058</f>
        <v>36007</v>
      </c>
      <c r="B1174" s="75" t="str">
        <f ca="1">板材才數分析.!E1058</f>
        <v>活隔</v>
      </c>
      <c r="D1174" s="32">
        <f ca="1">板材才數分析.!M1058</f>
        <v>0</v>
      </c>
      <c r="E1174" s="32">
        <f ca="1">板材才數分析.!F1058</f>
        <v>0</v>
      </c>
      <c r="F1174" s="32" t="str">
        <f ca="1">板材才數分析.!G1058</f>
        <v>AA</v>
      </c>
      <c r="G1174" s="32">
        <f ca="1">板材才數分析.!H1058</f>
        <v>-32</v>
      </c>
      <c r="H1174" s="32" t="str">
        <f ca="1">板材才數分析.!I1058</f>
        <v>AA</v>
      </c>
      <c r="I1174" s="32">
        <f ca="1">板材才數分析.!J1058</f>
        <v>18</v>
      </c>
      <c r="J1174" s="32">
        <f ca="1">板材才數分析.!K1058</f>
        <v>0</v>
      </c>
      <c r="K1174" s="53">
        <f ca="1">板材才數分析.!O1058</f>
        <v>0</v>
      </c>
      <c r="L1174" s="32" t="str">
        <f>IFERROR(VLOOKUP(C1174,資料庫!$K$3:$AA$10,17,FALSE),"")</f>
        <v/>
      </c>
      <c r="M1174" s="32">
        <f>板材才數分析.!R1058</f>
        <v>0</v>
      </c>
      <c r="N1174" s="35">
        <f t="shared" ca="1" si="70"/>
        <v>0</v>
      </c>
      <c r="O1174" s="75"/>
    </row>
    <row r="1175" spans="1:15" x14ac:dyDescent="0.25">
      <c r="A1175" s="75">
        <f>板材才數分析.!D1059</f>
        <v>36008</v>
      </c>
      <c r="B1175" s="75" t="str">
        <f ca="1">板材才數分析.!E1059</f>
        <v>固隔</v>
      </c>
      <c r="D1175" s="32">
        <f ca="1">板材才數分析.!M1059</f>
        <v>0</v>
      </c>
      <c r="E1175" s="32">
        <f ca="1">板材才數分析.!F1059</f>
        <v>0</v>
      </c>
      <c r="F1175" s="32" t="str">
        <f ca="1">板材才數分析.!G1059</f>
        <v>AA</v>
      </c>
      <c r="G1175" s="32">
        <f ca="1">板材才數分析.!H1059</f>
        <v>-22</v>
      </c>
      <c r="H1175" s="32" t="str">
        <f ca="1">板材才數分析.!I1059</f>
        <v/>
      </c>
      <c r="I1175" s="32">
        <f ca="1">板材才數分析.!J1059</f>
        <v>18</v>
      </c>
      <c r="J1175" s="32">
        <f ca="1">板材才數分析.!K1059</f>
        <v>0</v>
      </c>
      <c r="K1175" s="53">
        <f ca="1">板材才數分析.!O1059</f>
        <v>0</v>
      </c>
      <c r="L1175" s="32" t="str">
        <f>IFERROR(VLOOKUP(C1175,資料庫!$K$3:$AA$10,17,FALSE),"")</f>
        <v/>
      </c>
      <c r="M1175" s="32">
        <f>板材才數分析.!R1059</f>
        <v>0</v>
      </c>
      <c r="N1175" s="35">
        <f t="shared" ca="1" si="70"/>
        <v>0</v>
      </c>
      <c r="O1175" s="75"/>
    </row>
    <row r="1176" spans="1:15" x14ac:dyDescent="0.25">
      <c r="A1176" s="75">
        <f>板材才數分析.!D1060</f>
        <v>36009</v>
      </c>
      <c r="B1176" s="75">
        <f ca="1">板材才數分析.!E1060</f>
        <v>0</v>
      </c>
      <c r="D1176" s="32">
        <f ca="1">板材才數分析.!M1060</f>
        <v>0</v>
      </c>
      <c r="E1176" s="32">
        <f ca="1">板材才數分析.!F1060</f>
        <v>0</v>
      </c>
      <c r="F1176" s="32" t="str">
        <f ca="1">板材才數分析.!G1060</f>
        <v/>
      </c>
      <c r="G1176" s="32">
        <f ca="1">板材才數分析.!H1060</f>
        <v>0</v>
      </c>
      <c r="H1176" s="32" t="str">
        <f ca="1">板材才數分析.!I1060</f>
        <v/>
      </c>
      <c r="I1176" s="32">
        <f ca="1">板材才數分析.!J1060</f>
        <v>0</v>
      </c>
      <c r="J1176" s="32">
        <f ca="1">板材才數分析.!K1060</f>
        <v>0</v>
      </c>
      <c r="K1176" s="53">
        <f ca="1">板材才數分析.!O1060</f>
        <v>0</v>
      </c>
      <c r="L1176" s="32" t="str">
        <f>IFERROR(VLOOKUP(C1176,資料庫!$K$3:$AA$10,17,FALSE),"")</f>
        <v/>
      </c>
      <c r="M1176" s="32">
        <f>板材才數分析.!R1060</f>
        <v>0</v>
      </c>
      <c r="N1176" s="35">
        <f t="shared" ca="1" si="70"/>
        <v>0</v>
      </c>
      <c r="O1176" s="75"/>
    </row>
    <row r="1177" spans="1:15" x14ac:dyDescent="0.25">
      <c r="A1177" s="75">
        <f>板材才數分析.!D1061</f>
        <v>36010</v>
      </c>
      <c r="B1177" s="75">
        <f ca="1">板材才數分析.!E1061</f>
        <v>0</v>
      </c>
      <c r="D1177" s="32">
        <f ca="1">板材才數分析.!M1061</f>
        <v>0</v>
      </c>
      <c r="E1177" s="32">
        <f ca="1">板材才數分析.!F1061</f>
        <v>0</v>
      </c>
      <c r="F1177" s="32" t="str">
        <f ca="1">板材才數分析.!G1061</f>
        <v/>
      </c>
      <c r="G1177" s="32">
        <f ca="1">板材才數分析.!H1061</f>
        <v>0</v>
      </c>
      <c r="H1177" s="32" t="str">
        <f ca="1">板材才數分析.!I1061</f>
        <v/>
      </c>
      <c r="I1177" s="32">
        <f ca="1">板材才數分析.!J1061</f>
        <v>0</v>
      </c>
      <c r="J1177" s="32">
        <f ca="1">板材才數分析.!K1061</f>
        <v>0</v>
      </c>
      <c r="K1177" s="53">
        <f ca="1">板材才數分析.!O1061</f>
        <v>0</v>
      </c>
      <c r="L1177" s="32" t="str">
        <f>IFERROR(VLOOKUP(C1177,資料庫!$K$3:$AA$10,17,FALSE),"")</f>
        <v/>
      </c>
      <c r="M1177" s="32">
        <f>板材才數分析.!R1061</f>
        <v>0</v>
      </c>
      <c r="N1177" s="35">
        <f t="shared" ca="1" si="70"/>
        <v>0</v>
      </c>
      <c r="O1177" s="75"/>
    </row>
    <row r="1178" spans="1:15" x14ac:dyDescent="0.25">
      <c r="A1178" s="75">
        <f>板材才數分析.!D1062</f>
        <v>36011</v>
      </c>
      <c r="B1178" s="75">
        <f ca="1">板材才數分析.!E1062</f>
        <v>0</v>
      </c>
      <c r="D1178" s="32">
        <f ca="1">板材才數分析.!M1062</f>
        <v>0</v>
      </c>
      <c r="E1178" s="32">
        <f ca="1">板材才數分析.!F1062</f>
        <v>0</v>
      </c>
      <c r="F1178" s="32" t="str">
        <f ca="1">板材才數分析.!G1062</f>
        <v/>
      </c>
      <c r="G1178" s="32">
        <f ca="1">板材才數分析.!H1062</f>
        <v>0</v>
      </c>
      <c r="H1178" s="32" t="str">
        <f ca="1">板材才數分析.!I1062</f>
        <v/>
      </c>
      <c r="I1178" s="32">
        <f ca="1">板材才數分析.!J1062</f>
        <v>0</v>
      </c>
      <c r="J1178" s="32">
        <f ca="1">板材才數分析.!K1062</f>
        <v>0</v>
      </c>
      <c r="K1178" s="53">
        <f ca="1">板材才數分析.!O1062</f>
        <v>0</v>
      </c>
      <c r="L1178" s="32" t="str">
        <f>IFERROR(VLOOKUP(C1178,資料庫!$K$3:$AA$10,17,FALSE),"")</f>
        <v/>
      </c>
      <c r="M1178" s="32">
        <f>板材才數分析.!R1062</f>
        <v>0</v>
      </c>
      <c r="N1178" s="35">
        <f t="shared" ca="1" si="70"/>
        <v>0</v>
      </c>
      <c r="O1178" s="75"/>
    </row>
    <row r="1179" spans="1:15" x14ac:dyDescent="0.25">
      <c r="A1179" s="75">
        <f>板材才數分析.!D1063</f>
        <v>36012</v>
      </c>
      <c r="B1179" s="75">
        <f ca="1">板材才數分析.!E1063</f>
        <v>0</v>
      </c>
      <c r="D1179" s="32">
        <f ca="1">板材才數分析.!M1063</f>
        <v>0</v>
      </c>
      <c r="E1179" s="32">
        <f ca="1">板材才數分析.!F1063</f>
        <v>0</v>
      </c>
      <c r="F1179" s="32" t="str">
        <f ca="1">板材才數分析.!G1063</f>
        <v/>
      </c>
      <c r="G1179" s="32">
        <f ca="1">板材才數分析.!H1063</f>
        <v>0</v>
      </c>
      <c r="H1179" s="32" t="str">
        <f ca="1">板材才數分析.!I1063</f>
        <v/>
      </c>
      <c r="I1179" s="32">
        <f ca="1">板材才數分析.!J1063</f>
        <v>0</v>
      </c>
      <c r="J1179" s="32">
        <f ca="1">板材才數分析.!K1063</f>
        <v>0</v>
      </c>
      <c r="K1179" s="53">
        <f ca="1">板材才數分析.!O1063</f>
        <v>0</v>
      </c>
      <c r="L1179" s="32" t="str">
        <f>IFERROR(VLOOKUP(C1179,資料庫!$K$3:$AA$10,17,FALSE),"")</f>
        <v/>
      </c>
      <c r="M1179" s="32">
        <f>板材才數分析.!R1063</f>
        <v>0</v>
      </c>
      <c r="N1179" s="35">
        <f t="shared" ca="1" si="70"/>
        <v>0</v>
      </c>
      <c r="O1179" s="75"/>
    </row>
    <row r="1180" spans="1:15" x14ac:dyDescent="0.25">
      <c r="A1180" s="75">
        <f>板材才數分析.!D1064</f>
        <v>36013</v>
      </c>
      <c r="B1180" s="75">
        <f ca="1">板材才數分析.!E1064</f>
        <v>0</v>
      </c>
      <c r="D1180" s="32">
        <f ca="1">板材才數分析.!M1064</f>
        <v>0</v>
      </c>
      <c r="E1180" s="32">
        <f ca="1">板材才數分析.!F1064</f>
        <v>0</v>
      </c>
      <c r="F1180" s="32" t="str">
        <f ca="1">板材才數分析.!G1064</f>
        <v/>
      </c>
      <c r="G1180" s="32">
        <f ca="1">板材才數分析.!H1064</f>
        <v>0</v>
      </c>
      <c r="H1180" s="32" t="str">
        <f ca="1">板材才數分析.!I1064</f>
        <v/>
      </c>
      <c r="I1180" s="32">
        <f ca="1">板材才數分析.!J1064</f>
        <v>0</v>
      </c>
      <c r="J1180" s="32">
        <f ca="1">板材才數分析.!K1064</f>
        <v>0</v>
      </c>
      <c r="K1180" s="53">
        <f ca="1">板材才數分析.!O1064</f>
        <v>0</v>
      </c>
      <c r="L1180" s="32" t="str">
        <f>IFERROR(VLOOKUP(C1180,資料庫!$K$3:$AA$10,17,FALSE),"")</f>
        <v/>
      </c>
      <c r="M1180" s="32">
        <f>板材才數分析.!R1064</f>
        <v>0</v>
      </c>
      <c r="N1180" s="35">
        <f t="shared" ca="1" si="70"/>
        <v>0</v>
      </c>
      <c r="O1180" s="75"/>
    </row>
    <row r="1181" spans="1:15" x14ac:dyDescent="0.25">
      <c r="A1181" s="75">
        <f>板材才數分析.!D1065</f>
        <v>36014</v>
      </c>
      <c r="B1181" s="75">
        <f ca="1">板材才數分析.!E1065</f>
        <v>0</v>
      </c>
      <c r="D1181" s="32">
        <f ca="1">板材才數分析.!M1065</f>
        <v>0</v>
      </c>
      <c r="E1181" s="32">
        <f ca="1">板材才數分析.!F1065</f>
        <v>0</v>
      </c>
      <c r="F1181" s="32" t="str">
        <f ca="1">板材才數分析.!G1065</f>
        <v/>
      </c>
      <c r="G1181" s="32">
        <f ca="1">板材才數分析.!H1065</f>
        <v>0</v>
      </c>
      <c r="H1181" s="32" t="str">
        <f ca="1">板材才數分析.!I1065</f>
        <v/>
      </c>
      <c r="I1181" s="32">
        <f ca="1">板材才數分析.!J1065</f>
        <v>0</v>
      </c>
      <c r="J1181" s="32">
        <f ca="1">板材才數分析.!K1065</f>
        <v>0</v>
      </c>
      <c r="K1181" s="53">
        <f ca="1">板材才數分析.!O1065</f>
        <v>0</v>
      </c>
      <c r="L1181" s="32" t="str">
        <f>IFERROR(VLOOKUP(C1181,資料庫!$K$3:$AA$10,17,FALSE),"")</f>
        <v/>
      </c>
      <c r="M1181" s="32">
        <f>板材才數分析.!R1065</f>
        <v>0</v>
      </c>
      <c r="N1181" s="35">
        <f t="shared" ca="1" si="70"/>
        <v>0</v>
      </c>
      <c r="O1181" s="75"/>
    </row>
    <row r="1182" spans="1:15" x14ac:dyDescent="0.25">
      <c r="A1182" s="75">
        <f>板材才數分析.!D1066</f>
        <v>36015</v>
      </c>
      <c r="B1182" s="75">
        <f ca="1">板材才數分析.!E1066</f>
        <v>0</v>
      </c>
      <c r="D1182" s="32">
        <f ca="1">板材才數分析.!M1066</f>
        <v>0</v>
      </c>
      <c r="E1182" s="32">
        <f ca="1">板材才數分析.!F1066</f>
        <v>0</v>
      </c>
      <c r="F1182" s="32" t="str">
        <f ca="1">板材才數分析.!G1066</f>
        <v/>
      </c>
      <c r="G1182" s="32">
        <f ca="1">板材才數分析.!H1066</f>
        <v>0</v>
      </c>
      <c r="H1182" s="32" t="str">
        <f ca="1">板材才數分析.!I1066</f>
        <v/>
      </c>
      <c r="I1182" s="32">
        <f ca="1">板材才數分析.!J1066</f>
        <v>0</v>
      </c>
      <c r="J1182" s="32">
        <f ca="1">板材才數分析.!K1066</f>
        <v>0</v>
      </c>
      <c r="K1182" s="53">
        <f ca="1">板材才數分析.!O1066</f>
        <v>0</v>
      </c>
      <c r="L1182" s="32" t="str">
        <f>IFERROR(VLOOKUP(C1182,資料庫!$K$3:$AA$10,17,FALSE),"")</f>
        <v/>
      </c>
      <c r="M1182" s="32">
        <f>板材才數分析.!R1066</f>
        <v>0</v>
      </c>
      <c r="N1182" s="35">
        <f t="shared" ca="1" si="70"/>
        <v>0</v>
      </c>
      <c r="O1182" s="75"/>
    </row>
    <row r="1183" spans="1:15" x14ac:dyDescent="0.25">
      <c r="A1183" s="75">
        <f>板材才數分析.!D1067</f>
        <v>36016</v>
      </c>
      <c r="B1183" s="75">
        <f ca="1">板材才數分析.!E1067</f>
        <v>0</v>
      </c>
      <c r="D1183" s="32">
        <f ca="1">板材才數分析.!M1067</f>
        <v>0</v>
      </c>
      <c r="E1183" s="32">
        <f ca="1">板材才數分析.!F1067</f>
        <v>0</v>
      </c>
      <c r="F1183" s="32" t="str">
        <f ca="1">板材才數分析.!G1067</f>
        <v/>
      </c>
      <c r="G1183" s="32">
        <f ca="1">板材才數分析.!H1067</f>
        <v>0</v>
      </c>
      <c r="H1183" s="32" t="str">
        <f ca="1">板材才數分析.!I1067</f>
        <v/>
      </c>
      <c r="I1183" s="32">
        <f ca="1">板材才數分析.!J1067</f>
        <v>0</v>
      </c>
      <c r="J1183" s="32">
        <f ca="1">板材才數分析.!K1067</f>
        <v>0</v>
      </c>
      <c r="K1183" s="53">
        <f ca="1">板材才數分析.!O1067</f>
        <v>0</v>
      </c>
      <c r="L1183" s="32" t="str">
        <f>IFERROR(VLOOKUP(C1183,資料庫!$K$3:$AA$10,17,FALSE),"")</f>
        <v/>
      </c>
      <c r="M1183" s="32">
        <f>板材才數分析.!R1067</f>
        <v>0</v>
      </c>
      <c r="N1183" s="35">
        <f t="shared" ca="1" si="70"/>
        <v>0</v>
      </c>
      <c r="O1183" s="75"/>
    </row>
    <row r="1184" spans="1:15" x14ac:dyDescent="0.25">
      <c r="A1184" s="75">
        <f>板材才數分析.!D1068</f>
        <v>36017</v>
      </c>
      <c r="B1184" s="75">
        <f ca="1">板材才數分析.!E1068</f>
        <v>0</v>
      </c>
      <c r="D1184" s="32">
        <f ca="1">板材才數分析.!M1068</f>
        <v>0</v>
      </c>
      <c r="E1184" s="32">
        <f ca="1">板材才數分析.!F1068</f>
        <v>0</v>
      </c>
      <c r="F1184" s="32" t="str">
        <f ca="1">板材才數分析.!G1068</f>
        <v/>
      </c>
      <c r="G1184" s="32">
        <f ca="1">板材才數分析.!H1068</f>
        <v>0</v>
      </c>
      <c r="H1184" s="32" t="str">
        <f ca="1">板材才數分析.!I1068</f>
        <v/>
      </c>
      <c r="I1184" s="32">
        <f ca="1">板材才數分析.!J1068</f>
        <v>0</v>
      </c>
      <c r="J1184" s="32">
        <f ca="1">板材才數分析.!K1068</f>
        <v>0</v>
      </c>
      <c r="K1184" s="53">
        <f ca="1">板材才數分析.!O1068</f>
        <v>0</v>
      </c>
      <c r="L1184" s="32" t="str">
        <f>IFERROR(VLOOKUP(C1184,資料庫!$K$3:$AA$10,17,FALSE),"")</f>
        <v/>
      </c>
      <c r="M1184" s="32">
        <f>板材才數分析.!R1068</f>
        <v>0</v>
      </c>
      <c r="N1184" s="35">
        <f t="shared" ca="1" si="70"/>
        <v>0</v>
      </c>
      <c r="O1184" s="75"/>
    </row>
    <row r="1185" spans="1:16" x14ac:dyDescent="0.25">
      <c r="A1185" s="75">
        <f>板材才數分析.!D1069</f>
        <v>36018</v>
      </c>
      <c r="B1185" s="75">
        <f ca="1">板材才數分析.!E1069</f>
        <v>0</v>
      </c>
      <c r="D1185" s="32">
        <f ca="1">板材才數分析.!M1069</f>
        <v>0</v>
      </c>
      <c r="E1185" s="32">
        <f ca="1">板材才數分析.!F1069</f>
        <v>0</v>
      </c>
      <c r="F1185" s="32" t="str">
        <f ca="1">板材才數分析.!G1069</f>
        <v/>
      </c>
      <c r="G1185" s="32">
        <f ca="1">板材才數分析.!H1069</f>
        <v>0</v>
      </c>
      <c r="H1185" s="32" t="str">
        <f ca="1">板材才數分析.!I1069</f>
        <v/>
      </c>
      <c r="I1185" s="32">
        <f ca="1">板材才數分析.!J1069</f>
        <v>0</v>
      </c>
      <c r="J1185" s="32">
        <f ca="1">板材才數分析.!K1069</f>
        <v>0</v>
      </c>
      <c r="K1185" s="53">
        <f ca="1">板材才數分析.!O1069</f>
        <v>0</v>
      </c>
      <c r="L1185" s="32" t="str">
        <f>IFERROR(VLOOKUP(C1185,資料庫!$K$3:$AA$10,17,FALSE),"")</f>
        <v/>
      </c>
      <c r="M1185" s="32">
        <f>板材才數分析.!R1069</f>
        <v>0</v>
      </c>
      <c r="N1185" s="35">
        <f t="shared" ca="1" si="70"/>
        <v>0</v>
      </c>
      <c r="O1185" s="75"/>
    </row>
    <row r="1186" spans="1:16" x14ac:dyDescent="0.25">
      <c r="A1186" s="75">
        <f>板材才數分析.!D1070</f>
        <v>36019</v>
      </c>
      <c r="B1186" s="75">
        <f ca="1">板材才數分析.!E1070</f>
        <v>0</v>
      </c>
      <c r="D1186" s="32">
        <f ca="1">板材才數分析.!M1070</f>
        <v>0</v>
      </c>
      <c r="E1186" s="32">
        <f ca="1">板材才數分析.!F1070</f>
        <v>0</v>
      </c>
      <c r="F1186" s="32" t="str">
        <f ca="1">板材才數分析.!G1070</f>
        <v/>
      </c>
      <c r="G1186" s="32">
        <f ca="1">板材才數分析.!H1070</f>
        <v>0</v>
      </c>
      <c r="H1186" s="32" t="str">
        <f ca="1">板材才數分析.!I1070</f>
        <v/>
      </c>
      <c r="I1186" s="32">
        <f ca="1">板材才數分析.!J1070</f>
        <v>0</v>
      </c>
      <c r="J1186" s="32">
        <f ca="1">板材才數分析.!K1070</f>
        <v>0</v>
      </c>
      <c r="K1186" s="53">
        <f ca="1">板材才數分析.!O1070</f>
        <v>0</v>
      </c>
      <c r="L1186" s="32" t="str">
        <f>IFERROR(VLOOKUP(C1186,資料庫!$K$3:$AA$10,17,FALSE),"")</f>
        <v/>
      </c>
      <c r="M1186" s="32">
        <f>板材才數分析.!R1070</f>
        <v>0</v>
      </c>
      <c r="N1186" s="35">
        <f t="shared" ca="1" si="70"/>
        <v>0</v>
      </c>
      <c r="O1186" s="75"/>
    </row>
    <row r="1187" spans="1:16" x14ac:dyDescent="0.25">
      <c r="A1187" s="75">
        <f>板材才數分析.!D1071</f>
        <v>36020</v>
      </c>
      <c r="B1187" s="75">
        <f ca="1">板材才數分析.!E1071</f>
        <v>0</v>
      </c>
      <c r="D1187" s="32">
        <f ca="1">板材才數分析.!M1071</f>
        <v>0</v>
      </c>
      <c r="E1187" s="32">
        <f ca="1">板材才數分析.!F1071</f>
        <v>0</v>
      </c>
      <c r="F1187" s="32" t="str">
        <f ca="1">板材才數分析.!G1071</f>
        <v/>
      </c>
      <c r="G1187" s="32">
        <f ca="1">板材才數分析.!H1071</f>
        <v>0</v>
      </c>
      <c r="H1187" s="32" t="str">
        <f ca="1">板材才數分析.!I1071</f>
        <v/>
      </c>
      <c r="I1187" s="32">
        <f ca="1">板材才數分析.!J1071</f>
        <v>0</v>
      </c>
      <c r="J1187" s="32">
        <f ca="1">板材才數分析.!K1071</f>
        <v>0</v>
      </c>
      <c r="K1187" s="53">
        <f ca="1">板材才數分析.!O1071</f>
        <v>0</v>
      </c>
      <c r="L1187" s="32" t="str">
        <f>IFERROR(VLOOKUP(C1187,資料庫!$K$3:$AA$10,17,FALSE),"")</f>
        <v/>
      </c>
      <c r="M1187" s="32">
        <f>板材才數分析.!R1071</f>
        <v>0</v>
      </c>
      <c r="N1187" s="35">
        <f t="shared" ca="1" si="70"/>
        <v>0</v>
      </c>
      <c r="O1187" s="75"/>
    </row>
    <row r="1188" spans="1:16" x14ac:dyDescent="0.25">
      <c r="A1188" s="75">
        <f>板材才數分析.!D1072</f>
        <v>36021</v>
      </c>
      <c r="B1188" s="75">
        <f ca="1">板材才數分析.!E1072</f>
        <v>0</v>
      </c>
      <c r="D1188" s="32">
        <f ca="1">板材才數分析.!M1072</f>
        <v>0</v>
      </c>
      <c r="E1188" s="32">
        <f ca="1">板材才數分析.!F1072</f>
        <v>0</v>
      </c>
      <c r="F1188" s="32" t="str">
        <f ca="1">板材才數分析.!G1072</f>
        <v/>
      </c>
      <c r="G1188" s="32">
        <f ca="1">板材才數分析.!H1072</f>
        <v>0</v>
      </c>
      <c r="H1188" s="32" t="str">
        <f ca="1">板材才數分析.!I1072</f>
        <v/>
      </c>
      <c r="I1188" s="32">
        <f ca="1">板材才數分析.!J1072</f>
        <v>0</v>
      </c>
      <c r="J1188" s="32">
        <f ca="1">板材才數分析.!K1072</f>
        <v>0</v>
      </c>
      <c r="K1188" s="53">
        <f ca="1">板材才數分析.!O1072</f>
        <v>0</v>
      </c>
      <c r="L1188" s="32" t="str">
        <f>IFERROR(VLOOKUP(C1188,資料庫!$K$3:$AA$10,17,FALSE),"")</f>
        <v/>
      </c>
      <c r="M1188" s="32">
        <f>板材才數分析.!R1072</f>
        <v>0</v>
      </c>
      <c r="N1188" s="35">
        <f t="shared" ca="1" si="70"/>
        <v>0</v>
      </c>
      <c r="O1188" s="75"/>
    </row>
    <row r="1189" spans="1:16" x14ac:dyDescent="0.25">
      <c r="A1189" s="75">
        <f>板材才數分析.!D1073</f>
        <v>36022</v>
      </c>
      <c r="B1189" s="75">
        <f ca="1">板材才數分析.!E1073</f>
        <v>0</v>
      </c>
      <c r="D1189" s="32">
        <f ca="1">板材才數分析.!M1073</f>
        <v>0</v>
      </c>
      <c r="E1189" s="32">
        <f ca="1">板材才數分析.!F1073</f>
        <v>0</v>
      </c>
      <c r="F1189" s="32" t="str">
        <f ca="1">板材才數分析.!G1073</f>
        <v/>
      </c>
      <c r="G1189" s="32">
        <f ca="1">板材才數分析.!H1073</f>
        <v>0</v>
      </c>
      <c r="H1189" s="32" t="str">
        <f ca="1">板材才數分析.!I1073</f>
        <v/>
      </c>
      <c r="I1189" s="32">
        <f ca="1">板材才數分析.!J1073</f>
        <v>0</v>
      </c>
      <c r="J1189" s="32">
        <f ca="1">板材才數分析.!K1073</f>
        <v>0</v>
      </c>
      <c r="K1189" s="53">
        <f ca="1">板材才數分析.!O1073</f>
        <v>0</v>
      </c>
      <c r="L1189" s="32" t="str">
        <f>IFERROR(VLOOKUP(C1189,資料庫!$K$3:$AA$10,17,FALSE),"")</f>
        <v/>
      </c>
      <c r="M1189" s="32">
        <f>板材才數分析.!R1073</f>
        <v>0</v>
      </c>
      <c r="N1189" s="35">
        <f t="shared" ca="1" si="70"/>
        <v>0</v>
      </c>
      <c r="O1189" s="75"/>
    </row>
    <row r="1190" spans="1:16" x14ac:dyDescent="0.25">
      <c r="A1190" s="75">
        <f>板材才數分析.!D1074</f>
        <v>36023</v>
      </c>
      <c r="B1190" s="75">
        <f ca="1">板材才數分析.!E1074</f>
        <v>0</v>
      </c>
      <c r="D1190" s="32">
        <f ca="1">板材才數分析.!M1074</f>
        <v>0</v>
      </c>
      <c r="E1190" s="32">
        <f ca="1">板材才數分析.!F1074</f>
        <v>0</v>
      </c>
      <c r="F1190" s="32" t="str">
        <f ca="1">板材才數分析.!G1074</f>
        <v/>
      </c>
      <c r="G1190" s="32">
        <f ca="1">板材才數分析.!H1074</f>
        <v>0</v>
      </c>
      <c r="H1190" s="32" t="str">
        <f ca="1">板材才數分析.!I1074</f>
        <v/>
      </c>
      <c r="I1190" s="32">
        <f ca="1">板材才數分析.!J1074</f>
        <v>0</v>
      </c>
      <c r="J1190" s="32">
        <f ca="1">板材才數分析.!K1074</f>
        <v>0</v>
      </c>
      <c r="K1190" s="53">
        <f ca="1">板材才數分析.!O1074</f>
        <v>0</v>
      </c>
      <c r="L1190" s="32" t="str">
        <f>IFERROR(VLOOKUP(C1190,資料庫!$K$3:$AA$10,17,FALSE),"")</f>
        <v/>
      </c>
      <c r="M1190" s="32">
        <f>板材才數分析.!R1074</f>
        <v>0</v>
      </c>
      <c r="N1190" s="35">
        <f t="shared" ca="1" si="70"/>
        <v>0</v>
      </c>
      <c r="O1190" s="75"/>
    </row>
    <row r="1191" spans="1:16" x14ac:dyDescent="0.25">
      <c r="A1191" s="75">
        <f>板材才數分析.!D1075</f>
        <v>36024</v>
      </c>
      <c r="B1191" s="75">
        <f ca="1">板材才數分析.!E1075</f>
        <v>0</v>
      </c>
      <c r="D1191" s="32">
        <f ca="1">板材才數分析.!M1075</f>
        <v>0</v>
      </c>
      <c r="E1191" s="32">
        <f ca="1">板材才數分析.!F1075</f>
        <v>0</v>
      </c>
      <c r="F1191" s="32" t="str">
        <f ca="1">板材才數分析.!G1075</f>
        <v/>
      </c>
      <c r="G1191" s="32">
        <f ca="1">板材才數分析.!H1075</f>
        <v>0</v>
      </c>
      <c r="H1191" s="32" t="str">
        <f ca="1">板材才數分析.!I1075</f>
        <v/>
      </c>
      <c r="I1191" s="32">
        <f ca="1">板材才數分析.!J1075</f>
        <v>0</v>
      </c>
      <c r="J1191" s="32">
        <f ca="1">板材才數分析.!K1075</f>
        <v>0</v>
      </c>
      <c r="K1191" s="53">
        <f ca="1">板材才數分析.!O1075</f>
        <v>0</v>
      </c>
      <c r="L1191" s="32" t="str">
        <f>IFERROR(VLOOKUP(C1191,資料庫!$K$3:$AA$10,17,FALSE),"")</f>
        <v/>
      </c>
      <c r="M1191" s="32">
        <f>板材才數分析.!R1075</f>
        <v>0</v>
      </c>
      <c r="N1191" s="35">
        <f t="shared" ca="1" si="70"/>
        <v>0</v>
      </c>
      <c r="O1191" s="75"/>
    </row>
    <row r="1192" spans="1:16" x14ac:dyDescent="0.25">
      <c r="A1192" s="75">
        <f>板材才數分析.!D1076</f>
        <v>36025</v>
      </c>
      <c r="B1192" s="75">
        <f ca="1">板材才數分析.!E1076</f>
        <v>0</v>
      </c>
      <c r="D1192" s="32">
        <f ca="1">板材才數分析.!M1076</f>
        <v>0</v>
      </c>
      <c r="E1192" s="32">
        <f ca="1">板材才數分析.!F1076</f>
        <v>0</v>
      </c>
      <c r="F1192" s="32" t="str">
        <f ca="1">板材才數分析.!G1076</f>
        <v/>
      </c>
      <c r="G1192" s="32">
        <f ca="1">板材才數分析.!H1076</f>
        <v>0</v>
      </c>
      <c r="H1192" s="32" t="str">
        <f ca="1">板材才數分析.!I1076</f>
        <v/>
      </c>
      <c r="I1192" s="32">
        <f ca="1">板材才數分析.!J1076</f>
        <v>0</v>
      </c>
      <c r="J1192" s="32">
        <f ca="1">板材才數分析.!K1076</f>
        <v>0</v>
      </c>
      <c r="K1192" s="53">
        <f ca="1">板材才數分析.!O1076</f>
        <v>0</v>
      </c>
      <c r="L1192" s="32" t="str">
        <f>IFERROR(VLOOKUP(C1192,資料庫!$K$3:$AA$10,17,FALSE),"")</f>
        <v/>
      </c>
      <c r="M1192" s="32">
        <f>板材才數分析.!R1076</f>
        <v>0</v>
      </c>
      <c r="N1192" s="35">
        <f t="shared" ca="1" si="70"/>
        <v>0</v>
      </c>
      <c r="O1192" s="75"/>
    </row>
    <row r="1193" spans="1:16" x14ac:dyDescent="0.25">
      <c r="A1193" s="75">
        <f>板材才數分析.!D1077</f>
        <v>36026</v>
      </c>
      <c r="B1193" s="75">
        <f ca="1">板材才數分析.!E1077</f>
        <v>0</v>
      </c>
      <c r="D1193" s="32">
        <f ca="1">板材才數分析.!M1077</f>
        <v>0</v>
      </c>
      <c r="E1193" s="32">
        <f ca="1">板材才數分析.!F1077</f>
        <v>0</v>
      </c>
      <c r="F1193" s="32" t="str">
        <f ca="1">板材才數分析.!G1077</f>
        <v/>
      </c>
      <c r="G1193" s="32">
        <f ca="1">板材才數分析.!H1077</f>
        <v>0</v>
      </c>
      <c r="H1193" s="32" t="str">
        <f ca="1">板材才數分析.!I1077</f>
        <v/>
      </c>
      <c r="I1193" s="32">
        <f ca="1">板材才數分析.!J1077</f>
        <v>0</v>
      </c>
      <c r="J1193" s="32">
        <f ca="1">板材才數分析.!K1077</f>
        <v>0</v>
      </c>
      <c r="K1193" s="53">
        <f ca="1">板材才數分析.!O1077</f>
        <v>0</v>
      </c>
      <c r="L1193" s="32" t="str">
        <f>IFERROR(VLOOKUP(C1193,資料庫!$K$3:$AA$10,17,FALSE),"")</f>
        <v/>
      </c>
      <c r="M1193" s="32">
        <f>板材才數分析.!R1077</f>
        <v>0</v>
      </c>
      <c r="N1193" s="35">
        <f t="shared" ca="1" si="70"/>
        <v>0</v>
      </c>
      <c r="O1193" s="75"/>
    </row>
    <row r="1194" spans="1:16" x14ac:dyDescent="0.25">
      <c r="A1194" s="75">
        <f>板材才數分析.!D1078</f>
        <v>36027</v>
      </c>
      <c r="B1194" s="75">
        <f ca="1">板材才數分析.!E1078</f>
        <v>0</v>
      </c>
      <c r="D1194" s="32">
        <f ca="1">板材才數分析.!M1078</f>
        <v>0</v>
      </c>
      <c r="E1194" s="32">
        <f ca="1">板材才數分析.!F1078</f>
        <v>0</v>
      </c>
      <c r="F1194" s="32" t="str">
        <f ca="1">板材才數分析.!G1078</f>
        <v/>
      </c>
      <c r="G1194" s="32">
        <f ca="1">板材才數分析.!H1078</f>
        <v>0</v>
      </c>
      <c r="H1194" s="32" t="str">
        <f ca="1">板材才數分析.!I1078</f>
        <v/>
      </c>
      <c r="I1194" s="32">
        <f ca="1">板材才數分析.!J1078</f>
        <v>0</v>
      </c>
      <c r="J1194" s="32">
        <f ca="1">板材才數分析.!K1078</f>
        <v>0</v>
      </c>
      <c r="K1194" s="53">
        <f ca="1">板材才數分析.!O1078</f>
        <v>0</v>
      </c>
      <c r="L1194" s="32" t="str">
        <f>IFERROR(VLOOKUP(C1194,資料庫!$K$3:$AA$10,17,FALSE),"")</f>
        <v/>
      </c>
      <c r="M1194" s="32">
        <f>板材才數分析.!R1078</f>
        <v>0</v>
      </c>
      <c r="N1194" s="35">
        <f t="shared" ca="1" si="70"/>
        <v>0</v>
      </c>
      <c r="O1194" s="75"/>
    </row>
    <row r="1195" spans="1:16" x14ac:dyDescent="0.25">
      <c r="A1195" s="75">
        <f>板材才數分析.!D1079</f>
        <v>36028</v>
      </c>
      <c r="B1195" s="75">
        <f ca="1">板材才數分析.!E1079</f>
        <v>0</v>
      </c>
      <c r="D1195" s="32">
        <f ca="1">板材才數分析.!M1079</f>
        <v>0</v>
      </c>
      <c r="E1195" s="32">
        <f ca="1">板材才數分析.!F1079</f>
        <v>0</v>
      </c>
      <c r="F1195" s="32" t="str">
        <f ca="1">板材才數分析.!G1079</f>
        <v/>
      </c>
      <c r="G1195" s="32">
        <f ca="1">板材才數分析.!H1079</f>
        <v>0</v>
      </c>
      <c r="H1195" s="32" t="str">
        <f ca="1">板材才數分析.!I1079</f>
        <v/>
      </c>
      <c r="I1195" s="32">
        <f ca="1">板材才數分析.!J1079</f>
        <v>0</v>
      </c>
      <c r="J1195" s="32">
        <f ca="1">板材才數分析.!K1079</f>
        <v>0</v>
      </c>
      <c r="K1195" s="53">
        <f ca="1">板材才數分析.!O1079</f>
        <v>0</v>
      </c>
      <c r="L1195" s="32" t="str">
        <f>IFERROR(VLOOKUP(C1195,資料庫!$K$3:$AA$10,17,FALSE),"")</f>
        <v/>
      </c>
      <c r="M1195" s="32">
        <f>板材才數分析.!R1079</f>
        <v>0</v>
      </c>
      <c r="N1195" s="35">
        <f t="shared" ca="1" si="70"/>
        <v>0</v>
      </c>
      <c r="O1195" s="75"/>
    </row>
    <row r="1196" spans="1:16" x14ac:dyDescent="0.25">
      <c r="A1196" s="75">
        <f>板材才數分析.!D1080</f>
        <v>36029</v>
      </c>
      <c r="B1196" s="75">
        <f ca="1">板材才數分析.!E1080</f>
        <v>0</v>
      </c>
      <c r="D1196" s="32">
        <f ca="1">板材才數分析.!M1080</f>
        <v>0</v>
      </c>
      <c r="E1196" s="32">
        <f ca="1">板材才數分析.!F1080</f>
        <v>0</v>
      </c>
      <c r="F1196" s="32" t="str">
        <f ca="1">板材才數分析.!G1080</f>
        <v/>
      </c>
      <c r="G1196" s="32">
        <f ca="1">板材才數分析.!H1080</f>
        <v>0</v>
      </c>
      <c r="H1196" s="32" t="str">
        <f ca="1">板材才數分析.!I1080</f>
        <v/>
      </c>
      <c r="I1196" s="32">
        <f ca="1">板材才數分析.!J1080</f>
        <v>0</v>
      </c>
      <c r="J1196" s="32">
        <f ca="1">板材才數分析.!K1080</f>
        <v>0</v>
      </c>
      <c r="K1196" s="53">
        <f ca="1">板材才數分析.!O1080</f>
        <v>0</v>
      </c>
      <c r="L1196" s="32" t="str">
        <f>IFERROR(VLOOKUP(C1196,資料庫!$K$3:$AA$10,17,FALSE),"")</f>
        <v/>
      </c>
      <c r="M1196" s="32">
        <f>板材才數分析.!R1080</f>
        <v>0</v>
      </c>
      <c r="N1196" s="35">
        <f t="shared" ca="1" si="70"/>
        <v>0</v>
      </c>
      <c r="O1196" s="75"/>
    </row>
    <row r="1197" spans="1:16" x14ac:dyDescent="0.25">
      <c r="A1197" s="75">
        <f>板材才數分析.!D1081</f>
        <v>36030</v>
      </c>
      <c r="B1197" s="75">
        <f ca="1">板材才數分析.!E1081</f>
        <v>0</v>
      </c>
      <c r="D1197" s="32">
        <f ca="1">板材才數分析.!M1081</f>
        <v>0</v>
      </c>
      <c r="E1197" s="32">
        <f ca="1">板材才數分析.!F1081</f>
        <v>0</v>
      </c>
      <c r="F1197" s="32" t="str">
        <f ca="1">板材才數分析.!G1081</f>
        <v/>
      </c>
      <c r="G1197" s="32">
        <f ca="1">板材才數分析.!H1081</f>
        <v>0</v>
      </c>
      <c r="H1197" s="32" t="str">
        <f ca="1">板材才數分析.!I1081</f>
        <v/>
      </c>
      <c r="I1197" s="32">
        <f ca="1">板材才數分析.!J1081</f>
        <v>0</v>
      </c>
      <c r="J1197" s="32">
        <f ca="1">板材才數分析.!K1081</f>
        <v>0</v>
      </c>
      <c r="K1197" s="53">
        <f ca="1">板材才數分析.!O1081</f>
        <v>0</v>
      </c>
      <c r="L1197" s="32" t="str">
        <f>IFERROR(VLOOKUP(C1197,資料庫!$K$3:$AA$10,17,FALSE),"")</f>
        <v/>
      </c>
      <c r="M1197" s="32">
        <f>板材才數分析.!R1081</f>
        <v>0</v>
      </c>
      <c r="N1197" s="35">
        <f t="shared" ca="1" si="70"/>
        <v>0</v>
      </c>
      <c r="O1197" s="75"/>
    </row>
    <row r="1198" spans="1:16" x14ac:dyDescent="0.25">
      <c r="A1198" s="75"/>
      <c r="B1198" s="75"/>
      <c r="H1198" s="524" t="s">
        <v>67</v>
      </c>
      <c r="I1198" s="525"/>
      <c r="J1198" s="525"/>
      <c r="K1198" s="54">
        <f ca="1">SUM(K1168:K1197)</f>
        <v>0</v>
      </c>
      <c r="L1198" s="47"/>
      <c r="M1198" s="47"/>
      <c r="N1198" s="49"/>
      <c r="O1198" s="94">
        <f ca="1">SUM(N1168:N1197)</f>
        <v>0</v>
      </c>
      <c r="P1198" s="47"/>
    </row>
    <row r="1200" spans="1:16" x14ac:dyDescent="0.25">
      <c r="A1200" s="75"/>
      <c r="B1200" s="75">
        <v>37</v>
      </c>
      <c r="K1200" s="32"/>
      <c r="O1200" s="75"/>
    </row>
    <row r="1201" spans="1:15" x14ac:dyDescent="0.25">
      <c r="A1201" s="75">
        <f>板材才數分析.!D1082</f>
        <v>37001</v>
      </c>
      <c r="B1201" s="75" t="str">
        <f ca="1">板材才數分析.!E1082</f>
        <v>頂板</v>
      </c>
      <c r="D1201" s="32">
        <f ca="1">板材才數分析.!M1082</f>
        <v>0</v>
      </c>
      <c r="E1201" s="32">
        <f ca="1">板材才數分析.!F1082</f>
        <v>0</v>
      </c>
      <c r="F1201" s="32" t="str">
        <f ca="1">板材才數分析.!G1082</f>
        <v>AA</v>
      </c>
      <c r="G1201" s="32">
        <f ca="1">板材才數分析.!H1082</f>
        <v>0</v>
      </c>
      <c r="H1201" s="32" t="str">
        <f ca="1">板材才數分析.!I1082</f>
        <v/>
      </c>
      <c r="I1201" s="32">
        <f ca="1">板材才數分析.!J1082</f>
        <v>0</v>
      </c>
      <c r="J1201" s="32">
        <f ca="1">板材才數分析.!K1082</f>
        <v>0</v>
      </c>
      <c r="K1201" s="53">
        <f ca="1">板材才數分析.!O1082</f>
        <v>0</v>
      </c>
      <c r="L1201" s="32" t="str">
        <f>IFERROR(VLOOKUP(C1201,資料庫!$K$3:$AA$10,17,FALSE),"")</f>
        <v/>
      </c>
      <c r="M1201" s="32">
        <f>板材才數分析.!R1082</f>
        <v>0</v>
      </c>
      <c r="N1201" s="35">
        <f t="shared" ref="N1201" ca="1" si="71">IFERROR((K1201*M1201),"")</f>
        <v>0</v>
      </c>
      <c r="O1201" s="75"/>
    </row>
    <row r="1202" spans="1:15" x14ac:dyDescent="0.25">
      <c r="A1202" s="75">
        <f>板材才數分析.!D1083</f>
        <v>37002</v>
      </c>
      <c r="B1202" s="75" t="str">
        <f ca="1">板材才數分析.!E1083</f>
        <v>底板</v>
      </c>
      <c r="D1202" s="32">
        <f ca="1">板材才數分析.!M1083</f>
        <v>0</v>
      </c>
      <c r="E1202" s="32">
        <f ca="1">板材才數分析.!F1083</f>
        <v>0</v>
      </c>
      <c r="F1202" s="32" t="str">
        <f ca="1">板材才數分析.!G1083</f>
        <v>AA</v>
      </c>
      <c r="G1202" s="32">
        <f ca="1">板材才數分析.!H1083</f>
        <v>0</v>
      </c>
      <c r="H1202" s="32" t="str">
        <f ca="1">板材才數分析.!I1083</f>
        <v/>
      </c>
      <c r="I1202" s="32">
        <f ca="1">板材才數分析.!J1083</f>
        <v>0</v>
      </c>
      <c r="J1202" s="32">
        <f ca="1">板材才數分析.!K1083</f>
        <v>0</v>
      </c>
      <c r="K1202" s="53">
        <f ca="1">板材才數分析.!O1083</f>
        <v>0</v>
      </c>
      <c r="L1202" s="32" t="str">
        <f>IFERROR(VLOOKUP(C1202,資料庫!$K$3:$AA$10,17,FALSE),"")</f>
        <v/>
      </c>
      <c r="M1202" s="32">
        <f>板材才數分析.!R1083</f>
        <v>0</v>
      </c>
      <c r="N1202" s="35">
        <f t="shared" ref="N1202:N1230" ca="1" si="72">IFERROR((K1202*M1202),"")</f>
        <v>0</v>
      </c>
      <c r="O1202" s="75"/>
    </row>
    <row r="1203" spans="1:15" x14ac:dyDescent="0.25">
      <c r="A1203" s="75">
        <f>板材才數分析.!D1084</f>
        <v>37003</v>
      </c>
      <c r="B1203" s="75" t="str">
        <f ca="1">板材才數分析.!E1084</f>
        <v>左側板</v>
      </c>
      <c r="D1203" s="32">
        <f ca="1">板材才數分析.!M1084</f>
        <v>0</v>
      </c>
      <c r="E1203" s="32">
        <f ca="1">板材才數分析.!F1084</f>
        <v>0</v>
      </c>
      <c r="F1203" s="32" t="str">
        <f ca="1">板材才數分析.!G1084</f>
        <v>AA</v>
      </c>
      <c r="G1203" s="32">
        <f ca="1">板材才數分析.!H1084</f>
        <v>0</v>
      </c>
      <c r="H1203" s="32" t="str">
        <f ca="1">板材才數分析.!I1084</f>
        <v>AA</v>
      </c>
      <c r="I1203" s="32">
        <f ca="1">板材才數分析.!J1084</f>
        <v>0</v>
      </c>
      <c r="J1203" s="32">
        <f ca="1">板材才數分析.!K1084</f>
        <v>0</v>
      </c>
      <c r="K1203" s="53">
        <f ca="1">板材才數分析.!O1084</f>
        <v>0</v>
      </c>
      <c r="L1203" s="32" t="str">
        <f>IFERROR(VLOOKUP(C1203,資料庫!$K$3:$AA$10,17,FALSE),"")</f>
        <v/>
      </c>
      <c r="M1203" s="32">
        <f>板材才數分析.!R1084</f>
        <v>0</v>
      </c>
      <c r="N1203" s="35">
        <f t="shared" ca="1" si="72"/>
        <v>0</v>
      </c>
      <c r="O1203" s="75"/>
    </row>
    <row r="1204" spans="1:15" x14ac:dyDescent="0.25">
      <c r="A1204" s="75">
        <f>板材才數分析.!D1085</f>
        <v>37004</v>
      </c>
      <c r="B1204" s="75" t="str">
        <f ca="1">板材才數分析.!E1085</f>
        <v>右側板</v>
      </c>
      <c r="D1204" s="32">
        <f ca="1">板材才數分析.!M1085</f>
        <v>0</v>
      </c>
      <c r="E1204" s="32">
        <f ca="1">板材才數分析.!F1085</f>
        <v>0</v>
      </c>
      <c r="F1204" s="32" t="str">
        <f ca="1">板材才數分析.!G1085</f>
        <v>AA</v>
      </c>
      <c r="G1204" s="32">
        <f ca="1">板材才數分析.!H1085</f>
        <v>0</v>
      </c>
      <c r="H1204" s="32" t="str">
        <f ca="1">板材才數分析.!I1085</f>
        <v>AA</v>
      </c>
      <c r="I1204" s="32">
        <f ca="1">板材才數分析.!J1085</f>
        <v>0</v>
      </c>
      <c r="J1204" s="32">
        <f ca="1">板材才數分析.!K1085</f>
        <v>0</v>
      </c>
      <c r="K1204" s="53">
        <f ca="1">板材才數分析.!O1085</f>
        <v>0</v>
      </c>
      <c r="L1204" s="32" t="str">
        <f>IFERROR(VLOOKUP(C1204,資料庫!$K$3:$AA$10,17,FALSE),"")</f>
        <v/>
      </c>
      <c r="M1204" s="32">
        <f>板材才數分析.!R1085</f>
        <v>0</v>
      </c>
      <c r="N1204" s="35">
        <f t="shared" ca="1" si="72"/>
        <v>0</v>
      </c>
      <c r="O1204" s="75"/>
    </row>
    <row r="1205" spans="1:15" x14ac:dyDescent="0.25">
      <c r="A1205" s="75">
        <f>板材才數分析.!D1086</f>
        <v>37005</v>
      </c>
      <c r="B1205" s="75" t="str">
        <f ca="1">板材才數分析.!E1086</f>
        <v>背板</v>
      </c>
      <c r="D1205" s="32">
        <f ca="1">板材才數分析.!M1086</f>
        <v>0</v>
      </c>
      <c r="E1205" s="32">
        <f ca="1">板材才數分析.!F1086</f>
        <v>0</v>
      </c>
      <c r="F1205" s="32" t="str">
        <f ca="1">板材才數分析.!G1086</f>
        <v/>
      </c>
      <c r="G1205" s="32">
        <f ca="1">板材才數分析.!H1086</f>
        <v>0</v>
      </c>
      <c r="H1205" s="32" t="str">
        <f ca="1">板材才數分析.!I1086</f>
        <v/>
      </c>
      <c r="I1205" s="32">
        <f ca="1">板材才數分析.!J1086</f>
        <v>0</v>
      </c>
      <c r="J1205" s="32">
        <f ca="1">板材才數分析.!K1086</f>
        <v>0</v>
      </c>
      <c r="K1205" s="53">
        <f ca="1">板材才數分析.!O1086</f>
        <v>0</v>
      </c>
      <c r="L1205" s="32" t="str">
        <f>IFERROR(VLOOKUP(C1205,資料庫!$K$3:$AA$10,17,FALSE),"")</f>
        <v/>
      </c>
      <c r="M1205" s="32">
        <f>板材才數分析.!R1086</f>
        <v>0</v>
      </c>
      <c r="N1205" s="35">
        <f t="shared" ca="1" si="72"/>
        <v>0</v>
      </c>
      <c r="O1205" s="75"/>
    </row>
    <row r="1206" spans="1:15" x14ac:dyDescent="0.25">
      <c r="A1206" s="75">
        <f>板材才數分析.!D1087</f>
        <v>37006</v>
      </c>
      <c r="B1206" s="75" t="str">
        <f ca="1">板材才數分析.!E1087</f>
        <v>背拉桿</v>
      </c>
      <c r="D1206" s="32">
        <f ca="1">板材才數分析.!M1087</f>
        <v>0</v>
      </c>
      <c r="E1206" s="32">
        <f ca="1">板材才數分析.!F1087</f>
        <v>0</v>
      </c>
      <c r="F1206" s="32" t="str">
        <f ca="1">板材才數分析.!G1087</f>
        <v>AA</v>
      </c>
      <c r="G1206" s="32">
        <f ca="1">板材才數分析.!H1087</f>
        <v>0</v>
      </c>
      <c r="H1206" s="32" t="str">
        <f ca="1">板材才數分析.!I1087</f>
        <v/>
      </c>
      <c r="I1206" s="32">
        <f ca="1">板材才數分析.!J1087</f>
        <v>0</v>
      </c>
      <c r="J1206" s="32">
        <f ca="1">板材才數分析.!K1087</f>
        <v>0</v>
      </c>
      <c r="K1206" s="53">
        <f ca="1">板材才數分析.!O1087</f>
        <v>0</v>
      </c>
      <c r="L1206" s="32" t="str">
        <f>IFERROR(VLOOKUP(C1206,資料庫!$K$3:$AA$10,17,FALSE),"")</f>
        <v/>
      </c>
      <c r="M1206" s="32">
        <f>板材才數分析.!R1087</f>
        <v>0</v>
      </c>
      <c r="N1206" s="35">
        <f t="shared" ca="1" si="72"/>
        <v>0</v>
      </c>
      <c r="O1206" s="75"/>
    </row>
    <row r="1207" spans="1:15" x14ac:dyDescent="0.25">
      <c r="A1207" s="75">
        <f>板材才數分析.!D1088</f>
        <v>37007</v>
      </c>
      <c r="B1207" s="75">
        <f ca="1">板材才數分析.!E1088</f>
        <v>0</v>
      </c>
      <c r="D1207" s="32">
        <f ca="1">板材才數分析.!M1088</f>
        <v>0</v>
      </c>
      <c r="E1207" s="32">
        <f ca="1">板材才數分析.!F1088</f>
        <v>0</v>
      </c>
      <c r="F1207" s="32" t="str">
        <f ca="1">板材才數分析.!G1088</f>
        <v/>
      </c>
      <c r="G1207" s="32">
        <f ca="1">板材才數分析.!H1088</f>
        <v>0</v>
      </c>
      <c r="H1207" s="32" t="str">
        <f ca="1">板材才數分析.!I1088</f>
        <v/>
      </c>
      <c r="I1207" s="32">
        <f ca="1">板材才數分析.!J1088</f>
        <v>0</v>
      </c>
      <c r="J1207" s="32">
        <f ca="1">板材才數分析.!K1088</f>
        <v>0</v>
      </c>
      <c r="K1207" s="53">
        <f ca="1">板材才數分析.!O1088</f>
        <v>0</v>
      </c>
      <c r="L1207" s="32" t="str">
        <f>IFERROR(VLOOKUP(C1207,資料庫!$K$3:$AA$10,17,FALSE),"")</f>
        <v/>
      </c>
      <c r="M1207" s="32">
        <f>板材才數分析.!R1088</f>
        <v>0</v>
      </c>
      <c r="N1207" s="35">
        <f t="shared" ca="1" si="72"/>
        <v>0</v>
      </c>
      <c r="O1207" s="75"/>
    </row>
    <row r="1208" spans="1:15" x14ac:dyDescent="0.25">
      <c r="A1208" s="75">
        <f>板材才數分析.!D1089</f>
        <v>37008</v>
      </c>
      <c r="B1208" s="75">
        <f ca="1">板材才數分析.!E1089</f>
        <v>0</v>
      </c>
      <c r="D1208" s="32">
        <f ca="1">板材才數分析.!M1089</f>
        <v>0</v>
      </c>
      <c r="E1208" s="32">
        <f ca="1">板材才數分析.!F1089</f>
        <v>0</v>
      </c>
      <c r="F1208" s="32" t="str">
        <f ca="1">板材才數分析.!G1089</f>
        <v/>
      </c>
      <c r="G1208" s="32">
        <f ca="1">板材才數分析.!H1089</f>
        <v>0</v>
      </c>
      <c r="H1208" s="32" t="str">
        <f ca="1">板材才數分析.!I1089</f>
        <v/>
      </c>
      <c r="I1208" s="32">
        <f ca="1">板材才數分析.!J1089</f>
        <v>0</v>
      </c>
      <c r="J1208" s="32">
        <f ca="1">板材才數分析.!K1089</f>
        <v>0</v>
      </c>
      <c r="K1208" s="53">
        <f ca="1">板材才數分析.!O1089</f>
        <v>0</v>
      </c>
      <c r="L1208" s="32" t="str">
        <f>IFERROR(VLOOKUP(C1208,資料庫!$K$3:$AA$10,17,FALSE),"")</f>
        <v/>
      </c>
      <c r="M1208" s="32">
        <f>板材才數分析.!R1089</f>
        <v>0</v>
      </c>
      <c r="N1208" s="35">
        <f t="shared" ca="1" si="72"/>
        <v>0</v>
      </c>
      <c r="O1208" s="75"/>
    </row>
    <row r="1209" spans="1:15" x14ac:dyDescent="0.25">
      <c r="A1209" s="75">
        <f>板材才數分析.!D1090</f>
        <v>37009</v>
      </c>
      <c r="B1209" s="75">
        <f ca="1">板材才數分析.!E1090</f>
        <v>0</v>
      </c>
      <c r="D1209" s="32">
        <f ca="1">板材才數分析.!M1090</f>
        <v>0</v>
      </c>
      <c r="E1209" s="32">
        <f ca="1">板材才數分析.!F1090</f>
        <v>0</v>
      </c>
      <c r="F1209" s="32" t="str">
        <f ca="1">板材才數分析.!G1090</f>
        <v/>
      </c>
      <c r="G1209" s="32">
        <f ca="1">板材才數分析.!H1090</f>
        <v>0</v>
      </c>
      <c r="H1209" s="32" t="str">
        <f ca="1">板材才數分析.!I1090</f>
        <v/>
      </c>
      <c r="I1209" s="32">
        <f ca="1">板材才數分析.!J1090</f>
        <v>0</v>
      </c>
      <c r="J1209" s="32">
        <f ca="1">板材才數分析.!K1090</f>
        <v>0</v>
      </c>
      <c r="K1209" s="53">
        <f ca="1">板材才數分析.!O1090</f>
        <v>0</v>
      </c>
      <c r="L1209" s="32" t="str">
        <f>IFERROR(VLOOKUP(C1209,資料庫!$K$3:$AA$10,17,FALSE),"")</f>
        <v/>
      </c>
      <c r="M1209" s="32">
        <f>板材才數分析.!R1090</f>
        <v>0</v>
      </c>
      <c r="N1209" s="35">
        <f t="shared" ca="1" si="72"/>
        <v>0</v>
      </c>
      <c r="O1209" s="75"/>
    </row>
    <row r="1210" spans="1:15" x14ac:dyDescent="0.25">
      <c r="A1210" s="75">
        <f>板材才數分析.!D1091</f>
        <v>37010</v>
      </c>
      <c r="B1210" s="75">
        <f ca="1">板材才數分析.!E1091</f>
        <v>0</v>
      </c>
      <c r="D1210" s="32">
        <f ca="1">板材才數分析.!M1091</f>
        <v>0</v>
      </c>
      <c r="E1210" s="32">
        <f ca="1">板材才數分析.!F1091</f>
        <v>0</v>
      </c>
      <c r="F1210" s="32" t="str">
        <f ca="1">板材才數分析.!G1091</f>
        <v/>
      </c>
      <c r="G1210" s="32">
        <f ca="1">板材才數分析.!H1091</f>
        <v>0</v>
      </c>
      <c r="H1210" s="32" t="str">
        <f ca="1">板材才數分析.!I1091</f>
        <v/>
      </c>
      <c r="I1210" s="32">
        <f ca="1">板材才數分析.!J1091</f>
        <v>0</v>
      </c>
      <c r="J1210" s="32">
        <f ca="1">板材才數分析.!K1091</f>
        <v>0</v>
      </c>
      <c r="K1210" s="53">
        <f ca="1">板材才數分析.!O1091</f>
        <v>0</v>
      </c>
      <c r="L1210" s="32" t="str">
        <f>IFERROR(VLOOKUP(C1210,資料庫!$K$3:$AA$10,17,FALSE),"")</f>
        <v/>
      </c>
      <c r="M1210" s="32">
        <f>板材才數分析.!R1091</f>
        <v>0</v>
      </c>
      <c r="N1210" s="35">
        <f t="shared" ca="1" si="72"/>
        <v>0</v>
      </c>
      <c r="O1210" s="75"/>
    </row>
    <row r="1211" spans="1:15" x14ac:dyDescent="0.25">
      <c r="A1211" s="75">
        <f>板材才數分析.!D1092</f>
        <v>37011</v>
      </c>
      <c r="B1211" s="75">
        <f ca="1">板材才數分析.!E1092</f>
        <v>0</v>
      </c>
      <c r="D1211" s="32">
        <f ca="1">板材才數分析.!M1092</f>
        <v>0</v>
      </c>
      <c r="E1211" s="32">
        <f ca="1">板材才數分析.!F1092</f>
        <v>0</v>
      </c>
      <c r="F1211" s="32" t="str">
        <f ca="1">板材才數分析.!G1092</f>
        <v/>
      </c>
      <c r="G1211" s="32">
        <f ca="1">板材才數分析.!H1092</f>
        <v>0</v>
      </c>
      <c r="H1211" s="32" t="str">
        <f ca="1">板材才數分析.!I1092</f>
        <v/>
      </c>
      <c r="I1211" s="32">
        <f ca="1">板材才數分析.!J1092</f>
        <v>0</v>
      </c>
      <c r="J1211" s="32">
        <f ca="1">板材才數分析.!K1092</f>
        <v>0</v>
      </c>
      <c r="K1211" s="53">
        <f ca="1">板材才數分析.!O1092</f>
        <v>0</v>
      </c>
      <c r="L1211" s="32" t="str">
        <f>IFERROR(VLOOKUP(C1211,資料庫!$K$3:$AA$10,17,FALSE),"")</f>
        <v/>
      </c>
      <c r="M1211" s="32">
        <f>板材才數分析.!R1092</f>
        <v>0</v>
      </c>
      <c r="N1211" s="35">
        <f t="shared" ca="1" si="72"/>
        <v>0</v>
      </c>
      <c r="O1211" s="75"/>
    </row>
    <row r="1212" spans="1:15" x14ac:dyDescent="0.25">
      <c r="A1212" s="75">
        <f>板材才數分析.!D1093</f>
        <v>37012</v>
      </c>
      <c r="B1212" s="75" t="str">
        <f ca="1">板材才數分析.!E1093</f>
        <v>天地蓋頂板</v>
      </c>
      <c r="D1212" s="32">
        <f ca="1">板材才數分析.!M1093</f>
        <v>0</v>
      </c>
      <c r="E1212" s="32">
        <f ca="1">板材才數分析.!F1093</f>
        <v>0</v>
      </c>
      <c r="F1212" s="32" t="str">
        <f ca="1">板材才數分析.!G1093</f>
        <v>AA</v>
      </c>
      <c r="G1212" s="32">
        <f ca="1">板材才數分析.!H1093</f>
        <v>0</v>
      </c>
      <c r="H1212" s="32" t="str">
        <f ca="1">板材才數分析.!I1093</f>
        <v>AA</v>
      </c>
      <c r="I1212" s="32">
        <f ca="1">板材才數分析.!J1093</f>
        <v>0</v>
      </c>
      <c r="J1212" s="32">
        <f ca="1">板材才數分析.!K1093</f>
        <v>0</v>
      </c>
      <c r="K1212" s="53">
        <f ca="1">板材才數分析.!O1093</f>
        <v>0</v>
      </c>
      <c r="L1212" s="32" t="str">
        <f>IFERROR(VLOOKUP(C1212,資料庫!$K$3:$AA$10,17,FALSE),"")</f>
        <v/>
      </c>
      <c r="M1212" s="32">
        <f>板材才數分析.!R1093</f>
        <v>0</v>
      </c>
      <c r="N1212" s="35">
        <f t="shared" ca="1" si="72"/>
        <v>0</v>
      </c>
      <c r="O1212" s="75"/>
    </row>
    <row r="1213" spans="1:15" x14ac:dyDescent="0.25">
      <c r="A1213" s="75">
        <f>板材才數分析.!D1094</f>
        <v>37013</v>
      </c>
      <c r="B1213" s="75" t="str">
        <f ca="1">板材才數分析.!E1094</f>
        <v>天地蓋底板</v>
      </c>
      <c r="D1213" s="32">
        <f ca="1">板材才數分析.!M1094</f>
        <v>0</v>
      </c>
      <c r="E1213" s="32">
        <f ca="1">板材才數分析.!F1094</f>
        <v>0</v>
      </c>
      <c r="F1213" s="32" t="str">
        <f ca="1">板材才數分析.!G1094</f>
        <v>AA</v>
      </c>
      <c r="G1213" s="32">
        <f ca="1">板材才數分析.!H1094</f>
        <v>0</v>
      </c>
      <c r="H1213" s="32" t="str">
        <f ca="1">板材才數分析.!I1094</f>
        <v>AA</v>
      </c>
      <c r="I1213" s="32">
        <f ca="1">板材才數分析.!J1094</f>
        <v>0</v>
      </c>
      <c r="J1213" s="32">
        <f ca="1">板材才數分析.!K1094</f>
        <v>0</v>
      </c>
      <c r="K1213" s="53">
        <f ca="1">板材才數分析.!O1094</f>
        <v>0</v>
      </c>
      <c r="L1213" s="32" t="str">
        <f>IFERROR(VLOOKUP(C1213,資料庫!$K$3:$AA$10,17,FALSE),"")</f>
        <v/>
      </c>
      <c r="M1213" s="32">
        <f>板材才數分析.!R1094</f>
        <v>0</v>
      </c>
      <c r="N1213" s="35">
        <f t="shared" ca="1" si="72"/>
        <v>0</v>
      </c>
      <c r="O1213" s="75"/>
    </row>
    <row r="1214" spans="1:15" x14ac:dyDescent="0.25">
      <c r="A1214" s="75">
        <f>板材才數分析.!D1095</f>
        <v>37014</v>
      </c>
      <c r="B1214" s="75" t="str">
        <f ca="1">板材才數分析.!E1095</f>
        <v>天地蓋左側板</v>
      </c>
      <c r="D1214" s="32">
        <f ca="1">板材才數分析.!M1095</f>
        <v>0</v>
      </c>
      <c r="E1214" s="32">
        <f ca="1">板材才數分析.!F1095</f>
        <v>0</v>
      </c>
      <c r="F1214" s="32" t="str">
        <f ca="1">板材才數分析.!G1095</f>
        <v>AA</v>
      </c>
      <c r="G1214" s="32">
        <f ca="1">板材才數分析.!H1095</f>
        <v>0</v>
      </c>
      <c r="H1214" s="32" t="str">
        <f ca="1">板材才數分析.!I1095</f>
        <v/>
      </c>
      <c r="I1214" s="32">
        <f ca="1">板材才數分析.!J1095</f>
        <v>0</v>
      </c>
      <c r="J1214" s="32">
        <f ca="1">板材才數分析.!K1095</f>
        <v>0</v>
      </c>
      <c r="K1214" s="53">
        <f ca="1">板材才數分析.!O1095</f>
        <v>0</v>
      </c>
      <c r="L1214" s="32" t="str">
        <f>IFERROR(VLOOKUP(C1214,資料庫!$K$3:$AA$10,17,FALSE),"")</f>
        <v/>
      </c>
      <c r="M1214" s="32">
        <f>板材才數分析.!R1095</f>
        <v>0</v>
      </c>
      <c r="N1214" s="35">
        <f t="shared" ca="1" si="72"/>
        <v>0</v>
      </c>
      <c r="O1214" s="75"/>
    </row>
    <row r="1215" spans="1:15" x14ac:dyDescent="0.25">
      <c r="A1215" s="75">
        <f>板材才數分析.!D1096</f>
        <v>37015</v>
      </c>
      <c r="B1215" s="75" t="str">
        <f ca="1">板材才數分析.!E1096</f>
        <v>天地蓋右側板</v>
      </c>
      <c r="D1215" s="32">
        <f ca="1">板材才數分析.!M1096</f>
        <v>0</v>
      </c>
      <c r="E1215" s="32">
        <f ca="1">板材才數分析.!F1096</f>
        <v>0</v>
      </c>
      <c r="F1215" s="32" t="str">
        <f ca="1">板材才數分析.!G1096</f>
        <v>AA</v>
      </c>
      <c r="G1215" s="32">
        <f ca="1">板材才數分析.!H1096</f>
        <v>0</v>
      </c>
      <c r="H1215" s="32" t="str">
        <f ca="1">板材才數分析.!I1096</f>
        <v/>
      </c>
      <c r="I1215" s="32">
        <f ca="1">板材才數分析.!J1096</f>
        <v>0</v>
      </c>
      <c r="J1215" s="32">
        <f ca="1">板材才數分析.!K1096</f>
        <v>0</v>
      </c>
      <c r="K1215" s="53">
        <f ca="1">板材才數分析.!O1096</f>
        <v>0</v>
      </c>
      <c r="L1215" s="32" t="str">
        <f>IFERROR(VLOOKUP(C1215,資料庫!$K$3:$AA$10,17,FALSE),"")</f>
        <v/>
      </c>
      <c r="M1215" s="32">
        <f>板材才數分析.!R1096</f>
        <v>0</v>
      </c>
      <c r="N1215" s="35">
        <f t="shared" ca="1" si="72"/>
        <v>0</v>
      </c>
      <c r="O1215" s="75"/>
    </row>
    <row r="1216" spans="1:15" x14ac:dyDescent="0.25">
      <c r="A1216" s="75">
        <f>板材才數分析.!D1097</f>
        <v>37016</v>
      </c>
      <c r="B1216" s="75" t="str">
        <f ca="1">板材才數分析.!E1097</f>
        <v>背板</v>
      </c>
      <c r="D1216" s="32">
        <f ca="1">板材才數分析.!M1097</f>
        <v>0</v>
      </c>
      <c r="E1216" s="32">
        <f ca="1">板材才數分析.!F1097</f>
        <v>0</v>
      </c>
      <c r="F1216" s="32" t="str">
        <f ca="1">板材才數分析.!G1097</f>
        <v/>
      </c>
      <c r="G1216" s="32">
        <f ca="1">板材才數分析.!H1097</f>
        <v>0</v>
      </c>
      <c r="H1216" s="32" t="str">
        <f ca="1">板材才數分析.!I1097</f>
        <v/>
      </c>
      <c r="I1216" s="32">
        <f ca="1">板材才數分析.!J1097</f>
        <v>0</v>
      </c>
      <c r="J1216" s="32">
        <f ca="1">板材才數分析.!K1097</f>
        <v>0</v>
      </c>
      <c r="K1216" s="53">
        <f ca="1">板材才數分析.!O1097</f>
        <v>0</v>
      </c>
      <c r="L1216" s="32" t="str">
        <f>IFERROR(VLOOKUP(C1216,資料庫!$K$3:$AA$10,17,FALSE),"")</f>
        <v/>
      </c>
      <c r="M1216" s="32">
        <f>板材才數分析.!R1097</f>
        <v>0</v>
      </c>
      <c r="N1216" s="35">
        <f t="shared" ca="1" si="72"/>
        <v>0</v>
      </c>
      <c r="O1216" s="75"/>
    </row>
    <row r="1217" spans="1:16" x14ac:dyDescent="0.25">
      <c r="A1217" s="75">
        <f>板材才數分析.!D1098</f>
        <v>37017</v>
      </c>
      <c r="B1217" s="75">
        <f ca="1">板材才數分析.!E1098</f>
        <v>0</v>
      </c>
      <c r="D1217" s="32">
        <f ca="1">板材才數分析.!M1098</f>
        <v>0</v>
      </c>
      <c r="E1217" s="32">
        <f ca="1">板材才數分析.!F1098</f>
        <v>0</v>
      </c>
      <c r="F1217" s="32" t="str">
        <f ca="1">板材才數分析.!G1098</f>
        <v/>
      </c>
      <c r="G1217" s="32">
        <f ca="1">板材才數分析.!H1098</f>
        <v>0</v>
      </c>
      <c r="H1217" s="32" t="str">
        <f ca="1">板材才數分析.!I1098</f>
        <v/>
      </c>
      <c r="I1217" s="32">
        <f ca="1">板材才數分析.!J1098</f>
        <v>0</v>
      </c>
      <c r="J1217" s="32">
        <f ca="1">板材才數分析.!K1098</f>
        <v>0</v>
      </c>
      <c r="K1217" s="53">
        <f ca="1">板材才數分析.!O1098</f>
        <v>0</v>
      </c>
      <c r="L1217" s="32" t="str">
        <f>IFERROR(VLOOKUP(C1217,資料庫!$K$3:$AA$10,17,FALSE),"")</f>
        <v/>
      </c>
      <c r="M1217" s="32">
        <f>板材才數分析.!R1098</f>
        <v>0</v>
      </c>
      <c r="N1217" s="35">
        <f t="shared" ca="1" si="72"/>
        <v>0</v>
      </c>
      <c r="O1217" s="75"/>
    </row>
    <row r="1218" spans="1:16" x14ac:dyDescent="0.25">
      <c r="A1218" s="75">
        <f>板材才數分析.!D1099</f>
        <v>37018</v>
      </c>
      <c r="B1218" s="75">
        <f ca="1">板材才數分析.!E1099</f>
        <v>0</v>
      </c>
      <c r="D1218" s="32">
        <f ca="1">板材才數分析.!M1099</f>
        <v>0</v>
      </c>
      <c r="E1218" s="32">
        <f ca="1">板材才數分析.!F1099</f>
        <v>0</v>
      </c>
      <c r="F1218" s="32" t="str">
        <f ca="1">板材才數分析.!G1099</f>
        <v/>
      </c>
      <c r="G1218" s="32">
        <f ca="1">板材才數分析.!H1099</f>
        <v>0</v>
      </c>
      <c r="H1218" s="32" t="str">
        <f ca="1">板材才數分析.!I1099</f>
        <v/>
      </c>
      <c r="I1218" s="32">
        <f ca="1">板材才數分析.!J1099</f>
        <v>0</v>
      </c>
      <c r="J1218" s="32">
        <f ca="1">板材才數分析.!K1099</f>
        <v>0</v>
      </c>
      <c r="K1218" s="53">
        <f ca="1">板材才數分析.!O1099</f>
        <v>0</v>
      </c>
      <c r="L1218" s="32" t="str">
        <f>IFERROR(VLOOKUP(C1218,資料庫!$K$3:$AA$10,17,FALSE),"")</f>
        <v/>
      </c>
      <c r="M1218" s="32">
        <f>板材才數分析.!R1099</f>
        <v>0</v>
      </c>
      <c r="N1218" s="35">
        <f t="shared" ca="1" si="72"/>
        <v>0</v>
      </c>
      <c r="O1218" s="75"/>
    </row>
    <row r="1219" spans="1:16" x14ac:dyDescent="0.25">
      <c r="A1219" s="75">
        <f>板材才數分析.!D1100</f>
        <v>37019</v>
      </c>
      <c r="B1219" s="75">
        <f ca="1">板材才數分析.!E1100</f>
        <v>0</v>
      </c>
      <c r="D1219" s="32">
        <f ca="1">板材才數分析.!M1100</f>
        <v>0</v>
      </c>
      <c r="E1219" s="32">
        <f ca="1">板材才數分析.!F1100</f>
        <v>0</v>
      </c>
      <c r="F1219" s="32" t="str">
        <f ca="1">板材才數分析.!G1100</f>
        <v/>
      </c>
      <c r="G1219" s="32">
        <f ca="1">板材才數分析.!H1100</f>
        <v>0</v>
      </c>
      <c r="H1219" s="32" t="str">
        <f ca="1">板材才數分析.!I1100</f>
        <v/>
      </c>
      <c r="I1219" s="32">
        <f ca="1">板材才數分析.!J1100</f>
        <v>0</v>
      </c>
      <c r="J1219" s="32">
        <f ca="1">板材才數分析.!K1100</f>
        <v>0</v>
      </c>
      <c r="K1219" s="53">
        <f ca="1">板材才數分析.!O1100</f>
        <v>0</v>
      </c>
      <c r="L1219" s="32" t="str">
        <f>IFERROR(VLOOKUP(C1219,資料庫!$K$3:$AA$10,17,FALSE),"")</f>
        <v/>
      </c>
      <c r="M1219" s="32">
        <f>板材才數分析.!R1100</f>
        <v>0</v>
      </c>
      <c r="N1219" s="35">
        <f t="shared" ca="1" si="72"/>
        <v>0</v>
      </c>
      <c r="O1219" s="75"/>
    </row>
    <row r="1220" spans="1:16" x14ac:dyDescent="0.25">
      <c r="A1220" s="75">
        <f>板材才數分析.!D1101</f>
        <v>37020</v>
      </c>
      <c r="B1220" s="75">
        <f ca="1">板材才數分析.!E1101</f>
        <v>0</v>
      </c>
      <c r="D1220" s="32">
        <f ca="1">板材才數分析.!M1101</f>
        <v>0</v>
      </c>
      <c r="E1220" s="32">
        <f ca="1">板材才數分析.!F1101</f>
        <v>0</v>
      </c>
      <c r="F1220" s="32" t="str">
        <f ca="1">板材才數分析.!G1101</f>
        <v/>
      </c>
      <c r="G1220" s="32">
        <f ca="1">板材才數分析.!H1101</f>
        <v>0</v>
      </c>
      <c r="H1220" s="32" t="str">
        <f ca="1">板材才數分析.!I1101</f>
        <v/>
      </c>
      <c r="I1220" s="32">
        <f ca="1">板材才數分析.!J1101</f>
        <v>0</v>
      </c>
      <c r="J1220" s="32">
        <f ca="1">板材才數分析.!K1101</f>
        <v>0</v>
      </c>
      <c r="K1220" s="53">
        <f ca="1">板材才數分析.!O1101</f>
        <v>0</v>
      </c>
      <c r="L1220" s="32" t="str">
        <f>IFERROR(VLOOKUP(C1220,資料庫!$K$3:$AA$10,17,FALSE),"")</f>
        <v/>
      </c>
      <c r="M1220" s="32">
        <f>板材才數分析.!R1101</f>
        <v>0</v>
      </c>
      <c r="N1220" s="35">
        <f t="shared" ca="1" si="72"/>
        <v>0</v>
      </c>
      <c r="O1220" s="75"/>
    </row>
    <row r="1221" spans="1:16" x14ac:dyDescent="0.25">
      <c r="A1221" s="75">
        <f>板材才數分析.!D1102</f>
        <v>37021</v>
      </c>
      <c r="B1221" s="75">
        <f ca="1">板材才數分析.!E1102</f>
        <v>0</v>
      </c>
      <c r="D1221" s="32">
        <f ca="1">板材才數分析.!M1102</f>
        <v>0</v>
      </c>
      <c r="E1221" s="32">
        <f ca="1">板材才數分析.!F1102</f>
        <v>0</v>
      </c>
      <c r="F1221" s="32" t="str">
        <f ca="1">板材才數分析.!G1102</f>
        <v/>
      </c>
      <c r="G1221" s="32">
        <f ca="1">板材才數分析.!H1102</f>
        <v>0</v>
      </c>
      <c r="H1221" s="32" t="str">
        <f ca="1">板材才數分析.!I1102</f>
        <v/>
      </c>
      <c r="I1221" s="32">
        <f ca="1">板材才數分析.!J1102</f>
        <v>0</v>
      </c>
      <c r="J1221" s="32">
        <f ca="1">板材才數分析.!K1102</f>
        <v>0</v>
      </c>
      <c r="K1221" s="53">
        <f ca="1">板材才數分析.!O1102</f>
        <v>0</v>
      </c>
      <c r="L1221" s="32" t="str">
        <f>IFERROR(VLOOKUP(C1221,資料庫!$K$3:$AA$10,17,FALSE),"")</f>
        <v/>
      </c>
      <c r="M1221" s="32">
        <f>板材才數分析.!R1102</f>
        <v>0</v>
      </c>
      <c r="N1221" s="35">
        <f t="shared" ca="1" si="72"/>
        <v>0</v>
      </c>
      <c r="O1221" s="75"/>
    </row>
    <row r="1222" spans="1:16" x14ac:dyDescent="0.25">
      <c r="A1222" s="75">
        <f>板材才數分析.!D1103</f>
        <v>37022</v>
      </c>
      <c r="B1222" s="75">
        <f ca="1">板材才數分析.!E1103</f>
        <v>0</v>
      </c>
      <c r="D1222" s="32">
        <f ca="1">板材才數分析.!M1103</f>
        <v>0</v>
      </c>
      <c r="E1222" s="32">
        <f ca="1">板材才數分析.!F1103</f>
        <v>0</v>
      </c>
      <c r="F1222" s="32" t="str">
        <f ca="1">板材才數分析.!G1103</f>
        <v/>
      </c>
      <c r="G1222" s="32">
        <f ca="1">板材才數分析.!H1103</f>
        <v>0</v>
      </c>
      <c r="H1222" s="32" t="str">
        <f ca="1">板材才數分析.!I1103</f>
        <v/>
      </c>
      <c r="I1222" s="32">
        <f ca="1">板材才數分析.!J1103</f>
        <v>0</v>
      </c>
      <c r="J1222" s="32">
        <f ca="1">板材才數分析.!K1103</f>
        <v>0</v>
      </c>
      <c r="K1222" s="53">
        <f ca="1">板材才數分析.!O1103</f>
        <v>0</v>
      </c>
      <c r="L1222" s="32" t="str">
        <f>IFERROR(VLOOKUP(C1222,資料庫!$K$3:$AA$10,17,FALSE),"")</f>
        <v/>
      </c>
      <c r="M1222" s="32">
        <f>板材才數分析.!R1103</f>
        <v>0</v>
      </c>
      <c r="N1222" s="35">
        <f t="shared" ca="1" si="72"/>
        <v>0</v>
      </c>
      <c r="O1222" s="75"/>
    </row>
    <row r="1223" spans="1:16" x14ac:dyDescent="0.25">
      <c r="A1223" s="75">
        <f>板材才數分析.!D1104</f>
        <v>37023</v>
      </c>
      <c r="B1223" s="75">
        <f ca="1">板材才數分析.!E1104</f>
        <v>0</v>
      </c>
      <c r="D1223" s="32">
        <f ca="1">板材才數分析.!M1104</f>
        <v>0</v>
      </c>
      <c r="E1223" s="32">
        <f ca="1">板材才數分析.!F1104</f>
        <v>0</v>
      </c>
      <c r="F1223" s="32" t="str">
        <f ca="1">板材才數分析.!G1104</f>
        <v/>
      </c>
      <c r="G1223" s="32">
        <f ca="1">板材才數分析.!H1104</f>
        <v>0</v>
      </c>
      <c r="H1223" s="32" t="str">
        <f ca="1">板材才數分析.!I1104</f>
        <v/>
      </c>
      <c r="I1223" s="32">
        <f ca="1">板材才數分析.!J1104</f>
        <v>0</v>
      </c>
      <c r="J1223" s="32">
        <f ca="1">板材才數分析.!K1104</f>
        <v>0</v>
      </c>
      <c r="K1223" s="53">
        <f ca="1">板材才數分析.!O1104</f>
        <v>0</v>
      </c>
      <c r="L1223" s="32" t="str">
        <f>IFERROR(VLOOKUP(C1223,資料庫!$K$3:$AA$10,17,FALSE),"")</f>
        <v/>
      </c>
      <c r="M1223" s="32">
        <f>板材才數分析.!R1104</f>
        <v>0</v>
      </c>
      <c r="N1223" s="35">
        <f t="shared" ca="1" si="72"/>
        <v>0</v>
      </c>
      <c r="O1223" s="75"/>
    </row>
    <row r="1224" spans="1:16" x14ac:dyDescent="0.25">
      <c r="A1224" s="75">
        <f>板材才數分析.!D1105</f>
        <v>37024</v>
      </c>
      <c r="B1224" s="75">
        <f ca="1">板材才數分析.!E1105</f>
        <v>0</v>
      </c>
      <c r="D1224" s="32">
        <f ca="1">板材才數分析.!M1105</f>
        <v>0</v>
      </c>
      <c r="E1224" s="32">
        <f ca="1">板材才數分析.!F1105</f>
        <v>0</v>
      </c>
      <c r="F1224" s="32" t="str">
        <f ca="1">板材才數分析.!G1105</f>
        <v/>
      </c>
      <c r="G1224" s="32">
        <f ca="1">板材才數分析.!H1105</f>
        <v>0</v>
      </c>
      <c r="H1224" s="32" t="str">
        <f ca="1">板材才數分析.!I1105</f>
        <v/>
      </c>
      <c r="I1224" s="32">
        <f ca="1">板材才數分析.!J1105</f>
        <v>0</v>
      </c>
      <c r="J1224" s="32">
        <f ca="1">板材才數分析.!K1105</f>
        <v>0</v>
      </c>
      <c r="K1224" s="53">
        <f ca="1">板材才數分析.!O1105</f>
        <v>0</v>
      </c>
      <c r="L1224" s="32" t="str">
        <f>IFERROR(VLOOKUP(C1224,資料庫!$K$3:$AA$10,17,FALSE),"")</f>
        <v/>
      </c>
      <c r="M1224" s="32">
        <f>板材才數分析.!R1105</f>
        <v>0</v>
      </c>
      <c r="N1224" s="35">
        <f t="shared" ca="1" si="72"/>
        <v>0</v>
      </c>
      <c r="O1224" s="75"/>
    </row>
    <row r="1225" spans="1:16" x14ac:dyDescent="0.25">
      <c r="A1225" s="75">
        <f>板材才數分析.!D1106</f>
        <v>37025</v>
      </c>
      <c r="B1225" s="75">
        <f ca="1">板材才數分析.!E1106</f>
        <v>0</v>
      </c>
      <c r="D1225" s="32">
        <f ca="1">板材才數分析.!M1106</f>
        <v>0</v>
      </c>
      <c r="E1225" s="32">
        <f ca="1">板材才數分析.!F1106</f>
        <v>0</v>
      </c>
      <c r="F1225" s="32" t="str">
        <f ca="1">板材才數分析.!G1106</f>
        <v/>
      </c>
      <c r="G1225" s="32">
        <f ca="1">板材才數分析.!H1106</f>
        <v>0</v>
      </c>
      <c r="H1225" s="32" t="str">
        <f ca="1">板材才數分析.!I1106</f>
        <v/>
      </c>
      <c r="I1225" s="32">
        <f ca="1">板材才數分析.!J1106</f>
        <v>0</v>
      </c>
      <c r="J1225" s="32">
        <f ca="1">板材才數分析.!K1106</f>
        <v>0</v>
      </c>
      <c r="K1225" s="53">
        <f ca="1">板材才數分析.!O1106</f>
        <v>0</v>
      </c>
      <c r="L1225" s="32" t="str">
        <f>IFERROR(VLOOKUP(C1225,資料庫!$K$3:$AA$10,17,FALSE),"")</f>
        <v/>
      </c>
      <c r="M1225" s="32">
        <f>板材才數分析.!R1106</f>
        <v>0</v>
      </c>
      <c r="N1225" s="35">
        <f t="shared" ca="1" si="72"/>
        <v>0</v>
      </c>
      <c r="O1225" s="75"/>
    </row>
    <row r="1226" spans="1:16" x14ac:dyDescent="0.25">
      <c r="A1226" s="75">
        <f>板材才數分析.!D1107</f>
        <v>37026</v>
      </c>
      <c r="B1226" s="75">
        <f ca="1">板材才數分析.!E1107</f>
        <v>0</v>
      </c>
      <c r="D1226" s="32">
        <f ca="1">板材才數分析.!M1107</f>
        <v>0</v>
      </c>
      <c r="E1226" s="32">
        <f ca="1">板材才數分析.!F1107</f>
        <v>0</v>
      </c>
      <c r="F1226" s="32" t="str">
        <f ca="1">板材才數分析.!G1107</f>
        <v/>
      </c>
      <c r="G1226" s="32">
        <f ca="1">板材才數分析.!H1107</f>
        <v>0</v>
      </c>
      <c r="H1226" s="32" t="str">
        <f ca="1">板材才數分析.!I1107</f>
        <v/>
      </c>
      <c r="I1226" s="32">
        <f ca="1">板材才數分析.!J1107</f>
        <v>0</v>
      </c>
      <c r="J1226" s="32">
        <f ca="1">板材才數分析.!K1107</f>
        <v>0</v>
      </c>
      <c r="K1226" s="53">
        <f ca="1">板材才數分析.!O1107</f>
        <v>0</v>
      </c>
      <c r="L1226" s="32" t="str">
        <f>IFERROR(VLOOKUP(C1226,資料庫!$K$3:$AA$10,17,FALSE),"")</f>
        <v/>
      </c>
      <c r="M1226" s="32">
        <f>板材才數分析.!R1107</f>
        <v>0</v>
      </c>
      <c r="N1226" s="35">
        <f t="shared" ca="1" si="72"/>
        <v>0</v>
      </c>
      <c r="O1226" s="75"/>
    </row>
    <row r="1227" spans="1:16" x14ac:dyDescent="0.25">
      <c r="A1227" s="75">
        <f>板材才數分析.!D1108</f>
        <v>37027</v>
      </c>
      <c r="B1227" s="75">
        <f ca="1">板材才數分析.!E1108</f>
        <v>0</v>
      </c>
      <c r="D1227" s="32">
        <f ca="1">板材才數分析.!M1108</f>
        <v>0</v>
      </c>
      <c r="E1227" s="32">
        <f ca="1">板材才數分析.!F1108</f>
        <v>0</v>
      </c>
      <c r="F1227" s="32" t="str">
        <f ca="1">板材才數分析.!G1108</f>
        <v/>
      </c>
      <c r="G1227" s="32">
        <f ca="1">板材才數分析.!H1108</f>
        <v>0</v>
      </c>
      <c r="H1227" s="32" t="str">
        <f ca="1">板材才數分析.!I1108</f>
        <v/>
      </c>
      <c r="I1227" s="32">
        <f ca="1">板材才數分析.!J1108</f>
        <v>0</v>
      </c>
      <c r="J1227" s="32">
        <f ca="1">板材才數分析.!K1108</f>
        <v>0</v>
      </c>
      <c r="K1227" s="53">
        <f ca="1">板材才數分析.!O1108</f>
        <v>0</v>
      </c>
      <c r="L1227" s="32" t="str">
        <f>IFERROR(VLOOKUP(C1227,資料庫!$K$3:$AA$10,17,FALSE),"")</f>
        <v/>
      </c>
      <c r="M1227" s="32">
        <f>板材才數分析.!R1108</f>
        <v>0</v>
      </c>
      <c r="N1227" s="35">
        <f t="shared" ca="1" si="72"/>
        <v>0</v>
      </c>
      <c r="O1227" s="75"/>
    </row>
    <row r="1228" spans="1:16" x14ac:dyDescent="0.25">
      <c r="A1228" s="75">
        <f>板材才數分析.!D1109</f>
        <v>37028</v>
      </c>
      <c r="B1228" s="75">
        <f ca="1">板材才數分析.!E1109</f>
        <v>0</v>
      </c>
      <c r="D1228" s="32">
        <f ca="1">板材才數分析.!M1109</f>
        <v>0</v>
      </c>
      <c r="E1228" s="32">
        <f ca="1">板材才數分析.!F1109</f>
        <v>0</v>
      </c>
      <c r="F1228" s="32" t="str">
        <f ca="1">板材才數分析.!G1109</f>
        <v/>
      </c>
      <c r="G1228" s="32">
        <f ca="1">板材才數分析.!H1109</f>
        <v>0</v>
      </c>
      <c r="H1228" s="32" t="str">
        <f ca="1">板材才數分析.!I1109</f>
        <v/>
      </c>
      <c r="I1228" s="32">
        <f ca="1">板材才數分析.!J1109</f>
        <v>0</v>
      </c>
      <c r="J1228" s="32">
        <f ca="1">板材才數分析.!K1109</f>
        <v>0</v>
      </c>
      <c r="K1228" s="53">
        <f ca="1">板材才數分析.!O1109</f>
        <v>0</v>
      </c>
      <c r="L1228" s="32" t="str">
        <f>IFERROR(VLOOKUP(C1228,資料庫!$K$3:$AA$10,17,FALSE),"")</f>
        <v/>
      </c>
      <c r="M1228" s="32">
        <f>板材才數分析.!R1109</f>
        <v>0</v>
      </c>
      <c r="N1228" s="35">
        <f t="shared" ca="1" si="72"/>
        <v>0</v>
      </c>
      <c r="O1228" s="75"/>
    </row>
    <row r="1229" spans="1:16" x14ac:dyDescent="0.25">
      <c r="A1229" s="75">
        <f>板材才數分析.!D1110</f>
        <v>37029</v>
      </c>
      <c r="B1229" s="75">
        <f ca="1">板材才數分析.!E1110</f>
        <v>0</v>
      </c>
      <c r="D1229" s="32">
        <f ca="1">板材才數分析.!M1110</f>
        <v>0</v>
      </c>
      <c r="E1229" s="32">
        <f ca="1">板材才數分析.!F1110</f>
        <v>0</v>
      </c>
      <c r="F1229" s="32" t="str">
        <f ca="1">板材才數分析.!G1110</f>
        <v/>
      </c>
      <c r="G1229" s="32">
        <f ca="1">板材才數分析.!H1110</f>
        <v>0</v>
      </c>
      <c r="H1229" s="32" t="str">
        <f ca="1">板材才數分析.!I1110</f>
        <v/>
      </c>
      <c r="I1229" s="32">
        <f ca="1">板材才數分析.!J1110</f>
        <v>0</v>
      </c>
      <c r="J1229" s="32">
        <f ca="1">板材才數分析.!K1110</f>
        <v>0</v>
      </c>
      <c r="K1229" s="53">
        <f ca="1">板材才數分析.!O1110</f>
        <v>0</v>
      </c>
      <c r="L1229" s="32" t="str">
        <f>IFERROR(VLOOKUP(C1229,資料庫!$K$3:$AA$10,17,FALSE),"")</f>
        <v/>
      </c>
      <c r="M1229" s="32">
        <f>板材才數分析.!R1110</f>
        <v>0</v>
      </c>
      <c r="N1229" s="35">
        <f t="shared" ca="1" si="72"/>
        <v>0</v>
      </c>
      <c r="O1229" s="75"/>
    </row>
    <row r="1230" spans="1:16" x14ac:dyDescent="0.25">
      <c r="A1230" s="75">
        <f>板材才數分析.!D1111</f>
        <v>37030</v>
      </c>
      <c r="B1230" s="75">
        <f ca="1">板材才數分析.!E1111</f>
        <v>0</v>
      </c>
      <c r="D1230" s="32">
        <f ca="1">板材才數分析.!M1111</f>
        <v>0</v>
      </c>
      <c r="E1230" s="32">
        <f ca="1">板材才數分析.!F1111</f>
        <v>0</v>
      </c>
      <c r="F1230" s="32" t="str">
        <f ca="1">板材才數分析.!G1111</f>
        <v/>
      </c>
      <c r="G1230" s="32">
        <f ca="1">板材才數分析.!H1111</f>
        <v>0</v>
      </c>
      <c r="H1230" s="32" t="str">
        <f ca="1">板材才數分析.!I1111</f>
        <v/>
      </c>
      <c r="I1230" s="32">
        <f ca="1">板材才數分析.!J1111</f>
        <v>0</v>
      </c>
      <c r="J1230" s="32">
        <f ca="1">板材才數分析.!K1111</f>
        <v>0</v>
      </c>
      <c r="K1230" s="53">
        <f ca="1">板材才數分析.!O1111</f>
        <v>0</v>
      </c>
      <c r="L1230" s="32" t="str">
        <f>IFERROR(VLOOKUP(C1230,資料庫!$K$3:$AA$10,17,FALSE),"")</f>
        <v/>
      </c>
      <c r="M1230" s="32">
        <f>板材才數分析.!R1111</f>
        <v>0</v>
      </c>
      <c r="N1230" s="35">
        <f t="shared" ca="1" si="72"/>
        <v>0</v>
      </c>
      <c r="O1230" s="75"/>
    </row>
    <row r="1231" spans="1:16" x14ac:dyDescent="0.25">
      <c r="A1231" s="75"/>
      <c r="B1231" s="75"/>
      <c r="H1231" s="524" t="s">
        <v>67</v>
      </c>
      <c r="I1231" s="525"/>
      <c r="J1231" s="525"/>
      <c r="K1231" s="54">
        <f ca="1">SUM(K1201:K1230)</f>
        <v>0</v>
      </c>
      <c r="L1231" s="47"/>
      <c r="M1231" s="47"/>
      <c r="N1231" s="49"/>
      <c r="O1231" s="94">
        <f ca="1">SUM(N1201:N1230)</f>
        <v>0</v>
      </c>
      <c r="P1231" s="47"/>
    </row>
    <row r="1233" spans="1:15" x14ac:dyDescent="0.25">
      <c r="A1233" s="75"/>
      <c r="B1233" s="75">
        <v>38</v>
      </c>
      <c r="K1233" s="32"/>
      <c r="O1233" s="75"/>
    </row>
    <row r="1234" spans="1:15" x14ac:dyDescent="0.25">
      <c r="A1234" s="75">
        <f>板材才數分析.!D1112</f>
        <v>38001</v>
      </c>
      <c r="B1234" s="75" t="str">
        <f ca="1">板材才數分析.!E1112</f>
        <v>頂板</v>
      </c>
      <c r="D1234" s="32">
        <f ca="1">板材才數分析.!M1112</f>
        <v>0</v>
      </c>
      <c r="E1234" s="32">
        <f ca="1">板材才數分析.!F1112</f>
        <v>0</v>
      </c>
      <c r="F1234" s="32" t="str">
        <f ca="1">板材才數分析.!G1112</f>
        <v>AA</v>
      </c>
      <c r="G1234" s="32">
        <f ca="1">板材才數分析.!H1112</f>
        <v>0</v>
      </c>
      <c r="H1234" s="32" t="str">
        <f ca="1">板材才數分析.!I1112</f>
        <v/>
      </c>
      <c r="I1234" s="32">
        <f ca="1">板材才數分析.!J1112</f>
        <v>0</v>
      </c>
      <c r="J1234" s="32">
        <f ca="1">板材才數分析.!K1112</f>
        <v>0</v>
      </c>
      <c r="K1234" s="53">
        <f ca="1">板材才數分析.!O1112</f>
        <v>0</v>
      </c>
      <c r="L1234" s="32" t="str">
        <f>IFERROR(VLOOKUP(C1234,資料庫!$K$3:$AA$10,17,FALSE),"")</f>
        <v/>
      </c>
      <c r="M1234" s="32" t="str">
        <f>板材才數分析.!R1112</f>
        <v/>
      </c>
      <c r="N1234" s="35" t="str">
        <f t="shared" ref="N1234" ca="1" si="73">IFERROR((K1234*M1234),"")</f>
        <v/>
      </c>
      <c r="O1234" s="75"/>
    </row>
    <row r="1235" spans="1:15" x14ac:dyDescent="0.25">
      <c r="A1235" s="75">
        <f>板材才數分析.!D1113</f>
        <v>38002</v>
      </c>
      <c r="B1235" s="75" t="str">
        <f ca="1">板材才數分析.!E1113</f>
        <v>底板</v>
      </c>
      <c r="D1235" s="32">
        <f ca="1">板材才數分析.!M1113</f>
        <v>0</v>
      </c>
      <c r="E1235" s="32">
        <f ca="1">板材才數分析.!F1113</f>
        <v>0</v>
      </c>
      <c r="F1235" s="32" t="str">
        <f ca="1">板材才數分析.!G1113</f>
        <v>AA</v>
      </c>
      <c r="G1235" s="32">
        <f ca="1">板材才數分析.!H1113</f>
        <v>0</v>
      </c>
      <c r="H1235" s="32" t="str">
        <f ca="1">板材才數分析.!I1113</f>
        <v/>
      </c>
      <c r="I1235" s="32">
        <f ca="1">板材才數分析.!J1113</f>
        <v>0</v>
      </c>
      <c r="J1235" s="32">
        <f ca="1">板材才數分析.!K1113</f>
        <v>0</v>
      </c>
      <c r="K1235" s="53">
        <f ca="1">板材才數分析.!O1113</f>
        <v>0</v>
      </c>
      <c r="L1235" s="32" t="str">
        <f>IFERROR(VLOOKUP(C1235,資料庫!$K$3:$AA$10,17,FALSE),"")</f>
        <v/>
      </c>
      <c r="M1235" s="32">
        <f>板材才數分析.!R1113</f>
        <v>0</v>
      </c>
      <c r="N1235" s="35">
        <f t="shared" ref="N1235:N1263" ca="1" si="74">IFERROR((K1235*M1235),"")</f>
        <v>0</v>
      </c>
      <c r="O1235" s="75"/>
    </row>
    <row r="1236" spans="1:15" x14ac:dyDescent="0.25">
      <c r="A1236" s="75">
        <f>板材才數分析.!D1114</f>
        <v>38003</v>
      </c>
      <c r="B1236" s="75" t="str">
        <f ca="1">板材才數分析.!E1114</f>
        <v>左側板</v>
      </c>
      <c r="D1236" s="32">
        <f ca="1">板材才數分析.!M1114</f>
        <v>0</v>
      </c>
      <c r="E1236" s="32">
        <f ca="1">板材才數分析.!F1114</f>
        <v>0</v>
      </c>
      <c r="F1236" s="32" t="str">
        <f ca="1">板材才數分析.!G1114</f>
        <v>AA</v>
      </c>
      <c r="G1236" s="32">
        <f ca="1">板材才數分析.!H1114</f>
        <v>0</v>
      </c>
      <c r="H1236" s="32" t="str">
        <f ca="1">板材才數分析.!I1114</f>
        <v>AA</v>
      </c>
      <c r="I1236" s="32">
        <f ca="1">板材才數分析.!J1114</f>
        <v>0</v>
      </c>
      <c r="J1236" s="32">
        <f ca="1">板材才數分析.!K1114</f>
        <v>0</v>
      </c>
      <c r="K1236" s="53">
        <f ca="1">板材才數分析.!O1114</f>
        <v>0</v>
      </c>
      <c r="L1236" s="32" t="str">
        <f>IFERROR(VLOOKUP(C1236,資料庫!$K$3:$AA$10,17,FALSE),"")</f>
        <v/>
      </c>
      <c r="M1236" s="32">
        <f>板材才數分析.!R1114</f>
        <v>0</v>
      </c>
      <c r="N1236" s="35">
        <f t="shared" ca="1" si="74"/>
        <v>0</v>
      </c>
      <c r="O1236" s="75"/>
    </row>
    <row r="1237" spans="1:15" x14ac:dyDescent="0.25">
      <c r="A1237" s="75">
        <f>板材才數分析.!D1115</f>
        <v>38004</v>
      </c>
      <c r="B1237" s="75" t="str">
        <f ca="1">板材才數分析.!E1115</f>
        <v>右側板</v>
      </c>
      <c r="D1237" s="32">
        <f ca="1">板材才數分析.!M1115</f>
        <v>0</v>
      </c>
      <c r="E1237" s="32">
        <f ca="1">板材才數分析.!F1115</f>
        <v>0</v>
      </c>
      <c r="F1237" s="32" t="str">
        <f ca="1">板材才數分析.!G1115</f>
        <v>AA</v>
      </c>
      <c r="G1237" s="32">
        <f ca="1">板材才數分析.!H1115</f>
        <v>0</v>
      </c>
      <c r="H1237" s="32" t="str">
        <f ca="1">板材才數分析.!I1115</f>
        <v>AA</v>
      </c>
      <c r="I1237" s="32">
        <f ca="1">板材才數分析.!J1115</f>
        <v>0</v>
      </c>
      <c r="J1237" s="32">
        <f ca="1">板材才數分析.!K1115</f>
        <v>0</v>
      </c>
      <c r="K1237" s="53">
        <f ca="1">板材才數分析.!O1115</f>
        <v>0</v>
      </c>
      <c r="L1237" s="32" t="str">
        <f>IFERROR(VLOOKUP(C1237,資料庫!$K$3:$AA$10,17,FALSE),"")</f>
        <v/>
      </c>
      <c r="M1237" s="32">
        <f>板材才數分析.!R1115</f>
        <v>0</v>
      </c>
      <c r="N1237" s="35">
        <f t="shared" ca="1" si="74"/>
        <v>0</v>
      </c>
      <c r="O1237" s="75"/>
    </row>
    <row r="1238" spans="1:15" x14ac:dyDescent="0.25">
      <c r="A1238" s="75">
        <f>板材才數分析.!D1116</f>
        <v>38005</v>
      </c>
      <c r="B1238" s="75" t="str">
        <f ca="1">板材才數分析.!E1116</f>
        <v>背板</v>
      </c>
      <c r="D1238" s="32">
        <f ca="1">板材才數分析.!M1116</f>
        <v>0</v>
      </c>
      <c r="E1238" s="32">
        <f ca="1">板材才數分析.!F1116</f>
        <v>0</v>
      </c>
      <c r="F1238" s="32" t="str">
        <f ca="1">板材才數分析.!G1116</f>
        <v/>
      </c>
      <c r="G1238" s="32">
        <f ca="1">板材才數分析.!H1116</f>
        <v>0</v>
      </c>
      <c r="H1238" s="32" t="str">
        <f ca="1">板材才數分析.!I1116</f>
        <v/>
      </c>
      <c r="I1238" s="32">
        <f ca="1">板材才數分析.!J1116</f>
        <v>0</v>
      </c>
      <c r="J1238" s="32">
        <f ca="1">板材才數分析.!K1116</f>
        <v>0</v>
      </c>
      <c r="K1238" s="53">
        <f ca="1">板材才數分析.!O1116</f>
        <v>0</v>
      </c>
      <c r="L1238" s="32" t="str">
        <f>IFERROR(VLOOKUP(C1238,資料庫!$K$3:$AA$10,17,FALSE),"")</f>
        <v/>
      </c>
      <c r="M1238" s="32">
        <f>板材才數分析.!R1116</f>
        <v>0</v>
      </c>
      <c r="N1238" s="35">
        <f t="shared" ca="1" si="74"/>
        <v>0</v>
      </c>
      <c r="O1238" s="75"/>
    </row>
    <row r="1239" spans="1:15" x14ac:dyDescent="0.25">
      <c r="A1239" s="75">
        <f>板材才數分析.!D1117</f>
        <v>38006</v>
      </c>
      <c r="B1239" s="75" t="str">
        <f ca="1">板材才數分析.!E1117</f>
        <v>背拉桿</v>
      </c>
      <c r="D1239" s="32">
        <f ca="1">板材才數分析.!M1117</f>
        <v>0</v>
      </c>
      <c r="E1239" s="32">
        <f ca="1">板材才數分析.!F1117</f>
        <v>0</v>
      </c>
      <c r="F1239" s="32" t="str">
        <f ca="1">板材才數分析.!G1117</f>
        <v>AA</v>
      </c>
      <c r="G1239" s="32">
        <f ca="1">板材才數分析.!H1117</f>
        <v>0</v>
      </c>
      <c r="H1239" s="32" t="str">
        <f ca="1">板材才數分析.!I1117</f>
        <v/>
      </c>
      <c r="I1239" s="32">
        <f ca="1">板材才數分析.!J1117</f>
        <v>0</v>
      </c>
      <c r="J1239" s="32">
        <f ca="1">板材才數分析.!K1117</f>
        <v>0</v>
      </c>
      <c r="K1239" s="53">
        <f ca="1">板材才數分析.!O1117</f>
        <v>0</v>
      </c>
      <c r="L1239" s="32" t="str">
        <f>IFERROR(VLOOKUP(C1239,資料庫!$K$3:$AA$10,17,FALSE),"")</f>
        <v/>
      </c>
      <c r="M1239" s="32">
        <f>板材才數分析.!R1117</f>
        <v>0</v>
      </c>
      <c r="N1239" s="35">
        <f t="shared" ca="1" si="74"/>
        <v>0</v>
      </c>
      <c r="O1239" s="75"/>
    </row>
    <row r="1240" spans="1:15" x14ac:dyDescent="0.25">
      <c r="A1240" s="75">
        <f>板材才數分析.!D1118</f>
        <v>38007</v>
      </c>
      <c r="B1240" s="75">
        <f ca="1">板材才數分析.!E1118</f>
        <v>0</v>
      </c>
      <c r="D1240" s="32">
        <f ca="1">板材才數分析.!M1118</f>
        <v>0</v>
      </c>
      <c r="E1240" s="32">
        <f ca="1">板材才數分析.!F1118</f>
        <v>0</v>
      </c>
      <c r="F1240" s="32" t="str">
        <f ca="1">板材才數分析.!G1118</f>
        <v/>
      </c>
      <c r="G1240" s="32">
        <f ca="1">板材才數分析.!H1118</f>
        <v>0</v>
      </c>
      <c r="H1240" s="32" t="str">
        <f ca="1">板材才數分析.!I1118</f>
        <v/>
      </c>
      <c r="I1240" s="32">
        <f ca="1">板材才數分析.!J1118</f>
        <v>0</v>
      </c>
      <c r="J1240" s="32">
        <f ca="1">板材才數分析.!K1118</f>
        <v>0</v>
      </c>
      <c r="K1240" s="53">
        <f ca="1">板材才數分析.!O1118</f>
        <v>0</v>
      </c>
      <c r="L1240" s="32" t="str">
        <f>IFERROR(VLOOKUP(C1240,資料庫!$K$3:$AA$10,17,FALSE),"")</f>
        <v/>
      </c>
      <c r="M1240" s="32">
        <f>板材才數分析.!R1118</f>
        <v>0</v>
      </c>
      <c r="N1240" s="35">
        <f t="shared" ca="1" si="74"/>
        <v>0</v>
      </c>
      <c r="O1240" s="75"/>
    </row>
    <row r="1241" spans="1:15" x14ac:dyDescent="0.25">
      <c r="A1241" s="75">
        <f>板材才數分析.!D1119</f>
        <v>38008</v>
      </c>
      <c r="B1241" s="75">
        <f ca="1">板材才數分析.!E1119</f>
        <v>0</v>
      </c>
      <c r="D1241" s="32">
        <f ca="1">板材才數分析.!M1119</f>
        <v>0</v>
      </c>
      <c r="E1241" s="32">
        <f ca="1">板材才數分析.!F1119</f>
        <v>0</v>
      </c>
      <c r="F1241" s="32" t="str">
        <f ca="1">板材才數分析.!G1119</f>
        <v/>
      </c>
      <c r="G1241" s="32">
        <f ca="1">板材才數分析.!H1119</f>
        <v>0</v>
      </c>
      <c r="H1241" s="32" t="str">
        <f ca="1">板材才數分析.!I1119</f>
        <v/>
      </c>
      <c r="I1241" s="32">
        <f ca="1">板材才數分析.!J1119</f>
        <v>0</v>
      </c>
      <c r="J1241" s="32">
        <f ca="1">板材才數分析.!K1119</f>
        <v>0</v>
      </c>
      <c r="K1241" s="53">
        <f ca="1">板材才數分析.!O1119</f>
        <v>0</v>
      </c>
      <c r="L1241" s="32" t="str">
        <f>IFERROR(VLOOKUP(C1241,資料庫!$K$3:$AA$10,17,FALSE),"")</f>
        <v/>
      </c>
      <c r="M1241" s="32">
        <f>板材才數分析.!R1119</f>
        <v>0</v>
      </c>
      <c r="N1241" s="35">
        <f t="shared" ca="1" si="74"/>
        <v>0</v>
      </c>
      <c r="O1241" s="75"/>
    </row>
    <row r="1242" spans="1:15" x14ac:dyDescent="0.25">
      <c r="A1242" s="75">
        <f>板材才數分析.!D1120</f>
        <v>38009</v>
      </c>
      <c r="B1242" s="75">
        <f ca="1">板材才數分析.!E1120</f>
        <v>0</v>
      </c>
      <c r="D1242" s="32">
        <f ca="1">板材才數分析.!M1120</f>
        <v>0</v>
      </c>
      <c r="E1242" s="32">
        <f ca="1">板材才數分析.!F1120</f>
        <v>0</v>
      </c>
      <c r="F1242" s="32" t="str">
        <f ca="1">板材才數分析.!G1120</f>
        <v/>
      </c>
      <c r="G1242" s="32">
        <f ca="1">板材才數分析.!H1120</f>
        <v>0</v>
      </c>
      <c r="H1242" s="32" t="str">
        <f ca="1">板材才數分析.!I1120</f>
        <v/>
      </c>
      <c r="I1242" s="32">
        <f ca="1">板材才數分析.!J1120</f>
        <v>0</v>
      </c>
      <c r="J1242" s="32">
        <f ca="1">板材才數分析.!K1120</f>
        <v>0</v>
      </c>
      <c r="K1242" s="53">
        <f ca="1">板材才數分析.!O1120</f>
        <v>0</v>
      </c>
      <c r="L1242" s="32" t="str">
        <f>IFERROR(VLOOKUP(C1242,資料庫!$K$3:$AA$10,17,FALSE),"")</f>
        <v/>
      </c>
      <c r="M1242" s="32">
        <f>板材才數分析.!R1120</f>
        <v>0</v>
      </c>
      <c r="N1242" s="35">
        <f t="shared" ca="1" si="74"/>
        <v>0</v>
      </c>
      <c r="O1242" s="75"/>
    </row>
    <row r="1243" spans="1:15" x14ac:dyDescent="0.25">
      <c r="A1243" s="75">
        <f>板材才數分析.!D1121</f>
        <v>38010</v>
      </c>
      <c r="B1243" s="75">
        <f ca="1">板材才數分析.!E1121</f>
        <v>0</v>
      </c>
      <c r="D1243" s="32">
        <f ca="1">板材才數分析.!M1121</f>
        <v>0</v>
      </c>
      <c r="E1243" s="32">
        <f ca="1">板材才數分析.!F1121</f>
        <v>0</v>
      </c>
      <c r="F1243" s="32" t="str">
        <f ca="1">板材才數分析.!G1121</f>
        <v/>
      </c>
      <c r="G1243" s="32">
        <f ca="1">板材才數分析.!H1121</f>
        <v>0</v>
      </c>
      <c r="H1243" s="32" t="str">
        <f ca="1">板材才數分析.!I1121</f>
        <v/>
      </c>
      <c r="I1243" s="32">
        <f ca="1">板材才數分析.!J1121</f>
        <v>0</v>
      </c>
      <c r="J1243" s="32">
        <f ca="1">板材才數分析.!K1121</f>
        <v>0</v>
      </c>
      <c r="K1243" s="53">
        <f ca="1">板材才數分析.!O1121</f>
        <v>0</v>
      </c>
      <c r="L1243" s="32" t="str">
        <f>IFERROR(VLOOKUP(C1243,資料庫!$K$3:$AA$10,17,FALSE),"")</f>
        <v/>
      </c>
      <c r="M1243" s="32">
        <f>板材才數分析.!R1121</f>
        <v>0</v>
      </c>
      <c r="N1243" s="35">
        <f t="shared" ca="1" si="74"/>
        <v>0</v>
      </c>
      <c r="O1243" s="75"/>
    </row>
    <row r="1244" spans="1:15" x14ac:dyDescent="0.25">
      <c r="A1244" s="75">
        <f>板材才數分析.!D1122</f>
        <v>38011</v>
      </c>
      <c r="B1244" s="75">
        <f ca="1">板材才數分析.!E1122</f>
        <v>0</v>
      </c>
      <c r="D1244" s="32">
        <f ca="1">板材才數分析.!M1122</f>
        <v>0</v>
      </c>
      <c r="E1244" s="32">
        <f ca="1">板材才數分析.!F1122</f>
        <v>0</v>
      </c>
      <c r="F1244" s="32" t="str">
        <f ca="1">板材才數分析.!G1122</f>
        <v/>
      </c>
      <c r="G1244" s="32">
        <f ca="1">板材才數分析.!H1122</f>
        <v>0</v>
      </c>
      <c r="H1244" s="32" t="str">
        <f ca="1">板材才數分析.!I1122</f>
        <v/>
      </c>
      <c r="I1244" s="32">
        <f ca="1">板材才數分析.!J1122</f>
        <v>0</v>
      </c>
      <c r="J1244" s="32">
        <f ca="1">板材才數分析.!K1122</f>
        <v>0</v>
      </c>
      <c r="K1244" s="53">
        <f ca="1">板材才數分析.!O1122</f>
        <v>0</v>
      </c>
      <c r="L1244" s="32" t="str">
        <f>IFERROR(VLOOKUP(C1244,資料庫!$K$3:$AA$10,17,FALSE),"")</f>
        <v/>
      </c>
      <c r="M1244" s="32">
        <f>板材才數分析.!R1122</f>
        <v>0</v>
      </c>
      <c r="N1244" s="35">
        <f t="shared" ca="1" si="74"/>
        <v>0</v>
      </c>
      <c r="O1244" s="75"/>
    </row>
    <row r="1245" spans="1:15" x14ac:dyDescent="0.25">
      <c r="A1245" s="75">
        <f>板材才數分析.!D1123</f>
        <v>38012</v>
      </c>
      <c r="B1245" s="75" t="str">
        <f ca="1">板材才數分析.!E1123</f>
        <v>天地蓋頂板</v>
      </c>
      <c r="D1245" s="32">
        <f ca="1">板材才數分析.!M1123</f>
        <v>0</v>
      </c>
      <c r="E1245" s="32">
        <f ca="1">板材才數分析.!F1123</f>
        <v>0</v>
      </c>
      <c r="F1245" s="32" t="str">
        <f ca="1">板材才數分析.!G1123</f>
        <v>AA</v>
      </c>
      <c r="G1245" s="32">
        <f ca="1">板材才數分析.!H1123</f>
        <v>0</v>
      </c>
      <c r="H1245" s="32" t="str">
        <f ca="1">板材才數分析.!I1123</f>
        <v>AA</v>
      </c>
      <c r="I1245" s="32">
        <f ca="1">板材才數分析.!J1123</f>
        <v>0</v>
      </c>
      <c r="J1245" s="32">
        <f ca="1">板材才數分析.!K1123</f>
        <v>0</v>
      </c>
      <c r="K1245" s="53">
        <f ca="1">板材才數分析.!O1123</f>
        <v>0</v>
      </c>
      <c r="L1245" s="32" t="str">
        <f>IFERROR(VLOOKUP(C1245,資料庫!$K$3:$AA$10,17,FALSE),"")</f>
        <v/>
      </c>
      <c r="M1245" s="32">
        <f>板材才數分析.!R1123</f>
        <v>0</v>
      </c>
      <c r="N1245" s="35">
        <f t="shared" ca="1" si="74"/>
        <v>0</v>
      </c>
      <c r="O1245" s="75"/>
    </row>
    <row r="1246" spans="1:15" x14ac:dyDescent="0.25">
      <c r="A1246" s="75">
        <f>板材才數分析.!D1124</f>
        <v>38013</v>
      </c>
      <c r="B1246" s="75" t="str">
        <f ca="1">板材才數分析.!E1124</f>
        <v>天地蓋底板</v>
      </c>
      <c r="D1246" s="32">
        <f ca="1">板材才數分析.!M1124</f>
        <v>0</v>
      </c>
      <c r="E1246" s="32">
        <f ca="1">板材才數分析.!F1124</f>
        <v>0</v>
      </c>
      <c r="F1246" s="32" t="str">
        <f ca="1">板材才數分析.!G1124</f>
        <v>AA</v>
      </c>
      <c r="G1246" s="32">
        <f ca="1">板材才數分析.!H1124</f>
        <v>0</v>
      </c>
      <c r="H1246" s="32" t="str">
        <f ca="1">板材才數分析.!I1124</f>
        <v>AA</v>
      </c>
      <c r="I1246" s="32">
        <f ca="1">板材才數分析.!J1124</f>
        <v>0</v>
      </c>
      <c r="J1246" s="32">
        <f ca="1">板材才數分析.!K1124</f>
        <v>0</v>
      </c>
      <c r="K1246" s="53">
        <f ca="1">板材才數分析.!O1124</f>
        <v>0</v>
      </c>
      <c r="L1246" s="32" t="str">
        <f>IFERROR(VLOOKUP(C1246,資料庫!$K$3:$AA$10,17,FALSE),"")</f>
        <v/>
      </c>
      <c r="M1246" s="32">
        <f>板材才數分析.!R1124</f>
        <v>0</v>
      </c>
      <c r="N1246" s="35">
        <f t="shared" ca="1" si="74"/>
        <v>0</v>
      </c>
      <c r="O1246" s="75"/>
    </row>
    <row r="1247" spans="1:15" x14ac:dyDescent="0.25">
      <c r="A1247" s="75">
        <f>板材才數分析.!D1125</f>
        <v>38014</v>
      </c>
      <c r="B1247" s="75" t="str">
        <f ca="1">板材才數分析.!E1125</f>
        <v>天地蓋左側板</v>
      </c>
      <c r="D1247" s="32">
        <f ca="1">板材才數分析.!M1125</f>
        <v>0</v>
      </c>
      <c r="E1247" s="32">
        <f ca="1">板材才數分析.!F1125</f>
        <v>0</v>
      </c>
      <c r="F1247" s="32" t="str">
        <f ca="1">板材才數分析.!G1125</f>
        <v>AA</v>
      </c>
      <c r="G1247" s="32">
        <f ca="1">板材才數分析.!H1125</f>
        <v>0</v>
      </c>
      <c r="H1247" s="32" t="str">
        <f ca="1">板材才數分析.!I1125</f>
        <v/>
      </c>
      <c r="I1247" s="32">
        <f ca="1">板材才數分析.!J1125</f>
        <v>0</v>
      </c>
      <c r="J1247" s="32">
        <f ca="1">板材才數分析.!K1125</f>
        <v>0</v>
      </c>
      <c r="K1247" s="53">
        <f ca="1">板材才數分析.!O1125</f>
        <v>0</v>
      </c>
      <c r="L1247" s="32" t="str">
        <f>IFERROR(VLOOKUP(C1247,資料庫!$K$3:$AA$10,17,FALSE),"")</f>
        <v/>
      </c>
      <c r="M1247" s="32">
        <f>板材才數分析.!R1125</f>
        <v>0</v>
      </c>
      <c r="N1247" s="35">
        <f t="shared" ca="1" si="74"/>
        <v>0</v>
      </c>
      <c r="O1247" s="75"/>
    </row>
    <row r="1248" spans="1:15" x14ac:dyDescent="0.25">
      <c r="A1248" s="75">
        <f>板材才數分析.!D1126</f>
        <v>38015</v>
      </c>
      <c r="B1248" s="75" t="str">
        <f ca="1">板材才數分析.!E1126</f>
        <v>天地蓋右側板</v>
      </c>
      <c r="D1248" s="32">
        <f ca="1">板材才數分析.!M1126</f>
        <v>0</v>
      </c>
      <c r="E1248" s="32">
        <f ca="1">板材才數分析.!F1126</f>
        <v>0</v>
      </c>
      <c r="F1248" s="32" t="str">
        <f ca="1">板材才數分析.!G1126</f>
        <v>AA</v>
      </c>
      <c r="G1248" s="32">
        <f ca="1">板材才數分析.!H1126</f>
        <v>0</v>
      </c>
      <c r="H1248" s="32" t="str">
        <f ca="1">板材才數分析.!I1126</f>
        <v/>
      </c>
      <c r="I1248" s="32">
        <f ca="1">板材才數分析.!J1126</f>
        <v>0</v>
      </c>
      <c r="J1248" s="32">
        <f ca="1">板材才數分析.!K1126</f>
        <v>0</v>
      </c>
      <c r="K1248" s="53">
        <f ca="1">板材才數分析.!O1126</f>
        <v>0</v>
      </c>
      <c r="L1248" s="32" t="str">
        <f>IFERROR(VLOOKUP(C1248,資料庫!$K$3:$AA$10,17,FALSE),"")</f>
        <v/>
      </c>
      <c r="M1248" s="32">
        <f>板材才數分析.!R1126</f>
        <v>0</v>
      </c>
      <c r="N1248" s="35">
        <f t="shared" ca="1" si="74"/>
        <v>0</v>
      </c>
      <c r="O1248" s="75"/>
    </row>
    <row r="1249" spans="1:16" x14ac:dyDescent="0.25">
      <c r="A1249" s="75">
        <f>板材才數分析.!D1127</f>
        <v>38016</v>
      </c>
      <c r="B1249" s="75" t="str">
        <f ca="1">板材才數分析.!E1127</f>
        <v>背板</v>
      </c>
      <c r="D1249" s="32">
        <f ca="1">板材才數分析.!M1127</f>
        <v>0</v>
      </c>
      <c r="E1249" s="32">
        <f ca="1">板材才數分析.!F1127</f>
        <v>0</v>
      </c>
      <c r="F1249" s="32" t="str">
        <f ca="1">板材才數分析.!G1127</f>
        <v/>
      </c>
      <c r="G1249" s="32">
        <f ca="1">板材才數分析.!H1127</f>
        <v>0</v>
      </c>
      <c r="H1249" s="32" t="str">
        <f ca="1">板材才數分析.!I1127</f>
        <v/>
      </c>
      <c r="I1249" s="32">
        <f ca="1">板材才數分析.!J1127</f>
        <v>0</v>
      </c>
      <c r="J1249" s="32">
        <f ca="1">板材才數分析.!K1127</f>
        <v>0</v>
      </c>
      <c r="K1249" s="53">
        <f ca="1">板材才數分析.!O1127</f>
        <v>0</v>
      </c>
      <c r="L1249" s="32" t="str">
        <f>IFERROR(VLOOKUP(C1249,資料庫!$K$3:$AA$10,17,FALSE),"")</f>
        <v/>
      </c>
      <c r="M1249" s="32">
        <f>板材才數分析.!R1127</f>
        <v>0</v>
      </c>
      <c r="N1249" s="35">
        <f t="shared" ca="1" si="74"/>
        <v>0</v>
      </c>
      <c r="O1249" s="75"/>
    </row>
    <row r="1250" spans="1:16" x14ac:dyDescent="0.25">
      <c r="A1250" s="75">
        <f>板材才數分析.!D1128</f>
        <v>38017</v>
      </c>
      <c r="B1250" s="75">
        <f ca="1">板材才數分析.!E1128</f>
        <v>0</v>
      </c>
      <c r="D1250" s="32">
        <f ca="1">板材才數分析.!M1128</f>
        <v>0</v>
      </c>
      <c r="E1250" s="32">
        <f ca="1">板材才數分析.!F1128</f>
        <v>0</v>
      </c>
      <c r="F1250" s="32" t="str">
        <f ca="1">板材才數分析.!G1128</f>
        <v/>
      </c>
      <c r="G1250" s="32">
        <f ca="1">板材才數分析.!H1128</f>
        <v>0</v>
      </c>
      <c r="H1250" s="32" t="str">
        <f ca="1">板材才數分析.!I1128</f>
        <v/>
      </c>
      <c r="I1250" s="32">
        <f ca="1">板材才數分析.!J1128</f>
        <v>0</v>
      </c>
      <c r="J1250" s="32">
        <f ca="1">板材才數分析.!K1128</f>
        <v>0</v>
      </c>
      <c r="K1250" s="53">
        <f ca="1">板材才數分析.!O1128</f>
        <v>0</v>
      </c>
      <c r="L1250" s="32" t="str">
        <f>IFERROR(VLOOKUP(C1250,資料庫!$K$3:$AA$10,17,FALSE),"")</f>
        <v/>
      </c>
      <c r="M1250" s="32">
        <f>板材才數分析.!R1128</f>
        <v>0</v>
      </c>
      <c r="N1250" s="35">
        <f t="shared" ca="1" si="74"/>
        <v>0</v>
      </c>
      <c r="O1250" s="75"/>
    </row>
    <row r="1251" spans="1:16" x14ac:dyDescent="0.25">
      <c r="A1251" s="75">
        <f>板材才數分析.!D1129</f>
        <v>38018</v>
      </c>
      <c r="B1251" s="75">
        <f ca="1">板材才數分析.!E1129</f>
        <v>0</v>
      </c>
      <c r="D1251" s="32">
        <f ca="1">板材才數分析.!M1129</f>
        <v>0</v>
      </c>
      <c r="E1251" s="32">
        <f ca="1">板材才數分析.!F1129</f>
        <v>0</v>
      </c>
      <c r="F1251" s="32" t="str">
        <f ca="1">板材才數分析.!G1129</f>
        <v/>
      </c>
      <c r="G1251" s="32">
        <f ca="1">板材才數分析.!H1129</f>
        <v>0</v>
      </c>
      <c r="H1251" s="32" t="str">
        <f ca="1">板材才數分析.!I1129</f>
        <v/>
      </c>
      <c r="I1251" s="32">
        <f ca="1">板材才數分析.!J1129</f>
        <v>0</v>
      </c>
      <c r="J1251" s="32">
        <f ca="1">板材才數分析.!K1129</f>
        <v>0</v>
      </c>
      <c r="K1251" s="53">
        <f ca="1">板材才數分析.!O1129</f>
        <v>0</v>
      </c>
      <c r="L1251" s="32" t="str">
        <f>IFERROR(VLOOKUP(C1251,資料庫!$K$3:$AA$10,17,FALSE),"")</f>
        <v/>
      </c>
      <c r="M1251" s="32">
        <f>板材才數分析.!R1129</f>
        <v>0</v>
      </c>
      <c r="N1251" s="35">
        <f t="shared" ca="1" si="74"/>
        <v>0</v>
      </c>
      <c r="O1251" s="75"/>
    </row>
    <row r="1252" spans="1:16" x14ac:dyDescent="0.25">
      <c r="A1252" s="75">
        <f>板材才數分析.!D1130</f>
        <v>38019</v>
      </c>
      <c r="B1252" s="75">
        <f ca="1">板材才數分析.!E1130</f>
        <v>0</v>
      </c>
      <c r="D1252" s="32">
        <f ca="1">板材才數分析.!M1130</f>
        <v>0</v>
      </c>
      <c r="E1252" s="32">
        <f ca="1">板材才數分析.!F1130</f>
        <v>0</v>
      </c>
      <c r="F1252" s="32" t="str">
        <f ca="1">板材才數分析.!G1130</f>
        <v/>
      </c>
      <c r="G1252" s="32">
        <f ca="1">板材才數分析.!H1130</f>
        <v>0</v>
      </c>
      <c r="H1252" s="32" t="str">
        <f ca="1">板材才數分析.!I1130</f>
        <v/>
      </c>
      <c r="I1252" s="32">
        <f ca="1">板材才數分析.!J1130</f>
        <v>0</v>
      </c>
      <c r="J1252" s="32">
        <f ca="1">板材才數分析.!K1130</f>
        <v>0</v>
      </c>
      <c r="K1252" s="53">
        <f ca="1">板材才數分析.!O1130</f>
        <v>0</v>
      </c>
      <c r="L1252" s="32" t="str">
        <f>IFERROR(VLOOKUP(C1252,資料庫!$K$3:$AA$10,17,FALSE),"")</f>
        <v/>
      </c>
      <c r="M1252" s="32">
        <f>板材才數分析.!R1130</f>
        <v>0</v>
      </c>
      <c r="N1252" s="35">
        <f t="shared" ca="1" si="74"/>
        <v>0</v>
      </c>
      <c r="O1252" s="75"/>
    </row>
    <row r="1253" spans="1:16" x14ac:dyDescent="0.25">
      <c r="A1253" s="75">
        <f>板材才數分析.!D1131</f>
        <v>38020</v>
      </c>
      <c r="B1253" s="75">
        <f ca="1">板材才數分析.!E1131</f>
        <v>0</v>
      </c>
      <c r="D1253" s="32">
        <f ca="1">板材才數分析.!M1131</f>
        <v>0</v>
      </c>
      <c r="E1253" s="32">
        <f ca="1">板材才數分析.!F1131</f>
        <v>0</v>
      </c>
      <c r="F1253" s="32" t="str">
        <f ca="1">板材才數分析.!G1131</f>
        <v/>
      </c>
      <c r="G1253" s="32">
        <f ca="1">板材才數分析.!H1131</f>
        <v>0</v>
      </c>
      <c r="H1253" s="32" t="str">
        <f ca="1">板材才數分析.!I1131</f>
        <v/>
      </c>
      <c r="I1253" s="32">
        <f ca="1">板材才數分析.!J1131</f>
        <v>0</v>
      </c>
      <c r="J1253" s="32">
        <f ca="1">板材才數分析.!K1131</f>
        <v>0</v>
      </c>
      <c r="K1253" s="53">
        <f ca="1">板材才數分析.!O1131</f>
        <v>0</v>
      </c>
      <c r="L1253" s="32" t="str">
        <f>IFERROR(VLOOKUP(C1253,資料庫!$K$3:$AA$10,17,FALSE),"")</f>
        <v/>
      </c>
      <c r="M1253" s="32">
        <f>板材才數分析.!R1131</f>
        <v>0</v>
      </c>
      <c r="N1253" s="35">
        <f t="shared" ca="1" si="74"/>
        <v>0</v>
      </c>
      <c r="O1253" s="75"/>
    </row>
    <row r="1254" spans="1:16" x14ac:dyDescent="0.25">
      <c r="A1254" s="75">
        <f>板材才數分析.!D1132</f>
        <v>38021</v>
      </c>
      <c r="B1254" s="75">
        <f ca="1">板材才數分析.!E1132</f>
        <v>0</v>
      </c>
      <c r="D1254" s="32">
        <f ca="1">板材才數分析.!M1132</f>
        <v>0</v>
      </c>
      <c r="E1254" s="32">
        <f ca="1">板材才數分析.!F1132</f>
        <v>0</v>
      </c>
      <c r="F1254" s="32" t="str">
        <f ca="1">板材才數分析.!G1132</f>
        <v/>
      </c>
      <c r="G1254" s="32">
        <f ca="1">板材才數分析.!H1132</f>
        <v>0</v>
      </c>
      <c r="H1254" s="32" t="str">
        <f ca="1">板材才數分析.!I1132</f>
        <v/>
      </c>
      <c r="I1254" s="32">
        <f ca="1">板材才數分析.!J1132</f>
        <v>0</v>
      </c>
      <c r="J1254" s="32">
        <f ca="1">板材才數分析.!K1132</f>
        <v>0</v>
      </c>
      <c r="K1254" s="53">
        <f ca="1">板材才數分析.!O1132</f>
        <v>0</v>
      </c>
      <c r="L1254" s="32" t="str">
        <f>IFERROR(VLOOKUP(C1254,資料庫!$K$3:$AA$10,17,FALSE),"")</f>
        <v/>
      </c>
      <c r="M1254" s="32">
        <f>板材才數分析.!R1132</f>
        <v>0</v>
      </c>
      <c r="N1254" s="35">
        <f t="shared" ca="1" si="74"/>
        <v>0</v>
      </c>
      <c r="O1254" s="75"/>
    </row>
    <row r="1255" spans="1:16" x14ac:dyDescent="0.25">
      <c r="A1255" s="75">
        <f>板材才數分析.!D1133</f>
        <v>38022</v>
      </c>
      <c r="B1255" s="75">
        <f ca="1">板材才數分析.!E1133</f>
        <v>0</v>
      </c>
      <c r="D1255" s="32">
        <f ca="1">板材才數分析.!M1133</f>
        <v>0</v>
      </c>
      <c r="E1255" s="32">
        <f ca="1">板材才數分析.!F1133</f>
        <v>0</v>
      </c>
      <c r="F1255" s="32" t="str">
        <f ca="1">板材才數分析.!G1133</f>
        <v/>
      </c>
      <c r="G1255" s="32">
        <f ca="1">板材才數分析.!H1133</f>
        <v>0</v>
      </c>
      <c r="H1255" s="32" t="str">
        <f ca="1">板材才數分析.!I1133</f>
        <v/>
      </c>
      <c r="I1255" s="32">
        <f ca="1">板材才數分析.!J1133</f>
        <v>0</v>
      </c>
      <c r="J1255" s="32">
        <f ca="1">板材才數分析.!K1133</f>
        <v>0</v>
      </c>
      <c r="K1255" s="53">
        <f ca="1">板材才數分析.!O1133</f>
        <v>0</v>
      </c>
      <c r="L1255" s="32" t="str">
        <f>IFERROR(VLOOKUP(C1255,資料庫!$K$3:$AA$10,17,FALSE),"")</f>
        <v/>
      </c>
      <c r="M1255" s="32">
        <f>板材才數分析.!R1133</f>
        <v>0</v>
      </c>
      <c r="N1255" s="35">
        <f t="shared" ca="1" si="74"/>
        <v>0</v>
      </c>
      <c r="O1255" s="75"/>
    </row>
    <row r="1256" spans="1:16" x14ac:dyDescent="0.25">
      <c r="A1256" s="75">
        <f>板材才數分析.!D1134</f>
        <v>38023</v>
      </c>
      <c r="B1256" s="75">
        <f ca="1">板材才數分析.!E1134</f>
        <v>0</v>
      </c>
      <c r="D1256" s="32">
        <f ca="1">板材才數分析.!M1134</f>
        <v>0</v>
      </c>
      <c r="E1256" s="32">
        <f ca="1">板材才數分析.!F1134</f>
        <v>0</v>
      </c>
      <c r="F1256" s="32" t="str">
        <f ca="1">板材才數分析.!G1134</f>
        <v/>
      </c>
      <c r="G1256" s="32">
        <f ca="1">板材才數分析.!H1134</f>
        <v>0</v>
      </c>
      <c r="H1256" s="32" t="str">
        <f ca="1">板材才數分析.!I1134</f>
        <v/>
      </c>
      <c r="I1256" s="32">
        <f ca="1">板材才數分析.!J1134</f>
        <v>0</v>
      </c>
      <c r="J1256" s="32">
        <f ca="1">板材才數分析.!K1134</f>
        <v>0</v>
      </c>
      <c r="K1256" s="53">
        <f ca="1">板材才數分析.!O1134</f>
        <v>0</v>
      </c>
      <c r="L1256" s="32" t="str">
        <f>IFERROR(VLOOKUP(C1256,資料庫!$K$3:$AA$10,17,FALSE),"")</f>
        <v/>
      </c>
      <c r="M1256" s="32">
        <f>板材才數分析.!R1134</f>
        <v>0</v>
      </c>
      <c r="N1256" s="35">
        <f t="shared" ca="1" si="74"/>
        <v>0</v>
      </c>
      <c r="O1256" s="75"/>
    </row>
    <row r="1257" spans="1:16" x14ac:dyDescent="0.25">
      <c r="A1257" s="75">
        <f>板材才數分析.!D1135</f>
        <v>38024</v>
      </c>
      <c r="B1257" s="75">
        <f ca="1">板材才數分析.!E1135</f>
        <v>0</v>
      </c>
      <c r="D1257" s="32">
        <f ca="1">板材才數分析.!M1135</f>
        <v>0</v>
      </c>
      <c r="E1257" s="32">
        <f ca="1">板材才數分析.!F1135</f>
        <v>0</v>
      </c>
      <c r="F1257" s="32" t="str">
        <f ca="1">板材才數分析.!G1135</f>
        <v/>
      </c>
      <c r="G1257" s="32">
        <f ca="1">板材才數分析.!H1135</f>
        <v>0</v>
      </c>
      <c r="H1257" s="32" t="str">
        <f ca="1">板材才數分析.!I1135</f>
        <v/>
      </c>
      <c r="I1257" s="32">
        <f ca="1">板材才數分析.!J1135</f>
        <v>0</v>
      </c>
      <c r="J1257" s="32">
        <f ca="1">板材才數分析.!K1135</f>
        <v>0</v>
      </c>
      <c r="K1257" s="53">
        <f ca="1">板材才數分析.!O1135</f>
        <v>0</v>
      </c>
      <c r="L1257" s="32" t="str">
        <f>IFERROR(VLOOKUP(C1257,資料庫!$K$3:$AA$10,17,FALSE),"")</f>
        <v/>
      </c>
      <c r="M1257" s="32">
        <f>板材才數分析.!R1135</f>
        <v>0</v>
      </c>
      <c r="N1257" s="35">
        <f t="shared" ca="1" si="74"/>
        <v>0</v>
      </c>
      <c r="O1257" s="75"/>
    </row>
    <row r="1258" spans="1:16" x14ac:dyDescent="0.25">
      <c r="A1258" s="75">
        <f>板材才數分析.!D1136</f>
        <v>38025</v>
      </c>
      <c r="B1258" s="75">
        <f ca="1">板材才數分析.!E1136</f>
        <v>0</v>
      </c>
      <c r="D1258" s="32">
        <f ca="1">板材才數分析.!M1136</f>
        <v>0</v>
      </c>
      <c r="E1258" s="32">
        <f ca="1">板材才數分析.!F1136</f>
        <v>0</v>
      </c>
      <c r="F1258" s="32" t="str">
        <f ca="1">板材才數分析.!G1136</f>
        <v/>
      </c>
      <c r="G1258" s="32">
        <f ca="1">板材才數分析.!H1136</f>
        <v>0</v>
      </c>
      <c r="H1258" s="32" t="str">
        <f ca="1">板材才數分析.!I1136</f>
        <v/>
      </c>
      <c r="I1258" s="32">
        <f ca="1">板材才數分析.!J1136</f>
        <v>0</v>
      </c>
      <c r="J1258" s="32">
        <f ca="1">板材才數分析.!K1136</f>
        <v>0</v>
      </c>
      <c r="K1258" s="53">
        <f ca="1">板材才數分析.!O1136</f>
        <v>0</v>
      </c>
      <c r="L1258" s="32" t="str">
        <f>IFERROR(VLOOKUP(C1258,資料庫!$K$3:$AA$10,17,FALSE),"")</f>
        <v/>
      </c>
      <c r="M1258" s="32">
        <f>板材才數分析.!R1136</f>
        <v>0</v>
      </c>
      <c r="N1258" s="35">
        <f t="shared" ca="1" si="74"/>
        <v>0</v>
      </c>
      <c r="O1258" s="75"/>
    </row>
    <row r="1259" spans="1:16" x14ac:dyDescent="0.25">
      <c r="A1259" s="75">
        <f>板材才數分析.!D1137</f>
        <v>38026</v>
      </c>
      <c r="B1259" s="75">
        <f ca="1">板材才數分析.!E1137</f>
        <v>0</v>
      </c>
      <c r="D1259" s="32">
        <f ca="1">板材才數分析.!M1137</f>
        <v>0</v>
      </c>
      <c r="E1259" s="32">
        <f ca="1">板材才數分析.!F1137</f>
        <v>0</v>
      </c>
      <c r="F1259" s="32" t="str">
        <f ca="1">板材才數分析.!G1137</f>
        <v/>
      </c>
      <c r="G1259" s="32">
        <f ca="1">板材才數分析.!H1137</f>
        <v>0</v>
      </c>
      <c r="H1259" s="32" t="str">
        <f ca="1">板材才數分析.!I1137</f>
        <v/>
      </c>
      <c r="I1259" s="32">
        <f ca="1">板材才數分析.!J1137</f>
        <v>0</v>
      </c>
      <c r="J1259" s="32">
        <f ca="1">板材才數分析.!K1137</f>
        <v>0</v>
      </c>
      <c r="K1259" s="53">
        <f ca="1">板材才數分析.!O1137</f>
        <v>0</v>
      </c>
      <c r="L1259" s="32" t="str">
        <f>IFERROR(VLOOKUP(C1259,資料庫!$K$3:$AA$10,17,FALSE),"")</f>
        <v/>
      </c>
      <c r="M1259" s="32">
        <f>板材才數分析.!R1137</f>
        <v>0</v>
      </c>
      <c r="N1259" s="35">
        <f t="shared" ca="1" si="74"/>
        <v>0</v>
      </c>
      <c r="O1259" s="75"/>
    </row>
    <row r="1260" spans="1:16" x14ac:dyDescent="0.25">
      <c r="A1260" s="75">
        <f>板材才數分析.!D1138</f>
        <v>38027</v>
      </c>
      <c r="B1260" s="75">
        <f ca="1">板材才數分析.!E1138</f>
        <v>0</v>
      </c>
      <c r="D1260" s="32">
        <f ca="1">板材才數分析.!M1138</f>
        <v>0</v>
      </c>
      <c r="E1260" s="32">
        <f ca="1">板材才數分析.!F1138</f>
        <v>0</v>
      </c>
      <c r="F1260" s="32" t="str">
        <f ca="1">板材才數分析.!G1138</f>
        <v/>
      </c>
      <c r="G1260" s="32">
        <f ca="1">板材才數分析.!H1138</f>
        <v>0</v>
      </c>
      <c r="H1260" s="32" t="str">
        <f ca="1">板材才數分析.!I1138</f>
        <v/>
      </c>
      <c r="I1260" s="32">
        <f ca="1">板材才數分析.!J1138</f>
        <v>0</v>
      </c>
      <c r="J1260" s="32">
        <f ca="1">板材才數分析.!K1138</f>
        <v>0</v>
      </c>
      <c r="K1260" s="53">
        <f ca="1">板材才數分析.!O1138</f>
        <v>0</v>
      </c>
      <c r="L1260" s="32" t="str">
        <f>IFERROR(VLOOKUP(C1260,資料庫!$K$3:$AA$10,17,FALSE),"")</f>
        <v/>
      </c>
      <c r="M1260" s="32">
        <f>板材才數分析.!R1138</f>
        <v>0</v>
      </c>
      <c r="N1260" s="35">
        <f t="shared" ca="1" si="74"/>
        <v>0</v>
      </c>
      <c r="O1260" s="75"/>
    </row>
    <row r="1261" spans="1:16" x14ac:dyDescent="0.25">
      <c r="A1261" s="75">
        <f>板材才數分析.!D1139</f>
        <v>38028</v>
      </c>
      <c r="B1261" s="75">
        <f ca="1">板材才數分析.!E1139</f>
        <v>0</v>
      </c>
      <c r="D1261" s="32">
        <f ca="1">板材才數分析.!M1139</f>
        <v>0</v>
      </c>
      <c r="E1261" s="32">
        <f ca="1">板材才數分析.!F1139</f>
        <v>0</v>
      </c>
      <c r="F1261" s="32" t="str">
        <f ca="1">板材才數分析.!G1139</f>
        <v/>
      </c>
      <c r="G1261" s="32">
        <f ca="1">板材才數分析.!H1139</f>
        <v>0</v>
      </c>
      <c r="H1261" s="32" t="str">
        <f ca="1">板材才數分析.!I1139</f>
        <v/>
      </c>
      <c r="I1261" s="32">
        <f ca="1">板材才數分析.!J1139</f>
        <v>0</v>
      </c>
      <c r="J1261" s="32">
        <f ca="1">板材才數分析.!K1139</f>
        <v>0</v>
      </c>
      <c r="K1261" s="53">
        <f ca="1">板材才數分析.!O1139</f>
        <v>0</v>
      </c>
      <c r="L1261" s="32" t="str">
        <f>IFERROR(VLOOKUP(C1261,資料庫!$K$3:$AA$10,17,FALSE),"")</f>
        <v/>
      </c>
      <c r="M1261" s="32">
        <f>板材才數分析.!R1139</f>
        <v>0</v>
      </c>
      <c r="N1261" s="35">
        <f t="shared" ca="1" si="74"/>
        <v>0</v>
      </c>
      <c r="O1261" s="75"/>
    </row>
    <row r="1262" spans="1:16" x14ac:dyDescent="0.25">
      <c r="A1262" s="75">
        <f>板材才數分析.!D1140</f>
        <v>38029</v>
      </c>
      <c r="B1262" s="75">
        <f ca="1">板材才數分析.!E1140</f>
        <v>0</v>
      </c>
      <c r="D1262" s="32">
        <f ca="1">板材才數分析.!M1140</f>
        <v>0</v>
      </c>
      <c r="E1262" s="32">
        <f ca="1">板材才數分析.!F1140</f>
        <v>0</v>
      </c>
      <c r="F1262" s="32" t="str">
        <f ca="1">板材才數分析.!G1140</f>
        <v/>
      </c>
      <c r="G1262" s="32">
        <f ca="1">板材才數分析.!H1140</f>
        <v>0</v>
      </c>
      <c r="H1262" s="32" t="str">
        <f ca="1">板材才數分析.!I1140</f>
        <v/>
      </c>
      <c r="I1262" s="32">
        <f ca="1">板材才數分析.!J1140</f>
        <v>0</v>
      </c>
      <c r="J1262" s="32">
        <f ca="1">板材才數分析.!K1140</f>
        <v>0</v>
      </c>
      <c r="K1262" s="53">
        <f ca="1">板材才數分析.!O1140</f>
        <v>0</v>
      </c>
      <c r="L1262" s="32" t="str">
        <f>IFERROR(VLOOKUP(C1262,資料庫!$K$3:$AA$10,17,FALSE),"")</f>
        <v/>
      </c>
      <c r="M1262" s="32">
        <f>板材才數分析.!R1140</f>
        <v>0</v>
      </c>
      <c r="N1262" s="35">
        <f t="shared" ca="1" si="74"/>
        <v>0</v>
      </c>
      <c r="O1262" s="75"/>
    </row>
    <row r="1263" spans="1:16" x14ac:dyDescent="0.25">
      <c r="A1263" s="75">
        <f>板材才數分析.!D1141</f>
        <v>38030</v>
      </c>
      <c r="B1263" s="75">
        <f ca="1">板材才數分析.!E1141</f>
        <v>0</v>
      </c>
      <c r="D1263" s="32">
        <f ca="1">板材才數分析.!M1141</f>
        <v>0</v>
      </c>
      <c r="E1263" s="32">
        <f ca="1">板材才數分析.!F1141</f>
        <v>0</v>
      </c>
      <c r="F1263" s="32" t="str">
        <f ca="1">板材才數分析.!G1141</f>
        <v/>
      </c>
      <c r="G1263" s="32">
        <f ca="1">板材才數分析.!H1141</f>
        <v>0</v>
      </c>
      <c r="H1263" s="32" t="str">
        <f ca="1">板材才數分析.!I1141</f>
        <v/>
      </c>
      <c r="I1263" s="32">
        <f ca="1">板材才數分析.!J1141</f>
        <v>0</v>
      </c>
      <c r="J1263" s="32">
        <f ca="1">板材才數分析.!K1141</f>
        <v>0</v>
      </c>
      <c r="K1263" s="53">
        <f ca="1">板材才數分析.!O1141</f>
        <v>0</v>
      </c>
      <c r="L1263" s="32" t="str">
        <f>IFERROR(VLOOKUP(C1263,資料庫!$K$3:$AA$10,17,FALSE),"")</f>
        <v/>
      </c>
      <c r="M1263" s="32">
        <f>板材才數分析.!R1141</f>
        <v>0</v>
      </c>
      <c r="N1263" s="35">
        <f t="shared" ca="1" si="74"/>
        <v>0</v>
      </c>
      <c r="O1263" s="75"/>
    </row>
    <row r="1264" spans="1:16" x14ac:dyDescent="0.25">
      <c r="A1264" s="75"/>
      <c r="B1264" s="75"/>
      <c r="H1264" s="524" t="s">
        <v>67</v>
      </c>
      <c r="I1264" s="525"/>
      <c r="J1264" s="525"/>
      <c r="K1264" s="54">
        <f ca="1">SUM(K1234:K1263)</f>
        <v>0</v>
      </c>
      <c r="L1264" s="47"/>
      <c r="M1264" s="47"/>
      <c r="N1264" s="49"/>
      <c r="O1264" s="94">
        <f ca="1">SUM(N1234:N1263)</f>
        <v>0</v>
      </c>
      <c r="P1264" s="47"/>
    </row>
    <row r="1266" spans="1:15" x14ac:dyDescent="0.25">
      <c r="A1266" s="75"/>
      <c r="B1266" s="75">
        <v>39</v>
      </c>
      <c r="K1266" s="32"/>
      <c r="O1266" s="75"/>
    </row>
    <row r="1267" spans="1:15" x14ac:dyDescent="0.25">
      <c r="A1267" s="75">
        <f>板材才數分析.!D1142</f>
        <v>39001</v>
      </c>
      <c r="B1267" s="75" t="str">
        <f ca="1">板材才數分析.!E1142</f>
        <v>頂板</v>
      </c>
      <c r="D1267" s="32">
        <f ca="1">板材才數分析.!M1142</f>
        <v>0</v>
      </c>
      <c r="E1267" s="32">
        <f ca="1">板材才數分析.!F1142</f>
        <v>0</v>
      </c>
      <c r="F1267" s="32" t="str">
        <f ca="1">板材才數分析.!I1142</f>
        <v/>
      </c>
      <c r="G1267" s="32">
        <f ca="1">板材才數分析.!H1142</f>
        <v>0</v>
      </c>
      <c r="H1267" s="32" t="str">
        <f ca="1">板材才數分析.!I1142</f>
        <v/>
      </c>
      <c r="I1267" s="32">
        <f ca="1">板材才數分析.!J1142</f>
        <v>0</v>
      </c>
      <c r="J1267" s="32">
        <f ca="1">板材才數分析.!K1142</f>
        <v>0</v>
      </c>
      <c r="K1267" s="53">
        <f ca="1">板材才數分析.!O1142</f>
        <v>0</v>
      </c>
      <c r="L1267" s="32" t="str">
        <f>IFERROR(VLOOKUP(C1267,資料庫!$K$3:$AA$10,17,FALSE),"")</f>
        <v/>
      </c>
      <c r="M1267" s="32" t="str">
        <f>板材才數分析.!R1142</f>
        <v/>
      </c>
      <c r="N1267" s="35" t="str">
        <f t="shared" ref="N1267" ca="1" si="75">IFERROR((K1267*M1267),"")</f>
        <v/>
      </c>
      <c r="O1267" s="75"/>
    </row>
    <row r="1268" spans="1:15" x14ac:dyDescent="0.25">
      <c r="A1268" s="75">
        <f>板材才數分析.!D1143</f>
        <v>39002</v>
      </c>
      <c r="B1268" s="75" t="str">
        <f ca="1">板材才數分析.!E1143</f>
        <v>底板</v>
      </c>
      <c r="D1268" s="32">
        <f ca="1">板材才數分析.!M1143</f>
        <v>0</v>
      </c>
      <c r="E1268" s="32">
        <f ca="1">板材才數分析.!F1143</f>
        <v>0</v>
      </c>
      <c r="F1268" s="32" t="str">
        <f ca="1">板材才數分析.!I1143</f>
        <v/>
      </c>
      <c r="G1268" s="32">
        <f ca="1">板材才數分析.!H1143</f>
        <v>0</v>
      </c>
      <c r="H1268" s="32" t="str">
        <f ca="1">板材才數分析.!I1143</f>
        <v/>
      </c>
      <c r="I1268" s="32">
        <f ca="1">板材才數分析.!J1143</f>
        <v>0</v>
      </c>
      <c r="J1268" s="32">
        <f ca="1">板材才數分析.!K1143</f>
        <v>0</v>
      </c>
      <c r="K1268" s="53">
        <f ca="1">板材才數分析.!O1143</f>
        <v>0</v>
      </c>
      <c r="L1268" s="32" t="str">
        <f>IFERROR(VLOOKUP(C1268,資料庫!$K$3:$AA$10,17,FALSE),"")</f>
        <v/>
      </c>
      <c r="M1268" s="32">
        <f>板材才數分析.!R1143</f>
        <v>0</v>
      </c>
      <c r="N1268" s="35">
        <f t="shared" ref="N1268:N1296" ca="1" si="76">IFERROR((K1268*M1268),"")</f>
        <v>0</v>
      </c>
      <c r="O1268" s="75"/>
    </row>
    <row r="1269" spans="1:15" x14ac:dyDescent="0.25">
      <c r="A1269" s="75">
        <f>板材才數分析.!D1144</f>
        <v>39003</v>
      </c>
      <c r="B1269" s="75" t="str">
        <f ca="1">板材才數分析.!E1144</f>
        <v>左側板</v>
      </c>
      <c r="D1269" s="32">
        <f ca="1">板材才數分析.!M1144</f>
        <v>0</v>
      </c>
      <c r="E1269" s="32">
        <f ca="1">板材才數分析.!F1144</f>
        <v>0</v>
      </c>
      <c r="F1269" s="32" t="str">
        <f ca="1">板材才數分析.!I1144</f>
        <v>AA</v>
      </c>
      <c r="G1269" s="32">
        <f ca="1">板材才數分析.!H1144</f>
        <v>0</v>
      </c>
      <c r="H1269" s="32" t="str">
        <f ca="1">板材才數分析.!I1144</f>
        <v>AA</v>
      </c>
      <c r="I1269" s="32">
        <f ca="1">板材才數分析.!J1144</f>
        <v>0</v>
      </c>
      <c r="J1269" s="32">
        <f ca="1">板材才數分析.!K1144</f>
        <v>0</v>
      </c>
      <c r="K1269" s="53">
        <f ca="1">板材才數分析.!O1144</f>
        <v>0</v>
      </c>
      <c r="L1269" s="32" t="str">
        <f>IFERROR(VLOOKUP(C1269,資料庫!$K$3:$AA$10,17,FALSE),"")</f>
        <v/>
      </c>
      <c r="M1269" s="32">
        <f>板材才數分析.!R1144</f>
        <v>0</v>
      </c>
      <c r="N1269" s="35">
        <f t="shared" ca="1" si="76"/>
        <v>0</v>
      </c>
      <c r="O1269" s="75"/>
    </row>
    <row r="1270" spans="1:15" x14ac:dyDescent="0.25">
      <c r="A1270" s="75">
        <f>板材才數分析.!D1145</f>
        <v>39004</v>
      </c>
      <c r="B1270" s="75" t="str">
        <f ca="1">板材才數分析.!E1145</f>
        <v>右側板</v>
      </c>
      <c r="D1270" s="32">
        <f ca="1">板材才數分析.!M1145</f>
        <v>0</v>
      </c>
      <c r="E1270" s="32">
        <f ca="1">板材才數分析.!F1145</f>
        <v>0</v>
      </c>
      <c r="F1270" s="32" t="str">
        <f ca="1">板材才數分析.!I1145</f>
        <v>AA</v>
      </c>
      <c r="G1270" s="32">
        <f ca="1">板材才數分析.!H1145</f>
        <v>0</v>
      </c>
      <c r="H1270" s="32" t="str">
        <f ca="1">板材才數分析.!I1145</f>
        <v>AA</v>
      </c>
      <c r="I1270" s="32">
        <f ca="1">板材才數分析.!J1145</f>
        <v>0</v>
      </c>
      <c r="J1270" s="32">
        <f ca="1">板材才數分析.!K1145</f>
        <v>0</v>
      </c>
      <c r="K1270" s="53">
        <f ca="1">板材才數分析.!O1145</f>
        <v>0</v>
      </c>
      <c r="L1270" s="32" t="str">
        <f>IFERROR(VLOOKUP(C1270,資料庫!$K$3:$AA$10,17,FALSE),"")</f>
        <v/>
      </c>
      <c r="M1270" s="32">
        <f>板材才數分析.!R1145</f>
        <v>0</v>
      </c>
      <c r="N1270" s="35">
        <f t="shared" ca="1" si="76"/>
        <v>0</v>
      </c>
      <c r="O1270" s="75"/>
    </row>
    <row r="1271" spans="1:15" x14ac:dyDescent="0.25">
      <c r="A1271" s="75">
        <f>板材才數分析.!D1146</f>
        <v>39005</v>
      </c>
      <c r="B1271" s="75" t="str">
        <f ca="1">板材才數分析.!E1146</f>
        <v>背板</v>
      </c>
      <c r="D1271" s="32">
        <f ca="1">板材才數分析.!M1146</f>
        <v>0</v>
      </c>
      <c r="E1271" s="32">
        <f ca="1">板材才數分析.!F1146</f>
        <v>0</v>
      </c>
      <c r="F1271" s="32" t="str">
        <f ca="1">板材才數分析.!I1146</f>
        <v/>
      </c>
      <c r="G1271" s="32">
        <f ca="1">板材才數分析.!H1146</f>
        <v>0</v>
      </c>
      <c r="H1271" s="32" t="str">
        <f ca="1">板材才數分析.!I1146</f>
        <v/>
      </c>
      <c r="I1271" s="32">
        <f ca="1">板材才數分析.!J1146</f>
        <v>0</v>
      </c>
      <c r="J1271" s="32">
        <f ca="1">板材才數分析.!K1146</f>
        <v>0</v>
      </c>
      <c r="K1271" s="53">
        <f ca="1">板材才數分析.!O1146</f>
        <v>0</v>
      </c>
      <c r="L1271" s="32" t="str">
        <f>IFERROR(VLOOKUP(C1271,資料庫!$K$3:$AA$10,17,FALSE),"")</f>
        <v/>
      </c>
      <c r="M1271" s="32">
        <f>板材才數分析.!R1146</f>
        <v>0</v>
      </c>
      <c r="N1271" s="35">
        <f t="shared" ca="1" si="76"/>
        <v>0</v>
      </c>
      <c r="O1271" s="75"/>
    </row>
    <row r="1272" spans="1:15" x14ac:dyDescent="0.25">
      <c r="A1272" s="75">
        <f>板材才數分析.!D1147</f>
        <v>39006</v>
      </c>
      <c r="B1272" s="75" t="str">
        <f ca="1">板材才數分析.!E1147</f>
        <v>背拉桿</v>
      </c>
      <c r="D1272" s="32">
        <f ca="1">板材才數分析.!M1147</f>
        <v>0</v>
      </c>
      <c r="E1272" s="32">
        <f ca="1">板材才數分析.!F1147</f>
        <v>0</v>
      </c>
      <c r="F1272" s="32" t="str">
        <f ca="1">板材才數分析.!I1147</f>
        <v/>
      </c>
      <c r="G1272" s="32">
        <f ca="1">板材才數分析.!H1147</f>
        <v>0</v>
      </c>
      <c r="H1272" s="32" t="str">
        <f ca="1">板材才數分析.!I1147</f>
        <v/>
      </c>
      <c r="I1272" s="32">
        <f ca="1">板材才數分析.!J1147</f>
        <v>0</v>
      </c>
      <c r="J1272" s="32">
        <f ca="1">板材才數分析.!K1147</f>
        <v>0</v>
      </c>
      <c r="K1272" s="53">
        <f ca="1">板材才數分析.!O1147</f>
        <v>0</v>
      </c>
      <c r="L1272" s="32" t="str">
        <f>IFERROR(VLOOKUP(C1272,資料庫!$K$3:$AA$10,17,FALSE),"")</f>
        <v/>
      </c>
      <c r="M1272" s="32">
        <f>板材才數分析.!R1147</f>
        <v>0</v>
      </c>
      <c r="N1272" s="35">
        <f t="shared" ca="1" si="76"/>
        <v>0</v>
      </c>
      <c r="O1272" s="75"/>
    </row>
    <row r="1273" spans="1:15" x14ac:dyDescent="0.25">
      <c r="A1273" s="75">
        <f>板材才數分析.!D1148</f>
        <v>39007</v>
      </c>
      <c r="B1273" s="75">
        <f ca="1">板材才數分析.!E1148</f>
        <v>0</v>
      </c>
      <c r="D1273" s="32">
        <f ca="1">板材才數分析.!M1148</f>
        <v>0</v>
      </c>
      <c r="E1273" s="32">
        <f ca="1">板材才數分析.!F1148</f>
        <v>0</v>
      </c>
      <c r="F1273" s="32" t="str">
        <f ca="1">板材才數分析.!I1148</f>
        <v/>
      </c>
      <c r="G1273" s="32">
        <f ca="1">板材才數分析.!H1148</f>
        <v>0</v>
      </c>
      <c r="H1273" s="32" t="str">
        <f ca="1">板材才數分析.!I1148</f>
        <v/>
      </c>
      <c r="I1273" s="32">
        <f ca="1">板材才數分析.!J1148</f>
        <v>0</v>
      </c>
      <c r="J1273" s="32">
        <f ca="1">板材才數分析.!K1148</f>
        <v>0</v>
      </c>
      <c r="K1273" s="53">
        <f ca="1">板材才數分析.!O1148</f>
        <v>0</v>
      </c>
      <c r="L1273" s="32" t="str">
        <f>IFERROR(VLOOKUP(C1273,資料庫!$K$3:$AA$10,17,FALSE),"")</f>
        <v/>
      </c>
      <c r="M1273" s="32">
        <f>板材才數分析.!R1148</f>
        <v>0</v>
      </c>
      <c r="N1273" s="35">
        <f t="shared" ca="1" si="76"/>
        <v>0</v>
      </c>
      <c r="O1273" s="75"/>
    </row>
    <row r="1274" spans="1:15" x14ac:dyDescent="0.25">
      <c r="A1274" s="75">
        <f>板材才數分析.!D1149</f>
        <v>39008</v>
      </c>
      <c r="B1274" s="75">
        <f ca="1">板材才數分析.!E1149</f>
        <v>0</v>
      </c>
      <c r="D1274" s="32">
        <f ca="1">板材才數分析.!M1149</f>
        <v>0</v>
      </c>
      <c r="E1274" s="32">
        <f ca="1">板材才數分析.!F1149</f>
        <v>0</v>
      </c>
      <c r="F1274" s="32" t="str">
        <f ca="1">板材才數分析.!I1149</f>
        <v/>
      </c>
      <c r="G1274" s="32">
        <f ca="1">板材才數分析.!H1149</f>
        <v>0</v>
      </c>
      <c r="H1274" s="32" t="str">
        <f ca="1">板材才數分析.!I1149</f>
        <v/>
      </c>
      <c r="I1274" s="32">
        <f ca="1">板材才數分析.!J1149</f>
        <v>0</v>
      </c>
      <c r="J1274" s="32">
        <f ca="1">板材才數分析.!K1149</f>
        <v>0</v>
      </c>
      <c r="K1274" s="53">
        <f ca="1">板材才數分析.!O1149</f>
        <v>0</v>
      </c>
      <c r="L1274" s="32" t="str">
        <f>IFERROR(VLOOKUP(C1274,資料庫!$K$3:$AA$10,17,FALSE),"")</f>
        <v/>
      </c>
      <c r="M1274" s="32">
        <f>板材才數分析.!R1149</f>
        <v>0</v>
      </c>
      <c r="N1274" s="35">
        <f t="shared" ca="1" si="76"/>
        <v>0</v>
      </c>
      <c r="O1274" s="75"/>
    </row>
    <row r="1275" spans="1:15" x14ac:dyDescent="0.25">
      <c r="A1275" s="75">
        <f>板材才數分析.!D1150</f>
        <v>39009</v>
      </c>
      <c r="B1275" s="75">
        <f ca="1">板材才數分析.!E1150</f>
        <v>0</v>
      </c>
      <c r="D1275" s="32">
        <f ca="1">板材才數分析.!M1150</f>
        <v>0</v>
      </c>
      <c r="E1275" s="32">
        <f ca="1">板材才數分析.!F1150</f>
        <v>0</v>
      </c>
      <c r="F1275" s="32" t="str">
        <f ca="1">板材才數分析.!I1150</f>
        <v/>
      </c>
      <c r="G1275" s="32">
        <f ca="1">板材才數分析.!H1150</f>
        <v>0</v>
      </c>
      <c r="H1275" s="32" t="str">
        <f ca="1">板材才數分析.!I1150</f>
        <v/>
      </c>
      <c r="I1275" s="32">
        <f ca="1">板材才數分析.!J1150</f>
        <v>0</v>
      </c>
      <c r="J1275" s="32">
        <f ca="1">板材才數分析.!K1150</f>
        <v>0</v>
      </c>
      <c r="K1275" s="53">
        <f ca="1">板材才數分析.!O1150</f>
        <v>0</v>
      </c>
      <c r="L1275" s="32" t="str">
        <f>IFERROR(VLOOKUP(C1275,資料庫!$K$3:$AA$10,17,FALSE),"")</f>
        <v/>
      </c>
      <c r="M1275" s="32">
        <f>板材才數分析.!R1150</f>
        <v>0</v>
      </c>
      <c r="N1275" s="35">
        <f t="shared" ca="1" si="76"/>
        <v>0</v>
      </c>
      <c r="O1275" s="75"/>
    </row>
    <row r="1276" spans="1:15" x14ac:dyDescent="0.25">
      <c r="A1276" s="75">
        <f>板材才數分析.!D1151</f>
        <v>39010</v>
      </c>
      <c r="B1276" s="75">
        <f ca="1">板材才數分析.!E1151</f>
        <v>0</v>
      </c>
      <c r="D1276" s="32">
        <f ca="1">板材才數分析.!M1151</f>
        <v>0</v>
      </c>
      <c r="E1276" s="32">
        <f ca="1">板材才數分析.!F1151</f>
        <v>0</v>
      </c>
      <c r="F1276" s="32" t="str">
        <f ca="1">板材才數分析.!I1151</f>
        <v/>
      </c>
      <c r="G1276" s="32">
        <f ca="1">板材才數分析.!H1151</f>
        <v>0</v>
      </c>
      <c r="H1276" s="32" t="str">
        <f ca="1">板材才數分析.!I1151</f>
        <v/>
      </c>
      <c r="I1276" s="32">
        <f ca="1">板材才數分析.!J1151</f>
        <v>0</v>
      </c>
      <c r="J1276" s="32">
        <f ca="1">板材才數分析.!K1151</f>
        <v>0</v>
      </c>
      <c r="K1276" s="53">
        <f ca="1">板材才數分析.!O1151</f>
        <v>0</v>
      </c>
      <c r="L1276" s="32" t="str">
        <f>IFERROR(VLOOKUP(C1276,資料庫!$K$3:$AA$10,17,FALSE),"")</f>
        <v/>
      </c>
      <c r="M1276" s="32">
        <f>板材才數分析.!R1151</f>
        <v>0</v>
      </c>
      <c r="N1276" s="35">
        <f t="shared" ca="1" si="76"/>
        <v>0</v>
      </c>
      <c r="O1276" s="75"/>
    </row>
    <row r="1277" spans="1:15" x14ac:dyDescent="0.25">
      <c r="A1277" s="75">
        <f>板材才數分析.!D1152</f>
        <v>39011</v>
      </c>
      <c r="B1277" s="75">
        <f ca="1">板材才數分析.!E1152</f>
        <v>0</v>
      </c>
      <c r="D1277" s="32">
        <f ca="1">板材才數分析.!M1152</f>
        <v>0</v>
      </c>
      <c r="E1277" s="32">
        <f ca="1">板材才數分析.!F1152</f>
        <v>0</v>
      </c>
      <c r="F1277" s="32" t="str">
        <f ca="1">板材才數分析.!I1152</f>
        <v/>
      </c>
      <c r="G1277" s="32">
        <f ca="1">板材才數分析.!H1152</f>
        <v>0</v>
      </c>
      <c r="H1277" s="32" t="str">
        <f ca="1">板材才數分析.!I1152</f>
        <v/>
      </c>
      <c r="I1277" s="32">
        <f ca="1">板材才數分析.!J1152</f>
        <v>0</v>
      </c>
      <c r="J1277" s="32">
        <f ca="1">板材才數分析.!K1152</f>
        <v>0</v>
      </c>
      <c r="K1277" s="53">
        <f ca="1">板材才數分析.!O1152</f>
        <v>0</v>
      </c>
      <c r="L1277" s="32" t="str">
        <f>IFERROR(VLOOKUP(C1277,資料庫!$K$3:$AA$10,17,FALSE),"")</f>
        <v/>
      </c>
      <c r="M1277" s="32">
        <f>板材才數分析.!R1152</f>
        <v>0</v>
      </c>
      <c r="N1277" s="35">
        <f t="shared" ca="1" si="76"/>
        <v>0</v>
      </c>
      <c r="O1277" s="75"/>
    </row>
    <row r="1278" spans="1:15" x14ac:dyDescent="0.25">
      <c r="A1278" s="75">
        <f>板材才數分析.!D1153</f>
        <v>39012</v>
      </c>
      <c r="B1278" s="75" t="str">
        <f ca="1">板材才數分析.!E1153</f>
        <v>天地蓋頂板</v>
      </c>
      <c r="D1278" s="32">
        <f ca="1">板材才數分析.!M1153</f>
        <v>0</v>
      </c>
      <c r="E1278" s="32">
        <f ca="1">板材才數分析.!F1153</f>
        <v>0</v>
      </c>
      <c r="F1278" s="32" t="str">
        <f ca="1">板材才數分析.!I1153</f>
        <v>AA</v>
      </c>
      <c r="G1278" s="32">
        <f ca="1">板材才數分析.!H1153</f>
        <v>0</v>
      </c>
      <c r="H1278" s="32" t="str">
        <f ca="1">板材才數分析.!I1153</f>
        <v>AA</v>
      </c>
      <c r="I1278" s="32">
        <f ca="1">板材才數分析.!J1153</f>
        <v>0</v>
      </c>
      <c r="J1278" s="32">
        <f ca="1">板材才數分析.!K1153</f>
        <v>0</v>
      </c>
      <c r="K1278" s="53">
        <f ca="1">板材才數分析.!O1153</f>
        <v>0</v>
      </c>
      <c r="L1278" s="32" t="str">
        <f>IFERROR(VLOOKUP(C1278,資料庫!$K$3:$AA$10,17,FALSE),"")</f>
        <v/>
      </c>
      <c r="M1278" s="32">
        <f>板材才數分析.!R1153</f>
        <v>0</v>
      </c>
      <c r="N1278" s="35">
        <f t="shared" ca="1" si="76"/>
        <v>0</v>
      </c>
      <c r="O1278" s="75"/>
    </row>
    <row r="1279" spans="1:15" x14ac:dyDescent="0.25">
      <c r="A1279" s="75">
        <f>板材才數分析.!D1154</f>
        <v>39013</v>
      </c>
      <c r="B1279" s="75" t="str">
        <f ca="1">板材才數分析.!E1154</f>
        <v>天地蓋底板</v>
      </c>
      <c r="D1279" s="32">
        <f ca="1">板材才數分析.!M1154</f>
        <v>0</v>
      </c>
      <c r="E1279" s="32">
        <f ca="1">板材才數分析.!F1154</f>
        <v>0</v>
      </c>
      <c r="F1279" s="32" t="str">
        <f ca="1">板材才數分析.!I1154</f>
        <v>AA</v>
      </c>
      <c r="G1279" s="32">
        <f ca="1">板材才數分析.!H1154</f>
        <v>0</v>
      </c>
      <c r="H1279" s="32" t="str">
        <f ca="1">板材才數分析.!I1154</f>
        <v>AA</v>
      </c>
      <c r="I1279" s="32">
        <f ca="1">板材才數分析.!J1154</f>
        <v>0</v>
      </c>
      <c r="J1279" s="32">
        <f ca="1">板材才數分析.!K1154</f>
        <v>0</v>
      </c>
      <c r="K1279" s="53">
        <f ca="1">板材才數分析.!O1154</f>
        <v>0</v>
      </c>
      <c r="L1279" s="32" t="str">
        <f>IFERROR(VLOOKUP(C1279,資料庫!$K$3:$AA$10,17,FALSE),"")</f>
        <v/>
      </c>
      <c r="M1279" s="32">
        <f>板材才數分析.!R1154</f>
        <v>0</v>
      </c>
      <c r="N1279" s="35">
        <f t="shared" ca="1" si="76"/>
        <v>0</v>
      </c>
      <c r="O1279" s="75"/>
    </row>
    <row r="1280" spans="1:15" x14ac:dyDescent="0.25">
      <c r="A1280" s="75">
        <f>板材才數分析.!D1155</f>
        <v>39014</v>
      </c>
      <c r="B1280" s="75" t="str">
        <f ca="1">板材才數分析.!E1155</f>
        <v>天地蓋左側板</v>
      </c>
      <c r="D1280" s="32">
        <f ca="1">板材才數分析.!M1155</f>
        <v>0</v>
      </c>
      <c r="E1280" s="32">
        <f ca="1">板材才數分析.!F1155</f>
        <v>0</v>
      </c>
      <c r="F1280" s="32" t="str">
        <f ca="1">板材才數分析.!I1155</f>
        <v/>
      </c>
      <c r="G1280" s="32">
        <f ca="1">板材才數分析.!H1155</f>
        <v>0</v>
      </c>
      <c r="H1280" s="32" t="str">
        <f ca="1">板材才數分析.!I1155</f>
        <v/>
      </c>
      <c r="I1280" s="32">
        <f ca="1">板材才數分析.!J1155</f>
        <v>0</v>
      </c>
      <c r="J1280" s="32">
        <f ca="1">板材才數分析.!K1155</f>
        <v>0</v>
      </c>
      <c r="K1280" s="53">
        <f ca="1">板材才數分析.!O1155</f>
        <v>0</v>
      </c>
      <c r="L1280" s="32" t="str">
        <f>IFERROR(VLOOKUP(C1280,資料庫!$K$3:$AA$10,17,FALSE),"")</f>
        <v/>
      </c>
      <c r="M1280" s="32">
        <f>板材才數分析.!R1155</f>
        <v>0</v>
      </c>
      <c r="N1280" s="35">
        <f t="shared" ca="1" si="76"/>
        <v>0</v>
      </c>
      <c r="O1280" s="75"/>
    </row>
    <row r="1281" spans="1:15" x14ac:dyDescent="0.25">
      <c r="A1281" s="75">
        <f>板材才數分析.!D1156</f>
        <v>39015</v>
      </c>
      <c r="B1281" s="75" t="str">
        <f ca="1">板材才數分析.!E1156</f>
        <v>天地蓋右側板</v>
      </c>
      <c r="D1281" s="32">
        <f ca="1">板材才數分析.!M1156</f>
        <v>0</v>
      </c>
      <c r="E1281" s="32">
        <f ca="1">板材才數分析.!F1156</f>
        <v>0</v>
      </c>
      <c r="F1281" s="32" t="str">
        <f ca="1">板材才數分析.!I1156</f>
        <v/>
      </c>
      <c r="G1281" s="32">
        <f ca="1">板材才數分析.!H1156</f>
        <v>0</v>
      </c>
      <c r="H1281" s="32" t="str">
        <f ca="1">板材才數分析.!I1156</f>
        <v/>
      </c>
      <c r="I1281" s="32">
        <f ca="1">板材才數分析.!J1156</f>
        <v>0</v>
      </c>
      <c r="J1281" s="32">
        <f ca="1">板材才數分析.!K1156</f>
        <v>0</v>
      </c>
      <c r="K1281" s="53">
        <f ca="1">板材才數分析.!O1156</f>
        <v>0</v>
      </c>
      <c r="L1281" s="32" t="str">
        <f>IFERROR(VLOOKUP(C1281,資料庫!$K$3:$AA$10,17,FALSE),"")</f>
        <v/>
      </c>
      <c r="M1281" s="32">
        <f>板材才數分析.!R1156</f>
        <v>0</v>
      </c>
      <c r="N1281" s="35">
        <f t="shared" ca="1" si="76"/>
        <v>0</v>
      </c>
      <c r="O1281" s="75"/>
    </row>
    <row r="1282" spans="1:15" x14ac:dyDescent="0.25">
      <c r="A1282" s="75">
        <f>板材才數分析.!D1157</f>
        <v>39016</v>
      </c>
      <c r="B1282" s="75" t="str">
        <f ca="1">板材才數分析.!E1157</f>
        <v>背板</v>
      </c>
      <c r="D1282" s="32">
        <f ca="1">板材才數分析.!M1157</f>
        <v>0</v>
      </c>
      <c r="E1282" s="32">
        <f ca="1">板材才數分析.!F1157</f>
        <v>0</v>
      </c>
      <c r="F1282" s="32" t="str">
        <f ca="1">板材才數分析.!I1157</f>
        <v/>
      </c>
      <c r="G1282" s="32">
        <f ca="1">板材才數分析.!H1157</f>
        <v>0</v>
      </c>
      <c r="H1282" s="32" t="str">
        <f ca="1">板材才數分析.!I1157</f>
        <v/>
      </c>
      <c r="I1282" s="32">
        <f ca="1">板材才數分析.!J1157</f>
        <v>0</v>
      </c>
      <c r="J1282" s="32">
        <f ca="1">板材才數分析.!K1157</f>
        <v>0</v>
      </c>
      <c r="K1282" s="53">
        <f ca="1">板材才數分析.!O1157</f>
        <v>0</v>
      </c>
      <c r="L1282" s="32" t="str">
        <f>IFERROR(VLOOKUP(C1282,資料庫!$K$3:$AA$10,17,FALSE),"")</f>
        <v/>
      </c>
      <c r="M1282" s="32">
        <f>板材才數分析.!R1157</f>
        <v>0</v>
      </c>
      <c r="N1282" s="35">
        <f t="shared" ca="1" si="76"/>
        <v>0</v>
      </c>
      <c r="O1282" s="75"/>
    </row>
    <row r="1283" spans="1:15" x14ac:dyDescent="0.25">
      <c r="A1283" s="75">
        <f>板材才數分析.!D1158</f>
        <v>39017</v>
      </c>
      <c r="B1283" s="75">
        <f ca="1">板材才數分析.!E1158</f>
        <v>0</v>
      </c>
      <c r="D1283" s="32">
        <f ca="1">板材才數分析.!M1158</f>
        <v>0</v>
      </c>
      <c r="E1283" s="32">
        <f ca="1">板材才數分析.!F1158</f>
        <v>0</v>
      </c>
      <c r="F1283" s="32" t="str">
        <f ca="1">板材才數分析.!I1158</f>
        <v/>
      </c>
      <c r="G1283" s="32">
        <f ca="1">板材才數分析.!H1158</f>
        <v>0</v>
      </c>
      <c r="H1283" s="32" t="str">
        <f ca="1">板材才數分析.!I1158</f>
        <v/>
      </c>
      <c r="I1283" s="32">
        <f ca="1">板材才數分析.!J1158</f>
        <v>0</v>
      </c>
      <c r="J1283" s="32">
        <f ca="1">板材才數分析.!K1158</f>
        <v>0</v>
      </c>
      <c r="K1283" s="53">
        <f ca="1">板材才數分析.!O1158</f>
        <v>0</v>
      </c>
      <c r="L1283" s="32" t="str">
        <f>IFERROR(VLOOKUP(C1283,資料庫!$K$3:$AA$10,17,FALSE),"")</f>
        <v/>
      </c>
      <c r="M1283" s="32">
        <f>板材才數分析.!R1158</f>
        <v>0</v>
      </c>
      <c r="N1283" s="35">
        <f t="shared" ca="1" si="76"/>
        <v>0</v>
      </c>
      <c r="O1283" s="75"/>
    </row>
    <row r="1284" spans="1:15" x14ac:dyDescent="0.25">
      <c r="A1284" s="75">
        <f>板材才數分析.!D1159</f>
        <v>39018</v>
      </c>
      <c r="B1284" s="75">
        <f ca="1">板材才數分析.!E1159</f>
        <v>0</v>
      </c>
      <c r="D1284" s="32">
        <f ca="1">板材才數分析.!M1159</f>
        <v>0</v>
      </c>
      <c r="E1284" s="32">
        <f ca="1">板材才數分析.!F1159</f>
        <v>0</v>
      </c>
      <c r="F1284" s="32" t="str">
        <f ca="1">板材才數分析.!I1159</f>
        <v/>
      </c>
      <c r="G1284" s="32">
        <f ca="1">板材才數分析.!H1159</f>
        <v>0</v>
      </c>
      <c r="H1284" s="32" t="str">
        <f ca="1">板材才數分析.!I1159</f>
        <v/>
      </c>
      <c r="I1284" s="32">
        <f ca="1">板材才數分析.!J1159</f>
        <v>0</v>
      </c>
      <c r="J1284" s="32">
        <f ca="1">板材才數分析.!K1159</f>
        <v>0</v>
      </c>
      <c r="K1284" s="53">
        <f ca="1">板材才數分析.!O1159</f>
        <v>0</v>
      </c>
      <c r="L1284" s="32" t="str">
        <f>IFERROR(VLOOKUP(C1284,資料庫!$K$3:$AA$10,17,FALSE),"")</f>
        <v/>
      </c>
      <c r="M1284" s="32">
        <f>板材才數分析.!R1159</f>
        <v>0</v>
      </c>
      <c r="N1284" s="35">
        <f t="shared" ca="1" si="76"/>
        <v>0</v>
      </c>
      <c r="O1284" s="75"/>
    </row>
    <row r="1285" spans="1:15" x14ac:dyDescent="0.25">
      <c r="A1285" s="75">
        <f>板材才數分析.!D1160</f>
        <v>39019</v>
      </c>
      <c r="B1285" s="75">
        <f ca="1">板材才數分析.!E1160</f>
        <v>0</v>
      </c>
      <c r="D1285" s="32">
        <f ca="1">板材才數分析.!M1160</f>
        <v>0</v>
      </c>
      <c r="E1285" s="32">
        <f ca="1">板材才數分析.!F1160</f>
        <v>0</v>
      </c>
      <c r="F1285" s="32" t="str">
        <f ca="1">板材才數分析.!I1160</f>
        <v/>
      </c>
      <c r="G1285" s="32">
        <f ca="1">板材才數分析.!H1160</f>
        <v>0</v>
      </c>
      <c r="H1285" s="32" t="str">
        <f ca="1">板材才數分析.!I1160</f>
        <v/>
      </c>
      <c r="I1285" s="32">
        <f ca="1">板材才數分析.!J1160</f>
        <v>0</v>
      </c>
      <c r="J1285" s="32">
        <f ca="1">板材才數分析.!K1160</f>
        <v>0</v>
      </c>
      <c r="K1285" s="53">
        <f ca="1">板材才數分析.!O1160</f>
        <v>0</v>
      </c>
      <c r="L1285" s="32" t="str">
        <f>IFERROR(VLOOKUP(C1285,資料庫!$K$3:$AA$10,17,FALSE),"")</f>
        <v/>
      </c>
      <c r="M1285" s="32">
        <f>板材才數分析.!R1160</f>
        <v>0</v>
      </c>
      <c r="N1285" s="35">
        <f t="shared" ca="1" si="76"/>
        <v>0</v>
      </c>
      <c r="O1285" s="75"/>
    </row>
    <row r="1286" spans="1:15" x14ac:dyDescent="0.25">
      <c r="A1286" s="75">
        <f>板材才數分析.!D1161</f>
        <v>39020</v>
      </c>
      <c r="B1286" s="75">
        <f ca="1">板材才數分析.!E1161</f>
        <v>0</v>
      </c>
      <c r="D1286" s="32">
        <f ca="1">板材才數分析.!M1161</f>
        <v>0</v>
      </c>
      <c r="E1286" s="32">
        <f ca="1">板材才數分析.!F1161</f>
        <v>0</v>
      </c>
      <c r="F1286" s="32" t="str">
        <f ca="1">板材才數分析.!I1161</f>
        <v/>
      </c>
      <c r="G1286" s="32">
        <f ca="1">板材才數分析.!H1161</f>
        <v>0</v>
      </c>
      <c r="H1286" s="32" t="str">
        <f ca="1">板材才數分析.!I1161</f>
        <v/>
      </c>
      <c r="I1286" s="32">
        <f ca="1">板材才數分析.!J1161</f>
        <v>0</v>
      </c>
      <c r="J1286" s="32">
        <f ca="1">板材才數分析.!K1161</f>
        <v>0</v>
      </c>
      <c r="K1286" s="53">
        <f ca="1">板材才數分析.!O1161</f>
        <v>0</v>
      </c>
      <c r="L1286" s="32" t="str">
        <f>IFERROR(VLOOKUP(C1286,資料庫!$K$3:$AA$10,17,FALSE),"")</f>
        <v/>
      </c>
      <c r="M1286" s="32">
        <f>板材才數分析.!R1161</f>
        <v>0</v>
      </c>
      <c r="N1286" s="35">
        <f t="shared" ca="1" si="76"/>
        <v>0</v>
      </c>
      <c r="O1286" s="75"/>
    </row>
    <row r="1287" spans="1:15" x14ac:dyDescent="0.25">
      <c r="A1287" s="75">
        <f>板材才數分析.!D1162</f>
        <v>39021</v>
      </c>
      <c r="B1287" s="75">
        <f ca="1">板材才數分析.!E1162</f>
        <v>0</v>
      </c>
      <c r="D1287" s="32">
        <f ca="1">板材才數分析.!M1162</f>
        <v>0</v>
      </c>
      <c r="E1287" s="32">
        <f ca="1">板材才數分析.!F1162</f>
        <v>0</v>
      </c>
      <c r="F1287" s="32" t="str">
        <f ca="1">板材才數分析.!I1162</f>
        <v/>
      </c>
      <c r="G1287" s="32">
        <f ca="1">板材才數分析.!H1162</f>
        <v>0</v>
      </c>
      <c r="H1287" s="32" t="str">
        <f ca="1">板材才數分析.!I1162</f>
        <v/>
      </c>
      <c r="I1287" s="32">
        <f ca="1">板材才數分析.!J1162</f>
        <v>0</v>
      </c>
      <c r="J1287" s="32">
        <f ca="1">板材才數分析.!K1162</f>
        <v>0</v>
      </c>
      <c r="K1287" s="53">
        <f ca="1">板材才數分析.!O1162</f>
        <v>0</v>
      </c>
      <c r="L1287" s="32" t="str">
        <f>IFERROR(VLOOKUP(C1287,資料庫!$K$3:$AA$10,17,FALSE),"")</f>
        <v/>
      </c>
      <c r="M1287" s="32">
        <f>板材才數分析.!R1162</f>
        <v>0</v>
      </c>
      <c r="N1287" s="35">
        <f t="shared" ca="1" si="76"/>
        <v>0</v>
      </c>
      <c r="O1287" s="75"/>
    </row>
    <row r="1288" spans="1:15" x14ac:dyDescent="0.25">
      <c r="A1288" s="75">
        <f>板材才數分析.!D1163</f>
        <v>39022</v>
      </c>
      <c r="B1288" s="75">
        <f ca="1">板材才數分析.!E1163</f>
        <v>0</v>
      </c>
      <c r="D1288" s="32">
        <f ca="1">板材才數分析.!M1163</f>
        <v>0</v>
      </c>
      <c r="E1288" s="32">
        <f ca="1">板材才數分析.!F1163</f>
        <v>0</v>
      </c>
      <c r="F1288" s="32" t="str">
        <f ca="1">板材才數分析.!I1163</f>
        <v/>
      </c>
      <c r="G1288" s="32">
        <f ca="1">板材才數分析.!H1163</f>
        <v>0</v>
      </c>
      <c r="H1288" s="32" t="str">
        <f ca="1">板材才數分析.!I1163</f>
        <v/>
      </c>
      <c r="I1288" s="32">
        <f ca="1">板材才數分析.!J1163</f>
        <v>0</v>
      </c>
      <c r="J1288" s="32">
        <f ca="1">板材才數分析.!K1163</f>
        <v>0</v>
      </c>
      <c r="K1288" s="53">
        <f ca="1">板材才數分析.!O1163</f>
        <v>0</v>
      </c>
      <c r="L1288" s="32" t="str">
        <f>IFERROR(VLOOKUP(C1288,資料庫!$K$3:$AA$10,17,FALSE),"")</f>
        <v/>
      </c>
      <c r="M1288" s="32">
        <f>板材才數分析.!R1163</f>
        <v>0</v>
      </c>
      <c r="N1288" s="35">
        <f t="shared" ca="1" si="76"/>
        <v>0</v>
      </c>
      <c r="O1288" s="75"/>
    </row>
    <row r="1289" spans="1:15" x14ac:dyDescent="0.25">
      <c r="A1289" s="75">
        <f>板材才數分析.!D1164</f>
        <v>39023</v>
      </c>
      <c r="B1289" s="75">
        <f ca="1">板材才數分析.!E1164</f>
        <v>0</v>
      </c>
      <c r="D1289" s="32">
        <f ca="1">板材才數分析.!M1164</f>
        <v>0</v>
      </c>
      <c r="E1289" s="32">
        <f ca="1">板材才數分析.!F1164</f>
        <v>0</v>
      </c>
      <c r="F1289" s="32" t="str">
        <f ca="1">板材才數分析.!I1164</f>
        <v/>
      </c>
      <c r="G1289" s="32">
        <f ca="1">板材才數分析.!H1164</f>
        <v>0</v>
      </c>
      <c r="H1289" s="32" t="str">
        <f ca="1">板材才數分析.!I1164</f>
        <v/>
      </c>
      <c r="I1289" s="32">
        <f ca="1">板材才數分析.!J1164</f>
        <v>0</v>
      </c>
      <c r="J1289" s="32">
        <f ca="1">板材才數分析.!K1164</f>
        <v>0</v>
      </c>
      <c r="K1289" s="53">
        <f ca="1">板材才數分析.!O1164</f>
        <v>0</v>
      </c>
      <c r="L1289" s="32" t="str">
        <f>IFERROR(VLOOKUP(C1289,資料庫!$K$3:$AA$10,17,FALSE),"")</f>
        <v/>
      </c>
      <c r="M1289" s="32">
        <f>板材才數分析.!R1164</f>
        <v>0</v>
      </c>
      <c r="N1289" s="35">
        <f t="shared" ca="1" si="76"/>
        <v>0</v>
      </c>
      <c r="O1289" s="75"/>
    </row>
    <row r="1290" spans="1:15" x14ac:dyDescent="0.25">
      <c r="A1290" s="75">
        <f>板材才數分析.!D1165</f>
        <v>39024</v>
      </c>
      <c r="B1290" s="75">
        <f ca="1">板材才數分析.!E1165</f>
        <v>0</v>
      </c>
      <c r="D1290" s="32">
        <f ca="1">板材才數分析.!M1165</f>
        <v>0</v>
      </c>
      <c r="E1290" s="32">
        <f ca="1">板材才數分析.!F1165</f>
        <v>0</v>
      </c>
      <c r="F1290" s="32" t="str">
        <f ca="1">板材才數分析.!I1165</f>
        <v/>
      </c>
      <c r="G1290" s="32">
        <f ca="1">板材才數分析.!H1165</f>
        <v>0</v>
      </c>
      <c r="H1290" s="32" t="str">
        <f ca="1">板材才數分析.!I1165</f>
        <v/>
      </c>
      <c r="I1290" s="32">
        <f ca="1">板材才數分析.!J1165</f>
        <v>0</v>
      </c>
      <c r="J1290" s="32">
        <f ca="1">板材才數分析.!K1165</f>
        <v>0</v>
      </c>
      <c r="K1290" s="53">
        <f ca="1">板材才數分析.!O1165</f>
        <v>0</v>
      </c>
      <c r="L1290" s="32" t="str">
        <f>IFERROR(VLOOKUP(C1290,資料庫!$K$3:$AA$10,17,FALSE),"")</f>
        <v/>
      </c>
      <c r="M1290" s="32">
        <f>板材才數分析.!R1165</f>
        <v>0</v>
      </c>
      <c r="N1290" s="35">
        <f t="shared" ca="1" si="76"/>
        <v>0</v>
      </c>
      <c r="O1290" s="75"/>
    </row>
    <row r="1291" spans="1:15" x14ac:dyDescent="0.25">
      <c r="A1291" s="75">
        <f>板材才數分析.!D1166</f>
        <v>39025</v>
      </c>
      <c r="B1291" s="75">
        <f ca="1">板材才數分析.!E1166</f>
        <v>0</v>
      </c>
      <c r="D1291" s="32">
        <f ca="1">板材才數分析.!M1166</f>
        <v>0</v>
      </c>
      <c r="E1291" s="32">
        <f ca="1">板材才數分析.!F1166</f>
        <v>0</v>
      </c>
      <c r="F1291" s="32" t="str">
        <f ca="1">板材才數分析.!I1166</f>
        <v/>
      </c>
      <c r="G1291" s="32">
        <f ca="1">板材才數分析.!H1166</f>
        <v>0</v>
      </c>
      <c r="H1291" s="32" t="str">
        <f ca="1">板材才數分析.!I1166</f>
        <v/>
      </c>
      <c r="I1291" s="32">
        <f ca="1">板材才數分析.!J1166</f>
        <v>0</v>
      </c>
      <c r="J1291" s="32">
        <f ca="1">板材才數分析.!K1166</f>
        <v>0</v>
      </c>
      <c r="K1291" s="53">
        <f ca="1">板材才數分析.!O1166</f>
        <v>0</v>
      </c>
      <c r="L1291" s="32" t="str">
        <f>IFERROR(VLOOKUP(C1291,資料庫!$K$3:$AA$10,17,FALSE),"")</f>
        <v/>
      </c>
      <c r="M1291" s="32">
        <f>板材才數分析.!R1166</f>
        <v>0</v>
      </c>
      <c r="N1291" s="35">
        <f t="shared" ca="1" si="76"/>
        <v>0</v>
      </c>
      <c r="O1291" s="75"/>
    </row>
    <row r="1292" spans="1:15" x14ac:dyDescent="0.25">
      <c r="A1292" s="75">
        <f>板材才數分析.!D1167</f>
        <v>39026</v>
      </c>
      <c r="B1292" s="75">
        <f ca="1">板材才數分析.!E1167</f>
        <v>0</v>
      </c>
      <c r="D1292" s="32">
        <f ca="1">板材才數分析.!M1167</f>
        <v>0</v>
      </c>
      <c r="E1292" s="32">
        <f ca="1">板材才數分析.!F1167</f>
        <v>0</v>
      </c>
      <c r="F1292" s="32" t="str">
        <f ca="1">板材才數分析.!I1167</f>
        <v/>
      </c>
      <c r="G1292" s="32">
        <f ca="1">板材才數分析.!H1167</f>
        <v>0</v>
      </c>
      <c r="H1292" s="32" t="str">
        <f ca="1">板材才數分析.!I1167</f>
        <v/>
      </c>
      <c r="I1292" s="32">
        <f ca="1">板材才數分析.!J1167</f>
        <v>0</v>
      </c>
      <c r="J1292" s="32">
        <f ca="1">板材才數分析.!K1167</f>
        <v>0</v>
      </c>
      <c r="K1292" s="53">
        <f ca="1">板材才數分析.!O1167</f>
        <v>0</v>
      </c>
      <c r="L1292" s="32" t="str">
        <f>IFERROR(VLOOKUP(C1292,資料庫!$K$3:$AA$10,17,FALSE),"")</f>
        <v/>
      </c>
      <c r="M1292" s="32">
        <f>板材才數分析.!R1167</f>
        <v>0</v>
      </c>
      <c r="N1292" s="35">
        <f t="shared" ca="1" si="76"/>
        <v>0</v>
      </c>
      <c r="O1292" s="75"/>
    </row>
    <row r="1293" spans="1:15" x14ac:dyDescent="0.25">
      <c r="A1293" s="75">
        <f>板材才數分析.!D1168</f>
        <v>39027</v>
      </c>
      <c r="B1293" s="75">
        <f ca="1">板材才數分析.!E1168</f>
        <v>0</v>
      </c>
      <c r="D1293" s="32">
        <f ca="1">板材才數分析.!M1168</f>
        <v>0</v>
      </c>
      <c r="E1293" s="32">
        <f ca="1">板材才數分析.!F1168</f>
        <v>0</v>
      </c>
      <c r="F1293" s="32" t="str">
        <f ca="1">板材才數分析.!I1168</f>
        <v/>
      </c>
      <c r="G1293" s="32">
        <f ca="1">板材才數分析.!H1168</f>
        <v>0</v>
      </c>
      <c r="H1293" s="32" t="str">
        <f ca="1">板材才數分析.!I1168</f>
        <v/>
      </c>
      <c r="I1293" s="32">
        <f ca="1">板材才數分析.!J1168</f>
        <v>0</v>
      </c>
      <c r="J1293" s="32">
        <f ca="1">板材才數分析.!K1168</f>
        <v>0</v>
      </c>
      <c r="K1293" s="53">
        <f ca="1">板材才數分析.!O1168</f>
        <v>0</v>
      </c>
      <c r="L1293" s="32" t="str">
        <f>IFERROR(VLOOKUP(C1293,資料庫!$K$3:$AA$10,17,FALSE),"")</f>
        <v/>
      </c>
      <c r="M1293" s="32">
        <f>板材才數分析.!R1168</f>
        <v>0</v>
      </c>
      <c r="N1293" s="35">
        <f t="shared" ca="1" si="76"/>
        <v>0</v>
      </c>
      <c r="O1293" s="75"/>
    </row>
    <row r="1294" spans="1:15" x14ac:dyDescent="0.25">
      <c r="A1294" s="75">
        <f>板材才數分析.!D1169</f>
        <v>39028</v>
      </c>
      <c r="B1294" s="75">
        <f ca="1">板材才數分析.!E1169</f>
        <v>0</v>
      </c>
      <c r="D1294" s="32">
        <f ca="1">板材才數分析.!M1169</f>
        <v>0</v>
      </c>
      <c r="E1294" s="32">
        <f ca="1">板材才數分析.!F1169</f>
        <v>0</v>
      </c>
      <c r="F1294" s="32" t="str">
        <f ca="1">板材才數分析.!I1169</f>
        <v/>
      </c>
      <c r="G1294" s="32">
        <f ca="1">板材才數分析.!H1169</f>
        <v>0</v>
      </c>
      <c r="H1294" s="32" t="str">
        <f ca="1">板材才數分析.!I1169</f>
        <v/>
      </c>
      <c r="I1294" s="32">
        <f ca="1">板材才數分析.!J1169</f>
        <v>0</v>
      </c>
      <c r="J1294" s="32">
        <f ca="1">板材才數分析.!K1169</f>
        <v>0</v>
      </c>
      <c r="K1294" s="53">
        <f ca="1">板材才數分析.!O1169</f>
        <v>0</v>
      </c>
      <c r="L1294" s="32" t="str">
        <f>IFERROR(VLOOKUP(C1294,資料庫!$K$3:$AA$10,17,FALSE),"")</f>
        <v/>
      </c>
      <c r="M1294" s="32">
        <f>板材才數分析.!R1169</f>
        <v>0</v>
      </c>
      <c r="N1294" s="35">
        <f t="shared" ca="1" si="76"/>
        <v>0</v>
      </c>
      <c r="O1294" s="75"/>
    </row>
    <row r="1295" spans="1:15" x14ac:dyDescent="0.25">
      <c r="A1295" s="75">
        <f>板材才數分析.!D1170</f>
        <v>39029</v>
      </c>
      <c r="B1295" s="75">
        <f ca="1">板材才數分析.!E1170</f>
        <v>0</v>
      </c>
      <c r="D1295" s="32">
        <f ca="1">板材才數分析.!M1170</f>
        <v>0</v>
      </c>
      <c r="E1295" s="32">
        <f ca="1">板材才數分析.!F1170</f>
        <v>0</v>
      </c>
      <c r="F1295" s="32" t="str">
        <f ca="1">板材才數分析.!I1170</f>
        <v/>
      </c>
      <c r="G1295" s="32">
        <f ca="1">板材才數分析.!H1170</f>
        <v>0</v>
      </c>
      <c r="H1295" s="32" t="str">
        <f ca="1">板材才數分析.!I1170</f>
        <v/>
      </c>
      <c r="I1295" s="32">
        <f ca="1">板材才數分析.!J1170</f>
        <v>0</v>
      </c>
      <c r="J1295" s="32">
        <f ca="1">板材才數分析.!K1170</f>
        <v>0</v>
      </c>
      <c r="K1295" s="53">
        <f ca="1">板材才數分析.!O1170</f>
        <v>0</v>
      </c>
      <c r="L1295" s="32" t="str">
        <f>IFERROR(VLOOKUP(C1295,資料庫!$K$3:$AA$10,17,FALSE),"")</f>
        <v/>
      </c>
      <c r="M1295" s="32">
        <f>板材才數分析.!R1170</f>
        <v>0</v>
      </c>
      <c r="N1295" s="35">
        <f t="shared" ca="1" si="76"/>
        <v>0</v>
      </c>
      <c r="O1295" s="75"/>
    </row>
    <row r="1296" spans="1:15" x14ac:dyDescent="0.25">
      <c r="A1296" s="75">
        <f>板材才數分析.!D1171</f>
        <v>39030</v>
      </c>
      <c r="B1296" s="75">
        <f ca="1">板材才數分析.!E1171</f>
        <v>0</v>
      </c>
      <c r="D1296" s="32">
        <f ca="1">板材才數分析.!M1171</f>
        <v>0</v>
      </c>
      <c r="E1296" s="32">
        <f ca="1">板材才數分析.!F1171</f>
        <v>0</v>
      </c>
      <c r="F1296" s="32" t="str">
        <f ca="1">板材才數分析.!I1171</f>
        <v/>
      </c>
      <c r="G1296" s="32">
        <f ca="1">板材才數分析.!H1171</f>
        <v>0</v>
      </c>
      <c r="H1296" s="32" t="str">
        <f ca="1">板材才數分析.!I1171</f>
        <v/>
      </c>
      <c r="I1296" s="32">
        <f ca="1">板材才數分析.!J1171</f>
        <v>0</v>
      </c>
      <c r="J1296" s="32">
        <f ca="1">板材才數分析.!K1171</f>
        <v>0</v>
      </c>
      <c r="K1296" s="53">
        <f ca="1">板材才數分析.!O1171</f>
        <v>0</v>
      </c>
      <c r="L1296" s="32" t="str">
        <f>IFERROR(VLOOKUP(C1296,資料庫!$K$3:$AA$10,17,FALSE),"")</f>
        <v/>
      </c>
      <c r="M1296" s="32">
        <f>板材才數分析.!R1171</f>
        <v>0</v>
      </c>
      <c r="N1296" s="35">
        <f t="shared" ca="1" si="76"/>
        <v>0</v>
      </c>
      <c r="O1296" s="75"/>
    </row>
    <row r="1297" spans="1:16" x14ac:dyDescent="0.25">
      <c r="A1297" s="75"/>
      <c r="B1297" s="75"/>
      <c r="H1297" s="524" t="s">
        <v>67</v>
      </c>
      <c r="I1297" s="525"/>
      <c r="J1297" s="525"/>
      <c r="K1297" s="54">
        <f ca="1">SUM(K1267:K1296)</f>
        <v>0</v>
      </c>
      <c r="L1297" s="47"/>
      <c r="M1297" s="47"/>
      <c r="N1297" s="49"/>
      <c r="O1297" s="94">
        <f ca="1">SUM(N1267:N1296)</f>
        <v>0</v>
      </c>
      <c r="P1297" s="47"/>
    </row>
    <row r="1299" spans="1:16" x14ac:dyDescent="0.25">
      <c r="A1299" s="75"/>
      <c r="B1299" s="75">
        <v>40</v>
      </c>
      <c r="K1299" s="32"/>
      <c r="O1299" s="75"/>
    </row>
    <row r="1300" spans="1:16" x14ac:dyDescent="0.25">
      <c r="A1300" s="75">
        <f>板材才數分析.!D1172</f>
        <v>40001</v>
      </c>
      <c r="B1300" s="75" t="str">
        <f ca="1">板材才數分析.!E1172</f>
        <v>頂板</v>
      </c>
      <c r="D1300" s="32">
        <f ca="1">板材才數分析.!M1172</f>
        <v>0</v>
      </c>
      <c r="E1300" s="32">
        <f ca="1">板材才數分析.!F1172</f>
        <v>0</v>
      </c>
      <c r="F1300" s="32" t="str">
        <f ca="1">板材才數分析.!I1172</f>
        <v/>
      </c>
      <c r="G1300" s="32">
        <f ca="1">板材才數分析.!H1172</f>
        <v>0</v>
      </c>
      <c r="H1300" s="32" t="str">
        <f ca="1">板材才數分析.!I1172</f>
        <v/>
      </c>
      <c r="I1300" s="32">
        <f ca="1">板材才數分析.!J1172</f>
        <v>0</v>
      </c>
      <c r="J1300" s="32">
        <f ca="1">板材才數分析.!K1172</f>
        <v>0</v>
      </c>
      <c r="K1300" s="53">
        <f ca="1">板材才數分析.!O1172</f>
        <v>0</v>
      </c>
      <c r="L1300" s="32" t="str">
        <f>IFERROR(VLOOKUP(C1300,資料庫!$K$3:$AA$10,17,FALSE),"")</f>
        <v/>
      </c>
      <c r="M1300" s="32" t="str">
        <f>板材才數分析.!R1172</f>
        <v/>
      </c>
      <c r="N1300" s="35" t="str">
        <f t="shared" ref="N1300" ca="1" si="77">IFERROR((K1300*M1300),"")</f>
        <v/>
      </c>
      <c r="O1300" s="75"/>
    </row>
    <row r="1301" spans="1:16" x14ac:dyDescent="0.25">
      <c r="A1301" s="75">
        <f>板材才數分析.!D1173</f>
        <v>40002</v>
      </c>
      <c r="B1301" s="75" t="str">
        <f ca="1">板材才數分析.!E1173</f>
        <v>底板</v>
      </c>
      <c r="D1301" s="32">
        <f ca="1">板材才數分析.!M1173</f>
        <v>0</v>
      </c>
      <c r="E1301" s="32">
        <f ca="1">板材才數分析.!F1173</f>
        <v>0</v>
      </c>
      <c r="F1301" s="32" t="str">
        <f ca="1">板材才數分析.!I1173</f>
        <v/>
      </c>
      <c r="G1301" s="32">
        <f ca="1">板材才數分析.!H1173</f>
        <v>0</v>
      </c>
      <c r="H1301" s="32" t="str">
        <f ca="1">板材才數分析.!I1173</f>
        <v/>
      </c>
      <c r="I1301" s="32">
        <f ca="1">板材才數分析.!J1173</f>
        <v>0</v>
      </c>
      <c r="J1301" s="32">
        <f ca="1">板材才數分析.!K1173</f>
        <v>0</v>
      </c>
      <c r="K1301" s="53">
        <f ca="1">板材才數分析.!O1173</f>
        <v>0</v>
      </c>
      <c r="L1301" s="32" t="str">
        <f>IFERROR(VLOOKUP(C1301,資料庫!$K$3:$AA$10,17,FALSE),"")</f>
        <v/>
      </c>
      <c r="M1301" s="32">
        <f>板材才數分析.!R1173</f>
        <v>0</v>
      </c>
      <c r="N1301" s="35">
        <f t="shared" ref="N1301:N1327" ca="1" si="78">IFERROR((K1301*M1301),"")</f>
        <v>0</v>
      </c>
      <c r="O1301" s="75"/>
    </row>
    <row r="1302" spans="1:16" x14ac:dyDescent="0.25">
      <c r="A1302" s="75">
        <f>板材才數分析.!D1174</f>
        <v>40003</v>
      </c>
      <c r="B1302" s="75" t="str">
        <f ca="1">板材才數分析.!E1174</f>
        <v>左側板</v>
      </c>
      <c r="D1302" s="32">
        <f ca="1">板材才數分析.!M1174</f>
        <v>0</v>
      </c>
      <c r="E1302" s="32">
        <f ca="1">板材才數分析.!F1174</f>
        <v>0</v>
      </c>
      <c r="F1302" s="32" t="str">
        <f ca="1">板材才數分析.!I1174</f>
        <v>AA</v>
      </c>
      <c r="G1302" s="32">
        <f ca="1">板材才數分析.!H1174</f>
        <v>0</v>
      </c>
      <c r="H1302" s="32" t="str">
        <f ca="1">板材才數分析.!I1174</f>
        <v>AA</v>
      </c>
      <c r="I1302" s="32">
        <f ca="1">板材才數分析.!J1174</f>
        <v>0</v>
      </c>
      <c r="J1302" s="32">
        <f ca="1">板材才數分析.!K1174</f>
        <v>0</v>
      </c>
      <c r="K1302" s="53">
        <f ca="1">板材才數分析.!O1174</f>
        <v>0</v>
      </c>
      <c r="L1302" s="32" t="str">
        <f>IFERROR(VLOOKUP(C1302,資料庫!$K$3:$AA$10,17,FALSE),"")</f>
        <v/>
      </c>
      <c r="M1302" s="32">
        <f>板材才數分析.!R1174</f>
        <v>0</v>
      </c>
      <c r="N1302" s="35">
        <f t="shared" ca="1" si="78"/>
        <v>0</v>
      </c>
      <c r="O1302" s="75"/>
    </row>
    <row r="1303" spans="1:16" x14ac:dyDescent="0.25">
      <c r="A1303" s="75">
        <f>板材才數分析.!D1175</f>
        <v>40004</v>
      </c>
      <c r="B1303" s="75" t="str">
        <f ca="1">板材才數分析.!E1175</f>
        <v>右側板</v>
      </c>
      <c r="D1303" s="32">
        <f ca="1">板材才數分析.!M1175</f>
        <v>0</v>
      </c>
      <c r="E1303" s="32">
        <f ca="1">板材才數分析.!F1175</f>
        <v>0</v>
      </c>
      <c r="F1303" s="32" t="str">
        <f ca="1">板材才數分析.!I1175</f>
        <v>AA</v>
      </c>
      <c r="G1303" s="32">
        <f ca="1">板材才數分析.!H1175</f>
        <v>0</v>
      </c>
      <c r="H1303" s="32" t="str">
        <f ca="1">板材才數分析.!I1175</f>
        <v>AA</v>
      </c>
      <c r="I1303" s="32">
        <f ca="1">板材才數分析.!J1175</f>
        <v>0</v>
      </c>
      <c r="J1303" s="32">
        <f ca="1">板材才數分析.!K1175</f>
        <v>0</v>
      </c>
      <c r="K1303" s="53">
        <f ca="1">板材才數分析.!O1175</f>
        <v>0</v>
      </c>
      <c r="L1303" s="32" t="str">
        <f>IFERROR(VLOOKUP(C1303,資料庫!$K$3:$AA$10,17,FALSE),"")</f>
        <v/>
      </c>
      <c r="M1303" s="32">
        <f>板材才數分析.!R1175</f>
        <v>0</v>
      </c>
      <c r="N1303" s="35">
        <f t="shared" ca="1" si="78"/>
        <v>0</v>
      </c>
      <c r="O1303" s="75"/>
    </row>
    <row r="1304" spans="1:16" x14ac:dyDescent="0.25">
      <c r="A1304" s="75">
        <f>板材才數分析.!D1176</f>
        <v>40005</v>
      </c>
      <c r="B1304" s="75" t="str">
        <f ca="1">板材才數分析.!E1176</f>
        <v>背板</v>
      </c>
      <c r="D1304" s="32">
        <f ca="1">板材才數分析.!M1176</f>
        <v>0</v>
      </c>
      <c r="E1304" s="32">
        <f ca="1">板材才數分析.!F1176</f>
        <v>0</v>
      </c>
      <c r="F1304" s="32" t="str">
        <f ca="1">板材才數分析.!I1176</f>
        <v/>
      </c>
      <c r="G1304" s="32">
        <f ca="1">板材才數分析.!H1176</f>
        <v>0</v>
      </c>
      <c r="H1304" s="32" t="str">
        <f ca="1">板材才數分析.!I1176</f>
        <v/>
      </c>
      <c r="I1304" s="32">
        <f ca="1">板材才數分析.!J1176</f>
        <v>0</v>
      </c>
      <c r="J1304" s="32">
        <f ca="1">板材才數分析.!K1176</f>
        <v>0</v>
      </c>
      <c r="K1304" s="53">
        <f ca="1">板材才數分析.!O1176</f>
        <v>0</v>
      </c>
      <c r="L1304" s="32" t="str">
        <f>IFERROR(VLOOKUP(C1304,資料庫!$K$3:$AA$10,17,FALSE),"")</f>
        <v/>
      </c>
      <c r="M1304" s="32">
        <f>板材才數分析.!R1176</f>
        <v>0</v>
      </c>
      <c r="N1304" s="35">
        <f t="shared" ca="1" si="78"/>
        <v>0</v>
      </c>
      <c r="O1304" s="75"/>
    </row>
    <row r="1305" spans="1:16" x14ac:dyDescent="0.25">
      <c r="A1305" s="75">
        <f>板材才數分析.!D1177</f>
        <v>40006</v>
      </c>
      <c r="B1305" s="75" t="str">
        <f ca="1">板材才數分析.!E1177</f>
        <v>背拉桿</v>
      </c>
      <c r="D1305" s="32">
        <f ca="1">板材才數分析.!M1177</f>
        <v>0</v>
      </c>
      <c r="E1305" s="32">
        <f ca="1">板材才數分析.!F1177</f>
        <v>0</v>
      </c>
      <c r="F1305" s="32" t="str">
        <f ca="1">板材才數分析.!I1177</f>
        <v/>
      </c>
      <c r="G1305" s="32">
        <f ca="1">板材才數分析.!H1177</f>
        <v>0</v>
      </c>
      <c r="H1305" s="32" t="str">
        <f ca="1">板材才數分析.!I1177</f>
        <v/>
      </c>
      <c r="I1305" s="32">
        <f ca="1">板材才數分析.!J1177</f>
        <v>0</v>
      </c>
      <c r="J1305" s="32">
        <f ca="1">板材才數分析.!K1177</f>
        <v>0</v>
      </c>
      <c r="K1305" s="53">
        <f ca="1">板材才數分析.!O1177</f>
        <v>0</v>
      </c>
      <c r="L1305" s="32" t="str">
        <f>IFERROR(VLOOKUP(C1305,資料庫!$K$3:$AA$10,17,FALSE),"")</f>
        <v/>
      </c>
      <c r="M1305" s="32">
        <f>板材才數分析.!R1177</f>
        <v>0</v>
      </c>
      <c r="N1305" s="35">
        <f t="shared" ca="1" si="78"/>
        <v>0</v>
      </c>
      <c r="O1305" s="75"/>
    </row>
    <row r="1306" spans="1:16" x14ac:dyDescent="0.25">
      <c r="A1306" s="75">
        <f>板材才數分析.!D1178</f>
        <v>40007</v>
      </c>
      <c r="B1306" s="75">
        <f ca="1">板材才數分析.!E1178</f>
        <v>0</v>
      </c>
      <c r="D1306" s="32">
        <f ca="1">板材才數分析.!M1178</f>
        <v>0</v>
      </c>
      <c r="E1306" s="32">
        <f ca="1">板材才數分析.!F1178</f>
        <v>0</v>
      </c>
      <c r="F1306" s="32" t="str">
        <f ca="1">板材才數分析.!I1178</f>
        <v/>
      </c>
      <c r="G1306" s="32">
        <f ca="1">板材才數分析.!H1178</f>
        <v>0</v>
      </c>
      <c r="H1306" s="32" t="str">
        <f ca="1">板材才數分析.!I1178</f>
        <v/>
      </c>
      <c r="I1306" s="32">
        <f ca="1">板材才數分析.!J1178</f>
        <v>0</v>
      </c>
      <c r="J1306" s="32">
        <f ca="1">板材才數分析.!K1178</f>
        <v>0</v>
      </c>
      <c r="K1306" s="53">
        <f ca="1">板材才數分析.!O1178</f>
        <v>0</v>
      </c>
      <c r="L1306" s="32" t="str">
        <f>IFERROR(VLOOKUP(C1306,資料庫!$K$3:$AA$10,17,FALSE),"")</f>
        <v/>
      </c>
      <c r="M1306" s="32">
        <f>板材才數分析.!R1178</f>
        <v>0</v>
      </c>
      <c r="N1306" s="35">
        <f t="shared" ca="1" si="78"/>
        <v>0</v>
      </c>
      <c r="O1306" s="75"/>
    </row>
    <row r="1307" spans="1:16" x14ac:dyDescent="0.25">
      <c r="A1307" s="75">
        <f>板材才數分析.!D1179</f>
        <v>40008</v>
      </c>
      <c r="B1307" s="75">
        <f ca="1">板材才數分析.!E1179</f>
        <v>0</v>
      </c>
      <c r="D1307" s="32">
        <f ca="1">板材才數分析.!M1179</f>
        <v>0</v>
      </c>
      <c r="E1307" s="32">
        <f ca="1">板材才數分析.!F1179</f>
        <v>0</v>
      </c>
      <c r="F1307" s="32" t="str">
        <f ca="1">板材才數分析.!I1179</f>
        <v/>
      </c>
      <c r="G1307" s="32">
        <f ca="1">板材才數分析.!H1179</f>
        <v>0</v>
      </c>
      <c r="H1307" s="32" t="str">
        <f ca="1">板材才數分析.!I1179</f>
        <v/>
      </c>
      <c r="I1307" s="32">
        <f ca="1">板材才數分析.!J1179</f>
        <v>0</v>
      </c>
      <c r="J1307" s="32">
        <f ca="1">板材才數分析.!K1179</f>
        <v>0</v>
      </c>
      <c r="K1307" s="53">
        <f ca="1">板材才數分析.!O1179</f>
        <v>0</v>
      </c>
      <c r="L1307" s="32" t="str">
        <f>IFERROR(VLOOKUP(C1307,資料庫!$K$3:$AA$10,17,FALSE),"")</f>
        <v/>
      </c>
      <c r="M1307" s="32">
        <f>板材才數分析.!R1179</f>
        <v>0</v>
      </c>
      <c r="N1307" s="35">
        <f t="shared" ca="1" si="78"/>
        <v>0</v>
      </c>
      <c r="O1307" s="75"/>
    </row>
    <row r="1308" spans="1:16" x14ac:dyDescent="0.25">
      <c r="A1308" s="75">
        <f>板材才數分析.!D1180</f>
        <v>40009</v>
      </c>
      <c r="B1308" s="75">
        <f ca="1">板材才數分析.!E1180</f>
        <v>0</v>
      </c>
      <c r="D1308" s="32">
        <f ca="1">板材才數分析.!M1180</f>
        <v>0</v>
      </c>
      <c r="E1308" s="32">
        <f ca="1">板材才數分析.!F1180</f>
        <v>0</v>
      </c>
      <c r="F1308" s="32" t="str">
        <f ca="1">板材才數分析.!I1180</f>
        <v/>
      </c>
      <c r="G1308" s="32">
        <f ca="1">板材才數分析.!H1180</f>
        <v>0</v>
      </c>
      <c r="H1308" s="32" t="str">
        <f ca="1">板材才數分析.!I1180</f>
        <v/>
      </c>
      <c r="I1308" s="32">
        <f ca="1">板材才數分析.!J1180</f>
        <v>0</v>
      </c>
      <c r="J1308" s="32">
        <f ca="1">板材才數分析.!K1180</f>
        <v>0</v>
      </c>
      <c r="K1308" s="53">
        <f ca="1">板材才數分析.!O1180</f>
        <v>0</v>
      </c>
      <c r="L1308" s="32" t="str">
        <f>IFERROR(VLOOKUP(C1308,資料庫!$K$3:$AA$10,17,FALSE),"")</f>
        <v/>
      </c>
      <c r="M1308" s="32">
        <f>板材才數分析.!R1180</f>
        <v>0</v>
      </c>
      <c r="N1308" s="35">
        <f t="shared" ca="1" si="78"/>
        <v>0</v>
      </c>
      <c r="O1308" s="75"/>
    </row>
    <row r="1309" spans="1:16" x14ac:dyDescent="0.25">
      <c r="A1309" s="75">
        <f>板材才數分析.!D1181</f>
        <v>40010</v>
      </c>
      <c r="B1309" s="75">
        <f ca="1">板材才數分析.!E1181</f>
        <v>0</v>
      </c>
      <c r="D1309" s="32">
        <f ca="1">板材才數分析.!M1181</f>
        <v>0</v>
      </c>
      <c r="E1309" s="32">
        <f ca="1">板材才數分析.!F1181</f>
        <v>0</v>
      </c>
      <c r="F1309" s="32" t="str">
        <f ca="1">板材才數分析.!I1181</f>
        <v/>
      </c>
      <c r="G1309" s="32">
        <f ca="1">板材才數分析.!H1181</f>
        <v>0</v>
      </c>
      <c r="H1309" s="32" t="str">
        <f ca="1">板材才數分析.!I1181</f>
        <v/>
      </c>
      <c r="I1309" s="32">
        <f ca="1">板材才數分析.!J1181</f>
        <v>0</v>
      </c>
      <c r="J1309" s="32">
        <f ca="1">板材才數分析.!K1181</f>
        <v>0</v>
      </c>
      <c r="K1309" s="53">
        <f ca="1">板材才數分析.!O1181</f>
        <v>0</v>
      </c>
      <c r="L1309" s="32" t="str">
        <f>IFERROR(VLOOKUP(C1309,資料庫!$K$3:$AA$10,17,FALSE),"")</f>
        <v/>
      </c>
      <c r="M1309" s="32">
        <f>板材才數分析.!R1181</f>
        <v>0</v>
      </c>
      <c r="N1309" s="35">
        <f t="shared" ca="1" si="78"/>
        <v>0</v>
      </c>
      <c r="O1309" s="75"/>
    </row>
    <row r="1310" spans="1:16" x14ac:dyDescent="0.25">
      <c r="A1310" s="75">
        <f>板材才數分析.!D1182</f>
        <v>40011</v>
      </c>
      <c r="B1310" s="75">
        <f ca="1">板材才數分析.!E1182</f>
        <v>0</v>
      </c>
      <c r="D1310" s="32">
        <f ca="1">板材才數分析.!M1182</f>
        <v>0</v>
      </c>
      <c r="E1310" s="32">
        <f ca="1">板材才數分析.!F1182</f>
        <v>0</v>
      </c>
      <c r="F1310" s="32" t="str">
        <f ca="1">板材才數分析.!I1182</f>
        <v/>
      </c>
      <c r="G1310" s="32">
        <f ca="1">板材才數分析.!H1182</f>
        <v>0</v>
      </c>
      <c r="H1310" s="32" t="str">
        <f ca="1">板材才數分析.!I1182</f>
        <v/>
      </c>
      <c r="I1310" s="32">
        <f ca="1">板材才數分析.!J1182</f>
        <v>0</v>
      </c>
      <c r="J1310" s="32">
        <f ca="1">板材才數分析.!K1182</f>
        <v>0</v>
      </c>
      <c r="K1310" s="53">
        <f ca="1">板材才數分析.!O1182</f>
        <v>0</v>
      </c>
      <c r="L1310" s="32" t="str">
        <f>IFERROR(VLOOKUP(C1310,資料庫!$K$3:$AA$10,17,FALSE),"")</f>
        <v/>
      </c>
      <c r="M1310" s="32">
        <f>板材才數分析.!R1182</f>
        <v>0</v>
      </c>
      <c r="N1310" s="35">
        <f t="shared" ca="1" si="78"/>
        <v>0</v>
      </c>
      <c r="O1310" s="75"/>
    </row>
    <row r="1311" spans="1:16" x14ac:dyDescent="0.25">
      <c r="A1311" s="75">
        <f>板材才數分析.!D1183</f>
        <v>40012</v>
      </c>
      <c r="B1311" s="75" t="str">
        <f ca="1">板材才數分析.!E1183</f>
        <v>天地蓋頂板</v>
      </c>
      <c r="D1311" s="32">
        <f ca="1">板材才數分析.!M1183</f>
        <v>0</v>
      </c>
      <c r="E1311" s="32">
        <f ca="1">板材才數分析.!F1183</f>
        <v>0</v>
      </c>
      <c r="F1311" s="32" t="str">
        <f ca="1">板材才數分析.!I1183</f>
        <v>AA</v>
      </c>
      <c r="G1311" s="32">
        <f ca="1">板材才數分析.!H1183</f>
        <v>0</v>
      </c>
      <c r="H1311" s="32" t="str">
        <f ca="1">板材才數分析.!I1183</f>
        <v>AA</v>
      </c>
      <c r="I1311" s="32">
        <f ca="1">板材才數分析.!J1183</f>
        <v>0</v>
      </c>
      <c r="J1311" s="32">
        <f ca="1">板材才數分析.!K1183</f>
        <v>0</v>
      </c>
      <c r="K1311" s="53">
        <f ca="1">板材才數分析.!O1183</f>
        <v>0</v>
      </c>
      <c r="L1311" s="32" t="str">
        <f>IFERROR(VLOOKUP(C1311,資料庫!$K$3:$AA$10,17,FALSE),"")</f>
        <v/>
      </c>
      <c r="M1311" s="32">
        <f>板材才數分析.!R1183</f>
        <v>0</v>
      </c>
      <c r="N1311" s="35">
        <f t="shared" ca="1" si="78"/>
        <v>0</v>
      </c>
      <c r="O1311" s="75"/>
    </row>
    <row r="1312" spans="1:16" x14ac:dyDescent="0.25">
      <c r="A1312" s="75">
        <f>板材才數分析.!D1184</f>
        <v>40013</v>
      </c>
      <c r="B1312" s="75" t="str">
        <f ca="1">板材才數分析.!E1184</f>
        <v>天地蓋底板</v>
      </c>
      <c r="D1312" s="32">
        <f ca="1">板材才數分析.!M1184</f>
        <v>0</v>
      </c>
      <c r="E1312" s="32">
        <f ca="1">板材才數分析.!F1184</f>
        <v>0</v>
      </c>
      <c r="F1312" s="32" t="str">
        <f ca="1">板材才數分析.!I1184</f>
        <v>AA</v>
      </c>
      <c r="G1312" s="32">
        <f ca="1">板材才數分析.!H1184</f>
        <v>0</v>
      </c>
      <c r="H1312" s="32" t="str">
        <f ca="1">板材才數分析.!I1184</f>
        <v>AA</v>
      </c>
      <c r="I1312" s="32">
        <f ca="1">板材才數分析.!J1184</f>
        <v>0</v>
      </c>
      <c r="J1312" s="32">
        <f ca="1">板材才數分析.!K1184</f>
        <v>0</v>
      </c>
      <c r="K1312" s="53">
        <f ca="1">板材才數分析.!O1184</f>
        <v>0</v>
      </c>
      <c r="L1312" s="32" t="str">
        <f>IFERROR(VLOOKUP(C1312,資料庫!$K$3:$AA$10,17,FALSE),"")</f>
        <v/>
      </c>
      <c r="M1312" s="32">
        <f>板材才數分析.!R1184</f>
        <v>0</v>
      </c>
      <c r="N1312" s="35">
        <f t="shared" ca="1" si="78"/>
        <v>0</v>
      </c>
      <c r="O1312" s="75"/>
    </row>
    <row r="1313" spans="1:15" x14ac:dyDescent="0.25">
      <c r="A1313" s="75">
        <f>板材才數分析.!D1185</f>
        <v>40014</v>
      </c>
      <c r="B1313" s="75" t="str">
        <f ca="1">板材才數分析.!E1185</f>
        <v>天地蓋左側板</v>
      </c>
      <c r="D1313" s="32">
        <f ca="1">板材才數分析.!M1185</f>
        <v>0</v>
      </c>
      <c r="E1313" s="32">
        <f ca="1">板材才數分析.!F1185</f>
        <v>0</v>
      </c>
      <c r="F1313" s="32" t="str">
        <f ca="1">板材才數分析.!I1185</f>
        <v/>
      </c>
      <c r="G1313" s="32">
        <f ca="1">板材才數分析.!H1185</f>
        <v>0</v>
      </c>
      <c r="H1313" s="32" t="str">
        <f ca="1">板材才數分析.!I1185</f>
        <v/>
      </c>
      <c r="I1313" s="32">
        <f ca="1">板材才數分析.!J1185</f>
        <v>0</v>
      </c>
      <c r="J1313" s="32">
        <f ca="1">板材才數分析.!K1185</f>
        <v>0</v>
      </c>
      <c r="K1313" s="53">
        <f ca="1">板材才數分析.!O1185</f>
        <v>0</v>
      </c>
      <c r="L1313" s="32" t="str">
        <f>IFERROR(VLOOKUP(C1313,資料庫!$K$3:$AA$10,17,FALSE),"")</f>
        <v/>
      </c>
      <c r="M1313" s="32">
        <f>板材才數分析.!R1185</f>
        <v>0</v>
      </c>
      <c r="N1313" s="35">
        <f t="shared" ca="1" si="78"/>
        <v>0</v>
      </c>
      <c r="O1313" s="75"/>
    </row>
    <row r="1314" spans="1:15" x14ac:dyDescent="0.25">
      <c r="A1314" s="75">
        <f>板材才數分析.!D1186</f>
        <v>40015</v>
      </c>
      <c r="B1314" s="75" t="str">
        <f ca="1">板材才數分析.!E1186</f>
        <v>天地蓋右側板</v>
      </c>
      <c r="D1314" s="32">
        <f ca="1">板材才數分析.!M1186</f>
        <v>0</v>
      </c>
      <c r="E1314" s="32">
        <f ca="1">板材才數分析.!F1186</f>
        <v>0</v>
      </c>
      <c r="F1314" s="32" t="str">
        <f ca="1">板材才數分析.!I1186</f>
        <v/>
      </c>
      <c r="G1314" s="32">
        <f ca="1">板材才數分析.!H1186</f>
        <v>0</v>
      </c>
      <c r="H1314" s="32" t="str">
        <f ca="1">板材才數分析.!I1186</f>
        <v/>
      </c>
      <c r="I1314" s="32">
        <f ca="1">板材才數分析.!J1186</f>
        <v>0</v>
      </c>
      <c r="J1314" s="32">
        <f ca="1">板材才數分析.!K1186</f>
        <v>0</v>
      </c>
      <c r="K1314" s="53">
        <f ca="1">板材才數分析.!O1186</f>
        <v>0</v>
      </c>
      <c r="L1314" s="32" t="str">
        <f>IFERROR(VLOOKUP(C1314,資料庫!$K$3:$AA$10,17,FALSE),"")</f>
        <v/>
      </c>
      <c r="M1314" s="32">
        <f>板材才數分析.!R1186</f>
        <v>0</v>
      </c>
      <c r="N1314" s="35">
        <f t="shared" ca="1" si="78"/>
        <v>0</v>
      </c>
      <c r="O1314" s="75"/>
    </row>
    <row r="1315" spans="1:15" x14ac:dyDescent="0.25">
      <c r="A1315" s="75">
        <f>板材才數分析.!D1187</f>
        <v>40016</v>
      </c>
      <c r="B1315" s="75" t="str">
        <f ca="1">板材才數分析.!E1187</f>
        <v>背板</v>
      </c>
      <c r="D1315" s="32">
        <f ca="1">板材才數分析.!M1187</f>
        <v>0</v>
      </c>
      <c r="E1315" s="32">
        <f ca="1">板材才數分析.!F1187</f>
        <v>0</v>
      </c>
      <c r="F1315" s="32" t="str">
        <f ca="1">板材才數分析.!I1187</f>
        <v/>
      </c>
      <c r="G1315" s="32">
        <f ca="1">板材才數分析.!H1187</f>
        <v>0</v>
      </c>
      <c r="H1315" s="32" t="str">
        <f ca="1">板材才數分析.!I1187</f>
        <v/>
      </c>
      <c r="I1315" s="32">
        <f ca="1">板材才數分析.!J1187</f>
        <v>0</v>
      </c>
      <c r="J1315" s="32">
        <f ca="1">板材才數分析.!K1187</f>
        <v>0</v>
      </c>
      <c r="K1315" s="53">
        <f ca="1">板材才數分析.!O1187</f>
        <v>0</v>
      </c>
      <c r="L1315" s="32" t="str">
        <f>IFERROR(VLOOKUP(C1315,資料庫!$K$3:$AA$10,17,FALSE),"")</f>
        <v/>
      </c>
      <c r="M1315" s="32">
        <f>板材才數分析.!R1187</f>
        <v>0</v>
      </c>
      <c r="N1315" s="35">
        <f t="shared" ca="1" si="78"/>
        <v>0</v>
      </c>
      <c r="O1315" s="75"/>
    </row>
    <row r="1316" spans="1:15" x14ac:dyDescent="0.25">
      <c r="A1316" s="75">
        <f>板材才數分析.!D1188</f>
        <v>40017</v>
      </c>
      <c r="B1316" s="75">
        <f ca="1">板材才數分析.!E1188</f>
        <v>0</v>
      </c>
      <c r="D1316" s="32">
        <f ca="1">板材才數分析.!M1188</f>
        <v>0</v>
      </c>
      <c r="E1316" s="32">
        <f ca="1">板材才數分析.!F1188</f>
        <v>0</v>
      </c>
      <c r="F1316" s="32" t="str">
        <f ca="1">板材才數分析.!I1188</f>
        <v/>
      </c>
      <c r="G1316" s="32">
        <f ca="1">板材才數分析.!H1188</f>
        <v>0</v>
      </c>
      <c r="H1316" s="32" t="str">
        <f ca="1">板材才數分析.!I1188</f>
        <v/>
      </c>
      <c r="I1316" s="32">
        <f ca="1">板材才數分析.!J1188</f>
        <v>0</v>
      </c>
      <c r="J1316" s="32">
        <f ca="1">板材才數分析.!K1188</f>
        <v>0</v>
      </c>
      <c r="K1316" s="53">
        <f ca="1">板材才數分析.!O1188</f>
        <v>0</v>
      </c>
      <c r="L1316" s="32" t="str">
        <f>IFERROR(VLOOKUP(C1316,資料庫!$K$3:$AA$10,17,FALSE),"")</f>
        <v/>
      </c>
      <c r="M1316" s="32">
        <f>板材才數分析.!R1188</f>
        <v>0</v>
      </c>
      <c r="N1316" s="35">
        <f t="shared" ca="1" si="78"/>
        <v>0</v>
      </c>
      <c r="O1316" s="75"/>
    </row>
    <row r="1317" spans="1:15" x14ac:dyDescent="0.25">
      <c r="A1317" s="75">
        <f>板材才數分析.!D1189</f>
        <v>40018</v>
      </c>
      <c r="B1317" s="75">
        <f ca="1">板材才數分析.!E1189</f>
        <v>0</v>
      </c>
      <c r="D1317" s="32">
        <f ca="1">板材才數分析.!M1189</f>
        <v>0</v>
      </c>
      <c r="E1317" s="32">
        <f ca="1">板材才數分析.!F1189</f>
        <v>0</v>
      </c>
      <c r="F1317" s="32" t="str">
        <f ca="1">板材才數分析.!I1189</f>
        <v/>
      </c>
      <c r="G1317" s="32">
        <f ca="1">板材才數分析.!H1189</f>
        <v>0</v>
      </c>
      <c r="H1317" s="32" t="str">
        <f ca="1">板材才數分析.!I1189</f>
        <v/>
      </c>
      <c r="I1317" s="32">
        <f ca="1">板材才數分析.!J1189</f>
        <v>0</v>
      </c>
      <c r="J1317" s="32">
        <f ca="1">板材才數分析.!K1189</f>
        <v>0</v>
      </c>
      <c r="K1317" s="53">
        <f ca="1">板材才數分析.!O1189</f>
        <v>0</v>
      </c>
      <c r="L1317" s="32" t="str">
        <f>IFERROR(VLOOKUP(C1317,資料庫!$K$3:$AA$10,17,FALSE),"")</f>
        <v/>
      </c>
      <c r="M1317" s="32">
        <f>板材才數分析.!R1189</f>
        <v>0</v>
      </c>
      <c r="N1317" s="35">
        <f t="shared" ca="1" si="78"/>
        <v>0</v>
      </c>
      <c r="O1317" s="75"/>
    </row>
    <row r="1318" spans="1:15" x14ac:dyDescent="0.25">
      <c r="A1318" s="75">
        <f>板材才數分析.!D1190</f>
        <v>40019</v>
      </c>
      <c r="B1318" s="75">
        <f ca="1">板材才數分析.!E1190</f>
        <v>0</v>
      </c>
      <c r="D1318" s="32">
        <f ca="1">板材才數分析.!M1190</f>
        <v>0</v>
      </c>
      <c r="E1318" s="32">
        <f ca="1">板材才數分析.!F1190</f>
        <v>0</v>
      </c>
      <c r="F1318" s="32" t="str">
        <f ca="1">板材才數分析.!I1190</f>
        <v/>
      </c>
      <c r="G1318" s="32">
        <f ca="1">板材才數分析.!H1190</f>
        <v>0</v>
      </c>
      <c r="H1318" s="32" t="str">
        <f ca="1">板材才數分析.!I1190</f>
        <v/>
      </c>
      <c r="I1318" s="32">
        <f ca="1">板材才數分析.!J1190</f>
        <v>0</v>
      </c>
      <c r="J1318" s="32">
        <f ca="1">板材才數分析.!K1190</f>
        <v>0</v>
      </c>
      <c r="K1318" s="53">
        <f ca="1">板材才數分析.!O1190</f>
        <v>0</v>
      </c>
      <c r="L1318" s="32" t="str">
        <f>IFERROR(VLOOKUP(C1318,資料庫!$K$3:$AA$10,17,FALSE),"")</f>
        <v/>
      </c>
      <c r="M1318" s="32">
        <f>板材才數分析.!R1190</f>
        <v>0</v>
      </c>
      <c r="N1318" s="35">
        <f t="shared" ca="1" si="78"/>
        <v>0</v>
      </c>
      <c r="O1318" s="75"/>
    </row>
    <row r="1319" spans="1:15" x14ac:dyDescent="0.25">
      <c r="A1319" s="75">
        <f>板材才數分析.!D1191</f>
        <v>40020</v>
      </c>
      <c r="B1319" s="75">
        <f ca="1">板材才數分析.!E1191</f>
        <v>0</v>
      </c>
      <c r="D1319" s="32">
        <f ca="1">板材才數分析.!M1191</f>
        <v>0</v>
      </c>
      <c r="E1319" s="32">
        <f ca="1">板材才數分析.!F1191</f>
        <v>0</v>
      </c>
      <c r="F1319" s="32" t="str">
        <f ca="1">板材才數分析.!I1191</f>
        <v/>
      </c>
      <c r="G1319" s="32">
        <f ca="1">板材才數分析.!H1191</f>
        <v>0</v>
      </c>
      <c r="H1319" s="32" t="str">
        <f ca="1">板材才數分析.!I1191</f>
        <v/>
      </c>
      <c r="I1319" s="32">
        <f ca="1">板材才數分析.!J1191</f>
        <v>0</v>
      </c>
      <c r="J1319" s="32">
        <f ca="1">板材才數分析.!K1191</f>
        <v>0</v>
      </c>
      <c r="K1319" s="53">
        <f ca="1">板材才數分析.!O1191</f>
        <v>0</v>
      </c>
      <c r="L1319" s="32" t="str">
        <f>IFERROR(VLOOKUP(C1319,資料庫!$K$3:$AA$10,17,FALSE),"")</f>
        <v/>
      </c>
      <c r="M1319" s="32">
        <f>板材才數分析.!R1191</f>
        <v>0</v>
      </c>
      <c r="N1319" s="35">
        <f t="shared" ca="1" si="78"/>
        <v>0</v>
      </c>
      <c r="O1319" s="75"/>
    </row>
    <row r="1320" spans="1:15" x14ac:dyDescent="0.25">
      <c r="A1320" s="75">
        <f>板材才數分析.!D1192</f>
        <v>40021</v>
      </c>
      <c r="B1320" s="75">
        <f ca="1">板材才數分析.!E1192</f>
        <v>0</v>
      </c>
      <c r="D1320" s="32">
        <f ca="1">板材才數分析.!M1192</f>
        <v>0</v>
      </c>
      <c r="E1320" s="32">
        <f ca="1">板材才數分析.!F1192</f>
        <v>0</v>
      </c>
      <c r="F1320" s="32" t="str">
        <f ca="1">板材才數分析.!I1192</f>
        <v/>
      </c>
      <c r="G1320" s="32">
        <f ca="1">板材才數分析.!H1192</f>
        <v>0</v>
      </c>
      <c r="H1320" s="32" t="str">
        <f ca="1">板材才數分析.!I1192</f>
        <v/>
      </c>
      <c r="I1320" s="32">
        <f ca="1">板材才數分析.!J1192</f>
        <v>0</v>
      </c>
      <c r="J1320" s="32">
        <f ca="1">板材才數分析.!K1192</f>
        <v>0</v>
      </c>
      <c r="K1320" s="53">
        <f ca="1">板材才數分析.!O1192</f>
        <v>0</v>
      </c>
      <c r="L1320" s="32" t="str">
        <f>IFERROR(VLOOKUP(C1320,資料庫!$K$3:$AA$10,17,FALSE),"")</f>
        <v/>
      </c>
      <c r="M1320" s="32">
        <f>板材才數分析.!R1192</f>
        <v>0</v>
      </c>
      <c r="N1320" s="35">
        <f t="shared" ca="1" si="78"/>
        <v>0</v>
      </c>
      <c r="O1320" s="75"/>
    </row>
    <row r="1321" spans="1:15" x14ac:dyDescent="0.25">
      <c r="A1321" s="75">
        <f>板材才數分析.!D1193</f>
        <v>40022</v>
      </c>
      <c r="B1321" s="75">
        <f ca="1">板材才數分析.!E1193</f>
        <v>0</v>
      </c>
      <c r="D1321" s="32">
        <f ca="1">板材才數分析.!M1193</f>
        <v>0</v>
      </c>
      <c r="E1321" s="32">
        <f ca="1">板材才數分析.!F1193</f>
        <v>0</v>
      </c>
      <c r="F1321" s="32" t="str">
        <f ca="1">板材才數分析.!I1193</f>
        <v/>
      </c>
      <c r="G1321" s="32">
        <f ca="1">板材才數分析.!H1193</f>
        <v>0</v>
      </c>
      <c r="H1321" s="32" t="str">
        <f ca="1">板材才數分析.!I1193</f>
        <v/>
      </c>
      <c r="I1321" s="32">
        <f ca="1">板材才數分析.!J1193</f>
        <v>0</v>
      </c>
      <c r="J1321" s="32">
        <f ca="1">板材才數分析.!K1193</f>
        <v>0</v>
      </c>
      <c r="K1321" s="53">
        <f ca="1">板材才數分析.!O1193</f>
        <v>0</v>
      </c>
      <c r="L1321" s="32" t="str">
        <f>IFERROR(VLOOKUP(C1321,資料庫!$K$3:$AA$10,17,FALSE),"")</f>
        <v/>
      </c>
      <c r="M1321" s="32">
        <f>板材才數分析.!R1193</f>
        <v>0</v>
      </c>
      <c r="N1321" s="35">
        <f t="shared" ca="1" si="78"/>
        <v>0</v>
      </c>
      <c r="O1321" s="75"/>
    </row>
    <row r="1322" spans="1:15" x14ac:dyDescent="0.25">
      <c r="A1322" s="75">
        <f>板材才數分析.!D1194</f>
        <v>40023</v>
      </c>
      <c r="B1322" s="75">
        <f ca="1">板材才數分析.!E1194</f>
        <v>0</v>
      </c>
      <c r="D1322" s="32">
        <f ca="1">板材才數分析.!M1194</f>
        <v>0</v>
      </c>
      <c r="E1322" s="32">
        <f ca="1">板材才數分析.!F1194</f>
        <v>0</v>
      </c>
      <c r="F1322" s="32" t="str">
        <f ca="1">板材才數分析.!I1194</f>
        <v/>
      </c>
      <c r="G1322" s="32">
        <f ca="1">板材才數分析.!H1194</f>
        <v>0</v>
      </c>
      <c r="H1322" s="32" t="str">
        <f ca="1">板材才數分析.!I1194</f>
        <v/>
      </c>
      <c r="I1322" s="32">
        <f ca="1">板材才數分析.!J1194</f>
        <v>0</v>
      </c>
      <c r="J1322" s="32">
        <f ca="1">板材才數分析.!K1194</f>
        <v>0</v>
      </c>
      <c r="K1322" s="53">
        <f ca="1">板材才數分析.!O1194</f>
        <v>0</v>
      </c>
      <c r="L1322" s="32" t="str">
        <f>IFERROR(VLOOKUP(C1322,資料庫!$K$3:$AA$10,17,FALSE),"")</f>
        <v/>
      </c>
      <c r="M1322" s="32">
        <f>板材才數分析.!R1194</f>
        <v>0</v>
      </c>
      <c r="N1322" s="35">
        <f t="shared" ca="1" si="78"/>
        <v>0</v>
      </c>
      <c r="O1322" s="75"/>
    </row>
    <row r="1323" spans="1:15" x14ac:dyDescent="0.25">
      <c r="A1323" s="75">
        <f>板材才數分析.!D1195</f>
        <v>40024</v>
      </c>
      <c r="B1323" s="75">
        <f ca="1">板材才數分析.!E1195</f>
        <v>0</v>
      </c>
      <c r="D1323" s="32">
        <f ca="1">板材才數分析.!M1195</f>
        <v>0</v>
      </c>
      <c r="E1323" s="32">
        <f ca="1">板材才數分析.!F1195</f>
        <v>0</v>
      </c>
      <c r="F1323" s="32" t="str">
        <f ca="1">板材才數分析.!I1195</f>
        <v/>
      </c>
      <c r="G1323" s="32">
        <f ca="1">板材才數分析.!H1195</f>
        <v>0</v>
      </c>
      <c r="H1323" s="32" t="str">
        <f ca="1">板材才數分析.!I1195</f>
        <v/>
      </c>
      <c r="I1323" s="32">
        <f ca="1">板材才數分析.!J1195</f>
        <v>0</v>
      </c>
      <c r="J1323" s="32">
        <f ca="1">板材才數分析.!K1195</f>
        <v>0</v>
      </c>
      <c r="K1323" s="53">
        <f ca="1">板材才數分析.!O1195</f>
        <v>0</v>
      </c>
      <c r="L1323" s="32" t="str">
        <f>IFERROR(VLOOKUP(C1323,資料庫!$K$3:$AA$10,17,FALSE),"")</f>
        <v/>
      </c>
      <c r="M1323" s="32">
        <f>板材才數分析.!R1195</f>
        <v>0</v>
      </c>
      <c r="N1323" s="35">
        <f t="shared" ca="1" si="78"/>
        <v>0</v>
      </c>
      <c r="O1323" s="75"/>
    </row>
    <row r="1324" spans="1:15" x14ac:dyDescent="0.25">
      <c r="A1324" s="75">
        <f>板材才數分析.!D1196</f>
        <v>40025</v>
      </c>
      <c r="B1324" s="75">
        <f ca="1">板材才數分析.!E1196</f>
        <v>0</v>
      </c>
      <c r="D1324" s="32">
        <f ca="1">板材才數分析.!M1196</f>
        <v>0</v>
      </c>
      <c r="E1324" s="32">
        <f ca="1">板材才數分析.!F1196</f>
        <v>0</v>
      </c>
      <c r="F1324" s="32" t="str">
        <f ca="1">板材才數分析.!I1196</f>
        <v/>
      </c>
      <c r="G1324" s="32">
        <f ca="1">板材才數分析.!H1196</f>
        <v>0</v>
      </c>
      <c r="H1324" s="32" t="str">
        <f ca="1">板材才數分析.!I1196</f>
        <v/>
      </c>
      <c r="I1324" s="32">
        <f ca="1">板材才數分析.!J1196</f>
        <v>0</v>
      </c>
      <c r="J1324" s="32">
        <f ca="1">板材才數分析.!K1196</f>
        <v>0</v>
      </c>
      <c r="K1324" s="53">
        <f ca="1">板材才數分析.!O1196</f>
        <v>0</v>
      </c>
      <c r="L1324" s="32" t="str">
        <f>IFERROR(VLOOKUP(C1324,資料庫!$K$3:$AA$10,17,FALSE),"")</f>
        <v/>
      </c>
      <c r="M1324" s="32">
        <f>板材才數分析.!R1196</f>
        <v>0</v>
      </c>
      <c r="N1324" s="35">
        <f t="shared" ca="1" si="78"/>
        <v>0</v>
      </c>
      <c r="O1324" s="75"/>
    </row>
    <row r="1325" spans="1:15" x14ac:dyDescent="0.25">
      <c r="A1325" s="75">
        <f>板材才數分析.!D1197</f>
        <v>40026</v>
      </c>
      <c r="B1325" s="75">
        <f ca="1">板材才數分析.!E1197</f>
        <v>0</v>
      </c>
      <c r="D1325" s="32">
        <f ca="1">板材才數分析.!M1197</f>
        <v>0</v>
      </c>
      <c r="E1325" s="32">
        <f ca="1">板材才數分析.!F1197</f>
        <v>0</v>
      </c>
      <c r="F1325" s="32" t="str">
        <f ca="1">板材才數分析.!I1197</f>
        <v/>
      </c>
      <c r="G1325" s="32">
        <f ca="1">板材才數分析.!H1197</f>
        <v>0</v>
      </c>
      <c r="H1325" s="32" t="str">
        <f ca="1">板材才數分析.!I1197</f>
        <v/>
      </c>
      <c r="I1325" s="32">
        <f ca="1">板材才數分析.!J1197</f>
        <v>0</v>
      </c>
      <c r="J1325" s="32">
        <f ca="1">板材才數分析.!K1197</f>
        <v>0</v>
      </c>
      <c r="K1325" s="53">
        <f ca="1">板材才數分析.!O1197</f>
        <v>0</v>
      </c>
      <c r="L1325" s="32" t="str">
        <f>IFERROR(VLOOKUP(C1325,資料庫!$K$3:$AA$10,17,FALSE),"")</f>
        <v/>
      </c>
      <c r="M1325" s="32">
        <f>板材才數分析.!R1197</f>
        <v>0</v>
      </c>
      <c r="N1325" s="35">
        <f t="shared" ca="1" si="78"/>
        <v>0</v>
      </c>
      <c r="O1325" s="75"/>
    </row>
    <row r="1326" spans="1:15" x14ac:dyDescent="0.25">
      <c r="A1326" s="75">
        <f>板材才數分析.!D1198</f>
        <v>40027</v>
      </c>
      <c r="B1326" s="75">
        <f ca="1">板材才數分析.!E1198</f>
        <v>0</v>
      </c>
      <c r="D1326" s="32">
        <f ca="1">板材才數分析.!M1198</f>
        <v>0</v>
      </c>
      <c r="E1326" s="32">
        <f ca="1">板材才數分析.!F1198</f>
        <v>0</v>
      </c>
      <c r="F1326" s="32" t="str">
        <f ca="1">板材才數分析.!I1198</f>
        <v/>
      </c>
      <c r="G1326" s="32">
        <f ca="1">板材才數分析.!H1198</f>
        <v>0</v>
      </c>
      <c r="H1326" s="32" t="str">
        <f ca="1">板材才數分析.!I1198</f>
        <v/>
      </c>
      <c r="I1326" s="32">
        <f ca="1">板材才數分析.!J1198</f>
        <v>0</v>
      </c>
      <c r="J1326" s="32">
        <f ca="1">板材才數分析.!K1198</f>
        <v>0</v>
      </c>
      <c r="K1326" s="53">
        <f ca="1">板材才數分析.!O1198</f>
        <v>0</v>
      </c>
      <c r="L1326" s="32" t="str">
        <f>IFERROR(VLOOKUP(C1326,資料庫!$K$3:$AA$10,17,FALSE),"")</f>
        <v/>
      </c>
      <c r="M1326" s="32">
        <f>板材才數分析.!R1198</f>
        <v>0</v>
      </c>
      <c r="N1326" s="35">
        <f t="shared" ca="1" si="78"/>
        <v>0</v>
      </c>
      <c r="O1326" s="75"/>
    </row>
    <row r="1327" spans="1:15" x14ac:dyDescent="0.25">
      <c r="A1327" s="75">
        <f>板材才數分析.!D1199</f>
        <v>40028</v>
      </c>
      <c r="B1327" s="75">
        <f ca="1">板材才數分析.!E1199</f>
        <v>0</v>
      </c>
      <c r="D1327" s="32">
        <f ca="1">板材才數分析.!M1199</f>
        <v>0</v>
      </c>
      <c r="E1327" s="32">
        <f ca="1">板材才數分析.!F1199</f>
        <v>0</v>
      </c>
      <c r="F1327" s="32" t="str">
        <f ca="1">板材才數分析.!I1199</f>
        <v/>
      </c>
      <c r="G1327" s="32">
        <f ca="1">板材才數分析.!H1199</f>
        <v>0</v>
      </c>
      <c r="H1327" s="32" t="str">
        <f ca="1">板材才數分析.!I1199</f>
        <v/>
      </c>
      <c r="I1327" s="32">
        <f ca="1">板材才數分析.!J1199</f>
        <v>0</v>
      </c>
      <c r="J1327" s="32">
        <f ca="1">板材才數分析.!K1199</f>
        <v>0</v>
      </c>
      <c r="K1327" s="53">
        <f ca="1">板材才數分析.!O1199</f>
        <v>0</v>
      </c>
      <c r="L1327" s="32" t="str">
        <f>IFERROR(VLOOKUP(C1327,資料庫!$K$3:$AA$10,17,FALSE),"")</f>
        <v/>
      </c>
      <c r="M1327" s="32">
        <f>板材才數分析.!R1199</f>
        <v>0</v>
      </c>
      <c r="N1327" s="35">
        <f t="shared" ca="1" si="78"/>
        <v>0</v>
      </c>
      <c r="O1327" s="75"/>
    </row>
    <row r="1328" spans="1:15" x14ac:dyDescent="0.25">
      <c r="A1328" s="75">
        <f>板材才數分析.!D1200</f>
        <v>40029</v>
      </c>
      <c r="B1328" s="75">
        <f ca="1">板材才數分析.!E1200</f>
        <v>0</v>
      </c>
      <c r="D1328" s="32">
        <f ca="1">板材才數分析.!M1200</f>
        <v>0</v>
      </c>
      <c r="E1328" s="32">
        <f ca="1">板材才數分析.!F1200</f>
        <v>0</v>
      </c>
      <c r="F1328" s="32" t="str">
        <f ca="1">板材才數分析.!I1200</f>
        <v/>
      </c>
      <c r="G1328" s="32">
        <f ca="1">板材才數分析.!H1200</f>
        <v>0</v>
      </c>
      <c r="H1328" s="32" t="str">
        <f ca="1">板材才數分析.!I1200</f>
        <v/>
      </c>
      <c r="I1328" s="32">
        <f ca="1">板材才數分析.!J1200</f>
        <v>0</v>
      </c>
      <c r="J1328" s="32">
        <f ca="1">板材才數分析.!K1200</f>
        <v>0</v>
      </c>
      <c r="K1328" s="53">
        <f ca="1">板材才數分析.!O1200</f>
        <v>0</v>
      </c>
      <c r="L1328" s="32" t="str">
        <f>IFERROR(VLOOKUP(C1328,資料庫!$K$3:$AA$10,17,FALSE),"")</f>
        <v/>
      </c>
      <c r="M1328" s="32">
        <f>板材才數分析.!R1200</f>
        <v>0</v>
      </c>
      <c r="N1328" s="35">
        <f t="shared" ref="N1328:N1329" ca="1" si="79">IFERROR((K1328*M1328),"")</f>
        <v>0</v>
      </c>
      <c r="O1328" s="75"/>
    </row>
    <row r="1329" spans="1:16" x14ac:dyDescent="0.25">
      <c r="A1329" s="75">
        <f>板材才數分析.!D1201</f>
        <v>40030</v>
      </c>
      <c r="B1329" s="75">
        <f ca="1">板材才數分析.!E1201</f>
        <v>0</v>
      </c>
      <c r="D1329" s="32">
        <f ca="1">板材才數分析.!M1201</f>
        <v>0</v>
      </c>
      <c r="E1329" s="32">
        <f ca="1">板材才數分析.!F1201</f>
        <v>0</v>
      </c>
      <c r="F1329" s="32" t="str">
        <f ca="1">板材才數分析.!I1201</f>
        <v/>
      </c>
      <c r="G1329" s="32">
        <f ca="1">板材才數分析.!H1201</f>
        <v>0</v>
      </c>
      <c r="H1329" s="32" t="str">
        <f ca="1">板材才數分析.!I1201</f>
        <v/>
      </c>
      <c r="I1329" s="32">
        <f ca="1">板材才數分析.!J1201</f>
        <v>0</v>
      </c>
      <c r="J1329" s="32">
        <f ca="1">板材才數分析.!K1201</f>
        <v>0</v>
      </c>
      <c r="K1329" s="53">
        <f ca="1">板材才數分析.!O1201</f>
        <v>0</v>
      </c>
      <c r="L1329" s="32" t="str">
        <f>IFERROR(VLOOKUP(C1329,資料庫!$K$3:$AA$10,17,FALSE),"")</f>
        <v/>
      </c>
      <c r="M1329" s="32">
        <f>板材才數分析.!R1201</f>
        <v>0</v>
      </c>
      <c r="N1329" s="35">
        <f t="shared" ca="1" si="79"/>
        <v>0</v>
      </c>
      <c r="O1329" s="75"/>
    </row>
    <row r="1330" spans="1:16" x14ac:dyDescent="0.25">
      <c r="A1330" s="75"/>
      <c r="B1330" s="75"/>
      <c r="H1330" s="524" t="s">
        <v>67</v>
      </c>
      <c r="I1330" s="525"/>
      <c r="J1330" s="525"/>
      <c r="K1330" s="54">
        <f ca="1">SUM(K1300:K1329)</f>
        <v>0</v>
      </c>
      <c r="L1330" s="47"/>
      <c r="M1330" s="47"/>
      <c r="N1330" s="49"/>
      <c r="O1330" s="94">
        <f ca="1">SUM(N1300:N1329)</f>
        <v>0</v>
      </c>
      <c r="P1330" s="47"/>
    </row>
  </sheetData>
  <sheetProtection selectLockedCells="1"/>
  <mergeCells count="44">
    <mergeCell ref="H1165:J1165"/>
    <mergeCell ref="H1099:J1099"/>
    <mergeCell ref="A1:P1"/>
    <mergeCell ref="H44:J44"/>
    <mergeCell ref="H1000:J1000"/>
    <mergeCell ref="H1033:J1033"/>
    <mergeCell ref="H1066:J1066"/>
    <mergeCell ref="G4:J4"/>
    <mergeCell ref="L7:M7"/>
    <mergeCell ref="B5:D5"/>
    <mergeCell ref="H967:J967"/>
    <mergeCell ref="H934:J934"/>
    <mergeCell ref="H901:J901"/>
    <mergeCell ref="H868:J868"/>
    <mergeCell ref="H835:J835"/>
    <mergeCell ref="H1132:J1132"/>
    <mergeCell ref="H769:J769"/>
    <mergeCell ref="H571:J571"/>
    <mergeCell ref="H538:J538"/>
    <mergeCell ref="H505:J505"/>
    <mergeCell ref="H802:J802"/>
    <mergeCell ref="H736:J736"/>
    <mergeCell ref="H703:J703"/>
    <mergeCell ref="H670:J670"/>
    <mergeCell ref="H637:J637"/>
    <mergeCell ref="H604:J604"/>
    <mergeCell ref="H472:J472"/>
    <mergeCell ref="H439:J439"/>
    <mergeCell ref="H406:J406"/>
    <mergeCell ref="H373:J373"/>
    <mergeCell ref="H340:J340"/>
    <mergeCell ref="H142:J142"/>
    <mergeCell ref="H109:J109"/>
    <mergeCell ref="H76:J76"/>
    <mergeCell ref="H307:J307"/>
    <mergeCell ref="H274:J274"/>
    <mergeCell ref="H241:J241"/>
    <mergeCell ref="H208:J208"/>
    <mergeCell ref="H175:J175"/>
    <mergeCell ref="H1198:J1198"/>
    <mergeCell ref="H1231:J1231"/>
    <mergeCell ref="H1264:J1264"/>
    <mergeCell ref="H1297:J1297"/>
    <mergeCell ref="H1330:J1330"/>
  </mergeCells>
  <phoneticPr fontId="2" type="noConversion"/>
  <conditionalFormatting sqref="I1:I969 I1100 I1133 I1166 I1199 I1232 I1265 I1298 I1331:I1048576">
    <cfRule type="cellIs" dxfId="133" priority="1" operator="notEqual">
      <formula>17</formula>
    </cfRule>
    <cfRule type="cellIs" dxfId="132" priority="3" operator="lessThan">
      <formula>17</formula>
    </cfRule>
  </conditionalFormatting>
  <dataValidations count="1">
    <dataValidation type="list" allowBlank="1" showInputMessage="1" showErrorMessage="1" sqref="L1099:L1100 L1132 L1165 L1198 L1231 L1264 L1297 L1330" xr:uid="{00000000-0002-0000-1000-000000000000}">
      <formula1>$Y$3:$Y$15</formula1>
    </dataValidation>
  </dataValidations>
  <pageMargins left="0.19685039370078741" right="0.19685039370078741" top="0.19685039370078741" bottom="0.19685039370078741" header="0.31496062992125984" footer="0.31496062992125984"/>
  <pageSetup paperSize="9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000-000001000000}">
          <x14:formula1>
            <xm:f>資料庫!$K$3:$K$12</xm:f>
          </x14:formula1>
          <xm:sqref>C1133</xm:sqref>
        </x14:dataValidation>
        <x14:dataValidation type="list" allowBlank="1" showInputMessage="1" showErrorMessage="1" xr:uid="{00000000-0002-0000-1000-000002000000}">
          <x14:formula1>
            <xm:f>資料庫!$AJ$19:$AJ$40</xm:f>
          </x14:formula1>
          <xm:sqref>P1133</xm:sqref>
        </x14:dataValidation>
        <x14:dataValidation type="list" allowBlank="1" showInputMessage="1" showErrorMessage="1" xr:uid="{00000000-0002-0000-1000-000003000000}">
          <x14:formula1>
            <xm:f>資料庫!$AE$10:$AE$12</xm:f>
          </x14:formula1>
          <xm:sqref>O1133</xm:sqref>
        </x14:dataValidation>
        <x14:dataValidation type="list" allowBlank="1" showInputMessage="1" showErrorMessage="1" xr:uid="{00000000-0002-0000-1000-000004000000}">
          <x14:formula1>
            <xm:f>資料庫!$K$3:$K$10</xm:f>
          </x14:formula1>
          <xm:sqref>C1299:C1330 C1134:C1165 C1167:C1198 C1200:C1231 C1233:C1264 C1266:C1297 C14:C1132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9"/>
  <dimension ref="A2:I33"/>
  <sheetViews>
    <sheetView showZeros="0" workbookViewId="0">
      <selection activeCell="O44" sqref="O44"/>
    </sheetView>
  </sheetViews>
  <sheetFormatPr defaultRowHeight="16.5" x14ac:dyDescent="0.25"/>
  <cols>
    <col min="1" max="1" width="15.25" customWidth="1"/>
    <col min="2" max="2" width="19.125" customWidth="1"/>
    <col min="3" max="3" width="6.625" customWidth="1"/>
    <col min="4" max="4" width="17.875" customWidth="1"/>
    <col min="5" max="5" width="7.875" customWidth="1"/>
    <col min="6" max="6" width="16.625" customWidth="1"/>
    <col min="7" max="7" width="19.75" customWidth="1"/>
    <col min="8" max="8" width="4.75" customWidth="1"/>
    <col min="9" max="9" width="33" style="21" customWidth="1"/>
  </cols>
  <sheetData>
    <row r="2" spans="1:9" ht="32.25" x14ac:dyDescent="0.25">
      <c r="E2" s="95" t="s">
        <v>58</v>
      </c>
      <c r="F2" s="96"/>
      <c r="G2" s="13"/>
      <c r="I2" s="97"/>
    </row>
    <row r="5" spans="1:9" x14ac:dyDescent="0.25">
      <c r="I5" s="6" t="s">
        <v>57</v>
      </c>
    </row>
    <row r="6" spans="1:9" x14ac:dyDescent="0.25">
      <c r="A6" s="14" t="s">
        <v>767</v>
      </c>
      <c r="B6" s="15"/>
      <c r="C6" s="16"/>
      <c r="D6" s="16"/>
      <c r="E6" s="16"/>
      <c r="F6" s="16"/>
      <c r="G6" s="16"/>
      <c r="H6" s="16"/>
      <c r="I6" s="22"/>
    </row>
    <row r="7" spans="1:9" x14ac:dyDescent="0.25">
      <c r="A7" s="17" t="s">
        <v>59</v>
      </c>
      <c r="B7" t="str">
        <f>計價清價!B4</f>
        <v/>
      </c>
      <c r="D7" s="98" t="s">
        <v>768</v>
      </c>
      <c r="E7">
        <f>計價清價!B5</f>
        <v>0</v>
      </c>
      <c r="G7" s="98" t="s">
        <v>61</v>
      </c>
      <c r="H7" s="539" t="str">
        <f>IFERROR(VLOOKUP(B7,客戶資料!A7:E51,5,FALSE),"")</f>
        <v/>
      </c>
      <c r="I7" s="540"/>
    </row>
    <row r="8" spans="1:9" x14ac:dyDescent="0.25">
      <c r="A8" s="18" t="s">
        <v>60</v>
      </c>
      <c r="B8" s="19"/>
      <c r="C8" s="19"/>
      <c r="D8" s="19"/>
      <c r="E8" s="19"/>
      <c r="F8" s="19"/>
      <c r="G8" s="99" t="s">
        <v>62</v>
      </c>
      <c r="H8" s="541" t="str">
        <f>IFERROR(VLOOKUP(B7,客戶資料!A7:C55,3,FALSE),"")</f>
        <v/>
      </c>
      <c r="I8" s="542"/>
    </row>
    <row r="9" spans="1:9" x14ac:dyDescent="0.25">
      <c r="A9" s="24" t="s">
        <v>63</v>
      </c>
      <c r="B9" s="20" t="s">
        <v>64</v>
      </c>
      <c r="C9" s="543" t="s">
        <v>65</v>
      </c>
      <c r="D9" s="543"/>
      <c r="E9" s="543" t="s">
        <v>68</v>
      </c>
      <c r="F9" s="543"/>
      <c r="G9" s="20" t="s">
        <v>66</v>
      </c>
      <c r="H9" s="20"/>
      <c r="I9" s="25" t="s">
        <v>67</v>
      </c>
    </row>
    <row r="10" spans="1:9" x14ac:dyDescent="0.25">
      <c r="A10" s="17"/>
      <c r="B10" s="40" t="str">
        <f ca="1">計價清價!B3</f>
        <v>2026101401</v>
      </c>
      <c r="C10" s="493">
        <f>計價清價!B7</f>
        <v>0</v>
      </c>
      <c r="D10" s="493"/>
      <c r="E10" s="493">
        <f>計價清價!B8</f>
        <v>0</v>
      </c>
      <c r="F10" s="493"/>
      <c r="I10" s="23" t="str">
        <f ca="1">計價清價!O10</f>
        <v/>
      </c>
    </row>
    <row r="11" spans="1:9" x14ac:dyDescent="0.25">
      <c r="A11" s="200"/>
      <c r="C11" s="493"/>
      <c r="D11" s="493"/>
      <c r="E11" s="493"/>
      <c r="F11" s="493"/>
      <c r="I11" s="23"/>
    </row>
    <row r="12" spans="1:9" x14ac:dyDescent="0.25">
      <c r="A12" s="17"/>
      <c r="C12" s="493"/>
      <c r="D12" s="493"/>
      <c r="E12" s="493"/>
      <c r="F12" s="493"/>
      <c r="I12" s="23"/>
    </row>
    <row r="13" spans="1:9" x14ac:dyDescent="0.25">
      <c r="A13" s="17"/>
      <c r="C13" s="493"/>
      <c r="D13" s="493"/>
      <c r="E13" s="493"/>
      <c r="F13" s="493"/>
      <c r="I13" s="23"/>
    </row>
    <row r="14" spans="1:9" x14ac:dyDescent="0.25">
      <c r="A14" s="17"/>
      <c r="C14" s="493"/>
      <c r="D14" s="493"/>
      <c r="E14" s="493"/>
      <c r="F14" s="493"/>
      <c r="I14" s="23"/>
    </row>
    <row r="15" spans="1:9" x14ac:dyDescent="0.25">
      <c r="A15" s="17"/>
      <c r="C15" s="493"/>
      <c r="D15" s="493"/>
      <c r="E15" s="493"/>
      <c r="F15" s="493"/>
      <c r="I15" s="23"/>
    </row>
    <row r="16" spans="1:9" x14ac:dyDescent="0.25">
      <c r="A16" s="17"/>
      <c r="C16" s="493"/>
      <c r="D16" s="493"/>
      <c r="E16" s="493"/>
      <c r="F16" s="493"/>
      <c r="I16" s="23"/>
    </row>
    <row r="17" spans="1:9" x14ac:dyDescent="0.25">
      <c r="A17" s="17"/>
      <c r="C17" s="493"/>
      <c r="D17" s="493"/>
      <c r="E17" s="493"/>
      <c r="F17" s="493"/>
      <c r="I17" s="23"/>
    </row>
    <row r="18" spans="1:9" x14ac:dyDescent="0.25">
      <c r="A18" s="17"/>
      <c r="C18" s="493"/>
      <c r="D18" s="493"/>
      <c r="E18" s="493"/>
      <c r="F18" s="493"/>
      <c r="I18" s="23"/>
    </row>
    <row r="19" spans="1:9" x14ac:dyDescent="0.25">
      <c r="A19" s="17"/>
      <c r="C19" s="493"/>
      <c r="D19" s="493"/>
      <c r="E19" s="493"/>
      <c r="F19" s="493"/>
      <c r="I19" s="23"/>
    </row>
    <row r="20" spans="1:9" x14ac:dyDescent="0.25">
      <c r="A20" s="17"/>
      <c r="C20" s="493"/>
      <c r="D20" s="493"/>
      <c r="E20" s="493"/>
      <c r="F20" s="493"/>
      <c r="I20" s="23"/>
    </row>
    <row r="21" spans="1:9" x14ac:dyDescent="0.25">
      <c r="A21" s="17"/>
      <c r="C21" s="493"/>
      <c r="D21" s="493"/>
      <c r="E21" s="493"/>
      <c r="F21" s="493"/>
      <c r="I21" s="23"/>
    </row>
    <row r="22" spans="1:9" x14ac:dyDescent="0.25">
      <c r="A22" s="17"/>
      <c r="C22" s="493"/>
      <c r="D22" s="493"/>
      <c r="E22" s="493"/>
      <c r="F22" s="493"/>
      <c r="I22" s="23"/>
    </row>
    <row r="23" spans="1:9" x14ac:dyDescent="0.25">
      <c r="A23" s="17"/>
      <c r="C23" s="493"/>
      <c r="D23" s="493"/>
      <c r="E23" s="493"/>
      <c r="F23" s="493"/>
      <c r="I23" s="23"/>
    </row>
    <row r="24" spans="1:9" x14ac:dyDescent="0.25">
      <c r="A24" s="17"/>
      <c r="C24" s="493"/>
      <c r="D24" s="493"/>
      <c r="E24" s="493"/>
      <c r="F24" s="493"/>
      <c r="I24" s="23"/>
    </row>
    <row r="25" spans="1:9" x14ac:dyDescent="0.25">
      <c r="A25" s="17"/>
      <c r="C25" s="493"/>
      <c r="D25" s="493"/>
      <c r="E25" s="493"/>
      <c r="F25" s="493"/>
      <c r="I25" s="23"/>
    </row>
    <row r="26" spans="1:9" x14ac:dyDescent="0.25">
      <c r="A26" s="17"/>
      <c r="C26" s="493"/>
      <c r="D26" s="493"/>
      <c r="E26" s="493"/>
      <c r="F26" s="493"/>
      <c r="I26" s="23"/>
    </row>
    <row r="27" spans="1:9" x14ac:dyDescent="0.25">
      <c r="A27" s="17"/>
      <c r="C27" s="493"/>
      <c r="D27" s="493"/>
      <c r="E27" s="493"/>
      <c r="F27" s="493"/>
      <c r="I27" s="23"/>
    </row>
    <row r="28" spans="1:9" x14ac:dyDescent="0.25">
      <c r="A28" s="17"/>
      <c r="C28" s="6"/>
      <c r="D28" s="6"/>
      <c r="E28" s="6"/>
      <c r="F28" s="6"/>
      <c r="I28" s="23"/>
    </row>
    <row r="29" spans="1:9" x14ac:dyDescent="0.25">
      <c r="A29" s="17"/>
      <c r="C29" s="6"/>
      <c r="D29" s="6"/>
      <c r="E29" s="6"/>
      <c r="F29" s="6"/>
      <c r="I29" s="23"/>
    </row>
    <row r="30" spans="1:9" x14ac:dyDescent="0.25">
      <c r="A30" s="17"/>
      <c r="C30" s="493"/>
      <c r="D30" s="493"/>
      <c r="E30" s="493"/>
      <c r="F30" s="493"/>
      <c r="I30" s="23"/>
    </row>
    <row r="31" spans="1:9" x14ac:dyDescent="0.25">
      <c r="A31" s="29" t="s">
        <v>69</v>
      </c>
      <c r="B31" s="548">
        <f ca="1">SUM(I10:I30)</f>
        <v>0</v>
      </c>
      <c r="C31" s="548"/>
      <c r="D31" s="26" t="s">
        <v>72</v>
      </c>
      <c r="E31" s="548"/>
      <c r="F31" s="548"/>
      <c r="G31" s="26" t="s">
        <v>75</v>
      </c>
      <c r="H31" s="548"/>
      <c r="I31" s="549"/>
    </row>
    <row r="32" spans="1:9" x14ac:dyDescent="0.25">
      <c r="A32" s="30" t="s">
        <v>70</v>
      </c>
      <c r="B32" s="546">
        <f ca="1">B31*0.05</f>
        <v>0</v>
      </c>
      <c r="C32" s="546"/>
      <c r="D32" s="27" t="s">
        <v>73</v>
      </c>
      <c r="E32" s="546"/>
      <c r="F32" s="546"/>
      <c r="G32" s="27" t="s">
        <v>76</v>
      </c>
      <c r="H32" s="546"/>
      <c r="I32" s="547"/>
    </row>
    <row r="33" spans="1:9" x14ac:dyDescent="0.25">
      <c r="A33" s="31" t="s">
        <v>71</v>
      </c>
      <c r="B33" s="544">
        <f ca="1">B31*1.05</f>
        <v>0</v>
      </c>
      <c r="C33" s="544"/>
      <c r="D33" s="28" t="s">
        <v>74</v>
      </c>
      <c r="E33" s="544"/>
      <c r="F33" s="544"/>
      <c r="G33" s="28" t="s">
        <v>77</v>
      </c>
      <c r="H33" s="544"/>
      <c r="I33" s="545"/>
    </row>
  </sheetData>
  <mergeCells count="51">
    <mergeCell ref="C9:D9"/>
    <mergeCell ref="H33:I33"/>
    <mergeCell ref="H32:I32"/>
    <mergeCell ref="H31:I31"/>
    <mergeCell ref="E33:F33"/>
    <mergeCell ref="E32:F32"/>
    <mergeCell ref="E31:F31"/>
    <mergeCell ref="B31:C31"/>
    <mergeCell ref="B32:C32"/>
    <mergeCell ref="B33:C33"/>
    <mergeCell ref="E9:F9"/>
    <mergeCell ref="E10:F10"/>
    <mergeCell ref="E11:F11"/>
    <mergeCell ref="E12:F12"/>
    <mergeCell ref="E13:F13"/>
    <mergeCell ref="E14:F14"/>
    <mergeCell ref="C20:D20"/>
    <mergeCell ref="E22:F22"/>
    <mergeCell ref="C27:D27"/>
    <mergeCell ref="E27:F27"/>
    <mergeCell ref="E15:F15"/>
    <mergeCell ref="E16:F16"/>
    <mergeCell ref="E17:F17"/>
    <mergeCell ref="E18:F18"/>
    <mergeCell ref="E19:F19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30:D30"/>
    <mergeCell ref="H7:I7"/>
    <mergeCell ref="H8:I8"/>
    <mergeCell ref="C22:D22"/>
    <mergeCell ref="C23:D23"/>
    <mergeCell ref="C24:D24"/>
    <mergeCell ref="C25:D25"/>
    <mergeCell ref="C26:D26"/>
    <mergeCell ref="C21:D21"/>
    <mergeCell ref="E23:F23"/>
    <mergeCell ref="E24:F24"/>
    <mergeCell ref="E25:F25"/>
    <mergeCell ref="E26:F26"/>
    <mergeCell ref="E21:F21"/>
    <mergeCell ref="E20:F20"/>
    <mergeCell ref="E30:F30"/>
  </mergeCells>
  <phoneticPr fontId="2" type="noConversion"/>
  <pageMargins left="0.39370078740157483" right="0.39370078740157483" top="0.39370078740157483" bottom="0.39370078740157483" header="0.39370078740157483" footer="0.39370078740157483"/>
  <pageSetup paperSize="9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20"/>
  <dimension ref="A1:H39"/>
  <sheetViews>
    <sheetView workbookViewId="0">
      <selection activeCell="O44" sqref="O44"/>
    </sheetView>
  </sheetViews>
  <sheetFormatPr defaultRowHeight="16.5" x14ac:dyDescent="0.25"/>
  <cols>
    <col min="1" max="1" width="4.625" customWidth="1"/>
    <col min="2" max="2" width="19.375" customWidth="1"/>
    <col min="6" max="6" width="7.875" customWidth="1"/>
    <col min="7" max="7" width="25" customWidth="1"/>
  </cols>
  <sheetData>
    <row r="1" spans="1:7" ht="32.25" x14ac:dyDescent="0.25">
      <c r="A1" s="507" t="s">
        <v>1059</v>
      </c>
      <c r="B1" s="507"/>
      <c r="C1" s="507"/>
      <c r="D1" s="507"/>
      <c r="E1" s="507"/>
      <c r="F1" s="507"/>
      <c r="G1" s="507"/>
    </row>
    <row r="2" spans="1:7" ht="16.5" customHeight="1" x14ac:dyDescent="0.25">
      <c r="A2" s="570" t="s">
        <v>758</v>
      </c>
      <c r="B2" s="570"/>
      <c r="C2" s="570"/>
      <c r="D2" s="570"/>
      <c r="E2" s="570"/>
      <c r="F2" s="348"/>
      <c r="G2" s="571" t="s">
        <v>740</v>
      </c>
    </row>
    <row r="3" spans="1:7" x14ac:dyDescent="0.25">
      <c r="A3" s="570" t="s">
        <v>759</v>
      </c>
      <c r="B3" s="570"/>
      <c r="C3" s="570"/>
      <c r="D3" s="570"/>
      <c r="E3" s="570"/>
      <c r="F3" s="348"/>
      <c r="G3" s="571"/>
    </row>
    <row r="4" spans="1:7" x14ac:dyDescent="0.25">
      <c r="A4" s="570" t="s">
        <v>741</v>
      </c>
      <c r="B4" s="570"/>
      <c r="C4" s="570"/>
      <c r="D4" s="570"/>
      <c r="E4" s="570"/>
      <c r="F4" s="348"/>
      <c r="G4" s="571"/>
    </row>
    <row r="5" spans="1:7" x14ac:dyDescent="0.25">
      <c r="A5" s="570" t="s">
        <v>742</v>
      </c>
      <c r="B5" s="570"/>
      <c r="C5" s="570"/>
      <c r="D5" s="570"/>
      <c r="E5" s="570"/>
      <c r="F5" s="348"/>
      <c r="G5" s="571"/>
    </row>
    <row r="6" spans="1:7" x14ac:dyDescent="0.25">
      <c r="A6" s="570" t="s">
        <v>760</v>
      </c>
      <c r="B6" s="570"/>
      <c r="C6" s="570"/>
      <c r="D6" s="570"/>
      <c r="E6" s="570"/>
      <c r="F6" s="348"/>
      <c r="G6" s="571"/>
    </row>
    <row r="7" spans="1:7" x14ac:dyDescent="0.25">
      <c r="A7" s="570" t="s">
        <v>757</v>
      </c>
      <c r="B7" s="570"/>
      <c r="C7" s="570"/>
      <c r="D7" s="570"/>
      <c r="E7" s="570"/>
      <c r="F7" s="348"/>
      <c r="G7" s="571"/>
    </row>
    <row r="8" spans="1:7" x14ac:dyDescent="0.25">
      <c r="A8" s="539" t="s">
        <v>743</v>
      </c>
      <c r="B8" s="539"/>
      <c r="C8" s="539"/>
      <c r="D8" s="539"/>
      <c r="E8" s="539"/>
      <c r="F8" s="539"/>
      <c r="G8" s="571"/>
    </row>
    <row r="9" spans="1:7" x14ac:dyDescent="0.25">
      <c r="A9" s="171" t="s">
        <v>744</v>
      </c>
      <c r="B9" s="171"/>
      <c r="C9" s="172"/>
      <c r="D9" s="172"/>
      <c r="E9" s="349" t="s">
        <v>745</v>
      </c>
      <c r="F9" s="569">
        <v>44998</v>
      </c>
      <c r="G9" s="569"/>
    </row>
    <row r="10" spans="1:7" x14ac:dyDescent="0.25">
      <c r="C10" s="6"/>
      <c r="D10" s="6"/>
      <c r="E10" s="6"/>
      <c r="F10" s="350"/>
      <c r="G10" s="6"/>
    </row>
    <row r="11" spans="1:7" x14ac:dyDescent="0.25">
      <c r="A11" s="173"/>
      <c r="B11" s="173" t="s">
        <v>746</v>
      </c>
      <c r="C11" s="173" t="s">
        <v>747</v>
      </c>
      <c r="D11" s="173" t="s">
        <v>748</v>
      </c>
      <c r="E11" s="173" t="s">
        <v>749</v>
      </c>
      <c r="F11" s="351" t="s">
        <v>750</v>
      </c>
      <c r="G11" s="173" t="s">
        <v>751</v>
      </c>
    </row>
    <row r="12" spans="1:7" x14ac:dyDescent="0.25">
      <c r="A12" s="172">
        <v>1</v>
      </c>
      <c r="B12" s="352"/>
      <c r="C12" s="172"/>
      <c r="D12" s="172"/>
      <c r="E12" s="172"/>
      <c r="F12" s="353"/>
      <c r="G12" s="354"/>
    </row>
    <row r="13" spans="1:7" x14ac:dyDescent="0.25">
      <c r="A13" s="172">
        <f>A12+1</f>
        <v>2</v>
      </c>
      <c r="B13" s="355"/>
      <c r="C13" s="356"/>
      <c r="D13" s="356"/>
      <c r="E13" s="356"/>
      <c r="F13" s="357"/>
      <c r="G13" s="354"/>
    </row>
    <row r="14" spans="1:7" x14ac:dyDescent="0.25">
      <c r="A14" s="172">
        <f t="shared" ref="A14:A31" si="0">A13+1</f>
        <v>3</v>
      </c>
      <c r="B14" s="355"/>
      <c r="C14" s="356"/>
      <c r="D14" s="356"/>
      <c r="E14" s="356"/>
      <c r="F14" s="357"/>
      <c r="G14" s="354"/>
    </row>
    <row r="15" spans="1:7" x14ac:dyDescent="0.25">
      <c r="A15" s="172">
        <f t="shared" si="0"/>
        <v>4</v>
      </c>
      <c r="B15" s="355"/>
      <c r="C15" s="356"/>
      <c r="D15" s="356"/>
      <c r="E15" s="356"/>
      <c r="F15" s="357"/>
      <c r="G15" s="354"/>
    </row>
    <row r="16" spans="1:7" x14ac:dyDescent="0.25">
      <c r="A16" s="172">
        <f t="shared" si="0"/>
        <v>5</v>
      </c>
      <c r="B16" s="355"/>
      <c r="C16" s="356"/>
      <c r="D16" s="356"/>
      <c r="E16" s="356"/>
      <c r="F16" s="357"/>
      <c r="G16" s="354"/>
    </row>
    <row r="17" spans="1:8" x14ac:dyDescent="0.25">
      <c r="A17" s="172">
        <f t="shared" si="0"/>
        <v>6</v>
      </c>
      <c r="B17" s="355"/>
      <c r="C17" s="356"/>
      <c r="D17" s="356"/>
      <c r="E17" s="356"/>
      <c r="F17" s="357"/>
      <c r="G17" s="354"/>
    </row>
    <row r="18" spans="1:8" x14ac:dyDescent="0.25">
      <c r="A18" s="172">
        <f t="shared" si="0"/>
        <v>7</v>
      </c>
      <c r="B18" s="352"/>
      <c r="C18" s="356"/>
      <c r="D18" s="356"/>
      <c r="E18" s="356"/>
      <c r="F18" s="357"/>
      <c r="G18" s="354"/>
    </row>
    <row r="19" spans="1:8" x14ac:dyDescent="0.25">
      <c r="A19" s="172">
        <f t="shared" si="0"/>
        <v>8</v>
      </c>
      <c r="B19" s="355"/>
      <c r="C19" s="356"/>
      <c r="D19" s="356"/>
      <c r="E19" s="356"/>
      <c r="F19" s="357"/>
      <c r="G19" s="354"/>
    </row>
    <row r="20" spans="1:8" x14ac:dyDescent="0.25">
      <c r="A20" s="172">
        <f t="shared" si="0"/>
        <v>9</v>
      </c>
      <c r="B20" s="355"/>
      <c r="C20" s="356"/>
      <c r="D20" s="356"/>
      <c r="E20" s="356"/>
      <c r="F20" s="357"/>
      <c r="G20" s="354"/>
    </row>
    <row r="21" spans="1:8" x14ac:dyDescent="0.25">
      <c r="A21" s="172">
        <f t="shared" si="0"/>
        <v>10</v>
      </c>
      <c r="B21" s="355"/>
      <c r="C21" s="356"/>
      <c r="D21" s="356"/>
      <c r="E21" s="356"/>
      <c r="F21" s="357"/>
      <c r="G21" s="354"/>
    </row>
    <row r="22" spans="1:8" x14ac:dyDescent="0.25">
      <c r="A22" s="172">
        <f t="shared" si="0"/>
        <v>11</v>
      </c>
      <c r="B22" s="355"/>
      <c r="C22" s="356"/>
      <c r="D22" s="356"/>
      <c r="E22" s="356"/>
      <c r="F22" s="357"/>
      <c r="G22" s="354"/>
    </row>
    <row r="23" spans="1:8" x14ac:dyDescent="0.25">
      <c r="A23" s="172">
        <f t="shared" si="0"/>
        <v>12</v>
      </c>
      <c r="B23" s="352"/>
      <c r="C23" s="356"/>
      <c r="D23" s="356"/>
      <c r="E23" s="356"/>
      <c r="F23" s="357"/>
      <c r="G23" s="354"/>
    </row>
    <row r="24" spans="1:8" x14ac:dyDescent="0.25">
      <c r="A24" s="172">
        <f t="shared" si="0"/>
        <v>13</v>
      </c>
      <c r="B24" s="355"/>
      <c r="C24" s="356"/>
      <c r="D24" s="356"/>
      <c r="E24" s="356"/>
      <c r="F24" s="357"/>
      <c r="G24" s="354"/>
    </row>
    <row r="25" spans="1:8" x14ac:dyDescent="0.25">
      <c r="A25" s="172">
        <f t="shared" si="0"/>
        <v>14</v>
      </c>
      <c r="B25" s="355"/>
      <c r="C25" s="356"/>
      <c r="D25" s="356"/>
      <c r="E25" s="356"/>
      <c r="F25" s="357"/>
      <c r="G25" s="354"/>
    </row>
    <row r="26" spans="1:8" x14ac:dyDescent="0.25">
      <c r="A26" s="172">
        <f t="shared" si="0"/>
        <v>15</v>
      </c>
      <c r="B26" s="352"/>
      <c r="C26" s="356"/>
      <c r="D26" s="356"/>
      <c r="E26" s="356"/>
      <c r="F26" s="357"/>
      <c r="G26" s="354"/>
    </row>
    <row r="27" spans="1:8" x14ac:dyDescent="0.25">
      <c r="A27" s="172">
        <f t="shared" si="0"/>
        <v>16</v>
      </c>
      <c r="B27" s="355"/>
      <c r="C27" s="356"/>
      <c r="D27" s="356"/>
      <c r="E27" s="356"/>
      <c r="F27" s="357"/>
      <c r="G27" s="354"/>
    </row>
    <row r="28" spans="1:8" x14ac:dyDescent="0.25">
      <c r="A28" s="172">
        <f t="shared" si="0"/>
        <v>17</v>
      </c>
      <c r="B28" s="354"/>
      <c r="C28" s="356"/>
      <c r="D28" s="356"/>
      <c r="E28" s="356"/>
      <c r="F28" s="357"/>
      <c r="G28" s="354"/>
    </row>
    <row r="29" spans="1:8" x14ac:dyDescent="0.25">
      <c r="A29" s="172">
        <f t="shared" si="0"/>
        <v>18</v>
      </c>
      <c r="B29" s="354"/>
      <c r="C29" s="356"/>
      <c r="D29" s="356"/>
      <c r="E29" s="356"/>
      <c r="F29" s="357"/>
      <c r="G29" s="354"/>
    </row>
    <row r="30" spans="1:8" x14ac:dyDescent="0.25">
      <c r="A30" s="172">
        <f t="shared" si="0"/>
        <v>19</v>
      </c>
      <c r="B30" s="354"/>
      <c r="C30" s="356"/>
      <c r="D30" s="356"/>
      <c r="E30" s="356"/>
      <c r="F30" s="357"/>
      <c r="G30" s="354"/>
    </row>
    <row r="31" spans="1:8" x14ac:dyDescent="0.25">
      <c r="A31" s="172">
        <f t="shared" si="0"/>
        <v>20</v>
      </c>
      <c r="B31" s="354"/>
      <c r="C31" s="356"/>
      <c r="D31" s="356"/>
      <c r="E31" s="356"/>
      <c r="F31" s="357"/>
      <c r="G31" s="354"/>
      <c r="H31" s="170"/>
    </row>
    <row r="32" spans="1:8" x14ac:dyDescent="0.25">
      <c r="A32" s="171"/>
      <c r="B32" s="358" t="s">
        <v>67</v>
      </c>
      <c r="C32" s="171"/>
      <c r="D32" s="171"/>
      <c r="E32" s="171"/>
      <c r="F32" s="359">
        <f>SUM(F12:F31)</f>
        <v>0</v>
      </c>
      <c r="G32" s="171"/>
      <c r="H32" s="170"/>
    </row>
    <row r="33" spans="1:8" x14ac:dyDescent="0.25">
      <c r="A33" s="550" t="s">
        <v>1056</v>
      </c>
      <c r="B33" s="550"/>
      <c r="C33" s="550"/>
      <c r="D33" s="550"/>
      <c r="E33" s="550"/>
      <c r="F33" s="550"/>
      <c r="H33" s="170"/>
    </row>
    <row r="34" spans="1:8" ht="123.75" customHeight="1" thickBot="1" x14ac:dyDescent="0.3">
      <c r="A34" s="551" t="s">
        <v>1057</v>
      </c>
      <c r="B34" s="551"/>
      <c r="C34" s="551"/>
      <c r="D34" s="551"/>
      <c r="E34" s="551"/>
      <c r="F34" s="551"/>
      <c r="G34" s="551"/>
      <c r="H34" s="170"/>
    </row>
    <row r="35" spans="1:8" x14ac:dyDescent="0.25">
      <c r="A35" s="552" t="s">
        <v>1058</v>
      </c>
      <c r="B35" s="553"/>
      <c r="C35" s="553"/>
      <c r="D35" s="554"/>
      <c r="E35" s="561"/>
      <c r="F35" s="562"/>
      <c r="G35" s="563"/>
      <c r="H35" s="170"/>
    </row>
    <row r="36" spans="1:8" x14ac:dyDescent="0.25">
      <c r="A36" s="555"/>
      <c r="B36" s="556"/>
      <c r="C36" s="556"/>
      <c r="D36" s="557"/>
      <c r="E36" s="564"/>
      <c r="F36" s="493"/>
      <c r="G36" s="565"/>
      <c r="H36" s="170"/>
    </row>
    <row r="37" spans="1:8" x14ac:dyDescent="0.25">
      <c r="A37" s="555"/>
      <c r="B37" s="556"/>
      <c r="C37" s="556"/>
      <c r="D37" s="557"/>
      <c r="E37" s="564"/>
      <c r="F37" s="493"/>
      <c r="G37" s="565"/>
      <c r="H37" s="170"/>
    </row>
    <row r="38" spans="1:8" x14ac:dyDescent="0.25">
      <c r="A38" s="555"/>
      <c r="B38" s="556"/>
      <c r="C38" s="556"/>
      <c r="D38" s="557"/>
      <c r="E38" s="564"/>
      <c r="F38" s="493"/>
      <c r="G38" s="565"/>
      <c r="H38" s="170"/>
    </row>
    <row r="39" spans="1:8" ht="17.25" thickBot="1" x14ac:dyDescent="0.3">
      <c r="A39" s="558"/>
      <c r="B39" s="559"/>
      <c r="C39" s="559"/>
      <c r="D39" s="560"/>
      <c r="E39" s="566"/>
      <c r="F39" s="567"/>
      <c r="G39" s="568"/>
      <c r="H39" s="170"/>
    </row>
  </sheetData>
  <mergeCells count="14">
    <mergeCell ref="A1:G1"/>
    <mergeCell ref="A2:E2"/>
    <mergeCell ref="G2:G8"/>
    <mergeCell ref="A3:E3"/>
    <mergeCell ref="A4:E4"/>
    <mergeCell ref="A5:E5"/>
    <mergeCell ref="A6:E6"/>
    <mergeCell ref="A7:E7"/>
    <mergeCell ref="A8:F8"/>
    <mergeCell ref="A33:F33"/>
    <mergeCell ref="A34:G34"/>
    <mergeCell ref="A35:D39"/>
    <mergeCell ref="E35:G39"/>
    <mergeCell ref="F9:G9"/>
  </mergeCells>
  <phoneticPr fontId="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1">
    <tabColor rgb="FFFF0000"/>
  </sheetPr>
  <dimension ref="A5:AH110"/>
  <sheetViews>
    <sheetView zoomScale="70" zoomScaleNormal="70" workbookViewId="0">
      <selection activeCell="O44" sqref="O44"/>
    </sheetView>
  </sheetViews>
  <sheetFormatPr defaultRowHeight="16.5" x14ac:dyDescent="0.25"/>
  <cols>
    <col min="1" max="1" width="9" style="247"/>
    <col min="2" max="2" width="12.375" style="247" bestFit="1" customWidth="1"/>
    <col min="3" max="3" width="14.875" style="249" bestFit="1" customWidth="1"/>
    <col min="4" max="4" width="12.25" style="247" bestFit="1" customWidth="1"/>
    <col min="5" max="5" width="9.5" style="6" bestFit="1" customWidth="1"/>
    <col min="6" max="6" width="12.125" style="247" bestFit="1" customWidth="1"/>
    <col min="7" max="7" width="10" style="247" bestFit="1" customWidth="1"/>
    <col min="8" max="8" width="16" style="247" customWidth="1"/>
    <col min="9" max="9" width="12.375" style="249" bestFit="1" customWidth="1"/>
    <col min="10" max="10" width="9.875" style="249" customWidth="1"/>
    <col min="11" max="11" width="16.875" style="247" bestFit="1" customWidth="1"/>
    <col min="12" max="12" width="17.25" style="247" customWidth="1"/>
    <col min="13" max="14" width="16" style="247" bestFit="1" customWidth="1"/>
    <col min="15" max="15" width="16.125" style="247" bestFit="1" customWidth="1"/>
    <col min="16" max="16" width="15.125" style="247" customWidth="1"/>
    <col min="17" max="17" width="23.125" style="247" customWidth="1"/>
    <col min="18" max="18" width="20.875" style="247" customWidth="1"/>
    <col min="19" max="19" width="18.25" style="247" bestFit="1" customWidth="1"/>
    <col min="20" max="20" width="18.5" style="249" bestFit="1" customWidth="1"/>
    <col min="21" max="21" width="17.125" style="248" bestFit="1" customWidth="1"/>
    <col min="22" max="22" width="16.5" style="247" bestFit="1" customWidth="1"/>
    <col min="23" max="23" width="12.375" style="247" bestFit="1" customWidth="1"/>
    <col min="24" max="24" width="10.875" style="247" bestFit="1" customWidth="1"/>
    <col min="25" max="25" width="15.75" style="247" customWidth="1"/>
    <col min="26" max="26" width="9.375" style="247" customWidth="1"/>
    <col min="27" max="27" width="8.125" style="247" customWidth="1"/>
    <col min="28" max="28" width="9.5" style="247" bestFit="1" customWidth="1"/>
    <col min="29" max="29" width="8.375" style="247" bestFit="1" customWidth="1"/>
    <col min="30" max="30" width="9.375" style="247" customWidth="1"/>
    <col min="31" max="31" width="7.875" style="247" bestFit="1" customWidth="1"/>
    <col min="32" max="32" width="9" style="247" customWidth="1"/>
    <col min="33" max="33" width="8.625" style="247" customWidth="1"/>
    <col min="34" max="34" width="9" style="247" bestFit="1" customWidth="1"/>
    <col min="35" max="35" width="8.125" style="247" bestFit="1" customWidth="1"/>
    <col min="36" max="36" width="10.25" style="247" customWidth="1"/>
    <col min="37" max="37" width="7.5" style="247" bestFit="1" customWidth="1"/>
    <col min="38" max="38" width="8.125" style="247" bestFit="1" customWidth="1"/>
    <col min="39" max="39" width="8.125" style="247" customWidth="1"/>
    <col min="40" max="40" width="9.5" style="247" bestFit="1" customWidth="1"/>
    <col min="41" max="41" width="8.125" style="247" customWidth="1"/>
    <col min="42" max="42" width="9" style="247" bestFit="1" customWidth="1"/>
    <col min="43" max="43" width="7.875" style="247" bestFit="1" customWidth="1"/>
    <col min="44" max="44" width="10" style="247" bestFit="1" customWidth="1"/>
    <col min="45" max="45" width="7.875" style="247" bestFit="1" customWidth="1"/>
    <col min="46" max="46" width="9" style="247" bestFit="1" customWidth="1"/>
    <col min="47" max="47" width="7.875" style="247" bestFit="1" customWidth="1"/>
    <col min="48" max="55" width="7.875" style="247" customWidth="1"/>
    <col min="56" max="56" width="9.875" style="247" customWidth="1"/>
    <col min="57" max="57" width="7.875" style="247" bestFit="1" customWidth="1"/>
    <col min="58" max="58" width="9.875" style="247" customWidth="1"/>
    <col min="59" max="59" width="10.375" style="247" bestFit="1" customWidth="1"/>
    <col min="60" max="60" width="9.875" style="247" customWidth="1"/>
    <col min="61" max="61" width="9.375" style="247" bestFit="1" customWidth="1"/>
    <col min="62" max="62" width="9" style="247"/>
    <col min="63" max="63" width="10.375" style="247" bestFit="1" customWidth="1"/>
    <col min="64" max="64" width="9.375" style="247" customWidth="1"/>
    <col min="65" max="65" width="7.875" style="247" bestFit="1" customWidth="1"/>
    <col min="66" max="81" width="7.875" style="247" customWidth="1"/>
    <col min="82" max="88" width="9" style="247"/>
    <col min="89" max="89" width="10.375" style="247" bestFit="1" customWidth="1"/>
    <col min="90" max="92" width="9" style="247"/>
    <col min="93" max="93" width="10.375" style="247" bestFit="1" customWidth="1"/>
    <col min="94" max="16384" width="9" style="247"/>
  </cols>
  <sheetData>
    <row r="5" spans="3:25" ht="43.5" customHeight="1" thickBot="1" x14ac:dyDescent="0.3"/>
    <row r="6" spans="3:25" ht="84" thickBot="1" x14ac:dyDescent="0.3">
      <c r="C6" s="347"/>
      <c r="D6" s="344"/>
      <c r="E6" s="346" t="s">
        <v>962</v>
      </c>
      <c r="F6" s="344" t="s">
        <v>125</v>
      </c>
      <c r="G6" s="624" t="s">
        <v>80</v>
      </c>
      <c r="H6" s="625"/>
      <c r="I6" s="622" t="s">
        <v>961</v>
      </c>
      <c r="J6" s="623"/>
      <c r="K6" s="345" t="s">
        <v>960</v>
      </c>
      <c r="L6" s="345" t="s">
        <v>959</v>
      </c>
      <c r="M6" s="341" t="s">
        <v>958</v>
      </c>
      <c r="N6" s="344" t="s">
        <v>957</v>
      </c>
      <c r="O6" s="341" t="s">
        <v>956</v>
      </c>
      <c r="P6" s="341" t="s">
        <v>955</v>
      </c>
      <c r="Q6" s="341" t="s">
        <v>954</v>
      </c>
      <c r="R6" s="341" t="s">
        <v>953</v>
      </c>
      <c r="S6" s="341" t="s">
        <v>952</v>
      </c>
      <c r="T6" s="341" t="s">
        <v>951</v>
      </c>
      <c r="U6" s="341" t="s">
        <v>950</v>
      </c>
      <c r="V6" s="343" t="s">
        <v>949</v>
      </c>
      <c r="W6" s="342" t="s">
        <v>948</v>
      </c>
      <c r="X6" s="341" t="s">
        <v>947</v>
      </c>
      <c r="Y6" s="340" t="s">
        <v>946</v>
      </c>
    </row>
    <row r="7" spans="3:25" ht="27.75" x14ac:dyDescent="0.25">
      <c r="C7" s="596" t="s">
        <v>23</v>
      </c>
      <c r="D7" s="626" t="s">
        <v>908</v>
      </c>
      <c r="E7" s="339">
        <v>3130</v>
      </c>
      <c r="F7" s="331" t="s">
        <v>944</v>
      </c>
      <c r="G7" s="609" t="s">
        <v>319</v>
      </c>
      <c r="H7" s="610"/>
      <c r="I7" s="609" t="s">
        <v>945</v>
      </c>
      <c r="J7" s="610"/>
      <c r="K7" s="338">
        <v>1050</v>
      </c>
      <c r="L7" s="337"/>
      <c r="M7" s="307">
        <f t="shared" ref="M7:M16" si="0">K7*1.05</f>
        <v>1102.5</v>
      </c>
      <c r="N7" s="331">
        <v>32</v>
      </c>
      <c r="O7" s="331">
        <v>26</v>
      </c>
      <c r="P7" s="331">
        <f t="shared" ref="P7:P45" si="1">M7/N7</f>
        <v>34.453125</v>
      </c>
      <c r="Q7" s="331">
        <f t="shared" ref="Q7:Q45" si="2">M7/O7</f>
        <v>42.403846153846153</v>
      </c>
      <c r="R7" s="331">
        <v>1.2</v>
      </c>
      <c r="S7" s="331">
        <v>8</v>
      </c>
      <c r="T7" s="331">
        <f>S7*R7</f>
        <v>9.6</v>
      </c>
      <c r="U7" s="331">
        <f t="shared" ref="U7:U45" si="3">T7+Q7</f>
        <v>52.003846153846155</v>
      </c>
      <c r="V7" s="333">
        <v>39</v>
      </c>
      <c r="W7" s="332">
        <f t="shared" ref="W7:W45" si="4">V7/X7</f>
        <v>0.42855331558260429</v>
      </c>
      <c r="X7" s="331">
        <f t="shared" ref="X7:X45" si="5">U7+V7</f>
        <v>91.003846153846155</v>
      </c>
      <c r="Y7" s="330">
        <f t="shared" ref="Y7:Y45" si="6">X7*1.05</f>
        <v>95.554038461538468</v>
      </c>
    </row>
    <row r="8" spans="3:25" ht="27.75" x14ac:dyDescent="0.25">
      <c r="C8" s="596"/>
      <c r="D8" s="619"/>
      <c r="E8" s="297">
        <v>3137</v>
      </c>
      <c r="F8" s="289" t="s">
        <v>943</v>
      </c>
      <c r="G8" s="607" t="s">
        <v>942</v>
      </c>
      <c r="H8" s="608"/>
      <c r="I8" s="607" t="s">
        <v>945</v>
      </c>
      <c r="J8" s="608"/>
      <c r="K8" s="295">
        <v>650</v>
      </c>
      <c r="L8" s="294"/>
      <c r="M8" s="293">
        <f t="shared" si="0"/>
        <v>682.5</v>
      </c>
      <c r="N8" s="289">
        <f t="shared" ref="N8:N46" si="7">N7</f>
        <v>32</v>
      </c>
      <c r="O8" s="289">
        <f t="shared" ref="O8:O46" si="8">O7</f>
        <v>26</v>
      </c>
      <c r="P8" s="289">
        <f t="shared" si="1"/>
        <v>21.328125</v>
      </c>
      <c r="Q8" s="289">
        <f t="shared" si="2"/>
        <v>26.25</v>
      </c>
      <c r="R8" s="289">
        <f>R7</f>
        <v>1.2</v>
      </c>
      <c r="S8" s="292"/>
      <c r="T8" s="292"/>
      <c r="U8" s="289">
        <f t="shared" si="3"/>
        <v>26.25</v>
      </c>
      <c r="V8" s="291">
        <v>39</v>
      </c>
      <c r="W8" s="290">
        <f t="shared" si="4"/>
        <v>0.5977011494252874</v>
      </c>
      <c r="X8" s="289">
        <f t="shared" si="5"/>
        <v>65.25</v>
      </c>
      <c r="Y8" s="288">
        <f t="shared" si="6"/>
        <v>68.512500000000003</v>
      </c>
    </row>
    <row r="9" spans="3:25" ht="27.75" x14ac:dyDescent="0.25">
      <c r="C9" s="596"/>
      <c r="D9" s="619"/>
      <c r="E9" s="297">
        <v>3138</v>
      </c>
      <c r="F9" s="281" t="s">
        <v>941</v>
      </c>
      <c r="G9" s="611" t="s">
        <v>940</v>
      </c>
      <c r="H9" s="612"/>
      <c r="I9" s="611" t="s">
        <v>945</v>
      </c>
      <c r="J9" s="612"/>
      <c r="K9" s="286">
        <f>K8+K8</f>
        <v>1300</v>
      </c>
      <c r="L9" s="285"/>
      <c r="M9" s="284">
        <f t="shared" si="0"/>
        <v>1365</v>
      </c>
      <c r="N9" s="281">
        <f t="shared" si="7"/>
        <v>32</v>
      </c>
      <c r="O9" s="281">
        <f t="shared" si="8"/>
        <v>26</v>
      </c>
      <c r="P9" s="281">
        <f t="shared" si="1"/>
        <v>42.65625</v>
      </c>
      <c r="Q9" s="281">
        <f t="shared" si="2"/>
        <v>52.5</v>
      </c>
      <c r="R9" s="281">
        <v>1.2</v>
      </c>
      <c r="S9" s="281">
        <v>8</v>
      </c>
      <c r="T9" s="281">
        <f>S9*R9</f>
        <v>9.6</v>
      </c>
      <c r="U9" s="281">
        <f t="shared" si="3"/>
        <v>62.1</v>
      </c>
      <c r="V9" s="283">
        <v>40</v>
      </c>
      <c r="W9" s="282">
        <f t="shared" si="4"/>
        <v>0.39177277179236047</v>
      </c>
      <c r="X9" s="281">
        <f t="shared" si="5"/>
        <v>102.1</v>
      </c>
      <c r="Y9" s="280">
        <f t="shared" si="6"/>
        <v>107.205</v>
      </c>
    </row>
    <row r="10" spans="3:25" ht="27.75" x14ac:dyDescent="0.25">
      <c r="C10" s="596"/>
      <c r="D10" s="619"/>
      <c r="E10" s="297">
        <v>3139</v>
      </c>
      <c r="F10" s="271" t="s">
        <v>939</v>
      </c>
      <c r="G10" s="620" t="s">
        <v>938</v>
      </c>
      <c r="H10" s="621"/>
      <c r="I10" s="620" t="s">
        <v>945</v>
      </c>
      <c r="J10" s="621"/>
      <c r="K10" s="276">
        <f>K8+K8+700</f>
        <v>2000</v>
      </c>
      <c r="L10" s="275"/>
      <c r="M10" s="274">
        <f t="shared" si="0"/>
        <v>2100</v>
      </c>
      <c r="N10" s="271">
        <f t="shared" si="7"/>
        <v>32</v>
      </c>
      <c r="O10" s="271">
        <f t="shared" si="8"/>
        <v>26</v>
      </c>
      <c r="P10" s="271">
        <f t="shared" si="1"/>
        <v>65.625</v>
      </c>
      <c r="Q10" s="271">
        <f t="shared" si="2"/>
        <v>80.769230769230774</v>
      </c>
      <c r="R10" s="271">
        <v>1.2</v>
      </c>
      <c r="S10" s="273">
        <v>15</v>
      </c>
      <c r="T10" s="271">
        <f>S10*R10</f>
        <v>18</v>
      </c>
      <c r="U10" s="271">
        <f t="shared" si="3"/>
        <v>98.769230769230774</v>
      </c>
      <c r="V10" s="273">
        <v>62</v>
      </c>
      <c r="W10" s="272">
        <f t="shared" si="4"/>
        <v>0.38564593301435407</v>
      </c>
      <c r="X10" s="271">
        <f t="shared" si="5"/>
        <v>160.76923076923077</v>
      </c>
      <c r="Y10" s="270">
        <f t="shared" si="6"/>
        <v>168.80769230769232</v>
      </c>
    </row>
    <row r="11" spans="3:25" ht="28.5" thickBot="1" x14ac:dyDescent="0.3">
      <c r="C11" s="596"/>
      <c r="D11" s="627"/>
      <c r="E11" s="336"/>
      <c r="F11" s="260" t="s">
        <v>937</v>
      </c>
      <c r="G11" s="605" t="s">
        <v>936</v>
      </c>
      <c r="H11" s="606"/>
      <c r="I11" s="605" t="s">
        <v>945</v>
      </c>
      <c r="J11" s="606"/>
      <c r="K11" s="265">
        <f>K7+K7</f>
        <v>2100</v>
      </c>
      <c r="L11" s="264"/>
      <c r="M11" s="263">
        <f t="shared" si="0"/>
        <v>2205</v>
      </c>
      <c r="N11" s="260">
        <f t="shared" si="7"/>
        <v>32</v>
      </c>
      <c r="O11" s="260">
        <f t="shared" si="8"/>
        <v>26</v>
      </c>
      <c r="P11" s="260">
        <f t="shared" si="1"/>
        <v>68.90625</v>
      </c>
      <c r="Q11" s="260">
        <f t="shared" si="2"/>
        <v>84.807692307692307</v>
      </c>
      <c r="R11" s="260">
        <v>1.2</v>
      </c>
      <c r="S11" s="262">
        <v>24</v>
      </c>
      <c r="T11" s="260">
        <f>S11*R11</f>
        <v>28.799999999999997</v>
      </c>
      <c r="U11" s="260">
        <f t="shared" si="3"/>
        <v>113.6076923076923</v>
      </c>
      <c r="V11" s="262">
        <v>74</v>
      </c>
      <c r="W11" s="261">
        <f t="shared" si="4"/>
        <v>0.39444011644593874</v>
      </c>
      <c r="X11" s="260">
        <f t="shared" si="5"/>
        <v>187.6076923076923</v>
      </c>
      <c r="Y11" s="259">
        <f t="shared" si="6"/>
        <v>196.98807692307693</v>
      </c>
    </row>
    <row r="12" spans="3:25" ht="27.75" x14ac:dyDescent="0.25">
      <c r="C12" s="596"/>
      <c r="D12" s="626" t="s">
        <v>907</v>
      </c>
      <c r="E12" s="339"/>
      <c r="F12" s="331" t="s">
        <v>944</v>
      </c>
      <c r="G12" s="609" t="s">
        <v>319</v>
      </c>
      <c r="H12" s="610"/>
      <c r="I12" s="609" t="s">
        <v>945</v>
      </c>
      <c r="J12" s="610"/>
      <c r="K12" s="338">
        <v>1150</v>
      </c>
      <c r="L12" s="337"/>
      <c r="M12" s="307">
        <f t="shared" si="0"/>
        <v>1207.5</v>
      </c>
      <c r="N12" s="331">
        <f t="shared" si="7"/>
        <v>32</v>
      </c>
      <c r="O12" s="331">
        <f t="shared" si="8"/>
        <v>26</v>
      </c>
      <c r="P12" s="331">
        <f t="shared" si="1"/>
        <v>37.734375</v>
      </c>
      <c r="Q12" s="331">
        <f t="shared" si="2"/>
        <v>46.442307692307693</v>
      </c>
      <c r="R12" s="331">
        <v>1.2</v>
      </c>
      <c r="S12" s="331">
        <v>8</v>
      </c>
      <c r="T12" s="331">
        <f>S12*R12</f>
        <v>9.6</v>
      </c>
      <c r="U12" s="331">
        <f t="shared" si="3"/>
        <v>56.042307692307695</v>
      </c>
      <c r="V12" s="333">
        <v>44</v>
      </c>
      <c r="W12" s="332">
        <f t="shared" si="4"/>
        <v>0.43981392487793619</v>
      </c>
      <c r="X12" s="331">
        <f t="shared" si="5"/>
        <v>100.0423076923077</v>
      </c>
      <c r="Y12" s="330">
        <f t="shared" si="6"/>
        <v>105.0444230769231</v>
      </c>
    </row>
    <row r="13" spans="3:25" ht="27.75" x14ac:dyDescent="0.25">
      <c r="C13" s="596"/>
      <c r="D13" s="619"/>
      <c r="E13" s="297"/>
      <c r="F13" s="289" t="s">
        <v>943</v>
      </c>
      <c r="G13" s="607" t="s">
        <v>942</v>
      </c>
      <c r="H13" s="608"/>
      <c r="I13" s="607" t="s">
        <v>945</v>
      </c>
      <c r="J13" s="608"/>
      <c r="K13" s="295">
        <v>750</v>
      </c>
      <c r="L13" s="294"/>
      <c r="M13" s="293">
        <f t="shared" si="0"/>
        <v>787.5</v>
      </c>
      <c r="N13" s="289">
        <f t="shared" si="7"/>
        <v>32</v>
      </c>
      <c r="O13" s="289">
        <f t="shared" si="8"/>
        <v>26</v>
      </c>
      <c r="P13" s="289">
        <f t="shared" si="1"/>
        <v>24.609375</v>
      </c>
      <c r="Q13" s="289">
        <f t="shared" si="2"/>
        <v>30.28846153846154</v>
      </c>
      <c r="R13" s="289">
        <v>1.2</v>
      </c>
      <c r="S13" s="292"/>
      <c r="T13" s="292"/>
      <c r="U13" s="289">
        <f t="shared" si="3"/>
        <v>30.28846153846154</v>
      </c>
      <c r="V13" s="291">
        <v>39</v>
      </c>
      <c r="W13" s="290">
        <f t="shared" si="4"/>
        <v>0.56286427976686093</v>
      </c>
      <c r="X13" s="289">
        <f t="shared" si="5"/>
        <v>69.288461538461547</v>
      </c>
      <c r="Y13" s="288">
        <f t="shared" si="6"/>
        <v>72.75288461538463</v>
      </c>
    </row>
    <row r="14" spans="3:25" ht="27.75" x14ac:dyDescent="0.25">
      <c r="C14" s="596"/>
      <c r="D14" s="619"/>
      <c r="E14" s="297"/>
      <c r="F14" s="281" t="s">
        <v>941</v>
      </c>
      <c r="G14" s="611" t="s">
        <v>940</v>
      </c>
      <c r="H14" s="612"/>
      <c r="I14" s="611" t="s">
        <v>945</v>
      </c>
      <c r="J14" s="612"/>
      <c r="K14" s="286">
        <f>K13+K13</f>
        <v>1500</v>
      </c>
      <c r="L14" s="285"/>
      <c r="M14" s="284">
        <f t="shared" si="0"/>
        <v>1575</v>
      </c>
      <c r="N14" s="281">
        <f t="shared" si="7"/>
        <v>32</v>
      </c>
      <c r="O14" s="281">
        <f t="shared" si="8"/>
        <v>26</v>
      </c>
      <c r="P14" s="281">
        <f t="shared" si="1"/>
        <v>49.21875</v>
      </c>
      <c r="Q14" s="281">
        <f t="shared" si="2"/>
        <v>60.57692307692308</v>
      </c>
      <c r="R14" s="281">
        <v>1.2</v>
      </c>
      <c r="S14" s="281">
        <v>8</v>
      </c>
      <c r="T14" s="281">
        <f>S14*R14</f>
        <v>9.6</v>
      </c>
      <c r="U14" s="281">
        <f t="shared" si="3"/>
        <v>70.176923076923075</v>
      </c>
      <c r="V14" s="283">
        <v>50</v>
      </c>
      <c r="W14" s="282">
        <f t="shared" si="4"/>
        <v>0.41605325481661654</v>
      </c>
      <c r="X14" s="281">
        <f t="shared" si="5"/>
        <v>120.17692307692307</v>
      </c>
      <c r="Y14" s="280">
        <f t="shared" si="6"/>
        <v>126.18576923076924</v>
      </c>
    </row>
    <row r="15" spans="3:25" ht="27.75" x14ac:dyDescent="0.25">
      <c r="C15" s="596"/>
      <c r="D15" s="619"/>
      <c r="E15" s="297"/>
      <c r="F15" s="271" t="s">
        <v>939</v>
      </c>
      <c r="G15" s="620" t="s">
        <v>938</v>
      </c>
      <c r="H15" s="621"/>
      <c r="I15" s="620" t="s">
        <v>945</v>
      </c>
      <c r="J15" s="621"/>
      <c r="K15" s="276">
        <f>K13+K13+700</f>
        <v>2200</v>
      </c>
      <c r="L15" s="275"/>
      <c r="M15" s="274">
        <f t="shared" si="0"/>
        <v>2310</v>
      </c>
      <c r="N15" s="271">
        <f t="shared" si="7"/>
        <v>32</v>
      </c>
      <c r="O15" s="271">
        <f t="shared" si="8"/>
        <v>26</v>
      </c>
      <c r="P15" s="271">
        <f t="shared" si="1"/>
        <v>72.1875</v>
      </c>
      <c r="Q15" s="271">
        <f t="shared" si="2"/>
        <v>88.84615384615384</v>
      </c>
      <c r="R15" s="271">
        <v>1.2</v>
      </c>
      <c r="S15" s="273">
        <v>15</v>
      </c>
      <c r="T15" s="271">
        <f>S15*R15</f>
        <v>18</v>
      </c>
      <c r="U15" s="271">
        <f t="shared" si="3"/>
        <v>106.84615384615384</v>
      </c>
      <c r="V15" s="273">
        <v>67</v>
      </c>
      <c r="W15" s="272">
        <f t="shared" si="4"/>
        <v>0.38539823008849561</v>
      </c>
      <c r="X15" s="271">
        <f t="shared" si="5"/>
        <v>173.84615384615384</v>
      </c>
      <c r="Y15" s="270">
        <f t="shared" si="6"/>
        <v>182.53846153846155</v>
      </c>
    </row>
    <row r="16" spans="3:25" ht="28.5" thickBot="1" x14ac:dyDescent="0.3">
      <c r="C16" s="596"/>
      <c r="D16" s="627"/>
      <c r="E16" s="336"/>
      <c r="F16" s="260" t="s">
        <v>937</v>
      </c>
      <c r="G16" s="605" t="s">
        <v>936</v>
      </c>
      <c r="H16" s="606"/>
      <c r="I16" s="605" t="s">
        <v>945</v>
      </c>
      <c r="J16" s="606"/>
      <c r="K16" s="265">
        <f>K12+K12</f>
        <v>2300</v>
      </c>
      <c r="L16" s="264"/>
      <c r="M16" s="263">
        <f t="shared" si="0"/>
        <v>2415</v>
      </c>
      <c r="N16" s="260">
        <f t="shared" si="7"/>
        <v>32</v>
      </c>
      <c r="O16" s="260">
        <f t="shared" si="8"/>
        <v>26</v>
      </c>
      <c r="P16" s="260">
        <f t="shared" si="1"/>
        <v>75.46875</v>
      </c>
      <c r="Q16" s="260">
        <f t="shared" si="2"/>
        <v>92.884615384615387</v>
      </c>
      <c r="R16" s="260">
        <v>1.2</v>
      </c>
      <c r="S16" s="262">
        <v>24</v>
      </c>
      <c r="T16" s="260">
        <f>S16*R16</f>
        <v>28.799999999999997</v>
      </c>
      <c r="U16" s="260">
        <f t="shared" si="3"/>
        <v>121.68461538461538</v>
      </c>
      <c r="V16" s="262">
        <v>80</v>
      </c>
      <c r="W16" s="261">
        <f t="shared" si="4"/>
        <v>0.39665891147641025</v>
      </c>
      <c r="X16" s="260">
        <f t="shared" si="5"/>
        <v>201.68461538461537</v>
      </c>
      <c r="Y16" s="259">
        <f t="shared" si="6"/>
        <v>211.76884615384614</v>
      </c>
    </row>
    <row r="17" spans="3:25" ht="27.75" x14ac:dyDescent="0.25">
      <c r="C17" s="596" t="s">
        <v>113</v>
      </c>
      <c r="D17" s="628" t="s">
        <v>906</v>
      </c>
      <c r="E17" s="335"/>
      <c r="F17" s="317" t="s">
        <v>944</v>
      </c>
      <c r="G17" s="609" t="s">
        <v>319</v>
      </c>
      <c r="H17" s="610"/>
      <c r="I17" s="613" t="s">
        <v>343</v>
      </c>
      <c r="J17" s="614"/>
      <c r="K17" s="334">
        <v>2800</v>
      </c>
      <c r="L17" s="321">
        <f t="shared" ref="L17:L36" si="9">(K17-400)*0.97</f>
        <v>2328</v>
      </c>
      <c r="M17" s="320">
        <f t="shared" ref="M17:M36" si="10">L17*1.05</f>
        <v>2444.4</v>
      </c>
      <c r="N17" s="317">
        <f t="shared" si="7"/>
        <v>32</v>
      </c>
      <c r="O17" s="317">
        <f t="shared" si="8"/>
        <v>26</v>
      </c>
      <c r="P17" s="317">
        <f t="shared" si="1"/>
        <v>76.387500000000003</v>
      </c>
      <c r="Q17" s="317">
        <f t="shared" si="2"/>
        <v>94.015384615384619</v>
      </c>
      <c r="R17" s="317">
        <v>1.2</v>
      </c>
      <c r="S17" s="317">
        <v>8</v>
      </c>
      <c r="T17" s="317">
        <f>S17*R17</f>
        <v>9.6</v>
      </c>
      <c r="U17" s="317">
        <f t="shared" si="3"/>
        <v>103.61538461538461</v>
      </c>
      <c r="V17" s="319">
        <v>40</v>
      </c>
      <c r="W17" s="318">
        <f t="shared" si="4"/>
        <v>0.27852169255490089</v>
      </c>
      <c r="X17" s="317">
        <f t="shared" si="5"/>
        <v>143.61538461538461</v>
      </c>
      <c r="Y17" s="316">
        <f t="shared" si="6"/>
        <v>150.79615384615386</v>
      </c>
    </row>
    <row r="18" spans="3:25" ht="27.75" x14ac:dyDescent="0.25">
      <c r="C18" s="596"/>
      <c r="D18" s="619"/>
      <c r="E18" s="297"/>
      <c r="F18" s="289" t="s">
        <v>943</v>
      </c>
      <c r="G18" s="607" t="s">
        <v>942</v>
      </c>
      <c r="H18" s="608"/>
      <c r="I18" s="615"/>
      <c r="J18" s="616"/>
      <c r="K18" s="295">
        <v>1650</v>
      </c>
      <c r="L18" s="329">
        <f t="shared" si="9"/>
        <v>1212.5</v>
      </c>
      <c r="M18" s="328">
        <f t="shared" si="10"/>
        <v>1273.125</v>
      </c>
      <c r="N18" s="289">
        <f t="shared" si="7"/>
        <v>32</v>
      </c>
      <c r="O18" s="289">
        <f t="shared" si="8"/>
        <v>26</v>
      </c>
      <c r="P18" s="289">
        <f t="shared" si="1"/>
        <v>39.78515625</v>
      </c>
      <c r="Q18" s="289">
        <f t="shared" si="2"/>
        <v>48.966346153846153</v>
      </c>
      <c r="R18" s="289">
        <v>1.2</v>
      </c>
      <c r="S18" s="292"/>
      <c r="T18" s="292"/>
      <c r="U18" s="289">
        <f t="shared" si="3"/>
        <v>48.966346153846153</v>
      </c>
      <c r="V18" s="291">
        <f>V17</f>
        <v>40</v>
      </c>
      <c r="W18" s="290">
        <f t="shared" si="4"/>
        <v>0.4496082139962172</v>
      </c>
      <c r="X18" s="289">
        <f t="shared" si="5"/>
        <v>88.96634615384616</v>
      </c>
      <c r="Y18" s="288">
        <f t="shared" si="6"/>
        <v>93.414663461538467</v>
      </c>
    </row>
    <row r="19" spans="3:25" ht="27.75" x14ac:dyDescent="0.25">
      <c r="C19" s="596"/>
      <c r="D19" s="619"/>
      <c r="E19" s="297"/>
      <c r="F19" s="281" t="s">
        <v>941</v>
      </c>
      <c r="G19" s="611" t="s">
        <v>940</v>
      </c>
      <c r="H19" s="612"/>
      <c r="I19" s="615"/>
      <c r="J19" s="616"/>
      <c r="K19" s="286">
        <f>K18+K18</f>
        <v>3300</v>
      </c>
      <c r="L19" s="327">
        <f t="shared" si="9"/>
        <v>2813</v>
      </c>
      <c r="M19" s="326">
        <f t="shared" si="10"/>
        <v>2953.65</v>
      </c>
      <c r="N19" s="281">
        <f t="shared" si="7"/>
        <v>32</v>
      </c>
      <c r="O19" s="281">
        <f t="shared" si="8"/>
        <v>26</v>
      </c>
      <c r="P19" s="281">
        <f t="shared" si="1"/>
        <v>92.301562500000003</v>
      </c>
      <c r="Q19" s="281">
        <f t="shared" si="2"/>
        <v>113.60192307692309</v>
      </c>
      <c r="R19" s="281">
        <v>1.2</v>
      </c>
      <c r="S19" s="281">
        <v>8</v>
      </c>
      <c r="T19" s="281">
        <f>S19*R19</f>
        <v>9.6</v>
      </c>
      <c r="U19" s="281">
        <f t="shared" si="3"/>
        <v>123.20192307692308</v>
      </c>
      <c r="V19" s="283">
        <f>V18</f>
        <v>40</v>
      </c>
      <c r="W19" s="282">
        <f t="shared" si="4"/>
        <v>0.24509515112237079</v>
      </c>
      <c r="X19" s="281">
        <f t="shared" si="5"/>
        <v>163.20192307692309</v>
      </c>
      <c r="Y19" s="280">
        <f t="shared" si="6"/>
        <v>171.36201923076925</v>
      </c>
    </row>
    <row r="20" spans="3:25" ht="27.75" x14ac:dyDescent="0.25">
      <c r="C20" s="596"/>
      <c r="D20" s="619"/>
      <c r="E20" s="297"/>
      <c r="F20" s="271" t="s">
        <v>939</v>
      </c>
      <c r="G20" s="620" t="s">
        <v>938</v>
      </c>
      <c r="H20" s="621"/>
      <c r="I20" s="615"/>
      <c r="J20" s="616"/>
      <c r="K20" s="276">
        <f>K18+K18+700</f>
        <v>4000</v>
      </c>
      <c r="L20" s="325">
        <f t="shared" si="9"/>
        <v>3492</v>
      </c>
      <c r="M20" s="324">
        <f t="shared" si="10"/>
        <v>3666.6000000000004</v>
      </c>
      <c r="N20" s="271">
        <f t="shared" si="7"/>
        <v>32</v>
      </c>
      <c r="O20" s="271">
        <f t="shared" si="8"/>
        <v>26</v>
      </c>
      <c r="P20" s="271">
        <f t="shared" si="1"/>
        <v>114.58125000000001</v>
      </c>
      <c r="Q20" s="271">
        <f t="shared" si="2"/>
        <v>141.02307692307693</v>
      </c>
      <c r="R20" s="271">
        <v>1.2</v>
      </c>
      <c r="S20" s="273">
        <v>15</v>
      </c>
      <c r="T20" s="271">
        <f>S20*R20</f>
        <v>18</v>
      </c>
      <c r="U20" s="271">
        <f t="shared" si="3"/>
        <v>159.02307692307693</v>
      </c>
      <c r="V20" s="273">
        <f>V19</f>
        <v>40</v>
      </c>
      <c r="W20" s="272">
        <f t="shared" si="4"/>
        <v>0.20098171839369225</v>
      </c>
      <c r="X20" s="271">
        <f t="shared" si="5"/>
        <v>199.02307692307693</v>
      </c>
      <c r="Y20" s="270">
        <f t="shared" si="6"/>
        <v>208.97423076923079</v>
      </c>
    </row>
    <row r="21" spans="3:25" ht="28.5" thickBot="1" x14ac:dyDescent="0.3">
      <c r="C21" s="596"/>
      <c r="D21" s="619"/>
      <c r="E21" s="297"/>
      <c r="F21" s="309" t="s">
        <v>937</v>
      </c>
      <c r="G21" s="605" t="s">
        <v>936</v>
      </c>
      <c r="H21" s="606"/>
      <c r="I21" s="615"/>
      <c r="J21" s="616"/>
      <c r="K21" s="314">
        <f>K17+K17</f>
        <v>5600</v>
      </c>
      <c r="L21" s="323">
        <f t="shared" si="9"/>
        <v>5044</v>
      </c>
      <c r="M21" s="322">
        <f t="shared" si="10"/>
        <v>5296.2</v>
      </c>
      <c r="N21" s="260">
        <f t="shared" si="7"/>
        <v>32</v>
      </c>
      <c r="O21" s="260">
        <f t="shared" si="8"/>
        <v>26</v>
      </c>
      <c r="P21" s="260">
        <f t="shared" si="1"/>
        <v>165.50624999999999</v>
      </c>
      <c r="Q21" s="260">
        <f t="shared" si="2"/>
        <v>203.7</v>
      </c>
      <c r="R21" s="260">
        <v>1.2</v>
      </c>
      <c r="S21" s="262">
        <v>24</v>
      </c>
      <c r="T21" s="260">
        <f>S21*R21</f>
        <v>28.799999999999997</v>
      </c>
      <c r="U21" s="260">
        <f t="shared" si="3"/>
        <v>232.5</v>
      </c>
      <c r="V21" s="262">
        <f>V20</f>
        <v>40</v>
      </c>
      <c r="W21" s="261">
        <f t="shared" si="4"/>
        <v>0.14678899082568808</v>
      </c>
      <c r="X21" s="260">
        <f t="shared" si="5"/>
        <v>272.5</v>
      </c>
      <c r="Y21" s="259">
        <f t="shared" si="6"/>
        <v>286.125</v>
      </c>
    </row>
    <row r="22" spans="3:25" ht="27.75" x14ac:dyDescent="0.25">
      <c r="C22" s="596"/>
      <c r="D22" s="619" t="s">
        <v>905</v>
      </c>
      <c r="E22" s="297"/>
      <c r="F22" s="300" t="s">
        <v>944</v>
      </c>
      <c r="G22" s="609" t="s">
        <v>319</v>
      </c>
      <c r="H22" s="610"/>
      <c r="I22" s="615"/>
      <c r="J22" s="616"/>
      <c r="K22" s="305">
        <v>3100</v>
      </c>
      <c r="L22" s="321">
        <f t="shared" si="9"/>
        <v>2619</v>
      </c>
      <c r="M22" s="320">
        <f t="shared" si="10"/>
        <v>2749.9500000000003</v>
      </c>
      <c r="N22" s="331">
        <f t="shared" si="7"/>
        <v>32</v>
      </c>
      <c r="O22" s="331">
        <f t="shared" si="8"/>
        <v>26</v>
      </c>
      <c r="P22" s="331">
        <f t="shared" si="1"/>
        <v>85.935937500000009</v>
      </c>
      <c r="Q22" s="331">
        <f t="shared" si="2"/>
        <v>105.7673076923077</v>
      </c>
      <c r="R22" s="331">
        <v>1.2</v>
      </c>
      <c r="S22" s="331">
        <v>8</v>
      </c>
      <c r="T22" s="331">
        <f>S22*R22</f>
        <v>9.6</v>
      </c>
      <c r="U22" s="331">
        <f t="shared" si="3"/>
        <v>115.36730769230769</v>
      </c>
      <c r="V22" s="333">
        <v>45</v>
      </c>
      <c r="W22" s="332">
        <f t="shared" si="4"/>
        <v>0.28060582077202578</v>
      </c>
      <c r="X22" s="331">
        <f t="shared" si="5"/>
        <v>160.36730769230769</v>
      </c>
      <c r="Y22" s="330">
        <f t="shared" si="6"/>
        <v>168.38567307692307</v>
      </c>
    </row>
    <row r="23" spans="3:25" ht="27.75" x14ac:dyDescent="0.25">
      <c r="C23" s="596"/>
      <c r="D23" s="619"/>
      <c r="E23" s="297"/>
      <c r="F23" s="289" t="s">
        <v>943</v>
      </c>
      <c r="G23" s="607" t="s">
        <v>942</v>
      </c>
      <c r="H23" s="608"/>
      <c r="I23" s="615"/>
      <c r="J23" s="616"/>
      <c r="K23" s="295">
        <v>1157</v>
      </c>
      <c r="L23" s="329">
        <f t="shared" si="9"/>
        <v>734.29</v>
      </c>
      <c r="M23" s="328">
        <f t="shared" si="10"/>
        <v>771.00450000000001</v>
      </c>
      <c r="N23" s="289">
        <f t="shared" si="7"/>
        <v>32</v>
      </c>
      <c r="O23" s="289">
        <f t="shared" si="8"/>
        <v>26</v>
      </c>
      <c r="P23" s="289">
        <f t="shared" si="1"/>
        <v>24.093890625</v>
      </c>
      <c r="Q23" s="289">
        <f t="shared" si="2"/>
        <v>29.654019230769229</v>
      </c>
      <c r="R23" s="289">
        <v>1.2</v>
      </c>
      <c r="S23" s="292"/>
      <c r="T23" s="292"/>
      <c r="U23" s="289">
        <f t="shared" si="3"/>
        <v>29.654019230769229</v>
      </c>
      <c r="V23" s="291">
        <f>V22</f>
        <v>45</v>
      </c>
      <c r="W23" s="290">
        <f t="shared" si="4"/>
        <v>0.60278067361513077</v>
      </c>
      <c r="X23" s="289">
        <f t="shared" si="5"/>
        <v>74.654019230769222</v>
      </c>
      <c r="Y23" s="288">
        <f t="shared" si="6"/>
        <v>78.386720192307692</v>
      </c>
    </row>
    <row r="24" spans="3:25" ht="27.75" x14ac:dyDescent="0.25">
      <c r="C24" s="596"/>
      <c r="D24" s="619"/>
      <c r="E24" s="297"/>
      <c r="F24" s="281" t="s">
        <v>941</v>
      </c>
      <c r="G24" s="611" t="s">
        <v>940</v>
      </c>
      <c r="H24" s="612"/>
      <c r="I24" s="615"/>
      <c r="J24" s="616"/>
      <c r="K24" s="286">
        <f>K23+K23</f>
        <v>2314</v>
      </c>
      <c r="L24" s="327">
        <f t="shared" si="9"/>
        <v>1856.58</v>
      </c>
      <c r="M24" s="326">
        <f t="shared" si="10"/>
        <v>1949.4090000000001</v>
      </c>
      <c r="N24" s="281">
        <f t="shared" si="7"/>
        <v>32</v>
      </c>
      <c r="O24" s="281">
        <f t="shared" si="8"/>
        <v>26</v>
      </c>
      <c r="P24" s="281">
        <f t="shared" si="1"/>
        <v>60.919031250000003</v>
      </c>
      <c r="Q24" s="281">
        <f t="shared" si="2"/>
        <v>74.977269230769238</v>
      </c>
      <c r="R24" s="281">
        <v>1.2</v>
      </c>
      <c r="S24" s="281">
        <v>8</v>
      </c>
      <c r="T24" s="281">
        <f>S24*R24</f>
        <v>9.6</v>
      </c>
      <c r="U24" s="281">
        <f t="shared" si="3"/>
        <v>84.577269230769232</v>
      </c>
      <c r="V24" s="283">
        <f>V23</f>
        <v>45</v>
      </c>
      <c r="W24" s="282">
        <f t="shared" si="4"/>
        <v>0.34728313281442708</v>
      </c>
      <c r="X24" s="281">
        <f t="shared" si="5"/>
        <v>129.57726923076922</v>
      </c>
      <c r="Y24" s="280">
        <f t="shared" si="6"/>
        <v>136.0561326923077</v>
      </c>
    </row>
    <row r="25" spans="3:25" ht="27.75" x14ac:dyDescent="0.25">
      <c r="C25" s="596"/>
      <c r="D25" s="619"/>
      <c r="E25" s="297"/>
      <c r="F25" s="271" t="s">
        <v>939</v>
      </c>
      <c r="G25" s="620" t="s">
        <v>938</v>
      </c>
      <c r="H25" s="621"/>
      <c r="I25" s="615"/>
      <c r="J25" s="616"/>
      <c r="K25" s="276">
        <f>K23+K23+700</f>
        <v>3014</v>
      </c>
      <c r="L25" s="325">
        <f t="shared" si="9"/>
        <v>2535.58</v>
      </c>
      <c r="M25" s="324">
        <f t="shared" si="10"/>
        <v>2662.3589999999999</v>
      </c>
      <c r="N25" s="271">
        <f t="shared" si="7"/>
        <v>32</v>
      </c>
      <c r="O25" s="271">
        <f t="shared" si="8"/>
        <v>26</v>
      </c>
      <c r="P25" s="271">
        <f t="shared" si="1"/>
        <v>83.198718749999998</v>
      </c>
      <c r="Q25" s="271">
        <f t="shared" si="2"/>
        <v>102.39842307692308</v>
      </c>
      <c r="R25" s="271">
        <v>1.2</v>
      </c>
      <c r="S25" s="273">
        <v>15</v>
      </c>
      <c r="T25" s="271">
        <f>S25*R25</f>
        <v>18</v>
      </c>
      <c r="U25" s="271">
        <f t="shared" si="3"/>
        <v>120.39842307692308</v>
      </c>
      <c r="V25" s="273">
        <f>V24</f>
        <v>45</v>
      </c>
      <c r="W25" s="272">
        <f t="shared" si="4"/>
        <v>0.27207030854865838</v>
      </c>
      <c r="X25" s="271">
        <f t="shared" si="5"/>
        <v>165.39842307692308</v>
      </c>
      <c r="Y25" s="270">
        <f t="shared" si="6"/>
        <v>173.66834423076924</v>
      </c>
    </row>
    <row r="26" spans="3:25" ht="28.5" thickBot="1" x14ac:dyDescent="0.3">
      <c r="C26" s="596"/>
      <c r="D26" s="619"/>
      <c r="E26" s="297"/>
      <c r="F26" s="309" t="s">
        <v>937</v>
      </c>
      <c r="G26" s="605" t="s">
        <v>936</v>
      </c>
      <c r="H26" s="606"/>
      <c r="I26" s="615"/>
      <c r="J26" s="616"/>
      <c r="K26" s="314">
        <f>K22+K22</f>
        <v>6200</v>
      </c>
      <c r="L26" s="323">
        <f t="shared" si="9"/>
        <v>5626</v>
      </c>
      <c r="M26" s="322">
        <f t="shared" si="10"/>
        <v>5907.3</v>
      </c>
      <c r="N26" s="260">
        <f t="shared" si="7"/>
        <v>32</v>
      </c>
      <c r="O26" s="260">
        <f t="shared" si="8"/>
        <v>26</v>
      </c>
      <c r="P26" s="260">
        <f t="shared" si="1"/>
        <v>184.60312500000001</v>
      </c>
      <c r="Q26" s="260">
        <f t="shared" si="2"/>
        <v>227.20384615384617</v>
      </c>
      <c r="R26" s="260">
        <v>1.2</v>
      </c>
      <c r="S26" s="262">
        <v>24</v>
      </c>
      <c r="T26" s="260">
        <f>S26*R26</f>
        <v>28.799999999999997</v>
      </c>
      <c r="U26" s="260">
        <f t="shared" si="3"/>
        <v>256.00384615384615</v>
      </c>
      <c r="V26" s="262">
        <f>V25</f>
        <v>45</v>
      </c>
      <c r="W26" s="261">
        <f t="shared" si="4"/>
        <v>0.14949975083374861</v>
      </c>
      <c r="X26" s="260">
        <f t="shared" si="5"/>
        <v>301.00384615384615</v>
      </c>
      <c r="Y26" s="259">
        <f t="shared" si="6"/>
        <v>316.05403846153848</v>
      </c>
    </row>
    <row r="27" spans="3:25" ht="27.75" x14ac:dyDescent="0.25">
      <c r="C27" s="596"/>
      <c r="D27" s="619" t="s">
        <v>904</v>
      </c>
      <c r="E27" s="297"/>
      <c r="F27" s="300" t="s">
        <v>944</v>
      </c>
      <c r="G27" s="609" t="s">
        <v>319</v>
      </c>
      <c r="H27" s="610"/>
      <c r="I27" s="615"/>
      <c r="J27" s="616"/>
      <c r="K27" s="305">
        <v>3600</v>
      </c>
      <c r="L27" s="321">
        <f t="shared" si="9"/>
        <v>3104</v>
      </c>
      <c r="M27" s="320">
        <f t="shared" si="10"/>
        <v>3259.2000000000003</v>
      </c>
      <c r="N27" s="331">
        <f t="shared" si="7"/>
        <v>32</v>
      </c>
      <c r="O27" s="331">
        <f t="shared" si="8"/>
        <v>26</v>
      </c>
      <c r="P27" s="331">
        <f t="shared" si="1"/>
        <v>101.85000000000001</v>
      </c>
      <c r="Q27" s="331">
        <f t="shared" si="2"/>
        <v>125.35384615384616</v>
      </c>
      <c r="R27" s="331">
        <v>1.2</v>
      </c>
      <c r="S27" s="331">
        <v>8</v>
      </c>
      <c r="T27" s="331">
        <f>S27*R27</f>
        <v>9.6</v>
      </c>
      <c r="U27" s="331">
        <f t="shared" si="3"/>
        <v>134.95384615384617</v>
      </c>
      <c r="V27" s="333">
        <v>50</v>
      </c>
      <c r="W27" s="332">
        <f t="shared" si="4"/>
        <v>0.27033771419065045</v>
      </c>
      <c r="X27" s="331">
        <f t="shared" si="5"/>
        <v>184.95384615384617</v>
      </c>
      <c r="Y27" s="330">
        <f t="shared" si="6"/>
        <v>194.20153846153849</v>
      </c>
    </row>
    <row r="28" spans="3:25" ht="27.75" x14ac:dyDescent="0.25">
      <c r="C28" s="596"/>
      <c r="D28" s="619"/>
      <c r="E28" s="297"/>
      <c r="F28" s="289" t="s">
        <v>943</v>
      </c>
      <c r="G28" s="607" t="s">
        <v>942</v>
      </c>
      <c r="H28" s="608"/>
      <c r="I28" s="615"/>
      <c r="J28" s="616"/>
      <c r="K28" s="295">
        <v>1800</v>
      </c>
      <c r="L28" s="329">
        <f t="shared" si="9"/>
        <v>1358</v>
      </c>
      <c r="M28" s="328">
        <f t="shared" si="10"/>
        <v>1425.9</v>
      </c>
      <c r="N28" s="289">
        <f t="shared" si="7"/>
        <v>32</v>
      </c>
      <c r="O28" s="289">
        <f t="shared" si="8"/>
        <v>26</v>
      </c>
      <c r="P28" s="289">
        <f t="shared" si="1"/>
        <v>44.559375000000003</v>
      </c>
      <c r="Q28" s="289">
        <f t="shared" si="2"/>
        <v>54.842307692307699</v>
      </c>
      <c r="R28" s="289">
        <v>1.2</v>
      </c>
      <c r="S28" s="292"/>
      <c r="T28" s="292"/>
      <c r="U28" s="289">
        <f t="shared" si="3"/>
        <v>54.842307692307699</v>
      </c>
      <c r="V28" s="291">
        <f>V27</f>
        <v>50</v>
      </c>
      <c r="W28" s="290">
        <f t="shared" si="4"/>
        <v>0.47690670971055427</v>
      </c>
      <c r="X28" s="289">
        <f t="shared" si="5"/>
        <v>104.8423076923077</v>
      </c>
      <c r="Y28" s="288">
        <f t="shared" si="6"/>
        <v>110.08442307692309</v>
      </c>
    </row>
    <row r="29" spans="3:25" ht="27.75" x14ac:dyDescent="0.25">
      <c r="C29" s="596"/>
      <c r="D29" s="619"/>
      <c r="E29" s="297"/>
      <c r="F29" s="281" t="s">
        <v>941</v>
      </c>
      <c r="G29" s="611" t="s">
        <v>940</v>
      </c>
      <c r="H29" s="612"/>
      <c r="I29" s="615"/>
      <c r="J29" s="616"/>
      <c r="K29" s="286">
        <f>K28+K28</f>
        <v>3600</v>
      </c>
      <c r="L29" s="327">
        <f t="shared" si="9"/>
        <v>3104</v>
      </c>
      <c r="M29" s="326">
        <f t="shared" si="10"/>
        <v>3259.2000000000003</v>
      </c>
      <c r="N29" s="281">
        <f t="shared" si="7"/>
        <v>32</v>
      </c>
      <c r="O29" s="281">
        <f t="shared" si="8"/>
        <v>26</v>
      </c>
      <c r="P29" s="281">
        <f t="shared" si="1"/>
        <v>101.85000000000001</v>
      </c>
      <c r="Q29" s="281">
        <f t="shared" si="2"/>
        <v>125.35384615384616</v>
      </c>
      <c r="R29" s="281">
        <v>1.2</v>
      </c>
      <c r="S29" s="281">
        <v>8</v>
      </c>
      <c r="T29" s="281">
        <f>S29*R29</f>
        <v>9.6</v>
      </c>
      <c r="U29" s="281">
        <f t="shared" si="3"/>
        <v>134.95384615384617</v>
      </c>
      <c r="V29" s="283">
        <f>V28</f>
        <v>50</v>
      </c>
      <c r="W29" s="282">
        <f t="shared" si="4"/>
        <v>0.27033771419065045</v>
      </c>
      <c r="X29" s="281">
        <f t="shared" si="5"/>
        <v>184.95384615384617</v>
      </c>
      <c r="Y29" s="280">
        <f t="shared" si="6"/>
        <v>194.20153846153849</v>
      </c>
    </row>
    <row r="30" spans="3:25" ht="27.75" x14ac:dyDescent="0.25">
      <c r="C30" s="596"/>
      <c r="D30" s="619"/>
      <c r="E30" s="297"/>
      <c r="F30" s="271" t="s">
        <v>939</v>
      </c>
      <c r="G30" s="620" t="s">
        <v>938</v>
      </c>
      <c r="H30" s="621"/>
      <c r="I30" s="615"/>
      <c r="J30" s="616"/>
      <c r="K30" s="276">
        <f>K28+K28+700</f>
        <v>4300</v>
      </c>
      <c r="L30" s="325">
        <f t="shared" si="9"/>
        <v>3783</v>
      </c>
      <c r="M30" s="324">
        <f t="shared" si="10"/>
        <v>3972.15</v>
      </c>
      <c r="N30" s="271">
        <f t="shared" si="7"/>
        <v>32</v>
      </c>
      <c r="O30" s="271">
        <f t="shared" si="8"/>
        <v>26</v>
      </c>
      <c r="P30" s="271">
        <f t="shared" si="1"/>
        <v>124.1296875</v>
      </c>
      <c r="Q30" s="271">
        <f t="shared" si="2"/>
        <v>152.77500000000001</v>
      </c>
      <c r="R30" s="271">
        <v>1.2</v>
      </c>
      <c r="S30" s="273">
        <v>15</v>
      </c>
      <c r="T30" s="271">
        <f>S30*R30</f>
        <v>18</v>
      </c>
      <c r="U30" s="271">
        <f t="shared" si="3"/>
        <v>170.77500000000001</v>
      </c>
      <c r="V30" s="273">
        <f>V29</f>
        <v>50</v>
      </c>
      <c r="W30" s="272">
        <f t="shared" si="4"/>
        <v>0.22647491790284224</v>
      </c>
      <c r="X30" s="271">
        <f t="shared" si="5"/>
        <v>220.77500000000001</v>
      </c>
      <c r="Y30" s="270">
        <f t="shared" si="6"/>
        <v>231.81375000000003</v>
      </c>
    </row>
    <row r="31" spans="3:25" ht="28.5" thickBot="1" x14ac:dyDescent="0.3">
      <c r="C31" s="596"/>
      <c r="D31" s="619"/>
      <c r="E31" s="297"/>
      <c r="F31" s="309" t="s">
        <v>937</v>
      </c>
      <c r="G31" s="605" t="s">
        <v>936</v>
      </c>
      <c r="H31" s="606"/>
      <c r="I31" s="615"/>
      <c r="J31" s="616"/>
      <c r="K31" s="314">
        <f>K27+K27</f>
        <v>7200</v>
      </c>
      <c r="L31" s="323">
        <f t="shared" si="9"/>
        <v>6596</v>
      </c>
      <c r="M31" s="322">
        <f t="shared" si="10"/>
        <v>6925.8</v>
      </c>
      <c r="N31" s="260">
        <f t="shared" si="7"/>
        <v>32</v>
      </c>
      <c r="O31" s="260">
        <f t="shared" si="8"/>
        <v>26</v>
      </c>
      <c r="P31" s="260">
        <f t="shared" si="1"/>
        <v>216.43125000000001</v>
      </c>
      <c r="Q31" s="260">
        <f t="shared" si="2"/>
        <v>266.37692307692311</v>
      </c>
      <c r="R31" s="260">
        <v>1.2</v>
      </c>
      <c r="S31" s="262">
        <v>24</v>
      </c>
      <c r="T31" s="260">
        <f>S31*R31</f>
        <v>28.799999999999997</v>
      </c>
      <c r="U31" s="260">
        <f t="shared" si="3"/>
        <v>295.17692307692312</v>
      </c>
      <c r="V31" s="262">
        <f>V30</f>
        <v>50</v>
      </c>
      <c r="W31" s="261">
        <f t="shared" si="4"/>
        <v>0.14485325251264677</v>
      </c>
      <c r="X31" s="260">
        <f t="shared" si="5"/>
        <v>345.17692307692312</v>
      </c>
      <c r="Y31" s="259">
        <f t="shared" si="6"/>
        <v>362.43576923076927</v>
      </c>
    </row>
    <row r="32" spans="3:25" ht="27.75" x14ac:dyDescent="0.25">
      <c r="C32" s="596"/>
      <c r="D32" s="619" t="s">
        <v>903</v>
      </c>
      <c r="E32" s="297"/>
      <c r="F32" s="300" t="s">
        <v>944</v>
      </c>
      <c r="G32" s="609" t="s">
        <v>319</v>
      </c>
      <c r="H32" s="610"/>
      <c r="I32" s="615"/>
      <c r="J32" s="616"/>
      <c r="K32" s="305">
        <v>4300</v>
      </c>
      <c r="L32" s="321">
        <f t="shared" si="9"/>
        <v>3783</v>
      </c>
      <c r="M32" s="320">
        <f t="shared" si="10"/>
        <v>3972.15</v>
      </c>
      <c r="N32" s="331">
        <f t="shared" si="7"/>
        <v>32</v>
      </c>
      <c r="O32" s="331">
        <f t="shared" si="8"/>
        <v>26</v>
      </c>
      <c r="P32" s="331">
        <f t="shared" si="1"/>
        <v>124.1296875</v>
      </c>
      <c r="Q32" s="331">
        <f t="shared" si="2"/>
        <v>152.77500000000001</v>
      </c>
      <c r="R32" s="331">
        <v>1.2</v>
      </c>
      <c r="S32" s="331">
        <v>8</v>
      </c>
      <c r="T32" s="331">
        <f>S32*R32</f>
        <v>9.6</v>
      </c>
      <c r="U32" s="331">
        <f t="shared" si="3"/>
        <v>162.375</v>
      </c>
      <c r="V32" s="333">
        <v>55</v>
      </c>
      <c r="W32" s="332">
        <f t="shared" si="4"/>
        <v>0.25301897642323173</v>
      </c>
      <c r="X32" s="331">
        <f t="shared" si="5"/>
        <v>217.375</v>
      </c>
      <c r="Y32" s="330">
        <f t="shared" si="6"/>
        <v>228.24375000000001</v>
      </c>
    </row>
    <row r="33" spans="3:25" ht="27.75" x14ac:dyDescent="0.25">
      <c r="C33" s="596"/>
      <c r="D33" s="619"/>
      <c r="E33" s="297"/>
      <c r="F33" s="289" t="s">
        <v>943</v>
      </c>
      <c r="G33" s="607" t="s">
        <v>942</v>
      </c>
      <c r="H33" s="608"/>
      <c r="I33" s="615"/>
      <c r="J33" s="616"/>
      <c r="K33" s="295">
        <v>1161</v>
      </c>
      <c r="L33" s="329">
        <f t="shared" si="9"/>
        <v>738.17</v>
      </c>
      <c r="M33" s="328">
        <f t="shared" si="10"/>
        <v>775.07849999999996</v>
      </c>
      <c r="N33" s="289">
        <f t="shared" si="7"/>
        <v>32</v>
      </c>
      <c r="O33" s="289">
        <f t="shared" si="8"/>
        <v>26</v>
      </c>
      <c r="P33" s="289">
        <f t="shared" si="1"/>
        <v>24.221203124999999</v>
      </c>
      <c r="Q33" s="289">
        <f t="shared" si="2"/>
        <v>29.810711538461536</v>
      </c>
      <c r="R33" s="289">
        <v>1.2</v>
      </c>
      <c r="S33" s="292"/>
      <c r="T33" s="292"/>
      <c r="U33" s="289">
        <f t="shared" si="3"/>
        <v>29.810711538461536</v>
      </c>
      <c r="V33" s="291">
        <f>V32</f>
        <v>55</v>
      </c>
      <c r="W33" s="290">
        <f t="shared" si="4"/>
        <v>0.64850298980285737</v>
      </c>
      <c r="X33" s="289">
        <f t="shared" si="5"/>
        <v>84.810711538461533</v>
      </c>
      <c r="Y33" s="288">
        <f t="shared" si="6"/>
        <v>89.051247115384612</v>
      </c>
    </row>
    <row r="34" spans="3:25" ht="27.75" x14ac:dyDescent="0.25">
      <c r="C34" s="596"/>
      <c r="D34" s="619"/>
      <c r="E34" s="297"/>
      <c r="F34" s="281" t="s">
        <v>941</v>
      </c>
      <c r="G34" s="611" t="s">
        <v>940</v>
      </c>
      <c r="H34" s="612"/>
      <c r="I34" s="615"/>
      <c r="J34" s="616"/>
      <c r="K34" s="286">
        <f>K33+K33</f>
        <v>2322</v>
      </c>
      <c r="L34" s="327">
        <f t="shared" si="9"/>
        <v>1864.34</v>
      </c>
      <c r="M34" s="326">
        <f t="shared" si="10"/>
        <v>1957.557</v>
      </c>
      <c r="N34" s="281">
        <f t="shared" si="7"/>
        <v>32</v>
      </c>
      <c r="O34" s="281">
        <f t="shared" si="8"/>
        <v>26</v>
      </c>
      <c r="P34" s="281">
        <f t="shared" si="1"/>
        <v>61.173656250000001</v>
      </c>
      <c r="Q34" s="281">
        <f t="shared" si="2"/>
        <v>75.290653846153845</v>
      </c>
      <c r="R34" s="281">
        <v>1.2</v>
      </c>
      <c r="S34" s="281">
        <v>8</v>
      </c>
      <c r="T34" s="281">
        <f t="shared" ref="T34:T45" si="11">S34*R34</f>
        <v>9.6</v>
      </c>
      <c r="U34" s="281">
        <f t="shared" si="3"/>
        <v>84.890653846153839</v>
      </c>
      <c r="V34" s="283">
        <f>V33</f>
        <v>55</v>
      </c>
      <c r="W34" s="282">
        <f t="shared" si="4"/>
        <v>0.39316422139599694</v>
      </c>
      <c r="X34" s="281">
        <f t="shared" si="5"/>
        <v>139.89065384615384</v>
      </c>
      <c r="Y34" s="280">
        <f t="shared" si="6"/>
        <v>146.88518653846154</v>
      </c>
    </row>
    <row r="35" spans="3:25" ht="27.75" x14ac:dyDescent="0.25">
      <c r="C35" s="596"/>
      <c r="D35" s="619"/>
      <c r="E35" s="297"/>
      <c r="F35" s="271" t="s">
        <v>939</v>
      </c>
      <c r="G35" s="620" t="s">
        <v>938</v>
      </c>
      <c r="H35" s="621"/>
      <c r="I35" s="615"/>
      <c r="J35" s="616"/>
      <c r="K35" s="276">
        <f>K33+K33+700</f>
        <v>3022</v>
      </c>
      <c r="L35" s="325">
        <f t="shared" si="9"/>
        <v>2543.34</v>
      </c>
      <c r="M35" s="324">
        <f t="shared" si="10"/>
        <v>2670.5070000000001</v>
      </c>
      <c r="N35" s="271">
        <f t="shared" si="7"/>
        <v>32</v>
      </c>
      <c r="O35" s="271">
        <f t="shared" si="8"/>
        <v>26</v>
      </c>
      <c r="P35" s="271">
        <f t="shared" si="1"/>
        <v>83.453343750000002</v>
      </c>
      <c r="Q35" s="271">
        <f t="shared" si="2"/>
        <v>102.7118076923077</v>
      </c>
      <c r="R35" s="271">
        <v>1.2</v>
      </c>
      <c r="S35" s="273">
        <v>15</v>
      </c>
      <c r="T35" s="271">
        <f t="shared" si="11"/>
        <v>18</v>
      </c>
      <c r="U35" s="271">
        <f t="shared" si="3"/>
        <v>120.7118076923077</v>
      </c>
      <c r="V35" s="273">
        <f>V34</f>
        <v>55</v>
      </c>
      <c r="W35" s="272">
        <f t="shared" si="4"/>
        <v>0.31301254436077253</v>
      </c>
      <c r="X35" s="271">
        <f t="shared" si="5"/>
        <v>175.7118076923077</v>
      </c>
      <c r="Y35" s="270">
        <f t="shared" si="6"/>
        <v>184.4973980769231</v>
      </c>
    </row>
    <row r="36" spans="3:25" ht="28.5" thickBot="1" x14ac:dyDescent="0.3">
      <c r="C36" s="596"/>
      <c r="D36" s="619"/>
      <c r="E36" s="297"/>
      <c r="F36" s="309" t="s">
        <v>937</v>
      </c>
      <c r="G36" s="605" t="s">
        <v>936</v>
      </c>
      <c r="H36" s="606"/>
      <c r="I36" s="617"/>
      <c r="J36" s="618"/>
      <c r="K36" s="314">
        <f>K32+K32</f>
        <v>8600</v>
      </c>
      <c r="L36" s="323">
        <f t="shared" si="9"/>
        <v>7954</v>
      </c>
      <c r="M36" s="322">
        <f t="shared" si="10"/>
        <v>8351.7000000000007</v>
      </c>
      <c r="N36" s="260">
        <f t="shared" si="7"/>
        <v>32</v>
      </c>
      <c r="O36" s="260">
        <f t="shared" si="8"/>
        <v>26</v>
      </c>
      <c r="P36" s="260">
        <f t="shared" si="1"/>
        <v>260.99062500000002</v>
      </c>
      <c r="Q36" s="260">
        <f t="shared" si="2"/>
        <v>321.21923076923082</v>
      </c>
      <c r="R36" s="260">
        <v>1.2</v>
      </c>
      <c r="S36" s="262">
        <v>24</v>
      </c>
      <c r="T36" s="260">
        <f t="shared" si="11"/>
        <v>28.799999999999997</v>
      </c>
      <c r="U36" s="260">
        <f t="shared" si="3"/>
        <v>350.01923076923083</v>
      </c>
      <c r="V36" s="262">
        <f>V35</f>
        <v>55</v>
      </c>
      <c r="W36" s="261">
        <f t="shared" si="4"/>
        <v>0.13579602108162003</v>
      </c>
      <c r="X36" s="260">
        <f t="shared" si="5"/>
        <v>405.01923076923083</v>
      </c>
      <c r="Y36" s="259">
        <f t="shared" si="6"/>
        <v>425.27019230769241</v>
      </c>
    </row>
    <row r="37" spans="3:25" ht="27.75" x14ac:dyDescent="0.25">
      <c r="C37" s="596" t="s">
        <v>877</v>
      </c>
      <c r="D37" s="619" t="s">
        <v>876</v>
      </c>
      <c r="E37" s="297"/>
      <c r="F37" s="300" t="s">
        <v>944</v>
      </c>
      <c r="G37" s="609" t="s">
        <v>319</v>
      </c>
      <c r="H37" s="610"/>
      <c r="I37" s="300" t="s">
        <v>945</v>
      </c>
      <c r="J37" s="306"/>
      <c r="K37" s="305">
        <v>1650</v>
      </c>
      <c r="L37" s="321"/>
      <c r="M37" s="320">
        <f t="shared" ref="M37:M45" si="12">K37*1.05</f>
        <v>1732.5</v>
      </c>
      <c r="N37" s="317">
        <f t="shared" si="7"/>
        <v>32</v>
      </c>
      <c r="O37" s="317">
        <f t="shared" si="8"/>
        <v>26</v>
      </c>
      <c r="P37" s="317">
        <f t="shared" si="1"/>
        <v>54.140625</v>
      </c>
      <c r="Q37" s="317">
        <f t="shared" si="2"/>
        <v>66.634615384615387</v>
      </c>
      <c r="R37" s="317">
        <v>1.2</v>
      </c>
      <c r="S37" s="317">
        <v>8</v>
      </c>
      <c r="T37" s="317">
        <f t="shared" si="11"/>
        <v>9.6</v>
      </c>
      <c r="U37" s="317">
        <f t="shared" si="3"/>
        <v>76.234615384615381</v>
      </c>
      <c r="V37" s="319">
        <v>44</v>
      </c>
      <c r="W37" s="318">
        <f t="shared" si="4"/>
        <v>0.36595118518281566</v>
      </c>
      <c r="X37" s="317">
        <f t="shared" si="5"/>
        <v>120.23461538461538</v>
      </c>
      <c r="Y37" s="316">
        <f t="shared" si="6"/>
        <v>126.24634615384616</v>
      </c>
    </row>
    <row r="38" spans="3:25" ht="27.75" x14ac:dyDescent="0.25">
      <c r="C38" s="596"/>
      <c r="D38" s="619"/>
      <c r="E38" s="297"/>
      <c r="F38" s="289" t="s">
        <v>943</v>
      </c>
      <c r="G38" s="607" t="s">
        <v>942</v>
      </c>
      <c r="H38" s="608"/>
      <c r="I38" s="289" t="s">
        <v>945</v>
      </c>
      <c r="J38" s="296"/>
      <c r="K38" s="295">
        <v>990</v>
      </c>
      <c r="L38" s="294"/>
      <c r="M38" s="293">
        <f t="shared" si="12"/>
        <v>1039.5</v>
      </c>
      <c r="N38" s="289">
        <f t="shared" si="7"/>
        <v>32</v>
      </c>
      <c r="O38" s="289">
        <f t="shared" si="8"/>
        <v>26</v>
      </c>
      <c r="P38" s="289">
        <f t="shared" si="1"/>
        <v>32.484375</v>
      </c>
      <c r="Q38" s="289">
        <f t="shared" si="2"/>
        <v>39.980769230769234</v>
      </c>
      <c r="R38" s="289">
        <v>1.2</v>
      </c>
      <c r="S38" s="292">
        <f>S37</f>
        <v>8</v>
      </c>
      <c r="T38" s="292">
        <f t="shared" si="11"/>
        <v>9.6</v>
      </c>
      <c r="U38" s="289">
        <f t="shared" si="3"/>
        <v>49.580769230769235</v>
      </c>
      <c r="V38" s="291">
        <f>V37</f>
        <v>44</v>
      </c>
      <c r="W38" s="290">
        <f t="shared" si="4"/>
        <v>0.47018207225350372</v>
      </c>
      <c r="X38" s="289">
        <f t="shared" si="5"/>
        <v>93.580769230769235</v>
      </c>
      <c r="Y38" s="288">
        <f t="shared" si="6"/>
        <v>98.259807692307703</v>
      </c>
    </row>
    <row r="39" spans="3:25" ht="27.75" x14ac:dyDescent="0.25">
      <c r="C39" s="596"/>
      <c r="D39" s="619"/>
      <c r="E39" s="297"/>
      <c r="F39" s="281" t="s">
        <v>941</v>
      </c>
      <c r="G39" s="611" t="s">
        <v>940</v>
      </c>
      <c r="H39" s="612"/>
      <c r="I39" s="281" t="s">
        <v>945</v>
      </c>
      <c r="J39" s="287"/>
      <c r="K39" s="286">
        <f>K38+K38</f>
        <v>1980</v>
      </c>
      <c r="L39" s="285"/>
      <c r="M39" s="284">
        <f t="shared" si="12"/>
        <v>2079</v>
      </c>
      <c r="N39" s="281">
        <f t="shared" si="7"/>
        <v>32</v>
      </c>
      <c r="O39" s="281">
        <f t="shared" si="8"/>
        <v>26</v>
      </c>
      <c r="P39" s="281">
        <f t="shared" si="1"/>
        <v>64.96875</v>
      </c>
      <c r="Q39" s="281">
        <f t="shared" si="2"/>
        <v>79.961538461538467</v>
      </c>
      <c r="R39" s="281">
        <v>1.2</v>
      </c>
      <c r="S39" s="281">
        <v>8</v>
      </c>
      <c r="T39" s="281">
        <f t="shared" si="11"/>
        <v>9.6</v>
      </c>
      <c r="U39" s="281">
        <f t="shared" si="3"/>
        <v>89.561538461538461</v>
      </c>
      <c r="V39" s="283">
        <f>V38</f>
        <v>44</v>
      </c>
      <c r="W39" s="282">
        <f t="shared" si="4"/>
        <v>0.32943615734608073</v>
      </c>
      <c r="X39" s="281">
        <f t="shared" si="5"/>
        <v>133.56153846153848</v>
      </c>
      <c r="Y39" s="280">
        <f t="shared" si="6"/>
        <v>140.2396153846154</v>
      </c>
    </row>
    <row r="40" spans="3:25" ht="27.75" x14ac:dyDescent="0.25">
      <c r="C40" s="596"/>
      <c r="D40" s="619"/>
      <c r="E40" s="297"/>
      <c r="F40" s="271" t="s">
        <v>939</v>
      </c>
      <c r="G40" s="620" t="s">
        <v>938</v>
      </c>
      <c r="H40" s="621"/>
      <c r="I40" s="271" t="s">
        <v>945</v>
      </c>
      <c r="J40" s="277"/>
      <c r="K40" s="276">
        <f>K38+K38+700</f>
        <v>2680</v>
      </c>
      <c r="L40" s="275"/>
      <c r="M40" s="274">
        <f t="shared" si="12"/>
        <v>2814</v>
      </c>
      <c r="N40" s="271">
        <f t="shared" si="7"/>
        <v>32</v>
      </c>
      <c r="O40" s="271">
        <f t="shared" si="8"/>
        <v>26</v>
      </c>
      <c r="P40" s="271">
        <f t="shared" si="1"/>
        <v>87.9375</v>
      </c>
      <c r="Q40" s="271">
        <f t="shared" si="2"/>
        <v>108.23076923076923</v>
      </c>
      <c r="R40" s="271">
        <v>1.2</v>
      </c>
      <c r="S40" s="273">
        <v>15</v>
      </c>
      <c r="T40" s="271">
        <f t="shared" si="11"/>
        <v>18</v>
      </c>
      <c r="U40" s="271">
        <f t="shared" si="3"/>
        <v>126.23076923076923</v>
      </c>
      <c r="V40" s="273">
        <f>V39</f>
        <v>44</v>
      </c>
      <c r="W40" s="272">
        <f t="shared" si="4"/>
        <v>0.25847266154541348</v>
      </c>
      <c r="X40" s="271">
        <f t="shared" si="5"/>
        <v>170.23076923076923</v>
      </c>
      <c r="Y40" s="270">
        <f t="shared" si="6"/>
        <v>178.74230769230769</v>
      </c>
    </row>
    <row r="41" spans="3:25" ht="28.5" thickBot="1" x14ac:dyDescent="0.3">
      <c r="C41" s="596"/>
      <c r="D41" s="619"/>
      <c r="E41" s="297"/>
      <c r="F41" s="309" t="s">
        <v>937</v>
      </c>
      <c r="G41" s="605" t="s">
        <v>936</v>
      </c>
      <c r="H41" s="606"/>
      <c r="I41" s="309" t="s">
        <v>945</v>
      </c>
      <c r="J41" s="315"/>
      <c r="K41" s="314">
        <f>K37+K37</f>
        <v>3300</v>
      </c>
      <c r="L41" s="313"/>
      <c r="M41" s="312">
        <f t="shared" si="12"/>
        <v>3465</v>
      </c>
      <c r="N41" s="309">
        <f t="shared" si="7"/>
        <v>32</v>
      </c>
      <c r="O41" s="309">
        <f t="shared" si="8"/>
        <v>26</v>
      </c>
      <c r="P41" s="309">
        <f t="shared" si="1"/>
        <v>108.28125</v>
      </c>
      <c r="Q41" s="309">
        <f t="shared" si="2"/>
        <v>133.26923076923077</v>
      </c>
      <c r="R41" s="309">
        <v>1.2</v>
      </c>
      <c r="S41" s="311">
        <v>24</v>
      </c>
      <c r="T41" s="309">
        <f t="shared" si="11"/>
        <v>28.799999999999997</v>
      </c>
      <c r="U41" s="309">
        <f t="shared" si="3"/>
        <v>162.06923076923078</v>
      </c>
      <c r="V41" s="311">
        <f>V40</f>
        <v>44</v>
      </c>
      <c r="W41" s="310">
        <f t="shared" si="4"/>
        <v>0.21352047482175518</v>
      </c>
      <c r="X41" s="309">
        <f t="shared" si="5"/>
        <v>206.06923076923078</v>
      </c>
      <c r="Y41" s="308">
        <f t="shared" si="6"/>
        <v>216.37269230769235</v>
      </c>
    </row>
    <row r="42" spans="3:25" ht="27.75" x14ac:dyDescent="0.25">
      <c r="C42" s="255"/>
      <c r="D42" s="298"/>
      <c r="E42" s="297"/>
      <c r="F42" s="300" t="s">
        <v>944</v>
      </c>
      <c r="G42" s="609" t="s">
        <v>319</v>
      </c>
      <c r="H42" s="610"/>
      <c r="I42" s="300"/>
      <c r="J42" s="306"/>
      <c r="K42" s="305"/>
      <c r="L42" s="304"/>
      <c r="M42" s="303">
        <f t="shared" si="12"/>
        <v>0</v>
      </c>
      <c r="N42" s="300">
        <f t="shared" si="7"/>
        <v>32</v>
      </c>
      <c r="O42" s="300">
        <f t="shared" si="8"/>
        <v>26</v>
      </c>
      <c r="P42" s="300">
        <f t="shared" si="1"/>
        <v>0</v>
      </c>
      <c r="Q42" s="300">
        <f t="shared" si="2"/>
        <v>0</v>
      </c>
      <c r="R42" s="300">
        <v>1.2</v>
      </c>
      <c r="S42" s="300">
        <v>8</v>
      </c>
      <c r="T42" s="300">
        <f t="shared" si="11"/>
        <v>9.6</v>
      </c>
      <c r="U42" s="300">
        <f t="shared" si="3"/>
        <v>9.6</v>
      </c>
      <c r="V42" s="302">
        <v>44</v>
      </c>
      <c r="W42" s="301">
        <f t="shared" si="4"/>
        <v>0.82089552238805963</v>
      </c>
      <c r="X42" s="300">
        <f t="shared" si="5"/>
        <v>53.6</v>
      </c>
      <c r="Y42" s="299">
        <f t="shared" si="6"/>
        <v>56.28</v>
      </c>
    </row>
    <row r="43" spans="3:25" ht="27.75" x14ac:dyDescent="0.25">
      <c r="C43" s="255"/>
      <c r="D43" s="298"/>
      <c r="E43" s="297"/>
      <c r="F43" s="289" t="s">
        <v>943</v>
      </c>
      <c r="G43" s="607" t="s">
        <v>942</v>
      </c>
      <c r="H43" s="608"/>
      <c r="I43" s="289"/>
      <c r="J43" s="296"/>
      <c r="K43" s="295"/>
      <c r="L43" s="294"/>
      <c r="M43" s="293">
        <f t="shared" si="12"/>
        <v>0</v>
      </c>
      <c r="N43" s="289">
        <f t="shared" si="7"/>
        <v>32</v>
      </c>
      <c r="O43" s="289">
        <f t="shared" si="8"/>
        <v>26</v>
      </c>
      <c r="P43" s="289">
        <f t="shared" si="1"/>
        <v>0</v>
      </c>
      <c r="Q43" s="289">
        <f t="shared" si="2"/>
        <v>0</v>
      </c>
      <c r="R43" s="289">
        <v>1.2</v>
      </c>
      <c r="S43" s="292">
        <f>S42</f>
        <v>8</v>
      </c>
      <c r="T43" s="292">
        <f t="shared" si="11"/>
        <v>9.6</v>
      </c>
      <c r="U43" s="289">
        <f t="shared" si="3"/>
        <v>9.6</v>
      </c>
      <c r="V43" s="291">
        <v>44</v>
      </c>
      <c r="W43" s="290">
        <f t="shared" si="4"/>
        <v>0.82089552238805963</v>
      </c>
      <c r="X43" s="289">
        <f t="shared" si="5"/>
        <v>53.6</v>
      </c>
      <c r="Y43" s="288">
        <f t="shared" si="6"/>
        <v>56.28</v>
      </c>
    </row>
    <row r="44" spans="3:25" ht="27.75" x14ac:dyDescent="0.25">
      <c r="C44" s="255"/>
      <c r="D44" s="279"/>
      <c r="E44" s="278"/>
      <c r="F44" s="281" t="s">
        <v>941</v>
      </c>
      <c r="G44" s="611" t="s">
        <v>940</v>
      </c>
      <c r="H44" s="612"/>
      <c r="I44" s="281"/>
      <c r="J44" s="287"/>
      <c r="K44" s="286"/>
      <c r="L44" s="285"/>
      <c r="M44" s="284">
        <f t="shared" si="12"/>
        <v>0</v>
      </c>
      <c r="N44" s="281">
        <f t="shared" si="7"/>
        <v>32</v>
      </c>
      <c r="O44" s="281">
        <f t="shared" si="8"/>
        <v>26</v>
      </c>
      <c r="P44" s="281">
        <f t="shared" si="1"/>
        <v>0</v>
      </c>
      <c r="Q44" s="281">
        <f t="shared" si="2"/>
        <v>0</v>
      </c>
      <c r="R44" s="281">
        <v>1.2</v>
      </c>
      <c r="S44" s="281">
        <v>8</v>
      </c>
      <c r="T44" s="281">
        <f t="shared" si="11"/>
        <v>9.6</v>
      </c>
      <c r="U44" s="281">
        <f t="shared" si="3"/>
        <v>9.6</v>
      </c>
      <c r="V44" s="283">
        <v>44</v>
      </c>
      <c r="W44" s="282">
        <f t="shared" si="4"/>
        <v>0.82089552238805963</v>
      </c>
      <c r="X44" s="281">
        <f t="shared" si="5"/>
        <v>53.6</v>
      </c>
      <c r="Y44" s="280">
        <f t="shared" si="6"/>
        <v>56.28</v>
      </c>
    </row>
    <row r="45" spans="3:25" ht="27.75" x14ac:dyDescent="0.25">
      <c r="C45" s="255"/>
      <c r="D45" s="279"/>
      <c r="E45" s="278"/>
      <c r="F45" s="271" t="s">
        <v>939</v>
      </c>
      <c r="G45" s="620" t="s">
        <v>938</v>
      </c>
      <c r="H45" s="621"/>
      <c r="I45" s="271"/>
      <c r="J45" s="277"/>
      <c r="K45" s="276"/>
      <c r="L45" s="275"/>
      <c r="M45" s="274">
        <f t="shared" si="12"/>
        <v>0</v>
      </c>
      <c r="N45" s="271">
        <f t="shared" si="7"/>
        <v>32</v>
      </c>
      <c r="O45" s="271">
        <f t="shared" si="8"/>
        <v>26</v>
      </c>
      <c r="P45" s="271">
        <f t="shared" si="1"/>
        <v>0</v>
      </c>
      <c r="Q45" s="271">
        <f t="shared" si="2"/>
        <v>0</v>
      </c>
      <c r="R45" s="271">
        <v>1.2</v>
      </c>
      <c r="S45" s="273">
        <v>15</v>
      </c>
      <c r="T45" s="271">
        <f t="shared" si="11"/>
        <v>18</v>
      </c>
      <c r="U45" s="271">
        <f t="shared" si="3"/>
        <v>18</v>
      </c>
      <c r="V45" s="273">
        <v>44</v>
      </c>
      <c r="W45" s="272">
        <f t="shared" si="4"/>
        <v>0.70967741935483875</v>
      </c>
      <c r="X45" s="271">
        <f t="shared" si="5"/>
        <v>62</v>
      </c>
      <c r="Y45" s="270">
        <f t="shared" si="6"/>
        <v>65.100000000000009</v>
      </c>
    </row>
    <row r="46" spans="3:25" ht="28.5" thickBot="1" x14ac:dyDescent="0.3">
      <c r="C46" s="269"/>
      <c r="D46" s="268"/>
      <c r="E46" s="267"/>
      <c r="F46" s="260" t="s">
        <v>937</v>
      </c>
      <c r="G46" s="605" t="s">
        <v>936</v>
      </c>
      <c r="H46" s="606"/>
      <c r="I46" s="260"/>
      <c r="J46" s="266"/>
      <c r="K46" s="265"/>
      <c r="L46" s="264"/>
      <c r="M46" s="263">
        <f>M45</f>
        <v>0</v>
      </c>
      <c r="N46" s="260">
        <f t="shared" si="7"/>
        <v>32</v>
      </c>
      <c r="O46" s="260">
        <f t="shared" si="8"/>
        <v>26</v>
      </c>
      <c r="P46" s="260">
        <f>P45</f>
        <v>0</v>
      </c>
      <c r="Q46" s="260">
        <f>Q45</f>
        <v>0</v>
      </c>
      <c r="R46" s="260">
        <f>R45</f>
        <v>1.2</v>
      </c>
      <c r="S46" s="262">
        <v>24</v>
      </c>
      <c r="T46" s="260">
        <f t="shared" ref="T46:Y46" si="13">T45</f>
        <v>18</v>
      </c>
      <c r="U46" s="260">
        <f t="shared" si="13"/>
        <v>18</v>
      </c>
      <c r="V46" s="262">
        <f t="shared" si="13"/>
        <v>44</v>
      </c>
      <c r="W46" s="261">
        <f t="shared" si="13"/>
        <v>0.70967741935483875</v>
      </c>
      <c r="X46" s="260">
        <f t="shared" si="13"/>
        <v>62</v>
      </c>
      <c r="Y46" s="259">
        <f t="shared" si="13"/>
        <v>65.100000000000009</v>
      </c>
    </row>
    <row r="48" spans="3:25" x14ac:dyDescent="0.25">
      <c r="D48" s="247" t="s">
        <v>924</v>
      </c>
      <c r="E48" s="6" t="s">
        <v>923</v>
      </c>
      <c r="F48" s="247" t="s">
        <v>922</v>
      </c>
      <c r="G48" s="247" t="s">
        <v>921</v>
      </c>
    </row>
    <row r="49" spans="3:34" x14ac:dyDescent="0.25">
      <c r="D49" s="249" t="s">
        <v>935</v>
      </c>
      <c r="E49" s="249"/>
      <c r="F49" s="249"/>
      <c r="G49" s="249"/>
      <c r="H49" s="6" t="s">
        <v>85</v>
      </c>
      <c r="I49" s="247"/>
      <c r="J49" s="247"/>
      <c r="L49" s="249"/>
      <c r="M49" s="249"/>
      <c r="T49" s="247"/>
      <c r="U49" s="247"/>
      <c r="W49" s="249"/>
      <c r="X49" s="248"/>
    </row>
    <row r="50" spans="3:34" ht="25.5" x14ac:dyDescent="0.25">
      <c r="C50" s="258" t="s">
        <v>14</v>
      </c>
      <c r="D50" s="257">
        <v>32</v>
      </c>
      <c r="E50" s="257"/>
      <c r="F50" s="257"/>
      <c r="G50" s="257"/>
      <c r="H50" s="537">
        <v>17</v>
      </c>
      <c r="I50" s="247"/>
      <c r="J50" s="247"/>
      <c r="L50" s="249"/>
      <c r="M50" s="249"/>
      <c r="T50" s="247"/>
      <c r="U50" s="247"/>
      <c r="W50" s="249"/>
      <c r="X50" s="248"/>
    </row>
    <row r="51" spans="3:34" ht="25.5" x14ac:dyDescent="0.25">
      <c r="C51" s="258" t="s">
        <v>334</v>
      </c>
      <c r="D51" s="257">
        <v>16</v>
      </c>
      <c r="E51" s="257"/>
      <c r="F51" s="257"/>
      <c r="G51" s="257"/>
      <c r="H51" s="537"/>
      <c r="I51" s="247"/>
      <c r="J51" s="247"/>
      <c r="L51" s="249"/>
      <c r="M51" s="249"/>
      <c r="T51" s="247"/>
      <c r="U51" s="247"/>
      <c r="W51" s="249"/>
      <c r="X51" s="248"/>
    </row>
    <row r="52" spans="3:34" ht="25.5" x14ac:dyDescent="0.25">
      <c r="C52" s="258" t="s">
        <v>934</v>
      </c>
      <c r="D52" s="257">
        <v>15.2</v>
      </c>
      <c r="E52" s="257"/>
      <c r="F52" s="257"/>
      <c r="G52" s="257"/>
      <c r="H52" s="537"/>
      <c r="I52" s="247"/>
      <c r="J52" s="247"/>
      <c r="L52" s="249"/>
      <c r="M52" s="249"/>
      <c r="T52" s="247"/>
      <c r="U52" s="247"/>
      <c r="W52" s="249"/>
      <c r="X52" s="248"/>
    </row>
    <row r="53" spans="3:34" ht="25.5" x14ac:dyDescent="0.25">
      <c r="C53" s="258" t="s">
        <v>392</v>
      </c>
      <c r="D53" s="257">
        <v>7.5</v>
      </c>
      <c r="E53" s="257"/>
      <c r="F53" s="257"/>
      <c r="G53" s="257"/>
      <c r="H53" s="537"/>
      <c r="I53" s="247"/>
      <c r="J53" s="247"/>
      <c r="L53" s="249"/>
      <c r="M53" s="249"/>
      <c r="T53" s="247"/>
      <c r="U53" s="247"/>
      <c r="W53" s="249"/>
      <c r="X53" s="248"/>
    </row>
    <row r="54" spans="3:34" ht="25.5" x14ac:dyDescent="0.25">
      <c r="C54" s="258" t="s">
        <v>933</v>
      </c>
      <c r="D54" s="257">
        <v>6</v>
      </c>
      <c r="E54" s="257"/>
      <c r="F54" s="257"/>
      <c r="G54" s="257"/>
      <c r="H54" s="537"/>
      <c r="I54" s="247"/>
      <c r="J54" s="247"/>
      <c r="L54" s="249"/>
      <c r="M54" s="249"/>
      <c r="T54" s="247"/>
      <c r="U54" s="247"/>
      <c r="W54" s="249"/>
      <c r="X54" s="248"/>
    </row>
    <row r="55" spans="3:34" ht="25.5" x14ac:dyDescent="0.25">
      <c r="C55" s="258" t="s">
        <v>932</v>
      </c>
      <c r="D55" s="257">
        <v>2</v>
      </c>
      <c r="E55" s="257"/>
      <c r="F55" s="257"/>
      <c r="G55" s="257"/>
      <c r="H55" s="537"/>
      <c r="I55" s="247"/>
      <c r="J55" s="247"/>
      <c r="L55" s="249"/>
      <c r="M55" s="249"/>
      <c r="T55" s="247"/>
      <c r="U55" s="247"/>
      <c r="W55" s="249"/>
      <c r="X55" s="248"/>
    </row>
    <row r="56" spans="3:34" ht="25.5" x14ac:dyDescent="0.25">
      <c r="C56" s="258" t="s">
        <v>402</v>
      </c>
      <c r="D56" s="257">
        <v>32</v>
      </c>
      <c r="E56" s="257">
        <v>24</v>
      </c>
      <c r="F56" s="257">
        <v>10</v>
      </c>
      <c r="G56" s="257">
        <v>8</v>
      </c>
      <c r="H56" s="537"/>
      <c r="I56" s="247"/>
      <c r="J56" s="247"/>
      <c r="L56" s="249"/>
      <c r="M56" s="249"/>
      <c r="T56" s="247"/>
      <c r="U56" s="247"/>
      <c r="W56" s="249"/>
      <c r="X56" s="248"/>
    </row>
    <row r="57" spans="3:34" ht="25.5" x14ac:dyDescent="0.25">
      <c r="C57" s="258" t="s">
        <v>357</v>
      </c>
      <c r="D57" s="257">
        <v>32</v>
      </c>
      <c r="E57" s="257"/>
      <c r="F57" s="257"/>
      <c r="G57" s="257"/>
      <c r="H57" s="246">
        <v>4</v>
      </c>
      <c r="I57" s="247">
        <f>D57*Y8</f>
        <v>2192.4</v>
      </c>
      <c r="J57" s="247"/>
      <c r="L57" s="249"/>
      <c r="M57" s="249"/>
      <c r="T57" s="247"/>
      <c r="U57" s="247"/>
      <c r="W57" s="249"/>
      <c r="X57" s="248"/>
    </row>
    <row r="58" spans="3:34" ht="25.5" x14ac:dyDescent="0.25">
      <c r="C58" s="258" t="s">
        <v>927</v>
      </c>
      <c r="D58" s="257">
        <f>SUM(D50:D57)</f>
        <v>142.69999999999999</v>
      </c>
      <c r="E58" s="257">
        <v>113</v>
      </c>
      <c r="F58" s="257">
        <v>66</v>
      </c>
      <c r="G58" s="257">
        <v>55</v>
      </c>
      <c r="H58" s="246"/>
      <c r="I58" s="247"/>
      <c r="J58" s="247"/>
      <c r="L58" s="249"/>
      <c r="M58" s="249"/>
      <c r="T58" s="247"/>
      <c r="U58" s="247"/>
      <c r="W58" s="249"/>
      <c r="X58" s="248"/>
    </row>
    <row r="59" spans="3:34" ht="25.5" x14ac:dyDescent="0.25">
      <c r="C59" s="258" t="s">
        <v>926</v>
      </c>
      <c r="D59" s="257">
        <f>SUM(D50:D55)+D57</f>
        <v>110.7</v>
      </c>
      <c r="E59" s="257">
        <f>E58-E56</f>
        <v>89</v>
      </c>
      <c r="F59" s="257">
        <f>F58-F56</f>
        <v>56</v>
      </c>
      <c r="G59" s="257">
        <f>G58-G56</f>
        <v>47</v>
      </c>
      <c r="H59" s="246"/>
      <c r="I59" s="247">
        <f>Y7*D59</f>
        <v>10577.832057692309</v>
      </c>
      <c r="J59" s="247"/>
      <c r="L59" s="249"/>
      <c r="M59" s="249"/>
      <c r="T59" s="247"/>
      <c r="U59" s="247"/>
      <c r="W59" s="249"/>
      <c r="X59" s="248"/>
    </row>
    <row r="60" spans="3:34" ht="25.5" x14ac:dyDescent="0.25">
      <c r="C60" s="258" t="s">
        <v>931</v>
      </c>
      <c r="D60" s="257"/>
      <c r="E60" s="257"/>
      <c r="F60" s="257"/>
      <c r="G60" s="257"/>
      <c r="H60" s="246">
        <v>4</v>
      </c>
      <c r="I60" s="247"/>
      <c r="J60" s="247"/>
      <c r="L60" s="249"/>
      <c r="M60" s="249"/>
      <c r="T60" s="247"/>
      <c r="U60" s="247"/>
      <c r="W60" s="249"/>
      <c r="X60" s="248"/>
    </row>
    <row r="61" spans="3:34" ht="17.25" thickBot="1" x14ac:dyDescent="0.3"/>
    <row r="62" spans="3:34" ht="32.25" x14ac:dyDescent="0.25">
      <c r="C62" s="599" t="s">
        <v>930</v>
      </c>
      <c r="D62" s="600"/>
      <c r="E62" s="600"/>
      <c r="F62" s="600"/>
      <c r="G62" s="600"/>
      <c r="H62" s="600"/>
      <c r="I62" s="600"/>
      <c r="J62" s="600"/>
      <c r="K62" s="600"/>
      <c r="L62" s="600"/>
      <c r="M62" s="600"/>
      <c r="N62" s="600"/>
      <c r="O62" s="600"/>
      <c r="P62" s="600"/>
      <c r="Q62" s="600"/>
      <c r="R62" s="600"/>
      <c r="S62" s="600"/>
      <c r="T62" s="600"/>
      <c r="U62" s="600"/>
      <c r="V62" s="600"/>
      <c r="W62" s="600"/>
      <c r="X62" s="600"/>
      <c r="Y62" s="600"/>
      <c r="Z62" s="600"/>
      <c r="AA62" s="600"/>
      <c r="AB62" s="600"/>
      <c r="AC62" s="600"/>
      <c r="AD62" s="600"/>
      <c r="AE62" s="600"/>
      <c r="AF62" s="600"/>
      <c r="AG62" s="600"/>
      <c r="AH62" s="601"/>
    </row>
    <row r="63" spans="3:34" ht="27.75" x14ac:dyDescent="0.25">
      <c r="C63" s="602" t="s">
        <v>929</v>
      </c>
      <c r="D63" s="603"/>
      <c r="E63" s="603"/>
      <c r="F63" s="603"/>
      <c r="G63" s="603"/>
      <c r="H63" s="603"/>
      <c r="I63" s="603"/>
      <c r="J63" s="603"/>
      <c r="K63" s="603"/>
      <c r="L63" s="603"/>
      <c r="M63" s="603"/>
      <c r="N63" s="603"/>
      <c r="O63" s="603"/>
      <c r="P63" s="603"/>
      <c r="Q63" s="603"/>
      <c r="R63" s="603"/>
      <c r="S63" s="603"/>
      <c r="T63" s="603"/>
      <c r="U63" s="603"/>
      <c r="V63" s="603"/>
      <c r="W63" s="603"/>
      <c r="X63" s="603"/>
      <c r="Y63" s="603"/>
      <c r="Z63" s="603"/>
      <c r="AA63" s="603"/>
      <c r="AB63" s="603"/>
      <c r="AC63" s="603"/>
      <c r="AD63" s="603"/>
      <c r="AE63" s="603"/>
      <c r="AF63" s="603"/>
      <c r="AG63" s="603"/>
      <c r="AH63" s="604"/>
    </row>
    <row r="64" spans="3:34" ht="27.75" x14ac:dyDescent="0.25">
      <c r="C64" s="596" t="s">
        <v>924</v>
      </c>
      <c r="D64" s="593"/>
      <c r="E64" s="593"/>
      <c r="F64" s="593"/>
      <c r="G64" s="593"/>
      <c r="H64" s="593"/>
      <c r="I64" s="593"/>
      <c r="J64" s="597"/>
      <c r="K64" s="592" t="s">
        <v>923</v>
      </c>
      <c r="L64" s="593"/>
      <c r="M64" s="593"/>
      <c r="N64" s="593"/>
      <c r="O64" s="593"/>
      <c r="P64" s="593"/>
      <c r="Q64" s="593"/>
      <c r="R64" s="597"/>
      <c r="S64" s="592" t="s">
        <v>922</v>
      </c>
      <c r="T64" s="593"/>
      <c r="U64" s="593"/>
      <c r="V64" s="593"/>
      <c r="W64" s="593"/>
      <c r="X64" s="593"/>
      <c r="Y64" s="593"/>
      <c r="Z64" s="597"/>
      <c r="AA64" s="592" t="s">
        <v>921</v>
      </c>
      <c r="AB64" s="593"/>
      <c r="AC64" s="593"/>
      <c r="AD64" s="593"/>
      <c r="AE64" s="593"/>
      <c r="AF64" s="593"/>
      <c r="AG64" s="593"/>
      <c r="AH64" s="594"/>
    </row>
    <row r="65" spans="1:34" ht="16.5" customHeight="1" x14ac:dyDescent="0.25">
      <c r="C65" s="583" t="s">
        <v>920</v>
      </c>
      <c r="D65" s="584"/>
      <c r="E65" s="584"/>
      <c r="F65" s="584"/>
      <c r="G65" s="585" t="s">
        <v>919</v>
      </c>
      <c r="H65" s="586"/>
      <c r="I65" s="586"/>
      <c r="J65" s="587"/>
      <c r="K65" s="584" t="s">
        <v>918</v>
      </c>
      <c r="L65" s="584"/>
      <c r="M65" s="584"/>
      <c r="N65" s="584"/>
      <c r="O65" s="584" t="s">
        <v>917</v>
      </c>
      <c r="P65" s="584"/>
      <c r="Q65" s="584"/>
      <c r="R65" s="584"/>
      <c r="S65" s="584" t="s">
        <v>916</v>
      </c>
      <c r="T65" s="584"/>
      <c r="U65" s="584"/>
      <c r="V65" s="584"/>
      <c r="W65" s="584" t="s">
        <v>915</v>
      </c>
      <c r="X65" s="584"/>
      <c r="Y65" s="584"/>
      <c r="Z65" s="584"/>
      <c r="AA65" s="587" t="s">
        <v>916</v>
      </c>
      <c r="AB65" s="584"/>
      <c r="AC65" s="584"/>
      <c r="AD65" s="584"/>
      <c r="AE65" s="584" t="s">
        <v>915</v>
      </c>
      <c r="AF65" s="584"/>
      <c r="AG65" s="584"/>
      <c r="AH65" s="588"/>
    </row>
    <row r="66" spans="1:34" x14ac:dyDescent="0.25">
      <c r="C66" s="589" t="s">
        <v>913</v>
      </c>
      <c r="D66" s="590"/>
      <c r="E66" s="590" t="s">
        <v>914</v>
      </c>
      <c r="F66" s="590"/>
      <c r="G66" s="590" t="s">
        <v>913</v>
      </c>
      <c r="H66" s="590"/>
      <c r="I66" s="581" t="s">
        <v>912</v>
      </c>
      <c r="J66" s="578"/>
      <c r="K66" s="590" t="s">
        <v>913</v>
      </c>
      <c r="L66" s="590"/>
      <c r="M66" s="590" t="s">
        <v>912</v>
      </c>
      <c r="N66" s="590"/>
      <c r="O66" s="590" t="s">
        <v>913</v>
      </c>
      <c r="P66" s="590"/>
      <c r="Q66" s="590" t="s">
        <v>912</v>
      </c>
      <c r="R66" s="590"/>
      <c r="S66" s="590" t="s">
        <v>913</v>
      </c>
      <c r="T66" s="590"/>
      <c r="U66" s="590" t="s">
        <v>912</v>
      </c>
      <c r="V66" s="590"/>
      <c r="W66" s="590" t="s">
        <v>913</v>
      </c>
      <c r="X66" s="590"/>
      <c r="Y66" s="590" t="s">
        <v>912</v>
      </c>
      <c r="Z66" s="590"/>
      <c r="AA66" s="578" t="s">
        <v>913</v>
      </c>
      <c r="AB66" s="590"/>
      <c r="AC66" s="590" t="s">
        <v>912</v>
      </c>
      <c r="AD66" s="590"/>
      <c r="AE66" s="590" t="s">
        <v>913</v>
      </c>
      <c r="AF66" s="590"/>
      <c r="AG66" s="590" t="s">
        <v>912</v>
      </c>
      <c r="AH66" s="591"/>
    </row>
    <row r="67" spans="1:34" x14ac:dyDescent="0.25">
      <c r="C67" s="577" t="s">
        <v>911</v>
      </c>
      <c r="D67" s="578"/>
      <c r="E67" s="254" t="s">
        <v>910</v>
      </c>
      <c r="F67" s="254" t="s">
        <v>909</v>
      </c>
      <c r="G67" s="579" t="s">
        <v>911</v>
      </c>
      <c r="H67" s="580"/>
      <c r="I67" s="254" t="s">
        <v>910</v>
      </c>
      <c r="J67" s="254" t="s">
        <v>909</v>
      </c>
      <c r="K67" s="579" t="s">
        <v>911</v>
      </c>
      <c r="L67" s="580"/>
      <c r="M67" s="254" t="s">
        <v>910</v>
      </c>
      <c r="N67" s="254" t="s">
        <v>909</v>
      </c>
      <c r="O67" s="581" t="s">
        <v>911</v>
      </c>
      <c r="P67" s="578"/>
      <c r="Q67" s="254" t="s">
        <v>910</v>
      </c>
      <c r="R67" s="254" t="s">
        <v>909</v>
      </c>
      <c r="S67" s="581" t="s">
        <v>911</v>
      </c>
      <c r="T67" s="578"/>
      <c r="U67" s="254" t="s">
        <v>910</v>
      </c>
      <c r="V67" s="254" t="s">
        <v>909</v>
      </c>
      <c r="W67" s="581" t="s">
        <v>911</v>
      </c>
      <c r="X67" s="578"/>
      <c r="Y67" s="254" t="s">
        <v>910</v>
      </c>
      <c r="Z67" s="254" t="s">
        <v>909</v>
      </c>
      <c r="AA67" s="582" t="s">
        <v>911</v>
      </c>
      <c r="AB67" s="578"/>
      <c r="AC67" s="254" t="s">
        <v>910</v>
      </c>
      <c r="AD67" s="253" t="s">
        <v>909</v>
      </c>
      <c r="AE67" s="582" t="s">
        <v>911</v>
      </c>
      <c r="AF67" s="578"/>
      <c r="AG67" s="254" t="s">
        <v>910</v>
      </c>
      <c r="AH67" s="253" t="s">
        <v>909</v>
      </c>
    </row>
    <row r="68" spans="1:34" ht="16.5" customHeight="1" x14ac:dyDescent="0.25">
      <c r="A68" s="247" t="s">
        <v>23</v>
      </c>
      <c r="B68" s="252" t="s">
        <v>908</v>
      </c>
      <c r="C68" s="572">
        <f>($D$58*$Y$7)/4</f>
        <v>3408.8903221153846</v>
      </c>
      <c r="D68" s="572"/>
      <c r="E68" s="247">
        <f t="shared" ref="E68:E74" si="14">C68+800</f>
        <v>4208.8903221153851</v>
      </c>
      <c r="F68" s="247">
        <f t="shared" ref="F68:F74" si="15">E68*1.15</f>
        <v>4840.2238704326928</v>
      </c>
      <c r="G68" s="572">
        <f>($D$59*$Y$7)/4</f>
        <v>2644.4580144230772</v>
      </c>
      <c r="H68" s="572"/>
      <c r="I68" s="247">
        <f t="shared" ref="I68:I73" si="16">G68+800</f>
        <v>3444.4580144230772</v>
      </c>
      <c r="J68" s="247">
        <f t="shared" ref="J68:J73" si="17">I68*1.15</f>
        <v>3961.1267165865384</v>
      </c>
      <c r="K68" s="572">
        <f>($E$58*$Y$7)/4</f>
        <v>2699.4015865384617</v>
      </c>
      <c r="L68" s="572"/>
      <c r="M68" s="247">
        <f t="shared" ref="M68:M73" si="18">K68+800</f>
        <v>3499.4015865384617</v>
      </c>
      <c r="N68" s="247">
        <f t="shared" ref="N68:N73" si="19">M68*1.15</f>
        <v>4024.3118245192309</v>
      </c>
      <c r="O68" s="575">
        <f>($E$59*$Y$7)/4</f>
        <v>2126.077355769231</v>
      </c>
      <c r="P68" s="575"/>
      <c r="Q68" s="247">
        <f t="shared" ref="Q68:Q73" si="20">O68+800</f>
        <v>2926.077355769231</v>
      </c>
      <c r="R68" s="251">
        <f t="shared" ref="R68:R73" si="21">Q68*1.15</f>
        <v>3364.9889591346155</v>
      </c>
      <c r="S68" s="574">
        <f>($F$58*$Y$7)/4</f>
        <v>1576.6416346153846</v>
      </c>
      <c r="T68" s="573"/>
      <c r="U68" s="247">
        <f t="shared" ref="U68:U73" si="22">S68+800</f>
        <v>2376.6416346153846</v>
      </c>
      <c r="V68" s="247">
        <f t="shared" ref="V68:V73" si="23">U68*1.15</f>
        <v>2733.1378798076921</v>
      </c>
      <c r="W68" s="573">
        <f>($F$59*$Y$7)/4</f>
        <v>1337.7565384615386</v>
      </c>
      <c r="X68" s="573"/>
      <c r="Y68" s="247">
        <f t="shared" ref="Y68:Y73" si="24">W68+800</f>
        <v>2137.7565384615386</v>
      </c>
      <c r="Z68" s="251">
        <f t="shared" ref="Z68:Z73" si="25">Y68*1.15</f>
        <v>2458.4200192307694</v>
      </c>
      <c r="AA68" s="574">
        <f>($G$58*Y7)/4</f>
        <v>1313.8680288461539</v>
      </c>
      <c r="AB68" s="573"/>
      <c r="AC68" s="247">
        <f t="shared" ref="AC68:AC73" si="26">AA68+800</f>
        <v>2113.8680288461537</v>
      </c>
      <c r="AD68" s="247">
        <f t="shared" ref="AD68:AD73" si="27">AC68*1.15</f>
        <v>2430.9482331730765</v>
      </c>
      <c r="AE68" s="573">
        <f>($G$59*Y7)/4</f>
        <v>1122.7599519230771</v>
      </c>
      <c r="AF68" s="573"/>
      <c r="AG68" s="247">
        <f t="shared" ref="AG68:AG73" si="28">AE68+800</f>
        <v>1922.7599519230771</v>
      </c>
      <c r="AH68" s="250">
        <f t="shared" ref="AH68:AH73" si="29">AG68*1.15</f>
        <v>2211.1739447115383</v>
      </c>
    </row>
    <row r="69" spans="1:34" ht="16.5" customHeight="1" x14ac:dyDescent="0.25">
      <c r="B69" s="252" t="s">
        <v>907</v>
      </c>
      <c r="C69" s="572">
        <f>($D$58*$Y$12)/4</f>
        <v>3747.4597932692313</v>
      </c>
      <c r="D69" s="572"/>
      <c r="E69" s="247">
        <f t="shared" si="14"/>
        <v>4547.4597932692313</v>
      </c>
      <c r="F69" s="247">
        <f t="shared" si="15"/>
        <v>5229.5787622596154</v>
      </c>
      <c r="G69" s="572">
        <f>($D$59*$Y$12)/4</f>
        <v>2907.1044086538468</v>
      </c>
      <c r="H69" s="572"/>
      <c r="I69" s="247">
        <f t="shared" si="16"/>
        <v>3707.1044086538468</v>
      </c>
      <c r="J69" s="247">
        <f t="shared" si="17"/>
        <v>4263.1700699519233</v>
      </c>
      <c r="K69" s="572">
        <f>($E$58*$Y$12)/4</f>
        <v>2967.5049519230774</v>
      </c>
      <c r="L69" s="572"/>
      <c r="M69" s="247">
        <f t="shared" si="18"/>
        <v>3767.5049519230774</v>
      </c>
      <c r="N69" s="247">
        <f t="shared" si="19"/>
        <v>4332.630694711539</v>
      </c>
      <c r="O69" s="575">
        <f>($E$59*$Y$12)/4</f>
        <v>2337.238413461539</v>
      </c>
      <c r="P69" s="575"/>
      <c r="Q69" s="247">
        <f t="shared" si="20"/>
        <v>3137.238413461539</v>
      </c>
      <c r="R69" s="251">
        <f t="shared" si="21"/>
        <v>3607.8241754807696</v>
      </c>
      <c r="S69" s="574">
        <f>($F$58*$Y$12)/4</f>
        <v>1733.2329807692311</v>
      </c>
      <c r="T69" s="573"/>
      <c r="U69" s="247">
        <f t="shared" si="22"/>
        <v>2533.2329807692313</v>
      </c>
      <c r="V69" s="247">
        <f t="shared" si="23"/>
        <v>2913.2179278846156</v>
      </c>
      <c r="W69" s="573">
        <f>($F$59*$Y$12)/4</f>
        <v>1470.6219230769234</v>
      </c>
      <c r="X69" s="573"/>
      <c r="Y69" s="247">
        <f t="shared" si="24"/>
        <v>2270.6219230769234</v>
      </c>
      <c r="Z69" s="251">
        <f t="shared" si="25"/>
        <v>2611.2152115384615</v>
      </c>
      <c r="AA69" s="574">
        <f>($G$58*Y12)/4</f>
        <v>1444.3608173076925</v>
      </c>
      <c r="AB69" s="573"/>
      <c r="AC69" s="247">
        <f t="shared" si="26"/>
        <v>2244.3608173076927</v>
      </c>
      <c r="AD69" s="247">
        <f t="shared" si="27"/>
        <v>2581.0149399038464</v>
      </c>
      <c r="AE69" s="573">
        <f>($G$59*Y12)/4</f>
        <v>1234.2719711538464</v>
      </c>
      <c r="AF69" s="573"/>
      <c r="AG69" s="247">
        <f t="shared" si="28"/>
        <v>2034.2719711538464</v>
      </c>
      <c r="AH69" s="250">
        <f t="shared" si="29"/>
        <v>2339.412766826923</v>
      </c>
    </row>
    <row r="70" spans="1:34" ht="16.5" customHeight="1" x14ac:dyDescent="0.25">
      <c r="B70" s="252" t="s">
        <v>906</v>
      </c>
      <c r="C70" s="572">
        <f>($D$58*$Y$17)/4</f>
        <v>5379.652788461538</v>
      </c>
      <c r="D70" s="572"/>
      <c r="E70" s="247">
        <f t="shared" si="14"/>
        <v>6179.652788461538</v>
      </c>
      <c r="F70" s="247">
        <f t="shared" si="15"/>
        <v>7106.6007067307683</v>
      </c>
      <c r="G70" s="572">
        <f>($D$59*$Y$17)/4</f>
        <v>4173.283557692308</v>
      </c>
      <c r="H70" s="572"/>
      <c r="I70" s="247">
        <f t="shared" si="16"/>
        <v>4973.283557692308</v>
      </c>
      <c r="J70" s="247">
        <f t="shared" si="17"/>
        <v>5719.2760913461534</v>
      </c>
      <c r="K70" s="572">
        <f>($E$58*$Y$17)/4</f>
        <v>4259.9913461538463</v>
      </c>
      <c r="L70" s="572"/>
      <c r="M70" s="247">
        <f t="shared" si="18"/>
        <v>5059.9913461538463</v>
      </c>
      <c r="N70" s="247">
        <f t="shared" si="19"/>
        <v>5818.9900480769229</v>
      </c>
      <c r="O70" s="575">
        <f>($E$59*$Y$17)/4</f>
        <v>3355.2144230769231</v>
      </c>
      <c r="P70" s="575"/>
      <c r="Q70" s="247">
        <f t="shared" si="20"/>
        <v>4155.2144230769227</v>
      </c>
      <c r="R70" s="251">
        <f t="shared" si="21"/>
        <v>4778.4965865384611</v>
      </c>
      <c r="S70" s="574">
        <f>($F$58*$Y$17)/4</f>
        <v>2488.1365384615387</v>
      </c>
      <c r="T70" s="573"/>
      <c r="U70" s="247">
        <f t="shared" si="22"/>
        <v>3288.1365384615387</v>
      </c>
      <c r="V70" s="247">
        <f t="shared" si="23"/>
        <v>3781.3570192307693</v>
      </c>
      <c r="W70" s="573">
        <f>($F$59*$Y$17)/4</f>
        <v>2111.146153846154</v>
      </c>
      <c r="X70" s="573"/>
      <c r="Y70" s="247">
        <f t="shared" si="24"/>
        <v>2911.146153846154</v>
      </c>
      <c r="Z70" s="251">
        <f t="shared" si="25"/>
        <v>3347.8180769230767</v>
      </c>
      <c r="AA70" s="574">
        <f>($G$58*Y17)/4</f>
        <v>2073.4471153846157</v>
      </c>
      <c r="AB70" s="573"/>
      <c r="AC70" s="247">
        <f t="shared" si="26"/>
        <v>2873.4471153846157</v>
      </c>
      <c r="AD70" s="247">
        <f t="shared" si="27"/>
        <v>3304.464182692308</v>
      </c>
      <c r="AE70" s="573">
        <f>($G$59*Y17)/4</f>
        <v>1771.8548076923078</v>
      </c>
      <c r="AF70" s="573"/>
      <c r="AG70" s="247">
        <f t="shared" si="28"/>
        <v>2571.854807692308</v>
      </c>
      <c r="AH70" s="250">
        <f t="shared" si="29"/>
        <v>2957.633028846154</v>
      </c>
    </row>
    <row r="71" spans="1:34" ht="16.5" customHeight="1" x14ac:dyDescent="0.25">
      <c r="B71" s="252" t="s">
        <v>905</v>
      </c>
      <c r="C71" s="572">
        <f>($D$58*$Y$22)/4</f>
        <v>6007.15888701923</v>
      </c>
      <c r="D71" s="572"/>
      <c r="E71" s="247">
        <f t="shared" si="14"/>
        <v>6807.15888701923</v>
      </c>
      <c r="F71" s="247">
        <f t="shared" si="15"/>
        <v>7828.2327200721138</v>
      </c>
      <c r="G71" s="572">
        <f>($D$59*$Y$22)/4</f>
        <v>4660.0735024038459</v>
      </c>
      <c r="H71" s="572"/>
      <c r="I71" s="247">
        <f t="shared" si="16"/>
        <v>5460.0735024038459</v>
      </c>
      <c r="J71" s="247">
        <f t="shared" si="17"/>
        <v>6279.0845277644221</v>
      </c>
      <c r="K71" s="572">
        <f>($E$58*$Y$22)/4</f>
        <v>4756.8952644230767</v>
      </c>
      <c r="L71" s="572"/>
      <c r="M71" s="247">
        <f t="shared" si="18"/>
        <v>5556.8952644230767</v>
      </c>
      <c r="N71" s="247">
        <f t="shared" si="19"/>
        <v>6390.4295540865378</v>
      </c>
      <c r="O71" s="575">
        <f>($E$59*$Y$22)/4</f>
        <v>3746.5812259615382</v>
      </c>
      <c r="P71" s="575"/>
      <c r="Q71" s="247">
        <f t="shared" si="20"/>
        <v>4546.5812259615377</v>
      </c>
      <c r="R71" s="251">
        <f t="shared" si="21"/>
        <v>5228.5684098557676</v>
      </c>
      <c r="S71" s="574">
        <f>($F$58*$Y$22)/4</f>
        <v>2778.3636057692306</v>
      </c>
      <c r="T71" s="573"/>
      <c r="U71" s="247">
        <f t="shared" si="22"/>
        <v>3578.3636057692306</v>
      </c>
      <c r="V71" s="247">
        <f t="shared" si="23"/>
        <v>4115.1181466346152</v>
      </c>
      <c r="W71" s="573">
        <f>($F$59*$Y$22)/4</f>
        <v>2357.3994230769231</v>
      </c>
      <c r="X71" s="573"/>
      <c r="Y71" s="247">
        <f t="shared" si="24"/>
        <v>3157.3994230769231</v>
      </c>
      <c r="Z71" s="251">
        <f t="shared" si="25"/>
        <v>3631.0093365384614</v>
      </c>
      <c r="AA71" s="574">
        <f>($G$58*Y22)/4</f>
        <v>2315.3030048076921</v>
      </c>
      <c r="AB71" s="573"/>
      <c r="AC71" s="247">
        <f t="shared" si="26"/>
        <v>3115.3030048076921</v>
      </c>
      <c r="AD71" s="247">
        <f t="shared" si="27"/>
        <v>3582.5984555288455</v>
      </c>
      <c r="AE71" s="573">
        <f>($G$59*Y22)/4</f>
        <v>1978.5316586538461</v>
      </c>
      <c r="AF71" s="573"/>
      <c r="AG71" s="247">
        <f t="shared" si="28"/>
        <v>2778.5316586538461</v>
      </c>
      <c r="AH71" s="250">
        <f t="shared" si="29"/>
        <v>3195.3114074519226</v>
      </c>
    </row>
    <row r="72" spans="1:34" ht="17.25" customHeight="1" x14ac:dyDescent="0.25">
      <c r="B72" s="252" t="s">
        <v>904</v>
      </c>
      <c r="C72" s="572">
        <f>($D$58*$Y$27)/4</f>
        <v>6928.1398846153852</v>
      </c>
      <c r="D72" s="572"/>
      <c r="E72" s="247">
        <f t="shared" si="14"/>
        <v>7728.1398846153852</v>
      </c>
      <c r="F72" s="247">
        <f t="shared" si="15"/>
        <v>8887.3608673076924</v>
      </c>
      <c r="G72" s="572">
        <f>($D$59*$Y$27)/4</f>
        <v>5374.5275769230775</v>
      </c>
      <c r="H72" s="572"/>
      <c r="I72" s="247">
        <f t="shared" si="16"/>
        <v>6174.5275769230775</v>
      </c>
      <c r="J72" s="247">
        <f t="shared" si="17"/>
        <v>7100.7067134615381</v>
      </c>
      <c r="K72" s="572">
        <f>($E$58*$Y$27)/4</f>
        <v>5486.1934615384625</v>
      </c>
      <c r="L72" s="572"/>
      <c r="M72" s="247">
        <f t="shared" si="18"/>
        <v>6286.1934615384625</v>
      </c>
      <c r="N72" s="247">
        <f t="shared" si="19"/>
        <v>7229.1224807692315</v>
      </c>
      <c r="O72" s="575">
        <f>($E$59*$Y$27)/4</f>
        <v>4320.9842307692315</v>
      </c>
      <c r="P72" s="575"/>
      <c r="Q72" s="247">
        <f t="shared" si="20"/>
        <v>5120.9842307692315</v>
      </c>
      <c r="R72" s="251">
        <f t="shared" si="21"/>
        <v>5889.1318653846156</v>
      </c>
      <c r="S72" s="574">
        <f>($F$58*$Y$27)/4</f>
        <v>3204.3253846153852</v>
      </c>
      <c r="T72" s="573"/>
      <c r="U72" s="247">
        <f t="shared" si="22"/>
        <v>4004.3253846153852</v>
      </c>
      <c r="V72" s="247">
        <f t="shared" si="23"/>
        <v>4604.9741923076926</v>
      </c>
      <c r="W72" s="573">
        <f>($F$59*$Y$27)/4</f>
        <v>2718.8215384615387</v>
      </c>
      <c r="X72" s="573"/>
      <c r="Y72" s="247">
        <f t="shared" si="24"/>
        <v>3518.8215384615387</v>
      </c>
      <c r="Z72" s="251">
        <f t="shared" si="25"/>
        <v>4046.6447692307693</v>
      </c>
      <c r="AA72" s="574">
        <f>($G$58*Y27)/4</f>
        <v>2670.2711538461544</v>
      </c>
      <c r="AB72" s="573"/>
      <c r="AC72" s="247">
        <f t="shared" si="26"/>
        <v>3470.2711538461544</v>
      </c>
      <c r="AD72" s="247">
        <f t="shared" si="27"/>
        <v>3990.8118269230772</v>
      </c>
      <c r="AE72" s="573">
        <f>($G$59*Y27)/4</f>
        <v>2281.8680769230773</v>
      </c>
      <c r="AF72" s="573"/>
      <c r="AG72" s="247">
        <f t="shared" si="28"/>
        <v>3081.8680769230773</v>
      </c>
      <c r="AH72" s="250">
        <f t="shared" si="29"/>
        <v>3544.1482884615384</v>
      </c>
    </row>
    <row r="73" spans="1:34" ht="16.5" customHeight="1" x14ac:dyDescent="0.25">
      <c r="B73" s="252" t="s">
        <v>903</v>
      </c>
      <c r="C73" s="572">
        <f>($D$58*$Y$32)/4</f>
        <v>8142.5957812499992</v>
      </c>
      <c r="D73" s="572"/>
      <c r="E73" s="247">
        <f t="shared" si="14"/>
        <v>8942.5957812499983</v>
      </c>
      <c r="F73" s="247">
        <f t="shared" si="15"/>
        <v>10283.985148437498</v>
      </c>
      <c r="G73" s="572">
        <f>($D$59*$Y$37)/4</f>
        <v>3493.8676298076925</v>
      </c>
      <c r="H73" s="572"/>
      <c r="I73" s="247">
        <f t="shared" si="16"/>
        <v>4293.8676298076925</v>
      </c>
      <c r="J73" s="247">
        <f t="shared" si="17"/>
        <v>4937.9477742788458</v>
      </c>
      <c r="K73" s="572">
        <f>($E$58*$Y$32)/4</f>
        <v>6447.8859375000002</v>
      </c>
      <c r="L73" s="572"/>
      <c r="M73" s="247">
        <f t="shared" si="18"/>
        <v>7247.8859375000002</v>
      </c>
      <c r="N73" s="247">
        <f t="shared" si="19"/>
        <v>8335.0688281250004</v>
      </c>
      <c r="O73" s="573">
        <f>($E$59*$Y$32)/4</f>
        <v>5078.4234375000005</v>
      </c>
      <c r="P73" s="573"/>
      <c r="Q73" s="247">
        <f t="shared" si="20"/>
        <v>5878.4234375000005</v>
      </c>
      <c r="R73" s="251">
        <f t="shared" si="21"/>
        <v>6760.1869531250004</v>
      </c>
      <c r="S73" s="574">
        <f>($F$58*$Y$32)/4</f>
        <v>3766.0218749999999</v>
      </c>
      <c r="T73" s="573"/>
      <c r="U73" s="247">
        <f t="shared" si="22"/>
        <v>4566.0218750000004</v>
      </c>
      <c r="V73" s="247">
        <f t="shared" si="23"/>
        <v>5250.9251562500003</v>
      </c>
      <c r="W73" s="573">
        <f>($F$59*$Y$37)/4</f>
        <v>1767.4488461538463</v>
      </c>
      <c r="X73" s="573"/>
      <c r="Y73" s="247">
        <f t="shared" si="24"/>
        <v>2567.4488461538463</v>
      </c>
      <c r="Z73" s="251">
        <f t="shared" si="25"/>
        <v>2952.566173076923</v>
      </c>
      <c r="AA73" s="574">
        <f>($G$58*Y37)/4</f>
        <v>1735.8872596153847</v>
      </c>
      <c r="AB73" s="573"/>
      <c r="AC73" s="247">
        <f t="shared" si="26"/>
        <v>2535.8872596153847</v>
      </c>
      <c r="AD73" s="247">
        <f t="shared" si="27"/>
        <v>2916.2703485576922</v>
      </c>
      <c r="AE73" s="573">
        <f>($G$59*Y32)/4</f>
        <v>2681.8640625000003</v>
      </c>
      <c r="AF73" s="573"/>
      <c r="AG73" s="247">
        <f t="shared" si="28"/>
        <v>3481.8640625000003</v>
      </c>
      <c r="AH73" s="250">
        <f t="shared" si="29"/>
        <v>4004.1436718750001</v>
      </c>
    </row>
    <row r="74" spans="1:34" ht="16.5" customHeight="1" x14ac:dyDescent="0.25">
      <c r="B74" s="252" t="s">
        <v>876</v>
      </c>
      <c r="C74" s="572">
        <f>($D$58*$Y$37)/4</f>
        <v>4503.8383990384618</v>
      </c>
      <c r="D74" s="572"/>
      <c r="E74" s="247">
        <f t="shared" si="14"/>
        <v>5303.8383990384618</v>
      </c>
      <c r="F74" s="247">
        <f t="shared" si="15"/>
        <v>6099.4141588942302</v>
      </c>
      <c r="G74" s="572">
        <f>($D$59*$Y$32)/4</f>
        <v>6316.6457812500003</v>
      </c>
      <c r="H74" s="572"/>
      <c r="I74" s="247"/>
      <c r="J74" s="247"/>
      <c r="K74" s="572">
        <f>($E$58*$Y$37)/4</f>
        <v>3566.4592788461541</v>
      </c>
      <c r="L74" s="572"/>
      <c r="O74" s="573">
        <f>($E$59*$Y$37)/4</f>
        <v>2808.9812019230772</v>
      </c>
      <c r="P74" s="573"/>
      <c r="R74" s="251"/>
      <c r="S74" s="574">
        <f>($F$58*$Y$37)/4</f>
        <v>2083.0647115384618</v>
      </c>
      <c r="T74" s="573"/>
      <c r="U74" s="247"/>
      <c r="W74" s="573">
        <f>($F$59*$Y$32)/4</f>
        <v>3195.4124999999999</v>
      </c>
      <c r="X74" s="573"/>
      <c r="Z74" s="251"/>
      <c r="AA74" s="574">
        <f>($G$58*Y33)/4</f>
        <v>1224.4546478365385</v>
      </c>
      <c r="AB74" s="573"/>
      <c r="AE74" s="573">
        <f>($G$59*$Y$37)/4</f>
        <v>1483.3945673076923</v>
      </c>
      <c r="AF74" s="573"/>
      <c r="AH74" s="250"/>
    </row>
    <row r="75" spans="1:34" ht="16.5" customHeight="1" x14ac:dyDescent="0.25">
      <c r="B75" s="256"/>
      <c r="C75" s="247"/>
      <c r="E75" s="247"/>
      <c r="I75" s="247"/>
      <c r="J75" s="247"/>
      <c r="T75" s="247"/>
      <c r="U75" s="247"/>
    </row>
    <row r="76" spans="1:34" ht="16.5" customHeight="1" x14ac:dyDescent="0.25">
      <c r="B76" s="256"/>
      <c r="C76" s="247"/>
      <c r="E76" s="247"/>
      <c r="I76" s="247"/>
      <c r="J76" s="247"/>
      <c r="T76" s="247"/>
      <c r="U76" s="247"/>
    </row>
    <row r="77" spans="1:34" ht="16.5" customHeight="1" x14ac:dyDescent="0.25">
      <c r="C77" s="256"/>
      <c r="D77" s="247" t="s">
        <v>924</v>
      </c>
      <c r="E77" s="247" t="s">
        <v>923</v>
      </c>
      <c r="F77" s="247" t="s">
        <v>922</v>
      </c>
      <c r="G77" s="247" t="s">
        <v>921</v>
      </c>
      <c r="I77" s="247"/>
      <c r="J77" s="247"/>
      <c r="T77" s="247"/>
      <c r="U77" s="247"/>
    </row>
    <row r="78" spans="1:34" ht="25.5" x14ac:dyDescent="0.25">
      <c r="C78" s="258" t="s">
        <v>927</v>
      </c>
      <c r="D78" s="257">
        <v>117</v>
      </c>
      <c r="E78" s="257">
        <v>94</v>
      </c>
      <c r="F78" s="257">
        <v>53</v>
      </c>
      <c r="G78" s="257">
        <v>43</v>
      </c>
      <c r="I78" s="247"/>
      <c r="J78" s="247"/>
      <c r="T78" s="247"/>
      <c r="U78" s="247"/>
    </row>
    <row r="79" spans="1:34" ht="25.5" x14ac:dyDescent="0.25">
      <c r="C79" s="258" t="s">
        <v>926</v>
      </c>
      <c r="D79" s="257">
        <f>D78-32</f>
        <v>85</v>
      </c>
      <c r="E79" s="257">
        <f>E78-24</f>
        <v>70</v>
      </c>
      <c r="F79" s="257">
        <f>F78-10</f>
        <v>43</v>
      </c>
      <c r="G79" s="257">
        <f>G78-8</f>
        <v>35</v>
      </c>
      <c r="I79" s="247"/>
      <c r="J79" s="247"/>
      <c r="T79" s="247"/>
      <c r="U79" s="247"/>
    </row>
    <row r="80" spans="1:34" ht="16.5" customHeight="1" x14ac:dyDescent="0.25">
      <c r="C80" s="256"/>
      <c r="E80" s="247"/>
      <c r="I80" s="247"/>
      <c r="J80" s="247"/>
      <c r="T80" s="247"/>
      <c r="U80" s="247"/>
    </row>
    <row r="81" spans="2:34" ht="30" x14ac:dyDescent="0.25">
      <c r="B81" s="256"/>
      <c r="C81" s="598" t="s">
        <v>928</v>
      </c>
      <c r="D81" s="598"/>
      <c r="E81" s="598"/>
      <c r="F81" s="598"/>
      <c r="G81" s="598"/>
      <c r="H81" s="598"/>
      <c r="I81" s="598"/>
      <c r="J81" s="598"/>
      <c r="K81" s="598"/>
      <c r="L81" s="598"/>
      <c r="M81" s="598"/>
      <c r="N81" s="598"/>
      <c r="O81" s="598"/>
      <c r="P81" s="598"/>
      <c r="Q81" s="598"/>
      <c r="R81" s="598"/>
      <c r="S81" s="598"/>
      <c r="T81" s="598"/>
      <c r="U81" s="598"/>
      <c r="V81" s="598"/>
      <c r="W81" s="598"/>
      <c r="X81" s="598"/>
      <c r="Y81" s="598"/>
      <c r="Z81" s="598"/>
      <c r="AA81" s="598"/>
      <c r="AB81" s="598"/>
      <c r="AC81" s="598"/>
      <c r="AD81" s="598"/>
      <c r="AE81" s="598"/>
      <c r="AF81" s="598"/>
      <c r="AG81" s="598"/>
      <c r="AH81" s="598"/>
    </row>
    <row r="82" spans="2:34" ht="27.75" x14ac:dyDescent="0.25">
      <c r="C82" s="596" t="s">
        <v>924</v>
      </c>
      <c r="D82" s="593"/>
      <c r="E82" s="593"/>
      <c r="F82" s="593"/>
      <c r="G82" s="593"/>
      <c r="H82" s="593"/>
      <c r="I82" s="593"/>
      <c r="J82" s="597"/>
      <c r="K82" s="592" t="s">
        <v>923</v>
      </c>
      <c r="L82" s="593"/>
      <c r="M82" s="593"/>
      <c r="N82" s="593"/>
      <c r="O82" s="593"/>
      <c r="P82" s="593"/>
      <c r="Q82" s="593"/>
      <c r="R82" s="597"/>
      <c r="S82" s="592" t="s">
        <v>922</v>
      </c>
      <c r="T82" s="593"/>
      <c r="U82" s="593"/>
      <c r="V82" s="593"/>
      <c r="W82" s="593"/>
      <c r="X82" s="593"/>
      <c r="Y82" s="593"/>
      <c r="Z82" s="597"/>
      <c r="AA82" s="592" t="s">
        <v>921</v>
      </c>
      <c r="AB82" s="593"/>
      <c r="AC82" s="593"/>
      <c r="AD82" s="593"/>
      <c r="AE82" s="593"/>
      <c r="AF82" s="593"/>
      <c r="AG82" s="593"/>
      <c r="AH82" s="594"/>
    </row>
    <row r="83" spans="2:34" ht="16.5" customHeight="1" x14ac:dyDescent="0.25">
      <c r="C83" s="583" t="s">
        <v>920</v>
      </c>
      <c r="D83" s="584"/>
      <c r="E83" s="584"/>
      <c r="F83" s="584"/>
      <c r="G83" s="585" t="s">
        <v>919</v>
      </c>
      <c r="H83" s="586"/>
      <c r="I83" s="586"/>
      <c r="J83" s="587"/>
      <c r="K83" s="584" t="s">
        <v>918</v>
      </c>
      <c r="L83" s="584"/>
      <c r="M83" s="584"/>
      <c r="N83" s="584"/>
      <c r="O83" s="584" t="s">
        <v>917</v>
      </c>
      <c r="P83" s="584"/>
      <c r="Q83" s="584"/>
      <c r="R83" s="584"/>
      <c r="S83" s="584" t="s">
        <v>916</v>
      </c>
      <c r="T83" s="584"/>
      <c r="U83" s="584"/>
      <c r="V83" s="584"/>
      <c r="W83" s="584" t="s">
        <v>915</v>
      </c>
      <c r="X83" s="584"/>
      <c r="Y83" s="584"/>
      <c r="Z83" s="584"/>
      <c r="AA83" s="587" t="s">
        <v>916</v>
      </c>
      <c r="AB83" s="584"/>
      <c r="AC83" s="584"/>
      <c r="AD83" s="584"/>
      <c r="AE83" s="584" t="s">
        <v>915</v>
      </c>
      <c r="AF83" s="584"/>
      <c r="AG83" s="584"/>
      <c r="AH83" s="588"/>
    </row>
    <row r="84" spans="2:34" ht="16.5" customHeight="1" x14ac:dyDescent="0.25">
      <c r="C84" s="589" t="s">
        <v>913</v>
      </c>
      <c r="D84" s="590"/>
      <c r="E84" s="590" t="s">
        <v>914</v>
      </c>
      <c r="F84" s="590"/>
      <c r="G84" s="590" t="s">
        <v>913</v>
      </c>
      <c r="H84" s="590"/>
      <c r="I84" s="581" t="s">
        <v>912</v>
      </c>
      <c r="J84" s="578"/>
      <c r="K84" s="590" t="s">
        <v>913</v>
      </c>
      <c r="L84" s="590"/>
      <c r="M84" s="590" t="s">
        <v>912</v>
      </c>
      <c r="N84" s="590"/>
      <c r="O84" s="590" t="s">
        <v>913</v>
      </c>
      <c r="P84" s="590"/>
      <c r="Q84" s="590" t="s">
        <v>912</v>
      </c>
      <c r="R84" s="590"/>
      <c r="S84" s="590" t="s">
        <v>913</v>
      </c>
      <c r="T84" s="590"/>
      <c r="U84" s="590" t="s">
        <v>912</v>
      </c>
      <c r="V84" s="590"/>
      <c r="W84" s="590" t="s">
        <v>913</v>
      </c>
      <c r="X84" s="590"/>
      <c r="Y84" s="590" t="s">
        <v>912</v>
      </c>
      <c r="Z84" s="590"/>
      <c r="AA84" s="578" t="s">
        <v>913</v>
      </c>
      <c r="AB84" s="590"/>
      <c r="AC84" s="590" t="s">
        <v>912</v>
      </c>
      <c r="AD84" s="590"/>
      <c r="AE84" s="590" t="s">
        <v>913</v>
      </c>
      <c r="AF84" s="590"/>
      <c r="AG84" s="590" t="s">
        <v>912</v>
      </c>
      <c r="AH84" s="591"/>
    </row>
    <row r="85" spans="2:34" x14ac:dyDescent="0.25">
      <c r="C85" s="577" t="s">
        <v>911</v>
      </c>
      <c r="D85" s="578"/>
      <c r="E85" s="254" t="s">
        <v>910</v>
      </c>
      <c r="F85" s="254" t="s">
        <v>909</v>
      </c>
      <c r="G85" s="579" t="s">
        <v>911</v>
      </c>
      <c r="H85" s="580"/>
      <c r="I85" s="254" t="s">
        <v>910</v>
      </c>
      <c r="J85" s="254" t="s">
        <v>909</v>
      </c>
      <c r="K85" s="579" t="s">
        <v>911</v>
      </c>
      <c r="L85" s="580"/>
      <c r="M85" s="254" t="s">
        <v>910</v>
      </c>
      <c r="N85" s="254" t="s">
        <v>909</v>
      </c>
      <c r="O85" s="581" t="s">
        <v>911</v>
      </c>
      <c r="P85" s="578"/>
      <c r="Q85" s="254" t="s">
        <v>910</v>
      </c>
      <c r="R85" s="254" t="s">
        <v>909</v>
      </c>
      <c r="S85" s="581" t="s">
        <v>911</v>
      </c>
      <c r="T85" s="578"/>
      <c r="U85" s="254" t="s">
        <v>910</v>
      </c>
      <c r="V85" s="254" t="s">
        <v>909</v>
      </c>
      <c r="W85" s="581" t="s">
        <v>911</v>
      </c>
      <c r="X85" s="578"/>
      <c r="Y85" s="254" t="s">
        <v>910</v>
      </c>
      <c r="Z85" s="254" t="s">
        <v>909</v>
      </c>
      <c r="AA85" s="582" t="s">
        <v>911</v>
      </c>
      <c r="AB85" s="578"/>
      <c r="AC85" s="254" t="s">
        <v>910</v>
      </c>
      <c r="AD85" s="253" t="s">
        <v>909</v>
      </c>
      <c r="AE85" s="582" t="s">
        <v>911</v>
      </c>
      <c r="AF85" s="578"/>
      <c r="AG85" s="254" t="s">
        <v>910</v>
      </c>
      <c r="AH85" s="253" t="s">
        <v>909</v>
      </c>
    </row>
    <row r="86" spans="2:34" ht="21" x14ac:dyDescent="0.25">
      <c r="B86" s="252" t="s">
        <v>908</v>
      </c>
      <c r="C86" s="572">
        <f>($D$78*$Y$7)/4</f>
        <v>2794.9556250000001</v>
      </c>
      <c r="D86" s="572"/>
      <c r="E86" s="247">
        <f t="shared" ref="E86:E91" si="30">C86+800</f>
        <v>3594.9556250000001</v>
      </c>
      <c r="F86" s="247">
        <f t="shared" ref="F86:F91" si="31">E86*1.15</f>
        <v>4134.1989687499999</v>
      </c>
      <c r="G86" s="572">
        <f>($D$79*$Y$7)/4</f>
        <v>2030.5233173076924</v>
      </c>
      <c r="H86" s="572"/>
      <c r="I86" s="247">
        <f t="shared" ref="I86:I91" si="32">G86+800</f>
        <v>2830.5233173076922</v>
      </c>
      <c r="J86" s="247">
        <f t="shared" ref="J86:J91" si="33">I86*1.15</f>
        <v>3255.1018149038459</v>
      </c>
      <c r="K86" s="572">
        <f>($E$78*$Y$7)/4</f>
        <v>2245.5199038461542</v>
      </c>
      <c r="L86" s="572"/>
      <c r="M86" s="247">
        <f t="shared" ref="M86:M91" si="34">K86+800</f>
        <v>3045.5199038461542</v>
      </c>
      <c r="N86" s="247">
        <f t="shared" ref="N86:N91" si="35">M86*1.15</f>
        <v>3502.347889423077</v>
      </c>
      <c r="O86" s="575">
        <f>($E$79*$Y$7)/4</f>
        <v>1672.1956730769232</v>
      </c>
      <c r="P86" s="575"/>
      <c r="Q86" s="247">
        <f t="shared" ref="Q86:Q91" si="36">O86+800</f>
        <v>2472.1956730769234</v>
      </c>
      <c r="R86" s="251">
        <f t="shared" ref="R86:R91" si="37">Q86*1.15</f>
        <v>2843.0250240384617</v>
      </c>
      <c r="S86" s="574">
        <f>($F$78*$Y$7)/4</f>
        <v>1266.0910096153848</v>
      </c>
      <c r="T86" s="573"/>
      <c r="U86" s="247">
        <f t="shared" ref="U86:U91" si="38">S86+800</f>
        <v>2066.0910096153848</v>
      </c>
      <c r="V86" s="247">
        <f t="shared" ref="V86:V91" si="39">U86*1.15</f>
        <v>2376.0046610576924</v>
      </c>
      <c r="W86" s="574">
        <f>($F$79*$Y$7)/4</f>
        <v>1027.2059134615386</v>
      </c>
      <c r="X86" s="573"/>
      <c r="Y86" s="247">
        <f t="shared" ref="Y86:Y91" si="40">W86+800</f>
        <v>1827.2059134615386</v>
      </c>
      <c r="Z86" s="251">
        <f t="shared" ref="Z86:Z91" si="41">Y86*1.15</f>
        <v>2101.2868004807692</v>
      </c>
      <c r="AA86" s="574">
        <f>($G$78*$Y$7)/4</f>
        <v>1027.2059134615386</v>
      </c>
      <c r="AB86" s="573"/>
      <c r="AC86" s="247">
        <f t="shared" ref="AC86:AC91" si="42">AA86+800</f>
        <v>1827.2059134615386</v>
      </c>
      <c r="AD86" s="247">
        <f t="shared" ref="AD86:AD91" si="43">AC86*1.15</f>
        <v>2101.2868004807692</v>
      </c>
      <c r="AE86" s="574">
        <f>($G$79*$Y$7)/4</f>
        <v>836.09783653846159</v>
      </c>
      <c r="AF86" s="573"/>
      <c r="AG86" s="247">
        <f t="shared" ref="AG86:AG91" si="44">AE86+800</f>
        <v>1636.0978365384617</v>
      </c>
      <c r="AH86" s="250">
        <f t="shared" ref="AH86:AH91" si="45">AG86*1.15</f>
        <v>1881.5125120192308</v>
      </c>
    </row>
    <row r="87" spans="2:34" ht="21" x14ac:dyDescent="0.25">
      <c r="B87" s="252" t="s">
        <v>907</v>
      </c>
      <c r="C87" s="572">
        <f>($D$78*$Y$12)/4</f>
        <v>3072.5493750000005</v>
      </c>
      <c r="D87" s="572"/>
      <c r="E87" s="247">
        <f t="shared" si="30"/>
        <v>3872.5493750000005</v>
      </c>
      <c r="F87" s="247">
        <f t="shared" si="31"/>
        <v>4453.4317812500003</v>
      </c>
      <c r="G87" s="572">
        <f>($D$79*$Y$12)/4</f>
        <v>2232.193990384616</v>
      </c>
      <c r="H87" s="572"/>
      <c r="I87" s="247">
        <f t="shared" si="32"/>
        <v>3032.193990384616</v>
      </c>
      <c r="J87" s="247">
        <f t="shared" si="33"/>
        <v>3487.0230889423083</v>
      </c>
      <c r="K87" s="572">
        <f>($E$78*$Y$12)/4</f>
        <v>2468.5439423076928</v>
      </c>
      <c r="L87" s="572"/>
      <c r="M87" s="247">
        <f t="shared" si="34"/>
        <v>3268.5439423076928</v>
      </c>
      <c r="N87" s="247">
        <f t="shared" si="35"/>
        <v>3758.8255336538464</v>
      </c>
      <c r="O87" s="575">
        <f>($E$79*$Y$12)/4</f>
        <v>1838.2774038461541</v>
      </c>
      <c r="P87" s="575"/>
      <c r="Q87" s="247">
        <f t="shared" si="36"/>
        <v>2638.2774038461539</v>
      </c>
      <c r="R87" s="251">
        <f t="shared" si="37"/>
        <v>3034.0190144230769</v>
      </c>
      <c r="S87" s="574">
        <f>($F$78*$Y$12)/4</f>
        <v>1391.838605769231</v>
      </c>
      <c r="T87" s="573"/>
      <c r="U87" s="247">
        <f t="shared" si="38"/>
        <v>2191.838605769231</v>
      </c>
      <c r="V87" s="247">
        <f t="shared" si="39"/>
        <v>2520.6143966346153</v>
      </c>
      <c r="W87" s="574">
        <f>($F$79*$Y$12)/4</f>
        <v>1129.2275480769233</v>
      </c>
      <c r="X87" s="573"/>
      <c r="Y87" s="247">
        <f t="shared" si="40"/>
        <v>1929.2275480769233</v>
      </c>
      <c r="Z87" s="251">
        <f t="shared" si="41"/>
        <v>2218.6116802884617</v>
      </c>
      <c r="AA87" s="574">
        <f>($G$78*$Y$12)/4</f>
        <v>1129.2275480769233</v>
      </c>
      <c r="AB87" s="573"/>
      <c r="AC87" s="247">
        <f t="shared" si="42"/>
        <v>1929.2275480769233</v>
      </c>
      <c r="AD87" s="247">
        <f t="shared" si="43"/>
        <v>2218.6116802884617</v>
      </c>
      <c r="AE87" s="574">
        <f>($G$79*$Y$12)/4</f>
        <v>919.13870192307706</v>
      </c>
      <c r="AF87" s="573"/>
      <c r="AG87" s="247">
        <f t="shared" si="44"/>
        <v>1719.138701923077</v>
      </c>
      <c r="AH87" s="250">
        <f t="shared" si="45"/>
        <v>1977.0095072115384</v>
      </c>
    </row>
    <row r="88" spans="2:34" ht="21" x14ac:dyDescent="0.25">
      <c r="B88" s="252" t="s">
        <v>906</v>
      </c>
      <c r="C88" s="572">
        <f>($D$78*$Y$17)/4</f>
        <v>4410.7875000000004</v>
      </c>
      <c r="D88" s="572"/>
      <c r="E88" s="247">
        <f t="shared" si="30"/>
        <v>5210.7875000000004</v>
      </c>
      <c r="F88" s="247">
        <f t="shared" si="31"/>
        <v>5992.4056250000003</v>
      </c>
      <c r="G88" s="572">
        <f>($D$79*$Y$17)/4</f>
        <v>3204.4182692307695</v>
      </c>
      <c r="H88" s="572"/>
      <c r="I88" s="247">
        <f t="shared" si="32"/>
        <v>4004.4182692307695</v>
      </c>
      <c r="J88" s="247">
        <f t="shared" si="33"/>
        <v>4605.0810096153846</v>
      </c>
      <c r="K88" s="572">
        <f>($E$78*$Y$17)/4</f>
        <v>3543.7096153846155</v>
      </c>
      <c r="L88" s="572"/>
      <c r="M88" s="247">
        <f t="shared" si="34"/>
        <v>4343.709615384616</v>
      </c>
      <c r="N88" s="247">
        <f t="shared" si="35"/>
        <v>4995.2660576923081</v>
      </c>
      <c r="O88" s="575">
        <f>($E$79*$Y$17)/4</f>
        <v>2638.9326923076924</v>
      </c>
      <c r="P88" s="575"/>
      <c r="Q88" s="247">
        <f t="shared" si="36"/>
        <v>3438.9326923076924</v>
      </c>
      <c r="R88" s="251">
        <f t="shared" si="37"/>
        <v>3954.7725961538458</v>
      </c>
      <c r="S88" s="574">
        <f>($F$78*$Y$17)/4</f>
        <v>1998.0490384615387</v>
      </c>
      <c r="T88" s="573"/>
      <c r="U88" s="247">
        <f t="shared" si="38"/>
        <v>2798.0490384615387</v>
      </c>
      <c r="V88" s="247">
        <f t="shared" si="39"/>
        <v>3217.7563942307693</v>
      </c>
      <c r="W88" s="574">
        <f>($F$79*$Y$17)/4</f>
        <v>1621.0586538461539</v>
      </c>
      <c r="X88" s="573"/>
      <c r="Y88" s="247">
        <f t="shared" si="40"/>
        <v>2421.0586538461539</v>
      </c>
      <c r="Z88" s="251">
        <f t="shared" si="41"/>
        <v>2784.2174519230766</v>
      </c>
      <c r="AA88" s="574">
        <f>($G$78*$Y$17)/4</f>
        <v>1621.0586538461539</v>
      </c>
      <c r="AB88" s="573"/>
      <c r="AC88" s="247">
        <f t="shared" si="42"/>
        <v>2421.0586538461539</v>
      </c>
      <c r="AD88" s="247">
        <f t="shared" si="43"/>
        <v>2784.2174519230766</v>
      </c>
      <c r="AE88" s="574">
        <f>($G$79*$Y$17)/4</f>
        <v>1319.4663461538462</v>
      </c>
      <c r="AF88" s="573"/>
      <c r="AG88" s="247">
        <f t="shared" si="44"/>
        <v>2119.4663461538462</v>
      </c>
      <c r="AH88" s="250">
        <f t="shared" si="45"/>
        <v>2437.3862980769231</v>
      </c>
    </row>
    <row r="89" spans="2:34" ht="21" x14ac:dyDescent="0.25">
      <c r="B89" s="252" t="s">
        <v>905</v>
      </c>
      <c r="C89" s="572">
        <f>($D$78*$Y$22)/4</f>
        <v>4925.2809374999997</v>
      </c>
      <c r="D89" s="572"/>
      <c r="E89" s="247">
        <f t="shared" si="30"/>
        <v>5725.2809374999997</v>
      </c>
      <c r="F89" s="247">
        <f t="shared" si="31"/>
        <v>6584.0730781249995</v>
      </c>
      <c r="G89" s="572">
        <f>($D$79*$Y$22)/4</f>
        <v>3578.1955528846152</v>
      </c>
      <c r="H89" s="572"/>
      <c r="I89" s="247">
        <f t="shared" si="32"/>
        <v>4378.1955528846156</v>
      </c>
      <c r="J89" s="247">
        <f t="shared" si="33"/>
        <v>5034.9248858173078</v>
      </c>
      <c r="K89" s="572">
        <f>($E$78*$Y$22)/4</f>
        <v>3957.0633173076922</v>
      </c>
      <c r="L89" s="572"/>
      <c r="M89" s="247">
        <f t="shared" si="34"/>
        <v>4757.0633173076922</v>
      </c>
      <c r="N89" s="247">
        <f t="shared" si="35"/>
        <v>5470.6228149038452</v>
      </c>
      <c r="O89" s="575">
        <f>($E$79*$Y$22)/4</f>
        <v>2946.7492788461536</v>
      </c>
      <c r="P89" s="575"/>
      <c r="Q89" s="247">
        <f t="shared" si="36"/>
        <v>3746.7492788461536</v>
      </c>
      <c r="R89" s="251">
        <f t="shared" si="37"/>
        <v>4308.761670673076</v>
      </c>
      <c r="S89" s="574">
        <f>($F$78*$Y$22)/4</f>
        <v>2231.1101682692306</v>
      </c>
      <c r="T89" s="573"/>
      <c r="U89" s="247">
        <f t="shared" si="38"/>
        <v>3031.1101682692306</v>
      </c>
      <c r="V89" s="247">
        <f t="shared" si="39"/>
        <v>3485.7766935096151</v>
      </c>
      <c r="W89" s="574">
        <f>($F$79*$Y$22)/4</f>
        <v>1810.1459855769231</v>
      </c>
      <c r="X89" s="573"/>
      <c r="Y89" s="247">
        <f t="shared" si="40"/>
        <v>2610.1459855769231</v>
      </c>
      <c r="Z89" s="251">
        <f t="shared" si="41"/>
        <v>3001.6678834134614</v>
      </c>
      <c r="AA89" s="574">
        <f>($G$78*$Y$22)/4</f>
        <v>1810.1459855769231</v>
      </c>
      <c r="AB89" s="573"/>
      <c r="AC89" s="247">
        <f t="shared" si="42"/>
        <v>2610.1459855769231</v>
      </c>
      <c r="AD89" s="247">
        <f t="shared" si="43"/>
        <v>3001.6678834134614</v>
      </c>
      <c r="AE89" s="574">
        <f>($G$79*$Y$22)/4</f>
        <v>1473.3746394230768</v>
      </c>
      <c r="AF89" s="573"/>
      <c r="AG89" s="247">
        <f t="shared" si="44"/>
        <v>2273.3746394230766</v>
      </c>
      <c r="AH89" s="250">
        <f t="shared" si="45"/>
        <v>2614.380835336538</v>
      </c>
    </row>
    <row r="90" spans="2:34" ht="21" x14ac:dyDescent="0.25">
      <c r="B90" s="252" t="s">
        <v>904</v>
      </c>
      <c r="C90" s="572">
        <f>($D$78*$Y$27)/4</f>
        <v>5680.3950000000004</v>
      </c>
      <c r="D90" s="572"/>
      <c r="E90" s="247">
        <f t="shared" si="30"/>
        <v>6480.3950000000004</v>
      </c>
      <c r="F90" s="247">
        <f t="shared" si="31"/>
        <v>7452.4542499999998</v>
      </c>
      <c r="G90" s="572">
        <f>($D$79*$Y$27)/4</f>
        <v>4126.7826923076927</v>
      </c>
      <c r="H90" s="572"/>
      <c r="I90" s="247">
        <f t="shared" si="32"/>
        <v>4926.7826923076927</v>
      </c>
      <c r="J90" s="247">
        <f t="shared" si="33"/>
        <v>5665.8000961538464</v>
      </c>
      <c r="K90" s="572">
        <f>($E$78*$Y$27)/4</f>
        <v>4563.7361538461546</v>
      </c>
      <c r="L90" s="572"/>
      <c r="M90" s="247">
        <f t="shared" si="34"/>
        <v>5363.7361538461546</v>
      </c>
      <c r="N90" s="247">
        <f t="shared" si="35"/>
        <v>6168.2965769230777</v>
      </c>
      <c r="O90" s="575">
        <f>($E$79*$Y$27)/4</f>
        <v>3398.5269230769236</v>
      </c>
      <c r="P90" s="575"/>
      <c r="Q90" s="247">
        <f t="shared" si="36"/>
        <v>4198.5269230769236</v>
      </c>
      <c r="R90" s="251">
        <f t="shared" si="37"/>
        <v>4828.3059615384618</v>
      </c>
      <c r="S90" s="574">
        <f>($F$78*$Y$27)/4</f>
        <v>2573.170384615385</v>
      </c>
      <c r="T90" s="573"/>
      <c r="U90" s="247">
        <f t="shared" si="38"/>
        <v>3373.170384615385</v>
      </c>
      <c r="V90" s="247">
        <f t="shared" si="39"/>
        <v>3879.1459423076926</v>
      </c>
      <c r="W90" s="574">
        <f>($F$79*$Y$27)/4</f>
        <v>2087.6665384615389</v>
      </c>
      <c r="X90" s="573"/>
      <c r="Y90" s="247">
        <f t="shared" si="40"/>
        <v>2887.6665384615389</v>
      </c>
      <c r="Z90" s="251">
        <f t="shared" si="41"/>
        <v>3320.8165192307697</v>
      </c>
      <c r="AA90" s="574">
        <f>($G$78*$Y$27)/4</f>
        <v>2087.6665384615389</v>
      </c>
      <c r="AB90" s="573"/>
      <c r="AC90" s="247">
        <f t="shared" si="42"/>
        <v>2887.6665384615389</v>
      </c>
      <c r="AD90" s="247">
        <f t="shared" si="43"/>
        <v>3320.8165192307697</v>
      </c>
      <c r="AE90" s="574">
        <f>($G$79*$Y$27)/4</f>
        <v>1699.2634615384618</v>
      </c>
      <c r="AF90" s="573"/>
      <c r="AG90" s="247">
        <f t="shared" si="44"/>
        <v>2499.2634615384618</v>
      </c>
      <c r="AH90" s="250">
        <f t="shared" si="45"/>
        <v>2874.1529807692309</v>
      </c>
    </row>
    <row r="91" spans="2:34" ht="21" x14ac:dyDescent="0.25">
      <c r="B91" s="252" t="s">
        <v>903</v>
      </c>
      <c r="C91" s="572">
        <f>($D$78*$Y$32)/4</f>
        <v>6676.1296874999998</v>
      </c>
      <c r="D91" s="572"/>
      <c r="E91" s="247">
        <f t="shared" si="30"/>
        <v>7476.1296874999998</v>
      </c>
      <c r="F91" s="247">
        <f t="shared" si="31"/>
        <v>8597.5491406249985</v>
      </c>
      <c r="G91" s="572">
        <f>($D$79*$Y$32)/4</f>
        <v>4850.1796875</v>
      </c>
      <c r="H91" s="572"/>
      <c r="I91" s="247">
        <f t="shared" si="32"/>
        <v>5650.1796875</v>
      </c>
      <c r="J91" s="247">
        <f t="shared" si="33"/>
        <v>6497.7066406249996</v>
      </c>
      <c r="K91" s="572">
        <f>($E$78*$Y$32)/4</f>
        <v>5363.7281250000005</v>
      </c>
      <c r="L91" s="572"/>
      <c r="M91" s="247">
        <f t="shared" si="34"/>
        <v>6163.7281250000005</v>
      </c>
      <c r="N91" s="247">
        <f t="shared" si="35"/>
        <v>7088.2873437500002</v>
      </c>
      <c r="O91" s="573">
        <f>($E$79*$Y$32)/4</f>
        <v>3994.265625</v>
      </c>
      <c r="P91" s="573"/>
      <c r="Q91" s="247">
        <f t="shared" si="36"/>
        <v>4794.265625</v>
      </c>
      <c r="R91" s="251">
        <f t="shared" si="37"/>
        <v>5513.4054687499993</v>
      </c>
      <c r="S91" s="574">
        <f>($F$78*$Y$32)/4</f>
        <v>3024.2296875000002</v>
      </c>
      <c r="T91" s="573"/>
      <c r="U91" s="247">
        <f t="shared" si="38"/>
        <v>3824.2296875000002</v>
      </c>
      <c r="V91" s="247">
        <f t="shared" si="39"/>
        <v>4397.8641406249999</v>
      </c>
      <c r="W91" s="574">
        <f>($F$79*$Y$32)/4</f>
        <v>2453.6203125000002</v>
      </c>
      <c r="X91" s="573"/>
      <c r="Y91" s="247">
        <f t="shared" si="40"/>
        <v>3253.6203125000002</v>
      </c>
      <c r="Z91" s="251">
        <f t="shared" si="41"/>
        <v>3741.6633593749998</v>
      </c>
      <c r="AA91" s="574">
        <f>($G$78*$Y$32)/4</f>
        <v>2453.6203125000002</v>
      </c>
      <c r="AB91" s="573"/>
      <c r="AC91" s="247">
        <f t="shared" si="42"/>
        <v>3253.6203125000002</v>
      </c>
      <c r="AD91" s="247">
        <f t="shared" si="43"/>
        <v>3741.6633593749998</v>
      </c>
      <c r="AE91" s="574">
        <f>($G$79*$Y$32)/4</f>
        <v>1997.1328125</v>
      </c>
      <c r="AF91" s="573"/>
      <c r="AG91" s="247">
        <f t="shared" si="44"/>
        <v>2797.1328125</v>
      </c>
      <c r="AH91" s="250">
        <f t="shared" si="45"/>
        <v>3216.7027343749996</v>
      </c>
    </row>
    <row r="92" spans="2:34" ht="21" x14ac:dyDescent="0.25">
      <c r="B92" s="252" t="s">
        <v>876</v>
      </c>
      <c r="C92" s="572"/>
      <c r="D92" s="572"/>
      <c r="E92" s="247"/>
      <c r="G92" s="572"/>
      <c r="H92" s="572"/>
      <c r="I92" s="247"/>
      <c r="J92" s="247"/>
      <c r="K92" s="572"/>
      <c r="L92" s="572"/>
      <c r="O92" s="572"/>
      <c r="P92" s="572"/>
      <c r="R92" s="251"/>
      <c r="S92" s="576"/>
      <c r="T92" s="572"/>
      <c r="U92" s="247"/>
      <c r="W92" s="572"/>
      <c r="X92" s="572"/>
      <c r="Z92" s="251"/>
      <c r="AA92" s="576"/>
      <c r="AB92" s="572"/>
      <c r="AE92" s="572"/>
      <c r="AF92" s="572"/>
      <c r="AH92" s="250"/>
    </row>
    <row r="95" spans="2:34" ht="21" x14ac:dyDescent="0.25">
      <c r="C95" s="256"/>
      <c r="D95" s="247" t="s">
        <v>924</v>
      </c>
      <c r="E95" s="247" t="s">
        <v>923</v>
      </c>
      <c r="F95" s="247" t="s">
        <v>922</v>
      </c>
      <c r="G95" s="247" t="s">
        <v>921</v>
      </c>
      <c r="I95" s="247"/>
      <c r="J95" s="247"/>
      <c r="T95" s="247"/>
      <c r="U95" s="247"/>
    </row>
    <row r="96" spans="2:34" ht="25.5" x14ac:dyDescent="0.25">
      <c r="C96" s="258" t="s">
        <v>927</v>
      </c>
      <c r="D96" s="257">
        <v>106</v>
      </c>
      <c r="E96" s="257">
        <v>84</v>
      </c>
      <c r="F96" s="257">
        <v>46</v>
      </c>
      <c r="G96" s="257">
        <v>37</v>
      </c>
      <c r="I96" s="247"/>
      <c r="J96" s="247"/>
      <c r="T96" s="247"/>
      <c r="U96" s="247"/>
    </row>
    <row r="97" spans="2:34" ht="25.5" x14ac:dyDescent="0.25">
      <c r="C97" s="258" t="s">
        <v>926</v>
      </c>
      <c r="D97" s="257">
        <f>D96-32</f>
        <v>74</v>
      </c>
      <c r="E97" s="257">
        <f>E96-24</f>
        <v>60</v>
      </c>
      <c r="F97" s="257">
        <f>F96-10</f>
        <v>36</v>
      </c>
      <c r="G97" s="257">
        <f>G96-8</f>
        <v>29</v>
      </c>
      <c r="I97" s="247"/>
      <c r="J97" s="247"/>
      <c r="T97" s="247"/>
      <c r="U97" s="247"/>
    </row>
    <row r="98" spans="2:34" ht="21" x14ac:dyDescent="0.25">
      <c r="C98" s="256"/>
      <c r="E98" s="247"/>
      <c r="I98" s="247"/>
      <c r="J98" s="247"/>
      <c r="T98" s="247"/>
      <c r="U98" s="247"/>
    </row>
    <row r="99" spans="2:34" ht="30" x14ac:dyDescent="0.25">
      <c r="B99" s="256"/>
      <c r="C99" s="595" t="s">
        <v>925</v>
      </c>
      <c r="D99" s="595"/>
      <c r="E99" s="595"/>
      <c r="F99" s="595"/>
      <c r="G99" s="595"/>
      <c r="H99" s="595"/>
      <c r="I99" s="595"/>
      <c r="J99" s="595"/>
      <c r="K99" s="595"/>
      <c r="L99" s="595"/>
      <c r="M99" s="595"/>
      <c r="N99" s="595"/>
      <c r="O99" s="595"/>
      <c r="P99" s="595"/>
      <c r="Q99" s="595"/>
      <c r="R99" s="595"/>
      <c r="S99" s="595"/>
      <c r="T99" s="595"/>
      <c r="U99" s="595"/>
      <c r="V99" s="595"/>
      <c r="W99" s="595"/>
      <c r="X99" s="595"/>
      <c r="Y99" s="595"/>
      <c r="Z99" s="595"/>
      <c r="AA99" s="595"/>
      <c r="AB99" s="595"/>
      <c r="AC99" s="595"/>
      <c r="AD99" s="595"/>
      <c r="AE99" s="595"/>
      <c r="AF99" s="595"/>
      <c r="AG99" s="595"/>
      <c r="AH99" s="595"/>
    </row>
    <row r="100" spans="2:34" ht="27.75" x14ac:dyDescent="0.25">
      <c r="C100" s="596" t="s">
        <v>924</v>
      </c>
      <c r="D100" s="593"/>
      <c r="E100" s="593"/>
      <c r="F100" s="593"/>
      <c r="G100" s="593"/>
      <c r="H100" s="593"/>
      <c r="I100" s="593"/>
      <c r="J100" s="597"/>
      <c r="K100" s="592" t="s">
        <v>923</v>
      </c>
      <c r="L100" s="593"/>
      <c r="M100" s="593"/>
      <c r="N100" s="593"/>
      <c r="O100" s="593"/>
      <c r="P100" s="593"/>
      <c r="Q100" s="593"/>
      <c r="R100" s="597"/>
      <c r="S100" s="592" t="s">
        <v>922</v>
      </c>
      <c r="T100" s="593"/>
      <c r="U100" s="593"/>
      <c r="V100" s="593"/>
      <c r="W100" s="593"/>
      <c r="X100" s="593"/>
      <c r="Y100" s="593"/>
      <c r="Z100" s="597"/>
      <c r="AA100" s="592" t="s">
        <v>921</v>
      </c>
      <c r="AB100" s="593"/>
      <c r="AC100" s="593"/>
      <c r="AD100" s="593"/>
      <c r="AE100" s="593"/>
      <c r="AF100" s="593"/>
      <c r="AG100" s="593"/>
      <c r="AH100" s="594"/>
    </row>
    <row r="101" spans="2:34" x14ac:dyDescent="0.25">
      <c r="C101" s="583" t="s">
        <v>920</v>
      </c>
      <c r="D101" s="584"/>
      <c r="E101" s="584"/>
      <c r="F101" s="584"/>
      <c r="G101" s="585" t="s">
        <v>919</v>
      </c>
      <c r="H101" s="586"/>
      <c r="I101" s="586"/>
      <c r="J101" s="587"/>
      <c r="K101" s="584" t="s">
        <v>918</v>
      </c>
      <c r="L101" s="584"/>
      <c r="M101" s="584"/>
      <c r="N101" s="584"/>
      <c r="O101" s="584" t="s">
        <v>917</v>
      </c>
      <c r="P101" s="584"/>
      <c r="Q101" s="584"/>
      <c r="R101" s="584"/>
      <c r="S101" s="584" t="s">
        <v>916</v>
      </c>
      <c r="T101" s="584"/>
      <c r="U101" s="584"/>
      <c r="V101" s="584"/>
      <c r="W101" s="584" t="s">
        <v>915</v>
      </c>
      <c r="X101" s="584"/>
      <c r="Y101" s="584"/>
      <c r="Z101" s="584"/>
      <c r="AA101" s="587" t="s">
        <v>916</v>
      </c>
      <c r="AB101" s="584"/>
      <c r="AC101" s="584"/>
      <c r="AD101" s="584"/>
      <c r="AE101" s="584" t="s">
        <v>915</v>
      </c>
      <c r="AF101" s="584"/>
      <c r="AG101" s="584"/>
      <c r="AH101" s="588"/>
    </row>
    <row r="102" spans="2:34" x14ac:dyDescent="0.25">
      <c r="C102" s="589" t="s">
        <v>913</v>
      </c>
      <c r="D102" s="590"/>
      <c r="E102" s="590" t="s">
        <v>914</v>
      </c>
      <c r="F102" s="590"/>
      <c r="G102" s="590" t="s">
        <v>913</v>
      </c>
      <c r="H102" s="590"/>
      <c r="I102" s="581" t="s">
        <v>912</v>
      </c>
      <c r="J102" s="578"/>
      <c r="K102" s="590" t="s">
        <v>913</v>
      </c>
      <c r="L102" s="590"/>
      <c r="M102" s="590" t="s">
        <v>912</v>
      </c>
      <c r="N102" s="590"/>
      <c r="O102" s="590" t="s">
        <v>913</v>
      </c>
      <c r="P102" s="590"/>
      <c r="Q102" s="590" t="s">
        <v>912</v>
      </c>
      <c r="R102" s="590"/>
      <c r="S102" s="590" t="s">
        <v>913</v>
      </c>
      <c r="T102" s="590"/>
      <c r="U102" s="590" t="s">
        <v>912</v>
      </c>
      <c r="V102" s="590"/>
      <c r="W102" s="590" t="s">
        <v>913</v>
      </c>
      <c r="X102" s="590"/>
      <c r="Y102" s="590" t="s">
        <v>912</v>
      </c>
      <c r="Z102" s="590"/>
      <c r="AA102" s="578" t="s">
        <v>913</v>
      </c>
      <c r="AB102" s="590"/>
      <c r="AC102" s="590" t="s">
        <v>912</v>
      </c>
      <c r="AD102" s="590"/>
      <c r="AE102" s="590" t="s">
        <v>913</v>
      </c>
      <c r="AF102" s="590"/>
      <c r="AG102" s="590" t="s">
        <v>912</v>
      </c>
      <c r="AH102" s="591"/>
    </row>
    <row r="103" spans="2:34" x14ac:dyDescent="0.25">
      <c r="C103" s="577" t="s">
        <v>911</v>
      </c>
      <c r="D103" s="578"/>
      <c r="E103" s="254" t="s">
        <v>910</v>
      </c>
      <c r="F103" s="254" t="s">
        <v>909</v>
      </c>
      <c r="G103" s="579" t="s">
        <v>911</v>
      </c>
      <c r="H103" s="580"/>
      <c r="I103" s="254" t="s">
        <v>910</v>
      </c>
      <c r="J103" s="254" t="s">
        <v>909</v>
      </c>
      <c r="K103" s="579" t="s">
        <v>911</v>
      </c>
      <c r="L103" s="580"/>
      <c r="M103" s="254" t="s">
        <v>910</v>
      </c>
      <c r="N103" s="254" t="s">
        <v>909</v>
      </c>
      <c r="O103" s="581" t="s">
        <v>911</v>
      </c>
      <c r="P103" s="578"/>
      <c r="Q103" s="254" t="s">
        <v>910</v>
      </c>
      <c r="R103" s="254" t="s">
        <v>909</v>
      </c>
      <c r="S103" s="581" t="s">
        <v>911</v>
      </c>
      <c r="T103" s="578"/>
      <c r="U103" s="254" t="s">
        <v>910</v>
      </c>
      <c r="V103" s="254" t="s">
        <v>909</v>
      </c>
      <c r="W103" s="581" t="s">
        <v>911</v>
      </c>
      <c r="X103" s="578"/>
      <c r="Y103" s="254" t="s">
        <v>910</v>
      </c>
      <c r="Z103" s="254" t="s">
        <v>909</v>
      </c>
      <c r="AA103" s="582" t="s">
        <v>911</v>
      </c>
      <c r="AB103" s="578"/>
      <c r="AC103" s="254" t="s">
        <v>910</v>
      </c>
      <c r="AD103" s="253" t="s">
        <v>909</v>
      </c>
      <c r="AE103" s="582" t="s">
        <v>911</v>
      </c>
      <c r="AF103" s="578"/>
      <c r="AG103" s="254" t="s">
        <v>910</v>
      </c>
      <c r="AH103" s="253" t="s">
        <v>909</v>
      </c>
    </row>
    <row r="104" spans="2:34" ht="21" x14ac:dyDescent="0.25">
      <c r="B104" s="252" t="s">
        <v>908</v>
      </c>
      <c r="C104" s="572">
        <f>($D$96*$Y$7)/4</f>
        <v>2532.1820192307696</v>
      </c>
      <c r="D104" s="572"/>
      <c r="E104" s="247">
        <f t="shared" ref="E104:E109" si="46">C104+800</f>
        <v>3332.1820192307696</v>
      </c>
      <c r="F104" s="247">
        <f t="shared" ref="F104:F109" si="47">E104*1.15</f>
        <v>3832.0093221153847</v>
      </c>
      <c r="G104" s="572">
        <f>($D$97*$Y$7)/4</f>
        <v>1767.7497115384617</v>
      </c>
      <c r="H104" s="572"/>
      <c r="I104" s="247">
        <f t="shared" ref="I104:I109" si="48">G104+800</f>
        <v>2567.7497115384617</v>
      </c>
      <c r="J104" s="247">
        <f t="shared" ref="J104:J109" si="49">I104*1.15</f>
        <v>2952.9121682692307</v>
      </c>
      <c r="K104" s="572">
        <f>($E$96*$Y$7)/4</f>
        <v>2006.6348076923077</v>
      </c>
      <c r="L104" s="572"/>
      <c r="M104" s="247">
        <f t="shared" ref="M104:M109" si="50">K104+800</f>
        <v>2806.6348076923077</v>
      </c>
      <c r="N104" s="247">
        <f t="shared" ref="N104:N109" si="51">M104*1.15</f>
        <v>3227.6300288461534</v>
      </c>
      <c r="O104" s="575">
        <f>($E$97*$Y$7)/4</f>
        <v>1433.310576923077</v>
      </c>
      <c r="P104" s="575"/>
      <c r="Q104" s="247">
        <f t="shared" ref="Q104:Q109" si="52">O104+800</f>
        <v>2233.310576923077</v>
      </c>
      <c r="R104" s="251">
        <f t="shared" ref="R104:R109" si="53">Q104*1.15</f>
        <v>2568.3071634615385</v>
      </c>
      <c r="S104" s="574">
        <f>($F$96*$Y$7)/4</f>
        <v>1098.8714423076924</v>
      </c>
      <c r="T104" s="573"/>
      <c r="U104" s="247">
        <f t="shared" ref="U104:U109" si="54">S104+800</f>
        <v>1898.8714423076924</v>
      </c>
      <c r="V104" s="247">
        <f t="shared" ref="V104:V109" si="55">U104*1.15</f>
        <v>2183.7021586538463</v>
      </c>
      <c r="W104" s="574">
        <f>($F$97*$Y$7)/4</f>
        <v>859.98634615384617</v>
      </c>
      <c r="X104" s="573"/>
      <c r="Y104" s="247">
        <f t="shared" ref="Y104:Y109" si="56">W104+800</f>
        <v>1659.9863461538462</v>
      </c>
      <c r="Z104" s="251">
        <f t="shared" ref="Z104:Z109" si="57">Y104*1.15</f>
        <v>1908.9842980769229</v>
      </c>
      <c r="AA104" s="574">
        <f>($G$96*$Y$7)/4</f>
        <v>883.87485576923086</v>
      </c>
      <c r="AB104" s="573"/>
      <c r="AC104" s="247">
        <f t="shared" ref="AC104:AC109" si="58">AA104+800</f>
        <v>1683.8748557692309</v>
      </c>
      <c r="AD104" s="247">
        <f t="shared" ref="AD104:AD109" si="59">AC104*1.15</f>
        <v>1936.4560841346154</v>
      </c>
      <c r="AE104" s="574">
        <f>($G$97*$Y$7)/4</f>
        <v>692.7667788461539</v>
      </c>
      <c r="AF104" s="573"/>
      <c r="AG104" s="247">
        <f t="shared" ref="AG104:AG109" si="60">AE104+800</f>
        <v>1492.766778846154</v>
      </c>
      <c r="AH104" s="250">
        <f t="shared" ref="AH104:AH109" si="61">AG104*1.15</f>
        <v>1716.681795673077</v>
      </c>
    </row>
    <row r="105" spans="2:34" ht="21" x14ac:dyDescent="0.25">
      <c r="B105" s="252" t="s">
        <v>907</v>
      </c>
      <c r="C105" s="572">
        <f>($D$96*$Y$12)/4</f>
        <v>2783.677211538462</v>
      </c>
      <c r="D105" s="572"/>
      <c r="E105" s="247">
        <f t="shared" si="46"/>
        <v>3583.677211538462</v>
      </c>
      <c r="F105" s="247">
        <f t="shared" si="47"/>
        <v>4121.2287932692307</v>
      </c>
      <c r="G105" s="572">
        <f>($D$97*$Y$12)/4</f>
        <v>1943.3218269230772</v>
      </c>
      <c r="H105" s="572"/>
      <c r="I105" s="247">
        <f t="shared" si="48"/>
        <v>2743.3218269230774</v>
      </c>
      <c r="J105" s="247">
        <f t="shared" si="49"/>
        <v>3154.8201009615386</v>
      </c>
      <c r="K105" s="572">
        <f>($E$96*$Y$12)/4</f>
        <v>2205.9328846153849</v>
      </c>
      <c r="L105" s="572"/>
      <c r="M105" s="247">
        <f t="shared" si="50"/>
        <v>3005.9328846153849</v>
      </c>
      <c r="N105" s="247">
        <f t="shared" si="51"/>
        <v>3456.8228173076923</v>
      </c>
      <c r="O105" s="575">
        <f>($E$97*$Y$12)/4</f>
        <v>1575.6663461538465</v>
      </c>
      <c r="P105" s="575"/>
      <c r="Q105" s="247">
        <f t="shared" si="52"/>
        <v>2375.6663461538465</v>
      </c>
      <c r="R105" s="251">
        <f t="shared" si="53"/>
        <v>2732.0162980769232</v>
      </c>
      <c r="S105" s="574">
        <f>($F$96*$Y$12)/4</f>
        <v>1208.0108653846155</v>
      </c>
      <c r="T105" s="573"/>
      <c r="U105" s="247">
        <f t="shared" si="54"/>
        <v>2008.0108653846155</v>
      </c>
      <c r="V105" s="247">
        <f t="shared" si="55"/>
        <v>2309.2124951923079</v>
      </c>
      <c r="W105" s="574">
        <f>($F$97*$Y$12)/4</f>
        <v>945.39980769230783</v>
      </c>
      <c r="X105" s="573"/>
      <c r="Y105" s="247">
        <f t="shared" si="56"/>
        <v>1745.3998076923078</v>
      </c>
      <c r="Z105" s="251">
        <f t="shared" si="57"/>
        <v>2007.2097788461538</v>
      </c>
      <c r="AA105" s="574">
        <f>($G$96*$Y$12)/4</f>
        <v>971.6609134615386</v>
      </c>
      <c r="AB105" s="573"/>
      <c r="AC105" s="247">
        <f t="shared" si="58"/>
        <v>1771.6609134615387</v>
      </c>
      <c r="AD105" s="247">
        <f t="shared" si="59"/>
        <v>2037.4100504807693</v>
      </c>
      <c r="AE105" s="574">
        <f>($G$97*$Y$12)/4</f>
        <v>761.57206730769246</v>
      </c>
      <c r="AF105" s="573"/>
      <c r="AG105" s="247">
        <f t="shared" si="60"/>
        <v>1561.5720673076926</v>
      </c>
      <c r="AH105" s="250">
        <f t="shared" si="61"/>
        <v>1795.8078774038463</v>
      </c>
    </row>
    <row r="106" spans="2:34" ht="21" x14ac:dyDescent="0.25">
      <c r="B106" s="252" t="s">
        <v>906</v>
      </c>
      <c r="C106" s="572">
        <f>($D$96*$Y$17)/4</f>
        <v>3996.0980769230773</v>
      </c>
      <c r="D106" s="572"/>
      <c r="E106" s="247">
        <f t="shared" si="46"/>
        <v>4796.0980769230773</v>
      </c>
      <c r="F106" s="247">
        <f t="shared" si="47"/>
        <v>5515.5127884615385</v>
      </c>
      <c r="G106" s="572">
        <f>($D$97*$Y$17)/4</f>
        <v>2789.7288461538465</v>
      </c>
      <c r="H106" s="572"/>
      <c r="I106" s="247">
        <f t="shared" si="48"/>
        <v>3589.7288461538465</v>
      </c>
      <c r="J106" s="247">
        <f t="shared" si="49"/>
        <v>4128.1881730769228</v>
      </c>
      <c r="K106" s="572">
        <f>($E$96*$Y$17)/4</f>
        <v>3166.7192307692312</v>
      </c>
      <c r="L106" s="572"/>
      <c r="M106" s="247">
        <f t="shared" si="50"/>
        <v>3966.7192307692312</v>
      </c>
      <c r="N106" s="247">
        <f t="shared" si="51"/>
        <v>4561.7271153846159</v>
      </c>
      <c r="O106" s="575">
        <f>($E$97*$Y$17)/4</f>
        <v>2261.9423076923076</v>
      </c>
      <c r="P106" s="575"/>
      <c r="Q106" s="247">
        <f t="shared" si="52"/>
        <v>3061.9423076923076</v>
      </c>
      <c r="R106" s="251">
        <f t="shared" si="53"/>
        <v>3521.2336538461536</v>
      </c>
      <c r="S106" s="574">
        <f>($F$96*$Y$17)/4</f>
        <v>1734.1557692307692</v>
      </c>
      <c r="T106" s="573"/>
      <c r="U106" s="247">
        <f t="shared" si="54"/>
        <v>2534.1557692307692</v>
      </c>
      <c r="V106" s="247">
        <f t="shared" si="55"/>
        <v>2914.2791346153845</v>
      </c>
      <c r="W106" s="574">
        <f>($F$97*$Y$17)/4</f>
        <v>1357.1653846153847</v>
      </c>
      <c r="X106" s="573"/>
      <c r="Y106" s="247">
        <f t="shared" si="56"/>
        <v>2157.1653846153849</v>
      </c>
      <c r="Z106" s="251">
        <f t="shared" si="57"/>
        <v>2480.7401923076923</v>
      </c>
      <c r="AA106" s="574">
        <f>($G$96*$Y$17)/4</f>
        <v>1394.8644230769232</v>
      </c>
      <c r="AB106" s="573"/>
      <c r="AC106" s="247">
        <f t="shared" si="58"/>
        <v>2194.8644230769232</v>
      </c>
      <c r="AD106" s="247">
        <f t="shared" si="59"/>
        <v>2524.0940865384614</v>
      </c>
      <c r="AE106" s="574">
        <f>($G$97*$Y$17)/4</f>
        <v>1093.2721153846155</v>
      </c>
      <c r="AF106" s="573"/>
      <c r="AG106" s="247">
        <f t="shared" si="60"/>
        <v>1893.2721153846155</v>
      </c>
      <c r="AH106" s="250">
        <f t="shared" si="61"/>
        <v>2177.2629326923075</v>
      </c>
    </row>
    <row r="107" spans="2:34" ht="21" x14ac:dyDescent="0.25">
      <c r="B107" s="252" t="s">
        <v>905</v>
      </c>
      <c r="C107" s="572">
        <f>($D$96*$Y$22)/4</f>
        <v>4462.2203365384612</v>
      </c>
      <c r="D107" s="572"/>
      <c r="E107" s="247">
        <f t="shared" si="46"/>
        <v>5262.2203365384612</v>
      </c>
      <c r="F107" s="247">
        <f t="shared" si="47"/>
        <v>6051.5533870192303</v>
      </c>
      <c r="G107" s="572">
        <f>($D$97*$Y$22)/4</f>
        <v>3115.1349519230766</v>
      </c>
      <c r="H107" s="572"/>
      <c r="I107" s="247">
        <f t="shared" si="48"/>
        <v>3915.1349519230766</v>
      </c>
      <c r="J107" s="247">
        <f t="shared" si="49"/>
        <v>4502.4051947115377</v>
      </c>
      <c r="K107" s="572">
        <f>($E$96*$Y$22)/4</f>
        <v>3536.0991346153846</v>
      </c>
      <c r="L107" s="572"/>
      <c r="M107" s="247">
        <f t="shared" si="50"/>
        <v>4336.0991346153842</v>
      </c>
      <c r="N107" s="247">
        <f t="shared" si="51"/>
        <v>4986.514004807691</v>
      </c>
      <c r="O107" s="575">
        <f>($E$97*$Y$22)/4</f>
        <v>2525.7850961538461</v>
      </c>
      <c r="P107" s="575"/>
      <c r="Q107" s="247">
        <f t="shared" si="52"/>
        <v>3325.7850961538461</v>
      </c>
      <c r="R107" s="251">
        <f t="shared" si="53"/>
        <v>3824.6528605769226</v>
      </c>
      <c r="S107" s="574">
        <f>($F$96*$Y$22)/4</f>
        <v>1936.4352403846153</v>
      </c>
      <c r="T107" s="573"/>
      <c r="U107" s="247">
        <f t="shared" si="54"/>
        <v>2736.4352403846151</v>
      </c>
      <c r="V107" s="247">
        <f t="shared" si="55"/>
        <v>3146.9005264423072</v>
      </c>
      <c r="W107" s="574">
        <f>($F$97*$Y$22)/4</f>
        <v>1515.4710576923076</v>
      </c>
      <c r="X107" s="573"/>
      <c r="Y107" s="247">
        <f t="shared" si="56"/>
        <v>2315.4710576923076</v>
      </c>
      <c r="Z107" s="251">
        <f t="shared" si="57"/>
        <v>2662.7917163461534</v>
      </c>
      <c r="AA107" s="574">
        <f>($G$96*$Y$22)/4</f>
        <v>1557.5674759615383</v>
      </c>
      <c r="AB107" s="573"/>
      <c r="AC107" s="247">
        <f t="shared" si="58"/>
        <v>2357.5674759615385</v>
      </c>
      <c r="AD107" s="247">
        <f t="shared" si="59"/>
        <v>2711.2025973557693</v>
      </c>
      <c r="AE107" s="574">
        <f>($G$97*$Y$22)/4</f>
        <v>1220.7961298076923</v>
      </c>
      <c r="AF107" s="573"/>
      <c r="AG107" s="247">
        <f t="shared" si="60"/>
        <v>2020.7961298076923</v>
      </c>
      <c r="AH107" s="250">
        <f t="shared" si="61"/>
        <v>2323.9155492788459</v>
      </c>
    </row>
    <row r="108" spans="2:34" ht="21" x14ac:dyDescent="0.25">
      <c r="B108" s="252" t="s">
        <v>904</v>
      </c>
      <c r="C108" s="572">
        <f>($D$96*$Y$27)/4</f>
        <v>5146.3407692307701</v>
      </c>
      <c r="D108" s="572"/>
      <c r="E108" s="247">
        <f t="shared" si="46"/>
        <v>5946.3407692307701</v>
      </c>
      <c r="F108" s="247">
        <f t="shared" si="47"/>
        <v>6838.2918846153852</v>
      </c>
      <c r="G108" s="572">
        <f>($D$97*$Y$27)/4</f>
        <v>3592.7284615384619</v>
      </c>
      <c r="H108" s="572"/>
      <c r="I108" s="247">
        <f t="shared" si="48"/>
        <v>4392.7284615384615</v>
      </c>
      <c r="J108" s="247">
        <f t="shared" si="49"/>
        <v>5051.6377307692301</v>
      </c>
      <c r="K108" s="572">
        <f>($E$96*$Y$27)/4</f>
        <v>4078.2323076923085</v>
      </c>
      <c r="L108" s="572"/>
      <c r="M108" s="247">
        <f t="shared" si="50"/>
        <v>4878.2323076923085</v>
      </c>
      <c r="N108" s="247">
        <f t="shared" si="51"/>
        <v>5609.9671538461544</v>
      </c>
      <c r="O108" s="575">
        <f>($E$97*$Y$27)/4</f>
        <v>2913.0230769230775</v>
      </c>
      <c r="P108" s="575"/>
      <c r="Q108" s="247">
        <f t="shared" si="52"/>
        <v>3713.0230769230775</v>
      </c>
      <c r="R108" s="251">
        <f t="shared" si="53"/>
        <v>4269.9765384615384</v>
      </c>
      <c r="S108" s="574">
        <f>($F$96*$Y$27)/4</f>
        <v>2233.3176923076926</v>
      </c>
      <c r="T108" s="573"/>
      <c r="U108" s="247">
        <f t="shared" si="54"/>
        <v>3033.3176923076926</v>
      </c>
      <c r="V108" s="247">
        <f t="shared" si="55"/>
        <v>3488.3153461538463</v>
      </c>
      <c r="W108" s="574">
        <f>($F$97*$Y$27)/4</f>
        <v>1747.8138461538465</v>
      </c>
      <c r="X108" s="573"/>
      <c r="Y108" s="247">
        <f t="shared" si="56"/>
        <v>2547.8138461538465</v>
      </c>
      <c r="Z108" s="251">
        <f t="shared" si="57"/>
        <v>2929.9859230769234</v>
      </c>
      <c r="AA108" s="574">
        <f>($G$96*$Y$27)/4</f>
        <v>1796.364230769231</v>
      </c>
      <c r="AB108" s="573"/>
      <c r="AC108" s="247">
        <f t="shared" si="58"/>
        <v>2596.3642307692307</v>
      </c>
      <c r="AD108" s="247">
        <f t="shared" si="59"/>
        <v>2985.818865384615</v>
      </c>
      <c r="AE108" s="574">
        <f>($G$97*$Y$27)/4</f>
        <v>1407.961153846154</v>
      </c>
      <c r="AF108" s="573"/>
      <c r="AG108" s="247">
        <f t="shared" si="60"/>
        <v>2207.961153846154</v>
      </c>
      <c r="AH108" s="250">
        <f t="shared" si="61"/>
        <v>2539.1553269230772</v>
      </c>
    </row>
    <row r="109" spans="2:34" ht="21" x14ac:dyDescent="0.25">
      <c r="B109" s="252" t="s">
        <v>903</v>
      </c>
      <c r="C109" s="572">
        <f>($D$96*$Y$32)/4</f>
        <v>6048.4593750000004</v>
      </c>
      <c r="D109" s="572"/>
      <c r="E109" s="247">
        <f t="shared" si="46"/>
        <v>6848.4593750000004</v>
      </c>
      <c r="F109" s="247">
        <f t="shared" si="47"/>
        <v>7875.7282812499998</v>
      </c>
      <c r="G109" s="572">
        <f>($D$97*$Y$32)/4</f>
        <v>4222.5093750000005</v>
      </c>
      <c r="H109" s="572"/>
      <c r="I109" s="247">
        <f t="shared" si="48"/>
        <v>5022.5093750000005</v>
      </c>
      <c r="J109" s="247">
        <f t="shared" si="49"/>
        <v>5775.88578125</v>
      </c>
      <c r="K109" s="572">
        <f>($E$96*$Y$32)/4</f>
        <v>4793.1187500000005</v>
      </c>
      <c r="L109" s="572"/>
      <c r="M109" s="247">
        <f t="shared" si="50"/>
        <v>5593.1187500000005</v>
      </c>
      <c r="N109" s="247">
        <f t="shared" si="51"/>
        <v>6432.0865625000006</v>
      </c>
      <c r="O109" s="573">
        <f>($E$97*$Y$32)/4</f>
        <v>3423.65625</v>
      </c>
      <c r="P109" s="573"/>
      <c r="Q109" s="247">
        <f t="shared" si="52"/>
        <v>4223.65625</v>
      </c>
      <c r="R109" s="251">
        <f t="shared" si="53"/>
        <v>4857.2046874999996</v>
      </c>
      <c r="S109" s="574">
        <f>($F$96*$Y$32)/4</f>
        <v>2624.8031249999999</v>
      </c>
      <c r="T109" s="573"/>
      <c r="U109" s="247">
        <f t="shared" si="54"/>
        <v>3424.8031249999999</v>
      </c>
      <c r="V109" s="247">
        <f t="shared" si="55"/>
        <v>3938.5235937499997</v>
      </c>
      <c r="W109" s="574">
        <f>($F$97*$Y$32)/4</f>
        <v>2054.1937499999999</v>
      </c>
      <c r="X109" s="573"/>
      <c r="Y109" s="247">
        <f t="shared" si="56"/>
        <v>2854.1937499999999</v>
      </c>
      <c r="Z109" s="251">
        <f t="shared" si="57"/>
        <v>3282.3228124999996</v>
      </c>
      <c r="AA109" s="574">
        <f>($G$96*$Y$32)/4</f>
        <v>2111.2546875000003</v>
      </c>
      <c r="AB109" s="573"/>
      <c r="AC109" s="247">
        <f t="shared" si="58"/>
        <v>2911.2546875000003</v>
      </c>
      <c r="AD109" s="247">
        <f t="shared" si="59"/>
        <v>3347.942890625</v>
      </c>
      <c r="AE109" s="574">
        <f>($G$97*$Y$32)/4</f>
        <v>1654.7671875000001</v>
      </c>
      <c r="AF109" s="573"/>
      <c r="AG109" s="247">
        <f t="shared" si="60"/>
        <v>2454.7671875000001</v>
      </c>
      <c r="AH109" s="250">
        <f t="shared" si="61"/>
        <v>2822.9822656249999</v>
      </c>
    </row>
    <row r="110" spans="2:34" ht="21" x14ac:dyDescent="0.25">
      <c r="B110" s="252" t="s">
        <v>876</v>
      </c>
      <c r="C110" s="572"/>
      <c r="D110" s="572"/>
      <c r="E110" s="247"/>
      <c r="G110" s="572"/>
      <c r="H110" s="572"/>
      <c r="I110" s="247"/>
      <c r="J110" s="247"/>
      <c r="K110" s="572"/>
      <c r="L110" s="572"/>
      <c r="O110" s="572"/>
      <c r="P110" s="572"/>
      <c r="R110" s="251"/>
      <c r="S110" s="576"/>
      <c r="T110" s="572"/>
      <c r="U110" s="247"/>
      <c r="W110" s="572"/>
      <c r="X110" s="572"/>
      <c r="Z110" s="251"/>
      <c r="AA110" s="576"/>
      <c r="AB110" s="572"/>
      <c r="AE110" s="572"/>
      <c r="AF110" s="572"/>
      <c r="AH110" s="250"/>
    </row>
  </sheetData>
  <mergeCells count="344">
    <mergeCell ref="C7:C16"/>
    <mergeCell ref="D12:D16"/>
    <mergeCell ref="D17:D21"/>
    <mergeCell ref="C17:C36"/>
    <mergeCell ref="D22:D26"/>
    <mergeCell ref="D27:D31"/>
    <mergeCell ref="D32:D36"/>
    <mergeCell ref="D7:D11"/>
    <mergeCell ref="S66:T66"/>
    <mergeCell ref="G32:H32"/>
    <mergeCell ref="G33:H33"/>
    <mergeCell ref="G34:H34"/>
    <mergeCell ref="G35:H35"/>
    <mergeCell ref="G36:H36"/>
    <mergeCell ref="G11:H11"/>
    <mergeCell ref="G13:H13"/>
    <mergeCell ref="G14:H14"/>
    <mergeCell ref="G16:H16"/>
    <mergeCell ref="G17:H17"/>
    <mergeCell ref="G18:H18"/>
    <mergeCell ref="I16:J16"/>
    <mergeCell ref="G25:H25"/>
    <mergeCell ref="G26:H26"/>
    <mergeCell ref="G27:H27"/>
    <mergeCell ref="U66:V66"/>
    <mergeCell ref="W66:X66"/>
    <mergeCell ref="Y66:Z66"/>
    <mergeCell ref="K65:N65"/>
    <mergeCell ref="AA65:AD65"/>
    <mergeCell ref="AE65:AH65"/>
    <mergeCell ref="AA66:AB66"/>
    <mergeCell ref="AC66:AD66"/>
    <mergeCell ref="AE66:AF66"/>
    <mergeCell ref="AG66:AH66"/>
    <mergeCell ref="Q66:R66"/>
    <mergeCell ref="I6:J6"/>
    <mergeCell ref="I7:J7"/>
    <mergeCell ref="I8:J8"/>
    <mergeCell ref="I9:J9"/>
    <mergeCell ref="I10:J10"/>
    <mergeCell ref="I11:J11"/>
    <mergeCell ref="G6:H6"/>
    <mergeCell ref="G12:H12"/>
    <mergeCell ref="G15:H15"/>
    <mergeCell ref="G7:H7"/>
    <mergeCell ref="G8:H8"/>
    <mergeCell ref="G9:H9"/>
    <mergeCell ref="G10:H10"/>
    <mergeCell ref="I12:J12"/>
    <mergeCell ref="I13:J13"/>
    <mergeCell ref="I14:J14"/>
    <mergeCell ref="I15:J15"/>
    <mergeCell ref="G28:H28"/>
    <mergeCell ref="G22:H22"/>
    <mergeCell ref="G23:H23"/>
    <mergeCell ref="G24:H24"/>
    <mergeCell ref="I17:J36"/>
    <mergeCell ref="H50:H56"/>
    <mergeCell ref="C68:D68"/>
    <mergeCell ref="C37:C41"/>
    <mergeCell ref="D37:D41"/>
    <mergeCell ref="G43:H43"/>
    <mergeCell ref="G44:H44"/>
    <mergeCell ref="G45:H45"/>
    <mergeCell ref="G46:H46"/>
    <mergeCell ref="G40:H40"/>
    <mergeCell ref="G41:H41"/>
    <mergeCell ref="G42:H42"/>
    <mergeCell ref="G19:H19"/>
    <mergeCell ref="G20:H20"/>
    <mergeCell ref="G21:H21"/>
    <mergeCell ref="G29:H29"/>
    <mergeCell ref="G30:H30"/>
    <mergeCell ref="G37:H37"/>
    <mergeCell ref="G38:H38"/>
    <mergeCell ref="G39:H39"/>
    <mergeCell ref="G31:H31"/>
    <mergeCell ref="C87:D87"/>
    <mergeCell ref="C88:D88"/>
    <mergeCell ref="C89:D89"/>
    <mergeCell ref="C90:D90"/>
    <mergeCell ref="C91:D91"/>
    <mergeCell ref="C92:D92"/>
    <mergeCell ref="C70:D70"/>
    <mergeCell ref="C64:J64"/>
    <mergeCell ref="I66:J66"/>
    <mergeCell ref="G65:J65"/>
    <mergeCell ref="G67:H67"/>
    <mergeCell ref="C66:D66"/>
    <mergeCell ref="E66:F66"/>
    <mergeCell ref="C65:F65"/>
    <mergeCell ref="G66:H66"/>
    <mergeCell ref="C67:D67"/>
    <mergeCell ref="C71:D71"/>
    <mergeCell ref="C72:D72"/>
    <mergeCell ref="C73:D73"/>
    <mergeCell ref="C74:D74"/>
    <mergeCell ref="E84:F84"/>
    <mergeCell ref="G84:H84"/>
    <mergeCell ref="C83:F83"/>
    <mergeCell ref="C69:D69"/>
    <mergeCell ref="K73:L73"/>
    <mergeCell ref="K74:L74"/>
    <mergeCell ref="G70:H70"/>
    <mergeCell ref="G71:H71"/>
    <mergeCell ref="G72:H72"/>
    <mergeCell ref="G73:H73"/>
    <mergeCell ref="I84:J84"/>
    <mergeCell ref="G86:H86"/>
    <mergeCell ref="G69:H69"/>
    <mergeCell ref="G91:H91"/>
    <mergeCell ref="S70:T70"/>
    <mergeCell ref="S71:T71"/>
    <mergeCell ref="S72:T72"/>
    <mergeCell ref="G83:J83"/>
    <mergeCell ref="C84:D84"/>
    <mergeCell ref="C85:D85"/>
    <mergeCell ref="C86:D86"/>
    <mergeCell ref="K91:L91"/>
    <mergeCell ref="O85:P85"/>
    <mergeCell ref="O86:P86"/>
    <mergeCell ref="S84:T84"/>
    <mergeCell ref="G74:H74"/>
    <mergeCell ref="K70:L70"/>
    <mergeCell ref="K71:L71"/>
    <mergeCell ref="K72:L72"/>
    <mergeCell ref="S73:T73"/>
    <mergeCell ref="S74:T74"/>
    <mergeCell ref="S86:T86"/>
    <mergeCell ref="S83:V83"/>
    <mergeCell ref="O83:R83"/>
    <mergeCell ref="G90:H90"/>
    <mergeCell ref="U84:V84"/>
    <mergeCell ref="K92:L92"/>
    <mergeCell ref="K84:L84"/>
    <mergeCell ref="K85:L85"/>
    <mergeCell ref="K86:L86"/>
    <mergeCell ref="K83:N83"/>
    <mergeCell ref="M84:N84"/>
    <mergeCell ref="K88:L88"/>
    <mergeCell ref="K89:L89"/>
    <mergeCell ref="K90:L90"/>
    <mergeCell ref="AE67:AF67"/>
    <mergeCell ref="AE70:AF70"/>
    <mergeCell ref="AE71:AF71"/>
    <mergeCell ref="AE72:AF72"/>
    <mergeCell ref="AE73:AF73"/>
    <mergeCell ref="AE74:AF74"/>
    <mergeCell ref="AA86:AB86"/>
    <mergeCell ref="Q84:R84"/>
    <mergeCell ref="W67:X67"/>
    <mergeCell ref="AA67:AB67"/>
    <mergeCell ref="AA85:AB85"/>
    <mergeCell ref="W83:Z83"/>
    <mergeCell ref="W73:X73"/>
    <mergeCell ref="W74:X74"/>
    <mergeCell ref="W70:X70"/>
    <mergeCell ref="W71:X71"/>
    <mergeCell ref="W72:X72"/>
    <mergeCell ref="W84:X84"/>
    <mergeCell ref="K68:L68"/>
    <mergeCell ref="S68:T68"/>
    <mergeCell ref="AA64:AH64"/>
    <mergeCell ref="C62:AH62"/>
    <mergeCell ref="C63:AH63"/>
    <mergeCell ref="AA68:AB68"/>
    <mergeCell ref="AA69:AB69"/>
    <mergeCell ref="AE68:AF68"/>
    <mergeCell ref="AE69:AF69"/>
    <mergeCell ref="W68:X68"/>
    <mergeCell ref="W69:X69"/>
    <mergeCell ref="K67:L67"/>
    <mergeCell ref="O67:P67"/>
    <mergeCell ref="S67:T67"/>
    <mergeCell ref="O68:P68"/>
    <mergeCell ref="K69:L69"/>
    <mergeCell ref="O65:R65"/>
    <mergeCell ref="K66:L66"/>
    <mergeCell ref="M66:N66"/>
    <mergeCell ref="O66:P66"/>
    <mergeCell ref="S65:V65"/>
    <mergeCell ref="W65:Z65"/>
    <mergeCell ref="K64:R64"/>
    <mergeCell ref="S64:Z64"/>
    <mergeCell ref="G68:H68"/>
    <mergeCell ref="AA88:AB88"/>
    <mergeCell ref="AA70:AB70"/>
    <mergeCell ref="AA71:AB71"/>
    <mergeCell ref="AA72:AB72"/>
    <mergeCell ref="AA73:AB73"/>
    <mergeCell ref="S69:T69"/>
    <mergeCell ref="O84:P84"/>
    <mergeCell ref="C81:AH81"/>
    <mergeCell ref="C82:J82"/>
    <mergeCell ref="K82:R82"/>
    <mergeCell ref="S82:Z82"/>
    <mergeCell ref="AE87:AF87"/>
    <mergeCell ref="AE84:AF84"/>
    <mergeCell ref="AE85:AF85"/>
    <mergeCell ref="AE86:AF86"/>
    <mergeCell ref="AA74:AB74"/>
    <mergeCell ref="O69:P69"/>
    <mergeCell ref="O70:P70"/>
    <mergeCell ref="O71:P71"/>
    <mergeCell ref="O72:P72"/>
    <mergeCell ref="O73:P73"/>
    <mergeCell ref="O74:P74"/>
    <mergeCell ref="AA84:AB84"/>
    <mergeCell ref="AA87:AB87"/>
    <mergeCell ref="AA83:AD83"/>
    <mergeCell ref="G85:H85"/>
    <mergeCell ref="S85:T85"/>
    <mergeCell ref="C99:AH99"/>
    <mergeCell ref="C100:J100"/>
    <mergeCell ref="K100:R100"/>
    <mergeCell ref="S100:Z100"/>
    <mergeCell ref="AA100:AH100"/>
    <mergeCell ref="O92:P92"/>
    <mergeCell ref="AE92:AF92"/>
    <mergeCell ref="AA92:AB92"/>
    <mergeCell ref="K87:L87"/>
    <mergeCell ref="AE88:AF88"/>
    <mergeCell ref="AE89:AF89"/>
    <mergeCell ref="AA89:AB89"/>
    <mergeCell ref="S91:T91"/>
    <mergeCell ref="S92:T92"/>
    <mergeCell ref="S87:T87"/>
    <mergeCell ref="S88:T88"/>
    <mergeCell ref="S89:T89"/>
    <mergeCell ref="S90:T90"/>
    <mergeCell ref="W91:X91"/>
    <mergeCell ref="W92:X92"/>
    <mergeCell ref="G92:H92"/>
    <mergeCell ref="G87:H87"/>
    <mergeCell ref="G88:H88"/>
    <mergeCell ref="G89:H89"/>
    <mergeCell ref="W85:X85"/>
    <mergeCell ref="AA82:AH82"/>
    <mergeCell ref="O87:P87"/>
    <mergeCell ref="O88:P88"/>
    <mergeCell ref="O89:P89"/>
    <mergeCell ref="O90:P90"/>
    <mergeCell ref="O91:P91"/>
    <mergeCell ref="AE90:AF90"/>
    <mergeCell ref="AE91:AF91"/>
    <mergeCell ref="AA90:AB90"/>
    <mergeCell ref="AA91:AB91"/>
    <mergeCell ref="AE83:AH83"/>
    <mergeCell ref="AG84:AH84"/>
    <mergeCell ref="AC84:AD84"/>
    <mergeCell ref="W86:X86"/>
    <mergeCell ref="W87:X87"/>
    <mergeCell ref="W88:X88"/>
    <mergeCell ref="W89:X89"/>
    <mergeCell ref="W90:X90"/>
    <mergeCell ref="Y84:Z84"/>
    <mergeCell ref="C101:F101"/>
    <mergeCell ref="G101:J101"/>
    <mergeCell ref="K101:N101"/>
    <mergeCell ref="O101:R101"/>
    <mergeCell ref="S101:V101"/>
    <mergeCell ref="W101:Z101"/>
    <mergeCell ref="AA101:AD101"/>
    <mergeCell ref="AE101:AH101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C103:D103"/>
    <mergeCell ref="G103:H103"/>
    <mergeCell ref="K103:L103"/>
    <mergeCell ref="O103:P103"/>
    <mergeCell ref="S103:T103"/>
    <mergeCell ref="W103:X103"/>
    <mergeCell ref="AA103:AB103"/>
    <mergeCell ref="AE103:AF103"/>
    <mergeCell ref="C104:D104"/>
    <mergeCell ref="G104:H104"/>
    <mergeCell ref="K104:L104"/>
    <mergeCell ref="O104:P104"/>
    <mergeCell ref="S104:T104"/>
    <mergeCell ref="W104:X104"/>
    <mergeCell ref="AA104:AB104"/>
    <mergeCell ref="AE104:AF104"/>
    <mergeCell ref="C105:D105"/>
    <mergeCell ref="G105:H105"/>
    <mergeCell ref="K105:L105"/>
    <mergeCell ref="O105:P105"/>
    <mergeCell ref="S105:T105"/>
    <mergeCell ref="W105:X105"/>
    <mergeCell ref="AA105:AB105"/>
    <mergeCell ref="AE105:AF105"/>
    <mergeCell ref="AA110:AB110"/>
    <mergeCell ref="AE110:AF110"/>
    <mergeCell ref="C110:D110"/>
    <mergeCell ref="G110:H110"/>
    <mergeCell ref="K110:L110"/>
    <mergeCell ref="O110:P110"/>
    <mergeCell ref="S110:T110"/>
    <mergeCell ref="W110:X110"/>
    <mergeCell ref="C106:D106"/>
    <mergeCell ref="G106:H106"/>
    <mergeCell ref="K106:L106"/>
    <mergeCell ref="O106:P106"/>
    <mergeCell ref="S106:T106"/>
    <mergeCell ref="W106:X106"/>
    <mergeCell ref="AA106:AB106"/>
    <mergeCell ref="AE106:AF106"/>
    <mergeCell ref="C109:D109"/>
    <mergeCell ref="G109:H109"/>
    <mergeCell ref="K109:L109"/>
    <mergeCell ref="O109:P109"/>
    <mergeCell ref="S109:T109"/>
    <mergeCell ref="W109:X109"/>
    <mergeCell ref="AA109:AB109"/>
    <mergeCell ref="AE109:AF109"/>
    <mergeCell ref="C107:D107"/>
    <mergeCell ref="G107:H107"/>
    <mergeCell ref="K107:L107"/>
    <mergeCell ref="O107:P107"/>
    <mergeCell ref="S107:T107"/>
    <mergeCell ref="W107:X107"/>
    <mergeCell ref="AA107:AB107"/>
    <mergeCell ref="AE107:AF107"/>
    <mergeCell ref="C108:D108"/>
    <mergeCell ref="G108:H108"/>
    <mergeCell ref="K108:L108"/>
    <mergeCell ref="O108:P108"/>
    <mergeCell ref="S108:T108"/>
    <mergeCell ref="W108:X108"/>
    <mergeCell ref="AA108:AB108"/>
    <mergeCell ref="AE108:AF108"/>
  </mergeCells>
  <phoneticPr fontId="2" type="noConversion"/>
  <pageMargins left="1" right="1" top="1" bottom="1" header="0.5" footer="0.5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71E10D-DE8D-4D00-8E04-4244AC17E9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25</vt:i4>
      </vt:variant>
      <vt:variant>
        <vt:lpstr>具名範圍</vt:lpstr>
      </vt:variant>
      <vt:variant>
        <vt:i4>17</vt:i4>
      </vt:variant>
    </vt:vector>
  </HeadingPairs>
  <TitlesOfParts>
    <vt:vector size="42" baseType="lpstr">
      <vt:lpstr>客戶資料</vt:lpstr>
      <vt:lpstr>廠商資料</vt:lpstr>
      <vt:lpstr>資料庫</vt:lpstr>
      <vt:lpstr>五金配件</vt:lpstr>
      <vt:lpstr>色號</vt:lpstr>
      <vt:lpstr>拆單用</vt:lpstr>
      <vt:lpstr>標記</vt:lpstr>
      <vt:lpstr>料單</vt:lpstr>
      <vt:lpstr>零件單</vt:lpstr>
      <vt:lpstr>流水號</vt:lpstr>
      <vt:lpstr>標籤列印版</vt:lpstr>
      <vt:lpstr>板材才數分析.</vt:lpstr>
      <vt:lpstr>單價表</vt:lpstr>
      <vt:lpstr>計價清價 (2)</vt:lpstr>
      <vt:lpstr>叫料計算</vt:lpstr>
      <vt:lpstr>色號1</vt:lpstr>
      <vt:lpstr>色號2</vt:lpstr>
      <vt:lpstr>色號3</vt:lpstr>
      <vt:lpstr>色號4</vt:lpstr>
      <vt:lpstr>牌價表(對公司內部)</vt:lpstr>
      <vt:lpstr>對外賣價表(無連結)</vt:lpstr>
      <vt:lpstr>計價清價</vt:lpstr>
      <vt:lpstr>客戶對帳單</vt:lpstr>
      <vt:lpstr>報價單</vt:lpstr>
      <vt:lpstr>20230916成本分析</vt:lpstr>
      <vt:lpstr>料單!Print_Area</vt:lpstr>
      <vt:lpstr>料單!Print_Titles</vt:lpstr>
      <vt:lpstr>內部</vt:lpstr>
      <vt:lpstr>內部五金</vt:lpstr>
      <vt:lpstr>外部</vt:lpstr>
      <vt:lpstr>外部五金</vt:lpstr>
      <vt:lpstr>衣廚五金</vt:lpstr>
      <vt:lpstr>床架_臥塌</vt:lpstr>
      <vt:lpstr>其它五金</vt:lpstr>
      <vt:lpstr>和旺</vt:lpstr>
      <vt:lpstr>抽屜</vt:lpstr>
      <vt:lpstr>抽屜五金</vt:lpstr>
      <vt:lpstr>抽盤</vt:lpstr>
      <vt:lpstr>抽盤_不見軌道</vt:lpstr>
      <vt:lpstr>抽箱</vt:lpstr>
      <vt:lpstr>科定</vt:lpstr>
      <vt:lpstr>桶身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YSJ</cp:lastModifiedBy>
  <cp:lastPrinted>2025-12-05T04:54:31Z</cp:lastPrinted>
  <dcterms:created xsi:type="dcterms:W3CDTF">2022-05-03T10:40:29Z</dcterms:created>
  <dcterms:modified xsi:type="dcterms:W3CDTF">2026-10-14T13:00:36Z</dcterms:modified>
</cp:coreProperties>
</file>